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3.xml" ContentType="application/vnd.openxmlformats-officedocument.drawingml.chartshape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drawings/drawing4.xml" ContentType="application/vnd.openxmlformats-officedocument.drawingml.chartshapes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drawings/drawing5.xml" ContentType="application/vnd.openxmlformats-officedocument.drawing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915"/>
  <workbookPr date1904="1" showInkAnnotation="0" codeName="ThisWorkbook" autoCompressPictures="0"/>
  <bookViews>
    <workbookView xWindow="1120" yWindow="20" windowWidth="34060" windowHeight="23480" tabRatio="839"/>
  </bookViews>
  <sheets>
    <sheet name="Copyright" sheetId="31" r:id="rId1"/>
    <sheet name="State" sheetId="1" r:id="rId2"/>
    <sheet name="County" sheetId="2" r:id="rId3"/>
    <sheet name="Town" sheetId="3" r:id="rId4"/>
    <sheet name="Graphs" sheetId="4" r:id="rId5"/>
    <sheet name="Party" sheetId="6" r:id="rId6"/>
    <sheet name="Statistics" sheetId="8" r:id="rId7"/>
    <sheet name="Ballots" sheetId="14" r:id="rId8"/>
    <sheet name="Candidates" sheetId="13" r:id="rId9"/>
    <sheet name="Notes" sheetId="15" r:id="rId10"/>
    <sheet name="Data Sources" sheetId="16" r:id="rId11"/>
    <sheet name="Update Log" sheetId="32" r:id="rId12"/>
  </sheets>
  <definedNames>
    <definedName name="HTML_CodePage" hidden="1">1252</definedName>
    <definedName name="HTML_Control" localSheetId="0" hidden="1">{"'Stats'!$A$1:$AB$32"}</definedName>
    <definedName name="HTML_Control" localSheetId="11" hidden="1">{"'Stats'!$A$1:$AB$32"}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W3064" i="2" l="1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062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BW2354" i="2"/>
  <c r="BW2373" i="2"/>
  <c r="BW2380" i="2"/>
  <c r="BW2382" i="2"/>
  <c r="BW2388" i="2"/>
  <c r="BW2401" i="2"/>
  <c r="BW2402" i="2"/>
  <c r="BW2137" i="2"/>
  <c r="BW2144" i="2"/>
  <c r="BW2154" i="2"/>
  <c r="BW2162" i="2"/>
  <c r="BW2175" i="2"/>
  <c r="BW2186" i="2"/>
  <c r="BW2212" i="2"/>
  <c r="BW2216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X1870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V1870" i="2"/>
  <c r="T1870" i="2"/>
  <c r="S1870" i="2"/>
  <c r="R1870" i="2"/>
  <c r="Q1870" i="2"/>
  <c r="P1870" i="2"/>
  <c r="O1870" i="2"/>
  <c r="N1870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BW1311" i="2"/>
  <c r="BW1317" i="2"/>
  <c r="BW1320" i="2"/>
  <c r="BW1327" i="2"/>
  <c r="BW1341" i="2"/>
  <c r="BW1358" i="2"/>
  <c r="BW1364" i="2"/>
  <c r="BW1373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BW817" i="2"/>
  <c r="BW831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BW735" i="2"/>
  <c r="BW733" i="2"/>
  <c r="BW726" i="2"/>
  <c r="BW716" i="2"/>
  <c r="BW690" i="2"/>
  <c r="BW687" i="2"/>
  <c r="BW682" i="2"/>
  <c r="BW681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579" i="2"/>
  <c r="W578" i="2"/>
  <c r="W577" i="2"/>
  <c r="W576" i="2"/>
  <c r="W575" i="2"/>
  <c r="W574" i="2"/>
  <c r="W573" i="2"/>
  <c r="W572" i="2"/>
  <c r="W571" i="2"/>
  <c r="W570" i="2"/>
  <c r="W569" i="2"/>
  <c r="W568" i="2"/>
  <c r="W567" i="2"/>
  <c r="W566" i="2"/>
  <c r="W565" i="2"/>
  <c r="W564" i="2"/>
  <c r="W563" i="2"/>
  <c r="W562" i="2"/>
  <c r="W561" i="2"/>
  <c r="W560" i="2"/>
  <c r="W559" i="2"/>
  <c r="W558" i="2"/>
  <c r="W557" i="2"/>
  <c r="W556" i="2"/>
  <c r="W555" i="2"/>
  <c r="W554" i="2"/>
  <c r="W553" i="2"/>
  <c r="W552" i="2"/>
  <c r="W551" i="2"/>
  <c r="W550" i="2"/>
  <c r="W549" i="2"/>
  <c r="W548" i="2"/>
  <c r="W547" i="2"/>
  <c r="W546" i="2"/>
  <c r="W545" i="2"/>
  <c r="W544" i="2"/>
  <c r="W543" i="2"/>
  <c r="W542" i="2"/>
  <c r="W541" i="2"/>
  <c r="W540" i="2"/>
  <c r="W539" i="2"/>
  <c r="W538" i="2"/>
  <c r="W537" i="2"/>
  <c r="W536" i="2"/>
  <c r="W535" i="2"/>
  <c r="W534" i="2"/>
  <c r="W533" i="2"/>
  <c r="W532" i="2"/>
  <c r="W531" i="2"/>
  <c r="W530" i="2"/>
  <c r="W529" i="2"/>
  <c r="W528" i="2"/>
  <c r="W527" i="2"/>
  <c r="W526" i="2"/>
  <c r="W525" i="2"/>
  <c r="W524" i="2"/>
  <c r="W523" i="2"/>
  <c r="W522" i="2"/>
  <c r="W521" i="2"/>
  <c r="W520" i="2"/>
  <c r="W519" i="2"/>
  <c r="W518" i="2"/>
  <c r="W517" i="2"/>
  <c r="W516" i="2"/>
  <c r="W515" i="2"/>
  <c r="W514" i="2"/>
  <c r="W513" i="2"/>
  <c r="W512" i="2"/>
  <c r="W511" i="2"/>
  <c r="W510" i="2"/>
  <c r="W509" i="2"/>
  <c r="W508" i="2"/>
  <c r="W507" i="2"/>
  <c r="W506" i="2"/>
  <c r="W505" i="2"/>
  <c r="W504" i="2"/>
  <c r="W503" i="2"/>
  <c r="W502" i="2"/>
  <c r="W501" i="2"/>
  <c r="W500" i="2"/>
  <c r="W499" i="2"/>
  <c r="W498" i="2"/>
  <c r="W497" i="2"/>
  <c r="W496" i="2"/>
  <c r="W495" i="2"/>
  <c r="W494" i="2"/>
  <c r="W493" i="2"/>
  <c r="W492" i="2"/>
  <c r="W491" i="2"/>
  <c r="W490" i="2"/>
  <c r="W489" i="2"/>
  <c r="W488" i="2"/>
  <c r="W487" i="2"/>
  <c r="W486" i="2"/>
  <c r="W485" i="2"/>
  <c r="W484" i="2"/>
  <c r="W483" i="2"/>
  <c r="W482" i="2"/>
  <c r="W481" i="2"/>
  <c r="W480" i="2"/>
  <c r="W479" i="2"/>
  <c r="W478" i="2"/>
  <c r="W477" i="2"/>
  <c r="W476" i="2"/>
  <c r="W475" i="2"/>
  <c r="W474" i="2"/>
  <c r="W473" i="2"/>
  <c r="W472" i="2"/>
  <c r="W471" i="2"/>
  <c r="W470" i="2"/>
  <c r="W469" i="2"/>
  <c r="W468" i="2"/>
  <c r="W467" i="2"/>
  <c r="W466" i="2"/>
  <c r="W465" i="2"/>
  <c r="W464" i="2"/>
  <c r="W463" i="2"/>
  <c r="W462" i="2"/>
  <c r="W461" i="2"/>
  <c r="W460" i="2"/>
  <c r="W459" i="2"/>
  <c r="W458" i="2"/>
  <c r="W457" i="2"/>
  <c r="W456" i="2"/>
  <c r="W455" i="2"/>
  <c r="W454" i="2"/>
  <c r="W453" i="2"/>
  <c r="W452" i="2"/>
  <c r="W451" i="2"/>
  <c r="W450" i="2"/>
  <c r="W449" i="2"/>
  <c r="W448" i="2"/>
  <c r="W447" i="2"/>
  <c r="W446" i="2"/>
  <c r="W445" i="2"/>
  <c r="W444" i="2"/>
  <c r="W443" i="2"/>
  <c r="W442" i="2"/>
  <c r="W441" i="2"/>
  <c r="W440" i="2"/>
  <c r="W439" i="2"/>
  <c r="W438" i="2"/>
  <c r="W437" i="2"/>
  <c r="W436" i="2"/>
  <c r="W435" i="2"/>
  <c r="W434" i="2"/>
  <c r="W433" i="2"/>
  <c r="W432" i="2"/>
  <c r="W431" i="2"/>
  <c r="W430" i="2"/>
  <c r="W429" i="2"/>
  <c r="W428" i="2"/>
  <c r="W427" i="2"/>
  <c r="W426" i="2"/>
  <c r="W425" i="2"/>
  <c r="W424" i="2"/>
  <c r="W423" i="2"/>
  <c r="W422" i="2"/>
  <c r="W421" i="2"/>
  <c r="W580" i="2"/>
  <c r="N3259" i="2"/>
  <c r="L53" i="1"/>
  <c r="O3259" i="2"/>
  <c r="N53" i="1"/>
  <c r="P3259" i="2"/>
  <c r="P53" i="1"/>
  <c r="Q3259" i="2"/>
  <c r="R53" i="1"/>
  <c r="T53" i="1"/>
  <c r="X53" i="1"/>
  <c r="S3259" i="2"/>
  <c r="V53" i="1"/>
  <c r="W3259" i="2"/>
  <c r="AD53" i="1"/>
  <c r="AJ53" i="1"/>
  <c r="AB53" i="1"/>
  <c r="AF53" i="1"/>
  <c r="Z53" i="1"/>
  <c r="AH53" i="1"/>
  <c r="AR53" i="1"/>
  <c r="AT53" i="1"/>
  <c r="AL53" i="1"/>
  <c r="AP53" i="1"/>
  <c r="AN53" i="1"/>
  <c r="AV53" i="1"/>
  <c r="AX53" i="1"/>
  <c r="BB53" i="1"/>
  <c r="BD53" i="1"/>
  <c r="BF53" i="1"/>
  <c r="BH53" i="1"/>
  <c r="AZ53" i="1"/>
  <c r="BJ53" i="1"/>
  <c r="BL53" i="1"/>
  <c r="BN53" i="1"/>
  <c r="BP53" i="1"/>
  <c r="BR53" i="1"/>
  <c r="C53" i="1"/>
  <c r="N3234" i="2"/>
  <c r="L52" i="1"/>
  <c r="O3234" i="2"/>
  <c r="N52" i="1"/>
  <c r="P3234" i="2"/>
  <c r="P52" i="1"/>
  <c r="Q3234" i="2"/>
  <c r="R52" i="1"/>
  <c r="R3234" i="2"/>
  <c r="T52" i="1"/>
  <c r="X52" i="1"/>
  <c r="S3234" i="2"/>
  <c r="V52" i="1"/>
  <c r="W3234" i="2"/>
  <c r="AD52" i="1"/>
  <c r="Z3234" i="2"/>
  <c r="AJ52" i="1"/>
  <c r="V3234" i="2"/>
  <c r="AB52" i="1"/>
  <c r="X3234" i="2"/>
  <c r="AF52" i="1"/>
  <c r="Z52" i="1"/>
  <c r="AH52" i="1"/>
  <c r="AR52" i="1"/>
  <c r="AT52" i="1"/>
  <c r="AL52" i="1"/>
  <c r="AP52" i="1"/>
  <c r="AN52" i="1"/>
  <c r="AV52" i="1"/>
  <c r="AG3234" i="2"/>
  <c r="AX52" i="1"/>
  <c r="BB52" i="1"/>
  <c r="BD52" i="1"/>
  <c r="BF52" i="1"/>
  <c r="BH52" i="1"/>
  <c r="AZ52" i="1"/>
  <c r="BJ52" i="1"/>
  <c r="BL52" i="1"/>
  <c r="BN52" i="1"/>
  <c r="BP52" i="1"/>
  <c r="BR52" i="1"/>
  <c r="C52" i="1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AD51" i="1"/>
  <c r="N3160" i="2"/>
  <c r="L51" i="1"/>
  <c r="O3160" i="2"/>
  <c r="N51" i="1"/>
  <c r="P3160" i="2"/>
  <c r="P51" i="1"/>
  <c r="Q3160" i="2"/>
  <c r="R51" i="1"/>
  <c r="R3160" i="2"/>
  <c r="T51" i="1"/>
  <c r="X51" i="1"/>
  <c r="S3160" i="2"/>
  <c r="V51" i="1"/>
  <c r="Z3160" i="2"/>
  <c r="AJ51" i="1"/>
  <c r="AB51" i="1"/>
  <c r="X3160" i="2"/>
  <c r="AF51" i="1"/>
  <c r="Z51" i="1"/>
  <c r="Y3160" i="2"/>
  <c r="AH51" i="1"/>
  <c r="AD3160" i="2"/>
  <c r="AR51" i="1"/>
  <c r="AT51" i="1"/>
  <c r="AL51" i="1"/>
  <c r="AP51" i="1"/>
  <c r="AN51" i="1"/>
  <c r="AV51" i="1"/>
  <c r="AX51" i="1"/>
  <c r="AI3160" i="2"/>
  <c r="BB51" i="1"/>
  <c r="BD51" i="1"/>
  <c r="BF51" i="1"/>
  <c r="AL3160" i="2"/>
  <c r="BH51" i="1"/>
  <c r="AZ51" i="1"/>
  <c r="AM3160" i="2"/>
  <c r="BJ51" i="1"/>
  <c r="BL51" i="1"/>
  <c r="BN51" i="1"/>
  <c r="BP51" i="1"/>
  <c r="BR51" i="1"/>
  <c r="C51" i="1"/>
  <c r="AD50" i="1"/>
  <c r="N3103" i="2"/>
  <c r="L50" i="1"/>
  <c r="O3103" i="2"/>
  <c r="N50" i="1"/>
  <c r="P3103" i="2"/>
  <c r="P50" i="1"/>
  <c r="Q3103" i="2"/>
  <c r="R50" i="1"/>
  <c r="R3103" i="2"/>
  <c r="T50" i="1"/>
  <c r="T3103" i="2"/>
  <c r="X50" i="1"/>
  <c r="S3103" i="2"/>
  <c r="V50" i="1"/>
  <c r="AJ50" i="1"/>
  <c r="V3103" i="2"/>
  <c r="AB50" i="1"/>
  <c r="X3103" i="2"/>
  <c r="AF50" i="1"/>
  <c r="Z50" i="1"/>
  <c r="AH50" i="1"/>
  <c r="AR50" i="1"/>
  <c r="AT50" i="1"/>
  <c r="AL50" i="1"/>
  <c r="AP50" i="1"/>
  <c r="AN50" i="1"/>
  <c r="AV50" i="1"/>
  <c r="AX50" i="1"/>
  <c r="BB50" i="1"/>
  <c r="BD50" i="1"/>
  <c r="BF50" i="1"/>
  <c r="BH50" i="1"/>
  <c r="AZ50" i="1"/>
  <c r="BJ50" i="1"/>
  <c r="BL50" i="1"/>
  <c r="BN50" i="1"/>
  <c r="BP50" i="1"/>
  <c r="BR50" i="1"/>
  <c r="C50" i="1"/>
  <c r="N3062" i="2"/>
  <c r="L49" i="1"/>
  <c r="O3062" i="2"/>
  <c r="N49" i="1"/>
  <c r="P3062" i="2"/>
  <c r="P49" i="1"/>
  <c r="Q3062" i="2"/>
  <c r="R49" i="1"/>
  <c r="R3062" i="2"/>
  <c r="T49" i="1"/>
  <c r="X49" i="1"/>
  <c r="S3062" i="2"/>
  <c r="V49" i="1"/>
  <c r="AD49" i="1"/>
  <c r="AJ49" i="1"/>
  <c r="AB49" i="1"/>
  <c r="AF49" i="1"/>
  <c r="Z49" i="1"/>
  <c r="AH49" i="1"/>
  <c r="AR49" i="1"/>
  <c r="AT49" i="1"/>
  <c r="AL49" i="1"/>
  <c r="AP49" i="1"/>
  <c r="AN49" i="1"/>
  <c r="AV49" i="1"/>
  <c r="AX49" i="1"/>
  <c r="BB49" i="1"/>
  <c r="BD49" i="1"/>
  <c r="BF49" i="1"/>
  <c r="BH49" i="1"/>
  <c r="AZ49" i="1"/>
  <c r="BJ49" i="1"/>
  <c r="BL49" i="1"/>
  <c r="BN49" i="1"/>
  <c r="BP49" i="1"/>
  <c r="BR49" i="1"/>
  <c r="C49" i="1"/>
  <c r="BH2912" i="2"/>
  <c r="N2912" i="2"/>
  <c r="BH2913" i="2"/>
  <c r="N2913" i="2"/>
  <c r="BH2914" i="2"/>
  <c r="N2914" i="2"/>
  <c r="BH2915" i="2"/>
  <c r="N2915" i="2"/>
  <c r="BH2916" i="2"/>
  <c r="N2916" i="2"/>
  <c r="BH2917" i="2"/>
  <c r="N2917" i="2"/>
  <c r="BH2918" i="2"/>
  <c r="N2918" i="2"/>
  <c r="BH2919" i="2"/>
  <c r="N2919" i="2"/>
  <c r="BH2920" i="2"/>
  <c r="N2920" i="2"/>
  <c r="BH2921" i="2"/>
  <c r="N2921" i="2"/>
  <c r="BH2922" i="2"/>
  <c r="N2922" i="2"/>
  <c r="BH2923" i="2"/>
  <c r="N2923" i="2"/>
  <c r="BH2924" i="2"/>
  <c r="N2924" i="2"/>
  <c r="BH2925" i="2"/>
  <c r="N2925" i="2"/>
  <c r="N2926" i="2"/>
  <c r="L48" i="1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N48" i="1"/>
  <c r="P48" i="1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R48" i="1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T48" i="1"/>
  <c r="X48" i="1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V48" i="1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AD48" i="1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AJ48" i="1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AB48" i="1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AF48" i="1"/>
  <c r="Z48" i="1"/>
  <c r="AH48" i="1"/>
  <c r="AR48" i="1"/>
  <c r="AT48" i="1"/>
  <c r="AL48" i="1"/>
  <c r="AP48" i="1"/>
  <c r="AN48" i="1"/>
  <c r="AV48" i="1"/>
  <c r="AX48" i="1"/>
  <c r="BB48" i="1"/>
  <c r="BD48" i="1"/>
  <c r="BF48" i="1"/>
  <c r="BH48" i="1"/>
  <c r="AZ48" i="1"/>
  <c r="BJ48" i="1"/>
  <c r="BL48" i="1"/>
  <c r="BN48" i="1"/>
  <c r="BP48" i="1"/>
  <c r="BR48" i="1"/>
  <c r="C48" i="1"/>
  <c r="AD47" i="1"/>
  <c r="N2910" i="2"/>
  <c r="L47" i="1"/>
  <c r="O2910" i="2"/>
  <c r="N47" i="1"/>
  <c r="P2910" i="2"/>
  <c r="P47" i="1"/>
  <c r="Q2910" i="2"/>
  <c r="R47" i="1"/>
  <c r="R2910" i="2"/>
  <c r="T47" i="1"/>
  <c r="X47" i="1"/>
  <c r="S2910" i="2"/>
  <c r="V47" i="1"/>
  <c r="Z2910" i="2"/>
  <c r="AJ47" i="1"/>
  <c r="V2910" i="2"/>
  <c r="AB47" i="1"/>
  <c r="X2910" i="2"/>
  <c r="AF47" i="1"/>
  <c r="Z47" i="1"/>
  <c r="AH47" i="1"/>
  <c r="AR47" i="1"/>
  <c r="AT47" i="1"/>
  <c r="AL47" i="1"/>
  <c r="AC2910" i="2"/>
  <c r="AP47" i="1"/>
  <c r="AN47" i="1"/>
  <c r="AV47" i="1"/>
  <c r="AX47" i="1"/>
  <c r="BB47" i="1"/>
  <c r="AJ2910" i="2"/>
  <c r="BD47" i="1"/>
  <c r="BF47" i="1"/>
  <c r="BH47" i="1"/>
  <c r="AH2910" i="2"/>
  <c r="AZ47" i="1"/>
  <c r="BJ47" i="1"/>
  <c r="BL47" i="1"/>
  <c r="BN47" i="1"/>
  <c r="BP47" i="1"/>
  <c r="AQ2910" i="2"/>
  <c r="BR47" i="1"/>
  <c r="C47" i="1"/>
  <c r="AD46" i="1"/>
  <c r="N2879" i="2"/>
  <c r="L46" i="1"/>
  <c r="O2879" i="2"/>
  <c r="N46" i="1"/>
  <c r="P2879" i="2"/>
  <c r="P46" i="1"/>
  <c r="Q2879" i="2"/>
  <c r="R46" i="1"/>
  <c r="R2879" i="2"/>
  <c r="T46" i="1"/>
  <c r="X46" i="1"/>
  <c r="S2879" i="2"/>
  <c r="V46" i="1"/>
  <c r="AJ46" i="1"/>
  <c r="AB46" i="1"/>
  <c r="X2879" i="2"/>
  <c r="AF46" i="1"/>
  <c r="U2879" i="2"/>
  <c r="Z46" i="1"/>
  <c r="Y2879" i="2"/>
  <c r="AH46" i="1"/>
  <c r="AR46" i="1"/>
  <c r="AT46" i="1"/>
  <c r="AL46" i="1"/>
  <c r="AP46" i="1"/>
  <c r="AN46" i="1"/>
  <c r="AV46" i="1"/>
  <c r="AX46" i="1"/>
  <c r="BB46" i="1"/>
  <c r="BD46" i="1"/>
  <c r="BF46" i="1"/>
  <c r="BH46" i="1"/>
  <c r="AH2879" i="2"/>
  <c r="AZ46" i="1"/>
  <c r="BJ46" i="1"/>
  <c r="BL46" i="1"/>
  <c r="BN46" i="1"/>
  <c r="BP46" i="1"/>
  <c r="BR46" i="1"/>
  <c r="C46" i="1"/>
  <c r="N2623" i="2"/>
  <c r="L45" i="1"/>
  <c r="O2623" i="2"/>
  <c r="N45" i="1"/>
  <c r="P2623" i="2"/>
  <c r="P45" i="1"/>
  <c r="Q2623" i="2"/>
  <c r="R45" i="1"/>
  <c r="R2623" i="2"/>
  <c r="T45" i="1"/>
  <c r="X45" i="1"/>
  <c r="S2623" i="2"/>
  <c r="V45" i="1"/>
  <c r="AD45" i="1"/>
  <c r="AJ45" i="1"/>
  <c r="AB45" i="1"/>
  <c r="X2623" i="2"/>
  <c r="AF45" i="1"/>
  <c r="Z45" i="1"/>
  <c r="AH45" i="1"/>
  <c r="AD2623" i="2"/>
  <c r="AR45" i="1"/>
  <c r="AT45" i="1"/>
  <c r="AL45" i="1"/>
  <c r="AP45" i="1"/>
  <c r="AN45" i="1"/>
  <c r="AV45" i="1"/>
  <c r="AX45" i="1"/>
  <c r="BB45" i="1"/>
  <c r="BD45" i="1"/>
  <c r="BF45" i="1"/>
  <c r="BH45" i="1"/>
  <c r="AZ45" i="1"/>
  <c r="BJ45" i="1"/>
  <c r="BL45" i="1"/>
  <c r="BN45" i="1"/>
  <c r="BP45" i="1"/>
  <c r="BR45" i="1"/>
  <c r="C45" i="1"/>
  <c r="N2526" i="2"/>
  <c r="L44" i="1"/>
  <c r="O2526" i="2"/>
  <c r="N44" i="1"/>
  <c r="P2526" i="2"/>
  <c r="P44" i="1"/>
  <c r="Q2526" i="2"/>
  <c r="R44" i="1"/>
  <c r="T44" i="1"/>
  <c r="X44" i="1"/>
  <c r="S2526" i="2"/>
  <c r="V44" i="1"/>
  <c r="AD44" i="1"/>
  <c r="AJ44" i="1"/>
  <c r="AB44" i="1"/>
  <c r="AF44" i="1"/>
  <c r="Z44" i="1"/>
  <c r="AH44" i="1"/>
  <c r="AR44" i="1"/>
  <c r="AT44" i="1"/>
  <c r="AL44" i="1"/>
  <c r="AP44" i="1"/>
  <c r="AN44" i="1"/>
  <c r="AV44" i="1"/>
  <c r="AX44" i="1"/>
  <c r="BB44" i="1"/>
  <c r="BD44" i="1"/>
  <c r="BF44" i="1"/>
  <c r="BH44" i="1"/>
  <c r="AZ44" i="1"/>
  <c r="BJ44" i="1"/>
  <c r="BL44" i="1"/>
  <c r="BN44" i="1"/>
  <c r="BP44" i="1"/>
  <c r="BR44" i="1"/>
  <c r="C44" i="1"/>
  <c r="N2458" i="2"/>
  <c r="L43" i="1"/>
  <c r="O2458" i="2"/>
  <c r="N43" i="1"/>
  <c r="P2458" i="2"/>
  <c r="P43" i="1"/>
  <c r="Q2458" i="2"/>
  <c r="R43" i="1"/>
  <c r="R2458" i="2"/>
  <c r="T43" i="1"/>
  <c r="X43" i="1"/>
  <c r="S2458" i="2"/>
  <c r="V43" i="1"/>
  <c r="AD43" i="1"/>
  <c r="AJ43" i="1"/>
  <c r="AB43" i="1"/>
  <c r="AF43" i="1"/>
  <c r="Z43" i="1"/>
  <c r="AH43" i="1"/>
  <c r="AR43" i="1"/>
  <c r="AT43" i="1"/>
  <c r="AL43" i="1"/>
  <c r="AP43" i="1"/>
  <c r="AN43" i="1"/>
  <c r="AV43" i="1"/>
  <c r="AX43" i="1"/>
  <c r="BB43" i="1"/>
  <c r="BD43" i="1"/>
  <c r="BF43" i="1"/>
  <c r="BH43" i="1"/>
  <c r="AZ43" i="1"/>
  <c r="BJ43" i="1"/>
  <c r="BL43" i="1"/>
  <c r="BN43" i="1"/>
  <c r="BP43" i="1"/>
  <c r="BR43" i="1"/>
  <c r="C43" i="1"/>
  <c r="BH2404" i="2"/>
  <c r="N2404" i="2"/>
  <c r="BH2405" i="2"/>
  <c r="N2405" i="2"/>
  <c r="BH2406" i="2"/>
  <c r="N2406" i="2"/>
  <c r="BH2407" i="2"/>
  <c r="N2407" i="2"/>
  <c r="BH2408" i="2"/>
  <c r="N2408" i="2"/>
  <c r="BH2409" i="2"/>
  <c r="N2409" i="2"/>
  <c r="N2410" i="2"/>
  <c r="L42" i="1"/>
  <c r="O2404" i="2"/>
  <c r="O2405" i="2"/>
  <c r="O2406" i="2"/>
  <c r="O2407" i="2"/>
  <c r="O2408" i="2"/>
  <c r="O2409" i="2"/>
  <c r="O2410" i="2"/>
  <c r="N42" i="1"/>
  <c r="P2404" i="2"/>
  <c r="P2405" i="2"/>
  <c r="P2406" i="2"/>
  <c r="P2407" i="2"/>
  <c r="P2408" i="2"/>
  <c r="P2409" i="2"/>
  <c r="P2410" i="2"/>
  <c r="P42" i="1"/>
  <c r="Q2404" i="2"/>
  <c r="Q2405" i="2"/>
  <c r="Q2406" i="2"/>
  <c r="Q2407" i="2"/>
  <c r="Q2408" i="2"/>
  <c r="Q2409" i="2"/>
  <c r="Q2410" i="2"/>
  <c r="R42" i="1"/>
  <c r="R2404" i="2"/>
  <c r="R2405" i="2"/>
  <c r="R2406" i="2"/>
  <c r="R2407" i="2"/>
  <c r="R2408" i="2"/>
  <c r="R2409" i="2"/>
  <c r="R2410" i="2"/>
  <c r="T42" i="1"/>
  <c r="S2404" i="2"/>
  <c r="S2405" i="2"/>
  <c r="S2406" i="2"/>
  <c r="S2407" i="2"/>
  <c r="S2408" i="2"/>
  <c r="S2409" i="2"/>
  <c r="S2410" i="2"/>
  <c r="V42" i="1"/>
  <c r="W2404" i="2"/>
  <c r="W2405" i="2"/>
  <c r="W2406" i="2"/>
  <c r="W2407" i="2"/>
  <c r="W2408" i="2"/>
  <c r="W2409" i="2"/>
  <c r="W2410" i="2"/>
  <c r="AD42" i="1"/>
  <c r="V2404" i="2"/>
  <c r="V2405" i="2"/>
  <c r="V2406" i="2"/>
  <c r="V2407" i="2"/>
  <c r="V2408" i="2"/>
  <c r="V2409" i="2"/>
  <c r="V2410" i="2"/>
  <c r="AB42" i="1"/>
  <c r="X2404" i="2"/>
  <c r="X2405" i="2"/>
  <c r="X2406" i="2"/>
  <c r="X2407" i="2"/>
  <c r="X2408" i="2"/>
  <c r="X2409" i="2"/>
  <c r="X2410" i="2"/>
  <c r="AF42" i="1"/>
  <c r="X42" i="1"/>
  <c r="AJ42" i="1"/>
  <c r="Z42" i="1"/>
  <c r="AH42" i="1"/>
  <c r="AR42" i="1"/>
  <c r="AT42" i="1"/>
  <c r="AL42" i="1"/>
  <c r="AP42" i="1"/>
  <c r="AN42" i="1"/>
  <c r="AV42" i="1"/>
  <c r="AX42" i="1"/>
  <c r="BB42" i="1"/>
  <c r="BD42" i="1"/>
  <c r="BF42" i="1"/>
  <c r="BH42" i="1"/>
  <c r="AZ42" i="1"/>
  <c r="BJ42" i="1"/>
  <c r="BL42" i="1"/>
  <c r="BN42" i="1"/>
  <c r="BP42" i="1"/>
  <c r="BR42" i="1"/>
  <c r="C42" i="1"/>
  <c r="AD41" i="1"/>
  <c r="N2402" i="2"/>
  <c r="L41" i="1"/>
  <c r="O2402" i="2"/>
  <c r="N41" i="1"/>
  <c r="P2402" i="2"/>
  <c r="P41" i="1"/>
  <c r="Q2402" i="2"/>
  <c r="R41" i="1"/>
  <c r="R2402" i="2"/>
  <c r="T41" i="1"/>
  <c r="S2402" i="2"/>
  <c r="V41" i="1"/>
  <c r="Z2402" i="2"/>
  <c r="AJ41" i="1"/>
  <c r="X2402" i="2"/>
  <c r="AF41" i="1"/>
  <c r="U2402" i="2"/>
  <c r="Z41" i="1"/>
  <c r="Y2402" i="2"/>
  <c r="AH41" i="1"/>
  <c r="AJ2402" i="2"/>
  <c r="BD41" i="1"/>
  <c r="AP2402" i="2"/>
  <c r="BP41" i="1"/>
  <c r="X41" i="1"/>
  <c r="AB41" i="1"/>
  <c r="AR41" i="1"/>
  <c r="AT41" i="1"/>
  <c r="AL41" i="1"/>
  <c r="AP41" i="1"/>
  <c r="AN41" i="1"/>
  <c r="AV41" i="1"/>
  <c r="AX41" i="1"/>
  <c r="BB41" i="1"/>
  <c r="BF41" i="1"/>
  <c r="BH41" i="1"/>
  <c r="AZ41" i="1"/>
  <c r="BJ41" i="1"/>
  <c r="BL41" i="1"/>
  <c r="BN41" i="1"/>
  <c r="BR41" i="1"/>
  <c r="C41" i="1"/>
  <c r="N2333" i="2"/>
  <c r="L40" i="1"/>
  <c r="O2333" i="2"/>
  <c r="N40" i="1"/>
  <c r="P2333" i="2"/>
  <c r="P40" i="1"/>
  <c r="Q2333" i="2"/>
  <c r="R40" i="1"/>
  <c r="R2333" i="2"/>
  <c r="T40" i="1"/>
  <c r="W2333" i="2"/>
  <c r="AD40" i="1"/>
  <c r="X2333" i="2"/>
  <c r="AF40" i="1"/>
  <c r="AQ2333" i="2"/>
  <c r="BR40" i="1"/>
  <c r="X40" i="1"/>
  <c r="V40" i="1"/>
  <c r="AJ40" i="1"/>
  <c r="AB40" i="1"/>
  <c r="Z40" i="1"/>
  <c r="AH40" i="1"/>
  <c r="AR40" i="1"/>
  <c r="AT40" i="1"/>
  <c r="AL40" i="1"/>
  <c r="AP40" i="1"/>
  <c r="AN40" i="1"/>
  <c r="AV40" i="1"/>
  <c r="AX40" i="1"/>
  <c r="BB40" i="1"/>
  <c r="BD40" i="1"/>
  <c r="BF40" i="1"/>
  <c r="BH40" i="1"/>
  <c r="AZ40" i="1"/>
  <c r="BJ40" i="1"/>
  <c r="BL40" i="1"/>
  <c r="BN40" i="1"/>
  <c r="BP40" i="1"/>
  <c r="C40" i="1"/>
  <c r="N2295" i="2"/>
  <c r="L39" i="1"/>
  <c r="O2295" i="2"/>
  <c r="N39" i="1"/>
  <c r="P2295" i="2"/>
  <c r="P39" i="1"/>
  <c r="R39" i="1"/>
  <c r="T39" i="1"/>
  <c r="X39" i="1"/>
  <c r="V39" i="1"/>
  <c r="AD39" i="1"/>
  <c r="AJ39" i="1"/>
  <c r="AB39" i="1"/>
  <c r="AF39" i="1"/>
  <c r="Z39" i="1"/>
  <c r="AH39" i="1"/>
  <c r="AR39" i="1"/>
  <c r="AT39" i="1"/>
  <c r="AL39" i="1"/>
  <c r="AP39" i="1"/>
  <c r="AN39" i="1"/>
  <c r="AV39" i="1"/>
  <c r="AX39" i="1"/>
  <c r="BB39" i="1"/>
  <c r="BD39" i="1"/>
  <c r="BF39" i="1"/>
  <c r="BH39" i="1"/>
  <c r="AZ39" i="1"/>
  <c r="BJ39" i="1"/>
  <c r="BL39" i="1"/>
  <c r="BN39" i="1"/>
  <c r="BP39" i="1"/>
  <c r="BR39" i="1"/>
  <c r="C39" i="1"/>
  <c r="AD38" i="1"/>
  <c r="N2216" i="2"/>
  <c r="L38" i="1"/>
  <c r="O2216" i="2"/>
  <c r="N38" i="1"/>
  <c r="P2216" i="2"/>
  <c r="P38" i="1"/>
  <c r="Q2216" i="2"/>
  <c r="R38" i="1"/>
  <c r="R2216" i="2"/>
  <c r="T38" i="1"/>
  <c r="S2216" i="2"/>
  <c r="V38" i="1"/>
  <c r="U2216" i="2"/>
  <c r="Z38" i="1"/>
  <c r="AI2216" i="2"/>
  <c r="BB38" i="1"/>
  <c r="AJ2216" i="2"/>
  <c r="BD38" i="1"/>
  <c r="AM2216" i="2"/>
  <c r="BJ38" i="1"/>
  <c r="X38" i="1"/>
  <c r="AJ38" i="1"/>
  <c r="AB38" i="1"/>
  <c r="AF38" i="1"/>
  <c r="AH38" i="1"/>
  <c r="AR38" i="1"/>
  <c r="AT38" i="1"/>
  <c r="AL38" i="1"/>
  <c r="AP38" i="1"/>
  <c r="AN38" i="1"/>
  <c r="AV38" i="1"/>
  <c r="AX38" i="1"/>
  <c r="BF38" i="1"/>
  <c r="BH38" i="1"/>
  <c r="AZ38" i="1"/>
  <c r="BL38" i="1"/>
  <c r="BN38" i="1"/>
  <c r="BP38" i="1"/>
  <c r="BR38" i="1"/>
  <c r="C38" i="1"/>
  <c r="N2126" i="2"/>
  <c r="L37" i="1"/>
  <c r="O2126" i="2"/>
  <c r="N37" i="1"/>
  <c r="P2126" i="2"/>
  <c r="P37" i="1"/>
  <c r="Q2126" i="2"/>
  <c r="R37" i="1"/>
  <c r="R2126" i="2"/>
  <c r="T37" i="1"/>
  <c r="S2126" i="2"/>
  <c r="V37" i="1"/>
  <c r="W2126" i="2"/>
  <c r="AD37" i="1"/>
  <c r="X37" i="1"/>
  <c r="AJ37" i="1"/>
  <c r="AB37" i="1"/>
  <c r="AF37" i="1"/>
  <c r="Z37" i="1"/>
  <c r="AH37" i="1"/>
  <c r="AR37" i="1"/>
  <c r="AT37" i="1"/>
  <c r="AL37" i="1"/>
  <c r="AP37" i="1"/>
  <c r="AN37" i="1"/>
  <c r="AV37" i="1"/>
  <c r="AX37" i="1"/>
  <c r="BB37" i="1"/>
  <c r="BD37" i="1"/>
  <c r="BF37" i="1"/>
  <c r="BH37" i="1"/>
  <c r="AZ37" i="1"/>
  <c r="BJ37" i="1"/>
  <c r="BL37" i="1"/>
  <c r="BN37" i="1"/>
  <c r="BP37" i="1"/>
  <c r="BR37" i="1"/>
  <c r="C37" i="1"/>
  <c r="N2071" i="2"/>
  <c r="L36" i="1"/>
  <c r="O2071" i="2"/>
  <c r="N36" i="1"/>
  <c r="Q2071" i="2"/>
  <c r="R36" i="1"/>
  <c r="S2071" i="2"/>
  <c r="V36" i="1"/>
  <c r="W2071" i="2"/>
  <c r="AD36" i="1"/>
  <c r="P36" i="1"/>
  <c r="T36" i="1"/>
  <c r="X36" i="1"/>
  <c r="AJ36" i="1"/>
  <c r="AB36" i="1"/>
  <c r="AF36" i="1"/>
  <c r="Z36" i="1"/>
  <c r="AH36" i="1"/>
  <c r="AR36" i="1"/>
  <c r="AT36" i="1"/>
  <c r="AL36" i="1"/>
  <c r="AP36" i="1"/>
  <c r="AN36" i="1"/>
  <c r="AV36" i="1"/>
  <c r="AX36" i="1"/>
  <c r="BB36" i="1"/>
  <c r="BD36" i="1"/>
  <c r="BF36" i="1"/>
  <c r="BH36" i="1"/>
  <c r="AZ36" i="1"/>
  <c r="BJ36" i="1"/>
  <c r="BL36" i="1"/>
  <c r="BN36" i="1"/>
  <c r="BP36" i="1"/>
  <c r="BR36" i="1"/>
  <c r="C36" i="1"/>
  <c r="N1907" i="2"/>
  <c r="N1908" i="2"/>
  <c r="N1909" i="2"/>
  <c r="N1910" i="2"/>
  <c r="N1911" i="2"/>
  <c r="N1912" i="2"/>
  <c r="N1913" i="2"/>
  <c r="N1914" i="2"/>
  <c r="N1915" i="2"/>
  <c r="N1916" i="2"/>
  <c r="N1917" i="2"/>
  <c r="N1918" i="2"/>
  <c r="N1919" i="2"/>
  <c r="N1920" i="2"/>
  <c r="N1921" i="2"/>
  <c r="N1922" i="2"/>
  <c r="N1923" i="2"/>
  <c r="N1924" i="2"/>
  <c r="N1925" i="2"/>
  <c r="N1926" i="2"/>
  <c r="N1927" i="2"/>
  <c r="N1928" i="2"/>
  <c r="N1929" i="2"/>
  <c r="N1930" i="2"/>
  <c r="N1931" i="2"/>
  <c r="N1932" i="2"/>
  <c r="N1933" i="2"/>
  <c r="N1934" i="2"/>
  <c r="N1935" i="2"/>
  <c r="N1936" i="2"/>
  <c r="N1937" i="2"/>
  <c r="N1938" i="2"/>
  <c r="N1939" i="2"/>
  <c r="N1940" i="2"/>
  <c r="N1941" i="2"/>
  <c r="N1942" i="2"/>
  <c r="N1943" i="2"/>
  <c r="N1944" i="2"/>
  <c r="N1945" i="2"/>
  <c r="N1946" i="2"/>
  <c r="N1947" i="2"/>
  <c r="N1948" i="2"/>
  <c r="N1949" i="2"/>
  <c r="N1950" i="2"/>
  <c r="N1951" i="2"/>
  <c r="N1952" i="2"/>
  <c r="N1953" i="2"/>
  <c r="N1954" i="2"/>
  <c r="N1955" i="2"/>
  <c r="N1956" i="2"/>
  <c r="N1957" i="2"/>
  <c r="N1958" i="2"/>
  <c r="N1959" i="2"/>
  <c r="N1960" i="2"/>
  <c r="N1961" i="2"/>
  <c r="N1962" i="2"/>
  <c r="N1963" i="2"/>
  <c r="N1964" i="2"/>
  <c r="N1965" i="2"/>
  <c r="N1966" i="2"/>
  <c r="N1967" i="2"/>
  <c r="N1968" i="2"/>
  <c r="N1969" i="2"/>
  <c r="L35" i="1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N35" i="1"/>
  <c r="P1969" i="2"/>
  <c r="P35" i="1"/>
  <c r="Q1969" i="2"/>
  <c r="R35" i="1"/>
  <c r="R1969" i="2"/>
  <c r="T35" i="1"/>
  <c r="T1969" i="2"/>
  <c r="X35" i="1"/>
  <c r="S1969" i="2"/>
  <c r="V35" i="1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AD35" i="1"/>
  <c r="V1969" i="2"/>
  <c r="AB35" i="1"/>
  <c r="X1969" i="2"/>
  <c r="AF35" i="1"/>
  <c r="Y1969" i="2"/>
  <c r="AH35" i="1"/>
  <c r="AD1969" i="2"/>
  <c r="AR35" i="1"/>
  <c r="AG1969" i="2"/>
  <c r="AX35" i="1"/>
  <c r="AJ1969" i="2"/>
  <c r="BD35" i="1"/>
  <c r="AQ1969" i="2"/>
  <c r="BR35" i="1"/>
  <c r="AJ35" i="1"/>
  <c r="Z35" i="1"/>
  <c r="AT35" i="1"/>
  <c r="AL35" i="1"/>
  <c r="AP35" i="1"/>
  <c r="AN35" i="1"/>
  <c r="AV35" i="1"/>
  <c r="BB35" i="1"/>
  <c r="BF35" i="1"/>
  <c r="BH35" i="1"/>
  <c r="AZ35" i="1"/>
  <c r="BJ35" i="1"/>
  <c r="BL35" i="1"/>
  <c r="BN35" i="1"/>
  <c r="BP35" i="1"/>
  <c r="C35" i="1"/>
  <c r="N1905" i="2"/>
  <c r="L34" i="1"/>
  <c r="O1905" i="2"/>
  <c r="N34" i="1"/>
  <c r="P1905" i="2"/>
  <c r="P34" i="1"/>
  <c r="Q1905" i="2"/>
  <c r="R34" i="1"/>
  <c r="R1905" i="2"/>
  <c r="T34" i="1"/>
  <c r="S1905" i="2"/>
  <c r="V34" i="1"/>
  <c r="X1905" i="2"/>
  <c r="AF34" i="1"/>
  <c r="X34" i="1"/>
  <c r="AD34" i="1"/>
  <c r="AJ34" i="1"/>
  <c r="AB34" i="1"/>
  <c r="Z34" i="1"/>
  <c r="AH34" i="1"/>
  <c r="AR34" i="1"/>
  <c r="AT34" i="1"/>
  <c r="AL34" i="1"/>
  <c r="AP34" i="1"/>
  <c r="AN34" i="1"/>
  <c r="AV34" i="1"/>
  <c r="AX34" i="1"/>
  <c r="BB34" i="1"/>
  <c r="BD34" i="1"/>
  <c r="BF34" i="1"/>
  <c r="BH34" i="1"/>
  <c r="AZ34" i="1"/>
  <c r="BJ34" i="1"/>
  <c r="BL34" i="1"/>
  <c r="BN34" i="1"/>
  <c r="BP34" i="1"/>
  <c r="BR34" i="1"/>
  <c r="C34" i="1"/>
  <c r="AD33" i="1"/>
  <c r="L33" i="1"/>
  <c r="N33" i="1"/>
  <c r="P33" i="1"/>
  <c r="R33" i="1"/>
  <c r="T33" i="1"/>
  <c r="X33" i="1"/>
  <c r="V33" i="1"/>
  <c r="AB33" i="1"/>
  <c r="AF33" i="1"/>
  <c r="Z33" i="1"/>
  <c r="AD1870" i="2"/>
  <c r="AR33" i="1"/>
  <c r="AN1870" i="2"/>
  <c r="BL33" i="1"/>
  <c r="AJ33" i="1"/>
  <c r="AH33" i="1"/>
  <c r="AT33" i="1"/>
  <c r="AL33" i="1"/>
  <c r="AP33" i="1"/>
  <c r="AN33" i="1"/>
  <c r="AV33" i="1"/>
  <c r="AX33" i="1"/>
  <c r="BB33" i="1"/>
  <c r="BD33" i="1"/>
  <c r="BF33" i="1"/>
  <c r="BH33" i="1"/>
  <c r="AZ33" i="1"/>
  <c r="BJ33" i="1"/>
  <c r="BN33" i="1"/>
  <c r="BP33" i="1"/>
  <c r="BR33" i="1"/>
  <c r="C33" i="1"/>
  <c r="BH1837" i="2"/>
  <c r="N1837" i="2"/>
  <c r="BH1838" i="2"/>
  <c r="N1838" i="2"/>
  <c r="BH1839" i="2"/>
  <c r="N1839" i="2"/>
  <c r="BH1840" i="2"/>
  <c r="N1840" i="2"/>
  <c r="BH1841" i="2"/>
  <c r="N1841" i="2"/>
  <c r="BH1842" i="2"/>
  <c r="N1842" i="2"/>
  <c r="BH1843" i="2"/>
  <c r="N1843" i="2"/>
  <c r="BH1844" i="2"/>
  <c r="N1844" i="2"/>
  <c r="BH1845" i="2"/>
  <c r="N1845" i="2"/>
  <c r="BH1846" i="2"/>
  <c r="N1846" i="2"/>
  <c r="N1847" i="2"/>
  <c r="L32" i="1"/>
  <c r="O1837" i="2"/>
  <c r="O1838" i="2"/>
  <c r="O1839" i="2"/>
  <c r="O1840" i="2"/>
  <c r="O1841" i="2"/>
  <c r="O1842" i="2"/>
  <c r="O1843" i="2"/>
  <c r="O1844" i="2"/>
  <c r="O1845" i="2"/>
  <c r="O1846" i="2"/>
  <c r="O1847" i="2"/>
  <c r="N32" i="1"/>
  <c r="P1837" i="2"/>
  <c r="P1838" i="2"/>
  <c r="P1839" i="2"/>
  <c r="P1840" i="2"/>
  <c r="P1841" i="2"/>
  <c r="P1842" i="2"/>
  <c r="P1843" i="2"/>
  <c r="P1844" i="2"/>
  <c r="P1845" i="2"/>
  <c r="P1846" i="2"/>
  <c r="P1847" i="2"/>
  <c r="P32" i="1"/>
  <c r="Q1837" i="2"/>
  <c r="Q1838" i="2"/>
  <c r="Q1839" i="2"/>
  <c r="Q1840" i="2"/>
  <c r="Q1841" i="2"/>
  <c r="Q1842" i="2"/>
  <c r="Q1843" i="2"/>
  <c r="Q1844" i="2"/>
  <c r="Q1845" i="2"/>
  <c r="Q1846" i="2"/>
  <c r="Q1847" i="2"/>
  <c r="R32" i="1"/>
  <c r="R1837" i="2"/>
  <c r="R1838" i="2"/>
  <c r="R1839" i="2"/>
  <c r="R1840" i="2"/>
  <c r="R1841" i="2"/>
  <c r="R1842" i="2"/>
  <c r="R1843" i="2"/>
  <c r="R1844" i="2"/>
  <c r="R1845" i="2"/>
  <c r="R1846" i="2"/>
  <c r="R1847" i="2"/>
  <c r="T32" i="1"/>
  <c r="S1837" i="2"/>
  <c r="S1838" i="2"/>
  <c r="S1839" i="2"/>
  <c r="S1840" i="2"/>
  <c r="S1841" i="2"/>
  <c r="S1842" i="2"/>
  <c r="S1843" i="2"/>
  <c r="S1844" i="2"/>
  <c r="S1845" i="2"/>
  <c r="S1846" i="2"/>
  <c r="S1847" i="2"/>
  <c r="V32" i="1"/>
  <c r="W1837" i="2"/>
  <c r="W1838" i="2"/>
  <c r="W1839" i="2"/>
  <c r="W1840" i="2"/>
  <c r="W1841" i="2"/>
  <c r="W1842" i="2"/>
  <c r="W1843" i="2"/>
  <c r="W1844" i="2"/>
  <c r="W1845" i="2"/>
  <c r="W1846" i="2"/>
  <c r="W1847" i="2"/>
  <c r="AD32" i="1"/>
  <c r="X32" i="1"/>
  <c r="AJ32" i="1"/>
  <c r="AB32" i="1"/>
  <c r="AF32" i="1"/>
  <c r="Z32" i="1"/>
  <c r="AH32" i="1"/>
  <c r="AR32" i="1"/>
  <c r="AT32" i="1"/>
  <c r="AL32" i="1"/>
  <c r="AP32" i="1"/>
  <c r="AN32" i="1"/>
  <c r="AV32" i="1"/>
  <c r="AX32" i="1"/>
  <c r="BB32" i="1"/>
  <c r="BD32" i="1"/>
  <c r="BF32" i="1"/>
  <c r="BH32" i="1"/>
  <c r="AZ32" i="1"/>
  <c r="BJ32" i="1"/>
  <c r="BL32" i="1"/>
  <c r="BN32" i="1"/>
  <c r="BP32" i="1"/>
  <c r="BR32" i="1"/>
  <c r="C32" i="1"/>
  <c r="N1835" i="2"/>
  <c r="L31" i="1"/>
  <c r="O1835" i="2"/>
  <c r="N31" i="1"/>
  <c r="P1835" i="2"/>
  <c r="P31" i="1"/>
  <c r="Q1835" i="2"/>
  <c r="R31" i="1"/>
  <c r="S1835" i="2"/>
  <c r="V31" i="1"/>
  <c r="AA1835" i="2"/>
  <c r="AL31" i="1"/>
  <c r="T31" i="1"/>
  <c r="X31" i="1"/>
  <c r="AD31" i="1"/>
  <c r="AJ31" i="1"/>
  <c r="AB31" i="1"/>
  <c r="AF31" i="1"/>
  <c r="Z31" i="1"/>
  <c r="AH31" i="1"/>
  <c r="AR31" i="1"/>
  <c r="AT31" i="1"/>
  <c r="AP31" i="1"/>
  <c r="AN31" i="1"/>
  <c r="AV31" i="1"/>
  <c r="AX31" i="1"/>
  <c r="BB31" i="1"/>
  <c r="BD31" i="1"/>
  <c r="BF31" i="1"/>
  <c r="BH31" i="1"/>
  <c r="AZ31" i="1"/>
  <c r="BJ31" i="1"/>
  <c r="BL31" i="1"/>
  <c r="BN31" i="1"/>
  <c r="BP31" i="1"/>
  <c r="BR31" i="1"/>
  <c r="C31" i="1"/>
  <c r="N1816" i="2"/>
  <c r="L30" i="1"/>
  <c r="O1816" i="2"/>
  <c r="N30" i="1"/>
  <c r="P1816" i="2"/>
  <c r="P30" i="1"/>
  <c r="Q1816" i="2"/>
  <c r="R30" i="1"/>
  <c r="W1816" i="2"/>
  <c r="AD30" i="1"/>
  <c r="AI1816" i="2"/>
  <c r="BB30" i="1"/>
  <c r="T30" i="1"/>
  <c r="X30" i="1"/>
  <c r="V30" i="1"/>
  <c r="AJ30" i="1"/>
  <c r="AB30" i="1"/>
  <c r="AF30" i="1"/>
  <c r="Z30" i="1"/>
  <c r="AH30" i="1"/>
  <c r="AR30" i="1"/>
  <c r="AT30" i="1"/>
  <c r="AL30" i="1"/>
  <c r="AP30" i="1"/>
  <c r="AN30" i="1"/>
  <c r="AV30" i="1"/>
  <c r="AX30" i="1"/>
  <c r="BD30" i="1"/>
  <c r="BF30" i="1"/>
  <c r="BH30" i="1"/>
  <c r="AZ30" i="1"/>
  <c r="BJ30" i="1"/>
  <c r="BL30" i="1"/>
  <c r="BN30" i="1"/>
  <c r="BP30" i="1"/>
  <c r="BR30" i="1"/>
  <c r="C30" i="1"/>
  <c r="N1721" i="2"/>
  <c r="L29" i="1"/>
  <c r="O1721" i="2"/>
  <c r="N29" i="1"/>
  <c r="P1721" i="2"/>
  <c r="P29" i="1"/>
  <c r="Q1721" i="2"/>
  <c r="R29" i="1"/>
  <c r="S1721" i="2"/>
  <c r="V29" i="1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AD29" i="1"/>
  <c r="Z1721" i="2"/>
  <c r="AJ29" i="1"/>
  <c r="X1721" i="2"/>
  <c r="AF29" i="1"/>
  <c r="U1721" i="2"/>
  <c r="Z29" i="1"/>
  <c r="Y1721" i="2"/>
  <c r="AH29" i="1"/>
  <c r="AC1721" i="2"/>
  <c r="AP29" i="1"/>
  <c r="AL1721" i="2"/>
  <c r="BH29" i="1"/>
  <c r="AH1721" i="2"/>
  <c r="AZ29" i="1"/>
  <c r="AM1721" i="2"/>
  <c r="BJ29" i="1"/>
  <c r="AQ1721" i="2"/>
  <c r="BR29" i="1"/>
  <c r="T29" i="1"/>
  <c r="X29" i="1"/>
  <c r="AB29" i="1"/>
  <c r="AR29" i="1"/>
  <c r="AT29" i="1"/>
  <c r="AL29" i="1"/>
  <c r="AN29" i="1"/>
  <c r="AV29" i="1"/>
  <c r="AX29" i="1"/>
  <c r="BB29" i="1"/>
  <c r="BD29" i="1"/>
  <c r="BF29" i="1"/>
  <c r="BL29" i="1"/>
  <c r="BN29" i="1"/>
  <c r="BP29" i="1"/>
  <c r="C29" i="1"/>
  <c r="N1663" i="2"/>
  <c r="L28" i="1"/>
  <c r="O1663" i="2"/>
  <c r="N28" i="1"/>
  <c r="P1663" i="2"/>
  <c r="P28" i="1"/>
  <c r="Q1663" i="2"/>
  <c r="R28" i="1"/>
  <c r="S1663" i="2"/>
  <c r="V28" i="1"/>
  <c r="T28" i="1"/>
  <c r="X28" i="1"/>
  <c r="AD28" i="1"/>
  <c r="AJ28" i="1"/>
  <c r="AB28" i="1"/>
  <c r="AF28" i="1"/>
  <c r="Z28" i="1"/>
  <c r="AH28" i="1"/>
  <c r="AR28" i="1"/>
  <c r="AT28" i="1"/>
  <c r="AL28" i="1"/>
  <c r="AP28" i="1"/>
  <c r="AN28" i="1"/>
  <c r="AV28" i="1"/>
  <c r="AX28" i="1"/>
  <c r="BB28" i="1"/>
  <c r="BD28" i="1"/>
  <c r="BF28" i="1"/>
  <c r="BH28" i="1"/>
  <c r="AZ28" i="1"/>
  <c r="BJ28" i="1"/>
  <c r="BL28" i="1"/>
  <c r="BN28" i="1"/>
  <c r="BP28" i="1"/>
  <c r="BR28" i="1"/>
  <c r="C28" i="1"/>
  <c r="N1546" i="2"/>
  <c r="L27" i="1"/>
  <c r="O1546" i="2"/>
  <c r="N27" i="1"/>
  <c r="P1546" i="2"/>
  <c r="P27" i="1"/>
  <c r="Q1546" i="2"/>
  <c r="R27" i="1"/>
  <c r="R1546" i="2"/>
  <c r="T27" i="1"/>
  <c r="S1546" i="2"/>
  <c r="V27" i="1"/>
  <c r="AO1546" i="2"/>
  <c r="BN27" i="1"/>
  <c r="X27" i="1"/>
  <c r="AD27" i="1"/>
  <c r="AJ27" i="1"/>
  <c r="AB27" i="1"/>
  <c r="AF27" i="1"/>
  <c r="Z27" i="1"/>
  <c r="AH27" i="1"/>
  <c r="AR27" i="1"/>
  <c r="AT27" i="1"/>
  <c r="AL27" i="1"/>
  <c r="AP27" i="1"/>
  <c r="AN27" i="1"/>
  <c r="AV27" i="1"/>
  <c r="AX27" i="1"/>
  <c r="BB27" i="1"/>
  <c r="BD27" i="1"/>
  <c r="BF27" i="1"/>
  <c r="BH27" i="1"/>
  <c r="AZ27" i="1"/>
  <c r="BJ27" i="1"/>
  <c r="BL27" i="1"/>
  <c r="BP27" i="1"/>
  <c r="BR27" i="1"/>
  <c r="C27" i="1"/>
  <c r="N1462" i="2"/>
  <c r="L26" i="1"/>
  <c r="O1462" i="2"/>
  <c r="N26" i="1"/>
  <c r="P1462" i="2"/>
  <c r="P26" i="1"/>
  <c r="Q1462" i="2"/>
  <c r="R26" i="1"/>
  <c r="R1462" i="2"/>
  <c r="T26" i="1"/>
  <c r="T1462" i="2"/>
  <c r="X26" i="1"/>
  <c r="S1462" i="2"/>
  <c r="V26" i="1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AD26" i="1"/>
  <c r="Z1462" i="2"/>
  <c r="AJ26" i="1"/>
  <c r="V1462" i="2"/>
  <c r="AB26" i="1"/>
  <c r="X1462" i="2"/>
  <c r="AF26" i="1"/>
  <c r="Y1462" i="2"/>
  <c r="AH26" i="1"/>
  <c r="AC1462" i="2"/>
  <c r="AP26" i="1"/>
  <c r="AB1462" i="2"/>
  <c r="AN26" i="1"/>
  <c r="AJ1462" i="2"/>
  <c r="BD26" i="1"/>
  <c r="AH1462" i="2"/>
  <c r="AZ26" i="1"/>
  <c r="AQ1462" i="2"/>
  <c r="BR26" i="1"/>
  <c r="Z26" i="1"/>
  <c r="AR26" i="1"/>
  <c r="AT26" i="1"/>
  <c r="AL26" i="1"/>
  <c r="AV26" i="1"/>
  <c r="AX26" i="1"/>
  <c r="BB26" i="1"/>
  <c r="BF26" i="1"/>
  <c r="BH26" i="1"/>
  <c r="BJ26" i="1"/>
  <c r="BL26" i="1"/>
  <c r="BN26" i="1"/>
  <c r="BP26" i="1"/>
  <c r="C26" i="1"/>
  <c r="AD25" i="1"/>
  <c r="N1373" i="2"/>
  <c r="L25" i="1"/>
  <c r="O1373" i="2"/>
  <c r="N25" i="1"/>
  <c r="P1373" i="2"/>
  <c r="P25" i="1"/>
  <c r="Q1373" i="2"/>
  <c r="R25" i="1"/>
  <c r="R1373" i="2"/>
  <c r="T25" i="1"/>
  <c r="S1373" i="2"/>
  <c r="V25" i="1"/>
  <c r="X1373" i="2"/>
  <c r="AF25" i="1"/>
  <c r="U1373" i="2"/>
  <c r="Z25" i="1"/>
  <c r="Y1373" i="2"/>
  <c r="AH25" i="1"/>
  <c r="AG1373" i="2"/>
  <c r="AX25" i="1"/>
  <c r="X25" i="1"/>
  <c r="AJ25" i="1"/>
  <c r="AB25" i="1"/>
  <c r="AR25" i="1"/>
  <c r="AT25" i="1"/>
  <c r="AL25" i="1"/>
  <c r="AP25" i="1"/>
  <c r="AN25" i="1"/>
  <c r="AV25" i="1"/>
  <c r="BB25" i="1"/>
  <c r="BD25" i="1"/>
  <c r="BF25" i="1"/>
  <c r="BH25" i="1"/>
  <c r="AZ25" i="1"/>
  <c r="BJ25" i="1"/>
  <c r="BL25" i="1"/>
  <c r="BN25" i="1"/>
  <c r="BP25" i="1"/>
  <c r="BR25" i="1"/>
  <c r="C25" i="1"/>
  <c r="BH1274" i="2"/>
  <c r="N1274" i="2"/>
  <c r="BH1275" i="2"/>
  <c r="N1275" i="2"/>
  <c r="BH1276" i="2"/>
  <c r="N1276" i="2"/>
  <c r="BH1277" i="2"/>
  <c r="N1277" i="2"/>
  <c r="BH1278" i="2"/>
  <c r="N1278" i="2"/>
  <c r="BH1279" i="2"/>
  <c r="N1279" i="2"/>
  <c r="BH1280" i="2"/>
  <c r="N1280" i="2"/>
  <c r="BH1281" i="2"/>
  <c r="N1281" i="2"/>
  <c r="BH1282" i="2"/>
  <c r="N1282" i="2"/>
  <c r="BH1283" i="2"/>
  <c r="N1283" i="2"/>
  <c r="BH1284" i="2"/>
  <c r="N1284" i="2"/>
  <c r="BH1285" i="2"/>
  <c r="N1285" i="2"/>
  <c r="BH1286" i="2"/>
  <c r="N1286" i="2"/>
  <c r="BH1287" i="2"/>
  <c r="N1287" i="2"/>
  <c r="N1288" i="2"/>
  <c r="L24" i="1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N24" i="1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24" i="1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R24" i="1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T24" i="1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AD24" i="1"/>
  <c r="X24" i="1"/>
  <c r="V24" i="1"/>
  <c r="AJ24" i="1"/>
  <c r="AB24" i="1"/>
  <c r="AF24" i="1"/>
  <c r="Z24" i="1"/>
  <c r="AH24" i="1"/>
  <c r="AR24" i="1"/>
  <c r="AT24" i="1"/>
  <c r="AL24" i="1"/>
  <c r="AP24" i="1"/>
  <c r="AN24" i="1"/>
  <c r="AV24" i="1"/>
  <c r="AX24" i="1"/>
  <c r="BB24" i="1"/>
  <c r="BD24" i="1"/>
  <c r="BF24" i="1"/>
  <c r="BH24" i="1"/>
  <c r="AZ24" i="1"/>
  <c r="BJ24" i="1"/>
  <c r="BL24" i="1"/>
  <c r="BN24" i="1"/>
  <c r="BP24" i="1"/>
  <c r="BR24" i="1"/>
  <c r="C24" i="1"/>
  <c r="N1272" i="2"/>
  <c r="L23" i="1"/>
  <c r="O1272" i="2"/>
  <c r="N23" i="1"/>
  <c r="P1272" i="2"/>
  <c r="P23" i="1"/>
  <c r="Q1272" i="2"/>
  <c r="R23" i="1"/>
  <c r="R1272" i="2"/>
  <c r="T23" i="1"/>
  <c r="S1272" i="2"/>
  <c r="V23" i="1"/>
  <c r="BW1248" i="2"/>
  <c r="W1248" i="2"/>
  <c r="BW1249" i="2"/>
  <c r="W1249" i="2"/>
  <c r="BW1250" i="2"/>
  <c r="W1250" i="2"/>
  <c r="BW1251" i="2"/>
  <c r="W1251" i="2"/>
  <c r="BW1252" i="2"/>
  <c r="W1252" i="2"/>
  <c r="BW1253" i="2"/>
  <c r="W1253" i="2"/>
  <c r="BW1254" i="2"/>
  <c r="W1254" i="2"/>
  <c r="BW1255" i="2"/>
  <c r="W1255" i="2"/>
  <c r="BW1256" i="2"/>
  <c r="W1256" i="2"/>
  <c r="BW1257" i="2"/>
  <c r="W1257" i="2"/>
  <c r="BW1258" i="2"/>
  <c r="W1258" i="2"/>
  <c r="BW1259" i="2"/>
  <c r="W1259" i="2"/>
  <c r="BW1260" i="2"/>
  <c r="W1260" i="2"/>
  <c r="BW1261" i="2"/>
  <c r="W1261" i="2"/>
  <c r="BW1262" i="2"/>
  <c r="W1262" i="2"/>
  <c r="BW1263" i="2"/>
  <c r="W1263" i="2"/>
  <c r="BW1264" i="2"/>
  <c r="W1264" i="2"/>
  <c r="BW1265" i="2"/>
  <c r="W1265" i="2"/>
  <c r="BW1266" i="2"/>
  <c r="W1266" i="2"/>
  <c r="BW1267" i="2"/>
  <c r="W1267" i="2"/>
  <c r="BW1268" i="2"/>
  <c r="W1268" i="2"/>
  <c r="BW1269" i="2"/>
  <c r="W1269" i="2"/>
  <c r="BW1270" i="2"/>
  <c r="W1270" i="2"/>
  <c r="BW1271" i="2"/>
  <c r="W1271" i="2"/>
  <c r="W1272" i="2"/>
  <c r="AD23" i="1"/>
  <c r="Z1272" i="2"/>
  <c r="AJ23" i="1"/>
  <c r="X1272" i="2"/>
  <c r="AF23" i="1"/>
  <c r="AD1272" i="2"/>
  <c r="AR23" i="1"/>
  <c r="AC1272" i="2"/>
  <c r="AP23" i="1"/>
  <c r="AJ1272" i="2"/>
  <c r="BD23" i="1"/>
  <c r="AL1272" i="2"/>
  <c r="BH23" i="1"/>
  <c r="AH1272" i="2"/>
  <c r="AZ23" i="1"/>
  <c r="AM1272" i="2"/>
  <c r="BJ23" i="1"/>
  <c r="AQ1272" i="2"/>
  <c r="BR23" i="1"/>
  <c r="X23" i="1"/>
  <c r="AB23" i="1"/>
  <c r="Z23" i="1"/>
  <c r="AH23" i="1"/>
  <c r="AT23" i="1"/>
  <c r="AL23" i="1"/>
  <c r="AN23" i="1"/>
  <c r="AV23" i="1"/>
  <c r="AX23" i="1"/>
  <c r="BB23" i="1"/>
  <c r="BF23" i="1"/>
  <c r="BL23" i="1"/>
  <c r="BN23" i="1"/>
  <c r="BP23" i="1"/>
  <c r="C23" i="1"/>
  <c r="BH1229" i="2"/>
  <c r="N1229" i="2"/>
  <c r="BH1230" i="2"/>
  <c r="N1230" i="2"/>
  <c r="BH1231" i="2"/>
  <c r="N1231" i="2"/>
  <c r="BH1232" i="2"/>
  <c r="N1232" i="2"/>
  <c r="BH1233" i="2"/>
  <c r="N1233" i="2"/>
  <c r="BH1234" i="2"/>
  <c r="N1234" i="2"/>
  <c r="BH1235" i="2"/>
  <c r="N1235" i="2"/>
  <c r="BH1236" i="2"/>
  <c r="N1236" i="2"/>
  <c r="BH1237" i="2"/>
  <c r="N1237" i="2"/>
  <c r="BH1238" i="2"/>
  <c r="N1238" i="2"/>
  <c r="BH1239" i="2"/>
  <c r="N1239" i="2"/>
  <c r="BH1240" i="2"/>
  <c r="N1240" i="2"/>
  <c r="BH1241" i="2"/>
  <c r="N1241" i="2"/>
  <c r="BH1242" i="2"/>
  <c r="N1242" i="2"/>
  <c r="BH1243" i="2"/>
  <c r="N1243" i="2"/>
  <c r="BH1244" i="2"/>
  <c r="N1244" i="2"/>
  <c r="BH1245" i="2"/>
  <c r="N1245" i="2"/>
  <c r="N1246" i="2"/>
  <c r="L22" i="1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N22" i="1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22" i="1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R22" i="1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T22" i="1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AD22" i="1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AF22" i="1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BD22" i="1"/>
  <c r="X22" i="1"/>
  <c r="V22" i="1"/>
  <c r="AJ22" i="1"/>
  <c r="AB22" i="1"/>
  <c r="Z22" i="1"/>
  <c r="AH22" i="1"/>
  <c r="AR22" i="1"/>
  <c r="AT22" i="1"/>
  <c r="AL22" i="1"/>
  <c r="AP22" i="1"/>
  <c r="AN22" i="1"/>
  <c r="AV22" i="1"/>
  <c r="AX22" i="1"/>
  <c r="BB22" i="1"/>
  <c r="BF22" i="1"/>
  <c r="BH22" i="1"/>
  <c r="AZ22" i="1"/>
  <c r="BJ22" i="1"/>
  <c r="BL22" i="1"/>
  <c r="BN22" i="1"/>
  <c r="BP22" i="1"/>
  <c r="BR22" i="1"/>
  <c r="C22" i="1"/>
  <c r="N1227" i="2"/>
  <c r="L21" i="1"/>
  <c r="O1227" i="2"/>
  <c r="N21" i="1"/>
  <c r="P1227" i="2"/>
  <c r="P21" i="1"/>
  <c r="Q1227" i="2"/>
  <c r="R21" i="1"/>
  <c r="R1227" i="2"/>
  <c r="T21" i="1"/>
  <c r="T1227" i="2"/>
  <c r="X21" i="1"/>
  <c r="S1227" i="2"/>
  <c r="V21" i="1"/>
  <c r="V1227" i="2"/>
  <c r="AB21" i="1"/>
  <c r="X1227" i="2"/>
  <c r="AF21" i="1"/>
  <c r="AE1227" i="2"/>
  <c r="AT21" i="1"/>
  <c r="AG1227" i="2"/>
  <c r="AX21" i="1"/>
  <c r="AL1227" i="2"/>
  <c r="BH21" i="1"/>
  <c r="AD21" i="1"/>
  <c r="AJ21" i="1"/>
  <c r="Z21" i="1"/>
  <c r="AH21" i="1"/>
  <c r="AR21" i="1"/>
  <c r="AL21" i="1"/>
  <c r="AP21" i="1"/>
  <c r="AN21" i="1"/>
  <c r="AV21" i="1"/>
  <c r="BB21" i="1"/>
  <c r="BD21" i="1"/>
  <c r="BF21" i="1"/>
  <c r="AZ21" i="1"/>
  <c r="BJ21" i="1"/>
  <c r="BL21" i="1"/>
  <c r="BN21" i="1"/>
  <c r="BP21" i="1"/>
  <c r="BR21" i="1"/>
  <c r="C21" i="1"/>
  <c r="N1161" i="2"/>
  <c r="L20" i="1"/>
  <c r="O1161" i="2"/>
  <c r="N20" i="1"/>
  <c r="P1161" i="2"/>
  <c r="P20" i="1"/>
  <c r="Q1161" i="2"/>
  <c r="R20" i="1"/>
  <c r="R1161" i="2"/>
  <c r="T20" i="1"/>
  <c r="S1161" i="2"/>
  <c r="V20" i="1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AD20" i="1"/>
  <c r="X1161" i="2"/>
  <c r="AF20" i="1"/>
  <c r="Y1161" i="2"/>
  <c r="AH20" i="1"/>
  <c r="AG1161" i="2"/>
  <c r="AX20" i="1"/>
  <c r="AI1161" i="2"/>
  <c r="BB20" i="1"/>
  <c r="AM1161" i="2"/>
  <c r="BJ20" i="1"/>
  <c r="X20" i="1"/>
  <c r="AJ20" i="1"/>
  <c r="AB20" i="1"/>
  <c r="Z20" i="1"/>
  <c r="AR20" i="1"/>
  <c r="AT20" i="1"/>
  <c r="AL20" i="1"/>
  <c r="AP20" i="1"/>
  <c r="AN20" i="1"/>
  <c r="AV20" i="1"/>
  <c r="BD20" i="1"/>
  <c r="BF20" i="1"/>
  <c r="BH20" i="1"/>
  <c r="AZ20" i="1"/>
  <c r="BL20" i="1"/>
  <c r="BN20" i="1"/>
  <c r="BP20" i="1"/>
  <c r="BR20" i="1"/>
  <c r="C20" i="1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AD19" i="1"/>
  <c r="N1039" i="2"/>
  <c r="L19" i="1"/>
  <c r="O1039" i="2"/>
  <c r="N19" i="1"/>
  <c r="P1039" i="2"/>
  <c r="P19" i="1"/>
  <c r="Q1039" i="2"/>
  <c r="R19" i="1"/>
  <c r="R1039" i="2"/>
  <c r="T19" i="1"/>
  <c r="S1039" i="2"/>
  <c r="V19" i="1"/>
  <c r="Z1039" i="2"/>
  <c r="AJ19" i="1"/>
  <c r="X1039" i="2"/>
  <c r="AF19" i="1"/>
  <c r="Y1039" i="2"/>
  <c r="AH19" i="1"/>
  <c r="AJ1039" i="2"/>
  <c r="BD19" i="1"/>
  <c r="AH1039" i="2"/>
  <c r="AZ19" i="1"/>
  <c r="AP1039" i="2"/>
  <c r="BP19" i="1"/>
  <c r="AQ1039" i="2"/>
  <c r="BR19" i="1"/>
  <c r="X19" i="1"/>
  <c r="AB19" i="1"/>
  <c r="Z19" i="1"/>
  <c r="AR19" i="1"/>
  <c r="AT19" i="1"/>
  <c r="AL19" i="1"/>
  <c r="AP19" i="1"/>
  <c r="AN19" i="1"/>
  <c r="AV19" i="1"/>
  <c r="AX19" i="1"/>
  <c r="BB19" i="1"/>
  <c r="BF19" i="1"/>
  <c r="BH19" i="1"/>
  <c r="BJ19" i="1"/>
  <c r="BL19" i="1"/>
  <c r="BN19" i="1"/>
  <c r="C19" i="1"/>
  <c r="N932" i="2"/>
  <c r="L18" i="1"/>
  <c r="O932" i="2"/>
  <c r="N18" i="1"/>
  <c r="P932" i="2"/>
  <c r="P18" i="1"/>
  <c r="Q932" i="2"/>
  <c r="R18" i="1"/>
  <c r="R932" i="2"/>
  <c r="T18" i="1"/>
  <c r="T932" i="2"/>
  <c r="X18" i="1"/>
  <c r="S932" i="2"/>
  <c r="V18" i="1"/>
  <c r="W932" i="2"/>
  <c r="AD18" i="1"/>
  <c r="V932" i="2"/>
  <c r="AB18" i="1"/>
  <c r="AK932" i="2"/>
  <c r="BF18" i="1"/>
  <c r="AJ18" i="1"/>
  <c r="AF18" i="1"/>
  <c r="Z18" i="1"/>
  <c r="AH18" i="1"/>
  <c r="AR18" i="1"/>
  <c r="AT18" i="1"/>
  <c r="AL18" i="1"/>
  <c r="AP18" i="1"/>
  <c r="AN18" i="1"/>
  <c r="AV18" i="1"/>
  <c r="AX18" i="1"/>
  <c r="BB18" i="1"/>
  <c r="BD18" i="1"/>
  <c r="BH18" i="1"/>
  <c r="AZ18" i="1"/>
  <c r="BJ18" i="1"/>
  <c r="BL18" i="1"/>
  <c r="BN18" i="1"/>
  <c r="BP18" i="1"/>
  <c r="BR18" i="1"/>
  <c r="C18" i="1"/>
  <c r="AD17" i="1"/>
  <c r="N831" i="2"/>
  <c r="L17" i="1"/>
  <c r="O831" i="2"/>
  <c r="N17" i="1"/>
  <c r="P831" i="2"/>
  <c r="P17" i="1"/>
  <c r="Q831" i="2"/>
  <c r="R17" i="1"/>
  <c r="R831" i="2"/>
  <c r="T17" i="1"/>
  <c r="S831" i="2"/>
  <c r="V17" i="1"/>
  <c r="U831" i="2"/>
  <c r="Z17" i="1"/>
  <c r="Y831" i="2"/>
  <c r="AH17" i="1"/>
  <c r="AI831" i="2"/>
  <c r="BB17" i="1"/>
  <c r="AJ831" i="2"/>
  <c r="BD17" i="1"/>
  <c r="X17" i="1"/>
  <c r="AJ17" i="1"/>
  <c r="AB17" i="1"/>
  <c r="AF17" i="1"/>
  <c r="AR17" i="1"/>
  <c r="AT17" i="1"/>
  <c r="AL17" i="1"/>
  <c r="AP17" i="1"/>
  <c r="AN17" i="1"/>
  <c r="AV17" i="1"/>
  <c r="AX17" i="1"/>
  <c r="BF17" i="1"/>
  <c r="BH17" i="1"/>
  <c r="AZ17" i="1"/>
  <c r="BJ17" i="1"/>
  <c r="BL17" i="1"/>
  <c r="BN17" i="1"/>
  <c r="BP17" i="1"/>
  <c r="BR17" i="1"/>
  <c r="C17" i="1"/>
  <c r="AD16" i="1"/>
  <c r="N737" i="2"/>
  <c r="L16" i="1"/>
  <c r="O737" i="2"/>
  <c r="N16" i="1"/>
  <c r="P737" i="2"/>
  <c r="P16" i="1"/>
  <c r="Q737" i="2"/>
  <c r="R16" i="1"/>
  <c r="R737" i="2"/>
  <c r="T16" i="1"/>
  <c r="S737" i="2"/>
  <c r="V16" i="1"/>
  <c r="X737" i="2"/>
  <c r="AF16" i="1"/>
  <c r="Y737" i="2"/>
  <c r="AH16" i="1"/>
  <c r="AG737" i="2"/>
  <c r="AX16" i="1"/>
  <c r="AJ737" i="2"/>
  <c r="BD16" i="1"/>
  <c r="X16" i="1"/>
  <c r="AJ16" i="1"/>
  <c r="AB16" i="1"/>
  <c r="Z16" i="1"/>
  <c r="AR16" i="1"/>
  <c r="AT16" i="1"/>
  <c r="AL16" i="1"/>
  <c r="AP16" i="1"/>
  <c r="AN16" i="1"/>
  <c r="AV16" i="1"/>
  <c r="BB16" i="1"/>
  <c r="BF16" i="1"/>
  <c r="BH16" i="1"/>
  <c r="AZ16" i="1"/>
  <c r="BJ16" i="1"/>
  <c r="BL16" i="1"/>
  <c r="BN16" i="1"/>
  <c r="BP16" i="1"/>
  <c r="BR16" i="1"/>
  <c r="C16" i="1"/>
  <c r="AD15" i="1"/>
  <c r="N633" i="2"/>
  <c r="L15" i="1"/>
  <c r="O633" i="2"/>
  <c r="N15" i="1"/>
  <c r="P633" i="2"/>
  <c r="P15" i="1"/>
  <c r="Q633" i="2"/>
  <c r="R15" i="1"/>
  <c r="R633" i="2"/>
  <c r="T15" i="1"/>
  <c r="S633" i="2"/>
  <c r="V15" i="1"/>
  <c r="Z633" i="2"/>
  <c r="AJ15" i="1"/>
  <c r="X633" i="2"/>
  <c r="AF15" i="1"/>
  <c r="Y633" i="2"/>
  <c r="AH15" i="1"/>
  <c r="AQ633" i="2"/>
  <c r="BR15" i="1"/>
  <c r="X15" i="1"/>
  <c r="AB15" i="1"/>
  <c r="Z15" i="1"/>
  <c r="AR15" i="1"/>
  <c r="AT15" i="1"/>
  <c r="AL15" i="1"/>
  <c r="AP15" i="1"/>
  <c r="AN15" i="1"/>
  <c r="AV15" i="1"/>
  <c r="AX15" i="1"/>
  <c r="BB15" i="1"/>
  <c r="BD15" i="1"/>
  <c r="BF15" i="1"/>
  <c r="BH15" i="1"/>
  <c r="AZ15" i="1"/>
  <c r="BJ15" i="1"/>
  <c r="BL15" i="1"/>
  <c r="BN15" i="1"/>
  <c r="BP15" i="1"/>
  <c r="C15" i="1"/>
  <c r="N587" i="2"/>
  <c r="L14" i="1"/>
  <c r="O587" i="2"/>
  <c r="N14" i="1"/>
  <c r="P587" i="2"/>
  <c r="P14" i="1"/>
  <c r="Q587" i="2"/>
  <c r="R14" i="1"/>
  <c r="R587" i="2"/>
  <c r="T14" i="1"/>
  <c r="X14" i="1"/>
  <c r="V14" i="1"/>
  <c r="AD14" i="1"/>
  <c r="AJ14" i="1"/>
  <c r="AB14" i="1"/>
  <c r="AF14" i="1"/>
  <c r="Z14" i="1"/>
  <c r="AH14" i="1"/>
  <c r="AR14" i="1"/>
  <c r="AT14" i="1"/>
  <c r="AL14" i="1"/>
  <c r="AP14" i="1"/>
  <c r="AN14" i="1"/>
  <c r="AV14" i="1"/>
  <c r="AX14" i="1"/>
  <c r="BB14" i="1"/>
  <c r="BD14" i="1"/>
  <c r="BF14" i="1"/>
  <c r="BH14" i="1"/>
  <c r="AZ14" i="1"/>
  <c r="BJ14" i="1"/>
  <c r="BL14" i="1"/>
  <c r="BN14" i="1"/>
  <c r="BP14" i="1"/>
  <c r="BR14" i="1"/>
  <c r="C14" i="1"/>
  <c r="AD13" i="1"/>
  <c r="N580" i="2"/>
  <c r="L13" i="1"/>
  <c r="O580" i="2"/>
  <c r="N13" i="1"/>
  <c r="P580" i="2"/>
  <c r="P13" i="1"/>
  <c r="Q580" i="2"/>
  <c r="R13" i="1"/>
  <c r="R580" i="2"/>
  <c r="T13" i="1"/>
  <c r="T580" i="2"/>
  <c r="X13" i="1"/>
  <c r="S580" i="2"/>
  <c r="V13" i="1"/>
  <c r="X580" i="2"/>
  <c r="AF13" i="1"/>
  <c r="AJ580" i="2"/>
  <c r="BD13" i="1"/>
  <c r="AJ13" i="1"/>
  <c r="AB13" i="1"/>
  <c r="Z13" i="1"/>
  <c r="AH13" i="1"/>
  <c r="AR13" i="1"/>
  <c r="AT13" i="1"/>
  <c r="AL13" i="1"/>
  <c r="AP13" i="1"/>
  <c r="AN13" i="1"/>
  <c r="AV13" i="1"/>
  <c r="AX13" i="1"/>
  <c r="BB13" i="1"/>
  <c r="BF13" i="1"/>
  <c r="BH13" i="1"/>
  <c r="AZ13" i="1"/>
  <c r="BJ13" i="1"/>
  <c r="BL13" i="1"/>
  <c r="BN13" i="1"/>
  <c r="BP13" i="1"/>
  <c r="BR13" i="1"/>
  <c r="C13" i="1"/>
  <c r="AD12" i="1"/>
  <c r="N419" i="2"/>
  <c r="L12" i="1"/>
  <c r="O419" i="2"/>
  <c r="N12" i="1"/>
  <c r="P419" i="2"/>
  <c r="P12" i="1"/>
  <c r="Q419" i="2"/>
  <c r="R12" i="1"/>
  <c r="R419" i="2"/>
  <c r="T12" i="1"/>
  <c r="S419" i="2"/>
  <c r="V12" i="1"/>
  <c r="Z419" i="2"/>
  <c r="AJ12" i="1"/>
  <c r="V419" i="2"/>
  <c r="AB12" i="1"/>
  <c r="X419" i="2"/>
  <c r="AF12" i="1"/>
  <c r="U419" i="2"/>
  <c r="Z12" i="1"/>
  <c r="Y419" i="2"/>
  <c r="AH12" i="1"/>
  <c r="AF419" i="2"/>
  <c r="AV12" i="1"/>
  <c r="AJ419" i="2"/>
  <c r="BD12" i="1"/>
  <c r="AH419" i="2"/>
  <c r="AZ12" i="1"/>
  <c r="AM419" i="2"/>
  <c r="BJ12" i="1"/>
  <c r="X12" i="1"/>
  <c r="AR12" i="1"/>
  <c r="AT12" i="1"/>
  <c r="AL12" i="1"/>
  <c r="AP12" i="1"/>
  <c r="AN12" i="1"/>
  <c r="AX12" i="1"/>
  <c r="BB12" i="1"/>
  <c r="BF12" i="1"/>
  <c r="BH12" i="1"/>
  <c r="BL12" i="1"/>
  <c r="BN12" i="1"/>
  <c r="BP12" i="1"/>
  <c r="BR12" i="1"/>
  <c r="C12" i="1"/>
  <c r="L11" i="1"/>
  <c r="N11" i="1"/>
  <c r="P11" i="1"/>
  <c r="R11" i="1"/>
  <c r="T11" i="1"/>
  <c r="X11" i="1"/>
  <c r="V11" i="1"/>
  <c r="AD11" i="1"/>
  <c r="AJ11" i="1"/>
  <c r="AB11" i="1"/>
  <c r="AF11" i="1"/>
  <c r="Z11" i="1"/>
  <c r="AH11" i="1"/>
  <c r="AR11" i="1"/>
  <c r="AT11" i="1"/>
  <c r="AL11" i="1"/>
  <c r="AP11" i="1"/>
  <c r="AN11" i="1"/>
  <c r="AV11" i="1"/>
  <c r="AX11" i="1"/>
  <c r="BB11" i="1"/>
  <c r="BD11" i="1"/>
  <c r="BF11" i="1"/>
  <c r="BH11" i="1"/>
  <c r="AZ11" i="1"/>
  <c r="BJ11" i="1"/>
  <c r="BL11" i="1"/>
  <c r="BN11" i="1"/>
  <c r="BP11" i="1"/>
  <c r="BR11" i="1"/>
  <c r="C11" i="1"/>
  <c r="N347" i="2"/>
  <c r="L10" i="1"/>
  <c r="O347" i="2"/>
  <c r="N10" i="1"/>
  <c r="P347" i="2"/>
  <c r="P10" i="1"/>
  <c r="Q347" i="2"/>
  <c r="R10" i="1"/>
  <c r="R347" i="2"/>
  <c r="T10" i="1"/>
  <c r="S347" i="2"/>
  <c r="V10" i="1"/>
  <c r="Y347" i="2"/>
  <c r="AH10" i="1"/>
  <c r="AJ347" i="2"/>
  <c r="BD10" i="1"/>
  <c r="X10" i="1"/>
  <c r="AD10" i="1"/>
  <c r="AJ10" i="1"/>
  <c r="AB10" i="1"/>
  <c r="AF10" i="1"/>
  <c r="Z10" i="1"/>
  <c r="AR10" i="1"/>
  <c r="AT10" i="1"/>
  <c r="AL10" i="1"/>
  <c r="AP10" i="1"/>
  <c r="AN10" i="1"/>
  <c r="AV10" i="1"/>
  <c r="AX10" i="1"/>
  <c r="BB10" i="1"/>
  <c r="BF10" i="1"/>
  <c r="BH10" i="1"/>
  <c r="AZ10" i="1"/>
  <c r="BJ10" i="1"/>
  <c r="BL10" i="1"/>
  <c r="BN10" i="1"/>
  <c r="BP10" i="1"/>
  <c r="BR10" i="1"/>
  <c r="C10" i="1"/>
  <c r="BH334" i="2"/>
  <c r="N334" i="2"/>
  <c r="BH335" i="2"/>
  <c r="N335" i="2"/>
  <c r="BH336" i="2"/>
  <c r="N336" i="2"/>
  <c r="BH337" i="2"/>
  <c r="N337" i="2"/>
  <c r="BH338" i="2"/>
  <c r="N338" i="2"/>
  <c r="BH339" i="2"/>
  <c r="N339" i="2"/>
  <c r="BH340" i="2"/>
  <c r="N340" i="2"/>
  <c r="BH341" i="2"/>
  <c r="N341" i="2"/>
  <c r="N342" i="2"/>
  <c r="L9" i="1"/>
  <c r="O334" i="2"/>
  <c r="O335" i="2"/>
  <c r="O336" i="2"/>
  <c r="O337" i="2"/>
  <c r="O338" i="2"/>
  <c r="O339" i="2"/>
  <c r="O340" i="2"/>
  <c r="O341" i="2"/>
  <c r="O342" i="2"/>
  <c r="N9" i="1"/>
  <c r="P334" i="2"/>
  <c r="P335" i="2"/>
  <c r="P336" i="2"/>
  <c r="P337" i="2"/>
  <c r="P338" i="2"/>
  <c r="P339" i="2"/>
  <c r="P340" i="2"/>
  <c r="P341" i="2"/>
  <c r="P342" i="2"/>
  <c r="P9" i="1"/>
  <c r="Q334" i="2"/>
  <c r="Q335" i="2"/>
  <c r="Q336" i="2"/>
  <c r="Q337" i="2"/>
  <c r="Q338" i="2"/>
  <c r="Q339" i="2"/>
  <c r="Q340" i="2"/>
  <c r="Q341" i="2"/>
  <c r="Q342" i="2"/>
  <c r="R9" i="1"/>
  <c r="X334" i="2"/>
  <c r="X335" i="2"/>
  <c r="X336" i="2"/>
  <c r="X337" i="2"/>
  <c r="X338" i="2"/>
  <c r="X339" i="2"/>
  <c r="X340" i="2"/>
  <c r="X341" i="2"/>
  <c r="X342" i="2"/>
  <c r="AF9" i="1"/>
  <c r="T9" i="1"/>
  <c r="X9" i="1"/>
  <c r="V9" i="1"/>
  <c r="AD9" i="1"/>
  <c r="AJ9" i="1"/>
  <c r="AB9" i="1"/>
  <c r="Z9" i="1"/>
  <c r="AH9" i="1"/>
  <c r="AR9" i="1"/>
  <c r="AT9" i="1"/>
  <c r="AL9" i="1"/>
  <c r="AP9" i="1"/>
  <c r="AN9" i="1"/>
  <c r="AV9" i="1"/>
  <c r="AX9" i="1"/>
  <c r="BB9" i="1"/>
  <c r="BD9" i="1"/>
  <c r="BF9" i="1"/>
  <c r="BH9" i="1"/>
  <c r="AZ9" i="1"/>
  <c r="BJ9" i="1"/>
  <c r="BL9" i="1"/>
  <c r="BN9" i="1"/>
  <c r="BP9" i="1"/>
  <c r="BR9" i="1"/>
  <c r="C9" i="1"/>
  <c r="N332" i="2"/>
  <c r="L8" i="1"/>
  <c r="O332" i="2"/>
  <c r="N8" i="1"/>
  <c r="P332" i="2"/>
  <c r="P8" i="1"/>
  <c r="Q332" i="2"/>
  <c r="R8" i="1"/>
  <c r="R332" i="2"/>
  <c r="T8" i="1"/>
  <c r="T332" i="2"/>
  <c r="X8" i="1"/>
  <c r="S332" i="2"/>
  <c r="V8" i="1"/>
  <c r="Z332" i="2"/>
  <c r="AJ8" i="1"/>
  <c r="V332" i="2"/>
  <c r="AB8" i="1"/>
  <c r="X332" i="2"/>
  <c r="AF8" i="1"/>
  <c r="U332" i="2"/>
  <c r="Z8" i="1"/>
  <c r="Y332" i="2"/>
  <c r="AH8" i="1"/>
  <c r="AD332" i="2"/>
  <c r="AR8" i="1"/>
  <c r="AF332" i="2"/>
  <c r="AV8" i="1"/>
  <c r="AG332" i="2"/>
  <c r="AX8" i="1"/>
  <c r="AI332" i="2"/>
  <c r="BB8" i="1"/>
  <c r="AJ332" i="2"/>
  <c r="BD8" i="1"/>
  <c r="AL332" i="2"/>
  <c r="BH8" i="1"/>
  <c r="AD8" i="1"/>
  <c r="AT8" i="1"/>
  <c r="AL8" i="1"/>
  <c r="AP8" i="1"/>
  <c r="AN8" i="1"/>
  <c r="BF8" i="1"/>
  <c r="AZ8" i="1"/>
  <c r="BJ8" i="1"/>
  <c r="BL8" i="1"/>
  <c r="BN8" i="1"/>
  <c r="BP8" i="1"/>
  <c r="BR8" i="1"/>
  <c r="C8" i="1"/>
  <c r="AD7" i="1"/>
  <c r="N266" i="2"/>
  <c r="L7" i="1"/>
  <c r="O266" i="2"/>
  <c r="N7" i="1"/>
  <c r="P266" i="2"/>
  <c r="P7" i="1"/>
  <c r="Q266" i="2"/>
  <c r="R7" i="1"/>
  <c r="R266" i="2"/>
  <c r="T7" i="1"/>
  <c r="T266" i="2"/>
  <c r="X7" i="1"/>
  <c r="S266" i="2"/>
  <c r="V7" i="1"/>
  <c r="Z266" i="2"/>
  <c r="AJ7" i="1"/>
  <c r="X266" i="2"/>
  <c r="AF7" i="1"/>
  <c r="U266" i="2"/>
  <c r="Z7" i="1"/>
  <c r="Y266" i="2"/>
  <c r="AH7" i="1"/>
  <c r="AG266" i="2"/>
  <c r="AX7" i="1"/>
  <c r="AL266" i="2"/>
  <c r="BH7" i="1"/>
  <c r="AB7" i="1"/>
  <c r="AR7" i="1"/>
  <c r="AT7" i="1"/>
  <c r="AL7" i="1"/>
  <c r="AP7" i="1"/>
  <c r="AN7" i="1"/>
  <c r="AV7" i="1"/>
  <c r="BB7" i="1"/>
  <c r="BD7" i="1"/>
  <c r="BF7" i="1"/>
  <c r="AZ7" i="1"/>
  <c r="BJ7" i="1"/>
  <c r="BL7" i="1"/>
  <c r="BN7" i="1"/>
  <c r="BP7" i="1"/>
  <c r="BR7" i="1"/>
  <c r="C7" i="1"/>
  <c r="N206" i="2"/>
  <c r="L6" i="1"/>
  <c r="O206" i="2"/>
  <c r="N6" i="1"/>
  <c r="P206" i="2"/>
  <c r="P6" i="1"/>
  <c r="Q206" i="2"/>
  <c r="R6" i="1"/>
  <c r="R206" i="2"/>
  <c r="T6" i="1"/>
  <c r="V206" i="2"/>
  <c r="AB6" i="1"/>
  <c r="X6" i="1"/>
  <c r="V6" i="1"/>
  <c r="AD6" i="1"/>
  <c r="AJ6" i="1"/>
  <c r="AF6" i="1"/>
  <c r="Z6" i="1"/>
  <c r="AH6" i="1"/>
  <c r="AR6" i="1"/>
  <c r="AT6" i="1"/>
  <c r="AL6" i="1"/>
  <c r="AP6" i="1"/>
  <c r="AN6" i="1"/>
  <c r="AV6" i="1"/>
  <c r="AX6" i="1"/>
  <c r="BB6" i="1"/>
  <c r="BD6" i="1"/>
  <c r="BF6" i="1"/>
  <c r="BH6" i="1"/>
  <c r="AZ6" i="1"/>
  <c r="BJ6" i="1"/>
  <c r="BL6" i="1"/>
  <c r="BN6" i="1"/>
  <c r="BP6" i="1"/>
  <c r="BR6" i="1"/>
  <c r="C6" i="1"/>
  <c r="N129" i="2"/>
  <c r="L5" i="1"/>
  <c r="O129" i="2"/>
  <c r="N5" i="1"/>
  <c r="P129" i="2"/>
  <c r="P5" i="1"/>
  <c r="Q129" i="2"/>
  <c r="R5" i="1"/>
  <c r="R129" i="2"/>
  <c r="T5" i="1"/>
  <c r="S129" i="2"/>
  <c r="V5" i="1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AD5" i="1"/>
  <c r="X129" i="2"/>
  <c r="AF5" i="1"/>
  <c r="AJ129" i="2"/>
  <c r="BD5" i="1"/>
  <c r="AL129" i="2"/>
  <c r="BH5" i="1"/>
  <c r="AQ129" i="2"/>
  <c r="BR5" i="1"/>
  <c r="X5" i="1"/>
  <c r="AJ5" i="1"/>
  <c r="AB5" i="1"/>
  <c r="Z5" i="1"/>
  <c r="AH5" i="1"/>
  <c r="AR5" i="1"/>
  <c r="AT5" i="1"/>
  <c r="AL5" i="1"/>
  <c r="AP5" i="1"/>
  <c r="AN5" i="1"/>
  <c r="AV5" i="1"/>
  <c r="AX5" i="1"/>
  <c r="BB5" i="1"/>
  <c r="BF5" i="1"/>
  <c r="AZ5" i="1"/>
  <c r="BJ5" i="1"/>
  <c r="BL5" i="1"/>
  <c r="BN5" i="1"/>
  <c r="BP5" i="1"/>
  <c r="C5" i="1"/>
  <c r="N112" i="2"/>
  <c r="L4" i="1"/>
  <c r="O112" i="2"/>
  <c r="N4" i="1"/>
  <c r="P112" i="2"/>
  <c r="P4" i="1"/>
  <c r="Q112" i="2"/>
  <c r="R4" i="1"/>
  <c r="R112" i="2"/>
  <c r="T4" i="1"/>
  <c r="W112" i="2"/>
  <c r="AD4" i="1"/>
  <c r="X4" i="1"/>
  <c r="V4" i="1"/>
  <c r="AJ4" i="1"/>
  <c r="AB4" i="1"/>
  <c r="AF4" i="1"/>
  <c r="Z4" i="1"/>
  <c r="AH4" i="1"/>
  <c r="AR4" i="1"/>
  <c r="AT4" i="1"/>
  <c r="AL4" i="1"/>
  <c r="AP4" i="1"/>
  <c r="AN4" i="1"/>
  <c r="AV4" i="1"/>
  <c r="AX4" i="1"/>
  <c r="BB4" i="1"/>
  <c r="BD4" i="1"/>
  <c r="BF4" i="1"/>
  <c r="BH4" i="1"/>
  <c r="AZ4" i="1"/>
  <c r="BJ4" i="1"/>
  <c r="BL4" i="1"/>
  <c r="BN4" i="1"/>
  <c r="BP4" i="1"/>
  <c r="BR4" i="1"/>
  <c r="C4" i="1"/>
  <c r="N70" i="2"/>
  <c r="L3" i="1"/>
  <c r="O70" i="2"/>
  <c r="N3" i="1"/>
  <c r="P70" i="2"/>
  <c r="P3" i="1"/>
  <c r="Q70" i="2"/>
  <c r="R3" i="1"/>
  <c r="R70" i="2"/>
  <c r="T3" i="1"/>
  <c r="S70" i="2"/>
  <c r="V3" i="1"/>
  <c r="W70" i="2"/>
  <c r="AD3" i="1"/>
  <c r="X3" i="1"/>
  <c r="AJ3" i="1"/>
  <c r="AB3" i="1"/>
  <c r="AF3" i="1"/>
  <c r="Z3" i="1"/>
  <c r="AH3" i="1"/>
  <c r="AR3" i="1"/>
  <c r="AT3" i="1"/>
  <c r="AL3" i="1"/>
  <c r="AP3" i="1"/>
  <c r="AN3" i="1"/>
  <c r="AV3" i="1"/>
  <c r="AX3" i="1"/>
  <c r="BB3" i="1"/>
  <c r="BD3" i="1"/>
  <c r="BF3" i="1"/>
  <c r="BH3" i="1"/>
  <c r="AZ3" i="1"/>
  <c r="BJ3" i="1"/>
  <c r="BL3" i="1"/>
  <c r="BN3" i="1"/>
  <c r="BP3" i="1"/>
  <c r="BR3" i="1"/>
  <c r="C3" i="1"/>
  <c r="BW419" i="2"/>
  <c r="BZ1969" i="2"/>
  <c r="BY2879" i="2"/>
  <c r="BZ2879" i="2"/>
  <c r="BY2216" i="2"/>
  <c r="BZ2216" i="2"/>
  <c r="BY1721" i="2"/>
  <c r="BY1462" i="2"/>
  <c r="BY1161" i="2"/>
  <c r="CG3160" i="2"/>
  <c r="CF3160" i="2"/>
  <c r="CE3160" i="2"/>
  <c r="CD3160" i="2"/>
  <c r="CC3160" i="2"/>
  <c r="CB3160" i="2"/>
  <c r="CA3160" i="2"/>
  <c r="BZ3160" i="2"/>
  <c r="BY3160" i="2"/>
  <c r="BW264" i="2"/>
  <c r="BW250" i="2"/>
  <c r="BW249" i="2"/>
  <c r="BW245" i="2"/>
  <c r="BW238" i="2"/>
  <c r="BW229" i="2"/>
  <c r="BW219" i="2"/>
  <c r="BW217" i="2"/>
  <c r="BW216" i="2"/>
  <c r="BW580" i="2"/>
  <c r="BW2898" i="2"/>
  <c r="BW3096" i="2"/>
  <c r="BY3087" i="2"/>
  <c r="BU1969" i="2"/>
  <c r="BT1969" i="2"/>
  <c r="BS1969" i="2"/>
  <c r="BR1969" i="2"/>
  <c r="BX1962" i="2"/>
  <c r="BX1958" i="2"/>
  <c r="BX1956" i="2"/>
  <c r="BX1952" i="2"/>
  <c r="BX1936" i="2"/>
  <c r="BX1930" i="2"/>
  <c r="BX1911" i="2"/>
  <c r="AP1036" i="2"/>
  <c r="Q1036" i="2"/>
  <c r="O1036" i="2"/>
  <c r="N1036" i="2"/>
  <c r="BY1969" i="2"/>
  <c r="BX1969" i="2"/>
  <c r="BW1969" i="2"/>
  <c r="BW737" i="2"/>
  <c r="BW1870" i="2"/>
  <c r="BW2910" i="2"/>
  <c r="BW2879" i="2"/>
  <c r="BY2925" i="2"/>
  <c r="BY2924" i="2"/>
  <c r="BY2923" i="2"/>
  <c r="BY2922" i="2"/>
  <c r="BY2921" i="2"/>
  <c r="BY2920" i="2"/>
  <c r="BY2919" i="2"/>
  <c r="BY2918" i="2"/>
  <c r="BY2917" i="2"/>
  <c r="BY2916" i="2"/>
  <c r="BY2915" i="2"/>
  <c r="BY2914" i="2"/>
  <c r="BY2913" i="2"/>
  <c r="BY2912" i="2"/>
  <c r="BY2926" i="2"/>
  <c r="BY3103" i="2"/>
  <c r="BW3103" i="2"/>
  <c r="BY2370" i="2"/>
  <c r="BY2402" i="2"/>
  <c r="W1079" i="3"/>
  <c r="R1079" i="3"/>
  <c r="Q1079" i="3"/>
  <c r="O1079" i="3"/>
  <c r="N1079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BN1612" i="3"/>
  <c r="BM1612" i="3"/>
  <c r="Z1612" i="3"/>
  <c r="S1612" i="3"/>
  <c r="R1612" i="3"/>
  <c r="BW1462" i="2"/>
  <c r="BY1039" i="2"/>
  <c r="J7" i="1"/>
  <c r="K7" i="1"/>
  <c r="J41" i="1"/>
  <c r="K41" i="1"/>
  <c r="J19" i="1"/>
  <c r="K19" i="1"/>
  <c r="J51" i="1"/>
  <c r="K51" i="1"/>
  <c r="J35" i="1"/>
  <c r="K35" i="1"/>
  <c r="J30" i="1"/>
  <c r="K30" i="1"/>
  <c r="J52" i="1"/>
  <c r="K52" i="1"/>
  <c r="J26" i="1"/>
  <c r="K26" i="1"/>
  <c r="J10" i="1"/>
  <c r="K10" i="1"/>
  <c r="J8" i="1"/>
  <c r="K8" i="1"/>
  <c r="J49" i="1"/>
  <c r="K49" i="1"/>
  <c r="AV1366" i="3"/>
  <c r="AV1367" i="3"/>
  <c r="AV1368" i="3"/>
  <c r="AV1369" i="3"/>
  <c r="AV1370" i="3"/>
  <c r="AV1371" i="3"/>
  <c r="AV1372" i="3"/>
  <c r="AV1373" i="3"/>
  <c r="AV1374" i="3"/>
  <c r="AV1375" i="3"/>
  <c r="AV1376" i="3"/>
  <c r="AV1377" i="3"/>
  <c r="AV1378" i="3"/>
  <c r="AV1379" i="3"/>
  <c r="AV1380" i="3"/>
  <c r="AV1381" i="3"/>
  <c r="AV1382" i="3"/>
  <c r="AV1383" i="3"/>
  <c r="AV1384" i="3"/>
  <c r="AV1385" i="3"/>
  <c r="AV1386" i="3"/>
  <c r="AV1387" i="3"/>
  <c r="AV1388" i="3"/>
  <c r="AV1389" i="3"/>
  <c r="AV1390" i="3"/>
  <c r="AV1391" i="3"/>
  <c r="AV1392" i="3"/>
  <c r="AV1393" i="3"/>
  <c r="AV1394" i="3"/>
  <c r="AV1395" i="3"/>
  <c r="AV1396" i="3"/>
  <c r="AV1397" i="3"/>
  <c r="AV1398" i="3"/>
  <c r="AV1399" i="3"/>
  <c r="AV1400" i="3"/>
  <c r="AV1401" i="3"/>
  <c r="AV1402" i="3"/>
  <c r="AV1403" i="3"/>
  <c r="AV1404" i="3"/>
  <c r="AV1405" i="3"/>
  <c r="AV1406" i="3"/>
  <c r="AV1407" i="3"/>
  <c r="AV1408" i="3"/>
  <c r="AV1409" i="3"/>
  <c r="AV1410" i="3"/>
  <c r="AV1411" i="3"/>
  <c r="AV1412" i="3"/>
  <c r="AV1413" i="3"/>
  <c r="AV1414" i="3"/>
  <c r="AV1415" i="3"/>
  <c r="AV1416" i="3"/>
  <c r="AV1417" i="3"/>
  <c r="AV1418" i="3"/>
  <c r="AV1419" i="3"/>
  <c r="AV1420" i="3"/>
  <c r="AV1421" i="3"/>
  <c r="AV1422" i="3"/>
  <c r="AV1423" i="3"/>
  <c r="AV1424" i="3"/>
  <c r="AV1425" i="3"/>
  <c r="AV1426" i="3"/>
  <c r="AV1427" i="3"/>
  <c r="AV1428" i="3"/>
  <c r="AV1429" i="3"/>
  <c r="AV1430" i="3"/>
  <c r="AV1431" i="3"/>
  <c r="AV1432" i="3"/>
  <c r="AV1433" i="3"/>
  <c r="AV1434" i="3"/>
  <c r="AV1435" i="3"/>
  <c r="AV1436" i="3"/>
  <c r="AV1437" i="3"/>
  <c r="AV1438" i="3"/>
  <c r="AV1439" i="3"/>
  <c r="AV1440" i="3"/>
  <c r="AV1441" i="3"/>
  <c r="AV1442" i="3"/>
  <c r="AV1443" i="3"/>
  <c r="AV1444" i="3"/>
  <c r="AV1445" i="3"/>
  <c r="AV1446" i="3"/>
  <c r="AV1447" i="3"/>
  <c r="AV1448" i="3"/>
  <c r="AV1449" i="3"/>
  <c r="AV1450" i="3"/>
  <c r="AV1451" i="3"/>
  <c r="AV1452" i="3"/>
  <c r="AV1453" i="3"/>
  <c r="AV1454" i="3"/>
  <c r="AV1455" i="3"/>
  <c r="AV1456" i="3"/>
  <c r="AV1457" i="3"/>
  <c r="AV1458" i="3"/>
  <c r="AV1459" i="3"/>
  <c r="AV1460" i="3"/>
  <c r="AV1461" i="3"/>
  <c r="AV1462" i="3"/>
  <c r="AV1463" i="3"/>
  <c r="AV1464" i="3"/>
  <c r="AV1465" i="3"/>
  <c r="AV1466" i="3"/>
  <c r="AV1467" i="3"/>
  <c r="AV1468" i="3"/>
  <c r="AV1469" i="3"/>
  <c r="AV1470" i="3"/>
  <c r="AV1471" i="3"/>
  <c r="AV1472" i="3"/>
  <c r="AV1473" i="3"/>
  <c r="AV1474" i="3"/>
  <c r="AV1475" i="3"/>
  <c r="AV1476" i="3"/>
  <c r="AV1477" i="3"/>
  <c r="AV1478" i="3"/>
  <c r="AV1479" i="3"/>
  <c r="AV1480" i="3"/>
  <c r="AV1481" i="3"/>
  <c r="AV1482" i="3"/>
  <c r="AV1483" i="3"/>
  <c r="AV1484" i="3"/>
  <c r="AV1485" i="3"/>
  <c r="AV1486" i="3"/>
  <c r="AV1487" i="3"/>
  <c r="AV1488" i="3"/>
  <c r="AV1489" i="3"/>
  <c r="AV1490" i="3"/>
  <c r="AV1491" i="3"/>
  <c r="AV1492" i="3"/>
  <c r="AV1493" i="3"/>
  <c r="AV1494" i="3"/>
  <c r="AV1495" i="3"/>
  <c r="AV1496" i="3"/>
  <c r="AV1497" i="3"/>
  <c r="AV1498" i="3"/>
  <c r="AV1499" i="3"/>
  <c r="AV1500" i="3"/>
  <c r="AV1501" i="3"/>
  <c r="AV1502" i="3"/>
  <c r="AV1503" i="3"/>
  <c r="AV1504" i="3"/>
  <c r="AV1505" i="3"/>
  <c r="AV1506" i="3"/>
  <c r="AV1507" i="3"/>
  <c r="AV1508" i="3"/>
  <c r="AV1509" i="3"/>
  <c r="AV1510" i="3"/>
  <c r="AV1511" i="3"/>
  <c r="AV1512" i="3"/>
  <c r="AV1513" i="3"/>
  <c r="AV1514" i="3"/>
  <c r="AV1515" i="3"/>
  <c r="AV1516" i="3"/>
  <c r="AV1517" i="3"/>
  <c r="AV1518" i="3"/>
  <c r="AV1519" i="3"/>
  <c r="AV1520" i="3"/>
  <c r="AV1521" i="3"/>
  <c r="AV1522" i="3"/>
  <c r="AV1523" i="3"/>
  <c r="AV1524" i="3"/>
  <c r="AV1525" i="3"/>
  <c r="AV1526" i="3"/>
  <c r="AV1527" i="3"/>
  <c r="AV1528" i="3"/>
  <c r="AV1529" i="3"/>
  <c r="AV1530" i="3"/>
  <c r="AV1531" i="3"/>
  <c r="AV1532" i="3"/>
  <c r="AV1533" i="3"/>
  <c r="AV1534" i="3"/>
  <c r="AV1535" i="3"/>
  <c r="AV1536" i="3"/>
  <c r="AV1537" i="3"/>
  <c r="AV1538" i="3"/>
  <c r="AV1539" i="3"/>
  <c r="AV1540" i="3"/>
  <c r="AV1541" i="3"/>
  <c r="AV1542" i="3"/>
  <c r="AV1543" i="3"/>
  <c r="AV1544" i="3"/>
  <c r="AV1545" i="3"/>
  <c r="AV1546" i="3"/>
  <c r="AV1547" i="3"/>
  <c r="AV1548" i="3"/>
  <c r="AV1549" i="3"/>
  <c r="AV1550" i="3"/>
  <c r="AV1551" i="3"/>
  <c r="AV1552" i="3"/>
  <c r="AV1553" i="3"/>
  <c r="AV1554" i="3"/>
  <c r="AV1555" i="3"/>
  <c r="AV1556" i="3"/>
  <c r="AV1557" i="3"/>
  <c r="AV1558" i="3"/>
  <c r="AV1559" i="3"/>
  <c r="AV1560" i="3"/>
  <c r="AV1561" i="3"/>
  <c r="AV1562" i="3"/>
  <c r="AV1563" i="3"/>
  <c r="AV1564" i="3"/>
  <c r="AV1565" i="3"/>
  <c r="AV1566" i="3"/>
  <c r="AV1567" i="3"/>
  <c r="AV1568" i="3"/>
  <c r="AV1569" i="3"/>
  <c r="AV1570" i="3"/>
  <c r="AV1571" i="3"/>
  <c r="AV1572" i="3"/>
  <c r="AV1573" i="3"/>
  <c r="AV1574" i="3"/>
  <c r="AV1575" i="3"/>
  <c r="AV1576" i="3"/>
  <c r="AV1577" i="3"/>
  <c r="AV1578" i="3"/>
  <c r="AV1579" i="3"/>
  <c r="AV1580" i="3"/>
  <c r="AV1581" i="3"/>
  <c r="AV1582" i="3"/>
  <c r="AV1583" i="3"/>
  <c r="AV1584" i="3"/>
  <c r="AV1585" i="3"/>
  <c r="AV1586" i="3"/>
  <c r="AV1587" i="3"/>
  <c r="AV1588" i="3"/>
  <c r="AV1589" i="3"/>
  <c r="AV1590" i="3"/>
  <c r="AV1591" i="3"/>
  <c r="AV1592" i="3"/>
  <c r="AV1593" i="3"/>
  <c r="AV1594" i="3"/>
  <c r="AV1595" i="3"/>
  <c r="AV1596" i="3"/>
  <c r="AV1597" i="3"/>
  <c r="AV1598" i="3"/>
  <c r="AV1599" i="3"/>
  <c r="AV1600" i="3"/>
  <c r="AV1601" i="3"/>
  <c r="AV1602" i="3"/>
  <c r="AV1603" i="3"/>
  <c r="AV1604" i="3"/>
  <c r="AV1605" i="3"/>
  <c r="AV1606" i="3"/>
  <c r="AV1607" i="3"/>
  <c r="AV1608" i="3"/>
  <c r="AV1609" i="3"/>
  <c r="AV1610" i="3"/>
  <c r="AV1611" i="3"/>
  <c r="J48" i="1"/>
  <c r="K48" i="1"/>
  <c r="J24" i="1"/>
  <c r="K24" i="1"/>
  <c r="J50" i="1"/>
  <c r="K50" i="1"/>
  <c r="J38" i="1"/>
  <c r="K38" i="1"/>
  <c r="J46" i="1"/>
  <c r="K46" i="1"/>
  <c r="J47" i="1"/>
  <c r="K47" i="1"/>
  <c r="J33" i="1"/>
  <c r="K33" i="1"/>
  <c r="J25" i="1"/>
  <c r="K25" i="1"/>
  <c r="J16" i="1"/>
  <c r="K16" i="1"/>
  <c r="J12" i="1"/>
  <c r="K12" i="1"/>
  <c r="J13" i="1"/>
  <c r="K13" i="1"/>
  <c r="J15" i="1"/>
  <c r="K15" i="1"/>
  <c r="J17" i="1"/>
  <c r="K17" i="1"/>
  <c r="J36" i="1"/>
  <c r="K36" i="1"/>
  <c r="J32" i="1"/>
  <c r="K32" i="1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3" i="3"/>
  <c r="AV274" i="3"/>
  <c r="AV275" i="3"/>
  <c r="AV276" i="3"/>
  <c r="AV277" i="3"/>
  <c r="AV278" i="3"/>
  <c r="AV279" i="3"/>
  <c r="AV280" i="3"/>
  <c r="AV281" i="3"/>
  <c r="AV282" i="3"/>
  <c r="AV283" i="3"/>
  <c r="AV284" i="3"/>
  <c r="AV285" i="3"/>
  <c r="AV286" i="3"/>
  <c r="AV287" i="3"/>
  <c r="AV288" i="3"/>
  <c r="AV289" i="3"/>
  <c r="AV290" i="3"/>
  <c r="AV291" i="3"/>
  <c r="AV292" i="3"/>
  <c r="AV293" i="3"/>
  <c r="AV294" i="3"/>
  <c r="AV295" i="3"/>
  <c r="AV296" i="3"/>
  <c r="AV297" i="3"/>
  <c r="AV298" i="3"/>
  <c r="AV299" i="3"/>
  <c r="AV300" i="3"/>
  <c r="AV301" i="3"/>
  <c r="AV302" i="3"/>
  <c r="AV303" i="3"/>
  <c r="AV304" i="3"/>
  <c r="AV305" i="3"/>
  <c r="AV306" i="3"/>
  <c r="AV307" i="3"/>
  <c r="AV308" i="3"/>
  <c r="AV309" i="3"/>
  <c r="AV310" i="3"/>
  <c r="AV311" i="3"/>
  <c r="AV312" i="3"/>
  <c r="AV313" i="3"/>
  <c r="AV314" i="3"/>
  <c r="AV315" i="3"/>
  <c r="AV316" i="3"/>
  <c r="AV317" i="3"/>
  <c r="AV318" i="3"/>
  <c r="AV319" i="3"/>
  <c r="AV320" i="3"/>
  <c r="AV321" i="3"/>
  <c r="AV322" i="3"/>
  <c r="AV323" i="3"/>
  <c r="AV324" i="3"/>
  <c r="AV325" i="3"/>
  <c r="AV326" i="3"/>
  <c r="AV327" i="3"/>
  <c r="AV328" i="3"/>
  <c r="AV329" i="3"/>
  <c r="AV330" i="3"/>
  <c r="AV331" i="3"/>
  <c r="AV332" i="3"/>
  <c r="AV333" i="3"/>
  <c r="AV334" i="3"/>
  <c r="AV335" i="3"/>
  <c r="AV336" i="3"/>
  <c r="AV337" i="3"/>
  <c r="AV338" i="3"/>
  <c r="AV339" i="3"/>
  <c r="AV340" i="3"/>
  <c r="AV341" i="3"/>
  <c r="AV342" i="3"/>
  <c r="AV343" i="3"/>
  <c r="AV344" i="3"/>
  <c r="AV345" i="3"/>
  <c r="AV346" i="3"/>
  <c r="AV347" i="3"/>
  <c r="AV348" i="3"/>
  <c r="AV349" i="3"/>
  <c r="AV350" i="3"/>
  <c r="AV351" i="3"/>
  <c r="AV352" i="3"/>
  <c r="AV353" i="3"/>
  <c r="AV354" i="3"/>
  <c r="AV355" i="3"/>
  <c r="AV356" i="3"/>
  <c r="AV357" i="3"/>
  <c r="AV358" i="3"/>
  <c r="AV359" i="3"/>
  <c r="AV360" i="3"/>
  <c r="AV361" i="3"/>
  <c r="AV362" i="3"/>
  <c r="AV363" i="3"/>
  <c r="AV364" i="3"/>
  <c r="AV365" i="3"/>
  <c r="AV366" i="3"/>
  <c r="AV367" i="3"/>
  <c r="AV368" i="3"/>
  <c r="AV369" i="3"/>
  <c r="AV370" i="3"/>
  <c r="AV371" i="3"/>
  <c r="AV372" i="3"/>
  <c r="AV373" i="3"/>
  <c r="AV374" i="3"/>
  <c r="AV375" i="3"/>
  <c r="AV376" i="3"/>
  <c r="AV377" i="3"/>
  <c r="AV378" i="3"/>
  <c r="AV379" i="3"/>
  <c r="AV380" i="3"/>
  <c r="AV381" i="3"/>
  <c r="AV382" i="3"/>
  <c r="AV383" i="3"/>
  <c r="AV384" i="3"/>
  <c r="AV385" i="3"/>
  <c r="AV386" i="3"/>
  <c r="AV387" i="3"/>
  <c r="AV388" i="3"/>
  <c r="AV389" i="3"/>
  <c r="AV390" i="3"/>
  <c r="AV391" i="3"/>
  <c r="AV392" i="3"/>
  <c r="AV393" i="3"/>
  <c r="AV394" i="3"/>
  <c r="AV395" i="3"/>
  <c r="AV396" i="3"/>
  <c r="AV397" i="3"/>
  <c r="AV398" i="3"/>
  <c r="AV399" i="3"/>
  <c r="AV400" i="3"/>
  <c r="AV401" i="3"/>
  <c r="AV402" i="3"/>
  <c r="AV403" i="3"/>
  <c r="AV404" i="3"/>
  <c r="AV405" i="3"/>
  <c r="AV406" i="3"/>
  <c r="AV407" i="3"/>
  <c r="AV408" i="3"/>
  <c r="AV409" i="3"/>
  <c r="AV410" i="3"/>
  <c r="AV411" i="3"/>
  <c r="AV412" i="3"/>
  <c r="AV413" i="3"/>
  <c r="AV414" i="3"/>
  <c r="AV415" i="3"/>
  <c r="AV416" i="3"/>
  <c r="AV417" i="3"/>
  <c r="AV418" i="3"/>
  <c r="AV419" i="3"/>
  <c r="AV420" i="3"/>
  <c r="AV421" i="3"/>
  <c r="AV422" i="3"/>
  <c r="AV423" i="3"/>
  <c r="AV424" i="3"/>
  <c r="AV425" i="3"/>
  <c r="AV426" i="3"/>
  <c r="AV427" i="3"/>
  <c r="AV428" i="3"/>
  <c r="AV429" i="3"/>
  <c r="AV430" i="3"/>
  <c r="AV431" i="3"/>
  <c r="AV432" i="3"/>
  <c r="AV433" i="3"/>
  <c r="AV434" i="3"/>
  <c r="AV435" i="3"/>
  <c r="AV436" i="3"/>
  <c r="AV437" i="3"/>
  <c r="AV438" i="3"/>
  <c r="AV439" i="3"/>
  <c r="AV440" i="3"/>
  <c r="AV441" i="3"/>
  <c r="AV442" i="3"/>
  <c r="AV443" i="3"/>
  <c r="AV444" i="3"/>
  <c r="AV445" i="3"/>
  <c r="AV446" i="3"/>
  <c r="AV447" i="3"/>
  <c r="AV448" i="3"/>
  <c r="AV449" i="3"/>
  <c r="AV450" i="3"/>
  <c r="AV451" i="3"/>
  <c r="AV452" i="3"/>
  <c r="AV453" i="3"/>
  <c r="AV454" i="3"/>
  <c r="AV455" i="3"/>
  <c r="AV456" i="3"/>
  <c r="AV457" i="3"/>
  <c r="AV458" i="3"/>
  <c r="AV459" i="3"/>
  <c r="AV460" i="3"/>
  <c r="AV461" i="3"/>
  <c r="AV462" i="3"/>
  <c r="AV463" i="3"/>
  <c r="AV464" i="3"/>
  <c r="AV465" i="3"/>
  <c r="AV466" i="3"/>
  <c r="AV467" i="3"/>
  <c r="AV468" i="3"/>
  <c r="AV469" i="3"/>
  <c r="AV470" i="3"/>
  <c r="AV471" i="3"/>
  <c r="AV472" i="3"/>
  <c r="AV473" i="3"/>
  <c r="AV474" i="3"/>
  <c r="AV475" i="3"/>
  <c r="AV476" i="3"/>
  <c r="AV477" i="3"/>
  <c r="AV478" i="3"/>
  <c r="AV479" i="3"/>
  <c r="AV480" i="3"/>
  <c r="AV481" i="3"/>
  <c r="AV482" i="3"/>
  <c r="AV483" i="3"/>
  <c r="AV484" i="3"/>
  <c r="AV485" i="3"/>
  <c r="AV486" i="3"/>
  <c r="AV487" i="3"/>
  <c r="AV488" i="3"/>
  <c r="AV489" i="3"/>
  <c r="AV490" i="3"/>
  <c r="AV491" i="3"/>
  <c r="AV492" i="3"/>
  <c r="AV493" i="3"/>
  <c r="AV494" i="3"/>
  <c r="AV495" i="3"/>
  <c r="AV496" i="3"/>
  <c r="AV497" i="3"/>
  <c r="AV498" i="3"/>
  <c r="AV499" i="3"/>
  <c r="AV500" i="3"/>
  <c r="AV501" i="3"/>
  <c r="AV502" i="3"/>
  <c r="AV503" i="3"/>
  <c r="AV504" i="3"/>
  <c r="AV505" i="3"/>
  <c r="AV506" i="3"/>
  <c r="AV507" i="3"/>
  <c r="AV508" i="3"/>
  <c r="AV509" i="3"/>
  <c r="AV510" i="3"/>
  <c r="AV511" i="3"/>
  <c r="AV512" i="3"/>
  <c r="AV513" i="3"/>
  <c r="AV514" i="3"/>
  <c r="AV515" i="3"/>
  <c r="AV516" i="3"/>
  <c r="AV517" i="3"/>
  <c r="AV518" i="3"/>
  <c r="AV519" i="3"/>
  <c r="AV520" i="3"/>
  <c r="AV521" i="3"/>
  <c r="AV522" i="3"/>
  <c r="AV523" i="3"/>
  <c r="AV524" i="3"/>
  <c r="AV525" i="3"/>
  <c r="AV526" i="3"/>
  <c r="AV527" i="3"/>
  <c r="AV528" i="3"/>
  <c r="AV529" i="3"/>
  <c r="AV530" i="3"/>
  <c r="AV531" i="3"/>
  <c r="AV532" i="3"/>
  <c r="AV533" i="3"/>
  <c r="AV534" i="3"/>
  <c r="AV535" i="3"/>
  <c r="AV536" i="3"/>
  <c r="AV537" i="3"/>
  <c r="AV538" i="3"/>
  <c r="AV539" i="3"/>
  <c r="AV540" i="3"/>
  <c r="AV541" i="3"/>
  <c r="AV542" i="3"/>
  <c r="AV543" i="3"/>
  <c r="AV544" i="3"/>
  <c r="AV545" i="3"/>
  <c r="AV546" i="3"/>
  <c r="AV547" i="3"/>
  <c r="AV548" i="3"/>
  <c r="AV549" i="3"/>
  <c r="AV550" i="3"/>
  <c r="AV551" i="3"/>
  <c r="AV552" i="3"/>
  <c r="AV553" i="3"/>
  <c r="AV554" i="3"/>
  <c r="AV555" i="3"/>
  <c r="AV556" i="3"/>
  <c r="AV557" i="3"/>
  <c r="AV558" i="3"/>
  <c r="AV559" i="3"/>
  <c r="AV560" i="3"/>
  <c r="AV561" i="3"/>
  <c r="AV562" i="3"/>
  <c r="AV563" i="3"/>
  <c r="AV564" i="3"/>
  <c r="AV565" i="3"/>
  <c r="AV566" i="3"/>
  <c r="AV567" i="3"/>
  <c r="AV568" i="3"/>
  <c r="AV569" i="3"/>
  <c r="AV570" i="3"/>
  <c r="AV571" i="3"/>
  <c r="AV572" i="3"/>
  <c r="AV573" i="3"/>
  <c r="AV574" i="3"/>
  <c r="AV575" i="3"/>
  <c r="AV576" i="3"/>
  <c r="AV577" i="3"/>
  <c r="AV578" i="3"/>
  <c r="AV579" i="3"/>
  <c r="AV580" i="3"/>
  <c r="AV581" i="3"/>
  <c r="AV582" i="3"/>
  <c r="AV583" i="3"/>
  <c r="AV584" i="3"/>
  <c r="AV585" i="3"/>
  <c r="AV586" i="3"/>
  <c r="AV587" i="3"/>
  <c r="AV588" i="3"/>
  <c r="AV589" i="3"/>
  <c r="AV590" i="3"/>
  <c r="AV591" i="3"/>
  <c r="AV592" i="3"/>
  <c r="AV593" i="3"/>
  <c r="AV594" i="3"/>
  <c r="AV595" i="3"/>
  <c r="AV596" i="3"/>
  <c r="AV597" i="3"/>
  <c r="AV598" i="3"/>
  <c r="AV599" i="3"/>
  <c r="AV600" i="3"/>
  <c r="AV601" i="3"/>
  <c r="AV602" i="3"/>
  <c r="AV603" i="3"/>
  <c r="AV604" i="3"/>
  <c r="AV605" i="3"/>
  <c r="AV606" i="3"/>
  <c r="AV607" i="3"/>
  <c r="AV608" i="3"/>
  <c r="AV609" i="3"/>
  <c r="AV610" i="3"/>
  <c r="AV611" i="3"/>
  <c r="AV612" i="3"/>
  <c r="AV613" i="3"/>
  <c r="AV614" i="3"/>
  <c r="AV615" i="3"/>
  <c r="AV616" i="3"/>
  <c r="AV617" i="3"/>
  <c r="AV618" i="3"/>
  <c r="AV619" i="3"/>
  <c r="AV620" i="3"/>
  <c r="AV621" i="3"/>
  <c r="AV622" i="3"/>
  <c r="AV623" i="3"/>
  <c r="AV624" i="3"/>
  <c r="AV625" i="3"/>
  <c r="AV626" i="3"/>
  <c r="AV627" i="3"/>
  <c r="AV628" i="3"/>
  <c r="AV629" i="3"/>
  <c r="AV630" i="3"/>
  <c r="AV631" i="3"/>
  <c r="AV632" i="3"/>
  <c r="AV633" i="3"/>
  <c r="AV634" i="3"/>
  <c r="AV635" i="3"/>
  <c r="AV636" i="3"/>
  <c r="AV637" i="3"/>
  <c r="AV638" i="3"/>
  <c r="AV639" i="3"/>
  <c r="AV640" i="3"/>
  <c r="AV641" i="3"/>
  <c r="AV642" i="3"/>
  <c r="AV643" i="3"/>
  <c r="AV644" i="3"/>
  <c r="AV645" i="3"/>
  <c r="AV646" i="3"/>
  <c r="AV647" i="3"/>
  <c r="AV648" i="3"/>
  <c r="AV649" i="3"/>
  <c r="AV650" i="3"/>
  <c r="AV651" i="3"/>
  <c r="AV652" i="3"/>
  <c r="AV653" i="3"/>
  <c r="AV654" i="3"/>
  <c r="AV655" i="3"/>
  <c r="AV656" i="3"/>
  <c r="AV657" i="3"/>
  <c r="AV658" i="3"/>
  <c r="AV659" i="3"/>
  <c r="AV660" i="3"/>
  <c r="AV661" i="3"/>
  <c r="AV662" i="3"/>
  <c r="AV663" i="3"/>
  <c r="AV664" i="3"/>
  <c r="AV665" i="3"/>
  <c r="AV666" i="3"/>
  <c r="AV667" i="3"/>
  <c r="AV668" i="3"/>
  <c r="AV669" i="3"/>
  <c r="AV670" i="3"/>
  <c r="AV671" i="3"/>
  <c r="AV672" i="3"/>
  <c r="AV673" i="3"/>
  <c r="AV674" i="3"/>
  <c r="AV675" i="3"/>
  <c r="AV676" i="3"/>
  <c r="AV677" i="3"/>
  <c r="AV678" i="3"/>
  <c r="AV679" i="3"/>
  <c r="AV680" i="3"/>
  <c r="AV681" i="3"/>
  <c r="AV682" i="3"/>
  <c r="AV683" i="3"/>
  <c r="AV684" i="3"/>
  <c r="AV685" i="3"/>
  <c r="AV686" i="3"/>
  <c r="AV687" i="3"/>
  <c r="AV688" i="3"/>
  <c r="AV689" i="3"/>
  <c r="AV690" i="3"/>
  <c r="AV691" i="3"/>
  <c r="AV692" i="3"/>
  <c r="AV693" i="3"/>
  <c r="AV694" i="3"/>
  <c r="AV695" i="3"/>
  <c r="AV696" i="3"/>
  <c r="AV697" i="3"/>
  <c r="AV698" i="3"/>
  <c r="AV699" i="3"/>
  <c r="AV700" i="3"/>
  <c r="AV701" i="3"/>
  <c r="AV702" i="3"/>
  <c r="AV703" i="3"/>
  <c r="AV704" i="3"/>
  <c r="AV705" i="3"/>
  <c r="AV706" i="3"/>
  <c r="AV707" i="3"/>
  <c r="AV708" i="3"/>
  <c r="AV709" i="3"/>
  <c r="AV710" i="3"/>
  <c r="AV711" i="3"/>
  <c r="AV712" i="3"/>
  <c r="AV713" i="3"/>
  <c r="AV714" i="3"/>
  <c r="AV715" i="3"/>
  <c r="AV716" i="3"/>
  <c r="AV717" i="3"/>
  <c r="AV718" i="3"/>
  <c r="AV719" i="3"/>
  <c r="AV720" i="3"/>
  <c r="AV721" i="3"/>
  <c r="AV722" i="3"/>
  <c r="AV723" i="3"/>
  <c r="AV724" i="3"/>
  <c r="AV725" i="3"/>
  <c r="W196" i="3"/>
  <c r="W315" i="3"/>
  <c r="W374" i="3"/>
  <c r="W43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J22" i="1"/>
  <c r="K22" i="1"/>
  <c r="J3" i="1"/>
  <c r="K3" i="1"/>
  <c r="J4" i="1"/>
  <c r="K4" i="1"/>
  <c r="J5" i="1"/>
  <c r="K5" i="1"/>
  <c r="J6" i="1"/>
  <c r="K6" i="1"/>
  <c r="W342" i="2"/>
  <c r="J9" i="1"/>
  <c r="K9" i="1"/>
  <c r="J11" i="1"/>
  <c r="K11" i="1"/>
  <c r="O586" i="2"/>
  <c r="Q586" i="2"/>
  <c r="R586" i="2"/>
  <c r="J14" i="1"/>
  <c r="K14" i="1"/>
  <c r="J18" i="1"/>
  <c r="K18" i="1"/>
  <c r="J20" i="1"/>
  <c r="K20" i="1"/>
  <c r="J21" i="1"/>
  <c r="K21" i="1"/>
  <c r="J23" i="1"/>
  <c r="K23" i="1"/>
  <c r="J27" i="1"/>
  <c r="K27" i="1"/>
  <c r="J28" i="1"/>
  <c r="K28" i="1"/>
  <c r="J29" i="1"/>
  <c r="K29" i="1"/>
  <c r="J31" i="1"/>
  <c r="K31" i="1"/>
  <c r="J34" i="1"/>
  <c r="K34" i="1"/>
  <c r="J37" i="1"/>
  <c r="K37" i="1"/>
  <c r="J39" i="1"/>
  <c r="K39" i="1"/>
  <c r="J40" i="1"/>
  <c r="K40" i="1"/>
  <c r="J42" i="1"/>
  <c r="K42" i="1"/>
  <c r="J43" i="1"/>
  <c r="K43" i="1"/>
  <c r="J44" i="1"/>
  <c r="K44" i="1"/>
  <c r="J45" i="1"/>
  <c r="K45" i="1"/>
  <c r="J53" i="1"/>
  <c r="K53" i="1"/>
  <c r="D25" i="8"/>
  <c r="A25" i="8"/>
  <c r="D24" i="8"/>
  <c r="A24" i="8"/>
  <c r="D23" i="8"/>
  <c r="A23" i="8"/>
  <c r="D22" i="8"/>
  <c r="A22" i="8"/>
  <c r="D21" i="8"/>
  <c r="A21" i="8"/>
  <c r="D20" i="8"/>
  <c r="A20" i="8"/>
  <c r="D19" i="8"/>
  <c r="A19" i="8"/>
  <c r="D18" i="8"/>
  <c r="A18" i="8"/>
  <c r="D17" i="8"/>
  <c r="A17" i="8"/>
  <c r="D16" i="8"/>
  <c r="A16" i="8"/>
  <c r="D12" i="8"/>
  <c r="A12" i="8"/>
  <c r="D11" i="8"/>
  <c r="A11" i="8"/>
  <c r="D10" i="8"/>
  <c r="A10" i="8"/>
  <c r="D9" i="8"/>
  <c r="A9" i="8"/>
  <c r="D8" i="8"/>
  <c r="A8" i="8"/>
  <c r="D7" i="8"/>
  <c r="A7" i="8"/>
  <c r="D6" i="8"/>
  <c r="A6" i="8"/>
  <c r="D5" i="8"/>
  <c r="A5" i="8"/>
  <c r="D4" i="8"/>
  <c r="A4" i="8"/>
  <c r="D3" i="8"/>
  <c r="A3" i="8"/>
  <c r="E208" i="2"/>
  <c r="E209" i="2"/>
  <c r="E210" i="2"/>
  <c r="C210" i="2"/>
  <c r="K210" i="2"/>
  <c r="F208" i="2"/>
  <c r="C208" i="2"/>
  <c r="G208" i="2"/>
  <c r="H208" i="2"/>
  <c r="J208" i="2"/>
  <c r="K208" i="2"/>
  <c r="F209" i="2"/>
  <c r="C209" i="2"/>
  <c r="G209" i="2"/>
  <c r="H209" i="2"/>
  <c r="J209" i="2"/>
  <c r="K209" i="2"/>
  <c r="F210" i="2"/>
  <c r="G210" i="2"/>
  <c r="H210" i="2"/>
  <c r="J210" i="2"/>
  <c r="E211" i="2"/>
  <c r="F211" i="2"/>
  <c r="C211" i="2"/>
  <c r="G211" i="2"/>
  <c r="H211" i="2"/>
  <c r="J211" i="2"/>
  <c r="K211" i="2"/>
  <c r="E212" i="2"/>
  <c r="F212" i="2"/>
  <c r="C212" i="2"/>
  <c r="G212" i="2"/>
  <c r="H212" i="2"/>
  <c r="J212" i="2"/>
  <c r="K212" i="2"/>
  <c r="E213" i="2"/>
  <c r="F213" i="2"/>
  <c r="C213" i="2"/>
  <c r="G213" i="2"/>
  <c r="H213" i="2"/>
  <c r="J213" i="2"/>
  <c r="K213" i="2"/>
  <c r="E214" i="2"/>
  <c r="F214" i="2"/>
  <c r="C214" i="2"/>
  <c r="G214" i="2"/>
  <c r="H214" i="2"/>
  <c r="J214" i="2"/>
  <c r="K214" i="2"/>
  <c r="E215" i="2"/>
  <c r="F215" i="2"/>
  <c r="C215" i="2"/>
  <c r="G215" i="2"/>
  <c r="H215" i="2"/>
  <c r="J215" i="2"/>
  <c r="K215" i="2"/>
  <c r="E216" i="2"/>
  <c r="F216" i="2"/>
  <c r="C216" i="2"/>
  <c r="G216" i="2"/>
  <c r="H216" i="2"/>
  <c r="J216" i="2"/>
  <c r="K216" i="2"/>
  <c r="E217" i="2"/>
  <c r="F217" i="2"/>
  <c r="C217" i="2"/>
  <c r="G217" i="2"/>
  <c r="H217" i="2"/>
  <c r="J217" i="2"/>
  <c r="K217" i="2"/>
  <c r="E218" i="2"/>
  <c r="F218" i="2"/>
  <c r="C218" i="2"/>
  <c r="G218" i="2"/>
  <c r="H218" i="2"/>
  <c r="J218" i="2"/>
  <c r="K218" i="2"/>
  <c r="E219" i="2"/>
  <c r="F219" i="2"/>
  <c r="C219" i="2"/>
  <c r="G219" i="2"/>
  <c r="H219" i="2"/>
  <c r="J219" i="2"/>
  <c r="K219" i="2"/>
  <c r="E220" i="2"/>
  <c r="F220" i="2"/>
  <c r="C220" i="2"/>
  <c r="G220" i="2"/>
  <c r="H220" i="2"/>
  <c r="J220" i="2"/>
  <c r="K220" i="2"/>
  <c r="E221" i="2"/>
  <c r="F221" i="2"/>
  <c r="C221" i="2"/>
  <c r="G221" i="2"/>
  <c r="H221" i="2"/>
  <c r="J221" i="2"/>
  <c r="K221" i="2"/>
  <c r="E222" i="2"/>
  <c r="F222" i="2"/>
  <c r="C222" i="2"/>
  <c r="G222" i="2"/>
  <c r="H222" i="2"/>
  <c r="J222" i="2"/>
  <c r="K222" i="2"/>
  <c r="E223" i="2"/>
  <c r="F223" i="2"/>
  <c r="C223" i="2"/>
  <c r="G223" i="2"/>
  <c r="H223" i="2"/>
  <c r="J223" i="2"/>
  <c r="K223" i="2"/>
  <c r="E224" i="2"/>
  <c r="F224" i="2"/>
  <c r="C224" i="2"/>
  <c r="G224" i="2"/>
  <c r="H224" i="2"/>
  <c r="J224" i="2"/>
  <c r="K224" i="2"/>
  <c r="E225" i="2"/>
  <c r="F225" i="2"/>
  <c r="C225" i="2"/>
  <c r="G225" i="2"/>
  <c r="H225" i="2"/>
  <c r="J225" i="2"/>
  <c r="K225" i="2"/>
  <c r="E226" i="2"/>
  <c r="F226" i="2"/>
  <c r="C226" i="2"/>
  <c r="G226" i="2"/>
  <c r="H226" i="2"/>
  <c r="J226" i="2"/>
  <c r="K226" i="2"/>
  <c r="E227" i="2"/>
  <c r="F227" i="2"/>
  <c r="C227" i="2"/>
  <c r="G227" i="2"/>
  <c r="H227" i="2"/>
  <c r="J227" i="2"/>
  <c r="K227" i="2"/>
  <c r="E228" i="2"/>
  <c r="F228" i="2"/>
  <c r="C228" i="2"/>
  <c r="G228" i="2"/>
  <c r="H228" i="2"/>
  <c r="J228" i="2"/>
  <c r="K228" i="2"/>
  <c r="E229" i="2"/>
  <c r="F229" i="2"/>
  <c r="C229" i="2"/>
  <c r="G229" i="2"/>
  <c r="H229" i="2"/>
  <c r="J229" i="2"/>
  <c r="K229" i="2"/>
  <c r="E230" i="2"/>
  <c r="F230" i="2"/>
  <c r="C230" i="2"/>
  <c r="G230" i="2"/>
  <c r="H230" i="2"/>
  <c r="J230" i="2"/>
  <c r="K230" i="2"/>
  <c r="E231" i="2"/>
  <c r="F231" i="2"/>
  <c r="C231" i="2"/>
  <c r="G231" i="2"/>
  <c r="H231" i="2"/>
  <c r="J231" i="2"/>
  <c r="K231" i="2"/>
  <c r="E232" i="2"/>
  <c r="F232" i="2"/>
  <c r="C232" i="2"/>
  <c r="G232" i="2"/>
  <c r="H232" i="2"/>
  <c r="J232" i="2"/>
  <c r="K232" i="2"/>
  <c r="E233" i="2"/>
  <c r="F233" i="2"/>
  <c r="C233" i="2"/>
  <c r="G233" i="2"/>
  <c r="H233" i="2"/>
  <c r="J233" i="2"/>
  <c r="K233" i="2"/>
  <c r="E234" i="2"/>
  <c r="F234" i="2"/>
  <c r="C234" i="2"/>
  <c r="G234" i="2"/>
  <c r="H234" i="2"/>
  <c r="J234" i="2"/>
  <c r="K234" i="2"/>
  <c r="E235" i="2"/>
  <c r="F235" i="2"/>
  <c r="C235" i="2"/>
  <c r="G235" i="2"/>
  <c r="H235" i="2"/>
  <c r="J235" i="2"/>
  <c r="K235" i="2"/>
  <c r="E236" i="2"/>
  <c r="F236" i="2"/>
  <c r="C236" i="2"/>
  <c r="G236" i="2"/>
  <c r="H236" i="2"/>
  <c r="J236" i="2"/>
  <c r="K236" i="2"/>
  <c r="E237" i="2"/>
  <c r="F237" i="2"/>
  <c r="C237" i="2"/>
  <c r="G237" i="2"/>
  <c r="H237" i="2"/>
  <c r="J237" i="2"/>
  <c r="K237" i="2"/>
  <c r="E238" i="2"/>
  <c r="F238" i="2"/>
  <c r="C238" i="2"/>
  <c r="G238" i="2"/>
  <c r="H238" i="2"/>
  <c r="J238" i="2"/>
  <c r="K238" i="2"/>
  <c r="E239" i="2"/>
  <c r="F239" i="2"/>
  <c r="C239" i="2"/>
  <c r="G239" i="2"/>
  <c r="H239" i="2"/>
  <c r="J239" i="2"/>
  <c r="K239" i="2"/>
  <c r="E240" i="2"/>
  <c r="F240" i="2"/>
  <c r="C240" i="2"/>
  <c r="G240" i="2"/>
  <c r="H240" i="2"/>
  <c r="J240" i="2"/>
  <c r="K240" i="2"/>
  <c r="E241" i="2"/>
  <c r="F241" i="2"/>
  <c r="C241" i="2"/>
  <c r="G241" i="2"/>
  <c r="H241" i="2"/>
  <c r="J241" i="2"/>
  <c r="K241" i="2"/>
  <c r="E242" i="2"/>
  <c r="F242" i="2"/>
  <c r="C242" i="2"/>
  <c r="G242" i="2"/>
  <c r="H242" i="2"/>
  <c r="J242" i="2"/>
  <c r="K242" i="2"/>
  <c r="E243" i="2"/>
  <c r="F243" i="2"/>
  <c r="C243" i="2"/>
  <c r="G243" i="2"/>
  <c r="H243" i="2"/>
  <c r="J243" i="2"/>
  <c r="K243" i="2"/>
  <c r="E244" i="2"/>
  <c r="F244" i="2"/>
  <c r="C244" i="2"/>
  <c r="G244" i="2"/>
  <c r="H244" i="2"/>
  <c r="J244" i="2"/>
  <c r="K244" i="2"/>
  <c r="E245" i="2"/>
  <c r="F245" i="2"/>
  <c r="C245" i="2"/>
  <c r="G245" i="2"/>
  <c r="H245" i="2"/>
  <c r="J245" i="2"/>
  <c r="K245" i="2"/>
  <c r="E246" i="2"/>
  <c r="F246" i="2"/>
  <c r="C246" i="2"/>
  <c r="G246" i="2"/>
  <c r="H246" i="2"/>
  <c r="J246" i="2"/>
  <c r="K246" i="2"/>
  <c r="E247" i="2"/>
  <c r="F247" i="2"/>
  <c r="C247" i="2"/>
  <c r="G247" i="2"/>
  <c r="H247" i="2"/>
  <c r="J247" i="2"/>
  <c r="K247" i="2"/>
  <c r="E248" i="2"/>
  <c r="F248" i="2"/>
  <c r="C248" i="2"/>
  <c r="G248" i="2"/>
  <c r="H248" i="2"/>
  <c r="J248" i="2"/>
  <c r="K248" i="2"/>
  <c r="E249" i="2"/>
  <c r="F249" i="2"/>
  <c r="C249" i="2"/>
  <c r="G249" i="2"/>
  <c r="H249" i="2"/>
  <c r="J249" i="2"/>
  <c r="K249" i="2"/>
  <c r="E250" i="2"/>
  <c r="F250" i="2"/>
  <c r="C250" i="2"/>
  <c r="G250" i="2"/>
  <c r="H250" i="2"/>
  <c r="J250" i="2"/>
  <c r="K250" i="2"/>
  <c r="E251" i="2"/>
  <c r="F251" i="2"/>
  <c r="C251" i="2"/>
  <c r="G251" i="2"/>
  <c r="H251" i="2"/>
  <c r="J251" i="2"/>
  <c r="K251" i="2"/>
  <c r="E252" i="2"/>
  <c r="F252" i="2"/>
  <c r="C252" i="2"/>
  <c r="G252" i="2"/>
  <c r="H252" i="2"/>
  <c r="J252" i="2"/>
  <c r="K252" i="2"/>
  <c r="E253" i="2"/>
  <c r="F253" i="2"/>
  <c r="C253" i="2"/>
  <c r="G253" i="2"/>
  <c r="H253" i="2"/>
  <c r="J253" i="2"/>
  <c r="K253" i="2"/>
  <c r="E254" i="2"/>
  <c r="F254" i="2"/>
  <c r="C254" i="2"/>
  <c r="G254" i="2"/>
  <c r="H254" i="2"/>
  <c r="J254" i="2"/>
  <c r="K254" i="2"/>
  <c r="E255" i="2"/>
  <c r="F255" i="2"/>
  <c r="C255" i="2"/>
  <c r="G255" i="2"/>
  <c r="H255" i="2"/>
  <c r="J255" i="2"/>
  <c r="K255" i="2"/>
  <c r="E256" i="2"/>
  <c r="F256" i="2"/>
  <c r="C256" i="2"/>
  <c r="G256" i="2"/>
  <c r="H256" i="2"/>
  <c r="J256" i="2"/>
  <c r="K256" i="2"/>
  <c r="E257" i="2"/>
  <c r="F257" i="2"/>
  <c r="C257" i="2"/>
  <c r="G257" i="2"/>
  <c r="H257" i="2"/>
  <c r="J257" i="2"/>
  <c r="K257" i="2"/>
  <c r="E258" i="2"/>
  <c r="F258" i="2"/>
  <c r="C258" i="2"/>
  <c r="G258" i="2"/>
  <c r="H258" i="2"/>
  <c r="J258" i="2"/>
  <c r="K258" i="2"/>
  <c r="E259" i="2"/>
  <c r="F259" i="2"/>
  <c r="C259" i="2"/>
  <c r="G259" i="2"/>
  <c r="H259" i="2"/>
  <c r="J259" i="2"/>
  <c r="K259" i="2"/>
  <c r="E260" i="2"/>
  <c r="F260" i="2"/>
  <c r="C260" i="2"/>
  <c r="G260" i="2"/>
  <c r="H260" i="2"/>
  <c r="J260" i="2"/>
  <c r="K260" i="2"/>
  <c r="E261" i="2"/>
  <c r="F261" i="2"/>
  <c r="C261" i="2"/>
  <c r="G261" i="2"/>
  <c r="H261" i="2"/>
  <c r="J261" i="2"/>
  <c r="K261" i="2"/>
  <c r="E262" i="2"/>
  <c r="F262" i="2"/>
  <c r="C262" i="2"/>
  <c r="G262" i="2"/>
  <c r="H262" i="2"/>
  <c r="J262" i="2"/>
  <c r="K262" i="2"/>
  <c r="E263" i="2"/>
  <c r="F263" i="2"/>
  <c r="C263" i="2"/>
  <c r="G263" i="2"/>
  <c r="H263" i="2"/>
  <c r="J263" i="2"/>
  <c r="K263" i="2"/>
  <c r="E264" i="2"/>
  <c r="F264" i="2"/>
  <c r="C264" i="2"/>
  <c r="G264" i="2"/>
  <c r="H264" i="2"/>
  <c r="J264" i="2"/>
  <c r="K264" i="2"/>
  <c r="E265" i="2"/>
  <c r="F265" i="2"/>
  <c r="C265" i="2"/>
  <c r="G265" i="2"/>
  <c r="H265" i="2"/>
  <c r="J265" i="2"/>
  <c r="K265" i="2"/>
  <c r="E266" i="2"/>
  <c r="F266" i="2"/>
  <c r="C266" i="2"/>
  <c r="G266" i="2"/>
  <c r="H266" i="2"/>
  <c r="J266" i="2"/>
  <c r="K266" i="2"/>
  <c r="E2335" i="2"/>
  <c r="F2335" i="2"/>
  <c r="C2335" i="2"/>
  <c r="G2335" i="2"/>
  <c r="H2335" i="2"/>
  <c r="J2335" i="2"/>
  <c r="K2335" i="2"/>
  <c r="E2336" i="2"/>
  <c r="F2336" i="2"/>
  <c r="C2336" i="2"/>
  <c r="G2336" i="2"/>
  <c r="H2336" i="2"/>
  <c r="J2336" i="2"/>
  <c r="K2336" i="2"/>
  <c r="E2337" i="2"/>
  <c r="F2337" i="2"/>
  <c r="C2337" i="2"/>
  <c r="G2337" i="2"/>
  <c r="H2337" i="2"/>
  <c r="J2337" i="2"/>
  <c r="K2337" i="2"/>
  <c r="E2338" i="2"/>
  <c r="F2338" i="2"/>
  <c r="C2338" i="2"/>
  <c r="G2338" i="2"/>
  <c r="H2338" i="2"/>
  <c r="J2338" i="2"/>
  <c r="K2338" i="2"/>
  <c r="E2339" i="2"/>
  <c r="F2339" i="2"/>
  <c r="C2339" i="2"/>
  <c r="G2339" i="2"/>
  <c r="H2339" i="2"/>
  <c r="J2339" i="2"/>
  <c r="K2339" i="2"/>
  <c r="E2340" i="2"/>
  <c r="F2340" i="2"/>
  <c r="C2340" i="2"/>
  <c r="G2340" i="2"/>
  <c r="H2340" i="2"/>
  <c r="J2340" i="2"/>
  <c r="K2340" i="2"/>
  <c r="E2341" i="2"/>
  <c r="F2341" i="2"/>
  <c r="C2341" i="2"/>
  <c r="G2341" i="2"/>
  <c r="H2341" i="2"/>
  <c r="J2341" i="2"/>
  <c r="K2341" i="2"/>
  <c r="E2342" i="2"/>
  <c r="F2342" i="2"/>
  <c r="C2342" i="2"/>
  <c r="G2342" i="2"/>
  <c r="H2342" i="2"/>
  <c r="J2342" i="2"/>
  <c r="K2342" i="2"/>
  <c r="E2343" i="2"/>
  <c r="F2343" i="2"/>
  <c r="C2343" i="2"/>
  <c r="G2343" i="2"/>
  <c r="H2343" i="2"/>
  <c r="J2343" i="2"/>
  <c r="K2343" i="2"/>
  <c r="E2344" i="2"/>
  <c r="F2344" i="2"/>
  <c r="C2344" i="2"/>
  <c r="G2344" i="2"/>
  <c r="H2344" i="2"/>
  <c r="J2344" i="2"/>
  <c r="K2344" i="2"/>
  <c r="E2345" i="2"/>
  <c r="F2345" i="2"/>
  <c r="C2345" i="2"/>
  <c r="G2345" i="2"/>
  <c r="H2345" i="2"/>
  <c r="J2345" i="2"/>
  <c r="K2345" i="2"/>
  <c r="E2346" i="2"/>
  <c r="F2346" i="2"/>
  <c r="C2346" i="2"/>
  <c r="G2346" i="2"/>
  <c r="H2346" i="2"/>
  <c r="J2346" i="2"/>
  <c r="K2346" i="2"/>
  <c r="E2347" i="2"/>
  <c r="F2347" i="2"/>
  <c r="C2347" i="2"/>
  <c r="G2347" i="2"/>
  <c r="H2347" i="2"/>
  <c r="J2347" i="2"/>
  <c r="K2347" i="2"/>
  <c r="E2348" i="2"/>
  <c r="F2348" i="2"/>
  <c r="C2348" i="2"/>
  <c r="G2348" i="2"/>
  <c r="H2348" i="2"/>
  <c r="J2348" i="2"/>
  <c r="K2348" i="2"/>
  <c r="E2349" i="2"/>
  <c r="F2349" i="2"/>
  <c r="C2349" i="2"/>
  <c r="G2349" i="2"/>
  <c r="H2349" i="2"/>
  <c r="J2349" i="2"/>
  <c r="K2349" i="2"/>
  <c r="E2350" i="2"/>
  <c r="F2350" i="2"/>
  <c r="C2350" i="2"/>
  <c r="G2350" i="2"/>
  <c r="H2350" i="2"/>
  <c r="J2350" i="2"/>
  <c r="K2350" i="2"/>
  <c r="E2351" i="2"/>
  <c r="F2351" i="2"/>
  <c r="C2351" i="2"/>
  <c r="G2351" i="2"/>
  <c r="H2351" i="2"/>
  <c r="J2351" i="2"/>
  <c r="K2351" i="2"/>
  <c r="E2352" i="2"/>
  <c r="F2352" i="2"/>
  <c r="C2352" i="2"/>
  <c r="G2352" i="2"/>
  <c r="H2352" i="2"/>
  <c r="J2352" i="2"/>
  <c r="K2352" i="2"/>
  <c r="E2353" i="2"/>
  <c r="F2353" i="2"/>
  <c r="C2353" i="2"/>
  <c r="G2353" i="2"/>
  <c r="H2353" i="2"/>
  <c r="J2353" i="2"/>
  <c r="K2353" i="2"/>
  <c r="E2354" i="2"/>
  <c r="F2354" i="2"/>
  <c r="C2354" i="2"/>
  <c r="G2354" i="2"/>
  <c r="H2354" i="2"/>
  <c r="J2354" i="2"/>
  <c r="K2354" i="2"/>
  <c r="E2355" i="2"/>
  <c r="F2355" i="2"/>
  <c r="C2355" i="2"/>
  <c r="G2355" i="2"/>
  <c r="H2355" i="2"/>
  <c r="J2355" i="2"/>
  <c r="K2355" i="2"/>
  <c r="E2356" i="2"/>
  <c r="F2356" i="2"/>
  <c r="C2356" i="2"/>
  <c r="G2356" i="2"/>
  <c r="H2356" i="2"/>
  <c r="J2356" i="2"/>
  <c r="K2356" i="2"/>
  <c r="E2357" i="2"/>
  <c r="F2357" i="2"/>
  <c r="C2357" i="2"/>
  <c r="G2357" i="2"/>
  <c r="H2357" i="2"/>
  <c r="J2357" i="2"/>
  <c r="K2357" i="2"/>
  <c r="E2358" i="2"/>
  <c r="F2358" i="2"/>
  <c r="C2358" i="2"/>
  <c r="G2358" i="2"/>
  <c r="H2358" i="2"/>
  <c r="J2358" i="2"/>
  <c r="K2358" i="2"/>
  <c r="E2359" i="2"/>
  <c r="F2359" i="2"/>
  <c r="C2359" i="2"/>
  <c r="G2359" i="2"/>
  <c r="H2359" i="2"/>
  <c r="J2359" i="2"/>
  <c r="K2359" i="2"/>
  <c r="E2360" i="2"/>
  <c r="F2360" i="2"/>
  <c r="C2360" i="2"/>
  <c r="G2360" i="2"/>
  <c r="H2360" i="2"/>
  <c r="J2360" i="2"/>
  <c r="K2360" i="2"/>
  <c r="E2361" i="2"/>
  <c r="F2361" i="2"/>
  <c r="C2361" i="2"/>
  <c r="G2361" i="2"/>
  <c r="H2361" i="2"/>
  <c r="J2361" i="2"/>
  <c r="K2361" i="2"/>
  <c r="E2362" i="2"/>
  <c r="F2362" i="2"/>
  <c r="C2362" i="2"/>
  <c r="G2362" i="2"/>
  <c r="H2362" i="2"/>
  <c r="J2362" i="2"/>
  <c r="K2362" i="2"/>
  <c r="E2363" i="2"/>
  <c r="F2363" i="2"/>
  <c r="C2363" i="2"/>
  <c r="G2363" i="2"/>
  <c r="H2363" i="2"/>
  <c r="J2363" i="2"/>
  <c r="K2363" i="2"/>
  <c r="E2364" i="2"/>
  <c r="F2364" i="2"/>
  <c r="C2364" i="2"/>
  <c r="G2364" i="2"/>
  <c r="H2364" i="2"/>
  <c r="J2364" i="2"/>
  <c r="K2364" i="2"/>
  <c r="E2365" i="2"/>
  <c r="F2365" i="2"/>
  <c r="C2365" i="2"/>
  <c r="G2365" i="2"/>
  <c r="H2365" i="2"/>
  <c r="J2365" i="2"/>
  <c r="K2365" i="2"/>
  <c r="E2366" i="2"/>
  <c r="F2366" i="2"/>
  <c r="C2366" i="2"/>
  <c r="G2366" i="2"/>
  <c r="H2366" i="2"/>
  <c r="J2366" i="2"/>
  <c r="K2366" i="2"/>
  <c r="E2367" i="2"/>
  <c r="F2367" i="2"/>
  <c r="C2367" i="2"/>
  <c r="G2367" i="2"/>
  <c r="H2367" i="2"/>
  <c r="J2367" i="2"/>
  <c r="K2367" i="2"/>
  <c r="E2368" i="2"/>
  <c r="F2368" i="2"/>
  <c r="C2368" i="2"/>
  <c r="G2368" i="2"/>
  <c r="H2368" i="2"/>
  <c r="J2368" i="2"/>
  <c r="K2368" i="2"/>
  <c r="E2369" i="2"/>
  <c r="F2369" i="2"/>
  <c r="C2369" i="2"/>
  <c r="G2369" i="2"/>
  <c r="H2369" i="2"/>
  <c r="J2369" i="2"/>
  <c r="K2369" i="2"/>
  <c r="E2370" i="2"/>
  <c r="F2370" i="2"/>
  <c r="C2370" i="2"/>
  <c r="G2370" i="2"/>
  <c r="H2370" i="2"/>
  <c r="J2370" i="2"/>
  <c r="K2370" i="2"/>
  <c r="E2371" i="2"/>
  <c r="F2371" i="2"/>
  <c r="C2371" i="2"/>
  <c r="G2371" i="2"/>
  <c r="H2371" i="2"/>
  <c r="J2371" i="2"/>
  <c r="K2371" i="2"/>
  <c r="E2372" i="2"/>
  <c r="F2372" i="2"/>
  <c r="C2372" i="2"/>
  <c r="G2372" i="2"/>
  <c r="H2372" i="2"/>
  <c r="J2372" i="2"/>
  <c r="K2372" i="2"/>
  <c r="E2373" i="2"/>
  <c r="F2373" i="2"/>
  <c r="C2373" i="2"/>
  <c r="G2373" i="2"/>
  <c r="H2373" i="2"/>
  <c r="J2373" i="2"/>
  <c r="K2373" i="2"/>
  <c r="E2374" i="2"/>
  <c r="F2374" i="2"/>
  <c r="C2374" i="2"/>
  <c r="G2374" i="2"/>
  <c r="H2374" i="2"/>
  <c r="J2374" i="2"/>
  <c r="K2374" i="2"/>
  <c r="E2375" i="2"/>
  <c r="F2375" i="2"/>
  <c r="C2375" i="2"/>
  <c r="G2375" i="2"/>
  <c r="H2375" i="2"/>
  <c r="J2375" i="2"/>
  <c r="K2375" i="2"/>
  <c r="E2376" i="2"/>
  <c r="F2376" i="2"/>
  <c r="C2376" i="2"/>
  <c r="G2376" i="2"/>
  <c r="H2376" i="2"/>
  <c r="J2376" i="2"/>
  <c r="K2376" i="2"/>
  <c r="E2377" i="2"/>
  <c r="F2377" i="2"/>
  <c r="C2377" i="2"/>
  <c r="G2377" i="2"/>
  <c r="H2377" i="2"/>
  <c r="J2377" i="2"/>
  <c r="K2377" i="2"/>
  <c r="E2378" i="2"/>
  <c r="F2378" i="2"/>
  <c r="C2378" i="2"/>
  <c r="G2378" i="2"/>
  <c r="H2378" i="2"/>
  <c r="J2378" i="2"/>
  <c r="K2378" i="2"/>
  <c r="E2379" i="2"/>
  <c r="F2379" i="2"/>
  <c r="C2379" i="2"/>
  <c r="G2379" i="2"/>
  <c r="H2379" i="2"/>
  <c r="J2379" i="2"/>
  <c r="K2379" i="2"/>
  <c r="E2380" i="2"/>
  <c r="F2380" i="2"/>
  <c r="C2380" i="2"/>
  <c r="G2380" i="2"/>
  <c r="H2380" i="2"/>
  <c r="J2380" i="2"/>
  <c r="K2380" i="2"/>
  <c r="E2381" i="2"/>
  <c r="F2381" i="2"/>
  <c r="C2381" i="2"/>
  <c r="G2381" i="2"/>
  <c r="H2381" i="2"/>
  <c r="J2381" i="2"/>
  <c r="K2381" i="2"/>
  <c r="E2382" i="2"/>
  <c r="F2382" i="2"/>
  <c r="C2382" i="2"/>
  <c r="G2382" i="2"/>
  <c r="H2382" i="2"/>
  <c r="J2382" i="2"/>
  <c r="K2382" i="2"/>
  <c r="E2383" i="2"/>
  <c r="F2383" i="2"/>
  <c r="C2383" i="2"/>
  <c r="G2383" i="2"/>
  <c r="H2383" i="2"/>
  <c r="J2383" i="2"/>
  <c r="K2383" i="2"/>
  <c r="E2384" i="2"/>
  <c r="F2384" i="2"/>
  <c r="C2384" i="2"/>
  <c r="G2384" i="2"/>
  <c r="H2384" i="2"/>
  <c r="J2384" i="2"/>
  <c r="K2384" i="2"/>
  <c r="E2385" i="2"/>
  <c r="F2385" i="2"/>
  <c r="C2385" i="2"/>
  <c r="G2385" i="2"/>
  <c r="H2385" i="2"/>
  <c r="J2385" i="2"/>
  <c r="K2385" i="2"/>
  <c r="E2386" i="2"/>
  <c r="F2386" i="2"/>
  <c r="C2386" i="2"/>
  <c r="G2386" i="2"/>
  <c r="H2386" i="2"/>
  <c r="J2386" i="2"/>
  <c r="K2386" i="2"/>
  <c r="E2387" i="2"/>
  <c r="F2387" i="2"/>
  <c r="C2387" i="2"/>
  <c r="G2387" i="2"/>
  <c r="H2387" i="2"/>
  <c r="J2387" i="2"/>
  <c r="K2387" i="2"/>
  <c r="E2388" i="2"/>
  <c r="F2388" i="2"/>
  <c r="C2388" i="2"/>
  <c r="G2388" i="2"/>
  <c r="H2388" i="2"/>
  <c r="J2388" i="2"/>
  <c r="K2388" i="2"/>
  <c r="E2389" i="2"/>
  <c r="F2389" i="2"/>
  <c r="C2389" i="2"/>
  <c r="G2389" i="2"/>
  <c r="H2389" i="2"/>
  <c r="J2389" i="2"/>
  <c r="K2389" i="2"/>
  <c r="E2390" i="2"/>
  <c r="F2390" i="2"/>
  <c r="C2390" i="2"/>
  <c r="G2390" i="2"/>
  <c r="H2390" i="2"/>
  <c r="J2390" i="2"/>
  <c r="K2390" i="2"/>
  <c r="E2391" i="2"/>
  <c r="F2391" i="2"/>
  <c r="C2391" i="2"/>
  <c r="G2391" i="2"/>
  <c r="H2391" i="2"/>
  <c r="J2391" i="2"/>
  <c r="K2391" i="2"/>
  <c r="E2392" i="2"/>
  <c r="F2392" i="2"/>
  <c r="C2392" i="2"/>
  <c r="G2392" i="2"/>
  <c r="H2392" i="2"/>
  <c r="J2392" i="2"/>
  <c r="K2392" i="2"/>
  <c r="E2393" i="2"/>
  <c r="F2393" i="2"/>
  <c r="C2393" i="2"/>
  <c r="G2393" i="2"/>
  <c r="H2393" i="2"/>
  <c r="J2393" i="2"/>
  <c r="K2393" i="2"/>
  <c r="E2394" i="2"/>
  <c r="F2394" i="2"/>
  <c r="C2394" i="2"/>
  <c r="G2394" i="2"/>
  <c r="H2394" i="2"/>
  <c r="J2394" i="2"/>
  <c r="K2394" i="2"/>
  <c r="E2395" i="2"/>
  <c r="F2395" i="2"/>
  <c r="C2395" i="2"/>
  <c r="G2395" i="2"/>
  <c r="H2395" i="2"/>
  <c r="J2395" i="2"/>
  <c r="K2395" i="2"/>
  <c r="E2396" i="2"/>
  <c r="F2396" i="2"/>
  <c r="C2396" i="2"/>
  <c r="G2396" i="2"/>
  <c r="H2396" i="2"/>
  <c r="J2396" i="2"/>
  <c r="K2396" i="2"/>
  <c r="E2397" i="2"/>
  <c r="F2397" i="2"/>
  <c r="C2397" i="2"/>
  <c r="G2397" i="2"/>
  <c r="H2397" i="2"/>
  <c r="J2397" i="2"/>
  <c r="K2397" i="2"/>
  <c r="E2398" i="2"/>
  <c r="F2398" i="2"/>
  <c r="C2398" i="2"/>
  <c r="G2398" i="2"/>
  <c r="H2398" i="2"/>
  <c r="J2398" i="2"/>
  <c r="K2398" i="2"/>
  <c r="E2399" i="2"/>
  <c r="F2399" i="2"/>
  <c r="C2399" i="2"/>
  <c r="G2399" i="2"/>
  <c r="H2399" i="2"/>
  <c r="J2399" i="2"/>
  <c r="K2399" i="2"/>
  <c r="E2400" i="2"/>
  <c r="F2400" i="2"/>
  <c r="C2400" i="2"/>
  <c r="G2400" i="2"/>
  <c r="H2400" i="2"/>
  <c r="J2400" i="2"/>
  <c r="K2400" i="2"/>
  <c r="E2401" i="2"/>
  <c r="F2401" i="2"/>
  <c r="C2401" i="2"/>
  <c r="G2401" i="2"/>
  <c r="H2401" i="2"/>
  <c r="J2401" i="2"/>
  <c r="K2401" i="2"/>
  <c r="E2402" i="2"/>
  <c r="F2402" i="2"/>
  <c r="C2402" i="2"/>
  <c r="G2402" i="2"/>
  <c r="H2402" i="2"/>
  <c r="J2402" i="2"/>
  <c r="K2402" i="2"/>
  <c r="E934" i="2"/>
  <c r="C934" i="2"/>
  <c r="K934" i="2"/>
  <c r="E935" i="2"/>
  <c r="C935" i="2"/>
  <c r="K935" i="2"/>
  <c r="F934" i="2"/>
  <c r="G934" i="2"/>
  <c r="H934" i="2"/>
  <c r="J934" i="2"/>
  <c r="F935" i="2"/>
  <c r="G935" i="2"/>
  <c r="H935" i="2"/>
  <c r="J935" i="2"/>
  <c r="E936" i="2"/>
  <c r="F936" i="2"/>
  <c r="C936" i="2"/>
  <c r="G936" i="2"/>
  <c r="H936" i="2"/>
  <c r="J936" i="2"/>
  <c r="K936" i="2"/>
  <c r="E937" i="2"/>
  <c r="F937" i="2"/>
  <c r="C937" i="2"/>
  <c r="G937" i="2"/>
  <c r="H937" i="2"/>
  <c r="J937" i="2"/>
  <c r="K937" i="2"/>
  <c r="E938" i="2"/>
  <c r="F938" i="2"/>
  <c r="C938" i="2"/>
  <c r="G938" i="2"/>
  <c r="H938" i="2"/>
  <c r="J938" i="2"/>
  <c r="K938" i="2"/>
  <c r="E939" i="2"/>
  <c r="F939" i="2"/>
  <c r="C939" i="2"/>
  <c r="G939" i="2"/>
  <c r="H939" i="2"/>
  <c r="J939" i="2"/>
  <c r="K939" i="2"/>
  <c r="E940" i="2"/>
  <c r="F940" i="2"/>
  <c r="C940" i="2"/>
  <c r="G940" i="2"/>
  <c r="H940" i="2"/>
  <c r="J940" i="2"/>
  <c r="K940" i="2"/>
  <c r="E941" i="2"/>
  <c r="F941" i="2"/>
  <c r="C941" i="2"/>
  <c r="G941" i="2"/>
  <c r="H941" i="2"/>
  <c r="J941" i="2"/>
  <c r="K941" i="2"/>
  <c r="E942" i="2"/>
  <c r="F942" i="2"/>
  <c r="C942" i="2"/>
  <c r="G942" i="2"/>
  <c r="H942" i="2"/>
  <c r="J942" i="2"/>
  <c r="K942" i="2"/>
  <c r="E943" i="2"/>
  <c r="F943" i="2"/>
  <c r="C943" i="2"/>
  <c r="G943" i="2"/>
  <c r="H943" i="2"/>
  <c r="J943" i="2"/>
  <c r="K943" i="2"/>
  <c r="E944" i="2"/>
  <c r="F944" i="2"/>
  <c r="C944" i="2"/>
  <c r="G944" i="2"/>
  <c r="H944" i="2"/>
  <c r="J944" i="2"/>
  <c r="K944" i="2"/>
  <c r="E945" i="2"/>
  <c r="F945" i="2"/>
  <c r="C945" i="2"/>
  <c r="G945" i="2"/>
  <c r="H945" i="2"/>
  <c r="J945" i="2"/>
  <c r="K945" i="2"/>
  <c r="E946" i="2"/>
  <c r="F946" i="2"/>
  <c r="C946" i="2"/>
  <c r="G946" i="2"/>
  <c r="H946" i="2"/>
  <c r="J946" i="2"/>
  <c r="K946" i="2"/>
  <c r="E947" i="2"/>
  <c r="F947" i="2"/>
  <c r="C947" i="2"/>
  <c r="G947" i="2"/>
  <c r="H947" i="2"/>
  <c r="J947" i="2"/>
  <c r="K947" i="2"/>
  <c r="E948" i="2"/>
  <c r="F948" i="2"/>
  <c r="C948" i="2"/>
  <c r="G948" i="2"/>
  <c r="H948" i="2"/>
  <c r="J948" i="2"/>
  <c r="K948" i="2"/>
  <c r="E949" i="2"/>
  <c r="F949" i="2"/>
  <c r="C949" i="2"/>
  <c r="G949" i="2"/>
  <c r="H949" i="2"/>
  <c r="J949" i="2"/>
  <c r="K949" i="2"/>
  <c r="E950" i="2"/>
  <c r="F950" i="2"/>
  <c r="C950" i="2"/>
  <c r="G950" i="2"/>
  <c r="H950" i="2"/>
  <c r="J950" i="2"/>
  <c r="K950" i="2"/>
  <c r="E951" i="2"/>
  <c r="F951" i="2"/>
  <c r="C951" i="2"/>
  <c r="G951" i="2"/>
  <c r="H951" i="2"/>
  <c r="J951" i="2"/>
  <c r="K951" i="2"/>
  <c r="E952" i="2"/>
  <c r="F952" i="2"/>
  <c r="C952" i="2"/>
  <c r="G952" i="2"/>
  <c r="H952" i="2"/>
  <c r="J952" i="2"/>
  <c r="K952" i="2"/>
  <c r="E953" i="2"/>
  <c r="F953" i="2"/>
  <c r="C953" i="2"/>
  <c r="G953" i="2"/>
  <c r="H953" i="2"/>
  <c r="J953" i="2"/>
  <c r="K953" i="2"/>
  <c r="E954" i="2"/>
  <c r="F954" i="2"/>
  <c r="C954" i="2"/>
  <c r="G954" i="2"/>
  <c r="H954" i="2"/>
  <c r="J954" i="2"/>
  <c r="K954" i="2"/>
  <c r="E955" i="2"/>
  <c r="F955" i="2"/>
  <c r="C955" i="2"/>
  <c r="G955" i="2"/>
  <c r="H955" i="2"/>
  <c r="J955" i="2"/>
  <c r="K955" i="2"/>
  <c r="E956" i="2"/>
  <c r="F956" i="2"/>
  <c r="C956" i="2"/>
  <c r="G956" i="2"/>
  <c r="H956" i="2"/>
  <c r="J956" i="2"/>
  <c r="K956" i="2"/>
  <c r="E957" i="2"/>
  <c r="F957" i="2"/>
  <c r="C957" i="2"/>
  <c r="G957" i="2"/>
  <c r="H957" i="2"/>
  <c r="J957" i="2"/>
  <c r="K957" i="2"/>
  <c r="E958" i="2"/>
  <c r="F958" i="2"/>
  <c r="C958" i="2"/>
  <c r="G958" i="2"/>
  <c r="H958" i="2"/>
  <c r="J958" i="2"/>
  <c r="K958" i="2"/>
  <c r="E959" i="2"/>
  <c r="F959" i="2"/>
  <c r="C959" i="2"/>
  <c r="G959" i="2"/>
  <c r="H959" i="2"/>
  <c r="J959" i="2"/>
  <c r="K959" i="2"/>
  <c r="E960" i="2"/>
  <c r="F960" i="2"/>
  <c r="C960" i="2"/>
  <c r="G960" i="2"/>
  <c r="H960" i="2"/>
  <c r="J960" i="2"/>
  <c r="K960" i="2"/>
  <c r="E961" i="2"/>
  <c r="F961" i="2"/>
  <c r="C961" i="2"/>
  <c r="G961" i="2"/>
  <c r="H961" i="2"/>
  <c r="J961" i="2"/>
  <c r="K961" i="2"/>
  <c r="E962" i="2"/>
  <c r="F962" i="2"/>
  <c r="C962" i="2"/>
  <c r="G962" i="2"/>
  <c r="H962" i="2"/>
  <c r="J962" i="2"/>
  <c r="K962" i="2"/>
  <c r="E963" i="2"/>
  <c r="F963" i="2"/>
  <c r="C963" i="2"/>
  <c r="G963" i="2"/>
  <c r="H963" i="2"/>
  <c r="J963" i="2"/>
  <c r="K963" i="2"/>
  <c r="E964" i="2"/>
  <c r="F964" i="2"/>
  <c r="C964" i="2"/>
  <c r="G964" i="2"/>
  <c r="H964" i="2"/>
  <c r="J964" i="2"/>
  <c r="K964" i="2"/>
  <c r="E965" i="2"/>
  <c r="F965" i="2"/>
  <c r="C965" i="2"/>
  <c r="G965" i="2"/>
  <c r="H965" i="2"/>
  <c r="J965" i="2"/>
  <c r="K965" i="2"/>
  <c r="E966" i="2"/>
  <c r="F966" i="2"/>
  <c r="C966" i="2"/>
  <c r="G966" i="2"/>
  <c r="H966" i="2"/>
  <c r="J966" i="2"/>
  <c r="K966" i="2"/>
  <c r="E967" i="2"/>
  <c r="F967" i="2"/>
  <c r="C967" i="2"/>
  <c r="G967" i="2"/>
  <c r="H967" i="2"/>
  <c r="J967" i="2"/>
  <c r="K967" i="2"/>
  <c r="E968" i="2"/>
  <c r="F968" i="2"/>
  <c r="C968" i="2"/>
  <c r="G968" i="2"/>
  <c r="H968" i="2"/>
  <c r="J968" i="2"/>
  <c r="K968" i="2"/>
  <c r="E969" i="2"/>
  <c r="F969" i="2"/>
  <c r="C969" i="2"/>
  <c r="G969" i="2"/>
  <c r="H969" i="2"/>
  <c r="J969" i="2"/>
  <c r="K969" i="2"/>
  <c r="E970" i="2"/>
  <c r="F970" i="2"/>
  <c r="C970" i="2"/>
  <c r="G970" i="2"/>
  <c r="H970" i="2"/>
  <c r="J970" i="2"/>
  <c r="K970" i="2"/>
  <c r="E971" i="2"/>
  <c r="F971" i="2"/>
  <c r="C971" i="2"/>
  <c r="G971" i="2"/>
  <c r="H971" i="2"/>
  <c r="J971" i="2"/>
  <c r="K971" i="2"/>
  <c r="E972" i="2"/>
  <c r="F972" i="2"/>
  <c r="C972" i="2"/>
  <c r="G972" i="2"/>
  <c r="H972" i="2"/>
  <c r="J972" i="2"/>
  <c r="K972" i="2"/>
  <c r="E973" i="2"/>
  <c r="F973" i="2"/>
  <c r="C973" i="2"/>
  <c r="G973" i="2"/>
  <c r="H973" i="2"/>
  <c r="J973" i="2"/>
  <c r="K973" i="2"/>
  <c r="E974" i="2"/>
  <c r="F974" i="2"/>
  <c r="C974" i="2"/>
  <c r="G974" i="2"/>
  <c r="H974" i="2"/>
  <c r="J974" i="2"/>
  <c r="K974" i="2"/>
  <c r="E975" i="2"/>
  <c r="F975" i="2"/>
  <c r="C975" i="2"/>
  <c r="G975" i="2"/>
  <c r="H975" i="2"/>
  <c r="J975" i="2"/>
  <c r="K975" i="2"/>
  <c r="E976" i="2"/>
  <c r="F976" i="2"/>
  <c r="C976" i="2"/>
  <c r="G976" i="2"/>
  <c r="H976" i="2"/>
  <c r="J976" i="2"/>
  <c r="K976" i="2"/>
  <c r="E977" i="2"/>
  <c r="F977" i="2"/>
  <c r="C977" i="2"/>
  <c r="G977" i="2"/>
  <c r="H977" i="2"/>
  <c r="J977" i="2"/>
  <c r="K977" i="2"/>
  <c r="E978" i="2"/>
  <c r="F978" i="2"/>
  <c r="C978" i="2"/>
  <c r="G978" i="2"/>
  <c r="H978" i="2"/>
  <c r="J978" i="2"/>
  <c r="K978" i="2"/>
  <c r="E979" i="2"/>
  <c r="F979" i="2"/>
  <c r="C979" i="2"/>
  <c r="G979" i="2"/>
  <c r="H979" i="2"/>
  <c r="J979" i="2"/>
  <c r="K979" i="2"/>
  <c r="E980" i="2"/>
  <c r="F980" i="2"/>
  <c r="C980" i="2"/>
  <c r="G980" i="2"/>
  <c r="H980" i="2"/>
  <c r="J980" i="2"/>
  <c r="K980" i="2"/>
  <c r="E981" i="2"/>
  <c r="F981" i="2"/>
  <c r="C981" i="2"/>
  <c r="G981" i="2"/>
  <c r="H981" i="2"/>
  <c r="J981" i="2"/>
  <c r="K981" i="2"/>
  <c r="E982" i="2"/>
  <c r="F982" i="2"/>
  <c r="C982" i="2"/>
  <c r="G982" i="2"/>
  <c r="H982" i="2"/>
  <c r="J982" i="2"/>
  <c r="K982" i="2"/>
  <c r="E983" i="2"/>
  <c r="F983" i="2"/>
  <c r="C983" i="2"/>
  <c r="G983" i="2"/>
  <c r="H983" i="2"/>
  <c r="J983" i="2"/>
  <c r="K983" i="2"/>
  <c r="E984" i="2"/>
  <c r="F984" i="2"/>
  <c r="C984" i="2"/>
  <c r="G984" i="2"/>
  <c r="H984" i="2"/>
  <c r="J984" i="2"/>
  <c r="K984" i="2"/>
  <c r="E985" i="2"/>
  <c r="F985" i="2"/>
  <c r="C985" i="2"/>
  <c r="G985" i="2"/>
  <c r="H985" i="2"/>
  <c r="J985" i="2"/>
  <c r="K985" i="2"/>
  <c r="E986" i="2"/>
  <c r="F986" i="2"/>
  <c r="C986" i="2"/>
  <c r="G986" i="2"/>
  <c r="H986" i="2"/>
  <c r="J986" i="2"/>
  <c r="K986" i="2"/>
  <c r="E987" i="2"/>
  <c r="F987" i="2"/>
  <c r="C987" i="2"/>
  <c r="G987" i="2"/>
  <c r="H987" i="2"/>
  <c r="J987" i="2"/>
  <c r="K987" i="2"/>
  <c r="E988" i="2"/>
  <c r="F988" i="2"/>
  <c r="C988" i="2"/>
  <c r="G988" i="2"/>
  <c r="H988" i="2"/>
  <c r="J988" i="2"/>
  <c r="K988" i="2"/>
  <c r="E989" i="2"/>
  <c r="F989" i="2"/>
  <c r="C989" i="2"/>
  <c r="G989" i="2"/>
  <c r="H989" i="2"/>
  <c r="J989" i="2"/>
  <c r="K989" i="2"/>
  <c r="E990" i="2"/>
  <c r="F990" i="2"/>
  <c r="C990" i="2"/>
  <c r="G990" i="2"/>
  <c r="H990" i="2"/>
  <c r="J990" i="2"/>
  <c r="K990" i="2"/>
  <c r="E991" i="2"/>
  <c r="F991" i="2"/>
  <c r="C991" i="2"/>
  <c r="G991" i="2"/>
  <c r="H991" i="2"/>
  <c r="J991" i="2"/>
  <c r="K991" i="2"/>
  <c r="E992" i="2"/>
  <c r="F992" i="2"/>
  <c r="C992" i="2"/>
  <c r="G992" i="2"/>
  <c r="H992" i="2"/>
  <c r="J992" i="2"/>
  <c r="K992" i="2"/>
  <c r="E993" i="2"/>
  <c r="F993" i="2"/>
  <c r="C993" i="2"/>
  <c r="G993" i="2"/>
  <c r="H993" i="2"/>
  <c r="J993" i="2"/>
  <c r="K993" i="2"/>
  <c r="E994" i="2"/>
  <c r="F994" i="2"/>
  <c r="C994" i="2"/>
  <c r="G994" i="2"/>
  <c r="H994" i="2"/>
  <c r="J994" i="2"/>
  <c r="K994" i="2"/>
  <c r="E995" i="2"/>
  <c r="F995" i="2"/>
  <c r="C995" i="2"/>
  <c r="G995" i="2"/>
  <c r="H995" i="2"/>
  <c r="J995" i="2"/>
  <c r="K995" i="2"/>
  <c r="E996" i="2"/>
  <c r="F996" i="2"/>
  <c r="C996" i="2"/>
  <c r="G996" i="2"/>
  <c r="H996" i="2"/>
  <c r="J996" i="2"/>
  <c r="K996" i="2"/>
  <c r="E997" i="2"/>
  <c r="F997" i="2"/>
  <c r="C997" i="2"/>
  <c r="G997" i="2"/>
  <c r="H997" i="2"/>
  <c r="J997" i="2"/>
  <c r="K997" i="2"/>
  <c r="E998" i="2"/>
  <c r="F998" i="2"/>
  <c r="C998" i="2"/>
  <c r="G998" i="2"/>
  <c r="H998" i="2"/>
  <c r="J998" i="2"/>
  <c r="K998" i="2"/>
  <c r="E999" i="2"/>
  <c r="F999" i="2"/>
  <c r="C999" i="2"/>
  <c r="G999" i="2"/>
  <c r="H999" i="2"/>
  <c r="J999" i="2"/>
  <c r="K999" i="2"/>
  <c r="E1000" i="2"/>
  <c r="F1000" i="2"/>
  <c r="C1000" i="2"/>
  <c r="G1000" i="2"/>
  <c r="H1000" i="2"/>
  <c r="J1000" i="2"/>
  <c r="K1000" i="2"/>
  <c r="E1001" i="2"/>
  <c r="F1001" i="2"/>
  <c r="C1001" i="2"/>
  <c r="G1001" i="2"/>
  <c r="H1001" i="2"/>
  <c r="J1001" i="2"/>
  <c r="K1001" i="2"/>
  <c r="E1002" i="2"/>
  <c r="F1002" i="2"/>
  <c r="C1002" i="2"/>
  <c r="G1002" i="2"/>
  <c r="H1002" i="2"/>
  <c r="J1002" i="2"/>
  <c r="K1002" i="2"/>
  <c r="E1003" i="2"/>
  <c r="F1003" i="2"/>
  <c r="C1003" i="2"/>
  <c r="G1003" i="2"/>
  <c r="H1003" i="2"/>
  <c r="J1003" i="2"/>
  <c r="K1003" i="2"/>
  <c r="E1004" i="2"/>
  <c r="F1004" i="2"/>
  <c r="C1004" i="2"/>
  <c r="G1004" i="2"/>
  <c r="H1004" i="2"/>
  <c r="J1004" i="2"/>
  <c r="K1004" i="2"/>
  <c r="E1005" i="2"/>
  <c r="F1005" i="2"/>
  <c r="C1005" i="2"/>
  <c r="G1005" i="2"/>
  <c r="H1005" i="2"/>
  <c r="J1005" i="2"/>
  <c r="K1005" i="2"/>
  <c r="E1006" i="2"/>
  <c r="F1006" i="2"/>
  <c r="C1006" i="2"/>
  <c r="G1006" i="2"/>
  <c r="H1006" i="2"/>
  <c r="J1006" i="2"/>
  <c r="K1006" i="2"/>
  <c r="E1007" i="2"/>
  <c r="F1007" i="2"/>
  <c r="C1007" i="2"/>
  <c r="G1007" i="2"/>
  <c r="H1007" i="2"/>
  <c r="J1007" i="2"/>
  <c r="K1007" i="2"/>
  <c r="E1008" i="2"/>
  <c r="F1008" i="2"/>
  <c r="C1008" i="2"/>
  <c r="G1008" i="2"/>
  <c r="H1008" i="2"/>
  <c r="J1008" i="2"/>
  <c r="K1008" i="2"/>
  <c r="E1009" i="2"/>
  <c r="F1009" i="2"/>
  <c r="C1009" i="2"/>
  <c r="G1009" i="2"/>
  <c r="H1009" i="2"/>
  <c r="J1009" i="2"/>
  <c r="K1009" i="2"/>
  <c r="E1010" i="2"/>
  <c r="F1010" i="2"/>
  <c r="C1010" i="2"/>
  <c r="G1010" i="2"/>
  <c r="H1010" i="2"/>
  <c r="J1010" i="2"/>
  <c r="K1010" i="2"/>
  <c r="E1011" i="2"/>
  <c r="F1011" i="2"/>
  <c r="C1011" i="2"/>
  <c r="G1011" i="2"/>
  <c r="H1011" i="2"/>
  <c r="J1011" i="2"/>
  <c r="K1011" i="2"/>
  <c r="E1012" i="2"/>
  <c r="F1012" i="2"/>
  <c r="C1012" i="2"/>
  <c r="G1012" i="2"/>
  <c r="H1012" i="2"/>
  <c r="J1012" i="2"/>
  <c r="K1012" i="2"/>
  <c r="E1013" i="2"/>
  <c r="F1013" i="2"/>
  <c r="C1013" i="2"/>
  <c r="G1013" i="2"/>
  <c r="H1013" i="2"/>
  <c r="J1013" i="2"/>
  <c r="K1013" i="2"/>
  <c r="E1014" i="2"/>
  <c r="F1014" i="2"/>
  <c r="C1014" i="2"/>
  <c r="G1014" i="2"/>
  <c r="H1014" i="2"/>
  <c r="J1014" i="2"/>
  <c r="K1014" i="2"/>
  <c r="E1015" i="2"/>
  <c r="F1015" i="2"/>
  <c r="C1015" i="2"/>
  <c r="G1015" i="2"/>
  <c r="H1015" i="2"/>
  <c r="J1015" i="2"/>
  <c r="K1015" i="2"/>
  <c r="E1016" i="2"/>
  <c r="F1016" i="2"/>
  <c r="C1016" i="2"/>
  <c r="G1016" i="2"/>
  <c r="H1016" i="2"/>
  <c r="J1016" i="2"/>
  <c r="K1016" i="2"/>
  <c r="E1017" i="2"/>
  <c r="F1017" i="2"/>
  <c r="C1017" i="2"/>
  <c r="G1017" i="2"/>
  <c r="H1017" i="2"/>
  <c r="J1017" i="2"/>
  <c r="K1017" i="2"/>
  <c r="E1018" i="2"/>
  <c r="F1018" i="2"/>
  <c r="C1018" i="2"/>
  <c r="G1018" i="2"/>
  <c r="H1018" i="2"/>
  <c r="J1018" i="2"/>
  <c r="K1018" i="2"/>
  <c r="E1019" i="2"/>
  <c r="F1019" i="2"/>
  <c r="C1019" i="2"/>
  <c r="G1019" i="2"/>
  <c r="H1019" i="2"/>
  <c r="J1019" i="2"/>
  <c r="K1019" i="2"/>
  <c r="E1020" i="2"/>
  <c r="F1020" i="2"/>
  <c r="C1020" i="2"/>
  <c r="G1020" i="2"/>
  <c r="H1020" i="2"/>
  <c r="J1020" i="2"/>
  <c r="K1020" i="2"/>
  <c r="E1021" i="2"/>
  <c r="F1021" i="2"/>
  <c r="C1021" i="2"/>
  <c r="G1021" i="2"/>
  <c r="H1021" i="2"/>
  <c r="J1021" i="2"/>
  <c r="K1021" i="2"/>
  <c r="E1022" i="2"/>
  <c r="F1022" i="2"/>
  <c r="C1022" i="2"/>
  <c r="G1022" i="2"/>
  <c r="H1022" i="2"/>
  <c r="J1022" i="2"/>
  <c r="K1022" i="2"/>
  <c r="E1023" i="2"/>
  <c r="F1023" i="2"/>
  <c r="C1023" i="2"/>
  <c r="G1023" i="2"/>
  <c r="H1023" i="2"/>
  <c r="J1023" i="2"/>
  <c r="K1023" i="2"/>
  <c r="E1024" i="2"/>
  <c r="F1024" i="2"/>
  <c r="C1024" i="2"/>
  <c r="G1024" i="2"/>
  <c r="H1024" i="2"/>
  <c r="J1024" i="2"/>
  <c r="K1024" i="2"/>
  <c r="E1025" i="2"/>
  <c r="F1025" i="2"/>
  <c r="C1025" i="2"/>
  <c r="G1025" i="2"/>
  <c r="H1025" i="2"/>
  <c r="J1025" i="2"/>
  <c r="K1025" i="2"/>
  <c r="E1026" i="2"/>
  <c r="F1026" i="2"/>
  <c r="C1026" i="2"/>
  <c r="G1026" i="2"/>
  <c r="H1026" i="2"/>
  <c r="J1026" i="2"/>
  <c r="K1026" i="2"/>
  <c r="E1027" i="2"/>
  <c r="F1027" i="2"/>
  <c r="C1027" i="2"/>
  <c r="G1027" i="2"/>
  <c r="H1027" i="2"/>
  <c r="J1027" i="2"/>
  <c r="K1027" i="2"/>
  <c r="E1028" i="2"/>
  <c r="F1028" i="2"/>
  <c r="C1028" i="2"/>
  <c r="G1028" i="2"/>
  <c r="H1028" i="2"/>
  <c r="J1028" i="2"/>
  <c r="K1028" i="2"/>
  <c r="E1029" i="2"/>
  <c r="F1029" i="2"/>
  <c r="C1029" i="2"/>
  <c r="G1029" i="2"/>
  <c r="H1029" i="2"/>
  <c r="J1029" i="2"/>
  <c r="K1029" i="2"/>
  <c r="E1030" i="2"/>
  <c r="F1030" i="2"/>
  <c r="C1030" i="2"/>
  <c r="G1030" i="2"/>
  <c r="H1030" i="2"/>
  <c r="J1030" i="2"/>
  <c r="K1030" i="2"/>
  <c r="E1031" i="2"/>
  <c r="F1031" i="2"/>
  <c r="C1031" i="2"/>
  <c r="G1031" i="2"/>
  <c r="H1031" i="2"/>
  <c r="J1031" i="2"/>
  <c r="K1031" i="2"/>
  <c r="E1032" i="2"/>
  <c r="F1032" i="2"/>
  <c r="C1032" i="2"/>
  <c r="G1032" i="2"/>
  <c r="H1032" i="2"/>
  <c r="J1032" i="2"/>
  <c r="K1032" i="2"/>
  <c r="E1033" i="2"/>
  <c r="F1033" i="2"/>
  <c r="C1033" i="2"/>
  <c r="G1033" i="2"/>
  <c r="H1033" i="2"/>
  <c r="J1033" i="2"/>
  <c r="K1033" i="2"/>
  <c r="E1034" i="2"/>
  <c r="F1034" i="2"/>
  <c r="C1034" i="2"/>
  <c r="G1034" i="2"/>
  <c r="H1034" i="2"/>
  <c r="J1034" i="2"/>
  <c r="K1034" i="2"/>
  <c r="E1035" i="2"/>
  <c r="F1035" i="2"/>
  <c r="C1035" i="2"/>
  <c r="G1035" i="2"/>
  <c r="H1035" i="2"/>
  <c r="J1035" i="2"/>
  <c r="K1035" i="2"/>
  <c r="E1036" i="2"/>
  <c r="F1036" i="2"/>
  <c r="C1036" i="2"/>
  <c r="G1036" i="2"/>
  <c r="H1036" i="2"/>
  <c r="J1036" i="2"/>
  <c r="K1036" i="2"/>
  <c r="E1037" i="2"/>
  <c r="F1037" i="2"/>
  <c r="C1037" i="2"/>
  <c r="G1037" i="2"/>
  <c r="H1037" i="2"/>
  <c r="J1037" i="2"/>
  <c r="K1037" i="2"/>
  <c r="E1038" i="2"/>
  <c r="F1038" i="2"/>
  <c r="C1038" i="2"/>
  <c r="G1038" i="2"/>
  <c r="H1038" i="2"/>
  <c r="J1038" i="2"/>
  <c r="K1038" i="2"/>
  <c r="E1039" i="2"/>
  <c r="F1039" i="2"/>
  <c r="C1039" i="2"/>
  <c r="G1039" i="2"/>
  <c r="H1039" i="2"/>
  <c r="J1039" i="2"/>
  <c r="K1039" i="2"/>
  <c r="E3105" i="2"/>
  <c r="C3105" i="2"/>
  <c r="K3105" i="2"/>
  <c r="E3106" i="2"/>
  <c r="C3106" i="2"/>
  <c r="K3106" i="2"/>
  <c r="F3105" i="2"/>
  <c r="G3105" i="2"/>
  <c r="H3105" i="2"/>
  <c r="J3105" i="2"/>
  <c r="F3106" i="2"/>
  <c r="G3106" i="2"/>
  <c r="H3106" i="2"/>
  <c r="J3106" i="2"/>
  <c r="E3107" i="2"/>
  <c r="F3107" i="2"/>
  <c r="C3107" i="2"/>
  <c r="G3107" i="2"/>
  <c r="H3107" i="2"/>
  <c r="J3107" i="2"/>
  <c r="K3107" i="2"/>
  <c r="E3108" i="2"/>
  <c r="F3108" i="2"/>
  <c r="C3108" i="2"/>
  <c r="G3108" i="2"/>
  <c r="H3108" i="2"/>
  <c r="J3108" i="2"/>
  <c r="K3108" i="2"/>
  <c r="E3109" i="2"/>
  <c r="F3109" i="2"/>
  <c r="C3109" i="2"/>
  <c r="G3109" i="2"/>
  <c r="H3109" i="2"/>
  <c r="J3109" i="2"/>
  <c r="K3109" i="2"/>
  <c r="E3110" i="2"/>
  <c r="F3110" i="2"/>
  <c r="C3110" i="2"/>
  <c r="G3110" i="2"/>
  <c r="H3110" i="2"/>
  <c r="J3110" i="2"/>
  <c r="K3110" i="2"/>
  <c r="E3111" i="2"/>
  <c r="F3111" i="2"/>
  <c r="C3111" i="2"/>
  <c r="G3111" i="2"/>
  <c r="H3111" i="2"/>
  <c r="J3111" i="2"/>
  <c r="K3111" i="2"/>
  <c r="E3112" i="2"/>
  <c r="F3112" i="2"/>
  <c r="C3112" i="2"/>
  <c r="G3112" i="2"/>
  <c r="H3112" i="2"/>
  <c r="J3112" i="2"/>
  <c r="K3112" i="2"/>
  <c r="E3113" i="2"/>
  <c r="F3113" i="2"/>
  <c r="C3113" i="2"/>
  <c r="G3113" i="2"/>
  <c r="H3113" i="2"/>
  <c r="J3113" i="2"/>
  <c r="K3113" i="2"/>
  <c r="E3114" i="2"/>
  <c r="F3114" i="2"/>
  <c r="C3114" i="2"/>
  <c r="G3114" i="2"/>
  <c r="H3114" i="2"/>
  <c r="J3114" i="2"/>
  <c r="K3114" i="2"/>
  <c r="E3115" i="2"/>
  <c r="F3115" i="2"/>
  <c r="C3115" i="2"/>
  <c r="G3115" i="2"/>
  <c r="H3115" i="2"/>
  <c r="J3115" i="2"/>
  <c r="K3115" i="2"/>
  <c r="E3116" i="2"/>
  <c r="F3116" i="2"/>
  <c r="C3116" i="2"/>
  <c r="G3116" i="2"/>
  <c r="H3116" i="2"/>
  <c r="J3116" i="2"/>
  <c r="K3116" i="2"/>
  <c r="E3117" i="2"/>
  <c r="F3117" i="2"/>
  <c r="C3117" i="2"/>
  <c r="G3117" i="2"/>
  <c r="H3117" i="2"/>
  <c r="J3117" i="2"/>
  <c r="K3117" i="2"/>
  <c r="E3118" i="2"/>
  <c r="F3118" i="2"/>
  <c r="C3118" i="2"/>
  <c r="G3118" i="2"/>
  <c r="H3118" i="2"/>
  <c r="J3118" i="2"/>
  <c r="K3118" i="2"/>
  <c r="E3119" i="2"/>
  <c r="F3119" i="2"/>
  <c r="C3119" i="2"/>
  <c r="G3119" i="2"/>
  <c r="H3119" i="2"/>
  <c r="J3119" i="2"/>
  <c r="K3119" i="2"/>
  <c r="E3120" i="2"/>
  <c r="F3120" i="2"/>
  <c r="C3120" i="2"/>
  <c r="G3120" i="2"/>
  <c r="H3120" i="2"/>
  <c r="J3120" i="2"/>
  <c r="K3120" i="2"/>
  <c r="E3121" i="2"/>
  <c r="F3121" i="2"/>
  <c r="C3121" i="2"/>
  <c r="G3121" i="2"/>
  <c r="H3121" i="2"/>
  <c r="J3121" i="2"/>
  <c r="K3121" i="2"/>
  <c r="E3122" i="2"/>
  <c r="F3122" i="2"/>
  <c r="C3122" i="2"/>
  <c r="G3122" i="2"/>
  <c r="H3122" i="2"/>
  <c r="J3122" i="2"/>
  <c r="K3122" i="2"/>
  <c r="E3123" i="2"/>
  <c r="F3123" i="2"/>
  <c r="C3123" i="2"/>
  <c r="G3123" i="2"/>
  <c r="H3123" i="2"/>
  <c r="J3123" i="2"/>
  <c r="K3123" i="2"/>
  <c r="E3124" i="2"/>
  <c r="F3124" i="2"/>
  <c r="C3124" i="2"/>
  <c r="G3124" i="2"/>
  <c r="H3124" i="2"/>
  <c r="J3124" i="2"/>
  <c r="K3124" i="2"/>
  <c r="E3125" i="2"/>
  <c r="F3125" i="2"/>
  <c r="C3125" i="2"/>
  <c r="G3125" i="2"/>
  <c r="H3125" i="2"/>
  <c r="J3125" i="2"/>
  <c r="K3125" i="2"/>
  <c r="E3126" i="2"/>
  <c r="F3126" i="2"/>
  <c r="C3126" i="2"/>
  <c r="G3126" i="2"/>
  <c r="H3126" i="2"/>
  <c r="J3126" i="2"/>
  <c r="K3126" i="2"/>
  <c r="E3127" i="2"/>
  <c r="F3127" i="2"/>
  <c r="C3127" i="2"/>
  <c r="G3127" i="2"/>
  <c r="H3127" i="2"/>
  <c r="J3127" i="2"/>
  <c r="K3127" i="2"/>
  <c r="E3128" i="2"/>
  <c r="F3128" i="2"/>
  <c r="C3128" i="2"/>
  <c r="G3128" i="2"/>
  <c r="H3128" i="2"/>
  <c r="J3128" i="2"/>
  <c r="K3128" i="2"/>
  <c r="E3129" i="2"/>
  <c r="F3129" i="2"/>
  <c r="C3129" i="2"/>
  <c r="G3129" i="2"/>
  <c r="H3129" i="2"/>
  <c r="J3129" i="2"/>
  <c r="K3129" i="2"/>
  <c r="E3130" i="2"/>
  <c r="F3130" i="2"/>
  <c r="C3130" i="2"/>
  <c r="G3130" i="2"/>
  <c r="H3130" i="2"/>
  <c r="J3130" i="2"/>
  <c r="K3130" i="2"/>
  <c r="E3131" i="2"/>
  <c r="F3131" i="2"/>
  <c r="C3131" i="2"/>
  <c r="G3131" i="2"/>
  <c r="H3131" i="2"/>
  <c r="J3131" i="2"/>
  <c r="K3131" i="2"/>
  <c r="E3132" i="2"/>
  <c r="F3132" i="2"/>
  <c r="C3132" i="2"/>
  <c r="G3132" i="2"/>
  <c r="H3132" i="2"/>
  <c r="J3132" i="2"/>
  <c r="K3132" i="2"/>
  <c r="E3133" i="2"/>
  <c r="F3133" i="2"/>
  <c r="C3133" i="2"/>
  <c r="G3133" i="2"/>
  <c r="H3133" i="2"/>
  <c r="J3133" i="2"/>
  <c r="K3133" i="2"/>
  <c r="E3134" i="2"/>
  <c r="F3134" i="2"/>
  <c r="C3134" i="2"/>
  <c r="G3134" i="2"/>
  <c r="H3134" i="2"/>
  <c r="J3134" i="2"/>
  <c r="K3134" i="2"/>
  <c r="E3135" i="2"/>
  <c r="F3135" i="2"/>
  <c r="C3135" i="2"/>
  <c r="G3135" i="2"/>
  <c r="H3135" i="2"/>
  <c r="J3135" i="2"/>
  <c r="K3135" i="2"/>
  <c r="E3136" i="2"/>
  <c r="F3136" i="2"/>
  <c r="C3136" i="2"/>
  <c r="G3136" i="2"/>
  <c r="H3136" i="2"/>
  <c r="J3136" i="2"/>
  <c r="K3136" i="2"/>
  <c r="E3137" i="2"/>
  <c r="F3137" i="2"/>
  <c r="C3137" i="2"/>
  <c r="G3137" i="2"/>
  <c r="H3137" i="2"/>
  <c r="J3137" i="2"/>
  <c r="K3137" i="2"/>
  <c r="E3138" i="2"/>
  <c r="F3138" i="2"/>
  <c r="C3138" i="2"/>
  <c r="G3138" i="2"/>
  <c r="H3138" i="2"/>
  <c r="J3138" i="2"/>
  <c r="K3138" i="2"/>
  <c r="E3139" i="2"/>
  <c r="F3139" i="2"/>
  <c r="C3139" i="2"/>
  <c r="G3139" i="2"/>
  <c r="H3139" i="2"/>
  <c r="J3139" i="2"/>
  <c r="K3139" i="2"/>
  <c r="E3140" i="2"/>
  <c r="F3140" i="2"/>
  <c r="C3140" i="2"/>
  <c r="G3140" i="2"/>
  <c r="H3140" i="2"/>
  <c r="J3140" i="2"/>
  <c r="K3140" i="2"/>
  <c r="E3141" i="2"/>
  <c r="F3141" i="2"/>
  <c r="C3141" i="2"/>
  <c r="G3141" i="2"/>
  <c r="H3141" i="2"/>
  <c r="J3141" i="2"/>
  <c r="K3141" i="2"/>
  <c r="E3142" i="2"/>
  <c r="F3142" i="2"/>
  <c r="C3142" i="2"/>
  <c r="G3142" i="2"/>
  <c r="H3142" i="2"/>
  <c r="J3142" i="2"/>
  <c r="K3142" i="2"/>
  <c r="E3143" i="2"/>
  <c r="F3143" i="2"/>
  <c r="C3143" i="2"/>
  <c r="G3143" i="2"/>
  <c r="H3143" i="2"/>
  <c r="J3143" i="2"/>
  <c r="K3143" i="2"/>
  <c r="E3144" i="2"/>
  <c r="F3144" i="2"/>
  <c r="C3144" i="2"/>
  <c r="G3144" i="2"/>
  <c r="H3144" i="2"/>
  <c r="J3144" i="2"/>
  <c r="K3144" i="2"/>
  <c r="E3145" i="2"/>
  <c r="F3145" i="2"/>
  <c r="C3145" i="2"/>
  <c r="G3145" i="2"/>
  <c r="H3145" i="2"/>
  <c r="J3145" i="2"/>
  <c r="K3145" i="2"/>
  <c r="E3146" i="2"/>
  <c r="F3146" i="2"/>
  <c r="C3146" i="2"/>
  <c r="G3146" i="2"/>
  <c r="H3146" i="2"/>
  <c r="J3146" i="2"/>
  <c r="K3146" i="2"/>
  <c r="E3147" i="2"/>
  <c r="F3147" i="2"/>
  <c r="C3147" i="2"/>
  <c r="G3147" i="2"/>
  <c r="H3147" i="2"/>
  <c r="J3147" i="2"/>
  <c r="K3147" i="2"/>
  <c r="E3148" i="2"/>
  <c r="F3148" i="2"/>
  <c r="C3148" i="2"/>
  <c r="G3148" i="2"/>
  <c r="H3148" i="2"/>
  <c r="J3148" i="2"/>
  <c r="K3148" i="2"/>
  <c r="E3149" i="2"/>
  <c r="F3149" i="2"/>
  <c r="C3149" i="2"/>
  <c r="G3149" i="2"/>
  <c r="H3149" i="2"/>
  <c r="J3149" i="2"/>
  <c r="K3149" i="2"/>
  <c r="E3150" i="2"/>
  <c r="F3150" i="2"/>
  <c r="C3150" i="2"/>
  <c r="G3150" i="2"/>
  <c r="H3150" i="2"/>
  <c r="J3150" i="2"/>
  <c r="K3150" i="2"/>
  <c r="E3151" i="2"/>
  <c r="F3151" i="2"/>
  <c r="C3151" i="2"/>
  <c r="G3151" i="2"/>
  <c r="H3151" i="2"/>
  <c r="J3151" i="2"/>
  <c r="K3151" i="2"/>
  <c r="E3152" i="2"/>
  <c r="F3152" i="2"/>
  <c r="C3152" i="2"/>
  <c r="G3152" i="2"/>
  <c r="H3152" i="2"/>
  <c r="J3152" i="2"/>
  <c r="K3152" i="2"/>
  <c r="E3153" i="2"/>
  <c r="F3153" i="2"/>
  <c r="C3153" i="2"/>
  <c r="G3153" i="2"/>
  <c r="H3153" i="2"/>
  <c r="J3153" i="2"/>
  <c r="K3153" i="2"/>
  <c r="E3154" i="2"/>
  <c r="F3154" i="2"/>
  <c r="C3154" i="2"/>
  <c r="G3154" i="2"/>
  <c r="H3154" i="2"/>
  <c r="J3154" i="2"/>
  <c r="K3154" i="2"/>
  <c r="E3155" i="2"/>
  <c r="F3155" i="2"/>
  <c r="C3155" i="2"/>
  <c r="G3155" i="2"/>
  <c r="H3155" i="2"/>
  <c r="J3155" i="2"/>
  <c r="K3155" i="2"/>
  <c r="E3156" i="2"/>
  <c r="F3156" i="2"/>
  <c r="C3156" i="2"/>
  <c r="G3156" i="2"/>
  <c r="H3156" i="2"/>
  <c r="J3156" i="2"/>
  <c r="K3156" i="2"/>
  <c r="E3157" i="2"/>
  <c r="F3157" i="2"/>
  <c r="C3157" i="2"/>
  <c r="G3157" i="2"/>
  <c r="H3157" i="2"/>
  <c r="J3157" i="2"/>
  <c r="K3157" i="2"/>
  <c r="E3158" i="2"/>
  <c r="F3158" i="2"/>
  <c r="C3158" i="2"/>
  <c r="G3158" i="2"/>
  <c r="H3158" i="2"/>
  <c r="J3158" i="2"/>
  <c r="K3158" i="2"/>
  <c r="E3159" i="2"/>
  <c r="F3159" i="2"/>
  <c r="C3159" i="2"/>
  <c r="G3159" i="2"/>
  <c r="H3159" i="2"/>
  <c r="J3159" i="2"/>
  <c r="K3159" i="2"/>
  <c r="E3160" i="2"/>
  <c r="F3160" i="2"/>
  <c r="C3160" i="2"/>
  <c r="G3160" i="2"/>
  <c r="H3160" i="2"/>
  <c r="J3160" i="2"/>
  <c r="K3160" i="2"/>
  <c r="E1907" i="2"/>
  <c r="E1908" i="2"/>
  <c r="C1908" i="2"/>
  <c r="K1908" i="2"/>
  <c r="E1909" i="2"/>
  <c r="F1907" i="2"/>
  <c r="C1907" i="2"/>
  <c r="G1907" i="2"/>
  <c r="H1907" i="2"/>
  <c r="J1907" i="2"/>
  <c r="K1907" i="2"/>
  <c r="F1908" i="2"/>
  <c r="G1908" i="2"/>
  <c r="H1908" i="2"/>
  <c r="J1908" i="2"/>
  <c r="F1909" i="2"/>
  <c r="C1909" i="2"/>
  <c r="G1909" i="2"/>
  <c r="H1909" i="2"/>
  <c r="J1909" i="2"/>
  <c r="K1909" i="2"/>
  <c r="E1910" i="2"/>
  <c r="F1910" i="2"/>
  <c r="C1910" i="2"/>
  <c r="G1910" i="2"/>
  <c r="H1910" i="2"/>
  <c r="J1910" i="2"/>
  <c r="K1910" i="2"/>
  <c r="E1911" i="2"/>
  <c r="F1911" i="2"/>
  <c r="C1911" i="2"/>
  <c r="G1911" i="2"/>
  <c r="H1911" i="2"/>
  <c r="J1911" i="2"/>
  <c r="K1911" i="2"/>
  <c r="E1912" i="2"/>
  <c r="F1912" i="2"/>
  <c r="C1912" i="2"/>
  <c r="G1912" i="2"/>
  <c r="H1912" i="2"/>
  <c r="J1912" i="2"/>
  <c r="K1912" i="2"/>
  <c r="E1913" i="2"/>
  <c r="F1913" i="2"/>
  <c r="C1913" i="2"/>
  <c r="G1913" i="2"/>
  <c r="H1913" i="2"/>
  <c r="J1913" i="2"/>
  <c r="K1913" i="2"/>
  <c r="E1914" i="2"/>
  <c r="F1914" i="2"/>
  <c r="C1914" i="2"/>
  <c r="G1914" i="2"/>
  <c r="H1914" i="2"/>
  <c r="J1914" i="2"/>
  <c r="K1914" i="2"/>
  <c r="E1915" i="2"/>
  <c r="F1915" i="2"/>
  <c r="C1915" i="2"/>
  <c r="G1915" i="2"/>
  <c r="H1915" i="2"/>
  <c r="J1915" i="2"/>
  <c r="K1915" i="2"/>
  <c r="E1916" i="2"/>
  <c r="F1916" i="2"/>
  <c r="C1916" i="2"/>
  <c r="G1916" i="2"/>
  <c r="H1916" i="2"/>
  <c r="J1916" i="2"/>
  <c r="K1916" i="2"/>
  <c r="E1917" i="2"/>
  <c r="F1917" i="2"/>
  <c r="C1917" i="2"/>
  <c r="G1917" i="2"/>
  <c r="H1917" i="2"/>
  <c r="J1917" i="2"/>
  <c r="K1917" i="2"/>
  <c r="E1918" i="2"/>
  <c r="F1918" i="2"/>
  <c r="C1918" i="2"/>
  <c r="G1918" i="2"/>
  <c r="H1918" i="2"/>
  <c r="J1918" i="2"/>
  <c r="K1918" i="2"/>
  <c r="E1919" i="2"/>
  <c r="F1919" i="2"/>
  <c r="C1919" i="2"/>
  <c r="G1919" i="2"/>
  <c r="H1919" i="2"/>
  <c r="J1919" i="2"/>
  <c r="K1919" i="2"/>
  <c r="E1920" i="2"/>
  <c r="F1920" i="2"/>
  <c r="C1920" i="2"/>
  <c r="G1920" i="2"/>
  <c r="H1920" i="2"/>
  <c r="J1920" i="2"/>
  <c r="K1920" i="2"/>
  <c r="E1921" i="2"/>
  <c r="F1921" i="2"/>
  <c r="C1921" i="2"/>
  <c r="G1921" i="2"/>
  <c r="H1921" i="2"/>
  <c r="J1921" i="2"/>
  <c r="K1921" i="2"/>
  <c r="E1922" i="2"/>
  <c r="F1922" i="2"/>
  <c r="C1922" i="2"/>
  <c r="G1922" i="2"/>
  <c r="H1922" i="2"/>
  <c r="J1922" i="2"/>
  <c r="K1922" i="2"/>
  <c r="E1923" i="2"/>
  <c r="F1923" i="2"/>
  <c r="C1923" i="2"/>
  <c r="G1923" i="2"/>
  <c r="H1923" i="2"/>
  <c r="J1923" i="2"/>
  <c r="K1923" i="2"/>
  <c r="E1924" i="2"/>
  <c r="F1924" i="2"/>
  <c r="C1924" i="2"/>
  <c r="G1924" i="2"/>
  <c r="H1924" i="2"/>
  <c r="J1924" i="2"/>
  <c r="K1924" i="2"/>
  <c r="E1925" i="2"/>
  <c r="F1925" i="2"/>
  <c r="C1925" i="2"/>
  <c r="G1925" i="2"/>
  <c r="H1925" i="2"/>
  <c r="J1925" i="2"/>
  <c r="K1925" i="2"/>
  <c r="E1926" i="2"/>
  <c r="F1926" i="2"/>
  <c r="C1926" i="2"/>
  <c r="G1926" i="2"/>
  <c r="H1926" i="2"/>
  <c r="J1926" i="2"/>
  <c r="K1926" i="2"/>
  <c r="E1927" i="2"/>
  <c r="F1927" i="2"/>
  <c r="C1927" i="2"/>
  <c r="G1927" i="2"/>
  <c r="H1927" i="2"/>
  <c r="J1927" i="2"/>
  <c r="K1927" i="2"/>
  <c r="E1928" i="2"/>
  <c r="F1928" i="2"/>
  <c r="C1928" i="2"/>
  <c r="G1928" i="2"/>
  <c r="H1928" i="2"/>
  <c r="J1928" i="2"/>
  <c r="K1928" i="2"/>
  <c r="E1929" i="2"/>
  <c r="F1929" i="2"/>
  <c r="C1929" i="2"/>
  <c r="G1929" i="2"/>
  <c r="H1929" i="2"/>
  <c r="J1929" i="2"/>
  <c r="K1929" i="2"/>
  <c r="E1930" i="2"/>
  <c r="F1930" i="2"/>
  <c r="C1930" i="2"/>
  <c r="G1930" i="2"/>
  <c r="H1930" i="2"/>
  <c r="J1930" i="2"/>
  <c r="K1930" i="2"/>
  <c r="E1931" i="2"/>
  <c r="F1931" i="2"/>
  <c r="C1931" i="2"/>
  <c r="G1931" i="2"/>
  <c r="H1931" i="2"/>
  <c r="J1931" i="2"/>
  <c r="K1931" i="2"/>
  <c r="E1932" i="2"/>
  <c r="F1932" i="2"/>
  <c r="C1932" i="2"/>
  <c r="G1932" i="2"/>
  <c r="H1932" i="2"/>
  <c r="J1932" i="2"/>
  <c r="K1932" i="2"/>
  <c r="E1933" i="2"/>
  <c r="F1933" i="2"/>
  <c r="C1933" i="2"/>
  <c r="G1933" i="2"/>
  <c r="H1933" i="2"/>
  <c r="J1933" i="2"/>
  <c r="K1933" i="2"/>
  <c r="E1934" i="2"/>
  <c r="F1934" i="2"/>
  <c r="C1934" i="2"/>
  <c r="G1934" i="2"/>
  <c r="H1934" i="2"/>
  <c r="J1934" i="2"/>
  <c r="K1934" i="2"/>
  <c r="E1935" i="2"/>
  <c r="F1935" i="2"/>
  <c r="C1935" i="2"/>
  <c r="G1935" i="2"/>
  <c r="H1935" i="2"/>
  <c r="J1935" i="2"/>
  <c r="K1935" i="2"/>
  <c r="E1936" i="2"/>
  <c r="F1936" i="2"/>
  <c r="C1936" i="2"/>
  <c r="G1936" i="2"/>
  <c r="H1936" i="2"/>
  <c r="J1936" i="2"/>
  <c r="K1936" i="2"/>
  <c r="E1937" i="2"/>
  <c r="F1937" i="2"/>
  <c r="C1937" i="2"/>
  <c r="G1937" i="2"/>
  <c r="H1937" i="2"/>
  <c r="J1937" i="2"/>
  <c r="K1937" i="2"/>
  <c r="E1938" i="2"/>
  <c r="F1938" i="2"/>
  <c r="C1938" i="2"/>
  <c r="G1938" i="2"/>
  <c r="H1938" i="2"/>
  <c r="J1938" i="2"/>
  <c r="K1938" i="2"/>
  <c r="E1939" i="2"/>
  <c r="F1939" i="2"/>
  <c r="C1939" i="2"/>
  <c r="G1939" i="2"/>
  <c r="H1939" i="2"/>
  <c r="J1939" i="2"/>
  <c r="K1939" i="2"/>
  <c r="E1940" i="2"/>
  <c r="F1940" i="2"/>
  <c r="C1940" i="2"/>
  <c r="G1940" i="2"/>
  <c r="H1940" i="2"/>
  <c r="J1940" i="2"/>
  <c r="K1940" i="2"/>
  <c r="E1941" i="2"/>
  <c r="F1941" i="2"/>
  <c r="C1941" i="2"/>
  <c r="G1941" i="2"/>
  <c r="H1941" i="2"/>
  <c r="J1941" i="2"/>
  <c r="K1941" i="2"/>
  <c r="E1942" i="2"/>
  <c r="F1942" i="2"/>
  <c r="C1942" i="2"/>
  <c r="G1942" i="2"/>
  <c r="H1942" i="2"/>
  <c r="J1942" i="2"/>
  <c r="K1942" i="2"/>
  <c r="E1943" i="2"/>
  <c r="F1943" i="2"/>
  <c r="C1943" i="2"/>
  <c r="G1943" i="2"/>
  <c r="H1943" i="2"/>
  <c r="J1943" i="2"/>
  <c r="K1943" i="2"/>
  <c r="E1944" i="2"/>
  <c r="F1944" i="2"/>
  <c r="C1944" i="2"/>
  <c r="G1944" i="2"/>
  <c r="H1944" i="2"/>
  <c r="J1944" i="2"/>
  <c r="K1944" i="2"/>
  <c r="E1945" i="2"/>
  <c r="F1945" i="2"/>
  <c r="C1945" i="2"/>
  <c r="G1945" i="2"/>
  <c r="H1945" i="2"/>
  <c r="J1945" i="2"/>
  <c r="K1945" i="2"/>
  <c r="E1946" i="2"/>
  <c r="F1946" i="2"/>
  <c r="C1946" i="2"/>
  <c r="G1946" i="2"/>
  <c r="H1946" i="2"/>
  <c r="J1946" i="2"/>
  <c r="K1946" i="2"/>
  <c r="E1947" i="2"/>
  <c r="F1947" i="2"/>
  <c r="C1947" i="2"/>
  <c r="G1947" i="2"/>
  <c r="H1947" i="2"/>
  <c r="J1947" i="2"/>
  <c r="K1947" i="2"/>
  <c r="E1948" i="2"/>
  <c r="F1948" i="2"/>
  <c r="C1948" i="2"/>
  <c r="G1948" i="2"/>
  <c r="H1948" i="2"/>
  <c r="J1948" i="2"/>
  <c r="K1948" i="2"/>
  <c r="E1949" i="2"/>
  <c r="F1949" i="2"/>
  <c r="C1949" i="2"/>
  <c r="G1949" i="2"/>
  <c r="H1949" i="2"/>
  <c r="J1949" i="2"/>
  <c r="K1949" i="2"/>
  <c r="E1950" i="2"/>
  <c r="F1950" i="2"/>
  <c r="C1950" i="2"/>
  <c r="G1950" i="2"/>
  <c r="H1950" i="2"/>
  <c r="J1950" i="2"/>
  <c r="K1950" i="2"/>
  <c r="E1951" i="2"/>
  <c r="F1951" i="2"/>
  <c r="C1951" i="2"/>
  <c r="G1951" i="2"/>
  <c r="H1951" i="2"/>
  <c r="J1951" i="2"/>
  <c r="K1951" i="2"/>
  <c r="E1952" i="2"/>
  <c r="F1952" i="2"/>
  <c r="C1952" i="2"/>
  <c r="G1952" i="2"/>
  <c r="H1952" i="2"/>
  <c r="J1952" i="2"/>
  <c r="K1952" i="2"/>
  <c r="E1953" i="2"/>
  <c r="F1953" i="2"/>
  <c r="C1953" i="2"/>
  <c r="G1953" i="2"/>
  <c r="H1953" i="2"/>
  <c r="J1953" i="2"/>
  <c r="K1953" i="2"/>
  <c r="E1954" i="2"/>
  <c r="F1954" i="2"/>
  <c r="C1954" i="2"/>
  <c r="G1954" i="2"/>
  <c r="H1954" i="2"/>
  <c r="J1954" i="2"/>
  <c r="K1954" i="2"/>
  <c r="E1955" i="2"/>
  <c r="F1955" i="2"/>
  <c r="C1955" i="2"/>
  <c r="G1955" i="2"/>
  <c r="H1955" i="2"/>
  <c r="J1955" i="2"/>
  <c r="K1955" i="2"/>
  <c r="E1956" i="2"/>
  <c r="F1956" i="2"/>
  <c r="C1956" i="2"/>
  <c r="G1956" i="2"/>
  <c r="H1956" i="2"/>
  <c r="J1956" i="2"/>
  <c r="K1956" i="2"/>
  <c r="E1957" i="2"/>
  <c r="F1957" i="2"/>
  <c r="C1957" i="2"/>
  <c r="G1957" i="2"/>
  <c r="H1957" i="2"/>
  <c r="J1957" i="2"/>
  <c r="K1957" i="2"/>
  <c r="E1958" i="2"/>
  <c r="F1958" i="2"/>
  <c r="C1958" i="2"/>
  <c r="G1958" i="2"/>
  <c r="H1958" i="2"/>
  <c r="J1958" i="2"/>
  <c r="K1958" i="2"/>
  <c r="E1959" i="2"/>
  <c r="F1959" i="2"/>
  <c r="C1959" i="2"/>
  <c r="G1959" i="2"/>
  <c r="H1959" i="2"/>
  <c r="J1959" i="2"/>
  <c r="K1959" i="2"/>
  <c r="E1960" i="2"/>
  <c r="F1960" i="2"/>
  <c r="C1960" i="2"/>
  <c r="G1960" i="2"/>
  <c r="H1960" i="2"/>
  <c r="J1960" i="2"/>
  <c r="K1960" i="2"/>
  <c r="E1961" i="2"/>
  <c r="F1961" i="2"/>
  <c r="C1961" i="2"/>
  <c r="G1961" i="2"/>
  <c r="H1961" i="2"/>
  <c r="J1961" i="2"/>
  <c r="K1961" i="2"/>
  <c r="E1962" i="2"/>
  <c r="F1962" i="2"/>
  <c r="C1962" i="2"/>
  <c r="G1962" i="2"/>
  <c r="H1962" i="2"/>
  <c r="J1962" i="2"/>
  <c r="K1962" i="2"/>
  <c r="E1963" i="2"/>
  <c r="F1963" i="2"/>
  <c r="C1963" i="2"/>
  <c r="G1963" i="2"/>
  <c r="H1963" i="2"/>
  <c r="J1963" i="2"/>
  <c r="K1963" i="2"/>
  <c r="E1964" i="2"/>
  <c r="F1964" i="2"/>
  <c r="C1964" i="2"/>
  <c r="G1964" i="2"/>
  <c r="H1964" i="2"/>
  <c r="J1964" i="2"/>
  <c r="K1964" i="2"/>
  <c r="E1965" i="2"/>
  <c r="F1965" i="2"/>
  <c r="C1965" i="2"/>
  <c r="G1965" i="2"/>
  <c r="H1965" i="2"/>
  <c r="J1965" i="2"/>
  <c r="K1965" i="2"/>
  <c r="E1966" i="2"/>
  <c r="F1966" i="2"/>
  <c r="C1966" i="2"/>
  <c r="G1966" i="2"/>
  <c r="H1966" i="2"/>
  <c r="J1966" i="2"/>
  <c r="K1966" i="2"/>
  <c r="E1967" i="2"/>
  <c r="F1967" i="2"/>
  <c r="C1967" i="2"/>
  <c r="G1967" i="2"/>
  <c r="H1967" i="2"/>
  <c r="J1967" i="2"/>
  <c r="K1967" i="2"/>
  <c r="E1968" i="2"/>
  <c r="F1968" i="2"/>
  <c r="C1968" i="2"/>
  <c r="G1968" i="2"/>
  <c r="H1968" i="2"/>
  <c r="J1968" i="2"/>
  <c r="K1968" i="2"/>
  <c r="E1969" i="2"/>
  <c r="F1969" i="2"/>
  <c r="C1969" i="2"/>
  <c r="G1969" i="2"/>
  <c r="H1969" i="2"/>
  <c r="J1969" i="2"/>
  <c r="K1969" i="2"/>
  <c r="E1723" i="2"/>
  <c r="C1723" i="2"/>
  <c r="K1723" i="2"/>
  <c r="E1724" i="2"/>
  <c r="C1724" i="2"/>
  <c r="K1724" i="2"/>
  <c r="F1723" i="2"/>
  <c r="G1723" i="2"/>
  <c r="H1723" i="2"/>
  <c r="J1723" i="2"/>
  <c r="F1724" i="2"/>
  <c r="G1724" i="2"/>
  <c r="H1724" i="2"/>
  <c r="J1724" i="2"/>
  <c r="E1725" i="2"/>
  <c r="F1725" i="2"/>
  <c r="C1725" i="2"/>
  <c r="G1725" i="2"/>
  <c r="H1725" i="2"/>
  <c r="J1725" i="2"/>
  <c r="K1725" i="2"/>
  <c r="E1726" i="2"/>
  <c r="F1726" i="2"/>
  <c r="C1726" i="2"/>
  <c r="G1726" i="2"/>
  <c r="H1726" i="2"/>
  <c r="J1726" i="2"/>
  <c r="K1726" i="2"/>
  <c r="E1727" i="2"/>
  <c r="F1727" i="2"/>
  <c r="C1727" i="2"/>
  <c r="G1727" i="2"/>
  <c r="H1727" i="2"/>
  <c r="J1727" i="2"/>
  <c r="K1727" i="2"/>
  <c r="E1728" i="2"/>
  <c r="F1728" i="2"/>
  <c r="C1728" i="2"/>
  <c r="G1728" i="2"/>
  <c r="H1728" i="2"/>
  <c r="J1728" i="2"/>
  <c r="K1728" i="2"/>
  <c r="E1729" i="2"/>
  <c r="F1729" i="2"/>
  <c r="C1729" i="2"/>
  <c r="G1729" i="2"/>
  <c r="H1729" i="2"/>
  <c r="J1729" i="2"/>
  <c r="K1729" i="2"/>
  <c r="E1730" i="2"/>
  <c r="F1730" i="2"/>
  <c r="C1730" i="2"/>
  <c r="G1730" i="2"/>
  <c r="H1730" i="2"/>
  <c r="J1730" i="2"/>
  <c r="K1730" i="2"/>
  <c r="E1731" i="2"/>
  <c r="F1731" i="2"/>
  <c r="C1731" i="2"/>
  <c r="G1731" i="2"/>
  <c r="H1731" i="2"/>
  <c r="J1731" i="2"/>
  <c r="K1731" i="2"/>
  <c r="E1732" i="2"/>
  <c r="F1732" i="2"/>
  <c r="C1732" i="2"/>
  <c r="G1732" i="2"/>
  <c r="H1732" i="2"/>
  <c r="J1732" i="2"/>
  <c r="K1732" i="2"/>
  <c r="E1733" i="2"/>
  <c r="F1733" i="2"/>
  <c r="C1733" i="2"/>
  <c r="G1733" i="2"/>
  <c r="H1733" i="2"/>
  <c r="J1733" i="2"/>
  <c r="K1733" i="2"/>
  <c r="E1734" i="2"/>
  <c r="F1734" i="2"/>
  <c r="C1734" i="2"/>
  <c r="G1734" i="2"/>
  <c r="H1734" i="2"/>
  <c r="J1734" i="2"/>
  <c r="K1734" i="2"/>
  <c r="E1735" i="2"/>
  <c r="F1735" i="2"/>
  <c r="C1735" i="2"/>
  <c r="G1735" i="2"/>
  <c r="H1735" i="2"/>
  <c r="J1735" i="2"/>
  <c r="K1735" i="2"/>
  <c r="E1736" i="2"/>
  <c r="F1736" i="2"/>
  <c r="C1736" i="2"/>
  <c r="G1736" i="2"/>
  <c r="H1736" i="2"/>
  <c r="J1736" i="2"/>
  <c r="K1736" i="2"/>
  <c r="E1737" i="2"/>
  <c r="F1737" i="2"/>
  <c r="C1737" i="2"/>
  <c r="G1737" i="2"/>
  <c r="H1737" i="2"/>
  <c r="J1737" i="2"/>
  <c r="K1737" i="2"/>
  <c r="E1738" i="2"/>
  <c r="F1738" i="2"/>
  <c r="C1738" i="2"/>
  <c r="G1738" i="2"/>
  <c r="H1738" i="2"/>
  <c r="J1738" i="2"/>
  <c r="K1738" i="2"/>
  <c r="E1739" i="2"/>
  <c r="F1739" i="2"/>
  <c r="C1739" i="2"/>
  <c r="G1739" i="2"/>
  <c r="H1739" i="2"/>
  <c r="J1739" i="2"/>
  <c r="K1739" i="2"/>
  <c r="E1740" i="2"/>
  <c r="F1740" i="2"/>
  <c r="C1740" i="2"/>
  <c r="G1740" i="2"/>
  <c r="H1740" i="2"/>
  <c r="J1740" i="2"/>
  <c r="K1740" i="2"/>
  <c r="E1741" i="2"/>
  <c r="F1741" i="2"/>
  <c r="C1741" i="2"/>
  <c r="G1741" i="2"/>
  <c r="H1741" i="2"/>
  <c r="J1741" i="2"/>
  <c r="K1741" i="2"/>
  <c r="E1742" i="2"/>
  <c r="F1742" i="2"/>
  <c r="C1742" i="2"/>
  <c r="G1742" i="2"/>
  <c r="H1742" i="2"/>
  <c r="J1742" i="2"/>
  <c r="K1742" i="2"/>
  <c r="E1743" i="2"/>
  <c r="F1743" i="2"/>
  <c r="C1743" i="2"/>
  <c r="G1743" i="2"/>
  <c r="H1743" i="2"/>
  <c r="J1743" i="2"/>
  <c r="K1743" i="2"/>
  <c r="E1744" i="2"/>
  <c r="F1744" i="2"/>
  <c r="C1744" i="2"/>
  <c r="G1744" i="2"/>
  <c r="H1744" i="2"/>
  <c r="J1744" i="2"/>
  <c r="K1744" i="2"/>
  <c r="E1745" i="2"/>
  <c r="F1745" i="2"/>
  <c r="C1745" i="2"/>
  <c r="G1745" i="2"/>
  <c r="H1745" i="2"/>
  <c r="J1745" i="2"/>
  <c r="K1745" i="2"/>
  <c r="E1746" i="2"/>
  <c r="F1746" i="2"/>
  <c r="C1746" i="2"/>
  <c r="G1746" i="2"/>
  <c r="H1746" i="2"/>
  <c r="J1746" i="2"/>
  <c r="K1746" i="2"/>
  <c r="E1747" i="2"/>
  <c r="F1747" i="2"/>
  <c r="C1747" i="2"/>
  <c r="G1747" i="2"/>
  <c r="H1747" i="2"/>
  <c r="J1747" i="2"/>
  <c r="K1747" i="2"/>
  <c r="E1748" i="2"/>
  <c r="F1748" i="2"/>
  <c r="C1748" i="2"/>
  <c r="G1748" i="2"/>
  <c r="H1748" i="2"/>
  <c r="J1748" i="2"/>
  <c r="K1748" i="2"/>
  <c r="E1749" i="2"/>
  <c r="F1749" i="2"/>
  <c r="C1749" i="2"/>
  <c r="G1749" i="2"/>
  <c r="H1749" i="2"/>
  <c r="J1749" i="2"/>
  <c r="K1749" i="2"/>
  <c r="E1750" i="2"/>
  <c r="F1750" i="2"/>
  <c r="C1750" i="2"/>
  <c r="G1750" i="2"/>
  <c r="H1750" i="2"/>
  <c r="J1750" i="2"/>
  <c r="K1750" i="2"/>
  <c r="E1751" i="2"/>
  <c r="F1751" i="2"/>
  <c r="C1751" i="2"/>
  <c r="G1751" i="2"/>
  <c r="H1751" i="2"/>
  <c r="J1751" i="2"/>
  <c r="K1751" i="2"/>
  <c r="E1752" i="2"/>
  <c r="F1752" i="2"/>
  <c r="C1752" i="2"/>
  <c r="G1752" i="2"/>
  <c r="H1752" i="2"/>
  <c r="J1752" i="2"/>
  <c r="K1752" i="2"/>
  <c r="E1753" i="2"/>
  <c r="F1753" i="2"/>
  <c r="C1753" i="2"/>
  <c r="G1753" i="2"/>
  <c r="H1753" i="2"/>
  <c r="J1753" i="2"/>
  <c r="K1753" i="2"/>
  <c r="E1754" i="2"/>
  <c r="F1754" i="2"/>
  <c r="C1754" i="2"/>
  <c r="G1754" i="2"/>
  <c r="H1754" i="2"/>
  <c r="J1754" i="2"/>
  <c r="K1754" i="2"/>
  <c r="E1755" i="2"/>
  <c r="F1755" i="2"/>
  <c r="C1755" i="2"/>
  <c r="G1755" i="2"/>
  <c r="H1755" i="2"/>
  <c r="J1755" i="2"/>
  <c r="K1755" i="2"/>
  <c r="E1756" i="2"/>
  <c r="F1756" i="2"/>
  <c r="C1756" i="2"/>
  <c r="G1756" i="2"/>
  <c r="H1756" i="2"/>
  <c r="J1756" i="2"/>
  <c r="K1756" i="2"/>
  <c r="E1757" i="2"/>
  <c r="F1757" i="2"/>
  <c r="C1757" i="2"/>
  <c r="G1757" i="2"/>
  <c r="H1757" i="2"/>
  <c r="J1757" i="2"/>
  <c r="K1757" i="2"/>
  <c r="E1758" i="2"/>
  <c r="F1758" i="2"/>
  <c r="C1758" i="2"/>
  <c r="G1758" i="2"/>
  <c r="H1758" i="2"/>
  <c r="J1758" i="2"/>
  <c r="K1758" i="2"/>
  <c r="E1759" i="2"/>
  <c r="F1759" i="2"/>
  <c r="C1759" i="2"/>
  <c r="G1759" i="2"/>
  <c r="H1759" i="2"/>
  <c r="J1759" i="2"/>
  <c r="K1759" i="2"/>
  <c r="E1760" i="2"/>
  <c r="F1760" i="2"/>
  <c r="C1760" i="2"/>
  <c r="G1760" i="2"/>
  <c r="H1760" i="2"/>
  <c r="J1760" i="2"/>
  <c r="K1760" i="2"/>
  <c r="E1761" i="2"/>
  <c r="F1761" i="2"/>
  <c r="C1761" i="2"/>
  <c r="G1761" i="2"/>
  <c r="H1761" i="2"/>
  <c r="J1761" i="2"/>
  <c r="K1761" i="2"/>
  <c r="E1762" i="2"/>
  <c r="F1762" i="2"/>
  <c r="C1762" i="2"/>
  <c r="G1762" i="2"/>
  <c r="H1762" i="2"/>
  <c r="J1762" i="2"/>
  <c r="K1762" i="2"/>
  <c r="E1763" i="2"/>
  <c r="F1763" i="2"/>
  <c r="C1763" i="2"/>
  <c r="G1763" i="2"/>
  <c r="H1763" i="2"/>
  <c r="J1763" i="2"/>
  <c r="K1763" i="2"/>
  <c r="E1764" i="2"/>
  <c r="F1764" i="2"/>
  <c r="C1764" i="2"/>
  <c r="G1764" i="2"/>
  <c r="H1764" i="2"/>
  <c r="J1764" i="2"/>
  <c r="K1764" i="2"/>
  <c r="E1765" i="2"/>
  <c r="F1765" i="2"/>
  <c r="C1765" i="2"/>
  <c r="G1765" i="2"/>
  <c r="H1765" i="2"/>
  <c r="J1765" i="2"/>
  <c r="K1765" i="2"/>
  <c r="E1766" i="2"/>
  <c r="F1766" i="2"/>
  <c r="C1766" i="2"/>
  <c r="G1766" i="2"/>
  <c r="H1766" i="2"/>
  <c r="J1766" i="2"/>
  <c r="K1766" i="2"/>
  <c r="E1767" i="2"/>
  <c r="F1767" i="2"/>
  <c r="C1767" i="2"/>
  <c r="G1767" i="2"/>
  <c r="H1767" i="2"/>
  <c r="J1767" i="2"/>
  <c r="K1767" i="2"/>
  <c r="E1768" i="2"/>
  <c r="F1768" i="2"/>
  <c r="C1768" i="2"/>
  <c r="G1768" i="2"/>
  <c r="H1768" i="2"/>
  <c r="J1768" i="2"/>
  <c r="K1768" i="2"/>
  <c r="E1769" i="2"/>
  <c r="F1769" i="2"/>
  <c r="C1769" i="2"/>
  <c r="G1769" i="2"/>
  <c r="H1769" i="2"/>
  <c r="J1769" i="2"/>
  <c r="K1769" i="2"/>
  <c r="E1770" i="2"/>
  <c r="F1770" i="2"/>
  <c r="C1770" i="2"/>
  <c r="G1770" i="2"/>
  <c r="H1770" i="2"/>
  <c r="J1770" i="2"/>
  <c r="K1770" i="2"/>
  <c r="E1771" i="2"/>
  <c r="F1771" i="2"/>
  <c r="C1771" i="2"/>
  <c r="G1771" i="2"/>
  <c r="H1771" i="2"/>
  <c r="J1771" i="2"/>
  <c r="K1771" i="2"/>
  <c r="E1772" i="2"/>
  <c r="F1772" i="2"/>
  <c r="C1772" i="2"/>
  <c r="G1772" i="2"/>
  <c r="H1772" i="2"/>
  <c r="J1772" i="2"/>
  <c r="K1772" i="2"/>
  <c r="E1773" i="2"/>
  <c r="F1773" i="2"/>
  <c r="C1773" i="2"/>
  <c r="G1773" i="2"/>
  <c r="H1773" i="2"/>
  <c r="J1773" i="2"/>
  <c r="K1773" i="2"/>
  <c r="E1774" i="2"/>
  <c r="F1774" i="2"/>
  <c r="C1774" i="2"/>
  <c r="G1774" i="2"/>
  <c r="H1774" i="2"/>
  <c r="J1774" i="2"/>
  <c r="K1774" i="2"/>
  <c r="E1775" i="2"/>
  <c r="F1775" i="2"/>
  <c r="C1775" i="2"/>
  <c r="G1775" i="2"/>
  <c r="H1775" i="2"/>
  <c r="J1775" i="2"/>
  <c r="K1775" i="2"/>
  <c r="E1776" i="2"/>
  <c r="F1776" i="2"/>
  <c r="C1776" i="2"/>
  <c r="G1776" i="2"/>
  <c r="H1776" i="2"/>
  <c r="J1776" i="2"/>
  <c r="K1776" i="2"/>
  <c r="E1777" i="2"/>
  <c r="F1777" i="2"/>
  <c r="C1777" i="2"/>
  <c r="G1777" i="2"/>
  <c r="H1777" i="2"/>
  <c r="J1777" i="2"/>
  <c r="K1777" i="2"/>
  <c r="E1778" i="2"/>
  <c r="F1778" i="2"/>
  <c r="C1778" i="2"/>
  <c r="G1778" i="2"/>
  <c r="H1778" i="2"/>
  <c r="J1778" i="2"/>
  <c r="K1778" i="2"/>
  <c r="E1779" i="2"/>
  <c r="F1779" i="2"/>
  <c r="C1779" i="2"/>
  <c r="G1779" i="2"/>
  <c r="H1779" i="2"/>
  <c r="J1779" i="2"/>
  <c r="K1779" i="2"/>
  <c r="E1780" i="2"/>
  <c r="F1780" i="2"/>
  <c r="C1780" i="2"/>
  <c r="G1780" i="2"/>
  <c r="H1780" i="2"/>
  <c r="J1780" i="2"/>
  <c r="K1780" i="2"/>
  <c r="E1781" i="2"/>
  <c r="F1781" i="2"/>
  <c r="C1781" i="2"/>
  <c r="G1781" i="2"/>
  <c r="H1781" i="2"/>
  <c r="J1781" i="2"/>
  <c r="K1781" i="2"/>
  <c r="E1782" i="2"/>
  <c r="F1782" i="2"/>
  <c r="C1782" i="2"/>
  <c r="G1782" i="2"/>
  <c r="H1782" i="2"/>
  <c r="J1782" i="2"/>
  <c r="K1782" i="2"/>
  <c r="E1783" i="2"/>
  <c r="F1783" i="2"/>
  <c r="C1783" i="2"/>
  <c r="G1783" i="2"/>
  <c r="H1783" i="2"/>
  <c r="J1783" i="2"/>
  <c r="K1783" i="2"/>
  <c r="E1784" i="2"/>
  <c r="F1784" i="2"/>
  <c r="C1784" i="2"/>
  <c r="G1784" i="2"/>
  <c r="H1784" i="2"/>
  <c r="J1784" i="2"/>
  <c r="K1784" i="2"/>
  <c r="E1785" i="2"/>
  <c r="F1785" i="2"/>
  <c r="C1785" i="2"/>
  <c r="G1785" i="2"/>
  <c r="H1785" i="2"/>
  <c r="J1785" i="2"/>
  <c r="K1785" i="2"/>
  <c r="E1786" i="2"/>
  <c r="F1786" i="2"/>
  <c r="C1786" i="2"/>
  <c r="G1786" i="2"/>
  <c r="H1786" i="2"/>
  <c r="J1786" i="2"/>
  <c r="K1786" i="2"/>
  <c r="E1787" i="2"/>
  <c r="F1787" i="2"/>
  <c r="C1787" i="2"/>
  <c r="G1787" i="2"/>
  <c r="H1787" i="2"/>
  <c r="J1787" i="2"/>
  <c r="K1787" i="2"/>
  <c r="E1788" i="2"/>
  <c r="F1788" i="2"/>
  <c r="C1788" i="2"/>
  <c r="G1788" i="2"/>
  <c r="H1788" i="2"/>
  <c r="J1788" i="2"/>
  <c r="K1788" i="2"/>
  <c r="E1789" i="2"/>
  <c r="F1789" i="2"/>
  <c r="C1789" i="2"/>
  <c r="G1789" i="2"/>
  <c r="H1789" i="2"/>
  <c r="J1789" i="2"/>
  <c r="K1789" i="2"/>
  <c r="E1790" i="2"/>
  <c r="F1790" i="2"/>
  <c r="C1790" i="2"/>
  <c r="G1790" i="2"/>
  <c r="H1790" i="2"/>
  <c r="J1790" i="2"/>
  <c r="K1790" i="2"/>
  <c r="E1791" i="2"/>
  <c r="F1791" i="2"/>
  <c r="C1791" i="2"/>
  <c r="G1791" i="2"/>
  <c r="H1791" i="2"/>
  <c r="J1791" i="2"/>
  <c r="K1791" i="2"/>
  <c r="E1792" i="2"/>
  <c r="F1792" i="2"/>
  <c r="C1792" i="2"/>
  <c r="G1792" i="2"/>
  <c r="H1792" i="2"/>
  <c r="J1792" i="2"/>
  <c r="K1792" i="2"/>
  <c r="E1793" i="2"/>
  <c r="F1793" i="2"/>
  <c r="C1793" i="2"/>
  <c r="G1793" i="2"/>
  <c r="H1793" i="2"/>
  <c r="J1793" i="2"/>
  <c r="K1793" i="2"/>
  <c r="E1794" i="2"/>
  <c r="F1794" i="2"/>
  <c r="C1794" i="2"/>
  <c r="G1794" i="2"/>
  <c r="H1794" i="2"/>
  <c r="J1794" i="2"/>
  <c r="K1794" i="2"/>
  <c r="E1795" i="2"/>
  <c r="F1795" i="2"/>
  <c r="C1795" i="2"/>
  <c r="G1795" i="2"/>
  <c r="H1795" i="2"/>
  <c r="J1795" i="2"/>
  <c r="K1795" i="2"/>
  <c r="E1796" i="2"/>
  <c r="F1796" i="2"/>
  <c r="C1796" i="2"/>
  <c r="G1796" i="2"/>
  <c r="H1796" i="2"/>
  <c r="J1796" i="2"/>
  <c r="K1796" i="2"/>
  <c r="E1797" i="2"/>
  <c r="F1797" i="2"/>
  <c r="C1797" i="2"/>
  <c r="G1797" i="2"/>
  <c r="H1797" i="2"/>
  <c r="J1797" i="2"/>
  <c r="K1797" i="2"/>
  <c r="E1798" i="2"/>
  <c r="F1798" i="2"/>
  <c r="C1798" i="2"/>
  <c r="G1798" i="2"/>
  <c r="H1798" i="2"/>
  <c r="J1798" i="2"/>
  <c r="K1798" i="2"/>
  <c r="E1799" i="2"/>
  <c r="F1799" i="2"/>
  <c r="C1799" i="2"/>
  <c r="G1799" i="2"/>
  <c r="H1799" i="2"/>
  <c r="J1799" i="2"/>
  <c r="K1799" i="2"/>
  <c r="E1800" i="2"/>
  <c r="F1800" i="2"/>
  <c r="C1800" i="2"/>
  <c r="G1800" i="2"/>
  <c r="H1800" i="2"/>
  <c r="J1800" i="2"/>
  <c r="K1800" i="2"/>
  <c r="E1801" i="2"/>
  <c r="F1801" i="2"/>
  <c r="C1801" i="2"/>
  <c r="G1801" i="2"/>
  <c r="H1801" i="2"/>
  <c r="J1801" i="2"/>
  <c r="K1801" i="2"/>
  <c r="E1802" i="2"/>
  <c r="F1802" i="2"/>
  <c r="C1802" i="2"/>
  <c r="G1802" i="2"/>
  <c r="H1802" i="2"/>
  <c r="J1802" i="2"/>
  <c r="K1802" i="2"/>
  <c r="E1803" i="2"/>
  <c r="F1803" i="2"/>
  <c r="C1803" i="2"/>
  <c r="G1803" i="2"/>
  <c r="H1803" i="2"/>
  <c r="J1803" i="2"/>
  <c r="K1803" i="2"/>
  <c r="E1804" i="2"/>
  <c r="F1804" i="2"/>
  <c r="C1804" i="2"/>
  <c r="G1804" i="2"/>
  <c r="H1804" i="2"/>
  <c r="J1804" i="2"/>
  <c r="K1804" i="2"/>
  <c r="E1805" i="2"/>
  <c r="F1805" i="2"/>
  <c r="C1805" i="2"/>
  <c r="G1805" i="2"/>
  <c r="H1805" i="2"/>
  <c r="J1805" i="2"/>
  <c r="K1805" i="2"/>
  <c r="E1806" i="2"/>
  <c r="F1806" i="2"/>
  <c r="C1806" i="2"/>
  <c r="G1806" i="2"/>
  <c r="H1806" i="2"/>
  <c r="J1806" i="2"/>
  <c r="K1806" i="2"/>
  <c r="E1807" i="2"/>
  <c r="F1807" i="2"/>
  <c r="C1807" i="2"/>
  <c r="G1807" i="2"/>
  <c r="H1807" i="2"/>
  <c r="J1807" i="2"/>
  <c r="K1807" i="2"/>
  <c r="E1808" i="2"/>
  <c r="F1808" i="2"/>
  <c r="C1808" i="2"/>
  <c r="G1808" i="2"/>
  <c r="H1808" i="2"/>
  <c r="J1808" i="2"/>
  <c r="K1808" i="2"/>
  <c r="E1809" i="2"/>
  <c r="F1809" i="2"/>
  <c r="C1809" i="2"/>
  <c r="G1809" i="2"/>
  <c r="H1809" i="2"/>
  <c r="J1809" i="2"/>
  <c r="K1809" i="2"/>
  <c r="E1810" i="2"/>
  <c r="F1810" i="2"/>
  <c r="C1810" i="2"/>
  <c r="G1810" i="2"/>
  <c r="H1810" i="2"/>
  <c r="J1810" i="2"/>
  <c r="K1810" i="2"/>
  <c r="E1811" i="2"/>
  <c r="F1811" i="2"/>
  <c r="C1811" i="2"/>
  <c r="G1811" i="2"/>
  <c r="H1811" i="2"/>
  <c r="J1811" i="2"/>
  <c r="K1811" i="2"/>
  <c r="E1812" i="2"/>
  <c r="F1812" i="2"/>
  <c r="C1812" i="2"/>
  <c r="G1812" i="2"/>
  <c r="H1812" i="2"/>
  <c r="J1812" i="2"/>
  <c r="K1812" i="2"/>
  <c r="E1813" i="2"/>
  <c r="F1813" i="2"/>
  <c r="C1813" i="2"/>
  <c r="G1813" i="2"/>
  <c r="H1813" i="2"/>
  <c r="J1813" i="2"/>
  <c r="K1813" i="2"/>
  <c r="E1814" i="2"/>
  <c r="F1814" i="2"/>
  <c r="C1814" i="2"/>
  <c r="G1814" i="2"/>
  <c r="H1814" i="2"/>
  <c r="J1814" i="2"/>
  <c r="K1814" i="2"/>
  <c r="E1815" i="2"/>
  <c r="F1815" i="2"/>
  <c r="C1815" i="2"/>
  <c r="G1815" i="2"/>
  <c r="H1815" i="2"/>
  <c r="J1815" i="2"/>
  <c r="K1815" i="2"/>
  <c r="E1816" i="2"/>
  <c r="F1816" i="2"/>
  <c r="C1816" i="2"/>
  <c r="G1816" i="2"/>
  <c r="H1816" i="2"/>
  <c r="J1816" i="2"/>
  <c r="K1816" i="2"/>
  <c r="E3162" i="2"/>
  <c r="E3163" i="2"/>
  <c r="E3164" i="2"/>
  <c r="C3164" i="2"/>
  <c r="K3164" i="2"/>
  <c r="F3162" i="2"/>
  <c r="C3162" i="2"/>
  <c r="G3162" i="2"/>
  <c r="H3162" i="2"/>
  <c r="J3162" i="2"/>
  <c r="K3162" i="2"/>
  <c r="F3163" i="2"/>
  <c r="C3163" i="2"/>
  <c r="G3163" i="2"/>
  <c r="H3163" i="2"/>
  <c r="J3163" i="2"/>
  <c r="K3163" i="2"/>
  <c r="F3164" i="2"/>
  <c r="G3164" i="2"/>
  <c r="H3164" i="2"/>
  <c r="J3164" i="2"/>
  <c r="E3165" i="2"/>
  <c r="F3165" i="2"/>
  <c r="C3165" i="2"/>
  <c r="G3165" i="2"/>
  <c r="H3165" i="2"/>
  <c r="J3165" i="2"/>
  <c r="K3165" i="2"/>
  <c r="E3166" i="2"/>
  <c r="F3166" i="2"/>
  <c r="C3166" i="2"/>
  <c r="G3166" i="2"/>
  <c r="H3166" i="2"/>
  <c r="J3166" i="2"/>
  <c r="K3166" i="2"/>
  <c r="E3167" i="2"/>
  <c r="F3167" i="2"/>
  <c r="C3167" i="2"/>
  <c r="G3167" i="2"/>
  <c r="H3167" i="2"/>
  <c r="J3167" i="2"/>
  <c r="K3167" i="2"/>
  <c r="E3168" i="2"/>
  <c r="F3168" i="2"/>
  <c r="C3168" i="2"/>
  <c r="G3168" i="2"/>
  <c r="H3168" i="2"/>
  <c r="J3168" i="2"/>
  <c r="K3168" i="2"/>
  <c r="E3169" i="2"/>
  <c r="F3169" i="2"/>
  <c r="C3169" i="2"/>
  <c r="G3169" i="2"/>
  <c r="H3169" i="2"/>
  <c r="J3169" i="2"/>
  <c r="K3169" i="2"/>
  <c r="E3170" i="2"/>
  <c r="F3170" i="2"/>
  <c r="C3170" i="2"/>
  <c r="G3170" i="2"/>
  <c r="H3170" i="2"/>
  <c r="J3170" i="2"/>
  <c r="K3170" i="2"/>
  <c r="E3171" i="2"/>
  <c r="F3171" i="2"/>
  <c r="C3171" i="2"/>
  <c r="G3171" i="2"/>
  <c r="H3171" i="2"/>
  <c r="J3171" i="2"/>
  <c r="K3171" i="2"/>
  <c r="E3172" i="2"/>
  <c r="F3172" i="2"/>
  <c r="C3172" i="2"/>
  <c r="G3172" i="2"/>
  <c r="H3172" i="2"/>
  <c r="J3172" i="2"/>
  <c r="K3172" i="2"/>
  <c r="E3173" i="2"/>
  <c r="F3173" i="2"/>
  <c r="C3173" i="2"/>
  <c r="G3173" i="2"/>
  <c r="H3173" i="2"/>
  <c r="J3173" i="2"/>
  <c r="K3173" i="2"/>
  <c r="E3174" i="2"/>
  <c r="F3174" i="2"/>
  <c r="C3174" i="2"/>
  <c r="G3174" i="2"/>
  <c r="H3174" i="2"/>
  <c r="J3174" i="2"/>
  <c r="K3174" i="2"/>
  <c r="E3175" i="2"/>
  <c r="F3175" i="2"/>
  <c r="C3175" i="2"/>
  <c r="G3175" i="2"/>
  <c r="H3175" i="2"/>
  <c r="J3175" i="2"/>
  <c r="K3175" i="2"/>
  <c r="E3176" i="2"/>
  <c r="F3176" i="2"/>
  <c r="C3176" i="2"/>
  <c r="G3176" i="2"/>
  <c r="H3176" i="2"/>
  <c r="J3176" i="2"/>
  <c r="K3176" i="2"/>
  <c r="E3177" i="2"/>
  <c r="F3177" i="2"/>
  <c r="C3177" i="2"/>
  <c r="G3177" i="2"/>
  <c r="H3177" i="2"/>
  <c r="J3177" i="2"/>
  <c r="K3177" i="2"/>
  <c r="E3178" i="2"/>
  <c r="F3178" i="2"/>
  <c r="C3178" i="2"/>
  <c r="G3178" i="2"/>
  <c r="H3178" i="2"/>
  <c r="J3178" i="2"/>
  <c r="K3178" i="2"/>
  <c r="E3179" i="2"/>
  <c r="F3179" i="2"/>
  <c r="C3179" i="2"/>
  <c r="G3179" i="2"/>
  <c r="H3179" i="2"/>
  <c r="J3179" i="2"/>
  <c r="K3179" i="2"/>
  <c r="E3180" i="2"/>
  <c r="F3180" i="2"/>
  <c r="C3180" i="2"/>
  <c r="G3180" i="2"/>
  <c r="H3180" i="2"/>
  <c r="J3180" i="2"/>
  <c r="K3180" i="2"/>
  <c r="E3181" i="2"/>
  <c r="F3181" i="2"/>
  <c r="C3181" i="2"/>
  <c r="G3181" i="2"/>
  <c r="H3181" i="2"/>
  <c r="J3181" i="2"/>
  <c r="K3181" i="2"/>
  <c r="E3182" i="2"/>
  <c r="F3182" i="2"/>
  <c r="C3182" i="2"/>
  <c r="G3182" i="2"/>
  <c r="H3182" i="2"/>
  <c r="J3182" i="2"/>
  <c r="K3182" i="2"/>
  <c r="E3183" i="2"/>
  <c r="F3183" i="2"/>
  <c r="C3183" i="2"/>
  <c r="G3183" i="2"/>
  <c r="H3183" i="2"/>
  <c r="J3183" i="2"/>
  <c r="K3183" i="2"/>
  <c r="E3184" i="2"/>
  <c r="F3184" i="2"/>
  <c r="C3184" i="2"/>
  <c r="G3184" i="2"/>
  <c r="H3184" i="2"/>
  <c r="J3184" i="2"/>
  <c r="K3184" i="2"/>
  <c r="E3185" i="2"/>
  <c r="F3185" i="2"/>
  <c r="C3185" i="2"/>
  <c r="G3185" i="2"/>
  <c r="H3185" i="2"/>
  <c r="J3185" i="2"/>
  <c r="K3185" i="2"/>
  <c r="E3186" i="2"/>
  <c r="F3186" i="2"/>
  <c r="C3186" i="2"/>
  <c r="G3186" i="2"/>
  <c r="H3186" i="2"/>
  <c r="J3186" i="2"/>
  <c r="K3186" i="2"/>
  <c r="E3187" i="2"/>
  <c r="F3187" i="2"/>
  <c r="C3187" i="2"/>
  <c r="G3187" i="2"/>
  <c r="H3187" i="2"/>
  <c r="J3187" i="2"/>
  <c r="K3187" i="2"/>
  <c r="E3188" i="2"/>
  <c r="F3188" i="2"/>
  <c r="C3188" i="2"/>
  <c r="G3188" i="2"/>
  <c r="H3188" i="2"/>
  <c r="J3188" i="2"/>
  <c r="K3188" i="2"/>
  <c r="E3189" i="2"/>
  <c r="F3189" i="2"/>
  <c r="C3189" i="2"/>
  <c r="G3189" i="2"/>
  <c r="H3189" i="2"/>
  <c r="J3189" i="2"/>
  <c r="K3189" i="2"/>
  <c r="E3190" i="2"/>
  <c r="F3190" i="2"/>
  <c r="C3190" i="2"/>
  <c r="G3190" i="2"/>
  <c r="H3190" i="2"/>
  <c r="J3190" i="2"/>
  <c r="K3190" i="2"/>
  <c r="E3191" i="2"/>
  <c r="F3191" i="2"/>
  <c r="C3191" i="2"/>
  <c r="G3191" i="2"/>
  <c r="H3191" i="2"/>
  <c r="J3191" i="2"/>
  <c r="K3191" i="2"/>
  <c r="E3192" i="2"/>
  <c r="F3192" i="2"/>
  <c r="C3192" i="2"/>
  <c r="G3192" i="2"/>
  <c r="H3192" i="2"/>
  <c r="J3192" i="2"/>
  <c r="K3192" i="2"/>
  <c r="E3193" i="2"/>
  <c r="F3193" i="2"/>
  <c r="C3193" i="2"/>
  <c r="G3193" i="2"/>
  <c r="H3193" i="2"/>
  <c r="J3193" i="2"/>
  <c r="K3193" i="2"/>
  <c r="E3194" i="2"/>
  <c r="F3194" i="2"/>
  <c r="C3194" i="2"/>
  <c r="G3194" i="2"/>
  <c r="H3194" i="2"/>
  <c r="J3194" i="2"/>
  <c r="K3194" i="2"/>
  <c r="E3195" i="2"/>
  <c r="F3195" i="2"/>
  <c r="C3195" i="2"/>
  <c r="G3195" i="2"/>
  <c r="H3195" i="2"/>
  <c r="J3195" i="2"/>
  <c r="K3195" i="2"/>
  <c r="E3196" i="2"/>
  <c r="F3196" i="2"/>
  <c r="C3196" i="2"/>
  <c r="G3196" i="2"/>
  <c r="H3196" i="2"/>
  <c r="J3196" i="2"/>
  <c r="K3196" i="2"/>
  <c r="E3197" i="2"/>
  <c r="F3197" i="2"/>
  <c r="C3197" i="2"/>
  <c r="G3197" i="2"/>
  <c r="H3197" i="2"/>
  <c r="J3197" i="2"/>
  <c r="K3197" i="2"/>
  <c r="E3198" i="2"/>
  <c r="F3198" i="2"/>
  <c r="C3198" i="2"/>
  <c r="G3198" i="2"/>
  <c r="H3198" i="2"/>
  <c r="J3198" i="2"/>
  <c r="K3198" i="2"/>
  <c r="E3199" i="2"/>
  <c r="F3199" i="2"/>
  <c r="C3199" i="2"/>
  <c r="G3199" i="2"/>
  <c r="H3199" i="2"/>
  <c r="J3199" i="2"/>
  <c r="K3199" i="2"/>
  <c r="E3200" i="2"/>
  <c r="F3200" i="2"/>
  <c r="C3200" i="2"/>
  <c r="G3200" i="2"/>
  <c r="H3200" i="2"/>
  <c r="J3200" i="2"/>
  <c r="K3200" i="2"/>
  <c r="E3201" i="2"/>
  <c r="F3201" i="2"/>
  <c r="C3201" i="2"/>
  <c r="G3201" i="2"/>
  <c r="H3201" i="2"/>
  <c r="J3201" i="2"/>
  <c r="K3201" i="2"/>
  <c r="E3202" i="2"/>
  <c r="F3202" i="2"/>
  <c r="C3202" i="2"/>
  <c r="G3202" i="2"/>
  <c r="H3202" i="2"/>
  <c r="J3202" i="2"/>
  <c r="K3202" i="2"/>
  <c r="E3203" i="2"/>
  <c r="F3203" i="2"/>
  <c r="C3203" i="2"/>
  <c r="G3203" i="2"/>
  <c r="H3203" i="2"/>
  <c r="J3203" i="2"/>
  <c r="K3203" i="2"/>
  <c r="E3204" i="2"/>
  <c r="F3204" i="2"/>
  <c r="C3204" i="2"/>
  <c r="G3204" i="2"/>
  <c r="H3204" i="2"/>
  <c r="J3204" i="2"/>
  <c r="K3204" i="2"/>
  <c r="E3205" i="2"/>
  <c r="F3205" i="2"/>
  <c r="C3205" i="2"/>
  <c r="G3205" i="2"/>
  <c r="H3205" i="2"/>
  <c r="J3205" i="2"/>
  <c r="K3205" i="2"/>
  <c r="E3206" i="2"/>
  <c r="F3206" i="2"/>
  <c r="C3206" i="2"/>
  <c r="G3206" i="2"/>
  <c r="H3206" i="2"/>
  <c r="J3206" i="2"/>
  <c r="K3206" i="2"/>
  <c r="E3207" i="2"/>
  <c r="F3207" i="2"/>
  <c r="C3207" i="2"/>
  <c r="G3207" i="2"/>
  <c r="H3207" i="2"/>
  <c r="J3207" i="2"/>
  <c r="K3207" i="2"/>
  <c r="E3208" i="2"/>
  <c r="F3208" i="2"/>
  <c r="C3208" i="2"/>
  <c r="G3208" i="2"/>
  <c r="H3208" i="2"/>
  <c r="J3208" i="2"/>
  <c r="K3208" i="2"/>
  <c r="E3209" i="2"/>
  <c r="F3209" i="2"/>
  <c r="C3209" i="2"/>
  <c r="G3209" i="2"/>
  <c r="H3209" i="2"/>
  <c r="J3209" i="2"/>
  <c r="K3209" i="2"/>
  <c r="E3210" i="2"/>
  <c r="F3210" i="2"/>
  <c r="C3210" i="2"/>
  <c r="G3210" i="2"/>
  <c r="H3210" i="2"/>
  <c r="J3210" i="2"/>
  <c r="K3210" i="2"/>
  <c r="E3211" i="2"/>
  <c r="F3211" i="2"/>
  <c r="C3211" i="2"/>
  <c r="G3211" i="2"/>
  <c r="H3211" i="2"/>
  <c r="J3211" i="2"/>
  <c r="K3211" i="2"/>
  <c r="E3212" i="2"/>
  <c r="F3212" i="2"/>
  <c r="C3212" i="2"/>
  <c r="G3212" i="2"/>
  <c r="H3212" i="2"/>
  <c r="J3212" i="2"/>
  <c r="K3212" i="2"/>
  <c r="E3213" i="2"/>
  <c r="F3213" i="2"/>
  <c r="C3213" i="2"/>
  <c r="G3213" i="2"/>
  <c r="H3213" i="2"/>
  <c r="J3213" i="2"/>
  <c r="K3213" i="2"/>
  <c r="E3214" i="2"/>
  <c r="F3214" i="2"/>
  <c r="C3214" i="2"/>
  <c r="G3214" i="2"/>
  <c r="H3214" i="2"/>
  <c r="J3214" i="2"/>
  <c r="K3214" i="2"/>
  <c r="E3215" i="2"/>
  <c r="F3215" i="2"/>
  <c r="C3215" i="2"/>
  <c r="G3215" i="2"/>
  <c r="H3215" i="2"/>
  <c r="J3215" i="2"/>
  <c r="K3215" i="2"/>
  <c r="E3216" i="2"/>
  <c r="F3216" i="2"/>
  <c r="C3216" i="2"/>
  <c r="G3216" i="2"/>
  <c r="H3216" i="2"/>
  <c r="J3216" i="2"/>
  <c r="K3216" i="2"/>
  <c r="E3217" i="2"/>
  <c r="F3217" i="2"/>
  <c r="C3217" i="2"/>
  <c r="G3217" i="2"/>
  <c r="H3217" i="2"/>
  <c r="J3217" i="2"/>
  <c r="K3217" i="2"/>
  <c r="E3218" i="2"/>
  <c r="F3218" i="2"/>
  <c r="C3218" i="2"/>
  <c r="G3218" i="2"/>
  <c r="H3218" i="2"/>
  <c r="J3218" i="2"/>
  <c r="K3218" i="2"/>
  <c r="E3219" i="2"/>
  <c r="F3219" i="2"/>
  <c r="C3219" i="2"/>
  <c r="G3219" i="2"/>
  <c r="H3219" i="2"/>
  <c r="J3219" i="2"/>
  <c r="K3219" i="2"/>
  <c r="E3220" i="2"/>
  <c r="F3220" i="2"/>
  <c r="C3220" i="2"/>
  <c r="G3220" i="2"/>
  <c r="H3220" i="2"/>
  <c r="J3220" i="2"/>
  <c r="K3220" i="2"/>
  <c r="E3221" i="2"/>
  <c r="F3221" i="2"/>
  <c r="C3221" i="2"/>
  <c r="G3221" i="2"/>
  <c r="H3221" i="2"/>
  <c r="J3221" i="2"/>
  <c r="K3221" i="2"/>
  <c r="E3222" i="2"/>
  <c r="F3222" i="2"/>
  <c r="C3222" i="2"/>
  <c r="G3222" i="2"/>
  <c r="H3222" i="2"/>
  <c r="J3222" i="2"/>
  <c r="K3222" i="2"/>
  <c r="E3223" i="2"/>
  <c r="F3223" i="2"/>
  <c r="C3223" i="2"/>
  <c r="G3223" i="2"/>
  <c r="H3223" i="2"/>
  <c r="J3223" i="2"/>
  <c r="K3223" i="2"/>
  <c r="E3224" i="2"/>
  <c r="F3224" i="2"/>
  <c r="C3224" i="2"/>
  <c r="G3224" i="2"/>
  <c r="H3224" i="2"/>
  <c r="J3224" i="2"/>
  <c r="K3224" i="2"/>
  <c r="E3225" i="2"/>
  <c r="F3225" i="2"/>
  <c r="C3225" i="2"/>
  <c r="G3225" i="2"/>
  <c r="H3225" i="2"/>
  <c r="J3225" i="2"/>
  <c r="K3225" i="2"/>
  <c r="E3226" i="2"/>
  <c r="F3226" i="2"/>
  <c r="C3226" i="2"/>
  <c r="G3226" i="2"/>
  <c r="H3226" i="2"/>
  <c r="J3226" i="2"/>
  <c r="K3226" i="2"/>
  <c r="E3227" i="2"/>
  <c r="F3227" i="2"/>
  <c r="C3227" i="2"/>
  <c r="G3227" i="2"/>
  <c r="H3227" i="2"/>
  <c r="J3227" i="2"/>
  <c r="K3227" i="2"/>
  <c r="E3228" i="2"/>
  <c r="F3228" i="2"/>
  <c r="C3228" i="2"/>
  <c r="G3228" i="2"/>
  <c r="H3228" i="2"/>
  <c r="J3228" i="2"/>
  <c r="K3228" i="2"/>
  <c r="E3229" i="2"/>
  <c r="F3229" i="2"/>
  <c r="C3229" i="2"/>
  <c r="G3229" i="2"/>
  <c r="H3229" i="2"/>
  <c r="J3229" i="2"/>
  <c r="K3229" i="2"/>
  <c r="E3230" i="2"/>
  <c r="F3230" i="2"/>
  <c r="C3230" i="2"/>
  <c r="G3230" i="2"/>
  <c r="H3230" i="2"/>
  <c r="J3230" i="2"/>
  <c r="K3230" i="2"/>
  <c r="E3231" i="2"/>
  <c r="F3231" i="2"/>
  <c r="C3231" i="2"/>
  <c r="G3231" i="2"/>
  <c r="H3231" i="2"/>
  <c r="J3231" i="2"/>
  <c r="K3231" i="2"/>
  <c r="E3232" i="2"/>
  <c r="F3232" i="2"/>
  <c r="C3232" i="2"/>
  <c r="G3232" i="2"/>
  <c r="H3232" i="2"/>
  <c r="J3232" i="2"/>
  <c r="K3232" i="2"/>
  <c r="E3233" i="2"/>
  <c r="F3233" i="2"/>
  <c r="C3233" i="2"/>
  <c r="G3233" i="2"/>
  <c r="H3233" i="2"/>
  <c r="J3233" i="2"/>
  <c r="K3233" i="2"/>
  <c r="E3234" i="2"/>
  <c r="F3234" i="2"/>
  <c r="C3234" i="2"/>
  <c r="G3234" i="2"/>
  <c r="H3234" i="2"/>
  <c r="J3234" i="2"/>
  <c r="K3234" i="2"/>
  <c r="E1375" i="2"/>
  <c r="C1375" i="2"/>
  <c r="K1375" i="2"/>
  <c r="E1376" i="2"/>
  <c r="C1376" i="2"/>
  <c r="K1376" i="2"/>
  <c r="F1375" i="2"/>
  <c r="G1375" i="2"/>
  <c r="H1375" i="2"/>
  <c r="J1375" i="2"/>
  <c r="F1376" i="2"/>
  <c r="G1376" i="2"/>
  <c r="H1376" i="2"/>
  <c r="J1376" i="2"/>
  <c r="E1377" i="2"/>
  <c r="F1377" i="2"/>
  <c r="C1377" i="2"/>
  <c r="G1377" i="2"/>
  <c r="H1377" i="2"/>
  <c r="J1377" i="2"/>
  <c r="K1377" i="2"/>
  <c r="E1378" i="2"/>
  <c r="F1378" i="2"/>
  <c r="C1378" i="2"/>
  <c r="G1378" i="2"/>
  <c r="H1378" i="2"/>
  <c r="J1378" i="2"/>
  <c r="K1378" i="2"/>
  <c r="E1379" i="2"/>
  <c r="F1379" i="2"/>
  <c r="C1379" i="2"/>
  <c r="G1379" i="2"/>
  <c r="H1379" i="2"/>
  <c r="J1379" i="2"/>
  <c r="K1379" i="2"/>
  <c r="E1380" i="2"/>
  <c r="F1380" i="2"/>
  <c r="C1380" i="2"/>
  <c r="G1380" i="2"/>
  <c r="H1380" i="2"/>
  <c r="J1380" i="2"/>
  <c r="K1380" i="2"/>
  <c r="E1381" i="2"/>
  <c r="F1381" i="2"/>
  <c r="C1381" i="2"/>
  <c r="G1381" i="2"/>
  <c r="H1381" i="2"/>
  <c r="J1381" i="2"/>
  <c r="K1381" i="2"/>
  <c r="E1382" i="2"/>
  <c r="F1382" i="2"/>
  <c r="C1382" i="2"/>
  <c r="G1382" i="2"/>
  <c r="H1382" i="2"/>
  <c r="J1382" i="2"/>
  <c r="K1382" i="2"/>
  <c r="E1383" i="2"/>
  <c r="F1383" i="2"/>
  <c r="C1383" i="2"/>
  <c r="G1383" i="2"/>
  <c r="H1383" i="2"/>
  <c r="J1383" i="2"/>
  <c r="K1383" i="2"/>
  <c r="E1384" i="2"/>
  <c r="F1384" i="2"/>
  <c r="C1384" i="2"/>
  <c r="G1384" i="2"/>
  <c r="H1384" i="2"/>
  <c r="J1384" i="2"/>
  <c r="K1384" i="2"/>
  <c r="E1385" i="2"/>
  <c r="F1385" i="2"/>
  <c r="C1385" i="2"/>
  <c r="G1385" i="2"/>
  <c r="H1385" i="2"/>
  <c r="J1385" i="2"/>
  <c r="K1385" i="2"/>
  <c r="E1386" i="2"/>
  <c r="F1386" i="2"/>
  <c r="C1386" i="2"/>
  <c r="G1386" i="2"/>
  <c r="H1386" i="2"/>
  <c r="J1386" i="2"/>
  <c r="K1386" i="2"/>
  <c r="E1387" i="2"/>
  <c r="F1387" i="2"/>
  <c r="C1387" i="2"/>
  <c r="G1387" i="2"/>
  <c r="H1387" i="2"/>
  <c r="J1387" i="2"/>
  <c r="K1387" i="2"/>
  <c r="E1388" i="2"/>
  <c r="F1388" i="2"/>
  <c r="C1388" i="2"/>
  <c r="G1388" i="2"/>
  <c r="H1388" i="2"/>
  <c r="J1388" i="2"/>
  <c r="K1388" i="2"/>
  <c r="E1389" i="2"/>
  <c r="F1389" i="2"/>
  <c r="C1389" i="2"/>
  <c r="G1389" i="2"/>
  <c r="H1389" i="2"/>
  <c r="J1389" i="2"/>
  <c r="K1389" i="2"/>
  <c r="E1390" i="2"/>
  <c r="F1390" i="2"/>
  <c r="C1390" i="2"/>
  <c r="G1390" i="2"/>
  <c r="H1390" i="2"/>
  <c r="J1390" i="2"/>
  <c r="K1390" i="2"/>
  <c r="E1391" i="2"/>
  <c r="F1391" i="2"/>
  <c r="C1391" i="2"/>
  <c r="G1391" i="2"/>
  <c r="H1391" i="2"/>
  <c r="J1391" i="2"/>
  <c r="K1391" i="2"/>
  <c r="E1392" i="2"/>
  <c r="F1392" i="2"/>
  <c r="C1392" i="2"/>
  <c r="G1392" i="2"/>
  <c r="H1392" i="2"/>
  <c r="J1392" i="2"/>
  <c r="K1392" i="2"/>
  <c r="E1393" i="2"/>
  <c r="F1393" i="2"/>
  <c r="C1393" i="2"/>
  <c r="G1393" i="2"/>
  <c r="H1393" i="2"/>
  <c r="J1393" i="2"/>
  <c r="K1393" i="2"/>
  <c r="E1394" i="2"/>
  <c r="F1394" i="2"/>
  <c r="C1394" i="2"/>
  <c r="G1394" i="2"/>
  <c r="H1394" i="2"/>
  <c r="J1394" i="2"/>
  <c r="K1394" i="2"/>
  <c r="E1395" i="2"/>
  <c r="F1395" i="2"/>
  <c r="C1395" i="2"/>
  <c r="G1395" i="2"/>
  <c r="H1395" i="2"/>
  <c r="J1395" i="2"/>
  <c r="K1395" i="2"/>
  <c r="E1396" i="2"/>
  <c r="F1396" i="2"/>
  <c r="C1396" i="2"/>
  <c r="G1396" i="2"/>
  <c r="H1396" i="2"/>
  <c r="J1396" i="2"/>
  <c r="K1396" i="2"/>
  <c r="E1397" i="2"/>
  <c r="F1397" i="2"/>
  <c r="C1397" i="2"/>
  <c r="G1397" i="2"/>
  <c r="H1397" i="2"/>
  <c r="J1397" i="2"/>
  <c r="K1397" i="2"/>
  <c r="E1398" i="2"/>
  <c r="F1398" i="2"/>
  <c r="C1398" i="2"/>
  <c r="G1398" i="2"/>
  <c r="H1398" i="2"/>
  <c r="J1398" i="2"/>
  <c r="K1398" i="2"/>
  <c r="E1399" i="2"/>
  <c r="F1399" i="2"/>
  <c r="C1399" i="2"/>
  <c r="G1399" i="2"/>
  <c r="H1399" i="2"/>
  <c r="J1399" i="2"/>
  <c r="K1399" i="2"/>
  <c r="E1400" i="2"/>
  <c r="F1400" i="2"/>
  <c r="C1400" i="2"/>
  <c r="G1400" i="2"/>
  <c r="H1400" i="2"/>
  <c r="J1400" i="2"/>
  <c r="K1400" i="2"/>
  <c r="E1401" i="2"/>
  <c r="F1401" i="2"/>
  <c r="C1401" i="2"/>
  <c r="G1401" i="2"/>
  <c r="H1401" i="2"/>
  <c r="J1401" i="2"/>
  <c r="K1401" i="2"/>
  <c r="E1402" i="2"/>
  <c r="F1402" i="2"/>
  <c r="C1402" i="2"/>
  <c r="G1402" i="2"/>
  <c r="H1402" i="2"/>
  <c r="J1402" i="2"/>
  <c r="K1402" i="2"/>
  <c r="E1403" i="2"/>
  <c r="F1403" i="2"/>
  <c r="C1403" i="2"/>
  <c r="G1403" i="2"/>
  <c r="H1403" i="2"/>
  <c r="J1403" i="2"/>
  <c r="K1403" i="2"/>
  <c r="E1404" i="2"/>
  <c r="F1404" i="2"/>
  <c r="C1404" i="2"/>
  <c r="G1404" i="2"/>
  <c r="H1404" i="2"/>
  <c r="J1404" i="2"/>
  <c r="K1404" i="2"/>
  <c r="E1405" i="2"/>
  <c r="F1405" i="2"/>
  <c r="C1405" i="2"/>
  <c r="G1405" i="2"/>
  <c r="H1405" i="2"/>
  <c r="J1405" i="2"/>
  <c r="K1405" i="2"/>
  <c r="E1406" i="2"/>
  <c r="F1406" i="2"/>
  <c r="C1406" i="2"/>
  <c r="G1406" i="2"/>
  <c r="H1406" i="2"/>
  <c r="J1406" i="2"/>
  <c r="K1406" i="2"/>
  <c r="E1407" i="2"/>
  <c r="F1407" i="2"/>
  <c r="C1407" i="2"/>
  <c r="G1407" i="2"/>
  <c r="H1407" i="2"/>
  <c r="J1407" i="2"/>
  <c r="K1407" i="2"/>
  <c r="E1408" i="2"/>
  <c r="F1408" i="2"/>
  <c r="C1408" i="2"/>
  <c r="G1408" i="2"/>
  <c r="H1408" i="2"/>
  <c r="J1408" i="2"/>
  <c r="K1408" i="2"/>
  <c r="E1409" i="2"/>
  <c r="F1409" i="2"/>
  <c r="C1409" i="2"/>
  <c r="G1409" i="2"/>
  <c r="H1409" i="2"/>
  <c r="J1409" i="2"/>
  <c r="K1409" i="2"/>
  <c r="E1410" i="2"/>
  <c r="F1410" i="2"/>
  <c r="C1410" i="2"/>
  <c r="G1410" i="2"/>
  <c r="H1410" i="2"/>
  <c r="J1410" i="2"/>
  <c r="K1410" i="2"/>
  <c r="E1411" i="2"/>
  <c r="F1411" i="2"/>
  <c r="C1411" i="2"/>
  <c r="G1411" i="2"/>
  <c r="H1411" i="2"/>
  <c r="J1411" i="2"/>
  <c r="K1411" i="2"/>
  <c r="E1412" i="2"/>
  <c r="F1412" i="2"/>
  <c r="C1412" i="2"/>
  <c r="G1412" i="2"/>
  <c r="H1412" i="2"/>
  <c r="J1412" i="2"/>
  <c r="K1412" i="2"/>
  <c r="E1413" i="2"/>
  <c r="F1413" i="2"/>
  <c r="C1413" i="2"/>
  <c r="G1413" i="2"/>
  <c r="H1413" i="2"/>
  <c r="J1413" i="2"/>
  <c r="K1413" i="2"/>
  <c r="E1414" i="2"/>
  <c r="F1414" i="2"/>
  <c r="C1414" i="2"/>
  <c r="G1414" i="2"/>
  <c r="H1414" i="2"/>
  <c r="J1414" i="2"/>
  <c r="K1414" i="2"/>
  <c r="E1415" i="2"/>
  <c r="F1415" i="2"/>
  <c r="C1415" i="2"/>
  <c r="G1415" i="2"/>
  <c r="H1415" i="2"/>
  <c r="J1415" i="2"/>
  <c r="K1415" i="2"/>
  <c r="E1416" i="2"/>
  <c r="F1416" i="2"/>
  <c r="C1416" i="2"/>
  <c r="G1416" i="2"/>
  <c r="H1416" i="2"/>
  <c r="J1416" i="2"/>
  <c r="K1416" i="2"/>
  <c r="E1417" i="2"/>
  <c r="F1417" i="2"/>
  <c r="C1417" i="2"/>
  <c r="G1417" i="2"/>
  <c r="H1417" i="2"/>
  <c r="J1417" i="2"/>
  <c r="K1417" i="2"/>
  <c r="E1418" i="2"/>
  <c r="F1418" i="2"/>
  <c r="C1418" i="2"/>
  <c r="G1418" i="2"/>
  <c r="H1418" i="2"/>
  <c r="J1418" i="2"/>
  <c r="K1418" i="2"/>
  <c r="E1419" i="2"/>
  <c r="F1419" i="2"/>
  <c r="C1419" i="2"/>
  <c r="G1419" i="2"/>
  <c r="H1419" i="2"/>
  <c r="J1419" i="2"/>
  <c r="K1419" i="2"/>
  <c r="E1420" i="2"/>
  <c r="F1420" i="2"/>
  <c r="C1420" i="2"/>
  <c r="G1420" i="2"/>
  <c r="H1420" i="2"/>
  <c r="J1420" i="2"/>
  <c r="K1420" i="2"/>
  <c r="E1421" i="2"/>
  <c r="F1421" i="2"/>
  <c r="C1421" i="2"/>
  <c r="G1421" i="2"/>
  <c r="H1421" i="2"/>
  <c r="J1421" i="2"/>
  <c r="K1421" i="2"/>
  <c r="E1422" i="2"/>
  <c r="F1422" i="2"/>
  <c r="C1422" i="2"/>
  <c r="G1422" i="2"/>
  <c r="H1422" i="2"/>
  <c r="J1422" i="2"/>
  <c r="K1422" i="2"/>
  <c r="E1423" i="2"/>
  <c r="F1423" i="2"/>
  <c r="C1423" i="2"/>
  <c r="G1423" i="2"/>
  <c r="H1423" i="2"/>
  <c r="J1423" i="2"/>
  <c r="K1423" i="2"/>
  <c r="E1424" i="2"/>
  <c r="F1424" i="2"/>
  <c r="C1424" i="2"/>
  <c r="G1424" i="2"/>
  <c r="H1424" i="2"/>
  <c r="J1424" i="2"/>
  <c r="K1424" i="2"/>
  <c r="E1425" i="2"/>
  <c r="F1425" i="2"/>
  <c r="C1425" i="2"/>
  <c r="G1425" i="2"/>
  <c r="H1425" i="2"/>
  <c r="J1425" i="2"/>
  <c r="K1425" i="2"/>
  <c r="E1426" i="2"/>
  <c r="F1426" i="2"/>
  <c r="C1426" i="2"/>
  <c r="G1426" i="2"/>
  <c r="H1426" i="2"/>
  <c r="J1426" i="2"/>
  <c r="K1426" i="2"/>
  <c r="E1427" i="2"/>
  <c r="F1427" i="2"/>
  <c r="C1427" i="2"/>
  <c r="G1427" i="2"/>
  <c r="H1427" i="2"/>
  <c r="J1427" i="2"/>
  <c r="K1427" i="2"/>
  <c r="E1428" i="2"/>
  <c r="F1428" i="2"/>
  <c r="C1428" i="2"/>
  <c r="G1428" i="2"/>
  <c r="H1428" i="2"/>
  <c r="J1428" i="2"/>
  <c r="K1428" i="2"/>
  <c r="E1429" i="2"/>
  <c r="F1429" i="2"/>
  <c r="C1429" i="2"/>
  <c r="G1429" i="2"/>
  <c r="H1429" i="2"/>
  <c r="J1429" i="2"/>
  <c r="K1429" i="2"/>
  <c r="E1430" i="2"/>
  <c r="F1430" i="2"/>
  <c r="C1430" i="2"/>
  <c r="G1430" i="2"/>
  <c r="H1430" i="2"/>
  <c r="J1430" i="2"/>
  <c r="K1430" i="2"/>
  <c r="E1431" i="2"/>
  <c r="F1431" i="2"/>
  <c r="C1431" i="2"/>
  <c r="G1431" i="2"/>
  <c r="H1431" i="2"/>
  <c r="J1431" i="2"/>
  <c r="K1431" i="2"/>
  <c r="E1432" i="2"/>
  <c r="F1432" i="2"/>
  <c r="C1432" i="2"/>
  <c r="G1432" i="2"/>
  <c r="H1432" i="2"/>
  <c r="J1432" i="2"/>
  <c r="K1432" i="2"/>
  <c r="E1433" i="2"/>
  <c r="F1433" i="2"/>
  <c r="C1433" i="2"/>
  <c r="G1433" i="2"/>
  <c r="H1433" i="2"/>
  <c r="J1433" i="2"/>
  <c r="K1433" i="2"/>
  <c r="E1434" i="2"/>
  <c r="F1434" i="2"/>
  <c r="C1434" i="2"/>
  <c r="G1434" i="2"/>
  <c r="H1434" i="2"/>
  <c r="J1434" i="2"/>
  <c r="K1434" i="2"/>
  <c r="E1435" i="2"/>
  <c r="F1435" i="2"/>
  <c r="C1435" i="2"/>
  <c r="G1435" i="2"/>
  <c r="H1435" i="2"/>
  <c r="J1435" i="2"/>
  <c r="K1435" i="2"/>
  <c r="E1436" i="2"/>
  <c r="F1436" i="2"/>
  <c r="C1436" i="2"/>
  <c r="G1436" i="2"/>
  <c r="H1436" i="2"/>
  <c r="J1436" i="2"/>
  <c r="K1436" i="2"/>
  <c r="E1437" i="2"/>
  <c r="F1437" i="2"/>
  <c r="C1437" i="2"/>
  <c r="G1437" i="2"/>
  <c r="H1437" i="2"/>
  <c r="J1437" i="2"/>
  <c r="K1437" i="2"/>
  <c r="E1438" i="2"/>
  <c r="F1438" i="2"/>
  <c r="C1438" i="2"/>
  <c r="G1438" i="2"/>
  <c r="H1438" i="2"/>
  <c r="J1438" i="2"/>
  <c r="K1438" i="2"/>
  <c r="E1439" i="2"/>
  <c r="F1439" i="2"/>
  <c r="C1439" i="2"/>
  <c r="G1439" i="2"/>
  <c r="H1439" i="2"/>
  <c r="J1439" i="2"/>
  <c r="K1439" i="2"/>
  <c r="E1440" i="2"/>
  <c r="F1440" i="2"/>
  <c r="C1440" i="2"/>
  <c r="G1440" i="2"/>
  <c r="H1440" i="2"/>
  <c r="J1440" i="2"/>
  <c r="K1440" i="2"/>
  <c r="E1441" i="2"/>
  <c r="F1441" i="2"/>
  <c r="C1441" i="2"/>
  <c r="G1441" i="2"/>
  <c r="H1441" i="2"/>
  <c r="J1441" i="2"/>
  <c r="K1441" i="2"/>
  <c r="E1442" i="2"/>
  <c r="F1442" i="2"/>
  <c r="C1442" i="2"/>
  <c r="G1442" i="2"/>
  <c r="H1442" i="2"/>
  <c r="J1442" i="2"/>
  <c r="K1442" i="2"/>
  <c r="E1443" i="2"/>
  <c r="F1443" i="2"/>
  <c r="C1443" i="2"/>
  <c r="G1443" i="2"/>
  <c r="H1443" i="2"/>
  <c r="J1443" i="2"/>
  <c r="K1443" i="2"/>
  <c r="E1444" i="2"/>
  <c r="F1444" i="2"/>
  <c r="C1444" i="2"/>
  <c r="G1444" i="2"/>
  <c r="H1444" i="2"/>
  <c r="J1444" i="2"/>
  <c r="K1444" i="2"/>
  <c r="E1445" i="2"/>
  <c r="F1445" i="2"/>
  <c r="C1445" i="2"/>
  <c r="G1445" i="2"/>
  <c r="H1445" i="2"/>
  <c r="J1445" i="2"/>
  <c r="K1445" i="2"/>
  <c r="E1446" i="2"/>
  <c r="F1446" i="2"/>
  <c r="C1446" i="2"/>
  <c r="G1446" i="2"/>
  <c r="H1446" i="2"/>
  <c r="J1446" i="2"/>
  <c r="K1446" i="2"/>
  <c r="E1447" i="2"/>
  <c r="F1447" i="2"/>
  <c r="C1447" i="2"/>
  <c r="G1447" i="2"/>
  <c r="H1447" i="2"/>
  <c r="J1447" i="2"/>
  <c r="K1447" i="2"/>
  <c r="E1448" i="2"/>
  <c r="F1448" i="2"/>
  <c r="C1448" i="2"/>
  <c r="G1448" i="2"/>
  <c r="H1448" i="2"/>
  <c r="J1448" i="2"/>
  <c r="K1448" i="2"/>
  <c r="E1449" i="2"/>
  <c r="F1449" i="2"/>
  <c r="C1449" i="2"/>
  <c r="G1449" i="2"/>
  <c r="H1449" i="2"/>
  <c r="J1449" i="2"/>
  <c r="K1449" i="2"/>
  <c r="E1450" i="2"/>
  <c r="F1450" i="2"/>
  <c r="C1450" i="2"/>
  <c r="G1450" i="2"/>
  <c r="H1450" i="2"/>
  <c r="J1450" i="2"/>
  <c r="K1450" i="2"/>
  <c r="E1451" i="2"/>
  <c r="F1451" i="2"/>
  <c r="C1451" i="2"/>
  <c r="G1451" i="2"/>
  <c r="H1451" i="2"/>
  <c r="J1451" i="2"/>
  <c r="K1451" i="2"/>
  <c r="E1452" i="2"/>
  <c r="F1452" i="2"/>
  <c r="C1452" i="2"/>
  <c r="G1452" i="2"/>
  <c r="H1452" i="2"/>
  <c r="J1452" i="2"/>
  <c r="K1452" i="2"/>
  <c r="E1453" i="2"/>
  <c r="F1453" i="2"/>
  <c r="C1453" i="2"/>
  <c r="G1453" i="2"/>
  <c r="H1453" i="2"/>
  <c r="J1453" i="2"/>
  <c r="K1453" i="2"/>
  <c r="E1454" i="2"/>
  <c r="F1454" i="2"/>
  <c r="C1454" i="2"/>
  <c r="G1454" i="2"/>
  <c r="H1454" i="2"/>
  <c r="J1454" i="2"/>
  <c r="K1454" i="2"/>
  <c r="E1455" i="2"/>
  <c r="F1455" i="2"/>
  <c r="C1455" i="2"/>
  <c r="G1455" i="2"/>
  <c r="H1455" i="2"/>
  <c r="J1455" i="2"/>
  <c r="K1455" i="2"/>
  <c r="E1456" i="2"/>
  <c r="F1456" i="2"/>
  <c r="C1456" i="2"/>
  <c r="G1456" i="2"/>
  <c r="H1456" i="2"/>
  <c r="J1456" i="2"/>
  <c r="K1456" i="2"/>
  <c r="E1457" i="2"/>
  <c r="F1457" i="2"/>
  <c r="C1457" i="2"/>
  <c r="G1457" i="2"/>
  <c r="H1457" i="2"/>
  <c r="J1457" i="2"/>
  <c r="K1457" i="2"/>
  <c r="E1458" i="2"/>
  <c r="F1458" i="2"/>
  <c r="C1458" i="2"/>
  <c r="G1458" i="2"/>
  <c r="H1458" i="2"/>
  <c r="J1458" i="2"/>
  <c r="K1458" i="2"/>
  <c r="E1459" i="2"/>
  <c r="F1459" i="2"/>
  <c r="C1459" i="2"/>
  <c r="G1459" i="2"/>
  <c r="H1459" i="2"/>
  <c r="J1459" i="2"/>
  <c r="K1459" i="2"/>
  <c r="E1460" i="2"/>
  <c r="F1460" i="2"/>
  <c r="C1460" i="2"/>
  <c r="G1460" i="2"/>
  <c r="H1460" i="2"/>
  <c r="J1460" i="2"/>
  <c r="K1460" i="2"/>
  <c r="E1461" i="2"/>
  <c r="F1461" i="2"/>
  <c r="C1461" i="2"/>
  <c r="G1461" i="2"/>
  <c r="H1461" i="2"/>
  <c r="J1461" i="2"/>
  <c r="K1461" i="2"/>
  <c r="E1462" i="2"/>
  <c r="F1462" i="2"/>
  <c r="C1462" i="2"/>
  <c r="G1462" i="2"/>
  <c r="H1462" i="2"/>
  <c r="J1462" i="2"/>
  <c r="K1462" i="2"/>
  <c r="E344" i="2"/>
  <c r="E345" i="2"/>
  <c r="E346" i="2"/>
  <c r="C346" i="2"/>
  <c r="K346" i="2"/>
  <c r="F344" i="2"/>
  <c r="C344" i="2"/>
  <c r="G344" i="2"/>
  <c r="H344" i="2"/>
  <c r="J344" i="2"/>
  <c r="K344" i="2"/>
  <c r="F345" i="2"/>
  <c r="C345" i="2"/>
  <c r="G345" i="2"/>
  <c r="H345" i="2"/>
  <c r="J345" i="2"/>
  <c r="K345" i="2"/>
  <c r="F346" i="2"/>
  <c r="G346" i="2"/>
  <c r="H346" i="2"/>
  <c r="J346" i="2"/>
  <c r="E347" i="2"/>
  <c r="F347" i="2"/>
  <c r="C347" i="2"/>
  <c r="G347" i="2"/>
  <c r="H347" i="2"/>
  <c r="J347" i="2"/>
  <c r="K347" i="2"/>
  <c r="E268" i="2"/>
  <c r="E269" i="2"/>
  <c r="E270" i="2"/>
  <c r="E271" i="2"/>
  <c r="F268" i="2"/>
  <c r="C268" i="2"/>
  <c r="G268" i="2"/>
  <c r="H268" i="2"/>
  <c r="J268" i="2"/>
  <c r="K268" i="2"/>
  <c r="F269" i="2"/>
  <c r="C269" i="2"/>
  <c r="G269" i="2"/>
  <c r="H269" i="2"/>
  <c r="J269" i="2"/>
  <c r="K269" i="2"/>
  <c r="F270" i="2"/>
  <c r="C270" i="2"/>
  <c r="G270" i="2"/>
  <c r="H270" i="2"/>
  <c r="J270" i="2"/>
  <c r="K270" i="2"/>
  <c r="F271" i="2"/>
  <c r="C271" i="2"/>
  <c r="G271" i="2"/>
  <c r="H271" i="2"/>
  <c r="J271" i="2"/>
  <c r="K271" i="2"/>
  <c r="E272" i="2"/>
  <c r="F272" i="2"/>
  <c r="C272" i="2"/>
  <c r="G272" i="2"/>
  <c r="H272" i="2"/>
  <c r="J272" i="2"/>
  <c r="K272" i="2"/>
  <c r="E273" i="2"/>
  <c r="F273" i="2"/>
  <c r="C273" i="2"/>
  <c r="G273" i="2"/>
  <c r="H273" i="2"/>
  <c r="J273" i="2"/>
  <c r="K273" i="2"/>
  <c r="E274" i="2"/>
  <c r="F274" i="2"/>
  <c r="C274" i="2"/>
  <c r="G274" i="2"/>
  <c r="H274" i="2"/>
  <c r="J274" i="2"/>
  <c r="K274" i="2"/>
  <c r="E275" i="2"/>
  <c r="F275" i="2"/>
  <c r="C275" i="2"/>
  <c r="G275" i="2"/>
  <c r="H275" i="2"/>
  <c r="J275" i="2"/>
  <c r="K275" i="2"/>
  <c r="E276" i="2"/>
  <c r="F276" i="2"/>
  <c r="C276" i="2"/>
  <c r="G276" i="2"/>
  <c r="H276" i="2"/>
  <c r="J276" i="2"/>
  <c r="K276" i="2"/>
  <c r="E277" i="2"/>
  <c r="F277" i="2"/>
  <c r="C277" i="2"/>
  <c r="G277" i="2"/>
  <c r="H277" i="2"/>
  <c r="J277" i="2"/>
  <c r="K277" i="2"/>
  <c r="E278" i="2"/>
  <c r="F278" i="2"/>
  <c r="C278" i="2"/>
  <c r="G278" i="2"/>
  <c r="H278" i="2"/>
  <c r="J278" i="2"/>
  <c r="K278" i="2"/>
  <c r="E279" i="2"/>
  <c r="F279" i="2"/>
  <c r="C279" i="2"/>
  <c r="G279" i="2"/>
  <c r="H279" i="2"/>
  <c r="J279" i="2"/>
  <c r="K279" i="2"/>
  <c r="E280" i="2"/>
  <c r="F280" i="2"/>
  <c r="C280" i="2"/>
  <c r="G280" i="2"/>
  <c r="H280" i="2"/>
  <c r="J280" i="2"/>
  <c r="K280" i="2"/>
  <c r="E281" i="2"/>
  <c r="F281" i="2"/>
  <c r="C281" i="2"/>
  <c r="G281" i="2"/>
  <c r="H281" i="2"/>
  <c r="J281" i="2"/>
  <c r="K281" i="2"/>
  <c r="E282" i="2"/>
  <c r="F282" i="2"/>
  <c r="C282" i="2"/>
  <c r="G282" i="2"/>
  <c r="H282" i="2"/>
  <c r="J282" i="2"/>
  <c r="K282" i="2"/>
  <c r="E283" i="2"/>
  <c r="F283" i="2"/>
  <c r="C283" i="2"/>
  <c r="G283" i="2"/>
  <c r="H283" i="2"/>
  <c r="J283" i="2"/>
  <c r="K283" i="2"/>
  <c r="E284" i="2"/>
  <c r="F284" i="2"/>
  <c r="C284" i="2"/>
  <c r="G284" i="2"/>
  <c r="H284" i="2"/>
  <c r="J284" i="2"/>
  <c r="K284" i="2"/>
  <c r="E285" i="2"/>
  <c r="F285" i="2"/>
  <c r="C285" i="2"/>
  <c r="G285" i="2"/>
  <c r="H285" i="2"/>
  <c r="J285" i="2"/>
  <c r="K285" i="2"/>
  <c r="E286" i="2"/>
  <c r="F286" i="2"/>
  <c r="C286" i="2"/>
  <c r="G286" i="2"/>
  <c r="H286" i="2"/>
  <c r="J286" i="2"/>
  <c r="K286" i="2"/>
  <c r="E287" i="2"/>
  <c r="F287" i="2"/>
  <c r="C287" i="2"/>
  <c r="G287" i="2"/>
  <c r="H287" i="2"/>
  <c r="J287" i="2"/>
  <c r="K287" i="2"/>
  <c r="E288" i="2"/>
  <c r="F288" i="2"/>
  <c r="C288" i="2"/>
  <c r="G288" i="2"/>
  <c r="H288" i="2"/>
  <c r="J288" i="2"/>
  <c r="K288" i="2"/>
  <c r="E289" i="2"/>
  <c r="F289" i="2"/>
  <c r="C289" i="2"/>
  <c r="G289" i="2"/>
  <c r="H289" i="2"/>
  <c r="J289" i="2"/>
  <c r="K289" i="2"/>
  <c r="E290" i="2"/>
  <c r="F290" i="2"/>
  <c r="C290" i="2"/>
  <c r="G290" i="2"/>
  <c r="H290" i="2"/>
  <c r="J290" i="2"/>
  <c r="K290" i="2"/>
  <c r="E291" i="2"/>
  <c r="F291" i="2"/>
  <c r="C291" i="2"/>
  <c r="G291" i="2"/>
  <c r="H291" i="2"/>
  <c r="J291" i="2"/>
  <c r="K291" i="2"/>
  <c r="E292" i="2"/>
  <c r="F292" i="2"/>
  <c r="C292" i="2"/>
  <c r="G292" i="2"/>
  <c r="H292" i="2"/>
  <c r="J292" i="2"/>
  <c r="K292" i="2"/>
  <c r="E293" i="2"/>
  <c r="F293" i="2"/>
  <c r="C293" i="2"/>
  <c r="G293" i="2"/>
  <c r="H293" i="2"/>
  <c r="J293" i="2"/>
  <c r="K293" i="2"/>
  <c r="E294" i="2"/>
  <c r="F294" i="2"/>
  <c r="C294" i="2"/>
  <c r="G294" i="2"/>
  <c r="H294" i="2"/>
  <c r="J294" i="2"/>
  <c r="K294" i="2"/>
  <c r="E295" i="2"/>
  <c r="F295" i="2"/>
  <c r="C295" i="2"/>
  <c r="G295" i="2"/>
  <c r="H295" i="2"/>
  <c r="J295" i="2"/>
  <c r="K295" i="2"/>
  <c r="E296" i="2"/>
  <c r="F296" i="2"/>
  <c r="C296" i="2"/>
  <c r="G296" i="2"/>
  <c r="H296" i="2"/>
  <c r="J296" i="2"/>
  <c r="K296" i="2"/>
  <c r="E297" i="2"/>
  <c r="F297" i="2"/>
  <c r="C297" i="2"/>
  <c r="G297" i="2"/>
  <c r="H297" i="2"/>
  <c r="J297" i="2"/>
  <c r="K297" i="2"/>
  <c r="E298" i="2"/>
  <c r="F298" i="2"/>
  <c r="C298" i="2"/>
  <c r="G298" i="2"/>
  <c r="H298" i="2"/>
  <c r="J298" i="2"/>
  <c r="K298" i="2"/>
  <c r="E299" i="2"/>
  <c r="F299" i="2"/>
  <c r="C299" i="2"/>
  <c r="G299" i="2"/>
  <c r="H299" i="2"/>
  <c r="J299" i="2"/>
  <c r="K299" i="2"/>
  <c r="E300" i="2"/>
  <c r="F300" i="2"/>
  <c r="C300" i="2"/>
  <c r="G300" i="2"/>
  <c r="H300" i="2"/>
  <c r="J300" i="2"/>
  <c r="K300" i="2"/>
  <c r="E301" i="2"/>
  <c r="F301" i="2"/>
  <c r="C301" i="2"/>
  <c r="G301" i="2"/>
  <c r="H301" i="2"/>
  <c r="J301" i="2"/>
  <c r="K301" i="2"/>
  <c r="E302" i="2"/>
  <c r="F302" i="2"/>
  <c r="C302" i="2"/>
  <c r="G302" i="2"/>
  <c r="H302" i="2"/>
  <c r="J302" i="2"/>
  <c r="K302" i="2"/>
  <c r="E303" i="2"/>
  <c r="F303" i="2"/>
  <c r="C303" i="2"/>
  <c r="G303" i="2"/>
  <c r="H303" i="2"/>
  <c r="J303" i="2"/>
  <c r="K303" i="2"/>
  <c r="E304" i="2"/>
  <c r="F304" i="2"/>
  <c r="C304" i="2"/>
  <c r="G304" i="2"/>
  <c r="H304" i="2"/>
  <c r="J304" i="2"/>
  <c r="K304" i="2"/>
  <c r="E305" i="2"/>
  <c r="F305" i="2"/>
  <c r="C305" i="2"/>
  <c r="G305" i="2"/>
  <c r="H305" i="2"/>
  <c r="J305" i="2"/>
  <c r="K305" i="2"/>
  <c r="E306" i="2"/>
  <c r="F306" i="2"/>
  <c r="C306" i="2"/>
  <c r="G306" i="2"/>
  <c r="H306" i="2"/>
  <c r="J306" i="2"/>
  <c r="K306" i="2"/>
  <c r="E307" i="2"/>
  <c r="F307" i="2"/>
  <c r="C307" i="2"/>
  <c r="G307" i="2"/>
  <c r="H307" i="2"/>
  <c r="J307" i="2"/>
  <c r="K307" i="2"/>
  <c r="E308" i="2"/>
  <c r="F308" i="2"/>
  <c r="C308" i="2"/>
  <c r="G308" i="2"/>
  <c r="H308" i="2"/>
  <c r="J308" i="2"/>
  <c r="K308" i="2"/>
  <c r="E309" i="2"/>
  <c r="F309" i="2"/>
  <c r="C309" i="2"/>
  <c r="G309" i="2"/>
  <c r="H309" i="2"/>
  <c r="J309" i="2"/>
  <c r="K309" i="2"/>
  <c r="E310" i="2"/>
  <c r="F310" i="2"/>
  <c r="C310" i="2"/>
  <c r="G310" i="2"/>
  <c r="H310" i="2"/>
  <c r="J310" i="2"/>
  <c r="K310" i="2"/>
  <c r="E311" i="2"/>
  <c r="F311" i="2"/>
  <c r="C311" i="2"/>
  <c r="G311" i="2"/>
  <c r="H311" i="2"/>
  <c r="J311" i="2"/>
  <c r="K311" i="2"/>
  <c r="E312" i="2"/>
  <c r="F312" i="2"/>
  <c r="C312" i="2"/>
  <c r="G312" i="2"/>
  <c r="H312" i="2"/>
  <c r="J312" i="2"/>
  <c r="K312" i="2"/>
  <c r="E313" i="2"/>
  <c r="F313" i="2"/>
  <c r="C313" i="2"/>
  <c r="G313" i="2"/>
  <c r="H313" i="2"/>
  <c r="J313" i="2"/>
  <c r="K313" i="2"/>
  <c r="E314" i="2"/>
  <c r="F314" i="2"/>
  <c r="C314" i="2"/>
  <c r="G314" i="2"/>
  <c r="H314" i="2"/>
  <c r="J314" i="2"/>
  <c r="K314" i="2"/>
  <c r="E315" i="2"/>
  <c r="F315" i="2"/>
  <c r="C315" i="2"/>
  <c r="G315" i="2"/>
  <c r="H315" i="2"/>
  <c r="J315" i="2"/>
  <c r="K315" i="2"/>
  <c r="E316" i="2"/>
  <c r="F316" i="2"/>
  <c r="C316" i="2"/>
  <c r="G316" i="2"/>
  <c r="H316" i="2"/>
  <c r="J316" i="2"/>
  <c r="K316" i="2"/>
  <c r="E317" i="2"/>
  <c r="F317" i="2"/>
  <c r="C317" i="2"/>
  <c r="G317" i="2"/>
  <c r="H317" i="2"/>
  <c r="J317" i="2"/>
  <c r="K317" i="2"/>
  <c r="E318" i="2"/>
  <c r="F318" i="2"/>
  <c r="C318" i="2"/>
  <c r="G318" i="2"/>
  <c r="H318" i="2"/>
  <c r="J318" i="2"/>
  <c r="K318" i="2"/>
  <c r="E319" i="2"/>
  <c r="F319" i="2"/>
  <c r="C319" i="2"/>
  <c r="G319" i="2"/>
  <c r="H319" i="2"/>
  <c r="J319" i="2"/>
  <c r="K319" i="2"/>
  <c r="E320" i="2"/>
  <c r="F320" i="2"/>
  <c r="C320" i="2"/>
  <c r="G320" i="2"/>
  <c r="H320" i="2"/>
  <c r="J320" i="2"/>
  <c r="K320" i="2"/>
  <c r="E321" i="2"/>
  <c r="F321" i="2"/>
  <c r="C321" i="2"/>
  <c r="G321" i="2"/>
  <c r="H321" i="2"/>
  <c r="J321" i="2"/>
  <c r="K321" i="2"/>
  <c r="E322" i="2"/>
  <c r="F322" i="2"/>
  <c r="C322" i="2"/>
  <c r="G322" i="2"/>
  <c r="H322" i="2"/>
  <c r="J322" i="2"/>
  <c r="K322" i="2"/>
  <c r="E323" i="2"/>
  <c r="F323" i="2"/>
  <c r="C323" i="2"/>
  <c r="G323" i="2"/>
  <c r="H323" i="2"/>
  <c r="J323" i="2"/>
  <c r="K323" i="2"/>
  <c r="E324" i="2"/>
  <c r="F324" i="2"/>
  <c r="C324" i="2"/>
  <c r="G324" i="2"/>
  <c r="H324" i="2"/>
  <c r="J324" i="2"/>
  <c r="K324" i="2"/>
  <c r="E325" i="2"/>
  <c r="F325" i="2"/>
  <c r="C325" i="2"/>
  <c r="G325" i="2"/>
  <c r="H325" i="2"/>
  <c r="J325" i="2"/>
  <c r="K325" i="2"/>
  <c r="E326" i="2"/>
  <c r="F326" i="2"/>
  <c r="C326" i="2"/>
  <c r="G326" i="2"/>
  <c r="H326" i="2"/>
  <c r="J326" i="2"/>
  <c r="K326" i="2"/>
  <c r="E327" i="2"/>
  <c r="F327" i="2"/>
  <c r="C327" i="2"/>
  <c r="G327" i="2"/>
  <c r="H327" i="2"/>
  <c r="J327" i="2"/>
  <c r="K327" i="2"/>
  <c r="E328" i="2"/>
  <c r="F328" i="2"/>
  <c r="C328" i="2"/>
  <c r="G328" i="2"/>
  <c r="H328" i="2"/>
  <c r="J328" i="2"/>
  <c r="K328" i="2"/>
  <c r="E329" i="2"/>
  <c r="F329" i="2"/>
  <c r="C329" i="2"/>
  <c r="G329" i="2"/>
  <c r="H329" i="2"/>
  <c r="J329" i="2"/>
  <c r="K329" i="2"/>
  <c r="E330" i="2"/>
  <c r="F330" i="2"/>
  <c r="C330" i="2"/>
  <c r="G330" i="2"/>
  <c r="H330" i="2"/>
  <c r="J330" i="2"/>
  <c r="K330" i="2"/>
  <c r="E331" i="2"/>
  <c r="F331" i="2"/>
  <c r="C331" i="2"/>
  <c r="G331" i="2"/>
  <c r="H331" i="2"/>
  <c r="J331" i="2"/>
  <c r="K331" i="2"/>
  <c r="E332" i="2"/>
  <c r="F332" i="2"/>
  <c r="C332" i="2"/>
  <c r="G332" i="2"/>
  <c r="H332" i="2"/>
  <c r="J332" i="2"/>
  <c r="K332" i="2"/>
  <c r="E3062" i="2"/>
  <c r="E2912" i="2"/>
  <c r="E2913" i="2"/>
  <c r="E2914" i="2"/>
  <c r="E2915" i="2"/>
  <c r="F2912" i="2"/>
  <c r="C2912" i="2"/>
  <c r="G2912" i="2"/>
  <c r="H2912" i="2"/>
  <c r="J2912" i="2"/>
  <c r="K2912" i="2"/>
  <c r="F2913" i="2"/>
  <c r="C2913" i="2"/>
  <c r="G2913" i="2"/>
  <c r="H2913" i="2"/>
  <c r="J2913" i="2"/>
  <c r="K2913" i="2"/>
  <c r="F2914" i="2"/>
  <c r="C2914" i="2"/>
  <c r="G2914" i="2"/>
  <c r="H2914" i="2"/>
  <c r="J2914" i="2"/>
  <c r="K2914" i="2"/>
  <c r="F2915" i="2"/>
  <c r="C2915" i="2"/>
  <c r="G2915" i="2"/>
  <c r="H2915" i="2"/>
  <c r="J2915" i="2"/>
  <c r="K2915" i="2"/>
  <c r="E2916" i="2"/>
  <c r="F2916" i="2"/>
  <c r="C2916" i="2"/>
  <c r="G2916" i="2"/>
  <c r="H2916" i="2"/>
  <c r="J2916" i="2"/>
  <c r="K2916" i="2"/>
  <c r="E2917" i="2"/>
  <c r="F2917" i="2"/>
  <c r="C2917" i="2"/>
  <c r="G2917" i="2"/>
  <c r="H2917" i="2"/>
  <c r="J2917" i="2"/>
  <c r="K2917" i="2"/>
  <c r="E2918" i="2"/>
  <c r="F2918" i="2"/>
  <c r="C2918" i="2"/>
  <c r="G2918" i="2"/>
  <c r="H2918" i="2"/>
  <c r="J2918" i="2"/>
  <c r="K2918" i="2"/>
  <c r="E2919" i="2"/>
  <c r="F2919" i="2"/>
  <c r="C2919" i="2"/>
  <c r="G2919" i="2"/>
  <c r="H2919" i="2"/>
  <c r="J2919" i="2"/>
  <c r="K2919" i="2"/>
  <c r="E2920" i="2"/>
  <c r="F2920" i="2"/>
  <c r="C2920" i="2"/>
  <c r="G2920" i="2"/>
  <c r="H2920" i="2"/>
  <c r="J2920" i="2"/>
  <c r="K2920" i="2"/>
  <c r="E2921" i="2"/>
  <c r="F2921" i="2"/>
  <c r="C2921" i="2"/>
  <c r="G2921" i="2"/>
  <c r="H2921" i="2"/>
  <c r="J2921" i="2"/>
  <c r="K2921" i="2"/>
  <c r="E2922" i="2"/>
  <c r="F2922" i="2"/>
  <c r="C2922" i="2"/>
  <c r="G2922" i="2"/>
  <c r="H2922" i="2"/>
  <c r="J2922" i="2"/>
  <c r="K2922" i="2"/>
  <c r="E2923" i="2"/>
  <c r="F2923" i="2"/>
  <c r="C2923" i="2"/>
  <c r="G2923" i="2"/>
  <c r="H2923" i="2"/>
  <c r="J2923" i="2"/>
  <c r="K2923" i="2"/>
  <c r="E2924" i="2"/>
  <c r="F2924" i="2"/>
  <c r="C2924" i="2"/>
  <c r="G2924" i="2"/>
  <c r="H2924" i="2"/>
  <c r="J2924" i="2"/>
  <c r="K2924" i="2"/>
  <c r="E2925" i="2"/>
  <c r="F2925" i="2"/>
  <c r="C2925" i="2"/>
  <c r="G2925" i="2"/>
  <c r="H2925" i="2"/>
  <c r="J2925" i="2"/>
  <c r="K2925" i="2"/>
  <c r="E2926" i="2"/>
  <c r="F2926" i="2"/>
  <c r="C2926" i="2"/>
  <c r="G2926" i="2"/>
  <c r="H2926" i="2"/>
  <c r="J2926" i="2"/>
  <c r="K2926" i="2"/>
  <c r="E1274" i="2"/>
  <c r="E1275" i="2"/>
  <c r="E1276" i="2"/>
  <c r="E1277" i="2"/>
  <c r="F1274" i="2"/>
  <c r="C1274" i="2"/>
  <c r="G1274" i="2"/>
  <c r="H1274" i="2"/>
  <c r="J1274" i="2"/>
  <c r="K1274" i="2"/>
  <c r="F1275" i="2"/>
  <c r="C1275" i="2"/>
  <c r="G1275" i="2"/>
  <c r="H1275" i="2"/>
  <c r="J1275" i="2"/>
  <c r="K1275" i="2"/>
  <c r="F1276" i="2"/>
  <c r="C1276" i="2"/>
  <c r="G1276" i="2"/>
  <c r="H1276" i="2"/>
  <c r="J1276" i="2"/>
  <c r="K1276" i="2"/>
  <c r="F1277" i="2"/>
  <c r="C1277" i="2"/>
  <c r="G1277" i="2"/>
  <c r="H1277" i="2"/>
  <c r="J1277" i="2"/>
  <c r="K1277" i="2"/>
  <c r="E1278" i="2"/>
  <c r="F1278" i="2"/>
  <c r="C1278" i="2"/>
  <c r="G1278" i="2"/>
  <c r="H1278" i="2"/>
  <c r="J1278" i="2"/>
  <c r="K1278" i="2"/>
  <c r="E1279" i="2"/>
  <c r="F1279" i="2"/>
  <c r="C1279" i="2"/>
  <c r="G1279" i="2"/>
  <c r="H1279" i="2"/>
  <c r="J1279" i="2"/>
  <c r="K1279" i="2"/>
  <c r="E1280" i="2"/>
  <c r="F1280" i="2"/>
  <c r="C1280" i="2"/>
  <c r="G1280" i="2"/>
  <c r="H1280" i="2"/>
  <c r="J1280" i="2"/>
  <c r="K1280" i="2"/>
  <c r="E1281" i="2"/>
  <c r="F1281" i="2"/>
  <c r="C1281" i="2"/>
  <c r="G1281" i="2"/>
  <c r="H1281" i="2"/>
  <c r="J1281" i="2"/>
  <c r="K1281" i="2"/>
  <c r="E1282" i="2"/>
  <c r="F1282" i="2"/>
  <c r="C1282" i="2"/>
  <c r="G1282" i="2"/>
  <c r="H1282" i="2"/>
  <c r="J1282" i="2"/>
  <c r="K1282" i="2"/>
  <c r="E1283" i="2"/>
  <c r="F1283" i="2"/>
  <c r="C1283" i="2"/>
  <c r="G1283" i="2"/>
  <c r="H1283" i="2"/>
  <c r="J1283" i="2"/>
  <c r="K1283" i="2"/>
  <c r="E1284" i="2"/>
  <c r="F1284" i="2"/>
  <c r="C1284" i="2"/>
  <c r="G1284" i="2"/>
  <c r="H1284" i="2"/>
  <c r="J1284" i="2"/>
  <c r="K1284" i="2"/>
  <c r="E1285" i="2"/>
  <c r="F1285" i="2"/>
  <c r="C1285" i="2"/>
  <c r="G1285" i="2"/>
  <c r="H1285" i="2"/>
  <c r="J1285" i="2"/>
  <c r="K1285" i="2"/>
  <c r="E1286" i="2"/>
  <c r="F1286" i="2"/>
  <c r="C1286" i="2"/>
  <c r="G1286" i="2"/>
  <c r="H1286" i="2"/>
  <c r="J1286" i="2"/>
  <c r="K1286" i="2"/>
  <c r="E1287" i="2"/>
  <c r="F1287" i="2"/>
  <c r="C1287" i="2"/>
  <c r="G1287" i="2"/>
  <c r="H1287" i="2"/>
  <c r="J1287" i="2"/>
  <c r="K1287" i="2"/>
  <c r="E1288" i="2"/>
  <c r="F1288" i="2"/>
  <c r="C1288" i="2"/>
  <c r="G1288" i="2"/>
  <c r="H1288" i="2"/>
  <c r="J1288" i="2"/>
  <c r="K1288" i="2"/>
  <c r="E2928" i="2"/>
  <c r="C2928" i="2"/>
  <c r="K2928" i="2"/>
  <c r="E2929" i="2"/>
  <c r="E2930" i="2"/>
  <c r="F2928" i="2"/>
  <c r="G2928" i="2"/>
  <c r="H2928" i="2"/>
  <c r="J2928" i="2"/>
  <c r="F2929" i="2"/>
  <c r="C2929" i="2"/>
  <c r="G2929" i="2"/>
  <c r="H2929" i="2"/>
  <c r="J2929" i="2"/>
  <c r="K2929" i="2"/>
  <c r="F2930" i="2"/>
  <c r="C2930" i="2"/>
  <c r="G2930" i="2"/>
  <c r="H2930" i="2"/>
  <c r="J2930" i="2"/>
  <c r="K2930" i="2"/>
  <c r="E2931" i="2"/>
  <c r="F2931" i="2"/>
  <c r="C2931" i="2"/>
  <c r="G2931" i="2"/>
  <c r="H2931" i="2"/>
  <c r="J2931" i="2"/>
  <c r="K2931" i="2"/>
  <c r="E2932" i="2"/>
  <c r="F2932" i="2"/>
  <c r="C2932" i="2"/>
  <c r="G2932" i="2"/>
  <c r="H2932" i="2"/>
  <c r="J2932" i="2"/>
  <c r="K2932" i="2"/>
  <c r="E2933" i="2"/>
  <c r="F2933" i="2"/>
  <c r="C2933" i="2"/>
  <c r="G2933" i="2"/>
  <c r="H2933" i="2"/>
  <c r="J2933" i="2"/>
  <c r="K2933" i="2"/>
  <c r="E2934" i="2"/>
  <c r="F2934" i="2"/>
  <c r="C2934" i="2"/>
  <c r="G2934" i="2"/>
  <c r="H2934" i="2"/>
  <c r="J2934" i="2"/>
  <c r="K2934" i="2"/>
  <c r="E2935" i="2"/>
  <c r="F2935" i="2"/>
  <c r="C2935" i="2"/>
  <c r="G2935" i="2"/>
  <c r="H2935" i="2"/>
  <c r="J2935" i="2"/>
  <c r="K2935" i="2"/>
  <c r="E2936" i="2"/>
  <c r="F2936" i="2"/>
  <c r="C2936" i="2"/>
  <c r="G2936" i="2"/>
  <c r="H2936" i="2"/>
  <c r="J2936" i="2"/>
  <c r="K2936" i="2"/>
  <c r="E2937" i="2"/>
  <c r="F2937" i="2"/>
  <c r="C2937" i="2"/>
  <c r="G2937" i="2"/>
  <c r="H2937" i="2"/>
  <c r="J2937" i="2"/>
  <c r="K2937" i="2"/>
  <c r="E2938" i="2"/>
  <c r="F2938" i="2"/>
  <c r="C2938" i="2"/>
  <c r="G2938" i="2"/>
  <c r="H2938" i="2"/>
  <c r="J2938" i="2"/>
  <c r="K2938" i="2"/>
  <c r="E2939" i="2"/>
  <c r="F2939" i="2"/>
  <c r="C2939" i="2"/>
  <c r="G2939" i="2"/>
  <c r="H2939" i="2"/>
  <c r="J2939" i="2"/>
  <c r="K2939" i="2"/>
  <c r="E2940" i="2"/>
  <c r="F2940" i="2"/>
  <c r="C2940" i="2"/>
  <c r="G2940" i="2"/>
  <c r="H2940" i="2"/>
  <c r="J2940" i="2"/>
  <c r="K2940" i="2"/>
  <c r="E2941" i="2"/>
  <c r="F2941" i="2"/>
  <c r="C2941" i="2"/>
  <c r="G2941" i="2"/>
  <c r="H2941" i="2"/>
  <c r="J2941" i="2"/>
  <c r="K2941" i="2"/>
  <c r="E2942" i="2"/>
  <c r="F2942" i="2"/>
  <c r="C2942" i="2"/>
  <c r="G2942" i="2"/>
  <c r="H2942" i="2"/>
  <c r="J2942" i="2"/>
  <c r="K2942" i="2"/>
  <c r="E2943" i="2"/>
  <c r="F2943" i="2"/>
  <c r="C2943" i="2"/>
  <c r="G2943" i="2"/>
  <c r="H2943" i="2"/>
  <c r="J2943" i="2"/>
  <c r="K2943" i="2"/>
  <c r="E2944" i="2"/>
  <c r="F2944" i="2"/>
  <c r="C2944" i="2"/>
  <c r="G2944" i="2"/>
  <c r="H2944" i="2"/>
  <c r="J2944" i="2"/>
  <c r="K2944" i="2"/>
  <c r="E2945" i="2"/>
  <c r="F2945" i="2"/>
  <c r="C2945" i="2"/>
  <c r="G2945" i="2"/>
  <c r="H2945" i="2"/>
  <c r="J2945" i="2"/>
  <c r="K2945" i="2"/>
  <c r="E2946" i="2"/>
  <c r="F2946" i="2"/>
  <c r="C2946" i="2"/>
  <c r="G2946" i="2"/>
  <c r="H2946" i="2"/>
  <c r="J2946" i="2"/>
  <c r="K2946" i="2"/>
  <c r="E2947" i="2"/>
  <c r="F2947" i="2"/>
  <c r="C2947" i="2"/>
  <c r="G2947" i="2"/>
  <c r="H2947" i="2"/>
  <c r="J2947" i="2"/>
  <c r="K2947" i="2"/>
  <c r="E2948" i="2"/>
  <c r="F2948" i="2"/>
  <c r="C2948" i="2"/>
  <c r="G2948" i="2"/>
  <c r="H2948" i="2"/>
  <c r="J2948" i="2"/>
  <c r="K2948" i="2"/>
  <c r="E2949" i="2"/>
  <c r="F2949" i="2"/>
  <c r="C2949" i="2"/>
  <c r="G2949" i="2"/>
  <c r="H2949" i="2"/>
  <c r="J2949" i="2"/>
  <c r="K2949" i="2"/>
  <c r="E2950" i="2"/>
  <c r="F2950" i="2"/>
  <c r="C2950" i="2"/>
  <c r="G2950" i="2"/>
  <c r="H2950" i="2"/>
  <c r="J2950" i="2"/>
  <c r="K2950" i="2"/>
  <c r="E2951" i="2"/>
  <c r="F2951" i="2"/>
  <c r="C2951" i="2"/>
  <c r="G2951" i="2"/>
  <c r="H2951" i="2"/>
  <c r="J2951" i="2"/>
  <c r="K2951" i="2"/>
  <c r="E2952" i="2"/>
  <c r="F2952" i="2"/>
  <c r="C2952" i="2"/>
  <c r="G2952" i="2"/>
  <c r="H2952" i="2"/>
  <c r="J2952" i="2"/>
  <c r="K2952" i="2"/>
  <c r="E2953" i="2"/>
  <c r="F2953" i="2"/>
  <c r="C2953" i="2"/>
  <c r="G2953" i="2"/>
  <c r="H2953" i="2"/>
  <c r="J2953" i="2"/>
  <c r="K2953" i="2"/>
  <c r="E2954" i="2"/>
  <c r="F2954" i="2"/>
  <c r="C2954" i="2"/>
  <c r="G2954" i="2"/>
  <c r="H2954" i="2"/>
  <c r="J2954" i="2"/>
  <c r="K2954" i="2"/>
  <c r="E2955" i="2"/>
  <c r="F2955" i="2"/>
  <c r="C2955" i="2"/>
  <c r="G2955" i="2"/>
  <c r="H2955" i="2"/>
  <c r="J2955" i="2"/>
  <c r="K2955" i="2"/>
  <c r="E2956" i="2"/>
  <c r="F2956" i="2"/>
  <c r="C2956" i="2"/>
  <c r="G2956" i="2"/>
  <c r="H2956" i="2"/>
  <c r="J2956" i="2"/>
  <c r="K2956" i="2"/>
  <c r="E2957" i="2"/>
  <c r="F2957" i="2"/>
  <c r="C2957" i="2"/>
  <c r="G2957" i="2"/>
  <c r="H2957" i="2"/>
  <c r="J2957" i="2"/>
  <c r="K2957" i="2"/>
  <c r="E2958" i="2"/>
  <c r="F2958" i="2"/>
  <c r="C2958" i="2"/>
  <c r="G2958" i="2"/>
  <c r="H2958" i="2"/>
  <c r="J2958" i="2"/>
  <c r="K2958" i="2"/>
  <c r="E2959" i="2"/>
  <c r="F2959" i="2"/>
  <c r="C2959" i="2"/>
  <c r="G2959" i="2"/>
  <c r="H2959" i="2"/>
  <c r="J2959" i="2"/>
  <c r="K2959" i="2"/>
  <c r="E2960" i="2"/>
  <c r="F2960" i="2"/>
  <c r="C2960" i="2"/>
  <c r="G2960" i="2"/>
  <c r="H2960" i="2"/>
  <c r="J2960" i="2"/>
  <c r="K2960" i="2"/>
  <c r="E2961" i="2"/>
  <c r="F2961" i="2"/>
  <c r="C2961" i="2"/>
  <c r="G2961" i="2"/>
  <c r="H2961" i="2"/>
  <c r="J2961" i="2"/>
  <c r="K2961" i="2"/>
  <c r="E2962" i="2"/>
  <c r="F2962" i="2"/>
  <c r="C2962" i="2"/>
  <c r="G2962" i="2"/>
  <c r="H2962" i="2"/>
  <c r="J2962" i="2"/>
  <c r="K2962" i="2"/>
  <c r="E2963" i="2"/>
  <c r="F2963" i="2"/>
  <c r="C2963" i="2"/>
  <c r="G2963" i="2"/>
  <c r="H2963" i="2"/>
  <c r="J2963" i="2"/>
  <c r="K2963" i="2"/>
  <c r="E2964" i="2"/>
  <c r="F2964" i="2"/>
  <c r="C2964" i="2"/>
  <c r="G2964" i="2"/>
  <c r="H2964" i="2"/>
  <c r="J2964" i="2"/>
  <c r="K2964" i="2"/>
  <c r="E2965" i="2"/>
  <c r="F2965" i="2"/>
  <c r="C2965" i="2"/>
  <c r="G2965" i="2"/>
  <c r="H2965" i="2"/>
  <c r="J2965" i="2"/>
  <c r="K2965" i="2"/>
  <c r="E2966" i="2"/>
  <c r="F2966" i="2"/>
  <c r="C2966" i="2"/>
  <c r="G2966" i="2"/>
  <c r="H2966" i="2"/>
  <c r="J2966" i="2"/>
  <c r="K2966" i="2"/>
  <c r="E2967" i="2"/>
  <c r="F2967" i="2"/>
  <c r="C2967" i="2"/>
  <c r="G2967" i="2"/>
  <c r="H2967" i="2"/>
  <c r="J2967" i="2"/>
  <c r="K2967" i="2"/>
  <c r="E2968" i="2"/>
  <c r="F2968" i="2"/>
  <c r="C2968" i="2"/>
  <c r="G2968" i="2"/>
  <c r="H2968" i="2"/>
  <c r="J2968" i="2"/>
  <c r="K2968" i="2"/>
  <c r="E2969" i="2"/>
  <c r="F2969" i="2"/>
  <c r="C2969" i="2"/>
  <c r="G2969" i="2"/>
  <c r="H2969" i="2"/>
  <c r="J2969" i="2"/>
  <c r="K2969" i="2"/>
  <c r="E2970" i="2"/>
  <c r="F2970" i="2"/>
  <c r="C2970" i="2"/>
  <c r="G2970" i="2"/>
  <c r="H2970" i="2"/>
  <c r="J2970" i="2"/>
  <c r="K2970" i="2"/>
  <c r="E2971" i="2"/>
  <c r="F2971" i="2"/>
  <c r="C2971" i="2"/>
  <c r="G2971" i="2"/>
  <c r="H2971" i="2"/>
  <c r="J2971" i="2"/>
  <c r="K2971" i="2"/>
  <c r="E2972" i="2"/>
  <c r="F2972" i="2"/>
  <c r="C2972" i="2"/>
  <c r="G2972" i="2"/>
  <c r="H2972" i="2"/>
  <c r="J2972" i="2"/>
  <c r="K2972" i="2"/>
  <c r="E2973" i="2"/>
  <c r="F2973" i="2"/>
  <c r="C2973" i="2"/>
  <c r="G2973" i="2"/>
  <c r="H2973" i="2"/>
  <c r="J2973" i="2"/>
  <c r="K2973" i="2"/>
  <c r="E2974" i="2"/>
  <c r="F2974" i="2"/>
  <c r="C2974" i="2"/>
  <c r="G2974" i="2"/>
  <c r="H2974" i="2"/>
  <c r="J2974" i="2"/>
  <c r="K2974" i="2"/>
  <c r="E2975" i="2"/>
  <c r="F2975" i="2"/>
  <c r="C2975" i="2"/>
  <c r="G2975" i="2"/>
  <c r="H2975" i="2"/>
  <c r="J2975" i="2"/>
  <c r="K2975" i="2"/>
  <c r="E2976" i="2"/>
  <c r="F2976" i="2"/>
  <c r="C2976" i="2"/>
  <c r="G2976" i="2"/>
  <c r="H2976" i="2"/>
  <c r="J2976" i="2"/>
  <c r="K2976" i="2"/>
  <c r="E2977" i="2"/>
  <c r="F2977" i="2"/>
  <c r="C2977" i="2"/>
  <c r="G2977" i="2"/>
  <c r="H2977" i="2"/>
  <c r="J2977" i="2"/>
  <c r="K2977" i="2"/>
  <c r="E2978" i="2"/>
  <c r="F2978" i="2"/>
  <c r="C2978" i="2"/>
  <c r="G2978" i="2"/>
  <c r="H2978" i="2"/>
  <c r="J2978" i="2"/>
  <c r="K2978" i="2"/>
  <c r="E2979" i="2"/>
  <c r="F2979" i="2"/>
  <c r="C2979" i="2"/>
  <c r="G2979" i="2"/>
  <c r="H2979" i="2"/>
  <c r="J2979" i="2"/>
  <c r="K2979" i="2"/>
  <c r="E2980" i="2"/>
  <c r="F2980" i="2"/>
  <c r="C2980" i="2"/>
  <c r="G2980" i="2"/>
  <c r="H2980" i="2"/>
  <c r="J2980" i="2"/>
  <c r="K2980" i="2"/>
  <c r="E2981" i="2"/>
  <c r="F2981" i="2"/>
  <c r="C2981" i="2"/>
  <c r="G2981" i="2"/>
  <c r="H2981" i="2"/>
  <c r="J2981" i="2"/>
  <c r="K2981" i="2"/>
  <c r="E2982" i="2"/>
  <c r="F2982" i="2"/>
  <c r="C2982" i="2"/>
  <c r="G2982" i="2"/>
  <c r="H2982" i="2"/>
  <c r="J2982" i="2"/>
  <c r="K2982" i="2"/>
  <c r="E2983" i="2"/>
  <c r="F2983" i="2"/>
  <c r="C2983" i="2"/>
  <c r="G2983" i="2"/>
  <c r="H2983" i="2"/>
  <c r="J2983" i="2"/>
  <c r="K2983" i="2"/>
  <c r="E2984" i="2"/>
  <c r="F2984" i="2"/>
  <c r="C2984" i="2"/>
  <c r="G2984" i="2"/>
  <c r="H2984" i="2"/>
  <c r="J2984" i="2"/>
  <c r="K2984" i="2"/>
  <c r="E2985" i="2"/>
  <c r="F2985" i="2"/>
  <c r="C2985" i="2"/>
  <c r="G2985" i="2"/>
  <c r="H2985" i="2"/>
  <c r="J2985" i="2"/>
  <c r="K2985" i="2"/>
  <c r="E2986" i="2"/>
  <c r="F2986" i="2"/>
  <c r="C2986" i="2"/>
  <c r="G2986" i="2"/>
  <c r="H2986" i="2"/>
  <c r="J2986" i="2"/>
  <c r="K2986" i="2"/>
  <c r="E2987" i="2"/>
  <c r="F2987" i="2"/>
  <c r="C2987" i="2"/>
  <c r="G2987" i="2"/>
  <c r="H2987" i="2"/>
  <c r="J2987" i="2"/>
  <c r="K2987" i="2"/>
  <c r="E2988" i="2"/>
  <c r="F2988" i="2"/>
  <c r="C2988" i="2"/>
  <c r="G2988" i="2"/>
  <c r="H2988" i="2"/>
  <c r="J2988" i="2"/>
  <c r="K2988" i="2"/>
  <c r="E2989" i="2"/>
  <c r="F2989" i="2"/>
  <c r="C2989" i="2"/>
  <c r="G2989" i="2"/>
  <c r="H2989" i="2"/>
  <c r="J2989" i="2"/>
  <c r="K2989" i="2"/>
  <c r="E2990" i="2"/>
  <c r="F2990" i="2"/>
  <c r="C2990" i="2"/>
  <c r="G2990" i="2"/>
  <c r="H2990" i="2"/>
  <c r="J2990" i="2"/>
  <c r="K2990" i="2"/>
  <c r="E2991" i="2"/>
  <c r="F2991" i="2"/>
  <c r="C2991" i="2"/>
  <c r="G2991" i="2"/>
  <c r="H2991" i="2"/>
  <c r="J2991" i="2"/>
  <c r="K2991" i="2"/>
  <c r="E2992" i="2"/>
  <c r="F2992" i="2"/>
  <c r="C2992" i="2"/>
  <c r="G2992" i="2"/>
  <c r="H2992" i="2"/>
  <c r="J2992" i="2"/>
  <c r="K2992" i="2"/>
  <c r="E2993" i="2"/>
  <c r="F2993" i="2"/>
  <c r="C2993" i="2"/>
  <c r="G2993" i="2"/>
  <c r="H2993" i="2"/>
  <c r="J2993" i="2"/>
  <c r="K2993" i="2"/>
  <c r="E2994" i="2"/>
  <c r="F2994" i="2"/>
  <c r="C2994" i="2"/>
  <c r="G2994" i="2"/>
  <c r="H2994" i="2"/>
  <c r="J2994" i="2"/>
  <c r="K2994" i="2"/>
  <c r="E2995" i="2"/>
  <c r="F2995" i="2"/>
  <c r="C2995" i="2"/>
  <c r="G2995" i="2"/>
  <c r="H2995" i="2"/>
  <c r="J2995" i="2"/>
  <c r="K2995" i="2"/>
  <c r="E2996" i="2"/>
  <c r="F2996" i="2"/>
  <c r="C2996" i="2"/>
  <c r="G2996" i="2"/>
  <c r="H2996" i="2"/>
  <c r="J2996" i="2"/>
  <c r="K2996" i="2"/>
  <c r="E2997" i="2"/>
  <c r="F2997" i="2"/>
  <c r="C2997" i="2"/>
  <c r="G2997" i="2"/>
  <c r="H2997" i="2"/>
  <c r="J2997" i="2"/>
  <c r="K2997" i="2"/>
  <c r="E2998" i="2"/>
  <c r="F2998" i="2"/>
  <c r="C2998" i="2"/>
  <c r="G2998" i="2"/>
  <c r="H2998" i="2"/>
  <c r="J2998" i="2"/>
  <c r="K2998" i="2"/>
  <c r="E2999" i="2"/>
  <c r="F2999" i="2"/>
  <c r="C2999" i="2"/>
  <c r="G2999" i="2"/>
  <c r="H2999" i="2"/>
  <c r="J2999" i="2"/>
  <c r="K2999" i="2"/>
  <c r="E3000" i="2"/>
  <c r="F3000" i="2"/>
  <c r="C3000" i="2"/>
  <c r="G3000" i="2"/>
  <c r="H3000" i="2"/>
  <c r="J3000" i="2"/>
  <c r="K3000" i="2"/>
  <c r="E3001" i="2"/>
  <c r="F3001" i="2"/>
  <c r="C3001" i="2"/>
  <c r="G3001" i="2"/>
  <c r="H3001" i="2"/>
  <c r="J3001" i="2"/>
  <c r="K3001" i="2"/>
  <c r="E3002" i="2"/>
  <c r="F3002" i="2"/>
  <c r="C3002" i="2"/>
  <c r="G3002" i="2"/>
  <c r="H3002" i="2"/>
  <c r="J3002" i="2"/>
  <c r="K3002" i="2"/>
  <c r="E3003" i="2"/>
  <c r="F3003" i="2"/>
  <c r="C3003" i="2"/>
  <c r="G3003" i="2"/>
  <c r="H3003" i="2"/>
  <c r="J3003" i="2"/>
  <c r="K3003" i="2"/>
  <c r="E3004" i="2"/>
  <c r="F3004" i="2"/>
  <c r="C3004" i="2"/>
  <c r="G3004" i="2"/>
  <c r="H3004" i="2"/>
  <c r="J3004" i="2"/>
  <c r="K3004" i="2"/>
  <c r="E3005" i="2"/>
  <c r="F3005" i="2"/>
  <c r="C3005" i="2"/>
  <c r="G3005" i="2"/>
  <c r="H3005" i="2"/>
  <c r="J3005" i="2"/>
  <c r="K3005" i="2"/>
  <c r="E3006" i="2"/>
  <c r="F3006" i="2"/>
  <c r="C3006" i="2"/>
  <c r="G3006" i="2"/>
  <c r="H3006" i="2"/>
  <c r="J3006" i="2"/>
  <c r="K3006" i="2"/>
  <c r="E3007" i="2"/>
  <c r="F3007" i="2"/>
  <c r="C3007" i="2"/>
  <c r="G3007" i="2"/>
  <c r="H3007" i="2"/>
  <c r="J3007" i="2"/>
  <c r="K3007" i="2"/>
  <c r="E3008" i="2"/>
  <c r="F3008" i="2"/>
  <c r="C3008" i="2"/>
  <c r="G3008" i="2"/>
  <c r="H3008" i="2"/>
  <c r="J3008" i="2"/>
  <c r="K3008" i="2"/>
  <c r="E3009" i="2"/>
  <c r="F3009" i="2"/>
  <c r="C3009" i="2"/>
  <c r="G3009" i="2"/>
  <c r="H3009" i="2"/>
  <c r="J3009" i="2"/>
  <c r="K3009" i="2"/>
  <c r="E3010" i="2"/>
  <c r="F3010" i="2"/>
  <c r="C3010" i="2"/>
  <c r="G3010" i="2"/>
  <c r="H3010" i="2"/>
  <c r="J3010" i="2"/>
  <c r="K3010" i="2"/>
  <c r="E3011" i="2"/>
  <c r="F3011" i="2"/>
  <c r="C3011" i="2"/>
  <c r="G3011" i="2"/>
  <c r="H3011" i="2"/>
  <c r="J3011" i="2"/>
  <c r="K3011" i="2"/>
  <c r="E3012" i="2"/>
  <c r="F3012" i="2"/>
  <c r="C3012" i="2"/>
  <c r="G3012" i="2"/>
  <c r="H3012" i="2"/>
  <c r="J3012" i="2"/>
  <c r="K3012" i="2"/>
  <c r="E3013" i="2"/>
  <c r="F3013" i="2"/>
  <c r="C3013" i="2"/>
  <c r="G3013" i="2"/>
  <c r="H3013" i="2"/>
  <c r="J3013" i="2"/>
  <c r="K3013" i="2"/>
  <c r="E3014" i="2"/>
  <c r="F3014" i="2"/>
  <c r="C3014" i="2"/>
  <c r="G3014" i="2"/>
  <c r="H3014" i="2"/>
  <c r="J3014" i="2"/>
  <c r="K3014" i="2"/>
  <c r="E3015" i="2"/>
  <c r="F3015" i="2"/>
  <c r="C3015" i="2"/>
  <c r="G3015" i="2"/>
  <c r="H3015" i="2"/>
  <c r="J3015" i="2"/>
  <c r="K3015" i="2"/>
  <c r="E3016" i="2"/>
  <c r="F3016" i="2"/>
  <c r="C3016" i="2"/>
  <c r="G3016" i="2"/>
  <c r="H3016" i="2"/>
  <c r="J3016" i="2"/>
  <c r="K3016" i="2"/>
  <c r="E3017" i="2"/>
  <c r="F3017" i="2"/>
  <c r="C3017" i="2"/>
  <c r="G3017" i="2"/>
  <c r="H3017" i="2"/>
  <c r="J3017" i="2"/>
  <c r="K3017" i="2"/>
  <c r="E3018" i="2"/>
  <c r="F3018" i="2"/>
  <c r="C3018" i="2"/>
  <c r="G3018" i="2"/>
  <c r="H3018" i="2"/>
  <c r="J3018" i="2"/>
  <c r="K3018" i="2"/>
  <c r="E3019" i="2"/>
  <c r="F3019" i="2"/>
  <c r="C3019" i="2"/>
  <c r="G3019" i="2"/>
  <c r="H3019" i="2"/>
  <c r="J3019" i="2"/>
  <c r="K3019" i="2"/>
  <c r="E3020" i="2"/>
  <c r="F3020" i="2"/>
  <c r="C3020" i="2"/>
  <c r="G3020" i="2"/>
  <c r="H3020" i="2"/>
  <c r="J3020" i="2"/>
  <c r="K3020" i="2"/>
  <c r="E3021" i="2"/>
  <c r="F3021" i="2"/>
  <c r="C3021" i="2"/>
  <c r="G3021" i="2"/>
  <c r="H3021" i="2"/>
  <c r="J3021" i="2"/>
  <c r="K3021" i="2"/>
  <c r="E3022" i="2"/>
  <c r="F3022" i="2"/>
  <c r="C3022" i="2"/>
  <c r="G3022" i="2"/>
  <c r="H3022" i="2"/>
  <c r="J3022" i="2"/>
  <c r="K3022" i="2"/>
  <c r="E3023" i="2"/>
  <c r="F3023" i="2"/>
  <c r="C3023" i="2"/>
  <c r="G3023" i="2"/>
  <c r="H3023" i="2"/>
  <c r="J3023" i="2"/>
  <c r="K3023" i="2"/>
  <c r="E3024" i="2"/>
  <c r="F3024" i="2"/>
  <c r="C3024" i="2"/>
  <c r="G3024" i="2"/>
  <c r="H3024" i="2"/>
  <c r="J3024" i="2"/>
  <c r="K3024" i="2"/>
  <c r="E3025" i="2"/>
  <c r="F3025" i="2"/>
  <c r="C3025" i="2"/>
  <c r="G3025" i="2"/>
  <c r="H3025" i="2"/>
  <c r="J3025" i="2"/>
  <c r="K3025" i="2"/>
  <c r="E3026" i="2"/>
  <c r="F3026" i="2"/>
  <c r="C3026" i="2"/>
  <c r="G3026" i="2"/>
  <c r="H3026" i="2"/>
  <c r="J3026" i="2"/>
  <c r="K3026" i="2"/>
  <c r="E3027" i="2"/>
  <c r="F3027" i="2"/>
  <c r="C3027" i="2"/>
  <c r="G3027" i="2"/>
  <c r="H3027" i="2"/>
  <c r="J3027" i="2"/>
  <c r="K3027" i="2"/>
  <c r="E3028" i="2"/>
  <c r="F3028" i="2"/>
  <c r="C3028" i="2"/>
  <c r="G3028" i="2"/>
  <c r="H3028" i="2"/>
  <c r="J3028" i="2"/>
  <c r="K3028" i="2"/>
  <c r="E3029" i="2"/>
  <c r="F3029" i="2"/>
  <c r="C3029" i="2"/>
  <c r="G3029" i="2"/>
  <c r="H3029" i="2"/>
  <c r="J3029" i="2"/>
  <c r="K3029" i="2"/>
  <c r="E3030" i="2"/>
  <c r="F3030" i="2"/>
  <c r="C3030" i="2"/>
  <c r="G3030" i="2"/>
  <c r="H3030" i="2"/>
  <c r="J3030" i="2"/>
  <c r="K3030" i="2"/>
  <c r="E3031" i="2"/>
  <c r="F3031" i="2"/>
  <c r="C3031" i="2"/>
  <c r="G3031" i="2"/>
  <c r="H3031" i="2"/>
  <c r="J3031" i="2"/>
  <c r="K3031" i="2"/>
  <c r="E3032" i="2"/>
  <c r="F3032" i="2"/>
  <c r="C3032" i="2"/>
  <c r="G3032" i="2"/>
  <c r="H3032" i="2"/>
  <c r="J3032" i="2"/>
  <c r="K3032" i="2"/>
  <c r="E3033" i="2"/>
  <c r="F3033" i="2"/>
  <c r="C3033" i="2"/>
  <c r="G3033" i="2"/>
  <c r="H3033" i="2"/>
  <c r="J3033" i="2"/>
  <c r="K3033" i="2"/>
  <c r="E3034" i="2"/>
  <c r="F3034" i="2"/>
  <c r="C3034" i="2"/>
  <c r="G3034" i="2"/>
  <c r="H3034" i="2"/>
  <c r="J3034" i="2"/>
  <c r="K3034" i="2"/>
  <c r="E3035" i="2"/>
  <c r="F3035" i="2"/>
  <c r="C3035" i="2"/>
  <c r="G3035" i="2"/>
  <c r="H3035" i="2"/>
  <c r="J3035" i="2"/>
  <c r="K3035" i="2"/>
  <c r="E3036" i="2"/>
  <c r="F3036" i="2"/>
  <c r="C3036" i="2"/>
  <c r="G3036" i="2"/>
  <c r="H3036" i="2"/>
  <c r="J3036" i="2"/>
  <c r="K3036" i="2"/>
  <c r="E3037" i="2"/>
  <c r="F3037" i="2"/>
  <c r="C3037" i="2"/>
  <c r="G3037" i="2"/>
  <c r="H3037" i="2"/>
  <c r="J3037" i="2"/>
  <c r="K3037" i="2"/>
  <c r="E3038" i="2"/>
  <c r="F3038" i="2"/>
  <c r="C3038" i="2"/>
  <c r="G3038" i="2"/>
  <c r="H3038" i="2"/>
  <c r="J3038" i="2"/>
  <c r="K3038" i="2"/>
  <c r="E3039" i="2"/>
  <c r="F3039" i="2"/>
  <c r="C3039" i="2"/>
  <c r="G3039" i="2"/>
  <c r="H3039" i="2"/>
  <c r="J3039" i="2"/>
  <c r="K3039" i="2"/>
  <c r="E3040" i="2"/>
  <c r="F3040" i="2"/>
  <c r="C3040" i="2"/>
  <c r="G3040" i="2"/>
  <c r="H3040" i="2"/>
  <c r="J3040" i="2"/>
  <c r="K3040" i="2"/>
  <c r="E3041" i="2"/>
  <c r="F3041" i="2"/>
  <c r="C3041" i="2"/>
  <c r="G3041" i="2"/>
  <c r="H3041" i="2"/>
  <c r="J3041" i="2"/>
  <c r="K3041" i="2"/>
  <c r="E3042" i="2"/>
  <c r="F3042" i="2"/>
  <c r="C3042" i="2"/>
  <c r="G3042" i="2"/>
  <c r="H3042" i="2"/>
  <c r="J3042" i="2"/>
  <c r="K3042" i="2"/>
  <c r="E3043" i="2"/>
  <c r="F3043" i="2"/>
  <c r="C3043" i="2"/>
  <c r="G3043" i="2"/>
  <c r="H3043" i="2"/>
  <c r="J3043" i="2"/>
  <c r="K3043" i="2"/>
  <c r="E3044" i="2"/>
  <c r="F3044" i="2"/>
  <c r="C3044" i="2"/>
  <c r="G3044" i="2"/>
  <c r="H3044" i="2"/>
  <c r="J3044" i="2"/>
  <c r="K3044" i="2"/>
  <c r="E3045" i="2"/>
  <c r="F3045" i="2"/>
  <c r="C3045" i="2"/>
  <c r="G3045" i="2"/>
  <c r="H3045" i="2"/>
  <c r="J3045" i="2"/>
  <c r="K3045" i="2"/>
  <c r="E3046" i="2"/>
  <c r="F3046" i="2"/>
  <c r="C3046" i="2"/>
  <c r="G3046" i="2"/>
  <c r="H3046" i="2"/>
  <c r="J3046" i="2"/>
  <c r="K3046" i="2"/>
  <c r="E3047" i="2"/>
  <c r="F3047" i="2"/>
  <c r="C3047" i="2"/>
  <c r="G3047" i="2"/>
  <c r="H3047" i="2"/>
  <c r="J3047" i="2"/>
  <c r="K3047" i="2"/>
  <c r="E3048" i="2"/>
  <c r="F3048" i="2"/>
  <c r="C3048" i="2"/>
  <c r="G3048" i="2"/>
  <c r="H3048" i="2"/>
  <c r="J3048" i="2"/>
  <c r="K3048" i="2"/>
  <c r="E3049" i="2"/>
  <c r="F3049" i="2"/>
  <c r="C3049" i="2"/>
  <c r="G3049" i="2"/>
  <c r="H3049" i="2"/>
  <c r="J3049" i="2"/>
  <c r="K3049" i="2"/>
  <c r="E3050" i="2"/>
  <c r="F3050" i="2"/>
  <c r="C3050" i="2"/>
  <c r="G3050" i="2"/>
  <c r="H3050" i="2"/>
  <c r="J3050" i="2"/>
  <c r="K3050" i="2"/>
  <c r="E3051" i="2"/>
  <c r="F3051" i="2"/>
  <c r="C3051" i="2"/>
  <c r="G3051" i="2"/>
  <c r="H3051" i="2"/>
  <c r="J3051" i="2"/>
  <c r="K3051" i="2"/>
  <c r="E3052" i="2"/>
  <c r="F3052" i="2"/>
  <c r="C3052" i="2"/>
  <c r="G3052" i="2"/>
  <c r="H3052" i="2"/>
  <c r="J3052" i="2"/>
  <c r="K3052" i="2"/>
  <c r="E3053" i="2"/>
  <c r="F3053" i="2"/>
  <c r="C3053" i="2"/>
  <c r="G3053" i="2"/>
  <c r="H3053" i="2"/>
  <c r="J3053" i="2"/>
  <c r="K3053" i="2"/>
  <c r="E3054" i="2"/>
  <c r="F3054" i="2"/>
  <c r="C3054" i="2"/>
  <c r="G3054" i="2"/>
  <c r="H3054" i="2"/>
  <c r="J3054" i="2"/>
  <c r="K3054" i="2"/>
  <c r="E3055" i="2"/>
  <c r="F3055" i="2"/>
  <c r="C3055" i="2"/>
  <c r="G3055" i="2"/>
  <c r="H3055" i="2"/>
  <c r="J3055" i="2"/>
  <c r="K3055" i="2"/>
  <c r="E3056" i="2"/>
  <c r="F3056" i="2"/>
  <c r="C3056" i="2"/>
  <c r="G3056" i="2"/>
  <c r="H3056" i="2"/>
  <c r="J3056" i="2"/>
  <c r="K3056" i="2"/>
  <c r="E3057" i="2"/>
  <c r="F3057" i="2"/>
  <c r="C3057" i="2"/>
  <c r="G3057" i="2"/>
  <c r="H3057" i="2"/>
  <c r="J3057" i="2"/>
  <c r="K3057" i="2"/>
  <c r="E3058" i="2"/>
  <c r="F3058" i="2"/>
  <c r="C3058" i="2"/>
  <c r="G3058" i="2"/>
  <c r="H3058" i="2"/>
  <c r="J3058" i="2"/>
  <c r="K3058" i="2"/>
  <c r="E3059" i="2"/>
  <c r="F3059" i="2"/>
  <c r="C3059" i="2"/>
  <c r="G3059" i="2"/>
  <c r="H3059" i="2"/>
  <c r="J3059" i="2"/>
  <c r="K3059" i="2"/>
  <c r="E3060" i="2"/>
  <c r="F3060" i="2"/>
  <c r="C3060" i="2"/>
  <c r="G3060" i="2"/>
  <c r="H3060" i="2"/>
  <c r="J3060" i="2"/>
  <c r="K3060" i="2"/>
  <c r="E3061" i="2"/>
  <c r="F3061" i="2"/>
  <c r="C3061" i="2"/>
  <c r="G3061" i="2"/>
  <c r="H3061" i="2"/>
  <c r="J3061" i="2"/>
  <c r="K3061" i="2"/>
  <c r="F3062" i="2"/>
  <c r="C3062" i="2"/>
  <c r="G3062" i="2"/>
  <c r="H3062" i="2"/>
  <c r="J3062" i="2"/>
  <c r="K3062" i="2"/>
  <c r="C3064" i="2"/>
  <c r="G3064" i="2"/>
  <c r="H3064" i="2"/>
  <c r="C3065" i="2"/>
  <c r="G3065" i="2"/>
  <c r="H3065" i="2"/>
  <c r="C3066" i="2"/>
  <c r="G3066" i="2"/>
  <c r="H3066" i="2"/>
  <c r="C3067" i="2"/>
  <c r="G3067" i="2"/>
  <c r="H3067" i="2"/>
  <c r="C3068" i="2"/>
  <c r="G3068" i="2"/>
  <c r="H3068" i="2"/>
  <c r="C3069" i="2"/>
  <c r="G3069" i="2"/>
  <c r="H3069" i="2"/>
  <c r="C3070" i="2"/>
  <c r="G3070" i="2"/>
  <c r="H3070" i="2"/>
  <c r="C3071" i="2"/>
  <c r="G3071" i="2"/>
  <c r="H3071" i="2"/>
  <c r="C3072" i="2"/>
  <c r="G3072" i="2"/>
  <c r="H3072" i="2"/>
  <c r="C3073" i="2"/>
  <c r="G3073" i="2"/>
  <c r="H3073" i="2"/>
  <c r="C3074" i="2"/>
  <c r="G3074" i="2"/>
  <c r="H3074" i="2"/>
  <c r="C3075" i="2"/>
  <c r="G3075" i="2"/>
  <c r="H3075" i="2"/>
  <c r="C3076" i="2"/>
  <c r="G3076" i="2"/>
  <c r="H3076" i="2"/>
  <c r="C3077" i="2"/>
  <c r="G3077" i="2"/>
  <c r="H3077" i="2"/>
  <c r="C3078" i="2"/>
  <c r="G3078" i="2"/>
  <c r="H3078" i="2"/>
  <c r="C3079" i="2"/>
  <c r="G3079" i="2"/>
  <c r="H3079" i="2"/>
  <c r="C3080" i="2"/>
  <c r="G3080" i="2"/>
  <c r="H3080" i="2"/>
  <c r="E3064" i="2"/>
  <c r="K3064" i="2"/>
  <c r="E3065" i="2"/>
  <c r="K3065" i="2"/>
  <c r="F3064" i="2"/>
  <c r="J3064" i="2"/>
  <c r="F3065" i="2"/>
  <c r="J3065" i="2"/>
  <c r="E3066" i="2"/>
  <c r="F3066" i="2"/>
  <c r="J3066" i="2"/>
  <c r="K3066" i="2"/>
  <c r="E3067" i="2"/>
  <c r="F3067" i="2"/>
  <c r="J3067" i="2"/>
  <c r="K3067" i="2"/>
  <c r="E3068" i="2"/>
  <c r="F3068" i="2"/>
  <c r="J3068" i="2"/>
  <c r="K3068" i="2"/>
  <c r="E3069" i="2"/>
  <c r="F3069" i="2"/>
  <c r="J3069" i="2"/>
  <c r="K3069" i="2"/>
  <c r="E3070" i="2"/>
  <c r="F3070" i="2"/>
  <c r="J3070" i="2"/>
  <c r="K3070" i="2"/>
  <c r="E3071" i="2"/>
  <c r="F3071" i="2"/>
  <c r="J3071" i="2"/>
  <c r="K3071" i="2"/>
  <c r="E3072" i="2"/>
  <c r="F3072" i="2"/>
  <c r="J3072" i="2"/>
  <c r="K3072" i="2"/>
  <c r="E3073" i="2"/>
  <c r="F3073" i="2"/>
  <c r="J3073" i="2"/>
  <c r="K3073" i="2"/>
  <c r="E3074" i="2"/>
  <c r="F3074" i="2"/>
  <c r="J3074" i="2"/>
  <c r="K3074" i="2"/>
  <c r="E3075" i="2"/>
  <c r="F3075" i="2"/>
  <c r="J3075" i="2"/>
  <c r="K3075" i="2"/>
  <c r="E3076" i="2"/>
  <c r="F3076" i="2"/>
  <c r="J3076" i="2"/>
  <c r="K3076" i="2"/>
  <c r="E3077" i="2"/>
  <c r="F3077" i="2"/>
  <c r="J3077" i="2"/>
  <c r="K3077" i="2"/>
  <c r="E3078" i="2"/>
  <c r="F3078" i="2"/>
  <c r="J3078" i="2"/>
  <c r="K3078" i="2"/>
  <c r="E3079" i="2"/>
  <c r="F3079" i="2"/>
  <c r="J3079" i="2"/>
  <c r="K3079" i="2"/>
  <c r="E3080" i="2"/>
  <c r="F3080" i="2"/>
  <c r="J3080" i="2"/>
  <c r="K3080" i="2"/>
  <c r="E3081" i="2"/>
  <c r="F3081" i="2"/>
  <c r="C3081" i="2"/>
  <c r="G3081" i="2"/>
  <c r="H3081" i="2"/>
  <c r="J3081" i="2"/>
  <c r="K3081" i="2"/>
  <c r="E3082" i="2"/>
  <c r="F3082" i="2"/>
  <c r="C3082" i="2"/>
  <c r="G3082" i="2"/>
  <c r="H3082" i="2"/>
  <c r="J3082" i="2"/>
  <c r="K3082" i="2"/>
  <c r="E3083" i="2"/>
  <c r="F3083" i="2"/>
  <c r="C3083" i="2"/>
  <c r="G3083" i="2"/>
  <c r="H3083" i="2"/>
  <c r="J3083" i="2"/>
  <c r="K3083" i="2"/>
  <c r="E3084" i="2"/>
  <c r="F3084" i="2"/>
  <c r="C3084" i="2"/>
  <c r="G3084" i="2"/>
  <c r="H3084" i="2"/>
  <c r="J3084" i="2"/>
  <c r="K3084" i="2"/>
  <c r="E3085" i="2"/>
  <c r="F3085" i="2"/>
  <c r="C3085" i="2"/>
  <c r="G3085" i="2"/>
  <c r="H3085" i="2"/>
  <c r="J3085" i="2"/>
  <c r="K3085" i="2"/>
  <c r="E3086" i="2"/>
  <c r="F3086" i="2"/>
  <c r="C3086" i="2"/>
  <c r="G3086" i="2"/>
  <c r="H3086" i="2"/>
  <c r="J3086" i="2"/>
  <c r="K3086" i="2"/>
  <c r="E3087" i="2"/>
  <c r="F3087" i="2"/>
  <c r="C3087" i="2"/>
  <c r="G3087" i="2"/>
  <c r="H3087" i="2"/>
  <c r="J3087" i="2"/>
  <c r="K3087" i="2"/>
  <c r="E3088" i="2"/>
  <c r="F3088" i="2"/>
  <c r="C3088" i="2"/>
  <c r="G3088" i="2"/>
  <c r="H3088" i="2"/>
  <c r="J3088" i="2"/>
  <c r="K3088" i="2"/>
  <c r="E3089" i="2"/>
  <c r="F3089" i="2"/>
  <c r="C3089" i="2"/>
  <c r="G3089" i="2"/>
  <c r="H3089" i="2"/>
  <c r="J3089" i="2"/>
  <c r="K3089" i="2"/>
  <c r="E3090" i="2"/>
  <c r="F3090" i="2"/>
  <c r="C3090" i="2"/>
  <c r="G3090" i="2"/>
  <c r="H3090" i="2"/>
  <c r="J3090" i="2"/>
  <c r="K3090" i="2"/>
  <c r="E3091" i="2"/>
  <c r="F3091" i="2"/>
  <c r="C3091" i="2"/>
  <c r="G3091" i="2"/>
  <c r="H3091" i="2"/>
  <c r="J3091" i="2"/>
  <c r="K3091" i="2"/>
  <c r="E3092" i="2"/>
  <c r="F3092" i="2"/>
  <c r="C3092" i="2"/>
  <c r="G3092" i="2"/>
  <c r="H3092" i="2"/>
  <c r="J3092" i="2"/>
  <c r="K3092" i="2"/>
  <c r="E3093" i="2"/>
  <c r="F3093" i="2"/>
  <c r="C3093" i="2"/>
  <c r="G3093" i="2"/>
  <c r="H3093" i="2"/>
  <c r="J3093" i="2"/>
  <c r="K3093" i="2"/>
  <c r="E3094" i="2"/>
  <c r="F3094" i="2"/>
  <c r="C3094" i="2"/>
  <c r="G3094" i="2"/>
  <c r="H3094" i="2"/>
  <c r="J3094" i="2"/>
  <c r="K3094" i="2"/>
  <c r="E3095" i="2"/>
  <c r="F3095" i="2"/>
  <c r="C3095" i="2"/>
  <c r="G3095" i="2"/>
  <c r="H3095" i="2"/>
  <c r="J3095" i="2"/>
  <c r="K3095" i="2"/>
  <c r="E3096" i="2"/>
  <c r="F3096" i="2"/>
  <c r="C3096" i="2"/>
  <c r="G3096" i="2"/>
  <c r="H3096" i="2"/>
  <c r="J3096" i="2"/>
  <c r="K3096" i="2"/>
  <c r="E3097" i="2"/>
  <c r="F3097" i="2"/>
  <c r="C3097" i="2"/>
  <c r="G3097" i="2"/>
  <c r="H3097" i="2"/>
  <c r="J3097" i="2"/>
  <c r="K3097" i="2"/>
  <c r="E3098" i="2"/>
  <c r="F3098" i="2"/>
  <c r="C3098" i="2"/>
  <c r="G3098" i="2"/>
  <c r="H3098" i="2"/>
  <c r="J3098" i="2"/>
  <c r="K3098" i="2"/>
  <c r="E3099" i="2"/>
  <c r="F3099" i="2"/>
  <c r="C3099" i="2"/>
  <c r="G3099" i="2"/>
  <c r="H3099" i="2"/>
  <c r="J3099" i="2"/>
  <c r="K3099" i="2"/>
  <c r="E3100" i="2"/>
  <c r="F3100" i="2"/>
  <c r="C3100" i="2"/>
  <c r="G3100" i="2"/>
  <c r="H3100" i="2"/>
  <c r="J3100" i="2"/>
  <c r="K3100" i="2"/>
  <c r="E3101" i="2"/>
  <c r="F3101" i="2"/>
  <c r="C3101" i="2"/>
  <c r="G3101" i="2"/>
  <c r="H3101" i="2"/>
  <c r="J3101" i="2"/>
  <c r="K3101" i="2"/>
  <c r="E3102" i="2"/>
  <c r="F3102" i="2"/>
  <c r="C3102" i="2"/>
  <c r="G3102" i="2"/>
  <c r="H3102" i="2"/>
  <c r="J3102" i="2"/>
  <c r="K3102" i="2"/>
  <c r="E3103" i="2"/>
  <c r="F3103" i="2"/>
  <c r="C3103" i="2"/>
  <c r="G3103" i="2"/>
  <c r="H3103" i="2"/>
  <c r="J3103" i="2"/>
  <c r="K3103" i="2"/>
  <c r="E2128" i="2"/>
  <c r="C2128" i="2"/>
  <c r="K2128" i="2"/>
  <c r="E2129" i="2"/>
  <c r="C2129" i="2"/>
  <c r="K2129" i="2"/>
  <c r="F2128" i="2"/>
  <c r="G2128" i="2"/>
  <c r="H2128" i="2"/>
  <c r="J2128" i="2"/>
  <c r="F2129" i="2"/>
  <c r="G2129" i="2"/>
  <c r="H2129" i="2"/>
  <c r="J2129" i="2"/>
  <c r="E2130" i="2"/>
  <c r="F2130" i="2"/>
  <c r="C2130" i="2"/>
  <c r="G2130" i="2"/>
  <c r="H2130" i="2"/>
  <c r="J2130" i="2"/>
  <c r="K2130" i="2"/>
  <c r="E2131" i="2"/>
  <c r="F2131" i="2"/>
  <c r="C2131" i="2"/>
  <c r="G2131" i="2"/>
  <c r="H2131" i="2"/>
  <c r="J2131" i="2"/>
  <c r="K2131" i="2"/>
  <c r="E2132" i="2"/>
  <c r="F2132" i="2"/>
  <c r="C2132" i="2"/>
  <c r="G2132" i="2"/>
  <c r="H2132" i="2"/>
  <c r="J2132" i="2"/>
  <c r="K2132" i="2"/>
  <c r="E2133" i="2"/>
  <c r="F2133" i="2"/>
  <c r="C2133" i="2"/>
  <c r="G2133" i="2"/>
  <c r="H2133" i="2"/>
  <c r="J2133" i="2"/>
  <c r="K2133" i="2"/>
  <c r="E2134" i="2"/>
  <c r="F2134" i="2"/>
  <c r="C2134" i="2"/>
  <c r="G2134" i="2"/>
  <c r="H2134" i="2"/>
  <c r="J2134" i="2"/>
  <c r="K2134" i="2"/>
  <c r="E2135" i="2"/>
  <c r="F2135" i="2"/>
  <c r="C2135" i="2"/>
  <c r="G2135" i="2"/>
  <c r="H2135" i="2"/>
  <c r="J2135" i="2"/>
  <c r="K2135" i="2"/>
  <c r="E2136" i="2"/>
  <c r="F2136" i="2"/>
  <c r="C2136" i="2"/>
  <c r="G2136" i="2"/>
  <c r="H2136" i="2"/>
  <c r="J2136" i="2"/>
  <c r="K2136" i="2"/>
  <c r="E2137" i="2"/>
  <c r="F2137" i="2"/>
  <c r="C2137" i="2"/>
  <c r="G2137" i="2"/>
  <c r="H2137" i="2"/>
  <c r="J2137" i="2"/>
  <c r="K2137" i="2"/>
  <c r="E2138" i="2"/>
  <c r="F2138" i="2"/>
  <c r="C2138" i="2"/>
  <c r="G2138" i="2"/>
  <c r="H2138" i="2"/>
  <c r="J2138" i="2"/>
  <c r="K2138" i="2"/>
  <c r="E2139" i="2"/>
  <c r="F2139" i="2"/>
  <c r="C2139" i="2"/>
  <c r="G2139" i="2"/>
  <c r="H2139" i="2"/>
  <c r="J2139" i="2"/>
  <c r="K2139" i="2"/>
  <c r="E2140" i="2"/>
  <c r="F2140" i="2"/>
  <c r="C2140" i="2"/>
  <c r="G2140" i="2"/>
  <c r="H2140" i="2"/>
  <c r="J2140" i="2"/>
  <c r="K2140" i="2"/>
  <c r="E2141" i="2"/>
  <c r="F2141" i="2"/>
  <c r="C2141" i="2"/>
  <c r="G2141" i="2"/>
  <c r="H2141" i="2"/>
  <c r="J2141" i="2"/>
  <c r="K2141" i="2"/>
  <c r="E2142" i="2"/>
  <c r="F2142" i="2"/>
  <c r="C2142" i="2"/>
  <c r="G2142" i="2"/>
  <c r="H2142" i="2"/>
  <c r="J2142" i="2"/>
  <c r="K2142" i="2"/>
  <c r="E2143" i="2"/>
  <c r="F2143" i="2"/>
  <c r="C2143" i="2"/>
  <c r="G2143" i="2"/>
  <c r="H2143" i="2"/>
  <c r="J2143" i="2"/>
  <c r="K2143" i="2"/>
  <c r="E2144" i="2"/>
  <c r="F2144" i="2"/>
  <c r="C2144" i="2"/>
  <c r="G2144" i="2"/>
  <c r="H2144" i="2"/>
  <c r="J2144" i="2"/>
  <c r="K2144" i="2"/>
  <c r="E2145" i="2"/>
  <c r="F2145" i="2"/>
  <c r="C2145" i="2"/>
  <c r="G2145" i="2"/>
  <c r="H2145" i="2"/>
  <c r="J2145" i="2"/>
  <c r="K2145" i="2"/>
  <c r="E2146" i="2"/>
  <c r="F2146" i="2"/>
  <c r="C2146" i="2"/>
  <c r="G2146" i="2"/>
  <c r="H2146" i="2"/>
  <c r="J2146" i="2"/>
  <c r="K2146" i="2"/>
  <c r="E2147" i="2"/>
  <c r="F2147" i="2"/>
  <c r="C2147" i="2"/>
  <c r="G2147" i="2"/>
  <c r="H2147" i="2"/>
  <c r="J2147" i="2"/>
  <c r="K2147" i="2"/>
  <c r="E2148" i="2"/>
  <c r="F2148" i="2"/>
  <c r="C2148" i="2"/>
  <c r="G2148" i="2"/>
  <c r="H2148" i="2"/>
  <c r="J2148" i="2"/>
  <c r="K2148" i="2"/>
  <c r="E2149" i="2"/>
  <c r="F2149" i="2"/>
  <c r="C2149" i="2"/>
  <c r="G2149" i="2"/>
  <c r="H2149" i="2"/>
  <c r="J2149" i="2"/>
  <c r="K2149" i="2"/>
  <c r="E2150" i="2"/>
  <c r="F2150" i="2"/>
  <c r="C2150" i="2"/>
  <c r="G2150" i="2"/>
  <c r="H2150" i="2"/>
  <c r="J2150" i="2"/>
  <c r="K2150" i="2"/>
  <c r="E2151" i="2"/>
  <c r="F2151" i="2"/>
  <c r="C2151" i="2"/>
  <c r="G2151" i="2"/>
  <c r="H2151" i="2"/>
  <c r="J2151" i="2"/>
  <c r="K2151" i="2"/>
  <c r="E2152" i="2"/>
  <c r="F2152" i="2"/>
  <c r="C2152" i="2"/>
  <c r="G2152" i="2"/>
  <c r="H2152" i="2"/>
  <c r="J2152" i="2"/>
  <c r="K2152" i="2"/>
  <c r="E2153" i="2"/>
  <c r="F2153" i="2"/>
  <c r="C2153" i="2"/>
  <c r="G2153" i="2"/>
  <c r="H2153" i="2"/>
  <c r="J2153" i="2"/>
  <c r="K2153" i="2"/>
  <c r="E2154" i="2"/>
  <c r="F2154" i="2"/>
  <c r="C2154" i="2"/>
  <c r="G2154" i="2"/>
  <c r="H2154" i="2"/>
  <c r="J2154" i="2"/>
  <c r="K2154" i="2"/>
  <c r="E2155" i="2"/>
  <c r="F2155" i="2"/>
  <c r="C2155" i="2"/>
  <c r="G2155" i="2"/>
  <c r="H2155" i="2"/>
  <c r="J2155" i="2"/>
  <c r="K2155" i="2"/>
  <c r="E2156" i="2"/>
  <c r="F2156" i="2"/>
  <c r="C2156" i="2"/>
  <c r="G2156" i="2"/>
  <c r="H2156" i="2"/>
  <c r="J2156" i="2"/>
  <c r="K2156" i="2"/>
  <c r="E2157" i="2"/>
  <c r="F2157" i="2"/>
  <c r="C2157" i="2"/>
  <c r="G2157" i="2"/>
  <c r="H2157" i="2"/>
  <c r="J2157" i="2"/>
  <c r="K2157" i="2"/>
  <c r="E2158" i="2"/>
  <c r="F2158" i="2"/>
  <c r="C2158" i="2"/>
  <c r="G2158" i="2"/>
  <c r="H2158" i="2"/>
  <c r="J2158" i="2"/>
  <c r="K2158" i="2"/>
  <c r="E2159" i="2"/>
  <c r="F2159" i="2"/>
  <c r="C2159" i="2"/>
  <c r="G2159" i="2"/>
  <c r="H2159" i="2"/>
  <c r="J2159" i="2"/>
  <c r="K2159" i="2"/>
  <c r="E2160" i="2"/>
  <c r="F2160" i="2"/>
  <c r="C2160" i="2"/>
  <c r="G2160" i="2"/>
  <c r="H2160" i="2"/>
  <c r="J2160" i="2"/>
  <c r="K2160" i="2"/>
  <c r="E2161" i="2"/>
  <c r="F2161" i="2"/>
  <c r="C2161" i="2"/>
  <c r="G2161" i="2"/>
  <c r="H2161" i="2"/>
  <c r="J2161" i="2"/>
  <c r="K2161" i="2"/>
  <c r="E2162" i="2"/>
  <c r="F2162" i="2"/>
  <c r="C2162" i="2"/>
  <c r="G2162" i="2"/>
  <c r="H2162" i="2"/>
  <c r="J2162" i="2"/>
  <c r="K2162" i="2"/>
  <c r="E2163" i="2"/>
  <c r="F2163" i="2"/>
  <c r="C2163" i="2"/>
  <c r="G2163" i="2"/>
  <c r="H2163" i="2"/>
  <c r="J2163" i="2"/>
  <c r="K2163" i="2"/>
  <c r="E2164" i="2"/>
  <c r="F2164" i="2"/>
  <c r="C2164" i="2"/>
  <c r="G2164" i="2"/>
  <c r="H2164" i="2"/>
  <c r="J2164" i="2"/>
  <c r="K2164" i="2"/>
  <c r="E2165" i="2"/>
  <c r="F2165" i="2"/>
  <c r="C2165" i="2"/>
  <c r="G2165" i="2"/>
  <c r="H2165" i="2"/>
  <c r="J2165" i="2"/>
  <c r="K2165" i="2"/>
  <c r="E2166" i="2"/>
  <c r="F2166" i="2"/>
  <c r="C2166" i="2"/>
  <c r="G2166" i="2"/>
  <c r="H2166" i="2"/>
  <c r="J2166" i="2"/>
  <c r="K2166" i="2"/>
  <c r="E2167" i="2"/>
  <c r="F2167" i="2"/>
  <c r="C2167" i="2"/>
  <c r="G2167" i="2"/>
  <c r="H2167" i="2"/>
  <c r="J2167" i="2"/>
  <c r="K2167" i="2"/>
  <c r="E2168" i="2"/>
  <c r="F2168" i="2"/>
  <c r="C2168" i="2"/>
  <c r="G2168" i="2"/>
  <c r="H2168" i="2"/>
  <c r="J2168" i="2"/>
  <c r="K2168" i="2"/>
  <c r="E2169" i="2"/>
  <c r="F2169" i="2"/>
  <c r="C2169" i="2"/>
  <c r="G2169" i="2"/>
  <c r="H2169" i="2"/>
  <c r="J2169" i="2"/>
  <c r="K2169" i="2"/>
  <c r="E2170" i="2"/>
  <c r="F2170" i="2"/>
  <c r="C2170" i="2"/>
  <c r="G2170" i="2"/>
  <c r="H2170" i="2"/>
  <c r="J2170" i="2"/>
  <c r="K2170" i="2"/>
  <c r="E2171" i="2"/>
  <c r="F2171" i="2"/>
  <c r="C2171" i="2"/>
  <c r="G2171" i="2"/>
  <c r="H2171" i="2"/>
  <c r="J2171" i="2"/>
  <c r="K2171" i="2"/>
  <c r="E2172" i="2"/>
  <c r="F2172" i="2"/>
  <c r="C2172" i="2"/>
  <c r="G2172" i="2"/>
  <c r="H2172" i="2"/>
  <c r="J2172" i="2"/>
  <c r="K2172" i="2"/>
  <c r="E2173" i="2"/>
  <c r="F2173" i="2"/>
  <c r="C2173" i="2"/>
  <c r="G2173" i="2"/>
  <c r="H2173" i="2"/>
  <c r="J2173" i="2"/>
  <c r="K2173" i="2"/>
  <c r="E2174" i="2"/>
  <c r="F2174" i="2"/>
  <c r="C2174" i="2"/>
  <c r="G2174" i="2"/>
  <c r="H2174" i="2"/>
  <c r="J2174" i="2"/>
  <c r="K2174" i="2"/>
  <c r="E2175" i="2"/>
  <c r="F2175" i="2"/>
  <c r="C2175" i="2"/>
  <c r="G2175" i="2"/>
  <c r="H2175" i="2"/>
  <c r="J2175" i="2"/>
  <c r="K2175" i="2"/>
  <c r="E2176" i="2"/>
  <c r="F2176" i="2"/>
  <c r="C2176" i="2"/>
  <c r="G2176" i="2"/>
  <c r="H2176" i="2"/>
  <c r="J2176" i="2"/>
  <c r="K2176" i="2"/>
  <c r="E2177" i="2"/>
  <c r="F2177" i="2"/>
  <c r="C2177" i="2"/>
  <c r="G2177" i="2"/>
  <c r="H2177" i="2"/>
  <c r="J2177" i="2"/>
  <c r="K2177" i="2"/>
  <c r="E2178" i="2"/>
  <c r="F2178" i="2"/>
  <c r="C2178" i="2"/>
  <c r="G2178" i="2"/>
  <c r="H2178" i="2"/>
  <c r="J2178" i="2"/>
  <c r="K2178" i="2"/>
  <c r="E2179" i="2"/>
  <c r="F2179" i="2"/>
  <c r="C2179" i="2"/>
  <c r="G2179" i="2"/>
  <c r="H2179" i="2"/>
  <c r="J2179" i="2"/>
  <c r="K2179" i="2"/>
  <c r="E2180" i="2"/>
  <c r="F2180" i="2"/>
  <c r="C2180" i="2"/>
  <c r="G2180" i="2"/>
  <c r="H2180" i="2"/>
  <c r="J2180" i="2"/>
  <c r="K2180" i="2"/>
  <c r="E2181" i="2"/>
  <c r="F2181" i="2"/>
  <c r="C2181" i="2"/>
  <c r="G2181" i="2"/>
  <c r="H2181" i="2"/>
  <c r="J2181" i="2"/>
  <c r="K2181" i="2"/>
  <c r="E2182" i="2"/>
  <c r="F2182" i="2"/>
  <c r="C2182" i="2"/>
  <c r="G2182" i="2"/>
  <c r="H2182" i="2"/>
  <c r="J2182" i="2"/>
  <c r="K2182" i="2"/>
  <c r="E2183" i="2"/>
  <c r="F2183" i="2"/>
  <c r="C2183" i="2"/>
  <c r="G2183" i="2"/>
  <c r="H2183" i="2"/>
  <c r="J2183" i="2"/>
  <c r="K2183" i="2"/>
  <c r="E2184" i="2"/>
  <c r="F2184" i="2"/>
  <c r="C2184" i="2"/>
  <c r="G2184" i="2"/>
  <c r="H2184" i="2"/>
  <c r="J2184" i="2"/>
  <c r="K2184" i="2"/>
  <c r="E2185" i="2"/>
  <c r="F2185" i="2"/>
  <c r="C2185" i="2"/>
  <c r="G2185" i="2"/>
  <c r="H2185" i="2"/>
  <c r="J2185" i="2"/>
  <c r="K2185" i="2"/>
  <c r="E2186" i="2"/>
  <c r="F2186" i="2"/>
  <c r="C2186" i="2"/>
  <c r="G2186" i="2"/>
  <c r="H2186" i="2"/>
  <c r="J2186" i="2"/>
  <c r="K2186" i="2"/>
  <c r="E2187" i="2"/>
  <c r="F2187" i="2"/>
  <c r="C2187" i="2"/>
  <c r="G2187" i="2"/>
  <c r="H2187" i="2"/>
  <c r="J2187" i="2"/>
  <c r="K2187" i="2"/>
  <c r="E2188" i="2"/>
  <c r="F2188" i="2"/>
  <c r="C2188" i="2"/>
  <c r="G2188" i="2"/>
  <c r="H2188" i="2"/>
  <c r="J2188" i="2"/>
  <c r="K2188" i="2"/>
  <c r="E2189" i="2"/>
  <c r="F2189" i="2"/>
  <c r="C2189" i="2"/>
  <c r="G2189" i="2"/>
  <c r="H2189" i="2"/>
  <c r="J2189" i="2"/>
  <c r="K2189" i="2"/>
  <c r="E2190" i="2"/>
  <c r="F2190" i="2"/>
  <c r="C2190" i="2"/>
  <c r="G2190" i="2"/>
  <c r="H2190" i="2"/>
  <c r="J2190" i="2"/>
  <c r="K2190" i="2"/>
  <c r="E2191" i="2"/>
  <c r="F2191" i="2"/>
  <c r="C2191" i="2"/>
  <c r="G2191" i="2"/>
  <c r="H2191" i="2"/>
  <c r="J2191" i="2"/>
  <c r="K2191" i="2"/>
  <c r="E2192" i="2"/>
  <c r="F2192" i="2"/>
  <c r="C2192" i="2"/>
  <c r="G2192" i="2"/>
  <c r="H2192" i="2"/>
  <c r="J2192" i="2"/>
  <c r="K2192" i="2"/>
  <c r="E2193" i="2"/>
  <c r="F2193" i="2"/>
  <c r="C2193" i="2"/>
  <c r="G2193" i="2"/>
  <c r="H2193" i="2"/>
  <c r="J2193" i="2"/>
  <c r="K2193" i="2"/>
  <c r="E2194" i="2"/>
  <c r="F2194" i="2"/>
  <c r="C2194" i="2"/>
  <c r="G2194" i="2"/>
  <c r="H2194" i="2"/>
  <c r="J2194" i="2"/>
  <c r="K2194" i="2"/>
  <c r="E2195" i="2"/>
  <c r="F2195" i="2"/>
  <c r="C2195" i="2"/>
  <c r="G2195" i="2"/>
  <c r="H2195" i="2"/>
  <c r="J2195" i="2"/>
  <c r="K2195" i="2"/>
  <c r="E2196" i="2"/>
  <c r="F2196" i="2"/>
  <c r="C2196" i="2"/>
  <c r="G2196" i="2"/>
  <c r="H2196" i="2"/>
  <c r="J2196" i="2"/>
  <c r="K2196" i="2"/>
  <c r="E2197" i="2"/>
  <c r="F2197" i="2"/>
  <c r="C2197" i="2"/>
  <c r="G2197" i="2"/>
  <c r="H2197" i="2"/>
  <c r="J2197" i="2"/>
  <c r="K2197" i="2"/>
  <c r="E2198" i="2"/>
  <c r="F2198" i="2"/>
  <c r="C2198" i="2"/>
  <c r="G2198" i="2"/>
  <c r="H2198" i="2"/>
  <c r="J2198" i="2"/>
  <c r="K2198" i="2"/>
  <c r="E2199" i="2"/>
  <c r="F2199" i="2"/>
  <c r="C2199" i="2"/>
  <c r="G2199" i="2"/>
  <c r="H2199" i="2"/>
  <c r="J2199" i="2"/>
  <c r="K2199" i="2"/>
  <c r="E2200" i="2"/>
  <c r="F2200" i="2"/>
  <c r="C2200" i="2"/>
  <c r="G2200" i="2"/>
  <c r="H2200" i="2"/>
  <c r="J2200" i="2"/>
  <c r="K2200" i="2"/>
  <c r="E2201" i="2"/>
  <c r="F2201" i="2"/>
  <c r="C2201" i="2"/>
  <c r="G2201" i="2"/>
  <c r="H2201" i="2"/>
  <c r="J2201" i="2"/>
  <c r="K2201" i="2"/>
  <c r="E2202" i="2"/>
  <c r="F2202" i="2"/>
  <c r="C2202" i="2"/>
  <c r="G2202" i="2"/>
  <c r="H2202" i="2"/>
  <c r="J2202" i="2"/>
  <c r="K2202" i="2"/>
  <c r="E2203" i="2"/>
  <c r="F2203" i="2"/>
  <c r="C2203" i="2"/>
  <c r="G2203" i="2"/>
  <c r="H2203" i="2"/>
  <c r="J2203" i="2"/>
  <c r="K2203" i="2"/>
  <c r="E2204" i="2"/>
  <c r="F2204" i="2"/>
  <c r="C2204" i="2"/>
  <c r="G2204" i="2"/>
  <c r="H2204" i="2"/>
  <c r="J2204" i="2"/>
  <c r="K2204" i="2"/>
  <c r="E2205" i="2"/>
  <c r="F2205" i="2"/>
  <c r="C2205" i="2"/>
  <c r="G2205" i="2"/>
  <c r="H2205" i="2"/>
  <c r="J2205" i="2"/>
  <c r="K2205" i="2"/>
  <c r="E2206" i="2"/>
  <c r="F2206" i="2"/>
  <c r="C2206" i="2"/>
  <c r="G2206" i="2"/>
  <c r="H2206" i="2"/>
  <c r="J2206" i="2"/>
  <c r="K2206" i="2"/>
  <c r="E2207" i="2"/>
  <c r="F2207" i="2"/>
  <c r="C2207" i="2"/>
  <c r="G2207" i="2"/>
  <c r="H2207" i="2"/>
  <c r="J2207" i="2"/>
  <c r="K2207" i="2"/>
  <c r="E2208" i="2"/>
  <c r="F2208" i="2"/>
  <c r="C2208" i="2"/>
  <c r="G2208" i="2"/>
  <c r="H2208" i="2"/>
  <c r="J2208" i="2"/>
  <c r="K2208" i="2"/>
  <c r="E2209" i="2"/>
  <c r="F2209" i="2"/>
  <c r="C2209" i="2"/>
  <c r="G2209" i="2"/>
  <c r="H2209" i="2"/>
  <c r="J2209" i="2"/>
  <c r="K2209" i="2"/>
  <c r="E2210" i="2"/>
  <c r="F2210" i="2"/>
  <c r="C2210" i="2"/>
  <c r="G2210" i="2"/>
  <c r="H2210" i="2"/>
  <c r="J2210" i="2"/>
  <c r="K2210" i="2"/>
  <c r="E2211" i="2"/>
  <c r="F2211" i="2"/>
  <c r="C2211" i="2"/>
  <c r="G2211" i="2"/>
  <c r="H2211" i="2"/>
  <c r="J2211" i="2"/>
  <c r="K2211" i="2"/>
  <c r="E2212" i="2"/>
  <c r="F2212" i="2"/>
  <c r="C2212" i="2"/>
  <c r="G2212" i="2"/>
  <c r="H2212" i="2"/>
  <c r="J2212" i="2"/>
  <c r="K2212" i="2"/>
  <c r="E2213" i="2"/>
  <c r="F2213" i="2"/>
  <c r="C2213" i="2"/>
  <c r="G2213" i="2"/>
  <c r="H2213" i="2"/>
  <c r="J2213" i="2"/>
  <c r="K2213" i="2"/>
  <c r="E2214" i="2"/>
  <c r="F2214" i="2"/>
  <c r="C2214" i="2"/>
  <c r="G2214" i="2"/>
  <c r="H2214" i="2"/>
  <c r="J2214" i="2"/>
  <c r="K2214" i="2"/>
  <c r="E2215" i="2"/>
  <c r="F2215" i="2"/>
  <c r="C2215" i="2"/>
  <c r="G2215" i="2"/>
  <c r="H2215" i="2"/>
  <c r="J2215" i="2"/>
  <c r="K2215" i="2"/>
  <c r="E2216" i="2"/>
  <c r="F2216" i="2"/>
  <c r="C2216" i="2"/>
  <c r="G2216" i="2"/>
  <c r="H2216" i="2"/>
  <c r="J2216" i="2"/>
  <c r="K2216" i="2"/>
  <c r="E2625" i="2"/>
  <c r="C2625" i="2"/>
  <c r="K2625" i="2"/>
  <c r="E2626" i="2"/>
  <c r="C2626" i="2"/>
  <c r="K2626" i="2"/>
  <c r="F2625" i="2"/>
  <c r="G2625" i="2"/>
  <c r="H2625" i="2"/>
  <c r="J2625" i="2"/>
  <c r="F2626" i="2"/>
  <c r="G2626" i="2"/>
  <c r="H2626" i="2"/>
  <c r="J2626" i="2"/>
  <c r="E2627" i="2"/>
  <c r="F2627" i="2"/>
  <c r="C2627" i="2"/>
  <c r="G2627" i="2"/>
  <c r="H2627" i="2"/>
  <c r="J2627" i="2"/>
  <c r="K2627" i="2"/>
  <c r="E2628" i="2"/>
  <c r="F2628" i="2"/>
  <c r="C2628" i="2"/>
  <c r="G2628" i="2"/>
  <c r="H2628" i="2"/>
  <c r="J2628" i="2"/>
  <c r="K2628" i="2"/>
  <c r="E2629" i="2"/>
  <c r="F2629" i="2"/>
  <c r="C2629" i="2"/>
  <c r="G2629" i="2"/>
  <c r="H2629" i="2"/>
  <c r="J2629" i="2"/>
  <c r="K2629" i="2"/>
  <c r="E2630" i="2"/>
  <c r="F2630" i="2"/>
  <c r="C2630" i="2"/>
  <c r="G2630" i="2"/>
  <c r="H2630" i="2"/>
  <c r="J2630" i="2"/>
  <c r="K2630" i="2"/>
  <c r="E2631" i="2"/>
  <c r="F2631" i="2"/>
  <c r="C2631" i="2"/>
  <c r="G2631" i="2"/>
  <c r="H2631" i="2"/>
  <c r="J2631" i="2"/>
  <c r="K2631" i="2"/>
  <c r="E2632" i="2"/>
  <c r="F2632" i="2"/>
  <c r="C2632" i="2"/>
  <c r="G2632" i="2"/>
  <c r="H2632" i="2"/>
  <c r="J2632" i="2"/>
  <c r="K2632" i="2"/>
  <c r="E2633" i="2"/>
  <c r="F2633" i="2"/>
  <c r="C2633" i="2"/>
  <c r="G2633" i="2"/>
  <c r="H2633" i="2"/>
  <c r="J2633" i="2"/>
  <c r="K2633" i="2"/>
  <c r="E2634" i="2"/>
  <c r="F2634" i="2"/>
  <c r="C2634" i="2"/>
  <c r="G2634" i="2"/>
  <c r="H2634" i="2"/>
  <c r="J2634" i="2"/>
  <c r="K2634" i="2"/>
  <c r="E2635" i="2"/>
  <c r="F2635" i="2"/>
  <c r="C2635" i="2"/>
  <c r="G2635" i="2"/>
  <c r="H2635" i="2"/>
  <c r="J2635" i="2"/>
  <c r="K2635" i="2"/>
  <c r="E2636" i="2"/>
  <c r="F2636" i="2"/>
  <c r="C2636" i="2"/>
  <c r="G2636" i="2"/>
  <c r="H2636" i="2"/>
  <c r="J2636" i="2"/>
  <c r="K2636" i="2"/>
  <c r="E2637" i="2"/>
  <c r="F2637" i="2"/>
  <c r="C2637" i="2"/>
  <c r="G2637" i="2"/>
  <c r="H2637" i="2"/>
  <c r="J2637" i="2"/>
  <c r="K2637" i="2"/>
  <c r="E2638" i="2"/>
  <c r="F2638" i="2"/>
  <c r="C2638" i="2"/>
  <c r="G2638" i="2"/>
  <c r="H2638" i="2"/>
  <c r="J2638" i="2"/>
  <c r="K2638" i="2"/>
  <c r="E2639" i="2"/>
  <c r="F2639" i="2"/>
  <c r="C2639" i="2"/>
  <c r="G2639" i="2"/>
  <c r="H2639" i="2"/>
  <c r="J2639" i="2"/>
  <c r="K2639" i="2"/>
  <c r="E2640" i="2"/>
  <c r="F2640" i="2"/>
  <c r="C2640" i="2"/>
  <c r="G2640" i="2"/>
  <c r="H2640" i="2"/>
  <c r="J2640" i="2"/>
  <c r="K2640" i="2"/>
  <c r="E2641" i="2"/>
  <c r="F2641" i="2"/>
  <c r="C2641" i="2"/>
  <c r="G2641" i="2"/>
  <c r="H2641" i="2"/>
  <c r="J2641" i="2"/>
  <c r="K2641" i="2"/>
  <c r="E2642" i="2"/>
  <c r="F2642" i="2"/>
  <c r="C2642" i="2"/>
  <c r="G2642" i="2"/>
  <c r="H2642" i="2"/>
  <c r="J2642" i="2"/>
  <c r="K2642" i="2"/>
  <c r="E2643" i="2"/>
  <c r="F2643" i="2"/>
  <c r="C2643" i="2"/>
  <c r="G2643" i="2"/>
  <c r="H2643" i="2"/>
  <c r="J2643" i="2"/>
  <c r="K2643" i="2"/>
  <c r="E2644" i="2"/>
  <c r="F2644" i="2"/>
  <c r="C2644" i="2"/>
  <c r="G2644" i="2"/>
  <c r="H2644" i="2"/>
  <c r="J2644" i="2"/>
  <c r="K2644" i="2"/>
  <c r="E2645" i="2"/>
  <c r="F2645" i="2"/>
  <c r="C2645" i="2"/>
  <c r="G2645" i="2"/>
  <c r="H2645" i="2"/>
  <c r="J2645" i="2"/>
  <c r="K2645" i="2"/>
  <c r="E2646" i="2"/>
  <c r="F2646" i="2"/>
  <c r="C2646" i="2"/>
  <c r="G2646" i="2"/>
  <c r="H2646" i="2"/>
  <c r="J2646" i="2"/>
  <c r="K2646" i="2"/>
  <c r="E2647" i="2"/>
  <c r="F2647" i="2"/>
  <c r="C2647" i="2"/>
  <c r="G2647" i="2"/>
  <c r="H2647" i="2"/>
  <c r="J2647" i="2"/>
  <c r="K2647" i="2"/>
  <c r="E2648" i="2"/>
  <c r="F2648" i="2"/>
  <c r="C2648" i="2"/>
  <c r="G2648" i="2"/>
  <c r="H2648" i="2"/>
  <c r="J2648" i="2"/>
  <c r="K2648" i="2"/>
  <c r="E2649" i="2"/>
  <c r="F2649" i="2"/>
  <c r="C2649" i="2"/>
  <c r="G2649" i="2"/>
  <c r="H2649" i="2"/>
  <c r="J2649" i="2"/>
  <c r="K2649" i="2"/>
  <c r="E2650" i="2"/>
  <c r="F2650" i="2"/>
  <c r="C2650" i="2"/>
  <c r="G2650" i="2"/>
  <c r="H2650" i="2"/>
  <c r="J2650" i="2"/>
  <c r="K2650" i="2"/>
  <c r="E2651" i="2"/>
  <c r="F2651" i="2"/>
  <c r="C2651" i="2"/>
  <c r="G2651" i="2"/>
  <c r="H2651" i="2"/>
  <c r="J2651" i="2"/>
  <c r="K2651" i="2"/>
  <c r="E2652" i="2"/>
  <c r="F2652" i="2"/>
  <c r="C2652" i="2"/>
  <c r="G2652" i="2"/>
  <c r="H2652" i="2"/>
  <c r="J2652" i="2"/>
  <c r="K2652" i="2"/>
  <c r="E2653" i="2"/>
  <c r="F2653" i="2"/>
  <c r="C2653" i="2"/>
  <c r="G2653" i="2"/>
  <c r="H2653" i="2"/>
  <c r="J2653" i="2"/>
  <c r="K2653" i="2"/>
  <c r="E2654" i="2"/>
  <c r="F2654" i="2"/>
  <c r="C2654" i="2"/>
  <c r="G2654" i="2"/>
  <c r="H2654" i="2"/>
  <c r="J2654" i="2"/>
  <c r="K2654" i="2"/>
  <c r="E2655" i="2"/>
  <c r="F2655" i="2"/>
  <c r="C2655" i="2"/>
  <c r="G2655" i="2"/>
  <c r="H2655" i="2"/>
  <c r="J2655" i="2"/>
  <c r="K2655" i="2"/>
  <c r="E2656" i="2"/>
  <c r="F2656" i="2"/>
  <c r="C2656" i="2"/>
  <c r="G2656" i="2"/>
  <c r="H2656" i="2"/>
  <c r="J2656" i="2"/>
  <c r="K2656" i="2"/>
  <c r="E2657" i="2"/>
  <c r="F2657" i="2"/>
  <c r="C2657" i="2"/>
  <c r="G2657" i="2"/>
  <c r="H2657" i="2"/>
  <c r="J2657" i="2"/>
  <c r="K2657" i="2"/>
  <c r="E2658" i="2"/>
  <c r="F2658" i="2"/>
  <c r="C2658" i="2"/>
  <c r="G2658" i="2"/>
  <c r="H2658" i="2"/>
  <c r="J2658" i="2"/>
  <c r="K2658" i="2"/>
  <c r="E2659" i="2"/>
  <c r="F2659" i="2"/>
  <c r="C2659" i="2"/>
  <c r="G2659" i="2"/>
  <c r="H2659" i="2"/>
  <c r="J2659" i="2"/>
  <c r="K2659" i="2"/>
  <c r="E2660" i="2"/>
  <c r="F2660" i="2"/>
  <c r="C2660" i="2"/>
  <c r="G2660" i="2"/>
  <c r="H2660" i="2"/>
  <c r="J2660" i="2"/>
  <c r="K2660" i="2"/>
  <c r="E2661" i="2"/>
  <c r="F2661" i="2"/>
  <c r="C2661" i="2"/>
  <c r="G2661" i="2"/>
  <c r="H2661" i="2"/>
  <c r="J2661" i="2"/>
  <c r="K2661" i="2"/>
  <c r="E2662" i="2"/>
  <c r="F2662" i="2"/>
  <c r="C2662" i="2"/>
  <c r="G2662" i="2"/>
  <c r="H2662" i="2"/>
  <c r="J2662" i="2"/>
  <c r="K2662" i="2"/>
  <c r="E2663" i="2"/>
  <c r="F2663" i="2"/>
  <c r="C2663" i="2"/>
  <c r="G2663" i="2"/>
  <c r="H2663" i="2"/>
  <c r="J2663" i="2"/>
  <c r="K2663" i="2"/>
  <c r="E2664" i="2"/>
  <c r="F2664" i="2"/>
  <c r="C2664" i="2"/>
  <c r="G2664" i="2"/>
  <c r="H2664" i="2"/>
  <c r="J2664" i="2"/>
  <c r="K2664" i="2"/>
  <c r="E2665" i="2"/>
  <c r="F2665" i="2"/>
  <c r="C2665" i="2"/>
  <c r="G2665" i="2"/>
  <c r="H2665" i="2"/>
  <c r="J2665" i="2"/>
  <c r="K2665" i="2"/>
  <c r="E2666" i="2"/>
  <c r="F2666" i="2"/>
  <c r="C2666" i="2"/>
  <c r="G2666" i="2"/>
  <c r="H2666" i="2"/>
  <c r="J2666" i="2"/>
  <c r="K2666" i="2"/>
  <c r="E2667" i="2"/>
  <c r="F2667" i="2"/>
  <c r="C2667" i="2"/>
  <c r="G2667" i="2"/>
  <c r="H2667" i="2"/>
  <c r="J2667" i="2"/>
  <c r="K2667" i="2"/>
  <c r="E2668" i="2"/>
  <c r="F2668" i="2"/>
  <c r="C2668" i="2"/>
  <c r="G2668" i="2"/>
  <c r="H2668" i="2"/>
  <c r="J2668" i="2"/>
  <c r="K2668" i="2"/>
  <c r="E2669" i="2"/>
  <c r="F2669" i="2"/>
  <c r="C2669" i="2"/>
  <c r="G2669" i="2"/>
  <c r="H2669" i="2"/>
  <c r="J2669" i="2"/>
  <c r="K2669" i="2"/>
  <c r="E2670" i="2"/>
  <c r="F2670" i="2"/>
  <c r="C2670" i="2"/>
  <c r="G2670" i="2"/>
  <c r="H2670" i="2"/>
  <c r="J2670" i="2"/>
  <c r="K2670" i="2"/>
  <c r="E2671" i="2"/>
  <c r="F2671" i="2"/>
  <c r="C2671" i="2"/>
  <c r="G2671" i="2"/>
  <c r="H2671" i="2"/>
  <c r="J2671" i="2"/>
  <c r="K2671" i="2"/>
  <c r="E2672" i="2"/>
  <c r="F2672" i="2"/>
  <c r="C2672" i="2"/>
  <c r="G2672" i="2"/>
  <c r="H2672" i="2"/>
  <c r="J2672" i="2"/>
  <c r="K2672" i="2"/>
  <c r="E2673" i="2"/>
  <c r="F2673" i="2"/>
  <c r="C2673" i="2"/>
  <c r="G2673" i="2"/>
  <c r="H2673" i="2"/>
  <c r="J2673" i="2"/>
  <c r="K2673" i="2"/>
  <c r="E2674" i="2"/>
  <c r="F2674" i="2"/>
  <c r="C2674" i="2"/>
  <c r="G2674" i="2"/>
  <c r="H2674" i="2"/>
  <c r="J2674" i="2"/>
  <c r="K2674" i="2"/>
  <c r="E2675" i="2"/>
  <c r="F2675" i="2"/>
  <c r="C2675" i="2"/>
  <c r="G2675" i="2"/>
  <c r="H2675" i="2"/>
  <c r="J2675" i="2"/>
  <c r="K2675" i="2"/>
  <c r="E2676" i="2"/>
  <c r="F2676" i="2"/>
  <c r="C2676" i="2"/>
  <c r="G2676" i="2"/>
  <c r="H2676" i="2"/>
  <c r="J2676" i="2"/>
  <c r="K2676" i="2"/>
  <c r="E2677" i="2"/>
  <c r="F2677" i="2"/>
  <c r="C2677" i="2"/>
  <c r="G2677" i="2"/>
  <c r="H2677" i="2"/>
  <c r="J2677" i="2"/>
  <c r="K2677" i="2"/>
  <c r="E2678" i="2"/>
  <c r="F2678" i="2"/>
  <c r="C2678" i="2"/>
  <c r="G2678" i="2"/>
  <c r="H2678" i="2"/>
  <c r="J2678" i="2"/>
  <c r="K2678" i="2"/>
  <c r="E2679" i="2"/>
  <c r="F2679" i="2"/>
  <c r="C2679" i="2"/>
  <c r="G2679" i="2"/>
  <c r="H2679" i="2"/>
  <c r="J2679" i="2"/>
  <c r="K2679" i="2"/>
  <c r="E2680" i="2"/>
  <c r="F2680" i="2"/>
  <c r="C2680" i="2"/>
  <c r="G2680" i="2"/>
  <c r="H2680" i="2"/>
  <c r="J2680" i="2"/>
  <c r="K2680" i="2"/>
  <c r="E2681" i="2"/>
  <c r="F2681" i="2"/>
  <c r="C2681" i="2"/>
  <c r="G2681" i="2"/>
  <c r="H2681" i="2"/>
  <c r="J2681" i="2"/>
  <c r="K2681" i="2"/>
  <c r="E2682" i="2"/>
  <c r="F2682" i="2"/>
  <c r="C2682" i="2"/>
  <c r="G2682" i="2"/>
  <c r="H2682" i="2"/>
  <c r="J2682" i="2"/>
  <c r="K2682" i="2"/>
  <c r="E2683" i="2"/>
  <c r="F2683" i="2"/>
  <c r="C2683" i="2"/>
  <c r="G2683" i="2"/>
  <c r="H2683" i="2"/>
  <c r="J2683" i="2"/>
  <c r="K2683" i="2"/>
  <c r="E2684" i="2"/>
  <c r="F2684" i="2"/>
  <c r="C2684" i="2"/>
  <c r="G2684" i="2"/>
  <c r="H2684" i="2"/>
  <c r="J2684" i="2"/>
  <c r="K2684" i="2"/>
  <c r="E2685" i="2"/>
  <c r="F2685" i="2"/>
  <c r="C2685" i="2"/>
  <c r="G2685" i="2"/>
  <c r="H2685" i="2"/>
  <c r="J2685" i="2"/>
  <c r="K2685" i="2"/>
  <c r="E2686" i="2"/>
  <c r="F2686" i="2"/>
  <c r="C2686" i="2"/>
  <c r="G2686" i="2"/>
  <c r="H2686" i="2"/>
  <c r="J2686" i="2"/>
  <c r="K2686" i="2"/>
  <c r="E2687" i="2"/>
  <c r="F2687" i="2"/>
  <c r="C2687" i="2"/>
  <c r="G2687" i="2"/>
  <c r="H2687" i="2"/>
  <c r="J2687" i="2"/>
  <c r="K2687" i="2"/>
  <c r="E2688" i="2"/>
  <c r="F2688" i="2"/>
  <c r="C2688" i="2"/>
  <c r="G2688" i="2"/>
  <c r="H2688" i="2"/>
  <c r="J2688" i="2"/>
  <c r="K2688" i="2"/>
  <c r="E2689" i="2"/>
  <c r="F2689" i="2"/>
  <c r="C2689" i="2"/>
  <c r="G2689" i="2"/>
  <c r="H2689" i="2"/>
  <c r="J2689" i="2"/>
  <c r="K2689" i="2"/>
  <c r="E2690" i="2"/>
  <c r="F2690" i="2"/>
  <c r="C2690" i="2"/>
  <c r="G2690" i="2"/>
  <c r="H2690" i="2"/>
  <c r="J2690" i="2"/>
  <c r="K2690" i="2"/>
  <c r="E2691" i="2"/>
  <c r="F2691" i="2"/>
  <c r="C2691" i="2"/>
  <c r="G2691" i="2"/>
  <c r="H2691" i="2"/>
  <c r="J2691" i="2"/>
  <c r="K2691" i="2"/>
  <c r="E2692" i="2"/>
  <c r="F2692" i="2"/>
  <c r="C2692" i="2"/>
  <c r="G2692" i="2"/>
  <c r="H2692" i="2"/>
  <c r="J2692" i="2"/>
  <c r="K2692" i="2"/>
  <c r="E2693" i="2"/>
  <c r="F2693" i="2"/>
  <c r="C2693" i="2"/>
  <c r="G2693" i="2"/>
  <c r="H2693" i="2"/>
  <c r="J2693" i="2"/>
  <c r="K2693" i="2"/>
  <c r="E2694" i="2"/>
  <c r="F2694" i="2"/>
  <c r="C2694" i="2"/>
  <c r="G2694" i="2"/>
  <c r="H2694" i="2"/>
  <c r="J2694" i="2"/>
  <c r="K2694" i="2"/>
  <c r="E2695" i="2"/>
  <c r="F2695" i="2"/>
  <c r="C2695" i="2"/>
  <c r="G2695" i="2"/>
  <c r="H2695" i="2"/>
  <c r="J2695" i="2"/>
  <c r="K2695" i="2"/>
  <c r="E2696" i="2"/>
  <c r="F2696" i="2"/>
  <c r="C2696" i="2"/>
  <c r="G2696" i="2"/>
  <c r="H2696" i="2"/>
  <c r="J2696" i="2"/>
  <c r="K2696" i="2"/>
  <c r="E2697" i="2"/>
  <c r="F2697" i="2"/>
  <c r="C2697" i="2"/>
  <c r="G2697" i="2"/>
  <c r="H2697" i="2"/>
  <c r="J2697" i="2"/>
  <c r="K2697" i="2"/>
  <c r="E2698" i="2"/>
  <c r="F2698" i="2"/>
  <c r="C2698" i="2"/>
  <c r="G2698" i="2"/>
  <c r="H2698" i="2"/>
  <c r="J2698" i="2"/>
  <c r="K2698" i="2"/>
  <c r="E2699" i="2"/>
  <c r="F2699" i="2"/>
  <c r="C2699" i="2"/>
  <c r="G2699" i="2"/>
  <c r="H2699" i="2"/>
  <c r="J2699" i="2"/>
  <c r="K2699" i="2"/>
  <c r="E2700" i="2"/>
  <c r="F2700" i="2"/>
  <c r="C2700" i="2"/>
  <c r="G2700" i="2"/>
  <c r="H2700" i="2"/>
  <c r="J2700" i="2"/>
  <c r="K2700" i="2"/>
  <c r="E2701" i="2"/>
  <c r="F2701" i="2"/>
  <c r="C2701" i="2"/>
  <c r="G2701" i="2"/>
  <c r="H2701" i="2"/>
  <c r="J2701" i="2"/>
  <c r="K2701" i="2"/>
  <c r="E2702" i="2"/>
  <c r="F2702" i="2"/>
  <c r="C2702" i="2"/>
  <c r="G2702" i="2"/>
  <c r="H2702" i="2"/>
  <c r="J2702" i="2"/>
  <c r="K2702" i="2"/>
  <c r="E2703" i="2"/>
  <c r="F2703" i="2"/>
  <c r="C2703" i="2"/>
  <c r="G2703" i="2"/>
  <c r="H2703" i="2"/>
  <c r="J2703" i="2"/>
  <c r="K2703" i="2"/>
  <c r="E2704" i="2"/>
  <c r="F2704" i="2"/>
  <c r="C2704" i="2"/>
  <c r="G2704" i="2"/>
  <c r="H2704" i="2"/>
  <c r="J2704" i="2"/>
  <c r="K2704" i="2"/>
  <c r="E2705" i="2"/>
  <c r="F2705" i="2"/>
  <c r="C2705" i="2"/>
  <c r="G2705" i="2"/>
  <c r="H2705" i="2"/>
  <c r="J2705" i="2"/>
  <c r="K2705" i="2"/>
  <c r="E2706" i="2"/>
  <c r="F2706" i="2"/>
  <c r="C2706" i="2"/>
  <c r="G2706" i="2"/>
  <c r="H2706" i="2"/>
  <c r="J2706" i="2"/>
  <c r="K2706" i="2"/>
  <c r="E2707" i="2"/>
  <c r="F2707" i="2"/>
  <c r="C2707" i="2"/>
  <c r="G2707" i="2"/>
  <c r="H2707" i="2"/>
  <c r="J2707" i="2"/>
  <c r="K2707" i="2"/>
  <c r="E2708" i="2"/>
  <c r="F2708" i="2"/>
  <c r="C2708" i="2"/>
  <c r="G2708" i="2"/>
  <c r="H2708" i="2"/>
  <c r="J2708" i="2"/>
  <c r="K2708" i="2"/>
  <c r="E2709" i="2"/>
  <c r="F2709" i="2"/>
  <c r="C2709" i="2"/>
  <c r="G2709" i="2"/>
  <c r="H2709" i="2"/>
  <c r="J2709" i="2"/>
  <c r="K2709" i="2"/>
  <c r="E2710" i="2"/>
  <c r="F2710" i="2"/>
  <c r="C2710" i="2"/>
  <c r="G2710" i="2"/>
  <c r="H2710" i="2"/>
  <c r="J2710" i="2"/>
  <c r="K2710" i="2"/>
  <c r="E2711" i="2"/>
  <c r="F2711" i="2"/>
  <c r="C2711" i="2"/>
  <c r="G2711" i="2"/>
  <c r="H2711" i="2"/>
  <c r="J2711" i="2"/>
  <c r="K2711" i="2"/>
  <c r="E2712" i="2"/>
  <c r="F2712" i="2"/>
  <c r="C2712" i="2"/>
  <c r="G2712" i="2"/>
  <c r="H2712" i="2"/>
  <c r="J2712" i="2"/>
  <c r="K2712" i="2"/>
  <c r="E2713" i="2"/>
  <c r="F2713" i="2"/>
  <c r="C2713" i="2"/>
  <c r="G2713" i="2"/>
  <c r="H2713" i="2"/>
  <c r="J2713" i="2"/>
  <c r="K2713" i="2"/>
  <c r="E2714" i="2"/>
  <c r="F2714" i="2"/>
  <c r="C2714" i="2"/>
  <c r="G2714" i="2"/>
  <c r="H2714" i="2"/>
  <c r="J2714" i="2"/>
  <c r="K2714" i="2"/>
  <c r="E2715" i="2"/>
  <c r="F2715" i="2"/>
  <c r="C2715" i="2"/>
  <c r="G2715" i="2"/>
  <c r="H2715" i="2"/>
  <c r="J2715" i="2"/>
  <c r="K2715" i="2"/>
  <c r="E2716" i="2"/>
  <c r="F2716" i="2"/>
  <c r="C2716" i="2"/>
  <c r="G2716" i="2"/>
  <c r="H2716" i="2"/>
  <c r="J2716" i="2"/>
  <c r="K2716" i="2"/>
  <c r="E2717" i="2"/>
  <c r="F2717" i="2"/>
  <c r="C2717" i="2"/>
  <c r="G2717" i="2"/>
  <c r="H2717" i="2"/>
  <c r="J2717" i="2"/>
  <c r="K2717" i="2"/>
  <c r="E2718" i="2"/>
  <c r="F2718" i="2"/>
  <c r="C2718" i="2"/>
  <c r="G2718" i="2"/>
  <c r="H2718" i="2"/>
  <c r="J2718" i="2"/>
  <c r="K2718" i="2"/>
  <c r="E2719" i="2"/>
  <c r="F2719" i="2"/>
  <c r="C2719" i="2"/>
  <c r="G2719" i="2"/>
  <c r="H2719" i="2"/>
  <c r="J2719" i="2"/>
  <c r="K2719" i="2"/>
  <c r="E2720" i="2"/>
  <c r="F2720" i="2"/>
  <c r="C2720" i="2"/>
  <c r="G2720" i="2"/>
  <c r="H2720" i="2"/>
  <c r="J2720" i="2"/>
  <c r="K2720" i="2"/>
  <c r="E2721" i="2"/>
  <c r="F2721" i="2"/>
  <c r="C2721" i="2"/>
  <c r="G2721" i="2"/>
  <c r="H2721" i="2"/>
  <c r="J2721" i="2"/>
  <c r="K2721" i="2"/>
  <c r="E2722" i="2"/>
  <c r="F2722" i="2"/>
  <c r="C2722" i="2"/>
  <c r="G2722" i="2"/>
  <c r="H2722" i="2"/>
  <c r="J2722" i="2"/>
  <c r="K2722" i="2"/>
  <c r="E2723" i="2"/>
  <c r="F2723" i="2"/>
  <c r="C2723" i="2"/>
  <c r="G2723" i="2"/>
  <c r="H2723" i="2"/>
  <c r="J2723" i="2"/>
  <c r="K2723" i="2"/>
  <c r="E2724" i="2"/>
  <c r="F2724" i="2"/>
  <c r="C2724" i="2"/>
  <c r="G2724" i="2"/>
  <c r="H2724" i="2"/>
  <c r="J2724" i="2"/>
  <c r="K2724" i="2"/>
  <c r="E2725" i="2"/>
  <c r="F2725" i="2"/>
  <c r="C2725" i="2"/>
  <c r="G2725" i="2"/>
  <c r="H2725" i="2"/>
  <c r="J2725" i="2"/>
  <c r="K2725" i="2"/>
  <c r="E2726" i="2"/>
  <c r="F2726" i="2"/>
  <c r="C2726" i="2"/>
  <c r="G2726" i="2"/>
  <c r="H2726" i="2"/>
  <c r="J2726" i="2"/>
  <c r="K2726" i="2"/>
  <c r="E2727" i="2"/>
  <c r="F2727" i="2"/>
  <c r="C2727" i="2"/>
  <c r="G2727" i="2"/>
  <c r="H2727" i="2"/>
  <c r="J2727" i="2"/>
  <c r="K2727" i="2"/>
  <c r="E2728" i="2"/>
  <c r="F2728" i="2"/>
  <c r="C2728" i="2"/>
  <c r="G2728" i="2"/>
  <c r="H2728" i="2"/>
  <c r="J2728" i="2"/>
  <c r="K2728" i="2"/>
  <c r="E2729" i="2"/>
  <c r="F2729" i="2"/>
  <c r="C2729" i="2"/>
  <c r="G2729" i="2"/>
  <c r="H2729" i="2"/>
  <c r="J2729" i="2"/>
  <c r="K2729" i="2"/>
  <c r="E2730" i="2"/>
  <c r="F2730" i="2"/>
  <c r="C2730" i="2"/>
  <c r="G2730" i="2"/>
  <c r="H2730" i="2"/>
  <c r="J2730" i="2"/>
  <c r="K2730" i="2"/>
  <c r="E2731" i="2"/>
  <c r="F2731" i="2"/>
  <c r="C2731" i="2"/>
  <c r="G2731" i="2"/>
  <c r="H2731" i="2"/>
  <c r="J2731" i="2"/>
  <c r="K2731" i="2"/>
  <c r="E2732" i="2"/>
  <c r="F2732" i="2"/>
  <c r="C2732" i="2"/>
  <c r="G2732" i="2"/>
  <c r="H2732" i="2"/>
  <c r="J2732" i="2"/>
  <c r="K2732" i="2"/>
  <c r="E2733" i="2"/>
  <c r="F2733" i="2"/>
  <c r="C2733" i="2"/>
  <c r="G2733" i="2"/>
  <c r="H2733" i="2"/>
  <c r="J2733" i="2"/>
  <c r="K2733" i="2"/>
  <c r="E2734" i="2"/>
  <c r="F2734" i="2"/>
  <c r="C2734" i="2"/>
  <c r="G2734" i="2"/>
  <c r="H2734" i="2"/>
  <c r="J2734" i="2"/>
  <c r="K2734" i="2"/>
  <c r="E2735" i="2"/>
  <c r="F2735" i="2"/>
  <c r="C2735" i="2"/>
  <c r="G2735" i="2"/>
  <c r="H2735" i="2"/>
  <c r="J2735" i="2"/>
  <c r="K2735" i="2"/>
  <c r="E2736" i="2"/>
  <c r="F2736" i="2"/>
  <c r="C2736" i="2"/>
  <c r="G2736" i="2"/>
  <c r="H2736" i="2"/>
  <c r="J2736" i="2"/>
  <c r="K2736" i="2"/>
  <c r="E2737" i="2"/>
  <c r="F2737" i="2"/>
  <c r="C2737" i="2"/>
  <c r="G2737" i="2"/>
  <c r="H2737" i="2"/>
  <c r="J2737" i="2"/>
  <c r="K2737" i="2"/>
  <c r="E2738" i="2"/>
  <c r="F2738" i="2"/>
  <c r="C2738" i="2"/>
  <c r="G2738" i="2"/>
  <c r="H2738" i="2"/>
  <c r="J2738" i="2"/>
  <c r="K2738" i="2"/>
  <c r="E2739" i="2"/>
  <c r="F2739" i="2"/>
  <c r="C2739" i="2"/>
  <c r="G2739" i="2"/>
  <c r="H2739" i="2"/>
  <c r="J2739" i="2"/>
  <c r="K2739" i="2"/>
  <c r="E2740" i="2"/>
  <c r="F2740" i="2"/>
  <c r="C2740" i="2"/>
  <c r="G2740" i="2"/>
  <c r="H2740" i="2"/>
  <c r="J2740" i="2"/>
  <c r="K2740" i="2"/>
  <c r="E2741" i="2"/>
  <c r="F2741" i="2"/>
  <c r="C2741" i="2"/>
  <c r="G2741" i="2"/>
  <c r="H2741" i="2"/>
  <c r="J2741" i="2"/>
  <c r="K2741" i="2"/>
  <c r="E2742" i="2"/>
  <c r="F2742" i="2"/>
  <c r="C2742" i="2"/>
  <c r="G2742" i="2"/>
  <c r="H2742" i="2"/>
  <c r="J2742" i="2"/>
  <c r="K2742" i="2"/>
  <c r="E2743" i="2"/>
  <c r="F2743" i="2"/>
  <c r="C2743" i="2"/>
  <c r="G2743" i="2"/>
  <c r="H2743" i="2"/>
  <c r="J2743" i="2"/>
  <c r="K2743" i="2"/>
  <c r="E2744" i="2"/>
  <c r="F2744" i="2"/>
  <c r="C2744" i="2"/>
  <c r="G2744" i="2"/>
  <c r="H2744" i="2"/>
  <c r="J2744" i="2"/>
  <c r="K2744" i="2"/>
  <c r="E2745" i="2"/>
  <c r="F2745" i="2"/>
  <c r="C2745" i="2"/>
  <c r="G2745" i="2"/>
  <c r="H2745" i="2"/>
  <c r="J2745" i="2"/>
  <c r="K2745" i="2"/>
  <c r="E2746" i="2"/>
  <c r="F2746" i="2"/>
  <c r="C2746" i="2"/>
  <c r="G2746" i="2"/>
  <c r="H2746" i="2"/>
  <c r="J2746" i="2"/>
  <c r="K2746" i="2"/>
  <c r="E2747" i="2"/>
  <c r="F2747" i="2"/>
  <c r="C2747" i="2"/>
  <c r="G2747" i="2"/>
  <c r="H2747" i="2"/>
  <c r="J2747" i="2"/>
  <c r="K2747" i="2"/>
  <c r="E2748" i="2"/>
  <c r="F2748" i="2"/>
  <c r="C2748" i="2"/>
  <c r="G2748" i="2"/>
  <c r="H2748" i="2"/>
  <c r="J2748" i="2"/>
  <c r="K2748" i="2"/>
  <c r="E2749" i="2"/>
  <c r="F2749" i="2"/>
  <c r="C2749" i="2"/>
  <c r="G2749" i="2"/>
  <c r="H2749" i="2"/>
  <c r="J2749" i="2"/>
  <c r="K2749" i="2"/>
  <c r="E2750" i="2"/>
  <c r="F2750" i="2"/>
  <c r="C2750" i="2"/>
  <c r="G2750" i="2"/>
  <c r="H2750" i="2"/>
  <c r="J2750" i="2"/>
  <c r="K2750" i="2"/>
  <c r="E2751" i="2"/>
  <c r="F2751" i="2"/>
  <c r="C2751" i="2"/>
  <c r="G2751" i="2"/>
  <c r="H2751" i="2"/>
  <c r="J2751" i="2"/>
  <c r="K2751" i="2"/>
  <c r="E2752" i="2"/>
  <c r="F2752" i="2"/>
  <c r="C2752" i="2"/>
  <c r="G2752" i="2"/>
  <c r="H2752" i="2"/>
  <c r="J2752" i="2"/>
  <c r="K2752" i="2"/>
  <c r="E2753" i="2"/>
  <c r="F2753" i="2"/>
  <c r="C2753" i="2"/>
  <c r="G2753" i="2"/>
  <c r="H2753" i="2"/>
  <c r="J2753" i="2"/>
  <c r="K2753" i="2"/>
  <c r="E2754" i="2"/>
  <c r="F2754" i="2"/>
  <c r="C2754" i="2"/>
  <c r="G2754" i="2"/>
  <c r="H2754" i="2"/>
  <c r="J2754" i="2"/>
  <c r="K2754" i="2"/>
  <c r="E2755" i="2"/>
  <c r="F2755" i="2"/>
  <c r="C2755" i="2"/>
  <c r="G2755" i="2"/>
  <c r="H2755" i="2"/>
  <c r="J2755" i="2"/>
  <c r="K2755" i="2"/>
  <c r="E2756" i="2"/>
  <c r="F2756" i="2"/>
  <c r="C2756" i="2"/>
  <c r="G2756" i="2"/>
  <c r="H2756" i="2"/>
  <c r="J2756" i="2"/>
  <c r="K2756" i="2"/>
  <c r="E2757" i="2"/>
  <c r="F2757" i="2"/>
  <c r="C2757" i="2"/>
  <c r="G2757" i="2"/>
  <c r="H2757" i="2"/>
  <c r="J2757" i="2"/>
  <c r="K2757" i="2"/>
  <c r="E2758" i="2"/>
  <c r="F2758" i="2"/>
  <c r="C2758" i="2"/>
  <c r="G2758" i="2"/>
  <c r="H2758" i="2"/>
  <c r="J2758" i="2"/>
  <c r="K2758" i="2"/>
  <c r="E2759" i="2"/>
  <c r="F2759" i="2"/>
  <c r="C2759" i="2"/>
  <c r="G2759" i="2"/>
  <c r="H2759" i="2"/>
  <c r="J2759" i="2"/>
  <c r="K2759" i="2"/>
  <c r="E2760" i="2"/>
  <c r="F2760" i="2"/>
  <c r="C2760" i="2"/>
  <c r="G2760" i="2"/>
  <c r="H2760" i="2"/>
  <c r="J2760" i="2"/>
  <c r="K2760" i="2"/>
  <c r="E2761" i="2"/>
  <c r="F2761" i="2"/>
  <c r="C2761" i="2"/>
  <c r="G2761" i="2"/>
  <c r="H2761" i="2"/>
  <c r="J2761" i="2"/>
  <c r="K2761" i="2"/>
  <c r="E2762" i="2"/>
  <c r="F2762" i="2"/>
  <c r="C2762" i="2"/>
  <c r="G2762" i="2"/>
  <c r="H2762" i="2"/>
  <c r="J2762" i="2"/>
  <c r="K2762" i="2"/>
  <c r="E2763" i="2"/>
  <c r="F2763" i="2"/>
  <c r="C2763" i="2"/>
  <c r="G2763" i="2"/>
  <c r="H2763" i="2"/>
  <c r="J2763" i="2"/>
  <c r="K2763" i="2"/>
  <c r="E2764" i="2"/>
  <c r="F2764" i="2"/>
  <c r="C2764" i="2"/>
  <c r="G2764" i="2"/>
  <c r="H2764" i="2"/>
  <c r="J2764" i="2"/>
  <c r="K2764" i="2"/>
  <c r="E2765" i="2"/>
  <c r="F2765" i="2"/>
  <c r="C2765" i="2"/>
  <c r="G2765" i="2"/>
  <c r="H2765" i="2"/>
  <c r="J2765" i="2"/>
  <c r="K2765" i="2"/>
  <c r="E2766" i="2"/>
  <c r="F2766" i="2"/>
  <c r="C2766" i="2"/>
  <c r="G2766" i="2"/>
  <c r="H2766" i="2"/>
  <c r="J2766" i="2"/>
  <c r="K2766" i="2"/>
  <c r="E2767" i="2"/>
  <c r="F2767" i="2"/>
  <c r="C2767" i="2"/>
  <c r="G2767" i="2"/>
  <c r="H2767" i="2"/>
  <c r="J2767" i="2"/>
  <c r="K2767" i="2"/>
  <c r="E2768" i="2"/>
  <c r="F2768" i="2"/>
  <c r="C2768" i="2"/>
  <c r="G2768" i="2"/>
  <c r="H2768" i="2"/>
  <c r="J2768" i="2"/>
  <c r="K2768" i="2"/>
  <c r="E2769" i="2"/>
  <c r="F2769" i="2"/>
  <c r="C2769" i="2"/>
  <c r="G2769" i="2"/>
  <c r="H2769" i="2"/>
  <c r="J2769" i="2"/>
  <c r="K2769" i="2"/>
  <c r="E2770" i="2"/>
  <c r="F2770" i="2"/>
  <c r="C2770" i="2"/>
  <c r="G2770" i="2"/>
  <c r="H2770" i="2"/>
  <c r="J2770" i="2"/>
  <c r="K2770" i="2"/>
  <c r="E2771" i="2"/>
  <c r="F2771" i="2"/>
  <c r="C2771" i="2"/>
  <c r="G2771" i="2"/>
  <c r="H2771" i="2"/>
  <c r="J2771" i="2"/>
  <c r="K2771" i="2"/>
  <c r="E2772" i="2"/>
  <c r="F2772" i="2"/>
  <c r="C2772" i="2"/>
  <c r="G2772" i="2"/>
  <c r="H2772" i="2"/>
  <c r="J2772" i="2"/>
  <c r="K2772" i="2"/>
  <c r="E2773" i="2"/>
  <c r="F2773" i="2"/>
  <c r="C2773" i="2"/>
  <c r="G2773" i="2"/>
  <c r="H2773" i="2"/>
  <c r="J2773" i="2"/>
  <c r="K2773" i="2"/>
  <c r="E2774" i="2"/>
  <c r="F2774" i="2"/>
  <c r="C2774" i="2"/>
  <c r="G2774" i="2"/>
  <c r="H2774" i="2"/>
  <c r="J2774" i="2"/>
  <c r="K2774" i="2"/>
  <c r="E2775" i="2"/>
  <c r="F2775" i="2"/>
  <c r="C2775" i="2"/>
  <c r="G2775" i="2"/>
  <c r="H2775" i="2"/>
  <c r="J2775" i="2"/>
  <c r="K2775" i="2"/>
  <c r="E2776" i="2"/>
  <c r="F2776" i="2"/>
  <c r="C2776" i="2"/>
  <c r="G2776" i="2"/>
  <c r="H2776" i="2"/>
  <c r="J2776" i="2"/>
  <c r="K2776" i="2"/>
  <c r="E2777" i="2"/>
  <c r="F2777" i="2"/>
  <c r="C2777" i="2"/>
  <c r="G2777" i="2"/>
  <c r="H2777" i="2"/>
  <c r="J2777" i="2"/>
  <c r="K2777" i="2"/>
  <c r="E2778" i="2"/>
  <c r="F2778" i="2"/>
  <c r="C2778" i="2"/>
  <c r="G2778" i="2"/>
  <c r="H2778" i="2"/>
  <c r="J2778" i="2"/>
  <c r="K2778" i="2"/>
  <c r="E2779" i="2"/>
  <c r="F2779" i="2"/>
  <c r="C2779" i="2"/>
  <c r="G2779" i="2"/>
  <c r="H2779" i="2"/>
  <c r="J2779" i="2"/>
  <c r="K2779" i="2"/>
  <c r="E2780" i="2"/>
  <c r="F2780" i="2"/>
  <c r="C2780" i="2"/>
  <c r="G2780" i="2"/>
  <c r="H2780" i="2"/>
  <c r="J2780" i="2"/>
  <c r="K2780" i="2"/>
  <c r="E2781" i="2"/>
  <c r="F2781" i="2"/>
  <c r="C2781" i="2"/>
  <c r="G2781" i="2"/>
  <c r="H2781" i="2"/>
  <c r="J2781" i="2"/>
  <c r="K2781" i="2"/>
  <c r="E2782" i="2"/>
  <c r="F2782" i="2"/>
  <c r="C2782" i="2"/>
  <c r="G2782" i="2"/>
  <c r="H2782" i="2"/>
  <c r="J2782" i="2"/>
  <c r="K2782" i="2"/>
  <c r="E2783" i="2"/>
  <c r="F2783" i="2"/>
  <c r="C2783" i="2"/>
  <c r="G2783" i="2"/>
  <c r="H2783" i="2"/>
  <c r="J2783" i="2"/>
  <c r="K2783" i="2"/>
  <c r="E2784" i="2"/>
  <c r="F2784" i="2"/>
  <c r="C2784" i="2"/>
  <c r="G2784" i="2"/>
  <c r="H2784" i="2"/>
  <c r="J2784" i="2"/>
  <c r="K2784" i="2"/>
  <c r="E2785" i="2"/>
  <c r="F2785" i="2"/>
  <c r="C2785" i="2"/>
  <c r="G2785" i="2"/>
  <c r="H2785" i="2"/>
  <c r="J2785" i="2"/>
  <c r="K2785" i="2"/>
  <c r="E2786" i="2"/>
  <c r="F2786" i="2"/>
  <c r="C2786" i="2"/>
  <c r="G2786" i="2"/>
  <c r="H2786" i="2"/>
  <c r="J2786" i="2"/>
  <c r="K2786" i="2"/>
  <c r="E2787" i="2"/>
  <c r="F2787" i="2"/>
  <c r="C2787" i="2"/>
  <c r="G2787" i="2"/>
  <c r="H2787" i="2"/>
  <c r="J2787" i="2"/>
  <c r="K2787" i="2"/>
  <c r="E2788" i="2"/>
  <c r="F2788" i="2"/>
  <c r="C2788" i="2"/>
  <c r="G2788" i="2"/>
  <c r="H2788" i="2"/>
  <c r="J2788" i="2"/>
  <c r="K2788" i="2"/>
  <c r="E2789" i="2"/>
  <c r="F2789" i="2"/>
  <c r="C2789" i="2"/>
  <c r="G2789" i="2"/>
  <c r="H2789" i="2"/>
  <c r="J2789" i="2"/>
  <c r="K2789" i="2"/>
  <c r="E2790" i="2"/>
  <c r="F2790" i="2"/>
  <c r="C2790" i="2"/>
  <c r="G2790" i="2"/>
  <c r="H2790" i="2"/>
  <c r="J2790" i="2"/>
  <c r="K2790" i="2"/>
  <c r="E2791" i="2"/>
  <c r="F2791" i="2"/>
  <c r="C2791" i="2"/>
  <c r="G2791" i="2"/>
  <c r="H2791" i="2"/>
  <c r="J2791" i="2"/>
  <c r="K2791" i="2"/>
  <c r="E2792" i="2"/>
  <c r="F2792" i="2"/>
  <c r="C2792" i="2"/>
  <c r="G2792" i="2"/>
  <c r="H2792" i="2"/>
  <c r="J2792" i="2"/>
  <c r="K2792" i="2"/>
  <c r="E2793" i="2"/>
  <c r="F2793" i="2"/>
  <c r="C2793" i="2"/>
  <c r="G2793" i="2"/>
  <c r="H2793" i="2"/>
  <c r="J2793" i="2"/>
  <c r="K2793" i="2"/>
  <c r="E2794" i="2"/>
  <c r="F2794" i="2"/>
  <c r="C2794" i="2"/>
  <c r="G2794" i="2"/>
  <c r="H2794" i="2"/>
  <c r="J2794" i="2"/>
  <c r="K2794" i="2"/>
  <c r="E2795" i="2"/>
  <c r="F2795" i="2"/>
  <c r="C2795" i="2"/>
  <c r="G2795" i="2"/>
  <c r="H2795" i="2"/>
  <c r="J2795" i="2"/>
  <c r="K2795" i="2"/>
  <c r="E2796" i="2"/>
  <c r="F2796" i="2"/>
  <c r="C2796" i="2"/>
  <c r="G2796" i="2"/>
  <c r="H2796" i="2"/>
  <c r="J2796" i="2"/>
  <c r="K2796" i="2"/>
  <c r="E2797" i="2"/>
  <c r="F2797" i="2"/>
  <c r="C2797" i="2"/>
  <c r="G2797" i="2"/>
  <c r="H2797" i="2"/>
  <c r="J2797" i="2"/>
  <c r="K2797" i="2"/>
  <c r="E2798" i="2"/>
  <c r="F2798" i="2"/>
  <c r="C2798" i="2"/>
  <c r="G2798" i="2"/>
  <c r="H2798" i="2"/>
  <c r="J2798" i="2"/>
  <c r="K2798" i="2"/>
  <c r="E2799" i="2"/>
  <c r="F2799" i="2"/>
  <c r="C2799" i="2"/>
  <c r="G2799" i="2"/>
  <c r="H2799" i="2"/>
  <c r="J2799" i="2"/>
  <c r="K2799" i="2"/>
  <c r="E2800" i="2"/>
  <c r="F2800" i="2"/>
  <c r="C2800" i="2"/>
  <c r="G2800" i="2"/>
  <c r="H2800" i="2"/>
  <c r="J2800" i="2"/>
  <c r="K2800" i="2"/>
  <c r="E2801" i="2"/>
  <c r="F2801" i="2"/>
  <c r="C2801" i="2"/>
  <c r="G2801" i="2"/>
  <c r="H2801" i="2"/>
  <c r="J2801" i="2"/>
  <c r="K2801" i="2"/>
  <c r="E2802" i="2"/>
  <c r="F2802" i="2"/>
  <c r="C2802" i="2"/>
  <c r="G2802" i="2"/>
  <c r="H2802" i="2"/>
  <c r="J2802" i="2"/>
  <c r="K2802" i="2"/>
  <c r="E2803" i="2"/>
  <c r="F2803" i="2"/>
  <c r="C2803" i="2"/>
  <c r="G2803" i="2"/>
  <c r="H2803" i="2"/>
  <c r="J2803" i="2"/>
  <c r="K2803" i="2"/>
  <c r="E2804" i="2"/>
  <c r="F2804" i="2"/>
  <c r="C2804" i="2"/>
  <c r="G2804" i="2"/>
  <c r="H2804" i="2"/>
  <c r="J2804" i="2"/>
  <c r="K2804" i="2"/>
  <c r="E2805" i="2"/>
  <c r="F2805" i="2"/>
  <c r="C2805" i="2"/>
  <c r="G2805" i="2"/>
  <c r="H2805" i="2"/>
  <c r="J2805" i="2"/>
  <c r="K2805" i="2"/>
  <c r="E2806" i="2"/>
  <c r="F2806" i="2"/>
  <c r="C2806" i="2"/>
  <c r="G2806" i="2"/>
  <c r="H2806" i="2"/>
  <c r="J2806" i="2"/>
  <c r="K2806" i="2"/>
  <c r="E2807" i="2"/>
  <c r="F2807" i="2"/>
  <c r="C2807" i="2"/>
  <c r="G2807" i="2"/>
  <c r="H2807" i="2"/>
  <c r="J2807" i="2"/>
  <c r="K2807" i="2"/>
  <c r="E2808" i="2"/>
  <c r="F2808" i="2"/>
  <c r="C2808" i="2"/>
  <c r="G2808" i="2"/>
  <c r="H2808" i="2"/>
  <c r="J2808" i="2"/>
  <c r="K2808" i="2"/>
  <c r="E2809" i="2"/>
  <c r="F2809" i="2"/>
  <c r="C2809" i="2"/>
  <c r="G2809" i="2"/>
  <c r="H2809" i="2"/>
  <c r="J2809" i="2"/>
  <c r="K2809" i="2"/>
  <c r="E2810" i="2"/>
  <c r="F2810" i="2"/>
  <c r="C2810" i="2"/>
  <c r="G2810" i="2"/>
  <c r="H2810" i="2"/>
  <c r="J2810" i="2"/>
  <c r="K2810" i="2"/>
  <c r="E2811" i="2"/>
  <c r="F2811" i="2"/>
  <c r="C2811" i="2"/>
  <c r="G2811" i="2"/>
  <c r="H2811" i="2"/>
  <c r="J2811" i="2"/>
  <c r="K2811" i="2"/>
  <c r="E2812" i="2"/>
  <c r="F2812" i="2"/>
  <c r="C2812" i="2"/>
  <c r="G2812" i="2"/>
  <c r="H2812" i="2"/>
  <c r="J2812" i="2"/>
  <c r="K2812" i="2"/>
  <c r="E2813" i="2"/>
  <c r="F2813" i="2"/>
  <c r="C2813" i="2"/>
  <c r="G2813" i="2"/>
  <c r="H2813" i="2"/>
  <c r="J2813" i="2"/>
  <c r="K2813" i="2"/>
  <c r="E2814" i="2"/>
  <c r="F2814" i="2"/>
  <c r="C2814" i="2"/>
  <c r="G2814" i="2"/>
  <c r="H2814" i="2"/>
  <c r="J2814" i="2"/>
  <c r="K2814" i="2"/>
  <c r="E2815" i="2"/>
  <c r="F2815" i="2"/>
  <c r="C2815" i="2"/>
  <c r="G2815" i="2"/>
  <c r="H2815" i="2"/>
  <c r="J2815" i="2"/>
  <c r="K2815" i="2"/>
  <c r="E2816" i="2"/>
  <c r="F2816" i="2"/>
  <c r="C2816" i="2"/>
  <c r="G2816" i="2"/>
  <c r="H2816" i="2"/>
  <c r="J2816" i="2"/>
  <c r="K2816" i="2"/>
  <c r="E2817" i="2"/>
  <c r="F2817" i="2"/>
  <c r="C2817" i="2"/>
  <c r="G2817" i="2"/>
  <c r="H2817" i="2"/>
  <c r="J2817" i="2"/>
  <c r="K2817" i="2"/>
  <c r="E2818" i="2"/>
  <c r="F2818" i="2"/>
  <c r="C2818" i="2"/>
  <c r="G2818" i="2"/>
  <c r="H2818" i="2"/>
  <c r="J2818" i="2"/>
  <c r="K2818" i="2"/>
  <c r="E2819" i="2"/>
  <c r="F2819" i="2"/>
  <c r="C2819" i="2"/>
  <c r="G2819" i="2"/>
  <c r="H2819" i="2"/>
  <c r="J2819" i="2"/>
  <c r="K2819" i="2"/>
  <c r="E2820" i="2"/>
  <c r="F2820" i="2"/>
  <c r="C2820" i="2"/>
  <c r="G2820" i="2"/>
  <c r="H2820" i="2"/>
  <c r="J2820" i="2"/>
  <c r="K2820" i="2"/>
  <c r="E2821" i="2"/>
  <c r="F2821" i="2"/>
  <c r="C2821" i="2"/>
  <c r="G2821" i="2"/>
  <c r="H2821" i="2"/>
  <c r="J2821" i="2"/>
  <c r="K2821" i="2"/>
  <c r="E2822" i="2"/>
  <c r="F2822" i="2"/>
  <c r="C2822" i="2"/>
  <c r="G2822" i="2"/>
  <c r="H2822" i="2"/>
  <c r="J2822" i="2"/>
  <c r="K2822" i="2"/>
  <c r="E2823" i="2"/>
  <c r="F2823" i="2"/>
  <c r="C2823" i="2"/>
  <c r="G2823" i="2"/>
  <c r="H2823" i="2"/>
  <c r="J2823" i="2"/>
  <c r="K2823" i="2"/>
  <c r="E2824" i="2"/>
  <c r="F2824" i="2"/>
  <c r="C2824" i="2"/>
  <c r="G2824" i="2"/>
  <c r="H2824" i="2"/>
  <c r="J2824" i="2"/>
  <c r="K2824" i="2"/>
  <c r="E2825" i="2"/>
  <c r="F2825" i="2"/>
  <c r="C2825" i="2"/>
  <c r="G2825" i="2"/>
  <c r="H2825" i="2"/>
  <c r="J2825" i="2"/>
  <c r="K2825" i="2"/>
  <c r="E2826" i="2"/>
  <c r="F2826" i="2"/>
  <c r="C2826" i="2"/>
  <c r="G2826" i="2"/>
  <c r="H2826" i="2"/>
  <c r="J2826" i="2"/>
  <c r="K2826" i="2"/>
  <c r="E2827" i="2"/>
  <c r="F2827" i="2"/>
  <c r="C2827" i="2"/>
  <c r="G2827" i="2"/>
  <c r="H2827" i="2"/>
  <c r="J2827" i="2"/>
  <c r="K2827" i="2"/>
  <c r="E2828" i="2"/>
  <c r="F2828" i="2"/>
  <c r="C2828" i="2"/>
  <c r="G2828" i="2"/>
  <c r="H2828" i="2"/>
  <c r="J2828" i="2"/>
  <c r="K2828" i="2"/>
  <c r="E2829" i="2"/>
  <c r="F2829" i="2"/>
  <c r="C2829" i="2"/>
  <c r="G2829" i="2"/>
  <c r="H2829" i="2"/>
  <c r="J2829" i="2"/>
  <c r="K2829" i="2"/>
  <c r="E2830" i="2"/>
  <c r="F2830" i="2"/>
  <c r="C2830" i="2"/>
  <c r="G2830" i="2"/>
  <c r="H2830" i="2"/>
  <c r="J2830" i="2"/>
  <c r="K2830" i="2"/>
  <c r="E2831" i="2"/>
  <c r="F2831" i="2"/>
  <c r="C2831" i="2"/>
  <c r="G2831" i="2"/>
  <c r="H2831" i="2"/>
  <c r="J2831" i="2"/>
  <c r="K2831" i="2"/>
  <c r="E2832" i="2"/>
  <c r="F2832" i="2"/>
  <c r="C2832" i="2"/>
  <c r="G2832" i="2"/>
  <c r="H2832" i="2"/>
  <c r="J2832" i="2"/>
  <c r="K2832" i="2"/>
  <c r="E2833" i="2"/>
  <c r="F2833" i="2"/>
  <c r="C2833" i="2"/>
  <c r="G2833" i="2"/>
  <c r="H2833" i="2"/>
  <c r="J2833" i="2"/>
  <c r="K2833" i="2"/>
  <c r="E2834" i="2"/>
  <c r="F2834" i="2"/>
  <c r="C2834" i="2"/>
  <c r="G2834" i="2"/>
  <c r="H2834" i="2"/>
  <c r="J2834" i="2"/>
  <c r="K2834" i="2"/>
  <c r="E2835" i="2"/>
  <c r="F2835" i="2"/>
  <c r="C2835" i="2"/>
  <c r="G2835" i="2"/>
  <c r="H2835" i="2"/>
  <c r="J2835" i="2"/>
  <c r="K2835" i="2"/>
  <c r="E2836" i="2"/>
  <c r="F2836" i="2"/>
  <c r="C2836" i="2"/>
  <c r="G2836" i="2"/>
  <c r="H2836" i="2"/>
  <c r="J2836" i="2"/>
  <c r="K2836" i="2"/>
  <c r="E2837" i="2"/>
  <c r="F2837" i="2"/>
  <c r="C2837" i="2"/>
  <c r="G2837" i="2"/>
  <c r="H2837" i="2"/>
  <c r="J2837" i="2"/>
  <c r="K2837" i="2"/>
  <c r="E2838" i="2"/>
  <c r="F2838" i="2"/>
  <c r="C2838" i="2"/>
  <c r="G2838" i="2"/>
  <c r="H2838" i="2"/>
  <c r="J2838" i="2"/>
  <c r="K2838" i="2"/>
  <c r="E2839" i="2"/>
  <c r="F2839" i="2"/>
  <c r="C2839" i="2"/>
  <c r="G2839" i="2"/>
  <c r="H2839" i="2"/>
  <c r="J2839" i="2"/>
  <c r="K2839" i="2"/>
  <c r="E2840" i="2"/>
  <c r="F2840" i="2"/>
  <c r="C2840" i="2"/>
  <c r="G2840" i="2"/>
  <c r="H2840" i="2"/>
  <c r="J2840" i="2"/>
  <c r="K2840" i="2"/>
  <c r="E2841" i="2"/>
  <c r="F2841" i="2"/>
  <c r="C2841" i="2"/>
  <c r="G2841" i="2"/>
  <c r="H2841" i="2"/>
  <c r="J2841" i="2"/>
  <c r="K2841" i="2"/>
  <c r="E2842" i="2"/>
  <c r="F2842" i="2"/>
  <c r="C2842" i="2"/>
  <c r="G2842" i="2"/>
  <c r="H2842" i="2"/>
  <c r="J2842" i="2"/>
  <c r="K2842" i="2"/>
  <c r="E2843" i="2"/>
  <c r="F2843" i="2"/>
  <c r="C2843" i="2"/>
  <c r="G2843" i="2"/>
  <c r="H2843" i="2"/>
  <c r="J2843" i="2"/>
  <c r="K2843" i="2"/>
  <c r="E2844" i="2"/>
  <c r="F2844" i="2"/>
  <c r="C2844" i="2"/>
  <c r="G2844" i="2"/>
  <c r="H2844" i="2"/>
  <c r="J2844" i="2"/>
  <c r="K2844" i="2"/>
  <c r="E2845" i="2"/>
  <c r="F2845" i="2"/>
  <c r="C2845" i="2"/>
  <c r="G2845" i="2"/>
  <c r="H2845" i="2"/>
  <c r="J2845" i="2"/>
  <c r="K2845" i="2"/>
  <c r="E2846" i="2"/>
  <c r="F2846" i="2"/>
  <c r="C2846" i="2"/>
  <c r="G2846" i="2"/>
  <c r="H2846" i="2"/>
  <c r="J2846" i="2"/>
  <c r="K2846" i="2"/>
  <c r="E2847" i="2"/>
  <c r="F2847" i="2"/>
  <c r="C2847" i="2"/>
  <c r="G2847" i="2"/>
  <c r="H2847" i="2"/>
  <c r="J2847" i="2"/>
  <c r="K2847" i="2"/>
  <c r="E2848" i="2"/>
  <c r="F2848" i="2"/>
  <c r="C2848" i="2"/>
  <c r="G2848" i="2"/>
  <c r="H2848" i="2"/>
  <c r="J2848" i="2"/>
  <c r="K2848" i="2"/>
  <c r="E2849" i="2"/>
  <c r="F2849" i="2"/>
  <c r="C2849" i="2"/>
  <c r="G2849" i="2"/>
  <c r="H2849" i="2"/>
  <c r="J2849" i="2"/>
  <c r="K2849" i="2"/>
  <c r="E2850" i="2"/>
  <c r="F2850" i="2"/>
  <c r="C2850" i="2"/>
  <c r="G2850" i="2"/>
  <c r="H2850" i="2"/>
  <c r="J2850" i="2"/>
  <c r="K2850" i="2"/>
  <c r="E2851" i="2"/>
  <c r="F2851" i="2"/>
  <c r="C2851" i="2"/>
  <c r="G2851" i="2"/>
  <c r="H2851" i="2"/>
  <c r="J2851" i="2"/>
  <c r="K2851" i="2"/>
  <c r="E2852" i="2"/>
  <c r="F2852" i="2"/>
  <c r="C2852" i="2"/>
  <c r="G2852" i="2"/>
  <c r="H2852" i="2"/>
  <c r="J2852" i="2"/>
  <c r="K2852" i="2"/>
  <c r="E2853" i="2"/>
  <c r="F2853" i="2"/>
  <c r="C2853" i="2"/>
  <c r="G2853" i="2"/>
  <c r="H2853" i="2"/>
  <c r="J2853" i="2"/>
  <c r="K2853" i="2"/>
  <c r="E2854" i="2"/>
  <c r="F2854" i="2"/>
  <c r="C2854" i="2"/>
  <c r="G2854" i="2"/>
  <c r="H2854" i="2"/>
  <c r="J2854" i="2"/>
  <c r="K2854" i="2"/>
  <c r="E2855" i="2"/>
  <c r="F2855" i="2"/>
  <c r="C2855" i="2"/>
  <c r="G2855" i="2"/>
  <c r="H2855" i="2"/>
  <c r="J2855" i="2"/>
  <c r="K2855" i="2"/>
  <c r="E2856" i="2"/>
  <c r="F2856" i="2"/>
  <c r="C2856" i="2"/>
  <c r="G2856" i="2"/>
  <c r="H2856" i="2"/>
  <c r="J2856" i="2"/>
  <c r="K2856" i="2"/>
  <c r="E2857" i="2"/>
  <c r="F2857" i="2"/>
  <c r="C2857" i="2"/>
  <c r="G2857" i="2"/>
  <c r="H2857" i="2"/>
  <c r="J2857" i="2"/>
  <c r="K2857" i="2"/>
  <c r="E2858" i="2"/>
  <c r="F2858" i="2"/>
  <c r="C2858" i="2"/>
  <c r="G2858" i="2"/>
  <c r="H2858" i="2"/>
  <c r="J2858" i="2"/>
  <c r="K2858" i="2"/>
  <c r="E2859" i="2"/>
  <c r="F2859" i="2"/>
  <c r="C2859" i="2"/>
  <c r="G2859" i="2"/>
  <c r="H2859" i="2"/>
  <c r="J2859" i="2"/>
  <c r="K2859" i="2"/>
  <c r="E2860" i="2"/>
  <c r="F2860" i="2"/>
  <c r="C2860" i="2"/>
  <c r="G2860" i="2"/>
  <c r="H2860" i="2"/>
  <c r="J2860" i="2"/>
  <c r="K2860" i="2"/>
  <c r="E2861" i="2"/>
  <c r="F2861" i="2"/>
  <c r="C2861" i="2"/>
  <c r="G2861" i="2"/>
  <c r="H2861" i="2"/>
  <c r="J2861" i="2"/>
  <c r="K2861" i="2"/>
  <c r="E2862" i="2"/>
  <c r="F2862" i="2"/>
  <c r="C2862" i="2"/>
  <c r="G2862" i="2"/>
  <c r="H2862" i="2"/>
  <c r="J2862" i="2"/>
  <c r="K2862" i="2"/>
  <c r="E2863" i="2"/>
  <c r="F2863" i="2"/>
  <c r="C2863" i="2"/>
  <c r="G2863" i="2"/>
  <c r="H2863" i="2"/>
  <c r="J2863" i="2"/>
  <c r="K2863" i="2"/>
  <c r="E2864" i="2"/>
  <c r="F2864" i="2"/>
  <c r="C2864" i="2"/>
  <c r="G2864" i="2"/>
  <c r="H2864" i="2"/>
  <c r="J2864" i="2"/>
  <c r="K2864" i="2"/>
  <c r="E2865" i="2"/>
  <c r="F2865" i="2"/>
  <c r="C2865" i="2"/>
  <c r="G2865" i="2"/>
  <c r="H2865" i="2"/>
  <c r="J2865" i="2"/>
  <c r="K2865" i="2"/>
  <c r="E2866" i="2"/>
  <c r="F2866" i="2"/>
  <c r="C2866" i="2"/>
  <c r="G2866" i="2"/>
  <c r="H2866" i="2"/>
  <c r="J2866" i="2"/>
  <c r="K2866" i="2"/>
  <c r="E2867" i="2"/>
  <c r="F2867" i="2"/>
  <c r="C2867" i="2"/>
  <c r="G2867" i="2"/>
  <c r="H2867" i="2"/>
  <c r="J2867" i="2"/>
  <c r="K2867" i="2"/>
  <c r="E2868" i="2"/>
  <c r="F2868" i="2"/>
  <c r="C2868" i="2"/>
  <c r="G2868" i="2"/>
  <c r="H2868" i="2"/>
  <c r="J2868" i="2"/>
  <c r="K2868" i="2"/>
  <c r="E2869" i="2"/>
  <c r="F2869" i="2"/>
  <c r="C2869" i="2"/>
  <c r="G2869" i="2"/>
  <c r="H2869" i="2"/>
  <c r="J2869" i="2"/>
  <c r="K2869" i="2"/>
  <c r="E2870" i="2"/>
  <c r="F2870" i="2"/>
  <c r="C2870" i="2"/>
  <c r="G2870" i="2"/>
  <c r="H2870" i="2"/>
  <c r="J2870" i="2"/>
  <c r="K2870" i="2"/>
  <c r="E2871" i="2"/>
  <c r="F2871" i="2"/>
  <c r="C2871" i="2"/>
  <c r="G2871" i="2"/>
  <c r="H2871" i="2"/>
  <c r="J2871" i="2"/>
  <c r="K2871" i="2"/>
  <c r="E2872" i="2"/>
  <c r="F2872" i="2"/>
  <c r="C2872" i="2"/>
  <c r="G2872" i="2"/>
  <c r="H2872" i="2"/>
  <c r="J2872" i="2"/>
  <c r="K2872" i="2"/>
  <c r="E2873" i="2"/>
  <c r="F2873" i="2"/>
  <c r="C2873" i="2"/>
  <c r="G2873" i="2"/>
  <c r="H2873" i="2"/>
  <c r="J2873" i="2"/>
  <c r="K2873" i="2"/>
  <c r="E2874" i="2"/>
  <c r="F2874" i="2"/>
  <c r="C2874" i="2"/>
  <c r="G2874" i="2"/>
  <c r="H2874" i="2"/>
  <c r="J2874" i="2"/>
  <c r="K2874" i="2"/>
  <c r="E2875" i="2"/>
  <c r="F2875" i="2"/>
  <c r="C2875" i="2"/>
  <c r="G2875" i="2"/>
  <c r="H2875" i="2"/>
  <c r="J2875" i="2"/>
  <c r="K2875" i="2"/>
  <c r="E2876" i="2"/>
  <c r="F2876" i="2"/>
  <c r="C2876" i="2"/>
  <c r="G2876" i="2"/>
  <c r="H2876" i="2"/>
  <c r="J2876" i="2"/>
  <c r="K2876" i="2"/>
  <c r="E2877" i="2"/>
  <c r="F2877" i="2"/>
  <c r="C2877" i="2"/>
  <c r="G2877" i="2"/>
  <c r="H2877" i="2"/>
  <c r="J2877" i="2"/>
  <c r="K2877" i="2"/>
  <c r="E2878" i="2"/>
  <c r="F2878" i="2"/>
  <c r="C2878" i="2"/>
  <c r="G2878" i="2"/>
  <c r="H2878" i="2"/>
  <c r="J2878" i="2"/>
  <c r="K2878" i="2"/>
  <c r="E2879" i="2"/>
  <c r="F2879" i="2"/>
  <c r="C2879" i="2"/>
  <c r="G2879" i="2"/>
  <c r="H2879" i="2"/>
  <c r="J2879" i="2"/>
  <c r="K2879" i="2"/>
  <c r="E2881" i="2"/>
  <c r="F2881" i="2"/>
  <c r="C2881" i="2"/>
  <c r="G2881" i="2"/>
  <c r="H2881" i="2"/>
  <c r="J2881" i="2"/>
  <c r="K2881" i="2"/>
  <c r="E2882" i="2"/>
  <c r="F2882" i="2"/>
  <c r="C2882" i="2"/>
  <c r="G2882" i="2"/>
  <c r="H2882" i="2"/>
  <c r="J2882" i="2"/>
  <c r="K2882" i="2"/>
  <c r="E2883" i="2"/>
  <c r="F2883" i="2"/>
  <c r="C2883" i="2"/>
  <c r="G2883" i="2"/>
  <c r="H2883" i="2"/>
  <c r="J2883" i="2"/>
  <c r="K2883" i="2"/>
  <c r="E2884" i="2"/>
  <c r="F2884" i="2"/>
  <c r="C2884" i="2"/>
  <c r="G2884" i="2"/>
  <c r="H2884" i="2"/>
  <c r="J2884" i="2"/>
  <c r="K2884" i="2"/>
  <c r="E2885" i="2"/>
  <c r="F2885" i="2"/>
  <c r="C2885" i="2"/>
  <c r="G2885" i="2"/>
  <c r="H2885" i="2"/>
  <c r="J2885" i="2"/>
  <c r="K2885" i="2"/>
  <c r="E2886" i="2"/>
  <c r="F2886" i="2"/>
  <c r="C2886" i="2"/>
  <c r="G2886" i="2"/>
  <c r="H2886" i="2"/>
  <c r="J2886" i="2"/>
  <c r="K2886" i="2"/>
  <c r="E2887" i="2"/>
  <c r="F2887" i="2"/>
  <c r="C2887" i="2"/>
  <c r="G2887" i="2"/>
  <c r="H2887" i="2"/>
  <c r="J2887" i="2"/>
  <c r="K2887" i="2"/>
  <c r="E2888" i="2"/>
  <c r="F2888" i="2"/>
  <c r="C2888" i="2"/>
  <c r="G2888" i="2"/>
  <c r="H2888" i="2"/>
  <c r="J2888" i="2"/>
  <c r="K2888" i="2"/>
  <c r="E2889" i="2"/>
  <c r="F2889" i="2"/>
  <c r="C2889" i="2"/>
  <c r="G2889" i="2"/>
  <c r="H2889" i="2"/>
  <c r="J2889" i="2"/>
  <c r="K2889" i="2"/>
  <c r="E2890" i="2"/>
  <c r="F2890" i="2"/>
  <c r="C2890" i="2"/>
  <c r="G2890" i="2"/>
  <c r="H2890" i="2"/>
  <c r="J2890" i="2"/>
  <c r="K2890" i="2"/>
  <c r="E2891" i="2"/>
  <c r="F2891" i="2"/>
  <c r="C2891" i="2"/>
  <c r="G2891" i="2"/>
  <c r="H2891" i="2"/>
  <c r="J2891" i="2"/>
  <c r="K2891" i="2"/>
  <c r="E2892" i="2"/>
  <c r="F2892" i="2"/>
  <c r="C2892" i="2"/>
  <c r="G2892" i="2"/>
  <c r="H2892" i="2"/>
  <c r="J2892" i="2"/>
  <c r="K2892" i="2"/>
  <c r="E2893" i="2"/>
  <c r="F2893" i="2"/>
  <c r="C2893" i="2"/>
  <c r="G2893" i="2"/>
  <c r="H2893" i="2"/>
  <c r="J2893" i="2"/>
  <c r="K2893" i="2"/>
  <c r="E2894" i="2"/>
  <c r="F2894" i="2"/>
  <c r="C2894" i="2"/>
  <c r="G2894" i="2"/>
  <c r="H2894" i="2"/>
  <c r="J2894" i="2"/>
  <c r="K2894" i="2"/>
  <c r="E2895" i="2"/>
  <c r="F2895" i="2"/>
  <c r="C2895" i="2"/>
  <c r="G2895" i="2"/>
  <c r="H2895" i="2"/>
  <c r="J2895" i="2"/>
  <c r="K2895" i="2"/>
  <c r="E2896" i="2"/>
  <c r="F2896" i="2"/>
  <c r="C2896" i="2"/>
  <c r="G2896" i="2"/>
  <c r="H2896" i="2"/>
  <c r="J2896" i="2"/>
  <c r="K2896" i="2"/>
  <c r="E2897" i="2"/>
  <c r="F2897" i="2"/>
  <c r="C2897" i="2"/>
  <c r="G2897" i="2"/>
  <c r="H2897" i="2"/>
  <c r="J2897" i="2"/>
  <c r="K2897" i="2"/>
  <c r="E2898" i="2"/>
  <c r="F2898" i="2"/>
  <c r="C2898" i="2"/>
  <c r="G2898" i="2"/>
  <c r="H2898" i="2"/>
  <c r="J2898" i="2"/>
  <c r="K2898" i="2"/>
  <c r="E2899" i="2"/>
  <c r="F2899" i="2"/>
  <c r="C2899" i="2"/>
  <c r="G2899" i="2"/>
  <c r="H2899" i="2"/>
  <c r="J2899" i="2"/>
  <c r="K2899" i="2"/>
  <c r="E2900" i="2"/>
  <c r="F2900" i="2"/>
  <c r="C2900" i="2"/>
  <c r="G2900" i="2"/>
  <c r="H2900" i="2"/>
  <c r="J2900" i="2"/>
  <c r="K2900" i="2"/>
  <c r="E2901" i="2"/>
  <c r="F2901" i="2"/>
  <c r="C2901" i="2"/>
  <c r="G2901" i="2"/>
  <c r="H2901" i="2"/>
  <c r="J2901" i="2"/>
  <c r="K2901" i="2"/>
  <c r="E2902" i="2"/>
  <c r="F2902" i="2"/>
  <c r="C2902" i="2"/>
  <c r="G2902" i="2"/>
  <c r="H2902" i="2"/>
  <c r="J2902" i="2"/>
  <c r="K2902" i="2"/>
  <c r="E2903" i="2"/>
  <c r="F2903" i="2"/>
  <c r="C2903" i="2"/>
  <c r="G2903" i="2"/>
  <c r="H2903" i="2"/>
  <c r="J2903" i="2"/>
  <c r="K2903" i="2"/>
  <c r="E2904" i="2"/>
  <c r="F2904" i="2"/>
  <c r="C2904" i="2"/>
  <c r="G2904" i="2"/>
  <c r="H2904" i="2"/>
  <c r="J2904" i="2"/>
  <c r="K2904" i="2"/>
  <c r="E2905" i="2"/>
  <c r="F2905" i="2"/>
  <c r="C2905" i="2"/>
  <c r="G2905" i="2"/>
  <c r="H2905" i="2"/>
  <c r="J2905" i="2"/>
  <c r="K2905" i="2"/>
  <c r="E2906" i="2"/>
  <c r="F2906" i="2"/>
  <c r="C2906" i="2"/>
  <c r="G2906" i="2"/>
  <c r="H2906" i="2"/>
  <c r="J2906" i="2"/>
  <c r="K2906" i="2"/>
  <c r="E2907" i="2"/>
  <c r="F2907" i="2"/>
  <c r="C2907" i="2"/>
  <c r="G2907" i="2"/>
  <c r="H2907" i="2"/>
  <c r="J2907" i="2"/>
  <c r="K2907" i="2"/>
  <c r="E2908" i="2"/>
  <c r="F2908" i="2"/>
  <c r="C2908" i="2"/>
  <c r="G2908" i="2"/>
  <c r="H2908" i="2"/>
  <c r="J2908" i="2"/>
  <c r="K2908" i="2"/>
  <c r="E2909" i="2"/>
  <c r="F2909" i="2"/>
  <c r="C2909" i="2"/>
  <c r="G2909" i="2"/>
  <c r="H2909" i="2"/>
  <c r="J2909" i="2"/>
  <c r="K2909" i="2"/>
  <c r="E2910" i="2"/>
  <c r="F2910" i="2"/>
  <c r="C2910" i="2"/>
  <c r="G2910" i="2"/>
  <c r="H2910" i="2"/>
  <c r="J2910" i="2"/>
  <c r="K2910" i="2"/>
  <c r="E1849" i="2"/>
  <c r="E1850" i="2"/>
  <c r="E1851" i="2"/>
  <c r="E1852" i="2"/>
  <c r="F1849" i="2"/>
  <c r="C1849" i="2"/>
  <c r="G1849" i="2"/>
  <c r="H1849" i="2"/>
  <c r="J1849" i="2"/>
  <c r="K1849" i="2"/>
  <c r="F1850" i="2"/>
  <c r="C1850" i="2"/>
  <c r="G1850" i="2"/>
  <c r="H1850" i="2"/>
  <c r="J1850" i="2"/>
  <c r="K1850" i="2"/>
  <c r="F1851" i="2"/>
  <c r="C1851" i="2"/>
  <c r="G1851" i="2"/>
  <c r="H1851" i="2"/>
  <c r="J1851" i="2"/>
  <c r="K1851" i="2"/>
  <c r="F1852" i="2"/>
  <c r="C1852" i="2"/>
  <c r="G1852" i="2"/>
  <c r="H1852" i="2"/>
  <c r="J1852" i="2"/>
  <c r="K1852" i="2"/>
  <c r="E1853" i="2"/>
  <c r="F1853" i="2"/>
  <c r="C1853" i="2"/>
  <c r="G1853" i="2"/>
  <c r="H1853" i="2"/>
  <c r="J1853" i="2"/>
  <c r="K1853" i="2"/>
  <c r="E1854" i="2"/>
  <c r="F1854" i="2"/>
  <c r="C1854" i="2"/>
  <c r="G1854" i="2"/>
  <c r="H1854" i="2"/>
  <c r="J1854" i="2"/>
  <c r="K1854" i="2"/>
  <c r="E1855" i="2"/>
  <c r="F1855" i="2"/>
  <c r="C1855" i="2"/>
  <c r="G1855" i="2"/>
  <c r="H1855" i="2"/>
  <c r="J1855" i="2"/>
  <c r="K1855" i="2"/>
  <c r="E1856" i="2"/>
  <c r="F1856" i="2"/>
  <c r="C1856" i="2"/>
  <c r="G1856" i="2"/>
  <c r="H1856" i="2"/>
  <c r="J1856" i="2"/>
  <c r="K1856" i="2"/>
  <c r="E1857" i="2"/>
  <c r="F1857" i="2"/>
  <c r="C1857" i="2"/>
  <c r="G1857" i="2"/>
  <c r="H1857" i="2"/>
  <c r="J1857" i="2"/>
  <c r="K1857" i="2"/>
  <c r="E1858" i="2"/>
  <c r="F1858" i="2"/>
  <c r="C1858" i="2"/>
  <c r="G1858" i="2"/>
  <c r="H1858" i="2"/>
  <c r="J1858" i="2"/>
  <c r="K1858" i="2"/>
  <c r="E1859" i="2"/>
  <c r="F1859" i="2"/>
  <c r="C1859" i="2"/>
  <c r="G1859" i="2"/>
  <c r="H1859" i="2"/>
  <c r="J1859" i="2"/>
  <c r="K1859" i="2"/>
  <c r="E1860" i="2"/>
  <c r="F1860" i="2"/>
  <c r="C1860" i="2"/>
  <c r="G1860" i="2"/>
  <c r="H1860" i="2"/>
  <c r="J1860" i="2"/>
  <c r="K1860" i="2"/>
  <c r="E1861" i="2"/>
  <c r="F1861" i="2"/>
  <c r="C1861" i="2"/>
  <c r="G1861" i="2"/>
  <c r="H1861" i="2"/>
  <c r="J1861" i="2"/>
  <c r="K1861" i="2"/>
  <c r="E1862" i="2"/>
  <c r="F1862" i="2"/>
  <c r="C1862" i="2"/>
  <c r="G1862" i="2"/>
  <c r="H1862" i="2"/>
  <c r="J1862" i="2"/>
  <c r="K1862" i="2"/>
  <c r="E1863" i="2"/>
  <c r="F1863" i="2"/>
  <c r="C1863" i="2"/>
  <c r="G1863" i="2"/>
  <c r="H1863" i="2"/>
  <c r="J1863" i="2"/>
  <c r="K1863" i="2"/>
  <c r="E1864" i="2"/>
  <c r="F1864" i="2"/>
  <c r="C1864" i="2"/>
  <c r="G1864" i="2"/>
  <c r="H1864" i="2"/>
  <c r="J1864" i="2"/>
  <c r="K1864" i="2"/>
  <c r="E1865" i="2"/>
  <c r="F1865" i="2"/>
  <c r="C1865" i="2"/>
  <c r="G1865" i="2"/>
  <c r="H1865" i="2"/>
  <c r="J1865" i="2"/>
  <c r="K1865" i="2"/>
  <c r="E1866" i="2"/>
  <c r="F1866" i="2"/>
  <c r="C1866" i="2"/>
  <c r="G1866" i="2"/>
  <c r="H1866" i="2"/>
  <c r="J1866" i="2"/>
  <c r="K1866" i="2"/>
  <c r="E1867" i="2"/>
  <c r="F1867" i="2"/>
  <c r="C1867" i="2"/>
  <c r="G1867" i="2"/>
  <c r="H1867" i="2"/>
  <c r="J1867" i="2"/>
  <c r="K1867" i="2"/>
  <c r="E1868" i="2"/>
  <c r="F1868" i="2"/>
  <c r="C1868" i="2"/>
  <c r="G1868" i="2"/>
  <c r="H1868" i="2"/>
  <c r="J1868" i="2"/>
  <c r="K1868" i="2"/>
  <c r="E1869" i="2"/>
  <c r="F1869" i="2"/>
  <c r="C1869" i="2"/>
  <c r="G1869" i="2"/>
  <c r="H1869" i="2"/>
  <c r="J1869" i="2"/>
  <c r="K1869" i="2"/>
  <c r="E1870" i="2"/>
  <c r="F1870" i="2"/>
  <c r="C1870" i="2"/>
  <c r="G1870" i="2"/>
  <c r="H1870" i="2"/>
  <c r="J1870" i="2"/>
  <c r="K1870" i="2"/>
  <c r="E1290" i="2"/>
  <c r="C1290" i="2"/>
  <c r="K1290" i="2"/>
  <c r="E1291" i="2"/>
  <c r="C1291" i="2"/>
  <c r="K1291" i="2"/>
  <c r="F1290" i="2"/>
  <c r="G1290" i="2"/>
  <c r="H1290" i="2"/>
  <c r="J1290" i="2"/>
  <c r="F1291" i="2"/>
  <c r="G1291" i="2"/>
  <c r="H1291" i="2"/>
  <c r="J1291" i="2"/>
  <c r="E1292" i="2"/>
  <c r="F1292" i="2"/>
  <c r="C1292" i="2"/>
  <c r="G1292" i="2"/>
  <c r="H1292" i="2"/>
  <c r="J1292" i="2"/>
  <c r="K1292" i="2"/>
  <c r="E1293" i="2"/>
  <c r="F1293" i="2"/>
  <c r="C1293" i="2"/>
  <c r="G1293" i="2"/>
  <c r="H1293" i="2"/>
  <c r="J1293" i="2"/>
  <c r="K1293" i="2"/>
  <c r="E1294" i="2"/>
  <c r="F1294" i="2"/>
  <c r="C1294" i="2"/>
  <c r="G1294" i="2"/>
  <c r="H1294" i="2"/>
  <c r="J1294" i="2"/>
  <c r="K1294" i="2"/>
  <c r="E1295" i="2"/>
  <c r="F1295" i="2"/>
  <c r="C1295" i="2"/>
  <c r="G1295" i="2"/>
  <c r="H1295" i="2"/>
  <c r="J1295" i="2"/>
  <c r="K1295" i="2"/>
  <c r="E1296" i="2"/>
  <c r="F1296" i="2"/>
  <c r="C1296" i="2"/>
  <c r="G1296" i="2"/>
  <c r="H1296" i="2"/>
  <c r="J1296" i="2"/>
  <c r="K1296" i="2"/>
  <c r="E1297" i="2"/>
  <c r="F1297" i="2"/>
  <c r="C1297" i="2"/>
  <c r="G1297" i="2"/>
  <c r="H1297" i="2"/>
  <c r="J1297" i="2"/>
  <c r="K1297" i="2"/>
  <c r="E1298" i="2"/>
  <c r="F1298" i="2"/>
  <c r="C1298" i="2"/>
  <c r="G1298" i="2"/>
  <c r="H1298" i="2"/>
  <c r="J1298" i="2"/>
  <c r="K1298" i="2"/>
  <c r="E1299" i="2"/>
  <c r="F1299" i="2"/>
  <c r="C1299" i="2"/>
  <c r="G1299" i="2"/>
  <c r="H1299" i="2"/>
  <c r="J1299" i="2"/>
  <c r="K1299" i="2"/>
  <c r="E1300" i="2"/>
  <c r="F1300" i="2"/>
  <c r="C1300" i="2"/>
  <c r="G1300" i="2"/>
  <c r="H1300" i="2"/>
  <c r="J1300" i="2"/>
  <c r="K1300" i="2"/>
  <c r="E1301" i="2"/>
  <c r="F1301" i="2"/>
  <c r="C1301" i="2"/>
  <c r="G1301" i="2"/>
  <c r="H1301" i="2"/>
  <c r="J1301" i="2"/>
  <c r="K1301" i="2"/>
  <c r="E1302" i="2"/>
  <c r="F1302" i="2"/>
  <c r="C1302" i="2"/>
  <c r="G1302" i="2"/>
  <c r="H1302" i="2"/>
  <c r="J1302" i="2"/>
  <c r="K1302" i="2"/>
  <c r="E1303" i="2"/>
  <c r="F1303" i="2"/>
  <c r="C1303" i="2"/>
  <c r="G1303" i="2"/>
  <c r="H1303" i="2"/>
  <c r="J1303" i="2"/>
  <c r="K1303" i="2"/>
  <c r="E1304" i="2"/>
  <c r="F1304" i="2"/>
  <c r="C1304" i="2"/>
  <c r="G1304" i="2"/>
  <c r="H1304" i="2"/>
  <c r="J1304" i="2"/>
  <c r="K1304" i="2"/>
  <c r="E1305" i="2"/>
  <c r="F1305" i="2"/>
  <c r="C1305" i="2"/>
  <c r="G1305" i="2"/>
  <c r="H1305" i="2"/>
  <c r="J1305" i="2"/>
  <c r="K1305" i="2"/>
  <c r="E1306" i="2"/>
  <c r="F1306" i="2"/>
  <c r="C1306" i="2"/>
  <c r="G1306" i="2"/>
  <c r="H1306" i="2"/>
  <c r="J1306" i="2"/>
  <c r="K1306" i="2"/>
  <c r="E1307" i="2"/>
  <c r="F1307" i="2"/>
  <c r="C1307" i="2"/>
  <c r="G1307" i="2"/>
  <c r="H1307" i="2"/>
  <c r="J1307" i="2"/>
  <c r="K1307" i="2"/>
  <c r="E1308" i="2"/>
  <c r="F1308" i="2"/>
  <c r="C1308" i="2"/>
  <c r="G1308" i="2"/>
  <c r="H1308" i="2"/>
  <c r="J1308" i="2"/>
  <c r="K1308" i="2"/>
  <c r="E1309" i="2"/>
  <c r="F1309" i="2"/>
  <c r="C1309" i="2"/>
  <c r="G1309" i="2"/>
  <c r="H1309" i="2"/>
  <c r="J1309" i="2"/>
  <c r="K1309" i="2"/>
  <c r="E1310" i="2"/>
  <c r="F1310" i="2"/>
  <c r="C1310" i="2"/>
  <c r="G1310" i="2"/>
  <c r="H1310" i="2"/>
  <c r="J1310" i="2"/>
  <c r="K1310" i="2"/>
  <c r="E1311" i="2"/>
  <c r="F1311" i="2"/>
  <c r="C1311" i="2"/>
  <c r="G1311" i="2"/>
  <c r="H1311" i="2"/>
  <c r="J1311" i="2"/>
  <c r="K1311" i="2"/>
  <c r="E1312" i="2"/>
  <c r="F1312" i="2"/>
  <c r="C1312" i="2"/>
  <c r="G1312" i="2"/>
  <c r="H1312" i="2"/>
  <c r="J1312" i="2"/>
  <c r="K1312" i="2"/>
  <c r="E1313" i="2"/>
  <c r="F1313" i="2"/>
  <c r="C1313" i="2"/>
  <c r="G1313" i="2"/>
  <c r="H1313" i="2"/>
  <c r="J1313" i="2"/>
  <c r="K1313" i="2"/>
  <c r="E1314" i="2"/>
  <c r="F1314" i="2"/>
  <c r="C1314" i="2"/>
  <c r="G1314" i="2"/>
  <c r="H1314" i="2"/>
  <c r="J1314" i="2"/>
  <c r="K1314" i="2"/>
  <c r="E1315" i="2"/>
  <c r="F1315" i="2"/>
  <c r="C1315" i="2"/>
  <c r="G1315" i="2"/>
  <c r="H1315" i="2"/>
  <c r="J1315" i="2"/>
  <c r="K1315" i="2"/>
  <c r="E1316" i="2"/>
  <c r="F1316" i="2"/>
  <c r="C1316" i="2"/>
  <c r="G1316" i="2"/>
  <c r="H1316" i="2"/>
  <c r="J1316" i="2"/>
  <c r="K1316" i="2"/>
  <c r="E1317" i="2"/>
  <c r="F1317" i="2"/>
  <c r="C1317" i="2"/>
  <c r="G1317" i="2"/>
  <c r="H1317" i="2"/>
  <c r="J1317" i="2"/>
  <c r="K1317" i="2"/>
  <c r="E1318" i="2"/>
  <c r="F1318" i="2"/>
  <c r="C1318" i="2"/>
  <c r="G1318" i="2"/>
  <c r="H1318" i="2"/>
  <c r="J1318" i="2"/>
  <c r="K1318" i="2"/>
  <c r="E1319" i="2"/>
  <c r="F1319" i="2"/>
  <c r="C1319" i="2"/>
  <c r="G1319" i="2"/>
  <c r="H1319" i="2"/>
  <c r="J1319" i="2"/>
  <c r="K1319" i="2"/>
  <c r="E1320" i="2"/>
  <c r="F1320" i="2"/>
  <c r="C1320" i="2"/>
  <c r="G1320" i="2"/>
  <c r="H1320" i="2"/>
  <c r="J1320" i="2"/>
  <c r="K1320" i="2"/>
  <c r="E1321" i="2"/>
  <c r="F1321" i="2"/>
  <c r="C1321" i="2"/>
  <c r="G1321" i="2"/>
  <c r="H1321" i="2"/>
  <c r="J1321" i="2"/>
  <c r="K1321" i="2"/>
  <c r="E1322" i="2"/>
  <c r="F1322" i="2"/>
  <c r="C1322" i="2"/>
  <c r="G1322" i="2"/>
  <c r="H1322" i="2"/>
  <c r="J1322" i="2"/>
  <c r="K1322" i="2"/>
  <c r="E1323" i="2"/>
  <c r="F1323" i="2"/>
  <c r="C1323" i="2"/>
  <c r="G1323" i="2"/>
  <c r="H1323" i="2"/>
  <c r="J1323" i="2"/>
  <c r="K1323" i="2"/>
  <c r="E1324" i="2"/>
  <c r="F1324" i="2"/>
  <c r="C1324" i="2"/>
  <c r="G1324" i="2"/>
  <c r="H1324" i="2"/>
  <c r="J1324" i="2"/>
  <c r="K1324" i="2"/>
  <c r="E1325" i="2"/>
  <c r="F1325" i="2"/>
  <c r="C1325" i="2"/>
  <c r="G1325" i="2"/>
  <c r="H1325" i="2"/>
  <c r="J1325" i="2"/>
  <c r="K1325" i="2"/>
  <c r="E1326" i="2"/>
  <c r="F1326" i="2"/>
  <c r="C1326" i="2"/>
  <c r="G1326" i="2"/>
  <c r="H1326" i="2"/>
  <c r="J1326" i="2"/>
  <c r="K1326" i="2"/>
  <c r="E1327" i="2"/>
  <c r="F1327" i="2"/>
  <c r="C1327" i="2"/>
  <c r="G1327" i="2"/>
  <c r="H1327" i="2"/>
  <c r="J1327" i="2"/>
  <c r="K1327" i="2"/>
  <c r="E1328" i="2"/>
  <c r="F1328" i="2"/>
  <c r="C1328" i="2"/>
  <c r="G1328" i="2"/>
  <c r="H1328" i="2"/>
  <c r="J1328" i="2"/>
  <c r="K1328" i="2"/>
  <c r="E1329" i="2"/>
  <c r="F1329" i="2"/>
  <c r="C1329" i="2"/>
  <c r="G1329" i="2"/>
  <c r="H1329" i="2"/>
  <c r="J1329" i="2"/>
  <c r="K1329" i="2"/>
  <c r="E1330" i="2"/>
  <c r="F1330" i="2"/>
  <c r="C1330" i="2"/>
  <c r="G1330" i="2"/>
  <c r="H1330" i="2"/>
  <c r="J1330" i="2"/>
  <c r="K1330" i="2"/>
  <c r="E1331" i="2"/>
  <c r="F1331" i="2"/>
  <c r="C1331" i="2"/>
  <c r="G1331" i="2"/>
  <c r="H1331" i="2"/>
  <c r="J1331" i="2"/>
  <c r="K1331" i="2"/>
  <c r="E1332" i="2"/>
  <c r="F1332" i="2"/>
  <c r="C1332" i="2"/>
  <c r="G1332" i="2"/>
  <c r="H1332" i="2"/>
  <c r="J1332" i="2"/>
  <c r="K1332" i="2"/>
  <c r="E1333" i="2"/>
  <c r="F1333" i="2"/>
  <c r="C1333" i="2"/>
  <c r="G1333" i="2"/>
  <c r="H1333" i="2"/>
  <c r="J1333" i="2"/>
  <c r="K1333" i="2"/>
  <c r="E1334" i="2"/>
  <c r="F1334" i="2"/>
  <c r="C1334" i="2"/>
  <c r="G1334" i="2"/>
  <c r="H1334" i="2"/>
  <c r="J1334" i="2"/>
  <c r="K1334" i="2"/>
  <c r="E1335" i="2"/>
  <c r="F1335" i="2"/>
  <c r="C1335" i="2"/>
  <c r="G1335" i="2"/>
  <c r="H1335" i="2"/>
  <c r="J1335" i="2"/>
  <c r="K1335" i="2"/>
  <c r="E1336" i="2"/>
  <c r="F1336" i="2"/>
  <c r="C1336" i="2"/>
  <c r="G1336" i="2"/>
  <c r="H1336" i="2"/>
  <c r="J1336" i="2"/>
  <c r="K1336" i="2"/>
  <c r="E1337" i="2"/>
  <c r="F1337" i="2"/>
  <c r="C1337" i="2"/>
  <c r="G1337" i="2"/>
  <c r="H1337" i="2"/>
  <c r="J1337" i="2"/>
  <c r="K1337" i="2"/>
  <c r="E1338" i="2"/>
  <c r="F1338" i="2"/>
  <c r="C1338" i="2"/>
  <c r="G1338" i="2"/>
  <c r="H1338" i="2"/>
  <c r="J1338" i="2"/>
  <c r="K1338" i="2"/>
  <c r="E1339" i="2"/>
  <c r="F1339" i="2"/>
  <c r="C1339" i="2"/>
  <c r="G1339" i="2"/>
  <c r="H1339" i="2"/>
  <c r="J1339" i="2"/>
  <c r="K1339" i="2"/>
  <c r="E1340" i="2"/>
  <c r="F1340" i="2"/>
  <c r="C1340" i="2"/>
  <c r="G1340" i="2"/>
  <c r="H1340" i="2"/>
  <c r="J1340" i="2"/>
  <c r="K1340" i="2"/>
  <c r="E1341" i="2"/>
  <c r="F1341" i="2"/>
  <c r="C1341" i="2"/>
  <c r="G1341" i="2"/>
  <c r="H1341" i="2"/>
  <c r="J1341" i="2"/>
  <c r="K1341" i="2"/>
  <c r="E1342" i="2"/>
  <c r="F1342" i="2"/>
  <c r="C1342" i="2"/>
  <c r="G1342" i="2"/>
  <c r="H1342" i="2"/>
  <c r="J1342" i="2"/>
  <c r="K1342" i="2"/>
  <c r="E1343" i="2"/>
  <c r="F1343" i="2"/>
  <c r="C1343" i="2"/>
  <c r="G1343" i="2"/>
  <c r="H1343" i="2"/>
  <c r="J1343" i="2"/>
  <c r="K1343" i="2"/>
  <c r="E1344" i="2"/>
  <c r="F1344" i="2"/>
  <c r="C1344" i="2"/>
  <c r="G1344" i="2"/>
  <c r="H1344" i="2"/>
  <c r="J1344" i="2"/>
  <c r="K1344" i="2"/>
  <c r="E1345" i="2"/>
  <c r="F1345" i="2"/>
  <c r="C1345" i="2"/>
  <c r="G1345" i="2"/>
  <c r="H1345" i="2"/>
  <c r="J1345" i="2"/>
  <c r="K1345" i="2"/>
  <c r="E1346" i="2"/>
  <c r="F1346" i="2"/>
  <c r="C1346" i="2"/>
  <c r="G1346" i="2"/>
  <c r="H1346" i="2"/>
  <c r="J1346" i="2"/>
  <c r="K1346" i="2"/>
  <c r="E1347" i="2"/>
  <c r="F1347" i="2"/>
  <c r="C1347" i="2"/>
  <c r="G1347" i="2"/>
  <c r="H1347" i="2"/>
  <c r="J1347" i="2"/>
  <c r="K1347" i="2"/>
  <c r="E1348" i="2"/>
  <c r="F1348" i="2"/>
  <c r="C1348" i="2"/>
  <c r="G1348" i="2"/>
  <c r="H1348" i="2"/>
  <c r="J1348" i="2"/>
  <c r="K1348" i="2"/>
  <c r="E1349" i="2"/>
  <c r="F1349" i="2"/>
  <c r="C1349" i="2"/>
  <c r="G1349" i="2"/>
  <c r="H1349" i="2"/>
  <c r="J1349" i="2"/>
  <c r="K1349" i="2"/>
  <c r="E1350" i="2"/>
  <c r="F1350" i="2"/>
  <c r="C1350" i="2"/>
  <c r="G1350" i="2"/>
  <c r="H1350" i="2"/>
  <c r="J1350" i="2"/>
  <c r="K1350" i="2"/>
  <c r="E1351" i="2"/>
  <c r="F1351" i="2"/>
  <c r="C1351" i="2"/>
  <c r="G1351" i="2"/>
  <c r="H1351" i="2"/>
  <c r="J1351" i="2"/>
  <c r="K1351" i="2"/>
  <c r="E1352" i="2"/>
  <c r="F1352" i="2"/>
  <c r="C1352" i="2"/>
  <c r="G1352" i="2"/>
  <c r="H1352" i="2"/>
  <c r="J1352" i="2"/>
  <c r="K1352" i="2"/>
  <c r="E1353" i="2"/>
  <c r="F1353" i="2"/>
  <c r="C1353" i="2"/>
  <c r="G1353" i="2"/>
  <c r="H1353" i="2"/>
  <c r="J1353" i="2"/>
  <c r="K1353" i="2"/>
  <c r="E1354" i="2"/>
  <c r="F1354" i="2"/>
  <c r="C1354" i="2"/>
  <c r="G1354" i="2"/>
  <c r="H1354" i="2"/>
  <c r="J1354" i="2"/>
  <c r="K1354" i="2"/>
  <c r="E1355" i="2"/>
  <c r="F1355" i="2"/>
  <c r="C1355" i="2"/>
  <c r="G1355" i="2"/>
  <c r="H1355" i="2"/>
  <c r="J1355" i="2"/>
  <c r="K1355" i="2"/>
  <c r="E1356" i="2"/>
  <c r="F1356" i="2"/>
  <c r="C1356" i="2"/>
  <c r="G1356" i="2"/>
  <c r="H1356" i="2"/>
  <c r="J1356" i="2"/>
  <c r="K1356" i="2"/>
  <c r="E1357" i="2"/>
  <c r="F1357" i="2"/>
  <c r="C1357" i="2"/>
  <c r="G1357" i="2"/>
  <c r="H1357" i="2"/>
  <c r="J1357" i="2"/>
  <c r="K1357" i="2"/>
  <c r="E1358" i="2"/>
  <c r="F1358" i="2"/>
  <c r="C1358" i="2"/>
  <c r="G1358" i="2"/>
  <c r="H1358" i="2"/>
  <c r="J1358" i="2"/>
  <c r="K1358" i="2"/>
  <c r="E1359" i="2"/>
  <c r="F1359" i="2"/>
  <c r="C1359" i="2"/>
  <c r="G1359" i="2"/>
  <c r="H1359" i="2"/>
  <c r="J1359" i="2"/>
  <c r="K1359" i="2"/>
  <c r="E1360" i="2"/>
  <c r="F1360" i="2"/>
  <c r="C1360" i="2"/>
  <c r="G1360" i="2"/>
  <c r="H1360" i="2"/>
  <c r="J1360" i="2"/>
  <c r="K1360" i="2"/>
  <c r="E1361" i="2"/>
  <c r="F1361" i="2"/>
  <c r="C1361" i="2"/>
  <c r="G1361" i="2"/>
  <c r="H1361" i="2"/>
  <c r="J1361" i="2"/>
  <c r="K1361" i="2"/>
  <c r="E1362" i="2"/>
  <c r="F1362" i="2"/>
  <c r="C1362" i="2"/>
  <c r="G1362" i="2"/>
  <c r="H1362" i="2"/>
  <c r="J1362" i="2"/>
  <c r="K1362" i="2"/>
  <c r="E1363" i="2"/>
  <c r="F1363" i="2"/>
  <c r="C1363" i="2"/>
  <c r="G1363" i="2"/>
  <c r="H1363" i="2"/>
  <c r="J1363" i="2"/>
  <c r="K1363" i="2"/>
  <c r="E1364" i="2"/>
  <c r="F1364" i="2"/>
  <c r="C1364" i="2"/>
  <c r="G1364" i="2"/>
  <c r="H1364" i="2"/>
  <c r="J1364" i="2"/>
  <c r="K1364" i="2"/>
  <c r="E1365" i="2"/>
  <c r="F1365" i="2"/>
  <c r="C1365" i="2"/>
  <c r="G1365" i="2"/>
  <c r="H1365" i="2"/>
  <c r="J1365" i="2"/>
  <c r="K1365" i="2"/>
  <c r="E1366" i="2"/>
  <c r="F1366" i="2"/>
  <c r="C1366" i="2"/>
  <c r="G1366" i="2"/>
  <c r="H1366" i="2"/>
  <c r="J1366" i="2"/>
  <c r="K1366" i="2"/>
  <c r="E1367" i="2"/>
  <c r="F1367" i="2"/>
  <c r="C1367" i="2"/>
  <c r="G1367" i="2"/>
  <c r="H1367" i="2"/>
  <c r="J1367" i="2"/>
  <c r="K1367" i="2"/>
  <c r="E1368" i="2"/>
  <c r="F1368" i="2"/>
  <c r="C1368" i="2"/>
  <c r="G1368" i="2"/>
  <c r="H1368" i="2"/>
  <c r="J1368" i="2"/>
  <c r="K1368" i="2"/>
  <c r="E1369" i="2"/>
  <c r="F1369" i="2"/>
  <c r="C1369" i="2"/>
  <c r="G1369" i="2"/>
  <c r="H1369" i="2"/>
  <c r="J1369" i="2"/>
  <c r="K1369" i="2"/>
  <c r="E1370" i="2"/>
  <c r="F1370" i="2"/>
  <c r="C1370" i="2"/>
  <c r="G1370" i="2"/>
  <c r="H1370" i="2"/>
  <c r="J1370" i="2"/>
  <c r="K1370" i="2"/>
  <c r="E1371" i="2"/>
  <c r="F1371" i="2"/>
  <c r="C1371" i="2"/>
  <c r="G1371" i="2"/>
  <c r="H1371" i="2"/>
  <c r="J1371" i="2"/>
  <c r="K1371" i="2"/>
  <c r="E1372" i="2"/>
  <c r="F1372" i="2"/>
  <c r="C1372" i="2"/>
  <c r="G1372" i="2"/>
  <c r="H1372" i="2"/>
  <c r="J1372" i="2"/>
  <c r="K1372" i="2"/>
  <c r="E1373" i="2"/>
  <c r="F1373" i="2"/>
  <c r="C1373" i="2"/>
  <c r="G1373" i="2"/>
  <c r="H1373" i="2"/>
  <c r="J1373" i="2"/>
  <c r="K1373" i="2"/>
  <c r="E635" i="2"/>
  <c r="C635" i="2"/>
  <c r="K635" i="2"/>
  <c r="E636" i="2"/>
  <c r="E637" i="2"/>
  <c r="F635" i="2"/>
  <c r="G635" i="2"/>
  <c r="H635" i="2"/>
  <c r="J635" i="2"/>
  <c r="F636" i="2"/>
  <c r="C636" i="2"/>
  <c r="G636" i="2"/>
  <c r="H636" i="2"/>
  <c r="J636" i="2"/>
  <c r="K636" i="2"/>
  <c r="F637" i="2"/>
  <c r="C637" i="2"/>
  <c r="G637" i="2"/>
  <c r="H637" i="2"/>
  <c r="J637" i="2"/>
  <c r="K637" i="2"/>
  <c r="E638" i="2"/>
  <c r="F638" i="2"/>
  <c r="C638" i="2"/>
  <c r="G638" i="2"/>
  <c r="H638" i="2"/>
  <c r="J638" i="2"/>
  <c r="K638" i="2"/>
  <c r="E639" i="2"/>
  <c r="F639" i="2"/>
  <c r="C639" i="2"/>
  <c r="G639" i="2"/>
  <c r="H639" i="2"/>
  <c r="J639" i="2"/>
  <c r="K639" i="2"/>
  <c r="E640" i="2"/>
  <c r="F640" i="2"/>
  <c r="C640" i="2"/>
  <c r="G640" i="2"/>
  <c r="H640" i="2"/>
  <c r="J640" i="2"/>
  <c r="K640" i="2"/>
  <c r="E641" i="2"/>
  <c r="F641" i="2"/>
  <c r="C641" i="2"/>
  <c r="G641" i="2"/>
  <c r="H641" i="2"/>
  <c r="J641" i="2"/>
  <c r="K641" i="2"/>
  <c r="E642" i="2"/>
  <c r="F642" i="2"/>
  <c r="C642" i="2"/>
  <c r="G642" i="2"/>
  <c r="H642" i="2"/>
  <c r="J642" i="2"/>
  <c r="K642" i="2"/>
  <c r="E643" i="2"/>
  <c r="F643" i="2"/>
  <c r="C643" i="2"/>
  <c r="G643" i="2"/>
  <c r="H643" i="2"/>
  <c r="J643" i="2"/>
  <c r="K643" i="2"/>
  <c r="E644" i="2"/>
  <c r="F644" i="2"/>
  <c r="C644" i="2"/>
  <c r="G644" i="2"/>
  <c r="H644" i="2"/>
  <c r="J644" i="2"/>
  <c r="K644" i="2"/>
  <c r="E645" i="2"/>
  <c r="F645" i="2"/>
  <c r="C645" i="2"/>
  <c r="G645" i="2"/>
  <c r="H645" i="2"/>
  <c r="J645" i="2"/>
  <c r="K645" i="2"/>
  <c r="E646" i="2"/>
  <c r="F646" i="2"/>
  <c r="C646" i="2"/>
  <c r="G646" i="2"/>
  <c r="H646" i="2"/>
  <c r="J646" i="2"/>
  <c r="K646" i="2"/>
  <c r="E647" i="2"/>
  <c r="F647" i="2"/>
  <c r="C647" i="2"/>
  <c r="G647" i="2"/>
  <c r="H647" i="2"/>
  <c r="J647" i="2"/>
  <c r="K647" i="2"/>
  <c r="E648" i="2"/>
  <c r="F648" i="2"/>
  <c r="C648" i="2"/>
  <c r="G648" i="2"/>
  <c r="H648" i="2"/>
  <c r="J648" i="2"/>
  <c r="K648" i="2"/>
  <c r="E649" i="2"/>
  <c r="F649" i="2"/>
  <c r="C649" i="2"/>
  <c r="G649" i="2"/>
  <c r="H649" i="2"/>
  <c r="J649" i="2"/>
  <c r="K649" i="2"/>
  <c r="E650" i="2"/>
  <c r="F650" i="2"/>
  <c r="C650" i="2"/>
  <c r="G650" i="2"/>
  <c r="H650" i="2"/>
  <c r="J650" i="2"/>
  <c r="K650" i="2"/>
  <c r="E651" i="2"/>
  <c r="F651" i="2"/>
  <c r="C651" i="2"/>
  <c r="G651" i="2"/>
  <c r="H651" i="2"/>
  <c r="J651" i="2"/>
  <c r="K651" i="2"/>
  <c r="E652" i="2"/>
  <c r="F652" i="2"/>
  <c r="C652" i="2"/>
  <c r="G652" i="2"/>
  <c r="H652" i="2"/>
  <c r="J652" i="2"/>
  <c r="K652" i="2"/>
  <c r="E653" i="2"/>
  <c r="F653" i="2"/>
  <c r="C653" i="2"/>
  <c r="G653" i="2"/>
  <c r="H653" i="2"/>
  <c r="J653" i="2"/>
  <c r="K653" i="2"/>
  <c r="E654" i="2"/>
  <c r="F654" i="2"/>
  <c r="C654" i="2"/>
  <c r="G654" i="2"/>
  <c r="H654" i="2"/>
  <c r="J654" i="2"/>
  <c r="K654" i="2"/>
  <c r="E655" i="2"/>
  <c r="F655" i="2"/>
  <c r="C655" i="2"/>
  <c r="G655" i="2"/>
  <c r="H655" i="2"/>
  <c r="J655" i="2"/>
  <c r="K655" i="2"/>
  <c r="E656" i="2"/>
  <c r="F656" i="2"/>
  <c r="C656" i="2"/>
  <c r="G656" i="2"/>
  <c r="H656" i="2"/>
  <c r="J656" i="2"/>
  <c r="K656" i="2"/>
  <c r="E657" i="2"/>
  <c r="F657" i="2"/>
  <c r="C657" i="2"/>
  <c r="G657" i="2"/>
  <c r="H657" i="2"/>
  <c r="J657" i="2"/>
  <c r="K657" i="2"/>
  <c r="E658" i="2"/>
  <c r="F658" i="2"/>
  <c r="C658" i="2"/>
  <c r="G658" i="2"/>
  <c r="H658" i="2"/>
  <c r="J658" i="2"/>
  <c r="K658" i="2"/>
  <c r="E659" i="2"/>
  <c r="F659" i="2"/>
  <c r="C659" i="2"/>
  <c r="G659" i="2"/>
  <c r="H659" i="2"/>
  <c r="J659" i="2"/>
  <c r="K659" i="2"/>
  <c r="E660" i="2"/>
  <c r="F660" i="2"/>
  <c r="C660" i="2"/>
  <c r="G660" i="2"/>
  <c r="H660" i="2"/>
  <c r="J660" i="2"/>
  <c r="K660" i="2"/>
  <c r="E661" i="2"/>
  <c r="F661" i="2"/>
  <c r="C661" i="2"/>
  <c r="G661" i="2"/>
  <c r="H661" i="2"/>
  <c r="J661" i="2"/>
  <c r="K661" i="2"/>
  <c r="E662" i="2"/>
  <c r="F662" i="2"/>
  <c r="C662" i="2"/>
  <c r="G662" i="2"/>
  <c r="H662" i="2"/>
  <c r="J662" i="2"/>
  <c r="K662" i="2"/>
  <c r="E663" i="2"/>
  <c r="F663" i="2"/>
  <c r="C663" i="2"/>
  <c r="G663" i="2"/>
  <c r="H663" i="2"/>
  <c r="J663" i="2"/>
  <c r="K663" i="2"/>
  <c r="E664" i="2"/>
  <c r="F664" i="2"/>
  <c r="C664" i="2"/>
  <c r="G664" i="2"/>
  <c r="H664" i="2"/>
  <c r="J664" i="2"/>
  <c r="K664" i="2"/>
  <c r="E665" i="2"/>
  <c r="F665" i="2"/>
  <c r="C665" i="2"/>
  <c r="G665" i="2"/>
  <c r="H665" i="2"/>
  <c r="J665" i="2"/>
  <c r="K665" i="2"/>
  <c r="E666" i="2"/>
  <c r="F666" i="2"/>
  <c r="C666" i="2"/>
  <c r="G666" i="2"/>
  <c r="H666" i="2"/>
  <c r="J666" i="2"/>
  <c r="K666" i="2"/>
  <c r="E667" i="2"/>
  <c r="F667" i="2"/>
  <c r="C667" i="2"/>
  <c r="G667" i="2"/>
  <c r="H667" i="2"/>
  <c r="J667" i="2"/>
  <c r="K667" i="2"/>
  <c r="E668" i="2"/>
  <c r="F668" i="2"/>
  <c r="C668" i="2"/>
  <c r="G668" i="2"/>
  <c r="H668" i="2"/>
  <c r="J668" i="2"/>
  <c r="K668" i="2"/>
  <c r="E669" i="2"/>
  <c r="F669" i="2"/>
  <c r="C669" i="2"/>
  <c r="G669" i="2"/>
  <c r="H669" i="2"/>
  <c r="J669" i="2"/>
  <c r="K669" i="2"/>
  <c r="E670" i="2"/>
  <c r="F670" i="2"/>
  <c r="C670" i="2"/>
  <c r="G670" i="2"/>
  <c r="H670" i="2"/>
  <c r="J670" i="2"/>
  <c r="K670" i="2"/>
  <c r="E671" i="2"/>
  <c r="F671" i="2"/>
  <c r="C671" i="2"/>
  <c r="G671" i="2"/>
  <c r="H671" i="2"/>
  <c r="J671" i="2"/>
  <c r="K671" i="2"/>
  <c r="E672" i="2"/>
  <c r="F672" i="2"/>
  <c r="C672" i="2"/>
  <c r="G672" i="2"/>
  <c r="H672" i="2"/>
  <c r="J672" i="2"/>
  <c r="K672" i="2"/>
  <c r="E673" i="2"/>
  <c r="F673" i="2"/>
  <c r="C673" i="2"/>
  <c r="G673" i="2"/>
  <c r="H673" i="2"/>
  <c r="J673" i="2"/>
  <c r="K673" i="2"/>
  <c r="E674" i="2"/>
  <c r="F674" i="2"/>
  <c r="C674" i="2"/>
  <c r="G674" i="2"/>
  <c r="H674" i="2"/>
  <c r="J674" i="2"/>
  <c r="K674" i="2"/>
  <c r="E675" i="2"/>
  <c r="F675" i="2"/>
  <c r="C675" i="2"/>
  <c r="G675" i="2"/>
  <c r="H675" i="2"/>
  <c r="J675" i="2"/>
  <c r="K675" i="2"/>
  <c r="E676" i="2"/>
  <c r="F676" i="2"/>
  <c r="C676" i="2"/>
  <c r="G676" i="2"/>
  <c r="H676" i="2"/>
  <c r="J676" i="2"/>
  <c r="K676" i="2"/>
  <c r="E677" i="2"/>
  <c r="F677" i="2"/>
  <c r="C677" i="2"/>
  <c r="G677" i="2"/>
  <c r="H677" i="2"/>
  <c r="J677" i="2"/>
  <c r="K677" i="2"/>
  <c r="E678" i="2"/>
  <c r="F678" i="2"/>
  <c r="C678" i="2"/>
  <c r="G678" i="2"/>
  <c r="H678" i="2"/>
  <c r="J678" i="2"/>
  <c r="K678" i="2"/>
  <c r="E679" i="2"/>
  <c r="F679" i="2"/>
  <c r="C679" i="2"/>
  <c r="G679" i="2"/>
  <c r="H679" i="2"/>
  <c r="J679" i="2"/>
  <c r="K679" i="2"/>
  <c r="E680" i="2"/>
  <c r="F680" i="2"/>
  <c r="C680" i="2"/>
  <c r="G680" i="2"/>
  <c r="H680" i="2"/>
  <c r="J680" i="2"/>
  <c r="K680" i="2"/>
  <c r="E681" i="2"/>
  <c r="F681" i="2"/>
  <c r="C681" i="2"/>
  <c r="G681" i="2"/>
  <c r="H681" i="2"/>
  <c r="J681" i="2"/>
  <c r="K681" i="2"/>
  <c r="E682" i="2"/>
  <c r="F682" i="2"/>
  <c r="C682" i="2"/>
  <c r="G682" i="2"/>
  <c r="H682" i="2"/>
  <c r="J682" i="2"/>
  <c r="K682" i="2"/>
  <c r="E683" i="2"/>
  <c r="F683" i="2"/>
  <c r="C683" i="2"/>
  <c r="G683" i="2"/>
  <c r="H683" i="2"/>
  <c r="J683" i="2"/>
  <c r="K683" i="2"/>
  <c r="E684" i="2"/>
  <c r="F684" i="2"/>
  <c r="C684" i="2"/>
  <c r="G684" i="2"/>
  <c r="H684" i="2"/>
  <c r="J684" i="2"/>
  <c r="K684" i="2"/>
  <c r="E685" i="2"/>
  <c r="F685" i="2"/>
  <c r="C685" i="2"/>
  <c r="G685" i="2"/>
  <c r="H685" i="2"/>
  <c r="J685" i="2"/>
  <c r="K685" i="2"/>
  <c r="E686" i="2"/>
  <c r="F686" i="2"/>
  <c r="C686" i="2"/>
  <c r="G686" i="2"/>
  <c r="H686" i="2"/>
  <c r="J686" i="2"/>
  <c r="K686" i="2"/>
  <c r="E687" i="2"/>
  <c r="F687" i="2"/>
  <c r="C687" i="2"/>
  <c r="G687" i="2"/>
  <c r="H687" i="2"/>
  <c r="J687" i="2"/>
  <c r="K687" i="2"/>
  <c r="E688" i="2"/>
  <c r="F688" i="2"/>
  <c r="C688" i="2"/>
  <c r="G688" i="2"/>
  <c r="H688" i="2"/>
  <c r="J688" i="2"/>
  <c r="K688" i="2"/>
  <c r="E689" i="2"/>
  <c r="F689" i="2"/>
  <c r="C689" i="2"/>
  <c r="G689" i="2"/>
  <c r="H689" i="2"/>
  <c r="J689" i="2"/>
  <c r="K689" i="2"/>
  <c r="E690" i="2"/>
  <c r="F690" i="2"/>
  <c r="C690" i="2"/>
  <c r="G690" i="2"/>
  <c r="H690" i="2"/>
  <c r="J690" i="2"/>
  <c r="K690" i="2"/>
  <c r="E691" i="2"/>
  <c r="F691" i="2"/>
  <c r="C691" i="2"/>
  <c r="G691" i="2"/>
  <c r="H691" i="2"/>
  <c r="J691" i="2"/>
  <c r="K691" i="2"/>
  <c r="E692" i="2"/>
  <c r="F692" i="2"/>
  <c r="C692" i="2"/>
  <c r="G692" i="2"/>
  <c r="H692" i="2"/>
  <c r="J692" i="2"/>
  <c r="K692" i="2"/>
  <c r="E693" i="2"/>
  <c r="F693" i="2"/>
  <c r="C693" i="2"/>
  <c r="G693" i="2"/>
  <c r="H693" i="2"/>
  <c r="J693" i="2"/>
  <c r="K693" i="2"/>
  <c r="E694" i="2"/>
  <c r="F694" i="2"/>
  <c r="C694" i="2"/>
  <c r="G694" i="2"/>
  <c r="H694" i="2"/>
  <c r="J694" i="2"/>
  <c r="K694" i="2"/>
  <c r="E695" i="2"/>
  <c r="F695" i="2"/>
  <c r="C695" i="2"/>
  <c r="G695" i="2"/>
  <c r="H695" i="2"/>
  <c r="J695" i="2"/>
  <c r="K695" i="2"/>
  <c r="E696" i="2"/>
  <c r="F696" i="2"/>
  <c r="C696" i="2"/>
  <c r="G696" i="2"/>
  <c r="H696" i="2"/>
  <c r="J696" i="2"/>
  <c r="K696" i="2"/>
  <c r="E697" i="2"/>
  <c r="F697" i="2"/>
  <c r="C697" i="2"/>
  <c r="G697" i="2"/>
  <c r="H697" i="2"/>
  <c r="J697" i="2"/>
  <c r="K697" i="2"/>
  <c r="E698" i="2"/>
  <c r="F698" i="2"/>
  <c r="C698" i="2"/>
  <c r="G698" i="2"/>
  <c r="H698" i="2"/>
  <c r="J698" i="2"/>
  <c r="K698" i="2"/>
  <c r="E699" i="2"/>
  <c r="F699" i="2"/>
  <c r="C699" i="2"/>
  <c r="G699" i="2"/>
  <c r="H699" i="2"/>
  <c r="J699" i="2"/>
  <c r="K699" i="2"/>
  <c r="E700" i="2"/>
  <c r="F700" i="2"/>
  <c r="C700" i="2"/>
  <c r="G700" i="2"/>
  <c r="H700" i="2"/>
  <c r="J700" i="2"/>
  <c r="K700" i="2"/>
  <c r="E701" i="2"/>
  <c r="F701" i="2"/>
  <c r="C701" i="2"/>
  <c r="G701" i="2"/>
  <c r="H701" i="2"/>
  <c r="J701" i="2"/>
  <c r="K701" i="2"/>
  <c r="E702" i="2"/>
  <c r="F702" i="2"/>
  <c r="C702" i="2"/>
  <c r="G702" i="2"/>
  <c r="H702" i="2"/>
  <c r="J702" i="2"/>
  <c r="K702" i="2"/>
  <c r="E703" i="2"/>
  <c r="F703" i="2"/>
  <c r="C703" i="2"/>
  <c r="G703" i="2"/>
  <c r="H703" i="2"/>
  <c r="J703" i="2"/>
  <c r="K703" i="2"/>
  <c r="E704" i="2"/>
  <c r="F704" i="2"/>
  <c r="C704" i="2"/>
  <c r="G704" i="2"/>
  <c r="H704" i="2"/>
  <c r="J704" i="2"/>
  <c r="K704" i="2"/>
  <c r="E705" i="2"/>
  <c r="F705" i="2"/>
  <c r="C705" i="2"/>
  <c r="G705" i="2"/>
  <c r="H705" i="2"/>
  <c r="J705" i="2"/>
  <c r="K705" i="2"/>
  <c r="E706" i="2"/>
  <c r="F706" i="2"/>
  <c r="C706" i="2"/>
  <c r="G706" i="2"/>
  <c r="H706" i="2"/>
  <c r="J706" i="2"/>
  <c r="K706" i="2"/>
  <c r="E707" i="2"/>
  <c r="F707" i="2"/>
  <c r="C707" i="2"/>
  <c r="G707" i="2"/>
  <c r="H707" i="2"/>
  <c r="J707" i="2"/>
  <c r="K707" i="2"/>
  <c r="E708" i="2"/>
  <c r="F708" i="2"/>
  <c r="C708" i="2"/>
  <c r="G708" i="2"/>
  <c r="H708" i="2"/>
  <c r="J708" i="2"/>
  <c r="K708" i="2"/>
  <c r="E709" i="2"/>
  <c r="F709" i="2"/>
  <c r="C709" i="2"/>
  <c r="G709" i="2"/>
  <c r="H709" i="2"/>
  <c r="J709" i="2"/>
  <c r="K709" i="2"/>
  <c r="E710" i="2"/>
  <c r="F710" i="2"/>
  <c r="C710" i="2"/>
  <c r="G710" i="2"/>
  <c r="H710" i="2"/>
  <c r="J710" i="2"/>
  <c r="K710" i="2"/>
  <c r="E711" i="2"/>
  <c r="F711" i="2"/>
  <c r="C711" i="2"/>
  <c r="G711" i="2"/>
  <c r="H711" i="2"/>
  <c r="J711" i="2"/>
  <c r="K711" i="2"/>
  <c r="E712" i="2"/>
  <c r="F712" i="2"/>
  <c r="C712" i="2"/>
  <c r="G712" i="2"/>
  <c r="H712" i="2"/>
  <c r="J712" i="2"/>
  <c r="K712" i="2"/>
  <c r="E713" i="2"/>
  <c r="F713" i="2"/>
  <c r="C713" i="2"/>
  <c r="G713" i="2"/>
  <c r="H713" i="2"/>
  <c r="J713" i="2"/>
  <c r="K713" i="2"/>
  <c r="E714" i="2"/>
  <c r="F714" i="2"/>
  <c r="C714" i="2"/>
  <c r="G714" i="2"/>
  <c r="H714" i="2"/>
  <c r="J714" i="2"/>
  <c r="K714" i="2"/>
  <c r="E715" i="2"/>
  <c r="F715" i="2"/>
  <c r="C715" i="2"/>
  <c r="G715" i="2"/>
  <c r="H715" i="2"/>
  <c r="J715" i="2"/>
  <c r="K715" i="2"/>
  <c r="E716" i="2"/>
  <c r="F716" i="2"/>
  <c r="C716" i="2"/>
  <c r="G716" i="2"/>
  <c r="H716" i="2"/>
  <c r="J716" i="2"/>
  <c r="K716" i="2"/>
  <c r="E717" i="2"/>
  <c r="F717" i="2"/>
  <c r="C717" i="2"/>
  <c r="G717" i="2"/>
  <c r="H717" i="2"/>
  <c r="J717" i="2"/>
  <c r="K717" i="2"/>
  <c r="E718" i="2"/>
  <c r="F718" i="2"/>
  <c r="C718" i="2"/>
  <c r="G718" i="2"/>
  <c r="H718" i="2"/>
  <c r="J718" i="2"/>
  <c r="K718" i="2"/>
  <c r="E719" i="2"/>
  <c r="F719" i="2"/>
  <c r="C719" i="2"/>
  <c r="G719" i="2"/>
  <c r="H719" i="2"/>
  <c r="J719" i="2"/>
  <c r="K719" i="2"/>
  <c r="E720" i="2"/>
  <c r="F720" i="2"/>
  <c r="C720" i="2"/>
  <c r="G720" i="2"/>
  <c r="H720" i="2"/>
  <c r="J720" i="2"/>
  <c r="K720" i="2"/>
  <c r="E721" i="2"/>
  <c r="F721" i="2"/>
  <c r="C721" i="2"/>
  <c r="G721" i="2"/>
  <c r="H721" i="2"/>
  <c r="J721" i="2"/>
  <c r="K721" i="2"/>
  <c r="E722" i="2"/>
  <c r="F722" i="2"/>
  <c r="C722" i="2"/>
  <c r="G722" i="2"/>
  <c r="H722" i="2"/>
  <c r="J722" i="2"/>
  <c r="K722" i="2"/>
  <c r="E723" i="2"/>
  <c r="F723" i="2"/>
  <c r="C723" i="2"/>
  <c r="G723" i="2"/>
  <c r="H723" i="2"/>
  <c r="J723" i="2"/>
  <c r="K723" i="2"/>
  <c r="E724" i="2"/>
  <c r="F724" i="2"/>
  <c r="C724" i="2"/>
  <c r="G724" i="2"/>
  <c r="H724" i="2"/>
  <c r="J724" i="2"/>
  <c r="K724" i="2"/>
  <c r="E725" i="2"/>
  <c r="F725" i="2"/>
  <c r="C725" i="2"/>
  <c r="G725" i="2"/>
  <c r="H725" i="2"/>
  <c r="J725" i="2"/>
  <c r="K725" i="2"/>
  <c r="E726" i="2"/>
  <c r="F726" i="2"/>
  <c r="C726" i="2"/>
  <c r="G726" i="2"/>
  <c r="H726" i="2"/>
  <c r="J726" i="2"/>
  <c r="K726" i="2"/>
  <c r="E727" i="2"/>
  <c r="F727" i="2"/>
  <c r="C727" i="2"/>
  <c r="G727" i="2"/>
  <c r="H727" i="2"/>
  <c r="J727" i="2"/>
  <c r="K727" i="2"/>
  <c r="E728" i="2"/>
  <c r="F728" i="2"/>
  <c r="C728" i="2"/>
  <c r="G728" i="2"/>
  <c r="H728" i="2"/>
  <c r="J728" i="2"/>
  <c r="K728" i="2"/>
  <c r="E729" i="2"/>
  <c r="F729" i="2"/>
  <c r="C729" i="2"/>
  <c r="G729" i="2"/>
  <c r="H729" i="2"/>
  <c r="J729" i="2"/>
  <c r="K729" i="2"/>
  <c r="E730" i="2"/>
  <c r="F730" i="2"/>
  <c r="C730" i="2"/>
  <c r="G730" i="2"/>
  <c r="H730" i="2"/>
  <c r="J730" i="2"/>
  <c r="K730" i="2"/>
  <c r="E731" i="2"/>
  <c r="F731" i="2"/>
  <c r="C731" i="2"/>
  <c r="G731" i="2"/>
  <c r="H731" i="2"/>
  <c r="J731" i="2"/>
  <c r="K731" i="2"/>
  <c r="E732" i="2"/>
  <c r="F732" i="2"/>
  <c r="C732" i="2"/>
  <c r="G732" i="2"/>
  <c r="H732" i="2"/>
  <c r="J732" i="2"/>
  <c r="K732" i="2"/>
  <c r="E733" i="2"/>
  <c r="F733" i="2"/>
  <c r="C733" i="2"/>
  <c r="G733" i="2"/>
  <c r="H733" i="2"/>
  <c r="J733" i="2"/>
  <c r="K733" i="2"/>
  <c r="E734" i="2"/>
  <c r="F734" i="2"/>
  <c r="C734" i="2"/>
  <c r="G734" i="2"/>
  <c r="H734" i="2"/>
  <c r="J734" i="2"/>
  <c r="K734" i="2"/>
  <c r="E735" i="2"/>
  <c r="F735" i="2"/>
  <c r="C735" i="2"/>
  <c r="G735" i="2"/>
  <c r="H735" i="2"/>
  <c r="J735" i="2"/>
  <c r="K735" i="2"/>
  <c r="E736" i="2"/>
  <c r="F736" i="2"/>
  <c r="C736" i="2"/>
  <c r="G736" i="2"/>
  <c r="H736" i="2"/>
  <c r="J736" i="2"/>
  <c r="K736" i="2"/>
  <c r="E737" i="2"/>
  <c r="F737" i="2"/>
  <c r="C737" i="2"/>
  <c r="G737" i="2"/>
  <c r="H737" i="2"/>
  <c r="J737" i="2"/>
  <c r="K737" i="2"/>
  <c r="E352" i="2"/>
  <c r="E353" i="2"/>
  <c r="C353" i="2"/>
  <c r="K353" i="2"/>
  <c r="E354" i="2"/>
  <c r="F352" i="2"/>
  <c r="C352" i="2"/>
  <c r="G352" i="2"/>
  <c r="H352" i="2"/>
  <c r="J352" i="2"/>
  <c r="K352" i="2"/>
  <c r="F353" i="2"/>
  <c r="G353" i="2"/>
  <c r="H353" i="2"/>
  <c r="J353" i="2"/>
  <c r="F354" i="2"/>
  <c r="C354" i="2"/>
  <c r="G354" i="2"/>
  <c r="H354" i="2"/>
  <c r="J354" i="2"/>
  <c r="K354" i="2"/>
  <c r="E355" i="2"/>
  <c r="F355" i="2"/>
  <c r="C355" i="2"/>
  <c r="G355" i="2"/>
  <c r="H355" i="2"/>
  <c r="J355" i="2"/>
  <c r="K355" i="2"/>
  <c r="E356" i="2"/>
  <c r="F356" i="2"/>
  <c r="C356" i="2"/>
  <c r="G356" i="2"/>
  <c r="H356" i="2"/>
  <c r="J356" i="2"/>
  <c r="K356" i="2"/>
  <c r="E357" i="2"/>
  <c r="F357" i="2"/>
  <c r="C357" i="2"/>
  <c r="G357" i="2"/>
  <c r="H357" i="2"/>
  <c r="J357" i="2"/>
  <c r="K357" i="2"/>
  <c r="E358" i="2"/>
  <c r="F358" i="2"/>
  <c r="C358" i="2"/>
  <c r="G358" i="2"/>
  <c r="H358" i="2"/>
  <c r="J358" i="2"/>
  <c r="K358" i="2"/>
  <c r="E359" i="2"/>
  <c r="F359" i="2"/>
  <c r="C359" i="2"/>
  <c r="G359" i="2"/>
  <c r="H359" i="2"/>
  <c r="J359" i="2"/>
  <c r="K359" i="2"/>
  <c r="E360" i="2"/>
  <c r="F360" i="2"/>
  <c r="C360" i="2"/>
  <c r="G360" i="2"/>
  <c r="H360" i="2"/>
  <c r="J360" i="2"/>
  <c r="K360" i="2"/>
  <c r="E361" i="2"/>
  <c r="F361" i="2"/>
  <c r="C361" i="2"/>
  <c r="G361" i="2"/>
  <c r="H361" i="2"/>
  <c r="J361" i="2"/>
  <c r="K361" i="2"/>
  <c r="E362" i="2"/>
  <c r="F362" i="2"/>
  <c r="C362" i="2"/>
  <c r="G362" i="2"/>
  <c r="H362" i="2"/>
  <c r="J362" i="2"/>
  <c r="K362" i="2"/>
  <c r="E363" i="2"/>
  <c r="F363" i="2"/>
  <c r="C363" i="2"/>
  <c r="G363" i="2"/>
  <c r="H363" i="2"/>
  <c r="J363" i="2"/>
  <c r="K363" i="2"/>
  <c r="E364" i="2"/>
  <c r="F364" i="2"/>
  <c r="C364" i="2"/>
  <c r="G364" i="2"/>
  <c r="H364" i="2"/>
  <c r="J364" i="2"/>
  <c r="K364" i="2"/>
  <c r="E365" i="2"/>
  <c r="F365" i="2"/>
  <c r="C365" i="2"/>
  <c r="G365" i="2"/>
  <c r="H365" i="2"/>
  <c r="J365" i="2"/>
  <c r="K365" i="2"/>
  <c r="E366" i="2"/>
  <c r="F366" i="2"/>
  <c r="C366" i="2"/>
  <c r="G366" i="2"/>
  <c r="H366" i="2"/>
  <c r="J366" i="2"/>
  <c r="K366" i="2"/>
  <c r="E367" i="2"/>
  <c r="F367" i="2"/>
  <c r="C367" i="2"/>
  <c r="G367" i="2"/>
  <c r="H367" i="2"/>
  <c r="J367" i="2"/>
  <c r="K367" i="2"/>
  <c r="E368" i="2"/>
  <c r="F368" i="2"/>
  <c r="C368" i="2"/>
  <c r="G368" i="2"/>
  <c r="H368" i="2"/>
  <c r="J368" i="2"/>
  <c r="K368" i="2"/>
  <c r="E369" i="2"/>
  <c r="F369" i="2"/>
  <c r="C369" i="2"/>
  <c r="G369" i="2"/>
  <c r="H369" i="2"/>
  <c r="J369" i="2"/>
  <c r="K369" i="2"/>
  <c r="E370" i="2"/>
  <c r="F370" i="2"/>
  <c r="C370" i="2"/>
  <c r="G370" i="2"/>
  <c r="H370" i="2"/>
  <c r="J370" i="2"/>
  <c r="K370" i="2"/>
  <c r="E371" i="2"/>
  <c r="F371" i="2"/>
  <c r="C371" i="2"/>
  <c r="G371" i="2"/>
  <c r="H371" i="2"/>
  <c r="J371" i="2"/>
  <c r="K371" i="2"/>
  <c r="E372" i="2"/>
  <c r="F372" i="2"/>
  <c r="C372" i="2"/>
  <c r="G372" i="2"/>
  <c r="H372" i="2"/>
  <c r="J372" i="2"/>
  <c r="K372" i="2"/>
  <c r="E373" i="2"/>
  <c r="F373" i="2"/>
  <c r="C373" i="2"/>
  <c r="G373" i="2"/>
  <c r="H373" i="2"/>
  <c r="J373" i="2"/>
  <c r="K373" i="2"/>
  <c r="E374" i="2"/>
  <c r="F374" i="2"/>
  <c r="C374" i="2"/>
  <c r="G374" i="2"/>
  <c r="H374" i="2"/>
  <c r="J374" i="2"/>
  <c r="K374" i="2"/>
  <c r="E375" i="2"/>
  <c r="F375" i="2"/>
  <c r="C375" i="2"/>
  <c r="G375" i="2"/>
  <c r="H375" i="2"/>
  <c r="J375" i="2"/>
  <c r="K375" i="2"/>
  <c r="E376" i="2"/>
  <c r="F376" i="2"/>
  <c r="C376" i="2"/>
  <c r="G376" i="2"/>
  <c r="H376" i="2"/>
  <c r="J376" i="2"/>
  <c r="K376" i="2"/>
  <c r="E377" i="2"/>
  <c r="F377" i="2"/>
  <c r="C377" i="2"/>
  <c r="G377" i="2"/>
  <c r="H377" i="2"/>
  <c r="J377" i="2"/>
  <c r="K377" i="2"/>
  <c r="E378" i="2"/>
  <c r="F378" i="2"/>
  <c r="C378" i="2"/>
  <c r="G378" i="2"/>
  <c r="H378" i="2"/>
  <c r="J378" i="2"/>
  <c r="K378" i="2"/>
  <c r="E379" i="2"/>
  <c r="F379" i="2"/>
  <c r="C379" i="2"/>
  <c r="G379" i="2"/>
  <c r="H379" i="2"/>
  <c r="J379" i="2"/>
  <c r="K379" i="2"/>
  <c r="E380" i="2"/>
  <c r="F380" i="2"/>
  <c r="C380" i="2"/>
  <c r="G380" i="2"/>
  <c r="H380" i="2"/>
  <c r="J380" i="2"/>
  <c r="K380" i="2"/>
  <c r="E381" i="2"/>
  <c r="F381" i="2"/>
  <c r="C381" i="2"/>
  <c r="G381" i="2"/>
  <c r="H381" i="2"/>
  <c r="J381" i="2"/>
  <c r="K381" i="2"/>
  <c r="E382" i="2"/>
  <c r="F382" i="2"/>
  <c r="C382" i="2"/>
  <c r="G382" i="2"/>
  <c r="H382" i="2"/>
  <c r="J382" i="2"/>
  <c r="K382" i="2"/>
  <c r="E383" i="2"/>
  <c r="F383" i="2"/>
  <c r="C383" i="2"/>
  <c r="G383" i="2"/>
  <c r="H383" i="2"/>
  <c r="J383" i="2"/>
  <c r="K383" i="2"/>
  <c r="E384" i="2"/>
  <c r="F384" i="2"/>
  <c r="C384" i="2"/>
  <c r="G384" i="2"/>
  <c r="H384" i="2"/>
  <c r="J384" i="2"/>
  <c r="K384" i="2"/>
  <c r="E385" i="2"/>
  <c r="F385" i="2"/>
  <c r="C385" i="2"/>
  <c r="G385" i="2"/>
  <c r="H385" i="2"/>
  <c r="J385" i="2"/>
  <c r="K385" i="2"/>
  <c r="E386" i="2"/>
  <c r="F386" i="2"/>
  <c r="C386" i="2"/>
  <c r="G386" i="2"/>
  <c r="H386" i="2"/>
  <c r="J386" i="2"/>
  <c r="K386" i="2"/>
  <c r="E387" i="2"/>
  <c r="F387" i="2"/>
  <c r="C387" i="2"/>
  <c r="G387" i="2"/>
  <c r="H387" i="2"/>
  <c r="J387" i="2"/>
  <c r="K387" i="2"/>
  <c r="E388" i="2"/>
  <c r="F388" i="2"/>
  <c r="C388" i="2"/>
  <c r="G388" i="2"/>
  <c r="H388" i="2"/>
  <c r="J388" i="2"/>
  <c r="K388" i="2"/>
  <c r="E389" i="2"/>
  <c r="F389" i="2"/>
  <c r="C389" i="2"/>
  <c r="G389" i="2"/>
  <c r="H389" i="2"/>
  <c r="J389" i="2"/>
  <c r="K389" i="2"/>
  <c r="E390" i="2"/>
  <c r="F390" i="2"/>
  <c r="C390" i="2"/>
  <c r="G390" i="2"/>
  <c r="H390" i="2"/>
  <c r="J390" i="2"/>
  <c r="K390" i="2"/>
  <c r="E391" i="2"/>
  <c r="F391" i="2"/>
  <c r="C391" i="2"/>
  <c r="G391" i="2"/>
  <c r="H391" i="2"/>
  <c r="J391" i="2"/>
  <c r="K391" i="2"/>
  <c r="E392" i="2"/>
  <c r="F392" i="2"/>
  <c r="C392" i="2"/>
  <c r="G392" i="2"/>
  <c r="H392" i="2"/>
  <c r="J392" i="2"/>
  <c r="K392" i="2"/>
  <c r="E393" i="2"/>
  <c r="F393" i="2"/>
  <c r="C393" i="2"/>
  <c r="G393" i="2"/>
  <c r="H393" i="2"/>
  <c r="J393" i="2"/>
  <c r="K393" i="2"/>
  <c r="E394" i="2"/>
  <c r="F394" i="2"/>
  <c r="C394" i="2"/>
  <c r="G394" i="2"/>
  <c r="H394" i="2"/>
  <c r="J394" i="2"/>
  <c r="K394" i="2"/>
  <c r="E395" i="2"/>
  <c r="F395" i="2"/>
  <c r="C395" i="2"/>
  <c r="G395" i="2"/>
  <c r="H395" i="2"/>
  <c r="J395" i="2"/>
  <c r="K395" i="2"/>
  <c r="E396" i="2"/>
  <c r="F396" i="2"/>
  <c r="C396" i="2"/>
  <c r="G396" i="2"/>
  <c r="H396" i="2"/>
  <c r="J396" i="2"/>
  <c r="K396" i="2"/>
  <c r="E397" i="2"/>
  <c r="F397" i="2"/>
  <c r="C397" i="2"/>
  <c r="G397" i="2"/>
  <c r="H397" i="2"/>
  <c r="J397" i="2"/>
  <c r="K397" i="2"/>
  <c r="E398" i="2"/>
  <c r="F398" i="2"/>
  <c r="C398" i="2"/>
  <c r="G398" i="2"/>
  <c r="H398" i="2"/>
  <c r="J398" i="2"/>
  <c r="K398" i="2"/>
  <c r="E399" i="2"/>
  <c r="F399" i="2"/>
  <c r="C399" i="2"/>
  <c r="G399" i="2"/>
  <c r="H399" i="2"/>
  <c r="J399" i="2"/>
  <c r="K399" i="2"/>
  <c r="E400" i="2"/>
  <c r="F400" i="2"/>
  <c r="C400" i="2"/>
  <c r="G400" i="2"/>
  <c r="H400" i="2"/>
  <c r="J400" i="2"/>
  <c r="K400" i="2"/>
  <c r="E401" i="2"/>
  <c r="F401" i="2"/>
  <c r="C401" i="2"/>
  <c r="G401" i="2"/>
  <c r="H401" i="2"/>
  <c r="J401" i="2"/>
  <c r="K401" i="2"/>
  <c r="E402" i="2"/>
  <c r="F402" i="2"/>
  <c r="C402" i="2"/>
  <c r="G402" i="2"/>
  <c r="H402" i="2"/>
  <c r="J402" i="2"/>
  <c r="K402" i="2"/>
  <c r="E403" i="2"/>
  <c r="F403" i="2"/>
  <c r="C403" i="2"/>
  <c r="G403" i="2"/>
  <c r="H403" i="2"/>
  <c r="J403" i="2"/>
  <c r="K403" i="2"/>
  <c r="E404" i="2"/>
  <c r="F404" i="2"/>
  <c r="C404" i="2"/>
  <c r="G404" i="2"/>
  <c r="H404" i="2"/>
  <c r="J404" i="2"/>
  <c r="K404" i="2"/>
  <c r="E405" i="2"/>
  <c r="F405" i="2"/>
  <c r="C405" i="2"/>
  <c r="G405" i="2"/>
  <c r="H405" i="2"/>
  <c r="J405" i="2"/>
  <c r="K405" i="2"/>
  <c r="E406" i="2"/>
  <c r="F406" i="2"/>
  <c r="C406" i="2"/>
  <c r="G406" i="2"/>
  <c r="H406" i="2"/>
  <c r="J406" i="2"/>
  <c r="K406" i="2"/>
  <c r="E407" i="2"/>
  <c r="F407" i="2"/>
  <c r="C407" i="2"/>
  <c r="G407" i="2"/>
  <c r="H407" i="2"/>
  <c r="J407" i="2"/>
  <c r="K407" i="2"/>
  <c r="E408" i="2"/>
  <c r="F408" i="2"/>
  <c r="C408" i="2"/>
  <c r="G408" i="2"/>
  <c r="H408" i="2"/>
  <c r="J408" i="2"/>
  <c r="K408" i="2"/>
  <c r="E409" i="2"/>
  <c r="F409" i="2"/>
  <c r="C409" i="2"/>
  <c r="G409" i="2"/>
  <c r="H409" i="2"/>
  <c r="J409" i="2"/>
  <c r="K409" i="2"/>
  <c r="E410" i="2"/>
  <c r="F410" i="2"/>
  <c r="C410" i="2"/>
  <c r="G410" i="2"/>
  <c r="H410" i="2"/>
  <c r="J410" i="2"/>
  <c r="K410" i="2"/>
  <c r="E411" i="2"/>
  <c r="F411" i="2"/>
  <c r="C411" i="2"/>
  <c r="G411" i="2"/>
  <c r="H411" i="2"/>
  <c r="J411" i="2"/>
  <c r="K411" i="2"/>
  <c r="E412" i="2"/>
  <c r="F412" i="2"/>
  <c r="C412" i="2"/>
  <c r="G412" i="2"/>
  <c r="H412" i="2"/>
  <c r="J412" i="2"/>
  <c r="K412" i="2"/>
  <c r="E413" i="2"/>
  <c r="F413" i="2"/>
  <c r="C413" i="2"/>
  <c r="G413" i="2"/>
  <c r="H413" i="2"/>
  <c r="J413" i="2"/>
  <c r="K413" i="2"/>
  <c r="E414" i="2"/>
  <c r="F414" i="2"/>
  <c r="C414" i="2"/>
  <c r="G414" i="2"/>
  <c r="H414" i="2"/>
  <c r="J414" i="2"/>
  <c r="K414" i="2"/>
  <c r="E415" i="2"/>
  <c r="F415" i="2"/>
  <c r="C415" i="2"/>
  <c r="G415" i="2"/>
  <c r="H415" i="2"/>
  <c r="J415" i="2"/>
  <c r="K415" i="2"/>
  <c r="E416" i="2"/>
  <c r="F416" i="2"/>
  <c r="C416" i="2"/>
  <c r="G416" i="2"/>
  <c r="H416" i="2"/>
  <c r="J416" i="2"/>
  <c r="K416" i="2"/>
  <c r="E417" i="2"/>
  <c r="F417" i="2"/>
  <c r="C417" i="2"/>
  <c r="G417" i="2"/>
  <c r="H417" i="2"/>
  <c r="J417" i="2"/>
  <c r="K417" i="2"/>
  <c r="E418" i="2"/>
  <c r="F418" i="2"/>
  <c r="C418" i="2"/>
  <c r="G418" i="2"/>
  <c r="H418" i="2"/>
  <c r="J418" i="2"/>
  <c r="K418" i="2"/>
  <c r="E419" i="2"/>
  <c r="F419" i="2"/>
  <c r="C419" i="2"/>
  <c r="G419" i="2"/>
  <c r="H419" i="2"/>
  <c r="J419" i="2"/>
  <c r="K419" i="2"/>
  <c r="E421" i="2"/>
  <c r="F421" i="2"/>
  <c r="C421" i="2"/>
  <c r="G421" i="2"/>
  <c r="H421" i="2"/>
  <c r="J421" i="2"/>
  <c r="K421" i="2"/>
  <c r="E422" i="2"/>
  <c r="F422" i="2"/>
  <c r="C422" i="2"/>
  <c r="G422" i="2"/>
  <c r="H422" i="2"/>
  <c r="J422" i="2"/>
  <c r="K422" i="2"/>
  <c r="E423" i="2"/>
  <c r="F423" i="2"/>
  <c r="C423" i="2"/>
  <c r="G423" i="2"/>
  <c r="H423" i="2"/>
  <c r="J423" i="2"/>
  <c r="K423" i="2"/>
  <c r="E424" i="2"/>
  <c r="F424" i="2"/>
  <c r="C424" i="2"/>
  <c r="G424" i="2"/>
  <c r="H424" i="2"/>
  <c r="J424" i="2"/>
  <c r="K424" i="2"/>
  <c r="E425" i="2"/>
  <c r="F425" i="2"/>
  <c r="C425" i="2"/>
  <c r="G425" i="2"/>
  <c r="H425" i="2"/>
  <c r="J425" i="2"/>
  <c r="K425" i="2"/>
  <c r="E426" i="2"/>
  <c r="F426" i="2"/>
  <c r="C426" i="2"/>
  <c r="G426" i="2"/>
  <c r="H426" i="2"/>
  <c r="J426" i="2"/>
  <c r="K426" i="2"/>
  <c r="E427" i="2"/>
  <c r="F427" i="2"/>
  <c r="C427" i="2"/>
  <c r="G427" i="2"/>
  <c r="H427" i="2"/>
  <c r="J427" i="2"/>
  <c r="K427" i="2"/>
  <c r="E428" i="2"/>
  <c r="F428" i="2"/>
  <c r="C428" i="2"/>
  <c r="G428" i="2"/>
  <c r="H428" i="2"/>
  <c r="J428" i="2"/>
  <c r="K428" i="2"/>
  <c r="E429" i="2"/>
  <c r="F429" i="2"/>
  <c r="C429" i="2"/>
  <c r="G429" i="2"/>
  <c r="H429" i="2"/>
  <c r="J429" i="2"/>
  <c r="K429" i="2"/>
  <c r="E430" i="2"/>
  <c r="F430" i="2"/>
  <c r="C430" i="2"/>
  <c r="G430" i="2"/>
  <c r="H430" i="2"/>
  <c r="J430" i="2"/>
  <c r="K430" i="2"/>
  <c r="E431" i="2"/>
  <c r="F431" i="2"/>
  <c r="C431" i="2"/>
  <c r="G431" i="2"/>
  <c r="H431" i="2"/>
  <c r="J431" i="2"/>
  <c r="K431" i="2"/>
  <c r="E432" i="2"/>
  <c r="F432" i="2"/>
  <c r="C432" i="2"/>
  <c r="G432" i="2"/>
  <c r="H432" i="2"/>
  <c r="J432" i="2"/>
  <c r="K432" i="2"/>
  <c r="E433" i="2"/>
  <c r="F433" i="2"/>
  <c r="C433" i="2"/>
  <c r="G433" i="2"/>
  <c r="H433" i="2"/>
  <c r="J433" i="2"/>
  <c r="K433" i="2"/>
  <c r="E434" i="2"/>
  <c r="F434" i="2"/>
  <c r="C434" i="2"/>
  <c r="G434" i="2"/>
  <c r="H434" i="2"/>
  <c r="J434" i="2"/>
  <c r="K434" i="2"/>
  <c r="E435" i="2"/>
  <c r="F435" i="2"/>
  <c r="C435" i="2"/>
  <c r="G435" i="2"/>
  <c r="H435" i="2"/>
  <c r="J435" i="2"/>
  <c r="K435" i="2"/>
  <c r="E436" i="2"/>
  <c r="F436" i="2"/>
  <c r="C436" i="2"/>
  <c r="G436" i="2"/>
  <c r="H436" i="2"/>
  <c r="J436" i="2"/>
  <c r="K436" i="2"/>
  <c r="E437" i="2"/>
  <c r="F437" i="2"/>
  <c r="C437" i="2"/>
  <c r="G437" i="2"/>
  <c r="H437" i="2"/>
  <c r="J437" i="2"/>
  <c r="K437" i="2"/>
  <c r="E438" i="2"/>
  <c r="F438" i="2"/>
  <c r="C438" i="2"/>
  <c r="G438" i="2"/>
  <c r="H438" i="2"/>
  <c r="J438" i="2"/>
  <c r="K438" i="2"/>
  <c r="E439" i="2"/>
  <c r="F439" i="2"/>
  <c r="C439" i="2"/>
  <c r="G439" i="2"/>
  <c r="H439" i="2"/>
  <c r="J439" i="2"/>
  <c r="K439" i="2"/>
  <c r="E440" i="2"/>
  <c r="F440" i="2"/>
  <c r="C440" i="2"/>
  <c r="G440" i="2"/>
  <c r="H440" i="2"/>
  <c r="J440" i="2"/>
  <c r="K440" i="2"/>
  <c r="E441" i="2"/>
  <c r="F441" i="2"/>
  <c r="C441" i="2"/>
  <c r="G441" i="2"/>
  <c r="H441" i="2"/>
  <c r="J441" i="2"/>
  <c r="K441" i="2"/>
  <c r="E442" i="2"/>
  <c r="F442" i="2"/>
  <c r="C442" i="2"/>
  <c r="G442" i="2"/>
  <c r="H442" i="2"/>
  <c r="J442" i="2"/>
  <c r="K442" i="2"/>
  <c r="E443" i="2"/>
  <c r="F443" i="2"/>
  <c r="C443" i="2"/>
  <c r="G443" i="2"/>
  <c r="H443" i="2"/>
  <c r="J443" i="2"/>
  <c r="K443" i="2"/>
  <c r="E444" i="2"/>
  <c r="F444" i="2"/>
  <c r="C444" i="2"/>
  <c r="G444" i="2"/>
  <c r="H444" i="2"/>
  <c r="J444" i="2"/>
  <c r="K444" i="2"/>
  <c r="E445" i="2"/>
  <c r="F445" i="2"/>
  <c r="C445" i="2"/>
  <c r="G445" i="2"/>
  <c r="H445" i="2"/>
  <c r="J445" i="2"/>
  <c r="K445" i="2"/>
  <c r="E446" i="2"/>
  <c r="F446" i="2"/>
  <c r="C446" i="2"/>
  <c r="G446" i="2"/>
  <c r="H446" i="2"/>
  <c r="J446" i="2"/>
  <c r="K446" i="2"/>
  <c r="E447" i="2"/>
  <c r="F447" i="2"/>
  <c r="C447" i="2"/>
  <c r="G447" i="2"/>
  <c r="H447" i="2"/>
  <c r="J447" i="2"/>
  <c r="K447" i="2"/>
  <c r="E448" i="2"/>
  <c r="F448" i="2"/>
  <c r="C448" i="2"/>
  <c r="G448" i="2"/>
  <c r="H448" i="2"/>
  <c r="J448" i="2"/>
  <c r="K448" i="2"/>
  <c r="E449" i="2"/>
  <c r="F449" i="2"/>
  <c r="C449" i="2"/>
  <c r="G449" i="2"/>
  <c r="H449" i="2"/>
  <c r="J449" i="2"/>
  <c r="K449" i="2"/>
  <c r="E450" i="2"/>
  <c r="F450" i="2"/>
  <c r="C450" i="2"/>
  <c r="G450" i="2"/>
  <c r="H450" i="2"/>
  <c r="J450" i="2"/>
  <c r="K450" i="2"/>
  <c r="E451" i="2"/>
  <c r="F451" i="2"/>
  <c r="C451" i="2"/>
  <c r="G451" i="2"/>
  <c r="H451" i="2"/>
  <c r="J451" i="2"/>
  <c r="K451" i="2"/>
  <c r="E452" i="2"/>
  <c r="F452" i="2"/>
  <c r="C452" i="2"/>
  <c r="G452" i="2"/>
  <c r="H452" i="2"/>
  <c r="J452" i="2"/>
  <c r="K452" i="2"/>
  <c r="E453" i="2"/>
  <c r="F453" i="2"/>
  <c r="C453" i="2"/>
  <c r="G453" i="2"/>
  <c r="H453" i="2"/>
  <c r="J453" i="2"/>
  <c r="K453" i="2"/>
  <c r="E454" i="2"/>
  <c r="F454" i="2"/>
  <c r="C454" i="2"/>
  <c r="G454" i="2"/>
  <c r="H454" i="2"/>
  <c r="J454" i="2"/>
  <c r="K454" i="2"/>
  <c r="E455" i="2"/>
  <c r="F455" i="2"/>
  <c r="C455" i="2"/>
  <c r="G455" i="2"/>
  <c r="H455" i="2"/>
  <c r="J455" i="2"/>
  <c r="K455" i="2"/>
  <c r="E456" i="2"/>
  <c r="F456" i="2"/>
  <c r="C456" i="2"/>
  <c r="G456" i="2"/>
  <c r="H456" i="2"/>
  <c r="J456" i="2"/>
  <c r="K456" i="2"/>
  <c r="E457" i="2"/>
  <c r="F457" i="2"/>
  <c r="C457" i="2"/>
  <c r="G457" i="2"/>
  <c r="H457" i="2"/>
  <c r="J457" i="2"/>
  <c r="K457" i="2"/>
  <c r="E458" i="2"/>
  <c r="F458" i="2"/>
  <c r="C458" i="2"/>
  <c r="G458" i="2"/>
  <c r="H458" i="2"/>
  <c r="J458" i="2"/>
  <c r="K458" i="2"/>
  <c r="E459" i="2"/>
  <c r="F459" i="2"/>
  <c r="C459" i="2"/>
  <c r="G459" i="2"/>
  <c r="H459" i="2"/>
  <c r="J459" i="2"/>
  <c r="K459" i="2"/>
  <c r="E460" i="2"/>
  <c r="F460" i="2"/>
  <c r="C460" i="2"/>
  <c r="G460" i="2"/>
  <c r="H460" i="2"/>
  <c r="J460" i="2"/>
  <c r="K460" i="2"/>
  <c r="E461" i="2"/>
  <c r="F461" i="2"/>
  <c r="C461" i="2"/>
  <c r="G461" i="2"/>
  <c r="H461" i="2"/>
  <c r="J461" i="2"/>
  <c r="K461" i="2"/>
  <c r="E462" i="2"/>
  <c r="F462" i="2"/>
  <c r="C462" i="2"/>
  <c r="G462" i="2"/>
  <c r="H462" i="2"/>
  <c r="J462" i="2"/>
  <c r="K462" i="2"/>
  <c r="E463" i="2"/>
  <c r="F463" i="2"/>
  <c r="C463" i="2"/>
  <c r="G463" i="2"/>
  <c r="H463" i="2"/>
  <c r="J463" i="2"/>
  <c r="K463" i="2"/>
  <c r="E464" i="2"/>
  <c r="F464" i="2"/>
  <c r="C464" i="2"/>
  <c r="G464" i="2"/>
  <c r="H464" i="2"/>
  <c r="J464" i="2"/>
  <c r="K464" i="2"/>
  <c r="E465" i="2"/>
  <c r="F465" i="2"/>
  <c r="C465" i="2"/>
  <c r="G465" i="2"/>
  <c r="H465" i="2"/>
  <c r="J465" i="2"/>
  <c r="K465" i="2"/>
  <c r="E466" i="2"/>
  <c r="F466" i="2"/>
  <c r="C466" i="2"/>
  <c r="G466" i="2"/>
  <c r="H466" i="2"/>
  <c r="J466" i="2"/>
  <c r="K466" i="2"/>
  <c r="E467" i="2"/>
  <c r="F467" i="2"/>
  <c r="C467" i="2"/>
  <c r="G467" i="2"/>
  <c r="H467" i="2"/>
  <c r="J467" i="2"/>
  <c r="K467" i="2"/>
  <c r="E468" i="2"/>
  <c r="F468" i="2"/>
  <c r="C468" i="2"/>
  <c r="G468" i="2"/>
  <c r="H468" i="2"/>
  <c r="J468" i="2"/>
  <c r="K468" i="2"/>
  <c r="E469" i="2"/>
  <c r="F469" i="2"/>
  <c r="C469" i="2"/>
  <c r="G469" i="2"/>
  <c r="H469" i="2"/>
  <c r="J469" i="2"/>
  <c r="K469" i="2"/>
  <c r="E470" i="2"/>
  <c r="F470" i="2"/>
  <c r="C470" i="2"/>
  <c r="G470" i="2"/>
  <c r="H470" i="2"/>
  <c r="J470" i="2"/>
  <c r="K470" i="2"/>
  <c r="E471" i="2"/>
  <c r="F471" i="2"/>
  <c r="C471" i="2"/>
  <c r="G471" i="2"/>
  <c r="H471" i="2"/>
  <c r="J471" i="2"/>
  <c r="K471" i="2"/>
  <c r="E472" i="2"/>
  <c r="F472" i="2"/>
  <c r="C472" i="2"/>
  <c r="G472" i="2"/>
  <c r="H472" i="2"/>
  <c r="J472" i="2"/>
  <c r="K472" i="2"/>
  <c r="E473" i="2"/>
  <c r="F473" i="2"/>
  <c r="C473" i="2"/>
  <c r="G473" i="2"/>
  <c r="H473" i="2"/>
  <c r="J473" i="2"/>
  <c r="K473" i="2"/>
  <c r="E474" i="2"/>
  <c r="F474" i="2"/>
  <c r="C474" i="2"/>
  <c r="G474" i="2"/>
  <c r="H474" i="2"/>
  <c r="J474" i="2"/>
  <c r="K474" i="2"/>
  <c r="E475" i="2"/>
  <c r="F475" i="2"/>
  <c r="C475" i="2"/>
  <c r="G475" i="2"/>
  <c r="H475" i="2"/>
  <c r="J475" i="2"/>
  <c r="K475" i="2"/>
  <c r="E476" i="2"/>
  <c r="F476" i="2"/>
  <c r="C476" i="2"/>
  <c r="G476" i="2"/>
  <c r="H476" i="2"/>
  <c r="J476" i="2"/>
  <c r="K476" i="2"/>
  <c r="E477" i="2"/>
  <c r="F477" i="2"/>
  <c r="C477" i="2"/>
  <c r="G477" i="2"/>
  <c r="H477" i="2"/>
  <c r="J477" i="2"/>
  <c r="K477" i="2"/>
  <c r="E478" i="2"/>
  <c r="F478" i="2"/>
  <c r="C478" i="2"/>
  <c r="G478" i="2"/>
  <c r="H478" i="2"/>
  <c r="J478" i="2"/>
  <c r="K478" i="2"/>
  <c r="E479" i="2"/>
  <c r="F479" i="2"/>
  <c r="C479" i="2"/>
  <c r="G479" i="2"/>
  <c r="H479" i="2"/>
  <c r="J479" i="2"/>
  <c r="K479" i="2"/>
  <c r="E480" i="2"/>
  <c r="F480" i="2"/>
  <c r="C480" i="2"/>
  <c r="G480" i="2"/>
  <c r="H480" i="2"/>
  <c r="J480" i="2"/>
  <c r="K480" i="2"/>
  <c r="E481" i="2"/>
  <c r="F481" i="2"/>
  <c r="C481" i="2"/>
  <c r="G481" i="2"/>
  <c r="H481" i="2"/>
  <c r="J481" i="2"/>
  <c r="K481" i="2"/>
  <c r="E482" i="2"/>
  <c r="F482" i="2"/>
  <c r="C482" i="2"/>
  <c r="G482" i="2"/>
  <c r="H482" i="2"/>
  <c r="J482" i="2"/>
  <c r="K482" i="2"/>
  <c r="E483" i="2"/>
  <c r="F483" i="2"/>
  <c r="C483" i="2"/>
  <c r="G483" i="2"/>
  <c r="H483" i="2"/>
  <c r="J483" i="2"/>
  <c r="K483" i="2"/>
  <c r="E484" i="2"/>
  <c r="F484" i="2"/>
  <c r="C484" i="2"/>
  <c r="G484" i="2"/>
  <c r="H484" i="2"/>
  <c r="J484" i="2"/>
  <c r="K484" i="2"/>
  <c r="E485" i="2"/>
  <c r="F485" i="2"/>
  <c r="C485" i="2"/>
  <c r="G485" i="2"/>
  <c r="H485" i="2"/>
  <c r="J485" i="2"/>
  <c r="K485" i="2"/>
  <c r="E486" i="2"/>
  <c r="F486" i="2"/>
  <c r="C486" i="2"/>
  <c r="G486" i="2"/>
  <c r="H486" i="2"/>
  <c r="J486" i="2"/>
  <c r="K486" i="2"/>
  <c r="E487" i="2"/>
  <c r="F487" i="2"/>
  <c r="C487" i="2"/>
  <c r="G487" i="2"/>
  <c r="H487" i="2"/>
  <c r="J487" i="2"/>
  <c r="K487" i="2"/>
  <c r="E488" i="2"/>
  <c r="F488" i="2"/>
  <c r="C488" i="2"/>
  <c r="G488" i="2"/>
  <c r="H488" i="2"/>
  <c r="J488" i="2"/>
  <c r="K488" i="2"/>
  <c r="E489" i="2"/>
  <c r="F489" i="2"/>
  <c r="C489" i="2"/>
  <c r="G489" i="2"/>
  <c r="H489" i="2"/>
  <c r="J489" i="2"/>
  <c r="K489" i="2"/>
  <c r="E490" i="2"/>
  <c r="F490" i="2"/>
  <c r="C490" i="2"/>
  <c r="G490" i="2"/>
  <c r="H490" i="2"/>
  <c r="J490" i="2"/>
  <c r="K490" i="2"/>
  <c r="E491" i="2"/>
  <c r="F491" i="2"/>
  <c r="C491" i="2"/>
  <c r="G491" i="2"/>
  <c r="H491" i="2"/>
  <c r="J491" i="2"/>
  <c r="K491" i="2"/>
  <c r="E492" i="2"/>
  <c r="F492" i="2"/>
  <c r="C492" i="2"/>
  <c r="G492" i="2"/>
  <c r="H492" i="2"/>
  <c r="J492" i="2"/>
  <c r="K492" i="2"/>
  <c r="E493" i="2"/>
  <c r="F493" i="2"/>
  <c r="C493" i="2"/>
  <c r="G493" i="2"/>
  <c r="H493" i="2"/>
  <c r="J493" i="2"/>
  <c r="K493" i="2"/>
  <c r="E494" i="2"/>
  <c r="F494" i="2"/>
  <c r="C494" i="2"/>
  <c r="G494" i="2"/>
  <c r="H494" i="2"/>
  <c r="J494" i="2"/>
  <c r="K494" i="2"/>
  <c r="E495" i="2"/>
  <c r="F495" i="2"/>
  <c r="C495" i="2"/>
  <c r="G495" i="2"/>
  <c r="H495" i="2"/>
  <c r="J495" i="2"/>
  <c r="K495" i="2"/>
  <c r="E496" i="2"/>
  <c r="F496" i="2"/>
  <c r="C496" i="2"/>
  <c r="G496" i="2"/>
  <c r="H496" i="2"/>
  <c r="J496" i="2"/>
  <c r="K496" i="2"/>
  <c r="E497" i="2"/>
  <c r="F497" i="2"/>
  <c r="C497" i="2"/>
  <c r="G497" i="2"/>
  <c r="H497" i="2"/>
  <c r="J497" i="2"/>
  <c r="K497" i="2"/>
  <c r="E498" i="2"/>
  <c r="F498" i="2"/>
  <c r="C498" i="2"/>
  <c r="G498" i="2"/>
  <c r="H498" i="2"/>
  <c r="J498" i="2"/>
  <c r="K498" i="2"/>
  <c r="E499" i="2"/>
  <c r="F499" i="2"/>
  <c r="C499" i="2"/>
  <c r="G499" i="2"/>
  <c r="H499" i="2"/>
  <c r="J499" i="2"/>
  <c r="K499" i="2"/>
  <c r="E500" i="2"/>
  <c r="F500" i="2"/>
  <c r="C500" i="2"/>
  <c r="G500" i="2"/>
  <c r="H500" i="2"/>
  <c r="J500" i="2"/>
  <c r="K500" i="2"/>
  <c r="E501" i="2"/>
  <c r="F501" i="2"/>
  <c r="C501" i="2"/>
  <c r="G501" i="2"/>
  <c r="H501" i="2"/>
  <c r="J501" i="2"/>
  <c r="K501" i="2"/>
  <c r="E502" i="2"/>
  <c r="F502" i="2"/>
  <c r="C502" i="2"/>
  <c r="G502" i="2"/>
  <c r="H502" i="2"/>
  <c r="J502" i="2"/>
  <c r="K502" i="2"/>
  <c r="E503" i="2"/>
  <c r="F503" i="2"/>
  <c r="C503" i="2"/>
  <c r="G503" i="2"/>
  <c r="H503" i="2"/>
  <c r="J503" i="2"/>
  <c r="K503" i="2"/>
  <c r="E504" i="2"/>
  <c r="F504" i="2"/>
  <c r="C504" i="2"/>
  <c r="G504" i="2"/>
  <c r="H504" i="2"/>
  <c r="J504" i="2"/>
  <c r="K504" i="2"/>
  <c r="E505" i="2"/>
  <c r="F505" i="2"/>
  <c r="C505" i="2"/>
  <c r="G505" i="2"/>
  <c r="H505" i="2"/>
  <c r="J505" i="2"/>
  <c r="K505" i="2"/>
  <c r="E506" i="2"/>
  <c r="F506" i="2"/>
  <c r="C506" i="2"/>
  <c r="G506" i="2"/>
  <c r="H506" i="2"/>
  <c r="J506" i="2"/>
  <c r="K506" i="2"/>
  <c r="E507" i="2"/>
  <c r="F507" i="2"/>
  <c r="C507" i="2"/>
  <c r="G507" i="2"/>
  <c r="H507" i="2"/>
  <c r="J507" i="2"/>
  <c r="K507" i="2"/>
  <c r="E508" i="2"/>
  <c r="F508" i="2"/>
  <c r="C508" i="2"/>
  <c r="G508" i="2"/>
  <c r="H508" i="2"/>
  <c r="J508" i="2"/>
  <c r="K508" i="2"/>
  <c r="E509" i="2"/>
  <c r="F509" i="2"/>
  <c r="C509" i="2"/>
  <c r="G509" i="2"/>
  <c r="H509" i="2"/>
  <c r="J509" i="2"/>
  <c r="K509" i="2"/>
  <c r="E510" i="2"/>
  <c r="F510" i="2"/>
  <c r="C510" i="2"/>
  <c r="G510" i="2"/>
  <c r="H510" i="2"/>
  <c r="J510" i="2"/>
  <c r="K510" i="2"/>
  <c r="E511" i="2"/>
  <c r="F511" i="2"/>
  <c r="C511" i="2"/>
  <c r="G511" i="2"/>
  <c r="H511" i="2"/>
  <c r="J511" i="2"/>
  <c r="K511" i="2"/>
  <c r="E512" i="2"/>
  <c r="F512" i="2"/>
  <c r="C512" i="2"/>
  <c r="G512" i="2"/>
  <c r="H512" i="2"/>
  <c r="J512" i="2"/>
  <c r="K512" i="2"/>
  <c r="E513" i="2"/>
  <c r="F513" i="2"/>
  <c r="C513" i="2"/>
  <c r="G513" i="2"/>
  <c r="H513" i="2"/>
  <c r="J513" i="2"/>
  <c r="K513" i="2"/>
  <c r="E514" i="2"/>
  <c r="F514" i="2"/>
  <c r="C514" i="2"/>
  <c r="G514" i="2"/>
  <c r="H514" i="2"/>
  <c r="J514" i="2"/>
  <c r="K514" i="2"/>
  <c r="E515" i="2"/>
  <c r="F515" i="2"/>
  <c r="C515" i="2"/>
  <c r="G515" i="2"/>
  <c r="H515" i="2"/>
  <c r="J515" i="2"/>
  <c r="K515" i="2"/>
  <c r="E516" i="2"/>
  <c r="F516" i="2"/>
  <c r="C516" i="2"/>
  <c r="G516" i="2"/>
  <c r="H516" i="2"/>
  <c r="J516" i="2"/>
  <c r="K516" i="2"/>
  <c r="E517" i="2"/>
  <c r="F517" i="2"/>
  <c r="C517" i="2"/>
  <c r="G517" i="2"/>
  <c r="H517" i="2"/>
  <c r="J517" i="2"/>
  <c r="K517" i="2"/>
  <c r="E518" i="2"/>
  <c r="F518" i="2"/>
  <c r="C518" i="2"/>
  <c r="G518" i="2"/>
  <c r="H518" i="2"/>
  <c r="J518" i="2"/>
  <c r="K518" i="2"/>
  <c r="E519" i="2"/>
  <c r="F519" i="2"/>
  <c r="C519" i="2"/>
  <c r="G519" i="2"/>
  <c r="H519" i="2"/>
  <c r="J519" i="2"/>
  <c r="K519" i="2"/>
  <c r="E520" i="2"/>
  <c r="F520" i="2"/>
  <c r="C520" i="2"/>
  <c r="G520" i="2"/>
  <c r="H520" i="2"/>
  <c r="J520" i="2"/>
  <c r="K520" i="2"/>
  <c r="E521" i="2"/>
  <c r="F521" i="2"/>
  <c r="C521" i="2"/>
  <c r="G521" i="2"/>
  <c r="H521" i="2"/>
  <c r="J521" i="2"/>
  <c r="K521" i="2"/>
  <c r="E522" i="2"/>
  <c r="F522" i="2"/>
  <c r="C522" i="2"/>
  <c r="G522" i="2"/>
  <c r="H522" i="2"/>
  <c r="J522" i="2"/>
  <c r="K522" i="2"/>
  <c r="E523" i="2"/>
  <c r="F523" i="2"/>
  <c r="C523" i="2"/>
  <c r="G523" i="2"/>
  <c r="H523" i="2"/>
  <c r="J523" i="2"/>
  <c r="K523" i="2"/>
  <c r="E524" i="2"/>
  <c r="F524" i="2"/>
  <c r="C524" i="2"/>
  <c r="G524" i="2"/>
  <c r="H524" i="2"/>
  <c r="J524" i="2"/>
  <c r="K524" i="2"/>
  <c r="E525" i="2"/>
  <c r="F525" i="2"/>
  <c r="C525" i="2"/>
  <c r="G525" i="2"/>
  <c r="H525" i="2"/>
  <c r="J525" i="2"/>
  <c r="K525" i="2"/>
  <c r="E526" i="2"/>
  <c r="F526" i="2"/>
  <c r="C526" i="2"/>
  <c r="G526" i="2"/>
  <c r="H526" i="2"/>
  <c r="J526" i="2"/>
  <c r="K526" i="2"/>
  <c r="E527" i="2"/>
  <c r="F527" i="2"/>
  <c r="C527" i="2"/>
  <c r="G527" i="2"/>
  <c r="H527" i="2"/>
  <c r="J527" i="2"/>
  <c r="K527" i="2"/>
  <c r="E528" i="2"/>
  <c r="F528" i="2"/>
  <c r="C528" i="2"/>
  <c r="G528" i="2"/>
  <c r="H528" i="2"/>
  <c r="J528" i="2"/>
  <c r="K528" i="2"/>
  <c r="E529" i="2"/>
  <c r="F529" i="2"/>
  <c r="C529" i="2"/>
  <c r="G529" i="2"/>
  <c r="H529" i="2"/>
  <c r="J529" i="2"/>
  <c r="K529" i="2"/>
  <c r="E530" i="2"/>
  <c r="F530" i="2"/>
  <c r="C530" i="2"/>
  <c r="G530" i="2"/>
  <c r="H530" i="2"/>
  <c r="J530" i="2"/>
  <c r="K530" i="2"/>
  <c r="E531" i="2"/>
  <c r="F531" i="2"/>
  <c r="C531" i="2"/>
  <c r="G531" i="2"/>
  <c r="H531" i="2"/>
  <c r="J531" i="2"/>
  <c r="K531" i="2"/>
  <c r="E532" i="2"/>
  <c r="F532" i="2"/>
  <c r="C532" i="2"/>
  <c r="G532" i="2"/>
  <c r="H532" i="2"/>
  <c r="J532" i="2"/>
  <c r="K532" i="2"/>
  <c r="E533" i="2"/>
  <c r="F533" i="2"/>
  <c r="C533" i="2"/>
  <c r="G533" i="2"/>
  <c r="H533" i="2"/>
  <c r="J533" i="2"/>
  <c r="K533" i="2"/>
  <c r="E534" i="2"/>
  <c r="F534" i="2"/>
  <c r="C534" i="2"/>
  <c r="G534" i="2"/>
  <c r="H534" i="2"/>
  <c r="J534" i="2"/>
  <c r="K534" i="2"/>
  <c r="E535" i="2"/>
  <c r="F535" i="2"/>
  <c r="C535" i="2"/>
  <c r="G535" i="2"/>
  <c r="H535" i="2"/>
  <c r="J535" i="2"/>
  <c r="K535" i="2"/>
  <c r="E536" i="2"/>
  <c r="F536" i="2"/>
  <c r="C536" i="2"/>
  <c r="G536" i="2"/>
  <c r="H536" i="2"/>
  <c r="J536" i="2"/>
  <c r="K536" i="2"/>
  <c r="E537" i="2"/>
  <c r="F537" i="2"/>
  <c r="C537" i="2"/>
  <c r="G537" i="2"/>
  <c r="H537" i="2"/>
  <c r="J537" i="2"/>
  <c r="K537" i="2"/>
  <c r="E538" i="2"/>
  <c r="F538" i="2"/>
  <c r="C538" i="2"/>
  <c r="G538" i="2"/>
  <c r="H538" i="2"/>
  <c r="J538" i="2"/>
  <c r="K538" i="2"/>
  <c r="E539" i="2"/>
  <c r="F539" i="2"/>
  <c r="C539" i="2"/>
  <c r="G539" i="2"/>
  <c r="H539" i="2"/>
  <c r="J539" i="2"/>
  <c r="K539" i="2"/>
  <c r="E540" i="2"/>
  <c r="F540" i="2"/>
  <c r="C540" i="2"/>
  <c r="G540" i="2"/>
  <c r="H540" i="2"/>
  <c r="J540" i="2"/>
  <c r="K540" i="2"/>
  <c r="E541" i="2"/>
  <c r="F541" i="2"/>
  <c r="C541" i="2"/>
  <c r="G541" i="2"/>
  <c r="H541" i="2"/>
  <c r="J541" i="2"/>
  <c r="K541" i="2"/>
  <c r="E542" i="2"/>
  <c r="F542" i="2"/>
  <c r="C542" i="2"/>
  <c r="G542" i="2"/>
  <c r="H542" i="2"/>
  <c r="J542" i="2"/>
  <c r="K542" i="2"/>
  <c r="E543" i="2"/>
  <c r="F543" i="2"/>
  <c r="C543" i="2"/>
  <c r="G543" i="2"/>
  <c r="H543" i="2"/>
  <c r="J543" i="2"/>
  <c r="K543" i="2"/>
  <c r="E544" i="2"/>
  <c r="F544" i="2"/>
  <c r="C544" i="2"/>
  <c r="G544" i="2"/>
  <c r="H544" i="2"/>
  <c r="J544" i="2"/>
  <c r="K544" i="2"/>
  <c r="E545" i="2"/>
  <c r="F545" i="2"/>
  <c r="C545" i="2"/>
  <c r="G545" i="2"/>
  <c r="H545" i="2"/>
  <c r="J545" i="2"/>
  <c r="K545" i="2"/>
  <c r="E546" i="2"/>
  <c r="F546" i="2"/>
  <c r="C546" i="2"/>
  <c r="G546" i="2"/>
  <c r="H546" i="2"/>
  <c r="J546" i="2"/>
  <c r="K546" i="2"/>
  <c r="E547" i="2"/>
  <c r="F547" i="2"/>
  <c r="C547" i="2"/>
  <c r="G547" i="2"/>
  <c r="H547" i="2"/>
  <c r="J547" i="2"/>
  <c r="K547" i="2"/>
  <c r="E548" i="2"/>
  <c r="F548" i="2"/>
  <c r="C548" i="2"/>
  <c r="G548" i="2"/>
  <c r="H548" i="2"/>
  <c r="J548" i="2"/>
  <c r="K548" i="2"/>
  <c r="E549" i="2"/>
  <c r="F549" i="2"/>
  <c r="C549" i="2"/>
  <c r="G549" i="2"/>
  <c r="H549" i="2"/>
  <c r="J549" i="2"/>
  <c r="K549" i="2"/>
  <c r="E550" i="2"/>
  <c r="F550" i="2"/>
  <c r="C550" i="2"/>
  <c r="G550" i="2"/>
  <c r="H550" i="2"/>
  <c r="J550" i="2"/>
  <c r="K550" i="2"/>
  <c r="E551" i="2"/>
  <c r="F551" i="2"/>
  <c r="C551" i="2"/>
  <c r="G551" i="2"/>
  <c r="H551" i="2"/>
  <c r="J551" i="2"/>
  <c r="K551" i="2"/>
  <c r="E552" i="2"/>
  <c r="F552" i="2"/>
  <c r="C552" i="2"/>
  <c r="G552" i="2"/>
  <c r="H552" i="2"/>
  <c r="J552" i="2"/>
  <c r="K552" i="2"/>
  <c r="E553" i="2"/>
  <c r="F553" i="2"/>
  <c r="C553" i="2"/>
  <c r="G553" i="2"/>
  <c r="H553" i="2"/>
  <c r="J553" i="2"/>
  <c r="K553" i="2"/>
  <c r="E554" i="2"/>
  <c r="F554" i="2"/>
  <c r="C554" i="2"/>
  <c r="G554" i="2"/>
  <c r="H554" i="2"/>
  <c r="J554" i="2"/>
  <c r="K554" i="2"/>
  <c r="E555" i="2"/>
  <c r="F555" i="2"/>
  <c r="C555" i="2"/>
  <c r="G555" i="2"/>
  <c r="H555" i="2"/>
  <c r="J555" i="2"/>
  <c r="K555" i="2"/>
  <c r="E556" i="2"/>
  <c r="F556" i="2"/>
  <c r="C556" i="2"/>
  <c r="G556" i="2"/>
  <c r="H556" i="2"/>
  <c r="J556" i="2"/>
  <c r="K556" i="2"/>
  <c r="E557" i="2"/>
  <c r="F557" i="2"/>
  <c r="C557" i="2"/>
  <c r="G557" i="2"/>
  <c r="H557" i="2"/>
  <c r="J557" i="2"/>
  <c r="K557" i="2"/>
  <c r="E558" i="2"/>
  <c r="F558" i="2"/>
  <c r="C558" i="2"/>
  <c r="G558" i="2"/>
  <c r="H558" i="2"/>
  <c r="J558" i="2"/>
  <c r="K558" i="2"/>
  <c r="E559" i="2"/>
  <c r="F559" i="2"/>
  <c r="C559" i="2"/>
  <c r="G559" i="2"/>
  <c r="H559" i="2"/>
  <c r="J559" i="2"/>
  <c r="K559" i="2"/>
  <c r="E560" i="2"/>
  <c r="F560" i="2"/>
  <c r="C560" i="2"/>
  <c r="G560" i="2"/>
  <c r="H560" i="2"/>
  <c r="J560" i="2"/>
  <c r="K560" i="2"/>
  <c r="E561" i="2"/>
  <c r="F561" i="2"/>
  <c r="C561" i="2"/>
  <c r="G561" i="2"/>
  <c r="H561" i="2"/>
  <c r="J561" i="2"/>
  <c r="K561" i="2"/>
  <c r="E562" i="2"/>
  <c r="F562" i="2"/>
  <c r="C562" i="2"/>
  <c r="G562" i="2"/>
  <c r="H562" i="2"/>
  <c r="J562" i="2"/>
  <c r="K562" i="2"/>
  <c r="E563" i="2"/>
  <c r="F563" i="2"/>
  <c r="C563" i="2"/>
  <c r="G563" i="2"/>
  <c r="H563" i="2"/>
  <c r="J563" i="2"/>
  <c r="K563" i="2"/>
  <c r="E564" i="2"/>
  <c r="F564" i="2"/>
  <c r="C564" i="2"/>
  <c r="G564" i="2"/>
  <c r="H564" i="2"/>
  <c r="J564" i="2"/>
  <c r="K564" i="2"/>
  <c r="E565" i="2"/>
  <c r="F565" i="2"/>
  <c r="C565" i="2"/>
  <c r="G565" i="2"/>
  <c r="H565" i="2"/>
  <c r="J565" i="2"/>
  <c r="K565" i="2"/>
  <c r="E566" i="2"/>
  <c r="F566" i="2"/>
  <c r="C566" i="2"/>
  <c r="G566" i="2"/>
  <c r="H566" i="2"/>
  <c r="J566" i="2"/>
  <c r="K566" i="2"/>
  <c r="E567" i="2"/>
  <c r="F567" i="2"/>
  <c r="C567" i="2"/>
  <c r="G567" i="2"/>
  <c r="H567" i="2"/>
  <c r="J567" i="2"/>
  <c r="K567" i="2"/>
  <c r="E568" i="2"/>
  <c r="F568" i="2"/>
  <c r="C568" i="2"/>
  <c r="G568" i="2"/>
  <c r="H568" i="2"/>
  <c r="J568" i="2"/>
  <c r="K568" i="2"/>
  <c r="E569" i="2"/>
  <c r="F569" i="2"/>
  <c r="C569" i="2"/>
  <c r="G569" i="2"/>
  <c r="H569" i="2"/>
  <c r="J569" i="2"/>
  <c r="K569" i="2"/>
  <c r="E570" i="2"/>
  <c r="F570" i="2"/>
  <c r="C570" i="2"/>
  <c r="G570" i="2"/>
  <c r="H570" i="2"/>
  <c r="J570" i="2"/>
  <c r="K570" i="2"/>
  <c r="E571" i="2"/>
  <c r="F571" i="2"/>
  <c r="C571" i="2"/>
  <c r="G571" i="2"/>
  <c r="H571" i="2"/>
  <c r="J571" i="2"/>
  <c r="K571" i="2"/>
  <c r="E572" i="2"/>
  <c r="F572" i="2"/>
  <c r="C572" i="2"/>
  <c r="G572" i="2"/>
  <c r="H572" i="2"/>
  <c r="J572" i="2"/>
  <c r="K572" i="2"/>
  <c r="E573" i="2"/>
  <c r="F573" i="2"/>
  <c r="C573" i="2"/>
  <c r="G573" i="2"/>
  <c r="H573" i="2"/>
  <c r="J573" i="2"/>
  <c r="K573" i="2"/>
  <c r="E574" i="2"/>
  <c r="F574" i="2"/>
  <c r="C574" i="2"/>
  <c r="G574" i="2"/>
  <c r="H574" i="2"/>
  <c r="J574" i="2"/>
  <c r="K574" i="2"/>
  <c r="E575" i="2"/>
  <c r="F575" i="2"/>
  <c r="C575" i="2"/>
  <c r="G575" i="2"/>
  <c r="H575" i="2"/>
  <c r="J575" i="2"/>
  <c r="K575" i="2"/>
  <c r="E576" i="2"/>
  <c r="F576" i="2"/>
  <c r="C576" i="2"/>
  <c r="G576" i="2"/>
  <c r="H576" i="2"/>
  <c r="J576" i="2"/>
  <c r="K576" i="2"/>
  <c r="E577" i="2"/>
  <c r="F577" i="2"/>
  <c r="C577" i="2"/>
  <c r="G577" i="2"/>
  <c r="H577" i="2"/>
  <c r="J577" i="2"/>
  <c r="K577" i="2"/>
  <c r="E578" i="2"/>
  <c r="F578" i="2"/>
  <c r="C578" i="2"/>
  <c r="G578" i="2"/>
  <c r="H578" i="2"/>
  <c r="J578" i="2"/>
  <c r="K578" i="2"/>
  <c r="E579" i="2"/>
  <c r="F579" i="2"/>
  <c r="C579" i="2"/>
  <c r="G579" i="2"/>
  <c r="H579" i="2"/>
  <c r="J579" i="2"/>
  <c r="K579" i="2"/>
  <c r="E580" i="2"/>
  <c r="F580" i="2"/>
  <c r="C580" i="2"/>
  <c r="G580" i="2"/>
  <c r="H580" i="2"/>
  <c r="J580" i="2"/>
  <c r="K580" i="2"/>
  <c r="E589" i="2"/>
  <c r="C589" i="2"/>
  <c r="K589" i="2"/>
  <c r="E590" i="2"/>
  <c r="C590" i="2"/>
  <c r="K590" i="2"/>
  <c r="F589" i="2"/>
  <c r="G589" i="2"/>
  <c r="H589" i="2"/>
  <c r="J589" i="2"/>
  <c r="F590" i="2"/>
  <c r="G590" i="2"/>
  <c r="H590" i="2"/>
  <c r="J590" i="2"/>
  <c r="E591" i="2"/>
  <c r="F591" i="2"/>
  <c r="C591" i="2"/>
  <c r="G591" i="2"/>
  <c r="H591" i="2"/>
  <c r="J591" i="2"/>
  <c r="K591" i="2"/>
  <c r="E592" i="2"/>
  <c r="F592" i="2"/>
  <c r="C592" i="2"/>
  <c r="G592" i="2"/>
  <c r="H592" i="2"/>
  <c r="J592" i="2"/>
  <c r="K592" i="2"/>
  <c r="E593" i="2"/>
  <c r="F593" i="2"/>
  <c r="C593" i="2"/>
  <c r="G593" i="2"/>
  <c r="H593" i="2"/>
  <c r="J593" i="2"/>
  <c r="K593" i="2"/>
  <c r="E594" i="2"/>
  <c r="F594" i="2"/>
  <c r="C594" i="2"/>
  <c r="G594" i="2"/>
  <c r="H594" i="2"/>
  <c r="J594" i="2"/>
  <c r="K594" i="2"/>
  <c r="E595" i="2"/>
  <c r="F595" i="2"/>
  <c r="C595" i="2"/>
  <c r="G595" i="2"/>
  <c r="H595" i="2"/>
  <c r="J595" i="2"/>
  <c r="K595" i="2"/>
  <c r="E596" i="2"/>
  <c r="F596" i="2"/>
  <c r="C596" i="2"/>
  <c r="G596" i="2"/>
  <c r="H596" i="2"/>
  <c r="J596" i="2"/>
  <c r="K596" i="2"/>
  <c r="E597" i="2"/>
  <c r="F597" i="2"/>
  <c r="C597" i="2"/>
  <c r="G597" i="2"/>
  <c r="H597" i="2"/>
  <c r="J597" i="2"/>
  <c r="K597" i="2"/>
  <c r="E598" i="2"/>
  <c r="F598" i="2"/>
  <c r="C598" i="2"/>
  <c r="G598" i="2"/>
  <c r="H598" i="2"/>
  <c r="J598" i="2"/>
  <c r="K598" i="2"/>
  <c r="E599" i="2"/>
  <c r="F599" i="2"/>
  <c r="C599" i="2"/>
  <c r="G599" i="2"/>
  <c r="H599" i="2"/>
  <c r="J599" i="2"/>
  <c r="K599" i="2"/>
  <c r="E600" i="2"/>
  <c r="F600" i="2"/>
  <c r="C600" i="2"/>
  <c r="G600" i="2"/>
  <c r="H600" i="2"/>
  <c r="J600" i="2"/>
  <c r="K600" i="2"/>
  <c r="E601" i="2"/>
  <c r="F601" i="2"/>
  <c r="C601" i="2"/>
  <c r="G601" i="2"/>
  <c r="H601" i="2"/>
  <c r="J601" i="2"/>
  <c r="K601" i="2"/>
  <c r="E602" i="2"/>
  <c r="F602" i="2"/>
  <c r="C602" i="2"/>
  <c r="G602" i="2"/>
  <c r="H602" i="2"/>
  <c r="J602" i="2"/>
  <c r="K602" i="2"/>
  <c r="E603" i="2"/>
  <c r="F603" i="2"/>
  <c r="C603" i="2"/>
  <c r="G603" i="2"/>
  <c r="H603" i="2"/>
  <c r="J603" i="2"/>
  <c r="K603" i="2"/>
  <c r="E604" i="2"/>
  <c r="F604" i="2"/>
  <c r="C604" i="2"/>
  <c r="G604" i="2"/>
  <c r="H604" i="2"/>
  <c r="J604" i="2"/>
  <c r="K604" i="2"/>
  <c r="E605" i="2"/>
  <c r="F605" i="2"/>
  <c r="C605" i="2"/>
  <c r="G605" i="2"/>
  <c r="H605" i="2"/>
  <c r="J605" i="2"/>
  <c r="K605" i="2"/>
  <c r="E606" i="2"/>
  <c r="F606" i="2"/>
  <c r="C606" i="2"/>
  <c r="G606" i="2"/>
  <c r="H606" i="2"/>
  <c r="J606" i="2"/>
  <c r="K606" i="2"/>
  <c r="E607" i="2"/>
  <c r="F607" i="2"/>
  <c r="C607" i="2"/>
  <c r="G607" i="2"/>
  <c r="H607" i="2"/>
  <c r="J607" i="2"/>
  <c r="K607" i="2"/>
  <c r="E608" i="2"/>
  <c r="F608" i="2"/>
  <c r="C608" i="2"/>
  <c r="G608" i="2"/>
  <c r="H608" i="2"/>
  <c r="J608" i="2"/>
  <c r="K608" i="2"/>
  <c r="E609" i="2"/>
  <c r="F609" i="2"/>
  <c r="C609" i="2"/>
  <c r="G609" i="2"/>
  <c r="H609" i="2"/>
  <c r="J609" i="2"/>
  <c r="K609" i="2"/>
  <c r="E610" i="2"/>
  <c r="F610" i="2"/>
  <c r="C610" i="2"/>
  <c r="G610" i="2"/>
  <c r="H610" i="2"/>
  <c r="J610" i="2"/>
  <c r="K610" i="2"/>
  <c r="E611" i="2"/>
  <c r="F611" i="2"/>
  <c r="C611" i="2"/>
  <c r="G611" i="2"/>
  <c r="H611" i="2"/>
  <c r="J611" i="2"/>
  <c r="K611" i="2"/>
  <c r="E612" i="2"/>
  <c r="F612" i="2"/>
  <c r="C612" i="2"/>
  <c r="G612" i="2"/>
  <c r="H612" i="2"/>
  <c r="J612" i="2"/>
  <c r="K612" i="2"/>
  <c r="E613" i="2"/>
  <c r="F613" i="2"/>
  <c r="C613" i="2"/>
  <c r="G613" i="2"/>
  <c r="H613" i="2"/>
  <c r="J613" i="2"/>
  <c r="K613" i="2"/>
  <c r="E614" i="2"/>
  <c r="F614" i="2"/>
  <c r="C614" i="2"/>
  <c r="G614" i="2"/>
  <c r="H614" i="2"/>
  <c r="J614" i="2"/>
  <c r="K614" i="2"/>
  <c r="E615" i="2"/>
  <c r="F615" i="2"/>
  <c r="C615" i="2"/>
  <c r="G615" i="2"/>
  <c r="H615" i="2"/>
  <c r="J615" i="2"/>
  <c r="K615" i="2"/>
  <c r="E616" i="2"/>
  <c r="F616" i="2"/>
  <c r="C616" i="2"/>
  <c r="G616" i="2"/>
  <c r="H616" i="2"/>
  <c r="J616" i="2"/>
  <c r="K616" i="2"/>
  <c r="E617" i="2"/>
  <c r="F617" i="2"/>
  <c r="C617" i="2"/>
  <c r="G617" i="2"/>
  <c r="H617" i="2"/>
  <c r="J617" i="2"/>
  <c r="K617" i="2"/>
  <c r="E618" i="2"/>
  <c r="F618" i="2"/>
  <c r="C618" i="2"/>
  <c r="G618" i="2"/>
  <c r="H618" i="2"/>
  <c r="J618" i="2"/>
  <c r="K618" i="2"/>
  <c r="E619" i="2"/>
  <c r="F619" i="2"/>
  <c r="C619" i="2"/>
  <c r="G619" i="2"/>
  <c r="H619" i="2"/>
  <c r="J619" i="2"/>
  <c r="K619" i="2"/>
  <c r="E620" i="2"/>
  <c r="F620" i="2"/>
  <c r="C620" i="2"/>
  <c r="G620" i="2"/>
  <c r="H620" i="2"/>
  <c r="J620" i="2"/>
  <c r="K620" i="2"/>
  <c r="E621" i="2"/>
  <c r="F621" i="2"/>
  <c r="C621" i="2"/>
  <c r="G621" i="2"/>
  <c r="H621" i="2"/>
  <c r="J621" i="2"/>
  <c r="K621" i="2"/>
  <c r="E622" i="2"/>
  <c r="F622" i="2"/>
  <c r="C622" i="2"/>
  <c r="G622" i="2"/>
  <c r="H622" i="2"/>
  <c r="J622" i="2"/>
  <c r="K622" i="2"/>
  <c r="E623" i="2"/>
  <c r="F623" i="2"/>
  <c r="C623" i="2"/>
  <c r="G623" i="2"/>
  <c r="H623" i="2"/>
  <c r="J623" i="2"/>
  <c r="K623" i="2"/>
  <c r="E624" i="2"/>
  <c r="F624" i="2"/>
  <c r="C624" i="2"/>
  <c r="G624" i="2"/>
  <c r="H624" i="2"/>
  <c r="J624" i="2"/>
  <c r="K624" i="2"/>
  <c r="E625" i="2"/>
  <c r="F625" i="2"/>
  <c r="C625" i="2"/>
  <c r="G625" i="2"/>
  <c r="H625" i="2"/>
  <c r="J625" i="2"/>
  <c r="K625" i="2"/>
  <c r="E626" i="2"/>
  <c r="F626" i="2"/>
  <c r="C626" i="2"/>
  <c r="G626" i="2"/>
  <c r="H626" i="2"/>
  <c r="J626" i="2"/>
  <c r="K626" i="2"/>
  <c r="E627" i="2"/>
  <c r="F627" i="2"/>
  <c r="C627" i="2"/>
  <c r="G627" i="2"/>
  <c r="H627" i="2"/>
  <c r="J627" i="2"/>
  <c r="K627" i="2"/>
  <c r="E628" i="2"/>
  <c r="F628" i="2"/>
  <c r="C628" i="2"/>
  <c r="G628" i="2"/>
  <c r="H628" i="2"/>
  <c r="J628" i="2"/>
  <c r="K628" i="2"/>
  <c r="E629" i="2"/>
  <c r="F629" i="2"/>
  <c r="C629" i="2"/>
  <c r="G629" i="2"/>
  <c r="H629" i="2"/>
  <c r="J629" i="2"/>
  <c r="K629" i="2"/>
  <c r="E630" i="2"/>
  <c r="F630" i="2"/>
  <c r="C630" i="2"/>
  <c r="G630" i="2"/>
  <c r="H630" i="2"/>
  <c r="J630" i="2"/>
  <c r="K630" i="2"/>
  <c r="E631" i="2"/>
  <c r="F631" i="2"/>
  <c r="C631" i="2"/>
  <c r="G631" i="2"/>
  <c r="H631" i="2"/>
  <c r="J631" i="2"/>
  <c r="K631" i="2"/>
  <c r="E632" i="2"/>
  <c r="F632" i="2"/>
  <c r="C632" i="2"/>
  <c r="G632" i="2"/>
  <c r="H632" i="2"/>
  <c r="J632" i="2"/>
  <c r="K632" i="2"/>
  <c r="E633" i="2"/>
  <c r="F633" i="2"/>
  <c r="C633" i="2"/>
  <c r="G633" i="2"/>
  <c r="H633" i="2"/>
  <c r="J633" i="2"/>
  <c r="K633" i="2"/>
  <c r="E739" i="2"/>
  <c r="F739" i="2"/>
  <c r="C739" i="2"/>
  <c r="G739" i="2"/>
  <c r="H739" i="2"/>
  <c r="J739" i="2"/>
  <c r="K739" i="2"/>
  <c r="E740" i="2"/>
  <c r="F740" i="2"/>
  <c r="C740" i="2"/>
  <c r="G740" i="2"/>
  <c r="H740" i="2"/>
  <c r="J740" i="2"/>
  <c r="K740" i="2"/>
  <c r="E741" i="2"/>
  <c r="F741" i="2"/>
  <c r="C741" i="2"/>
  <c r="G741" i="2"/>
  <c r="H741" i="2"/>
  <c r="J741" i="2"/>
  <c r="K741" i="2"/>
  <c r="E742" i="2"/>
  <c r="F742" i="2"/>
  <c r="C742" i="2"/>
  <c r="G742" i="2"/>
  <c r="H742" i="2"/>
  <c r="J742" i="2"/>
  <c r="K742" i="2"/>
  <c r="E743" i="2"/>
  <c r="F743" i="2"/>
  <c r="C743" i="2"/>
  <c r="G743" i="2"/>
  <c r="H743" i="2"/>
  <c r="J743" i="2"/>
  <c r="K743" i="2"/>
  <c r="E744" i="2"/>
  <c r="F744" i="2"/>
  <c r="C744" i="2"/>
  <c r="G744" i="2"/>
  <c r="H744" i="2"/>
  <c r="J744" i="2"/>
  <c r="K744" i="2"/>
  <c r="E745" i="2"/>
  <c r="F745" i="2"/>
  <c r="C745" i="2"/>
  <c r="G745" i="2"/>
  <c r="H745" i="2"/>
  <c r="J745" i="2"/>
  <c r="K745" i="2"/>
  <c r="E746" i="2"/>
  <c r="F746" i="2"/>
  <c r="C746" i="2"/>
  <c r="G746" i="2"/>
  <c r="H746" i="2"/>
  <c r="J746" i="2"/>
  <c r="K746" i="2"/>
  <c r="E747" i="2"/>
  <c r="F747" i="2"/>
  <c r="C747" i="2"/>
  <c r="G747" i="2"/>
  <c r="H747" i="2"/>
  <c r="J747" i="2"/>
  <c r="K747" i="2"/>
  <c r="E748" i="2"/>
  <c r="F748" i="2"/>
  <c r="C748" i="2"/>
  <c r="G748" i="2"/>
  <c r="H748" i="2"/>
  <c r="J748" i="2"/>
  <c r="K748" i="2"/>
  <c r="E749" i="2"/>
  <c r="F749" i="2"/>
  <c r="C749" i="2"/>
  <c r="G749" i="2"/>
  <c r="H749" i="2"/>
  <c r="J749" i="2"/>
  <c r="K749" i="2"/>
  <c r="E750" i="2"/>
  <c r="F750" i="2"/>
  <c r="C750" i="2"/>
  <c r="G750" i="2"/>
  <c r="H750" i="2"/>
  <c r="J750" i="2"/>
  <c r="K750" i="2"/>
  <c r="E751" i="2"/>
  <c r="F751" i="2"/>
  <c r="C751" i="2"/>
  <c r="G751" i="2"/>
  <c r="H751" i="2"/>
  <c r="J751" i="2"/>
  <c r="K751" i="2"/>
  <c r="E752" i="2"/>
  <c r="F752" i="2"/>
  <c r="C752" i="2"/>
  <c r="G752" i="2"/>
  <c r="H752" i="2"/>
  <c r="J752" i="2"/>
  <c r="K752" i="2"/>
  <c r="E753" i="2"/>
  <c r="F753" i="2"/>
  <c r="C753" i="2"/>
  <c r="G753" i="2"/>
  <c r="H753" i="2"/>
  <c r="J753" i="2"/>
  <c r="K753" i="2"/>
  <c r="E754" i="2"/>
  <c r="F754" i="2"/>
  <c r="C754" i="2"/>
  <c r="G754" i="2"/>
  <c r="H754" i="2"/>
  <c r="J754" i="2"/>
  <c r="K754" i="2"/>
  <c r="E755" i="2"/>
  <c r="F755" i="2"/>
  <c r="C755" i="2"/>
  <c r="G755" i="2"/>
  <c r="H755" i="2"/>
  <c r="J755" i="2"/>
  <c r="K755" i="2"/>
  <c r="E756" i="2"/>
  <c r="F756" i="2"/>
  <c r="C756" i="2"/>
  <c r="G756" i="2"/>
  <c r="H756" i="2"/>
  <c r="J756" i="2"/>
  <c r="K756" i="2"/>
  <c r="E757" i="2"/>
  <c r="F757" i="2"/>
  <c r="C757" i="2"/>
  <c r="G757" i="2"/>
  <c r="H757" i="2"/>
  <c r="J757" i="2"/>
  <c r="K757" i="2"/>
  <c r="E758" i="2"/>
  <c r="F758" i="2"/>
  <c r="C758" i="2"/>
  <c r="G758" i="2"/>
  <c r="H758" i="2"/>
  <c r="J758" i="2"/>
  <c r="K758" i="2"/>
  <c r="E759" i="2"/>
  <c r="F759" i="2"/>
  <c r="C759" i="2"/>
  <c r="G759" i="2"/>
  <c r="H759" i="2"/>
  <c r="J759" i="2"/>
  <c r="K759" i="2"/>
  <c r="E760" i="2"/>
  <c r="F760" i="2"/>
  <c r="C760" i="2"/>
  <c r="G760" i="2"/>
  <c r="H760" i="2"/>
  <c r="J760" i="2"/>
  <c r="K760" i="2"/>
  <c r="E761" i="2"/>
  <c r="F761" i="2"/>
  <c r="C761" i="2"/>
  <c r="G761" i="2"/>
  <c r="H761" i="2"/>
  <c r="J761" i="2"/>
  <c r="K761" i="2"/>
  <c r="E762" i="2"/>
  <c r="F762" i="2"/>
  <c r="C762" i="2"/>
  <c r="G762" i="2"/>
  <c r="H762" i="2"/>
  <c r="J762" i="2"/>
  <c r="K762" i="2"/>
  <c r="E763" i="2"/>
  <c r="F763" i="2"/>
  <c r="C763" i="2"/>
  <c r="G763" i="2"/>
  <c r="H763" i="2"/>
  <c r="J763" i="2"/>
  <c r="K763" i="2"/>
  <c r="E764" i="2"/>
  <c r="F764" i="2"/>
  <c r="C764" i="2"/>
  <c r="G764" i="2"/>
  <c r="H764" i="2"/>
  <c r="J764" i="2"/>
  <c r="K764" i="2"/>
  <c r="E765" i="2"/>
  <c r="F765" i="2"/>
  <c r="C765" i="2"/>
  <c r="G765" i="2"/>
  <c r="H765" i="2"/>
  <c r="J765" i="2"/>
  <c r="K765" i="2"/>
  <c r="E766" i="2"/>
  <c r="F766" i="2"/>
  <c r="C766" i="2"/>
  <c r="G766" i="2"/>
  <c r="H766" i="2"/>
  <c r="J766" i="2"/>
  <c r="K766" i="2"/>
  <c r="E767" i="2"/>
  <c r="F767" i="2"/>
  <c r="C767" i="2"/>
  <c r="G767" i="2"/>
  <c r="H767" i="2"/>
  <c r="J767" i="2"/>
  <c r="K767" i="2"/>
  <c r="E768" i="2"/>
  <c r="F768" i="2"/>
  <c r="C768" i="2"/>
  <c r="G768" i="2"/>
  <c r="H768" i="2"/>
  <c r="J768" i="2"/>
  <c r="K768" i="2"/>
  <c r="E769" i="2"/>
  <c r="F769" i="2"/>
  <c r="C769" i="2"/>
  <c r="G769" i="2"/>
  <c r="H769" i="2"/>
  <c r="J769" i="2"/>
  <c r="K769" i="2"/>
  <c r="E770" i="2"/>
  <c r="F770" i="2"/>
  <c r="C770" i="2"/>
  <c r="G770" i="2"/>
  <c r="H770" i="2"/>
  <c r="J770" i="2"/>
  <c r="K770" i="2"/>
  <c r="E771" i="2"/>
  <c r="F771" i="2"/>
  <c r="C771" i="2"/>
  <c r="G771" i="2"/>
  <c r="H771" i="2"/>
  <c r="J771" i="2"/>
  <c r="K771" i="2"/>
  <c r="E772" i="2"/>
  <c r="F772" i="2"/>
  <c r="C772" i="2"/>
  <c r="G772" i="2"/>
  <c r="H772" i="2"/>
  <c r="J772" i="2"/>
  <c r="K772" i="2"/>
  <c r="E773" i="2"/>
  <c r="F773" i="2"/>
  <c r="C773" i="2"/>
  <c r="G773" i="2"/>
  <c r="H773" i="2"/>
  <c r="J773" i="2"/>
  <c r="K773" i="2"/>
  <c r="E774" i="2"/>
  <c r="F774" i="2"/>
  <c r="C774" i="2"/>
  <c r="G774" i="2"/>
  <c r="H774" i="2"/>
  <c r="J774" i="2"/>
  <c r="K774" i="2"/>
  <c r="E775" i="2"/>
  <c r="F775" i="2"/>
  <c r="C775" i="2"/>
  <c r="G775" i="2"/>
  <c r="H775" i="2"/>
  <c r="J775" i="2"/>
  <c r="K775" i="2"/>
  <c r="E776" i="2"/>
  <c r="F776" i="2"/>
  <c r="C776" i="2"/>
  <c r="G776" i="2"/>
  <c r="H776" i="2"/>
  <c r="J776" i="2"/>
  <c r="K776" i="2"/>
  <c r="E777" i="2"/>
  <c r="F777" i="2"/>
  <c r="C777" i="2"/>
  <c r="G777" i="2"/>
  <c r="H777" i="2"/>
  <c r="J777" i="2"/>
  <c r="K777" i="2"/>
  <c r="E778" i="2"/>
  <c r="F778" i="2"/>
  <c r="C778" i="2"/>
  <c r="G778" i="2"/>
  <c r="H778" i="2"/>
  <c r="J778" i="2"/>
  <c r="K778" i="2"/>
  <c r="E779" i="2"/>
  <c r="F779" i="2"/>
  <c r="C779" i="2"/>
  <c r="G779" i="2"/>
  <c r="H779" i="2"/>
  <c r="J779" i="2"/>
  <c r="K779" i="2"/>
  <c r="E780" i="2"/>
  <c r="F780" i="2"/>
  <c r="C780" i="2"/>
  <c r="G780" i="2"/>
  <c r="H780" i="2"/>
  <c r="J780" i="2"/>
  <c r="K780" i="2"/>
  <c r="E781" i="2"/>
  <c r="F781" i="2"/>
  <c r="C781" i="2"/>
  <c r="G781" i="2"/>
  <c r="H781" i="2"/>
  <c r="J781" i="2"/>
  <c r="K781" i="2"/>
  <c r="E782" i="2"/>
  <c r="F782" i="2"/>
  <c r="C782" i="2"/>
  <c r="G782" i="2"/>
  <c r="H782" i="2"/>
  <c r="J782" i="2"/>
  <c r="K782" i="2"/>
  <c r="E783" i="2"/>
  <c r="F783" i="2"/>
  <c r="C783" i="2"/>
  <c r="G783" i="2"/>
  <c r="H783" i="2"/>
  <c r="J783" i="2"/>
  <c r="K783" i="2"/>
  <c r="E784" i="2"/>
  <c r="F784" i="2"/>
  <c r="C784" i="2"/>
  <c r="G784" i="2"/>
  <c r="H784" i="2"/>
  <c r="J784" i="2"/>
  <c r="K784" i="2"/>
  <c r="E785" i="2"/>
  <c r="F785" i="2"/>
  <c r="C785" i="2"/>
  <c r="G785" i="2"/>
  <c r="H785" i="2"/>
  <c r="J785" i="2"/>
  <c r="K785" i="2"/>
  <c r="E786" i="2"/>
  <c r="F786" i="2"/>
  <c r="C786" i="2"/>
  <c r="G786" i="2"/>
  <c r="H786" i="2"/>
  <c r="J786" i="2"/>
  <c r="K786" i="2"/>
  <c r="E787" i="2"/>
  <c r="F787" i="2"/>
  <c r="C787" i="2"/>
  <c r="G787" i="2"/>
  <c r="H787" i="2"/>
  <c r="J787" i="2"/>
  <c r="K787" i="2"/>
  <c r="E788" i="2"/>
  <c r="F788" i="2"/>
  <c r="C788" i="2"/>
  <c r="G788" i="2"/>
  <c r="H788" i="2"/>
  <c r="J788" i="2"/>
  <c r="K788" i="2"/>
  <c r="E789" i="2"/>
  <c r="F789" i="2"/>
  <c r="C789" i="2"/>
  <c r="G789" i="2"/>
  <c r="H789" i="2"/>
  <c r="J789" i="2"/>
  <c r="K789" i="2"/>
  <c r="E790" i="2"/>
  <c r="F790" i="2"/>
  <c r="C790" i="2"/>
  <c r="G790" i="2"/>
  <c r="H790" i="2"/>
  <c r="J790" i="2"/>
  <c r="K790" i="2"/>
  <c r="E791" i="2"/>
  <c r="F791" i="2"/>
  <c r="C791" i="2"/>
  <c r="G791" i="2"/>
  <c r="H791" i="2"/>
  <c r="J791" i="2"/>
  <c r="K791" i="2"/>
  <c r="E792" i="2"/>
  <c r="F792" i="2"/>
  <c r="C792" i="2"/>
  <c r="G792" i="2"/>
  <c r="H792" i="2"/>
  <c r="J792" i="2"/>
  <c r="K792" i="2"/>
  <c r="E793" i="2"/>
  <c r="F793" i="2"/>
  <c r="C793" i="2"/>
  <c r="G793" i="2"/>
  <c r="H793" i="2"/>
  <c r="J793" i="2"/>
  <c r="K793" i="2"/>
  <c r="E794" i="2"/>
  <c r="F794" i="2"/>
  <c r="C794" i="2"/>
  <c r="G794" i="2"/>
  <c r="H794" i="2"/>
  <c r="J794" i="2"/>
  <c r="K794" i="2"/>
  <c r="E795" i="2"/>
  <c r="F795" i="2"/>
  <c r="C795" i="2"/>
  <c r="G795" i="2"/>
  <c r="H795" i="2"/>
  <c r="J795" i="2"/>
  <c r="K795" i="2"/>
  <c r="E796" i="2"/>
  <c r="F796" i="2"/>
  <c r="C796" i="2"/>
  <c r="G796" i="2"/>
  <c r="H796" i="2"/>
  <c r="J796" i="2"/>
  <c r="K796" i="2"/>
  <c r="E797" i="2"/>
  <c r="F797" i="2"/>
  <c r="C797" i="2"/>
  <c r="G797" i="2"/>
  <c r="H797" i="2"/>
  <c r="J797" i="2"/>
  <c r="K797" i="2"/>
  <c r="E798" i="2"/>
  <c r="F798" i="2"/>
  <c r="C798" i="2"/>
  <c r="G798" i="2"/>
  <c r="H798" i="2"/>
  <c r="J798" i="2"/>
  <c r="K798" i="2"/>
  <c r="E799" i="2"/>
  <c r="F799" i="2"/>
  <c r="C799" i="2"/>
  <c r="G799" i="2"/>
  <c r="H799" i="2"/>
  <c r="J799" i="2"/>
  <c r="K799" i="2"/>
  <c r="E800" i="2"/>
  <c r="F800" i="2"/>
  <c r="C800" i="2"/>
  <c r="G800" i="2"/>
  <c r="H800" i="2"/>
  <c r="J800" i="2"/>
  <c r="K800" i="2"/>
  <c r="E801" i="2"/>
  <c r="F801" i="2"/>
  <c r="C801" i="2"/>
  <c r="G801" i="2"/>
  <c r="H801" i="2"/>
  <c r="J801" i="2"/>
  <c r="K801" i="2"/>
  <c r="E802" i="2"/>
  <c r="F802" i="2"/>
  <c r="C802" i="2"/>
  <c r="G802" i="2"/>
  <c r="H802" i="2"/>
  <c r="J802" i="2"/>
  <c r="K802" i="2"/>
  <c r="E803" i="2"/>
  <c r="F803" i="2"/>
  <c r="C803" i="2"/>
  <c r="G803" i="2"/>
  <c r="H803" i="2"/>
  <c r="J803" i="2"/>
  <c r="K803" i="2"/>
  <c r="E804" i="2"/>
  <c r="F804" i="2"/>
  <c r="C804" i="2"/>
  <c r="G804" i="2"/>
  <c r="H804" i="2"/>
  <c r="J804" i="2"/>
  <c r="K804" i="2"/>
  <c r="E805" i="2"/>
  <c r="F805" i="2"/>
  <c r="C805" i="2"/>
  <c r="G805" i="2"/>
  <c r="H805" i="2"/>
  <c r="J805" i="2"/>
  <c r="K805" i="2"/>
  <c r="E806" i="2"/>
  <c r="F806" i="2"/>
  <c r="C806" i="2"/>
  <c r="G806" i="2"/>
  <c r="H806" i="2"/>
  <c r="J806" i="2"/>
  <c r="K806" i="2"/>
  <c r="E807" i="2"/>
  <c r="F807" i="2"/>
  <c r="C807" i="2"/>
  <c r="G807" i="2"/>
  <c r="H807" i="2"/>
  <c r="J807" i="2"/>
  <c r="K807" i="2"/>
  <c r="E808" i="2"/>
  <c r="F808" i="2"/>
  <c r="C808" i="2"/>
  <c r="G808" i="2"/>
  <c r="H808" i="2"/>
  <c r="J808" i="2"/>
  <c r="K808" i="2"/>
  <c r="E809" i="2"/>
  <c r="F809" i="2"/>
  <c r="C809" i="2"/>
  <c r="G809" i="2"/>
  <c r="H809" i="2"/>
  <c r="J809" i="2"/>
  <c r="K809" i="2"/>
  <c r="E810" i="2"/>
  <c r="F810" i="2"/>
  <c r="C810" i="2"/>
  <c r="G810" i="2"/>
  <c r="H810" i="2"/>
  <c r="J810" i="2"/>
  <c r="K810" i="2"/>
  <c r="E811" i="2"/>
  <c r="F811" i="2"/>
  <c r="C811" i="2"/>
  <c r="G811" i="2"/>
  <c r="H811" i="2"/>
  <c r="J811" i="2"/>
  <c r="K811" i="2"/>
  <c r="E812" i="2"/>
  <c r="F812" i="2"/>
  <c r="C812" i="2"/>
  <c r="G812" i="2"/>
  <c r="H812" i="2"/>
  <c r="J812" i="2"/>
  <c r="K812" i="2"/>
  <c r="E813" i="2"/>
  <c r="F813" i="2"/>
  <c r="C813" i="2"/>
  <c r="G813" i="2"/>
  <c r="H813" i="2"/>
  <c r="J813" i="2"/>
  <c r="K813" i="2"/>
  <c r="E814" i="2"/>
  <c r="F814" i="2"/>
  <c r="C814" i="2"/>
  <c r="G814" i="2"/>
  <c r="H814" i="2"/>
  <c r="J814" i="2"/>
  <c r="K814" i="2"/>
  <c r="E815" i="2"/>
  <c r="F815" i="2"/>
  <c r="C815" i="2"/>
  <c r="G815" i="2"/>
  <c r="H815" i="2"/>
  <c r="J815" i="2"/>
  <c r="K815" i="2"/>
  <c r="E816" i="2"/>
  <c r="F816" i="2"/>
  <c r="C816" i="2"/>
  <c r="G816" i="2"/>
  <c r="H816" i="2"/>
  <c r="J816" i="2"/>
  <c r="K816" i="2"/>
  <c r="E817" i="2"/>
  <c r="F817" i="2"/>
  <c r="C817" i="2"/>
  <c r="G817" i="2"/>
  <c r="H817" i="2"/>
  <c r="J817" i="2"/>
  <c r="K817" i="2"/>
  <c r="E818" i="2"/>
  <c r="F818" i="2"/>
  <c r="C818" i="2"/>
  <c r="G818" i="2"/>
  <c r="H818" i="2"/>
  <c r="J818" i="2"/>
  <c r="K818" i="2"/>
  <c r="E819" i="2"/>
  <c r="F819" i="2"/>
  <c r="C819" i="2"/>
  <c r="G819" i="2"/>
  <c r="H819" i="2"/>
  <c r="J819" i="2"/>
  <c r="K819" i="2"/>
  <c r="E820" i="2"/>
  <c r="F820" i="2"/>
  <c r="C820" i="2"/>
  <c r="G820" i="2"/>
  <c r="H820" i="2"/>
  <c r="J820" i="2"/>
  <c r="K820" i="2"/>
  <c r="E821" i="2"/>
  <c r="F821" i="2"/>
  <c r="C821" i="2"/>
  <c r="G821" i="2"/>
  <c r="H821" i="2"/>
  <c r="J821" i="2"/>
  <c r="K821" i="2"/>
  <c r="E822" i="2"/>
  <c r="F822" i="2"/>
  <c r="C822" i="2"/>
  <c r="G822" i="2"/>
  <c r="H822" i="2"/>
  <c r="J822" i="2"/>
  <c r="K822" i="2"/>
  <c r="E823" i="2"/>
  <c r="F823" i="2"/>
  <c r="C823" i="2"/>
  <c r="G823" i="2"/>
  <c r="H823" i="2"/>
  <c r="J823" i="2"/>
  <c r="K823" i="2"/>
  <c r="E824" i="2"/>
  <c r="F824" i="2"/>
  <c r="C824" i="2"/>
  <c r="G824" i="2"/>
  <c r="H824" i="2"/>
  <c r="J824" i="2"/>
  <c r="K824" i="2"/>
  <c r="E825" i="2"/>
  <c r="F825" i="2"/>
  <c r="C825" i="2"/>
  <c r="G825" i="2"/>
  <c r="H825" i="2"/>
  <c r="J825" i="2"/>
  <c r="K825" i="2"/>
  <c r="E826" i="2"/>
  <c r="F826" i="2"/>
  <c r="C826" i="2"/>
  <c r="G826" i="2"/>
  <c r="H826" i="2"/>
  <c r="J826" i="2"/>
  <c r="K826" i="2"/>
  <c r="E827" i="2"/>
  <c r="F827" i="2"/>
  <c r="C827" i="2"/>
  <c r="G827" i="2"/>
  <c r="H827" i="2"/>
  <c r="J827" i="2"/>
  <c r="K827" i="2"/>
  <c r="E828" i="2"/>
  <c r="F828" i="2"/>
  <c r="C828" i="2"/>
  <c r="G828" i="2"/>
  <c r="H828" i="2"/>
  <c r="J828" i="2"/>
  <c r="K828" i="2"/>
  <c r="E829" i="2"/>
  <c r="F829" i="2"/>
  <c r="C829" i="2"/>
  <c r="G829" i="2"/>
  <c r="H829" i="2"/>
  <c r="J829" i="2"/>
  <c r="K829" i="2"/>
  <c r="E830" i="2"/>
  <c r="F830" i="2"/>
  <c r="C830" i="2"/>
  <c r="G830" i="2"/>
  <c r="H830" i="2"/>
  <c r="J830" i="2"/>
  <c r="K830" i="2"/>
  <c r="E831" i="2"/>
  <c r="F831" i="2"/>
  <c r="C831" i="2"/>
  <c r="G831" i="2"/>
  <c r="H831" i="2"/>
  <c r="J831" i="2"/>
  <c r="K831" i="2"/>
  <c r="E1971" i="2"/>
  <c r="C1971" i="2"/>
  <c r="K1971" i="2"/>
  <c r="E1972" i="2"/>
  <c r="C1972" i="2"/>
  <c r="K1972" i="2"/>
  <c r="F1971" i="2"/>
  <c r="G1971" i="2"/>
  <c r="H1971" i="2"/>
  <c r="J1971" i="2"/>
  <c r="F1972" i="2"/>
  <c r="G1972" i="2"/>
  <c r="H1972" i="2"/>
  <c r="J1972" i="2"/>
  <c r="E1973" i="2"/>
  <c r="F1973" i="2"/>
  <c r="C1973" i="2"/>
  <c r="G1973" i="2"/>
  <c r="H1973" i="2"/>
  <c r="J1973" i="2"/>
  <c r="K1973" i="2"/>
  <c r="E1974" i="2"/>
  <c r="F1974" i="2"/>
  <c r="C1974" i="2"/>
  <c r="G1974" i="2"/>
  <c r="H1974" i="2"/>
  <c r="J1974" i="2"/>
  <c r="K1974" i="2"/>
  <c r="E1975" i="2"/>
  <c r="F1975" i="2"/>
  <c r="C1975" i="2"/>
  <c r="G1975" i="2"/>
  <c r="H1975" i="2"/>
  <c r="J1975" i="2"/>
  <c r="K1975" i="2"/>
  <c r="E1976" i="2"/>
  <c r="F1976" i="2"/>
  <c r="C1976" i="2"/>
  <c r="G1976" i="2"/>
  <c r="H1976" i="2"/>
  <c r="J1976" i="2"/>
  <c r="K1976" i="2"/>
  <c r="E1977" i="2"/>
  <c r="F1977" i="2"/>
  <c r="C1977" i="2"/>
  <c r="G1977" i="2"/>
  <c r="H1977" i="2"/>
  <c r="J1977" i="2"/>
  <c r="K1977" i="2"/>
  <c r="E1978" i="2"/>
  <c r="F1978" i="2"/>
  <c r="C1978" i="2"/>
  <c r="G1978" i="2"/>
  <c r="H1978" i="2"/>
  <c r="J1978" i="2"/>
  <c r="K1978" i="2"/>
  <c r="E1979" i="2"/>
  <c r="F1979" i="2"/>
  <c r="C1979" i="2"/>
  <c r="G1979" i="2"/>
  <c r="H1979" i="2"/>
  <c r="J1979" i="2"/>
  <c r="K1979" i="2"/>
  <c r="E1980" i="2"/>
  <c r="F1980" i="2"/>
  <c r="C1980" i="2"/>
  <c r="G1980" i="2"/>
  <c r="H1980" i="2"/>
  <c r="J1980" i="2"/>
  <c r="K1980" i="2"/>
  <c r="E1981" i="2"/>
  <c r="F1981" i="2"/>
  <c r="C1981" i="2"/>
  <c r="G1981" i="2"/>
  <c r="H1981" i="2"/>
  <c r="J1981" i="2"/>
  <c r="K1981" i="2"/>
  <c r="E1982" i="2"/>
  <c r="F1982" i="2"/>
  <c r="C1982" i="2"/>
  <c r="G1982" i="2"/>
  <c r="H1982" i="2"/>
  <c r="J1982" i="2"/>
  <c r="K1982" i="2"/>
  <c r="E1983" i="2"/>
  <c r="F1983" i="2"/>
  <c r="C1983" i="2"/>
  <c r="G1983" i="2"/>
  <c r="H1983" i="2"/>
  <c r="J1983" i="2"/>
  <c r="K1983" i="2"/>
  <c r="E1984" i="2"/>
  <c r="F1984" i="2"/>
  <c r="C1984" i="2"/>
  <c r="G1984" i="2"/>
  <c r="H1984" i="2"/>
  <c r="J1984" i="2"/>
  <c r="K1984" i="2"/>
  <c r="E1985" i="2"/>
  <c r="F1985" i="2"/>
  <c r="C1985" i="2"/>
  <c r="G1985" i="2"/>
  <c r="H1985" i="2"/>
  <c r="J1985" i="2"/>
  <c r="K1985" i="2"/>
  <c r="E1986" i="2"/>
  <c r="F1986" i="2"/>
  <c r="C1986" i="2"/>
  <c r="G1986" i="2"/>
  <c r="H1986" i="2"/>
  <c r="J1986" i="2"/>
  <c r="K1986" i="2"/>
  <c r="E1987" i="2"/>
  <c r="F1987" i="2"/>
  <c r="C1987" i="2"/>
  <c r="G1987" i="2"/>
  <c r="H1987" i="2"/>
  <c r="J1987" i="2"/>
  <c r="K1987" i="2"/>
  <c r="E1988" i="2"/>
  <c r="F1988" i="2"/>
  <c r="C1988" i="2"/>
  <c r="G1988" i="2"/>
  <c r="H1988" i="2"/>
  <c r="J1988" i="2"/>
  <c r="K1988" i="2"/>
  <c r="E1989" i="2"/>
  <c r="F1989" i="2"/>
  <c r="C1989" i="2"/>
  <c r="G1989" i="2"/>
  <c r="H1989" i="2"/>
  <c r="J1989" i="2"/>
  <c r="K1989" i="2"/>
  <c r="E1990" i="2"/>
  <c r="F1990" i="2"/>
  <c r="C1990" i="2"/>
  <c r="G1990" i="2"/>
  <c r="H1990" i="2"/>
  <c r="J1990" i="2"/>
  <c r="K1990" i="2"/>
  <c r="E1991" i="2"/>
  <c r="F1991" i="2"/>
  <c r="C1991" i="2"/>
  <c r="G1991" i="2"/>
  <c r="H1991" i="2"/>
  <c r="J1991" i="2"/>
  <c r="K1991" i="2"/>
  <c r="E1992" i="2"/>
  <c r="F1992" i="2"/>
  <c r="C1992" i="2"/>
  <c r="G1992" i="2"/>
  <c r="H1992" i="2"/>
  <c r="J1992" i="2"/>
  <c r="K1992" i="2"/>
  <c r="E1993" i="2"/>
  <c r="F1993" i="2"/>
  <c r="C1993" i="2"/>
  <c r="G1993" i="2"/>
  <c r="H1993" i="2"/>
  <c r="J1993" i="2"/>
  <c r="K1993" i="2"/>
  <c r="E1994" i="2"/>
  <c r="F1994" i="2"/>
  <c r="C1994" i="2"/>
  <c r="G1994" i="2"/>
  <c r="H1994" i="2"/>
  <c r="J1994" i="2"/>
  <c r="K1994" i="2"/>
  <c r="E1995" i="2"/>
  <c r="F1995" i="2"/>
  <c r="C1995" i="2"/>
  <c r="G1995" i="2"/>
  <c r="H1995" i="2"/>
  <c r="J1995" i="2"/>
  <c r="K1995" i="2"/>
  <c r="E1996" i="2"/>
  <c r="F1996" i="2"/>
  <c r="C1996" i="2"/>
  <c r="G1996" i="2"/>
  <c r="H1996" i="2"/>
  <c r="J1996" i="2"/>
  <c r="K1996" i="2"/>
  <c r="E1997" i="2"/>
  <c r="F1997" i="2"/>
  <c r="C1997" i="2"/>
  <c r="G1997" i="2"/>
  <c r="H1997" i="2"/>
  <c r="J1997" i="2"/>
  <c r="K1997" i="2"/>
  <c r="E1998" i="2"/>
  <c r="F1998" i="2"/>
  <c r="C1998" i="2"/>
  <c r="G1998" i="2"/>
  <c r="H1998" i="2"/>
  <c r="J1998" i="2"/>
  <c r="K1998" i="2"/>
  <c r="E1999" i="2"/>
  <c r="F1999" i="2"/>
  <c r="C1999" i="2"/>
  <c r="G1999" i="2"/>
  <c r="H1999" i="2"/>
  <c r="J1999" i="2"/>
  <c r="K1999" i="2"/>
  <c r="E2000" i="2"/>
  <c r="F2000" i="2"/>
  <c r="C2000" i="2"/>
  <c r="G2000" i="2"/>
  <c r="H2000" i="2"/>
  <c r="J2000" i="2"/>
  <c r="K2000" i="2"/>
  <c r="E2001" i="2"/>
  <c r="F2001" i="2"/>
  <c r="C2001" i="2"/>
  <c r="G2001" i="2"/>
  <c r="H2001" i="2"/>
  <c r="J2001" i="2"/>
  <c r="K2001" i="2"/>
  <c r="E2002" i="2"/>
  <c r="F2002" i="2"/>
  <c r="C2002" i="2"/>
  <c r="G2002" i="2"/>
  <c r="H2002" i="2"/>
  <c r="J2002" i="2"/>
  <c r="K2002" i="2"/>
  <c r="E2003" i="2"/>
  <c r="F2003" i="2"/>
  <c r="C2003" i="2"/>
  <c r="G2003" i="2"/>
  <c r="H2003" i="2"/>
  <c r="J2003" i="2"/>
  <c r="K2003" i="2"/>
  <c r="E2004" i="2"/>
  <c r="F2004" i="2"/>
  <c r="C2004" i="2"/>
  <c r="G2004" i="2"/>
  <c r="H2004" i="2"/>
  <c r="J2004" i="2"/>
  <c r="K2004" i="2"/>
  <c r="E2005" i="2"/>
  <c r="F2005" i="2"/>
  <c r="C2005" i="2"/>
  <c r="G2005" i="2"/>
  <c r="H2005" i="2"/>
  <c r="J2005" i="2"/>
  <c r="K2005" i="2"/>
  <c r="E2006" i="2"/>
  <c r="F2006" i="2"/>
  <c r="C2006" i="2"/>
  <c r="G2006" i="2"/>
  <c r="H2006" i="2"/>
  <c r="J2006" i="2"/>
  <c r="K2006" i="2"/>
  <c r="E2007" i="2"/>
  <c r="F2007" i="2"/>
  <c r="C2007" i="2"/>
  <c r="G2007" i="2"/>
  <c r="H2007" i="2"/>
  <c r="J2007" i="2"/>
  <c r="K2007" i="2"/>
  <c r="E2008" i="2"/>
  <c r="F2008" i="2"/>
  <c r="C2008" i="2"/>
  <c r="G2008" i="2"/>
  <c r="H2008" i="2"/>
  <c r="J2008" i="2"/>
  <c r="K2008" i="2"/>
  <c r="E2009" i="2"/>
  <c r="F2009" i="2"/>
  <c r="C2009" i="2"/>
  <c r="G2009" i="2"/>
  <c r="H2009" i="2"/>
  <c r="J2009" i="2"/>
  <c r="K2009" i="2"/>
  <c r="E2010" i="2"/>
  <c r="F2010" i="2"/>
  <c r="C2010" i="2"/>
  <c r="G2010" i="2"/>
  <c r="H2010" i="2"/>
  <c r="J2010" i="2"/>
  <c r="K2010" i="2"/>
  <c r="E2011" i="2"/>
  <c r="F2011" i="2"/>
  <c r="C2011" i="2"/>
  <c r="G2011" i="2"/>
  <c r="H2011" i="2"/>
  <c r="J2011" i="2"/>
  <c r="K2011" i="2"/>
  <c r="E2012" i="2"/>
  <c r="F2012" i="2"/>
  <c r="C2012" i="2"/>
  <c r="G2012" i="2"/>
  <c r="H2012" i="2"/>
  <c r="J2012" i="2"/>
  <c r="K2012" i="2"/>
  <c r="E2013" i="2"/>
  <c r="F2013" i="2"/>
  <c r="C2013" i="2"/>
  <c r="G2013" i="2"/>
  <c r="H2013" i="2"/>
  <c r="J2013" i="2"/>
  <c r="K2013" i="2"/>
  <c r="E2014" i="2"/>
  <c r="F2014" i="2"/>
  <c r="C2014" i="2"/>
  <c r="G2014" i="2"/>
  <c r="H2014" i="2"/>
  <c r="J2014" i="2"/>
  <c r="K2014" i="2"/>
  <c r="E2015" i="2"/>
  <c r="F2015" i="2"/>
  <c r="C2015" i="2"/>
  <c r="G2015" i="2"/>
  <c r="H2015" i="2"/>
  <c r="J2015" i="2"/>
  <c r="K2015" i="2"/>
  <c r="E2016" i="2"/>
  <c r="F2016" i="2"/>
  <c r="C2016" i="2"/>
  <c r="G2016" i="2"/>
  <c r="H2016" i="2"/>
  <c r="J2016" i="2"/>
  <c r="K2016" i="2"/>
  <c r="E2017" i="2"/>
  <c r="F2017" i="2"/>
  <c r="C2017" i="2"/>
  <c r="G2017" i="2"/>
  <c r="H2017" i="2"/>
  <c r="J2017" i="2"/>
  <c r="K2017" i="2"/>
  <c r="E2018" i="2"/>
  <c r="F2018" i="2"/>
  <c r="C2018" i="2"/>
  <c r="G2018" i="2"/>
  <c r="H2018" i="2"/>
  <c r="J2018" i="2"/>
  <c r="K2018" i="2"/>
  <c r="E2019" i="2"/>
  <c r="F2019" i="2"/>
  <c r="C2019" i="2"/>
  <c r="G2019" i="2"/>
  <c r="H2019" i="2"/>
  <c r="J2019" i="2"/>
  <c r="K2019" i="2"/>
  <c r="E2020" i="2"/>
  <c r="F2020" i="2"/>
  <c r="C2020" i="2"/>
  <c r="G2020" i="2"/>
  <c r="H2020" i="2"/>
  <c r="J2020" i="2"/>
  <c r="K2020" i="2"/>
  <c r="E2021" i="2"/>
  <c r="F2021" i="2"/>
  <c r="C2021" i="2"/>
  <c r="G2021" i="2"/>
  <c r="H2021" i="2"/>
  <c r="J2021" i="2"/>
  <c r="K2021" i="2"/>
  <c r="E2022" i="2"/>
  <c r="F2022" i="2"/>
  <c r="C2022" i="2"/>
  <c r="G2022" i="2"/>
  <c r="H2022" i="2"/>
  <c r="J2022" i="2"/>
  <c r="K2022" i="2"/>
  <c r="E2023" i="2"/>
  <c r="F2023" i="2"/>
  <c r="C2023" i="2"/>
  <c r="G2023" i="2"/>
  <c r="H2023" i="2"/>
  <c r="J2023" i="2"/>
  <c r="K2023" i="2"/>
  <c r="E2024" i="2"/>
  <c r="F2024" i="2"/>
  <c r="C2024" i="2"/>
  <c r="G2024" i="2"/>
  <c r="H2024" i="2"/>
  <c r="J2024" i="2"/>
  <c r="K2024" i="2"/>
  <c r="E2025" i="2"/>
  <c r="F2025" i="2"/>
  <c r="C2025" i="2"/>
  <c r="G2025" i="2"/>
  <c r="H2025" i="2"/>
  <c r="J2025" i="2"/>
  <c r="K2025" i="2"/>
  <c r="E2026" i="2"/>
  <c r="F2026" i="2"/>
  <c r="C2026" i="2"/>
  <c r="G2026" i="2"/>
  <c r="H2026" i="2"/>
  <c r="J2026" i="2"/>
  <c r="K2026" i="2"/>
  <c r="E2027" i="2"/>
  <c r="F2027" i="2"/>
  <c r="C2027" i="2"/>
  <c r="G2027" i="2"/>
  <c r="H2027" i="2"/>
  <c r="J2027" i="2"/>
  <c r="K2027" i="2"/>
  <c r="E2028" i="2"/>
  <c r="F2028" i="2"/>
  <c r="C2028" i="2"/>
  <c r="G2028" i="2"/>
  <c r="H2028" i="2"/>
  <c r="J2028" i="2"/>
  <c r="K2028" i="2"/>
  <c r="E2029" i="2"/>
  <c r="F2029" i="2"/>
  <c r="C2029" i="2"/>
  <c r="G2029" i="2"/>
  <c r="H2029" i="2"/>
  <c r="J2029" i="2"/>
  <c r="K2029" i="2"/>
  <c r="E2030" i="2"/>
  <c r="F2030" i="2"/>
  <c r="C2030" i="2"/>
  <c r="G2030" i="2"/>
  <c r="H2030" i="2"/>
  <c r="J2030" i="2"/>
  <c r="K2030" i="2"/>
  <c r="E2031" i="2"/>
  <c r="F2031" i="2"/>
  <c r="C2031" i="2"/>
  <c r="G2031" i="2"/>
  <c r="H2031" i="2"/>
  <c r="J2031" i="2"/>
  <c r="K2031" i="2"/>
  <c r="E2032" i="2"/>
  <c r="F2032" i="2"/>
  <c r="C2032" i="2"/>
  <c r="G2032" i="2"/>
  <c r="H2032" i="2"/>
  <c r="J2032" i="2"/>
  <c r="K2032" i="2"/>
  <c r="E2033" i="2"/>
  <c r="F2033" i="2"/>
  <c r="C2033" i="2"/>
  <c r="G2033" i="2"/>
  <c r="H2033" i="2"/>
  <c r="J2033" i="2"/>
  <c r="K2033" i="2"/>
  <c r="E2034" i="2"/>
  <c r="F2034" i="2"/>
  <c r="C2034" i="2"/>
  <c r="G2034" i="2"/>
  <c r="H2034" i="2"/>
  <c r="J2034" i="2"/>
  <c r="K2034" i="2"/>
  <c r="E2035" i="2"/>
  <c r="F2035" i="2"/>
  <c r="C2035" i="2"/>
  <c r="G2035" i="2"/>
  <c r="H2035" i="2"/>
  <c r="J2035" i="2"/>
  <c r="K2035" i="2"/>
  <c r="E2036" i="2"/>
  <c r="F2036" i="2"/>
  <c r="C2036" i="2"/>
  <c r="G2036" i="2"/>
  <c r="H2036" i="2"/>
  <c r="J2036" i="2"/>
  <c r="K2036" i="2"/>
  <c r="E2037" i="2"/>
  <c r="F2037" i="2"/>
  <c r="C2037" i="2"/>
  <c r="G2037" i="2"/>
  <c r="H2037" i="2"/>
  <c r="J2037" i="2"/>
  <c r="K2037" i="2"/>
  <c r="E2038" i="2"/>
  <c r="F2038" i="2"/>
  <c r="C2038" i="2"/>
  <c r="G2038" i="2"/>
  <c r="H2038" i="2"/>
  <c r="J2038" i="2"/>
  <c r="K2038" i="2"/>
  <c r="E2039" i="2"/>
  <c r="F2039" i="2"/>
  <c r="C2039" i="2"/>
  <c r="G2039" i="2"/>
  <c r="H2039" i="2"/>
  <c r="J2039" i="2"/>
  <c r="K2039" i="2"/>
  <c r="E2040" i="2"/>
  <c r="F2040" i="2"/>
  <c r="C2040" i="2"/>
  <c r="G2040" i="2"/>
  <c r="H2040" i="2"/>
  <c r="J2040" i="2"/>
  <c r="K2040" i="2"/>
  <c r="E2041" i="2"/>
  <c r="F2041" i="2"/>
  <c r="C2041" i="2"/>
  <c r="G2041" i="2"/>
  <c r="H2041" i="2"/>
  <c r="J2041" i="2"/>
  <c r="K2041" i="2"/>
  <c r="E2042" i="2"/>
  <c r="F2042" i="2"/>
  <c r="C2042" i="2"/>
  <c r="G2042" i="2"/>
  <c r="H2042" i="2"/>
  <c r="J2042" i="2"/>
  <c r="K2042" i="2"/>
  <c r="E2043" i="2"/>
  <c r="F2043" i="2"/>
  <c r="C2043" i="2"/>
  <c r="G2043" i="2"/>
  <c r="H2043" i="2"/>
  <c r="J2043" i="2"/>
  <c r="K2043" i="2"/>
  <c r="E2044" i="2"/>
  <c r="F2044" i="2"/>
  <c r="C2044" i="2"/>
  <c r="G2044" i="2"/>
  <c r="H2044" i="2"/>
  <c r="J2044" i="2"/>
  <c r="K2044" i="2"/>
  <c r="E2045" i="2"/>
  <c r="F2045" i="2"/>
  <c r="C2045" i="2"/>
  <c r="G2045" i="2"/>
  <c r="H2045" i="2"/>
  <c r="J2045" i="2"/>
  <c r="K2045" i="2"/>
  <c r="E2046" i="2"/>
  <c r="F2046" i="2"/>
  <c r="C2046" i="2"/>
  <c r="G2046" i="2"/>
  <c r="H2046" i="2"/>
  <c r="J2046" i="2"/>
  <c r="K2046" i="2"/>
  <c r="E2047" i="2"/>
  <c r="F2047" i="2"/>
  <c r="C2047" i="2"/>
  <c r="G2047" i="2"/>
  <c r="H2047" i="2"/>
  <c r="J2047" i="2"/>
  <c r="K2047" i="2"/>
  <c r="E2048" i="2"/>
  <c r="F2048" i="2"/>
  <c r="C2048" i="2"/>
  <c r="G2048" i="2"/>
  <c r="H2048" i="2"/>
  <c r="J2048" i="2"/>
  <c r="K2048" i="2"/>
  <c r="E2049" i="2"/>
  <c r="F2049" i="2"/>
  <c r="C2049" i="2"/>
  <c r="G2049" i="2"/>
  <c r="H2049" i="2"/>
  <c r="J2049" i="2"/>
  <c r="K2049" i="2"/>
  <c r="E2050" i="2"/>
  <c r="F2050" i="2"/>
  <c r="C2050" i="2"/>
  <c r="G2050" i="2"/>
  <c r="H2050" i="2"/>
  <c r="J2050" i="2"/>
  <c r="K2050" i="2"/>
  <c r="E2051" i="2"/>
  <c r="F2051" i="2"/>
  <c r="C2051" i="2"/>
  <c r="G2051" i="2"/>
  <c r="H2051" i="2"/>
  <c r="J2051" i="2"/>
  <c r="K2051" i="2"/>
  <c r="E2052" i="2"/>
  <c r="F2052" i="2"/>
  <c r="C2052" i="2"/>
  <c r="G2052" i="2"/>
  <c r="H2052" i="2"/>
  <c r="J2052" i="2"/>
  <c r="K2052" i="2"/>
  <c r="E2053" i="2"/>
  <c r="F2053" i="2"/>
  <c r="C2053" i="2"/>
  <c r="G2053" i="2"/>
  <c r="H2053" i="2"/>
  <c r="J2053" i="2"/>
  <c r="K2053" i="2"/>
  <c r="E2054" i="2"/>
  <c r="F2054" i="2"/>
  <c r="C2054" i="2"/>
  <c r="G2054" i="2"/>
  <c r="H2054" i="2"/>
  <c r="J2054" i="2"/>
  <c r="K2054" i="2"/>
  <c r="E2055" i="2"/>
  <c r="F2055" i="2"/>
  <c r="C2055" i="2"/>
  <c r="G2055" i="2"/>
  <c r="H2055" i="2"/>
  <c r="J2055" i="2"/>
  <c r="K2055" i="2"/>
  <c r="E2056" i="2"/>
  <c r="F2056" i="2"/>
  <c r="C2056" i="2"/>
  <c r="G2056" i="2"/>
  <c r="H2056" i="2"/>
  <c r="J2056" i="2"/>
  <c r="K2056" i="2"/>
  <c r="E2057" i="2"/>
  <c r="F2057" i="2"/>
  <c r="C2057" i="2"/>
  <c r="G2057" i="2"/>
  <c r="H2057" i="2"/>
  <c r="J2057" i="2"/>
  <c r="K2057" i="2"/>
  <c r="E2058" i="2"/>
  <c r="F2058" i="2"/>
  <c r="C2058" i="2"/>
  <c r="G2058" i="2"/>
  <c r="H2058" i="2"/>
  <c r="J2058" i="2"/>
  <c r="K2058" i="2"/>
  <c r="E2059" i="2"/>
  <c r="F2059" i="2"/>
  <c r="C2059" i="2"/>
  <c r="G2059" i="2"/>
  <c r="H2059" i="2"/>
  <c r="J2059" i="2"/>
  <c r="K2059" i="2"/>
  <c r="E2060" i="2"/>
  <c r="F2060" i="2"/>
  <c r="C2060" i="2"/>
  <c r="G2060" i="2"/>
  <c r="H2060" i="2"/>
  <c r="J2060" i="2"/>
  <c r="K2060" i="2"/>
  <c r="E2061" i="2"/>
  <c r="F2061" i="2"/>
  <c r="C2061" i="2"/>
  <c r="G2061" i="2"/>
  <c r="H2061" i="2"/>
  <c r="J2061" i="2"/>
  <c r="K2061" i="2"/>
  <c r="E2062" i="2"/>
  <c r="F2062" i="2"/>
  <c r="C2062" i="2"/>
  <c r="G2062" i="2"/>
  <c r="H2062" i="2"/>
  <c r="J2062" i="2"/>
  <c r="K2062" i="2"/>
  <c r="E2063" i="2"/>
  <c r="F2063" i="2"/>
  <c r="C2063" i="2"/>
  <c r="G2063" i="2"/>
  <c r="H2063" i="2"/>
  <c r="J2063" i="2"/>
  <c r="K2063" i="2"/>
  <c r="E2064" i="2"/>
  <c r="F2064" i="2"/>
  <c r="C2064" i="2"/>
  <c r="G2064" i="2"/>
  <c r="H2064" i="2"/>
  <c r="J2064" i="2"/>
  <c r="K2064" i="2"/>
  <c r="E2065" i="2"/>
  <c r="F2065" i="2"/>
  <c r="C2065" i="2"/>
  <c r="G2065" i="2"/>
  <c r="H2065" i="2"/>
  <c r="J2065" i="2"/>
  <c r="K2065" i="2"/>
  <c r="E2066" i="2"/>
  <c r="F2066" i="2"/>
  <c r="C2066" i="2"/>
  <c r="G2066" i="2"/>
  <c r="H2066" i="2"/>
  <c r="J2066" i="2"/>
  <c r="K2066" i="2"/>
  <c r="E2067" i="2"/>
  <c r="F2067" i="2"/>
  <c r="C2067" i="2"/>
  <c r="G2067" i="2"/>
  <c r="H2067" i="2"/>
  <c r="J2067" i="2"/>
  <c r="K2067" i="2"/>
  <c r="E2068" i="2"/>
  <c r="F2068" i="2"/>
  <c r="C2068" i="2"/>
  <c r="G2068" i="2"/>
  <c r="H2068" i="2"/>
  <c r="J2068" i="2"/>
  <c r="K2068" i="2"/>
  <c r="E2069" i="2"/>
  <c r="F2069" i="2"/>
  <c r="C2069" i="2"/>
  <c r="G2069" i="2"/>
  <c r="H2069" i="2"/>
  <c r="J2069" i="2"/>
  <c r="K2069" i="2"/>
  <c r="E2070" i="2"/>
  <c r="F2070" i="2"/>
  <c r="C2070" i="2"/>
  <c r="G2070" i="2"/>
  <c r="H2070" i="2"/>
  <c r="J2070" i="2"/>
  <c r="K2070" i="2"/>
  <c r="E2071" i="2"/>
  <c r="F2071" i="2"/>
  <c r="C2071" i="2"/>
  <c r="G2071" i="2"/>
  <c r="H2071" i="2"/>
  <c r="J2071" i="2"/>
  <c r="K2071" i="2"/>
  <c r="E1837" i="2"/>
  <c r="C1837" i="2"/>
  <c r="K1837" i="2"/>
  <c r="E1838" i="2"/>
  <c r="C1838" i="2"/>
  <c r="K1838" i="2"/>
  <c r="F1837" i="2"/>
  <c r="G1837" i="2"/>
  <c r="H1837" i="2"/>
  <c r="J1837" i="2"/>
  <c r="F1838" i="2"/>
  <c r="G1838" i="2"/>
  <c r="H1838" i="2"/>
  <c r="J1838" i="2"/>
  <c r="E1839" i="2"/>
  <c r="F1839" i="2"/>
  <c r="C1839" i="2"/>
  <c r="G1839" i="2"/>
  <c r="H1839" i="2"/>
  <c r="J1839" i="2"/>
  <c r="K1839" i="2"/>
  <c r="E1840" i="2"/>
  <c r="F1840" i="2"/>
  <c r="C1840" i="2"/>
  <c r="G1840" i="2"/>
  <c r="H1840" i="2"/>
  <c r="J1840" i="2"/>
  <c r="K1840" i="2"/>
  <c r="E1841" i="2"/>
  <c r="F1841" i="2"/>
  <c r="C1841" i="2"/>
  <c r="G1841" i="2"/>
  <c r="H1841" i="2"/>
  <c r="J1841" i="2"/>
  <c r="K1841" i="2"/>
  <c r="E1842" i="2"/>
  <c r="F1842" i="2"/>
  <c r="C1842" i="2"/>
  <c r="G1842" i="2"/>
  <c r="H1842" i="2"/>
  <c r="J1842" i="2"/>
  <c r="K1842" i="2"/>
  <c r="E1843" i="2"/>
  <c r="F1843" i="2"/>
  <c r="C1843" i="2"/>
  <c r="G1843" i="2"/>
  <c r="H1843" i="2"/>
  <c r="J1843" i="2"/>
  <c r="K1843" i="2"/>
  <c r="E1844" i="2"/>
  <c r="F1844" i="2"/>
  <c r="C1844" i="2"/>
  <c r="G1844" i="2"/>
  <c r="H1844" i="2"/>
  <c r="J1844" i="2"/>
  <c r="K1844" i="2"/>
  <c r="E1845" i="2"/>
  <c r="F1845" i="2"/>
  <c r="C1845" i="2"/>
  <c r="G1845" i="2"/>
  <c r="H1845" i="2"/>
  <c r="J1845" i="2"/>
  <c r="K1845" i="2"/>
  <c r="E1846" i="2"/>
  <c r="F1846" i="2"/>
  <c r="C1846" i="2"/>
  <c r="G1846" i="2"/>
  <c r="H1846" i="2"/>
  <c r="J1846" i="2"/>
  <c r="K1846" i="2"/>
  <c r="E1847" i="2"/>
  <c r="F1847" i="2"/>
  <c r="C1847" i="2"/>
  <c r="G1847" i="2"/>
  <c r="H1847" i="2"/>
  <c r="J1847" i="2"/>
  <c r="K1847" i="2"/>
  <c r="E1229" i="2"/>
  <c r="E1230" i="2"/>
  <c r="E1231" i="2"/>
  <c r="E1232" i="2"/>
  <c r="F1229" i="2"/>
  <c r="C1229" i="2"/>
  <c r="G1229" i="2"/>
  <c r="H1229" i="2"/>
  <c r="J1229" i="2"/>
  <c r="K1229" i="2"/>
  <c r="F1230" i="2"/>
  <c r="C1230" i="2"/>
  <c r="G1230" i="2"/>
  <c r="H1230" i="2"/>
  <c r="J1230" i="2"/>
  <c r="K1230" i="2"/>
  <c r="F1231" i="2"/>
  <c r="C1231" i="2"/>
  <c r="G1231" i="2"/>
  <c r="H1231" i="2"/>
  <c r="J1231" i="2"/>
  <c r="K1231" i="2"/>
  <c r="F1232" i="2"/>
  <c r="C1232" i="2"/>
  <c r="G1232" i="2"/>
  <c r="H1232" i="2"/>
  <c r="J1232" i="2"/>
  <c r="K1232" i="2"/>
  <c r="E1233" i="2"/>
  <c r="F1233" i="2"/>
  <c r="C1233" i="2"/>
  <c r="G1233" i="2"/>
  <c r="H1233" i="2"/>
  <c r="J1233" i="2"/>
  <c r="K1233" i="2"/>
  <c r="E1234" i="2"/>
  <c r="F1234" i="2"/>
  <c r="C1234" i="2"/>
  <c r="G1234" i="2"/>
  <c r="H1234" i="2"/>
  <c r="J1234" i="2"/>
  <c r="K1234" i="2"/>
  <c r="E1235" i="2"/>
  <c r="F1235" i="2"/>
  <c r="C1235" i="2"/>
  <c r="G1235" i="2"/>
  <c r="H1235" i="2"/>
  <c r="J1235" i="2"/>
  <c r="K1235" i="2"/>
  <c r="E1236" i="2"/>
  <c r="F1236" i="2"/>
  <c r="C1236" i="2"/>
  <c r="G1236" i="2"/>
  <c r="H1236" i="2"/>
  <c r="J1236" i="2"/>
  <c r="K1236" i="2"/>
  <c r="E1237" i="2"/>
  <c r="F1237" i="2"/>
  <c r="C1237" i="2"/>
  <c r="G1237" i="2"/>
  <c r="H1237" i="2"/>
  <c r="J1237" i="2"/>
  <c r="K1237" i="2"/>
  <c r="E1238" i="2"/>
  <c r="F1238" i="2"/>
  <c r="C1238" i="2"/>
  <c r="G1238" i="2"/>
  <c r="H1238" i="2"/>
  <c r="J1238" i="2"/>
  <c r="K1238" i="2"/>
  <c r="E1239" i="2"/>
  <c r="F1239" i="2"/>
  <c r="C1239" i="2"/>
  <c r="G1239" i="2"/>
  <c r="H1239" i="2"/>
  <c r="J1239" i="2"/>
  <c r="K1239" i="2"/>
  <c r="E1240" i="2"/>
  <c r="F1240" i="2"/>
  <c r="C1240" i="2"/>
  <c r="G1240" i="2"/>
  <c r="H1240" i="2"/>
  <c r="J1240" i="2"/>
  <c r="K1240" i="2"/>
  <c r="E1241" i="2"/>
  <c r="F1241" i="2"/>
  <c r="C1241" i="2"/>
  <c r="G1241" i="2"/>
  <c r="H1241" i="2"/>
  <c r="J1241" i="2"/>
  <c r="K1241" i="2"/>
  <c r="E1242" i="2"/>
  <c r="F1242" i="2"/>
  <c r="C1242" i="2"/>
  <c r="G1242" i="2"/>
  <c r="H1242" i="2"/>
  <c r="J1242" i="2"/>
  <c r="K1242" i="2"/>
  <c r="E1243" i="2"/>
  <c r="F1243" i="2"/>
  <c r="C1243" i="2"/>
  <c r="G1243" i="2"/>
  <c r="H1243" i="2"/>
  <c r="J1243" i="2"/>
  <c r="K1243" i="2"/>
  <c r="E1244" i="2"/>
  <c r="F1244" i="2"/>
  <c r="C1244" i="2"/>
  <c r="G1244" i="2"/>
  <c r="H1244" i="2"/>
  <c r="J1244" i="2"/>
  <c r="K1244" i="2"/>
  <c r="E1245" i="2"/>
  <c r="F1245" i="2"/>
  <c r="C1245" i="2"/>
  <c r="G1245" i="2"/>
  <c r="H1245" i="2"/>
  <c r="J1245" i="2"/>
  <c r="K1245" i="2"/>
  <c r="E1246" i="2"/>
  <c r="F1246" i="2"/>
  <c r="C1246" i="2"/>
  <c r="G1246" i="2"/>
  <c r="H1246" i="2"/>
  <c r="J1246" i="2"/>
  <c r="K1246" i="2"/>
  <c r="O1" i="2"/>
  <c r="E1" i="2"/>
  <c r="P1" i="2"/>
  <c r="F1" i="2"/>
  <c r="N1" i="2"/>
  <c r="J1" i="2"/>
  <c r="K1" i="2"/>
  <c r="E3" i="2"/>
  <c r="F3" i="2"/>
  <c r="C3" i="2"/>
  <c r="G3" i="2"/>
  <c r="H3" i="2"/>
  <c r="J3" i="2"/>
  <c r="K3" i="2"/>
  <c r="E4" i="2"/>
  <c r="F4" i="2"/>
  <c r="C4" i="2"/>
  <c r="G4" i="2"/>
  <c r="H4" i="2"/>
  <c r="J4" i="2"/>
  <c r="K4" i="2"/>
  <c r="E5" i="2"/>
  <c r="F5" i="2"/>
  <c r="C5" i="2"/>
  <c r="G5" i="2"/>
  <c r="H5" i="2"/>
  <c r="J5" i="2"/>
  <c r="K5" i="2"/>
  <c r="E6" i="2"/>
  <c r="F6" i="2"/>
  <c r="C6" i="2"/>
  <c r="G6" i="2"/>
  <c r="H6" i="2"/>
  <c r="J6" i="2"/>
  <c r="K6" i="2"/>
  <c r="E7" i="2"/>
  <c r="F7" i="2"/>
  <c r="C7" i="2"/>
  <c r="G7" i="2"/>
  <c r="H7" i="2"/>
  <c r="J7" i="2"/>
  <c r="K7" i="2"/>
  <c r="E8" i="2"/>
  <c r="F8" i="2"/>
  <c r="C8" i="2"/>
  <c r="G8" i="2"/>
  <c r="H8" i="2"/>
  <c r="J8" i="2"/>
  <c r="K8" i="2"/>
  <c r="E9" i="2"/>
  <c r="F9" i="2"/>
  <c r="C9" i="2"/>
  <c r="G9" i="2"/>
  <c r="H9" i="2"/>
  <c r="J9" i="2"/>
  <c r="K9" i="2"/>
  <c r="E10" i="2"/>
  <c r="F10" i="2"/>
  <c r="C10" i="2"/>
  <c r="G10" i="2"/>
  <c r="H10" i="2"/>
  <c r="J10" i="2"/>
  <c r="K10" i="2"/>
  <c r="E11" i="2"/>
  <c r="F11" i="2"/>
  <c r="C11" i="2"/>
  <c r="G11" i="2"/>
  <c r="H11" i="2"/>
  <c r="J11" i="2"/>
  <c r="K11" i="2"/>
  <c r="E12" i="2"/>
  <c r="F12" i="2"/>
  <c r="C12" i="2"/>
  <c r="G12" i="2"/>
  <c r="H12" i="2"/>
  <c r="J12" i="2"/>
  <c r="K12" i="2"/>
  <c r="E13" i="2"/>
  <c r="F13" i="2"/>
  <c r="C13" i="2"/>
  <c r="G13" i="2"/>
  <c r="H13" i="2"/>
  <c r="J13" i="2"/>
  <c r="K13" i="2"/>
  <c r="E14" i="2"/>
  <c r="F14" i="2"/>
  <c r="C14" i="2"/>
  <c r="G14" i="2"/>
  <c r="H14" i="2"/>
  <c r="J14" i="2"/>
  <c r="K14" i="2"/>
  <c r="E15" i="2"/>
  <c r="F15" i="2"/>
  <c r="C15" i="2"/>
  <c r="G15" i="2"/>
  <c r="H15" i="2"/>
  <c r="J15" i="2"/>
  <c r="K15" i="2"/>
  <c r="E16" i="2"/>
  <c r="F16" i="2"/>
  <c r="C16" i="2"/>
  <c r="G16" i="2"/>
  <c r="H16" i="2"/>
  <c r="J16" i="2"/>
  <c r="K16" i="2"/>
  <c r="E17" i="2"/>
  <c r="F17" i="2"/>
  <c r="C17" i="2"/>
  <c r="G17" i="2"/>
  <c r="H17" i="2"/>
  <c r="J17" i="2"/>
  <c r="K17" i="2"/>
  <c r="E18" i="2"/>
  <c r="F18" i="2"/>
  <c r="C18" i="2"/>
  <c r="G18" i="2"/>
  <c r="H18" i="2"/>
  <c r="J18" i="2"/>
  <c r="K18" i="2"/>
  <c r="E19" i="2"/>
  <c r="F19" i="2"/>
  <c r="C19" i="2"/>
  <c r="G19" i="2"/>
  <c r="H19" i="2"/>
  <c r="J19" i="2"/>
  <c r="K19" i="2"/>
  <c r="E20" i="2"/>
  <c r="F20" i="2"/>
  <c r="C20" i="2"/>
  <c r="G20" i="2"/>
  <c r="H20" i="2"/>
  <c r="J20" i="2"/>
  <c r="K20" i="2"/>
  <c r="E21" i="2"/>
  <c r="F21" i="2"/>
  <c r="C21" i="2"/>
  <c r="G21" i="2"/>
  <c r="H21" i="2"/>
  <c r="J21" i="2"/>
  <c r="K21" i="2"/>
  <c r="E22" i="2"/>
  <c r="F22" i="2"/>
  <c r="C22" i="2"/>
  <c r="G22" i="2"/>
  <c r="H22" i="2"/>
  <c r="J22" i="2"/>
  <c r="K22" i="2"/>
  <c r="E23" i="2"/>
  <c r="F23" i="2"/>
  <c r="C23" i="2"/>
  <c r="G23" i="2"/>
  <c r="H23" i="2"/>
  <c r="J23" i="2"/>
  <c r="K23" i="2"/>
  <c r="E24" i="2"/>
  <c r="F24" i="2"/>
  <c r="C24" i="2"/>
  <c r="G24" i="2"/>
  <c r="H24" i="2"/>
  <c r="J24" i="2"/>
  <c r="K24" i="2"/>
  <c r="E25" i="2"/>
  <c r="F25" i="2"/>
  <c r="C25" i="2"/>
  <c r="G25" i="2"/>
  <c r="H25" i="2"/>
  <c r="J25" i="2"/>
  <c r="K25" i="2"/>
  <c r="E26" i="2"/>
  <c r="F26" i="2"/>
  <c r="C26" i="2"/>
  <c r="G26" i="2"/>
  <c r="H26" i="2"/>
  <c r="J26" i="2"/>
  <c r="K26" i="2"/>
  <c r="E27" i="2"/>
  <c r="F27" i="2"/>
  <c r="C27" i="2"/>
  <c r="G27" i="2"/>
  <c r="H27" i="2"/>
  <c r="J27" i="2"/>
  <c r="K27" i="2"/>
  <c r="E28" i="2"/>
  <c r="F28" i="2"/>
  <c r="C28" i="2"/>
  <c r="G28" i="2"/>
  <c r="H28" i="2"/>
  <c r="J28" i="2"/>
  <c r="K28" i="2"/>
  <c r="E29" i="2"/>
  <c r="F29" i="2"/>
  <c r="C29" i="2"/>
  <c r="G29" i="2"/>
  <c r="H29" i="2"/>
  <c r="J29" i="2"/>
  <c r="K29" i="2"/>
  <c r="E30" i="2"/>
  <c r="F30" i="2"/>
  <c r="C30" i="2"/>
  <c r="G30" i="2"/>
  <c r="H30" i="2"/>
  <c r="J30" i="2"/>
  <c r="K30" i="2"/>
  <c r="E31" i="2"/>
  <c r="F31" i="2"/>
  <c r="C31" i="2"/>
  <c r="G31" i="2"/>
  <c r="H31" i="2"/>
  <c r="J31" i="2"/>
  <c r="K31" i="2"/>
  <c r="E32" i="2"/>
  <c r="F32" i="2"/>
  <c r="C32" i="2"/>
  <c r="G32" i="2"/>
  <c r="H32" i="2"/>
  <c r="J32" i="2"/>
  <c r="K32" i="2"/>
  <c r="E33" i="2"/>
  <c r="F33" i="2"/>
  <c r="C33" i="2"/>
  <c r="G33" i="2"/>
  <c r="H33" i="2"/>
  <c r="J33" i="2"/>
  <c r="K33" i="2"/>
  <c r="E34" i="2"/>
  <c r="F34" i="2"/>
  <c r="C34" i="2"/>
  <c r="G34" i="2"/>
  <c r="H34" i="2"/>
  <c r="J34" i="2"/>
  <c r="K34" i="2"/>
  <c r="E35" i="2"/>
  <c r="F35" i="2"/>
  <c r="C35" i="2"/>
  <c r="G35" i="2"/>
  <c r="H35" i="2"/>
  <c r="J35" i="2"/>
  <c r="K35" i="2"/>
  <c r="E36" i="2"/>
  <c r="F36" i="2"/>
  <c r="C36" i="2"/>
  <c r="G36" i="2"/>
  <c r="H36" i="2"/>
  <c r="J36" i="2"/>
  <c r="K36" i="2"/>
  <c r="E37" i="2"/>
  <c r="F37" i="2"/>
  <c r="C37" i="2"/>
  <c r="G37" i="2"/>
  <c r="H37" i="2"/>
  <c r="J37" i="2"/>
  <c r="K37" i="2"/>
  <c r="E38" i="2"/>
  <c r="F38" i="2"/>
  <c r="C38" i="2"/>
  <c r="G38" i="2"/>
  <c r="H38" i="2"/>
  <c r="J38" i="2"/>
  <c r="K38" i="2"/>
  <c r="E39" i="2"/>
  <c r="F39" i="2"/>
  <c r="C39" i="2"/>
  <c r="G39" i="2"/>
  <c r="H39" i="2"/>
  <c r="J39" i="2"/>
  <c r="K39" i="2"/>
  <c r="E40" i="2"/>
  <c r="F40" i="2"/>
  <c r="C40" i="2"/>
  <c r="G40" i="2"/>
  <c r="H40" i="2"/>
  <c r="J40" i="2"/>
  <c r="K40" i="2"/>
  <c r="E41" i="2"/>
  <c r="F41" i="2"/>
  <c r="C41" i="2"/>
  <c r="G41" i="2"/>
  <c r="H41" i="2"/>
  <c r="J41" i="2"/>
  <c r="K41" i="2"/>
  <c r="E42" i="2"/>
  <c r="F42" i="2"/>
  <c r="C42" i="2"/>
  <c r="G42" i="2"/>
  <c r="H42" i="2"/>
  <c r="J42" i="2"/>
  <c r="K42" i="2"/>
  <c r="E43" i="2"/>
  <c r="F43" i="2"/>
  <c r="C43" i="2"/>
  <c r="G43" i="2"/>
  <c r="H43" i="2"/>
  <c r="J43" i="2"/>
  <c r="K43" i="2"/>
  <c r="E44" i="2"/>
  <c r="F44" i="2"/>
  <c r="C44" i="2"/>
  <c r="G44" i="2"/>
  <c r="H44" i="2"/>
  <c r="J44" i="2"/>
  <c r="K44" i="2"/>
  <c r="E45" i="2"/>
  <c r="F45" i="2"/>
  <c r="C45" i="2"/>
  <c r="G45" i="2"/>
  <c r="H45" i="2"/>
  <c r="J45" i="2"/>
  <c r="K45" i="2"/>
  <c r="E46" i="2"/>
  <c r="F46" i="2"/>
  <c r="C46" i="2"/>
  <c r="G46" i="2"/>
  <c r="H46" i="2"/>
  <c r="J46" i="2"/>
  <c r="K46" i="2"/>
  <c r="E47" i="2"/>
  <c r="F47" i="2"/>
  <c r="C47" i="2"/>
  <c r="G47" i="2"/>
  <c r="H47" i="2"/>
  <c r="J47" i="2"/>
  <c r="K47" i="2"/>
  <c r="E48" i="2"/>
  <c r="F48" i="2"/>
  <c r="C48" i="2"/>
  <c r="G48" i="2"/>
  <c r="H48" i="2"/>
  <c r="J48" i="2"/>
  <c r="K48" i="2"/>
  <c r="E49" i="2"/>
  <c r="F49" i="2"/>
  <c r="C49" i="2"/>
  <c r="G49" i="2"/>
  <c r="H49" i="2"/>
  <c r="J49" i="2"/>
  <c r="K49" i="2"/>
  <c r="E50" i="2"/>
  <c r="F50" i="2"/>
  <c r="C50" i="2"/>
  <c r="G50" i="2"/>
  <c r="H50" i="2"/>
  <c r="J50" i="2"/>
  <c r="K50" i="2"/>
  <c r="E51" i="2"/>
  <c r="F51" i="2"/>
  <c r="C51" i="2"/>
  <c r="G51" i="2"/>
  <c r="H51" i="2"/>
  <c r="J51" i="2"/>
  <c r="K51" i="2"/>
  <c r="E52" i="2"/>
  <c r="F52" i="2"/>
  <c r="C52" i="2"/>
  <c r="G52" i="2"/>
  <c r="H52" i="2"/>
  <c r="J52" i="2"/>
  <c r="K52" i="2"/>
  <c r="E53" i="2"/>
  <c r="F53" i="2"/>
  <c r="C53" i="2"/>
  <c r="G53" i="2"/>
  <c r="H53" i="2"/>
  <c r="J53" i="2"/>
  <c r="K53" i="2"/>
  <c r="E54" i="2"/>
  <c r="F54" i="2"/>
  <c r="C54" i="2"/>
  <c r="G54" i="2"/>
  <c r="H54" i="2"/>
  <c r="J54" i="2"/>
  <c r="K54" i="2"/>
  <c r="E55" i="2"/>
  <c r="F55" i="2"/>
  <c r="C55" i="2"/>
  <c r="G55" i="2"/>
  <c r="H55" i="2"/>
  <c r="J55" i="2"/>
  <c r="K55" i="2"/>
  <c r="E56" i="2"/>
  <c r="F56" i="2"/>
  <c r="C56" i="2"/>
  <c r="G56" i="2"/>
  <c r="H56" i="2"/>
  <c r="J56" i="2"/>
  <c r="K56" i="2"/>
  <c r="E57" i="2"/>
  <c r="F57" i="2"/>
  <c r="C57" i="2"/>
  <c r="G57" i="2"/>
  <c r="H57" i="2"/>
  <c r="J57" i="2"/>
  <c r="K57" i="2"/>
  <c r="E58" i="2"/>
  <c r="F58" i="2"/>
  <c r="C58" i="2"/>
  <c r="G58" i="2"/>
  <c r="H58" i="2"/>
  <c r="J58" i="2"/>
  <c r="K58" i="2"/>
  <c r="E59" i="2"/>
  <c r="F59" i="2"/>
  <c r="C59" i="2"/>
  <c r="G59" i="2"/>
  <c r="H59" i="2"/>
  <c r="J59" i="2"/>
  <c r="K59" i="2"/>
  <c r="E60" i="2"/>
  <c r="F60" i="2"/>
  <c r="C60" i="2"/>
  <c r="G60" i="2"/>
  <c r="H60" i="2"/>
  <c r="J60" i="2"/>
  <c r="K60" i="2"/>
  <c r="E61" i="2"/>
  <c r="F61" i="2"/>
  <c r="C61" i="2"/>
  <c r="G61" i="2"/>
  <c r="H61" i="2"/>
  <c r="J61" i="2"/>
  <c r="K61" i="2"/>
  <c r="E62" i="2"/>
  <c r="F62" i="2"/>
  <c r="C62" i="2"/>
  <c r="G62" i="2"/>
  <c r="H62" i="2"/>
  <c r="J62" i="2"/>
  <c r="K62" i="2"/>
  <c r="E63" i="2"/>
  <c r="F63" i="2"/>
  <c r="C63" i="2"/>
  <c r="G63" i="2"/>
  <c r="H63" i="2"/>
  <c r="J63" i="2"/>
  <c r="K63" i="2"/>
  <c r="E64" i="2"/>
  <c r="F64" i="2"/>
  <c r="C64" i="2"/>
  <c r="G64" i="2"/>
  <c r="H64" i="2"/>
  <c r="J64" i="2"/>
  <c r="K64" i="2"/>
  <c r="E65" i="2"/>
  <c r="F65" i="2"/>
  <c r="C65" i="2"/>
  <c r="G65" i="2"/>
  <c r="H65" i="2"/>
  <c r="J65" i="2"/>
  <c r="K65" i="2"/>
  <c r="E66" i="2"/>
  <c r="F66" i="2"/>
  <c r="C66" i="2"/>
  <c r="G66" i="2"/>
  <c r="H66" i="2"/>
  <c r="J66" i="2"/>
  <c r="K66" i="2"/>
  <c r="E67" i="2"/>
  <c r="F67" i="2"/>
  <c r="C67" i="2"/>
  <c r="G67" i="2"/>
  <c r="H67" i="2"/>
  <c r="J67" i="2"/>
  <c r="K67" i="2"/>
  <c r="E68" i="2"/>
  <c r="F68" i="2"/>
  <c r="C68" i="2"/>
  <c r="G68" i="2"/>
  <c r="H68" i="2"/>
  <c r="J68" i="2"/>
  <c r="K68" i="2"/>
  <c r="E69" i="2"/>
  <c r="F69" i="2"/>
  <c r="C69" i="2"/>
  <c r="G69" i="2"/>
  <c r="H69" i="2"/>
  <c r="J69" i="2"/>
  <c r="K69" i="2"/>
  <c r="E70" i="2"/>
  <c r="F70" i="2"/>
  <c r="C70" i="2"/>
  <c r="G70" i="2"/>
  <c r="H70" i="2"/>
  <c r="J70" i="2"/>
  <c r="K70" i="2"/>
  <c r="E72" i="2"/>
  <c r="F72" i="2"/>
  <c r="C72" i="2"/>
  <c r="G72" i="2"/>
  <c r="H72" i="2"/>
  <c r="J72" i="2"/>
  <c r="K72" i="2"/>
  <c r="E73" i="2"/>
  <c r="F73" i="2"/>
  <c r="C73" i="2"/>
  <c r="G73" i="2"/>
  <c r="H73" i="2"/>
  <c r="J73" i="2"/>
  <c r="K73" i="2"/>
  <c r="E74" i="2"/>
  <c r="F74" i="2"/>
  <c r="C74" i="2"/>
  <c r="G74" i="2"/>
  <c r="H74" i="2"/>
  <c r="J74" i="2"/>
  <c r="K74" i="2"/>
  <c r="E75" i="2"/>
  <c r="F75" i="2"/>
  <c r="C75" i="2"/>
  <c r="G75" i="2"/>
  <c r="H75" i="2"/>
  <c r="J75" i="2"/>
  <c r="K75" i="2"/>
  <c r="E76" i="2"/>
  <c r="F76" i="2"/>
  <c r="C76" i="2"/>
  <c r="G76" i="2"/>
  <c r="H76" i="2"/>
  <c r="J76" i="2"/>
  <c r="K76" i="2"/>
  <c r="E77" i="2"/>
  <c r="F77" i="2"/>
  <c r="C77" i="2"/>
  <c r="G77" i="2"/>
  <c r="H77" i="2"/>
  <c r="J77" i="2"/>
  <c r="K77" i="2"/>
  <c r="E78" i="2"/>
  <c r="F78" i="2"/>
  <c r="C78" i="2"/>
  <c r="G78" i="2"/>
  <c r="H78" i="2"/>
  <c r="J78" i="2"/>
  <c r="K78" i="2"/>
  <c r="E79" i="2"/>
  <c r="F79" i="2"/>
  <c r="C79" i="2"/>
  <c r="G79" i="2"/>
  <c r="H79" i="2"/>
  <c r="J79" i="2"/>
  <c r="K79" i="2"/>
  <c r="E80" i="2"/>
  <c r="F80" i="2"/>
  <c r="C80" i="2"/>
  <c r="G80" i="2"/>
  <c r="H80" i="2"/>
  <c r="J80" i="2"/>
  <c r="K80" i="2"/>
  <c r="E81" i="2"/>
  <c r="F81" i="2"/>
  <c r="C81" i="2"/>
  <c r="G81" i="2"/>
  <c r="H81" i="2"/>
  <c r="J81" i="2"/>
  <c r="K81" i="2"/>
  <c r="E82" i="2"/>
  <c r="F82" i="2"/>
  <c r="C82" i="2"/>
  <c r="G82" i="2"/>
  <c r="H82" i="2"/>
  <c r="J82" i="2"/>
  <c r="K82" i="2"/>
  <c r="E83" i="2"/>
  <c r="F83" i="2"/>
  <c r="C83" i="2"/>
  <c r="G83" i="2"/>
  <c r="H83" i="2"/>
  <c r="J83" i="2"/>
  <c r="K83" i="2"/>
  <c r="E84" i="2"/>
  <c r="F84" i="2"/>
  <c r="C84" i="2"/>
  <c r="G84" i="2"/>
  <c r="H84" i="2"/>
  <c r="J84" i="2"/>
  <c r="K84" i="2"/>
  <c r="E85" i="2"/>
  <c r="F85" i="2"/>
  <c r="C85" i="2"/>
  <c r="G85" i="2"/>
  <c r="H85" i="2"/>
  <c r="J85" i="2"/>
  <c r="K85" i="2"/>
  <c r="E86" i="2"/>
  <c r="F86" i="2"/>
  <c r="C86" i="2"/>
  <c r="G86" i="2"/>
  <c r="H86" i="2"/>
  <c r="J86" i="2"/>
  <c r="K86" i="2"/>
  <c r="E87" i="2"/>
  <c r="F87" i="2"/>
  <c r="C87" i="2"/>
  <c r="G87" i="2"/>
  <c r="H87" i="2"/>
  <c r="J87" i="2"/>
  <c r="K87" i="2"/>
  <c r="E88" i="2"/>
  <c r="F88" i="2"/>
  <c r="C88" i="2"/>
  <c r="G88" i="2"/>
  <c r="H88" i="2"/>
  <c r="J88" i="2"/>
  <c r="K88" i="2"/>
  <c r="E89" i="2"/>
  <c r="F89" i="2"/>
  <c r="C89" i="2"/>
  <c r="G89" i="2"/>
  <c r="H89" i="2"/>
  <c r="J89" i="2"/>
  <c r="K89" i="2"/>
  <c r="E90" i="2"/>
  <c r="F90" i="2"/>
  <c r="C90" i="2"/>
  <c r="G90" i="2"/>
  <c r="H90" i="2"/>
  <c r="J90" i="2"/>
  <c r="K90" i="2"/>
  <c r="E91" i="2"/>
  <c r="F91" i="2"/>
  <c r="C91" i="2"/>
  <c r="G91" i="2"/>
  <c r="H91" i="2"/>
  <c r="J91" i="2"/>
  <c r="K91" i="2"/>
  <c r="E92" i="2"/>
  <c r="F92" i="2"/>
  <c r="C92" i="2"/>
  <c r="G92" i="2"/>
  <c r="H92" i="2"/>
  <c r="J92" i="2"/>
  <c r="K92" i="2"/>
  <c r="E93" i="2"/>
  <c r="F93" i="2"/>
  <c r="C93" i="2"/>
  <c r="G93" i="2"/>
  <c r="H93" i="2"/>
  <c r="J93" i="2"/>
  <c r="K93" i="2"/>
  <c r="E94" i="2"/>
  <c r="F94" i="2"/>
  <c r="C94" i="2"/>
  <c r="G94" i="2"/>
  <c r="H94" i="2"/>
  <c r="J94" i="2"/>
  <c r="K94" i="2"/>
  <c r="E95" i="2"/>
  <c r="F95" i="2"/>
  <c r="C95" i="2"/>
  <c r="G95" i="2"/>
  <c r="H95" i="2"/>
  <c r="J95" i="2"/>
  <c r="K95" i="2"/>
  <c r="E96" i="2"/>
  <c r="F96" i="2"/>
  <c r="C96" i="2"/>
  <c r="G96" i="2"/>
  <c r="H96" i="2"/>
  <c r="J96" i="2"/>
  <c r="K96" i="2"/>
  <c r="E97" i="2"/>
  <c r="F97" i="2"/>
  <c r="C97" i="2"/>
  <c r="G97" i="2"/>
  <c r="H97" i="2"/>
  <c r="J97" i="2"/>
  <c r="K97" i="2"/>
  <c r="E98" i="2"/>
  <c r="F98" i="2"/>
  <c r="C98" i="2"/>
  <c r="G98" i="2"/>
  <c r="H98" i="2"/>
  <c r="J98" i="2"/>
  <c r="K98" i="2"/>
  <c r="E99" i="2"/>
  <c r="F99" i="2"/>
  <c r="C99" i="2"/>
  <c r="G99" i="2"/>
  <c r="H99" i="2"/>
  <c r="J99" i="2"/>
  <c r="K99" i="2"/>
  <c r="E100" i="2"/>
  <c r="F100" i="2"/>
  <c r="C100" i="2"/>
  <c r="G100" i="2"/>
  <c r="H100" i="2"/>
  <c r="J100" i="2"/>
  <c r="K100" i="2"/>
  <c r="E101" i="2"/>
  <c r="F101" i="2"/>
  <c r="C101" i="2"/>
  <c r="G101" i="2"/>
  <c r="H101" i="2"/>
  <c r="J101" i="2"/>
  <c r="K101" i="2"/>
  <c r="E102" i="2"/>
  <c r="F102" i="2"/>
  <c r="C102" i="2"/>
  <c r="G102" i="2"/>
  <c r="H102" i="2"/>
  <c r="J102" i="2"/>
  <c r="K102" i="2"/>
  <c r="E103" i="2"/>
  <c r="F103" i="2"/>
  <c r="C103" i="2"/>
  <c r="G103" i="2"/>
  <c r="H103" i="2"/>
  <c r="J103" i="2"/>
  <c r="K103" i="2"/>
  <c r="E104" i="2"/>
  <c r="F104" i="2"/>
  <c r="C104" i="2"/>
  <c r="G104" i="2"/>
  <c r="H104" i="2"/>
  <c r="J104" i="2"/>
  <c r="K104" i="2"/>
  <c r="E105" i="2"/>
  <c r="F105" i="2"/>
  <c r="C105" i="2"/>
  <c r="G105" i="2"/>
  <c r="H105" i="2"/>
  <c r="J105" i="2"/>
  <c r="K105" i="2"/>
  <c r="E106" i="2"/>
  <c r="F106" i="2"/>
  <c r="C106" i="2"/>
  <c r="G106" i="2"/>
  <c r="H106" i="2"/>
  <c r="J106" i="2"/>
  <c r="K106" i="2"/>
  <c r="E107" i="2"/>
  <c r="F107" i="2"/>
  <c r="C107" i="2"/>
  <c r="G107" i="2"/>
  <c r="H107" i="2"/>
  <c r="J107" i="2"/>
  <c r="K107" i="2"/>
  <c r="E108" i="2"/>
  <c r="F108" i="2"/>
  <c r="C108" i="2"/>
  <c r="G108" i="2"/>
  <c r="H108" i="2"/>
  <c r="J108" i="2"/>
  <c r="K108" i="2"/>
  <c r="E109" i="2"/>
  <c r="F109" i="2"/>
  <c r="C109" i="2"/>
  <c r="G109" i="2"/>
  <c r="H109" i="2"/>
  <c r="J109" i="2"/>
  <c r="K109" i="2"/>
  <c r="E110" i="2"/>
  <c r="F110" i="2"/>
  <c r="C110" i="2"/>
  <c r="G110" i="2"/>
  <c r="H110" i="2"/>
  <c r="J110" i="2"/>
  <c r="K110" i="2"/>
  <c r="E111" i="2"/>
  <c r="F111" i="2"/>
  <c r="C111" i="2"/>
  <c r="G111" i="2"/>
  <c r="H111" i="2"/>
  <c r="J111" i="2"/>
  <c r="K111" i="2"/>
  <c r="E112" i="2"/>
  <c r="F112" i="2"/>
  <c r="C112" i="2"/>
  <c r="G112" i="2"/>
  <c r="H112" i="2"/>
  <c r="J112" i="2"/>
  <c r="K112" i="2"/>
  <c r="E114" i="2"/>
  <c r="F114" i="2"/>
  <c r="C114" i="2"/>
  <c r="G114" i="2"/>
  <c r="H114" i="2"/>
  <c r="J114" i="2"/>
  <c r="K114" i="2"/>
  <c r="E115" i="2"/>
  <c r="F115" i="2"/>
  <c r="C115" i="2"/>
  <c r="G115" i="2"/>
  <c r="H115" i="2"/>
  <c r="J115" i="2"/>
  <c r="K115" i="2"/>
  <c r="E116" i="2"/>
  <c r="F116" i="2"/>
  <c r="C116" i="2"/>
  <c r="G116" i="2"/>
  <c r="H116" i="2"/>
  <c r="J116" i="2"/>
  <c r="K116" i="2"/>
  <c r="E117" i="2"/>
  <c r="F117" i="2"/>
  <c r="C117" i="2"/>
  <c r="G117" i="2"/>
  <c r="H117" i="2"/>
  <c r="J117" i="2"/>
  <c r="K117" i="2"/>
  <c r="E118" i="2"/>
  <c r="F118" i="2"/>
  <c r="C118" i="2"/>
  <c r="G118" i="2"/>
  <c r="H118" i="2"/>
  <c r="J118" i="2"/>
  <c r="K118" i="2"/>
  <c r="E119" i="2"/>
  <c r="F119" i="2"/>
  <c r="C119" i="2"/>
  <c r="G119" i="2"/>
  <c r="H119" i="2"/>
  <c r="J119" i="2"/>
  <c r="K119" i="2"/>
  <c r="E120" i="2"/>
  <c r="F120" i="2"/>
  <c r="C120" i="2"/>
  <c r="G120" i="2"/>
  <c r="H120" i="2"/>
  <c r="J120" i="2"/>
  <c r="K120" i="2"/>
  <c r="E121" i="2"/>
  <c r="F121" i="2"/>
  <c r="C121" i="2"/>
  <c r="G121" i="2"/>
  <c r="H121" i="2"/>
  <c r="J121" i="2"/>
  <c r="K121" i="2"/>
  <c r="E122" i="2"/>
  <c r="F122" i="2"/>
  <c r="C122" i="2"/>
  <c r="G122" i="2"/>
  <c r="H122" i="2"/>
  <c r="J122" i="2"/>
  <c r="K122" i="2"/>
  <c r="E123" i="2"/>
  <c r="F123" i="2"/>
  <c r="C123" i="2"/>
  <c r="G123" i="2"/>
  <c r="H123" i="2"/>
  <c r="J123" i="2"/>
  <c r="K123" i="2"/>
  <c r="E124" i="2"/>
  <c r="F124" i="2"/>
  <c r="C124" i="2"/>
  <c r="G124" i="2"/>
  <c r="H124" i="2"/>
  <c r="J124" i="2"/>
  <c r="K124" i="2"/>
  <c r="E125" i="2"/>
  <c r="F125" i="2"/>
  <c r="C125" i="2"/>
  <c r="G125" i="2"/>
  <c r="H125" i="2"/>
  <c r="J125" i="2"/>
  <c r="K125" i="2"/>
  <c r="E126" i="2"/>
  <c r="F126" i="2"/>
  <c r="C126" i="2"/>
  <c r="G126" i="2"/>
  <c r="H126" i="2"/>
  <c r="J126" i="2"/>
  <c r="K126" i="2"/>
  <c r="E127" i="2"/>
  <c r="F127" i="2"/>
  <c r="C127" i="2"/>
  <c r="G127" i="2"/>
  <c r="H127" i="2"/>
  <c r="J127" i="2"/>
  <c r="K127" i="2"/>
  <c r="E128" i="2"/>
  <c r="F128" i="2"/>
  <c r="C128" i="2"/>
  <c r="G128" i="2"/>
  <c r="H128" i="2"/>
  <c r="J128" i="2"/>
  <c r="K128" i="2"/>
  <c r="E129" i="2"/>
  <c r="F129" i="2"/>
  <c r="C129" i="2"/>
  <c r="G129" i="2"/>
  <c r="H129" i="2"/>
  <c r="J129" i="2"/>
  <c r="K129" i="2"/>
  <c r="E131" i="2"/>
  <c r="F131" i="2"/>
  <c r="C131" i="2"/>
  <c r="G131" i="2"/>
  <c r="H131" i="2"/>
  <c r="J131" i="2"/>
  <c r="K131" i="2"/>
  <c r="E132" i="2"/>
  <c r="F132" i="2"/>
  <c r="C132" i="2"/>
  <c r="G132" i="2"/>
  <c r="H132" i="2"/>
  <c r="J132" i="2"/>
  <c r="K132" i="2"/>
  <c r="E133" i="2"/>
  <c r="F133" i="2"/>
  <c r="C133" i="2"/>
  <c r="G133" i="2"/>
  <c r="H133" i="2"/>
  <c r="J133" i="2"/>
  <c r="K133" i="2"/>
  <c r="E134" i="2"/>
  <c r="F134" i="2"/>
  <c r="C134" i="2"/>
  <c r="G134" i="2"/>
  <c r="H134" i="2"/>
  <c r="J134" i="2"/>
  <c r="K134" i="2"/>
  <c r="E135" i="2"/>
  <c r="F135" i="2"/>
  <c r="C135" i="2"/>
  <c r="G135" i="2"/>
  <c r="H135" i="2"/>
  <c r="J135" i="2"/>
  <c r="K135" i="2"/>
  <c r="E136" i="2"/>
  <c r="F136" i="2"/>
  <c r="C136" i="2"/>
  <c r="G136" i="2"/>
  <c r="H136" i="2"/>
  <c r="J136" i="2"/>
  <c r="K136" i="2"/>
  <c r="E137" i="2"/>
  <c r="F137" i="2"/>
  <c r="C137" i="2"/>
  <c r="G137" i="2"/>
  <c r="H137" i="2"/>
  <c r="J137" i="2"/>
  <c r="K137" i="2"/>
  <c r="E138" i="2"/>
  <c r="F138" i="2"/>
  <c r="C138" i="2"/>
  <c r="G138" i="2"/>
  <c r="H138" i="2"/>
  <c r="J138" i="2"/>
  <c r="K138" i="2"/>
  <c r="E139" i="2"/>
  <c r="F139" i="2"/>
  <c r="C139" i="2"/>
  <c r="G139" i="2"/>
  <c r="H139" i="2"/>
  <c r="J139" i="2"/>
  <c r="K139" i="2"/>
  <c r="E140" i="2"/>
  <c r="F140" i="2"/>
  <c r="C140" i="2"/>
  <c r="G140" i="2"/>
  <c r="H140" i="2"/>
  <c r="J140" i="2"/>
  <c r="K140" i="2"/>
  <c r="E141" i="2"/>
  <c r="F141" i="2"/>
  <c r="C141" i="2"/>
  <c r="G141" i="2"/>
  <c r="H141" i="2"/>
  <c r="J141" i="2"/>
  <c r="K141" i="2"/>
  <c r="E142" i="2"/>
  <c r="F142" i="2"/>
  <c r="C142" i="2"/>
  <c r="G142" i="2"/>
  <c r="H142" i="2"/>
  <c r="J142" i="2"/>
  <c r="K142" i="2"/>
  <c r="E143" i="2"/>
  <c r="F143" i="2"/>
  <c r="C143" i="2"/>
  <c r="G143" i="2"/>
  <c r="H143" i="2"/>
  <c r="J143" i="2"/>
  <c r="K143" i="2"/>
  <c r="E144" i="2"/>
  <c r="F144" i="2"/>
  <c r="C144" i="2"/>
  <c r="G144" i="2"/>
  <c r="H144" i="2"/>
  <c r="J144" i="2"/>
  <c r="K144" i="2"/>
  <c r="E145" i="2"/>
  <c r="F145" i="2"/>
  <c r="C145" i="2"/>
  <c r="G145" i="2"/>
  <c r="H145" i="2"/>
  <c r="J145" i="2"/>
  <c r="K145" i="2"/>
  <c r="E146" i="2"/>
  <c r="F146" i="2"/>
  <c r="C146" i="2"/>
  <c r="G146" i="2"/>
  <c r="H146" i="2"/>
  <c r="J146" i="2"/>
  <c r="K146" i="2"/>
  <c r="E147" i="2"/>
  <c r="F147" i="2"/>
  <c r="C147" i="2"/>
  <c r="G147" i="2"/>
  <c r="H147" i="2"/>
  <c r="J147" i="2"/>
  <c r="K147" i="2"/>
  <c r="E148" i="2"/>
  <c r="F148" i="2"/>
  <c r="C148" i="2"/>
  <c r="G148" i="2"/>
  <c r="H148" i="2"/>
  <c r="J148" i="2"/>
  <c r="K148" i="2"/>
  <c r="E149" i="2"/>
  <c r="F149" i="2"/>
  <c r="C149" i="2"/>
  <c r="G149" i="2"/>
  <c r="H149" i="2"/>
  <c r="J149" i="2"/>
  <c r="K149" i="2"/>
  <c r="E150" i="2"/>
  <c r="F150" i="2"/>
  <c r="C150" i="2"/>
  <c r="G150" i="2"/>
  <c r="H150" i="2"/>
  <c r="J150" i="2"/>
  <c r="K150" i="2"/>
  <c r="E151" i="2"/>
  <c r="F151" i="2"/>
  <c r="C151" i="2"/>
  <c r="G151" i="2"/>
  <c r="H151" i="2"/>
  <c r="J151" i="2"/>
  <c r="K151" i="2"/>
  <c r="E152" i="2"/>
  <c r="F152" i="2"/>
  <c r="C152" i="2"/>
  <c r="G152" i="2"/>
  <c r="H152" i="2"/>
  <c r="J152" i="2"/>
  <c r="K152" i="2"/>
  <c r="E153" i="2"/>
  <c r="F153" i="2"/>
  <c r="C153" i="2"/>
  <c r="G153" i="2"/>
  <c r="H153" i="2"/>
  <c r="J153" i="2"/>
  <c r="K153" i="2"/>
  <c r="E154" i="2"/>
  <c r="F154" i="2"/>
  <c r="C154" i="2"/>
  <c r="G154" i="2"/>
  <c r="H154" i="2"/>
  <c r="J154" i="2"/>
  <c r="K154" i="2"/>
  <c r="E155" i="2"/>
  <c r="F155" i="2"/>
  <c r="C155" i="2"/>
  <c r="G155" i="2"/>
  <c r="H155" i="2"/>
  <c r="J155" i="2"/>
  <c r="K155" i="2"/>
  <c r="E156" i="2"/>
  <c r="F156" i="2"/>
  <c r="C156" i="2"/>
  <c r="G156" i="2"/>
  <c r="H156" i="2"/>
  <c r="J156" i="2"/>
  <c r="K156" i="2"/>
  <c r="E157" i="2"/>
  <c r="F157" i="2"/>
  <c r="C157" i="2"/>
  <c r="G157" i="2"/>
  <c r="H157" i="2"/>
  <c r="J157" i="2"/>
  <c r="K157" i="2"/>
  <c r="E158" i="2"/>
  <c r="F158" i="2"/>
  <c r="C158" i="2"/>
  <c r="G158" i="2"/>
  <c r="H158" i="2"/>
  <c r="J158" i="2"/>
  <c r="K158" i="2"/>
  <c r="E159" i="2"/>
  <c r="F159" i="2"/>
  <c r="C159" i="2"/>
  <c r="G159" i="2"/>
  <c r="H159" i="2"/>
  <c r="J159" i="2"/>
  <c r="K159" i="2"/>
  <c r="E160" i="2"/>
  <c r="F160" i="2"/>
  <c r="C160" i="2"/>
  <c r="G160" i="2"/>
  <c r="H160" i="2"/>
  <c r="J160" i="2"/>
  <c r="K160" i="2"/>
  <c r="E161" i="2"/>
  <c r="F161" i="2"/>
  <c r="C161" i="2"/>
  <c r="G161" i="2"/>
  <c r="H161" i="2"/>
  <c r="J161" i="2"/>
  <c r="K161" i="2"/>
  <c r="E162" i="2"/>
  <c r="F162" i="2"/>
  <c r="C162" i="2"/>
  <c r="G162" i="2"/>
  <c r="H162" i="2"/>
  <c r="J162" i="2"/>
  <c r="K162" i="2"/>
  <c r="E163" i="2"/>
  <c r="F163" i="2"/>
  <c r="C163" i="2"/>
  <c r="G163" i="2"/>
  <c r="H163" i="2"/>
  <c r="J163" i="2"/>
  <c r="K163" i="2"/>
  <c r="E164" i="2"/>
  <c r="F164" i="2"/>
  <c r="C164" i="2"/>
  <c r="G164" i="2"/>
  <c r="H164" i="2"/>
  <c r="J164" i="2"/>
  <c r="K164" i="2"/>
  <c r="E165" i="2"/>
  <c r="F165" i="2"/>
  <c r="C165" i="2"/>
  <c r="G165" i="2"/>
  <c r="H165" i="2"/>
  <c r="J165" i="2"/>
  <c r="K165" i="2"/>
  <c r="E166" i="2"/>
  <c r="F166" i="2"/>
  <c r="C166" i="2"/>
  <c r="G166" i="2"/>
  <c r="H166" i="2"/>
  <c r="J166" i="2"/>
  <c r="K166" i="2"/>
  <c r="E167" i="2"/>
  <c r="F167" i="2"/>
  <c r="C167" i="2"/>
  <c r="G167" i="2"/>
  <c r="H167" i="2"/>
  <c r="J167" i="2"/>
  <c r="K167" i="2"/>
  <c r="E168" i="2"/>
  <c r="F168" i="2"/>
  <c r="C168" i="2"/>
  <c r="G168" i="2"/>
  <c r="H168" i="2"/>
  <c r="J168" i="2"/>
  <c r="K168" i="2"/>
  <c r="E169" i="2"/>
  <c r="F169" i="2"/>
  <c r="C169" i="2"/>
  <c r="G169" i="2"/>
  <c r="H169" i="2"/>
  <c r="J169" i="2"/>
  <c r="K169" i="2"/>
  <c r="E170" i="2"/>
  <c r="F170" i="2"/>
  <c r="C170" i="2"/>
  <c r="G170" i="2"/>
  <c r="H170" i="2"/>
  <c r="J170" i="2"/>
  <c r="K170" i="2"/>
  <c r="E171" i="2"/>
  <c r="F171" i="2"/>
  <c r="C171" i="2"/>
  <c r="G171" i="2"/>
  <c r="H171" i="2"/>
  <c r="J171" i="2"/>
  <c r="K171" i="2"/>
  <c r="E172" i="2"/>
  <c r="F172" i="2"/>
  <c r="C172" i="2"/>
  <c r="G172" i="2"/>
  <c r="H172" i="2"/>
  <c r="J172" i="2"/>
  <c r="K172" i="2"/>
  <c r="E173" i="2"/>
  <c r="F173" i="2"/>
  <c r="C173" i="2"/>
  <c r="G173" i="2"/>
  <c r="H173" i="2"/>
  <c r="J173" i="2"/>
  <c r="K173" i="2"/>
  <c r="E174" i="2"/>
  <c r="F174" i="2"/>
  <c r="C174" i="2"/>
  <c r="G174" i="2"/>
  <c r="H174" i="2"/>
  <c r="J174" i="2"/>
  <c r="K174" i="2"/>
  <c r="E175" i="2"/>
  <c r="F175" i="2"/>
  <c r="C175" i="2"/>
  <c r="G175" i="2"/>
  <c r="H175" i="2"/>
  <c r="J175" i="2"/>
  <c r="K175" i="2"/>
  <c r="E176" i="2"/>
  <c r="F176" i="2"/>
  <c r="C176" i="2"/>
  <c r="G176" i="2"/>
  <c r="H176" i="2"/>
  <c r="J176" i="2"/>
  <c r="K176" i="2"/>
  <c r="E177" i="2"/>
  <c r="F177" i="2"/>
  <c r="C177" i="2"/>
  <c r="G177" i="2"/>
  <c r="H177" i="2"/>
  <c r="J177" i="2"/>
  <c r="K177" i="2"/>
  <c r="E178" i="2"/>
  <c r="F178" i="2"/>
  <c r="C178" i="2"/>
  <c r="G178" i="2"/>
  <c r="H178" i="2"/>
  <c r="J178" i="2"/>
  <c r="K178" i="2"/>
  <c r="E179" i="2"/>
  <c r="F179" i="2"/>
  <c r="C179" i="2"/>
  <c r="G179" i="2"/>
  <c r="H179" i="2"/>
  <c r="J179" i="2"/>
  <c r="K179" i="2"/>
  <c r="E180" i="2"/>
  <c r="F180" i="2"/>
  <c r="C180" i="2"/>
  <c r="G180" i="2"/>
  <c r="H180" i="2"/>
  <c r="J180" i="2"/>
  <c r="K180" i="2"/>
  <c r="E181" i="2"/>
  <c r="F181" i="2"/>
  <c r="C181" i="2"/>
  <c r="G181" i="2"/>
  <c r="H181" i="2"/>
  <c r="J181" i="2"/>
  <c r="K181" i="2"/>
  <c r="E182" i="2"/>
  <c r="F182" i="2"/>
  <c r="C182" i="2"/>
  <c r="G182" i="2"/>
  <c r="H182" i="2"/>
  <c r="J182" i="2"/>
  <c r="K182" i="2"/>
  <c r="E183" i="2"/>
  <c r="F183" i="2"/>
  <c r="C183" i="2"/>
  <c r="G183" i="2"/>
  <c r="H183" i="2"/>
  <c r="J183" i="2"/>
  <c r="K183" i="2"/>
  <c r="E184" i="2"/>
  <c r="F184" i="2"/>
  <c r="C184" i="2"/>
  <c r="G184" i="2"/>
  <c r="H184" i="2"/>
  <c r="J184" i="2"/>
  <c r="K184" i="2"/>
  <c r="E185" i="2"/>
  <c r="F185" i="2"/>
  <c r="C185" i="2"/>
  <c r="G185" i="2"/>
  <c r="H185" i="2"/>
  <c r="J185" i="2"/>
  <c r="K185" i="2"/>
  <c r="E186" i="2"/>
  <c r="F186" i="2"/>
  <c r="C186" i="2"/>
  <c r="G186" i="2"/>
  <c r="H186" i="2"/>
  <c r="J186" i="2"/>
  <c r="K186" i="2"/>
  <c r="E187" i="2"/>
  <c r="F187" i="2"/>
  <c r="C187" i="2"/>
  <c r="G187" i="2"/>
  <c r="H187" i="2"/>
  <c r="J187" i="2"/>
  <c r="K187" i="2"/>
  <c r="E188" i="2"/>
  <c r="F188" i="2"/>
  <c r="C188" i="2"/>
  <c r="G188" i="2"/>
  <c r="H188" i="2"/>
  <c r="J188" i="2"/>
  <c r="K188" i="2"/>
  <c r="E189" i="2"/>
  <c r="F189" i="2"/>
  <c r="C189" i="2"/>
  <c r="G189" i="2"/>
  <c r="H189" i="2"/>
  <c r="J189" i="2"/>
  <c r="K189" i="2"/>
  <c r="E190" i="2"/>
  <c r="F190" i="2"/>
  <c r="C190" i="2"/>
  <c r="G190" i="2"/>
  <c r="H190" i="2"/>
  <c r="J190" i="2"/>
  <c r="K190" i="2"/>
  <c r="E191" i="2"/>
  <c r="F191" i="2"/>
  <c r="C191" i="2"/>
  <c r="G191" i="2"/>
  <c r="H191" i="2"/>
  <c r="J191" i="2"/>
  <c r="K191" i="2"/>
  <c r="E192" i="2"/>
  <c r="F192" i="2"/>
  <c r="C192" i="2"/>
  <c r="G192" i="2"/>
  <c r="H192" i="2"/>
  <c r="J192" i="2"/>
  <c r="K192" i="2"/>
  <c r="E193" i="2"/>
  <c r="F193" i="2"/>
  <c r="C193" i="2"/>
  <c r="G193" i="2"/>
  <c r="H193" i="2"/>
  <c r="J193" i="2"/>
  <c r="K193" i="2"/>
  <c r="E194" i="2"/>
  <c r="F194" i="2"/>
  <c r="C194" i="2"/>
  <c r="G194" i="2"/>
  <c r="H194" i="2"/>
  <c r="J194" i="2"/>
  <c r="K194" i="2"/>
  <c r="E195" i="2"/>
  <c r="F195" i="2"/>
  <c r="C195" i="2"/>
  <c r="G195" i="2"/>
  <c r="H195" i="2"/>
  <c r="J195" i="2"/>
  <c r="K195" i="2"/>
  <c r="E196" i="2"/>
  <c r="F196" i="2"/>
  <c r="C196" i="2"/>
  <c r="G196" i="2"/>
  <c r="H196" i="2"/>
  <c r="J196" i="2"/>
  <c r="K196" i="2"/>
  <c r="E197" i="2"/>
  <c r="F197" i="2"/>
  <c r="C197" i="2"/>
  <c r="G197" i="2"/>
  <c r="H197" i="2"/>
  <c r="J197" i="2"/>
  <c r="K197" i="2"/>
  <c r="E198" i="2"/>
  <c r="F198" i="2"/>
  <c r="C198" i="2"/>
  <c r="G198" i="2"/>
  <c r="H198" i="2"/>
  <c r="J198" i="2"/>
  <c r="K198" i="2"/>
  <c r="E199" i="2"/>
  <c r="F199" i="2"/>
  <c r="C199" i="2"/>
  <c r="G199" i="2"/>
  <c r="H199" i="2"/>
  <c r="J199" i="2"/>
  <c r="K199" i="2"/>
  <c r="E200" i="2"/>
  <c r="F200" i="2"/>
  <c r="C200" i="2"/>
  <c r="G200" i="2"/>
  <c r="H200" i="2"/>
  <c r="J200" i="2"/>
  <c r="K200" i="2"/>
  <c r="E201" i="2"/>
  <c r="F201" i="2"/>
  <c r="C201" i="2"/>
  <c r="G201" i="2"/>
  <c r="H201" i="2"/>
  <c r="J201" i="2"/>
  <c r="K201" i="2"/>
  <c r="E202" i="2"/>
  <c r="F202" i="2"/>
  <c r="C202" i="2"/>
  <c r="G202" i="2"/>
  <c r="H202" i="2"/>
  <c r="J202" i="2"/>
  <c r="K202" i="2"/>
  <c r="E203" i="2"/>
  <c r="F203" i="2"/>
  <c r="C203" i="2"/>
  <c r="G203" i="2"/>
  <c r="H203" i="2"/>
  <c r="J203" i="2"/>
  <c r="K203" i="2"/>
  <c r="E204" i="2"/>
  <c r="F204" i="2"/>
  <c r="C204" i="2"/>
  <c r="G204" i="2"/>
  <c r="H204" i="2"/>
  <c r="J204" i="2"/>
  <c r="K204" i="2"/>
  <c r="E205" i="2"/>
  <c r="F205" i="2"/>
  <c r="C205" i="2"/>
  <c r="G205" i="2"/>
  <c r="H205" i="2"/>
  <c r="J205" i="2"/>
  <c r="K205" i="2"/>
  <c r="E206" i="2"/>
  <c r="F206" i="2"/>
  <c r="C206" i="2"/>
  <c r="G206" i="2"/>
  <c r="H206" i="2"/>
  <c r="J206" i="2"/>
  <c r="K206" i="2"/>
  <c r="E334" i="2"/>
  <c r="F334" i="2"/>
  <c r="C334" i="2"/>
  <c r="G334" i="2"/>
  <c r="H334" i="2"/>
  <c r="J334" i="2"/>
  <c r="K334" i="2"/>
  <c r="E335" i="2"/>
  <c r="F335" i="2"/>
  <c r="C335" i="2"/>
  <c r="G335" i="2"/>
  <c r="H335" i="2"/>
  <c r="J335" i="2"/>
  <c r="K335" i="2"/>
  <c r="E336" i="2"/>
  <c r="F336" i="2"/>
  <c r="C336" i="2"/>
  <c r="G336" i="2"/>
  <c r="H336" i="2"/>
  <c r="J336" i="2"/>
  <c r="K336" i="2"/>
  <c r="E337" i="2"/>
  <c r="F337" i="2"/>
  <c r="C337" i="2"/>
  <c r="G337" i="2"/>
  <c r="H337" i="2"/>
  <c r="J337" i="2"/>
  <c r="K337" i="2"/>
  <c r="E338" i="2"/>
  <c r="F338" i="2"/>
  <c r="C338" i="2"/>
  <c r="G338" i="2"/>
  <c r="H338" i="2"/>
  <c r="J338" i="2"/>
  <c r="K338" i="2"/>
  <c r="E339" i="2"/>
  <c r="F339" i="2"/>
  <c r="C339" i="2"/>
  <c r="G339" i="2"/>
  <c r="H339" i="2"/>
  <c r="J339" i="2"/>
  <c r="K339" i="2"/>
  <c r="E340" i="2"/>
  <c r="F340" i="2"/>
  <c r="C340" i="2"/>
  <c r="G340" i="2"/>
  <c r="H340" i="2"/>
  <c r="J340" i="2"/>
  <c r="K340" i="2"/>
  <c r="E341" i="2"/>
  <c r="F341" i="2"/>
  <c r="C341" i="2"/>
  <c r="G341" i="2"/>
  <c r="H341" i="2"/>
  <c r="J341" i="2"/>
  <c r="K341" i="2"/>
  <c r="E342" i="2"/>
  <c r="F342" i="2"/>
  <c r="C342" i="2"/>
  <c r="G342" i="2"/>
  <c r="H342" i="2"/>
  <c r="J342" i="2"/>
  <c r="K342" i="2"/>
  <c r="E349" i="2"/>
  <c r="F349" i="2"/>
  <c r="C349" i="2"/>
  <c r="G349" i="2"/>
  <c r="H349" i="2"/>
  <c r="J349" i="2"/>
  <c r="K349" i="2"/>
  <c r="O350" i="2"/>
  <c r="N350" i="2"/>
  <c r="P350" i="2"/>
  <c r="Q350" i="2"/>
  <c r="R350" i="2"/>
  <c r="W350" i="2"/>
  <c r="E350" i="2"/>
  <c r="F350" i="2"/>
  <c r="C350" i="2"/>
  <c r="G350" i="2"/>
  <c r="H350" i="2"/>
  <c r="E582" i="2"/>
  <c r="F582" i="2"/>
  <c r="C582" i="2"/>
  <c r="G582" i="2"/>
  <c r="H582" i="2"/>
  <c r="J582" i="2"/>
  <c r="K582" i="2"/>
  <c r="E583" i="2"/>
  <c r="F583" i="2"/>
  <c r="C583" i="2"/>
  <c r="G583" i="2"/>
  <c r="H583" i="2"/>
  <c r="J583" i="2"/>
  <c r="K583" i="2"/>
  <c r="E584" i="2"/>
  <c r="F584" i="2"/>
  <c r="C584" i="2"/>
  <c r="G584" i="2"/>
  <c r="H584" i="2"/>
  <c r="J584" i="2"/>
  <c r="K584" i="2"/>
  <c r="E585" i="2"/>
  <c r="F585" i="2"/>
  <c r="C585" i="2"/>
  <c r="G585" i="2"/>
  <c r="H585" i="2"/>
  <c r="J585" i="2"/>
  <c r="K585" i="2"/>
  <c r="E586" i="2"/>
  <c r="C586" i="2"/>
  <c r="G586" i="2"/>
  <c r="H586" i="2"/>
  <c r="J586" i="2"/>
  <c r="K586" i="2"/>
  <c r="E587" i="2"/>
  <c r="F587" i="2"/>
  <c r="C587" i="2"/>
  <c r="G587" i="2"/>
  <c r="H587" i="2"/>
  <c r="J587" i="2"/>
  <c r="K587" i="2"/>
  <c r="E833" i="2"/>
  <c r="F833" i="2"/>
  <c r="C833" i="2"/>
  <c r="G833" i="2"/>
  <c r="H833" i="2"/>
  <c r="J833" i="2"/>
  <c r="K833" i="2"/>
  <c r="E834" i="2"/>
  <c r="F834" i="2"/>
  <c r="C834" i="2"/>
  <c r="G834" i="2"/>
  <c r="H834" i="2"/>
  <c r="J834" i="2"/>
  <c r="K834" i="2"/>
  <c r="E835" i="2"/>
  <c r="F835" i="2"/>
  <c r="C835" i="2"/>
  <c r="G835" i="2"/>
  <c r="H835" i="2"/>
  <c r="J835" i="2"/>
  <c r="K835" i="2"/>
  <c r="E836" i="2"/>
  <c r="F836" i="2"/>
  <c r="C836" i="2"/>
  <c r="G836" i="2"/>
  <c r="H836" i="2"/>
  <c r="J836" i="2"/>
  <c r="K836" i="2"/>
  <c r="E837" i="2"/>
  <c r="F837" i="2"/>
  <c r="C837" i="2"/>
  <c r="G837" i="2"/>
  <c r="H837" i="2"/>
  <c r="J837" i="2"/>
  <c r="K837" i="2"/>
  <c r="E838" i="2"/>
  <c r="F838" i="2"/>
  <c r="C838" i="2"/>
  <c r="G838" i="2"/>
  <c r="H838" i="2"/>
  <c r="J838" i="2"/>
  <c r="K838" i="2"/>
  <c r="E839" i="2"/>
  <c r="F839" i="2"/>
  <c r="C839" i="2"/>
  <c r="G839" i="2"/>
  <c r="H839" i="2"/>
  <c r="J839" i="2"/>
  <c r="K839" i="2"/>
  <c r="E840" i="2"/>
  <c r="F840" i="2"/>
  <c r="C840" i="2"/>
  <c r="G840" i="2"/>
  <c r="H840" i="2"/>
  <c r="J840" i="2"/>
  <c r="K840" i="2"/>
  <c r="E841" i="2"/>
  <c r="F841" i="2"/>
  <c r="C841" i="2"/>
  <c r="G841" i="2"/>
  <c r="H841" i="2"/>
  <c r="J841" i="2"/>
  <c r="K841" i="2"/>
  <c r="E842" i="2"/>
  <c r="F842" i="2"/>
  <c r="C842" i="2"/>
  <c r="G842" i="2"/>
  <c r="H842" i="2"/>
  <c r="J842" i="2"/>
  <c r="K842" i="2"/>
  <c r="E843" i="2"/>
  <c r="F843" i="2"/>
  <c r="C843" i="2"/>
  <c r="G843" i="2"/>
  <c r="H843" i="2"/>
  <c r="J843" i="2"/>
  <c r="K843" i="2"/>
  <c r="E844" i="2"/>
  <c r="F844" i="2"/>
  <c r="C844" i="2"/>
  <c r="G844" i="2"/>
  <c r="H844" i="2"/>
  <c r="J844" i="2"/>
  <c r="K844" i="2"/>
  <c r="E845" i="2"/>
  <c r="F845" i="2"/>
  <c r="C845" i="2"/>
  <c r="G845" i="2"/>
  <c r="H845" i="2"/>
  <c r="J845" i="2"/>
  <c r="K845" i="2"/>
  <c r="E846" i="2"/>
  <c r="F846" i="2"/>
  <c r="C846" i="2"/>
  <c r="G846" i="2"/>
  <c r="H846" i="2"/>
  <c r="J846" i="2"/>
  <c r="K846" i="2"/>
  <c r="E847" i="2"/>
  <c r="F847" i="2"/>
  <c r="C847" i="2"/>
  <c r="G847" i="2"/>
  <c r="H847" i="2"/>
  <c r="J847" i="2"/>
  <c r="K847" i="2"/>
  <c r="E848" i="2"/>
  <c r="F848" i="2"/>
  <c r="C848" i="2"/>
  <c r="G848" i="2"/>
  <c r="H848" i="2"/>
  <c r="J848" i="2"/>
  <c r="K848" i="2"/>
  <c r="E849" i="2"/>
  <c r="F849" i="2"/>
  <c r="C849" i="2"/>
  <c r="G849" i="2"/>
  <c r="H849" i="2"/>
  <c r="J849" i="2"/>
  <c r="K849" i="2"/>
  <c r="E850" i="2"/>
  <c r="F850" i="2"/>
  <c r="C850" i="2"/>
  <c r="G850" i="2"/>
  <c r="H850" i="2"/>
  <c r="J850" i="2"/>
  <c r="K850" i="2"/>
  <c r="E851" i="2"/>
  <c r="F851" i="2"/>
  <c r="C851" i="2"/>
  <c r="G851" i="2"/>
  <c r="H851" i="2"/>
  <c r="J851" i="2"/>
  <c r="K851" i="2"/>
  <c r="E852" i="2"/>
  <c r="F852" i="2"/>
  <c r="C852" i="2"/>
  <c r="G852" i="2"/>
  <c r="H852" i="2"/>
  <c r="J852" i="2"/>
  <c r="K852" i="2"/>
  <c r="E853" i="2"/>
  <c r="F853" i="2"/>
  <c r="C853" i="2"/>
  <c r="G853" i="2"/>
  <c r="H853" i="2"/>
  <c r="J853" i="2"/>
  <c r="K853" i="2"/>
  <c r="E854" i="2"/>
  <c r="F854" i="2"/>
  <c r="C854" i="2"/>
  <c r="G854" i="2"/>
  <c r="H854" i="2"/>
  <c r="J854" i="2"/>
  <c r="K854" i="2"/>
  <c r="E855" i="2"/>
  <c r="F855" i="2"/>
  <c r="C855" i="2"/>
  <c r="G855" i="2"/>
  <c r="H855" i="2"/>
  <c r="J855" i="2"/>
  <c r="K855" i="2"/>
  <c r="E856" i="2"/>
  <c r="F856" i="2"/>
  <c r="C856" i="2"/>
  <c r="G856" i="2"/>
  <c r="H856" i="2"/>
  <c r="J856" i="2"/>
  <c r="K856" i="2"/>
  <c r="E857" i="2"/>
  <c r="F857" i="2"/>
  <c r="C857" i="2"/>
  <c r="G857" i="2"/>
  <c r="H857" i="2"/>
  <c r="J857" i="2"/>
  <c r="K857" i="2"/>
  <c r="E858" i="2"/>
  <c r="F858" i="2"/>
  <c r="C858" i="2"/>
  <c r="G858" i="2"/>
  <c r="H858" i="2"/>
  <c r="J858" i="2"/>
  <c r="K858" i="2"/>
  <c r="E859" i="2"/>
  <c r="F859" i="2"/>
  <c r="C859" i="2"/>
  <c r="G859" i="2"/>
  <c r="H859" i="2"/>
  <c r="J859" i="2"/>
  <c r="K859" i="2"/>
  <c r="E860" i="2"/>
  <c r="F860" i="2"/>
  <c r="C860" i="2"/>
  <c r="G860" i="2"/>
  <c r="H860" i="2"/>
  <c r="J860" i="2"/>
  <c r="K860" i="2"/>
  <c r="E861" i="2"/>
  <c r="F861" i="2"/>
  <c r="C861" i="2"/>
  <c r="G861" i="2"/>
  <c r="H861" i="2"/>
  <c r="J861" i="2"/>
  <c r="K861" i="2"/>
  <c r="E862" i="2"/>
  <c r="F862" i="2"/>
  <c r="C862" i="2"/>
  <c r="G862" i="2"/>
  <c r="H862" i="2"/>
  <c r="J862" i="2"/>
  <c r="K862" i="2"/>
  <c r="E863" i="2"/>
  <c r="F863" i="2"/>
  <c r="C863" i="2"/>
  <c r="G863" i="2"/>
  <c r="H863" i="2"/>
  <c r="J863" i="2"/>
  <c r="K863" i="2"/>
  <c r="E864" i="2"/>
  <c r="F864" i="2"/>
  <c r="C864" i="2"/>
  <c r="G864" i="2"/>
  <c r="H864" i="2"/>
  <c r="J864" i="2"/>
  <c r="K864" i="2"/>
  <c r="E865" i="2"/>
  <c r="F865" i="2"/>
  <c r="C865" i="2"/>
  <c r="G865" i="2"/>
  <c r="H865" i="2"/>
  <c r="J865" i="2"/>
  <c r="K865" i="2"/>
  <c r="E866" i="2"/>
  <c r="F866" i="2"/>
  <c r="C866" i="2"/>
  <c r="G866" i="2"/>
  <c r="H866" i="2"/>
  <c r="J866" i="2"/>
  <c r="K866" i="2"/>
  <c r="E867" i="2"/>
  <c r="F867" i="2"/>
  <c r="C867" i="2"/>
  <c r="G867" i="2"/>
  <c r="H867" i="2"/>
  <c r="J867" i="2"/>
  <c r="K867" i="2"/>
  <c r="E868" i="2"/>
  <c r="F868" i="2"/>
  <c r="C868" i="2"/>
  <c r="G868" i="2"/>
  <c r="H868" i="2"/>
  <c r="J868" i="2"/>
  <c r="K868" i="2"/>
  <c r="E869" i="2"/>
  <c r="F869" i="2"/>
  <c r="C869" i="2"/>
  <c r="G869" i="2"/>
  <c r="H869" i="2"/>
  <c r="J869" i="2"/>
  <c r="K869" i="2"/>
  <c r="E870" i="2"/>
  <c r="F870" i="2"/>
  <c r="C870" i="2"/>
  <c r="G870" i="2"/>
  <c r="H870" i="2"/>
  <c r="J870" i="2"/>
  <c r="K870" i="2"/>
  <c r="E871" i="2"/>
  <c r="F871" i="2"/>
  <c r="C871" i="2"/>
  <c r="G871" i="2"/>
  <c r="H871" i="2"/>
  <c r="J871" i="2"/>
  <c r="K871" i="2"/>
  <c r="E872" i="2"/>
  <c r="F872" i="2"/>
  <c r="C872" i="2"/>
  <c r="G872" i="2"/>
  <c r="H872" i="2"/>
  <c r="J872" i="2"/>
  <c r="K872" i="2"/>
  <c r="E873" i="2"/>
  <c r="F873" i="2"/>
  <c r="C873" i="2"/>
  <c r="G873" i="2"/>
  <c r="H873" i="2"/>
  <c r="J873" i="2"/>
  <c r="K873" i="2"/>
  <c r="E874" i="2"/>
  <c r="F874" i="2"/>
  <c r="C874" i="2"/>
  <c r="G874" i="2"/>
  <c r="H874" i="2"/>
  <c r="J874" i="2"/>
  <c r="K874" i="2"/>
  <c r="E875" i="2"/>
  <c r="F875" i="2"/>
  <c r="C875" i="2"/>
  <c r="G875" i="2"/>
  <c r="H875" i="2"/>
  <c r="J875" i="2"/>
  <c r="K875" i="2"/>
  <c r="E876" i="2"/>
  <c r="F876" i="2"/>
  <c r="C876" i="2"/>
  <c r="G876" i="2"/>
  <c r="H876" i="2"/>
  <c r="J876" i="2"/>
  <c r="K876" i="2"/>
  <c r="E877" i="2"/>
  <c r="F877" i="2"/>
  <c r="C877" i="2"/>
  <c r="G877" i="2"/>
  <c r="H877" i="2"/>
  <c r="J877" i="2"/>
  <c r="K877" i="2"/>
  <c r="E878" i="2"/>
  <c r="F878" i="2"/>
  <c r="C878" i="2"/>
  <c r="G878" i="2"/>
  <c r="H878" i="2"/>
  <c r="J878" i="2"/>
  <c r="K878" i="2"/>
  <c r="E879" i="2"/>
  <c r="F879" i="2"/>
  <c r="C879" i="2"/>
  <c r="G879" i="2"/>
  <c r="H879" i="2"/>
  <c r="J879" i="2"/>
  <c r="K879" i="2"/>
  <c r="E880" i="2"/>
  <c r="F880" i="2"/>
  <c r="C880" i="2"/>
  <c r="G880" i="2"/>
  <c r="H880" i="2"/>
  <c r="J880" i="2"/>
  <c r="K880" i="2"/>
  <c r="E881" i="2"/>
  <c r="F881" i="2"/>
  <c r="C881" i="2"/>
  <c r="G881" i="2"/>
  <c r="H881" i="2"/>
  <c r="J881" i="2"/>
  <c r="K881" i="2"/>
  <c r="E882" i="2"/>
  <c r="F882" i="2"/>
  <c r="C882" i="2"/>
  <c r="G882" i="2"/>
  <c r="H882" i="2"/>
  <c r="J882" i="2"/>
  <c r="K882" i="2"/>
  <c r="E883" i="2"/>
  <c r="F883" i="2"/>
  <c r="C883" i="2"/>
  <c r="G883" i="2"/>
  <c r="H883" i="2"/>
  <c r="J883" i="2"/>
  <c r="K883" i="2"/>
  <c r="E884" i="2"/>
  <c r="F884" i="2"/>
  <c r="C884" i="2"/>
  <c r="G884" i="2"/>
  <c r="H884" i="2"/>
  <c r="J884" i="2"/>
  <c r="K884" i="2"/>
  <c r="E885" i="2"/>
  <c r="F885" i="2"/>
  <c r="C885" i="2"/>
  <c r="G885" i="2"/>
  <c r="H885" i="2"/>
  <c r="J885" i="2"/>
  <c r="K885" i="2"/>
  <c r="E886" i="2"/>
  <c r="F886" i="2"/>
  <c r="C886" i="2"/>
  <c r="G886" i="2"/>
  <c r="H886" i="2"/>
  <c r="J886" i="2"/>
  <c r="K886" i="2"/>
  <c r="E887" i="2"/>
  <c r="F887" i="2"/>
  <c r="C887" i="2"/>
  <c r="G887" i="2"/>
  <c r="H887" i="2"/>
  <c r="J887" i="2"/>
  <c r="K887" i="2"/>
  <c r="E888" i="2"/>
  <c r="F888" i="2"/>
  <c r="C888" i="2"/>
  <c r="G888" i="2"/>
  <c r="H888" i="2"/>
  <c r="J888" i="2"/>
  <c r="K888" i="2"/>
  <c r="E889" i="2"/>
  <c r="F889" i="2"/>
  <c r="C889" i="2"/>
  <c r="G889" i="2"/>
  <c r="H889" i="2"/>
  <c r="J889" i="2"/>
  <c r="K889" i="2"/>
  <c r="E890" i="2"/>
  <c r="F890" i="2"/>
  <c r="C890" i="2"/>
  <c r="G890" i="2"/>
  <c r="H890" i="2"/>
  <c r="J890" i="2"/>
  <c r="K890" i="2"/>
  <c r="E891" i="2"/>
  <c r="F891" i="2"/>
  <c r="C891" i="2"/>
  <c r="G891" i="2"/>
  <c r="H891" i="2"/>
  <c r="J891" i="2"/>
  <c r="K891" i="2"/>
  <c r="E892" i="2"/>
  <c r="F892" i="2"/>
  <c r="C892" i="2"/>
  <c r="G892" i="2"/>
  <c r="H892" i="2"/>
  <c r="J892" i="2"/>
  <c r="K892" i="2"/>
  <c r="E893" i="2"/>
  <c r="F893" i="2"/>
  <c r="C893" i="2"/>
  <c r="G893" i="2"/>
  <c r="H893" i="2"/>
  <c r="J893" i="2"/>
  <c r="K893" i="2"/>
  <c r="E894" i="2"/>
  <c r="F894" i="2"/>
  <c r="C894" i="2"/>
  <c r="G894" i="2"/>
  <c r="H894" i="2"/>
  <c r="J894" i="2"/>
  <c r="K894" i="2"/>
  <c r="E895" i="2"/>
  <c r="F895" i="2"/>
  <c r="C895" i="2"/>
  <c r="G895" i="2"/>
  <c r="H895" i="2"/>
  <c r="J895" i="2"/>
  <c r="K895" i="2"/>
  <c r="E896" i="2"/>
  <c r="F896" i="2"/>
  <c r="C896" i="2"/>
  <c r="G896" i="2"/>
  <c r="H896" i="2"/>
  <c r="J896" i="2"/>
  <c r="K896" i="2"/>
  <c r="E897" i="2"/>
  <c r="F897" i="2"/>
  <c r="C897" i="2"/>
  <c r="G897" i="2"/>
  <c r="H897" i="2"/>
  <c r="J897" i="2"/>
  <c r="K897" i="2"/>
  <c r="E898" i="2"/>
  <c r="F898" i="2"/>
  <c r="C898" i="2"/>
  <c r="G898" i="2"/>
  <c r="H898" i="2"/>
  <c r="J898" i="2"/>
  <c r="K898" i="2"/>
  <c r="E899" i="2"/>
  <c r="F899" i="2"/>
  <c r="C899" i="2"/>
  <c r="G899" i="2"/>
  <c r="H899" i="2"/>
  <c r="J899" i="2"/>
  <c r="K899" i="2"/>
  <c r="E900" i="2"/>
  <c r="F900" i="2"/>
  <c r="C900" i="2"/>
  <c r="G900" i="2"/>
  <c r="H900" i="2"/>
  <c r="J900" i="2"/>
  <c r="K900" i="2"/>
  <c r="E901" i="2"/>
  <c r="F901" i="2"/>
  <c r="C901" i="2"/>
  <c r="G901" i="2"/>
  <c r="H901" i="2"/>
  <c r="J901" i="2"/>
  <c r="K901" i="2"/>
  <c r="E902" i="2"/>
  <c r="F902" i="2"/>
  <c r="C902" i="2"/>
  <c r="G902" i="2"/>
  <c r="H902" i="2"/>
  <c r="J902" i="2"/>
  <c r="K902" i="2"/>
  <c r="E903" i="2"/>
  <c r="F903" i="2"/>
  <c r="C903" i="2"/>
  <c r="G903" i="2"/>
  <c r="H903" i="2"/>
  <c r="J903" i="2"/>
  <c r="K903" i="2"/>
  <c r="E904" i="2"/>
  <c r="F904" i="2"/>
  <c r="C904" i="2"/>
  <c r="G904" i="2"/>
  <c r="H904" i="2"/>
  <c r="J904" i="2"/>
  <c r="K904" i="2"/>
  <c r="E905" i="2"/>
  <c r="F905" i="2"/>
  <c r="C905" i="2"/>
  <c r="G905" i="2"/>
  <c r="H905" i="2"/>
  <c r="J905" i="2"/>
  <c r="K905" i="2"/>
  <c r="E906" i="2"/>
  <c r="F906" i="2"/>
  <c r="C906" i="2"/>
  <c r="G906" i="2"/>
  <c r="H906" i="2"/>
  <c r="J906" i="2"/>
  <c r="K906" i="2"/>
  <c r="E907" i="2"/>
  <c r="F907" i="2"/>
  <c r="C907" i="2"/>
  <c r="G907" i="2"/>
  <c r="H907" i="2"/>
  <c r="J907" i="2"/>
  <c r="K907" i="2"/>
  <c r="E908" i="2"/>
  <c r="F908" i="2"/>
  <c r="C908" i="2"/>
  <c r="G908" i="2"/>
  <c r="H908" i="2"/>
  <c r="J908" i="2"/>
  <c r="K908" i="2"/>
  <c r="E909" i="2"/>
  <c r="F909" i="2"/>
  <c r="C909" i="2"/>
  <c r="G909" i="2"/>
  <c r="H909" i="2"/>
  <c r="J909" i="2"/>
  <c r="K909" i="2"/>
  <c r="E910" i="2"/>
  <c r="F910" i="2"/>
  <c r="C910" i="2"/>
  <c r="G910" i="2"/>
  <c r="H910" i="2"/>
  <c r="J910" i="2"/>
  <c r="K910" i="2"/>
  <c r="E911" i="2"/>
  <c r="F911" i="2"/>
  <c r="C911" i="2"/>
  <c r="G911" i="2"/>
  <c r="H911" i="2"/>
  <c r="J911" i="2"/>
  <c r="K911" i="2"/>
  <c r="E912" i="2"/>
  <c r="F912" i="2"/>
  <c r="C912" i="2"/>
  <c r="G912" i="2"/>
  <c r="H912" i="2"/>
  <c r="J912" i="2"/>
  <c r="K912" i="2"/>
  <c r="E913" i="2"/>
  <c r="F913" i="2"/>
  <c r="C913" i="2"/>
  <c r="G913" i="2"/>
  <c r="H913" i="2"/>
  <c r="J913" i="2"/>
  <c r="K913" i="2"/>
  <c r="E914" i="2"/>
  <c r="F914" i="2"/>
  <c r="C914" i="2"/>
  <c r="G914" i="2"/>
  <c r="H914" i="2"/>
  <c r="J914" i="2"/>
  <c r="K914" i="2"/>
  <c r="E915" i="2"/>
  <c r="F915" i="2"/>
  <c r="C915" i="2"/>
  <c r="G915" i="2"/>
  <c r="H915" i="2"/>
  <c r="J915" i="2"/>
  <c r="K915" i="2"/>
  <c r="E916" i="2"/>
  <c r="F916" i="2"/>
  <c r="C916" i="2"/>
  <c r="G916" i="2"/>
  <c r="H916" i="2"/>
  <c r="J916" i="2"/>
  <c r="K916" i="2"/>
  <c r="E917" i="2"/>
  <c r="F917" i="2"/>
  <c r="C917" i="2"/>
  <c r="G917" i="2"/>
  <c r="H917" i="2"/>
  <c r="J917" i="2"/>
  <c r="K917" i="2"/>
  <c r="E918" i="2"/>
  <c r="F918" i="2"/>
  <c r="C918" i="2"/>
  <c r="G918" i="2"/>
  <c r="H918" i="2"/>
  <c r="J918" i="2"/>
  <c r="K918" i="2"/>
  <c r="E919" i="2"/>
  <c r="F919" i="2"/>
  <c r="C919" i="2"/>
  <c r="G919" i="2"/>
  <c r="H919" i="2"/>
  <c r="J919" i="2"/>
  <c r="K919" i="2"/>
  <c r="E920" i="2"/>
  <c r="F920" i="2"/>
  <c r="C920" i="2"/>
  <c r="G920" i="2"/>
  <c r="H920" i="2"/>
  <c r="J920" i="2"/>
  <c r="K920" i="2"/>
  <c r="E921" i="2"/>
  <c r="F921" i="2"/>
  <c r="C921" i="2"/>
  <c r="G921" i="2"/>
  <c r="H921" i="2"/>
  <c r="J921" i="2"/>
  <c r="K921" i="2"/>
  <c r="E922" i="2"/>
  <c r="F922" i="2"/>
  <c r="C922" i="2"/>
  <c r="G922" i="2"/>
  <c r="H922" i="2"/>
  <c r="J922" i="2"/>
  <c r="K922" i="2"/>
  <c r="E923" i="2"/>
  <c r="F923" i="2"/>
  <c r="C923" i="2"/>
  <c r="G923" i="2"/>
  <c r="H923" i="2"/>
  <c r="J923" i="2"/>
  <c r="K923" i="2"/>
  <c r="E924" i="2"/>
  <c r="F924" i="2"/>
  <c r="C924" i="2"/>
  <c r="G924" i="2"/>
  <c r="H924" i="2"/>
  <c r="J924" i="2"/>
  <c r="K924" i="2"/>
  <c r="E925" i="2"/>
  <c r="F925" i="2"/>
  <c r="C925" i="2"/>
  <c r="G925" i="2"/>
  <c r="H925" i="2"/>
  <c r="J925" i="2"/>
  <c r="K925" i="2"/>
  <c r="E926" i="2"/>
  <c r="F926" i="2"/>
  <c r="C926" i="2"/>
  <c r="G926" i="2"/>
  <c r="H926" i="2"/>
  <c r="J926" i="2"/>
  <c r="K926" i="2"/>
  <c r="E927" i="2"/>
  <c r="F927" i="2"/>
  <c r="C927" i="2"/>
  <c r="G927" i="2"/>
  <c r="H927" i="2"/>
  <c r="J927" i="2"/>
  <c r="K927" i="2"/>
  <c r="E928" i="2"/>
  <c r="F928" i="2"/>
  <c r="C928" i="2"/>
  <c r="G928" i="2"/>
  <c r="H928" i="2"/>
  <c r="J928" i="2"/>
  <c r="K928" i="2"/>
  <c r="E929" i="2"/>
  <c r="F929" i="2"/>
  <c r="C929" i="2"/>
  <c r="G929" i="2"/>
  <c r="H929" i="2"/>
  <c r="J929" i="2"/>
  <c r="K929" i="2"/>
  <c r="E930" i="2"/>
  <c r="F930" i="2"/>
  <c r="C930" i="2"/>
  <c r="G930" i="2"/>
  <c r="H930" i="2"/>
  <c r="J930" i="2"/>
  <c r="K930" i="2"/>
  <c r="E931" i="2"/>
  <c r="F931" i="2"/>
  <c r="C931" i="2"/>
  <c r="G931" i="2"/>
  <c r="H931" i="2"/>
  <c r="J931" i="2"/>
  <c r="K931" i="2"/>
  <c r="E932" i="2"/>
  <c r="F932" i="2"/>
  <c r="C932" i="2"/>
  <c r="G932" i="2"/>
  <c r="H932" i="2"/>
  <c r="J932" i="2"/>
  <c r="K932" i="2"/>
  <c r="E1041" i="2"/>
  <c r="F1041" i="2"/>
  <c r="C1041" i="2"/>
  <c r="G1041" i="2"/>
  <c r="H1041" i="2"/>
  <c r="J1041" i="2"/>
  <c r="K1041" i="2"/>
  <c r="E1042" i="2"/>
  <c r="F1042" i="2"/>
  <c r="C1042" i="2"/>
  <c r="G1042" i="2"/>
  <c r="H1042" i="2"/>
  <c r="J1042" i="2"/>
  <c r="K1042" i="2"/>
  <c r="E1043" i="2"/>
  <c r="F1043" i="2"/>
  <c r="C1043" i="2"/>
  <c r="G1043" i="2"/>
  <c r="H1043" i="2"/>
  <c r="J1043" i="2"/>
  <c r="K1043" i="2"/>
  <c r="E1044" i="2"/>
  <c r="F1044" i="2"/>
  <c r="C1044" i="2"/>
  <c r="G1044" i="2"/>
  <c r="H1044" i="2"/>
  <c r="J1044" i="2"/>
  <c r="K1044" i="2"/>
  <c r="E1045" i="2"/>
  <c r="F1045" i="2"/>
  <c r="C1045" i="2"/>
  <c r="G1045" i="2"/>
  <c r="H1045" i="2"/>
  <c r="J1045" i="2"/>
  <c r="K1045" i="2"/>
  <c r="E1046" i="2"/>
  <c r="F1046" i="2"/>
  <c r="C1046" i="2"/>
  <c r="G1046" i="2"/>
  <c r="H1046" i="2"/>
  <c r="J1046" i="2"/>
  <c r="K1046" i="2"/>
  <c r="E1047" i="2"/>
  <c r="F1047" i="2"/>
  <c r="C1047" i="2"/>
  <c r="G1047" i="2"/>
  <c r="H1047" i="2"/>
  <c r="J1047" i="2"/>
  <c r="K1047" i="2"/>
  <c r="E1048" i="2"/>
  <c r="F1048" i="2"/>
  <c r="C1048" i="2"/>
  <c r="G1048" i="2"/>
  <c r="H1048" i="2"/>
  <c r="J1048" i="2"/>
  <c r="K1048" i="2"/>
  <c r="E1049" i="2"/>
  <c r="F1049" i="2"/>
  <c r="C1049" i="2"/>
  <c r="G1049" i="2"/>
  <c r="H1049" i="2"/>
  <c r="J1049" i="2"/>
  <c r="K1049" i="2"/>
  <c r="E1050" i="2"/>
  <c r="F1050" i="2"/>
  <c r="C1050" i="2"/>
  <c r="G1050" i="2"/>
  <c r="H1050" i="2"/>
  <c r="J1050" i="2"/>
  <c r="K1050" i="2"/>
  <c r="E1051" i="2"/>
  <c r="F1051" i="2"/>
  <c r="C1051" i="2"/>
  <c r="G1051" i="2"/>
  <c r="H1051" i="2"/>
  <c r="J1051" i="2"/>
  <c r="K1051" i="2"/>
  <c r="E1052" i="2"/>
  <c r="F1052" i="2"/>
  <c r="C1052" i="2"/>
  <c r="G1052" i="2"/>
  <c r="H1052" i="2"/>
  <c r="J1052" i="2"/>
  <c r="K1052" i="2"/>
  <c r="E1053" i="2"/>
  <c r="F1053" i="2"/>
  <c r="C1053" i="2"/>
  <c r="G1053" i="2"/>
  <c r="H1053" i="2"/>
  <c r="J1053" i="2"/>
  <c r="K1053" i="2"/>
  <c r="E1054" i="2"/>
  <c r="F1054" i="2"/>
  <c r="C1054" i="2"/>
  <c r="G1054" i="2"/>
  <c r="H1054" i="2"/>
  <c r="J1054" i="2"/>
  <c r="K1054" i="2"/>
  <c r="E1055" i="2"/>
  <c r="F1055" i="2"/>
  <c r="C1055" i="2"/>
  <c r="G1055" i="2"/>
  <c r="H1055" i="2"/>
  <c r="J1055" i="2"/>
  <c r="K1055" i="2"/>
  <c r="E1056" i="2"/>
  <c r="F1056" i="2"/>
  <c r="C1056" i="2"/>
  <c r="G1056" i="2"/>
  <c r="H1056" i="2"/>
  <c r="J1056" i="2"/>
  <c r="K1056" i="2"/>
  <c r="E1057" i="2"/>
  <c r="F1057" i="2"/>
  <c r="C1057" i="2"/>
  <c r="G1057" i="2"/>
  <c r="H1057" i="2"/>
  <c r="J1057" i="2"/>
  <c r="K1057" i="2"/>
  <c r="E1058" i="2"/>
  <c r="F1058" i="2"/>
  <c r="C1058" i="2"/>
  <c r="G1058" i="2"/>
  <c r="H1058" i="2"/>
  <c r="J1058" i="2"/>
  <c r="K1058" i="2"/>
  <c r="E1059" i="2"/>
  <c r="F1059" i="2"/>
  <c r="C1059" i="2"/>
  <c r="G1059" i="2"/>
  <c r="H1059" i="2"/>
  <c r="J1059" i="2"/>
  <c r="K1059" i="2"/>
  <c r="E1060" i="2"/>
  <c r="F1060" i="2"/>
  <c r="C1060" i="2"/>
  <c r="G1060" i="2"/>
  <c r="H1060" i="2"/>
  <c r="J1060" i="2"/>
  <c r="K1060" i="2"/>
  <c r="E1061" i="2"/>
  <c r="F1061" i="2"/>
  <c r="C1061" i="2"/>
  <c r="G1061" i="2"/>
  <c r="H1061" i="2"/>
  <c r="J1061" i="2"/>
  <c r="K1061" i="2"/>
  <c r="E1062" i="2"/>
  <c r="F1062" i="2"/>
  <c r="C1062" i="2"/>
  <c r="G1062" i="2"/>
  <c r="H1062" i="2"/>
  <c r="J1062" i="2"/>
  <c r="K1062" i="2"/>
  <c r="E1063" i="2"/>
  <c r="F1063" i="2"/>
  <c r="C1063" i="2"/>
  <c r="G1063" i="2"/>
  <c r="H1063" i="2"/>
  <c r="J1063" i="2"/>
  <c r="K1063" i="2"/>
  <c r="E1064" i="2"/>
  <c r="F1064" i="2"/>
  <c r="C1064" i="2"/>
  <c r="G1064" i="2"/>
  <c r="H1064" i="2"/>
  <c r="J1064" i="2"/>
  <c r="K1064" i="2"/>
  <c r="E1065" i="2"/>
  <c r="F1065" i="2"/>
  <c r="C1065" i="2"/>
  <c r="G1065" i="2"/>
  <c r="H1065" i="2"/>
  <c r="J1065" i="2"/>
  <c r="K1065" i="2"/>
  <c r="E1066" i="2"/>
  <c r="F1066" i="2"/>
  <c r="C1066" i="2"/>
  <c r="G1066" i="2"/>
  <c r="H1066" i="2"/>
  <c r="J1066" i="2"/>
  <c r="K1066" i="2"/>
  <c r="E1067" i="2"/>
  <c r="F1067" i="2"/>
  <c r="C1067" i="2"/>
  <c r="G1067" i="2"/>
  <c r="H1067" i="2"/>
  <c r="J1067" i="2"/>
  <c r="K1067" i="2"/>
  <c r="E1068" i="2"/>
  <c r="F1068" i="2"/>
  <c r="C1068" i="2"/>
  <c r="G1068" i="2"/>
  <c r="H1068" i="2"/>
  <c r="J1068" i="2"/>
  <c r="K1068" i="2"/>
  <c r="E1069" i="2"/>
  <c r="F1069" i="2"/>
  <c r="C1069" i="2"/>
  <c r="G1069" i="2"/>
  <c r="H1069" i="2"/>
  <c r="J1069" i="2"/>
  <c r="K1069" i="2"/>
  <c r="E1070" i="2"/>
  <c r="F1070" i="2"/>
  <c r="C1070" i="2"/>
  <c r="G1070" i="2"/>
  <c r="H1070" i="2"/>
  <c r="J1070" i="2"/>
  <c r="K1070" i="2"/>
  <c r="E1071" i="2"/>
  <c r="F1071" i="2"/>
  <c r="C1071" i="2"/>
  <c r="G1071" i="2"/>
  <c r="H1071" i="2"/>
  <c r="J1071" i="2"/>
  <c r="K1071" i="2"/>
  <c r="E1072" i="2"/>
  <c r="F1072" i="2"/>
  <c r="C1072" i="2"/>
  <c r="G1072" i="2"/>
  <c r="H1072" i="2"/>
  <c r="J1072" i="2"/>
  <c r="K1072" i="2"/>
  <c r="E1073" i="2"/>
  <c r="F1073" i="2"/>
  <c r="C1073" i="2"/>
  <c r="G1073" i="2"/>
  <c r="H1073" i="2"/>
  <c r="J1073" i="2"/>
  <c r="K1073" i="2"/>
  <c r="E1074" i="2"/>
  <c r="F1074" i="2"/>
  <c r="C1074" i="2"/>
  <c r="G1074" i="2"/>
  <c r="H1074" i="2"/>
  <c r="J1074" i="2"/>
  <c r="K1074" i="2"/>
  <c r="E1075" i="2"/>
  <c r="F1075" i="2"/>
  <c r="C1075" i="2"/>
  <c r="G1075" i="2"/>
  <c r="H1075" i="2"/>
  <c r="J1075" i="2"/>
  <c r="K1075" i="2"/>
  <c r="E1076" i="2"/>
  <c r="F1076" i="2"/>
  <c r="C1076" i="2"/>
  <c r="G1076" i="2"/>
  <c r="H1076" i="2"/>
  <c r="J1076" i="2"/>
  <c r="K1076" i="2"/>
  <c r="E1077" i="2"/>
  <c r="F1077" i="2"/>
  <c r="C1077" i="2"/>
  <c r="G1077" i="2"/>
  <c r="H1077" i="2"/>
  <c r="J1077" i="2"/>
  <c r="K1077" i="2"/>
  <c r="E1078" i="2"/>
  <c r="F1078" i="2"/>
  <c r="C1078" i="2"/>
  <c r="G1078" i="2"/>
  <c r="H1078" i="2"/>
  <c r="J1078" i="2"/>
  <c r="K1078" i="2"/>
  <c r="E1079" i="2"/>
  <c r="F1079" i="2"/>
  <c r="C1079" i="2"/>
  <c r="G1079" i="2"/>
  <c r="H1079" i="2"/>
  <c r="J1079" i="2"/>
  <c r="K1079" i="2"/>
  <c r="E1080" i="2"/>
  <c r="F1080" i="2"/>
  <c r="C1080" i="2"/>
  <c r="G1080" i="2"/>
  <c r="H1080" i="2"/>
  <c r="J1080" i="2"/>
  <c r="K1080" i="2"/>
  <c r="E1081" i="2"/>
  <c r="F1081" i="2"/>
  <c r="C1081" i="2"/>
  <c r="G1081" i="2"/>
  <c r="H1081" i="2"/>
  <c r="J1081" i="2"/>
  <c r="K1081" i="2"/>
  <c r="E1082" i="2"/>
  <c r="F1082" i="2"/>
  <c r="C1082" i="2"/>
  <c r="G1082" i="2"/>
  <c r="H1082" i="2"/>
  <c r="J1082" i="2"/>
  <c r="K1082" i="2"/>
  <c r="E1083" i="2"/>
  <c r="F1083" i="2"/>
  <c r="C1083" i="2"/>
  <c r="G1083" i="2"/>
  <c r="H1083" i="2"/>
  <c r="J1083" i="2"/>
  <c r="K1083" i="2"/>
  <c r="E1084" i="2"/>
  <c r="F1084" i="2"/>
  <c r="C1084" i="2"/>
  <c r="G1084" i="2"/>
  <c r="H1084" i="2"/>
  <c r="J1084" i="2"/>
  <c r="K1084" i="2"/>
  <c r="E1085" i="2"/>
  <c r="F1085" i="2"/>
  <c r="C1085" i="2"/>
  <c r="G1085" i="2"/>
  <c r="H1085" i="2"/>
  <c r="J1085" i="2"/>
  <c r="K1085" i="2"/>
  <c r="E1086" i="2"/>
  <c r="F1086" i="2"/>
  <c r="C1086" i="2"/>
  <c r="G1086" i="2"/>
  <c r="H1086" i="2"/>
  <c r="J1086" i="2"/>
  <c r="K1086" i="2"/>
  <c r="E1087" i="2"/>
  <c r="F1087" i="2"/>
  <c r="C1087" i="2"/>
  <c r="G1087" i="2"/>
  <c r="H1087" i="2"/>
  <c r="J1087" i="2"/>
  <c r="K1087" i="2"/>
  <c r="E1088" i="2"/>
  <c r="F1088" i="2"/>
  <c r="C1088" i="2"/>
  <c r="G1088" i="2"/>
  <c r="H1088" i="2"/>
  <c r="J1088" i="2"/>
  <c r="K1088" i="2"/>
  <c r="E1089" i="2"/>
  <c r="F1089" i="2"/>
  <c r="C1089" i="2"/>
  <c r="G1089" i="2"/>
  <c r="H1089" i="2"/>
  <c r="J1089" i="2"/>
  <c r="K1089" i="2"/>
  <c r="E1090" i="2"/>
  <c r="F1090" i="2"/>
  <c r="C1090" i="2"/>
  <c r="G1090" i="2"/>
  <c r="H1090" i="2"/>
  <c r="J1090" i="2"/>
  <c r="K1090" i="2"/>
  <c r="E1091" i="2"/>
  <c r="F1091" i="2"/>
  <c r="C1091" i="2"/>
  <c r="G1091" i="2"/>
  <c r="H1091" i="2"/>
  <c r="J1091" i="2"/>
  <c r="K1091" i="2"/>
  <c r="E1092" i="2"/>
  <c r="F1092" i="2"/>
  <c r="C1092" i="2"/>
  <c r="G1092" i="2"/>
  <c r="H1092" i="2"/>
  <c r="J1092" i="2"/>
  <c r="K1092" i="2"/>
  <c r="E1093" i="2"/>
  <c r="F1093" i="2"/>
  <c r="C1093" i="2"/>
  <c r="G1093" i="2"/>
  <c r="H1093" i="2"/>
  <c r="J1093" i="2"/>
  <c r="K1093" i="2"/>
  <c r="E1094" i="2"/>
  <c r="F1094" i="2"/>
  <c r="C1094" i="2"/>
  <c r="G1094" i="2"/>
  <c r="H1094" i="2"/>
  <c r="J1094" i="2"/>
  <c r="K1094" i="2"/>
  <c r="E1095" i="2"/>
  <c r="F1095" i="2"/>
  <c r="C1095" i="2"/>
  <c r="G1095" i="2"/>
  <c r="H1095" i="2"/>
  <c r="J1095" i="2"/>
  <c r="K1095" i="2"/>
  <c r="E1096" i="2"/>
  <c r="F1096" i="2"/>
  <c r="C1096" i="2"/>
  <c r="G1096" i="2"/>
  <c r="H1096" i="2"/>
  <c r="J1096" i="2"/>
  <c r="K1096" i="2"/>
  <c r="E1097" i="2"/>
  <c r="F1097" i="2"/>
  <c r="C1097" i="2"/>
  <c r="G1097" i="2"/>
  <c r="H1097" i="2"/>
  <c r="J1097" i="2"/>
  <c r="K1097" i="2"/>
  <c r="E1098" i="2"/>
  <c r="F1098" i="2"/>
  <c r="C1098" i="2"/>
  <c r="G1098" i="2"/>
  <c r="H1098" i="2"/>
  <c r="J1098" i="2"/>
  <c r="K1098" i="2"/>
  <c r="E1099" i="2"/>
  <c r="F1099" i="2"/>
  <c r="C1099" i="2"/>
  <c r="G1099" i="2"/>
  <c r="H1099" i="2"/>
  <c r="J1099" i="2"/>
  <c r="K1099" i="2"/>
  <c r="E1100" i="2"/>
  <c r="F1100" i="2"/>
  <c r="C1100" i="2"/>
  <c r="G1100" i="2"/>
  <c r="H1100" i="2"/>
  <c r="J1100" i="2"/>
  <c r="K1100" i="2"/>
  <c r="E1101" i="2"/>
  <c r="F1101" i="2"/>
  <c r="C1101" i="2"/>
  <c r="G1101" i="2"/>
  <c r="H1101" i="2"/>
  <c r="J1101" i="2"/>
  <c r="K1101" i="2"/>
  <c r="E1102" i="2"/>
  <c r="F1102" i="2"/>
  <c r="C1102" i="2"/>
  <c r="G1102" i="2"/>
  <c r="H1102" i="2"/>
  <c r="J1102" i="2"/>
  <c r="K1102" i="2"/>
  <c r="E1103" i="2"/>
  <c r="F1103" i="2"/>
  <c r="C1103" i="2"/>
  <c r="G1103" i="2"/>
  <c r="H1103" i="2"/>
  <c r="J1103" i="2"/>
  <c r="K1103" i="2"/>
  <c r="E1104" i="2"/>
  <c r="F1104" i="2"/>
  <c r="C1104" i="2"/>
  <c r="G1104" i="2"/>
  <c r="H1104" i="2"/>
  <c r="J1104" i="2"/>
  <c r="K1104" i="2"/>
  <c r="E1105" i="2"/>
  <c r="F1105" i="2"/>
  <c r="C1105" i="2"/>
  <c r="G1105" i="2"/>
  <c r="H1105" i="2"/>
  <c r="J1105" i="2"/>
  <c r="K1105" i="2"/>
  <c r="E1106" i="2"/>
  <c r="F1106" i="2"/>
  <c r="C1106" i="2"/>
  <c r="G1106" i="2"/>
  <c r="H1106" i="2"/>
  <c r="J1106" i="2"/>
  <c r="K1106" i="2"/>
  <c r="E1107" i="2"/>
  <c r="F1107" i="2"/>
  <c r="C1107" i="2"/>
  <c r="G1107" i="2"/>
  <c r="H1107" i="2"/>
  <c r="J1107" i="2"/>
  <c r="K1107" i="2"/>
  <c r="E1108" i="2"/>
  <c r="F1108" i="2"/>
  <c r="C1108" i="2"/>
  <c r="G1108" i="2"/>
  <c r="H1108" i="2"/>
  <c r="J1108" i="2"/>
  <c r="K1108" i="2"/>
  <c r="E1109" i="2"/>
  <c r="F1109" i="2"/>
  <c r="C1109" i="2"/>
  <c r="G1109" i="2"/>
  <c r="H1109" i="2"/>
  <c r="J1109" i="2"/>
  <c r="K1109" i="2"/>
  <c r="E1110" i="2"/>
  <c r="F1110" i="2"/>
  <c r="C1110" i="2"/>
  <c r="G1110" i="2"/>
  <c r="H1110" i="2"/>
  <c r="J1110" i="2"/>
  <c r="K1110" i="2"/>
  <c r="E1111" i="2"/>
  <c r="F1111" i="2"/>
  <c r="C1111" i="2"/>
  <c r="G1111" i="2"/>
  <c r="H1111" i="2"/>
  <c r="J1111" i="2"/>
  <c r="K1111" i="2"/>
  <c r="E1112" i="2"/>
  <c r="F1112" i="2"/>
  <c r="C1112" i="2"/>
  <c r="G1112" i="2"/>
  <c r="H1112" i="2"/>
  <c r="J1112" i="2"/>
  <c r="K1112" i="2"/>
  <c r="E1113" i="2"/>
  <c r="F1113" i="2"/>
  <c r="C1113" i="2"/>
  <c r="G1113" i="2"/>
  <c r="H1113" i="2"/>
  <c r="J1113" i="2"/>
  <c r="K1113" i="2"/>
  <c r="E1114" i="2"/>
  <c r="F1114" i="2"/>
  <c r="C1114" i="2"/>
  <c r="G1114" i="2"/>
  <c r="H1114" i="2"/>
  <c r="J1114" i="2"/>
  <c r="K1114" i="2"/>
  <c r="E1115" i="2"/>
  <c r="F1115" i="2"/>
  <c r="C1115" i="2"/>
  <c r="G1115" i="2"/>
  <c r="H1115" i="2"/>
  <c r="J1115" i="2"/>
  <c r="K1115" i="2"/>
  <c r="E1116" i="2"/>
  <c r="F1116" i="2"/>
  <c r="C1116" i="2"/>
  <c r="G1116" i="2"/>
  <c r="H1116" i="2"/>
  <c r="J1116" i="2"/>
  <c r="K1116" i="2"/>
  <c r="E1117" i="2"/>
  <c r="F1117" i="2"/>
  <c r="C1117" i="2"/>
  <c r="G1117" i="2"/>
  <c r="H1117" i="2"/>
  <c r="J1117" i="2"/>
  <c r="K1117" i="2"/>
  <c r="E1118" i="2"/>
  <c r="F1118" i="2"/>
  <c r="C1118" i="2"/>
  <c r="G1118" i="2"/>
  <c r="H1118" i="2"/>
  <c r="J1118" i="2"/>
  <c r="K1118" i="2"/>
  <c r="E1119" i="2"/>
  <c r="F1119" i="2"/>
  <c r="C1119" i="2"/>
  <c r="G1119" i="2"/>
  <c r="H1119" i="2"/>
  <c r="J1119" i="2"/>
  <c r="K1119" i="2"/>
  <c r="E1120" i="2"/>
  <c r="F1120" i="2"/>
  <c r="C1120" i="2"/>
  <c r="G1120" i="2"/>
  <c r="H1120" i="2"/>
  <c r="J1120" i="2"/>
  <c r="K1120" i="2"/>
  <c r="E1121" i="2"/>
  <c r="F1121" i="2"/>
  <c r="C1121" i="2"/>
  <c r="G1121" i="2"/>
  <c r="H1121" i="2"/>
  <c r="J1121" i="2"/>
  <c r="K1121" i="2"/>
  <c r="E1122" i="2"/>
  <c r="F1122" i="2"/>
  <c r="C1122" i="2"/>
  <c r="G1122" i="2"/>
  <c r="H1122" i="2"/>
  <c r="J1122" i="2"/>
  <c r="K1122" i="2"/>
  <c r="E1123" i="2"/>
  <c r="F1123" i="2"/>
  <c r="C1123" i="2"/>
  <c r="G1123" i="2"/>
  <c r="H1123" i="2"/>
  <c r="J1123" i="2"/>
  <c r="K1123" i="2"/>
  <c r="E1124" i="2"/>
  <c r="F1124" i="2"/>
  <c r="C1124" i="2"/>
  <c r="G1124" i="2"/>
  <c r="H1124" i="2"/>
  <c r="J1124" i="2"/>
  <c r="K1124" i="2"/>
  <c r="E1125" i="2"/>
  <c r="F1125" i="2"/>
  <c r="C1125" i="2"/>
  <c r="G1125" i="2"/>
  <c r="H1125" i="2"/>
  <c r="J1125" i="2"/>
  <c r="K1125" i="2"/>
  <c r="E1126" i="2"/>
  <c r="F1126" i="2"/>
  <c r="C1126" i="2"/>
  <c r="G1126" i="2"/>
  <c r="H1126" i="2"/>
  <c r="J1126" i="2"/>
  <c r="K1126" i="2"/>
  <c r="E1127" i="2"/>
  <c r="F1127" i="2"/>
  <c r="C1127" i="2"/>
  <c r="G1127" i="2"/>
  <c r="H1127" i="2"/>
  <c r="J1127" i="2"/>
  <c r="K1127" i="2"/>
  <c r="E1128" i="2"/>
  <c r="F1128" i="2"/>
  <c r="C1128" i="2"/>
  <c r="G1128" i="2"/>
  <c r="H1128" i="2"/>
  <c r="J1128" i="2"/>
  <c r="K1128" i="2"/>
  <c r="E1129" i="2"/>
  <c r="F1129" i="2"/>
  <c r="C1129" i="2"/>
  <c r="G1129" i="2"/>
  <c r="H1129" i="2"/>
  <c r="J1129" i="2"/>
  <c r="K1129" i="2"/>
  <c r="E1130" i="2"/>
  <c r="F1130" i="2"/>
  <c r="C1130" i="2"/>
  <c r="G1130" i="2"/>
  <c r="H1130" i="2"/>
  <c r="J1130" i="2"/>
  <c r="K1130" i="2"/>
  <c r="E1131" i="2"/>
  <c r="F1131" i="2"/>
  <c r="C1131" i="2"/>
  <c r="G1131" i="2"/>
  <c r="H1131" i="2"/>
  <c r="J1131" i="2"/>
  <c r="K1131" i="2"/>
  <c r="E1132" i="2"/>
  <c r="F1132" i="2"/>
  <c r="C1132" i="2"/>
  <c r="G1132" i="2"/>
  <c r="H1132" i="2"/>
  <c r="J1132" i="2"/>
  <c r="K1132" i="2"/>
  <c r="E1133" i="2"/>
  <c r="F1133" i="2"/>
  <c r="C1133" i="2"/>
  <c r="G1133" i="2"/>
  <c r="H1133" i="2"/>
  <c r="J1133" i="2"/>
  <c r="K1133" i="2"/>
  <c r="E1134" i="2"/>
  <c r="F1134" i="2"/>
  <c r="C1134" i="2"/>
  <c r="G1134" i="2"/>
  <c r="H1134" i="2"/>
  <c r="J1134" i="2"/>
  <c r="K1134" i="2"/>
  <c r="E1135" i="2"/>
  <c r="F1135" i="2"/>
  <c r="C1135" i="2"/>
  <c r="G1135" i="2"/>
  <c r="H1135" i="2"/>
  <c r="J1135" i="2"/>
  <c r="K1135" i="2"/>
  <c r="E1136" i="2"/>
  <c r="F1136" i="2"/>
  <c r="C1136" i="2"/>
  <c r="G1136" i="2"/>
  <c r="H1136" i="2"/>
  <c r="J1136" i="2"/>
  <c r="K1136" i="2"/>
  <c r="E1137" i="2"/>
  <c r="F1137" i="2"/>
  <c r="C1137" i="2"/>
  <c r="G1137" i="2"/>
  <c r="H1137" i="2"/>
  <c r="J1137" i="2"/>
  <c r="K1137" i="2"/>
  <c r="E1138" i="2"/>
  <c r="F1138" i="2"/>
  <c r="C1138" i="2"/>
  <c r="G1138" i="2"/>
  <c r="H1138" i="2"/>
  <c r="J1138" i="2"/>
  <c r="K1138" i="2"/>
  <c r="E1139" i="2"/>
  <c r="F1139" i="2"/>
  <c r="C1139" i="2"/>
  <c r="G1139" i="2"/>
  <c r="H1139" i="2"/>
  <c r="J1139" i="2"/>
  <c r="K1139" i="2"/>
  <c r="E1140" i="2"/>
  <c r="F1140" i="2"/>
  <c r="C1140" i="2"/>
  <c r="G1140" i="2"/>
  <c r="H1140" i="2"/>
  <c r="J1140" i="2"/>
  <c r="K1140" i="2"/>
  <c r="E1141" i="2"/>
  <c r="F1141" i="2"/>
  <c r="C1141" i="2"/>
  <c r="G1141" i="2"/>
  <c r="H1141" i="2"/>
  <c r="J1141" i="2"/>
  <c r="K1141" i="2"/>
  <c r="E1142" i="2"/>
  <c r="F1142" i="2"/>
  <c r="C1142" i="2"/>
  <c r="G1142" i="2"/>
  <c r="H1142" i="2"/>
  <c r="J1142" i="2"/>
  <c r="K1142" i="2"/>
  <c r="E1143" i="2"/>
  <c r="F1143" i="2"/>
  <c r="C1143" i="2"/>
  <c r="G1143" i="2"/>
  <c r="H1143" i="2"/>
  <c r="J1143" i="2"/>
  <c r="K1143" i="2"/>
  <c r="E1144" i="2"/>
  <c r="F1144" i="2"/>
  <c r="C1144" i="2"/>
  <c r="G1144" i="2"/>
  <c r="H1144" i="2"/>
  <c r="J1144" i="2"/>
  <c r="K1144" i="2"/>
  <c r="E1145" i="2"/>
  <c r="F1145" i="2"/>
  <c r="C1145" i="2"/>
  <c r="G1145" i="2"/>
  <c r="H1145" i="2"/>
  <c r="J1145" i="2"/>
  <c r="K1145" i="2"/>
  <c r="E1146" i="2"/>
  <c r="F1146" i="2"/>
  <c r="C1146" i="2"/>
  <c r="G1146" i="2"/>
  <c r="H1146" i="2"/>
  <c r="J1146" i="2"/>
  <c r="K1146" i="2"/>
  <c r="E1147" i="2"/>
  <c r="F1147" i="2"/>
  <c r="C1147" i="2"/>
  <c r="G1147" i="2"/>
  <c r="H1147" i="2"/>
  <c r="J1147" i="2"/>
  <c r="K1147" i="2"/>
  <c r="E1148" i="2"/>
  <c r="F1148" i="2"/>
  <c r="C1148" i="2"/>
  <c r="G1148" i="2"/>
  <c r="H1148" i="2"/>
  <c r="J1148" i="2"/>
  <c r="K1148" i="2"/>
  <c r="E1149" i="2"/>
  <c r="F1149" i="2"/>
  <c r="C1149" i="2"/>
  <c r="G1149" i="2"/>
  <c r="H1149" i="2"/>
  <c r="J1149" i="2"/>
  <c r="K1149" i="2"/>
  <c r="E1150" i="2"/>
  <c r="F1150" i="2"/>
  <c r="C1150" i="2"/>
  <c r="G1150" i="2"/>
  <c r="H1150" i="2"/>
  <c r="J1150" i="2"/>
  <c r="K1150" i="2"/>
  <c r="E1151" i="2"/>
  <c r="F1151" i="2"/>
  <c r="C1151" i="2"/>
  <c r="G1151" i="2"/>
  <c r="H1151" i="2"/>
  <c r="J1151" i="2"/>
  <c r="K1151" i="2"/>
  <c r="E1152" i="2"/>
  <c r="F1152" i="2"/>
  <c r="C1152" i="2"/>
  <c r="G1152" i="2"/>
  <c r="H1152" i="2"/>
  <c r="J1152" i="2"/>
  <c r="K1152" i="2"/>
  <c r="E1153" i="2"/>
  <c r="F1153" i="2"/>
  <c r="C1153" i="2"/>
  <c r="G1153" i="2"/>
  <c r="H1153" i="2"/>
  <c r="J1153" i="2"/>
  <c r="K1153" i="2"/>
  <c r="E1154" i="2"/>
  <c r="F1154" i="2"/>
  <c r="C1154" i="2"/>
  <c r="G1154" i="2"/>
  <c r="H1154" i="2"/>
  <c r="J1154" i="2"/>
  <c r="K1154" i="2"/>
  <c r="E1155" i="2"/>
  <c r="F1155" i="2"/>
  <c r="C1155" i="2"/>
  <c r="G1155" i="2"/>
  <c r="H1155" i="2"/>
  <c r="J1155" i="2"/>
  <c r="K1155" i="2"/>
  <c r="E1156" i="2"/>
  <c r="F1156" i="2"/>
  <c r="C1156" i="2"/>
  <c r="G1156" i="2"/>
  <c r="H1156" i="2"/>
  <c r="J1156" i="2"/>
  <c r="K1156" i="2"/>
  <c r="E1157" i="2"/>
  <c r="F1157" i="2"/>
  <c r="C1157" i="2"/>
  <c r="G1157" i="2"/>
  <c r="H1157" i="2"/>
  <c r="J1157" i="2"/>
  <c r="K1157" i="2"/>
  <c r="E1158" i="2"/>
  <c r="F1158" i="2"/>
  <c r="C1158" i="2"/>
  <c r="G1158" i="2"/>
  <c r="H1158" i="2"/>
  <c r="J1158" i="2"/>
  <c r="K1158" i="2"/>
  <c r="E1159" i="2"/>
  <c r="F1159" i="2"/>
  <c r="C1159" i="2"/>
  <c r="G1159" i="2"/>
  <c r="H1159" i="2"/>
  <c r="J1159" i="2"/>
  <c r="K1159" i="2"/>
  <c r="E1160" i="2"/>
  <c r="F1160" i="2"/>
  <c r="C1160" i="2"/>
  <c r="G1160" i="2"/>
  <c r="H1160" i="2"/>
  <c r="J1160" i="2"/>
  <c r="K1160" i="2"/>
  <c r="E1161" i="2"/>
  <c r="F1161" i="2"/>
  <c r="C1161" i="2"/>
  <c r="G1161" i="2"/>
  <c r="H1161" i="2"/>
  <c r="J1161" i="2"/>
  <c r="K1161" i="2"/>
  <c r="E1163" i="2"/>
  <c r="F1163" i="2"/>
  <c r="C1163" i="2"/>
  <c r="G1163" i="2"/>
  <c r="H1163" i="2"/>
  <c r="J1163" i="2"/>
  <c r="K1163" i="2"/>
  <c r="E1164" i="2"/>
  <c r="F1164" i="2"/>
  <c r="C1164" i="2"/>
  <c r="G1164" i="2"/>
  <c r="H1164" i="2"/>
  <c r="J1164" i="2"/>
  <c r="K1164" i="2"/>
  <c r="E1165" i="2"/>
  <c r="F1165" i="2"/>
  <c r="C1165" i="2"/>
  <c r="G1165" i="2"/>
  <c r="H1165" i="2"/>
  <c r="J1165" i="2"/>
  <c r="K1165" i="2"/>
  <c r="E1166" i="2"/>
  <c r="F1166" i="2"/>
  <c r="C1166" i="2"/>
  <c r="G1166" i="2"/>
  <c r="H1166" i="2"/>
  <c r="J1166" i="2"/>
  <c r="K1166" i="2"/>
  <c r="E1167" i="2"/>
  <c r="F1167" i="2"/>
  <c r="C1167" i="2"/>
  <c r="G1167" i="2"/>
  <c r="H1167" i="2"/>
  <c r="J1167" i="2"/>
  <c r="K1167" i="2"/>
  <c r="E1168" i="2"/>
  <c r="F1168" i="2"/>
  <c r="C1168" i="2"/>
  <c r="G1168" i="2"/>
  <c r="H1168" i="2"/>
  <c r="J1168" i="2"/>
  <c r="K1168" i="2"/>
  <c r="E1169" i="2"/>
  <c r="F1169" i="2"/>
  <c r="C1169" i="2"/>
  <c r="G1169" i="2"/>
  <c r="H1169" i="2"/>
  <c r="J1169" i="2"/>
  <c r="K1169" i="2"/>
  <c r="E1170" i="2"/>
  <c r="F1170" i="2"/>
  <c r="C1170" i="2"/>
  <c r="G1170" i="2"/>
  <c r="H1170" i="2"/>
  <c r="J1170" i="2"/>
  <c r="K1170" i="2"/>
  <c r="E1171" i="2"/>
  <c r="F1171" i="2"/>
  <c r="C1171" i="2"/>
  <c r="G1171" i="2"/>
  <c r="H1171" i="2"/>
  <c r="J1171" i="2"/>
  <c r="K1171" i="2"/>
  <c r="E1172" i="2"/>
  <c r="F1172" i="2"/>
  <c r="C1172" i="2"/>
  <c r="G1172" i="2"/>
  <c r="H1172" i="2"/>
  <c r="J1172" i="2"/>
  <c r="K1172" i="2"/>
  <c r="E1173" i="2"/>
  <c r="F1173" i="2"/>
  <c r="C1173" i="2"/>
  <c r="G1173" i="2"/>
  <c r="H1173" i="2"/>
  <c r="J1173" i="2"/>
  <c r="K1173" i="2"/>
  <c r="E1174" i="2"/>
  <c r="F1174" i="2"/>
  <c r="C1174" i="2"/>
  <c r="G1174" i="2"/>
  <c r="H1174" i="2"/>
  <c r="J1174" i="2"/>
  <c r="K1174" i="2"/>
  <c r="E1175" i="2"/>
  <c r="F1175" i="2"/>
  <c r="C1175" i="2"/>
  <c r="G1175" i="2"/>
  <c r="H1175" i="2"/>
  <c r="J1175" i="2"/>
  <c r="K1175" i="2"/>
  <c r="E1176" i="2"/>
  <c r="F1176" i="2"/>
  <c r="C1176" i="2"/>
  <c r="G1176" i="2"/>
  <c r="H1176" i="2"/>
  <c r="J1176" i="2"/>
  <c r="K1176" i="2"/>
  <c r="E1177" i="2"/>
  <c r="F1177" i="2"/>
  <c r="C1177" i="2"/>
  <c r="G1177" i="2"/>
  <c r="H1177" i="2"/>
  <c r="J1177" i="2"/>
  <c r="K1177" i="2"/>
  <c r="E1178" i="2"/>
  <c r="F1178" i="2"/>
  <c r="C1178" i="2"/>
  <c r="G1178" i="2"/>
  <c r="H1178" i="2"/>
  <c r="J1178" i="2"/>
  <c r="K1178" i="2"/>
  <c r="E1179" i="2"/>
  <c r="F1179" i="2"/>
  <c r="C1179" i="2"/>
  <c r="G1179" i="2"/>
  <c r="H1179" i="2"/>
  <c r="J1179" i="2"/>
  <c r="K1179" i="2"/>
  <c r="E1180" i="2"/>
  <c r="F1180" i="2"/>
  <c r="C1180" i="2"/>
  <c r="G1180" i="2"/>
  <c r="H1180" i="2"/>
  <c r="J1180" i="2"/>
  <c r="K1180" i="2"/>
  <c r="E1181" i="2"/>
  <c r="F1181" i="2"/>
  <c r="C1181" i="2"/>
  <c r="G1181" i="2"/>
  <c r="H1181" i="2"/>
  <c r="J1181" i="2"/>
  <c r="K1181" i="2"/>
  <c r="E1182" i="2"/>
  <c r="F1182" i="2"/>
  <c r="C1182" i="2"/>
  <c r="G1182" i="2"/>
  <c r="H1182" i="2"/>
  <c r="J1182" i="2"/>
  <c r="K1182" i="2"/>
  <c r="E1183" i="2"/>
  <c r="F1183" i="2"/>
  <c r="C1183" i="2"/>
  <c r="G1183" i="2"/>
  <c r="H1183" i="2"/>
  <c r="J1183" i="2"/>
  <c r="K1183" i="2"/>
  <c r="E1184" i="2"/>
  <c r="F1184" i="2"/>
  <c r="C1184" i="2"/>
  <c r="G1184" i="2"/>
  <c r="H1184" i="2"/>
  <c r="J1184" i="2"/>
  <c r="K1184" i="2"/>
  <c r="E1185" i="2"/>
  <c r="F1185" i="2"/>
  <c r="C1185" i="2"/>
  <c r="G1185" i="2"/>
  <c r="H1185" i="2"/>
  <c r="J1185" i="2"/>
  <c r="K1185" i="2"/>
  <c r="E1186" i="2"/>
  <c r="F1186" i="2"/>
  <c r="C1186" i="2"/>
  <c r="G1186" i="2"/>
  <c r="H1186" i="2"/>
  <c r="J1186" i="2"/>
  <c r="K1186" i="2"/>
  <c r="E1187" i="2"/>
  <c r="F1187" i="2"/>
  <c r="C1187" i="2"/>
  <c r="G1187" i="2"/>
  <c r="H1187" i="2"/>
  <c r="J1187" i="2"/>
  <c r="K1187" i="2"/>
  <c r="E1188" i="2"/>
  <c r="F1188" i="2"/>
  <c r="C1188" i="2"/>
  <c r="G1188" i="2"/>
  <c r="H1188" i="2"/>
  <c r="J1188" i="2"/>
  <c r="K1188" i="2"/>
  <c r="E1189" i="2"/>
  <c r="F1189" i="2"/>
  <c r="C1189" i="2"/>
  <c r="G1189" i="2"/>
  <c r="H1189" i="2"/>
  <c r="J1189" i="2"/>
  <c r="K1189" i="2"/>
  <c r="E1190" i="2"/>
  <c r="F1190" i="2"/>
  <c r="C1190" i="2"/>
  <c r="G1190" i="2"/>
  <c r="H1190" i="2"/>
  <c r="J1190" i="2"/>
  <c r="K1190" i="2"/>
  <c r="E1191" i="2"/>
  <c r="F1191" i="2"/>
  <c r="C1191" i="2"/>
  <c r="G1191" i="2"/>
  <c r="H1191" i="2"/>
  <c r="J1191" i="2"/>
  <c r="K1191" i="2"/>
  <c r="E1192" i="2"/>
  <c r="F1192" i="2"/>
  <c r="C1192" i="2"/>
  <c r="G1192" i="2"/>
  <c r="H1192" i="2"/>
  <c r="J1192" i="2"/>
  <c r="K1192" i="2"/>
  <c r="E1193" i="2"/>
  <c r="F1193" i="2"/>
  <c r="C1193" i="2"/>
  <c r="G1193" i="2"/>
  <c r="H1193" i="2"/>
  <c r="J1193" i="2"/>
  <c r="K1193" i="2"/>
  <c r="E1194" i="2"/>
  <c r="F1194" i="2"/>
  <c r="C1194" i="2"/>
  <c r="G1194" i="2"/>
  <c r="H1194" i="2"/>
  <c r="J1194" i="2"/>
  <c r="K1194" i="2"/>
  <c r="E1195" i="2"/>
  <c r="F1195" i="2"/>
  <c r="C1195" i="2"/>
  <c r="G1195" i="2"/>
  <c r="H1195" i="2"/>
  <c r="J1195" i="2"/>
  <c r="K1195" i="2"/>
  <c r="E1196" i="2"/>
  <c r="F1196" i="2"/>
  <c r="C1196" i="2"/>
  <c r="G1196" i="2"/>
  <c r="H1196" i="2"/>
  <c r="J1196" i="2"/>
  <c r="K1196" i="2"/>
  <c r="E1197" i="2"/>
  <c r="F1197" i="2"/>
  <c r="C1197" i="2"/>
  <c r="G1197" i="2"/>
  <c r="H1197" i="2"/>
  <c r="J1197" i="2"/>
  <c r="K1197" i="2"/>
  <c r="E1198" i="2"/>
  <c r="F1198" i="2"/>
  <c r="C1198" i="2"/>
  <c r="G1198" i="2"/>
  <c r="H1198" i="2"/>
  <c r="J1198" i="2"/>
  <c r="K1198" i="2"/>
  <c r="E1199" i="2"/>
  <c r="F1199" i="2"/>
  <c r="C1199" i="2"/>
  <c r="G1199" i="2"/>
  <c r="H1199" i="2"/>
  <c r="J1199" i="2"/>
  <c r="K1199" i="2"/>
  <c r="E1200" i="2"/>
  <c r="F1200" i="2"/>
  <c r="C1200" i="2"/>
  <c r="G1200" i="2"/>
  <c r="H1200" i="2"/>
  <c r="J1200" i="2"/>
  <c r="K1200" i="2"/>
  <c r="E1201" i="2"/>
  <c r="F1201" i="2"/>
  <c r="C1201" i="2"/>
  <c r="G1201" i="2"/>
  <c r="H1201" i="2"/>
  <c r="J1201" i="2"/>
  <c r="K1201" i="2"/>
  <c r="E1202" i="2"/>
  <c r="F1202" i="2"/>
  <c r="C1202" i="2"/>
  <c r="G1202" i="2"/>
  <c r="H1202" i="2"/>
  <c r="J1202" i="2"/>
  <c r="K1202" i="2"/>
  <c r="E1203" i="2"/>
  <c r="F1203" i="2"/>
  <c r="C1203" i="2"/>
  <c r="G1203" i="2"/>
  <c r="H1203" i="2"/>
  <c r="J1203" i="2"/>
  <c r="K1203" i="2"/>
  <c r="E1204" i="2"/>
  <c r="F1204" i="2"/>
  <c r="C1204" i="2"/>
  <c r="G1204" i="2"/>
  <c r="H1204" i="2"/>
  <c r="J1204" i="2"/>
  <c r="K1204" i="2"/>
  <c r="E1205" i="2"/>
  <c r="F1205" i="2"/>
  <c r="C1205" i="2"/>
  <c r="G1205" i="2"/>
  <c r="H1205" i="2"/>
  <c r="J1205" i="2"/>
  <c r="K1205" i="2"/>
  <c r="E1206" i="2"/>
  <c r="F1206" i="2"/>
  <c r="C1206" i="2"/>
  <c r="G1206" i="2"/>
  <c r="H1206" i="2"/>
  <c r="J1206" i="2"/>
  <c r="K1206" i="2"/>
  <c r="E1207" i="2"/>
  <c r="F1207" i="2"/>
  <c r="C1207" i="2"/>
  <c r="G1207" i="2"/>
  <c r="H1207" i="2"/>
  <c r="J1207" i="2"/>
  <c r="K1207" i="2"/>
  <c r="E1208" i="2"/>
  <c r="F1208" i="2"/>
  <c r="C1208" i="2"/>
  <c r="G1208" i="2"/>
  <c r="H1208" i="2"/>
  <c r="J1208" i="2"/>
  <c r="K1208" i="2"/>
  <c r="E1209" i="2"/>
  <c r="F1209" i="2"/>
  <c r="C1209" i="2"/>
  <c r="G1209" i="2"/>
  <c r="H1209" i="2"/>
  <c r="J1209" i="2"/>
  <c r="K1209" i="2"/>
  <c r="E1210" i="2"/>
  <c r="F1210" i="2"/>
  <c r="C1210" i="2"/>
  <c r="G1210" i="2"/>
  <c r="H1210" i="2"/>
  <c r="J1210" i="2"/>
  <c r="K1210" i="2"/>
  <c r="E1211" i="2"/>
  <c r="F1211" i="2"/>
  <c r="C1211" i="2"/>
  <c r="G1211" i="2"/>
  <c r="H1211" i="2"/>
  <c r="J1211" i="2"/>
  <c r="K1211" i="2"/>
  <c r="E1212" i="2"/>
  <c r="F1212" i="2"/>
  <c r="C1212" i="2"/>
  <c r="G1212" i="2"/>
  <c r="H1212" i="2"/>
  <c r="J1212" i="2"/>
  <c r="K1212" i="2"/>
  <c r="E1213" i="2"/>
  <c r="F1213" i="2"/>
  <c r="C1213" i="2"/>
  <c r="G1213" i="2"/>
  <c r="H1213" i="2"/>
  <c r="J1213" i="2"/>
  <c r="K1213" i="2"/>
  <c r="E1214" i="2"/>
  <c r="F1214" i="2"/>
  <c r="C1214" i="2"/>
  <c r="G1214" i="2"/>
  <c r="H1214" i="2"/>
  <c r="J1214" i="2"/>
  <c r="K1214" i="2"/>
  <c r="E1215" i="2"/>
  <c r="F1215" i="2"/>
  <c r="C1215" i="2"/>
  <c r="G1215" i="2"/>
  <c r="H1215" i="2"/>
  <c r="J1215" i="2"/>
  <c r="K1215" i="2"/>
  <c r="E1216" i="2"/>
  <c r="F1216" i="2"/>
  <c r="C1216" i="2"/>
  <c r="G1216" i="2"/>
  <c r="H1216" i="2"/>
  <c r="J1216" i="2"/>
  <c r="K1216" i="2"/>
  <c r="E1217" i="2"/>
  <c r="F1217" i="2"/>
  <c r="C1217" i="2"/>
  <c r="G1217" i="2"/>
  <c r="H1217" i="2"/>
  <c r="J1217" i="2"/>
  <c r="K1217" i="2"/>
  <c r="E1218" i="2"/>
  <c r="F1218" i="2"/>
  <c r="C1218" i="2"/>
  <c r="G1218" i="2"/>
  <c r="H1218" i="2"/>
  <c r="J1218" i="2"/>
  <c r="K1218" i="2"/>
  <c r="E1219" i="2"/>
  <c r="F1219" i="2"/>
  <c r="C1219" i="2"/>
  <c r="G1219" i="2"/>
  <c r="H1219" i="2"/>
  <c r="J1219" i="2"/>
  <c r="K1219" i="2"/>
  <c r="E1220" i="2"/>
  <c r="F1220" i="2"/>
  <c r="C1220" i="2"/>
  <c r="G1220" i="2"/>
  <c r="H1220" i="2"/>
  <c r="J1220" i="2"/>
  <c r="K1220" i="2"/>
  <c r="E1221" i="2"/>
  <c r="F1221" i="2"/>
  <c r="C1221" i="2"/>
  <c r="G1221" i="2"/>
  <c r="H1221" i="2"/>
  <c r="J1221" i="2"/>
  <c r="K1221" i="2"/>
  <c r="E1222" i="2"/>
  <c r="F1222" i="2"/>
  <c r="C1222" i="2"/>
  <c r="G1222" i="2"/>
  <c r="H1222" i="2"/>
  <c r="J1222" i="2"/>
  <c r="K1222" i="2"/>
  <c r="E1223" i="2"/>
  <c r="F1223" i="2"/>
  <c r="C1223" i="2"/>
  <c r="G1223" i="2"/>
  <c r="H1223" i="2"/>
  <c r="J1223" i="2"/>
  <c r="K1223" i="2"/>
  <c r="E1224" i="2"/>
  <c r="F1224" i="2"/>
  <c r="C1224" i="2"/>
  <c r="G1224" i="2"/>
  <c r="H1224" i="2"/>
  <c r="J1224" i="2"/>
  <c r="K1224" i="2"/>
  <c r="E1225" i="2"/>
  <c r="F1225" i="2"/>
  <c r="C1225" i="2"/>
  <c r="G1225" i="2"/>
  <c r="H1225" i="2"/>
  <c r="J1225" i="2"/>
  <c r="K1225" i="2"/>
  <c r="E1226" i="2"/>
  <c r="F1226" i="2"/>
  <c r="C1226" i="2"/>
  <c r="G1226" i="2"/>
  <c r="H1226" i="2"/>
  <c r="J1226" i="2"/>
  <c r="K1226" i="2"/>
  <c r="E1227" i="2"/>
  <c r="F1227" i="2"/>
  <c r="C1227" i="2"/>
  <c r="G1227" i="2"/>
  <c r="H1227" i="2"/>
  <c r="J1227" i="2"/>
  <c r="K1227" i="2"/>
  <c r="E1248" i="2"/>
  <c r="F1248" i="2"/>
  <c r="C1248" i="2"/>
  <c r="G1248" i="2"/>
  <c r="H1248" i="2"/>
  <c r="J1248" i="2"/>
  <c r="K1248" i="2"/>
  <c r="E1249" i="2"/>
  <c r="F1249" i="2"/>
  <c r="C1249" i="2"/>
  <c r="G1249" i="2"/>
  <c r="H1249" i="2"/>
  <c r="J1249" i="2"/>
  <c r="K1249" i="2"/>
  <c r="E1250" i="2"/>
  <c r="F1250" i="2"/>
  <c r="C1250" i="2"/>
  <c r="G1250" i="2"/>
  <c r="H1250" i="2"/>
  <c r="J1250" i="2"/>
  <c r="K1250" i="2"/>
  <c r="E1251" i="2"/>
  <c r="F1251" i="2"/>
  <c r="C1251" i="2"/>
  <c r="G1251" i="2"/>
  <c r="H1251" i="2"/>
  <c r="J1251" i="2"/>
  <c r="K1251" i="2"/>
  <c r="E1252" i="2"/>
  <c r="F1252" i="2"/>
  <c r="C1252" i="2"/>
  <c r="G1252" i="2"/>
  <c r="H1252" i="2"/>
  <c r="J1252" i="2"/>
  <c r="K1252" i="2"/>
  <c r="E1253" i="2"/>
  <c r="F1253" i="2"/>
  <c r="C1253" i="2"/>
  <c r="G1253" i="2"/>
  <c r="H1253" i="2"/>
  <c r="J1253" i="2"/>
  <c r="K1253" i="2"/>
  <c r="E1254" i="2"/>
  <c r="F1254" i="2"/>
  <c r="C1254" i="2"/>
  <c r="G1254" i="2"/>
  <c r="H1254" i="2"/>
  <c r="J1254" i="2"/>
  <c r="K1254" i="2"/>
  <c r="E1255" i="2"/>
  <c r="F1255" i="2"/>
  <c r="C1255" i="2"/>
  <c r="G1255" i="2"/>
  <c r="H1255" i="2"/>
  <c r="J1255" i="2"/>
  <c r="K1255" i="2"/>
  <c r="E1256" i="2"/>
  <c r="F1256" i="2"/>
  <c r="C1256" i="2"/>
  <c r="G1256" i="2"/>
  <c r="H1256" i="2"/>
  <c r="J1256" i="2"/>
  <c r="K1256" i="2"/>
  <c r="E1257" i="2"/>
  <c r="F1257" i="2"/>
  <c r="C1257" i="2"/>
  <c r="G1257" i="2"/>
  <c r="H1257" i="2"/>
  <c r="J1257" i="2"/>
  <c r="K1257" i="2"/>
  <c r="E1258" i="2"/>
  <c r="F1258" i="2"/>
  <c r="C1258" i="2"/>
  <c r="G1258" i="2"/>
  <c r="H1258" i="2"/>
  <c r="J1258" i="2"/>
  <c r="K1258" i="2"/>
  <c r="E1259" i="2"/>
  <c r="F1259" i="2"/>
  <c r="C1259" i="2"/>
  <c r="G1259" i="2"/>
  <c r="H1259" i="2"/>
  <c r="J1259" i="2"/>
  <c r="K1259" i="2"/>
  <c r="E1260" i="2"/>
  <c r="F1260" i="2"/>
  <c r="C1260" i="2"/>
  <c r="G1260" i="2"/>
  <c r="H1260" i="2"/>
  <c r="J1260" i="2"/>
  <c r="K1260" i="2"/>
  <c r="E1261" i="2"/>
  <c r="F1261" i="2"/>
  <c r="C1261" i="2"/>
  <c r="G1261" i="2"/>
  <c r="H1261" i="2"/>
  <c r="J1261" i="2"/>
  <c r="K1261" i="2"/>
  <c r="E1262" i="2"/>
  <c r="F1262" i="2"/>
  <c r="C1262" i="2"/>
  <c r="G1262" i="2"/>
  <c r="H1262" i="2"/>
  <c r="J1262" i="2"/>
  <c r="K1262" i="2"/>
  <c r="E1263" i="2"/>
  <c r="F1263" i="2"/>
  <c r="C1263" i="2"/>
  <c r="G1263" i="2"/>
  <c r="H1263" i="2"/>
  <c r="J1263" i="2"/>
  <c r="K1263" i="2"/>
  <c r="E1264" i="2"/>
  <c r="F1264" i="2"/>
  <c r="C1264" i="2"/>
  <c r="G1264" i="2"/>
  <c r="H1264" i="2"/>
  <c r="J1264" i="2"/>
  <c r="K1264" i="2"/>
  <c r="E1265" i="2"/>
  <c r="F1265" i="2"/>
  <c r="C1265" i="2"/>
  <c r="G1265" i="2"/>
  <c r="H1265" i="2"/>
  <c r="J1265" i="2"/>
  <c r="K1265" i="2"/>
  <c r="E1266" i="2"/>
  <c r="F1266" i="2"/>
  <c r="C1266" i="2"/>
  <c r="G1266" i="2"/>
  <c r="H1266" i="2"/>
  <c r="J1266" i="2"/>
  <c r="K1266" i="2"/>
  <c r="E1267" i="2"/>
  <c r="F1267" i="2"/>
  <c r="C1267" i="2"/>
  <c r="G1267" i="2"/>
  <c r="H1267" i="2"/>
  <c r="J1267" i="2"/>
  <c r="K1267" i="2"/>
  <c r="E1268" i="2"/>
  <c r="F1268" i="2"/>
  <c r="C1268" i="2"/>
  <c r="G1268" i="2"/>
  <c r="H1268" i="2"/>
  <c r="J1268" i="2"/>
  <c r="K1268" i="2"/>
  <c r="E1269" i="2"/>
  <c r="F1269" i="2"/>
  <c r="C1269" i="2"/>
  <c r="G1269" i="2"/>
  <c r="H1269" i="2"/>
  <c r="J1269" i="2"/>
  <c r="K1269" i="2"/>
  <c r="E1270" i="2"/>
  <c r="F1270" i="2"/>
  <c r="C1270" i="2"/>
  <c r="G1270" i="2"/>
  <c r="H1270" i="2"/>
  <c r="J1270" i="2"/>
  <c r="K1270" i="2"/>
  <c r="E1271" i="2"/>
  <c r="F1271" i="2"/>
  <c r="C1271" i="2"/>
  <c r="G1271" i="2"/>
  <c r="H1271" i="2"/>
  <c r="J1271" i="2"/>
  <c r="K1271" i="2"/>
  <c r="E1272" i="2"/>
  <c r="F1272" i="2"/>
  <c r="C1272" i="2"/>
  <c r="G1272" i="2"/>
  <c r="H1272" i="2"/>
  <c r="J1272" i="2"/>
  <c r="K1272" i="2"/>
  <c r="E1464" i="2"/>
  <c r="F1464" i="2"/>
  <c r="C1464" i="2"/>
  <c r="G1464" i="2"/>
  <c r="H1464" i="2"/>
  <c r="J1464" i="2"/>
  <c r="K1464" i="2"/>
  <c r="E1465" i="2"/>
  <c r="F1465" i="2"/>
  <c r="C1465" i="2"/>
  <c r="G1465" i="2"/>
  <c r="H1465" i="2"/>
  <c r="J1465" i="2"/>
  <c r="K1465" i="2"/>
  <c r="E1466" i="2"/>
  <c r="F1466" i="2"/>
  <c r="C1466" i="2"/>
  <c r="G1466" i="2"/>
  <c r="H1466" i="2"/>
  <c r="J1466" i="2"/>
  <c r="K1466" i="2"/>
  <c r="E1467" i="2"/>
  <c r="F1467" i="2"/>
  <c r="C1467" i="2"/>
  <c r="G1467" i="2"/>
  <c r="H1467" i="2"/>
  <c r="J1467" i="2"/>
  <c r="K1467" i="2"/>
  <c r="E1468" i="2"/>
  <c r="F1468" i="2"/>
  <c r="C1468" i="2"/>
  <c r="G1468" i="2"/>
  <c r="H1468" i="2"/>
  <c r="J1468" i="2"/>
  <c r="K1468" i="2"/>
  <c r="E1469" i="2"/>
  <c r="F1469" i="2"/>
  <c r="C1469" i="2"/>
  <c r="G1469" i="2"/>
  <c r="H1469" i="2"/>
  <c r="J1469" i="2"/>
  <c r="K1469" i="2"/>
  <c r="E1470" i="2"/>
  <c r="F1470" i="2"/>
  <c r="C1470" i="2"/>
  <c r="G1470" i="2"/>
  <c r="H1470" i="2"/>
  <c r="J1470" i="2"/>
  <c r="K1470" i="2"/>
  <c r="E1471" i="2"/>
  <c r="F1471" i="2"/>
  <c r="C1471" i="2"/>
  <c r="G1471" i="2"/>
  <c r="H1471" i="2"/>
  <c r="J1471" i="2"/>
  <c r="K1471" i="2"/>
  <c r="E1472" i="2"/>
  <c r="F1472" i="2"/>
  <c r="C1472" i="2"/>
  <c r="G1472" i="2"/>
  <c r="H1472" i="2"/>
  <c r="J1472" i="2"/>
  <c r="K1472" i="2"/>
  <c r="E1473" i="2"/>
  <c r="F1473" i="2"/>
  <c r="C1473" i="2"/>
  <c r="G1473" i="2"/>
  <c r="H1473" i="2"/>
  <c r="J1473" i="2"/>
  <c r="K1473" i="2"/>
  <c r="E1474" i="2"/>
  <c r="F1474" i="2"/>
  <c r="C1474" i="2"/>
  <c r="G1474" i="2"/>
  <c r="H1474" i="2"/>
  <c r="J1474" i="2"/>
  <c r="K1474" i="2"/>
  <c r="E1475" i="2"/>
  <c r="F1475" i="2"/>
  <c r="C1475" i="2"/>
  <c r="G1475" i="2"/>
  <c r="H1475" i="2"/>
  <c r="J1475" i="2"/>
  <c r="K1475" i="2"/>
  <c r="E1476" i="2"/>
  <c r="F1476" i="2"/>
  <c r="C1476" i="2"/>
  <c r="G1476" i="2"/>
  <c r="H1476" i="2"/>
  <c r="J1476" i="2"/>
  <c r="K1476" i="2"/>
  <c r="E1477" i="2"/>
  <c r="F1477" i="2"/>
  <c r="C1477" i="2"/>
  <c r="G1477" i="2"/>
  <c r="H1477" i="2"/>
  <c r="J1477" i="2"/>
  <c r="K1477" i="2"/>
  <c r="E1478" i="2"/>
  <c r="F1478" i="2"/>
  <c r="C1478" i="2"/>
  <c r="G1478" i="2"/>
  <c r="H1478" i="2"/>
  <c r="J1478" i="2"/>
  <c r="K1478" i="2"/>
  <c r="E1479" i="2"/>
  <c r="F1479" i="2"/>
  <c r="C1479" i="2"/>
  <c r="G1479" i="2"/>
  <c r="H1479" i="2"/>
  <c r="J1479" i="2"/>
  <c r="K1479" i="2"/>
  <c r="E1480" i="2"/>
  <c r="F1480" i="2"/>
  <c r="C1480" i="2"/>
  <c r="G1480" i="2"/>
  <c r="H1480" i="2"/>
  <c r="J1480" i="2"/>
  <c r="K1480" i="2"/>
  <c r="E1481" i="2"/>
  <c r="F1481" i="2"/>
  <c r="C1481" i="2"/>
  <c r="G1481" i="2"/>
  <c r="H1481" i="2"/>
  <c r="J1481" i="2"/>
  <c r="K1481" i="2"/>
  <c r="E1482" i="2"/>
  <c r="F1482" i="2"/>
  <c r="C1482" i="2"/>
  <c r="G1482" i="2"/>
  <c r="H1482" i="2"/>
  <c r="J1482" i="2"/>
  <c r="K1482" i="2"/>
  <c r="E1483" i="2"/>
  <c r="F1483" i="2"/>
  <c r="C1483" i="2"/>
  <c r="G1483" i="2"/>
  <c r="H1483" i="2"/>
  <c r="J1483" i="2"/>
  <c r="K1483" i="2"/>
  <c r="E1484" i="2"/>
  <c r="F1484" i="2"/>
  <c r="C1484" i="2"/>
  <c r="G1484" i="2"/>
  <c r="H1484" i="2"/>
  <c r="J1484" i="2"/>
  <c r="K1484" i="2"/>
  <c r="E1485" i="2"/>
  <c r="F1485" i="2"/>
  <c r="C1485" i="2"/>
  <c r="G1485" i="2"/>
  <c r="H1485" i="2"/>
  <c r="J1485" i="2"/>
  <c r="K1485" i="2"/>
  <c r="E1486" i="2"/>
  <c r="F1486" i="2"/>
  <c r="C1486" i="2"/>
  <c r="G1486" i="2"/>
  <c r="H1486" i="2"/>
  <c r="J1486" i="2"/>
  <c r="K1486" i="2"/>
  <c r="E1487" i="2"/>
  <c r="F1487" i="2"/>
  <c r="C1487" i="2"/>
  <c r="G1487" i="2"/>
  <c r="H1487" i="2"/>
  <c r="J1487" i="2"/>
  <c r="K1487" i="2"/>
  <c r="E1488" i="2"/>
  <c r="F1488" i="2"/>
  <c r="C1488" i="2"/>
  <c r="G1488" i="2"/>
  <c r="H1488" i="2"/>
  <c r="J1488" i="2"/>
  <c r="K1488" i="2"/>
  <c r="E1489" i="2"/>
  <c r="F1489" i="2"/>
  <c r="C1489" i="2"/>
  <c r="G1489" i="2"/>
  <c r="H1489" i="2"/>
  <c r="J1489" i="2"/>
  <c r="K1489" i="2"/>
  <c r="E1490" i="2"/>
  <c r="F1490" i="2"/>
  <c r="C1490" i="2"/>
  <c r="G1490" i="2"/>
  <c r="H1490" i="2"/>
  <c r="J1490" i="2"/>
  <c r="K1490" i="2"/>
  <c r="E1491" i="2"/>
  <c r="F1491" i="2"/>
  <c r="C1491" i="2"/>
  <c r="G1491" i="2"/>
  <c r="H1491" i="2"/>
  <c r="J1491" i="2"/>
  <c r="K1491" i="2"/>
  <c r="E1492" i="2"/>
  <c r="F1492" i="2"/>
  <c r="C1492" i="2"/>
  <c r="G1492" i="2"/>
  <c r="H1492" i="2"/>
  <c r="J1492" i="2"/>
  <c r="K1492" i="2"/>
  <c r="E1493" i="2"/>
  <c r="F1493" i="2"/>
  <c r="C1493" i="2"/>
  <c r="G1493" i="2"/>
  <c r="H1493" i="2"/>
  <c r="J1493" i="2"/>
  <c r="K1493" i="2"/>
  <c r="E1494" i="2"/>
  <c r="F1494" i="2"/>
  <c r="C1494" i="2"/>
  <c r="G1494" i="2"/>
  <c r="H1494" i="2"/>
  <c r="J1494" i="2"/>
  <c r="K1494" i="2"/>
  <c r="E1495" i="2"/>
  <c r="F1495" i="2"/>
  <c r="C1495" i="2"/>
  <c r="G1495" i="2"/>
  <c r="H1495" i="2"/>
  <c r="J1495" i="2"/>
  <c r="K1495" i="2"/>
  <c r="E1496" i="2"/>
  <c r="F1496" i="2"/>
  <c r="C1496" i="2"/>
  <c r="G1496" i="2"/>
  <c r="H1496" i="2"/>
  <c r="J1496" i="2"/>
  <c r="K1496" i="2"/>
  <c r="E1497" i="2"/>
  <c r="F1497" i="2"/>
  <c r="C1497" i="2"/>
  <c r="G1497" i="2"/>
  <c r="H1497" i="2"/>
  <c r="J1497" i="2"/>
  <c r="K1497" i="2"/>
  <c r="E1498" i="2"/>
  <c r="F1498" i="2"/>
  <c r="C1498" i="2"/>
  <c r="G1498" i="2"/>
  <c r="H1498" i="2"/>
  <c r="J1498" i="2"/>
  <c r="K1498" i="2"/>
  <c r="E1499" i="2"/>
  <c r="F1499" i="2"/>
  <c r="C1499" i="2"/>
  <c r="G1499" i="2"/>
  <c r="H1499" i="2"/>
  <c r="J1499" i="2"/>
  <c r="K1499" i="2"/>
  <c r="E1500" i="2"/>
  <c r="F1500" i="2"/>
  <c r="C1500" i="2"/>
  <c r="G1500" i="2"/>
  <c r="H1500" i="2"/>
  <c r="J1500" i="2"/>
  <c r="K1500" i="2"/>
  <c r="E1501" i="2"/>
  <c r="F1501" i="2"/>
  <c r="C1501" i="2"/>
  <c r="G1501" i="2"/>
  <c r="H1501" i="2"/>
  <c r="J1501" i="2"/>
  <c r="K1501" i="2"/>
  <c r="E1502" i="2"/>
  <c r="F1502" i="2"/>
  <c r="C1502" i="2"/>
  <c r="G1502" i="2"/>
  <c r="H1502" i="2"/>
  <c r="J1502" i="2"/>
  <c r="K1502" i="2"/>
  <c r="E1503" i="2"/>
  <c r="F1503" i="2"/>
  <c r="C1503" i="2"/>
  <c r="G1503" i="2"/>
  <c r="H1503" i="2"/>
  <c r="J1503" i="2"/>
  <c r="K1503" i="2"/>
  <c r="E1504" i="2"/>
  <c r="F1504" i="2"/>
  <c r="C1504" i="2"/>
  <c r="G1504" i="2"/>
  <c r="H1504" i="2"/>
  <c r="J1504" i="2"/>
  <c r="K1504" i="2"/>
  <c r="E1505" i="2"/>
  <c r="F1505" i="2"/>
  <c r="C1505" i="2"/>
  <c r="G1505" i="2"/>
  <c r="H1505" i="2"/>
  <c r="J1505" i="2"/>
  <c r="K1505" i="2"/>
  <c r="E1506" i="2"/>
  <c r="F1506" i="2"/>
  <c r="C1506" i="2"/>
  <c r="G1506" i="2"/>
  <c r="H1506" i="2"/>
  <c r="J1506" i="2"/>
  <c r="K1506" i="2"/>
  <c r="E1507" i="2"/>
  <c r="F1507" i="2"/>
  <c r="C1507" i="2"/>
  <c r="G1507" i="2"/>
  <c r="H1507" i="2"/>
  <c r="J1507" i="2"/>
  <c r="K1507" i="2"/>
  <c r="E1508" i="2"/>
  <c r="F1508" i="2"/>
  <c r="C1508" i="2"/>
  <c r="G1508" i="2"/>
  <c r="H1508" i="2"/>
  <c r="J1508" i="2"/>
  <c r="K1508" i="2"/>
  <c r="E1509" i="2"/>
  <c r="F1509" i="2"/>
  <c r="C1509" i="2"/>
  <c r="G1509" i="2"/>
  <c r="H1509" i="2"/>
  <c r="J1509" i="2"/>
  <c r="K1509" i="2"/>
  <c r="E1510" i="2"/>
  <c r="F1510" i="2"/>
  <c r="C1510" i="2"/>
  <c r="G1510" i="2"/>
  <c r="H1510" i="2"/>
  <c r="J1510" i="2"/>
  <c r="K1510" i="2"/>
  <c r="E1511" i="2"/>
  <c r="F1511" i="2"/>
  <c r="C1511" i="2"/>
  <c r="G1511" i="2"/>
  <c r="H1511" i="2"/>
  <c r="J1511" i="2"/>
  <c r="K1511" i="2"/>
  <c r="E1512" i="2"/>
  <c r="F1512" i="2"/>
  <c r="C1512" i="2"/>
  <c r="G1512" i="2"/>
  <c r="H1512" i="2"/>
  <c r="J1512" i="2"/>
  <c r="K1512" i="2"/>
  <c r="E1513" i="2"/>
  <c r="F1513" i="2"/>
  <c r="C1513" i="2"/>
  <c r="G1513" i="2"/>
  <c r="H1513" i="2"/>
  <c r="J1513" i="2"/>
  <c r="K1513" i="2"/>
  <c r="E1514" i="2"/>
  <c r="F1514" i="2"/>
  <c r="C1514" i="2"/>
  <c r="G1514" i="2"/>
  <c r="H1514" i="2"/>
  <c r="J1514" i="2"/>
  <c r="K1514" i="2"/>
  <c r="E1515" i="2"/>
  <c r="F1515" i="2"/>
  <c r="C1515" i="2"/>
  <c r="G1515" i="2"/>
  <c r="H1515" i="2"/>
  <c r="J1515" i="2"/>
  <c r="K1515" i="2"/>
  <c r="E1516" i="2"/>
  <c r="F1516" i="2"/>
  <c r="C1516" i="2"/>
  <c r="G1516" i="2"/>
  <c r="H1516" i="2"/>
  <c r="J1516" i="2"/>
  <c r="K1516" i="2"/>
  <c r="E1517" i="2"/>
  <c r="F1517" i="2"/>
  <c r="C1517" i="2"/>
  <c r="G1517" i="2"/>
  <c r="H1517" i="2"/>
  <c r="J1517" i="2"/>
  <c r="K1517" i="2"/>
  <c r="E1518" i="2"/>
  <c r="F1518" i="2"/>
  <c r="C1518" i="2"/>
  <c r="G1518" i="2"/>
  <c r="H1518" i="2"/>
  <c r="J1518" i="2"/>
  <c r="K1518" i="2"/>
  <c r="E1519" i="2"/>
  <c r="F1519" i="2"/>
  <c r="C1519" i="2"/>
  <c r="G1519" i="2"/>
  <c r="H1519" i="2"/>
  <c r="J1519" i="2"/>
  <c r="K1519" i="2"/>
  <c r="E1520" i="2"/>
  <c r="F1520" i="2"/>
  <c r="C1520" i="2"/>
  <c r="G1520" i="2"/>
  <c r="H1520" i="2"/>
  <c r="J1520" i="2"/>
  <c r="K1520" i="2"/>
  <c r="E1521" i="2"/>
  <c r="F1521" i="2"/>
  <c r="C1521" i="2"/>
  <c r="G1521" i="2"/>
  <c r="H1521" i="2"/>
  <c r="J1521" i="2"/>
  <c r="K1521" i="2"/>
  <c r="E1522" i="2"/>
  <c r="F1522" i="2"/>
  <c r="C1522" i="2"/>
  <c r="G1522" i="2"/>
  <c r="H1522" i="2"/>
  <c r="J1522" i="2"/>
  <c r="K1522" i="2"/>
  <c r="E1523" i="2"/>
  <c r="F1523" i="2"/>
  <c r="C1523" i="2"/>
  <c r="G1523" i="2"/>
  <c r="H1523" i="2"/>
  <c r="J1523" i="2"/>
  <c r="K1523" i="2"/>
  <c r="E1524" i="2"/>
  <c r="F1524" i="2"/>
  <c r="C1524" i="2"/>
  <c r="G1524" i="2"/>
  <c r="H1524" i="2"/>
  <c r="J1524" i="2"/>
  <c r="K1524" i="2"/>
  <c r="E1525" i="2"/>
  <c r="F1525" i="2"/>
  <c r="C1525" i="2"/>
  <c r="G1525" i="2"/>
  <c r="H1525" i="2"/>
  <c r="J1525" i="2"/>
  <c r="K1525" i="2"/>
  <c r="E1526" i="2"/>
  <c r="F1526" i="2"/>
  <c r="C1526" i="2"/>
  <c r="G1526" i="2"/>
  <c r="H1526" i="2"/>
  <c r="J1526" i="2"/>
  <c r="K1526" i="2"/>
  <c r="E1527" i="2"/>
  <c r="F1527" i="2"/>
  <c r="C1527" i="2"/>
  <c r="G1527" i="2"/>
  <c r="H1527" i="2"/>
  <c r="J1527" i="2"/>
  <c r="K1527" i="2"/>
  <c r="E1528" i="2"/>
  <c r="F1528" i="2"/>
  <c r="C1528" i="2"/>
  <c r="G1528" i="2"/>
  <c r="H1528" i="2"/>
  <c r="J1528" i="2"/>
  <c r="K1528" i="2"/>
  <c r="E1529" i="2"/>
  <c r="F1529" i="2"/>
  <c r="C1529" i="2"/>
  <c r="G1529" i="2"/>
  <c r="H1529" i="2"/>
  <c r="J1529" i="2"/>
  <c r="K1529" i="2"/>
  <c r="E1530" i="2"/>
  <c r="F1530" i="2"/>
  <c r="C1530" i="2"/>
  <c r="G1530" i="2"/>
  <c r="H1530" i="2"/>
  <c r="J1530" i="2"/>
  <c r="K1530" i="2"/>
  <c r="E1531" i="2"/>
  <c r="F1531" i="2"/>
  <c r="C1531" i="2"/>
  <c r="G1531" i="2"/>
  <c r="H1531" i="2"/>
  <c r="J1531" i="2"/>
  <c r="K1531" i="2"/>
  <c r="E1532" i="2"/>
  <c r="F1532" i="2"/>
  <c r="C1532" i="2"/>
  <c r="G1532" i="2"/>
  <c r="H1532" i="2"/>
  <c r="J1532" i="2"/>
  <c r="K1532" i="2"/>
  <c r="E1533" i="2"/>
  <c r="F1533" i="2"/>
  <c r="C1533" i="2"/>
  <c r="G1533" i="2"/>
  <c r="H1533" i="2"/>
  <c r="J1533" i="2"/>
  <c r="K1533" i="2"/>
  <c r="E1534" i="2"/>
  <c r="F1534" i="2"/>
  <c r="C1534" i="2"/>
  <c r="G1534" i="2"/>
  <c r="H1534" i="2"/>
  <c r="J1534" i="2"/>
  <c r="K1534" i="2"/>
  <c r="E1535" i="2"/>
  <c r="F1535" i="2"/>
  <c r="C1535" i="2"/>
  <c r="G1535" i="2"/>
  <c r="H1535" i="2"/>
  <c r="J1535" i="2"/>
  <c r="K1535" i="2"/>
  <c r="E1536" i="2"/>
  <c r="F1536" i="2"/>
  <c r="C1536" i="2"/>
  <c r="G1536" i="2"/>
  <c r="H1536" i="2"/>
  <c r="J1536" i="2"/>
  <c r="K1536" i="2"/>
  <c r="E1537" i="2"/>
  <c r="F1537" i="2"/>
  <c r="C1537" i="2"/>
  <c r="G1537" i="2"/>
  <c r="H1537" i="2"/>
  <c r="J1537" i="2"/>
  <c r="K1537" i="2"/>
  <c r="E1538" i="2"/>
  <c r="F1538" i="2"/>
  <c r="C1538" i="2"/>
  <c r="G1538" i="2"/>
  <c r="H1538" i="2"/>
  <c r="J1538" i="2"/>
  <c r="K1538" i="2"/>
  <c r="E1539" i="2"/>
  <c r="F1539" i="2"/>
  <c r="C1539" i="2"/>
  <c r="G1539" i="2"/>
  <c r="H1539" i="2"/>
  <c r="J1539" i="2"/>
  <c r="K1539" i="2"/>
  <c r="E1540" i="2"/>
  <c r="F1540" i="2"/>
  <c r="C1540" i="2"/>
  <c r="G1540" i="2"/>
  <c r="H1540" i="2"/>
  <c r="J1540" i="2"/>
  <c r="K1540" i="2"/>
  <c r="E1541" i="2"/>
  <c r="F1541" i="2"/>
  <c r="C1541" i="2"/>
  <c r="G1541" i="2"/>
  <c r="H1541" i="2"/>
  <c r="J1541" i="2"/>
  <c r="K1541" i="2"/>
  <c r="E1542" i="2"/>
  <c r="F1542" i="2"/>
  <c r="C1542" i="2"/>
  <c r="G1542" i="2"/>
  <c r="H1542" i="2"/>
  <c r="J1542" i="2"/>
  <c r="K1542" i="2"/>
  <c r="E1543" i="2"/>
  <c r="F1543" i="2"/>
  <c r="C1543" i="2"/>
  <c r="G1543" i="2"/>
  <c r="H1543" i="2"/>
  <c r="J1543" i="2"/>
  <c r="K1543" i="2"/>
  <c r="E1544" i="2"/>
  <c r="F1544" i="2"/>
  <c r="C1544" i="2"/>
  <c r="G1544" i="2"/>
  <c r="H1544" i="2"/>
  <c r="J1544" i="2"/>
  <c r="K1544" i="2"/>
  <c r="E1545" i="2"/>
  <c r="F1545" i="2"/>
  <c r="C1545" i="2"/>
  <c r="G1545" i="2"/>
  <c r="H1545" i="2"/>
  <c r="J1545" i="2"/>
  <c r="K1545" i="2"/>
  <c r="E1546" i="2"/>
  <c r="F1546" i="2"/>
  <c r="C1546" i="2"/>
  <c r="G1546" i="2"/>
  <c r="H1546" i="2"/>
  <c r="J1546" i="2"/>
  <c r="K1546" i="2"/>
  <c r="E1548" i="2"/>
  <c r="F1548" i="2"/>
  <c r="C1548" i="2"/>
  <c r="G1548" i="2"/>
  <c r="H1548" i="2"/>
  <c r="J1548" i="2"/>
  <c r="K1548" i="2"/>
  <c r="E1549" i="2"/>
  <c r="F1549" i="2"/>
  <c r="C1549" i="2"/>
  <c r="G1549" i="2"/>
  <c r="H1549" i="2"/>
  <c r="J1549" i="2"/>
  <c r="K1549" i="2"/>
  <c r="E1550" i="2"/>
  <c r="F1550" i="2"/>
  <c r="C1550" i="2"/>
  <c r="G1550" i="2"/>
  <c r="H1550" i="2"/>
  <c r="J1550" i="2"/>
  <c r="K1550" i="2"/>
  <c r="E1551" i="2"/>
  <c r="F1551" i="2"/>
  <c r="C1551" i="2"/>
  <c r="G1551" i="2"/>
  <c r="H1551" i="2"/>
  <c r="J1551" i="2"/>
  <c r="K1551" i="2"/>
  <c r="E1552" i="2"/>
  <c r="F1552" i="2"/>
  <c r="C1552" i="2"/>
  <c r="G1552" i="2"/>
  <c r="H1552" i="2"/>
  <c r="J1552" i="2"/>
  <c r="K1552" i="2"/>
  <c r="E1553" i="2"/>
  <c r="F1553" i="2"/>
  <c r="C1553" i="2"/>
  <c r="G1553" i="2"/>
  <c r="H1553" i="2"/>
  <c r="J1553" i="2"/>
  <c r="K1553" i="2"/>
  <c r="E1554" i="2"/>
  <c r="F1554" i="2"/>
  <c r="C1554" i="2"/>
  <c r="G1554" i="2"/>
  <c r="H1554" i="2"/>
  <c r="J1554" i="2"/>
  <c r="K1554" i="2"/>
  <c r="E1555" i="2"/>
  <c r="F1555" i="2"/>
  <c r="C1555" i="2"/>
  <c r="G1555" i="2"/>
  <c r="H1555" i="2"/>
  <c r="J1555" i="2"/>
  <c r="K1555" i="2"/>
  <c r="E1556" i="2"/>
  <c r="F1556" i="2"/>
  <c r="C1556" i="2"/>
  <c r="G1556" i="2"/>
  <c r="H1556" i="2"/>
  <c r="J1556" i="2"/>
  <c r="K1556" i="2"/>
  <c r="E1557" i="2"/>
  <c r="F1557" i="2"/>
  <c r="C1557" i="2"/>
  <c r="G1557" i="2"/>
  <c r="H1557" i="2"/>
  <c r="J1557" i="2"/>
  <c r="K1557" i="2"/>
  <c r="E1558" i="2"/>
  <c r="F1558" i="2"/>
  <c r="C1558" i="2"/>
  <c r="G1558" i="2"/>
  <c r="H1558" i="2"/>
  <c r="J1558" i="2"/>
  <c r="K1558" i="2"/>
  <c r="E1559" i="2"/>
  <c r="F1559" i="2"/>
  <c r="C1559" i="2"/>
  <c r="G1559" i="2"/>
  <c r="H1559" i="2"/>
  <c r="J1559" i="2"/>
  <c r="K1559" i="2"/>
  <c r="E1560" i="2"/>
  <c r="F1560" i="2"/>
  <c r="C1560" i="2"/>
  <c r="G1560" i="2"/>
  <c r="H1560" i="2"/>
  <c r="J1560" i="2"/>
  <c r="K1560" i="2"/>
  <c r="E1561" i="2"/>
  <c r="F1561" i="2"/>
  <c r="C1561" i="2"/>
  <c r="G1561" i="2"/>
  <c r="H1561" i="2"/>
  <c r="J1561" i="2"/>
  <c r="K1561" i="2"/>
  <c r="E1562" i="2"/>
  <c r="F1562" i="2"/>
  <c r="C1562" i="2"/>
  <c r="G1562" i="2"/>
  <c r="H1562" i="2"/>
  <c r="J1562" i="2"/>
  <c r="K1562" i="2"/>
  <c r="E1563" i="2"/>
  <c r="F1563" i="2"/>
  <c r="C1563" i="2"/>
  <c r="G1563" i="2"/>
  <c r="H1563" i="2"/>
  <c r="J1563" i="2"/>
  <c r="K1563" i="2"/>
  <c r="E1564" i="2"/>
  <c r="F1564" i="2"/>
  <c r="C1564" i="2"/>
  <c r="G1564" i="2"/>
  <c r="H1564" i="2"/>
  <c r="J1564" i="2"/>
  <c r="K1564" i="2"/>
  <c r="E1565" i="2"/>
  <c r="F1565" i="2"/>
  <c r="C1565" i="2"/>
  <c r="G1565" i="2"/>
  <c r="H1565" i="2"/>
  <c r="J1565" i="2"/>
  <c r="K1565" i="2"/>
  <c r="E1566" i="2"/>
  <c r="F1566" i="2"/>
  <c r="C1566" i="2"/>
  <c r="G1566" i="2"/>
  <c r="H1566" i="2"/>
  <c r="J1566" i="2"/>
  <c r="K1566" i="2"/>
  <c r="E1567" i="2"/>
  <c r="F1567" i="2"/>
  <c r="C1567" i="2"/>
  <c r="G1567" i="2"/>
  <c r="H1567" i="2"/>
  <c r="J1567" i="2"/>
  <c r="K1567" i="2"/>
  <c r="E1568" i="2"/>
  <c r="F1568" i="2"/>
  <c r="C1568" i="2"/>
  <c r="G1568" i="2"/>
  <c r="H1568" i="2"/>
  <c r="J1568" i="2"/>
  <c r="K1568" i="2"/>
  <c r="E1569" i="2"/>
  <c r="F1569" i="2"/>
  <c r="C1569" i="2"/>
  <c r="G1569" i="2"/>
  <c r="H1569" i="2"/>
  <c r="J1569" i="2"/>
  <c r="K1569" i="2"/>
  <c r="E1570" i="2"/>
  <c r="F1570" i="2"/>
  <c r="C1570" i="2"/>
  <c r="G1570" i="2"/>
  <c r="H1570" i="2"/>
  <c r="J1570" i="2"/>
  <c r="K1570" i="2"/>
  <c r="E1571" i="2"/>
  <c r="F1571" i="2"/>
  <c r="C1571" i="2"/>
  <c r="G1571" i="2"/>
  <c r="H1571" i="2"/>
  <c r="J1571" i="2"/>
  <c r="K1571" i="2"/>
  <c r="E1572" i="2"/>
  <c r="F1572" i="2"/>
  <c r="C1572" i="2"/>
  <c r="G1572" i="2"/>
  <c r="H1572" i="2"/>
  <c r="J1572" i="2"/>
  <c r="K1572" i="2"/>
  <c r="E1573" i="2"/>
  <c r="F1573" i="2"/>
  <c r="C1573" i="2"/>
  <c r="G1573" i="2"/>
  <c r="H1573" i="2"/>
  <c r="J1573" i="2"/>
  <c r="K1573" i="2"/>
  <c r="E1574" i="2"/>
  <c r="F1574" i="2"/>
  <c r="C1574" i="2"/>
  <c r="G1574" i="2"/>
  <c r="H1574" i="2"/>
  <c r="J1574" i="2"/>
  <c r="K1574" i="2"/>
  <c r="E1575" i="2"/>
  <c r="F1575" i="2"/>
  <c r="C1575" i="2"/>
  <c r="G1575" i="2"/>
  <c r="H1575" i="2"/>
  <c r="J1575" i="2"/>
  <c r="K1575" i="2"/>
  <c r="E1576" i="2"/>
  <c r="F1576" i="2"/>
  <c r="C1576" i="2"/>
  <c r="G1576" i="2"/>
  <c r="H1576" i="2"/>
  <c r="J1576" i="2"/>
  <c r="K1576" i="2"/>
  <c r="E1577" i="2"/>
  <c r="F1577" i="2"/>
  <c r="C1577" i="2"/>
  <c r="G1577" i="2"/>
  <c r="H1577" i="2"/>
  <c r="J1577" i="2"/>
  <c r="K1577" i="2"/>
  <c r="E1578" i="2"/>
  <c r="F1578" i="2"/>
  <c r="C1578" i="2"/>
  <c r="G1578" i="2"/>
  <c r="H1578" i="2"/>
  <c r="J1578" i="2"/>
  <c r="K1578" i="2"/>
  <c r="E1579" i="2"/>
  <c r="F1579" i="2"/>
  <c r="C1579" i="2"/>
  <c r="G1579" i="2"/>
  <c r="H1579" i="2"/>
  <c r="J1579" i="2"/>
  <c r="K1579" i="2"/>
  <c r="E1580" i="2"/>
  <c r="F1580" i="2"/>
  <c r="C1580" i="2"/>
  <c r="G1580" i="2"/>
  <c r="H1580" i="2"/>
  <c r="J1580" i="2"/>
  <c r="K1580" i="2"/>
  <c r="E1581" i="2"/>
  <c r="F1581" i="2"/>
  <c r="C1581" i="2"/>
  <c r="G1581" i="2"/>
  <c r="H1581" i="2"/>
  <c r="J1581" i="2"/>
  <c r="K1581" i="2"/>
  <c r="E1582" i="2"/>
  <c r="F1582" i="2"/>
  <c r="C1582" i="2"/>
  <c r="G1582" i="2"/>
  <c r="H1582" i="2"/>
  <c r="J1582" i="2"/>
  <c r="K1582" i="2"/>
  <c r="E1583" i="2"/>
  <c r="F1583" i="2"/>
  <c r="C1583" i="2"/>
  <c r="G1583" i="2"/>
  <c r="H1583" i="2"/>
  <c r="J1583" i="2"/>
  <c r="K1583" i="2"/>
  <c r="E1584" i="2"/>
  <c r="F1584" i="2"/>
  <c r="C1584" i="2"/>
  <c r="G1584" i="2"/>
  <c r="H1584" i="2"/>
  <c r="J1584" i="2"/>
  <c r="K1584" i="2"/>
  <c r="E1585" i="2"/>
  <c r="F1585" i="2"/>
  <c r="C1585" i="2"/>
  <c r="G1585" i="2"/>
  <c r="H1585" i="2"/>
  <c r="J1585" i="2"/>
  <c r="K1585" i="2"/>
  <c r="E1586" i="2"/>
  <c r="F1586" i="2"/>
  <c r="C1586" i="2"/>
  <c r="G1586" i="2"/>
  <c r="H1586" i="2"/>
  <c r="J1586" i="2"/>
  <c r="K1586" i="2"/>
  <c r="E1587" i="2"/>
  <c r="F1587" i="2"/>
  <c r="C1587" i="2"/>
  <c r="G1587" i="2"/>
  <c r="H1587" i="2"/>
  <c r="J1587" i="2"/>
  <c r="K1587" i="2"/>
  <c r="E1588" i="2"/>
  <c r="F1588" i="2"/>
  <c r="C1588" i="2"/>
  <c r="G1588" i="2"/>
  <c r="H1588" i="2"/>
  <c r="J1588" i="2"/>
  <c r="K1588" i="2"/>
  <c r="E1589" i="2"/>
  <c r="F1589" i="2"/>
  <c r="C1589" i="2"/>
  <c r="G1589" i="2"/>
  <c r="H1589" i="2"/>
  <c r="J1589" i="2"/>
  <c r="K1589" i="2"/>
  <c r="E1590" i="2"/>
  <c r="F1590" i="2"/>
  <c r="C1590" i="2"/>
  <c r="G1590" i="2"/>
  <c r="H1590" i="2"/>
  <c r="J1590" i="2"/>
  <c r="K1590" i="2"/>
  <c r="E1591" i="2"/>
  <c r="F1591" i="2"/>
  <c r="C1591" i="2"/>
  <c r="G1591" i="2"/>
  <c r="H1591" i="2"/>
  <c r="J1591" i="2"/>
  <c r="K1591" i="2"/>
  <c r="E1592" i="2"/>
  <c r="F1592" i="2"/>
  <c r="C1592" i="2"/>
  <c r="G1592" i="2"/>
  <c r="H1592" i="2"/>
  <c r="J1592" i="2"/>
  <c r="K1592" i="2"/>
  <c r="E1593" i="2"/>
  <c r="F1593" i="2"/>
  <c r="C1593" i="2"/>
  <c r="G1593" i="2"/>
  <c r="H1593" i="2"/>
  <c r="J1593" i="2"/>
  <c r="K1593" i="2"/>
  <c r="E1594" i="2"/>
  <c r="F1594" i="2"/>
  <c r="C1594" i="2"/>
  <c r="G1594" i="2"/>
  <c r="H1594" i="2"/>
  <c r="J1594" i="2"/>
  <c r="K1594" i="2"/>
  <c r="E1595" i="2"/>
  <c r="F1595" i="2"/>
  <c r="C1595" i="2"/>
  <c r="G1595" i="2"/>
  <c r="H1595" i="2"/>
  <c r="J1595" i="2"/>
  <c r="K1595" i="2"/>
  <c r="E1596" i="2"/>
  <c r="F1596" i="2"/>
  <c r="C1596" i="2"/>
  <c r="G1596" i="2"/>
  <c r="H1596" i="2"/>
  <c r="J1596" i="2"/>
  <c r="K1596" i="2"/>
  <c r="E1597" i="2"/>
  <c r="F1597" i="2"/>
  <c r="C1597" i="2"/>
  <c r="G1597" i="2"/>
  <c r="H1597" i="2"/>
  <c r="J1597" i="2"/>
  <c r="K1597" i="2"/>
  <c r="E1598" i="2"/>
  <c r="F1598" i="2"/>
  <c r="C1598" i="2"/>
  <c r="G1598" i="2"/>
  <c r="H1598" i="2"/>
  <c r="J1598" i="2"/>
  <c r="K1598" i="2"/>
  <c r="E1599" i="2"/>
  <c r="F1599" i="2"/>
  <c r="C1599" i="2"/>
  <c r="G1599" i="2"/>
  <c r="H1599" i="2"/>
  <c r="J1599" i="2"/>
  <c r="K1599" i="2"/>
  <c r="E1600" i="2"/>
  <c r="F1600" i="2"/>
  <c r="C1600" i="2"/>
  <c r="G1600" i="2"/>
  <c r="H1600" i="2"/>
  <c r="J1600" i="2"/>
  <c r="K1600" i="2"/>
  <c r="E1601" i="2"/>
  <c r="F1601" i="2"/>
  <c r="C1601" i="2"/>
  <c r="G1601" i="2"/>
  <c r="H1601" i="2"/>
  <c r="J1601" i="2"/>
  <c r="K1601" i="2"/>
  <c r="E1602" i="2"/>
  <c r="F1602" i="2"/>
  <c r="C1602" i="2"/>
  <c r="G1602" i="2"/>
  <c r="H1602" i="2"/>
  <c r="J1602" i="2"/>
  <c r="K1602" i="2"/>
  <c r="E1603" i="2"/>
  <c r="F1603" i="2"/>
  <c r="C1603" i="2"/>
  <c r="G1603" i="2"/>
  <c r="H1603" i="2"/>
  <c r="J1603" i="2"/>
  <c r="K1603" i="2"/>
  <c r="E1604" i="2"/>
  <c r="F1604" i="2"/>
  <c r="C1604" i="2"/>
  <c r="G1604" i="2"/>
  <c r="H1604" i="2"/>
  <c r="J1604" i="2"/>
  <c r="K1604" i="2"/>
  <c r="E1605" i="2"/>
  <c r="F1605" i="2"/>
  <c r="C1605" i="2"/>
  <c r="G1605" i="2"/>
  <c r="H1605" i="2"/>
  <c r="J1605" i="2"/>
  <c r="K1605" i="2"/>
  <c r="E1606" i="2"/>
  <c r="F1606" i="2"/>
  <c r="C1606" i="2"/>
  <c r="G1606" i="2"/>
  <c r="H1606" i="2"/>
  <c r="J1606" i="2"/>
  <c r="K1606" i="2"/>
  <c r="E1607" i="2"/>
  <c r="F1607" i="2"/>
  <c r="C1607" i="2"/>
  <c r="G1607" i="2"/>
  <c r="H1607" i="2"/>
  <c r="J1607" i="2"/>
  <c r="K1607" i="2"/>
  <c r="E1608" i="2"/>
  <c r="F1608" i="2"/>
  <c r="C1608" i="2"/>
  <c r="G1608" i="2"/>
  <c r="H1608" i="2"/>
  <c r="J1608" i="2"/>
  <c r="K1608" i="2"/>
  <c r="E1609" i="2"/>
  <c r="F1609" i="2"/>
  <c r="C1609" i="2"/>
  <c r="G1609" i="2"/>
  <c r="H1609" i="2"/>
  <c r="J1609" i="2"/>
  <c r="K1609" i="2"/>
  <c r="E1610" i="2"/>
  <c r="F1610" i="2"/>
  <c r="C1610" i="2"/>
  <c r="G1610" i="2"/>
  <c r="H1610" i="2"/>
  <c r="J1610" i="2"/>
  <c r="K1610" i="2"/>
  <c r="E1611" i="2"/>
  <c r="F1611" i="2"/>
  <c r="C1611" i="2"/>
  <c r="G1611" i="2"/>
  <c r="H1611" i="2"/>
  <c r="J1611" i="2"/>
  <c r="K1611" i="2"/>
  <c r="E1612" i="2"/>
  <c r="F1612" i="2"/>
  <c r="C1612" i="2"/>
  <c r="G1612" i="2"/>
  <c r="H1612" i="2"/>
  <c r="J1612" i="2"/>
  <c r="K1612" i="2"/>
  <c r="E1613" i="2"/>
  <c r="F1613" i="2"/>
  <c r="C1613" i="2"/>
  <c r="G1613" i="2"/>
  <c r="H1613" i="2"/>
  <c r="J1613" i="2"/>
  <c r="K1613" i="2"/>
  <c r="E1614" i="2"/>
  <c r="F1614" i="2"/>
  <c r="C1614" i="2"/>
  <c r="G1614" i="2"/>
  <c r="H1614" i="2"/>
  <c r="J1614" i="2"/>
  <c r="K1614" i="2"/>
  <c r="E1615" i="2"/>
  <c r="F1615" i="2"/>
  <c r="C1615" i="2"/>
  <c r="G1615" i="2"/>
  <c r="H1615" i="2"/>
  <c r="J1615" i="2"/>
  <c r="K1615" i="2"/>
  <c r="E1616" i="2"/>
  <c r="F1616" i="2"/>
  <c r="C1616" i="2"/>
  <c r="G1616" i="2"/>
  <c r="H1616" i="2"/>
  <c r="J1616" i="2"/>
  <c r="K1616" i="2"/>
  <c r="E1617" i="2"/>
  <c r="F1617" i="2"/>
  <c r="C1617" i="2"/>
  <c r="G1617" i="2"/>
  <c r="H1617" i="2"/>
  <c r="J1617" i="2"/>
  <c r="K1617" i="2"/>
  <c r="E1618" i="2"/>
  <c r="F1618" i="2"/>
  <c r="C1618" i="2"/>
  <c r="G1618" i="2"/>
  <c r="H1618" i="2"/>
  <c r="J1618" i="2"/>
  <c r="K1618" i="2"/>
  <c r="E1619" i="2"/>
  <c r="F1619" i="2"/>
  <c r="C1619" i="2"/>
  <c r="G1619" i="2"/>
  <c r="H1619" i="2"/>
  <c r="J1619" i="2"/>
  <c r="K1619" i="2"/>
  <c r="E1620" i="2"/>
  <c r="F1620" i="2"/>
  <c r="C1620" i="2"/>
  <c r="G1620" i="2"/>
  <c r="H1620" i="2"/>
  <c r="J1620" i="2"/>
  <c r="K1620" i="2"/>
  <c r="E1621" i="2"/>
  <c r="F1621" i="2"/>
  <c r="C1621" i="2"/>
  <c r="G1621" i="2"/>
  <c r="H1621" i="2"/>
  <c r="J1621" i="2"/>
  <c r="K1621" i="2"/>
  <c r="E1622" i="2"/>
  <c r="F1622" i="2"/>
  <c r="C1622" i="2"/>
  <c r="G1622" i="2"/>
  <c r="H1622" i="2"/>
  <c r="J1622" i="2"/>
  <c r="K1622" i="2"/>
  <c r="E1623" i="2"/>
  <c r="F1623" i="2"/>
  <c r="C1623" i="2"/>
  <c r="G1623" i="2"/>
  <c r="H1623" i="2"/>
  <c r="J1623" i="2"/>
  <c r="K1623" i="2"/>
  <c r="E1624" i="2"/>
  <c r="F1624" i="2"/>
  <c r="C1624" i="2"/>
  <c r="G1624" i="2"/>
  <c r="H1624" i="2"/>
  <c r="J1624" i="2"/>
  <c r="K1624" i="2"/>
  <c r="E1625" i="2"/>
  <c r="F1625" i="2"/>
  <c r="C1625" i="2"/>
  <c r="G1625" i="2"/>
  <c r="H1625" i="2"/>
  <c r="J1625" i="2"/>
  <c r="K1625" i="2"/>
  <c r="E1626" i="2"/>
  <c r="F1626" i="2"/>
  <c r="C1626" i="2"/>
  <c r="G1626" i="2"/>
  <c r="H1626" i="2"/>
  <c r="J1626" i="2"/>
  <c r="K1626" i="2"/>
  <c r="E1627" i="2"/>
  <c r="F1627" i="2"/>
  <c r="C1627" i="2"/>
  <c r="G1627" i="2"/>
  <c r="H1627" i="2"/>
  <c r="J1627" i="2"/>
  <c r="K1627" i="2"/>
  <c r="E1628" i="2"/>
  <c r="F1628" i="2"/>
  <c r="C1628" i="2"/>
  <c r="G1628" i="2"/>
  <c r="H1628" i="2"/>
  <c r="J1628" i="2"/>
  <c r="K1628" i="2"/>
  <c r="E1629" i="2"/>
  <c r="F1629" i="2"/>
  <c r="C1629" i="2"/>
  <c r="G1629" i="2"/>
  <c r="H1629" i="2"/>
  <c r="J1629" i="2"/>
  <c r="K1629" i="2"/>
  <c r="E1630" i="2"/>
  <c r="F1630" i="2"/>
  <c r="C1630" i="2"/>
  <c r="G1630" i="2"/>
  <c r="H1630" i="2"/>
  <c r="J1630" i="2"/>
  <c r="K1630" i="2"/>
  <c r="E1631" i="2"/>
  <c r="F1631" i="2"/>
  <c r="C1631" i="2"/>
  <c r="G1631" i="2"/>
  <c r="H1631" i="2"/>
  <c r="J1631" i="2"/>
  <c r="K1631" i="2"/>
  <c r="E1632" i="2"/>
  <c r="F1632" i="2"/>
  <c r="C1632" i="2"/>
  <c r="G1632" i="2"/>
  <c r="H1632" i="2"/>
  <c r="J1632" i="2"/>
  <c r="K1632" i="2"/>
  <c r="E1633" i="2"/>
  <c r="F1633" i="2"/>
  <c r="C1633" i="2"/>
  <c r="G1633" i="2"/>
  <c r="H1633" i="2"/>
  <c r="J1633" i="2"/>
  <c r="K1633" i="2"/>
  <c r="E1634" i="2"/>
  <c r="F1634" i="2"/>
  <c r="C1634" i="2"/>
  <c r="G1634" i="2"/>
  <c r="H1634" i="2"/>
  <c r="J1634" i="2"/>
  <c r="K1634" i="2"/>
  <c r="E1635" i="2"/>
  <c r="F1635" i="2"/>
  <c r="C1635" i="2"/>
  <c r="G1635" i="2"/>
  <c r="H1635" i="2"/>
  <c r="J1635" i="2"/>
  <c r="K1635" i="2"/>
  <c r="E1636" i="2"/>
  <c r="F1636" i="2"/>
  <c r="C1636" i="2"/>
  <c r="G1636" i="2"/>
  <c r="H1636" i="2"/>
  <c r="J1636" i="2"/>
  <c r="K1636" i="2"/>
  <c r="E1637" i="2"/>
  <c r="F1637" i="2"/>
  <c r="C1637" i="2"/>
  <c r="G1637" i="2"/>
  <c r="H1637" i="2"/>
  <c r="J1637" i="2"/>
  <c r="K1637" i="2"/>
  <c r="E1638" i="2"/>
  <c r="F1638" i="2"/>
  <c r="C1638" i="2"/>
  <c r="G1638" i="2"/>
  <c r="H1638" i="2"/>
  <c r="J1638" i="2"/>
  <c r="K1638" i="2"/>
  <c r="E1639" i="2"/>
  <c r="F1639" i="2"/>
  <c r="C1639" i="2"/>
  <c r="G1639" i="2"/>
  <c r="H1639" i="2"/>
  <c r="J1639" i="2"/>
  <c r="K1639" i="2"/>
  <c r="E1640" i="2"/>
  <c r="F1640" i="2"/>
  <c r="C1640" i="2"/>
  <c r="G1640" i="2"/>
  <c r="H1640" i="2"/>
  <c r="J1640" i="2"/>
  <c r="K1640" i="2"/>
  <c r="E1641" i="2"/>
  <c r="F1641" i="2"/>
  <c r="C1641" i="2"/>
  <c r="G1641" i="2"/>
  <c r="H1641" i="2"/>
  <c r="J1641" i="2"/>
  <c r="K1641" i="2"/>
  <c r="E1642" i="2"/>
  <c r="F1642" i="2"/>
  <c r="C1642" i="2"/>
  <c r="G1642" i="2"/>
  <c r="H1642" i="2"/>
  <c r="J1642" i="2"/>
  <c r="K1642" i="2"/>
  <c r="E1643" i="2"/>
  <c r="F1643" i="2"/>
  <c r="C1643" i="2"/>
  <c r="G1643" i="2"/>
  <c r="H1643" i="2"/>
  <c r="J1643" i="2"/>
  <c r="K1643" i="2"/>
  <c r="E1644" i="2"/>
  <c r="F1644" i="2"/>
  <c r="C1644" i="2"/>
  <c r="G1644" i="2"/>
  <c r="H1644" i="2"/>
  <c r="J1644" i="2"/>
  <c r="K1644" i="2"/>
  <c r="E1645" i="2"/>
  <c r="F1645" i="2"/>
  <c r="C1645" i="2"/>
  <c r="G1645" i="2"/>
  <c r="H1645" i="2"/>
  <c r="J1645" i="2"/>
  <c r="K1645" i="2"/>
  <c r="E1646" i="2"/>
  <c r="F1646" i="2"/>
  <c r="C1646" i="2"/>
  <c r="G1646" i="2"/>
  <c r="H1646" i="2"/>
  <c r="J1646" i="2"/>
  <c r="K1646" i="2"/>
  <c r="E1647" i="2"/>
  <c r="F1647" i="2"/>
  <c r="C1647" i="2"/>
  <c r="G1647" i="2"/>
  <c r="H1647" i="2"/>
  <c r="J1647" i="2"/>
  <c r="K1647" i="2"/>
  <c r="E1648" i="2"/>
  <c r="F1648" i="2"/>
  <c r="C1648" i="2"/>
  <c r="G1648" i="2"/>
  <c r="H1648" i="2"/>
  <c r="J1648" i="2"/>
  <c r="K1648" i="2"/>
  <c r="E1649" i="2"/>
  <c r="F1649" i="2"/>
  <c r="C1649" i="2"/>
  <c r="G1649" i="2"/>
  <c r="H1649" i="2"/>
  <c r="J1649" i="2"/>
  <c r="K1649" i="2"/>
  <c r="E1650" i="2"/>
  <c r="F1650" i="2"/>
  <c r="C1650" i="2"/>
  <c r="G1650" i="2"/>
  <c r="H1650" i="2"/>
  <c r="J1650" i="2"/>
  <c r="K1650" i="2"/>
  <c r="E1651" i="2"/>
  <c r="F1651" i="2"/>
  <c r="C1651" i="2"/>
  <c r="G1651" i="2"/>
  <c r="H1651" i="2"/>
  <c r="J1651" i="2"/>
  <c r="K1651" i="2"/>
  <c r="E1652" i="2"/>
  <c r="F1652" i="2"/>
  <c r="C1652" i="2"/>
  <c r="G1652" i="2"/>
  <c r="H1652" i="2"/>
  <c r="J1652" i="2"/>
  <c r="K1652" i="2"/>
  <c r="E1653" i="2"/>
  <c r="F1653" i="2"/>
  <c r="C1653" i="2"/>
  <c r="G1653" i="2"/>
  <c r="H1653" i="2"/>
  <c r="J1653" i="2"/>
  <c r="K1653" i="2"/>
  <c r="E1654" i="2"/>
  <c r="F1654" i="2"/>
  <c r="C1654" i="2"/>
  <c r="G1654" i="2"/>
  <c r="H1654" i="2"/>
  <c r="J1654" i="2"/>
  <c r="K1654" i="2"/>
  <c r="E1655" i="2"/>
  <c r="F1655" i="2"/>
  <c r="C1655" i="2"/>
  <c r="G1655" i="2"/>
  <c r="H1655" i="2"/>
  <c r="J1655" i="2"/>
  <c r="K1655" i="2"/>
  <c r="E1656" i="2"/>
  <c r="F1656" i="2"/>
  <c r="C1656" i="2"/>
  <c r="G1656" i="2"/>
  <c r="H1656" i="2"/>
  <c r="J1656" i="2"/>
  <c r="K1656" i="2"/>
  <c r="E1657" i="2"/>
  <c r="F1657" i="2"/>
  <c r="C1657" i="2"/>
  <c r="G1657" i="2"/>
  <c r="H1657" i="2"/>
  <c r="J1657" i="2"/>
  <c r="K1657" i="2"/>
  <c r="E1658" i="2"/>
  <c r="F1658" i="2"/>
  <c r="C1658" i="2"/>
  <c r="G1658" i="2"/>
  <c r="H1658" i="2"/>
  <c r="J1658" i="2"/>
  <c r="K1658" i="2"/>
  <c r="E1659" i="2"/>
  <c r="F1659" i="2"/>
  <c r="C1659" i="2"/>
  <c r="G1659" i="2"/>
  <c r="H1659" i="2"/>
  <c r="J1659" i="2"/>
  <c r="K1659" i="2"/>
  <c r="E1660" i="2"/>
  <c r="F1660" i="2"/>
  <c r="C1660" i="2"/>
  <c r="G1660" i="2"/>
  <c r="H1660" i="2"/>
  <c r="J1660" i="2"/>
  <c r="K1660" i="2"/>
  <c r="E1661" i="2"/>
  <c r="F1661" i="2"/>
  <c r="C1661" i="2"/>
  <c r="G1661" i="2"/>
  <c r="H1661" i="2"/>
  <c r="J1661" i="2"/>
  <c r="K1661" i="2"/>
  <c r="E1662" i="2"/>
  <c r="C1662" i="2"/>
  <c r="F1662" i="2"/>
  <c r="G1662" i="2"/>
  <c r="H1662" i="2"/>
  <c r="J1662" i="2"/>
  <c r="K1662" i="2"/>
  <c r="E1663" i="2"/>
  <c r="C1663" i="2"/>
  <c r="F1663" i="2"/>
  <c r="G1663" i="2"/>
  <c r="H1663" i="2"/>
  <c r="J1663" i="2"/>
  <c r="K1663" i="2"/>
  <c r="E1665" i="2"/>
  <c r="F1665" i="2"/>
  <c r="C1665" i="2"/>
  <c r="G1665" i="2"/>
  <c r="H1665" i="2"/>
  <c r="J1665" i="2"/>
  <c r="K1665" i="2"/>
  <c r="E1666" i="2"/>
  <c r="F1666" i="2"/>
  <c r="C1666" i="2"/>
  <c r="G1666" i="2"/>
  <c r="H1666" i="2"/>
  <c r="J1666" i="2"/>
  <c r="K1666" i="2"/>
  <c r="E1667" i="2"/>
  <c r="F1667" i="2"/>
  <c r="C1667" i="2"/>
  <c r="G1667" i="2"/>
  <c r="H1667" i="2"/>
  <c r="J1667" i="2"/>
  <c r="K1667" i="2"/>
  <c r="E1668" i="2"/>
  <c r="F1668" i="2"/>
  <c r="C1668" i="2"/>
  <c r="G1668" i="2"/>
  <c r="H1668" i="2"/>
  <c r="J1668" i="2"/>
  <c r="K1668" i="2"/>
  <c r="E1669" i="2"/>
  <c r="F1669" i="2"/>
  <c r="C1669" i="2"/>
  <c r="G1669" i="2"/>
  <c r="H1669" i="2"/>
  <c r="J1669" i="2"/>
  <c r="K1669" i="2"/>
  <c r="E1670" i="2"/>
  <c r="F1670" i="2"/>
  <c r="C1670" i="2"/>
  <c r="G1670" i="2"/>
  <c r="H1670" i="2"/>
  <c r="J1670" i="2"/>
  <c r="K1670" i="2"/>
  <c r="E1671" i="2"/>
  <c r="F1671" i="2"/>
  <c r="C1671" i="2"/>
  <c r="G1671" i="2"/>
  <c r="H1671" i="2"/>
  <c r="J1671" i="2"/>
  <c r="K1671" i="2"/>
  <c r="E1672" i="2"/>
  <c r="F1672" i="2"/>
  <c r="C1672" i="2"/>
  <c r="G1672" i="2"/>
  <c r="H1672" i="2"/>
  <c r="J1672" i="2"/>
  <c r="K1672" i="2"/>
  <c r="E1673" i="2"/>
  <c r="F1673" i="2"/>
  <c r="C1673" i="2"/>
  <c r="G1673" i="2"/>
  <c r="H1673" i="2"/>
  <c r="J1673" i="2"/>
  <c r="K1673" i="2"/>
  <c r="E1674" i="2"/>
  <c r="F1674" i="2"/>
  <c r="C1674" i="2"/>
  <c r="G1674" i="2"/>
  <c r="H1674" i="2"/>
  <c r="J1674" i="2"/>
  <c r="K1674" i="2"/>
  <c r="E1675" i="2"/>
  <c r="F1675" i="2"/>
  <c r="C1675" i="2"/>
  <c r="G1675" i="2"/>
  <c r="H1675" i="2"/>
  <c r="J1675" i="2"/>
  <c r="K1675" i="2"/>
  <c r="E1676" i="2"/>
  <c r="F1676" i="2"/>
  <c r="C1676" i="2"/>
  <c r="G1676" i="2"/>
  <c r="H1676" i="2"/>
  <c r="J1676" i="2"/>
  <c r="K1676" i="2"/>
  <c r="E1677" i="2"/>
  <c r="F1677" i="2"/>
  <c r="C1677" i="2"/>
  <c r="G1677" i="2"/>
  <c r="H1677" i="2"/>
  <c r="J1677" i="2"/>
  <c r="K1677" i="2"/>
  <c r="E1678" i="2"/>
  <c r="F1678" i="2"/>
  <c r="C1678" i="2"/>
  <c r="G1678" i="2"/>
  <c r="H1678" i="2"/>
  <c r="J1678" i="2"/>
  <c r="K1678" i="2"/>
  <c r="E1679" i="2"/>
  <c r="F1679" i="2"/>
  <c r="C1679" i="2"/>
  <c r="G1679" i="2"/>
  <c r="H1679" i="2"/>
  <c r="J1679" i="2"/>
  <c r="K1679" i="2"/>
  <c r="E1680" i="2"/>
  <c r="F1680" i="2"/>
  <c r="C1680" i="2"/>
  <c r="G1680" i="2"/>
  <c r="H1680" i="2"/>
  <c r="J1680" i="2"/>
  <c r="K1680" i="2"/>
  <c r="E1681" i="2"/>
  <c r="F1681" i="2"/>
  <c r="C1681" i="2"/>
  <c r="G1681" i="2"/>
  <c r="H1681" i="2"/>
  <c r="J1681" i="2"/>
  <c r="K1681" i="2"/>
  <c r="E1682" i="2"/>
  <c r="F1682" i="2"/>
  <c r="C1682" i="2"/>
  <c r="G1682" i="2"/>
  <c r="H1682" i="2"/>
  <c r="J1682" i="2"/>
  <c r="K1682" i="2"/>
  <c r="E1683" i="2"/>
  <c r="F1683" i="2"/>
  <c r="C1683" i="2"/>
  <c r="G1683" i="2"/>
  <c r="H1683" i="2"/>
  <c r="J1683" i="2"/>
  <c r="K1683" i="2"/>
  <c r="E1684" i="2"/>
  <c r="F1684" i="2"/>
  <c r="C1684" i="2"/>
  <c r="G1684" i="2"/>
  <c r="H1684" i="2"/>
  <c r="J1684" i="2"/>
  <c r="K1684" i="2"/>
  <c r="E1685" i="2"/>
  <c r="F1685" i="2"/>
  <c r="C1685" i="2"/>
  <c r="G1685" i="2"/>
  <c r="H1685" i="2"/>
  <c r="J1685" i="2"/>
  <c r="K1685" i="2"/>
  <c r="E1686" i="2"/>
  <c r="F1686" i="2"/>
  <c r="C1686" i="2"/>
  <c r="G1686" i="2"/>
  <c r="H1686" i="2"/>
  <c r="J1686" i="2"/>
  <c r="K1686" i="2"/>
  <c r="E1687" i="2"/>
  <c r="F1687" i="2"/>
  <c r="C1687" i="2"/>
  <c r="G1687" i="2"/>
  <c r="H1687" i="2"/>
  <c r="J1687" i="2"/>
  <c r="K1687" i="2"/>
  <c r="E1688" i="2"/>
  <c r="F1688" i="2"/>
  <c r="C1688" i="2"/>
  <c r="G1688" i="2"/>
  <c r="H1688" i="2"/>
  <c r="J1688" i="2"/>
  <c r="K1688" i="2"/>
  <c r="E1689" i="2"/>
  <c r="F1689" i="2"/>
  <c r="C1689" i="2"/>
  <c r="G1689" i="2"/>
  <c r="H1689" i="2"/>
  <c r="J1689" i="2"/>
  <c r="K1689" i="2"/>
  <c r="E1690" i="2"/>
  <c r="F1690" i="2"/>
  <c r="C1690" i="2"/>
  <c r="G1690" i="2"/>
  <c r="H1690" i="2"/>
  <c r="J1690" i="2"/>
  <c r="K1690" i="2"/>
  <c r="E1691" i="2"/>
  <c r="F1691" i="2"/>
  <c r="C1691" i="2"/>
  <c r="G1691" i="2"/>
  <c r="H1691" i="2"/>
  <c r="J1691" i="2"/>
  <c r="K1691" i="2"/>
  <c r="E1692" i="2"/>
  <c r="F1692" i="2"/>
  <c r="C1692" i="2"/>
  <c r="G1692" i="2"/>
  <c r="H1692" i="2"/>
  <c r="J1692" i="2"/>
  <c r="K1692" i="2"/>
  <c r="E1693" i="2"/>
  <c r="F1693" i="2"/>
  <c r="C1693" i="2"/>
  <c r="G1693" i="2"/>
  <c r="H1693" i="2"/>
  <c r="J1693" i="2"/>
  <c r="K1693" i="2"/>
  <c r="E1694" i="2"/>
  <c r="F1694" i="2"/>
  <c r="C1694" i="2"/>
  <c r="G1694" i="2"/>
  <c r="H1694" i="2"/>
  <c r="J1694" i="2"/>
  <c r="K1694" i="2"/>
  <c r="E1695" i="2"/>
  <c r="F1695" i="2"/>
  <c r="C1695" i="2"/>
  <c r="G1695" i="2"/>
  <c r="H1695" i="2"/>
  <c r="J1695" i="2"/>
  <c r="K1695" i="2"/>
  <c r="E1696" i="2"/>
  <c r="F1696" i="2"/>
  <c r="C1696" i="2"/>
  <c r="G1696" i="2"/>
  <c r="H1696" i="2"/>
  <c r="J1696" i="2"/>
  <c r="K1696" i="2"/>
  <c r="E1697" i="2"/>
  <c r="F1697" i="2"/>
  <c r="C1697" i="2"/>
  <c r="G1697" i="2"/>
  <c r="H1697" i="2"/>
  <c r="J1697" i="2"/>
  <c r="K1697" i="2"/>
  <c r="E1698" i="2"/>
  <c r="F1698" i="2"/>
  <c r="C1698" i="2"/>
  <c r="G1698" i="2"/>
  <c r="H1698" i="2"/>
  <c r="J1698" i="2"/>
  <c r="K1698" i="2"/>
  <c r="E1699" i="2"/>
  <c r="F1699" i="2"/>
  <c r="C1699" i="2"/>
  <c r="G1699" i="2"/>
  <c r="H1699" i="2"/>
  <c r="J1699" i="2"/>
  <c r="K1699" i="2"/>
  <c r="E1700" i="2"/>
  <c r="F1700" i="2"/>
  <c r="C1700" i="2"/>
  <c r="G1700" i="2"/>
  <c r="H1700" i="2"/>
  <c r="J1700" i="2"/>
  <c r="K1700" i="2"/>
  <c r="E1701" i="2"/>
  <c r="F1701" i="2"/>
  <c r="C1701" i="2"/>
  <c r="G1701" i="2"/>
  <c r="H1701" i="2"/>
  <c r="J1701" i="2"/>
  <c r="K1701" i="2"/>
  <c r="E1702" i="2"/>
  <c r="F1702" i="2"/>
  <c r="C1702" i="2"/>
  <c r="G1702" i="2"/>
  <c r="H1702" i="2"/>
  <c r="J1702" i="2"/>
  <c r="K1702" i="2"/>
  <c r="E1703" i="2"/>
  <c r="F1703" i="2"/>
  <c r="C1703" i="2"/>
  <c r="G1703" i="2"/>
  <c r="H1703" i="2"/>
  <c r="J1703" i="2"/>
  <c r="K1703" i="2"/>
  <c r="E1704" i="2"/>
  <c r="F1704" i="2"/>
  <c r="C1704" i="2"/>
  <c r="G1704" i="2"/>
  <c r="H1704" i="2"/>
  <c r="J1704" i="2"/>
  <c r="K1704" i="2"/>
  <c r="E1705" i="2"/>
  <c r="F1705" i="2"/>
  <c r="C1705" i="2"/>
  <c r="G1705" i="2"/>
  <c r="H1705" i="2"/>
  <c r="J1705" i="2"/>
  <c r="K1705" i="2"/>
  <c r="E1706" i="2"/>
  <c r="F1706" i="2"/>
  <c r="C1706" i="2"/>
  <c r="G1706" i="2"/>
  <c r="H1706" i="2"/>
  <c r="J1706" i="2"/>
  <c r="K1706" i="2"/>
  <c r="E1707" i="2"/>
  <c r="F1707" i="2"/>
  <c r="C1707" i="2"/>
  <c r="G1707" i="2"/>
  <c r="H1707" i="2"/>
  <c r="J1707" i="2"/>
  <c r="K1707" i="2"/>
  <c r="E1708" i="2"/>
  <c r="F1708" i="2"/>
  <c r="C1708" i="2"/>
  <c r="G1708" i="2"/>
  <c r="H1708" i="2"/>
  <c r="J1708" i="2"/>
  <c r="K1708" i="2"/>
  <c r="E1709" i="2"/>
  <c r="F1709" i="2"/>
  <c r="C1709" i="2"/>
  <c r="G1709" i="2"/>
  <c r="H1709" i="2"/>
  <c r="J1709" i="2"/>
  <c r="K1709" i="2"/>
  <c r="E1710" i="2"/>
  <c r="F1710" i="2"/>
  <c r="C1710" i="2"/>
  <c r="G1710" i="2"/>
  <c r="H1710" i="2"/>
  <c r="J1710" i="2"/>
  <c r="K1710" i="2"/>
  <c r="E1711" i="2"/>
  <c r="F1711" i="2"/>
  <c r="C1711" i="2"/>
  <c r="G1711" i="2"/>
  <c r="H1711" i="2"/>
  <c r="J1711" i="2"/>
  <c r="K1711" i="2"/>
  <c r="E1712" i="2"/>
  <c r="F1712" i="2"/>
  <c r="C1712" i="2"/>
  <c r="G1712" i="2"/>
  <c r="H1712" i="2"/>
  <c r="J1712" i="2"/>
  <c r="K1712" i="2"/>
  <c r="E1713" i="2"/>
  <c r="F1713" i="2"/>
  <c r="C1713" i="2"/>
  <c r="G1713" i="2"/>
  <c r="H1713" i="2"/>
  <c r="J1713" i="2"/>
  <c r="K1713" i="2"/>
  <c r="E1714" i="2"/>
  <c r="F1714" i="2"/>
  <c r="C1714" i="2"/>
  <c r="G1714" i="2"/>
  <c r="H1714" i="2"/>
  <c r="J1714" i="2"/>
  <c r="K1714" i="2"/>
  <c r="E1715" i="2"/>
  <c r="F1715" i="2"/>
  <c r="C1715" i="2"/>
  <c r="G1715" i="2"/>
  <c r="H1715" i="2"/>
  <c r="J1715" i="2"/>
  <c r="K1715" i="2"/>
  <c r="E1716" i="2"/>
  <c r="F1716" i="2"/>
  <c r="C1716" i="2"/>
  <c r="G1716" i="2"/>
  <c r="H1716" i="2"/>
  <c r="J1716" i="2"/>
  <c r="K1716" i="2"/>
  <c r="E1717" i="2"/>
  <c r="F1717" i="2"/>
  <c r="C1717" i="2"/>
  <c r="G1717" i="2"/>
  <c r="H1717" i="2"/>
  <c r="J1717" i="2"/>
  <c r="K1717" i="2"/>
  <c r="E1718" i="2"/>
  <c r="F1718" i="2"/>
  <c r="C1718" i="2"/>
  <c r="G1718" i="2"/>
  <c r="H1718" i="2"/>
  <c r="J1718" i="2"/>
  <c r="K1718" i="2"/>
  <c r="E1719" i="2"/>
  <c r="F1719" i="2"/>
  <c r="C1719" i="2"/>
  <c r="G1719" i="2"/>
  <c r="H1719" i="2"/>
  <c r="J1719" i="2"/>
  <c r="K1719" i="2"/>
  <c r="E1720" i="2"/>
  <c r="F1720" i="2"/>
  <c r="C1720" i="2"/>
  <c r="G1720" i="2"/>
  <c r="H1720" i="2"/>
  <c r="J1720" i="2"/>
  <c r="K1720" i="2"/>
  <c r="E1721" i="2"/>
  <c r="F1721" i="2"/>
  <c r="C1721" i="2"/>
  <c r="G1721" i="2"/>
  <c r="H1721" i="2"/>
  <c r="J1721" i="2"/>
  <c r="K1721" i="2"/>
  <c r="E1818" i="2"/>
  <c r="F1818" i="2"/>
  <c r="C1818" i="2"/>
  <c r="G1818" i="2"/>
  <c r="H1818" i="2"/>
  <c r="J1818" i="2"/>
  <c r="K1818" i="2"/>
  <c r="E1819" i="2"/>
  <c r="F1819" i="2"/>
  <c r="C1819" i="2"/>
  <c r="G1819" i="2"/>
  <c r="H1819" i="2"/>
  <c r="J1819" i="2"/>
  <c r="K1819" i="2"/>
  <c r="E1820" i="2"/>
  <c r="F1820" i="2"/>
  <c r="C1820" i="2"/>
  <c r="G1820" i="2"/>
  <c r="H1820" i="2"/>
  <c r="J1820" i="2"/>
  <c r="K1820" i="2"/>
  <c r="E1821" i="2"/>
  <c r="F1821" i="2"/>
  <c r="C1821" i="2"/>
  <c r="G1821" i="2"/>
  <c r="H1821" i="2"/>
  <c r="J1821" i="2"/>
  <c r="K1821" i="2"/>
  <c r="E1822" i="2"/>
  <c r="F1822" i="2"/>
  <c r="C1822" i="2"/>
  <c r="G1822" i="2"/>
  <c r="H1822" i="2"/>
  <c r="J1822" i="2"/>
  <c r="K1822" i="2"/>
  <c r="E1823" i="2"/>
  <c r="F1823" i="2"/>
  <c r="C1823" i="2"/>
  <c r="G1823" i="2"/>
  <c r="H1823" i="2"/>
  <c r="J1823" i="2"/>
  <c r="K1823" i="2"/>
  <c r="E1824" i="2"/>
  <c r="F1824" i="2"/>
  <c r="C1824" i="2"/>
  <c r="G1824" i="2"/>
  <c r="H1824" i="2"/>
  <c r="J1824" i="2"/>
  <c r="K1824" i="2"/>
  <c r="E1825" i="2"/>
  <c r="F1825" i="2"/>
  <c r="C1825" i="2"/>
  <c r="G1825" i="2"/>
  <c r="H1825" i="2"/>
  <c r="J1825" i="2"/>
  <c r="K1825" i="2"/>
  <c r="E1826" i="2"/>
  <c r="F1826" i="2"/>
  <c r="C1826" i="2"/>
  <c r="G1826" i="2"/>
  <c r="H1826" i="2"/>
  <c r="J1826" i="2"/>
  <c r="K1826" i="2"/>
  <c r="E1827" i="2"/>
  <c r="F1827" i="2"/>
  <c r="C1827" i="2"/>
  <c r="G1827" i="2"/>
  <c r="H1827" i="2"/>
  <c r="J1827" i="2"/>
  <c r="K1827" i="2"/>
  <c r="E1828" i="2"/>
  <c r="F1828" i="2"/>
  <c r="C1828" i="2"/>
  <c r="G1828" i="2"/>
  <c r="H1828" i="2"/>
  <c r="J1828" i="2"/>
  <c r="K1828" i="2"/>
  <c r="E1829" i="2"/>
  <c r="F1829" i="2"/>
  <c r="C1829" i="2"/>
  <c r="G1829" i="2"/>
  <c r="H1829" i="2"/>
  <c r="J1829" i="2"/>
  <c r="K1829" i="2"/>
  <c r="E1830" i="2"/>
  <c r="F1830" i="2"/>
  <c r="C1830" i="2"/>
  <c r="G1830" i="2"/>
  <c r="H1830" i="2"/>
  <c r="J1830" i="2"/>
  <c r="K1830" i="2"/>
  <c r="E1831" i="2"/>
  <c r="F1831" i="2"/>
  <c r="C1831" i="2"/>
  <c r="G1831" i="2"/>
  <c r="H1831" i="2"/>
  <c r="J1831" i="2"/>
  <c r="K1831" i="2"/>
  <c r="E1832" i="2"/>
  <c r="F1832" i="2"/>
  <c r="C1832" i="2"/>
  <c r="G1832" i="2"/>
  <c r="H1832" i="2"/>
  <c r="J1832" i="2"/>
  <c r="K1832" i="2"/>
  <c r="E1833" i="2"/>
  <c r="F1833" i="2"/>
  <c r="C1833" i="2"/>
  <c r="G1833" i="2"/>
  <c r="H1833" i="2"/>
  <c r="J1833" i="2"/>
  <c r="K1833" i="2"/>
  <c r="E1834" i="2"/>
  <c r="F1834" i="2"/>
  <c r="C1834" i="2"/>
  <c r="G1834" i="2"/>
  <c r="H1834" i="2"/>
  <c r="J1834" i="2"/>
  <c r="K1834" i="2"/>
  <c r="E1835" i="2"/>
  <c r="F1835" i="2"/>
  <c r="C1835" i="2"/>
  <c r="G1835" i="2"/>
  <c r="H1835" i="2"/>
  <c r="J1835" i="2"/>
  <c r="K1835" i="2"/>
  <c r="E1872" i="2"/>
  <c r="F1872" i="2"/>
  <c r="C1872" i="2"/>
  <c r="G1872" i="2"/>
  <c r="H1872" i="2"/>
  <c r="J1872" i="2"/>
  <c r="K1872" i="2"/>
  <c r="E1873" i="2"/>
  <c r="F1873" i="2"/>
  <c r="C1873" i="2"/>
  <c r="G1873" i="2"/>
  <c r="H1873" i="2"/>
  <c r="J1873" i="2"/>
  <c r="K1873" i="2"/>
  <c r="E1874" i="2"/>
  <c r="F1874" i="2"/>
  <c r="C1874" i="2"/>
  <c r="G1874" i="2"/>
  <c r="H1874" i="2"/>
  <c r="J1874" i="2"/>
  <c r="K1874" i="2"/>
  <c r="E1875" i="2"/>
  <c r="F1875" i="2"/>
  <c r="C1875" i="2"/>
  <c r="G1875" i="2"/>
  <c r="H1875" i="2"/>
  <c r="J1875" i="2"/>
  <c r="K1875" i="2"/>
  <c r="E1876" i="2"/>
  <c r="F1876" i="2"/>
  <c r="C1876" i="2"/>
  <c r="G1876" i="2"/>
  <c r="H1876" i="2"/>
  <c r="J1876" i="2"/>
  <c r="K1876" i="2"/>
  <c r="E1877" i="2"/>
  <c r="F1877" i="2"/>
  <c r="C1877" i="2"/>
  <c r="G1877" i="2"/>
  <c r="H1877" i="2"/>
  <c r="J1877" i="2"/>
  <c r="K1877" i="2"/>
  <c r="E1878" i="2"/>
  <c r="F1878" i="2"/>
  <c r="C1878" i="2"/>
  <c r="G1878" i="2"/>
  <c r="H1878" i="2"/>
  <c r="J1878" i="2"/>
  <c r="K1878" i="2"/>
  <c r="E1879" i="2"/>
  <c r="F1879" i="2"/>
  <c r="C1879" i="2"/>
  <c r="G1879" i="2"/>
  <c r="H1879" i="2"/>
  <c r="J1879" i="2"/>
  <c r="K1879" i="2"/>
  <c r="E1880" i="2"/>
  <c r="F1880" i="2"/>
  <c r="C1880" i="2"/>
  <c r="G1880" i="2"/>
  <c r="H1880" i="2"/>
  <c r="J1880" i="2"/>
  <c r="K1880" i="2"/>
  <c r="E1881" i="2"/>
  <c r="F1881" i="2"/>
  <c r="C1881" i="2"/>
  <c r="G1881" i="2"/>
  <c r="H1881" i="2"/>
  <c r="J1881" i="2"/>
  <c r="K1881" i="2"/>
  <c r="E1882" i="2"/>
  <c r="F1882" i="2"/>
  <c r="C1882" i="2"/>
  <c r="G1882" i="2"/>
  <c r="H1882" i="2"/>
  <c r="J1882" i="2"/>
  <c r="K1882" i="2"/>
  <c r="E1883" i="2"/>
  <c r="F1883" i="2"/>
  <c r="C1883" i="2"/>
  <c r="G1883" i="2"/>
  <c r="H1883" i="2"/>
  <c r="J1883" i="2"/>
  <c r="K1883" i="2"/>
  <c r="E1884" i="2"/>
  <c r="F1884" i="2"/>
  <c r="C1884" i="2"/>
  <c r="G1884" i="2"/>
  <c r="H1884" i="2"/>
  <c r="J1884" i="2"/>
  <c r="K1884" i="2"/>
  <c r="E1885" i="2"/>
  <c r="F1885" i="2"/>
  <c r="C1885" i="2"/>
  <c r="G1885" i="2"/>
  <c r="H1885" i="2"/>
  <c r="J1885" i="2"/>
  <c r="K1885" i="2"/>
  <c r="E1886" i="2"/>
  <c r="F1886" i="2"/>
  <c r="C1886" i="2"/>
  <c r="G1886" i="2"/>
  <c r="H1886" i="2"/>
  <c r="J1886" i="2"/>
  <c r="K1886" i="2"/>
  <c r="E1887" i="2"/>
  <c r="F1887" i="2"/>
  <c r="C1887" i="2"/>
  <c r="G1887" i="2"/>
  <c r="H1887" i="2"/>
  <c r="J1887" i="2"/>
  <c r="K1887" i="2"/>
  <c r="E1888" i="2"/>
  <c r="F1888" i="2"/>
  <c r="C1888" i="2"/>
  <c r="G1888" i="2"/>
  <c r="H1888" i="2"/>
  <c r="J1888" i="2"/>
  <c r="K1888" i="2"/>
  <c r="E1889" i="2"/>
  <c r="F1889" i="2"/>
  <c r="C1889" i="2"/>
  <c r="G1889" i="2"/>
  <c r="H1889" i="2"/>
  <c r="J1889" i="2"/>
  <c r="K1889" i="2"/>
  <c r="E1890" i="2"/>
  <c r="F1890" i="2"/>
  <c r="C1890" i="2"/>
  <c r="G1890" i="2"/>
  <c r="H1890" i="2"/>
  <c r="J1890" i="2"/>
  <c r="K1890" i="2"/>
  <c r="E1891" i="2"/>
  <c r="F1891" i="2"/>
  <c r="C1891" i="2"/>
  <c r="G1891" i="2"/>
  <c r="H1891" i="2"/>
  <c r="J1891" i="2"/>
  <c r="K1891" i="2"/>
  <c r="E1892" i="2"/>
  <c r="F1892" i="2"/>
  <c r="C1892" i="2"/>
  <c r="G1892" i="2"/>
  <c r="H1892" i="2"/>
  <c r="J1892" i="2"/>
  <c r="K1892" i="2"/>
  <c r="E1893" i="2"/>
  <c r="F1893" i="2"/>
  <c r="C1893" i="2"/>
  <c r="G1893" i="2"/>
  <c r="H1893" i="2"/>
  <c r="J1893" i="2"/>
  <c r="K1893" i="2"/>
  <c r="E1894" i="2"/>
  <c r="F1894" i="2"/>
  <c r="C1894" i="2"/>
  <c r="G1894" i="2"/>
  <c r="H1894" i="2"/>
  <c r="J1894" i="2"/>
  <c r="K1894" i="2"/>
  <c r="E1895" i="2"/>
  <c r="F1895" i="2"/>
  <c r="C1895" i="2"/>
  <c r="G1895" i="2"/>
  <c r="H1895" i="2"/>
  <c r="J1895" i="2"/>
  <c r="K1895" i="2"/>
  <c r="E1896" i="2"/>
  <c r="F1896" i="2"/>
  <c r="C1896" i="2"/>
  <c r="G1896" i="2"/>
  <c r="H1896" i="2"/>
  <c r="J1896" i="2"/>
  <c r="K1896" i="2"/>
  <c r="E1897" i="2"/>
  <c r="F1897" i="2"/>
  <c r="C1897" i="2"/>
  <c r="G1897" i="2"/>
  <c r="H1897" i="2"/>
  <c r="J1897" i="2"/>
  <c r="K1897" i="2"/>
  <c r="E1898" i="2"/>
  <c r="F1898" i="2"/>
  <c r="C1898" i="2"/>
  <c r="G1898" i="2"/>
  <c r="H1898" i="2"/>
  <c r="J1898" i="2"/>
  <c r="K1898" i="2"/>
  <c r="E1899" i="2"/>
  <c r="F1899" i="2"/>
  <c r="C1899" i="2"/>
  <c r="G1899" i="2"/>
  <c r="H1899" i="2"/>
  <c r="J1899" i="2"/>
  <c r="K1899" i="2"/>
  <c r="E1900" i="2"/>
  <c r="F1900" i="2"/>
  <c r="C1900" i="2"/>
  <c r="G1900" i="2"/>
  <c r="H1900" i="2"/>
  <c r="J1900" i="2"/>
  <c r="K1900" i="2"/>
  <c r="E1901" i="2"/>
  <c r="F1901" i="2"/>
  <c r="C1901" i="2"/>
  <c r="G1901" i="2"/>
  <c r="H1901" i="2"/>
  <c r="J1901" i="2"/>
  <c r="K1901" i="2"/>
  <c r="E1902" i="2"/>
  <c r="F1902" i="2"/>
  <c r="C1902" i="2"/>
  <c r="G1902" i="2"/>
  <c r="H1902" i="2"/>
  <c r="J1902" i="2"/>
  <c r="K1902" i="2"/>
  <c r="E1903" i="2"/>
  <c r="F1903" i="2"/>
  <c r="C1903" i="2"/>
  <c r="G1903" i="2"/>
  <c r="H1903" i="2"/>
  <c r="J1903" i="2"/>
  <c r="K1903" i="2"/>
  <c r="E1904" i="2"/>
  <c r="F1904" i="2"/>
  <c r="C1904" i="2"/>
  <c r="G1904" i="2"/>
  <c r="H1904" i="2"/>
  <c r="J1904" i="2"/>
  <c r="K1904" i="2"/>
  <c r="E1905" i="2"/>
  <c r="F1905" i="2"/>
  <c r="C1905" i="2"/>
  <c r="G1905" i="2"/>
  <c r="H1905" i="2"/>
  <c r="J1905" i="2"/>
  <c r="K1905" i="2"/>
  <c r="E2073" i="2"/>
  <c r="F2073" i="2"/>
  <c r="C2073" i="2"/>
  <c r="G2073" i="2"/>
  <c r="H2073" i="2"/>
  <c r="J2073" i="2"/>
  <c r="K2073" i="2"/>
  <c r="E2074" i="2"/>
  <c r="F2074" i="2"/>
  <c r="C2074" i="2"/>
  <c r="G2074" i="2"/>
  <c r="H2074" i="2"/>
  <c r="J2074" i="2"/>
  <c r="K2074" i="2"/>
  <c r="E2075" i="2"/>
  <c r="F2075" i="2"/>
  <c r="C2075" i="2"/>
  <c r="G2075" i="2"/>
  <c r="H2075" i="2"/>
  <c r="J2075" i="2"/>
  <c r="K2075" i="2"/>
  <c r="E2076" i="2"/>
  <c r="F2076" i="2"/>
  <c r="C2076" i="2"/>
  <c r="G2076" i="2"/>
  <c r="H2076" i="2"/>
  <c r="J2076" i="2"/>
  <c r="K2076" i="2"/>
  <c r="E2077" i="2"/>
  <c r="F2077" i="2"/>
  <c r="C2077" i="2"/>
  <c r="G2077" i="2"/>
  <c r="H2077" i="2"/>
  <c r="J2077" i="2"/>
  <c r="K2077" i="2"/>
  <c r="E2078" i="2"/>
  <c r="F2078" i="2"/>
  <c r="C2078" i="2"/>
  <c r="G2078" i="2"/>
  <c r="H2078" i="2"/>
  <c r="J2078" i="2"/>
  <c r="K2078" i="2"/>
  <c r="E2079" i="2"/>
  <c r="F2079" i="2"/>
  <c r="C2079" i="2"/>
  <c r="G2079" i="2"/>
  <c r="H2079" i="2"/>
  <c r="J2079" i="2"/>
  <c r="K2079" i="2"/>
  <c r="E2080" i="2"/>
  <c r="F2080" i="2"/>
  <c r="C2080" i="2"/>
  <c r="G2080" i="2"/>
  <c r="H2080" i="2"/>
  <c r="J2080" i="2"/>
  <c r="K2080" i="2"/>
  <c r="E2081" i="2"/>
  <c r="F2081" i="2"/>
  <c r="C2081" i="2"/>
  <c r="G2081" i="2"/>
  <c r="H2081" i="2"/>
  <c r="J2081" i="2"/>
  <c r="K2081" i="2"/>
  <c r="E2082" i="2"/>
  <c r="F2082" i="2"/>
  <c r="C2082" i="2"/>
  <c r="G2082" i="2"/>
  <c r="H2082" i="2"/>
  <c r="J2082" i="2"/>
  <c r="K2082" i="2"/>
  <c r="E2083" i="2"/>
  <c r="F2083" i="2"/>
  <c r="C2083" i="2"/>
  <c r="G2083" i="2"/>
  <c r="H2083" i="2"/>
  <c r="J2083" i="2"/>
  <c r="K2083" i="2"/>
  <c r="E2084" i="2"/>
  <c r="F2084" i="2"/>
  <c r="C2084" i="2"/>
  <c r="G2084" i="2"/>
  <c r="H2084" i="2"/>
  <c r="J2084" i="2"/>
  <c r="K2084" i="2"/>
  <c r="E2085" i="2"/>
  <c r="F2085" i="2"/>
  <c r="C2085" i="2"/>
  <c r="G2085" i="2"/>
  <c r="H2085" i="2"/>
  <c r="J2085" i="2"/>
  <c r="K2085" i="2"/>
  <c r="E2086" i="2"/>
  <c r="F2086" i="2"/>
  <c r="C2086" i="2"/>
  <c r="G2086" i="2"/>
  <c r="H2086" i="2"/>
  <c r="J2086" i="2"/>
  <c r="K2086" i="2"/>
  <c r="E2087" i="2"/>
  <c r="F2087" i="2"/>
  <c r="C2087" i="2"/>
  <c r="G2087" i="2"/>
  <c r="H2087" i="2"/>
  <c r="J2087" i="2"/>
  <c r="K2087" i="2"/>
  <c r="E2088" i="2"/>
  <c r="F2088" i="2"/>
  <c r="C2088" i="2"/>
  <c r="G2088" i="2"/>
  <c r="H2088" i="2"/>
  <c r="J2088" i="2"/>
  <c r="K2088" i="2"/>
  <c r="E2089" i="2"/>
  <c r="F2089" i="2"/>
  <c r="C2089" i="2"/>
  <c r="G2089" i="2"/>
  <c r="H2089" i="2"/>
  <c r="J2089" i="2"/>
  <c r="K2089" i="2"/>
  <c r="E2090" i="2"/>
  <c r="F2090" i="2"/>
  <c r="C2090" i="2"/>
  <c r="G2090" i="2"/>
  <c r="H2090" i="2"/>
  <c r="J2090" i="2"/>
  <c r="K2090" i="2"/>
  <c r="E2091" i="2"/>
  <c r="F2091" i="2"/>
  <c r="C2091" i="2"/>
  <c r="G2091" i="2"/>
  <c r="H2091" i="2"/>
  <c r="J2091" i="2"/>
  <c r="K2091" i="2"/>
  <c r="E2092" i="2"/>
  <c r="F2092" i="2"/>
  <c r="C2092" i="2"/>
  <c r="G2092" i="2"/>
  <c r="H2092" i="2"/>
  <c r="J2092" i="2"/>
  <c r="K2092" i="2"/>
  <c r="E2093" i="2"/>
  <c r="F2093" i="2"/>
  <c r="C2093" i="2"/>
  <c r="G2093" i="2"/>
  <c r="H2093" i="2"/>
  <c r="J2093" i="2"/>
  <c r="K2093" i="2"/>
  <c r="E2094" i="2"/>
  <c r="F2094" i="2"/>
  <c r="C2094" i="2"/>
  <c r="G2094" i="2"/>
  <c r="H2094" i="2"/>
  <c r="J2094" i="2"/>
  <c r="K2094" i="2"/>
  <c r="E2095" i="2"/>
  <c r="F2095" i="2"/>
  <c r="C2095" i="2"/>
  <c r="G2095" i="2"/>
  <c r="H2095" i="2"/>
  <c r="J2095" i="2"/>
  <c r="K2095" i="2"/>
  <c r="E2096" i="2"/>
  <c r="F2096" i="2"/>
  <c r="C2096" i="2"/>
  <c r="G2096" i="2"/>
  <c r="H2096" i="2"/>
  <c r="J2096" i="2"/>
  <c r="K2096" i="2"/>
  <c r="E2097" i="2"/>
  <c r="F2097" i="2"/>
  <c r="C2097" i="2"/>
  <c r="G2097" i="2"/>
  <c r="H2097" i="2"/>
  <c r="J2097" i="2"/>
  <c r="K2097" i="2"/>
  <c r="E2098" i="2"/>
  <c r="F2098" i="2"/>
  <c r="C2098" i="2"/>
  <c r="G2098" i="2"/>
  <c r="H2098" i="2"/>
  <c r="J2098" i="2"/>
  <c r="K2098" i="2"/>
  <c r="E2099" i="2"/>
  <c r="F2099" i="2"/>
  <c r="C2099" i="2"/>
  <c r="G2099" i="2"/>
  <c r="H2099" i="2"/>
  <c r="J2099" i="2"/>
  <c r="K2099" i="2"/>
  <c r="E2100" i="2"/>
  <c r="F2100" i="2"/>
  <c r="C2100" i="2"/>
  <c r="G2100" i="2"/>
  <c r="H2100" i="2"/>
  <c r="J2100" i="2"/>
  <c r="K2100" i="2"/>
  <c r="E2101" i="2"/>
  <c r="F2101" i="2"/>
  <c r="C2101" i="2"/>
  <c r="G2101" i="2"/>
  <c r="H2101" i="2"/>
  <c r="J2101" i="2"/>
  <c r="K2101" i="2"/>
  <c r="E2102" i="2"/>
  <c r="F2102" i="2"/>
  <c r="C2102" i="2"/>
  <c r="G2102" i="2"/>
  <c r="H2102" i="2"/>
  <c r="J2102" i="2"/>
  <c r="K2102" i="2"/>
  <c r="E2103" i="2"/>
  <c r="F2103" i="2"/>
  <c r="C2103" i="2"/>
  <c r="G2103" i="2"/>
  <c r="H2103" i="2"/>
  <c r="J2103" i="2"/>
  <c r="K2103" i="2"/>
  <c r="E2104" i="2"/>
  <c r="F2104" i="2"/>
  <c r="C2104" i="2"/>
  <c r="G2104" i="2"/>
  <c r="H2104" i="2"/>
  <c r="J2104" i="2"/>
  <c r="K2104" i="2"/>
  <c r="E2105" i="2"/>
  <c r="F2105" i="2"/>
  <c r="C2105" i="2"/>
  <c r="G2105" i="2"/>
  <c r="H2105" i="2"/>
  <c r="J2105" i="2"/>
  <c r="K2105" i="2"/>
  <c r="E2106" i="2"/>
  <c r="F2106" i="2"/>
  <c r="C2106" i="2"/>
  <c r="G2106" i="2"/>
  <c r="H2106" i="2"/>
  <c r="J2106" i="2"/>
  <c r="K2106" i="2"/>
  <c r="E2107" i="2"/>
  <c r="F2107" i="2"/>
  <c r="C2107" i="2"/>
  <c r="G2107" i="2"/>
  <c r="H2107" i="2"/>
  <c r="J2107" i="2"/>
  <c r="K2107" i="2"/>
  <c r="E2108" i="2"/>
  <c r="F2108" i="2"/>
  <c r="C2108" i="2"/>
  <c r="G2108" i="2"/>
  <c r="H2108" i="2"/>
  <c r="J2108" i="2"/>
  <c r="K2108" i="2"/>
  <c r="E2109" i="2"/>
  <c r="F2109" i="2"/>
  <c r="C2109" i="2"/>
  <c r="G2109" i="2"/>
  <c r="H2109" i="2"/>
  <c r="J2109" i="2"/>
  <c r="K2109" i="2"/>
  <c r="E2110" i="2"/>
  <c r="F2110" i="2"/>
  <c r="C2110" i="2"/>
  <c r="G2110" i="2"/>
  <c r="H2110" i="2"/>
  <c r="J2110" i="2"/>
  <c r="K2110" i="2"/>
  <c r="E2111" i="2"/>
  <c r="F2111" i="2"/>
  <c r="C2111" i="2"/>
  <c r="G2111" i="2"/>
  <c r="H2111" i="2"/>
  <c r="J2111" i="2"/>
  <c r="K2111" i="2"/>
  <c r="E2112" i="2"/>
  <c r="F2112" i="2"/>
  <c r="C2112" i="2"/>
  <c r="G2112" i="2"/>
  <c r="H2112" i="2"/>
  <c r="J2112" i="2"/>
  <c r="K2112" i="2"/>
  <c r="E2113" i="2"/>
  <c r="F2113" i="2"/>
  <c r="C2113" i="2"/>
  <c r="G2113" i="2"/>
  <c r="H2113" i="2"/>
  <c r="J2113" i="2"/>
  <c r="K2113" i="2"/>
  <c r="E2114" i="2"/>
  <c r="F2114" i="2"/>
  <c r="C2114" i="2"/>
  <c r="G2114" i="2"/>
  <c r="H2114" i="2"/>
  <c r="J2114" i="2"/>
  <c r="K2114" i="2"/>
  <c r="E2115" i="2"/>
  <c r="F2115" i="2"/>
  <c r="C2115" i="2"/>
  <c r="G2115" i="2"/>
  <c r="H2115" i="2"/>
  <c r="J2115" i="2"/>
  <c r="K2115" i="2"/>
  <c r="E2116" i="2"/>
  <c r="F2116" i="2"/>
  <c r="C2116" i="2"/>
  <c r="G2116" i="2"/>
  <c r="H2116" i="2"/>
  <c r="J2116" i="2"/>
  <c r="K2116" i="2"/>
  <c r="E2117" i="2"/>
  <c r="F2117" i="2"/>
  <c r="C2117" i="2"/>
  <c r="G2117" i="2"/>
  <c r="H2117" i="2"/>
  <c r="J2117" i="2"/>
  <c r="K2117" i="2"/>
  <c r="E2118" i="2"/>
  <c r="F2118" i="2"/>
  <c r="C2118" i="2"/>
  <c r="G2118" i="2"/>
  <c r="H2118" i="2"/>
  <c r="J2118" i="2"/>
  <c r="K2118" i="2"/>
  <c r="E2119" i="2"/>
  <c r="F2119" i="2"/>
  <c r="C2119" i="2"/>
  <c r="G2119" i="2"/>
  <c r="H2119" i="2"/>
  <c r="J2119" i="2"/>
  <c r="K2119" i="2"/>
  <c r="E2120" i="2"/>
  <c r="F2120" i="2"/>
  <c r="C2120" i="2"/>
  <c r="G2120" i="2"/>
  <c r="H2120" i="2"/>
  <c r="J2120" i="2"/>
  <c r="K2120" i="2"/>
  <c r="E2121" i="2"/>
  <c r="F2121" i="2"/>
  <c r="C2121" i="2"/>
  <c r="G2121" i="2"/>
  <c r="H2121" i="2"/>
  <c r="J2121" i="2"/>
  <c r="K2121" i="2"/>
  <c r="E2122" i="2"/>
  <c r="F2122" i="2"/>
  <c r="C2122" i="2"/>
  <c r="G2122" i="2"/>
  <c r="H2122" i="2"/>
  <c r="J2122" i="2"/>
  <c r="K2122" i="2"/>
  <c r="E2123" i="2"/>
  <c r="F2123" i="2"/>
  <c r="C2123" i="2"/>
  <c r="G2123" i="2"/>
  <c r="H2123" i="2"/>
  <c r="J2123" i="2"/>
  <c r="K2123" i="2"/>
  <c r="E2124" i="2"/>
  <c r="F2124" i="2"/>
  <c r="C2124" i="2"/>
  <c r="G2124" i="2"/>
  <c r="H2124" i="2"/>
  <c r="J2124" i="2"/>
  <c r="K2124" i="2"/>
  <c r="E2125" i="2"/>
  <c r="F2125" i="2"/>
  <c r="C2125" i="2"/>
  <c r="G2125" i="2"/>
  <c r="H2125" i="2"/>
  <c r="J2125" i="2"/>
  <c r="K2125" i="2"/>
  <c r="E2126" i="2"/>
  <c r="F2126" i="2"/>
  <c r="C2126" i="2"/>
  <c r="G2126" i="2"/>
  <c r="H2126" i="2"/>
  <c r="J2126" i="2"/>
  <c r="K2126" i="2"/>
  <c r="E2218" i="2"/>
  <c r="F2218" i="2"/>
  <c r="C2218" i="2"/>
  <c r="G2218" i="2"/>
  <c r="H2218" i="2"/>
  <c r="J2218" i="2"/>
  <c r="K2218" i="2"/>
  <c r="E2219" i="2"/>
  <c r="F2219" i="2"/>
  <c r="C2219" i="2"/>
  <c r="G2219" i="2"/>
  <c r="H2219" i="2"/>
  <c r="J2219" i="2"/>
  <c r="K2219" i="2"/>
  <c r="E2220" i="2"/>
  <c r="F2220" i="2"/>
  <c r="C2220" i="2"/>
  <c r="G2220" i="2"/>
  <c r="H2220" i="2"/>
  <c r="J2220" i="2"/>
  <c r="K2220" i="2"/>
  <c r="E2221" i="2"/>
  <c r="F2221" i="2"/>
  <c r="C2221" i="2"/>
  <c r="G2221" i="2"/>
  <c r="H2221" i="2"/>
  <c r="J2221" i="2"/>
  <c r="K2221" i="2"/>
  <c r="E2222" i="2"/>
  <c r="F2222" i="2"/>
  <c r="C2222" i="2"/>
  <c r="G2222" i="2"/>
  <c r="H2222" i="2"/>
  <c r="J2222" i="2"/>
  <c r="K2222" i="2"/>
  <c r="E2223" i="2"/>
  <c r="F2223" i="2"/>
  <c r="C2223" i="2"/>
  <c r="G2223" i="2"/>
  <c r="H2223" i="2"/>
  <c r="J2223" i="2"/>
  <c r="K2223" i="2"/>
  <c r="E2224" i="2"/>
  <c r="F2224" i="2"/>
  <c r="C2224" i="2"/>
  <c r="G2224" i="2"/>
  <c r="H2224" i="2"/>
  <c r="J2224" i="2"/>
  <c r="K2224" i="2"/>
  <c r="E2225" i="2"/>
  <c r="F2225" i="2"/>
  <c r="C2225" i="2"/>
  <c r="G2225" i="2"/>
  <c r="H2225" i="2"/>
  <c r="J2225" i="2"/>
  <c r="K2225" i="2"/>
  <c r="E2226" i="2"/>
  <c r="F2226" i="2"/>
  <c r="C2226" i="2"/>
  <c r="G2226" i="2"/>
  <c r="H2226" i="2"/>
  <c r="J2226" i="2"/>
  <c r="K2226" i="2"/>
  <c r="E2227" i="2"/>
  <c r="F2227" i="2"/>
  <c r="C2227" i="2"/>
  <c r="G2227" i="2"/>
  <c r="H2227" i="2"/>
  <c r="J2227" i="2"/>
  <c r="K2227" i="2"/>
  <c r="E2228" i="2"/>
  <c r="F2228" i="2"/>
  <c r="C2228" i="2"/>
  <c r="G2228" i="2"/>
  <c r="H2228" i="2"/>
  <c r="J2228" i="2"/>
  <c r="K2228" i="2"/>
  <c r="E2229" i="2"/>
  <c r="F2229" i="2"/>
  <c r="C2229" i="2"/>
  <c r="G2229" i="2"/>
  <c r="H2229" i="2"/>
  <c r="J2229" i="2"/>
  <c r="K2229" i="2"/>
  <c r="E2230" i="2"/>
  <c r="F2230" i="2"/>
  <c r="C2230" i="2"/>
  <c r="G2230" i="2"/>
  <c r="H2230" i="2"/>
  <c r="J2230" i="2"/>
  <c r="K2230" i="2"/>
  <c r="E2231" i="2"/>
  <c r="F2231" i="2"/>
  <c r="C2231" i="2"/>
  <c r="G2231" i="2"/>
  <c r="H2231" i="2"/>
  <c r="J2231" i="2"/>
  <c r="K2231" i="2"/>
  <c r="E2232" i="2"/>
  <c r="F2232" i="2"/>
  <c r="C2232" i="2"/>
  <c r="G2232" i="2"/>
  <c r="H2232" i="2"/>
  <c r="J2232" i="2"/>
  <c r="K2232" i="2"/>
  <c r="E2233" i="2"/>
  <c r="F2233" i="2"/>
  <c r="C2233" i="2"/>
  <c r="G2233" i="2"/>
  <c r="H2233" i="2"/>
  <c r="J2233" i="2"/>
  <c r="K2233" i="2"/>
  <c r="E2234" i="2"/>
  <c r="F2234" i="2"/>
  <c r="C2234" i="2"/>
  <c r="G2234" i="2"/>
  <c r="H2234" i="2"/>
  <c r="J2234" i="2"/>
  <c r="K2234" i="2"/>
  <c r="E2235" i="2"/>
  <c r="F2235" i="2"/>
  <c r="C2235" i="2"/>
  <c r="G2235" i="2"/>
  <c r="H2235" i="2"/>
  <c r="J2235" i="2"/>
  <c r="K2235" i="2"/>
  <c r="E2236" i="2"/>
  <c r="F2236" i="2"/>
  <c r="C2236" i="2"/>
  <c r="G2236" i="2"/>
  <c r="H2236" i="2"/>
  <c r="J2236" i="2"/>
  <c r="K2236" i="2"/>
  <c r="E2237" i="2"/>
  <c r="F2237" i="2"/>
  <c r="C2237" i="2"/>
  <c r="G2237" i="2"/>
  <c r="H2237" i="2"/>
  <c r="J2237" i="2"/>
  <c r="K2237" i="2"/>
  <c r="E2238" i="2"/>
  <c r="F2238" i="2"/>
  <c r="C2238" i="2"/>
  <c r="G2238" i="2"/>
  <c r="H2238" i="2"/>
  <c r="J2238" i="2"/>
  <c r="K2238" i="2"/>
  <c r="E2239" i="2"/>
  <c r="F2239" i="2"/>
  <c r="C2239" i="2"/>
  <c r="G2239" i="2"/>
  <c r="H2239" i="2"/>
  <c r="J2239" i="2"/>
  <c r="K2239" i="2"/>
  <c r="E2240" i="2"/>
  <c r="F2240" i="2"/>
  <c r="C2240" i="2"/>
  <c r="G2240" i="2"/>
  <c r="H2240" i="2"/>
  <c r="J2240" i="2"/>
  <c r="K2240" i="2"/>
  <c r="E2241" i="2"/>
  <c r="F2241" i="2"/>
  <c r="C2241" i="2"/>
  <c r="G2241" i="2"/>
  <c r="H2241" i="2"/>
  <c r="J2241" i="2"/>
  <c r="K2241" i="2"/>
  <c r="E2242" i="2"/>
  <c r="F2242" i="2"/>
  <c r="C2242" i="2"/>
  <c r="G2242" i="2"/>
  <c r="H2242" i="2"/>
  <c r="J2242" i="2"/>
  <c r="K2242" i="2"/>
  <c r="E2243" i="2"/>
  <c r="F2243" i="2"/>
  <c r="C2243" i="2"/>
  <c r="G2243" i="2"/>
  <c r="H2243" i="2"/>
  <c r="J2243" i="2"/>
  <c r="K2243" i="2"/>
  <c r="E2244" i="2"/>
  <c r="F2244" i="2"/>
  <c r="C2244" i="2"/>
  <c r="G2244" i="2"/>
  <c r="H2244" i="2"/>
  <c r="J2244" i="2"/>
  <c r="K2244" i="2"/>
  <c r="E2245" i="2"/>
  <c r="F2245" i="2"/>
  <c r="C2245" i="2"/>
  <c r="G2245" i="2"/>
  <c r="H2245" i="2"/>
  <c r="J2245" i="2"/>
  <c r="K2245" i="2"/>
  <c r="E2246" i="2"/>
  <c r="F2246" i="2"/>
  <c r="C2246" i="2"/>
  <c r="G2246" i="2"/>
  <c r="H2246" i="2"/>
  <c r="J2246" i="2"/>
  <c r="K2246" i="2"/>
  <c r="E2247" i="2"/>
  <c r="F2247" i="2"/>
  <c r="C2247" i="2"/>
  <c r="G2247" i="2"/>
  <c r="H2247" i="2"/>
  <c r="J2247" i="2"/>
  <c r="K2247" i="2"/>
  <c r="E2248" i="2"/>
  <c r="F2248" i="2"/>
  <c r="C2248" i="2"/>
  <c r="G2248" i="2"/>
  <c r="H2248" i="2"/>
  <c r="J2248" i="2"/>
  <c r="K2248" i="2"/>
  <c r="E2249" i="2"/>
  <c r="F2249" i="2"/>
  <c r="C2249" i="2"/>
  <c r="G2249" i="2"/>
  <c r="H2249" i="2"/>
  <c r="J2249" i="2"/>
  <c r="K2249" i="2"/>
  <c r="E2250" i="2"/>
  <c r="F2250" i="2"/>
  <c r="C2250" i="2"/>
  <c r="G2250" i="2"/>
  <c r="H2250" i="2"/>
  <c r="J2250" i="2"/>
  <c r="K2250" i="2"/>
  <c r="E2251" i="2"/>
  <c r="F2251" i="2"/>
  <c r="C2251" i="2"/>
  <c r="G2251" i="2"/>
  <c r="H2251" i="2"/>
  <c r="J2251" i="2"/>
  <c r="K2251" i="2"/>
  <c r="E2252" i="2"/>
  <c r="F2252" i="2"/>
  <c r="C2252" i="2"/>
  <c r="G2252" i="2"/>
  <c r="H2252" i="2"/>
  <c r="J2252" i="2"/>
  <c r="K2252" i="2"/>
  <c r="E2253" i="2"/>
  <c r="F2253" i="2"/>
  <c r="C2253" i="2"/>
  <c r="G2253" i="2"/>
  <c r="H2253" i="2"/>
  <c r="J2253" i="2"/>
  <c r="K2253" i="2"/>
  <c r="E2254" i="2"/>
  <c r="F2254" i="2"/>
  <c r="C2254" i="2"/>
  <c r="G2254" i="2"/>
  <c r="H2254" i="2"/>
  <c r="J2254" i="2"/>
  <c r="K2254" i="2"/>
  <c r="E2255" i="2"/>
  <c r="F2255" i="2"/>
  <c r="C2255" i="2"/>
  <c r="G2255" i="2"/>
  <c r="H2255" i="2"/>
  <c r="J2255" i="2"/>
  <c r="K2255" i="2"/>
  <c r="E2256" i="2"/>
  <c r="F2256" i="2"/>
  <c r="C2256" i="2"/>
  <c r="G2256" i="2"/>
  <c r="H2256" i="2"/>
  <c r="J2256" i="2"/>
  <c r="K2256" i="2"/>
  <c r="E2257" i="2"/>
  <c r="F2257" i="2"/>
  <c r="C2257" i="2"/>
  <c r="G2257" i="2"/>
  <c r="H2257" i="2"/>
  <c r="J2257" i="2"/>
  <c r="K2257" i="2"/>
  <c r="E2258" i="2"/>
  <c r="F2258" i="2"/>
  <c r="C2258" i="2"/>
  <c r="G2258" i="2"/>
  <c r="H2258" i="2"/>
  <c r="J2258" i="2"/>
  <c r="K2258" i="2"/>
  <c r="E2259" i="2"/>
  <c r="F2259" i="2"/>
  <c r="C2259" i="2"/>
  <c r="G2259" i="2"/>
  <c r="H2259" i="2"/>
  <c r="J2259" i="2"/>
  <c r="K2259" i="2"/>
  <c r="E2260" i="2"/>
  <c r="F2260" i="2"/>
  <c r="C2260" i="2"/>
  <c r="G2260" i="2"/>
  <c r="H2260" i="2"/>
  <c r="J2260" i="2"/>
  <c r="K2260" i="2"/>
  <c r="E2261" i="2"/>
  <c r="F2261" i="2"/>
  <c r="C2261" i="2"/>
  <c r="G2261" i="2"/>
  <c r="H2261" i="2"/>
  <c r="J2261" i="2"/>
  <c r="K2261" i="2"/>
  <c r="E2262" i="2"/>
  <c r="F2262" i="2"/>
  <c r="C2262" i="2"/>
  <c r="G2262" i="2"/>
  <c r="H2262" i="2"/>
  <c r="J2262" i="2"/>
  <c r="K2262" i="2"/>
  <c r="E2263" i="2"/>
  <c r="F2263" i="2"/>
  <c r="C2263" i="2"/>
  <c r="G2263" i="2"/>
  <c r="H2263" i="2"/>
  <c r="J2263" i="2"/>
  <c r="K2263" i="2"/>
  <c r="E2264" i="2"/>
  <c r="F2264" i="2"/>
  <c r="C2264" i="2"/>
  <c r="G2264" i="2"/>
  <c r="H2264" i="2"/>
  <c r="J2264" i="2"/>
  <c r="K2264" i="2"/>
  <c r="E2265" i="2"/>
  <c r="F2265" i="2"/>
  <c r="C2265" i="2"/>
  <c r="G2265" i="2"/>
  <c r="H2265" i="2"/>
  <c r="J2265" i="2"/>
  <c r="K2265" i="2"/>
  <c r="E2266" i="2"/>
  <c r="F2266" i="2"/>
  <c r="C2266" i="2"/>
  <c r="G2266" i="2"/>
  <c r="H2266" i="2"/>
  <c r="J2266" i="2"/>
  <c r="K2266" i="2"/>
  <c r="E2267" i="2"/>
  <c r="F2267" i="2"/>
  <c r="C2267" i="2"/>
  <c r="G2267" i="2"/>
  <c r="H2267" i="2"/>
  <c r="J2267" i="2"/>
  <c r="K2267" i="2"/>
  <c r="E2268" i="2"/>
  <c r="F2268" i="2"/>
  <c r="C2268" i="2"/>
  <c r="G2268" i="2"/>
  <c r="H2268" i="2"/>
  <c r="J2268" i="2"/>
  <c r="K2268" i="2"/>
  <c r="E2269" i="2"/>
  <c r="F2269" i="2"/>
  <c r="C2269" i="2"/>
  <c r="G2269" i="2"/>
  <c r="H2269" i="2"/>
  <c r="J2269" i="2"/>
  <c r="K2269" i="2"/>
  <c r="E2270" i="2"/>
  <c r="F2270" i="2"/>
  <c r="C2270" i="2"/>
  <c r="G2270" i="2"/>
  <c r="H2270" i="2"/>
  <c r="J2270" i="2"/>
  <c r="K2270" i="2"/>
  <c r="E2271" i="2"/>
  <c r="F2271" i="2"/>
  <c r="C2271" i="2"/>
  <c r="G2271" i="2"/>
  <c r="H2271" i="2"/>
  <c r="J2271" i="2"/>
  <c r="K2271" i="2"/>
  <c r="E2272" i="2"/>
  <c r="F2272" i="2"/>
  <c r="C2272" i="2"/>
  <c r="G2272" i="2"/>
  <c r="H2272" i="2"/>
  <c r="J2272" i="2"/>
  <c r="K2272" i="2"/>
  <c r="E2273" i="2"/>
  <c r="F2273" i="2"/>
  <c r="C2273" i="2"/>
  <c r="G2273" i="2"/>
  <c r="H2273" i="2"/>
  <c r="J2273" i="2"/>
  <c r="K2273" i="2"/>
  <c r="E2274" i="2"/>
  <c r="F2274" i="2"/>
  <c r="C2274" i="2"/>
  <c r="G2274" i="2"/>
  <c r="H2274" i="2"/>
  <c r="J2274" i="2"/>
  <c r="K2274" i="2"/>
  <c r="E2275" i="2"/>
  <c r="F2275" i="2"/>
  <c r="C2275" i="2"/>
  <c r="G2275" i="2"/>
  <c r="H2275" i="2"/>
  <c r="J2275" i="2"/>
  <c r="K2275" i="2"/>
  <c r="E2276" i="2"/>
  <c r="F2276" i="2"/>
  <c r="C2276" i="2"/>
  <c r="G2276" i="2"/>
  <c r="H2276" i="2"/>
  <c r="J2276" i="2"/>
  <c r="K2276" i="2"/>
  <c r="E2277" i="2"/>
  <c r="F2277" i="2"/>
  <c r="C2277" i="2"/>
  <c r="G2277" i="2"/>
  <c r="H2277" i="2"/>
  <c r="J2277" i="2"/>
  <c r="K2277" i="2"/>
  <c r="E2278" i="2"/>
  <c r="F2278" i="2"/>
  <c r="C2278" i="2"/>
  <c r="G2278" i="2"/>
  <c r="H2278" i="2"/>
  <c r="J2278" i="2"/>
  <c r="K2278" i="2"/>
  <c r="E2279" i="2"/>
  <c r="F2279" i="2"/>
  <c r="C2279" i="2"/>
  <c r="G2279" i="2"/>
  <c r="H2279" i="2"/>
  <c r="J2279" i="2"/>
  <c r="K2279" i="2"/>
  <c r="E2280" i="2"/>
  <c r="F2280" i="2"/>
  <c r="C2280" i="2"/>
  <c r="G2280" i="2"/>
  <c r="H2280" i="2"/>
  <c r="J2280" i="2"/>
  <c r="K2280" i="2"/>
  <c r="E2281" i="2"/>
  <c r="F2281" i="2"/>
  <c r="C2281" i="2"/>
  <c r="G2281" i="2"/>
  <c r="H2281" i="2"/>
  <c r="J2281" i="2"/>
  <c r="K2281" i="2"/>
  <c r="E2282" i="2"/>
  <c r="F2282" i="2"/>
  <c r="C2282" i="2"/>
  <c r="G2282" i="2"/>
  <c r="H2282" i="2"/>
  <c r="J2282" i="2"/>
  <c r="K2282" i="2"/>
  <c r="E2283" i="2"/>
  <c r="F2283" i="2"/>
  <c r="C2283" i="2"/>
  <c r="G2283" i="2"/>
  <c r="H2283" i="2"/>
  <c r="J2283" i="2"/>
  <c r="K2283" i="2"/>
  <c r="E2284" i="2"/>
  <c r="F2284" i="2"/>
  <c r="C2284" i="2"/>
  <c r="G2284" i="2"/>
  <c r="H2284" i="2"/>
  <c r="J2284" i="2"/>
  <c r="K2284" i="2"/>
  <c r="E2285" i="2"/>
  <c r="F2285" i="2"/>
  <c r="C2285" i="2"/>
  <c r="G2285" i="2"/>
  <c r="H2285" i="2"/>
  <c r="J2285" i="2"/>
  <c r="K2285" i="2"/>
  <c r="E2286" i="2"/>
  <c r="F2286" i="2"/>
  <c r="C2286" i="2"/>
  <c r="G2286" i="2"/>
  <c r="H2286" i="2"/>
  <c r="J2286" i="2"/>
  <c r="K2286" i="2"/>
  <c r="E2287" i="2"/>
  <c r="F2287" i="2"/>
  <c r="C2287" i="2"/>
  <c r="G2287" i="2"/>
  <c r="H2287" i="2"/>
  <c r="J2287" i="2"/>
  <c r="K2287" i="2"/>
  <c r="E2288" i="2"/>
  <c r="F2288" i="2"/>
  <c r="C2288" i="2"/>
  <c r="G2288" i="2"/>
  <c r="H2288" i="2"/>
  <c r="J2288" i="2"/>
  <c r="K2288" i="2"/>
  <c r="E2289" i="2"/>
  <c r="F2289" i="2"/>
  <c r="C2289" i="2"/>
  <c r="G2289" i="2"/>
  <c r="H2289" i="2"/>
  <c r="J2289" i="2"/>
  <c r="K2289" i="2"/>
  <c r="E2290" i="2"/>
  <c r="F2290" i="2"/>
  <c r="C2290" i="2"/>
  <c r="G2290" i="2"/>
  <c r="H2290" i="2"/>
  <c r="J2290" i="2"/>
  <c r="K2290" i="2"/>
  <c r="E2291" i="2"/>
  <c r="F2291" i="2"/>
  <c r="C2291" i="2"/>
  <c r="G2291" i="2"/>
  <c r="H2291" i="2"/>
  <c r="J2291" i="2"/>
  <c r="K2291" i="2"/>
  <c r="E2292" i="2"/>
  <c r="F2292" i="2"/>
  <c r="C2292" i="2"/>
  <c r="G2292" i="2"/>
  <c r="H2292" i="2"/>
  <c r="J2292" i="2"/>
  <c r="K2292" i="2"/>
  <c r="E2293" i="2"/>
  <c r="F2293" i="2"/>
  <c r="C2293" i="2"/>
  <c r="G2293" i="2"/>
  <c r="H2293" i="2"/>
  <c r="J2293" i="2"/>
  <c r="K2293" i="2"/>
  <c r="E2294" i="2"/>
  <c r="F2294" i="2"/>
  <c r="C2294" i="2"/>
  <c r="G2294" i="2"/>
  <c r="H2294" i="2"/>
  <c r="J2294" i="2"/>
  <c r="K2294" i="2"/>
  <c r="E2295" i="2"/>
  <c r="F2295" i="2"/>
  <c r="C2295" i="2"/>
  <c r="G2295" i="2"/>
  <c r="H2295" i="2"/>
  <c r="J2295" i="2"/>
  <c r="K2295" i="2"/>
  <c r="E2297" i="2"/>
  <c r="F2297" i="2"/>
  <c r="C2297" i="2"/>
  <c r="G2297" i="2"/>
  <c r="H2297" i="2"/>
  <c r="J2297" i="2"/>
  <c r="K2297" i="2"/>
  <c r="E2298" i="2"/>
  <c r="F2298" i="2"/>
  <c r="C2298" i="2"/>
  <c r="G2298" i="2"/>
  <c r="H2298" i="2"/>
  <c r="J2298" i="2"/>
  <c r="K2298" i="2"/>
  <c r="E2299" i="2"/>
  <c r="F2299" i="2"/>
  <c r="C2299" i="2"/>
  <c r="G2299" i="2"/>
  <c r="H2299" i="2"/>
  <c r="J2299" i="2"/>
  <c r="K2299" i="2"/>
  <c r="E2300" i="2"/>
  <c r="F2300" i="2"/>
  <c r="C2300" i="2"/>
  <c r="G2300" i="2"/>
  <c r="H2300" i="2"/>
  <c r="J2300" i="2"/>
  <c r="K2300" i="2"/>
  <c r="E2301" i="2"/>
  <c r="F2301" i="2"/>
  <c r="C2301" i="2"/>
  <c r="G2301" i="2"/>
  <c r="H2301" i="2"/>
  <c r="J2301" i="2"/>
  <c r="K2301" i="2"/>
  <c r="E2302" i="2"/>
  <c r="F2302" i="2"/>
  <c r="C2302" i="2"/>
  <c r="G2302" i="2"/>
  <c r="H2302" i="2"/>
  <c r="J2302" i="2"/>
  <c r="K2302" i="2"/>
  <c r="E2303" i="2"/>
  <c r="F2303" i="2"/>
  <c r="C2303" i="2"/>
  <c r="G2303" i="2"/>
  <c r="H2303" i="2"/>
  <c r="J2303" i="2"/>
  <c r="K2303" i="2"/>
  <c r="E2304" i="2"/>
  <c r="F2304" i="2"/>
  <c r="C2304" i="2"/>
  <c r="G2304" i="2"/>
  <c r="H2304" i="2"/>
  <c r="J2304" i="2"/>
  <c r="K2304" i="2"/>
  <c r="E2305" i="2"/>
  <c r="F2305" i="2"/>
  <c r="C2305" i="2"/>
  <c r="G2305" i="2"/>
  <c r="H2305" i="2"/>
  <c r="J2305" i="2"/>
  <c r="K2305" i="2"/>
  <c r="E2306" i="2"/>
  <c r="F2306" i="2"/>
  <c r="C2306" i="2"/>
  <c r="G2306" i="2"/>
  <c r="H2306" i="2"/>
  <c r="J2306" i="2"/>
  <c r="K2306" i="2"/>
  <c r="E2307" i="2"/>
  <c r="F2307" i="2"/>
  <c r="C2307" i="2"/>
  <c r="G2307" i="2"/>
  <c r="H2307" i="2"/>
  <c r="J2307" i="2"/>
  <c r="K2307" i="2"/>
  <c r="E2308" i="2"/>
  <c r="F2308" i="2"/>
  <c r="C2308" i="2"/>
  <c r="G2308" i="2"/>
  <c r="H2308" i="2"/>
  <c r="J2308" i="2"/>
  <c r="K2308" i="2"/>
  <c r="E2309" i="2"/>
  <c r="F2309" i="2"/>
  <c r="C2309" i="2"/>
  <c r="G2309" i="2"/>
  <c r="H2309" i="2"/>
  <c r="J2309" i="2"/>
  <c r="K2309" i="2"/>
  <c r="E2310" i="2"/>
  <c r="F2310" i="2"/>
  <c r="C2310" i="2"/>
  <c r="G2310" i="2"/>
  <c r="H2310" i="2"/>
  <c r="J2310" i="2"/>
  <c r="K2310" i="2"/>
  <c r="E2311" i="2"/>
  <c r="F2311" i="2"/>
  <c r="C2311" i="2"/>
  <c r="G2311" i="2"/>
  <c r="H2311" i="2"/>
  <c r="J2311" i="2"/>
  <c r="K2311" i="2"/>
  <c r="E2312" i="2"/>
  <c r="F2312" i="2"/>
  <c r="C2312" i="2"/>
  <c r="G2312" i="2"/>
  <c r="H2312" i="2"/>
  <c r="J2312" i="2"/>
  <c r="K2312" i="2"/>
  <c r="E2313" i="2"/>
  <c r="F2313" i="2"/>
  <c r="C2313" i="2"/>
  <c r="G2313" i="2"/>
  <c r="H2313" i="2"/>
  <c r="J2313" i="2"/>
  <c r="K2313" i="2"/>
  <c r="E2314" i="2"/>
  <c r="F2314" i="2"/>
  <c r="C2314" i="2"/>
  <c r="G2314" i="2"/>
  <c r="H2314" i="2"/>
  <c r="J2314" i="2"/>
  <c r="K2314" i="2"/>
  <c r="E2315" i="2"/>
  <c r="F2315" i="2"/>
  <c r="C2315" i="2"/>
  <c r="G2315" i="2"/>
  <c r="H2315" i="2"/>
  <c r="J2315" i="2"/>
  <c r="K2315" i="2"/>
  <c r="E2316" i="2"/>
  <c r="F2316" i="2"/>
  <c r="C2316" i="2"/>
  <c r="G2316" i="2"/>
  <c r="H2316" i="2"/>
  <c r="J2316" i="2"/>
  <c r="K2316" i="2"/>
  <c r="E2317" i="2"/>
  <c r="F2317" i="2"/>
  <c r="C2317" i="2"/>
  <c r="G2317" i="2"/>
  <c r="H2317" i="2"/>
  <c r="J2317" i="2"/>
  <c r="K2317" i="2"/>
  <c r="E2318" i="2"/>
  <c r="F2318" i="2"/>
  <c r="C2318" i="2"/>
  <c r="G2318" i="2"/>
  <c r="H2318" i="2"/>
  <c r="J2318" i="2"/>
  <c r="K2318" i="2"/>
  <c r="E2319" i="2"/>
  <c r="F2319" i="2"/>
  <c r="C2319" i="2"/>
  <c r="G2319" i="2"/>
  <c r="H2319" i="2"/>
  <c r="J2319" i="2"/>
  <c r="K2319" i="2"/>
  <c r="E2320" i="2"/>
  <c r="F2320" i="2"/>
  <c r="C2320" i="2"/>
  <c r="G2320" i="2"/>
  <c r="H2320" i="2"/>
  <c r="J2320" i="2"/>
  <c r="K2320" i="2"/>
  <c r="E2321" i="2"/>
  <c r="F2321" i="2"/>
  <c r="C2321" i="2"/>
  <c r="G2321" i="2"/>
  <c r="H2321" i="2"/>
  <c r="J2321" i="2"/>
  <c r="K2321" i="2"/>
  <c r="E2322" i="2"/>
  <c r="F2322" i="2"/>
  <c r="C2322" i="2"/>
  <c r="G2322" i="2"/>
  <c r="H2322" i="2"/>
  <c r="J2322" i="2"/>
  <c r="K2322" i="2"/>
  <c r="E2323" i="2"/>
  <c r="F2323" i="2"/>
  <c r="C2323" i="2"/>
  <c r="G2323" i="2"/>
  <c r="H2323" i="2"/>
  <c r="J2323" i="2"/>
  <c r="K2323" i="2"/>
  <c r="E2324" i="2"/>
  <c r="F2324" i="2"/>
  <c r="C2324" i="2"/>
  <c r="G2324" i="2"/>
  <c r="H2324" i="2"/>
  <c r="J2324" i="2"/>
  <c r="K2324" i="2"/>
  <c r="E2325" i="2"/>
  <c r="F2325" i="2"/>
  <c r="C2325" i="2"/>
  <c r="G2325" i="2"/>
  <c r="H2325" i="2"/>
  <c r="J2325" i="2"/>
  <c r="K2325" i="2"/>
  <c r="E2326" i="2"/>
  <c r="F2326" i="2"/>
  <c r="C2326" i="2"/>
  <c r="G2326" i="2"/>
  <c r="H2326" i="2"/>
  <c r="J2326" i="2"/>
  <c r="K2326" i="2"/>
  <c r="E2327" i="2"/>
  <c r="F2327" i="2"/>
  <c r="C2327" i="2"/>
  <c r="G2327" i="2"/>
  <c r="H2327" i="2"/>
  <c r="J2327" i="2"/>
  <c r="K2327" i="2"/>
  <c r="E2328" i="2"/>
  <c r="F2328" i="2"/>
  <c r="C2328" i="2"/>
  <c r="G2328" i="2"/>
  <c r="H2328" i="2"/>
  <c r="J2328" i="2"/>
  <c r="K2328" i="2"/>
  <c r="E2329" i="2"/>
  <c r="F2329" i="2"/>
  <c r="C2329" i="2"/>
  <c r="G2329" i="2"/>
  <c r="H2329" i="2"/>
  <c r="J2329" i="2"/>
  <c r="K2329" i="2"/>
  <c r="E2330" i="2"/>
  <c r="F2330" i="2"/>
  <c r="C2330" i="2"/>
  <c r="G2330" i="2"/>
  <c r="H2330" i="2"/>
  <c r="J2330" i="2"/>
  <c r="K2330" i="2"/>
  <c r="E2331" i="2"/>
  <c r="F2331" i="2"/>
  <c r="C2331" i="2"/>
  <c r="G2331" i="2"/>
  <c r="H2331" i="2"/>
  <c r="J2331" i="2"/>
  <c r="K2331" i="2"/>
  <c r="E2332" i="2"/>
  <c r="F2332" i="2"/>
  <c r="C2332" i="2"/>
  <c r="G2332" i="2"/>
  <c r="H2332" i="2"/>
  <c r="J2332" i="2"/>
  <c r="K2332" i="2"/>
  <c r="E2333" i="2"/>
  <c r="F2333" i="2"/>
  <c r="C2333" i="2"/>
  <c r="G2333" i="2"/>
  <c r="H2333" i="2"/>
  <c r="J2333" i="2"/>
  <c r="K2333" i="2"/>
  <c r="E2404" i="2"/>
  <c r="F2404" i="2"/>
  <c r="C2404" i="2"/>
  <c r="G2404" i="2"/>
  <c r="H2404" i="2"/>
  <c r="J2404" i="2"/>
  <c r="K2404" i="2"/>
  <c r="E2405" i="2"/>
  <c r="F2405" i="2"/>
  <c r="C2405" i="2"/>
  <c r="G2405" i="2"/>
  <c r="H2405" i="2"/>
  <c r="J2405" i="2"/>
  <c r="K2405" i="2"/>
  <c r="E2406" i="2"/>
  <c r="F2406" i="2"/>
  <c r="C2406" i="2"/>
  <c r="G2406" i="2"/>
  <c r="H2406" i="2"/>
  <c r="J2406" i="2"/>
  <c r="K2406" i="2"/>
  <c r="E2407" i="2"/>
  <c r="F2407" i="2"/>
  <c r="C2407" i="2"/>
  <c r="G2407" i="2"/>
  <c r="H2407" i="2"/>
  <c r="J2407" i="2"/>
  <c r="K2407" i="2"/>
  <c r="E2408" i="2"/>
  <c r="F2408" i="2"/>
  <c r="C2408" i="2"/>
  <c r="G2408" i="2"/>
  <c r="H2408" i="2"/>
  <c r="J2408" i="2"/>
  <c r="K2408" i="2"/>
  <c r="E2409" i="2"/>
  <c r="F2409" i="2"/>
  <c r="C2409" i="2"/>
  <c r="G2409" i="2"/>
  <c r="H2409" i="2"/>
  <c r="J2409" i="2"/>
  <c r="K2409" i="2"/>
  <c r="E2410" i="2"/>
  <c r="F2410" i="2"/>
  <c r="C2410" i="2"/>
  <c r="G2410" i="2"/>
  <c r="H2410" i="2"/>
  <c r="J2410" i="2"/>
  <c r="K2410" i="2"/>
  <c r="E2412" i="2"/>
  <c r="F2412" i="2"/>
  <c r="C2412" i="2"/>
  <c r="G2412" i="2"/>
  <c r="H2412" i="2"/>
  <c r="J2412" i="2"/>
  <c r="K2412" i="2"/>
  <c r="E2413" i="2"/>
  <c r="F2413" i="2"/>
  <c r="C2413" i="2"/>
  <c r="G2413" i="2"/>
  <c r="H2413" i="2"/>
  <c r="J2413" i="2"/>
  <c r="K2413" i="2"/>
  <c r="E2414" i="2"/>
  <c r="F2414" i="2"/>
  <c r="C2414" i="2"/>
  <c r="G2414" i="2"/>
  <c r="H2414" i="2"/>
  <c r="J2414" i="2"/>
  <c r="K2414" i="2"/>
  <c r="E2415" i="2"/>
  <c r="F2415" i="2"/>
  <c r="C2415" i="2"/>
  <c r="G2415" i="2"/>
  <c r="H2415" i="2"/>
  <c r="J2415" i="2"/>
  <c r="K2415" i="2"/>
  <c r="E2416" i="2"/>
  <c r="F2416" i="2"/>
  <c r="C2416" i="2"/>
  <c r="G2416" i="2"/>
  <c r="H2416" i="2"/>
  <c r="J2416" i="2"/>
  <c r="K2416" i="2"/>
  <c r="E2417" i="2"/>
  <c r="F2417" i="2"/>
  <c r="C2417" i="2"/>
  <c r="G2417" i="2"/>
  <c r="H2417" i="2"/>
  <c r="J2417" i="2"/>
  <c r="K2417" i="2"/>
  <c r="E2418" i="2"/>
  <c r="F2418" i="2"/>
  <c r="C2418" i="2"/>
  <c r="G2418" i="2"/>
  <c r="H2418" i="2"/>
  <c r="J2418" i="2"/>
  <c r="K2418" i="2"/>
  <c r="E2419" i="2"/>
  <c r="F2419" i="2"/>
  <c r="C2419" i="2"/>
  <c r="G2419" i="2"/>
  <c r="H2419" i="2"/>
  <c r="J2419" i="2"/>
  <c r="K2419" i="2"/>
  <c r="E2420" i="2"/>
  <c r="F2420" i="2"/>
  <c r="C2420" i="2"/>
  <c r="G2420" i="2"/>
  <c r="H2420" i="2"/>
  <c r="J2420" i="2"/>
  <c r="K2420" i="2"/>
  <c r="E2421" i="2"/>
  <c r="F2421" i="2"/>
  <c r="C2421" i="2"/>
  <c r="G2421" i="2"/>
  <c r="H2421" i="2"/>
  <c r="J2421" i="2"/>
  <c r="K2421" i="2"/>
  <c r="E2422" i="2"/>
  <c r="F2422" i="2"/>
  <c r="C2422" i="2"/>
  <c r="G2422" i="2"/>
  <c r="H2422" i="2"/>
  <c r="J2422" i="2"/>
  <c r="K2422" i="2"/>
  <c r="E2423" i="2"/>
  <c r="F2423" i="2"/>
  <c r="C2423" i="2"/>
  <c r="G2423" i="2"/>
  <c r="H2423" i="2"/>
  <c r="J2423" i="2"/>
  <c r="K2423" i="2"/>
  <c r="E2424" i="2"/>
  <c r="F2424" i="2"/>
  <c r="C2424" i="2"/>
  <c r="G2424" i="2"/>
  <c r="H2424" i="2"/>
  <c r="J2424" i="2"/>
  <c r="K2424" i="2"/>
  <c r="E2425" i="2"/>
  <c r="F2425" i="2"/>
  <c r="C2425" i="2"/>
  <c r="G2425" i="2"/>
  <c r="H2425" i="2"/>
  <c r="J2425" i="2"/>
  <c r="K2425" i="2"/>
  <c r="E2426" i="2"/>
  <c r="F2426" i="2"/>
  <c r="C2426" i="2"/>
  <c r="G2426" i="2"/>
  <c r="H2426" i="2"/>
  <c r="J2426" i="2"/>
  <c r="K2426" i="2"/>
  <c r="E2427" i="2"/>
  <c r="F2427" i="2"/>
  <c r="C2427" i="2"/>
  <c r="G2427" i="2"/>
  <c r="H2427" i="2"/>
  <c r="J2427" i="2"/>
  <c r="K2427" i="2"/>
  <c r="E2428" i="2"/>
  <c r="F2428" i="2"/>
  <c r="C2428" i="2"/>
  <c r="G2428" i="2"/>
  <c r="H2428" i="2"/>
  <c r="J2428" i="2"/>
  <c r="K2428" i="2"/>
  <c r="E2429" i="2"/>
  <c r="F2429" i="2"/>
  <c r="C2429" i="2"/>
  <c r="G2429" i="2"/>
  <c r="H2429" i="2"/>
  <c r="J2429" i="2"/>
  <c r="K2429" i="2"/>
  <c r="E2430" i="2"/>
  <c r="F2430" i="2"/>
  <c r="C2430" i="2"/>
  <c r="G2430" i="2"/>
  <c r="H2430" i="2"/>
  <c r="J2430" i="2"/>
  <c r="K2430" i="2"/>
  <c r="E2431" i="2"/>
  <c r="F2431" i="2"/>
  <c r="C2431" i="2"/>
  <c r="G2431" i="2"/>
  <c r="H2431" i="2"/>
  <c r="J2431" i="2"/>
  <c r="K2431" i="2"/>
  <c r="E2432" i="2"/>
  <c r="F2432" i="2"/>
  <c r="C2432" i="2"/>
  <c r="G2432" i="2"/>
  <c r="H2432" i="2"/>
  <c r="J2432" i="2"/>
  <c r="K2432" i="2"/>
  <c r="E2433" i="2"/>
  <c r="F2433" i="2"/>
  <c r="C2433" i="2"/>
  <c r="G2433" i="2"/>
  <c r="H2433" i="2"/>
  <c r="J2433" i="2"/>
  <c r="K2433" i="2"/>
  <c r="E2434" i="2"/>
  <c r="F2434" i="2"/>
  <c r="C2434" i="2"/>
  <c r="G2434" i="2"/>
  <c r="H2434" i="2"/>
  <c r="J2434" i="2"/>
  <c r="K2434" i="2"/>
  <c r="E2435" i="2"/>
  <c r="F2435" i="2"/>
  <c r="C2435" i="2"/>
  <c r="G2435" i="2"/>
  <c r="H2435" i="2"/>
  <c r="J2435" i="2"/>
  <c r="K2435" i="2"/>
  <c r="E2436" i="2"/>
  <c r="F2436" i="2"/>
  <c r="C2436" i="2"/>
  <c r="G2436" i="2"/>
  <c r="H2436" i="2"/>
  <c r="J2436" i="2"/>
  <c r="K2436" i="2"/>
  <c r="E2437" i="2"/>
  <c r="F2437" i="2"/>
  <c r="C2437" i="2"/>
  <c r="G2437" i="2"/>
  <c r="H2437" i="2"/>
  <c r="J2437" i="2"/>
  <c r="K2437" i="2"/>
  <c r="E2438" i="2"/>
  <c r="F2438" i="2"/>
  <c r="C2438" i="2"/>
  <c r="G2438" i="2"/>
  <c r="H2438" i="2"/>
  <c r="J2438" i="2"/>
  <c r="K2438" i="2"/>
  <c r="E2439" i="2"/>
  <c r="F2439" i="2"/>
  <c r="C2439" i="2"/>
  <c r="G2439" i="2"/>
  <c r="H2439" i="2"/>
  <c r="J2439" i="2"/>
  <c r="K2439" i="2"/>
  <c r="E2440" i="2"/>
  <c r="F2440" i="2"/>
  <c r="C2440" i="2"/>
  <c r="G2440" i="2"/>
  <c r="H2440" i="2"/>
  <c r="J2440" i="2"/>
  <c r="K2440" i="2"/>
  <c r="E2441" i="2"/>
  <c r="F2441" i="2"/>
  <c r="C2441" i="2"/>
  <c r="G2441" i="2"/>
  <c r="H2441" i="2"/>
  <c r="J2441" i="2"/>
  <c r="K2441" i="2"/>
  <c r="E2442" i="2"/>
  <c r="F2442" i="2"/>
  <c r="C2442" i="2"/>
  <c r="G2442" i="2"/>
  <c r="H2442" i="2"/>
  <c r="J2442" i="2"/>
  <c r="K2442" i="2"/>
  <c r="E2443" i="2"/>
  <c r="F2443" i="2"/>
  <c r="C2443" i="2"/>
  <c r="G2443" i="2"/>
  <c r="H2443" i="2"/>
  <c r="J2443" i="2"/>
  <c r="K2443" i="2"/>
  <c r="E2444" i="2"/>
  <c r="F2444" i="2"/>
  <c r="C2444" i="2"/>
  <c r="G2444" i="2"/>
  <c r="H2444" i="2"/>
  <c r="J2444" i="2"/>
  <c r="K2444" i="2"/>
  <c r="E2445" i="2"/>
  <c r="F2445" i="2"/>
  <c r="C2445" i="2"/>
  <c r="G2445" i="2"/>
  <c r="H2445" i="2"/>
  <c r="J2445" i="2"/>
  <c r="K2445" i="2"/>
  <c r="E2446" i="2"/>
  <c r="F2446" i="2"/>
  <c r="C2446" i="2"/>
  <c r="G2446" i="2"/>
  <c r="H2446" i="2"/>
  <c r="J2446" i="2"/>
  <c r="K2446" i="2"/>
  <c r="E2447" i="2"/>
  <c r="F2447" i="2"/>
  <c r="C2447" i="2"/>
  <c r="G2447" i="2"/>
  <c r="H2447" i="2"/>
  <c r="J2447" i="2"/>
  <c r="K2447" i="2"/>
  <c r="E2448" i="2"/>
  <c r="F2448" i="2"/>
  <c r="C2448" i="2"/>
  <c r="G2448" i="2"/>
  <c r="H2448" i="2"/>
  <c r="J2448" i="2"/>
  <c r="K2448" i="2"/>
  <c r="E2449" i="2"/>
  <c r="F2449" i="2"/>
  <c r="C2449" i="2"/>
  <c r="G2449" i="2"/>
  <c r="H2449" i="2"/>
  <c r="J2449" i="2"/>
  <c r="K2449" i="2"/>
  <c r="E2450" i="2"/>
  <c r="F2450" i="2"/>
  <c r="C2450" i="2"/>
  <c r="G2450" i="2"/>
  <c r="H2450" i="2"/>
  <c r="J2450" i="2"/>
  <c r="K2450" i="2"/>
  <c r="E2451" i="2"/>
  <c r="F2451" i="2"/>
  <c r="C2451" i="2"/>
  <c r="G2451" i="2"/>
  <c r="H2451" i="2"/>
  <c r="J2451" i="2"/>
  <c r="K2451" i="2"/>
  <c r="E2452" i="2"/>
  <c r="F2452" i="2"/>
  <c r="C2452" i="2"/>
  <c r="G2452" i="2"/>
  <c r="H2452" i="2"/>
  <c r="J2452" i="2"/>
  <c r="K2452" i="2"/>
  <c r="E2453" i="2"/>
  <c r="F2453" i="2"/>
  <c r="C2453" i="2"/>
  <c r="G2453" i="2"/>
  <c r="H2453" i="2"/>
  <c r="J2453" i="2"/>
  <c r="K2453" i="2"/>
  <c r="E2454" i="2"/>
  <c r="F2454" i="2"/>
  <c r="C2454" i="2"/>
  <c r="G2454" i="2"/>
  <c r="H2454" i="2"/>
  <c r="J2454" i="2"/>
  <c r="K2454" i="2"/>
  <c r="E2455" i="2"/>
  <c r="F2455" i="2"/>
  <c r="C2455" i="2"/>
  <c r="G2455" i="2"/>
  <c r="H2455" i="2"/>
  <c r="J2455" i="2"/>
  <c r="K2455" i="2"/>
  <c r="E2456" i="2"/>
  <c r="F2456" i="2"/>
  <c r="C2456" i="2"/>
  <c r="G2456" i="2"/>
  <c r="H2456" i="2"/>
  <c r="J2456" i="2"/>
  <c r="K2456" i="2"/>
  <c r="E2457" i="2"/>
  <c r="F2457" i="2"/>
  <c r="C2457" i="2"/>
  <c r="G2457" i="2"/>
  <c r="H2457" i="2"/>
  <c r="J2457" i="2"/>
  <c r="K2457" i="2"/>
  <c r="E2458" i="2"/>
  <c r="F2458" i="2"/>
  <c r="C2458" i="2"/>
  <c r="G2458" i="2"/>
  <c r="H2458" i="2"/>
  <c r="J2458" i="2"/>
  <c r="K2458" i="2"/>
  <c r="E2460" i="2"/>
  <c r="F2460" i="2"/>
  <c r="C2460" i="2"/>
  <c r="G2460" i="2"/>
  <c r="H2460" i="2"/>
  <c r="J2460" i="2"/>
  <c r="K2460" i="2"/>
  <c r="E2461" i="2"/>
  <c r="F2461" i="2"/>
  <c r="C2461" i="2"/>
  <c r="G2461" i="2"/>
  <c r="H2461" i="2"/>
  <c r="J2461" i="2"/>
  <c r="K2461" i="2"/>
  <c r="E2462" i="2"/>
  <c r="F2462" i="2"/>
  <c r="C2462" i="2"/>
  <c r="G2462" i="2"/>
  <c r="H2462" i="2"/>
  <c r="J2462" i="2"/>
  <c r="K2462" i="2"/>
  <c r="E2463" i="2"/>
  <c r="F2463" i="2"/>
  <c r="C2463" i="2"/>
  <c r="G2463" i="2"/>
  <c r="H2463" i="2"/>
  <c r="J2463" i="2"/>
  <c r="K2463" i="2"/>
  <c r="E2464" i="2"/>
  <c r="F2464" i="2"/>
  <c r="C2464" i="2"/>
  <c r="G2464" i="2"/>
  <c r="H2464" i="2"/>
  <c r="J2464" i="2"/>
  <c r="K2464" i="2"/>
  <c r="E2465" i="2"/>
  <c r="F2465" i="2"/>
  <c r="C2465" i="2"/>
  <c r="G2465" i="2"/>
  <c r="H2465" i="2"/>
  <c r="J2465" i="2"/>
  <c r="K2465" i="2"/>
  <c r="E2466" i="2"/>
  <c r="F2466" i="2"/>
  <c r="C2466" i="2"/>
  <c r="G2466" i="2"/>
  <c r="H2466" i="2"/>
  <c r="J2466" i="2"/>
  <c r="K2466" i="2"/>
  <c r="E2467" i="2"/>
  <c r="F2467" i="2"/>
  <c r="C2467" i="2"/>
  <c r="G2467" i="2"/>
  <c r="H2467" i="2"/>
  <c r="J2467" i="2"/>
  <c r="K2467" i="2"/>
  <c r="E2468" i="2"/>
  <c r="F2468" i="2"/>
  <c r="C2468" i="2"/>
  <c r="G2468" i="2"/>
  <c r="H2468" i="2"/>
  <c r="J2468" i="2"/>
  <c r="K2468" i="2"/>
  <c r="E2469" i="2"/>
  <c r="F2469" i="2"/>
  <c r="C2469" i="2"/>
  <c r="G2469" i="2"/>
  <c r="H2469" i="2"/>
  <c r="J2469" i="2"/>
  <c r="K2469" i="2"/>
  <c r="E2470" i="2"/>
  <c r="F2470" i="2"/>
  <c r="C2470" i="2"/>
  <c r="G2470" i="2"/>
  <c r="H2470" i="2"/>
  <c r="J2470" i="2"/>
  <c r="K2470" i="2"/>
  <c r="E2471" i="2"/>
  <c r="F2471" i="2"/>
  <c r="C2471" i="2"/>
  <c r="G2471" i="2"/>
  <c r="H2471" i="2"/>
  <c r="J2471" i="2"/>
  <c r="K2471" i="2"/>
  <c r="E2472" i="2"/>
  <c r="F2472" i="2"/>
  <c r="C2472" i="2"/>
  <c r="G2472" i="2"/>
  <c r="H2472" i="2"/>
  <c r="J2472" i="2"/>
  <c r="K2472" i="2"/>
  <c r="E2473" i="2"/>
  <c r="F2473" i="2"/>
  <c r="C2473" i="2"/>
  <c r="G2473" i="2"/>
  <c r="H2473" i="2"/>
  <c r="J2473" i="2"/>
  <c r="K2473" i="2"/>
  <c r="E2474" i="2"/>
  <c r="F2474" i="2"/>
  <c r="C2474" i="2"/>
  <c r="G2474" i="2"/>
  <c r="H2474" i="2"/>
  <c r="J2474" i="2"/>
  <c r="K2474" i="2"/>
  <c r="E2475" i="2"/>
  <c r="F2475" i="2"/>
  <c r="C2475" i="2"/>
  <c r="G2475" i="2"/>
  <c r="H2475" i="2"/>
  <c r="J2475" i="2"/>
  <c r="K2475" i="2"/>
  <c r="E2476" i="2"/>
  <c r="F2476" i="2"/>
  <c r="C2476" i="2"/>
  <c r="G2476" i="2"/>
  <c r="H2476" i="2"/>
  <c r="J2476" i="2"/>
  <c r="K2476" i="2"/>
  <c r="E2477" i="2"/>
  <c r="F2477" i="2"/>
  <c r="C2477" i="2"/>
  <c r="G2477" i="2"/>
  <c r="H2477" i="2"/>
  <c r="J2477" i="2"/>
  <c r="K2477" i="2"/>
  <c r="E2478" i="2"/>
  <c r="F2478" i="2"/>
  <c r="C2478" i="2"/>
  <c r="G2478" i="2"/>
  <c r="H2478" i="2"/>
  <c r="J2478" i="2"/>
  <c r="K2478" i="2"/>
  <c r="E2479" i="2"/>
  <c r="F2479" i="2"/>
  <c r="C2479" i="2"/>
  <c r="G2479" i="2"/>
  <c r="H2479" i="2"/>
  <c r="J2479" i="2"/>
  <c r="K2479" i="2"/>
  <c r="E2480" i="2"/>
  <c r="F2480" i="2"/>
  <c r="C2480" i="2"/>
  <c r="G2480" i="2"/>
  <c r="H2480" i="2"/>
  <c r="J2480" i="2"/>
  <c r="K2480" i="2"/>
  <c r="E2481" i="2"/>
  <c r="F2481" i="2"/>
  <c r="C2481" i="2"/>
  <c r="G2481" i="2"/>
  <c r="H2481" i="2"/>
  <c r="J2481" i="2"/>
  <c r="K2481" i="2"/>
  <c r="E2482" i="2"/>
  <c r="F2482" i="2"/>
  <c r="C2482" i="2"/>
  <c r="G2482" i="2"/>
  <c r="H2482" i="2"/>
  <c r="J2482" i="2"/>
  <c r="K2482" i="2"/>
  <c r="E2483" i="2"/>
  <c r="F2483" i="2"/>
  <c r="C2483" i="2"/>
  <c r="G2483" i="2"/>
  <c r="H2483" i="2"/>
  <c r="J2483" i="2"/>
  <c r="K2483" i="2"/>
  <c r="E2484" i="2"/>
  <c r="F2484" i="2"/>
  <c r="C2484" i="2"/>
  <c r="G2484" i="2"/>
  <c r="H2484" i="2"/>
  <c r="J2484" i="2"/>
  <c r="K2484" i="2"/>
  <c r="E2485" i="2"/>
  <c r="F2485" i="2"/>
  <c r="C2485" i="2"/>
  <c r="G2485" i="2"/>
  <c r="H2485" i="2"/>
  <c r="J2485" i="2"/>
  <c r="K2485" i="2"/>
  <c r="E2486" i="2"/>
  <c r="F2486" i="2"/>
  <c r="C2486" i="2"/>
  <c r="G2486" i="2"/>
  <c r="H2486" i="2"/>
  <c r="J2486" i="2"/>
  <c r="K2486" i="2"/>
  <c r="E2487" i="2"/>
  <c r="F2487" i="2"/>
  <c r="C2487" i="2"/>
  <c r="G2487" i="2"/>
  <c r="H2487" i="2"/>
  <c r="J2487" i="2"/>
  <c r="K2487" i="2"/>
  <c r="E2488" i="2"/>
  <c r="F2488" i="2"/>
  <c r="C2488" i="2"/>
  <c r="G2488" i="2"/>
  <c r="H2488" i="2"/>
  <c r="J2488" i="2"/>
  <c r="K2488" i="2"/>
  <c r="E2489" i="2"/>
  <c r="F2489" i="2"/>
  <c r="C2489" i="2"/>
  <c r="G2489" i="2"/>
  <c r="H2489" i="2"/>
  <c r="J2489" i="2"/>
  <c r="K2489" i="2"/>
  <c r="E2490" i="2"/>
  <c r="F2490" i="2"/>
  <c r="C2490" i="2"/>
  <c r="G2490" i="2"/>
  <c r="H2490" i="2"/>
  <c r="J2490" i="2"/>
  <c r="K2490" i="2"/>
  <c r="E2491" i="2"/>
  <c r="F2491" i="2"/>
  <c r="C2491" i="2"/>
  <c r="G2491" i="2"/>
  <c r="H2491" i="2"/>
  <c r="J2491" i="2"/>
  <c r="K2491" i="2"/>
  <c r="E2492" i="2"/>
  <c r="F2492" i="2"/>
  <c r="C2492" i="2"/>
  <c r="G2492" i="2"/>
  <c r="H2492" i="2"/>
  <c r="J2492" i="2"/>
  <c r="K2492" i="2"/>
  <c r="E2493" i="2"/>
  <c r="F2493" i="2"/>
  <c r="C2493" i="2"/>
  <c r="G2493" i="2"/>
  <c r="H2493" i="2"/>
  <c r="J2493" i="2"/>
  <c r="K2493" i="2"/>
  <c r="E2494" i="2"/>
  <c r="F2494" i="2"/>
  <c r="C2494" i="2"/>
  <c r="G2494" i="2"/>
  <c r="H2494" i="2"/>
  <c r="J2494" i="2"/>
  <c r="K2494" i="2"/>
  <c r="E2495" i="2"/>
  <c r="F2495" i="2"/>
  <c r="C2495" i="2"/>
  <c r="G2495" i="2"/>
  <c r="H2495" i="2"/>
  <c r="J2495" i="2"/>
  <c r="K2495" i="2"/>
  <c r="E2496" i="2"/>
  <c r="F2496" i="2"/>
  <c r="C2496" i="2"/>
  <c r="G2496" i="2"/>
  <c r="H2496" i="2"/>
  <c r="J2496" i="2"/>
  <c r="K2496" i="2"/>
  <c r="E2497" i="2"/>
  <c r="F2497" i="2"/>
  <c r="C2497" i="2"/>
  <c r="G2497" i="2"/>
  <c r="H2497" i="2"/>
  <c r="J2497" i="2"/>
  <c r="K2497" i="2"/>
  <c r="E2498" i="2"/>
  <c r="F2498" i="2"/>
  <c r="C2498" i="2"/>
  <c r="G2498" i="2"/>
  <c r="H2498" i="2"/>
  <c r="J2498" i="2"/>
  <c r="K2498" i="2"/>
  <c r="E2499" i="2"/>
  <c r="F2499" i="2"/>
  <c r="C2499" i="2"/>
  <c r="G2499" i="2"/>
  <c r="H2499" i="2"/>
  <c r="J2499" i="2"/>
  <c r="K2499" i="2"/>
  <c r="E2500" i="2"/>
  <c r="F2500" i="2"/>
  <c r="C2500" i="2"/>
  <c r="G2500" i="2"/>
  <c r="H2500" i="2"/>
  <c r="J2500" i="2"/>
  <c r="K2500" i="2"/>
  <c r="E2501" i="2"/>
  <c r="F2501" i="2"/>
  <c r="C2501" i="2"/>
  <c r="G2501" i="2"/>
  <c r="H2501" i="2"/>
  <c r="J2501" i="2"/>
  <c r="K2501" i="2"/>
  <c r="E2502" i="2"/>
  <c r="F2502" i="2"/>
  <c r="C2502" i="2"/>
  <c r="G2502" i="2"/>
  <c r="H2502" i="2"/>
  <c r="J2502" i="2"/>
  <c r="K2502" i="2"/>
  <c r="E2503" i="2"/>
  <c r="F2503" i="2"/>
  <c r="C2503" i="2"/>
  <c r="G2503" i="2"/>
  <c r="H2503" i="2"/>
  <c r="J2503" i="2"/>
  <c r="K2503" i="2"/>
  <c r="E2504" i="2"/>
  <c r="F2504" i="2"/>
  <c r="C2504" i="2"/>
  <c r="G2504" i="2"/>
  <c r="H2504" i="2"/>
  <c r="J2504" i="2"/>
  <c r="K2504" i="2"/>
  <c r="E2505" i="2"/>
  <c r="F2505" i="2"/>
  <c r="C2505" i="2"/>
  <c r="G2505" i="2"/>
  <c r="H2505" i="2"/>
  <c r="J2505" i="2"/>
  <c r="K2505" i="2"/>
  <c r="E2506" i="2"/>
  <c r="F2506" i="2"/>
  <c r="C2506" i="2"/>
  <c r="G2506" i="2"/>
  <c r="H2506" i="2"/>
  <c r="J2506" i="2"/>
  <c r="K2506" i="2"/>
  <c r="E2507" i="2"/>
  <c r="F2507" i="2"/>
  <c r="C2507" i="2"/>
  <c r="G2507" i="2"/>
  <c r="H2507" i="2"/>
  <c r="J2507" i="2"/>
  <c r="K2507" i="2"/>
  <c r="E2508" i="2"/>
  <c r="F2508" i="2"/>
  <c r="C2508" i="2"/>
  <c r="G2508" i="2"/>
  <c r="H2508" i="2"/>
  <c r="J2508" i="2"/>
  <c r="K2508" i="2"/>
  <c r="E2509" i="2"/>
  <c r="F2509" i="2"/>
  <c r="C2509" i="2"/>
  <c r="G2509" i="2"/>
  <c r="H2509" i="2"/>
  <c r="J2509" i="2"/>
  <c r="K2509" i="2"/>
  <c r="E2510" i="2"/>
  <c r="F2510" i="2"/>
  <c r="C2510" i="2"/>
  <c r="G2510" i="2"/>
  <c r="H2510" i="2"/>
  <c r="J2510" i="2"/>
  <c r="K2510" i="2"/>
  <c r="E2511" i="2"/>
  <c r="F2511" i="2"/>
  <c r="C2511" i="2"/>
  <c r="G2511" i="2"/>
  <c r="H2511" i="2"/>
  <c r="J2511" i="2"/>
  <c r="K2511" i="2"/>
  <c r="E2512" i="2"/>
  <c r="F2512" i="2"/>
  <c r="C2512" i="2"/>
  <c r="G2512" i="2"/>
  <c r="H2512" i="2"/>
  <c r="J2512" i="2"/>
  <c r="K2512" i="2"/>
  <c r="E2513" i="2"/>
  <c r="F2513" i="2"/>
  <c r="C2513" i="2"/>
  <c r="G2513" i="2"/>
  <c r="H2513" i="2"/>
  <c r="J2513" i="2"/>
  <c r="K2513" i="2"/>
  <c r="E2514" i="2"/>
  <c r="F2514" i="2"/>
  <c r="C2514" i="2"/>
  <c r="G2514" i="2"/>
  <c r="H2514" i="2"/>
  <c r="J2514" i="2"/>
  <c r="K2514" i="2"/>
  <c r="E2515" i="2"/>
  <c r="F2515" i="2"/>
  <c r="C2515" i="2"/>
  <c r="G2515" i="2"/>
  <c r="H2515" i="2"/>
  <c r="J2515" i="2"/>
  <c r="K2515" i="2"/>
  <c r="E2516" i="2"/>
  <c r="F2516" i="2"/>
  <c r="C2516" i="2"/>
  <c r="G2516" i="2"/>
  <c r="H2516" i="2"/>
  <c r="J2516" i="2"/>
  <c r="K2516" i="2"/>
  <c r="E2517" i="2"/>
  <c r="F2517" i="2"/>
  <c r="C2517" i="2"/>
  <c r="G2517" i="2"/>
  <c r="H2517" i="2"/>
  <c r="J2517" i="2"/>
  <c r="K2517" i="2"/>
  <c r="E2518" i="2"/>
  <c r="F2518" i="2"/>
  <c r="C2518" i="2"/>
  <c r="G2518" i="2"/>
  <c r="H2518" i="2"/>
  <c r="J2518" i="2"/>
  <c r="K2518" i="2"/>
  <c r="E2519" i="2"/>
  <c r="F2519" i="2"/>
  <c r="C2519" i="2"/>
  <c r="G2519" i="2"/>
  <c r="H2519" i="2"/>
  <c r="J2519" i="2"/>
  <c r="K2519" i="2"/>
  <c r="E2520" i="2"/>
  <c r="F2520" i="2"/>
  <c r="C2520" i="2"/>
  <c r="G2520" i="2"/>
  <c r="H2520" i="2"/>
  <c r="J2520" i="2"/>
  <c r="K2520" i="2"/>
  <c r="E2521" i="2"/>
  <c r="F2521" i="2"/>
  <c r="C2521" i="2"/>
  <c r="G2521" i="2"/>
  <c r="H2521" i="2"/>
  <c r="J2521" i="2"/>
  <c r="K2521" i="2"/>
  <c r="E2522" i="2"/>
  <c r="F2522" i="2"/>
  <c r="C2522" i="2"/>
  <c r="G2522" i="2"/>
  <c r="H2522" i="2"/>
  <c r="J2522" i="2"/>
  <c r="K2522" i="2"/>
  <c r="E2523" i="2"/>
  <c r="F2523" i="2"/>
  <c r="C2523" i="2"/>
  <c r="G2523" i="2"/>
  <c r="H2523" i="2"/>
  <c r="J2523" i="2"/>
  <c r="K2523" i="2"/>
  <c r="E2524" i="2"/>
  <c r="F2524" i="2"/>
  <c r="C2524" i="2"/>
  <c r="G2524" i="2"/>
  <c r="H2524" i="2"/>
  <c r="J2524" i="2"/>
  <c r="K2524" i="2"/>
  <c r="E2525" i="2"/>
  <c r="F2525" i="2"/>
  <c r="C2525" i="2"/>
  <c r="G2525" i="2"/>
  <c r="H2525" i="2"/>
  <c r="J2525" i="2"/>
  <c r="K2525" i="2"/>
  <c r="E2526" i="2"/>
  <c r="F2526" i="2"/>
  <c r="C2526" i="2"/>
  <c r="G2526" i="2"/>
  <c r="H2526" i="2"/>
  <c r="J2526" i="2"/>
  <c r="K2526" i="2"/>
  <c r="E2528" i="2"/>
  <c r="F2528" i="2"/>
  <c r="C2528" i="2"/>
  <c r="G2528" i="2"/>
  <c r="H2528" i="2"/>
  <c r="J2528" i="2"/>
  <c r="K2528" i="2"/>
  <c r="E2529" i="2"/>
  <c r="F2529" i="2"/>
  <c r="C2529" i="2"/>
  <c r="G2529" i="2"/>
  <c r="H2529" i="2"/>
  <c r="J2529" i="2"/>
  <c r="K2529" i="2"/>
  <c r="E2530" i="2"/>
  <c r="F2530" i="2"/>
  <c r="C2530" i="2"/>
  <c r="G2530" i="2"/>
  <c r="H2530" i="2"/>
  <c r="J2530" i="2"/>
  <c r="K2530" i="2"/>
  <c r="E2531" i="2"/>
  <c r="F2531" i="2"/>
  <c r="C2531" i="2"/>
  <c r="G2531" i="2"/>
  <c r="H2531" i="2"/>
  <c r="J2531" i="2"/>
  <c r="K2531" i="2"/>
  <c r="E2532" i="2"/>
  <c r="F2532" i="2"/>
  <c r="C2532" i="2"/>
  <c r="G2532" i="2"/>
  <c r="H2532" i="2"/>
  <c r="J2532" i="2"/>
  <c r="K2532" i="2"/>
  <c r="E2533" i="2"/>
  <c r="F2533" i="2"/>
  <c r="C2533" i="2"/>
  <c r="G2533" i="2"/>
  <c r="H2533" i="2"/>
  <c r="J2533" i="2"/>
  <c r="K2533" i="2"/>
  <c r="E2534" i="2"/>
  <c r="F2534" i="2"/>
  <c r="C2534" i="2"/>
  <c r="G2534" i="2"/>
  <c r="H2534" i="2"/>
  <c r="J2534" i="2"/>
  <c r="K2534" i="2"/>
  <c r="E2535" i="2"/>
  <c r="F2535" i="2"/>
  <c r="C2535" i="2"/>
  <c r="G2535" i="2"/>
  <c r="H2535" i="2"/>
  <c r="J2535" i="2"/>
  <c r="K2535" i="2"/>
  <c r="E2536" i="2"/>
  <c r="F2536" i="2"/>
  <c r="C2536" i="2"/>
  <c r="G2536" i="2"/>
  <c r="H2536" i="2"/>
  <c r="J2536" i="2"/>
  <c r="K2536" i="2"/>
  <c r="E2537" i="2"/>
  <c r="F2537" i="2"/>
  <c r="C2537" i="2"/>
  <c r="G2537" i="2"/>
  <c r="H2537" i="2"/>
  <c r="J2537" i="2"/>
  <c r="K2537" i="2"/>
  <c r="E2538" i="2"/>
  <c r="F2538" i="2"/>
  <c r="C2538" i="2"/>
  <c r="G2538" i="2"/>
  <c r="H2538" i="2"/>
  <c r="J2538" i="2"/>
  <c r="K2538" i="2"/>
  <c r="E2539" i="2"/>
  <c r="F2539" i="2"/>
  <c r="C2539" i="2"/>
  <c r="G2539" i="2"/>
  <c r="H2539" i="2"/>
  <c r="J2539" i="2"/>
  <c r="K2539" i="2"/>
  <c r="E2540" i="2"/>
  <c r="F2540" i="2"/>
  <c r="C2540" i="2"/>
  <c r="G2540" i="2"/>
  <c r="H2540" i="2"/>
  <c r="J2540" i="2"/>
  <c r="K2540" i="2"/>
  <c r="E2541" i="2"/>
  <c r="F2541" i="2"/>
  <c r="C2541" i="2"/>
  <c r="G2541" i="2"/>
  <c r="H2541" i="2"/>
  <c r="J2541" i="2"/>
  <c r="K2541" i="2"/>
  <c r="E2542" i="2"/>
  <c r="F2542" i="2"/>
  <c r="C2542" i="2"/>
  <c r="G2542" i="2"/>
  <c r="H2542" i="2"/>
  <c r="J2542" i="2"/>
  <c r="K2542" i="2"/>
  <c r="E2543" i="2"/>
  <c r="F2543" i="2"/>
  <c r="C2543" i="2"/>
  <c r="G2543" i="2"/>
  <c r="H2543" i="2"/>
  <c r="J2543" i="2"/>
  <c r="K2543" i="2"/>
  <c r="E2544" i="2"/>
  <c r="F2544" i="2"/>
  <c r="C2544" i="2"/>
  <c r="G2544" i="2"/>
  <c r="H2544" i="2"/>
  <c r="J2544" i="2"/>
  <c r="K2544" i="2"/>
  <c r="E2545" i="2"/>
  <c r="F2545" i="2"/>
  <c r="C2545" i="2"/>
  <c r="G2545" i="2"/>
  <c r="H2545" i="2"/>
  <c r="J2545" i="2"/>
  <c r="K2545" i="2"/>
  <c r="E2546" i="2"/>
  <c r="F2546" i="2"/>
  <c r="C2546" i="2"/>
  <c r="G2546" i="2"/>
  <c r="H2546" i="2"/>
  <c r="J2546" i="2"/>
  <c r="K2546" i="2"/>
  <c r="E2547" i="2"/>
  <c r="F2547" i="2"/>
  <c r="C2547" i="2"/>
  <c r="G2547" i="2"/>
  <c r="H2547" i="2"/>
  <c r="J2547" i="2"/>
  <c r="K2547" i="2"/>
  <c r="E2548" i="2"/>
  <c r="F2548" i="2"/>
  <c r="C2548" i="2"/>
  <c r="G2548" i="2"/>
  <c r="H2548" i="2"/>
  <c r="J2548" i="2"/>
  <c r="K2548" i="2"/>
  <c r="E2549" i="2"/>
  <c r="F2549" i="2"/>
  <c r="C2549" i="2"/>
  <c r="G2549" i="2"/>
  <c r="H2549" i="2"/>
  <c r="J2549" i="2"/>
  <c r="K2549" i="2"/>
  <c r="E2550" i="2"/>
  <c r="F2550" i="2"/>
  <c r="C2550" i="2"/>
  <c r="G2550" i="2"/>
  <c r="H2550" i="2"/>
  <c r="J2550" i="2"/>
  <c r="K2550" i="2"/>
  <c r="E2551" i="2"/>
  <c r="F2551" i="2"/>
  <c r="C2551" i="2"/>
  <c r="G2551" i="2"/>
  <c r="H2551" i="2"/>
  <c r="J2551" i="2"/>
  <c r="K2551" i="2"/>
  <c r="E2552" i="2"/>
  <c r="F2552" i="2"/>
  <c r="C2552" i="2"/>
  <c r="G2552" i="2"/>
  <c r="H2552" i="2"/>
  <c r="J2552" i="2"/>
  <c r="K2552" i="2"/>
  <c r="E2553" i="2"/>
  <c r="F2553" i="2"/>
  <c r="C2553" i="2"/>
  <c r="G2553" i="2"/>
  <c r="H2553" i="2"/>
  <c r="J2553" i="2"/>
  <c r="K2553" i="2"/>
  <c r="E2554" i="2"/>
  <c r="F2554" i="2"/>
  <c r="C2554" i="2"/>
  <c r="G2554" i="2"/>
  <c r="H2554" i="2"/>
  <c r="J2554" i="2"/>
  <c r="K2554" i="2"/>
  <c r="E2555" i="2"/>
  <c r="F2555" i="2"/>
  <c r="C2555" i="2"/>
  <c r="G2555" i="2"/>
  <c r="H2555" i="2"/>
  <c r="J2555" i="2"/>
  <c r="K2555" i="2"/>
  <c r="E2556" i="2"/>
  <c r="F2556" i="2"/>
  <c r="C2556" i="2"/>
  <c r="G2556" i="2"/>
  <c r="H2556" i="2"/>
  <c r="J2556" i="2"/>
  <c r="K2556" i="2"/>
  <c r="E2557" i="2"/>
  <c r="F2557" i="2"/>
  <c r="C2557" i="2"/>
  <c r="G2557" i="2"/>
  <c r="H2557" i="2"/>
  <c r="J2557" i="2"/>
  <c r="K2557" i="2"/>
  <c r="E2558" i="2"/>
  <c r="F2558" i="2"/>
  <c r="C2558" i="2"/>
  <c r="G2558" i="2"/>
  <c r="H2558" i="2"/>
  <c r="J2558" i="2"/>
  <c r="K2558" i="2"/>
  <c r="E2559" i="2"/>
  <c r="F2559" i="2"/>
  <c r="C2559" i="2"/>
  <c r="G2559" i="2"/>
  <c r="H2559" i="2"/>
  <c r="J2559" i="2"/>
  <c r="K2559" i="2"/>
  <c r="E2560" i="2"/>
  <c r="F2560" i="2"/>
  <c r="C2560" i="2"/>
  <c r="G2560" i="2"/>
  <c r="H2560" i="2"/>
  <c r="J2560" i="2"/>
  <c r="K2560" i="2"/>
  <c r="E2561" i="2"/>
  <c r="F2561" i="2"/>
  <c r="C2561" i="2"/>
  <c r="G2561" i="2"/>
  <c r="H2561" i="2"/>
  <c r="J2561" i="2"/>
  <c r="K2561" i="2"/>
  <c r="E2562" i="2"/>
  <c r="F2562" i="2"/>
  <c r="C2562" i="2"/>
  <c r="G2562" i="2"/>
  <c r="H2562" i="2"/>
  <c r="J2562" i="2"/>
  <c r="K2562" i="2"/>
  <c r="E2563" i="2"/>
  <c r="F2563" i="2"/>
  <c r="C2563" i="2"/>
  <c r="G2563" i="2"/>
  <c r="H2563" i="2"/>
  <c r="J2563" i="2"/>
  <c r="K2563" i="2"/>
  <c r="E2564" i="2"/>
  <c r="F2564" i="2"/>
  <c r="C2564" i="2"/>
  <c r="G2564" i="2"/>
  <c r="H2564" i="2"/>
  <c r="J2564" i="2"/>
  <c r="K2564" i="2"/>
  <c r="E2565" i="2"/>
  <c r="F2565" i="2"/>
  <c r="C2565" i="2"/>
  <c r="G2565" i="2"/>
  <c r="H2565" i="2"/>
  <c r="J2565" i="2"/>
  <c r="K2565" i="2"/>
  <c r="E2566" i="2"/>
  <c r="F2566" i="2"/>
  <c r="C2566" i="2"/>
  <c r="G2566" i="2"/>
  <c r="H2566" i="2"/>
  <c r="J2566" i="2"/>
  <c r="K2566" i="2"/>
  <c r="E2567" i="2"/>
  <c r="F2567" i="2"/>
  <c r="C2567" i="2"/>
  <c r="G2567" i="2"/>
  <c r="H2567" i="2"/>
  <c r="J2567" i="2"/>
  <c r="K2567" i="2"/>
  <c r="E2568" i="2"/>
  <c r="F2568" i="2"/>
  <c r="C2568" i="2"/>
  <c r="G2568" i="2"/>
  <c r="H2568" i="2"/>
  <c r="J2568" i="2"/>
  <c r="K2568" i="2"/>
  <c r="E2569" i="2"/>
  <c r="F2569" i="2"/>
  <c r="C2569" i="2"/>
  <c r="G2569" i="2"/>
  <c r="H2569" i="2"/>
  <c r="J2569" i="2"/>
  <c r="K2569" i="2"/>
  <c r="E2570" i="2"/>
  <c r="F2570" i="2"/>
  <c r="C2570" i="2"/>
  <c r="G2570" i="2"/>
  <c r="H2570" i="2"/>
  <c r="J2570" i="2"/>
  <c r="K2570" i="2"/>
  <c r="E2571" i="2"/>
  <c r="F2571" i="2"/>
  <c r="C2571" i="2"/>
  <c r="G2571" i="2"/>
  <c r="H2571" i="2"/>
  <c r="J2571" i="2"/>
  <c r="K2571" i="2"/>
  <c r="E2572" i="2"/>
  <c r="F2572" i="2"/>
  <c r="C2572" i="2"/>
  <c r="G2572" i="2"/>
  <c r="H2572" i="2"/>
  <c r="J2572" i="2"/>
  <c r="K2572" i="2"/>
  <c r="E2573" i="2"/>
  <c r="F2573" i="2"/>
  <c r="C2573" i="2"/>
  <c r="G2573" i="2"/>
  <c r="H2573" i="2"/>
  <c r="J2573" i="2"/>
  <c r="K2573" i="2"/>
  <c r="E2574" i="2"/>
  <c r="F2574" i="2"/>
  <c r="C2574" i="2"/>
  <c r="G2574" i="2"/>
  <c r="H2574" i="2"/>
  <c r="J2574" i="2"/>
  <c r="K2574" i="2"/>
  <c r="E2575" i="2"/>
  <c r="F2575" i="2"/>
  <c r="C2575" i="2"/>
  <c r="G2575" i="2"/>
  <c r="H2575" i="2"/>
  <c r="J2575" i="2"/>
  <c r="K2575" i="2"/>
  <c r="E2576" i="2"/>
  <c r="F2576" i="2"/>
  <c r="C2576" i="2"/>
  <c r="G2576" i="2"/>
  <c r="H2576" i="2"/>
  <c r="J2576" i="2"/>
  <c r="K2576" i="2"/>
  <c r="E2577" i="2"/>
  <c r="F2577" i="2"/>
  <c r="C2577" i="2"/>
  <c r="G2577" i="2"/>
  <c r="H2577" i="2"/>
  <c r="J2577" i="2"/>
  <c r="K2577" i="2"/>
  <c r="E2578" i="2"/>
  <c r="F2578" i="2"/>
  <c r="C2578" i="2"/>
  <c r="G2578" i="2"/>
  <c r="H2578" i="2"/>
  <c r="J2578" i="2"/>
  <c r="K2578" i="2"/>
  <c r="E2579" i="2"/>
  <c r="F2579" i="2"/>
  <c r="C2579" i="2"/>
  <c r="G2579" i="2"/>
  <c r="H2579" i="2"/>
  <c r="J2579" i="2"/>
  <c r="K2579" i="2"/>
  <c r="E2580" i="2"/>
  <c r="F2580" i="2"/>
  <c r="C2580" i="2"/>
  <c r="G2580" i="2"/>
  <c r="H2580" i="2"/>
  <c r="J2580" i="2"/>
  <c r="K2580" i="2"/>
  <c r="E2581" i="2"/>
  <c r="F2581" i="2"/>
  <c r="C2581" i="2"/>
  <c r="G2581" i="2"/>
  <c r="H2581" i="2"/>
  <c r="J2581" i="2"/>
  <c r="K2581" i="2"/>
  <c r="E2582" i="2"/>
  <c r="F2582" i="2"/>
  <c r="C2582" i="2"/>
  <c r="G2582" i="2"/>
  <c r="H2582" i="2"/>
  <c r="J2582" i="2"/>
  <c r="K2582" i="2"/>
  <c r="E2583" i="2"/>
  <c r="F2583" i="2"/>
  <c r="C2583" i="2"/>
  <c r="G2583" i="2"/>
  <c r="H2583" i="2"/>
  <c r="J2583" i="2"/>
  <c r="K2583" i="2"/>
  <c r="E2584" i="2"/>
  <c r="F2584" i="2"/>
  <c r="C2584" i="2"/>
  <c r="G2584" i="2"/>
  <c r="H2584" i="2"/>
  <c r="J2584" i="2"/>
  <c r="K2584" i="2"/>
  <c r="E2585" i="2"/>
  <c r="F2585" i="2"/>
  <c r="C2585" i="2"/>
  <c r="G2585" i="2"/>
  <c r="H2585" i="2"/>
  <c r="J2585" i="2"/>
  <c r="K2585" i="2"/>
  <c r="E2586" i="2"/>
  <c r="F2586" i="2"/>
  <c r="C2586" i="2"/>
  <c r="G2586" i="2"/>
  <c r="H2586" i="2"/>
  <c r="J2586" i="2"/>
  <c r="K2586" i="2"/>
  <c r="E2587" i="2"/>
  <c r="F2587" i="2"/>
  <c r="C2587" i="2"/>
  <c r="G2587" i="2"/>
  <c r="H2587" i="2"/>
  <c r="J2587" i="2"/>
  <c r="K2587" i="2"/>
  <c r="E2588" i="2"/>
  <c r="F2588" i="2"/>
  <c r="C2588" i="2"/>
  <c r="G2588" i="2"/>
  <c r="H2588" i="2"/>
  <c r="J2588" i="2"/>
  <c r="K2588" i="2"/>
  <c r="E2589" i="2"/>
  <c r="F2589" i="2"/>
  <c r="C2589" i="2"/>
  <c r="G2589" i="2"/>
  <c r="H2589" i="2"/>
  <c r="J2589" i="2"/>
  <c r="K2589" i="2"/>
  <c r="E2590" i="2"/>
  <c r="F2590" i="2"/>
  <c r="C2590" i="2"/>
  <c r="G2590" i="2"/>
  <c r="H2590" i="2"/>
  <c r="J2590" i="2"/>
  <c r="K2590" i="2"/>
  <c r="E2591" i="2"/>
  <c r="F2591" i="2"/>
  <c r="C2591" i="2"/>
  <c r="G2591" i="2"/>
  <c r="H2591" i="2"/>
  <c r="J2591" i="2"/>
  <c r="K2591" i="2"/>
  <c r="E2592" i="2"/>
  <c r="F2592" i="2"/>
  <c r="C2592" i="2"/>
  <c r="G2592" i="2"/>
  <c r="H2592" i="2"/>
  <c r="J2592" i="2"/>
  <c r="K2592" i="2"/>
  <c r="E2593" i="2"/>
  <c r="F2593" i="2"/>
  <c r="C2593" i="2"/>
  <c r="G2593" i="2"/>
  <c r="H2593" i="2"/>
  <c r="J2593" i="2"/>
  <c r="K2593" i="2"/>
  <c r="E2594" i="2"/>
  <c r="F2594" i="2"/>
  <c r="C2594" i="2"/>
  <c r="G2594" i="2"/>
  <c r="H2594" i="2"/>
  <c r="J2594" i="2"/>
  <c r="K2594" i="2"/>
  <c r="E2595" i="2"/>
  <c r="F2595" i="2"/>
  <c r="C2595" i="2"/>
  <c r="G2595" i="2"/>
  <c r="H2595" i="2"/>
  <c r="J2595" i="2"/>
  <c r="K2595" i="2"/>
  <c r="E2596" i="2"/>
  <c r="F2596" i="2"/>
  <c r="C2596" i="2"/>
  <c r="G2596" i="2"/>
  <c r="H2596" i="2"/>
  <c r="J2596" i="2"/>
  <c r="K2596" i="2"/>
  <c r="E2597" i="2"/>
  <c r="F2597" i="2"/>
  <c r="C2597" i="2"/>
  <c r="G2597" i="2"/>
  <c r="H2597" i="2"/>
  <c r="J2597" i="2"/>
  <c r="K2597" i="2"/>
  <c r="E2598" i="2"/>
  <c r="F2598" i="2"/>
  <c r="C2598" i="2"/>
  <c r="G2598" i="2"/>
  <c r="H2598" i="2"/>
  <c r="J2598" i="2"/>
  <c r="K2598" i="2"/>
  <c r="E2599" i="2"/>
  <c r="F2599" i="2"/>
  <c r="C2599" i="2"/>
  <c r="G2599" i="2"/>
  <c r="H2599" i="2"/>
  <c r="J2599" i="2"/>
  <c r="K2599" i="2"/>
  <c r="E2600" i="2"/>
  <c r="F2600" i="2"/>
  <c r="C2600" i="2"/>
  <c r="G2600" i="2"/>
  <c r="H2600" i="2"/>
  <c r="J2600" i="2"/>
  <c r="K2600" i="2"/>
  <c r="E2601" i="2"/>
  <c r="F2601" i="2"/>
  <c r="C2601" i="2"/>
  <c r="G2601" i="2"/>
  <c r="H2601" i="2"/>
  <c r="J2601" i="2"/>
  <c r="K2601" i="2"/>
  <c r="E2602" i="2"/>
  <c r="F2602" i="2"/>
  <c r="C2602" i="2"/>
  <c r="G2602" i="2"/>
  <c r="H2602" i="2"/>
  <c r="J2602" i="2"/>
  <c r="K2602" i="2"/>
  <c r="E2603" i="2"/>
  <c r="F2603" i="2"/>
  <c r="C2603" i="2"/>
  <c r="G2603" i="2"/>
  <c r="H2603" i="2"/>
  <c r="J2603" i="2"/>
  <c r="K2603" i="2"/>
  <c r="E2604" i="2"/>
  <c r="F2604" i="2"/>
  <c r="C2604" i="2"/>
  <c r="G2604" i="2"/>
  <c r="H2604" i="2"/>
  <c r="J2604" i="2"/>
  <c r="K2604" i="2"/>
  <c r="E2605" i="2"/>
  <c r="F2605" i="2"/>
  <c r="C2605" i="2"/>
  <c r="G2605" i="2"/>
  <c r="H2605" i="2"/>
  <c r="J2605" i="2"/>
  <c r="K2605" i="2"/>
  <c r="E2606" i="2"/>
  <c r="F2606" i="2"/>
  <c r="C2606" i="2"/>
  <c r="G2606" i="2"/>
  <c r="H2606" i="2"/>
  <c r="J2606" i="2"/>
  <c r="K2606" i="2"/>
  <c r="E2607" i="2"/>
  <c r="F2607" i="2"/>
  <c r="C2607" i="2"/>
  <c r="G2607" i="2"/>
  <c r="H2607" i="2"/>
  <c r="J2607" i="2"/>
  <c r="K2607" i="2"/>
  <c r="E2608" i="2"/>
  <c r="F2608" i="2"/>
  <c r="C2608" i="2"/>
  <c r="G2608" i="2"/>
  <c r="H2608" i="2"/>
  <c r="J2608" i="2"/>
  <c r="K2608" i="2"/>
  <c r="E2609" i="2"/>
  <c r="F2609" i="2"/>
  <c r="C2609" i="2"/>
  <c r="G2609" i="2"/>
  <c r="H2609" i="2"/>
  <c r="J2609" i="2"/>
  <c r="K2609" i="2"/>
  <c r="E2610" i="2"/>
  <c r="F2610" i="2"/>
  <c r="C2610" i="2"/>
  <c r="G2610" i="2"/>
  <c r="H2610" i="2"/>
  <c r="J2610" i="2"/>
  <c r="K2610" i="2"/>
  <c r="E2611" i="2"/>
  <c r="F2611" i="2"/>
  <c r="C2611" i="2"/>
  <c r="G2611" i="2"/>
  <c r="H2611" i="2"/>
  <c r="J2611" i="2"/>
  <c r="K2611" i="2"/>
  <c r="E2612" i="2"/>
  <c r="F2612" i="2"/>
  <c r="C2612" i="2"/>
  <c r="G2612" i="2"/>
  <c r="H2612" i="2"/>
  <c r="J2612" i="2"/>
  <c r="K2612" i="2"/>
  <c r="E2613" i="2"/>
  <c r="F2613" i="2"/>
  <c r="C2613" i="2"/>
  <c r="G2613" i="2"/>
  <c r="H2613" i="2"/>
  <c r="J2613" i="2"/>
  <c r="K2613" i="2"/>
  <c r="E2614" i="2"/>
  <c r="F2614" i="2"/>
  <c r="C2614" i="2"/>
  <c r="G2614" i="2"/>
  <c r="H2614" i="2"/>
  <c r="J2614" i="2"/>
  <c r="K2614" i="2"/>
  <c r="E2615" i="2"/>
  <c r="F2615" i="2"/>
  <c r="C2615" i="2"/>
  <c r="G2615" i="2"/>
  <c r="H2615" i="2"/>
  <c r="J2615" i="2"/>
  <c r="K2615" i="2"/>
  <c r="E2616" i="2"/>
  <c r="F2616" i="2"/>
  <c r="C2616" i="2"/>
  <c r="G2616" i="2"/>
  <c r="H2616" i="2"/>
  <c r="J2616" i="2"/>
  <c r="K2616" i="2"/>
  <c r="E2617" i="2"/>
  <c r="F2617" i="2"/>
  <c r="C2617" i="2"/>
  <c r="G2617" i="2"/>
  <c r="H2617" i="2"/>
  <c r="J2617" i="2"/>
  <c r="K2617" i="2"/>
  <c r="E2618" i="2"/>
  <c r="F2618" i="2"/>
  <c r="C2618" i="2"/>
  <c r="G2618" i="2"/>
  <c r="H2618" i="2"/>
  <c r="J2618" i="2"/>
  <c r="K2618" i="2"/>
  <c r="E2619" i="2"/>
  <c r="F2619" i="2"/>
  <c r="C2619" i="2"/>
  <c r="G2619" i="2"/>
  <c r="H2619" i="2"/>
  <c r="J2619" i="2"/>
  <c r="K2619" i="2"/>
  <c r="E2620" i="2"/>
  <c r="F2620" i="2"/>
  <c r="C2620" i="2"/>
  <c r="G2620" i="2"/>
  <c r="H2620" i="2"/>
  <c r="J2620" i="2"/>
  <c r="K2620" i="2"/>
  <c r="E2621" i="2"/>
  <c r="F2621" i="2"/>
  <c r="C2621" i="2"/>
  <c r="G2621" i="2"/>
  <c r="H2621" i="2"/>
  <c r="J2621" i="2"/>
  <c r="K2621" i="2"/>
  <c r="E2622" i="2"/>
  <c r="F2622" i="2"/>
  <c r="C2622" i="2"/>
  <c r="G2622" i="2"/>
  <c r="H2622" i="2"/>
  <c r="J2622" i="2"/>
  <c r="K2622" i="2"/>
  <c r="E2623" i="2"/>
  <c r="F2623" i="2"/>
  <c r="C2623" i="2"/>
  <c r="G2623" i="2"/>
  <c r="H2623" i="2"/>
  <c r="J2623" i="2"/>
  <c r="K2623" i="2"/>
  <c r="E3236" i="2"/>
  <c r="F3236" i="2"/>
  <c r="C3236" i="2"/>
  <c r="G3236" i="2"/>
  <c r="H3236" i="2"/>
  <c r="J3236" i="2"/>
  <c r="K3236" i="2"/>
  <c r="E3237" i="2"/>
  <c r="F3237" i="2"/>
  <c r="C3237" i="2"/>
  <c r="G3237" i="2"/>
  <c r="H3237" i="2"/>
  <c r="J3237" i="2"/>
  <c r="K3237" i="2"/>
  <c r="E3238" i="2"/>
  <c r="F3238" i="2"/>
  <c r="C3238" i="2"/>
  <c r="G3238" i="2"/>
  <c r="H3238" i="2"/>
  <c r="J3238" i="2"/>
  <c r="K3238" i="2"/>
  <c r="E3239" i="2"/>
  <c r="F3239" i="2"/>
  <c r="C3239" i="2"/>
  <c r="G3239" i="2"/>
  <c r="H3239" i="2"/>
  <c r="J3239" i="2"/>
  <c r="K3239" i="2"/>
  <c r="E3240" i="2"/>
  <c r="F3240" i="2"/>
  <c r="C3240" i="2"/>
  <c r="G3240" i="2"/>
  <c r="H3240" i="2"/>
  <c r="J3240" i="2"/>
  <c r="K3240" i="2"/>
  <c r="E3241" i="2"/>
  <c r="F3241" i="2"/>
  <c r="C3241" i="2"/>
  <c r="G3241" i="2"/>
  <c r="H3241" i="2"/>
  <c r="J3241" i="2"/>
  <c r="K3241" i="2"/>
  <c r="E3242" i="2"/>
  <c r="F3242" i="2"/>
  <c r="C3242" i="2"/>
  <c r="G3242" i="2"/>
  <c r="H3242" i="2"/>
  <c r="J3242" i="2"/>
  <c r="K3242" i="2"/>
  <c r="E3243" i="2"/>
  <c r="F3243" i="2"/>
  <c r="C3243" i="2"/>
  <c r="G3243" i="2"/>
  <c r="H3243" i="2"/>
  <c r="J3243" i="2"/>
  <c r="K3243" i="2"/>
  <c r="E3244" i="2"/>
  <c r="F3244" i="2"/>
  <c r="C3244" i="2"/>
  <c r="G3244" i="2"/>
  <c r="H3244" i="2"/>
  <c r="J3244" i="2"/>
  <c r="K3244" i="2"/>
  <c r="E3245" i="2"/>
  <c r="F3245" i="2"/>
  <c r="C3245" i="2"/>
  <c r="G3245" i="2"/>
  <c r="H3245" i="2"/>
  <c r="J3245" i="2"/>
  <c r="K3245" i="2"/>
  <c r="E3246" i="2"/>
  <c r="F3246" i="2"/>
  <c r="C3246" i="2"/>
  <c r="G3246" i="2"/>
  <c r="H3246" i="2"/>
  <c r="J3246" i="2"/>
  <c r="K3246" i="2"/>
  <c r="E3247" i="2"/>
  <c r="F3247" i="2"/>
  <c r="C3247" i="2"/>
  <c r="G3247" i="2"/>
  <c r="H3247" i="2"/>
  <c r="J3247" i="2"/>
  <c r="K3247" i="2"/>
  <c r="E3248" i="2"/>
  <c r="F3248" i="2"/>
  <c r="C3248" i="2"/>
  <c r="G3248" i="2"/>
  <c r="H3248" i="2"/>
  <c r="J3248" i="2"/>
  <c r="K3248" i="2"/>
  <c r="E3249" i="2"/>
  <c r="F3249" i="2"/>
  <c r="C3249" i="2"/>
  <c r="G3249" i="2"/>
  <c r="H3249" i="2"/>
  <c r="J3249" i="2"/>
  <c r="K3249" i="2"/>
  <c r="E3250" i="2"/>
  <c r="F3250" i="2"/>
  <c r="C3250" i="2"/>
  <c r="G3250" i="2"/>
  <c r="H3250" i="2"/>
  <c r="J3250" i="2"/>
  <c r="K3250" i="2"/>
  <c r="E3251" i="2"/>
  <c r="F3251" i="2"/>
  <c r="C3251" i="2"/>
  <c r="G3251" i="2"/>
  <c r="H3251" i="2"/>
  <c r="J3251" i="2"/>
  <c r="K3251" i="2"/>
  <c r="E3252" i="2"/>
  <c r="F3252" i="2"/>
  <c r="C3252" i="2"/>
  <c r="G3252" i="2"/>
  <c r="H3252" i="2"/>
  <c r="J3252" i="2"/>
  <c r="K3252" i="2"/>
  <c r="E3253" i="2"/>
  <c r="F3253" i="2"/>
  <c r="C3253" i="2"/>
  <c r="G3253" i="2"/>
  <c r="H3253" i="2"/>
  <c r="J3253" i="2"/>
  <c r="K3253" i="2"/>
  <c r="E3254" i="2"/>
  <c r="F3254" i="2"/>
  <c r="C3254" i="2"/>
  <c r="G3254" i="2"/>
  <c r="H3254" i="2"/>
  <c r="J3254" i="2"/>
  <c r="K3254" i="2"/>
  <c r="E3255" i="2"/>
  <c r="F3255" i="2"/>
  <c r="C3255" i="2"/>
  <c r="G3255" i="2"/>
  <c r="H3255" i="2"/>
  <c r="J3255" i="2"/>
  <c r="K3255" i="2"/>
  <c r="E3256" i="2"/>
  <c r="F3256" i="2"/>
  <c r="C3256" i="2"/>
  <c r="G3256" i="2"/>
  <c r="H3256" i="2"/>
  <c r="J3256" i="2"/>
  <c r="K3256" i="2"/>
  <c r="E3257" i="2"/>
  <c r="F3257" i="2"/>
  <c r="C3257" i="2"/>
  <c r="G3257" i="2"/>
  <c r="H3257" i="2"/>
  <c r="J3257" i="2"/>
  <c r="K3257" i="2"/>
  <c r="E3258" i="2"/>
  <c r="F3258" i="2"/>
  <c r="C3258" i="2"/>
  <c r="G3258" i="2"/>
  <c r="H3258" i="2"/>
  <c r="J3258" i="2"/>
  <c r="K3258" i="2"/>
  <c r="E3259" i="2"/>
  <c r="F3259" i="2"/>
  <c r="C3259" i="2"/>
  <c r="G3259" i="2"/>
  <c r="H3259" i="2"/>
  <c r="J3259" i="2"/>
  <c r="K3259" i="2"/>
  <c r="G60" i="8"/>
  <c r="G57" i="8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344" i="2"/>
  <c r="D345" i="2"/>
  <c r="D346" i="2"/>
  <c r="D34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062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1837" i="2"/>
  <c r="D1838" i="2"/>
  <c r="D1839" i="2"/>
  <c r="D1840" i="2"/>
  <c r="D1841" i="2"/>
  <c r="D1842" i="2"/>
  <c r="D1843" i="2"/>
  <c r="D1844" i="2"/>
  <c r="D1845" i="2"/>
  <c r="D1846" i="2"/>
  <c r="D1847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334" i="2"/>
  <c r="D335" i="2"/>
  <c r="D336" i="2"/>
  <c r="D337" i="2"/>
  <c r="D338" i="2"/>
  <c r="D339" i="2"/>
  <c r="D340" i="2"/>
  <c r="D341" i="2"/>
  <c r="D342" i="2"/>
  <c r="D349" i="2"/>
  <c r="D350" i="2"/>
  <c r="D582" i="2"/>
  <c r="D583" i="2"/>
  <c r="D584" i="2"/>
  <c r="D585" i="2"/>
  <c r="D586" i="2"/>
  <c r="D587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404" i="2"/>
  <c r="D2405" i="2"/>
  <c r="D2406" i="2"/>
  <c r="D2407" i="2"/>
  <c r="D2408" i="2"/>
  <c r="D2409" i="2"/>
  <c r="D2410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C60" i="8"/>
  <c r="C57" i="8"/>
  <c r="F19" i="8"/>
  <c r="BZ266" i="2"/>
  <c r="BY266" i="2"/>
  <c r="AE8" i="14"/>
  <c r="AD8" i="14"/>
  <c r="AC8" i="14"/>
  <c r="AB8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E6" i="14"/>
  <c r="AD6" i="14"/>
  <c r="AC6" i="14"/>
  <c r="AB6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E4" i="14"/>
  <c r="AD4" i="14"/>
  <c r="AC4" i="14"/>
  <c r="AB4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E1" i="14"/>
  <c r="AD1" i="14"/>
  <c r="AC1" i="14"/>
  <c r="AB1" i="14"/>
  <c r="AA1" i="14"/>
  <c r="Z1" i="14"/>
  <c r="Y1" i="14"/>
  <c r="X1" i="14"/>
  <c r="W1" i="14"/>
  <c r="V1" i="14"/>
  <c r="U1" i="14"/>
  <c r="T1" i="14"/>
  <c r="S1" i="14"/>
  <c r="R1" i="14"/>
  <c r="Q1" i="14"/>
  <c r="P1" i="14"/>
  <c r="O1" i="14"/>
  <c r="N1" i="14"/>
  <c r="M1" i="14"/>
  <c r="L1" i="14"/>
  <c r="K1" i="14"/>
  <c r="J1" i="14"/>
  <c r="I1" i="14"/>
  <c r="H1" i="14"/>
  <c r="G1" i="14"/>
  <c r="F1" i="14"/>
  <c r="D1" i="14"/>
  <c r="C1" i="14"/>
  <c r="B1" i="14"/>
  <c r="E1" i="14"/>
  <c r="AE9" i="14"/>
  <c r="AD9" i="14"/>
  <c r="AC9" i="14"/>
  <c r="AB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CB831" i="2"/>
  <c r="CA831" i="2"/>
  <c r="BR54" i="1"/>
  <c r="BP54" i="1"/>
  <c r="AV1081" i="3"/>
  <c r="AV1082" i="3"/>
  <c r="AV1083" i="3"/>
  <c r="AV1084" i="3"/>
  <c r="AV1085" i="3"/>
  <c r="AV1086" i="3"/>
  <c r="AV1087" i="3"/>
  <c r="AV1088" i="3"/>
  <c r="AV1089" i="3"/>
  <c r="AV1090" i="3"/>
  <c r="AV1091" i="3"/>
  <c r="AV1092" i="3"/>
  <c r="AV1093" i="3"/>
  <c r="AV1094" i="3"/>
  <c r="AV1095" i="3"/>
  <c r="AV1096" i="3"/>
  <c r="AV1097" i="3"/>
  <c r="AV1098" i="3"/>
  <c r="AV1099" i="3"/>
  <c r="AV1100" i="3"/>
  <c r="AV1101" i="3"/>
  <c r="AV1102" i="3"/>
  <c r="AV1103" i="3"/>
  <c r="AV1104" i="3"/>
  <c r="AV1105" i="3"/>
  <c r="AV1106" i="3"/>
  <c r="AV1107" i="3"/>
  <c r="AV1108" i="3"/>
  <c r="AV1109" i="3"/>
  <c r="AV1110" i="3"/>
  <c r="AV1111" i="3"/>
  <c r="AV1112" i="3"/>
  <c r="AV1113" i="3"/>
  <c r="AV1114" i="3"/>
  <c r="AV1115" i="3"/>
  <c r="AV1116" i="3"/>
  <c r="AV1117" i="3"/>
  <c r="AV1118" i="3"/>
  <c r="AV1119" i="3"/>
  <c r="AV1120" i="3"/>
  <c r="AV1121" i="3"/>
  <c r="AV1122" i="3"/>
  <c r="AV1123" i="3"/>
  <c r="AV1124" i="3"/>
  <c r="AV1125" i="3"/>
  <c r="AV1126" i="3"/>
  <c r="AV1127" i="3"/>
  <c r="AV1128" i="3"/>
  <c r="AV1129" i="3"/>
  <c r="AV1130" i="3"/>
  <c r="AV1131" i="3"/>
  <c r="AV1132" i="3"/>
  <c r="AV1133" i="3"/>
  <c r="AV1134" i="3"/>
  <c r="AV1135" i="3"/>
  <c r="AV1136" i="3"/>
  <c r="AV1137" i="3"/>
  <c r="AV1138" i="3"/>
  <c r="AV1139" i="3"/>
  <c r="AV1140" i="3"/>
  <c r="AV1141" i="3"/>
  <c r="AV1142" i="3"/>
  <c r="AV1143" i="3"/>
  <c r="AV1144" i="3"/>
  <c r="AV1145" i="3"/>
  <c r="AV1146" i="3"/>
  <c r="AV1147" i="3"/>
  <c r="AV1148" i="3"/>
  <c r="AV1149" i="3"/>
  <c r="AV1150" i="3"/>
  <c r="AV1151" i="3"/>
  <c r="AV1152" i="3"/>
  <c r="AV1153" i="3"/>
  <c r="AV1154" i="3"/>
  <c r="AV1155" i="3"/>
  <c r="AV1156" i="3"/>
  <c r="AV1157" i="3"/>
  <c r="AV1158" i="3"/>
  <c r="AV1159" i="3"/>
  <c r="AV1160" i="3"/>
  <c r="AV1161" i="3"/>
  <c r="AV1162" i="3"/>
  <c r="AV1163" i="3"/>
  <c r="AV1164" i="3"/>
  <c r="AV1165" i="3"/>
  <c r="AV1166" i="3"/>
  <c r="AV1167" i="3"/>
  <c r="AV1168" i="3"/>
  <c r="AV1169" i="3"/>
  <c r="AV1170" i="3"/>
  <c r="AV1171" i="3"/>
  <c r="AV1172" i="3"/>
  <c r="AV1173" i="3"/>
  <c r="AV1174" i="3"/>
  <c r="AV1175" i="3"/>
  <c r="AV1176" i="3"/>
  <c r="AV1177" i="3"/>
  <c r="AV1178" i="3"/>
  <c r="AV1179" i="3"/>
  <c r="AV1180" i="3"/>
  <c r="AV1181" i="3"/>
  <c r="AV1182" i="3"/>
  <c r="AV1183" i="3"/>
  <c r="AV1184" i="3"/>
  <c r="AV1185" i="3"/>
  <c r="AV1186" i="3"/>
  <c r="AV1187" i="3"/>
  <c r="AV1188" i="3"/>
  <c r="AV1189" i="3"/>
  <c r="AV1190" i="3"/>
  <c r="AV1191" i="3"/>
  <c r="AV1192" i="3"/>
  <c r="AV1193" i="3"/>
  <c r="AV1194" i="3"/>
  <c r="AV1195" i="3"/>
  <c r="AV1196" i="3"/>
  <c r="AV1197" i="3"/>
  <c r="AV1198" i="3"/>
  <c r="AV1199" i="3"/>
  <c r="AV1200" i="3"/>
  <c r="AV1201" i="3"/>
  <c r="AV1202" i="3"/>
  <c r="AV1203" i="3"/>
  <c r="AV1204" i="3"/>
  <c r="AV1205" i="3"/>
  <c r="AV1206" i="3"/>
  <c r="AV1207" i="3"/>
  <c r="AV1208" i="3"/>
  <c r="AV1209" i="3"/>
  <c r="AV1210" i="3"/>
  <c r="AV1211" i="3"/>
  <c r="AV1212" i="3"/>
  <c r="AV1213" i="3"/>
  <c r="AV1214" i="3"/>
  <c r="AV1215" i="3"/>
  <c r="AV1216" i="3"/>
  <c r="AV1217" i="3"/>
  <c r="AV1218" i="3"/>
  <c r="AV1219" i="3"/>
  <c r="AV1220" i="3"/>
  <c r="AV1221" i="3"/>
  <c r="AV1222" i="3"/>
  <c r="AV1223" i="3"/>
  <c r="AV1224" i="3"/>
  <c r="AV1225" i="3"/>
  <c r="AV1226" i="3"/>
  <c r="AV1227" i="3"/>
  <c r="AV1228" i="3"/>
  <c r="AV1229" i="3"/>
  <c r="AV1230" i="3"/>
  <c r="AV1231" i="3"/>
  <c r="AV1232" i="3"/>
  <c r="AV1233" i="3"/>
  <c r="AV1234" i="3"/>
  <c r="AV1235" i="3"/>
  <c r="AV1236" i="3"/>
  <c r="AV1237" i="3"/>
  <c r="AV1238" i="3"/>
  <c r="AV1239" i="3"/>
  <c r="AV1240" i="3"/>
  <c r="AV1241" i="3"/>
  <c r="AV1242" i="3"/>
  <c r="AV1243" i="3"/>
  <c r="AV1244" i="3"/>
  <c r="AV1245" i="3"/>
  <c r="AV1246" i="3"/>
  <c r="AV1247" i="3"/>
  <c r="AV1248" i="3"/>
  <c r="AV1249" i="3"/>
  <c r="AV1250" i="3"/>
  <c r="AV1251" i="3"/>
  <c r="AV1252" i="3"/>
  <c r="AV1253" i="3"/>
  <c r="AV1254" i="3"/>
  <c r="AV1255" i="3"/>
  <c r="AV1256" i="3"/>
  <c r="AV1257" i="3"/>
  <c r="AV1258" i="3"/>
  <c r="AV1259" i="3"/>
  <c r="AV1260" i="3"/>
  <c r="AV1261" i="3"/>
  <c r="AV1262" i="3"/>
  <c r="AV1263" i="3"/>
  <c r="AV1264" i="3"/>
  <c r="AV1265" i="3"/>
  <c r="AV1266" i="3"/>
  <c r="AV1267" i="3"/>
  <c r="AV1268" i="3"/>
  <c r="AV1269" i="3"/>
  <c r="AV1270" i="3"/>
  <c r="AV1271" i="3"/>
  <c r="AV1272" i="3"/>
  <c r="AV1273" i="3"/>
  <c r="AV1274" i="3"/>
  <c r="AV1275" i="3"/>
  <c r="AV1276" i="3"/>
  <c r="AV1277" i="3"/>
  <c r="AV1278" i="3"/>
  <c r="AV1279" i="3"/>
  <c r="AV1280" i="3"/>
  <c r="AV1281" i="3"/>
  <c r="AV1282" i="3"/>
  <c r="AV1283" i="3"/>
  <c r="AV1284" i="3"/>
  <c r="AV1285" i="3"/>
  <c r="AV1286" i="3"/>
  <c r="AV1287" i="3"/>
  <c r="AV1288" i="3"/>
  <c r="AV1289" i="3"/>
  <c r="AV1290" i="3"/>
  <c r="AV1291" i="3"/>
  <c r="AV1292" i="3"/>
  <c r="AV1293" i="3"/>
  <c r="AV1294" i="3"/>
  <c r="AV1295" i="3"/>
  <c r="AV1296" i="3"/>
  <c r="AV1297" i="3"/>
  <c r="AV1298" i="3"/>
  <c r="AV1299" i="3"/>
  <c r="AV1300" i="3"/>
  <c r="AV1301" i="3"/>
  <c r="AV1302" i="3"/>
  <c r="AV1303" i="3"/>
  <c r="AV1304" i="3"/>
  <c r="AV1305" i="3"/>
  <c r="AV1306" i="3"/>
  <c r="AV1307" i="3"/>
  <c r="AV1308" i="3"/>
  <c r="AV1309" i="3"/>
  <c r="AV1310" i="3"/>
  <c r="AV1311" i="3"/>
  <c r="AV1312" i="3"/>
  <c r="AV1313" i="3"/>
  <c r="AV1314" i="3"/>
  <c r="AV1315" i="3"/>
  <c r="AV1316" i="3"/>
  <c r="AV1317" i="3"/>
  <c r="AV1318" i="3"/>
  <c r="AV1319" i="3"/>
  <c r="AV1320" i="3"/>
  <c r="AV1321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L54" i="1"/>
  <c r="N54" i="1"/>
  <c r="P54" i="1"/>
  <c r="R54" i="1"/>
  <c r="T54" i="1"/>
  <c r="X54" i="1"/>
  <c r="V54" i="1"/>
  <c r="W1086" i="3"/>
  <c r="W1093" i="3"/>
  <c r="W1098" i="3"/>
  <c r="W1117" i="3"/>
  <c r="W1161" i="3"/>
  <c r="W1081" i="3"/>
  <c r="W1082" i="3"/>
  <c r="W1083" i="3"/>
  <c r="W1084" i="3"/>
  <c r="W1085" i="3"/>
  <c r="W1087" i="3"/>
  <c r="W1088" i="3"/>
  <c r="W1089" i="3"/>
  <c r="W1090" i="3"/>
  <c r="W1091" i="3"/>
  <c r="W1092" i="3"/>
  <c r="W1094" i="3"/>
  <c r="W1095" i="3"/>
  <c r="W1096" i="3"/>
  <c r="W1097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AD54" i="1"/>
  <c r="AB54" i="1"/>
  <c r="BF54" i="1"/>
  <c r="AJ54" i="1"/>
  <c r="AH54" i="1"/>
  <c r="AF54" i="1"/>
  <c r="Z54" i="1"/>
  <c r="AX54" i="1"/>
  <c r="BH54" i="1"/>
  <c r="AV54" i="1"/>
  <c r="BD54" i="1"/>
  <c r="AZ54" i="1"/>
  <c r="BJ54" i="1"/>
  <c r="BB54" i="1"/>
  <c r="AP54" i="1"/>
  <c r="AR54" i="1"/>
  <c r="AT54" i="1"/>
  <c r="AL54" i="1"/>
  <c r="AN54" i="1"/>
  <c r="BL54" i="1"/>
  <c r="BN54" i="1"/>
  <c r="C54" i="1"/>
  <c r="BM54" i="1"/>
  <c r="BM41" i="1"/>
  <c r="BM32" i="1"/>
  <c r="BM18" i="1"/>
  <c r="BM12" i="1"/>
  <c r="BM7" i="1"/>
  <c r="BM5" i="1"/>
  <c r="BK54" i="1"/>
  <c r="BI54" i="1"/>
  <c r="BK41" i="1"/>
  <c r="BI41" i="1"/>
  <c r="BK32" i="1"/>
  <c r="BI32" i="1"/>
  <c r="BK18" i="1"/>
  <c r="BI18" i="1"/>
  <c r="BK12" i="1"/>
  <c r="BI12" i="1"/>
  <c r="BK7" i="1"/>
  <c r="BI7" i="1"/>
  <c r="BK5" i="1"/>
  <c r="BI5" i="1"/>
  <c r="BZ1161" i="2"/>
  <c r="BY1837" i="2"/>
  <c r="BY1838" i="2"/>
  <c r="BY1839" i="2"/>
  <c r="BY1840" i="2"/>
  <c r="BY1841" i="2"/>
  <c r="BY1842" i="2"/>
  <c r="BY1843" i="2"/>
  <c r="BY1844" i="2"/>
  <c r="BY1845" i="2"/>
  <c r="BY1846" i="2"/>
  <c r="BY1847" i="2"/>
  <c r="BX1837" i="2"/>
  <c r="BX1838" i="2"/>
  <c r="BX1839" i="2"/>
  <c r="BX1840" i="2"/>
  <c r="BX1841" i="2"/>
  <c r="BX1842" i="2"/>
  <c r="BX1843" i="2"/>
  <c r="BX1844" i="2"/>
  <c r="BX1845" i="2"/>
  <c r="BX1846" i="2"/>
  <c r="BX1847" i="2"/>
  <c r="R1322" i="3"/>
  <c r="BM1322" i="3"/>
  <c r="BN1322" i="3"/>
  <c r="AY113" i="2"/>
  <c r="AZ113" i="2"/>
  <c r="CL737" i="2"/>
  <c r="CK737" i="2"/>
  <c r="CJ737" i="2"/>
  <c r="CI737" i="2"/>
  <c r="CH737" i="2"/>
  <c r="CG737" i="2"/>
  <c r="CF737" i="2"/>
  <c r="CE737" i="2"/>
  <c r="CD737" i="2"/>
  <c r="CC737" i="2"/>
  <c r="CB737" i="2"/>
  <c r="CA737" i="2"/>
  <c r="BW129" i="2"/>
  <c r="BX129" i="2"/>
  <c r="AV728" i="3"/>
  <c r="AV729" i="3"/>
  <c r="AV730" i="3"/>
  <c r="AV731" i="3"/>
  <c r="AV732" i="3"/>
  <c r="AV733" i="3"/>
  <c r="AV734" i="3"/>
  <c r="AV735" i="3"/>
  <c r="AV736" i="3"/>
  <c r="AV737" i="3"/>
  <c r="AV738" i="3"/>
  <c r="AV739" i="3"/>
  <c r="AV740" i="3"/>
  <c r="AV741" i="3"/>
  <c r="AV742" i="3"/>
  <c r="AV743" i="3"/>
  <c r="AV744" i="3"/>
  <c r="AV745" i="3"/>
  <c r="AV746" i="3"/>
  <c r="AV747" i="3"/>
  <c r="AV748" i="3"/>
  <c r="AV749" i="3"/>
  <c r="AV750" i="3"/>
  <c r="AV751" i="3"/>
  <c r="AV752" i="3"/>
  <c r="AV753" i="3"/>
  <c r="AV754" i="3"/>
  <c r="AV755" i="3"/>
  <c r="AV756" i="3"/>
  <c r="AV757" i="3"/>
  <c r="AV758" i="3"/>
  <c r="AV759" i="3"/>
  <c r="AV760" i="3"/>
  <c r="AV761" i="3"/>
  <c r="AV762" i="3"/>
  <c r="AV763" i="3"/>
  <c r="AV764" i="3"/>
  <c r="AV765" i="3"/>
  <c r="AV766" i="3"/>
  <c r="AV767" i="3"/>
  <c r="AV768" i="3"/>
  <c r="AV769" i="3"/>
  <c r="AV770" i="3"/>
  <c r="AV771" i="3"/>
  <c r="AV772" i="3"/>
  <c r="AV773" i="3"/>
  <c r="AV774" i="3"/>
  <c r="AV775" i="3"/>
  <c r="AV776" i="3"/>
  <c r="AV777" i="3"/>
  <c r="AV778" i="3"/>
  <c r="AV779" i="3"/>
  <c r="AV780" i="3"/>
  <c r="AV781" i="3"/>
  <c r="AV782" i="3"/>
  <c r="AV783" i="3"/>
  <c r="AV784" i="3"/>
  <c r="AV785" i="3"/>
  <c r="AV786" i="3"/>
  <c r="AV787" i="3"/>
  <c r="AV788" i="3"/>
  <c r="AV789" i="3"/>
  <c r="AV790" i="3"/>
  <c r="AV791" i="3"/>
  <c r="AV792" i="3"/>
  <c r="AV793" i="3"/>
  <c r="AV794" i="3"/>
  <c r="AV795" i="3"/>
  <c r="AV796" i="3"/>
  <c r="AV797" i="3"/>
  <c r="AV798" i="3"/>
  <c r="AV799" i="3"/>
  <c r="AV800" i="3"/>
  <c r="AV801" i="3"/>
  <c r="AV802" i="3"/>
  <c r="AV803" i="3"/>
  <c r="AV804" i="3"/>
  <c r="AV805" i="3"/>
  <c r="AV806" i="3"/>
  <c r="AV807" i="3"/>
  <c r="AV808" i="3"/>
  <c r="AV809" i="3"/>
  <c r="AV810" i="3"/>
  <c r="AV811" i="3"/>
  <c r="AV812" i="3"/>
  <c r="AV813" i="3"/>
  <c r="AV814" i="3"/>
  <c r="AV815" i="3"/>
  <c r="AV816" i="3"/>
  <c r="AV817" i="3"/>
  <c r="AV818" i="3"/>
  <c r="AV819" i="3"/>
  <c r="AV820" i="3"/>
  <c r="AV821" i="3"/>
  <c r="AV822" i="3"/>
  <c r="AV823" i="3"/>
  <c r="AV824" i="3"/>
  <c r="AV825" i="3"/>
  <c r="AV826" i="3"/>
  <c r="AV827" i="3"/>
  <c r="AV828" i="3"/>
  <c r="AV829" i="3"/>
  <c r="AV830" i="3"/>
  <c r="AV831" i="3"/>
  <c r="AV832" i="3"/>
  <c r="AV833" i="3"/>
  <c r="AV834" i="3"/>
  <c r="AV835" i="3"/>
  <c r="AV836" i="3"/>
  <c r="AV837" i="3"/>
  <c r="AV838" i="3"/>
  <c r="AV839" i="3"/>
  <c r="AV840" i="3"/>
  <c r="AV841" i="3"/>
  <c r="AV842" i="3"/>
  <c r="AV843" i="3"/>
  <c r="AV844" i="3"/>
  <c r="AV845" i="3"/>
  <c r="AV846" i="3"/>
  <c r="AV847" i="3"/>
  <c r="AV848" i="3"/>
  <c r="AV849" i="3"/>
  <c r="AV850" i="3"/>
  <c r="AV851" i="3"/>
  <c r="AV852" i="3"/>
  <c r="AV853" i="3"/>
  <c r="AV854" i="3"/>
  <c r="AV855" i="3"/>
  <c r="AV856" i="3"/>
  <c r="AV857" i="3"/>
  <c r="AV858" i="3"/>
  <c r="AV859" i="3"/>
  <c r="AV860" i="3"/>
  <c r="AV861" i="3"/>
  <c r="AV862" i="3"/>
  <c r="AV863" i="3"/>
  <c r="AV864" i="3"/>
  <c r="AV865" i="3"/>
  <c r="AV866" i="3"/>
  <c r="AV867" i="3"/>
  <c r="AV868" i="3"/>
  <c r="AV869" i="3"/>
  <c r="AV870" i="3"/>
  <c r="AV871" i="3"/>
  <c r="AV872" i="3"/>
  <c r="AV873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886" i="3"/>
  <c r="AV887" i="3"/>
  <c r="AV888" i="3"/>
  <c r="AV889" i="3"/>
  <c r="AV890" i="3"/>
  <c r="AV891" i="3"/>
  <c r="AV892" i="3"/>
  <c r="AV893" i="3"/>
  <c r="AV894" i="3"/>
  <c r="AV895" i="3"/>
  <c r="AV896" i="3"/>
  <c r="AV897" i="3"/>
  <c r="AV898" i="3"/>
  <c r="AV899" i="3"/>
  <c r="AV900" i="3"/>
  <c r="AV901" i="3"/>
  <c r="AV902" i="3"/>
  <c r="AV903" i="3"/>
  <c r="AV904" i="3"/>
  <c r="AV905" i="3"/>
  <c r="AV906" i="3"/>
  <c r="AV907" i="3"/>
  <c r="AV908" i="3"/>
  <c r="AV909" i="3"/>
  <c r="AV910" i="3"/>
  <c r="AV911" i="3"/>
  <c r="AV912" i="3"/>
  <c r="AV913" i="3"/>
  <c r="AV914" i="3"/>
  <c r="AV915" i="3"/>
  <c r="AV916" i="3"/>
  <c r="AV917" i="3"/>
  <c r="AV918" i="3"/>
  <c r="AV919" i="3"/>
  <c r="AV920" i="3"/>
  <c r="AV921" i="3"/>
  <c r="AV922" i="3"/>
  <c r="AV923" i="3"/>
  <c r="AV924" i="3"/>
  <c r="AV925" i="3"/>
  <c r="AV926" i="3"/>
  <c r="AV927" i="3"/>
  <c r="AV928" i="3"/>
  <c r="AV929" i="3"/>
  <c r="AV930" i="3"/>
  <c r="AV931" i="3"/>
  <c r="AV932" i="3"/>
  <c r="AV933" i="3"/>
  <c r="AV934" i="3"/>
  <c r="AV935" i="3"/>
  <c r="AV936" i="3"/>
  <c r="AV937" i="3"/>
  <c r="AV938" i="3"/>
  <c r="AV939" i="3"/>
  <c r="AV940" i="3"/>
  <c r="AV941" i="3"/>
  <c r="AV942" i="3"/>
  <c r="AV943" i="3"/>
  <c r="AV944" i="3"/>
  <c r="AV945" i="3"/>
  <c r="AV946" i="3"/>
  <c r="AV947" i="3"/>
  <c r="AV948" i="3"/>
  <c r="AV949" i="3"/>
  <c r="AV950" i="3"/>
  <c r="AV951" i="3"/>
  <c r="AV952" i="3"/>
  <c r="AV953" i="3"/>
  <c r="AV954" i="3"/>
  <c r="AV955" i="3"/>
  <c r="AV956" i="3"/>
  <c r="AV957" i="3"/>
  <c r="AV958" i="3"/>
  <c r="AV959" i="3"/>
  <c r="AV960" i="3"/>
  <c r="AV961" i="3"/>
  <c r="AV962" i="3"/>
  <c r="AV963" i="3"/>
  <c r="AV964" i="3"/>
  <c r="AV965" i="3"/>
  <c r="AV966" i="3"/>
  <c r="AV967" i="3"/>
  <c r="AV968" i="3"/>
  <c r="AV969" i="3"/>
  <c r="AV970" i="3"/>
  <c r="AV971" i="3"/>
  <c r="AV972" i="3"/>
  <c r="AV973" i="3"/>
  <c r="AV974" i="3"/>
  <c r="AV975" i="3"/>
  <c r="AV976" i="3"/>
  <c r="AV977" i="3"/>
  <c r="AV978" i="3"/>
  <c r="AV979" i="3"/>
  <c r="AV980" i="3"/>
  <c r="AV981" i="3"/>
  <c r="AV982" i="3"/>
  <c r="AV983" i="3"/>
  <c r="AV984" i="3"/>
  <c r="AV985" i="3"/>
  <c r="AV986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V1002" i="3"/>
  <c r="AV1003" i="3"/>
  <c r="AV1004" i="3"/>
  <c r="AV1005" i="3"/>
  <c r="AV1006" i="3"/>
  <c r="AV1007" i="3"/>
  <c r="AV1008" i="3"/>
  <c r="AV1009" i="3"/>
  <c r="AV1010" i="3"/>
  <c r="AV1011" i="3"/>
  <c r="AV1012" i="3"/>
  <c r="AV1013" i="3"/>
  <c r="AV1014" i="3"/>
  <c r="AV1015" i="3"/>
  <c r="AV1016" i="3"/>
  <c r="AV1017" i="3"/>
  <c r="AV1018" i="3"/>
  <c r="AV1019" i="3"/>
  <c r="AV1020" i="3"/>
  <c r="AV1021" i="3"/>
  <c r="AV1022" i="3"/>
  <c r="AV1023" i="3"/>
  <c r="AV1024" i="3"/>
  <c r="AV1025" i="3"/>
  <c r="AV1026" i="3"/>
  <c r="AV1027" i="3"/>
  <c r="AV1028" i="3"/>
  <c r="AV1029" i="3"/>
  <c r="AV1030" i="3"/>
  <c r="AV1031" i="3"/>
  <c r="AV1032" i="3"/>
  <c r="AV1033" i="3"/>
  <c r="AV1034" i="3"/>
  <c r="AV1035" i="3"/>
  <c r="AV1036" i="3"/>
  <c r="AV1037" i="3"/>
  <c r="AV1038" i="3"/>
  <c r="AV1039" i="3"/>
  <c r="AV1040" i="3"/>
  <c r="AV1041" i="3"/>
  <c r="AV1042" i="3"/>
  <c r="AV1043" i="3"/>
  <c r="AV1044" i="3"/>
  <c r="AV1045" i="3"/>
  <c r="AV1046" i="3"/>
  <c r="AV1047" i="3"/>
  <c r="AV1048" i="3"/>
  <c r="AV1049" i="3"/>
  <c r="AV1050" i="3"/>
  <c r="AV1051" i="3"/>
  <c r="AV1052" i="3"/>
  <c r="AV1053" i="3"/>
  <c r="AV1054" i="3"/>
  <c r="AV1055" i="3"/>
  <c r="AV1056" i="3"/>
  <c r="AV1057" i="3"/>
  <c r="AV1058" i="3"/>
  <c r="AV1059" i="3"/>
  <c r="AV1060" i="3"/>
  <c r="AV1061" i="3"/>
  <c r="AV1062" i="3"/>
  <c r="AV1063" i="3"/>
  <c r="AV1064" i="3"/>
  <c r="AV1065" i="3"/>
  <c r="AV1066" i="3"/>
  <c r="AV1067" i="3"/>
  <c r="AV1068" i="3"/>
  <c r="AV1069" i="3"/>
  <c r="AV1070" i="3"/>
  <c r="AV1071" i="3"/>
  <c r="AV1072" i="3"/>
  <c r="AV1073" i="3"/>
  <c r="AV1074" i="3"/>
  <c r="AV1075" i="3"/>
  <c r="AV1076" i="3"/>
  <c r="AV1077" i="3"/>
  <c r="AV1078" i="3"/>
  <c r="M24" i="1"/>
  <c r="O24" i="1"/>
  <c r="Q24" i="1"/>
  <c r="S24" i="1"/>
  <c r="U24" i="1"/>
  <c r="W24" i="1"/>
  <c r="Y24" i="1"/>
  <c r="AA24" i="1"/>
  <c r="AC24" i="1"/>
  <c r="AE24" i="1"/>
  <c r="AG24" i="1"/>
  <c r="AI24" i="1"/>
  <c r="AK24" i="1"/>
  <c r="AM24" i="1"/>
  <c r="AO24" i="1"/>
  <c r="AQ24" i="1"/>
  <c r="AS24" i="1"/>
  <c r="AU24" i="1"/>
  <c r="AW24" i="1"/>
  <c r="AY24" i="1"/>
  <c r="BA24" i="1"/>
  <c r="BC24" i="1"/>
  <c r="BE24" i="1"/>
  <c r="BG24" i="1"/>
  <c r="BI24" i="1"/>
  <c r="BK24" i="1"/>
  <c r="BM24" i="1"/>
  <c r="BO24" i="1"/>
  <c r="BQ24" i="1"/>
  <c r="BS24" i="1"/>
  <c r="G24" i="1"/>
  <c r="M19" i="1"/>
  <c r="O19" i="1"/>
  <c r="Q19" i="1"/>
  <c r="S19" i="1"/>
  <c r="U19" i="1"/>
  <c r="W19" i="1"/>
  <c r="Y19" i="1"/>
  <c r="AA19" i="1"/>
  <c r="AC19" i="1"/>
  <c r="AE19" i="1"/>
  <c r="AG19" i="1"/>
  <c r="AI19" i="1"/>
  <c r="AK19" i="1"/>
  <c r="AM19" i="1"/>
  <c r="AO19" i="1"/>
  <c r="AQ19" i="1"/>
  <c r="AS19" i="1"/>
  <c r="AU19" i="1"/>
  <c r="AW19" i="1"/>
  <c r="AY19" i="1"/>
  <c r="BA19" i="1"/>
  <c r="BC19" i="1"/>
  <c r="BE19" i="1"/>
  <c r="BG19" i="1"/>
  <c r="BI19" i="1"/>
  <c r="BK19" i="1"/>
  <c r="BM19" i="1"/>
  <c r="BO19" i="1"/>
  <c r="BQ19" i="1"/>
  <c r="BS19" i="1"/>
  <c r="G19" i="1"/>
  <c r="M35" i="1"/>
  <c r="O35" i="1"/>
  <c r="Q35" i="1"/>
  <c r="S35" i="1"/>
  <c r="U35" i="1"/>
  <c r="W35" i="1"/>
  <c r="Y35" i="1"/>
  <c r="AA35" i="1"/>
  <c r="AC35" i="1"/>
  <c r="AE35" i="1"/>
  <c r="AG35" i="1"/>
  <c r="AI35" i="1"/>
  <c r="AK35" i="1"/>
  <c r="AM35" i="1"/>
  <c r="AO35" i="1"/>
  <c r="AQ35" i="1"/>
  <c r="AS35" i="1"/>
  <c r="AU35" i="1"/>
  <c r="AW35" i="1"/>
  <c r="AY35" i="1"/>
  <c r="BA35" i="1"/>
  <c r="BC35" i="1"/>
  <c r="BE35" i="1"/>
  <c r="BG35" i="1"/>
  <c r="BI35" i="1"/>
  <c r="BK35" i="1"/>
  <c r="BM35" i="1"/>
  <c r="BO35" i="1"/>
  <c r="BQ35" i="1"/>
  <c r="BS35" i="1"/>
  <c r="G35" i="1"/>
  <c r="M41" i="1"/>
  <c r="O41" i="1"/>
  <c r="Q41" i="1"/>
  <c r="S41" i="1"/>
  <c r="U41" i="1"/>
  <c r="W41" i="1"/>
  <c r="Y41" i="1"/>
  <c r="AA41" i="1"/>
  <c r="AC41" i="1"/>
  <c r="AE41" i="1"/>
  <c r="AG41" i="1"/>
  <c r="AI41" i="1"/>
  <c r="AK41" i="1"/>
  <c r="AM41" i="1"/>
  <c r="AO41" i="1"/>
  <c r="AQ41" i="1"/>
  <c r="AS41" i="1"/>
  <c r="AU41" i="1"/>
  <c r="AW41" i="1"/>
  <c r="AY41" i="1"/>
  <c r="BA41" i="1"/>
  <c r="BC41" i="1"/>
  <c r="BE41" i="1"/>
  <c r="BG41" i="1"/>
  <c r="BO41" i="1"/>
  <c r="BQ41" i="1"/>
  <c r="BS41" i="1"/>
  <c r="G41" i="1"/>
  <c r="M9" i="1"/>
  <c r="O9" i="1"/>
  <c r="Q9" i="1"/>
  <c r="S9" i="1"/>
  <c r="U9" i="1"/>
  <c r="W9" i="1"/>
  <c r="Y9" i="1"/>
  <c r="AA9" i="1"/>
  <c r="AC9" i="1"/>
  <c r="AE9" i="1"/>
  <c r="AG9" i="1"/>
  <c r="AI9" i="1"/>
  <c r="AK9" i="1"/>
  <c r="AM9" i="1"/>
  <c r="AO9" i="1"/>
  <c r="AQ9" i="1"/>
  <c r="AS9" i="1"/>
  <c r="AU9" i="1"/>
  <c r="AW9" i="1"/>
  <c r="AY9" i="1"/>
  <c r="BA9" i="1"/>
  <c r="BC9" i="1"/>
  <c r="BE9" i="1"/>
  <c r="BG9" i="1"/>
  <c r="BI9" i="1"/>
  <c r="BK9" i="1"/>
  <c r="BM9" i="1"/>
  <c r="BO9" i="1"/>
  <c r="BQ9" i="1"/>
  <c r="BS9" i="1"/>
  <c r="G9" i="1"/>
  <c r="M33" i="1"/>
  <c r="O33" i="1"/>
  <c r="Q33" i="1"/>
  <c r="S33" i="1"/>
  <c r="U33" i="1"/>
  <c r="W33" i="1"/>
  <c r="Y33" i="1"/>
  <c r="AA33" i="1"/>
  <c r="AC33" i="1"/>
  <c r="AE33" i="1"/>
  <c r="AG33" i="1"/>
  <c r="AI33" i="1"/>
  <c r="AK33" i="1"/>
  <c r="AM33" i="1"/>
  <c r="AO33" i="1"/>
  <c r="AQ33" i="1"/>
  <c r="AS33" i="1"/>
  <c r="AU33" i="1"/>
  <c r="AW33" i="1"/>
  <c r="AY33" i="1"/>
  <c r="BA33" i="1"/>
  <c r="BC33" i="1"/>
  <c r="BE33" i="1"/>
  <c r="BG33" i="1"/>
  <c r="BI33" i="1"/>
  <c r="BK33" i="1"/>
  <c r="BM33" i="1"/>
  <c r="BO33" i="1"/>
  <c r="BQ33" i="1"/>
  <c r="BS33" i="1"/>
  <c r="G33" i="1"/>
  <c r="M5" i="1"/>
  <c r="O5" i="1"/>
  <c r="Q5" i="1"/>
  <c r="S5" i="1"/>
  <c r="U5" i="1"/>
  <c r="W5" i="1"/>
  <c r="Y5" i="1"/>
  <c r="AA5" i="1"/>
  <c r="AC5" i="1"/>
  <c r="AE5" i="1"/>
  <c r="AG5" i="1"/>
  <c r="AI5" i="1"/>
  <c r="AK5" i="1"/>
  <c r="AM5" i="1"/>
  <c r="AO5" i="1"/>
  <c r="AQ5" i="1"/>
  <c r="AS5" i="1"/>
  <c r="AU5" i="1"/>
  <c r="AW5" i="1"/>
  <c r="AY5" i="1"/>
  <c r="BA5" i="1"/>
  <c r="BC5" i="1"/>
  <c r="BE5" i="1"/>
  <c r="BG5" i="1"/>
  <c r="BO5" i="1"/>
  <c r="BQ5" i="1"/>
  <c r="BS5" i="1"/>
  <c r="G5" i="1"/>
  <c r="M27" i="1"/>
  <c r="O27" i="1"/>
  <c r="Q27" i="1"/>
  <c r="S27" i="1"/>
  <c r="U27" i="1"/>
  <c r="W27" i="1"/>
  <c r="Y27" i="1"/>
  <c r="AA27" i="1"/>
  <c r="AC27" i="1"/>
  <c r="AE27" i="1"/>
  <c r="AG27" i="1"/>
  <c r="AI27" i="1"/>
  <c r="AK27" i="1"/>
  <c r="AM27" i="1"/>
  <c r="AO27" i="1"/>
  <c r="AQ27" i="1"/>
  <c r="AS27" i="1"/>
  <c r="AU27" i="1"/>
  <c r="AW27" i="1"/>
  <c r="AY27" i="1"/>
  <c r="BA27" i="1"/>
  <c r="BC27" i="1"/>
  <c r="BE27" i="1"/>
  <c r="BG27" i="1"/>
  <c r="BI27" i="1"/>
  <c r="BK27" i="1"/>
  <c r="BM27" i="1"/>
  <c r="BO27" i="1"/>
  <c r="BQ27" i="1"/>
  <c r="BS27" i="1"/>
  <c r="G27" i="1"/>
  <c r="M16" i="1"/>
  <c r="O16" i="1"/>
  <c r="Q16" i="1"/>
  <c r="S16" i="1"/>
  <c r="U16" i="1"/>
  <c r="W16" i="1"/>
  <c r="Y16" i="1"/>
  <c r="AA16" i="1"/>
  <c r="AC16" i="1"/>
  <c r="AE16" i="1"/>
  <c r="AG16" i="1"/>
  <c r="AI16" i="1"/>
  <c r="AK16" i="1"/>
  <c r="AM16" i="1"/>
  <c r="AO16" i="1"/>
  <c r="AQ16" i="1"/>
  <c r="AS16" i="1"/>
  <c r="AU16" i="1"/>
  <c r="AW16" i="1"/>
  <c r="AY16" i="1"/>
  <c r="BA16" i="1"/>
  <c r="BC16" i="1"/>
  <c r="BE16" i="1"/>
  <c r="BG16" i="1"/>
  <c r="BI16" i="1"/>
  <c r="BK16" i="1"/>
  <c r="BM16" i="1"/>
  <c r="BO16" i="1"/>
  <c r="BQ16" i="1"/>
  <c r="BS16" i="1"/>
  <c r="G16" i="1"/>
  <c r="M40" i="1"/>
  <c r="O40" i="1"/>
  <c r="Q40" i="1"/>
  <c r="S40" i="1"/>
  <c r="U40" i="1"/>
  <c r="W40" i="1"/>
  <c r="Y40" i="1"/>
  <c r="AA40" i="1"/>
  <c r="AC40" i="1"/>
  <c r="AE40" i="1"/>
  <c r="AG40" i="1"/>
  <c r="AI40" i="1"/>
  <c r="AK40" i="1"/>
  <c r="AM40" i="1"/>
  <c r="AO40" i="1"/>
  <c r="AQ40" i="1"/>
  <c r="AS40" i="1"/>
  <c r="AU40" i="1"/>
  <c r="AW40" i="1"/>
  <c r="AY40" i="1"/>
  <c r="BA40" i="1"/>
  <c r="BC40" i="1"/>
  <c r="BE40" i="1"/>
  <c r="BG40" i="1"/>
  <c r="BI40" i="1"/>
  <c r="BK40" i="1"/>
  <c r="BM40" i="1"/>
  <c r="BO40" i="1"/>
  <c r="BQ40" i="1"/>
  <c r="BS40" i="1"/>
  <c r="G40" i="1"/>
  <c r="M3" i="1"/>
  <c r="O3" i="1"/>
  <c r="Q3" i="1"/>
  <c r="S3" i="1"/>
  <c r="U3" i="1"/>
  <c r="W3" i="1"/>
  <c r="Y3" i="1"/>
  <c r="AA3" i="1"/>
  <c r="AC3" i="1"/>
  <c r="AE3" i="1"/>
  <c r="AG3" i="1"/>
  <c r="AI3" i="1"/>
  <c r="AK3" i="1"/>
  <c r="AM3" i="1"/>
  <c r="AO3" i="1"/>
  <c r="AQ3" i="1"/>
  <c r="AS3" i="1"/>
  <c r="AU3" i="1"/>
  <c r="AW3" i="1"/>
  <c r="AY3" i="1"/>
  <c r="BA3" i="1"/>
  <c r="BC3" i="1"/>
  <c r="BE3" i="1"/>
  <c r="BG3" i="1"/>
  <c r="BI3" i="1"/>
  <c r="BK3" i="1"/>
  <c r="BM3" i="1"/>
  <c r="BO3" i="1"/>
  <c r="BQ3" i="1"/>
  <c r="BS3" i="1"/>
  <c r="G3" i="1"/>
  <c r="M4" i="1"/>
  <c r="O4" i="1"/>
  <c r="Q4" i="1"/>
  <c r="S4" i="1"/>
  <c r="U4" i="1"/>
  <c r="W4" i="1"/>
  <c r="Y4" i="1"/>
  <c r="AA4" i="1"/>
  <c r="AC4" i="1"/>
  <c r="AE4" i="1"/>
  <c r="AG4" i="1"/>
  <c r="AI4" i="1"/>
  <c r="AK4" i="1"/>
  <c r="AM4" i="1"/>
  <c r="AO4" i="1"/>
  <c r="AQ4" i="1"/>
  <c r="AS4" i="1"/>
  <c r="AU4" i="1"/>
  <c r="AW4" i="1"/>
  <c r="AY4" i="1"/>
  <c r="BA4" i="1"/>
  <c r="BC4" i="1"/>
  <c r="BE4" i="1"/>
  <c r="BG4" i="1"/>
  <c r="BI4" i="1"/>
  <c r="BK4" i="1"/>
  <c r="BM4" i="1"/>
  <c r="BO4" i="1"/>
  <c r="BQ4" i="1"/>
  <c r="BS4" i="1"/>
  <c r="G4" i="1"/>
  <c r="M6" i="1"/>
  <c r="O6" i="1"/>
  <c r="Q6" i="1"/>
  <c r="S6" i="1"/>
  <c r="U6" i="1"/>
  <c r="W6" i="1"/>
  <c r="Y6" i="1"/>
  <c r="AA6" i="1"/>
  <c r="AC6" i="1"/>
  <c r="AE6" i="1"/>
  <c r="AG6" i="1"/>
  <c r="AI6" i="1"/>
  <c r="AK6" i="1"/>
  <c r="AM6" i="1"/>
  <c r="AO6" i="1"/>
  <c r="AQ6" i="1"/>
  <c r="AS6" i="1"/>
  <c r="AU6" i="1"/>
  <c r="AW6" i="1"/>
  <c r="AY6" i="1"/>
  <c r="BA6" i="1"/>
  <c r="BC6" i="1"/>
  <c r="BE6" i="1"/>
  <c r="BG6" i="1"/>
  <c r="BI6" i="1"/>
  <c r="BK6" i="1"/>
  <c r="BM6" i="1"/>
  <c r="BO6" i="1"/>
  <c r="BQ6" i="1"/>
  <c r="BS6" i="1"/>
  <c r="G6" i="1"/>
  <c r="M7" i="1"/>
  <c r="O7" i="1"/>
  <c r="Q7" i="1"/>
  <c r="S7" i="1"/>
  <c r="U7" i="1"/>
  <c r="W7" i="1"/>
  <c r="Y7" i="1"/>
  <c r="AA7" i="1"/>
  <c r="AC7" i="1"/>
  <c r="AE7" i="1"/>
  <c r="AG7" i="1"/>
  <c r="AI7" i="1"/>
  <c r="AK7" i="1"/>
  <c r="AM7" i="1"/>
  <c r="AO7" i="1"/>
  <c r="AQ7" i="1"/>
  <c r="AS7" i="1"/>
  <c r="AU7" i="1"/>
  <c r="AW7" i="1"/>
  <c r="AY7" i="1"/>
  <c r="BA7" i="1"/>
  <c r="BC7" i="1"/>
  <c r="BE7" i="1"/>
  <c r="BG7" i="1"/>
  <c r="BO7" i="1"/>
  <c r="BQ7" i="1"/>
  <c r="BS7" i="1"/>
  <c r="G7" i="1"/>
  <c r="M8" i="1"/>
  <c r="O8" i="1"/>
  <c r="Q8" i="1"/>
  <c r="S8" i="1"/>
  <c r="U8" i="1"/>
  <c r="W8" i="1"/>
  <c r="Y8" i="1"/>
  <c r="AA8" i="1"/>
  <c r="AC8" i="1"/>
  <c r="AE8" i="1"/>
  <c r="AG8" i="1"/>
  <c r="AI8" i="1"/>
  <c r="AK8" i="1"/>
  <c r="AM8" i="1"/>
  <c r="AO8" i="1"/>
  <c r="AQ8" i="1"/>
  <c r="AS8" i="1"/>
  <c r="AU8" i="1"/>
  <c r="AW8" i="1"/>
  <c r="AY8" i="1"/>
  <c r="BA8" i="1"/>
  <c r="BC8" i="1"/>
  <c r="BE8" i="1"/>
  <c r="BG8" i="1"/>
  <c r="BI8" i="1"/>
  <c r="BK8" i="1"/>
  <c r="BM8" i="1"/>
  <c r="BO8" i="1"/>
  <c r="BQ8" i="1"/>
  <c r="BS8" i="1"/>
  <c r="G8" i="1"/>
  <c r="M10" i="1"/>
  <c r="O10" i="1"/>
  <c r="Q10" i="1"/>
  <c r="S10" i="1"/>
  <c r="U10" i="1"/>
  <c r="W10" i="1"/>
  <c r="Y10" i="1"/>
  <c r="AA10" i="1"/>
  <c r="AC10" i="1"/>
  <c r="AE10" i="1"/>
  <c r="AG10" i="1"/>
  <c r="AI10" i="1"/>
  <c r="AK10" i="1"/>
  <c r="AM10" i="1"/>
  <c r="AO10" i="1"/>
  <c r="AQ10" i="1"/>
  <c r="AS10" i="1"/>
  <c r="AU10" i="1"/>
  <c r="AW10" i="1"/>
  <c r="AY10" i="1"/>
  <c r="BA10" i="1"/>
  <c r="BC10" i="1"/>
  <c r="BE10" i="1"/>
  <c r="BG10" i="1"/>
  <c r="BI10" i="1"/>
  <c r="BK10" i="1"/>
  <c r="BM10" i="1"/>
  <c r="BO10" i="1"/>
  <c r="BQ10" i="1"/>
  <c r="BS10" i="1"/>
  <c r="G10" i="1"/>
  <c r="M11" i="1"/>
  <c r="O11" i="1"/>
  <c r="Q11" i="1"/>
  <c r="S11" i="1"/>
  <c r="U11" i="1"/>
  <c r="W11" i="1"/>
  <c r="Y11" i="1"/>
  <c r="AA11" i="1"/>
  <c r="AC11" i="1"/>
  <c r="AE11" i="1"/>
  <c r="AG11" i="1"/>
  <c r="AI11" i="1"/>
  <c r="AK11" i="1"/>
  <c r="AM11" i="1"/>
  <c r="AO11" i="1"/>
  <c r="AQ11" i="1"/>
  <c r="AS11" i="1"/>
  <c r="AU11" i="1"/>
  <c r="AW11" i="1"/>
  <c r="AY11" i="1"/>
  <c r="BA11" i="1"/>
  <c r="BC11" i="1"/>
  <c r="BE11" i="1"/>
  <c r="BG11" i="1"/>
  <c r="BI11" i="1"/>
  <c r="BK11" i="1"/>
  <c r="BM11" i="1"/>
  <c r="BO11" i="1"/>
  <c r="BQ11" i="1"/>
  <c r="BS11" i="1"/>
  <c r="G11" i="1"/>
  <c r="M12" i="1"/>
  <c r="O12" i="1"/>
  <c r="Q12" i="1"/>
  <c r="S12" i="1"/>
  <c r="U12" i="1"/>
  <c r="W12" i="1"/>
  <c r="Y12" i="1"/>
  <c r="AA12" i="1"/>
  <c r="AC12" i="1"/>
  <c r="AE12" i="1"/>
  <c r="AG12" i="1"/>
  <c r="AI12" i="1"/>
  <c r="AK12" i="1"/>
  <c r="AM12" i="1"/>
  <c r="AO12" i="1"/>
  <c r="AQ12" i="1"/>
  <c r="AS12" i="1"/>
  <c r="AU12" i="1"/>
  <c r="AW12" i="1"/>
  <c r="AY12" i="1"/>
  <c r="BA12" i="1"/>
  <c r="BC12" i="1"/>
  <c r="BE12" i="1"/>
  <c r="BG12" i="1"/>
  <c r="BO12" i="1"/>
  <c r="BQ12" i="1"/>
  <c r="BS12" i="1"/>
  <c r="G12" i="1"/>
  <c r="M13" i="1"/>
  <c r="O13" i="1"/>
  <c r="Q13" i="1"/>
  <c r="S13" i="1"/>
  <c r="U13" i="1"/>
  <c r="W13" i="1"/>
  <c r="Y13" i="1"/>
  <c r="AA13" i="1"/>
  <c r="AC13" i="1"/>
  <c r="AE13" i="1"/>
  <c r="AG13" i="1"/>
  <c r="AI13" i="1"/>
  <c r="AK13" i="1"/>
  <c r="AM13" i="1"/>
  <c r="AO13" i="1"/>
  <c r="AQ13" i="1"/>
  <c r="AS13" i="1"/>
  <c r="AU13" i="1"/>
  <c r="AW13" i="1"/>
  <c r="AY13" i="1"/>
  <c r="BA13" i="1"/>
  <c r="BC13" i="1"/>
  <c r="BE13" i="1"/>
  <c r="BG13" i="1"/>
  <c r="BI13" i="1"/>
  <c r="BK13" i="1"/>
  <c r="BM13" i="1"/>
  <c r="BO13" i="1"/>
  <c r="BQ13" i="1"/>
  <c r="BS13" i="1"/>
  <c r="G13" i="1"/>
  <c r="M14" i="1"/>
  <c r="O14" i="1"/>
  <c r="Q14" i="1"/>
  <c r="S14" i="1"/>
  <c r="U14" i="1"/>
  <c r="W14" i="1"/>
  <c r="Y14" i="1"/>
  <c r="AA14" i="1"/>
  <c r="AC14" i="1"/>
  <c r="AE14" i="1"/>
  <c r="AG14" i="1"/>
  <c r="AI14" i="1"/>
  <c r="AK14" i="1"/>
  <c r="AM14" i="1"/>
  <c r="AO14" i="1"/>
  <c r="AQ14" i="1"/>
  <c r="AS14" i="1"/>
  <c r="AU14" i="1"/>
  <c r="AW14" i="1"/>
  <c r="AY14" i="1"/>
  <c r="BA14" i="1"/>
  <c r="BC14" i="1"/>
  <c r="BE14" i="1"/>
  <c r="BG14" i="1"/>
  <c r="BI14" i="1"/>
  <c r="BK14" i="1"/>
  <c r="BM14" i="1"/>
  <c r="BO14" i="1"/>
  <c r="BQ14" i="1"/>
  <c r="BS14" i="1"/>
  <c r="G14" i="1"/>
  <c r="M15" i="1"/>
  <c r="O15" i="1"/>
  <c r="Q15" i="1"/>
  <c r="S15" i="1"/>
  <c r="U15" i="1"/>
  <c r="W15" i="1"/>
  <c r="Y15" i="1"/>
  <c r="AA15" i="1"/>
  <c r="AC15" i="1"/>
  <c r="AE15" i="1"/>
  <c r="AG15" i="1"/>
  <c r="AI15" i="1"/>
  <c r="AK15" i="1"/>
  <c r="AM15" i="1"/>
  <c r="AO15" i="1"/>
  <c r="AQ15" i="1"/>
  <c r="AS15" i="1"/>
  <c r="AU15" i="1"/>
  <c r="AW15" i="1"/>
  <c r="AY15" i="1"/>
  <c r="BA15" i="1"/>
  <c r="BC15" i="1"/>
  <c r="BE15" i="1"/>
  <c r="BG15" i="1"/>
  <c r="BI15" i="1"/>
  <c r="BK15" i="1"/>
  <c r="BM15" i="1"/>
  <c r="BO15" i="1"/>
  <c r="BQ15" i="1"/>
  <c r="BS15" i="1"/>
  <c r="G15" i="1"/>
  <c r="M17" i="1"/>
  <c r="O17" i="1"/>
  <c r="Q17" i="1"/>
  <c r="S17" i="1"/>
  <c r="U17" i="1"/>
  <c r="W17" i="1"/>
  <c r="Y17" i="1"/>
  <c r="AA17" i="1"/>
  <c r="AC17" i="1"/>
  <c r="AE17" i="1"/>
  <c r="AG17" i="1"/>
  <c r="AI17" i="1"/>
  <c r="AK17" i="1"/>
  <c r="AM17" i="1"/>
  <c r="AO17" i="1"/>
  <c r="AQ17" i="1"/>
  <c r="AS17" i="1"/>
  <c r="AU17" i="1"/>
  <c r="AW17" i="1"/>
  <c r="AY17" i="1"/>
  <c r="BA17" i="1"/>
  <c r="BC17" i="1"/>
  <c r="BE17" i="1"/>
  <c r="BG17" i="1"/>
  <c r="BI17" i="1"/>
  <c r="BK17" i="1"/>
  <c r="BM17" i="1"/>
  <c r="BO17" i="1"/>
  <c r="BQ17" i="1"/>
  <c r="BS17" i="1"/>
  <c r="G17" i="1"/>
  <c r="M18" i="1"/>
  <c r="O18" i="1"/>
  <c r="Q18" i="1"/>
  <c r="S18" i="1"/>
  <c r="U18" i="1"/>
  <c r="W18" i="1"/>
  <c r="Y18" i="1"/>
  <c r="AA18" i="1"/>
  <c r="AC18" i="1"/>
  <c r="AE18" i="1"/>
  <c r="AG18" i="1"/>
  <c r="AI18" i="1"/>
  <c r="AK18" i="1"/>
  <c r="AM18" i="1"/>
  <c r="AO18" i="1"/>
  <c r="AQ18" i="1"/>
  <c r="AS18" i="1"/>
  <c r="AU18" i="1"/>
  <c r="AW18" i="1"/>
  <c r="AY18" i="1"/>
  <c r="BA18" i="1"/>
  <c r="BC18" i="1"/>
  <c r="BE18" i="1"/>
  <c r="BG18" i="1"/>
  <c r="BO18" i="1"/>
  <c r="BQ18" i="1"/>
  <c r="BS18" i="1"/>
  <c r="G18" i="1"/>
  <c r="M20" i="1"/>
  <c r="O20" i="1"/>
  <c r="Q20" i="1"/>
  <c r="S20" i="1"/>
  <c r="U20" i="1"/>
  <c r="W20" i="1"/>
  <c r="Y20" i="1"/>
  <c r="AA20" i="1"/>
  <c r="AC20" i="1"/>
  <c r="AE20" i="1"/>
  <c r="AG20" i="1"/>
  <c r="AI20" i="1"/>
  <c r="AK20" i="1"/>
  <c r="AM20" i="1"/>
  <c r="AO20" i="1"/>
  <c r="AQ20" i="1"/>
  <c r="AS20" i="1"/>
  <c r="AU20" i="1"/>
  <c r="AW20" i="1"/>
  <c r="AY20" i="1"/>
  <c r="BA20" i="1"/>
  <c r="BC20" i="1"/>
  <c r="BE20" i="1"/>
  <c r="BG20" i="1"/>
  <c r="BI20" i="1"/>
  <c r="BK20" i="1"/>
  <c r="BM20" i="1"/>
  <c r="BO20" i="1"/>
  <c r="BQ20" i="1"/>
  <c r="BS20" i="1"/>
  <c r="G20" i="1"/>
  <c r="M21" i="1"/>
  <c r="O21" i="1"/>
  <c r="Q21" i="1"/>
  <c r="S21" i="1"/>
  <c r="U21" i="1"/>
  <c r="W21" i="1"/>
  <c r="Y21" i="1"/>
  <c r="AA21" i="1"/>
  <c r="AC21" i="1"/>
  <c r="AE21" i="1"/>
  <c r="AG21" i="1"/>
  <c r="AI21" i="1"/>
  <c r="AK21" i="1"/>
  <c r="AM21" i="1"/>
  <c r="AO21" i="1"/>
  <c r="AQ21" i="1"/>
  <c r="AS21" i="1"/>
  <c r="AU21" i="1"/>
  <c r="AW21" i="1"/>
  <c r="AY21" i="1"/>
  <c r="BA21" i="1"/>
  <c r="BC21" i="1"/>
  <c r="BE21" i="1"/>
  <c r="BG21" i="1"/>
  <c r="BI21" i="1"/>
  <c r="BK21" i="1"/>
  <c r="BM21" i="1"/>
  <c r="BO21" i="1"/>
  <c r="BQ21" i="1"/>
  <c r="BS21" i="1"/>
  <c r="G21" i="1"/>
  <c r="M22" i="1"/>
  <c r="O22" i="1"/>
  <c r="Q22" i="1"/>
  <c r="S22" i="1"/>
  <c r="U22" i="1"/>
  <c r="W22" i="1"/>
  <c r="Y22" i="1"/>
  <c r="AA22" i="1"/>
  <c r="AC22" i="1"/>
  <c r="AE22" i="1"/>
  <c r="AG22" i="1"/>
  <c r="AI22" i="1"/>
  <c r="AK22" i="1"/>
  <c r="AM22" i="1"/>
  <c r="AO22" i="1"/>
  <c r="AQ22" i="1"/>
  <c r="AS22" i="1"/>
  <c r="AU22" i="1"/>
  <c r="AW22" i="1"/>
  <c r="AY22" i="1"/>
  <c r="BA22" i="1"/>
  <c r="BC22" i="1"/>
  <c r="BE22" i="1"/>
  <c r="BG22" i="1"/>
  <c r="BI22" i="1"/>
  <c r="BK22" i="1"/>
  <c r="BM22" i="1"/>
  <c r="BO22" i="1"/>
  <c r="BQ22" i="1"/>
  <c r="BS22" i="1"/>
  <c r="G22" i="1"/>
  <c r="M23" i="1"/>
  <c r="O23" i="1"/>
  <c r="Q23" i="1"/>
  <c r="S23" i="1"/>
  <c r="U23" i="1"/>
  <c r="W23" i="1"/>
  <c r="Y23" i="1"/>
  <c r="AA23" i="1"/>
  <c r="AC23" i="1"/>
  <c r="AE23" i="1"/>
  <c r="AG23" i="1"/>
  <c r="AI23" i="1"/>
  <c r="AK23" i="1"/>
  <c r="AM23" i="1"/>
  <c r="AO23" i="1"/>
  <c r="AQ23" i="1"/>
  <c r="AS23" i="1"/>
  <c r="AU23" i="1"/>
  <c r="AW23" i="1"/>
  <c r="AY23" i="1"/>
  <c r="BA23" i="1"/>
  <c r="BC23" i="1"/>
  <c r="BE23" i="1"/>
  <c r="BG23" i="1"/>
  <c r="BI23" i="1"/>
  <c r="BK23" i="1"/>
  <c r="BM23" i="1"/>
  <c r="BO23" i="1"/>
  <c r="BQ23" i="1"/>
  <c r="BS23" i="1"/>
  <c r="G23" i="1"/>
  <c r="M25" i="1"/>
  <c r="O25" i="1"/>
  <c r="Q25" i="1"/>
  <c r="S25" i="1"/>
  <c r="U25" i="1"/>
  <c r="W25" i="1"/>
  <c r="Y25" i="1"/>
  <c r="AA25" i="1"/>
  <c r="AC25" i="1"/>
  <c r="AE25" i="1"/>
  <c r="AG25" i="1"/>
  <c r="AI25" i="1"/>
  <c r="AK25" i="1"/>
  <c r="AM25" i="1"/>
  <c r="AO25" i="1"/>
  <c r="AQ25" i="1"/>
  <c r="AS25" i="1"/>
  <c r="AU25" i="1"/>
  <c r="AW25" i="1"/>
  <c r="AY25" i="1"/>
  <c r="BA25" i="1"/>
  <c r="BC25" i="1"/>
  <c r="BE25" i="1"/>
  <c r="BG25" i="1"/>
  <c r="BI25" i="1"/>
  <c r="BK25" i="1"/>
  <c r="BM25" i="1"/>
  <c r="BO25" i="1"/>
  <c r="BQ25" i="1"/>
  <c r="BS25" i="1"/>
  <c r="G25" i="1"/>
  <c r="M26" i="1"/>
  <c r="O26" i="1"/>
  <c r="Q26" i="1"/>
  <c r="S26" i="1"/>
  <c r="U26" i="1"/>
  <c r="W26" i="1"/>
  <c r="Y26" i="1"/>
  <c r="AA26" i="1"/>
  <c r="AC26" i="1"/>
  <c r="AE26" i="1"/>
  <c r="AG26" i="1"/>
  <c r="AI26" i="1"/>
  <c r="AK26" i="1"/>
  <c r="AM26" i="1"/>
  <c r="AO26" i="1"/>
  <c r="AQ26" i="1"/>
  <c r="AS26" i="1"/>
  <c r="AU26" i="1"/>
  <c r="AW26" i="1"/>
  <c r="AY26" i="1"/>
  <c r="BA26" i="1"/>
  <c r="BC26" i="1"/>
  <c r="BE26" i="1"/>
  <c r="BG26" i="1"/>
  <c r="BI26" i="1"/>
  <c r="BK26" i="1"/>
  <c r="BM26" i="1"/>
  <c r="BO26" i="1"/>
  <c r="BQ26" i="1"/>
  <c r="BS26" i="1"/>
  <c r="G26" i="1"/>
  <c r="M28" i="1"/>
  <c r="O28" i="1"/>
  <c r="Q28" i="1"/>
  <c r="S28" i="1"/>
  <c r="U28" i="1"/>
  <c r="W28" i="1"/>
  <c r="Y28" i="1"/>
  <c r="AA28" i="1"/>
  <c r="AC28" i="1"/>
  <c r="AE28" i="1"/>
  <c r="AG28" i="1"/>
  <c r="AI28" i="1"/>
  <c r="AK28" i="1"/>
  <c r="AM28" i="1"/>
  <c r="AO28" i="1"/>
  <c r="AQ28" i="1"/>
  <c r="AS28" i="1"/>
  <c r="AU28" i="1"/>
  <c r="AW28" i="1"/>
  <c r="AY28" i="1"/>
  <c r="BA28" i="1"/>
  <c r="BC28" i="1"/>
  <c r="BE28" i="1"/>
  <c r="BG28" i="1"/>
  <c r="BI28" i="1"/>
  <c r="BK28" i="1"/>
  <c r="BM28" i="1"/>
  <c r="BO28" i="1"/>
  <c r="BQ28" i="1"/>
  <c r="BS28" i="1"/>
  <c r="G28" i="1"/>
  <c r="M29" i="1"/>
  <c r="O29" i="1"/>
  <c r="Q29" i="1"/>
  <c r="S29" i="1"/>
  <c r="U29" i="1"/>
  <c r="W29" i="1"/>
  <c r="Y29" i="1"/>
  <c r="AA29" i="1"/>
  <c r="AC29" i="1"/>
  <c r="AE29" i="1"/>
  <c r="AG29" i="1"/>
  <c r="AI29" i="1"/>
  <c r="AK29" i="1"/>
  <c r="AM29" i="1"/>
  <c r="AO29" i="1"/>
  <c r="AQ29" i="1"/>
  <c r="AS29" i="1"/>
  <c r="AU29" i="1"/>
  <c r="AW29" i="1"/>
  <c r="AY29" i="1"/>
  <c r="BA29" i="1"/>
  <c r="BC29" i="1"/>
  <c r="BE29" i="1"/>
  <c r="BG29" i="1"/>
  <c r="BI29" i="1"/>
  <c r="BK29" i="1"/>
  <c r="BM29" i="1"/>
  <c r="BO29" i="1"/>
  <c r="BQ29" i="1"/>
  <c r="BS29" i="1"/>
  <c r="G29" i="1"/>
  <c r="M30" i="1"/>
  <c r="O30" i="1"/>
  <c r="Q30" i="1"/>
  <c r="S30" i="1"/>
  <c r="U30" i="1"/>
  <c r="W30" i="1"/>
  <c r="Y30" i="1"/>
  <c r="AA30" i="1"/>
  <c r="AC30" i="1"/>
  <c r="AE30" i="1"/>
  <c r="AG30" i="1"/>
  <c r="AI30" i="1"/>
  <c r="AK30" i="1"/>
  <c r="AM30" i="1"/>
  <c r="AO30" i="1"/>
  <c r="AQ30" i="1"/>
  <c r="AS30" i="1"/>
  <c r="AU30" i="1"/>
  <c r="AW30" i="1"/>
  <c r="AY30" i="1"/>
  <c r="BA30" i="1"/>
  <c r="BC30" i="1"/>
  <c r="BE30" i="1"/>
  <c r="BG30" i="1"/>
  <c r="BI30" i="1"/>
  <c r="BK30" i="1"/>
  <c r="BM30" i="1"/>
  <c r="BO30" i="1"/>
  <c r="BQ30" i="1"/>
  <c r="BS30" i="1"/>
  <c r="G30" i="1"/>
  <c r="M31" i="1"/>
  <c r="O31" i="1"/>
  <c r="Q31" i="1"/>
  <c r="S31" i="1"/>
  <c r="U31" i="1"/>
  <c r="W31" i="1"/>
  <c r="Y31" i="1"/>
  <c r="AA31" i="1"/>
  <c r="AC31" i="1"/>
  <c r="AE31" i="1"/>
  <c r="AG31" i="1"/>
  <c r="AI31" i="1"/>
  <c r="AK31" i="1"/>
  <c r="AM31" i="1"/>
  <c r="AO31" i="1"/>
  <c r="AQ31" i="1"/>
  <c r="AS31" i="1"/>
  <c r="AU31" i="1"/>
  <c r="AW31" i="1"/>
  <c r="AY31" i="1"/>
  <c r="BA31" i="1"/>
  <c r="BC31" i="1"/>
  <c r="BE31" i="1"/>
  <c r="BG31" i="1"/>
  <c r="BI31" i="1"/>
  <c r="BK31" i="1"/>
  <c r="BM31" i="1"/>
  <c r="BO31" i="1"/>
  <c r="BQ31" i="1"/>
  <c r="BS31" i="1"/>
  <c r="G31" i="1"/>
  <c r="M32" i="1"/>
  <c r="O32" i="1"/>
  <c r="Q32" i="1"/>
  <c r="S32" i="1"/>
  <c r="U32" i="1"/>
  <c r="W32" i="1"/>
  <c r="Y32" i="1"/>
  <c r="AA32" i="1"/>
  <c r="AC32" i="1"/>
  <c r="AE32" i="1"/>
  <c r="AG32" i="1"/>
  <c r="AI32" i="1"/>
  <c r="AK32" i="1"/>
  <c r="AM32" i="1"/>
  <c r="AO32" i="1"/>
  <c r="AQ32" i="1"/>
  <c r="AS32" i="1"/>
  <c r="AU32" i="1"/>
  <c r="AW32" i="1"/>
  <c r="AY32" i="1"/>
  <c r="BA32" i="1"/>
  <c r="BC32" i="1"/>
  <c r="BE32" i="1"/>
  <c r="BG32" i="1"/>
  <c r="BO32" i="1"/>
  <c r="BQ32" i="1"/>
  <c r="BS32" i="1"/>
  <c r="G32" i="1"/>
  <c r="M34" i="1"/>
  <c r="O34" i="1"/>
  <c r="Q34" i="1"/>
  <c r="S34" i="1"/>
  <c r="U34" i="1"/>
  <c r="W34" i="1"/>
  <c r="Y34" i="1"/>
  <c r="AA34" i="1"/>
  <c r="AC34" i="1"/>
  <c r="AE34" i="1"/>
  <c r="AG34" i="1"/>
  <c r="AI34" i="1"/>
  <c r="AK34" i="1"/>
  <c r="AM34" i="1"/>
  <c r="AO34" i="1"/>
  <c r="AQ34" i="1"/>
  <c r="AS34" i="1"/>
  <c r="AU34" i="1"/>
  <c r="AW34" i="1"/>
  <c r="AY34" i="1"/>
  <c r="BA34" i="1"/>
  <c r="BC34" i="1"/>
  <c r="BE34" i="1"/>
  <c r="BG34" i="1"/>
  <c r="BI34" i="1"/>
  <c r="BK34" i="1"/>
  <c r="BM34" i="1"/>
  <c r="BO34" i="1"/>
  <c r="BQ34" i="1"/>
  <c r="BS34" i="1"/>
  <c r="G34" i="1"/>
  <c r="M36" i="1"/>
  <c r="O36" i="1"/>
  <c r="Q36" i="1"/>
  <c r="S36" i="1"/>
  <c r="U36" i="1"/>
  <c r="W36" i="1"/>
  <c r="Y36" i="1"/>
  <c r="AA36" i="1"/>
  <c r="AC36" i="1"/>
  <c r="AE36" i="1"/>
  <c r="AG36" i="1"/>
  <c r="AI36" i="1"/>
  <c r="AK36" i="1"/>
  <c r="AM36" i="1"/>
  <c r="AO36" i="1"/>
  <c r="AQ36" i="1"/>
  <c r="AS36" i="1"/>
  <c r="AU36" i="1"/>
  <c r="AW36" i="1"/>
  <c r="AY36" i="1"/>
  <c r="BA36" i="1"/>
  <c r="BC36" i="1"/>
  <c r="BE36" i="1"/>
  <c r="BG36" i="1"/>
  <c r="BI36" i="1"/>
  <c r="BK36" i="1"/>
  <c r="BM36" i="1"/>
  <c r="BO36" i="1"/>
  <c r="BQ36" i="1"/>
  <c r="BS36" i="1"/>
  <c r="G36" i="1"/>
  <c r="M37" i="1"/>
  <c r="O37" i="1"/>
  <c r="Q37" i="1"/>
  <c r="S37" i="1"/>
  <c r="U37" i="1"/>
  <c r="W37" i="1"/>
  <c r="Y37" i="1"/>
  <c r="AA37" i="1"/>
  <c r="AC37" i="1"/>
  <c r="AE37" i="1"/>
  <c r="AG37" i="1"/>
  <c r="AI37" i="1"/>
  <c r="AK37" i="1"/>
  <c r="AM37" i="1"/>
  <c r="AO37" i="1"/>
  <c r="AQ37" i="1"/>
  <c r="AS37" i="1"/>
  <c r="AU37" i="1"/>
  <c r="AW37" i="1"/>
  <c r="AY37" i="1"/>
  <c r="BA37" i="1"/>
  <c r="BC37" i="1"/>
  <c r="BE37" i="1"/>
  <c r="BG37" i="1"/>
  <c r="BI37" i="1"/>
  <c r="BK37" i="1"/>
  <c r="BM37" i="1"/>
  <c r="BO37" i="1"/>
  <c r="BQ37" i="1"/>
  <c r="BS37" i="1"/>
  <c r="G37" i="1"/>
  <c r="M38" i="1"/>
  <c r="O38" i="1"/>
  <c r="Q38" i="1"/>
  <c r="S38" i="1"/>
  <c r="U38" i="1"/>
  <c r="W38" i="1"/>
  <c r="Y38" i="1"/>
  <c r="AA38" i="1"/>
  <c r="AC38" i="1"/>
  <c r="AE38" i="1"/>
  <c r="AG38" i="1"/>
  <c r="AI38" i="1"/>
  <c r="AK38" i="1"/>
  <c r="AM38" i="1"/>
  <c r="AO38" i="1"/>
  <c r="AQ38" i="1"/>
  <c r="AS38" i="1"/>
  <c r="AU38" i="1"/>
  <c r="AW38" i="1"/>
  <c r="AY38" i="1"/>
  <c r="BA38" i="1"/>
  <c r="BC38" i="1"/>
  <c r="BE38" i="1"/>
  <c r="BG38" i="1"/>
  <c r="BI38" i="1"/>
  <c r="BK38" i="1"/>
  <c r="BM38" i="1"/>
  <c r="BO38" i="1"/>
  <c r="BQ38" i="1"/>
  <c r="BS38" i="1"/>
  <c r="G38" i="1"/>
  <c r="M39" i="1"/>
  <c r="O39" i="1"/>
  <c r="Q39" i="1"/>
  <c r="S39" i="1"/>
  <c r="U39" i="1"/>
  <c r="W39" i="1"/>
  <c r="Y39" i="1"/>
  <c r="AA39" i="1"/>
  <c r="AC39" i="1"/>
  <c r="AE39" i="1"/>
  <c r="AG39" i="1"/>
  <c r="AI39" i="1"/>
  <c r="AK39" i="1"/>
  <c r="AM39" i="1"/>
  <c r="AO39" i="1"/>
  <c r="AQ39" i="1"/>
  <c r="AS39" i="1"/>
  <c r="AU39" i="1"/>
  <c r="AW39" i="1"/>
  <c r="AY39" i="1"/>
  <c r="BA39" i="1"/>
  <c r="BC39" i="1"/>
  <c r="BE39" i="1"/>
  <c r="BG39" i="1"/>
  <c r="BI39" i="1"/>
  <c r="BK39" i="1"/>
  <c r="BM39" i="1"/>
  <c r="BO39" i="1"/>
  <c r="BQ39" i="1"/>
  <c r="BS39" i="1"/>
  <c r="G39" i="1"/>
  <c r="AV1324" i="3"/>
  <c r="AV1325" i="3"/>
  <c r="AV1326" i="3"/>
  <c r="AV1327" i="3"/>
  <c r="AV1328" i="3"/>
  <c r="AV1329" i="3"/>
  <c r="AV1330" i="3"/>
  <c r="AV1331" i="3"/>
  <c r="AV1332" i="3"/>
  <c r="AV1333" i="3"/>
  <c r="AV1334" i="3"/>
  <c r="AV1335" i="3"/>
  <c r="AV1336" i="3"/>
  <c r="AV1337" i="3"/>
  <c r="AV1338" i="3"/>
  <c r="AV1339" i="3"/>
  <c r="AV1340" i="3"/>
  <c r="AV1341" i="3"/>
  <c r="AV1342" i="3"/>
  <c r="AV1343" i="3"/>
  <c r="AV1344" i="3"/>
  <c r="AV1345" i="3"/>
  <c r="AV1346" i="3"/>
  <c r="AV1347" i="3"/>
  <c r="AV1348" i="3"/>
  <c r="AV1349" i="3"/>
  <c r="AV1350" i="3"/>
  <c r="AV1351" i="3"/>
  <c r="AV1352" i="3"/>
  <c r="AV1353" i="3"/>
  <c r="AV1354" i="3"/>
  <c r="AV1355" i="3"/>
  <c r="AV1356" i="3"/>
  <c r="AV1357" i="3"/>
  <c r="AV1358" i="3"/>
  <c r="AV1359" i="3"/>
  <c r="AV1360" i="3"/>
  <c r="AV1361" i="3"/>
  <c r="AV1362" i="3"/>
  <c r="AV1363" i="3"/>
  <c r="M42" i="1"/>
  <c r="O42" i="1"/>
  <c r="Q42" i="1"/>
  <c r="S42" i="1"/>
  <c r="U42" i="1"/>
  <c r="W42" i="1"/>
  <c r="Y42" i="1"/>
  <c r="AA42" i="1"/>
  <c r="AC42" i="1"/>
  <c r="AE42" i="1"/>
  <c r="AG42" i="1"/>
  <c r="AI42" i="1"/>
  <c r="AK42" i="1"/>
  <c r="AM42" i="1"/>
  <c r="AO42" i="1"/>
  <c r="AQ42" i="1"/>
  <c r="AS42" i="1"/>
  <c r="AU42" i="1"/>
  <c r="AW42" i="1"/>
  <c r="AY42" i="1"/>
  <c r="BA42" i="1"/>
  <c r="BC42" i="1"/>
  <c r="BE42" i="1"/>
  <c r="BG42" i="1"/>
  <c r="BI42" i="1"/>
  <c r="BK42" i="1"/>
  <c r="BM42" i="1"/>
  <c r="BO42" i="1"/>
  <c r="BQ42" i="1"/>
  <c r="BS42" i="1"/>
  <c r="G42" i="1"/>
  <c r="M43" i="1"/>
  <c r="O43" i="1"/>
  <c r="Q43" i="1"/>
  <c r="S43" i="1"/>
  <c r="U43" i="1"/>
  <c r="W43" i="1"/>
  <c r="Y43" i="1"/>
  <c r="AA43" i="1"/>
  <c r="AC43" i="1"/>
  <c r="AE43" i="1"/>
  <c r="AG43" i="1"/>
  <c r="AI43" i="1"/>
  <c r="AK43" i="1"/>
  <c r="AM43" i="1"/>
  <c r="AO43" i="1"/>
  <c r="AQ43" i="1"/>
  <c r="AS43" i="1"/>
  <c r="AU43" i="1"/>
  <c r="AW43" i="1"/>
  <c r="AY43" i="1"/>
  <c r="BA43" i="1"/>
  <c r="BC43" i="1"/>
  <c r="BE43" i="1"/>
  <c r="BG43" i="1"/>
  <c r="BI43" i="1"/>
  <c r="BK43" i="1"/>
  <c r="BM43" i="1"/>
  <c r="BO43" i="1"/>
  <c r="BQ43" i="1"/>
  <c r="BS43" i="1"/>
  <c r="G43" i="1"/>
  <c r="M44" i="1"/>
  <c r="O44" i="1"/>
  <c r="Q44" i="1"/>
  <c r="S44" i="1"/>
  <c r="U44" i="1"/>
  <c r="W44" i="1"/>
  <c r="Y44" i="1"/>
  <c r="AA44" i="1"/>
  <c r="AC44" i="1"/>
  <c r="AE44" i="1"/>
  <c r="AG44" i="1"/>
  <c r="AI44" i="1"/>
  <c r="AK44" i="1"/>
  <c r="AM44" i="1"/>
  <c r="AO44" i="1"/>
  <c r="AQ44" i="1"/>
  <c r="AS44" i="1"/>
  <c r="AU44" i="1"/>
  <c r="AW44" i="1"/>
  <c r="AY44" i="1"/>
  <c r="BA44" i="1"/>
  <c r="BC44" i="1"/>
  <c r="BE44" i="1"/>
  <c r="BG44" i="1"/>
  <c r="BI44" i="1"/>
  <c r="BK44" i="1"/>
  <c r="BM44" i="1"/>
  <c r="BO44" i="1"/>
  <c r="BQ44" i="1"/>
  <c r="BS44" i="1"/>
  <c r="G44" i="1"/>
  <c r="M45" i="1"/>
  <c r="O45" i="1"/>
  <c r="Q45" i="1"/>
  <c r="S45" i="1"/>
  <c r="U45" i="1"/>
  <c r="W45" i="1"/>
  <c r="Y45" i="1"/>
  <c r="AA45" i="1"/>
  <c r="AC45" i="1"/>
  <c r="AE45" i="1"/>
  <c r="AG45" i="1"/>
  <c r="AI45" i="1"/>
  <c r="AK45" i="1"/>
  <c r="AM45" i="1"/>
  <c r="AO45" i="1"/>
  <c r="AQ45" i="1"/>
  <c r="AS45" i="1"/>
  <c r="AU45" i="1"/>
  <c r="AW45" i="1"/>
  <c r="AY45" i="1"/>
  <c r="BA45" i="1"/>
  <c r="BC45" i="1"/>
  <c r="BE45" i="1"/>
  <c r="BG45" i="1"/>
  <c r="BI45" i="1"/>
  <c r="BK45" i="1"/>
  <c r="BM45" i="1"/>
  <c r="BO45" i="1"/>
  <c r="BQ45" i="1"/>
  <c r="BS45" i="1"/>
  <c r="G45" i="1"/>
  <c r="M46" i="1"/>
  <c r="O46" i="1"/>
  <c r="Q46" i="1"/>
  <c r="S46" i="1"/>
  <c r="U46" i="1"/>
  <c r="W46" i="1"/>
  <c r="Y46" i="1"/>
  <c r="AA46" i="1"/>
  <c r="AC46" i="1"/>
  <c r="AE46" i="1"/>
  <c r="AG46" i="1"/>
  <c r="AI46" i="1"/>
  <c r="AK46" i="1"/>
  <c r="AM46" i="1"/>
  <c r="AO46" i="1"/>
  <c r="AQ46" i="1"/>
  <c r="AS46" i="1"/>
  <c r="AU46" i="1"/>
  <c r="AW46" i="1"/>
  <c r="AY46" i="1"/>
  <c r="BA46" i="1"/>
  <c r="BC46" i="1"/>
  <c r="BE46" i="1"/>
  <c r="BG46" i="1"/>
  <c r="BI46" i="1"/>
  <c r="BK46" i="1"/>
  <c r="BM46" i="1"/>
  <c r="BO46" i="1"/>
  <c r="BQ46" i="1"/>
  <c r="BS46" i="1"/>
  <c r="G46" i="1"/>
  <c r="M47" i="1"/>
  <c r="O47" i="1"/>
  <c r="Q47" i="1"/>
  <c r="S47" i="1"/>
  <c r="U47" i="1"/>
  <c r="W47" i="1"/>
  <c r="Y47" i="1"/>
  <c r="AA47" i="1"/>
  <c r="AC47" i="1"/>
  <c r="AE47" i="1"/>
  <c r="AG47" i="1"/>
  <c r="AI47" i="1"/>
  <c r="AK47" i="1"/>
  <c r="AM47" i="1"/>
  <c r="AO47" i="1"/>
  <c r="AQ47" i="1"/>
  <c r="AS47" i="1"/>
  <c r="AU47" i="1"/>
  <c r="AW47" i="1"/>
  <c r="AY47" i="1"/>
  <c r="BA47" i="1"/>
  <c r="BC47" i="1"/>
  <c r="BE47" i="1"/>
  <c r="BG47" i="1"/>
  <c r="BI47" i="1"/>
  <c r="BK47" i="1"/>
  <c r="BM47" i="1"/>
  <c r="BO47" i="1"/>
  <c r="BQ47" i="1"/>
  <c r="BS47" i="1"/>
  <c r="G47" i="1"/>
  <c r="M48" i="1"/>
  <c r="O48" i="1"/>
  <c r="Q48" i="1"/>
  <c r="S48" i="1"/>
  <c r="U48" i="1"/>
  <c r="W48" i="1"/>
  <c r="Y48" i="1"/>
  <c r="AA48" i="1"/>
  <c r="AC48" i="1"/>
  <c r="AE48" i="1"/>
  <c r="AG48" i="1"/>
  <c r="AI48" i="1"/>
  <c r="AK48" i="1"/>
  <c r="AM48" i="1"/>
  <c r="AO48" i="1"/>
  <c r="AQ48" i="1"/>
  <c r="AS48" i="1"/>
  <c r="AU48" i="1"/>
  <c r="AW48" i="1"/>
  <c r="AY48" i="1"/>
  <c r="BA48" i="1"/>
  <c r="BC48" i="1"/>
  <c r="BE48" i="1"/>
  <c r="BG48" i="1"/>
  <c r="BI48" i="1"/>
  <c r="BK48" i="1"/>
  <c r="BM48" i="1"/>
  <c r="BO48" i="1"/>
  <c r="BQ48" i="1"/>
  <c r="BS48" i="1"/>
  <c r="G48" i="1"/>
  <c r="M49" i="1"/>
  <c r="O49" i="1"/>
  <c r="Q49" i="1"/>
  <c r="S49" i="1"/>
  <c r="U49" i="1"/>
  <c r="W49" i="1"/>
  <c r="Y49" i="1"/>
  <c r="AA49" i="1"/>
  <c r="AC49" i="1"/>
  <c r="AE49" i="1"/>
  <c r="AG49" i="1"/>
  <c r="AI49" i="1"/>
  <c r="AK49" i="1"/>
  <c r="AM49" i="1"/>
  <c r="AO49" i="1"/>
  <c r="AQ49" i="1"/>
  <c r="AS49" i="1"/>
  <c r="AU49" i="1"/>
  <c r="AW49" i="1"/>
  <c r="AY49" i="1"/>
  <c r="BA49" i="1"/>
  <c r="BC49" i="1"/>
  <c r="BE49" i="1"/>
  <c r="BG49" i="1"/>
  <c r="BI49" i="1"/>
  <c r="BK49" i="1"/>
  <c r="BM49" i="1"/>
  <c r="BO49" i="1"/>
  <c r="BQ49" i="1"/>
  <c r="BS49" i="1"/>
  <c r="G49" i="1"/>
  <c r="M50" i="1"/>
  <c r="O50" i="1"/>
  <c r="Q50" i="1"/>
  <c r="S50" i="1"/>
  <c r="U50" i="1"/>
  <c r="W50" i="1"/>
  <c r="Y50" i="1"/>
  <c r="AA50" i="1"/>
  <c r="AC50" i="1"/>
  <c r="AE50" i="1"/>
  <c r="AG50" i="1"/>
  <c r="AI50" i="1"/>
  <c r="AK50" i="1"/>
  <c r="AM50" i="1"/>
  <c r="AO50" i="1"/>
  <c r="AQ50" i="1"/>
  <c r="AS50" i="1"/>
  <c r="AU50" i="1"/>
  <c r="AW50" i="1"/>
  <c r="AY50" i="1"/>
  <c r="BA50" i="1"/>
  <c r="BC50" i="1"/>
  <c r="BE50" i="1"/>
  <c r="BG50" i="1"/>
  <c r="BI50" i="1"/>
  <c r="BK50" i="1"/>
  <c r="BM50" i="1"/>
  <c r="BO50" i="1"/>
  <c r="BQ50" i="1"/>
  <c r="BS50" i="1"/>
  <c r="G50" i="1"/>
  <c r="M51" i="1"/>
  <c r="O51" i="1"/>
  <c r="Q51" i="1"/>
  <c r="S51" i="1"/>
  <c r="U51" i="1"/>
  <c r="W51" i="1"/>
  <c r="Y51" i="1"/>
  <c r="AA51" i="1"/>
  <c r="AC51" i="1"/>
  <c r="AE51" i="1"/>
  <c r="AG51" i="1"/>
  <c r="AI51" i="1"/>
  <c r="AK51" i="1"/>
  <c r="AM51" i="1"/>
  <c r="AO51" i="1"/>
  <c r="AQ51" i="1"/>
  <c r="AS51" i="1"/>
  <c r="AU51" i="1"/>
  <c r="AW51" i="1"/>
  <c r="AY51" i="1"/>
  <c r="BA51" i="1"/>
  <c r="BC51" i="1"/>
  <c r="BE51" i="1"/>
  <c r="BG51" i="1"/>
  <c r="BI51" i="1"/>
  <c r="BK51" i="1"/>
  <c r="BM51" i="1"/>
  <c r="BO51" i="1"/>
  <c r="BQ51" i="1"/>
  <c r="BS51" i="1"/>
  <c r="G51" i="1"/>
  <c r="M52" i="1"/>
  <c r="O52" i="1"/>
  <c r="Q52" i="1"/>
  <c r="S52" i="1"/>
  <c r="U52" i="1"/>
  <c r="W52" i="1"/>
  <c r="Y52" i="1"/>
  <c r="AA52" i="1"/>
  <c r="AC52" i="1"/>
  <c r="AE52" i="1"/>
  <c r="AG52" i="1"/>
  <c r="AI52" i="1"/>
  <c r="AK52" i="1"/>
  <c r="AM52" i="1"/>
  <c r="AO52" i="1"/>
  <c r="AQ52" i="1"/>
  <c r="AS52" i="1"/>
  <c r="AU52" i="1"/>
  <c r="AW52" i="1"/>
  <c r="AY52" i="1"/>
  <c r="BA52" i="1"/>
  <c r="BC52" i="1"/>
  <c r="BE52" i="1"/>
  <c r="BG52" i="1"/>
  <c r="BI52" i="1"/>
  <c r="BK52" i="1"/>
  <c r="BM52" i="1"/>
  <c r="BO52" i="1"/>
  <c r="BQ52" i="1"/>
  <c r="BS52" i="1"/>
  <c r="G52" i="1"/>
  <c r="M53" i="1"/>
  <c r="O53" i="1"/>
  <c r="Q53" i="1"/>
  <c r="S53" i="1"/>
  <c r="U53" i="1"/>
  <c r="W53" i="1"/>
  <c r="Y53" i="1"/>
  <c r="AA53" i="1"/>
  <c r="AC53" i="1"/>
  <c r="AE53" i="1"/>
  <c r="AG53" i="1"/>
  <c r="AI53" i="1"/>
  <c r="AK53" i="1"/>
  <c r="AM53" i="1"/>
  <c r="AO53" i="1"/>
  <c r="AQ53" i="1"/>
  <c r="AS53" i="1"/>
  <c r="AU53" i="1"/>
  <c r="AW53" i="1"/>
  <c r="AY53" i="1"/>
  <c r="BA53" i="1"/>
  <c r="BC53" i="1"/>
  <c r="BE53" i="1"/>
  <c r="BG53" i="1"/>
  <c r="BI53" i="1"/>
  <c r="BK53" i="1"/>
  <c r="BM53" i="1"/>
  <c r="BO53" i="1"/>
  <c r="BQ53" i="1"/>
  <c r="BS53" i="1"/>
  <c r="G53" i="1"/>
  <c r="H24" i="1"/>
  <c r="H19" i="1"/>
  <c r="H35" i="1"/>
  <c r="H41" i="1"/>
  <c r="H9" i="1"/>
  <c r="H33" i="1"/>
  <c r="H5" i="1"/>
  <c r="H27" i="1"/>
  <c r="H16" i="1"/>
  <c r="H40" i="1"/>
  <c r="H3" i="1"/>
  <c r="H4" i="1"/>
  <c r="H6" i="1"/>
  <c r="H7" i="1"/>
  <c r="H8" i="1"/>
  <c r="H10" i="1"/>
  <c r="H11" i="1"/>
  <c r="H12" i="1"/>
  <c r="H13" i="1"/>
  <c r="H14" i="1"/>
  <c r="H15" i="1"/>
  <c r="H17" i="1"/>
  <c r="H18" i="1"/>
  <c r="H20" i="1"/>
  <c r="H21" i="1"/>
  <c r="H22" i="1"/>
  <c r="H23" i="1"/>
  <c r="H25" i="1"/>
  <c r="H26" i="1"/>
  <c r="H28" i="1"/>
  <c r="H29" i="1"/>
  <c r="H30" i="1"/>
  <c r="H31" i="1"/>
  <c r="H32" i="1"/>
  <c r="H34" i="1"/>
  <c r="H36" i="1"/>
  <c r="H37" i="1"/>
  <c r="H38" i="1"/>
  <c r="H39" i="1"/>
  <c r="H42" i="1"/>
  <c r="H43" i="1"/>
  <c r="H44" i="1"/>
  <c r="H45" i="1"/>
  <c r="H46" i="1"/>
  <c r="H47" i="1"/>
  <c r="H48" i="1"/>
  <c r="H49" i="1"/>
  <c r="H50" i="1"/>
  <c r="H51" i="1"/>
  <c r="H52" i="1"/>
  <c r="H53" i="1"/>
  <c r="W172" i="3"/>
  <c r="AX709" i="3"/>
  <c r="AX694" i="3"/>
  <c r="AX690" i="3"/>
  <c r="AX650" i="3"/>
  <c r="AX649" i="3"/>
  <c r="AX648" i="3"/>
  <c r="AX647" i="3"/>
  <c r="AX646" i="3"/>
  <c r="AX576" i="3"/>
  <c r="AX499" i="3"/>
  <c r="AX487" i="3"/>
  <c r="AX486" i="3"/>
  <c r="AN479" i="3"/>
  <c r="AX479" i="3"/>
  <c r="AX478" i="3"/>
  <c r="AX472" i="3"/>
  <c r="AX397" i="3"/>
  <c r="AX372" i="3"/>
  <c r="AX350" i="3"/>
  <c r="AX347" i="3"/>
  <c r="AX337" i="3"/>
  <c r="AX322" i="3"/>
  <c r="AX321" i="3"/>
  <c r="AX283" i="3"/>
  <c r="AX190" i="3"/>
  <c r="AX212" i="3"/>
  <c r="AX210" i="3"/>
  <c r="AX199" i="3"/>
  <c r="AX187" i="3"/>
  <c r="AX725" i="3"/>
  <c r="AX724" i="3"/>
  <c r="AX723" i="3"/>
  <c r="AX722" i="3"/>
  <c r="AX721" i="3"/>
  <c r="AX720" i="3"/>
  <c r="AX719" i="3"/>
  <c r="AX718" i="3"/>
  <c r="AX717" i="3"/>
  <c r="AX716" i="3"/>
  <c r="AX715" i="3"/>
  <c r="AX714" i="3"/>
  <c r="AX713" i="3"/>
  <c r="AX712" i="3"/>
  <c r="AX711" i="3"/>
  <c r="AX710" i="3"/>
  <c r="AX708" i="3"/>
  <c r="AX707" i="3"/>
  <c r="AX706" i="3"/>
  <c r="AX705" i="3"/>
  <c r="AX704" i="3"/>
  <c r="AX703" i="3"/>
  <c r="AX702" i="3"/>
  <c r="AX701" i="3"/>
  <c r="AX700" i="3"/>
  <c r="AX699" i="3"/>
  <c r="AX698" i="3"/>
  <c r="AX697" i="3"/>
  <c r="AX696" i="3"/>
  <c r="AX695" i="3"/>
  <c r="AX693" i="3"/>
  <c r="AX692" i="3"/>
  <c r="AX691" i="3"/>
  <c r="AX689" i="3"/>
  <c r="AX688" i="3"/>
  <c r="AX687" i="3"/>
  <c r="AX686" i="3"/>
  <c r="AX685" i="3"/>
  <c r="AX684" i="3"/>
  <c r="AX683" i="3"/>
  <c r="AX682" i="3"/>
  <c r="AX681" i="3"/>
  <c r="AX680" i="3"/>
  <c r="AX679" i="3"/>
  <c r="AX678" i="3"/>
  <c r="AX677" i="3"/>
  <c r="AX676" i="3"/>
  <c r="AX675" i="3"/>
  <c r="AX674" i="3"/>
  <c r="AX673" i="3"/>
  <c r="AX672" i="3"/>
  <c r="AX671" i="3"/>
  <c r="AX670" i="3"/>
  <c r="AX669" i="3"/>
  <c r="AX668" i="3"/>
  <c r="AX666" i="3"/>
  <c r="AX665" i="3"/>
  <c r="AX664" i="3"/>
  <c r="AX663" i="3"/>
  <c r="AX662" i="3"/>
  <c r="AX661" i="3"/>
  <c r="AX660" i="3"/>
  <c r="AX659" i="3"/>
  <c r="AX658" i="3"/>
  <c r="AX657" i="3"/>
  <c r="AX656" i="3"/>
  <c r="AX655" i="3"/>
  <c r="AX654" i="3"/>
  <c r="AX653" i="3"/>
  <c r="AX652" i="3"/>
  <c r="AX651" i="3"/>
  <c r="AX645" i="3"/>
  <c r="AX644" i="3"/>
  <c r="AX643" i="3"/>
  <c r="AX642" i="3"/>
  <c r="AX641" i="3"/>
  <c r="AX640" i="3"/>
  <c r="AX639" i="3"/>
  <c r="AX638" i="3"/>
  <c r="AX637" i="3"/>
  <c r="AX636" i="3"/>
  <c r="AX635" i="3"/>
  <c r="AX634" i="3"/>
  <c r="AX633" i="3"/>
  <c r="AX632" i="3"/>
  <c r="AX631" i="3"/>
  <c r="AX630" i="3"/>
  <c r="AX629" i="3"/>
  <c r="AX628" i="3"/>
  <c r="AX627" i="3"/>
  <c r="AX626" i="3"/>
  <c r="AX625" i="3"/>
  <c r="AX624" i="3"/>
  <c r="AX623" i="3"/>
  <c r="AX622" i="3"/>
  <c r="AX621" i="3"/>
  <c r="AX620" i="3"/>
  <c r="AX619" i="3"/>
  <c r="AX618" i="3"/>
  <c r="AX617" i="3"/>
  <c r="AX616" i="3"/>
  <c r="AX615" i="3"/>
  <c r="AX614" i="3"/>
  <c r="AX613" i="3"/>
  <c r="AX612" i="3"/>
  <c r="AX611" i="3"/>
  <c r="AX610" i="3"/>
  <c r="AX609" i="3"/>
  <c r="AX608" i="3"/>
  <c r="AX607" i="3"/>
  <c r="AX606" i="3"/>
  <c r="AX605" i="3"/>
  <c r="AX604" i="3"/>
  <c r="AX603" i="3"/>
  <c r="AX602" i="3"/>
  <c r="AX601" i="3"/>
  <c r="AX600" i="3"/>
  <c r="AX599" i="3"/>
  <c r="AX598" i="3"/>
  <c r="AX597" i="3"/>
  <c r="AX596" i="3"/>
  <c r="AX595" i="3"/>
  <c r="AX594" i="3"/>
  <c r="AX593" i="3"/>
  <c r="AX592" i="3"/>
  <c r="AX591" i="3"/>
  <c r="AX590" i="3"/>
  <c r="AX589" i="3"/>
  <c r="AX588" i="3"/>
  <c r="AX587" i="3"/>
  <c r="AX586" i="3"/>
  <c r="AX585" i="3"/>
  <c r="AX584" i="3"/>
  <c r="AX583" i="3"/>
  <c r="AX582" i="3"/>
  <c r="AX581" i="3"/>
  <c r="AX580" i="3"/>
  <c r="AX579" i="3"/>
  <c r="AX578" i="3"/>
  <c r="AX577" i="3"/>
  <c r="AX575" i="3"/>
  <c r="AX574" i="3"/>
  <c r="AX573" i="3"/>
  <c r="AX572" i="3"/>
  <c r="AX571" i="3"/>
  <c r="AX570" i="3"/>
  <c r="AX569" i="3"/>
  <c r="AX568" i="3"/>
  <c r="AX567" i="3"/>
  <c r="AX566" i="3"/>
  <c r="AX565" i="3"/>
  <c r="AX564" i="3"/>
  <c r="AX563" i="3"/>
  <c r="AX562" i="3"/>
  <c r="AX561" i="3"/>
  <c r="AX560" i="3"/>
  <c r="AX559" i="3"/>
  <c r="AX558" i="3"/>
  <c r="AX557" i="3"/>
  <c r="AX556" i="3"/>
  <c r="AX555" i="3"/>
  <c r="AX554" i="3"/>
  <c r="AX553" i="3"/>
  <c r="AX552" i="3"/>
  <c r="AX551" i="3"/>
  <c r="AX550" i="3"/>
  <c r="AX549" i="3"/>
  <c r="AX548" i="3"/>
  <c r="AX547" i="3"/>
  <c r="AX546" i="3"/>
  <c r="AX545" i="3"/>
  <c r="AX544" i="3"/>
  <c r="AX543" i="3"/>
  <c r="AX542" i="3"/>
  <c r="AX541" i="3"/>
  <c r="AX540" i="3"/>
  <c r="AX539" i="3"/>
  <c r="AX538" i="3"/>
  <c r="AX537" i="3"/>
  <c r="AX536" i="3"/>
  <c r="AX535" i="3"/>
  <c r="AX534" i="3"/>
  <c r="AX533" i="3"/>
  <c r="AX532" i="3"/>
  <c r="AX531" i="3"/>
  <c r="AX530" i="3"/>
  <c r="AX529" i="3"/>
  <c r="AX528" i="3"/>
  <c r="AX527" i="3"/>
  <c r="AX526" i="3"/>
  <c r="AX525" i="3"/>
  <c r="AX524" i="3"/>
  <c r="AX523" i="3"/>
  <c r="AX522" i="3"/>
  <c r="AX521" i="3"/>
  <c r="AX520" i="3"/>
  <c r="AX519" i="3"/>
  <c r="AX518" i="3"/>
  <c r="AX517" i="3"/>
  <c r="AX516" i="3"/>
  <c r="AX515" i="3"/>
  <c r="AX514" i="3"/>
  <c r="AX513" i="3"/>
  <c r="AX512" i="3"/>
  <c r="AX511" i="3"/>
  <c r="AX510" i="3"/>
  <c r="AX509" i="3"/>
  <c r="AX508" i="3"/>
  <c r="AX507" i="3"/>
  <c r="AX506" i="3"/>
  <c r="AX505" i="3"/>
  <c r="AX504" i="3"/>
  <c r="AX503" i="3"/>
  <c r="AX502" i="3"/>
  <c r="AX501" i="3"/>
  <c r="AX500" i="3"/>
  <c r="AX498" i="3"/>
  <c r="AX497" i="3"/>
  <c r="AX496" i="3"/>
  <c r="AX495" i="3"/>
  <c r="AX494" i="3"/>
  <c r="AX493" i="3"/>
  <c r="AX492" i="3"/>
  <c r="AX491" i="3"/>
  <c r="AX490" i="3"/>
  <c r="AX489" i="3"/>
  <c r="AX488" i="3"/>
  <c r="AX485" i="3"/>
  <c r="AX484" i="3"/>
  <c r="AX483" i="3"/>
  <c r="AX482" i="3"/>
  <c r="AX481" i="3"/>
  <c r="AX480" i="3"/>
  <c r="AX477" i="3"/>
  <c r="AX476" i="3"/>
  <c r="AX475" i="3"/>
  <c r="AX474" i="3"/>
  <c r="AX473" i="3"/>
  <c r="AX471" i="3"/>
  <c r="AX470" i="3"/>
  <c r="AX469" i="3"/>
  <c r="AX468" i="3"/>
  <c r="AX467" i="3"/>
  <c r="AX466" i="3"/>
  <c r="AX465" i="3"/>
  <c r="AX464" i="3"/>
  <c r="AX463" i="3"/>
  <c r="AX462" i="3"/>
  <c r="AX461" i="3"/>
  <c r="AX460" i="3"/>
  <c r="AX459" i="3"/>
  <c r="AX458" i="3"/>
  <c r="AX457" i="3"/>
  <c r="AX456" i="3"/>
  <c r="AX455" i="3"/>
  <c r="AX454" i="3"/>
  <c r="AX453" i="3"/>
  <c r="AX452" i="3"/>
  <c r="AX451" i="3"/>
  <c r="AX450" i="3"/>
  <c r="AX449" i="3"/>
  <c r="AX448" i="3"/>
  <c r="AX447" i="3"/>
  <c r="AX446" i="3"/>
  <c r="AX445" i="3"/>
  <c r="AX444" i="3"/>
  <c r="AX443" i="3"/>
  <c r="AX442" i="3"/>
  <c r="AX441" i="3"/>
  <c r="AX440" i="3"/>
  <c r="AX439" i="3"/>
  <c r="AX438" i="3"/>
  <c r="AX437" i="3"/>
  <c r="AX436" i="3"/>
  <c r="AX435" i="3"/>
  <c r="AX434" i="3"/>
  <c r="AX433" i="3"/>
  <c r="AX432" i="3"/>
  <c r="AX431" i="3"/>
  <c r="AX430" i="3"/>
  <c r="AX429" i="3"/>
  <c r="AX428" i="3"/>
  <c r="AX427" i="3"/>
  <c r="AX426" i="3"/>
  <c r="AX425" i="3"/>
  <c r="AX424" i="3"/>
  <c r="AX423" i="3"/>
  <c r="AX422" i="3"/>
  <c r="AX421" i="3"/>
  <c r="AX420" i="3"/>
  <c r="AX419" i="3"/>
  <c r="AX418" i="3"/>
  <c r="AX417" i="3"/>
  <c r="AX416" i="3"/>
  <c r="AX415" i="3"/>
  <c r="AX414" i="3"/>
  <c r="AX413" i="3"/>
  <c r="AX412" i="3"/>
  <c r="AX411" i="3"/>
  <c r="AX410" i="3"/>
  <c r="AX409" i="3"/>
  <c r="AX408" i="3"/>
  <c r="AX407" i="3"/>
  <c r="AX406" i="3"/>
  <c r="AX405" i="3"/>
  <c r="AX404" i="3"/>
  <c r="AX403" i="3"/>
  <c r="AX402" i="3"/>
  <c r="AX401" i="3"/>
  <c r="AX400" i="3"/>
  <c r="AX399" i="3"/>
  <c r="AX398" i="3"/>
  <c r="AX396" i="3"/>
  <c r="AX395" i="3"/>
  <c r="AX394" i="3"/>
  <c r="AX393" i="3"/>
  <c r="AX392" i="3"/>
  <c r="AX391" i="3"/>
  <c r="AX390" i="3"/>
  <c r="AX389" i="3"/>
  <c r="AX388" i="3"/>
  <c r="AX387" i="3"/>
  <c r="AX386" i="3"/>
  <c r="AX385" i="3"/>
  <c r="AX384" i="3"/>
  <c r="AX383" i="3"/>
  <c r="AX382" i="3"/>
  <c r="AX381" i="3"/>
  <c r="AX380" i="3"/>
  <c r="AX379" i="3"/>
  <c r="AX378" i="3"/>
  <c r="AX377" i="3"/>
  <c r="AX376" i="3"/>
  <c r="AX375" i="3"/>
  <c r="AX374" i="3"/>
  <c r="AX373" i="3"/>
  <c r="AX371" i="3"/>
  <c r="AX370" i="3"/>
  <c r="AX369" i="3"/>
  <c r="AX368" i="3"/>
  <c r="AX367" i="3"/>
  <c r="AX366" i="3"/>
  <c r="AX365" i="3"/>
  <c r="AX364" i="3"/>
  <c r="AX363" i="3"/>
  <c r="AX362" i="3"/>
  <c r="AX361" i="3"/>
  <c r="AX360" i="3"/>
  <c r="AX359" i="3"/>
  <c r="AX358" i="3"/>
  <c r="AX357" i="3"/>
  <c r="AX356" i="3"/>
  <c r="AX355" i="3"/>
  <c r="AX354" i="3"/>
  <c r="AX353" i="3"/>
  <c r="AX352" i="3"/>
  <c r="AX351" i="3"/>
  <c r="AX349" i="3"/>
  <c r="AX348" i="3"/>
  <c r="AX346" i="3"/>
  <c r="AX345" i="3"/>
  <c r="AX344" i="3"/>
  <c r="AX343" i="3"/>
  <c r="AX342" i="3"/>
  <c r="AX341" i="3"/>
  <c r="AX340" i="3"/>
  <c r="AX339" i="3"/>
  <c r="AX338" i="3"/>
  <c r="AX336" i="3"/>
  <c r="AX335" i="3"/>
  <c r="AX334" i="3"/>
  <c r="AX333" i="3"/>
  <c r="AX332" i="3"/>
  <c r="AX331" i="3"/>
  <c r="AX330" i="3"/>
  <c r="AX329" i="3"/>
  <c r="AX328" i="3"/>
  <c r="AX327" i="3"/>
  <c r="AX326" i="3"/>
  <c r="AX325" i="3"/>
  <c r="AX324" i="3"/>
  <c r="AX323" i="3"/>
  <c r="AX320" i="3"/>
  <c r="AX319" i="3"/>
  <c r="AX318" i="3"/>
  <c r="AX317" i="3"/>
  <c r="AX316" i="3"/>
  <c r="AX315" i="3"/>
  <c r="AX314" i="3"/>
  <c r="AX313" i="3"/>
  <c r="AX312" i="3"/>
  <c r="AX311" i="3"/>
  <c r="AX310" i="3"/>
  <c r="AX309" i="3"/>
  <c r="AX308" i="3"/>
  <c r="AX307" i="3"/>
  <c r="AX306" i="3"/>
  <c r="AX305" i="3"/>
  <c r="AX304" i="3"/>
  <c r="AX303" i="3"/>
  <c r="AX302" i="3"/>
  <c r="AX301" i="3"/>
  <c r="AX300" i="3"/>
  <c r="AX299" i="3"/>
  <c r="AX298" i="3"/>
  <c r="AX297" i="3"/>
  <c r="AX296" i="3"/>
  <c r="AX295" i="3"/>
  <c r="AX294" i="3"/>
  <c r="AX293" i="3"/>
  <c r="AX292" i="3"/>
  <c r="AX291" i="3"/>
  <c r="AX290" i="3"/>
  <c r="AX289" i="3"/>
  <c r="AX288" i="3"/>
  <c r="AX287" i="3"/>
  <c r="AX286" i="3"/>
  <c r="AX285" i="3"/>
  <c r="AX284" i="3"/>
  <c r="AX282" i="3"/>
  <c r="AX281" i="3"/>
  <c r="AX280" i="3"/>
  <c r="AX279" i="3"/>
  <c r="AX278" i="3"/>
  <c r="AX277" i="3"/>
  <c r="AX276" i="3"/>
  <c r="AX275" i="3"/>
  <c r="AX274" i="3"/>
  <c r="AX273" i="3"/>
  <c r="AX272" i="3"/>
  <c r="AX271" i="3"/>
  <c r="AX270" i="3"/>
  <c r="AX269" i="3"/>
  <c r="AX268" i="3"/>
  <c r="AX267" i="3"/>
  <c r="AX266" i="3"/>
  <c r="AX265" i="3"/>
  <c r="AX264" i="3"/>
  <c r="AX263" i="3"/>
  <c r="AX262" i="3"/>
  <c r="AX261" i="3"/>
  <c r="AX260" i="3"/>
  <c r="AX259" i="3"/>
  <c r="AX258" i="3"/>
  <c r="AX257" i="3"/>
  <c r="AX256" i="3"/>
  <c r="AX255" i="3"/>
  <c r="AX254" i="3"/>
  <c r="AX253" i="3"/>
  <c r="AX252" i="3"/>
  <c r="AX251" i="3"/>
  <c r="AX250" i="3"/>
  <c r="AX249" i="3"/>
  <c r="AX248" i="3"/>
  <c r="AX247" i="3"/>
  <c r="AX246" i="3"/>
  <c r="AX245" i="3"/>
  <c r="AX244" i="3"/>
  <c r="AX243" i="3"/>
  <c r="AX242" i="3"/>
  <c r="AX241" i="3"/>
  <c r="AX240" i="3"/>
  <c r="AX239" i="3"/>
  <c r="AX238" i="3"/>
  <c r="AX237" i="3"/>
  <c r="AX236" i="3"/>
  <c r="AX235" i="3"/>
  <c r="AX234" i="3"/>
  <c r="AX233" i="3"/>
  <c r="AX232" i="3"/>
  <c r="AX231" i="3"/>
  <c r="AX230" i="3"/>
  <c r="AX229" i="3"/>
  <c r="AX228" i="3"/>
  <c r="AX227" i="3"/>
  <c r="AX226" i="3"/>
  <c r="AX225" i="3"/>
  <c r="AX224" i="3"/>
  <c r="AX223" i="3"/>
  <c r="AX222" i="3"/>
  <c r="AX221" i="3"/>
  <c r="AX220" i="3"/>
  <c r="AX219" i="3"/>
  <c r="AX218" i="3"/>
  <c r="AX217" i="3"/>
  <c r="AX216" i="3"/>
  <c r="AX215" i="3"/>
  <c r="AX214" i="3"/>
  <c r="AX213" i="3"/>
  <c r="AX211" i="3"/>
  <c r="AX209" i="3"/>
  <c r="AX208" i="3"/>
  <c r="AX207" i="3"/>
  <c r="AX206" i="3"/>
  <c r="AX205" i="3"/>
  <c r="AX204" i="3"/>
  <c r="AX203" i="3"/>
  <c r="AX202" i="3"/>
  <c r="AX201" i="3"/>
  <c r="AX200" i="3"/>
  <c r="AX198" i="3"/>
  <c r="AX197" i="3"/>
  <c r="AX196" i="3"/>
  <c r="AX195" i="3"/>
  <c r="AX194" i="3"/>
  <c r="AX193" i="3"/>
  <c r="AX192" i="3"/>
  <c r="AX191" i="3"/>
  <c r="AX189" i="3"/>
  <c r="AX188" i="3"/>
  <c r="AX186" i="3"/>
  <c r="AX185" i="3"/>
  <c r="AX184" i="3"/>
  <c r="AX183" i="3"/>
  <c r="AX182" i="3"/>
  <c r="AX181" i="3"/>
  <c r="AX180" i="3"/>
  <c r="AX179" i="3"/>
  <c r="AX178" i="3"/>
  <c r="AX177" i="3"/>
  <c r="AX176" i="3"/>
  <c r="AX175" i="3"/>
  <c r="BK1229" i="2"/>
  <c r="BK1230" i="2"/>
  <c r="BK1231" i="2"/>
  <c r="BK1232" i="2"/>
  <c r="BK1233" i="2"/>
  <c r="BK1234" i="2"/>
  <c r="BK1235" i="2"/>
  <c r="BK1236" i="2"/>
  <c r="BK1237" i="2"/>
  <c r="BK1238" i="2"/>
  <c r="BK1239" i="2"/>
  <c r="BK1240" i="2"/>
  <c r="BK1241" i="2"/>
  <c r="BK1242" i="2"/>
  <c r="BK1243" i="2"/>
  <c r="BK1244" i="2"/>
  <c r="BK1245" i="2"/>
  <c r="BK1246" i="2"/>
  <c r="AY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BY1244" i="2"/>
  <c r="AZ1244" i="2"/>
  <c r="AY1244" i="2"/>
  <c r="AX1244" i="2"/>
  <c r="AW1244" i="2"/>
  <c r="AV1244" i="2"/>
  <c r="AU1244" i="2"/>
  <c r="AT1244" i="2"/>
  <c r="AS1244" i="2"/>
  <c r="L1244" i="2"/>
  <c r="M1244" i="2"/>
  <c r="D724" i="3"/>
  <c r="J724" i="3"/>
  <c r="BH724" i="3"/>
  <c r="E724" i="3"/>
  <c r="BI724" i="3"/>
  <c r="BJ724" i="3"/>
  <c r="AN724" i="3"/>
  <c r="K724" i="3"/>
  <c r="L724" i="3"/>
  <c r="M724" i="3"/>
  <c r="G724" i="3"/>
  <c r="H724" i="3"/>
  <c r="F724" i="3"/>
  <c r="BY1229" i="2"/>
  <c r="BY1230" i="2"/>
  <c r="BY1231" i="2"/>
  <c r="BY1232" i="2"/>
  <c r="BY1233" i="2"/>
  <c r="BY1234" i="2"/>
  <c r="BY1235" i="2"/>
  <c r="BY1236" i="2"/>
  <c r="BY1237" i="2"/>
  <c r="BY1238" i="2"/>
  <c r="BY1239" i="2"/>
  <c r="BY1240" i="2"/>
  <c r="BY1241" i="2"/>
  <c r="BY1242" i="2"/>
  <c r="BY1243" i="2"/>
  <c r="BY1245" i="2"/>
  <c r="BY1246" i="2"/>
  <c r="BN726" i="3"/>
  <c r="X726" i="3"/>
  <c r="AJ726" i="3"/>
  <c r="AN487" i="3"/>
  <c r="J709" i="3"/>
  <c r="K709" i="3"/>
  <c r="L709" i="3"/>
  <c r="M709" i="3"/>
  <c r="G709" i="3"/>
  <c r="H709" i="3"/>
  <c r="F709" i="3"/>
  <c r="E709" i="3"/>
  <c r="D709" i="3"/>
  <c r="J694" i="3"/>
  <c r="K694" i="3"/>
  <c r="L694" i="3"/>
  <c r="M694" i="3"/>
  <c r="G694" i="3"/>
  <c r="H694" i="3"/>
  <c r="F694" i="3"/>
  <c r="E694" i="3"/>
  <c r="D694" i="3"/>
  <c r="J690" i="3"/>
  <c r="K690" i="3"/>
  <c r="L690" i="3"/>
  <c r="M690" i="3"/>
  <c r="G690" i="3"/>
  <c r="H690" i="3"/>
  <c r="F690" i="3"/>
  <c r="E690" i="3"/>
  <c r="D690" i="3"/>
  <c r="J667" i="3"/>
  <c r="K667" i="3"/>
  <c r="L667" i="3"/>
  <c r="M667" i="3"/>
  <c r="G667" i="3"/>
  <c r="H667" i="3"/>
  <c r="F667" i="3"/>
  <c r="E667" i="3"/>
  <c r="D667" i="3"/>
  <c r="J652" i="3"/>
  <c r="K652" i="3"/>
  <c r="L652" i="3"/>
  <c r="M652" i="3"/>
  <c r="G652" i="3"/>
  <c r="H652" i="3"/>
  <c r="F652" i="3"/>
  <c r="E652" i="3"/>
  <c r="D652" i="3"/>
  <c r="J650" i="3"/>
  <c r="K650" i="3"/>
  <c r="L650" i="3"/>
  <c r="M650" i="3"/>
  <c r="G650" i="3"/>
  <c r="H650" i="3"/>
  <c r="F650" i="3"/>
  <c r="E650" i="3"/>
  <c r="D650" i="3"/>
  <c r="J649" i="3"/>
  <c r="K649" i="3"/>
  <c r="L649" i="3"/>
  <c r="M649" i="3"/>
  <c r="G649" i="3"/>
  <c r="H649" i="3"/>
  <c r="F649" i="3"/>
  <c r="E649" i="3"/>
  <c r="D649" i="3"/>
  <c r="J648" i="3"/>
  <c r="K648" i="3"/>
  <c r="L648" i="3"/>
  <c r="M648" i="3"/>
  <c r="G648" i="3"/>
  <c r="H648" i="3"/>
  <c r="F648" i="3"/>
  <c r="E648" i="3"/>
  <c r="D648" i="3"/>
  <c r="J647" i="3"/>
  <c r="K647" i="3"/>
  <c r="L647" i="3"/>
  <c r="M647" i="3"/>
  <c r="G647" i="3"/>
  <c r="H647" i="3"/>
  <c r="F647" i="3"/>
  <c r="E647" i="3"/>
  <c r="D647" i="3"/>
  <c r="J646" i="3"/>
  <c r="K646" i="3"/>
  <c r="L646" i="3"/>
  <c r="M646" i="3"/>
  <c r="G646" i="3"/>
  <c r="H646" i="3"/>
  <c r="F646" i="3"/>
  <c r="E646" i="3"/>
  <c r="D646" i="3"/>
  <c r="J645" i="3"/>
  <c r="K645" i="3"/>
  <c r="L645" i="3"/>
  <c r="M645" i="3"/>
  <c r="G645" i="3"/>
  <c r="H645" i="3"/>
  <c r="F645" i="3"/>
  <c r="E645" i="3"/>
  <c r="D645" i="3"/>
  <c r="J624" i="3"/>
  <c r="K624" i="3"/>
  <c r="L624" i="3"/>
  <c r="M624" i="3"/>
  <c r="G624" i="3"/>
  <c r="H624" i="3"/>
  <c r="F624" i="3"/>
  <c r="E624" i="3"/>
  <c r="D624" i="3"/>
  <c r="J576" i="3"/>
  <c r="K576" i="3"/>
  <c r="L576" i="3"/>
  <c r="M576" i="3"/>
  <c r="G576" i="3"/>
  <c r="H576" i="3"/>
  <c r="F576" i="3"/>
  <c r="E576" i="3"/>
  <c r="D576" i="3"/>
  <c r="J535" i="3"/>
  <c r="K535" i="3"/>
  <c r="L535" i="3"/>
  <c r="M535" i="3"/>
  <c r="G535" i="3"/>
  <c r="H535" i="3"/>
  <c r="F535" i="3"/>
  <c r="E535" i="3"/>
  <c r="D535" i="3"/>
  <c r="J499" i="3"/>
  <c r="K499" i="3"/>
  <c r="L499" i="3"/>
  <c r="M499" i="3"/>
  <c r="G499" i="3"/>
  <c r="H499" i="3"/>
  <c r="F499" i="3"/>
  <c r="E499" i="3"/>
  <c r="D499" i="3"/>
  <c r="J487" i="3"/>
  <c r="K487" i="3"/>
  <c r="L487" i="3"/>
  <c r="M487" i="3"/>
  <c r="G487" i="3"/>
  <c r="H487" i="3"/>
  <c r="F487" i="3"/>
  <c r="E487" i="3"/>
  <c r="D487" i="3"/>
  <c r="J486" i="3"/>
  <c r="K486" i="3"/>
  <c r="L486" i="3"/>
  <c r="M486" i="3"/>
  <c r="G486" i="3"/>
  <c r="H486" i="3"/>
  <c r="F486" i="3"/>
  <c r="E486" i="3"/>
  <c r="D486" i="3"/>
  <c r="J479" i="3"/>
  <c r="K479" i="3"/>
  <c r="L479" i="3"/>
  <c r="M479" i="3"/>
  <c r="G479" i="3"/>
  <c r="H479" i="3"/>
  <c r="F479" i="3"/>
  <c r="E479" i="3"/>
  <c r="D479" i="3"/>
  <c r="J478" i="3"/>
  <c r="K478" i="3"/>
  <c r="L478" i="3"/>
  <c r="M478" i="3"/>
  <c r="G478" i="3"/>
  <c r="H478" i="3"/>
  <c r="F478" i="3"/>
  <c r="E478" i="3"/>
  <c r="D478" i="3"/>
  <c r="J472" i="3"/>
  <c r="K472" i="3"/>
  <c r="L472" i="3"/>
  <c r="M472" i="3"/>
  <c r="G472" i="3"/>
  <c r="H472" i="3"/>
  <c r="F472" i="3"/>
  <c r="E472" i="3"/>
  <c r="D472" i="3"/>
  <c r="J470" i="3"/>
  <c r="K470" i="3"/>
  <c r="L470" i="3"/>
  <c r="M470" i="3"/>
  <c r="G470" i="3"/>
  <c r="H470" i="3"/>
  <c r="F470" i="3"/>
  <c r="E470" i="3"/>
  <c r="D470" i="3"/>
  <c r="J430" i="3"/>
  <c r="K430" i="3"/>
  <c r="L430" i="3"/>
  <c r="M430" i="3"/>
  <c r="G430" i="3"/>
  <c r="H430" i="3"/>
  <c r="F430" i="3"/>
  <c r="E430" i="3"/>
  <c r="D430" i="3"/>
  <c r="M397" i="3"/>
  <c r="L397" i="3"/>
  <c r="K397" i="3"/>
  <c r="J397" i="3"/>
  <c r="H397" i="3"/>
  <c r="G397" i="3"/>
  <c r="F397" i="3"/>
  <c r="E397" i="3"/>
  <c r="D397" i="3"/>
  <c r="J375" i="3"/>
  <c r="K375" i="3"/>
  <c r="L375" i="3"/>
  <c r="M375" i="3"/>
  <c r="G375" i="3"/>
  <c r="H375" i="3"/>
  <c r="F375" i="3"/>
  <c r="E375" i="3"/>
  <c r="D375" i="3"/>
  <c r="J372" i="3"/>
  <c r="K372" i="3"/>
  <c r="L372" i="3"/>
  <c r="M372" i="3"/>
  <c r="G372" i="3"/>
  <c r="H372" i="3"/>
  <c r="F372" i="3"/>
  <c r="E372" i="3"/>
  <c r="D372" i="3"/>
  <c r="J350" i="3"/>
  <c r="K350" i="3"/>
  <c r="L350" i="3"/>
  <c r="M350" i="3"/>
  <c r="G350" i="3"/>
  <c r="H350" i="3"/>
  <c r="F350" i="3"/>
  <c r="E350" i="3"/>
  <c r="D350" i="3"/>
  <c r="J347" i="3"/>
  <c r="K347" i="3"/>
  <c r="L347" i="3"/>
  <c r="M347" i="3"/>
  <c r="G347" i="3"/>
  <c r="H347" i="3"/>
  <c r="F347" i="3"/>
  <c r="E347" i="3"/>
  <c r="D347" i="3"/>
  <c r="J337" i="3"/>
  <c r="K337" i="3"/>
  <c r="L337" i="3"/>
  <c r="M337" i="3"/>
  <c r="G337" i="3"/>
  <c r="H337" i="3"/>
  <c r="F337" i="3"/>
  <c r="E337" i="3"/>
  <c r="D337" i="3"/>
  <c r="J331" i="3"/>
  <c r="K331" i="3"/>
  <c r="L331" i="3"/>
  <c r="M331" i="3"/>
  <c r="G331" i="3"/>
  <c r="H331" i="3"/>
  <c r="F331" i="3"/>
  <c r="E331" i="3"/>
  <c r="D331" i="3"/>
  <c r="J322" i="3"/>
  <c r="K322" i="3"/>
  <c r="L322" i="3"/>
  <c r="M322" i="3"/>
  <c r="G322" i="3"/>
  <c r="H322" i="3"/>
  <c r="F322" i="3"/>
  <c r="E322" i="3"/>
  <c r="D322" i="3"/>
  <c r="J321" i="3"/>
  <c r="K321" i="3"/>
  <c r="L321" i="3"/>
  <c r="M321" i="3"/>
  <c r="G321" i="3"/>
  <c r="H321" i="3"/>
  <c r="F321" i="3"/>
  <c r="E321" i="3"/>
  <c r="D321" i="3"/>
  <c r="J317" i="3"/>
  <c r="K317" i="3"/>
  <c r="L317" i="3"/>
  <c r="M317" i="3"/>
  <c r="G317" i="3"/>
  <c r="H317" i="3"/>
  <c r="F317" i="3"/>
  <c r="E317" i="3"/>
  <c r="D317" i="3"/>
  <c r="J291" i="3"/>
  <c r="K291" i="3"/>
  <c r="L291" i="3"/>
  <c r="M291" i="3"/>
  <c r="G291" i="3"/>
  <c r="H291" i="3"/>
  <c r="F291" i="3"/>
  <c r="E291" i="3"/>
  <c r="D291" i="3"/>
  <c r="J283" i="3"/>
  <c r="K283" i="3"/>
  <c r="L283" i="3"/>
  <c r="M283" i="3"/>
  <c r="G283" i="3"/>
  <c r="H283" i="3"/>
  <c r="F283" i="3"/>
  <c r="E283" i="3"/>
  <c r="D283" i="3"/>
  <c r="J280" i="3"/>
  <c r="K280" i="3"/>
  <c r="L280" i="3"/>
  <c r="M280" i="3"/>
  <c r="G280" i="3"/>
  <c r="H280" i="3"/>
  <c r="F280" i="3"/>
  <c r="E280" i="3"/>
  <c r="D280" i="3"/>
  <c r="J187" i="3"/>
  <c r="K187" i="3"/>
  <c r="L187" i="3"/>
  <c r="M187" i="3"/>
  <c r="G187" i="3"/>
  <c r="H187" i="3"/>
  <c r="F187" i="3"/>
  <c r="E187" i="3"/>
  <c r="D187" i="3"/>
  <c r="J190" i="3"/>
  <c r="K190" i="3"/>
  <c r="L190" i="3"/>
  <c r="M190" i="3"/>
  <c r="G190" i="3"/>
  <c r="H190" i="3"/>
  <c r="F190" i="3"/>
  <c r="E190" i="3"/>
  <c r="D190" i="3"/>
  <c r="J199" i="3"/>
  <c r="K199" i="3"/>
  <c r="L199" i="3"/>
  <c r="M199" i="3"/>
  <c r="G199" i="3"/>
  <c r="H199" i="3"/>
  <c r="F199" i="3"/>
  <c r="E199" i="3"/>
  <c r="D199" i="3"/>
  <c r="J212" i="3"/>
  <c r="K212" i="3"/>
  <c r="L212" i="3"/>
  <c r="M212" i="3"/>
  <c r="G212" i="3"/>
  <c r="H212" i="3"/>
  <c r="F212" i="3"/>
  <c r="E212" i="3"/>
  <c r="D212" i="3"/>
  <c r="M210" i="3"/>
  <c r="L210" i="3"/>
  <c r="K210" i="3"/>
  <c r="J210" i="3"/>
  <c r="H210" i="3"/>
  <c r="G210" i="3"/>
  <c r="F210" i="3"/>
  <c r="E210" i="3"/>
  <c r="D210" i="3"/>
  <c r="AN650" i="3"/>
  <c r="AN649" i="3"/>
  <c r="AN648" i="3"/>
  <c r="AN647" i="3"/>
  <c r="AN646" i="3"/>
  <c r="AN652" i="3"/>
  <c r="AN645" i="3"/>
  <c r="AN667" i="3"/>
  <c r="AN690" i="3"/>
  <c r="AN694" i="3"/>
  <c r="AN709" i="3"/>
  <c r="AN624" i="3"/>
  <c r="AN576" i="3"/>
  <c r="AN535" i="3"/>
  <c r="AN499" i="3"/>
  <c r="AN486" i="3"/>
  <c r="AN478" i="3"/>
  <c r="AN472" i="3"/>
  <c r="AN470" i="3"/>
  <c r="AN430" i="3"/>
  <c r="AN397" i="3"/>
  <c r="AN375" i="3"/>
  <c r="AN372" i="3"/>
  <c r="AN350" i="3"/>
  <c r="AN347" i="3"/>
  <c r="AN337" i="3"/>
  <c r="AN331" i="3"/>
  <c r="AN322" i="3"/>
  <c r="AN321" i="3"/>
  <c r="AN317" i="3"/>
  <c r="AN291" i="3"/>
  <c r="AN283" i="3"/>
  <c r="AN280" i="3"/>
  <c r="AN212" i="3"/>
  <c r="AN210" i="3"/>
  <c r="AN199" i="3"/>
  <c r="AN190" i="3"/>
  <c r="AN187" i="3"/>
  <c r="D555" i="3"/>
  <c r="E555" i="3"/>
  <c r="F555" i="3"/>
  <c r="G555" i="3"/>
  <c r="H555" i="3"/>
  <c r="J555" i="3"/>
  <c r="K555" i="3"/>
  <c r="L555" i="3"/>
  <c r="M555" i="3"/>
  <c r="AN555" i="3"/>
  <c r="BH555" i="3"/>
  <c r="BI555" i="3"/>
  <c r="BJ555" i="3"/>
  <c r="D423" i="3"/>
  <c r="E423" i="3"/>
  <c r="F423" i="3"/>
  <c r="G423" i="3"/>
  <c r="H423" i="3"/>
  <c r="J423" i="3"/>
  <c r="K423" i="3"/>
  <c r="L423" i="3"/>
  <c r="M423" i="3"/>
  <c r="AN423" i="3"/>
  <c r="BH423" i="3"/>
  <c r="BI423" i="3"/>
  <c r="BJ423" i="3"/>
  <c r="AX1363" i="3"/>
  <c r="AX1362" i="3"/>
  <c r="AX1361" i="3"/>
  <c r="AX1360" i="3"/>
  <c r="AX1359" i="3"/>
  <c r="AX1358" i="3"/>
  <c r="AX1357" i="3"/>
  <c r="AX1356" i="3"/>
  <c r="AX1355" i="3"/>
  <c r="AX1611" i="3"/>
  <c r="AX1610" i="3"/>
  <c r="AX1609" i="3"/>
  <c r="AX1608" i="3"/>
  <c r="AX1607" i="3"/>
  <c r="AX1606" i="3"/>
  <c r="AX1605" i="3"/>
  <c r="AX1604" i="3"/>
  <c r="AX1603" i="3"/>
  <c r="AX1602" i="3"/>
  <c r="AX1601" i="3"/>
  <c r="AX1600" i="3"/>
  <c r="AX1599" i="3"/>
  <c r="AX1598" i="3"/>
  <c r="AX1597" i="3"/>
  <c r="AX1596" i="3"/>
  <c r="AX1595" i="3"/>
  <c r="AX1594" i="3"/>
  <c r="AX1593" i="3"/>
  <c r="AX1592" i="3"/>
  <c r="AX1591" i="3"/>
  <c r="AX1590" i="3"/>
  <c r="AX1589" i="3"/>
  <c r="AX1588" i="3"/>
  <c r="AX1587" i="3"/>
  <c r="AX1586" i="3"/>
  <c r="AX1585" i="3"/>
  <c r="AX1584" i="3"/>
  <c r="AX1583" i="3"/>
  <c r="AX1582" i="3"/>
  <c r="AX1581" i="3"/>
  <c r="AX1580" i="3"/>
  <c r="AX1579" i="3"/>
  <c r="AX1578" i="3"/>
  <c r="AX1577" i="3"/>
  <c r="AX1576" i="3"/>
  <c r="AX1575" i="3"/>
  <c r="AX1574" i="3"/>
  <c r="AX1573" i="3"/>
  <c r="AX1572" i="3"/>
  <c r="AX1571" i="3"/>
  <c r="AX1570" i="3"/>
  <c r="AX1569" i="3"/>
  <c r="AX1568" i="3"/>
  <c r="AX1567" i="3"/>
  <c r="AX1566" i="3"/>
  <c r="AX1565" i="3"/>
  <c r="AX1564" i="3"/>
  <c r="AX1563" i="3"/>
  <c r="AX1562" i="3"/>
  <c r="AX1561" i="3"/>
  <c r="AX1560" i="3"/>
  <c r="AX1559" i="3"/>
  <c r="AX1558" i="3"/>
  <c r="AX1557" i="3"/>
  <c r="AX1556" i="3"/>
  <c r="AX1555" i="3"/>
  <c r="AX1554" i="3"/>
  <c r="AX1553" i="3"/>
  <c r="AX1552" i="3"/>
  <c r="AX1551" i="3"/>
  <c r="AX1550" i="3"/>
  <c r="AX1549" i="3"/>
  <c r="AX1548" i="3"/>
  <c r="AX1547" i="3"/>
  <c r="AX1546" i="3"/>
  <c r="AX1545" i="3"/>
  <c r="AX1544" i="3"/>
  <c r="AX1543" i="3"/>
  <c r="AX1542" i="3"/>
  <c r="AX1541" i="3"/>
  <c r="AX1540" i="3"/>
  <c r="AX1539" i="3"/>
  <c r="AX1538" i="3"/>
  <c r="AX1537" i="3"/>
  <c r="AX1536" i="3"/>
  <c r="AX1535" i="3"/>
  <c r="AX1534" i="3"/>
  <c r="AX1533" i="3"/>
  <c r="AX1532" i="3"/>
  <c r="AX1531" i="3"/>
  <c r="AX1530" i="3"/>
  <c r="AX1529" i="3"/>
  <c r="AX1528" i="3"/>
  <c r="AX1527" i="3"/>
  <c r="AX1526" i="3"/>
  <c r="AX1525" i="3"/>
  <c r="AX1524" i="3"/>
  <c r="AX1523" i="3"/>
  <c r="AX1522" i="3"/>
  <c r="AX1521" i="3"/>
  <c r="AX1520" i="3"/>
  <c r="AX1519" i="3"/>
  <c r="AX1518" i="3"/>
  <c r="AX1517" i="3"/>
  <c r="AX1516" i="3"/>
  <c r="AX1515" i="3"/>
  <c r="AX1514" i="3"/>
  <c r="AX1513" i="3"/>
  <c r="AX1512" i="3"/>
  <c r="AX1511" i="3"/>
  <c r="AX1510" i="3"/>
  <c r="AX1509" i="3"/>
  <c r="AX1508" i="3"/>
  <c r="AX1507" i="3"/>
  <c r="AX1506" i="3"/>
  <c r="AX1505" i="3"/>
  <c r="AX1504" i="3"/>
  <c r="AX1503" i="3"/>
  <c r="AX1502" i="3"/>
  <c r="AX1501" i="3"/>
  <c r="AX1500" i="3"/>
  <c r="AX1499" i="3"/>
  <c r="AX1498" i="3"/>
  <c r="AX1497" i="3"/>
  <c r="AX1496" i="3"/>
  <c r="AX1495" i="3"/>
  <c r="AX1494" i="3"/>
  <c r="AX1493" i="3"/>
  <c r="AX1492" i="3"/>
  <c r="AX1491" i="3"/>
  <c r="AX1490" i="3"/>
  <c r="AX1489" i="3"/>
  <c r="AX1488" i="3"/>
  <c r="AX1487" i="3"/>
  <c r="AX1486" i="3"/>
  <c r="AX1485" i="3"/>
  <c r="AX1484" i="3"/>
  <c r="AX1483" i="3"/>
  <c r="AX1482" i="3"/>
  <c r="AX1481" i="3"/>
  <c r="AX1480" i="3"/>
  <c r="AX1479" i="3"/>
  <c r="AX1478" i="3"/>
  <c r="AX1477" i="3"/>
  <c r="AX1476" i="3"/>
  <c r="AX1475" i="3"/>
  <c r="AX1474" i="3"/>
  <c r="AX1473" i="3"/>
  <c r="AX1472" i="3"/>
  <c r="AX1471" i="3"/>
  <c r="AX1470" i="3"/>
  <c r="AX1469" i="3"/>
  <c r="AX1468" i="3"/>
  <c r="AX1467" i="3"/>
  <c r="AX1466" i="3"/>
  <c r="AX1465" i="3"/>
  <c r="AX1464" i="3"/>
  <c r="AX1463" i="3"/>
  <c r="AX1462" i="3"/>
  <c r="AX1461" i="3"/>
  <c r="AX1460" i="3"/>
  <c r="AX1459" i="3"/>
  <c r="AX1458" i="3"/>
  <c r="AX1457" i="3"/>
  <c r="AX1456" i="3"/>
  <c r="AX1455" i="3"/>
  <c r="AX1454" i="3"/>
  <c r="AX1453" i="3"/>
  <c r="AX1452" i="3"/>
  <c r="AX1451" i="3"/>
  <c r="AX1450" i="3"/>
  <c r="AX1449" i="3"/>
  <c r="AX1448" i="3"/>
  <c r="AX1447" i="3"/>
  <c r="AX1446" i="3"/>
  <c r="AX1445" i="3"/>
  <c r="AX1444" i="3"/>
  <c r="AX1443" i="3"/>
  <c r="AX1442" i="3"/>
  <c r="AX1441" i="3"/>
  <c r="AX1440" i="3"/>
  <c r="AX1439" i="3"/>
  <c r="AX1438" i="3"/>
  <c r="AX1437" i="3"/>
  <c r="AX1436" i="3"/>
  <c r="AX1435" i="3"/>
  <c r="AX1434" i="3"/>
  <c r="AX1433" i="3"/>
  <c r="AX1432" i="3"/>
  <c r="AX1431" i="3"/>
  <c r="AX1430" i="3"/>
  <c r="AX1429" i="3"/>
  <c r="AX1428" i="3"/>
  <c r="AX1427" i="3"/>
  <c r="AX1426" i="3"/>
  <c r="AX1425" i="3"/>
  <c r="AX1424" i="3"/>
  <c r="AX1423" i="3"/>
  <c r="AX1422" i="3"/>
  <c r="AX1421" i="3"/>
  <c r="AX1420" i="3"/>
  <c r="AX1419" i="3"/>
  <c r="AX1418" i="3"/>
  <c r="AX1417" i="3"/>
  <c r="AX1416" i="3"/>
  <c r="AX1415" i="3"/>
  <c r="AX1414" i="3"/>
  <c r="AX1413" i="3"/>
  <c r="AX1412" i="3"/>
  <c r="AX1411" i="3"/>
  <c r="AX1410" i="3"/>
  <c r="AX1409" i="3"/>
  <c r="AX1408" i="3"/>
  <c r="AX1407" i="3"/>
  <c r="AX1406" i="3"/>
  <c r="AX1405" i="3"/>
  <c r="AX1404" i="3"/>
  <c r="AX1403" i="3"/>
  <c r="AX1402" i="3"/>
  <c r="AX1401" i="3"/>
  <c r="AX1400" i="3"/>
  <c r="AX1399" i="3"/>
  <c r="AX1398" i="3"/>
  <c r="AX1397" i="3"/>
  <c r="AX1396" i="3"/>
  <c r="AX1395" i="3"/>
  <c r="AX1394" i="3"/>
  <c r="AX1393" i="3"/>
  <c r="AX1392" i="3"/>
  <c r="AX1391" i="3"/>
  <c r="AX1390" i="3"/>
  <c r="AX1389" i="3"/>
  <c r="AX1388" i="3"/>
  <c r="AX1387" i="3"/>
  <c r="AX1386" i="3"/>
  <c r="AX1385" i="3"/>
  <c r="AX1384" i="3"/>
  <c r="AX1383" i="3"/>
  <c r="AX1382" i="3"/>
  <c r="AX1381" i="3"/>
  <c r="AX1380" i="3"/>
  <c r="AX1379" i="3"/>
  <c r="AX1378" i="3"/>
  <c r="AX1377" i="3"/>
  <c r="AX1376" i="3"/>
  <c r="AX1375" i="3"/>
  <c r="AX1374" i="3"/>
  <c r="AX1373" i="3"/>
  <c r="AX1372" i="3"/>
  <c r="AX1371" i="3"/>
  <c r="AX1370" i="3"/>
  <c r="AX1369" i="3"/>
  <c r="AX1368" i="3"/>
  <c r="AX1367" i="3"/>
  <c r="AX1366" i="3"/>
  <c r="AX1354" i="3"/>
  <c r="AX1353" i="3"/>
  <c r="AX1352" i="3"/>
  <c r="AX1351" i="3"/>
  <c r="AX1350" i="3"/>
  <c r="AX1349" i="3"/>
  <c r="AX1348" i="3"/>
  <c r="AX1347" i="3"/>
  <c r="AX1346" i="3"/>
  <c r="AX1345" i="3"/>
  <c r="AX1344" i="3"/>
  <c r="AX1343" i="3"/>
  <c r="AX1342" i="3"/>
  <c r="AX1341" i="3"/>
  <c r="AX1340" i="3"/>
  <c r="AX1339" i="3"/>
  <c r="AX1338" i="3"/>
  <c r="AX1337" i="3"/>
  <c r="AX1336" i="3"/>
  <c r="AX1335" i="3"/>
  <c r="AX1334" i="3"/>
  <c r="AX1333" i="3"/>
  <c r="AX1332" i="3"/>
  <c r="AX1331" i="3"/>
  <c r="AX1330" i="3"/>
  <c r="AX1329" i="3"/>
  <c r="AX1328" i="3"/>
  <c r="AX1327" i="3"/>
  <c r="AX1326" i="3"/>
  <c r="AX1325" i="3"/>
  <c r="AX1324" i="3"/>
  <c r="AX1321" i="3"/>
  <c r="AX1320" i="3"/>
  <c r="AX1319" i="3"/>
  <c r="AX1318" i="3"/>
  <c r="AX1317" i="3"/>
  <c r="AX1316" i="3"/>
  <c r="AX1315" i="3"/>
  <c r="AX1314" i="3"/>
  <c r="AX1313" i="3"/>
  <c r="AX1312" i="3"/>
  <c r="AX1311" i="3"/>
  <c r="AX1310" i="3"/>
  <c r="AX1309" i="3"/>
  <c r="AX1308" i="3"/>
  <c r="AX1307" i="3"/>
  <c r="AX1306" i="3"/>
  <c r="AX1305" i="3"/>
  <c r="AX1304" i="3"/>
  <c r="AX1303" i="3"/>
  <c r="AX1302" i="3"/>
  <c r="AX1301" i="3"/>
  <c r="AX1300" i="3"/>
  <c r="AX1299" i="3"/>
  <c r="AX1298" i="3"/>
  <c r="AX1297" i="3"/>
  <c r="AX1296" i="3"/>
  <c r="AX1295" i="3"/>
  <c r="AX1294" i="3"/>
  <c r="AX1293" i="3"/>
  <c r="AX1292" i="3"/>
  <c r="AX1291" i="3"/>
  <c r="AX1290" i="3"/>
  <c r="AX1289" i="3"/>
  <c r="AX1288" i="3"/>
  <c r="AX1287" i="3"/>
  <c r="AX1286" i="3"/>
  <c r="AX1285" i="3"/>
  <c r="AX1284" i="3"/>
  <c r="AX1283" i="3"/>
  <c r="AX1282" i="3"/>
  <c r="AX1281" i="3"/>
  <c r="AX1280" i="3"/>
  <c r="AX1279" i="3"/>
  <c r="AX1278" i="3"/>
  <c r="AX1277" i="3"/>
  <c r="AX1276" i="3"/>
  <c r="AX1275" i="3"/>
  <c r="AX1274" i="3"/>
  <c r="AX1273" i="3"/>
  <c r="AX1272" i="3"/>
  <c r="AX1271" i="3"/>
  <c r="AX1270" i="3"/>
  <c r="AX1269" i="3"/>
  <c r="AX1268" i="3"/>
  <c r="AX1267" i="3"/>
  <c r="AX1266" i="3"/>
  <c r="AX1265" i="3"/>
  <c r="AX1264" i="3"/>
  <c r="AX1263" i="3"/>
  <c r="AX1262" i="3"/>
  <c r="AX1261" i="3"/>
  <c r="AX1260" i="3"/>
  <c r="AX1259" i="3"/>
  <c r="AX1258" i="3"/>
  <c r="AX1257" i="3"/>
  <c r="AX1256" i="3"/>
  <c r="AX1255" i="3"/>
  <c r="AX1254" i="3"/>
  <c r="AX1253" i="3"/>
  <c r="AX1252" i="3"/>
  <c r="AX1251" i="3"/>
  <c r="AX1250" i="3"/>
  <c r="AX1249" i="3"/>
  <c r="AX1248" i="3"/>
  <c r="AX1247" i="3"/>
  <c r="AX1246" i="3"/>
  <c r="AX1245" i="3"/>
  <c r="AX1244" i="3"/>
  <c r="AX1243" i="3"/>
  <c r="AX1242" i="3"/>
  <c r="AX1241" i="3"/>
  <c r="AX1240" i="3"/>
  <c r="AX1239" i="3"/>
  <c r="AX1238" i="3"/>
  <c r="AX1237" i="3"/>
  <c r="AX1236" i="3"/>
  <c r="AX1235" i="3"/>
  <c r="AX1234" i="3"/>
  <c r="AX1233" i="3"/>
  <c r="AX1232" i="3"/>
  <c r="AX1231" i="3"/>
  <c r="AX1230" i="3"/>
  <c r="AX1229" i="3"/>
  <c r="AX1228" i="3"/>
  <c r="AX1227" i="3"/>
  <c r="AX1226" i="3"/>
  <c r="AX1225" i="3"/>
  <c r="AX1224" i="3"/>
  <c r="AX1223" i="3"/>
  <c r="AX1222" i="3"/>
  <c r="AX1221" i="3"/>
  <c r="AX1220" i="3"/>
  <c r="AX1219" i="3"/>
  <c r="AX1218" i="3"/>
  <c r="AX1217" i="3"/>
  <c r="AX1216" i="3"/>
  <c r="AX1215" i="3"/>
  <c r="AX1214" i="3"/>
  <c r="AX1213" i="3"/>
  <c r="AX1212" i="3"/>
  <c r="AX1211" i="3"/>
  <c r="AX1210" i="3"/>
  <c r="AX1209" i="3"/>
  <c r="AX1208" i="3"/>
  <c r="AX1207" i="3"/>
  <c r="AX1206" i="3"/>
  <c r="AX1205" i="3"/>
  <c r="AX1204" i="3"/>
  <c r="AX1203" i="3"/>
  <c r="AX1202" i="3"/>
  <c r="AX1201" i="3"/>
  <c r="AX1200" i="3"/>
  <c r="AX1199" i="3"/>
  <c r="AX1198" i="3"/>
  <c r="AX1197" i="3"/>
  <c r="AX1196" i="3"/>
  <c r="AX1195" i="3"/>
  <c r="AX1194" i="3"/>
  <c r="AX1193" i="3"/>
  <c r="AX1192" i="3"/>
  <c r="AX1191" i="3"/>
  <c r="AX1190" i="3"/>
  <c r="AX1189" i="3"/>
  <c r="AX1188" i="3"/>
  <c r="AX1187" i="3"/>
  <c r="AX1186" i="3"/>
  <c r="AX1185" i="3"/>
  <c r="AX1184" i="3"/>
  <c r="AX1183" i="3"/>
  <c r="AX1182" i="3"/>
  <c r="AX1181" i="3"/>
  <c r="AX1180" i="3"/>
  <c r="AX1179" i="3"/>
  <c r="AX1178" i="3"/>
  <c r="AX1177" i="3"/>
  <c r="AX1176" i="3"/>
  <c r="AX1175" i="3"/>
  <c r="AX1174" i="3"/>
  <c r="AX1173" i="3"/>
  <c r="AX1172" i="3"/>
  <c r="AX1171" i="3"/>
  <c r="AX1170" i="3"/>
  <c r="AX1169" i="3"/>
  <c r="AX1168" i="3"/>
  <c r="AX1167" i="3"/>
  <c r="AX1166" i="3"/>
  <c r="AX1165" i="3"/>
  <c r="AX1164" i="3"/>
  <c r="AX1163" i="3"/>
  <c r="AX1162" i="3"/>
  <c r="AX1161" i="3"/>
  <c r="AX1160" i="3"/>
  <c r="AX1159" i="3"/>
  <c r="AX1158" i="3"/>
  <c r="AX1157" i="3"/>
  <c r="AX1156" i="3"/>
  <c r="AX1155" i="3"/>
  <c r="AX1154" i="3"/>
  <c r="AX1153" i="3"/>
  <c r="AX1152" i="3"/>
  <c r="AX1151" i="3"/>
  <c r="AX1150" i="3"/>
  <c r="AX1149" i="3"/>
  <c r="AX1148" i="3"/>
  <c r="AX1147" i="3"/>
  <c r="AX1146" i="3"/>
  <c r="AX1145" i="3"/>
  <c r="AX1144" i="3"/>
  <c r="AX1143" i="3"/>
  <c r="AX1142" i="3"/>
  <c r="AX1141" i="3"/>
  <c r="AX1140" i="3"/>
  <c r="AX1139" i="3"/>
  <c r="AX1138" i="3"/>
  <c r="AX1137" i="3"/>
  <c r="AX1136" i="3"/>
  <c r="AX1135" i="3"/>
  <c r="AX1134" i="3"/>
  <c r="AX1133" i="3"/>
  <c r="AX1132" i="3"/>
  <c r="AX1131" i="3"/>
  <c r="AX1130" i="3"/>
  <c r="AX1129" i="3"/>
  <c r="AX1128" i="3"/>
  <c r="AX1127" i="3"/>
  <c r="AX1126" i="3"/>
  <c r="AX1125" i="3"/>
  <c r="AX1124" i="3"/>
  <c r="AX1123" i="3"/>
  <c r="AX1122" i="3"/>
  <c r="AX1121" i="3"/>
  <c r="AX1120" i="3"/>
  <c r="AX1119" i="3"/>
  <c r="AX1118" i="3"/>
  <c r="AX1117" i="3"/>
  <c r="AX1116" i="3"/>
  <c r="AX1115" i="3"/>
  <c r="AX1114" i="3"/>
  <c r="AX1113" i="3"/>
  <c r="AX1112" i="3"/>
  <c r="AX1111" i="3"/>
  <c r="AX1110" i="3"/>
  <c r="AX1109" i="3"/>
  <c r="AX1108" i="3"/>
  <c r="AX1107" i="3"/>
  <c r="AX1106" i="3"/>
  <c r="AX1105" i="3"/>
  <c r="AX1104" i="3"/>
  <c r="AX1103" i="3"/>
  <c r="AX1102" i="3"/>
  <c r="AX1101" i="3"/>
  <c r="AX1100" i="3"/>
  <c r="AX1099" i="3"/>
  <c r="AX1098" i="3"/>
  <c r="AX1097" i="3"/>
  <c r="AX1096" i="3"/>
  <c r="AX1095" i="3"/>
  <c r="AX1094" i="3"/>
  <c r="AX1093" i="3"/>
  <c r="AX1092" i="3"/>
  <c r="AX1091" i="3"/>
  <c r="AX1090" i="3"/>
  <c r="AX1089" i="3"/>
  <c r="AX1088" i="3"/>
  <c r="AX1087" i="3"/>
  <c r="AX1086" i="3"/>
  <c r="AX1085" i="3"/>
  <c r="AX1084" i="3"/>
  <c r="AX1083" i="3"/>
  <c r="AX1082" i="3"/>
  <c r="AX1081" i="3"/>
  <c r="AX1078" i="3"/>
  <c r="AX1077" i="3"/>
  <c r="AX1076" i="3"/>
  <c r="AX1075" i="3"/>
  <c r="AX1074" i="3"/>
  <c r="AX1073" i="3"/>
  <c r="AX1072" i="3"/>
  <c r="AX1071" i="3"/>
  <c r="AX1070" i="3"/>
  <c r="AX1069" i="3"/>
  <c r="AX1068" i="3"/>
  <c r="AX1067" i="3"/>
  <c r="AX1066" i="3"/>
  <c r="AX1065" i="3"/>
  <c r="AX1064" i="3"/>
  <c r="AX1063" i="3"/>
  <c r="AX1062" i="3"/>
  <c r="AX1061" i="3"/>
  <c r="AX1060" i="3"/>
  <c r="AX1059" i="3"/>
  <c r="AX1058" i="3"/>
  <c r="AX1057" i="3"/>
  <c r="AX1056" i="3"/>
  <c r="AX1055" i="3"/>
  <c r="AX1054" i="3"/>
  <c r="AX1053" i="3"/>
  <c r="AX1052" i="3"/>
  <c r="AX1051" i="3"/>
  <c r="AX1050" i="3"/>
  <c r="AX1049" i="3"/>
  <c r="AX1048" i="3"/>
  <c r="AX1047" i="3"/>
  <c r="AX1046" i="3"/>
  <c r="AX1045" i="3"/>
  <c r="AX1044" i="3"/>
  <c r="AX1043" i="3"/>
  <c r="AX1042" i="3"/>
  <c r="AX1041" i="3"/>
  <c r="AX1040" i="3"/>
  <c r="AX1039" i="3"/>
  <c r="AX1038" i="3"/>
  <c r="AX1037" i="3"/>
  <c r="AX1036" i="3"/>
  <c r="AX1035" i="3"/>
  <c r="AX1034" i="3"/>
  <c r="AX1033" i="3"/>
  <c r="AX1032" i="3"/>
  <c r="AX1031" i="3"/>
  <c r="AX1030" i="3"/>
  <c r="AX1029" i="3"/>
  <c r="AX1028" i="3"/>
  <c r="AX1027" i="3"/>
  <c r="AX1026" i="3"/>
  <c r="AX1025" i="3"/>
  <c r="AX1024" i="3"/>
  <c r="AX1023" i="3"/>
  <c r="AX1022" i="3"/>
  <c r="AX1021" i="3"/>
  <c r="AX1020" i="3"/>
  <c r="AX1019" i="3"/>
  <c r="AX1018" i="3"/>
  <c r="AX1017" i="3"/>
  <c r="AX1016" i="3"/>
  <c r="AX1015" i="3"/>
  <c r="AX1014" i="3"/>
  <c r="AX1013" i="3"/>
  <c r="AX1012" i="3"/>
  <c r="AX1011" i="3"/>
  <c r="AX1010" i="3"/>
  <c r="AX1009" i="3"/>
  <c r="AX1008" i="3"/>
  <c r="AX1007" i="3"/>
  <c r="AX1006" i="3"/>
  <c r="AX1005" i="3"/>
  <c r="AX1004" i="3"/>
  <c r="AX1003" i="3"/>
  <c r="AX1002" i="3"/>
  <c r="AX1001" i="3"/>
  <c r="AX1000" i="3"/>
  <c r="AX999" i="3"/>
  <c r="AX998" i="3"/>
  <c r="AX997" i="3"/>
  <c r="AX996" i="3"/>
  <c r="AX995" i="3"/>
  <c r="AX994" i="3"/>
  <c r="AX993" i="3"/>
  <c r="AX992" i="3"/>
  <c r="AX991" i="3"/>
  <c r="AX990" i="3"/>
  <c r="AX989" i="3"/>
  <c r="AX988" i="3"/>
  <c r="AX987" i="3"/>
  <c r="AX986" i="3"/>
  <c r="AX985" i="3"/>
  <c r="AX984" i="3"/>
  <c r="AX983" i="3"/>
  <c r="AX982" i="3"/>
  <c r="AX981" i="3"/>
  <c r="AX980" i="3"/>
  <c r="AX979" i="3"/>
  <c r="AX978" i="3"/>
  <c r="AX977" i="3"/>
  <c r="AX976" i="3"/>
  <c r="AX975" i="3"/>
  <c r="AX974" i="3"/>
  <c r="AX973" i="3"/>
  <c r="AX972" i="3"/>
  <c r="AX971" i="3"/>
  <c r="AX970" i="3"/>
  <c r="AX969" i="3"/>
  <c r="AX968" i="3"/>
  <c r="AX967" i="3"/>
  <c r="AX966" i="3"/>
  <c r="AX965" i="3"/>
  <c r="AX964" i="3"/>
  <c r="AX963" i="3"/>
  <c r="AX962" i="3"/>
  <c r="AX961" i="3"/>
  <c r="AX960" i="3"/>
  <c r="AX959" i="3"/>
  <c r="AX958" i="3"/>
  <c r="AX957" i="3"/>
  <c r="AX956" i="3"/>
  <c r="AX955" i="3"/>
  <c r="AX954" i="3"/>
  <c r="AX953" i="3"/>
  <c r="AX952" i="3"/>
  <c r="AX951" i="3"/>
  <c r="AX950" i="3"/>
  <c r="AX949" i="3"/>
  <c r="AX948" i="3"/>
  <c r="AX947" i="3"/>
  <c r="AX946" i="3"/>
  <c r="AX945" i="3"/>
  <c r="AX944" i="3"/>
  <c r="AX943" i="3"/>
  <c r="AX942" i="3"/>
  <c r="AX941" i="3"/>
  <c r="AX940" i="3"/>
  <c r="AX939" i="3"/>
  <c r="AX938" i="3"/>
  <c r="AX937" i="3"/>
  <c r="AX936" i="3"/>
  <c r="AX935" i="3"/>
  <c r="AX934" i="3"/>
  <c r="AX933" i="3"/>
  <c r="AX932" i="3"/>
  <c r="AX931" i="3"/>
  <c r="AX930" i="3"/>
  <c r="AX929" i="3"/>
  <c r="AX928" i="3"/>
  <c r="AX927" i="3"/>
  <c r="AX926" i="3"/>
  <c r="AX925" i="3"/>
  <c r="AX924" i="3"/>
  <c r="AX923" i="3"/>
  <c r="AX922" i="3"/>
  <c r="AX921" i="3"/>
  <c r="AX920" i="3"/>
  <c r="AX919" i="3"/>
  <c r="AX918" i="3"/>
  <c r="AX917" i="3"/>
  <c r="AX916" i="3"/>
  <c r="AX915" i="3"/>
  <c r="AX914" i="3"/>
  <c r="AX913" i="3"/>
  <c r="AX912" i="3"/>
  <c r="AX911" i="3"/>
  <c r="AX910" i="3"/>
  <c r="AX909" i="3"/>
  <c r="AX908" i="3"/>
  <c r="AX907" i="3"/>
  <c r="AX906" i="3"/>
  <c r="AX905" i="3"/>
  <c r="AX904" i="3"/>
  <c r="AX903" i="3"/>
  <c r="AX902" i="3"/>
  <c r="AX901" i="3"/>
  <c r="AX900" i="3"/>
  <c r="AX899" i="3"/>
  <c r="AX898" i="3"/>
  <c r="AX897" i="3"/>
  <c r="AX896" i="3"/>
  <c r="AX895" i="3"/>
  <c r="AX894" i="3"/>
  <c r="AX893" i="3"/>
  <c r="AX892" i="3"/>
  <c r="AX891" i="3"/>
  <c r="AX890" i="3"/>
  <c r="AX889" i="3"/>
  <c r="AX888" i="3"/>
  <c r="AX887" i="3"/>
  <c r="AX886" i="3"/>
  <c r="AX885" i="3"/>
  <c r="AX884" i="3"/>
  <c r="AX883" i="3"/>
  <c r="AX882" i="3"/>
  <c r="AX881" i="3"/>
  <c r="AX880" i="3"/>
  <c r="AX879" i="3"/>
  <c r="AX878" i="3"/>
  <c r="AX877" i="3"/>
  <c r="AX876" i="3"/>
  <c r="AX875" i="3"/>
  <c r="AX874" i="3"/>
  <c r="AX873" i="3"/>
  <c r="AX872" i="3"/>
  <c r="AX871" i="3"/>
  <c r="AX870" i="3"/>
  <c r="AX869" i="3"/>
  <c r="AX868" i="3"/>
  <c r="AX867" i="3"/>
  <c r="AX866" i="3"/>
  <c r="AX865" i="3"/>
  <c r="AX864" i="3"/>
  <c r="AX863" i="3"/>
  <c r="AX862" i="3"/>
  <c r="AX861" i="3"/>
  <c r="AX860" i="3"/>
  <c r="AX859" i="3"/>
  <c r="AX858" i="3"/>
  <c r="AX857" i="3"/>
  <c r="AX856" i="3"/>
  <c r="AX855" i="3"/>
  <c r="AX854" i="3"/>
  <c r="AX853" i="3"/>
  <c r="AX852" i="3"/>
  <c r="AX851" i="3"/>
  <c r="AX850" i="3"/>
  <c r="AX849" i="3"/>
  <c r="AX848" i="3"/>
  <c r="AX847" i="3"/>
  <c r="AX846" i="3"/>
  <c r="AX845" i="3"/>
  <c r="AX844" i="3"/>
  <c r="AX843" i="3"/>
  <c r="AX842" i="3"/>
  <c r="AX841" i="3"/>
  <c r="AX840" i="3"/>
  <c r="AX839" i="3"/>
  <c r="AX838" i="3"/>
  <c r="AX837" i="3"/>
  <c r="AX836" i="3"/>
  <c r="AX835" i="3"/>
  <c r="AX834" i="3"/>
  <c r="AX833" i="3"/>
  <c r="AX832" i="3"/>
  <c r="AX831" i="3"/>
  <c r="AX830" i="3"/>
  <c r="AX829" i="3"/>
  <c r="AX828" i="3"/>
  <c r="AX827" i="3"/>
  <c r="AX826" i="3"/>
  <c r="AX825" i="3"/>
  <c r="AX824" i="3"/>
  <c r="AX823" i="3"/>
  <c r="AX822" i="3"/>
  <c r="AX821" i="3"/>
  <c r="AX820" i="3"/>
  <c r="AX819" i="3"/>
  <c r="AX818" i="3"/>
  <c r="AX817" i="3"/>
  <c r="AX816" i="3"/>
  <c r="AX815" i="3"/>
  <c r="AX814" i="3"/>
  <c r="AX813" i="3"/>
  <c r="AX812" i="3"/>
  <c r="AX811" i="3"/>
  <c r="AX810" i="3"/>
  <c r="AX809" i="3"/>
  <c r="AX808" i="3"/>
  <c r="AX807" i="3"/>
  <c r="AX806" i="3"/>
  <c r="AX805" i="3"/>
  <c r="AX804" i="3"/>
  <c r="AX803" i="3"/>
  <c r="AX802" i="3"/>
  <c r="AX801" i="3"/>
  <c r="AX800" i="3"/>
  <c r="AX799" i="3"/>
  <c r="AX798" i="3"/>
  <c r="AX797" i="3"/>
  <c r="AX796" i="3"/>
  <c r="AX795" i="3"/>
  <c r="AX794" i="3"/>
  <c r="AX793" i="3"/>
  <c r="AX792" i="3"/>
  <c r="AX791" i="3"/>
  <c r="AX790" i="3"/>
  <c r="AX789" i="3"/>
  <c r="AX788" i="3"/>
  <c r="AX787" i="3"/>
  <c r="AX786" i="3"/>
  <c r="AX785" i="3"/>
  <c r="AX784" i="3"/>
  <c r="AX783" i="3"/>
  <c r="AX782" i="3"/>
  <c r="AX781" i="3"/>
  <c r="AX780" i="3"/>
  <c r="AX779" i="3"/>
  <c r="AX778" i="3"/>
  <c r="AX777" i="3"/>
  <c r="AX776" i="3"/>
  <c r="AX775" i="3"/>
  <c r="AX774" i="3"/>
  <c r="AX773" i="3"/>
  <c r="AX772" i="3"/>
  <c r="AX771" i="3"/>
  <c r="AX770" i="3"/>
  <c r="AX769" i="3"/>
  <c r="AX768" i="3"/>
  <c r="AX767" i="3"/>
  <c r="AX766" i="3"/>
  <c r="AX765" i="3"/>
  <c r="AX764" i="3"/>
  <c r="AX763" i="3"/>
  <c r="AX762" i="3"/>
  <c r="AX761" i="3"/>
  <c r="AX760" i="3"/>
  <c r="AX759" i="3"/>
  <c r="AX758" i="3"/>
  <c r="AX757" i="3"/>
  <c r="AX756" i="3"/>
  <c r="AX755" i="3"/>
  <c r="AX754" i="3"/>
  <c r="AX753" i="3"/>
  <c r="AX752" i="3"/>
  <c r="AX751" i="3"/>
  <c r="AX750" i="3"/>
  <c r="AX749" i="3"/>
  <c r="AX748" i="3"/>
  <c r="AX747" i="3"/>
  <c r="AX746" i="3"/>
  <c r="AX745" i="3"/>
  <c r="AX744" i="3"/>
  <c r="AX743" i="3"/>
  <c r="AX742" i="3"/>
  <c r="AX741" i="3"/>
  <c r="AX740" i="3"/>
  <c r="AX739" i="3"/>
  <c r="AX738" i="3"/>
  <c r="AX737" i="3"/>
  <c r="AX736" i="3"/>
  <c r="AX735" i="3"/>
  <c r="AX734" i="3"/>
  <c r="AX733" i="3"/>
  <c r="AX732" i="3"/>
  <c r="AX731" i="3"/>
  <c r="AX730" i="3"/>
  <c r="AX729" i="3"/>
  <c r="AX728" i="3"/>
  <c r="AX174" i="3"/>
  <c r="AX171" i="3"/>
  <c r="AX170" i="3"/>
  <c r="AX169" i="3"/>
  <c r="AX168" i="3"/>
  <c r="AX167" i="3"/>
  <c r="AX166" i="3"/>
  <c r="AX165" i="3"/>
  <c r="AX164" i="3"/>
  <c r="AX163" i="3"/>
  <c r="AX162" i="3"/>
  <c r="AX161" i="3"/>
  <c r="AX160" i="3"/>
  <c r="AX159" i="3"/>
  <c r="AX158" i="3"/>
  <c r="AX157" i="3"/>
  <c r="AX156" i="3"/>
  <c r="AX155" i="3"/>
  <c r="AX154" i="3"/>
  <c r="AX153" i="3"/>
  <c r="AX152" i="3"/>
  <c r="AX151" i="3"/>
  <c r="AX150" i="3"/>
  <c r="AX149" i="3"/>
  <c r="AX148" i="3"/>
  <c r="AX147" i="3"/>
  <c r="AX146" i="3"/>
  <c r="AX145" i="3"/>
  <c r="AX144" i="3"/>
  <c r="AX143" i="3"/>
  <c r="AX142" i="3"/>
  <c r="AX141" i="3"/>
  <c r="AX140" i="3"/>
  <c r="AX139" i="3"/>
  <c r="AX138" i="3"/>
  <c r="AX137" i="3"/>
  <c r="AX136" i="3"/>
  <c r="AX135" i="3"/>
  <c r="AX134" i="3"/>
  <c r="AX133" i="3"/>
  <c r="AX132" i="3"/>
  <c r="AX131" i="3"/>
  <c r="AX130" i="3"/>
  <c r="AX129" i="3"/>
  <c r="AX128" i="3"/>
  <c r="AX127" i="3"/>
  <c r="AX126" i="3"/>
  <c r="AX125" i="3"/>
  <c r="AX124" i="3"/>
  <c r="AX123" i="3"/>
  <c r="AX122" i="3"/>
  <c r="AX121" i="3"/>
  <c r="AX120" i="3"/>
  <c r="AX119" i="3"/>
  <c r="AX118" i="3"/>
  <c r="AX117" i="3"/>
  <c r="AX116" i="3"/>
  <c r="AX115" i="3"/>
  <c r="AX114" i="3"/>
  <c r="AX113" i="3"/>
  <c r="AX112" i="3"/>
  <c r="AX111" i="3"/>
  <c r="AX110" i="3"/>
  <c r="AX109" i="3"/>
  <c r="AX108" i="3"/>
  <c r="AX107" i="3"/>
  <c r="AX106" i="3"/>
  <c r="AX105" i="3"/>
  <c r="AX104" i="3"/>
  <c r="AX103" i="3"/>
  <c r="AX102" i="3"/>
  <c r="AX101" i="3"/>
  <c r="AX100" i="3"/>
  <c r="AX99" i="3"/>
  <c r="AX98" i="3"/>
  <c r="AX97" i="3"/>
  <c r="AX96" i="3"/>
  <c r="AX95" i="3"/>
  <c r="AX94" i="3"/>
  <c r="AX93" i="3"/>
  <c r="AX92" i="3"/>
  <c r="AX91" i="3"/>
  <c r="AX90" i="3"/>
  <c r="AX89" i="3"/>
  <c r="AX88" i="3"/>
  <c r="AX87" i="3"/>
  <c r="AX86" i="3"/>
  <c r="AX85" i="3"/>
  <c r="AX84" i="3"/>
  <c r="AX83" i="3"/>
  <c r="AX82" i="3"/>
  <c r="AX81" i="3"/>
  <c r="AX80" i="3"/>
  <c r="AX79" i="3"/>
  <c r="AX78" i="3"/>
  <c r="AX77" i="3"/>
  <c r="AX76" i="3"/>
  <c r="AX75" i="3"/>
  <c r="AX74" i="3"/>
  <c r="AX73" i="3"/>
  <c r="AX72" i="3"/>
  <c r="AX71" i="3"/>
  <c r="AX70" i="3"/>
  <c r="AX69" i="3"/>
  <c r="AX68" i="3"/>
  <c r="AX67" i="3"/>
  <c r="AX66" i="3"/>
  <c r="AX65" i="3"/>
  <c r="AX64" i="3"/>
  <c r="AX63" i="3"/>
  <c r="AX62" i="3"/>
  <c r="AX61" i="3"/>
  <c r="AX60" i="3"/>
  <c r="AX59" i="3"/>
  <c r="AX58" i="3"/>
  <c r="AX57" i="3"/>
  <c r="AX56" i="3"/>
  <c r="AX55" i="3"/>
  <c r="AX54" i="3"/>
  <c r="AX53" i="3"/>
  <c r="AX52" i="3"/>
  <c r="AX51" i="3"/>
  <c r="AX50" i="3"/>
  <c r="AX49" i="3"/>
  <c r="AX48" i="3"/>
  <c r="AX47" i="3"/>
  <c r="AX46" i="3"/>
  <c r="AX45" i="3"/>
  <c r="AX44" i="3"/>
  <c r="AX43" i="3"/>
  <c r="AX42" i="3"/>
  <c r="AX41" i="3"/>
  <c r="AX40" i="3"/>
  <c r="AX39" i="3"/>
  <c r="AX38" i="3"/>
  <c r="AX37" i="3"/>
  <c r="AX36" i="3"/>
  <c r="AX35" i="3"/>
  <c r="AX34" i="3"/>
  <c r="AX33" i="3"/>
  <c r="AX32" i="3"/>
  <c r="AX31" i="3"/>
  <c r="AX30" i="3"/>
  <c r="AX29" i="3"/>
  <c r="AX28" i="3"/>
  <c r="AX27" i="3"/>
  <c r="AX26" i="3"/>
  <c r="AX25" i="3"/>
  <c r="AX24" i="3"/>
  <c r="AX23" i="3"/>
  <c r="AX22" i="3"/>
  <c r="AX21" i="3"/>
  <c r="AX20" i="3"/>
  <c r="AX19" i="3"/>
  <c r="AX18" i="3"/>
  <c r="AX17" i="3"/>
  <c r="AX16" i="3"/>
  <c r="AX15" i="3"/>
  <c r="AX14" i="3"/>
  <c r="AX13" i="3"/>
  <c r="AX12" i="3"/>
  <c r="AX11" i="3"/>
  <c r="AX10" i="3"/>
  <c r="AX9" i="3"/>
  <c r="AX8" i="3"/>
  <c r="AX7" i="3"/>
  <c r="AX6" i="3"/>
  <c r="AX5" i="3"/>
  <c r="AX4" i="3"/>
  <c r="AX3" i="3"/>
  <c r="BH1256" i="2"/>
  <c r="BH1255" i="2"/>
  <c r="BH1254" i="2"/>
  <c r="BH1253" i="2"/>
  <c r="BH1252" i="2"/>
  <c r="BH1251" i="2"/>
  <c r="BH1250" i="2"/>
  <c r="BH1249" i="2"/>
  <c r="BH1248" i="2"/>
  <c r="BH1226" i="2"/>
  <c r="BH1225" i="2"/>
  <c r="BH1224" i="2"/>
  <c r="BH1223" i="2"/>
  <c r="BH1222" i="2"/>
  <c r="BH1221" i="2"/>
  <c r="BH1220" i="2"/>
  <c r="BH1219" i="2"/>
  <c r="BH1218" i="2"/>
  <c r="BH1217" i="2"/>
  <c r="BH1216" i="2"/>
  <c r="BH1215" i="2"/>
  <c r="BH1214" i="2"/>
  <c r="BH1213" i="2"/>
  <c r="BH1212" i="2"/>
  <c r="BH1211" i="2"/>
  <c r="BH1210" i="2"/>
  <c r="BH1209" i="2"/>
  <c r="BH1208" i="2"/>
  <c r="BH1207" i="2"/>
  <c r="BH1206" i="2"/>
  <c r="BH1205" i="2"/>
  <c r="BH1204" i="2"/>
  <c r="BH1203" i="2"/>
  <c r="BH1202" i="2"/>
  <c r="BH1201" i="2"/>
  <c r="BH1200" i="2"/>
  <c r="BH1199" i="2"/>
  <c r="BH1198" i="2"/>
  <c r="BH1197" i="2"/>
  <c r="BH1196" i="2"/>
  <c r="BH1195" i="2"/>
  <c r="BH1194" i="2"/>
  <c r="BH1193" i="2"/>
  <c r="BH1192" i="2"/>
  <c r="BH1191" i="2"/>
  <c r="BH1190" i="2"/>
  <c r="BH1189" i="2"/>
  <c r="BH1188" i="2"/>
  <c r="BH1187" i="2"/>
  <c r="BH1186" i="2"/>
  <c r="BH1185" i="2"/>
  <c r="BH1184" i="2"/>
  <c r="BH1183" i="2"/>
  <c r="BH1182" i="2"/>
  <c r="BH1181" i="2"/>
  <c r="BH1180" i="2"/>
  <c r="BH1179" i="2"/>
  <c r="BH1178" i="2"/>
  <c r="BH1177" i="2"/>
  <c r="BH1176" i="2"/>
  <c r="BH1175" i="2"/>
  <c r="BH1174" i="2"/>
  <c r="BH1173" i="2"/>
  <c r="BH1172" i="2"/>
  <c r="BH1171" i="2"/>
  <c r="BH1170" i="2"/>
  <c r="BH1169" i="2"/>
  <c r="BH1168" i="2"/>
  <c r="BH1167" i="2"/>
  <c r="BH1166" i="2"/>
  <c r="BH1165" i="2"/>
  <c r="BH1164" i="2"/>
  <c r="BH1163" i="2"/>
  <c r="BH1160" i="2"/>
  <c r="BH1159" i="2"/>
  <c r="BH1158" i="2"/>
  <c r="BH1157" i="2"/>
  <c r="BH1156" i="2"/>
  <c r="BH1155" i="2"/>
  <c r="BH1154" i="2"/>
  <c r="BH1153" i="2"/>
  <c r="BH1152" i="2"/>
  <c r="BH1151" i="2"/>
  <c r="BH1150" i="2"/>
  <c r="BH1149" i="2"/>
  <c r="BH1148" i="2"/>
  <c r="BH1147" i="2"/>
  <c r="BH1146" i="2"/>
  <c r="BH1145" i="2"/>
  <c r="BH1144" i="2"/>
  <c r="BH1143" i="2"/>
  <c r="BH1142" i="2"/>
  <c r="BH1141" i="2"/>
  <c r="BH1140" i="2"/>
  <c r="BH1139" i="2"/>
  <c r="BH1138" i="2"/>
  <c r="BH1137" i="2"/>
  <c r="BH1136" i="2"/>
  <c r="BH1135" i="2"/>
  <c r="BH1134" i="2"/>
  <c r="BH1133" i="2"/>
  <c r="BH1132" i="2"/>
  <c r="BH1131" i="2"/>
  <c r="BH1130" i="2"/>
  <c r="BH1129" i="2"/>
  <c r="BH1128" i="2"/>
  <c r="BH1127" i="2"/>
  <c r="BH1126" i="2"/>
  <c r="BH1125" i="2"/>
  <c r="BH1124" i="2"/>
  <c r="BH1123" i="2"/>
  <c r="BH1122" i="2"/>
  <c r="BH1121" i="2"/>
  <c r="BH1120" i="2"/>
  <c r="BH1119" i="2"/>
  <c r="BH1118" i="2"/>
  <c r="BH1117" i="2"/>
  <c r="BH1116" i="2"/>
  <c r="BH1115" i="2"/>
  <c r="BH1114" i="2"/>
  <c r="BH1113" i="2"/>
  <c r="BH1112" i="2"/>
  <c r="BH1111" i="2"/>
  <c r="BH1110" i="2"/>
  <c r="BH1109" i="2"/>
  <c r="BH1108" i="2"/>
  <c r="BH1107" i="2"/>
  <c r="BH1106" i="2"/>
  <c r="BH1105" i="2"/>
  <c r="BH1104" i="2"/>
  <c r="BH1103" i="2"/>
  <c r="BH1102" i="2"/>
  <c r="BH1101" i="2"/>
  <c r="BH1100" i="2"/>
  <c r="BH1099" i="2"/>
  <c r="BH1098" i="2"/>
  <c r="BH1097" i="2"/>
  <c r="BH1096" i="2"/>
  <c r="BH1095" i="2"/>
  <c r="BH1094" i="2"/>
  <c r="BH1093" i="2"/>
  <c r="BH1092" i="2"/>
  <c r="BH1091" i="2"/>
  <c r="BH1090" i="2"/>
  <c r="BH1089" i="2"/>
  <c r="BH1088" i="2"/>
  <c r="BH1087" i="2"/>
  <c r="BH1086" i="2"/>
  <c r="BH1085" i="2"/>
  <c r="BH1084" i="2"/>
  <c r="BH1083" i="2"/>
  <c r="BH1082" i="2"/>
  <c r="BH1081" i="2"/>
  <c r="BH1080" i="2"/>
  <c r="BH1079" i="2"/>
  <c r="BH1078" i="2"/>
  <c r="BH1077" i="2"/>
  <c r="BH1076" i="2"/>
  <c r="BH1075" i="2"/>
  <c r="BH1074" i="2"/>
  <c r="BH1073" i="2"/>
  <c r="BH1072" i="2"/>
  <c r="BH1071" i="2"/>
  <c r="BH1070" i="2"/>
  <c r="BH1069" i="2"/>
  <c r="BH1068" i="2"/>
  <c r="BH1067" i="2"/>
  <c r="BH1066" i="2"/>
  <c r="BH1065" i="2"/>
  <c r="BH1064" i="2"/>
  <c r="BH1063" i="2"/>
  <c r="BH1062" i="2"/>
  <c r="BH1061" i="2"/>
  <c r="BH1060" i="2"/>
  <c r="BH1059" i="2"/>
  <c r="BH1058" i="2"/>
  <c r="BH1057" i="2"/>
  <c r="BH1056" i="2"/>
  <c r="BH1055" i="2"/>
  <c r="BH1054" i="2"/>
  <c r="BH1053" i="2"/>
  <c r="BH1052" i="2"/>
  <c r="BH1051" i="2"/>
  <c r="BH1050" i="2"/>
  <c r="BH1049" i="2"/>
  <c r="BH1048" i="2"/>
  <c r="BH1047" i="2"/>
  <c r="BH1046" i="2"/>
  <c r="BH1045" i="2"/>
  <c r="BH1044" i="2"/>
  <c r="BH1043" i="2"/>
  <c r="BH1042" i="2"/>
  <c r="BH1041" i="2"/>
  <c r="BH1038" i="2"/>
  <c r="BH1037" i="2"/>
  <c r="BH1036" i="2"/>
  <c r="BH1035" i="2"/>
  <c r="BH1034" i="2"/>
  <c r="BH1033" i="2"/>
  <c r="BH1032" i="2"/>
  <c r="BH1031" i="2"/>
  <c r="BH1030" i="2"/>
  <c r="BH1029" i="2"/>
  <c r="BH1028" i="2"/>
  <c r="BH1027" i="2"/>
  <c r="BH1026" i="2"/>
  <c r="BH1025" i="2"/>
  <c r="BH1024" i="2"/>
  <c r="BH1023" i="2"/>
  <c r="BH1022" i="2"/>
  <c r="BH1021" i="2"/>
  <c r="BH1020" i="2"/>
  <c r="BH1019" i="2"/>
  <c r="BH1018" i="2"/>
  <c r="BH1017" i="2"/>
  <c r="BH1016" i="2"/>
  <c r="BH1015" i="2"/>
  <c r="BH1014" i="2"/>
  <c r="BH1013" i="2"/>
  <c r="BH1012" i="2"/>
  <c r="BH1011" i="2"/>
  <c r="BH1010" i="2"/>
  <c r="BH1009" i="2"/>
  <c r="BH1008" i="2"/>
  <c r="BH1007" i="2"/>
  <c r="BH1006" i="2"/>
  <c r="BH1005" i="2"/>
  <c r="BH1004" i="2"/>
  <c r="BH1003" i="2"/>
  <c r="BH1002" i="2"/>
  <c r="BH1001" i="2"/>
  <c r="BH1000" i="2"/>
  <c r="BH999" i="2"/>
  <c r="BH998" i="2"/>
  <c r="BH997" i="2"/>
  <c r="BH996" i="2"/>
  <c r="BH995" i="2"/>
  <c r="BH994" i="2"/>
  <c r="BH993" i="2"/>
  <c r="BH992" i="2"/>
  <c r="BH991" i="2"/>
  <c r="BH990" i="2"/>
  <c r="BH989" i="2"/>
  <c r="BH988" i="2"/>
  <c r="BH987" i="2"/>
  <c r="BH986" i="2"/>
  <c r="BH985" i="2"/>
  <c r="BH984" i="2"/>
  <c r="BH983" i="2"/>
  <c r="BH982" i="2"/>
  <c r="BH981" i="2"/>
  <c r="BH980" i="2"/>
  <c r="BH979" i="2"/>
  <c r="BH978" i="2"/>
  <c r="BH977" i="2"/>
  <c r="BH976" i="2"/>
  <c r="BH975" i="2"/>
  <c r="BH974" i="2"/>
  <c r="BH973" i="2"/>
  <c r="BH972" i="2"/>
  <c r="BH971" i="2"/>
  <c r="BH970" i="2"/>
  <c r="BH969" i="2"/>
  <c r="BH968" i="2"/>
  <c r="BH967" i="2"/>
  <c r="BH966" i="2"/>
  <c r="BH965" i="2"/>
  <c r="BH964" i="2"/>
  <c r="BH963" i="2"/>
  <c r="BH962" i="2"/>
  <c r="BH961" i="2"/>
  <c r="BH960" i="2"/>
  <c r="BH959" i="2"/>
  <c r="BH958" i="2"/>
  <c r="BH957" i="2"/>
  <c r="BH956" i="2"/>
  <c r="BH955" i="2"/>
  <c r="BH954" i="2"/>
  <c r="BH953" i="2"/>
  <c r="BH952" i="2"/>
  <c r="BH951" i="2"/>
  <c r="BH950" i="2"/>
  <c r="BH949" i="2"/>
  <c r="BH948" i="2"/>
  <c r="BH947" i="2"/>
  <c r="BH946" i="2"/>
  <c r="BH945" i="2"/>
  <c r="BH944" i="2"/>
  <c r="BH943" i="2"/>
  <c r="BH942" i="2"/>
  <c r="BH941" i="2"/>
  <c r="BH940" i="2"/>
  <c r="BH939" i="2"/>
  <c r="BH938" i="2"/>
  <c r="BH937" i="2"/>
  <c r="BH936" i="2"/>
  <c r="BH935" i="2"/>
  <c r="BH934" i="2"/>
  <c r="BH931" i="2"/>
  <c r="BH930" i="2"/>
  <c r="BH929" i="2"/>
  <c r="BH928" i="2"/>
  <c r="BH927" i="2"/>
  <c r="BH926" i="2"/>
  <c r="BH925" i="2"/>
  <c r="BH924" i="2"/>
  <c r="BH923" i="2"/>
  <c r="BH922" i="2"/>
  <c r="BH921" i="2"/>
  <c r="BH920" i="2"/>
  <c r="BH919" i="2"/>
  <c r="BH918" i="2"/>
  <c r="BH917" i="2"/>
  <c r="BH916" i="2"/>
  <c r="BH915" i="2"/>
  <c r="BH914" i="2"/>
  <c r="BH913" i="2"/>
  <c r="BH912" i="2"/>
  <c r="BH911" i="2"/>
  <c r="BH910" i="2"/>
  <c r="BH909" i="2"/>
  <c r="BH908" i="2"/>
  <c r="BH907" i="2"/>
  <c r="BH906" i="2"/>
  <c r="BH905" i="2"/>
  <c r="BH904" i="2"/>
  <c r="BH903" i="2"/>
  <c r="BH902" i="2"/>
  <c r="BH901" i="2"/>
  <c r="BH900" i="2"/>
  <c r="BH899" i="2"/>
  <c r="BH898" i="2"/>
  <c r="BH897" i="2"/>
  <c r="BH896" i="2"/>
  <c r="BH895" i="2"/>
  <c r="BH894" i="2"/>
  <c r="BH893" i="2"/>
  <c r="BH892" i="2"/>
  <c r="BH891" i="2"/>
  <c r="BH890" i="2"/>
  <c r="BH889" i="2"/>
  <c r="BH888" i="2"/>
  <c r="BH887" i="2"/>
  <c r="BH886" i="2"/>
  <c r="BH885" i="2"/>
  <c r="BH884" i="2"/>
  <c r="BH883" i="2"/>
  <c r="BH882" i="2"/>
  <c r="BH881" i="2"/>
  <c r="BH880" i="2"/>
  <c r="BH879" i="2"/>
  <c r="BH878" i="2"/>
  <c r="BH877" i="2"/>
  <c r="BH876" i="2"/>
  <c r="BH875" i="2"/>
  <c r="BH874" i="2"/>
  <c r="BH873" i="2"/>
  <c r="BH872" i="2"/>
  <c r="BH871" i="2"/>
  <c r="BH870" i="2"/>
  <c r="BH869" i="2"/>
  <c r="BH868" i="2"/>
  <c r="BH867" i="2"/>
  <c r="BH866" i="2"/>
  <c r="BH865" i="2"/>
  <c r="BH864" i="2"/>
  <c r="BH863" i="2"/>
  <c r="BH862" i="2"/>
  <c r="BH861" i="2"/>
  <c r="BH860" i="2"/>
  <c r="BH859" i="2"/>
  <c r="BH858" i="2"/>
  <c r="BH857" i="2"/>
  <c r="BH856" i="2"/>
  <c r="BH855" i="2"/>
  <c r="BH854" i="2"/>
  <c r="BH853" i="2"/>
  <c r="BH852" i="2"/>
  <c r="BH851" i="2"/>
  <c r="BH850" i="2"/>
  <c r="BH849" i="2"/>
  <c r="BH848" i="2"/>
  <c r="BH847" i="2"/>
  <c r="BH846" i="2"/>
  <c r="BH845" i="2"/>
  <c r="BH844" i="2"/>
  <c r="BH843" i="2"/>
  <c r="BH842" i="2"/>
  <c r="BH841" i="2"/>
  <c r="BH840" i="2"/>
  <c r="BH839" i="2"/>
  <c r="BH838" i="2"/>
  <c r="BH837" i="2"/>
  <c r="BH836" i="2"/>
  <c r="BH835" i="2"/>
  <c r="BH834" i="2"/>
  <c r="BH833" i="2"/>
  <c r="BH830" i="2"/>
  <c r="BH829" i="2"/>
  <c r="BH828" i="2"/>
  <c r="BH827" i="2"/>
  <c r="BH826" i="2"/>
  <c r="BH825" i="2"/>
  <c r="BH824" i="2"/>
  <c r="BH823" i="2"/>
  <c r="BH822" i="2"/>
  <c r="BH821" i="2"/>
  <c r="BH820" i="2"/>
  <c r="BH819" i="2"/>
  <c r="BH818" i="2"/>
  <c r="BH817" i="2"/>
  <c r="BH816" i="2"/>
  <c r="BH815" i="2"/>
  <c r="BH814" i="2"/>
  <c r="BH813" i="2"/>
  <c r="BH812" i="2"/>
  <c r="BH811" i="2"/>
  <c r="BH810" i="2"/>
  <c r="BH809" i="2"/>
  <c r="BH808" i="2"/>
  <c r="BH807" i="2"/>
  <c r="BH806" i="2"/>
  <c r="BH805" i="2"/>
  <c r="BH804" i="2"/>
  <c r="BH803" i="2"/>
  <c r="BH802" i="2"/>
  <c r="BH801" i="2"/>
  <c r="BH800" i="2"/>
  <c r="BH799" i="2"/>
  <c r="BH798" i="2"/>
  <c r="BH797" i="2"/>
  <c r="BH796" i="2"/>
  <c r="BH795" i="2"/>
  <c r="BH794" i="2"/>
  <c r="BH793" i="2"/>
  <c r="BH792" i="2"/>
  <c r="BH791" i="2"/>
  <c r="BH790" i="2"/>
  <c r="BH789" i="2"/>
  <c r="BH788" i="2"/>
  <c r="BH787" i="2"/>
  <c r="BH786" i="2"/>
  <c r="BH785" i="2"/>
  <c r="BH784" i="2"/>
  <c r="BH783" i="2"/>
  <c r="BH782" i="2"/>
  <c r="BH781" i="2"/>
  <c r="BH780" i="2"/>
  <c r="BH779" i="2"/>
  <c r="BH778" i="2"/>
  <c r="BH777" i="2"/>
  <c r="BH776" i="2"/>
  <c r="BH775" i="2"/>
  <c r="BH774" i="2"/>
  <c r="BH773" i="2"/>
  <c r="BH772" i="2"/>
  <c r="BH771" i="2"/>
  <c r="BH770" i="2"/>
  <c r="BH769" i="2"/>
  <c r="BH768" i="2"/>
  <c r="BH767" i="2"/>
  <c r="BH766" i="2"/>
  <c r="BH765" i="2"/>
  <c r="BH764" i="2"/>
  <c r="BH763" i="2"/>
  <c r="BH762" i="2"/>
  <c r="BH761" i="2"/>
  <c r="BH760" i="2"/>
  <c r="BH759" i="2"/>
  <c r="BH758" i="2"/>
  <c r="BH757" i="2"/>
  <c r="BH756" i="2"/>
  <c r="BH755" i="2"/>
  <c r="BH754" i="2"/>
  <c r="BH753" i="2"/>
  <c r="BH752" i="2"/>
  <c r="BH751" i="2"/>
  <c r="BH750" i="2"/>
  <c r="BH749" i="2"/>
  <c r="BH748" i="2"/>
  <c r="BH747" i="2"/>
  <c r="BH746" i="2"/>
  <c r="BH745" i="2"/>
  <c r="BH744" i="2"/>
  <c r="BH743" i="2"/>
  <c r="BH742" i="2"/>
  <c r="BH741" i="2"/>
  <c r="BH740" i="2"/>
  <c r="BH739" i="2"/>
  <c r="BH736" i="2"/>
  <c r="BH735" i="2"/>
  <c r="BH734" i="2"/>
  <c r="BH733" i="2"/>
  <c r="BH732" i="2"/>
  <c r="BH731" i="2"/>
  <c r="BH730" i="2"/>
  <c r="BH729" i="2"/>
  <c r="BH728" i="2"/>
  <c r="BH727" i="2"/>
  <c r="BH726" i="2"/>
  <c r="BH725" i="2"/>
  <c r="BH724" i="2"/>
  <c r="BH723" i="2"/>
  <c r="BH722" i="2"/>
  <c r="BH721" i="2"/>
  <c r="BH720" i="2"/>
  <c r="BH719" i="2"/>
  <c r="BH718" i="2"/>
  <c r="BH717" i="2"/>
  <c r="BH716" i="2"/>
  <c r="BH715" i="2"/>
  <c r="BH714" i="2"/>
  <c r="BH713" i="2"/>
  <c r="BH712" i="2"/>
  <c r="BH711" i="2"/>
  <c r="BH710" i="2"/>
  <c r="BH709" i="2"/>
  <c r="BH708" i="2"/>
  <c r="BH707" i="2"/>
  <c r="BH706" i="2"/>
  <c r="BH705" i="2"/>
  <c r="BH704" i="2"/>
  <c r="BH703" i="2"/>
  <c r="BH702" i="2"/>
  <c r="BH701" i="2"/>
  <c r="BH700" i="2"/>
  <c r="BH699" i="2"/>
  <c r="BH698" i="2"/>
  <c r="BH697" i="2"/>
  <c r="BH696" i="2"/>
  <c r="BH695" i="2"/>
  <c r="BH694" i="2"/>
  <c r="BH693" i="2"/>
  <c r="BH692" i="2"/>
  <c r="BH691" i="2"/>
  <c r="BH690" i="2"/>
  <c r="BH689" i="2"/>
  <c r="BH688" i="2"/>
  <c r="BH687" i="2"/>
  <c r="BH686" i="2"/>
  <c r="BH685" i="2"/>
  <c r="BH684" i="2"/>
  <c r="BH683" i="2"/>
  <c r="BH682" i="2"/>
  <c r="BH681" i="2"/>
  <c r="BH680" i="2"/>
  <c r="BH679" i="2"/>
  <c r="BH678" i="2"/>
  <c r="BH677" i="2"/>
  <c r="BH676" i="2"/>
  <c r="BH675" i="2"/>
  <c r="BH674" i="2"/>
  <c r="BH673" i="2"/>
  <c r="BH672" i="2"/>
  <c r="BH671" i="2"/>
  <c r="BH670" i="2"/>
  <c r="BH669" i="2"/>
  <c r="BH668" i="2"/>
  <c r="BH667" i="2"/>
  <c r="BH666" i="2"/>
  <c r="BH665" i="2"/>
  <c r="BH664" i="2"/>
  <c r="BH663" i="2"/>
  <c r="BH662" i="2"/>
  <c r="BH661" i="2"/>
  <c r="BH660" i="2"/>
  <c r="BH659" i="2"/>
  <c r="BH658" i="2"/>
  <c r="BH657" i="2"/>
  <c r="BH656" i="2"/>
  <c r="BH655" i="2"/>
  <c r="BH654" i="2"/>
  <c r="BH653" i="2"/>
  <c r="BH652" i="2"/>
  <c r="BH651" i="2"/>
  <c r="BH650" i="2"/>
  <c r="BH649" i="2"/>
  <c r="BH648" i="2"/>
  <c r="BH647" i="2"/>
  <c r="BH646" i="2"/>
  <c r="BH645" i="2"/>
  <c r="BH644" i="2"/>
  <c r="BH643" i="2"/>
  <c r="BH642" i="2"/>
  <c r="BH641" i="2"/>
  <c r="BH640" i="2"/>
  <c r="BH639" i="2"/>
  <c r="BH638" i="2"/>
  <c r="BH637" i="2"/>
  <c r="BH636" i="2"/>
  <c r="BH635" i="2"/>
  <c r="BH632" i="2"/>
  <c r="BH631" i="2"/>
  <c r="BH630" i="2"/>
  <c r="BH629" i="2"/>
  <c r="BH628" i="2"/>
  <c r="BH627" i="2"/>
  <c r="BH626" i="2"/>
  <c r="BH625" i="2"/>
  <c r="BH624" i="2"/>
  <c r="BH623" i="2"/>
  <c r="BH622" i="2"/>
  <c r="BH621" i="2"/>
  <c r="BH620" i="2"/>
  <c r="BH619" i="2"/>
  <c r="BH618" i="2"/>
  <c r="BH617" i="2"/>
  <c r="BH616" i="2"/>
  <c r="BH615" i="2"/>
  <c r="BH614" i="2"/>
  <c r="BH613" i="2"/>
  <c r="BH612" i="2"/>
  <c r="BH611" i="2"/>
  <c r="BH610" i="2"/>
  <c r="BH609" i="2"/>
  <c r="BH608" i="2"/>
  <c r="BH607" i="2"/>
  <c r="BH606" i="2"/>
  <c r="BH605" i="2"/>
  <c r="BH604" i="2"/>
  <c r="BH603" i="2"/>
  <c r="BH602" i="2"/>
  <c r="BH601" i="2"/>
  <c r="BH600" i="2"/>
  <c r="BH599" i="2"/>
  <c r="BH598" i="2"/>
  <c r="BH597" i="2"/>
  <c r="BH596" i="2"/>
  <c r="BH595" i="2"/>
  <c r="BH594" i="2"/>
  <c r="BH593" i="2"/>
  <c r="BH592" i="2"/>
  <c r="BH591" i="2"/>
  <c r="BH590" i="2"/>
  <c r="BH589" i="2"/>
  <c r="BH586" i="2"/>
  <c r="BH585" i="2"/>
  <c r="BH584" i="2"/>
  <c r="BH583" i="2"/>
  <c r="BH582" i="2"/>
  <c r="BH579" i="2"/>
  <c r="BH578" i="2"/>
  <c r="BH577" i="2"/>
  <c r="BH576" i="2"/>
  <c r="BH575" i="2"/>
  <c r="BH574" i="2"/>
  <c r="BH573" i="2"/>
  <c r="BH572" i="2"/>
  <c r="BH571" i="2"/>
  <c r="BH570" i="2"/>
  <c r="BH569" i="2"/>
  <c r="BH568" i="2"/>
  <c r="BH567" i="2"/>
  <c r="BH566" i="2"/>
  <c r="BH565" i="2"/>
  <c r="BH564" i="2"/>
  <c r="BH563" i="2"/>
  <c r="BH562" i="2"/>
  <c r="BH561" i="2"/>
  <c r="BH560" i="2"/>
  <c r="BH559" i="2"/>
  <c r="BH558" i="2"/>
  <c r="BH557" i="2"/>
  <c r="BH556" i="2"/>
  <c r="BH555" i="2"/>
  <c r="BH554" i="2"/>
  <c r="BH553" i="2"/>
  <c r="BH552" i="2"/>
  <c r="BH551" i="2"/>
  <c r="BH550" i="2"/>
  <c r="BH549" i="2"/>
  <c r="BH548" i="2"/>
  <c r="BH547" i="2"/>
  <c r="BH546" i="2"/>
  <c r="BH545" i="2"/>
  <c r="BH544" i="2"/>
  <c r="BH543" i="2"/>
  <c r="BH542" i="2"/>
  <c r="BH541" i="2"/>
  <c r="BH540" i="2"/>
  <c r="BH539" i="2"/>
  <c r="BH538" i="2"/>
  <c r="BH537" i="2"/>
  <c r="BH536" i="2"/>
  <c r="BH535" i="2"/>
  <c r="BH534" i="2"/>
  <c r="BH533" i="2"/>
  <c r="BH532" i="2"/>
  <c r="BH531" i="2"/>
  <c r="BH530" i="2"/>
  <c r="BH529" i="2"/>
  <c r="BH528" i="2"/>
  <c r="BH527" i="2"/>
  <c r="BH526" i="2"/>
  <c r="BH525" i="2"/>
  <c r="BH524" i="2"/>
  <c r="BH523" i="2"/>
  <c r="BH522" i="2"/>
  <c r="BH521" i="2"/>
  <c r="BH520" i="2"/>
  <c r="BH519" i="2"/>
  <c r="BH518" i="2"/>
  <c r="BH517" i="2"/>
  <c r="BH516" i="2"/>
  <c r="BH515" i="2"/>
  <c r="BH514" i="2"/>
  <c r="BH513" i="2"/>
  <c r="BH512" i="2"/>
  <c r="BH511" i="2"/>
  <c r="BH510" i="2"/>
  <c r="BH509" i="2"/>
  <c r="BH508" i="2"/>
  <c r="BH507" i="2"/>
  <c r="BH506" i="2"/>
  <c r="BH505" i="2"/>
  <c r="BH504" i="2"/>
  <c r="BH503" i="2"/>
  <c r="BH502" i="2"/>
  <c r="BH501" i="2"/>
  <c r="BH500" i="2"/>
  <c r="BH499" i="2"/>
  <c r="BH498" i="2"/>
  <c r="BH497" i="2"/>
  <c r="BH496" i="2"/>
  <c r="BH495" i="2"/>
  <c r="BH494" i="2"/>
  <c r="BH493" i="2"/>
  <c r="BH492" i="2"/>
  <c r="BH491" i="2"/>
  <c r="BH490" i="2"/>
  <c r="BH489" i="2"/>
  <c r="BH488" i="2"/>
  <c r="BH487" i="2"/>
  <c r="BH486" i="2"/>
  <c r="BH485" i="2"/>
  <c r="BH484" i="2"/>
  <c r="BH483" i="2"/>
  <c r="BH482" i="2"/>
  <c r="BH481" i="2"/>
  <c r="BH480" i="2"/>
  <c r="BH479" i="2"/>
  <c r="BH478" i="2"/>
  <c r="BH477" i="2"/>
  <c r="BH476" i="2"/>
  <c r="BH475" i="2"/>
  <c r="BH474" i="2"/>
  <c r="BH473" i="2"/>
  <c r="BH472" i="2"/>
  <c r="BH471" i="2"/>
  <c r="BH470" i="2"/>
  <c r="BH469" i="2"/>
  <c r="BH468" i="2"/>
  <c r="BH467" i="2"/>
  <c r="BH466" i="2"/>
  <c r="BH465" i="2"/>
  <c r="BH464" i="2"/>
  <c r="BH463" i="2"/>
  <c r="BH462" i="2"/>
  <c r="BH461" i="2"/>
  <c r="BH460" i="2"/>
  <c r="BH459" i="2"/>
  <c r="BH458" i="2"/>
  <c r="BH457" i="2"/>
  <c r="BH456" i="2"/>
  <c r="BH455" i="2"/>
  <c r="BH454" i="2"/>
  <c r="BH453" i="2"/>
  <c r="BH452" i="2"/>
  <c r="BH451" i="2"/>
  <c r="BH450" i="2"/>
  <c r="BH449" i="2"/>
  <c r="BH448" i="2"/>
  <c r="BH447" i="2"/>
  <c r="BH446" i="2"/>
  <c r="BH445" i="2"/>
  <c r="BH444" i="2"/>
  <c r="BH443" i="2"/>
  <c r="BH442" i="2"/>
  <c r="BH441" i="2"/>
  <c r="BH440" i="2"/>
  <c r="BH439" i="2"/>
  <c r="BH438" i="2"/>
  <c r="BH437" i="2"/>
  <c r="BH436" i="2"/>
  <c r="BH435" i="2"/>
  <c r="BH434" i="2"/>
  <c r="BH433" i="2"/>
  <c r="BH432" i="2"/>
  <c r="BH431" i="2"/>
  <c r="BH430" i="2"/>
  <c r="BH429" i="2"/>
  <c r="BH428" i="2"/>
  <c r="BH427" i="2"/>
  <c r="BH426" i="2"/>
  <c r="BH425" i="2"/>
  <c r="BH424" i="2"/>
  <c r="BH423" i="2"/>
  <c r="BH422" i="2"/>
  <c r="BH421" i="2"/>
  <c r="BH418" i="2"/>
  <c r="BH417" i="2"/>
  <c r="BH416" i="2"/>
  <c r="BH415" i="2"/>
  <c r="BH414" i="2"/>
  <c r="BH413" i="2"/>
  <c r="BH412" i="2"/>
  <c r="BH411" i="2"/>
  <c r="BH410" i="2"/>
  <c r="BH409" i="2"/>
  <c r="BH408" i="2"/>
  <c r="BH407" i="2"/>
  <c r="BH406" i="2"/>
  <c r="BH405" i="2"/>
  <c r="BH404" i="2"/>
  <c r="BH403" i="2"/>
  <c r="BH402" i="2"/>
  <c r="BH401" i="2"/>
  <c r="BH400" i="2"/>
  <c r="BH399" i="2"/>
  <c r="BH398" i="2"/>
  <c r="BH397" i="2"/>
  <c r="BH396" i="2"/>
  <c r="BH395" i="2"/>
  <c r="BH394" i="2"/>
  <c r="BH393" i="2"/>
  <c r="BH392" i="2"/>
  <c r="BH391" i="2"/>
  <c r="BH390" i="2"/>
  <c r="BH389" i="2"/>
  <c r="BH388" i="2"/>
  <c r="BH387" i="2"/>
  <c r="BH386" i="2"/>
  <c r="BH385" i="2"/>
  <c r="BH384" i="2"/>
  <c r="BH383" i="2"/>
  <c r="BH382" i="2"/>
  <c r="BH381" i="2"/>
  <c r="BH380" i="2"/>
  <c r="BH379" i="2"/>
  <c r="BH378" i="2"/>
  <c r="BH377" i="2"/>
  <c r="BH376" i="2"/>
  <c r="BH375" i="2"/>
  <c r="BH374" i="2"/>
  <c r="BH373" i="2"/>
  <c r="BH372" i="2"/>
  <c r="BH371" i="2"/>
  <c r="BH370" i="2"/>
  <c r="BH369" i="2"/>
  <c r="BH368" i="2"/>
  <c r="BH367" i="2"/>
  <c r="BH366" i="2"/>
  <c r="BH365" i="2"/>
  <c r="BH364" i="2"/>
  <c r="BH363" i="2"/>
  <c r="BH362" i="2"/>
  <c r="BH361" i="2"/>
  <c r="BH360" i="2"/>
  <c r="BH359" i="2"/>
  <c r="BH358" i="2"/>
  <c r="BH357" i="2"/>
  <c r="BH356" i="2"/>
  <c r="BH355" i="2"/>
  <c r="BH354" i="2"/>
  <c r="BH353" i="2"/>
  <c r="BH352" i="2"/>
  <c r="BH349" i="2"/>
  <c r="BH346" i="2"/>
  <c r="BH345" i="2"/>
  <c r="BH344" i="2"/>
  <c r="BH331" i="2"/>
  <c r="BH330" i="2"/>
  <c r="BH329" i="2"/>
  <c r="BH328" i="2"/>
  <c r="BH327" i="2"/>
  <c r="BH326" i="2"/>
  <c r="BH325" i="2"/>
  <c r="BH324" i="2"/>
  <c r="BH323" i="2"/>
  <c r="BH322" i="2"/>
  <c r="BH321" i="2"/>
  <c r="BH320" i="2"/>
  <c r="BH319" i="2"/>
  <c r="BH318" i="2"/>
  <c r="BH317" i="2"/>
  <c r="BH316" i="2"/>
  <c r="BH315" i="2"/>
  <c r="BH314" i="2"/>
  <c r="BH313" i="2"/>
  <c r="BH312" i="2"/>
  <c r="BH311" i="2"/>
  <c r="BH310" i="2"/>
  <c r="BH309" i="2"/>
  <c r="BH308" i="2"/>
  <c r="BH307" i="2"/>
  <c r="BH306" i="2"/>
  <c r="BH305" i="2"/>
  <c r="BH304" i="2"/>
  <c r="BH303" i="2"/>
  <c r="BH302" i="2"/>
  <c r="BH301" i="2"/>
  <c r="BH300" i="2"/>
  <c r="BH299" i="2"/>
  <c r="BH298" i="2"/>
  <c r="BH297" i="2"/>
  <c r="BH296" i="2"/>
  <c r="BH295" i="2"/>
  <c r="BH294" i="2"/>
  <c r="BH293" i="2"/>
  <c r="BH292" i="2"/>
  <c r="BH291" i="2"/>
  <c r="BH290" i="2"/>
  <c r="BH289" i="2"/>
  <c r="BH288" i="2"/>
  <c r="BH287" i="2"/>
  <c r="BH286" i="2"/>
  <c r="BH285" i="2"/>
  <c r="BH284" i="2"/>
  <c r="BH283" i="2"/>
  <c r="BH282" i="2"/>
  <c r="BH281" i="2"/>
  <c r="BH280" i="2"/>
  <c r="BH279" i="2"/>
  <c r="BH278" i="2"/>
  <c r="BH277" i="2"/>
  <c r="BH276" i="2"/>
  <c r="BH275" i="2"/>
  <c r="BH274" i="2"/>
  <c r="BH273" i="2"/>
  <c r="BH272" i="2"/>
  <c r="BH271" i="2"/>
  <c r="BH270" i="2"/>
  <c r="BH269" i="2"/>
  <c r="BH268" i="2"/>
  <c r="BH265" i="2"/>
  <c r="BH264" i="2"/>
  <c r="BH263" i="2"/>
  <c r="BH262" i="2"/>
  <c r="BH261" i="2"/>
  <c r="BH260" i="2"/>
  <c r="BH259" i="2"/>
  <c r="BH258" i="2"/>
  <c r="BH257" i="2"/>
  <c r="BH256" i="2"/>
  <c r="BH255" i="2"/>
  <c r="BH254" i="2"/>
  <c r="BH253" i="2"/>
  <c r="BH252" i="2"/>
  <c r="BH251" i="2"/>
  <c r="BH250" i="2"/>
  <c r="BH249" i="2"/>
  <c r="BH248" i="2"/>
  <c r="BH247" i="2"/>
  <c r="BH246" i="2"/>
  <c r="BH245" i="2"/>
  <c r="BH244" i="2"/>
  <c r="BH243" i="2"/>
  <c r="BH242" i="2"/>
  <c r="BH241" i="2"/>
  <c r="BH240" i="2"/>
  <c r="BH239" i="2"/>
  <c r="BH238" i="2"/>
  <c r="BH237" i="2"/>
  <c r="BH236" i="2"/>
  <c r="BH235" i="2"/>
  <c r="BH234" i="2"/>
  <c r="BH233" i="2"/>
  <c r="BH232" i="2"/>
  <c r="BH231" i="2"/>
  <c r="BH230" i="2"/>
  <c r="BH229" i="2"/>
  <c r="BH228" i="2"/>
  <c r="BH227" i="2"/>
  <c r="BH226" i="2"/>
  <c r="BH225" i="2"/>
  <c r="BH224" i="2"/>
  <c r="BH223" i="2"/>
  <c r="BH222" i="2"/>
  <c r="BH221" i="2"/>
  <c r="BH220" i="2"/>
  <c r="BH219" i="2"/>
  <c r="BH218" i="2"/>
  <c r="BH217" i="2"/>
  <c r="BH216" i="2"/>
  <c r="BH215" i="2"/>
  <c r="BH214" i="2"/>
  <c r="BH213" i="2"/>
  <c r="BH212" i="2"/>
  <c r="BH211" i="2"/>
  <c r="BH210" i="2"/>
  <c r="BH209" i="2"/>
  <c r="BH208" i="2"/>
  <c r="BH205" i="2"/>
  <c r="BH204" i="2"/>
  <c r="BH203" i="2"/>
  <c r="BH202" i="2"/>
  <c r="BH201" i="2"/>
  <c r="BH200" i="2"/>
  <c r="BH199" i="2"/>
  <c r="BH198" i="2"/>
  <c r="BH197" i="2"/>
  <c r="BH196" i="2"/>
  <c r="BH195" i="2"/>
  <c r="BH194" i="2"/>
  <c r="BH193" i="2"/>
  <c r="BH192" i="2"/>
  <c r="BH191" i="2"/>
  <c r="BH190" i="2"/>
  <c r="BH189" i="2"/>
  <c r="BH188" i="2"/>
  <c r="BH187" i="2"/>
  <c r="BH186" i="2"/>
  <c r="BH185" i="2"/>
  <c r="BH184" i="2"/>
  <c r="BH183" i="2"/>
  <c r="BH182" i="2"/>
  <c r="BH181" i="2"/>
  <c r="BH180" i="2"/>
  <c r="BH179" i="2"/>
  <c r="BH178" i="2"/>
  <c r="BH177" i="2"/>
  <c r="BH176" i="2"/>
  <c r="BH175" i="2"/>
  <c r="BH174" i="2"/>
  <c r="BH173" i="2"/>
  <c r="BH172" i="2"/>
  <c r="BH171" i="2"/>
  <c r="BH170" i="2"/>
  <c r="BH169" i="2"/>
  <c r="BH168" i="2"/>
  <c r="BH167" i="2"/>
  <c r="BH166" i="2"/>
  <c r="BH165" i="2"/>
  <c r="BH164" i="2"/>
  <c r="BH163" i="2"/>
  <c r="BH162" i="2"/>
  <c r="BH161" i="2"/>
  <c r="BH160" i="2"/>
  <c r="BH159" i="2"/>
  <c r="BH158" i="2"/>
  <c r="BH157" i="2"/>
  <c r="BH156" i="2"/>
  <c r="BH155" i="2"/>
  <c r="BH154" i="2"/>
  <c r="BH153" i="2"/>
  <c r="BH152" i="2"/>
  <c r="BH151" i="2"/>
  <c r="BH150" i="2"/>
  <c r="BH149" i="2"/>
  <c r="BH148" i="2"/>
  <c r="BH147" i="2"/>
  <c r="BH146" i="2"/>
  <c r="BH145" i="2"/>
  <c r="BH144" i="2"/>
  <c r="BH143" i="2"/>
  <c r="BH142" i="2"/>
  <c r="BH141" i="2"/>
  <c r="BH140" i="2"/>
  <c r="BH139" i="2"/>
  <c r="BH138" i="2"/>
  <c r="BH137" i="2"/>
  <c r="BH136" i="2"/>
  <c r="BH135" i="2"/>
  <c r="BH134" i="2"/>
  <c r="BH133" i="2"/>
  <c r="BH132" i="2"/>
  <c r="BH131" i="2"/>
  <c r="BH128" i="2"/>
  <c r="BH127" i="2"/>
  <c r="BH126" i="2"/>
  <c r="BH125" i="2"/>
  <c r="BH124" i="2"/>
  <c r="BH123" i="2"/>
  <c r="BH122" i="2"/>
  <c r="BH121" i="2"/>
  <c r="BH120" i="2"/>
  <c r="BH119" i="2"/>
  <c r="BH118" i="2"/>
  <c r="BH117" i="2"/>
  <c r="BH116" i="2"/>
  <c r="BH115" i="2"/>
  <c r="BH114" i="2"/>
  <c r="BH111" i="2"/>
  <c r="BH110" i="2"/>
  <c r="BH109" i="2"/>
  <c r="BH108" i="2"/>
  <c r="BH107" i="2"/>
  <c r="BH106" i="2"/>
  <c r="BH105" i="2"/>
  <c r="BH104" i="2"/>
  <c r="BH103" i="2"/>
  <c r="BH102" i="2"/>
  <c r="BH101" i="2"/>
  <c r="BH100" i="2"/>
  <c r="BH99" i="2"/>
  <c r="BH98" i="2"/>
  <c r="BH97" i="2"/>
  <c r="BH96" i="2"/>
  <c r="BH95" i="2"/>
  <c r="BH94" i="2"/>
  <c r="BH93" i="2"/>
  <c r="BH92" i="2"/>
  <c r="BH91" i="2"/>
  <c r="BH90" i="2"/>
  <c r="BH89" i="2"/>
  <c r="BH88" i="2"/>
  <c r="BH87" i="2"/>
  <c r="BH86" i="2"/>
  <c r="BH85" i="2"/>
  <c r="BH84" i="2"/>
  <c r="BH83" i="2"/>
  <c r="BH82" i="2"/>
  <c r="BH81" i="2"/>
  <c r="BH80" i="2"/>
  <c r="BH79" i="2"/>
  <c r="BH78" i="2"/>
  <c r="BH77" i="2"/>
  <c r="BH76" i="2"/>
  <c r="BH75" i="2"/>
  <c r="BH74" i="2"/>
  <c r="BH73" i="2"/>
  <c r="BH72" i="2"/>
  <c r="BH69" i="2"/>
  <c r="BH68" i="2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50" i="2"/>
  <c r="BH49" i="2"/>
  <c r="BH48" i="2"/>
  <c r="BH47" i="2"/>
  <c r="BH46" i="2"/>
  <c r="BH45" i="2"/>
  <c r="BH44" i="2"/>
  <c r="BH43" i="2"/>
  <c r="BH42" i="2"/>
  <c r="BH41" i="2"/>
  <c r="BH40" i="2"/>
  <c r="BH39" i="2"/>
  <c r="BH38" i="2"/>
  <c r="BH37" i="2"/>
  <c r="BH36" i="2"/>
  <c r="BH35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8" i="2"/>
  <c r="BH17" i="2"/>
  <c r="BH16" i="2"/>
  <c r="BH15" i="2"/>
  <c r="BH14" i="2"/>
  <c r="BH13" i="2"/>
  <c r="BH12" i="2"/>
  <c r="BH11" i="2"/>
  <c r="BH10" i="2"/>
  <c r="BH9" i="2"/>
  <c r="BH8" i="2"/>
  <c r="BH7" i="2"/>
  <c r="BH6" i="2"/>
  <c r="BH5" i="2"/>
  <c r="BH4" i="2"/>
  <c r="BH3102" i="2"/>
  <c r="BH3101" i="2"/>
  <c r="BH3100" i="2"/>
  <c r="BH3099" i="2"/>
  <c r="BH3098" i="2"/>
  <c r="BH3097" i="2"/>
  <c r="BH3096" i="2"/>
  <c r="BH3095" i="2"/>
  <c r="BH3094" i="2"/>
  <c r="BH3093" i="2"/>
  <c r="BH3092" i="2"/>
  <c r="BH3091" i="2"/>
  <c r="BH3090" i="2"/>
  <c r="BH3089" i="2"/>
  <c r="BH3088" i="2"/>
  <c r="BH3087" i="2"/>
  <c r="BH3086" i="2"/>
  <c r="BH3085" i="2"/>
  <c r="BH3084" i="2"/>
  <c r="BH3083" i="2"/>
  <c r="BH3082" i="2"/>
  <c r="BH3081" i="2"/>
  <c r="BH3080" i="2"/>
  <c r="BH3079" i="2"/>
  <c r="BH3078" i="2"/>
  <c r="BH3077" i="2"/>
  <c r="BH3076" i="2"/>
  <c r="BH3075" i="2"/>
  <c r="BH3074" i="2"/>
  <c r="BH3073" i="2"/>
  <c r="BH3072" i="2"/>
  <c r="BH3071" i="2"/>
  <c r="BH3070" i="2"/>
  <c r="BH3069" i="2"/>
  <c r="BH3068" i="2"/>
  <c r="BH3067" i="2"/>
  <c r="BH3066" i="2"/>
  <c r="BH3065" i="2"/>
  <c r="BH3064" i="2"/>
  <c r="BH2332" i="2"/>
  <c r="BH2331" i="2"/>
  <c r="BH2330" i="2"/>
  <c r="BH2329" i="2"/>
  <c r="BH2328" i="2"/>
  <c r="BH2327" i="2"/>
  <c r="BH2326" i="2"/>
  <c r="BH2325" i="2"/>
  <c r="BH2324" i="2"/>
  <c r="BH2323" i="2"/>
  <c r="BH2322" i="2"/>
  <c r="BH2321" i="2"/>
  <c r="BH2320" i="2"/>
  <c r="BH2319" i="2"/>
  <c r="BH2318" i="2"/>
  <c r="BH2317" i="2"/>
  <c r="BH2316" i="2"/>
  <c r="BH2315" i="2"/>
  <c r="BH2314" i="2"/>
  <c r="BH2313" i="2"/>
  <c r="BH2312" i="2"/>
  <c r="BH2311" i="2"/>
  <c r="BH2310" i="2"/>
  <c r="BH2309" i="2"/>
  <c r="BH2308" i="2"/>
  <c r="BH2307" i="2"/>
  <c r="BH2306" i="2"/>
  <c r="BH2305" i="2"/>
  <c r="BH2304" i="2"/>
  <c r="BH2303" i="2"/>
  <c r="BH2302" i="2"/>
  <c r="BH2301" i="2"/>
  <c r="BH2300" i="2"/>
  <c r="BH2299" i="2"/>
  <c r="BH2298" i="2"/>
  <c r="BH2297" i="2"/>
  <c r="BH1869" i="2"/>
  <c r="BH1868" i="2"/>
  <c r="BH1867" i="2"/>
  <c r="BH1866" i="2"/>
  <c r="BH1865" i="2"/>
  <c r="BH1864" i="2"/>
  <c r="BH1863" i="2"/>
  <c r="BH1862" i="2"/>
  <c r="BH1861" i="2"/>
  <c r="BH1860" i="2"/>
  <c r="BH1859" i="2"/>
  <c r="BH1858" i="2"/>
  <c r="BH1857" i="2"/>
  <c r="BH1856" i="2"/>
  <c r="BH1855" i="2"/>
  <c r="BH1854" i="2"/>
  <c r="BH1853" i="2"/>
  <c r="BH1852" i="2"/>
  <c r="BH1851" i="2"/>
  <c r="BH1850" i="2"/>
  <c r="BH1849" i="2"/>
  <c r="CG1161" i="2"/>
  <c r="BH1834" i="2"/>
  <c r="BH1833" i="2"/>
  <c r="BH1832" i="2"/>
  <c r="BH1831" i="2"/>
  <c r="BH1830" i="2"/>
  <c r="BH1829" i="2"/>
  <c r="BH1828" i="2"/>
  <c r="BH1827" i="2"/>
  <c r="BH1826" i="2"/>
  <c r="BH1825" i="2"/>
  <c r="BH1824" i="2"/>
  <c r="BH1823" i="2"/>
  <c r="BH1822" i="2"/>
  <c r="BH1821" i="2"/>
  <c r="BH1820" i="2"/>
  <c r="BH1819" i="2"/>
  <c r="BH1818" i="2"/>
  <c r="AN1081" i="3"/>
  <c r="AN1082" i="3"/>
  <c r="AN1083" i="3"/>
  <c r="AN1084" i="3"/>
  <c r="AN1085" i="3"/>
  <c r="AN1086" i="3"/>
  <c r="AN1087" i="3"/>
  <c r="AN1088" i="3"/>
  <c r="AN1089" i="3"/>
  <c r="AN1090" i="3"/>
  <c r="AN1091" i="3"/>
  <c r="AN1092" i="3"/>
  <c r="AN1093" i="3"/>
  <c r="AN1094" i="3"/>
  <c r="AN1095" i="3"/>
  <c r="AN1096" i="3"/>
  <c r="AN1097" i="3"/>
  <c r="AN1098" i="3"/>
  <c r="AN1099" i="3"/>
  <c r="AN1100" i="3"/>
  <c r="AN1101" i="3"/>
  <c r="AN1102" i="3"/>
  <c r="AN1103" i="3"/>
  <c r="AN1104" i="3"/>
  <c r="AN1105" i="3"/>
  <c r="AN1106" i="3"/>
  <c r="AN1107" i="3"/>
  <c r="AN1108" i="3"/>
  <c r="AN1109" i="3"/>
  <c r="AN1110" i="3"/>
  <c r="AN1111" i="3"/>
  <c r="AN1112" i="3"/>
  <c r="AN1113" i="3"/>
  <c r="AN1114" i="3"/>
  <c r="AN1115" i="3"/>
  <c r="AN1116" i="3"/>
  <c r="AN1117" i="3"/>
  <c r="AN1118" i="3"/>
  <c r="AN1119" i="3"/>
  <c r="AN1120" i="3"/>
  <c r="AN1121" i="3"/>
  <c r="AN1122" i="3"/>
  <c r="AN1123" i="3"/>
  <c r="AN1124" i="3"/>
  <c r="AN1125" i="3"/>
  <c r="AN1126" i="3"/>
  <c r="AN1127" i="3"/>
  <c r="AN1128" i="3"/>
  <c r="AN1129" i="3"/>
  <c r="AN1130" i="3"/>
  <c r="AN1131" i="3"/>
  <c r="AN1132" i="3"/>
  <c r="AN1133" i="3"/>
  <c r="AN1134" i="3"/>
  <c r="AN1135" i="3"/>
  <c r="AN1136" i="3"/>
  <c r="AN1137" i="3"/>
  <c r="AN1138" i="3"/>
  <c r="AN1139" i="3"/>
  <c r="AN1140" i="3"/>
  <c r="AN1141" i="3"/>
  <c r="AN1142" i="3"/>
  <c r="AN1143" i="3"/>
  <c r="AN1144" i="3"/>
  <c r="AN1145" i="3"/>
  <c r="AN1146" i="3"/>
  <c r="AN1147" i="3"/>
  <c r="AN1148" i="3"/>
  <c r="AN1149" i="3"/>
  <c r="AN1150" i="3"/>
  <c r="AN1151" i="3"/>
  <c r="AN1152" i="3"/>
  <c r="AN1153" i="3"/>
  <c r="AN1154" i="3"/>
  <c r="AN1155" i="3"/>
  <c r="AN1156" i="3"/>
  <c r="AN1157" i="3"/>
  <c r="AN1158" i="3"/>
  <c r="AN1159" i="3"/>
  <c r="AN1160" i="3"/>
  <c r="AN1161" i="3"/>
  <c r="AN1162" i="3"/>
  <c r="AN1163" i="3"/>
  <c r="AN1164" i="3"/>
  <c r="AN1165" i="3"/>
  <c r="AN1166" i="3"/>
  <c r="AN1167" i="3"/>
  <c r="AN1168" i="3"/>
  <c r="AN1169" i="3"/>
  <c r="AN1170" i="3"/>
  <c r="AN1171" i="3"/>
  <c r="AN1172" i="3"/>
  <c r="AN1173" i="3"/>
  <c r="AN1174" i="3"/>
  <c r="AN1175" i="3"/>
  <c r="AN1176" i="3"/>
  <c r="AN1177" i="3"/>
  <c r="AN1178" i="3"/>
  <c r="AN1179" i="3"/>
  <c r="AN1180" i="3"/>
  <c r="AN1181" i="3"/>
  <c r="AN1182" i="3"/>
  <c r="AN1183" i="3"/>
  <c r="AN1184" i="3"/>
  <c r="AN1185" i="3"/>
  <c r="AN1186" i="3"/>
  <c r="AN1187" i="3"/>
  <c r="AN1188" i="3"/>
  <c r="AN1189" i="3"/>
  <c r="AN1190" i="3"/>
  <c r="AN1191" i="3"/>
  <c r="AN1192" i="3"/>
  <c r="AN1193" i="3"/>
  <c r="AN1194" i="3"/>
  <c r="AN1195" i="3"/>
  <c r="AN1196" i="3"/>
  <c r="AN1197" i="3"/>
  <c r="AN1198" i="3"/>
  <c r="AN1199" i="3"/>
  <c r="AN1200" i="3"/>
  <c r="AN1201" i="3"/>
  <c r="AN1202" i="3"/>
  <c r="AN1203" i="3"/>
  <c r="AN1204" i="3"/>
  <c r="AN1205" i="3"/>
  <c r="AN1206" i="3"/>
  <c r="AN1207" i="3"/>
  <c r="AN1208" i="3"/>
  <c r="AN1209" i="3"/>
  <c r="AN1210" i="3"/>
  <c r="AN1211" i="3"/>
  <c r="AN1212" i="3"/>
  <c r="AN1213" i="3"/>
  <c r="AN1214" i="3"/>
  <c r="AN1215" i="3"/>
  <c r="AN1216" i="3"/>
  <c r="AN1217" i="3"/>
  <c r="AN1218" i="3"/>
  <c r="AN1219" i="3"/>
  <c r="AN1220" i="3"/>
  <c r="AN1221" i="3"/>
  <c r="AN1222" i="3"/>
  <c r="AN1223" i="3"/>
  <c r="AN1224" i="3"/>
  <c r="AN1225" i="3"/>
  <c r="AN1226" i="3"/>
  <c r="AN1227" i="3"/>
  <c r="AN1228" i="3"/>
  <c r="AN1229" i="3"/>
  <c r="AN1230" i="3"/>
  <c r="AN1231" i="3"/>
  <c r="AN1232" i="3"/>
  <c r="AN1233" i="3"/>
  <c r="AN1234" i="3"/>
  <c r="AN1235" i="3"/>
  <c r="AN1236" i="3"/>
  <c r="AN1237" i="3"/>
  <c r="AN1238" i="3"/>
  <c r="AN1239" i="3"/>
  <c r="AN1240" i="3"/>
  <c r="AN1241" i="3"/>
  <c r="AN1242" i="3"/>
  <c r="AN1243" i="3"/>
  <c r="AN1244" i="3"/>
  <c r="AN1245" i="3"/>
  <c r="AN1246" i="3"/>
  <c r="AN1247" i="3"/>
  <c r="AN1248" i="3"/>
  <c r="AN1249" i="3"/>
  <c r="AN1250" i="3"/>
  <c r="AN1251" i="3"/>
  <c r="AN1252" i="3"/>
  <c r="AN1253" i="3"/>
  <c r="AN1254" i="3"/>
  <c r="AN1255" i="3"/>
  <c r="AN1256" i="3"/>
  <c r="AN1257" i="3"/>
  <c r="AN1258" i="3"/>
  <c r="AN1259" i="3"/>
  <c r="AN1260" i="3"/>
  <c r="AN1261" i="3"/>
  <c r="AN1262" i="3"/>
  <c r="AN1263" i="3"/>
  <c r="AN1264" i="3"/>
  <c r="AN1265" i="3"/>
  <c r="AN1266" i="3"/>
  <c r="AN1267" i="3"/>
  <c r="AN1268" i="3"/>
  <c r="AN1269" i="3"/>
  <c r="AN1270" i="3"/>
  <c r="AN1271" i="3"/>
  <c r="AN1272" i="3"/>
  <c r="AN1273" i="3"/>
  <c r="AN1274" i="3"/>
  <c r="AN1275" i="3"/>
  <c r="AN1276" i="3"/>
  <c r="AN1277" i="3"/>
  <c r="AN1278" i="3"/>
  <c r="AN1279" i="3"/>
  <c r="AN1280" i="3"/>
  <c r="AN1281" i="3"/>
  <c r="AN1282" i="3"/>
  <c r="AN1283" i="3"/>
  <c r="AN1284" i="3"/>
  <c r="AN1285" i="3"/>
  <c r="AN1286" i="3"/>
  <c r="AN1287" i="3"/>
  <c r="AN1288" i="3"/>
  <c r="AN1289" i="3"/>
  <c r="AN1290" i="3"/>
  <c r="AN1291" i="3"/>
  <c r="AN1292" i="3"/>
  <c r="AN1293" i="3"/>
  <c r="AN1294" i="3"/>
  <c r="AN1295" i="3"/>
  <c r="AN1296" i="3"/>
  <c r="AN1297" i="3"/>
  <c r="AN1298" i="3"/>
  <c r="AN1299" i="3"/>
  <c r="AN1300" i="3"/>
  <c r="AN1301" i="3"/>
  <c r="AN1302" i="3"/>
  <c r="AN1303" i="3"/>
  <c r="AN1304" i="3"/>
  <c r="AN1305" i="3"/>
  <c r="AN1306" i="3"/>
  <c r="AN1307" i="3"/>
  <c r="AN1308" i="3"/>
  <c r="AN1309" i="3"/>
  <c r="AN1310" i="3"/>
  <c r="AN1311" i="3"/>
  <c r="AN1312" i="3"/>
  <c r="AN1313" i="3"/>
  <c r="AN1314" i="3"/>
  <c r="AN1315" i="3"/>
  <c r="AN1316" i="3"/>
  <c r="AN1317" i="3"/>
  <c r="AN1318" i="3"/>
  <c r="AN1319" i="3"/>
  <c r="AN1320" i="3"/>
  <c r="AN1321" i="3"/>
  <c r="BH1372" i="2"/>
  <c r="BH1371" i="2"/>
  <c r="BH1370" i="2"/>
  <c r="BH1369" i="2"/>
  <c r="BH1368" i="2"/>
  <c r="BH1367" i="2"/>
  <c r="BH1366" i="2"/>
  <c r="BH1365" i="2"/>
  <c r="BH1364" i="2"/>
  <c r="BH1363" i="2"/>
  <c r="BH1362" i="2"/>
  <c r="BH1361" i="2"/>
  <c r="BH1360" i="2"/>
  <c r="BH1359" i="2"/>
  <c r="BH1358" i="2"/>
  <c r="BH1357" i="2"/>
  <c r="BH1356" i="2"/>
  <c r="BH1355" i="2"/>
  <c r="BH1354" i="2"/>
  <c r="BH1353" i="2"/>
  <c r="BH1352" i="2"/>
  <c r="BH1351" i="2"/>
  <c r="BH1350" i="2"/>
  <c r="BH1349" i="2"/>
  <c r="BH1348" i="2"/>
  <c r="BH1347" i="2"/>
  <c r="BH1346" i="2"/>
  <c r="BH1345" i="2"/>
  <c r="BH1344" i="2"/>
  <c r="BH1343" i="2"/>
  <c r="BH1342" i="2"/>
  <c r="BH1341" i="2"/>
  <c r="BH1340" i="2"/>
  <c r="BH1339" i="2"/>
  <c r="BH1338" i="2"/>
  <c r="BH1337" i="2"/>
  <c r="BH1336" i="2"/>
  <c r="BH1335" i="2"/>
  <c r="BH1334" i="2"/>
  <c r="BH1333" i="2"/>
  <c r="BH1332" i="2"/>
  <c r="BH1331" i="2"/>
  <c r="BH1330" i="2"/>
  <c r="BH1329" i="2"/>
  <c r="BH1328" i="2"/>
  <c r="BH1327" i="2"/>
  <c r="BH1326" i="2"/>
  <c r="BH1325" i="2"/>
  <c r="BH1324" i="2"/>
  <c r="BH1323" i="2"/>
  <c r="BH1322" i="2"/>
  <c r="BH1321" i="2"/>
  <c r="BH1320" i="2"/>
  <c r="BH1319" i="2"/>
  <c r="BH1318" i="2"/>
  <c r="BH1317" i="2"/>
  <c r="BH1316" i="2"/>
  <c r="BH1315" i="2"/>
  <c r="BH1314" i="2"/>
  <c r="BH1313" i="2"/>
  <c r="BH1312" i="2"/>
  <c r="BH1311" i="2"/>
  <c r="BH1310" i="2"/>
  <c r="BH1309" i="2"/>
  <c r="BH1308" i="2"/>
  <c r="BH1307" i="2"/>
  <c r="BH1306" i="2"/>
  <c r="BH1305" i="2"/>
  <c r="BH1304" i="2"/>
  <c r="BH1303" i="2"/>
  <c r="BH1302" i="2"/>
  <c r="BH1301" i="2"/>
  <c r="BH1300" i="2"/>
  <c r="BH1299" i="2"/>
  <c r="BH1298" i="2"/>
  <c r="BH1297" i="2"/>
  <c r="BH1296" i="2"/>
  <c r="BH1295" i="2"/>
  <c r="BH1294" i="2"/>
  <c r="BH1293" i="2"/>
  <c r="BH1292" i="2"/>
  <c r="BH1291" i="2"/>
  <c r="BH1290" i="2"/>
  <c r="BY2910" i="2"/>
  <c r="BZ2910" i="2"/>
  <c r="CA2910" i="2"/>
  <c r="BV632" i="2"/>
  <c r="BV631" i="2"/>
  <c r="BV629" i="2"/>
  <c r="BV628" i="2"/>
  <c r="BV627" i="2"/>
  <c r="BV626" i="2"/>
  <c r="BV625" i="2"/>
  <c r="BV624" i="2"/>
  <c r="BV622" i="2"/>
  <c r="BV621" i="2"/>
  <c r="BV620" i="2"/>
  <c r="BV619" i="2"/>
  <c r="BV618" i="2"/>
  <c r="BV614" i="2"/>
  <c r="BV613" i="2"/>
  <c r="BV612" i="2"/>
  <c r="BV611" i="2"/>
  <c r="BV610" i="2"/>
  <c r="BV609" i="2"/>
  <c r="BV608" i="2"/>
  <c r="BV607" i="2"/>
  <c r="BV606" i="2"/>
  <c r="BV605" i="2"/>
  <c r="BV603" i="2"/>
  <c r="BV601" i="2"/>
  <c r="BV600" i="2"/>
  <c r="BV599" i="2"/>
  <c r="BV598" i="2"/>
  <c r="BV596" i="2"/>
  <c r="BV595" i="2"/>
  <c r="BV593" i="2"/>
  <c r="BV592" i="2"/>
  <c r="BV590" i="2"/>
  <c r="CB633" i="2"/>
  <c r="CA633" i="2"/>
  <c r="CC633" i="2"/>
  <c r="BV418" i="2"/>
  <c r="BV417" i="2"/>
  <c r="BV416" i="2"/>
  <c r="BV415" i="2"/>
  <c r="BV414" i="2"/>
  <c r="BV413" i="2"/>
  <c r="BV412" i="2"/>
  <c r="BV411" i="2"/>
  <c r="BV410" i="2"/>
  <c r="BV409" i="2"/>
  <c r="BV408" i="2"/>
  <c r="BV407" i="2"/>
  <c r="BV406" i="2"/>
  <c r="BV405" i="2"/>
  <c r="BV404" i="2"/>
  <c r="BV403" i="2"/>
  <c r="BV402" i="2"/>
  <c r="BV401" i="2"/>
  <c r="BV400" i="2"/>
  <c r="BV399" i="2"/>
  <c r="BV398" i="2"/>
  <c r="BV397" i="2"/>
  <c r="BV396" i="2"/>
  <c r="BV395" i="2"/>
  <c r="BV394" i="2"/>
  <c r="BV393" i="2"/>
  <c r="BV392" i="2"/>
  <c r="BV391" i="2"/>
  <c r="BV390" i="2"/>
  <c r="BV389" i="2"/>
  <c r="BV388" i="2"/>
  <c r="BV387" i="2"/>
  <c r="BV386" i="2"/>
  <c r="BV385" i="2"/>
  <c r="BV384" i="2"/>
  <c r="BV383" i="2"/>
  <c r="BV382" i="2"/>
  <c r="BV381" i="2"/>
  <c r="BV380" i="2"/>
  <c r="BV379" i="2"/>
  <c r="BV378" i="2"/>
  <c r="BV377" i="2"/>
  <c r="BV376" i="2"/>
  <c r="BV375" i="2"/>
  <c r="BV374" i="2"/>
  <c r="BV373" i="2"/>
  <c r="BV372" i="2"/>
  <c r="BV371" i="2"/>
  <c r="BV370" i="2"/>
  <c r="BV369" i="2"/>
  <c r="BV368" i="2"/>
  <c r="BV367" i="2"/>
  <c r="BV366" i="2"/>
  <c r="BV365" i="2"/>
  <c r="BV364" i="2"/>
  <c r="BV363" i="2"/>
  <c r="BV362" i="2"/>
  <c r="BV361" i="2"/>
  <c r="BV360" i="2"/>
  <c r="BV359" i="2"/>
  <c r="BV358" i="2"/>
  <c r="BV357" i="2"/>
  <c r="BV356" i="2"/>
  <c r="BV355" i="2"/>
  <c r="BV354" i="2"/>
  <c r="BV353" i="2"/>
  <c r="BV352" i="2"/>
  <c r="BY419" i="2"/>
  <c r="BZ419" i="2"/>
  <c r="CA419" i="2"/>
  <c r="BH2457" i="2"/>
  <c r="BH2456" i="2"/>
  <c r="BH2455" i="2"/>
  <c r="BH2454" i="2"/>
  <c r="BH2453" i="2"/>
  <c r="BH2452" i="2"/>
  <c r="BH2451" i="2"/>
  <c r="BH2450" i="2"/>
  <c r="BH2449" i="2"/>
  <c r="BH2448" i="2"/>
  <c r="BH2447" i="2"/>
  <c r="BH2446" i="2"/>
  <c r="BH2445" i="2"/>
  <c r="BH2444" i="2"/>
  <c r="BH2443" i="2"/>
  <c r="BH2442" i="2"/>
  <c r="BH2441" i="2"/>
  <c r="BH2440" i="2"/>
  <c r="BH2439" i="2"/>
  <c r="BH2438" i="2"/>
  <c r="BH2437" i="2"/>
  <c r="BH2436" i="2"/>
  <c r="BH2435" i="2"/>
  <c r="BH2434" i="2"/>
  <c r="BH2433" i="2"/>
  <c r="BH2432" i="2"/>
  <c r="BH2431" i="2"/>
  <c r="BH2430" i="2"/>
  <c r="BH2429" i="2"/>
  <c r="BH2428" i="2"/>
  <c r="BH2427" i="2"/>
  <c r="BH2426" i="2"/>
  <c r="BH2425" i="2"/>
  <c r="BH2424" i="2"/>
  <c r="BH2423" i="2"/>
  <c r="BH2422" i="2"/>
  <c r="BH2421" i="2"/>
  <c r="BH2420" i="2"/>
  <c r="BH2419" i="2"/>
  <c r="BH2418" i="2"/>
  <c r="BH2417" i="2"/>
  <c r="BH2416" i="2"/>
  <c r="BH2415" i="2"/>
  <c r="BH2414" i="2"/>
  <c r="BH2413" i="2"/>
  <c r="BH2412" i="2"/>
  <c r="BH1271" i="2"/>
  <c r="BH1270" i="2"/>
  <c r="BH1269" i="2"/>
  <c r="BH1268" i="2"/>
  <c r="BH1267" i="2"/>
  <c r="BH1266" i="2"/>
  <c r="BH1265" i="2"/>
  <c r="BH1264" i="2"/>
  <c r="BH1263" i="2"/>
  <c r="BH1262" i="2"/>
  <c r="BH1261" i="2"/>
  <c r="BH1260" i="2"/>
  <c r="BH1259" i="2"/>
  <c r="BH1258" i="2"/>
  <c r="BH1257" i="2"/>
  <c r="CT1272" i="2"/>
  <c r="CS1272" i="2"/>
  <c r="CR1272" i="2"/>
  <c r="CQ1272" i="2"/>
  <c r="CP1272" i="2"/>
  <c r="CO1272" i="2"/>
  <c r="CN1272" i="2"/>
  <c r="CM1272" i="2"/>
  <c r="CL1272" i="2"/>
  <c r="C1362" i="3"/>
  <c r="BL2408" i="2"/>
  <c r="BK2408" i="2"/>
  <c r="AZ2408" i="2"/>
  <c r="AY2408" i="2"/>
  <c r="AX2408" i="2"/>
  <c r="AW2408" i="2"/>
  <c r="AV2408" i="2"/>
  <c r="AU2408" i="2"/>
  <c r="AT2408" i="2"/>
  <c r="AS2408" i="2"/>
  <c r="L2408" i="2"/>
  <c r="M2408" i="2"/>
  <c r="O1364" i="3"/>
  <c r="N1364" i="3"/>
  <c r="Q1364" i="3"/>
  <c r="R1364" i="3"/>
  <c r="S1364" i="3"/>
  <c r="X1364" i="3"/>
  <c r="W1364" i="3"/>
  <c r="V1364" i="3"/>
  <c r="D1362" i="3"/>
  <c r="J1362" i="3"/>
  <c r="BH1362" i="3"/>
  <c r="E1362" i="3"/>
  <c r="BI1362" i="3"/>
  <c r="BJ1362" i="3"/>
  <c r="AN1362" i="3"/>
  <c r="K1362" i="3"/>
  <c r="L1362" i="3"/>
  <c r="M1362" i="3"/>
  <c r="G1362" i="3"/>
  <c r="H1362" i="3"/>
  <c r="F1362" i="3"/>
  <c r="BH3061" i="2"/>
  <c r="BH3060" i="2"/>
  <c r="BH3059" i="2"/>
  <c r="BH3058" i="2"/>
  <c r="BH3057" i="2"/>
  <c r="BH3056" i="2"/>
  <c r="BH3055" i="2"/>
  <c r="BH3054" i="2"/>
  <c r="BH3053" i="2"/>
  <c r="BH3052" i="2"/>
  <c r="BH3051" i="2"/>
  <c r="BH3050" i="2"/>
  <c r="BH3049" i="2"/>
  <c r="BH3048" i="2"/>
  <c r="BH3047" i="2"/>
  <c r="BH3046" i="2"/>
  <c r="BH3045" i="2"/>
  <c r="BH3044" i="2"/>
  <c r="BH3043" i="2"/>
  <c r="BH3042" i="2"/>
  <c r="BH3041" i="2"/>
  <c r="BH3040" i="2"/>
  <c r="BH3039" i="2"/>
  <c r="BH3038" i="2"/>
  <c r="BH3037" i="2"/>
  <c r="BH3036" i="2"/>
  <c r="BH3035" i="2"/>
  <c r="BH3034" i="2"/>
  <c r="BH3033" i="2"/>
  <c r="BH3032" i="2"/>
  <c r="BH3031" i="2"/>
  <c r="BH3030" i="2"/>
  <c r="BH3029" i="2"/>
  <c r="BH3028" i="2"/>
  <c r="BH3027" i="2"/>
  <c r="BH3026" i="2"/>
  <c r="BH3025" i="2"/>
  <c r="BH3024" i="2"/>
  <c r="BH3023" i="2"/>
  <c r="BH3022" i="2"/>
  <c r="BH3021" i="2"/>
  <c r="BH3020" i="2"/>
  <c r="BH3019" i="2"/>
  <c r="BH3018" i="2"/>
  <c r="BH3017" i="2"/>
  <c r="BH3016" i="2"/>
  <c r="BH3015" i="2"/>
  <c r="BH3014" i="2"/>
  <c r="BH3013" i="2"/>
  <c r="BH3012" i="2"/>
  <c r="BH3011" i="2"/>
  <c r="BH3010" i="2"/>
  <c r="BH3009" i="2"/>
  <c r="BH3008" i="2"/>
  <c r="BH3007" i="2"/>
  <c r="BH3006" i="2"/>
  <c r="BH3005" i="2"/>
  <c r="BH3004" i="2"/>
  <c r="BH3003" i="2"/>
  <c r="BH3002" i="2"/>
  <c r="BH3001" i="2"/>
  <c r="BH3000" i="2"/>
  <c r="BH2999" i="2"/>
  <c r="BH2998" i="2"/>
  <c r="BH2997" i="2"/>
  <c r="BH2996" i="2"/>
  <c r="BH2995" i="2"/>
  <c r="BH2994" i="2"/>
  <c r="BH2993" i="2"/>
  <c r="BH2992" i="2"/>
  <c r="BH2991" i="2"/>
  <c r="BH2990" i="2"/>
  <c r="BH2989" i="2"/>
  <c r="BH2988" i="2"/>
  <c r="BH2987" i="2"/>
  <c r="BH2986" i="2"/>
  <c r="BH2985" i="2"/>
  <c r="BH2984" i="2"/>
  <c r="BH2983" i="2"/>
  <c r="BH2982" i="2"/>
  <c r="BH2981" i="2"/>
  <c r="BH2980" i="2"/>
  <c r="BH2979" i="2"/>
  <c r="BH2978" i="2"/>
  <c r="BH2977" i="2"/>
  <c r="BH2976" i="2"/>
  <c r="BH2975" i="2"/>
  <c r="BH2974" i="2"/>
  <c r="BH2973" i="2"/>
  <c r="BH2972" i="2"/>
  <c r="BH2971" i="2"/>
  <c r="BH2970" i="2"/>
  <c r="BH2969" i="2"/>
  <c r="BH2968" i="2"/>
  <c r="BH2967" i="2"/>
  <c r="BH2966" i="2"/>
  <c r="BH2965" i="2"/>
  <c r="BH2964" i="2"/>
  <c r="BH2963" i="2"/>
  <c r="BH2962" i="2"/>
  <c r="BH2961" i="2"/>
  <c r="BH2960" i="2"/>
  <c r="BH2959" i="2"/>
  <c r="BH2958" i="2"/>
  <c r="BH2957" i="2"/>
  <c r="BH2956" i="2"/>
  <c r="BH2955" i="2"/>
  <c r="BH2954" i="2"/>
  <c r="BH2953" i="2"/>
  <c r="BH2952" i="2"/>
  <c r="BH2951" i="2"/>
  <c r="BH2950" i="2"/>
  <c r="BH2949" i="2"/>
  <c r="BH2948" i="2"/>
  <c r="BH2947" i="2"/>
  <c r="BH2946" i="2"/>
  <c r="BH2945" i="2"/>
  <c r="BH2944" i="2"/>
  <c r="BH2943" i="2"/>
  <c r="BH2942" i="2"/>
  <c r="BH2941" i="2"/>
  <c r="BH2940" i="2"/>
  <c r="BH2939" i="2"/>
  <c r="BH2938" i="2"/>
  <c r="BH2937" i="2"/>
  <c r="BH2936" i="2"/>
  <c r="BH2935" i="2"/>
  <c r="BH2934" i="2"/>
  <c r="BH2933" i="2"/>
  <c r="BH2932" i="2"/>
  <c r="BH2931" i="2"/>
  <c r="BH2930" i="2"/>
  <c r="BH2929" i="2"/>
  <c r="BH2928" i="2"/>
  <c r="BH2401" i="2"/>
  <c r="BH2400" i="2"/>
  <c r="BH2399" i="2"/>
  <c r="BH2398" i="2"/>
  <c r="BH2397" i="2"/>
  <c r="BH2396" i="2"/>
  <c r="BH2395" i="2"/>
  <c r="BH2394" i="2"/>
  <c r="BH2393" i="2"/>
  <c r="BH2392" i="2"/>
  <c r="BH2391" i="2"/>
  <c r="BH2390" i="2"/>
  <c r="BH2389" i="2"/>
  <c r="BH2388" i="2"/>
  <c r="BH2387" i="2"/>
  <c r="BH2386" i="2"/>
  <c r="BH2385" i="2"/>
  <c r="BH2384" i="2"/>
  <c r="BH2383" i="2"/>
  <c r="BH2382" i="2"/>
  <c r="BH2381" i="2"/>
  <c r="BH2380" i="2"/>
  <c r="BH2379" i="2"/>
  <c r="BH2378" i="2"/>
  <c r="BH2377" i="2"/>
  <c r="BH2376" i="2"/>
  <c r="BH2375" i="2"/>
  <c r="BH2374" i="2"/>
  <c r="BH2373" i="2"/>
  <c r="BH2372" i="2"/>
  <c r="BH2371" i="2"/>
  <c r="BH2370" i="2"/>
  <c r="BH2369" i="2"/>
  <c r="BH2368" i="2"/>
  <c r="BH2367" i="2"/>
  <c r="BH2366" i="2"/>
  <c r="BH2365" i="2"/>
  <c r="BH2364" i="2"/>
  <c r="BH2363" i="2"/>
  <c r="BH2362" i="2"/>
  <c r="BH2361" i="2"/>
  <c r="BH2360" i="2"/>
  <c r="BH2359" i="2"/>
  <c r="BH2358" i="2"/>
  <c r="BH2357" i="2"/>
  <c r="BH2356" i="2"/>
  <c r="BH2355" i="2"/>
  <c r="BH2354" i="2"/>
  <c r="BH2353" i="2"/>
  <c r="BH2352" i="2"/>
  <c r="BH2351" i="2"/>
  <c r="BH2350" i="2"/>
  <c r="BH2349" i="2"/>
  <c r="BH2348" i="2"/>
  <c r="BH2347" i="2"/>
  <c r="BH2346" i="2"/>
  <c r="BH2345" i="2"/>
  <c r="BH2344" i="2"/>
  <c r="BH2343" i="2"/>
  <c r="BH2342" i="2"/>
  <c r="BH2341" i="2"/>
  <c r="BH2340" i="2"/>
  <c r="BH2339" i="2"/>
  <c r="BH2338" i="2"/>
  <c r="BH2337" i="2"/>
  <c r="BH2336" i="2"/>
  <c r="BH2335" i="2"/>
  <c r="BH2294" i="2"/>
  <c r="BH2293" i="2"/>
  <c r="BH2292" i="2"/>
  <c r="BH2291" i="2"/>
  <c r="BH2290" i="2"/>
  <c r="BH2289" i="2"/>
  <c r="BH2288" i="2"/>
  <c r="BH2287" i="2"/>
  <c r="BH2286" i="2"/>
  <c r="BH2285" i="2"/>
  <c r="BH2284" i="2"/>
  <c r="BH2283" i="2"/>
  <c r="BH2282" i="2"/>
  <c r="BH2281" i="2"/>
  <c r="BH2280" i="2"/>
  <c r="BH2279" i="2"/>
  <c r="BH2278" i="2"/>
  <c r="BH2277" i="2"/>
  <c r="BH2276" i="2"/>
  <c r="BH2275" i="2"/>
  <c r="BH2274" i="2"/>
  <c r="BH2273" i="2"/>
  <c r="BH2272" i="2"/>
  <c r="BH2271" i="2"/>
  <c r="BH2270" i="2"/>
  <c r="BH2269" i="2"/>
  <c r="BH2268" i="2"/>
  <c r="BH2267" i="2"/>
  <c r="BH2266" i="2"/>
  <c r="BH2265" i="2"/>
  <c r="BH2264" i="2"/>
  <c r="BH2263" i="2"/>
  <c r="BH2262" i="2"/>
  <c r="BH2261" i="2"/>
  <c r="BH2260" i="2"/>
  <c r="BH2259" i="2"/>
  <c r="BH2258" i="2"/>
  <c r="BH2257" i="2"/>
  <c r="BH2256" i="2"/>
  <c r="BH2255" i="2"/>
  <c r="BH2254" i="2"/>
  <c r="BH2253" i="2"/>
  <c r="BH2252" i="2"/>
  <c r="BH2251" i="2"/>
  <c r="BH2250" i="2"/>
  <c r="BH2249" i="2"/>
  <c r="BH2248" i="2"/>
  <c r="BH2247" i="2"/>
  <c r="BH2246" i="2"/>
  <c r="BH2245" i="2"/>
  <c r="BH2244" i="2"/>
  <c r="BH2243" i="2"/>
  <c r="BH2242" i="2"/>
  <c r="BH2241" i="2"/>
  <c r="BH2240" i="2"/>
  <c r="BH2239" i="2"/>
  <c r="BH2238" i="2"/>
  <c r="BH2237" i="2"/>
  <c r="BH2236" i="2"/>
  <c r="BH2235" i="2"/>
  <c r="BH2234" i="2"/>
  <c r="BH2233" i="2"/>
  <c r="BH2232" i="2"/>
  <c r="BH2231" i="2"/>
  <c r="BH2230" i="2"/>
  <c r="BH2229" i="2"/>
  <c r="BH2228" i="2"/>
  <c r="BH2227" i="2"/>
  <c r="BH2226" i="2"/>
  <c r="BH2225" i="2"/>
  <c r="BH2224" i="2"/>
  <c r="BH2223" i="2"/>
  <c r="BH2222" i="2"/>
  <c r="BH2221" i="2"/>
  <c r="BH2220" i="2"/>
  <c r="BH2219" i="2"/>
  <c r="BH2218" i="2"/>
  <c r="BH2215" i="2"/>
  <c r="BH2214" i="2"/>
  <c r="BH2213" i="2"/>
  <c r="BH2212" i="2"/>
  <c r="BH2211" i="2"/>
  <c r="BH2210" i="2"/>
  <c r="BH2209" i="2"/>
  <c r="BH2208" i="2"/>
  <c r="BH2207" i="2"/>
  <c r="BH2206" i="2"/>
  <c r="BH2205" i="2"/>
  <c r="BH2204" i="2"/>
  <c r="BH2203" i="2"/>
  <c r="BH2202" i="2"/>
  <c r="BH2201" i="2"/>
  <c r="BH2200" i="2"/>
  <c r="BH2199" i="2"/>
  <c r="BH2198" i="2"/>
  <c r="BH2197" i="2"/>
  <c r="BH2196" i="2"/>
  <c r="BH2195" i="2"/>
  <c r="BH2194" i="2"/>
  <c r="BH2193" i="2"/>
  <c r="BH2192" i="2"/>
  <c r="BH2191" i="2"/>
  <c r="BH2190" i="2"/>
  <c r="BH2189" i="2"/>
  <c r="BH2188" i="2"/>
  <c r="BH2187" i="2"/>
  <c r="BH2186" i="2"/>
  <c r="BH2185" i="2"/>
  <c r="BH2184" i="2"/>
  <c r="BH2183" i="2"/>
  <c r="BH2182" i="2"/>
  <c r="BH2181" i="2"/>
  <c r="BH2180" i="2"/>
  <c r="BH2179" i="2"/>
  <c r="BH2178" i="2"/>
  <c r="BH2177" i="2"/>
  <c r="BH2176" i="2"/>
  <c r="BH2175" i="2"/>
  <c r="BH2174" i="2"/>
  <c r="BH2173" i="2"/>
  <c r="BH2172" i="2"/>
  <c r="BH2171" i="2"/>
  <c r="BH2170" i="2"/>
  <c r="BH2169" i="2"/>
  <c r="BH2168" i="2"/>
  <c r="BH2167" i="2"/>
  <c r="BH2166" i="2"/>
  <c r="BH2165" i="2"/>
  <c r="BH2164" i="2"/>
  <c r="BH2163" i="2"/>
  <c r="BH2162" i="2"/>
  <c r="BH2161" i="2"/>
  <c r="BH2160" i="2"/>
  <c r="BH2159" i="2"/>
  <c r="BH2158" i="2"/>
  <c r="BH2157" i="2"/>
  <c r="BH2156" i="2"/>
  <c r="BH2155" i="2"/>
  <c r="BH2154" i="2"/>
  <c r="BH2153" i="2"/>
  <c r="BH2152" i="2"/>
  <c r="BH2151" i="2"/>
  <c r="BH2150" i="2"/>
  <c r="BH2149" i="2"/>
  <c r="BH2148" i="2"/>
  <c r="BH2147" i="2"/>
  <c r="BH2146" i="2"/>
  <c r="BH2145" i="2"/>
  <c r="BH2144" i="2"/>
  <c r="BH2143" i="2"/>
  <c r="BH2142" i="2"/>
  <c r="BH2141" i="2"/>
  <c r="BH2140" i="2"/>
  <c r="BH2139" i="2"/>
  <c r="BH2138" i="2"/>
  <c r="BH2137" i="2"/>
  <c r="BH2136" i="2"/>
  <c r="BH2135" i="2"/>
  <c r="BH2134" i="2"/>
  <c r="BH2133" i="2"/>
  <c r="BH2132" i="2"/>
  <c r="BH2131" i="2"/>
  <c r="BH2130" i="2"/>
  <c r="BH2129" i="2"/>
  <c r="BH2128" i="2"/>
  <c r="BH2125" i="2"/>
  <c r="BH2124" i="2"/>
  <c r="BH2123" i="2"/>
  <c r="BH2122" i="2"/>
  <c r="BH2121" i="2"/>
  <c r="BH2120" i="2"/>
  <c r="BH2119" i="2"/>
  <c r="BH2118" i="2"/>
  <c r="BH2117" i="2"/>
  <c r="BH2116" i="2"/>
  <c r="BH2115" i="2"/>
  <c r="BH2114" i="2"/>
  <c r="BH2113" i="2"/>
  <c r="BH2112" i="2"/>
  <c r="BH2111" i="2"/>
  <c r="BH2110" i="2"/>
  <c r="BH2109" i="2"/>
  <c r="BH2108" i="2"/>
  <c r="BH2107" i="2"/>
  <c r="BH2106" i="2"/>
  <c r="BH2105" i="2"/>
  <c r="BH2104" i="2"/>
  <c r="BH2103" i="2"/>
  <c r="BH2102" i="2"/>
  <c r="BH2101" i="2"/>
  <c r="BH2100" i="2"/>
  <c r="BH2099" i="2"/>
  <c r="BH2098" i="2"/>
  <c r="BH2097" i="2"/>
  <c r="BH2096" i="2"/>
  <c r="BH2095" i="2"/>
  <c r="BH2094" i="2"/>
  <c r="BH2093" i="2"/>
  <c r="BH2092" i="2"/>
  <c r="BH2091" i="2"/>
  <c r="BH2090" i="2"/>
  <c r="BH2089" i="2"/>
  <c r="BH2088" i="2"/>
  <c r="BH2087" i="2"/>
  <c r="BH2086" i="2"/>
  <c r="BH2085" i="2"/>
  <c r="BH2084" i="2"/>
  <c r="BH2083" i="2"/>
  <c r="BH2082" i="2"/>
  <c r="BH2081" i="2"/>
  <c r="BH2080" i="2"/>
  <c r="BH2079" i="2"/>
  <c r="BH2078" i="2"/>
  <c r="BH2077" i="2"/>
  <c r="BH2076" i="2"/>
  <c r="BH2075" i="2"/>
  <c r="BH2074" i="2"/>
  <c r="BH2073" i="2"/>
  <c r="BH2070" i="2"/>
  <c r="BH2069" i="2"/>
  <c r="BH2068" i="2"/>
  <c r="BH2067" i="2"/>
  <c r="BH2066" i="2"/>
  <c r="BH2065" i="2"/>
  <c r="BH2064" i="2"/>
  <c r="BH2063" i="2"/>
  <c r="BH2062" i="2"/>
  <c r="BH2061" i="2"/>
  <c r="BH2060" i="2"/>
  <c r="BH2059" i="2"/>
  <c r="BH2058" i="2"/>
  <c r="BH2057" i="2"/>
  <c r="BH2056" i="2"/>
  <c r="BH2055" i="2"/>
  <c r="BH2054" i="2"/>
  <c r="BH2053" i="2"/>
  <c r="BH2052" i="2"/>
  <c r="BH2051" i="2"/>
  <c r="BH2050" i="2"/>
  <c r="BH2049" i="2"/>
  <c r="BH2048" i="2"/>
  <c r="BH2047" i="2"/>
  <c r="BH2046" i="2"/>
  <c r="BH2045" i="2"/>
  <c r="BH2044" i="2"/>
  <c r="BH2043" i="2"/>
  <c r="BH2042" i="2"/>
  <c r="BH2041" i="2"/>
  <c r="BH2040" i="2"/>
  <c r="BH2039" i="2"/>
  <c r="BH2038" i="2"/>
  <c r="BH2037" i="2"/>
  <c r="BH2036" i="2"/>
  <c r="BH2035" i="2"/>
  <c r="BH2034" i="2"/>
  <c r="BH2033" i="2"/>
  <c r="BH2032" i="2"/>
  <c r="BH2031" i="2"/>
  <c r="BH2030" i="2"/>
  <c r="BH2029" i="2"/>
  <c r="BH2028" i="2"/>
  <c r="BH2027" i="2"/>
  <c r="BH2026" i="2"/>
  <c r="BH2025" i="2"/>
  <c r="BH2024" i="2"/>
  <c r="BH2023" i="2"/>
  <c r="BH2022" i="2"/>
  <c r="BH2021" i="2"/>
  <c r="BH2020" i="2"/>
  <c r="BH2019" i="2"/>
  <c r="BH2018" i="2"/>
  <c r="BH2017" i="2"/>
  <c r="BH2016" i="2"/>
  <c r="BH2015" i="2"/>
  <c r="BH2014" i="2"/>
  <c r="BH2013" i="2"/>
  <c r="BH2012" i="2"/>
  <c r="BH2011" i="2"/>
  <c r="BH2010" i="2"/>
  <c r="BH2009" i="2"/>
  <c r="BH2008" i="2"/>
  <c r="BH2007" i="2"/>
  <c r="BH2006" i="2"/>
  <c r="BH2005" i="2"/>
  <c r="BH2004" i="2"/>
  <c r="BH2003" i="2"/>
  <c r="BH2002" i="2"/>
  <c r="BH2001" i="2"/>
  <c r="BH2000" i="2"/>
  <c r="BH1999" i="2"/>
  <c r="BH1998" i="2"/>
  <c r="BH1997" i="2"/>
  <c r="BH1996" i="2"/>
  <c r="BH1995" i="2"/>
  <c r="BH1994" i="2"/>
  <c r="BH1993" i="2"/>
  <c r="BH1992" i="2"/>
  <c r="BH1991" i="2"/>
  <c r="BH1990" i="2"/>
  <c r="BH1989" i="2"/>
  <c r="BH1988" i="2"/>
  <c r="BH1987" i="2"/>
  <c r="BH1986" i="2"/>
  <c r="BH1985" i="2"/>
  <c r="BH1984" i="2"/>
  <c r="BH1983" i="2"/>
  <c r="BH1982" i="2"/>
  <c r="BH1981" i="2"/>
  <c r="BH1980" i="2"/>
  <c r="BH1979" i="2"/>
  <c r="BH1978" i="2"/>
  <c r="BH1977" i="2"/>
  <c r="BH1976" i="2"/>
  <c r="BH1975" i="2"/>
  <c r="BH1974" i="2"/>
  <c r="BH1973" i="2"/>
  <c r="BH1972" i="2"/>
  <c r="BH1971" i="2"/>
  <c r="BH1968" i="2"/>
  <c r="BH1967" i="2"/>
  <c r="BH1966" i="2"/>
  <c r="BH1965" i="2"/>
  <c r="BH1964" i="2"/>
  <c r="BH1963" i="2"/>
  <c r="BH1962" i="2"/>
  <c r="BH1961" i="2"/>
  <c r="BH1960" i="2"/>
  <c r="BH1959" i="2"/>
  <c r="BH1958" i="2"/>
  <c r="BH1957" i="2"/>
  <c r="BH1956" i="2"/>
  <c r="BH1955" i="2"/>
  <c r="BH1954" i="2"/>
  <c r="BH1953" i="2"/>
  <c r="BH1952" i="2"/>
  <c r="BH1951" i="2"/>
  <c r="BH1950" i="2"/>
  <c r="BH1949" i="2"/>
  <c r="BH1948" i="2"/>
  <c r="BH1947" i="2"/>
  <c r="BH1946" i="2"/>
  <c r="BH1945" i="2"/>
  <c r="BH1944" i="2"/>
  <c r="BH1943" i="2"/>
  <c r="BH1942" i="2"/>
  <c r="BH1941" i="2"/>
  <c r="BH1940" i="2"/>
  <c r="BH1939" i="2"/>
  <c r="BH1938" i="2"/>
  <c r="BH1937" i="2"/>
  <c r="BH1936" i="2"/>
  <c r="BH1935" i="2"/>
  <c r="BH1934" i="2"/>
  <c r="BH1933" i="2"/>
  <c r="BH1932" i="2"/>
  <c r="BH1931" i="2"/>
  <c r="BH1930" i="2"/>
  <c r="BH1929" i="2"/>
  <c r="BH1928" i="2"/>
  <c r="BH1927" i="2"/>
  <c r="BH1926" i="2"/>
  <c r="BH1925" i="2"/>
  <c r="BH1924" i="2"/>
  <c r="BH1923" i="2"/>
  <c r="BH1922" i="2"/>
  <c r="BH1921" i="2"/>
  <c r="BH1920" i="2"/>
  <c r="BH1919" i="2"/>
  <c r="BH1918" i="2"/>
  <c r="BH1917" i="2"/>
  <c r="BH1916" i="2"/>
  <c r="BH1915" i="2"/>
  <c r="BH1914" i="2"/>
  <c r="BH1913" i="2"/>
  <c r="BH1912" i="2"/>
  <c r="BH1911" i="2"/>
  <c r="BH1910" i="2"/>
  <c r="BH1909" i="2"/>
  <c r="BH1908" i="2"/>
  <c r="BH1907" i="2"/>
  <c r="BH1904" i="2"/>
  <c r="BH1903" i="2"/>
  <c r="BH1902" i="2"/>
  <c r="BH1901" i="2"/>
  <c r="BH1900" i="2"/>
  <c r="BH1899" i="2"/>
  <c r="BH1898" i="2"/>
  <c r="BH1897" i="2"/>
  <c r="BH1896" i="2"/>
  <c r="BH1895" i="2"/>
  <c r="BH1894" i="2"/>
  <c r="BH1893" i="2"/>
  <c r="BH1892" i="2"/>
  <c r="BH1891" i="2"/>
  <c r="BH1890" i="2"/>
  <c r="BH1889" i="2"/>
  <c r="BH1888" i="2"/>
  <c r="BH1887" i="2"/>
  <c r="BH1886" i="2"/>
  <c r="BH1885" i="2"/>
  <c r="BH1884" i="2"/>
  <c r="BH1883" i="2"/>
  <c r="BH1882" i="2"/>
  <c r="BH1881" i="2"/>
  <c r="BH1880" i="2"/>
  <c r="BH1879" i="2"/>
  <c r="BH1878" i="2"/>
  <c r="BH1877" i="2"/>
  <c r="BH1876" i="2"/>
  <c r="BH1875" i="2"/>
  <c r="BH1874" i="2"/>
  <c r="BH1873" i="2"/>
  <c r="BH1872" i="2"/>
  <c r="BH1815" i="2"/>
  <c r="BH1814" i="2"/>
  <c r="BH1813" i="2"/>
  <c r="BH1812" i="2"/>
  <c r="BH1811" i="2"/>
  <c r="BH1810" i="2"/>
  <c r="BH1809" i="2"/>
  <c r="BH1808" i="2"/>
  <c r="BH1807" i="2"/>
  <c r="BH1806" i="2"/>
  <c r="BH1805" i="2"/>
  <c r="BH1804" i="2"/>
  <c r="BH1803" i="2"/>
  <c r="BH1802" i="2"/>
  <c r="BH1801" i="2"/>
  <c r="BH1800" i="2"/>
  <c r="BH1799" i="2"/>
  <c r="BH1798" i="2"/>
  <c r="BH1797" i="2"/>
  <c r="BH1796" i="2"/>
  <c r="BH1795" i="2"/>
  <c r="BH1794" i="2"/>
  <c r="BH1793" i="2"/>
  <c r="BH1792" i="2"/>
  <c r="BH1791" i="2"/>
  <c r="BH1790" i="2"/>
  <c r="BH1789" i="2"/>
  <c r="BH1788" i="2"/>
  <c r="BH1787" i="2"/>
  <c r="BH1786" i="2"/>
  <c r="BH1785" i="2"/>
  <c r="BH1784" i="2"/>
  <c r="BH1783" i="2"/>
  <c r="BH1782" i="2"/>
  <c r="BH1781" i="2"/>
  <c r="BH1780" i="2"/>
  <c r="BH1779" i="2"/>
  <c r="BH1778" i="2"/>
  <c r="BH1777" i="2"/>
  <c r="BH1776" i="2"/>
  <c r="BH1775" i="2"/>
  <c r="BH1774" i="2"/>
  <c r="BH1773" i="2"/>
  <c r="BH1772" i="2"/>
  <c r="BH1771" i="2"/>
  <c r="BH1770" i="2"/>
  <c r="BH1769" i="2"/>
  <c r="BH1768" i="2"/>
  <c r="BH1767" i="2"/>
  <c r="BH1766" i="2"/>
  <c r="BH1765" i="2"/>
  <c r="BH1764" i="2"/>
  <c r="BH1763" i="2"/>
  <c r="BH1762" i="2"/>
  <c r="BH1761" i="2"/>
  <c r="BH1760" i="2"/>
  <c r="BH1759" i="2"/>
  <c r="BH1758" i="2"/>
  <c r="BH1757" i="2"/>
  <c r="BH1756" i="2"/>
  <c r="BH1755" i="2"/>
  <c r="BH1754" i="2"/>
  <c r="BH1753" i="2"/>
  <c r="BH1752" i="2"/>
  <c r="BH1751" i="2"/>
  <c r="BH1750" i="2"/>
  <c r="BH1749" i="2"/>
  <c r="BH1748" i="2"/>
  <c r="BH1747" i="2"/>
  <c r="BH1746" i="2"/>
  <c r="BH1745" i="2"/>
  <c r="BH1744" i="2"/>
  <c r="BH1743" i="2"/>
  <c r="BH1742" i="2"/>
  <c r="BH1741" i="2"/>
  <c r="BH1740" i="2"/>
  <c r="BH1739" i="2"/>
  <c r="BH1738" i="2"/>
  <c r="BH1737" i="2"/>
  <c r="BH1736" i="2"/>
  <c r="BH1735" i="2"/>
  <c r="BH1734" i="2"/>
  <c r="BH1733" i="2"/>
  <c r="BH1732" i="2"/>
  <c r="BH1731" i="2"/>
  <c r="BH1730" i="2"/>
  <c r="BH1729" i="2"/>
  <c r="BH1728" i="2"/>
  <c r="BH1727" i="2"/>
  <c r="BH1726" i="2"/>
  <c r="BH1725" i="2"/>
  <c r="BH1724" i="2"/>
  <c r="BH1723" i="2"/>
  <c r="BH1720" i="2"/>
  <c r="BH1719" i="2"/>
  <c r="BH1718" i="2"/>
  <c r="BH1717" i="2"/>
  <c r="BH1716" i="2"/>
  <c r="BH1715" i="2"/>
  <c r="BH1714" i="2"/>
  <c r="BH1713" i="2"/>
  <c r="BH1712" i="2"/>
  <c r="BH1711" i="2"/>
  <c r="BH1710" i="2"/>
  <c r="BH1709" i="2"/>
  <c r="BH1708" i="2"/>
  <c r="BH1707" i="2"/>
  <c r="BH1706" i="2"/>
  <c r="BH1705" i="2"/>
  <c r="BH1704" i="2"/>
  <c r="BH1703" i="2"/>
  <c r="BH1702" i="2"/>
  <c r="BH1701" i="2"/>
  <c r="BH1700" i="2"/>
  <c r="BH1699" i="2"/>
  <c r="BH1698" i="2"/>
  <c r="BH1697" i="2"/>
  <c r="BH1696" i="2"/>
  <c r="BH1695" i="2"/>
  <c r="BH1694" i="2"/>
  <c r="BH1693" i="2"/>
  <c r="BH1692" i="2"/>
  <c r="BH1691" i="2"/>
  <c r="BH1690" i="2"/>
  <c r="BH1689" i="2"/>
  <c r="BH1688" i="2"/>
  <c r="BH1687" i="2"/>
  <c r="BH1686" i="2"/>
  <c r="BH1685" i="2"/>
  <c r="BH1684" i="2"/>
  <c r="BH1683" i="2"/>
  <c r="BH1682" i="2"/>
  <c r="BH1681" i="2"/>
  <c r="BH1680" i="2"/>
  <c r="BH1679" i="2"/>
  <c r="BH1678" i="2"/>
  <c r="BH1677" i="2"/>
  <c r="BH1676" i="2"/>
  <c r="BH1675" i="2"/>
  <c r="BH1674" i="2"/>
  <c r="BH1673" i="2"/>
  <c r="BH1672" i="2"/>
  <c r="BH1671" i="2"/>
  <c r="BH1670" i="2"/>
  <c r="BH1669" i="2"/>
  <c r="BH1668" i="2"/>
  <c r="BH1667" i="2"/>
  <c r="BH1666" i="2"/>
  <c r="BH1665" i="2"/>
  <c r="BH1662" i="2"/>
  <c r="BH1661" i="2"/>
  <c r="BH1660" i="2"/>
  <c r="BH1659" i="2"/>
  <c r="BH1658" i="2"/>
  <c r="BH1657" i="2"/>
  <c r="BH1656" i="2"/>
  <c r="BH1655" i="2"/>
  <c r="BH1654" i="2"/>
  <c r="BH1653" i="2"/>
  <c r="BH1652" i="2"/>
  <c r="BH1651" i="2"/>
  <c r="BH1650" i="2"/>
  <c r="BH1649" i="2"/>
  <c r="BH1648" i="2"/>
  <c r="BH1647" i="2"/>
  <c r="BH1646" i="2"/>
  <c r="BH1645" i="2"/>
  <c r="BH1644" i="2"/>
  <c r="BH1642" i="2"/>
  <c r="BH1641" i="2"/>
  <c r="BH1640" i="2"/>
  <c r="BH1639" i="2"/>
  <c r="BH1638" i="2"/>
  <c r="BH1637" i="2"/>
  <c r="BH1636" i="2"/>
  <c r="BH1635" i="2"/>
  <c r="BH1634" i="2"/>
  <c r="BH1633" i="2"/>
  <c r="BH1632" i="2"/>
  <c r="BH1631" i="2"/>
  <c r="BH1630" i="2"/>
  <c r="BH1629" i="2"/>
  <c r="BH1628" i="2"/>
  <c r="BH1627" i="2"/>
  <c r="BH1626" i="2"/>
  <c r="BH1625" i="2"/>
  <c r="BH1624" i="2"/>
  <c r="BH1623" i="2"/>
  <c r="BH1622" i="2"/>
  <c r="BH1621" i="2"/>
  <c r="BH1620" i="2"/>
  <c r="BH1619" i="2"/>
  <c r="BH1618" i="2"/>
  <c r="BH1617" i="2"/>
  <c r="BH1616" i="2"/>
  <c r="BH1615" i="2"/>
  <c r="BH1614" i="2"/>
  <c r="BH1613" i="2"/>
  <c r="BH1612" i="2"/>
  <c r="BH1611" i="2"/>
  <c r="BH1610" i="2"/>
  <c r="BH1609" i="2"/>
  <c r="BH1608" i="2"/>
  <c r="BH1607" i="2"/>
  <c r="BH1606" i="2"/>
  <c r="BH1605" i="2"/>
  <c r="BH1604" i="2"/>
  <c r="BH1603" i="2"/>
  <c r="BH1602" i="2"/>
  <c r="BH1601" i="2"/>
  <c r="BH1600" i="2"/>
  <c r="BH1599" i="2"/>
  <c r="BH1598" i="2"/>
  <c r="BH1597" i="2"/>
  <c r="BH1596" i="2"/>
  <c r="BH1595" i="2"/>
  <c r="BH1594" i="2"/>
  <c r="BH1593" i="2"/>
  <c r="BH1592" i="2"/>
  <c r="BH1591" i="2"/>
  <c r="BH1590" i="2"/>
  <c r="BH1589" i="2"/>
  <c r="BH1588" i="2"/>
  <c r="BH1587" i="2"/>
  <c r="BH1586" i="2"/>
  <c r="BH1585" i="2"/>
  <c r="BH1584" i="2"/>
  <c r="BH1583" i="2"/>
  <c r="BH1582" i="2"/>
  <c r="BH1581" i="2"/>
  <c r="BH1580" i="2"/>
  <c r="BH1579" i="2"/>
  <c r="BH1578" i="2"/>
  <c r="BH1577" i="2"/>
  <c r="BH1576" i="2"/>
  <c r="BH1575" i="2"/>
  <c r="BH1574" i="2"/>
  <c r="BH1573" i="2"/>
  <c r="BH1572" i="2"/>
  <c r="BH1571" i="2"/>
  <c r="BH1570" i="2"/>
  <c r="BH1569" i="2"/>
  <c r="BH1568" i="2"/>
  <c r="BH1567" i="2"/>
  <c r="BH1566" i="2"/>
  <c r="BH1565" i="2"/>
  <c r="BH1564" i="2"/>
  <c r="BH1563" i="2"/>
  <c r="BH1562" i="2"/>
  <c r="BH1561" i="2"/>
  <c r="BH1560" i="2"/>
  <c r="BH1559" i="2"/>
  <c r="BH1558" i="2"/>
  <c r="BH1557" i="2"/>
  <c r="BH1556" i="2"/>
  <c r="BH1555" i="2"/>
  <c r="BH1554" i="2"/>
  <c r="BH1553" i="2"/>
  <c r="BH1552" i="2"/>
  <c r="BH1551" i="2"/>
  <c r="BH1550" i="2"/>
  <c r="BH1549" i="2"/>
  <c r="BH1548" i="2"/>
  <c r="BH1545" i="2"/>
  <c r="BH1544" i="2"/>
  <c r="BH1543" i="2"/>
  <c r="BH1542" i="2"/>
  <c r="BH1541" i="2"/>
  <c r="BH1540" i="2"/>
  <c r="BH1539" i="2"/>
  <c r="BH1538" i="2"/>
  <c r="BH1537" i="2"/>
  <c r="BH1536" i="2"/>
  <c r="BH1535" i="2"/>
  <c r="BH1534" i="2"/>
  <c r="BH1533" i="2"/>
  <c r="BH1532" i="2"/>
  <c r="BH1531" i="2"/>
  <c r="BH1530" i="2"/>
  <c r="BH1529" i="2"/>
  <c r="BH1528" i="2"/>
  <c r="BH1527" i="2"/>
  <c r="BH1526" i="2"/>
  <c r="BH1525" i="2"/>
  <c r="BH1524" i="2"/>
  <c r="BH1523" i="2"/>
  <c r="BH1522" i="2"/>
  <c r="BH1521" i="2"/>
  <c r="BH1520" i="2"/>
  <c r="BH1519" i="2"/>
  <c r="BH1518" i="2"/>
  <c r="BH1517" i="2"/>
  <c r="BH1516" i="2"/>
  <c r="BH1515" i="2"/>
  <c r="BH1514" i="2"/>
  <c r="BH1513" i="2"/>
  <c r="BH1512" i="2"/>
  <c r="BH1511" i="2"/>
  <c r="BH1510" i="2"/>
  <c r="BH1509" i="2"/>
  <c r="BH1508" i="2"/>
  <c r="BH1507" i="2"/>
  <c r="BH1506" i="2"/>
  <c r="BH1505" i="2"/>
  <c r="BH1504" i="2"/>
  <c r="BH1503" i="2"/>
  <c r="BH1502" i="2"/>
  <c r="BH1501" i="2"/>
  <c r="BH1500" i="2"/>
  <c r="BH1499" i="2"/>
  <c r="BH1498" i="2"/>
  <c r="BH1497" i="2"/>
  <c r="BH1496" i="2"/>
  <c r="BH1495" i="2"/>
  <c r="BH1494" i="2"/>
  <c r="BH1493" i="2"/>
  <c r="BH1492" i="2"/>
  <c r="BH1491" i="2"/>
  <c r="BH1490" i="2"/>
  <c r="BH1489" i="2"/>
  <c r="BH1488" i="2"/>
  <c r="BH1487" i="2"/>
  <c r="BH1486" i="2"/>
  <c r="BH1485" i="2"/>
  <c r="BH1484" i="2"/>
  <c r="BH1483" i="2"/>
  <c r="BH1482" i="2"/>
  <c r="BH1481" i="2"/>
  <c r="BH1480" i="2"/>
  <c r="BH1479" i="2"/>
  <c r="BH1478" i="2"/>
  <c r="BH1477" i="2"/>
  <c r="BH1476" i="2"/>
  <c r="BH1475" i="2"/>
  <c r="BH1474" i="2"/>
  <c r="BH1473" i="2"/>
  <c r="BH1472" i="2"/>
  <c r="BH1471" i="2"/>
  <c r="BH1470" i="2"/>
  <c r="BH1469" i="2"/>
  <c r="BH1468" i="2"/>
  <c r="BH1467" i="2"/>
  <c r="BH1466" i="2"/>
  <c r="BH1465" i="2"/>
  <c r="BH1464" i="2"/>
  <c r="BH1461" i="2"/>
  <c r="BH1460" i="2"/>
  <c r="BH1459" i="2"/>
  <c r="BH1458" i="2"/>
  <c r="BH1457" i="2"/>
  <c r="BH1456" i="2"/>
  <c r="BH1455" i="2"/>
  <c r="BH1454" i="2"/>
  <c r="BH1453" i="2"/>
  <c r="BH1452" i="2"/>
  <c r="BH1451" i="2"/>
  <c r="BH1450" i="2"/>
  <c r="BH1449" i="2"/>
  <c r="BH1448" i="2"/>
  <c r="BH1447" i="2"/>
  <c r="BH1446" i="2"/>
  <c r="BH1445" i="2"/>
  <c r="BH1444" i="2"/>
  <c r="BH1443" i="2"/>
  <c r="BH1442" i="2"/>
  <c r="BH1441" i="2"/>
  <c r="BH1440" i="2"/>
  <c r="BH1439" i="2"/>
  <c r="BH1438" i="2"/>
  <c r="BH1437" i="2"/>
  <c r="BH1436" i="2"/>
  <c r="BH1435" i="2"/>
  <c r="BH1434" i="2"/>
  <c r="BH1433" i="2"/>
  <c r="BH1432" i="2"/>
  <c r="BH1431" i="2"/>
  <c r="BH1430" i="2"/>
  <c r="BH1429" i="2"/>
  <c r="BH1428" i="2"/>
  <c r="BH1427" i="2"/>
  <c r="BH1426" i="2"/>
  <c r="BH1425" i="2"/>
  <c r="BH1424" i="2"/>
  <c r="BH1423" i="2"/>
  <c r="BH1422" i="2"/>
  <c r="BH1421" i="2"/>
  <c r="BH1420" i="2"/>
  <c r="BH1419" i="2"/>
  <c r="BH1418" i="2"/>
  <c r="BH1417" i="2"/>
  <c r="BH1416" i="2"/>
  <c r="BH1415" i="2"/>
  <c r="BH1414" i="2"/>
  <c r="BH1413" i="2"/>
  <c r="BH1412" i="2"/>
  <c r="BH1411" i="2"/>
  <c r="BH1410" i="2"/>
  <c r="BH1409" i="2"/>
  <c r="BH1408" i="2"/>
  <c r="BH1407" i="2"/>
  <c r="BH1406" i="2"/>
  <c r="BH1405" i="2"/>
  <c r="BH1404" i="2"/>
  <c r="BH1403" i="2"/>
  <c r="BH1402" i="2"/>
  <c r="BH1401" i="2"/>
  <c r="BH1400" i="2"/>
  <c r="BH1399" i="2"/>
  <c r="BH1398" i="2"/>
  <c r="BH1397" i="2"/>
  <c r="BH1396" i="2"/>
  <c r="BH1395" i="2"/>
  <c r="BH1394" i="2"/>
  <c r="BH1393" i="2"/>
  <c r="BH1392" i="2"/>
  <c r="BH1391" i="2"/>
  <c r="BH1390" i="2"/>
  <c r="BH1389" i="2"/>
  <c r="BH1388" i="2"/>
  <c r="BH1387" i="2"/>
  <c r="BH1386" i="2"/>
  <c r="BH1385" i="2"/>
  <c r="BH1384" i="2"/>
  <c r="BH1383" i="2"/>
  <c r="BH1382" i="2"/>
  <c r="BH1381" i="2"/>
  <c r="BH1380" i="2"/>
  <c r="BH1379" i="2"/>
  <c r="BH1378" i="2"/>
  <c r="BH1377" i="2"/>
  <c r="BH1376" i="2"/>
  <c r="BH1375" i="2"/>
  <c r="BH3" i="2"/>
  <c r="BH3159" i="2"/>
  <c r="BH3158" i="2"/>
  <c r="BH3157" i="2"/>
  <c r="BH3156" i="2"/>
  <c r="BH3155" i="2"/>
  <c r="BH3154" i="2"/>
  <c r="BH3153" i="2"/>
  <c r="BH3152" i="2"/>
  <c r="BH3151" i="2"/>
  <c r="BH3150" i="2"/>
  <c r="BH3149" i="2"/>
  <c r="BH3148" i="2"/>
  <c r="BH3147" i="2"/>
  <c r="BH3146" i="2"/>
  <c r="BH3145" i="2"/>
  <c r="BH3144" i="2"/>
  <c r="BH3143" i="2"/>
  <c r="BH3142" i="2"/>
  <c r="BH3141" i="2"/>
  <c r="BH3140" i="2"/>
  <c r="BH3139" i="2"/>
  <c r="BH3138" i="2"/>
  <c r="BH3137" i="2"/>
  <c r="BH3136" i="2"/>
  <c r="BH3135" i="2"/>
  <c r="BH3134" i="2"/>
  <c r="BH3133" i="2"/>
  <c r="BH3132" i="2"/>
  <c r="BH3131" i="2"/>
  <c r="BH3130" i="2"/>
  <c r="BH3129" i="2"/>
  <c r="BH3128" i="2"/>
  <c r="BH3127" i="2"/>
  <c r="BH3126" i="2"/>
  <c r="BH3125" i="2"/>
  <c r="BH3124" i="2"/>
  <c r="BH3123" i="2"/>
  <c r="BH3122" i="2"/>
  <c r="BH3121" i="2"/>
  <c r="BH3120" i="2"/>
  <c r="BH3119" i="2"/>
  <c r="BH3118" i="2"/>
  <c r="BH3117" i="2"/>
  <c r="BH3116" i="2"/>
  <c r="BH3115" i="2"/>
  <c r="BH3114" i="2"/>
  <c r="BH3113" i="2"/>
  <c r="BH3112" i="2"/>
  <c r="BH3111" i="2"/>
  <c r="BH3110" i="2"/>
  <c r="BH3109" i="2"/>
  <c r="BH3108" i="2"/>
  <c r="BH3107" i="2"/>
  <c r="BH3106" i="2"/>
  <c r="BH3105" i="2"/>
  <c r="X172" i="3"/>
  <c r="Q172" i="3"/>
  <c r="O172" i="3"/>
  <c r="N172" i="3"/>
  <c r="W1322" i="3"/>
  <c r="S1322" i="3"/>
  <c r="Q1322" i="3"/>
  <c r="O1322" i="3"/>
  <c r="N1322" i="3"/>
  <c r="G52" i="6"/>
  <c r="B52" i="6"/>
  <c r="G51" i="6"/>
  <c r="B51" i="6"/>
  <c r="G50" i="6"/>
  <c r="B50" i="6"/>
  <c r="G49" i="6"/>
  <c r="B49" i="6"/>
  <c r="G48" i="6"/>
  <c r="B48" i="6"/>
  <c r="G47" i="6"/>
  <c r="B47" i="6"/>
  <c r="G46" i="6"/>
  <c r="B46" i="6"/>
  <c r="G45" i="6"/>
  <c r="B45" i="6"/>
  <c r="G44" i="6"/>
  <c r="B44" i="6"/>
  <c r="G43" i="6"/>
  <c r="B43" i="6"/>
  <c r="G42" i="6"/>
  <c r="B42" i="6"/>
  <c r="G41" i="6"/>
  <c r="B41" i="6"/>
  <c r="G40" i="6"/>
  <c r="B40" i="6"/>
  <c r="G39" i="6"/>
  <c r="B39" i="6"/>
  <c r="G38" i="6"/>
  <c r="B38" i="6"/>
  <c r="G37" i="6"/>
  <c r="B37" i="6"/>
  <c r="G36" i="6"/>
  <c r="B36" i="6"/>
  <c r="G35" i="6"/>
  <c r="B35" i="6"/>
  <c r="G34" i="6"/>
  <c r="B34" i="6"/>
  <c r="G33" i="6"/>
  <c r="B33" i="6"/>
  <c r="G32" i="6"/>
  <c r="B32" i="6"/>
  <c r="G31" i="6"/>
  <c r="B31" i="6"/>
  <c r="G30" i="6"/>
  <c r="B30" i="6"/>
  <c r="G29" i="6"/>
  <c r="B29" i="6"/>
  <c r="G28" i="6"/>
  <c r="B28" i="6"/>
  <c r="G27" i="6"/>
  <c r="B27" i="6"/>
  <c r="G26" i="6"/>
  <c r="B26" i="6"/>
  <c r="G25" i="6"/>
  <c r="B25" i="6"/>
  <c r="G24" i="6"/>
  <c r="B24" i="6"/>
  <c r="G23" i="6"/>
  <c r="B23" i="6"/>
  <c r="G22" i="6"/>
  <c r="B22" i="6"/>
  <c r="G21" i="6"/>
  <c r="B21" i="6"/>
  <c r="G20" i="6"/>
  <c r="B20" i="6"/>
  <c r="G19" i="6"/>
  <c r="B19" i="6"/>
  <c r="G18" i="6"/>
  <c r="B18" i="6"/>
  <c r="G17" i="6"/>
  <c r="B17" i="6"/>
  <c r="G16" i="6"/>
  <c r="B16" i="6"/>
  <c r="G15" i="6"/>
  <c r="B15" i="6"/>
  <c r="G14" i="6"/>
  <c r="B14" i="6"/>
  <c r="G13" i="6"/>
  <c r="B13" i="6"/>
  <c r="G12" i="6"/>
  <c r="B12" i="6"/>
  <c r="G11" i="6"/>
  <c r="B11" i="6"/>
  <c r="G10" i="6"/>
  <c r="B10" i="6"/>
  <c r="G9" i="6"/>
  <c r="B9" i="6"/>
  <c r="G8" i="6"/>
  <c r="B8" i="6"/>
  <c r="G7" i="6"/>
  <c r="B7" i="6"/>
  <c r="G6" i="6"/>
  <c r="B6" i="6"/>
  <c r="G5" i="6"/>
  <c r="B5" i="6"/>
  <c r="G4" i="6"/>
  <c r="B4" i="6"/>
  <c r="G3" i="6"/>
  <c r="B3" i="6"/>
  <c r="O52" i="6"/>
  <c r="J52" i="6"/>
  <c r="O51" i="6"/>
  <c r="J51" i="6"/>
  <c r="O50" i="6"/>
  <c r="J50" i="6"/>
  <c r="O49" i="6"/>
  <c r="J49" i="6"/>
  <c r="O48" i="6"/>
  <c r="J48" i="6"/>
  <c r="O47" i="6"/>
  <c r="J47" i="6"/>
  <c r="O46" i="6"/>
  <c r="J46" i="6"/>
  <c r="O45" i="6"/>
  <c r="J45" i="6"/>
  <c r="O44" i="6"/>
  <c r="J44" i="6"/>
  <c r="O43" i="6"/>
  <c r="J43" i="6"/>
  <c r="O42" i="6"/>
  <c r="J42" i="6"/>
  <c r="O41" i="6"/>
  <c r="J41" i="6"/>
  <c r="O40" i="6"/>
  <c r="J40" i="6"/>
  <c r="O39" i="6"/>
  <c r="J39" i="6"/>
  <c r="O38" i="6"/>
  <c r="J38" i="6"/>
  <c r="O37" i="6"/>
  <c r="J37" i="6"/>
  <c r="O36" i="6"/>
  <c r="J36" i="6"/>
  <c r="O35" i="6"/>
  <c r="J35" i="6"/>
  <c r="O34" i="6"/>
  <c r="J34" i="6"/>
  <c r="O33" i="6"/>
  <c r="J33" i="6"/>
  <c r="O32" i="6"/>
  <c r="J32" i="6"/>
  <c r="O31" i="6"/>
  <c r="J31" i="6"/>
  <c r="O30" i="6"/>
  <c r="J30" i="6"/>
  <c r="O29" i="6"/>
  <c r="J29" i="6"/>
  <c r="O28" i="6"/>
  <c r="J28" i="6"/>
  <c r="O27" i="6"/>
  <c r="J27" i="6"/>
  <c r="O26" i="6"/>
  <c r="J26" i="6"/>
  <c r="O25" i="6"/>
  <c r="J25" i="6"/>
  <c r="O24" i="6"/>
  <c r="J24" i="6"/>
  <c r="O23" i="6"/>
  <c r="J23" i="6"/>
  <c r="O22" i="6"/>
  <c r="J22" i="6"/>
  <c r="O21" i="6"/>
  <c r="J21" i="6"/>
  <c r="O20" i="6"/>
  <c r="J20" i="6"/>
  <c r="O19" i="6"/>
  <c r="J19" i="6"/>
  <c r="O18" i="6"/>
  <c r="J18" i="6"/>
  <c r="O17" i="6"/>
  <c r="J17" i="6"/>
  <c r="O16" i="6"/>
  <c r="J16" i="6"/>
  <c r="O15" i="6"/>
  <c r="J15" i="6"/>
  <c r="O14" i="6"/>
  <c r="J14" i="6"/>
  <c r="O13" i="6"/>
  <c r="J13" i="6"/>
  <c r="O12" i="6"/>
  <c r="J12" i="6"/>
  <c r="O11" i="6"/>
  <c r="J11" i="6"/>
  <c r="O10" i="6"/>
  <c r="J10" i="6"/>
  <c r="O9" i="6"/>
  <c r="J9" i="6"/>
  <c r="O8" i="6"/>
  <c r="J8" i="6"/>
  <c r="O7" i="6"/>
  <c r="J7" i="6"/>
  <c r="O6" i="6"/>
  <c r="J6" i="6"/>
  <c r="O5" i="6"/>
  <c r="J5" i="6"/>
  <c r="O4" i="6"/>
  <c r="J4" i="6"/>
  <c r="O3" i="6"/>
  <c r="J3" i="6"/>
  <c r="W52" i="6"/>
  <c r="R52" i="6"/>
  <c r="W51" i="6"/>
  <c r="R51" i="6"/>
  <c r="W50" i="6"/>
  <c r="R50" i="6"/>
  <c r="W49" i="6"/>
  <c r="R49" i="6"/>
  <c r="W48" i="6"/>
  <c r="R48" i="6"/>
  <c r="W47" i="6"/>
  <c r="R47" i="6"/>
  <c r="W46" i="6"/>
  <c r="R46" i="6"/>
  <c r="W45" i="6"/>
  <c r="R45" i="6"/>
  <c r="W44" i="6"/>
  <c r="R44" i="6"/>
  <c r="W43" i="6"/>
  <c r="R43" i="6"/>
  <c r="W42" i="6"/>
  <c r="R42" i="6"/>
  <c r="W41" i="6"/>
  <c r="R41" i="6"/>
  <c r="W40" i="6"/>
  <c r="R40" i="6"/>
  <c r="W39" i="6"/>
  <c r="R39" i="6"/>
  <c r="W38" i="6"/>
  <c r="R38" i="6"/>
  <c r="W37" i="6"/>
  <c r="R37" i="6"/>
  <c r="W36" i="6"/>
  <c r="R36" i="6"/>
  <c r="W35" i="6"/>
  <c r="R35" i="6"/>
  <c r="W34" i="6"/>
  <c r="R34" i="6"/>
  <c r="W33" i="6"/>
  <c r="R33" i="6"/>
  <c r="W32" i="6"/>
  <c r="R32" i="6"/>
  <c r="W31" i="6"/>
  <c r="R31" i="6"/>
  <c r="W30" i="6"/>
  <c r="R30" i="6"/>
  <c r="W29" i="6"/>
  <c r="R29" i="6"/>
  <c r="W28" i="6"/>
  <c r="R28" i="6"/>
  <c r="W27" i="6"/>
  <c r="R27" i="6"/>
  <c r="W26" i="6"/>
  <c r="R26" i="6"/>
  <c r="W25" i="6"/>
  <c r="R25" i="6"/>
  <c r="W24" i="6"/>
  <c r="R24" i="6"/>
  <c r="W23" i="6"/>
  <c r="R23" i="6"/>
  <c r="W22" i="6"/>
  <c r="R22" i="6"/>
  <c r="W21" i="6"/>
  <c r="R21" i="6"/>
  <c r="W20" i="6"/>
  <c r="R20" i="6"/>
  <c r="W19" i="6"/>
  <c r="R19" i="6"/>
  <c r="W18" i="6"/>
  <c r="R18" i="6"/>
  <c r="W17" i="6"/>
  <c r="R17" i="6"/>
  <c r="W16" i="6"/>
  <c r="R16" i="6"/>
  <c r="W15" i="6"/>
  <c r="R15" i="6"/>
  <c r="W14" i="6"/>
  <c r="R14" i="6"/>
  <c r="W13" i="6"/>
  <c r="R13" i="6"/>
  <c r="W12" i="6"/>
  <c r="R12" i="6"/>
  <c r="W11" i="6"/>
  <c r="R11" i="6"/>
  <c r="W10" i="6"/>
  <c r="R10" i="6"/>
  <c r="W9" i="6"/>
  <c r="R9" i="6"/>
  <c r="W8" i="6"/>
  <c r="R8" i="6"/>
  <c r="W7" i="6"/>
  <c r="R7" i="6"/>
  <c r="W6" i="6"/>
  <c r="R6" i="6"/>
  <c r="W5" i="6"/>
  <c r="R5" i="6"/>
  <c r="W4" i="6"/>
  <c r="R4" i="6"/>
  <c r="W3" i="6"/>
  <c r="R3" i="6"/>
  <c r="W2" i="6"/>
  <c r="R2" i="6"/>
  <c r="O2" i="6"/>
  <c r="J2" i="6"/>
  <c r="G2" i="6"/>
  <c r="B2" i="6"/>
  <c r="F60" i="8"/>
  <c r="E60" i="8"/>
  <c r="F57" i="8"/>
  <c r="E57" i="8"/>
  <c r="B60" i="8"/>
  <c r="A60" i="8"/>
  <c r="B57" i="8"/>
  <c r="A57" i="8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837" i="2"/>
  <c r="L1838" i="2"/>
  <c r="L1839" i="2"/>
  <c r="L1840" i="2"/>
  <c r="L1841" i="2"/>
  <c r="L1842" i="2"/>
  <c r="L1843" i="2"/>
  <c r="L1844" i="2"/>
  <c r="L1845" i="2"/>
  <c r="L1846" i="2"/>
  <c r="L1847" i="2"/>
  <c r="L112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4" i="2"/>
  <c r="L335" i="2"/>
  <c r="L336" i="2"/>
  <c r="L337" i="2"/>
  <c r="L338" i="2"/>
  <c r="L339" i="2"/>
  <c r="L340" i="2"/>
  <c r="L341" i="2"/>
  <c r="L342" i="2"/>
  <c r="L344" i="2"/>
  <c r="L345" i="2"/>
  <c r="L346" i="2"/>
  <c r="L347" i="2"/>
  <c r="L349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2" i="2"/>
  <c r="L583" i="2"/>
  <c r="L584" i="2"/>
  <c r="L585" i="2"/>
  <c r="L586" i="2"/>
  <c r="L587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5" i="2"/>
  <c r="L1246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4" i="2"/>
  <c r="L2405" i="2"/>
  <c r="L2406" i="2"/>
  <c r="L2407" i="2"/>
  <c r="L2409" i="2"/>
  <c r="L2410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3" i="2"/>
  <c r="L4" i="2"/>
  <c r="L1" i="2"/>
  <c r="S40" i="8"/>
  <c r="Q40" i="8"/>
  <c r="S39" i="8"/>
  <c r="Q39" i="8"/>
  <c r="S38" i="8"/>
  <c r="Q38" i="8"/>
  <c r="S37" i="8"/>
  <c r="Q37" i="8"/>
  <c r="S36" i="8"/>
  <c r="Q36" i="8"/>
  <c r="S33" i="8"/>
  <c r="Q33" i="8"/>
  <c r="S32" i="8"/>
  <c r="Q32" i="8"/>
  <c r="S31" i="8"/>
  <c r="Q31" i="8"/>
  <c r="S30" i="8"/>
  <c r="Q30" i="8"/>
  <c r="O40" i="8"/>
  <c r="M40" i="8"/>
  <c r="O39" i="8"/>
  <c r="M39" i="8"/>
  <c r="O38" i="8"/>
  <c r="M38" i="8"/>
  <c r="O37" i="8"/>
  <c r="M37" i="8"/>
  <c r="O36" i="8"/>
  <c r="M36" i="8"/>
  <c r="O33" i="8"/>
  <c r="M33" i="8"/>
  <c r="O32" i="8"/>
  <c r="M32" i="8"/>
  <c r="O31" i="8"/>
  <c r="M31" i="8"/>
  <c r="O30" i="8"/>
  <c r="M30" i="8"/>
  <c r="K40" i="8"/>
  <c r="I40" i="8"/>
  <c r="K39" i="8"/>
  <c r="I39" i="8"/>
  <c r="K38" i="8"/>
  <c r="I38" i="8"/>
  <c r="K37" i="8"/>
  <c r="I37" i="8"/>
  <c r="K36" i="8"/>
  <c r="I36" i="8"/>
  <c r="K33" i="8"/>
  <c r="I33" i="8"/>
  <c r="K32" i="8"/>
  <c r="I32" i="8"/>
  <c r="K31" i="8"/>
  <c r="I31" i="8"/>
  <c r="K30" i="8"/>
  <c r="I30" i="8"/>
  <c r="G40" i="8"/>
  <c r="E40" i="8"/>
  <c r="G39" i="8"/>
  <c r="E39" i="8"/>
  <c r="G38" i="8"/>
  <c r="E38" i="8"/>
  <c r="G37" i="8"/>
  <c r="E37" i="8"/>
  <c r="G36" i="8"/>
  <c r="E36" i="8"/>
  <c r="G33" i="8"/>
  <c r="E33" i="8"/>
  <c r="G32" i="8"/>
  <c r="E32" i="8"/>
  <c r="G31" i="8"/>
  <c r="E31" i="8"/>
  <c r="G30" i="8"/>
  <c r="E30" i="8"/>
  <c r="C40" i="8"/>
  <c r="A40" i="8"/>
  <c r="C39" i="8"/>
  <c r="A39" i="8"/>
  <c r="C38" i="8"/>
  <c r="A38" i="8"/>
  <c r="C37" i="8"/>
  <c r="A37" i="8"/>
  <c r="C36" i="8"/>
  <c r="A36" i="8"/>
  <c r="C33" i="8"/>
  <c r="A33" i="8"/>
  <c r="C32" i="8"/>
  <c r="A32" i="8"/>
  <c r="C31" i="8"/>
  <c r="A31" i="8"/>
  <c r="C30" i="8"/>
  <c r="A30" i="8"/>
  <c r="W33" i="8"/>
  <c r="U33" i="8"/>
  <c r="W32" i="8"/>
  <c r="U32" i="8"/>
  <c r="W31" i="8"/>
  <c r="U31" i="8"/>
  <c r="W30" i="8"/>
  <c r="U30" i="8"/>
  <c r="W29" i="8"/>
  <c r="U29" i="8"/>
  <c r="S29" i="8"/>
  <c r="Q29" i="8"/>
  <c r="O29" i="8"/>
  <c r="M29" i="8"/>
  <c r="K29" i="8"/>
  <c r="I29" i="8"/>
  <c r="G29" i="8"/>
  <c r="E29" i="8"/>
  <c r="C29" i="8"/>
  <c r="A29" i="8"/>
  <c r="E54" i="1"/>
  <c r="D54" i="1"/>
  <c r="X1612" i="3"/>
  <c r="Q726" i="3"/>
  <c r="AL1364" i="3"/>
  <c r="BR2" i="1"/>
  <c r="BR1" i="1"/>
  <c r="BS54" i="1"/>
  <c r="BP2" i="1"/>
  <c r="BP1" i="1"/>
  <c r="BQ54" i="1"/>
  <c r="BN2" i="1"/>
  <c r="BN1" i="1"/>
  <c r="BO54" i="1"/>
  <c r="BL2" i="1"/>
  <c r="BL1" i="1"/>
  <c r="BJ2" i="1"/>
  <c r="BJ1" i="1"/>
  <c r="AQ1" i="2"/>
  <c r="AP1" i="2"/>
  <c r="AO1" i="2"/>
  <c r="AN1" i="2"/>
  <c r="AM1" i="2"/>
  <c r="AL1" i="2"/>
  <c r="G22" i="13"/>
  <c r="G30" i="13"/>
  <c r="G31" i="13"/>
  <c r="G27" i="13"/>
  <c r="G29" i="13"/>
  <c r="G28" i="13"/>
  <c r="L1" i="1"/>
  <c r="N1" i="1"/>
  <c r="P1" i="1"/>
  <c r="R1" i="1"/>
  <c r="T1" i="1"/>
  <c r="V1" i="1"/>
  <c r="X1" i="1"/>
  <c r="Z1" i="1"/>
  <c r="AB1" i="1"/>
  <c r="AD1" i="1"/>
  <c r="AF1" i="1"/>
  <c r="AH1" i="1"/>
  <c r="AJ1" i="1"/>
  <c r="AL1" i="1"/>
  <c r="AN1" i="1"/>
  <c r="AP1" i="1"/>
  <c r="AR1" i="1"/>
  <c r="AT1" i="1"/>
  <c r="AV1" i="1"/>
  <c r="AX1" i="1"/>
  <c r="AZ1" i="1"/>
  <c r="BB1" i="1"/>
  <c r="BD1" i="1"/>
  <c r="BF1" i="1"/>
  <c r="BH1" i="1"/>
  <c r="BX1" i="1"/>
  <c r="BY1" i="1"/>
  <c r="BZ1" i="1"/>
  <c r="CA1" i="1"/>
  <c r="L2" i="1"/>
  <c r="G2" i="1"/>
  <c r="N2" i="1"/>
  <c r="H2" i="1"/>
  <c r="P2" i="1"/>
  <c r="I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AZ2" i="1"/>
  <c r="BB2" i="1"/>
  <c r="BD2" i="1"/>
  <c r="BF2" i="1"/>
  <c r="BH2" i="1"/>
  <c r="I3" i="1"/>
  <c r="BU3" i="1"/>
  <c r="BW3" i="1"/>
  <c r="BX3" i="1"/>
  <c r="BY3" i="1"/>
  <c r="BZ3" i="1"/>
  <c r="CA3" i="1"/>
  <c r="CE3" i="1"/>
  <c r="CG3" i="1"/>
  <c r="I4" i="1"/>
  <c r="BU4" i="1"/>
  <c r="BW4" i="1"/>
  <c r="BX4" i="1"/>
  <c r="BY4" i="1"/>
  <c r="BZ4" i="1"/>
  <c r="CA4" i="1"/>
  <c r="CE4" i="1"/>
  <c r="CG4" i="1"/>
  <c r="I5" i="1"/>
  <c r="BU5" i="1"/>
  <c r="BW5" i="1"/>
  <c r="BX5" i="1"/>
  <c r="BY5" i="1"/>
  <c r="BZ5" i="1"/>
  <c r="CA5" i="1"/>
  <c r="BK129" i="2"/>
  <c r="CE5" i="1"/>
  <c r="CG5" i="1"/>
  <c r="I6" i="1"/>
  <c r="BU6" i="1"/>
  <c r="BW6" i="1"/>
  <c r="BX6" i="1"/>
  <c r="BY6" i="1"/>
  <c r="BZ6" i="1"/>
  <c r="CA6" i="1"/>
  <c r="BK206" i="2"/>
  <c r="CE6" i="1"/>
  <c r="CG6" i="1"/>
  <c r="I7" i="1"/>
  <c r="BU7" i="1"/>
  <c r="BW7" i="1"/>
  <c r="BX7" i="1"/>
  <c r="BY7" i="1"/>
  <c r="BZ7" i="1"/>
  <c r="CA7" i="1"/>
  <c r="BK266" i="2"/>
  <c r="CE7" i="1"/>
  <c r="CG7" i="1"/>
  <c r="I8" i="1"/>
  <c r="BU8" i="1"/>
  <c r="BW8" i="1"/>
  <c r="BX8" i="1"/>
  <c r="BY8" i="1"/>
  <c r="BZ8" i="1"/>
  <c r="CA8" i="1"/>
  <c r="CE8" i="1"/>
  <c r="CG8" i="1"/>
  <c r="I9" i="1"/>
  <c r="BU9" i="1"/>
  <c r="BW9" i="1"/>
  <c r="BX9" i="1"/>
  <c r="BY9" i="1"/>
  <c r="BZ9" i="1"/>
  <c r="CA9" i="1"/>
  <c r="CE9" i="1"/>
  <c r="CG9" i="1"/>
  <c r="I10" i="1"/>
  <c r="BU10" i="1"/>
  <c r="BW10" i="1"/>
  <c r="BX10" i="1"/>
  <c r="BY10" i="1"/>
  <c r="BZ10" i="1"/>
  <c r="CA10" i="1"/>
  <c r="CE10" i="1"/>
  <c r="CG10" i="1"/>
  <c r="I11" i="1"/>
  <c r="BU11" i="1"/>
  <c r="BW11" i="1"/>
  <c r="BX11" i="1"/>
  <c r="BY11" i="1"/>
  <c r="BZ11" i="1"/>
  <c r="CA11" i="1"/>
  <c r="CE11" i="1"/>
  <c r="CG11" i="1"/>
  <c r="I12" i="1"/>
  <c r="BU12" i="1"/>
  <c r="BW12" i="1"/>
  <c r="BX12" i="1"/>
  <c r="BY12" i="1"/>
  <c r="BZ12" i="1"/>
  <c r="CA12" i="1"/>
  <c r="BK419" i="2"/>
  <c r="CE12" i="1"/>
  <c r="CG12" i="1"/>
  <c r="I13" i="1"/>
  <c r="BU13" i="1"/>
  <c r="BW13" i="1"/>
  <c r="BX13" i="1"/>
  <c r="BY13" i="1"/>
  <c r="BZ13" i="1"/>
  <c r="CA13" i="1"/>
  <c r="CE13" i="1"/>
  <c r="CG13" i="1"/>
  <c r="I14" i="1"/>
  <c r="BU14" i="1"/>
  <c r="BW14" i="1"/>
  <c r="BX14" i="1"/>
  <c r="BY14" i="1"/>
  <c r="BZ14" i="1"/>
  <c r="CA14" i="1"/>
  <c r="BK587" i="2"/>
  <c r="CE14" i="1"/>
  <c r="CG14" i="1"/>
  <c r="I15" i="1"/>
  <c r="BU15" i="1"/>
  <c r="BW15" i="1"/>
  <c r="BX15" i="1"/>
  <c r="BY15" i="1"/>
  <c r="BZ15" i="1"/>
  <c r="CA15" i="1"/>
  <c r="CE15" i="1"/>
  <c r="CG15" i="1"/>
  <c r="I16" i="1"/>
  <c r="BU16" i="1"/>
  <c r="BW16" i="1"/>
  <c r="BX16" i="1"/>
  <c r="BY16" i="1"/>
  <c r="BZ16" i="1"/>
  <c r="CA16" i="1"/>
  <c r="CE16" i="1"/>
  <c r="CG16" i="1"/>
  <c r="I17" i="1"/>
  <c r="BU17" i="1"/>
  <c r="BW17" i="1"/>
  <c r="BX17" i="1"/>
  <c r="BY17" i="1"/>
  <c r="BZ17" i="1"/>
  <c r="CA17" i="1"/>
  <c r="CE17" i="1"/>
  <c r="CG17" i="1"/>
  <c r="I18" i="1"/>
  <c r="BU18" i="1"/>
  <c r="BW18" i="1"/>
  <c r="BX18" i="1"/>
  <c r="BY18" i="1"/>
  <c r="BZ18" i="1"/>
  <c r="CA18" i="1"/>
  <c r="BK932" i="2"/>
  <c r="CE18" i="1"/>
  <c r="CG18" i="1"/>
  <c r="I19" i="1"/>
  <c r="BU19" i="1"/>
  <c r="BW19" i="1"/>
  <c r="BX19" i="1"/>
  <c r="BY19" i="1"/>
  <c r="BZ19" i="1"/>
  <c r="CA19" i="1"/>
  <c r="CE19" i="1"/>
  <c r="CG19" i="1"/>
  <c r="I20" i="1"/>
  <c r="BU20" i="1"/>
  <c r="BW20" i="1"/>
  <c r="BX20" i="1"/>
  <c r="BY20" i="1"/>
  <c r="BZ20" i="1"/>
  <c r="CA20" i="1"/>
  <c r="CE20" i="1"/>
  <c r="CG20" i="1"/>
  <c r="I21" i="1"/>
  <c r="BU21" i="1"/>
  <c r="BW21" i="1"/>
  <c r="BX21" i="1"/>
  <c r="BY21" i="1"/>
  <c r="BZ21" i="1"/>
  <c r="CA21" i="1"/>
  <c r="CE21" i="1"/>
  <c r="CG21" i="1"/>
  <c r="I22" i="1"/>
  <c r="BU22" i="1"/>
  <c r="BW22" i="1"/>
  <c r="BX22" i="1"/>
  <c r="BY22" i="1"/>
  <c r="BZ22" i="1"/>
  <c r="CA22" i="1"/>
  <c r="CE22" i="1"/>
  <c r="CG22" i="1"/>
  <c r="I23" i="1"/>
  <c r="BU23" i="1"/>
  <c r="BW23" i="1"/>
  <c r="BX23" i="1"/>
  <c r="BY23" i="1"/>
  <c r="BZ23" i="1"/>
  <c r="CA23" i="1"/>
  <c r="CE23" i="1"/>
  <c r="CG23" i="1"/>
  <c r="I24" i="1"/>
  <c r="BU24" i="1"/>
  <c r="BW24" i="1"/>
  <c r="BX24" i="1"/>
  <c r="BY24" i="1"/>
  <c r="BZ24" i="1"/>
  <c r="CA24" i="1"/>
  <c r="CE24" i="1"/>
  <c r="CG24" i="1"/>
  <c r="I25" i="1"/>
  <c r="BU25" i="1"/>
  <c r="BW25" i="1"/>
  <c r="BX25" i="1"/>
  <c r="BY25" i="1"/>
  <c r="BZ25" i="1"/>
  <c r="CA25" i="1"/>
  <c r="CE25" i="1"/>
  <c r="CG25" i="1"/>
  <c r="I26" i="1"/>
  <c r="BU26" i="1"/>
  <c r="BW26" i="1"/>
  <c r="BX26" i="1"/>
  <c r="BY26" i="1"/>
  <c r="BZ26" i="1"/>
  <c r="CA26" i="1"/>
  <c r="CE26" i="1"/>
  <c r="CG26" i="1"/>
  <c r="I27" i="1"/>
  <c r="BU27" i="1"/>
  <c r="BW27" i="1"/>
  <c r="BX27" i="1"/>
  <c r="BY27" i="1"/>
  <c r="BZ27" i="1"/>
  <c r="CA27" i="1"/>
  <c r="CE27" i="1"/>
  <c r="CG27" i="1"/>
  <c r="I28" i="1"/>
  <c r="BU28" i="1"/>
  <c r="BW28" i="1"/>
  <c r="BX28" i="1"/>
  <c r="BY28" i="1"/>
  <c r="BZ28" i="1"/>
  <c r="CA28" i="1"/>
  <c r="CE28" i="1"/>
  <c r="CG28" i="1"/>
  <c r="I29" i="1"/>
  <c r="BU29" i="1"/>
  <c r="BW29" i="1"/>
  <c r="BX29" i="1"/>
  <c r="BY29" i="1"/>
  <c r="BZ29" i="1"/>
  <c r="CA29" i="1"/>
  <c r="CE29" i="1"/>
  <c r="CG29" i="1"/>
  <c r="I30" i="1"/>
  <c r="BU30" i="1"/>
  <c r="BW30" i="1"/>
  <c r="BX30" i="1"/>
  <c r="BY30" i="1"/>
  <c r="BZ30" i="1"/>
  <c r="CA30" i="1"/>
  <c r="CE30" i="1"/>
  <c r="CG30" i="1"/>
  <c r="I31" i="1"/>
  <c r="BU31" i="1"/>
  <c r="BW31" i="1"/>
  <c r="BX31" i="1"/>
  <c r="BY31" i="1"/>
  <c r="BZ31" i="1"/>
  <c r="CA31" i="1"/>
  <c r="CE31" i="1"/>
  <c r="CG31" i="1"/>
  <c r="I32" i="1"/>
  <c r="BU32" i="1"/>
  <c r="BW32" i="1"/>
  <c r="BX32" i="1"/>
  <c r="BY32" i="1"/>
  <c r="BZ32" i="1"/>
  <c r="CA32" i="1"/>
  <c r="CE32" i="1"/>
  <c r="CG32" i="1"/>
  <c r="I33" i="1"/>
  <c r="BU33" i="1"/>
  <c r="BW33" i="1"/>
  <c r="BX33" i="1"/>
  <c r="BY33" i="1"/>
  <c r="BZ33" i="1"/>
  <c r="CA33" i="1"/>
  <c r="BK1870" i="2"/>
  <c r="CE33" i="1"/>
  <c r="CG33" i="1"/>
  <c r="I34" i="1"/>
  <c r="BU34" i="1"/>
  <c r="BW34" i="1"/>
  <c r="BX34" i="1"/>
  <c r="BY34" i="1"/>
  <c r="BZ34" i="1"/>
  <c r="CA34" i="1"/>
  <c r="CE34" i="1"/>
  <c r="CG34" i="1"/>
  <c r="I35" i="1"/>
  <c r="BU35" i="1"/>
  <c r="BW35" i="1"/>
  <c r="BX35" i="1"/>
  <c r="BY35" i="1"/>
  <c r="BZ35" i="1"/>
  <c r="CA35" i="1"/>
  <c r="BK1969" i="2"/>
  <c r="CE35" i="1"/>
  <c r="CG35" i="1"/>
  <c r="I36" i="1"/>
  <c r="BU36" i="1"/>
  <c r="BW36" i="1"/>
  <c r="BX36" i="1"/>
  <c r="BY36" i="1"/>
  <c r="BZ36" i="1"/>
  <c r="CA36" i="1"/>
  <c r="CE36" i="1"/>
  <c r="CG36" i="1"/>
  <c r="I37" i="1"/>
  <c r="BU37" i="1"/>
  <c r="BW37" i="1"/>
  <c r="BX37" i="1"/>
  <c r="BY37" i="1"/>
  <c r="BZ37" i="1"/>
  <c r="CA37" i="1"/>
  <c r="CE37" i="1"/>
  <c r="CG37" i="1"/>
  <c r="I38" i="1"/>
  <c r="BU38" i="1"/>
  <c r="BW38" i="1"/>
  <c r="BX38" i="1"/>
  <c r="BY38" i="1"/>
  <c r="BZ38" i="1"/>
  <c r="CA38" i="1"/>
  <c r="BK2216" i="2"/>
  <c r="CE38" i="1"/>
  <c r="CG38" i="1"/>
  <c r="I39" i="1"/>
  <c r="BU39" i="1"/>
  <c r="BW39" i="1"/>
  <c r="BX39" i="1"/>
  <c r="BY39" i="1"/>
  <c r="BZ39" i="1"/>
  <c r="CA39" i="1"/>
  <c r="BK2295" i="2"/>
  <c r="CE39" i="1"/>
  <c r="CG39" i="1"/>
  <c r="I40" i="1"/>
  <c r="BU40" i="1"/>
  <c r="BW40" i="1"/>
  <c r="BX40" i="1"/>
  <c r="BY40" i="1"/>
  <c r="BZ40" i="1"/>
  <c r="CA40" i="1"/>
  <c r="BK2333" i="2"/>
  <c r="CE40" i="1"/>
  <c r="CG40" i="1"/>
  <c r="I41" i="1"/>
  <c r="BU41" i="1"/>
  <c r="BW41" i="1"/>
  <c r="BX41" i="1"/>
  <c r="BY41" i="1"/>
  <c r="BZ41" i="1"/>
  <c r="CA41" i="1"/>
  <c r="CE41" i="1"/>
  <c r="CG41" i="1"/>
  <c r="I42" i="1"/>
  <c r="BU42" i="1"/>
  <c r="BW42" i="1"/>
  <c r="BX42" i="1"/>
  <c r="BY42" i="1"/>
  <c r="BZ42" i="1"/>
  <c r="CA42" i="1"/>
  <c r="BK2404" i="2"/>
  <c r="BK2405" i="2"/>
  <c r="BK2406" i="2"/>
  <c r="BK2407" i="2"/>
  <c r="BK2409" i="2"/>
  <c r="BK2410" i="2"/>
  <c r="CE42" i="1"/>
  <c r="CG42" i="1"/>
  <c r="I43" i="1"/>
  <c r="BU43" i="1"/>
  <c r="BW43" i="1"/>
  <c r="BX43" i="1"/>
  <c r="BY43" i="1"/>
  <c r="BZ43" i="1"/>
  <c r="CA43" i="1"/>
  <c r="CE43" i="1"/>
  <c r="CG43" i="1"/>
  <c r="I44" i="1"/>
  <c r="BU44" i="1"/>
  <c r="BW44" i="1"/>
  <c r="BX44" i="1"/>
  <c r="BY44" i="1"/>
  <c r="BZ44" i="1"/>
  <c r="CA44" i="1"/>
  <c r="CE44" i="1"/>
  <c r="CG44" i="1"/>
  <c r="I45" i="1"/>
  <c r="BU45" i="1"/>
  <c r="BW45" i="1"/>
  <c r="BX45" i="1"/>
  <c r="BY45" i="1"/>
  <c r="BZ45" i="1"/>
  <c r="CA45" i="1"/>
  <c r="CE45" i="1"/>
  <c r="CG45" i="1"/>
  <c r="I46" i="1"/>
  <c r="BU46" i="1"/>
  <c r="BW46" i="1"/>
  <c r="BX46" i="1"/>
  <c r="BY46" i="1"/>
  <c r="BZ46" i="1"/>
  <c r="CA46" i="1"/>
  <c r="CE46" i="1"/>
  <c r="CG46" i="1"/>
  <c r="I47" i="1"/>
  <c r="BU47" i="1"/>
  <c r="BW47" i="1"/>
  <c r="BX47" i="1"/>
  <c r="BY47" i="1"/>
  <c r="BZ47" i="1"/>
  <c r="CA47" i="1"/>
  <c r="CE47" i="1"/>
  <c r="CG47" i="1"/>
  <c r="I48" i="1"/>
  <c r="BU48" i="1"/>
  <c r="BW48" i="1"/>
  <c r="BX48" i="1"/>
  <c r="BY48" i="1"/>
  <c r="BZ48" i="1"/>
  <c r="CA48" i="1"/>
  <c r="CE48" i="1"/>
  <c r="CG48" i="1"/>
  <c r="I49" i="1"/>
  <c r="BU49" i="1"/>
  <c r="BW49" i="1"/>
  <c r="BX49" i="1"/>
  <c r="BY49" i="1"/>
  <c r="BZ49" i="1"/>
  <c r="CA49" i="1"/>
  <c r="CE49" i="1"/>
  <c r="CG49" i="1"/>
  <c r="I50" i="1"/>
  <c r="BU50" i="1"/>
  <c r="BW50" i="1"/>
  <c r="BX50" i="1"/>
  <c r="BY50" i="1"/>
  <c r="BZ50" i="1"/>
  <c r="CA50" i="1"/>
  <c r="BK3103" i="2"/>
  <c r="CE50" i="1"/>
  <c r="CG50" i="1"/>
  <c r="I51" i="1"/>
  <c r="BU51" i="1"/>
  <c r="BW51" i="1"/>
  <c r="BX51" i="1"/>
  <c r="BY51" i="1"/>
  <c r="BZ51" i="1"/>
  <c r="CA51" i="1"/>
  <c r="CE51" i="1"/>
  <c r="CG51" i="1"/>
  <c r="I52" i="1"/>
  <c r="BU52" i="1"/>
  <c r="BW52" i="1"/>
  <c r="BX52" i="1"/>
  <c r="BY52" i="1"/>
  <c r="BZ52" i="1"/>
  <c r="CA52" i="1"/>
  <c r="CE52" i="1"/>
  <c r="CG52" i="1"/>
  <c r="I53" i="1"/>
  <c r="BU53" i="1"/>
  <c r="BW53" i="1"/>
  <c r="BX53" i="1"/>
  <c r="BY53" i="1"/>
  <c r="BZ53" i="1"/>
  <c r="CA53" i="1"/>
  <c r="BK3259" i="2"/>
  <c r="CE53" i="1"/>
  <c r="CG53" i="1"/>
  <c r="B54" i="1"/>
  <c r="F54" i="1"/>
  <c r="M54" i="1"/>
  <c r="O54" i="1"/>
  <c r="Q54" i="1"/>
  <c r="S54" i="1"/>
  <c r="U54" i="1"/>
  <c r="W54" i="1"/>
  <c r="Y54" i="1"/>
  <c r="AA54" i="1"/>
  <c r="AC54" i="1"/>
  <c r="AE54" i="1"/>
  <c r="AG54" i="1"/>
  <c r="AI54" i="1"/>
  <c r="AK54" i="1"/>
  <c r="AM54" i="1"/>
  <c r="AO54" i="1"/>
  <c r="AQ54" i="1"/>
  <c r="AS54" i="1"/>
  <c r="AU54" i="1"/>
  <c r="AW54" i="1"/>
  <c r="AY54" i="1"/>
  <c r="BA54" i="1"/>
  <c r="BC54" i="1"/>
  <c r="BE54" i="1"/>
  <c r="BG54" i="1"/>
  <c r="G54" i="1"/>
  <c r="H54" i="1"/>
  <c r="I54" i="1"/>
  <c r="J54" i="1"/>
  <c r="K54" i="1"/>
  <c r="BU54" i="1"/>
  <c r="BW54" i="1"/>
  <c r="BX54" i="1"/>
  <c r="BY54" i="1"/>
  <c r="BZ54" i="1"/>
  <c r="CA54" i="1"/>
  <c r="CE54" i="1"/>
  <c r="P56" i="1"/>
  <c r="P57" i="1"/>
  <c r="Q1" i="2"/>
  <c r="R1" i="2"/>
  <c r="S1" i="2"/>
  <c r="T1" i="2"/>
  <c r="U1" i="2"/>
  <c r="V1" i="2"/>
  <c r="W1" i="2"/>
  <c r="X1" i="2"/>
  <c r="Y1" i="2"/>
  <c r="Z1" i="2"/>
  <c r="AA1" i="2"/>
  <c r="AB1" i="2"/>
  <c r="AC1" i="2"/>
  <c r="AD1" i="2"/>
  <c r="AE1" i="2"/>
  <c r="AF1" i="2"/>
  <c r="AG1" i="2"/>
  <c r="AH1" i="2"/>
  <c r="AI1" i="2"/>
  <c r="AJ1" i="2"/>
  <c r="AK1" i="2"/>
  <c r="AS1" i="2"/>
  <c r="AT1" i="2"/>
  <c r="AU1" i="2"/>
  <c r="AV1" i="2"/>
  <c r="AW1" i="2"/>
  <c r="AX1" i="2"/>
  <c r="AY1" i="2"/>
  <c r="AZ1" i="2"/>
  <c r="M3" i="2"/>
  <c r="AS3" i="2"/>
  <c r="AT3" i="2"/>
  <c r="AU3" i="2"/>
  <c r="AV3" i="2"/>
  <c r="AW3" i="2"/>
  <c r="AX3" i="2"/>
  <c r="AY3" i="2"/>
  <c r="AZ3" i="2"/>
  <c r="M4" i="2"/>
  <c r="AS4" i="2"/>
  <c r="AT4" i="2"/>
  <c r="AU4" i="2"/>
  <c r="AV4" i="2"/>
  <c r="AW4" i="2"/>
  <c r="AX4" i="2"/>
  <c r="AY4" i="2"/>
  <c r="AZ4" i="2"/>
  <c r="M5" i="2"/>
  <c r="AS5" i="2"/>
  <c r="AT5" i="2"/>
  <c r="AU5" i="2"/>
  <c r="AV5" i="2"/>
  <c r="AW5" i="2"/>
  <c r="AX5" i="2"/>
  <c r="AY5" i="2"/>
  <c r="AZ5" i="2"/>
  <c r="M6" i="2"/>
  <c r="AS6" i="2"/>
  <c r="AT6" i="2"/>
  <c r="AU6" i="2"/>
  <c r="AV6" i="2"/>
  <c r="AW6" i="2"/>
  <c r="AX6" i="2"/>
  <c r="AY6" i="2"/>
  <c r="AZ6" i="2"/>
  <c r="M7" i="2"/>
  <c r="AS7" i="2"/>
  <c r="AT7" i="2"/>
  <c r="AU7" i="2"/>
  <c r="AV7" i="2"/>
  <c r="AW7" i="2"/>
  <c r="AX7" i="2"/>
  <c r="AY7" i="2"/>
  <c r="AZ7" i="2"/>
  <c r="M8" i="2"/>
  <c r="AS8" i="2"/>
  <c r="AT8" i="2"/>
  <c r="AU8" i="2"/>
  <c r="AV8" i="2"/>
  <c r="AW8" i="2"/>
  <c r="AX8" i="2"/>
  <c r="AY8" i="2"/>
  <c r="AZ8" i="2"/>
  <c r="M9" i="2"/>
  <c r="AS9" i="2"/>
  <c r="AT9" i="2"/>
  <c r="AU9" i="2"/>
  <c r="AV9" i="2"/>
  <c r="AW9" i="2"/>
  <c r="AX9" i="2"/>
  <c r="AY9" i="2"/>
  <c r="AZ9" i="2"/>
  <c r="M10" i="2"/>
  <c r="AS10" i="2"/>
  <c r="AT10" i="2"/>
  <c r="AU10" i="2"/>
  <c r="AV10" i="2"/>
  <c r="AW10" i="2"/>
  <c r="AX10" i="2"/>
  <c r="AY10" i="2"/>
  <c r="AZ10" i="2"/>
  <c r="M11" i="2"/>
  <c r="AS11" i="2"/>
  <c r="AT11" i="2"/>
  <c r="AU11" i="2"/>
  <c r="AV11" i="2"/>
  <c r="AW11" i="2"/>
  <c r="AX11" i="2"/>
  <c r="AY11" i="2"/>
  <c r="AZ11" i="2"/>
  <c r="M12" i="2"/>
  <c r="AS12" i="2"/>
  <c r="AT12" i="2"/>
  <c r="AU12" i="2"/>
  <c r="AV12" i="2"/>
  <c r="AW12" i="2"/>
  <c r="AX12" i="2"/>
  <c r="AY12" i="2"/>
  <c r="AZ12" i="2"/>
  <c r="M13" i="2"/>
  <c r="AS13" i="2"/>
  <c r="AT13" i="2"/>
  <c r="AU13" i="2"/>
  <c r="AV13" i="2"/>
  <c r="AW13" i="2"/>
  <c r="AX13" i="2"/>
  <c r="AY13" i="2"/>
  <c r="AZ13" i="2"/>
  <c r="M14" i="2"/>
  <c r="AS14" i="2"/>
  <c r="AT14" i="2"/>
  <c r="AU14" i="2"/>
  <c r="AV14" i="2"/>
  <c r="AW14" i="2"/>
  <c r="AX14" i="2"/>
  <c r="AY14" i="2"/>
  <c r="AZ14" i="2"/>
  <c r="M15" i="2"/>
  <c r="AS15" i="2"/>
  <c r="AT15" i="2"/>
  <c r="AU15" i="2"/>
  <c r="AV15" i="2"/>
  <c r="AW15" i="2"/>
  <c r="AX15" i="2"/>
  <c r="AY15" i="2"/>
  <c r="AZ15" i="2"/>
  <c r="M16" i="2"/>
  <c r="AS16" i="2"/>
  <c r="AT16" i="2"/>
  <c r="AU16" i="2"/>
  <c r="AV16" i="2"/>
  <c r="AW16" i="2"/>
  <c r="AX16" i="2"/>
  <c r="AY16" i="2"/>
  <c r="AZ16" i="2"/>
  <c r="M17" i="2"/>
  <c r="AS17" i="2"/>
  <c r="AT17" i="2"/>
  <c r="AU17" i="2"/>
  <c r="AV17" i="2"/>
  <c r="AW17" i="2"/>
  <c r="AX17" i="2"/>
  <c r="AY17" i="2"/>
  <c r="AZ17" i="2"/>
  <c r="M18" i="2"/>
  <c r="AS18" i="2"/>
  <c r="AT18" i="2"/>
  <c r="AU18" i="2"/>
  <c r="AV18" i="2"/>
  <c r="AW18" i="2"/>
  <c r="AX18" i="2"/>
  <c r="AY18" i="2"/>
  <c r="AZ18" i="2"/>
  <c r="M19" i="2"/>
  <c r="AS19" i="2"/>
  <c r="AT19" i="2"/>
  <c r="AU19" i="2"/>
  <c r="AV19" i="2"/>
  <c r="AW19" i="2"/>
  <c r="AX19" i="2"/>
  <c r="AY19" i="2"/>
  <c r="AZ19" i="2"/>
  <c r="M20" i="2"/>
  <c r="AS20" i="2"/>
  <c r="AT20" i="2"/>
  <c r="AU20" i="2"/>
  <c r="AV20" i="2"/>
  <c r="AW20" i="2"/>
  <c r="AX20" i="2"/>
  <c r="AY20" i="2"/>
  <c r="AZ20" i="2"/>
  <c r="M21" i="2"/>
  <c r="AS21" i="2"/>
  <c r="AT21" i="2"/>
  <c r="AU21" i="2"/>
  <c r="AV21" i="2"/>
  <c r="AW21" i="2"/>
  <c r="AX21" i="2"/>
  <c r="AY21" i="2"/>
  <c r="AZ21" i="2"/>
  <c r="M22" i="2"/>
  <c r="AS22" i="2"/>
  <c r="AT22" i="2"/>
  <c r="AU22" i="2"/>
  <c r="AV22" i="2"/>
  <c r="AW22" i="2"/>
  <c r="AX22" i="2"/>
  <c r="AY22" i="2"/>
  <c r="AZ22" i="2"/>
  <c r="M23" i="2"/>
  <c r="AS23" i="2"/>
  <c r="AT23" i="2"/>
  <c r="AU23" i="2"/>
  <c r="AV23" i="2"/>
  <c r="AW23" i="2"/>
  <c r="AX23" i="2"/>
  <c r="AY23" i="2"/>
  <c r="AZ23" i="2"/>
  <c r="M24" i="2"/>
  <c r="AS24" i="2"/>
  <c r="AT24" i="2"/>
  <c r="AU24" i="2"/>
  <c r="AV24" i="2"/>
  <c r="AW24" i="2"/>
  <c r="AX24" i="2"/>
  <c r="AY24" i="2"/>
  <c r="AZ24" i="2"/>
  <c r="M25" i="2"/>
  <c r="AS25" i="2"/>
  <c r="AT25" i="2"/>
  <c r="AU25" i="2"/>
  <c r="AV25" i="2"/>
  <c r="AW25" i="2"/>
  <c r="AX25" i="2"/>
  <c r="AY25" i="2"/>
  <c r="AZ25" i="2"/>
  <c r="M26" i="2"/>
  <c r="AS26" i="2"/>
  <c r="AT26" i="2"/>
  <c r="AU26" i="2"/>
  <c r="AV26" i="2"/>
  <c r="AW26" i="2"/>
  <c r="AX26" i="2"/>
  <c r="AY26" i="2"/>
  <c r="AZ26" i="2"/>
  <c r="M27" i="2"/>
  <c r="AS27" i="2"/>
  <c r="AT27" i="2"/>
  <c r="AU27" i="2"/>
  <c r="AV27" i="2"/>
  <c r="AW27" i="2"/>
  <c r="AX27" i="2"/>
  <c r="AY27" i="2"/>
  <c r="AZ27" i="2"/>
  <c r="M28" i="2"/>
  <c r="AS28" i="2"/>
  <c r="AT28" i="2"/>
  <c r="AU28" i="2"/>
  <c r="AV28" i="2"/>
  <c r="AW28" i="2"/>
  <c r="AX28" i="2"/>
  <c r="AY28" i="2"/>
  <c r="AZ28" i="2"/>
  <c r="M29" i="2"/>
  <c r="AS29" i="2"/>
  <c r="AT29" i="2"/>
  <c r="AU29" i="2"/>
  <c r="AV29" i="2"/>
  <c r="AW29" i="2"/>
  <c r="AX29" i="2"/>
  <c r="AY29" i="2"/>
  <c r="AZ29" i="2"/>
  <c r="M30" i="2"/>
  <c r="AS30" i="2"/>
  <c r="AT30" i="2"/>
  <c r="AU30" i="2"/>
  <c r="AV30" i="2"/>
  <c r="AW30" i="2"/>
  <c r="AX30" i="2"/>
  <c r="AY30" i="2"/>
  <c r="AZ30" i="2"/>
  <c r="M31" i="2"/>
  <c r="AS31" i="2"/>
  <c r="AT31" i="2"/>
  <c r="AU31" i="2"/>
  <c r="AV31" i="2"/>
  <c r="AW31" i="2"/>
  <c r="AX31" i="2"/>
  <c r="AY31" i="2"/>
  <c r="AZ31" i="2"/>
  <c r="M32" i="2"/>
  <c r="AS32" i="2"/>
  <c r="AT32" i="2"/>
  <c r="AU32" i="2"/>
  <c r="AV32" i="2"/>
  <c r="AW32" i="2"/>
  <c r="AX32" i="2"/>
  <c r="AY32" i="2"/>
  <c r="AZ32" i="2"/>
  <c r="M33" i="2"/>
  <c r="AS33" i="2"/>
  <c r="AT33" i="2"/>
  <c r="AU33" i="2"/>
  <c r="AV33" i="2"/>
  <c r="AW33" i="2"/>
  <c r="AX33" i="2"/>
  <c r="AY33" i="2"/>
  <c r="AZ33" i="2"/>
  <c r="M34" i="2"/>
  <c r="AS34" i="2"/>
  <c r="AT34" i="2"/>
  <c r="AU34" i="2"/>
  <c r="AV34" i="2"/>
  <c r="AW34" i="2"/>
  <c r="AX34" i="2"/>
  <c r="AY34" i="2"/>
  <c r="AZ34" i="2"/>
  <c r="M35" i="2"/>
  <c r="AS35" i="2"/>
  <c r="AT35" i="2"/>
  <c r="AU35" i="2"/>
  <c r="AV35" i="2"/>
  <c r="AW35" i="2"/>
  <c r="AX35" i="2"/>
  <c r="AY35" i="2"/>
  <c r="AZ35" i="2"/>
  <c r="M36" i="2"/>
  <c r="AS36" i="2"/>
  <c r="AT36" i="2"/>
  <c r="AU36" i="2"/>
  <c r="AV36" i="2"/>
  <c r="AW36" i="2"/>
  <c r="AX36" i="2"/>
  <c r="AY36" i="2"/>
  <c r="AZ36" i="2"/>
  <c r="M37" i="2"/>
  <c r="AS37" i="2"/>
  <c r="AT37" i="2"/>
  <c r="AU37" i="2"/>
  <c r="AV37" i="2"/>
  <c r="AW37" i="2"/>
  <c r="AX37" i="2"/>
  <c r="AY37" i="2"/>
  <c r="AZ37" i="2"/>
  <c r="M38" i="2"/>
  <c r="AS38" i="2"/>
  <c r="AT38" i="2"/>
  <c r="AU38" i="2"/>
  <c r="AV38" i="2"/>
  <c r="AW38" i="2"/>
  <c r="AX38" i="2"/>
  <c r="AY38" i="2"/>
  <c r="AZ38" i="2"/>
  <c r="M39" i="2"/>
  <c r="AS39" i="2"/>
  <c r="AT39" i="2"/>
  <c r="AU39" i="2"/>
  <c r="AV39" i="2"/>
  <c r="AW39" i="2"/>
  <c r="AX39" i="2"/>
  <c r="AY39" i="2"/>
  <c r="AZ39" i="2"/>
  <c r="M40" i="2"/>
  <c r="AS40" i="2"/>
  <c r="AT40" i="2"/>
  <c r="AU40" i="2"/>
  <c r="AV40" i="2"/>
  <c r="AW40" i="2"/>
  <c r="AX40" i="2"/>
  <c r="AY40" i="2"/>
  <c r="AZ40" i="2"/>
  <c r="M41" i="2"/>
  <c r="AS41" i="2"/>
  <c r="AT41" i="2"/>
  <c r="AU41" i="2"/>
  <c r="AV41" i="2"/>
  <c r="AW41" i="2"/>
  <c r="AX41" i="2"/>
  <c r="AY41" i="2"/>
  <c r="AZ41" i="2"/>
  <c r="M42" i="2"/>
  <c r="AS42" i="2"/>
  <c r="AT42" i="2"/>
  <c r="AU42" i="2"/>
  <c r="AV42" i="2"/>
  <c r="AW42" i="2"/>
  <c r="AX42" i="2"/>
  <c r="AY42" i="2"/>
  <c r="AZ42" i="2"/>
  <c r="M43" i="2"/>
  <c r="AS43" i="2"/>
  <c r="AT43" i="2"/>
  <c r="AU43" i="2"/>
  <c r="AV43" i="2"/>
  <c r="AW43" i="2"/>
  <c r="AX43" i="2"/>
  <c r="AY43" i="2"/>
  <c r="AZ43" i="2"/>
  <c r="M44" i="2"/>
  <c r="AS44" i="2"/>
  <c r="AT44" i="2"/>
  <c r="AU44" i="2"/>
  <c r="AV44" i="2"/>
  <c r="AW44" i="2"/>
  <c r="AX44" i="2"/>
  <c r="AY44" i="2"/>
  <c r="AZ44" i="2"/>
  <c r="M45" i="2"/>
  <c r="AS45" i="2"/>
  <c r="AT45" i="2"/>
  <c r="AU45" i="2"/>
  <c r="AV45" i="2"/>
  <c r="AW45" i="2"/>
  <c r="AX45" i="2"/>
  <c r="AY45" i="2"/>
  <c r="AZ45" i="2"/>
  <c r="M46" i="2"/>
  <c r="AS46" i="2"/>
  <c r="AT46" i="2"/>
  <c r="AU46" i="2"/>
  <c r="AV46" i="2"/>
  <c r="AW46" i="2"/>
  <c r="AX46" i="2"/>
  <c r="AY46" i="2"/>
  <c r="AZ46" i="2"/>
  <c r="M47" i="2"/>
  <c r="AS47" i="2"/>
  <c r="AT47" i="2"/>
  <c r="AU47" i="2"/>
  <c r="AV47" i="2"/>
  <c r="AW47" i="2"/>
  <c r="AX47" i="2"/>
  <c r="AY47" i="2"/>
  <c r="AZ47" i="2"/>
  <c r="M48" i="2"/>
  <c r="AS48" i="2"/>
  <c r="AT48" i="2"/>
  <c r="AU48" i="2"/>
  <c r="AV48" i="2"/>
  <c r="AW48" i="2"/>
  <c r="AX48" i="2"/>
  <c r="AY48" i="2"/>
  <c r="AZ48" i="2"/>
  <c r="M49" i="2"/>
  <c r="AS49" i="2"/>
  <c r="AT49" i="2"/>
  <c r="AU49" i="2"/>
  <c r="AV49" i="2"/>
  <c r="AW49" i="2"/>
  <c r="AX49" i="2"/>
  <c r="AY49" i="2"/>
  <c r="AZ49" i="2"/>
  <c r="M50" i="2"/>
  <c r="AS50" i="2"/>
  <c r="AT50" i="2"/>
  <c r="AU50" i="2"/>
  <c r="AV50" i="2"/>
  <c r="AW50" i="2"/>
  <c r="AX50" i="2"/>
  <c r="AY50" i="2"/>
  <c r="AZ50" i="2"/>
  <c r="M51" i="2"/>
  <c r="AS51" i="2"/>
  <c r="AT51" i="2"/>
  <c r="AU51" i="2"/>
  <c r="AV51" i="2"/>
  <c r="AW51" i="2"/>
  <c r="AX51" i="2"/>
  <c r="AY51" i="2"/>
  <c r="AZ51" i="2"/>
  <c r="M52" i="2"/>
  <c r="AS52" i="2"/>
  <c r="AT52" i="2"/>
  <c r="AU52" i="2"/>
  <c r="AV52" i="2"/>
  <c r="AW52" i="2"/>
  <c r="AX52" i="2"/>
  <c r="AY52" i="2"/>
  <c r="AZ52" i="2"/>
  <c r="M53" i="2"/>
  <c r="AS53" i="2"/>
  <c r="AT53" i="2"/>
  <c r="AU53" i="2"/>
  <c r="AV53" i="2"/>
  <c r="AW53" i="2"/>
  <c r="AX53" i="2"/>
  <c r="AY53" i="2"/>
  <c r="AZ53" i="2"/>
  <c r="M54" i="2"/>
  <c r="AS54" i="2"/>
  <c r="AT54" i="2"/>
  <c r="AU54" i="2"/>
  <c r="AV54" i="2"/>
  <c r="AW54" i="2"/>
  <c r="AX54" i="2"/>
  <c r="AY54" i="2"/>
  <c r="AZ54" i="2"/>
  <c r="M55" i="2"/>
  <c r="AS55" i="2"/>
  <c r="AT55" i="2"/>
  <c r="AU55" i="2"/>
  <c r="AV55" i="2"/>
  <c r="AW55" i="2"/>
  <c r="AX55" i="2"/>
  <c r="AY55" i="2"/>
  <c r="AZ55" i="2"/>
  <c r="M56" i="2"/>
  <c r="AS56" i="2"/>
  <c r="AT56" i="2"/>
  <c r="AU56" i="2"/>
  <c r="AV56" i="2"/>
  <c r="AW56" i="2"/>
  <c r="AX56" i="2"/>
  <c r="AY56" i="2"/>
  <c r="AZ56" i="2"/>
  <c r="M57" i="2"/>
  <c r="AS57" i="2"/>
  <c r="AT57" i="2"/>
  <c r="AU57" i="2"/>
  <c r="AV57" i="2"/>
  <c r="AW57" i="2"/>
  <c r="AX57" i="2"/>
  <c r="AY57" i="2"/>
  <c r="AZ57" i="2"/>
  <c r="M58" i="2"/>
  <c r="AS58" i="2"/>
  <c r="AT58" i="2"/>
  <c r="AU58" i="2"/>
  <c r="AV58" i="2"/>
  <c r="AW58" i="2"/>
  <c r="AX58" i="2"/>
  <c r="AY58" i="2"/>
  <c r="AZ58" i="2"/>
  <c r="M59" i="2"/>
  <c r="AS59" i="2"/>
  <c r="AT59" i="2"/>
  <c r="AU59" i="2"/>
  <c r="AV59" i="2"/>
  <c r="AW59" i="2"/>
  <c r="AX59" i="2"/>
  <c r="AY59" i="2"/>
  <c r="AZ59" i="2"/>
  <c r="M60" i="2"/>
  <c r="AS60" i="2"/>
  <c r="AT60" i="2"/>
  <c r="AU60" i="2"/>
  <c r="AV60" i="2"/>
  <c r="AW60" i="2"/>
  <c r="AX60" i="2"/>
  <c r="AY60" i="2"/>
  <c r="AZ60" i="2"/>
  <c r="M61" i="2"/>
  <c r="AS61" i="2"/>
  <c r="AT61" i="2"/>
  <c r="AU61" i="2"/>
  <c r="AV61" i="2"/>
  <c r="AW61" i="2"/>
  <c r="AX61" i="2"/>
  <c r="AY61" i="2"/>
  <c r="AZ61" i="2"/>
  <c r="M62" i="2"/>
  <c r="AS62" i="2"/>
  <c r="AT62" i="2"/>
  <c r="AU62" i="2"/>
  <c r="AV62" i="2"/>
  <c r="AW62" i="2"/>
  <c r="AX62" i="2"/>
  <c r="AY62" i="2"/>
  <c r="AZ62" i="2"/>
  <c r="M63" i="2"/>
  <c r="AS63" i="2"/>
  <c r="AT63" i="2"/>
  <c r="AU63" i="2"/>
  <c r="AV63" i="2"/>
  <c r="AW63" i="2"/>
  <c r="AX63" i="2"/>
  <c r="AY63" i="2"/>
  <c r="AZ63" i="2"/>
  <c r="M64" i="2"/>
  <c r="AS64" i="2"/>
  <c r="AT64" i="2"/>
  <c r="AU64" i="2"/>
  <c r="AV64" i="2"/>
  <c r="AW64" i="2"/>
  <c r="AX64" i="2"/>
  <c r="AY64" i="2"/>
  <c r="AZ64" i="2"/>
  <c r="M65" i="2"/>
  <c r="AS65" i="2"/>
  <c r="AT65" i="2"/>
  <c r="AU65" i="2"/>
  <c r="AV65" i="2"/>
  <c r="AW65" i="2"/>
  <c r="AX65" i="2"/>
  <c r="AY65" i="2"/>
  <c r="AZ65" i="2"/>
  <c r="M66" i="2"/>
  <c r="AS66" i="2"/>
  <c r="AT66" i="2"/>
  <c r="AU66" i="2"/>
  <c r="AV66" i="2"/>
  <c r="AW66" i="2"/>
  <c r="AX66" i="2"/>
  <c r="AY66" i="2"/>
  <c r="AZ66" i="2"/>
  <c r="M67" i="2"/>
  <c r="AS67" i="2"/>
  <c r="AT67" i="2"/>
  <c r="AU67" i="2"/>
  <c r="AV67" i="2"/>
  <c r="AW67" i="2"/>
  <c r="AX67" i="2"/>
  <c r="AY67" i="2"/>
  <c r="AZ67" i="2"/>
  <c r="M68" i="2"/>
  <c r="AS68" i="2"/>
  <c r="AT68" i="2"/>
  <c r="AU68" i="2"/>
  <c r="AV68" i="2"/>
  <c r="AW68" i="2"/>
  <c r="AX68" i="2"/>
  <c r="AY68" i="2"/>
  <c r="AZ68" i="2"/>
  <c r="M69" i="2"/>
  <c r="AS69" i="2"/>
  <c r="AT69" i="2"/>
  <c r="AU69" i="2"/>
  <c r="AV69" i="2"/>
  <c r="AW69" i="2"/>
  <c r="AX69" i="2"/>
  <c r="AY69" i="2"/>
  <c r="AZ69" i="2"/>
  <c r="M70" i="2"/>
  <c r="AS70" i="2"/>
  <c r="AT70" i="2"/>
  <c r="AU70" i="2"/>
  <c r="AV70" i="2"/>
  <c r="AW70" i="2"/>
  <c r="AX70" i="2"/>
  <c r="AY70" i="2"/>
  <c r="AZ70" i="2"/>
  <c r="BW70" i="2"/>
  <c r="M72" i="2"/>
  <c r="AS72" i="2"/>
  <c r="AT72" i="2"/>
  <c r="AU72" i="2"/>
  <c r="AV72" i="2"/>
  <c r="AW72" i="2"/>
  <c r="AX72" i="2"/>
  <c r="AY72" i="2"/>
  <c r="AZ72" i="2"/>
  <c r="M73" i="2"/>
  <c r="AS73" i="2"/>
  <c r="AT73" i="2"/>
  <c r="AU73" i="2"/>
  <c r="AV73" i="2"/>
  <c r="AW73" i="2"/>
  <c r="AX73" i="2"/>
  <c r="AY73" i="2"/>
  <c r="AZ73" i="2"/>
  <c r="M74" i="2"/>
  <c r="AS74" i="2"/>
  <c r="AT74" i="2"/>
  <c r="AU74" i="2"/>
  <c r="AV74" i="2"/>
  <c r="AW74" i="2"/>
  <c r="AX74" i="2"/>
  <c r="AY74" i="2"/>
  <c r="AZ74" i="2"/>
  <c r="M75" i="2"/>
  <c r="AS75" i="2"/>
  <c r="AT75" i="2"/>
  <c r="AU75" i="2"/>
  <c r="AV75" i="2"/>
  <c r="AW75" i="2"/>
  <c r="AX75" i="2"/>
  <c r="AY75" i="2"/>
  <c r="AZ75" i="2"/>
  <c r="M76" i="2"/>
  <c r="AS76" i="2"/>
  <c r="AT76" i="2"/>
  <c r="AU76" i="2"/>
  <c r="AV76" i="2"/>
  <c r="AW76" i="2"/>
  <c r="AX76" i="2"/>
  <c r="AY76" i="2"/>
  <c r="AZ76" i="2"/>
  <c r="M77" i="2"/>
  <c r="AS77" i="2"/>
  <c r="AT77" i="2"/>
  <c r="AU77" i="2"/>
  <c r="AV77" i="2"/>
  <c r="AW77" i="2"/>
  <c r="AX77" i="2"/>
  <c r="AY77" i="2"/>
  <c r="AZ77" i="2"/>
  <c r="M78" i="2"/>
  <c r="AS78" i="2"/>
  <c r="AT78" i="2"/>
  <c r="AU78" i="2"/>
  <c r="AV78" i="2"/>
  <c r="AW78" i="2"/>
  <c r="AX78" i="2"/>
  <c r="AY78" i="2"/>
  <c r="AZ78" i="2"/>
  <c r="M79" i="2"/>
  <c r="AS79" i="2"/>
  <c r="AT79" i="2"/>
  <c r="AU79" i="2"/>
  <c r="AV79" i="2"/>
  <c r="AW79" i="2"/>
  <c r="AX79" i="2"/>
  <c r="AY79" i="2"/>
  <c r="AZ79" i="2"/>
  <c r="M80" i="2"/>
  <c r="AS80" i="2"/>
  <c r="AT80" i="2"/>
  <c r="AU80" i="2"/>
  <c r="AV80" i="2"/>
  <c r="AW80" i="2"/>
  <c r="AX80" i="2"/>
  <c r="AY80" i="2"/>
  <c r="AZ80" i="2"/>
  <c r="M81" i="2"/>
  <c r="AS81" i="2"/>
  <c r="AT81" i="2"/>
  <c r="AU81" i="2"/>
  <c r="AV81" i="2"/>
  <c r="AW81" i="2"/>
  <c r="AX81" i="2"/>
  <c r="AY81" i="2"/>
  <c r="AZ81" i="2"/>
  <c r="M82" i="2"/>
  <c r="AS82" i="2"/>
  <c r="AT82" i="2"/>
  <c r="AU82" i="2"/>
  <c r="AV82" i="2"/>
  <c r="AW82" i="2"/>
  <c r="AX82" i="2"/>
  <c r="AY82" i="2"/>
  <c r="AZ82" i="2"/>
  <c r="M83" i="2"/>
  <c r="AS83" i="2"/>
  <c r="AT83" i="2"/>
  <c r="AU83" i="2"/>
  <c r="AV83" i="2"/>
  <c r="AW83" i="2"/>
  <c r="AX83" i="2"/>
  <c r="AY83" i="2"/>
  <c r="AZ83" i="2"/>
  <c r="M84" i="2"/>
  <c r="AS84" i="2"/>
  <c r="AT84" i="2"/>
  <c r="AU84" i="2"/>
  <c r="AV84" i="2"/>
  <c r="AW84" i="2"/>
  <c r="AX84" i="2"/>
  <c r="AY84" i="2"/>
  <c r="AZ84" i="2"/>
  <c r="M85" i="2"/>
  <c r="AS85" i="2"/>
  <c r="AT85" i="2"/>
  <c r="AU85" i="2"/>
  <c r="AV85" i="2"/>
  <c r="AW85" i="2"/>
  <c r="AX85" i="2"/>
  <c r="AY85" i="2"/>
  <c r="AZ85" i="2"/>
  <c r="M86" i="2"/>
  <c r="AS86" i="2"/>
  <c r="AT86" i="2"/>
  <c r="AU86" i="2"/>
  <c r="AV86" i="2"/>
  <c r="AW86" i="2"/>
  <c r="AX86" i="2"/>
  <c r="AY86" i="2"/>
  <c r="AZ86" i="2"/>
  <c r="M87" i="2"/>
  <c r="AS87" i="2"/>
  <c r="AT87" i="2"/>
  <c r="AU87" i="2"/>
  <c r="AV87" i="2"/>
  <c r="AW87" i="2"/>
  <c r="AX87" i="2"/>
  <c r="AY87" i="2"/>
  <c r="AZ87" i="2"/>
  <c r="M88" i="2"/>
  <c r="AS88" i="2"/>
  <c r="AT88" i="2"/>
  <c r="AU88" i="2"/>
  <c r="AV88" i="2"/>
  <c r="AW88" i="2"/>
  <c r="AX88" i="2"/>
  <c r="AY88" i="2"/>
  <c r="AZ88" i="2"/>
  <c r="M89" i="2"/>
  <c r="AS89" i="2"/>
  <c r="AT89" i="2"/>
  <c r="AU89" i="2"/>
  <c r="AV89" i="2"/>
  <c r="AW89" i="2"/>
  <c r="AX89" i="2"/>
  <c r="AY89" i="2"/>
  <c r="AZ89" i="2"/>
  <c r="M90" i="2"/>
  <c r="AS90" i="2"/>
  <c r="AT90" i="2"/>
  <c r="AU90" i="2"/>
  <c r="AV90" i="2"/>
  <c r="AW90" i="2"/>
  <c r="AX90" i="2"/>
  <c r="AY90" i="2"/>
  <c r="AZ90" i="2"/>
  <c r="M91" i="2"/>
  <c r="AS91" i="2"/>
  <c r="AT91" i="2"/>
  <c r="AU91" i="2"/>
  <c r="AV91" i="2"/>
  <c r="AW91" i="2"/>
  <c r="AX91" i="2"/>
  <c r="AY91" i="2"/>
  <c r="AZ91" i="2"/>
  <c r="M92" i="2"/>
  <c r="AS92" i="2"/>
  <c r="AT92" i="2"/>
  <c r="AU92" i="2"/>
  <c r="AV92" i="2"/>
  <c r="AW92" i="2"/>
  <c r="AX92" i="2"/>
  <c r="AY92" i="2"/>
  <c r="AZ92" i="2"/>
  <c r="M93" i="2"/>
  <c r="AS93" i="2"/>
  <c r="AT93" i="2"/>
  <c r="AU93" i="2"/>
  <c r="AV93" i="2"/>
  <c r="AW93" i="2"/>
  <c r="AX93" i="2"/>
  <c r="AY93" i="2"/>
  <c r="AZ93" i="2"/>
  <c r="M94" i="2"/>
  <c r="AS94" i="2"/>
  <c r="AT94" i="2"/>
  <c r="AU94" i="2"/>
  <c r="AV94" i="2"/>
  <c r="AW94" i="2"/>
  <c r="AX94" i="2"/>
  <c r="AY94" i="2"/>
  <c r="AZ94" i="2"/>
  <c r="M95" i="2"/>
  <c r="AS95" i="2"/>
  <c r="AT95" i="2"/>
  <c r="AU95" i="2"/>
  <c r="AV95" i="2"/>
  <c r="AW95" i="2"/>
  <c r="AX95" i="2"/>
  <c r="AY95" i="2"/>
  <c r="AZ95" i="2"/>
  <c r="M96" i="2"/>
  <c r="AS96" i="2"/>
  <c r="AT96" i="2"/>
  <c r="AU96" i="2"/>
  <c r="AV96" i="2"/>
  <c r="AW96" i="2"/>
  <c r="AX96" i="2"/>
  <c r="AY96" i="2"/>
  <c r="AZ96" i="2"/>
  <c r="M97" i="2"/>
  <c r="AS97" i="2"/>
  <c r="AT97" i="2"/>
  <c r="AU97" i="2"/>
  <c r="AV97" i="2"/>
  <c r="AW97" i="2"/>
  <c r="AX97" i="2"/>
  <c r="AY97" i="2"/>
  <c r="AZ97" i="2"/>
  <c r="M98" i="2"/>
  <c r="AS98" i="2"/>
  <c r="AT98" i="2"/>
  <c r="AU98" i="2"/>
  <c r="AV98" i="2"/>
  <c r="AW98" i="2"/>
  <c r="AX98" i="2"/>
  <c r="AY98" i="2"/>
  <c r="AZ98" i="2"/>
  <c r="M99" i="2"/>
  <c r="AS99" i="2"/>
  <c r="AT99" i="2"/>
  <c r="AU99" i="2"/>
  <c r="AV99" i="2"/>
  <c r="AW99" i="2"/>
  <c r="AX99" i="2"/>
  <c r="AY99" i="2"/>
  <c r="AZ99" i="2"/>
  <c r="M100" i="2"/>
  <c r="AS100" i="2"/>
  <c r="AT100" i="2"/>
  <c r="AU100" i="2"/>
  <c r="AV100" i="2"/>
  <c r="AW100" i="2"/>
  <c r="AX100" i="2"/>
  <c r="AY100" i="2"/>
  <c r="AZ100" i="2"/>
  <c r="M101" i="2"/>
  <c r="AS101" i="2"/>
  <c r="AT101" i="2"/>
  <c r="AU101" i="2"/>
  <c r="AV101" i="2"/>
  <c r="AW101" i="2"/>
  <c r="AX101" i="2"/>
  <c r="AY101" i="2"/>
  <c r="AZ101" i="2"/>
  <c r="M102" i="2"/>
  <c r="AS102" i="2"/>
  <c r="AT102" i="2"/>
  <c r="AU102" i="2"/>
  <c r="AV102" i="2"/>
  <c r="AW102" i="2"/>
  <c r="AX102" i="2"/>
  <c r="AY102" i="2"/>
  <c r="AZ102" i="2"/>
  <c r="M103" i="2"/>
  <c r="AS103" i="2"/>
  <c r="AT103" i="2"/>
  <c r="AU103" i="2"/>
  <c r="AV103" i="2"/>
  <c r="AW103" i="2"/>
  <c r="AX103" i="2"/>
  <c r="AY103" i="2"/>
  <c r="AZ103" i="2"/>
  <c r="M104" i="2"/>
  <c r="AS104" i="2"/>
  <c r="AT104" i="2"/>
  <c r="AU104" i="2"/>
  <c r="AV104" i="2"/>
  <c r="AW104" i="2"/>
  <c r="AX104" i="2"/>
  <c r="AY104" i="2"/>
  <c r="AZ104" i="2"/>
  <c r="M105" i="2"/>
  <c r="AS105" i="2"/>
  <c r="AT105" i="2"/>
  <c r="AU105" i="2"/>
  <c r="AV105" i="2"/>
  <c r="AW105" i="2"/>
  <c r="AX105" i="2"/>
  <c r="AY105" i="2"/>
  <c r="AZ105" i="2"/>
  <c r="M106" i="2"/>
  <c r="AS106" i="2"/>
  <c r="AT106" i="2"/>
  <c r="AU106" i="2"/>
  <c r="AV106" i="2"/>
  <c r="AW106" i="2"/>
  <c r="AX106" i="2"/>
  <c r="AY106" i="2"/>
  <c r="AZ106" i="2"/>
  <c r="M107" i="2"/>
  <c r="AS107" i="2"/>
  <c r="AT107" i="2"/>
  <c r="AU107" i="2"/>
  <c r="AV107" i="2"/>
  <c r="AW107" i="2"/>
  <c r="AX107" i="2"/>
  <c r="AY107" i="2"/>
  <c r="AZ107" i="2"/>
  <c r="M108" i="2"/>
  <c r="AS108" i="2"/>
  <c r="AT108" i="2"/>
  <c r="AU108" i="2"/>
  <c r="AV108" i="2"/>
  <c r="AW108" i="2"/>
  <c r="AX108" i="2"/>
  <c r="AY108" i="2"/>
  <c r="AZ108" i="2"/>
  <c r="M109" i="2"/>
  <c r="AS109" i="2"/>
  <c r="AT109" i="2"/>
  <c r="AU109" i="2"/>
  <c r="AV109" i="2"/>
  <c r="AW109" i="2"/>
  <c r="AX109" i="2"/>
  <c r="AY109" i="2"/>
  <c r="AZ109" i="2"/>
  <c r="M110" i="2"/>
  <c r="AS110" i="2"/>
  <c r="AT110" i="2"/>
  <c r="AU110" i="2"/>
  <c r="AV110" i="2"/>
  <c r="AW110" i="2"/>
  <c r="AX110" i="2"/>
  <c r="AY110" i="2"/>
  <c r="AZ110" i="2"/>
  <c r="M111" i="2"/>
  <c r="AS111" i="2"/>
  <c r="AT111" i="2"/>
  <c r="AU111" i="2"/>
  <c r="AV111" i="2"/>
  <c r="AW111" i="2"/>
  <c r="AX111" i="2"/>
  <c r="AY111" i="2"/>
  <c r="AZ111" i="2"/>
  <c r="M112" i="2"/>
  <c r="AS112" i="2"/>
  <c r="AT112" i="2"/>
  <c r="AU112" i="2"/>
  <c r="AV112" i="2"/>
  <c r="AW112" i="2"/>
  <c r="AX112" i="2"/>
  <c r="AY112" i="2"/>
  <c r="AZ112" i="2"/>
  <c r="M114" i="2"/>
  <c r="AS114" i="2"/>
  <c r="AT114" i="2"/>
  <c r="AU114" i="2"/>
  <c r="AV114" i="2"/>
  <c r="AW114" i="2"/>
  <c r="AX114" i="2"/>
  <c r="AY114" i="2"/>
  <c r="AZ114" i="2"/>
  <c r="M115" i="2"/>
  <c r="AS115" i="2"/>
  <c r="AT115" i="2"/>
  <c r="AU115" i="2"/>
  <c r="AV115" i="2"/>
  <c r="AW115" i="2"/>
  <c r="AX115" i="2"/>
  <c r="AY115" i="2"/>
  <c r="AZ115" i="2"/>
  <c r="M116" i="2"/>
  <c r="AS116" i="2"/>
  <c r="AT116" i="2"/>
  <c r="AU116" i="2"/>
  <c r="AV116" i="2"/>
  <c r="AW116" i="2"/>
  <c r="AX116" i="2"/>
  <c r="AY116" i="2"/>
  <c r="AZ116" i="2"/>
  <c r="M117" i="2"/>
  <c r="AS117" i="2"/>
  <c r="AT117" i="2"/>
  <c r="AU117" i="2"/>
  <c r="AV117" i="2"/>
  <c r="AW117" i="2"/>
  <c r="AX117" i="2"/>
  <c r="AY117" i="2"/>
  <c r="AZ117" i="2"/>
  <c r="M118" i="2"/>
  <c r="AS118" i="2"/>
  <c r="AT118" i="2"/>
  <c r="AU118" i="2"/>
  <c r="AV118" i="2"/>
  <c r="AW118" i="2"/>
  <c r="AX118" i="2"/>
  <c r="AY118" i="2"/>
  <c r="AZ118" i="2"/>
  <c r="M119" i="2"/>
  <c r="AS119" i="2"/>
  <c r="AT119" i="2"/>
  <c r="AU119" i="2"/>
  <c r="AV119" i="2"/>
  <c r="AW119" i="2"/>
  <c r="AX119" i="2"/>
  <c r="AY119" i="2"/>
  <c r="AZ119" i="2"/>
  <c r="M120" i="2"/>
  <c r="AS120" i="2"/>
  <c r="AT120" i="2"/>
  <c r="AU120" i="2"/>
  <c r="AV120" i="2"/>
  <c r="AW120" i="2"/>
  <c r="AX120" i="2"/>
  <c r="AY120" i="2"/>
  <c r="AZ120" i="2"/>
  <c r="M121" i="2"/>
  <c r="AS121" i="2"/>
  <c r="AT121" i="2"/>
  <c r="AU121" i="2"/>
  <c r="AV121" i="2"/>
  <c r="AW121" i="2"/>
  <c r="AX121" i="2"/>
  <c r="AY121" i="2"/>
  <c r="AZ121" i="2"/>
  <c r="M122" i="2"/>
  <c r="AS122" i="2"/>
  <c r="AT122" i="2"/>
  <c r="AU122" i="2"/>
  <c r="AV122" i="2"/>
  <c r="AW122" i="2"/>
  <c r="AX122" i="2"/>
  <c r="AY122" i="2"/>
  <c r="AZ122" i="2"/>
  <c r="M123" i="2"/>
  <c r="AS123" i="2"/>
  <c r="AT123" i="2"/>
  <c r="AU123" i="2"/>
  <c r="AV123" i="2"/>
  <c r="AW123" i="2"/>
  <c r="AX123" i="2"/>
  <c r="AY123" i="2"/>
  <c r="AZ123" i="2"/>
  <c r="M124" i="2"/>
  <c r="AS124" i="2"/>
  <c r="AT124" i="2"/>
  <c r="AU124" i="2"/>
  <c r="AV124" i="2"/>
  <c r="AW124" i="2"/>
  <c r="AX124" i="2"/>
  <c r="AY124" i="2"/>
  <c r="AZ124" i="2"/>
  <c r="M125" i="2"/>
  <c r="AS125" i="2"/>
  <c r="AT125" i="2"/>
  <c r="AU125" i="2"/>
  <c r="AV125" i="2"/>
  <c r="AW125" i="2"/>
  <c r="AX125" i="2"/>
  <c r="AY125" i="2"/>
  <c r="AZ125" i="2"/>
  <c r="M126" i="2"/>
  <c r="AS126" i="2"/>
  <c r="AT126" i="2"/>
  <c r="AU126" i="2"/>
  <c r="AV126" i="2"/>
  <c r="AW126" i="2"/>
  <c r="AX126" i="2"/>
  <c r="AY126" i="2"/>
  <c r="AZ126" i="2"/>
  <c r="M127" i="2"/>
  <c r="AS127" i="2"/>
  <c r="AT127" i="2"/>
  <c r="AU127" i="2"/>
  <c r="AV127" i="2"/>
  <c r="AW127" i="2"/>
  <c r="AX127" i="2"/>
  <c r="AY127" i="2"/>
  <c r="AZ127" i="2"/>
  <c r="M128" i="2"/>
  <c r="AS128" i="2"/>
  <c r="AT128" i="2"/>
  <c r="AU128" i="2"/>
  <c r="AV128" i="2"/>
  <c r="AW128" i="2"/>
  <c r="AX128" i="2"/>
  <c r="AY128" i="2"/>
  <c r="AZ128" i="2"/>
  <c r="M129" i="2"/>
  <c r="AS129" i="2"/>
  <c r="AT129" i="2"/>
  <c r="AU129" i="2"/>
  <c r="AV129" i="2"/>
  <c r="AW129" i="2"/>
  <c r="AX129" i="2"/>
  <c r="AY129" i="2"/>
  <c r="AZ129" i="2"/>
  <c r="BL129" i="2"/>
  <c r="M131" i="2"/>
  <c r="AS131" i="2"/>
  <c r="AT131" i="2"/>
  <c r="AU131" i="2"/>
  <c r="AV131" i="2"/>
  <c r="AW131" i="2"/>
  <c r="AX131" i="2"/>
  <c r="AY131" i="2"/>
  <c r="AZ131" i="2"/>
  <c r="M132" i="2"/>
  <c r="AS132" i="2"/>
  <c r="AT132" i="2"/>
  <c r="AU132" i="2"/>
  <c r="AV132" i="2"/>
  <c r="AW132" i="2"/>
  <c r="AX132" i="2"/>
  <c r="AY132" i="2"/>
  <c r="AZ132" i="2"/>
  <c r="M133" i="2"/>
  <c r="AS133" i="2"/>
  <c r="AT133" i="2"/>
  <c r="AU133" i="2"/>
  <c r="AV133" i="2"/>
  <c r="AW133" i="2"/>
  <c r="AX133" i="2"/>
  <c r="AY133" i="2"/>
  <c r="AZ133" i="2"/>
  <c r="M134" i="2"/>
  <c r="AS134" i="2"/>
  <c r="AT134" i="2"/>
  <c r="AU134" i="2"/>
  <c r="AV134" i="2"/>
  <c r="AW134" i="2"/>
  <c r="AX134" i="2"/>
  <c r="AY134" i="2"/>
  <c r="AZ134" i="2"/>
  <c r="M135" i="2"/>
  <c r="AS135" i="2"/>
  <c r="AT135" i="2"/>
  <c r="AU135" i="2"/>
  <c r="AV135" i="2"/>
  <c r="AW135" i="2"/>
  <c r="AX135" i="2"/>
  <c r="AY135" i="2"/>
  <c r="AZ135" i="2"/>
  <c r="M136" i="2"/>
  <c r="AS136" i="2"/>
  <c r="AT136" i="2"/>
  <c r="AU136" i="2"/>
  <c r="AV136" i="2"/>
  <c r="AW136" i="2"/>
  <c r="AX136" i="2"/>
  <c r="AY136" i="2"/>
  <c r="AZ136" i="2"/>
  <c r="M137" i="2"/>
  <c r="AS137" i="2"/>
  <c r="AT137" i="2"/>
  <c r="AU137" i="2"/>
  <c r="AV137" i="2"/>
  <c r="AW137" i="2"/>
  <c r="AX137" i="2"/>
  <c r="AY137" i="2"/>
  <c r="AZ137" i="2"/>
  <c r="M138" i="2"/>
  <c r="AS138" i="2"/>
  <c r="AT138" i="2"/>
  <c r="AU138" i="2"/>
  <c r="AV138" i="2"/>
  <c r="AW138" i="2"/>
  <c r="AX138" i="2"/>
  <c r="AY138" i="2"/>
  <c r="AZ138" i="2"/>
  <c r="M139" i="2"/>
  <c r="AS139" i="2"/>
  <c r="AT139" i="2"/>
  <c r="AU139" i="2"/>
  <c r="AV139" i="2"/>
  <c r="AW139" i="2"/>
  <c r="AX139" i="2"/>
  <c r="AY139" i="2"/>
  <c r="AZ139" i="2"/>
  <c r="M140" i="2"/>
  <c r="AS140" i="2"/>
  <c r="AT140" i="2"/>
  <c r="AU140" i="2"/>
  <c r="AV140" i="2"/>
  <c r="AW140" i="2"/>
  <c r="AX140" i="2"/>
  <c r="AY140" i="2"/>
  <c r="AZ140" i="2"/>
  <c r="M141" i="2"/>
  <c r="AS141" i="2"/>
  <c r="AT141" i="2"/>
  <c r="AU141" i="2"/>
  <c r="AV141" i="2"/>
  <c r="AW141" i="2"/>
  <c r="AX141" i="2"/>
  <c r="AY141" i="2"/>
  <c r="AZ141" i="2"/>
  <c r="M142" i="2"/>
  <c r="AS142" i="2"/>
  <c r="AT142" i="2"/>
  <c r="AU142" i="2"/>
  <c r="AV142" i="2"/>
  <c r="AW142" i="2"/>
  <c r="AX142" i="2"/>
  <c r="AY142" i="2"/>
  <c r="AZ142" i="2"/>
  <c r="M143" i="2"/>
  <c r="AS143" i="2"/>
  <c r="AT143" i="2"/>
  <c r="AU143" i="2"/>
  <c r="AV143" i="2"/>
  <c r="AW143" i="2"/>
  <c r="AX143" i="2"/>
  <c r="AY143" i="2"/>
  <c r="AZ143" i="2"/>
  <c r="M144" i="2"/>
  <c r="AS144" i="2"/>
  <c r="AT144" i="2"/>
  <c r="AU144" i="2"/>
  <c r="AV144" i="2"/>
  <c r="AW144" i="2"/>
  <c r="AX144" i="2"/>
  <c r="AY144" i="2"/>
  <c r="AZ144" i="2"/>
  <c r="M145" i="2"/>
  <c r="AS145" i="2"/>
  <c r="AT145" i="2"/>
  <c r="AU145" i="2"/>
  <c r="AV145" i="2"/>
  <c r="AW145" i="2"/>
  <c r="AX145" i="2"/>
  <c r="AY145" i="2"/>
  <c r="AZ145" i="2"/>
  <c r="M146" i="2"/>
  <c r="AS146" i="2"/>
  <c r="AT146" i="2"/>
  <c r="AU146" i="2"/>
  <c r="AV146" i="2"/>
  <c r="AW146" i="2"/>
  <c r="AX146" i="2"/>
  <c r="AY146" i="2"/>
  <c r="AZ146" i="2"/>
  <c r="M147" i="2"/>
  <c r="AS147" i="2"/>
  <c r="AT147" i="2"/>
  <c r="AU147" i="2"/>
  <c r="AV147" i="2"/>
  <c r="AW147" i="2"/>
  <c r="AX147" i="2"/>
  <c r="AY147" i="2"/>
  <c r="AZ147" i="2"/>
  <c r="M148" i="2"/>
  <c r="AS148" i="2"/>
  <c r="AT148" i="2"/>
  <c r="AU148" i="2"/>
  <c r="AV148" i="2"/>
  <c r="AW148" i="2"/>
  <c r="AX148" i="2"/>
  <c r="AY148" i="2"/>
  <c r="AZ148" i="2"/>
  <c r="M149" i="2"/>
  <c r="AS149" i="2"/>
  <c r="AT149" i="2"/>
  <c r="AU149" i="2"/>
  <c r="AV149" i="2"/>
  <c r="AW149" i="2"/>
  <c r="AX149" i="2"/>
  <c r="AY149" i="2"/>
  <c r="AZ149" i="2"/>
  <c r="M150" i="2"/>
  <c r="AS150" i="2"/>
  <c r="AT150" i="2"/>
  <c r="AU150" i="2"/>
  <c r="AV150" i="2"/>
  <c r="AW150" i="2"/>
  <c r="AX150" i="2"/>
  <c r="AY150" i="2"/>
  <c r="AZ150" i="2"/>
  <c r="M151" i="2"/>
  <c r="AS151" i="2"/>
  <c r="AT151" i="2"/>
  <c r="AU151" i="2"/>
  <c r="AV151" i="2"/>
  <c r="AW151" i="2"/>
  <c r="AX151" i="2"/>
  <c r="AY151" i="2"/>
  <c r="AZ151" i="2"/>
  <c r="M152" i="2"/>
  <c r="AS152" i="2"/>
  <c r="AT152" i="2"/>
  <c r="AU152" i="2"/>
  <c r="AV152" i="2"/>
  <c r="AW152" i="2"/>
  <c r="AX152" i="2"/>
  <c r="AY152" i="2"/>
  <c r="AZ152" i="2"/>
  <c r="M153" i="2"/>
  <c r="AS153" i="2"/>
  <c r="AT153" i="2"/>
  <c r="AU153" i="2"/>
  <c r="AV153" i="2"/>
  <c r="AW153" i="2"/>
  <c r="AX153" i="2"/>
  <c r="AY153" i="2"/>
  <c r="AZ153" i="2"/>
  <c r="M154" i="2"/>
  <c r="AS154" i="2"/>
  <c r="AT154" i="2"/>
  <c r="AU154" i="2"/>
  <c r="AV154" i="2"/>
  <c r="AW154" i="2"/>
  <c r="AX154" i="2"/>
  <c r="AY154" i="2"/>
  <c r="AZ154" i="2"/>
  <c r="M155" i="2"/>
  <c r="AS155" i="2"/>
  <c r="AT155" i="2"/>
  <c r="AU155" i="2"/>
  <c r="AV155" i="2"/>
  <c r="AW155" i="2"/>
  <c r="AX155" i="2"/>
  <c r="AY155" i="2"/>
  <c r="AZ155" i="2"/>
  <c r="M156" i="2"/>
  <c r="AS156" i="2"/>
  <c r="AT156" i="2"/>
  <c r="AU156" i="2"/>
  <c r="AV156" i="2"/>
  <c r="AW156" i="2"/>
  <c r="AX156" i="2"/>
  <c r="AY156" i="2"/>
  <c r="AZ156" i="2"/>
  <c r="M157" i="2"/>
  <c r="AS157" i="2"/>
  <c r="AT157" i="2"/>
  <c r="AU157" i="2"/>
  <c r="AV157" i="2"/>
  <c r="AW157" i="2"/>
  <c r="AX157" i="2"/>
  <c r="AY157" i="2"/>
  <c r="AZ157" i="2"/>
  <c r="M158" i="2"/>
  <c r="AS158" i="2"/>
  <c r="AT158" i="2"/>
  <c r="AU158" i="2"/>
  <c r="AV158" i="2"/>
  <c r="AW158" i="2"/>
  <c r="AX158" i="2"/>
  <c r="AY158" i="2"/>
  <c r="AZ158" i="2"/>
  <c r="M159" i="2"/>
  <c r="AS159" i="2"/>
  <c r="AT159" i="2"/>
  <c r="AU159" i="2"/>
  <c r="AV159" i="2"/>
  <c r="AW159" i="2"/>
  <c r="AX159" i="2"/>
  <c r="AY159" i="2"/>
  <c r="AZ159" i="2"/>
  <c r="M160" i="2"/>
  <c r="AS160" i="2"/>
  <c r="AT160" i="2"/>
  <c r="AU160" i="2"/>
  <c r="AV160" i="2"/>
  <c r="AW160" i="2"/>
  <c r="AX160" i="2"/>
  <c r="AY160" i="2"/>
  <c r="AZ160" i="2"/>
  <c r="M161" i="2"/>
  <c r="AS161" i="2"/>
  <c r="AT161" i="2"/>
  <c r="AU161" i="2"/>
  <c r="AV161" i="2"/>
  <c r="AW161" i="2"/>
  <c r="AX161" i="2"/>
  <c r="AY161" i="2"/>
  <c r="AZ161" i="2"/>
  <c r="M162" i="2"/>
  <c r="AS162" i="2"/>
  <c r="AT162" i="2"/>
  <c r="AU162" i="2"/>
  <c r="AV162" i="2"/>
  <c r="AW162" i="2"/>
  <c r="AX162" i="2"/>
  <c r="AY162" i="2"/>
  <c r="AZ162" i="2"/>
  <c r="M163" i="2"/>
  <c r="AS163" i="2"/>
  <c r="AT163" i="2"/>
  <c r="AU163" i="2"/>
  <c r="AV163" i="2"/>
  <c r="AW163" i="2"/>
  <c r="AX163" i="2"/>
  <c r="AY163" i="2"/>
  <c r="AZ163" i="2"/>
  <c r="M164" i="2"/>
  <c r="AS164" i="2"/>
  <c r="AT164" i="2"/>
  <c r="AU164" i="2"/>
  <c r="AV164" i="2"/>
  <c r="AW164" i="2"/>
  <c r="AX164" i="2"/>
  <c r="AY164" i="2"/>
  <c r="AZ164" i="2"/>
  <c r="M165" i="2"/>
  <c r="AS165" i="2"/>
  <c r="AT165" i="2"/>
  <c r="AU165" i="2"/>
  <c r="AV165" i="2"/>
  <c r="AW165" i="2"/>
  <c r="AX165" i="2"/>
  <c r="AY165" i="2"/>
  <c r="AZ165" i="2"/>
  <c r="M166" i="2"/>
  <c r="AS166" i="2"/>
  <c r="AT166" i="2"/>
  <c r="AU166" i="2"/>
  <c r="AV166" i="2"/>
  <c r="AW166" i="2"/>
  <c r="AX166" i="2"/>
  <c r="AY166" i="2"/>
  <c r="AZ166" i="2"/>
  <c r="M167" i="2"/>
  <c r="AS167" i="2"/>
  <c r="AT167" i="2"/>
  <c r="AU167" i="2"/>
  <c r="AV167" i="2"/>
  <c r="AW167" i="2"/>
  <c r="AX167" i="2"/>
  <c r="AY167" i="2"/>
  <c r="AZ167" i="2"/>
  <c r="M168" i="2"/>
  <c r="AS168" i="2"/>
  <c r="AT168" i="2"/>
  <c r="AU168" i="2"/>
  <c r="AV168" i="2"/>
  <c r="AW168" i="2"/>
  <c r="AX168" i="2"/>
  <c r="AY168" i="2"/>
  <c r="AZ168" i="2"/>
  <c r="M169" i="2"/>
  <c r="AS169" i="2"/>
  <c r="AT169" i="2"/>
  <c r="AU169" i="2"/>
  <c r="AV169" i="2"/>
  <c r="AW169" i="2"/>
  <c r="AX169" i="2"/>
  <c r="AY169" i="2"/>
  <c r="AZ169" i="2"/>
  <c r="M170" i="2"/>
  <c r="AS170" i="2"/>
  <c r="AT170" i="2"/>
  <c r="AU170" i="2"/>
  <c r="AV170" i="2"/>
  <c r="AW170" i="2"/>
  <c r="AX170" i="2"/>
  <c r="AY170" i="2"/>
  <c r="AZ170" i="2"/>
  <c r="M171" i="2"/>
  <c r="AS171" i="2"/>
  <c r="AT171" i="2"/>
  <c r="AU171" i="2"/>
  <c r="AV171" i="2"/>
  <c r="AW171" i="2"/>
  <c r="AX171" i="2"/>
  <c r="AY171" i="2"/>
  <c r="AZ171" i="2"/>
  <c r="M172" i="2"/>
  <c r="AS172" i="2"/>
  <c r="AT172" i="2"/>
  <c r="AU172" i="2"/>
  <c r="AV172" i="2"/>
  <c r="AW172" i="2"/>
  <c r="AX172" i="2"/>
  <c r="AY172" i="2"/>
  <c r="AZ172" i="2"/>
  <c r="M173" i="2"/>
  <c r="AS173" i="2"/>
  <c r="AT173" i="2"/>
  <c r="AU173" i="2"/>
  <c r="AV173" i="2"/>
  <c r="AW173" i="2"/>
  <c r="AX173" i="2"/>
  <c r="AY173" i="2"/>
  <c r="AZ173" i="2"/>
  <c r="M174" i="2"/>
  <c r="AS174" i="2"/>
  <c r="AT174" i="2"/>
  <c r="AU174" i="2"/>
  <c r="AV174" i="2"/>
  <c r="AW174" i="2"/>
  <c r="AX174" i="2"/>
  <c r="AY174" i="2"/>
  <c r="AZ174" i="2"/>
  <c r="M175" i="2"/>
  <c r="AS175" i="2"/>
  <c r="AT175" i="2"/>
  <c r="AU175" i="2"/>
  <c r="AV175" i="2"/>
  <c r="AW175" i="2"/>
  <c r="AX175" i="2"/>
  <c r="AY175" i="2"/>
  <c r="AZ175" i="2"/>
  <c r="M176" i="2"/>
  <c r="AS176" i="2"/>
  <c r="AT176" i="2"/>
  <c r="AU176" i="2"/>
  <c r="AV176" i="2"/>
  <c r="AW176" i="2"/>
  <c r="AX176" i="2"/>
  <c r="AY176" i="2"/>
  <c r="AZ176" i="2"/>
  <c r="M177" i="2"/>
  <c r="AS177" i="2"/>
  <c r="AT177" i="2"/>
  <c r="AU177" i="2"/>
  <c r="AV177" i="2"/>
  <c r="AW177" i="2"/>
  <c r="AX177" i="2"/>
  <c r="AY177" i="2"/>
  <c r="AZ177" i="2"/>
  <c r="M178" i="2"/>
  <c r="AS178" i="2"/>
  <c r="AT178" i="2"/>
  <c r="AU178" i="2"/>
  <c r="AV178" i="2"/>
  <c r="AW178" i="2"/>
  <c r="AX178" i="2"/>
  <c r="AY178" i="2"/>
  <c r="AZ178" i="2"/>
  <c r="M179" i="2"/>
  <c r="AS179" i="2"/>
  <c r="AT179" i="2"/>
  <c r="AU179" i="2"/>
  <c r="AV179" i="2"/>
  <c r="AW179" i="2"/>
  <c r="AX179" i="2"/>
  <c r="AY179" i="2"/>
  <c r="AZ179" i="2"/>
  <c r="M180" i="2"/>
  <c r="AS180" i="2"/>
  <c r="AT180" i="2"/>
  <c r="AU180" i="2"/>
  <c r="AV180" i="2"/>
  <c r="AW180" i="2"/>
  <c r="AX180" i="2"/>
  <c r="AY180" i="2"/>
  <c r="AZ180" i="2"/>
  <c r="M181" i="2"/>
  <c r="AS181" i="2"/>
  <c r="AT181" i="2"/>
  <c r="AU181" i="2"/>
  <c r="AV181" i="2"/>
  <c r="AW181" i="2"/>
  <c r="AX181" i="2"/>
  <c r="AY181" i="2"/>
  <c r="AZ181" i="2"/>
  <c r="M182" i="2"/>
  <c r="AS182" i="2"/>
  <c r="AT182" i="2"/>
  <c r="AU182" i="2"/>
  <c r="AV182" i="2"/>
  <c r="AW182" i="2"/>
  <c r="AX182" i="2"/>
  <c r="AY182" i="2"/>
  <c r="AZ182" i="2"/>
  <c r="M183" i="2"/>
  <c r="AS183" i="2"/>
  <c r="AT183" i="2"/>
  <c r="AU183" i="2"/>
  <c r="AV183" i="2"/>
  <c r="AW183" i="2"/>
  <c r="AX183" i="2"/>
  <c r="AY183" i="2"/>
  <c r="AZ183" i="2"/>
  <c r="M184" i="2"/>
  <c r="AS184" i="2"/>
  <c r="AT184" i="2"/>
  <c r="AU184" i="2"/>
  <c r="AV184" i="2"/>
  <c r="AW184" i="2"/>
  <c r="AX184" i="2"/>
  <c r="AY184" i="2"/>
  <c r="AZ184" i="2"/>
  <c r="M185" i="2"/>
  <c r="AS185" i="2"/>
  <c r="AT185" i="2"/>
  <c r="AU185" i="2"/>
  <c r="AV185" i="2"/>
  <c r="AW185" i="2"/>
  <c r="AX185" i="2"/>
  <c r="AY185" i="2"/>
  <c r="AZ185" i="2"/>
  <c r="M186" i="2"/>
  <c r="AS186" i="2"/>
  <c r="AT186" i="2"/>
  <c r="AU186" i="2"/>
  <c r="AV186" i="2"/>
  <c r="AW186" i="2"/>
  <c r="AX186" i="2"/>
  <c r="AY186" i="2"/>
  <c r="AZ186" i="2"/>
  <c r="M187" i="2"/>
  <c r="AS187" i="2"/>
  <c r="AT187" i="2"/>
  <c r="AU187" i="2"/>
  <c r="AV187" i="2"/>
  <c r="AW187" i="2"/>
  <c r="AX187" i="2"/>
  <c r="AY187" i="2"/>
  <c r="AZ187" i="2"/>
  <c r="M188" i="2"/>
  <c r="AS188" i="2"/>
  <c r="AT188" i="2"/>
  <c r="AU188" i="2"/>
  <c r="AV188" i="2"/>
  <c r="AW188" i="2"/>
  <c r="AX188" i="2"/>
  <c r="AY188" i="2"/>
  <c r="AZ188" i="2"/>
  <c r="M189" i="2"/>
  <c r="AS189" i="2"/>
  <c r="AT189" i="2"/>
  <c r="AU189" i="2"/>
  <c r="AV189" i="2"/>
  <c r="AW189" i="2"/>
  <c r="AX189" i="2"/>
  <c r="AY189" i="2"/>
  <c r="AZ189" i="2"/>
  <c r="M190" i="2"/>
  <c r="AS190" i="2"/>
  <c r="AT190" i="2"/>
  <c r="AU190" i="2"/>
  <c r="AV190" i="2"/>
  <c r="AW190" i="2"/>
  <c r="AX190" i="2"/>
  <c r="AY190" i="2"/>
  <c r="AZ190" i="2"/>
  <c r="M191" i="2"/>
  <c r="AS191" i="2"/>
  <c r="AT191" i="2"/>
  <c r="AU191" i="2"/>
  <c r="AV191" i="2"/>
  <c r="AW191" i="2"/>
  <c r="AX191" i="2"/>
  <c r="AY191" i="2"/>
  <c r="AZ191" i="2"/>
  <c r="M192" i="2"/>
  <c r="AS192" i="2"/>
  <c r="AT192" i="2"/>
  <c r="AU192" i="2"/>
  <c r="AV192" i="2"/>
  <c r="AW192" i="2"/>
  <c r="AX192" i="2"/>
  <c r="AY192" i="2"/>
  <c r="AZ192" i="2"/>
  <c r="M193" i="2"/>
  <c r="AS193" i="2"/>
  <c r="AT193" i="2"/>
  <c r="AU193" i="2"/>
  <c r="AV193" i="2"/>
  <c r="AW193" i="2"/>
  <c r="AX193" i="2"/>
  <c r="AY193" i="2"/>
  <c r="AZ193" i="2"/>
  <c r="M194" i="2"/>
  <c r="AS194" i="2"/>
  <c r="AT194" i="2"/>
  <c r="AU194" i="2"/>
  <c r="AV194" i="2"/>
  <c r="AW194" i="2"/>
  <c r="AX194" i="2"/>
  <c r="AY194" i="2"/>
  <c r="AZ194" i="2"/>
  <c r="M195" i="2"/>
  <c r="AS195" i="2"/>
  <c r="AT195" i="2"/>
  <c r="AU195" i="2"/>
  <c r="AV195" i="2"/>
  <c r="AW195" i="2"/>
  <c r="AX195" i="2"/>
  <c r="AY195" i="2"/>
  <c r="AZ195" i="2"/>
  <c r="M196" i="2"/>
  <c r="AS196" i="2"/>
  <c r="AT196" i="2"/>
  <c r="AU196" i="2"/>
  <c r="AV196" i="2"/>
  <c r="AW196" i="2"/>
  <c r="AX196" i="2"/>
  <c r="AY196" i="2"/>
  <c r="AZ196" i="2"/>
  <c r="M197" i="2"/>
  <c r="AS197" i="2"/>
  <c r="AT197" i="2"/>
  <c r="AU197" i="2"/>
  <c r="AV197" i="2"/>
  <c r="AW197" i="2"/>
  <c r="AX197" i="2"/>
  <c r="AY197" i="2"/>
  <c r="AZ197" i="2"/>
  <c r="M198" i="2"/>
  <c r="AS198" i="2"/>
  <c r="AT198" i="2"/>
  <c r="AU198" i="2"/>
  <c r="AV198" i="2"/>
  <c r="AW198" i="2"/>
  <c r="AX198" i="2"/>
  <c r="AY198" i="2"/>
  <c r="AZ198" i="2"/>
  <c r="M199" i="2"/>
  <c r="AS199" i="2"/>
  <c r="AT199" i="2"/>
  <c r="AU199" i="2"/>
  <c r="AV199" i="2"/>
  <c r="AW199" i="2"/>
  <c r="AX199" i="2"/>
  <c r="AY199" i="2"/>
  <c r="AZ199" i="2"/>
  <c r="M200" i="2"/>
  <c r="AS200" i="2"/>
  <c r="AT200" i="2"/>
  <c r="AU200" i="2"/>
  <c r="AV200" i="2"/>
  <c r="AW200" i="2"/>
  <c r="AX200" i="2"/>
  <c r="AY200" i="2"/>
  <c r="AZ200" i="2"/>
  <c r="M201" i="2"/>
  <c r="AS201" i="2"/>
  <c r="AT201" i="2"/>
  <c r="AU201" i="2"/>
  <c r="AV201" i="2"/>
  <c r="AW201" i="2"/>
  <c r="AX201" i="2"/>
  <c r="AY201" i="2"/>
  <c r="AZ201" i="2"/>
  <c r="M202" i="2"/>
  <c r="AS202" i="2"/>
  <c r="AT202" i="2"/>
  <c r="AU202" i="2"/>
  <c r="AV202" i="2"/>
  <c r="AW202" i="2"/>
  <c r="AX202" i="2"/>
  <c r="AY202" i="2"/>
  <c r="AZ202" i="2"/>
  <c r="M203" i="2"/>
  <c r="AS203" i="2"/>
  <c r="AT203" i="2"/>
  <c r="AU203" i="2"/>
  <c r="AV203" i="2"/>
  <c r="AW203" i="2"/>
  <c r="AX203" i="2"/>
  <c r="AY203" i="2"/>
  <c r="AZ203" i="2"/>
  <c r="M204" i="2"/>
  <c r="AS204" i="2"/>
  <c r="AT204" i="2"/>
  <c r="AU204" i="2"/>
  <c r="AV204" i="2"/>
  <c r="AW204" i="2"/>
  <c r="AX204" i="2"/>
  <c r="AY204" i="2"/>
  <c r="AZ204" i="2"/>
  <c r="M205" i="2"/>
  <c r="AS205" i="2"/>
  <c r="AT205" i="2"/>
  <c r="AU205" i="2"/>
  <c r="AV205" i="2"/>
  <c r="AW205" i="2"/>
  <c r="AX205" i="2"/>
  <c r="AY205" i="2"/>
  <c r="AZ205" i="2"/>
  <c r="M206" i="2"/>
  <c r="AS206" i="2"/>
  <c r="AT206" i="2"/>
  <c r="AU206" i="2"/>
  <c r="AV206" i="2"/>
  <c r="AW206" i="2"/>
  <c r="AX206" i="2"/>
  <c r="AY206" i="2"/>
  <c r="AZ206" i="2"/>
  <c r="BL206" i="2"/>
  <c r="M208" i="2"/>
  <c r="AS208" i="2"/>
  <c r="AT208" i="2"/>
  <c r="AU208" i="2"/>
  <c r="AV208" i="2"/>
  <c r="AW208" i="2"/>
  <c r="AX208" i="2"/>
  <c r="AY208" i="2"/>
  <c r="AZ208" i="2"/>
  <c r="M209" i="2"/>
  <c r="AS209" i="2"/>
  <c r="AT209" i="2"/>
  <c r="AU209" i="2"/>
  <c r="AV209" i="2"/>
  <c r="AW209" i="2"/>
  <c r="AX209" i="2"/>
  <c r="AY209" i="2"/>
  <c r="AZ209" i="2"/>
  <c r="M210" i="2"/>
  <c r="AS210" i="2"/>
  <c r="AT210" i="2"/>
  <c r="AU210" i="2"/>
  <c r="AV210" i="2"/>
  <c r="AW210" i="2"/>
  <c r="AX210" i="2"/>
  <c r="AY210" i="2"/>
  <c r="AZ210" i="2"/>
  <c r="M211" i="2"/>
  <c r="AS211" i="2"/>
  <c r="AT211" i="2"/>
  <c r="AU211" i="2"/>
  <c r="AV211" i="2"/>
  <c r="AW211" i="2"/>
  <c r="AX211" i="2"/>
  <c r="AY211" i="2"/>
  <c r="AZ211" i="2"/>
  <c r="M212" i="2"/>
  <c r="AS212" i="2"/>
  <c r="AT212" i="2"/>
  <c r="AU212" i="2"/>
  <c r="AV212" i="2"/>
  <c r="AW212" i="2"/>
  <c r="AX212" i="2"/>
  <c r="AY212" i="2"/>
  <c r="AZ212" i="2"/>
  <c r="M213" i="2"/>
  <c r="AS213" i="2"/>
  <c r="AT213" i="2"/>
  <c r="AU213" i="2"/>
  <c r="AV213" i="2"/>
  <c r="AW213" i="2"/>
  <c r="AX213" i="2"/>
  <c r="AY213" i="2"/>
  <c r="AZ213" i="2"/>
  <c r="M214" i="2"/>
  <c r="AS214" i="2"/>
  <c r="AT214" i="2"/>
  <c r="AU214" i="2"/>
  <c r="AV214" i="2"/>
  <c r="AW214" i="2"/>
  <c r="AX214" i="2"/>
  <c r="AY214" i="2"/>
  <c r="AZ214" i="2"/>
  <c r="M215" i="2"/>
  <c r="AS215" i="2"/>
  <c r="AT215" i="2"/>
  <c r="AU215" i="2"/>
  <c r="AV215" i="2"/>
  <c r="AW215" i="2"/>
  <c r="AX215" i="2"/>
  <c r="AY215" i="2"/>
  <c r="AZ215" i="2"/>
  <c r="M216" i="2"/>
  <c r="AS216" i="2"/>
  <c r="AT216" i="2"/>
  <c r="AU216" i="2"/>
  <c r="AV216" i="2"/>
  <c r="AW216" i="2"/>
  <c r="AX216" i="2"/>
  <c r="AY216" i="2"/>
  <c r="AZ216" i="2"/>
  <c r="M217" i="2"/>
  <c r="AS217" i="2"/>
  <c r="AT217" i="2"/>
  <c r="AU217" i="2"/>
  <c r="AV217" i="2"/>
  <c r="AW217" i="2"/>
  <c r="AX217" i="2"/>
  <c r="AY217" i="2"/>
  <c r="AZ217" i="2"/>
  <c r="M218" i="2"/>
  <c r="AS218" i="2"/>
  <c r="AT218" i="2"/>
  <c r="AU218" i="2"/>
  <c r="AV218" i="2"/>
  <c r="AW218" i="2"/>
  <c r="AX218" i="2"/>
  <c r="AY218" i="2"/>
  <c r="AZ218" i="2"/>
  <c r="M219" i="2"/>
  <c r="AS219" i="2"/>
  <c r="AT219" i="2"/>
  <c r="AU219" i="2"/>
  <c r="AV219" i="2"/>
  <c r="AW219" i="2"/>
  <c r="AX219" i="2"/>
  <c r="AY219" i="2"/>
  <c r="AZ219" i="2"/>
  <c r="M220" i="2"/>
  <c r="AS220" i="2"/>
  <c r="AT220" i="2"/>
  <c r="AU220" i="2"/>
  <c r="AV220" i="2"/>
  <c r="AW220" i="2"/>
  <c r="AX220" i="2"/>
  <c r="AY220" i="2"/>
  <c r="AZ220" i="2"/>
  <c r="M221" i="2"/>
  <c r="AS221" i="2"/>
  <c r="AT221" i="2"/>
  <c r="AU221" i="2"/>
  <c r="AV221" i="2"/>
  <c r="AW221" i="2"/>
  <c r="AX221" i="2"/>
  <c r="AY221" i="2"/>
  <c r="AZ221" i="2"/>
  <c r="M222" i="2"/>
  <c r="AS222" i="2"/>
  <c r="AT222" i="2"/>
  <c r="AU222" i="2"/>
  <c r="AV222" i="2"/>
  <c r="AW222" i="2"/>
  <c r="AX222" i="2"/>
  <c r="AY222" i="2"/>
  <c r="AZ222" i="2"/>
  <c r="M223" i="2"/>
  <c r="AS223" i="2"/>
  <c r="AT223" i="2"/>
  <c r="AU223" i="2"/>
  <c r="AV223" i="2"/>
  <c r="AW223" i="2"/>
  <c r="AX223" i="2"/>
  <c r="AY223" i="2"/>
  <c r="AZ223" i="2"/>
  <c r="M224" i="2"/>
  <c r="AS224" i="2"/>
  <c r="AT224" i="2"/>
  <c r="AU224" i="2"/>
  <c r="AV224" i="2"/>
  <c r="AW224" i="2"/>
  <c r="AX224" i="2"/>
  <c r="AY224" i="2"/>
  <c r="AZ224" i="2"/>
  <c r="M225" i="2"/>
  <c r="AS225" i="2"/>
  <c r="AT225" i="2"/>
  <c r="AU225" i="2"/>
  <c r="AV225" i="2"/>
  <c r="AW225" i="2"/>
  <c r="AX225" i="2"/>
  <c r="AY225" i="2"/>
  <c r="AZ225" i="2"/>
  <c r="M226" i="2"/>
  <c r="AS226" i="2"/>
  <c r="AT226" i="2"/>
  <c r="AU226" i="2"/>
  <c r="AV226" i="2"/>
  <c r="AW226" i="2"/>
  <c r="AX226" i="2"/>
  <c r="AY226" i="2"/>
  <c r="AZ226" i="2"/>
  <c r="M227" i="2"/>
  <c r="AS227" i="2"/>
  <c r="AT227" i="2"/>
  <c r="AU227" i="2"/>
  <c r="AV227" i="2"/>
  <c r="AW227" i="2"/>
  <c r="AX227" i="2"/>
  <c r="AY227" i="2"/>
  <c r="AZ227" i="2"/>
  <c r="M228" i="2"/>
  <c r="AS228" i="2"/>
  <c r="AT228" i="2"/>
  <c r="AU228" i="2"/>
  <c r="AV228" i="2"/>
  <c r="AW228" i="2"/>
  <c r="AX228" i="2"/>
  <c r="AY228" i="2"/>
  <c r="AZ228" i="2"/>
  <c r="M229" i="2"/>
  <c r="AS229" i="2"/>
  <c r="AT229" i="2"/>
  <c r="AU229" i="2"/>
  <c r="AV229" i="2"/>
  <c r="AW229" i="2"/>
  <c r="AX229" i="2"/>
  <c r="AY229" i="2"/>
  <c r="AZ229" i="2"/>
  <c r="M230" i="2"/>
  <c r="AS230" i="2"/>
  <c r="AT230" i="2"/>
  <c r="AU230" i="2"/>
  <c r="AV230" i="2"/>
  <c r="AW230" i="2"/>
  <c r="AX230" i="2"/>
  <c r="AY230" i="2"/>
  <c r="AZ230" i="2"/>
  <c r="M231" i="2"/>
  <c r="AS231" i="2"/>
  <c r="AT231" i="2"/>
  <c r="AU231" i="2"/>
  <c r="AV231" i="2"/>
  <c r="AW231" i="2"/>
  <c r="AX231" i="2"/>
  <c r="AY231" i="2"/>
  <c r="AZ231" i="2"/>
  <c r="M232" i="2"/>
  <c r="AS232" i="2"/>
  <c r="AT232" i="2"/>
  <c r="AU232" i="2"/>
  <c r="AV232" i="2"/>
  <c r="AW232" i="2"/>
  <c r="AX232" i="2"/>
  <c r="AY232" i="2"/>
  <c r="AZ232" i="2"/>
  <c r="M233" i="2"/>
  <c r="AS233" i="2"/>
  <c r="AT233" i="2"/>
  <c r="AU233" i="2"/>
  <c r="AV233" i="2"/>
  <c r="AW233" i="2"/>
  <c r="AX233" i="2"/>
  <c r="AY233" i="2"/>
  <c r="AZ233" i="2"/>
  <c r="M234" i="2"/>
  <c r="AS234" i="2"/>
  <c r="AT234" i="2"/>
  <c r="AU234" i="2"/>
  <c r="AV234" i="2"/>
  <c r="AW234" i="2"/>
  <c r="AX234" i="2"/>
  <c r="AY234" i="2"/>
  <c r="AZ234" i="2"/>
  <c r="M235" i="2"/>
  <c r="AS235" i="2"/>
  <c r="AT235" i="2"/>
  <c r="AU235" i="2"/>
  <c r="AV235" i="2"/>
  <c r="AW235" i="2"/>
  <c r="AX235" i="2"/>
  <c r="AY235" i="2"/>
  <c r="AZ235" i="2"/>
  <c r="M236" i="2"/>
  <c r="AS236" i="2"/>
  <c r="AT236" i="2"/>
  <c r="AU236" i="2"/>
  <c r="AV236" i="2"/>
  <c r="AW236" i="2"/>
  <c r="AX236" i="2"/>
  <c r="AY236" i="2"/>
  <c r="AZ236" i="2"/>
  <c r="M237" i="2"/>
  <c r="AS237" i="2"/>
  <c r="AT237" i="2"/>
  <c r="AU237" i="2"/>
  <c r="AV237" i="2"/>
  <c r="AW237" i="2"/>
  <c r="AX237" i="2"/>
  <c r="AY237" i="2"/>
  <c r="AZ237" i="2"/>
  <c r="M238" i="2"/>
  <c r="AS238" i="2"/>
  <c r="AT238" i="2"/>
  <c r="AU238" i="2"/>
  <c r="AV238" i="2"/>
  <c r="AW238" i="2"/>
  <c r="AX238" i="2"/>
  <c r="AY238" i="2"/>
  <c r="AZ238" i="2"/>
  <c r="M239" i="2"/>
  <c r="AS239" i="2"/>
  <c r="AT239" i="2"/>
  <c r="AU239" i="2"/>
  <c r="AV239" i="2"/>
  <c r="AW239" i="2"/>
  <c r="AX239" i="2"/>
  <c r="AY239" i="2"/>
  <c r="AZ239" i="2"/>
  <c r="M240" i="2"/>
  <c r="AS240" i="2"/>
  <c r="AT240" i="2"/>
  <c r="AU240" i="2"/>
  <c r="AV240" i="2"/>
  <c r="AW240" i="2"/>
  <c r="AX240" i="2"/>
  <c r="AY240" i="2"/>
  <c r="AZ240" i="2"/>
  <c r="M241" i="2"/>
  <c r="AS241" i="2"/>
  <c r="AT241" i="2"/>
  <c r="AU241" i="2"/>
  <c r="AV241" i="2"/>
  <c r="AW241" i="2"/>
  <c r="AX241" i="2"/>
  <c r="AY241" i="2"/>
  <c r="AZ241" i="2"/>
  <c r="M242" i="2"/>
  <c r="AS242" i="2"/>
  <c r="AT242" i="2"/>
  <c r="AU242" i="2"/>
  <c r="AV242" i="2"/>
  <c r="AW242" i="2"/>
  <c r="AX242" i="2"/>
  <c r="AY242" i="2"/>
  <c r="AZ242" i="2"/>
  <c r="M243" i="2"/>
  <c r="AS243" i="2"/>
  <c r="AT243" i="2"/>
  <c r="AU243" i="2"/>
  <c r="AV243" i="2"/>
  <c r="AW243" i="2"/>
  <c r="AX243" i="2"/>
  <c r="AY243" i="2"/>
  <c r="AZ243" i="2"/>
  <c r="M244" i="2"/>
  <c r="AS244" i="2"/>
  <c r="AT244" i="2"/>
  <c r="AU244" i="2"/>
  <c r="AV244" i="2"/>
  <c r="AW244" i="2"/>
  <c r="AX244" i="2"/>
  <c r="AY244" i="2"/>
  <c r="AZ244" i="2"/>
  <c r="M245" i="2"/>
  <c r="AS245" i="2"/>
  <c r="AT245" i="2"/>
  <c r="AU245" i="2"/>
  <c r="AV245" i="2"/>
  <c r="AW245" i="2"/>
  <c r="AX245" i="2"/>
  <c r="AY245" i="2"/>
  <c r="AZ245" i="2"/>
  <c r="M246" i="2"/>
  <c r="AS246" i="2"/>
  <c r="AT246" i="2"/>
  <c r="AU246" i="2"/>
  <c r="AV246" i="2"/>
  <c r="AW246" i="2"/>
  <c r="AX246" i="2"/>
  <c r="AY246" i="2"/>
  <c r="AZ246" i="2"/>
  <c r="M247" i="2"/>
  <c r="AS247" i="2"/>
  <c r="AT247" i="2"/>
  <c r="AU247" i="2"/>
  <c r="AV247" i="2"/>
  <c r="AW247" i="2"/>
  <c r="AX247" i="2"/>
  <c r="AY247" i="2"/>
  <c r="AZ247" i="2"/>
  <c r="M248" i="2"/>
  <c r="AS248" i="2"/>
  <c r="AT248" i="2"/>
  <c r="AU248" i="2"/>
  <c r="AV248" i="2"/>
  <c r="AW248" i="2"/>
  <c r="AX248" i="2"/>
  <c r="AY248" i="2"/>
  <c r="AZ248" i="2"/>
  <c r="M249" i="2"/>
  <c r="AS249" i="2"/>
  <c r="AT249" i="2"/>
  <c r="AU249" i="2"/>
  <c r="AV249" i="2"/>
  <c r="AW249" i="2"/>
  <c r="AX249" i="2"/>
  <c r="AY249" i="2"/>
  <c r="AZ249" i="2"/>
  <c r="M250" i="2"/>
  <c r="AS250" i="2"/>
  <c r="AT250" i="2"/>
  <c r="AU250" i="2"/>
  <c r="AV250" i="2"/>
  <c r="AW250" i="2"/>
  <c r="AX250" i="2"/>
  <c r="AY250" i="2"/>
  <c r="AZ250" i="2"/>
  <c r="M251" i="2"/>
  <c r="AS251" i="2"/>
  <c r="AT251" i="2"/>
  <c r="AU251" i="2"/>
  <c r="AV251" i="2"/>
  <c r="AW251" i="2"/>
  <c r="AX251" i="2"/>
  <c r="AY251" i="2"/>
  <c r="AZ251" i="2"/>
  <c r="M252" i="2"/>
  <c r="AS252" i="2"/>
  <c r="AT252" i="2"/>
  <c r="AU252" i="2"/>
  <c r="AV252" i="2"/>
  <c r="AW252" i="2"/>
  <c r="AX252" i="2"/>
  <c r="AY252" i="2"/>
  <c r="AZ252" i="2"/>
  <c r="M253" i="2"/>
  <c r="AS253" i="2"/>
  <c r="AT253" i="2"/>
  <c r="AU253" i="2"/>
  <c r="AV253" i="2"/>
  <c r="AW253" i="2"/>
  <c r="AX253" i="2"/>
  <c r="AY253" i="2"/>
  <c r="AZ253" i="2"/>
  <c r="M254" i="2"/>
  <c r="AS254" i="2"/>
  <c r="AT254" i="2"/>
  <c r="AU254" i="2"/>
  <c r="AV254" i="2"/>
  <c r="AW254" i="2"/>
  <c r="AX254" i="2"/>
  <c r="AY254" i="2"/>
  <c r="AZ254" i="2"/>
  <c r="M255" i="2"/>
  <c r="AS255" i="2"/>
  <c r="AT255" i="2"/>
  <c r="AU255" i="2"/>
  <c r="AV255" i="2"/>
  <c r="AW255" i="2"/>
  <c r="AX255" i="2"/>
  <c r="AY255" i="2"/>
  <c r="AZ255" i="2"/>
  <c r="M256" i="2"/>
  <c r="AS256" i="2"/>
  <c r="AT256" i="2"/>
  <c r="AU256" i="2"/>
  <c r="AV256" i="2"/>
  <c r="AW256" i="2"/>
  <c r="AX256" i="2"/>
  <c r="AY256" i="2"/>
  <c r="AZ256" i="2"/>
  <c r="M257" i="2"/>
  <c r="AS257" i="2"/>
  <c r="AT257" i="2"/>
  <c r="AU257" i="2"/>
  <c r="AV257" i="2"/>
  <c r="AW257" i="2"/>
  <c r="AX257" i="2"/>
  <c r="AY257" i="2"/>
  <c r="AZ257" i="2"/>
  <c r="M258" i="2"/>
  <c r="AS258" i="2"/>
  <c r="AT258" i="2"/>
  <c r="AU258" i="2"/>
  <c r="AV258" i="2"/>
  <c r="AW258" i="2"/>
  <c r="AX258" i="2"/>
  <c r="AY258" i="2"/>
  <c r="AZ258" i="2"/>
  <c r="M259" i="2"/>
  <c r="AS259" i="2"/>
  <c r="AT259" i="2"/>
  <c r="AU259" i="2"/>
  <c r="AV259" i="2"/>
  <c r="AW259" i="2"/>
  <c r="AX259" i="2"/>
  <c r="AY259" i="2"/>
  <c r="AZ259" i="2"/>
  <c r="M260" i="2"/>
  <c r="AS260" i="2"/>
  <c r="AT260" i="2"/>
  <c r="AU260" i="2"/>
  <c r="AV260" i="2"/>
  <c r="AW260" i="2"/>
  <c r="AX260" i="2"/>
  <c r="AY260" i="2"/>
  <c r="AZ260" i="2"/>
  <c r="M261" i="2"/>
  <c r="AS261" i="2"/>
  <c r="AT261" i="2"/>
  <c r="AU261" i="2"/>
  <c r="AV261" i="2"/>
  <c r="AW261" i="2"/>
  <c r="AX261" i="2"/>
  <c r="AY261" i="2"/>
  <c r="AZ261" i="2"/>
  <c r="M262" i="2"/>
  <c r="AS262" i="2"/>
  <c r="AT262" i="2"/>
  <c r="AU262" i="2"/>
  <c r="AV262" i="2"/>
  <c r="AW262" i="2"/>
  <c r="AX262" i="2"/>
  <c r="AY262" i="2"/>
  <c r="AZ262" i="2"/>
  <c r="M263" i="2"/>
  <c r="AS263" i="2"/>
  <c r="AT263" i="2"/>
  <c r="AU263" i="2"/>
  <c r="AV263" i="2"/>
  <c r="AW263" i="2"/>
  <c r="AX263" i="2"/>
  <c r="AY263" i="2"/>
  <c r="AZ263" i="2"/>
  <c r="M264" i="2"/>
  <c r="AS264" i="2"/>
  <c r="AT264" i="2"/>
  <c r="AU264" i="2"/>
  <c r="AV264" i="2"/>
  <c r="AW264" i="2"/>
  <c r="AX264" i="2"/>
  <c r="AY264" i="2"/>
  <c r="AZ264" i="2"/>
  <c r="M265" i="2"/>
  <c r="AS265" i="2"/>
  <c r="AT265" i="2"/>
  <c r="AU265" i="2"/>
  <c r="AV265" i="2"/>
  <c r="AW265" i="2"/>
  <c r="AX265" i="2"/>
  <c r="AY265" i="2"/>
  <c r="AZ265" i="2"/>
  <c r="M266" i="2"/>
  <c r="AS266" i="2"/>
  <c r="AT266" i="2"/>
  <c r="AU266" i="2"/>
  <c r="AV266" i="2"/>
  <c r="AW266" i="2"/>
  <c r="AX266" i="2"/>
  <c r="AY266" i="2"/>
  <c r="AZ266" i="2"/>
  <c r="BL266" i="2"/>
  <c r="BM266" i="2"/>
  <c r="BW266" i="2"/>
  <c r="M268" i="2"/>
  <c r="AS268" i="2"/>
  <c r="AT268" i="2"/>
  <c r="AU268" i="2"/>
  <c r="AV268" i="2"/>
  <c r="AW268" i="2"/>
  <c r="AX268" i="2"/>
  <c r="AY268" i="2"/>
  <c r="AZ268" i="2"/>
  <c r="M269" i="2"/>
  <c r="AS269" i="2"/>
  <c r="AT269" i="2"/>
  <c r="AU269" i="2"/>
  <c r="AV269" i="2"/>
  <c r="AW269" i="2"/>
  <c r="AX269" i="2"/>
  <c r="AY269" i="2"/>
  <c r="AZ269" i="2"/>
  <c r="M270" i="2"/>
  <c r="AS270" i="2"/>
  <c r="AT270" i="2"/>
  <c r="AU270" i="2"/>
  <c r="AV270" i="2"/>
  <c r="AW270" i="2"/>
  <c r="AX270" i="2"/>
  <c r="AY270" i="2"/>
  <c r="AZ270" i="2"/>
  <c r="M271" i="2"/>
  <c r="AS271" i="2"/>
  <c r="AT271" i="2"/>
  <c r="AU271" i="2"/>
  <c r="AV271" i="2"/>
  <c r="AW271" i="2"/>
  <c r="AX271" i="2"/>
  <c r="AY271" i="2"/>
  <c r="AZ271" i="2"/>
  <c r="M272" i="2"/>
  <c r="AS272" i="2"/>
  <c r="AT272" i="2"/>
  <c r="AU272" i="2"/>
  <c r="AV272" i="2"/>
  <c r="AW272" i="2"/>
  <c r="AX272" i="2"/>
  <c r="AY272" i="2"/>
  <c r="AZ272" i="2"/>
  <c r="M273" i="2"/>
  <c r="AS273" i="2"/>
  <c r="AT273" i="2"/>
  <c r="AU273" i="2"/>
  <c r="AV273" i="2"/>
  <c r="AW273" i="2"/>
  <c r="AX273" i="2"/>
  <c r="AY273" i="2"/>
  <c r="AZ273" i="2"/>
  <c r="M274" i="2"/>
  <c r="AS274" i="2"/>
  <c r="AT274" i="2"/>
  <c r="AU274" i="2"/>
  <c r="AV274" i="2"/>
  <c r="AW274" i="2"/>
  <c r="AX274" i="2"/>
  <c r="AY274" i="2"/>
  <c r="AZ274" i="2"/>
  <c r="M275" i="2"/>
  <c r="AS275" i="2"/>
  <c r="AT275" i="2"/>
  <c r="AU275" i="2"/>
  <c r="AV275" i="2"/>
  <c r="AW275" i="2"/>
  <c r="AX275" i="2"/>
  <c r="AY275" i="2"/>
  <c r="AZ275" i="2"/>
  <c r="M276" i="2"/>
  <c r="AS276" i="2"/>
  <c r="AT276" i="2"/>
  <c r="AU276" i="2"/>
  <c r="AV276" i="2"/>
  <c r="AW276" i="2"/>
  <c r="AX276" i="2"/>
  <c r="AY276" i="2"/>
  <c r="AZ276" i="2"/>
  <c r="M277" i="2"/>
  <c r="AS277" i="2"/>
  <c r="AT277" i="2"/>
  <c r="AU277" i="2"/>
  <c r="AV277" i="2"/>
  <c r="AW277" i="2"/>
  <c r="AX277" i="2"/>
  <c r="AY277" i="2"/>
  <c r="AZ277" i="2"/>
  <c r="M278" i="2"/>
  <c r="AS278" i="2"/>
  <c r="AT278" i="2"/>
  <c r="AU278" i="2"/>
  <c r="AV278" i="2"/>
  <c r="AW278" i="2"/>
  <c r="AX278" i="2"/>
  <c r="AY278" i="2"/>
  <c r="AZ278" i="2"/>
  <c r="M279" i="2"/>
  <c r="AS279" i="2"/>
  <c r="AT279" i="2"/>
  <c r="AU279" i="2"/>
  <c r="AV279" i="2"/>
  <c r="AW279" i="2"/>
  <c r="AX279" i="2"/>
  <c r="AY279" i="2"/>
  <c r="AZ279" i="2"/>
  <c r="M280" i="2"/>
  <c r="AS280" i="2"/>
  <c r="AT280" i="2"/>
  <c r="AU280" i="2"/>
  <c r="AV280" i="2"/>
  <c r="AW280" i="2"/>
  <c r="AX280" i="2"/>
  <c r="AY280" i="2"/>
  <c r="AZ280" i="2"/>
  <c r="M281" i="2"/>
  <c r="AS281" i="2"/>
  <c r="AT281" i="2"/>
  <c r="AU281" i="2"/>
  <c r="AV281" i="2"/>
  <c r="AW281" i="2"/>
  <c r="AX281" i="2"/>
  <c r="AY281" i="2"/>
  <c r="AZ281" i="2"/>
  <c r="M282" i="2"/>
  <c r="AS282" i="2"/>
  <c r="AT282" i="2"/>
  <c r="AU282" i="2"/>
  <c r="AV282" i="2"/>
  <c r="AW282" i="2"/>
  <c r="AX282" i="2"/>
  <c r="AY282" i="2"/>
  <c r="AZ282" i="2"/>
  <c r="M283" i="2"/>
  <c r="AS283" i="2"/>
  <c r="AT283" i="2"/>
  <c r="AU283" i="2"/>
  <c r="AV283" i="2"/>
  <c r="AW283" i="2"/>
  <c r="AX283" i="2"/>
  <c r="AY283" i="2"/>
  <c r="AZ283" i="2"/>
  <c r="M284" i="2"/>
  <c r="AS284" i="2"/>
  <c r="AT284" i="2"/>
  <c r="AU284" i="2"/>
  <c r="AV284" i="2"/>
  <c r="AW284" i="2"/>
  <c r="AX284" i="2"/>
  <c r="AY284" i="2"/>
  <c r="AZ284" i="2"/>
  <c r="M285" i="2"/>
  <c r="AS285" i="2"/>
  <c r="AT285" i="2"/>
  <c r="AU285" i="2"/>
  <c r="AV285" i="2"/>
  <c r="AW285" i="2"/>
  <c r="AX285" i="2"/>
  <c r="AY285" i="2"/>
  <c r="AZ285" i="2"/>
  <c r="M286" i="2"/>
  <c r="AS286" i="2"/>
  <c r="AT286" i="2"/>
  <c r="AU286" i="2"/>
  <c r="AV286" i="2"/>
  <c r="AW286" i="2"/>
  <c r="AX286" i="2"/>
  <c r="AY286" i="2"/>
  <c r="AZ286" i="2"/>
  <c r="M287" i="2"/>
  <c r="AS287" i="2"/>
  <c r="AT287" i="2"/>
  <c r="AU287" i="2"/>
  <c r="AV287" i="2"/>
  <c r="AW287" i="2"/>
  <c r="AX287" i="2"/>
  <c r="AY287" i="2"/>
  <c r="AZ287" i="2"/>
  <c r="M288" i="2"/>
  <c r="AS288" i="2"/>
  <c r="AT288" i="2"/>
  <c r="AU288" i="2"/>
  <c r="AV288" i="2"/>
  <c r="AW288" i="2"/>
  <c r="AX288" i="2"/>
  <c r="AY288" i="2"/>
  <c r="AZ288" i="2"/>
  <c r="M289" i="2"/>
  <c r="AS289" i="2"/>
  <c r="AT289" i="2"/>
  <c r="AU289" i="2"/>
  <c r="AV289" i="2"/>
  <c r="AW289" i="2"/>
  <c r="AX289" i="2"/>
  <c r="AY289" i="2"/>
  <c r="AZ289" i="2"/>
  <c r="M290" i="2"/>
  <c r="AS290" i="2"/>
  <c r="AT290" i="2"/>
  <c r="AU290" i="2"/>
  <c r="AV290" i="2"/>
  <c r="AW290" i="2"/>
  <c r="AX290" i="2"/>
  <c r="AY290" i="2"/>
  <c r="AZ290" i="2"/>
  <c r="M291" i="2"/>
  <c r="AS291" i="2"/>
  <c r="AT291" i="2"/>
  <c r="AU291" i="2"/>
  <c r="AV291" i="2"/>
  <c r="AW291" i="2"/>
  <c r="AX291" i="2"/>
  <c r="AY291" i="2"/>
  <c r="AZ291" i="2"/>
  <c r="M292" i="2"/>
  <c r="AS292" i="2"/>
  <c r="AT292" i="2"/>
  <c r="AU292" i="2"/>
  <c r="AV292" i="2"/>
  <c r="AW292" i="2"/>
  <c r="AX292" i="2"/>
  <c r="AY292" i="2"/>
  <c r="AZ292" i="2"/>
  <c r="M293" i="2"/>
  <c r="AS293" i="2"/>
  <c r="AT293" i="2"/>
  <c r="AU293" i="2"/>
  <c r="AV293" i="2"/>
  <c r="AW293" i="2"/>
  <c r="AX293" i="2"/>
  <c r="AY293" i="2"/>
  <c r="AZ293" i="2"/>
  <c r="M294" i="2"/>
  <c r="AS294" i="2"/>
  <c r="AT294" i="2"/>
  <c r="AU294" i="2"/>
  <c r="AV294" i="2"/>
  <c r="AW294" i="2"/>
  <c r="AX294" i="2"/>
  <c r="AY294" i="2"/>
  <c r="AZ294" i="2"/>
  <c r="M295" i="2"/>
  <c r="AS295" i="2"/>
  <c r="AT295" i="2"/>
  <c r="AU295" i="2"/>
  <c r="AV295" i="2"/>
  <c r="AW295" i="2"/>
  <c r="AX295" i="2"/>
  <c r="AY295" i="2"/>
  <c r="AZ295" i="2"/>
  <c r="M296" i="2"/>
  <c r="AS296" i="2"/>
  <c r="AT296" i="2"/>
  <c r="AU296" i="2"/>
  <c r="AV296" i="2"/>
  <c r="AW296" i="2"/>
  <c r="AX296" i="2"/>
  <c r="AY296" i="2"/>
  <c r="AZ296" i="2"/>
  <c r="M297" i="2"/>
  <c r="AS297" i="2"/>
  <c r="AT297" i="2"/>
  <c r="AU297" i="2"/>
  <c r="AV297" i="2"/>
  <c r="AW297" i="2"/>
  <c r="AX297" i="2"/>
  <c r="AY297" i="2"/>
  <c r="AZ297" i="2"/>
  <c r="M298" i="2"/>
  <c r="AS298" i="2"/>
  <c r="AT298" i="2"/>
  <c r="AU298" i="2"/>
  <c r="AV298" i="2"/>
  <c r="AW298" i="2"/>
  <c r="AX298" i="2"/>
  <c r="AY298" i="2"/>
  <c r="AZ298" i="2"/>
  <c r="M299" i="2"/>
  <c r="AS299" i="2"/>
  <c r="AT299" i="2"/>
  <c r="AU299" i="2"/>
  <c r="AV299" i="2"/>
  <c r="AW299" i="2"/>
  <c r="AX299" i="2"/>
  <c r="AY299" i="2"/>
  <c r="AZ299" i="2"/>
  <c r="M300" i="2"/>
  <c r="AS300" i="2"/>
  <c r="AT300" i="2"/>
  <c r="AU300" i="2"/>
  <c r="AV300" i="2"/>
  <c r="AW300" i="2"/>
  <c r="AX300" i="2"/>
  <c r="AY300" i="2"/>
  <c r="AZ300" i="2"/>
  <c r="M301" i="2"/>
  <c r="AS301" i="2"/>
  <c r="AT301" i="2"/>
  <c r="AU301" i="2"/>
  <c r="AV301" i="2"/>
  <c r="AW301" i="2"/>
  <c r="AX301" i="2"/>
  <c r="AY301" i="2"/>
  <c r="AZ301" i="2"/>
  <c r="M302" i="2"/>
  <c r="AS302" i="2"/>
  <c r="AT302" i="2"/>
  <c r="AU302" i="2"/>
  <c r="AV302" i="2"/>
  <c r="AW302" i="2"/>
  <c r="AX302" i="2"/>
  <c r="AY302" i="2"/>
  <c r="AZ302" i="2"/>
  <c r="M303" i="2"/>
  <c r="AS303" i="2"/>
  <c r="AT303" i="2"/>
  <c r="AU303" i="2"/>
  <c r="AV303" i="2"/>
  <c r="AW303" i="2"/>
  <c r="AX303" i="2"/>
  <c r="AY303" i="2"/>
  <c r="AZ303" i="2"/>
  <c r="M304" i="2"/>
  <c r="AS304" i="2"/>
  <c r="AT304" i="2"/>
  <c r="AU304" i="2"/>
  <c r="AV304" i="2"/>
  <c r="AW304" i="2"/>
  <c r="AX304" i="2"/>
  <c r="AY304" i="2"/>
  <c r="AZ304" i="2"/>
  <c r="M305" i="2"/>
  <c r="AS305" i="2"/>
  <c r="AT305" i="2"/>
  <c r="AU305" i="2"/>
  <c r="AV305" i="2"/>
  <c r="AW305" i="2"/>
  <c r="AX305" i="2"/>
  <c r="AY305" i="2"/>
  <c r="AZ305" i="2"/>
  <c r="M306" i="2"/>
  <c r="AS306" i="2"/>
  <c r="AT306" i="2"/>
  <c r="AU306" i="2"/>
  <c r="AV306" i="2"/>
  <c r="AW306" i="2"/>
  <c r="AX306" i="2"/>
  <c r="AY306" i="2"/>
  <c r="AZ306" i="2"/>
  <c r="M307" i="2"/>
  <c r="AS307" i="2"/>
  <c r="AT307" i="2"/>
  <c r="AU307" i="2"/>
  <c r="AV307" i="2"/>
  <c r="AW307" i="2"/>
  <c r="AX307" i="2"/>
  <c r="AY307" i="2"/>
  <c r="AZ307" i="2"/>
  <c r="M308" i="2"/>
  <c r="AS308" i="2"/>
  <c r="AT308" i="2"/>
  <c r="AU308" i="2"/>
  <c r="AV308" i="2"/>
  <c r="AW308" i="2"/>
  <c r="AX308" i="2"/>
  <c r="AY308" i="2"/>
  <c r="AZ308" i="2"/>
  <c r="M309" i="2"/>
  <c r="AS309" i="2"/>
  <c r="AT309" i="2"/>
  <c r="AU309" i="2"/>
  <c r="AV309" i="2"/>
  <c r="AW309" i="2"/>
  <c r="AX309" i="2"/>
  <c r="AY309" i="2"/>
  <c r="AZ309" i="2"/>
  <c r="M310" i="2"/>
  <c r="AS310" i="2"/>
  <c r="AT310" i="2"/>
  <c r="AU310" i="2"/>
  <c r="AV310" i="2"/>
  <c r="AW310" i="2"/>
  <c r="AX310" i="2"/>
  <c r="AY310" i="2"/>
  <c r="AZ310" i="2"/>
  <c r="M311" i="2"/>
  <c r="AS311" i="2"/>
  <c r="AT311" i="2"/>
  <c r="AU311" i="2"/>
  <c r="AV311" i="2"/>
  <c r="AW311" i="2"/>
  <c r="AX311" i="2"/>
  <c r="AY311" i="2"/>
  <c r="AZ311" i="2"/>
  <c r="M312" i="2"/>
  <c r="AS312" i="2"/>
  <c r="AT312" i="2"/>
  <c r="AU312" i="2"/>
  <c r="AV312" i="2"/>
  <c r="AW312" i="2"/>
  <c r="AX312" i="2"/>
  <c r="AY312" i="2"/>
  <c r="AZ312" i="2"/>
  <c r="M313" i="2"/>
  <c r="AS313" i="2"/>
  <c r="AT313" i="2"/>
  <c r="AU313" i="2"/>
  <c r="AV313" i="2"/>
  <c r="AW313" i="2"/>
  <c r="AX313" i="2"/>
  <c r="AY313" i="2"/>
  <c r="AZ313" i="2"/>
  <c r="M314" i="2"/>
  <c r="AS314" i="2"/>
  <c r="AT314" i="2"/>
  <c r="AU314" i="2"/>
  <c r="AV314" i="2"/>
  <c r="AW314" i="2"/>
  <c r="AX314" i="2"/>
  <c r="AY314" i="2"/>
  <c r="AZ314" i="2"/>
  <c r="M315" i="2"/>
  <c r="AS315" i="2"/>
  <c r="AT315" i="2"/>
  <c r="AU315" i="2"/>
  <c r="AV315" i="2"/>
  <c r="AW315" i="2"/>
  <c r="AX315" i="2"/>
  <c r="AY315" i="2"/>
  <c r="AZ315" i="2"/>
  <c r="M316" i="2"/>
  <c r="AS316" i="2"/>
  <c r="AT316" i="2"/>
  <c r="AU316" i="2"/>
  <c r="AV316" i="2"/>
  <c r="AW316" i="2"/>
  <c r="AX316" i="2"/>
  <c r="AY316" i="2"/>
  <c r="AZ316" i="2"/>
  <c r="M317" i="2"/>
  <c r="AS317" i="2"/>
  <c r="AT317" i="2"/>
  <c r="AU317" i="2"/>
  <c r="AV317" i="2"/>
  <c r="AW317" i="2"/>
  <c r="AX317" i="2"/>
  <c r="AY317" i="2"/>
  <c r="AZ317" i="2"/>
  <c r="M318" i="2"/>
  <c r="AS318" i="2"/>
  <c r="AT318" i="2"/>
  <c r="AU318" i="2"/>
  <c r="AV318" i="2"/>
  <c r="AW318" i="2"/>
  <c r="AX318" i="2"/>
  <c r="AY318" i="2"/>
  <c r="AZ318" i="2"/>
  <c r="M319" i="2"/>
  <c r="AS319" i="2"/>
  <c r="AT319" i="2"/>
  <c r="AU319" i="2"/>
  <c r="AV319" i="2"/>
  <c r="AW319" i="2"/>
  <c r="AX319" i="2"/>
  <c r="AY319" i="2"/>
  <c r="AZ319" i="2"/>
  <c r="M320" i="2"/>
  <c r="AS320" i="2"/>
  <c r="AT320" i="2"/>
  <c r="AU320" i="2"/>
  <c r="AV320" i="2"/>
  <c r="AW320" i="2"/>
  <c r="AX320" i="2"/>
  <c r="AY320" i="2"/>
  <c r="AZ320" i="2"/>
  <c r="M321" i="2"/>
  <c r="AS321" i="2"/>
  <c r="AT321" i="2"/>
  <c r="AU321" i="2"/>
  <c r="AV321" i="2"/>
  <c r="AW321" i="2"/>
  <c r="AX321" i="2"/>
  <c r="AY321" i="2"/>
  <c r="AZ321" i="2"/>
  <c r="M322" i="2"/>
  <c r="AS322" i="2"/>
  <c r="AT322" i="2"/>
  <c r="AU322" i="2"/>
  <c r="AV322" i="2"/>
  <c r="AW322" i="2"/>
  <c r="AX322" i="2"/>
  <c r="AY322" i="2"/>
  <c r="AZ322" i="2"/>
  <c r="M323" i="2"/>
  <c r="AS323" i="2"/>
  <c r="AT323" i="2"/>
  <c r="AU323" i="2"/>
  <c r="AV323" i="2"/>
  <c r="AW323" i="2"/>
  <c r="AX323" i="2"/>
  <c r="AY323" i="2"/>
  <c r="AZ323" i="2"/>
  <c r="M324" i="2"/>
  <c r="AS324" i="2"/>
  <c r="AT324" i="2"/>
  <c r="AU324" i="2"/>
  <c r="AV324" i="2"/>
  <c r="AW324" i="2"/>
  <c r="AX324" i="2"/>
  <c r="AY324" i="2"/>
  <c r="AZ324" i="2"/>
  <c r="M325" i="2"/>
  <c r="AS325" i="2"/>
  <c r="AT325" i="2"/>
  <c r="AU325" i="2"/>
  <c r="AV325" i="2"/>
  <c r="AW325" i="2"/>
  <c r="AX325" i="2"/>
  <c r="AY325" i="2"/>
  <c r="AZ325" i="2"/>
  <c r="M326" i="2"/>
  <c r="AS326" i="2"/>
  <c r="AT326" i="2"/>
  <c r="AU326" i="2"/>
  <c r="AV326" i="2"/>
  <c r="AW326" i="2"/>
  <c r="AX326" i="2"/>
  <c r="AY326" i="2"/>
  <c r="AZ326" i="2"/>
  <c r="M327" i="2"/>
  <c r="AS327" i="2"/>
  <c r="AT327" i="2"/>
  <c r="AU327" i="2"/>
  <c r="AV327" i="2"/>
  <c r="AW327" i="2"/>
  <c r="AX327" i="2"/>
  <c r="AY327" i="2"/>
  <c r="AZ327" i="2"/>
  <c r="M328" i="2"/>
  <c r="AS328" i="2"/>
  <c r="AT328" i="2"/>
  <c r="AU328" i="2"/>
  <c r="AV328" i="2"/>
  <c r="AW328" i="2"/>
  <c r="AX328" i="2"/>
  <c r="AY328" i="2"/>
  <c r="AZ328" i="2"/>
  <c r="M329" i="2"/>
  <c r="AS329" i="2"/>
  <c r="AT329" i="2"/>
  <c r="AU329" i="2"/>
  <c r="AV329" i="2"/>
  <c r="AW329" i="2"/>
  <c r="AX329" i="2"/>
  <c r="AY329" i="2"/>
  <c r="AZ329" i="2"/>
  <c r="M330" i="2"/>
  <c r="AS330" i="2"/>
  <c r="AT330" i="2"/>
  <c r="AU330" i="2"/>
  <c r="AV330" i="2"/>
  <c r="AW330" i="2"/>
  <c r="AX330" i="2"/>
  <c r="AY330" i="2"/>
  <c r="AZ330" i="2"/>
  <c r="M331" i="2"/>
  <c r="AS331" i="2"/>
  <c r="AT331" i="2"/>
  <c r="AU331" i="2"/>
  <c r="AV331" i="2"/>
  <c r="AW331" i="2"/>
  <c r="AX331" i="2"/>
  <c r="AY331" i="2"/>
  <c r="AZ331" i="2"/>
  <c r="M332" i="2"/>
  <c r="AS332" i="2"/>
  <c r="AT332" i="2"/>
  <c r="AU332" i="2"/>
  <c r="AV332" i="2"/>
  <c r="AW332" i="2"/>
  <c r="AX332" i="2"/>
  <c r="AY332" i="2"/>
  <c r="AZ332" i="2"/>
  <c r="M334" i="2"/>
  <c r="AS334" i="2"/>
  <c r="AT334" i="2"/>
  <c r="AU334" i="2"/>
  <c r="AV334" i="2"/>
  <c r="AW334" i="2"/>
  <c r="AX334" i="2"/>
  <c r="AY334" i="2"/>
  <c r="AZ334" i="2"/>
  <c r="M335" i="2"/>
  <c r="AS335" i="2"/>
  <c r="AT335" i="2"/>
  <c r="AU335" i="2"/>
  <c r="AV335" i="2"/>
  <c r="AW335" i="2"/>
  <c r="AX335" i="2"/>
  <c r="AY335" i="2"/>
  <c r="AZ335" i="2"/>
  <c r="M336" i="2"/>
  <c r="AS336" i="2"/>
  <c r="AT336" i="2"/>
  <c r="AU336" i="2"/>
  <c r="AV336" i="2"/>
  <c r="AW336" i="2"/>
  <c r="AX336" i="2"/>
  <c r="AY336" i="2"/>
  <c r="AZ336" i="2"/>
  <c r="M337" i="2"/>
  <c r="AS337" i="2"/>
  <c r="AT337" i="2"/>
  <c r="AU337" i="2"/>
  <c r="AV337" i="2"/>
  <c r="AW337" i="2"/>
  <c r="AX337" i="2"/>
  <c r="AY337" i="2"/>
  <c r="AZ337" i="2"/>
  <c r="M338" i="2"/>
  <c r="AS338" i="2"/>
  <c r="AT338" i="2"/>
  <c r="AU338" i="2"/>
  <c r="AV338" i="2"/>
  <c r="AW338" i="2"/>
  <c r="AX338" i="2"/>
  <c r="AY338" i="2"/>
  <c r="AZ338" i="2"/>
  <c r="M339" i="2"/>
  <c r="AS339" i="2"/>
  <c r="AT339" i="2"/>
  <c r="AU339" i="2"/>
  <c r="AV339" i="2"/>
  <c r="AW339" i="2"/>
  <c r="AX339" i="2"/>
  <c r="AY339" i="2"/>
  <c r="AZ339" i="2"/>
  <c r="M340" i="2"/>
  <c r="AS340" i="2"/>
  <c r="AT340" i="2"/>
  <c r="AU340" i="2"/>
  <c r="AV340" i="2"/>
  <c r="AW340" i="2"/>
  <c r="AX340" i="2"/>
  <c r="AY340" i="2"/>
  <c r="AZ340" i="2"/>
  <c r="M341" i="2"/>
  <c r="AS341" i="2"/>
  <c r="AT341" i="2"/>
  <c r="AU341" i="2"/>
  <c r="AV341" i="2"/>
  <c r="AW341" i="2"/>
  <c r="AX341" i="2"/>
  <c r="AY341" i="2"/>
  <c r="AZ341" i="2"/>
  <c r="M342" i="2"/>
  <c r="AS342" i="2"/>
  <c r="AT342" i="2"/>
  <c r="AU342" i="2"/>
  <c r="AV342" i="2"/>
  <c r="AW342" i="2"/>
  <c r="AX342" i="2"/>
  <c r="AY342" i="2"/>
  <c r="AZ342" i="2"/>
  <c r="M344" i="2"/>
  <c r="AS344" i="2"/>
  <c r="AT344" i="2"/>
  <c r="AU344" i="2"/>
  <c r="AV344" i="2"/>
  <c r="AW344" i="2"/>
  <c r="AX344" i="2"/>
  <c r="AY344" i="2"/>
  <c r="AZ344" i="2"/>
  <c r="M345" i="2"/>
  <c r="AS345" i="2"/>
  <c r="AT345" i="2"/>
  <c r="AU345" i="2"/>
  <c r="AV345" i="2"/>
  <c r="AW345" i="2"/>
  <c r="AX345" i="2"/>
  <c r="AY345" i="2"/>
  <c r="AZ345" i="2"/>
  <c r="M346" i="2"/>
  <c r="AS346" i="2"/>
  <c r="AT346" i="2"/>
  <c r="AU346" i="2"/>
  <c r="AV346" i="2"/>
  <c r="AW346" i="2"/>
  <c r="AX346" i="2"/>
  <c r="AY346" i="2"/>
  <c r="AZ346" i="2"/>
  <c r="M347" i="2"/>
  <c r="AS347" i="2"/>
  <c r="AT347" i="2"/>
  <c r="AU347" i="2"/>
  <c r="AV347" i="2"/>
  <c r="AW347" i="2"/>
  <c r="AX347" i="2"/>
  <c r="AY347" i="2"/>
  <c r="AZ347" i="2"/>
  <c r="BW347" i="2"/>
  <c r="M349" i="2"/>
  <c r="AS349" i="2"/>
  <c r="AT349" i="2"/>
  <c r="AU349" i="2"/>
  <c r="AV349" i="2"/>
  <c r="AW349" i="2"/>
  <c r="AX349" i="2"/>
  <c r="AY349" i="2"/>
  <c r="AZ349" i="2"/>
  <c r="AS350" i="2"/>
  <c r="AT350" i="2"/>
  <c r="AU350" i="2"/>
  <c r="AV350" i="2"/>
  <c r="AW350" i="2"/>
  <c r="AX350" i="2"/>
  <c r="AY350" i="2"/>
  <c r="AZ350" i="2"/>
  <c r="BK350" i="2"/>
  <c r="BL350" i="2"/>
  <c r="M352" i="2"/>
  <c r="AS352" i="2"/>
  <c r="AT352" i="2"/>
  <c r="AU352" i="2"/>
  <c r="AV352" i="2"/>
  <c r="AW352" i="2"/>
  <c r="AX352" i="2"/>
  <c r="AY352" i="2"/>
  <c r="AZ352" i="2"/>
  <c r="BM352" i="2"/>
  <c r="M353" i="2"/>
  <c r="AS353" i="2"/>
  <c r="AT353" i="2"/>
  <c r="AU353" i="2"/>
  <c r="AV353" i="2"/>
  <c r="AW353" i="2"/>
  <c r="AX353" i="2"/>
  <c r="AY353" i="2"/>
  <c r="AZ353" i="2"/>
  <c r="BM353" i="2"/>
  <c r="M354" i="2"/>
  <c r="AS354" i="2"/>
  <c r="AT354" i="2"/>
  <c r="AU354" i="2"/>
  <c r="AV354" i="2"/>
  <c r="AW354" i="2"/>
  <c r="AX354" i="2"/>
  <c r="AY354" i="2"/>
  <c r="AZ354" i="2"/>
  <c r="BM354" i="2"/>
  <c r="M355" i="2"/>
  <c r="AS355" i="2"/>
  <c r="AT355" i="2"/>
  <c r="AU355" i="2"/>
  <c r="AV355" i="2"/>
  <c r="AW355" i="2"/>
  <c r="AX355" i="2"/>
  <c r="AY355" i="2"/>
  <c r="AZ355" i="2"/>
  <c r="BM355" i="2"/>
  <c r="M356" i="2"/>
  <c r="AS356" i="2"/>
  <c r="AT356" i="2"/>
  <c r="AU356" i="2"/>
  <c r="AV356" i="2"/>
  <c r="AW356" i="2"/>
  <c r="AX356" i="2"/>
  <c r="AY356" i="2"/>
  <c r="AZ356" i="2"/>
  <c r="BM356" i="2"/>
  <c r="M357" i="2"/>
  <c r="AS357" i="2"/>
  <c r="AT357" i="2"/>
  <c r="AU357" i="2"/>
  <c r="AV357" i="2"/>
  <c r="AW357" i="2"/>
  <c r="AX357" i="2"/>
  <c r="AY357" i="2"/>
  <c r="AZ357" i="2"/>
  <c r="BM357" i="2"/>
  <c r="M358" i="2"/>
  <c r="AS358" i="2"/>
  <c r="AT358" i="2"/>
  <c r="AU358" i="2"/>
  <c r="AV358" i="2"/>
  <c r="AW358" i="2"/>
  <c r="AX358" i="2"/>
  <c r="AY358" i="2"/>
  <c r="AZ358" i="2"/>
  <c r="BM358" i="2"/>
  <c r="M359" i="2"/>
  <c r="AS359" i="2"/>
  <c r="AT359" i="2"/>
  <c r="AU359" i="2"/>
  <c r="AV359" i="2"/>
  <c r="AW359" i="2"/>
  <c r="AX359" i="2"/>
  <c r="AY359" i="2"/>
  <c r="AZ359" i="2"/>
  <c r="BM359" i="2"/>
  <c r="M360" i="2"/>
  <c r="AS360" i="2"/>
  <c r="AT360" i="2"/>
  <c r="AU360" i="2"/>
  <c r="AV360" i="2"/>
  <c r="AW360" i="2"/>
  <c r="AX360" i="2"/>
  <c r="AY360" i="2"/>
  <c r="AZ360" i="2"/>
  <c r="BM360" i="2"/>
  <c r="M361" i="2"/>
  <c r="AS361" i="2"/>
  <c r="AT361" i="2"/>
  <c r="AU361" i="2"/>
  <c r="AV361" i="2"/>
  <c r="AW361" i="2"/>
  <c r="AX361" i="2"/>
  <c r="AY361" i="2"/>
  <c r="AZ361" i="2"/>
  <c r="BM361" i="2"/>
  <c r="M362" i="2"/>
  <c r="AS362" i="2"/>
  <c r="AT362" i="2"/>
  <c r="AU362" i="2"/>
  <c r="AV362" i="2"/>
  <c r="AW362" i="2"/>
  <c r="AX362" i="2"/>
  <c r="AY362" i="2"/>
  <c r="AZ362" i="2"/>
  <c r="BM362" i="2"/>
  <c r="M363" i="2"/>
  <c r="AS363" i="2"/>
  <c r="AT363" i="2"/>
  <c r="AU363" i="2"/>
  <c r="AV363" i="2"/>
  <c r="AW363" i="2"/>
  <c r="AX363" i="2"/>
  <c r="AY363" i="2"/>
  <c r="AZ363" i="2"/>
  <c r="BM363" i="2"/>
  <c r="M364" i="2"/>
  <c r="AS364" i="2"/>
  <c r="AT364" i="2"/>
  <c r="AU364" i="2"/>
  <c r="AV364" i="2"/>
  <c r="AW364" i="2"/>
  <c r="AX364" i="2"/>
  <c r="AY364" i="2"/>
  <c r="AZ364" i="2"/>
  <c r="BM364" i="2"/>
  <c r="M365" i="2"/>
  <c r="AS365" i="2"/>
  <c r="AT365" i="2"/>
  <c r="AU365" i="2"/>
  <c r="AV365" i="2"/>
  <c r="AW365" i="2"/>
  <c r="AX365" i="2"/>
  <c r="AY365" i="2"/>
  <c r="AZ365" i="2"/>
  <c r="BM365" i="2"/>
  <c r="M366" i="2"/>
  <c r="AS366" i="2"/>
  <c r="AT366" i="2"/>
  <c r="AU366" i="2"/>
  <c r="AV366" i="2"/>
  <c r="AW366" i="2"/>
  <c r="AX366" i="2"/>
  <c r="AY366" i="2"/>
  <c r="AZ366" i="2"/>
  <c r="BM366" i="2"/>
  <c r="M367" i="2"/>
  <c r="AS367" i="2"/>
  <c r="AT367" i="2"/>
  <c r="AU367" i="2"/>
  <c r="AV367" i="2"/>
  <c r="AW367" i="2"/>
  <c r="AX367" i="2"/>
  <c r="AY367" i="2"/>
  <c r="AZ367" i="2"/>
  <c r="BM367" i="2"/>
  <c r="M368" i="2"/>
  <c r="AS368" i="2"/>
  <c r="AT368" i="2"/>
  <c r="AU368" i="2"/>
  <c r="AV368" i="2"/>
  <c r="AW368" i="2"/>
  <c r="AX368" i="2"/>
  <c r="AY368" i="2"/>
  <c r="AZ368" i="2"/>
  <c r="BM368" i="2"/>
  <c r="M369" i="2"/>
  <c r="AS369" i="2"/>
  <c r="AT369" i="2"/>
  <c r="AU369" i="2"/>
  <c r="AV369" i="2"/>
  <c r="AW369" i="2"/>
  <c r="AX369" i="2"/>
  <c r="AY369" i="2"/>
  <c r="AZ369" i="2"/>
  <c r="BM369" i="2"/>
  <c r="M370" i="2"/>
  <c r="AS370" i="2"/>
  <c r="AT370" i="2"/>
  <c r="AU370" i="2"/>
  <c r="AV370" i="2"/>
  <c r="AW370" i="2"/>
  <c r="AX370" i="2"/>
  <c r="AY370" i="2"/>
  <c r="AZ370" i="2"/>
  <c r="BM370" i="2"/>
  <c r="M371" i="2"/>
  <c r="AS371" i="2"/>
  <c r="AT371" i="2"/>
  <c r="AU371" i="2"/>
  <c r="AV371" i="2"/>
  <c r="AW371" i="2"/>
  <c r="AX371" i="2"/>
  <c r="AY371" i="2"/>
  <c r="AZ371" i="2"/>
  <c r="BM371" i="2"/>
  <c r="M372" i="2"/>
  <c r="AS372" i="2"/>
  <c r="AT372" i="2"/>
  <c r="AU372" i="2"/>
  <c r="AV372" i="2"/>
  <c r="AW372" i="2"/>
  <c r="AX372" i="2"/>
  <c r="AY372" i="2"/>
  <c r="AZ372" i="2"/>
  <c r="BM372" i="2"/>
  <c r="M373" i="2"/>
  <c r="AS373" i="2"/>
  <c r="AT373" i="2"/>
  <c r="AU373" i="2"/>
  <c r="AV373" i="2"/>
  <c r="AW373" i="2"/>
  <c r="AX373" i="2"/>
  <c r="AY373" i="2"/>
  <c r="AZ373" i="2"/>
  <c r="BM373" i="2"/>
  <c r="M374" i="2"/>
  <c r="AS374" i="2"/>
  <c r="AT374" i="2"/>
  <c r="AU374" i="2"/>
  <c r="AV374" i="2"/>
  <c r="AW374" i="2"/>
  <c r="AX374" i="2"/>
  <c r="AY374" i="2"/>
  <c r="AZ374" i="2"/>
  <c r="BM374" i="2"/>
  <c r="M375" i="2"/>
  <c r="AS375" i="2"/>
  <c r="AT375" i="2"/>
  <c r="AU375" i="2"/>
  <c r="AV375" i="2"/>
  <c r="AW375" i="2"/>
  <c r="AX375" i="2"/>
  <c r="AY375" i="2"/>
  <c r="AZ375" i="2"/>
  <c r="BM375" i="2"/>
  <c r="M376" i="2"/>
  <c r="AS376" i="2"/>
  <c r="AT376" i="2"/>
  <c r="AU376" i="2"/>
  <c r="AV376" i="2"/>
  <c r="AW376" i="2"/>
  <c r="AX376" i="2"/>
  <c r="AY376" i="2"/>
  <c r="AZ376" i="2"/>
  <c r="BM376" i="2"/>
  <c r="M377" i="2"/>
  <c r="AS377" i="2"/>
  <c r="AT377" i="2"/>
  <c r="AU377" i="2"/>
  <c r="AV377" i="2"/>
  <c r="AW377" i="2"/>
  <c r="AX377" i="2"/>
  <c r="AY377" i="2"/>
  <c r="AZ377" i="2"/>
  <c r="BM377" i="2"/>
  <c r="M378" i="2"/>
  <c r="AS378" i="2"/>
  <c r="AT378" i="2"/>
  <c r="AU378" i="2"/>
  <c r="AV378" i="2"/>
  <c r="AW378" i="2"/>
  <c r="AX378" i="2"/>
  <c r="AY378" i="2"/>
  <c r="AZ378" i="2"/>
  <c r="BM378" i="2"/>
  <c r="M379" i="2"/>
  <c r="AS379" i="2"/>
  <c r="AT379" i="2"/>
  <c r="AU379" i="2"/>
  <c r="AV379" i="2"/>
  <c r="AW379" i="2"/>
  <c r="AX379" i="2"/>
  <c r="AY379" i="2"/>
  <c r="AZ379" i="2"/>
  <c r="BM379" i="2"/>
  <c r="M380" i="2"/>
  <c r="AS380" i="2"/>
  <c r="AT380" i="2"/>
  <c r="AU380" i="2"/>
  <c r="AV380" i="2"/>
  <c r="AW380" i="2"/>
  <c r="AX380" i="2"/>
  <c r="AY380" i="2"/>
  <c r="AZ380" i="2"/>
  <c r="BM380" i="2"/>
  <c r="M381" i="2"/>
  <c r="AS381" i="2"/>
  <c r="AT381" i="2"/>
  <c r="AU381" i="2"/>
  <c r="AV381" i="2"/>
  <c r="AW381" i="2"/>
  <c r="AX381" i="2"/>
  <c r="AY381" i="2"/>
  <c r="AZ381" i="2"/>
  <c r="BM381" i="2"/>
  <c r="M382" i="2"/>
  <c r="AS382" i="2"/>
  <c r="AT382" i="2"/>
  <c r="AU382" i="2"/>
  <c r="AV382" i="2"/>
  <c r="AW382" i="2"/>
  <c r="AX382" i="2"/>
  <c r="AY382" i="2"/>
  <c r="AZ382" i="2"/>
  <c r="BM382" i="2"/>
  <c r="M383" i="2"/>
  <c r="AS383" i="2"/>
  <c r="AT383" i="2"/>
  <c r="AU383" i="2"/>
  <c r="AV383" i="2"/>
  <c r="AW383" i="2"/>
  <c r="AX383" i="2"/>
  <c r="AY383" i="2"/>
  <c r="AZ383" i="2"/>
  <c r="BM383" i="2"/>
  <c r="M384" i="2"/>
  <c r="AS384" i="2"/>
  <c r="AT384" i="2"/>
  <c r="AU384" i="2"/>
  <c r="AV384" i="2"/>
  <c r="AW384" i="2"/>
  <c r="AX384" i="2"/>
  <c r="AY384" i="2"/>
  <c r="AZ384" i="2"/>
  <c r="BM384" i="2"/>
  <c r="M385" i="2"/>
  <c r="AS385" i="2"/>
  <c r="AT385" i="2"/>
  <c r="AU385" i="2"/>
  <c r="AV385" i="2"/>
  <c r="AW385" i="2"/>
  <c r="AX385" i="2"/>
  <c r="AY385" i="2"/>
  <c r="AZ385" i="2"/>
  <c r="BM385" i="2"/>
  <c r="M386" i="2"/>
  <c r="AS386" i="2"/>
  <c r="AT386" i="2"/>
  <c r="AU386" i="2"/>
  <c r="AV386" i="2"/>
  <c r="AW386" i="2"/>
  <c r="AX386" i="2"/>
  <c r="AY386" i="2"/>
  <c r="AZ386" i="2"/>
  <c r="BM386" i="2"/>
  <c r="M387" i="2"/>
  <c r="AS387" i="2"/>
  <c r="AT387" i="2"/>
  <c r="AU387" i="2"/>
  <c r="AV387" i="2"/>
  <c r="AW387" i="2"/>
  <c r="AX387" i="2"/>
  <c r="AY387" i="2"/>
  <c r="AZ387" i="2"/>
  <c r="BM387" i="2"/>
  <c r="M388" i="2"/>
  <c r="AS388" i="2"/>
  <c r="AT388" i="2"/>
  <c r="AU388" i="2"/>
  <c r="AV388" i="2"/>
  <c r="AW388" i="2"/>
  <c r="AX388" i="2"/>
  <c r="AY388" i="2"/>
  <c r="AZ388" i="2"/>
  <c r="BM388" i="2"/>
  <c r="M389" i="2"/>
  <c r="AS389" i="2"/>
  <c r="AT389" i="2"/>
  <c r="AU389" i="2"/>
  <c r="AV389" i="2"/>
  <c r="AW389" i="2"/>
  <c r="AX389" i="2"/>
  <c r="AY389" i="2"/>
  <c r="AZ389" i="2"/>
  <c r="BM389" i="2"/>
  <c r="M390" i="2"/>
  <c r="AS390" i="2"/>
  <c r="AT390" i="2"/>
  <c r="AU390" i="2"/>
  <c r="AV390" i="2"/>
  <c r="AW390" i="2"/>
  <c r="AX390" i="2"/>
  <c r="AY390" i="2"/>
  <c r="AZ390" i="2"/>
  <c r="BM390" i="2"/>
  <c r="M391" i="2"/>
  <c r="AS391" i="2"/>
  <c r="AT391" i="2"/>
  <c r="AU391" i="2"/>
  <c r="AV391" i="2"/>
  <c r="AW391" i="2"/>
  <c r="AX391" i="2"/>
  <c r="AY391" i="2"/>
  <c r="AZ391" i="2"/>
  <c r="BM391" i="2"/>
  <c r="M392" i="2"/>
  <c r="AS392" i="2"/>
  <c r="AT392" i="2"/>
  <c r="AU392" i="2"/>
  <c r="AV392" i="2"/>
  <c r="AW392" i="2"/>
  <c r="AX392" i="2"/>
  <c r="AY392" i="2"/>
  <c r="AZ392" i="2"/>
  <c r="BM392" i="2"/>
  <c r="M393" i="2"/>
  <c r="AS393" i="2"/>
  <c r="AT393" i="2"/>
  <c r="AU393" i="2"/>
  <c r="AV393" i="2"/>
  <c r="AW393" i="2"/>
  <c r="AX393" i="2"/>
  <c r="AY393" i="2"/>
  <c r="AZ393" i="2"/>
  <c r="BM393" i="2"/>
  <c r="M394" i="2"/>
  <c r="AS394" i="2"/>
  <c r="AT394" i="2"/>
  <c r="AU394" i="2"/>
  <c r="AV394" i="2"/>
  <c r="AW394" i="2"/>
  <c r="AX394" i="2"/>
  <c r="AY394" i="2"/>
  <c r="AZ394" i="2"/>
  <c r="BM394" i="2"/>
  <c r="M395" i="2"/>
  <c r="AS395" i="2"/>
  <c r="AT395" i="2"/>
  <c r="AU395" i="2"/>
  <c r="AV395" i="2"/>
  <c r="AW395" i="2"/>
  <c r="AX395" i="2"/>
  <c r="AY395" i="2"/>
  <c r="AZ395" i="2"/>
  <c r="BM395" i="2"/>
  <c r="M396" i="2"/>
  <c r="AS396" i="2"/>
  <c r="AT396" i="2"/>
  <c r="AU396" i="2"/>
  <c r="AV396" i="2"/>
  <c r="AW396" i="2"/>
  <c r="AX396" i="2"/>
  <c r="AY396" i="2"/>
  <c r="AZ396" i="2"/>
  <c r="BM396" i="2"/>
  <c r="M397" i="2"/>
  <c r="AS397" i="2"/>
  <c r="AT397" i="2"/>
  <c r="AU397" i="2"/>
  <c r="AV397" i="2"/>
  <c r="AW397" i="2"/>
  <c r="AX397" i="2"/>
  <c r="AY397" i="2"/>
  <c r="AZ397" i="2"/>
  <c r="BM397" i="2"/>
  <c r="M398" i="2"/>
  <c r="AS398" i="2"/>
  <c r="AT398" i="2"/>
  <c r="AU398" i="2"/>
  <c r="AV398" i="2"/>
  <c r="AW398" i="2"/>
  <c r="AX398" i="2"/>
  <c r="AY398" i="2"/>
  <c r="AZ398" i="2"/>
  <c r="BM398" i="2"/>
  <c r="M399" i="2"/>
  <c r="AS399" i="2"/>
  <c r="AT399" i="2"/>
  <c r="AU399" i="2"/>
  <c r="AV399" i="2"/>
  <c r="AW399" i="2"/>
  <c r="AX399" i="2"/>
  <c r="AY399" i="2"/>
  <c r="AZ399" i="2"/>
  <c r="BM399" i="2"/>
  <c r="M400" i="2"/>
  <c r="AS400" i="2"/>
  <c r="AT400" i="2"/>
  <c r="AU400" i="2"/>
  <c r="AV400" i="2"/>
  <c r="AW400" i="2"/>
  <c r="AX400" i="2"/>
  <c r="AY400" i="2"/>
  <c r="AZ400" i="2"/>
  <c r="BM400" i="2"/>
  <c r="M401" i="2"/>
  <c r="AS401" i="2"/>
  <c r="AT401" i="2"/>
  <c r="AU401" i="2"/>
  <c r="AV401" i="2"/>
  <c r="AW401" i="2"/>
  <c r="AX401" i="2"/>
  <c r="AY401" i="2"/>
  <c r="AZ401" i="2"/>
  <c r="BM401" i="2"/>
  <c r="M402" i="2"/>
  <c r="AS402" i="2"/>
  <c r="AT402" i="2"/>
  <c r="AU402" i="2"/>
  <c r="AV402" i="2"/>
  <c r="AW402" i="2"/>
  <c r="AX402" i="2"/>
  <c r="AY402" i="2"/>
  <c r="AZ402" i="2"/>
  <c r="BM402" i="2"/>
  <c r="M403" i="2"/>
  <c r="AS403" i="2"/>
  <c r="AT403" i="2"/>
  <c r="AU403" i="2"/>
  <c r="AV403" i="2"/>
  <c r="AW403" i="2"/>
  <c r="AX403" i="2"/>
  <c r="AY403" i="2"/>
  <c r="AZ403" i="2"/>
  <c r="BM403" i="2"/>
  <c r="M404" i="2"/>
  <c r="AS404" i="2"/>
  <c r="AT404" i="2"/>
  <c r="AU404" i="2"/>
  <c r="AV404" i="2"/>
  <c r="AW404" i="2"/>
  <c r="AX404" i="2"/>
  <c r="AY404" i="2"/>
  <c r="AZ404" i="2"/>
  <c r="BM404" i="2"/>
  <c r="M405" i="2"/>
  <c r="AS405" i="2"/>
  <c r="AT405" i="2"/>
  <c r="AU405" i="2"/>
  <c r="AV405" i="2"/>
  <c r="AW405" i="2"/>
  <c r="AX405" i="2"/>
  <c r="AY405" i="2"/>
  <c r="AZ405" i="2"/>
  <c r="BM405" i="2"/>
  <c r="M406" i="2"/>
  <c r="AS406" i="2"/>
  <c r="AT406" i="2"/>
  <c r="AU406" i="2"/>
  <c r="AV406" i="2"/>
  <c r="AW406" i="2"/>
  <c r="AX406" i="2"/>
  <c r="AY406" i="2"/>
  <c r="AZ406" i="2"/>
  <c r="BM406" i="2"/>
  <c r="M407" i="2"/>
  <c r="AS407" i="2"/>
  <c r="AT407" i="2"/>
  <c r="AU407" i="2"/>
  <c r="AV407" i="2"/>
  <c r="AW407" i="2"/>
  <c r="AX407" i="2"/>
  <c r="AY407" i="2"/>
  <c r="AZ407" i="2"/>
  <c r="BM407" i="2"/>
  <c r="M408" i="2"/>
  <c r="AS408" i="2"/>
  <c r="AT408" i="2"/>
  <c r="AU408" i="2"/>
  <c r="AV408" i="2"/>
  <c r="AW408" i="2"/>
  <c r="AX408" i="2"/>
  <c r="AY408" i="2"/>
  <c r="AZ408" i="2"/>
  <c r="BM408" i="2"/>
  <c r="M409" i="2"/>
  <c r="AS409" i="2"/>
  <c r="AT409" i="2"/>
  <c r="AU409" i="2"/>
  <c r="AV409" i="2"/>
  <c r="AW409" i="2"/>
  <c r="AX409" i="2"/>
  <c r="AY409" i="2"/>
  <c r="AZ409" i="2"/>
  <c r="BM409" i="2"/>
  <c r="M410" i="2"/>
  <c r="AS410" i="2"/>
  <c r="AT410" i="2"/>
  <c r="AU410" i="2"/>
  <c r="AV410" i="2"/>
  <c r="AW410" i="2"/>
  <c r="AX410" i="2"/>
  <c r="AY410" i="2"/>
  <c r="AZ410" i="2"/>
  <c r="BM410" i="2"/>
  <c r="M411" i="2"/>
  <c r="AS411" i="2"/>
  <c r="AT411" i="2"/>
  <c r="AU411" i="2"/>
  <c r="AV411" i="2"/>
  <c r="AW411" i="2"/>
  <c r="AX411" i="2"/>
  <c r="AY411" i="2"/>
  <c r="AZ411" i="2"/>
  <c r="BM411" i="2"/>
  <c r="M412" i="2"/>
  <c r="AS412" i="2"/>
  <c r="AT412" i="2"/>
  <c r="AU412" i="2"/>
  <c r="AV412" i="2"/>
  <c r="AW412" i="2"/>
  <c r="AX412" i="2"/>
  <c r="AY412" i="2"/>
  <c r="AZ412" i="2"/>
  <c r="BM412" i="2"/>
  <c r="M413" i="2"/>
  <c r="AS413" i="2"/>
  <c r="AT413" i="2"/>
  <c r="AU413" i="2"/>
  <c r="AV413" i="2"/>
  <c r="AW413" i="2"/>
  <c r="AX413" i="2"/>
  <c r="AY413" i="2"/>
  <c r="AZ413" i="2"/>
  <c r="BM413" i="2"/>
  <c r="M414" i="2"/>
  <c r="AS414" i="2"/>
  <c r="AT414" i="2"/>
  <c r="AU414" i="2"/>
  <c r="AV414" i="2"/>
  <c r="AW414" i="2"/>
  <c r="AX414" i="2"/>
  <c r="AY414" i="2"/>
  <c r="AZ414" i="2"/>
  <c r="BM414" i="2"/>
  <c r="M415" i="2"/>
  <c r="AS415" i="2"/>
  <c r="AT415" i="2"/>
  <c r="AU415" i="2"/>
  <c r="AV415" i="2"/>
  <c r="AW415" i="2"/>
  <c r="AX415" i="2"/>
  <c r="AY415" i="2"/>
  <c r="AZ415" i="2"/>
  <c r="BM415" i="2"/>
  <c r="M416" i="2"/>
  <c r="AS416" i="2"/>
  <c r="AT416" i="2"/>
  <c r="AU416" i="2"/>
  <c r="AV416" i="2"/>
  <c r="AW416" i="2"/>
  <c r="AX416" i="2"/>
  <c r="AY416" i="2"/>
  <c r="AZ416" i="2"/>
  <c r="BM416" i="2"/>
  <c r="M417" i="2"/>
  <c r="AS417" i="2"/>
  <c r="AT417" i="2"/>
  <c r="AU417" i="2"/>
  <c r="AV417" i="2"/>
  <c r="AW417" i="2"/>
  <c r="AX417" i="2"/>
  <c r="AY417" i="2"/>
  <c r="AZ417" i="2"/>
  <c r="BM417" i="2"/>
  <c r="M418" i="2"/>
  <c r="AS418" i="2"/>
  <c r="AT418" i="2"/>
  <c r="AU418" i="2"/>
  <c r="AV418" i="2"/>
  <c r="AW418" i="2"/>
  <c r="AX418" i="2"/>
  <c r="AY418" i="2"/>
  <c r="AZ418" i="2"/>
  <c r="BM418" i="2"/>
  <c r="M419" i="2"/>
  <c r="AS419" i="2"/>
  <c r="AT419" i="2"/>
  <c r="AU419" i="2"/>
  <c r="AV419" i="2"/>
  <c r="AW419" i="2"/>
  <c r="AX419" i="2"/>
  <c r="AY419" i="2"/>
  <c r="AZ419" i="2"/>
  <c r="BL419" i="2"/>
  <c r="M421" i="2"/>
  <c r="AS421" i="2"/>
  <c r="AT421" i="2"/>
  <c r="AU421" i="2"/>
  <c r="AV421" i="2"/>
  <c r="AW421" i="2"/>
  <c r="AX421" i="2"/>
  <c r="AY421" i="2"/>
  <c r="AZ421" i="2"/>
  <c r="M422" i="2"/>
  <c r="AS422" i="2"/>
  <c r="AT422" i="2"/>
  <c r="AU422" i="2"/>
  <c r="AV422" i="2"/>
  <c r="AW422" i="2"/>
  <c r="AX422" i="2"/>
  <c r="AY422" i="2"/>
  <c r="AZ422" i="2"/>
  <c r="M423" i="2"/>
  <c r="AS423" i="2"/>
  <c r="AT423" i="2"/>
  <c r="AU423" i="2"/>
  <c r="AV423" i="2"/>
  <c r="AW423" i="2"/>
  <c r="AX423" i="2"/>
  <c r="AY423" i="2"/>
  <c r="AZ423" i="2"/>
  <c r="M424" i="2"/>
  <c r="AS424" i="2"/>
  <c r="AT424" i="2"/>
  <c r="AU424" i="2"/>
  <c r="AV424" i="2"/>
  <c r="AW424" i="2"/>
  <c r="AX424" i="2"/>
  <c r="AY424" i="2"/>
  <c r="AZ424" i="2"/>
  <c r="M425" i="2"/>
  <c r="AS425" i="2"/>
  <c r="AT425" i="2"/>
  <c r="AU425" i="2"/>
  <c r="AV425" i="2"/>
  <c r="AW425" i="2"/>
  <c r="AX425" i="2"/>
  <c r="AY425" i="2"/>
  <c r="AZ425" i="2"/>
  <c r="M426" i="2"/>
  <c r="AS426" i="2"/>
  <c r="AT426" i="2"/>
  <c r="AU426" i="2"/>
  <c r="AV426" i="2"/>
  <c r="AW426" i="2"/>
  <c r="AX426" i="2"/>
  <c r="AY426" i="2"/>
  <c r="AZ426" i="2"/>
  <c r="M427" i="2"/>
  <c r="AS427" i="2"/>
  <c r="AT427" i="2"/>
  <c r="AU427" i="2"/>
  <c r="AV427" i="2"/>
  <c r="AW427" i="2"/>
  <c r="AX427" i="2"/>
  <c r="AY427" i="2"/>
  <c r="AZ427" i="2"/>
  <c r="M428" i="2"/>
  <c r="AS428" i="2"/>
  <c r="AT428" i="2"/>
  <c r="AU428" i="2"/>
  <c r="AV428" i="2"/>
  <c r="AW428" i="2"/>
  <c r="AX428" i="2"/>
  <c r="AY428" i="2"/>
  <c r="AZ428" i="2"/>
  <c r="M429" i="2"/>
  <c r="AS429" i="2"/>
  <c r="AT429" i="2"/>
  <c r="AU429" i="2"/>
  <c r="AV429" i="2"/>
  <c r="AW429" i="2"/>
  <c r="AX429" i="2"/>
  <c r="AY429" i="2"/>
  <c r="AZ429" i="2"/>
  <c r="M430" i="2"/>
  <c r="AS430" i="2"/>
  <c r="AT430" i="2"/>
  <c r="AU430" i="2"/>
  <c r="AV430" i="2"/>
  <c r="AW430" i="2"/>
  <c r="AX430" i="2"/>
  <c r="AY430" i="2"/>
  <c r="AZ430" i="2"/>
  <c r="M431" i="2"/>
  <c r="AS431" i="2"/>
  <c r="AT431" i="2"/>
  <c r="AU431" i="2"/>
  <c r="AV431" i="2"/>
  <c r="AW431" i="2"/>
  <c r="AX431" i="2"/>
  <c r="AY431" i="2"/>
  <c r="AZ431" i="2"/>
  <c r="M432" i="2"/>
  <c r="AS432" i="2"/>
  <c r="AT432" i="2"/>
  <c r="AU432" i="2"/>
  <c r="AV432" i="2"/>
  <c r="AW432" i="2"/>
  <c r="AX432" i="2"/>
  <c r="AY432" i="2"/>
  <c r="AZ432" i="2"/>
  <c r="M433" i="2"/>
  <c r="AS433" i="2"/>
  <c r="AT433" i="2"/>
  <c r="AU433" i="2"/>
  <c r="AV433" i="2"/>
  <c r="AW433" i="2"/>
  <c r="AX433" i="2"/>
  <c r="AY433" i="2"/>
  <c r="AZ433" i="2"/>
  <c r="M434" i="2"/>
  <c r="AS434" i="2"/>
  <c r="AT434" i="2"/>
  <c r="AU434" i="2"/>
  <c r="AV434" i="2"/>
  <c r="AW434" i="2"/>
  <c r="AX434" i="2"/>
  <c r="AY434" i="2"/>
  <c r="AZ434" i="2"/>
  <c r="M435" i="2"/>
  <c r="AS435" i="2"/>
  <c r="AT435" i="2"/>
  <c r="AU435" i="2"/>
  <c r="AV435" i="2"/>
  <c r="AW435" i="2"/>
  <c r="AX435" i="2"/>
  <c r="AY435" i="2"/>
  <c r="AZ435" i="2"/>
  <c r="M436" i="2"/>
  <c r="AS436" i="2"/>
  <c r="AT436" i="2"/>
  <c r="AU436" i="2"/>
  <c r="AV436" i="2"/>
  <c r="AW436" i="2"/>
  <c r="AX436" i="2"/>
  <c r="AY436" i="2"/>
  <c r="AZ436" i="2"/>
  <c r="M437" i="2"/>
  <c r="AS437" i="2"/>
  <c r="AT437" i="2"/>
  <c r="AU437" i="2"/>
  <c r="AV437" i="2"/>
  <c r="AW437" i="2"/>
  <c r="AX437" i="2"/>
  <c r="AY437" i="2"/>
  <c r="AZ437" i="2"/>
  <c r="M438" i="2"/>
  <c r="AS438" i="2"/>
  <c r="AT438" i="2"/>
  <c r="AU438" i="2"/>
  <c r="AV438" i="2"/>
  <c r="AW438" i="2"/>
  <c r="AX438" i="2"/>
  <c r="AY438" i="2"/>
  <c r="AZ438" i="2"/>
  <c r="M439" i="2"/>
  <c r="AS439" i="2"/>
  <c r="AT439" i="2"/>
  <c r="AU439" i="2"/>
  <c r="AV439" i="2"/>
  <c r="AW439" i="2"/>
  <c r="AX439" i="2"/>
  <c r="AY439" i="2"/>
  <c r="AZ439" i="2"/>
  <c r="M440" i="2"/>
  <c r="AS440" i="2"/>
  <c r="AT440" i="2"/>
  <c r="AU440" i="2"/>
  <c r="AV440" i="2"/>
  <c r="AW440" i="2"/>
  <c r="AX440" i="2"/>
  <c r="AY440" i="2"/>
  <c r="AZ440" i="2"/>
  <c r="M441" i="2"/>
  <c r="AS441" i="2"/>
  <c r="AT441" i="2"/>
  <c r="AU441" i="2"/>
  <c r="AV441" i="2"/>
  <c r="AW441" i="2"/>
  <c r="AX441" i="2"/>
  <c r="AY441" i="2"/>
  <c r="AZ441" i="2"/>
  <c r="M442" i="2"/>
  <c r="AS442" i="2"/>
  <c r="AT442" i="2"/>
  <c r="AU442" i="2"/>
  <c r="AV442" i="2"/>
  <c r="AW442" i="2"/>
  <c r="AX442" i="2"/>
  <c r="AY442" i="2"/>
  <c r="AZ442" i="2"/>
  <c r="M443" i="2"/>
  <c r="AS443" i="2"/>
  <c r="AT443" i="2"/>
  <c r="AU443" i="2"/>
  <c r="AV443" i="2"/>
  <c r="AW443" i="2"/>
  <c r="AX443" i="2"/>
  <c r="AY443" i="2"/>
  <c r="AZ443" i="2"/>
  <c r="M444" i="2"/>
  <c r="AS444" i="2"/>
  <c r="AT444" i="2"/>
  <c r="AU444" i="2"/>
  <c r="AV444" i="2"/>
  <c r="AW444" i="2"/>
  <c r="AX444" i="2"/>
  <c r="AY444" i="2"/>
  <c r="AZ444" i="2"/>
  <c r="M445" i="2"/>
  <c r="AS445" i="2"/>
  <c r="AT445" i="2"/>
  <c r="AU445" i="2"/>
  <c r="AV445" i="2"/>
  <c r="AW445" i="2"/>
  <c r="AX445" i="2"/>
  <c r="AY445" i="2"/>
  <c r="AZ445" i="2"/>
  <c r="M446" i="2"/>
  <c r="AS446" i="2"/>
  <c r="AT446" i="2"/>
  <c r="AU446" i="2"/>
  <c r="AV446" i="2"/>
  <c r="AW446" i="2"/>
  <c r="AX446" i="2"/>
  <c r="AY446" i="2"/>
  <c r="AZ446" i="2"/>
  <c r="M447" i="2"/>
  <c r="AS447" i="2"/>
  <c r="AT447" i="2"/>
  <c r="AU447" i="2"/>
  <c r="AV447" i="2"/>
  <c r="AW447" i="2"/>
  <c r="AX447" i="2"/>
  <c r="AY447" i="2"/>
  <c r="AZ447" i="2"/>
  <c r="M448" i="2"/>
  <c r="AS448" i="2"/>
  <c r="AT448" i="2"/>
  <c r="AU448" i="2"/>
  <c r="AV448" i="2"/>
  <c r="AW448" i="2"/>
  <c r="AX448" i="2"/>
  <c r="AY448" i="2"/>
  <c r="AZ448" i="2"/>
  <c r="M449" i="2"/>
  <c r="AS449" i="2"/>
  <c r="AT449" i="2"/>
  <c r="AU449" i="2"/>
  <c r="AV449" i="2"/>
  <c r="AW449" i="2"/>
  <c r="AX449" i="2"/>
  <c r="AY449" i="2"/>
  <c r="AZ449" i="2"/>
  <c r="M450" i="2"/>
  <c r="AS450" i="2"/>
  <c r="AT450" i="2"/>
  <c r="AU450" i="2"/>
  <c r="AV450" i="2"/>
  <c r="AW450" i="2"/>
  <c r="AX450" i="2"/>
  <c r="AY450" i="2"/>
  <c r="AZ450" i="2"/>
  <c r="M451" i="2"/>
  <c r="AS451" i="2"/>
  <c r="AT451" i="2"/>
  <c r="AU451" i="2"/>
  <c r="AV451" i="2"/>
  <c r="AW451" i="2"/>
  <c r="AX451" i="2"/>
  <c r="AY451" i="2"/>
  <c r="AZ451" i="2"/>
  <c r="M452" i="2"/>
  <c r="AS452" i="2"/>
  <c r="AT452" i="2"/>
  <c r="AU452" i="2"/>
  <c r="AV452" i="2"/>
  <c r="AW452" i="2"/>
  <c r="AX452" i="2"/>
  <c r="AY452" i="2"/>
  <c r="AZ452" i="2"/>
  <c r="M453" i="2"/>
  <c r="AS453" i="2"/>
  <c r="AT453" i="2"/>
  <c r="AU453" i="2"/>
  <c r="AV453" i="2"/>
  <c r="AW453" i="2"/>
  <c r="AX453" i="2"/>
  <c r="AY453" i="2"/>
  <c r="AZ453" i="2"/>
  <c r="M454" i="2"/>
  <c r="AS454" i="2"/>
  <c r="AT454" i="2"/>
  <c r="AU454" i="2"/>
  <c r="AV454" i="2"/>
  <c r="AW454" i="2"/>
  <c r="AX454" i="2"/>
  <c r="AY454" i="2"/>
  <c r="AZ454" i="2"/>
  <c r="M455" i="2"/>
  <c r="AS455" i="2"/>
  <c r="AT455" i="2"/>
  <c r="AU455" i="2"/>
  <c r="AV455" i="2"/>
  <c r="AW455" i="2"/>
  <c r="AX455" i="2"/>
  <c r="AY455" i="2"/>
  <c r="AZ455" i="2"/>
  <c r="M456" i="2"/>
  <c r="AS456" i="2"/>
  <c r="AT456" i="2"/>
  <c r="AU456" i="2"/>
  <c r="AV456" i="2"/>
  <c r="AW456" i="2"/>
  <c r="AX456" i="2"/>
  <c r="AY456" i="2"/>
  <c r="AZ456" i="2"/>
  <c r="M457" i="2"/>
  <c r="AS457" i="2"/>
  <c r="AT457" i="2"/>
  <c r="AU457" i="2"/>
  <c r="AV457" i="2"/>
  <c r="AW457" i="2"/>
  <c r="AX457" i="2"/>
  <c r="AY457" i="2"/>
  <c r="AZ457" i="2"/>
  <c r="M458" i="2"/>
  <c r="AS458" i="2"/>
  <c r="AT458" i="2"/>
  <c r="AU458" i="2"/>
  <c r="AV458" i="2"/>
  <c r="AW458" i="2"/>
  <c r="AX458" i="2"/>
  <c r="AY458" i="2"/>
  <c r="AZ458" i="2"/>
  <c r="M459" i="2"/>
  <c r="AS459" i="2"/>
  <c r="AT459" i="2"/>
  <c r="AU459" i="2"/>
  <c r="AV459" i="2"/>
  <c r="AW459" i="2"/>
  <c r="AX459" i="2"/>
  <c r="AY459" i="2"/>
  <c r="AZ459" i="2"/>
  <c r="M460" i="2"/>
  <c r="AS460" i="2"/>
  <c r="AT460" i="2"/>
  <c r="AU460" i="2"/>
  <c r="AV460" i="2"/>
  <c r="AW460" i="2"/>
  <c r="AX460" i="2"/>
  <c r="AY460" i="2"/>
  <c r="AZ460" i="2"/>
  <c r="M461" i="2"/>
  <c r="AS461" i="2"/>
  <c r="AT461" i="2"/>
  <c r="AU461" i="2"/>
  <c r="AV461" i="2"/>
  <c r="AW461" i="2"/>
  <c r="AX461" i="2"/>
  <c r="AY461" i="2"/>
  <c r="AZ461" i="2"/>
  <c r="M462" i="2"/>
  <c r="AS462" i="2"/>
  <c r="AT462" i="2"/>
  <c r="AU462" i="2"/>
  <c r="AV462" i="2"/>
  <c r="AW462" i="2"/>
  <c r="AX462" i="2"/>
  <c r="AY462" i="2"/>
  <c r="AZ462" i="2"/>
  <c r="M463" i="2"/>
  <c r="AS463" i="2"/>
  <c r="AT463" i="2"/>
  <c r="AU463" i="2"/>
  <c r="AV463" i="2"/>
  <c r="AW463" i="2"/>
  <c r="AX463" i="2"/>
  <c r="AY463" i="2"/>
  <c r="AZ463" i="2"/>
  <c r="M464" i="2"/>
  <c r="AS464" i="2"/>
  <c r="AT464" i="2"/>
  <c r="AU464" i="2"/>
  <c r="AV464" i="2"/>
  <c r="AW464" i="2"/>
  <c r="AX464" i="2"/>
  <c r="AY464" i="2"/>
  <c r="AZ464" i="2"/>
  <c r="M465" i="2"/>
  <c r="AS465" i="2"/>
  <c r="AT465" i="2"/>
  <c r="AU465" i="2"/>
  <c r="AV465" i="2"/>
  <c r="AW465" i="2"/>
  <c r="AX465" i="2"/>
  <c r="AY465" i="2"/>
  <c r="AZ465" i="2"/>
  <c r="M466" i="2"/>
  <c r="AS466" i="2"/>
  <c r="AT466" i="2"/>
  <c r="AU466" i="2"/>
  <c r="AV466" i="2"/>
  <c r="AW466" i="2"/>
  <c r="AX466" i="2"/>
  <c r="AY466" i="2"/>
  <c r="AZ466" i="2"/>
  <c r="M467" i="2"/>
  <c r="AS467" i="2"/>
  <c r="AT467" i="2"/>
  <c r="AU467" i="2"/>
  <c r="AV467" i="2"/>
  <c r="AW467" i="2"/>
  <c r="AX467" i="2"/>
  <c r="AY467" i="2"/>
  <c r="AZ467" i="2"/>
  <c r="M468" i="2"/>
  <c r="AS468" i="2"/>
  <c r="AT468" i="2"/>
  <c r="AU468" i="2"/>
  <c r="AV468" i="2"/>
  <c r="AW468" i="2"/>
  <c r="AX468" i="2"/>
  <c r="AY468" i="2"/>
  <c r="AZ468" i="2"/>
  <c r="M469" i="2"/>
  <c r="AS469" i="2"/>
  <c r="AT469" i="2"/>
  <c r="AU469" i="2"/>
  <c r="AV469" i="2"/>
  <c r="AW469" i="2"/>
  <c r="AX469" i="2"/>
  <c r="AY469" i="2"/>
  <c r="AZ469" i="2"/>
  <c r="M470" i="2"/>
  <c r="AS470" i="2"/>
  <c r="AT470" i="2"/>
  <c r="AU470" i="2"/>
  <c r="AV470" i="2"/>
  <c r="AW470" i="2"/>
  <c r="AX470" i="2"/>
  <c r="AY470" i="2"/>
  <c r="AZ470" i="2"/>
  <c r="M471" i="2"/>
  <c r="AS471" i="2"/>
  <c r="AT471" i="2"/>
  <c r="AU471" i="2"/>
  <c r="AV471" i="2"/>
  <c r="AW471" i="2"/>
  <c r="AX471" i="2"/>
  <c r="AY471" i="2"/>
  <c r="AZ471" i="2"/>
  <c r="M472" i="2"/>
  <c r="AS472" i="2"/>
  <c r="AT472" i="2"/>
  <c r="AU472" i="2"/>
  <c r="AV472" i="2"/>
  <c r="AW472" i="2"/>
  <c r="AX472" i="2"/>
  <c r="AY472" i="2"/>
  <c r="AZ472" i="2"/>
  <c r="M473" i="2"/>
  <c r="AS473" i="2"/>
  <c r="AT473" i="2"/>
  <c r="AU473" i="2"/>
  <c r="AV473" i="2"/>
  <c r="AW473" i="2"/>
  <c r="AX473" i="2"/>
  <c r="AY473" i="2"/>
  <c r="AZ473" i="2"/>
  <c r="M474" i="2"/>
  <c r="AS474" i="2"/>
  <c r="AT474" i="2"/>
  <c r="AU474" i="2"/>
  <c r="AV474" i="2"/>
  <c r="AW474" i="2"/>
  <c r="AX474" i="2"/>
  <c r="AY474" i="2"/>
  <c r="AZ474" i="2"/>
  <c r="M475" i="2"/>
  <c r="AS475" i="2"/>
  <c r="AT475" i="2"/>
  <c r="AU475" i="2"/>
  <c r="AV475" i="2"/>
  <c r="AW475" i="2"/>
  <c r="AX475" i="2"/>
  <c r="AY475" i="2"/>
  <c r="AZ475" i="2"/>
  <c r="M476" i="2"/>
  <c r="AS476" i="2"/>
  <c r="AT476" i="2"/>
  <c r="AU476" i="2"/>
  <c r="AV476" i="2"/>
  <c r="AW476" i="2"/>
  <c r="AX476" i="2"/>
  <c r="AY476" i="2"/>
  <c r="AZ476" i="2"/>
  <c r="M477" i="2"/>
  <c r="AS477" i="2"/>
  <c r="AT477" i="2"/>
  <c r="AU477" i="2"/>
  <c r="AV477" i="2"/>
  <c r="AW477" i="2"/>
  <c r="AX477" i="2"/>
  <c r="AY477" i="2"/>
  <c r="AZ477" i="2"/>
  <c r="M478" i="2"/>
  <c r="AS478" i="2"/>
  <c r="AT478" i="2"/>
  <c r="AU478" i="2"/>
  <c r="AV478" i="2"/>
  <c r="AW478" i="2"/>
  <c r="AX478" i="2"/>
  <c r="AY478" i="2"/>
  <c r="AZ478" i="2"/>
  <c r="M479" i="2"/>
  <c r="AS479" i="2"/>
  <c r="AT479" i="2"/>
  <c r="AU479" i="2"/>
  <c r="AV479" i="2"/>
  <c r="AW479" i="2"/>
  <c r="AX479" i="2"/>
  <c r="AY479" i="2"/>
  <c r="AZ479" i="2"/>
  <c r="M480" i="2"/>
  <c r="AS480" i="2"/>
  <c r="AT480" i="2"/>
  <c r="AU480" i="2"/>
  <c r="AV480" i="2"/>
  <c r="AW480" i="2"/>
  <c r="AX480" i="2"/>
  <c r="AY480" i="2"/>
  <c r="AZ480" i="2"/>
  <c r="M481" i="2"/>
  <c r="AS481" i="2"/>
  <c r="AT481" i="2"/>
  <c r="AU481" i="2"/>
  <c r="AV481" i="2"/>
  <c r="AW481" i="2"/>
  <c r="AX481" i="2"/>
  <c r="AY481" i="2"/>
  <c r="AZ481" i="2"/>
  <c r="M482" i="2"/>
  <c r="AS482" i="2"/>
  <c r="AT482" i="2"/>
  <c r="AU482" i="2"/>
  <c r="AV482" i="2"/>
  <c r="AW482" i="2"/>
  <c r="AX482" i="2"/>
  <c r="AY482" i="2"/>
  <c r="AZ482" i="2"/>
  <c r="M483" i="2"/>
  <c r="AS483" i="2"/>
  <c r="AT483" i="2"/>
  <c r="AU483" i="2"/>
  <c r="AV483" i="2"/>
  <c r="AW483" i="2"/>
  <c r="AX483" i="2"/>
  <c r="AY483" i="2"/>
  <c r="AZ483" i="2"/>
  <c r="M484" i="2"/>
  <c r="AS484" i="2"/>
  <c r="AT484" i="2"/>
  <c r="AU484" i="2"/>
  <c r="AV484" i="2"/>
  <c r="AW484" i="2"/>
  <c r="AX484" i="2"/>
  <c r="AY484" i="2"/>
  <c r="AZ484" i="2"/>
  <c r="M485" i="2"/>
  <c r="AS485" i="2"/>
  <c r="AT485" i="2"/>
  <c r="AU485" i="2"/>
  <c r="AV485" i="2"/>
  <c r="AW485" i="2"/>
  <c r="AX485" i="2"/>
  <c r="AY485" i="2"/>
  <c r="AZ485" i="2"/>
  <c r="M486" i="2"/>
  <c r="AS486" i="2"/>
  <c r="AT486" i="2"/>
  <c r="AU486" i="2"/>
  <c r="AV486" i="2"/>
  <c r="AW486" i="2"/>
  <c r="AX486" i="2"/>
  <c r="AY486" i="2"/>
  <c r="AZ486" i="2"/>
  <c r="M487" i="2"/>
  <c r="AS487" i="2"/>
  <c r="AT487" i="2"/>
  <c r="AU487" i="2"/>
  <c r="AV487" i="2"/>
  <c r="AW487" i="2"/>
  <c r="AX487" i="2"/>
  <c r="AY487" i="2"/>
  <c r="AZ487" i="2"/>
  <c r="M488" i="2"/>
  <c r="AS488" i="2"/>
  <c r="AT488" i="2"/>
  <c r="AU488" i="2"/>
  <c r="AV488" i="2"/>
  <c r="AW488" i="2"/>
  <c r="AX488" i="2"/>
  <c r="AY488" i="2"/>
  <c r="AZ488" i="2"/>
  <c r="M489" i="2"/>
  <c r="AS489" i="2"/>
  <c r="AT489" i="2"/>
  <c r="AU489" i="2"/>
  <c r="AV489" i="2"/>
  <c r="AW489" i="2"/>
  <c r="AX489" i="2"/>
  <c r="AY489" i="2"/>
  <c r="AZ489" i="2"/>
  <c r="M490" i="2"/>
  <c r="AS490" i="2"/>
  <c r="AT490" i="2"/>
  <c r="AU490" i="2"/>
  <c r="AV490" i="2"/>
  <c r="AW490" i="2"/>
  <c r="AX490" i="2"/>
  <c r="AY490" i="2"/>
  <c r="AZ490" i="2"/>
  <c r="M491" i="2"/>
  <c r="AS491" i="2"/>
  <c r="AT491" i="2"/>
  <c r="AU491" i="2"/>
  <c r="AV491" i="2"/>
  <c r="AW491" i="2"/>
  <c r="AX491" i="2"/>
  <c r="AY491" i="2"/>
  <c r="AZ491" i="2"/>
  <c r="M492" i="2"/>
  <c r="AS492" i="2"/>
  <c r="AT492" i="2"/>
  <c r="AU492" i="2"/>
  <c r="AV492" i="2"/>
  <c r="AW492" i="2"/>
  <c r="AX492" i="2"/>
  <c r="AY492" i="2"/>
  <c r="AZ492" i="2"/>
  <c r="M493" i="2"/>
  <c r="AS493" i="2"/>
  <c r="AT493" i="2"/>
  <c r="AU493" i="2"/>
  <c r="AV493" i="2"/>
  <c r="AW493" i="2"/>
  <c r="AX493" i="2"/>
  <c r="AY493" i="2"/>
  <c r="AZ493" i="2"/>
  <c r="M494" i="2"/>
  <c r="AS494" i="2"/>
  <c r="AT494" i="2"/>
  <c r="AU494" i="2"/>
  <c r="AV494" i="2"/>
  <c r="AW494" i="2"/>
  <c r="AX494" i="2"/>
  <c r="AY494" i="2"/>
  <c r="AZ494" i="2"/>
  <c r="M495" i="2"/>
  <c r="AS495" i="2"/>
  <c r="AT495" i="2"/>
  <c r="AU495" i="2"/>
  <c r="AV495" i="2"/>
  <c r="AW495" i="2"/>
  <c r="AX495" i="2"/>
  <c r="AY495" i="2"/>
  <c r="AZ495" i="2"/>
  <c r="M496" i="2"/>
  <c r="AS496" i="2"/>
  <c r="AT496" i="2"/>
  <c r="AU496" i="2"/>
  <c r="AV496" i="2"/>
  <c r="AW496" i="2"/>
  <c r="AX496" i="2"/>
  <c r="AY496" i="2"/>
  <c r="AZ496" i="2"/>
  <c r="M497" i="2"/>
  <c r="AS497" i="2"/>
  <c r="AT497" i="2"/>
  <c r="AU497" i="2"/>
  <c r="AV497" i="2"/>
  <c r="AW497" i="2"/>
  <c r="AX497" i="2"/>
  <c r="AY497" i="2"/>
  <c r="AZ497" i="2"/>
  <c r="M498" i="2"/>
  <c r="AS498" i="2"/>
  <c r="AT498" i="2"/>
  <c r="AU498" i="2"/>
  <c r="AV498" i="2"/>
  <c r="AW498" i="2"/>
  <c r="AX498" i="2"/>
  <c r="AY498" i="2"/>
  <c r="AZ498" i="2"/>
  <c r="M499" i="2"/>
  <c r="AS499" i="2"/>
  <c r="AT499" i="2"/>
  <c r="AU499" i="2"/>
  <c r="AV499" i="2"/>
  <c r="AW499" i="2"/>
  <c r="AX499" i="2"/>
  <c r="AY499" i="2"/>
  <c r="AZ499" i="2"/>
  <c r="M500" i="2"/>
  <c r="AS500" i="2"/>
  <c r="AT500" i="2"/>
  <c r="AU500" i="2"/>
  <c r="AV500" i="2"/>
  <c r="AW500" i="2"/>
  <c r="AX500" i="2"/>
  <c r="AY500" i="2"/>
  <c r="AZ500" i="2"/>
  <c r="M501" i="2"/>
  <c r="AS501" i="2"/>
  <c r="AT501" i="2"/>
  <c r="AU501" i="2"/>
  <c r="AV501" i="2"/>
  <c r="AW501" i="2"/>
  <c r="AX501" i="2"/>
  <c r="AY501" i="2"/>
  <c r="AZ501" i="2"/>
  <c r="M502" i="2"/>
  <c r="AS502" i="2"/>
  <c r="AT502" i="2"/>
  <c r="AU502" i="2"/>
  <c r="AV502" i="2"/>
  <c r="AW502" i="2"/>
  <c r="AX502" i="2"/>
  <c r="AY502" i="2"/>
  <c r="AZ502" i="2"/>
  <c r="M503" i="2"/>
  <c r="AS503" i="2"/>
  <c r="AT503" i="2"/>
  <c r="AU503" i="2"/>
  <c r="AV503" i="2"/>
  <c r="AW503" i="2"/>
  <c r="AX503" i="2"/>
  <c r="AY503" i="2"/>
  <c r="AZ503" i="2"/>
  <c r="M504" i="2"/>
  <c r="AS504" i="2"/>
  <c r="AT504" i="2"/>
  <c r="AU504" i="2"/>
  <c r="AV504" i="2"/>
  <c r="AW504" i="2"/>
  <c r="AX504" i="2"/>
  <c r="AY504" i="2"/>
  <c r="AZ504" i="2"/>
  <c r="M505" i="2"/>
  <c r="AS505" i="2"/>
  <c r="AT505" i="2"/>
  <c r="AU505" i="2"/>
  <c r="AV505" i="2"/>
  <c r="AW505" i="2"/>
  <c r="AX505" i="2"/>
  <c r="AY505" i="2"/>
  <c r="AZ505" i="2"/>
  <c r="M506" i="2"/>
  <c r="AS506" i="2"/>
  <c r="AT506" i="2"/>
  <c r="AU506" i="2"/>
  <c r="AV506" i="2"/>
  <c r="AW506" i="2"/>
  <c r="AX506" i="2"/>
  <c r="AY506" i="2"/>
  <c r="AZ506" i="2"/>
  <c r="M507" i="2"/>
  <c r="AS507" i="2"/>
  <c r="AT507" i="2"/>
  <c r="AU507" i="2"/>
  <c r="AV507" i="2"/>
  <c r="AW507" i="2"/>
  <c r="AX507" i="2"/>
  <c r="AY507" i="2"/>
  <c r="AZ507" i="2"/>
  <c r="M508" i="2"/>
  <c r="AS508" i="2"/>
  <c r="AT508" i="2"/>
  <c r="AU508" i="2"/>
  <c r="AV508" i="2"/>
  <c r="AW508" i="2"/>
  <c r="AX508" i="2"/>
  <c r="AY508" i="2"/>
  <c r="AZ508" i="2"/>
  <c r="M509" i="2"/>
  <c r="AS509" i="2"/>
  <c r="AT509" i="2"/>
  <c r="AU509" i="2"/>
  <c r="AV509" i="2"/>
  <c r="AW509" i="2"/>
  <c r="AX509" i="2"/>
  <c r="AY509" i="2"/>
  <c r="AZ509" i="2"/>
  <c r="M510" i="2"/>
  <c r="AS510" i="2"/>
  <c r="AT510" i="2"/>
  <c r="AU510" i="2"/>
  <c r="AV510" i="2"/>
  <c r="AW510" i="2"/>
  <c r="AX510" i="2"/>
  <c r="AY510" i="2"/>
  <c r="AZ510" i="2"/>
  <c r="M511" i="2"/>
  <c r="AS511" i="2"/>
  <c r="AT511" i="2"/>
  <c r="AU511" i="2"/>
  <c r="AV511" i="2"/>
  <c r="AW511" i="2"/>
  <c r="AX511" i="2"/>
  <c r="AY511" i="2"/>
  <c r="AZ511" i="2"/>
  <c r="M512" i="2"/>
  <c r="AS512" i="2"/>
  <c r="AT512" i="2"/>
  <c r="AU512" i="2"/>
  <c r="AV512" i="2"/>
  <c r="AW512" i="2"/>
  <c r="AX512" i="2"/>
  <c r="AY512" i="2"/>
  <c r="AZ512" i="2"/>
  <c r="M513" i="2"/>
  <c r="AS513" i="2"/>
  <c r="AT513" i="2"/>
  <c r="AU513" i="2"/>
  <c r="AV513" i="2"/>
  <c r="AW513" i="2"/>
  <c r="AX513" i="2"/>
  <c r="AY513" i="2"/>
  <c r="AZ513" i="2"/>
  <c r="M514" i="2"/>
  <c r="AS514" i="2"/>
  <c r="AT514" i="2"/>
  <c r="AU514" i="2"/>
  <c r="AV514" i="2"/>
  <c r="AW514" i="2"/>
  <c r="AX514" i="2"/>
  <c r="AY514" i="2"/>
  <c r="AZ514" i="2"/>
  <c r="M515" i="2"/>
  <c r="AS515" i="2"/>
  <c r="AT515" i="2"/>
  <c r="AU515" i="2"/>
  <c r="AV515" i="2"/>
  <c r="AW515" i="2"/>
  <c r="AX515" i="2"/>
  <c r="AY515" i="2"/>
  <c r="AZ515" i="2"/>
  <c r="M516" i="2"/>
  <c r="AS516" i="2"/>
  <c r="AT516" i="2"/>
  <c r="AU516" i="2"/>
  <c r="AV516" i="2"/>
  <c r="AW516" i="2"/>
  <c r="AX516" i="2"/>
  <c r="AY516" i="2"/>
  <c r="AZ516" i="2"/>
  <c r="M517" i="2"/>
  <c r="AS517" i="2"/>
  <c r="AT517" i="2"/>
  <c r="AU517" i="2"/>
  <c r="AV517" i="2"/>
  <c r="AW517" i="2"/>
  <c r="AX517" i="2"/>
  <c r="AY517" i="2"/>
  <c r="AZ517" i="2"/>
  <c r="M518" i="2"/>
  <c r="AS518" i="2"/>
  <c r="AT518" i="2"/>
  <c r="AU518" i="2"/>
  <c r="AV518" i="2"/>
  <c r="AW518" i="2"/>
  <c r="AX518" i="2"/>
  <c r="AY518" i="2"/>
  <c r="AZ518" i="2"/>
  <c r="M519" i="2"/>
  <c r="AS519" i="2"/>
  <c r="AT519" i="2"/>
  <c r="AU519" i="2"/>
  <c r="AV519" i="2"/>
  <c r="AW519" i="2"/>
  <c r="AX519" i="2"/>
  <c r="AY519" i="2"/>
  <c r="AZ519" i="2"/>
  <c r="M520" i="2"/>
  <c r="AS520" i="2"/>
  <c r="AT520" i="2"/>
  <c r="AU520" i="2"/>
  <c r="AV520" i="2"/>
  <c r="AW520" i="2"/>
  <c r="AX520" i="2"/>
  <c r="AY520" i="2"/>
  <c r="AZ520" i="2"/>
  <c r="M521" i="2"/>
  <c r="AS521" i="2"/>
  <c r="AT521" i="2"/>
  <c r="AU521" i="2"/>
  <c r="AV521" i="2"/>
  <c r="AW521" i="2"/>
  <c r="AX521" i="2"/>
  <c r="AY521" i="2"/>
  <c r="AZ521" i="2"/>
  <c r="M522" i="2"/>
  <c r="AS522" i="2"/>
  <c r="AT522" i="2"/>
  <c r="AU522" i="2"/>
  <c r="AV522" i="2"/>
  <c r="AW522" i="2"/>
  <c r="AX522" i="2"/>
  <c r="AY522" i="2"/>
  <c r="AZ522" i="2"/>
  <c r="M523" i="2"/>
  <c r="AS523" i="2"/>
  <c r="AT523" i="2"/>
  <c r="AU523" i="2"/>
  <c r="AV523" i="2"/>
  <c r="AW523" i="2"/>
  <c r="AX523" i="2"/>
  <c r="AY523" i="2"/>
  <c r="AZ523" i="2"/>
  <c r="M524" i="2"/>
  <c r="AS524" i="2"/>
  <c r="AT524" i="2"/>
  <c r="AU524" i="2"/>
  <c r="AV524" i="2"/>
  <c r="AW524" i="2"/>
  <c r="AX524" i="2"/>
  <c r="AY524" i="2"/>
  <c r="AZ524" i="2"/>
  <c r="M525" i="2"/>
  <c r="AS525" i="2"/>
  <c r="AT525" i="2"/>
  <c r="AU525" i="2"/>
  <c r="AV525" i="2"/>
  <c r="AW525" i="2"/>
  <c r="AX525" i="2"/>
  <c r="AY525" i="2"/>
  <c r="AZ525" i="2"/>
  <c r="M526" i="2"/>
  <c r="AS526" i="2"/>
  <c r="AT526" i="2"/>
  <c r="AU526" i="2"/>
  <c r="AV526" i="2"/>
  <c r="AW526" i="2"/>
  <c r="AX526" i="2"/>
  <c r="AY526" i="2"/>
  <c r="AZ526" i="2"/>
  <c r="M527" i="2"/>
  <c r="AS527" i="2"/>
  <c r="AT527" i="2"/>
  <c r="AU527" i="2"/>
  <c r="AV527" i="2"/>
  <c r="AW527" i="2"/>
  <c r="AX527" i="2"/>
  <c r="AY527" i="2"/>
  <c r="AZ527" i="2"/>
  <c r="M528" i="2"/>
  <c r="AS528" i="2"/>
  <c r="AT528" i="2"/>
  <c r="AU528" i="2"/>
  <c r="AV528" i="2"/>
  <c r="AW528" i="2"/>
  <c r="AX528" i="2"/>
  <c r="AY528" i="2"/>
  <c r="AZ528" i="2"/>
  <c r="M529" i="2"/>
  <c r="AS529" i="2"/>
  <c r="AT529" i="2"/>
  <c r="AU529" i="2"/>
  <c r="AV529" i="2"/>
  <c r="AW529" i="2"/>
  <c r="AX529" i="2"/>
  <c r="AY529" i="2"/>
  <c r="AZ529" i="2"/>
  <c r="M530" i="2"/>
  <c r="AS530" i="2"/>
  <c r="AT530" i="2"/>
  <c r="AU530" i="2"/>
  <c r="AV530" i="2"/>
  <c r="AW530" i="2"/>
  <c r="AX530" i="2"/>
  <c r="AY530" i="2"/>
  <c r="AZ530" i="2"/>
  <c r="M531" i="2"/>
  <c r="AS531" i="2"/>
  <c r="AT531" i="2"/>
  <c r="AU531" i="2"/>
  <c r="AV531" i="2"/>
  <c r="AW531" i="2"/>
  <c r="AX531" i="2"/>
  <c r="AY531" i="2"/>
  <c r="AZ531" i="2"/>
  <c r="M532" i="2"/>
  <c r="AS532" i="2"/>
  <c r="AT532" i="2"/>
  <c r="AU532" i="2"/>
  <c r="AV532" i="2"/>
  <c r="AW532" i="2"/>
  <c r="AX532" i="2"/>
  <c r="AY532" i="2"/>
  <c r="AZ532" i="2"/>
  <c r="M533" i="2"/>
  <c r="AS533" i="2"/>
  <c r="AT533" i="2"/>
  <c r="AU533" i="2"/>
  <c r="AV533" i="2"/>
  <c r="AW533" i="2"/>
  <c r="AX533" i="2"/>
  <c r="AY533" i="2"/>
  <c r="AZ533" i="2"/>
  <c r="M534" i="2"/>
  <c r="AS534" i="2"/>
  <c r="AT534" i="2"/>
  <c r="AU534" i="2"/>
  <c r="AV534" i="2"/>
  <c r="AW534" i="2"/>
  <c r="AX534" i="2"/>
  <c r="AY534" i="2"/>
  <c r="AZ534" i="2"/>
  <c r="M535" i="2"/>
  <c r="AS535" i="2"/>
  <c r="AT535" i="2"/>
  <c r="AU535" i="2"/>
  <c r="AV535" i="2"/>
  <c r="AW535" i="2"/>
  <c r="AX535" i="2"/>
  <c r="AY535" i="2"/>
  <c r="AZ535" i="2"/>
  <c r="M536" i="2"/>
  <c r="AS536" i="2"/>
  <c r="AT536" i="2"/>
  <c r="AU536" i="2"/>
  <c r="AV536" i="2"/>
  <c r="AW536" i="2"/>
  <c r="AX536" i="2"/>
  <c r="AY536" i="2"/>
  <c r="AZ536" i="2"/>
  <c r="M537" i="2"/>
  <c r="AS537" i="2"/>
  <c r="AT537" i="2"/>
  <c r="AU537" i="2"/>
  <c r="AV537" i="2"/>
  <c r="AW537" i="2"/>
  <c r="AX537" i="2"/>
  <c r="AY537" i="2"/>
  <c r="AZ537" i="2"/>
  <c r="M538" i="2"/>
  <c r="AS538" i="2"/>
  <c r="AT538" i="2"/>
  <c r="AU538" i="2"/>
  <c r="AV538" i="2"/>
  <c r="AW538" i="2"/>
  <c r="AX538" i="2"/>
  <c r="AY538" i="2"/>
  <c r="AZ538" i="2"/>
  <c r="M539" i="2"/>
  <c r="AS539" i="2"/>
  <c r="AT539" i="2"/>
  <c r="AU539" i="2"/>
  <c r="AV539" i="2"/>
  <c r="AW539" i="2"/>
  <c r="AX539" i="2"/>
  <c r="AY539" i="2"/>
  <c r="AZ539" i="2"/>
  <c r="M540" i="2"/>
  <c r="AS540" i="2"/>
  <c r="AT540" i="2"/>
  <c r="AU540" i="2"/>
  <c r="AV540" i="2"/>
  <c r="AW540" i="2"/>
  <c r="AX540" i="2"/>
  <c r="AY540" i="2"/>
  <c r="AZ540" i="2"/>
  <c r="M541" i="2"/>
  <c r="AS541" i="2"/>
  <c r="AT541" i="2"/>
  <c r="AU541" i="2"/>
  <c r="AV541" i="2"/>
  <c r="AW541" i="2"/>
  <c r="AX541" i="2"/>
  <c r="AY541" i="2"/>
  <c r="AZ541" i="2"/>
  <c r="M542" i="2"/>
  <c r="AS542" i="2"/>
  <c r="AT542" i="2"/>
  <c r="AU542" i="2"/>
  <c r="AV542" i="2"/>
  <c r="AW542" i="2"/>
  <c r="AX542" i="2"/>
  <c r="AY542" i="2"/>
  <c r="AZ542" i="2"/>
  <c r="M543" i="2"/>
  <c r="AS543" i="2"/>
  <c r="AT543" i="2"/>
  <c r="AU543" i="2"/>
  <c r="AV543" i="2"/>
  <c r="AW543" i="2"/>
  <c r="AX543" i="2"/>
  <c r="AY543" i="2"/>
  <c r="AZ543" i="2"/>
  <c r="M544" i="2"/>
  <c r="AS544" i="2"/>
  <c r="AT544" i="2"/>
  <c r="AU544" i="2"/>
  <c r="AV544" i="2"/>
  <c r="AW544" i="2"/>
  <c r="AX544" i="2"/>
  <c r="AY544" i="2"/>
  <c r="AZ544" i="2"/>
  <c r="M545" i="2"/>
  <c r="AS545" i="2"/>
  <c r="AT545" i="2"/>
  <c r="AU545" i="2"/>
  <c r="AV545" i="2"/>
  <c r="AW545" i="2"/>
  <c r="AX545" i="2"/>
  <c r="AY545" i="2"/>
  <c r="AZ545" i="2"/>
  <c r="M546" i="2"/>
  <c r="AS546" i="2"/>
  <c r="AT546" i="2"/>
  <c r="AU546" i="2"/>
  <c r="AV546" i="2"/>
  <c r="AW546" i="2"/>
  <c r="AX546" i="2"/>
  <c r="AY546" i="2"/>
  <c r="AZ546" i="2"/>
  <c r="M547" i="2"/>
  <c r="AS547" i="2"/>
  <c r="AT547" i="2"/>
  <c r="AU547" i="2"/>
  <c r="AV547" i="2"/>
  <c r="AW547" i="2"/>
  <c r="AX547" i="2"/>
  <c r="AY547" i="2"/>
  <c r="AZ547" i="2"/>
  <c r="M548" i="2"/>
  <c r="AS548" i="2"/>
  <c r="AT548" i="2"/>
  <c r="AU548" i="2"/>
  <c r="AV548" i="2"/>
  <c r="AW548" i="2"/>
  <c r="AX548" i="2"/>
  <c r="AY548" i="2"/>
  <c r="AZ548" i="2"/>
  <c r="M549" i="2"/>
  <c r="AS549" i="2"/>
  <c r="AT549" i="2"/>
  <c r="AU549" i="2"/>
  <c r="AV549" i="2"/>
  <c r="AW549" i="2"/>
  <c r="AX549" i="2"/>
  <c r="AY549" i="2"/>
  <c r="AZ549" i="2"/>
  <c r="M550" i="2"/>
  <c r="AS550" i="2"/>
  <c r="AT550" i="2"/>
  <c r="AU550" i="2"/>
  <c r="AV550" i="2"/>
  <c r="AW550" i="2"/>
  <c r="AX550" i="2"/>
  <c r="AY550" i="2"/>
  <c r="AZ550" i="2"/>
  <c r="M551" i="2"/>
  <c r="AS551" i="2"/>
  <c r="AT551" i="2"/>
  <c r="AU551" i="2"/>
  <c r="AV551" i="2"/>
  <c r="AW551" i="2"/>
  <c r="AX551" i="2"/>
  <c r="AY551" i="2"/>
  <c r="AZ551" i="2"/>
  <c r="M552" i="2"/>
  <c r="AS552" i="2"/>
  <c r="AT552" i="2"/>
  <c r="AU552" i="2"/>
  <c r="AV552" i="2"/>
  <c r="AW552" i="2"/>
  <c r="AX552" i="2"/>
  <c r="AY552" i="2"/>
  <c r="AZ552" i="2"/>
  <c r="M553" i="2"/>
  <c r="AS553" i="2"/>
  <c r="AT553" i="2"/>
  <c r="AU553" i="2"/>
  <c r="AV553" i="2"/>
  <c r="AW553" i="2"/>
  <c r="AX553" i="2"/>
  <c r="AY553" i="2"/>
  <c r="AZ553" i="2"/>
  <c r="M554" i="2"/>
  <c r="AS554" i="2"/>
  <c r="AT554" i="2"/>
  <c r="AU554" i="2"/>
  <c r="AV554" i="2"/>
  <c r="AW554" i="2"/>
  <c r="AX554" i="2"/>
  <c r="AY554" i="2"/>
  <c r="AZ554" i="2"/>
  <c r="M555" i="2"/>
  <c r="AS555" i="2"/>
  <c r="AT555" i="2"/>
  <c r="AU555" i="2"/>
  <c r="AV555" i="2"/>
  <c r="AW555" i="2"/>
  <c r="AX555" i="2"/>
  <c r="AY555" i="2"/>
  <c r="AZ555" i="2"/>
  <c r="M556" i="2"/>
  <c r="AS556" i="2"/>
  <c r="AT556" i="2"/>
  <c r="AU556" i="2"/>
  <c r="AV556" i="2"/>
  <c r="AW556" i="2"/>
  <c r="AX556" i="2"/>
  <c r="AY556" i="2"/>
  <c r="AZ556" i="2"/>
  <c r="M557" i="2"/>
  <c r="AS557" i="2"/>
  <c r="AT557" i="2"/>
  <c r="AU557" i="2"/>
  <c r="AV557" i="2"/>
  <c r="AW557" i="2"/>
  <c r="AX557" i="2"/>
  <c r="AY557" i="2"/>
  <c r="AZ557" i="2"/>
  <c r="M558" i="2"/>
  <c r="AS558" i="2"/>
  <c r="AT558" i="2"/>
  <c r="AU558" i="2"/>
  <c r="AV558" i="2"/>
  <c r="AW558" i="2"/>
  <c r="AX558" i="2"/>
  <c r="AY558" i="2"/>
  <c r="AZ558" i="2"/>
  <c r="M559" i="2"/>
  <c r="AS559" i="2"/>
  <c r="AT559" i="2"/>
  <c r="AU559" i="2"/>
  <c r="AV559" i="2"/>
  <c r="AW559" i="2"/>
  <c r="AX559" i="2"/>
  <c r="AY559" i="2"/>
  <c r="AZ559" i="2"/>
  <c r="M560" i="2"/>
  <c r="AS560" i="2"/>
  <c r="AT560" i="2"/>
  <c r="AU560" i="2"/>
  <c r="AV560" i="2"/>
  <c r="AW560" i="2"/>
  <c r="AX560" i="2"/>
  <c r="AY560" i="2"/>
  <c r="AZ560" i="2"/>
  <c r="M561" i="2"/>
  <c r="AS561" i="2"/>
  <c r="AT561" i="2"/>
  <c r="AU561" i="2"/>
  <c r="AV561" i="2"/>
  <c r="AW561" i="2"/>
  <c r="AX561" i="2"/>
  <c r="AY561" i="2"/>
  <c r="AZ561" i="2"/>
  <c r="M562" i="2"/>
  <c r="AS562" i="2"/>
  <c r="AT562" i="2"/>
  <c r="AU562" i="2"/>
  <c r="AV562" i="2"/>
  <c r="AW562" i="2"/>
  <c r="AX562" i="2"/>
  <c r="AY562" i="2"/>
  <c r="AZ562" i="2"/>
  <c r="M563" i="2"/>
  <c r="AS563" i="2"/>
  <c r="AT563" i="2"/>
  <c r="AU563" i="2"/>
  <c r="AV563" i="2"/>
  <c r="AW563" i="2"/>
  <c r="AX563" i="2"/>
  <c r="AY563" i="2"/>
  <c r="AZ563" i="2"/>
  <c r="M564" i="2"/>
  <c r="AS564" i="2"/>
  <c r="AT564" i="2"/>
  <c r="AU564" i="2"/>
  <c r="AV564" i="2"/>
  <c r="AW564" i="2"/>
  <c r="AX564" i="2"/>
  <c r="AY564" i="2"/>
  <c r="AZ564" i="2"/>
  <c r="M565" i="2"/>
  <c r="AS565" i="2"/>
  <c r="AT565" i="2"/>
  <c r="AU565" i="2"/>
  <c r="AV565" i="2"/>
  <c r="AW565" i="2"/>
  <c r="AX565" i="2"/>
  <c r="AY565" i="2"/>
  <c r="AZ565" i="2"/>
  <c r="M566" i="2"/>
  <c r="AS566" i="2"/>
  <c r="AT566" i="2"/>
  <c r="AU566" i="2"/>
  <c r="AV566" i="2"/>
  <c r="AW566" i="2"/>
  <c r="AX566" i="2"/>
  <c r="AY566" i="2"/>
  <c r="AZ566" i="2"/>
  <c r="M567" i="2"/>
  <c r="AS567" i="2"/>
  <c r="AT567" i="2"/>
  <c r="AU567" i="2"/>
  <c r="AV567" i="2"/>
  <c r="AW567" i="2"/>
  <c r="AX567" i="2"/>
  <c r="AY567" i="2"/>
  <c r="AZ567" i="2"/>
  <c r="M568" i="2"/>
  <c r="AS568" i="2"/>
  <c r="AT568" i="2"/>
  <c r="AU568" i="2"/>
  <c r="AV568" i="2"/>
  <c r="AW568" i="2"/>
  <c r="AX568" i="2"/>
  <c r="AY568" i="2"/>
  <c r="AZ568" i="2"/>
  <c r="M569" i="2"/>
  <c r="AS569" i="2"/>
  <c r="AT569" i="2"/>
  <c r="AU569" i="2"/>
  <c r="AV569" i="2"/>
  <c r="AW569" i="2"/>
  <c r="AX569" i="2"/>
  <c r="AY569" i="2"/>
  <c r="AZ569" i="2"/>
  <c r="M570" i="2"/>
  <c r="AS570" i="2"/>
  <c r="AT570" i="2"/>
  <c r="AU570" i="2"/>
  <c r="AV570" i="2"/>
  <c r="AW570" i="2"/>
  <c r="AX570" i="2"/>
  <c r="AY570" i="2"/>
  <c r="AZ570" i="2"/>
  <c r="M571" i="2"/>
  <c r="AS571" i="2"/>
  <c r="AT571" i="2"/>
  <c r="AU571" i="2"/>
  <c r="AV571" i="2"/>
  <c r="AW571" i="2"/>
  <c r="AX571" i="2"/>
  <c r="AY571" i="2"/>
  <c r="AZ571" i="2"/>
  <c r="M572" i="2"/>
  <c r="AS572" i="2"/>
  <c r="AT572" i="2"/>
  <c r="AU572" i="2"/>
  <c r="AV572" i="2"/>
  <c r="AW572" i="2"/>
  <c r="AX572" i="2"/>
  <c r="AY572" i="2"/>
  <c r="AZ572" i="2"/>
  <c r="M573" i="2"/>
  <c r="AS573" i="2"/>
  <c r="AT573" i="2"/>
  <c r="AU573" i="2"/>
  <c r="AV573" i="2"/>
  <c r="AW573" i="2"/>
  <c r="AX573" i="2"/>
  <c r="AY573" i="2"/>
  <c r="AZ573" i="2"/>
  <c r="M574" i="2"/>
  <c r="AS574" i="2"/>
  <c r="AT574" i="2"/>
  <c r="AU574" i="2"/>
  <c r="AV574" i="2"/>
  <c r="AW574" i="2"/>
  <c r="AX574" i="2"/>
  <c r="AY574" i="2"/>
  <c r="AZ574" i="2"/>
  <c r="M575" i="2"/>
  <c r="AS575" i="2"/>
  <c r="AT575" i="2"/>
  <c r="AU575" i="2"/>
  <c r="AV575" i="2"/>
  <c r="AW575" i="2"/>
  <c r="AX575" i="2"/>
  <c r="AY575" i="2"/>
  <c r="AZ575" i="2"/>
  <c r="M576" i="2"/>
  <c r="AS576" i="2"/>
  <c r="AT576" i="2"/>
  <c r="AU576" i="2"/>
  <c r="AV576" i="2"/>
  <c r="AW576" i="2"/>
  <c r="AX576" i="2"/>
  <c r="AY576" i="2"/>
  <c r="AZ576" i="2"/>
  <c r="M577" i="2"/>
  <c r="AS577" i="2"/>
  <c r="AT577" i="2"/>
  <c r="AU577" i="2"/>
  <c r="AV577" i="2"/>
  <c r="AW577" i="2"/>
  <c r="AX577" i="2"/>
  <c r="AY577" i="2"/>
  <c r="AZ577" i="2"/>
  <c r="M578" i="2"/>
  <c r="AS578" i="2"/>
  <c r="AT578" i="2"/>
  <c r="AU578" i="2"/>
  <c r="AV578" i="2"/>
  <c r="AW578" i="2"/>
  <c r="AX578" i="2"/>
  <c r="AY578" i="2"/>
  <c r="AZ578" i="2"/>
  <c r="M579" i="2"/>
  <c r="AS579" i="2"/>
  <c r="AT579" i="2"/>
  <c r="AU579" i="2"/>
  <c r="AV579" i="2"/>
  <c r="AW579" i="2"/>
  <c r="AX579" i="2"/>
  <c r="AY579" i="2"/>
  <c r="AZ579" i="2"/>
  <c r="M580" i="2"/>
  <c r="AS580" i="2"/>
  <c r="AT580" i="2"/>
  <c r="AU580" i="2"/>
  <c r="AV580" i="2"/>
  <c r="AW580" i="2"/>
  <c r="AX580" i="2"/>
  <c r="AY580" i="2"/>
  <c r="AZ580" i="2"/>
  <c r="BY580" i="2"/>
  <c r="BZ580" i="2"/>
  <c r="CA580" i="2"/>
  <c r="M582" i="2"/>
  <c r="AS582" i="2"/>
  <c r="AT582" i="2"/>
  <c r="AU582" i="2"/>
  <c r="AV582" i="2"/>
  <c r="AW582" i="2"/>
  <c r="AX582" i="2"/>
  <c r="AY582" i="2"/>
  <c r="AZ582" i="2"/>
  <c r="M583" i="2"/>
  <c r="AS583" i="2"/>
  <c r="AT583" i="2"/>
  <c r="AU583" i="2"/>
  <c r="AV583" i="2"/>
  <c r="AW583" i="2"/>
  <c r="AX583" i="2"/>
  <c r="AY583" i="2"/>
  <c r="AZ583" i="2"/>
  <c r="M584" i="2"/>
  <c r="AS584" i="2"/>
  <c r="AT584" i="2"/>
  <c r="AU584" i="2"/>
  <c r="AV584" i="2"/>
  <c r="AW584" i="2"/>
  <c r="AX584" i="2"/>
  <c r="AY584" i="2"/>
  <c r="AZ584" i="2"/>
  <c r="M585" i="2"/>
  <c r="AS585" i="2"/>
  <c r="AT585" i="2"/>
  <c r="AU585" i="2"/>
  <c r="AV585" i="2"/>
  <c r="AW585" i="2"/>
  <c r="AX585" i="2"/>
  <c r="AY585" i="2"/>
  <c r="AZ585" i="2"/>
  <c r="M586" i="2"/>
  <c r="AW586" i="2"/>
  <c r="AX586" i="2"/>
  <c r="AZ586" i="2"/>
  <c r="M587" i="2"/>
  <c r="AS587" i="2"/>
  <c r="AT587" i="2"/>
  <c r="AU587" i="2"/>
  <c r="AV587" i="2"/>
  <c r="AW587" i="2"/>
  <c r="AX587" i="2"/>
  <c r="AY587" i="2"/>
  <c r="AZ587" i="2"/>
  <c r="BL587" i="2"/>
  <c r="AY588" i="2"/>
  <c r="M589" i="2"/>
  <c r="AS589" i="2"/>
  <c r="AT589" i="2"/>
  <c r="AU589" i="2"/>
  <c r="AV589" i="2"/>
  <c r="AW589" i="2"/>
  <c r="AX589" i="2"/>
  <c r="AY589" i="2"/>
  <c r="AZ589" i="2"/>
  <c r="M590" i="2"/>
  <c r="AS590" i="2"/>
  <c r="AT590" i="2"/>
  <c r="AU590" i="2"/>
  <c r="AV590" i="2"/>
  <c r="AW590" i="2"/>
  <c r="AX590" i="2"/>
  <c r="AY590" i="2"/>
  <c r="AZ590" i="2"/>
  <c r="M591" i="2"/>
  <c r="AS591" i="2"/>
  <c r="AT591" i="2"/>
  <c r="AU591" i="2"/>
  <c r="AV591" i="2"/>
  <c r="AW591" i="2"/>
  <c r="AX591" i="2"/>
  <c r="AY591" i="2"/>
  <c r="AZ591" i="2"/>
  <c r="M592" i="2"/>
  <c r="AS592" i="2"/>
  <c r="AT592" i="2"/>
  <c r="AU592" i="2"/>
  <c r="AV592" i="2"/>
  <c r="AW592" i="2"/>
  <c r="AX592" i="2"/>
  <c r="AY592" i="2"/>
  <c r="AZ592" i="2"/>
  <c r="M593" i="2"/>
  <c r="AS593" i="2"/>
  <c r="AT593" i="2"/>
  <c r="AU593" i="2"/>
  <c r="AV593" i="2"/>
  <c r="AW593" i="2"/>
  <c r="AX593" i="2"/>
  <c r="AY593" i="2"/>
  <c r="AZ593" i="2"/>
  <c r="M594" i="2"/>
  <c r="AS594" i="2"/>
  <c r="AT594" i="2"/>
  <c r="AU594" i="2"/>
  <c r="AV594" i="2"/>
  <c r="AW594" i="2"/>
  <c r="AX594" i="2"/>
  <c r="AY594" i="2"/>
  <c r="AZ594" i="2"/>
  <c r="M595" i="2"/>
  <c r="AS595" i="2"/>
  <c r="AT595" i="2"/>
  <c r="AU595" i="2"/>
  <c r="AV595" i="2"/>
  <c r="AW595" i="2"/>
  <c r="AX595" i="2"/>
  <c r="AY595" i="2"/>
  <c r="AZ595" i="2"/>
  <c r="M596" i="2"/>
  <c r="AS596" i="2"/>
  <c r="AT596" i="2"/>
  <c r="AU596" i="2"/>
  <c r="AV596" i="2"/>
  <c r="AW596" i="2"/>
  <c r="AX596" i="2"/>
  <c r="AY596" i="2"/>
  <c r="AZ596" i="2"/>
  <c r="M597" i="2"/>
  <c r="AS597" i="2"/>
  <c r="AT597" i="2"/>
  <c r="AU597" i="2"/>
  <c r="AV597" i="2"/>
  <c r="AW597" i="2"/>
  <c r="AX597" i="2"/>
  <c r="AY597" i="2"/>
  <c r="AZ597" i="2"/>
  <c r="M598" i="2"/>
  <c r="AS598" i="2"/>
  <c r="AT598" i="2"/>
  <c r="AU598" i="2"/>
  <c r="AV598" i="2"/>
  <c r="AW598" i="2"/>
  <c r="AX598" i="2"/>
  <c r="AY598" i="2"/>
  <c r="AZ598" i="2"/>
  <c r="M599" i="2"/>
  <c r="AS599" i="2"/>
  <c r="AT599" i="2"/>
  <c r="AU599" i="2"/>
  <c r="AV599" i="2"/>
  <c r="AW599" i="2"/>
  <c r="AX599" i="2"/>
  <c r="AY599" i="2"/>
  <c r="AZ599" i="2"/>
  <c r="M600" i="2"/>
  <c r="AS600" i="2"/>
  <c r="AT600" i="2"/>
  <c r="AU600" i="2"/>
  <c r="AV600" i="2"/>
  <c r="AW600" i="2"/>
  <c r="AX600" i="2"/>
  <c r="AY600" i="2"/>
  <c r="AZ600" i="2"/>
  <c r="M601" i="2"/>
  <c r="AS601" i="2"/>
  <c r="AT601" i="2"/>
  <c r="AU601" i="2"/>
  <c r="AV601" i="2"/>
  <c r="AW601" i="2"/>
  <c r="AX601" i="2"/>
  <c r="AY601" i="2"/>
  <c r="AZ601" i="2"/>
  <c r="M602" i="2"/>
  <c r="AS602" i="2"/>
  <c r="AT602" i="2"/>
  <c r="AU602" i="2"/>
  <c r="AV602" i="2"/>
  <c r="AW602" i="2"/>
  <c r="AX602" i="2"/>
  <c r="AY602" i="2"/>
  <c r="AZ602" i="2"/>
  <c r="M603" i="2"/>
  <c r="AS603" i="2"/>
  <c r="AT603" i="2"/>
  <c r="AU603" i="2"/>
  <c r="AV603" i="2"/>
  <c r="AW603" i="2"/>
  <c r="AX603" i="2"/>
  <c r="AY603" i="2"/>
  <c r="AZ603" i="2"/>
  <c r="M604" i="2"/>
  <c r="AS604" i="2"/>
  <c r="AT604" i="2"/>
  <c r="AU604" i="2"/>
  <c r="AV604" i="2"/>
  <c r="AW604" i="2"/>
  <c r="AX604" i="2"/>
  <c r="AY604" i="2"/>
  <c r="AZ604" i="2"/>
  <c r="M605" i="2"/>
  <c r="AS605" i="2"/>
  <c r="AT605" i="2"/>
  <c r="AU605" i="2"/>
  <c r="AV605" i="2"/>
  <c r="AW605" i="2"/>
  <c r="AX605" i="2"/>
  <c r="AY605" i="2"/>
  <c r="AZ605" i="2"/>
  <c r="M606" i="2"/>
  <c r="AS606" i="2"/>
  <c r="AT606" i="2"/>
  <c r="AU606" i="2"/>
  <c r="AV606" i="2"/>
  <c r="AW606" i="2"/>
  <c r="AX606" i="2"/>
  <c r="AY606" i="2"/>
  <c r="AZ606" i="2"/>
  <c r="M607" i="2"/>
  <c r="AS607" i="2"/>
  <c r="AT607" i="2"/>
  <c r="AU607" i="2"/>
  <c r="AV607" i="2"/>
  <c r="AW607" i="2"/>
  <c r="AX607" i="2"/>
  <c r="AY607" i="2"/>
  <c r="AZ607" i="2"/>
  <c r="M608" i="2"/>
  <c r="AS608" i="2"/>
  <c r="AT608" i="2"/>
  <c r="AU608" i="2"/>
  <c r="AV608" i="2"/>
  <c r="AW608" i="2"/>
  <c r="AX608" i="2"/>
  <c r="AY608" i="2"/>
  <c r="AZ608" i="2"/>
  <c r="M609" i="2"/>
  <c r="AS609" i="2"/>
  <c r="AT609" i="2"/>
  <c r="AU609" i="2"/>
  <c r="AV609" i="2"/>
  <c r="AW609" i="2"/>
  <c r="AX609" i="2"/>
  <c r="AY609" i="2"/>
  <c r="AZ609" i="2"/>
  <c r="M610" i="2"/>
  <c r="AS610" i="2"/>
  <c r="AT610" i="2"/>
  <c r="AU610" i="2"/>
  <c r="AV610" i="2"/>
  <c r="AW610" i="2"/>
  <c r="AX610" i="2"/>
  <c r="AY610" i="2"/>
  <c r="AZ610" i="2"/>
  <c r="M611" i="2"/>
  <c r="AS611" i="2"/>
  <c r="AT611" i="2"/>
  <c r="AU611" i="2"/>
  <c r="AV611" i="2"/>
  <c r="AW611" i="2"/>
  <c r="AX611" i="2"/>
  <c r="AY611" i="2"/>
  <c r="AZ611" i="2"/>
  <c r="M612" i="2"/>
  <c r="AS612" i="2"/>
  <c r="AT612" i="2"/>
  <c r="AU612" i="2"/>
  <c r="AV612" i="2"/>
  <c r="AW612" i="2"/>
  <c r="AX612" i="2"/>
  <c r="AY612" i="2"/>
  <c r="AZ612" i="2"/>
  <c r="M613" i="2"/>
  <c r="AS613" i="2"/>
  <c r="AT613" i="2"/>
  <c r="AU613" i="2"/>
  <c r="AV613" i="2"/>
  <c r="AW613" i="2"/>
  <c r="AX613" i="2"/>
  <c r="AY613" i="2"/>
  <c r="AZ613" i="2"/>
  <c r="M614" i="2"/>
  <c r="AS614" i="2"/>
  <c r="AT614" i="2"/>
  <c r="AU614" i="2"/>
  <c r="AV614" i="2"/>
  <c r="AW614" i="2"/>
  <c r="AX614" i="2"/>
  <c r="AY614" i="2"/>
  <c r="AZ614" i="2"/>
  <c r="M615" i="2"/>
  <c r="AS615" i="2"/>
  <c r="AT615" i="2"/>
  <c r="AU615" i="2"/>
  <c r="AV615" i="2"/>
  <c r="AW615" i="2"/>
  <c r="AX615" i="2"/>
  <c r="AY615" i="2"/>
  <c r="AZ615" i="2"/>
  <c r="M616" i="2"/>
  <c r="AS616" i="2"/>
  <c r="AT616" i="2"/>
  <c r="AU616" i="2"/>
  <c r="AV616" i="2"/>
  <c r="AW616" i="2"/>
  <c r="AX616" i="2"/>
  <c r="AY616" i="2"/>
  <c r="AZ616" i="2"/>
  <c r="M617" i="2"/>
  <c r="AS617" i="2"/>
  <c r="AT617" i="2"/>
  <c r="AU617" i="2"/>
  <c r="AV617" i="2"/>
  <c r="AW617" i="2"/>
  <c r="AX617" i="2"/>
  <c r="AY617" i="2"/>
  <c r="AZ617" i="2"/>
  <c r="M618" i="2"/>
  <c r="AS618" i="2"/>
  <c r="AT618" i="2"/>
  <c r="AU618" i="2"/>
  <c r="AV618" i="2"/>
  <c r="AW618" i="2"/>
  <c r="AX618" i="2"/>
  <c r="AY618" i="2"/>
  <c r="AZ618" i="2"/>
  <c r="M619" i="2"/>
  <c r="AS619" i="2"/>
  <c r="AT619" i="2"/>
  <c r="AU619" i="2"/>
  <c r="AV619" i="2"/>
  <c r="AW619" i="2"/>
  <c r="AX619" i="2"/>
  <c r="AY619" i="2"/>
  <c r="AZ619" i="2"/>
  <c r="M620" i="2"/>
  <c r="AS620" i="2"/>
  <c r="AT620" i="2"/>
  <c r="AU620" i="2"/>
  <c r="AV620" i="2"/>
  <c r="AW620" i="2"/>
  <c r="AX620" i="2"/>
  <c r="AY620" i="2"/>
  <c r="AZ620" i="2"/>
  <c r="M621" i="2"/>
  <c r="AS621" i="2"/>
  <c r="AT621" i="2"/>
  <c r="AU621" i="2"/>
  <c r="AV621" i="2"/>
  <c r="AW621" i="2"/>
  <c r="AX621" i="2"/>
  <c r="AY621" i="2"/>
  <c r="AZ621" i="2"/>
  <c r="M622" i="2"/>
  <c r="AS622" i="2"/>
  <c r="AT622" i="2"/>
  <c r="AU622" i="2"/>
  <c r="AV622" i="2"/>
  <c r="AW622" i="2"/>
  <c r="AX622" i="2"/>
  <c r="AY622" i="2"/>
  <c r="AZ622" i="2"/>
  <c r="M623" i="2"/>
  <c r="AS623" i="2"/>
  <c r="AT623" i="2"/>
  <c r="AU623" i="2"/>
  <c r="AV623" i="2"/>
  <c r="AW623" i="2"/>
  <c r="AX623" i="2"/>
  <c r="AY623" i="2"/>
  <c r="AZ623" i="2"/>
  <c r="M624" i="2"/>
  <c r="AS624" i="2"/>
  <c r="AT624" i="2"/>
  <c r="AU624" i="2"/>
  <c r="AV624" i="2"/>
  <c r="AW624" i="2"/>
  <c r="AX624" i="2"/>
  <c r="AY624" i="2"/>
  <c r="AZ624" i="2"/>
  <c r="M625" i="2"/>
  <c r="AS625" i="2"/>
  <c r="AT625" i="2"/>
  <c r="AU625" i="2"/>
  <c r="AV625" i="2"/>
  <c r="AW625" i="2"/>
  <c r="AX625" i="2"/>
  <c r="AY625" i="2"/>
  <c r="AZ625" i="2"/>
  <c r="M626" i="2"/>
  <c r="AS626" i="2"/>
  <c r="AT626" i="2"/>
  <c r="AU626" i="2"/>
  <c r="AV626" i="2"/>
  <c r="AW626" i="2"/>
  <c r="AX626" i="2"/>
  <c r="AY626" i="2"/>
  <c r="AZ626" i="2"/>
  <c r="M627" i="2"/>
  <c r="AS627" i="2"/>
  <c r="AT627" i="2"/>
  <c r="AU627" i="2"/>
  <c r="AV627" i="2"/>
  <c r="AW627" i="2"/>
  <c r="AX627" i="2"/>
  <c r="AY627" i="2"/>
  <c r="AZ627" i="2"/>
  <c r="M628" i="2"/>
  <c r="AS628" i="2"/>
  <c r="AT628" i="2"/>
  <c r="AU628" i="2"/>
  <c r="AV628" i="2"/>
  <c r="AW628" i="2"/>
  <c r="AX628" i="2"/>
  <c r="AY628" i="2"/>
  <c r="AZ628" i="2"/>
  <c r="M629" i="2"/>
  <c r="AS629" i="2"/>
  <c r="AT629" i="2"/>
  <c r="AU629" i="2"/>
  <c r="AV629" i="2"/>
  <c r="AW629" i="2"/>
  <c r="AX629" i="2"/>
  <c r="AY629" i="2"/>
  <c r="AZ629" i="2"/>
  <c r="M630" i="2"/>
  <c r="AS630" i="2"/>
  <c r="AT630" i="2"/>
  <c r="AU630" i="2"/>
  <c r="AV630" i="2"/>
  <c r="AW630" i="2"/>
  <c r="AX630" i="2"/>
  <c r="AY630" i="2"/>
  <c r="AZ630" i="2"/>
  <c r="M631" i="2"/>
  <c r="AS631" i="2"/>
  <c r="AT631" i="2"/>
  <c r="AU631" i="2"/>
  <c r="AV631" i="2"/>
  <c r="AW631" i="2"/>
  <c r="AX631" i="2"/>
  <c r="AY631" i="2"/>
  <c r="AZ631" i="2"/>
  <c r="M632" i="2"/>
  <c r="AS632" i="2"/>
  <c r="AT632" i="2"/>
  <c r="AU632" i="2"/>
  <c r="AV632" i="2"/>
  <c r="AW632" i="2"/>
  <c r="AX632" i="2"/>
  <c r="AY632" i="2"/>
  <c r="AZ632" i="2"/>
  <c r="M633" i="2"/>
  <c r="AS633" i="2"/>
  <c r="AT633" i="2"/>
  <c r="AU633" i="2"/>
  <c r="AV633" i="2"/>
  <c r="AW633" i="2"/>
  <c r="AX633" i="2"/>
  <c r="AY633" i="2"/>
  <c r="AZ633" i="2"/>
  <c r="BW633" i="2"/>
  <c r="BY633" i="2"/>
  <c r="BZ633" i="2"/>
  <c r="M635" i="2"/>
  <c r="AS635" i="2"/>
  <c r="AT635" i="2"/>
  <c r="AU635" i="2"/>
  <c r="AV635" i="2"/>
  <c r="AW635" i="2"/>
  <c r="AX635" i="2"/>
  <c r="AY635" i="2"/>
  <c r="AZ635" i="2"/>
  <c r="M636" i="2"/>
  <c r="AS636" i="2"/>
  <c r="AT636" i="2"/>
  <c r="AU636" i="2"/>
  <c r="AV636" i="2"/>
  <c r="AW636" i="2"/>
  <c r="AX636" i="2"/>
  <c r="AY636" i="2"/>
  <c r="AZ636" i="2"/>
  <c r="M637" i="2"/>
  <c r="AS637" i="2"/>
  <c r="AT637" i="2"/>
  <c r="AU637" i="2"/>
  <c r="AV637" i="2"/>
  <c r="AW637" i="2"/>
  <c r="AX637" i="2"/>
  <c r="AY637" i="2"/>
  <c r="AZ637" i="2"/>
  <c r="M638" i="2"/>
  <c r="AS638" i="2"/>
  <c r="AT638" i="2"/>
  <c r="AU638" i="2"/>
  <c r="AV638" i="2"/>
  <c r="AW638" i="2"/>
  <c r="AX638" i="2"/>
  <c r="AY638" i="2"/>
  <c r="AZ638" i="2"/>
  <c r="M639" i="2"/>
  <c r="AS639" i="2"/>
  <c r="AT639" i="2"/>
  <c r="AU639" i="2"/>
  <c r="AV639" i="2"/>
  <c r="AW639" i="2"/>
  <c r="AX639" i="2"/>
  <c r="AY639" i="2"/>
  <c r="AZ639" i="2"/>
  <c r="M640" i="2"/>
  <c r="AS640" i="2"/>
  <c r="AT640" i="2"/>
  <c r="AU640" i="2"/>
  <c r="AV640" i="2"/>
  <c r="AW640" i="2"/>
  <c r="AX640" i="2"/>
  <c r="AY640" i="2"/>
  <c r="AZ640" i="2"/>
  <c r="M641" i="2"/>
  <c r="AS641" i="2"/>
  <c r="AT641" i="2"/>
  <c r="AU641" i="2"/>
  <c r="AV641" i="2"/>
  <c r="AW641" i="2"/>
  <c r="AX641" i="2"/>
  <c r="AY641" i="2"/>
  <c r="AZ641" i="2"/>
  <c r="M642" i="2"/>
  <c r="AS642" i="2"/>
  <c r="AT642" i="2"/>
  <c r="AU642" i="2"/>
  <c r="AV642" i="2"/>
  <c r="AW642" i="2"/>
  <c r="AX642" i="2"/>
  <c r="AY642" i="2"/>
  <c r="AZ642" i="2"/>
  <c r="M643" i="2"/>
  <c r="AS643" i="2"/>
  <c r="AT643" i="2"/>
  <c r="AU643" i="2"/>
  <c r="AV643" i="2"/>
  <c r="AW643" i="2"/>
  <c r="AX643" i="2"/>
  <c r="AY643" i="2"/>
  <c r="AZ643" i="2"/>
  <c r="M644" i="2"/>
  <c r="AS644" i="2"/>
  <c r="AT644" i="2"/>
  <c r="AU644" i="2"/>
  <c r="AV644" i="2"/>
  <c r="AW644" i="2"/>
  <c r="AX644" i="2"/>
  <c r="AY644" i="2"/>
  <c r="AZ644" i="2"/>
  <c r="M645" i="2"/>
  <c r="AS645" i="2"/>
  <c r="AT645" i="2"/>
  <c r="AU645" i="2"/>
  <c r="AV645" i="2"/>
  <c r="AW645" i="2"/>
  <c r="AX645" i="2"/>
  <c r="AY645" i="2"/>
  <c r="AZ645" i="2"/>
  <c r="M646" i="2"/>
  <c r="AS646" i="2"/>
  <c r="AT646" i="2"/>
  <c r="AU646" i="2"/>
  <c r="AV646" i="2"/>
  <c r="AW646" i="2"/>
  <c r="AX646" i="2"/>
  <c r="AY646" i="2"/>
  <c r="AZ646" i="2"/>
  <c r="M647" i="2"/>
  <c r="AS647" i="2"/>
  <c r="AT647" i="2"/>
  <c r="AU647" i="2"/>
  <c r="AV647" i="2"/>
  <c r="AW647" i="2"/>
  <c r="AX647" i="2"/>
  <c r="AY647" i="2"/>
  <c r="AZ647" i="2"/>
  <c r="M648" i="2"/>
  <c r="AS648" i="2"/>
  <c r="AT648" i="2"/>
  <c r="AU648" i="2"/>
  <c r="AV648" i="2"/>
  <c r="AW648" i="2"/>
  <c r="AX648" i="2"/>
  <c r="AY648" i="2"/>
  <c r="AZ648" i="2"/>
  <c r="M649" i="2"/>
  <c r="AS649" i="2"/>
  <c r="AT649" i="2"/>
  <c r="AU649" i="2"/>
  <c r="AV649" i="2"/>
  <c r="AW649" i="2"/>
  <c r="AX649" i="2"/>
  <c r="AY649" i="2"/>
  <c r="AZ649" i="2"/>
  <c r="M650" i="2"/>
  <c r="AS650" i="2"/>
  <c r="AT650" i="2"/>
  <c r="AU650" i="2"/>
  <c r="AV650" i="2"/>
  <c r="AW650" i="2"/>
  <c r="AX650" i="2"/>
  <c r="AY650" i="2"/>
  <c r="AZ650" i="2"/>
  <c r="M651" i="2"/>
  <c r="AS651" i="2"/>
  <c r="AT651" i="2"/>
  <c r="AU651" i="2"/>
  <c r="AV651" i="2"/>
  <c r="AW651" i="2"/>
  <c r="AX651" i="2"/>
  <c r="AY651" i="2"/>
  <c r="AZ651" i="2"/>
  <c r="M652" i="2"/>
  <c r="AS652" i="2"/>
  <c r="AT652" i="2"/>
  <c r="AU652" i="2"/>
  <c r="AV652" i="2"/>
  <c r="AW652" i="2"/>
  <c r="AX652" i="2"/>
  <c r="AY652" i="2"/>
  <c r="AZ652" i="2"/>
  <c r="M653" i="2"/>
  <c r="AS653" i="2"/>
  <c r="AT653" i="2"/>
  <c r="AU653" i="2"/>
  <c r="AV653" i="2"/>
  <c r="AW653" i="2"/>
  <c r="AX653" i="2"/>
  <c r="AY653" i="2"/>
  <c r="AZ653" i="2"/>
  <c r="M654" i="2"/>
  <c r="AS654" i="2"/>
  <c r="AT654" i="2"/>
  <c r="AU654" i="2"/>
  <c r="AV654" i="2"/>
  <c r="AW654" i="2"/>
  <c r="AX654" i="2"/>
  <c r="AY654" i="2"/>
  <c r="AZ654" i="2"/>
  <c r="M655" i="2"/>
  <c r="AS655" i="2"/>
  <c r="AT655" i="2"/>
  <c r="AU655" i="2"/>
  <c r="AV655" i="2"/>
  <c r="AW655" i="2"/>
  <c r="AX655" i="2"/>
  <c r="AY655" i="2"/>
  <c r="AZ655" i="2"/>
  <c r="M656" i="2"/>
  <c r="AS656" i="2"/>
  <c r="AT656" i="2"/>
  <c r="AU656" i="2"/>
  <c r="AV656" i="2"/>
  <c r="AW656" i="2"/>
  <c r="AX656" i="2"/>
  <c r="AY656" i="2"/>
  <c r="AZ656" i="2"/>
  <c r="M657" i="2"/>
  <c r="AS657" i="2"/>
  <c r="AT657" i="2"/>
  <c r="AU657" i="2"/>
  <c r="AV657" i="2"/>
  <c r="AW657" i="2"/>
  <c r="AX657" i="2"/>
  <c r="AY657" i="2"/>
  <c r="AZ657" i="2"/>
  <c r="M658" i="2"/>
  <c r="AS658" i="2"/>
  <c r="AT658" i="2"/>
  <c r="AU658" i="2"/>
  <c r="AV658" i="2"/>
  <c r="AW658" i="2"/>
  <c r="AX658" i="2"/>
  <c r="AY658" i="2"/>
  <c r="AZ658" i="2"/>
  <c r="M659" i="2"/>
  <c r="AS659" i="2"/>
  <c r="AT659" i="2"/>
  <c r="AU659" i="2"/>
  <c r="AV659" i="2"/>
  <c r="AW659" i="2"/>
  <c r="AX659" i="2"/>
  <c r="AY659" i="2"/>
  <c r="AZ659" i="2"/>
  <c r="M660" i="2"/>
  <c r="AS660" i="2"/>
  <c r="AT660" i="2"/>
  <c r="AU660" i="2"/>
  <c r="AV660" i="2"/>
  <c r="AW660" i="2"/>
  <c r="AX660" i="2"/>
  <c r="AY660" i="2"/>
  <c r="AZ660" i="2"/>
  <c r="M661" i="2"/>
  <c r="AS661" i="2"/>
  <c r="AT661" i="2"/>
  <c r="AU661" i="2"/>
  <c r="AV661" i="2"/>
  <c r="AW661" i="2"/>
  <c r="AX661" i="2"/>
  <c r="AY661" i="2"/>
  <c r="AZ661" i="2"/>
  <c r="M662" i="2"/>
  <c r="AS662" i="2"/>
  <c r="AT662" i="2"/>
  <c r="AU662" i="2"/>
  <c r="AV662" i="2"/>
  <c r="AW662" i="2"/>
  <c r="AX662" i="2"/>
  <c r="AY662" i="2"/>
  <c r="AZ662" i="2"/>
  <c r="M663" i="2"/>
  <c r="AS663" i="2"/>
  <c r="AT663" i="2"/>
  <c r="AU663" i="2"/>
  <c r="AV663" i="2"/>
  <c r="AW663" i="2"/>
  <c r="AX663" i="2"/>
  <c r="AY663" i="2"/>
  <c r="AZ663" i="2"/>
  <c r="M664" i="2"/>
  <c r="AS664" i="2"/>
  <c r="AT664" i="2"/>
  <c r="AU664" i="2"/>
  <c r="AV664" i="2"/>
  <c r="AW664" i="2"/>
  <c r="AX664" i="2"/>
  <c r="AY664" i="2"/>
  <c r="AZ664" i="2"/>
  <c r="M665" i="2"/>
  <c r="AS665" i="2"/>
  <c r="AT665" i="2"/>
  <c r="AU665" i="2"/>
  <c r="AV665" i="2"/>
  <c r="AW665" i="2"/>
  <c r="AX665" i="2"/>
  <c r="AY665" i="2"/>
  <c r="AZ665" i="2"/>
  <c r="M666" i="2"/>
  <c r="AS666" i="2"/>
  <c r="AT666" i="2"/>
  <c r="AU666" i="2"/>
  <c r="AV666" i="2"/>
  <c r="AW666" i="2"/>
  <c r="AX666" i="2"/>
  <c r="AY666" i="2"/>
  <c r="AZ666" i="2"/>
  <c r="M667" i="2"/>
  <c r="AS667" i="2"/>
  <c r="AT667" i="2"/>
  <c r="AU667" i="2"/>
  <c r="AV667" i="2"/>
  <c r="AW667" i="2"/>
  <c r="AX667" i="2"/>
  <c r="AY667" i="2"/>
  <c r="AZ667" i="2"/>
  <c r="M668" i="2"/>
  <c r="AS668" i="2"/>
  <c r="AT668" i="2"/>
  <c r="AU668" i="2"/>
  <c r="AV668" i="2"/>
  <c r="AW668" i="2"/>
  <c r="AX668" i="2"/>
  <c r="AY668" i="2"/>
  <c r="AZ668" i="2"/>
  <c r="M669" i="2"/>
  <c r="AS669" i="2"/>
  <c r="AT669" i="2"/>
  <c r="AU669" i="2"/>
  <c r="AV669" i="2"/>
  <c r="AW669" i="2"/>
  <c r="AX669" i="2"/>
  <c r="AY669" i="2"/>
  <c r="AZ669" i="2"/>
  <c r="M670" i="2"/>
  <c r="AS670" i="2"/>
  <c r="AT670" i="2"/>
  <c r="AU670" i="2"/>
  <c r="AV670" i="2"/>
  <c r="AW670" i="2"/>
  <c r="AX670" i="2"/>
  <c r="AY670" i="2"/>
  <c r="AZ670" i="2"/>
  <c r="M671" i="2"/>
  <c r="AS671" i="2"/>
  <c r="AT671" i="2"/>
  <c r="AU671" i="2"/>
  <c r="AV671" i="2"/>
  <c r="AW671" i="2"/>
  <c r="AX671" i="2"/>
  <c r="AY671" i="2"/>
  <c r="AZ671" i="2"/>
  <c r="M672" i="2"/>
  <c r="AS672" i="2"/>
  <c r="AT672" i="2"/>
  <c r="AU672" i="2"/>
  <c r="AV672" i="2"/>
  <c r="AW672" i="2"/>
  <c r="AX672" i="2"/>
  <c r="AY672" i="2"/>
  <c r="AZ672" i="2"/>
  <c r="M673" i="2"/>
  <c r="AS673" i="2"/>
  <c r="AT673" i="2"/>
  <c r="AU673" i="2"/>
  <c r="AV673" i="2"/>
  <c r="AW673" i="2"/>
  <c r="AX673" i="2"/>
  <c r="AY673" i="2"/>
  <c r="AZ673" i="2"/>
  <c r="M674" i="2"/>
  <c r="AS674" i="2"/>
  <c r="AT674" i="2"/>
  <c r="AU674" i="2"/>
  <c r="AV674" i="2"/>
  <c r="AW674" i="2"/>
  <c r="AX674" i="2"/>
  <c r="AY674" i="2"/>
  <c r="AZ674" i="2"/>
  <c r="M675" i="2"/>
  <c r="AS675" i="2"/>
  <c r="AT675" i="2"/>
  <c r="AU675" i="2"/>
  <c r="AV675" i="2"/>
  <c r="AW675" i="2"/>
  <c r="AX675" i="2"/>
  <c r="AY675" i="2"/>
  <c r="AZ675" i="2"/>
  <c r="M676" i="2"/>
  <c r="AS676" i="2"/>
  <c r="AT676" i="2"/>
  <c r="AU676" i="2"/>
  <c r="AV676" i="2"/>
  <c r="AW676" i="2"/>
  <c r="AX676" i="2"/>
  <c r="AY676" i="2"/>
  <c r="AZ676" i="2"/>
  <c r="M677" i="2"/>
  <c r="AS677" i="2"/>
  <c r="AT677" i="2"/>
  <c r="AU677" i="2"/>
  <c r="AV677" i="2"/>
  <c r="AW677" i="2"/>
  <c r="AX677" i="2"/>
  <c r="AY677" i="2"/>
  <c r="AZ677" i="2"/>
  <c r="M678" i="2"/>
  <c r="AS678" i="2"/>
  <c r="AT678" i="2"/>
  <c r="AU678" i="2"/>
  <c r="AV678" i="2"/>
  <c r="AW678" i="2"/>
  <c r="AX678" i="2"/>
  <c r="AY678" i="2"/>
  <c r="AZ678" i="2"/>
  <c r="M679" i="2"/>
  <c r="AS679" i="2"/>
  <c r="AT679" i="2"/>
  <c r="AU679" i="2"/>
  <c r="AV679" i="2"/>
  <c r="AW679" i="2"/>
  <c r="AX679" i="2"/>
  <c r="AY679" i="2"/>
  <c r="AZ679" i="2"/>
  <c r="M680" i="2"/>
  <c r="AS680" i="2"/>
  <c r="AT680" i="2"/>
  <c r="AU680" i="2"/>
  <c r="AV680" i="2"/>
  <c r="AW680" i="2"/>
  <c r="AX680" i="2"/>
  <c r="AY680" i="2"/>
  <c r="AZ680" i="2"/>
  <c r="M681" i="2"/>
  <c r="AS681" i="2"/>
  <c r="AT681" i="2"/>
  <c r="AU681" i="2"/>
  <c r="AV681" i="2"/>
  <c r="AW681" i="2"/>
  <c r="AX681" i="2"/>
  <c r="AY681" i="2"/>
  <c r="AZ681" i="2"/>
  <c r="M682" i="2"/>
  <c r="AS682" i="2"/>
  <c r="AT682" i="2"/>
  <c r="AU682" i="2"/>
  <c r="AV682" i="2"/>
  <c r="AW682" i="2"/>
  <c r="AX682" i="2"/>
  <c r="AY682" i="2"/>
  <c r="AZ682" i="2"/>
  <c r="M683" i="2"/>
  <c r="AS683" i="2"/>
  <c r="AT683" i="2"/>
  <c r="AU683" i="2"/>
  <c r="AV683" i="2"/>
  <c r="AW683" i="2"/>
  <c r="AX683" i="2"/>
  <c r="AY683" i="2"/>
  <c r="AZ683" i="2"/>
  <c r="M684" i="2"/>
  <c r="AS684" i="2"/>
  <c r="AT684" i="2"/>
  <c r="AU684" i="2"/>
  <c r="AV684" i="2"/>
  <c r="AW684" i="2"/>
  <c r="AX684" i="2"/>
  <c r="AY684" i="2"/>
  <c r="AZ684" i="2"/>
  <c r="M685" i="2"/>
  <c r="AS685" i="2"/>
  <c r="AT685" i="2"/>
  <c r="AU685" i="2"/>
  <c r="AV685" i="2"/>
  <c r="AW685" i="2"/>
  <c r="AX685" i="2"/>
  <c r="AY685" i="2"/>
  <c r="AZ685" i="2"/>
  <c r="M686" i="2"/>
  <c r="AS686" i="2"/>
  <c r="AT686" i="2"/>
  <c r="AU686" i="2"/>
  <c r="AV686" i="2"/>
  <c r="AW686" i="2"/>
  <c r="AX686" i="2"/>
  <c r="AY686" i="2"/>
  <c r="AZ686" i="2"/>
  <c r="M687" i="2"/>
  <c r="AS687" i="2"/>
  <c r="AT687" i="2"/>
  <c r="AU687" i="2"/>
  <c r="AV687" i="2"/>
  <c r="AW687" i="2"/>
  <c r="AX687" i="2"/>
  <c r="AY687" i="2"/>
  <c r="AZ687" i="2"/>
  <c r="M688" i="2"/>
  <c r="AS688" i="2"/>
  <c r="AT688" i="2"/>
  <c r="AU688" i="2"/>
  <c r="AV688" i="2"/>
  <c r="AW688" i="2"/>
  <c r="AX688" i="2"/>
  <c r="AY688" i="2"/>
  <c r="AZ688" i="2"/>
  <c r="M689" i="2"/>
  <c r="AS689" i="2"/>
  <c r="AT689" i="2"/>
  <c r="AU689" i="2"/>
  <c r="AV689" i="2"/>
  <c r="AW689" i="2"/>
  <c r="AX689" i="2"/>
  <c r="AY689" i="2"/>
  <c r="AZ689" i="2"/>
  <c r="M690" i="2"/>
  <c r="AS690" i="2"/>
  <c r="AT690" i="2"/>
  <c r="AU690" i="2"/>
  <c r="AV690" i="2"/>
  <c r="AW690" i="2"/>
  <c r="AX690" i="2"/>
  <c r="AY690" i="2"/>
  <c r="AZ690" i="2"/>
  <c r="M691" i="2"/>
  <c r="AS691" i="2"/>
  <c r="AT691" i="2"/>
  <c r="AU691" i="2"/>
  <c r="AV691" i="2"/>
  <c r="AW691" i="2"/>
  <c r="AX691" i="2"/>
  <c r="AY691" i="2"/>
  <c r="AZ691" i="2"/>
  <c r="M692" i="2"/>
  <c r="AS692" i="2"/>
  <c r="AT692" i="2"/>
  <c r="AU692" i="2"/>
  <c r="AV692" i="2"/>
  <c r="AW692" i="2"/>
  <c r="AX692" i="2"/>
  <c r="AY692" i="2"/>
  <c r="AZ692" i="2"/>
  <c r="M693" i="2"/>
  <c r="AS693" i="2"/>
  <c r="AT693" i="2"/>
  <c r="AU693" i="2"/>
  <c r="AV693" i="2"/>
  <c r="AW693" i="2"/>
  <c r="AX693" i="2"/>
  <c r="AY693" i="2"/>
  <c r="AZ693" i="2"/>
  <c r="M694" i="2"/>
  <c r="AS694" i="2"/>
  <c r="AT694" i="2"/>
  <c r="AU694" i="2"/>
  <c r="AV694" i="2"/>
  <c r="AW694" i="2"/>
  <c r="AX694" i="2"/>
  <c r="AY694" i="2"/>
  <c r="AZ694" i="2"/>
  <c r="M695" i="2"/>
  <c r="AS695" i="2"/>
  <c r="AT695" i="2"/>
  <c r="AU695" i="2"/>
  <c r="AV695" i="2"/>
  <c r="AW695" i="2"/>
  <c r="AX695" i="2"/>
  <c r="AY695" i="2"/>
  <c r="AZ695" i="2"/>
  <c r="M696" i="2"/>
  <c r="AS696" i="2"/>
  <c r="AT696" i="2"/>
  <c r="AU696" i="2"/>
  <c r="AV696" i="2"/>
  <c r="AW696" i="2"/>
  <c r="AX696" i="2"/>
  <c r="AY696" i="2"/>
  <c r="AZ696" i="2"/>
  <c r="M697" i="2"/>
  <c r="AS697" i="2"/>
  <c r="AT697" i="2"/>
  <c r="AU697" i="2"/>
  <c r="AV697" i="2"/>
  <c r="AW697" i="2"/>
  <c r="AX697" i="2"/>
  <c r="AY697" i="2"/>
  <c r="AZ697" i="2"/>
  <c r="M698" i="2"/>
  <c r="AS698" i="2"/>
  <c r="AT698" i="2"/>
  <c r="AU698" i="2"/>
  <c r="AV698" i="2"/>
  <c r="AW698" i="2"/>
  <c r="AX698" i="2"/>
  <c r="AY698" i="2"/>
  <c r="AZ698" i="2"/>
  <c r="M699" i="2"/>
  <c r="AS699" i="2"/>
  <c r="AT699" i="2"/>
  <c r="AU699" i="2"/>
  <c r="AV699" i="2"/>
  <c r="AW699" i="2"/>
  <c r="AX699" i="2"/>
  <c r="AY699" i="2"/>
  <c r="AZ699" i="2"/>
  <c r="M700" i="2"/>
  <c r="AS700" i="2"/>
  <c r="AT700" i="2"/>
  <c r="AU700" i="2"/>
  <c r="AV700" i="2"/>
  <c r="AW700" i="2"/>
  <c r="AX700" i="2"/>
  <c r="AY700" i="2"/>
  <c r="AZ700" i="2"/>
  <c r="M701" i="2"/>
  <c r="AS701" i="2"/>
  <c r="AT701" i="2"/>
  <c r="AU701" i="2"/>
  <c r="AV701" i="2"/>
  <c r="AW701" i="2"/>
  <c r="AX701" i="2"/>
  <c r="AY701" i="2"/>
  <c r="AZ701" i="2"/>
  <c r="M702" i="2"/>
  <c r="AS702" i="2"/>
  <c r="AT702" i="2"/>
  <c r="AU702" i="2"/>
  <c r="AV702" i="2"/>
  <c r="AW702" i="2"/>
  <c r="AX702" i="2"/>
  <c r="AY702" i="2"/>
  <c r="AZ702" i="2"/>
  <c r="M703" i="2"/>
  <c r="AS703" i="2"/>
  <c r="AT703" i="2"/>
  <c r="AU703" i="2"/>
  <c r="AV703" i="2"/>
  <c r="AW703" i="2"/>
  <c r="AX703" i="2"/>
  <c r="AY703" i="2"/>
  <c r="AZ703" i="2"/>
  <c r="M704" i="2"/>
  <c r="AS704" i="2"/>
  <c r="AT704" i="2"/>
  <c r="AU704" i="2"/>
  <c r="AV704" i="2"/>
  <c r="AW704" i="2"/>
  <c r="AX704" i="2"/>
  <c r="AY704" i="2"/>
  <c r="AZ704" i="2"/>
  <c r="M705" i="2"/>
  <c r="AS705" i="2"/>
  <c r="AT705" i="2"/>
  <c r="AU705" i="2"/>
  <c r="AV705" i="2"/>
  <c r="AW705" i="2"/>
  <c r="AX705" i="2"/>
  <c r="AY705" i="2"/>
  <c r="AZ705" i="2"/>
  <c r="M706" i="2"/>
  <c r="AS706" i="2"/>
  <c r="AT706" i="2"/>
  <c r="AU706" i="2"/>
  <c r="AV706" i="2"/>
  <c r="AW706" i="2"/>
  <c r="AX706" i="2"/>
  <c r="AY706" i="2"/>
  <c r="AZ706" i="2"/>
  <c r="M707" i="2"/>
  <c r="AS707" i="2"/>
  <c r="AT707" i="2"/>
  <c r="AU707" i="2"/>
  <c r="AV707" i="2"/>
  <c r="AW707" i="2"/>
  <c r="AX707" i="2"/>
  <c r="AY707" i="2"/>
  <c r="AZ707" i="2"/>
  <c r="M708" i="2"/>
  <c r="AS708" i="2"/>
  <c r="AT708" i="2"/>
  <c r="AU708" i="2"/>
  <c r="AV708" i="2"/>
  <c r="AW708" i="2"/>
  <c r="AX708" i="2"/>
  <c r="AY708" i="2"/>
  <c r="AZ708" i="2"/>
  <c r="M709" i="2"/>
  <c r="AS709" i="2"/>
  <c r="AT709" i="2"/>
  <c r="AU709" i="2"/>
  <c r="AV709" i="2"/>
  <c r="AW709" i="2"/>
  <c r="AX709" i="2"/>
  <c r="AY709" i="2"/>
  <c r="AZ709" i="2"/>
  <c r="M710" i="2"/>
  <c r="AS710" i="2"/>
  <c r="AT710" i="2"/>
  <c r="AU710" i="2"/>
  <c r="AV710" i="2"/>
  <c r="AW710" i="2"/>
  <c r="AX710" i="2"/>
  <c r="AY710" i="2"/>
  <c r="AZ710" i="2"/>
  <c r="M711" i="2"/>
  <c r="AS711" i="2"/>
  <c r="AT711" i="2"/>
  <c r="AU711" i="2"/>
  <c r="AV711" i="2"/>
  <c r="AW711" i="2"/>
  <c r="AX711" i="2"/>
  <c r="AY711" i="2"/>
  <c r="AZ711" i="2"/>
  <c r="M712" i="2"/>
  <c r="AS712" i="2"/>
  <c r="AT712" i="2"/>
  <c r="AU712" i="2"/>
  <c r="AV712" i="2"/>
  <c r="AW712" i="2"/>
  <c r="AX712" i="2"/>
  <c r="AY712" i="2"/>
  <c r="AZ712" i="2"/>
  <c r="M713" i="2"/>
  <c r="AS713" i="2"/>
  <c r="AT713" i="2"/>
  <c r="AU713" i="2"/>
  <c r="AV713" i="2"/>
  <c r="AW713" i="2"/>
  <c r="AX713" i="2"/>
  <c r="AY713" i="2"/>
  <c r="AZ713" i="2"/>
  <c r="M714" i="2"/>
  <c r="AS714" i="2"/>
  <c r="AT714" i="2"/>
  <c r="AU714" i="2"/>
  <c r="AV714" i="2"/>
  <c r="AW714" i="2"/>
  <c r="AX714" i="2"/>
  <c r="AY714" i="2"/>
  <c r="AZ714" i="2"/>
  <c r="M715" i="2"/>
  <c r="AS715" i="2"/>
  <c r="AT715" i="2"/>
  <c r="AU715" i="2"/>
  <c r="AV715" i="2"/>
  <c r="AW715" i="2"/>
  <c r="AX715" i="2"/>
  <c r="AY715" i="2"/>
  <c r="AZ715" i="2"/>
  <c r="M716" i="2"/>
  <c r="AS716" i="2"/>
  <c r="AT716" i="2"/>
  <c r="AU716" i="2"/>
  <c r="AV716" i="2"/>
  <c r="AW716" i="2"/>
  <c r="AX716" i="2"/>
  <c r="AY716" i="2"/>
  <c r="AZ716" i="2"/>
  <c r="M717" i="2"/>
  <c r="AS717" i="2"/>
  <c r="AT717" i="2"/>
  <c r="AU717" i="2"/>
  <c r="AV717" i="2"/>
  <c r="AW717" i="2"/>
  <c r="AX717" i="2"/>
  <c r="AY717" i="2"/>
  <c r="AZ717" i="2"/>
  <c r="M718" i="2"/>
  <c r="AS718" i="2"/>
  <c r="AT718" i="2"/>
  <c r="AU718" i="2"/>
  <c r="AV718" i="2"/>
  <c r="AW718" i="2"/>
  <c r="AX718" i="2"/>
  <c r="AY718" i="2"/>
  <c r="AZ718" i="2"/>
  <c r="M719" i="2"/>
  <c r="AS719" i="2"/>
  <c r="AT719" i="2"/>
  <c r="AU719" i="2"/>
  <c r="AV719" i="2"/>
  <c r="AW719" i="2"/>
  <c r="AX719" i="2"/>
  <c r="AY719" i="2"/>
  <c r="AZ719" i="2"/>
  <c r="M720" i="2"/>
  <c r="AS720" i="2"/>
  <c r="AT720" i="2"/>
  <c r="AU720" i="2"/>
  <c r="AV720" i="2"/>
  <c r="AW720" i="2"/>
  <c r="AX720" i="2"/>
  <c r="AY720" i="2"/>
  <c r="AZ720" i="2"/>
  <c r="M721" i="2"/>
  <c r="AS721" i="2"/>
  <c r="AT721" i="2"/>
  <c r="AU721" i="2"/>
  <c r="AV721" i="2"/>
  <c r="AW721" i="2"/>
  <c r="AX721" i="2"/>
  <c r="AY721" i="2"/>
  <c r="AZ721" i="2"/>
  <c r="M722" i="2"/>
  <c r="AS722" i="2"/>
  <c r="AT722" i="2"/>
  <c r="AU722" i="2"/>
  <c r="AV722" i="2"/>
  <c r="AW722" i="2"/>
  <c r="AX722" i="2"/>
  <c r="AY722" i="2"/>
  <c r="AZ722" i="2"/>
  <c r="M723" i="2"/>
  <c r="AS723" i="2"/>
  <c r="AT723" i="2"/>
  <c r="AU723" i="2"/>
  <c r="AV723" i="2"/>
  <c r="AW723" i="2"/>
  <c r="AX723" i="2"/>
  <c r="AY723" i="2"/>
  <c r="AZ723" i="2"/>
  <c r="M724" i="2"/>
  <c r="AS724" i="2"/>
  <c r="AT724" i="2"/>
  <c r="AU724" i="2"/>
  <c r="AV724" i="2"/>
  <c r="AW724" i="2"/>
  <c r="AX724" i="2"/>
  <c r="AY724" i="2"/>
  <c r="AZ724" i="2"/>
  <c r="M725" i="2"/>
  <c r="AS725" i="2"/>
  <c r="AT725" i="2"/>
  <c r="AU725" i="2"/>
  <c r="AV725" i="2"/>
  <c r="AW725" i="2"/>
  <c r="AX725" i="2"/>
  <c r="AY725" i="2"/>
  <c r="AZ725" i="2"/>
  <c r="M726" i="2"/>
  <c r="AS726" i="2"/>
  <c r="AT726" i="2"/>
  <c r="AU726" i="2"/>
  <c r="AV726" i="2"/>
  <c r="AW726" i="2"/>
  <c r="AX726" i="2"/>
  <c r="AY726" i="2"/>
  <c r="AZ726" i="2"/>
  <c r="M727" i="2"/>
  <c r="AS727" i="2"/>
  <c r="AT727" i="2"/>
  <c r="AU727" i="2"/>
  <c r="AV727" i="2"/>
  <c r="AW727" i="2"/>
  <c r="AX727" i="2"/>
  <c r="AY727" i="2"/>
  <c r="AZ727" i="2"/>
  <c r="M728" i="2"/>
  <c r="AS728" i="2"/>
  <c r="AT728" i="2"/>
  <c r="AU728" i="2"/>
  <c r="AV728" i="2"/>
  <c r="AW728" i="2"/>
  <c r="AX728" i="2"/>
  <c r="AY728" i="2"/>
  <c r="AZ728" i="2"/>
  <c r="M729" i="2"/>
  <c r="AS729" i="2"/>
  <c r="AT729" i="2"/>
  <c r="AU729" i="2"/>
  <c r="AV729" i="2"/>
  <c r="AW729" i="2"/>
  <c r="AX729" i="2"/>
  <c r="AY729" i="2"/>
  <c r="AZ729" i="2"/>
  <c r="M730" i="2"/>
  <c r="AS730" i="2"/>
  <c r="AT730" i="2"/>
  <c r="AU730" i="2"/>
  <c r="AV730" i="2"/>
  <c r="AW730" i="2"/>
  <c r="AX730" i="2"/>
  <c r="AY730" i="2"/>
  <c r="AZ730" i="2"/>
  <c r="M731" i="2"/>
  <c r="AS731" i="2"/>
  <c r="AT731" i="2"/>
  <c r="AU731" i="2"/>
  <c r="AV731" i="2"/>
  <c r="AW731" i="2"/>
  <c r="AX731" i="2"/>
  <c r="AY731" i="2"/>
  <c r="AZ731" i="2"/>
  <c r="M732" i="2"/>
  <c r="AS732" i="2"/>
  <c r="AT732" i="2"/>
  <c r="AU732" i="2"/>
  <c r="AV732" i="2"/>
  <c r="AW732" i="2"/>
  <c r="AX732" i="2"/>
  <c r="AY732" i="2"/>
  <c r="AZ732" i="2"/>
  <c r="M733" i="2"/>
  <c r="AS733" i="2"/>
  <c r="AT733" i="2"/>
  <c r="AU733" i="2"/>
  <c r="AV733" i="2"/>
  <c r="AW733" i="2"/>
  <c r="AX733" i="2"/>
  <c r="AY733" i="2"/>
  <c r="AZ733" i="2"/>
  <c r="M734" i="2"/>
  <c r="AS734" i="2"/>
  <c r="AT734" i="2"/>
  <c r="AU734" i="2"/>
  <c r="AV734" i="2"/>
  <c r="AW734" i="2"/>
  <c r="AX734" i="2"/>
  <c r="AY734" i="2"/>
  <c r="AZ734" i="2"/>
  <c r="M735" i="2"/>
  <c r="AS735" i="2"/>
  <c r="AT735" i="2"/>
  <c r="AU735" i="2"/>
  <c r="AV735" i="2"/>
  <c r="AW735" i="2"/>
  <c r="AX735" i="2"/>
  <c r="AY735" i="2"/>
  <c r="AZ735" i="2"/>
  <c r="M736" i="2"/>
  <c r="AS736" i="2"/>
  <c r="AT736" i="2"/>
  <c r="AU736" i="2"/>
  <c r="AV736" i="2"/>
  <c r="AW736" i="2"/>
  <c r="AX736" i="2"/>
  <c r="AY736" i="2"/>
  <c r="AZ736" i="2"/>
  <c r="M737" i="2"/>
  <c r="AS737" i="2"/>
  <c r="AT737" i="2"/>
  <c r="AU737" i="2"/>
  <c r="AV737" i="2"/>
  <c r="AW737" i="2"/>
  <c r="AX737" i="2"/>
  <c r="AY737" i="2"/>
  <c r="AZ737" i="2"/>
  <c r="BY737" i="2"/>
  <c r="BZ737" i="2"/>
  <c r="M739" i="2"/>
  <c r="AS739" i="2"/>
  <c r="AT739" i="2"/>
  <c r="AU739" i="2"/>
  <c r="AV739" i="2"/>
  <c r="AW739" i="2"/>
  <c r="AX739" i="2"/>
  <c r="AY739" i="2"/>
  <c r="AZ739" i="2"/>
  <c r="M740" i="2"/>
  <c r="AS740" i="2"/>
  <c r="AT740" i="2"/>
  <c r="AU740" i="2"/>
  <c r="AV740" i="2"/>
  <c r="AW740" i="2"/>
  <c r="AX740" i="2"/>
  <c r="AY740" i="2"/>
  <c r="AZ740" i="2"/>
  <c r="M741" i="2"/>
  <c r="AS741" i="2"/>
  <c r="AT741" i="2"/>
  <c r="AU741" i="2"/>
  <c r="AV741" i="2"/>
  <c r="AW741" i="2"/>
  <c r="AX741" i="2"/>
  <c r="AY741" i="2"/>
  <c r="AZ741" i="2"/>
  <c r="M742" i="2"/>
  <c r="AS742" i="2"/>
  <c r="AT742" i="2"/>
  <c r="AU742" i="2"/>
  <c r="AV742" i="2"/>
  <c r="AW742" i="2"/>
  <c r="AX742" i="2"/>
  <c r="AY742" i="2"/>
  <c r="AZ742" i="2"/>
  <c r="M743" i="2"/>
  <c r="AS743" i="2"/>
  <c r="AT743" i="2"/>
  <c r="AU743" i="2"/>
  <c r="AV743" i="2"/>
  <c r="AW743" i="2"/>
  <c r="AX743" i="2"/>
  <c r="AY743" i="2"/>
  <c r="AZ743" i="2"/>
  <c r="M744" i="2"/>
  <c r="AS744" i="2"/>
  <c r="AT744" i="2"/>
  <c r="AU744" i="2"/>
  <c r="AV744" i="2"/>
  <c r="AW744" i="2"/>
  <c r="AX744" i="2"/>
  <c r="AY744" i="2"/>
  <c r="AZ744" i="2"/>
  <c r="M745" i="2"/>
  <c r="AS745" i="2"/>
  <c r="AT745" i="2"/>
  <c r="AU745" i="2"/>
  <c r="AV745" i="2"/>
  <c r="AW745" i="2"/>
  <c r="AX745" i="2"/>
  <c r="AY745" i="2"/>
  <c r="AZ745" i="2"/>
  <c r="M746" i="2"/>
  <c r="AS746" i="2"/>
  <c r="AT746" i="2"/>
  <c r="AU746" i="2"/>
  <c r="AV746" i="2"/>
  <c r="AW746" i="2"/>
  <c r="AX746" i="2"/>
  <c r="AY746" i="2"/>
  <c r="AZ746" i="2"/>
  <c r="M747" i="2"/>
  <c r="AS747" i="2"/>
  <c r="AT747" i="2"/>
  <c r="AU747" i="2"/>
  <c r="AV747" i="2"/>
  <c r="AW747" i="2"/>
  <c r="AX747" i="2"/>
  <c r="AY747" i="2"/>
  <c r="AZ747" i="2"/>
  <c r="M748" i="2"/>
  <c r="AS748" i="2"/>
  <c r="AT748" i="2"/>
  <c r="AU748" i="2"/>
  <c r="AV748" i="2"/>
  <c r="AW748" i="2"/>
  <c r="AX748" i="2"/>
  <c r="AY748" i="2"/>
  <c r="AZ748" i="2"/>
  <c r="M749" i="2"/>
  <c r="AS749" i="2"/>
  <c r="AT749" i="2"/>
  <c r="AU749" i="2"/>
  <c r="AV749" i="2"/>
  <c r="AW749" i="2"/>
  <c r="AX749" i="2"/>
  <c r="AY749" i="2"/>
  <c r="AZ749" i="2"/>
  <c r="M750" i="2"/>
  <c r="AS750" i="2"/>
  <c r="AT750" i="2"/>
  <c r="AU750" i="2"/>
  <c r="AV750" i="2"/>
  <c r="AW750" i="2"/>
  <c r="AX750" i="2"/>
  <c r="AY750" i="2"/>
  <c r="AZ750" i="2"/>
  <c r="M751" i="2"/>
  <c r="AS751" i="2"/>
  <c r="AT751" i="2"/>
  <c r="AU751" i="2"/>
  <c r="AV751" i="2"/>
  <c r="AW751" i="2"/>
  <c r="AX751" i="2"/>
  <c r="AY751" i="2"/>
  <c r="AZ751" i="2"/>
  <c r="M752" i="2"/>
  <c r="AS752" i="2"/>
  <c r="AT752" i="2"/>
  <c r="AU752" i="2"/>
  <c r="AV752" i="2"/>
  <c r="AW752" i="2"/>
  <c r="AX752" i="2"/>
  <c r="AY752" i="2"/>
  <c r="AZ752" i="2"/>
  <c r="M753" i="2"/>
  <c r="AS753" i="2"/>
  <c r="AT753" i="2"/>
  <c r="AU753" i="2"/>
  <c r="AV753" i="2"/>
  <c r="AW753" i="2"/>
  <c r="AX753" i="2"/>
  <c r="AY753" i="2"/>
  <c r="AZ753" i="2"/>
  <c r="M754" i="2"/>
  <c r="AS754" i="2"/>
  <c r="AT754" i="2"/>
  <c r="AU754" i="2"/>
  <c r="AV754" i="2"/>
  <c r="AW754" i="2"/>
  <c r="AX754" i="2"/>
  <c r="AY754" i="2"/>
  <c r="AZ754" i="2"/>
  <c r="M755" i="2"/>
  <c r="AS755" i="2"/>
  <c r="AT755" i="2"/>
  <c r="AU755" i="2"/>
  <c r="AV755" i="2"/>
  <c r="AW755" i="2"/>
  <c r="AX755" i="2"/>
  <c r="AY755" i="2"/>
  <c r="AZ755" i="2"/>
  <c r="M756" i="2"/>
  <c r="AS756" i="2"/>
  <c r="AT756" i="2"/>
  <c r="AU756" i="2"/>
  <c r="AV756" i="2"/>
  <c r="AW756" i="2"/>
  <c r="AX756" i="2"/>
  <c r="AY756" i="2"/>
  <c r="AZ756" i="2"/>
  <c r="M757" i="2"/>
  <c r="AS757" i="2"/>
  <c r="AT757" i="2"/>
  <c r="AU757" i="2"/>
  <c r="AV757" i="2"/>
  <c r="AW757" i="2"/>
  <c r="AX757" i="2"/>
  <c r="AY757" i="2"/>
  <c r="AZ757" i="2"/>
  <c r="M758" i="2"/>
  <c r="AS758" i="2"/>
  <c r="AT758" i="2"/>
  <c r="AU758" i="2"/>
  <c r="AV758" i="2"/>
  <c r="AW758" i="2"/>
  <c r="AX758" i="2"/>
  <c r="AY758" i="2"/>
  <c r="AZ758" i="2"/>
  <c r="M759" i="2"/>
  <c r="AS759" i="2"/>
  <c r="AT759" i="2"/>
  <c r="AU759" i="2"/>
  <c r="AV759" i="2"/>
  <c r="AW759" i="2"/>
  <c r="AX759" i="2"/>
  <c r="AY759" i="2"/>
  <c r="AZ759" i="2"/>
  <c r="M760" i="2"/>
  <c r="AS760" i="2"/>
  <c r="AT760" i="2"/>
  <c r="AU760" i="2"/>
  <c r="AV760" i="2"/>
  <c r="AW760" i="2"/>
  <c r="AX760" i="2"/>
  <c r="AY760" i="2"/>
  <c r="AZ760" i="2"/>
  <c r="M761" i="2"/>
  <c r="AS761" i="2"/>
  <c r="AT761" i="2"/>
  <c r="AU761" i="2"/>
  <c r="AV761" i="2"/>
  <c r="AW761" i="2"/>
  <c r="AX761" i="2"/>
  <c r="AY761" i="2"/>
  <c r="AZ761" i="2"/>
  <c r="M762" i="2"/>
  <c r="AS762" i="2"/>
  <c r="AT762" i="2"/>
  <c r="AU762" i="2"/>
  <c r="AV762" i="2"/>
  <c r="AW762" i="2"/>
  <c r="AX762" i="2"/>
  <c r="AY762" i="2"/>
  <c r="AZ762" i="2"/>
  <c r="M763" i="2"/>
  <c r="AS763" i="2"/>
  <c r="AT763" i="2"/>
  <c r="AU763" i="2"/>
  <c r="AV763" i="2"/>
  <c r="AW763" i="2"/>
  <c r="AX763" i="2"/>
  <c r="AY763" i="2"/>
  <c r="AZ763" i="2"/>
  <c r="M764" i="2"/>
  <c r="AS764" i="2"/>
  <c r="AT764" i="2"/>
  <c r="AU764" i="2"/>
  <c r="AV764" i="2"/>
  <c r="AW764" i="2"/>
  <c r="AX764" i="2"/>
  <c r="AY764" i="2"/>
  <c r="AZ764" i="2"/>
  <c r="M765" i="2"/>
  <c r="AS765" i="2"/>
  <c r="AT765" i="2"/>
  <c r="AU765" i="2"/>
  <c r="AV765" i="2"/>
  <c r="AW765" i="2"/>
  <c r="AX765" i="2"/>
  <c r="AY765" i="2"/>
  <c r="AZ765" i="2"/>
  <c r="M766" i="2"/>
  <c r="AS766" i="2"/>
  <c r="AT766" i="2"/>
  <c r="AU766" i="2"/>
  <c r="AV766" i="2"/>
  <c r="AW766" i="2"/>
  <c r="AX766" i="2"/>
  <c r="AY766" i="2"/>
  <c r="AZ766" i="2"/>
  <c r="M767" i="2"/>
  <c r="AS767" i="2"/>
  <c r="AT767" i="2"/>
  <c r="AU767" i="2"/>
  <c r="AV767" i="2"/>
  <c r="AW767" i="2"/>
  <c r="AX767" i="2"/>
  <c r="AY767" i="2"/>
  <c r="AZ767" i="2"/>
  <c r="M768" i="2"/>
  <c r="AS768" i="2"/>
  <c r="AT768" i="2"/>
  <c r="AU768" i="2"/>
  <c r="AV768" i="2"/>
  <c r="AW768" i="2"/>
  <c r="AX768" i="2"/>
  <c r="AY768" i="2"/>
  <c r="AZ768" i="2"/>
  <c r="M769" i="2"/>
  <c r="AS769" i="2"/>
  <c r="AT769" i="2"/>
  <c r="AU769" i="2"/>
  <c r="AV769" i="2"/>
  <c r="AW769" i="2"/>
  <c r="AX769" i="2"/>
  <c r="AY769" i="2"/>
  <c r="AZ769" i="2"/>
  <c r="M770" i="2"/>
  <c r="AS770" i="2"/>
  <c r="AT770" i="2"/>
  <c r="AU770" i="2"/>
  <c r="AV770" i="2"/>
  <c r="AW770" i="2"/>
  <c r="AX770" i="2"/>
  <c r="AY770" i="2"/>
  <c r="AZ770" i="2"/>
  <c r="M771" i="2"/>
  <c r="AS771" i="2"/>
  <c r="AT771" i="2"/>
  <c r="AU771" i="2"/>
  <c r="AV771" i="2"/>
  <c r="AW771" i="2"/>
  <c r="AX771" i="2"/>
  <c r="AY771" i="2"/>
  <c r="AZ771" i="2"/>
  <c r="M772" i="2"/>
  <c r="AS772" i="2"/>
  <c r="AT772" i="2"/>
  <c r="AU772" i="2"/>
  <c r="AV772" i="2"/>
  <c r="AW772" i="2"/>
  <c r="AX772" i="2"/>
  <c r="AY772" i="2"/>
  <c r="AZ772" i="2"/>
  <c r="M773" i="2"/>
  <c r="AS773" i="2"/>
  <c r="AT773" i="2"/>
  <c r="AU773" i="2"/>
  <c r="AV773" i="2"/>
  <c r="AW773" i="2"/>
  <c r="AX773" i="2"/>
  <c r="AY773" i="2"/>
  <c r="AZ773" i="2"/>
  <c r="M774" i="2"/>
  <c r="AS774" i="2"/>
  <c r="AT774" i="2"/>
  <c r="AU774" i="2"/>
  <c r="AV774" i="2"/>
  <c r="AW774" i="2"/>
  <c r="AX774" i="2"/>
  <c r="AY774" i="2"/>
  <c r="AZ774" i="2"/>
  <c r="M775" i="2"/>
  <c r="AS775" i="2"/>
  <c r="AT775" i="2"/>
  <c r="AU775" i="2"/>
  <c r="AV775" i="2"/>
  <c r="AW775" i="2"/>
  <c r="AX775" i="2"/>
  <c r="AY775" i="2"/>
  <c r="AZ775" i="2"/>
  <c r="M776" i="2"/>
  <c r="AS776" i="2"/>
  <c r="AT776" i="2"/>
  <c r="AU776" i="2"/>
  <c r="AV776" i="2"/>
  <c r="AW776" i="2"/>
  <c r="AX776" i="2"/>
  <c r="AY776" i="2"/>
  <c r="AZ776" i="2"/>
  <c r="M777" i="2"/>
  <c r="AS777" i="2"/>
  <c r="AT777" i="2"/>
  <c r="AU777" i="2"/>
  <c r="AV777" i="2"/>
  <c r="AW777" i="2"/>
  <c r="AX777" i="2"/>
  <c r="AY777" i="2"/>
  <c r="AZ777" i="2"/>
  <c r="M778" i="2"/>
  <c r="AS778" i="2"/>
  <c r="AT778" i="2"/>
  <c r="AU778" i="2"/>
  <c r="AV778" i="2"/>
  <c r="AW778" i="2"/>
  <c r="AX778" i="2"/>
  <c r="AY778" i="2"/>
  <c r="AZ778" i="2"/>
  <c r="M779" i="2"/>
  <c r="AS779" i="2"/>
  <c r="AT779" i="2"/>
  <c r="AU779" i="2"/>
  <c r="AV779" i="2"/>
  <c r="AW779" i="2"/>
  <c r="AX779" i="2"/>
  <c r="AY779" i="2"/>
  <c r="AZ779" i="2"/>
  <c r="M780" i="2"/>
  <c r="AS780" i="2"/>
  <c r="AT780" i="2"/>
  <c r="AU780" i="2"/>
  <c r="AV780" i="2"/>
  <c r="AW780" i="2"/>
  <c r="AX780" i="2"/>
  <c r="AY780" i="2"/>
  <c r="AZ780" i="2"/>
  <c r="M781" i="2"/>
  <c r="AS781" i="2"/>
  <c r="AT781" i="2"/>
  <c r="AU781" i="2"/>
  <c r="AV781" i="2"/>
  <c r="AW781" i="2"/>
  <c r="AX781" i="2"/>
  <c r="AY781" i="2"/>
  <c r="AZ781" i="2"/>
  <c r="M782" i="2"/>
  <c r="AS782" i="2"/>
  <c r="AT782" i="2"/>
  <c r="AU782" i="2"/>
  <c r="AV782" i="2"/>
  <c r="AW782" i="2"/>
  <c r="AX782" i="2"/>
  <c r="AY782" i="2"/>
  <c r="AZ782" i="2"/>
  <c r="M783" i="2"/>
  <c r="AS783" i="2"/>
  <c r="AT783" i="2"/>
  <c r="AU783" i="2"/>
  <c r="AV783" i="2"/>
  <c r="AW783" i="2"/>
  <c r="AX783" i="2"/>
  <c r="AY783" i="2"/>
  <c r="AZ783" i="2"/>
  <c r="M784" i="2"/>
  <c r="AS784" i="2"/>
  <c r="AT784" i="2"/>
  <c r="AU784" i="2"/>
  <c r="AV784" i="2"/>
  <c r="AW784" i="2"/>
  <c r="AX784" i="2"/>
  <c r="AY784" i="2"/>
  <c r="AZ784" i="2"/>
  <c r="M785" i="2"/>
  <c r="AS785" i="2"/>
  <c r="AT785" i="2"/>
  <c r="AU785" i="2"/>
  <c r="AV785" i="2"/>
  <c r="AW785" i="2"/>
  <c r="AX785" i="2"/>
  <c r="AY785" i="2"/>
  <c r="AZ785" i="2"/>
  <c r="M786" i="2"/>
  <c r="AS786" i="2"/>
  <c r="AT786" i="2"/>
  <c r="AU786" i="2"/>
  <c r="AV786" i="2"/>
  <c r="AW786" i="2"/>
  <c r="AX786" i="2"/>
  <c r="AY786" i="2"/>
  <c r="AZ786" i="2"/>
  <c r="M787" i="2"/>
  <c r="AS787" i="2"/>
  <c r="AT787" i="2"/>
  <c r="AU787" i="2"/>
  <c r="AV787" i="2"/>
  <c r="AW787" i="2"/>
  <c r="AX787" i="2"/>
  <c r="AY787" i="2"/>
  <c r="AZ787" i="2"/>
  <c r="M788" i="2"/>
  <c r="AS788" i="2"/>
  <c r="AT788" i="2"/>
  <c r="AU788" i="2"/>
  <c r="AV788" i="2"/>
  <c r="AW788" i="2"/>
  <c r="AX788" i="2"/>
  <c r="AY788" i="2"/>
  <c r="AZ788" i="2"/>
  <c r="M789" i="2"/>
  <c r="AS789" i="2"/>
  <c r="AT789" i="2"/>
  <c r="AU789" i="2"/>
  <c r="AV789" i="2"/>
  <c r="AW789" i="2"/>
  <c r="AX789" i="2"/>
  <c r="AY789" i="2"/>
  <c r="AZ789" i="2"/>
  <c r="M790" i="2"/>
  <c r="AS790" i="2"/>
  <c r="AT790" i="2"/>
  <c r="AU790" i="2"/>
  <c r="AV790" i="2"/>
  <c r="AW790" i="2"/>
  <c r="AX790" i="2"/>
  <c r="AY790" i="2"/>
  <c r="AZ790" i="2"/>
  <c r="M791" i="2"/>
  <c r="AS791" i="2"/>
  <c r="AT791" i="2"/>
  <c r="AU791" i="2"/>
  <c r="AV791" i="2"/>
  <c r="AW791" i="2"/>
  <c r="AX791" i="2"/>
  <c r="AY791" i="2"/>
  <c r="AZ791" i="2"/>
  <c r="M792" i="2"/>
  <c r="AS792" i="2"/>
  <c r="AT792" i="2"/>
  <c r="AU792" i="2"/>
  <c r="AV792" i="2"/>
  <c r="AW792" i="2"/>
  <c r="AX792" i="2"/>
  <c r="AY792" i="2"/>
  <c r="AZ792" i="2"/>
  <c r="M793" i="2"/>
  <c r="AS793" i="2"/>
  <c r="AT793" i="2"/>
  <c r="AU793" i="2"/>
  <c r="AV793" i="2"/>
  <c r="AW793" i="2"/>
  <c r="AX793" i="2"/>
  <c r="AY793" i="2"/>
  <c r="AZ793" i="2"/>
  <c r="M794" i="2"/>
  <c r="AS794" i="2"/>
  <c r="AT794" i="2"/>
  <c r="AU794" i="2"/>
  <c r="AV794" i="2"/>
  <c r="AW794" i="2"/>
  <c r="AX794" i="2"/>
  <c r="AY794" i="2"/>
  <c r="AZ794" i="2"/>
  <c r="M795" i="2"/>
  <c r="AS795" i="2"/>
  <c r="AT795" i="2"/>
  <c r="AU795" i="2"/>
  <c r="AV795" i="2"/>
  <c r="AW795" i="2"/>
  <c r="AX795" i="2"/>
  <c r="AY795" i="2"/>
  <c r="AZ795" i="2"/>
  <c r="M796" i="2"/>
  <c r="AS796" i="2"/>
  <c r="AT796" i="2"/>
  <c r="AU796" i="2"/>
  <c r="AV796" i="2"/>
  <c r="AW796" i="2"/>
  <c r="AX796" i="2"/>
  <c r="AY796" i="2"/>
  <c r="AZ796" i="2"/>
  <c r="M797" i="2"/>
  <c r="AS797" i="2"/>
  <c r="AT797" i="2"/>
  <c r="AU797" i="2"/>
  <c r="AV797" i="2"/>
  <c r="AW797" i="2"/>
  <c r="AX797" i="2"/>
  <c r="AY797" i="2"/>
  <c r="AZ797" i="2"/>
  <c r="M798" i="2"/>
  <c r="AS798" i="2"/>
  <c r="AT798" i="2"/>
  <c r="AU798" i="2"/>
  <c r="AV798" i="2"/>
  <c r="AW798" i="2"/>
  <c r="AX798" i="2"/>
  <c r="AY798" i="2"/>
  <c r="AZ798" i="2"/>
  <c r="M799" i="2"/>
  <c r="AS799" i="2"/>
  <c r="AT799" i="2"/>
  <c r="AU799" i="2"/>
  <c r="AV799" i="2"/>
  <c r="AW799" i="2"/>
  <c r="AX799" i="2"/>
  <c r="AY799" i="2"/>
  <c r="AZ799" i="2"/>
  <c r="M800" i="2"/>
  <c r="AS800" i="2"/>
  <c r="AT800" i="2"/>
  <c r="AU800" i="2"/>
  <c r="AV800" i="2"/>
  <c r="AW800" i="2"/>
  <c r="AX800" i="2"/>
  <c r="AY800" i="2"/>
  <c r="AZ800" i="2"/>
  <c r="M801" i="2"/>
  <c r="AS801" i="2"/>
  <c r="AT801" i="2"/>
  <c r="AU801" i="2"/>
  <c r="AV801" i="2"/>
  <c r="AW801" i="2"/>
  <c r="AX801" i="2"/>
  <c r="AY801" i="2"/>
  <c r="AZ801" i="2"/>
  <c r="M802" i="2"/>
  <c r="AS802" i="2"/>
  <c r="AT802" i="2"/>
  <c r="AU802" i="2"/>
  <c r="AV802" i="2"/>
  <c r="AW802" i="2"/>
  <c r="AX802" i="2"/>
  <c r="AY802" i="2"/>
  <c r="AZ802" i="2"/>
  <c r="M803" i="2"/>
  <c r="AS803" i="2"/>
  <c r="AT803" i="2"/>
  <c r="AU803" i="2"/>
  <c r="AV803" i="2"/>
  <c r="AW803" i="2"/>
  <c r="AX803" i="2"/>
  <c r="AY803" i="2"/>
  <c r="AZ803" i="2"/>
  <c r="M804" i="2"/>
  <c r="AS804" i="2"/>
  <c r="AT804" i="2"/>
  <c r="AU804" i="2"/>
  <c r="AV804" i="2"/>
  <c r="AW804" i="2"/>
  <c r="AX804" i="2"/>
  <c r="AY804" i="2"/>
  <c r="AZ804" i="2"/>
  <c r="M805" i="2"/>
  <c r="AS805" i="2"/>
  <c r="AT805" i="2"/>
  <c r="AU805" i="2"/>
  <c r="AV805" i="2"/>
  <c r="AW805" i="2"/>
  <c r="AX805" i="2"/>
  <c r="AY805" i="2"/>
  <c r="AZ805" i="2"/>
  <c r="M806" i="2"/>
  <c r="AS806" i="2"/>
  <c r="AT806" i="2"/>
  <c r="AU806" i="2"/>
  <c r="AV806" i="2"/>
  <c r="AW806" i="2"/>
  <c r="AX806" i="2"/>
  <c r="AY806" i="2"/>
  <c r="AZ806" i="2"/>
  <c r="M807" i="2"/>
  <c r="AS807" i="2"/>
  <c r="AT807" i="2"/>
  <c r="AU807" i="2"/>
  <c r="AV807" i="2"/>
  <c r="AW807" i="2"/>
  <c r="AX807" i="2"/>
  <c r="AY807" i="2"/>
  <c r="AZ807" i="2"/>
  <c r="M808" i="2"/>
  <c r="AS808" i="2"/>
  <c r="AT808" i="2"/>
  <c r="AU808" i="2"/>
  <c r="AV808" i="2"/>
  <c r="AW808" i="2"/>
  <c r="AX808" i="2"/>
  <c r="AY808" i="2"/>
  <c r="AZ808" i="2"/>
  <c r="M809" i="2"/>
  <c r="AS809" i="2"/>
  <c r="AT809" i="2"/>
  <c r="AU809" i="2"/>
  <c r="AV809" i="2"/>
  <c r="AW809" i="2"/>
  <c r="AX809" i="2"/>
  <c r="AY809" i="2"/>
  <c r="AZ809" i="2"/>
  <c r="M810" i="2"/>
  <c r="AS810" i="2"/>
  <c r="AT810" i="2"/>
  <c r="AU810" i="2"/>
  <c r="AV810" i="2"/>
  <c r="AW810" i="2"/>
  <c r="AX810" i="2"/>
  <c r="AY810" i="2"/>
  <c r="AZ810" i="2"/>
  <c r="M811" i="2"/>
  <c r="AS811" i="2"/>
  <c r="AT811" i="2"/>
  <c r="AU811" i="2"/>
  <c r="AV811" i="2"/>
  <c r="AW811" i="2"/>
  <c r="AX811" i="2"/>
  <c r="AY811" i="2"/>
  <c r="AZ811" i="2"/>
  <c r="M812" i="2"/>
  <c r="AS812" i="2"/>
  <c r="AT812" i="2"/>
  <c r="AU812" i="2"/>
  <c r="AV812" i="2"/>
  <c r="AW812" i="2"/>
  <c r="AX812" i="2"/>
  <c r="AY812" i="2"/>
  <c r="AZ812" i="2"/>
  <c r="M813" i="2"/>
  <c r="AS813" i="2"/>
  <c r="AT813" i="2"/>
  <c r="AU813" i="2"/>
  <c r="AV813" i="2"/>
  <c r="AW813" i="2"/>
  <c r="AX813" i="2"/>
  <c r="AY813" i="2"/>
  <c r="AZ813" i="2"/>
  <c r="M814" i="2"/>
  <c r="AS814" i="2"/>
  <c r="AT814" i="2"/>
  <c r="AU814" i="2"/>
  <c r="AV814" i="2"/>
  <c r="AW814" i="2"/>
  <c r="AX814" i="2"/>
  <c r="AY814" i="2"/>
  <c r="AZ814" i="2"/>
  <c r="M815" i="2"/>
  <c r="AS815" i="2"/>
  <c r="AT815" i="2"/>
  <c r="AU815" i="2"/>
  <c r="AV815" i="2"/>
  <c r="AW815" i="2"/>
  <c r="AX815" i="2"/>
  <c r="AY815" i="2"/>
  <c r="AZ815" i="2"/>
  <c r="M816" i="2"/>
  <c r="AS816" i="2"/>
  <c r="AT816" i="2"/>
  <c r="AU816" i="2"/>
  <c r="AV816" i="2"/>
  <c r="AW816" i="2"/>
  <c r="AX816" i="2"/>
  <c r="AY816" i="2"/>
  <c r="AZ816" i="2"/>
  <c r="M817" i="2"/>
  <c r="AS817" i="2"/>
  <c r="AT817" i="2"/>
  <c r="AU817" i="2"/>
  <c r="AV817" i="2"/>
  <c r="AW817" i="2"/>
  <c r="AX817" i="2"/>
  <c r="AY817" i="2"/>
  <c r="AZ817" i="2"/>
  <c r="M818" i="2"/>
  <c r="AS818" i="2"/>
  <c r="AT818" i="2"/>
  <c r="AU818" i="2"/>
  <c r="AV818" i="2"/>
  <c r="AW818" i="2"/>
  <c r="AX818" i="2"/>
  <c r="AY818" i="2"/>
  <c r="AZ818" i="2"/>
  <c r="M819" i="2"/>
  <c r="AS819" i="2"/>
  <c r="AT819" i="2"/>
  <c r="AU819" i="2"/>
  <c r="AV819" i="2"/>
  <c r="AW819" i="2"/>
  <c r="AX819" i="2"/>
  <c r="AY819" i="2"/>
  <c r="AZ819" i="2"/>
  <c r="M820" i="2"/>
  <c r="AS820" i="2"/>
  <c r="AT820" i="2"/>
  <c r="AU820" i="2"/>
  <c r="AV820" i="2"/>
  <c r="AW820" i="2"/>
  <c r="AX820" i="2"/>
  <c r="AY820" i="2"/>
  <c r="AZ820" i="2"/>
  <c r="M821" i="2"/>
  <c r="AS821" i="2"/>
  <c r="AT821" i="2"/>
  <c r="AU821" i="2"/>
  <c r="AV821" i="2"/>
  <c r="AW821" i="2"/>
  <c r="AX821" i="2"/>
  <c r="AY821" i="2"/>
  <c r="AZ821" i="2"/>
  <c r="M822" i="2"/>
  <c r="AS822" i="2"/>
  <c r="AT822" i="2"/>
  <c r="AU822" i="2"/>
  <c r="AV822" i="2"/>
  <c r="AW822" i="2"/>
  <c r="AX822" i="2"/>
  <c r="AY822" i="2"/>
  <c r="AZ822" i="2"/>
  <c r="M823" i="2"/>
  <c r="AS823" i="2"/>
  <c r="AT823" i="2"/>
  <c r="AU823" i="2"/>
  <c r="AV823" i="2"/>
  <c r="AW823" i="2"/>
  <c r="AX823" i="2"/>
  <c r="AY823" i="2"/>
  <c r="AZ823" i="2"/>
  <c r="M824" i="2"/>
  <c r="AS824" i="2"/>
  <c r="AT824" i="2"/>
  <c r="AU824" i="2"/>
  <c r="AV824" i="2"/>
  <c r="AW824" i="2"/>
  <c r="AX824" i="2"/>
  <c r="AY824" i="2"/>
  <c r="AZ824" i="2"/>
  <c r="M825" i="2"/>
  <c r="AS825" i="2"/>
  <c r="AT825" i="2"/>
  <c r="AU825" i="2"/>
  <c r="AV825" i="2"/>
  <c r="AW825" i="2"/>
  <c r="AX825" i="2"/>
  <c r="AY825" i="2"/>
  <c r="AZ825" i="2"/>
  <c r="M826" i="2"/>
  <c r="AS826" i="2"/>
  <c r="AT826" i="2"/>
  <c r="AU826" i="2"/>
  <c r="AV826" i="2"/>
  <c r="AW826" i="2"/>
  <c r="AX826" i="2"/>
  <c r="AY826" i="2"/>
  <c r="AZ826" i="2"/>
  <c r="M827" i="2"/>
  <c r="AS827" i="2"/>
  <c r="AT827" i="2"/>
  <c r="AU827" i="2"/>
  <c r="AV827" i="2"/>
  <c r="AW827" i="2"/>
  <c r="AX827" i="2"/>
  <c r="AY827" i="2"/>
  <c r="AZ827" i="2"/>
  <c r="M828" i="2"/>
  <c r="AS828" i="2"/>
  <c r="AT828" i="2"/>
  <c r="AU828" i="2"/>
  <c r="AV828" i="2"/>
  <c r="AW828" i="2"/>
  <c r="AX828" i="2"/>
  <c r="AY828" i="2"/>
  <c r="AZ828" i="2"/>
  <c r="M829" i="2"/>
  <c r="AS829" i="2"/>
  <c r="AT829" i="2"/>
  <c r="AU829" i="2"/>
  <c r="AV829" i="2"/>
  <c r="AW829" i="2"/>
  <c r="AX829" i="2"/>
  <c r="AY829" i="2"/>
  <c r="AZ829" i="2"/>
  <c r="M830" i="2"/>
  <c r="AS830" i="2"/>
  <c r="AT830" i="2"/>
  <c r="AU830" i="2"/>
  <c r="AV830" i="2"/>
  <c r="AW830" i="2"/>
  <c r="AX830" i="2"/>
  <c r="AY830" i="2"/>
  <c r="AZ830" i="2"/>
  <c r="M831" i="2"/>
  <c r="AS831" i="2"/>
  <c r="AT831" i="2"/>
  <c r="AU831" i="2"/>
  <c r="AV831" i="2"/>
  <c r="AW831" i="2"/>
  <c r="AX831" i="2"/>
  <c r="AY831" i="2"/>
  <c r="AZ831" i="2"/>
  <c r="BY831" i="2"/>
  <c r="BZ831" i="2"/>
  <c r="M833" i="2"/>
  <c r="AS833" i="2"/>
  <c r="AT833" i="2"/>
  <c r="AU833" i="2"/>
  <c r="AV833" i="2"/>
  <c r="AW833" i="2"/>
  <c r="AX833" i="2"/>
  <c r="AY833" i="2"/>
  <c r="AZ833" i="2"/>
  <c r="M834" i="2"/>
  <c r="AS834" i="2"/>
  <c r="AT834" i="2"/>
  <c r="AU834" i="2"/>
  <c r="AV834" i="2"/>
  <c r="AW834" i="2"/>
  <c r="AX834" i="2"/>
  <c r="AY834" i="2"/>
  <c r="AZ834" i="2"/>
  <c r="M835" i="2"/>
  <c r="AS835" i="2"/>
  <c r="AT835" i="2"/>
  <c r="AU835" i="2"/>
  <c r="AV835" i="2"/>
  <c r="AW835" i="2"/>
  <c r="AX835" i="2"/>
  <c r="AY835" i="2"/>
  <c r="AZ835" i="2"/>
  <c r="M836" i="2"/>
  <c r="AS836" i="2"/>
  <c r="AT836" i="2"/>
  <c r="AU836" i="2"/>
  <c r="AV836" i="2"/>
  <c r="AW836" i="2"/>
  <c r="AX836" i="2"/>
  <c r="AY836" i="2"/>
  <c r="AZ836" i="2"/>
  <c r="M837" i="2"/>
  <c r="AS837" i="2"/>
  <c r="AT837" i="2"/>
  <c r="AU837" i="2"/>
  <c r="AV837" i="2"/>
  <c r="AW837" i="2"/>
  <c r="AX837" i="2"/>
  <c r="AY837" i="2"/>
  <c r="AZ837" i="2"/>
  <c r="M838" i="2"/>
  <c r="AS838" i="2"/>
  <c r="AT838" i="2"/>
  <c r="AU838" i="2"/>
  <c r="AV838" i="2"/>
  <c r="AW838" i="2"/>
  <c r="AX838" i="2"/>
  <c r="AY838" i="2"/>
  <c r="AZ838" i="2"/>
  <c r="M839" i="2"/>
  <c r="AS839" i="2"/>
  <c r="AT839" i="2"/>
  <c r="AU839" i="2"/>
  <c r="AV839" i="2"/>
  <c r="AW839" i="2"/>
  <c r="AX839" i="2"/>
  <c r="AY839" i="2"/>
  <c r="AZ839" i="2"/>
  <c r="M840" i="2"/>
  <c r="AS840" i="2"/>
  <c r="AT840" i="2"/>
  <c r="AU840" i="2"/>
  <c r="AV840" i="2"/>
  <c r="AW840" i="2"/>
  <c r="AX840" i="2"/>
  <c r="AY840" i="2"/>
  <c r="AZ840" i="2"/>
  <c r="M841" i="2"/>
  <c r="AS841" i="2"/>
  <c r="AT841" i="2"/>
  <c r="AU841" i="2"/>
  <c r="AV841" i="2"/>
  <c r="AW841" i="2"/>
  <c r="AX841" i="2"/>
  <c r="AY841" i="2"/>
  <c r="AZ841" i="2"/>
  <c r="M842" i="2"/>
  <c r="AS842" i="2"/>
  <c r="AT842" i="2"/>
  <c r="AU842" i="2"/>
  <c r="AV842" i="2"/>
  <c r="AW842" i="2"/>
  <c r="AX842" i="2"/>
  <c r="AY842" i="2"/>
  <c r="AZ842" i="2"/>
  <c r="M843" i="2"/>
  <c r="AS843" i="2"/>
  <c r="AT843" i="2"/>
  <c r="AU843" i="2"/>
  <c r="AV843" i="2"/>
  <c r="AW843" i="2"/>
  <c r="AX843" i="2"/>
  <c r="AY843" i="2"/>
  <c r="AZ843" i="2"/>
  <c r="M844" i="2"/>
  <c r="AS844" i="2"/>
  <c r="AT844" i="2"/>
  <c r="AU844" i="2"/>
  <c r="AV844" i="2"/>
  <c r="AW844" i="2"/>
  <c r="AX844" i="2"/>
  <c r="AY844" i="2"/>
  <c r="AZ844" i="2"/>
  <c r="M845" i="2"/>
  <c r="AS845" i="2"/>
  <c r="AT845" i="2"/>
  <c r="AU845" i="2"/>
  <c r="AV845" i="2"/>
  <c r="AW845" i="2"/>
  <c r="AX845" i="2"/>
  <c r="AY845" i="2"/>
  <c r="AZ845" i="2"/>
  <c r="M846" i="2"/>
  <c r="AS846" i="2"/>
  <c r="AT846" i="2"/>
  <c r="AU846" i="2"/>
  <c r="AV846" i="2"/>
  <c r="AW846" i="2"/>
  <c r="AX846" i="2"/>
  <c r="AY846" i="2"/>
  <c r="AZ846" i="2"/>
  <c r="M847" i="2"/>
  <c r="AS847" i="2"/>
  <c r="AT847" i="2"/>
  <c r="AU847" i="2"/>
  <c r="AV847" i="2"/>
  <c r="AW847" i="2"/>
  <c r="AX847" i="2"/>
  <c r="AY847" i="2"/>
  <c r="AZ847" i="2"/>
  <c r="M848" i="2"/>
  <c r="AS848" i="2"/>
  <c r="AT848" i="2"/>
  <c r="AU848" i="2"/>
  <c r="AV848" i="2"/>
  <c r="AW848" i="2"/>
  <c r="AX848" i="2"/>
  <c r="AY848" i="2"/>
  <c r="AZ848" i="2"/>
  <c r="M849" i="2"/>
  <c r="AS849" i="2"/>
  <c r="AT849" i="2"/>
  <c r="AU849" i="2"/>
  <c r="AV849" i="2"/>
  <c r="AW849" i="2"/>
  <c r="AX849" i="2"/>
  <c r="AY849" i="2"/>
  <c r="AZ849" i="2"/>
  <c r="M850" i="2"/>
  <c r="AS850" i="2"/>
  <c r="AT850" i="2"/>
  <c r="AU850" i="2"/>
  <c r="AV850" i="2"/>
  <c r="AW850" i="2"/>
  <c r="AX850" i="2"/>
  <c r="AY850" i="2"/>
  <c r="AZ850" i="2"/>
  <c r="M851" i="2"/>
  <c r="AS851" i="2"/>
  <c r="AT851" i="2"/>
  <c r="AU851" i="2"/>
  <c r="AV851" i="2"/>
  <c r="AW851" i="2"/>
  <c r="AX851" i="2"/>
  <c r="AY851" i="2"/>
  <c r="AZ851" i="2"/>
  <c r="M852" i="2"/>
  <c r="AS852" i="2"/>
  <c r="AT852" i="2"/>
  <c r="AU852" i="2"/>
  <c r="AV852" i="2"/>
  <c r="AW852" i="2"/>
  <c r="AX852" i="2"/>
  <c r="AY852" i="2"/>
  <c r="AZ852" i="2"/>
  <c r="M853" i="2"/>
  <c r="AS853" i="2"/>
  <c r="AT853" i="2"/>
  <c r="AU853" i="2"/>
  <c r="AV853" i="2"/>
  <c r="AW853" i="2"/>
  <c r="AX853" i="2"/>
  <c r="AY853" i="2"/>
  <c r="AZ853" i="2"/>
  <c r="M854" i="2"/>
  <c r="AS854" i="2"/>
  <c r="AT854" i="2"/>
  <c r="AU854" i="2"/>
  <c r="AV854" i="2"/>
  <c r="AW854" i="2"/>
  <c r="AX854" i="2"/>
  <c r="AY854" i="2"/>
  <c r="AZ854" i="2"/>
  <c r="M855" i="2"/>
  <c r="AS855" i="2"/>
  <c r="AT855" i="2"/>
  <c r="AU855" i="2"/>
  <c r="AV855" i="2"/>
  <c r="AW855" i="2"/>
  <c r="AX855" i="2"/>
  <c r="AY855" i="2"/>
  <c r="AZ855" i="2"/>
  <c r="M856" i="2"/>
  <c r="AS856" i="2"/>
  <c r="AT856" i="2"/>
  <c r="AU856" i="2"/>
  <c r="AV856" i="2"/>
  <c r="AW856" i="2"/>
  <c r="AX856" i="2"/>
  <c r="AY856" i="2"/>
  <c r="AZ856" i="2"/>
  <c r="M857" i="2"/>
  <c r="AS857" i="2"/>
  <c r="AT857" i="2"/>
  <c r="AU857" i="2"/>
  <c r="AV857" i="2"/>
  <c r="AW857" i="2"/>
  <c r="AX857" i="2"/>
  <c r="AY857" i="2"/>
  <c r="AZ857" i="2"/>
  <c r="M858" i="2"/>
  <c r="AS858" i="2"/>
  <c r="AT858" i="2"/>
  <c r="AU858" i="2"/>
  <c r="AV858" i="2"/>
  <c r="AW858" i="2"/>
  <c r="AX858" i="2"/>
  <c r="AY858" i="2"/>
  <c r="AZ858" i="2"/>
  <c r="M859" i="2"/>
  <c r="AS859" i="2"/>
  <c r="AT859" i="2"/>
  <c r="AU859" i="2"/>
  <c r="AV859" i="2"/>
  <c r="AW859" i="2"/>
  <c r="AX859" i="2"/>
  <c r="AY859" i="2"/>
  <c r="AZ859" i="2"/>
  <c r="M860" i="2"/>
  <c r="AS860" i="2"/>
  <c r="AT860" i="2"/>
  <c r="AU860" i="2"/>
  <c r="AV860" i="2"/>
  <c r="AW860" i="2"/>
  <c r="AX860" i="2"/>
  <c r="AY860" i="2"/>
  <c r="AZ860" i="2"/>
  <c r="M861" i="2"/>
  <c r="AS861" i="2"/>
  <c r="AT861" i="2"/>
  <c r="AU861" i="2"/>
  <c r="AV861" i="2"/>
  <c r="AW861" i="2"/>
  <c r="AX861" i="2"/>
  <c r="AY861" i="2"/>
  <c r="AZ861" i="2"/>
  <c r="M862" i="2"/>
  <c r="AS862" i="2"/>
  <c r="AT862" i="2"/>
  <c r="AU862" i="2"/>
  <c r="AV862" i="2"/>
  <c r="AW862" i="2"/>
  <c r="AX862" i="2"/>
  <c r="AY862" i="2"/>
  <c r="AZ862" i="2"/>
  <c r="M863" i="2"/>
  <c r="AS863" i="2"/>
  <c r="AT863" i="2"/>
  <c r="AU863" i="2"/>
  <c r="AV863" i="2"/>
  <c r="AW863" i="2"/>
  <c r="AX863" i="2"/>
  <c r="AY863" i="2"/>
  <c r="AZ863" i="2"/>
  <c r="M864" i="2"/>
  <c r="AS864" i="2"/>
  <c r="AT864" i="2"/>
  <c r="AU864" i="2"/>
  <c r="AV864" i="2"/>
  <c r="AW864" i="2"/>
  <c r="AX864" i="2"/>
  <c r="AY864" i="2"/>
  <c r="AZ864" i="2"/>
  <c r="M865" i="2"/>
  <c r="AS865" i="2"/>
  <c r="AT865" i="2"/>
  <c r="AU865" i="2"/>
  <c r="AV865" i="2"/>
  <c r="AW865" i="2"/>
  <c r="AX865" i="2"/>
  <c r="AY865" i="2"/>
  <c r="AZ865" i="2"/>
  <c r="M866" i="2"/>
  <c r="AS866" i="2"/>
  <c r="AT866" i="2"/>
  <c r="AU866" i="2"/>
  <c r="AV866" i="2"/>
  <c r="AW866" i="2"/>
  <c r="AX866" i="2"/>
  <c r="AY866" i="2"/>
  <c r="AZ866" i="2"/>
  <c r="M867" i="2"/>
  <c r="AS867" i="2"/>
  <c r="AT867" i="2"/>
  <c r="AU867" i="2"/>
  <c r="AV867" i="2"/>
  <c r="AW867" i="2"/>
  <c r="AX867" i="2"/>
  <c r="AY867" i="2"/>
  <c r="AZ867" i="2"/>
  <c r="M868" i="2"/>
  <c r="AS868" i="2"/>
  <c r="AT868" i="2"/>
  <c r="AU868" i="2"/>
  <c r="AV868" i="2"/>
  <c r="AW868" i="2"/>
  <c r="AX868" i="2"/>
  <c r="AY868" i="2"/>
  <c r="AZ868" i="2"/>
  <c r="M869" i="2"/>
  <c r="AS869" i="2"/>
  <c r="AT869" i="2"/>
  <c r="AU869" i="2"/>
  <c r="AV869" i="2"/>
  <c r="AW869" i="2"/>
  <c r="AX869" i="2"/>
  <c r="AY869" i="2"/>
  <c r="AZ869" i="2"/>
  <c r="M870" i="2"/>
  <c r="AS870" i="2"/>
  <c r="AT870" i="2"/>
  <c r="AU870" i="2"/>
  <c r="AV870" i="2"/>
  <c r="AW870" i="2"/>
  <c r="AX870" i="2"/>
  <c r="AY870" i="2"/>
  <c r="AZ870" i="2"/>
  <c r="M871" i="2"/>
  <c r="AS871" i="2"/>
  <c r="AT871" i="2"/>
  <c r="AU871" i="2"/>
  <c r="AV871" i="2"/>
  <c r="AW871" i="2"/>
  <c r="AX871" i="2"/>
  <c r="AY871" i="2"/>
  <c r="AZ871" i="2"/>
  <c r="M872" i="2"/>
  <c r="AS872" i="2"/>
  <c r="AT872" i="2"/>
  <c r="AU872" i="2"/>
  <c r="AV872" i="2"/>
  <c r="AW872" i="2"/>
  <c r="AX872" i="2"/>
  <c r="AY872" i="2"/>
  <c r="AZ872" i="2"/>
  <c r="M873" i="2"/>
  <c r="AS873" i="2"/>
  <c r="AT873" i="2"/>
  <c r="AU873" i="2"/>
  <c r="AV873" i="2"/>
  <c r="AW873" i="2"/>
  <c r="AX873" i="2"/>
  <c r="AY873" i="2"/>
  <c r="AZ873" i="2"/>
  <c r="M874" i="2"/>
  <c r="AS874" i="2"/>
  <c r="AT874" i="2"/>
  <c r="AU874" i="2"/>
  <c r="AV874" i="2"/>
  <c r="AW874" i="2"/>
  <c r="AX874" i="2"/>
  <c r="AY874" i="2"/>
  <c r="AZ874" i="2"/>
  <c r="M875" i="2"/>
  <c r="AS875" i="2"/>
  <c r="AT875" i="2"/>
  <c r="AU875" i="2"/>
  <c r="AV875" i="2"/>
  <c r="AW875" i="2"/>
  <c r="AX875" i="2"/>
  <c r="AY875" i="2"/>
  <c r="AZ875" i="2"/>
  <c r="M876" i="2"/>
  <c r="AS876" i="2"/>
  <c r="AT876" i="2"/>
  <c r="AU876" i="2"/>
  <c r="AV876" i="2"/>
  <c r="AW876" i="2"/>
  <c r="AX876" i="2"/>
  <c r="AY876" i="2"/>
  <c r="AZ876" i="2"/>
  <c r="M877" i="2"/>
  <c r="AS877" i="2"/>
  <c r="AT877" i="2"/>
  <c r="AU877" i="2"/>
  <c r="AV877" i="2"/>
  <c r="AW877" i="2"/>
  <c r="AX877" i="2"/>
  <c r="AY877" i="2"/>
  <c r="AZ877" i="2"/>
  <c r="M878" i="2"/>
  <c r="AS878" i="2"/>
  <c r="AT878" i="2"/>
  <c r="AU878" i="2"/>
  <c r="AV878" i="2"/>
  <c r="AW878" i="2"/>
  <c r="AX878" i="2"/>
  <c r="AY878" i="2"/>
  <c r="AZ878" i="2"/>
  <c r="M879" i="2"/>
  <c r="AS879" i="2"/>
  <c r="AT879" i="2"/>
  <c r="AU879" i="2"/>
  <c r="AV879" i="2"/>
  <c r="AW879" i="2"/>
  <c r="AX879" i="2"/>
  <c r="AY879" i="2"/>
  <c r="AZ879" i="2"/>
  <c r="M880" i="2"/>
  <c r="AS880" i="2"/>
  <c r="AT880" i="2"/>
  <c r="AU880" i="2"/>
  <c r="AV880" i="2"/>
  <c r="AW880" i="2"/>
  <c r="AX880" i="2"/>
  <c r="AY880" i="2"/>
  <c r="AZ880" i="2"/>
  <c r="M881" i="2"/>
  <c r="AS881" i="2"/>
  <c r="AT881" i="2"/>
  <c r="AU881" i="2"/>
  <c r="AV881" i="2"/>
  <c r="AW881" i="2"/>
  <c r="AX881" i="2"/>
  <c r="AY881" i="2"/>
  <c r="AZ881" i="2"/>
  <c r="M882" i="2"/>
  <c r="AS882" i="2"/>
  <c r="AT882" i="2"/>
  <c r="AU882" i="2"/>
  <c r="AV882" i="2"/>
  <c r="AW882" i="2"/>
  <c r="AX882" i="2"/>
  <c r="AY882" i="2"/>
  <c r="AZ882" i="2"/>
  <c r="M883" i="2"/>
  <c r="AS883" i="2"/>
  <c r="AT883" i="2"/>
  <c r="AU883" i="2"/>
  <c r="AV883" i="2"/>
  <c r="AW883" i="2"/>
  <c r="AX883" i="2"/>
  <c r="AY883" i="2"/>
  <c r="AZ883" i="2"/>
  <c r="M884" i="2"/>
  <c r="AS884" i="2"/>
  <c r="AT884" i="2"/>
  <c r="AU884" i="2"/>
  <c r="AV884" i="2"/>
  <c r="AW884" i="2"/>
  <c r="AX884" i="2"/>
  <c r="AY884" i="2"/>
  <c r="AZ884" i="2"/>
  <c r="M885" i="2"/>
  <c r="AS885" i="2"/>
  <c r="AT885" i="2"/>
  <c r="AU885" i="2"/>
  <c r="AV885" i="2"/>
  <c r="AW885" i="2"/>
  <c r="AX885" i="2"/>
  <c r="AY885" i="2"/>
  <c r="AZ885" i="2"/>
  <c r="M886" i="2"/>
  <c r="AS886" i="2"/>
  <c r="AT886" i="2"/>
  <c r="AU886" i="2"/>
  <c r="AV886" i="2"/>
  <c r="AW886" i="2"/>
  <c r="AX886" i="2"/>
  <c r="AY886" i="2"/>
  <c r="AZ886" i="2"/>
  <c r="M887" i="2"/>
  <c r="AS887" i="2"/>
  <c r="AT887" i="2"/>
  <c r="AU887" i="2"/>
  <c r="AV887" i="2"/>
  <c r="AW887" i="2"/>
  <c r="AX887" i="2"/>
  <c r="AY887" i="2"/>
  <c r="AZ887" i="2"/>
  <c r="M888" i="2"/>
  <c r="AS888" i="2"/>
  <c r="AT888" i="2"/>
  <c r="AU888" i="2"/>
  <c r="AV888" i="2"/>
  <c r="AW888" i="2"/>
  <c r="AX888" i="2"/>
  <c r="AY888" i="2"/>
  <c r="AZ888" i="2"/>
  <c r="M889" i="2"/>
  <c r="AS889" i="2"/>
  <c r="AT889" i="2"/>
  <c r="AU889" i="2"/>
  <c r="AV889" i="2"/>
  <c r="AW889" i="2"/>
  <c r="AX889" i="2"/>
  <c r="AY889" i="2"/>
  <c r="AZ889" i="2"/>
  <c r="M890" i="2"/>
  <c r="AS890" i="2"/>
  <c r="AT890" i="2"/>
  <c r="AU890" i="2"/>
  <c r="AV890" i="2"/>
  <c r="AW890" i="2"/>
  <c r="AX890" i="2"/>
  <c r="AY890" i="2"/>
  <c r="AZ890" i="2"/>
  <c r="M891" i="2"/>
  <c r="AS891" i="2"/>
  <c r="AT891" i="2"/>
  <c r="AU891" i="2"/>
  <c r="AV891" i="2"/>
  <c r="AW891" i="2"/>
  <c r="AX891" i="2"/>
  <c r="AY891" i="2"/>
  <c r="AZ891" i="2"/>
  <c r="M892" i="2"/>
  <c r="AS892" i="2"/>
  <c r="AT892" i="2"/>
  <c r="AU892" i="2"/>
  <c r="AV892" i="2"/>
  <c r="AW892" i="2"/>
  <c r="AX892" i="2"/>
  <c r="AY892" i="2"/>
  <c r="AZ892" i="2"/>
  <c r="M893" i="2"/>
  <c r="AS893" i="2"/>
  <c r="AT893" i="2"/>
  <c r="AU893" i="2"/>
  <c r="AV893" i="2"/>
  <c r="AW893" i="2"/>
  <c r="AX893" i="2"/>
  <c r="AY893" i="2"/>
  <c r="AZ893" i="2"/>
  <c r="M894" i="2"/>
  <c r="AS894" i="2"/>
  <c r="AT894" i="2"/>
  <c r="AU894" i="2"/>
  <c r="AV894" i="2"/>
  <c r="AW894" i="2"/>
  <c r="AX894" i="2"/>
  <c r="AY894" i="2"/>
  <c r="AZ894" i="2"/>
  <c r="M895" i="2"/>
  <c r="AS895" i="2"/>
  <c r="AT895" i="2"/>
  <c r="AU895" i="2"/>
  <c r="AV895" i="2"/>
  <c r="AW895" i="2"/>
  <c r="AX895" i="2"/>
  <c r="AY895" i="2"/>
  <c r="AZ895" i="2"/>
  <c r="M896" i="2"/>
  <c r="AS896" i="2"/>
  <c r="AT896" i="2"/>
  <c r="AU896" i="2"/>
  <c r="AV896" i="2"/>
  <c r="AW896" i="2"/>
  <c r="AX896" i="2"/>
  <c r="AY896" i="2"/>
  <c r="AZ896" i="2"/>
  <c r="M897" i="2"/>
  <c r="AS897" i="2"/>
  <c r="AT897" i="2"/>
  <c r="AU897" i="2"/>
  <c r="AV897" i="2"/>
  <c r="AW897" i="2"/>
  <c r="AX897" i="2"/>
  <c r="AY897" i="2"/>
  <c r="AZ897" i="2"/>
  <c r="M898" i="2"/>
  <c r="AS898" i="2"/>
  <c r="AT898" i="2"/>
  <c r="AU898" i="2"/>
  <c r="AV898" i="2"/>
  <c r="AW898" i="2"/>
  <c r="AX898" i="2"/>
  <c r="AY898" i="2"/>
  <c r="AZ898" i="2"/>
  <c r="M899" i="2"/>
  <c r="AS899" i="2"/>
  <c r="AT899" i="2"/>
  <c r="AU899" i="2"/>
  <c r="AV899" i="2"/>
  <c r="AW899" i="2"/>
  <c r="AX899" i="2"/>
  <c r="AY899" i="2"/>
  <c r="AZ899" i="2"/>
  <c r="M900" i="2"/>
  <c r="AS900" i="2"/>
  <c r="AT900" i="2"/>
  <c r="AU900" i="2"/>
  <c r="AV900" i="2"/>
  <c r="AW900" i="2"/>
  <c r="AX900" i="2"/>
  <c r="AY900" i="2"/>
  <c r="AZ900" i="2"/>
  <c r="M901" i="2"/>
  <c r="AS901" i="2"/>
  <c r="AT901" i="2"/>
  <c r="AU901" i="2"/>
  <c r="AV901" i="2"/>
  <c r="AW901" i="2"/>
  <c r="AX901" i="2"/>
  <c r="AY901" i="2"/>
  <c r="AZ901" i="2"/>
  <c r="M902" i="2"/>
  <c r="AS902" i="2"/>
  <c r="AT902" i="2"/>
  <c r="AU902" i="2"/>
  <c r="AV902" i="2"/>
  <c r="AW902" i="2"/>
  <c r="AX902" i="2"/>
  <c r="AY902" i="2"/>
  <c r="AZ902" i="2"/>
  <c r="M903" i="2"/>
  <c r="AS903" i="2"/>
  <c r="AT903" i="2"/>
  <c r="AU903" i="2"/>
  <c r="AV903" i="2"/>
  <c r="AW903" i="2"/>
  <c r="AX903" i="2"/>
  <c r="AY903" i="2"/>
  <c r="AZ903" i="2"/>
  <c r="M904" i="2"/>
  <c r="AS904" i="2"/>
  <c r="AT904" i="2"/>
  <c r="AU904" i="2"/>
  <c r="AV904" i="2"/>
  <c r="AW904" i="2"/>
  <c r="AX904" i="2"/>
  <c r="AY904" i="2"/>
  <c r="AZ904" i="2"/>
  <c r="M905" i="2"/>
  <c r="AS905" i="2"/>
  <c r="AT905" i="2"/>
  <c r="AU905" i="2"/>
  <c r="AV905" i="2"/>
  <c r="AW905" i="2"/>
  <c r="AX905" i="2"/>
  <c r="AY905" i="2"/>
  <c r="AZ905" i="2"/>
  <c r="M906" i="2"/>
  <c r="AS906" i="2"/>
  <c r="AT906" i="2"/>
  <c r="AU906" i="2"/>
  <c r="AV906" i="2"/>
  <c r="AW906" i="2"/>
  <c r="AX906" i="2"/>
  <c r="AY906" i="2"/>
  <c r="AZ906" i="2"/>
  <c r="M907" i="2"/>
  <c r="AS907" i="2"/>
  <c r="AT907" i="2"/>
  <c r="AU907" i="2"/>
  <c r="AV907" i="2"/>
  <c r="AW907" i="2"/>
  <c r="AX907" i="2"/>
  <c r="AY907" i="2"/>
  <c r="AZ907" i="2"/>
  <c r="M908" i="2"/>
  <c r="AS908" i="2"/>
  <c r="AT908" i="2"/>
  <c r="AU908" i="2"/>
  <c r="AV908" i="2"/>
  <c r="AW908" i="2"/>
  <c r="AX908" i="2"/>
  <c r="AY908" i="2"/>
  <c r="AZ908" i="2"/>
  <c r="M909" i="2"/>
  <c r="AS909" i="2"/>
  <c r="AT909" i="2"/>
  <c r="AU909" i="2"/>
  <c r="AV909" i="2"/>
  <c r="AW909" i="2"/>
  <c r="AX909" i="2"/>
  <c r="AY909" i="2"/>
  <c r="AZ909" i="2"/>
  <c r="M910" i="2"/>
  <c r="AS910" i="2"/>
  <c r="AT910" i="2"/>
  <c r="AU910" i="2"/>
  <c r="AV910" i="2"/>
  <c r="AW910" i="2"/>
  <c r="AX910" i="2"/>
  <c r="AY910" i="2"/>
  <c r="AZ910" i="2"/>
  <c r="M911" i="2"/>
  <c r="AS911" i="2"/>
  <c r="AT911" i="2"/>
  <c r="AU911" i="2"/>
  <c r="AV911" i="2"/>
  <c r="AW911" i="2"/>
  <c r="AX911" i="2"/>
  <c r="AY911" i="2"/>
  <c r="AZ911" i="2"/>
  <c r="M912" i="2"/>
  <c r="AS912" i="2"/>
  <c r="AT912" i="2"/>
  <c r="AU912" i="2"/>
  <c r="AV912" i="2"/>
  <c r="AW912" i="2"/>
  <c r="AX912" i="2"/>
  <c r="AY912" i="2"/>
  <c r="AZ912" i="2"/>
  <c r="M913" i="2"/>
  <c r="AS913" i="2"/>
  <c r="AT913" i="2"/>
  <c r="AU913" i="2"/>
  <c r="AV913" i="2"/>
  <c r="AW913" i="2"/>
  <c r="AX913" i="2"/>
  <c r="AY913" i="2"/>
  <c r="AZ913" i="2"/>
  <c r="M914" i="2"/>
  <c r="AS914" i="2"/>
  <c r="AT914" i="2"/>
  <c r="AU914" i="2"/>
  <c r="AV914" i="2"/>
  <c r="AW914" i="2"/>
  <c r="AX914" i="2"/>
  <c r="AY914" i="2"/>
  <c r="AZ914" i="2"/>
  <c r="M915" i="2"/>
  <c r="AS915" i="2"/>
  <c r="AT915" i="2"/>
  <c r="AU915" i="2"/>
  <c r="AV915" i="2"/>
  <c r="AW915" i="2"/>
  <c r="AX915" i="2"/>
  <c r="AY915" i="2"/>
  <c r="AZ915" i="2"/>
  <c r="M916" i="2"/>
  <c r="AS916" i="2"/>
  <c r="AT916" i="2"/>
  <c r="AU916" i="2"/>
  <c r="AV916" i="2"/>
  <c r="AW916" i="2"/>
  <c r="AX916" i="2"/>
  <c r="AY916" i="2"/>
  <c r="AZ916" i="2"/>
  <c r="M917" i="2"/>
  <c r="AS917" i="2"/>
  <c r="AT917" i="2"/>
  <c r="AU917" i="2"/>
  <c r="AV917" i="2"/>
  <c r="AW917" i="2"/>
  <c r="AX917" i="2"/>
  <c r="AY917" i="2"/>
  <c r="AZ917" i="2"/>
  <c r="M918" i="2"/>
  <c r="AS918" i="2"/>
  <c r="AT918" i="2"/>
  <c r="AU918" i="2"/>
  <c r="AV918" i="2"/>
  <c r="AW918" i="2"/>
  <c r="AX918" i="2"/>
  <c r="AY918" i="2"/>
  <c r="AZ918" i="2"/>
  <c r="M919" i="2"/>
  <c r="AS919" i="2"/>
  <c r="AT919" i="2"/>
  <c r="AU919" i="2"/>
  <c r="AV919" i="2"/>
  <c r="AW919" i="2"/>
  <c r="AX919" i="2"/>
  <c r="AY919" i="2"/>
  <c r="AZ919" i="2"/>
  <c r="M920" i="2"/>
  <c r="AS920" i="2"/>
  <c r="AT920" i="2"/>
  <c r="AU920" i="2"/>
  <c r="AV920" i="2"/>
  <c r="AW920" i="2"/>
  <c r="AX920" i="2"/>
  <c r="AY920" i="2"/>
  <c r="AZ920" i="2"/>
  <c r="M921" i="2"/>
  <c r="AS921" i="2"/>
  <c r="AT921" i="2"/>
  <c r="AU921" i="2"/>
  <c r="AV921" i="2"/>
  <c r="AW921" i="2"/>
  <c r="AX921" i="2"/>
  <c r="AY921" i="2"/>
  <c r="AZ921" i="2"/>
  <c r="M922" i="2"/>
  <c r="AS922" i="2"/>
  <c r="AT922" i="2"/>
  <c r="AU922" i="2"/>
  <c r="AV922" i="2"/>
  <c r="AW922" i="2"/>
  <c r="AX922" i="2"/>
  <c r="AY922" i="2"/>
  <c r="AZ922" i="2"/>
  <c r="M923" i="2"/>
  <c r="AS923" i="2"/>
  <c r="AT923" i="2"/>
  <c r="AU923" i="2"/>
  <c r="AV923" i="2"/>
  <c r="AW923" i="2"/>
  <c r="AX923" i="2"/>
  <c r="AY923" i="2"/>
  <c r="AZ923" i="2"/>
  <c r="M924" i="2"/>
  <c r="AS924" i="2"/>
  <c r="AT924" i="2"/>
  <c r="AU924" i="2"/>
  <c r="AV924" i="2"/>
  <c r="AW924" i="2"/>
  <c r="AX924" i="2"/>
  <c r="AY924" i="2"/>
  <c r="AZ924" i="2"/>
  <c r="M925" i="2"/>
  <c r="AS925" i="2"/>
  <c r="AT925" i="2"/>
  <c r="AU925" i="2"/>
  <c r="AV925" i="2"/>
  <c r="AW925" i="2"/>
  <c r="AX925" i="2"/>
  <c r="AY925" i="2"/>
  <c r="AZ925" i="2"/>
  <c r="M926" i="2"/>
  <c r="AS926" i="2"/>
  <c r="AT926" i="2"/>
  <c r="AU926" i="2"/>
  <c r="AV926" i="2"/>
  <c r="AW926" i="2"/>
  <c r="AX926" i="2"/>
  <c r="AY926" i="2"/>
  <c r="AZ926" i="2"/>
  <c r="M927" i="2"/>
  <c r="AS927" i="2"/>
  <c r="AT927" i="2"/>
  <c r="AU927" i="2"/>
  <c r="AV927" i="2"/>
  <c r="AW927" i="2"/>
  <c r="AX927" i="2"/>
  <c r="AY927" i="2"/>
  <c r="AZ927" i="2"/>
  <c r="M928" i="2"/>
  <c r="AS928" i="2"/>
  <c r="AT928" i="2"/>
  <c r="AU928" i="2"/>
  <c r="AV928" i="2"/>
  <c r="AW928" i="2"/>
  <c r="AX928" i="2"/>
  <c r="AY928" i="2"/>
  <c r="AZ928" i="2"/>
  <c r="M929" i="2"/>
  <c r="AS929" i="2"/>
  <c r="AT929" i="2"/>
  <c r="AU929" i="2"/>
  <c r="AV929" i="2"/>
  <c r="AW929" i="2"/>
  <c r="AX929" i="2"/>
  <c r="AY929" i="2"/>
  <c r="AZ929" i="2"/>
  <c r="M930" i="2"/>
  <c r="AS930" i="2"/>
  <c r="AT930" i="2"/>
  <c r="AU930" i="2"/>
  <c r="AV930" i="2"/>
  <c r="AW930" i="2"/>
  <c r="AX930" i="2"/>
  <c r="AY930" i="2"/>
  <c r="AZ930" i="2"/>
  <c r="M931" i="2"/>
  <c r="AS931" i="2"/>
  <c r="AT931" i="2"/>
  <c r="AU931" i="2"/>
  <c r="AV931" i="2"/>
  <c r="AW931" i="2"/>
  <c r="AX931" i="2"/>
  <c r="AY931" i="2"/>
  <c r="AZ931" i="2"/>
  <c r="M932" i="2"/>
  <c r="AS932" i="2"/>
  <c r="AT932" i="2"/>
  <c r="AU932" i="2"/>
  <c r="AV932" i="2"/>
  <c r="AW932" i="2"/>
  <c r="AX932" i="2"/>
  <c r="AY932" i="2"/>
  <c r="AZ932" i="2"/>
  <c r="BL932" i="2"/>
  <c r="M934" i="2"/>
  <c r="AS934" i="2"/>
  <c r="AT934" i="2"/>
  <c r="AU934" i="2"/>
  <c r="AV934" i="2"/>
  <c r="AW934" i="2"/>
  <c r="AX934" i="2"/>
  <c r="AY934" i="2"/>
  <c r="AZ934" i="2"/>
  <c r="M935" i="2"/>
  <c r="AS935" i="2"/>
  <c r="AT935" i="2"/>
  <c r="AU935" i="2"/>
  <c r="AV935" i="2"/>
  <c r="AW935" i="2"/>
  <c r="AX935" i="2"/>
  <c r="AY935" i="2"/>
  <c r="AZ935" i="2"/>
  <c r="M936" i="2"/>
  <c r="AS936" i="2"/>
  <c r="AT936" i="2"/>
  <c r="AU936" i="2"/>
  <c r="AV936" i="2"/>
  <c r="AW936" i="2"/>
  <c r="AX936" i="2"/>
  <c r="AY936" i="2"/>
  <c r="AZ936" i="2"/>
  <c r="M937" i="2"/>
  <c r="AS937" i="2"/>
  <c r="AT937" i="2"/>
  <c r="AU937" i="2"/>
  <c r="AV937" i="2"/>
  <c r="AW937" i="2"/>
  <c r="AX937" i="2"/>
  <c r="AY937" i="2"/>
  <c r="AZ937" i="2"/>
  <c r="M938" i="2"/>
  <c r="AS938" i="2"/>
  <c r="AT938" i="2"/>
  <c r="AU938" i="2"/>
  <c r="AV938" i="2"/>
  <c r="AW938" i="2"/>
  <c r="AX938" i="2"/>
  <c r="AY938" i="2"/>
  <c r="AZ938" i="2"/>
  <c r="M939" i="2"/>
  <c r="AS939" i="2"/>
  <c r="AT939" i="2"/>
  <c r="AU939" i="2"/>
  <c r="AV939" i="2"/>
  <c r="AW939" i="2"/>
  <c r="AX939" i="2"/>
  <c r="AY939" i="2"/>
  <c r="AZ939" i="2"/>
  <c r="M940" i="2"/>
  <c r="AS940" i="2"/>
  <c r="AT940" i="2"/>
  <c r="AU940" i="2"/>
  <c r="AV940" i="2"/>
  <c r="AW940" i="2"/>
  <c r="AX940" i="2"/>
  <c r="AY940" i="2"/>
  <c r="AZ940" i="2"/>
  <c r="M941" i="2"/>
  <c r="AS941" i="2"/>
  <c r="AT941" i="2"/>
  <c r="AU941" i="2"/>
  <c r="AV941" i="2"/>
  <c r="AW941" i="2"/>
  <c r="AX941" i="2"/>
  <c r="AY941" i="2"/>
  <c r="AZ941" i="2"/>
  <c r="M942" i="2"/>
  <c r="AS942" i="2"/>
  <c r="AT942" i="2"/>
  <c r="AU942" i="2"/>
  <c r="AV942" i="2"/>
  <c r="AW942" i="2"/>
  <c r="AX942" i="2"/>
  <c r="AY942" i="2"/>
  <c r="AZ942" i="2"/>
  <c r="M943" i="2"/>
  <c r="AS943" i="2"/>
  <c r="AT943" i="2"/>
  <c r="AU943" i="2"/>
  <c r="AV943" i="2"/>
  <c r="AW943" i="2"/>
  <c r="AX943" i="2"/>
  <c r="AY943" i="2"/>
  <c r="AZ943" i="2"/>
  <c r="M944" i="2"/>
  <c r="AS944" i="2"/>
  <c r="AT944" i="2"/>
  <c r="AU944" i="2"/>
  <c r="AV944" i="2"/>
  <c r="AW944" i="2"/>
  <c r="AX944" i="2"/>
  <c r="AY944" i="2"/>
  <c r="AZ944" i="2"/>
  <c r="M945" i="2"/>
  <c r="AS945" i="2"/>
  <c r="AT945" i="2"/>
  <c r="AU945" i="2"/>
  <c r="AV945" i="2"/>
  <c r="AW945" i="2"/>
  <c r="AX945" i="2"/>
  <c r="AY945" i="2"/>
  <c r="AZ945" i="2"/>
  <c r="M946" i="2"/>
  <c r="AS946" i="2"/>
  <c r="AT946" i="2"/>
  <c r="AU946" i="2"/>
  <c r="AV946" i="2"/>
  <c r="AW946" i="2"/>
  <c r="AX946" i="2"/>
  <c r="AY946" i="2"/>
  <c r="AZ946" i="2"/>
  <c r="M947" i="2"/>
  <c r="AS947" i="2"/>
  <c r="AT947" i="2"/>
  <c r="AU947" i="2"/>
  <c r="AV947" i="2"/>
  <c r="AW947" i="2"/>
  <c r="AX947" i="2"/>
  <c r="AY947" i="2"/>
  <c r="AZ947" i="2"/>
  <c r="M948" i="2"/>
  <c r="AS948" i="2"/>
  <c r="AT948" i="2"/>
  <c r="AU948" i="2"/>
  <c r="AV948" i="2"/>
  <c r="AW948" i="2"/>
  <c r="AX948" i="2"/>
  <c r="AY948" i="2"/>
  <c r="AZ948" i="2"/>
  <c r="M949" i="2"/>
  <c r="AS949" i="2"/>
  <c r="AT949" i="2"/>
  <c r="AU949" i="2"/>
  <c r="AV949" i="2"/>
  <c r="AW949" i="2"/>
  <c r="AX949" i="2"/>
  <c r="AY949" i="2"/>
  <c r="AZ949" i="2"/>
  <c r="M950" i="2"/>
  <c r="AS950" i="2"/>
  <c r="AT950" i="2"/>
  <c r="AU950" i="2"/>
  <c r="AV950" i="2"/>
  <c r="AW950" i="2"/>
  <c r="AX950" i="2"/>
  <c r="AY950" i="2"/>
  <c r="AZ950" i="2"/>
  <c r="M951" i="2"/>
  <c r="AS951" i="2"/>
  <c r="AT951" i="2"/>
  <c r="AU951" i="2"/>
  <c r="AV951" i="2"/>
  <c r="AW951" i="2"/>
  <c r="AX951" i="2"/>
  <c r="AY951" i="2"/>
  <c r="AZ951" i="2"/>
  <c r="M952" i="2"/>
  <c r="AS952" i="2"/>
  <c r="AT952" i="2"/>
  <c r="AU952" i="2"/>
  <c r="AV952" i="2"/>
  <c r="AW952" i="2"/>
  <c r="AX952" i="2"/>
  <c r="AY952" i="2"/>
  <c r="AZ952" i="2"/>
  <c r="M953" i="2"/>
  <c r="AS953" i="2"/>
  <c r="AT953" i="2"/>
  <c r="AU953" i="2"/>
  <c r="AV953" i="2"/>
  <c r="AW953" i="2"/>
  <c r="AX953" i="2"/>
  <c r="AY953" i="2"/>
  <c r="AZ953" i="2"/>
  <c r="M954" i="2"/>
  <c r="AS954" i="2"/>
  <c r="AT954" i="2"/>
  <c r="AU954" i="2"/>
  <c r="AV954" i="2"/>
  <c r="AW954" i="2"/>
  <c r="AX954" i="2"/>
  <c r="AY954" i="2"/>
  <c r="AZ954" i="2"/>
  <c r="M955" i="2"/>
  <c r="AS955" i="2"/>
  <c r="AT955" i="2"/>
  <c r="AU955" i="2"/>
  <c r="AV955" i="2"/>
  <c r="AW955" i="2"/>
  <c r="AX955" i="2"/>
  <c r="AY955" i="2"/>
  <c r="AZ955" i="2"/>
  <c r="M956" i="2"/>
  <c r="AS956" i="2"/>
  <c r="AT956" i="2"/>
  <c r="AU956" i="2"/>
  <c r="AV956" i="2"/>
  <c r="AW956" i="2"/>
  <c r="AX956" i="2"/>
  <c r="AY956" i="2"/>
  <c r="AZ956" i="2"/>
  <c r="M957" i="2"/>
  <c r="AS957" i="2"/>
  <c r="AT957" i="2"/>
  <c r="AU957" i="2"/>
  <c r="AV957" i="2"/>
  <c r="AW957" i="2"/>
  <c r="AX957" i="2"/>
  <c r="AY957" i="2"/>
  <c r="AZ957" i="2"/>
  <c r="M958" i="2"/>
  <c r="AS958" i="2"/>
  <c r="AT958" i="2"/>
  <c r="AU958" i="2"/>
  <c r="AV958" i="2"/>
  <c r="AW958" i="2"/>
  <c r="AX958" i="2"/>
  <c r="AY958" i="2"/>
  <c r="AZ958" i="2"/>
  <c r="M959" i="2"/>
  <c r="AS959" i="2"/>
  <c r="AT959" i="2"/>
  <c r="AU959" i="2"/>
  <c r="AV959" i="2"/>
  <c r="AW959" i="2"/>
  <c r="AX959" i="2"/>
  <c r="AY959" i="2"/>
  <c r="AZ959" i="2"/>
  <c r="M960" i="2"/>
  <c r="AS960" i="2"/>
  <c r="AT960" i="2"/>
  <c r="AU960" i="2"/>
  <c r="AV960" i="2"/>
  <c r="AW960" i="2"/>
  <c r="AX960" i="2"/>
  <c r="AY960" i="2"/>
  <c r="AZ960" i="2"/>
  <c r="M961" i="2"/>
  <c r="AS961" i="2"/>
  <c r="AT961" i="2"/>
  <c r="AU961" i="2"/>
  <c r="AV961" i="2"/>
  <c r="AW961" i="2"/>
  <c r="AX961" i="2"/>
  <c r="AY961" i="2"/>
  <c r="AZ961" i="2"/>
  <c r="M962" i="2"/>
  <c r="AS962" i="2"/>
  <c r="AT962" i="2"/>
  <c r="AU962" i="2"/>
  <c r="AV962" i="2"/>
  <c r="AW962" i="2"/>
  <c r="AX962" i="2"/>
  <c r="AY962" i="2"/>
  <c r="AZ962" i="2"/>
  <c r="M963" i="2"/>
  <c r="AS963" i="2"/>
  <c r="AT963" i="2"/>
  <c r="AU963" i="2"/>
  <c r="AV963" i="2"/>
  <c r="AW963" i="2"/>
  <c r="AX963" i="2"/>
  <c r="AY963" i="2"/>
  <c r="AZ963" i="2"/>
  <c r="M964" i="2"/>
  <c r="AS964" i="2"/>
  <c r="AT964" i="2"/>
  <c r="AU964" i="2"/>
  <c r="AV964" i="2"/>
  <c r="AW964" i="2"/>
  <c r="AX964" i="2"/>
  <c r="AY964" i="2"/>
  <c r="AZ964" i="2"/>
  <c r="M965" i="2"/>
  <c r="AS965" i="2"/>
  <c r="AT965" i="2"/>
  <c r="AU965" i="2"/>
  <c r="AV965" i="2"/>
  <c r="AW965" i="2"/>
  <c r="AX965" i="2"/>
  <c r="AY965" i="2"/>
  <c r="AZ965" i="2"/>
  <c r="M966" i="2"/>
  <c r="AS966" i="2"/>
  <c r="AT966" i="2"/>
  <c r="AU966" i="2"/>
  <c r="AV966" i="2"/>
  <c r="AW966" i="2"/>
  <c r="AX966" i="2"/>
  <c r="AY966" i="2"/>
  <c r="AZ966" i="2"/>
  <c r="M967" i="2"/>
  <c r="AS967" i="2"/>
  <c r="AT967" i="2"/>
  <c r="AU967" i="2"/>
  <c r="AV967" i="2"/>
  <c r="AW967" i="2"/>
  <c r="AX967" i="2"/>
  <c r="AY967" i="2"/>
  <c r="AZ967" i="2"/>
  <c r="M968" i="2"/>
  <c r="AS968" i="2"/>
  <c r="AT968" i="2"/>
  <c r="AU968" i="2"/>
  <c r="AV968" i="2"/>
  <c r="AW968" i="2"/>
  <c r="AX968" i="2"/>
  <c r="AY968" i="2"/>
  <c r="AZ968" i="2"/>
  <c r="M969" i="2"/>
  <c r="AS969" i="2"/>
  <c r="AT969" i="2"/>
  <c r="AU969" i="2"/>
  <c r="AV969" i="2"/>
  <c r="AW969" i="2"/>
  <c r="AX969" i="2"/>
  <c r="AY969" i="2"/>
  <c r="AZ969" i="2"/>
  <c r="M970" i="2"/>
  <c r="AS970" i="2"/>
  <c r="AT970" i="2"/>
  <c r="AU970" i="2"/>
  <c r="AV970" i="2"/>
  <c r="AW970" i="2"/>
  <c r="AX970" i="2"/>
  <c r="AY970" i="2"/>
  <c r="AZ970" i="2"/>
  <c r="M971" i="2"/>
  <c r="AS971" i="2"/>
  <c r="AT971" i="2"/>
  <c r="AU971" i="2"/>
  <c r="AV971" i="2"/>
  <c r="AW971" i="2"/>
  <c r="AX971" i="2"/>
  <c r="AY971" i="2"/>
  <c r="AZ971" i="2"/>
  <c r="M972" i="2"/>
  <c r="AS972" i="2"/>
  <c r="AT972" i="2"/>
  <c r="AU972" i="2"/>
  <c r="AV972" i="2"/>
  <c r="AW972" i="2"/>
  <c r="AX972" i="2"/>
  <c r="AY972" i="2"/>
  <c r="AZ972" i="2"/>
  <c r="M973" i="2"/>
  <c r="AS973" i="2"/>
  <c r="AT973" i="2"/>
  <c r="AU973" i="2"/>
  <c r="AV973" i="2"/>
  <c r="AW973" i="2"/>
  <c r="AX973" i="2"/>
  <c r="AY973" i="2"/>
  <c r="AZ973" i="2"/>
  <c r="M974" i="2"/>
  <c r="AS974" i="2"/>
  <c r="AT974" i="2"/>
  <c r="AU974" i="2"/>
  <c r="AV974" i="2"/>
  <c r="AW974" i="2"/>
  <c r="AX974" i="2"/>
  <c r="AY974" i="2"/>
  <c r="AZ974" i="2"/>
  <c r="M975" i="2"/>
  <c r="AS975" i="2"/>
  <c r="AT975" i="2"/>
  <c r="AU975" i="2"/>
  <c r="AV975" i="2"/>
  <c r="AW975" i="2"/>
  <c r="AX975" i="2"/>
  <c r="AY975" i="2"/>
  <c r="AZ975" i="2"/>
  <c r="M976" i="2"/>
  <c r="AS976" i="2"/>
  <c r="AT976" i="2"/>
  <c r="AU976" i="2"/>
  <c r="AV976" i="2"/>
  <c r="AW976" i="2"/>
  <c r="AX976" i="2"/>
  <c r="AY976" i="2"/>
  <c r="AZ976" i="2"/>
  <c r="M977" i="2"/>
  <c r="AS977" i="2"/>
  <c r="AT977" i="2"/>
  <c r="AU977" i="2"/>
  <c r="AV977" i="2"/>
  <c r="AW977" i="2"/>
  <c r="AX977" i="2"/>
  <c r="AY977" i="2"/>
  <c r="AZ977" i="2"/>
  <c r="M978" i="2"/>
  <c r="AS978" i="2"/>
  <c r="AT978" i="2"/>
  <c r="AU978" i="2"/>
  <c r="AV978" i="2"/>
  <c r="AW978" i="2"/>
  <c r="AX978" i="2"/>
  <c r="AY978" i="2"/>
  <c r="AZ978" i="2"/>
  <c r="M979" i="2"/>
  <c r="AS979" i="2"/>
  <c r="AT979" i="2"/>
  <c r="AU979" i="2"/>
  <c r="AV979" i="2"/>
  <c r="AW979" i="2"/>
  <c r="AX979" i="2"/>
  <c r="AY979" i="2"/>
  <c r="AZ979" i="2"/>
  <c r="M980" i="2"/>
  <c r="AS980" i="2"/>
  <c r="AT980" i="2"/>
  <c r="AU980" i="2"/>
  <c r="AV980" i="2"/>
  <c r="AW980" i="2"/>
  <c r="AX980" i="2"/>
  <c r="AY980" i="2"/>
  <c r="AZ980" i="2"/>
  <c r="M981" i="2"/>
  <c r="AS981" i="2"/>
  <c r="AT981" i="2"/>
  <c r="AU981" i="2"/>
  <c r="AV981" i="2"/>
  <c r="AW981" i="2"/>
  <c r="AX981" i="2"/>
  <c r="AY981" i="2"/>
  <c r="AZ981" i="2"/>
  <c r="M982" i="2"/>
  <c r="AS982" i="2"/>
  <c r="AT982" i="2"/>
  <c r="AU982" i="2"/>
  <c r="AV982" i="2"/>
  <c r="AW982" i="2"/>
  <c r="AX982" i="2"/>
  <c r="AY982" i="2"/>
  <c r="AZ982" i="2"/>
  <c r="M983" i="2"/>
  <c r="AS983" i="2"/>
  <c r="AT983" i="2"/>
  <c r="AU983" i="2"/>
  <c r="AV983" i="2"/>
  <c r="AW983" i="2"/>
  <c r="AX983" i="2"/>
  <c r="AY983" i="2"/>
  <c r="AZ983" i="2"/>
  <c r="M984" i="2"/>
  <c r="AS984" i="2"/>
  <c r="AT984" i="2"/>
  <c r="AU984" i="2"/>
  <c r="AV984" i="2"/>
  <c r="AW984" i="2"/>
  <c r="AX984" i="2"/>
  <c r="AY984" i="2"/>
  <c r="AZ984" i="2"/>
  <c r="M985" i="2"/>
  <c r="AS985" i="2"/>
  <c r="AT985" i="2"/>
  <c r="AU985" i="2"/>
  <c r="AV985" i="2"/>
  <c r="AW985" i="2"/>
  <c r="AX985" i="2"/>
  <c r="AY985" i="2"/>
  <c r="AZ985" i="2"/>
  <c r="M986" i="2"/>
  <c r="AS986" i="2"/>
  <c r="AT986" i="2"/>
  <c r="AU986" i="2"/>
  <c r="AV986" i="2"/>
  <c r="AW986" i="2"/>
  <c r="AX986" i="2"/>
  <c r="AY986" i="2"/>
  <c r="AZ986" i="2"/>
  <c r="M987" i="2"/>
  <c r="AS987" i="2"/>
  <c r="AT987" i="2"/>
  <c r="AU987" i="2"/>
  <c r="AV987" i="2"/>
  <c r="AW987" i="2"/>
  <c r="AX987" i="2"/>
  <c r="AY987" i="2"/>
  <c r="AZ987" i="2"/>
  <c r="M988" i="2"/>
  <c r="AS988" i="2"/>
  <c r="AT988" i="2"/>
  <c r="AU988" i="2"/>
  <c r="AV988" i="2"/>
  <c r="AW988" i="2"/>
  <c r="AX988" i="2"/>
  <c r="AY988" i="2"/>
  <c r="AZ988" i="2"/>
  <c r="M989" i="2"/>
  <c r="AS989" i="2"/>
  <c r="AT989" i="2"/>
  <c r="AU989" i="2"/>
  <c r="AV989" i="2"/>
  <c r="AW989" i="2"/>
  <c r="AX989" i="2"/>
  <c r="AY989" i="2"/>
  <c r="AZ989" i="2"/>
  <c r="M990" i="2"/>
  <c r="AS990" i="2"/>
  <c r="AT990" i="2"/>
  <c r="AU990" i="2"/>
  <c r="AV990" i="2"/>
  <c r="AW990" i="2"/>
  <c r="AX990" i="2"/>
  <c r="AY990" i="2"/>
  <c r="AZ990" i="2"/>
  <c r="M991" i="2"/>
  <c r="AS991" i="2"/>
  <c r="AT991" i="2"/>
  <c r="AU991" i="2"/>
  <c r="AV991" i="2"/>
  <c r="AW991" i="2"/>
  <c r="AX991" i="2"/>
  <c r="AY991" i="2"/>
  <c r="AZ991" i="2"/>
  <c r="M992" i="2"/>
  <c r="AS992" i="2"/>
  <c r="AT992" i="2"/>
  <c r="AU992" i="2"/>
  <c r="AV992" i="2"/>
  <c r="AW992" i="2"/>
  <c r="AX992" i="2"/>
  <c r="AY992" i="2"/>
  <c r="AZ992" i="2"/>
  <c r="M993" i="2"/>
  <c r="AS993" i="2"/>
  <c r="AT993" i="2"/>
  <c r="AU993" i="2"/>
  <c r="AV993" i="2"/>
  <c r="AW993" i="2"/>
  <c r="AX993" i="2"/>
  <c r="AY993" i="2"/>
  <c r="AZ993" i="2"/>
  <c r="M994" i="2"/>
  <c r="AS994" i="2"/>
  <c r="AT994" i="2"/>
  <c r="AU994" i="2"/>
  <c r="AV994" i="2"/>
  <c r="AW994" i="2"/>
  <c r="AX994" i="2"/>
  <c r="AY994" i="2"/>
  <c r="AZ994" i="2"/>
  <c r="M995" i="2"/>
  <c r="AS995" i="2"/>
  <c r="AT995" i="2"/>
  <c r="AU995" i="2"/>
  <c r="AV995" i="2"/>
  <c r="AW995" i="2"/>
  <c r="AX995" i="2"/>
  <c r="AY995" i="2"/>
  <c r="AZ995" i="2"/>
  <c r="M996" i="2"/>
  <c r="AS996" i="2"/>
  <c r="AT996" i="2"/>
  <c r="AU996" i="2"/>
  <c r="AV996" i="2"/>
  <c r="AW996" i="2"/>
  <c r="AX996" i="2"/>
  <c r="AY996" i="2"/>
  <c r="AZ996" i="2"/>
  <c r="M997" i="2"/>
  <c r="AS997" i="2"/>
  <c r="AT997" i="2"/>
  <c r="AU997" i="2"/>
  <c r="AV997" i="2"/>
  <c r="AW997" i="2"/>
  <c r="AX997" i="2"/>
  <c r="AY997" i="2"/>
  <c r="AZ997" i="2"/>
  <c r="M998" i="2"/>
  <c r="AS998" i="2"/>
  <c r="AT998" i="2"/>
  <c r="AU998" i="2"/>
  <c r="AV998" i="2"/>
  <c r="AW998" i="2"/>
  <c r="AX998" i="2"/>
  <c r="AY998" i="2"/>
  <c r="AZ998" i="2"/>
  <c r="M999" i="2"/>
  <c r="AS999" i="2"/>
  <c r="AT999" i="2"/>
  <c r="AU999" i="2"/>
  <c r="AV999" i="2"/>
  <c r="AW999" i="2"/>
  <c r="AX999" i="2"/>
  <c r="AY999" i="2"/>
  <c r="AZ999" i="2"/>
  <c r="M1000" i="2"/>
  <c r="AS1000" i="2"/>
  <c r="AT1000" i="2"/>
  <c r="AU1000" i="2"/>
  <c r="AV1000" i="2"/>
  <c r="AW1000" i="2"/>
  <c r="AX1000" i="2"/>
  <c r="AY1000" i="2"/>
  <c r="AZ1000" i="2"/>
  <c r="M1001" i="2"/>
  <c r="AS1001" i="2"/>
  <c r="AT1001" i="2"/>
  <c r="AU1001" i="2"/>
  <c r="AV1001" i="2"/>
  <c r="AW1001" i="2"/>
  <c r="AX1001" i="2"/>
  <c r="AY1001" i="2"/>
  <c r="AZ1001" i="2"/>
  <c r="M1002" i="2"/>
  <c r="AS1002" i="2"/>
  <c r="AT1002" i="2"/>
  <c r="AU1002" i="2"/>
  <c r="AV1002" i="2"/>
  <c r="AW1002" i="2"/>
  <c r="AX1002" i="2"/>
  <c r="AY1002" i="2"/>
  <c r="AZ1002" i="2"/>
  <c r="M1003" i="2"/>
  <c r="AS1003" i="2"/>
  <c r="AT1003" i="2"/>
  <c r="AU1003" i="2"/>
  <c r="AV1003" i="2"/>
  <c r="AW1003" i="2"/>
  <c r="AX1003" i="2"/>
  <c r="AY1003" i="2"/>
  <c r="AZ1003" i="2"/>
  <c r="M1004" i="2"/>
  <c r="AS1004" i="2"/>
  <c r="AT1004" i="2"/>
  <c r="AU1004" i="2"/>
  <c r="AV1004" i="2"/>
  <c r="AW1004" i="2"/>
  <c r="AX1004" i="2"/>
  <c r="AY1004" i="2"/>
  <c r="AZ1004" i="2"/>
  <c r="M1005" i="2"/>
  <c r="AS1005" i="2"/>
  <c r="AT1005" i="2"/>
  <c r="AU1005" i="2"/>
  <c r="AV1005" i="2"/>
  <c r="AW1005" i="2"/>
  <c r="AX1005" i="2"/>
  <c r="AY1005" i="2"/>
  <c r="AZ1005" i="2"/>
  <c r="M1006" i="2"/>
  <c r="AS1006" i="2"/>
  <c r="AT1006" i="2"/>
  <c r="AU1006" i="2"/>
  <c r="AV1006" i="2"/>
  <c r="AW1006" i="2"/>
  <c r="AX1006" i="2"/>
  <c r="AY1006" i="2"/>
  <c r="AZ1006" i="2"/>
  <c r="M1007" i="2"/>
  <c r="AS1007" i="2"/>
  <c r="AT1007" i="2"/>
  <c r="AU1007" i="2"/>
  <c r="AV1007" i="2"/>
  <c r="AW1007" i="2"/>
  <c r="AX1007" i="2"/>
  <c r="AY1007" i="2"/>
  <c r="AZ1007" i="2"/>
  <c r="M1008" i="2"/>
  <c r="AS1008" i="2"/>
  <c r="AT1008" i="2"/>
  <c r="AU1008" i="2"/>
  <c r="AV1008" i="2"/>
  <c r="AW1008" i="2"/>
  <c r="AX1008" i="2"/>
  <c r="AY1008" i="2"/>
  <c r="AZ1008" i="2"/>
  <c r="M1009" i="2"/>
  <c r="AS1009" i="2"/>
  <c r="AT1009" i="2"/>
  <c r="AU1009" i="2"/>
  <c r="AV1009" i="2"/>
  <c r="AW1009" i="2"/>
  <c r="AX1009" i="2"/>
  <c r="AY1009" i="2"/>
  <c r="AZ1009" i="2"/>
  <c r="M1010" i="2"/>
  <c r="AS1010" i="2"/>
  <c r="AT1010" i="2"/>
  <c r="AU1010" i="2"/>
  <c r="AV1010" i="2"/>
  <c r="AW1010" i="2"/>
  <c r="AX1010" i="2"/>
  <c r="AY1010" i="2"/>
  <c r="AZ1010" i="2"/>
  <c r="M1011" i="2"/>
  <c r="AS1011" i="2"/>
  <c r="AT1011" i="2"/>
  <c r="AU1011" i="2"/>
  <c r="AV1011" i="2"/>
  <c r="AW1011" i="2"/>
  <c r="AX1011" i="2"/>
  <c r="AY1011" i="2"/>
  <c r="AZ1011" i="2"/>
  <c r="M1012" i="2"/>
  <c r="AS1012" i="2"/>
  <c r="AT1012" i="2"/>
  <c r="AU1012" i="2"/>
  <c r="AV1012" i="2"/>
  <c r="AW1012" i="2"/>
  <c r="AX1012" i="2"/>
  <c r="AY1012" i="2"/>
  <c r="AZ1012" i="2"/>
  <c r="M1013" i="2"/>
  <c r="AS1013" i="2"/>
  <c r="AT1013" i="2"/>
  <c r="AU1013" i="2"/>
  <c r="AV1013" i="2"/>
  <c r="AW1013" i="2"/>
  <c r="AX1013" i="2"/>
  <c r="AY1013" i="2"/>
  <c r="AZ1013" i="2"/>
  <c r="M1014" i="2"/>
  <c r="AS1014" i="2"/>
  <c r="AT1014" i="2"/>
  <c r="AU1014" i="2"/>
  <c r="AV1014" i="2"/>
  <c r="AW1014" i="2"/>
  <c r="AX1014" i="2"/>
  <c r="AY1014" i="2"/>
  <c r="AZ1014" i="2"/>
  <c r="M1015" i="2"/>
  <c r="AS1015" i="2"/>
  <c r="AT1015" i="2"/>
  <c r="AU1015" i="2"/>
  <c r="AV1015" i="2"/>
  <c r="AW1015" i="2"/>
  <c r="AX1015" i="2"/>
  <c r="AY1015" i="2"/>
  <c r="AZ1015" i="2"/>
  <c r="M1016" i="2"/>
  <c r="AS1016" i="2"/>
  <c r="AT1016" i="2"/>
  <c r="AU1016" i="2"/>
  <c r="AV1016" i="2"/>
  <c r="AW1016" i="2"/>
  <c r="AX1016" i="2"/>
  <c r="AY1016" i="2"/>
  <c r="AZ1016" i="2"/>
  <c r="M1017" i="2"/>
  <c r="AS1017" i="2"/>
  <c r="AT1017" i="2"/>
  <c r="AU1017" i="2"/>
  <c r="AV1017" i="2"/>
  <c r="AW1017" i="2"/>
  <c r="AX1017" i="2"/>
  <c r="AY1017" i="2"/>
  <c r="AZ1017" i="2"/>
  <c r="M1018" i="2"/>
  <c r="AS1018" i="2"/>
  <c r="AT1018" i="2"/>
  <c r="AU1018" i="2"/>
  <c r="AV1018" i="2"/>
  <c r="AW1018" i="2"/>
  <c r="AX1018" i="2"/>
  <c r="AY1018" i="2"/>
  <c r="AZ1018" i="2"/>
  <c r="M1019" i="2"/>
  <c r="AS1019" i="2"/>
  <c r="AT1019" i="2"/>
  <c r="AU1019" i="2"/>
  <c r="AV1019" i="2"/>
  <c r="AW1019" i="2"/>
  <c r="AX1019" i="2"/>
  <c r="AY1019" i="2"/>
  <c r="AZ1019" i="2"/>
  <c r="M1020" i="2"/>
  <c r="AS1020" i="2"/>
  <c r="AT1020" i="2"/>
  <c r="AU1020" i="2"/>
  <c r="AV1020" i="2"/>
  <c r="AW1020" i="2"/>
  <c r="AX1020" i="2"/>
  <c r="AY1020" i="2"/>
  <c r="AZ1020" i="2"/>
  <c r="M1021" i="2"/>
  <c r="AS1021" i="2"/>
  <c r="AT1021" i="2"/>
  <c r="AU1021" i="2"/>
  <c r="AV1021" i="2"/>
  <c r="AW1021" i="2"/>
  <c r="AX1021" i="2"/>
  <c r="AY1021" i="2"/>
  <c r="AZ1021" i="2"/>
  <c r="M1022" i="2"/>
  <c r="AS1022" i="2"/>
  <c r="AT1022" i="2"/>
  <c r="AU1022" i="2"/>
  <c r="AV1022" i="2"/>
  <c r="AW1022" i="2"/>
  <c r="AX1022" i="2"/>
  <c r="AY1022" i="2"/>
  <c r="AZ1022" i="2"/>
  <c r="M1023" i="2"/>
  <c r="AS1023" i="2"/>
  <c r="AT1023" i="2"/>
  <c r="AU1023" i="2"/>
  <c r="AV1023" i="2"/>
  <c r="AW1023" i="2"/>
  <c r="AX1023" i="2"/>
  <c r="AY1023" i="2"/>
  <c r="AZ1023" i="2"/>
  <c r="M1024" i="2"/>
  <c r="AS1024" i="2"/>
  <c r="AT1024" i="2"/>
  <c r="AU1024" i="2"/>
  <c r="AV1024" i="2"/>
  <c r="AW1024" i="2"/>
  <c r="AX1024" i="2"/>
  <c r="AY1024" i="2"/>
  <c r="AZ1024" i="2"/>
  <c r="M1025" i="2"/>
  <c r="AS1025" i="2"/>
  <c r="AT1025" i="2"/>
  <c r="AU1025" i="2"/>
  <c r="AV1025" i="2"/>
  <c r="AW1025" i="2"/>
  <c r="AX1025" i="2"/>
  <c r="AY1025" i="2"/>
  <c r="AZ1025" i="2"/>
  <c r="M1026" i="2"/>
  <c r="AS1026" i="2"/>
  <c r="AT1026" i="2"/>
  <c r="AU1026" i="2"/>
  <c r="AV1026" i="2"/>
  <c r="AW1026" i="2"/>
  <c r="AX1026" i="2"/>
  <c r="AY1026" i="2"/>
  <c r="AZ1026" i="2"/>
  <c r="M1027" i="2"/>
  <c r="AS1027" i="2"/>
  <c r="AT1027" i="2"/>
  <c r="AU1027" i="2"/>
  <c r="AV1027" i="2"/>
  <c r="AW1027" i="2"/>
  <c r="AX1027" i="2"/>
  <c r="AY1027" i="2"/>
  <c r="AZ1027" i="2"/>
  <c r="M1028" i="2"/>
  <c r="AS1028" i="2"/>
  <c r="AT1028" i="2"/>
  <c r="AU1028" i="2"/>
  <c r="AV1028" i="2"/>
  <c r="AW1028" i="2"/>
  <c r="AX1028" i="2"/>
  <c r="AY1028" i="2"/>
  <c r="AZ1028" i="2"/>
  <c r="M1029" i="2"/>
  <c r="AS1029" i="2"/>
  <c r="AT1029" i="2"/>
  <c r="AU1029" i="2"/>
  <c r="AV1029" i="2"/>
  <c r="AW1029" i="2"/>
  <c r="AX1029" i="2"/>
  <c r="AY1029" i="2"/>
  <c r="AZ1029" i="2"/>
  <c r="M1030" i="2"/>
  <c r="AS1030" i="2"/>
  <c r="AT1030" i="2"/>
  <c r="AU1030" i="2"/>
  <c r="AV1030" i="2"/>
  <c r="AW1030" i="2"/>
  <c r="AX1030" i="2"/>
  <c r="AY1030" i="2"/>
  <c r="AZ1030" i="2"/>
  <c r="M1031" i="2"/>
  <c r="AS1031" i="2"/>
  <c r="AT1031" i="2"/>
  <c r="AU1031" i="2"/>
  <c r="AV1031" i="2"/>
  <c r="AW1031" i="2"/>
  <c r="AX1031" i="2"/>
  <c r="AY1031" i="2"/>
  <c r="AZ1031" i="2"/>
  <c r="M1032" i="2"/>
  <c r="AS1032" i="2"/>
  <c r="AT1032" i="2"/>
  <c r="AU1032" i="2"/>
  <c r="AV1032" i="2"/>
  <c r="AW1032" i="2"/>
  <c r="AX1032" i="2"/>
  <c r="AY1032" i="2"/>
  <c r="AZ1032" i="2"/>
  <c r="M1033" i="2"/>
  <c r="AS1033" i="2"/>
  <c r="AT1033" i="2"/>
  <c r="AU1033" i="2"/>
  <c r="AV1033" i="2"/>
  <c r="AW1033" i="2"/>
  <c r="AX1033" i="2"/>
  <c r="AY1033" i="2"/>
  <c r="AZ1033" i="2"/>
  <c r="M1034" i="2"/>
  <c r="AS1034" i="2"/>
  <c r="AT1034" i="2"/>
  <c r="AU1034" i="2"/>
  <c r="AV1034" i="2"/>
  <c r="AW1034" i="2"/>
  <c r="AX1034" i="2"/>
  <c r="AY1034" i="2"/>
  <c r="AZ1034" i="2"/>
  <c r="M1035" i="2"/>
  <c r="AS1035" i="2"/>
  <c r="AT1035" i="2"/>
  <c r="AU1035" i="2"/>
  <c r="AV1035" i="2"/>
  <c r="AW1035" i="2"/>
  <c r="AX1035" i="2"/>
  <c r="AY1035" i="2"/>
  <c r="AZ1035" i="2"/>
  <c r="M1036" i="2"/>
  <c r="AS1036" i="2"/>
  <c r="AT1036" i="2"/>
  <c r="AU1036" i="2"/>
  <c r="AV1036" i="2"/>
  <c r="AW1036" i="2"/>
  <c r="AX1036" i="2"/>
  <c r="AY1036" i="2"/>
  <c r="AZ1036" i="2"/>
  <c r="M1037" i="2"/>
  <c r="AS1037" i="2"/>
  <c r="AT1037" i="2"/>
  <c r="AU1037" i="2"/>
  <c r="AV1037" i="2"/>
  <c r="AW1037" i="2"/>
  <c r="AX1037" i="2"/>
  <c r="AY1037" i="2"/>
  <c r="AZ1037" i="2"/>
  <c r="M1038" i="2"/>
  <c r="AS1038" i="2"/>
  <c r="AT1038" i="2"/>
  <c r="AU1038" i="2"/>
  <c r="AV1038" i="2"/>
  <c r="AW1038" i="2"/>
  <c r="AX1038" i="2"/>
  <c r="AY1038" i="2"/>
  <c r="AZ1038" i="2"/>
  <c r="M1039" i="2"/>
  <c r="AS1039" i="2"/>
  <c r="AT1039" i="2"/>
  <c r="AU1039" i="2"/>
  <c r="AV1039" i="2"/>
  <c r="AW1039" i="2"/>
  <c r="AX1039" i="2"/>
  <c r="AY1039" i="2"/>
  <c r="AZ1039" i="2"/>
  <c r="BW1039" i="2"/>
  <c r="BX1039" i="2"/>
  <c r="M1041" i="2"/>
  <c r="AS1041" i="2"/>
  <c r="AT1041" i="2"/>
  <c r="AU1041" i="2"/>
  <c r="AV1041" i="2"/>
  <c r="AW1041" i="2"/>
  <c r="AX1041" i="2"/>
  <c r="AY1041" i="2"/>
  <c r="AZ1041" i="2"/>
  <c r="M1042" i="2"/>
  <c r="AS1042" i="2"/>
  <c r="AT1042" i="2"/>
  <c r="AU1042" i="2"/>
  <c r="AV1042" i="2"/>
  <c r="AW1042" i="2"/>
  <c r="AX1042" i="2"/>
  <c r="AY1042" i="2"/>
  <c r="AZ1042" i="2"/>
  <c r="M1043" i="2"/>
  <c r="AS1043" i="2"/>
  <c r="AT1043" i="2"/>
  <c r="AU1043" i="2"/>
  <c r="AV1043" i="2"/>
  <c r="AW1043" i="2"/>
  <c r="AX1043" i="2"/>
  <c r="AY1043" i="2"/>
  <c r="AZ1043" i="2"/>
  <c r="M1044" i="2"/>
  <c r="AS1044" i="2"/>
  <c r="AT1044" i="2"/>
  <c r="AU1044" i="2"/>
  <c r="AV1044" i="2"/>
  <c r="AW1044" i="2"/>
  <c r="AX1044" i="2"/>
  <c r="AY1044" i="2"/>
  <c r="AZ1044" i="2"/>
  <c r="M1045" i="2"/>
  <c r="AS1045" i="2"/>
  <c r="AT1045" i="2"/>
  <c r="AU1045" i="2"/>
  <c r="AV1045" i="2"/>
  <c r="AW1045" i="2"/>
  <c r="AX1045" i="2"/>
  <c r="AY1045" i="2"/>
  <c r="AZ1045" i="2"/>
  <c r="M1046" i="2"/>
  <c r="AS1046" i="2"/>
  <c r="AT1046" i="2"/>
  <c r="AU1046" i="2"/>
  <c r="AV1046" i="2"/>
  <c r="AW1046" i="2"/>
  <c r="AX1046" i="2"/>
  <c r="AY1046" i="2"/>
  <c r="AZ1046" i="2"/>
  <c r="M1047" i="2"/>
  <c r="AS1047" i="2"/>
  <c r="AT1047" i="2"/>
  <c r="AU1047" i="2"/>
  <c r="AV1047" i="2"/>
  <c r="AW1047" i="2"/>
  <c r="AX1047" i="2"/>
  <c r="AY1047" i="2"/>
  <c r="AZ1047" i="2"/>
  <c r="M1048" i="2"/>
  <c r="AS1048" i="2"/>
  <c r="AT1048" i="2"/>
  <c r="AU1048" i="2"/>
  <c r="AV1048" i="2"/>
  <c r="AW1048" i="2"/>
  <c r="AX1048" i="2"/>
  <c r="AY1048" i="2"/>
  <c r="AZ1048" i="2"/>
  <c r="M1049" i="2"/>
  <c r="AS1049" i="2"/>
  <c r="AT1049" i="2"/>
  <c r="AU1049" i="2"/>
  <c r="AV1049" i="2"/>
  <c r="AW1049" i="2"/>
  <c r="AX1049" i="2"/>
  <c r="AY1049" i="2"/>
  <c r="AZ1049" i="2"/>
  <c r="M1050" i="2"/>
  <c r="AS1050" i="2"/>
  <c r="AT1050" i="2"/>
  <c r="AU1050" i="2"/>
  <c r="AV1050" i="2"/>
  <c r="AW1050" i="2"/>
  <c r="AX1050" i="2"/>
  <c r="AY1050" i="2"/>
  <c r="AZ1050" i="2"/>
  <c r="M1051" i="2"/>
  <c r="AS1051" i="2"/>
  <c r="AT1051" i="2"/>
  <c r="AU1051" i="2"/>
  <c r="AV1051" i="2"/>
  <c r="AW1051" i="2"/>
  <c r="AX1051" i="2"/>
  <c r="AY1051" i="2"/>
  <c r="AZ1051" i="2"/>
  <c r="M1052" i="2"/>
  <c r="AS1052" i="2"/>
  <c r="AT1052" i="2"/>
  <c r="AU1052" i="2"/>
  <c r="AV1052" i="2"/>
  <c r="AW1052" i="2"/>
  <c r="AX1052" i="2"/>
  <c r="AY1052" i="2"/>
  <c r="AZ1052" i="2"/>
  <c r="M1053" i="2"/>
  <c r="AS1053" i="2"/>
  <c r="AT1053" i="2"/>
  <c r="AU1053" i="2"/>
  <c r="AV1053" i="2"/>
  <c r="AW1053" i="2"/>
  <c r="AX1053" i="2"/>
  <c r="AY1053" i="2"/>
  <c r="AZ1053" i="2"/>
  <c r="M1054" i="2"/>
  <c r="AS1054" i="2"/>
  <c r="AT1054" i="2"/>
  <c r="AU1054" i="2"/>
  <c r="AV1054" i="2"/>
  <c r="AW1054" i="2"/>
  <c r="AX1054" i="2"/>
  <c r="AY1054" i="2"/>
  <c r="AZ1054" i="2"/>
  <c r="M1055" i="2"/>
  <c r="AS1055" i="2"/>
  <c r="AT1055" i="2"/>
  <c r="AU1055" i="2"/>
  <c r="AV1055" i="2"/>
  <c r="AW1055" i="2"/>
  <c r="AX1055" i="2"/>
  <c r="AY1055" i="2"/>
  <c r="AZ1055" i="2"/>
  <c r="M1056" i="2"/>
  <c r="AS1056" i="2"/>
  <c r="AT1056" i="2"/>
  <c r="AU1056" i="2"/>
  <c r="AV1056" i="2"/>
  <c r="AW1056" i="2"/>
  <c r="AX1056" i="2"/>
  <c r="AY1056" i="2"/>
  <c r="AZ1056" i="2"/>
  <c r="M1057" i="2"/>
  <c r="AS1057" i="2"/>
  <c r="AT1057" i="2"/>
  <c r="AU1057" i="2"/>
  <c r="AV1057" i="2"/>
  <c r="AW1057" i="2"/>
  <c r="AX1057" i="2"/>
  <c r="AY1057" i="2"/>
  <c r="AZ1057" i="2"/>
  <c r="M1058" i="2"/>
  <c r="AS1058" i="2"/>
  <c r="AT1058" i="2"/>
  <c r="AU1058" i="2"/>
  <c r="AV1058" i="2"/>
  <c r="AW1058" i="2"/>
  <c r="AX1058" i="2"/>
  <c r="AY1058" i="2"/>
  <c r="AZ1058" i="2"/>
  <c r="M1059" i="2"/>
  <c r="AS1059" i="2"/>
  <c r="AT1059" i="2"/>
  <c r="AU1059" i="2"/>
  <c r="AV1059" i="2"/>
  <c r="AW1059" i="2"/>
  <c r="AX1059" i="2"/>
  <c r="AY1059" i="2"/>
  <c r="AZ1059" i="2"/>
  <c r="M1060" i="2"/>
  <c r="AS1060" i="2"/>
  <c r="AT1060" i="2"/>
  <c r="AU1060" i="2"/>
  <c r="AV1060" i="2"/>
  <c r="AW1060" i="2"/>
  <c r="AX1060" i="2"/>
  <c r="AY1060" i="2"/>
  <c r="AZ1060" i="2"/>
  <c r="M1061" i="2"/>
  <c r="AS1061" i="2"/>
  <c r="AT1061" i="2"/>
  <c r="AU1061" i="2"/>
  <c r="AV1061" i="2"/>
  <c r="AW1061" i="2"/>
  <c r="AX1061" i="2"/>
  <c r="AY1061" i="2"/>
  <c r="AZ1061" i="2"/>
  <c r="M1062" i="2"/>
  <c r="AS1062" i="2"/>
  <c r="AT1062" i="2"/>
  <c r="AU1062" i="2"/>
  <c r="AV1062" i="2"/>
  <c r="AW1062" i="2"/>
  <c r="AX1062" i="2"/>
  <c r="AY1062" i="2"/>
  <c r="AZ1062" i="2"/>
  <c r="M1063" i="2"/>
  <c r="AS1063" i="2"/>
  <c r="AT1063" i="2"/>
  <c r="AU1063" i="2"/>
  <c r="AV1063" i="2"/>
  <c r="AW1063" i="2"/>
  <c r="AX1063" i="2"/>
  <c r="AY1063" i="2"/>
  <c r="AZ1063" i="2"/>
  <c r="M1064" i="2"/>
  <c r="AS1064" i="2"/>
  <c r="AT1064" i="2"/>
  <c r="AU1064" i="2"/>
  <c r="AV1064" i="2"/>
  <c r="AW1064" i="2"/>
  <c r="AX1064" i="2"/>
  <c r="AY1064" i="2"/>
  <c r="AZ1064" i="2"/>
  <c r="M1065" i="2"/>
  <c r="AS1065" i="2"/>
  <c r="AT1065" i="2"/>
  <c r="AU1065" i="2"/>
  <c r="AV1065" i="2"/>
  <c r="AW1065" i="2"/>
  <c r="AX1065" i="2"/>
  <c r="AY1065" i="2"/>
  <c r="AZ1065" i="2"/>
  <c r="M1066" i="2"/>
  <c r="AS1066" i="2"/>
  <c r="AT1066" i="2"/>
  <c r="AU1066" i="2"/>
  <c r="AV1066" i="2"/>
  <c r="AW1066" i="2"/>
  <c r="AX1066" i="2"/>
  <c r="AY1066" i="2"/>
  <c r="AZ1066" i="2"/>
  <c r="M1067" i="2"/>
  <c r="AS1067" i="2"/>
  <c r="AT1067" i="2"/>
  <c r="AU1067" i="2"/>
  <c r="AV1067" i="2"/>
  <c r="AW1067" i="2"/>
  <c r="AX1067" i="2"/>
  <c r="AY1067" i="2"/>
  <c r="AZ1067" i="2"/>
  <c r="M1068" i="2"/>
  <c r="AS1068" i="2"/>
  <c r="AT1068" i="2"/>
  <c r="AU1068" i="2"/>
  <c r="AV1068" i="2"/>
  <c r="AW1068" i="2"/>
  <c r="AX1068" i="2"/>
  <c r="AY1068" i="2"/>
  <c r="AZ1068" i="2"/>
  <c r="M1069" i="2"/>
  <c r="AS1069" i="2"/>
  <c r="AT1069" i="2"/>
  <c r="AU1069" i="2"/>
  <c r="AV1069" i="2"/>
  <c r="AW1069" i="2"/>
  <c r="AX1069" i="2"/>
  <c r="AY1069" i="2"/>
  <c r="AZ1069" i="2"/>
  <c r="M1070" i="2"/>
  <c r="AS1070" i="2"/>
  <c r="AT1070" i="2"/>
  <c r="AU1070" i="2"/>
  <c r="AV1070" i="2"/>
  <c r="AW1070" i="2"/>
  <c r="AX1070" i="2"/>
  <c r="AY1070" i="2"/>
  <c r="AZ1070" i="2"/>
  <c r="M1071" i="2"/>
  <c r="AS1071" i="2"/>
  <c r="AT1071" i="2"/>
  <c r="AU1071" i="2"/>
  <c r="AV1071" i="2"/>
  <c r="AW1071" i="2"/>
  <c r="AX1071" i="2"/>
  <c r="AY1071" i="2"/>
  <c r="AZ1071" i="2"/>
  <c r="M1072" i="2"/>
  <c r="AS1072" i="2"/>
  <c r="AT1072" i="2"/>
  <c r="AU1072" i="2"/>
  <c r="AV1072" i="2"/>
  <c r="AW1072" i="2"/>
  <c r="AX1072" i="2"/>
  <c r="AY1072" i="2"/>
  <c r="AZ1072" i="2"/>
  <c r="M1073" i="2"/>
  <c r="AS1073" i="2"/>
  <c r="AT1073" i="2"/>
  <c r="AU1073" i="2"/>
  <c r="AV1073" i="2"/>
  <c r="AW1073" i="2"/>
  <c r="AX1073" i="2"/>
  <c r="AY1073" i="2"/>
  <c r="AZ1073" i="2"/>
  <c r="M1074" i="2"/>
  <c r="AS1074" i="2"/>
  <c r="AT1074" i="2"/>
  <c r="AU1074" i="2"/>
  <c r="AV1074" i="2"/>
  <c r="AW1074" i="2"/>
  <c r="AX1074" i="2"/>
  <c r="AY1074" i="2"/>
  <c r="AZ1074" i="2"/>
  <c r="M1075" i="2"/>
  <c r="AS1075" i="2"/>
  <c r="AT1075" i="2"/>
  <c r="AU1075" i="2"/>
  <c r="AV1075" i="2"/>
  <c r="AW1075" i="2"/>
  <c r="AX1075" i="2"/>
  <c r="AY1075" i="2"/>
  <c r="AZ1075" i="2"/>
  <c r="M1076" i="2"/>
  <c r="AS1076" i="2"/>
  <c r="AT1076" i="2"/>
  <c r="AU1076" i="2"/>
  <c r="AV1076" i="2"/>
  <c r="AW1076" i="2"/>
  <c r="AX1076" i="2"/>
  <c r="AY1076" i="2"/>
  <c r="AZ1076" i="2"/>
  <c r="M1077" i="2"/>
  <c r="AS1077" i="2"/>
  <c r="AT1077" i="2"/>
  <c r="AU1077" i="2"/>
  <c r="AV1077" i="2"/>
  <c r="AW1077" i="2"/>
  <c r="AX1077" i="2"/>
  <c r="AY1077" i="2"/>
  <c r="AZ1077" i="2"/>
  <c r="M1078" i="2"/>
  <c r="AS1078" i="2"/>
  <c r="AT1078" i="2"/>
  <c r="AU1078" i="2"/>
  <c r="AV1078" i="2"/>
  <c r="AW1078" i="2"/>
  <c r="AX1078" i="2"/>
  <c r="AY1078" i="2"/>
  <c r="AZ1078" i="2"/>
  <c r="M1079" i="2"/>
  <c r="AS1079" i="2"/>
  <c r="AT1079" i="2"/>
  <c r="AU1079" i="2"/>
  <c r="AV1079" i="2"/>
  <c r="AW1079" i="2"/>
  <c r="AX1079" i="2"/>
  <c r="AY1079" i="2"/>
  <c r="AZ1079" i="2"/>
  <c r="M1080" i="2"/>
  <c r="AS1080" i="2"/>
  <c r="AT1080" i="2"/>
  <c r="AU1080" i="2"/>
  <c r="AV1080" i="2"/>
  <c r="AW1080" i="2"/>
  <c r="AX1080" i="2"/>
  <c r="AY1080" i="2"/>
  <c r="AZ1080" i="2"/>
  <c r="M1081" i="2"/>
  <c r="AS1081" i="2"/>
  <c r="AT1081" i="2"/>
  <c r="AU1081" i="2"/>
  <c r="AV1081" i="2"/>
  <c r="AW1081" i="2"/>
  <c r="AX1081" i="2"/>
  <c r="AY1081" i="2"/>
  <c r="AZ1081" i="2"/>
  <c r="M1082" i="2"/>
  <c r="AS1082" i="2"/>
  <c r="AT1082" i="2"/>
  <c r="AU1082" i="2"/>
  <c r="AV1082" i="2"/>
  <c r="AW1082" i="2"/>
  <c r="AX1082" i="2"/>
  <c r="AY1082" i="2"/>
  <c r="AZ1082" i="2"/>
  <c r="M1083" i="2"/>
  <c r="AS1083" i="2"/>
  <c r="AT1083" i="2"/>
  <c r="AU1083" i="2"/>
  <c r="AV1083" i="2"/>
  <c r="AW1083" i="2"/>
  <c r="AX1083" i="2"/>
  <c r="AY1083" i="2"/>
  <c r="AZ1083" i="2"/>
  <c r="M1084" i="2"/>
  <c r="AS1084" i="2"/>
  <c r="AT1084" i="2"/>
  <c r="AU1084" i="2"/>
  <c r="AV1084" i="2"/>
  <c r="AW1084" i="2"/>
  <c r="AX1084" i="2"/>
  <c r="AY1084" i="2"/>
  <c r="AZ1084" i="2"/>
  <c r="M1085" i="2"/>
  <c r="AS1085" i="2"/>
  <c r="AT1085" i="2"/>
  <c r="AU1085" i="2"/>
  <c r="AV1085" i="2"/>
  <c r="AW1085" i="2"/>
  <c r="AX1085" i="2"/>
  <c r="AY1085" i="2"/>
  <c r="AZ1085" i="2"/>
  <c r="M1086" i="2"/>
  <c r="AS1086" i="2"/>
  <c r="AT1086" i="2"/>
  <c r="AU1086" i="2"/>
  <c r="AV1086" i="2"/>
  <c r="AW1086" i="2"/>
  <c r="AX1086" i="2"/>
  <c r="AY1086" i="2"/>
  <c r="AZ1086" i="2"/>
  <c r="M1087" i="2"/>
  <c r="AS1087" i="2"/>
  <c r="AT1087" i="2"/>
  <c r="AU1087" i="2"/>
  <c r="AV1087" i="2"/>
  <c r="AW1087" i="2"/>
  <c r="AX1087" i="2"/>
  <c r="AY1087" i="2"/>
  <c r="AZ1087" i="2"/>
  <c r="M1088" i="2"/>
  <c r="AS1088" i="2"/>
  <c r="AT1088" i="2"/>
  <c r="AU1088" i="2"/>
  <c r="AV1088" i="2"/>
  <c r="AW1088" i="2"/>
  <c r="AX1088" i="2"/>
  <c r="AY1088" i="2"/>
  <c r="AZ1088" i="2"/>
  <c r="M1089" i="2"/>
  <c r="AS1089" i="2"/>
  <c r="AT1089" i="2"/>
  <c r="AU1089" i="2"/>
  <c r="AV1089" i="2"/>
  <c r="AW1089" i="2"/>
  <c r="AX1089" i="2"/>
  <c r="AY1089" i="2"/>
  <c r="AZ1089" i="2"/>
  <c r="M1090" i="2"/>
  <c r="AS1090" i="2"/>
  <c r="AT1090" i="2"/>
  <c r="AU1090" i="2"/>
  <c r="AV1090" i="2"/>
  <c r="AW1090" i="2"/>
  <c r="AX1090" i="2"/>
  <c r="AY1090" i="2"/>
  <c r="AZ1090" i="2"/>
  <c r="M1091" i="2"/>
  <c r="AS1091" i="2"/>
  <c r="AT1091" i="2"/>
  <c r="AU1091" i="2"/>
  <c r="AV1091" i="2"/>
  <c r="AW1091" i="2"/>
  <c r="AX1091" i="2"/>
  <c r="AY1091" i="2"/>
  <c r="AZ1091" i="2"/>
  <c r="M1092" i="2"/>
  <c r="AS1092" i="2"/>
  <c r="AT1092" i="2"/>
  <c r="AU1092" i="2"/>
  <c r="AV1092" i="2"/>
  <c r="AW1092" i="2"/>
  <c r="AX1092" i="2"/>
  <c r="AY1092" i="2"/>
  <c r="AZ1092" i="2"/>
  <c r="M1093" i="2"/>
  <c r="AS1093" i="2"/>
  <c r="AT1093" i="2"/>
  <c r="AU1093" i="2"/>
  <c r="AV1093" i="2"/>
  <c r="AW1093" i="2"/>
  <c r="AX1093" i="2"/>
  <c r="AY1093" i="2"/>
  <c r="AZ1093" i="2"/>
  <c r="M1094" i="2"/>
  <c r="AS1094" i="2"/>
  <c r="AT1094" i="2"/>
  <c r="AU1094" i="2"/>
  <c r="AV1094" i="2"/>
  <c r="AW1094" i="2"/>
  <c r="AX1094" i="2"/>
  <c r="AY1094" i="2"/>
  <c r="AZ1094" i="2"/>
  <c r="M1095" i="2"/>
  <c r="AS1095" i="2"/>
  <c r="AT1095" i="2"/>
  <c r="AU1095" i="2"/>
  <c r="AV1095" i="2"/>
  <c r="AW1095" i="2"/>
  <c r="AX1095" i="2"/>
  <c r="AY1095" i="2"/>
  <c r="AZ1095" i="2"/>
  <c r="M1096" i="2"/>
  <c r="AS1096" i="2"/>
  <c r="AT1096" i="2"/>
  <c r="AU1096" i="2"/>
  <c r="AV1096" i="2"/>
  <c r="AW1096" i="2"/>
  <c r="AX1096" i="2"/>
  <c r="AY1096" i="2"/>
  <c r="AZ1096" i="2"/>
  <c r="M1097" i="2"/>
  <c r="AS1097" i="2"/>
  <c r="AT1097" i="2"/>
  <c r="AU1097" i="2"/>
  <c r="AV1097" i="2"/>
  <c r="AW1097" i="2"/>
  <c r="AX1097" i="2"/>
  <c r="AY1097" i="2"/>
  <c r="AZ1097" i="2"/>
  <c r="M1098" i="2"/>
  <c r="AS1098" i="2"/>
  <c r="AT1098" i="2"/>
  <c r="AU1098" i="2"/>
  <c r="AV1098" i="2"/>
  <c r="AW1098" i="2"/>
  <c r="AX1098" i="2"/>
  <c r="AY1098" i="2"/>
  <c r="AZ1098" i="2"/>
  <c r="M1099" i="2"/>
  <c r="AS1099" i="2"/>
  <c r="AT1099" i="2"/>
  <c r="AU1099" i="2"/>
  <c r="AV1099" i="2"/>
  <c r="AW1099" i="2"/>
  <c r="AX1099" i="2"/>
  <c r="AY1099" i="2"/>
  <c r="AZ1099" i="2"/>
  <c r="M1100" i="2"/>
  <c r="AS1100" i="2"/>
  <c r="AT1100" i="2"/>
  <c r="AU1100" i="2"/>
  <c r="AV1100" i="2"/>
  <c r="AW1100" i="2"/>
  <c r="AX1100" i="2"/>
  <c r="AY1100" i="2"/>
  <c r="AZ1100" i="2"/>
  <c r="M1101" i="2"/>
  <c r="AS1101" i="2"/>
  <c r="AT1101" i="2"/>
  <c r="AU1101" i="2"/>
  <c r="AV1101" i="2"/>
  <c r="AW1101" i="2"/>
  <c r="AX1101" i="2"/>
  <c r="AY1101" i="2"/>
  <c r="AZ1101" i="2"/>
  <c r="M1102" i="2"/>
  <c r="AS1102" i="2"/>
  <c r="AT1102" i="2"/>
  <c r="AU1102" i="2"/>
  <c r="AV1102" i="2"/>
  <c r="AW1102" i="2"/>
  <c r="AX1102" i="2"/>
  <c r="AY1102" i="2"/>
  <c r="AZ1102" i="2"/>
  <c r="M1103" i="2"/>
  <c r="AS1103" i="2"/>
  <c r="AT1103" i="2"/>
  <c r="AU1103" i="2"/>
  <c r="AV1103" i="2"/>
  <c r="AW1103" i="2"/>
  <c r="AX1103" i="2"/>
  <c r="AY1103" i="2"/>
  <c r="AZ1103" i="2"/>
  <c r="M1104" i="2"/>
  <c r="AS1104" i="2"/>
  <c r="AT1104" i="2"/>
  <c r="AU1104" i="2"/>
  <c r="AV1104" i="2"/>
  <c r="AW1104" i="2"/>
  <c r="AX1104" i="2"/>
  <c r="AY1104" i="2"/>
  <c r="AZ1104" i="2"/>
  <c r="M1105" i="2"/>
  <c r="AS1105" i="2"/>
  <c r="AT1105" i="2"/>
  <c r="AU1105" i="2"/>
  <c r="AV1105" i="2"/>
  <c r="AW1105" i="2"/>
  <c r="AX1105" i="2"/>
  <c r="AY1105" i="2"/>
  <c r="AZ1105" i="2"/>
  <c r="M1106" i="2"/>
  <c r="AS1106" i="2"/>
  <c r="AT1106" i="2"/>
  <c r="AU1106" i="2"/>
  <c r="AV1106" i="2"/>
  <c r="AW1106" i="2"/>
  <c r="AX1106" i="2"/>
  <c r="AY1106" i="2"/>
  <c r="AZ1106" i="2"/>
  <c r="M1107" i="2"/>
  <c r="AS1107" i="2"/>
  <c r="AT1107" i="2"/>
  <c r="AU1107" i="2"/>
  <c r="AV1107" i="2"/>
  <c r="AW1107" i="2"/>
  <c r="AX1107" i="2"/>
  <c r="AY1107" i="2"/>
  <c r="AZ1107" i="2"/>
  <c r="M1108" i="2"/>
  <c r="AS1108" i="2"/>
  <c r="AT1108" i="2"/>
  <c r="AU1108" i="2"/>
  <c r="AV1108" i="2"/>
  <c r="AW1108" i="2"/>
  <c r="AX1108" i="2"/>
  <c r="AY1108" i="2"/>
  <c r="AZ1108" i="2"/>
  <c r="M1109" i="2"/>
  <c r="AS1109" i="2"/>
  <c r="AT1109" i="2"/>
  <c r="AU1109" i="2"/>
  <c r="AV1109" i="2"/>
  <c r="AW1109" i="2"/>
  <c r="AX1109" i="2"/>
  <c r="AY1109" i="2"/>
  <c r="AZ1109" i="2"/>
  <c r="M1110" i="2"/>
  <c r="AS1110" i="2"/>
  <c r="AT1110" i="2"/>
  <c r="AU1110" i="2"/>
  <c r="AV1110" i="2"/>
  <c r="AW1110" i="2"/>
  <c r="AX1110" i="2"/>
  <c r="AY1110" i="2"/>
  <c r="AZ1110" i="2"/>
  <c r="M1111" i="2"/>
  <c r="AS1111" i="2"/>
  <c r="AT1111" i="2"/>
  <c r="AU1111" i="2"/>
  <c r="AV1111" i="2"/>
  <c r="AW1111" i="2"/>
  <c r="AX1111" i="2"/>
  <c r="AY1111" i="2"/>
  <c r="AZ1111" i="2"/>
  <c r="M1112" i="2"/>
  <c r="AS1112" i="2"/>
  <c r="AT1112" i="2"/>
  <c r="AU1112" i="2"/>
  <c r="AV1112" i="2"/>
  <c r="AW1112" i="2"/>
  <c r="AX1112" i="2"/>
  <c r="AY1112" i="2"/>
  <c r="AZ1112" i="2"/>
  <c r="M1113" i="2"/>
  <c r="AS1113" i="2"/>
  <c r="AT1113" i="2"/>
  <c r="AU1113" i="2"/>
  <c r="AV1113" i="2"/>
  <c r="AW1113" i="2"/>
  <c r="AX1113" i="2"/>
  <c r="AY1113" i="2"/>
  <c r="AZ1113" i="2"/>
  <c r="M1114" i="2"/>
  <c r="AS1114" i="2"/>
  <c r="AT1114" i="2"/>
  <c r="AU1114" i="2"/>
  <c r="AV1114" i="2"/>
  <c r="AW1114" i="2"/>
  <c r="AX1114" i="2"/>
  <c r="AY1114" i="2"/>
  <c r="AZ1114" i="2"/>
  <c r="M1115" i="2"/>
  <c r="AS1115" i="2"/>
  <c r="AT1115" i="2"/>
  <c r="AU1115" i="2"/>
  <c r="AV1115" i="2"/>
  <c r="AW1115" i="2"/>
  <c r="AX1115" i="2"/>
  <c r="AY1115" i="2"/>
  <c r="AZ1115" i="2"/>
  <c r="M1116" i="2"/>
  <c r="AS1116" i="2"/>
  <c r="AT1116" i="2"/>
  <c r="AU1116" i="2"/>
  <c r="AV1116" i="2"/>
  <c r="AW1116" i="2"/>
  <c r="AX1116" i="2"/>
  <c r="AY1116" i="2"/>
  <c r="AZ1116" i="2"/>
  <c r="M1117" i="2"/>
  <c r="AS1117" i="2"/>
  <c r="AT1117" i="2"/>
  <c r="AU1117" i="2"/>
  <c r="AV1117" i="2"/>
  <c r="AW1117" i="2"/>
  <c r="AX1117" i="2"/>
  <c r="AY1117" i="2"/>
  <c r="AZ1117" i="2"/>
  <c r="M1118" i="2"/>
  <c r="AS1118" i="2"/>
  <c r="AT1118" i="2"/>
  <c r="AU1118" i="2"/>
  <c r="AV1118" i="2"/>
  <c r="AW1118" i="2"/>
  <c r="AX1118" i="2"/>
  <c r="AY1118" i="2"/>
  <c r="AZ1118" i="2"/>
  <c r="M1119" i="2"/>
  <c r="AS1119" i="2"/>
  <c r="AT1119" i="2"/>
  <c r="AU1119" i="2"/>
  <c r="AV1119" i="2"/>
  <c r="AW1119" i="2"/>
  <c r="AX1119" i="2"/>
  <c r="AY1119" i="2"/>
  <c r="AZ1119" i="2"/>
  <c r="M1120" i="2"/>
  <c r="AS1120" i="2"/>
  <c r="AT1120" i="2"/>
  <c r="AU1120" i="2"/>
  <c r="AV1120" i="2"/>
  <c r="AW1120" i="2"/>
  <c r="AX1120" i="2"/>
  <c r="AY1120" i="2"/>
  <c r="AZ1120" i="2"/>
  <c r="M1121" i="2"/>
  <c r="AS1121" i="2"/>
  <c r="AT1121" i="2"/>
  <c r="AU1121" i="2"/>
  <c r="AV1121" i="2"/>
  <c r="AW1121" i="2"/>
  <c r="AX1121" i="2"/>
  <c r="AY1121" i="2"/>
  <c r="AZ1121" i="2"/>
  <c r="M1122" i="2"/>
  <c r="AS1122" i="2"/>
  <c r="AT1122" i="2"/>
  <c r="AU1122" i="2"/>
  <c r="AV1122" i="2"/>
  <c r="AW1122" i="2"/>
  <c r="AX1122" i="2"/>
  <c r="AY1122" i="2"/>
  <c r="AZ1122" i="2"/>
  <c r="M1123" i="2"/>
  <c r="AS1123" i="2"/>
  <c r="AT1123" i="2"/>
  <c r="AU1123" i="2"/>
  <c r="AV1123" i="2"/>
  <c r="AW1123" i="2"/>
  <c r="AX1123" i="2"/>
  <c r="AY1123" i="2"/>
  <c r="AZ1123" i="2"/>
  <c r="M1124" i="2"/>
  <c r="AS1124" i="2"/>
  <c r="AT1124" i="2"/>
  <c r="AU1124" i="2"/>
  <c r="AV1124" i="2"/>
  <c r="AW1124" i="2"/>
  <c r="AX1124" i="2"/>
  <c r="AY1124" i="2"/>
  <c r="AZ1124" i="2"/>
  <c r="M1125" i="2"/>
  <c r="AS1125" i="2"/>
  <c r="AT1125" i="2"/>
  <c r="AU1125" i="2"/>
  <c r="AV1125" i="2"/>
  <c r="AW1125" i="2"/>
  <c r="AX1125" i="2"/>
  <c r="AY1125" i="2"/>
  <c r="AZ1125" i="2"/>
  <c r="M1126" i="2"/>
  <c r="AS1126" i="2"/>
  <c r="AT1126" i="2"/>
  <c r="AU1126" i="2"/>
  <c r="AV1126" i="2"/>
  <c r="AW1126" i="2"/>
  <c r="AX1126" i="2"/>
  <c r="AY1126" i="2"/>
  <c r="AZ1126" i="2"/>
  <c r="M1127" i="2"/>
  <c r="AS1127" i="2"/>
  <c r="AT1127" i="2"/>
  <c r="AU1127" i="2"/>
  <c r="AV1127" i="2"/>
  <c r="AW1127" i="2"/>
  <c r="AX1127" i="2"/>
  <c r="AY1127" i="2"/>
  <c r="AZ1127" i="2"/>
  <c r="M1128" i="2"/>
  <c r="AS1128" i="2"/>
  <c r="AT1128" i="2"/>
  <c r="AU1128" i="2"/>
  <c r="AV1128" i="2"/>
  <c r="AW1128" i="2"/>
  <c r="AX1128" i="2"/>
  <c r="AY1128" i="2"/>
  <c r="AZ1128" i="2"/>
  <c r="M1129" i="2"/>
  <c r="AS1129" i="2"/>
  <c r="AT1129" i="2"/>
  <c r="AU1129" i="2"/>
  <c r="AV1129" i="2"/>
  <c r="AW1129" i="2"/>
  <c r="AX1129" i="2"/>
  <c r="AY1129" i="2"/>
  <c r="AZ1129" i="2"/>
  <c r="M1130" i="2"/>
  <c r="AS1130" i="2"/>
  <c r="AT1130" i="2"/>
  <c r="AU1130" i="2"/>
  <c r="AV1130" i="2"/>
  <c r="AW1130" i="2"/>
  <c r="AX1130" i="2"/>
  <c r="AY1130" i="2"/>
  <c r="AZ1130" i="2"/>
  <c r="M1131" i="2"/>
  <c r="AS1131" i="2"/>
  <c r="AT1131" i="2"/>
  <c r="AU1131" i="2"/>
  <c r="AV1131" i="2"/>
  <c r="AW1131" i="2"/>
  <c r="AX1131" i="2"/>
  <c r="AY1131" i="2"/>
  <c r="AZ1131" i="2"/>
  <c r="M1132" i="2"/>
  <c r="AS1132" i="2"/>
  <c r="AT1132" i="2"/>
  <c r="AU1132" i="2"/>
  <c r="AV1132" i="2"/>
  <c r="AW1132" i="2"/>
  <c r="AX1132" i="2"/>
  <c r="AY1132" i="2"/>
  <c r="AZ1132" i="2"/>
  <c r="M1133" i="2"/>
  <c r="AS1133" i="2"/>
  <c r="AT1133" i="2"/>
  <c r="AU1133" i="2"/>
  <c r="AV1133" i="2"/>
  <c r="AW1133" i="2"/>
  <c r="AX1133" i="2"/>
  <c r="AY1133" i="2"/>
  <c r="AZ1133" i="2"/>
  <c r="M1134" i="2"/>
  <c r="AS1134" i="2"/>
  <c r="AT1134" i="2"/>
  <c r="AU1134" i="2"/>
  <c r="AV1134" i="2"/>
  <c r="AW1134" i="2"/>
  <c r="AX1134" i="2"/>
  <c r="AY1134" i="2"/>
  <c r="AZ1134" i="2"/>
  <c r="M1135" i="2"/>
  <c r="AS1135" i="2"/>
  <c r="AT1135" i="2"/>
  <c r="AU1135" i="2"/>
  <c r="AV1135" i="2"/>
  <c r="AW1135" i="2"/>
  <c r="AX1135" i="2"/>
  <c r="AY1135" i="2"/>
  <c r="AZ1135" i="2"/>
  <c r="M1136" i="2"/>
  <c r="AS1136" i="2"/>
  <c r="AT1136" i="2"/>
  <c r="AU1136" i="2"/>
  <c r="AV1136" i="2"/>
  <c r="AW1136" i="2"/>
  <c r="AX1136" i="2"/>
  <c r="AY1136" i="2"/>
  <c r="AZ1136" i="2"/>
  <c r="M1137" i="2"/>
  <c r="AS1137" i="2"/>
  <c r="AT1137" i="2"/>
  <c r="AU1137" i="2"/>
  <c r="AV1137" i="2"/>
  <c r="AW1137" i="2"/>
  <c r="AX1137" i="2"/>
  <c r="AY1137" i="2"/>
  <c r="AZ1137" i="2"/>
  <c r="M1138" i="2"/>
  <c r="AS1138" i="2"/>
  <c r="AT1138" i="2"/>
  <c r="AU1138" i="2"/>
  <c r="AV1138" i="2"/>
  <c r="AW1138" i="2"/>
  <c r="AX1138" i="2"/>
  <c r="AY1138" i="2"/>
  <c r="AZ1138" i="2"/>
  <c r="M1139" i="2"/>
  <c r="AS1139" i="2"/>
  <c r="AT1139" i="2"/>
  <c r="AU1139" i="2"/>
  <c r="AV1139" i="2"/>
  <c r="AW1139" i="2"/>
  <c r="AX1139" i="2"/>
  <c r="AY1139" i="2"/>
  <c r="AZ1139" i="2"/>
  <c r="M1140" i="2"/>
  <c r="AS1140" i="2"/>
  <c r="AT1140" i="2"/>
  <c r="AU1140" i="2"/>
  <c r="AV1140" i="2"/>
  <c r="AW1140" i="2"/>
  <c r="AX1140" i="2"/>
  <c r="AY1140" i="2"/>
  <c r="AZ1140" i="2"/>
  <c r="M1141" i="2"/>
  <c r="AS1141" i="2"/>
  <c r="AT1141" i="2"/>
  <c r="AU1141" i="2"/>
  <c r="AV1141" i="2"/>
  <c r="AW1141" i="2"/>
  <c r="AX1141" i="2"/>
  <c r="AY1141" i="2"/>
  <c r="AZ1141" i="2"/>
  <c r="M1142" i="2"/>
  <c r="AS1142" i="2"/>
  <c r="AT1142" i="2"/>
  <c r="AU1142" i="2"/>
  <c r="AV1142" i="2"/>
  <c r="AW1142" i="2"/>
  <c r="AX1142" i="2"/>
  <c r="AY1142" i="2"/>
  <c r="AZ1142" i="2"/>
  <c r="M1143" i="2"/>
  <c r="AS1143" i="2"/>
  <c r="AT1143" i="2"/>
  <c r="AU1143" i="2"/>
  <c r="AV1143" i="2"/>
  <c r="AW1143" i="2"/>
  <c r="AX1143" i="2"/>
  <c r="AY1143" i="2"/>
  <c r="AZ1143" i="2"/>
  <c r="M1144" i="2"/>
  <c r="AS1144" i="2"/>
  <c r="AT1144" i="2"/>
  <c r="AU1144" i="2"/>
  <c r="AV1144" i="2"/>
  <c r="AW1144" i="2"/>
  <c r="AX1144" i="2"/>
  <c r="AY1144" i="2"/>
  <c r="AZ1144" i="2"/>
  <c r="M1145" i="2"/>
  <c r="AS1145" i="2"/>
  <c r="AT1145" i="2"/>
  <c r="AU1145" i="2"/>
  <c r="AV1145" i="2"/>
  <c r="AW1145" i="2"/>
  <c r="AX1145" i="2"/>
  <c r="AY1145" i="2"/>
  <c r="AZ1145" i="2"/>
  <c r="M1146" i="2"/>
  <c r="AS1146" i="2"/>
  <c r="AT1146" i="2"/>
  <c r="AU1146" i="2"/>
  <c r="AV1146" i="2"/>
  <c r="AW1146" i="2"/>
  <c r="AX1146" i="2"/>
  <c r="AY1146" i="2"/>
  <c r="AZ1146" i="2"/>
  <c r="M1147" i="2"/>
  <c r="AS1147" i="2"/>
  <c r="AT1147" i="2"/>
  <c r="AU1147" i="2"/>
  <c r="AV1147" i="2"/>
  <c r="AW1147" i="2"/>
  <c r="AX1147" i="2"/>
  <c r="AY1147" i="2"/>
  <c r="AZ1147" i="2"/>
  <c r="M1148" i="2"/>
  <c r="AS1148" i="2"/>
  <c r="AT1148" i="2"/>
  <c r="AU1148" i="2"/>
  <c r="AV1148" i="2"/>
  <c r="AW1148" i="2"/>
  <c r="AX1148" i="2"/>
  <c r="AY1148" i="2"/>
  <c r="AZ1148" i="2"/>
  <c r="M1149" i="2"/>
  <c r="AS1149" i="2"/>
  <c r="AT1149" i="2"/>
  <c r="AU1149" i="2"/>
  <c r="AV1149" i="2"/>
  <c r="AW1149" i="2"/>
  <c r="AX1149" i="2"/>
  <c r="AY1149" i="2"/>
  <c r="AZ1149" i="2"/>
  <c r="M1150" i="2"/>
  <c r="AS1150" i="2"/>
  <c r="AT1150" i="2"/>
  <c r="AU1150" i="2"/>
  <c r="AV1150" i="2"/>
  <c r="AW1150" i="2"/>
  <c r="AX1150" i="2"/>
  <c r="AY1150" i="2"/>
  <c r="AZ1150" i="2"/>
  <c r="M1151" i="2"/>
  <c r="AS1151" i="2"/>
  <c r="AT1151" i="2"/>
  <c r="AU1151" i="2"/>
  <c r="AV1151" i="2"/>
  <c r="AW1151" i="2"/>
  <c r="AX1151" i="2"/>
  <c r="AY1151" i="2"/>
  <c r="AZ1151" i="2"/>
  <c r="M1152" i="2"/>
  <c r="AS1152" i="2"/>
  <c r="AT1152" i="2"/>
  <c r="AU1152" i="2"/>
  <c r="AV1152" i="2"/>
  <c r="AW1152" i="2"/>
  <c r="AX1152" i="2"/>
  <c r="AY1152" i="2"/>
  <c r="AZ1152" i="2"/>
  <c r="M1153" i="2"/>
  <c r="AS1153" i="2"/>
  <c r="AT1153" i="2"/>
  <c r="AU1153" i="2"/>
  <c r="AV1153" i="2"/>
  <c r="AW1153" i="2"/>
  <c r="AX1153" i="2"/>
  <c r="AY1153" i="2"/>
  <c r="AZ1153" i="2"/>
  <c r="M1154" i="2"/>
  <c r="AS1154" i="2"/>
  <c r="AT1154" i="2"/>
  <c r="AU1154" i="2"/>
  <c r="AV1154" i="2"/>
  <c r="AW1154" i="2"/>
  <c r="AX1154" i="2"/>
  <c r="AY1154" i="2"/>
  <c r="AZ1154" i="2"/>
  <c r="M1155" i="2"/>
  <c r="AS1155" i="2"/>
  <c r="AT1155" i="2"/>
  <c r="AU1155" i="2"/>
  <c r="AV1155" i="2"/>
  <c r="AW1155" i="2"/>
  <c r="AX1155" i="2"/>
  <c r="AY1155" i="2"/>
  <c r="AZ1155" i="2"/>
  <c r="M1156" i="2"/>
  <c r="AS1156" i="2"/>
  <c r="AT1156" i="2"/>
  <c r="AU1156" i="2"/>
  <c r="AV1156" i="2"/>
  <c r="AW1156" i="2"/>
  <c r="AX1156" i="2"/>
  <c r="AY1156" i="2"/>
  <c r="AZ1156" i="2"/>
  <c r="M1157" i="2"/>
  <c r="AS1157" i="2"/>
  <c r="AT1157" i="2"/>
  <c r="AU1157" i="2"/>
  <c r="AV1157" i="2"/>
  <c r="AW1157" i="2"/>
  <c r="AX1157" i="2"/>
  <c r="AY1157" i="2"/>
  <c r="AZ1157" i="2"/>
  <c r="M1158" i="2"/>
  <c r="AS1158" i="2"/>
  <c r="AT1158" i="2"/>
  <c r="AU1158" i="2"/>
  <c r="AV1158" i="2"/>
  <c r="AW1158" i="2"/>
  <c r="AX1158" i="2"/>
  <c r="AY1158" i="2"/>
  <c r="AZ1158" i="2"/>
  <c r="M1159" i="2"/>
  <c r="AS1159" i="2"/>
  <c r="AT1159" i="2"/>
  <c r="AU1159" i="2"/>
  <c r="AV1159" i="2"/>
  <c r="AW1159" i="2"/>
  <c r="AX1159" i="2"/>
  <c r="AY1159" i="2"/>
  <c r="AZ1159" i="2"/>
  <c r="M1160" i="2"/>
  <c r="AS1160" i="2"/>
  <c r="AT1160" i="2"/>
  <c r="AU1160" i="2"/>
  <c r="AV1160" i="2"/>
  <c r="AW1160" i="2"/>
  <c r="AX1160" i="2"/>
  <c r="AY1160" i="2"/>
  <c r="AZ1160" i="2"/>
  <c r="M1161" i="2"/>
  <c r="AS1161" i="2"/>
  <c r="AT1161" i="2"/>
  <c r="AU1161" i="2"/>
  <c r="AV1161" i="2"/>
  <c r="AW1161" i="2"/>
  <c r="AX1161" i="2"/>
  <c r="AY1161" i="2"/>
  <c r="AZ1161" i="2"/>
  <c r="M1163" i="2"/>
  <c r="AS1163" i="2"/>
  <c r="AT1163" i="2"/>
  <c r="AU1163" i="2"/>
  <c r="AV1163" i="2"/>
  <c r="AW1163" i="2"/>
  <c r="AX1163" i="2"/>
  <c r="AY1163" i="2"/>
  <c r="AZ1163" i="2"/>
  <c r="M1164" i="2"/>
  <c r="AS1164" i="2"/>
  <c r="AT1164" i="2"/>
  <c r="AU1164" i="2"/>
  <c r="AV1164" i="2"/>
  <c r="AW1164" i="2"/>
  <c r="AX1164" i="2"/>
  <c r="AY1164" i="2"/>
  <c r="AZ1164" i="2"/>
  <c r="M1165" i="2"/>
  <c r="AS1165" i="2"/>
  <c r="AT1165" i="2"/>
  <c r="AU1165" i="2"/>
  <c r="AV1165" i="2"/>
  <c r="AW1165" i="2"/>
  <c r="AX1165" i="2"/>
  <c r="AY1165" i="2"/>
  <c r="AZ1165" i="2"/>
  <c r="M1166" i="2"/>
  <c r="AS1166" i="2"/>
  <c r="AT1166" i="2"/>
  <c r="AU1166" i="2"/>
  <c r="AV1166" i="2"/>
  <c r="AW1166" i="2"/>
  <c r="AX1166" i="2"/>
  <c r="AY1166" i="2"/>
  <c r="AZ1166" i="2"/>
  <c r="M1167" i="2"/>
  <c r="AS1167" i="2"/>
  <c r="AT1167" i="2"/>
  <c r="AU1167" i="2"/>
  <c r="AV1167" i="2"/>
  <c r="AW1167" i="2"/>
  <c r="AX1167" i="2"/>
  <c r="AY1167" i="2"/>
  <c r="AZ1167" i="2"/>
  <c r="M1168" i="2"/>
  <c r="AS1168" i="2"/>
  <c r="AT1168" i="2"/>
  <c r="AU1168" i="2"/>
  <c r="AV1168" i="2"/>
  <c r="AW1168" i="2"/>
  <c r="AX1168" i="2"/>
  <c r="AY1168" i="2"/>
  <c r="AZ1168" i="2"/>
  <c r="M1169" i="2"/>
  <c r="AS1169" i="2"/>
  <c r="AT1169" i="2"/>
  <c r="AU1169" i="2"/>
  <c r="AV1169" i="2"/>
  <c r="AW1169" i="2"/>
  <c r="AX1169" i="2"/>
  <c r="AY1169" i="2"/>
  <c r="AZ1169" i="2"/>
  <c r="M1170" i="2"/>
  <c r="AS1170" i="2"/>
  <c r="AT1170" i="2"/>
  <c r="AU1170" i="2"/>
  <c r="AV1170" i="2"/>
  <c r="AW1170" i="2"/>
  <c r="AX1170" i="2"/>
  <c r="AY1170" i="2"/>
  <c r="AZ1170" i="2"/>
  <c r="M1171" i="2"/>
  <c r="AS1171" i="2"/>
  <c r="AT1171" i="2"/>
  <c r="AU1171" i="2"/>
  <c r="AV1171" i="2"/>
  <c r="AW1171" i="2"/>
  <c r="AX1171" i="2"/>
  <c r="AY1171" i="2"/>
  <c r="AZ1171" i="2"/>
  <c r="M1172" i="2"/>
  <c r="AS1172" i="2"/>
  <c r="AT1172" i="2"/>
  <c r="AU1172" i="2"/>
  <c r="AV1172" i="2"/>
  <c r="AW1172" i="2"/>
  <c r="AX1172" i="2"/>
  <c r="AY1172" i="2"/>
  <c r="AZ1172" i="2"/>
  <c r="M1173" i="2"/>
  <c r="AS1173" i="2"/>
  <c r="AT1173" i="2"/>
  <c r="AU1173" i="2"/>
  <c r="AV1173" i="2"/>
  <c r="AW1173" i="2"/>
  <c r="AX1173" i="2"/>
  <c r="AY1173" i="2"/>
  <c r="AZ1173" i="2"/>
  <c r="M1174" i="2"/>
  <c r="AS1174" i="2"/>
  <c r="AT1174" i="2"/>
  <c r="AU1174" i="2"/>
  <c r="AV1174" i="2"/>
  <c r="AW1174" i="2"/>
  <c r="AX1174" i="2"/>
  <c r="AY1174" i="2"/>
  <c r="AZ1174" i="2"/>
  <c r="M1175" i="2"/>
  <c r="AS1175" i="2"/>
  <c r="AT1175" i="2"/>
  <c r="AU1175" i="2"/>
  <c r="AV1175" i="2"/>
  <c r="AW1175" i="2"/>
  <c r="AX1175" i="2"/>
  <c r="AY1175" i="2"/>
  <c r="AZ1175" i="2"/>
  <c r="M1176" i="2"/>
  <c r="AS1176" i="2"/>
  <c r="AT1176" i="2"/>
  <c r="AU1176" i="2"/>
  <c r="AV1176" i="2"/>
  <c r="AW1176" i="2"/>
  <c r="AX1176" i="2"/>
  <c r="AY1176" i="2"/>
  <c r="AZ1176" i="2"/>
  <c r="M1177" i="2"/>
  <c r="AS1177" i="2"/>
  <c r="AT1177" i="2"/>
  <c r="AU1177" i="2"/>
  <c r="AV1177" i="2"/>
  <c r="AW1177" i="2"/>
  <c r="AX1177" i="2"/>
  <c r="AY1177" i="2"/>
  <c r="AZ1177" i="2"/>
  <c r="M1178" i="2"/>
  <c r="AS1178" i="2"/>
  <c r="AT1178" i="2"/>
  <c r="AU1178" i="2"/>
  <c r="AV1178" i="2"/>
  <c r="AW1178" i="2"/>
  <c r="AX1178" i="2"/>
  <c r="AY1178" i="2"/>
  <c r="AZ1178" i="2"/>
  <c r="M1179" i="2"/>
  <c r="AS1179" i="2"/>
  <c r="AT1179" i="2"/>
  <c r="AU1179" i="2"/>
  <c r="AV1179" i="2"/>
  <c r="AW1179" i="2"/>
  <c r="AX1179" i="2"/>
  <c r="AY1179" i="2"/>
  <c r="AZ1179" i="2"/>
  <c r="M1180" i="2"/>
  <c r="AS1180" i="2"/>
  <c r="AT1180" i="2"/>
  <c r="AU1180" i="2"/>
  <c r="AV1180" i="2"/>
  <c r="AW1180" i="2"/>
  <c r="AX1180" i="2"/>
  <c r="AY1180" i="2"/>
  <c r="AZ1180" i="2"/>
  <c r="M1181" i="2"/>
  <c r="AS1181" i="2"/>
  <c r="AT1181" i="2"/>
  <c r="AU1181" i="2"/>
  <c r="AV1181" i="2"/>
  <c r="AW1181" i="2"/>
  <c r="AX1181" i="2"/>
  <c r="AY1181" i="2"/>
  <c r="AZ1181" i="2"/>
  <c r="M1182" i="2"/>
  <c r="AS1182" i="2"/>
  <c r="AT1182" i="2"/>
  <c r="AU1182" i="2"/>
  <c r="AV1182" i="2"/>
  <c r="AW1182" i="2"/>
  <c r="AX1182" i="2"/>
  <c r="AY1182" i="2"/>
  <c r="AZ1182" i="2"/>
  <c r="M1183" i="2"/>
  <c r="AS1183" i="2"/>
  <c r="AT1183" i="2"/>
  <c r="AU1183" i="2"/>
  <c r="AV1183" i="2"/>
  <c r="AW1183" i="2"/>
  <c r="AX1183" i="2"/>
  <c r="AY1183" i="2"/>
  <c r="AZ1183" i="2"/>
  <c r="M1184" i="2"/>
  <c r="AS1184" i="2"/>
  <c r="AT1184" i="2"/>
  <c r="AU1184" i="2"/>
  <c r="AV1184" i="2"/>
  <c r="AW1184" i="2"/>
  <c r="AX1184" i="2"/>
  <c r="AY1184" i="2"/>
  <c r="AZ1184" i="2"/>
  <c r="M1185" i="2"/>
  <c r="AS1185" i="2"/>
  <c r="AT1185" i="2"/>
  <c r="AU1185" i="2"/>
  <c r="AV1185" i="2"/>
  <c r="AW1185" i="2"/>
  <c r="AX1185" i="2"/>
  <c r="AY1185" i="2"/>
  <c r="AZ1185" i="2"/>
  <c r="M1186" i="2"/>
  <c r="AS1186" i="2"/>
  <c r="AT1186" i="2"/>
  <c r="AU1186" i="2"/>
  <c r="AV1186" i="2"/>
  <c r="AW1186" i="2"/>
  <c r="AX1186" i="2"/>
  <c r="AY1186" i="2"/>
  <c r="AZ1186" i="2"/>
  <c r="M1187" i="2"/>
  <c r="AS1187" i="2"/>
  <c r="AT1187" i="2"/>
  <c r="AU1187" i="2"/>
  <c r="AV1187" i="2"/>
  <c r="AW1187" i="2"/>
  <c r="AX1187" i="2"/>
  <c r="AY1187" i="2"/>
  <c r="AZ1187" i="2"/>
  <c r="M1188" i="2"/>
  <c r="AS1188" i="2"/>
  <c r="AT1188" i="2"/>
  <c r="AU1188" i="2"/>
  <c r="AV1188" i="2"/>
  <c r="AW1188" i="2"/>
  <c r="AX1188" i="2"/>
  <c r="AY1188" i="2"/>
  <c r="AZ1188" i="2"/>
  <c r="M1189" i="2"/>
  <c r="AS1189" i="2"/>
  <c r="AT1189" i="2"/>
  <c r="AU1189" i="2"/>
  <c r="AV1189" i="2"/>
  <c r="AW1189" i="2"/>
  <c r="AX1189" i="2"/>
  <c r="AY1189" i="2"/>
  <c r="AZ1189" i="2"/>
  <c r="M1190" i="2"/>
  <c r="AS1190" i="2"/>
  <c r="AT1190" i="2"/>
  <c r="AU1190" i="2"/>
  <c r="AV1190" i="2"/>
  <c r="AW1190" i="2"/>
  <c r="AX1190" i="2"/>
  <c r="AY1190" i="2"/>
  <c r="AZ1190" i="2"/>
  <c r="M1191" i="2"/>
  <c r="AS1191" i="2"/>
  <c r="AT1191" i="2"/>
  <c r="AU1191" i="2"/>
  <c r="AV1191" i="2"/>
  <c r="AW1191" i="2"/>
  <c r="AX1191" i="2"/>
  <c r="AY1191" i="2"/>
  <c r="AZ1191" i="2"/>
  <c r="M1192" i="2"/>
  <c r="AS1192" i="2"/>
  <c r="AT1192" i="2"/>
  <c r="AU1192" i="2"/>
  <c r="AV1192" i="2"/>
  <c r="AW1192" i="2"/>
  <c r="AX1192" i="2"/>
  <c r="AY1192" i="2"/>
  <c r="AZ1192" i="2"/>
  <c r="M1193" i="2"/>
  <c r="AS1193" i="2"/>
  <c r="AT1193" i="2"/>
  <c r="AU1193" i="2"/>
  <c r="AV1193" i="2"/>
  <c r="AW1193" i="2"/>
  <c r="AX1193" i="2"/>
  <c r="AY1193" i="2"/>
  <c r="AZ1193" i="2"/>
  <c r="M1194" i="2"/>
  <c r="AS1194" i="2"/>
  <c r="AT1194" i="2"/>
  <c r="AU1194" i="2"/>
  <c r="AV1194" i="2"/>
  <c r="AW1194" i="2"/>
  <c r="AX1194" i="2"/>
  <c r="AY1194" i="2"/>
  <c r="AZ1194" i="2"/>
  <c r="M1195" i="2"/>
  <c r="AS1195" i="2"/>
  <c r="AT1195" i="2"/>
  <c r="AU1195" i="2"/>
  <c r="AV1195" i="2"/>
  <c r="AW1195" i="2"/>
  <c r="AX1195" i="2"/>
  <c r="AY1195" i="2"/>
  <c r="AZ1195" i="2"/>
  <c r="M1196" i="2"/>
  <c r="AS1196" i="2"/>
  <c r="AT1196" i="2"/>
  <c r="AU1196" i="2"/>
  <c r="AV1196" i="2"/>
  <c r="AW1196" i="2"/>
  <c r="AX1196" i="2"/>
  <c r="AY1196" i="2"/>
  <c r="AZ1196" i="2"/>
  <c r="M1197" i="2"/>
  <c r="AS1197" i="2"/>
  <c r="AT1197" i="2"/>
  <c r="AU1197" i="2"/>
  <c r="AV1197" i="2"/>
  <c r="AW1197" i="2"/>
  <c r="AX1197" i="2"/>
  <c r="AY1197" i="2"/>
  <c r="AZ1197" i="2"/>
  <c r="M1198" i="2"/>
  <c r="AS1198" i="2"/>
  <c r="AT1198" i="2"/>
  <c r="AU1198" i="2"/>
  <c r="AV1198" i="2"/>
  <c r="AW1198" i="2"/>
  <c r="AX1198" i="2"/>
  <c r="AY1198" i="2"/>
  <c r="AZ1198" i="2"/>
  <c r="M1199" i="2"/>
  <c r="AS1199" i="2"/>
  <c r="AT1199" i="2"/>
  <c r="AU1199" i="2"/>
  <c r="AV1199" i="2"/>
  <c r="AW1199" i="2"/>
  <c r="AX1199" i="2"/>
  <c r="AY1199" i="2"/>
  <c r="AZ1199" i="2"/>
  <c r="M1200" i="2"/>
  <c r="AS1200" i="2"/>
  <c r="AT1200" i="2"/>
  <c r="AU1200" i="2"/>
  <c r="AV1200" i="2"/>
  <c r="AW1200" i="2"/>
  <c r="AX1200" i="2"/>
  <c r="AY1200" i="2"/>
  <c r="AZ1200" i="2"/>
  <c r="M1201" i="2"/>
  <c r="AS1201" i="2"/>
  <c r="AT1201" i="2"/>
  <c r="AU1201" i="2"/>
  <c r="AV1201" i="2"/>
  <c r="AW1201" i="2"/>
  <c r="AX1201" i="2"/>
  <c r="AY1201" i="2"/>
  <c r="AZ1201" i="2"/>
  <c r="M1202" i="2"/>
  <c r="AS1202" i="2"/>
  <c r="AT1202" i="2"/>
  <c r="AU1202" i="2"/>
  <c r="AV1202" i="2"/>
  <c r="AW1202" i="2"/>
  <c r="AX1202" i="2"/>
  <c r="AY1202" i="2"/>
  <c r="AZ1202" i="2"/>
  <c r="M1203" i="2"/>
  <c r="AS1203" i="2"/>
  <c r="AT1203" i="2"/>
  <c r="AU1203" i="2"/>
  <c r="AV1203" i="2"/>
  <c r="AW1203" i="2"/>
  <c r="AX1203" i="2"/>
  <c r="AY1203" i="2"/>
  <c r="AZ1203" i="2"/>
  <c r="M1204" i="2"/>
  <c r="AS1204" i="2"/>
  <c r="AT1204" i="2"/>
  <c r="AU1204" i="2"/>
  <c r="AV1204" i="2"/>
  <c r="AW1204" i="2"/>
  <c r="AX1204" i="2"/>
  <c r="AY1204" i="2"/>
  <c r="AZ1204" i="2"/>
  <c r="M1205" i="2"/>
  <c r="AS1205" i="2"/>
  <c r="AT1205" i="2"/>
  <c r="AU1205" i="2"/>
  <c r="AV1205" i="2"/>
  <c r="AW1205" i="2"/>
  <c r="AX1205" i="2"/>
  <c r="AY1205" i="2"/>
  <c r="AZ1205" i="2"/>
  <c r="M1206" i="2"/>
  <c r="AS1206" i="2"/>
  <c r="AT1206" i="2"/>
  <c r="AU1206" i="2"/>
  <c r="AV1206" i="2"/>
  <c r="AW1206" i="2"/>
  <c r="AX1206" i="2"/>
  <c r="AY1206" i="2"/>
  <c r="AZ1206" i="2"/>
  <c r="M1207" i="2"/>
  <c r="AS1207" i="2"/>
  <c r="AT1207" i="2"/>
  <c r="AU1207" i="2"/>
  <c r="AV1207" i="2"/>
  <c r="AW1207" i="2"/>
  <c r="AX1207" i="2"/>
  <c r="AY1207" i="2"/>
  <c r="AZ1207" i="2"/>
  <c r="M1208" i="2"/>
  <c r="AS1208" i="2"/>
  <c r="AT1208" i="2"/>
  <c r="AU1208" i="2"/>
  <c r="AV1208" i="2"/>
  <c r="AW1208" i="2"/>
  <c r="AX1208" i="2"/>
  <c r="AY1208" i="2"/>
  <c r="AZ1208" i="2"/>
  <c r="M1209" i="2"/>
  <c r="AS1209" i="2"/>
  <c r="AT1209" i="2"/>
  <c r="AU1209" i="2"/>
  <c r="AV1209" i="2"/>
  <c r="AW1209" i="2"/>
  <c r="AX1209" i="2"/>
  <c r="AY1209" i="2"/>
  <c r="AZ1209" i="2"/>
  <c r="M1210" i="2"/>
  <c r="AS1210" i="2"/>
  <c r="AT1210" i="2"/>
  <c r="AU1210" i="2"/>
  <c r="AV1210" i="2"/>
  <c r="AW1210" i="2"/>
  <c r="AX1210" i="2"/>
  <c r="AY1210" i="2"/>
  <c r="AZ1210" i="2"/>
  <c r="M1211" i="2"/>
  <c r="AS1211" i="2"/>
  <c r="AT1211" i="2"/>
  <c r="AU1211" i="2"/>
  <c r="AV1211" i="2"/>
  <c r="AW1211" i="2"/>
  <c r="AX1211" i="2"/>
  <c r="AY1211" i="2"/>
  <c r="AZ1211" i="2"/>
  <c r="M1212" i="2"/>
  <c r="AS1212" i="2"/>
  <c r="AT1212" i="2"/>
  <c r="AU1212" i="2"/>
  <c r="AV1212" i="2"/>
  <c r="AW1212" i="2"/>
  <c r="AX1212" i="2"/>
  <c r="AY1212" i="2"/>
  <c r="AZ1212" i="2"/>
  <c r="M1213" i="2"/>
  <c r="AS1213" i="2"/>
  <c r="AT1213" i="2"/>
  <c r="AU1213" i="2"/>
  <c r="AV1213" i="2"/>
  <c r="AW1213" i="2"/>
  <c r="AX1213" i="2"/>
  <c r="AY1213" i="2"/>
  <c r="AZ1213" i="2"/>
  <c r="M1214" i="2"/>
  <c r="AS1214" i="2"/>
  <c r="AT1214" i="2"/>
  <c r="AU1214" i="2"/>
  <c r="AV1214" i="2"/>
  <c r="AW1214" i="2"/>
  <c r="AX1214" i="2"/>
  <c r="AY1214" i="2"/>
  <c r="AZ1214" i="2"/>
  <c r="M1215" i="2"/>
  <c r="AS1215" i="2"/>
  <c r="AT1215" i="2"/>
  <c r="AU1215" i="2"/>
  <c r="AV1215" i="2"/>
  <c r="AW1215" i="2"/>
  <c r="AX1215" i="2"/>
  <c r="AY1215" i="2"/>
  <c r="AZ1215" i="2"/>
  <c r="M1216" i="2"/>
  <c r="AS1216" i="2"/>
  <c r="AT1216" i="2"/>
  <c r="AU1216" i="2"/>
  <c r="AV1216" i="2"/>
  <c r="AW1216" i="2"/>
  <c r="AX1216" i="2"/>
  <c r="AY1216" i="2"/>
  <c r="AZ1216" i="2"/>
  <c r="M1217" i="2"/>
  <c r="AS1217" i="2"/>
  <c r="AT1217" i="2"/>
  <c r="AU1217" i="2"/>
  <c r="AV1217" i="2"/>
  <c r="AW1217" i="2"/>
  <c r="AX1217" i="2"/>
  <c r="AY1217" i="2"/>
  <c r="AZ1217" i="2"/>
  <c r="M1218" i="2"/>
  <c r="AS1218" i="2"/>
  <c r="AT1218" i="2"/>
  <c r="AU1218" i="2"/>
  <c r="AV1218" i="2"/>
  <c r="AW1218" i="2"/>
  <c r="AX1218" i="2"/>
  <c r="AY1218" i="2"/>
  <c r="AZ1218" i="2"/>
  <c r="M1219" i="2"/>
  <c r="AS1219" i="2"/>
  <c r="AT1219" i="2"/>
  <c r="AU1219" i="2"/>
  <c r="AV1219" i="2"/>
  <c r="AW1219" i="2"/>
  <c r="AX1219" i="2"/>
  <c r="AY1219" i="2"/>
  <c r="AZ1219" i="2"/>
  <c r="M1220" i="2"/>
  <c r="AS1220" i="2"/>
  <c r="AT1220" i="2"/>
  <c r="AU1220" i="2"/>
  <c r="AV1220" i="2"/>
  <c r="AW1220" i="2"/>
  <c r="AX1220" i="2"/>
  <c r="AY1220" i="2"/>
  <c r="AZ1220" i="2"/>
  <c r="M1221" i="2"/>
  <c r="AS1221" i="2"/>
  <c r="AT1221" i="2"/>
  <c r="AU1221" i="2"/>
  <c r="AV1221" i="2"/>
  <c r="AW1221" i="2"/>
  <c r="AX1221" i="2"/>
  <c r="AY1221" i="2"/>
  <c r="AZ1221" i="2"/>
  <c r="M1222" i="2"/>
  <c r="AS1222" i="2"/>
  <c r="AT1222" i="2"/>
  <c r="AU1222" i="2"/>
  <c r="AV1222" i="2"/>
  <c r="AW1222" i="2"/>
  <c r="AX1222" i="2"/>
  <c r="AY1222" i="2"/>
  <c r="AZ1222" i="2"/>
  <c r="M1223" i="2"/>
  <c r="AS1223" i="2"/>
  <c r="AT1223" i="2"/>
  <c r="AU1223" i="2"/>
  <c r="AV1223" i="2"/>
  <c r="AW1223" i="2"/>
  <c r="AX1223" i="2"/>
  <c r="AY1223" i="2"/>
  <c r="AZ1223" i="2"/>
  <c r="M1224" i="2"/>
  <c r="AS1224" i="2"/>
  <c r="AT1224" i="2"/>
  <c r="AU1224" i="2"/>
  <c r="AV1224" i="2"/>
  <c r="AW1224" i="2"/>
  <c r="AX1224" i="2"/>
  <c r="AY1224" i="2"/>
  <c r="AZ1224" i="2"/>
  <c r="M1225" i="2"/>
  <c r="AS1225" i="2"/>
  <c r="AT1225" i="2"/>
  <c r="AU1225" i="2"/>
  <c r="AV1225" i="2"/>
  <c r="AW1225" i="2"/>
  <c r="AX1225" i="2"/>
  <c r="AY1225" i="2"/>
  <c r="AZ1225" i="2"/>
  <c r="M1226" i="2"/>
  <c r="AS1226" i="2"/>
  <c r="AT1226" i="2"/>
  <c r="AU1226" i="2"/>
  <c r="AV1226" i="2"/>
  <c r="AW1226" i="2"/>
  <c r="AX1226" i="2"/>
  <c r="AY1226" i="2"/>
  <c r="AZ1226" i="2"/>
  <c r="M1227" i="2"/>
  <c r="AS1227" i="2"/>
  <c r="AT1227" i="2"/>
  <c r="AU1227" i="2"/>
  <c r="AV1227" i="2"/>
  <c r="AW1227" i="2"/>
  <c r="AX1227" i="2"/>
  <c r="AY1227" i="2"/>
  <c r="AZ1227" i="2"/>
  <c r="M1229" i="2"/>
  <c r="AS1229" i="2"/>
  <c r="AT1229" i="2"/>
  <c r="AU1229" i="2"/>
  <c r="AV1229" i="2"/>
  <c r="AW1229" i="2"/>
  <c r="AX1229" i="2"/>
  <c r="AY1229" i="2"/>
  <c r="AZ1229" i="2"/>
  <c r="M1230" i="2"/>
  <c r="AS1230" i="2"/>
  <c r="AT1230" i="2"/>
  <c r="AU1230" i="2"/>
  <c r="AV1230" i="2"/>
  <c r="AW1230" i="2"/>
  <c r="AX1230" i="2"/>
  <c r="AY1230" i="2"/>
  <c r="AZ1230" i="2"/>
  <c r="M1231" i="2"/>
  <c r="AS1231" i="2"/>
  <c r="AT1231" i="2"/>
  <c r="AU1231" i="2"/>
  <c r="AV1231" i="2"/>
  <c r="AW1231" i="2"/>
  <c r="AX1231" i="2"/>
  <c r="AY1231" i="2"/>
  <c r="AZ1231" i="2"/>
  <c r="M1232" i="2"/>
  <c r="AS1232" i="2"/>
  <c r="AT1232" i="2"/>
  <c r="AU1232" i="2"/>
  <c r="AV1232" i="2"/>
  <c r="AW1232" i="2"/>
  <c r="AX1232" i="2"/>
  <c r="AY1232" i="2"/>
  <c r="AZ1232" i="2"/>
  <c r="M1233" i="2"/>
  <c r="AS1233" i="2"/>
  <c r="AT1233" i="2"/>
  <c r="AU1233" i="2"/>
  <c r="AV1233" i="2"/>
  <c r="AW1233" i="2"/>
  <c r="AX1233" i="2"/>
  <c r="AY1233" i="2"/>
  <c r="AZ1233" i="2"/>
  <c r="M1234" i="2"/>
  <c r="AS1234" i="2"/>
  <c r="AT1234" i="2"/>
  <c r="AU1234" i="2"/>
  <c r="AV1234" i="2"/>
  <c r="AW1234" i="2"/>
  <c r="AX1234" i="2"/>
  <c r="AY1234" i="2"/>
  <c r="AZ1234" i="2"/>
  <c r="M1235" i="2"/>
  <c r="AS1235" i="2"/>
  <c r="AT1235" i="2"/>
  <c r="AU1235" i="2"/>
  <c r="AV1235" i="2"/>
  <c r="AW1235" i="2"/>
  <c r="AX1235" i="2"/>
  <c r="AY1235" i="2"/>
  <c r="AZ1235" i="2"/>
  <c r="M1236" i="2"/>
  <c r="AS1236" i="2"/>
  <c r="AT1236" i="2"/>
  <c r="AU1236" i="2"/>
  <c r="AV1236" i="2"/>
  <c r="AW1236" i="2"/>
  <c r="AX1236" i="2"/>
  <c r="AY1236" i="2"/>
  <c r="AZ1236" i="2"/>
  <c r="M1237" i="2"/>
  <c r="AS1237" i="2"/>
  <c r="AT1237" i="2"/>
  <c r="AU1237" i="2"/>
  <c r="AV1237" i="2"/>
  <c r="AW1237" i="2"/>
  <c r="AX1237" i="2"/>
  <c r="AY1237" i="2"/>
  <c r="AZ1237" i="2"/>
  <c r="M1238" i="2"/>
  <c r="AS1238" i="2"/>
  <c r="AT1238" i="2"/>
  <c r="AU1238" i="2"/>
  <c r="AV1238" i="2"/>
  <c r="AW1238" i="2"/>
  <c r="AX1238" i="2"/>
  <c r="AY1238" i="2"/>
  <c r="AZ1238" i="2"/>
  <c r="M1239" i="2"/>
  <c r="AS1239" i="2"/>
  <c r="AT1239" i="2"/>
  <c r="AU1239" i="2"/>
  <c r="AV1239" i="2"/>
  <c r="AW1239" i="2"/>
  <c r="AX1239" i="2"/>
  <c r="AY1239" i="2"/>
  <c r="AZ1239" i="2"/>
  <c r="M1240" i="2"/>
  <c r="AS1240" i="2"/>
  <c r="AT1240" i="2"/>
  <c r="AU1240" i="2"/>
  <c r="AV1240" i="2"/>
  <c r="AW1240" i="2"/>
  <c r="AX1240" i="2"/>
  <c r="AY1240" i="2"/>
  <c r="AZ1240" i="2"/>
  <c r="M1241" i="2"/>
  <c r="AS1241" i="2"/>
  <c r="AT1241" i="2"/>
  <c r="AU1241" i="2"/>
  <c r="AV1241" i="2"/>
  <c r="AW1241" i="2"/>
  <c r="AX1241" i="2"/>
  <c r="AY1241" i="2"/>
  <c r="AZ1241" i="2"/>
  <c r="M1242" i="2"/>
  <c r="AS1242" i="2"/>
  <c r="AT1242" i="2"/>
  <c r="AU1242" i="2"/>
  <c r="AV1242" i="2"/>
  <c r="AW1242" i="2"/>
  <c r="AX1242" i="2"/>
  <c r="AY1242" i="2"/>
  <c r="AZ1242" i="2"/>
  <c r="M1243" i="2"/>
  <c r="AS1243" i="2"/>
  <c r="AT1243" i="2"/>
  <c r="AU1243" i="2"/>
  <c r="AV1243" i="2"/>
  <c r="AW1243" i="2"/>
  <c r="AX1243" i="2"/>
  <c r="AY1243" i="2"/>
  <c r="AZ1243" i="2"/>
  <c r="M1245" i="2"/>
  <c r="AS1245" i="2"/>
  <c r="AT1245" i="2"/>
  <c r="AU1245" i="2"/>
  <c r="AV1245" i="2"/>
  <c r="AW1245" i="2"/>
  <c r="AX1245" i="2"/>
  <c r="AY1245" i="2"/>
  <c r="AZ1245" i="2"/>
  <c r="M1246" i="2"/>
  <c r="AS1246" i="2"/>
  <c r="AT1246" i="2"/>
  <c r="AU1246" i="2"/>
  <c r="AV1246" i="2"/>
  <c r="AW1246" i="2"/>
  <c r="AX1246" i="2"/>
  <c r="AY1246" i="2"/>
  <c r="AZ1246" i="2"/>
  <c r="M1248" i="2"/>
  <c r="AS1248" i="2"/>
  <c r="AT1248" i="2"/>
  <c r="AU1248" i="2"/>
  <c r="AV1248" i="2"/>
  <c r="AW1248" i="2"/>
  <c r="AX1248" i="2"/>
  <c r="AY1248" i="2"/>
  <c r="AZ1248" i="2"/>
  <c r="M1249" i="2"/>
  <c r="AS1249" i="2"/>
  <c r="AT1249" i="2"/>
  <c r="AU1249" i="2"/>
  <c r="AV1249" i="2"/>
  <c r="AW1249" i="2"/>
  <c r="AX1249" i="2"/>
  <c r="AY1249" i="2"/>
  <c r="AZ1249" i="2"/>
  <c r="M1250" i="2"/>
  <c r="AS1250" i="2"/>
  <c r="AT1250" i="2"/>
  <c r="AU1250" i="2"/>
  <c r="AV1250" i="2"/>
  <c r="AW1250" i="2"/>
  <c r="AX1250" i="2"/>
  <c r="AY1250" i="2"/>
  <c r="AZ1250" i="2"/>
  <c r="M1251" i="2"/>
  <c r="AS1251" i="2"/>
  <c r="AT1251" i="2"/>
  <c r="AU1251" i="2"/>
  <c r="AV1251" i="2"/>
  <c r="AW1251" i="2"/>
  <c r="AX1251" i="2"/>
  <c r="AY1251" i="2"/>
  <c r="AZ1251" i="2"/>
  <c r="M1252" i="2"/>
  <c r="AS1252" i="2"/>
  <c r="AT1252" i="2"/>
  <c r="AU1252" i="2"/>
  <c r="AV1252" i="2"/>
  <c r="AW1252" i="2"/>
  <c r="AX1252" i="2"/>
  <c r="AY1252" i="2"/>
  <c r="AZ1252" i="2"/>
  <c r="M1253" i="2"/>
  <c r="AS1253" i="2"/>
  <c r="AT1253" i="2"/>
  <c r="AU1253" i="2"/>
  <c r="AV1253" i="2"/>
  <c r="AW1253" i="2"/>
  <c r="AX1253" i="2"/>
  <c r="AY1253" i="2"/>
  <c r="AZ1253" i="2"/>
  <c r="M1254" i="2"/>
  <c r="AS1254" i="2"/>
  <c r="AT1254" i="2"/>
  <c r="AU1254" i="2"/>
  <c r="AV1254" i="2"/>
  <c r="AW1254" i="2"/>
  <c r="AX1254" i="2"/>
  <c r="AY1254" i="2"/>
  <c r="AZ1254" i="2"/>
  <c r="M1255" i="2"/>
  <c r="AS1255" i="2"/>
  <c r="AT1255" i="2"/>
  <c r="AU1255" i="2"/>
  <c r="AV1255" i="2"/>
  <c r="AW1255" i="2"/>
  <c r="AX1255" i="2"/>
  <c r="AY1255" i="2"/>
  <c r="AZ1255" i="2"/>
  <c r="M1256" i="2"/>
  <c r="AS1256" i="2"/>
  <c r="AT1256" i="2"/>
  <c r="AU1256" i="2"/>
  <c r="AV1256" i="2"/>
  <c r="AW1256" i="2"/>
  <c r="AX1256" i="2"/>
  <c r="AY1256" i="2"/>
  <c r="AZ1256" i="2"/>
  <c r="M1257" i="2"/>
  <c r="AS1257" i="2"/>
  <c r="AT1257" i="2"/>
  <c r="AU1257" i="2"/>
  <c r="AV1257" i="2"/>
  <c r="AW1257" i="2"/>
  <c r="AX1257" i="2"/>
  <c r="AY1257" i="2"/>
  <c r="AZ1257" i="2"/>
  <c r="M1258" i="2"/>
  <c r="AS1258" i="2"/>
  <c r="AT1258" i="2"/>
  <c r="AU1258" i="2"/>
  <c r="AV1258" i="2"/>
  <c r="AW1258" i="2"/>
  <c r="AX1258" i="2"/>
  <c r="AY1258" i="2"/>
  <c r="AZ1258" i="2"/>
  <c r="M1259" i="2"/>
  <c r="AS1259" i="2"/>
  <c r="AT1259" i="2"/>
  <c r="AU1259" i="2"/>
  <c r="AV1259" i="2"/>
  <c r="AW1259" i="2"/>
  <c r="AX1259" i="2"/>
  <c r="AY1259" i="2"/>
  <c r="AZ1259" i="2"/>
  <c r="M1260" i="2"/>
  <c r="AS1260" i="2"/>
  <c r="AT1260" i="2"/>
  <c r="AU1260" i="2"/>
  <c r="AV1260" i="2"/>
  <c r="AW1260" i="2"/>
  <c r="AX1260" i="2"/>
  <c r="AY1260" i="2"/>
  <c r="AZ1260" i="2"/>
  <c r="M1261" i="2"/>
  <c r="AS1261" i="2"/>
  <c r="AT1261" i="2"/>
  <c r="AU1261" i="2"/>
  <c r="AV1261" i="2"/>
  <c r="AW1261" i="2"/>
  <c r="AX1261" i="2"/>
  <c r="AY1261" i="2"/>
  <c r="AZ1261" i="2"/>
  <c r="M1262" i="2"/>
  <c r="AS1262" i="2"/>
  <c r="AT1262" i="2"/>
  <c r="AU1262" i="2"/>
  <c r="AV1262" i="2"/>
  <c r="AW1262" i="2"/>
  <c r="AX1262" i="2"/>
  <c r="AY1262" i="2"/>
  <c r="AZ1262" i="2"/>
  <c r="M1263" i="2"/>
  <c r="AS1263" i="2"/>
  <c r="AT1263" i="2"/>
  <c r="AU1263" i="2"/>
  <c r="AV1263" i="2"/>
  <c r="AW1263" i="2"/>
  <c r="AX1263" i="2"/>
  <c r="AY1263" i="2"/>
  <c r="AZ1263" i="2"/>
  <c r="M1264" i="2"/>
  <c r="AS1264" i="2"/>
  <c r="AT1264" i="2"/>
  <c r="AU1264" i="2"/>
  <c r="AV1264" i="2"/>
  <c r="AW1264" i="2"/>
  <c r="AX1264" i="2"/>
  <c r="AY1264" i="2"/>
  <c r="AZ1264" i="2"/>
  <c r="M1265" i="2"/>
  <c r="AS1265" i="2"/>
  <c r="AT1265" i="2"/>
  <c r="AU1265" i="2"/>
  <c r="AV1265" i="2"/>
  <c r="AW1265" i="2"/>
  <c r="AX1265" i="2"/>
  <c r="AY1265" i="2"/>
  <c r="AZ1265" i="2"/>
  <c r="M1266" i="2"/>
  <c r="AS1266" i="2"/>
  <c r="AT1266" i="2"/>
  <c r="AU1266" i="2"/>
  <c r="AV1266" i="2"/>
  <c r="AW1266" i="2"/>
  <c r="AX1266" i="2"/>
  <c r="AY1266" i="2"/>
  <c r="AZ1266" i="2"/>
  <c r="M1267" i="2"/>
  <c r="AS1267" i="2"/>
  <c r="AT1267" i="2"/>
  <c r="AU1267" i="2"/>
  <c r="AV1267" i="2"/>
  <c r="AW1267" i="2"/>
  <c r="AX1267" i="2"/>
  <c r="AY1267" i="2"/>
  <c r="AZ1267" i="2"/>
  <c r="M1268" i="2"/>
  <c r="AS1268" i="2"/>
  <c r="AT1268" i="2"/>
  <c r="AU1268" i="2"/>
  <c r="AV1268" i="2"/>
  <c r="AW1268" i="2"/>
  <c r="AX1268" i="2"/>
  <c r="AY1268" i="2"/>
  <c r="AZ1268" i="2"/>
  <c r="M1269" i="2"/>
  <c r="AS1269" i="2"/>
  <c r="AT1269" i="2"/>
  <c r="AU1269" i="2"/>
  <c r="AV1269" i="2"/>
  <c r="AW1269" i="2"/>
  <c r="AX1269" i="2"/>
  <c r="AY1269" i="2"/>
  <c r="AZ1269" i="2"/>
  <c r="M1270" i="2"/>
  <c r="AS1270" i="2"/>
  <c r="AT1270" i="2"/>
  <c r="AU1270" i="2"/>
  <c r="AV1270" i="2"/>
  <c r="AW1270" i="2"/>
  <c r="AX1270" i="2"/>
  <c r="AY1270" i="2"/>
  <c r="AZ1270" i="2"/>
  <c r="M1271" i="2"/>
  <c r="AS1271" i="2"/>
  <c r="AT1271" i="2"/>
  <c r="AU1271" i="2"/>
  <c r="AV1271" i="2"/>
  <c r="AW1271" i="2"/>
  <c r="AX1271" i="2"/>
  <c r="AY1271" i="2"/>
  <c r="AZ1271" i="2"/>
  <c r="M1272" i="2"/>
  <c r="AS1272" i="2"/>
  <c r="AT1272" i="2"/>
  <c r="AU1272" i="2"/>
  <c r="AV1272" i="2"/>
  <c r="AW1272" i="2"/>
  <c r="AX1272" i="2"/>
  <c r="AY1272" i="2"/>
  <c r="AZ1272" i="2"/>
  <c r="BW1272" i="2"/>
  <c r="BX1272" i="2"/>
  <c r="BY1272" i="2"/>
  <c r="BZ1272" i="2"/>
  <c r="CA1272" i="2"/>
  <c r="CB1272" i="2"/>
  <c r="CC1272" i="2"/>
  <c r="CD1272" i="2"/>
  <c r="CE1272" i="2"/>
  <c r="CF1272" i="2"/>
  <c r="CG1272" i="2"/>
  <c r="CH1272" i="2"/>
  <c r="CI1272" i="2"/>
  <c r="CJ1272" i="2"/>
  <c r="CK1272" i="2"/>
  <c r="M1274" i="2"/>
  <c r="AS1274" i="2"/>
  <c r="AT1274" i="2"/>
  <c r="AU1274" i="2"/>
  <c r="AV1274" i="2"/>
  <c r="AW1274" i="2"/>
  <c r="AX1274" i="2"/>
  <c r="AY1274" i="2"/>
  <c r="AZ1274" i="2"/>
  <c r="M1275" i="2"/>
  <c r="AS1275" i="2"/>
  <c r="AT1275" i="2"/>
  <c r="AU1275" i="2"/>
  <c r="AV1275" i="2"/>
  <c r="AW1275" i="2"/>
  <c r="AX1275" i="2"/>
  <c r="AY1275" i="2"/>
  <c r="AZ1275" i="2"/>
  <c r="M1276" i="2"/>
  <c r="AS1276" i="2"/>
  <c r="AT1276" i="2"/>
  <c r="AU1276" i="2"/>
  <c r="AV1276" i="2"/>
  <c r="AW1276" i="2"/>
  <c r="AX1276" i="2"/>
  <c r="AY1276" i="2"/>
  <c r="AZ1276" i="2"/>
  <c r="M1277" i="2"/>
  <c r="AS1277" i="2"/>
  <c r="AT1277" i="2"/>
  <c r="AU1277" i="2"/>
  <c r="AV1277" i="2"/>
  <c r="AW1277" i="2"/>
  <c r="AX1277" i="2"/>
  <c r="AY1277" i="2"/>
  <c r="AZ1277" i="2"/>
  <c r="M1278" i="2"/>
  <c r="AS1278" i="2"/>
  <c r="AT1278" i="2"/>
  <c r="AU1278" i="2"/>
  <c r="AV1278" i="2"/>
  <c r="AW1278" i="2"/>
  <c r="AX1278" i="2"/>
  <c r="AY1278" i="2"/>
  <c r="AZ1278" i="2"/>
  <c r="M1279" i="2"/>
  <c r="AS1279" i="2"/>
  <c r="AT1279" i="2"/>
  <c r="AU1279" i="2"/>
  <c r="AV1279" i="2"/>
  <c r="AW1279" i="2"/>
  <c r="AX1279" i="2"/>
  <c r="AY1279" i="2"/>
  <c r="AZ1279" i="2"/>
  <c r="M1280" i="2"/>
  <c r="AS1280" i="2"/>
  <c r="AT1280" i="2"/>
  <c r="AU1280" i="2"/>
  <c r="AV1280" i="2"/>
  <c r="AW1280" i="2"/>
  <c r="AX1280" i="2"/>
  <c r="AY1280" i="2"/>
  <c r="AZ1280" i="2"/>
  <c r="M1281" i="2"/>
  <c r="AS1281" i="2"/>
  <c r="AT1281" i="2"/>
  <c r="AU1281" i="2"/>
  <c r="AV1281" i="2"/>
  <c r="AW1281" i="2"/>
  <c r="AX1281" i="2"/>
  <c r="AY1281" i="2"/>
  <c r="AZ1281" i="2"/>
  <c r="M1282" i="2"/>
  <c r="AS1282" i="2"/>
  <c r="AT1282" i="2"/>
  <c r="AU1282" i="2"/>
  <c r="AV1282" i="2"/>
  <c r="AW1282" i="2"/>
  <c r="AX1282" i="2"/>
  <c r="AY1282" i="2"/>
  <c r="AZ1282" i="2"/>
  <c r="M1283" i="2"/>
  <c r="AS1283" i="2"/>
  <c r="AT1283" i="2"/>
  <c r="AU1283" i="2"/>
  <c r="AV1283" i="2"/>
  <c r="AW1283" i="2"/>
  <c r="AX1283" i="2"/>
  <c r="AY1283" i="2"/>
  <c r="AZ1283" i="2"/>
  <c r="M1284" i="2"/>
  <c r="AS1284" i="2"/>
  <c r="AT1284" i="2"/>
  <c r="AU1284" i="2"/>
  <c r="AV1284" i="2"/>
  <c r="AW1284" i="2"/>
  <c r="AX1284" i="2"/>
  <c r="AY1284" i="2"/>
  <c r="AZ1284" i="2"/>
  <c r="M1285" i="2"/>
  <c r="AS1285" i="2"/>
  <c r="AT1285" i="2"/>
  <c r="AU1285" i="2"/>
  <c r="AV1285" i="2"/>
  <c r="AW1285" i="2"/>
  <c r="AX1285" i="2"/>
  <c r="AY1285" i="2"/>
  <c r="AZ1285" i="2"/>
  <c r="M1286" i="2"/>
  <c r="AS1286" i="2"/>
  <c r="AT1286" i="2"/>
  <c r="AU1286" i="2"/>
  <c r="AV1286" i="2"/>
  <c r="AW1286" i="2"/>
  <c r="AX1286" i="2"/>
  <c r="AY1286" i="2"/>
  <c r="AZ1286" i="2"/>
  <c r="M1287" i="2"/>
  <c r="AS1287" i="2"/>
  <c r="AT1287" i="2"/>
  <c r="AU1287" i="2"/>
  <c r="AV1287" i="2"/>
  <c r="AW1287" i="2"/>
  <c r="AX1287" i="2"/>
  <c r="AY1287" i="2"/>
  <c r="AZ1287" i="2"/>
  <c r="M1288" i="2"/>
  <c r="AS1288" i="2"/>
  <c r="AT1288" i="2"/>
  <c r="AU1288" i="2"/>
  <c r="AV1288" i="2"/>
  <c r="AW1288" i="2"/>
  <c r="AX1288" i="2"/>
  <c r="AY1288" i="2"/>
  <c r="AZ1288" i="2"/>
  <c r="M1290" i="2"/>
  <c r="AS1290" i="2"/>
  <c r="AT1290" i="2"/>
  <c r="AU1290" i="2"/>
  <c r="AV1290" i="2"/>
  <c r="AW1290" i="2"/>
  <c r="AX1290" i="2"/>
  <c r="AY1290" i="2"/>
  <c r="AZ1290" i="2"/>
  <c r="M1291" i="2"/>
  <c r="AS1291" i="2"/>
  <c r="AT1291" i="2"/>
  <c r="AU1291" i="2"/>
  <c r="AV1291" i="2"/>
  <c r="AW1291" i="2"/>
  <c r="AX1291" i="2"/>
  <c r="AY1291" i="2"/>
  <c r="AZ1291" i="2"/>
  <c r="M1292" i="2"/>
  <c r="AS1292" i="2"/>
  <c r="AT1292" i="2"/>
  <c r="AU1292" i="2"/>
  <c r="AV1292" i="2"/>
  <c r="AW1292" i="2"/>
  <c r="AX1292" i="2"/>
  <c r="AY1292" i="2"/>
  <c r="AZ1292" i="2"/>
  <c r="M1293" i="2"/>
  <c r="AS1293" i="2"/>
  <c r="AT1293" i="2"/>
  <c r="AU1293" i="2"/>
  <c r="AV1293" i="2"/>
  <c r="AW1293" i="2"/>
  <c r="AX1293" i="2"/>
  <c r="AY1293" i="2"/>
  <c r="AZ1293" i="2"/>
  <c r="M1294" i="2"/>
  <c r="AS1294" i="2"/>
  <c r="AT1294" i="2"/>
  <c r="AU1294" i="2"/>
  <c r="AV1294" i="2"/>
  <c r="AW1294" i="2"/>
  <c r="AX1294" i="2"/>
  <c r="AY1294" i="2"/>
  <c r="AZ1294" i="2"/>
  <c r="M1295" i="2"/>
  <c r="AS1295" i="2"/>
  <c r="AT1295" i="2"/>
  <c r="AU1295" i="2"/>
  <c r="AV1295" i="2"/>
  <c r="AW1295" i="2"/>
  <c r="AX1295" i="2"/>
  <c r="AY1295" i="2"/>
  <c r="AZ1295" i="2"/>
  <c r="M1296" i="2"/>
  <c r="AS1296" i="2"/>
  <c r="AT1296" i="2"/>
  <c r="AU1296" i="2"/>
  <c r="AV1296" i="2"/>
  <c r="AW1296" i="2"/>
  <c r="AX1296" i="2"/>
  <c r="AY1296" i="2"/>
  <c r="AZ1296" i="2"/>
  <c r="M1297" i="2"/>
  <c r="AS1297" i="2"/>
  <c r="AT1297" i="2"/>
  <c r="AU1297" i="2"/>
  <c r="AV1297" i="2"/>
  <c r="AW1297" i="2"/>
  <c r="AX1297" i="2"/>
  <c r="AY1297" i="2"/>
  <c r="AZ1297" i="2"/>
  <c r="M1298" i="2"/>
  <c r="AS1298" i="2"/>
  <c r="AT1298" i="2"/>
  <c r="AU1298" i="2"/>
  <c r="AV1298" i="2"/>
  <c r="AW1298" i="2"/>
  <c r="AX1298" i="2"/>
  <c r="AY1298" i="2"/>
  <c r="AZ1298" i="2"/>
  <c r="M1299" i="2"/>
  <c r="AS1299" i="2"/>
  <c r="AT1299" i="2"/>
  <c r="AU1299" i="2"/>
  <c r="AV1299" i="2"/>
  <c r="AW1299" i="2"/>
  <c r="AX1299" i="2"/>
  <c r="AY1299" i="2"/>
  <c r="AZ1299" i="2"/>
  <c r="M1300" i="2"/>
  <c r="AS1300" i="2"/>
  <c r="AT1300" i="2"/>
  <c r="AU1300" i="2"/>
  <c r="AV1300" i="2"/>
  <c r="AW1300" i="2"/>
  <c r="AX1300" i="2"/>
  <c r="AY1300" i="2"/>
  <c r="AZ1300" i="2"/>
  <c r="M1301" i="2"/>
  <c r="AS1301" i="2"/>
  <c r="AT1301" i="2"/>
  <c r="AU1301" i="2"/>
  <c r="AV1301" i="2"/>
  <c r="AW1301" i="2"/>
  <c r="AX1301" i="2"/>
  <c r="AY1301" i="2"/>
  <c r="AZ1301" i="2"/>
  <c r="M1302" i="2"/>
  <c r="AS1302" i="2"/>
  <c r="AT1302" i="2"/>
  <c r="AU1302" i="2"/>
  <c r="AV1302" i="2"/>
  <c r="AW1302" i="2"/>
  <c r="AX1302" i="2"/>
  <c r="AY1302" i="2"/>
  <c r="AZ1302" i="2"/>
  <c r="M1303" i="2"/>
  <c r="AS1303" i="2"/>
  <c r="AT1303" i="2"/>
  <c r="AU1303" i="2"/>
  <c r="AV1303" i="2"/>
  <c r="AW1303" i="2"/>
  <c r="AX1303" i="2"/>
  <c r="AY1303" i="2"/>
  <c r="AZ1303" i="2"/>
  <c r="M1304" i="2"/>
  <c r="AS1304" i="2"/>
  <c r="AT1304" i="2"/>
  <c r="AU1304" i="2"/>
  <c r="AV1304" i="2"/>
  <c r="AW1304" i="2"/>
  <c r="AX1304" i="2"/>
  <c r="AY1304" i="2"/>
  <c r="AZ1304" i="2"/>
  <c r="M1305" i="2"/>
  <c r="AS1305" i="2"/>
  <c r="AT1305" i="2"/>
  <c r="AU1305" i="2"/>
  <c r="AV1305" i="2"/>
  <c r="AW1305" i="2"/>
  <c r="AX1305" i="2"/>
  <c r="AY1305" i="2"/>
  <c r="AZ1305" i="2"/>
  <c r="M1306" i="2"/>
  <c r="AS1306" i="2"/>
  <c r="AT1306" i="2"/>
  <c r="AU1306" i="2"/>
  <c r="AV1306" i="2"/>
  <c r="AW1306" i="2"/>
  <c r="AX1306" i="2"/>
  <c r="AY1306" i="2"/>
  <c r="AZ1306" i="2"/>
  <c r="M1307" i="2"/>
  <c r="AS1307" i="2"/>
  <c r="AT1307" i="2"/>
  <c r="AU1307" i="2"/>
  <c r="AV1307" i="2"/>
  <c r="AW1307" i="2"/>
  <c r="AX1307" i="2"/>
  <c r="AY1307" i="2"/>
  <c r="AZ1307" i="2"/>
  <c r="M1308" i="2"/>
  <c r="AS1308" i="2"/>
  <c r="AT1308" i="2"/>
  <c r="AU1308" i="2"/>
  <c r="AV1308" i="2"/>
  <c r="AW1308" i="2"/>
  <c r="AX1308" i="2"/>
  <c r="AY1308" i="2"/>
  <c r="AZ1308" i="2"/>
  <c r="M1309" i="2"/>
  <c r="AS1309" i="2"/>
  <c r="AT1309" i="2"/>
  <c r="AU1309" i="2"/>
  <c r="AV1309" i="2"/>
  <c r="AW1309" i="2"/>
  <c r="AX1309" i="2"/>
  <c r="AY1309" i="2"/>
  <c r="AZ1309" i="2"/>
  <c r="M1310" i="2"/>
  <c r="AS1310" i="2"/>
  <c r="AT1310" i="2"/>
  <c r="AU1310" i="2"/>
  <c r="AV1310" i="2"/>
  <c r="AW1310" i="2"/>
  <c r="AX1310" i="2"/>
  <c r="AY1310" i="2"/>
  <c r="AZ1310" i="2"/>
  <c r="M1311" i="2"/>
  <c r="AS1311" i="2"/>
  <c r="AT1311" i="2"/>
  <c r="AU1311" i="2"/>
  <c r="AV1311" i="2"/>
  <c r="AW1311" i="2"/>
  <c r="AX1311" i="2"/>
  <c r="AY1311" i="2"/>
  <c r="AZ1311" i="2"/>
  <c r="M1312" i="2"/>
  <c r="AS1312" i="2"/>
  <c r="AT1312" i="2"/>
  <c r="AU1312" i="2"/>
  <c r="AV1312" i="2"/>
  <c r="AW1312" i="2"/>
  <c r="AX1312" i="2"/>
  <c r="AY1312" i="2"/>
  <c r="AZ1312" i="2"/>
  <c r="M1313" i="2"/>
  <c r="AS1313" i="2"/>
  <c r="AT1313" i="2"/>
  <c r="AU1313" i="2"/>
  <c r="AV1313" i="2"/>
  <c r="AW1313" i="2"/>
  <c r="AX1313" i="2"/>
  <c r="AY1313" i="2"/>
  <c r="AZ1313" i="2"/>
  <c r="M1314" i="2"/>
  <c r="AS1314" i="2"/>
  <c r="AT1314" i="2"/>
  <c r="AU1314" i="2"/>
  <c r="AV1314" i="2"/>
  <c r="AW1314" i="2"/>
  <c r="AX1314" i="2"/>
  <c r="AY1314" i="2"/>
  <c r="AZ1314" i="2"/>
  <c r="M1315" i="2"/>
  <c r="AS1315" i="2"/>
  <c r="AT1315" i="2"/>
  <c r="AU1315" i="2"/>
  <c r="AV1315" i="2"/>
  <c r="AW1315" i="2"/>
  <c r="AX1315" i="2"/>
  <c r="AY1315" i="2"/>
  <c r="AZ1315" i="2"/>
  <c r="M1316" i="2"/>
  <c r="AS1316" i="2"/>
  <c r="AT1316" i="2"/>
  <c r="AU1316" i="2"/>
  <c r="AV1316" i="2"/>
  <c r="AW1316" i="2"/>
  <c r="AX1316" i="2"/>
  <c r="AY1316" i="2"/>
  <c r="AZ1316" i="2"/>
  <c r="M1317" i="2"/>
  <c r="AS1317" i="2"/>
  <c r="AT1317" i="2"/>
  <c r="AU1317" i="2"/>
  <c r="AV1317" i="2"/>
  <c r="AW1317" i="2"/>
  <c r="AX1317" i="2"/>
  <c r="AY1317" i="2"/>
  <c r="AZ1317" i="2"/>
  <c r="M1318" i="2"/>
  <c r="AS1318" i="2"/>
  <c r="AT1318" i="2"/>
  <c r="AU1318" i="2"/>
  <c r="AV1318" i="2"/>
  <c r="AW1318" i="2"/>
  <c r="AX1318" i="2"/>
  <c r="AY1318" i="2"/>
  <c r="AZ1318" i="2"/>
  <c r="M1319" i="2"/>
  <c r="AS1319" i="2"/>
  <c r="AT1319" i="2"/>
  <c r="AU1319" i="2"/>
  <c r="AV1319" i="2"/>
  <c r="AW1319" i="2"/>
  <c r="AX1319" i="2"/>
  <c r="AY1319" i="2"/>
  <c r="AZ1319" i="2"/>
  <c r="M1320" i="2"/>
  <c r="AS1320" i="2"/>
  <c r="AT1320" i="2"/>
  <c r="AU1320" i="2"/>
  <c r="AV1320" i="2"/>
  <c r="AW1320" i="2"/>
  <c r="AX1320" i="2"/>
  <c r="AY1320" i="2"/>
  <c r="AZ1320" i="2"/>
  <c r="M1321" i="2"/>
  <c r="AS1321" i="2"/>
  <c r="AT1321" i="2"/>
  <c r="AU1321" i="2"/>
  <c r="AV1321" i="2"/>
  <c r="AW1321" i="2"/>
  <c r="AX1321" i="2"/>
  <c r="AY1321" i="2"/>
  <c r="AZ1321" i="2"/>
  <c r="M1322" i="2"/>
  <c r="AS1322" i="2"/>
  <c r="AT1322" i="2"/>
  <c r="AU1322" i="2"/>
  <c r="AV1322" i="2"/>
  <c r="AW1322" i="2"/>
  <c r="AX1322" i="2"/>
  <c r="AY1322" i="2"/>
  <c r="AZ1322" i="2"/>
  <c r="M1323" i="2"/>
  <c r="AS1323" i="2"/>
  <c r="AT1323" i="2"/>
  <c r="AU1323" i="2"/>
  <c r="AV1323" i="2"/>
  <c r="AW1323" i="2"/>
  <c r="AX1323" i="2"/>
  <c r="AY1323" i="2"/>
  <c r="AZ1323" i="2"/>
  <c r="M1324" i="2"/>
  <c r="AS1324" i="2"/>
  <c r="AT1324" i="2"/>
  <c r="AU1324" i="2"/>
  <c r="AV1324" i="2"/>
  <c r="AW1324" i="2"/>
  <c r="AX1324" i="2"/>
  <c r="AY1324" i="2"/>
  <c r="AZ1324" i="2"/>
  <c r="M1325" i="2"/>
  <c r="AS1325" i="2"/>
  <c r="AT1325" i="2"/>
  <c r="AU1325" i="2"/>
  <c r="AV1325" i="2"/>
  <c r="AW1325" i="2"/>
  <c r="AX1325" i="2"/>
  <c r="AY1325" i="2"/>
  <c r="AZ1325" i="2"/>
  <c r="M1326" i="2"/>
  <c r="AS1326" i="2"/>
  <c r="AT1326" i="2"/>
  <c r="AU1326" i="2"/>
  <c r="AV1326" i="2"/>
  <c r="AW1326" i="2"/>
  <c r="AX1326" i="2"/>
  <c r="AY1326" i="2"/>
  <c r="AZ1326" i="2"/>
  <c r="M1327" i="2"/>
  <c r="AS1327" i="2"/>
  <c r="AT1327" i="2"/>
  <c r="AU1327" i="2"/>
  <c r="AV1327" i="2"/>
  <c r="AW1327" i="2"/>
  <c r="AX1327" i="2"/>
  <c r="AY1327" i="2"/>
  <c r="AZ1327" i="2"/>
  <c r="M1328" i="2"/>
  <c r="AS1328" i="2"/>
  <c r="AT1328" i="2"/>
  <c r="AU1328" i="2"/>
  <c r="AV1328" i="2"/>
  <c r="AW1328" i="2"/>
  <c r="AX1328" i="2"/>
  <c r="AY1328" i="2"/>
  <c r="AZ1328" i="2"/>
  <c r="M1329" i="2"/>
  <c r="AS1329" i="2"/>
  <c r="AT1329" i="2"/>
  <c r="AU1329" i="2"/>
  <c r="AV1329" i="2"/>
  <c r="AW1329" i="2"/>
  <c r="AX1329" i="2"/>
  <c r="AY1329" i="2"/>
  <c r="AZ1329" i="2"/>
  <c r="M1330" i="2"/>
  <c r="AS1330" i="2"/>
  <c r="AT1330" i="2"/>
  <c r="AU1330" i="2"/>
  <c r="AV1330" i="2"/>
  <c r="AW1330" i="2"/>
  <c r="AX1330" i="2"/>
  <c r="AY1330" i="2"/>
  <c r="AZ1330" i="2"/>
  <c r="M1331" i="2"/>
  <c r="AS1331" i="2"/>
  <c r="AT1331" i="2"/>
  <c r="AU1331" i="2"/>
  <c r="AV1331" i="2"/>
  <c r="AW1331" i="2"/>
  <c r="AX1331" i="2"/>
  <c r="AY1331" i="2"/>
  <c r="AZ1331" i="2"/>
  <c r="M1332" i="2"/>
  <c r="AS1332" i="2"/>
  <c r="AT1332" i="2"/>
  <c r="AU1332" i="2"/>
  <c r="AV1332" i="2"/>
  <c r="AW1332" i="2"/>
  <c r="AX1332" i="2"/>
  <c r="AY1332" i="2"/>
  <c r="AZ1332" i="2"/>
  <c r="M1333" i="2"/>
  <c r="AS1333" i="2"/>
  <c r="AT1333" i="2"/>
  <c r="AU1333" i="2"/>
  <c r="AV1333" i="2"/>
  <c r="AW1333" i="2"/>
  <c r="AX1333" i="2"/>
  <c r="AY1333" i="2"/>
  <c r="AZ1333" i="2"/>
  <c r="M1334" i="2"/>
  <c r="AS1334" i="2"/>
  <c r="AT1334" i="2"/>
  <c r="AU1334" i="2"/>
  <c r="AV1334" i="2"/>
  <c r="AW1334" i="2"/>
  <c r="AX1334" i="2"/>
  <c r="AY1334" i="2"/>
  <c r="AZ1334" i="2"/>
  <c r="M1335" i="2"/>
  <c r="AS1335" i="2"/>
  <c r="AT1335" i="2"/>
  <c r="AU1335" i="2"/>
  <c r="AV1335" i="2"/>
  <c r="AW1335" i="2"/>
  <c r="AX1335" i="2"/>
  <c r="AY1335" i="2"/>
  <c r="AZ1335" i="2"/>
  <c r="M1336" i="2"/>
  <c r="AS1336" i="2"/>
  <c r="AT1336" i="2"/>
  <c r="AU1336" i="2"/>
  <c r="AV1336" i="2"/>
  <c r="AW1336" i="2"/>
  <c r="AX1336" i="2"/>
  <c r="AY1336" i="2"/>
  <c r="AZ1336" i="2"/>
  <c r="M1337" i="2"/>
  <c r="AS1337" i="2"/>
  <c r="AT1337" i="2"/>
  <c r="AU1337" i="2"/>
  <c r="AV1337" i="2"/>
  <c r="AW1337" i="2"/>
  <c r="AX1337" i="2"/>
  <c r="AY1337" i="2"/>
  <c r="AZ1337" i="2"/>
  <c r="M1338" i="2"/>
  <c r="AS1338" i="2"/>
  <c r="AT1338" i="2"/>
  <c r="AU1338" i="2"/>
  <c r="AV1338" i="2"/>
  <c r="AW1338" i="2"/>
  <c r="AX1338" i="2"/>
  <c r="AY1338" i="2"/>
  <c r="AZ1338" i="2"/>
  <c r="M1339" i="2"/>
  <c r="AS1339" i="2"/>
  <c r="AT1339" i="2"/>
  <c r="AU1339" i="2"/>
  <c r="AV1339" i="2"/>
  <c r="AW1339" i="2"/>
  <c r="AX1339" i="2"/>
  <c r="AY1339" i="2"/>
  <c r="AZ1339" i="2"/>
  <c r="M1340" i="2"/>
  <c r="AS1340" i="2"/>
  <c r="AT1340" i="2"/>
  <c r="AU1340" i="2"/>
  <c r="AV1340" i="2"/>
  <c r="AW1340" i="2"/>
  <c r="AX1340" i="2"/>
  <c r="AY1340" i="2"/>
  <c r="AZ1340" i="2"/>
  <c r="M1341" i="2"/>
  <c r="AS1341" i="2"/>
  <c r="AT1341" i="2"/>
  <c r="AU1341" i="2"/>
  <c r="AV1341" i="2"/>
  <c r="AW1341" i="2"/>
  <c r="AX1341" i="2"/>
  <c r="AY1341" i="2"/>
  <c r="AZ1341" i="2"/>
  <c r="M1342" i="2"/>
  <c r="AS1342" i="2"/>
  <c r="AT1342" i="2"/>
  <c r="AU1342" i="2"/>
  <c r="AV1342" i="2"/>
  <c r="AW1342" i="2"/>
  <c r="AX1342" i="2"/>
  <c r="AY1342" i="2"/>
  <c r="AZ1342" i="2"/>
  <c r="M1343" i="2"/>
  <c r="AS1343" i="2"/>
  <c r="AT1343" i="2"/>
  <c r="AU1343" i="2"/>
  <c r="AV1343" i="2"/>
  <c r="AW1343" i="2"/>
  <c r="AX1343" i="2"/>
  <c r="AY1343" i="2"/>
  <c r="AZ1343" i="2"/>
  <c r="M1344" i="2"/>
  <c r="AS1344" i="2"/>
  <c r="AT1344" i="2"/>
  <c r="AU1344" i="2"/>
  <c r="AV1344" i="2"/>
  <c r="AW1344" i="2"/>
  <c r="AX1344" i="2"/>
  <c r="AY1344" i="2"/>
  <c r="AZ1344" i="2"/>
  <c r="M1345" i="2"/>
  <c r="AS1345" i="2"/>
  <c r="AT1345" i="2"/>
  <c r="AU1345" i="2"/>
  <c r="AV1345" i="2"/>
  <c r="AW1345" i="2"/>
  <c r="AX1345" i="2"/>
  <c r="AY1345" i="2"/>
  <c r="AZ1345" i="2"/>
  <c r="M1346" i="2"/>
  <c r="AS1346" i="2"/>
  <c r="AT1346" i="2"/>
  <c r="AU1346" i="2"/>
  <c r="AV1346" i="2"/>
  <c r="AW1346" i="2"/>
  <c r="AX1346" i="2"/>
  <c r="AY1346" i="2"/>
  <c r="AZ1346" i="2"/>
  <c r="M1347" i="2"/>
  <c r="AS1347" i="2"/>
  <c r="AT1347" i="2"/>
  <c r="AU1347" i="2"/>
  <c r="AV1347" i="2"/>
  <c r="AW1347" i="2"/>
  <c r="AX1347" i="2"/>
  <c r="AY1347" i="2"/>
  <c r="AZ1347" i="2"/>
  <c r="M1348" i="2"/>
  <c r="AS1348" i="2"/>
  <c r="AT1348" i="2"/>
  <c r="AU1348" i="2"/>
  <c r="AV1348" i="2"/>
  <c r="AW1348" i="2"/>
  <c r="AX1348" i="2"/>
  <c r="AY1348" i="2"/>
  <c r="AZ1348" i="2"/>
  <c r="M1349" i="2"/>
  <c r="AS1349" i="2"/>
  <c r="AT1349" i="2"/>
  <c r="AU1349" i="2"/>
  <c r="AV1349" i="2"/>
  <c r="AW1349" i="2"/>
  <c r="AX1349" i="2"/>
  <c r="AY1349" i="2"/>
  <c r="AZ1349" i="2"/>
  <c r="M1350" i="2"/>
  <c r="AS1350" i="2"/>
  <c r="AT1350" i="2"/>
  <c r="AU1350" i="2"/>
  <c r="AV1350" i="2"/>
  <c r="AW1350" i="2"/>
  <c r="AX1350" i="2"/>
  <c r="AY1350" i="2"/>
  <c r="AZ1350" i="2"/>
  <c r="M1351" i="2"/>
  <c r="AS1351" i="2"/>
  <c r="AT1351" i="2"/>
  <c r="AU1351" i="2"/>
  <c r="AV1351" i="2"/>
  <c r="AW1351" i="2"/>
  <c r="AX1351" i="2"/>
  <c r="AY1351" i="2"/>
  <c r="AZ1351" i="2"/>
  <c r="M1352" i="2"/>
  <c r="AS1352" i="2"/>
  <c r="AT1352" i="2"/>
  <c r="AU1352" i="2"/>
  <c r="AV1352" i="2"/>
  <c r="AW1352" i="2"/>
  <c r="AX1352" i="2"/>
  <c r="AY1352" i="2"/>
  <c r="AZ1352" i="2"/>
  <c r="M1353" i="2"/>
  <c r="AS1353" i="2"/>
  <c r="AT1353" i="2"/>
  <c r="AU1353" i="2"/>
  <c r="AV1353" i="2"/>
  <c r="AW1353" i="2"/>
  <c r="AX1353" i="2"/>
  <c r="AY1353" i="2"/>
  <c r="AZ1353" i="2"/>
  <c r="M1354" i="2"/>
  <c r="AS1354" i="2"/>
  <c r="AT1354" i="2"/>
  <c r="AU1354" i="2"/>
  <c r="AV1354" i="2"/>
  <c r="AW1354" i="2"/>
  <c r="AX1354" i="2"/>
  <c r="AY1354" i="2"/>
  <c r="AZ1354" i="2"/>
  <c r="M1355" i="2"/>
  <c r="AS1355" i="2"/>
  <c r="AT1355" i="2"/>
  <c r="AU1355" i="2"/>
  <c r="AV1355" i="2"/>
  <c r="AW1355" i="2"/>
  <c r="AX1355" i="2"/>
  <c r="AY1355" i="2"/>
  <c r="AZ1355" i="2"/>
  <c r="M1356" i="2"/>
  <c r="AS1356" i="2"/>
  <c r="AT1356" i="2"/>
  <c r="AU1356" i="2"/>
  <c r="AV1356" i="2"/>
  <c r="AW1356" i="2"/>
  <c r="AX1356" i="2"/>
  <c r="AY1356" i="2"/>
  <c r="AZ1356" i="2"/>
  <c r="M1357" i="2"/>
  <c r="AS1357" i="2"/>
  <c r="AT1357" i="2"/>
  <c r="AU1357" i="2"/>
  <c r="AV1357" i="2"/>
  <c r="AW1357" i="2"/>
  <c r="AX1357" i="2"/>
  <c r="AY1357" i="2"/>
  <c r="AZ1357" i="2"/>
  <c r="M1358" i="2"/>
  <c r="AS1358" i="2"/>
  <c r="AT1358" i="2"/>
  <c r="AU1358" i="2"/>
  <c r="AV1358" i="2"/>
  <c r="AW1358" i="2"/>
  <c r="AX1358" i="2"/>
  <c r="AY1358" i="2"/>
  <c r="AZ1358" i="2"/>
  <c r="M1359" i="2"/>
  <c r="AS1359" i="2"/>
  <c r="AT1359" i="2"/>
  <c r="AU1359" i="2"/>
  <c r="AV1359" i="2"/>
  <c r="AW1359" i="2"/>
  <c r="AX1359" i="2"/>
  <c r="AY1359" i="2"/>
  <c r="AZ1359" i="2"/>
  <c r="M1360" i="2"/>
  <c r="AS1360" i="2"/>
  <c r="AT1360" i="2"/>
  <c r="AU1360" i="2"/>
  <c r="AV1360" i="2"/>
  <c r="AW1360" i="2"/>
  <c r="AX1360" i="2"/>
  <c r="AY1360" i="2"/>
  <c r="AZ1360" i="2"/>
  <c r="M1361" i="2"/>
  <c r="AS1361" i="2"/>
  <c r="AT1361" i="2"/>
  <c r="AU1361" i="2"/>
  <c r="AV1361" i="2"/>
  <c r="AW1361" i="2"/>
  <c r="AX1361" i="2"/>
  <c r="AY1361" i="2"/>
  <c r="AZ1361" i="2"/>
  <c r="M1362" i="2"/>
  <c r="AS1362" i="2"/>
  <c r="AT1362" i="2"/>
  <c r="AU1362" i="2"/>
  <c r="AV1362" i="2"/>
  <c r="AW1362" i="2"/>
  <c r="AX1362" i="2"/>
  <c r="AY1362" i="2"/>
  <c r="AZ1362" i="2"/>
  <c r="M1363" i="2"/>
  <c r="AS1363" i="2"/>
  <c r="AT1363" i="2"/>
  <c r="AU1363" i="2"/>
  <c r="AV1363" i="2"/>
  <c r="AW1363" i="2"/>
  <c r="AX1363" i="2"/>
  <c r="AY1363" i="2"/>
  <c r="AZ1363" i="2"/>
  <c r="M1364" i="2"/>
  <c r="AS1364" i="2"/>
  <c r="AT1364" i="2"/>
  <c r="AU1364" i="2"/>
  <c r="AV1364" i="2"/>
  <c r="AW1364" i="2"/>
  <c r="AX1364" i="2"/>
  <c r="AY1364" i="2"/>
  <c r="AZ1364" i="2"/>
  <c r="M1365" i="2"/>
  <c r="AS1365" i="2"/>
  <c r="AT1365" i="2"/>
  <c r="AU1365" i="2"/>
  <c r="AV1365" i="2"/>
  <c r="AW1365" i="2"/>
  <c r="AX1365" i="2"/>
  <c r="AY1365" i="2"/>
  <c r="AZ1365" i="2"/>
  <c r="M1366" i="2"/>
  <c r="AS1366" i="2"/>
  <c r="AT1366" i="2"/>
  <c r="AU1366" i="2"/>
  <c r="AV1366" i="2"/>
  <c r="AW1366" i="2"/>
  <c r="AX1366" i="2"/>
  <c r="AY1366" i="2"/>
  <c r="AZ1366" i="2"/>
  <c r="M1367" i="2"/>
  <c r="AS1367" i="2"/>
  <c r="AT1367" i="2"/>
  <c r="AU1367" i="2"/>
  <c r="AV1367" i="2"/>
  <c r="AW1367" i="2"/>
  <c r="AX1367" i="2"/>
  <c r="AY1367" i="2"/>
  <c r="AZ1367" i="2"/>
  <c r="M1368" i="2"/>
  <c r="AS1368" i="2"/>
  <c r="AT1368" i="2"/>
  <c r="AU1368" i="2"/>
  <c r="AV1368" i="2"/>
  <c r="AW1368" i="2"/>
  <c r="AX1368" i="2"/>
  <c r="AY1368" i="2"/>
  <c r="AZ1368" i="2"/>
  <c r="M1369" i="2"/>
  <c r="AS1369" i="2"/>
  <c r="AT1369" i="2"/>
  <c r="AU1369" i="2"/>
  <c r="AV1369" i="2"/>
  <c r="AW1369" i="2"/>
  <c r="AX1369" i="2"/>
  <c r="AY1369" i="2"/>
  <c r="AZ1369" i="2"/>
  <c r="M1370" i="2"/>
  <c r="AS1370" i="2"/>
  <c r="AT1370" i="2"/>
  <c r="AU1370" i="2"/>
  <c r="AV1370" i="2"/>
  <c r="AW1370" i="2"/>
  <c r="AX1370" i="2"/>
  <c r="AY1370" i="2"/>
  <c r="AZ1370" i="2"/>
  <c r="M1371" i="2"/>
  <c r="AS1371" i="2"/>
  <c r="AT1371" i="2"/>
  <c r="AU1371" i="2"/>
  <c r="AV1371" i="2"/>
  <c r="AW1371" i="2"/>
  <c r="AX1371" i="2"/>
  <c r="AY1371" i="2"/>
  <c r="AZ1371" i="2"/>
  <c r="M1372" i="2"/>
  <c r="AS1372" i="2"/>
  <c r="AT1372" i="2"/>
  <c r="AU1372" i="2"/>
  <c r="AV1372" i="2"/>
  <c r="AW1372" i="2"/>
  <c r="AX1372" i="2"/>
  <c r="AY1372" i="2"/>
  <c r="AZ1372" i="2"/>
  <c r="M1373" i="2"/>
  <c r="AS1373" i="2"/>
  <c r="AT1373" i="2"/>
  <c r="AU1373" i="2"/>
  <c r="AV1373" i="2"/>
  <c r="AW1373" i="2"/>
  <c r="AX1373" i="2"/>
  <c r="AY1373" i="2"/>
  <c r="AZ1373" i="2"/>
  <c r="M1375" i="2"/>
  <c r="AS1375" i="2"/>
  <c r="AT1375" i="2"/>
  <c r="AU1375" i="2"/>
  <c r="AV1375" i="2"/>
  <c r="AW1375" i="2"/>
  <c r="AX1375" i="2"/>
  <c r="AY1375" i="2"/>
  <c r="AZ1375" i="2"/>
  <c r="M1376" i="2"/>
  <c r="AS1376" i="2"/>
  <c r="AT1376" i="2"/>
  <c r="AU1376" i="2"/>
  <c r="AV1376" i="2"/>
  <c r="AW1376" i="2"/>
  <c r="AX1376" i="2"/>
  <c r="AY1376" i="2"/>
  <c r="AZ1376" i="2"/>
  <c r="M1377" i="2"/>
  <c r="AS1377" i="2"/>
  <c r="AT1377" i="2"/>
  <c r="AU1377" i="2"/>
  <c r="AV1377" i="2"/>
  <c r="AW1377" i="2"/>
  <c r="AX1377" i="2"/>
  <c r="AY1377" i="2"/>
  <c r="AZ1377" i="2"/>
  <c r="M1378" i="2"/>
  <c r="AS1378" i="2"/>
  <c r="AT1378" i="2"/>
  <c r="AU1378" i="2"/>
  <c r="AV1378" i="2"/>
  <c r="AW1378" i="2"/>
  <c r="AX1378" i="2"/>
  <c r="AY1378" i="2"/>
  <c r="AZ1378" i="2"/>
  <c r="M1379" i="2"/>
  <c r="AS1379" i="2"/>
  <c r="AT1379" i="2"/>
  <c r="AU1379" i="2"/>
  <c r="AV1379" i="2"/>
  <c r="AW1379" i="2"/>
  <c r="AX1379" i="2"/>
  <c r="AY1379" i="2"/>
  <c r="AZ1379" i="2"/>
  <c r="M1380" i="2"/>
  <c r="AS1380" i="2"/>
  <c r="AT1380" i="2"/>
  <c r="AU1380" i="2"/>
  <c r="AV1380" i="2"/>
  <c r="AW1380" i="2"/>
  <c r="AX1380" i="2"/>
  <c r="AY1380" i="2"/>
  <c r="AZ1380" i="2"/>
  <c r="M1381" i="2"/>
  <c r="AS1381" i="2"/>
  <c r="AT1381" i="2"/>
  <c r="AU1381" i="2"/>
  <c r="AV1381" i="2"/>
  <c r="AW1381" i="2"/>
  <c r="AX1381" i="2"/>
  <c r="AY1381" i="2"/>
  <c r="AZ1381" i="2"/>
  <c r="M1382" i="2"/>
  <c r="AS1382" i="2"/>
  <c r="AT1382" i="2"/>
  <c r="AU1382" i="2"/>
  <c r="AV1382" i="2"/>
  <c r="AW1382" i="2"/>
  <c r="AX1382" i="2"/>
  <c r="AY1382" i="2"/>
  <c r="AZ1382" i="2"/>
  <c r="M1383" i="2"/>
  <c r="AS1383" i="2"/>
  <c r="AT1383" i="2"/>
  <c r="AU1383" i="2"/>
  <c r="AV1383" i="2"/>
  <c r="AW1383" i="2"/>
  <c r="AX1383" i="2"/>
  <c r="AY1383" i="2"/>
  <c r="AZ1383" i="2"/>
  <c r="M1384" i="2"/>
  <c r="AS1384" i="2"/>
  <c r="AT1384" i="2"/>
  <c r="AU1384" i="2"/>
  <c r="AV1384" i="2"/>
  <c r="AW1384" i="2"/>
  <c r="AX1384" i="2"/>
  <c r="AY1384" i="2"/>
  <c r="AZ1384" i="2"/>
  <c r="M1385" i="2"/>
  <c r="AS1385" i="2"/>
  <c r="AT1385" i="2"/>
  <c r="AU1385" i="2"/>
  <c r="AV1385" i="2"/>
  <c r="AW1385" i="2"/>
  <c r="AX1385" i="2"/>
  <c r="AY1385" i="2"/>
  <c r="AZ1385" i="2"/>
  <c r="M1386" i="2"/>
  <c r="AS1386" i="2"/>
  <c r="AT1386" i="2"/>
  <c r="AU1386" i="2"/>
  <c r="AV1386" i="2"/>
  <c r="AW1386" i="2"/>
  <c r="AX1386" i="2"/>
  <c r="AY1386" i="2"/>
  <c r="AZ1386" i="2"/>
  <c r="M1387" i="2"/>
  <c r="AS1387" i="2"/>
  <c r="AT1387" i="2"/>
  <c r="AU1387" i="2"/>
  <c r="AV1387" i="2"/>
  <c r="AW1387" i="2"/>
  <c r="AX1387" i="2"/>
  <c r="AY1387" i="2"/>
  <c r="AZ1387" i="2"/>
  <c r="M1388" i="2"/>
  <c r="AS1388" i="2"/>
  <c r="AT1388" i="2"/>
  <c r="AU1388" i="2"/>
  <c r="AV1388" i="2"/>
  <c r="AW1388" i="2"/>
  <c r="AX1388" i="2"/>
  <c r="AY1388" i="2"/>
  <c r="AZ1388" i="2"/>
  <c r="M1389" i="2"/>
  <c r="AS1389" i="2"/>
  <c r="AT1389" i="2"/>
  <c r="AU1389" i="2"/>
  <c r="AV1389" i="2"/>
  <c r="AW1389" i="2"/>
  <c r="AX1389" i="2"/>
  <c r="AY1389" i="2"/>
  <c r="AZ1389" i="2"/>
  <c r="M1390" i="2"/>
  <c r="AS1390" i="2"/>
  <c r="AT1390" i="2"/>
  <c r="AU1390" i="2"/>
  <c r="AV1390" i="2"/>
  <c r="AW1390" i="2"/>
  <c r="AX1390" i="2"/>
  <c r="AY1390" i="2"/>
  <c r="AZ1390" i="2"/>
  <c r="M1391" i="2"/>
  <c r="AS1391" i="2"/>
  <c r="AT1391" i="2"/>
  <c r="AU1391" i="2"/>
  <c r="AV1391" i="2"/>
  <c r="AW1391" i="2"/>
  <c r="AX1391" i="2"/>
  <c r="AY1391" i="2"/>
  <c r="AZ1391" i="2"/>
  <c r="M1392" i="2"/>
  <c r="AS1392" i="2"/>
  <c r="AT1392" i="2"/>
  <c r="AU1392" i="2"/>
  <c r="AV1392" i="2"/>
  <c r="AW1392" i="2"/>
  <c r="AX1392" i="2"/>
  <c r="AY1392" i="2"/>
  <c r="AZ1392" i="2"/>
  <c r="M1393" i="2"/>
  <c r="AS1393" i="2"/>
  <c r="AT1393" i="2"/>
  <c r="AU1393" i="2"/>
  <c r="AV1393" i="2"/>
  <c r="AW1393" i="2"/>
  <c r="AX1393" i="2"/>
  <c r="AY1393" i="2"/>
  <c r="AZ1393" i="2"/>
  <c r="M1394" i="2"/>
  <c r="AS1394" i="2"/>
  <c r="AT1394" i="2"/>
  <c r="AU1394" i="2"/>
  <c r="AV1394" i="2"/>
  <c r="AW1394" i="2"/>
  <c r="AX1394" i="2"/>
  <c r="AY1394" i="2"/>
  <c r="AZ1394" i="2"/>
  <c r="M1395" i="2"/>
  <c r="AS1395" i="2"/>
  <c r="AT1395" i="2"/>
  <c r="AU1395" i="2"/>
  <c r="AV1395" i="2"/>
  <c r="AW1395" i="2"/>
  <c r="AX1395" i="2"/>
  <c r="AY1395" i="2"/>
  <c r="AZ1395" i="2"/>
  <c r="M1396" i="2"/>
  <c r="AS1396" i="2"/>
  <c r="AT1396" i="2"/>
  <c r="AU1396" i="2"/>
  <c r="AV1396" i="2"/>
  <c r="AW1396" i="2"/>
  <c r="AX1396" i="2"/>
  <c r="AY1396" i="2"/>
  <c r="AZ1396" i="2"/>
  <c r="M1397" i="2"/>
  <c r="AS1397" i="2"/>
  <c r="AT1397" i="2"/>
  <c r="AU1397" i="2"/>
  <c r="AV1397" i="2"/>
  <c r="AW1397" i="2"/>
  <c r="AX1397" i="2"/>
  <c r="AY1397" i="2"/>
  <c r="AZ1397" i="2"/>
  <c r="M1398" i="2"/>
  <c r="AS1398" i="2"/>
  <c r="AT1398" i="2"/>
  <c r="AU1398" i="2"/>
  <c r="AV1398" i="2"/>
  <c r="AW1398" i="2"/>
  <c r="AX1398" i="2"/>
  <c r="AY1398" i="2"/>
  <c r="AZ1398" i="2"/>
  <c r="M1399" i="2"/>
  <c r="AS1399" i="2"/>
  <c r="AT1399" i="2"/>
  <c r="AU1399" i="2"/>
  <c r="AV1399" i="2"/>
  <c r="AW1399" i="2"/>
  <c r="AX1399" i="2"/>
  <c r="AY1399" i="2"/>
  <c r="AZ1399" i="2"/>
  <c r="M1400" i="2"/>
  <c r="AS1400" i="2"/>
  <c r="AT1400" i="2"/>
  <c r="AU1400" i="2"/>
  <c r="AV1400" i="2"/>
  <c r="AW1400" i="2"/>
  <c r="AX1400" i="2"/>
  <c r="AY1400" i="2"/>
  <c r="AZ1400" i="2"/>
  <c r="M1401" i="2"/>
  <c r="AS1401" i="2"/>
  <c r="AT1401" i="2"/>
  <c r="AU1401" i="2"/>
  <c r="AV1401" i="2"/>
  <c r="AW1401" i="2"/>
  <c r="AX1401" i="2"/>
  <c r="AY1401" i="2"/>
  <c r="AZ1401" i="2"/>
  <c r="M1402" i="2"/>
  <c r="AS1402" i="2"/>
  <c r="AT1402" i="2"/>
  <c r="AU1402" i="2"/>
  <c r="AV1402" i="2"/>
  <c r="AW1402" i="2"/>
  <c r="AX1402" i="2"/>
  <c r="AY1402" i="2"/>
  <c r="AZ1402" i="2"/>
  <c r="M1403" i="2"/>
  <c r="AS1403" i="2"/>
  <c r="AT1403" i="2"/>
  <c r="AU1403" i="2"/>
  <c r="AV1403" i="2"/>
  <c r="AW1403" i="2"/>
  <c r="AX1403" i="2"/>
  <c r="AY1403" i="2"/>
  <c r="AZ1403" i="2"/>
  <c r="M1404" i="2"/>
  <c r="AS1404" i="2"/>
  <c r="AT1404" i="2"/>
  <c r="AU1404" i="2"/>
  <c r="AV1404" i="2"/>
  <c r="AW1404" i="2"/>
  <c r="AX1404" i="2"/>
  <c r="AY1404" i="2"/>
  <c r="AZ1404" i="2"/>
  <c r="M1405" i="2"/>
  <c r="AS1405" i="2"/>
  <c r="AT1405" i="2"/>
  <c r="AU1405" i="2"/>
  <c r="AV1405" i="2"/>
  <c r="AW1405" i="2"/>
  <c r="AX1405" i="2"/>
  <c r="AY1405" i="2"/>
  <c r="AZ1405" i="2"/>
  <c r="M1406" i="2"/>
  <c r="AS1406" i="2"/>
  <c r="AT1406" i="2"/>
  <c r="AU1406" i="2"/>
  <c r="AV1406" i="2"/>
  <c r="AW1406" i="2"/>
  <c r="AX1406" i="2"/>
  <c r="AY1406" i="2"/>
  <c r="AZ1406" i="2"/>
  <c r="M1407" i="2"/>
  <c r="AS1407" i="2"/>
  <c r="AT1407" i="2"/>
  <c r="AU1407" i="2"/>
  <c r="AV1407" i="2"/>
  <c r="AW1407" i="2"/>
  <c r="AX1407" i="2"/>
  <c r="AY1407" i="2"/>
  <c r="AZ1407" i="2"/>
  <c r="M1408" i="2"/>
  <c r="AS1408" i="2"/>
  <c r="AT1408" i="2"/>
  <c r="AU1408" i="2"/>
  <c r="AV1408" i="2"/>
  <c r="AW1408" i="2"/>
  <c r="AX1408" i="2"/>
  <c r="AY1408" i="2"/>
  <c r="AZ1408" i="2"/>
  <c r="M1409" i="2"/>
  <c r="AS1409" i="2"/>
  <c r="AT1409" i="2"/>
  <c r="AU1409" i="2"/>
  <c r="AV1409" i="2"/>
  <c r="AW1409" i="2"/>
  <c r="AX1409" i="2"/>
  <c r="AY1409" i="2"/>
  <c r="AZ1409" i="2"/>
  <c r="M1410" i="2"/>
  <c r="AS1410" i="2"/>
  <c r="AT1410" i="2"/>
  <c r="AU1410" i="2"/>
  <c r="AV1410" i="2"/>
  <c r="AW1410" i="2"/>
  <c r="AX1410" i="2"/>
  <c r="AY1410" i="2"/>
  <c r="AZ1410" i="2"/>
  <c r="M1411" i="2"/>
  <c r="AS1411" i="2"/>
  <c r="AT1411" i="2"/>
  <c r="AU1411" i="2"/>
  <c r="AV1411" i="2"/>
  <c r="AW1411" i="2"/>
  <c r="AX1411" i="2"/>
  <c r="AY1411" i="2"/>
  <c r="AZ1411" i="2"/>
  <c r="M1412" i="2"/>
  <c r="AS1412" i="2"/>
  <c r="AT1412" i="2"/>
  <c r="AU1412" i="2"/>
  <c r="AV1412" i="2"/>
  <c r="AW1412" i="2"/>
  <c r="AX1412" i="2"/>
  <c r="AY1412" i="2"/>
  <c r="AZ1412" i="2"/>
  <c r="M1413" i="2"/>
  <c r="AS1413" i="2"/>
  <c r="AT1413" i="2"/>
  <c r="AU1413" i="2"/>
  <c r="AV1413" i="2"/>
  <c r="AW1413" i="2"/>
  <c r="AX1413" i="2"/>
  <c r="AY1413" i="2"/>
  <c r="AZ1413" i="2"/>
  <c r="M1414" i="2"/>
  <c r="AS1414" i="2"/>
  <c r="AT1414" i="2"/>
  <c r="AU1414" i="2"/>
  <c r="AV1414" i="2"/>
  <c r="AW1414" i="2"/>
  <c r="AX1414" i="2"/>
  <c r="AY1414" i="2"/>
  <c r="AZ1414" i="2"/>
  <c r="M1415" i="2"/>
  <c r="AS1415" i="2"/>
  <c r="AT1415" i="2"/>
  <c r="AU1415" i="2"/>
  <c r="AV1415" i="2"/>
  <c r="AW1415" i="2"/>
  <c r="AX1415" i="2"/>
  <c r="AY1415" i="2"/>
  <c r="AZ1415" i="2"/>
  <c r="M1416" i="2"/>
  <c r="AS1416" i="2"/>
  <c r="AT1416" i="2"/>
  <c r="AU1416" i="2"/>
  <c r="AV1416" i="2"/>
  <c r="AW1416" i="2"/>
  <c r="AX1416" i="2"/>
  <c r="AY1416" i="2"/>
  <c r="AZ1416" i="2"/>
  <c r="M1417" i="2"/>
  <c r="AS1417" i="2"/>
  <c r="AT1417" i="2"/>
  <c r="AU1417" i="2"/>
  <c r="AV1417" i="2"/>
  <c r="AW1417" i="2"/>
  <c r="AX1417" i="2"/>
  <c r="AY1417" i="2"/>
  <c r="AZ1417" i="2"/>
  <c r="M1418" i="2"/>
  <c r="AS1418" i="2"/>
  <c r="AT1418" i="2"/>
  <c r="AU1418" i="2"/>
  <c r="AV1418" i="2"/>
  <c r="AW1418" i="2"/>
  <c r="AX1418" i="2"/>
  <c r="AY1418" i="2"/>
  <c r="AZ1418" i="2"/>
  <c r="M1419" i="2"/>
  <c r="AS1419" i="2"/>
  <c r="AT1419" i="2"/>
  <c r="AU1419" i="2"/>
  <c r="AV1419" i="2"/>
  <c r="AW1419" i="2"/>
  <c r="AX1419" i="2"/>
  <c r="AY1419" i="2"/>
  <c r="AZ1419" i="2"/>
  <c r="M1420" i="2"/>
  <c r="AS1420" i="2"/>
  <c r="AT1420" i="2"/>
  <c r="AU1420" i="2"/>
  <c r="AV1420" i="2"/>
  <c r="AW1420" i="2"/>
  <c r="AX1420" i="2"/>
  <c r="AY1420" i="2"/>
  <c r="AZ1420" i="2"/>
  <c r="M1421" i="2"/>
  <c r="AS1421" i="2"/>
  <c r="AT1421" i="2"/>
  <c r="AU1421" i="2"/>
  <c r="AV1421" i="2"/>
  <c r="AW1421" i="2"/>
  <c r="AX1421" i="2"/>
  <c r="AY1421" i="2"/>
  <c r="AZ1421" i="2"/>
  <c r="M1422" i="2"/>
  <c r="AS1422" i="2"/>
  <c r="AT1422" i="2"/>
  <c r="AU1422" i="2"/>
  <c r="AV1422" i="2"/>
  <c r="AW1422" i="2"/>
  <c r="AX1422" i="2"/>
  <c r="AY1422" i="2"/>
  <c r="AZ1422" i="2"/>
  <c r="M1423" i="2"/>
  <c r="AS1423" i="2"/>
  <c r="AT1423" i="2"/>
  <c r="AU1423" i="2"/>
  <c r="AV1423" i="2"/>
  <c r="AW1423" i="2"/>
  <c r="AX1423" i="2"/>
  <c r="AY1423" i="2"/>
  <c r="AZ1423" i="2"/>
  <c r="M1424" i="2"/>
  <c r="AS1424" i="2"/>
  <c r="AT1424" i="2"/>
  <c r="AU1424" i="2"/>
  <c r="AV1424" i="2"/>
  <c r="AW1424" i="2"/>
  <c r="AX1424" i="2"/>
  <c r="AY1424" i="2"/>
  <c r="AZ1424" i="2"/>
  <c r="M1425" i="2"/>
  <c r="AS1425" i="2"/>
  <c r="AT1425" i="2"/>
  <c r="AU1425" i="2"/>
  <c r="AV1425" i="2"/>
  <c r="AW1425" i="2"/>
  <c r="AX1425" i="2"/>
  <c r="AY1425" i="2"/>
  <c r="AZ1425" i="2"/>
  <c r="M1426" i="2"/>
  <c r="AS1426" i="2"/>
  <c r="AT1426" i="2"/>
  <c r="AU1426" i="2"/>
  <c r="AV1426" i="2"/>
  <c r="AW1426" i="2"/>
  <c r="AX1426" i="2"/>
  <c r="AY1426" i="2"/>
  <c r="AZ1426" i="2"/>
  <c r="M1427" i="2"/>
  <c r="AS1427" i="2"/>
  <c r="AT1427" i="2"/>
  <c r="AU1427" i="2"/>
  <c r="AV1427" i="2"/>
  <c r="AW1427" i="2"/>
  <c r="AX1427" i="2"/>
  <c r="AY1427" i="2"/>
  <c r="AZ1427" i="2"/>
  <c r="M1428" i="2"/>
  <c r="AS1428" i="2"/>
  <c r="AT1428" i="2"/>
  <c r="AU1428" i="2"/>
  <c r="AV1428" i="2"/>
  <c r="AW1428" i="2"/>
  <c r="AX1428" i="2"/>
  <c r="AY1428" i="2"/>
  <c r="AZ1428" i="2"/>
  <c r="M1429" i="2"/>
  <c r="AS1429" i="2"/>
  <c r="AT1429" i="2"/>
  <c r="AU1429" i="2"/>
  <c r="AV1429" i="2"/>
  <c r="AW1429" i="2"/>
  <c r="AX1429" i="2"/>
  <c r="AY1429" i="2"/>
  <c r="AZ1429" i="2"/>
  <c r="M1430" i="2"/>
  <c r="AS1430" i="2"/>
  <c r="AT1430" i="2"/>
  <c r="AU1430" i="2"/>
  <c r="AV1430" i="2"/>
  <c r="AW1430" i="2"/>
  <c r="AX1430" i="2"/>
  <c r="AY1430" i="2"/>
  <c r="AZ1430" i="2"/>
  <c r="M1431" i="2"/>
  <c r="AS1431" i="2"/>
  <c r="AT1431" i="2"/>
  <c r="AU1431" i="2"/>
  <c r="AV1431" i="2"/>
  <c r="AW1431" i="2"/>
  <c r="AX1431" i="2"/>
  <c r="AY1431" i="2"/>
  <c r="AZ1431" i="2"/>
  <c r="M1432" i="2"/>
  <c r="AS1432" i="2"/>
  <c r="AT1432" i="2"/>
  <c r="AU1432" i="2"/>
  <c r="AV1432" i="2"/>
  <c r="AW1432" i="2"/>
  <c r="AX1432" i="2"/>
  <c r="AY1432" i="2"/>
  <c r="AZ1432" i="2"/>
  <c r="M1433" i="2"/>
  <c r="AS1433" i="2"/>
  <c r="AT1433" i="2"/>
  <c r="AU1433" i="2"/>
  <c r="AV1433" i="2"/>
  <c r="AW1433" i="2"/>
  <c r="AX1433" i="2"/>
  <c r="AY1433" i="2"/>
  <c r="AZ1433" i="2"/>
  <c r="M1434" i="2"/>
  <c r="AS1434" i="2"/>
  <c r="AT1434" i="2"/>
  <c r="AU1434" i="2"/>
  <c r="AV1434" i="2"/>
  <c r="AW1434" i="2"/>
  <c r="AX1434" i="2"/>
  <c r="AY1434" i="2"/>
  <c r="AZ1434" i="2"/>
  <c r="M1435" i="2"/>
  <c r="AS1435" i="2"/>
  <c r="AT1435" i="2"/>
  <c r="AU1435" i="2"/>
  <c r="AV1435" i="2"/>
  <c r="AW1435" i="2"/>
  <c r="AX1435" i="2"/>
  <c r="AY1435" i="2"/>
  <c r="AZ1435" i="2"/>
  <c r="M1436" i="2"/>
  <c r="AS1436" i="2"/>
  <c r="AT1436" i="2"/>
  <c r="AU1436" i="2"/>
  <c r="AV1436" i="2"/>
  <c r="AW1436" i="2"/>
  <c r="AX1436" i="2"/>
  <c r="AY1436" i="2"/>
  <c r="AZ1436" i="2"/>
  <c r="M1437" i="2"/>
  <c r="AS1437" i="2"/>
  <c r="AT1437" i="2"/>
  <c r="AU1437" i="2"/>
  <c r="AV1437" i="2"/>
  <c r="AW1437" i="2"/>
  <c r="AX1437" i="2"/>
  <c r="AY1437" i="2"/>
  <c r="AZ1437" i="2"/>
  <c r="M1438" i="2"/>
  <c r="AS1438" i="2"/>
  <c r="AT1438" i="2"/>
  <c r="AU1438" i="2"/>
  <c r="AV1438" i="2"/>
  <c r="AW1438" i="2"/>
  <c r="AX1438" i="2"/>
  <c r="AY1438" i="2"/>
  <c r="AZ1438" i="2"/>
  <c r="M1439" i="2"/>
  <c r="AS1439" i="2"/>
  <c r="AT1439" i="2"/>
  <c r="AU1439" i="2"/>
  <c r="AV1439" i="2"/>
  <c r="AW1439" i="2"/>
  <c r="AX1439" i="2"/>
  <c r="AY1439" i="2"/>
  <c r="AZ1439" i="2"/>
  <c r="M1440" i="2"/>
  <c r="AS1440" i="2"/>
  <c r="AT1440" i="2"/>
  <c r="AU1440" i="2"/>
  <c r="AV1440" i="2"/>
  <c r="AW1440" i="2"/>
  <c r="AX1440" i="2"/>
  <c r="AY1440" i="2"/>
  <c r="AZ1440" i="2"/>
  <c r="M1441" i="2"/>
  <c r="AS1441" i="2"/>
  <c r="AT1441" i="2"/>
  <c r="AU1441" i="2"/>
  <c r="AV1441" i="2"/>
  <c r="AW1441" i="2"/>
  <c r="AX1441" i="2"/>
  <c r="AY1441" i="2"/>
  <c r="AZ1441" i="2"/>
  <c r="M1442" i="2"/>
  <c r="AS1442" i="2"/>
  <c r="AT1442" i="2"/>
  <c r="AU1442" i="2"/>
  <c r="AV1442" i="2"/>
  <c r="AW1442" i="2"/>
  <c r="AX1442" i="2"/>
  <c r="AY1442" i="2"/>
  <c r="AZ1442" i="2"/>
  <c r="M1443" i="2"/>
  <c r="AS1443" i="2"/>
  <c r="AT1443" i="2"/>
  <c r="AU1443" i="2"/>
  <c r="AV1443" i="2"/>
  <c r="AW1443" i="2"/>
  <c r="AX1443" i="2"/>
  <c r="AY1443" i="2"/>
  <c r="AZ1443" i="2"/>
  <c r="M1444" i="2"/>
  <c r="AS1444" i="2"/>
  <c r="AT1444" i="2"/>
  <c r="AU1444" i="2"/>
  <c r="AV1444" i="2"/>
  <c r="AW1444" i="2"/>
  <c r="AX1444" i="2"/>
  <c r="AY1444" i="2"/>
  <c r="AZ1444" i="2"/>
  <c r="M1445" i="2"/>
  <c r="AS1445" i="2"/>
  <c r="AT1445" i="2"/>
  <c r="AU1445" i="2"/>
  <c r="AV1445" i="2"/>
  <c r="AW1445" i="2"/>
  <c r="AX1445" i="2"/>
  <c r="AY1445" i="2"/>
  <c r="AZ1445" i="2"/>
  <c r="M1446" i="2"/>
  <c r="AS1446" i="2"/>
  <c r="AT1446" i="2"/>
  <c r="AU1446" i="2"/>
  <c r="AV1446" i="2"/>
  <c r="AW1446" i="2"/>
  <c r="AX1446" i="2"/>
  <c r="AY1446" i="2"/>
  <c r="AZ1446" i="2"/>
  <c r="M1447" i="2"/>
  <c r="AS1447" i="2"/>
  <c r="AT1447" i="2"/>
  <c r="AU1447" i="2"/>
  <c r="AV1447" i="2"/>
  <c r="AW1447" i="2"/>
  <c r="AX1447" i="2"/>
  <c r="AY1447" i="2"/>
  <c r="AZ1447" i="2"/>
  <c r="M1448" i="2"/>
  <c r="AS1448" i="2"/>
  <c r="AT1448" i="2"/>
  <c r="AU1448" i="2"/>
  <c r="AV1448" i="2"/>
  <c r="AW1448" i="2"/>
  <c r="AX1448" i="2"/>
  <c r="AY1448" i="2"/>
  <c r="AZ1448" i="2"/>
  <c r="M1449" i="2"/>
  <c r="AS1449" i="2"/>
  <c r="AT1449" i="2"/>
  <c r="AU1449" i="2"/>
  <c r="AV1449" i="2"/>
  <c r="AW1449" i="2"/>
  <c r="AX1449" i="2"/>
  <c r="AY1449" i="2"/>
  <c r="AZ1449" i="2"/>
  <c r="M1450" i="2"/>
  <c r="AS1450" i="2"/>
  <c r="AT1450" i="2"/>
  <c r="AU1450" i="2"/>
  <c r="AV1450" i="2"/>
  <c r="AW1450" i="2"/>
  <c r="AX1450" i="2"/>
  <c r="AY1450" i="2"/>
  <c r="AZ1450" i="2"/>
  <c r="M1451" i="2"/>
  <c r="AS1451" i="2"/>
  <c r="AT1451" i="2"/>
  <c r="AU1451" i="2"/>
  <c r="AV1451" i="2"/>
  <c r="AW1451" i="2"/>
  <c r="AX1451" i="2"/>
  <c r="AY1451" i="2"/>
  <c r="AZ1451" i="2"/>
  <c r="M1452" i="2"/>
  <c r="AS1452" i="2"/>
  <c r="AT1452" i="2"/>
  <c r="AU1452" i="2"/>
  <c r="AV1452" i="2"/>
  <c r="AW1452" i="2"/>
  <c r="AX1452" i="2"/>
  <c r="AY1452" i="2"/>
  <c r="AZ1452" i="2"/>
  <c r="M1453" i="2"/>
  <c r="AS1453" i="2"/>
  <c r="AT1453" i="2"/>
  <c r="AU1453" i="2"/>
  <c r="AV1453" i="2"/>
  <c r="AW1453" i="2"/>
  <c r="AX1453" i="2"/>
  <c r="AY1453" i="2"/>
  <c r="AZ1453" i="2"/>
  <c r="M1454" i="2"/>
  <c r="AS1454" i="2"/>
  <c r="AT1454" i="2"/>
  <c r="AU1454" i="2"/>
  <c r="AV1454" i="2"/>
  <c r="AW1454" i="2"/>
  <c r="AX1454" i="2"/>
  <c r="AY1454" i="2"/>
  <c r="AZ1454" i="2"/>
  <c r="M1455" i="2"/>
  <c r="AS1455" i="2"/>
  <c r="AT1455" i="2"/>
  <c r="AU1455" i="2"/>
  <c r="AV1455" i="2"/>
  <c r="AW1455" i="2"/>
  <c r="AX1455" i="2"/>
  <c r="AY1455" i="2"/>
  <c r="AZ1455" i="2"/>
  <c r="M1456" i="2"/>
  <c r="AS1456" i="2"/>
  <c r="AT1456" i="2"/>
  <c r="AU1456" i="2"/>
  <c r="AV1456" i="2"/>
  <c r="AW1456" i="2"/>
  <c r="AX1456" i="2"/>
  <c r="AY1456" i="2"/>
  <c r="AZ1456" i="2"/>
  <c r="M1457" i="2"/>
  <c r="AS1457" i="2"/>
  <c r="AT1457" i="2"/>
  <c r="AU1457" i="2"/>
  <c r="AV1457" i="2"/>
  <c r="AW1457" i="2"/>
  <c r="AX1457" i="2"/>
  <c r="AY1457" i="2"/>
  <c r="AZ1457" i="2"/>
  <c r="M1458" i="2"/>
  <c r="AS1458" i="2"/>
  <c r="AT1458" i="2"/>
  <c r="AU1458" i="2"/>
  <c r="AV1458" i="2"/>
  <c r="AW1458" i="2"/>
  <c r="AX1458" i="2"/>
  <c r="AY1458" i="2"/>
  <c r="AZ1458" i="2"/>
  <c r="M1459" i="2"/>
  <c r="AS1459" i="2"/>
  <c r="AT1459" i="2"/>
  <c r="AU1459" i="2"/>
  <c r="AV1459" i="2"/>
  <c r="AW1459" i="2"/>
  <c r="AX1459" i="2"/>
  <c r="AY1459" i="2"/>
  <c r="AZ1459" i="2"/>
  <c r="M1460" i="2"/>
  <c r="AS1460" i="2"/>
  <c r="AT1460" i="2"/>
  <c r="AU1460" i="2"/>
  <c r="AV1460" i="2"/>
  <c r="AW1460" i="2"/>
  <c r="AX1460" i="2"/>
  <c r="AY1460" i="2"/>
  <c r="AZ1460" i="2"/>
  <c r="M1461" i="2"/>
  <c r="AS1461" i="2"/>
  <c r="AT1461" i="2"/>
  <c r="AU1461" i="2"/>
  <c r="AV1461" i="2"/>
  <c r="AW1461" i="2"/>
  <c r="AX1461" i="2"/>
  <c r="AY1461" i="2"/>
  <c r="AZ1461" i="2"/>
  <c r="M1462" i="2"/>
  <c r="AS1462" i="2"/>
  <c r="AT1462" i="2"/>
  <c r="AU1462" i="2"/>
  <c r="AV1462" i="2"/>
  <c r="AW1462" i="2"/>
  <c r="AX1462" i="2"/>
  <c r="AY1462" i="2"/>
  <c r="AZ1462" i="2"/>
  <c r="M1464" i="2"/>
  <c r="AS1464" i="2"/>
  <c r="AT1464" i="2"/>
  <c r="AU1464" i="2"/>
  <c r="AV1464" i="2"/>
  <c r="AW1464" i="2"/>
  <c r="AX1464" i="2"/>
  <c r="AY1464" i="2"/>
  <c r="AZ1464" i="2"/>
  <c r="M1465" i="2"/>
  <c r="AS1465" i="2"/>
  <c r="AT1465" i="2"/>
  <c r="AU1465" i="2"/>
  <c r="AV1465" i="2"/>
  <c r="AW1465" i="2"/>
  <c r="AX1465" i="2"/>
  <c r="AY1465" i="2"/>
  <c r="AZ1465" i="2"/>
  <c r="M1466" i="2"/>
  <c r="AS1466" i="2"/>
  <c r="AT1466" i="2"/>
  <c r="AU1466" i="2"/>
  <c r="AV1466" i="2"/>
  <c r="AW1466" i="2"/>
  <c r="AX1466" i="2"/>
  <c r="AY1466" i="2"/>
  <c r="AZ1466" i="2"/>
  <c r="M1467" i="2"/>
  <c r="AS1467" i="2"/>
  <c r="AT1467" i="2"/>
  <c r="AU1467" i="2"/>
  <c r="AV1467" i="2"/>
  <c r="AW1467" i="2"/>
  <c r="AX1467" i="2"/>
  <c r="AY1467" i="2"/>
  <c r="AZ1467" i="2"/>
  <c r="M1468" i="2"/>
  <c r="AS1468" i="2"/>
  <c r="AT1468" i="2"/>
  <c r="AU1468" i="2"/>
  <c r="AV1468" i="2"/>
  <c r="AW1468" i="2"/>
  <c r="AX1468" i="2"/>
  <c r="AY1468" i="2"/>
  <c r="AZ1468" i="2"/>
  <c r="M1469" i="2"/>
  <c r="AS1469" i="2"/>
  <c r="AT1469" i="2"/>
  <c r="AU1469" i="2"/>
  <c r="AV1469" i="2"/>
  <c r="AW1469" i="2"/>
  <c r="AX1469" i="2"/>
  <c r="AY1469" i="2"/>
  <c r="AZ1469" i="2"/>
  <c r="M1470" i="2"/>
  <c r="AS1470" i="2"/>
  <c r="AT1470" i="2"/>
  <c r="AU1470" i="2"/>
  <c r="AV1470" i="2"/>
  <c r="AW1470" i="2"/>
  <c r="AX1470" i="2"/>
  <c r="AY1470" i="2"/>
  <c r="AZ1470" i="2"/>
  <c r="M1471" i="2"/>
  <c r="AS1471" i="2"/>
  <c r="AT1471" i="2"/>
  <c r="AU1471" i="2"/>
  <c r="AV1471" i="2"/>
  <c r="AW1471" i="2"/>
  <c r="AX1471" i="2"/>
  <c r="AY1471" i="2"/>
  <c r="AZ1471" i="2"/>
  <c r="M1472" i="2"/>
  <c r="AS1472" i="2"/>
  <c r="AT1472" i="2"/>
  <c r="AU1472" i="2"/>
  <c r="AV1472" i="2"/>
  <c r="AW1472" i="2"/>
  <c r="AX1472" i="2"/>
  <c r="AY1472" i="2"/>
  <c r="AZ1472" i="2"/>
  <c r="M1473" i="2"/>
  <c r="AS1473" i="2"/>
  <c r="AT1473" i="2"/>
  <c r="AU1473" i="2"/>
  <c r="AV1473" i="2"/>
  <c r="AW1473" i="2"/>
  <c r="AX1473" i="2"/>
  <c r="AY1473" i="2"/>
  <c r="AZ1473" i="2"/>
  <c r="M1474" i="2"/>
  <c r="AS1474" i="2"/>
  <c r="AT1474" i="2"/>
  <c r="AU1474" i="2"/>
  <c r="AV1474" i="2"/>
  <c r="AW1474" i="2"/>
  <c r="AX1474" i="2"/>
  <c r="AY1474" i="2"/>
  <c r="AZ1474" i="2"/>
  <c r="M1475" i="2"/>
  <c r="AS1475" i="2"/>
  <c r="AT1475" i="2"/>
  <c r="AU1475" i="2"/>
  <c r="AV1475" i="2"/>
  <c r="AW1475" i="2"/>
  <c r="AX1475" i="2"/>
  <c r="AY1475" i="2"/>
  <c r="AZ1475" i="2"/>
  <c r="M1476" i="2"/>
  <c r="AS1476" i="2"/>
  <c r="AT1476" i="2"/>
  <c r="AU1476" i="2"/>
  <c r="AV1476" i="2"/>
  <c r="AW1476" i="2"/>
  <c r="AX1476" i="2"/>
  <c r="AY1476" i="2"/>
  <c r="AZ1476" i="2"/>
  <c r="M1477" i="2"/>
  <c r="AS1477" i="2"/>
  <c r="AT1477" i="2"/>
  <c r="AU1477" i="2"/>
  <c r="AV1477" i="2"/>
  <c r="AW1477" i="2"/>
  <c r="AX1477" i="2"/>
  <c r="AY1477" i="2"/>
  <c r="AZ1477" i="2"/>
  <c r="M1478" i="2"/>
  <c r="AS1478" i="2"/>
  <c r="AT1478" i="2"/>
  <c r="AU1478" i="2"/>
  <c r="AV1478" i="2"/>
  <c r="AW1478" i="2"/>
  <c r="AX1478" i="2"/>
  <c r="AY1478" i="2"/>
  <c r="AZ1478" i="2"/>
  <c r="M1479" i="2"/>
  <c r="AS1479" i="2"/>
  <c r="AT1479" i="2"/>
  <c r="AU1479" i="2"/>
  <c r="AV1479" i="2"/>
  <c r="AW1479" i="2"/>
  <c r="AX1479" i="2"/>
  <c r="AY1479" i="2"/>
  <c r="AZ1479" i="2"/>
  <c r="M1480" i="2"/>
  <c r="AS1480" i="2"/>
  <c r="AT1480" i="2"/>
  <c r="AU1480" i="2"/>
  <c r="AV1480" i="2"/>
  <c r="AW1480" i="2"/>
  <c r="AX1480" i="2"/>
  <c r="AY1480" i="2"/>
  <c r="AZ1480" i="2"/>
  <c r="M1481" i="2"/>
  <c r="AS1481" i="2"/>
  <c r="AT1481" i="2"/>
  <c r="AU1481" i="2"/>
  <c r="AV1481" i="2"/>
  <c r="AW1481" i="2"/>
  <c r="AX1481" i="2"/>
  <c r="AY1481" i="2"/>
  <c r="AZ1481" i="2"/>
  <c r="M1482" i="2"/>
  <c r="AS1482" i="2"/>
  <c r="AT1482" i="2"/>
  <c r="AU1482" i="2"/>
  <c r="AV1482" i="2"/>
  <c r="AW1482" i="2"/>
  <c r="AX1482" i="2"/>
  <c r="AY1482" i="2"/>
  <c r="AZ1482" i="2"/>
  <c r="M1483" i="2"/>
  <c r="AS1483" i="2"/>
  <c r="AT1483" i="2"/>
  <c r="AU1483" i="2"/>
  <c r="AV1483" i="2"/>
  <c r="AW1483" i="2"/>
  <c r="AX1483" i="2"/>
  <c r="AY1483" i="2"/>
  <c r="AZ1483" i="2"/>
  <c r="M1484" i="2"/>
  <c r="AS1484" i="2"/>
  <c r="AT1484" i="2"/>
  <c r="AU1484" i="2"/>
  <c r="AV1484" i="2"/>
  <c r="AW1484" i="2"/>
  <c r="AX1484" i="2"/>
  <c r="AY1484" i="2"/>
  <c r="AZ1484" i="2"/>
  <c r="M1485" i="2"/>
  <c r="AS1485" i="2"/>
  <c r="AT1485" i="2"/>
  <c r="AU1485" i="2"/>
  <c r="AV1485" i="2"/>
  <c r="AW1485" i="2"/>
  <c r="AX1485" i="2"/>
  <c r="AY1485" i="2"/>
  <c r="AZ1485" i="2"/>
  <c r="M1486" i="2"/>
  <c r="AS1486" i="2"/>
  <c r="AT1486" i="2"/>
  <c r="AU1486" i="2"/>
  <c r="AV1486" i="2"/>
  <c r="AW1486" i="2"/>
  <c r="AX1486" i="2"/>
  <c r="AY1486" i="2"/>
  <c r="AZ1486" i="2"/>
  <c r="M1487" i="2"/>
  <c r="AS1487" i="2"/>
  <c r="AT1487" i="2"/>
  <c r="AU1487" i="2"/>
  <c r="AV1487" i="2"/>
  <c r="AW1487" i="2"/>
  <c r="AX1487" i="2"/>
  <c r="AY1487" i="2"/>
  <c r="AZ1487" i="2"/>
  <c r="M1488" i="2"/>
  <c r="AS1488" i="2"/>
  <c r="AT1488" i="2"/>
  <c r="AU1488" i="2"/>
  <c r="AV1488" i="2"/>
  <c r="AW1488" i="2"/>
  <c r="AX1488" i="2"/>
  <c r="AY1488" i="2"/>
  <c r="AZ1488" i="2"/>
  <c r="M1489" i="2"/>
  <c r="AS1489" i="2"/>
  <c r="AT1489" i="2"/>
  <c r="AU1489" i="2"/>
  <c r="AV1489" i="2"/>
  <c r="AW1489" i="2"/>
  <c r="AX1489" i="2"/>
  <c r="AY1489" i="2"/>
  <c r="AZ1489" i="2"/>
  <c r="M1490" i="2"/>
  <c r="AS1490" i="2"/>
  <c r="AT1490" i="2"/>
  <c r="AU1490" i="2"/>
  <c r="AV1490" i="2"/>
  <c r="AW1490" i="2"/>
  <c r="AX1490" i="2"/>
  <c r="AY1490" i="2"/>
  <c r="AZ1490" i="2"/>
  <c r="M1491" i="2"/>
  <c r="AS1491" i="2"/>
  <c r="AT1491" i="2"/>
  <c r="AU1491" i="2"/>
  <c r="AV1491" i="2"/>
  <c r="AW1491" i="2"/>
  <c r="AX1491" i="2"/>
  <c r="AY1491" i="2"/>
  <c r="AZ1491" i="2"/>
  <c r="M1492" i="2"/>
  <c r="AS1492" i="2"/>
  <c r="AT1492" i="2"/>
  <c r="AU1492" i="2"/>
  <c r="AV1492" i="2"/>
  <c r="AW1492" i="2"/>
  <c r="AX1492" i="2"/>
  <c r="AY1492" i="2"/>
  <c r="AZ1492" i="2"/>
  <c r="M1493" i="2"/>
  <c r="AS1493" i="2"/>
  <c r="AT1493" i="2"/>
  <c r="AU1493" i="2"/>
  <c r="AV1493" i="2"/>
  <c r="AW1493" i="2"/>
  <c r="AX1493" i="2"/>
  <c r="AY1493" i="2"/>
  <c r="AZ1493" i="2"/>
  <c r="M1494" i="2"/>
  <c r="AS1494" i="2"/>
  <c r="AT1494" i="2"/>
  <c r="AU1494" i="2"/>
  <c r="AV1494" i="2"/>
  <c r="AW1494" i="2"/>
  <c r="AX1494" i="2"/>
  <c r="AY1494" i="2"/>
  <c r="AZ1494" i="2"/>
  <c r="M1495" i="2"/>
  <c r="AS1495" i="2"/>
  <c r="AT1495" i="2"/>
  <c r="AU1495" i="2"/>
  <c r="AV1495" i="2"/>
  <c r="AW1495" i="2"/>
  <c r="AX1495" i="2"/>
  <c r="AY1495" i="2"/>
  <c r="AZ1495" i="2"/>
  <c r="M1496" i="2"/>
  <c r="AS1496" i="2"/>
  <c r="AT1496" i="2"/>
  <c r="AU1496" i="2"/>
  <c r="AV1496" i="2"/>
  <c r="AW1496" i="2"/>
  <c r="AX1496" i="2"/>
  <c r="AY1496" i="2"/>
  <c r="AZ1496" i="2"/>
  <c r="M1497" i="2"/>
  <c r="AS1497" i="2"/>
  <c r="AT1497" i="2"/>
  <c r="AU1497" i="2"/>
  <c r="AV1497" i="2"/>
  <c r="AW1497" i="2"/>
  <c r="AX1497" i="2"/>
  <c r="AY1497" i="2"/>
  <c r="AZ1497" i="2"/>
  <c r="M1498" i="2"/>
  <c r="AS1498" i="2"/>
  <c r="AT1498" i="2"/>
  <c r="AU1498" i="2"/>
  <c r="AV1498" i="2"/>
  <c r="AW1498" i="2"/>
  <c r="AX1498" i="2"/>
  <c r="AY1498" i="2"/>
  <c r="AZ1498" i="2"/>
  <c r="M1499" i="2"/>
  <c r="AS1499" i="2"/>
  <c r="AT1499" i="2"/>
  <c r="AU1499" i="2"/>
  <c r="AV1499" i="2"/>
  <c r="AW1499" i="2"/>
  <c r="AX1499" i="2"/>
  <c r="AY1499" i="2"/>
  <c r="AZ1499" i="2"/>
  <c r="M1500" i="2"/>
  <c r="AS1500" i="2"/>
  <c r="AT1500" i="2"/>
  <c r="AU1500" i="2"/>
  <c r="AV1500" i="2"/>
  <c r="AW1500" i="2"/>
  <c r="AX1500" i="2"/>
  <c r="AY1500" i="2"/>
  <c r="AZ1500" i="2"/>
  <c r="M1501" i="2"/>
  <c r="AS1501" i="2"/>
  <c r="AT1501" i="2"/>
  <c r="AU1501" i="2"/>
  <c r="AV1501" i="2"/>
  <c r="AW1501" i="2"/>
  <c r="AX1501" i="2"/>
  <c r="AY1501" i="2"/>
  <c r="AZ1501" i="2"/>
  <c r="M1502" i="2"/>
  <c r="AS1502" i="2"/>
  <c r="AT1502" i="2"/>
  <c r="AU1502" i="2"/>
  <c r="AV1502" i="2"/>
  <c r="AW1502" i="2"/>
  <c r="AX1502" i="2"/>
  <c r="AY1502" i="2"/>
  <c r="AZ1502" i="2"/>
  <c r="M1503" i="2"/>
  <c r="AS1503" i="2"/>
  <c r="AT1503" i="2"/>
  <c r="AU1503" i="2"/>
  <c r="AV1503" i="2"/>
  <c r="AW1503" i="2"/>
  <c r="AX1503" i="2"/>
  <c r="AY1503" i="2"/>
  <c r="AZ1503" i="2"/>
  <c r="M1504" i="2"/>
  <c r="AS1504" i="2"/>
  <c r="AT1504" i="2"/>
  <c r="AU1504" i="2"/>
  <c r="AV1504" i="2"/>
  <c r="AW1504" i="2"/>
  <c r="AX1504" i="2"/>
  <c r="AY1504" i="2"/>
  <c r="AZ1504" i="2"/>
  <c r="M1505" i="2"/>
  <c r="AS1505" i="2"/>
  <c r="AT1505" i="2"/>
  <c r="AU1505" i="2"/>
  <c r="AV1505" i="2"/>
  <c r="AW1505" i="2"/>
  <c r="AX1505" i="2"/>
  <c r="AY1505" i="2"/>
  <c r="AZ1505" i="2"/>
  <c r="M1506" i="2"/>
  <c r="AS1506" i="2"/>
  <c r="AT1506" i="2"/>
  <c r="AU1506" i="2"/>
  <c r="AV1506" i="2"/>
  <c r="AW1506" i="2"/>
  <c r="AX1506" i="2"/>
  <c r="AY1506" i="2"/>
  <c r="AZ1506" i="2"/>
  <c r="M1507" i="2"/>
  <c r="AS1507" i="2"/>
  <c r="AT1507" i="2"/>
  <c r="AU1507" i="2"/>
  <c r="AV1507" i="2"/>
  <c r="AW1507" i="2"/>
  <c r="AX1507" i="2"/>
  <c r="AY1507" i="2"/>
  <c r="AZ1507" i="2"/>
  <c r="M1508" i="2"/>
  <c r="AS1508" i="2"/>
  <c r="AT1508" i="2"/>
  <c r="AU1508" i="2"/>
  <c r="AV1508" i="2"/>
  <c r="AW1508" i="2"/>
  <c r="AX1508" i="2"/>
  <c r="AY1508" i="2"/>
  <c r="AZ1508" i="2"/>
  <c r="M1509" i="2"/>
  <c r="AS1509" i="2"/>
  <c r="AT1509" i="2"/>
  <c r="AU1509" i="2"/>
  <c r="AV1509" i="2"/>
  <c r="AW1509" i="2"/>
  <c r="AX1509" i="2"/>
  <c r="AY1509" i="2"/>
  <c r="AZ1509" i="2"/>
  <c r="M1510" i="2"/>
  <c r="AS1510" i="2"/>
  <c r="AT1510" i="2"/>
  <c r="AU1510" i="2"/>
  <c r="AV1510" i="2"/>
  <c r="AW1510" i="2"/>
  <c r="AX1510" i="2"/>
  <c r="AY1510" i="2"/>
  <c r="AZ1510" i="2"/>
  <c r="M1511" i="2"/>
  <c r="AS1511" i="2"/>
  <c r="AT1511" i="2"/>
  <c r="AU1511" i="2"/>
  <c r="AV1511" i="2"/>
  <c r="AW1511" i="2"/>
  <c r="AX1511" i="2"/>
  <c r="AY1511" i="2"/>
  <c r="AZ1511" i="2"/>
  <c r="M1512" i="2"/>
  <c r="AS1512" i="2"/>
  <c r="AT1512" i="2"/>
  <c r="AU1512" i="2"/>
  <c r="AV1512" i="2"/>
  <c r="AW1512" i="2"/>
  <c r="AX1512" i="2"/>
  <c r="AY1512" i="2"/>
  <c r="AZ1512" i="2"/>
  <c r="M1513" i="2"/>
  <c r="AS1513" i="2"/>
  <c r="AT1513" i="2"/>
  <c r="AU1513" i="2"/>
  <c r="AV1513" i="2"/>
  <c r="AW1513" i="2"/>
  <c r="AX1513" i="2"/>
  <c r="AY1513" i="2"/>
  <c r="AZ1513" i="2"/>
  <c r="M1514" i="2"/>
  <c r="AS1514" i="2"/>
  <c r="AT1514" i="2"/>
  <c r="AU1514" i="2"/>
  <c r="AV1514" i="2"/>
  <c r="AW1514" i="2"/>
  <c r="AX1514" i="2"/>
  <c r="AY1514" i="2"/>
  <c r="AZ1514" i="2"/>
  <c r="M1515" i="2"/>
  <c r="AS1515" i="2"/>
  <c r="AT1515" i="2"/>
  <c r="AU1515" i="2"/>
  <c r="AV1515" i="2"/>
  <c r="AW1515" i="2"/>
  <c r="AX1515" i="2"/>
  <c r="AY1515" i="2"/>
  <c r="AZ1515" i="2"/>
  <c r="M1516" i="2"/>
  <c r="AS1516" i="2"/>
  <c r="AT1516" i="2"/>
  <c r="AU1516" i="2"/>
  <c r="AV1516" i="2"/>
  <c r="AW1516" i="2"/>
  <c r="AX1516" i="2"/>
  <c r="AY1516" i="2"/>
  <c r="AZ1516" i="2"/>
  <c r="M1517" i="2"/>
  <c r="AS1517" i="2"/>
  <c r="AT1517" i="2"/>
  <c r="AU1517" i="2"/>
  <c r="AV1517" i="2"/>
  <c r="AW1517" i="2"/>
  <c r="AX1517" i="2"/>
  <c r="AY1517" i="2"/>
  <c r="AZ1517" i="2"/>
  <c r="M1518" i="2"/>
  <c r="AS1518" i="2"/>
  <c r="AT1518" i="2"/>
  <c r="AU1518" i="2"/>
  <c r="AV1518" i="2"/>
  <c r="AW1518" i="2"/>
  <c r="AX1518" i="2"/>
  <c r="AY1518" i="2"/>
  <c r="AZ1518" i="2"/>
  <c r="M1519" i="2"/>
  <c r="AS1519" i="2"/>
  <c r="AT1519" i="2"/>
  <c r="AU1519" i="2"/>
  <c r="AV1519" i="2"/>
  <c r="AW1519" i="2"/>
  <c r="AX1519" i="2"/>
  <c r="AY1519" i="2"/>
  <c r="AZ1519" i="2"/>
  <c r="M1520" i="2"/>
  <c r="AS1520" i="2"/>
  <c r="AT1520" i="2"/>
  <c r="AU1520" i="2"/>
  <c r="AV1520" i="2"/>
  <c r="AW1520" i="2"/>
  <c r="AX1520" i="2"/>
  <c r="AY1520" i="2"/>
  <c r="AZ1520" i="2"/>
  <c r="M1521" i="2"/>
  <c r="AS1521" i="2"/>
  <c r="AT1521" i="2"/>
  <c r="AU1521" i="2"/>
  <c r="AV1521" i="2"/>
  <c r="AW1521" i="2"/>
  <c r="AX1521" i="2"/>
  <c r="AY1521" i="2"/>
  <c r="AZ1521" i="2"/>
  <c r="M1522" i="2"/>
  <c r="AS1522" i="2"/>
  <c r="AT1522" i="2"/>
  <c r="AU1522" i="2"/>
  <c r="AV1522" i="2"/>
  <c r="AW1522" i="2"/>
  <c r="AX1522" i="2"/>
  <c r="AY1522" i="2"/>
  <c r="AZ1522" i="2"/>
  <c r="M1523" i="2"/>
  <c r="AS1523" i="2"/>
  <c r="AT1523" i="2"/>
  <c r="AU1523" i="2"/>
  <c r="AV1523" i="2"/>
  <c r="AW1523" i="2"/>
  <c r="AX1523" i="2"/>
  <c r="AY1523" i="2"/>
  <c r="AZ1523" i="2"/>
  <c r="M1524" i="2"/>
  <c r="AS1524" i="2"/>
  <c r="AT1524" i="2"/>
  <c r="AU1524" i="2"/>
  <c r="AV1524" i="2"/>
  <c r="AW1524" i="2"/>
  <c r="AX1524" i="2"/>
  <c r="AY1524" i="2"/>
  <c r="AZ1524" i="2"/>
  <c r="M1525" i="2"/>
  <c r="AS1525" i="2"/>
  <c r="AT1525" i="2"/>
  <c r="AU1525" i="2"/>
  <c r="AV1525" i="2"/>
  <c r="AW1525" i="2"/>
  <c r="AX1525" i="2"/>
  <c r="AY1525" i="2"/>
  <c r="AZ1525" i="2"/>
  <c r="M1526" i="2"/>
  <c r="AS1526" i="2"/>
  <c r="AT1526" i="2"/>
  <c r="AU1526" i="2"/>
  <c r="AV1526" i="2"/>
  <c r="AW1526" i="2"/>
  <c r="AX1526" i="2"/>
  <c r="AY1526" i="2"/>
  <c r="AZ1526" i="2"/>
  <c r="M1527" i="2"/>
  <c r="AS1527" i="2"/>
  <c r="AT1527" i="2"/>
  <c r="AU1527" i="2"/>
  <c r="AV1527" i="2"/>
  <c r="AW1527" i="2"/>
  <c r="AX1527" i="2"/>
  <c r="AY1527" i="2"/>
  <c r="AZ1527" i="2"/>
  <c r="M1528" i="2"/>
  <c r="AS1528" i="2"/>
  <c r="AT1528" i="2"/>
  <c r="AU1528" i="2"/>
  <c r="AV1528" i="2"/>
  <c r="AW1528" i="2"/>
  <c r="AX1528" i="2"/>
  <c r="AY1528" i="2"/>
  <c r="AZ1528" i="2"/>
  <c r="M1529" i="2"/>
  <c r="AS1529" i="2"/>
  <c r="AT1529" i="2"/>
  <c r="AU1529" i="2"/>
  <c r="AV1529" i="2"/>
  <c r="AW1529" i="2"/>
  <c r="AX1529" i="2"/>
  <c r="AY1529" i="2"/>
  <c r="AZ1529" i="2"/>
  <c r="M1530" i="2"/>
  <c r="AS1530" i="2"/>
  <c r="AT1530" i="2"/>
  <c r="AU1530" i="2"/>
  <c r="AV1530" i="2"/>
  <c r="AW1530" i="2"/>
  <c r="AX1530" i="2"/>
  <c r="AY1530" i="2"/>
  <c r="AZ1530" i="2"/>
  <c r="M1531" i="2"/>
  <c r="AS1531" i="2"/>
  <c r="AT1531" i="2"/>
  <c r="AU1531" i="2"/>
  <c r="AV1531" i="2"/>
  <c r="AW1531" i="2"/>
  <c r="AX1531" i="2"/>
  <c r="AY1531" i="2"/>
  <c r="AZ1531" i="2"/>
  <c r="M1532" i="2"/>
  <c r="AS1532" i="2"/>
  <c r="AT1532" i="2"/>
  <c r="AU1532" i="2"/>
  <c r="AV1532" i="2"/>
  <c r="AW1532" i="2"/>
  <c r="AX1532" i="2"/>
  <c r="AY1532" i="2"/>
  <c r="AZ1532" i="2"/>
  <c r="M1533" i="2"/>
  <c r="AS1533" i="2"/>
  <c r="AT1533" i="2"/>
  <c r="AU1533" i="2"/>
  <c r="AV1533" i="2"/>
  <c r="AW1533" i="2"/>
  <c r="AX1533" i="2"/>
  <c r="AY1533" i="2"/>
  <c r="AZ1533" i="2"/>
  <c r="M1534" i="2"/>
  <c r="AS1534" i="2"/>
  <c r="AT1534" i="2"/>
  <c r="AU1534" i="2"/>
  <c r="AV1534" i="2"/>
  <c r="AW1534" i="2"/>
  <c r="AX1534" i="2"/>
  <c r="AY1534" i="2"/>
  <c r="AZ1534" i="2"/>
  <c r="M1535" i="2"/>
  <c r="AS1535" i="2"/>
  <c r="AT1535" i="2"/>
  <c r="AU1535" i="2"/>
  <c r="AV1535" i="2"/>
  <c r="AW1535" i="2"/>
  <c r="AX1535" i="2"/>
  <c r="AY1535" i="2"/>
  <c r="AZ1535" i="2"/>
  <c r="M1536" i="2"/>
  <c r="AS1536" i="2"/>
  <c r="AT1536" i="2"/>
  <c r="AU1536" i="2"/>
  <c r="AV1536" i="2"/>
  <c r="AW1536" i="2"/>
  <c r="AX1536" i="2"/>
  <c r="AY1536" i="2"/>
  <c r="AZ1536" i="2"/>
  <c r="M1537" i="2"/>
  <c r="AS1537" i="2"/>
  <c r="AT1537" i="2"/>
  <c r="AU1537" i="2"/>
  <c r="AV1537" i="2"/>
  <c r="AW1537" i="2"/>
  <c r="AX1537" i="2"/>
  <c r="AY1537" i="2"/>
  <c r="AZ1537" i="2"/>
  <c r="M1538" i="2"/>
  <c r="AS1538" i="2"/>
  <c r="AT1538" i="2"/>
  <c r="AU1538" i="2"/>
  <c r="AV1538" i="2"/>
  <c r="AW1538" i="2"/>
  <c r="AX1538" i="2"/>
  <c r="AY1538" i="2"/>
  <c r="AZ1538" i="2"/>
  <c r="M1539" i="2"/>
  <c r="AS1539" i="2"/>
  <c r="AT1539" i="2"/>
  <c r="AU1539" i="2"/>
  <c r="AV1539" i="2"/>
  <c r="AW1539" i="2"/>
  <c r="AX1539" i="2"/>
  <c r="AY1539" i="2"/>
  <c r="AZ1539" i="2"/>
  <c r="M1540" i="2"/>
  <c r="AS1540" i="2"/>
  <c r="AT1540" i="2"/>
  <c r="AU1540" i="2"/>
  <c r="AV1540" i="2"/>
  <c r="AW1540" i="2"/>
  <c r="AX1540" i="2"/>
  <c r="AY1540" i="2"/>
  <c r="AZ1540" i="2"/>
  <c r="M1541" i="2"/>
  <c r="AS1541" i="2"/>
  <c r="AT1541" i="2"/>
  <c r="AU1541" i="2"/>
  <c r="AV1541" i="2"/>
  <c r="AW1541" i="2"/>
  <c r="AX1541" i="2"/>
  <c r="AY1541" i="2"/>
  <c r="AZ1541" i="2"/>
  <c r="M1542" i="2"/>
  <c r="AS1542" i="2"/>
  <c r="AT1542" i="2"/>
  <c r="AU1542" i="2"/>
  <c r="AV1542" i="2"/>
  <c r="AW1542" i="2"/>
  <c r="AX1542" i="2"/>
  <c r="AY1542" i="2"/>
  <c r="AZ1542" i="2"/>
  <c r="M1543" i="2"/>
  <c r="AS1543" i="2"/>
  <c r="AT1543" i="2"/>
  <c r="AU1543" i="2"/>
  <c r="AV1543" i="2"/>
  <c r="AW1543" i="2"/>
  <c r="AX1543" i="2"/>
  <c r="AY1543" i="2"/>
  <c r="AZ1543" i="2"/>
  <c r="M1544" i="2"/>
  <c r="AS1544" i="2"/>
  <c r="AT1544" i="2"/>
  <c r="AU1544" i="2"/>
  <c r="AV1544" i="2"/>
  <c r="AW1544" i="2"/>
  <c r="AX1544" i="2"/>
  <c r="AY1544" i="2"/>
  <c r="AZ1544" i="2"/>
  <c r="M1545" i="2"/>
  <c r="AS1545" i="2"/>
  <c r="AT1545" i="2"/>
  <c r="AU1545" i="2"/>
  <c r="AV1545" i="2"/>
  <c r="AW1545" i="2"/>
  <c r="AX1545" i="2"/>
  <c r="AY1545" i="2"/>
  <c r="AZ1545" i="2"/>
  <c r="M1546" i="2"/>
  <c r="AS1546" i="2"/>
  <c r="AT1546" i="2"/>
  <c r="AU1546" i="2"/>
  <c r="AV1546" i="2"/>
  <c r="AW1546" i="2"/>
  <c r="AX1546" i="2"/>
  <c r="AY1546" i="2"/>
  <c r="AZ1546" i="2"/>
  <c r="M1548" i="2"/>
  <c r="AS1548" i="2"/>
  <c r="AT1548" i="2"/>
  <c r="AU1548" i="2"/>
  <c r="AV1548" i="2"/>
  <c r="AW1548" i="2"/>
  <c r="AX1548" i="2"/>
  <c r="AY1548" i="2"/>
  <c r="AZ1548" i="2"/>
  <c r="M1549" i="2"/>
  <c r="AS1549" i="2"/>
  <c r="AT1549" i="2"/>
  <c r="AU1549" i="2"/>
  <c r="AV1549" i="2"/>
  <c r="AW1549" i="2"/>
  <c r="AX1549" i="2"/>
  <c r="AY1549" i="2"/>
  <c r="AZ1549" i="2"/>
  <c r="M1550" i="2"/>
  <c r="AS1550" i="2"/>
  <c r="AT1550" i="2"/>
  <c r="AU1550" i="2"/>
  <c r="AV1550" i="2"/>
  <c r="AW1550" i="2"/>
  <c r="AX1550" i="2"/>
  <c r="AY1550" i="2"/>
  <c r="AZ1550" i="2"/>
  <c r="M1551" i="2"/>
  <c r="AS1551" i="2"/>
  <c r="AT1551" i="2"/>
  <c r="AU1551" i="2"/>
  <c r="AV1551" i="2"/>
  <c r="AW1551" i="2"/>
  <c r="AX1551" i="2"/>
  <c r="AY1551" i="2"/>
  <c r="AZ1551" i="2"/>
  <c r="M1552" i="2"/>
  <c r="AS1552" i="2"/>
  <c r="AT1552" i="2"/>
  <c r="AU1552" i="2"/>
  <c r="AV1552" i="2"/>
  <c r="AW1552" i="2"/>
  <c r="AX1552" i="2"/>
  <c r="AY1552" i="2"/>
  <c r="AZ1552" i="2"/>
  <c r="M1553" i="2"/>
  <c r="AS1553" i="2"/>
  <c r="AT1553" i="2"/>
  <c r="AU1553" i="2"/>
  <c r="AV1553" i="2"/>
  <c r="AW1553" i="2"/>
  <c r="AX1553" i="2"/>
  <c r="AY1553" i="2"/>
  <c r="AZ1553" i="2"/>
  <c r="M1554" i="2"/>
  <c r="AS1554" i="2"/>
  <c r="AT1554" i="2"/>
  <c r="AU1554" i="2"/>
  <c r="AV1554" i="2"/>
  <c r="AW1554" i="2"/>
  <c r="AX1554" i="2"/>
  <c r="AY1554" i="2"/>
  <c r="AZ1554" i="2"/>
  <c r="M1555" i="2"/>
  <c r="AS1555" i="2"/>
  <c r="AT1555" i="2"/>
  <c r="AU1555" i="2"/>
  <c r="AV1555" i="2"/>
  <c r="AW1555" i="2"/>
  <c r="AX1555" i="2"/>
  <c r="AY1555" i="2"/>
  <c r="AZ1555" i="2"/>
  <c r="M1556" i="2"/>
  <c r="AS1556" i="2"/>
  <c r="AT1556" i="2"/>
  <c r="AU1556" i="2"/>
  <c r="AV1556" i="2"/>
  <c r="AW1556" i="2"/>
  <c r="AX1556" i="2"/>
  <c r="AY1556" i="2"/>
  <c r="AZ1556" i="2"/>
  <c r="M1557" i="2"/>
  <c r="AS1557" i="2"/>
  <c r="AT1557" i="2"/>
  <c r="AU1557" i="2"/>
  <c r="AV1557" i="2"/>
  <c r="AW1557" i="2"/>
  <c r="AX1557" i="2"/>
  <c r="AY1557" i="2"/>
  <c r="AZ1557" i="2"/>
  <c r="M1558" i="2"/>
  <c r="AS1558" i="2"/>
  <c r="AT1558" i="2"/>
  <c r="AU1558" i="2"/>
  <c r="AV1558" i="2"/>
  <c r="AW1558" i="2"/>
  <c r="AX1558" i="2"/>
  <c r="AY1558" i="2"/>
  <c r="AZ1558" i="2"/>
  <c r="M1559" i="2"/>
  <c r="AS1559" i="2"/>
  <c r="AT1559" i="2"/>
  <c r="AU1559" i="2"/>
  <c r="AV1559" i="2"/>
  <c r="AW1559" i="2"/>
  <c r="AX1559" i="2"/>
  <c r="AY1559" i="2"/>
  <c r="AZ1559" i="2"/>
  <c r="M1560" i="2"/>
  <c r="AS1560" i="2"/>
  <c r="AT1560" i="2"/>
  <c r="AU1560" i="2"/>
  <c r="AV1560" i="2"/>
  <c r="AW1560" i="2"/>
  <c r="AX1560" i="2"/>
  <c r="AY1560" i="2"/>
  <c r="AZ1560" i="2"/>
  <c r="M1561" i="2"/>
  <c r="AS1561" i="2"/>
  <c r="AT1561" i="2"/>
  <c r="AU1561" i="2"/>
  <c r="AV1561" i="2"/>
  <c r="AW1561" i="2"/>
  <c r="AX1561" i="2"/>
  <c r="AY1561" i="2"/>
  <c r="AZ1561" i="2"/>
  <c r="M1562" i="2"/>
  <c r="AS1562" i="2"/>
  <c r="AT1562" i="2"/>
  <c r="AU1562" i="2"/>
  <c r="AV1562" i="2"/>
  <c r="AW1562" i="2"/>
  <c r="AX1562" i="2"/>
  <c r="AY1562" i="2"/>
  <c r="AZ1562" i="2"/>
  <c r="M1563" i="2"/>
  <c r="AS1563" i="2"/>
  <c r="AT1563" i="2"/>
  <c r="AU1563" i="2"/>
  <c r="AV1563" i="2"/>
  <c r="AW1563" i="2"/>
  <c r="AX1563" i="2"/>
  <c r="AY1563" i="2"/>
  <c r="AZ1563" i="2"/>
  <c r="M1564" i="2"/>
  <c r="AS1564" i="2"/>
  <c r="AT1564" i="2"/>
  <c r="AU1564" i="2"/>
  <c r="AV1564" i="2"/>
  <c r="AW1564" i="2"/>
  <c r="AX1564" i="2"/>
  <c r="AY1564" i="2"/>
  <c r="AZ1564" i="2"/>
  <c r="M1565" i="2"/>
  <c r="AS1565" i="2"/>
  <c r="AT1565" i="2"/>
  <c r="AU1565" i="2"/>
  <c r="AV1565" i="2"/>
  <c r="AW1565" i="2"/>
  <c r="AX1565" i="2"/>
  <c r="AY1565" i="2"/>
  <c r="AZ1565" i="2"/>
  <c r="M1566" i="2"/>
  <c r="AS1566" i="2"/>
  <c r="AT1566" i="2"/>
  <c r="AU1566" i="2"/>
  <c r="AV1566" i="2"/>
  <c r="AW1566" i="2"/>
  <c r="AX1566" i="2"/>
  <c r="AY1566" i="2"/>
  <c r="AZ1566" i="2"/>
  <c r="M1567" i="2"/>
  <c r="AS1567" i="2"/>
  <c r="AT1567" i="2"/>
  <c r="AU1567" i="2"/>
  <c r="AV1567" i="2"/>
  <c r="AW1567" i="2"/>
  <c r="AX1567" i="2"/>
  <c r="AY1567" i="2"/>
  <c r="AZ1567" i="2"/>
  <c r="M1568" i="2"/>
  <c r="AS1568" i="2"/>
  <c r="AT1568" i="2"/>
  <c r="AU1568" i="2"/>
  <c r="AV1568" i="2"/>
  <c r="AW1568" i="2"/>
  <c r="AX1568" i="2"/>
  <c r="AY1568" i="2"/>
  <c r="AZ1568" i="2"/>
  <c r="M1569" i="2"/>
  <c r="AS1569" i="2"/>
  <c r="AT1569" i="2"/>
  <c r="AU1569" i="2"/>
  <c r="AV1569" i="2"/>
  <c r="AW1569" i="2"/>
  <c r="AX1569" i="2"/>
  <c r="AY1569" i="2"/>
  <c r="AZ1569" i="2"/>
  <c r="M1570" i="2"/>
  <c r="AS1570" i="2"/>
  <c r="AT1570" i="2"/>
  <c r="AU1570" i="2"/>
  <c r="AV1570" i="2"/>
  <c r="AW1570" i="2"/>
  <c r="AX1570" i="2"/>
  <c r="AY1570" i="2"/>
  <c r="AZ1570" i="2"/>
  <c r="M1571" i="2"/>
  <c r="AS1571" i="2"/>
  <c r="AT1571" i="2"/>
  <c r="AU1571" i="2"/>
  <c r="AV1571" i="2"/>
  <c r="AW1571" i="2"/>
  <c r="AX1571" i="2"/>
  <c r="AY1571" i="2"/>
  <c r="AZ1571" i="2"/>
  <c r="M1572" i="2"/>
  <c r="AS1572" i="2"/>
  <c r="AT1572" i="2"/>
  <c r="AU1572" i="2"/>
  <c r="AV1572" i="2"/>
  <c r="AW1572" i="2"/>
  <c r="AX1572" i="2"/>
  <c r="AY1572" i="2"/>
  <c r="AZ1572" i="2"/>
  <c r="M1573" i="2"/>
  <c r="AS1573" i="2"/>
  <c r="AT1573" i="2"/>
  <c r="AU1573" i="2"/>
  <c r="AV1573" i="2"/>
  <c r="AW1573" i="2"/>
  <c r="AX1573" i="2"/>
  <c r="AY1573" i="2"/>
  <c r="AZ1573" i="2"/>
  <c r="M1574" i="2"/>
  <c r="AS1574" i="2"/>
  <c r="AT1574" i="2"/>
  <c r="AU1574" i="2"/>
  <c r="AV1574" i="2"/>
  <c r="AW1574" i="2"/>
  <c r="AX1574" i="2"/>
  <c r="AY1574" i="2"/>
  <c r="AZ1574" i="2"/>
  <c r="M1575" i="2"/>
  <c r="AS1575" i="2"/>
  <c r="AT1575" i="2"/>
  <c r="AU1575" i="2"/>
  <c r="AV1575" i="2"/>
  <c r="AW1575" i="2"/>
  <c r="AX1575" i="2"/>
  <c r="AY1575" i="2"/>
  <c r="AZ1575" i="2"/>
  <c r="M1576" i="2"/>
  <c r="AS1576" i="2"/>
  <c r="AT1576" i="2"/>
  <c r="AU1576" i="2"/>
  <c r="AV1576" i="2"/>
  <c r="AW1576" i="2"/>
  <c r="AX1576" i="2"/>
  <c r="AY1576" i="2"/>
  <c r="AZ1576" i="2"/>
  <c r="M1577" i="2"/>
  <c r="AS1577" i="2"/>
  <c r="AT1577" i="2"/>
  <c r="AU1577" i="2"/>
  <c r="AV1577" i="2"/>
  <c r="AW1577" i="2"/>
  <c r="AX1577" i="2"/>
  <c r="AY1577" i="2"/>
  <c r="AZ1577" i="2"/>
  <c r="M1578" i="2"/>
  <c r="AS1578" i="2"/>
  <c r="AT1578" i="2"/>
  <c r="AU1578" i="2"/>
  <c r="AV1578" i="2"/>
  <c r="AW1578" i="2"/>
  <c r="AX1578" i="2"/>
  <c r="AY1578" i="2"/>
  <c r="AZ1578" i="2"/>
  <c r="M1579" i="2"/>
  <c r="AS1579" i="2"/>
  <c r="AT1579" i="2"/>
  <c r="AU1579" i="2"/>
  <c r="AV1579" i="2"/>
  <c r="AW1579" i="2"/>
  <c r="AX1579" i="2"/>
  <c r="AY1579" i="2"/>
  <c r="AZ1579" i="2"/>
  <c r="M1580" i="2"/>
  <c r="AS1580" i="2"/>
  <c r="AT1580" i="2"/>
  <c r="AU1580" i="2"/>
  <c r="AV1580" i="2"/>
  <c r="AW1580" i="2"/>
  <c r="AX1580" i="2"/>
  <c r="AY1580" i="2"/>
  <c r="AZ1580" i="2"/>
  <c r="M1581" i="2"/>
  <c r="AS1581" i="2"/>
  <c r="AT1581" i="2"/>
  <c r="AU1581" i="2"/>
  <c r="AV1581" i="2"/>
  <c r="AW1581" i="2"/>
  <c r="AX1581" i="2"/>
  <c r="AY1581" i="2"/>
  <c r="AZ1581" i="2"/>
  <c r="M1582" i="2"/>
  <c r="AS1582" i="2"/>
  <c r="AT1582" i="2"/>
  <c r="AU1582" i="2"/>
  <c r="AV1582" i="2"/>
  <c r="AW1582" i="2"/>
  <c r="AX1582" i="2"/>
  <c r="AY1582" i="2"/>
  <c r="AZ1582" i="2"/>
  <c r="M1583" i="2"/>
  <c r="AS1583" i="2"/>
  <c r="AT1583" i="2"/>
  <c r="AU1583" i="2"/>
  <c r="AV1583" i="2"/>
  <c r="AW1583" i="2"/>
  <c r="AX1583" i="2"/>
  <c r="AY1583" i="2"/>
  <c r="AZ1583" i="2"/>
  <c r="M1584" i="2"/>
  <c r="AS1584" i="2"/>
  <c r="AT1584" i="2"/>
  <c r="AU1584" i="2"/>
  <c r="AV1584" i="2"/>
  <c r="AW1584" i="2"/>
  <c r="AX1584" i="2"/>
  <c r="AY1584" i="2"/>
  <c r="AZ1584" i="2"/>
  <c r="M1585" i="2"/>
  <c r="AS1585" i="2"/>
  <c r="AT1585" i="2"/>
  <c r="AU1585" i="2"/>
  <c r="AV1585" i="2"/>
  <c r="AW1585" i="2"/>
  <c r="AX1585" i="2"/>
  <c r="AY1585" i="2"/>
  <c r="AZ1585" i="2"/>
  <c r="M1586" i="2"/>
  <c r="AS1586" i="2"/>
  <c r="AT1586" i="2"/>
  <c r="AU1586" i="2"/>
  <c r="AV1586" i="2"/>
  <c r="AW1586" i="2"/>
  <c r="AX1586" i="2"/>
  <c r="AY1586" i="2"/>
  <c r="AZ1586" i="2"/>
  <c r="M1587" i="2"/>
  <c r="AS1587" i="2"/>
  <c r="AT1587" i="2"/>
  <c r="AU1587" i="2"/>
  <c r="AV1587" i="2"/>
  <c r="AW1587" i="2"/>
  <c r="AX1587" i="2"/>
  <c r="AY1587" i="2"/>
  <c r="AZ1587" i="2"/>
  <c r="M1588" i="2"/>
  <c r="AS1588" i="2"/>
  <c r="AT1588" i="2"/>
  <c r="AU1588" i="2"/>
  <c r="AV1588" i="2"/>
  <c r="AW1588" i="2"/>
  <c r="AX1588" i="2"/>
  <c r="AY1588" i="2"/>
  <c r="AZ1588" i="2"/>
  <c r="M1589" i="2"/>
  <c r="AS1589" i="2"/>
  <c r="AT1589" i="2"/>
  <c r="AU1589" i="2"/>
  <c r="AV1589" i="2"/>
  <c r="AW1589" i="2"/>
  <c r="AX1589" i="2"/>
  <c r="AY1589" i="2"/>
  <c r="AZ1589" i="2"/>
  <c r="M1590" i="2"/>
  <c r="AS1590" i="2"/>
  <c r="AT1590" i="2"/>
  <c r="AU1590" i="2"/>
  <c r="AV1590" i="2"/>
  <c r="AW1590" i="2"/>
  <c r="AX1590" i="2"/>
  <c r="AY1590" i="2"/>
  <c r="AZ1590" i="2"/>
  <c r="M1591" i="2"/>
  <c r="AS1591" i="2"/>
  <c r="AT1591" i="2"/>
  <c r="AU1591" i="2"/>
  <c r="AV1591" i="2"/>
  <c r="AW1591" i="2"/>
  <c r="AX1591" i="2"/>
  <c r="AY1591" i="2"/>
  <c r="AZ1591" i="2"/>
  <c r="M1592" i="2"/>
  <c r="AS1592" i="2"/>
  <c r="AT1592" i="2"/>
  <c r="AU1592" i="2"/>
  <c r="AV1592" i="2"/>
  <c r="AW1592" i="2"/>
  <c r="AX1592" i="2"/>
  <c r="AY1592" i="2"/>
  <c r="AZ1592" i="2"/>
  <c r="M1593" i="2"/>
  <c r="AS1593" i="2"/>
  <c r="AT1593" i="2"/>
  <c r="AU1593" i="2"/>
  <c r="AV1593" i="2"/>
  <c r="AW1593" i="2"/>
  <c r="AX1593" i="2"/>
  <c r="AY1593" i="2"/>
  <c r="AZ1593" i="2"/>
  <c r="M1594" i="2"/>
  <c r="AS1594" i="2"/>
  <c r="AT1594" i="2"/>
  <c r="AU1594" i="2"/>
  <c r="AV1594" i="2"/>
  <c r="AW1594" i="2"/>
  <c r="AX1594" i="2"/>
  <c r="AY1594" i="2"/>
  <c r="AZ1594" i="2"/>
  <c r="M1595" i="2"/>
  <c r="AS1595" i="2"/>
  <c r="AT1595" i="2"/>
  <c r="AU1595" i="2"/>
  <c r="AV1595" i="2"/>
  <c r="AW1595" i="2"/>
  <c r="AX1595" i="2"/>
  <c r="AY1595" i="2"/>
  <c r="AZ1595" i="2"/>
  <c r="M1596" i="2"/>
  <c r="AS1596" i="2"/>
  <c r="AT1596" i="2"/>
  <c r="AU1596" i="2"/>
  <c r="AV1596" i="2"/>
  <c r="AW1596" i="2"/>
  <c r="AX1596" i="2"/>
  <c r="AY1596" i="2"/>
  <c r="AZ1596" i="2"/>
  <c r="M1597" i="2"/>
  <c r="AS1597" i="2"/>
  <c r="AT1597" i="2"/>
  <c r="AU1597" i="2"/>
  <c r="AV1597" i="2"/>
  <c r="AW1597" i="2"/>
  <c r="AX1597" i="2"/>
  <c r="AY1597" i="2"/>
  <c r="AZ1597" i="2"/>
  <c r="M1598" i="2"/>
  <c r="AS1598" i="2"/>
  <c r="AT1598" i="2"/>
  <c r="AU1598" i="2"/>
  <c r="AV1598" i="2"/>
  <c r="AW1598" i="2"/>
  <c r="AX1598" i="2"/>
  <c r="AY1598" i="2"/>
  <c r="AZ1598" i="2"/>
  <c r="M1599" i="2"/>
  <c r="AS1599" i="2"/>
  <c r="AT1599" i="2"/>
  <c r="AU1599" i="2"/>
  <c r="AV1599" i="2"/>
  <c r="AW1599" i="2"/>
  <c r="AX1599" i="2"/>
  <c r="AY1599" i="2"/>
  <c r="AZ1599" i="2"/>
  <c r="M1600" i="2"/>
  <c r="AS1600" i="2"/>
  <c r="AT1600" i="2"/>
  <c r="AU1600" i="2"/>
  <c r="AV1600" i="2"/>
  <c r="AW1600" i="2"/>
  <c r="AX1600" i="2"/>
  <c r="AY1600" i="2"/>
  <c r="AZ1600" i="2"/>
  <c r="M1601" i="2"/>
  <c r="AS1601" i="2"/>
  <c r="AT1601" i="2"/>
  <c r="AU1601" i="2"/>
  <c r="AV1601" i="2"/>
  <c r="AW1601" i="2"/>
  <c r="AX1601" i="2"/>
  <c r="AY1601" i="2"/>
  <c r="AZ1601" i="2"/>
  <c r="M1602" i="2"/>
  <c r="AS1602" i="2"/>
  <c r="AT1602" i="2"/>
  <c r="AU1602" i="2"/>
  <c r="AV1602" i="2"/>
  <c r="AW1602" i="2"/>
  <c r="AX1602" i="2"/>
  <c r="AY1602" i="2"/>
  <c r="AZ1602" i="2"/>
  <c r="M1603" i="2"/>
  <c r="AS1603" i="2"/>
  <c r="AT1603" i="2"/>
  <c r="AU1603" i="2"/>
  <c r="AV1603" i="2"/>
  <c r="AW1603" i="2"/>
  <c r="AX1603" i="2"/>
  <c r="AY1603" i="2"/>
  <c r="AZ1603" i="2"/>
  <c r="M1604" i="2"/>
  <c r="AS1604" i="2"/>
  <c r="AT1604" i="2"/>
  <c r="AU1604" i="2"/>
  <c r="AV1604" i="2"/>
  <c r="AW1604" i="2"/>
  <c r="AX1604" i="2"/>
  <c r="AY1604" i="2"/>
  <c r="AZ1604" i="2"/>
  <c r="M1605" i="2"/>
  <c r="AS1605" i="2"/>
  <c r="AT1605" i="2"/>
  <c r="AU1605" i="2"/>
  <c r="AV1605" i="2"/>
  <c r="AW1605" i="2"/>
  <c r="AX1605" i="2"/>
  <c r="AY1605" i="2"/>
  <c r="AZ1605" i="2"/>
  <c r="M1606" i="2"/>
  <c r="AS1606" i="2"/>
  <c r="AT1606" i="2"/>
  <c r="AU1606" i="2"/>
  <c r="AV1606" i="2"/>
  <c r="AW1606" i="2"/>
  <c r="AX1606" i="2"/>
  <c r="AY1606" i="2"/>
  <c r="AZ1606" i="2"/>
  <c r="M1607" i="2"/>
  <c r="AS1607" i="2"/>
  <c r="AT1607" i="2"/>
  <c r="AU1607" i="2"/>
  <c r="AV1607" i="2"/>
  <c r="AW1607" i="2"/>
  <c r="AX1607" i="2"/>
  <c r="AY1607" i="2"/>
  <c r="AZ1607" i="2"/>
  <c r="M1608" i="2"/>
  <c r="AS1608" i="2"/>
  <c r="AT1608" i="2"/>
  <c r="AU1608" i="2"/>
  <c r="AV1608" i="2"/>
  <c r="AW1608" i="2"/>
  <c r="AX1608" i="2"/>
  <c r="AY1608" i="2"/>
  <c r="AZ1608" i="2"/>
  <c r="M1609" i="2"/>
  <c r="AS1609" i="2"/>
  <c r="AT1609" i="2"/>
  <c r="AU1609" i="2"/>
  <c r="AV1609" i="2"/>
  <c r="AW1609" i="2"/>
  <c r="AX1609" i="2"/>
  <c r="AY1609" i="2"/>
  <c r="AZ1609" i="2"/>
  <c r="M1610" i="2"/>
  <c r="AS1610" i="2"/>
  <c r="AT1610" i="2"/>
  <c r="AU1610" i="2"/>
  <c r="AV1610" i="2"/>
  <c r="AW1610" i="2"/>
  <c r="AX1610" i="2"/>
  <c r="AY1610" i="2"/>
  <c r="AZ1610" i="2"/>
  <c r="M1611" i="2"/>
  <c r="AS1611" i="2"/>
  <c r="AT1611" i="2"/>
  <c r="AU1611" i="2"/>
  <c r="AV1611" i="2"/>
  <c r="AW1611" i="2"/>
  <c r="AX1611" i="2"/>
  <c r="AY1611" i="2"/>
  <c r="AZ1611" i="2"/>
  <c r="M1612" i="2"/>
  <c r="AS1612" i="2"/>
  <c r="AT1612" i="2"/>
  <c r="AU1612" i="2"/>
  <c r="AV1612" i="2"/>
  <c r="AW1612" i="2"/>
  <c r="AX1612" i="2"/>
  <c r="AY1612" i="2"/>
  <c r="AZ1612" i="2"/>
  <c r="M1613" i="2"/>
  <c r="AS1613" i="2"/>
  <c r="AT1613" i="2"/>
  <c r="AU1613" i="2"/>
  <c r="AV1613" i="2"/>
  <c r="AW1613" i="2"/>
  <c r="AX1613" i="2"/>
  <c r="AY1613" i="2"/>
  <c r="AZ1613" i="2"/>
  <c r="M1614" i="2"/>
  <c r="AS1614" i="2"/>
  <c r="AT1614" i="2"/>
  <c r="AU1614" i="2"/>
  <c r="AV1614" i="2"/>
  <c r="AW1614" i="2"/>
  <c r="AX1614" i="2"/>
  <c r="AY1614" i="2"/>
  <c r="AZ1614" i="2"/>
  <c r="M1615" i="2"/>
  <c r="AS1615" i="2"/>
  <c r="AT1615" i="2"/>
  <c r="AU1615" i="2"/>
  <c r="AV1615" i="2"/>
  <c r="AW1615" i="2"/>
  <c r="AX1615" i="2"/>
  <c r="AY1615" i="2"/>
  <c r="AZ1615" i="2"/>
  <c r="M1616" i="2"/>
  <c r="AS1616" i="2"/>
  <c r="AT1616" i="2"/>
  <c r="AU1616" i="2"/>
  <c r="AV1616" i="2"/>
  <c r="AW1616" i="2"/>
  <c r="AX1616" i="2"/>
  <c r="AY1616" i="2"/>
  <c r="AZ1616" i="2"/>
  <c r="M1617" i="2"/>
  <c r="AS1617" i="2"/>
  <c r="AT1617" i="2"/>
  <c r="AU1617" i="2"/>
  <c r="AV1617" i="2"/>
  <c r="AW1617" i="2"/>
  <c r="AX1617" i="2"/>
  <c r="AY1617" i="2"/>
  <c r="AZ1617" i="2"/>
  <c r="M1618" i="2"/>
  <c r="AS1618" i="2"/>
  <c r="AT1618" i="2"/>
  <c r="AU1618" i="2"/>
  <c r="AV1618" i="2"/>
  <c r="AW1618" i="2"/>
  <c r="AX1618" i="2"/>
  <c r="AY1618" i="2"/>
  <c r="AZ1618" i="2"/>
  <c r="M1619" i="2"/>
  <c r="AS1619" i="2"/>
  <c r="AT1619" i="2"/>
  <c r="AU1619" i="2"/>
  <c r="AV1619" i="2"/>
  <c r="AW1619" i="2"/>
  <c r="AX1619" i="2"/>
  <c r="AY1619" i="2"/>
  <c r="AZ1619" i="2"/>
  <c r="M1620" i="2"/>
  <c r="AS1620" i="2"/>
  <c r="AT1620" i="2"/>
  <c r="AU1620" i="2"/>
  <c r="AV1620" i="2"/>
  <c r="AW1620" i="2"/>
  <c r="AX1620" i="2"/>
  <c r="AY1620" i="2"/>
  <c r="AZ1620" i="2"/>
  <c r="M1621" i="2"/>
  <c r="AS1621" i="2"/>
  <c r="AT1621" i="2"/>
  <c r="AU1621" i="2"/>
  <c r="AV1621" i="2"/>
  <c r="AW1621" i="2"/>
  <c r="AX1621" i="2"/>
  <c r="AY1621" i="2"/>
  <c r="AZ1621" i="2"/>
  <c r="M1622" i="2"/>
  <c r="AS1622" i="2"/>
  <c r="AT1622" i="2"/>
  <c r="AU1622" i="2"/>
  <c r="AV1622" i="2"/>
  <c r="AW1622" i="2"/>
  <c r="AX1622" i="2"/>
  <c r="AY1622" i="2"/>
  <c r="AZ1622" i="2"/>
  <c r="M1623" i="2"/>
  <c r="AS1623" i="2"/>
  <c r="AT1623" i="2"/>
  <c r="AU1623" i="2"/>
  <c r="AV1623" i="2"/>
  <c r="AW1623" i="2"/>
  <c r="AX1623" i="2"/>
  <c r="AY1623" i="2"/>
  <c r="AZ1623" i="2"/>
  <c r="M1624" i="2"/>
  <c r="AS1624" i="2"/>
  <c r="AT1624" i="2"/>
  <c r="AU1624" i="2"/>
  <c r="AV1624" i="2"/>
  <c r="AW1624" i="2"/>
  <c r="AX1624" i="2"/>
  <c r="AY1624" i="2"/>
  <c r="AZ1624" i="2"/>
  <c r="M1625" i="2"/>
  <c r="AS1625" i="2"/>
  <c r="AT1625" i="2"/>
  <c r="AU1625" i="2"/>
  <c r="AV1625" i="2"/>
  <c r="AW1625" i="2"/>
  <c r="AX1625" i="2"/>
  <c r="AY1625" i="2"/>
  <c r="AZ1625" i="2"/>
  <c r="M1626" i="2"/>
  <c r="AS1626" i="2"/>
  <c r="AT1626" i="2"/>
  <c r="AU1626" i="2"/>
  <c r="AV1626" i="2"/>
  <c r="AW1626" i="2"/>
  <c r="AX1626" i="2"/>
  <c r="AY1626" i="2"/>
  <c r="AZ1626" i="2"/>
  <c r="M1627" i="2"/>
  <c r="AS1627" i="2"/>
  <c r="AT1627" i="2"/>
  <c r="AU1627" i="2"/>
  <c r="AV1627" i="2"/>
  <c r="AW1627" i="2"/>
  <c r="AX1627" i="2"/>
  <c r="AY1627" i="2"/>
  <c r="AZ1627" i="2"/>
  <c r="M1628" i="2"/>
  <c r="AS1628" i="2"/>
  <c r="AT1628" i="2"/>
  <c r="AU1628" i="2"/>
  <c r="AV1628" i="2"/>
  <c r="AW1628" i="2"/>
  <c r="AX1628" i="2"/>
  <c r="AY1628" i="2"/>
  <c r="AZ1628" i="2"/>
  <c r="M1629" i="2"/>
  <c r="AS1629" i="2"/>
  <c r="AT1629" i="2"/>
  <c r="AU1629" i="2"/>
  <c r="AV1629" i="2"/>
  <c r="AW1629" i="2"/>
  <c r="AX1629" i="2"/>
  <c r="AY1629" i="2"/>
  <c r="AZ1629" i="2"/>
  <c r="M1630" i="2"/>
  <c r="AS1630" i="2"/>
  <c r="AT1630" i="2"/>
  <c r="AU1630" i="2"/>
  <c r="AV1630" i="2"/>
  <c r="AW1630" i="2"/>
  <c r="AX1630" i="2"/>
  <c r="AY1630" i="2"/>
  <c r="AZ1630" i="2"/>
  <c r="M1631" i="2"/>
  <c r="AS1631" i="2"/>
  <c r="AT1631" i="2"/>
  <c r="AU1631" i="2"/>
  <c r="AV1631" i="2"/>
  <c r="AW1631" i="2"/>
  <c r="AX1631" i="2"/>
  <c r="AY1631" i="2"/>
  <c r="AZ1631" i="2"/>
  <c r="M1632" i="2"/>
  <c r="AS1632" i="2"/>
  <c r="AT1632" i="2"/>
  <c r="AU1632" i="2"/>
  <c r="AV1632" i="2"/>
  <c r="AW1632" i="2"/>
  <c r="AX1632" i="2"/>
  <c r="AY1632" i="2"/>
  <c r="AZ1632" i="2"/>
  <c r="M1633" i="2"/>
  <c r="AS1633" i="2"/>
  <c r="AT1633" i="2"/>
  <c r="AU1633" i="2"/>
  <c r="AV1633" i="2"/>
  <c r="AW1633" i="2"/>
  <c r="AX1633" i="2"/>
  <c r="AY1633" i="2"/>
  <c r="AZ1633" i="2"/>
  <c r="M1634" i="2"/>
  <c r="AS1634" i="2"/>
  <c r="AT1634" i="2"/>
  <c r="AU1634" i="2"/>
  <c r="AV1634" i="2"/>
  <c r="AW1634" i="2"/>
  <c r="AX1634" i="2"/>
  <c r="AY1634" i="2"/>
  <c r="AZ1634" i="2"/>
  <c r="M1635" i="2"/>
  <c r="AS1635" i="2"/>
  <c r="AT1635" i="2"/>
  <c r="AU1635" i="2"/>
  <c r="AV1635" i="2"/>
  <c r="AW1635" i="2"/>
  <c r="AX1635" i="2"/>
  <c r="AY1635" i="2"/>
  <c r="AZ1635" i="2"/>
  <c r="M1636" i="2"/>
  <c r="AS1636" i="2"/>
  <c r="AT1636" i="2"/>
  <c r="AU1636" i="2"/>
  <c r="AV1636" i="2"/>
  <c r="AW1636" i="2"/>
  <c r="AX1636" i="2"/>
  <c r="AY1636" i="2"/>
  <c r="AZ1636" i="2"/>
  <c r="M1637" i="2"/>
  <c r="AS1637" i="2"/>
  <c r="AT1637" i="2"/>
  <c r="AU1637" i="2"/>
  <c r="AV1637" i="2"/>
  <c r="AW1637" i="2"/>
  <c r="AX1637" i="2"/>
  <c r="AY1637" i="2"/>
  <c r="AZ1637" i="2"/>
  <c r="M1638" i="2"/>
  <c r="AS1638" i="2"/>
  <c r="AT1638" i="2"/>
  <c r="AU1638" i="2"/>
  <c r="AV1638" i="2"/>
  <c r="AW1638" i="2"/>
  <c r="AX1638" i="2"/>
  <c r="AY1638" i="2"/>
  <c r="AZ1638" i="2"/>
  <c r="M1639" i="2"/>
  <c r="AS1639" i="2"/>
  <c r="AT1639" i="2"/>
  <c r="AU1639" i="2"/>
  <c r="AV1639" i="2"/>
  <c r="AW1639" i="2"/>
  <c r="AX1639" i="2"/>
  <c r="AY1639" i="2"/>
  <c r="AZ1639" i="2"/>
  <c r="M1640" i="2"/>
  <c r="AS1640" i="2"/>
  <c r="AT1640" i="2"/>
  <c r="AU1640" i="2"/>
  <c r="AV1640" i="2"/>
  <c r="AW1640" i="2"/>
  <c r="AX1640" i="2"/>
  <c r="AY1640" i="2"/>
  <c r="AZ1640" i="2"/>
  <c r="M1641" i="2"/>
  <c r="AS1641" i="2"/>
  <c r="AT1641" i="2"/>
  <c r="AU1641" i="2"/>
  <c r="AV1641" i="2"/>
  <c r="AW1641" i="2"/>
  <c r="AX1641" i="2"/>
  <c r="AY1641" i="2"/>
  <c r="AZ1641" i="2"/>
  <c r="M1642" i="2"/>
  <c r="AS1642" i="2"/>
  <c r="AT1642" i="2"/>
  <c r="AU1642" i="2"/>
  <c r="AV1642" i="2"/>
  <c r="AW1642" i="2"/>
  <c r="AX1642" i="2"/>
  <c r="AY1642" i="2"/>
  <c r="AZ1642" i="2"/>
  <c r="M1643" i="2"/>
  <c r="AS1643" i="2"/>
  <c r="AT1643" i="2"/>
  <c r="AU1643" i="2"/>
  <c r="AV1643" i="2"/>
  <c r="AW1643" i="2"/>
  <c r="AX1643" i="2"/>
  <c r="AY1643" i="2"/>
  <c r="AZ1643" i="2"/>
  <c r="BH1643" i="2"/>
  <c r="M1644" i="2"/>
  <c r="AS1644" i="2"/>
  <c r="AT1644" i="2"/>
  <c r="AU1644" i="2"/>
  <c r="AV1644" i="2"/>
  <c r="AW1644" i="2"/>
  <c r="AX1644" i="2"/>
  <c r="AY1644" i="2"/>
  <c r="AZ1644" i="2"/>
  <c r="M1645" i="2"/>
  <c r="AS1645" i="2"/>
  <c r="AT1645" i="2"/>
  <c r="AU1645" i="2"/>
  <c r="AV1645" i="2"/>
  <c r="AW1645" i="2"/>
  <c r="AX1645" i="2"/>
  <c r="AY1645" i="2"/>
  <c r="AZ1645" i="2"/>
  <c r="M1646" i="2"/>
  <c r="AS1646" i="2"/>
  <c r="AT1646" i="2"/>
  <c r="AU1646" i="2"/>
  <c r="AV1646" i="2"/>
  <c r="AW1646" i="2"/>
  <c r="AX1646" i="2"/>
  <c r="AY1646" i="2"/>
  <c r="AZ1646" i="2"/>
  <c r="M1647" i="2"/>
  <c r="AS1647" i="2"/>
  <c r="AT1647" i="2"/>
  <c r="AU1647" i="2"/>
  <c r="AV1647" i="2"/>
  <c r="AW1647" i="2"/>
  <c r="AX1647" i="2"/>
  <c r="AY1647" i="2"/>
  <c r="AZ1647" i="2"/>
  <c r="M1648" i="2"/>
  <c r="AS1648" i="2"/>
  <c r="AT1648" i="2"/>
  <c r="AU1648" i="2"/>
  <c r="AV1648" i="2"/>
  <c r="AW1648" i="2"/>
  <c r="AX1648" i="2"/>
  <c r="AY1648" i="2"/>
  <c r="AZ1648" i="2"/>
  <c r="M1649" i="2"/>
  <c r="AS1649" i="2"/>
  <c r="AT1649" i="2"/>
  <c r="AU1649" i="2"/>
  <c r="AV1649" i="2"/>
  <c r="AW1649" i="2"/>
  <c r="AX1649" i="2"/>
  <c r="AY1649" i="2"/>
  <c r="AZ1649" i="2"/>
  <c r="M1650" i="2"/>
  <c r="AS1650" i="2"/>
  <c r="AT1650" i="2"/>
  <c r="AU1650" i="2"/>
  <c r="AV1650" i="2"/>
  <c r="AW1650" i="2"/>
  <c r="AX1650" i="2"/>
  <c r="AY1650" i="2"/>
  <c r="AZ1650" i="2"/>
  <c r="M1651" i="2"/>
  <c r="AS1651" i="2"/>
  <c r="AT1651" i="2"/>
  <c r="AU1651" i="2"/>
  <c r="AV1651" i="2"/>
  <c r="AW1651" i="2"/>
  <c r="AX1651" i="2"/>
  <c r="AY1651" i="2"/>
  <c r="AZ1651" i="2"/>
  <c r="M1652" i="2"/>
  <c r="AS1652" i="2"/>
  <c r="AT1652" i="2"/>
  <c r="AU1652" i="2"/>
  <c r="AV1652" i="2"/>
  <c r="AW1652" i="2"/>
  <c r="AX1652" i="2"/>
  <c r="AY1652" i="2"/>
  <c r="AZ1652" i="2"/>
  <c r="M1653" i="2"/>
  <c r="AS1653" i="2"/>
  <c r="AT1653" i="2"/>
  <c r="AU1653" i="2"/>
  <c r="AV1653" i="2"/>
  <c r="AW1653" i="2"/>
  <c r="AX1653" i="2"/>
  <c r="AY1653" i="2"/>
  <c r="AZ1653" i="2"/>
  <c r="M1654" i="2"/>
  <c r="AS1654" i="2"/>
  <c r="AT1654" i="2"/>
  <c r="AU1654" i="2"/>
  <c r="AV1654" i="2"/>
  <c r="AW1654" i="2"/>
  <c r="AX1654" i="2"/>
  <c r="AY1654" i="2"/>
  <c r="AZ1654" i="2"/>
  <c r="M1655" i="2"/>
  <c r="AS1655" i="2"/>
  <c r="AT1655" i="2"/>
  <c r="AU1655" i="2"/>
  <c r="AV1655" i="2"/>
  <c r="AW1655" i="2"/>
  <c r="AX1655" i="2"/>
  <c r="AY1655" i="2"/>
  <c r="AZ1655" i="2"/>
  <c r="M1656" i="2"/>
  <c r="AS1656" i="2"/>
  <c r="AT1656" i="2"/>
  <c r="AU1656" i="2"/>
  <c r="AV1656" i="2"/>
  <c r="AW1656" i="2"/>
  <c r="AX1656" i="2"/>
  <c r="AY1656" i="2"/>
  <c r="AZ1656" i="2"/>
  <c r="M1657" i="2"/>
  <c r="AS1657" i="2"/>
  <c r="AT1657" i="2"/>
  <c r="AU1657" i="2"/>
  <c r="AV1657" i="2"/>
  <c r="AW1657" i="2"/>
  <c r="AX1657" i="2"/>
  <c r="AY1657" i="2"/>
  <c r="AZ1657" i="2"/>
  <c r="M1658" i="2"/>
  <c r="AS1658" i="2"/>
  <c r="AT1658" i="2"/>
  <c r="AU1658" i="2"/>
  <c r="AV1658" i="2"/>
  <c r="AW1658" i="2"/>
  <c r="AX1658" i="2"/>
  <c r="AY1658" i="2"/>
  <c r="AZ1658" i="2"/>
  <c r="M1659" i="2"/>
  <c r="AS1659" i="2"/>
  <c r="AT1659" i="2"/>
  <c r="AU1659" i="2"/>
  <c r="AV1659" i="2"/>
  <c r="AW1659" i="2"/>
  <c r="AX1659" i="2"/>
  <c r="AY1659" i="2"/>
  <c r="AZ1659" i="2"/>
  <c r="M1660" i="2"/>
  <c r="AS1660" i="2"/>
  <c r="AT1660" i="2"/>
  <c r="AU1660" i="2"/>
  <c r="AV1660" i="2"/>
  <c r="AW1660" i="2"/>
  <c r="AX1660" i="2"/>
  <c r="AY1660" i="2"/>
  <c r="AZ1660" i="2"/>
  <c r="M1661" i="2"/>
  <c r="AS1661" i="2"/>
  <c r="AT1661" i="2"/>
  <c r="AU1661" i="2"/>
  <c r="AV1661" i="2"/>
  <c r="AW1661" i="2"/>
  <c r="AX1661" i="2"/>
  <c r="AY1661" i="2"/>
  <c r="AZ1661" i="2"/>
  <c r="M1662" i="2"/>
  <c r="AS1662" i="2"/>
  <c r="AT1662" i="2"/>
  <c r="AU1662" i="2"/>
  <c r="AV1662" i="2"/>
  <c r="AW1662" i="2"/>
  <c r="AX1662" i="2"/>
  <c r="AY1662" i="2"/>
  <c r="AZ1662" i="2"/>
  <c r="M1663" i="2"/>
  <c r="AS1663" i="2"/>
  <c r="AT1663" i="2"/>
  <c r="AU1663" i="2"/>
  <c r="AV1663" i="2"/>
  <c r="AW1663" i="2"/>
  <c r="AX1663" i="2"/>
  <c r="AY1663" i="2"/>
  <c r="AZ1663" i="2"/>
  <c r="BW1663" i="2"/>
  <c r="M1665" i="2"/>
  <c r="AS1665" i="2"/>
  <c r="AT1665" i="2"/>
  <c r="AU1665" i="2"/>
  <c r="AV1665" i="2"/>
  <c r="AW1665" i="2"/>
  <c r="AX1665" i="2"/>
  <c r="AY1665" i="2"/>
  <c r="AZ1665" i="2"/>
  <c r="M1666" i="2"/>
  <c r="AS1666" i="2"/>
  <c r="AT1666" i="2"/>
  <c r="AU1666" i="2"/>
  <c r="AV1666" i="2"/>
  <c r="AW1666" i="2"/>
  <c r="AX1666" i="2"/>
  <c r="AY1666" i="2"/>
  <c r="AZ1666" i="2"/>
  <c r="M1667" i="2"/>
  <c r="AS1667" i="2"/>
  <c r="AT1667" i="2"/>
  <c r="AU1667" i="2"/>
  <c r="AV1667" i="2"/>
  <c r="AW1667" i="2"/>
  <c r="AX1667" i="2"/>
  <c r="AY1667" i="2"/>
  <c r="AZ1667" i="2"/>
  <c r="M1668" i="2"/>
  <c r="AS1668" i="2"/>
  <c r="AT1668" i="2"/>
  <c r="AU1668" i="2"/>
  <c r="AV1668" i="2"/>
  <c r="AW1668" i="2"/>
  <c r="AX1668" i="2"/>
  <c r="AY1668" i="2"/>
  <c r="AZ1668" i="2"/>
  <c r="M1669" i="2"/>
  <c r="AS1669" i="2"/>
  <c r="AT1669" i="2"/>
  <c r="AU1669" i="2"/>
  <c r="AV1669" i="2"/>
  <c r="AW1669" i="2"/>
  <c r="AX1669" i="2"/>
  <c r="AY1669" i="2"/>
  <c r="AZ1669" i="2"/>
  <c r="M1670" i="2"/>
  <c r="AS1670" i="2"/>
  <c r="AT1670" i="2"/>
  <c r="AU1670" i="2"/>
  <c r="AV1670" i="2"/>
  <c r="AW1670" i="2"/>
  <c r="AX1670" i="2"/>
  <c r="AY1670" i="2"/>
  <c r="AZ1670" i="2"/>
  <c r="M1671" i="2"/>
  <c r="AS1671" i="2"/>
  <c r="AT1671" i="2"/>
  <c r="AU1671" i="2"/>
  <c r="AV1671" i="2"/>
  <c r="AW1671" i="2"/>
  <c r="AX1671" i="2"/>
  <c r="AY1671" i="2"/>
  <c r="AZ1671" i="2"/>
  <c r="M1672" i="2"/>
  <c r="AS1672" i="2"/>
  <c r="AT1672" i="2"/>
  <c r="AU1672" i="2"/>
  <c r="AV1672" i="2"/>
  <c r="AW1672" i="2"/>
  <c r="AX1672" i="2"/>
  <c r="AY1672" i="2"/>
  <c r="AZ1672" i="2"/>
  <c r="M1673" i="2"/>
  <c r="AS1673" i="2"/>
  <c r="AT1673" i="2"/>
  <c r="AU1673" i="2"/>
  <c r="AV1673" i="2"/>
  <c r="AW1673" i="2"/>
  <c r="AX1673" i="2"/>
  <c r="AY1673" i="2"/>
  <c r="AZ1673" i="2"/>
  <c r="M1674" i="2"/>
  <c r="AS1674" i="2"/>
  <c r="AT1674" i="2"/>
  <c r="AU1674" i="2"/>
  <c r="AV1674" i="2"/>
  <c r="AW1674" i="2"/>
  <c r="AX1674" i="2"/>
  <c r="AY1674" i="2"/>
  <c r="AZ1674" i="2"/>
  <c r="M1675" i="2"/>
  <c r="AS1675" i="2"/>
  <c r="AT1675" i="2"/>
  <c r="AU1675" i="2"/>
  <c r="AV1675" i="2"/>
  <c r="AW1675" i="2"/>
  <c r="AX1675" i="2"/>
  <c r="AY1675" i="2"/>
  <c r="AZ1675" i="2"/>
  <c r="M1676" i="2"/>
  <c r="AS1676" i="2"/>
  <c r="AT1676" i="2"/>
  <c r="AU1676" i="2"/>
  <c r="AV1676" i="2"/>
  <c r="AW1676" i="2"/>
  <c r="AX1676" i="2"/>
  <c r="AY1676" i="2"/>
  <c r="AZ1676" i="2"/>
  <c r="M1677" i="2"/>
  <c r="AS1677" i="2"/>
  <c r="AT1677" i="2"/>
  <c r="AU1677" i="2"/>
  <c r="AV1677" i="2"/>
  <c r="AW1677" i="2"/>
  <c r="AX1677" i="2"/>
  <c r="AY1677" i="2"/>
  <c r="AZ1677" i="2"/>
  <c r="M1678" i="2"/>
  <c r="AS1678" i="2"/>
  <c r="AT1678" i="2"/>
  <c r="AU1678" i="2"/>
  <c r="AV1678" i="2"/>
  <c r="AW1678" i="2"/>
  <c r="AX1678" i="2"/>
  <c r="AY1678" i="2"/>
  <c r="AZ1678" i="2"/>
  <c r="M1679" i="2"/>
  <c r="AS1679" i="2"/>
  <c r="AT1679" i="2"/>
  <c r="AU1679" i="2"/>
  <c r="AV1679" i="2"/>
  <c r="AW1679" i="2"/>
  <c r="AX1679" i="2"/>
  <c r="AY1679" i="2"/>
  <c r="AZ1679" i="2"/>
  <c r="M1680" i="2"/>
  <c r="AS1680" i="2"/>
  <c r="AT1680" i="2"/>
  <c r="AU1680" i="2"/>
  <c r="AV1680" i="2"/>
  <c r="AW1680" i="2"/>
  <c r="AX1680" i="2"/>
  <c r="AY1680" i="2"/>
  <c r="AZ1680" i="2"/>
  <c r="M1681" i="2"/>
  <c r="AS1681" i="2"/>
  <c r="AT1681" i="2"/>
  <c r="AU1681" i="2"/>
  <c r="AV1681" i="2"/>
  <c r="AW1681" i="2"/>
  <c r="AX1681" i="2"/>
  <c r="AY1681" i="2"/>
  <c r="AZ1681" i="2"/>
  <c r="M1682" i="2"/>
  <c r="AS1682" i="2"/>
  <c r="AT1682" i="2"/>
  <c r="AU1682" i="2"/>
  <c r="AV1682" i="2"/>
  <c r="AW1682" i="2"/>
  <c r="AX1682" i="2"/>
  <c r="AY1682" i="2"/>
  <c r="AZ1682" i="2"/>
  <c r="M1683" i="2"/>
  <c r="AS1683" i="2"/>
  <c r="AT1683" i="2"/>
  <c r="AU1683" i="2"/>
  <c r="AV1683" i="2"/>
  <c r="AW1683" i="2"/>
  <c r="AX1683" i="2"/>
  <c r="AY1683" i="2"/>
  <c r="AZ1683" i="2"/>
  <c r="M1684" i="2"/>
  <c r="AS1684" i="2"/>
  <c r="AT1684" i="2"/>
  <c r="AU1684" i="2"/>
  <c r="AV1684" i="2"/>
  <c r="AW1684" i="2"/>
  <c r="AX1684" i="2"/>
  <c r="AY1684" i="2"/>
  <c r="AZ1684" i="2"/>
  <c r="M1685" i="2"/>
  <c r="AS1685" i="2"/>
  <c r="AT1685" i="2"/>
  <c r="AU1685" i="2"/>
  <c r="AV1685" i="2"/>
  <c r="AW1685" i="2"/>
  <c r="AX1685" i="2"/>
  <c r="AY1685" i="2"/>
  <c r="AZ1685" i="2"/>
  <c r="M1686" i="2"/>
  <c r="AS1686" i="2"/>
  <c r="AT1686" i="2"/>
  <c r="AU1686" i="2"/>
  <c r="AV1686" i="2"/>
  <c r="AW1686" i="2"/>
  <c r="AX1686" i="2"/>
  <c r="AY1686" i="2"/>
  <c r="AZ1686" i="2"/>
  <c r="M1687" i="2"/>
  <c r="AS1687" i="2"/>
  <c r="AT1687" i="2"/>
  <c r="AU1687" i="2"/>
  <c r="AV1687" i="2"/>
  <c r="AW1687" i="2"/>
  <c r="AX1687" i="2"/>
  <c r="AY1687" i="2"/>
  <c r="AZ1687" i="2"/>
  <c r="M1688" i="2"/>
  <c r="AS1688" i="2"/>
  <c r="AT1688" i="2"/>
  <c r="AU1688" i="2"/>
  <c r="AV1688" i="2"/>
  <c r="AW1688" i="2"/>
  <c r="AX1688" i="2"/>
  <c r="AY1688" i="2"/>
  <c r="AZ1688" i="2"/>
  <c r="M1689" i="2"/>
  <c r="AS1689" i="2"/>
  <c r="AT1689" i="2"/>
  <c r="AU1689" i="2"/>
  <c r="AV1689" i="2"/>
  <c r="AW1689" i="2"/>
  <c r="AX1689" i="2"/>
  <c r="AY1689" i="2"/>
  <c r="AZ1689" i="2"/>
  <c r="M1690" i="2"/>
  <c r="AS1690" i="2"/>
  <c r="AT1690" i="2"/>
  <c r="AU1690" i="2"/>
  <c r="AV1690" i="2"/>
  <c r="AW1690" i="2"/>
  <c r="AX1690" i="2"/>
  <c r="AY1690" i="2"/>
  <c r="AZ1690" i="2"/>
  <c r="M1691" i="2"/>
  <c r="AS1691" i="2"/>
  <c r="AT1691" i="2"/>
  <c r="AU1691" i="2"/>
  <c r="AV1691" i="2"/>
  <c r="AW1691" i="2"/>
  <c r="AX1691" i="2"/>
  <c r="AY1691" i="2"/>
  <c r="AZ1691" i="2"/>
  <c r="M1692" i="2"/>
  <c r="AS1692" i="2"/>
  <c r="AT1692" i="2"/>
  <c r="AU1692" i="2"/>
  <c r="AV1692" i="2"/>
  <c r="AW1692" i="2"/>
  <c r="AX1692" i="2"/>
  <c r="AY1692" i="2"/>
  <c r="AZ1692" i="2"/>
  <c r="M1693" i="2"/>
  <c r="AS1693" i="2"/>
  <c r="AT1693" i="2"/>
  <c r="AU1693" i="2"/>
  <c r="AV1693" i="2"/>
  <c r="AW1693" i="2"/>
  <c r="AX1693" i="2"/>
  <c r="AY1693" i="2"/>
  <c r="AZ1693" i="2"/>
  <c r="M1694" i="2"/>
  <c r="AS1694" i="2"/>
  <c r="AT1694" i="2"/>
  <c r="AU1694" i="2"/>
  <c r="AV1694" i="2"/>
  <c r="AW1694" i="2"/>
  <c r="AX1694" i="2"/>
  <c r="AY1694" i="2"/>
  <c r="AZ1694" i="2"/>
  <c r="M1695" i="2"/>
  <c r="AS1695" i="2"/>
  <c r="AT1695" i="2"/>
  <c r="AU1695" i="2"/>
  <c r="AV1695" i="2"/>
  <c r="AW1695" i="2"/>
  <c r="AX1695" i="2"/>
  <c r="AY1695" i="2"/>
  <c r="AZ1695" i="2"/>
  <c r="M1696" i="2"/>
  <c r="AS1696" i="2"/>
  <c r="AT1696" i="2"/>
  <c r="AU1696" i="2"/>
  <c r="AV1696" i="2"/>
  <c r="AW1696" i="2"/>
  <c r="AX1696" i="2"/>
  <c r="AY1696" i="2"/>
  <c r="AZ1696" i="2"/>
  <c r="M1697" i="2"/>
  <c r="AS1697" i="2"/>
  <c r="AT1697" i="2"/>
  <c r="AU1697" i="2"/>
  <c r="AV1697" i="2"/>
  <c r="AW1697" i="2"/>
  <c r="AX1697" i="2"/>
  <c r="AY1697" i="2"/>
  <c r="AZ1697" i="2"/>
  <c r="M1698" i="2"/>
  <c r="AS1698" i="2"/>
  <c r="AT1698" i="2"/>
  <c r="AU1698" i="2"/>
  <c r="AV1698" i="2"/>
  <c r="AW1698" i="2"/>
  <c r="AX1698" i="2"/>
  <c r="AY1698" i="2"/>
  <c r="AZ1698" i="2"/>
  <c r="M1699" i="2"/>
  <c r="AS1699" i="2"/>
  <c r="AT1699" i="2"/>
  <c r="AU1699" i="2"/>
  <c r="AV1699" i="2"/>
  <c r="AW1699" i="2"/>
  <c r="AX1699" i="2"/>
  <c r="AY1699" i="2"/>
  <c r="AZ1699" i="2"/>
  <c r="M1700" i="2"/>
  <c r="AS1700" i="2"/>
  <c r="AT1700" i="2"/>
  <c r="AU1700" i="2"/>
  <c r="AV1700" i="2"/>
  <c r="AW1700" i="2"/>
  <c r="AX1700" i="2"/>
  <c r="AY1700" i="2"/>
  <c r="AZ1700" i="2"/>
  <c r="M1701" i="2"/>
  <c r="AS1701" i="2"/>
  <c r="AT1701" i="2"/>
  <c r="AU1701" i="2"/>
  <c r="AV1701" i="2"/>
  <c r="AW1701" i="2"/>
  <c r="AX1701" i="2"/>
  <c r="AY1701" i="2"/>
  <c r="AZ1701" i="2"/>
  <c r="M1702" i="2"/>
  <c r="AS1702" i="2"/>
  <c r="AT1702" i="2"/>
  <c r="AU1702" i="2"/>
  <c r="AV1702" i="2"/>
  <c r="AW1702" i="2"/>
  <c r="AX1702" i="2"/>
  <c r="AY1702" i="2"/>
  <c r="AZ1702" i="2"/>
  <c r="M1703" i="2"/>
  <c r="AS1703" i="2"/>
  <c r="AT1703" i="2"/>
  <c r="AU1703" i="2"/>
  <c r="AV1703" i="2"/>
  <c r="AW1703" i="2"/>
  <c r="AX1703" i="2"/>
  <c r="AY1703" i="2"/>
  <c r="AZ1703" i="2"/>
  <c r="M1704" i="2"/>
  <c r="AS1704" i="2"/>
  <c r="AT1704" i="2"/>
  <c r="AU1704" i="2"/>
  <c r="AV1704" i="2"/>
  <c r="AW1704" i="2"/>
  <c r="AX1704" i="2"/>
  <c r="AY1704" i="2"/>
  <c r="AZ1704" i="2"/>
  <c r="M1705" i="2"/>
  <c r="AS1705" i="2"/>
  <c r="AT1705" i="2"/>
  <c r="AU1705" i="2"/>
  <c r="AV1705" i="2"/>
  <c r="AW1705" i="2"/>
  <c r="AX1705" i="2"/>
  <c r="AY1705" i="2"/>
  <c r="AZ1705" i="2"/>
  <c r="M1706" i="2"/>
  <c r="AS1706" i="2"/>
  <c r="AT1706" i="2"/>
  <c r="AU1706" i="2"/>
  <c r="AV1706" i="2"/>
  <c r="AW1706" i="2"/>
  <c r="AX1706" i="2"/>
  <c r="AY1706" i="2"/>
  <c r="AZ1706" i="2"/>
  <c r="M1707" i="2"/>
  <c r="AS1707" i="2"/>
  <c r="AT1707" i="2"/>
  <c r="AU1707" i="2"/>
  <c r="AV1707" i="2"/>
  <c r="AW1707" i="2"/>
  <c r="AX1707" i="2"/>
  <c r="AY1707" i="2"/>
  <c r="AZ1707" i="2"/>
  <c r="M1708" i="2"/>
  <c r="AS1708" i="2"/>
  <c r="AT1708" i="2"/>
  <c r="AU1708" i="2"/>
  <c r="AV1708" i="2"/>
  <c r="AW1708" i="2"/>
  <c r="AX1708" i="2"/>
  <c r="AY1708" i="2"/>
  <c r="AZ1708" i="2"/>
  <c r="M1709" i="2"/>
  <c r="AS1709" i="2"/>
  <c r="AT1709" i="2"/>
  <c r="AU1709" i="2"/>
  <c r="AV1709" i="2"/>
  <c r="AW1709" i="2"/>
  <c r="AX1709" i="2"/>
  <c r="AY1709" i="2"/>
  <c r="AZ1709" i="2"/>
  <c r="M1710" i="2"/>
  <c r="AS1710" i="2"/>
  <c r="AT1710" i="2"/>
  <c r="AU1710" i="2"/>
  <c r="AV1710" i="2"/>
  <c r="AW1710" i="2"/>
  <c r="AX1710" i="2"/>
  <c r="AY1710" i="2"/>
  <c r="AZ1710" i="2"/>
  <c r="M1711" i="2"/>
  <c r="AS1711" i="2"/>
  <c r="AT1711" i="2"/>
  <c r="AU1711" i="2"/>
  <c r="AV1711" i="2"/>
  <c r="AW1711" i="2"/>
  <c r="AX1711" i="2"/>
  <c r="AY1711" i="2"/>
  <c r="AZ1711" i="2"/>
  <c r="M1712" i="2"/>
  <c r="AS1712" i="2"/>
  <c r="AT1712" i="2"/>
  <c r="AU1712" i="2"/>
  <c r="AV1712" i="2"/>
  <c r="AW1712" i="2"/>
  <c r="AX1712" i="2"/>
  <c r="AY1712" i="2"/>
  <c r="AZ1712" i="2"/>
  <c r="M1713" i="2"/>
  <c r="AS1713" i="2"/>
  <c r="AT1713" i="2"/>
  <c r="AU1713" i="2"/>
  <c r="AV1713" i="2"/>
  <c r="AW1713" i="2"/>
  <c r="AX1713" i="2"/>
  <c r="AY1713" i="2"/>
  <c r="AZ1713" i="2"/>
  <c r="M1714" i="2"/>
  <c r="AS1714" i="2"/>
  <c r="AT1714" i="2"/>
  <c r="AU1714" i="2"/>
  <c r="AV1714" i="2"/>
  <c r="AW1714" i="2"/>
  <c r="AX1714" i="2"/>
  <c r="AY1714" i="2"/>
  <c r="AZ1714" i="2"/>
  <c r="M1715" i="2"/>
  <c r="AS1715" i="2"/>
  <c r="AT1715" i="2"/>
  <c r="AU1715" i="2"/>
  <c r="AV1715" i="2"/>
  <c r="AW1715" i="2"/>
  <c r="AX1715" i="2"/>
  <c r="AY1715" i="2"/>
  <c r="AZ1715" i="2"/>
  <c r="M1716" i="2"/>
  <c r="AS1716" i="2"/>
  <c r="AT1716" i="2"/>
  <c r="AU1716" i="2"/>
  <c r="AV1716" i="2"/>
  <c r="AW1716" i="2"/>
  <c r="AX1716" i="2"/>
  <c r="AY1716" i="2"/>
  <c r="AZ1716" i="2"/>
  <c r="M1717" i="2"/>
  <c r="AS1717" i="2"/>
  <c r="AT1717" i="2"/>
  <c r="AU1717" i="2"/>
  <c r="AV1717" i="2"/>
  <c r="AW1717" i="2"/>
  <c r="AX1717" i="2"/>
  <c r="AY1717" i="2"/>
  <c r="AZ1717" i="2"/>
  <c r="M1718" i="2"/>
  <c r="AS1718" i="2"/>
  <c r="AT1718" i="2"/>
  <c r="AU1718" i="2"/>
  <c r="AV1718" i="2"/>
  <c r="AW1718" i="2"/>
  <c r="AX1718" i="2"/>
  <c r="AY1718" i="2"/>
  <c r="AZ1718" i="2"/>
  <c r="M1719" i="2"/>
  <c r="AS1719" i="2"/>
  <c r="AT1719" i="2"/>
  <c r="AU1719" i="2"/>
  <c r="AV1719" i="2"/>
  <c r="AW1719" i="2"/>
  <c r="AX1719" i="2"/>
  <c r="AY1719" i="2"/>
  <c r="AZ1719" i="2"/>
  <c r="M1720" i="2"/>
  <c r="AS1720" i="2"/>
  <c r="AT1720" i="2"/>
  <c r="AU1720" i="2"/>
  <c r="AV1720" i="2"/>
  <c r="AW1720" i="2"/>
  <c r="AX1720" i="2"/>
  <c r="AY1720" i="2"/>
  <c r="AZ1720" i="2"/>
  <c r="M1721" i="2"/>
  <c r="AS1721" i="2"/>
  <c r="AT1721" i="2"/>
  <c r="AU1721" i="2"/>
  <c r="AV1721" i="2"/>
  <c r="AW1721" i="2"/>
  <c r="AX1721" i="2"/>
  <c r="AY1721" i="2"/>
  <c r="AZ1721" i="2"/>
  <c r="BW1721" i="2"/>
  <c r="BZ1721" i="2"/>
  <c r="CA1721" i="2"/>
  <c r="M1723" i="2"/>
  <c r="AS1723" i="2"/>
  <c r="AT1723" i="2"/>
  <c r="AU1723" i="2"/>
  <c r="AV1723" i="2"/>
  <c r="AW1723" i="2"/>
  <c r="AX1723" i="2"/>
  <c r="AY1723" i="2"/>
  <c r="AZ1723" i="2"/>
  <c r="M1724" i="2"/>
  <c r="AS1724" i="2"/>
  <c r="AT1724" i="2"/>
  <c r="AU1724" i="2"/>
  <c r="AV1724" i="2"/>
  <c r="AW1724" i="2"/>
  <c r="AX1724" i="2"/>
  <c r="AY1724" i="2"/>
  <c r="AZ1724" i="2"/>
  <c r="M1725" i="2"/>
  <c r="AS1725" i="2"/>
  <c r="AT1725" i="2"/>
  <c r="AU1725" i="2"/>
  <c r="AV1725" i="2"/>
  <c r="AW1725" i="2"/>
  <c r="AX1725" i="2"/>
  <c r="AY1725" i="2"/>
  <c r="AZ1725" i="2"/>
  <c r="M1726" i="2"/>
  <c r="AS1726" i="2"/>
  <c r="AT1726" i="2"/>
  <c r="AU1726" i="2"/>
  <c r="AV1726" i="2"/>
  <c r="AW1726" i="2"/>
  <c r="AX1726" i="2"/>
  <c r="AY1726" i="2"/>
  <c r="AZ1726" i="2"/>
  <c r="M1727" i="2"/>
  <c r="AS1727" i="2"/>
  <c r="AT1727" i="2"/>
  <c r="AU1727" i="2"/>
  <c r="AV1727" i="2"/>
  <c r="AW1727" i="2"/>
  <c r="AX1727" i="2"/>
  <c r="AY1727" i="2"/>
  <c r="AZ1727" i="2"/>
  <c r="M1728" i="2"/>
  <c r="AS1728" i="2"/>
  <c r="AT1728" i="2"/>
  <c r="AU1728" i="2"/>
  <c r="AV1728" i="2"/>
  <c r="AW1728" i="2"/>
  <c r="AX1728" i="2"/>
  <c r="AY1728" i="2"/>
  <c r="AZ1728" i="2"/>
  <c r="M1729" i="2"/>
  <c r="AS1729" i="2"/>
  <c r="AT1729" i="2"/>
  <c r="AU1729" i="2"/>
  <c r="AV1729" i="2"/>
  <c r="AW1729" i="2"/>
  <c r="AX1729" i="2"/>
  <c r="AY1729" i="2"/>
  <c r="AZ1729" i="2"/>
  <c r="M1730" i="2"/>
  <c r="AS1730" i="2"/>
  <c r="AT1730" i="2"/>
  <c r="AU1730" i="2"/>
  <c r="AV1730" i="2"/>
  <c r="AW1730" i="2"/>
  <c r="AX1730" i="2"/>
  <c r="AY1730" i="2"/>
  <c r="AZ1730" i="2"/>
  <c r="M1731" i="2"/>
  <c r="AS1731" i="2"/>
  <c r="AT1731" i="2"/>
  <c r="AU1731" i="2"/>
  <c r="AV1731" i="2"/>
  <c r="AW1731" i="2"/>
  <c r="AX1731" i="2"/>
  <c r="AY1731" i="2"/>
  <c r="AZ1731" i="2"/>
  <c r="M1732" i="2"/>
  <c r="AS1732" i="2"/>
  <c r="AT1732" i="2"/>
  <c r="AU1732" i="2"/>
  <c r="AV1732" i="2"/>
  <c r="AW1732" i="2"/>
  <c r="AX1732" i="2"/>
  <c r="AY1732" i="2"/>
  <c r="AZ1732" i="2"/>
  <c r="M1733" i="2"/>
  <c r="AS1733" i="2"/>
  <c r="AT1733" i="2"/>
  <c r="AU1733" i="2"/>
  <c r="AV1733" i="2"/>
  <c r="AW1733" i="2"/>
  <c r="AX1733" i="2"/>
  <c r="AY1733" i="2"/>
  <c r="AZ1733" i="2"/>
  <c r="M1734" i="2"/>
  <c r="AS1734" i="2"/>
  <c r="AT1734" i="2"/>
  <c r="AU1734" i="2"/>
  <c r="AV1734" i="2"/>
  <c r="AW1734" i="2"/>
  <c r="AX1734" i="2"/>
  <c r="AY1734" i="2"/>
  <c r="AZ1734" i="2"/>
  <c r="M1735" i="2"/>
  <c r="AS1735" i="2"/>
  <c r="AT1735" i="2"/>
  <c r="AU1735" i="2"/>
  <c r="AV1735" i="2"/>
  <c r="AW1735" i="2"/>
  <c r="AX1735" i="2"/>
  <c r="AY1735" i="2"/>
  <c r="AZ1735" i="2"/>
  <c r="M1736" i="2"/>
  <c r="AS1736" i="2"/>
  <c r="AT1736" i="2"/>
  <c r="AU1736" i="2"/>
  <c r="AV1736" i="2"/>
  <c r="AW1736" i="2"/>
  <c r="AX1736" i="2"/>
  <c r="AY1736" i="2"/>
  <c r="AZ1736" i="2"/>
  <c r="M1737" i="2"/>
  <c r="AS1737" i="2"/>
  <c r="AT1737" i="2"/>
  <c r="AU1737" i="2"/>
  <c r="AV1737" i="2"/>
  <c r="AW1737" i="2"/>
  <c r="AX1737" i="2"/>
  <c r="AY1737" i="2"/>
  <c r="AZ1737" i="2"/>
  <c r="M1738" i="2"/>
  <c r="AS1738" i="2"/>
  <c r="AT1738" i="2"/>
  <c r="AU1738" i="2"/>
  <c r="AV1738" i="2"/>
  <c r="AW1738" i="2"/>
  <c r="AX1738" i="2"/>
  <c r="AY1738" i="2"/>
  <c r="AZ1738" i="2"/>
  <c r="M1739" i="2"/>
  <c r="AS1739" i="2"/>
  <c r="AT1739" i="2"/>
  <c r="AU1739" i="2"/>
  <c r="AV1739" i="2"/>
  <c r="AW1739" i="2"/>
  <c r="AX1739" i="2"/>
  <c r="AY1739" i="2"/>
  <c r="AZ1739" i="2"/>
  <c r="M1740" i="2"/>
  <c r="AS1740" i="2"/>
  <c r="AT1740" i="2"/>
  <c r="AU1740" i="2"/>
  <c r="AV1740" i="2"/>
  <c r="AW1740" i="2"/>
  <c r="AX1740" i="2"/>
  <c r="AY1740" i="2"/>
  <c r="AZ1740" i="2"/>
  <c r="M1741" i="2"/>
  <c r="AS1741" i="2"/>
  <c r="AT1741" i="2"/>
  <c r="AU1741" i="2"/>
  <c r="AV1741" i="2"/>
  <c r="AW1741" i="2"/>
  <c r="AX1741" i="2"/>
  <c r="AY1741" i="2"/>
  <c r="AZ1741" i="2"/>
  <c r="M1742" i="2"/>
  <c r="AS1742" i="2"/>
  <c r="AT1742" i="2"/>
  <c r="AU1742" i="2"/>
  <c r="AV1742" i="2"/>
  <c r="AW1742" i="2"/>
  <c r="AX1742" i="2"/>
  <c r="AY1742" i="2"/>
  <c r="AZ1742" i="2"/>
  <c r="M1743" i="2"/>
  <c r="AS1743" i="2"/>
  <c r="AT1743" i="2"/>
  <c r="AU1743" i="2"/>
  <c r="AV1743" i="2"/>
  <c r="AW1743" i="2"/>
  <c r="AX1743" i="2"/>
  <c r="AY1743" i="2"/>
  <c r="AZ1743" i="2"/>
  <c r="M1744" i="2"/>
  <c r="AS1744" i="2"/>
  <c r="AT1744" i="2"/>
  <c r="AU1744" i="2"/>
  <c r="AV1744" i="2"/>
  <c r="AW1744" i="2"/>
  <c r="AX1744" i="2"/>
  <c r="AY1744" i="2"/>
  <c r="AZ1744" i="2"/>
  <c r="M1745" i="2"/>
  <c r="AS1745" i="2"/>
  <c r="AT1745" i="2"/>
  <c r="AU1745" i="2"/>
  <c r="AV1745" i="2"/>
  <c r="AW1745" i="2"/>
  <c r="AX1745" i="2"/>
  <c r="AY1745" i="2"/>
  <c r="AZ1745" i="2"/>
  <c r="M1746" i="2"/>
  <c r="AS1746" i="2"/>
  <c r="AT1746" i="2"/>
  <c r="AU1746" i="2"/>
  <c r="AV1746" i="2"/>
  <c r="AW1746" i="2"/>
  <c r="AX1746" i="2"/>
  <c r="AY1746" i="2"/>
  <c r="AZ1746" i="2"/>
  <c r="M1747" i="2"/>
  <c r="AS1747" i="2"/>
  <c r="AT1747" i="2"/>
  <c r="AU1747" i="2"/>
  <c r="AV1747" i="2"/>
  <c r="AW1747" i="2"/>
  <c r="AX1747" i="2"/>
  <c r="AY1747" i="2"/>
  <c r="AZ1747" i="2"/>
  <c r="M1748" i="2"/>
  <c r="AS1748" i="2"/>
  <c r="AT1748" i="2"/>
  <c r="AU1748" i="2"/>
  <c r="AV1748" i="2"/>
  <c r="AW1748" i="2"/>
  <c r="AX1748" i="2"/>
  <c r="AY1748" i="2"/>
  <c r="AZ1748" i="2"/>
  <c r="M1749" i="2"/>
  <c r="AS1749" i="2"/>
  <c r="AT1749" i="2"/>
  <c r="AU1749" i="2"/>
  <c r="AV1749" i="2"/>
  <c r="AW1749" i="2"/>
  <c r="AX1749" i="2"/>
  <c r="AY1749" i="2"/>
  <c r="AZ1749" i="2"/>
  <c r="M1750" i="2"/>
  <c r="AS1750" i="2"/>
  <c r="AT1750" i="2"/>
  <c r="AU1750" i="2"/>
  <c r="AV1750" i="2"/>
  <c r="AW1750" i="2"/>
  <c r="AX1750" i="2"/>
  <c r="AY1750" i="2"/>
  <c r="AZ1750" i="2"/>
  <c r="M1751" i="2"/>
  <c r="AS1751" i="2"/>
  <c r="AT1751" i="2"/>
  <c r="AU1751" i="2"/>
  <c r="AV1751" i="2"/>
  <c r="AW1751" i="2"/>
  <c r="AX1751" i="2"/>
  <c r="AY1751" i="2"/>
  <c r="AZ1751" i="2"/>
  <c r="M1752" i="2"/>
  <c r="AS1752" i="2"/>
  <c r="AT1752" i="2"/>
  <c r="AU1752" i="2"/>
  <c r="AV1752" i="2"/>
  <c r="AW1752" i="2"/>
  <c r="AX1752" i="2"/>
  <c r="AY1752" i="2"/>
  <c r="AZ1752" i="2"/>
  <c r="M1753" i="2"/>
  <c r="AS1753" i="2"/>
  <c r="AT1753" i="2"/>
  <c r="AU1753" i="2"/>
  <c r="AV1753" i="2"/>
  <c r="AW1753" i="2"/>
  <c r="AX1753" i="2"/>
  <c r="AY1753" i="2"/>
  <c r="AZ1753" i="2"/>
  <c r="M1754" i="2"/>
  <c r="AS1754" i="2"/>
  <c r="AT1754" i="2"/>
  <c r="AU1754" i="2"/>
  <c r="AV1754" i="2"/>
  <c r="AW1754" i="2"/>
  <c r="AX1754" i="2"/>
  <c r="AY1754" i="2"/>
  <c r="AZ1754" i="2"/>
  <c r="M1755" i="2"/>
  <c r="AS1755" i="2"/>
  <c r="AT1755" i="2"/>
  <c r="AU1755" i="2"/>
  <c r="AV1755" i="2"/>
  <c r="AW1755" i="2"/>
  <c r="AX1755" i="2"/>
  <c r="AY1755" i="2"/>
  <c r="AZ1755" i="2"/>
  <c r="M1756" i="2"/>
  <c r="AS1756" i="2"/>
  <c r="AT1756" i="2"/>
  <c r="AU1756" i="2"/>
  <c r="AV1756" i="2"/>
  <c r="AW1756" i="2"/>
  <c r="AX1756" i="2"/>
  <c r="AY1756" i="2"/>
  <c r="AZ1756" i="2"/>
  <c r="M1757" i="2"/>
  <c r="AS1757" i="2"/>
  <c r="AT1757" i="2"/>
  <c r="AU1757" i="2"/>
  <c r="AV1757" i="2"/>
  <c r="AW1757" i="2"/>
  <c r="AX1757" i="2"/>
  <c r="AY1757" i="2"/>
  <c r="AZ1757" i="2"/>
  <c r="M1758" i="2"/>
  <c r="AS1758" i="2"/>
  <c r="AT1758" i="2"/>
  <c r="AU1758" i="2"/>
  <c r="AV1758" i="2"/>
  <c r="AW1758" i="2"/>
  <c r="AX1758" i="2"/>
  <c r="AY1758" i="2"/>
  <c r="AZ1758" i="2"/>
  <c r="M1759" i="2"/>
  <c r="AS1759" i="2"/>
  <c r="AT1759" i="2"/>
  <c r="AU1759" i="2"/>
  <c r="AV1759" i="2"/>
  <c r="AW1759" i="2"/>
  <c r="AX1759" i="2"/>
  <c r="AY1759" i="2"/>
  <c r="AZ1759" i="2"/>
  <c r="M1760" i="2"/>
  <c r="AS1760" i="2"/>
  <c r="AT1760" i="2"/>
  <c r="AU1760" i="2"/>
  <c r="AV1760" i="2"/>
  <c r="AW1760" i="2"/>
  <c r="AX1760" i="2"/>
  <c r="AY1760" i="2"/>
  <c r="AZ1760" i="2"/>
  <c r="M1761" i="2"/>
  <c r="AS1761" i="2"/>
  <c r="AT1761" i="2"/>
  <c r="AU1761" i="2"/>
  <c r="AV1761" i="2"/>
  <c r="AW1761" i="2"/>
  <c r="AX1761" i="2"/>
  <c r="AY1761" i="2"/>
  <c r="AZ1761" i="2"/>
  <c r="M1762" i="2"/>
  <c r="AS1762" i="2"/>
  <c r="AT1762" i="2"/>
  <c r="AU1762" i="2"/>
  <c r="AV1762" i="2"/>
  <c r="AW1762" i="2"/>
  <c r="AX1762" i="2"/>
  <c r="AY1762" i="2"/>
  <c r="AZ1762" i="2"/>
  <c r="M1763" i="2"/>
  <c r="AS1763" i="2"/>
  <c r="AT1763" i="2"/>
  <c r="AU1763" i="2"/>
  <c r="AV1763" i="2"/>
  <c r="AW1763" i="2"/>
  <c r="AX1763" i="2"/>
  <c r="AY1763" i="2"/>
  <c r="AZ1763" i="2"/>
  <c r="M1764" i="2"/>
  <c r="AS1764" i="2"/>
  <c r="AT1764" i="2"/>
  <c r="AU1764" i="2"/>
  <c r="AV1764" i="2"/>
  <c r="AW1764" i="2"/>
  <c r="AX1764" i="2"/>
  <c r="AY1764" i="2"/>
  <c r="AZ1764" i="2"/>
  <c r="M1765" i="2"/>
  <c r="AS1765" i="2"/>
  <c r="AT1765" i="2"/>
  <c r="AU1765" i="2"/>
  <c r="AV1765" i="2"/>
  <c r="AW1765" i="2"/>
  <c r="AX1765" i="2"/>
  <c r="AY1765" i="2"/>
  <c r="AZ1765" i="2"/>
  <c r="M1766" i="2"/>
  <c r="AS1766" i="2"/>
  <c r="AT1766" i="2"/>
  <c r="AU1766" i="2"/>
  <c r="AV1766" i="2"/>
  <c r="AW1766" i="2"/>
  <c r="AX1766" i="2"/>
  <c r="AY1766" i="2"/>
  <c r="AZ1766" i="2"/>
  <c r="M1767" i="2"/>
  <c r="AS1767" i="2"/>
  <c r="AT1767" i="2"/>
  <c r="AU1767" i="2"/>
  <c r="AV1767" i="2"/>
  <c r="AW1767" i="2"/>
  <c r="AX1767" i="2"/>
  <c r="AY1767" i="2"/>
  <c r="AZ1767" i="2"/>
  <c r="M1768" i="2"/>
  <c r="AS1768" i="2"/>
  <c r="AT1768" i="2"/>
  <c r="AU1768" i="2"/>
  <c r="AV1768" i="2"/>
  <c r="AW1768" i="2"/>
  <c r="AX1768" i="2"/>
  <c r="AY1768" i="2"/>
  <c r="AZ1768" i="2"/>
  <c r="M1769" i="2"/>
  <c r="AS1769" i="2"/>
  <c r="AT1769" i="2"/>
  <c r="AU1769" i="2"/>
  <c r="AV1769" i="2"/>
  <c r="AW1769" i="2"/>
  <c r="AX1769" i="2"/>
  <c r="AY1769" i="2"/>
  <c r="AZ1769" i="2"/>
  <c r="M1770" i="2"/>
  <c r="AS1770" i="2"/>
  <c r="AT1770" i="2"/>
  <c r="AU1770" i="2"/>
  <c r="AV1770" i="2"/>
  <c r="AW1770" i="2"/>
  <c r="AX1770" i="2"/>
  <c r="AY1770" i="2"/>
  <c r="AZ1770" i="2"/>
  <c r="M1771" i="2"/>
  <c r="AS1771" i="2"/>
  <c r="AT1771" i="2"/>
  <c r="AU1771" i="2"/>
  <c r="AV1771" i="2"/>
  <c r="AW1771" i="2"/>
  <c r="AX1771" i="2"/>
  <c r="AY1771" i="2"/>
  <c r="AZ1771" i="2"/>
  <c r="M1772" i="2"/>
  <c r="AS1772" i="2"/>
  <c r="AT1772" i="2"/>
  <c r="AU1772" i="2"/>
  <c r="AV1772" i="2"/>
  <c r="AW1772" i="2"/>
  <c r="AX1772" i="2"/>
  <c r="AY1772" i="2"/>
  <c r="AZ1772" i="2"/>
  <c r="M1773" i="2"/>
  <c r="AS1773" i="2"/>
  <c r="AT1773" i="2"/>
  <c r="AU1773" i="2"/>
  <c r="AV1773" i="2"/>
  <c r="AW1773" i="2"/>
  <c r="AX1773" i="2"/>
  <c r="AY1773" i="2"/>
  <c r="AZ1773" i="2"/>
  <c r="M1774" i="2"/>
  <c r="AS1774" i="2"/>
  <c r="AT1774" i="2"/>
  <c r="AU1774" i="2"/>
  <c r="AV1774" i="2"/>
  <c r="AW1774" i="2"/>
  <c r="AX1774" i="2"/>
  <c r="AY1774" i="2"/>
  <c r="AZ1774" i="2"/>
  <c r="M1775" i="2"/>
  <c r="AS1775" i="2"/>
  <c r="AT1775" i="2"/>
  <c r="AU1775" i="2"/>
  <c r="AV1775" i="2"/>
  <c r="AW1775" i="2"/>
  <c r="AX1775" i="2"/>
  <c r="AY1775" i="2"/>
  <c r="AZ1775" i="2"/>
  <c r="M1776" i="2"/>
  <c r="AS1776" i="2"/>
  <c r="AT1776" i="2"/>
  <c r="AU1776" i="2"/>
  <c r="AV1776" i="2"/>
  <c r="AW1776" i="2"/>
  <c r="AX1776" i="2"/>
  <c r="AY1776" i="2"/>
  <c r="AZ1776" i="2"/>
  <c r="M1777" i="2"/>
  <c r="AS1777" i="2"/>
  <c r="AT1777" i="2"/>
  <c r="AU1777" i="2"/>
  <c r="AV1777" i="2"/>
  <c r="AW1777" i="2"/>
  <c r="AX1777" i="2"/>
  <c r="AY1777" i="2"/>
  <c r="AZ1777" i="2"/>
  <c r="M1778" i="2"/>
  <c r="AS1778" i="2"/>
  <c r="AT1778" i="2"/>
  <c r="AU1778" i="2"/>
  <c r="AV1778" i="2"/>
  <c r="AW1778" i="2"/>
  <c r="AX1778" i="2"/>
  <c r="AY1778" i="2"/>
  <c r="AZ1778" i="2"/>
  <c r="M1779" i="2"/>
  <c r="AS1779" i="2"/>
  <c r="AT1779" i="2"/>
  <c r="AU1779" i="2"/>
  <c r="AV1779" i="2"/>
  <c r="AW1779" i="2"/>
  <c r="AX1779" i="2"/>
  <c r="AY1779" i="2"/>
  <c r="AZ1779" i="2"/>
  <c r="M1780" i="2"/>
  <c r="AS1780" i="2"/>
  <c r="AT1780" i="2"/>
  <c r="AU1780" i="2"/>
  <c r="AV1780" i="2"/>
  <c r="AW1780" i="2"/>
  <c r="AX1780" i="2"/>
  <c r="AY1780" i="2"/>
  <c r="AZ1780" i="2"/>
  <c r="M1781" i="2"/>
  <c r="AS1781" i="2"/>
  <c r="AT1781" i="2"/>
  <c r="AU1781" i="2"/>
  <c r="AV1781" i="2"/>
  <c r="AW1781" i="2"/>
  <c r="AX1781" i="2"/>
  <c r="AY1781" i="2"/>
  <c r="AZ1781" i="2"/>
  <c r="M1782" i="2"/>
  <c r="AS1782" i="2"/>
  <c r="AT1782" i="2"/>
  <c r="AU1782" i="2"/>
  <c r="AV1782" i="2"/>
  <c r="AW1782" i="2"/>
  <c r="AX1782" i="2"/>
  <c r="AY1782" i="2"/>
  <c r="AZ1782" i="2"/>
  <c r="M1783" i="2"/>
  <c r="AS1783" i="2"/>
  <c r="AT1783" i="2"/>
  <c r="AU1783" i="2"/>
  <c r="AV1783" i="2"/>
  <c r="AW1783" i="2"/>
  <c r="AX1783" i="2"/>
  <c r="AY1783" i="2"/>
  <c r="AZ1783" i="2"/>
  <c r="M1784" i="2"/>
  <c r="AS1784" i="2"/>
  <c r="AT1784" i="2"/>
  <c r="AU1784" i="2"/>
  <c r="AV1784" i="2"/>
  <c r="AW1784" i="2"/>
  <c r="AX1784" i="2"/>
  <c r="AY1784" i="2"/>
  <c r="AZ1784" i="2"/>
  <c r="M1785" i="2"/>
  <c r="AS1785" i="2"/>
  <c r="AT1785" i="2"/>
  <c r="AU1785" i="2"/>
  <c r="AV1785" i="2"/>
  <c r="AW1785" i="2"/>
  <c r="AX1785" i="2"/>
  <c r="AY1785" i="2"/>
  <c r="AZ1785" i="2"/>
  <c r="M1786" i="2"/>
  <c r="AS1786" i="2"/>
  <c r="AT1786" i="2"/>
  <c r="AU1786" i="2"/>
  <c r="AV1786" i="2"/>
  <c r="AW1786" i="2"/>
  <c r="AX1786" i="2"/>
  <c r="AY1786" i="2"/>
  <c r="AZ1786" i="2"/>
  <c r="M1787" i="2"/>
  <c r="AS1787" i="2"/>
  <c r="AT1787" i="2"/>
  <c r="AU1787" i="2"/>
  <c r="AV1787" i="2"/>
  <c r="AW1787" i="2"/>
  <c r="AX1787" i="2"/>
  <c r="AY1787" i="2"/>
  <c r="AZ1787" i="2"/>
  <c r="M1788" i="2"/>
  <c r="AS1788" i="2"/>
  <c r="AT1788" i="2"/>
  <c r="AU1788" i="2"/>
  <c r="AV1788" i="2"/>
  <c r="AW1788" i="2"/>
  <c r="AX1788" i="2"/>
  <c r="AY1788" i="2"/>
  <c r="AZ1788" i="2"/>
  <c r="M1789" i="2"/>
  <c r="AS1789" i="2"/>
  <c r="AT1789" i="2"/>
  <c r="AU1789" i="2"/>
  <c r="AV1789" i="2"/>
  <c r="AW1789" i="2"/>
  <c r="AX1789" i="2"/>
  <c r="AY1789" i="2"/>
  <c r="AZ1789" i="2"/>
  <c r="M1790" i="2"/>
  <c r="AS1790" i="2"/>
  <c r="AT1790" i="2"/>
  <c r="AU1790" i="2"/>
  <c r="AV1790" i="2"/>
  <c r="AW1790" i="2"/>
  <c r="AX1790" i="2"/>
  <c r="AY1790" i="2"/>
  <c r="AZ1790" i="2"/>
  <c r="M1791" i="2"/>
  <c r="AS1791" i="2"/>
  <c r="AT1791" i="2"/>
  <c r="AU1791" i="2"/>
  <c r="AV1791" i="2"/>
  <c r="AW1791" i="2"/>
  <c r="AX1791" i="2"/>
  <c r="AY1791" i="2"/>
  <c r="AZ1791" i="2"/>
  <c r="M1792" i="2"/>
  <c r="AS1792" i="2"/>
  <c r="AT1792" i="2"/>
  <c r="AU1792" i="2"/>
  <c r="AV1792" i="2"/>
  <c r="AW1792" i="2"/>
  <c r="AX1792" i="2"/>
  <c r="AY1792" i="2"/>
  <c r="AZ1792" i="2"/>
  <c r="M1793" i="2"/>
  <c r="AS1793" i="2"/>
  <c r="AT1793" i="2"/>
  <c r="AU1793" i="2"/>
  <c r="AV1793" i="2"/>
  <c r="AW1793" i="2"/>
  <c r="AX1793" i="2"/>
  <c r="AY1793" i="2"/>
  <c r="AZ1793" i="2"/>
  <c r="M1794" i="2"/>
  <c r="AS1794" i="2"/>
  <c r="AT1794" i="2"/>
  <c r="AU1794" i="2"/>
  <c r="AV1794" i="2"/>
  <c r="AW1794" i="2"/>
  <c r="AX1794" i="2"/>
  <c r="AY1794" i="2"/>
  <c r="AZ1794" i="2"/>
  <c r="M1795" i="2"/>
  <c r="AS1795" i="2"/>
  <c r="AT1795" i="2"/>
  <c r="AU1795" i="2"/>
  <c r="AV1795" i="2"/>
  <c r="AW1795" i="2"/>
  <c r="AX1795" i="2"/>
  <c r="AY1795" i="2"/>
  <c r="AZ1795" i="2"/>
  <c r="M1796" i="2"/>
  <c r="AS1796" i="2"/>
  <c r="AT1796" i="2"/>
  <c r="AU1796" i="2"/>
  <c r="AV1796" i="2"/>
  <c r="AW1796" i="2"/>
  <c r="AX1796" i="2"/>
  <c r="AY1796" i="2"/>
  <c r="AZ1796" i="2"/>
  <c r="M1797" i="2"/>
  <c r="AS1797" i="2"/>
  <c r="AT1797" i="2"/>
  <c r="AU1797" i="2"/>
  <c r="AV1797" i="2"/>
  <c r="AW1797" i="2"/>
  <c r="AX1797" i="2"/>
  <c r="AY1797" i="2"/>
  <c r="AZ1797" i="2"/>
  <c r="M1798" i="2"/>
  <c r="AS1798" i="2"/>
  <c r="AT1798" i="2"/>
  <c r="AU1798" i="2"/>
  <c r="AV1798" i="2"/>
  <c r="AW1798" i="2"/>
  <c r="AX1798" i="2"/>
  <c r="AY1798" i="2"/>
  <c r="AZ1798" i="2"/>
  <c r="M1799" i="2"/>
  <c r="AS1799" i="2"/>
  <c r="AT1799" i="2"/>
  <c r="AU1799" i="2"/>
  <c r="AV1799" i="2"/>
  <c r="AW1799" i="2"/>
  <c r="AX1799" i="2"/>
  <c r="AY1799" i="2"/>
  <c r="AZ1799" i="2"/>
  <c r="M1800" i="2"/>
  <c r="AS1800" i="2"/>
  <c r="AT1800" i="2"/>
  <c r="AU1800" i="2"/>
  <c r="AV1800" i="2"/>
  <c r="AW1800" i="2"/>
  <c r="AX1800" i="2"/>
  <c r="AY1800" i="2"/>
  <c r="AZ1800" i="2"/>
  <c r="M1801" i="2"/>
  <c r="AS1801" i="2"/>
  <c r="AT1801" i="2"/>
  <c r="AU1801" i="2"/>
  <c r="AV1801" i="2"/>
  <c r="AW1801" i="2"/>
  <c r="AX1801" i="2"/>
  <c r="AY1801" i="2"/>
  <c r="AZ1801" i="2"/>
  <c r="M1802" i="2"/>
  <c r="AS1802" i="2"/>
  <c r="AT1802" i="2"/>
  <c r="AU1802" i="2"/>
  <c r="AV1802" i="2"/>
  <c r="AW1802" i="2"/>
  <c r="AX1802" i="2"/>
  <c r="AY1802" i="2"/>
  <c r="AZ1802" i="2"/>
  <c r="M1803" i="2"/>
  <c r="AS1803" i="2"/>
  <c r="AT1803" i="2"/>
  <c r="AU1803" i="2"/>
  <c r="AV1803" i="2"/>
  <c r="AW1803" i="2"/>
  <c r="AX1803" i="2"/>
  <c r="AY1803" i="2"/>
  <c r="AZ1803" i="2"/>
  <c r="M1804" i="2"/>
  <c r="AS1804" i="2"/>
  <c r="AT1804" i="2"/>
  <c r="AU1804" i="2"/>
  <c r="AV1804" i="2"/>
  <c r="AW1804" i="2"/>
  <c r="AX1804" i="2"/>
  <c r="AY1804" i="2"/>
  <c r="AZ1804" i="2"/>
  <c r="M1805" i="2"/>
  <c r="AS1805" i="2"/>
  <c r="AT1805" i="2"/>
  <c r="AU1805" i="2"/>
  <c r="AV1805" i="2"/>
  <c r="AW1805" i="2"/>
  <c r="AX1805" i="2"/>
  <c r="AY1805" i="2"/>
  <c r="AZ1805" i="2"/>
  <c r="M1806" i="2"/>
  <c r="AS1806" i="2"/>
  <c r="AT1806" i="2"/>
  <c r="AU1806" i="2"/>
  <c r="AV1806" i="2"/>
  <c r="AW1806" i="2"/>
  <c r="AX1806" i="2"/>
  <c r="AY1806" i="2"/>
  <c r="AZ1806" i="2"/>
  <c r="M1807" i="2"/>
  <c r="AS1807" i="2"/>
  <c r="AT1807" i="2"/>
  <c r="AU1807" i="2"/>
  <c r="AV1807" i="2"/>
  <c r="AW1807" i="2"/>
  <c r="AX1807" i="2"/>
  <c r="AY1807" i="2"/>
  <c r="AZ1807" i="2"/>
  <c r="M1808" i="2"/>
  <c r="AS1808" i="2"/>
  <c r="AT1808" i="2"/>
  <c r="AU1808" i="2"/>
  <c r="AV1808" i="2"/>
  <c r="AW1808" i="2"/>
  <c r="AX1808" i="2"/>
  <c r="AY1808" i="2"/>
  <c r="AZ1808" i="2"/>
  <c r="M1809" i="2"/>
  <c r="AS1809" i="2"/>
  <c r="AT1809" i="2"/>
  <c r="AU1809" i="2"/>
  <c r="AV1809" i="2"/>
  <c r="AW1809" i="2"/>
  <c r="AX1809" i="2"/>
  <c r="AY1809" i="2"/>
  <c r="AZ1809" i="2"/>
  <c r="M1810" i="2"/>
  <c r="AS1810" i="2"/>
  <c r="AT1810" i="2"/>
  <c r="AU1810" i="2"/>
  <c r="AV1810" i="2"/>
  <c r="AW1810" i="2"/>
  <c r="AX1810" i="2"/>
  <c r="AY1810" i="2"/>
  <c r="AZ1810" i="2"/>
  <c r="M1811" i="2"/>
  <c r="AS1811" i="2"/>
  <c r="AT1811" i="2"/>
  <c r="AU1811" i="2"/>
  <c r="AV1811" i="2"/>
  <c r="AW1811" i="2"/>
  <c r="AX1811" i="2"/>
  <c r="AY1811" i="2"/>
  <c r="AZ1811" i="2"/>
  <c r="M1812" i="2"/>
  <c r="AS1812" i="2"/>
  <c r="AT1812" i="2"/>
  <c r="AU1812" i="2"/>
  <c r="AV1812" i="2"/>
  <c r="AW1812" i="2"/>
  <c r="AX1812" i="2"/>
  <c r="AY1812" i="2"/>
  <c r="AZ1812" i="2"/>
  <c r="M1813" i="2"/>
  <c r="AS1813" i="2"/>
  <c r="AT1813" i="2"/>
  <c r="AU1813" i="2"/>
  <c r="AV1813" i="2"/>
  <c r="AW1813" i="2"/>
  <c r="AX1813" i="2"/>
  <c r="AY1813" i="2"/>
  <c r="AZ1813" i="2"/>
  <c r="M1814" i="2"/>
  <c r="AS1814" i="2"/>
  <c r="AT1814" i="2"/>
  <c r="AU1814" i="2"/>
  <c r="AV1814" i="2"/>
  <c r="AW1814" i="2"/>
  <c r="AX1814" i="2"/>
  <c r="AY1814" i="2"/>
  <c r="AZ1814" i="2"/>
  <c r="M1815" i="2"/>
  <c r="AS1815" i="2"/>
  <c r="AT1815" i="2"/>
  <c r="AU1815" i="2"/>
  <c r="AV1815" i="2"/>
  <c r="AW1815" i="2"/>
  <c r="AX1815" i="2"/>
  <c r="AY1815" i="2"/>
  <c r="AZ1815" i="2"/>
  <c r="M1816" i="2"/>
  <c r="AS1816" i="2"/>
  <c r="AT1816" i="2"/>
  <c r="AU1816" i="2"/>
  <c r="AV1816" i="2"/>
  <c r="AW1816" i="2"/>
  <c r="AX1816" i="2"/>
  <c r="AY1816" i="2"/>
  <c r="AZ1816" i="2"/>
  <c r="M1818" i="2"/>
  <c r="AS1818" i="2"/>
  <c r="AT1818" i="2"/>
  <c r="AU1818" i="2"/>
  <c r="AV1818" i="2"/>
  <c r="AW1818" i="2"/>
  <c r="AX1818" i="2"/>
  <c r="AY1818" i="2"/>
  <c r="AZ1818" i="2"/>
  <c r="M1819" i="2"/>
  <c r="AS1819" i="2"/>
  <c r="AT1819" i="2"/>
  <c r="AU1819" i="2"/>
  <c r="AV1819" i="2"/>
  <c r="AW1819" i="2"/>
  <c r="AX1819" i="2"/>
  <c r="AY1819" i="2"/>
  <c r="AZ1819" i="2"/>
  <c r="M1820" i="2"/>
  <c r="AS1820" i="2"/>
  <c r="AT1820" i="2"/>
  <c r="AU1820" i="2"/>
  <c r="AV1820" i="2"/>
  <c r="AW1820" i="2"/>
  <c r="AX1820" i="2"/>
  <c r="AY1820" i="2"/>
  <c r="AZ1820" i="2"/>
  <c r="M1821" i="2"/>
  <c r="AS1821" i="2"/>
  <c r="AT1821" i="2"/>
  <c r="AU1821" i="2"/>
  <c r="AV1821" i="2"/>
  <c r="AW1821" i="2"/>
  <c r="AX1821" i="2"/>
  <c r="AY1821" i="2"/>
  <c r="AZ1821" i="2"/>
  <c r="M1822" i="2"/>
  <c r="AS1822" i="2"/>
  <c r="AT1822" i="2"/>
  <c r="AU1822" i="2"/>
  <c r="AV1822" i="2"/>
  <c r="AW1822" i="2"/>
  <c r="AX1822" i="2"/>
  <c r="AY1822" i="2"/>
  <c r="AZ1822" i="2"/>
  <c r="M1823" i="2"/>
  <c r="AS1823" i="2"/>
  <c r="AT1823" i="2"/>
  <c r="AU1823" i="2"/>
  <c r="AV1823" i="2"/>
  <c r="AW1823" i="2"/>
  <c r="AX1823" i="2"/>
  <c r="AY1823" i="2"/>
  <c r="AZ1823" i="2"/>
  <c r="M1824" i="2"/>
  <c r="AS1824" i="2"/>
  <c r="AT1824" i="2"/>
  <c r="AU1824" i="2"/>
  <c r="AV1824" i="2"/>
  <c r="AW1824" i="2"/>
  <c r="AX1824" i="2"/>
  <c r="AY1824" i="2"/>
  <c r="AZ1824" i="2"/>
  <c r="M1825" i="2"/>
  <c r="AS1825" i="2"/>
  <c r="AT1825" i="2"/>
  <c r="AU1825" i="2"/>
  <c r="AV1825" i="2"/>
  <c r="AW1825" i="2"/>
  <c r="AX1825" i="2"/>
  <c r="AY1825" i="2"/>
  <c r="AZ1825" i="2"/>
  <c r="M1826" i="2"/>
  <c r="AS1826" i="2"/>
  <c r="AT1826" i="2"/>
  <c r="AU1826" i="2"/>
  <c r="AV1826" i="2"/>
  <c r="AW1826" i="2"/>
  <c r="AX1826" i="2"/>
  <c r="AY1826" i="2"/>
  <c r="AZ1826" i="2"/>
  <c r="M1827" i="2"/>
  <c r="AS1827" i="2"/>
  <c r="AT1827" i="2"/>
  <c r="AU1827" i="2"/>
  <c r="AV1827" i="2"/>
  <c r="AW1827" i="2"/>
  <c r="AX1827" i="2"/>
  <c r="AY1827" i="2"/>
  <c r="AZ1827" i="2"/>
  <c r="M1828" i="2"/>
  <c r="AS1828" i="2"/>
  <c r="AT1828" i="2"/>
  <c r="AU1828" i="2"/>
  <c r="AV1828" i="2"/>
  <c r="AW1828" i="2"/>
  <c r="AX1828" i="2"/>
  <c r="AY1828" i="2"/>
  <c r="AZ1828" i="2"/>
  <c r="M1829" i="2"/>
  <c r="AS1829" i="2"/>
  <c r="AT1829" i="2"/>
  <c r="AU1829" i="2"/>
  <c r="AV1829" i="2"/>
  <c r="AW1829" i="2"/>
  <c r="AX1829" i="2"/>
  <c r="AY1829" i="2"/>
  <c r="AZ1829" i="2"/>
  <c r="M1830" i="2"/>
  <c r="AS1830" i="2"/>
  <c r="AT1830" i="2"/>
  <c r="AU1830" i="2"/>
  <c r="AV1830" i="2"/>
  <c r="AW1830" i="2"/>
  <c r="AX1830" i="2"/>
  <c r="AY1830" i="2"/>
  <c r="AZ1830" i="2"/>
  <c r="M1831" i="2"/>
  <c r="AS1831" i="2"/>
  <c r="AT1831" i="2"/>
  <c r="AU1831" i="2"/>
  <c r="AV1831" i="2"/>
  <c r="AW1831" i="2"/>
  <c r="AX1831" i="2"/>
  <c r="AY1831" i="2"/>
  <c r="AZ1831" i="2"/>
  <c r="M1832" i="2"/>
  <c r="AS1832" i="2"/>
  <c r="AT1832" i="2"/>
  <c r="AU1832" i="2"/>
  <c r="AV1832" i="2"/>
  <c r="AW1832" i="2"/>
  <c r="AX1832" i="2"/>
  <c r="AY1832" i="2"/>
  <c r="AZ1832" i="2"/>
  <c r="M1833" i="2"/>
  <c r="AS1833" i="2"/>
  <c r="AT1833" i="2"/>
  <c r="AU1833" i="2"/>
  <c r="AV1833" i="2"/>
  <c r="AW1833" i="2"/>
  <c r="AX1833" i="2"/>
  <c r="AY1833" i="2"/>
  <c r="AZ1833" i="2"/>
  <c r="M1834" i="2"/>
  <c r="AS1834" i="2"/>
  <c r="AT1834" i="2"/>
  <c r="AU1834" i="2"/>
  <c r="AV1834" i="2"/>
  <c r="AW1834" i="2"/>
  <c r="AX1834" i="2"/>
  <c r="AY1834" i="2"/>
  <c r="AZ1834" i="2"/>
  <c r="M1835" i="2"/>
  <c r="AS1835" i="2"/>
  <c r="AT1835" i="2"/>
  <c r="AU1835" i="2"/>
  <c r="AV1835" i="2"/>
  <c r="AW1835" i="2"/>
  <c r="AX1835" i="2"/>
  <c r="AY1835" i="2"/>
  <c r="AZ1835" i="2"/>
  <c r="M1837" i="2"/>
  <c r="AS1837" i="2"/>
  <c r="AT1837" i="2"/>
  <c r="AU1837" i="2"/>
  <c r="AV1837" i="2"/>
  <c r="AW1837" i="2"/>
  <c r="AX1837" i="2"/>
  <c r="AY1837" i="2"/>
  <c r="AZ1837" i="2"/>
  <c r="M1838" i="2"/>
  <c r="AS1838" i="2"/>
  <c r="AT1838" i="2"/>
  <c r="AU1838" i="2"/>
  <c r="AV1838" i="2"/>
  <c r="AW1838" i="2"/>
  <c r="AX1838" i="2"/>
  <c r="AY1838" i="2"/>
  <c r="AZ1838" i="2"/>
  <c r="M1839" i="2"/>
  <c r="AS1839" i="2"/>
  <c r="AT1839" i="2"/>
  <c r="AU1839" i="2"/>
  <c r="AV1839" i="2"/>
  <c r="AW1839" i="2"/>
  <c r="AX1839" i="2"/>
  <c r="AY1839" i="2"/>
  <c r="AZ1839" i="2"/>
  <c r="M1840" i="2"/>
  <c r="AS1840" i="2"/>
  <c r="AT1840" i="2"/>
  <c r="AU1840" i="2"/>
  <c r="AV1840" i="2"/>
  <c r="AW1840" i="2"/>
  <c r="AX1840" i="2"/>
  <c r="AY1840" i="2"/>
  <c r="AZ1840" i="2"/>
  <c r="M1841" i="2"/>
  <c r="AS1841" i="2"/>
  <c r="AT1841" i="2"/>
  <c r="AU1841" i="2"/>
  <c r="AV1841" i="2"/>
  <c r="AW1841" i="2"/>
  <c r="AX1841" i="2"/>
  <c r="AY1841" i="2"/>
  <c r="AZ1841" i="2"/>
  <c r="M1842" i="2"/>
  <c r="AS1842" i="2"/>
  <c r="AT1842" i="2"/>
  <c r="AU1842" i="2"/>
  <c r="AV1842" i="2"/>
  <c r="AW1842" i="2"/>
  <c r="AX1842" i="2"/>
  <c r="AY1842" i="2"/>
  <c r="AZ1842" i="2"/>
  <c r="M1843" i="2"/>
  <c r="AS1843" i="2"/>
  <c r="AT1843" i="2"/>
  <c r="AU1843" i="2"/>
  <c r="AV1843" i="2"/>
  <c r="AW1843" i="2"/>
  <c r="AX1843" i="2"/>
  <c r="AY1843" i="2"/>
  <c r="AZ1843" i="2"/>
  <c r="M1844" i="2"/>
  <c r="AS1844" i="2"/>
  <c r="AT1844" i="2"/>
  <c r="AU1844" i="2"/>
  <c r="AV1844" i="2"/>
  <c r="AW1844" i="2"/>
  <c r="AX1844" i="2"/>
  <c r="AY1844" i="2"/>
  <c r="AZ1844" i="2"/>
  <c r="M1845" i="2"/>
  <c r="AS1845" i="2"/>
  <c r="AT1845" i="2"/>
  <c r="AU1845" i="2"/>
  <c r="AV1845" i="2"/>
  <c r="AW1845" i="2"/>
  <c r="AX1845" i="2"/>
  <c r="AY1845" i="2"/>
  <c r="AZ1845" i="2"/>
  <c r="M1846" i="2"/>
  <c r="AS1846" i="2"/>
  <c r="AT1846" i="2"/>
  <c r="AU1846" i="2"/>
  <c r="AV1846" i="2"/>
  <c r="AW1846" i="2"/>
  <c r="AX1846" i="2"/>
  <c r="AY1846" i="2"/>
  <c r="AZ1846" i="2"/>
  <c r="M1847" i="2"/>
  <c r="AS1847" i="2"/>
  <c r="AT1847" i="2"/>
  <c r="AU1847" i="2"/>
  <c r="AV1847" i="2"/>
  <c r="AW1847" i="2"/>
  <c r="AX1847" i="2"/>
  <c r="AY1847" i="2"/>
  <c r="AZ1847" i="2"/>
  <c r="M1849" i="2"/>
  <c r="AS1849" i="2"/>
  <c r="AT1849" i="2"/>
  <c r="AU1849" i="2"/>
  <c r="AV1849" i="2"/>
  <c r="AW1849" i="2"/>
  <c r="AX1849" i="2"/>
  <c r="AY1849" i="2"/>
  <c r="AZ1849" i="2"/>
  <c r="M1850" i="2"/>
  <c r="AS1850" i="2"/>
  <c r="AT1850" i="2"/>
  <c r="AU1850" i="2"/>
  <c r="AV1850" i="2"/>
  <c r="AW1850" i="2"/>
  <c r="AX1850" i="2"/>
  <c r="AY1850" i="2"/>
  <c r="AZ1850" i="2"/>
  <c r="M1851" i="2"/>
  <c r="AS1851" i="2"/>
  <c r="AT1851" i="2"/>
  <c r="AU1851" i="2"/>
  <c r="AV1851" i="2"/>
  <c r="AW1851" i="2"/>
  <c r="AX1851" i="2"/>
  <c r="AY1851" i="2"/>
  <c r="AZ1851" i="2"/>
  <c r="M1852" i="2"/>
  <c r="AS1852" i="2"/>
  <c r="AT1852" i="2"/>
  <c r="AU1852" i="2"/>
  <c r="AV1852" i="2"/>
  <c r="AW1852" i="2"/>
  <c r="AX1852" i="2"/>
  <c r="AY1852" i="2"/>
  <c r="AZ1852" i="2"/>
  <c r="M1853" i="2"/>
  <c r="AS1853" i="2"/>
  <c r="AT1853" i="2"/>
  <c r="AU1853" i="2"/>
  <c r="AV1853" i="2"/>
  <c r="AW1853" i="2"/>
  <c r="AX1853" i="2"/>
  <c r="AY1853" i="2"/>
  <c r="AZ1853" i="2"/>
  <c r="M1854" i="2"/>
  <c r="AS1854" i="2"/>
  <c r="AT1854" i="2"/>
  <c r="AU1854" i="2"/>
  <c r="AV1854" i="2"/>
  <c r="AW1854" i="2"/>
  <c r="AX1854" i="2"/>
  <c r="AY1854" i="2"/>
  <c r="AZ1854" i="2"/>
  <c r="M1855" i="2"/>
  <c r="AS1855" i="2"/>
  <c r="AT1855" i="2"/>
  <c r="AU1855" i="2"/>
  <c r="AV1855" i="2"/>
  <c r="AW1855" i="2"/>
  <c r="AX1855" i="2"/>
  <c r="AY1855" i="2"/>
  <c r="AZ1855" i="2"/>
  <c r="M1856" i="2"/>
  <c r="AS1856" i="2"/>
  <c r="AT1856" i="2"/>
  <c r="AU1856" i="2"/>
  <c r="AV1856" i="2"/>
  <c r="AW1856" i="2"/>
  <c r="AX1856" i="2"/>
  <c r="AY1856" i="2"/>
  <c r="AZ1856" i="2"/>
  <c r="M1857" i="2"/>
  <c r="AS1857" i="2"/>
  <c r="AT1857" i="2"/>
  <c r="AU1857" i="2"/>
  <c r="AV1857" i="2"/>
  <c r="AW1857" i="2"/>
  <c r="AX1857" i="2"/>
  <c r="AY1857" i="2"/>
  <c r="AZ1857" i="2"/>
  <c r="M1858" i="2"/>
  <c r="AS1858" i="2"/>
  <c r="AT1858" i="2"/>
  <c r="AU1858" i="2"/>
  <c r="AV1858" i="2"/>
  <c r="AW1858" i="2"/>
  <c r="AX1858" i="2"/>
  <c r="AY1858" i="2"/>
  <c r="AZ1858" i="2"/>
  <c r="M1859" i="2"/>
  <c r="AS1859" i="2"/>
  <c r="AT1859" i="2"/>
  <c r="AU1859" i="2"/>
  <c r="AV1859" i="2"/>
  <c r="AW1859" i="2"/>
  <c r="AX1859" i="2"/>
  <c r="AY1859" i="2"/>
  <c r="AZ1859" i="2"/>
  <c r="M1860" i="2"/>
  <c r="AS1860" i="2"/>
  <c r="AT1860" i="2"/>
  <c r="AU1860" i="2"/>
  <c r="AV1860" i="2"/>
  <c r="AW1860" i="2"/>
  <c r="AX1860" i="2"/>
  <c r="AY1860" i="2"/>
  <c r="AZ1860" i="2"/>
  <c r="M1861" i="2"/>
  <c r="AS1861" i="2"/>
  <c r="AT1861" i="2"/>
  <c r="AU1861" i="2"/>
  <c r="AV1861" i="2"/>
  <c r="AW1861" i="2"/>
  <c r="AX1861" i="2"/>
  <c r="AY1861" i="2"/>
  <c r="AZ1861" i="2"/>
  <c r="M1862" i="2"/>
  <c r="AS1862" i="2"/>
  <c r="AT1862" i="2"/>
  <c r="AU1862" i="2"/>
  <c r="AV1862" i="2"/>
  <c r="AW1862" i="2"/>
  <c r="AX1862" i="2"/>
  <c r="AY1862" i="2"/>
  <c r="AZ1862" i="2"/>
  <c r="M1863" i="2"/>
  <c r="AS1863" i="2"/>
  <c r="AT1863" i="2"/>
  <c r="AU1863" i="2"/>
  <c r="AV1863" i="2"/>
  <c r="AW1863" i="2"/>
  <c r="AX1863" i="2"/>
  <c r="AY1863" i="2"/>
  <c r="AZ1863" i="2"/>
  <c r="M1864" i="2"/>
  <c r="AS1864" i="2"/>
  <c r="AT1864" i="2"/>
  <c r="AU1864" i="2"/>
  <c r="AV1864" i="2"/>
  <c r="AW1864" i="2"/>
  <c r="AX1864" i="2"/>
  <c r="AY1864" i="2"/>
  <c r="AZ1864" i="2"/>
  <c r="M1865" i="2"/>
  <c r="AS1865" i="2"/>
  <c r="AT1865" i="2"/>
  <c r="AU1865" i="2"/>
  <c r="AV1865" i="2"/>
  <c r="AW1865" i="2"/>
  <c r="AX1865" i="2"/>
  <c r="AY1865" i="2"/>
  <c r="AZ1865" i="2"/>
  <c r="M1866" i="2"/>
  <c r="AS1866" i="2"/>
  <c r="AT1866" i="2"/>
  <c r="AU1866" i="2"/>
  <c r="AV1866" i="2"/>
  <c r="AW1866" i="2"/>
  <c r="AX1866" i="2"/>
  <c r="AY1866" i="2"/>
  <c r="AZ1866" i="2"/>
  <c r="M1867" i="2"/>
  <c r="AS1867" i="2"/>
  <c r="AT1867" i="2"/>
  <c r="AU1867" i="2"/>
  <c r="AV1867" i="2"/>
  <c r="AW1867" i="2"/>
  <c r="AX1867" i="2"/>
  <c r="AY1867" i="2"/>
  <c r="AZ1867" i="2"/>
  <c r="M1868" i="2"/>
  <c r="AS1868" i="2"/>
  <c r="AT1868" i="2"/>
  <c r="AU1868" i="2"/>
  <c r="AV1868" i="2"/>
  <c r="AW1868" i="2"/>
  <c r="AX1868" i="2"/>
  <c r="AY1868" i="2"/>
  <c r="AZ1868" i="2"/>
  <c r="M1869" i="2"/>
  <c r="AS1869" i="2"/>
  <c r="AT1869" i="2"/>
  <c r="AU1869" i="2"/>
  <c r="AV1869" i="2"/>
  <c r="AW1869" i="2"/>
  <c r="AX1869" i="2"/>
  <c r="AY1869" i="2"/>
  <c r="AZ1869" i="2"/>
  <c r="M1870" i="2"/>
  <c r="AS1870" i="2"/>
  <c r="AT1870" i="2"/>
  <c r="AU1870" i="2"/>
  <c r="AV1870" i="2"/>
  <c r="AW1870" i="2"/>
  <c r="AX1870" i="2"/>
  <c r="AY1870" i="2"/>
  <c r="AZ1870" i="2"/>
  <c r="BL1870" i="2"/>
  <c r="M1872" i="2"/>
  <c r="AS1872" i="2"/>
  <c r="AT1872" i="2"/>
  <c r="AU1872" i="2"/>
  <c r="AV1872" i="2"/>
  <c r="AW1872" i="2"/>
  <c r="AX1872" i="2"/>
  <c r="AY1872" i="2"/>
  <c r="AZ1872" i="2"/>
  <c r="M1873" i="2"/>
  <c r="AS1873" i="2"/>
  <c r="AT1873" i="2"/>
  <c r="AU1873" i="2"/>
  <c r="AV1873" i="2"/>
  <c r="AW1873" i="2"/>
  <c r="AX1873" i="2"/>
  <c r="AY1873" i="2"/>
  <c r="AZ1873" i="2"/>
  <c r="M1874" i="2"/>
  <c r="AS1874" i="2"/>
  <c r="AT1874" i="2"/>
  <c r="AU1874" i="2"/>
  <c r="AV1874" i="2"/>
  <c r="AW1874" i="2"/>
  <c r="AX1874" i="2"/>
  <c r="AY1874" i="2"/>
  <c r="AZ1874" i="2"/>
  <c r="M1875" i="2"/>
  <c r="AS1875" i="2"/>
  <c r="AT1875" i="2"/>
  <c r="AU1875" i="2"/>
  <c r="AV1875" i="2"/>
  <c r="AW1875" i="2"/>
  <c r="AX1875" i="2"/>
  <c r="AY1875" i="2"/>
  <c r="AZ1875" i="2"/>
  <c r="M1876" i="2"/>
  <c r="AS1876" i="2"/>
  <c r="AT1876" i="2"/>
  <c r="AU1876" i="2"/>
  <c r="AV1876" i="2"/>
  <c r="AW1876" i="2"/>
  <c r="AX1876" i="2"/>
  <c r="AY1876" i="2"/>
  <c r="AZ1876" i="2"/>
  <c r="M1877" i="2"/>
  <c r="AS1877" i="2"/>
  <c r="AT1877" i="2"/>
  <c r="AU1877" i="2"/>
  <c r="AV1877" i="2"/>
  <c r="AW1877" i="2"/>
  <c r="AX1877" i="2"/>
  <c r="AY1877" i="2"/>
  <c r="AZ1877" i="2"/>
  <c r="M1878" i="2"/>
  <c r="AS1878" i="2"/>
  <c r="AT1878" i="2"/>
  <c r="AU1878" i="2"/>
  <c r="AV1878" i="2"/>
  <c r="AW1878" i="2"/>
  <c r="AX1878" i="2"/>
  <c r="AY1878" i="2"/>
  <c r="AZ1878" i="2"/>
  <c r="M1879" i="2"/>
  <c r="AS1879" i="2"/>
  <c r="AT1879" i="2"/>
  <c r="AU1879" i="2"/>
  <c r="AV1879" i="2"/>
  <c r="AW1879" i="2"/>
  <c r="AX1879" i="2"/>
  <c r="AY1879" i="2"/>
  <c r="AZ1879" i="2"/>
  <c r="M1880" i="2"/>
  <c r="AS1880" i="2"/>
  <c r="AT1880" i="2"/>
  <c r="AU1880" i="2"/>
  <c r="AV1880" i="2"/>
  <c r="AW1880" i="2"/>
  <c r="AX1880" i="2"/>
  <c r="AY1880" i="2"/>
  <c r="AZ1880" i="2"/>
  <c r="M1881" i="2"/>
  <c r="AS1881" i="2"/>
  <c r="AT1881" i="2"/>
  <c r="AU1881" i="2"/>
  <c r="AV1881" i="2"/>
  <c r="AW1881" i="2"/>
  <c r="AX1881" i="2"/>
  <c r="AY1881" i="2"/>
  <c r="AZ1881" i="2"/>
  <c r="M1882" i="2"/>
  <c r="AS1882" i="2"/>
  <c r="AT1882" i="2"/>
  <c r="AU1882" i="2"/>
  <c r="AV1882" i="2"/>
  <c r="AW1882" i="2"/>
  <c r="AX1882" i="2"/>
  <c r="AY1882" i="2"/>
  <c r="AZ1882" i="2"/>
  <c r="M1883" i="2"/>
  <c r="AS1883" i="2"/>
  <c r="AT1883" i="2"/>
  <c r="AU1883" i="2"/>
  <c r="AV1883" i="2"/>
  <c r="AW1883" i="2"/>
  <c r="AX1883" i="2"/>
  <c r="AY1883" i="2"/>
  <c r="AZ1883" i="2"/>
  <c r="M1884" i="2"/>
  <c r="AS1884" i="2"/>
  <c r="AT1884" i="2"/>
  <c r="AU1884" i="2"/>
  <c r="AV1884" i="2"/>
  <c r="AW1884" i="2"/>
  <c r="AX1884" i="2"/>
  <c r="AY1884" i="2"/>
  <c r="AZ1884" i="2"/>
  <c r="M1885" i="2"/>
  <c r="AS1885" i="2"/>
  <c r="AT1885" i="2"/>
  <c r="AU1885" i="2"/>
  <c r="AV1885" i="2"/>
  <c r="AW1885" i="2"/>
  <c r="AX1885" i="2"/>
  <c r="AY1885" i="2"/>
  <c r="AZ1885" i="2"/>
  <c r="M1886" i="2"/>
  <c r="AS1886" i="2"/>
  <c r="AT1886" i="2"/>
  <c r="AU1886" i="2"/>
  <c r="AV1886" i="2"/>
  <c r="AW1886" i="2"/>
  <c r="AX1886" i="2"/>
  <c r="AY1886" i="2"/>
  <c r="AZ1886" i="2"/>
  <c r="M1887" i="2"/>
  <c r="AS1887" i="2"/>
  <c r="AT1887" i="2"/>
  <c r="AU1887" i="2"/>
  <c r="AV1887" i="2"/>
  <c r="AW1887" i="2"/>
  <c r="AX1887" i="2"/>
  <c r="AY1887" i="2"/>
  <c r="AZ1887" i="2"/>
  <c r="M1888" i="2"/>
  <c r="AS1888" i="2"/>
  <c r="AT1888" i="2"/>
  <c r="AU1888" i="2"/>
  <c r="AV1888" i="2"/>
  <c r="AW1888" i="2"/>
  <c r="AX1888" i="2"/>
  <c r="AY1888" i="2"/>
  <c r="AZ1888" i="2"/>
  <c r="M1889" i="2"/>
  <c r="AS1889" i="2"/>
  <c r="AT1889" i="2"/>
  <c r="AU1889" i="2"/>
  <c r="AV1889" i="2"/>
  <c r="AW1889" i="2"/>
  <c r="AX1889" i="2"/>
  <c r="AY1889" i="2"/>
  <c r="AZ1889" i="2"/>
  <c r="M1890" i="2"/>
  <c r="AS1890" i="2"/>
  <c r="AT1890" i="2"/>
  <c r="AU1890" i="2"/>
  <c r="AV1890" i="2"/>
  <c r="AW1890" i="2"/>
  <c r="AX1890" i="2"/>
  <c r="AY1890" i="2"/>
  <c r="AZ1890" i="2"/>
  <c r="M1891" i="2"/>
  <c r="AS1891" i="2"/>
  <c r="AT1891" i="2"/>
  <c r="AU1891" i="2"/>
  <c r="AV1891" i="2"/>
  <c r="AW1891" i="2"/>
  <c r="AX1891" i="2"/>
  <c r="AY1891" i="2"/>
  <c r="AZ1891" i="2"/>
  <c r="M1892" i="2"/>
  <c r="AS1892" i="2"/>
  <c r="AT1892" i="2"/>
  <c r="AU1892" i="2"/>
  <c r="AV1892" i="2"/>
  <c r="AW1892" i="2"/>
  <c r="AX1892" i="2"/>
  <c r="AY1892" i="2"/>
  <c r="AZ1892" i="2"/>
  <c r="M1893" i="2"/>
  <c r="AS1893" i="2"/>
  <c r="AT1893" i="2"/>
  <c r="AU1893" i="2"/>
  <c r="AV1893" i="2"/>
  <c r="AW1893" i="2"/>
  <c r="AX1893" i="2"/>
  <c r="AY1893" i="2"/>
  <c r="AZ1893" i="2"/>
  <c r="M1894" i="2"/>
  <c r="AS1894" i="2"/>
  <c r="AT1894" i="2"/>
  <c r="AU1894" i="2"/>
  <c r="AV1894" i="2"/>
  <c r="AW1894" i="2"/>
  <c r="AX1894" i="2"/>
  <c r="AY1894" i="2"/>
  <c r="AZ1894" i="2"/>
  <c r="M1895" i="2"/>
  <c r="AS1895" i="2"/>
  <c r="AT1895" i="2"/>
  <c r="AU1895" i="2"/>
  <c r="AV1895" i="2"/>
  <c r="AW1895" i="2"/>
  <c r="AX1895" i="2"/>
  <c r="AY1895" i="2"/>
  <c r="AZ1895" i="2"/>
  <c r="M1896" i="2"/>
  <c r="AS1896" i="2"/>
  <c r="AT1896" i="2"/>
  <c r="AU1896" i="2"/>
  <c r="AV1896" i="2"/>
  <c r="AW1896" i="2"/>
  <c r="AX1896" i="2"/>
  <c r="AY1896" i="2"/>
  <c r="AZ1896" i="2"/>
  <c r="M1897" i="2"/>
  <c r="AS1897" i="2"/>
  <c r="AT1897" i="2"/>
  <c r="AU1897" i="2"/>
  <c r="AV1897" i="2"/>
  <c r="AW1897" i="2"/>
  <c r="AX1897" i="2"/>
  <c r="AY1897" i="2"/>
  <c r="AZ1897" i="2"/>
  <c r="M1898" i="2"/>
  <c r="AS1898" i="2"/>
  <c r="AT1898" i="2"/>
  <c r="AU1898" i="2"/>
  <c r="AV1898" i="2"/>
  <c r="AW1898" i="2"/>
  <c r="AX1898" i="2"/>
  <c r="AY1898" i="2"/>
  <c r="AZ1898" i="2"/>
  <c r="M1899" i="2"/>
  <c r="AS1899" i="2"/>
  <c r="AT1899" i="2"/>
  <c r="AU1899" i="2"/>
  <c r="AV1899" i="2"/>
  <c r="AW1899" i="2"/>
  <c r="AX1899" i="2"/>
  <c r="AY1899" i="2"/>
  <c r="AZ1899" i="2"/>
  <c r="M1900" i="2"/>
  <c r="AS1900" i="2"/>
  <c r="AT1900" i="2"/>
  <c r="AU1900" i="2"/>
  <c r="AV1900" i="2"/>
  <c r="AW1900" i="2"/>
  <c r="AX1900" i="2"/>
  <c r="AY1900" i="2"/>
  <c r="AZ1900" i="2"/>
  <c r="M1901" i="2"/>
  <c r="AS1901" i="2"/>
  <c r="AT1901" i="2"/>
  <c r="AU1901" i="2"/>
  <c r="AV1901" i="2"/>
  <c r="AW1901" i="2"/>
  <c r="AX1901" i="2"/>
  <c r="AY1901" i="2"/>
  <c r="AZ1901" i="2"/>
  <c r="M1902" i="2"/>
  <c r="AS1902" i="2"/>
  <c r="AT1902" i="2"/>
  <c r="AU1902" i="2"/>
  <c r="AV1902" i="2"/>
  <c r="AW1902" i="2"/>
  <c r="AX1902" i="2"/>
  <c r="AY1902" i="2"/>
  <c r="AZ1902" i="2"/>
  <c r="M1903" i="2"/>
  <c r="AS1903" i="2"/>
  <c r="AT1903" i="2"/>
  <c r="AU1903" i="2"/>
  <c r="AV1903" i="2"/>
  <c r="AW1903" i="2"/>
  <c r="AX1903" i="2"/>
  <c r="AY1903" i="2"/>
  <c r="AZ1903" i="2"/>
  <c r="M1904" i="2"/>
  <c r="AS1904" i="2"/>
  <c r="AT1904" i="2"/>
  <c r="AU1904" i="2"/>
  <c r="AV1904" i="2"/>
  <c r="AW1904" i="2"/>
  <c r="AX1904" i="2"/>
  <c r="AY1904" i="2"/>
  <c r="AZ1904" i="2"/>
  <c r="M1905" i="2"/>
  <c r="AS1905" i="2"/>
  <c r="AT1905" i="2"/>
  <c r="AU1905" i="2"/>
  <c r="AV1905" i="2"/>
  <c r="AW1905" i="2"/>
  <c r="AX1905" i="2"/>
  <c r="AY1905" i="2"/>
  <c r="AZ1905" i="2"/>
  <c r="M1907" i="2"/>
  <c r="AS1907" i="2"/>
  <c r="AT1907" i="2"/>
  <c r="AU1907" i="2"/>
  <c r="AV1907" i="2"/>
  <c r="AW1907" i="2"/>
  <c r="AX1907" i="2"/>
  <c r="AY1907" i="2"/>
  <c r="AZ1907" i="2"/>
  <c r="M1908" i="2"/>
  <c r="AS1908" i="2"/>
  <c r="AT1908" i="2"/>
  <c r="AU1908" i="2"/>
  <c r="AV1908" i="2"/>
  <c r="AW1908" i="2"/>
  <c r="AX1908" i="2"/>
  <c r="AY1908" i="2"/>
  <c r="AZ1908" i="2"/>
  <c r="M1909" i="2"/>
  <c r="AS1909" i="2"/>
  <c r="AT1909" i="2"/>
  <c r="AU1909" i="2"/>
  <c r="AV1909" i="2"/>
  <c r="AW1909" i="2"/>
  <c r="AX1909" i="2"/>
  <c r="AY1909" i="2"/>
  <c r="AZ1909" i="2"/>
  <c r="M1910" i="2"/>
  <c r="AS1910" i="2"/>
  <c r="AT1910" i="2"/>
  <c r="AU1910" i="2"/>
  <c r="AV1910" i="2"/>
  <c r="AW1910" i="2"/>
  <c r="AX1910" i="2"/>
  <c r="AY1910" i="2"/>
  <c r="AZ1910" i="2"/>
  <c r="M1911" i="2"/>
  <c r="AS1911" i="2"/>
  <c r="AT1911" i="2"/>
  <c r="AU1911" i="2"/>
  <c r="AV1911" i="2"/>
  <c r="AW1911" i="2"/>
  <c r="AX1911" i="2"/>
  <c r="AY1911" i="2"/>
  <c r="AZ1911" i="2"/>
  <c r="M1912" i="2"/>
  <c r="AS1912" i="2"/>
  <c r="AT1912" i="2"/>
  <c r="AU1912" i="2"/>
  <c r="AV1912" i="2"/>
  <c r="AW1912" i="2"/>
  <c r="AX1912" i="2"/>
  <c r="AY1912" i="2"/>
  <c r="AZ1912" i="2"/>
  <c r="M1913" i="2"/>
  <c r="AS1913" i="2"/>
  <c r="AT1913" i="2"/>
  <c r="AU1913" i="2"/>
  <c r="AV1913" i="2"/>
  <c r="AW1913" i="2"/>
  <c r="AX1913" i="2"/>
  <c r="AY1913" i="2"/>
  <c r="AZ1913" i="2"/>
  <c r="M1914" i="2"/>
  <c r="AS1914" i="2"/>
  <c r="AT1914" i="2"/>
  <c r="AU1914" i="2"/>
  <c r="AV1914" i="2"/>
  <c r="AW1914" i="2"/>
  <c r="AX1914" i="2"/>
  <c r="AY1914" i="2"/>
  <c r="AZ1914" i="2"/>
  <c r="M1915" i="2"/>
  <c r="AS1915" i="2"/>
  <c r="AT1915" i="2"/>
  <c r="AU1915" i="2"/>
  <c r="AV1915" i="2"/>
  <c r="AW1915" i="2"/>
  <c r="AX1915" i="2"/>
  <c r="AY1915" i="2"/>
  <c r="AZ1915" i="2"/>
  <c r="M1916" i="2"/>
  <c r="AS1916" i="2"/>
  <c r="AT1916" i="2"/>
  <c r="AU1916" i="2"/>
  <c r="AV1916" i="2"/>
  <c r="AW1916" i="2"/>
  <c r="AX1916" i="2"/>
  <c r="AY1916" i="2"/>
  <c r="AZ1916" i="2"/>
  <c r="M1917" i="2"/>
  <c r="AS1917" i="2"/>
  <c r="AT1917" i="2"/>
  <c r="AU1917" i="2"/>
  <c r="AV1917" i="2"/>
  <c r="AW1917" i="2"/>
  <c r="AX1917" i="2"/>
  <c r="AY1917" i="2"/>
  <c r="AZ1917" i="2"/>
  <c r="M1918" i="2"/>
  <c r="AS1918" i="2"/>
  <c r="AT1918" i="2"/>
  <c r="AU1918" i="2"/>
  <c r="AV1918" i="2"/>
  <c r="AW1918" i="2"/>
  <c r="AX1918" i="2"/>
  <c r="AY1918" i="2"/>
  <c r="AZ1918" i="2"/>
  <c r="M1919" i="2"/>
  <c r="AS1919" i="2"/>
  <c r="AT1919" i="2"/>
  <c r="AU1919" i="2"/>
  <c r="AV1919" i="2"/>
  <c r="AW1919" i="2"/>
  <c r="AX1919" i="2"/>
  <c r="AY1919" i="2"/>
  <c r="AZ1919" i="2"/>
  <c r="M1920" i="2"/>
  <c r="AS1920" i="2"/>
  <c r="AT1920" i="2"/>
  <c r="AU1920" i="2"/>
  <c r="AV1920" i="2"/>
  <c r="AW1920" i="2"/>
  <c r="AX1920" i="2"/>
  <c r="AY1920" i="2"/>
  <c r="AZ1920" i="2"/>
  <c r="M1921" i="2"/>
  <c r="AS1921" i="2"/>
  <c r="AT1921" i="2"/>
  <c r="AU1921" i="2"/>
  <c r="AV1921" i="2"/>
  <c r="AW1921" i="2"/>
  <c r="AX1921" i="2"/>
  <c r="AY1921" i="2"/>
  <c r="AZ1921" i="2"/>
  <c r="M1922" i="2"/>
  <c r="AS1922" i="2"/>
  <c r="AT1922" i="2"/>
  <c r="AU1922" i="2"/>
  <c r="AV1922" i="2"/>
  <c r="AW1922" i="2"/>
  <c r="AX1922" i="2"/>
  <c r="AY1922" i="2"/>
  <c r="AZ1922" i="2"/>
  <c r="M1923" i="2"/>
  <c r="AS1923" i="2"/>
  <c r="AT1923" i="2"/>
  <c r="AU1923" i="2"/>
  <c r="AV1923" i="2"/>
  <c r="AW1923" i="2"/>
  <c r="AX1923" i="2"/>
  <c r="AY1923" i="2"/>
  <c r="AZ1923" i="2"/>
  <c r="M1924" i="2"/>
  <c r="AS1924" i="2"/>
  <c r="AT1924" i="2"/>
  <c r="AU1924" i="2"/>
  <c r="AV1924" i="2"/>
  <c r="AW1924" i="2"/>
  <c r="AX1924" i="2"/>
  <c r="AY1924" i="2"/>
  <c r="AZ1924" i="2"/>
  <c r="M1925" i="2"/>
  <c r="AS1925" i="2"/>
  <c r="AT1925" i="2"/>
  <c r="AU1925" i="2"/>
  <c r="AV1925" i="2"/>
  <c r="AW1925" i="2"/>
  <c r="AX1925" i="2"/>
  <c r="AY1925" i="2"/>
  <c r="AZ1925" i="2"/>
  <c r="M1926" i="2"/>
  <c r="AS1926" i="2"/>
  <c r="AT1926" i="2"/>
  <c r="AU1926" i="2"/>
  <c r="AV1926" i="2"/>
  <c r="AW1926" i="2"/>
  <c r="AX1926" i="2"/>
  <c r="AY1926" i="2"/>
  <c r="AZ1926" i="2"/>
  <c r="M1927" i="2"/>
  <c r="AS1927" i="2"/>
  <c r="AT1927" i="2"/>
  <c r="AU1927" i="2"/>
  <c r="AV1927" i="2"/>
  <c r="AW1927" i="2"/>
  <c r="AX1927" i="2"/>
  <c r="AY1927" i="2"/>
  <c r="AZ1927" i="2"/>
  <c r="M1928" i="2"/>
  <c r="AS1928" i="2"/>
  <c r="AT1928" i="2"/>
  <c r="AU1928" i="2"/>
  <c r="AV1928" i="2"/>
  <c r="AW1928" i="2"/>
  <c r="AX1928" i="2"/>
  <c r="AY1928" i="2"/>
  <c r="AZ1928" i="2"/>
  <c r="M1929" i="2"/>
  <c r="AS1929" i="2"/>
  <c r="AT1929" i="2"/>
  <c r="AU1929" i="2"/>
  <c r="AV1929" i="2"/>
  <c r="AW1929" i="2"/>
  <c r="AX1929" i="2"/>
  <c r="AY1929" i="2"/>
  <c r="AZ1929" i="2"/>
  <c r="M1930" i="2"/>
  <c r="AS1930" i="2"/>
  <c r="AT1930" i="2"/>
  <c r="AU1930" i="2"/>
  <c r="AV1930" i="2"/>
  <c r="AW1930" i="2"/>
  <c r="AX1930" i="2"/>
  <c r="AY1930" i="2"/>
  <c r="AZ1930" i="2"/>
  <c r="M1931" i="2"/>
  <c r="AS1931" i="2"/>
  <c r="AT1931" i="2"/>
  <c r="AU1931" i="2"/>
  <c r="AV1931" i="2"/>
  <c r="AW1931" i="2"/>
  <c r="AX1931" i="2"/>
  <c r="AY1931" i="2"/>
  <c r="AZ1931" i="2"/>
  <c r="M1932" i="2"/>
  <c r="AS1932" i="2"/>
  <c r="AT1932" i="2"/>
  <c r="AU1932" i="2"/>
  <c r="AV1932" i="2"/>
  <c r="AW1932" i="2"/>
  <c r="AX1932" i="2"/>
  <c r="AY1932" i="2"/>
  <c r="AZ1932" i="2"/>
  <c r="M1933" i="2"/>
  <c r="AS1933" i="2"/>
  <c r="AT1933" i="2"/>
  <c r="AU1933" i="2"/>
  <c r="AV1933" i="2"/>
  <c r="AW1933" i="2"/>
  <c r="AX1933" i="2"/>
  <c r="AY1933" i="2"/>
  <c r="AZ1933" i="2"/>
  <c r="M1934" i="2"/>
  <c r="AS1934" i="2"/>
  <c r="AT1934" i="2"/>
  <c r="AU1934" i="2"/>
  <c r="AV1934" i="2"/>
  <c r="AW1934" i="2"/>
  <c r="AX1934" i="2"/>
  <c r="AY1934" i="2"/>
  <c r="AZ1934" i="2"/>
  <c r="M1935" i="2"/>
  <c r="AS1935" i="2"/>
  <c r="AT1935" i="2"/>
  <c r="AU1935" i="2"/>
  <c r="AV1935" i="2"/>
  <c r="AW1935" i="2"/>
  <c r="AX1935" i="2"/>
  <c r="AY1935" i="2"/>
  <c r="AZ1935" i="2"/>
  <c r="M1936" i="2"/>
  <c r="AS1936" i="2"/>
  <c r="AT1936" i="2"/>
  <c r="AU1936" i="2"/>
  <c r="AV1936" i="2"/>
  <c r="AW1936" i="2"/>
  <c r="AX1936" i="2"/>
  <c r="AY1936" i="2"/>
  <c r="AZ1936" i="2"/>
  <c r="M1937" i="2"/>
  <c r="AS1937" i="2"/>
  <c r="AT1937" i="2"/>
  <c r="AU1937" i="2"/>
  <c r="AV1937" i="2"/>
  <c r="AW1937" i="2"/>
  <c r="AX1937" i="2"/>
  <c r="AY1937" i="2"/>
  <c r="AZ1937" i="2"/>
  <c r="M1938" i="2"/>
  <c r="AS1938" i="2"/>
  <c r="AT1938" i="2"/>
  <c r="AU1938" i="2"/>
  <c r="AV1938" i="2"/>
  <c r="AW1938" i="2"/>
  <c r="AX1938" i="2"/>
  <c r="AY1938" i="2"/>
  <c r="AZ1938" i="2"/>
  <c r="M1939" i="2"/>
  <c r="AS1939" i="2"/>
  <c r="AT1939" i="2"/>
  <c r="AU1939" i="2"/>
  <c r="AV1939" i="2"/>
  <c r="AW1939" i="2"/>
  <c r="AX1939" i="2"/>
  <c r="AY1939" i="2"/>
  <c r="AZ1939" i="2"/>
  <c r="M1940" i="2"/>
  <c r="AS1940" i="2"/>
  <c r="AT1940" i="2"/>
  <c r="AU1940" i="2"/>
  <c r="AV1940" i="2"/>
  <c r="AW1940" i="2"/>
  <c r="AX1940" i="2"/>
  <c r="AY1940" i="2"/>
  <c r="AZ1940" i="2"/>
  <c r="M1941" i="2"/>
  <c r="AS1941" i="2"/>
  <c r="AT1941" i="2"/>
  <c r="AU1941" i="2"/>
  <c r="AV1941" i="2"/>
  <c r="AW1941" i="2"/>
  <c r="AX1941" i="2"/>
  <c r="AY1941" i="2"/>
  <c r="AZ1941" i="2"/>
  <c r="M1942" i="2"/>
  <c r="AS1942" i="2"/>
  <c r="AT1942" i="2"/>
  <c r="AU1942" i="2"/>
  <c r="AV1942" i="2"/>
  <c r="AW1942" i="2"/>
  <c r="AX1942" i="2"/>
  <c r="AY1942" i="2"/>
  <c r="AZ1942" i="2"/>
  <c r="M1943" i="2"/>
  <c r="AS1943" i="2"/>
  <c r="AT1943" i="2"/>
  <c r="AU1943" i="2"/>
  <c r="AV1943" i="2"/>
  <c r="AW1943" i="2"/>
  <c r="AX1943" i="2"/>
  <c r="AY1943" i="2"/>
  <c r="AZ1943" i="2"/>
  <c r="M1944" i="2"/>
  <c r="AS1944" i="2"/>
  <c r="AT1944" i="2"/>
  <c r="AU1944" i="2"/>
  <c r="AV1944" i="2"/>
  <c r="AW1944" i="2"/>
  <c r="AX1944" i="2"/>
  <c r="AY1944" i="2"/>
  <c r="AZ1944" i="2"/>
  <c r="M1945" i="2"/>
  <c r="AS1945" i="2"/>
  <c r="AT1945" i="2"/>
  <c r="AU1945" i="2"/>
  <c r="AV1945" i="2"/>
  <c r="AW1945" i="2"/>
  <c r="AX1945" i="2"/>
  <c r="AY1945" i="2"/>
  <c r="AZ1945" i="2"/>
  <c r="M1946" i="2"/>
  <c r="AS1946" i="2"/>
  <c r="AT1946" i="2"/>
  <c r="AU1946" i="2"/>
  <c r="AV1946" i="2"/>
  <c r="AW1946" i="2"/>
  <c r="AX1946" i="2"/>
  <c r="AY1946" i="2"/>
  <c r="AZ1946" i="2"/>
  <c r="M1947" i="2"/>
  <c r="AS1947" i="2"/>
  <c r="AT1947" i="2"/>
  <c r="AU1947" i="2"/>
  <c r="AV1947" i="2"/>
  <c r="AW1947" i="2"/>
  <c r="AX1947" i="2"/>
  <c r="AY1947" i="2"/>
  <c r="AZ1947" i="2"/>
  <c r="M1948" i="2"/>
  <c r="AS1948" i="2"/>
  <c r="AT1948" i="2"/>
  <c r="AU1948" i="2"/>
  <c r="AV1948" i="2"/>
  <c r="AW1948" i="2"/>
  <c r="AX1948" i="2"/>
  <c r="AY1948" i="2"/>
  <c r="AZ1948" i="2"/>
  <c r="M1949" i="2"/>
  <c r="AS1949" i="2"/>
  <c r="AT1949" i="2"/>
  <c r="AU1949" i="2"/>
  <c r="AV1949" i="2"/>
  <c r="AW1949" i="2"/>
  <c r="AX1949" i="2"/>
  <c r="AY1949" i="2"/>
  <c r="AZ1949" i="2"/>
  <c r="M1950" i="2"/>
  <c r="AS1950" i="2"/>
  <c r="AT1950" i="2"/>
  <c r="AU1950" i="2"/>
  <c r="AV1950" i="2"/>
  <c r="AW1950" i="2"/>
  <c r="AX1950" i="2"/>
  <c r="AY1950" i="2"/>
  <c r="AZ1950" i="2"/>
  <c r="M1951" i="2"/>
  <c r="AS1951" i="2"/>
  <c r="AT1951" i="2"/>
  <c r="AU1951" i="2"/>
  <c r="AV1951" i="2"/>
  <c r="AW1951" i="2"/>
  <c r="AX1951" i="2"/>
  <c r="AY1951" i="2"/>
  <c r="AZ1951" i="2"/>
  <c r="M1952" i="2"/>
  <c r="AS1952" i="2"/>
  <c r="AT1952" i="2"/>
  <c r="AU1952" i="2"/>
  <c r="AV1952" i="2"/>
  <c r="AW1952" i="2"/>
  <c r="AX1952" i="2"/>
  <c r="AY1952" i="2"/>
  <c r="AZ1952" i="2"/>
  <c r="M1953" i="2"/>
  <c r="AS1953" i="2"/>
  <c r="AT1953" i="2"/>
  <c r="AU1953" i="2"/>
  <c r="AV1953" i="2"/>
  <c r="AW1953" i="2"/>
  <c r="AX1953" i="2"/>
  <c r="AY1953" i="2"/>
  <c r="AZ1953" i="2"/>
  <c r="M1954" i="2"/>
  <c r="AS1954" i="2"/>
  <c r="AT1954" i="2"/>
  <c r="AU1954" i="2"/>
  <c r="AV1954" i="2"/>
  <c r="AW1954" i="2"/>
  <c r="AX1954" i="2"/>
  <c r="AY1954" i="2"/>
  <c r="AZ1954" i="2"/>
  <c r="M1955" i="2"/>
  <c r="AS1955" i="2"/>
  <c r="AT1955" i="2"/>
  <c r="AU1955" i="2"/>
  <c r="AV1955" i="2"/>
  <c r="AW1955" i="2"/>
  <c r="AX1955" i="2"/>
  <c r="AY1955" i="2"/>
  <c r="AZ1955" i="2"/>
  <c r="M1956" i="2"/>
  <c r="AS1956" i="2"/>
  <c r="AT1956" i="2"/>
  <c r="AU1956" i="2"/>
  <c r="AV1956" i="2"/>
  <c r="AW1956" i="2"/>
  <c r="AX1956" i="2"/>
  <c r="AY1956" i="2"/>
  <c r="AZ1956" i="2"/>
  <c r="M1957" i="2"/>
  <c r="AS1957" i="2"/>
  <c r="AT1957" i="2"/>
  <c r="AU1957" i="2"/>
  <c r="AV1957" i="2"/>
  <c r="AW1957" i="2"/>
  <c r="AX1957" i="2"/>
  <c r="AY1957" i="2"/>
  <c r="AZ1957" i="2"/>
  <c r="M1958" i="2"/>
  <c r="AS1958" i="2"/>
  <c r="AT1958" i="2"/>
  <c r="AU1958" i="2"/>
  <c r="AV1958" i="2"/>
  <c r="AW1958" i="2"/>
  <c r="AX1958" i="2"/>
  <c r="AY1958" i="2"/>
  <c r="AZ1958" i="2"/>
  <c r="M1959" i="2"/>
  <c r="AS1959" i="2"/>
  <c r="AT1959" i="2"/>
  <c r="AU1959" i="2"/>
  <c r="AV1959" i="2"/>
  <c r="AW1959" i="2"/>
  <c r="AX1959" i="2"/>
  <c r="AY1959" i="2"/>
  <c r="AZ1959" i="2"/>
  <c r="M1960" i="2"/>
  <c r="AS1960" i="2"/>
  <c r="AT1960" i="2"/>
  <c r="AU1960" i="2"/>
  <c r="AV1960" i="2"/>
  <c r="AW1960" i="2"/>
  <c r="AX1960" i="2"/>
  <c r="AY1960" i="2"/>
  <c r="AZ1960" i="2"/>
  <c r="M1961" i="2"/>
  <c r="AS1961" i="2"/>
  <c r="AT1961" i="2"/>
  <c r="AU1961" i="2"/>
  <c r="AV1961" i="2"/>
  <c r="AW1961" i="2"/>
  <c r="AX1961" i="2"/>
  <c r="AY1961" i="2"/>
  <c r="AZ1961" i="2"/>
  <c r="M1962" i="2"/>
  <c r="AS1962" i="2"/>
  <c r="AT1962" i="2"/>
  <c r="AU1962" i="2"/>
  <c r="AV1962" i="2"/>
  <c r="AW1962" i="2"/>
  <c r="AX1962" i="2"/>
  <c r="AY1962" i="2"/>
  <c r="AZ1962" i="2"/>
  <c r="M1963" i="2"/>
  <c r="AS1963" i="2"/>
  <c r="AT1963" i="2"/>
  <c r="AU1963" i="2"/>
  <c r="AV1963" i="2"/>
  <c r="AW1963" i="2"/>
  <c r="AX1963" i="2"/>
  <c r="AY1963" i="2"/>
  <c r="AZ1963" i="2"/>
  <c r="M1964" i="2"/>
  <c r="AS1964" i="2"/>
  <c r="AT1964" i="2"/>
  <c r="AU1964" i="2"/>
  <c r="AV1964" i="2"/>
  <c r="AW1964" i="2"/>
  <c r="AX1964" i="2"/>
  <c r="AY1964" i="2"/>
  <c r="AZ1964" i="2"/>
  <c r="M1965" i="2"/>
  <c r="AS1965" i="2"/>
  <c r="AT1965" i="2"/>
  <c r="AU1965" i="2"/>
  <c r="AV1965" i="2"/>
  <c r="AW1965" i="2"/>
  <c r="AX1965" i="2"/>
  <c r="AY1965" i="2"/>
  <c r="AZ1965" i="2"/>
  <c r="M1966" i="2"/>
  <c r="AS1966" i="2"/>
  <c r="AT1966" i="2"/>
  <c r="AU1966" i="2"/>
  <c r="AV1966" i="2"/>
  <c r="AW1966" i="2"/>
  <c r="AX1966" i="2"/>
  <c r="AY1966" i="2"/>
  <c r="AZ1966" i="2"/>
  <c r="M1967" i="2"/>
  <c r="AS1967" i="2"/>
  <c r="AT1967" i="2"/>
  <c r="AU1967" i="2"/>
  <c r="AV1967" i="2"/>
  <c r="AW1967" i="2"/>
  <c r="AX1967" i="2"/>
  <c r="AY1967" i="2"/>
  <c r="AZ1967" i="2"/>
  <c r="M1968" i="2"/>
  <c r="AS1968" i="2"/>
  <c r="AT1968" i="2"/>
  <c r="AU1968" i="2"/>
  <c r="AV1968" i="2"/>
  <c r="AW1968" i="2"/>
  <c r="AX1968" i="2"/>
  <c r="AY1968" i="2"/>
  <c r="AZ1968" i="2"/>
  <c r="M1969" i="2"/>
  <c r="AS1969" i="2"/>
  <c r="AT1969" i="2"/>
  <c r="AU1969" i="2"/>
  <c r="AV1969" i="2"/>
  <c r="AW1969" i="2"/>
  <c r="AX1969" i="2"/>
  <c r="AY1969" i="2"/>
  <c r="AZ1969" i="2"/>
  <c r="BL1969" i="2"/>
  <c r="M1971" i="2"/>
  <c r="AS1971" i="2"/>
  <c r="AT1971" i="2"/>
  <c r="AU1971" i="2"/>
  <c r="AV1971" i="2"/>
  <c r="AW1971" i="2"/>
  <c r="AX1971" i="2"/>
  <c r="AY1971" i="2"/>
  <c r="AZ1971" i="2"/>
  <c r="M1972" i="2"/>
  <c r="AS1972" i="2"/>
  <c r="AT1972" i="2"/>
  <c r="AU1972" i="2"/>
  <c r="AV1972" i="2"/>
  <c r="AW1972" i="2"/>
  <c r="AX1972" i="2"/>
  <c r="AY1972" i="2"/>
  <c r="AZ1972" i="2"/>
  <c r="M1973" i="2"/>
  <c r="AS1973" i="2"/>
  <c r="AT1973" i="2"/>
  <c r="AU1973" i="2"/>
  <c r="AV1973" i="2"/>
  <c r="AW1973" i="2"/>
  <c r="AX1973" i="2"/>
  <c r="AY1973" i="2"/>
  <c r="AZ1973" i="2"/>
  <c r="M1974" i="2"/>
  <c r="AS1974" i="2"/>
  <c r="AT1974" i="2"/>
  <c r="AU1974" i="2"/>
  <c r="AV1974" i="2"/>
  <c r="AW1974" i="2"/>
  <c r="AX1974" i="2"/>
  <c r="AY1974" i="2"/>
  <c r="AZ1974" i="2"/>
  <c r="M1975" i="2"/>
  <c r="AS1975" i="2"/>
  <c r="AT1975" i="2"/>
  <c r="AU1975" i="2"/>
  <c r="AV1975" i="2"/>
  <c r="AW1975" i="2"/>
  <c r="AX1975" i="2"/>
  <c r="AY1975" i="2"/>
  <c r="AZ1975" i="2"/>
  <c r="M1976" i="2"/>
  <c r="AS1976" i="2"/>
  <c r="AT1976" i="2"/>
  <c r="AU1976" i="2"/>
  <c r="AV1976" i="2"/>
  <c r="AW1976" i="2"/>
  <c r="AX1976" i="2"/>
  <c r="AY1976" i="2"/>
  <c r="AZ1976" i="2"/>
  <c r="M1977" i="2"/>
  <c r="AS1977" i="2"/>
  <c r="AT1977" i="2"/>
  <c r="AU1977" i="2"/>
  <c r="AV1977" i="2"/>
  <c r="AW1977" i="2"/>
  <c r="AX1977" i="2"/>
  <c r="AY1977" i="2"/>
  <c r="AZ1977" i="2"/>
  <c r="M1978" i="2"/>
  <c r="AS1978" i="2"/>
  <c r="AT1978" i="2"/>
  <c r="AU1978" i="2"/>
  <c r="AV1978" i="2"/>
  <c r="AW1978" i="2"/>
  <c r="AX1978" i="2"/>
  <c r="AY1978" i="2"/>
  <c r="AZ1978" i="2"/>
  <c r="M1979" i="2"/>
  <c r="AS1979" i="2"/>
  <c r="AT1979" i="2"/>
  <c r="AU1979" i="2"/>
  <c r="AV1979" i="2"/>
  <c r="AW1979" i="2"/>
  <c r="AX1979" i="2"/>
  <c r="AY1979" i="2"/>
  <c r="AZ1979" i="2"/>
  <c r="M1980" i="2"/>
  <c r="AS1980" i="2"/>
  <c r="AT1980" i="2"/>
  <c r="AU1980" i="2"/>
  <c r="AV1980" i="2"/>
  <c r="AW1980" i="2"/>
  <c r="AX1980" i="2"/>
  <c r="AY1980" i="2"/>
  <c r="AZ1980" i="2"/>
  <c r="M1981" i="2"/>
  <c r="AS1981" i="2"/>
  <c r="AT1981" i="2"/>
  <c r="AU1981" i="2"/>
  <c r="AV1981" i="2"/>
  <c r="AW1981" i="2"/>
  <c r="AX1981" i="2"/>
  <c r="AY1981" i="2"/>
  <c r="AZ1981" i="2"/>
  <c r="M1982" i="2"/>
  <c r="AS1982" i="2"/>
  <c r="AT1982" i="2"/>
  <c r="AU1982" i="2"/>
  <c r="AV1982" i="2"/>
  <c r="AW1982" i="2"/>
  <c r="AX1982" i="2"/>
  <c r="AY1982" i="2"/>
  <c r="AZ1982" i="2"/>
  <c r="M1983" i="2"/>
  <c r="AS1983" i="2"/>
  <c r="AT1983" i="2"/>
  <c r="AU1983" i="2"/>
  <c r="AV1983" i="2"/>
  <c r="AW1983" i="2"/>
  <c r="AX1983" i="2"/>
  <c r="AY1983" i="2"/>
  <c r="AZ1983" i="2"/>
  <c r="M1984" i="2"/>
  <c r="AS1984" i="2"/>
  <c r="AT1984" i="2"/>
  <c r="AU1984" i="2"/>
  <c r="AV1984" i="2"/>
  <c r="AW1984" i="2"/>
  <c r="AX1984" i="2"/>
  <c r="AY1984" i="2"/>
  <c r="AZ1984" i="2"/>
  <c r="M1985" i="2"/>
  <c r="AS1985" i="2"/>
  <c r="AT1985" i="2"/>
  <c r="AU1985" i="2"/>
  <c r="AV1985" i="2"/>
  <c r="AW1985" i="2"/>
  <c r="AX1985" i="2"/>
  <c r="AY1985" i="2"/>
  <c r="AZ1985" i="2"/>
  <c r="M1986" i="2"/>
  <c r="AS1986" i="2"/>
  <c r="AT1986" i="2"/>
  <c r="AU1986" i="2"/>
  <c r="AV1986" i="2"/>
  <c r="AW1986" i="2"/>
  <c r="AX1986" i="2"/>
  <c r="AY1986" i="2"/>
  <c r="AZ1986" i="2"/>
  <c r="M1987" i="2"/>
  <c r="AS1987" i="2"/>
  <c r="AT1987" i="2"/>
  <c r="AU1987" i="2"/>
  <c r="AV1987" i="2"/>
  <c r="AW1987" i="2"/>
  <c r="AX1987" i="2"/>
  <c r="AY1987" i="2"/>
  <c r="AZ1987" i="2"/>
  <c r="M1988" i="2"/>
  <c r="AS1988" i="2"/>
  <c r="AT1988" i="2"/>
  <c r="AU1988" i="2"/>
  <c r="AV1988" i="2"/>
  <c r="AW1988" i="2"/>
  <c r="AX1988" i="2"/>
  <c r="AY1988" i="2"/>
  <c r="AZ1988" i="2"/>
  <c r="M1989" i="2"/>
  <c r="AS1989" i="2"/>
  <c r="AT1989" i="2"/>
  <c r="AU1989" i="2"/>
  <c r="AV1989" i="2"/>
  <c r="AW1989" i="2"/>
  <c r="AX1989" i="2"/>
  <c r="AY1989" i="2"/>
  <c r="AZ1989" i="2"/>
  <c r="M1990" i="2"/>
  <c r="AS1990" i="2"/>
  <c r="AT1990" i="2"/>
  <c r="AU1990" i="2"/>
  <c r="AV1990" i="2"/>
  <c r="AW1990" i="2"/>
  <c r="AX1990" i="2"/>
  <c r="AY1990" i="2"/>
  <c r="AZ1990" i="2"/>
  <c r="M1991" i="2"/>
  <c r="AS1991" i="2"/>
  <c r="AT1991" i="2"/>
  <c r="AU1991" i="2"/>
  <c r="AV1991" i="2"/>
  <c r="AW1991" i="2"/>
  <c r="AX1991" i="2"/>
  <c r="AY1991" i="2"/>
  <c r="AZ1991" i="2"/>
  <c r="M1992" i="2"/>
  <c r="AS1992" i="2"/>
  <c r="AT1992" i="2"/>
  <c r="AU1992" i="2"/>
  <c r="AV1992" i="2"/>
  <c r="AW1992" i="2"/>
  <c r="AX1992" i="2"/>
  <c r="AY1992" i="2"/>
  <c r="AZ1992" i="2"/>
  <c r="M1993" i="2"/>
  <c r="AS1993" i="2"/>
  <c r="AT1993" i="2"/>
  <c r="AU1993" i="2"/>
  <c r="AV1993" i="2"/>
  <c r="AW1993" i="2"/>
  <c r="AX1993" i="2"/>
  <c r="AY1993" i="2"/>
  <c r="AZ1993" i="2"/>
  <c r="M1994" i="2"/>
  <c r="AS1994" i="2"/>
  <c r="AT1994" i="2"/>
  <c r="AU1994" i="2"/>
  <c r="AV1994" i="2"/>
  <c r="AW1994" i="2"/>
  <c r="AX1994" i="2"/>
  <c r="AY1994" i="2"/>
  <c r="AZ1994" i="2"/>
  <c r="M1995" i="2"/>
  <c r="AS1995" i="2"/>
  <c r="AT1995" i="2"/>
  <c r="AU1995" i="2"/>
  <c r="AV1995" i="2"/>
  <c r="AW1995" i="2"/>
  <c r="AX1995" i="2"/>
  <c r="AY1995" i="2"/>
  <c r="AZ1995" i="2"/>
  <c r="M1996" i="2"/>
  <c r="AS1996" i="2"/>
  <c r="AT1996" i="2"/>
  <c r="AU1996" i="2"/>
  <c r="AV1996" i="2"/>
  <c r="AW1996" i="2"/>
  <c r="AX1996" i="2"/>
  <c r="AY1996" i="2"/>
  <c r="AZ1996" i="2"/>
  <c r="M1997" i="2"/>
  <c r="AS1997" i="2"/>
  <c r="AT1997" i="2"/>
  <c r="AU1997" i="2"/>
  <c r="AV1997" i="2"/>
  <c r="AW1997" i="2"/>
  <c r="AX1997" i="2"/>
  <c r="AY1997" i="2"/>
  <c r="AZ1997" i="2"/>
  <c r="M1998" i="2"/>
  <c r="AS1998" i="2"/>
  <c r="AT1998" i="2"/>
  <c r="AU1998" i="2"/>
  <c r="AV1998" i="2"/>
  <c r="AW1998" i="2"/>
  <c r="AX1998" i="2"/>
  <c r="AY1998" i="2"/>
  <c r="AZ1998" i="2"/>
  <c r="M1999" i="2"/>
  <c r="AS1999" i="2"/>
  <c r="AT1999" i="2"/>
  <c r="AU1999" i="2"/>
  <c r="AV1999" i="2"/>
  <c r="AW1999" i="2"/>
  <c r="AX1999" i="2"/>
  <c r="AY1999" i="2"/>
  <c r="AZ1999" i="2"/>
  <c r="M2000" i="2"/>
  <c r="AS2000" i="2"/>
  <c r="AT2000" i="2"/>
  <c r="AU2000" i="2"/>
  <c r="AV2000" i="2"/>
  <c r="AW2000" i="2"/>
  <c r="AX2000" i="2"/>
  <c r="AY2000" i="2"/>
  <c r="AZ2000" i="2"/>
  <c r="M2001" i="2"/>
  <c r="AS2001" i="2"/>
  <c r="AT2001" i="2"/>
  <c r="AU2001" i="2"/>
  <c r="AV2001" i="2"/>
  <c r="AW2001" i="2"/>
  <c r="AX2001" i="2"/>
  <c r="AY2001" i="2"/>
  <c r="AZ2001" i="2"/>
  <c r="M2002" i="2"/>
  <c r="AS2002" i="2"/>
  <c r="AT2002" i="2"/>
  <c r="AU2002" i="2"/>
  <c r="AV2002" i="2"/>
  <c r="AW2002" i="2"/>
  <c r="AX2002" i="2"/>
  <c r="AY2002" i="2"/>
  <c r="AZ2002" i="2"/>
  <c r="M2003" i="2"/>
  <c r="AS2003" i="2"/>
  <c r="AT2003" i="2"/>
  <c r="AU2003" i="2"/>
  <c r="AV2003" i="2"/>
  <c r="AW2003" i="2"/>
  <c r="AX2003" i="2"/>
  <c r="AY2003" i="2"/>
  <c r="AZ2003" i="2"/>
  <c r="M2004" i="2"/>
  <c r="AS2004" i="2"/>
  <c r="AT2004" i="2"/>
  <c r="AU2004" i="2"/>
  <c r="AV2004" i="2"/>
  <c r="AW2004" i="2"/>
  <c r="AX2004" i="2"/>
  <c r="AY2004" i="2"/>
  <c r="AZ2004" i="2"/>
  <c r="M2005" i="2"/>
  <c r="AS2005" i="2"/>
  <c r="AT2005" i="2"/>
  <c r="AU2005" i="2"/>
  <c r="AV2005" i="2"/>
  <c r="AW2005" i="2"/>
  <c r="AX2005" i="2"/>
  <c r="AY2005" i="2"/>
  <c r="AZ2005" i="2"/>
  <c r="M2006" i="2"/>
  <c r="AS2006" i="2"/>
  <c r="AT2006" i="2"/>
  <c r="AU2006" i="2"/>
  <c r="AV2006" i="2"/>
  <c r="AW2006" i="2"/>
  <c r="AX2006" i="2"/>
  <c r="AY2006" i="2"/>
  <c r="AZ2006" i="2"/>
  <c r="M2007" i="2"/>
  <c r="AS2007" i="2"/>
  <c r="AT2007" i="2"/>
  <c r="AU2007" i="2"/>
  <c r="AV2007" i="2"/>
  <c r="AW2007" i="2"/>
  <c r="AX2007" i="2"/>
  <c r="AY2007" i="2"/>
  <c r="AZ2007" i="2"/>
  <c r="M2008" i="2"/>
  <c r="AS2008" i="2"/>
  <c r="AT2008" i="2"/>
  <c r="AU2008" i="2"/>
  <c r="AV2008" i="2"/>
  <c r="AW2008" i="2"/>
  <c r="AX2008" i="2"/>
  <c r="AY2008" i="2"/>
  <c r="AZ2008" i="2"/>
  <c r="M2009" i="2"/>
  <c r="AS2009" i="2"/>
  <c r="AT2009" i="2"/>
  <c r="AU2009" i="2"/>
  <c r="AV2009" i="2"/>
  <c r="AW2009" i="2"/>
  <c r="AX2009" i="2"/>
  <c r="AY2009" i="2"/>
  <c r="AZ2009" i="2"/>
  <c r="M2010" i="2"/>
  <c r="AS2010" i="2"/>
  <c r="AT2010" i="2"/>
  <c r="AU2010" i="2"/>
  <c r="AV2010" i="2"/>
  <c r="AW2010" i="2"/>
  <c r="AX2010" i="2"/>
  <c r="AY2010" i="2"/>
  <c r="AZ2010" i="2"/>
  <c r="M2011" i="2"/>
  <c r="AS2011" i="2"/>
  <c r="AT2011" i="2"/>
  <c r="AU2011" i="2"/>
  <c r="AV2011" i="2"/>
  <c r="AW2011" i="2"/>
  <c r="AX2011" i="2"/>
  <c r="AY2011" i="2"/>
  <c r="AZ2011" i="2"/>
  <c r="M2012" i="2"/>
  <c r="AS2012" i="2"/>
  <c r="AT2012" i="2"/>
  <c r="AU2012" i="2"/>
  <c r="AV2012" i="2"/>
  <c r="AW2012" i="2"/>
  <c r="AX2012" i="2"/>
  <c r="AY2012" i="2"/>
  <c r="AZ2012" i="2"/>
  <c r="M2013" i="2"/>
  <c r="AS2013" i="2"/>
  <c r="AT2013" i="2"/>
  <c r="AU2013" i="2"/>
  <c r="AV2013" i="2"/>
  <c r="AW2013" i="2"/>
  <c r="AX2013" i="2"/>
  <c r="AY2013" i="2"/>
  <c r="AZ2013" i="2"/>
  <c r="M2014" i="2"/>
  <c r="AS2014" i="2"/>
  <c r="AT2014" i="2"/>
  <c r="AU2014" i="2"/>
  <c r="AV2014" i="2"/>
  <c r="AW2014" i="2"/>
  <c r="AX2014" i="2"/>
  <c r="AY2014" i="2"/>
  <c r="AZ2014" i="2"/>
  <c r="M2015" i="2"/>
  <c r="AS2015" i="2"/>
  <c r="AT2015" i="2"/>
  <c r="AU2015" i="2"/>
  <c r="AV2015" i="2"/>
  <c r="AW2015" i="2"/>
  <c r="AX2015" i="2"/>
  <c r="AY2015" i="2"/>
  <c r="AZ2015" i="2"/>
  <c r="M2016" i="2"/>
  <c r="AS2016" i="2"/>
  <c r="AT2016" i="2"/>
  <c r="AU2016" i="2"/>
  <c r="AV2016" i="2"/>
  <c r="AW2016" i="2"/>
  <c r="AX2016" i="2"/>
  <c r="AY2016" i="2"/>
  <c r="AZ2016" i="2"/>
  <c r="M2017" i="2"/>
  <c r="AS2017" i="2"/>
  <c r="AT2017" i="2"/>
  <c r="AU2017" i="2"/>
  <c r="AV2017" i="2"/>
  <c r="AW2017" i="2"/>
  <c r="AX2017" i="2"/>
  <c r="AY2017" i="2"/>
  <c r="AZ2017" i="2"/>
  <c r="M2018" i="2"/>
  <c r="AS2018" i="2"/>
  <c r="AT2018" i="2"/>
  <c r="AU2018" i="2"/>
  <c r="AV2018" i="2"/>
  <c r="AW2018" i="2"/>
  <c r="AX2018" i="2"/>
  <c r="AY2018" i="2"/>
  <c r="AZ2018" i="2"/>
  <c r="M2019" i="2"/>
  <c r="AS2019" i="2"/>
  <c r="AT2019" i="2"/>
  <c r="AU2019" i="2"/>
  <c r="AV2019" i="2"/>
  <c r="AW2019" i="2"/>
  <c r="AX2019" i="2"/>
  <c r="AY2019" i="2"/>
  <c r="AZ2019" i="2"/>
  <c r="M2020" i="2"/>
  <c r="AS2020" i="2"/>
  <c r="AT2020" i="2"/>
  <c r="AU2020" i="2"/>
  <c r="AV2020" i="2"/>
  <c r="AW2020" i="2"/>
  <c r="AX2020" i="2"/>
  <c r="AY2020" i="2"/>
  <c r="AZ2020" i="2"/>
  <c r="M2021" i="2"/>
  <c r="AS2021" i="2"/>
  <c r="AT2021" i="2"/>
  <c r="AU2021" i="2"/>
  <c r="AV2021" i="2"/>
  <c r="AW2021" i="2"/>
  <c r="AX2021" i="2"/>
  <c r="AY2021" i="2"/>
  <c r="AZ2021" i="2"/>
  <c r="M2022" i="2"/>
  <c r="AS2022" i="2"/>
  <c r="AT2022" i="2"/>
  <c r="AU2022" i="2"/>
  <c r="AV2022" i="2"/>
  <c r="AW2022" i="2"/>
  <c r="AX2022" i="2"/>
  <c r="AY2022" i="2"/>
  <c r="AZ2022" i="2"/>
  <c r="M2023" i="2"/>
  <c r="AS2023" i="2"/>
  <c r="AT2023" i="2"/>
  <c r="AU2023" i="2"/>
  <c r="AV2023" i="2"/>
  <c r="AW2023" i="2"/>
  <c r="AX2023" i="2"/>
  <c r="AY2023" i="2"/>
  <c r="AZ2023" i="2"/>
  <c r="M2024" i="2"/>
  <c r="AS2024" i="2"/>
  <c r="AT2024" i="2"/>
  <c r="AU2024" i="2"/>
  <c r="AV2024" i="2"/>
  <c r="AW2024" i="2"/>
  <c r="AX2024" i="2"/>
  <c r="AY2024" i="2"/>
  <c r="AZ2024" i="2"/>
  <c r="M2025" i="2"/>
  <c r="AS2025" i="2"/>
  <c r="AT2025" i="2"/>
  <c r="AU2025" i="2"/>
  <c r="AV2025" i="2"/>
  <c r="AW2025" i="2"/>
  <c r="AX2025" i="2"/>
  <c r="AY2025" i="2"/>
  <c r="AZ2025" i="2"/>
  <c r="M2026" i="2"/>
  <c r="AS2026" i="2"/>
  <c r="AT2026" i="2"/>
  <c r="AU2026" i="2"/>
  <c r="AV2026" i="2"/>
  <c r="AW2026" i="2"/>
  <c r="AX2026" i="2"/>
  <c r="AY2026" i="2"/>
  <c r="AZ2026" i="2"/>
  <c r="M2027" i="2"/>
  <c r="AS2027" i="2"/>
  <c r="AT2027" i="2"/>
  <c r="AU2027" i="2"/>
  <c r="AV2027" i="2"/>
  <c r="AW2027" i="2"/>
  <c r="AX2027" i="2"/>
  <c r="AY2027" i="2"/>
  <c r="AZ2027" i="2"/>
  <c r="M2028" i="2"/>
  <c r="AS2028" i="2"/>
  <c r="AT2028" i="2"/>
  <c r="AU2028" i="2"/>
  <c r="AV2028" i="2"/>
  <c r="AW2028" i="2"/>
  <c r="AX2028" i="2"/>
  <c r="AY2028" i="2"/>
  <c r="AZ2028" i="2"/>
  <c r="M2029" i="2"/>
  <c r="AS2029" i="2"/>
  <c r="AT2029" i="2"/>
  <c r="AU2029" i="2"/>
  <c r="AV2029" i="2"/>
  <c r="AW2029" i="2"/>
  <c r="AX2029" i="2"/>
  <c r="AY2029" i="2"/>
  <c r="AZ2029" i="2"/>
  <c r="M2030" i="2"/>
  <c r="AS2030" i="2"/>
  <c r="AT2030" i="2"/>
  <c r="AU2030" i="2"/>
  <c r="AV2030" i="2"/>
  <c r="AW2030" i="2"/>
  <c r="AX2030" i="2"/>
  <c r="AY2030" i="2"/>
  <c r="AZ2030" i="2"/>
  <c r="M2031" i="2"/>
  <c r="AS2031" i="2"/>
  <c r="AT2031" i="2"/>
  <c r="AU2031" i="2"/>
  <c r="AV2031" i="2"/>
  <c r="AW2031" i="2"/>
  <c r="AX2031" i="2"/>
  <c r="AY2031" i="2"/>
  <c r="AZ2031" i="2"/>
  <c r="M2032" i="2"/>
  <c r="AS2032" i="2"/>
  <c r="AT2032" i="2"/>
  <c r="AU2032" i="2"/>
  <c r="AV2032" i="2"/>
  <c r="AW2032" i="2"/>
  <c r="AX2032" i="2"/>
  <c r="AY2032" i="2"/>
  <c r="AZ2032" i="2"/>
  <c r="M2033" i="2"/>
  <c r="AS2033" i="2"/>
  <c r="AT2033" i="2"/>
  <c r="AU2033" i="2"/>
  <c r="AV2033" i="2"/>
  <c r="AW2033" i="2"/>
  <c r="AX2033" i="2"/>
  <c r="AY2033" i="2"/>
  <c r="AZ2033" i="2"/>
  <c r="M2034" i="2"/>
  <c r="AS2034" i="2"/>
  <c r="AT2034" i="2"/>
  <c r="AU2034" i="2"/>
  <c r="AV2034" i="2"/>
  <c r="AW2034" i="2"/>
  <c r="AX2034" i="2"/>
  <c r="AY2034" i="2"/>
  <c r="AZ2034" i="2"/>
  <c r="M2035" i="2"/>
  <c r="AS2035" i="2"/>
  <c r="AT2035" i="2"/>
  <c r="AU2035" i="2"/>
  <c r="AV2035" i="2"/>
  <c r="AW2035" i="2"/>
  <c r="AX2035" i="2"/>
  <c r="AY2035" i="2"/>
  <c r="AZ2035" i="2"/>
  <c r="M2036" i="2"/>
  <c r="AS2036" i="2"/>
  <c r="AT2036" i="2"/>
  <c r="AU2036" i="2"/>
  <c r="AV2036" i="2"/>
  <c r="AW2036" i="2"/>
  <c r="AX2036" i="2"/>
  <c r="AY2036" i="2"/>
  <c r="AZ2036" i="2"/>
  <c r="M2037" i="2"/>
  <c r="AS2037" i="2"/>
  <c r="AT2037" i="2"/>
  <c r="AU2037" i="2"/>
  <c r="AV2037" i="2"/>
  <c r="AW2037" i="2"/>
  <c r="AX2037" i="2"/>
  <c r="AY2037" i="2"/>
  <c r="AZ2037" i="2"/>
  <c r="M2038" i="2"/>
  <c r="AS2038" i="2"/>
  <c r="AT2038" i="2"/>
  <c r="AU2038" i="2"/>
  <c r="AV2038" i="2"/>
  <c r="AW2038" i="2"/>
  <c r="AX2038" i="2"/>
  <c r="AY2038" i="2"/>
  <c r="AZ2038" i="2"/>
  <c r="M2039" i="2"/>
  <c r="AS2039" i="2"/>
  <c r="AT2039" i="2"/>
  <c r="AU2039" i="2"/>
  <c r="AV2039" i="2"/>
  <c r="AW2039" i="2"/>
  <c r="AX2039" i="2"/>
  <c r="AY2039" i="2"/>
  <c r="AZ2039" i="2"/>
  <c r="M2040" i="2"/>
  <c r="AS2040" i="2"/>
  <c r="AT2040" i="2"/>
  <c r="AU2040" i="2"/>
  <c r="AV2040" i="2"/>
  <c r="AW2040" i="2"/>
  <c r="AX2040" i="2"/>
  <c r="AY2040" i="2"/>
  <c r="AZ2040" i="2"/>
  <c r="M2041" i="2"/>
  <c r="AS2041" i="2"/>
  <c r="AT2041" i="2"/>
  <c r="AU2041" i="2"/>
  <c r="AV2041" i="2"/>
  <c r="AW2041" i="2"/>
  <c r="AX2041" i="2"/>
  <c r="AY2041" i="2"/>
  <c r="AZ2041" i="2"/>
  <c r="M2042" i="2"/>
  <c r="AS2042" i="2"/>
  <c r="AT2042" i="2"/>
  <c r="AU2042" i="2"/>
  <c r="AV2042" i="2"/>
  <c r="AW2042" i="2"/>
  <c r="AX2042" i="2"/>
  <c r="AY2042" i="2"/>
  <c r="AZ2042" i="2"/>
  <c r="M2043" i="2"/>
  <c r="AS2043" i="2"/>
  <c r="AT2043" i="2"/>
  <c r="AU2043" i="2"/>
  <c r="AV2043" i="2"/>
  <c r="AW2043" i="2"/>
  <c r="AX2043" i="2"/>
  <c r="AY2043" i="2"/>
  <c r="AZ2043" i="2"/>
  <c r="M2044" i="2"/>
  <c r="AS2044" i="2"/>
  <c r="AT2044" i="2"/>
  <c r="AU2044" i="2"/>
  <c r="AV2044" i="2"/>
  <c r="AW2044" i="2"/>
  <c r="AX2044" i="2"/>
  <c r="AY2044" i="2"/>
  <c r="AZ2044" i="2"/>
  <c r="M2045" i="2"/>
  <c r="AS2045" i="2"/>
  <c r="AT2045" i="2"/>
  <c r="AU2045" i="2"/>
  <c r="AV2045" i="2"/>
  <c r="AW2045" i="2"/>
  <c r="AX2045" i="2"/>
  <c r="AY2045" i="2"/>
  <c r="AZ2045" i="2"/>
  <c r="M2046" i="2"/>
  <c r="AS2046" i="2"/>
  <c r="AT2046" i="2"/>
  <c r="AU2046" i="2"/>
  <c r="AV2046" i="2"/>
  <c r="AW2046" i="2"/>
  <c r="AX2046" i="2"/>
  <c r="AY2046" i="2"/>
  <c r="AZ2046" i="2"/>
  <c r="M2047" i="2"/>
  <c r="AS2047" i="2"/>
  <c r="AT2047" i="2"/>
  <c r="AU2047" i="2"/>
  <c r="AV2047" i="2"/>
  <c r="AW2047" i="2"/>
  <c r="AX2047" i="2"/>
  <c r="AY2047" i="2"/>
  <c r="AZ2047" i="2"/>
  <c r="M2048" i="2"/>
  <c r="AS2048" i="2"/>
  <c r="AT2048" i="2"/>
  <c r="AU2048" i="2"/>
  <c r="AV2048" i="2"/>
  <c r="AW2048" i="2"/>
  <c r="AX2048" i="2"/>
  <c r="AY2048" i="2"/>
  <c r="AZ2048" i="2"/>
  <c r="M2049" i="2"/>
  <c r="AS2049" i="2"/>
  <c r="AT2049" i="2"/>
  <c r="AU2049" i="2"/>
  <c r="AV2049" i="2"/>
  <c r="AW2049" i="2"/>
  <c r="AX2049" i="2"/>
  <c r="AY2049" i="2"/>
  <c r="AZ2049" i="2"/>
  <c r="M2050" i="2"/>
  <c r="AS2050" i="2"/>
  <c r="AT2050" i="2"/>
  <c r="AU2050" i="2"/>
  <c r="AV2050" i="2"/>
  <c r="AW2050" i="2"/>
  <c r="AX2050" i="2"/>
  <c r="AY2050" i="2"/>
  <c r="AZ2050" i="2"/>
  <c r="M2051" i="2"/>
  <c r="AS2051" i="2"/>
  <c r="AT2051" i="2"/>
  <c r="AU2051" i="2"/>
  <c r="AV2051" i="2"/>
  <c r="AW2051" i="2"/>
  <c r="AX2051" i="2"/>
  <c r="AY2051" i="2"/>
  <c r="AZ2051" i="2"/>
  <c r="M2052" i="2"/>
  <c r="AS2052" i="2"/>
  <c r="AT2052" i="2"/>
  <c r="AU2052" i="2"/>
  <c r="AV2052" i="2"/>
  <c r="AW2052" i="2"/>
  <c r="AX2052" i="2"/>
  <c r="AY2052" i="2"/>
  <c r="AZ2052" i="2"/>
  <c r="M2053" i="2"/>
  <c r="AS2053" i="2"/>
  <c r="AT2053" i="2"/>
  <c r="AU2053" i="2"/>
  <c r="AV2053" i="2"/>
  <c r="AW2053" i="2"/>
  <c r="AX2053" i="2"/>
  <c r="AY2053" i="2"/>
  <c r="AZ2053" i="2"/>
  <c r="M2054" i="2"/>
  <c r="AS2054" i="2"/>
  <c r="AT2054" i="2"/>
  <c r="AU2054" i="2"/>
  <c r="AV2054" i="2"/>
  <c r="AW2054" i="2"/>
  <c r="AX2054" i="2"/>
  <c r="AY2054" i="2"/>
  <c r="AZ2054" i="2"/>
  <c r="M2055" i="2"/>
  <c r="AS2055" i="2"/>
  <c r="AT2055" i="2"/>
  <c r="AU2055" i="2"/>
  <c r="AV2055" i="2"/>
  <c r="AW2055" i="2"/>
  <c r="AX2055" i="2"/>
  <c r="AY2055" i="2"/>
  <c r="AZ2055" i="2"/>
  <c r="M2056" i="2"/>
  <c r="AS2056" i="2"/>
  <c r="AT2056" i="2"/>
  <c r="AU2056" i="2"/>
  <c r="AV2056" i="2"/>
  <c r="AW2056" i="2"/>
  <c r="AX2056" i="2"/>
  <c r="AY2056" i="2"/>
  <c r="AZ2056" i="2"/>
  <c r="M2057" i="2"/>
  <c r="AS2057" i="2"/>
  <c r="AT2057" i="2"/>
  <c r="AU2057" i="2"/>
  <c r="AV2057" i="2"/>
  <c r="AW2057" i="2"/>
  <c r="AX2057" i="2"/>
  <c r="AY2057" i="2"/>
  <c r="AZ2057" i="2"/>
  <c r="M2058" i="2"/>
  <c r="AS2058" i="2"/>
  <c r="AT2058" i="2"/>
  <c r="AU2058" i="2"/>
  <c r="AV2058" i="2"/>
  <c r="AW2058" i="2"/>
  <c r="AX2058" i="2"/>
  <c r="AY2058" i="2"/>
  <c r="AZ2058" i="2"/>
  <c r="M2059" i="2"/>
  <c r="AS2059" i="2"/>
  <c r="AT2059" i="2"/>
  <c r="AU2059" i="2"/>
  <c r="AV2059" i="2"/>
  <c r="AW2059" i="2"/>
  <c r="AX2059" i="2"/>
  <c r="AY2059" i="2"/>
  <c r="AZ2059" i="2"/>
  <c r="M2060" i="2"/>
  <c r="AS2060" i="2"/>
  <c r="AT2060" i="2"/>
  <c r="AU2060" i="2"/>
  <c r="AV2060" i="2"/>
  <c r="AW2060" i="2"/>
  <c r="AX2060" i="2"/>
  <c r="AY2060" i="2"/>
  <c r="AZ2060" i="2"/>
  <c r="M2061" i="2"/>
  <c r="AS2061" i="2"/>
  <c r="AT2061" i="2"/>
  <c r="AU2061" i="2"/>
  <c r="AV2061" i="2"/>
  <c r="AW2061" i="2"/>
  <c r="AX2061" i="2"/>
  <c r="AY2061" i="2"/>
  <c r="AZ2061" i="2"/>
  <c r="M2062" i="2"/>
  <c r="AS2062" i="2"/>
  <c r="AT2062" i="2"/>
  <c r="AU2062" i="2"/>
  <c r="AV2062" i="2"/>
  <c r="AW2062" i="2"/>
  <c r="AX2062" i="2"/>
  <c r="AY2062" i="2"/>
  <c r="AZ2062" i="2"/>
  <c r="M2063" i="2"/>
  <c r="AS2063" i="2"/>
  <c r="AT2063" i="2"/>
  <c r="AU2063" i="2"/>
  <c r="AV2063" i="2"/>
  <c r="AW2063" i="2"/>
  <c r="AX2063" i="2"/>
  <c r="AY2063" i="2"/>
  <c r="AZ2063" i="2"/>
  <c r="M2064" i="2"/>
  <c r="AS2064" i="2"/>
  <c r="AT2064" i="2"/>
  <c r="AU2064" i="2"/>
  <c r="AV2064" i="2"/>
  <c r="AW2064" i="2"/>
  <c r="AX2064" i="2"/>
  <c r="AY2064" i="2"/>
  <c r="AZ2064" i="2"/>
  <c r="M2065" i="2"/>
  <c r="AS2065" i="2"/>
  <c r="AT2065" i="2"/>
  <c r="AU2065" i="2"/>
  <c r="AV2065" i="2"/>
  <c r="AW2065" i="2"/>
  <c r="AX2065" i="2"/>
  <c r="AY2065" i="2"/>
  <c r="AZ2065" i="2"/>
  <c r="M2066" i="2"/>
  <c r="AS2066" i="2"/>
  <c r="AT2066" i="2"/>
  <c r="AU2066" i="2"/>
  <c r="AV2066" i="2"/>
  <c r="AW2066" i="2"/>
  <c r="AX2066" i="2"/>
  <c r="AY2066" i="2"/>
  <c r="AZ2066" i="2"/>
  <c r="M2067" i="2"/>
  <c r="AS2067" i="2"/>
  <c r="AT2067" i="2"/>
  <c r="AU2067" i="2"/>
  <c r="AV2067" i="2"/>
  <c r="AW2067" i="2"/>
  <c r="AX2067" i="2"/>
  <c r="AY2067" i="2"/>
  <c r="AZ2067" i="2"/>
  <c r="M2068" i="2"/>
  <c r="AS2068" i="2"/>
  <c r="AT2068" i="2"/>
  <c r="AU2068" i="2"/>
  <c r="AV2068" i="2"/>
  <c r="AW2068" i="2"/>
  <c r="AX2068" i="2"/>
  <c r="AY2068" i="2"/>
  <c r="AZ2068" i="2"/>
  <c r="M2069" i="2"/>
  <c r="AS2069" i="2"/>
  <c r="AT2069" i="2"/>
  <c r="AU2069" i="2"/>
  <c r="AV2069" i="2"/>
  <c r="AW2069" i="2"/>
  <c r="AX2069" i="2"/>
  <c r="AY2069" i="2"/>
  <c r="AZ2069" i="2"/>
  <c r="M2070" i="2"/>
  <c r="AS2070" i="2"/>
  <c r="AT2070" i="2"/>
  <c r="AU2070" i="2"/>
  <c r="AV2070" i="2"/>
  <c r="AW2070" i="2"/>
  <c r="AX2070" i="2"/>
  <c r="AY2070" i="2"/>
  <c r="AZ2070" i="2"/>
  <c r="M2071" i="2"/>
  <c r="AS2071" i="2"/>
  <c r="AT2071" i="2"/>
  <c r="AU2071" i="2"/>
  <c r="AV2071" i="2"/>
  <c r="AW2071" i="2"/>
  <c r="AX2071" i="2"/>
  <c r="AY2071" i="2"/>
  <c r="AZ2071" i="2"/>
  <c r="BW2071" i="2"/>
  <c r="M2073" i="2"/>
  <c r="AS2073" i="2"/>
  <c r="AT2073" i="2"/>
  <c r="AU2073" i="2"/>
  <c r="AV2073" i="2"/>
  <c r="AW2073" i="2"/>
  <c r="AX2073" i="2"/>
  <c r="AY2073" i="2"/>
  <c r="AZ2073" i="2"/>
  <c r="M2074" i="2"/>
  <c r="AS2074" i="2"/>
  <c r="AT2074" i="2"/>
  <c r="AU2074" i="2"/>
  <c r="AV2074" i="2"/>
  <c r="AW2074" i="2"/>
  <c r="AX2074" i="2"/>
  <c r="AY2074" i="2"/>
  <c r="AZ2074" i="2"/>
  <c r="M2075" i="2"/>
  <c r="AS2075" i="2"/>
  <c r="AT2075" i="2"/>
  <c r="AU2075" i="2"/>
  <c r="AV2075" i="2"/>
  <c r="AW2075" i="2"/>
  <c r="AX2075" i="2"/>
  <c r="AY2075" i="2"/>
  <c r="AZ2075" i="2"/>
  <c r="M2076" i="2"/>
  <c r="AS2076" i="2"/>
  <c r="AT2076" i="2"/>
  <c r="AU2076" i="2"/>
  <c r="AV2076" i="2"/>
  <c r="AW2076" i="2"/>
  <c r="AX2076" i="2"/>
  <c r="AY2076" i="2"/>
  <c r="AZ2076" i="2"/>
  <c r="M2077" i="2"/>
  <c r="AS2077" i="2"/>
  <c r="AT2077" i="2"/>
  <c r="AU2077" i="2"/>
  <c r="AV2077" i="2"/>
  <c r="AW2077" i="2"/>
  <c r="AX2077" i="2"/>
  <c r="AY2077" i="2"/>
  <c r="AZ2077" i="2"/>
  <c r="M2078" i="2"/>
  <c r="AS2078" i="2"/>
  <c r="AT2078" i="2"/>
  <c r="AU2078" i="2"/>
  <c r="AV2078" i="2"/>
  <c r="AW2078" i="2"/>
  <c r="AX2078" i="2"/>
  <c r="AY2078" i="2"/>
  <c r="AZ2078" i="2"/>
  <c r="M2079" i="2"/>
  <c r="AS2079" i="2"/>
  <c r="AT2079" i="2"/>
  <c r="AU2079" i="2"/>
  <c r="AV2079" i="2"/>
  <c r="AW2079" i="2"/>
  <c r="AX2079" i="2"/>
  <c r="AY2079" i="2"/>
  <c r="AZ2079" i="2"/>
  <c r="M2080" i="2"/>
  <c r="AS2080" i="2"/>
  <c r="AT2080" i="2"/>
  <c r="AU2080" i="2"/>
  <c r="AV2080" i="2"/>
  <c r="AW2080" i="2"/>
  <c r="AX2080" i="2"/>
  <c r="AY2080" i="2"/>
  <c r="AZ2080" i="2"/>
  <c r="M2081" i="2"/>
  <c r="AS2081" i="2"/>
  <c r="AT2081" i="2"/>
  <c r="AU2081" i="2"/>
  <c r="AV2081" i="2"/>
  <c r="AW2081" i="2"/>
  <c r="AX2081" i="2"/>
  <c r="AY2081" i="2"/>
  <c r="AZ2081" i="2"/>
  <c r="M2082" i="2"/>
  <c r="AS2082" i="2"/>
  <c r="AT2082" i="2"/>
  <c r="AU2082" i="2"/>
  <c r="AV2082" i="2"/>
  <c r="AW2082" i="2"/>
  <c r="AX2082" i="2"/>
  <c r="AY2082" i="2"/>
  <c r="AZ2082" i="2"/>
  <c r="M2083" i="2"/>
  <c r="AS2083" i="2"/>
  <c r="AT2083" i="2"/>
  <c r="AU2083" i="2"/>
  <c r="AV2083" i="2"/>
  <c r="AW2083" i="2"/>
  <c r="AX2083" i="2"/>
  <c r="AY2083" i="2"/>
  <c r="AZ2083" i="2"/>
  <c r="M2084" i="2"/>
  <c r="AS2084" i="2"/>
  <c r="AT2084" i="2"/>
  <c r="AU2084" i="2"/>
  <c r="AV2084" i="2"/>
  <c r="AW2084" i="2"/>
  <c r="AX2084" i="2"/>
  <c r="AY2084" i="2"/>
  <c r="AZ2084" i="2"/>
  <c r="M2085" i="2"/>
  <c r="AS2085" i="2"/>
  <c r="AT2085" i="2"/>
  <c r="AU2085" i="2"/>
  <c r="AV2085" i="2"/>
  <c r="AW2085" i="2"/>
  <c r="AX2085" i="2"/>
  <c r="AY2085" i="2"/>
  <c r="AZ2085" i="2"/>
  <c r="M2086" i="2"/>
  <c r="AS2086" i="2"/>
  <c r="AT2086" i="2"/>
  <c r="AU2086" i="2"/>
  <c r="AV2086" i="2"/>
  <c r="AW2086" i="2"/>
  <c r="AX2086" i="2"/>
  <c r="AY2086" i="2"/>
  <c r="AZ2086" i="2"/>
  <c r="M2087" i="2"/>
  <c r="AS2087" i="2"/>
  <c r="AT2087" i="2"/>
  <c r="AU2087" i="2"/>
  <c r="AV2087" i="2"/>
  <c r="AW2087" i="2"/>
  <c r="AX2087" i="2"/>
  <c r="AY2087" i="2"/>
  <c r="AZ2087" i="2"/>
  <c r="M2088" i="2"/>
  <c r="AS2088" i="2"/>
  <c r="AT2088" i="2"/>
  <c r="AU2088" i="2"/>
  <c r="AV2088" i="2"/>
  <c r="AW2088" i="2"/>
  <c r="AX2088" i="2"/>
  <c r="AY2088" i="2"/>
  <c r="AZ2088" i="2"/>
  <c r="M2089" i="2"/>
  <c r="AS2089" i="2"/>
  <c r="AT2089" i="2"/>
  <c r="AU2089" i="2"/>
  <c r="AV2089" i="2"/>
  <c r="AW2089" i="2"/>
  <c r="AX2089" i="2"/>
  <c r="AY2089" i="2"/>
  <c r="AZ2089" i="2"/>
  <c r="M2090" i="2"/>
  <c r="AS2090" i="2"/>
  <c r="AT2090" i="2"/>
  <c r="AU2090" i="2"/>
  <c r="AV2090" i="2"/>
  <c r="AW2090" i="2"/>
  <c r="AX2090" i="2"/>
  <c r="AY2090" i="2"/>
  <c r="AZ2090" i="2"/>
  <c r="M2091" i="2"/>
  <c r="AS2091" i="2"/>
  <c r="AT2091" i="2"/>
  <c r="AU2091" i="2"/>
  <c r="AV2091" i="2"/>
  <c r="AW2091" i="2"/>
  <c r="AX2091" i="2"/>
  <c r="AY2091" i="2"/>
  <c r="AZ2091" i="2"/>
  <c r="M2092" i="2"/>
  <c r="AS2092" i="2"/>
  <c r="AT2092" i="2"/>
  <c r="AU2092" i="2"/>
  <c r="AV2092" i="2"/>
  <c r="AW2092" i="2"/>
  <c r="AX2092" i="2"/>
  <c r="AY2092" i="2"/>
  <c r="AZ2092" i="2"/>
  <c r="M2093" i="2"/>
  <c r="AS2093" i="2"/>
  <c r="AT2093" i="2"/>
  <c r="AU2093" i="2"/>
  <c r="AV2093" i="2"/>
  <c r="AW2093" i="2"/>
  <c r="AX2093" i="2"/>
  <c r="AY2093" i="2"/>
  <c r="AZ2093" i="2"/>
  <c r="M2094" i="2"/>
  <c r="AS2094" i="2"/>
  <c r="AT2094" i="2"/>
  <c r="AU2094" i="2"/>
  <c r="AV2094" i="2"/>
  <c r="AW2094" i="2"/>
  <c r="AX2094" i="2"/>
  <c r="AY2094" i="2"/>
  <c r="AZ2094" i="2"/>
  <c r="M2095" i="2"/>
  <c r="AS2095" i="2"/>
  <c r="AT2095" i="2"/>
  <c r="AU2095" i="2"/>
  <c r="AV2095" i="2"/>
  <c r="AW2095" i="2"/>
  <c r="AX2095" i="2"/>
  <c r="AY2095" i="2"/>
  <c r="AZ2095" i="2"/>
  <c r="M2096" i="2"/>
  <c r="AS2096" i="2"/>
  <c r="AT2096" i="2"/>
  <c r="AU2096" i="2"/>
  <c r="AV2096" i="2"/>
  <c r="AW2096" i="2"/>
  <c r="AX2096" i="2"/>
  <c r="AY2096" i="2"/>
  <c r="AZ2096" i="2"/>
  <c r="M2097" i="2"/>
  <c r="AS2097" i="2"/>
  <c r="AT2097" i="2"/>
  <c r="AU2097" i="2"/>
  <c r="AV2097" i="2"/>
  <c r="AW2097" i="2"/>
  <c r="AX2097" i="2"/>
  <c r="AY2097" i="2"/>
  <c r="AZ2097" i="2"/>
  <c r="M2098" i="2"/>
  <c r="AS2098" i="2"/>
  <c r="AT2098" i="2"/>
  <c r="AU2098" i="2"/>
  <c r="AV2098" i="2"/>
  <c r="AW2098" i="2"/>
  <c r="AX2098" i="2"/>
  <c r="AY2098" i="2"/>
  <c r="AZ2098" i="2"/>
  <c r="M2099" i="2"/>
  <c r="AS2099" i="2"/>
  <c r="AT2099" i="2"/>
  <c r="AU2099" i="2"/>
  <c r="AV2099" i="2"/>
  <c r="AW2099" i="2"/>
  <c r="AX2099" i="2"/>
  <c r="AY2099" i="2"/>
  <c r="AZ2099" i="2"/>
  <c r="M2100" i="2"/>
  <c r="AS2100" i="2"/>
  <c r="AT2100" i="2"/>
  <c r="AU2100" i="2"/>
  <c r="AV2100" i="2"/>
  <c r="AW2100" i="2"/>
  <c r="AX2100" i="2"/>
  <c r="AY2100" i="2"/>
  <c r="AZ2100" i="2"/>
  <c r="M2101" i="2"/>
  <c r="AS2101" i="2"/>
  <c r="AT2101" i="2"/>
  <c r="AU2101" i="2"/>
  <c r="AV2101" i="2"/>
  <c r="AW2101" i="2"/>
  <c r="AX2101" i="2"/>
  <c r="AY2101" i="2"/>
  <c r="AZ2101" i="2"/>
  <c r="M2102" i="2"/>
  <c r="AS2102" i="2"/>
  <c r="AT2102" i="2"/>
  <c r="AU2102" i="2"/>
  <c r="AV2102" i="2"/>
  <c r="AW2102" i="2"/>
  <c r="AX2102" i="2"/>
  <c r="AY2102" i="2"/>
  <c r="AZ2102" i="2"/>
  <c r="M2103" i="2"/>
  <c r="AS2103" i="2"/>
  <c r="AT2103" i="2"/>
  <c r="AU2103" i="2"/>
  <c r="AV2103" i="2"/>
  <c r="AW2103" i="2"/>
  <c r="AX2103" i="2"/>
  <c r="AY2103" i="2"/>
  <c r="AZ2103" i="2"/>
  <c r="M2104" i="2"/>
  <c r="AS2104" i="2"/>
  <c r="AT2104" i="2"/>
  <c r="AU2104" i="2"/>
  <c r="AV2104" i="2"/>
  <c r="AW2104" i="2"/>
  <c r="AX2104" i="2"/>
  <c r="AY2104" i="2"/>
  <c r="AZ2104" i="2"/>
  <c r="M2105" i="2"/>
  <c r="AS2105" i="2"/>
  <c r="AT2105" i="2"/>
  <c r="AU2105" i="2"/>
  <c r="AV2105" i="2"/>
  <c r="AW2105" i="2"/>
  <c r="AX2105" i="2"/>
  <c r="AY2105" i="2"/>
  <c r="AZ2105" i="2"/>
  <c r="M2106" i="2"/>
  <c r="AS2106" i="2"/>
  <c r="AT2106" i="2"/>
  <c r="AU2106" i="2"/>
  <c r="AV2106" i="2"/>
  <c r="AW2106" i="2"/>
  <c r="AX2106" i="2"/>
  <c r="AY2106" i="2"/>
  <c r="AZ2106" i="2"/>
  <c r="M2107" i="2"/>
  <c r="AS2107" i="2"/>
  <c r="AT2107" i="2"/>
  <c r="AU2107" i="2"/>
  <c r="AV2107" i="2"/>
  <c r="AW2107" i="2"/>
  <c r="AX2107" i="2"/>
  <c r="AY2107" i="2"/>
  <c r="AZ2107" i="2"/>
  <c r="M2108" i="2"/>
  <c r="AS2108" i="2"/>
  <c r="AT2108" i="2"/>
  <c r="AU2108" i="2"/>
  <c r="AV2108" i="2"/>
  <c r="AW2108" i="2"/>
  <c r="AX2108" i="2"/>
  <c r="AY2108" i="2"/>
  <c r="AZ2108" i="2"/>
  <c r="M2109" i="2"/>
  <c r="AS2109" i="2"/>
  <c r="AT2109" i="2"/>
  <c r="AU2109" i="2"/>
  <c r="AV2109" i="2"/>
  <c r="AW2109" i="2"/>
  <c r="AX2109" i="2"/>
  <c r="AY2109" i="2"/>
  <c r="AZ2109" i="2"/>
  <c r="M2110" i="2"/>
  <c r="AS2110" i="2"/>
  <c r="AT2110" i="2"/>
  <c r="AU2110" i="2"/>
  <c r="AV2110" i="2"/>
  <c r="AW2110" i="2"/>
  <c r="AX2110" i="2"/>
  <c r="AY2110" i="2"/>
  <c r="AZ2110" i="2"/>
  <c r="M2111" i="2"/>
  <c r="AS2111" i="2"/>
  <c r="AT2111" i="2"/>
  <c r="AU2111" i="2"/>
  <c r="AV2111" i="2"/>
  <c r="AW2111" i="2"/>
  <c r="AX2111" i="2"/>
  <c r="AY2111" i="2"/>
  <c r="AZ2111" i="2"/>
  <c r="M2112" i="2"/>
  <c r="AS2112" i="2"/>
  <c r="AT2112" i="2"/>
  <c r="AU2112" i="2"/>
  <c r="AV2112" i="2"/>
  <c r="AW2112" i="2"/>
  <c r="AX2112" i="2"/>
  <c r="AY2112" i="2"/>
  <c r="AZ2112" i="2"/>
  <c r="M2113" i="2"/>
  <c r="AS2113" i="2"/>
  <c r="AT2113" i="2"/>
  <c r="AU2113" i="2"/>
  <c r="AV2113" i="2"/>
  <c r="AW2113" i="2"/>
  <c r="AX2113" i="2"/>
  <c r="AY2113" i="2"/>
  <c r="AZ2113" i="2"/>
  <c r="M2114" i="2"/>
  <c r="AS2114" i="2"/>
  <c r="AT2114" i="2"/>
  <c r="AU2114" i="2"/>
  <c r="AV2114" i="2"/>
  <c r="AW2114" i="2"/>
  <c r="AX2114" i="2"/>
  <c r="AY2114" i="2"/>
  <c r="AZ2114" i="2"/>
  <c r="M2115" i="2"/>
  <c r="AS2115" i="2"/>
  <c r="AT2115" i="2"/>
  <c r="AU2115" i="2"/>
  <c r="AV2115" i="2"/>
  <c r="AW2115" i="2"/>
  <c r="AX2115" i="2"/>
  <c r="AY2115" i="2"/>
  <c r="AZ2115" i="2"/>
  <c r="M2116" i="2"/>
  <c r="AS2116" i="2"/>
  <c r="AT2116" i="2"/>
  <c r="AU2116" i="2"/>
  <c r="AV2116" i="2"/>
  <c r="AW2116" i="2"/>
  <c r="AX2116" i="2"/>
  <c r="AY2116" i="2"/>
  <c r="AZ2116" i="2"/>
  <c r="M2117" i="2"/>
  <c r="AS2117" i="2"/>
  <c r="AT2117" i="2"/>
  <c r="AU2117" i="2"/>
  <c r="AV2117" i="2"/>
  <c r="AW2117" i="2"/>
  <c r="AX2117" i="2"/>
  <c r="AY2117" i="2"/>
  <c r="AZ2117" i="2"/>
  <c r="M2118" i="2"/>
  <c r="AS2118" i="2"/>
  <c r="AT2118" i="2"/>
  <c r="AU2118" i="2"/>
  <c r="AV2118" i="2"/>
  <c r="AW2118" i="2"/>
  <c r="AX2118" i="2"/>
  <c r="AY2118" i="2"/>
  <c r="AZ2118" i="2"/>
  <c r="M2119" i="2"/>
  <c r="AS2119" i="2"/>
  <c r="AT2119" i="2"/>
  <c r="AU2119" i="2"/>
  <c r="AV2119" i="2"/>
  <c r="AW2119" i="2"/>
  <c r="AX2119" i="2"/>
  <c r="AY2119" i="2"/>
  <c r="AZ2119" i="2"/>
  <c r="M2120" i="2"/>
  <c r="AS2120" i="2"/>
  <c r="AT2120" i="2"/>
  <c r="AU2120" i="2"/>
  <c r="AV2120" i="2"/>
  <c r="AW2120" i="2"/>
  <c r="AX2120" i="2"/>
  <c r="AY2120" i="2"/>
  <c r="AZ2120" i="2"/>
  <c r="M2121" i="2"/>
  <c r="AS2121" i="2"/>
  <c r="AT2121" i="2"/>
  <c r="AU2121" i="2"/>
  <c r="AV2121" i="2"/>
  <c r="AW2121" i="2"/>
  <c r="AX2121" i="2"/>
  <c r="AY2121" i="2"/>
  <c r="AZ2121" i="2"/>
  <c r="M2122" i="2"/>
  <c r="AS2122" i="2"/>
  <c r="AT2122" i="2"/>
  <c r="AU2122" i="2"/>
  <c r="AV2122" i="2"/>
  <c r="AW2122" i="2"/>
  <c r="AX2122" i="2"/>
  <c r="AY2122" i="2"/>
  <c r="AZ2122" i="2"/>
  <c r="M2123" i="2"/>
  <c r="AS2123" i="2"/>
  <c r="AT2123" i="2"/>
  <c r="AU2123" i="2"/>
  <c r="AV2123" i="2"/>
  <c r="AW2123" i="2"/>
  <c r="AX2123" i="2"/>
  <c r="AY2123" i="2"/>
  <c r="AZ2123" i="2"/>
  <c r="M2124" i="2"/>
  <c r="AS2124" i="2"/>
  <c r="AT2124" i="2"/>
  <c r="AU2124" i="2"/>
  <c r="AV2124" i="2"/>
  <c r="AW2124" i="2"/>
  <c r="AX2124" i="2"/>
  <c r="AY2124" i="2"/>
  <c r="AZ2124" i="2"/>
  <c r="M2125" i="2"/>
  <c r="AS2125" i="2"/>
  <c r="AT2125" i="2"/>
  <c r="AU2125" i="2"/>
  <c r="AV2125" i="2"/>
  <c r="AW2125" i="2"/>
  <c r="AX2125" i="2"/>
  <c r="AY2125" i="2"/>
  <c r="AZ2125" i="2"/>
  <c r="M2126" i="2"/>
  <c r="AS2126" i="2"/>
  <c r="AT2126" i="2"/>
  <c r="AU2126" i="2"/>
  <c r="AV2126" i="2"/>
  <c r="AW2126" i="2"/>
  <c r="AX2126" i="2"/>
  <c r="AY2126" i="2"/>
  <c r="AZ2126" i="2"/>
  <c r="M2128" i="2"/>
  <c r="AS2128" i="2"/>
  <c r="AT2128" i="2"/>
  <c r="AU2128" i="2"/>
  <c r="AV2128" i="2"/>
  <c r="AW2128" i="2"/>
  <c r="AX2128" i="2"/>
  <c r="AY2128" i="2"/>
  <c r="AZ2128" i="2"/>
  <c r="M2129" i="2"/>
  <c r="AS2129" i="2"/>
  <c r="AT2129" i="2"/>
  <c r="AU2129" i="2"/>
  <c r="AV2129" i="2"/>
  <c r="AW2129" i="2"/>
  <c r="AX2129" i="2"/>
  <c r="AY2129" i="2"/>
  <c r="AZ2129" i="2"/>
  <c r="M2130" i="2"/>
  <c r="AS2130" i="2"/>
  <c r="AT2130" i="2"/>
  <c r="AU2130" i="2"/>
  <c r="AV2130" i="2"/>
  <c r="AW2130" i="2"/>
  <c r="AX2130" i="2"/>
  <c r="AY2130" i="2"/>
  <c r="AZ2130" i="2"/>
  <c r="M2131" i="2"/>
  <c r="AS2131" i="2"/>
  <c r="AT2131" i="2"/>
  <c r="AU2131" i="2"/>
  <c r="AV2131" i="2"/>
  <c r="AW2131" i="2"/>
  <c r="AX2131" i="2"/>
  <c r="AY2131" i="2"/>
  <c r="AZ2131" i="2"/>
  <c r="M2132" i="2"/>
  <c r="AS2132" i="2"/>
  <c r="AT2132" i="2"/>
  <c r="AU2132" i="2"/>
  <c r="AV2132" i="2"/>
  <c r="AW2132" i="2"/>
  <c r="AX2132" i="2"/>
  <c r="AY2132" i="2"/>
  <c r="AZ2132" i="2"/>
  <c r="M2133" i="2"/>
  <c r="AS2133" i="2"/>
  <c r="AT2133" i="2"/>
  <c r="AU2133" i="2"/>
  <c r="AV2133" i="2"/>
  <c r="AW2133" i="2"/>
  <c r="AX2133" i="2"/>
  <c r="AY2133" i="2"/>
  <c r="AZ2133" i="2"/>
  <c r="M2134" i="2"/>
  <c r="AS2134" i="2"/>
  <c r="AT2134" i="2"/>
  <c r="AU2134" i="2"/>
  <c r="AV2134" i="2"/>
  <c r="AW2134" i="2"/>
  <c r="AX2134" i="2"/>
  <c r="AY2134" i="2"/>
  <c r="AZ2134" i="2"/>
  <c r="M2135" i="2"/>
  <c r="AS2135" i="2"/>
  <c r="AT2135" i="2"/>
  <c r="AU2135" i="2"/>
  <c r="AV2135" i="2"/>
  <c r="AW2135" i="2"/>
  <c r="AX2135" i="2"/>
  <c r="AY2135" i="2"/>
  <c r="AZ2135" i="2"/>
  <c r="M2136" i="2"/>
  <c r="AS2136" i="2"/>
  <c r="AT2136" i="2"/>
  <c r="AU2136" i="2"/>
  <c r="AV2136" i="2"/>
  <c r="AW2136" i="2"/>
  <c r="AX2136" i="2"/>
  <c r="AY2136" i="2"/>
  <c r="AZ2136" i="2"/>
  <c r="M2137" i="2"/>
  <c r="AS2137" i="2"/>
  <c r="AT2137" i="2"/>
  <c r="AU2137" i="2"/>
  <c r="AV2137" i="2"/>
  <c r="AW2137" i="2"/>
  <c r="AX2137" i="2"/>
  <c r="AY2137" i="2"/>
  <c r="AZ2137" i="2"/>
  <c r="M2138" i="2"/>
  <c r="AS2138" i="2"/>
  <c r="AT2138" i="2"/>
  <c r="AU2138" i="2"/>
  <c r="AV2138" i="2"/>
  <c r="AW2138" i="2"/>
  <c r="AX2138" i="2"/>
  <c r="AY2138" i="2"/>
  <c r="AZ2138" i="2"/>
  <c r="M2139" i="2"/>
  <c r="AS2139" i="2"/>
  <c r="AT2139" i="2"/>
  <c r="AU2139" i="2"/>
  <c r="AV2139" i="2"/>
  <c r="AW2139" i="2"/>
  <c r="AX2139" i="2"/>
  <c r="AY2139" i="2"/>
  <c r="AZ2139" i="2"/>
  <c r="M2140" i="2"/>
  <c r="AS2140" i="2"/>
  <c r="AT2140" i="2"/>
  <c r="AU2140" i="2"/>
  <c r="AV2140" i="2"/>
  <c r="AW2140" i="2"/>
  <c r="AX2140" i="2"/>
  <c r="AY2140" i="2"/>
  <c r="AZ2140" i="2"/>
  <c r="M2141" i="2"/>
  <c r="AS2141" i="2"/>
  <c r="AT2141" i="2"/>
  <c r="AU2141" i="2"/>
  <c r="AV2141" i="2"/>
  <c r="AW2141" i="2"/>
  <c r="AX2141" i="2"/>
  <c r="AY2141" i="2"/>
  <c r="AZ2141" i="2"/>
  <c r="M2142" i="2"/>
  <c r="AS2142" i="2"/>
  <c r="AT2142" i="2"/>
  <c r="AU2142" i="2"/>
  <c r="AV2142" i="2"/>
  <c r="AW2142" i="2"/>
  <c r="AX2142" i="2"/>
  <c r="AY2142" i="2"/>
  <c r="AZ2142" i="2"/>
  <c r="M2143" i="2"/>
  <c r="AS2143" i="2"/>
  <c r="AT2143" i="2"/>
  <c r="AU2143" i="2"/>
  <c r="AV2143" i="2"/>
  <c r="AW2143" i="2"/>
  <c r="AX2143" i="2"/>
  <c r="AY2143" i="2"/>
  <c r="AZ2143" i="2"/>
  <c r="M2144" i="2"/>
  <c r="AS2144" i="2"/>
  <c r="AT2144" i="2"/>
  <c r="AU2144" i="2"/>
  <c r="AV2144" i="2"/>
  <c r="AW2144" i="2"/>
  <c r="AX2144" i="2"/>
  <c r="AY2144" i="2"/>
  <c r="AZ2144" i="2"/>
  <c r="M2145" i="2"/>
  <c r="AS2145" i="2"/>
  <c r="AT2145" i="2"/>
  <c r="AU2145" i="2"/>
  <c r="AV2145" i="2"/>
  <c r="AW2145" i="2"/>
  <c r="AX2145" i="2"/>
  <c r="AY2145" i="2"/>
  <c r="AZ2145" i="2"/>
  <c r="M2146" i="2"/>
  <c r="AS2146" i="2"/>
  <c r="AT2146" i="2"/>
  <c r="AU2146" i="2"/>
  <c r="AV2146" i="2"/>
  <c r="AW2146" i="2"/>
  <c r="AX2146" i="2"/>
  <c r="AY2146" i="2"/>
  <c r="AZ2146" i="2"/>
  <c r="M2147" i="2"/>
  <c r="AS2147" i="2"/>
  <c r="AT2147" i="2"/>
  <c r="AU2147" i="2"/>
  <c r="AV2147" i="2"/>
  <c r="AW2147" i="2"/>
  <c r="AX2147" i="2"/>
  <c r="AY2147" i="2"/>
  <c r="AZ2147" i="2"/>
  <c r="M2148" i="2"/>
  <c r="AS2148" i="2"/>
  <c r="AT2148" i="2"/>
  <c r="AU2148" i="2"/>
  <c r="AV2148" i="2"/>
  <c r="AW2148" i="2"/>
  <c r="AX2148" i="2"/>
  <c r="AY2148" i="2"/>
  <c r="AZ2148" i="2"/>
  <c r="M2149" i="2"/>
  <c r="AS2149" i="2"/>
  <c r="AT2149" i="2"/>
  <c r="AU2149" i="2"/>
  <c r="AV2149" i="2"/>
  <c r="AW2149" i="2"/>
  <c r="AX2149" i="2"/>
  <c r="AY2149" i="2"/>
  <c r="AZ2149" i="2"/>
  <c r="M2150" i="2"/>
  <c r="AS2150" i="2"/>
  <c r="AT2150" i="2"/>
  <c r="AU2150" i="2"/>
  <c r="AV2150" i="2"/>
  <c r="AW2150" i="2"/>
  <c r="AX2150" i="2"/>
  <c r="AY2150" i="2"/>
  <c r="AZ2150" i="2"/>
  <c r="M2151" i="2"/>
  <c r="AS2151" i="2"/>
  <c r="AT2151" i="2"/>
  <c r="AU2151" i="2"/>
  <c r="AV2151" i="2"/>
  <c r="AW2151" i="2"/>
  <c r="AX2151" i="2"/>
  <c r="AY2151" i="2"/>
  <c r="AZ2151" i="2"/>
  <c r="M2152" i="2"/>
  <c r="AS2152" i="2"/>
  <c r="AT2152" i="2"/>
  <c r="AU2152" i="2"/>
  <c r="AV2152" i="2"/>
  <c r="AW2152" i="2"/>
  <c r="AX2152" i="2"/>
  <c r="AY2152" i="2"/>
  <c r="AZ2152" i="2"/>
  <c r="M2153" i="2"/>
  <c r="AS2153" i="2"/>
  <c r="AT2153" i="2"/>
  <c r="AU2153" i="2"/>
  <c r="AV2153" i="2"/>
  <c r="AW2153" i="2"/>
  <c r="AX2153" i="2"/>
  <c r="AY2153" i="2"/>
  <c r="AZ2153" i="2"/>
  <c r="M2154" i="2"/>
  <c r="AS2154" i="2"/>
  <c r="AT2154" i="2"/>
  <c r="AU2154" i="2"/>
  <c r="AV2154" i="2"/>
  <c r="AW2154" i="2"/>
  <c r="AX2154" i="2"/>
  <c r="AY2154" i="2"/>
  <c r="AZ2154" i="2"/>
  <c r="M2155" i="2"/>
  <c r="AS2155" i="2"/>
  <c r="AT2155" i="2"/>
  <c r="AU2155" i="2"/>
  <c r="AV2155" i="2"/>
  <c r="AW2155" i="2"/>
  <c r="AX2155" i="2"/>
  <c r="AY2155" i="2"/>
  <c r="AZ2155" i="2"/>
  <c r="M2156" i="2"/>
  <c r="AS2156" i="2"/>
  <c r="AT2156" i="2"/>
  <c r="AU2156" i="2"/>
  <c r="AV2156" i="2"/>
  <c r="AW2156" i="2"/>
  <c r="AX2156" i="2"/>
  <c r="AY2156" i="2"/>
  <c r="AZ2156" i="2"/>
  <c r="M2157" i="2"/>
  <c r="AS2157" i="2"/>
  <c r="AT2157" i="2"/>
  <c r="AU2157" i="2"/>
  <c r="AV2157" i="2"/>
  <c r="AW2157" i="2"/>
  <c r="AX2157" i="2"/>
  <c r="AY2157" i="2"/>
  <c r="AZ2157" i="2"/>
  <c r="M2158" i="2"/>
  <c r="AS2158" i="2"/>
  <c r="AT2158" i="2"/>
  <c r="AU2158" i="2"/>
  <c r="AV2158" i="2"/>
  <c r="AW2158" i="2"/>
  <c r="AX2158" i="2"/>
  <c r="AY2158" i="2"/>
  <c r="AZ2158" i="2"/>
  <c r="M2159" i="2"/>
  <c r="AS2159" i="2"/>
  <c r="AT2159" i="2"/>
  <c r="AU2159" i="2"/>
  <c r="AV2159" i="2"/>
  <c r="AW2159" i="2"/>
  <c r="AX2159" i="2"/>
  <c r="AY2159" i="2"/>
  <c r="AZ2159" i="2"/>
  <c r="M2160" i="2"/>
  <c r="AS2160" i="2"/>
  <c r="AT2160" i="2"/>
  <c r="AU2160" i="2"/>
  <c r="AV2160" i="2"/>
  <c r="AW2160" i="2"/>
  <c r="AX2160" i="2"/>
  <c r="AY2160" i="2"/>
  <c r="AZ2160" i="2"/>
  <c r="M2161" i="2"/>
  <c r="AS2161" i="2"/>
  <c r="AT2161" i="2"/>
  <c r="AU2161" i="2"/>
  <c r="AV2161" i="2"/>
  <c r="AW2161" i="2"/>
  <c r="AX2161" i="2"/>
  <c r="AY2161" i="2"/>
  <c r="AZ2161" i="2"/>
  <c r="M2162" i="2"/>
  <c r="AS2162" i="2"/>
  <c r="AT2162" i="2"/>
  <c r="AU2162" i="2"/>
  <c r="AV2162" i="2"/>
  <c r="AW2162" i="2"/>
  <c r="AX2162" i="2"/>
  <c r="AY2162" i="2"/>
  <c r="AZ2162" i="2"/>
  <c r="M2163" i="2"/>
  <c r="AS2163" i="2"/>
  <c r="AT2163" i="2"/>
  <c r="AU2163" i="2"/>
  <c r="AV2163" i="2"/>
  <c r="AW2163" i="2"/>
  <c r="AX2163" i="2"/>
  <c r="AY2163" i="2"/>
  <c r="AZ2163" i="2"/>
  <c r="M2164" i="2"/>
  <c r="AS2164" i="2"/>
  <c r="AT2164" i="2"/>
  <c r="AU2164" i="2"/>
  <c r="AV2164" i="2"/>
  <c r="AW2164" i="2"/>
  <c r="AX2164" i="2"/>
  <c r="AY2164" i="2"/>
  <c r="AZ2164" i="2"/>
  <c r="M2165" i="2"/>
  <c r="AS2165" i="2"/>
  <c r="AT2165" i="2"/>
  <c r="AU2165" i="2"/>
  <c r="AV2165" i="2"/>
  <c r="AW2165" i="2"/>
  <c r="AX2165" i="2"/>
  <c r="AY2165" i="2"/>
  <c r="AZ2165" i="2"/>
  <c r="M2166" i="2"/>
  <c r="AS2166" i="2"/>
  <c r="AT2166" i="2"/>
  <c r="AU2166" i="2"/>
  <c r="AV2166" i="2"/>
  <c r="AW2166" i="2"/>
  <c r="AX2166" i="2"/>
  <c r="AY2166" i="2"/>
  <c r="AZ2166" i="2"/>
  <c r="M2167" i="2"/>
  <c r="AS2167" i="2"/>
  <c r="AT2167" i="2"/>
  <c r="AU2167" i="2"/>
  <c r="AV2167" i="2"/>
  <c r="AW2167" i="2"/>
  <c r="AX2167" i="2"/>
  <c r="AY2167" i="2"/>
  <c r="AZ2167" i="2"/>
  <c r="M2168" i="2"/>
  <c r="AS2168" i="2"/>
  <c r="AT2168" i="2"/>
  <c r="AU2168" i="2"/>
  <c r="AV2168" i="2"/>
  <c r="AW2168" i="2"/>
  <c r="AX2168" i="2"/>
  <c r="AY2168" i="2"/>
  <c r="AZ2168" i="2"/>
  <c r="M2169" i="2"/>
  <c r="AS2169" i="2"/>
  <c r="AT2169" i="2"/>
  <c r="AU2169" i="2"/>
  <c r="AV2169" i="2"/>
  <c r="AW2169" i="2"/>
  <c r="AX2169" i="2"/>
  <c r="AY2169" i="2"/>
  <c r="AZ2169" i="2"/>
  <c r="M2170" i="2"/>
  <c r="AS2170" i="2"/>
  <c r="AT2170" i="2"/>
  <c r="AU2170" i="2"/>
  <c r="AV2170" i="2"/>
  <c r="AW2170" i="2"/>
  <c r="AX2170" i="2"/>
  <c r="AY2170" i="2"/>
  <c r="AZ2170" i="2"/>
  <c r="M2171" i="2"/>
  <c r="AS2171" i="2"/>
  <c r="AT2171" i="2"/>
  <c r="AU2171" i="2"/>
  <c r="AV2171" i="2"/>
  <c r="AW2171" i="2"/>
  <c r="AX2171" i="2"/>
  <c r="AY2171" i="2"/>
  <c r="AZ2171" i="2"/>
  <c r="M2172" i="2"/>
  <c r="AS2172" i="2"/>
  <c r="AT2172" i="2"/>
  <c r="AU2172" i="2"/>
  <c r="AV2172" i="2"/>
  <c r="AW2172" i="2"/>
  <c r="AX2172" i="2"/>
  <c r="AY2172" i="2"/>
  <c r="AZ2172" i="2"/>
  <c r="M2173" i="2"/>
  <c r="AS2173" i="2"/>
  <c r="AT2173" i="2"/>
  <c r="AU2173" i="2"/>
  <c r="AV2173" i="2"/>
  <c r="AW2173" i="2"/>
  <c r="AX2173" i="2"/>
  <c r="AY2173" i="2"/>
  <c r="AZ2173" i="2"/>
  <c r="M2174" i="2"/>
  <c r="AS2174" i="2"/>
  <c r="AT2174" i="2"/>
  <c r="AU2174" i="2"/>
  <c r="AV2174" i="2"/>
  <c r="AW2174" i="2"/>
  <c r="AX2174" i="2"/>
  <c r="AY2174" i="2"/>
  <c r="AZ2174" i="2"/>
  <c r="M2175" i="2"/>
  <c r="AS2175" i="2"/>
  <c r="AT2175" i="2"/>
  <c r="AU2175" i="2"/>
  <c r="AV2175" i="2"/>
  <c r="AW2175" i="2"/>
  <c r="AX2175" i="2"/>
  <c r="AY2175" i="2"/>
  <c r="AZ2175" i="2"/>
  <c r="M2176" i="2"/>
  <c r="AS2176" i="2"/>
  <c r="AT2176" i="2"/>
  <c r="AU2176" i="2"/>
  <c r="AV2176" i="2"/>
  <c r="AW2176" i="2"/>
  <c r="AX2176" i="2"/>
  <c r="AY2176" i="2"/>
  <c r="AZ2176" i="2"/>
  <c r="M2177" i="2"/>
  <c r="AS2177" i="2"/>
  <c r="AT2177" i="2"/>
  <c r="AU2177" i="2"/>
  <c r="AV2177" i="2"/>
  <c r="AW2177" i="2"/>
  <c r="AX2177" i="2"/>
  <c r="AY2177" i="2"/>
  <c r="AZ2177" i="2"/>
  <c r="M2178" i="2"/>
  <c r="AS2178" i="2"/>
  <c r="AT2178" i="2"/>
  <c r="AU2178" i="2"/>
  <c r="AV2178" i="2"/>
  <c r="AW2178" i="2"/>
  <c r="AX2178" i="2"/>
  <c r="AY2178" i="2"/>
  <c r="AZ2178" i="2"/>
  <c r="M2179" i="2"/>
  <c r="AS2179" i="2"/>
  <c r="AT2179" i="2"/>
  <c r="AU2179" i="2"/>
  <c r="AV2179" i="2"/>
  <c r="AW2179" i="2"/>
  <c r="AX2179" i="2"/>
  <c r="AY2179" i="2"/>
  <c r="AZ2179" i="2"/>
  <c r="M2180" i="2"/>
  <c r="AS2180" i="2"/>
  <c r="AT2180" i="2"/>
  <c r="AU2180" i="2"/>
  <c r="AV2180" i="2"/>
  <c r="AW2180" i="2"/>
  <c r="AX2180" i="2"/>
  <c r="AY2180" i="2"/>
  <c r="AZ2180" i="2"/>
  <c r="M2181" i="2"/>
  <c r="AS2181" i="2"/>
  <c r="AT2181" i="2"/>
  <c r="AU2181" i="2"/>
  <c r="AV2181" i="2"/>
  <c r="AW2181" i="2"/>
  <c r="AX2181" i="2"/>
  <c r="AY2181" i="2"/>
  <c r="AZ2181" i="2"/>
  <c r="M2182" i="2"/>
  <c r="AS2182" i="2"/>
  <c r="AT2182" i="2"/>
  <c r="AU2182" i="2"/>
  <c r="AV2182" i="2"/>
  <c r="AW2182" i="2"/>
  <c r="AX2182" i="2"/>
  <c r="AY2182" i="2"/>
  <c r="AZ2182" i="2"/>
  <c r="M2183" i="2"/>
  <c r="AS2183" i="2"/>
  <c r="AT2183" i="2"/>
  <c r="AU2183" i="2"/>
  <c r="AV2183" i="2"/>
  <c r="AW2183" i="2"/>
  <c r="AX2183" i="2"/>
  <c r="AY2183" i="2"/>
  <c r="AZ2183" i="2"/>
  <c r="M2184" i="2"/>
  <c r="AS2184" i="2"/>
  <c r="AT2184" i="2"/>
  <c r="AU2184" i="2"/>
  <c r="AV2184" i="2"/>
  <c r="AW2184" i="2"/>
  <c r="AX2184" i="2"/>
  <c r="AY2184" i="2"/>
  <c r="AZ2184" i="2"/>
  <c r="M2185" i="2"/>
  <c r="AS2185" i="2"/>
  <c r="AT2185" i="2"/>
  <c r="AU2185" i="2"/>
  <c r="AV2185" i="2"/>
  <c r="AW2185" i="2"/>
  <c r="AX2185" i="2"/>
  <c r="AY2185" i="2"/>
  <c r="AZ2185" i="2"/>
  <c r="M2186" i="2"/>
  <c r="AS2186" i="2"/>
  <c r="AT2186" i="2"/>
  <c r="AU2186" i="2"/>
  <c r="AV2186" i="2"/>
  <c r="AW2186" i="2"/>
  <c r="AX2186" i="2"/>
  <c r="AY2186" i="2"/>
  <c r="AZ2186" i="2"/>
  <c r="M2187" i="2"/>
  <c r="AS2187" i="2"/>
  <c r="AT2187" i="2"/>
  <c r="AU2187" i="2"/>
  <c r="AV2187" i="2"/>
  <c r="AW2187" i="2"/>
  <c r="AX2187" i="2"/>
  <c r="AY2187" i="2"/>
  <c r="AZ2187" i="2"/>
  <c r="M2188" i="2"/>
  <c r="AS2188" i="2"/>
  <c r="AT2188" i="2"/>
  <c r="AU2188" i="2"/>
  <c r="AV2188" i="2"/>
  <c r="AW2188" i="2"/>
  <c r="AX2188" i="2"/>
  <c r="AY2188" i="2"/>
  <c r="AZ2188" i="2"/>
  <c r="M2189" i="2"/>
  <c r="AS2189" i="2"/>
  <c r="AT2189" i="2"/>
  <c r="AU2189" i="2"/>
  <c r="AV2189" i="2"/>
  <c r="AW2189" i="2"/>
  <c r="AX2189" i="2"/>
  <c r="AY2189" i="2"/>
  <c r="AZ2189" i="2"/>
  <c r="M2190" i="2"/>
  <c r="AS2190" i="2"/>
  <c r="AT2190" i="2"/>
  <c r="AU2190" i="2"/>
  <c r="AV2190" i="2"/>
  <c r="AW2190" i="2"/>
  <c r="AX2190" i="2"/>
  <c r="AY2190" i="2"/>
  <c r="AZ2190" i="2"/>
  <c r="M2191" i="2"/>
  <c r="AS2191" i="2"/>
  <c r="AT2191" i="2"/>
  <c r="AU2191" i="2"/>
  <c r="AV2191" i="2"/>
  <c r="AW2191" i="2"/>
  <c r="AX2191" i="2"/>
  <c r="AY2191" i="2"/>
  <c r="AZ2191" i="2"/>
  <c r="M2192" i="2"/>
  <c r="AS2192" i="2"/>
  <c r="AT2192" i="2"/>
  <c r="AU2192" i="2"/>
  <c r="AV2192" i="2"/>
  <c r="AW2192" i="2"/>
  <c r="AX2192" i="2"/>
  <c r="AY2192" i="2"/>
  <c r="AZ2192" i="2"/>
  <c r="M2193" i="2"/>
  <c r="AS2193" i="2"/>
  <c r="AT2193" i="2"/>
  <c r="AU2193" i="2"/>
  <c r="AV2193" i="2"/>
  <c r="AW2193" i="2"/>
  <c r="AX2193" i="2"/>
  <c r="AY2193" i="2"/>
  <c r="AZ2193" i="2"/>
  <c r="M2194" i="2"/>
  <c r="AS2194" i="2"/>
  <c r="AT2194" i="2"/>
  <c r="AU2194" i="2"/>
  <c r="AV2194" i="2"/>
  <c r="AW2194" i="2"/>
  <c r="AX2194" i="2"/>
  <c r="AY2194" i="2"/>
  <c r="AZ2194" i="2"/>
  <c r="M2195" i="2"/>
  <c r="AS2195" i="2"/>
  <c r="AT2195" i="2"/>
  <c r="AU2195" i="2"/>
  <c r="AV2195" i="2"/>
  <c r="AW2195" i="2"/>
  <c r="AX2195" i="2"/>
  <c r="AY2195" i="2"/>
  <c r="AZ2195" i="2"/>
  <c r="M2196" i="2"/>
  <c r="AS2196" i="2"/>
  <c r="AT2196" i="2"/>
  <c r="AU2196" i="2"/>
  <c r="AV2196" i="2"/>
  <c r="AW2196" i="2"/>
  <c r="AX2196" i="2"/>
  <c r="AY2196" i="2"/>
  <c r="AZ2196" i="2"/>
  <c r="M2197" i="2"/>
  <c r="AS2197" i="2"/>
  <c r="AT2197" i="2"/>
  <c r="AU2197" i="2"/>
  <c r="AV2197" i="2"/>
  <c r="AW2197" i="2"/>
  <c r="AX2197" i="2"/>
  <c r="AY2197" i="2"/>
  <c r="AZ2197" i="2"/>
  <c r="M2198" i="2"/>
  <c r="AS2198" i="2"/>
  <c r="AT2198" i="2"/>
  <c r="AU2198" i="2"/>
  <c r="AV2198" i="2"/>
  <c r="AW2198" i="2"/>
  <c r="AX2198" i="2"/>
  <c r="AY2198" i="2"/>
  <c r="AZ2198" i="2"/>
  <c r="M2199" i="2"/>
  <c r="AS2199" i="2"/>
  <c r="AT2199" i="2"/>
  <c r="AU2199" i="2"/>
  <c r="AV2199" i="2"/>
  <c r="AW2199" i="2"/>
  <c r="AX2199" i="2"/>
  <c r="AY2199" i="2"/>
  <c r="AZ2199" i="2"/>
  <c r="M2200" i="2"/>
  <c r="AS2200" i="2"/>
  <c r="AT2200" i="2"/>
  <c r="AU2200" i="2"/>
  <c r="AV2200" i="2"/>
  <c r="AW2200" i="2"/>
  <c r="AX2200" i="2"/>
  <c r="AY2200" i="2"/>
  <c r="AZ2200" i="2"/>
  <c r="M2201" i="2"/>
  <c r="AS2201" i="2"/>
  <c r="AT2201" i="2"/>
  <c r="AU2201" i="2"/>
  <c r="AV2201" i="2"/>
  <c r="AW2201" i="2"/>
  <c r="AX2201" i="2"/>
  <c r="AY2201" i="2"/>
  <c r="AZ2201" i="2"/>
  <c r="M2202" i="2"/>
  <c r="AS2202" i="2"/>
  <c r="AT2202" i="2"/>
  <c r="AU2202" i="2"/>
  <c r="AV2202" i="2"/>
  <c r="AW2202" i="2"/>
  <c r="AX2202" i="2"/>
  <c r="AY2202" i="2"/>
  <c r="AZ2202" i="2"/>
  <c r="M2203" i="2"/>
  <c r="AS2203" i="2"/>
  <c r="AT2203" i="2"/>
  <c r="AU2203" i="2"/>
  <c r="AV2203" i="2"/>
  <c r="AW2203" i="2"/>
  <c r="AX2203" i="2"/>
  <c r="AY2203" i="2"/>
  <c r="AZ2203" i="2"/>
  <c r="M2204" i="2"/>
  <c r="AS2204" i="2"/>
  <c r="AT2204" i="2"/>
  <c r="AU2204" i="2"/>
  <c r="AV2204" i="2"/>
  <c r="AW2204" i="2"/>
  <c r="AX2204" i="2"/>
  <c r="AY2204" i="2"/>
  <c r="AZ2204" i="2"/>
  <c r="M2205" i="2"/>
  <c r="AS2205" i="2"/>
  <c r="AT2205" i="2"/>
  <c r="AU2205" i="2"/>
  <c r="AV2205" i="2"/>
  <c r="AW2205" i="2"/>
  <c r="AX2205" i="2"/>
  <c r="AY2205" i="2"/>
  <c r="AZ2205" i="2"/>
  <c r="M2206" i="2"/>
  <c r="AS2206" i="2"/>
  <c r="AT2206" i="2"/>
  <c r="AU2206" i="2"/>
  <c r="AV2206" i="2"/>
  <c r="AW2206" i="2"/>
  <c r="AX2206" i="2"/>
  <c r="AY2206" i="2"/>
  <c r="AZ2206" i="2"/>
  <c r="M2207" i="2"/>
  <c r="AS2207" i="2"/>
  <c r="AT2207" i="2"/>
  <c r="AU2207" i="2"/>
  <c r="AV2207" i="2"/>
  <c r="AW2207" i="2"/>
  <c r="AX2207" i="2"/>
  <c r="AY2207" i="2"/>
  <c r="AZ2207" i="2"/>
  <c r="M2208" i="2"/>
  <c r="AS2208" i="2"/>
  <c r="AT2208" i="2"/>
  <c r="AU2208" i="2"/>
  <c r="AV2208" i="2"/>
  <c r="AW2208" i="2"/>
  <c r="AX2208" i="2"/>
  <c r="AY2208" i="2"/>
  <c r="AZ2208" i="2"/>
  <c r="M2209" i="2"/>
  <c r="AS2209" i="2"/>
  <c r="AT2209" i="2"/>
  <c r="AU2209" i="2"/>
  <c r="AV2209" i="2"/>
  <c r="AW2209" i="2"/>
  <c r="AX2209" i="2"/>
  <c r="AY2209" i="2"/>
  <c r="AZ2209" i="2"/>
  <c r="M2210" i="2"/>
  <c r="AS2210" i="2"/>
  <c r="AT2210" i="2"/>
  <c r="AU2210" i="2"/>
  <c r="AV2210" i="2"/>
  <c r="AW2210" i="2"/>
  <c r="AX2210" i="2"/>
  <c r="AY2210" i="2"/>
  <c r="AZ2210" i="2"/>
  <c r="M2211" i="2"/>
  <c r="AS2211" i="2"/>
  <c r="AT2211" i="2"/>
  <c r="AU2211" i="2"/>
  <c r="AV2211" i="2"/>
  <c r="AW2211" i="2"/>
  <c r="AX2211" i="2"/>
  <c r="AY2211" i="2"/>
  <c r="AZ2211" i="2"/>
  <c r="M2212" i="2"/>
  <c r="AS2212" i="2"/>
  <c r="AT2212" i="2"/>
  <c r="AU2212" i="2"/>
  <c r="AV2212" i="2"/>
  <c r="AW2212" i="2"/>
  <c r="AX2212" i="2"/>
  <c r="AY2212" i="2"/>
  <c r="AZ2212" i="2"/>
  <c r="M2213" i="2"/>
  <c r="AS2213" i="2"/>
  <c r="AT2213" i="2"/>
  <c r="AU2213" i="2"/>
  <c r="AV2213" i="2"/>
  <c r="AW2213" i="2"/>
  <c r="AX2213" i="2"/>
  <c r="AY2213" i="2"/>
  <c r="AZ2213" i="2"/>
  <c r="M2214" i="2"/>
  <c r="AS2214" i="2"/>
  <c r="AT2214" i="2"/>
  <c r="AU2214" i="2"/>
  <c r="AV2214" i="2"/>
  <c r="AW2214" i="2"/>
  <c r="AX2214" i="2"/>
  <c r="AY2214" i="2"/>
  <c r="AZ2214" i="2"/>
  <c r="M2215" i="2"/>
  <c r="AS2215" i="2"/>
  <c r="AT2215" i="2"/>
  <c r="AU2215" i="2"/>
  <c r="AV2215" i="2"/>
  <c r="AW2215" i="2"/>
  <c r="AX2215" i="2"/>
  <c r="AY2215" i="2"/>
  <c r="AZ2215" i="2"/>
  <c r="M2216" i="2"/>
  <c r="AS2216" i="2"/>
  <c r="AT2216" i="2"/>
  <c r="AU2216" i="2"/>
  <c r="AV2216" i="2"/>
  <c r="AW2216" i="2"/>
  <c r="AX2216" i="2"/>
  <c r="AY2216" i="2"/>
  <c r="AZ2216" i="2"/>
  <c r="BL2216" i="2"/>
  <c r="BM2216" i="2"/>
  <c r="M2218" i="2"/>
  <c r="AS2218" i="2"/>
  <c r="AT2218" i="2"/>
  <c r="AU2218" i="2"/>
  <c r="AV2218" i="2"/>
  <c r="AW2218" i="2"/>
  <c r="AX2218" i="2"/>
  <c r="AY2218" i="2"/>
  <c r="AZ2218" i="2"/>
  <c r="M2219" i="2"/>
  <c r="AS2219" i="2"/>
  <c r="AT2219" i="2"/>
  <c r="AU2219" i="2"/>
  <c r="AV2219" i="2"/>
  <c r="AW2219" i="2"/>
  <c r="AX2219" i="2"/>
  <c r="AY2219" i="2"/>
  <c r="AZ2219" i="2"/>
  <c r="M2220" i="2"/>
  <c r="AS2220" i="2"/>
  <c r="AT2220" i="2"/>
  <c r="AU2220" i="2"/>
  <c r="AV2220" i="2"/>
  <c r="AW2220" i="2"/>
  <c r="AX2220" i="2"/>
  <c r="AY2220" i="2"/>
  <c r="AZ2220" i="2"/>
  <c r="M2221" i="2"/>
  <c r="AS2221" i="2"/>
  <c r="AT2221" i="2"/>
  <c r="AU2221" i="2"/>
  <c r="AV2221" i="2"/>
  <c r="AW2221" i="2"/>
  <c r="AX2221" i="2"/>
  <c r="AY2221" i="2"/>
  <c r="AZ2221" i="2"/>
  <c r="M2222" i="2"/>
  <c r="AS2222" i="2"/>
  <c r="AT2222" i="2"/>
  <c r="AU2222" i="2"/>
  <c r="AV2222" i="2"/>
  <c r="AW2222" i="2"/>
  <c r="AX2222" i="2"/>
  <c r="AY2222" i="2"/>
  <c r="AZ2222" i="2"/>
  <c r="M2223" i="2"/>
  <c r="AS2223" i="2"/>
  <c r="AT2223" i="2"/>
  <c r="AU2223" i="2"/>
  <c r="AV2223" i="2"/>
  <c r="AW2223" i="2"/>
  <c r="AX2223" i="2"/>
  <c r="AY2223" i="2"/>
  <c r="AZ2223" i="2"/>
  <c r="M2224" i="2"/>
  <c r="AS2224" i="2"/>
  <c r="AT2224" i="2"/>
  <c r="AU2224" i="2"/>
  <c r="AV2224" i="2"/>
  <c r="AW2224" i="2"/>
  <c r="AX2224" i="2"/>
  <c r="AY2224" i="2"/>
  <c r="AZ2224" i="2"/>
  <c r="M2225" i="2"/>
  <c r="AS2225" i="2"/>
  <c r="AT2225" i="2"/>
  <c r="AU2225" i="2"/>
  <c r="AV2225" i="2"/>
  <c r="AW2225" i="2"/>
  <c r="AX2225" i="2"/>
  <c r="AY2225" i="2"/>
  <c r="AZ2225" i="2"/>
  <c r="M2226" i="2"/>
  <c r="AS2226" i="2"/>
  <c r="AT2226" i="2"/>
  <c r="AU2226" i="2"/>
  <c r="AV2226" i="2"/>
  <c r="AW2226" i="2"/>
  <c r="AX2226" i="2"/>
  <c r="AY2226" i="2"/>
  <c r="AZ2226" i="2"/>
  <c r="M2227" i="2"/>
  <c r="AS2227" i="2"/>
  <c r="AT2227" i="2"/>
  <c r="AU2227" i="2"/>
  <c r="AV2227" i="2"/>
  <c r="AW2227" i="2"/>
  <c r="AX2227" i="2"/>
  <c r="AY2227" i="2"/>
  <c r="AZ2227" i="2"/>
  <c r="M2228" i="2"/>
  <c r="AS2228" i="2"/>
  <c r="AT2228" i="2"/>
  <c r="AU2228" i="2"/>
  <c r="AV2228" i="2"/>
  <c r="AW2228" i="2"/>
  <c r="AX2228" i="2"/>
  <c r="AY2228" i="2"/>
  <c r="AZ2228" i="2"/>
  <c r="M2229" i="2"/>
  <c r="AS2229" i="2"/>
  <c r="AT2229" i="2"/>
  <c r="AU2229" i="2"/>
  <c r="AV2229" i="2"/>
  <c r="AW2229" i="2"/>
  <c r="AX2229" i="2"/>
  <c r="AY2229" i="2"/>
  <c r="AZ2229" i="2"/>
  <c r="M2230" i="2"/>
  <c r="AS2230" i="2"/>
  <c r="AT2230" i="2"/>
  <c r="AU2230" i="2"/>
  <c r="AV2230" i="2"/>
  <c r="AW2230" i="2"/>
  <c r="AX2230" i="2"/>
  <c r="AY2230" i="2"/>
  <c r="AZ2230" i="2"/>
  <c r="M2231" i="2"/>
  <c r="AS2231" i="2"/>
  <c r="AT2231" i="2"/>
  <c r="AU2231" i="2"/>
  <c r="AV2231" i="2"/>
  <c r="AW2231" i="2"/>
  <c r="AX2231" i="2"/>
  <c r="AY2231" i="2"/>
  <c r="AZ2231" i="2"/>
  <c r="M2232" i="2"/>
  <c r="AS2232" i="2"/>
  <c r="AT2232" i="2"/>
  <c r="AU2232" i="2"/>
  <c r="AV2232" i="2"/>
  <c r="AW2232" i="2"/>
  <c r="AX2232" i="2"/>
  <c r="AY2232" i="2"/>
  <c r="AZ2232" i="2"/>
  <c r="M2233" i="2"/>
  <c r="AS2233" i="2"/>
  <c r="AT2233" i="2"/>
  <c r="AU2233" i="2"/>
  <c r="AV2233" i="2"/>
  <c r="AW2233" i="2"/>
  <c r="AX2233" i="2"/>
  <c r="AY2233" i="2"/>
  <c r="AZ2233" i="2"/>
  <c r="M2234" i="2"/>
  <c r="AS2234" i="2"/>
  <c r="AT2234" i="2"/>
  <c r="AU2234" i="2"/>
  <c r="AV2234" i="2"/>
  <c r="AW2234" i="2"/>
  <c r="AX2234" i="2"/>
  <c r="AY2234" i="2"/>
  <c r="AZ2234" i="2"/>
  <c r="M2235" i="2"/>
  <c r="AS2235" i="2"/>
  <c r="AT2235" i="2"/>
  <c r="AU2235" i="2"/>
  <c r="AV2235" i="2"/>
  <c r="AW2235" i="2"/>
  <c r="AX2235" i="2"/>
  <c r="AY2235" i="2"/>
  <c r="AZ2235" i="2"/>
  <c r="M2236" i="2"/>
  <c r="AS2236" i="2"/>
  <c r="AT2236" i="2"/>
  <c r="AU2236" i="2"/>
  <c r="AV2236" i="2"/>
  <c r="AW2236" i="2"/>
  <c r="AX2236" i="2"/>
  <c r="AY2236" i="2"/>
  <c r="AZ2236" i="2"/>
  <c r="M2237" i="2"/>
  <c r="AS2237" i="2"/>
  <c r="AT2237" i="2"/>
  <c r="AU2237" i="2"/>
  <c r="AV2237" i="2"/>
  <c r="AW2237" i="2"/>
  <c r="AX2237" i="2"/>
  <c r="AY2237" i="2"/>
  <c r="AZ2237" i="2"/>
  <c r="M2238" i="2"/>
  <c r="AS2238" i="2"/>
  <c r="AT2238" i="2"/>
  <c r="AU2238" i="2"/>
  <c r="AV2238" i="2"/>
  <c r="AW2238" i="2"/>
  <c r="AX2238" i="2"/>
  <c r="AY2238" i="2"/>
  <c r="AZ2238" i="2"/>
  <c r="M2239" i="2"/>
  <c r="AS2239" i="2"/>
  <c r="AT2239" i="2"/>
  <c r="AU2239" i="2"/>
  <c r="AV2239" i="2"/>
  <c r="AW2239" i="2"/>
  <c r="AX2239" i="2"/>
  <c r="AY2239" i="2"/>
  <c r="AZ2239" i="2"/>
  <c r="M2240" i="2"/>
  <c r="AS2240" i="2"/>
  <c r="AT2240" i="2"/>
  <c r="AU2240" i="2"/>
  <c r="AV2240" i="2"/>
  <c r="AW2240" i="2"/>
  <c r="AX2240" i="2"/>
  <c r="AY2240" i="2"/>
  <c r="AZ2240" i="2"/>
  <c r="M2241" i="2"/>
  <c r="AS2241" i="2"/>
  <c r="AT2241" i="2"/>
  <c r="AU2241" i="2"/>
  <c r="AV2241" i="2"/>
  <c r="AW2241" i="2"/>
  <c r="AX2241" i="2"/>
  <c r="AY2241" i="2"/>
  <c r="AZ2241" i="2"/>
  <c r="M2242" i="2"/>
  <c r="AS2242" i="2"/>
  <c r="AT2242" i="2"/>
  <c r="AU2242" i="2"/>
  <c r="AV2242" i="2"/>
  <c r="AW2242" i="2"/>
  <c r="AX2242" i="2"/>
  <c r="AY2242" i="2"/>
  <c r="AZ2242" i="2"/>
  <c r="M2243" i="2"/>
  <c r="AS2243" i="2"/>
  <c r="AT2243" i="2"/>
  <c r="AU2243" i="2"/>
  <c r="AV2243" i="2"/>
  <c r="AW2243" i="2"/>
  <c r="AX2243" i="2"/>
  <c r="AY2243" i="2"/>
  <c r="AZ2243" i="2"/>
  <c r="M2244" i="2"/>
  <c r="AS2244" i="2"/>
  <c r="AT2244" i="2"/>
  <c r="AU2244" i="2"/>
  <c r="AV2244" i="2"/>
  <c r="AW2244" i="2"/>
  <c r="AX2244" i="2"/>
  <c r="AY2244" i="2"/>
  <c r="AZ2244" i="2"/>
  <c r="M2245" i="2"/>
  <c r="AS2245" i="2"/>
  <c r="AT2245" i="2"/>
  <c r="AU2245" i="2"/>
  <c r="AV2245" i="2"/>
  <c r="AW2245" i="2"/>
  <c r="AX2245" i="2"/>
  <c r="AY2245" i="2"/>
  <c r="AZ2245" i="2"/>
  <c r="M2246" i="2"/>
  <c r="AS2246" i="2"/>
  <c r="AT2246" i="2"/>
  <c r="AU2246" i="2"/>
  <c r="AV2246" i="2"/>
  <c r="AW2246" i="2"/>
  <c r="AX2246" i="2"/>
  <c r="AY2246" i="2"/>
  <c r="AZ2246" i="2"/>
  <c r="M2247" i="2"/>
  <c r="AS2247" i="2"/>
  <c r="AT2247" i="2"/>
  <c r="AU2247" i="2"/>
  <c r="AV2247" i="2"/>
  <c r="AW2247" i="2"/>
  <c r="AX2247" i="2"/>
  <c r="AY2247" i="2"/>
  <c r="AZ2247" i="2"/>
  <c r="M2248" i="2"/>
  <c r="AS2248" i="2"/>
  <c r="AT2248" i="2"/>
  <c r="AU2248" i="2"/>
  <c r="AV2248" i="2"/>
  <c r="AW2248" i="2"/>
  <c r="AX2248" i="2"/>
  <c r="AY2248" i="2"/>
  <c r="AZ2248" i="2"/>
  <c r="M2249" i="2"/>
  <c r="AS2249" i="2"/>
  <c r="AT2249" i="2"/>
  <c r="AU2249" i="2"/>
  <c r="AV2249" i="2"/>
  <c r="AW2249" i="2"/>
  <c r="AX2249" i="2"/>
  <c r="AY2249" i="2"/>
  <c r="AZ2249" i="2"/>
  <c r="M2250" i="2"/>
  <c r="AS2250" i="2"/>
  <c r="AT2250" i="2"/>
  <c r="AU2250" i="2"/>
  <c r="AV2250" i="2"/>
  <c r="AW2250" i="2"/>
  <c r="AX2250" i="2"/>
  <c r="AY2250" i="2"/>
  <c r="AZ2250" i="2"/>
  <c r="M2251" i="2"/>
  <c r="AS2251" i="2"/>
  <c r="AT2251" i="2"/>
  <c r="AU2251" i="2"/>
  <c r="AV2251" i="2"/>
  <c r="AW2251" i="2"/>
  <c r="AX2251" i="2"/>
  <c r="AY2251" i="2"/>
  <c r="AZ2251" i="2"/>
  <c r="M2252" i="2"/>
  <c r="AS2252" i="2"/>
  <c r="AT2252" i="2"/>
  <c r="AU2252" i="2"/>
  <c r="AV2252" i="2"/>
  <c r="AW2252" i="2"/>
  <c r="AX2252" i="2"/>
  <c r="AY2252" i="2"/>
  <c r="AZ2252" i="2"/>
  <c r="M2253" i="2"/>
  <c r="AS2253" i="2"/>
  <c r="AT2253" i="2"/>
  <c r="AU2253" i="2"/>
  <c r="AV2253" i="2"/>
  <c r="AW2253" i="2"/>
  <c r="AX2253" i="2"/>
  <c r="AY2253" i="2"/>
  <c r="AZ2253" i="2"/>
  <c r="M2254" i="2"/>
  <c r="AS2254" i="2"/>
  <c r="AT2254" i="2"/>
  <c r="AU2254" i="2"/>
  <c r="AV2254" i="2"/>
  <c r="AW2254" i="2"/>
  <c r="AX2254" i="2"/>
  <c r="AY2254" i="2"/>
  <c r="AZ2254" i="2"/>
  <c r="M2255" i="2"/>
  <c r="AS2255" i="2"/>
  <c r="AT2255" i="2"/>
  <c r="AU2255" i="2"/>
  <c r="AV2255" i="2"/>
  <c r="AW2255" i="2"/>
  <c r="AX2255" i="2"/>
  <c r="AY2255" i="2"/>
  <c r="AZ2255" i="2"/>
  <c r="M2256" i="2"/>
  <c r="AS2256" i="2"/>
  <c r="AT2256" i="2"/>
  <c r="AU2256" i="2"/>
  <c r="AV2256" i="2"/>
  <c r="AW2256" i="2"/>
  <c r="AX2256" i="2"/>
  <c r="AY2256" i="2"/>
  <c r="AZ2256" i="2"/>
  <c r="M2257" i="2"/>
  <c r="AS2257" i="2"/>
  <c r="AT2257" i="2"/>
  <c r="AU2257" i="2"/>
  <c r="AV2257" i="2"/>
  <c r="AW2257" i="2"/>
  <c r="AX2257" i="2"/>
  <c r="AY2257" i="2"/>
  <c r="AZ2257" i="2"/>
  <c r="M2258" i="2"/>
  <c r="AS2258" i="2"/>
  <c r="AT2258" i="2"/>
  <c r="AU2258" i="2"/>
  <c r="AV2258" i="2"/>
  <c r="AW2258" i="2"/>
  <c r="AX2258" i="2"/>
  <c r="AY2258" i="2"/>
  <c r="AZ2258" i="2"/>
  <c r="M2259" i="2"/>
  <c r="AS2259" i="2"/>
  <c r="AT2259" i="2"/>
  <c r="AU2259" i="2"/>
  <c r="AV2259" i="2"/>
  <c r="AW2259" i="2"/>
  <c r="AX2259" i="2"/>
  <c r="AY2259" i="2"/>
  <c r="AZ2259" i="2"/>
  <c r="M2260" i="2"/>
  <c r="AS2260" i="2"/>
  <c r="AT2260" i="2"/>
  <c r="AU2260" i="2"/>
  <c r="AV2260" i="2"/>
  <c r="AW2260" i="2"/>
  <c r="AX2260" i="2"/>
  <c r="AY2260" i="2"/>
  <c r="AZ2260" i="2"/>
  <c r="M2261" i="2"/>
  <c r="AS2261" i="2"/>
  <c r="AT2261" i="2"/>
  <c r="AU2261" i="2"/>
  <c r="AV2261" i="2"/>
  <c r="AW2261" i="2"/>
  <c r="AX2261" i="2"/>
  <c r="AY2261" i="2"/>
  <c r="AZ2261" i="2"/>
  <c r="M2262" i="2"/>
  <c r="AS2262" i="2"/>
  <c r="AT2262" i="2"/>
  <c r="AU2262" i="2"/>
  <c r="AV2262" i="2"/>
  <c r="AW2262" i="2"/>
  <c r="AX2262" i="2"/>
  <c r="AY2262" i="2"/>
  <c r="AZ2262" i="2"/>
  <c r="M2263" i="2"/>
  <c r="AS2263" i="2"/>
  <c r="AT2263" i="2"/>
  <c r="AU2263" i="2"/>
  <c r="AV2263" i="2"/>
  <c r="AW2263" i="2"/>
  <c r="AX2263" i="2"/>
  <c r="AY2263" i="2"/>
  <c r="AZ2263" i="2"/>
  <c r="M2264" i="2"/>
  <c r="AS2264" i="2"/>
  <c r="AT2264" i="2"/>
  <c r="AU2264" i="2"/>
  <c r="AV2264" i="2"/>
  <c r="AW2264" i="2"/>
  <c r="AX2264" i="2"/>
  <c r="AY2264" i="2"/>
  <c r="AZ2264" i="2"/>
  <c r="M2265" i="2"/>
  <c r="AS2265" i="2"/>
  <c r="AT2265" i="2"/>
  <c r="AU2265" i="2"/>
  <c r="AV2265" i="2"/>
  <c r="AW2265" i="2"/>
  <c r="AX2265" i="2"/>
  <c r="AY2265" i="2"/>
  <c r="AZ2265" i="2"/>
  <c r="M2266" i="2"/>
  <c r="AS2266" i="2"/>
  <c r="AT2266" i="2"/>
  <c r="AU2266" i="2"/>
  <c r="AV2266" i="2"/>
  <c r="AW2266" i="2"/>
  <c r="AX2266" i="2"/>
  <c r="AY2266" i="2"/>
  <c r="AZ2266" i="2"/>
  <c r="M2267" i="2"/>
  <c r="AS2267" i="2"/>
  <c r="AT2267" i="2"/>
  <c r="AU2267" i="2"/>
  <c r="AV2267" i="2"/>
  <c r="AW2267" i="2"/>
  <c r="AX2267" i="2"/>
  <c r="AY2267" i="2"/>
  <c r="AZ2267" i="2"/>
  <c r="M2268" i="2"/>
  <c r="AS2268" i="2"/>
  <c r="AT2268" i="2"/>
  <c r="AU2268" i="2"/>
  <c r="AV2268" i="2"/>
  <c r="AW2268" i="2"/>
  <c r="AX2268" i="2"/>
  <c r="AY2268" i="2"/>
  <c r="AZ2268" i="2"/>
  <c r="M2269" i="2"/>
  <c r="AS2269" i="2"/>
  <c r="AT2269" i="2"/>
  <c r="AU2269" i="2"/>
  <c r="AV2269" i="2"/>
  <c r="AW2269" i="2"/>
  <c r="AX2269" i="2"/>
  <c r="AY2269" i="2"/>
  <c r="AZ2269" i="2"/>
  <c r="M2270" i="2"/>
  <c r="AS2270" i="2"/>
  <c r="AT2270" i="2"/>
  <c r="AU2270" i="2"/>
  <c r="AV2270" i="2"/>
  <c r="AW2270" i="2"/>
  <c r="AX2270" i="2"/>
  <c r="AY2270" i="2"/>
  <c r="AZ2270" i="2"/>
  <c r="M2271" i="2"/>
  <c r="AS2271" i="2"/>
  <c r="AT2271" i="2"/>
  <c r="AU2271" i="2"/>
  <c r="AV2271" i="2"/>
  <c r="AW2271" i="2"/>
  <c r="AX2271" i="2"/>
  <c r="AY2271" i="2"/>
  <c r="AZ2271" i="2"/>
  <c r="M2272" i="2"/>
  <c r="AS2272" i="2"/>
  <c r="AT2272" i="2"/>
  <c r="AU2272" i="2"/>
  <c r="AV2272" i="2"/>
  <c r="AW2272" i="2"/>
  <c r="AX2272" i="2"/>
  <c r="AY2272" i="2"/>
  <c r="AZ2272" i="2"/>
  <c r="M2273" i="2"/>
  <c r="AS2273" i="2"/>
  <c r="AT2273" i="2"/>
  <c r="AU2273" i="2"/>
  <c r="AV2273" i="2"/>
  <c r="AW2273" i="2"/>
  <c r="AX2273" i="2"/>
  <c r="AY2273" i="2"/>
  <c r="AZ2273" i="2"/>
  <c r="M2274" i="2"/>
  <c r="AS2274" i="2"/>
  <c r="AT2274" i="2"/>
  <c r="AU2274" i="2"/>
  <c r="AV2274" i="2"/>
  <c r="AW2274" i="2"/>
  <c r="AX2274" i="2"/>
  <c r="AY2274" i="2"/>
  <c r="AZ2274" i="2"/>
  <c r="M2275" i="2"/>
  <c r="AS2275" i="2"/>
  <c r="AT2275" i="2"/>
  <c r="AU2275" i="2"/>
  <c r="AV2275" i="2"/>
  <c r="AW2275" i="2"/>
  <c r="AX2275" i="2"/>
  <c r="AY2275" i="2"/>
  <c r="AZ2275" i="2"/>
  <c r="M2276" i="2"/>
  <c r="AS2276" i="2"/>
  <c r="AT2276" i="2"/>
  <c r="AU2276" i="2"/>
  <c r="AV2276" i="2"/>
  <c r="AW2276" i="2"/>
  <c r="AX2276" i="2"/>
  <c r="AY2276" i="2"/>
  <c r="AZ2276" i="2"/>
  <c r="M2277" i="2"/>
  <c r="AS2277" i="2"/>
  <c r="AT2277" i="2"/>
  <c r="AU2277" i="2"/>
  <c r="AV2277" i="2"/>
  <c r="AW2277" i="2"/>
  <c r="AX2277" i="2"/>
  <c r="AY2277" i="2"/>
  <c r="AZ2277" i="2"/>
  <c r="M2278" i="2"/>
  <c r="AS2278" i="2"/>
  <c r="AT2278" i="2"/>
  <c r="AU2278" i="2"/>
  <c r="AV2278" i="2"/>
  <c r="AW2278" i="2"/>
  <c r="AX2278" i="2"/>
  <c r="AY2278" i="2"/>
  <c r="AZ2278" i="2"/>
  <c r="M2279" i="2"/>
  <c r="AS2279" i="2"/>
  <c r="AT2279" i="2"/>
  <c r="AU2279" i="2"/>
  <c r="AV2279" i="2"/>
  <c r="AW2279" i="2"/>
  <c r="AX2279" i="2"/>
  <c r="AY2279" i="2"/>
  <c r="AZ2279" i="2"/>
  <c r="M2280" i="2"/>
  <c r="AS2280" i="2"/>
  <c r="AT2280" i="2"/>
  <c r="AU2280" i="2"/>
  <c r="AV2280" i="2"/>
  <c r="AW2280" i="2"/>
  <c r="AX2280" i="2"/>
  <c r="AY2280" i="2"/>
  <c r="AZ2280" i="2"/>
  <c r="M2281" i="2"/>
  <c r="AS2281" i="2"/>
  <c r="AT2281" i="2"/>
  <c r="AU2281" i="2"/>
  <c r="AV2281" i="2"/>
  <c r="AW2281" i="2"/>
  <c r="AX2281" i="2"/>
  <c r="AY2281" i="2"/>
  <c r="AZ2281" i="2"/>
  <c r="M2282" i="2"/>
  <c r="AS2282" i="2"/>
  <c r="AT2282" i="2"/>
  <c r="AU2282" i="2"/>
  <c r="AV2282" i="2"/>
  <c r="AW2282" i="2"/>
  <c r="AX2282" i="2"/>
  <c r="AY2282" i="2"/>
  <c r="AZ2282" i="2"/>
  <c r="M2283" i="2"/>
  <c r="AS2283" i="2"/>
  <c r="AT2283" i="2"/>
  <c r="AU2283" i="2"/>
  <c r="AV2283" i="2"/>
  <c r="AW2283" i="2"/>
  <c r="AX2283" i="2"/>
  <c r="AY2283" i="2"/>
  <c r="AZ2283" i="2"/>
  <c r="M2284" i="2"/>
  <c r="AS2284" i="2"/>
  <c r="AT2284" i="2"/>
  <c r="AU2284" i="2"/>
  <c r="AV2284" i="2"/>
  <c r="AW2284" i="2"/>
  <c r="AX2284" i="2"/>
  <c r="AY2284" i="2"/>
  <c r="AZ2284" i="2"/>
  <c r="M2285" i="2"/>
  <c r="AS2285" i="2"/>
  <c r="AT2285" i="2"/>
  <c r="AU2285" i="2"/>
  <c r="AV2285" i="2"/>
  <c r="AW2285" i="2"/>
  <c r="AX2285" i="2"/>
  <c r="AY2285" i="2"/>
  <c r="AZ2285" i="2"/>
  <c r="M2286" i="2"/>
  <c r="AS2286" i="2"/>
  <c r="AT2286" i="2"/>
  <c r="AU2286" i="2"/>
  <c r="AV2286" i="2"/>
  <c r="AW2286" i="2"/>
  <c r="AX2286" i="2"/>
  <c r="AY2286" i="2"/>
  <c r="AZ2286" i="2"/>
  <c r="M2287" i="2"/>
  <c r="AS2287" i="2"/>
  <c r="AT2287" i="2"/>
  <c r="AU2287" i="2"/>
  <c r="AV2287" i="2"/>
  <c r="AW2287" i="2"/>
  <c r="AX2287" i="2"/>
  <c r="AY2287" i="2"/>
  <c r="AZ2287" i="2"/>
  <c r="M2288" i="2"/>
  <c r="AS2288" i="2"/>
  <c r="AT2288" i="2"/>
  <c r="AU2288" i="2"/>
  <c r="AV2288" i="2"/>
  <c r="AW2288" i="2"/>
  <c r="AX2288" i="2"/>
  <c r="AY2288" i="2"/>
  <c r="AZ2288" i="2"/>
  <c r="M2289" i="2"/>
  <c r="AS2289" i="2"/>
  <c r="AT2289" i="2"/>
  <c r="AU2289" i="2"/>
  <c r="AV2289" i="2"/>
  <c r="AW2289" i="2"/>
  <c r="AX2289" i="2"/>
  <c r="AY2289" i="2"/>
  <c r="AZ2289" i="2"/>
  <c r="M2290" i="2"/>
  <c r="AS2290" i="2"/>
  <c r="AT2290" i="2"/>
  <c r="AU2290" i="2"/>
  <c r="AV2290" i="2"/>
  <c r="AW2290" i="2"/>
  <c r="AX2290" i="2"/>
  <c r="AY2290" i="2"/>
  <c r="AZ2290" i="2"/>
  <c r="M2291" i="2"/>
  <c r="AS2291" i="2"/>
  <c r="AT2291" i="2"/>
  <c r="AU2291" i="2"/>
  <c r="AV2291" i="2"/>
  <c r="AW2291" i="2"/>
  <c r="AX2291" i="2"/>
  <c r="AY2291" i="2"/>
  <c r="AZ2291" i="2"/>
  <c r="M2292" i="2"/>
  <c r="AS2292" i="2"/>
  <c r="AT2292" i="2"/>
  <c r="AU2292" i="2"/>
  <c r="AV2292" i="2"/>
  <c r="AW2292" i="2"/>
  <c r="AX2292" i="2"/>
  <c r="AY2292" i="2"/>
  <c r="AZ2292" i="2"/>
  <c r="M2293" i="2"/>
  <c r="AS2293" i="2"/>
  <c r="AT2293" i="2"/>
  <c r="AU2293" i="2"/>
  <c r="AV2293" i="2"/>
  <c r="AW2293" i="2"/>
  <c r="AX2293" i="2"/>
  <c r="AY2293" i="2"/>
  <c r="AZ2293" i="2"/>
  <c r="M2294" i="2"/>
  <c r="AS2294" i="2"/>
  <c r="AT2294" i="2"/>
  <c r="AU2294" i="2"/>
  <c r="AV2294" i="2"/>
  <c r="AW2294" i="2"/>
  <c r="AX2294" i="2"/>
  <c r="AY2294" i="2"/>
  <c r="AZ2294" i="2"/>
  <c r="M2295" i="2"/>
  <c r="AS2295" i="2"/>
  <c r="AT2295" i="2"/>
  <c r="AU2295" i="2"/>
  <c r="AV2295" i="2"/>
  <c r="AW2295" i="2"/>
  <c r="AX2295" i="2"/>
  <c r="AY2295" i="2"/>
  <c r="AZ2295" i="2"/>
  <c r="BL2295" i="2"/>
  <c r="BM2295" i="2"/>
  <c r="M2297" i="2"/>
  <c r="AS2297" i="2"/>
  <c r="AT2297" i="2"/>
  <c r="AU2297" i="2"/>
  <c r="AV2297" i="2"/>
  <c r="AW2297" i="2"/>
  <c r="AX2297" i="2"/>
  <c r="AY2297" i="2"/>
  <c r="AZ2297" i="2"/>
  <c r="M2298" i="2"/>
  <c r="AS2298" i="2"/>
  <c r="AT2298" i="2"/>
  <c r="AU2298" i="2"/>
  <c r="AV2298" i="2"/>
  <c r="AW2298" i="2"/>
  <c r="AX2298" i="2"/>
  <c r="AY2298" i="2"/>
  <c r="AZ2298" i="2"/>
  <c r="M2299" i="2"/>
  <c r="AS2299" i="2"/>
  <c r="AT2299" i="2"/>
  <c r="AU2299" i="2"/>
  <c r="AV2299" i="2"/>
  <c r="AW2299" i="2"/>
  <c r="AX2299" i="2"/>
  <c r="AY2299" i="2"/>
  <c r="AZ2299" i="2"/>
  <c r="M2300" i="2"/>
  <c r="AS2300" i="2"/>
  <c r="AT2300" i="2"/>
  <c r="AU2300" i="2"/>
  <c r="AV2300" i="2"/>
  <c r="AW2300" i="2"/>
  <c r="AX2300" i="2"/>
  <c r="AY2300" i="2"/>
  <c r="AZ2300" i="2"/>
  <c r="M2301" i="2"/>
  <c r="AS2301" i="2"/>
  <c r="AT2301" i="2"/>
  <c r="AU2301" i="2"/>
  <c r="AV2301" i="2"/>
  <c r="AW2301" i="2"/>
  <c r="AX2301" i="2"/>
  <c r="AY2301" i="2"/>
  <c r="AZ2301" i="2"/>
  <c r="M2302" i="2"/>
  <c r="AS2302" i="2"/>
  <c r="AT2302" i="2"/>
  <c r="AU2302" i="2"/>
  <c r="AV2302" i="2"/>
  <c r="AW2302" i="2"/>
  <c r="AX2302" i="2"/>
  <c r="AY2302" i="2"/>
  <c r="AZ2302" i="2"/>
  <c r="M2303" i="2"/>
  <c r="AS2303" i="2"/>
  <c r="AT2303" i="2"/>
  <c r="AU2303" i="2"/>
  <c r="AV2303" i="2"/>
  <c r="AW2303" i="2"/>
  <c r="AX2303" i="2"/>
  <c r="AY2303" i="2"/>
  <c r="AZ2303" i="2"/>
  <c r="M2304" i="2"/>
  <c r="AS2304" i="2"/>
  <c r="AT2304" i="2"/>
  <c r="AU2304" i="2"/>
  <c r="AV2304" i="2"/>
  <c r="AW2304" i="2"/>
  <c r="AX2304" i="2"/>
  <c r="AY2304" i="2"/>
  <c r="AZ2304" i="2"/>
  <c r="M2305" i="2"/>
  <c r="AS2305" i="2"/>
  <c r="AT2305" i="2"/>
  <c r="AU2305" i="2"/>
  <c r="AV2305" i="2"/>
  <c r="AW2305" i="2"/>
  <c r="AX2305" i="2"/>
  <c r="AY2305" i="2"/>
  <c r="AZ2305" i="2"/>
  <c r="M2306" i="2"/>
  <c r="AS2306" i="2"/>
  <c r="AT2306" i="2"/>
  <c r="AU2306" i="2"/>
  <c r="AV2306" i="2"/>
  <c r="AW2306" i="2"/>
  <c r="AX2306" i="2"/>
  <c r="AY2306" i="2"/>
  <c r="AZ2306" i="2"/>
  <c r="M2307" i="2"/>
  <c r="AS2307" i="2"/>
  <c r="AT2307" i="2"/>
  <c r="AU2307" i="2"/>
  <c r="AV2307" i="2"/>
  <c r="AW2307" i="2"/>
  <c r="AX2307" i="2"/>
  <c r="AY2307" i="2"/>
  <c r="AZ2307" i="2"/>
  <c r="M2308" i="2"/>
  <c r="AS2308" i="2"/>
  <c r="AT2308" i="2"/>
  <c r="AU2308" i="2"/>
  <c r="AV2308" i="2"/>
  <c r="AW2308" i="2"/>
  <c r="AX2308" i="2"/>
  <c r="AY2308" i="2"/>
  <c r="AZ2308" i="2"/>
  <c r="M2309" i="2"/>
  <c r="AS2309" i="2"/>
  <c r="AT2309" i="2"/>
  <c r="AU2309" i="2"/>
  <c r="AV2309" i="2"/>
  <c r="AW2309" i="2"/>
  <c r="AX2309" i="2"/>
  <c r="AY2309" i="2"/>
  <c r="AZ2309" i="2"/>
  <c r="M2310" i="2"/>
  <c r="AS2310" i="2"/>
  <c r="AT2310" i="2"/>
  <c r="AU2310" i="2"/>
  <c r="AV2310" i="2"/>
  <c r="AW2310" i="2"/>
  <c r="AX2310" i="2"/>
  <c r="AY2310" i="2"/>
  <c r="AZ2310" i="2"/>
  <c r="M2311" i="2"/>
  <c r="AS2311" i="2"/>
  <c r="AT2311" i="2"/>
  <c r="AU2311" i="2"/>
  <c r="AV2311" i="2"/>
  <c r="AW2311" i="2"/>
  <c r="AX2311" i="2"/>
  <c r="AY2311" i="2"/>
  <c r="AZ2311" i="2"/>
  <c r="M2312" i="2"/>
  <c r="AS2312" i="2"/>
  <c r="AT2312" i="2"/>
  <c r="AU2312" i="2"/>
  <c r="AV2312" i="2"/>
  <c r="AW2312" i="2"/>
  <c r="AX2312" i="2"/>
  <c r="AY2312" i="2"/>
  <c r="AZ2312" i="2"/>
  <c r="M2313" i="2"/>
  <c r="AS2313" i="2"/>
  <c r="AT2313" i="2"/>
  <c r="AU2313" i="2"/>
  <c r="AV2313" i="2"/>
  <c r="AW2313" i="2"/>
  <c r="AX2313" i="2"/>
  <c r="AY2313" i="2"/>
  <c r="AZ2313" i="2"/>
  <c r="M2314" i="2"/>
  <c r="AS2314" i="2"/>
  <c r="AT2314" i="2"/>
  <c r="AU2314" i="2"/>
  <c r="AV2314" i="2"/>
  <c r="AW2314" i="2"/>
  <c r="AX2314" i="2"/>
  <c r="AY2314" i="2"/>
  <c r="AZ2314" i="2"/>
  <c r="M2315" i="2"/>
  <c r="AS2315" i="2"/>
  <c r="AT2315" i="2"/>
  <c r="AU2315" i="2"/>
  <c r="AV2315" i="2"/>
  <c r="AW2315" i="2"/>
  <c r="AX2315" i="2"/>
  <c r="AY2315" i="2"/>
  <c r="AZ2315" i="2"/>
  <c r="M2316" i="2"/>
  <c r="AS2316" i="2"/>
  <c r="AT2316" i="2"/>
  <c r="AU2316" i="2"/>
  <c r="AV2316" i="2"/>
  <c r="AW2316" i="2"/>
  <c r="AX2316" i="2"/>
  <c r="AY2316" i="2"/>
  <c r="AZ2316" i="2"/>
  <c r="M2317" i="2"/>
  <c r="AS2317" i="2"/>
  <c r="AT2317" i="2"/>
  <c r="AU2317" i="2"/>
  <c r="AV2317" i="2"/>
  <c r="AW2317" i="2"/>
  <c r="AX2317" i="2"/>
  <c r="AY2317" i="2"/>
  <c r="AZ2317" i="2"/>
  <c r="M2318" i="2"/>
  <c r="AS2318" i="2"/>
  <c r="AT2318" i="2"/>
  <c r="AU2318" i="2"/>
  <c r="AV2318" i="2"/>
  <c r="AW2318" i="2"/>
  <c r="AX2318" i="2"/>
  <c r="AY2318" i="2"/>
  <c r="AZ2318" i="2"/>
  <c r="M2319" i="2"/>
  <c r="AS2319" i="2"/>
  <c r="AT2319" i="2"/>
  <c r="AU2319" i="2"/>
  <c r="AV2319" i="2"/>
  <c r="AW2319" i="2"/>
  <c r="AX2319" i="2"/>
  <c r="AY2319" i="2"/>
  <c r="AZ2319" i="2"/>
  <c r="M2320" i="2"/>
  <c r="AS2320" i="2"/>
  <c r="AT2320" i="2"/>
  <c r="AU2320" i="2"/>
  <c r="AV2320" i="2"/>
  <c r="AW2320" i="2"/>
  <c r="AX2320" i="2"/>
  <c r="AY2320" i="2"/>
  <c r="AZ2320" i="2"/>
  <c r="M2321" i="2"/>
  <c r="AS2321" i="2"/>
  <c r="AT2321" i="2"/>
  <c r="AU2321" i="2"/>
  <c r="AV2321" i="2"/>
  <c r="AW2321" i="2"/>
  <c r="AX2321" i="2"/>
  <c r="AY2321" i="2"/>
  <c r="AZ2321" i="2"/>
  <c r="M2322" i="2"/>
  <c r="AS2322" i="2"/>
  <c r="AT2322" i="2"/>
  <c r="AU2322" i="2"/>
  <c r="AV2322" i="2"/>
  <c r="AW2322" i="2"/>
  <c r="AX2322" i="2"/>
  <c r="AY2322" i="2"/>
  <c r="AZ2322" i="2"/>
  <c r="M2323" i="2"/>
  <c r="AS2323" i="2"/>
  <c r="AT2323" i="2"/>
  <c r="AU2323" i="2"/>
  <c r="AV2323" i="2"/>
  <c r="AW2323" i="2"/>
  <c r="AX2323" i="2"/>
  <c r="AY2323" i="2"/>
  <c r="AZ2323" i="2"/>
  <c r="M2324" i="2"/>
  <c r="AS2324" i="2"/>
  <c r="AT2324" i="2"/>
  <c r="AU2324" i="2"/>
  <c r="AV2324" i="2"/>
  <c r="AW2324" i="2"/>
  <c r="AX2324" i="2"/>
  <c r="AY2324" i="2"/>
  <c r="AZ2324" i="2"/>
  <c r="M2325" i="2"/>
  <c r="AS2325" i="2"/>
  <c r="AT2325" i="2"/>
  <c r="AU2325" i="2"/>
  <c r="AV2325" i="2"/>
  <c r="AW2325" i="2"/>
  <c r="AX2325" i="2"/>
  <c r="AY2325" i="2"/>
  <c r="AZ2325" i="2"/>
  <c r="M2326" i="2"/>
  <c r="AS2326" i="2"/>
  <c r="AT2326" i="2"/>
  <c r="AU2326" i="2"/>
  <c r="AV2326" i="2"/>
  <c r="AW2326" i="2"/>
  <c r="AX2326" i="2"/>
  <c r="AY2326" i="2"/>
  <c r="AZ2326" i="2"/>
  <c r="M2327" i="2"/>
  <c r="AS2327" i="2"/>
  <c r="AT2327" i="2"/>
  <c r="AU2327" i="2"/>
  <c r="AV2327" i="2"/>
  <c r="AW2327" i="2"/>
  <c r="AX2327" i="2"/>
  <c r="AY2327" i="2"/>
  <c r="AZ2327" i="2"/>
  <c r="M2328" i="2"/>
  <c r="AS2328" i="2"/>
  <c r="AT2328" i="2"/>
  <c r="AU2328" i="2"/>
  <c r="AV2328" i="2"/>
  <c r="AW2328" i="2"/>
  <c r="AX2328" i="2"/>
  <c r="AY2328" i="2"/>
  <c r="AZ2328" i="2"/>
  <c r="M2329" i="2"/>
  <c r="AS2329" i="2"/>
  <c r="AT2329" i="2"/>
  <c r="AU2329" i="2"/>
  <c r="AV2329" i="2"/>
  <c r="AW2329" i="2"/>
  <c r="AX2329" i="2"/>
  <c r="AY2329" i="2"/>
  <c r="AZ2329" i="2"/>
  <c r="M2330" i="2"/>
  <c r="AS2330" i="2"/>
  <c r="AT2330" i="2"/>
  <c r="AU2330" i="2"/>
  <c r="AV2330" i="2"/>
  <c r="AW2330" i="2"/>
  <c r="AX2330" i="2"/>
  <c r="AY2330" i="2"/>
  <c r="AZ2330" i="2"/>
  <c r="M2331" i="2"/>
  <c r="AS2331" i="2"/>
  <c r="AT2331" i="2"/>
  <c r="AU2331" i="2"/>
  <c r="AV2331" i="2"/>
  <c r="AW2331" i="2"/>
  <c r="AX2331" i="2"/>
  <c r="AY2331" i="2"/>
  <c r="AZ2331" i="2"/>
  <c r="M2332" i="2"/>
  <c r="AS2332" i="2"/>
  <c r="AT2332" i="2"/>
  <c r="AU2332" i="2"/>
  <c r="AV2332" i="2"/>
  <c r="AW2332" i="2"/>
  <c r="AX2332" i="2"/>
  <c r="AY2332" i="2"/>
  <c r="AZ2332" i="2"/>
  <c r="M2333" i="2"/>
  <c r="AS2333" i="2"/>
  <c r="AT2333" i="2"/>
  <c r="AU2333" i="2"/>
  <c r="AV2333" i="2"/>
  <c r="AW2333" i="2"/>
  <c r="AX2333" i="2"/>
  <c r="AY2333" i="2"/>
  <c r="AZ2333" i="2"/>
  <c r="BL2333" i="2"/>
  <c r="BW2333" i="2"/>
  <c r="M2335" i="2"/>
  <c r="AS2335" i="2"/>
  <c r="AT2335" i="2"/>
  <c r="AU2335" i="2"/>
  <c r="AV2335" i="2"/>
  <c r="AW2335" i="2"/>
  <c r="AX2335" i="2"/>
  <c r="AY2335" i="2"/>
  <c r="AZ2335" i="2"/>
  <c r="M2336" i="2"/>
  <c r="AS2336" i="2"/>
  <c r="AT2336" i="2"/>
  <c r="AU2336" i="2"/>
  <c r="AV2336" i="2"/>
  <c r="AW2336" i="2"/>
  <c r="AX2336" i="2"/>
  <c r="AY2336" i="2"/>
  <c r="AZ2336" i="2"/>
  <c r="M2337" i="2"/>
  <c r="AS2337" i="2"/>
  <c r="AT2337" i="2"/>
  <c r="AU2337" i="2"/>
  <c r="AV2337" i="2"/>
  <c r="AW2337" i="2"/>
  <c r="AX2337" i="2"/>
  <c r="AY2337" i="2"/>
  <c r="AZ2337" i="2"/>
  <c r="M2338" i="2"/>
  <c r="AS2338" i="2"/>
  <c r="AT2338" i="2"/>
  <c r="AU2338" i="2"/>
  <c r="AV2338" i="2"/>
  <c r="AW2338" i="2"/>
  <c r="AX2338" i="2"/>
  <c r="AY2338" i="2"/>
  <c r="AZ2338" i="2"/>
  <c r="M2339" i="2"/>
  <c r="AS2339" i="2"/>
  <c r="AT2339" i="2"/>
  <c r="AU2339" i="2"/>
  <c r="AV2339" i="2"/>
  <c r="AW2339" i="2"/>
  <c r="AX2339" i="2"/>
  <c r="AY2339" i="2"/>
  <c r="AZ2339" i="2"/>
  <c r="M2340" i="2"/>
  <c r="AS2340" i="2"/>
  <c r="AT2340" i="2"/>
  <c r="AU2340" i="2"/>
  <c r="AV2340" i="2"/>
  <c r="AW2340" i="2"/>
  <c r="AX2340" i="2"/>
  <c r="AY2340" i="2"/>
  <c r="AZ2340" i="2"/>
  <c r="M2341" i="2"/>
  <c r="AS2341" i="2"/>
  <c r="AT2341" i="2"/>
  <c r="AU2341" i="2"/>
  <c r="AV2341" i="2"/>
  <c r="AW2341" i="2"/>
  <c r="AX2341" i="2"/>
  <c r="AY2341" i="2"/>
  <c r="AZ2341" i="2"/>
  <c r="M2342" i="2"/>
  <c r="AS2342" i="2"/>
  <c r="AT2342" i="2"/>
  <c r="AU2342" i="2"/>
  <c r="AV2342" i="2"/>
  <c r="AW2342" i="2"/>
  <c r="AX2342" i="2"/>
  <c r="AY2342" i="2"/>
  <c r="AZ2342" i="2"/>
  <c r="M2343" i="2"/>
  <c r="AS2343" i="2"/>
  <c r="AT2343" i="2"/>
  <c r="AU2343" i="2"/>
  <c r="AV2343" i="2"/>
  <c r="AW2343" i="2"/>
  <c r="AX2343" i="2"/>
  <c r="AY2343" i="2"/>
  <c r="AZ2343" i="2"/>
  <c r="M2344" i="2"/>
  <c r="AS2344" i="2"/>
  <c r="AT2344" i="2"/>
  <c r="AU2344" i="2"/>
  <c r="AV2344" i="2"/>
  <c r="AW2344" i="2"/>
  <c r="AX2344" i="2"/>
  <c r="AY2344" i="2"/>
  <c r="AZ2344" i="2"/>
  <c r="M2345" i="2"/>
  <c r="AS2345" i="2"/>
  <c r="AT2345" i="2"/>
  <c r="AU2345" i="2"/>
  <c r="AV2345" i="2"/>
  <c r="AW2345" i="2"/>
  <c r="AX2345" i="2"/>
  <c r="AY2345" i="2"/>
  <c r="AZ2345" i="2"/>
  <c r="M2346" i="2"/>
  <c r="AS2346" i="2"/>
  <c r="AT2346" i="2"/>
  <c r="AU2346" i="2"/>
  <c r="AV2346" i="2"/>
  <c r="AW2346" i="2"/>
  <c r="AX2346" i="2"/>
  <c r="AY2346" i="2"/>
  <c r="AZ2346" i="2"/>
  <c r="M2347" i="2"/>
  <c r="AS2347" i="2"/>
  <c r="AT2347" i="2"/>
  <c r="AU2347" i="2"/>
  <c r="AV2347" i="2"/>
  <c r="AW2347" i="2"/>
  <c r="AX2347" i="2"/>
  <c r="AY2347" i="2"/>
  <c r="AZ2347" i="2"/>
  <c r="M2348" i="2"/>
  <c r="AS2348" i="2"/>
  <c r="AT2348" i="2"/>
  <c r="AU2348" i="2"/>
  <c r="AV2348" i="2"/>
  <c r="AW2348" i="2"/>
  <c r="AX2348" i="2"/>
  <c r="AY2348" i="2"/>
  <c r="AZ2348" i="2"/>
  <c r="M2349" i="2"/>
  <c r="AS2349" i="2"/>
  <c r="AT2349" i="2"/>
  <c r="AU2349" i="2"/>
  <c r="AV2349" i="2"/>
  <c r="AW2349" i="2"/>
  <c r="AX2349" i="2"/>
  <c r="AY2349" i="2"/>
  <c r="AZ2349" i="2"/>
  <c r="M2350" i="2"/>
  <c r="AS2350" i="2"/>
  <c r="AT2350" i="2"/>
  <c r="AU2350" i="2"/>
  <c r="AV2350" i="2"/>
  <c r="AW2350" i="2"/>
  <c r="AX2350" i="2"/>
  <c r="AY2350" i="2"/>
  <c r="AZ2350" i="2"/>
  <c r="M2351" i="2"/>
  <c r="AS2351" i="2"/>
  <c r="AT2351" i="2"/>
  <c r="AU2351" i="2"/>
  <c r="AV2351" i="2"/>
  <c r="AW2351" i="2"/>
  <c r="AX2351" i="2"/>
  <c r="AY2351" i="2"/>
  <c r="AZ2351" i="2"/>
  <c r="M2352" i="2"/>
  <c r="AS2352" i="2"/>
  <c r="AT2352" i="2"/>
  <c r="AU2352" i="2"/>
  <c r="AV2352" i="2"/>
  <c r="AW2352" i="2"/>
  <c r="AX2352" i="2"/>
  <c r="AY2352" i="2"/>
  <c r="AZ2352" i="2"/>
  <c r="M2353" i="2"/>
  <c r="AS2353" i="2"/>
  <c r="AT2353" i="2"/>
  <c r="AU2353" i="2"/>
  <c r="AV2353" i="2"/>
  <c r="AW2353" i="2"/>
  <c r="AX2353" i="2"/>
  <c r="AY2353" i="2"/>
  <c r="AZ2353" i="2"/>
  <c r="M2354" i="2"/>
  <c r="AS2354" i="2"/>
  <c r="AT2354" i="2"/>
  <c r="AU2354" i="2"/>
  <c r="AV2354" i="2"/>
  <c r="AW2354" i="2"/>
  <c r="AX2354" i="2"/>
  <c r="AY2354" i="2"/>
  <c r="AZ2354" i="2"/>
  <c r="M2355" i="2"/>
  <c r="AS2355" i="2"/>
  <c r="AT2355" i="2"/>
  <c r="AU2355" i="2"/>
  <c r="AV2355" i="2"/>
  <c r="AW2355" i="2"/>
  <c r="AX2355" i="2"/>
  <c r="AY2355" i="2"/>
  <c r="AZ2355" i="2"/>
  <c r="M2356" i="2"/>
  <c r="AS2356" i="2"/>
  <c r="AT2356" i="2"/>
  <c r="AU2356" i="2"/>
  <c r="AV2356" i="2"/>
  <c r="AW2356" i="2"/>
  <c r="AX2356" i="2"/>
  <c r="AY2356" i="2"/>
  <c r="AZ2356" i="2"/>
  <c r="M2357" i="2"/>
  <c r="AS2357" i="2"/>
  <c r="AT2357" i="2"/>
  <c r="AU2357" i="2"/>
  <c r="AV2357" i="2"/>
  <c r="AW2357" i="2"/>
  <c r="AX2357" i="2"/>
  <c r="AY2357" i="2"/>
  <c r="AZ2357" i="2"/>
  <c r="M2358" i="2"/>
  <c r="AS2358" i="2"/>
  <c r="AT2358" i="2"/>
  <c r="AU2358" i="2"/>
  <c r="AV2358" i="2"/>
  <c r="AW2358" i="2"/>
  <c r="AX2358" i="2"/>
  <c r="AY2358" i="2"/>
  <c r="AZ2358" i="2"/>
  <c r="M2359" i="2"/>
  <c r="AS2359" i="2"/>
  <c r="AT2359" i="2"/>
  <c r="AU2359" i="2"/>
  <c r="AV2359" i="2"/>
  <c r="AW2359" i="2"/>
  <c r="AX2359" i="2"/>
  <c r="AY2359" i="2"/>
  <c r="AZ2359" i="2"/>
  <c r="M2360" i="2"/>
  <c r="AS2360" i="2"/>
  <c r="AT2360" i="2"/>
  <c r="AU2360" i="2"/>
  <c r="AV2360" i="2"/>
  <c r="AW2360" i="2"/>
  <c r="AX2360" i="2"/>
  <c r="AY2360" i="2"/>
  <c r="AZ2360" i="2"/>
  <c r="M2361" i="2"/>
  <c r="AS2361" i="2"/>
  <c r="AT2361" i="2"/>
  <c r="AU2361" i="2"/>
  <c r="AV2361" i="2"/>
  <c r="AW2361" i="2"/>
  <c r="AX2361" i="2"/>
  <c r="AY2361" i="2"/>
  <c r="AZ2361" i="2"/>
  <c r="M2362" i="2"/>
  <c r="AS2362" i="2"/>
  <c r="AT2362" i="2"/>
  <c r="AU2362" i="2"/>
  <c r="AV2362" i="2"/>
  <c r="AW2362" i="2"/>
  <c r="AX2362" i="2"/>
  <c r="AY2362" i="2"/>
  <c r="AZ2362" i="2"/>
  <c r="M2363" i="2"/>
  <c r="AS2363" i="2"/>
  <c r="AT2363" i="2"/>
  <c r="AU2363" i="2"/>
  <c r="AV2363" i="2"/>
  <c r="AW2363" i="2"/>
  <c r="AX2363" i="2"/>
  <c r="AY2363" i="2"/>
  <c r="AZ2363" i="2"/>
  <c r="M2364" i="2"/>
  <c r="AS2364" i="2"/>
  <c r="AT2364" i="2"/>
  <c r="AU2364" i="2"/>
  <c r="AV2364" i="2"/>
  <c r="AW2364" i="2"/>
  <c r="AX2364" i="2"/>
  <c r="AY2364" i="2"/>
  <c r="AZ2364" i="2"/>
  <c r="M2365" i="2"/>
  <c r="AS2365" i="2"/>
  <c r="AT2365" i="2"/>
  <c r="AU2365" i="2"/>
  <c r="AV2365" i="2"/>
  <c r="AW2365" i="2"/>
  <c r="AX2365" i="2"/>
  <c r="AY2365" i="2"/>
  <c r="AZ2365" i="2"/>
  <c r="M2366" i="2"/>
  <c r="AS2366" i="2"/>
  <c r="AT2366" i="2"/>
  <c r="AU2366" i="2"/>
  <c r="AV2366" i="2"/>
  <c r="AW2366" i="2"/>
  <c r="AX2366" i="2"/>
  <c r="AY2366" i="2"/>
  <c r="AZ2366" i="2"/>
  <c r="M2367" i="2"/>
  <c r="AS2367" i="2"/>
  <c r="AT2367" i="2"/>
  <c r="AU2367" i="2"/>
  <c r="AV2367" i="2"/>
  <c r="AW2367" i="2"/>
  <c r="AX2367" i="2"/>
  <c r="AY2367" i="2"/>
  <c r="AZ2367" i="2"/>
  <c r="M2368" i="2"/>
  <c r="AS2368" i="2"/>
  <c r="AT2368" i="2"/>
  <c r="AU2368" i="2"/>
  <c r="AV2368" i="2"/>
  <c r="AW2368" i="2"/>
  <c r="AX2368" i="2"/>
  <c r="AY2368" i="2"/>
  <c r="AZ2368" i="2"/>
  <c r="M2369" i="2"/>
  <c r="AS2369" i="2"/>
  <c r="AT2369" i="2"/>
  <c r="AU2369" i="2"/>
  <c r="AV2369" i="2"/>
  <c r="AW2369" i="2"/>
  <c r="AX2369" i="2"/>
  <c r="AY2369" i="2"/>
  <c r="AZ2369" i="2"/>
  <c r="M2370" i="2"/>
  <c r="AS2370" i="2"/>
  <c r="AT2370" i="2"/>
  <c r="AU2370" i="2"/>
  <c r="AV2370" i="2"/>
  <c r="AW2370" i="2"/>
  <c r="AX2370" i="2"/>
  <c r="AY2370" i="2"/>
  <c r="AZ2370" i="2"/>
  <c r="M2371" i="2"/>
  <c r="AS2371" i="2"/>
  <c r="AT2371" i="2"/>
  <c r="AU2371" i="2"/>
  <c r="AV2371" i="2"/>
  <c r="AW2371" i="2"/>
  <c r="AX2371" i="2"/>
  <c r="AY2371" i="2"/>
  <c r="AZ2371" i="2"/>
  <c r="M2372" i="2"/>
  <c r="AS2372" i="2"/>
  <c r="AT2372" i="2"/>
  <c r="AU2372" i="2"/>
  <c r="AV2372" i="2"/>
  <c r="AW2372" i="2"/>
  <c r="AX2372" i="2"/>
  <c r="AY2372" i="2"/>
  <c r="AZ2372" i="2"/>
  <c r="M2373" i="2"/>
  <c r="AS2373" i="2"/>
  <c r="AT2373" i="2"/>
  <c r="AU2373" i="2"/>
  <c r="AV2373" i="2"/>
  <c r="AW2373" i="2"/>
  <c r="AX2373" i="2"/>
  <c r="AY2373" i="2"/>
  <c r="AZ2373" i="2"/>
  <c r="M2374" i="2"/>
  <c r="AS2374" i="2"/>
  <c r="AT2374" i="2"/>
  <c r="AU2374" i="2"/>
  <c r="AV2374" i="2"/>
  <c r="AW2374" i="2"/>
  <c r="AX2374" i="2"/>
  <c r="AY2374" i="2"/>
  <c r="AZ2374" i="2"/>
  <c r="M2375" i="2"/>
  <c r="AS2375" i="2"/>
  <c r="AT2375" i="2"/>
  <c r="AU2375" i="2"/>
  <c r="AV2375" i="2"/>
  <c r="AW2375" i="2"/>
  <c r="AX2375" i="2"/>
  <c r="AY2375" i="2"/>
  <c r="AZ2375" i="2"/>
  <c r="M2376" i="2"/>
  <c r="AS2376" i="2"/>
  <c r="AT2376" i="2"/>
  <c r="AU2376" i="2"/>
  <c r="AV2376" i="2"/>
  <c r="AW2376" i="2"/>
  <c r="AX2376" i="2"/>
  <c r="AY2376" i="2"/>
  <c r="AZ2376" i="2"/>
  <c r="M2377" i="2"/>
  <c r="AS2377" i="2"/>
  <c r="AT2377" i="2"/>
  <c r="AU2377" i="2"/>
  <c r="AV2377" i="2"/>
  <c r="AW2377" i="2"/>
  <c r="AX2377" i="2"/>
  <c r="AY2377" i="2"/>
  <c r="AZ2377" i="2"/>
  <c r="M2378" i="2"/>
  <c r="AS2378" i="2"/>
  <c r="AT2378" i="2"/>
  <c r="AU2378" i="2"/>
  <c r="AV2378" i="2"/>
  <c r="AW2378" i="2"/>
  <c r="AX2378" i="2"/>
  <c r="AY2378" i="2"/>
  <c r="AZ2378" i="2"/>
  <c r="M2379" i="2"/>
  <c r="AS2379" i="2"/>
  <c r="AT2379" i="2"/>
  <c r="AU2379" i="2"/>
  <c r="AV2379" i="2"/>
  <c r="AW2379" i="2"/>
  <c r="AX2379" i="2"/>
  <c r="AY2379" i="2"/>
  <c r="AZ2379" i="2"/>
  <c r="M2380" i="2"/>
  <c r="AS2380" i="2"/>
  <c r="AT2380" i="2"/>
  <c r="AU2380" i="2"/>
  <c r="AV2380" i="2"/>
  <c r="AW2380" i="2"/>
  <c r="AX2380" i="2"/>
  <c r="AY2380" i="2"/>
  <c r="AZ2380" i="2"/>
  <c r="M2381" i="2"/>
  <c r="AS2381" i="2"/>
  <c r="AT2381" i="2"/>
  <c r="AU2381" i="2"/>
  <c r="AV2381" i="2"/>
  <c r="AW2381" i="2"/>
  <c r="AX2381" i="2"/>
  <c r="AY2381" i="2"/>
  <c r="AZ2381" i="2"/>
  <c r="M2382" i="2"/>
  <c r="AS2382" i="2"/>
  <c r="AT2382" i="2"/>
  <c r="AU2382" i="2"/>
  <c r="AV2382" i="2"/>
  <c r="AW2382" i="2"/>
  <c r="AX2382" i="2"/>
  <c r="AY2382" i="2"/>
  <c r="AZ2382" i="2"/>
  <c r="M2383" i="2"/>
  <c r="AS2383" i="2"/>
  <c r="AT2383" i="2"/>
  <c r="AU2383" i="2"/>
  <c r="AV2383" i="2"/>
  <c r="AW2383" i="2"/>
  <c r="AX2383" i="2"/>
  <c r="AY2383" i="2"/>
  <c r="AZ2383" i="2"/>
  <c r="M2384" i="2"/>
  <c r="AS2384" i="2"/>
  <c r="AT2384" i="2"/>
  <c r="AU2384" i="2"/>
  <c r="AV2384" i="2"/>
  <c r="AW2384" i="2"/>
  <c r="AX2384" i="2"/>
  <c r="AY2384" i="2"/>
  <c r="AZ2384" i="2"/>
  <c r="M2385" i="2"/>
  <c r="AS2385" i="2"/>
  <c r="AT2385" i="2"/>
  <c r="AU2385" i="2"/>
  <c r="AV2385" i="2"/>
  <c r="AW2385" i="2"/>
  <c r="AX2385" i="2"/>
  <c r="AY2385" i="2"/>
  <c r="AZ2385" i="2"/>
  <c r="M2386" i="2"/>
  <c r="AS2386" i="2"/>
  <c r="AT2386" i="2"/>
  <c r="AU2386" i="2"/>
  <c r="AV2386" i="2"/>
  <c r="AW2386" i="2"/>
  <c r="AX2386" i="2"/>
  <c r="AY2386" i="2"/>
  <c r="AZ2386" i="2"/>
  <c r="M2387" i="2"/>
  <c r="AS2387" i="2"/>
  <c r="AT2387" i="2"/>
  <c r="AU2387" i="2"/>
  <c r="AV2387" i="2"/>
  <c r="AW2387" i="2"/>
  <c r="AX2387" i="2"/>
  <c r="AY2387" i="2"/>
  <c r="AZ2387" i="2"/>
  <c r="M2388" i="2"/>
  <c r="AS2388" i="2"/>
  <c r="AT2388" i="2"/>
  <c r="AU2388" i="2"/>
  <c r="AV2388" i="2"/>
  <c r="AW2388" i="2"/>
  <c r="AX2388" i="2"/>
  <c r="AY2388" i="2"/>
  <c r="AZ2388" i="2"/>
  <c r="M2389" i="2"/>
  <c r="AS2389" i="2"/>
  <c r="AT2389" i="2"/>
  <c r="AU2389" i="2"/>
  <c r="AV2389" i="2"/>
  <c r="AW2389" i="2"/>
  <c r="AX2389" i="2"/>
  <c r="AY2389" i="2"/>
  <c r="AZ2389" i="2"/>
  <c r="M2390" i="2"/>
  <c r="AS2390" i="2"/>
  <c r="AT2390" i="2"/>
  <c r="AU2390" i="2"/>
  <c r="AV2390" i="2"/>
  <c r="AW2390" i="2"/>
  <c r="AX2390" i="2"/>
  <c r="AY2390" i="2"/>
  <c r="AZ2390" i="2"/>
  <c r="M2391" i="2"/>
  <c r="AS2391" i="2"/>
  <c r="AT2391" i="2"/>
  <c r="AU2391" i="2"/>
  <c r="AV2391" i="2"/>
  <c r="AW2391" i="2"/>
  <c r="AX2391" i="2"/>
  <c r="AY2391" i="2"/>
  <c r="AZ2391" i="2"/>
  <c r="M2392" i="2"/>
  <c r="AS2392" i="2"/>
  <c r="AT2392" i="2"/>
  <c r="AU2392" i="2"/>
  <c r="AV2392" i="2"/>
  <c r="AW2392" i="2"/>
  <c r="AX2392" i="2"/>
  <c r="AY2392" i="2"/>
  <c r="AZ2392" i="2"/>
  <c r="M2393" i="2"/>
  <c r="AS2393" i="2"/>
  <c r="AT2393" i="2"/>
  <c r="AU2393" i="2"/>
  <c r="AV2393" i="2"/>
  <c r="AW2393" i="2"/>
  <c r="AX2393" i="2"/>
  <c r="AY2393" i="2"/>
  <c r="AZ2393" i="2"/>
  <c r="M2394" i="2"/>
  <c r="AS2394" i="2"/>
  <c r="AT2394" i="2"/>
  <c r="AU2394" i="2"/>
  <c r="AV2394" i="2"/>
  <c r="AW2394" i="2"/>
  <c r="AX2394" i="2"/>
  <c r="AY2394" i="2"/>
  <c r="AZ2394" i="2"/>
  <c r="M2395" i="2"/>
  <c r="AS2395" i="2"/>
  <c r="AT2395" i="2"/>
  <c r="AU2395" i="2"/>
  <c r="AV2395" i="2"/>
  <c r="AW2395" i="2"/>
  <c r="AX2395" i="2"/>
  <c r="AY2395" i="2"/>
  <c r="AZ2395" i="2"/>
  <c r="M2396" i="2"/>
  <c r="AS2396" i="2"/>
  <c r="AT2396" i="2"/>
  <c r="AU2396" i="2"/>
  <c r="AV2396" i="2"/>
  <c r="AW2396" i="2"/>
  <c r="AX2396" i="2"/>
  <c r="AY2396" i="2"/>
  <c r="AZ2396" i="2"/>
  <c r="M2397" i="2"/>
  <c r="AS2397" i="2"/>
  <c r="AT2397" i="2"/>
  <c r="AU2397" i="2"/>
  <c r="AV2397" i="2"/>
  <c r="AW2397" i="2"/>
  <c r="AX2397" i="2"/>
  <c r="AY2397" i="2"/>
  <c r="AZ2397" i="2"/>
  <c r="M2398" i="2"/>
  <c r="AS2398" i="2"/>
  <c r="AT2398" i="2"/>
  <c r="AU2398" i="2"/>
  <c r="AV2398" i="2"/>
  <c r="AW2398" i="2"/>
  <c r="AX2398" i="2"/>
  <c r="AY2398" i="2"/>
  <c r="AZ2398" i="2"/>
  <c r="M2399" i="2"/>
  <c r="AS2399" i="2"/>
  <c r="AT2399" i="2"/>
  <c r="AU2399" i="2"/>
  <c r="AV2399" i="2"/>
  <c r="AW2399" i="2"/>
  <c r="AX2399" i="2"/>
  <c r="AY2399" i="2"/>
  <c r="AZ2399" i="2"/>
  <c r="M2400" i="2"/>
  <c r="AS2400" i="2"/>
  <c r="AT2400" i="2"/>
  <c r="AU2400" i="2"/>
  <c r="AV2400" i="2"/>
  <c r="AW2400" i="2"/>
  <c r="AX2400" i="2"/>
  <c r="AY2400" i="2"/>
  <c r="AZ2400" i="2"/>
  <c r="M2401" i="2"/>
  <c r="AS2401" i="2"/>
  <c r="AT2401" i="2"/>
  <c r="AU2401" i="2"/>
  <c r="AV2401" i="2"/>
  <c r="AW2401" i="2"/>
  <c r="AX2401" i="2"/>
  <c r="AY2401" i="2"/>
  <c r="AZ2401" i="2"/>
  <c r="M2402" i="2"/>
  <c r="AS2402" i="2"/>
  <c r="AT2402" i="2"/>
  <c r="AU2402" i="2"/>
  <c r="AV2402" i="2"/>
  <c r="AW2402" i="2"/>
  <c r="AX2402" i="2"/>
  <c r="AY2402" i="2"/>
  <c r="AZ2402" i="2"/>
  <c r="M2404" i="2"/>
  <c r="AS2404" i="2"/>
  <c r="AT2404" i="2"/>
  <c r="AU2404" i="2"/>
  <c r="AV2404" i="2"/>
  <c r="AW2404" i="2"/>
  <c r="AX2404" i="2"/>
  <c r="AY2404" i="2"/>
  <c r="AZ2404" i="2"/>
  <c r="BL2404" i="2"/>
  <c r="M2405" i="2"/>
  <c r="AS2405" i="2"/>
  <c r="AT2405" i="2"/>
  <c r="AU2405" i="2"/>
  <c r="AV2405" i="2"/>
  <c r="AW2405" i="2"/>
  <c r="AX2405" i="2"/>
  <c r="AY2405" i="2"/>
  <c r="AZ2405" i="2"/>
  <c r="BL2405" i="2"/>
  <c r="M2406" i="2"/>
  <c r="AS2406" i="2"/>
  <c r="AT2406" i="2"/>
  <c r="AU2406" i="2"/>
  <c r="AV2406" i="2"/>
  <c r="AW2406" i="2"/>
  <c r="AX2406" i="2"/>
  <c r="AY2406" i="2"/>
  <c r="AZ2406" i="2"/>
  <c r="BL2406" i="2"/>
  <c r="M2407" i="2"/>
  <c r="AS2407" i="2"/>
  <c r="AT2407" i="2"/>
  <c r="AU2407" i="2"/>
  <c r="AV2407" i="2"/>
  <c r="AW2407" i="2"/>
  <c r="AX2407" i="2"/>
  <c r="AY2407" i="2"/>
  <c r="AZ2407" i="2"/>
  <c r="BL2407" i="2"/>
  <c r="M2409" i="2"/>
  <c r="AS2409" i="2"/>
  <c r="AT2409" i="2"/>
  <c r="AU2409" i="2"/>
  <c r="AV2409" i="2"/>
  <c r="AW2409" i="2"/>
  <c r="AX2409" i="2"/>
  <c r="AY2409" i="2"/>
  <c r="AZ2409" i="2"/>
  <c r="BL2409" i="2"/>
  <c r="M2410" i="2"/>
  <c r="AS2410" i="2"/>
  <c r="AT2410" i="2"/>
  <c r="AU2410" i="2"/>
  <c r="AV2410" i="2"/>
  <c r="AW2410" i="2"/>
  <c r="AX2410" i="2"/>
  <c r="AY2410" i="2"/>
  <c r="AZ2410" i="2"/>
  <c r="BL2410" i="2"/>
  <c r="M2412" i="2"/>
  <c r="AS2412" i="2"/>
  <c r="AT2412" i="2"/>
  <c r="AU2412" i="2"/>
  <c r="AV2412" i="2"/>
  <c r="AW2412" i="2"/>
  <c r="AX2412" i="2"/>
  <c r="AY2412" i="2"/>
  <c r="AZ2412" i="2"/>
  <c r="M2413" i="2"/>
  <c r="AS2413" i="2"/>
  <c r="AT2413" i="2"/>
  <c r="AU2413" i="2"/>
  <c r="AV2413" i="2"/>
  <c r="AW2413" i="2"/>
  <c r="AX2413" i="2"/>
  <c r="AY2413" i="2"/>
  <c r="AZ2413" i="2"/>
  <c r="M2414" i="2"/>
  <c r="AS2414" i="2"/>
  <c r="AT2414" i="2"/>
  <c r="AU2414" i="2"/>
  <c r="AV2414" i="2"/>
  <c r="AW2414" i="2"/>
  <c r="AX2414" i="2"/>
  <c r="AY2414" i="2"/>
  <c r="AZ2414" i="2"/>
  <c r="M2415" i="2"/>
  <c r="AS2415" i="2"/>
  <c r="AT2415" i="2"/>
  <c r="AU2415" i="2"/>
  <c r="AV2415" i="2"/>
  <c r="AW2415" i="2"/>
  <c r="AX2415" i="2"/>
  <c r="AY2415" i="2"/>
  <c r="AZ2415" i="2"/>
  <c r="M2416" i="2"/>
  <c r="AS2416" i="2"/>
  <c r="AT2416" i="2"/>
  <c r="AU2416" i="2"/>
  <c r="AV2416" i="2"/>
  <c r="AW2416" i="2"/>
  <c r="AX2416" i="2"/>
  <c r="AY2416" i="2"/>
  <c r="AZ2416" i="2"/>
  <c r="M2417" i="2"/>
  <c r="AS2417" i="2"/>
  <c r="AT2417" i="2"/>
  <c r="AU2417" i="2"/>
  <c r="AV2417" i="2"/>
  <c r="AW2417" i="2"/>
  <c r="AX2417" i="2"/>
  <c r="AY2417" i="2"/>
  <c r="AZ2417" i="2"/>
  <c r="M2418" i="2"/>
  <c r="AS2418" i="2"/>
  <c r="AT2418" i="2"/>
  <c r="AU2418" i="2"/>
  <c r="AV2418" i="2"/>
  <c r="AW2418" i="2"/>
  <c r="AX2418" i="2"/>
  <c r="AY2418" i="2"/>
  <c r="AZ2418" i="2"/>
  <c r="M2419" i="2"/>
  <c r="AS2419" i="2"/>
  <c r="AT2419" i="2"/>
  <c r="AU2419" i="2"/>
  <c r="AV2419" i="2"/>
  <c r="AW2419" i="2"/>
  <c r="AX2419" i="2"/>
  <c r="AY2419" i="2"/>
  <c r="AZ2419" i="2"/>
  <c r="M2420" i="2"/>
  <c r="AS2420" i="2"/>
  <c r="AT2420" i="2"/>
  <c r="AU2420" i="2"/>
  <c r="AV2420" i="2"/>
  <c r="AW2420" i="2"/>
  <c r="AX2420" i="2"/>
  <c r="AY2420" i="2"/>
  <c r="AZ2420" i="2"/>
  <c r="M2421" i="2"/>
  <c r="AS2421" i="2"/>
  <c r="AT2421" i="2"/>
  <c r="AU2421" i="2"/>
  <c r="AV2421" i="2"/>
  <c r="AW2421" i="2"/>
  <c r="AX2421" i="2"/>
  <c r="AY2421" i="2"/>
  <c r="AZ2421" i="2"/>
  <c r="M2422" i="2"/>
  <c r="AS2422" i="2"/>
  <c r="AT2422" i="2"/>
  <c r="AU2422" i="2"/>
  <c r="AV2422" i="2"/>
  <c r="AW2422" i="2"/>
  <c r="AX2422" i="2"/>
  <c r="AY2422" i="2"/>
  <c r="AZ2422" i="2"/>
  <c r="M2423" i="2"/>
  <c r="AS2423" i="2"/>
  <c r="AT2423" i="2"/>
  <c r="AU2423" i="2"/>
  <c r="AV2423" i="2"/>
  <c r="AW2423" i="2"/>
  <c r="AX2423" i="2"/>
  <c r="AY2423" i="2"/>
  <c r="AZ2423" i="2"/>
  <c r="M2424" i="2"/>
  <c r="AS2424" i="2"/>
  <c r="AT2424" i="2"/>
  <c r="AU2424" i="2"/>
  <c r="AV2424" i="2"/>
  <c r="AW2424" i="2"/>
  <c r="AX2424" i="2"/>
  <c r="AY2424" i="2"/>
  <c r="AZ2424" i="2"/>
  <c r="M2425" i="2"/>
  <c r="AS2425" i="2"/>
  <c r="AT2425" i="2"/>
  <c r="AU2425" i="2"/>
  <c r="AV2425" i="2"/>
  <c r="AW2425" i="2"/>
  <c r="AX2425" i="2"/>
  <c r="AY2425" i="2"/>
  <c r="AZ2425" i="2"/>
  <c r="M2426" i="2"/>
  <c r="AS2426" i="2"/>
  <c r="AT2426" i="2"/>
  <c r="AU2426" i="2"/>
  <c r="AV2426" i="2"/>
  <c r="AW2426" i="2"/>
  <c r="AX2426" i="2"/>
  <c r="AY2426" i="2"/>
  <c r="AZ2426" i="2"/>
  <c r="M2427" i="2"/>
  <c r="AS2427" i="2"/>
  <c r="AT2427" i="2"/>
  <c r="AU2427" i="2"/>
  <c r="AV2427" i="2"/>
  <c r="AW2427" i="2"/>
  <c r="AX2427" i="2"/>
  <c r="AY2427" i="2"/>
  <c r="AZ2427" i="2"/>
  <c r="M2428" i="2"/>
  <c r="AS2428" i="2"/>
  <c r="AT2428" i="2"/>
  <c r="AU2428" i="2"/>
  <c r="AV2428" i="2"/>
  <c r="AW2428" i="2"/>
  <c r="AX2428" i="2"/>
  <c r="AY2428" i="2"/>
  <c r="AZ2428" i="2"/>
  <c r="M2429" i="2"/>
  <c r="AS2429" i="2"/>
  <c r="AT2429" i="2"/>
  <c r="AU2429" i="2"/>
  <c r="AV2429" i="2"/>
  <c r="AW2429" i="2"/>
  <c r="AX2429" i="2"/>
  <c r="AY2429" i="2"/>
  <c r="AZ2429" i="2"/>
  <c r="M2430" i="2"/>
  <c r="AS2430" i="2"/>
  <c r="AT2430" i="2"/>
  <c r="AU2430" i="2"/>
  <c r="AV2430" i="2"/>
  <c r="AW2430" i="2"/>
  <c r="AX2430" i="2"/>
  <c r="AY2430" i="2"/>
  <c r="AZ2430" i="2"/>
  <c r="M2431" i="2"/>
  <c r="AS2431" i="2"/>
  <c r="AT2431" i="2"/>
  <c r="AU2431" i="2"/>
  <c r="AV2431" i="2"/>
  <c r="AW2431" i="2"/>
  <c r="AX2431" i="2"/>
  <c r="AY2431" i="2"/>
  <c r="AZ2431" i="2"/>
  <c r="M2432" i="2"/>
  <c r="AS2432" i="2"/>
  <c r="AT2432" i="2"/>
  <c r="AU2432" i="2"/>
  <c r="AV2432" i="2"/>
  <c r="AW2432" i="2"/>
  <c r="AX2432" i="2"/>
  <c r="AY2432" i="2"/>
  <c r="AZ2432" i="2"/>
  <c r="M2433" i="2"/>
  <c r="AS2433" i="2"/>
  <c r="AT2433" i="2"/>
  <c r="AU2433" i="2"/>
  <c r="AV2433" i="2"/>
  <c r="AW2433" i="2"/>
  <c r="AX2433" i="2"/>
  <c r="AY2433" i="2"/>
  <c r="AZ2433" i="2"/>
  <c r="M2434" i="2"/>
  <c r="AS2434" i="2"/>
  <c r="AT2434" i="2"/>
  <c r="AU2434" i="2"/>
  <c r="AV2434" i="2"/>
  <c r="AW2434" i="2"/>
  <c r="AX2434" i="2"/>
  <c r="AY2434" i="2"/>
  <c r="AZ2434" i="2"/>
  <c r="M2435" i="2"/>
  <c r="AS2435" i="2"/>
  <c r="AT2435" i="2"/>
  <c r="AU2435" i="2"/>
  <c r="AV2435" i="2"/>
  <c r="AW2435" i="2"/>
  <c r="AX2435" i="2"/>
  <c r="AY2435" i="2"/>
  <c r="AZ2435" i="2"/>
  <c r="M2436" i="2"/>
  <c r="AS2436" i="2"/>
  <c r="AT2436" i="2"/>
  <c r="AU2436" i="2"/>
  <c r="AV2436" i="2"/>
  <c r="AW2436" i="2"/>
  <c r="AX2436" i="2"/>
  <c r="AY2436" i="2"/>
  <c r="AZ2436" i="2"/>
  <c r="M2437" i="2"/>
  <c r="AS2437" i="2"/>
  <c r="AT2437" i="2"/>
  <c r="AU2437" i="2"/>
  <c r="AV2437" i="2"/>
  <c r="AW2437" i="2"/>
  <c r="AX2437" i="2"/>
  <c r="AY2437" i="2"/>
  <c r="AZ2437" i="2"/>
  <c r="M2438" i="2"/>
  <c r="AS2438" i="2"/>
  <c r="AT2438" i="2"/>
  <c r="AU2438" i="2"/>
  <c r="AV2438" i="2"/>
  <c r="AW2438" i="2"/>
  <c r="AX2438" i="2"/>
  <c r="AY2438" i="2"/>
  <c r="AZ2438" i="2"/>
  <c r="M2439" i="2"/>
  <c r="AS2439" i="2"/>
  <c r="AT2439" i="2"/>
  <c r="AU2439" i="2"/>
  <c r="AV2439" i="2"/>
  <c r="AW2439" i="2"/>
  <c r="AX2439" i="2"/>
  <c r="AY2439" i="2"/>
  <c r="AZ2439" i="2"/>
  <c r="M2440" i="2"/>
  <c r="AS2440" i="2"/>
  <c r="AT2440" i="2"/>
  <c r="AU2440" i="2"/>
  <c r="AV2440" i="2"/>
  <c r="AW2440" i="2"/>
  <c r="AX2440" i="2"/>
  <c r="AY2440" i="2"/>
  <c r="AZ2440" i="2"/>
  <c r="M2441" i="2"/>
  <c r="AS2441" i="2"/>
  <c r="AT2441" i="2"/>
  <c r="AU2441" i="2"/>
  <c r="AV2441" i="2"/>
  <c r="AW2441" i="2"/>
  <c r="AX2441" i="2"/>
  <c r="AY2441" i="2"/>
  <c r="AZ2441" i="2"/>
  <c r="M2442" i="2"/>
  <c r="AS2442" i="2"/>
  <c r="AT2442" i="2"/>
  <c r="AU2442" i="2"/>
  <c r="AV2442" i="2"/>
  <c r="AW2442" i="2"/>
  <c r="AX2442" i="2"/>
  <c r="AY2442" i="2"/>
  <c r="AZ2442" i="2"/>
  <c r="M2443" i="2"/>
  <c r="AS2443" i="2"/>
  <c r="AT2443" i="2"/>
  <c r="AU2443" i="2"/>
  <c r="AV2443" i="2"/>
  <c r="AW2443" i="2"/>
  <c r="AX2443" i="2"/>
  <c r="AY2443" i="2"/>
  <c r="AZ2443" i="2"/>
  <c r="M2444" i="2"/>
  <c r="AS2444" i="2"/>
  <c r="AT2444" i="2"/>
  <c r="AU2444" i="2"/>
  <c r="AV2444" i="2"/>
  <c r="AW2444" i="2"/>
  <c r="AX2444" i="2"/>
  <c r="AY2444" i="2"/>
  <c r="AZ2444" i="2"/>
  <c r="M2445" i="2"/>
  <c r="AS2445" i="2"/>
  <c r="AT2445" i="2"/>
  <c r="AU2445" i="2"/>
  <c r="AV2445" i="2"/>
  <c r="AW2445" i="2"/>
  <c r="AX2445" i="2"/>
  <c r="AY2445" i="2"/>
  <c r="AZ2445" i="2"/>
  <c r="M2446" i="2"/>
  <c r="AS2446" i="2"/>
  <c r="AT2446" i="2"/>
  <c r="AU2446" i="2"/>
  <c r="AV2446" i="2"/>
  <c r="AW2446" i="2"/>
  <c r="AX2446" i="2"/>
  <c r="AY2446" i="2"/>
  <c r="AZ2446" i="2"/>
  <c r="M2447" i="2"/>
  <c r="AS2447" i="2"/>
  <c r="AT2447" i="2"/>
  <c r="AU2447" i="2"/>
  <c r="AV2447" i="2"/>
  <c r="AW2447" i="2"/>
  <c r="AX2447" i="2"/>
  <c r="AY2447" i="2"/>
  <c r="AZ2447" i="2"/>
  <c r="M2448" i="2"/>
  <c r="AS2448" i="2"/>
  <c r="AT2448" i="2"/>
  <c r="AU2448" i="2"/>
  <c r="AV2448" i="2"/>
  <c r="AW2448" i="2"/>
  <c r="AX2448" i="2"/>
  <c r="AY2448" i="2"/>
  <c r="AZ2448" i="2"/>
  <c r="M2449" i="2"/>
  <c r="AS2449" i="2"/>
  <c r="AT2449" i="2"/>
  <c r="AU2449" i="2"/>
  <c r="AV2449" i="2"/>
  <c r="AW2449" i="2"/>
  <c r="AX2449" i="2"/>
  <c r="AY2449" i="2"/>
  <c r="AZ2449" i="2"/>
  <c r="M2450" i="2"/>
  <c r="AS2450" i="2"/>
  <c r="AT2450" i="2"/>
  <c r="AU2450" i="2"/>
  <c r="AV2450" i="2"/>
  <c r="AW2450" i="2"/>
  <c r="AX2450" i="2"/>
  <c r="AY2450" i="2"/>
  <c r="AZ2450" i="2"/>
  <c r="M2451" i="2"/>
  <c r="AS2451" i="2"/>
  <c r="AT2451" i="2"/>
  <c r="AU2451" i="2"/>
  <c r="AV2451" i="2"/>
  <c r="AW2451" i="2"/>
  <c r="AX2451" i="2"/>
  <c r="AY2451" i="2"/>
  <c r="AZ2451" i="2"/>
  <c r="M2452" i="2"/>
  <c r="AS2452" i="2"/>
  <c r="AT2452" i="2"/>
  <c r="AU2452" i="2"/>
  <c r="AV2452" i="2"/>
  <c r="AW2452" i="2"/>
  <c r="AX2452" i="2"/>
  <c r="AY2452" i="2"/>
  <c r="AZ2452" i="2"/>
  <c r="M2453" i="2"/>
  <c r="AS2453" i="2"/>
  <c r="AT2453" i="2"/>
  <c r="AU2453" i="2"/>
  <c r="AV2453" i="2"/>
  <c r="AW2453" i="2"/>
  <c r="AX2453" i="2"/>
  <c r="AY2453" i="2"/>
  <c r="AZ2453" i="2"/>
  <c r="M2454" i="2"/>
  <c r="AS2454" i="2"/>
  <c r="AT2454" i="2"/>
  <c r="AU2454" i="2"/>
  <c r="AV2454" i="2"/>
  <c r="AW2454" i="2"/>
  <c r="AX2454" i="2"/>
  <c r="AY2454" i="2"/>
  <c r="AZ2454" i="2"/>
  <c r="M2455" i="2"/>
  <c r="AS2455" i="2"/>
  <c r="AT2455" i="2"/>
  <c r="AU2455" i="2"/>
  <c r="AV2455" i="2"/>
  <c r="AW2455" i="2"/>
  <c r="AX2455" i="2"/>
  <c r="AY2455" i="2"/>
  <c r="AZ2455" i="2"/>
  <c r="M2456" i="2"/>
  <c r="AS2456" i="2"/>
  <c r="AT2456" i="2"/>
  <c r="AU2456" i="2"/>
  <c r="AV2456" i="2"/>
  <c r="AW2456" i="2"/>
  <c r="AX2456" i="2"/>
  <c r="AY2456" i="2"/>
  <c r="AZ2456" i="2"/>
  <c r="M2457" i="2"/>
  <c r="AS2457" i="2"/>
  <c r="AT2457" i="2"/>
  <c r="AU2457" i="2"/>
  <c r="AV2457" i="2"/>
  <c r="AW2457" i="2"/>
  <c r="AX2457" i="2"/>
  <c r="AY2457" i="2"/>
  <c r="AZ2457" i="2"/>
  <c r="M2458" i="2"/>
  <c r="AS2458" i="2"/>
  <c r="AT2458" i="2"/>
  <c r="AU2458" i="2"/>
  <c r="AV2458" i="2"/>
  <c r="AW2458" i="2"/>
  <c r="AX2458" i="2"/>
  <c r="AY2458" i="2"/>
  <c r="AZ2458" i="2"/>
  <c r="M2460" i="2"/>
  <c r="AS2460" i="2"/>
  <c r="AT2460" i="2"/>
  <c r="AU2460" i="2"/>
  <c r="AV2460" i="2"/>
  <c r="AW2460" i="2"/>
  <c r="AX2460" i="2"/>
  <c r="AY2460" i="2"/>
  <c r="AZ2460" i="2"/>
  <c r="BH2460" i="2"/>
  <c r="M2461" i="2"/>
  <c r="AS2461" i="2"/>
  <c r="AT2461" i="2"/>
  <c r="AU2461" i="2"/>
  <c r="AV2461" i="2"/>
  <c r="AW2461" i="2"/>
  <c r="AX2461" i="2"/>
  <c r="AY2461" i="2"/>
  <c r="AZ2461" i="2"/>
  <c r="BH2461" i="2"/>
  <c r="M2462" i="2"/>
  <c r="AS2462" i="2"/>
  <c r="AT2462" i="2"/>
  <c r="AU2462" i="2"/>
  <c r="AV2462" i="2"/>
  <c r="AW2462" i="2"/>
  <c r="AX2462" i="2"/>
  <c r="AY2462" i="2"/>
  <c r="AZ2462" i="2"/>
  <c r="BH2462" i="2"/>
  <c r="M2463" i="2"/>
  <c r="AS2463" i="2"/>
  <c r="AT2463" i="2"/>
  <c r="AU2463" i="2"/>
  <c r="AV2463" i="2"/>
  <c r="AW2463" i="2"/>
  <c r="AX2463" i="2"/>
  <c r="AY2463" i="2"/>
  <c r="AZ2463" i="2"/>
  <c r="BH2463" i="2"/>
  <c r="M2464" i="2"/>
  <c r="AS2464" i="2"/>
  <c r="AT2464" i="2"/>
  <c r="AU2464" i="2"/>
  <c r="AV2464" i="2"/>
  <c r="AW2464" i="2"/>
  <c r="AX2464" i="2"/>
  <c r="AY2464" i="2"/>
  <c r="AZ2464" i="2"/>
  <c r="BH2464" i="2"/>
  <c r="M2465" i="2"/>
  <c r="AS2465" i="2"/>
  <c r="AT2465" i="2"/>
  <c r="AU2465" i="2"/>
  <c r="AV2465" i="2"/>
  <c r="AW2465" i="2"/>
  <c r="AX2465" i="2"/>
  <c r="AY2465" i="2"/>
  <c r="AZ2465" i="2"/>
  <c r="BH2465" i="2"/>
  <c r="M2466" i="2"/>
  <c r="AS2466" i="2"/>
  <c r="AT2466" i="2"/>
  <c r="AU2466" i="2"/>
  <c r="AV2466" i="2"/>
  <c r="AW2466" i="2"/>
  <c r="AX2466" i="2"/>
  <c r="AY2466" i="2"/>
  <c r="AZ2466" i="2"/>
  <c r="BH2466" i="2"/>
  <c r="M2467" i="2"/>
  <c r="AS2467" i="2"/>
  <c r="AT2467" i="2"/>
  <c r="AU2467" i="2"/>
  <c r="AV2467" i="2"/>
  <c r="AW2467" i="2"/>
  <c r="AX2467" i="2"/>
  <c r="AY2467" i="2"/>
  <c r="AZ2467" i="2"/>
  <c r="BH2467" i="2"/>
  <c r="M2468" i="2"/>
  <c r="AS2468" i="2"/>
  <c r="AT2468" i="2"/>
  <c r="AU2468" i="2"/>
  <c r="AV2468" i="2"/>
  <c r="AW2468" i="2"/>
  <c r="AX2468" i="2"/>
  <c r="AY2468" i="2"/>
  <c r="AZ2468" i="2"/>
  <c r="BH2468" i="2"/>
  <c r="M2469" i="2"/>
  <c r="AS2469" i="2"/>
  <c r="AT2469" i="2"/>
  <c r="AU2469" i="2"/>
  <c r="AV2469" i="2"/>
  <c r="AW2469" i="2"/>
  <c r="AX2469" i="2"/>
  <c r="AY2469" i="2"/>
  <c r="AZ2469" i="2"/>
  <c r="BH2469" i="2"/>
  <c r="M2470" i="2"/>
  <c r="AS2470" i="2"/>
  <c r="AT2470" i="2"/>
  <c r="AU2470" i="2"/>
  <c r="AV2470" i="2"/>
  <c r="AW2470" i="2"/>
  <c r="AX2470" i="2"/>
  <c r="AY2470" i="2"/>
  <c r="AZ2470" i="2"/>
  <c r="BH2470" i="2"/>
  <c r="M2471" i="2"/>
  <c r="AS2471" i="2"/>
  <c r="AT2471" i="2"/>
  <c r="AU2471" i="2"/>
  <c r="AV2471" i="2"/>
  <c r="AW2471" i="2"/>
  <c r="AX2471" i="2"/>
  <c r="AY2471" i="2"/>
  <c r="AZ2471" i="2"/>
  <c r="BH2471" i="2"/>
  <c r="M2472" i="2"/>
  <c r="AS2472" i="2"/>
  <c r="AT2472" i="2"/>
  <c r="AU2472" i="2"/>
  <c r="AV2472" i="2"/>
  <c r="AW2472" i="2"/>
  <c r="AX2472" i="2"/>
  <c r="AY2472" i="2"/>
  <c r="AZ2472" i="2"/>
  <c r="BH2472" i="2"/>
  <c r="M2473" i="2"/>
  <c r="AS2473" i="2"/>
  <c r="AT2473" i="2"/>
  <c r="AU2473" i="2"/>
  <c r="AV2473" i="2"/>
  <c r="AW2473" i="2"/>
  <c r="AX2473" i="2"/>
  <c r="AY2473" i="2"/>
  <c r="AZ2473" i="2"/>
  <c r="BH2473" i="2"/>
  <c r="M2474" i="2"/>
  <c r="AS2474" i="2"/>
  <c r="AT2474" i="2"/>
  <c r="AU2474" i="2"/>
  <c r="AV2474" i="2"/>
  <c r="AW2474" i="2"/>
  <c r="AX2474" i="2"/>
  <c r="AY2474" i="2"/>
  <c r="AZ2474" i="2"/>
  <c r="BH2474" i="2"/>
  <c r="M2475" i="2"/>
  <c r="AS2475" i="2"/>
  <c r="AT2475" i="2"/>
  <c r="AU2475" i="2"/>
  <c r="AV2475" i="2"/>
  <c r="AW2475" i="2"/>
  <c r="AX2475" i="2"/>
  <c r="AY2475" i="2"/>
  <c r="AZ2475" i="2"/>
  <c r="BH2475" i="2"/>
  <c r="M2476" i="2"/>
  <c r="AS2476" i="2"/>
  <c r="AT2476" i="2"/>
  <c r="AU2476" i="2"/>
  <c r="AV2476" i="2"/>
  <c r="AW2476" i="2"/>
  <c r="AX2476" i="2"/>
  <c r="AY2476" i="2"/>
  <c r="AZ2476" i="2"/>
  <c r="BH2476" i="2"/>
  <c r="M2477" i="2"/>
  <c r="AS2477" i="2"/>
  <c r="AT2477" i="2"/>
  <c r="AU2477" i="2"/>
  <c r="AV2477" i="2"/>
  <c r="AW2477" i="2"/>
  <c r="AX2477" i="2"/>
  <c r="AY2477" i="2"/>
  <c r="AZ2477" i="2"/>
  <c r="BH2477" i="2"/>
  <c r="M2478" i="2"/>
  <c r="AS2478" i="2"/>
  <c r="AT2478" i="2"/>
  <c r="AU2478" i="2"/>
  <c r="AV2478" i="2"/>
  <c r="AW2478" i="2"/>
  <c r="AX2478" i="2"/>
  <c r="AY2478" i="2"/>
  <c r="AZ2478" i="2"/>
  <c r="BH2478" i="2"/>
  <c r="M2479" i="2"/>
  <c r="AS2479" i="2"/>
  <c r="AT2479" i="2"/>
  <c r="AU2479" i="2"/>
  <c r="AV2479" i="2"/>
  <c r="AW2479" i="2"/>
  <c r="AX2479" i="2"/>
  <c r="AY2479" i="2"/>
  <c r="AZ2479" i="2"/>
  <c r="BH2479" i="2"/>
  <c r="M2480" i="2"/>
  <c r="AS2480" i="2"/>
  <c r="AT2480" i="2"/>
  <c r="AU2480" i="2"/>
  <c r="AV2480" i="2"/>
  <c r="AW2480" i="2"/>
  <c r="AX2480" i="2"/>
  <c r="AY2480" i="2"/>
  <c r="AZ2480" i="2"/>
  <c r="BH2480" i="2"/>
  <c r="M2481" i="2"/>
  <c r="AS2481" i="2"/>
  <c r="AT2481" i="2"/>
  <c r="AU2481" i="2"/>
  <c r="AV2481" i="2"/>
  <c r="AW2481" i="2"/>
  <c r="AX2481" i="2"/>
  <c r="AY2481" i="2"/>
  <c r="AZ2481" i="2"/>
  <c r="BH2481" i="2"/>
  <c r="M2482" i="2"/>
  <c r="AS2482" i="2"/>
  <c r="AT2482" i="2"/>
  <c r="AU2482" i="2"/>
  <c r="AV2482" i="2"/>
  <c r="AW2482" i="2"/>
  <c r="AX2482" i="2"/>
  <c r="AY2482" i="2"/>
  <c r="AZ2482" i="2"/>
  <c r="BH2482" i="2"/>
  <c r="M2483" i="2"/>
  <c r="AS2483" i="2"/>
  <c r="AT2483" i="2"/>
  <c r="AU2483" i="2"/>
  <c r="AV2483" i="2"/>
  <c r="AW2483" i="2"/>
  <c r="AX2483" i="2"/>
  <c r="AY2483" i="2"/>
  <c r="AZ2483" i="2"/>
  <c r="BH2483" i="2"/>
  <c r="M2484" i="2"/>
  <c r="AS2484" i="2"/>
  <c r="AT2484" i="2"/>
  <c r="AU2484" i="2"/>
  <c r="AV2484" i="2"/>
  <c r="AW2484" i="2"/>
  <c r="AX2484" i="2"/>
  <c r="AY2484" i="2"/>
  <c r="AZ2484" i="2"/>
  <c r="BH2484" i="2"/>
  <c r="M2485" i="2"/>
  <c r="AS2485" i="2"/>
  <c r="AT2485" i="2"/>
  <c r="AU2485" i="2"/>
  <c r="AV2485" i="2"/>
  <c r="AW2485" i="2"/>
  <c r="AX2485" i="2"/>
  <c r="AY2485" i="2"/>
  <c r="AZ2485" i="2"/>
  <c r="BH2485" i="2"/>
  <c r="M2486" i="2"/>
  <c r="AS2486" i="2"/>
  <c r="AT2486" i="2"/>
  <c r="AU2486" i="2"/>
  <c r="AV2486" i="2"/>
  <c r="AW2486" i="2"/>
  <c r="AX2486" i="2"/>
  <c r="AY2486" i="2"/>
  <c r="AZ2486" i="2"/>
  <c r="BH2486" i="2"/>
  <c r="M2487" i="2"/>
  <c r="AS2487" i="2"/>
  <c r="AT2487" i="2"/>
  <c r="AU2487" i="2"/>
  <c r="AV2487" i="2"/>
  <c r="AW2487" i="2"/>
  <c r="AX2487" i="2"/>
  <c r="AY2487" i="2"/>
  <c r="AZ2487" i="2"/>
  <c r="BH2487" i="2"/>
  <c r="M2488" i="2"/>
  <c r="AS2488" i="2"/>
  <c r="AT2488" i="2"/>
  <c r="AU2488" i="2"/>
  <c r="AV2488" i="2"/>
  <c r="AW2488" i="2"/>
  <c r="AX2488" i="2"/>
  <c r="AY2488" i="2"/>
  <c r="AZ2488" i="2"/>
  <c r="BH2488" i="2"/>
  <c r="M2489" i="2"/>
  <c r="AS2489" i="2"/>
  <c r="AT2489" i="2"/>
  <c r="AU2489" i="2"/>
  <c r="AV2489" i="2"/>
  <c r="AW2489" i="2"/>
  <c r="AX2489" i="2"/>
  <c r="AY2489" i="2"/>
  <c r="AZ2489" i="2"/>
  <c r="BH2489" i="2"/>
  <c r="M2490" i="2"/>
  <c r="AS2490" i="2"/>
  <c r="AT2490" i="2"/>
  <c r="AU2490" i="2"/>
  <c r="AV2490" i="2"/>
  <c r="AW2490" i="2"/>
  <c r="AX2490" i="2"/>
  <c r="AY2490" i="2"/>
  <c r="AZ2490" i="2"/>
  <c r="BH2490" i="2"/>
  <c r="M2491" i="2"/>
  <c r="AS2491" i="2"/>
  <c r="AT2491" i="2"/>
  <c r="AU2491" i="2"/>
  <c r="AV2491" i="2"/>
  <c r="AW2491" i="2"/>
  <c r="AX2491" i="2"/>
  <c r="AY2491" i="2"/>
  <c r="AZ2491" i="2"/>
  <c r="BH2491" i="2"/>
  <c r="M2492" i="2"/>
  <c r="AS2492" i="2"/>
  <c r="AT2492" i="2"/>
  <c r="AU2492" i="2"/>
  <c r="AV2492" i="2"/>
  <c r="AW2492" i="2"/>
  <c r="AX2492" i="2"/>
  <c r="AY2492" i="2"/>
  <c r="AZ2492" i="2"/>
  <c r="BH2492" i="2"/>
  <c r="M2493" i="2"/>
  <c r="AS2493" i="2"/>
  <c r="AT2493" i="2"/>
  <c r="AU2493" i="2"/>
  <c r="AV2493" i="2"/>
  <c r="AW2493" i="2"/>
  <c r="AX2493" i="2"/>
  <c r="AY2493" i="2"/>
  <c r="AZ2493" i="2"/>
  <c r="BH2493" i="2"/>
  <c r="M2494" i="2"/>
  <c r="AS2494" i="2"/>
  <c r="AT2494" i="2"/>
  <c r="AU2494" i="2"/>
  <c r="AV2494" i="2"/>
  <c r="AW2494" i="2"/>
  <c r="AX2494" i="2"/>
  <c r="AY2494" i="2"/>
  <c r="AZ2494" i="2"/>
  <c r="BH2494" i="2"/>
  <c r="M2495" i="2"/>
  <c r="AS2495" i="2"/>
  <c r="AT2495" i="2"/>
  <c r="AU2495" i="2"/>
  <c r="AV2495" i="2"/>
  <c r="AW2495" i="2"/>
  <c r="AX2495" i="2"/>
  <c r="AY2495" i="2"/>
  <c r="AZ2495" i="2"/>
  <c r="BH2495" i="2"/>
  <c r="M2496" i="2"/>
  <c r="AS2496" i="2"/>
  <c r="AT2496" i="2"/>
  <c r="AU2496" i="2"/>
  <c r="AV2496" i="2"/>
  <c r="AW2496" i="2"/>
  <c r="AX2496" i="2"/>
  <c r="AY2496" i="2"/>
  <c r="AZ2496" i="2"/>
  <c r="BH2496" i="2"/>
  <c r="M2497" i="2"/>
  <c r="AS2497" i="2"/>
  <c r="AT2497" i="2"/>
  <c r="AU2497" i="2"/>
  <c r="AV2497" i="2"/>
  <c r="AW2497" i="2"/>
  <c r="AX2497" i="2"/>
  <c r="AY2497" i="2"/>
  <c r="AZ2497" i="2"/>
  <c r="BH2497" i="2"/>
  <c r="M2498" i="2"/>
  <c r="AS2498" i="2"/>
  <c r="AT2498" i="2"/>
  <c r="AU2498" i="2"/>
  <c r="AV2498" i="2"/>
  <c r="AW2498" i="2"/>
  <c r="AX2498" i="2"/>
  <c r="AY2498" i="2"/>
  <c r="AZ2498" i="2"/>
  <c r="BH2498" i="2"/>
  <c r="M2499" i="2"/>
  <c r="AS2499" i="2"/>
  <c r="AT2499" i="2"/>
  <c r="AU2499" i="2"/>
  <c r="AV2499" i="2"/>
  <c r="AW2499" i="2"/>
  <c r="AX2499" i="2"/>
  <c r="AY2499" i="2"/>
  <c r="AZ2499" i="2"/>
  <c r="BH2499" i="2"/>
  <c r="M2500" i="2"/>
  <c r="AS2500" i="2"/>
  <c r="AT2500" i="2"/>
  <c r="AU2500" i="2"/>
  <c r="AV2500" i="2"/>
  <c r="AW2500" i="2"/>
  <c r="AX2500" i="2"/>
  <c r="AY2500" i="2"/>
  <c r="AZ2500" i="2"/>
  <c r="BH2500" i="2"/>
  <c r="M2501" i="2"/>
  <c r="AS2501" i="2"/>
  <c r="AT2501" i="2"/>
  <c r="AU2501" i="2"/>
  <c r="AV2501" i="2"/>
  <c r="AW2501" i="2"/>
  <c r="AX2501" i="2"/>
  <c r="AY2501" i="2"/>
  <c r="AZ2501" i="2"/>
  <c r="BH2501" i="2"/>
  <c r="M2502" i="2"/>
  <c r="AS2502" i="2"/>
  <c r="AT2502" i="2"/>
  <c r="AU2502" i="2"/>
  <c r="AV2502" i="2"/>
  <c r="AW2502" i="2"/>
  <c r="AX2502" i="2"/>
  <c r="AY2502" i="2"/>
  <c r="AZ2502" i="2"/>
  <c r="BH2502" i="2"/>
  <c r="M2503" i="2"/>
  <c r="AS2503" i="2"/>
  <c r="AT2503" i="2"/>
  <c r="AU2503" i="2"/>
  <c r="AV2503" i="2"/>
  <c r="AW2503" i="2"/>
  <c r="AX2503" i="2"/>
  <c r="AY2503" i="2"/>
  <c r="AZ2503" i="2"/>
  <c r="BH2503" i="2"/>
  <c r="M2504" i="2"/>
  <c r="AS2504" i="2"/>
  <c r="AT2504" i="2"/>
  <c r="AU2504" i="2"/>
  <c r="AV2504" i="2"/>
  <c r="AW2504" i="2"/>
  <c r="AX2504" i="2"/>
  <c r="AY2504" i="2"/>
  <c r="AZ2504" i="2"/>
  <c r="BH2504" i="2"/>
  <c r="M2505" i="2"/>
  <c r="AS2505" i="2"/>
  <c r="AT2505" i="2"/>
  <c r="AU2505" i="2"/>
  <c r="AV2505" i="2"/>
  <c r="AW2505" i="2"/>
  <c r="AX2505" i="2"/>
  <c r="AY2505" i="2"/>
  <c r="AZ2505" i="2"/>
  <c r="BH2505" i="2"/>
  <c r="M2506" i="2"/>
  <c r="AS2506" i="2"/>
  <c r="AT2506" i="2"/>
  <c r="AU2506" i="2"/>
  <c r="AV2506" i="2"/>
  <c r="AW2506" i="2"/>
  <c r="AX2506" i="2"/>
  <c r="AY2506" i="2"/>
  <c r="AZ2506" i="2"/>
  <c r="BH2506" i="2"/>
  <c r="M2507" i="2"/>
  <c r="AS2507" i="2"/>
  <c r="AT2507" i="2"/>
  <c r="AU2507" i="2"/>
  <c r="AV2507" i="2"/>
  <c r="AW2507" i="2"/>
  <c r="AX2507" i="2"/>
  <c r="AY2507" i="2"/>
  <c r="AZ2507" i="2"/>
  <c r="BH2507" i="2"/>
  <c r="M2508" i="2"/>
  <c r="AS2508" i="2"/>
  <c r="AT2508" i="2"/>
  <c r="AU2508" i="2"/>
  <c r="AV2508" i="2"/>
  <c r="AW2508" i="2"/>
  <c r="AX2508" i="2"/>
  <c r="AY2508" i="2"/>
  <c r="AZ2508" i="2"/>
  <c r="BH2508" i="2"/>
  <c r="M2509" i="2"/>
  <c r="AS2509" i="2"/>
  <c r="AT2509" i="2"/>
  <c r="AU2509" i="2"/>
  <c r="AV2509" i="2"/>
  <c r="AW2509" i="2"/>
  <c r="AX2509" i="2"/>
  <c r="AY2509" i="2"/>
  <c r="AZ2509" i="2"/>
  <c r="BH2509" i="2"/>
  <c r="M2510" i="2"/>
  <c r="AS2510" i="2"/>
  <c r="AT2510" i="2"/>
  <c r="AU2510" i="2"/>
  <c r="AV2510" i="2"/>
  <c r="AW2510" i="2"/>
  <c r="AX2510" i="2"/>
  <c r="AY2510" i="2"/>
  <c r="AZ2510" i="2"/>
  <c r="BH2510" i="2"/>
  <c r="M2511" i="2"/>
  <c r="AS2511" i="2"/>
  <c r="AT2511" i="2"/>
  <c r="AU2511" i="2"/>
  <c r="AV2511" i="2"/>
  <c r="AW2511" i="2"/>
  <c r="AX2511" i="2"/>
  <c r="AY2511" i="2"/>
  <c r="AZ2511" i="2"/>
  <c r="BH2511" i="2"/>
  <c r="M2512" i="2"/>
  <c r="AS2512" i="2"/>
  <c r="AT2512" i="2"/>
  <c r="AU2512" i="2"/>
  <c r="AV2512" i="2"/>
  <c r="AW2512" i="2"/>
  <c r="AX2512" i="2"/>
  <c r="AY2512" i="2"/>
  <c r="AZ2512" i="2"/>
  <c r="BH2512" i="2"/>
  <c r="M2513" i="2"/>
  <c r="AS2513" i="2"/>
  <c r="AT2513" i="2"/>
  <c r="AU2513" i="2"/>
  <c r="AV2513" i="2"/>
  <c r="AW2513" i="2"/>
  <c r="AX2513" i="2"/>
  <c r="AY2513" i="2"/>
  <c r="AZ2513" i="2"/>
  <c r="BH2513" i="2"/>
  <c r="M2514" i="2"/>
  <c r="AS2514" i="2"/>
  <c r="AT2514" i="2"/>
  <c r="AU2514" i="2"/>
  <c r="AV2514" i="2"/>
  <c r="AW2514" i="2"/>
  <c r="AX2514" i="2"/>
  <c r="AY2514" i="2"/>
  <c r="AZ2514" i="2"/>
  <c r="BH2514" i="2"/>
  <c r="M2515" i="2"/>
  <c r="AS2515" i="2"/>
  <c r="AT2515" i="2"/>
  <c r="AU2515" i="2"/>
  <c r="AV2515" i="2"/>
  <c r="AW2515" i="2"/>
  <c r="AX2515" i="2"/>
  <c r="AY2515" i="2"/>
  <c r="AZ2515" i="2"/>
  <c r="BH2515" i="2"/>
  <c r="M2516" i="2"/>
  <c r="AS2516" i="2"/>
  <c r="AT2516" i="2"/>
  <c r="AU2516" i="2"/>
  <c r="AV2516" i="2"/>
  <c r="AW2516" i="2"/>
  <c r="AX2516" i="2"/>
  <c r="AY2516" i="2"/>
  <c r="AZ2516" i="2"/>
  <c r="BH2516" i="2"/>
  <c r="M2517" i="2"/>
  <c r="AS2517" i="2"/>
  <c r="AT2517" i="2"/>
  <c r="AU2517" i="2"/>
  <c r="AV2517" i="2"/>
  <c r="AW2517" i="2"/>
  <c r="AX2517" i="2"/>
  <c r="AY2517" i="2"/>
  <c r="AZ2517" i="2"/>
  <c r="BH2517" i="2"/>
  <c r="M2518" i="2"/>
  <c r="AS2518" i="2"/>
  <c r="AT2518" i="2"/>
  <c r="AU2518" i="2"/>
  <c r="AV2518" i="2"/>
  <c r="AW2518" i="2"/>
  <c r="AX2518" i="2"/>
  <c r="AY2518" i="2"/>
  <c r="AZ2518" i="2"/>
  <c r="BH2518" i="2"/>
  <c r="M2519" i="2"/>
  <c r="AS2519" i="2"/>
  <c r="AT2519" i="2"/>
  <c r="AU2519" i="2"/>
  <c r="AV2519" i="2"/>
  <c r="AW2519" i="2"/>
  <c r="AX2519" i="2"/>
  <c r="AY2519" i="2"/>
  <c r="AZ2519" i="2"/>
  <c r="BH2519" i="2"/>
  <c r="M2520" i="2"/>
  <c r="AS2520" i="2"/>
  <c r="AT2520" i="2"/>
  <c r="AU2520" i="2"/>
  <c r="AV2520" i="2"/>
  <c r="AW2520" i="2"/>
  <c r="AX2520" i="2"/>
  <c r="AY2520" i="2"/>
  <c r="AZ2520" i="2"/>
  <c r="BH2520" i="2"/>
  <c r="M2521" i="2"/>
  <c r="AS2521" i="2"/>
  <c r="AT2521" i="2"/>
  <c r="AU2521" i="2"/>
  <c r="AV2521" i="2"/>
  <c r="AW2521" i="2"/>
  <c r="AX2521" i="2"/>
  <c r="AY2521" i="2"/>
  <c r="AZ2521" i="2"/>
  <c r="BH2521" i="2"/>
  <c r="M2522" i="2"/>
  <c r="AS2522" i="2"/>
  <c r="AT2522" i="2"/>
  <c r="AU2522" i="2"/>
  <c r="AV2522" i="2"/>
  <c r="AW2522" i="2"/>
  <c r="AX2522" i="2"/>
  <c r="AY2522" i="2"/>
  <c r="AZ2522" i="2"/>
  <c r="BH2522" i="2"/>
  <c r="M2523" i="2"/>
  <c r="AS2523" i="2"/>
  <c r="AT2523" i="2"/>
  <c r="AU2523" i="2"/>
  <c r="AV2523" i="2"/>
  <c r="AW2523" i="2"/>
  <c r="AX2523" i="2"/>
  <c r="AY2523" i="2"/>
  <c r="AZ2523" i="2"/>
  <c r="BH2523" i="2"/>
  <c r="M2524" i="2"/>
  <c r="AS2524" i="2"/>
  <c r="AT2524" i="2"/>
  <c r="AU2524" i="2"/>
  <c r="AV2524" i="2"/>
  <c r="AW2524" i="2"/>
  <c r="AX2524" i="2"/>
  <c r="AY2524" i="2"/>
  <c r="AZ2524" i="2"/>
  <c r="BH2524" i="2"/>
  <c r="M2525" i="2"/>
  <c r="AS2525" i="2"/>
  <c r="AT2525" i="2"/>
  <c r="AU2525" i="2"/>
  <c r="AV2525" i="2"/>
  <c r="AW2525" i="2"/>
  <c r="AX2525" i="2"/>
  <c r="AY2525" i="2"/>
  <c r="AZ2525" i="2"/>
  <c r="BH2525" i="2"/>
  <c r="M2526" i="2"/>
  <c r="AS2526" i="2"/>
  <c r="AT2526" i="2"/>
  <c r="AU2526" i="2"/>
  <c r="AV2526" i="2"/>
  <c r="AW2526" i="2"/>
  <c r="AX2526" i="2"/>
  <c r="AY2526" i="2"/>
  <c r="AZ2526" i="2"/>
  <c r="M2528" i="2"/>
  <c r="AS2528" i="2"/>
  <c r="AT2528" i="2"/>
  <c r="AU2528" i="2"/>
  <c r="AV2528" i="2"/>
  <c r="AW2528" i="2"/>
  <c r="AX2528" i="2"/>
  <c r="AY2528" i="2"/>
  <c r="AZ2528" i="2"/>
  <c r="BH2528" i="2"/>
  <c r="M2529" i="2"/>
  <c r="AS2529" i="2"/>
  <c r="AT2529" i="2"/>
  <c r="AU2529" i="2"/>
  <c r="AV2529" i="2"/>
  <c r="AW2529" i="2"/>
  <c r="AX2529" i="2"/>
  <c r="AY2529" i="2"/>
  <c r="AZ2529" i="2"/>
  <c r="BH2529" i="2"/>
  <c r="M2530" i="2"/>
  <c r="AS2530" i="2"/>
  <c r="AT2530" i="2"/>
  <c r="AU2530" i="2"/>
  <c r="AV2530" i="2"/>
  <c r="AW2530" i="2"/>
  <c r="AX2530" i="2"/>
  <c r="AY2530" i="2"/>
  <c r="AZ2530" i="2"/>
  <c r="BH2530" i="2"/>
  <c r="M2531" i="2"/>
  <c r="AS2531" i="2"/>
  <c r="AT2531" i="2"/>
  <c r="AU2531" i="2"/>
  <c r="AV2531" i="2"/>
  <c r="AW2531" i="2"/>
  <c r="AX2531" i="2"/>
  <c r="AY2531" i="2"/>
  <c r="AZ2531" i="2"/>
  <c r="BH2531" i="2"/>
  <c r="M2532" i="2"/>
  <c r="AS2532" i="2"/>
  <c r="AT2532" i="2"/>
  <c r="AU2532" i="2"/>
  <c r="AV2532" i="2"/>
  <c r="AW2532" i="2"/>
  <c r="AX2532" i="2"/>
  <c r="AY2532" i="2"/>
  <c r="AZ2532" i="2"/>
  <c r="BH2532" i="2"/>
  <c r="M2533" i="2"/>
  <c r="AS2533" i="2"/>
  <c r="AT2533" i="2"/>
  <c r="AU2533" i="2"/>
  <c r="AV2533" i="2"/>
  <c r="AW2533" i="2"/>
  <c r="AX2533" i="2"/>
  <c r="AY2533" i="2"/>
  <c r="AZ2533" i="2"/>
  <c r="BH2533" i="2"/>
  <c r="M2534" i="2"/>
  <c r="AS2534" i="2"/>
  <c r="AT2534" i="2"/>
  <c r="AU2534" i="2"/>
  <c r="AV2534" i="2"/>
  <c r="AW2534" i="2"/>
  <c r="AX2534" i="2"/>
  <c r="AY2534" i="2"/>
  <c r="AZ2534" i="2"/>
  <c r="BH2534" i="2"/>
  <c r="M2535" i="2"/>
  <c r="AS2535" i="2"/>
  <c r="AT2535" i="2"/>
  <c r="AU2535" i="2"/>
  <c r="AV2535" i="2"/>
  <c r="AW2535" i="2"/>
  <c r="AX2535" i="2"/>
  <c r="AY2535" i="2"/>
  <c r="AZ2535" i="2"/>
  <c r="BH2535" i="2"/>
  <c r="M2536" i="2"/>
  <c r="AS2536" i="2"/>
  <c r="AT2536" i="2"/>
  <c r="AU2536" i="2"/>
  <c r="AV2536" i="2"/>
  <c r="AW2536" i="2"/>
  <c r="AX2536" i="2"/>
  <c r="AY2536" i="2"/>
  <c r="AZ2536" i="2"/>
  <c r="BH2536" i="2"/>
  <c r="M2537" i="2"/>
  <c r="AS2537" i="2"/>
  <c r="AT2537" i="2"/>
  <c r="AU2537" i="2"/>
  <c r="AV2537" i="2"/>
  <c r="AW2537" i="2"/>
  <c r="AX2537" i="2"/>
  <c r="AY2537" i="2"/>
  <c r="AZ2537" i="2"/>
  <c r="BH2537" i="2"/>
  <c r="M2538" i="2"/>
  <c r="AS2538" i="2"/>
  <c r="AT2538" i="2"/>
  <c r="AU2538" i="2"/>
  <c r="AV2538" i="2"/>
  <c r="AW2538" i="2"/>
  <c r="AX2538" i="2"/>
  <c r="AY2538" i="2"/>
  <c r="AZ2538" i="2"/>
  <c r="BH2538" i="2"/>
  <c r="M2539" i="2"/>
  <c r="AS2539" i="2"/>
  <c r="AT2539" i="2"/>
  <c r="AU2539" i="2"/>
  <c r="AV2539" i="2"/>
  <c r="AW2539" i="2"/>
  <c r="AX2539" i="2"/>
  <c r="AY2539" i="2"/>
  <c r="AZ2539" i="2"/>
  <c r="BH2539" i="2"/>
  <c r="M2540" i="2"/>
  <c r="AS2540" i="2"/>
  <c r="AT2540" i="2"/>
  <c r="AU2540" i="2"/>
  <c r="AV2540" i="2"/>
  <c r="AW2540" i="2"/>
  <c r="AX2540" i="2"/>
  <c r="AY2540" i="2"/>
  <c r="AZ2540" i="2"/>
  <c r="BH2540" i="2"/>
  <c r="M2541" i="2"/>
  <c r="AS2541" i="2"/>
  <c r="AT2541" i="2"/>
  <c r="AU2541" i="2"/>
  <c r="AV2541" i="2"/>
  <c r="AW2541" i="2"/>
  <c r="AX2541" i="2"/>
  <c r="AY2541" i="2"/>
  <c r="AZ2541" i="2"/>
  <c r="BH2541" i="2"/>
  <c r="M2542" i="2"/>
  <c r="AS2542" i="2"/>
  <c r="AT2542" i="2"/>
  <c r="AU2542" i="2"/>
  <c r="AV2542" i="2"/>
  <c r="AW2542" i="2"/>
  <c r="AX2542" i="2"/>
  <c r="AY2542" i="2"/>
  <c r="AZ2542" i="2"/>
  <c r="BH2542" i="2"/>
  <c r="M2543" i="2"/>
  <c r="AS2543" i="2"/>
  <c r="AT2543" i="2"/>
  <c r="AU2543" i="2"/>
  <c r="AV2543" i="2"/>
  <c r="AW2543" i="2"/>
  <c r="AX2543" i="2"/>
  <c r="AY2543" i="2"/>
  <c r="AZ2543" i="2"/>
  <c r="BH2543" i="2"/>
  <c r="M2544" i="2"/>
  <c r="AS2544" i="2"/>
  <c r="AT2544" i="2"/>
  <c r="AU2544" i="2"/>
  <c r="AV2544" i="2"/>
  <c r="AW2544" i="2"/>
  <c r="AX2544" i="2"/>
  <c r="AY2544" i="2"/>
  <c r="AZ2544" i="2"/>
  <c r="BH2544" i="2"/>
  <c r="M2545" i="2"/>
  <c r="AS2545" i="2"/>
  <c r="AT2545" i="2"/>
  <c r="AU2545" i="2"/>
  <c r="AV2545" i="2"/>
  <c r="AW2545" i="2"/>
  <c r="AX2545" i="2"/>
  <c r="AY2545" i="2"/>
  <c r="AZ2545" i="2"/>
  <c r="BH2545" i="2"/>
  <c r="M2546" i="2"/>
  <c r="AS2546" i="2"/>
  <c r="AT2546" i="2"/>
  <c r="AU2546" i="2"/>
  <c r="AV2546" i="2"/>
  <c r="AW2546" i="2"/>
  <c r="AX2546" i="2"/>
  <c r="AY2546" i="2"/>
  <c r="AZ2546" i="2"/>
  <c r="BH2546" i="2"/>
  <c r="M2547" i="2"/>
  <c r="AS2547" i="2"/>
  <c r="AT2547" i="2"/>
  <c r="AU2547" i="2"/>
  <c r="AV2547" i="2"/>
  <c r="AW2547" i="2"/>
  <c r="AX2547" i="2"/>
  <c r="AY2547" i="2"/>
  <c r="AZ2547" i="2"/>
  <c r="BH2547" i="2"/>
  <c r="M2548" i="2"/>
  <c r="AS2548" i="2"/>
  <c r="AT2548" i="2"/>
  <c r="AU2548" i="2"/>
  <c r="AV2548" i="2"/>
  <c r="AW2548" i="2"/>
  <c r="AX2548" i="2"/>
  <c r="AY2548" i="2"/>
  <c r="AZ2548" i="2"/>
  <c r="BH2548" i="2"/>
  <c r="M2549" i="2"/>
  <c r="AS2549" i="2"/>
  <c r="AT2549" i="2"/>
  <c r="AU2549" i="2"/>
  <c r="AV2549" i="2"/>
  <c r="AW2549" i="2"/>
  <c r="AX2549" i="2"/>
  <c r="AY2549" i="2"/>
  <c r="AZ2549" i="2"/>
  <c r="BH2549" i="2"/>
  <c r="M2550" i="2"/>
  <c r="AS2550" i="2"/>
  <c r="AT2550" i="2"/>
  <c r="AU2550" i="2"/>
  <c r="AV2550" i="2"/>
  <c r="AW2550" i="2"/>
  <c r="AX2550" i="2"/>
  <c r="AY2550" i="2"/>
  <c r="AZ2550" i="2"/>
  <c r="BH2550" i="2"/>
  <c r="M2551" i="2"/>
  <c r="AS2551" i="2"/>
  <c r="AT2551" i="2"/>
  <c r="AU2551" i="2"/>
  <c r="AV2551" i="2"/>
  <c r="AW2551" i="2"/>
  <c r="AX2551" i="2"/>
  <c r="AY2551" i="2"/>
  <c r="AZ2551" i="2"/>
  <c r="BH2551" i="2"/>
  <c r="M2552" i="2"/>
  <c r="AS2552" i="2"/>
  <c r="AT2552" i="2"/>
  <c r="AU2552" i="2"/>
  <c r="AV2552" i="2"/>
  <c r="AW2552" i="2"/>
  <c r="AX2552" i="2"/>
  <c r="AY2552" i="2"/>
  <c r="AZ2552" i="2"/>
  <c r="BH2552" i="2"/>
  <c r="M2553" i="2"/>
  <c r="AS2553" i="2"/>
  <c r="AT2553" i="2"/>
  <c r="AU2553" i="2"/>
  <c r="AV2553" i="2"/>
  <c r="AW2553" i="2"/>
  <c r="AX2553" i="2"/>
  <c r="AY2553" i="2"/>
  <c r="AZ2553" i="2"/>
  <c r="BH2553" i="2"/>
  <c r="M2554" i="2"/>
  <c r="AS2554" i="2"/>
  <c r="AT2554" i="2"/>
  <c r="AU2554" i="2"/>
  <c r="AV2554" i="2"/>
  <c r="AW2554" i="2"/>
  <c r="AX2554" i="2"/>
  <c r="AY2554" i="2"/>
  <c r="AZ2554" i="2"/>
  <c r="BH2554" i="2"/>
  <c r="M2555" i="2"/>
  <c r="AS2555" i="2"/>
  <c r="AT2555" i="2"/>
  <c r="AU2555" i="2"/>
  <c r="AV2555" i="2"/>
  <c r="AW2555" i="2"/>
  <c r="AX2555" i="2"/>
  <c r="AY2555" i="2"/>
  <c r="AZ2555" i="2"/>
  <c r="BH2555" i="2"/>
  <c r="M2556" i="2"/>
  <c r="AS2556" i="2"/>
  <c r="AT2556" i="2"/>
  <c r="AU2556" i="2"/>
  <c r="AV2556" i="2"/>
  <c r="AW2556" i="2"/>
  <c r="AX2556" i="2"/>
  <c r="AY2556" i="2"/>
  <c r="AZ2556" i="2"/>
  <c r="BH2556" i="2"/>
  <c r="M2557" i="2"/>
  <c r="AS2557" i="2"/>
  <c r="AT2557" i="2"/>
  <c r="AU2557" i="2"/>
  <c r="AV2557" i="2"/>
  <c r="AW2557" i="2"/>
  <c r="AX2557" i="2"/>
  <c r="AY2557" i="2"/>
  <c r="AZ2557" i="2"/>
  <c r="BH2557" i="2"/>
  <c r="M2558" i="2"/>
  <c r="AS2558" i="2"/>
  <c r="AT2558" i="2"/>
  <c r="AU2558" i="2"/>
  <c r="AV2558" i="2"/>
  <c r="AW2558" i="2"/>
  <c r="AX2558" i="2"/>
  <c r="AY2558" i="2"/>
  <c r="AZ2558" i="2"/>
  <c r="BH2558" i="2"/>
  <c r="M2559" i="2"/>
  <c r="AS2559" i="2"/>
  <c r="AT2559" i="2"/>
  <c r="AU2559" i="2"/>
  <c r="AV2559" i="2"/>
  <c r="AW2559" i="2"/>
  <c r="AX2559" i="2"/>
  <c r="AY2559" i="2"/>
  <c r="AZ2559" i="2"/>
  <c r="BH2559" i="2"/>
  <c r="M2560" i="2"/>
  <c r="AS2560" i="2"/>
  <c r="AT2560" i="2"/>
  <c r="AU2560" i="2"/>
  <c r="AV2560" i="2"/>
  <c r="AW2560" i="2"/>
  <c r="AX2560" i="2"/>
  <c r="AY2560" i="2"/>
  <c r="AZ2560" i="2"/>
  <c r="BH2560" i="2"/>
  <c r="M2561" i="2"/>
  <c r="AS2561" i="2"/>
  <c r="AT2561" i="2"/>
  <c r="AU2561" i="2"/>
  <c r="AV2561" i="2"/>
  <c r="AW2561" i="2"/>
  <c r="AX2561" i="2"/>
  <c r="AY2561" i="2"/>
  <c r="AZ2561" i="2"/>
  <c r="BH2561" i="2"/>
  <c r="M2562" i="2"/>
  <c r="AS2562" i="2"/>
  <c r="AT2562" i="2"/>
  <c r="AU2562" i="2"/>
  <c r="AV2562" i="2"/>
  <c r="AW2562" i="2"/>
  <c r="AX2562" i="2"/>
  <c r="AY2562" i="2"/>
  <c r="AZ2562" i="2"/>
  <c r="BH2562" i="2"/>
  <c r="M2563" i="2"/>
  <c r="AS2563" i="2"/>
  <c r="AT2563" i="2"/>
  <c r="AU2563" i="2"/>
  <c r="AV2563" i="2"/>
  <c r="AW2563" i="2"/>
  <c r="AX2563" i="2"/>
  <c r="AY2563" i="2"/>
  <c r="AZ2563" i="2"/>
  <c r="BH2563" i="2"/>
  <c r="M2564" i="2"/>
  <c r="AS2564" i="2"/>
  <c r="AT2564" i="2"/>
  <c r="AU2564" i="2"/>
  <c r="AV2564" i="2"/>
  <c r="AW2564" i="2"/>
  <c r="AX2564" i="2"/>
  <c r="AY2564" i="2"/>
  <c r="AZ2564" i="2"/>
  <c r="BH2564" i="2"/>
  <c r="M2565" i="2"/>
  <c r="AS2565" i="2"/>
  <c r="AT2565" i="2"/>
  <c r="AU2565" i="2"/>
  <c r="AV2565" i="2"/>
  <c r="AW2565" i="2"/>
  <c r="AX2565" i="2"/>
  <c r="AY2565" i="2"/>
  <c r="AZ2565" i="2"/>
  <c r="BH2565" i="2"/>
  <c r="M2566" i="2"/>
  <c r="AS2566" i="2"/>
  <c r="AT2566" i="2"/>
  <c r="AU2566" i="2"/>
  <c r="AV2566" i="2"/>
  <c r="AW2566" i="2"/>
  <c r="AX2566" i="2"/>
  <c r="AY2566" i="2"/>
  <c r="AZ2566" i="2"/>
  <c r="BH2566" i="2"/>
  <c r="M2567" i="2"/>
  <c r="AS2567" i="2"/>
  <c r="AT2567" i="2"/>
  <c r="AU2567" i="2"/>
  <c r="AV2567" i="2"/>
  <c r="AW2567" i="2"/>
  <c r="AX2567" i="2"/>
  <c r="AY2567" i="2"/>
  <c r="AZ2567" i="2"/>
  <c r="BH2567" i="2"/>
  <c r="M2568" i="2"/>
  <c r="AS2568" i="2"/>
  <c r="AT2568" i="2"/>
  <c r="AU2568" i="2"/>
  <c r="AV2568" i="2"/>
  <c r="AW2568" i="2"/>
  <c r="AX2568" i="2"/>
  <c r="AY2568" i="2"/>
  <c r="AZ2568" i="2"/>
  <c r="BH2568" i="2"/>
  <c r="M2569" i="2"/>
  <c r="AS2569" i="2"/>
  <c r="AT2569" i="2"/>
  <c r="AU2569" i="2"/>
  <c r="AV2569" i="2"/>
  <c r="AW2569" i="2"/>
  <c r="AX2569" i="2"/>
  <c r="AY2569" i="2"/>
  <c r="AZ2569" i="2"/>
  <c r="BH2569" i="2"/>
  <c r="M2570" i="2"/>
  <c r="AS2570" i="2"/>
  <c r="AT2570" i="2"/>
  <c r="AU2570" i="2"/>
  <c r="AV2570" i="2"/>
  <c r="AW2570" i="2"/>
  <c r="AX2570" i="2"/>
  <c r="AY2570" i="2"/>
  <c r="AZ2570" i="2"/>
  <c r="BH2570" i="2"/>
  <c r="M2571" i="2"/>
  <c r="AS2571" i="2"/>
  <c r="AT2571" i="2"/>
  <c r="AU2571" i="2"/>
  <c r="AV2571" i="2"/>
  <c r="AW2571" i="2"/>
  <c r="AX2571" i="2"/>
  <c r="AY2571" i="2"/>
  <c r="AZ2571" i="2"/>
  <c r="BH2571" i="2"/>
  <c r="M2572" i="2"/>
  <c r="AS2572" i="2"/>
  <c r="AT2572" i="2"/>
  <c r="AU2572" i="2"/>
  <c r="AV2572" i="2"/>
  <c r="AW2572" i="2"/>
  <c r="AX2572" i="2"/>
  <c r="AY2572" i="2"/>
  <c r="AZ2572" i="2"/>
  <c r="BH2572" i="2"/>
  <c r="M2573" i="2"/>
  <c r="AS2573" i="2"/>
  <c r="AT2573" i="2"/>
  <c r="AU2573" i="2"/>
  <c r="AV2573" i="2"/>
  <c r="AW2573" i="2"/>
  <c r="AX2573" i="2"/>
  <c r="AY2573" i="2"/>
  <c r="AZ2573" i="2"/>
  <c r="BH2573" i="2"/>
  <c r="M2574" i="2"/>
  <c r="AS2574" i="2"/>
  <c r="AT2574" i="2"/>
  <c r="AU2574" i="2"/>
  <c r="AV2574" i="2"/>
  <c r="AW2574" i="2"/>
  <c r="AX2574" i="2"/>
  <c r="AY2574" i="2"/>
  <c r="AZ2574" i="2"/>
  <c r="BH2574" i="2"/>
  <c r="M2575" i="2"/>
  <c r="AS2575" i="2"/>
  <c r="AT2575" i="2"/>
  <c r="AU2575" i="2"/>
  <c r="AV2575" i="2"/>
  <c r="AW2575" i="2"/>
  <c r="AX2575" i="2"/>
  <c r="AY2575" i="2"/>
  <c r="AZ2575" i="2"/>
  <c r="BH2575" i="2"/>
  <c r="M2576" i="2"/>
  <c r="AS2576" i="2"/>
  <c r="AT2576" i="2"/>
  <c r="AU2576" i="2"/>
  <c r="AV2576" i="2"/>
  <c r="AW2576" i="2"/>
  <c r="AX2576" i="2"/>
  <c r="AY2576" i="2"/>
  <c r="AZ2576" i="2"/>
  <c r="BH2576" i="2"/>
  <c r="M2577" i="2"/>
  <c r="AS2577" i="2"/>
  <c r="AT2577" i="2"/>
  <c r="AU2577" i="2"/>
  <c r="AV2577" i="2"/>
  <c r="AW2577" i="2"/>
  <c r="AX2577" i="2"/>
  <c r="AY2577" i="2"/>
  <c r="AZ2577" i="2"/>
  <c r="BH2577" i="2"/>
  <c r="M2578" i="2"/>
  <c r="AS2578" i="2"/>
  <c r="AT2578" i="2"/>
  <c r="AU2578" i="2"/>
  <c r="AV2578" i="2"/>
  <c r="AW2578" i="2"/>
  <c r="AX2578" i="2"/>
  <c r="AY2578" i="2"/>
  <c r="AZ2578" i="2"/>
  <c r="BH2578" i="2"/>
  <c r="M2579" i="2"/>
  <c r="AS2579" i="2"/>
  <c r="AT2579" i="2"/>
  <c r="AU2579" i="2"/>
  <c r="AV2579" i="2"/>
  <c r="AW2579" i="2"/>
  <c r="AX2579" i="2"/>
  <c r="AY2579" i="2"/>
  <c r="AZ2579" i="2"/>
  <c r="BH2579" i="2"/>
  <c r="M2580" i="2"/>
  <c r="AS2580" i="2"/>
  <c r="AT2580" i="2"/>
  <c r="AU2580" i="2"/>
  <c r="AV2580" i="2"/>
  <c r="AW2580" i="2"/>
  <c r="AX2580" i="2"/>
  <c r="AY2580" i="2"/>
  <c r="AZ2580" i="2"/>
  <c r="BH2580" i="2"/>
  <c r="M2581" i="2"/>
  <c r="AS2581" i="2"/>
  <c r="AT2581" i="2"/>
  <c r="AU2581" i="2"/>
  <c r="AV2581" i="2"/>
  <c r="AW2581" i="2"/>
  <c r="AX2581" i="2"/>
  <c r="AY2581" i="2"/>
  <c r="AZ2581" i="2"/>
  <c r="BH2581" i="2"/>
  <c r="M2582" i="2"/>
  <c r="AS2582" i="2"/>
  <c r="AT2582" i="2"/>
  <c r="AU2582" i="2"/>
  <c r="AV2582" i="2"/>
  <c r="AW2582" i="2"/>
  <c r="AX2582" i="2"/>
  <c r="AY2582" i="2"/>
  <c r="AZ2582" i="2"/>
  <c r="BH2582" i="2"/>
  <c r="M2583" i="2"/>
  <c r="AS2583" i="2"/>
  <c r="AT2583" i="2"/>
  <c r="AU2583" i="2"/>
  <c r="AV2583" i="2"/>
  <c r="AW2583" i="2"/>
  <c r="AX2583" i="2"/>
  <c r="AY2583" i="2"/>
  <c r="AZ2583" i="2"/>
  <c r="BH2583" i="2"/>
  <c r="M2584" i="2"/>
  <c r="AS2584" i="2"/>
  <c r="AT2584" i="2"/>
  <c r="AU2584" i="2"/>
  <c r="AV2584" i="2"/>
  <c r="AW2584" i="2"/>
  <c r="AX2584" i="2"/>
  <c r="AY2584" i="2"/>
  <c r="AZ2584" i="2"/>
  <c r="BH2584" i="2"/>
  <c r="M2585" i="2"/>
  <c r="AS2585" i="2"/>
  <c r="AT2585" i="2"/>
  <c r="AU2585" i="2"/>
  <c r="AV2585" i="2"/>
  <c r="AW2585" i="2"/>
  <c r="AX2585" i="2"/>
  <c r="AY2585" i="2"/>
  <c r="AZ2585" i="2"/>
  <c r="BH2585" i="2"/>
  <c r="M2586" i="2"/>
  <c r="AS2586" i="2"/>
  <c r="AT2586" i="2"/>
  <c r="AU2586" i="2"/>
  <c r="AV2586" i="2"/>
  <c r="AW2586" i="2"/>
  <c r="AX2586" i="2"/>
  <c r="AY2586" i="2"/>
  <c r="AZ2586" i="2"/>
  <c r="BH2586" i="2"/>
  <c r="M2587" i="2"/>
  <c r="AS2587" i="2"/>
  <c r="AT2587" i="2"/>
  <c r="AU2587" i="2"/>
  <c r="AV2587" i="2"/>
  <c r="AW2587" i="2"/>
  <c r="AX2587" i="2"/>
  <c r="AY2587" i="2"/>
  <c r="AZ2587" i="2"/>
  <c r="BH2587" i="2"/>
  <c r="M2588" i="2"/>
  <c r="AS2588" i="2"/>
  <c r="AT2588" i="2"/>
  <c r="AU2588" i="2"/>
  <c r="AV2588" i="2"/>
  <c r="AW2588" i="2"/>
  <c r="AX2588" i="2"/>
  <c r="AY2588" i="2"/>
  <c r="AZ2588" i="2"/>
  <c r="BH2588" i="2"/>
  <c r="M2589" i="2"/>
  <c r="AS2589" i="2"/>
  <c r="AT2589" i="2"/>
  <c r="AU2589" i="2"/>
  <c r="AV2589" i="2"/>
  <c r="AW2589" i="2"/>
  <c r="AX2589" i="2"/>
  <c r="AY2589" i="2"/>
  <c r="AZ2589" i="2"/>
  <c r="BH2589" i="2"/>
  <c r="M2590" i="2"/>
  <c r="AS2590" i="2"/>
  <c r="AT2590" i="2"/>
  <c r="AU2590" i="2"/>
  <c r="AV2590" i="2"/>
  <c r="AW2590" i="2"/>
  <c r="AX2590" i="2"/>
  <c r="AY2590" i="2"/>
  <c r="AZ2590" i="2"/>
  <c r="BH2590" i="2"/>
  <c r="M2591" i="2"/>
  <c r="AS2591" i="2"/>
  <c r="AT2591" i="2"/>
  <c r="AU2591" i="2"/>
  <c r="AV2591" i="2"/>
  <c r="AW2591" i="2"/>
  <c r="AX2591" i="2"/>
  <c r="AY2591" i="2"/>
  <c r="AZ2591" i="2"/>
  <c r="BH2591" i="2"/>
  <c r="M2592" i="2"/>
  <c r="AS2592" i="2"/>
  <c r="AT2592" i="2"/>
  <c r="AU2592" i="2"/>
  <c r="AV2592" i="2"/>
  <c r="AW2592" i="2"/>
  <c r="AX2592" i="2"/>
  <c r="AY2592" i="2"/>
  <c r="AZ2592" i="2"/>
  <c r="BH2592" i="2"/>
  <c r="M2593" i="2"/>
  <c r="AS2593" i="2"/>
  <c r="AT2593" i="2"/>
  <c r="AU2593" i="2"/>
  <c r="AV2593" i="2"/>
  <c r="AW2593" i="2"/>
  <c r="AX2593" i="2"/>
  <c r="AY2593" i="2"/>
  <c r="AZ2593" i="2"/>
  <c r="BH2593" i="2"/>
  <c r="M2594" i="2"/>
  <c r="AS2594" i="2"/>
  <c r="AT2594" i="2"/>
  <c r="AU2594" i="2"/>
  <c r="AV2594" i="2"/>
  <c r="AW2594" i="2"/>
  <c r="AX2594" i="2"/>
  <c r="AY2594" i="2"/>
  <c r="AZ2594" i="2"/>
  <c r="BH2594" i="2"/>
  <c r="M2595" i="2"/>
  <c r="AS2595" i="2"/>
  <c r="AT2595" i="2"/>
  <c r="AU2595" i="2"/>
  <c r="AV2595" i="2"/>
  <c r="AW2595" i="2"/>
  <c r="AX2595" i="2"/>
  <c r="AY2595" i="2"/>
  <c r="AZ2595" i="2"/>
  <c r="BH2595" i="2"/>
  <c r="M2596" i="2"/>
  <c r="AS2596" i="2"/>
  <c r="AT2596" i="2"/>
  <c r="AU2596" i="2"/>
  <c r="AV2596" i="2"/>
  <c r="AW2596" i="2"/>
  <c r="AX2596" i="2"/>
  <c r="AY2596" i="2"/>
  <c r="AZ2596" i="2"/>
  <c r="BH2596" i="2"/>
  <c r="M2597" i="2"/>
  <c r="AS2597" i="2"/>
  <c r="AT2597" i="2"/>
  <c r="AU2597" i="2"/>
  <c r="AV2597" i="2"/>
  <c r="AW2597" i="2"/>
  <c r="AX2597" i="2"/>
  <c r="AY2597" i="2"/>
  <c r="AZ2597" i="2"/>
  <c r="BH2597" i="2"/>
  <c r="M2598" i="2"/>
  <c r="AS2598" i="2"/>
  <c r="AT2598" i="2"/>
  <c r="AU2598" i="2"/>
  <c r="AV2598" i="2"/>
  <c r="AW2598" i="2"/>
  <c r="AX2598" i="2"/>
  <c r="AY2598" i="2"/>
  <c r="AZ2598" i="2"/>
  <c r="BH2598" i="2"/>
  <c r="M2599" i="2"/>
  <c r="AS2599" i="2"/>
  <c r="AT2599" i="2"/>
  <c r="AU2599" i="2"/>
  <c r="AV2599" i="2"/>
  <c r="AW2599" i="2"/>
  <c r="AX2599" i="2"/>
  <c r="AY2599" i="2"/>
  <c r="AZ2599" i="2"/>
  <c r="BH2599" i="2"/>
  <c r="M2600" i="2"/>
  <c r="AS2600" i="2"/>
  <c r="AT2600" i="2"/>
  <c r="AU2600" i="2"/>
  <c r="AV2600" i="2"/>
  <c r="AW2600" i="2"/>
  <c r="AX2600" i="2"/>
  <c r="AY2600" i="2"/>
  <c r="AZ2600" i="2"/>
  <c r="BH2600" i="2"/>
  <c r="M2601" i="2"/>
  <c r="AS2601" i="2"/>
  <c r="AT2601" i="2"/>
  <c r="AU2601" i="2"/>
  <c r="AV2601" i="2"/>
  <c r="AW2601" i="2"/>
  <c r="AX2601" i="2"/>
  <c r="AY2601" i="2"/>
  <c r="AZ2601" i="2"/>
  <c r="BH2601" i="2"/>
  <c r="M2602" i="2"/>
  <c r="AS2602" i="2"/>
  <c r="AT2602" i="2"/>
  <c r="AU2602" i="2"/>
  <c r="AV2602" i="2"/>
  <c r="AW2602" i="2"/>
  <c r="AX2602" i="2"/>
  <c r="AY2602" i="2"/>
  <c r="AZ2602" i="2"/>
  <c r="BH2602" i="2"/>
  <c r="M2603" i="2"/>
  <c r="AS2603" i="2"/>
  <c r="AT2603" i="2"/>
  <c r="AU2603" i="2"/>
  <c r="AV2603" i="2"/>
  <c r="AW2603" i="2"/>
  <c r="AX2603" i="2"/>
  <c r="AY2603" i="2"/>
  <c r="AZ2603" i="2"/>
  <c r="BH2603" i="2"/>
  <c r="M2604" i="2"/>
  <c r="AS2604" i="2"/>
  <c r="AT2604" i="2"/>
  <c r="AU2604" i="2"/>
  <c r="AV2604" i="2"/>
  <c r="AW2604" i="2"/>
  <c r="AX2604" i="2"/>
  <c r="AY2604" i="2"/>
  <c r="AZ2604" i="2"/>
  <c r="BH2604" i="2"/>
  <c r="M2605" i="2"/>
  <c r="AS2605" i="2"/>
  <c r="AT2605" i="2"/>
  <c r="AU2605" i="2"/>
  <c r="AV2605" i="2"/>
  <c r="AW2605" i="2"/>
  <c r="AX2605" i="2"/>
  <c r="AY2605" i="2"/>
  <c r="AZ2605" i="2"/>
  <c r="BH2605" i="2"/>
  <c r="M2606" i="2"/>
  <c r="AS2606" i="2"/>
  <c r="AT2606" i="2"/>
  <c r="AU2606" i="2"/>
  <c r="AV2606" i="2"/>
  <c r="AW2606" i="2"/>
  <c r="AX2606" i="2"/>
  <c r="AY2606" i="2"/>
  <c r="AZ2606" i="2"/>
  <c r="BH2606" i="2"/>
  <c r="M2607" i="2"/>
  <c r="AS2607" i="2"/>
  <c r="AT2607" i="2"/>
  <c r="AU2607" i="2"/>
  <c r="AV2607" i="2"/>
  <c r="AW2607" i="2"/>
  <c r="AX2607" i="2"/>
  <c r="AY2607" i="2"/>
  <c r="AZ2607" i="2"/>
  <c r="BH2607" i="2"/>
  <c r="M2608" i="2"/>
  <c r="AS2608" i="2"/>
  <c r="AT2608" i="2"/>
  <c r="AU2608" i="2"/>
  <c r="AV2608" i="2"/>
  <c r="AW2608" i="2"/>
  <c r="AX2608" i="2"/>
  <c r="AY2608" i="2"/>
  <c r="AZ2608" i="2"/>
  <c r="BH2608" i="2"/>
  <c r="M2609" i="2"/>
  <c r="AS2609" i="2"/>
  <c r="AT2609" i="2"/>
  <c r="AU2609" i="2"/>
  <c r="AV2609" i="2"/>
  <c r="AW2609" i="2"/>
  <c r="AX2609" i="2"/>
  <c r="AY2609" i="2"/>
  <c r="AZ2609" i="2"/>
  <c r="BH2609" i="2"/>
  <c r="M2610" i="2"/>
  <c r="AS2610" i="2"/>
  <c r="AT2610" i="2"/>
  <c r="AU2610" i="2"/>
  <c r="AV2610" i="2"/>
  <c r="AW2610" i="2"/>
  <c r="AX2610" i="2"/>
  <c r="AY2610" i="2"/>
  <c r="AZ2610" i="2"/>
  <c r="BH2610" i="2"/>
  <c r="M2611" i="2"/>
  <c r="AS2611" i="2"/>
  <c r="AT2611" i="2"/>
  <c r="AU2611" i="2"/>
  <c r="AV2611" i="2"/>
  <c r="AW2611" i="2"/>
  <c r="AX2611" i="2"/>
  <c r="AY2611" i="2"/>
  <c r="AZ2611" i="2"/>
  <c r="BH2611" i="2"/>
  <c r="M2612" i="2"/>
  <c r="AS2612" i="2"/>
  <c r="AT2612" i="2"/>
  <c r="AU2612" i="2"/>
  <c r="AV2612" i="2"/>
  <c r="AW2612" i="2"/>
  <c r="AX2612" i="2"/>
  <c r="AY2612" i="2"/>
  <c r="AZ2612" i="2"/>
  <c r="BH2612" i="2"/>
  <c r="M2613" i="2"/>
  <c r="AS2613" i="2"/>
  <c r="AT2613" i="2"/>
  <c r="AU2613" i="2"/>
  <c r="AV2613" i="2"/>
  <c r="AW2613" i="2"/>
  <c r="AX2613" i="2"/>
  <c r="AY2613" i="2"/>
  <c r="AZ2613" i="2"/>
  <c r="BH2613" i="2"/>
  <c r="M2614" i="2"/>
  <c r="AS2614" i="2"/>
  <c r="AT2614" i="2"/>
  <c r="AU2614" i="2"/>
  <c r="AV2614" i="2"/>
  <c r="AW2614" i="2"/>
  <c r="AX2614" i="2"/>
  <c r="AY2614" i="2"/>
  <c r="AZ2614" i="2"/>
  <c r="BH2614" i="2"/>
  <c r="M2615" i="2"/>
  <c r="AS2615" i="2"/>
  <c r="AT2615" i="2"/>
  <c r="AU2615" i="2"/>
  <c r="AV2615" i="2"/>
  <c r="AW2615" i="2"/>
  <c r="AX2615" i="2"/>
  <c r="AY2615" i="2"/>
  <c r="AZ2615" i="2"/>
  <c r="BH2615" i="2"/>
  <c r="M2616" i="2"/>
  <c r="AS2616" i="2"/>
  <c r="AT2616" i="2"/>
  <c r="AU2616" i="2"/>
  <c r="AV2616" i="2"/>
  <c r="AW2616" i="2"/>
  <c r="AX2616" i="2"/>
  <c r="AY2616" i="2"/>
  <c r="AZ2616" i="2"/>
  <c r="BH2616" i="2"/>
  <c r="M2617" i="2"/>
  <c r="AS2617" i="2"/>
  <c r="AT2617" i="2"/>
  <c r="AU2617" i="2"/>
  <c r="AV2617" i="2"/>
  <c r="AW2617" i="2"/>
  <c r="AX2617" i="2"/>
  <c r="AY2617" i="2"/>
  <c r="AZ2617" i="2"/>
  <c r="BH2617" i="2"/>
  <c r="M2618" i="2"/>
  <c r="AS2618" i="2"/>
  <c r="AT2618" i="2"/>
  <c r="AU2618" i="2"/>
  <c r="AV2618" i="2"/>
  <c r="AW2618" i="2"/>
  <c r="AX2618" i="2"/>
  <c r="AY2618" i="2"/>
  <c r="AZ2618" i="2"/>
  <c r="BH2618" i="2"/>
  <c r="M2619" i="2"/>
  <c r="AS2619" i="2"/>
  <c r="AT2619" i="2"/>
  <c r="AU2619" i="2"/>
  <c r="AV2619" i="2"/>
  <c r="AW2619" i="2"/>
  <c r="AX2619" i="2"/>
  <c r="AY2619" i="2"/>
  <c r="AZ2619" i="2"/>
  <c r="BH2619" i="2"/>
  <c r="M2620" i="2"/>
  <c r="AS2620" i="2"/>
  <c r="AT2620" i="2"/>
  <c r="AU2620" i="2"/>
  <c r="AV2620" i="2"/>
  <c r="AW2620" i="2"/>
  <c r="AX2620" i="2"/>
  <c r="AY2620" i="2"/>
  <c r="AZ2620" i="2"/>
  <c r="BH2620" i="2"/>
  <c r="M2621" i="2"/>
  <c r="AS2621" i="2"/>
  <c r="AT2621" i="2"/>
  <c r="AU2621" i="2"/>
  <c r="AV2621" i="2"/>
  <c r="AW2621" i="2"/>
  <c r="AX2621" i="2"/>
  <c r="AY2621" i="2"/>
  <c r="AZ2621" i="2"/>
  <c r="BH2621" i="2"/>
  <c r="M2622" i="2"/>
  <c r="AS2622" i="2"/>
  <c r="AT2622" i="2"/>
  <c r="AU2622" i="2"/>
  <c r="AV2622" i="2"/>
  <c r="AW2622" i="2"/>
  <c r="AX2622" i="2"/>
  <c r="AY2622" i="2"/>
  <c r="AZ2622" i="2"/>
  <c r="BH2622" i="2"/>
  <c r="M2623" i="2"/>
  <c r="AS2623" i="2"/>
  <c r="AT2623" i="2"/>
  <c r="AU2623" i="2"/>
  <c r="AV2623" i="2"/>
  <c r="AW2623" i="2"/>
  <c r="AX2623" i="2"/>
  <c r="AY2623" i="2"/>
  <c r="AZ2623" i="2"/>
  <c r="BW2623" i="2"/>
  <c r="AU2625" i="2"/>
  <c r="BH2625" i="2"/>
  <c r="M2626" i="2"/>
  <c r="AS2626" i="2"/>
  <c r="AT2626" i="2"/>
  <c r="AU2626" i="2"/>
  <c r="AV2626" i="2"/>
  <c r="AW2626" i="2"/>
  <c r="AX2626" i="2"/>
  <c r="AY2626" i="2"/>
  <c r="AZ2626" i="2"/>
  <c r="BH2626" i="2"/>
  <c r="M2627" i="2"/>
  <c r="AS2627" i="2"/>
  <c r="AT2627" i="2"/>
  <c r="AU2627" i="2"/>
  <c r="AV2627" i="2"/>
  <c r="AW2627" i="2"/>
  <c r="AX2627" i="2"/>
  <c r="AY2627" i="2"/>
  <c r="AZ2627" i="2"/>
  <c r="BH2627" i="2"/>
  <c r="M2628" i="2"/>
  <c r="AS2628" i="2"/>
  <c r="AT2628" i="2"/>
  <c r="AU2628" i="2"/>
  <c r="AV2628" i="2"/>
  <c r="AW2628" i="2"/>
  <c r="AX2628" i="2"/>
  <c r="AY2628" i="2"/>
  <c r="AZ2628" i="2"/>
  <c r="BH2628" i="2"/>
  <c r="M2629" i="2"/>
  <c r="AS2629" i="2"/>
  <c r="AT2629" i="2"/>
  <c r="AU2629" i="2"/>
  <c r="AV2629" i="2"/>
  <c r="AW2629" i="2"/>
  <c r="AX2629" i="2"/>
  <c r="AY2629" i="2"/>
  <c r="AZ2629" i="2"/>
  <c r="BH2629" i="2"/>
  <c r="M2630" i="2"/>
  <c r="AS2630" i="2"/>
  <c r="AT2630" i="2"/>
  <c r="AU2630" i="2"/>
  <c r="AV2630" i="2"/>
  <c r="AW2630" i="2"/>
  <c r="AX2630" i="2"/>
  <c r="AY2630" i="2"/>
  <c r="AZ2630" i="2"/>
  <c r="BH2630" i="2"/>
  <c r="M2631" i="2"/>
  <c r="AS2631" i="2"/>
  <c r="AT2631" i="2"/>
  <c r="AU2631" i="2"/>
  <c r="AV2631" i="2"/>
  <c r="AW2631" i="2"/>
  <c r="AX2631" i="2"/>
  <c r="AY2631" i="2"/>
  <c r="AZ2631" i="2"/>
  <c r="BH2631" i="2"/>
  <c r="M2632" i="2"/>
  <c r="AS2632" i="2"/>
  <c r="AT2632" i="2"/>
  <c r="AU2632" i="2"/>
  <c r="AV2632" i="2"/>
  <c r="AW2632" i="2"/>
  <c r="AX2632" i="2"/>
  <c r="AY2632" i="2"/>
  <c r="AZ2632" i="2"/>
  <c r="BH2632" i="2"/>
  <c r="M2633" i="2"/>
  <c r="AS2633" i="2"/>
  <c r="AT2633" i="2"/>
  <c r="AU2633" i="2"/>
  <c r="AV2633" i="2"/>
  <c r="AW2633" i="2"/>
  <c r="AX2633" i="2"/>
  <c r="AY2633" i="2"/>
  <c r="AZ2633" i="2"/>
  <c r="BH2633" i="2"/>
  <c r="M2634" i="2"/>
  <c r="AS2634" i="2"/>
  <c r="AT2634" i="2"/>
  <c r="AU2634" i="2"/>
  <c r="AV2634" i="2"/>
  <c r="AW2634" i="2"/>
  <c r="AX2634" i="2"/>
  <c r="AY2634" i="2"/>
  <c r="AZ2634" i="2"/>
  <c r="BH2634" i="2"/>
  <c r="M2635" i="2"/>
  <c r="AS2635" i="2"/>
  <c r="AT2635" i="2"/>
  <c r="AU2635" i="2"/>
  <c r="AV2635" i="2"/>
  <c r="AW2635" i="2"/>
  <c r="AX2635" i="2"/>
  <c r="AY2635" i="2"/>
  <c r="AZ2635" i="2"/>
  <c r="BH2635" i="2"/>
  <c r="M2636" i="2"/>
  <c r="AS2636" i="2"/>
  <c r="AT2636" i="2"/>
  <c r="AU2636" i="2"/>
  <c r="AV2636" i="2"/>
  <c r="AW2636" i="2"/>
  <c r="AX2636" i="2"/>
  <c r="AY2636" i="2"/>
  <c r="AZ2636" i="2"/>
  <c r="BH2636" i="2"/>
  <c r="M2637" i="2"/>
  <c r="AS2637" i="2"/>
  <c r="AT2637" i="2"/>
  <c r="AU2637" i="2"/>
  <c r="AV2637" i="2"/>
  <c r="AW2637" i="2"/>
  <c r="AX2637" i="2"/>
  <c r="AY2637" i="2"/>
  <c r="AZ2637" i="2"/>
  <c r="BH2637" i="2"/>
  <c r="M2638" i="2"/>
  <c r="AS2638" i="2"/>
  <c r="AT2638" i="2"/>
  <c r="AU2638" i="2"/>
  <c r="AV2638" i="2"/>
  <c r="AW2638" i="2"/>
  <c r="AX2638" i="2"/>
  <c r="AY2638" i="2"/>
  <c r="AZ2638" i="2"/>
  <c r="BH2638" i="2"/>
  <c r="M2639" i="2"/>
  <c r="AS2639" i="2"/>
  <c r="AT2639" i="2"/>
  <c r="AU2639" i="2"/>
  <c r="AV2639" i="2"/>
  <c r="AW2639" i="2"/>
  <c r="AX2639" i="2"/>
  <c r="AY2639" i="2"/>
  <c r="AZ2639" i="2"/>
  <c r="BH2639" i="2"/>
  <c r="M2640" i="2"/>
  <c r="AS2640" i="2"/>
  <c r="AT2640" i="2"/>
  <c r="AU2640" i="2"/>
  <c r="AV2640" i="2"/>
  <c r="AW2640" i="2"/>
  <c r="AX2640" i="2"/>
  <c r="AY2640" i="2"/>
  <c r="AZ2640" i="2"/>
  <c r="BH2640" i="2"/>
  <c r="M2641" i="2"/>
  <c r="AS2641" i="2"/>
  <c r="AT2641" i="2"/>
  <c r="AU2641" i="2"/>
  <c r="AV2641" i="2"/>
  <c r="AW2641" i="2"/>
  <c r="AX2641" i="2"/>
  <c r="AY2641" i="2"/>
  <c r="AZ2641" i="2"/>
  <c r="BH2641" i="2"/>
  <c r="M2642" i="2"/>
  <c r="AS2642" i="2"/>
  <c r="AT2642" i="2"/>
  <c r="AU2642" i="2"/>
  <c r="AV2642" i="2"/>
  <c r="AW2642" i="2"/>
  <c r="AX2642" i="2"/>
  <c r="AY2642" i="2"/>
  <c r="AZ2642" i="2"/>
  <c r="BH2642" i="2"/>
  <c r="M2643" i="2"/>
  <c r="AS2643" i="2"/>
  <c r="AT2643" i="2"/>
  <c r="AU2643" i="2"/>
  <c r="AV2643" i="2"/>
  <c r="AW2643" i="2"/>
  <c r="AX2643" i="2"/>
  <c r="AY2643" i="2"/>
  <c r="AZ2643" i="2"/>
  <c r="BH2643" i="2"/>
  <c r="M2644" i="2"/>
  <c r="AS2644" i="2"/>
  <c r="AT2644" i="2"/>
  <c r="AU2644" i="2"/>
  <c r="AV2644" i="2"/>
  <c r="AW2644" i="2"/>
  <c r="AX2644" i="2"/>
  <c r="AY2644" i="2"/>
  <c r="AZ2644" i="2"/>
  <c r="BH2644" i="2"/>
  <c r="M2645" i="2"/>
  <c r="AS2645" i="2"/>
  <c r="AT2645" i="2"/>
  <c r="AU2645" i="2"/>
  <c r="AV2645" i="2"/>
  <c r="AW2645" i="2"/>
  <c r="AX2645" i="2"/>
  <c r="AY2645" i="2"/>
  <c r="AZ2645" i="2"/>
  <c r="BH2645" i="2"/>
  <c r="M2646" i="2"/>
  <c r="AS2646" i="2"/>
  <c r="AT2646" i="2"/>
  <c r="AU2646" i="2"/>
  <c r="AV2646" i="2"/>
  <c r="AW2646" i="2"/>
  <c r="AX2646" i="2"/>
  <c r="AY2646" i="2"/>
  <c r="AZ2646" i="2"/>
  <c r="BH2646" i="2"/>
  <c r="M2647" i="2"/>
  <c r="AS2647" i="2"/>
  <c r="AT2647" i="2"/>
  <c r="AU2647" i="2"/>
  <c r="AV2647" i="2"/>
  <c r="AW2647" i="2"/>
  <c r="AX2647" i="2"/>
  <c r="AY2647" i="2"/>
  <c r="AZ2647" i="2"/>
  <c r="BH2647" i="2"/>
  <c r="M2648" i="2"/>
  <c r="AS2648" i="2"/>
  <c r="AT2648" i="2"/>
  <c r="AU2648" i="2"/>
  <c r="AV2648" i="2"/>
  <c r="AW2648" i="2"/>
  <c r="AX2648" i="2"/>
  <c r="AY2648" i="2"/>
  <c r="AZ2648" i="2"/>
  <c r="BH2648" i="2"/>
  <c r="M2649" i="2"/>
  <c r="AS2649" i="2"/>
  <c r="AT2649" i="2"/>
  <c r="AU2649" i="2"/>
  <c r="AV2649" i="2"/>
  <c r="AW2649" i="2"/>
  <c r="AX2649" i="2"/>
  <c r="AY2649" i="2"/>
  <c r="AZ2649" i="2"/>
  <c r="BH2649" i="2"/>
  <c r="M2650" i="2"/>
  <c r="AS2650" i="2"/>
  <c r="AT2650" i="2"/>
  <c r="AU2650" i="2"/>
  <c r="AV2650" i="2"/>
  <c r="AW2650" i="2"/>
  <c r="AX2650" i="2"/>
  <c r="AY2650" i="2"/>
  <c r="AZ2650" i="2"/>
  <c r="BH2650" i="2"/>
  <c r="M2651" i="2"/>
  <c r="AS2651" i="2"/>
  <c r="AT2651" i="2"/>
  <c r="AU2651" i="2"/>
  <c r="AV2651" i="2"/>
  <c r="AW2651" i="2"/>
  <c r="AX2651" i="2"/>
  <c r="AY2651" i="2"/>
  <c r="AZ2651" i="2"/>
  <c r="BH2651" i="2"/>
  <c r="M2652" i="2"/>
  <c r="AS2652" i="2"/>
  <c r="AT2652" i="2"/>
  <c r="AU2652" i="2"/>
  <c r="AV2652" i="2"/>
  <c r="AW2652" i="2"/>
  <c r="AX2652" i="2"/>
  <c r="AY2652" i="2"/>
  <c r="AZ2652" i="2"/>
  <c r="BH2652" i="2"/>
  <c r="M2653" i="2"/>
  <c r="AS2653" i="2"/>
  <c r="AT2653" i="2"/>
  <c r="AU2653" i="2"/>
  <c r="AV2653" i="2"/>
  <c r="AW2653" i="2"/>
  <c r="AX2653" i="2"/>
  <c r="AY2653" i="2"/>
  <c r="AZ2653" i="2"/>
  <c r="BH2653" i="2"/>
  <c r="M2654" i="2"/>
  <c r="AS2654" i="2"/>
  <c r="AT2654" i="2"/>
  <c r="AU2654" i="2"/>
  <c r="AV2654" i="2"/>
  <c r="AW2654" i="2"/>
  <c r="AX2654" i="2"/>
  <c r="AY2654" i="2"/>
  <c r="AZ2654" i="2"/>
  <c r="BH2654" i="2"/>
  <c r="M2655" i="2"/>
  <c r="AS2655" i="2"/>
  <c r="AT2655" i="2"/>
  <c r="AU2655" i="2"/>
  <c r="AV2655" i="2"/>
  <c r="AW2655" i="2"/>
  <c r="AX2655" i="2"/>
  <c r="AY2655" i="2"/>
  <c r="AZ2655" i="2"/>
  <c r="BH2655" i="2"/>
  <c r="M2656" i="2"/>
  <c r="AS2656" i="2"/>
  <c r="AT2656" i="2"/>
  <c r="AU2656" i="2"/>
  <c r="AV2656" i="2"/>
  <c r="AW2656" i="2"/>
  <c r="AX2656" i="2"/>
  <c r="AY2656" i="2"/>
  <c r="AZ2656" i="2"/>
  <c r="BH2656" i="2"/>
  <c r="M2657" i="2"/>
  <c r="AS2657" i="2"/>
  <c r="AT2657" i="2"/>
  <c r="AU2657" i="2"/>
  <c r="AV2657" i="2"/>
  <c r="AW2657" i="2"/>
  <c r="AX2657" i="2"/>
  <c r="AY2657" i="2"/>
  <c r="AZ2657" i="2"/>
  <c r="BH2657" i="2"/>
  <c r="M2658" i="2"/>
  <c r="AS2658" i="2"/>
  <c r="AT2658" i="2"/>
  <c r="AU2658" i="2"/>
  <c r="AV2658" i="2"/>
  <c r="AW2658" i="2"/>
  <c r="AX2658" i="2"/>
  <c r="AY2658" i="2"/>
  <c r="AZ2658" i="2"/>
  <c r="BH2658" i="2"/>
  <c r="M2659" i="2"/>
  <c r="AS2659" i="2"/>
  <c r="AT2659" i="2"/>
  <c r="AU2659" i="2"/>
  <c r="AV2659" i="2"/>
  <c r="AW2659" i="2"/>
  <c r="AX2659" i="2"/>
  <c r="AY2659" i="2"/>
  <c r="AZ2659" i="2"/>
  <c r="BH2659" i="2"/>
  <c r="M2660" i="2"/>
  <c r="AS2660" i="2"/>
  <c r="AT2660" i="2"/>
  <c r="AU2660" i="2"/>
  <c r="AV2660" i="2"/>
  <c r="AW2660" i="2"/>
  <c r="AX2660" i="2"/>
  <c r="AY2660" i="2"/>
  <c r="AZ2660" i="2"/>
  <c r="BH2660" i="2"/>
  <c r="M2661" i="2"/>
  <c r="AS2661" i="2"/>
  <c r="AT2661" i="2"/>
  <c r="AU2661" i="2"/>
  <c r="AV2661" i="2"/>
  <c r="AW2661" i="2"/>
  <c r="AX2661" i="2"/>
  <c r="AY2661" i="2"/>
  <c r="AZ2661" i="2"/>
  <c r="BH2661" i="2"/>
  <c r="M2662" i="2"/>
  <c r="AS2662" i="2"/>
  <c r="AT2662" i="2"/>
  <c r="AU2662" i="2"/>
  <c r="AV2662" i="2"/>
  <c r="AW2662" i="2"/>
  <c r="AX2662" i="2"/>
  <c r="AY2662" i="2"/>
  <c r="AZ2662" i="2"/>
  <c r="BH2662" i="2"/>
  <c r="M2663" i="2"/>
  <c r="AS2663" i="2"/>
  <c r="AT2663" i="2"/>
  <c r="AU2663" i="2"/>
  <c r="AV2663" i="2"/>
  <c r="AW2663" i="2"/>
  <c r="AX2663" i="2"/>
  <c r="AY2663" i="2"/>
  <c r="AZ2663" i="2"/>
  <c r="BH2663" i="2"/>
  <c r="M2664" i="2"/>
  <c r="AS2664" i="2"/>
  <c r="AT2664" i="2"/>
  <c r="AU2664" i="2"/>
  <c r="AV2664" i="2"/>
  <c r="AW2664" i="2"/>
  <c r="AX2664" i="2"/>
  <c r="AY2664" i="2"/>
  <c r="AZ2664" i="2"/>
  <c r="BH2664" i="2"/>
  <c r="M2665" i="2"/>
  <c r="AS2665" i="2"/>
  <c r="AT2665" i="2"/>
  <c r="AU2665" i="2"/>
  <c r="AV2665" i="2"/>
  <c r="AW2665" i="2"/>
  <c r="AX2665" i="2"/>
  <c r="AY2665" i="2"/>
  <c r="AZ2665" i="2"/>
  <c r="BH2665" i="2"/>
  <c r="M2666" i="2"/>
  <c r="AS2666" i="2"/>
  <c r="AT2666" i="2"/>
  <c r="AU2666" i="2"/>
  <c r="AV2666" i="2"/>
  <c r="AW2666" i="2"/>
  <c r="AX2666" i="2"/>
  <c r="AY2666" i="2"/>
  <c r="AZ2666" i="2"/>
  <c r="BH2666" i="2"/>
  <c r="M2667" i="2"/>
  <c r="AS2667" i="2"/>
  <c r="AT2667" i="2"/>
  <c r="AU2667" i="2"/>
  <c r="AV2667" i="2"/>
  <c r="AW2667" i="2"/>
  <c r="AX2667" i="2"/>
  <c r="AY2667" i="2"/>
  <c r="AZ2667" i="2"/>
  <c r="BH2667" i="2"/>
  <c r="M2668" i="2"/>
  <c r="AS2668" i="2"/>
  <c r="AT2668" i="2"/>
  <c r="AU2668" i="2"/>
  <c r="AV2668" i="2"/>
  <c r="AW2668" i="2"/>
  <c r="AX2668" i="2"/>
  <c r="AY2668" i="2"/>
  <c r="AZ2668" i="2"/>
  <c r="BH2668" i="2"/>
  <c r="M2669" i="2"/>
  <c r="AS2669" i="2"/>
  <c r="AT2669" i="2"/>
  <c r="AU2669" i="2"/>
  <c r="AV2669" i="2"/>
  <c r="AW2669" i="2"/>
  <c r="AX2669" i="2"/>
  <c r="AY2669" i="2"/>
  <c r="AZ2669" i="2"/>
  <c r="BH2669" i="2"/>
  <c r="M2670" i="2"/>
  <c r="AS2670" i="2"/>
  <c r="AT2670" i="2"/>
  <c r="AU2670" i="2"/>
  <c r="AV2670" i="2"/>
  <c r="AW2670" i="2"/>
  <c r="AX2670" i="2"/>
  <c r="AY2670" i="2"/>
  <c r="AZ2670" i="2"/>
  <c r="BH2670" i="2"/>
  <c r="M2671" i="2"/>
  <c r="AS2671" i="2"/>
  <c r="AT2671" i="2"/>
  <c r="AU2671" i="2"/>
  <c r="AV2671" i="2"/>
  <c r="AW2671" i="2"/>
  <c r="AX2671" i="2"/>
  <c r="AY2671" i="2"/>
  <c r="AZ2671" i="2"/>
  <c r="BH2671" i="2"/>
  <c r="M2672" i="2"/>
  <c r="AS2672" i="2"/>
  <c r="AT2672" i="2"/>
  <c r="AU2672" i="2"/>
  <c r="AV2672" i="2"/>
  <c r="AW2672" i="2"/>
  <c r="AX2672" i="2"/>
  <c r="AY2672" i="2"/>
  <c r="AZ2672" i="2"/>
  <c r="BH2672" i="2"/>
  <c r="M2673" i="2"/>
  <c r="AS2673" i="2"/>
  <c r="AT2673" i="2"/>
  <c r="AU2673" i="2"/>
  <c r="AV2673" i="2"/>
  <c r="AW2673" i="2"/>
  <c r="AX2673" i="2"/>
  <c r="AY2673" i="2"/>
  <c r="AZ2673" i="2"/>
  <c r="BH2673" i="2"/>
  <c r="M2674" i="2"/>
  <c r="AS2674" i="2"/>
  <c r="AT2674" i="2"/>
  <c r="AU2674" i="2"/>
  <c r="AV2674" i="2"/>
  <c r="AW2674" i="2"/>
  <c r="AX2674" i="2"/>
  <c r="AY2674" i="2"/>
  <c r="AZ2674" i="2"/>
  <c r="BH2674" i="2"/>
  <c r="M2675" i="2"/>
  <c r="AS2675" i="2"/>
  <c r="AT2675" i="2"/>
  <c r="AU2675" i="2"/>
  <c r="AV2675" i="2"/>
  <c r="AW2675" i="2"/>
  <c r="AX2675" i="2"/>
  <c r="AY2675" i="2"/>
  <c r="AZ2675" i="2"/>
  <c r="BH2675" i="2"/>
  <c r="M2676" i="2"/>
  <c r="AS2676" i="2"/>
  <c r="AT2676" i="2"/>
  <c r="AU2676" i="2"/>
  <c r="AV2676" i="2"/>
  <c r="AW2676" i="2"/>
  <c r="AX2676" i="2"/>
  <c r="AY2676" i="2"/>
  <c r="AZ2676" i="2"/>
  <c r="BH2676" i="2"/>
  <c r="M2677" i="2"/>
  <c r="AS2677" i="2"/>
  <c r="AT2677" i="2"/>
  <c r="AU2677" i="2"/>
  <c r="AV2677" i="2"/>
  <c r="AW2677" i="2"/>
  <c r="AX2677" i="2"/>
  <c r="AY2677" i="2"/>
  <c r="AZ2677" i="2"/>
  <c r="BH2677" i="2"/>
  <c r="M2678" i="2"/>
  <c r="AS2678" i="2"/>
  <c r="AT2678" i="2"/>
  <c r="AU2678" i="2"/>
  <c r="AV2678" i="2"/>
  <c r="AW2678" i="2"/>
  <c r="AX2678" i="2"/>
  <c r="AY2678" i="2"/>
  <c r="AZ2678" i="2"/>
  <c r="BH2678" i="2"/>
  <c r="M2679" i="2"/>
  <c r="AS2679" i="2"/>
  <c r="AT2679" i="2"/>
  <c r="AU2679" i="2"/>
  <c r="AV2679" i="2"/>
  <c r="AW2679" i="2"/>
  <c r="AX2679" i="2"/>
  <c r="AY2679" i="2"/>
  <c r="AZ2679" i="2"/>
  <c r="BH2679" i="2"/>
  <c r="M2680" i="2"/>
  <c r="AS2680" i="2"/>
  <c r="AT2680" i="2"/>
  <c r="AU2680" i="2"/>
  <c r="AV2680" i="2"/>
  <c r="AW2680" i="2"/>
  <c r="AX2680" i="2"/>
  <c r="AY2680" i="2"/>
  <c r="AZ2680" i="2"/>
  <c r="BH2680" i="2"/>
  <c r="M2681" i="2"/>
  <c r="AS2681" i="2"/>
  <c r="AT2681" i="2"/>
  <c r="AU2681" i="2"/>
  <c r="AV2681" i="2"/>
  <c r="AW2681" i="2"/>
  <c r="AX2681" i="2"/>
  <c r="AY2681" i="2"/>
  <c r="AZ2681" i="2"/>
  <c r="BH2681" i="2"/>
  <c r="M2682" i="2"/>
  <c r="AS2682" i="2"/>
  <c r="AT2682" i="2"/>
  <c r="AU2682" i="2"/>
  <c r="AV2682" i="2"/>
  <c r="AW2682" i="2"/>
  <c r="AX2682" i="2"/>
  <c r="AY2682" i="2"/>
  <c r="AZ2682" i="2"/>
  <c r="BH2682" i="2"/>
  <c r="M2683" i="2"/>
  <c r="AS2683" i="2"/>
  <c r="AT2683" i="2"/>
  <c r="AU2683" i="2"/>
  <c r="AV2683" i="2"/>
  <c r="AW2683" i="2"/>
  <c r="AX2683" i="2"/>
  <c r="AY2683" i="2"/>
  <c r="AZ2683" i="2"/>
  <c r="BH2683" i="2"/>
  <c r="M2684" i="2"/>
  <c r="AS2684" i="2"/>
  <c r="AT2684" i="2"/>
  <c r="AU2684" i="2"/>
  <c r="AV2684" i="2"/>
  <c r="AW2684" i="2"/>
  <c r="AX2684" i="2"/>
  <c r="AY2684" i="2"/>
  <c r="AZ2684" i="2"/>
  <c r="BH2684" i="2"/>
  <c r="M2685" i="2"/>
  <c r="AS2685" i="2"/>
  <c r="AT2685" i="2"/>
  <c r="AU2685" i="2"/>
  <c r="AV2685" i="2"/>
  <c r="AW2685" i="2"/>
  <c r="AX2685" i="2"/>
  <c r="AY2685" i="2"/>
  <c r="AZ2685" i="2"/>
  <c r="BH2685" i="2"/>
  <c r="M2686" i="2"/>
  <c r="AS2686" i="2"/>
  <c r="AT2686" i="2"/>
  <c r="AU2686" i="2"/>
  <c r="AV2686" i="2"/>
  <c r="AW2686" i="2"/>
  <c r="AX2686" i="2"/>
  <c r="AY2686" i="2"/>
  <c r="AZ2686" i="2"/>
  <c r="BH2686" i="2"/>
  <c r="M2687" i="2"/>
  <c r="AS2687" i="2"/>
  <c r="AT2687" i="2"/>
  <c r="AU2687" i="2"/>
  <c r="AV2687" i="2"/>
  <c r="AW2687" i="2"/>
  <c r="AX2687" i="2"/>
  <c r="AY2687" i="2"/>
  <c r="AZ2687" i="2"/>
  <c r="BH2687" i="2"/>
  <c r="M2688" i="2"/>
  <c r="AS2688" i="2"/>
  <c r="AT2688" i="2"/>
  <c r="AU2688" i="2"/>
  <c r="AV2688" i="2"/>
  <c r="AW2688" i="2"/>
  <c r="AX2688" i="2"/>
  <c r="AY2688" i="2"/>
  <c r="AZ2688" i="2"/>
  <c r="BH2688" i="2"/>
  <c r="M2689" i="2"/>
  <c r="AS2689" i="2"/>
  <c r="AT2689" i="2"/>
  <c r="AU2689" i="2"/>
  <c r="AV2689" i="2"/>
  <c r="AW2689" i="2"/>
  <c r="AX2689" i="2"/>
  <c r="AY2689" i="2"/>
  <c r="AZ2689" i="2"/>
  <c r="BH2689" i="2"/>
  <c r="M2690" i="2"/>
  <c r="AS2690" i="2"/>
  <c r="AT2690" i="2"/>
  <c r="AU2690" i="2"/>
  <c r="AV2690" i="2"/>
  <c r="AW2690" i="2"/>
  <c r="AX2690" i="2"/>
  <c r="AY2690" i="2"/>
  <c r="AZ2690" i="2"/>
  <c r="BH2690" i="2"/>
  <c r="M2691" i="2"/>
  <c r="AS2691" i="2"/>
  <c r="AT2691" i="2"/>
  <c r="AU2691" i="2"/>
  <c r="AV2691" i="2"/>
  <c r="AW2691" i="2"/>
  <c r="AX2691" i="2"/>
  <c r="AY2691" i="2"/>
  <c r="AZ2691" i="2"/>
  <c r="BH2691" i="2"/>
  <c r="M2692" i="2"/>
  <c r="AS2692" i="2"/>
  <c r="AT2692" i="2"/>
  <c r="AU2692" i="2"/>
  <c r="AV2692" i="2"/>
  <c r="AW2692" i="2"/>
  <c r="AX2692" i="2"/>
  <c r="AY2692" i="2"/>
  <c r="AZ2692" i="2"/>
  <c r="BH2692" i="2"/>
  <c r="M2693" i="2"/>
  <c r="AS2693" i="2"/>
  <c r="AT2693" i="2"/>
  <c r="AU2693" i="2"/>
  <c r="AV2693" i="2"/>
  <c r="AW2693" i="2"/>
  <c r="AX2693" i="2"/>
  <c r="AY2693" i="2"/>
  <c r="AZ2693" i="2"/>
  <c r="BH2693" i="2"/>
  <c r="M2694" i="2"/>
  <c r="AS2694" i="2"/>
  <c r="AT2694" i="2"/>
  <c r="AU2694" i="2"/>
  <c r="AV2694" i="2"/>
  <c r="AW2694" i="2"/>
  <c r="AX2694" i="2"/>
  <c r="AY2694" i="2"/>
  <c r="AZ2694" i="2"/>
  <c r="BH2694" i="2"/>
  <c r="M2695" i="2"/>
  <c r="AS2695" i="2"/>
  <c r="AT2695" i="2"/>
  <c r="AU2695" i="2"/>
  <c r="AV2695" i="2"/>
  <c r="AW2695" i="2"/>
  <c r="AX2695" i="2"/>
  <c r="AY2695" i="2"/>
  <c r="AZ2695" i="2"/>
  <c r="BH2695" i="2"/>
  <c r="M2696" i="2"/>
  <c r="AS2696" i="2"/>
  <c r="AT2696" i="2"/>
  <c r="AU2696" i="2"/>
  <c r="AV2696" i="2"/>
  <c r="AW2696" i="2"/>
  <c r="AX2696" i="2"/>
  <c r="AY2696" i="2"/>
  <c r="AZ2696" i="2"/>
  <c r="BH2696" i="2"/>
  <c r="M2697" i="2"/>
  <c r="AS2697" i="2"/>
  <c r="AT2697" i="2"/>
  <c r="AU2697" i="2"/>
  <c r="AV2697" i="2"/>
  <c r="AW2697" i="2"/>
  <c r="AX2697" i="2"/>
  <c r="AY2697" i="2"/>
  <c r="AZ2697" i="2"/>
  <c r="BH2697" i="2"/>
  <c r="M2698" i="2"/>
  <c r="AS2698" i="2"/>
  <c r="AT2698" i="2"/>
  <c r="AU2698" i="2"/>
  <c r="AV2698" i="2"/>
  <c r="AW2698" i="2"/>
  <c r="AX2698" i="2"/>
  <c r="AY2698" i="2"/>
  <c r="AZ2698" i="2"/>
  <c r="BH2698" i="2"/>
  <c r="M2699" i="2"/>
  <c r="AS2699" i="2"/>
  <c r="AT2699" i="2"/>
  <c r="AU2699" i="2"/>
  <c r="AV2699" i="2"/>
  <c r="AW2699" i="2"/>
  <c r="AX2699" i="2"/>
  <c r="AY2699" i="2"/>
  <c r="AZ2699" i="2"/>
  <c r="BH2699" i="2"/>
  <c r="M2700" i="2"/>
  <c r="AS2700" i="2"/>
  <c r="AT2700" i="2"/>
  <c r="AU2700" i="2"/>
  <c r="AV2700" i="2"/>
  <c r="AW2700" i="2"/>
  <c r="AX2700" i="2"/>
  <c r="AY2700" i="2"/>
  <c r="AZ2700" i="2"/>
  <c r="BH2700" i="2"/>
  <c r="M2701" i="2"/>
  <c r="AS2701" i="2"/>
  <c r="AT2701" i="2"/>
  <c r="AU2701" i="2"/>
  <c r="AV2701" i="2"/>
  <c r="AW2701" i="2"/>
  <c r="AX2701" i="2"/>
  <c r="AY2701" i="2"/>
  <c r="AZ2701" i="2"/>
  <c r="BH2701" i="2"/>
  <c r="M2702" i="2"/>
  <c r="AS2702" i="2"/>
  <c r="AT2702" i="2"/>
  <c r="AU2702" i="2"/>
  <c r="AV2702" i="2"/>
  <c r="AW2702" i="2"/>
  <c r="AX2702" i="2"/>
  <c r="AY2702" i="2"/>
  <c r="AZ2702" i="2"/>
  <c r="BH2702" i="2"/>
  <c r="M2703" i="2"/>
  <c r="AS2703" i="2"/>
  <c r="AT2703" i="2"/>
  <c r="AU2703" i="2"/>
  <c r="AV2703" i="2"/>
  <c r="AW2703" i="2"/>
  <c r="AX2703" i="2"/>
  <c r="AY2703" i="2"/>
  <c r="AZ2703" i="2"/>
  <c r="BH2703" i="2"/>
  <c r="M2704" i="2"/>
  <c r="AS2704" i="2"/>
  <c r="AT2704" i="2"/>
  <c r="AU2704" i="2"/>
  <c r="AV2704" i="2"/>
  <c r="AW2704" i="2"/>
  <c r="AX2704" i="2"/>
  <c r="AY2704" i="2"/>
  <c r="AZ2704" i="2"/>
  <c r="BH2704" i="2"/>
  <c r="M2705" i="2"/>
  <c r="AS2705" i="2"/>
  <c r="AT2705" i="2"/>
  <c r="AU2705" i="2"/>
  <c r="AV2705" i="2"/>
  <c r="AW2705" i="2"/>
  <c r="AX2705" i="2"/>
  <c r="AY2705" i="2"/>
  <c r="AZ2705" i="2"/>
  <c r="BH2705" i="2"/>
  <c r="M2706" i="2"/>
  <c r="AS2706" i="2"/>
  <c r="AT2706" i="2"/>
  <c r="AU2706" i="2"/>
  <c r="AV2706" i="2"/>
  <c r="AW2706" i="2"/>
  <c r="AX2706" i="2"/>
  <c r="AY2706" i="2"/>
  <c r="AZ2706" i="2"/>
  <c r="BH2706" i="2"/>
  <c r="M2707" i="2"/>
  <c r="AS2707" i="2"/>
  <c r="AT2707" i="2"/>
  <c r="AU2707" i="2"/>
  <c r="AV2707" i="2"/>
  <c r="AW2707" i="2"/>
  <c r="AX2707" i="2"/>
  <c r="AY2707" i="2"/>
  <c r="AZ2707" i="2"/>
  <c r="BH2707" i="2"/>
  <c r="M2708" i="2"/>
  <c r="AS2708" i="2"/>
  <c r="AT2708" i="2"/>
  <c r="AU2708" i="2"/>
  <c r="AV2708" i="2"/>
  <c r="AW2708" i="2"/>
  <c r="AX2708" i="2"/>
  <c r="AY2708" i="2"/>
  <c r="AZ2708" i="2"/>
  <c r="BH2708" i="2"/>
  <c r="M2709" i="2"/>
  <c r="AS2709" i="2"/>
  <c r="AT2709" i="2"/>
  <c r="AU2709" i="2"/>
  <c r="AV2709" i="2"/>
  <c r="AW2709" i="2"/>
  <c r="AX2709" i="2"/>
  <c r="AY2709" i="2"/>
  <c r="AZ2709" i="2"/>
  <c r="BH2709" i="2"/>
  <c r="M2710" i="2"/>
  <c r="AS2710" i="2"/>
  <c r="AT2710" i="2"/>
  <c r="AU2710" i="2"/>
  <c r="AV2710" i="2"/>
  <c r="AW2710" i="2"/>
  <c r="AX2710" i="2"/>
  <c r="AY2710" i="2"/>
  <c r="AZ2710" i="2"/>
  <c r="BH2710" i="2"/>
  <c r="M2711" i="2"/>
  <c r="AS2711" i="2"/>
  <c r="AT2711" i="2"/>
  <c r="AU2711" i="2"/>
  <c r="AV2711" i="2"/>
  <c r="AW2711" i="2"/>
  <c r="AX2711" i="2"/>
  <c r="AY2711" i="2"/>
  <c r="AZ2711" i="2"/>
  <c r="BH2711" i="2"/>
  <c r="M2712" i="2"/>
  <c r="AS2712" i="2"/>
  <c r="AT2712" i="2"/>
  <c r="AU2712" i="2"/>
  <c r="AV2712" i="2"/>
  <c r="AW2712" i="2"/>
  <c r="AX2712" i="2"/>
  <c r="AY2712" i="2"/>
  <c r="AZ2712" i="2"/>
  <c r="BH2712" i="2"/>
  <c r="M2713" i="2"/>
  <c r="AS2713" i="2"/>
  <c r="AT2713" i="2"/>
  <c r="AU2713" i="2"/>
  <c r="AV2713" i="2"/>
  <c r="AW2713" i="2"/>
  <c r="AX2713" i="2"/>
  <c r="AY2713" i="2"/>
  <c r="AZ2713" i="2"/>
  <c r="BH2713" i="2"/>
  <c r="M2714" i="2"/>
  <c r="AS2714" i="2"/>
  <c r="AT2714" i="2"/>
  <c r="AU2714" i="2"/>
  <c r="AV2714" i="2"/>
  <c r="AW2714" i="2"/>
  <c r="AX2714" i="2"/>
  <c r="AY2714" i="2"/>
  <c r="AZ2714" i="2"/>
  <c r="BH2714" i="2"/>
  <c r="M2715" i="2"/>
  <c r="AS2715" i="2"/>
  <c r="AT2715" i="2"/>
  <c r="AU2715" i="2"/>
  <c r="AV2715" i="2"/>
  <c r="AW2715" i="2"/>
  <c r="AX2715" i="2"/>
  <c r="AY2715" i="2"/>
  <c r="AZ2715" i="2"/>
  <c r="BH2715" i="2"/>
  <c r="M2716" i="2"/>
  <c r="AS2716" i="2"/>
  <c r="AT2716" i="2"/>
  <c r="AU2716" i="2"/>
  <c r="AV2716" i="2"/>
  <c r="AW2716" i="2"/>
  <c r="AX2716" i="2"/>
  <c r="AY2716" i="2"/>
  <c r="AZ2716" i="2"/>
  <c r="BH2716" i="2"/>
  <c r="M2717" i="2"/>
  <c r="AS2717" i="2"/>
  <c r="AT2717" i="2"/>
  <c r="AU2717" i="2"/>
  <c r="AV2717" i="2"/>
  <c r="AW2717" i="2"/>
  <c r="AX2717" i="2"/>
  <c r="AY2717" i="2"/>
  <c r="AZ2717" i="2"/>
  <c r="BH2717" i="2"/>
  <c r="M2718" i="2"/>
  <c r="AS2718" i="2"/>
  <c r="AT2718" i="2"/>
  <c r="AU2718" i="2"/>
  <c r="AV2718" i="2"/>
  <c r="AW2718" i="2"/>
  <c r="AX2718" i="2"/>
  <c r="AY2718" i="2"/>
  <c r="AZ2718" i="2"/>
  <c r="BH2718" i="2"/>
  <c r="M2719" i="2"/>
  <c r="AS2719" i="2"/>
  <c r="AT2719" i="2"/>
  <c r="AU2719" i="2"/>
  <c r="AV2719" i="2"/>
  <c r="AW2719" i="2"/>
  <c r="AX2719" i="2"/>
  <c r="AY2719" i="2"/>
  <c r="AZ2719" i="2"/>
  <c r="BH2719" i="2"/>
  <c r="M2720" i="2"/>
  <c r="AS2720" i="2"/>
  <c r="AT2720" i="2"/>
  <c r="AU2720" i="2"/>
  <c r="AV2720" i="2"/>
  <c r="AW2720" i="2"/>
  <c r="AX2720" i="2"/>
  <c r="AY2720" i="2"/>
  <c r="AZ2720" i="2"/>
  <c r="BH2720" i="2"/>
  <c r="M2721" i="2"/>
  <c r="AS2721" i="2"/>
  <c r="AT2721" i="2"/>
  <c r="AU2721" i="2"/>
  <c r="AV2721" i="2"/>
  <c r="AW2721" i="2"/>
  <c r="AX2721" i="2"/>
  <c r="AY2721" i="2"/>
  <c r="AZ2721" i="2"/>
  <c r="BH2721" i="2"/>
  <c r="M2722" i="2"/>
  <c r="AS2722" i="2"/>
  <c r="AT2722" i="2"/>
  <c r="AU2722" i="2"/>
  <c r="AV2722" i="2"/>
  <c r="AW2722" i="2"/>
  <c r="AX2722" i="2"/>
  <c r="AY2722" i="2"/>
  <c r="AZ2722" i="2"/>
  <c r="BH2722" i="2"/>
  <c r="M2723" i="2"/>
  <c r="AS2723" i="2"/>
  <c r="AT2723" i="2"/>
  <c r="AU2723" i="2"/>
  <c r="AV2723" i="2"/>
  <c r="AW2723" i="2"/>
  <c r="AX2723" i="2"/>
  <c r="AY2723" i="2"/>
  <c r="AZ2723" i="2"/>
  <c r="BH2723" i="2"/>
  <c r="M2724" i="2"/>
  <c r="AS2724" i="2"/>
  <c r="AT2724" i="2"/>
  <c r="AU2724" i="2"/>
  <c r="AV2724" i="2"/>
  <c r="AW2724" i="2"/>
  <c r="AX2724" i="2"/>
  <c r="AY2724" i="2"/>
  <c r="AZ2724" i="2"/>
  <c r="BH2724" i="2"/>
  <c r="M2725" i="2"/>
  <c r="AS2725" i="2"/>
  <c r="AT2725" i="2"/>
  <c r="AU2725" i="2"/>
  <c r="AV2725" i="2"/>
  <c r="AW2725" i="2"/>
  <c r="AX2725" i="2"/>
  <c r="AY2725" i="2"/>
  <c r="AZ2725" i="2"/>
  <c r="BH2725" i="2"/>
  <c r="M2726" i="2"/>
  <c r="AS2726" i="2"/>
  <c r="AT2726" i="2"/>
  <c r="AU2726" i="2"/>
  <c r="AV2726" i="2"/>
  <c r="AW2726" i="2"/>
  <c r="AX2726" i="2"/>
  <c r="AY2726" i="2"/>
  <c r="AZ2726" i="2"/>
  <c r="BH2726" i="2"/>
  <c r="M2727" i="2"/>
  <c r="AS2727" i="2"/>
  <c r="AT2727" i="2"/>
  <c r="AU2727" i="2"/>
  <c r="AV2727" i="2"/>
  <c r="AW2727" i="2"/>
  <c r="AX2727" i="2"/>
  <c r="AY2727" i="2"/>
  <c r="AZ2727" i="2"/>
  <c r="BH2727" i="2"/>
  <c r="M2728" i="2"/>
  <c r="AS2728" i="2"/>
  <c r="AT2728" i="2"/>
  <c r="AU2728" i="2"/>
  <c r="AV2728" i="2"/>
  <c r="AW2728" i="2"/>
  <c r="AX2728" i="2"/>
  <c r="AY2728" i="2"/>
  <c r="AZ2728" i="2"/>
  <c r="BH2728" i="2"/>
  <c r="M2729" i="2"/>
  <c r="AS2729" i="2"/>
  <c r="AT2729" i="2"/>
  <c r="AU2729" i="2"/>
  <c r="AV2729" i="2"/>
  <c r="AW2729" i="2"/>
  <c r="AX2729" i="2"/>
  <c r="AY2729" i="2"/>
  <c r="AZ2729" i="2"/>
  <c r="BH2729" i="2"/>
  <c r="M2730" i="2"/>
  <c r="AS2730" i="2"/>
  <c r="AT2730" i="2"/>
  <c r="AU2730" i="2"/>
  <c r="AV2730" i="2"/>
  <c r="AW2730" i="2"/>
  <c r="AX2730" i="2"/>
  <c r="AY2730" i="2"/>
  <c r="AZ2730" i="2"/>
  <c r="BH2730" i="2"/>
  <c r="M2731" i="2"/>
  <c r="AS2731" i="2"/>
  <c r="AT2731" i="2"/>
  <c r="AU2731" i="2"/>
  <c r="AV2731" i="2"/>
  <c r="AW2731" i="2"/>
  <c r="AX2731" i="2"/>
  <c r="AY2731" i="2"/>
  <c r="AZ2731" i="2"/>
  <c r="BH2731" i="2"/>
  <c r="M2732" i="2"/>
  <c r="AS2732" i="2"/>
  <c r="AT2732" i="2"/>
  <c r="AU2732" i="2"/>
  <c r="AV2732" i="2"/>
  <c r="AW2732" i="2"/>
  <c r="AX2732" i="2"/>
  <c r="AY2732" i="2"/>
  <c r="AZ2732" i="2"/>
  <c r="BH2732" i="2"/>
  <c r="M2733" i="2"/>
  <c r="AS2733" i="2"/>
  <c r="AT2733" i="2"/>
  <c r="AU2733" i="2"/>
  <c r="AV2733" i="2"/>
  <c r="AW2733" i="2"/>
  <c r="AX2733" i="2"/>
  <c r="AY2733" i="2"/>
  <c r="AZ2733" i="2"/>
  <c r="BH2733" i="2"/>
  <c r="M2734" i="2"/>
  <c r="AS2734" i="2"/>
  <c r="AT2734" i="2"/>
  <c r="AU2734" i="2"/>
  <c r="AV2734" i="2"/>
  <c r="AW2734" i="2"/>
  <c r="AX2734" i="2"/>
  <c r="AY2734" i="2"/>
  <c r="AZ2734" i="2"/>
  <c r="BH2734" i="2"/>
  <c r="M2735" i="2"/>
  <c r="AS2735" i="2"/>
  <c r="AT2735" i="2"/>
  <c r="AU2735" i="2"/>
  <c r="AV2735" i="2"/>
  <c r="AW2735" i="2"/>
  <c r="AX2735" i="2"/>
  <c r="AY2735" i="2"/>
  <c r="AZ2735" i="2"/>
  <c r="BH2735" i="2"/>
  <c r="M2736" i="2"/>
  <c r="AS2736" i="2"/>
  <c r="AT2736" i="2"/>
  <c r="AU2736" i="2"/>
  <c r="AV2736" i="2"/>
  <c r="AW2736" i="2"/>
  <c r="AX2736" i="2"/>
  <c r="AY2736" i="2"/>
  <c r="AZ2736" i="2"/>
  <c r="BH2736" i="2"/>
  <c r="M2737" i="2"/>
  <c r="AS2737" i="2"/>
  <c r="AT2737" i="2"/>
  <c r="AU2737" i="2"/>
  <c r="AV2737" i="2"/>
  <c r="AW2737" i="2"/>
  <c r="AX2737" i="2"/>
  <c r="AY2737" i="2"/>
  <c r="AZ2737" i="2"/>
  <c r="BH2737" i="2"/>
  <c r="M2738" i="2"/>
  <c r="AS2738" i="2"/>
  <c r="AT2738" i="2"/>
  <c r="AU2738" i="2"/>
  <c r="AV2738" i="2"/>
  <c r="AW2738" i="2"/>
  <c r="AX2738" i="2"/>
  <c r="AY2738" i="2"/>
  <c r="AZ2738" i="2"/>
  <c r="BH2738" i="2"/>
  <c r="M2739" i="2"/>
  <c r="AS2739" i="2"/>
  <c r="AT2739" i="2"/>
  <c r="AU2739" i="2"/>
  <c r="AV2739" i="2"/>
  <c r="AW2739" i="2"/>
  <c r="AX2739" i="2"/>
  <c r="AY2739" i="2"/>
  <c r="AZ2739" i="2"/>
  <c r="BH2739" i="2"/>
  <c r="M2740" i="2"/>
  <c r="AS2740" i="2"/>
  <c r="AT2740" i="2"/>
  <c r="AU2740" i="2"/>
  <c r="AV2740" i="2"/>
  <c r="AW2740" i="2"/>
  <c r="AX2740" i="2"/>
  <c r="AY2740" i="2"/>
  <c r="AZ2740" i="2"/>
  <c r="BH2740" i="2"/>
  <c r="M2741" i="2"/>
  <c r="AS2741" i="2"/>
  <c r="AT2741" i="2"/>
  <c r="AU2741" i="2"/>
  <c r="AV2741" i="2"/>
  <c r="AW2741" i="2"/>
  <c r="AX2741" i="2"/>
  <c r="AY2741" i="2"/>
  <c r="AZ2741" i="2"/>
  <c r="BH2741" i="2"/>
  <c r="M2742" i="2"/>
  <c r="AS2742" i="2"/>
  <c r="AT2742" i="2"/>
  <c r="AU2742" i="2"/>
  <c r="AV2742" i="2"/>
  <c r="AW2742" i="2"/>
  <c r="AX2742" i="2"/>
  <c r="AY2742" i="2"/>
  <c r="AZ2742" i="2"/>
  <c r="BH2742" i="2"/>
  <c r="M2743" i="2"/>
  <c r="AS2743" i="2"/>
  <c r="AT2743" i="2"/>
  <c r="AU2743" i="2"/>
  <c r="AV2743" i="2"/>
  <c r="AW2743" i="2"/>
  <c r="AX2743" i="2"/>
  <c r="AY2743" i="2"/>
  <c r="AZ2743" i="2"/>
  <c r="BH2743" i="2"/>
  <c r="M2744" i="2"/>
  <c r="AS2744" i="2"/>
  <c r="AT2744" i="2"/>
  <c r="AU2744" i="2"/>
  <c r="AV2744" i="2"/>
  <c r="AW2744" i="2"/>
  <c r="AX2744" i="2"/>
  <c r="AY2744" i="2"/>
  <c r="AZ2744" i="2"/>
  <c r="BH2744" i="2"/>
  <c r="M2745" i="2"/>
  <c r="AS2745" i="2"/>
  <c r="AT2745" i="2"/>
  <c r="AU2745" i="2"/>
  <c r="AV2745" i="2"/>
  <c r="AW2745" i="2"/>
  <c r="AX2745" i="2"/>
  <c r="AY2745" i="2"/>
  <c r="AZ2745" i="2"/>
  <c r="BH2745" i="2"/>
  <c r="M2746" i="2"/>
  <c r="AS2746" i="2"/>
  <c r="AT2746" i="2"/>
  <c r="AU2746" i="2"/>
  <c r="AV2746" i="2"/>
  <c r="AW2746" i="2"/>
  <c r="AX2746" i="2"/>
  <c r="AY2746" i="2"/>
  <c r="AZ2746" i="2"/>
  <c r="BH2746" i="2"/>
  <c r="M2747" i="2"/>
  <c r="AS2747" i="2"/>
  <c r="AT2747" i="2"/>
  <c r="AU2747" i="2"/>
  <c r="AV2747" i="2"/>
  <c r="AW2747" i="2"/>
  <c r="AX2747" i="2"/>
  <c r="AY2747" i="2"/>
  <c r="AZ2747" i="2"/>
  <c r="BH2747" i="2"/>
  <c r="M2748" i="2"/>
  <c r="AS2748" i="2"/>
  <c r="AT2748" i="2"/>
  <c r="AU2748" i="2"/>
  <c r="AV2748" i="2"/>
  <c r="AW2748" i="2"/>
  <c r="AX2748" i="2"/>
  <c r="AY2748" i="2"/>
  <c r="AZ2748" i="2"/>
  <c r="BH2748" i="2"/>
  <c r="M2749" i="2"/>
  <c r="AS2749" i="2"/>
  <c r="AT2749" i="2"/>
  <c r="AU2749" i="2"/>
  <c r="AV2749" i="2"/>
  <c r="AW2749" i="2"/>
  <c r="AX2749" i="2"/>
  <c r="AY2749" i="2"/>
  <c r="AZ2749" i="2"/>
  <c r="BH2749" i="2"/>
  <c r="M2750" i="2"/>
  <c r="AS2750" i="2"/>
  <c r="AT2750" i="2"/>
  <c r="AU2750" i="2"/>
  <c r="AV2750" i="2"/>
  <c r="AW2750" i="2"/>
  <c r="AX2750" i="2"/>
  <c r="AY2750" i="2"/>
  <c r="AZ2750" i="2"/>
  <c r="BH2750" i="2"/>
  <c r="M2751" i="2"/>
  <c r="AS2751" i="2"/>
  <c r="AT2751" i="2"/>
  <c r="AU2751" i="2"/>
  <c r="AV2751" i="2"/>
  <c r="AW2751" i="2"/>
  <c r="AX2751" i="2"/>
  <c r="AY2751" i="2"/>
  <c r="AZ2751" i="2"/>
  <c r="BH2751" i="2"/>
  <c r="M2752" i="2"/>
  <c r="AS2752" i="2"/>
  <c r="AT2752" i="2"/>
  <c r="AU2752" i="2"/>
  <c r="AV2752" i="2"/>
  <c r="AW2752" i="2"/>
  <c r="AX2752" i="2"/>
  <c r="AY2752" i="2"/>
  <c r="AZ2752" i="2"/>
  <c r="BH2752" i="2"/>
  <c r="M2753" i="2"/>
  <c r="AS2753" i="2"/>
  <c r="AT2753" i="2"/>
  <c r="AU2753" i="2"/>
  <c r="AV2753" i="2"/>
  <c r="AW2753" i="2"/>
  <c r="AX2753" i="2"/>
  <c r="AY2753" i="2"/>
  <c r="AZ2753" i="2"/>
  <c r="BH2753" i="2"/>
  <c r="M2754" i="2"/>
  <c r="AS2754" i="2"/>
  <c r="AT2754" i="2"/>
  <c r="AU2754" i="2"/>
  <c r="AV2754" i="2"/>
  <c r="AW2754" i="2"/>
  <c r="AX2754" i="2"/>
  <c r="AY2754" i="2"/>
  <c r="AZ2754" i="2"/>
  <c r="BH2754" i="2"/>
  <c r="M2755" i="2"/>
  <c r="AS2755" i="2"/>
  <c r="AT2755" i="2"/>
  <c r="AU2755" i="2"/>
  <c r="AV2755" i="2"/>
  <c r="AW2755" i="2"/>
  <c r="AX2755" i="2"/>
  <c r="AY2755" i="2"/>
  <c r="AZ2755" i="2"/>
  <c r="BH2755" i="2"/>
  <c r="M2756" i="2"/>
  <c r="AS2756" i="2"/>
  <c r="AT2756" i="2"/>
  <c r="AU2756" i="2"/>
  <c r="AV2756" i="2"/>
  <c r="AW2756" i="2"/>
  <c r="AX2756" i="2"/>
  <c r="AY2756" i="2"/>
  <c r="AZ2756" i="2"/>
  <c r="BH2756" i="2"/>
  <c r="M2757" i="2"/>
  <c r="AS2757" i="2"/>
  <c r="AT2757" i="2"/>
  <c r="AU2757" i="2"/>
  <c r="AV2757" i="2"/>
  <c r="AW2757" i="2"/>
  <c r="AX2757" i="2"/>
  <c r="AY2757" i="2"/>
  <c r="AZ2757" i="2"/>
  <c r="BH2757" i="2"/>
  <c r="M2758" i="2"/>
  <c r="AS2758" i="2"/>
  <c r="AT2758" i="2"/>
  <c r="AU2758" i="2"/>
  <c r="AV2758" i="2"/>
  <c r="AW2758" i="2"/>
  <c r="AX2758" i="2"/>
  <c r="AY2758" i="2"/>
  <c r="AZ2758" i="2"/>
  <c r="BH2758" i="2"/>
  <c r="M2759" i="2"/>
  <c r="AS2759" i="2"/>
  <c r="AT2759" i="2"/>
  <c r="AU2759" i="2"/>
  <c r="AV2759" i="2"/>
  <c r="AW2759" i="2"/>
  <c r="AX2759" i="2"/>
  <c r="AY2759" i="2"/>
  <c r="AZ2759" i="2"/>
  <c r="BH2759" i="2"/>
  <c r="M2760" i="2"/>
  <c r="AS2760" i="2"/>
  <c r="AT2760" i="2"/>
  <c r="AU2760" i="2"/>
  <c r="AV2760" i="2"/>
  <c r="AW2760" i="2"/>
  <c r="AX2760" i="2"/>
  <c r="AY2760" i="2"/>
  <c r="AZ2760" i="2"/>
  <c r="BH2760" i="2"/>
  <c r="M2761" i="2"/>
  <c r="AS2761" i="2"/>
  <c r="AT2761" i="2"/>
  <c r="AU2761" i="2"/>
  <c r="AV2761" i="2"/>
  <c r="AW2761" i="2"/>
  <c r="AX2761" i="2"/>
  <c r="AY2761" i="2"/>
  <c r="AZ2761" i="2"/>
  <c r="BH2761" i="2"/>
  <c r="M2762" i="2"/>
  <c r="AS2762" i="2"/>
  <c r="AT2762" i="2"/>
  <c r="AU2762" i="2"/>
  <c r="AV2762" i="2"/>
  <c r="AW2762" i="2"/>
  <c r="AX2762" i="2"/>
  <c r="AY2762" i="2"/>
  <c r="AZ2762" i="2"/>
  <c r="BH2762" i="2"/>
  <c r="M2763" i="2"/>
  <c r="AS2763" i="2"/>
  <c r="AT2763" i="2"/>
  <c r="AU2763" i="2"/>
  <c r="AV2763" i="2"/>
  <c r="AW2763" i="2"/>
  <c r="AX2763" i="2"/>
  <c r="AY2763" i="2"/>
  <c r="AZ2763" i="2"/>
  <c r="BH2763" i="2"/>
  <c r="M2764" i="2"/>
  <c r="AS2764" i="2"/>
  <c r="AT2764" i="2"/>
  <c r="AU2764" i="2"/>
  <c r="AV2764" i="2"/>
  <c r="AW2764" i="2"/>
  <c r="AX2764" i="2"/>
  <c r="AY2764" i="2"/>
  <c r="AZ2764" i="2"/>
  <c r="BH2764" i="2"/>
  <c r="M2765" i="2"/>
  <c r="AS2765" i="2"/>
  <c r="AT2765" i="2"/>
  <c r="AU2765" i="2"/>
  <c r="AV2765" i="2"/>
  <c r="AW2765" i="2"/>
  <c r="AX2765" i="2"/>
  <c r="AY2765" i="2"/>
  <c r="AZ2765" i="2"/>
  <c r="BH2765" i="2"/>
  <c r="M2766" i="2"/>
  <c r="AS2766" i="2"/>
  <c r="AT2766" i="2"/>
  <c r="AU2766" i="2"/>
  <c r="AV2766" i="2"/>
  <c r="AW2766" i="2"/>
  <c r="AX2766" i="2"/>
  <c r="AY2766" i="2"/>
  <c r="AZ2766" i="2"/>
  <c r="BH2766" i="2"/>
  <c r="M2767" i="2"/>
  <c r="AS2767" i="2"/>
  <c r="AT2767" i="2"/>
  <c r="AU2767" i="2"/>
  <c r="AV2767" i="2"/>
  <c r="AW2767" i="2"/>
  <c r="AX2767" i="2"/>
  <c r="AY2767" i="2"/>
  <c r="AZ2767" i="2"/>
  <c r="BH2767" i="2"/>
  <c r="M2768" i="2"/>
  <c r="AS2768" i="2"/>
  <c r="AT2768" i="2"/>
  <c r="AU2768" i="2"/>
  <c r="AV2768" i="2"/>
  <c r="AW2768" i="2"/>
  <c r="AX2768" i="2"/>
  <c r="AY2768" i="2"/>
  <c r="AZ2768" i="2"/>
  <c r="BH2768" i="2"/>
  <c r="M2769" i="2"/>
  <c r="AS2769" i="2"/>
  <c r="AT2769" i="2"/>
  <c r="AU2769" i="2"/>
  <c r="AV2769" i="2"/>
  <c r="AW2769" i="2"/>
  <c r="AX2769" i="2"/>
  <c r="AY2769" i="2"/>
  <c r="AZ2769" i="2"/>
  <c r="BH2769" i="2"/>
  <c r="M2770" i="2"/>
  <c r="AS2770" i="2"/>
  <c r="AT2770" i="2"/>
  <c r="AU2770" i="2"/>
  <c r="AV2770" i="2"/>
  <c r="AW2770" i="2"/>
  <c r="AX2770" i="2"/>
  <c r="AY2770" i="2"/>
  <c r="AZ2770" i="2"/>
  <c r="BH2770" i="2"/>
  <c r="M2771" i="2"/>
  <c r="AS2771" i="2"/>
  <c r="AT2771" i="2"/>
  <c r="AU2771" i="2"/>
  <c r="AV2771" i="2"/>
  <c r="AW2771" i="2"/>
  <c r="AX2771" i="2"/>
  <c r="AY2771" i="2"/>
  <c r="AZ2771" i="2"/>
  <c r="BH2771" i="2"/>
  <c r="M2772" i="2"/>
  <c r="AS2772" i="2"/>
  <c r="AT2772" i="2"/>
  <c r="AU2772" i="2"/>
  <c r="AV2772" i="2"/>
  <c r="AW2772" i="2"/>
  <c r="AX2772" i="2"/>
  <c r="AY2772" i="2"/>
  <c r="AZ2772" i="2"/>
  <c r="BH2772" i="2"/>
  <c r="M2773" i="2"/>
  <c r="AS2773" i="2"/>
  <c r="AT2773" i="2"/>
  <c r="AU2773" i="2"/>
  <c r="AV2773" i="2"/>
  <c r="AW2773" i="2"/>
  <c r="AX2773" i="2"/>
  <c r="AY2773" i="2"/>
  <c r="AZ2773" i="2"/>
  <c r="BH2773" i="2"/>
  <c r="M2774" i="2"/>
  <c r="AS2774" i="2"/>
  <c r="AT2774" i="2"/>
  <c r="AU2774" i="2"/>
  <c r="AV2774" i="2"/>
  <c r="AW2774" i="2"/>
  <c r="AX2774" i="2"/>
  <c r="AY2774" i="2"/>
  <c r="AZ2774" i="2"/>
  <c r="BH2774" i="2"/>
  <c r="M2775" i="2"/>
  <c r="AS2775" i="2"/>
  <c r="AT2775" i="2"/>
  <c r="AU2775" i="2"/>
  <c r="AV2775" i="2"/>
  <c r="AW2775" i="2"/>
  <c r="AX2775" i="2"/>
  <c r="AY2775" i="2"/>
  <c r="AZ2775" i="2"/>
  <c r="BH2775" i="2"/>
  <c r="M2776" i="2"/>
  <c r="AS2776" i="2"/>
  <c r="AT2776" i="2"/>
  <c r="AU2776" i="2"/>
  <c r="AV2776" i="2"/>
  <c r="AW2776" i="2"/>
  <c r="AX2776" i="2"/>
  <c r="AY2776" i="2"/>
  <c r="AZ2776" i="2"/>
  <c r="BH2776" i="2"/>
  <c r="M2777" i="2"/>
  <c r="AS2777" i="2"/>
  <c r="AT2777" i="2"/>
  <c r="AU2777" i="2"/>
  <c r="AV2777" i="2"/>
  <c r="AW2777" i="2"/>
  <c r="AX2777" i="2"/>
  <c r="AY2777" i="2"/>
  <c r="AZ2777" i="2"/>
  <c r="BH2777" i="2"/>
  <c r="M2778" i="2"/>
  <c r="AS2778" i="2"/>
  <c r="AT2778" i="2"/>
  <c r="AU2778" i="2"/>
  <c r="AV2778" i="2"/>
  <c r="AW2778" i="2"/>
  <c r="AX2778" i="2"/>
  <c r="AY2778" i="2"/>
  <c r="AZ2778" i="2"/>
  <c r="BH2778" i="2"/>
  <c r="M2779" i="2"/>
  <c r="AS2779" i="2"/>
  <c r="AT2779" i="2"/>
  <c r="AU2779" i="2"/>
  <c r="AV2779" i="2"/>
  <c r="AW2779" i="2"/>
  <c r="AX2779" i="2"/>
  <c r="AY2779" i="2"/>
  <c r="AZ2779" i="2"/>
  <c r="BH2779" i="2"/>
  <c r="M2780" i="2"/>
  <c r="AS2780" i="2"/>
  <c r="AT2780" i="2"/>
  <c r="AU2780" i="2"/>
  <c r="AV2780" i="2"/>
  <c r="AW2780" i="2"/>
  <c r="AX2780" i="2"/>
  <c r="AY2780" i="2"/>
  <c r="AZ2780" i="2"/>
  <c r="BH2780" i="2"/>
  <c r="M2781" i="2"/>
  <c r="AS2781" i="2"/>
  <c r="AT2781" i="2"/>
  <c r="AU2781" i="2"/>
  <c r="AV2781" i="2"/>
  <c r="AW2781" i="2"/>
  <c r="AX2781" i="2"/>
  <c r="AY2781" i="2"/>
  <c r="AZ2781" i="2"/>
  <c r="BH2781" i="2"/>
  <c r="M2782" i="2"/>
  <c r="AS2782" i="2"/>
  <c r="AT2782" i="2"/>
  <c r="AU2782" i="2"/>
  <c r="AV2782" i="2"/>
  <c r="AW2782" i="2"/>
  <c r="AX2782" i="2"/>
  <c r="AY2782" i="2"/>
  <c r="AZ2782" i="2"/>
  <c r="BH2782" i="2"/>
  <c r="M2783" i="2"/>
  <c r="AS2783" i="2"/>
  <c r="AT2783" i="2"/>
  <c r="AU2783" i="2"/>
  <c r="AV2783" i="2"/>
  <c r="AW2783" i="2"/>
  <c r="AX2783" i="2"/>
  <c r="AY2783" i="2"/>
  <c r="AZ2783" i="2"/>
  <c r="BH2783" i="2"/>
  <c r="M2784" i="2"/>
  <c r="AS2784" i="2"/>
  <c r="AT2784" i="2"/>
  <c r="AU2784" i="2"/>
  <c r="AV2784" i="2"/>
  <c r="AW2784" i="2"/>
  <c r="AX2784" i="2"/>
  <c r="AY2784" i="2"/>
  <c r="AZ2784" i="2"/>
  <c r="BH2784" i="2"/>
  <c r="M2785" i="2"/>
  <c r="AS2785" i="2"/>
  <c r="AT2785" i="2"/>
  <c r="AU2785" i="2"/>
  <c r="AV2785" i="2"/>
  <c r="AW2785" i="2"/>
  <c r="AX2785" i="2"/>
  <c r="AY2785" i="2"/>
  <c r="AZ2785" i="2"/>
  <c r="BH2785" i="2"/>
  <c r="M2786" i="2"/>
  <c r="AS2786" i="2"/>
  <c r="AT2786" i="2"/>
  <c r="AU2786" i="2"/>
  <c r="AV2786" i="2"/>
  <c r="AW2786" i="2"/>
  <c r="AX2786" i="2"/>
  <c r="AY2786" i="2"/>
  <c r="AZ2786" i="2"/>
  <c r="BH2786" i="2"/>
  <c r="M2787" i="2"/>
  <c r="AS2787" i="2"/>
  <c r="AT2787" i="2"/>
  <c r="AU2787" i="2"/>
  <c r="AV2787" i="2"/>
  <c r="AW2787" i="2"/>
  <c r="AX2787" i="2"/>
  <c r="AY2787" i="2"/>
  <c r="AZ2787" i="2"/>
  <c r="BH2787" i="2"/>
  <c r="M2788" i="2"/>
  <c r="AS2788" i="2"/>
  <c r="AT2788" i="2"/>
  <c r="AU2788" i="2"/>
  <c r="AV2788" i="2"/>
  <c r="AW2788" i="2"/>
  <c r="AX2788" i="2"/>
  <c r="AY2788" i="2"/>
  <c r="AZ2788" i="2"/>
  <c r="BH2788" i="2"/>
  <c r="M2789" i="2"/>
  <c r="AS2789" i="2"/>
  <c r="AT2789" i="2"/>
  <c r="AU2789" i="2"/>
  <c r="AV2789" i="2"/>
  <c r="AW2789" i="2"/>
  <c r="AX2789" i="2"/>
  <c r="AY2789" i="2"/>
  <c r="AZ2789" i="2"/>
  <c r="BH2789" i="2"/>
  <c r="M2790" i="2"/>
  <c r="AS2790" i="2"/>
  <c r="AT2790" i="2"/>
  <c r="AU2790" i="2"/>
  <c r="AV2790" i="2"/>
  <c r="AW2790" i="2"/>
  <c r="AX2790" i="2"/>
  <c r="AY2790" i="2"/>
  <c r="AZ2790" i="2"/>
  <c r="BH2790" i="2"/>
  <c r="M2791" i="2"/>
  <c r="AS2791" i="2"/>
  <c r="AT2791" i="2"/>
  <c r="AU2791" i="2"/>
  <c r="AV2791" i="2"/>
  <c r="AW2791" i="2"/>
  <c r="AX2791" i="2"/>
  <c r="AY2791" i="2"/>
  <c r="AZ2791" i="2"/>
  <c r="BH2791" i="2"/>
  <c r="M2792" i="2"/>
  <c r="AS2792" i="2"/>
  <c r="AT2792" i="2"/>
  <c r="AU2792" i="2"/>
  <c r="AV2792" i="2"/>
  <c r="AW2792" i="2"/>
  <c r="AX2792" i="2"/>
  <c r="AY2792" i="2"/>
  <c r="AZ2792" i="2"/>
  <c r="BH2792" i="2"/>
  <c r="M2793" i="2"/>
  <c r="AS2793" i="2"/>
  <c r="AT2793" i="2"/>
  <c r="AU2793" i="2"/>
  <c r="AV2793" i="2"/>
  <c r="AW2793" i="2"/>
  <c r="AX2793" i="2"/>
  <c r="AY2793" i="2"/>
  <c r="AZ2793" i="2"/>
  <c r="BH2793" i="2"/>
  <c r="M2794" i="2"/>
  <c r="AS2794" i="2"/>
  <c r="AT2794" i="2"/>
  <c r="AU2794" i="2"/>
  <c r="AV2794" i="2"/>
  <c r="AW2794" i="2"/>
  <c r="AX2794" i="2"/>
  <c r="AY2794" i="2"/>
  <c r="AZ2794" i="2"/>
  <c r="BH2794" i="2"/>
  <c r="M2795" i="2"/>
  <c r="AS2795" i="2"/>
  <c r="AT2795" i="2"/>
  <c r="AU2795" i="2"/>
  <c r="AV2795" i="2"/>
  <c r="AW2795" i="2"/>
  <c r="AX2795" i="2"/>
  <c r="AY2795" i="2"/>
  <c r="AZ2795" i="2"/>
  <c r="BH2795" i="2"/>
  <c r="M2796" i="2"/>
  <c r="AS2796" i="2"/>
  <c r="AT2796" i="2"/>
  <c r="AU2796" i="2"/>
  <c r="AV2796" i="2"/>
  <c r="AW2796" i="2"/>
  <c r="AX2796" i="2"/>
  <c r="AY2796" i="2"/>
  <c r="AZ2796" i="2"/>
  <c r="BH2796" i="2"/>
  <c r="M2797" i="2"/>
  <c r="AS2797" i="2"/>
  <c r="AT2797" i="2"/>
  <c r="AU2797" i="2"/>
  <c r="AV2797" i="2"/>
  <c r="AW2797" i="2"/>
  <c r="AX2797" i="2"/>
  <c r="AY2797" i="2"/>
  <c r="AZ2797" i="2"/>
  <c r="BH2797" i="2"/>
  <c r="M2798" i="2"/>
  <c r="AS2798" i="2"/>
  <c r="AT2798" i="2"/>
  <c r="AU2798" i="2"/>
  <c r="AV2798" i="2"/>
  <c r="AW2798" i="2"/>
  <c r="AX2798" i="2"/>
  <c r="AY2798" i="2"/>
  <c r="AZ2798" i="2"/>
  <c r="BH2798" i="2"/>
  <c r="M2799" i="2"/>
  <c r="AS2799" i="2"/>
  <c r="AT2799" i="2"/>
  <c r="AU2799" i="2"/>
  <c r="AV2799" i="2"/>
  <c r="AW2799" i="2"/>
  <c r="AX2799" i="2"/>
  <c r="AY2799" i="2"/>
  <c r="AZ2799" i="2"/>
  <c r="BH2799" i="2"/>
  <c r="M2800" i="2"/>
  <c r="AS2800" i="2"/>
  <c r="AT2800" i="2"/>
  <c r="AU2800" i="2"/>
  <c r="AV2800" i="2"/>
  <c r="AW2800" i="2"/>
  <c r="AX2800" i="2"/>
  <c r="AY2800" i="2"/>
  <c r="AZ2800" i="2"/>
  <c r="BH2800" i="2"/>
  <c r="M2801" i="2"/>
  <c r="AS2801" i="2"/>
  <c r="AT2801" i="2"/>
  <c r="AU2801" i="2"/>
  <c r="AV2801" i="2"/>
  <c r="AW2801" i="2"/>
  <c r="AX2801" i="2"/>
  <c r="AY2801" i="2"/>
  <c r="AZ2801" i="2"/>
  <c r="BH2801" i="2"/>
  <c r="M2802" i="2"/>
  <c r="AS2802" i="2"/>
  <c r="AT2802" i="2"/>
  <c r="AU2802" i="2"/>
  <c r="AV2802" i="2"/>
  <c r="AW2802" i="2"/>
  <c r="AX2802" i="2"/>
  <c r="AY2802" i="2"/>
  <c r="AZ2802" i="2"/>
  <c r="BH2802" i="2"/>
  <c r="M2803" i="2"/>
  <c r="AS2803" i="2"/>
  <c r="AT2803" i="2"/>
  <c r="AU2803" i="2"/>
  <c r="AV2803" i="2"/>
  <c r="AW2803" i="2"/>
  <c r="AX2803" i="2"/>
  <c r="AY2803" i="2"/>
  <c r="AZ2803" i="2"/>
  <c r="BH2803" i="2"/>
  <c r="M2804" i="2"/>
  <c r="AS2804" i="2"/>
  <c r="AT2804" i="2"/>
  <c r="AU2804" i="2"/>
  <c r="AV2804" i="2"/>
  <c r="AW2804" i="2"/>
  <c r="AX2804" i="2"/>
  <c r="AY2804" i="2"/>
  <c r="AZ2804" i="2"/>
  <c r="BH2804" i="2"/>
  <c r="M2805" i="2"/>
  <c r="AS2805" i="2"/>
  <c r="AT2805" i="2"/>
  <c r="AU2805" i="2"/>
  <c r="AV2805" i="2"/>
  <c r="AW2805" i="2"/>
  <c r="AX2805" i="2"/>
  <c r="AY2805" i="2"/>
  <c r="AZ2805" i="2"/>
  <c r="BH2805" i="2"/>
  <c r="M2806" i="2"/>
  <c r="AS2806" i="2"/>
  <c r="AT2806" i="2"/>
  <c r="AU2806" i="2"/>
  <c r="AV2806" i="2"/>
  <c r="AW2806" i="2"/>
  <c r="AX2806" i="2"/>
  <c r="AY2806" i="2"/>
  <c r="AZ2806" i="2"/>
  <c r="BH2806" i="2"/>
  <c r="M2807" i="2"/>
  <c r="AS2807" i="2"/>
  <c r="AT2807" i="2"/>
  <c r="AU2807" i="2"/>
  <c r="AV2807" i="2"/>
  <c r="AW2807" i="2"/>
  <c r="AX2807" i="2"/>
  <c r="AY2807" i="2"/>
  <c r="AZ2807" i="2"/>
  <c r="BH2807" i="2"/>
  <c r="M2808" i="2"/>
  <c r="AS2808" i="2"/>
  <c r="AT2808" i="2"/>
  <c r="AU2808" i="2"/>
  <c r="AV2808" i="2"/>
  <c r="AW2808" i="2"/>
  <c r="AX2808" i="2"/>
  <c r="AY2808" i="2"/>
  <c r="AZ2808" i="2"/>
  <c r="BH2808" i="2"/>
  <c r="M2809" i="2"/>
  <c r="AS2809" i="2"/>
  <c r="AT2809" i="2"/>
  <c r="AU2809" i="2"/>
  <c r="AV2809" i="2"/>
  <c r="AW2809" i="2"/>
  <c r="AX2809" i="2"/>
  <c r="AY2809" i="2"/>
  <c r="AZ2809" i="2"/>
  <c r="BH2809" i="2"/>
  <c r="M2810" i="2"/>
  <c r="AS2810" i="2"/>
  <c r="AT2810" i="2"/>
  <c r="AU2810" i="2"/>
  <c r="AV2810" i="2"/>
  <c r="AW2810" i="2"/>
  <c r="AX2810" i="2"/>
  <c r="AY2810" i="2"/>
  <c r="AZ2810" i="2"/>
  <c r="BH2810" i="2"/>
  <c r="M2811" i="2"/>
  <c r="AS2811" i="2"/>
  <c r="AT2811" i="2"/>
  <c r="AU2811" i="2"/>
  <c r="AV2811" i="2"/>
  <c r="AW2811" i="2"/>
  <c r="AX2811" i="2"/>
  <c r="AY2811" i="2"/>
  <c r="AZ2811" i="2"/>
  <c r="BH2811" i="2"/>
  <c r="M2812" i="2"/>
  <c r="AS2812" i="2"/>
  <c r="AT2812" i="2"/>
  <c r="AU2812" i="2"/>
  <c r="AV2812" i="2"/>
  <c r="AW2812" i="2"/>
  <c r="AX2812" i="2"/>
  <c r="AY2812" i="2"/>
  <c r="AZ2812" i="2"/>
  <c r="BH2812" i="2"/>
  <c r="M2813" i="2"/>
  <c r="AS2813" i="2"/>
  <c r="AT2813" i="2"/>
  <c r="AU2813" i="2"/>
  <c r="AV2813" i="2"/>
  <c r="AW2813" i="2"/>
  <c r="AX2813" i="2"/>
  <c r="AY2813" i="2"/>
  <c r="AZ2813" i="2"/>
  <c r="BH2813" i="2"/>
  <c r="M2814" i="2"/>
  <c r="AS2814" i="2"/>
  <c r="AT2814" i="2"/>
  <c r="AU2814" i="2"/>
  <c r="AV2814" i="2"/>
  <c r="AW2814" i="2"/>
  <c r="AX2814" i="2"/>
  <c r="AY2814" i="2"/>
  <c r="AZ2814" i="2"/>
  <c r="BH2814" i="2"/>
  <c r="M2815" i="2"/>
  <c r="AS2815" i="2"/>
  <c r="AT2815" i="2"/>
  <c r="AU2815" i="2"/>
  <c r="AV2815" i="2"/>
  <c r="AW2815" i="2"/>
  <c r="AX2815" i="2"/>
  <c r="AY2815" i="2"/>
  <c r="AZ2815" i="2"/>
  <c r="BH2815" i="2"/>
  <c r="M2816" i="2"/>
  <c r="AS2816" i="2"/>
  <c r="AT2816" i="2"/>
  <c r="AU2816" i="2"/>
  <c r="AV2816" i="2"/>
  <c r="AW2816" i="2"/>
  <c r="AX2816" i="2"/>
  <c r="AY2816" i="2"/>
  <c r="AZ2816" i="2"/>
  <c r="BH2816" i="2"/>
  <c r="M2817" i="2"/>
  <c r="AS2817" i="2"/>
  <c r="AT2817" i="2"/>
  <c r="AU2817" i="2"/>
  <c r="AV2817" i="2"/>
  <c r="AW2817" i="2"/>
  <c r="AX2817" i="2"/>
  <c r="AY2817" i="2"/>
  <c r="AZ2817" i="2"/>
  <c r="BH2817" i="2"/>
  <c r="M2818" i="2"/>
  <c r="AS2818" i="2"/>
  <c r="AT2818" i="2"/>
  <c r="AU2818" i="2"/>
  <c r="AV2818" i="2"/>
  <c r="AW2818" i="2"/>
  <c r="AX2818" i="2"/>
  <c r="AY2818" i="2"/>
  <c r="AZ2818" i="2"/>
  <c r="BH2818" i="2"/>
  <c r="M2819" i="2"/>
  <c r="AS2819" i="2"/>
  <c r="AT2819" i="2"/>
  <c r="AU2819" i="2"/>
  <c r="AV2819" i="2"/>
  <c r="AW2819" i="2"/>
  <c r="AX2819" i="2"/>
  <c r="AY2819" i="2"/>
  <c r="AZ2819" i="2"/>
  <c r="BH2819" i="2"/>
  <c r="M2820" i="2"/>
  <c r="AS2820" i="2"/>
  <c r="AT2820" i="2"/>
  <c r="AU2820" i="2"/>
  <c r="AV2820" i="2"/>
  <c r="AW2820" i="2"/>
  <c r="AX2820" i="2"/>
  <c r="AY2820" i="2"/>
  <c r="AZ2820" i="2"/>
  <c r="BH2820" i="2"/>
  <c r="M2821" i="2"/>
  <c r="AS2821" i="2"/>
  <c r="AT2821" i="2"/>
  <c r="AU2821" i="2"/>
  <c r="AV2821" i="2"/>
  <c r="AW2821" i="2"/>
  <c r="AX2821" i="2"/>
  <c r="AY2821" i="2"/>
  <c r="AZ2821" i="2"/>
  <c r="BH2821" i="2"/>
  <c r="M2822" i="2"/>
  <c r="AS2822" i="2"/>
  <c r="AT2822" i="2"/>
  <c r="AU2822" i="2"/>
  <c r="AV2822" i="2"/>
  <c r="AW2822" i="2"/>
  <c r="AX2822" i="2"/>
  <c r="AY2822" i="2"/>
  <c r="AZ2822" i="2"/>
  <c r="BH2822" i="2"/>
  <c r="M2823" i="2"/>
  <c r="AS2823" i="2"/>
  <c r="AT2823" i="2"/>
  <c r="AU2823" i="2"/>
  <c r="AV2823" i="2"/>
  <c r="AW2823" i="2"/>
  <c r="AX2823" i="2"/>
  <c r="AY2823" i="2"/>
  <c r="AZ2823" i="2"/>
  <c r="BH2823" i="2"/>
  <c r="M2824" i="2"/>
  <c r="AS2824" i="2"/>
  <c r="AT2824" i="2"/>
  <c r="AU2824" i="2"/>
  <c r="AV2824" i="2"/>
  <c r="AW2824" i="2"/>
  <c r="AX2824" i="2"/>
  <c r="AY2824" i="2"/>
  <c r="AZ2824" i="2"/>
  <c r="BH2824" i="2"/>
  <c r="M2825" i="2"/>
  <c r="AS2825" i="2"/>
  <c r="AT2825" i="2"/>
  <c r="AU2825" i="2"/>
  <c r="AV2825" i="2"/>
  <c r="AW2825" i="2"/>
  <c r="AX2825" i="2"/>
  <c r="AY2825" i="2"/>
  <c r="AZ2825" i="2"/>
  <c r="BH2825" i="2"/>
  <c r="M2826" i="2"/>
  <c r="AS2826" i="2"/>
  <c r="AT2826" i="2"/>
  <c r="AU2826" i="2"/>
  <c r="AV2826" i="2"/>
  <c r="AW2826" i="2"/>
  <c r="AX2826" i="2"/>
  <c r="AY2826" i="2"/>
  <c r="AZ2826" i="2"/>
  <c r="BH2826" i="2"/>
  <c r="M2827" i="2"/>
  <c r="AS2827" i="2"/>
  <c r="AT2827" i="2"/>
  <c r="AU2827" i="2"/>
  <c r="AV2827" i="2"/>
  <c r="AW2827" i="2"/>
  <c r="AX2827" i="2"/>
  <c r="AY2827" i="2"/>
  <c r="AZ2827" i="2"/>
  <c r="BH2827" i="2"/>
  <c r="M2828" i="2"/>
  <c r="AS2828" i="2"/>
  <c r="AT2828" i="2"/>
  <c r="AU2828" i="2"/>
  <c r="AV2828" i="2"/>
  <c r="AW2828" i="2"/>
  <c r="AX2828" i="2"/>
  <c r="AY2828" i="2"/>
  <c r="AZ2828" i="2"/>
  <c r="BH2828" i="2"/>
  <c r="M2829" i="2"/>
  <c r="AS2829" i="2"/>
  <c r="AT2829" i="2"/>
  <c r="AU2829" i="2"/>
  <c r="AV2829" i="2"/>
  <c r="AW2829" i="2"/>
  <c r="AX2829" i="2"/>
  <c r="AY2829" i="2"/>
  <c r="AZ2829" i="2"/>
  <c r="BH2829" i="2"/>
  <c r="M2830" i="2"/>
  <c r="AS2830" i="2"/>
  <c r="AT2830" i="2"/>
  <c r="AU2830" i="2"/>
  <c r="AV2830" i="2"/>
  <c r="AW2830" i="2"/>
  <c r="AX2830" i="2"/>
  <c r="AY2830" i="2"/>
  <c r="AZ2830" i="2"/>
  <c r="BH2830" i="2"/>
  <c r="M2831" i="2"/>
  <c r="AS2831" i="2"/>
  <c r="AT2831" i="2"/>
  <c r="AU2831" i="2"/>
  <c r="AV2831" i="2"/>
  <c r="AW2831" i="2"/>
  <c r="AX2831" i="2"/>
  <c r="AY2831" i="2"/>
  <c r="AZ2831" i="2"/>
  <c r="BH2831" i="2"/>
  <c r="M2832" i="2"/>
  <c r="AS2832" i="2"/>
  <c r="AT2832" i="2"/>
  <c r="AU2832" i="2"/>
  <c r="AV2832" i="2"/>
  <c r="AW2832" i="2"/>
  <c r="AX2832" i="2"/>
  <c r="AY2832" i="2"/>
  <c r="AZ2832" i="2"/>
  <c r="BH2832" i="2"/>
  <c r="M2833" i="2"/>
  <c r="AS2833" i="2"/>
  <c r="AT2833" i="2"/>
  <c r="AU2833" i="2"/>
  <c r="AV2833" i="2"/>
  <c r="AW2833" i="2"/>
  <c r="AX2833" i="2"/>
  <c r="AY2833" i="2"/>
  <c r="AZ2833" i="2"/>
  <c r="BH2833" i="2"/>
  <c r="M2834" i="2"/>
  <c r="AS2834" i="2"/>
  <c r="AT2834" i="2"/>
  <c r="AU2834" i="2"/>
  <c r="AV2834" i="2"/>
  <c r="AW2834" i="2"/>
  <c r="AX2834" i="2"/>
  <c r="AY2834" i="2"/>
  <c r="AZ2834" i="2"/>
  <c r="BH2834" i="2"/>
  <c r="M2835" i="2"/>
  <c r="AS2835" i="2"/>
  <c r="AT2835" i="2"/>
  <c r="AU2835" i="2"/>
  <c r="AV2835" i="2"/>
  <c r="AW2835" i="2"/>
  <c r="AX2835" i="2"/>
  <c r="AY2835" i="2"/>
  <c r="AZ2835" i="2"/>
  <c r="BH2835" i="2"/>
  <c r="M2836" i="2"/>
  <c r="AS2836" i="2"/>
  <c r="AT2836" i="2"/>
  <c r="AU2836" i="2"/>
  <c r="AV2836" i="2"/>
  <c r="AW2836" i="2"/>
  <c r="AX2836" i="2"/>
  <c r="AY2836" i="2"/>
  <c r="AZ2836" i="2"/>
  <c r="BH2836" i="2"/>
  <c r="M2837" i="2"/>
  <c r="AS2837" i="2"/>
  <c r="AT2837" i="2"/>
  <c r="AU2837" i="2"/>
  <c r="AV2837" i="2"/>
  <c r="AW2837" i="2"/>
  <c r="AX2837" i="2"/>
  <c r="AY2837" i="2"/>
  <c r="AZ2837" i="2"/>
  <c r="BH2837" i="2"/>
  <c r="M2838" i="2"/>
  <c r="AS2838" i="2"/>
  <c r="AT2838" i="2"/>
  <c r="AU2838" i="2"/>
  <c r="AV2838" i="2"/>
  <c r="AW2838" i="2"/>
  <c r="AX2838" i="2"/>
  <c r="AY2838" i="2"/>
  <c r="AZ2838" i="2"/>
  <c r="BH2838" i="2"/>
  <c r="M2839" i="2"/>
  <c r="AS2839" i="2"/>
  <c r="AT2839" i="2"/>
  <c r="AU2839" i="2"/>
  <c r="AV2839" i="2"/>
  <c r="AW2839" i="2"/>
  <c r="AX2839" i="2"/>
  <c r="AY2839" i="2"/>
  <c r="AZ2839" i="2"/>
  <c r="BH2839" i="2"/>
  <c r="M2840" i="2"/>
  <c r="AS2840" i="2"/>
  <c r="AT2840" i="2"/>
  <c r="AU2840" i="2"/>
  <c r="AV2840" i="2"/>
  <c r="AW2840" i="2"/>
  <c r="AX2840" i="2"/>
  <c r="AY2840" i="2"/>
  <c r="AZ2840" i="2"/>
  <c r="BH2840" i="2"/>
  <c r="M2841" i="2"/>
  <c r="AS2841" i="2"/>
  <c r="AT2841" i="2"/>
  <c r="AU2841" i="2"/>
  <c r="AV2841" i="2"/>
  <c r="AW2841" i="2"/>
  <c r="AX2841" i="2"/>
  <c r="AY2841" i="2"/>
  <c r="AZ2841" i="2"/>
  <c r="BH2841" i="2"/>
  <c r="M2842" i="2"/>
  <c r="AS2842" i="2"/>
  <c r="AT2842" i="2"/>
  <c r="AU2842" i="2"/>
  <c r="AV2842" i="2"/>
  <c r="AW2842" i="2"/>
  <c r="AX2842" i="2"/>
  <c r="AY2842" i="2"/>
  <c r="AZ2842" i="2"/>
  <c r="BH2842" i="2"/>
  <c r="M2843" i="2"/>
  <c r="AS2843" i="2"/>
  <c r="AT2843" i="2"/>
  <c r="AU2843" i="2"/>
  <c r="AV2843" i="2"/>
  <c r="AW2843" i="2"/>
  <c r="AX2843" i="2"/>
  <c r="AY2843" i="2"/>
  <c r="AZ2843" i="2"/>
  <c r="BH2843" i="2"/>
  <c r="M2844" i="2"/>
  <c r="AS2844" i="2"/>
  <c r="AT2844" i="2"/>
  <c r="AU2844" i="2"/>
  <c r="AV2844" i="2"/>
  <c r="AW2844" i="2"/>
  <c r="AX2844" i="2"/>
  <c r="AY2844" i="2"/>
  <c r="AZ2844" i="2"/>
  <c r="BH2844" i="2"/>
  <c r="M2845" i="2"/>
  <c r="AS2845" i="2"/>
  <c r="AT2845" i="2"/>
  <c r="AU2845" i="2"/>
  <c r="AV2845" i="2"/>
  <c r="AW2845" i="2"/>
  <c r="AX2845" i="2"/>
  <c r="AY2845" i="2"/>
  <c r="AZ2845" i="2"/>
  <c r="BH2845" i="2"/>
  <c r="M2846" i="2"/>
  <c r="AS2846" i="2"/>
  <c r="AT2846" i="2"/>
  <c r="AU2846" i="2"/>
  <c r="AV2846" i="2"/>
  <c r="AW2846" i="2"/>
  <c r="AX2846" i="2"/>
  <c r="AY2846" i="2"/>
  <c r="AZ2846" i="2"/>
  <c r="BH2846" i="2"/>
  <c r="M2847" i="2"/>
  <c r="AS2847" i="2"/>
  <c r="AT2847" i="2"/>
  <c r="AU2847" i="2"/>
  <c r="AV2847" i="2"/>
  <c r="AW2847" i="2"/>
  <c r="AX2847" i="2"/>
  <c r="AY2847" i="2"/>
  <c r="AZ2847" i="2"/>
  <c r="BH2847" i="2"/>
  <c r="M2848" i="2"/>
  <c r="AS2848" i="2"/>
  <c r="AT2848" i="2"/>
  <c r="AU2848" i="2"/>
  <c r="AV2848" i="2"/>
  <c r="AW2848" i="2"/>
  <c r="AX2848" i="2"/>
  <c r="AY2848" i="2"/>
  <c r="AZ2848" i="2"/>
  <c r="BH2848" i="2"/>
  <c r="M2849" i="2"/>
  <c r="AS2849" i="2"/>
  <c r="AT2849" i="2"/>
  <c r="AU2849" i="2"/>
  <c r="AV2849" i="2"/>
  <c r="AW2849" i="2"/>
  <c r="AX2849" i="2"/>
  <c r="AY2849" i="2"/>
  <c r="AZ2849" i="2"/>
  <c r="BH2849" i="2"/>
  <c r="M2850" i="2"/>
  <c r="AS2850" i="2"/>
  <c r="AT2850" i="2"/>
  <c r="AU2850" i="2"/>
  <c r="AV2850" i="2"/>
  <c r="AW2850" i="2"/>
  <c r="AX2850" i="2"/>
  <c r="AY2850" i="2"/>
  <c r="AZ2850" i="2"/>
  <c r="BH2850" i="2"/>
  <c r="M2851" i="2"/>
  <c r="AS2851" i="2"/>
  <c r="AT2851" i="2"/>
  <c r="AU2851" i="2"/>
  <c r="AV2851" i="2"/>
  <c r="AW2851" i="2"/>
  <c r="AX2851" i="2"/>
  <c r="AY2851" i="2"/>
  <c r="AZ2851" i="2"/>
  <c r="BH2851" i="2"/>
  <c r="M2852" i="2"/>
  <c r="AS2852" i="2"/>
  <c r="AT2852" i="2"/>
  <c r="AU2852" i="2"/>
  <c r="AV2852" i="2"/>
  <c r="AW2852" i="2"/>
  <c r="AX2852" i="2"/>
  <c r="AY2852" i="2"/>
  <c r="AZ2852" i="2"/>
  <c r="BH2852" i="2"/>
  <c r="M2853" i="2"/>
  <c r="AS2853" i="2"/>
  <c r="AT2853" i="2"/>
  <c r="AU2853" i="2"/>
  <c r="AV2853" i="2"/>
  <c r="AW2853" i="2"/>
  <c r="AX2853" i="2"/>
  <c r="AY2853" i="2"/>
  <c r="AZ2853" i="2"/>
  <c r="BH2853" i="2"/>
  <c r="M2854" i="2"/>
  <c r="AS2854" i="2"/>
  <c r="AT2854" i="2"/>
  <c r="AU2854" i="2"/>
  <c r="AV2854" i="2"/>
  <c r="AW2854" i="2"/>
  <c r="AX2854" i="2"/>
  <c r="AY2854" i="2"/>
  <c r="AZ2854" i="2"/>
  <c r="BH2854" i="2"/>
  <c r="M2855" i="2"/>
  <c r="AS2855" i="2"/>
  <c r="AT2855" i="2"/>
  <c r="AU2855" i="2"/>
  <c r="AV2855" i="2"/>
  <c r="AW2855" i="2"/>
  <c r="AX2855" i="2"/>
  <c r="AY2855" i="2"/>
  <c r="AZ2855" i="2"/>
  <c r="BH2855" i="2"/>
  <c r="M2856" i="2"/>
  <c r="AS2856" i="2"/>
  <c r="AT2856" i="2"/>
  <c r="AU2856" i="2"/>
  <c r="AV2856" i="2"/>
  <c r="AW2856" i="2"/>
  <c r="AX2856" i="2"/>
  <c r="AY2856" i="2"/>
  <c r="AZ2856" i="2"/>
  <c r="BH2856" i="2"/>
  <c r="M2857" i="2"/>
  <c r="AS2857" i="2"/>
  <c r="AT2857" i="2"/>
  <c r="AU2857" i="2"/>
  <c r="AV2857" i="2"/>
  <c r="AW2857" i="2"/>
  <c r="AX2857" i="2"/>
  <c r="AY2857" i="2"/>
  <c r="AZ2857" i="2"/>
  <c r="BH2857" i="2"/>
  <c r="M2858" i="2"/>
  <c r="AS2858" i="2"/>
  <c r="AT2858" i="2"/>
  <c r="AU2858" i="2"/>
  <c r="AV2858" i="2"/>
  <c r="AW2858" i="2"/>
  <c r="AX2858" i="2"/>
  <c r="AY2858" i="2"/>
  <c r="AZ2858" i="2"/>
  <c r="BH2858" i="2"/>
  <c r="M2859" i="2"/>
  <c r="AS2859" i="2"/>
  <c r="AT2859" i="2"/>
  <c r="AU2859" i="2"/>
  <c r="AV2859" i="2"/>
  <c r="AW2859" i="2"/>
  <c r="AX2859" i="2"/>
  <c r="AY2859" i="2"/>
  <c r="AZ2859" i="2"/>
  <c r="BH2859" i="2"/>
  <c r="M2860" i="2"/>
  <c r="AS2860" i="2"/>
  <c r="AT2860" i="2"/>
  <c r="AU2860" i="2"/>
  <c r="AV2860" i="2"/>
  <c r="AW2860" i="2"/>
  <c r="AX2860" i="2"/>
  <c r="AY2860" i="2"/>
  <c r="AZ2860" i="2"/>
  <c r="BH2860" i="2"/>
  <c r="M2861" i="2"/>
  <c r="AS2861" i="2"/>
  <c r="AT2861" i="2"/>
  <c r="AU2861" i="2"/>
  <c r="AV2861" i="2"/>
  <c r="AW2861" i="2"/>
  <c r="AX2861" i="2"/>
  <c r="AY2861" i="2"/>
  <c r="AZ2861" i="2"/>
  <c r="BH2861" i="2"/>
  <c r="M2862" i="2"/>
  <c r="AS2862" i="2"/>
  <c r="AT2862" i="2"/>
  <c r="AU2862" i="2"/>
  <c r="AV2862" i="2"/>
  <c r="AW2862" i="2"/>
  <c r="AX2862" i="2"/>
  <c r="AY2862" i="2"/>
  <c r="AZ2862" i="2"/>
  <c r="BH2862" i="2"/>
  <c r="M2863" i="2"/>
  <c r="AS2863" i="2"/>
  <c r="AT2863" i="2"/>
  <c r="AU2863" i="2"/>
  <c r="AV2863" i="2"/>
  <c r="AW2863" i="2"/>
  <c r="AX2863" i="2"/>
  <c r="AY2863" i="2"/>
  <c r="AZ2863" i="2"/>
  <c r="BH2863" i="2"/>
  <c r="M2864" i="2"/>
  <c r="AS2864" i="2"/>
  <c r="AT2864" i="2"/>
  <c r="AU2864" i="2"/>
  <c r="AV2864" i="2"/>
  <c r="AW2864" i="2"/>
  <c r="AX2864" i="2"/>
  <c r="AY2864" i="2"/>
  <c r="AZ2864" i="2"/>
  <c r="BH2864" i="2"/>
  <c r="M2865" i="2"/>
  <c r="AS2865" i="2"/>
  <c r="AT2865" i="2"/>
  <c r="AU2865" i="2"/>
  <c r="AV2865" i="2"/>
  <c r="AW2865" i="2"/>
  <c r="AX2865" i="2"/>
  <c r="AY2865" i="2"/>
  <c r="AZ2865" i="2"/>
  <c r="BH2865" i="2"/>
  <c r="M2866" i="2"/>
  <c r="AS2866" i="2"/>
  <c r="AT2866" i="2"/>
  <c r="AU2866" i="2"/>
  <c r="AV2866" i="2"/>
  <c r="AW2866" i="2"/>
  <c r="AX2866" i="2"/>
  <c r="AY2866" i="2"/>
  <c r="AZ2866" i="2"/>
  <c r="BH2866" i="2"/>
  <c r="M2867" i="2"/>
  <c r="AS2867" i="2"/>
  <c r="AT2867" i="2"/>
  <c r="AU2867" i="2"/>
  <c r="AV2867" i="2"/>
  <c r="AW2867" i="2"/>
  <c r="AX2867" i="2"/>
  <c r="AY2867" i="2"/>
  <c r="AZ2867" i="2"/>
  <c r="BH2867" i="2"/>
  <c r="M2868" i="2"/>
  <c r="AS2868" i="2"/>
  <c r="AT2868" i="2"/>
  <c r="AU2868" i="2"/>
  <c r="AV2868" i="2"/>
  <c r="AW2868" i="2"/>
  <c r="AX2868" i="2"/>
  <c r="AY2868" i="2"/>
  <c r="AZ2868" i="2"/>
  <c r="BH2868" i="2"/>
  <c r="M2869" i="2"/>
  <c r="AS2869" i="2"/>
  <c r="AT2869" i="2"/>
  <c r="AU2869" i="2"/>
  <c r="AV2869" i="2"/>
  <c r="AW2869" i="2"/>
  <c r="AX2869" i="2"/>
  <c r="AY2869" i="2"/>
  <c r="AZ2869" i="2"/>
  <c r="BH2869" i="2"/>
  <c r="M2870" i="2"/>
  <c r="AS2870" i="2"/>
  <c r="AT2870" i="2"/>
  <c r="AU2870" i="2"/>
  <c r="AV2870" i="2"/>
  <c r="AW2870" i="2"/>
  <c r="AX2870" i="2"/>
  <c r="AY2870" i="2"/>
  <c r="AZ2870" i="2"/>
  <c r="BH2870" i="2"/>
  <c r="M2871" i="2"/>
  <c r="AS2871" i="2"/>
  <c r="AT2871" i="2"/>
  <c r="AU2871" i="2"/>
  <c r="AV2871" i="2"/>
  <c r="AW2871" i="2"/>
  <c r="AX2871" i="2"/>
  <c r="AY2871" i="2"/>
  <c r="AZ2871" i="2"/>
  <c r="BH2871" i="2"/>
  <c r="M2872" i="2"/>
  <c r="AS2872" i="2"/>
  <c r="AT2872" i="2"/>
  <c r="AU2872" i="2"/>
  <c r="AV2872" i="2"/>
  <c r="AW2872" i="2"/>
  <c r="AX2872" i="2"/>
  <c r="AY2872" i="2"/>
  <c r="AZ2872" i="2"/>
  <c r="BH2872" i="2"/>
  <c r="M2873" i="2"/>
  <c r="AS2873" i="2"/>
  <c r="AT2873" i="2"/>
  <c r="AU2873" i="2"/>
  <c r="AV2873" i="2"/>
  <c r="AW2873" i="2"/>
  <c r="AX2873" i="2"/>
  <c r="AY2873" i="2"/>
  <c r="AZ2873" i="2"/>
  <c r="BH2873" i="2"/>
  <c r="M2874" i="2"/>
  <c r="AS2874" i="2"/>
  <c r="AT2874" i="2"/>
  <c r="AU2874" i="2"/>
  <c r="AV2874" i="2"/>
  <c r="AW2874" i="2"/>
  <c r="AX2874" i="2"/>
  <c r="AY2874" i="2"/>
  <c r="AZ2874" i="2"/>
  <c r="BH2874" i="2"/>
  <c r="M2875" i="2"/>
  <c r="AS2875" i="2"/>
  <c r="AT2875" i="2"/>
  <c r="AU2875" i="2"/>
  <c r="AV2875" i="2"/>
  <c r="AW2875" i="2"/>
  <c r="AX2875" i="2"/>
  <c r="AY2875" i="2"/>
  <c r="AZ2875" i="2"/>
  <c r="BH2875" i="2"/>
  <c r="M2876" i="2"/>
  <c r="AS2876" i="2"/>
  <c r="AT2876" i="2"/>
  <c r="AU2876" i="2"/>
  <c r="AV2876" i="2"/>
  <c r="AW2876" i="2"/>
  <c r="AX2876" i="2"/>
  <c r="AY2876" i="2"/>
  <c r="AZ2876" i="2"/>
  <c r="BH2876" i="2"/>
  <c r="M2877" i="2"/>
  <c r="AS2877" i="2"/>
  <c r="AT2877" i="2"/>
  <c r="AU2877" i="2"/>
  <c r="AV2877" i="2"/>
  <c r="AW2877" i="2"/>
  <c r="AX2877" i="2"/>
  <c r="AY2877" i="2"/>
  <c r="AZ2877" i="2"/>
  <c r="BH2877" i="2"/>
  <c r="M2878" i="2"/>
  <c r="AS2878" i="2"/>
  <c r="AT2878" i="2"/>
  <c r="AU2878" i="2"/>
  <c r="AV2878" i="2"/>
  <c r="AW2878" i="2"/>
  <c r="AX2878" i="2"/>
  <c r="AY2878" i="2"/>
  <c r="AZ2878" i="2"/>
  <c r="BH2878" i="2"/>
  <c r="M2879" i="2"/>
  <c r="AS2879" i="2"/>
  <c r="AT2879" i="2"/>
  <c r="AU2879" i="2"/>
  <c r="AV2879" i="2"/>
  <c r="AW2879" i="2"/>
  <c r="AX2879" i="2"/>
  <c r="AY2879" i="2"/>
  <c r="AZ2879" i="2"/>
  <c r="M2881" i="2"/>
  <c r="AS2881" i="2"/>
  <c r="AT2881" i="2"/>
  <c r="AU2881" i="2"/>
  <c r="AV2881" i="2"/>
  <c r="AW2881" i="2"/>
  <c r="AX2881" i="2"/>
  <c r="AY2881" i="2"/>
  <c r="AZ2881" i="2"/>
  <c r="BH2881" i="2"/>
  <c r="M2882" i="2"/>
  <c r="AS2882" i="2"/>
  <c r="AT2882" i="2"/>
  <c r="AU2882" i="2"/>
  <c r="AV2882" i="2"/>
  <c r="AW2882" i="2"/>
  <c r="AX2882" i="2"/>
  <c r="AY2882" i="2"/>
  <c r="AZ2882" i="2"/>
  <c r="BH2882" i="2"/>
  <c r="M2883" i="2"/>
  <c r="AS2883" i="2"/>
  <c r="AT2883" i="2"/>
  <c r="AU2883" i="2"/>
  <c r="AV2883" i="2"/>
  <c r="AW2883" i="2"/>
  <c r="AX2883" i="2"/>
  <c r="AY2883" i="2"/>
  <c r="AZ2883" i="2"/>
  <c r="BH2883" i="2"/>
  <c r="M2884" i="2"/>
  <c r="AS2884" i="2"/>
  <c r="AT2884" i="2"/>
  <c r="AU2884" i="2"/>
  <c r="AV2884" i="2"/>
  <c r="AW2884" i="2"/>
  <c r="AX2884" i="2"/>
  <c r="AY2884" i="2"/>
  <c r="AZ2884" i="2"/>
  <c r="BH2884" i="2"/>
  <c r="M2885" i="2"/>
  <c r="AS2885" i="2"/>
  <c r="AT2885" i="2"/>
  <c r="AU2885" i="2"/>
  <c r="AV2885" i="2"/>
  <c r="AW2885" i="2"/>
  <c r="AX2885" i="2"/>
  <c r="AY2885" i="2"/>
  <c r="AZ2885" i="2"/>
  <c r="BH2885" i="2"/>
  <c r="M2886" i="2"/>
  <c r="AS2886" i="2"/>
  <c r="AT2886" i="2"/>
  <c r="AU2886" i="2"/>
  <c r="AV2886" i="2"/>
  <c r="AW2886" i="2"/>
  <c r="AX2886" i="2"/>
  <c r="AY2886" i="2"/>
  <c r="AZ2886" i="2"/>
  <c r="BH2886" i="2"/>
  <c r="M2887" i="2"/>
  <c r="AS2887" i="2"/>
  <c r="AT2887" i="2"/>
  <c r="AU2887" i="2"/>
  <c r="AV2887" i="2"/>
  <c r="AW2887" i="2"/>
  <c r="AX2887" i="2"/>
  <c r="AY2887" i="2"/>
  <c r="AZ2887" i="2"/>
  <c r="BH2887" i="2"/>
  <c r="M2888" i="2"/>
  <c r="AS2888" i="2"/>
  <c r="AT2888" i="2"/>
  <c r="AU2888" i="2"/>
  <c r="AV2888" i="2"/>
  <c r="AW2888" i="2"/>
  <c r="AX2888" i="2"/>
  <c r="AY2888" i="2"/>
  <c r="AZ2888" i="2"/>
  <c r="BH2888" i="2"/>
  <c r="M2889" i="2"/>
  <c r="AS2889" i="2"/>
  <c r="AT2889" i="2"/>
  <c r="AU2889" i="2"/>
  <c r="AV2889" i="2"/>
  <c r="AW2889" i="2"/>
  <c r="AX2889" i="2"/>
  <c r="AY2889" i="2"/>
  <c r="AZ2889" i="2"/>
  <c r="BH2889" i="2"/>
  <c r="M2890" i="2"/>
  <c r="AS2890" i="2"/>
  <c r="AT2890" i="2"/>
  <c r="AU2890" i="2"/>
  <c r="AV2890" i="2"/>
  <c r="AW2890" i="2"/>
  <c r="AX2890" i="2"/>
  <c r="AY2890" i="2"/>
  <c r="AZ2890" i="2"/>
  <c r="BH2890" i="2"/>
  <c r="M2891" i="2"/>
  <c r="AS2891" i="2"/>
  <c r="AT2891" i="2"/>
  <c r="AU2891" i="2"/>
  <c r="AV2891" i="2"/>
  <c r="AW2891" i="2"/>
  <c r="AX2891" i="2"/>
  <c r="AY2891" i="2"/>
  <c r="AZ2891" i="2"/>
  <c r="BH2891" i="2"/>
  <c r="M2892" i="2"/>
  <c r="AS2892" i="2"/>
  <c r="AT2892" i="2"/>
  <c r="AU2892" i="2"/>
  <c r="AV2892" i="2"/>
  <c r="AW2892" i="2"/>
  <c r="AX2892" i="2"/>
  <c r="AY2892" i="2"/>
  <c r="AZ2892" i="2"/>
  <c r="BH2892" i="2"/>
  <c r="M2893" i="2"/>
  <c r="AS2893" i="2"/>
  <c r="AT2893" i="2"/>
  <c r="AU2893" i="2"/>
  <c r="AV2893" i="2"/>
  <c r="AW2893" i="2"/>
  <c r="AX2893" i="2"/>
  <c r="AY2893" i="2"/>
  <c r="AZ2893" i="2"/>
  <c r="BH2893" i="2"/>
  <c r="M2894" i="2"/>
  <c r="AS2894" i="2"/>
  <c r="AT2894" i="2"/>
  <c r="AU2894" i="2"/>
  <c r="AV2894" i="2"/>
  <c r="AW2894" i="2"/>
  <c r="AX2894" i="2"/>
  <c r="AY2894" i="2"/>
  <c r="AZ2894" i="2"/>
  <c r="BH2894" i="2"/>
  <c r="M2895" i="2"/>
  <c r="AS2895" i="2"/>
  <c r="AT2895" i="2"/>
  <c r="AU2895" i="2"/>
  <c r="AV2895" i="2"/>
  <c r="AW2895" i="2"/>
  <c r="AX2895" i="2"/>
  <c r="AY2895" i="2"/>
  <c r="AZ2895" i="2"/>
  <c r="BH2895" i="2"/>
  <c r="M2896" i="2"/>
  <c r="AS2896" i="2"/>
  <c r="AT2896" i="2"/>
  <c r="AU2896" i="2"/>
  <c r="AV2896" i="2"/>
  <c r="AW2896" i="2"/>
  <c r="AX2896" i="2"/>
  <c r="AY2896" i="2"/>
  <c r="AZ2896" i="2"/>
  <c r="BH2896" i="2"/>
  <c r="M2897" i="2"/>
  <c r="AS2897" i="2"/>
  <c r="AT2897" i="2"/>
  <c r="AU2897" i="2"/>
  <c r="AV2897" i="2"/>
  <c r="AW2897" i="2"/>
  <c r="AX2897" i="2"/>
  <c r="AY2897" i="2"/>
  <c r="AZ2897" i="2"/>
  <c r="BH2897" i="2"/>
  <c r="M2898" i="2"/>
  <c r="AS2898" i="2"/>
  <c r="AT2898" i="2"/>
  <c r="AU2898" i="2"/>
  <c r="AV2898" i="2"/>
  <c r="AW2898" i="2"/>
  <c r="AX2898" i="2"/>
  <c r="AY2898" i="2"/>
  <c r="AZ2898" i="2"/>
  <c r="BH2898" i="2"/>
  <c r="M2899" i="2"/>
  <c r="AS2899" i="2"/>
  <c r="AT2899" i="2"/>
  <c r="AU2899" i="2"/>
  <c r="AV2899" i="2"/>
  <c r="AW2899" i="2"/>
  <c r="AX2899" i="2"/>
  <c r="AY2899" i="2"/>
  <c r="AZ2899" i="2"/>
  <c r="BH2899" i="2"/>
  <c r="M2900" i="2"/>
  <c r="AS2900" i="2"/>
  <c r="AT2900" i="2"/>
  <c r="AU2900" i="2"/>
  <c r="AV2900" i="2"/>
  <c r="AW2900" i="2"/>
  <c r="AX2900" i="2"/>
  <c r="AY2900" i="2"/>
  <c r="AZ2900" i="2"/>
  <c r="BH2900" i="2"/>
  <c r="M2901" i="2"/>
  <c r="AS2901" i="2"/>
  <c r="AT2901" i="2"/>
  <c r="AU2901" i="2"/>
  <c r="AV2901" i="2"/>
  <c r="AW2901" i="2"/>
  <c r="AX2901" i="2"/>
  <c r="AY2901" i="2"/>
  <c r="AZ2901" i="2"/>
  <c r="BH2901" i="2"/>
  <c r="M2902" i="2"/>
  <c r="AS2902" i="2"/>
  <c r="AT2902" i="2"/>
  <c r="AU2902" i="2"/>
  <c r="AV2902" i="2"/>
  <c r="AW2902" i="2"/>
  <c r="AX2902" i="2"/>
  <c r="AY2902" i="2"/>
  <c r="AZ2902" i="2"/>
  <c r="BH2902" i="2"/>
  <c r="M2903" i="2"/>
  <c r="AS2903" i="2"/>
  <c r="AT2903" i="2"/>
  <c r="AU2903" i="2"/>
  <c r="AV2903" i="2"/>
  <c r="AW2903" i="2"/>
  <c r="AX2903" i="2"/>
  <c r="AY2903" i="2"/>
  <c r="AZ2903" i="2"/>
  <c r="BH2903" i="2"/>
  <c r="M2904" i="2"/>
  <c r="AS2904" i="2"/>
  <c r="AT2904" i="2"/>
  <c r="AU2904" i="2"/>
  <c r="AV2904" i="2"/>
  <c r="AW2904" i="2"/>
  <c r="AX2904" i="2"/>
  <c r="AY2904" i="2"/>
  <c r="AZ2904" i="2"/>
  <c r="BH2904" i="2"/>
  <c r="M2905" i="2"/>
  <c r="AS2905" i="2"/>
  <c r="AT2905" i="2"/>
  <c r="AU2905" i="2"/>
  <c r="AV2905" i="2"/>
  <c r="AW2905" i="2"/>
  <c r="AX2905" i="2"/>
  <c r="AY2905" i="2"/>
  <c r="AZ2905" i="2"/>
  <c r="BH2905" i="2"/>
  <c r="M2906" i="2"/>
  <c r="AS2906" i="2"/>
  <c r="AT2906" i="2"/>
  <c r="AU2906" i="2"/>
  <c r="AV2906" i="2"/>
  <c r="AW2906" i="2"/>
  <c r="AX2906" i="2"/>
  <c r="AY2906" i="2"/>
  <c r="AZ2906" i="2"/>
  <c r="BH2906" i="2"/>
  <c r="M2907" i="2"/>
  <c r="AS2907" i="2"/>
  <c r="AT2907" i="2"/>
  <c r="AU2907" i="2"/>
  <c r="AV2907" i="2"/>
  <c r="AW2907" i="2"/>
  <c r="AX2907" i="2"/>
  <c r="AY2907" i="2"/>
  <c r="AZ2907" i="2"/>
  <c r="BH2907" i="2"/>
  <c r="M2908" i="2"/>
  <c r="AS2908" i="2"/>
  <c r="AT2908" i="2"/>
  <c r="AU2908" i="2"/>
  <c r="AV2908" i="2"/>
  <c r="AW2908" i="2"/>
  <c r="AX2908" i="2"/>
  <c r="AY2908" i="2"/>
  <c r="AZ2908" i="2"/>
  <c r="BH2908" i="2"/>
  <c r="M2909" i="2"/>
  <c r="AS2909" i="2"/>
  <c r="AT2909" i="2"/>
  <c r="AU2909" i="2"/>
  <c r="AV2909" i="2"/>
  <c r="AW2909" i="2"/>
  <c r="AX2909" i="2"/>
  <c r="AY2909" i="2"/>
  <c r="AZ2909" i="2"/>
  <c r="BH2909" i="2"/>
  <c r="M2910" i="2"/>
  <c r="AS2910" i="2"/>
  <c r="AT2910" i="2"/>
  <c r="AU2910" i="2"/>
  <c r="AV2910" i="2"/>
  <c r="AW2910" i="2"/>
  <c r="AX2910" i="2"/>
  <c r="AY2910" i="2"/>
  <c r="AZ2910" i="2"/>
  <c r="M2912" i="2"/>
  <c r="AS2912" i="2"/>
  <c r="AT2912" i="2"/>
  <c r="AU2912" i="2"/>
  <c r="AV2912" i="2"/>
  <c r="AW2912" i="2"/>
  <c r="AX2912" i="2"/>
  <c r="AY2912" i="2"/>
  <c r="AZ2912" i="2"/>
  <c r="M2913" i="2"/>
  <c r="AS2913" i="2"/>
  <c r="AT2913" i="2"/>
  <c r="AU2913" i="2"/>
  <c r="AV2913" i="2"/>
  <c r="AW2913" i="2"/>
  <c r="AX2913" i="2"/>
  <c r="AY2913" i="2"/>
  <c r="AZ2913" i="2"/>
  <c r="M2914" i="2"/>
  <c r="AS2914" i="2"/>
  <c r="AT2914" i="2"/>
  <c r="AU2914" i="2"/>
  <c r="AV2914" i="2"/>
  <c r="AW2914" i="2"/>
  <c r="AX2914" i="2"/>
  <c r="AY2914" i="2"/>
  <c r="AZ2914" i="2"/>
  <c r="M2915" i="2"/>
  <c r="AS2915" i="2"/>
  <c r="AT2915" i="2"/>
  <c r="AU2915" i="2"/>
  <c r="AV2915" i="2"/>
  <c r="AW2915" i="2"/>
  <c r="AX2915" i="2"/>
  <c r="AY2915" i="2"/>
  <c r="AZ2915" i="2"/>
  <c r="M2916" i="2"/>
  <c r="AS2916" i="2"/>
  <c r="AT2916" i="2"/>
  <c r="AU2916" i="2"/>
  <c r="AV2916" i="2"/>
  <c r="AW2916" i="2"/>
  <c r="AX2916" i="2"/>
  <c r="AY2916" i="2"/>
  <c r="AZ2916" i="2"/>
  <c r="M2917" i="2"/>
  <c r="AS2917" i="2"/>
  <c r="AT2917" i="2"/>
  <c r="AU2917" i="2"/>
  <c r="AV2917" i="2"/>
  <c r="AW2917" i="2"/>
  <c r="AX2917" i="2"/>
  <c r="AY2917" i="2"/>
  <c r="AZ2917" i="2"/>
  <c r="M2918" i="2"/>
  <c r="AS2918" i="2"/>
  <c r="AT2918" i="2"/>
  <c r="AU2918" i="2"/>
  <c r="AV2918" i="2"/>
  <c r="AW2918" i="2"/>
  <c r="AX2918" i="2"/>
  <c r="AY2918" i="2"/>
  <c r="AZ2918" i="2"/>
  <c r="M2919" i="2"/>
  <c r="AS2919" i="2"/>
  <c r="AT2919" i="2"/>
  <c r="AU2919" i="2"/>
  <c r="AV2919" i="2"/>
  <c r="AW2919" i="2"/>
  <c r="AX2919" i="2"/>
  <c r="AY2919" i="2"/>
  <c r="AZ2919" i="2"/>
  <c r="M2920" i="2"/>
  <c r="AS2920" i="2"/>
  <c r="AT2920" i="2"/>
  <c r="AU2920" i="2"/>
  <c r="AV2920" i="2"/>
  <c r="AW2920" i="2"/>
  <c r="AX2920" i="2"/>
  <c r="AY2920" i="2"/>
  <c r="AZ2920" i="2"/>
  <c r="M2921" i="2"/>
  <c r="AS2921" i="2"/>
  <c r="AT2921" i="2"/>
  <c r="AU2921" i="2"/>
  <c r="AV2921" i="2"/>
  <c r="AW2921" i="2"/>
  <c r="AX2921" i="2"/>
  <c r="AY2921" i="2"/>
  <c r="AZ2921" i="2"/>
  <c r="M2922" i="2"/>
  <c r="AS2922" i="2"/>
  <c r="AT2922" i="2"/>
  <c r="AU2922" i="2"/>
  <c r="AV2922" i="2"/>
  <c r="AW2922" i="2"/>
  <c r="AX2922" i="2"/>
  <c r="AY2922" i="2"/>
  <c r="AZ2922" i="2"/>
  <c r="M2923" i="2"/>
  <c r="AS2923" i="2"/>
  <c r="AT2923" i="2"/>
  <c r="AU2923" i="2"/>
  <c r="AV2923" i="2"/>
  <c r="AW2923" i="2"/>
  <c r="AX2923" i="2"/>
  <c r="AY2923" i="2"/>
  <c r="AZ2923" i="2"/>
  <c r="M2924" i="2"/>
  <c r="AS2924" i="2"/>
  <c r="AT2924" i="2"/>
  <c r="AU2924" i="2"/>
  <c r="AV2924" i="2"/>
  <c r="AW2924" i="2"/>
  <c r="AX2924" i="2"/>
  <c r="AY2924" i="2"/>
  <c r="AZ2924" i="2"/>
  <c r="M2925" i="2"/>
  <c r="AS2925" i="2"/>
  <c r="AT2925" i="2"/>
  <c r="AU2925" i="2"/>
  <c r="AV2925" i="2"/>
  <c r="AW2925" i="2"/>
  <c r="AX2925" i="2"/>
  <c r="AY2925" i="2"/>
  <c r="AZ2925" i="2"/>
  <c r="M2926" i="2"/>
  <c r="AS2926" i="2"/>
  <c r="AT2926" i="2"/>
  <c r="AU2926" i="2"/>
  <c r="AV2926" i="2"/>
  <c r="AW2926" i="2"/>
  <c r="AX2926" i="2"/>
  <c r="AY2926" i="2"/>
  <c r="AZ2926" i="2"/>
  <c r="M2928" i="2"/>
  <c r="AS2928" i="2"/>
  <c r="AT2928" i="2"/>
  <c r="AU2928" i="2"/>
  <c r="AV2928" i="2"/>
  <c r="AW2928" i="2"/>
  <c r="AX2928" i="2"/>
  <c r="AY2928" i="2"/>
  <c r="AZ2928" i="2"/>
  <c r="M2929" i="2"/>
  <c r="AS2929" i="2"/>
  <c r="AT2929" i="2"/>
  <c r="AU2929" i="2"/>
  <c r="AV2929" i="2"/>
  <c r="AW2929" i="2"/>
  <c r="AX2929" i="2"/>
  <c r="AY2929" i="2"/>
  <c r="AZ2929" i="2"/>
  <c r="M2930" i="2"/>
  <c r="AS2930" i="2"/>
  <c r="AT2930" i="2"/>
  <c r="AU2930" i="2"/>
  <c r="AV2930" i="2"/>
  <c r="AW2930" i="2"/>
  <c r="AX2930" i="2"/>
  <c r="AY2930" i="2"/>
  <c r="AZ2930" i="2"/>
  <c r="M2931" i="2"/>
  <c r="AS2931" i="2"/>
  <c r="AT2931" i="2"/>
  <c r="AU2931" i="2"/>
  <c r="AV2931" i="2"/>
  <c r="AW2931" i="2"/>
  <c r="AX2931" i="2"/>
  <c r="AY2931" i="2"/>
  <c r="AZ2931" i="2"/>
  <c r="M2932" i="2"/>
  <c r="AS2932" i="2"/>
  <c r="AT2932" i="2"/>
  <c r="AU2932" i="2"/>
  <c r="AV2932" i="2"/>
  <c r="AW2932" i="2"/>
  <c r="AX2932" i="2"/>
  <c r="AY2932" i="2"/>
  <c r="AZ2932" i="2"/>
  <c r="M2933" i="2"/>
  <c r="AS2933" i="2"/>
  <c r="AT2933" i="2"/>
  <c r="AU2933" i="2"/>
  <c r="AV2933" i="2"/>
  <c r="AW2933" i="2"/>
  <c r="AX2933" i="2"/>
  <c r="AY2933" i="2"/>
  <c r="AZ2933" i="2"/>
  <c r="M2934" i="2"/>
  <c r="AS2934" i="2"/>
  <c r="AT2934" i="2"/>
  <c r="AU2934" i="2"/>
  <c r="AV2934" i="2"/>
  <c r="AW2934" i="2"/>
  <c r="AX2934" i="2"/>
  <c r="AY2934" i="2"/>
  <c r="AZ2934" i="2"/>
  <c r="M2935" i="2"/>
  <c r="AS2935" i="2"/>
  <c r="AT2935" i="2"/>
  <c r="AU2935" i="2"/>
  <c r="AV2935" i="2"/>
  <c r="AW2935" i="2"/>
  <c r="AX2935" i="2"/>
  <c r="AY2935" i="2"/>
  <c r="AZ2935" i="2"/>
  <c r="M2936" i="2"/>
  <c r="AS2936" i="2"/>
  <c r="AT2936" i="2"/>
  <c r="AU2936" i="2"/>
  <c r="AV2936" i="2"/>
  <c r="AW2936" i="2"/>
  <c r="AX2936" i="2"/>
  <c r="AY2936" i="2"/>
  <c r="AZ2936" i="2"/>
  <c r="M2937" i="2"/>
  <c r="AS2937" i="2"/>
  <c r="AT2937" i="2"/>
  <c r="AU2937" i="2"/>
  <c r="AV2937" i="2"/>
  <c r="AW2937" i="2"/>
  <c r="AX2937" i="2"/>
  <c r="AY2937" i="2"/>
  <c r="AZ2937" i="2"/>
  <c r="M2938" i="2"/>
  <c r="AS2938" i="2"/>
  <c r="AT2938" i="2"/>
  <c r="AU2938" i="2"/>
  <c r="AV2938" i="2"/>
  <c r="AW2938" i="2"/>
  <c r="AX2938" i="2"/>
  <c r="AY2938" i="2"/>
  <c r="AZ2938" i="2"/>
  <c r="M2939" i="2"/>
  <c r="AS2939" i="2"/>
  <c r="AT2939" i="2"/>
  <c r="AU2939" i="2"/>
  <c r="AV2939" i="2"/>
  <c r="AW2939" i="2"/>
  <c r="AX2939" i="2"/>
  <c r="AY2939" i="2"/>
  <c r="AZ2939" i="2"/>
  <c r="M2940" i="2"/>
  <c r="AS2940" i="2"/>
  <c r="AT2940" i="2"/>
  <c r="AU2940" i="2"/>
  <c r="AV2940" i="2"/>
  <c r="AW2940" i="2"/>
  <c r="AX2940" i="2"/>
  <c r="AY2940" i="2"/>
  <c r="AZ2940" i="2"/>
  <c r="M2941" i="2"/>
  <c r="AS2941" i="2"/>
  <c r="AT2941" i="2"/>
  <c r="AU2941" i="2"/>
  <c r="AV2941" i="2"/>
  <c r="AW2941" i="2"/>
  <c r="AX2941" i="2"/>
  <c r="AY2941" i="2"/>
  <c r="AZ2941" i="2"/>
  <c r="M2942" i="2"/>
  <c r="AS2942" i="2"/>
  <c r="AT2942" i="2"/>
  <c r="AU2942" i="2"/>
  <c r="AV2942" i="2"/>
  <c r="AW2942" i="2"/>
  <c r="AX2942" i="2"/>
  <c r="AY2942" i="2"/>
  <c r="AZ2942" i="2"/>
  <c r="M2943" i="2"/>
  <c r="AS2943" i="2"/>
  <c r="AT2943" i="2"/>
  <c r="AU2943" i="2"/>
  <c r="AV2943" i="2"/>
  <c r="AW2943" i="2"/>
  <c r="AX2943" i="2"/>
  <c r="AY2943" i="2"/>
  <c r="AZ2943" i="2"/>
  <c r="M2944" i="2"/>
  <c r="AS2944" i="2"/>
  <c r="AT2944" i="2"/>
  <c r="AU2944" i="2"/>
  <c r="AV2944" i="2"/>
  <c r="AW2944" i="2"/>
  <c r="AX2944" i="2"/>
  <c r="AY2944" i="2"/>
  <c r="AZ2944" i="2"/>
  <c r="M2945" i="2"/>
  <c r="AS2945" i="2"/>
  <c r="AT2945" i="2"/>
  <c r="AU2945" i="2"/>
  <c r="AV2945" i="2"/>
  <c r="AW2945" i="2"/>
  <c r="AX2945" i="2"/>
  <c r="AY2945" i="2"/>
  <c r="AZ2945" i="2"/>
  <c r="M2946" i="2"/>
  <c r="AS2946" i="2"/>
  <c r="AT2946" i="2"/>
  <c r="AU2946" i="2"/>
  <c r="AV2946" i="2"/>
  <c r="AW2946" i="2"/>
  <c r="AX2946" i="2"/>
  <c r="AY2946" i="2"/>
  <c r="AZ2946" i="2"/>
  <c r="M2947" i="2"/>
  <c r="AS2947" i="2"/>
  <c r="AT2947" i="2"/>
  <c r="AU2947" i="2"/>
  <c r="AV2947" i="2"/>
  <c r="AW2947" i="2"/>
  <c r="AX2947" i="2"/>
  <c r="AY2947" i="2"/>
  <c r="AZ2947" i="2"/>
  <c r="M2948" i="2"/>
  <c r="AS2948" i="2"/>
  <c r="AT2948" i="2"/>
  <c r="AU2948" i="2"/>
  <c r="AV2948" i="2"/>
  <c r="AW2948" i="2"/>
  <c r="AX2948" i="2"/>
  <c r="AY2948" i="2"/>
  <c r="AZ2948" i="2"/>
  <c r="M2949" i="2"/>
  <c r="AS2949" i="2"/>
  <c r="AT2949" i="2"/>
  <c r="AU2949" i="2"/>
  <c r="AV2949" i="2"/>
  <c r="AW2949" i="2"/>
  <c r="AX2949" i="2"/>
  <c r="AY2949" i="2"/>
  <c r="AZ2949" i="2"/>
  <c r="M2950" i="2"/>
  <c r="AS2950" i="2"/>
  <c r="AT2950" i="2"/>
  <c r="AU2950" i="2"/>
  <c r="AV2950" i="2"/>
  <c r="AW2950" i="2"/>
  <c r="AX2950" i="2"/>
  <c r="AY2950" i="2"/>
  <c r="AZ2950" i="2"/>
  <c r="M2951" i="2"/>
  <c r="AS2951" i="2"/>
  <c r="AT2951" i="2"/>
  <c r="AU2951" i="2"/>
  <c r="AV2951" i="2"/>
  <c r="AW2951" i="2"/>
  <c r="AX2951" i="2"/>
  <c r="AY2951" i="2"/>
  <c r="AZ2951" i="2"/>
  <c r="M2952" i="2"/>
  <c r="AS2952" i="2"/>
  <c r="AT2952" i="2"/>
  <c r="AU2952" i="2"/>
  <c r="AV2952" i="2"/>
  <c r="AW2952" i="2"/>
  <c r="AX2952" i="2"/>
  <c r="AY2952" i="2"/>
  <c r="AZ2952" i="2"/>
  <c r="M2953" i="2"/>
  <c r="AS2953" i="2"/>
  <c r="AT2953" i="2"/>
  <c r="AU2953" i="2"/>
  <c r="AV2953" i="2"/>
  <c r="AW2953" i="2"/>
  <c r="AX2953" i="2"/>
  <c r="AY2953" i="2"/>
  <c r="AZ2953" i="2"/>
  <c r="M2954" i="2"/>
  <c r="AS2954" i="2"/>
  <c r="AT2954" i="2"/>
  <c r="AU2954" i="2"/>
  <c r="AV2954" i="2"/>
  <c r="AW2954" i="2"/>
  <c r="AX2954" i="2"/>
  <c r="AY2954" i="2"/>
  <c r="AZ2954" i="2"/>
  <c r="M2955" i="2"/>
  <c r="AS2955" i="2"/>
  <c r="AT2955" i="2"/>
  <c r="AU2955" i="2"/>
  <c r="AV2955" i="2"/>
  <c r="AW2955" i="2"/>
  <c r="AX2955" i="2"/>
  <c r="AY2955" i="2"/>
  <c r="AZ2955" i="2"/>
  <c r="M2956" i="2"/>
  <c r="AS2956" i="2"/>
  <c r="AT2956" i="2"/>
  <c r="AU2956" i="2"/>
  <c r="AV2956" i="2"/>
  <c r="AW2956" i="2"/>
  <c r="AX2956" i="2"/>
  <c r="AY2956" i="2"/>
  <c r="AZ2956" i="2"/>
  <c r="M2957" i="2"/>
  <c r="AS2957" i="2"/>
  <c r="AT2957" i="2"/>
  <c r="AU2957" i="2"/>
  <c r="AV2957" i="2"/>
  <c r="AW2957" i="2"/>
  <c r="AX2957" i="2"/>
  <c r="AY2957" i="2"/>
  <c r="AZ2957" i="2"/>
  <c r="M2958" i="2"/>
  <c r="AS2958" i="2"/>
  <c r="AT2958" i="2"/>
  <c r="AU2958" i="2"/>
  <c r="AV2958" i="2"/>
  <c r="AW2958" i="2"/>
  <c r="AX2958" i="2"/>
  <c r="AY2958" i="2"/>
  <c r="AZ2958" i="2"/>
  <c r="M2959" i="2"/>
  <c r="AS2959" i="2"/>
  <c r="AT2959" i="2"/>
  <c r="AU2959" i="2"/>
  <c r="AV2959" i="2"/>
  <c r="AW2959" i="2"/>
  <c r="AX2959" i="2"/>
  <c r="AY2959" i="2"/>
  <c r="AZ2959" i="2"/>
  <c r="M2960" i="2"/>
  <c r="AS2960" i="2"/>
  <c r="AT2960" i="2"/>
  <c r="AU2960" i="2"/>
  <c r="AV2960" i="2"/>
  <c r="AW2960" i="2"/>
  <c r="AX2960" i="2"/>
  <c r="AY2960" i="2"/>
  <c r="AZ2960" i="2"/>
  <c r="M2961" i="2"/>
  <c r="AS2961" i="2"/>
  <c r="AT2961" i="2"/>
  <c r="AU2961" i="2"/>
  <c r="AV2961" i="2"/>
  <c r="AW2961" i="2"/>
  <c r="AX2961" i="2"/>
  <c r="AY2961" i="2"/>
  <c r="AZ2961" i="2"/>
  <c r="M2962" i="2"/>
  <c r="AS2962" i="2"/>
  <c r="AT2962" i="2"/>
  <c r="AU2962" i="2"/>
  <c r="AV2962" i="2"/>
  <c r="AW2962" i="2"/>
  <c r="AX2962" i="2"/>
  <c r="AY2962" i="2"/>
  <c r="AZ2962" i="2"/>
  <c r="M2963" i="2"/>
  <c r="AS2963" i="2"/>
  <c r="AT2963" i="2"/>
  <c r="AU2963" i="2"/>
  <c r="AV2963" i="2"/>
  <c r="AW2963" i="2"/>
  <c r="AX2963" i="2"/>
  <c r="AY2963" i="2"/>
  <c r="AZ2963" i="2"/>
  <c r="M2964" i="2"/>
  <c r="AS2964" i="2"/>
  <c r="AT2964" i="2"/>
  <c r="AU2964" i="2"/>
  <c r="AV2964" i="2"/>
  <c r="AW2964" i="2"/>
  <c r="AX2964" i="2"/>
  <c r="AY2964" i="2"/>
  <c r="AZ2964" i="2"/>
  <c r="M2965" i="2"/>
  <c r="AS2965" i="2"/>
  <c r="AT2965" i="2"/>
  <c r="AU2965" i="2"/>
  <c r="AV2965" i="2"/>
  <c r="AW2965" i="2"/>
  <c r="AX2965" i="2"/>
  <c r="AY2965" i="2"/>
  <c r="AZ2965" i="2"/>
  <c r="M2966" i="2"/>
  <c r="AS2966" i="2"/>
  <c r="AT2966" i="2"/>
  <c r="AU2966" i="2"/>
  <c r="AV2966" i="2"/>
  <c r="AW2966" i="2"/>
  <c r="AX2966" i="2"/>
  <c r="AY2966" i="2"/>
  <c r="AZ2966" i="2"/>
  <c r="M2967" i="2"/>
  <c r="AS2967" i="2"/>
  <c r="AT2967" i="2"/>
  <c r="AU2967" i="2"/>
  <c r="AV2967" i="2"/>
  <c r="AW2967" i="2"/>
  <c r="AX2967" i="2"/>
  <c r="AY2967" i="2"/>
  <c r="AZ2967" i="2"/>
  <c r="M2968" i="2"/>
  <c r="AS2968" i="2"/>
  <c r="AT2968" i="2"/>
  <c r="AU2968" i="2"/>
  <c r="AV2968" i="2"/>
  <c r="AW2968" i="2"/>
  <c r="AX2968" i="2"/>
  <c r="AY2968" i="2"/>
  <c r="AZ2968" i="2"/>
  <c r="M2969" i="2"/>
  <c r="AS2969" i="2"/>
  <c r="AT2969" i="2"/>
  <c r="AU2969" i="2"/>
  <c r="AV2969" i="2"/>
  <c r="AW2969" i="2"/>
  <c r="AX2969" i="2"/>
  <c r="AY2969" i="2"/>
  <c r="AZ2969" i="2"/>
  <c r="M2970" i="2"/>
  <c r="AS2970" i="2"/>
  <c r="AT2970" i="2"/>
  <c r="AU2970" i="2"/>
  <c r="AV2970" i="2"/>
  <c r="AW2970" i="2"/>
  <c r="AX2970" i="2"/>
  <c r="AY2970" i="2"/>
  <c r="AZ2970" i="2"/>
  <c r="M2971" i="2"/>
  <c r="AS2971" i="2"/>
  <c r="AT2971" i="2"/>
  <c r="AU2971" i="2"/>
  <c r="AV2971" i="2"/>
  <c r="AW2971" i="2"/>
  <c r="AX2971" i="2"/>
  <c r="AY2971" i="2"/>
  <c r="AZ2971" i="2"/>
  <c r="M2972" i="2"/>
  <c r="AS2972" i="2"/>
  <c r="AT2972" i="2"/>
  <c r="AU2972" i="2"/>
  <c r="AV2972" i="2"/>
  <c r="AW2972" i="2"/>
  <c r="AX2972" i="2"/>
  <c r="AY2972" i="2"/>
  <c r="AZ2972" i="2"/>
  <c r="M2973" i="2"/>
  <c r="AS2973" i="2"/>
  <c r="AT2973" i="2"/>
  <c r="AU2973" i="2"/>
  <c r="AV2973" i="2"/>
  <c r="AW2973" i="2"/>
  <c r="AX2973" i="2"/>
  <c r="AY2973" i="2"/>
  <c r="AZ2973" i="2"/>
  <c r="M2974" i="2"/>
  <c r="AS2974" i="2"/>
  <c r="AT2974" i="2"/>
  <c r="AU2974" i="2"/>
  <c r="AV2974" i="2"/>
  <c r="AW2974" i="2"/>
  <c r="AX2974" i="2"/>
  <c r="AY2974" i="2"/>
  <c r="AZ2974" i="2"/>
  <c r="M2975" i="2"/>
  <c r="AS2975" i="2"/>
  <c r="AT2975" i="2"/>
  <c r="AU2975" i="2"/>
  <c r="AV2975" i="2"/>
  <c r="AW2975" i="2"/>
  <c r="AX2975" i="2"/>
  <c r="AY2975" i="2"/>
  <c r="AZ2975" i="2"/>
  <c r="M2976" i="2"/>
  <c r="AS2976" i="2"/>
  <c r="AT2976" i="2"/>
  <c r="AU2976" i="2"/>
  <c r="AV2976" i="2"/>
  <c r="AW2976" i="2"/>
  <c r="AX2976" i="2"/>
  <c r="AY2976" i="2"/>
  <c r="AZ2976" i="2"/>
  <c r="M2977" i="2"/>
  <c r="AS2977" i="2"/>
  <c r="AT2977" i="2"/>
  <c r="AU2977" i="2"/>
  <c r="AV2977" i="2"/>
  <c r="AW2977" i="2"/>
  <c r="AX2977" i="2"/>
  <c r="AY2977" i="2"/>
  <c r="AZ2977" i="2"/>
  <c r="M2978" i="2"/>
  <c r="AS2978" i="2"/>
  <c r="AT2978" i="2"/>
  <c r="AU2978" i="2"/>
  <c r="AV2978" i="2"/>
  <c r="AW2978" i="2"/>
  <c r="AX2978" i="2"/>
  <c r="AY2978" i="2"/>
  <c r="AZ2978" i="2"/>
  <c r="M2979" i="2"/>
  <c r="AS2979" i="2"/>
  <c r="AT2979" i="2"/>
  <c r="AU2979" i="2"/>
  <c r="AV2979" i="2"/>
  <c r="AW2979" i="2"/>
  <c r="AX2979" i="2"/>
  <c r="AY2979" i="2"/>
  <c r="AZ2979" i="2"/>
  <c r="M2980" i="2"/>
  <c r="AS2980" i="2"/>
  <c r="AT2980" i="2"/>
  <c r="AU2980" i="2"/>
  <c r="AV2980" i="2"/>
  <c r="AW2980" i="2"/>
  <c r="AX2980" i="2"/>
  <c r="AY2980" i="2"/>
  <c r="AZ2980" i="2"/>
  <c r="M2981" i="2"/>
  <c r="AS2981" i="2"/>
  <c r="AT2981" i="2"/>
  <c r="AU2981" i="2"/>
  <c r="AV2981" i="2"/>
  <c r="AW2981" i="2"/>
  <c r="AX2981" i="2"/>
  <c r="AY2981" i="2"/>
  <c r="AZ2981" i="2"/>
  <c r="M2982" i="2"/>
  <c r="AS2982" i="2"/>
  <c r="AT2982" i="2"/>
  <c r="AU2982" i="2"/>
  <c r="AV2982" i="2"/>
  <c r="AW2982" i="2"/>
  <c r="AX2982" i="2"/>
  <c r="AY2982" i="2"/>
  <c r="AZ2982" i="2"/>
  <c r="M2983" i="2"/>
  <c r="AS2983" i="2"/>
  <c r="AT2983" i="2"/>
  <c r="AU2983" i="2"/>
  <c r="AV2983" i="2"/>
  <c r="AW2983" i="2"/>
  <c r="AX2983" i="2"/>
  <c r="AY2983" i="2"/>
  <c r="AZ2983" i="2"/>
  <c r="M2984" i="2"/>
  <c r="AS2984" i="2"/>
  <c r="AT2984" i="2"/>
  <c r="AU2984" i="2"/>
  <c r="AV2984" i="2"/>
  <c r="AW2984" i="2"/>
  <c r="AX2984" i="2"/>
  <c r="AY2984" i="2"/>
  <c r="AZ2984" i="2"/>
  <c r="M2985" i="2"/>
  <c r="AS2985" i="2"/>
  <c r="AT2985" i="2"/>
  <c r="AU2985" i="2"/>
  <c r="AV2985" i="2"/>
  <c r="AW2985" i="2"/>
  <c r="AX2985" i="2"/>
  <c r="AY2985" i="2"/>
  <c r="AZ2985" i="2"/>
  <c r="M2986" i="2"/>
  <c r="AS2986" i="2"/>
  <c r="AT2986" i="2"/>
  <c r="AU2986" i="2"/>
  <c r="AV2986" i="2"/>
  <c r="AW2986" i="2"/>
  <c r="AX2986" i="2"/>
  <c r="AY2986" i="2"/>
  <c r="AZ2986" i="2"/>
  <c r="M2987" i="2"/>
  <c r="AS2987" i="2"/>
  <c r="AT2987" i="2"/>
  <c r="AU2987" i="2"/>
  <c r="AV2987" i="2"/>
  <c r="AW2987" i="2"/>
  <c r="AX2987" i="2"/>
  <c r="AY2987" i="2"/>
  <c r="AZ2987" i="2"/>
  <c r="M2988" i="2"/>
  <c r="AS2988" i="2"/>
  <c r="AT2988" i="2"/>
  <c r="AU2988" i="2"/>
  <c r="AV2988" i="2"/>
  <c r="AW2988" i="2"/>
  <c r="AX2988" i="2"/>
  <c r="AY2988" i="2"/>
  <c r="AZ2988" i="2"/>
  <c r="M2989" i="2"/>
  <c r="AS2989" i="2"/>
  <c r="AT2989" i="2"/>
  <c r="AU2989" i="2"/>
  <c r="AV2989" i="2"/>
  <c r="AW2989" i="2"/>
  <c r="AX2989" i="2"/>
  <c r="AY2989" i="2"/>
  <c r="AZ2989" i="2"/>
  <c r="M2990" i="2"/>
  <c r="AS2990" i="2"/>
  <c r="AT2990" i="2"/>
  <c r="AU2990" i="2"/>
  <c r="AV2990" i="2"/>
  <c r="AW2990" i="2"/>
  <c r="AX2990" i="2"/>
  <c r="AY2990" i="2"/>
  <c r="AZ2990" i="2"/>
  <c r="M2991" i="2"/>
  <c r="AS2991" i="2"/>
  <c r="AT2991" i="2"/>
  <c r="AU2991" i="2"/>
  <c r="AV2991" i="2"/>
  <c r="AW2991" i="2"/>
  <c r="AX2991" i="2"/>
  <c r="AY2991" i="2"/>
  <c r="AZ2991" i="2"/>
  <c r="M2992" i="2"/>
  <c r="AS2992" i="2"/>
  <c r="AT2992" i="2"/>
  <c r="AU2992" i="2"/>
  <c r="AV2992" i="2"/>
  <c r="AW2992" i="2"/>
  <c r="AX2992" i="2"/>
  <c r="AY2992" i="2"/>
  <c r="AZ2992" i="2"/>
  <c r="M2993" i="2"/>
  <c r="AS2993" i="2"/>
  <c r="AT2993" i="2"/>
  <c r="AU2993" i="2"/>
  <c r="AV2993" i="2"/>
  <c r="AW2993" i="2"/>
  <c r="AX2993" i="2"/>
  <c r="AY2993" i="2"/>
  <c r="AZ2993" i="2"/>
  <c r="M2994" i="2"/>
  <c r="AS2994" i="2"/>
  <c r="AT2994" i="2"/>
  <c r="AU2994" i="2"/>
  <c r="AV2994" i="2"/>
  <c r="AW2994" i="2"/>
  <c r="AX2994" i="2"/>
  <c r="AY2994" i="2"/>
  <c r="AZ2994" i="2"/>
  <c r="M2995" i="2"/>
  <c r="AS2995" i="2"/>
  <c r="AT2995" i="2"/>
  <c r="AU2995" i="2"/>
  <c r="AV2995" i="2"/>
  <c r="AW2995" i="2"/>
  <c r="AX2995" i="2"/>
  <c r="AY2995" i="2"/>
  <c r="AZ2995" i="2"/>
  <c r="M2996" i="2"/>
  <c r="AS2996" i="2"/>
  <c r="AT2996" i="2"/>
  <c r="AU2996" i="2"/>
  <c r="AV2996" i="2"/>
  <c r="AW2996" i="2"/>
  <c r="AX2996" i="2"/>
  <c r="AY2996" i="2"/>
  <c r="AZ2996" i="2"/>
  <c r="M2997" i="2"/>
  <c r="AS2997" i="2"/>
  <c r="AT2997" i="2"/>
  <c r="AU2997" i="2"/>
  <c r="AV2997" i="2"/>
  <c r="AW2997" i="2"/>
  <c r="AX2997" i="2"/>
  <c r="AY2997" i="2"/>
  <c r="AZ2997" i="2"/>
  <c r="M2998" i="2"/>
  <c r="AS2998" i="2"/>
  <c r="AT2998" i="2"/>
  <c r="AU2998" i="2"/>
  <c r="AV2998" i="2"/>
  <c r="AW2998" i="2"/>
  <c r="AX2998" i="2"/>
  <c r="AY2998" i="2"/>
  <c r="AZ2998" i="2"/>
  <c r="M2999" i="2"/>
  <c r="AS2999" i="2"/>
  <c r="AT2999" i="2"/>
  <c r="AU2999" i="2"/>
  <c r="AV2999" i="2"/>
  <c r="AW2999" i="2"/>
  <c r="AX2999" i="2"/>
  <c r="AY2999" i="2"/>
  <c r="AZ2999" i="2"/>
  <c r="M3000" i="2"/>
  <c r="AS3000" i="2"/>
  <c r="AT3000" i="2"/>
  <c r="AU3000" i="2"/>
  <c r="AV3000" i="2"/>
  <c r="AW3000" i="2"/>
  <c r="AX3000" i="2"/>
  <c r="AY3000" i="2"/>
  <c r="AZ3000" i="2"/>
  <c r="M3001" i="2"/>
  <c r="AS3001" i="2"/>
  <c r="AT3001" i="2"/>
  <c r="AU3001" i="2"/>
  <c r="AV3001" i="2"/>
  <c r="AW3001" i="2"/>
  <c r="AX3001" i="2"/>
  <c r="AY3001" i="2"/>
  <c r="AZ3001" i="2"/>
  <c r="M3002" i="2"/>
  <c r="AS3002" i="2"/>
  <c r="AT3002" i="2"/>
  <c r="AU3002" i="2"/>
  <c r="AV3002" i="2"/>
  <c r="AW3002" i="2"/>
  <c r="AX3002" i="2"/>
  <c r="AY3002" i="2"/>
  <c r="AZ3002" i="2"/>
  <c r="M3003" i="2"/>
  <c r="AS3003" i="2"/>
  <c r="AT3003" i="2"/>
  <c r="AU3003" i="2"/>
  <c r="AV3003" i="2"/>
  <c r="AW3003" i="2"/>
  <c r="AX3003" i="2"/>
  <c r="AY3003" i="2"/>
  <c r="AZ3003" i="2"/>
  <c r="M3004" i="2"/>
  <c r="AS3004" i="2"/>
  <c r="AT3004" i="2"/>
  <c r="AU3004" i="2"/>
  <c r="AV3004" i="2"/>
  <c r="AW3004" i="2"/>
  <c r="AX3004" i="2"/>
  <c r="AY3004" i="2"/>
  <c r="AZ3004" i="2"/>
  <c r="M3005" i="2"/>
  <c r="AS3005" i="2"/>
  <c r="AT3005" i="2"/>
  <c r="AU3005" i="2"/>
  <c r="AV3005" i="2"/>
  <c r="AW3005" i="2"/>
  <c r="AX3005" i="2"/>
  <c r="AY3005" i="2"/>
  <c r="AZ3005" i="2"/>
  <c r="M3006" i="2"/>
  <c r="AS3006" i="2"/>
  <c r="AT3006" i="2"/>
  <c r="AU3006" i="2"/>
  <c r="AV3006" i="2"/>
  <c r="AW3006" i="2"/>
  <c r="AX3006" i="2"/>
  <c r="AY3006" i="2"/>
  <c r="AZ3006" i="2"/>
  <c r="M3007" i="2"/>
  <c r="AS3007" i="2"/>
  <c r="AT3007" i="2"/>
  <c r="AU3007" i="2"/>
  <c r="AV3007" i="2"/>
  <c r="AW3007" i="2"/>
  <c r="AX3007" i="2"/>
  <c r="AY3007" i="2"/>
  <c r="AZ3007" i="2"/>
  <c r="M3008" i="2"/>
  <c r="AS3008" i="2"/>
  <c r="AT3008" i="2"/>
  <c r="AU3008" i="2"/>
  <c r="AV3008" i="2"/>
  <c r="AW3008" i="2"/>
  <c r="AX3008" i="2"/>
  <c r="AY3008" i="2"/>
  <c r="AZ3008" i="2"/>
  <c r="M3009" i="2"/>
  <c r="AS3009" i="2"/>
  <c r="AT3009" i="2"/>
  <c r="AU3009" i="2"/>
  <c r="AV3009" i="2"/>
  <c r="AW3009" i="2"/>
  <c r="AX3009" i="2"/>
  <c r="AY3009" i="2"/>
  <c r="AZ3009" i="2"/>
  <c r="M3010" i="2"/>
  <c r="AS3010" i="2"/>
  <c r="AT3010" i="2"/>
  <c r="AU3010" i="2"/>
  <c r="AV3010" i="2"/>
  <c r="AW3010" i="2"/>
  <c r="AX3010" i="2"/>
  <c r="AY3010" i="2"/>
  <c r="AZ3010" i="2"/>
  <c r="M3011" i="2"/>
  <c r="AS3011" i="2"/>
  <c r="AT3011" i="2"/>
  <c r="AU3011" i="2"/>
  <c r="AV3011" i="2"/>
  <c r="AW3011" i="2"/>
  <c r="AX3011" i="2"/>
  <c r="AY3011" i="2"/>
  <c r="AZ3011" i="2"/>
  <c r="M3012" i="2"/>
  <c r="AS3012" i="2"/>
  <c r="AT3012" i="2"/>
  <c r="AU3012" i="2"/>
  <c r="AV3012" i="2"/>
  <c r="AW3012" i="2"/>
  <c r="AX3012" i="2"/>
  <c r="AY3012" i="2"/>
  <c r="AZ3012" i="2"/>
  <c r="M3013" i="2"/>
  <c r="AS3013" i="2"/>
  <c r="AT3013" i="2"/>
  <c r="AU3013" i="2"/>
  <c r="AV3013" i="2"/>
  <c r="AW3013" i="2"/>
  <c r="AX3013" i="2"/>
  <c r="AY3013" i="2"/>
  <c r="AZ3013" i="2"/>
  <c r="M3014" i="2"/>
  <c r="AS3014" i="2"/>
  <c r="AT3014" i="2"/>
  <c r="AU3014" i="2"/>
  <c r="AV3014" i="2"/>
  <c r="AW3014" i="2"/>
  <c r="AX3014" i="2"/>
  <c r="AY3014" i="2"/>
  <c r="AZ3014" i="2"/>
  <c r="M3015" i="2"/>
  <c r="AS3015" i="2"/>
  <c r="AT3015" i="2"/>
  <c r="AU3015" i="2"/>
  <c r="AV3015" i="2"/>
  <c r="AW3015" i="2"/>
  <c r="AX3015" i="2"/>
  <c r="AY3015" i="2"/>
  <c r="AZ3015" i="2"/>
  <c r="M3016" i="2"/>
  <c r="AS3016" i="2"/>
  <c r="AT3016" i="2"/>
  <c r="AU3016" i="2"/>
  <c r="AV3016" i="2"/>
  <c r="AW3016" i="2"/>
  <c r="AX3016" i="2"/>
  <c r="AY3016" i="2"/>
  <c r="AZ3016" i="2"/>
  <c r="M3017" i="2"/>
  <c r="AS3017" i="2"/>
  <c r="AT3017" i="2"/>
  <c r="AU3017" i="2"/>
  <c r="AV3017" i="2"/>
  <c r="AW3017" i="2"/>
  <c r="AX3017" i="2"/>
  <c r="AY3017" i="2"/>
  <c r="AZ3017" i="2"/>
  <c r="M3018" i="2"/>
  <c r="AS3018" i="2"/>
  <c r="AT3018" i="2"/>
  <c r="AU3018" i="2"/>
  <c r="AV3018" i="2"/>
  <c r="AW3018" i="2"/>
  <c r="AX3018" i="2"/>
  <c r="AY3018" i="2"/>
  <c r="AZ3018" i="2"/>
  <c r="M3019" i="2"/>
  <c r="AS3019" i="2"/>
  <c r="AT3019" i="2"/>
  <c r="AU3019" i="2"/>
  <c r="AV3019" i="2"/>
  <c r="AW3019" i="2"/>
  <c r="AX3019" i="2"/>
  <c r="AY3019" i="2"/>
  <c r="AZ3019" i="2"/>
  <c r="M3020" i="2"/>
  <c r="AS3020" i="2"/>
  <c r="AT3020" i="2"/>
  <c r="AU3020" i="2"/>
  <c r="AV3020" i="2"/>
  <c r="AW3020" i="2"/>
  <c r="AX3020" i="2"/>
  <c r="AY3020" i="2"/>
  <c r="AZ3020" i="2"/>
  <c r="M3021" i="2"/>
  <c r="AS3021" i="2"/>
  <c r="AT3021" i="2"/>
  <c r="AU3021" i="2"/>
  <c r="AV3021" i="2"/>
  <c r="AW3021" i="2"/>
  <c r="AX3021" i="2"/>
  <c r="AY3021" i="2"/>
  <c r="AZ3021" i="2"/>
  <c r="M3022" i="2"/>
  <c r="AS3022" i="2"/>
  <c r="AT3022" i="2"/>
  <c r="AU3022" i="2"/>
  <c r="AV3022" i="2"/>
  <c r="AW3022" i="2"/>
  <c r="AX3022" i="2"/>
  <c r="AY3022" i="2"/>
  <c r="AZ3022" i="2"/>
  <c r="M3023" i="2"/>
  <c r="AS3023" i="2"/>
  <c r="AT3023" i="2"/>
  <c r="AU3023" i="2"/>
  <c r="AV3023" i="2"/>
  <c r="AW3023" i="2"/>
  <c r="AX3023" i="2"/>
  <c r="AY3023" i="2"/>
  <c r="AZ3023" i="2"/>
  <c r="M3024" i="2"/>
  <c r="AS3024" i="2"/>
  <c r="AT3024" i="2"/>
  <c r="AU3024" i="2"/>
  <c r="AV3024" i="2"/>
  <c r="AW3024" i="2"/>
  <c r="AX3024" i="2"/>
  <c r="AY3024" i="2"/>
  <c r="AZ3024" i="2"/>
  <c r="M3025" i="2"/>
  <c r="AS3025" i="2"/>
  <c r="AT3025" i="2"/>
  <c r="AU3025" i="2"/>
  <c r="AV3025" i="2"/>
  <c r="AW3025" i="2"/>
  <c r="AX3025" i="2"/>
  <c r="AY3025" i="2"/>
  <c r="AZ3025" i="2"/>
  <c r="M3026" i="2"/>
  <c r="AS3026" i="2"/>
  <c r="AT3026" i="2"/>
  <c r="AU3026" i="2"/>
  <c r="AV3026" i="2"/>
  <c r="AW3026" i="2"/>
  <c r="AX3026" i="2"/>
  <c r="AY3026" i="2"/>
  <c r="AZ3026" i="2"/>
  <c r="M3027" i="2"/>
  <c r="AS3027" i="2"/>
  <c r="AT3027" i="2"/>
  <c r="AU3027" i="2"/>
  <c r="AV3027" i="2"/>
  <c r="AW3027" i="2"/>
  <c r="AX3027" i="2"/>
  <c r="AY3027" i="2"/>
  <c r="AZ3027" i="2"/>
  <c r="M3028" i="2"/>
  <c r="AS3028" i="2"/>
  <c r="AT3028" i="2"/>
  <c r="AU3028" i="2"/>
  <c r="AV3028" i="2"/>
  <c r="AW3028" i="2"/>
  <c r="AX3028" i="2"/>
  <c r="AY3028" i="2"/>
  <c r="AZ3028" i="2"/>
  <c r="M3029" i="2"/>
  <c r="AS3029" i="2"/>
  <c r="AT3029" i="2"/>
  <c r="AU3029" i="2"/>
  <c r="AV3029" i="2"/>
  <c r="AW3029" i="2"/>
  <c r="AX3029" i="2"/>
  <c r="AY3029" i="2"/>
  <c r="AZ3029" i="2"/>
  <c r="M3030" i="2"/>
  <c r="AS3030" i="2"/>
  <c r="AT3030" i="2"/>
  <c r="AU3030" i="2"/>
  <c r="AV3030" i="2"/>
  <c r="AW3030" i="2"/>
  <c r="AX3030" i="2"/>
  <c r="AY3030" i="2"/>
  <c r="AZ3030" i="2"/>
  <c r="M3031" i="2"/>
  <c r="AS3031" i="2"/>
  <c r="AT3031" i="2"/>
  <c r="AU3031" i="2"/>
  <c r="AV3031" i="2"/>
  <c r="AW3031" i="2"/>
  <c r="AX3031" i="2"/>
  <c r="AY3031" i="2"/>
  <c r="AZ3031" i="2"/>
  <c r="M3032" i="2"/>
  <c r="AS3032" i="2"/>
  <c r="AT3032" i="2"/>
  <c r="AU3032" i="2"/>
  <c r="AV3032" i="2"/>
  <c r="AW3032" i="2"/>
  <c r="AX3032" i="2"/>
  <c r="AY3032" i="2"/>
  <c r="AZ3032" i="2"/>
  <c r="M3033" i="2"/>
  <c r="AS3033" i="2"/>
  <c r="AT3033" i="2"/>
  <c r="AU3033" i="2"/>
  <c r="AV3033" i="2"/>
  <c r="AW3033" i="2"/>
  <c r="AX3033" i="2"/>
  <c r="AY3033" i="2"/>
  <c r="AZ3033" i="2"/>
  <c r="M3034" i="2"/>
  <c r="AS3034" i="2"/>
  <c r="AT3034" i="2"/>
  <c r="AU3034" i="2"/>
  <c r="AV3034" i="2"/>
  <c r="AW3034" i="2"/>
  <c r="AX3034" i="2"/>
  <c r="AY3034" i="2"/>
  <c r="AZ3034" i="2"/>
  <c r="M3035" i="2"/>
  <c r="AS3035" i="2"/>
  <c r="AT3035" i="2"/>
  <c r="AU3035" i="2"/>
  <c r="AV3035" i="2"/>
  <c r="AW3035" i="2"/>
  <c r="AX3035" i="2"/>
  <c r="AY3035" i="2"/>
  <c r="AZ3035" i="2"/>
  <c r="M3036" i="2"/>
  <c r="AS3036" i="2"/>
  <c r="AT3036" i="2"/>
  <c r="AU3036" i="2"/>
  <c r="AV3036" i="2"/>
  <c r="AW3036" i="2"/>
  <c r="AX3036" i="2"/>
  <c r="AY3036" i="2"/>
  <c r="AZ3036" i="2"/>
  <c r="M3037" i="2"/>
  <c r="AS3037" i="2"/>
  <c r="AT3037" i="2"/>
  <c r="AU3037" i="2"/>
  <c r="AV3037" i="2"/>
  <c r="AW3037" i="2"/>
  <c r="AX3037" i="2"/>
  <c r="AY3037" i="2"/>
  <c r="AZ3037" i="2"/>
  <c r="M3038" i="2"/>
  <c r="AS3038" i="2"/>
  <c r="AT3038" i="2"/>
  <c r="AU3038" i="2"/>
  <c r="AV3038" i="2"/>
  <c r="AW3038" i="2"/>
  <c r="AX3038" i="2"/>
  <c r="AY3038" i="2"/>
  <c r="AZ3038" i="2"/>
  <c r="M3039" i="2"/>
  <c r="AS3039" i="2"/>
  <c r="AT3039" i="2"/>
  <c r="AU3039" i="2"/>
  <c r="AV3039" i="2"/>
  <c r="AW3039" i="2"/>
  <c r="AX3039" i="2"/>
  <c r="AY3039" i="2"/>
  <c r="AZ3039" i="2"/>
  <c r="M3040" i="2"/>
  <c r="AS3040" i="2"/>
  <c r="AT3040" i="2"/>
  <c r="AU3040" i="2"/>
  <c r="AV3040" i="2"/>
  <c r="AW3040" i="2"/>
  <c r="AX3040" i="2"/>
  <c r="AY3040" i="2"/>
  <c r="AZ3040" i="2"/>
  <c r="M3041" i="2"/>
  <c r="AS3041" i="2"/>
  <c r="AT3041" i="2"/>
  <c r="AU3041" i="2"/>
  <c r="AV3041" i="2"/>
  <c r="AW3041" i="2"/>
  <c r="AX3041" i="2"/>
  <c r="AY3041" i="2"/>
  <c r="AZ3041" i="2"/>
  <c r="M3042" i="2"/>
  <c r="AS3042" i="2"/>
  <c r="AT3042" i="2"/>
  <c r="AU3042" i="2"/>
  <c r="AV3042" i="2"/>
  <c r="AW3042" i="2"/>
  <c r="AX3042" i="2"/>
  <c r="AY3042" i="2"/>
  <c r="AZ3042" i="2"/>
  <c r="M3043" i="2"/>
  <c r="AS3043" i="2"/>
  <c r="AT3043" i="2"/>
  <c r="AU3043" i="2"/>
  <c r="AV3043" i="2"/>
  <c r="AW3043" i="2"/>
  <c r="AX3043" i="2"/>
  <c r="AY3043" i="2"/>
  <c r="AZ3043" i="2"/>
  <c r="M3044" i="2"/>
  <c r="AS3044" i="2"/>
  <c r="AT3044" i="2"/>
  <c r="AU3044" i="2"/>
  <c r="AV3044" i="2"/>
  <c r="AW3044" i="2"/>
  <c r="AX3044" i="2"/>
  <c r="AY3044" i="2"/>
  <c r="AZ3044" i="2"/>
  <c r="M3045" i="2"/>
  <c r="AS3045" i="2"/>
  <c r="AT3045" i="2"/>
  <c r="AU3045" i="2"/>
  <c r="AV3045" i="2"/>
  <c r="AW3045" i="2"/>
  <c r="AX3045" i="2"/>
  <c r="AY3045" i="2"/>
  <c r="AZ3045" i="2"/>
  <c r="M3046" i="2"/>
  <c r="AS3046" i="2"/>
  <c r="AT3046" i="2"/>
  <c r="AU3046" i="2"/>
  <c r="AV3046" i="2"/>
  <c r="AW3046" i="2"/>
  <c r="AX3046" i="2"/>
  <c r="AY3046" i="2"/>
  <c r="AZ3046" i="2"/>
  <c r="M3047" i="2"/>
  <c r="AS3047" i="2"/>
  <c r="AT3047" i="2"/>
  <c r="AU3047" i="2"/>
  <c r="AV3047" i="2"/>
  <c r="AW3047" i="2"/>
  <c r="AX3047" i="2"/>
  <c r="AY3047" i="2"/>
  <c r="AZ3047" i="2"/>
  <c r="M3048" i="2"/>
  <c r="AS3048" i="2"/>
  <c r="AT3048" i="2"/>
  <c r="AU3048" i="2"/>
  <c r="AV3048" i="2"/>
  <c r="AW3048" i="2"/>
  <c r="AX3048" i="2"/>
  <c r="AY3048" i="2"/>
  <c r="AZ3048" i="2"/>
  <c r="M3049" i="2"/>
  <c r="AS3049" i="2"/>
  <c r="AT3049" i="2"/>
  <c r="AU3049" i="2"/>
  <c r="AV3049" i="2"/>
  <c r="AW3049" i="2"/>
  <c r="AX3049" i="2"/>
  <c r="AY3049" i="2"/>
  <c r="AZ3049" i="2"/>
  <c r="M3050" i="2"/>
  <c r="AS3050" i="2"/>
  <c r="AT3050" i="2"/>
  <c r="AU3050" i="2"/>
  <c r="AV3050" i="2"/>
  <c r="AW3050" i="2"/>
  <c r="AX3050" i="2"/>
  <c r="AY3050" i="2"/>
  <c r="AZ3050" i="2"/>
  <c r="M3051" i="2"/>
  <c r="AS3051" i="2"/>
  <c r="AT3051" i="2"/>
  <c r="AU3051" i="2"/>
  <c r="AV3051" i="2"/>
  <c r="AW3051" i="2"/>
  <c r="AX3051" i="2"/>
  <c r="AY3051" i="2"/>
  <c r="AZ3051" i="2"/>
  <c r="M3052" i="2"/>
  <c r="AS3052" i="2"/>
  <c r="AT3052" i="2"/>
  <c r="AU3052" i="2"/>
  <c r="AV3052" i="2"/>
  <c r="AW3052" i="2"/>
  <c r="AX3052" i="2"/>
  <c r="AY3052" i="2"/>
  <c r="AZ3052" i="2"/>
  <c r="M3053" i="2"/>
  <c r="AS3053" i="2"/>
  <c r="AT3053" i="2"/>
  <c r="AU3053" i="2"/>
  <c r="AV3053" i="2"/>
  <c r="AW3053" i="2"/>
  <c r="AX3053" i="2"/>
  <c r="AY3053" i="2"/>
  <c r="AZ3053" i="2"/>
  <c r="M3054" i="2"/>
  <c r="AS3054" i="2"/>
  <c r="AT3054" i="2"/>
  <c r="AU3054" i="2"/>
  <c r="AV3054" i="2"/>
  <c r="AW3054" i="2"/>
  <c r="AX3054" i="2"/>
  <c r="AY3054" i="2"/>
  <c r="AZ3054" i="2"/>
  <c r="M3055" i="2"/>
  <c r="AS3055" i="2"/>
  <c r="AT3055" i="2"/>
  <c r="AU3055" i="2"/>
  <c r="AV3055" i="2"/>
  <c r="AW3055" i="2"/>
  <c r="AX3055" i="2"/>
  <c r="AY3055" i="2"/>
  <c r="AZ3055" i="2"/>
  <c r="M3056" i="2"/>
  <c r="AS3056" i="2"/>
  <c r="AT3056" i="2"/>
  <c r="AU3056" i="2"/>
  <c r="AV3056" i="2"/>
  <c r="AW3056" i="2"/>
  <c r="AX3056" i="2"/>
  <c r="AY3056" i="2"/>
  <c r="AZ3056" i="2"/>
  <c r="M3057" i="2"/>
  <c r="AS3057" i="2"/>
  <c r="AT3057" i="2"/>
  <c r="AU3057" i="2"/>
  <c r="AV3057" i="2"/>
  <c r="AW3057" i="2"/>
  <c r="AX3057" i="2"/>
  <c r="AY3057" i="2"/>
  <c r="AZ3057" i="2"/>
  <c r="M3058" i="2"/>
  <c r="AS3058" i="2"/>
  <c r="AT3058" i="2"/>
  <c r="AU3058" i="2"/>
  <c r="AV3058" i="2"/>
  <c r="AW3058" i="2"/>
  <c r="AX3058" i="2"/>
  <c r="AY3058" i="2"/>
  <c r="AZ3058" i="2"/>
  <c r="M3059" i="2"/>
  <c r="AS3059" i="2"/>
  <c r="AT3059" i="2"/>
  <c r="AU3059" i="2"/>
  <c r="AV3059" i="2"/>
  <c r="AW3059" i="2"/>
  <c r="AX3059" i="2"/>
  <c r="AY3059" i="2"/>
  <c r="AZ3059" i="2"/>
  <c r="M3060" i="2"/>
  <c r="AS3060" i="2"/>
  <c r="AT3060" i="2"/>
  <c r="AU3060" i="2"/>
  <c r="AV3060" i="2"/>
  <c r="AW3060" i="2"/>
  <c r="AX3060" i="2"/>
  <c r="AY3060" i="2"/>
  <c r="AZ3060" i="2"/>
  <c r="M3061" i="2"/>
  <c r="AS3061" i="2"/>
  <c r="AT3061" i="2"/>
  <c r="AU3061" i="2"/>
  <c r="AV3061" i="2"/>
  <c r="AW3061" i="2"/>
  <c r="AX3061" i="2"/>
  <c r="AY3061" i="2"/>
  <c r="AZ3061" i="2"/>
  <c r="M3062" i="2"/>
  <c r="AS3062" i="2"/>
  <c r="AT3062" i="2"/>
  <c r="AU3062" i="2"/>
  <c r="AV3062" i="2"/>
  <c r="AW3062" i="2"/>
  <c r="AX3062" i="2"/>
  <c r="AY3062" i="2"/>
  <c r="AZ3062" i="2"/>
  <c r="M3064" i="2"/>
  <c r="AS3064" i="2"/>
  <c r="AT3064" i="2"/>
  <c r="AU3064" i="2"/>
  <c r="AV3064" i="2"/>
  <c r="AW3064" i="2"/>
  <c r="AX3064" i="2"/>
  <c r="AY3064" i="2"/>
  <c r="AZ3064" i="2"/>
  <c r="M3065" i="2"/>
  <c r="AS3065" i="2"/>
  <c r="AT3065" i="2"/>
  <c r="AU3065" i="2"/>
  <c r="AV3065" i="2"/>
  <c r="AW3065" i="2"/>
  <c r="AX3065" i="2"/>
  <c r="AY3065" i="2"/>
  <c r="AZ3065" i="2"/>
  <c r="M3066" i="2"/>
  <c r="AS3066" i="2"/>
  <c r="AT3066" i="2"/>
  <c r="AU3066" i="2"/>
  <c r="AV3066" i="2"/>
  <c r="AW3066" i="2"/>
  <c r="AX3066" i="2"/>
  <c r="AY3066" i="2"/>
  <c r="AZ3066" i="2"/>
  <c r="M3067" i="2"/>
  <c r="AS3067" i="2"/>
  <c r="AT3067" i="2"/>
  <c r="AU3067" i="2"/>
  <c r="AV3067" i="2"/>
  <c r="AW3067" i="2"/>
  <c r="AX3067" i="2"/>
  <c r="AY3067" i="2"/>
  <c r="AZ3067" i="2"/>
  <c r="M3068" i="2"/>
  <c r="AS3068" i="2"/>
  <c r="AT3068" i="2"/>
  <c r="AU3068" i="2"/>
  <c r="AV3068" i="2"/>
  <c r="AW3068" i="2"/>
  <c r="AX3068" i="2"/>
  <c r="AY3068" i="2"/>
  <c r="AZ3068" i="2"/>
  <c r="M3069" i="2"/>
  <c r="AS3069" i="2"/>
  <c r="AT3069" i="2"/>
  <c r="AU3069" i="2"/>
  <c r="AV3069" i="2"/>
  <c r="AW3069" i="2"/>
  <c r="AX3069" i="2"/>
  <c r="AY3069" i="2"/>
  <c r="AZ3069" i="2"/>
  <c r="M3070" i="2"/>
  <c r="AS3070" i="2"/>
  <c r="AT3070" i="2"/>
  <c r="AU3070" i="2"/>
  <c r="AV3070" i="2"/>
  <c r="AW3070" i="2"/>
  <c r="AX3070" i="2"/>
  <c r="AY3070" i="2"/>
  <c r="AZ3070" i="2"/>
  <c r="M3071" i="2"/>
  <c r="AS3071" i="2"/>
  <c r="AT3071" i="2"/>
  <c r="AU3071" i="2"/>
  <c r="AV3071" i="2"/>
  <c r="AW3071" i="2"/>
  <c r="AX3071" i="2"/>
  <c r="AY3071" i="2"/>
  <c r="AZ3071" i="2"/>
  <c r="M3072" i="2"/>
  <c r="AS3072" i="2"/>
  <c r="AT3072" i="2"/>
  <c r="AU3072" i="2"/>
  <c r="AV3072" i="2"/>
  <c r="AW3072" i="2"/>
  <c r="AX3072" i="2"/>
  <c r="AY3072" i="2"/>
  <c r="AZ3072" i="2"/>
  <c r="M3073" i="2"/>
  <c r="AS3073" i="2"/>
  <c r="AT3073" i="2"/>
  <c r="AU3073" i="2"/>
  <c r="AV3073" i="2"/>
  <c r="AW3073" i="2"/>
  <c r="AX3073" i="2"/>
  <c r="AY3073" i="2"/>
  <c r="AZ3073" i="2"/>
  <c r="M3074" i="2"/>
  <c r="AS3074" i="2"/>
  <c r="AT3074" i="2"/>
  <c r="AU3074" i="2"/>
  <c r="AV3074" i="2"/>
  <c r="AW3074" i="2"/>
  <c r="AX3074" i="2"/>
  <c r="AY3074" i="2"/>
  <c r="AZ3074" i="2"/>
  <c r="M3075" i="2"/>
  <c r="AS3075" i="2"/>
  <c r="AT3075" i="2"/>
  <c r="AU3075" i="2"/>
  <c r="AV3075" i="2"/>
  <c r="AW3075" i="2"/>
  <c r="AX3075" i="2"/>
  <c r="AY3075" i="2"/>
  <c r="AZ3075" i="2"/>
  <c r="M3076" i="2"/>
  <c r="AS3076" i="2"/>
  <c r="AT3076" i="2"/>
  <c r="AU3076" i="2"/>
  <c r="AV3076" i="2"/>
  <c r="AW3076" i="2"/>
  <c r="AX3076" i="2"/>
  <c r="AY3076" i="2"/>
  <c r="AZ3076" i="2"/>
  <c r="M3077" i="2"/>
  <c r="AS3077" i="2"/>
  <c r="AT3077" i="2"/>
  <c r="AU3077" i="2"/>
  <c r="AV3077" i="2"/>
  <c r="AW3077" i="2"/>
  <c r="AX3077" i="2"/>
  <c r="AY3077" i="2"/>
  <c r="AZ3077" i="2"/>
  <c r="M3078" i="2"/>
  <c r="AS3078" i="2"/>
  <c r="AT3078" i="2"/>
  <c r="AU3078" i="2"/>
  <c r="AV3078" i="2"/>
  <c r="AW3078" i="2"/>
  <c r="AX3078" i="2"/>
  <c r="AY3078" i="2"/>
  <c r="AZ3078" i="2"/>
  <c r="M3079" i="2"/>
  <c r="AS3079" i="2"/>
  <c r="AT3079" i="2"/>
  <c r="AU3079" i="2"/>
  <c r="AV3079" i="2"/>
  <c r="AW3079" i="2"/>
  <c r="AX3079" i="2"/>
  <c r="AY3079" i="2"/>
  <c r="AZ3079" i="2"/>
  <c r="M3080" i="2"/>
  <c r="AS3080" i="2"/>
  <c r="AT3080" i="2"/>
  <c r="AU3080" i="2"/>
  <c r="AV3080" i="2"/>
  <c r="AW3080" i="2"/>
  <c r="AX3080" i="2"/>
  <c r="AY3080" i="2"/>
  <c r="AZ3080" i="2"/>
  <c r="M3081" i="2"/>
  <c r="AS3081" i="2"/>
  <c r="AT3081" i="2"/>
  <c r="AU3081" i="2"/>
  <c r="AV3081" i="2"/>
  <c r="AW3081" i="2"/>
  <c r="AX3081" i="2"/>
  <c r="AY3081" i="2"/>
  <c r="AZ3081" i="2"/>
  <c r="M3082" i="2"/>
  <c r="AS3082" i="2"/>
  <c r="AT3082" i="2"/>
  <c r="AU3082" i="2"/>
  <c r="AV3082" i="2"/>
  <c r="AW3082" i="2"/>
  <c r="AX3082" i="2"/>
  <c r="AY3082" i="2"/>
  <c r="AZ3082" i="2"/>
  <c r="M3083" i="2"/>
  <c r="AS3083" i="2"/>
  <c r="AT3083" i="2"/>
  <c r="AU3083" i="2"/>
  <c r="AV3083" i="2"/>
  <c r="AW3083" i="2"/>
  <c r="AX3083" i="2"/>
  <c r="AY3083" i="2"/>
  <c r="AZ3083" i="2"/>
  <c r="M3084" i="2"/>
  <c r="AS3084" i="2"/>
  <c r="AT3084" i="2"/>
  <c r="AU3084" i="2"/>
  <c r="AV3084" i="2"/>
  <c r="AW3084" i="2"/>
  <c r="AX3084" i="2"/>
  <c r="AY3084" i="2"/>
  <c r="AZ3084" i="2"/>
  <c r="M3085" i="2"/>
  <c r="AS3085" i="2"/>
  <c r="AT3085" i="2"/>
  <c r="AU3085" i="2"/>
  <c r="AV3085" i="2"/>
  <c r="AW3085" i="2"/>
  <c r="AX3085" i="2"/>
  <c r="AY3085" i="2"/>
  <c r="AZ3085" i="2"/>
  <c r="M3086" i="2"/>
  <c r="AS3086" i="2"/>
  <c r="AT3086" i="2"/>
  <c r="AU3086" i="2"/>
  <c r="AV3086" i="2"/>
  <c r="AW3086" i="2"/>
  <c r="AX3086" i="2"/>
  <c r="AY3086" i="2"/>
  <c r="AZ3086" i="2"/>
  <c r="M3087" i="2"/>
  <c r="AS3087" i="2"/>
  <c r="AT3087" i="2"/>
  <c r="AU3087" i="2"/>
  <c r="AV3087" i="2"/>
  <c r="AW3087" i="2"/>
  <c r="AX3087" i="2"/>
  <c r="AY3087" i="2"/>
  <c r="AZ3087" i="2"/>
  <c r="M3088" i="2"/>
  <c r="AS3088" i="2"/>
  <c r="AT3088" i="2"/>
  <c r="AU3088" i="2"/>
  <c r="AV3088" i="2"/>
  <c r="AW3088" i="2"/>
  <c r="AX3088" i="2"/>
  <c r="AY3088" i="2"/>
  <c r="AZ3088" i="2"/>
  <c r="M3089" i="2"/>
  <c r="AS3089" i="2"/>
  <c r="AT3089" i="2"/>
  <c r="AU3089" i="2"/>
  <c r="AV3089" i="2"/>
  <c r="AW3089" i="2"/>
  <c r="AX3089" i="2"/>
  <c r="AY3089" i="2"/>
  <c r="AZ3089" i="2"/>
  <c r="M3090" i="2"/>
  <c r="AS3090" i="2"/>
  <c r="AT3090" i="2"/>
  <c r="AU3090" i="2"/>
  <c r="AV3090" i="2"/>
  <c r="AW3090" i="2"/>
  <c r="AX3090" i="2"/>
  <c r="AY3090" i="2"/>
  <c r="AZ3090" i="2"/>
  <c r="M3091" i="2"/>
  <c r="AS3091" i="2"/>
  <c r="AT3091" i="2"/>
  <c r="AU3091" i="2"/>
  <c r="AV3091" i="2"/>
  <c r="AW3091" i="2"/>
  <c r="AX3091" i="2"/>
  <c r="AY3091" i="2"/>
  <c r="AZ3091" i="2"/>
  <c r="M3092" i="2"/>
  <c r="AS3092" i="2"/>
  <c r="AT3092" i="2"/>
  <c r="AU3092" i="2"/>
  <c r="AV3092" i="2"/>
  <c r="AW3092" i="2"/>
  <c r="AX3092" i="2"/>
  <c r="AY3092" i="2"/>
  <c r="AZ3092" i="2"/>
  <c r="M3093" i="2"/>
  <c r="AS3093" i="2"/>
  <c r="AT3093" i="2"/>
  <c r="AU3093" i="2"/>
  <c r="AV3093" i="2"/>
  <c r="AW3093" i="2"/>
  <c r="AX3093" i="2"/>
  <c r="AY3093" i="2"/>
  <c r="AZ3093" i="2"/>
  <c r="M3094" i="2"/>
  <c r="AS3094" i="2"/>
  <c r="AT3094" i="2"/>
  <c r="AU3094" i="2"/>
  <c r="AV3094" i="2"/>
  <c r="AW3094" i="2"/>
  <c r="AX3094" i="2"/>
  <c r="AY3094" i="2"/>
  <c r="AZ3094" i="2"/>
  <c r="M3095" i="2"/>
  <c r="AS3095" i="2"/>
  <c r="AT3095" i="2"/>
  <c r="AU3095" i="2"/>
  <c r="AV3095" i="2"/>
  <c r="AW3095" i="2"/>
  <c r="AX3095" i="2"/>
  <c r="AY3095" i="2"/>
  <c r="AZ3095" i="2"/>
  <c r="M3096" i="2"/>
  <c r="AS3096" i="2"/>
  <c r="AT3096" i="2"/>
  <c r="AU3096" i="2"/>
  <c r="AV3096" i="2"/>
  <c r="AW3096" i="2"/>
  <c r="AX3096" i="2"/>
  <c r="AY3096" i="2"/>
  <c r="AZ3096" i="2"/>
  <c r="M3097" i="2"/>
  <c r="AS3097" i="2"/>
  <c r="AT3097" i="2"/>
  <c r="AU3097" i="2"/>
  <c r="AV3097" i="2"/>
  <c r="AW3097" i="2"/>
  <c r="AX3097" i="2"/>
  <c r="AY3097" i="2"/>
  <c r="AZ3097" i="2"/>
  <c r="M3098" i="2"/>
  <c r="AS3098" i="2"/>
  <c r="AT3098" i="2"/>
  <c r="AU3098" i="2"/>
  <c r="AV3098" i="2"/>
  <c r="AW3098" i="2"/>
  <c r="AX3098" i="2"/>
  <c r="AY3098" i="2"/>
  <c r="AZ3098" i="2"/>
  <c r="M3099" i="2"/>
  <c r="AS3099" i="2"/>
  <c r="AT3099" i="2"/>
  <c r="AU3099" i="2"/>
  <c r="AV3099" i="2"/>
  <c r="AW3099" i="2"/>
  <c r="AX3099" i="2"/>
  <c r="AY3099" i="2"/>
  <c r="AZ3099" i="2"/>
  <c r="M3100" i="2"/>
  <c r="AS3100" i="2"/>
  <c r="AT3100" i="2"/>
  <c r="AU3100" i="2"/>
  <c r="AV3100" i="2"/>
  <c r="AW3100" i="2"/>
  <c r="AX3100" i="2"/>
  <c r="AY3100" i="2"/>
  <c r="AZ3100" i="2"/>
  <c r="M3101" i="2"/>
  <c r="AS3101" i="2"/>
  <c r="AT3101" i="2"/>
  <c r="AU3101" i="2"/>
  <c r="AV3101" i="2"/>
  <c r="AW3101" i="2"/>
  <c r="AX3101" i="2"/>
  <c r="AY3101" i="2"/>
  <c r="AZ3101" i="2"/>
  <c r="M3102" i="2"/>
  <c r="AS3102" i="2"/>
  <c r="AT3102" i="2"/>
  <c r="AU3102" i="2"/>
  <c r="AV3102" i="2"/>
  <c r="AW3102" i="2"/>
  <c r="AX3102" i="2"/>
  <c r="AY3102" i="2"/>
  <c r="AZ3102" i="2"/>
  <c r="M3103" i="2"/>
  <c r="AS3103" i="2"/>
  <c r="AT3103" i="2"/>
  <c r="AU3103" i="2"/>
  <c r="AV3103" i="2"/>
  <c r="AW3103" i="2"/>
  <c r="AX3103" i="2"/>
  <c r="AY3103" i="2"/>
  <c r="AZ3103" i="2"/>
  <c r="BL3103" i="2"/>
  <c r="M3105" i="2"/>
  <c r="AS3105" i="2"/>
  <c r="AT3105" i="2"/>
  <c r="AU3105" i="2"/>
  <c r="AV3105" i="2"/>
  <c r="AW3105" i="2"/>
  <c r="AX3105" i="2"/>
  <c r="AY3105" i="2"/>
  <c r="AZ3105" i="2"/>
  <c r="M3106" i="2"/>
  <c r="AS3106" i="2"/>
  <c r="AT3106" i="2"/>
  <c r="AU3106" i="2"/>
  <c r="AV3106" i="2"/>
  <c r="AW3106" i="2"/>
  <c r="AX3106" i="2"/>
  <c r="AY3106" i="2"/>
  <c r="AZ3106" i="2"/>
  <c r="M3107" i="2"/>
  <c r="AS3107" i="2"/>
  <c r="AT3107" i="2"/>
  <c r="AU3107" i="2"/>
  <c r="AV3107" i="2"/>
  <c r="AW3107" i="2"/>
  <c r="AX3107" i="2"/>
  <c r="AY3107" i="2"/>
  <c r="AZ3107" i="2"/>
  <c r="M3108" i="2"/>
  <c r="AS3108" i="2"/>
  <c r="AT3108" i="2"/>
  <c r="AU3108" i="2"/>
  <c r="AV3108" i="2"/>
  <c r="AW3108" i="2"/>
  <c r="AX3108" i="2"/>
  <c r="AY3108" i="2"/>
  <c r="AZ3108" i="2"/>
  <c r="M3109" i="2"/>
  <c r="AS3109" i="2"/>
  <c r="AT3109" i="2"/>
  <c r="AU3109" i="2"/>
  <c r="AV3109" i="2"/>
  <c r="AW3109" i="2"/>
  <c r="AX3109" i="2"/>
  <c r="AY3109" i="2"/>
  <c r="AZ3109" i="2"/>
  <c r="M3110" i="2"/>
  <c r="AS3110" i="2"/>
  <c r="AT3110" i="2"/>
  <c r="AU3110" i="2"/>
  <c r="AV3110" i="2"/>
  <c r="AW3110" i="2"/>
  <c r="AX3110" i="2"/>
  <c r="AY3110" i="2"/>
  <c r="AZ3110" i="2"/>
  <c r="M3111" i="2"/>
  <c r="AS3111" i="2"/>
  <c r="AT3111" i="2"/>
  <c r="AU3111" i="2"/>
  <c r="AV3111" i="2"/>
  <c r="AW3111" i="2"/>
  <c r="AX3111" i="2"/>
  <c r="AY3111" i="2"/>
  <c r="AZ3111" i="2"/>
  <c r="M3112" i="2"/>
  <c r="AS3112" i="2"/>
  <c r="AT3112" i="2"/>
  <c r="AU3112" i="2"/>
  <c r="AV3112" i="2"/>
  <c r="AW3112" i="2"/>
  <c r="AX3112" i="2"/>
  <c r="AY3112" i="2"/>
  <c r="AZ3112" i="2"/>
  <c r="M3113" i="2"/>
  <c r="AS3113" i="2"/>
  <c r="AT3113" i="2"/>
  <c r="AU3113" i="2"/>
  <c r="AV3113" i="2"/>
  <c r="AW3113" i="2"/>
  <c r="AX3113" i="2"/>
  <c r="AY3113" i="2"/>
  <c r="AZ3113" i="2"/>
  <c r="M3114" i="2"/>
  <c r="AS3114" i="2"/>
  <c r="AT3114" i="2"/>
  <c r="AU3114" i="2"/>
  <c r="AV3114" i="2"/>
  <c r="AW3114" i="2"/>
  <c r="AX3114" i="2"/>
  <c r="AY3114" i="2"/>
  <c r="AZ3114" i="2"/>
  <c r="M3115" i="2"/>
  <c r="AS3115" i="2"/>
  <c r="AT3115" i="2"/>
  <c r="AU3115" i="2"/>
  <c r="AV3115" i="2"/>
  <c r="AW3115" i="2"/>
  <c r="AX3115" i="2"/>
  <c r="AY3115" i="2"/>
  <c r="AZ3115" i="2"/>
  <c r="M3116" i="2"/>
  <c r="AS3116" i="2"/>
  <c r="AT3116" i="2"/>
  <c r="AU3116" i="2"/>
  <c r="AV3116" i="2"/>
  <c r="AW3116" i="2"/>
  <c r="AX3116" i="2"/>
  <c r="AY3116" i="2"/>
  <c r="AZ3116" i="2"/>
  <c r="M3117" i="2"/>
  <c r="AS3117" i="2"/>
  <c r="AT3117" i="2"/>
  <c r="AU3117" i="2"/>
  <c r="AV3117" i="2"/>
  <c r="AW3117" i="2"/>
  <c r="AX3117" i="2"/>
  <c r="AY3117" i="2"/>
  <c r="AZ3117" i="2"/>
  <c r="M3118" i="2"/>
  <c r="AS3118" i="2"/>
  <c r="AT3118" i="2"/>
  <c r="AU3118" i="2"/>
  <c r="AV3118" i="2"/>
  <c r="AW3118" i="2"/>
  <c r="AX3118" i="2"/>
  <c r="AY3118" i="2"/>
  <c r="AZ3118" i="2"/>
  <c r="M3119" i="2"/>
  <c r="AS3119" i="2"/>
  <c r="AT3119" i="2"/>
  <c r="AU3119" i="2"/>
  <c r="AV3119" i="2"/>
  <c r="AW3119" i="2"/>
  <c r="AX3119" i="2"/>
  <c r="AY3119" i="2"/>
  <c r="AZ3119" i="2"/>
  <c r="M3120" i="2"/>
  <c r="AS3120" i="2"/>
  <c r="AT3120" i="2"/>
  <c r="AU3120" i="2"/>
  <c r="AV3120" i="2"/>
  <c r="AW3120" i="2"/>
  <c r="AX3120" i="2"/>
  <c r="AY3120" i="2"/>
  <c r="AZ3120" i="2"/>
  <c r="M3121" i="2"/>
  <c r="AS3121" i="2"/>
  <c r="AT3121" i="2"/>
  <c r="AU3121" i="2"/>
  <c r="AV3121" i="2"/>
  <c r="AW3121" i="2"/>
  <c r="AX3121" i="2"/>
  <c r="AY3121" i="2"/>
  <c r="AZ3121" i="2"/>
  <c r="M3122" i="2"/>
  <c r="AS3122" i="2"/>
  <c r="AT3122" i="2"/>
  <c r="AU3122" i="2"/>
  <c r="AV3122" i="2"/>
  <c r="AW3122" i="2"/>
  <c r="AX3122" i="2"/>
  <c r="AY3122" i="2"/>
  <c r="AZ3122" i="2"/>
  <c r="M3123" i="2"/>
  <c r="AS3123" i="2"/>
  <c r="AT3123" i="2"/>
  <c r="AU3123" i="2"/>
  <c r="AV3123" i="2"/>
  <c r="AW3123" i="2"/>
  <c r="AX3123" i="2"/>
  <c r="AY3123" i="2"/>
  <c r="AZ3123" i="2"/>
  <c r="M3124" i="2"/>
  <c r="AS3124" i="2"/>
  <c r="AT3124" i="2"/>
  <c r="AU3124" i="2"/>
  <c r="AV3124" i="2"/>
  <c r="AW3124" i="2"/>
  <c r="AX3124" i="2"/>
  <c r="AY3124" i="2"/>
  <c r="AZ3124" i="2"/>
  <c r="M3125" i="2"/>
  <c r="AS3125" i="2"/>
  <c r="AT3125" i="2"/>
  <c r="AU3125" i="2"/>
  <c r="AV3125" i="2"/>
  <c r="AW3125" i="2"/>
  <c r="AX3125" i="2"/>
  <c r="AY3125" i="2"/>
  <c r="AZ3125" i="2"/>
  <c r="M3126" i="2"/>
  <c r="AS3126" i="2"/>
  <c r="AT3126" i="2"/>
  <c r="AU3126" i="2"/>
  <c r="AV3126" i="2"/>
  <c r="AW3126" i="2"/>
  <c r="AX3126" i="2"/>
  <c r="AY3126" i="2"/>
  <c r="AZ3126" i="2"/>
  <c r="M3127" i="2"/>
  <c r="AS3127" i="2"/>
  <c r="AT3127" i="2"/>
  <c r="AU3127" i="2"/>
  <c r="AV3127" i="2"/>
  <c r="AW3127" i="2"/>
  <c r="AX3127" i="2"/>
  <c r="AY3127" i="2"/>
  <c r="AZ3127" i="2"/>
  <c r="M3128" i="2"/>
  <c r="AS3128" i="2"/>
  <c r="AT3128" i="2"/>
  <c r="AU3128" i="2"/>
  <c r="AV3128" i="2"/>
  <c r="AW3128" i="2"/>
  <c r="AX3128" i="2"/>
  <c r="AY3128" i="2"/>
  <c r="AZ3128" i="2"/>
  <c r="M3129" i="2"/>
  <c r="AS3129" i="2"/>
  <c r="AT3129" i="2"/>
  <c r="AU3129" i="2"/>
  <c r="AV3129" i="2"/>
  <c r="AW3129" i="2"/>
  <c r="AX3129" i="2"/>
  <c r="AY3129" i="2"/>
  <c r="AZ3129" i="2"/>
  <c r="M3130" i="2"/>
  <c r="AS3130" i="2"/>
  <c r="AT3130" i="2"/>
  <c r="AU3130" i="2"/>
  <c r="AV3130" i="2"/>
  <c r="AW3130" i="2"/>
  <c r="AX3130" i="2"/>
  <c r="AY3130" i="2"/>
  <c r="AZ3130" i="2"/>
  <c r="M3131" i="2"/>
  <c r="AS3131" i="2"/>
  <c r="AT3131" i="2"/>
  <c r="AU3131" i="2"/>
  <c r="AV3131" i="2"/>
  <c r="AW3131" i="2"/>
  <c r="AX3131" i="2"/>
  <c r="AY3131" i="2"/>
  <c r="AZ3131" i="2"/>
  <c r="M3132" i="2"/>
  <c r="AS3132" i="2"/>
  <c r="AT3132" i="2"/>
  <c r="AU3132" i="2"/>
  <c r="AV3132" i="2"/>
  <c r="AW3132" i="2"/>
  <c r="AX3132" i="2"/>
  <c r="AY3132" i="2"/>
  <c r="AZ3132" i="2"/>
  <c r="M3133" i="2"/>
  <c r="AS3133" i="2"/>
  <c r="AT3133" i="2"/>
  <c r="AU3133" i="2"/>
  <c r="AV3133" i="2"/>
  <c r="AW3133" i="2"/>
  <c r="AX3133" i="2"/>
  <c r="AY3133" i="2"/>
  <c r="AZ3133" i="2"/>
  <c r="M3134" i="2"/>
  <c r="AS3134" i="2"/>
  <c r="AT3134" i="2"/>
  <c r="AU3134" i="2"/>
  <c r="AV3134" i="2"/>
  <c r="AW3134" i="2"/>
  <c r="AX3134" i="2"/>
  <c r="AY3134" i="2"/>
  <c r="AZ3134" i="2"/>
  <c r="M3135" i="2"/>
  <c r="AS3135" i="2"/>
  <c r="AT3135" i="2"/>
  <c r="AU3135" i="2"/>
  <c r="AV3135" i="2"/>
  <c r="AW3135" i="2"/>
  <c r="AX3135" i="2"/>
  <c r="AY3135" i="2"/>
  <c r="AZ3135" i="2"/>
  <c r="M3136" i="2"/>
  <c r="AS3136" i="2"/>
  <c r="AT3136" i="2"/>
  <c r="AU3136" i="2"/>
  <c r="AV3136" i="2"/>
  <c r="AW3136" i="2"/>
  <c r="AX3136" i="2"/>
  <c r="AY3136" i="2"/>
  <c r="AZ3136" i="2"/>
  <c r="M3137" i="2"/>
  <c r="AS3137" i="2"/>
  <c r="AT3137" i="2"/>
  <c r="AU3137" i="2"/>
  <c r="AV3137" i="2"/>
  <c r="AW3137" i="2"/>
  <c r="AX3137" i="2"/>
  <c r="AY3137" i="2"/>
  <c r="AZ3137" i="2"/>
  <c r="M3138" i="2"/>
  <c r="AS3138" i="2"/>
  <c r="AT3138" i="2"/>
  <c r="AU3138" i="2"/>
  <c r="AV3138" i="2"/>
  <c r="AW3138" i="2"/>
  <c r="AX3138" i="2"/>
  <c r="AY3138" i="2"/>
  <c r="AZ3138" i="2"/>
  <c r="M3139" i="2"/>
  <c r="AS3139" i="2"/>
  <c r="AT3139" i="2"/>
  <c r="AU3139" i="2"/>
  <c r="AV3139" i="2"/>
  <c r="AW3139" i="2"/>
  <c r="AX3139" i="2"/>
  <c r="AY3139" i="2"/>
  <c r="AZ3139" i="2"/>
  <c r="M3140" i="2"/>
  <c r="AS3140" i="2"/>
  <c r="AT3140" i="2"/>
  <c r="AU3140" i="2"/>
  <c r="AV3140" i="2"/>
  <c r="AW3140" i="2"/>
  <c r="AX3140" i="2"/>
  <c r="AY3140" i="2"/>
  <c r="AZ3140" i="2"/>
  <c r="M3141" i="2"/>
  <c r="AS3141" i="2"/>
  <c r="AT3141" i="2"/>
  <c r="AU3141" i="2"/>
  <c r="AV3141" i="2"/>
  <c r="AW3141" i="2"/>
  <c r="AX3141" i="2"/>
  <c r="AY3141" i="2"/>
  <c r="AZ3141" i="2"/>
  <c r="M3142" i="2"/>
  <c r="AS3142" i="2"/>
  <c r="AT3142" i="2"/>
  <c r="AU3142" i="2"/>
  <c r="AV3142" i="2"/>
  <c r="AW3142" i="2"/>
  <c r="AX3142" i="2"/>
  <c r="AY3142" i="2"/>
  <c r="AZ3142" i="2"/>
  <c r="M3143" i="2"/>
  <c r="AS3143" i="2"/>
  <c r="AT3143" i="2"/>
  <c r="AU3143" i="2"/>
  <c r="AV3143" i="2"/>
  <c r="AW3143" i="2"/>
  <c r="AX3143" i="2"/>
  <c r="AY3143" i="2"/>
  <c r="AZ3143" i="2"/>
  <c r="M3144" i="2"/>
  <c r="AS3144" i="2"/>
  <c r="AT3144" i="2"/>
  <c r="AU3144" i="2"/>
  <c r="AV3144" i="2"/>
  <c r="AW3144" i="2"/>
  <c r="AX3144" i="2"/>
  <c r="AY3144" i="2"/>
  <c r="AZ3144" i="2"/>
  <c r="M3145" i="2"/>
  <c r="AS3145" i="2"/>
  <c r="AT3145" i="2"/>
  <c r="AU3145" i="2"/>
  <c r="AV3145" i="2"/>
  <c r="AW3145" i="2"/>
  <c r="AX3145" i="2"/>
  <c r="AY3145" i="2"/>
  <c r="AZ3145" i="2"/>
  <c r="M3146" i="2"/>
  <c r="AS3146" i="2"/>
  <c r="AT3146" i="2"/>
  <c r="AU3146" i="2"/>
  <c r="AV3146" i="2"/>
  <c r="AW3146" i="2"/>
  <c r="AX3146" i="2"/>
  <c r="AY3146" i="2"/>
  <c r="AZ3146" i="2"/>
  <c r="M3147" i="2"/>
  <c r="AS3147" i="2"/>
  <c r="AT3147" i="2"/>
  <c r="AU3147" i="2"/>
  <c r="AV3147" i="2"/>
  <c r="AW3147" i="2"/>
  <c r="AX3147" i="2"/>
  <c r="AY3147" i="2"/>
  <c r="AZ3147" i="2"/>
  <c r="M3148" i="2"/>
  <c r="AS3148" i="2"/>
  <c r="AT3148" i="2"/>
  <c r="AU3148" i="2"/>
  <c r="AV3148" i="2"/>
  <c r="AW3148" i="2"/>
  <c r="AX3148" i="2"/>
  <c r="AY3148" i="2"/>
  <c r="AZ3148" i="2"/>
  <c r="M3149" i="2"/>
  <c r="AS3149" i="2"/>
  <c r="AT3149" i="2"/>
  <c r="AU3149" i="2"/>
  <c r="AV3149" i="2"/>
  <c r="AW3149" i="2"/>
  <c r="AX3149" i="2"/>
  <c r="AY3149" i="2"/>
  <c r="AZ3149" i="2"/>
  <c r="M3150" i="2"/>
  <c r="AS3150" i="2"/>
  <c r="AT3150" i="2"/>
  <c r="AU3150" i="2"/>
  <c r="AV3150" i="2"/>
  <c r="AW3150" i="2"/>
  <c r="AX3150" i="2"/>
  <c r="AY3150" i="2"/>
  <c r="AZ3150" i="2"/>
  <c r="M3151" i="2"/>
  <c r="AS3151" i="2"/>
  <c r="AT3151" i="2"/>
  <c r="AU3151" i="2"/>
  <c r="AV3151" i="2"/>
  <c r="AW3151" i="2"/>
  <c r="AX3151" i="2"/>
  <c r="AY3151" i="2"/>
  <c r="AZ3151" i="2"/>
  <c r="M3152" i="2"/>
  <c r="AS3152" i="2"/>
  <c r="AT3152" i="2"/>
  <c r="AU3152" i="2"/>
  <c r="AV3152" i="2"/>
  <c r="AW3152" i="2"/>
  <c r="AX3152" i="2"/>
  <c r="AY3152" i="2"/>
  <c r="AZ3152" i="2"/>
  <c r="M3153" i="2"/>
  <c r="AS3153" i="2"/>
  <c r="AT3153" i="2"/>
  <c r="AU3153" i="2"/>
  <c r="AV3153" i="2"/>
  <c r="AW3153" i="2"/>
  <c r="AX3153" i="2"/>
  <c r="AY3153" i="2"/>
  <c r="AZ3153" i="2"/>
  <c r="M3154" i="2"/>
  <c r="AS3154" i="2"/>
  <c r="AT3154" i="2"/>
  <c r="AU3154" i="2"/>
  <c r="AV3154" i="2"/>
  <c r="AW3154" i="2"/>
  <c r="AX3154" i="2"/>
  <c r="AY3154" i="2"/>
  <c r="AZ3154" i="2"/>
  <c r="M3155" i="2"/>
  <c r="AS3155" i="2"/>
  <c r="AT3155" i="2"/>
  <c r="AU3155" i="2"/>
  <c r="AV3155" i="2"/>
  <c r="AW3155" i="2"/>
  <c r="AX3155" i="2"/>
  <c r="AY3155" i="2"/>
  <c r="AZ3155" i="2"/>
  <c r="M3156" i="2"/>
  <c r="AS3156" i="2"/>
  <c r="AT3156" i="2"/>
  <c r="AU3156" i="2"/>
  <c r="AV3156" i="2"/>
  <c r="AW3156" i="2"/>
  <c r="AX3156" i="2"/>
  <c r="AY3156" i="2"/>
  <c r="AZ3156" i="2"/>
  <c r="M3157" i="2"/>
  <c r="AS3157" i="2"/>
  <c r="AT3157" i="2"/>
  <c r="AU3157" i="2"/>
  <c r="AV3157" i="2"/>
  <c r="AW3157" i="2"/>
  <c r="AX3157" i="2"/>
  <c r="AY3157" i="2"/>
  <c r="AZ3157" i="2"/>
  <c r="M3158" i="2"/>
  <c r="AS3158" i="2"/>
  <c r="AT3158" i="2"/>
  <c r="AU3158" i="2"/>
  <c r="AV3158" i="2"/>
  <c r="AW3158" i="2"/>
  <c r="AX3158" i="2"/>
  <c r="AY3158" i="2"/>
  <c r="AZ3158" i="2"/>
  <c r="M3159" i="2"/>
  <c r="AS3159" i="2"/>
  <c r="AT3159" i="2"/>
  <c r="AU3159" i="2"/>
  <c r="AV3159" i="2"/>
  <c r="AW3159" i="2"/>
  <c r="AX3159" i="2"/>
  <c r="AY3159" i="2"/>
  <c r="AZ3159" i="2"/>
  <c r="M3160" i="2"/>
  <c r="AS3160" i="2"/>
  <c r="AT3160" i="2"/>
  <c r="AU3160" i="2"/>
  <c r="AV3160" i="2"/>
  <c r="AW3160" i="2"/>
  <c r="AX3160" i="2"/>
  <c r="AY3160" i="2"/>
  <c r="AZ3160" i="2"/>
  <c r="M3162" i="2"/>
  <c r="AS3162" i="2"/>
  <c r="AT3162" i="2"/>
  <c r="AU3162" i="2"/>
  <c r="AV3162" i="2"/>
  <c r="AW3162" i="2"/>
  <c r="AX3162" i="2"/>
  <c r="AY3162" i="2"/>
  <c r="AZ3162" i="2"/>
  <c r="BH3162" i="2"/>
  <c r="M3163" i="2"/>
  <c r="AS3163" i="2"/>
  <c r="AT3163" i="2"/>
  <c r="AU3163" i="2"/>
  <c r="AV3163" i="2"/>
  <c r="AW3163" i="2"/>
  <c r="AX3163" i="2"/>
  <c r="AY3163" i="2"/>
  <c r="AZ3163" i="2"/>
  <c r="BH3163" i="2"/>
  <c r="M3164" i="2"/>
  <c r="AS3164" i="2"/>
  <c r="AT3164" i="2"/>
  <c r="AU3164" i="2"/>
  <c r="AV3164" i="2"/>
  <c r="AW3164" i="2"/>
  <c r="AX3164" i="2"/>
  <c r="AY3164" i="2"/>
  <c r="AZ3164" i="2"/>
  <c r="BH3164" i="2"/>
  <c r="M3165" i="2"/>
  <c r="AS3165" i="2"/>
  <c r="AT3165" i="2"/>
  <c r="AU3165" i="2"/>
  <c r="AV3165" i="2"/>
  <c r="AW3165" i="2"/>
  <c r="AX3165" i="2"/>
  <c r="AY3165" i="2"/>
  <c r="AZ3165" i="2"/>
  <c r="BH3165" i="2"/>
  <c r="M3166" i="2"/>
  <c r="AS3166" i="2"/>
  <c r="AT3166" i="2"/>
  <c r="AU3166" i="2"/>
  <c r="AV3166" i="2"/>
  <c r="AW3166" i="2"/>
  <c r="AX3166" i="2"/>
  <c r="AY3166" i="2"/>
  <c r="AZ3166" i="2"/>
  <c r="BH3166" i="2"/>
  <c r="M3167" i="2"/>
  <c r="AS3167" i="2"/>
  <c r="AT3167" i="2"/>
  <c r="AU3167" i="2"/>
  <c r="AV3167" i="2"/>
  <c r="AW3167" i="2"/>
  <c r="AX3167" i="2"/>
  <c r="AY3167" i="2"/>
  <c r="AZ3167" i="2"/>
  <c r="BH3167" i="2"/>
  <c r="M3168" i="2"/>
  <c r="AS3168" i="2"/>
  <c r="AT3168" i="2"/>
  <c r="AU3168" i="2"/>
  <c r="AV3168" i="2"/>
  <c r="AW3168" i="2"/>
  <c r="AX3168" i="2"/>
  <c r="AY3168" i="2"/>
  <c r="AZ3168" i="2"/>
  <c r="BH3168" i="2"/>
  <c r="M3169" i="2"/>
  <c r="AS3169" i="2"/>
  <c r="AT3169" i="2"/>
  <c r="AU3169" i="2"/>
  <c r="AV3169" i="2"/>
  <c r="AW3169" i="2"/>
  <c r="AX3169" i="2"/>
  <c r="AY3169" i="2"/>
  <c r="AZ3169" i="2"/>
  <c r="BH3169" i="2"/>
  <c r="M3170" i="2"/>
  <c r="AS3170" i="2"/>
  <c r="AT3170" i="2"/>
  <c r="AU3170" i="2"/>
  <c r="AV3170" i="2"/>
  <c r="AW3170" i="2"/>
  <c r="AX3170" i="2"/>
  <c r="AY3170" i="2"/>
  <c r="AZ3170" i="2"/>
  <c r="BH3170" i="2"/>
  <c r="M3171" i="2"/>
  <c r="AS3171" i="2"/>
  <c r="AT3171" i="2"/>
  <c r="AU3171" i="2"/>
  <c r="AV3171" i="2"/>
  <c r="AW3171" i="2"/>
  <c r="AX3171" i="2"/>
  <c r="AY3171" i="2"/>
  <c r="AZ3171" i="2"/>
  <c r="BH3171" i="2"/>
  <c r="M3172" i="2"/>
  <c r="AS3172" i="2"/>
  <c r="AT3172" i="2"/>
  <c r="AU3172" i="2"/>
  <c r="AV3172" i="2"/>
  <c r="AW3172" i="2"/>
  <c r="AX3172" i="2"/>
  <c r="AY3172" i="2"/>
  <c r="AZ3172" i="2"/>
  <c r="BH3172" i="2"/>
  <c r="M3173" i="2"/>
  <c r="AS3173" i="2"/>
  <c r="AT3173" i="2"/>
  <c r="AU3173" i="2"/>
  <c r="AV3173" i="2"/>
  <c r="AW3173" i="2"/>
  <c r="AX3173" i="2"/>
  <c r="AY3173" i="2"/>
  <c r="AZ3173" i="2"/>
  <c r="BH3173" i="2"/>
  <c r="M3174" i="2"/>
  <c r="AS3174" i="2"/>
  <c r="AT3174" i="2"/>
  <c r="AU3174" i="2"/>
  <c r="AV3174" i="2"/>
  <c r="AW3174" i="2"/>
  <c r="AX3174" i="2"/>
  <c r="AY3174" i="2"/>
  <c r="AZ3174" i="2"/>
  <c r="BH3174" i="2"/>
  <c r="M3175" i="2"/>
  <c r="AS3175" i="2"/>
  <c r="AT3175" i="2"/>
  <c r="AU3175" i="2"/>
  <c r="AV3175" i="2"/>
  <c r="AW3175" i="2"/>
  <c r="AX3175" i="2"/>
  <c r="AY3175" i="2"/>
  <c r="AZ3175" i="2"/>
  <c r="BH3175" i="2"/>
  <c r="M3176" i="2"/>
  <c r="AS3176" i="2"/>
  <c r="AT3176" i="2"/>
  <c r="AU3176" i="2"/>
  <c r="AV3176" i="2"/>
  <c r="AW3176" i="2"/>
  <c r="AX3176" i="2"/>
  <c r="AY3176" i="2"/>
  <c r="AZ3176" i="2"/>
  <c r="BH3176" i="2"/>
  <c r="M3177" i="2"/>
  <c r="AS3177" i="2"/>
  <c r="AT3177" i="2"/>
  <c r="AU3177" i="2"/>
  <c r="AV3177" i="2"/>
  <c r="AW3177" i="2"/>
  <c r="AX3177" i="2"/>
  <c r="AY3177" i="2"/>
  <c r="AZ3177" i="2"/>
  <c r="BH3177" i="2"/>
  <c r="M3178" i="2"/>
  <c r="AS3178" i="2"/>
  <c r="AT3178" i="2"/>
  <c r="AU3178" i="2"/>
  <c r="AV3178" i="2"/>
  <c r="AW3178" i="2"/>
  <c r="AX3178" i="2"/>
  <c r="AY3178" i="2"/>
  <c r="AZ3178" i="2"/>
  <c r="BH3178" i="2"/>
  <c r="M3179" i="2"/>
  <c r="AS3179" i="2"/>
  <c r="AT3179" i="2"/>
  <c r="AU3179" i="2"/>
  <c r="AV3179" i="2"/>
  <c r="AW3179" i="2"/>
  <c r="AX3179" i="2"/>
  <c r="AY3179" i="2"/>
  <c r="AZ3179" i="2"/>
  <c r="BH3179" i="2"/>
  <c r="M3180" i="2"/>
  <c r="AS3180" i="2"/>
  <c r="AT3180" i="2"/>
  <c r="AU3180" i="2"/>
  <c r="AV3180" i="2"/>
  <c r="AW3180" i="2"/>
  <c r="AX3180" i="2"/>
  <c r="AY3180" i="2"/>
  <c r="AZ3180" i="2"/>
  <c r="BH3180" i="2"/>
  <c r="M3181" i="2"/>
  <c r="AS3181" i="2"/>
  <c r="AT3181" i="2"/>
  <c r="AU3181" i="2"/>
  <c r="AV3181" i="2"/>
  <c r="AW3181" i="2"/>
  <c r="AX3181" i="2"/>
  <c r="AY3181" i="2"/>
  <c r="AZ3181" i="2"/>
  <c r="BH3181" i="2"/>
  <c r="M3182" i="2"/>
  <c r="AS3182" i="2"/>
  <c r="AT3182" i="2"/>
  <c r="AU3182" i="2"/>
  <c r="AV3182" i="2"/>
  <c r="AW3182" i="2"/>
  <c r="AX3182" i="2"/>
  <c r="AY3182" i="2"/>
  <c r="AZ3182" i="2"/>
  <c r="BH3182" i="2"/>
  <c r="M3183" i="2"/>
  <c r="AS3183" i="2"/>
  <c r="AT3183" i="2"/>
  <c r="AU3183" i="2"/>
  <c r="AV3183" i="2"/>
  <c r="AW3183" i="2"/>
  <c r="AX3183" i="2"/>
  <c r="AY3183" i="2"/>
  <c r="AZ3183" i="2"/>
  <c r="BH3183" i="2"/>
  <c r="M3184" i="2"/>
  <c r="AS3184" i="2"/>
  <c r="AT3184" i="2"/>
  <c r="AU3184" i="2"/>
  <c r="AV3184" i="2"/>
  <c r="AW3184" i="2"/>
  <c r="AX3184" i="2"/>
  <c r="AY3184" i="2"/>
  <c r="AZ3184" i="2"/>
  <c r="BH3184" i="2"/>
  <c r="M3185" i="2"/>
  <c r="AS3185" i="2"/>
  <c r="AT3185" i="2"/>
  <c r="AU3185" i="2"/>
  <c r="AV3185" i="2"/>
  <c r="AW3185" i="2"/>
  <c r="AX3185" i="2"/>
  <c r="AY3185" i="2"/>
  <c r="AZ3185" i="2"/>
  <c r="BH3185" i="2"/>
  <c r="M3186" i="2"/>
  <c r="AS3186" i="2"/>
  <c r="AT3186" i="2"/>
  <c r="AU3186" i="2"/>
  <c r="AV3186" i="2"/>
  <c r="AW3186" i="2"/>
  <c r="AX3186" i="2"/>
  <c r="AY3186" i="2"/>
  <c r="AZ3186" i="2"/>
  <c r="BH3186" i="2"/>
  <c r="M3187" i="2"/>
  <c r="AS3187" i="2"/>
  <c r="AT3187" i="2"/>
  <c r="AU3187" i="2"/>
  <c r="AV3187" i="2"/>
  <c r="AW3187" i="2"/>
  <c r="AX3187" i="2"/>
  <c r="AY3187" i="2"/>
  <c r="AZ3187" i="2"/>
  <c r="BH3187" i="2"/>
  <c r="M3188" i="2"/>
  <c r="AS3188" i="2"/>
  <c r="AT3188" i="2"/>
  <c r="AU3188" i="2"/>
  <c r="AV3188" i="2"/>
  <c r="AW3188" i="2"/>
  <c r="AX3188" i="2"/>
  <c r="AY3188" i="2"/>
  <c r="AZ3188" i="2"/>
  <c r="BH3188" i="2"/>
  <c r="M3189" i="2"/>
  <c r="AS3189" i="2"/>
  <c r="AT3189" i="2"/>
  <c r="AU3189" i="2"/>
  <c r="AV3189" i="2"/>
  <c r="AW3189" i="2"/>
  <c r="AX3189" i="2"/>
  <c r="AY3189" i="2"/>
  <c r="AZ3189" i="2"/>
  <c r="BH3189" i="2"/>
  <c r="M3190" i="2"/>
  <c r="AS3190" i="2"/>
  <c r="AT3190" i="2"/>
  <c r="AU3190" i="2"/>
  <c r="AV3190" i="2"/>
  <c r="AW3190" i="2"/>
  <c r="AX3190" i="2"/>
  <c r="AY3190" i="2"/>
  <c r="AZ3190" i="2"/>
  <c r="BH3190" i="2"/>
  <c r="M3191" i="2"/>
  <c r="AS3191" i="2"/>
  <c r="AT3191" i="2"/>
  <c r="AU3191" i="2"/>
  <c r="AV3191" i="2"/>
  <c r="AW3191" i="2"/>
  <c r="AX3191" i="2"/>
  <c r="AY3191" i="2"/>
  <c r="AZ3191" i="2"/>
  <c r="BH3191" i="2"/>
  <c r="M3192" i="2"/>
  <c r="AS3192" i="2"/>
  <c r="AT3192" i="2"/>
  <c r="AU3192" i="2"/>
  <c r="AV3192" i="2"/>
  <c r="AW3192" i="2"/>
  <c r="AX3192" i="2"/>
  <c r="AY3192" i="2"/>
  <c r="AZ3192" i="2"/>
  <c r="BH3192" i="2"/>
  <c r="M3193" i="2"/>
  <c r="AS3193" i="2"/>
  <c r="AT3193" i="2"/>
  <c r="AU3193" i="2"/>
  <c r="AV3193" i="2"/>
  <c r="AW3193" i="2"/>
  <c r="AX3193" i="2"/>
  <c r="AY3193" i="2"/>
  <c r="AZ3193" i="2"/>
  <c r="BH3193" i="2"/>
  <c r="M3194" i="2"/>
  <c r="AS3194" i="2"/>
  <c r="AT3194" i="2"/>
  <c r="AU3194" i="2"/>
  <c r="AV3194" i="2"/>
  <c r="AW3194" i="2"/>
  <c r="AX3194" i="2"/>
  <c r="AY3194" i="2"/>
  <c r="AZ3194" i="2"/>
  <c r="BH3194" i="2"/>
  <c r="M3195" i="2"/>
  <c r="AS3195" i="2"/>
  <c r="AT3195" i="2"/>
  <c r="AU3195" i="2"/>
  <c r="AV3195" i="2"/>
  <c r="AW3195" i="2"/>
  <c r="AX3195" i="2"/>
  <c r="AY3195" i="2"/>
  <c r="AZ3195" i="2"/>
  <c r="BH3195" i="2"/>
  <c r="M3196" i="2"/>
  <c r="AS3196" i="2"/>
  <c r="AT3196" i="2"/>
  <c r="AU3196" i="2"/>
  <c r="AV3196" i="2"/>
  <c r="AW3196" i="2"/>
  <c r="AX3196" i="2"/>
  <c r="AY3196" i="2"/>
  <c r="AZ3196" i="2"/>
  <c r="BH3196" i="2"/>
  <c r="M3197" i="2"/>
  <c r="AS3197" i="2"/>
  <c r="AT3197" i="2"/>
  <c r="AU3197" i="2"/>
  <c r="AV3197" i="2"/>
  <c r="AW3197" i="2"/>
  <c r="AX3197" i="2"/>
  <c r="AY3197" i="2"/>
  <c r="AZ3197" i="2"/>
  <c r="BH3197" i="2"/>
  <c r="M3198" i="2"/>
  <c r="AS3198" i="2"/>
  <c r="AT3198" i="2"/>
  <c r="AU3198" i="2"/>
  <c r="AV3198" i="2"/>
  <c r="AW3198" i="2"/>
  <c r="AX3198" i="2"/>
  <c r="AY3198" i="2"/>
  <c r="AZ3198" i="2"/>
  <c r="BH3198" i="2"/>
  <c r="M3199" i="2"/>
  <c r="AS3199" i="2"/>
  <c r="AT3199" i="2"/>
  <c r="AU3199" i="2"/>
  <c r="AV3199" i="2"/>
  <c r="AW3199" i="2"/>
  <c r="AX3199" i="2"/>
  <c r="AY3199" i="2"/>
  <c r="AZ3199" i="2"/>
  <c r="BH3199" i="2"/>
  <c r="M3200" i="2"/>
  <c r="AS3200" i="2"/>
  <c r="AT3200" i="2"/>
  <c r="AU3200" i="2"/>
  <c r="AV3200" i="2"/>
  <c r="AW3200" i="2"/>
  <c r="AX3200" i="2"/>
  <c r="AY3200" i="2"/>
  <c r="AZ3200" i="2"/>
  <c r="BH3200" i="2"/>
  <c r="M3201" i="2"/>
  <c r="AS3201" i="2"/>
  <c r="AT3201" i="2"/>
  <c r="AU3201" i="2"/>
  <c r="AV3201" i="2"/>
  <c r="AW3201" i="2"/>
  <c r="AX3201" i="2"/>
  <c r="AY3201" i="2"/>
  <c r="AZ3201" i="2"/>
  <c r="BH3201" i="2"/>
  <c r="M3202" i="2"/>
  <c r="AS3202" i="2"/>
  <c r="AT3202" i="2"/>
  <c r="AU3202" i="2"/>
  <c r="AV3202" i="2"/>
  <c r="AW3202" i="2"/>
  <c r="AX3202" i="2"/>
  <c r="AY3202" i="2"/>
  <c r="AZ3202" i="2"/>
  <c r="BH3202" i="2"/>
  <c r="M3203" i="2"/>
  <c r="AS3203" i="2"/>
  <c r="AT3203" i="2"/>
  <c r="AU3203" i="2"/>
  <c r="AV3203" i="2"/>
  <c r="AW3203" i="2"/>
  <c r="AX3203" i="2"/>
  <c r="AY3203" i="2"/>
  <c r="AZ3203" i="2"/>
  <c r="BH3203" i="2"/>
  <c r="M3204" i="2"/>
  <c r="AS3204" i="2"/>
  <c r="AT3204" i="2"/>
  <c r="AU3204" i="2"/>
  <c r="AV3204" i="2"/>
  <c r="AW3204" i="2"/>
  <c r="AX3204" i="2"/>
  <c r="AY3204" i="2"/>
  <c r="AZ3204" i="2"/>
  <c r="BH3204" i="2"/>
  <c r="M3205" i="2"/>
  <c r="AS3205" i="2"/>
  <c r="AT3205" i="2"/>
  <c r="AU3205" i="2"/>
  <c r="AV3205" i="2"/>
  <c r="AW3205" i="2"/>
  <c r="AX3205" i="2"/>
  <c r="AY3205" i="2"/>
  <c r="AZ3205" i="2"/>
  <c r="BH3205" i="2"/>
  <c r="M3206" i="2"/>
  <c r="AS3206" i="2"/>
  <c r="AT3206" i="2"/>
  <c r="AU3206" i="2"/>
  <c r="AV3206" i="2"/>
  <c r="AW3206" i="2"/>
  <c r="AX3206" i="2"/>
  <c r="AY3206" i="2"/>
  <c r="AZ3206" i="2"/>
  <c r="BH3206" i="2"/>
  <c r="M3207" i="2"/>
  <c r="AS3207" i="2"/>
  <c r="AT3207" i="2"/>
  <c r="AU3207" i="2"/>
  <c r="AV3207" i="2"/>
  <c r="AW3207" i="2"/>
  <c r="AX3207" i="2"/>
  <c r="AY3207" i="2"/>
  <c r="AZ3207" i="2"/>
  <c r="BH3207" i="2"/>
  <c r="M3208" i="2"/>
  <c r="AS3208" i="2"/>
  <c r="AT3208" i="2"/>
  <c r="AU3208" i="2"/>
  <c r="AV3208" i="2"/>
  <c r="AW3208" i="2"/>
  <c r="AX3208" i="2"/>
  <c r="AY3208" i="2"/>
  <c r="AZ3208" i="2"/>
  <c r="BH3208" i="2"/>
  <c r="M3209" i="2"/>
  <c r="AS3209" i="2"/>
  <c r="AT3209" i="2"/>
  <c r="AU3209" i="2"/>
  <c r="AV3209" i="2"/>
  <c r="AW3209" i="2"/>
  <c r="AX3209" i="2"/>
  <c r="AY3209" i="2"/>
  <c r="AZ3209" i="2"/>
  <c r="BH3209" i="2"/>
  <c r="M3210" i="2"/>
  <c r="AS3210" i="2"/>
  <c r="AT3210" i="2"/>
  <c r="AU3210" i="2"/>
  <c r="AV3210" i="2"/>
  <c r="AW3210" i="2"/>
  <c r="AX3210" i="2"/>
  <c r="AY3210" i="2"/>
  <c r="AZ3210" i="2"/>
  <c r="BH3210" i="2"/>
  <c r="M3211" i="2"/>
  <c r="AS3211" i="2"/>
  <c r="AT3211" i="2"/>
  <c r="AU3211" i="2"/>
  <c r="AV3211" i="2"/>
  <c r="AW3211" i="2"/>
  <c r="AX3211" i="2"/>
  <c r="AY3211" i="2"/>
  <c r="AZ3211" i="2"/>
  <c r="BH3211" i="2"/>
  <c r="M3212" i="2"/>
  <c r="AS3212" i="2"/>
  <c r="AT3212" i="2"/>
  <c r="AU3212" i="2"/>
  <c r="AV3212" i="2"/>
  <c r="AW3212" i="2"/>
  <c r="AX3212" i="2"/>
  <c r="AY3212" i="2"/>
  <c r="AZ3212" i="2"/>
  <c r="BH3212" i="2"/>
  <c r="M3213" i="2"/>
  <c r="AS3213" i="2"/>
  <c r="AT3213" i="2"/>
  <c r="AU3213" i="2"/>
  <c r="AV3213" i="2"/>
  <c r="AW3213" i="2"/>
  <c r="AX3213" i="2"/>
  <c r="AY3213" i="2"/>
  <c r="AZ3213" i="2"/>
  <c r="BH3213" i="2"/>
  <c r="M3214" i="2"/>
  <c r="AS3214" i="2"/>
  <c r="AT3214" i="2"/>
  <c r="AU3214" i="2"/>
  <c r="AV3214" i="2"/>
  <c r="AW3214" i="2"/>
  <c r="AX3214" i="2"/>
  <c r="AY3214" i="2"/>
  <c r="AZ3214" i="2"/>
  <c r="BH3214" i="2"/>
  <c r="M3215" i="2"/>
  <c r="AS3215" i="2"/>
  <c r="AT3215" i="2"/>
  <c r="AU3215" i="2"/>
  <c r="AV3215" i="2"/>
  <c r="AW3215" i="2"/>
  <c r="AX3215" i="2"/>
  <c r="AY3215" i="2"/>
  <c r="AZ3215" i="2"/>
  <c r="BH3215" i="2"/>
  <c r="M3216" i="2"/>
  <c r="AS3216" i="2"/>
  <c r="AT3216" i="2"/>
  <c r="AU3216" i="2"/>
  <c r="AV3216" i="2"/>
  <c r="AW3216" i="2"/>
  <c r="AX3216" i="2"/>
  <c r="AY3216" i="2"/>
  <c r="AZ3216" i="2"/>
  <c r="BH3216" i="2"/>
  <c r="M3217" i="2"/>
  <c r="AS3217" i="2"/>
  <c r="AT3217" i="2"/>
  <c r="AU3217" i="2"/>
  <c r="AV3217" i="2"/>
  <c r="AW3217" i="2"/>
  <c r="AX3217" i="2"/>
  <c r="AY3217" i="2"/>
  <c r="AZ3217" i="2"/>
  <c r="BH3217" i="2"/>
  <c r="M3218" i="2"/>
  <c r="AS3218" i="2"/>
  <c r="AT3218" i="2"/>
  <c r="AU3218" i="2"/>
  <c r="AV3218" i="2"/>
  <c r="AW3218" i="2"/>
  <c r="AX3218" i="2"/>
  <c r="AY3218" i="2"/>
  <c r="AZ3218" i="2"/>
  <c r="BH3218" i="2"/>
  <c r="M3219" i="2"/>
  <c r="AS3219" i="2"/>
  <c r="AT3219" i="2"/>
  <c r="AU3219" i="2"/>
  <c r="AV3219" i="2"/>
  <c r="AW3219" i="2"/>
  <c r="AX3219" i="2"/>
  <c r="AY3219" i="2"/>
  <c r="AZ3219" i="2"/>
  <c r="BH3219" i="2"/>
  <c r="M3220" i="2"/>
  <c r="AS3220" i="2"/>
  <c r="AT3220" i="2"/>
  <c r="AU3220" i="2"/>
  <c r="AV3220" i="2"/>
  <c r="AW3220" i="2"/>
  <c r="AX3220" i="2"/>
  <c r="AY3220" i="2"/>
  <c r="AZ3220" i="2"/>
  <c r="BH3220" i="2"/>
  <c r="M3221" i="2"/>
  <c r="AS3221" i="2"/>
  <c r="AT3221" i="2"/>
  <c r="AU3221" i="2"/>
  <c r="AV3221" i="2"/>
  <c r="AW3221" i="2"/>
  <c r="AX3221" i="2"/>
  <c r="AY3221" i="2"/>
  <c r="AZ3221" i="2"/>
  <c r="BH3221" i="2"/>
  <c r="M3222" i="2"/>
  <c r="AS3222" i="2"/>
  <c r="AT3222" i="2"/>
  <c r="AU3222" i="2"/>
  <c r="AV3222" i="2"/>
  <c r="AW3222" i="2"/>
  <c r="AX3222" i="2"/>
  <c r="AY3222" i="2"/>
  <c r="AZ3222" i="2"/>
  <c r="BH3222" i="2"/>
  <c r="M3223" i="2"/>
  <c r="AS3223" i="2"/>
  <c r="AT3223" i="2"/>
  <c r="AU3223" i="2"/>
  <c r="AV3223" i="2"/>
  <c r="AW3223" i="2"/>
  <c r="AX3223" i="2"/>
  <c r="AY3223" i="2"/>
  <c r="AZ3223" i="2"/>
  <c r="BH3223" i="2"/>
  <c r="M3224" i="2"/>
  <c r="AS3224" i="2"/>
  <c r="AT3224" i="2"/>
  <c r="AU3224" i="2"/>
  <c r="AV3224" i="2"/>
  <c r="AW3224" i="2"/>
  <c r="AX3224" i="2"/>
  <c r="AY3224" i="2"/>
  <c r="AZ3224" i="2"/>
  <c r="BH3224" i="2"/>
  <c r="M3225" i="2"/>
  <c r="AS3225" i="2"/>
  <c r="AT3225" i="2"/>
  <c r="AU3225" i="2"/>
  <c r="AV3225" i="2"/>
  <c r="AW3225" i="2"/>
  <c r="AX3225" i="2"/>
  <c r="AY3225" i="2"/>
  <c r="AZ3225" i="2"/>
  <c r="BH3225" i="2"/>
  <c r="M3226" i="2"/>
  <c r="AS3226" i="2"/>
  <c r="AT3226" i="2"/>
  <c r="AU3226" i="2"/>
  <c r="AV3226" i="2"/>
  <c r="AW3226" i="2"/>
  <c r="AX3226" i="2"/>
  <c r="AY3226" i="2"/>
  <c r="AZ3226" i="2"/>
  <c r="BH3226" i="2"/>
  <c r="M3227" i="2"/>
  <c r="AS3227" i="2"/>
  <c r="AT3227" i="2"/>
  <c r="AU3227" i="2"/>
  <c r="AV3227" i="2"/>
  <c r="AW3227" i="2"/>
  <c r="AX3227" i="2"/>
  <c r="AY3227" i="2"/>
  <c r="AZ3227" i="2"/>
  <c r="BH3227" i="2"/>
  <c r="M3228" i="2"/>
  <c r="AS3228" i="2"/>
  <c r="AT3228" i="2"/>
  <c r="AU3228" i="2"/>
  <c r="AV3228" i="2"/>
  <c r="AW3228" i="2"/>
  <c r="AX3228" i="2"/>
  <c r="AY3228" i="2"/>
  <c r="AZ3228" i="2"/>
  <c r="BH3228" i="2"/>
  <c r="M3229" i="2"/>
  <c r="AS3229" i="2"/>
  <c r="AT3229" i="2"/>
  <c r="AU3229" i="2"/>
  <c r="AV3229" i="2"/>
  <c r="AW3229" i="2"/>
  <c r="AX3229" i="2"/>
  <c r="AY3229" i="2"/>
  <c r="AZ3229" i="2"/>
  <c r="BH3229" i="2"/>
  <c r="M3230" i="2"/>
  <c r="AS3230" i="2"/>
  <c r="AT3230" i="2"/>
  <c r="AU3230" i="2"/>
  <c r="AV3230" i="2"/>
  <c r="AW3230" i="2"/>
  <c r="AX3230" i="2"/>
  <c r="AY3230" i="2"/>
  <c r="AZ3230" i="2"/>
  <c r="BH3230" i="2"/>
  <c r="M3231" i="2"/>
  <c r="AS3231" i="2"/>
  <c r="AT3231" i="2"/>
  <c r="AU3231" i="2"/>
  <c r="AV3231" i="2"/>
  <c r="AW3231" i="2"/>
  <c r="AX3231" i="2"/>
  <c r="AY3231" i="2"/>
  <c r="AZ3231" i="2"/>
  <c r="BH3231" i="2"/>
  <c r="M3232" i="2"/>
  <c r="AS3232" i="2"/>
  <c r="AT3232" i="2"/>
  <c r="AU3232" i="2"/>
  <c r="AV3232" i="2"/>
  <c r="AW3232" i="2"/>
  <c r="AX3232" i="2"/>
  <c r="AY3232" i="2"/>
  <c r="AZ3232" i="2"/>
  <c r="BH3232" i="2"/>
  <c r="M3233" i="2"/>
  <c r="AS3233" i="2"/>
  <c r="AT3233" i="2"/>
  <c r="AU3233" i="2"/>
  <c r="AV3233" i="2"/>
  <c r="AW3233" i="2"/>
  <c r="AX3233" i="2"/>
  <c r="AY3233" i="2"/>
  <c r="AZ3233" i="2"/>
  <c r="BH3233" i="2"/>
  <c r="M3234" i="2"/>
  <c r="AS3234" i="2"/>
  <c r="AT3234" i="2"/>
  <c r="AU3234" i="2"/>
  <c r="AV3234" i="2"/>
  <c r="AW3234" i="2"/>
  <c r="AX3234" i="2"/>
  <c r="AY3234" i="2"/>
  <c r="AZ3234" i="2"/>
  <c r="M3236" i="2"/>
  <c r="AS3236" i="2"/>
  <c r="AT3236" i="2"/>
  <c r="AU3236" i="2"/>
  <c r="AV3236" i="2"/>
  <c r="AW3236" i="2"/>
  <c r="AX3236" i="2"/>
  <c r="AY3236" i="2"/>
  <c r="AZ3236" i="2"/>
  <c r="BH3236" i="2"/>
  <c r="M3237" i="2"/>
  <c r="AS3237" i="2"/>
  <c r="AT3237" i="2"/>
  <c r="AU3237" i="2"/>
  <c r="AV3237" i="2"/>
  <c r="AW3237" i="2"/>
  <c r="AX3237" i="2"/>
  <c r="AY3237" i="2"/>
  <c r="AZ3237" i="2"/>
  <c r="BH3237" i="2"/>
  <c r="M3238" i="2"/>
  <c r="AS3238" i="2"/>
  <c r="AT3238" i="2"/>
  <c r="AU3238" i="2"/>
  <c r="AV3238" i="2"/>
  <c r="AW3238" i="2"/>
  <c r="AX3238" i="2"/>
  <c r="AY3238" i="2"/>
  <c r="AZ3238" i="2"/>
  <c r="BH3238" i="2"/>
  <c r="M3239" i="2"/>
  <c r="AS3239" i="2"/>
  <c r="AT3239" i="2"/>
  <c r="AU3239" i="2"/>
  <c r="AV3239" i="2"/>
  <c r="AW3239" i="2"/>
  <c r="AX3239" i="2"/>
  <c r="AY3239" i="2"/>
  <c r="AZ3239" i="2"/>
  <c r="BH3239" i="2"/>
  <c r="M3240" i="2"/>
  <c r="AS3240" i="2"/>
  <c r="AT3240" i="2"/>
  <c r="AU3240" i="2"/>
  <c r="AV3240" i="2"/>
  <c r="AW3240" i="2"/>
  <c r="AX3240" i="2"/>
  <c r="AY3240" i="2"/>
  <c r="AZ3240" i="2"/>
  <c r="BH3240" i="2"/>
  <c r="M3241" i="2"/>
  <c r="AS3241" i="2"/>
  <c r="AT3241" i="2"/>
  <c r="AU3241" i="2"/>
  <c r="AV3241" i="2"/>
  <c r="AW3241" i="2"/>
  <c r="AX3241" i="2"/>
  <c r="AY3241" i="2"/>
  <c r="AZ3241" i="2"/>
  <c r="BH3241" i="2"/>
  <c r="M3242" i="2"/>
  <c r="AS3242" i="2"/>
  <c r="AT3242" i="2"/>
  <c r="AU3242" i="2"/>
  <c r="AV3242" i="2"/>
  <c r="AW3242" i="2"/>
  <c r="AX3242" i="2"/>
  <c r="AY3242" i="2"/>
  <c r="AZ3242" i="2"/>
  <c r="BH3242" i="2"/>
  <c r="M3243" i="2"/>
  <c r="AS3243" i="2"/>
  <c r="AT3243" i="2"/>
  <c r="AU3243" i="2"/>
  <c r="AV3243" i="2"/>
  <c r="AW3243" i="2"/>
  <c r="AX3243" i="2"/>
  <c r="AY3243" i="2"/>
  <c r="AZ3243" i="2"/>
  <c r="BH3243" i="2"/>
  <c r="M3244" i="2"/>
  <c r="AS3244" i="2"/>
  <c r="AT3244" i="2"/>
  <c r="AU3244" i="2"/>
  <c r="AV3244" i="2"/>
  <c r="AW3244" i="2"/>
  <c r="AX3244" i="2"/>
  <c r="AY3244" i="2"/>
  <c r="AZ3244" i="2"/>
  <c r="BH3244" i="2"/>
  <c r="M3245" i="2"/>
  <c r="AS3245" i="2"/>
  <c r="AT3245" i="2"/>
  <c r="AU3245" i="2"/>
  <c r="AV3245" i="2"/>
  <c r="AW3245" i="2"/>
  <c r="AX3245" i="2"/>
  <c r="AY3245" i="2"/>
  <c r="AZ3245" i="2"/>
  <c r="BH3245" i="2"/>
  <c r="M3246" i="2"/>
  <c r="AS3246" i="2"/>
  <c r="AT3246" i="2"/>
  <c r="AU3246" i="2"/>
  <c r="AV3246" i="2"/>
  <c r="AW3246" i="2"/>
  <c r="AX3246" i="2"/>
  <c r="AY3246" i="2"/>
  <c r="AZ3246" i="2"/>
  <c r="BH3246" i="2"/>
  <c r="M3247" i="2"/>
  <c r="AS3247" i="2"/>
  <c r="AT3247" i="2"/>
  <c r="AU3247" i="2"/>
  <c r="AV3247" i="2"/>
  <c r="AW3247" i="2"/>
  <c r="AX3247" i="2"/>
  <c r="AY3247" i="2"/>
  <c r="AZ3247" i="2"/>
  <c r="BH3247" i="2"/>
  <c r="M3248" i="2"/>
  <c r="AS3248" i="2"/>
  <c r="AT3248" i="2"/>
  <c r="AU3248" i="2"/>
  <c r="AV3248" i="2"/>
  <c r="AW3248" i="2"/>
  <c r="AX3248" i="2"/>
  <c r="AY3248" i="2"/>
  <c r="AZ3248" i="2"/>
  <c r="BH3248" i="2"/>
  <c r="M3249" i="2"/>
  <c r="AS3249" i="2"/>
  <c r="AT3249" i="2"/>
  <c r="AU3249" i="2"/>
  <c r="AV3249" i="2"/>
  <c r="AW3249" i="2"/>
  <c r="AX3249" i="2"/>
  <c r="AY3249" i="2"/>
  <c r="AZ3249" i="2"/>
  <c r="BH3249" i="2"/>
  <c r="M3250" i="2"/>
  <c r="AS3250" i="2"/>
  <c r="AT3250" i="2"/>
  <c r="AU3250" i="2"/>
  <c r="AV3250" i="2"/>
  <c r="AW3250" i="2"/>
  <c r="AX3250" i="2"/>
  <c r="AY3250" i="2"/>
  <c r="AZ3250" i="2"/>
  <c r="BH3250" i="2"/>
  <c r="M3251" i="2"/>
  <c r="AS3251" i="2"/>
  <c r="AT3251" i="2"/>
  <c r="AU3251" i="2"/>
  <c r="AV3251" i="2"/>
  <c r="AW3251" i="2"/>
  <c r="AX3251" i="2"/>
  <c r="AY3251" i="2"/>
  <c r="AZ3251" i="2"/>
  <c r="BH3251" i="2"/>
  <c r="M3252" i="2"/>
  <c r="AS3252" i="2"/>
  <c r="AT3252" i="2"/>
  <c r="AU3252" i="2"/>
  <c r="AV3252" i="2"/>
  <c r="AW3252" i="2"/>
  <c r="AX3252" i="2"/>
  <c r="AY3252" i="2"/>
  <c r="AZ3252" i="2"/>
  <c r="BH3252" i="2"/>
  <c r="M3253" i="2"/>
  <c r="AS3253" i="2"/>
  <c r="AT3253" i="2"/>
  <c r="AU3253" i="2"/>
  <c r="AV3253" i="2"/>
  <c r="AW3253" i="2"/>
  <c r="AX3253" i="2"/>
  <c r="AY3253" i="2"/>
  <c r="AZ3253" i="2"/>
  <c r="BH3253" i="2"/>
  <c r="M3254" i="2"/>
  <c r="AS3254" i="2"/>
  <c r="AT3254" i="2"/>
  <c r="AU3254" i="2"/>
  <c r="AV3254" i="2"/>
  <c r="AW3254" i="2"/>
  <c r="AX3254" i="2"/>
  <c r="AY3254" i="2"/>
  <c r="AZ3254" i="2"/>
  <c r="BH3254" i="2"/>
  <c r="M3255" i="2"/>
  <c r="AS3255" i="2"/>
  <c r="AT3255" i="2"/>
  <c r="AU3255" i="2"/>
  <c r="AV3255" i="2"/>
  <c r="AW3255" i="2"/>
  <c r="AX3255" i="2"/>
  <c r="AY3255" i="2"/>
  <c r="AZ3255" i="2"/>
  <c r="BH3255" i="2"/>
  <c r="M3256" i="2"/>
  <c r="AS3256" i="2"/>
  <c r="AT3256" i="2"/>
  <c r="AU3256" i="2"/>
  <c r="AV3256" i="2"/>
  <c r="AW3256" i="2"/>
  <c r="AX3256" i="2"/>
  <c r="AY3256" i="2"/>
  <c r="AZ3256" i="2"/>
  <c r="BH3256" i="2"/>
  <c r="M3257" i="2"/>
  <c r="AS3257" i="2"/>
  <c r="AT3257" i="2"/>
  <c r="AU3257" i="2"/>
  <c r="AV3257" i="2"/>
  <c r="AW3257" i="2"/>
  <c r="AX3257" i="2"/>
  <c r="AY3257" i="2"/>
  <c r="AZ3257" i="2"/>
  <c r="BH3257" i="2"/>
  <c r="M3258" i="2"/>
  <c r="AS3258" i="2"/>
  <c r="AT3258" i="2"/>
  <c r="AU3258" i="2"/>
  <c r="AV3258" i="2"/>
  <c r="AW3258" i="2"/>
  <c r="AX3258" i="2"/>
  <c r="AY3258" i="2"/>
  <c r="AZ3258" i="2"/>
  <c r="BH3258" i="2"/>
  <c r="M3259" i="2"/>
  <c r="AS3259" i="2"/>
  <c r="AT3259" i="2"/>
  <c r="AU3259" i="2"/>
  <c r="AV3259" i="2"/>
  <c r="AW3259" i="2"/>
  <c r="AX3259" i="2"/>
  <c r="AY3259" i="2"/>
  <c r="AZ3259" i="2"/>
  <c r="BL3259" i="2"/>
  <c r="BH3345" i="2"/>
  <c r="BH3346" i="2"/>
  <c r="BH3347" i="2"/>
  <c r="BH3348" i="2"/>
  <c r="BH3349" i="2"/>
  <c r="BH3350" i="2"/>
  <c r="BH3351" i="2"/>
  <c r="BH3352" i="2"/>
  <c r="BH3353" i="2"/>
  <c r="BH3354" i="2"/>
  <c r="BH3355" i="2"/>
  <c r="BH3356" i="2"/>
  <c r="BH3357" i="2"/>
  <c r="BH3358" i="2"/>
  <c r="BH3359" i="2"/>
  <c r="BH3360" i="2"/>
  <c r="BH3361" i="2"/>
  <c r="BH3362" i="2"/>
  <c r="BH3363" i="2"/>
  <c r="BH3364" i="2"/>
  <c r="BH3365" i="2"/>
  <c r="BH3366" i="2"/>
  <c r="BH3367" i="2"/>
  <c r="BH3368" i="2"/>
  <c r="BH3369" i="2"/>
  <c r="BH3370" i="2"/>
  <c r="BH3371" i="2"/>
  <c r="BH3372" i="2"/>
  <c r="BH3373" i="2"/>
  <c r="BH3374" i="2"/>
  <c r="BH3375" i="2"/>
  <c r="BH3376" i="2"/>
  <c r="BH3377" i="2"/>
  <c r="BH3378" i="2"/>
  <c r="BH3379" i="2"/>
  <c r="BH3380" i="2"/>
  <c r="BH3381" i="2"/>
  <c r="BH3382" i="2"/>
  <c r="BH3383" i="2"/>
  <c r="BH3384" i="2"/>
  <c r="BH3385" i="2"/>
  <c r="BH3386" i="2"/>
  <c r="BH3387" i="2"/>
  <c r="BH3388" i="2"/>
  <c r="BH3389" i="2"/>
  <c r="BH3390" i="2"/>
  <c r="BH3391" i="2"/>
  <c r="BH3392" i="2"/>
  <c r="BH3393" i="2"/>
  <c r="BH3394" i="2"/>
  <c r="BH3395" i="2"/>
  <c r="BH3396" i="2"/>
  <c r="BH3397" i="2"/>
  <c r="BH3398" i="2"/>
  <c r="BH3399" i="2"/>
  <c r="BH3400" i="2"/>
  <c r="BH3401" i="2"/>
  <c r="BH3402" i="2"/>
  <c r="BH3403" i="2"/>
  <c r="BH3404" i="2"/>
  <c r="BH3405" i="2"/>
  <c r="BH3406" i="2"/>
  <c r="BH3407" i="2"/>
  <c r="BH3408" i="2"/>
  <c r="BH3409" i="2"/>
  <c r="BH3410" i="2"/>
  <c r="BH3411" i="2"/>
  <c r="BH3412" i="2"/>
  <c r="BH3413" i="2"/>
  <c r="BH3414" i="2"/>
  <c r="BH3415" i="2"/>
  <c r="BH3416" i="2"/>
  <c r="BH3417" i="2"/>
  <c r="BH3418" i="2"/>
  <c r="BH3419" i="2"/>
  <c r="BH3420" i="2"/>
  <c r="BH3421" i="2"/>
  <c r="BH3422" i="2"/>
  <c r="BH3423" i="2"/>
  <c r="BH3424" i="2"/>
  <c r="BH3425" i="2"/>
  <c r="BH3426" i="2"/>
  <c r="BH3427" i="2"/>
  <c r="BH3428" i="2"/>
  <c r="BH3429" i="2"/>
  <c r="BH3430" i="2"/>
  <c r="BH3431" i="2"/>
  <c r="BH3432" i="2"/>
  <c r="BH3433" i="2"/>
  <c r="BH3434" i="2"/>
  <c r="BH3435" i="2"/>
  <c r="BH3436" i="2"/>
  <c r="BH3437" i="2"/>
  <c r="BH3438" i="2"/>
  <c r="BH3439" i="2"/>
  <c r="BH3440" i="2"/>
  <c r="BH3441" i="2"/>
  <c r="BH3442" i="2"/>
  <c r="BH3443" i="2"/>
  <c r="BH3444" i="2"/>
  <c r="BH3445" i="2"/>
  <c r="BH3446" i="2"/>
  <c r="BH3447" i="2"/>
  <c r="BH3448" i="2"/>
  <c r="BH3449" i="2"/>
  <c r="BH3450" i="2"/>
  <c r="BH3451" i="2"/>
  <c r="BH3452" i="2"/>
  <c r="BH3453" i="2"/>
  <c r="BH3454" i="2"/>
  <c r="BH3455" i="2"/>
  <c r="BH3456" i="2"/>
  <c r="BH3457" i="2"/>
  <c r="N1" i="3"/>
  <c r="D1" i="3"/>
  <c r="O1" i="3"/>
  <c r="E1" i="3"/>
  <c r="P1" i="3"/>
  <c r="F1" i="3"/>
  <c r="J1" i="3"/>
  <c r="K1" i="3"/>
  <c r="L1" i="3"/>
  <c r="M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C3" i="3"/>
  <c r="D3" i="3"/>
  <c r="E3" i="3"/>
  <c r="F3" i="3"/>
  <c r="G3" i="3"/>
  <c r="H3" i="3"/>
  <c r="J3" i="3"/>
  <c r="K3" i="3"/>
  <c r="L3" i="3"/>
  <c r="M3" i="3"/>
  <c r="AN3" i="3"/>
  <c r="BH3" i="3"/>
  <c r="BI3" i="3"/>
  <c r="BJ3" i="3"/>
  <c r="C4" i="3"/>
  <c r="D4" i="3"/>
  <c r="E4" i="3"/>
  <c r="F4" i="3"/>
  <c r="G4" i="3"/>
  <c r="H4" i="3"/>
  <c r="J4" i="3"/>
  <c r="K4" i="3"/>
  <c r="L4" i="3"/>
  <c r="M4" i="3"/>
  <c r="AN4" i="3"/>
  <c r="BH4" i="3"/>
  <c r="BI4" i="3"/>
  <c r="BJ4" i="3"/>
  <c r="C5" i="3"/>
  <c r="D5" i="3"/>
  <c r="E5" i="3"/>
  <c r="F5" i="3"/>
  <c r="G5" i="3"/>
  <c r="H5" i="3"/>
  <c r="J5" i="3"/>
  <c r="K5" i="3"/>
  <c r="L5" i="3"/>
  <c r="M5" i="3"/>
  <c r="AN5" i="3"/>
  <c r="BH5" i="3"/>
  <c r="BI5" i="3"/>
  <c r="BJ5" i="3"/>
  <c r="C6" i="3"/>
  <c r="D6" i="3"/>
  <c r="E6" i="3"/>
  <c r="F6" i="3"/>
  <c r="G6" i="3"/>
  <c r="H6" i="3"/>
  <c r="J6" i="3"/>
  <c r="K6" i="3"/>
  <c r="L6" i="3"/>
  <c r="M6" i="3"/>
  <c r="AN6" i="3"/>
  <c r="BH6" i="3"/>
  <c r="BI6" i="3"/>
  <c r="BJ6" i="3"/>
  <c r="C7" i="3"/>
  <c r="D7" i="3"/>
  <c r="E7" i="3"/>
  <c r="F7" i="3"/>
  <c r="G7" i="3"/>
  <c r="H7" i="3"/>
  <c r="J7" i="3"/>
  <c r="K7" i="3"/>
  <c r="L7" i="3"/>
  <c r="M7" i="3"/>
  <c r="AN7" i="3"/>
  <c r="BH7" i="3"/>
  <c r="BI7" i="3"/>
  <c r="BJ7" i="3"/>
  <c r="C8" i="3"/>
  <c r="D8" i="3"/>
  <c r="E8" i="3"/>
  <c r="F8" i="3"/>
  <c r="G8" i="3"/>
  <c r="H8" i="3"/>
  <c r="J8" i="3"/>
  <c r="K8" i="3"/>
  <c r="L8" i="3"/>
  <c r="M8" i="3"/>
  <c r="AN8" i="3"/>
  <c r="BH8" i="3"/>
  <c r="BI8" i="3"/>
  <c r="BJ8" i="3"/>
  <c r="C9" i="3"/>
  <c r="D9" i="3"/>
  <c r="E9" i="3"/>
  <c r="F9" i="3"/>
  <c r="G9" i="3"/>
  <c r="H9" i="3"/>
  <c r="J9" i="3"/>
  <c r="K9" i="3"/>
  <c r="L9" i="3"/>
  <c r="M9" i="3"/>
  <c r="AN9" i="3"/>
  <c r="BH9" i="3"/>
  <c r="BI9" i="3"/>
  <c r="BJ9" i="3"/>
  <c r="C10" i="3"/>
  <c r="D10" i="3"/>
  <c r="E10" i="3"/>
  <c r="F10" i="3"/>
  <c r="G10" i="3"/>
  <c r="H10" i="3"/>
  <c r="J10" i="3"/>
  <c r="K10" i="3"/>
  <c r="L10" i="3"/>
  <c r="M10" i="3"/>
  <c r="AN10" i="3"/>
  <c r="BH10" i="3"/>
  <c r="BI10" i="3"/>
  <c r="BJ10" i="3"/>
  <c r="C11" i="3"/>
  <c r="D11" i="3"/>
  <c r="E11" i="3"/>
  <c r="F11" i="3"/>
  <c r="G11" i="3"/>
  <c r="H11" i="3"/>
  <c r="J11" i="3"/>
  <c r="K11" i="3"/>
  <c r="L11" i="3"/>
  <c r="M11" i="3"/>
  <c r="AN11" i="3"/>
  <c r="BH11" i="3"/>
  <c r="BI11" i="3"/>
  <c r="BJ11" i="3"/>
  <c r="C12" i="3"/>
  <c r="D12" i="3"/>
  <c r="E12" i="3"/>
  <c r="F12" i="3"/>
  <c r="G12" i="3"/>
  <c r="H12" i="3"/>
  <c r="J12" i="3"/>
  <c r="K12" i="3"/>
  <c r="L12" i="3"/>
  <c r="M12" i="3"/>
  <c r="AN12" i="3"/>
  <c r="BH12" i="3"/>
  <c r="BI12" i="3"/>
  <c r="BJ12" i="3"/>
  <c r="C13" i="3"/>
  <c r="D13" i="3"/>
  <c r="E13" i="3"/>
  <c r="F13" i="3"/>
  <c r="G13" i="3"/>
  <c r="H13" i="3"/>
  <c r="J13" i="3"/>
  <c r="K13" i="3"/>
  <c r="L13" i="3"/>
  <c r="M13" i="3"/>
  <c r="AN13" i="3"/>
  <c r="BH13" i="3"/>
  <c r="BI13" i="3"/>
  <c r="BJ13" i="3"/>
  <c r="C14" i="3"/>
  <c r="D14" i="3"/>
  <c r="E14" i="3"/>
  <c r="F14" i="3"/>
  <c r="G14" i="3"/>
  <c r="H14" i="3"/>
  <c r="J14" i="3"/>
  <c r="K14" i="3"/>
  <c r="L14" i="3"/>
  <c r="M14" i="3"/>
  <c r="AN14" i="3"/>
  <c r="BH14" i="3"/>
  <c r="BI14" i="3"/>
  <c r="BJ14" i="3"/>
  <c r="C15" i="3"/>
  <c r="D15" i="3"/>
  <c r="E15" i="3"/>
  <c r="F15" i="3"/>
  <c r="G15" i="3"/>
  <c r="H15" i="3"/>
  <c r="J15" i="3"/>
  <c r="K15" i="3"/>
  <c r="L15" i="3"/>
  <c r="M15" i="3"/>
  <c r="AN15" i="3"/>
  <c r="BH15" i="3"/>
  <c r="BI15" i="3"/>
  <c r="BJ15" i="3"/>
  <c r="C16" i="3"/>
  <c r="D16" i="3"/>
  <c r="E16" i="3"/>
  <c r="F16" i="3"/>
  <c r="G16" i="3"/>
  <c r="H16" i="3"/>
  <c r="J16" i="3"/>
  <c r="K16" i="3"/>
  <c r="L16" i="3"/>
  <c r="M16" i="3"/>
  <c r="AN16" i="3"/>
  <c r="BH16" i="3"/>
  <c r="BI16" i="3"/>
  <c r="BJ16" i="3"/>
  <c r="C17" i="3"/>
  <c r="D17" i="3"/>
  <c r="E17" i="3"/>
  <c r="F17" i="3"/>
  <c r="G17" i="3"/>
  <c r="H17" i="3"/>
  <c r="J17" i="3"/>
  <c r="K17" i="3"/>
  <c r="L17" i="3"/>
  <c r="M17" i="3"/>
  <c r="AN17" i="3"/>
  <c r="BH17" i="3"/>
  <c r="BI17" i="3"/>
  <c r="BJ17" i="3"/>
  <c r="C18" i="3"/>
  <c r="D18" i="3"/>
  <c r="E18" i="3"/>
  <c r="F18" i="3"/>
  <c r="G18" i="3"/>
  <c r="H18" i="3"/>
  <c r="J18" i="3"/>
  <c r="K18" i="3"/>
  <c r="L18" i="3"/>
  <c r="M18" i="3"/>
  <c r="AN18" i="3"/>
  <c r="BH18" i="3"/>
  <c r="BI18" i="3"/>
  <c r="BJ18" i="3"/>
  <c r="C19" i="3"/>
  <c r="D19" i="3"/>
  <c r="E19" i="3"/>
  <c r="F19" i="3"/>
  <c r="G19" i="3"/>
  <c r="H19" i="3"/>
  <c r="J19" i="3"/>
  <c r="K19" i="3"/>
  <c r="L19" i="3"/>
  <c r="M19" i="3"/>
  <c r="AN19" i="3"/>
  <c r="BH19" i="3"/>
  <c r="BI19" i="3"/>
  <c r="BJ19" i="3"/>
  <c r="C20" i="3"/>
  <c r="D20" i="3"/>
  <c r="E20" i="3"/>
  <c r="F20" i="3"/>
  <c r="G20" i="3"/>
  <c r="H20" i="3"/>
  <c r="J20" i="3"/>
  <c r="K20" i="3"/>
  <c r="L20" i="3"/>
  <c r="M20" i="3"/>
  <c r="AN20" i="3"/>
  <c r="BH20" i="3"/>
  <c r="BI20" i="3"/>
  <c r="BJ20" i="3"/>
  <c r="C21" i="3"/>
  <c r="D21" i="3"/>
  <c r="E21" i="3"/>
  <c r="F21" i="3"/>
  <c r="G21" i="3"/>
  <c r="H21" i="3"/>
  <c r="J21" i="3"/>
  <c r="K21" i="3"/>
  <c r="L21" i="3"/>
  <c r="M21" i="3"/>
  <c r="AN21" i="3"/>
  <c r="BH21" i="3"/>
  <c r="BI21" i="3"/>
  <c r="BJ21" i="3"/>
  <c r="C22" i="3"/>
  <c r="D22" i="3"/>
  <c r="E22" i="3"/>
  <c r="F22" i="3"/>
  <c r="G22" i="3"/>
  <c r="H22" i="3"/>
  <c r="J22" i="3"/>
  <c r="K22" i="3"/>
  <c r="L22" i="3"/>
  <c r="M22" i="3"/>
  <c r="AN22" i="3"/>
  <c r="BH22" i="3"/>
  <c r="BI22" i="3"/>
  <c r="BJ22" i="3"/>
  <c r="C23" i="3"/>
  <c r="D23" i="3"/>
  <c r="E23" i="3"/>
  <c r="F23" i="3"/>
  <c r="G23" i="3"/>
  <c r="H23" i="3"/>
  <c r="J23" i="3"/>
  <c r="K23" i="3"/>
  <c r="L23" i="3"/>
  <c r="M23" i="3"/>
  <c r="AN23" i="3"/>
  <c r="BH23" i="3"/>
  <c r="BI23" i="3"/>
  <c r="BJ23" i="3"/>
  <c r="C24" i="3"/>
  <c r="D24" i="3"/>
  <c r="E24" i="3"/>
  <c r="F24" i="3"/>
  <c r="G24" i="3"/>
  <c r="H24" i="3"/>
  <c r="J24" i="3"/>
  <c r="K24" i="3"/>
  <c r="L24" i="3"/>
  <c r="M24" i="3"/>
  <c r="AN24" i="3"/>
  <c r="BH24" i="3"/>
  <c r="BI24" i="3"/>
  <c r="BJ24" i="3"/>
  <c r="C25" i="3"/>
  <c r="D25" i="3"/>
  <c r="E25" i="3"/>
  <c r="F25" i="3"/>
  <c r="G25" i="3"/>
  <c r="H25" i="3"/>
  <c r="J25" i="3"/>
  <c r="K25" i="3"/>
  <c r="L25" i="3"/>
  <c r="M25" i="3"/>
  <c r="AN25" i="3"/>
  <c r="BH25" i="3"/>
  <c r="BI25" i="3"/>
  <c r="BJ25" i="3"/>
  <c r="C26" i="3"/>
  <c r="D26" i="3"/>
  <c r="E26" i="3"/>
  <c r="F26" i="3"/>
  <c r="G26" i="3"/>
  <c r="H26" i="3"/>
  <c r="J26" i="3"/>
  <c r="K26" i="3"/>
  <c r="L26" i="3"/>
  <c r="M26" i="3"/>
  <c r="AN26" i="3"/>
  <c r="BH26" i="3"/>
  <c r="BI26" i="3"/>
  <c r="BJ26" i="3"/>
  <c r="C27" i="3"/>
  <c r="D27" i="3"/>
  <c r="E27" i="3"/>
  <c r="F27" i="3"/>
  <c r="G27" i="3"/>
  <c r="H27" i="3"/>
  <c r="J27" i="3"/>
  <c r="K27" i="3"/>
  <c r="L27" i="3"/>
  <c r="M27" i="3"/>
  <c r="AN27" i="3"/>
  <c r="BH27" i="3"/>
  <c r="BI27" i="3"/>
  <c r="BJ27" i="3"/>
  <c r="C28" i="3"/>
  <c r="D28" i="3"/>
  <c r="E28" i="3"/>
  <c r="F28" i="3"/>
  <c r="G28" i="3"/>
  <c r="H28" i="3"/>
  <c r="J28" i="3"/>
  <c r="K28" i="3"/>
  <c r="L28" i="3"/>
  <c r="M28" i="3"/>
  <c r="AN28" i="3"/>
  <c r="BH28" i="3"/>
  <c r="BI28" i="3"/>
  <c r="BJ28" i="3"/>
  <c r="C29" i="3"/>
  <c r="D29" i="3"/>
  <c r="E29" i="3"/>
  <c r="F29" i="3"/>
  <c r="G29" i="3"/>
  <c r="H29" i="3"/>
  <c r="J29" i="3"/>
  <c r="K29" i="3"/>
  <c r="L29" i="3"/>
  <c r="M29" i="3"/>
  <c r="AN29" i="3"/>
  <c r="BH29" i="3"/>
  <c r="BI29" i="3"/>
  <c r="BJ29" i="3"/>
  <c r="C30" i="3"/>
  <c r="D30" i="3"/>
  <c r="E30" i="3"/>
  <c r="F30" i="3"/>
  <c r="G30" i="3"/>
  <c r="H30" i="3"/>
  <c r="J30" i="3"/>
  <c r="K30" i="3"/>
  <c r="L30" i="3"/>
  <c r="M30" i="3"/>
  <c r="AN30" i="3"/>
  <c r="BH30" i="3"/>
  <c r="BI30" i="3"/>
  <c r="BJ30" i="3"/>
  <c r="C31" i="3"/>
  <c r="D31" i="3"/>
  <c r="E31" i="3"/>
  <c r="F31" i="3"/>
  <c r="G31" i="3"/>
  <c r="H31" i="3"/>
  <c r="J31" i="3"/>
  <c r="K31" i="3"/>
  <c r="L31" i="3"/>
  <c r="M31" i="3"/>
  <c r="AN31" i="3"/>
  <c r="BH31" i="3"/>
  <c r="BI31" i="3"/>
  <c r="BJ31" i="3"/>
  <c r="C32" i="3"/>
  <c r="D32" i="3"/>
  <c r="E32" i="3"/>
  <c r="F32" i="3"/>
  <c r="G32" i="3"/>
  <c r="H32" i="3"/>
  <c r="J32" i="3"/>
  <c r="K32" i="3"/>
  <c r="L32" i="3"/>
  <c r="M32" i="3"/>
  <c r="AN32" i="3"/>
  <c r="BH32" i="3"/>
  <c r="BI32" i="3"/>
  <c r="BJ32" i="3"/>
  <c r="C33" i="3"/>
  <c r="D33" i="3"/>
  <c r="E33" i="3"/>
  <c r="F33" i="3"/>
  <c r="G33" i="3"/>
  <c r="H33" i="3"/>
  <c r="J33" i="3"/>
  <c r="K33" i="3"/>
  <c r="L33" i="3"/>
  <c r="M33" i="3"/>
  <c r="AN33" i="3"/>
  <c r="BH33" i="3"/>
  <c r="BI33" i="3"/>
  <c r="BJ33" i="3"/>
  <c r="C34" i="3"/>
  <c r="D34" i="3"/>
  <c r="E34" i="3"/>
  <c r="F34" i="3"/>
  <c r="G34" i="3"/>
  <c r="H34" i="3"/>
  <c r="J34" i="3"/>
  <c r="K34" i="3"/>
  <c r="L34" i="3"/>
  <c r="M34" i="3"/>
  <c r="AN34" i="3"/>
  <c r="BH34" i="3"/>
  <c r="BI34" i="3"/>
  <c r="BJ34" i="3"/>
  <c r="C35" i="3"/>
  <c r="D35" i="3"/>
  <c r="E35" i="3"/>
  <c r="F35" i="3"/>
  <c r="G35" i="3"/>
  <c r="H35" i="3"/>
  <c r="J35" i="3"/>
  <c r="K35" i="3"/>
  <c r="L35" i="3"/>
  <c r="M35" i="3"/>
  <c r="AN35" i="3"/>
  <c r="BH35" i="3"/>
  <c r="BI35" i="3"/>
  <c r="BJ35" i="3"/>
  <c r="C36" i="3"/>
  <c r="D36" i="3"/>
  <c r="E36" i="3"/>
  <c r="F36" i="3"/>
  <c r="G36" i="3"/>
  <c r="H36" i="3"/>
  <c r="J36" i="3"/>
  <c r="K36" i="3"/>
  <c r="L36" i="3"/>
  <c r="M36" i="3"/>
  <c r="AN36" i="3"/>
  <c r="BH36" i="3"/>
  <c r="BI36" i="3"/>
  <c r="BJ36" i="3"/>
  <c r="C37" i="3"/>
  <c r="D37" i="3"/>
  <c r="E37" i="3"/>
  <c r="F37" i="3"/>
  <c r="G37" i="3"/>
  <c r="H37" i="3"/>
  <c r="J37" i="3"/>
  <c r="K37" i="3"/>
  <c r="L37" i="3"/>
  <c r="M37" i="3"/>
  <c r="AN37" i="3"/>
  <c r="BH37" i="3"/>
  <c r="BI37" i="3"/>
  <c r="BJ37" i="3"/>
  <c r="C38" i="3"/>
  <c r="D38" i="3"/>
  <c r="E38" i="3"/>
  <c r="F38" i="3"/>
  <c r="G38" i="3"/>
  <c r="H38" i="3"/>
  <c r="J38" i="3"/>
  <c r="K38" i="3"/>
  <c r="L38" i="3"/>
  <c r="M38" i="3"/>
  <c r="AN38" i="3"/>
  <c r="BH38" i="3"/>
  <c r="BI38" i="3"/>
  <c r="BJ38" i="3"/>
  <c r="C39" i="3"/>
  <c r="D39" i="3"/>
  <c r="E39" i="3"/>
  <c r="F39" i="3"/>
  <c r="G39" i="3"/>
  <c r="H39" i="3"/>
  <c r="J39" i="3"/>
  <c r="K39" i="3"/>
  <c r="L39" i="3"/>
  <c r="M39" i="3"/>
  <c r="AN39" i="3"/>
  <c r="BH39" i="3"/>
  <c r="BI39" i="3"/>
  <c r="BJ39" i="3"/>
  <c r="C40" i="3"/>
  <c r="D40" i="3"/>
  <c r="E40" i="3"/>
  <c r="F40" i="3"/>
  <c r="G40" i="3"/>
  <c r="H40" i="3"/>
  <c r="J40" i="3"/>
  <c r="K40" i="3"/>
  <c r="L40" i="3"/>
  <c r="M40" i="3"/>
  <c r="AN40" i="3"/>
  <c r="BH40" i="3"/>
  <c r="BI40" i="3"/>
  <c r="BJ40" i="3"/>
  <c r="C41" i="3"/>
  <c r="D41" i="3"/>
  <c r="E41" i="3"/>
  <c r="F41" i="3"/>
  <c r="G41" i="3"/>
  <c r="H41" i="3"/>
  <c r="J41" i="3"/>
  <c r="K41" i="3"/>
  <c r="L41" i="3"/>
  <c r="M41" i="3"/>
  <c r="AN41" i="3"/>
  <c r="BH41" i="3"/>
  <c r="BI41" i="3"/>
  <c r="BJ41" i="3"/>
  <c r="C42" i="3"/>
  <c r="D42" i="3"/>
  <c r="E42" i="3"/>
  <c r="F42" i="3"/>
  <c r="G42" i="3"/>
  <c r="H42" i="3"/>
  <c r="J42" i="3"/>
  <c r="K42" i="3"/>
  <c r="L42" i="3"/>
  <c r="M42" i="3"/>
  <c r="AN42" i="3"/>
  <c r="BH42" i="3"/>
  <c r="BI42" i="3"/>
  <c r="BJ42" i="3"/>
  <c r="C43" i="3"/>
  <c r="D43" i="3"/>
  <c r="E43" i="3"/>
  <c r="F43" i="3"/>
  <c r="G43" i="3"/>
  <c r="H43" i="3"/>
  <c r="J43" i="3"/>
  <c r="K43" i="3"/>
  <c r="L43" i="3"/>
  <c r="M43" i="3"/>
  <c r="AN43" i="3"/>
  <c r="BH43" i="3"/>
  <c r="BI43" i="3"/>
  <c r="BJ43" i="3"/>
  <c r="C44" i="3"/>
  <c r="D44" i="3"/>
  <c r="E44" i="3"/>
  <c r="F44" i="3"/>
  <c r="G44" i="3"/>
  <c r="H44" i="3"/>
  <c r="J44" i="3"/>
  <c r="K44" i="3"/>
  <c r="L44" i="3"/>
  <c r="M44" i="3"/>
  <c r="AN44" i="3"/>
  <c r="BH44" i="3"/>
  <c r="BI44" i="3"/>
  <c r="BJ44" i="3"/>
  <c r="C45" i="3"/>
  <c r="D45" i="3"/>
  <c r="E45" i="3"/>
  <c r="F45" i="3"/>
  <c r="G45" i="3"/>
  <c r="H45" i="3"/>
  <c r="J45" i="3"/>
  <c r="K45" i="3"/>
  <c r="L45" i="3"/>
  <c r="M45" i="3"/>
  <c r="AN45" i="3"/>
  <c r="BH45" i="3"/>
  <c r="BI45" i="3"/>
  <c r="BJ45" i="3"/>
  <c r="C46" i="3"/>
  <c r="D46" i="3"/>
  <c r="E46" i="3"/>
  <c r="F46" i="3"/>
  <c r="G46" i="3"/>
  <c r="H46" i="3"/>
  <c r="J46" i="3"/>
  <c r="K46" i="3"/>
  <c r="L46" i="3"/>
  <c r="M46" i="3"/>
  <c r="AN46" i="3"/>
  <c r="BH46" i="3"/>
  <c r="BI46" i="3"/>
  <c r="BJ46" i="3"/>
  <c r="C47" i="3"/>
  <c r="D47" i="3"/>
  <c r="E47" i="3"/>
  <c r="F47" i="3"/>
  <c r="G47" i="3"/>
  <c r="H47" i="3"/>
  <c r="J47" i="3"/>
  <c r="K47" i="3"/>
  <c r="L47" i="3"/>
  <c r="M47" i="3"/>
  <c r="AN47" i="3"/>
  <c r="BH47" i="3"/>
  <c r="BI47" i="3"/>
  <c r="BJ47" i="3"/>
  <c r="C48" i="3"/>
  <c r="D48" i="3"/>
  <c r="E48" i="3"/>
  <c r="F48" i="3"/>
  <c r="G48" i="3"/>
  <c r="H48" i="3"/>
  <c r="J48" i="3"/>
  <c r="K48" i="3"/>
  <c r="L48" i="3"/>
  <c r="M48" i="3"/>
  <c r="AN48" i="3"/>
  <c r="BH48" i="3"/>
  <c r="BI48" i="3"/>
  <c r="BJ48" i="3"/>
  <c r="C49" i="3"/>
  <c r="D49" i="3"/>
  <c r="E49" i="3"/>
  <c r="F49" i="3"/>
  <c r="G49" i="3"/>
  <c r="H49" i="3"/>
  <c r="J49" i="3"/>
  <c r="K49" i="3"/>
  <c r="L49" i="3"/>
  <c r="M49" i="3"/>
  <c r="AN49" i="3"/>
  <c r="BH49" i="3"/>
  <c r="BI49" i="3"/>
  <c r="BJ49" i="3"/>
  <c r="C50" i="3"/>
  <c r="D50" i="3"/>
  <c r="E50" i="3"/>
  <c r="F50" i="3"/>
  <c r="G50" i="3"/>
  <c r="H50" i="3"/>
  <c r="J50" i="3"/>
  <c r="K50" i="3"/>
  <c r="L50" i="3"/>
  <c r="M50" i="3"/>
  <c r="AN50" i="3"/>
  <c r="BH50" i="3"/>
  <c r="BI50" i="3"/>
  <c r="BJ50" i="3"/>
  <c r="C51" i="3"/>
  <c r="D51" i="3"/>
  <c r="E51" i="3"/>
  <c r="F51" i="3"/>
  <c r="G51" i="3"/>
  <c r="H51" i="3"/>
  <c r="J51" i="3"/>
  <c r="K51" i="3"/>
  <c r="L51" i="3"/>
  <c r="M51" i="3"/>
  <c r="AN51" i="3"/>
  <c r="BH51" i="3"/>
  <c r="BI51" i="3"/>
  <c r="BJ51" i="3"/>
  <c r="C52" i="3"/>
  <c r="D52" i="3"/>
  <c r="E52" i="3"/>
  <c r="F52" i="3"/>
  <c r="G52" i="3"/>
  <c r="H52" i="3"/>
  <c r="J52" i="3"/>
  <c r="K52" i="3"/>
  <c r="L52" i="3"/>
  <c r="M52" i="3"/>
  <c r="AN52" i="3"/>
  <c r="BH52" i="3"/>
  <c r="BI52" i="3"/>
  <c r="BJ52" i="3"/>
  <c r="C53" i="3"/>
  <c r="D53" i="3"/>
  <c r="E53" i="3"/>
  <c r="F53" i="3"/>
  <c r="G53" i="3"/>
  <c r="H53" i="3"/>
  <c r="J53" i="3"/>
  <c r="K53" i="3"/>
  <c r="L53" i="3"/>
  <c r="M53" i="3"/>
  <c r="AN53" i="3"/>
  <c r="BH53" i="3"/>
  <c r="BI53" i="3"/>
  <c r="BJ53" i="3"/>
  <c r="C54" i="3"/>
  <c r="D54" i="3"/>
  <c r="E54" i="3"/>
  <c r="F54" i="3"/>
  <c r="G54" i="3"/>
  <c r="H54" i="3"/>
  <c r="J54" i="3"/>
  <c r="K54" i="3"/>
  <c r="L54" i="3"/>
  <c r="M54" i="3"/>
  <c r="AN54" i="3"/>
  <c r="BH54" i="3"/>
  <c r="BI54" i="3"/>
  <c r="BJ54" i="3"/>
  <c r="C55" i="3"/>
  <c r="D55" i="3"/>
  <c r="E55" i="3"/>
  <c r="F55" i="3"/>
  <c r="G55" i="3"/>
  <c r="H55" i="3"/>
  <c r="J55" i="3"/>
  <c r="K55" i="3"/>
  <c r="L55" i="3"/>
  <c r="M55" i="3"/>
  <c r="AN55" i="3"/>
  <c r="BH55" i="3"/>
  <c r="BI55" i="3"/>
  <c r="BJ55" i="3"/>
  <c r="C56" i="3"/>
  <c r="D56" i="3"/>
  <c r="E56" i="3"/>
  <c r="F56" i="3"/>
  <c r="G56" i="3"/>
  <c r="H56" i="3"/>
  <c r="J56" i="3"/>
  <c r="K56" i="3"/>
  <c r="L56" i="3"/>
  <c r="M56" i="3"/>
  <c r="AN56" i="3"/>
  <c r="BH56" i="3"/>
  <c r="BI56" i="3"/>
  <c r="BJ56" i="3"/>
  <c r="C57" i="3"/>
  <c r="D57" i="3"/>
  <c r="E57" i="3"/>
  <c r="F57" i="3"/>
  <c r="G57" i="3"/>
  <c r="H57" i="3"/>
  <c r="J57" i="3"/>
  <c r="K57" i="3"/>
  <c r="L57" i="3"/>
  <c r="M57" i="3"/>
  <c r="AN57" i="3"/>
  <c r="BH57" i="3"/>
  <c r="BI57" i="3"/>
  <c r="BJ57" i="3"/>
  <c r="C58" i="3"/>
  <c r="D58" i="3"/>
  <c r="E58" i="3"/>
  <c r="F58" i="3"/>
  <c r="G58" i="3"/>
  <c r="H58" i="3"/>
  <c r="J58" i="3"/>
  <c r="K58" i="3"/>
  <c r="L58" i="3"/>
  <c r="M58" i="3"/>
  <c r="AN58" i="3"/>
  <c r="BH58" i="3"/>
  <c r="BI58" i="3"/>
  <c r="BJ58" i="3"/>
  <c r="C59" i="3"/>
  <c r="D59" i="3"/>
  <c r="E59" i="3"/>
  <c r="F59" i="3"/>
  <c r="G59" i="3"/>
  <c r="H59" i="3"/>
  <c r="J59" i="3"/>
  <c r="K59" i="3"/>
  <c r="L59" i="3"/>
  <c r="M59" i="3"/>
  <c r="AN59" i="3"/>
  <c r="BH59" i="3"/>
  <c r="BI59" i="3"/>
  <c r="BJ59" i="3"/>
  <c r="C60" i="3"/>
  <c r="D60" i="3"/>
  <c r="E60" i="3"/>
  <c r="F60" i="3"/>
  <c r="G60" i="3"/>
  <c r="H60" i="3"/>
  <c r="J60" i="3"/>
  <c r="K60" i="3"/>
  <c r="L60" i="3"/>
  <c r="M60" i="3"/>
  <c r="AN60" i="3"/>
  <c r="BH60" i="3"/>
  <c r="BI60" i="3"/>
  <c r="BJ60" i="3"/>
  <c r="C61" i="3"/>
  <c r="D61" i="3"/>
  <c r="E61" i="3"/>
  <c r="F61" i="3"/>
  <c r="G61" i="3"/>
  <c r="H61" i="3"/>
  <c r="J61" i="3"/>
  <c r="K61" i="3"/>
  <c r="L61" i="3"/>
  <c r="M61" i="3"/>
  <c r="AN61" i="3"/>
  <c r="BH61" i="3"/>
  <c r="BI61" i="3"/>
  <c r="BJ61" i="3"/>
  <c r="C62" i="3"/>
  <c r="D62" i="3"/>
  <c r="E62" i="3"/>
  <c r="F62" i="3"/>
  <c r="G62" i="3"/>
  <c r="H62" i="3"/>
  <c r="J62" i="3"/>
  <c r="K62" i="3"/>
  <c r="L62" i="3"/>
  <c r="M62" i="3"/>
  <c r="AN62" i="3"/>
  <c r="BH62" i="3"/>
  <c r="BI62" i="3"/>
  <c r="BJ62" i="3"/>
  <c r="C63" i="3"/>
  <c r="D63" i="3"/>
  <c r="E63" i="3"/>
  <c r="F63" i="3"/>
  <c r="G63" i="3"/>
  <c r="H63" i="3"/>
  <c r="J63" i="3"/>
  <c r="K63" i="3"/>
  <c r="L63" i="3"/>
  <c r="M63" i="3"/>
  <c r="AN63" i="3"/>
  <c r="BH63" i="3"/>
  <c r="BI63" i="3"/>
  <c r="BJ63" i="3"/>
  <c r="C64" i="3"/>
  <c r="D64" i="3"/>
  <c r="E64" i="3"/>
  <c r="F64" i="3"/>
  <c r="G64" i="3"/>
  <c r="H64" i="3"/>
  <c r="J64" i="3"/>
  <c r="K64" i="3"/>
  <c r="L64" i="3"/>
  <c r="M64" i="3"/>
  <c r="AN64" i="3"/>
  <c r="BH64" i="3"/>
  <c r="BI64" i="3"/>
  <c r="BJ64" i="3"/>
  <c r="C65" i="3"/>
  <c r="D65" i="3"/>
  <c r="E65" i="3"/>
  <c r="F65" i="3"/>
  <c r="G65" i="3"/>
  <c r="H65" i="3"/>
  <c r="J65" i="3"/>
  <c r="K65" i="3"/>
  <c r="L65" i="3"/>
  <c r="M65" i="3"/>
  <c r="AN65" i="3"/>
  <c r="BH65" i="3"/>
  <c r="BI65" i="3"/>
  <c r="BJ65" i="3"/>
  <c r="C66" i="3"/>
  <c r="D66" i="3"/>
  <c r="E66" i="3"/>
  <c r="F66" i="3"/>
  <c r="G66" i="3"/>
  <c r="H66" i="3"/>
  <c r="J66" i="3"/>
  <c r="K66" i="3"/>
  <c r="L66" i="3"/>
  <c r="M66" i="3"/>
  <c r="AN66" i="3"/>
  <c r="BH66" i="3"/>
  <c r="BI66" i="3"/>
  <c r="BJ66" i="3"/>
  <c r="C67" i="3"/>
  <c r="D67" i="3"/>
  <c r="E67" i="3"/>
  <c r="F67" i="3"/>
  <c r="G67" i="3"/>
  <c r="H67" i="3"/>
  <c r="J67" i="3"/>
  <c r="K67" i="3"/>
  <c r="L67" i="3"/>
  <c r="M67" i="3"/>
  <c r="AN67" i="3"/>
  <c r="BH67" i="3"/>
  <c r="BI67" i="3"/>
  <c r="BJ67" i="3"/>
  <c r="C68" i="3"/>
  <c r="D68" i="3"/>
  <c r="E68" i="3"/>
  <c r="F68" i="3"/>
  <c r="G68" i="3"/>
  <c r="H68" i="3"/>
  <c r="J68" i="3"/>
  <c r="K68" i="3"/>
  <c r="L68" i="3"/>
  <c r="M68" i="3"/>
  <c r="AN68" i="3"/>
  <c r="BH68" i="3"/>
  <c r="BI68" i="3"/>
  <c r="BJ68" i="3"/>
  <c r="C69" i="3"/>
  <c r="D69" i="3"/>
  <c r="E69" i="3"/>
  <c r="F69" i="3"/>
  <c r="G69" i="3"/>
  <c r="H69" i="3"/>
  <c r="J69" i="3"/>
  <c r="K69" i="3"/>
  <c r="L69" i="3"/>
  <c r="M69" i="3"/>
  <c r="AN69" i="3"/>
  <c r="BH69" i="3"/>
  <c r="BI69" i="3"/>
  <c r="BJ69" i="3"/>
  <c r="C70" i="3"/>
  <c r="D70" i="3"/>
  <c r="E70" i="3"/>
  <c r="F70" i="3"/>
  <c r="G70" i="3"/>
  <c r="H70" i="3"/>
  <c r="J70" i="3"/>
  <c r="K70" i="3"/>
  <c r="L70" i="3"/>
  <c r="M70" i="3"/>
  <c r="AN70" i="3"/>
  <c r="BH70" i="3"/>
  <c r="BI70" i="3"/>
  <c r="BJ70" i="3"/>
  <c r="C71" i="3"/>
  <c r="D71" i="3"/>
  <c r="E71" i="3"/>
  <c r="F71" i="3"/>
  <c r="G71" i="3"/>
  <c r="H71" i="3"/>
  <c r="J71" i="3"/>
  <c r="K71" i="3"/>
  <c r="L71" i="3"/>
  <c r="M71" i="3"/>
  <c r="AN71" i="3"/>
  <c r="BH71" i="3"/>
  <c r="BI71" i="3"/>
  <c r="BJ71" i="3"/>
  <c r="C72" i="3"/>
  <c r="D72" i="3"/>
  <c r="E72" i="3"/>
  <c r="F72" i="3"/>
  <c r="G72" i="3"/>
  <c r="H72" i="3"/>
  <c r="J72" i="3"/>
  <c r="K72" i="3"/>
  <c r="L72" i="3"/>
  <c r="M72" i="3"/>
  <c r="AN72" i="3"/>
  <c r="BH72" i="3"/>
  <c r="BI72" i="3"/>
  <c r="BJ72" i="3"/>
  <c r="C73" i="3"/>
  <c r="D73" i="3"/>
  <c r="E73" i="3"/>
  <c r="F73" i="3"/>
  <c r="G73" i="3"/>
  <c r="H73" i="3"/>
  <c r="J73" i="3"/>
  <c r="K73" i="3"/>
  <c r="L73" i="3"/>
  <c r="M73" i="3"/>
  <c r="AN73" i="3"/>
  <c r="BH73" i="3"/>
  <c r="BI73" i="3"/>
  <c r="BJ73" i="3"/>
  <c r="C74" i="3"/>
  <c r="D74" i="3"/>
  <c r="E74" i="3"/>
  <c r="F74" i="3"/>
  <c r="G74" i="3"/>
  <c r="H74" i="3"/>
  <c r="J74" i="3"/>
  <c r="K74" i="3"/>
  <c r="L74" i="3"/>
  <c r="M74" i="3"/>
  <c r="AN74" i="3"/>
  <c r="BH74" i="3"/>
  <c r="BI74" i="3"/>
  <c r="BJ74" i="3"/>
  <c r="C75" i="3"/>
  <c r="D75" i="3"/>
  <c r="E75" i="3"/>
  <c r="F75" i="3"/>
  <c r="G75" i="3"/>
  <c r="H75" i="3"/>
  <c r="J75" i="3"/>
  <c r="K75" i="3"/>
  <c r="L75" i="3"/>
  <c r="M75" i="3"/>
  <c r="AN75" i="3"/>
  <c r="BH75" i="3"/>
  <c r="BI75" i="3"/>
  <c r="BJ75" i="3"/>
  <c r="C76" i="3"/>
  <c r="D76" i="3"/>
  <c r="E76" i="3"/>
  <c r="F76" i="3"/>
  <c r="G76" i="3"/>
  <c r="H76" i="3"/>
  <c r="J76" i="3"/>
  <c r="K76" i="3"/>
  <c r="L76" i="3"/>
  <c r="M76" i="3"/>
  <c r="AN76" i="3"/>
  <c r="BH76" i="3"/>
  <c r="BI76" i="3"/>
  <c r="BJ76" i="3"/>
  <c r="C77" i="3"/>
  <c r="D77" i="3"/>
  <c r="E77" i="3"/>
  <c r="F77" i="3"/>
  <c r="G77" i="3"/>
  <c r="H77" i="3"/>
  <c r="J77" i="3"/>
  <c r="K77" i="3"/>
  <c r="L77" i="3"/>
  <c r="M77" i="3"/>
  <c r="AN77" i="3"/>
  <c r="BH77" i="3"/>
  <c r="BI77" i="3"/>
  <c r="BJ77" i="3"/>
  <c r="C78" i="3"/>
  <c r="D78" i="3"/>
  <c r="E78" i="3"/>
  <c r="F78" i="3"/>
  <c r="G78" i="3"/>
  <c r="H78" i="3"/>
  <c r="J78" i="3"/>
  <c r="K78" i="3"/>
  <c r="L78" i="3"/>
  <c r="M78" i="3"/>
  <c r="AN78" i="3"/>
  <c r="BH78" i="3"/>
  <c r="BI78" i="3"/>
  <c r="BJ78" i="3"/>
  <c r="C79" i="3"/>
  <c r="D79" i="3"/>
  <c r="E79" i="3"/>
  <c r="F79" i="3"/>
  <c r="G79" i="3"/>
  <c r="H79" i="3"/>
  <c r="J79" i="3"/>
  <c r="K79" i="3"/>
  <c r="L79" i="3"/>
  <c r="M79" i="3"/>
  <c r="AN79" i="3"/>
  <c r="BH79" i="3"/>
  <c r="BI79" i="3"/>
  <c r="BJ79" i="3"/>
  <c r="C80" i="3"/>
  <c r="D80" i="3"/>
  <c r="E80" i="3"/>
  <c r="F80" i="3"/>
  <c r="G80" i="3"/>
  <c r="H80" i="3"/>
  <c r="J80" i="3"/>
  <c r="K80" i="3"/>
  <c r="L80" i="3"/>
  <c r="M80" i="3"/>
  <c r="AN80" i="3"/>
  <c r="BH80" i="3"/>
  <c r="BI80" i="3"/>
  <c r="BJ80" i="3"/>
  <c r="C81" i="3"/>
  <c r="D81" i="3"/>
  <c r="E81" i="3"/>
  <c r="F81" i="3"/>
  <c r="G81" i="3"/>
  <c r="H81" i="3"/>
  <c r="J81" i="3"/>
  <c r="K81" i="3"/>
  <c r="L81" i="3"/>
  <c r="M81" i="3"/>
  <c r="AN81" i="3"/>
  <c r="BH81" i="3"/>
  <c r="BI81" i="3"/>
  <c r="BJ81" i="3"/>
  <c r="C82" i="3"/>
  <c r="D82" i="3"/>
  <c r="E82" i="3"/>
  <c r="F82" i="3"/>
  <c r="G82" i="3"/>
  <c r="H82" i="3"/>
  <c r="J82" i="3"/>
  <c r="K82" i="3"/>
  <c r="L82" i="3"/>
  <c r="M82" i="3"/>
  <c r="AN82" i="3"/>
  <c r="BH82" i="3"/>
  <c r="BI82" i="3"/>
  <c r="BJ82" i="3"/>
  <c r="C83" i="3"/>
  <c r="D83" i="3"/>
  <c r="E83" i="3"/>
  <c r="F83" i="3"/>
  <c r="G83" i="3"/>
  <c r="H83" i="3"/>
  <c r="J83" i="3"/>
  <c r="K83" i="3"/>
  <c r="L83" i="3"/>
  <c r="M83" i="3"/>
  <c r="AN83" i="3"/>
  <c r="BH83" i="3"/>
  <c r="BI83" i="3"/>
  <c r="BJ83" i="3"/>
  <c r="C84" i="3"/>
  <c r="D84" i="3"/>
  <c r="E84" i="3"/>
  <c r="F84" i="3"/>
  <c r="G84" i="3"/>
  <c r="H84" i="3"/>
  <c r="J84" i="3"/>
  <c r="K84" i="3"/>
  <c r="L84" i="3"/>
  <c r="M84" i="3"/>
  <c r="AN84" i="3"/>
  <c r="BH84" i="3"/>
  <c r="BI84" i="3"/>
  <c r="BJ84" i="3"/>
  <c r="C85" i="3"/>
  <c r="D85" i="3"/>
  <c r="E85" i="3"/>
  <c r="F85" i="3"/>
  <c r="G85" i="3"/>
  <c r="H85" i="3"/>
  <c r="J85" i="3"/>
  <c r="K85" i="3"/>
  <c r="L85" i="3"/>
  <c r="M85" i="3"/>
  <c r="AN85" i="3"/>
  <c r="BH85" i="3"/>
  <c r="BI85" i="3"/>
  <c r="BJ85" i="3"/>
  <c r="C86" i="3"/>
  <c r="D86" i="3"/>
  <c r="E86" i="3"/>
  <c r="F86" i="3"/>
  <c r="G86" i="3"/>
  <c r="H86" i="3"/>
  <c r="J86" i="3"/>
  <c r="K86" i="3"/>
  <c r="L86" i="3"/>
  <c r="M86" i="3"/>
  <c r="AN86" i="3"/>
  <c r="BH86" i="3"/>
  <c r="BI86" i="3"/>
  <c r="BJ86" i="3"/>
  <c r="C87" i="3"/>
  <c r="D87" i="3"/>
  <c r="E87" i="3"/>
  <c r="F87" i="3"/>
  <c r="G87" i="3"/>
  <c r="H87" i="3"/>
  <c r="J87" i="3"/>
  <c r="K87" i="3"/>
  <c r="L87" i="3"/>
  <c r="M87" i="3"/>
  <c r="AN87" i="3"/>
  <c r="BH87" i="3"/>
  <c r="BI87" i="3"/>
  <c r="BJ87" i="3"/>
  <c r="C88" i="3"/>
  <c r="D88" i="3"/>
  <c r="E88" i="3"/>
  <c r="F88" i="3"/>
  <c r="G88" i="3"/>
  <c r="H88" i="3"/>
  <c r="J88" i="3"/>
  <c r="K88" i="3"/>
  <c r="L88" i="3"/>
  <c r="M88" i="3"/>
  <c r="AN88" i="3"/>
  <c r="BH88" i="3"/>
  <c r="BI88" i="3"/>
  <c r="BJ88" i="3"/>
  <c r="C89" i="3"/>
  <c r="D89" i="3"/>
  <c r="E89" i="3"/>
  <c r="F89" i="3"/>
  <c r="G89" i="3"/>
  <c r="H89" i="3"/>
  <c r="J89" i="3"/>
  <c r="K89" i="3"/>
  <c r="L89" i="3"/>
  <c r="M89" i="3"/>
  <c r="AN89" i="3"/>
  <c r="BH89" i="3"/>
  <c r="BI89" i="3"/>
  <c r="BJ89" i="3"/>
  <c r="C90" i="3"/>
  <c r="D90" i="3"/>
  <c r="E90" i="3"/>
  <c r="F90" i="3"/>
  <c r="G90" i="3"/>
  <c r="H90" i="3"/>
  <c r="J90" i="3"/>
  <c r="K90" i="3"/>
  <c r="L90" i="3"/>
  <c r="M90" i="3"/>
  <c r="AN90" i="3"/>
  <c r="BH90" i="3"/>
  <c r="BI90" i="3"/>
  <c r="BJ90" i="3"/>
  <c r="C91" i="3"/>
  <c r="D91" i="3"/>
  <c r="E91" i="3"/>
  <c r="F91" i="3"/>
  <c r="G91" i="3"/>
  <c r="H91" i="3"/>
  <c r="J91" i="3"/>
  <c r="K91" i="3"/>
  <c r="L91" i="3"/>
  <c r="M91" i="3"/>
  <c r="AN91" i="3"/>
  <c r="BH91" i="3"/>
  <c r="BI91" i="3"/>
  <c r="BJ91" i="3"/>
  <c r="C92" i="3"/>
  <c r="D92" i="3"/>
  <c r="E92" i="3"/>
  <c r="F92" i="3"/>
  <c r="G92" i="3"/>
  <c r="H92" i="3"/>
  <c r="J92" i="3"/>
  <c r="K92" i="3"/>
  <c r="L92" i="3"/>
  <c r="M92" i="3"/>
  <c r="AN92" i="3"/>
  <c r="BH92" i="3"/>
  <c r="BI92" i="3"/>
  <c r="BJ92" i="3"/>
  <c r="C93" i="3"/>
  <c r="D93" i="3"/>
  <c r="E93" i="3"/>
  <c r="F93" i="3"/>
  <c r="G93" i="3"/>
  <c r="H93" i="3"/>
  <c r="J93" i="3"/>
  <c r="K93" i="3"/>
  <c r="L93" i="3"/>
  <c r="M93" i="3"/>
  <c r="AN93" i="3"/>
  <c r="BH93" i="3"/>
  <c r="BI93" i="3"/>
  <c r="BJ93" i="3"/>
  <c r="C94" i="3"/>
  <c r="D94" i="3"/>
  <c r="E94" i="3"/>
  <c r="F94" i="3"/>
  <c r="G94" i="3"/>
  <c r="H94" i="3"/>
  <c r="J94" i="3"/>
  <c r="K94" i="3"/>
  <c r="L94" i="3"/>
  <c r="M94" i="3"/>
  <c r="AN94" i="3"/>
  <c r="BH94" i="3"/>
  <c r="BI94" i="3"/>
  <c r="BJ94" i="3"/>
  <c r="C95" i="3"/>
  <c r="D95" i="3"/>
  <c r="E95" i="3"/>
  <c r="F95" i="3"/>
  <c r="G95" i="3"/>
  <c r="H95" i="3"/>
  <c r="J95" i="3"/>
  <c r="K95" i="3"/>
  <c r="L95" i="3"/>
  <c r="M95" i="3"/>
  <c r="AN95" i="3"/>
  <c r="BH95" i="3"/>
  <c r="BI95" i="3"/>
  <c r="BJ95" i="3"/>
  <c r="C96" i="3"/>
  <c r="D96" i="3"/>
  <c r="E96" i="3"/>
  <c r="F96" i="3"/>
  <c r="G96" i="3"/>
  <c r="H96" i="3"/>
  <c r="J96" i="3"/>
  <c r="K96" i="3"/>
  <c r="L96" i="3"/>
  <c r="M96" i="3"/>
  <c r="AN96" i="3"/>
  <c r="BH96" i="3"/>
  <c r="BI96" i="3"/>
  <c r="BJ96" i="3"/>
  <c r="C97" i="3"/>
  <c r="D97" i="3"/>
  <c r="E97" i="3"/>
  <c r="F97" i="3"/>
  <c r="G97" i="3"/>
  <c r="H97" i="3"/>
  <c r="J97" i="3"/>
  <c r="K97" i="3"/>
  <c r="L97" i="3"/>
  <c r="M97" i="3"/>
  <c r="AN97" i="3"/>
  <c r="BH97" i="3"/>
  <c r="BI97" i="3"/>
  <c r="BJ97" i="3"/>
  <c r="C98" i="3"/>
  <c r="D98" i="3"/>
  <c r="E98" i="3"/>
  <c r="F98" i="3"/>
  <c r="G98" i="3"/>
  <c r="H98" i="3"/>
  <c r="J98" i="3"/>
  <c r="K98" i="3"/>
  <c r="L98" i="3"/>
  <c r="M98" i="3"/>
  <c r="AN98" i="3"/>
  <c r="BH98" i="3"/>
  <c r="BI98" i="3"/>
  <c r="BJ98" i="3"/>
  <c r="C99" i="3"/>
  <c r="D99" i="3"/>
  <c r="E99" i="3"/>
  <c r="F99" i="3"/>
  <c r="G99" i="3"/>
  <c r="H99" i="3"/>
  <c r="J99" i="3"/>
  <c r="K99" i="3"/>
  <c r="L99" i="3"/>
  <c r="M99" i="3"/>
  <c r="AN99" i="3"/>
  <c r="BH99" i="3"/>
  <c r="BI99" i="3"/>
  <c r="BJ99" i="3"/>
  <c r="C100" i="3"/>
  <c r="D100" i="3"/>
  <c r="E100" i="3"/>
  <c r="F100" i="3"/>
  <c r="G100" i="3"/>
  <c r="H100" i="3"/>
  <c r="J100" i="3"/>
  <c r="K100" i="3"/>
  <c r="L100" i="3"/>
  <c r="M100" i="3"/>
  <c r="AN100" i="3"/>
  <c r="BH100" i="3"/>
  <c r="BI100" i="3"/>
  <c r="BJ100" i="3"/>
  <c r="C101" i="3"/>
  <c r="D101" i="3"/>
  <c r="E101" i="3"/>
  <c r="F101" i="3"/>
  <c r="G101" i="3"/>
  <c r="H101" i="3"/>
  <c r="J101" i="3"/>
  <c r="K101" i="3"/>
  <c r="L101" i="3"/>
  <c r="M101" i="3"/>
  <c r="AN101" i="3"/>
  <c r="BH101" i="3"/>
  <c r="BI101" i="3"/>
  <c r="BJ101" i="3"/>
  <c r="C102" i="3"/>
  <c r="D102" i="3"/>
  <c r="E102" i="3"/>
  <c r="F102" i="3"/>
  <c r="G102" i="3"/>
  <c r="H102" i="3"/>
  <c r="J102" i="3"/>
  <c r="K102" i="3"/>
  <c r="L102" i="3"/>
  <c r="M102" i="3"/>
  <c r="AN102" i="3"/>
  <c r="BH102" i="3"/>
  <c r="BI102" i="3"/>
  <c r="BJ102" i="3"/>
  <c r="C103" i="3"/>
  <c r="D103" i="3"/>
  <c r="E103" i="3"/>
  <c r="F103" i="3"/>
  <c r="G103" i="3"/>
  <c r="H103" i="3"/>
  <c r="J103" i="3"/>
  <c r="K103" i="3"/>
  <c r="L103" i="3"/>
  <c r="M103" i="3"/>
  <c r="AN103" i="3"/>
  <c r="BH103" i="3"/>
  <c r="BI103" i="3"/>
  <c r="BJ103" i="3"/>
  <c r="C104" i="3"/>
  <c r="D104" i="3"/>
  <c r="E104" i="3"/>
  <c r="F104" i="3"/>
  <c r="G104" i="3"/>
  <c r="H104" i="3"/>
  <c r="J104" i="3"/>
  <c r="K104" i="3"/>
  <c r="L104" i="3"/>
  <c r="M104" i="3"/>
  <c r="AN104" i="3"/>
  <c r="BH104" i="3"/>
  <c r="BI104" i="3"/>
  <c r="BJ104" i="3"/>
  <c r="C105" i="3"/>
  <c r="D105" i="3"/>
  <c r="E105" i="3"/>
  <c r="F105" i="3"/>
  <c r="G105" i="3"/>
  <c r="H105" i="3"/>
  <c r="J105" i="3"/>
  <c r="K105" i="3"/>
  <c r="L105" i="3"/>
  <c r="M105" i="3"/>
  <c r="AN105" i="3"/>
  <c r="BH105" i="3"/>
  <c r="BI105" i="3"/>
  <c r="BJ105" i="3"/>
  <c r="C106" i="3"/>
  <c r="D106" i="3"/>
  <c r="E106" i="3"/>
  <c r="F106" i="3"/>
  <c r="G106" i="3"/>
  <c r="H106" i="3"/>
  <c r="J106" i="3"/>
  <c r="K106" i="3"/>
  <c r="L106" i="3"/>
  <c r="M106" i="3"/>
  <c r="AN106" i="3"/>
  <c r="BH106" i="3"/>
  <c r="BI106" i="3"/>
  <c r="BJ106" i="3"/>
  <c r="C107" i="3"/>
  <c r="D107" i="3"/>
  <c r="E107" i="3"/>
  <c r="F107" i="3"/>
  <c r="G107" i="3"/>
  <c r="H107" i="3"/>
  <c r="J107" i="3"/>
  <c r="K107" i="3"/>
  <c r="L107" i="3"/>
  <c r="M107" i="3"/>
  <c r="AN107" i="3"/>
  <c r="BH107" i="3"/>
  <c r="BI107" i="3"/>
  <c r="BJ107" i="3"/>
  <c r="C108" i="3"/>
  <c r="D108" i="3"/>
  <c r="E108" i="3"/>
  <c r="F108" i="3"/>
  <c r="G108" i="3"/>
  <c r="H108" i="3"/>
  <c r="J108" i="3"/>
  <c r="K108" i="3"/>
  <c r="L108" i="3"/>
  <c r="M108" i="3"/>
  <c r="AN108" i="3"/>
  <c r="BH108" i="3"/>
  <c r="BI108" i="3"/>
  <c r="BJ108" i="3"/>
  <c r="C109" i="3"/>
  <c r="D109" i="3"/>
  <c r="E109" i="3"/>
  <c r="F109" i="3"/>
  <c r="G109" i="3"/>
  <c r="H109" i="3"/>
  <c r="J109" i="3"/>
  <c r="K109" i="3"/>
  <c r="L109" i="3"/>
  <c r="M109" i="3"/>
  <c r="AN109" i="3"/>
  <c r="BH109" i="3"/>
  <c r="BI109" i="3"/>
  <c r="BJ109" i="3"/>
  <c r="C110" i="3"/>
  <c r="D110" i="3"/>
  <c r="E110" i="3"/>
  <c r="F110" i="3"/>
  <c r="G110" i="3"/>
  <c r="H110" i="3"/>
  <c r="J110" i="3"/>
  <c r="K110" i="3"/>
  <c r="L110" i="3"/>
  <c r="M110" i="3"/>
  <c r="AN110" i="3"/>
  <c r="BH110" i="3"/>
  <c r="BI110" i="3"/>
  <c r="BJ110" i="3"/>
  <c r="C111" i="3"/>
  <c r="D111" i="3"/>
  <c r="E111" i="3"/>
  <c r="F111" i="3"/>
  <c r="G111" i="3"/>
  <c r="H111" i="3"/>
  <c r="J111" i="3"/>
  <c r="K111" i="3"/>
  <c r="L111" i="3"/>
  <c r="M111" i="3"/>
  <c r="AN111" i="3"/>
  <c r="BH111" i="3"/>
  <c r="BI111" i="3"/>
  <c r="BJ111" i="3"/>
  <c r="C112" i="3"/>
  <c r="D112" i="3"/>
  <c r="E112" i="3"/>
  <c r="F112" i="3"/>
  <c r="G112" i="3"/>
  <c r="H112" i="3"/>
  <c r="J112" i="3"/>
  <c r="K112" i="3"/>
  <c r="L112" i="3"/>
  <c r="M112" i="3"/>
  <c r="AN112" i="3"/>
  <c r="BH112" i="3"/>
  <c r="BI112" i="3"/>
  <c r="BJ112" i="3"/>
  <c r="C113" i="3"/>
  <c r="D113" i="3"/>
  <c r="E113" i="3"/>
  <c r="F113" i="3"/>
  <c r="G113" i="3"/>
  <c r="H113" i="3"/>
  <c r="J113" i="3"/>
  <c r="K113" i="3"/>
  <c r="L113" i="3"/>
  <c r="M113" i="3"/>
  <c r="AN113" i="3"/>
  <c r="BH113" i="3"/>
  <c r="BI113" i="3"/>
  <c r="BJ113" i="3"/>
  <c r="C114" i="3"/>
  <c r="D114" i="3"/>
  <c r="E114" i="3"/>
  <c r="F114" i="3"/>
  <c r="G114" i="3"/>
  <c r="H114" i="3"/>
  <c r="J114" i="3"/>
  <c r="K114" i="3"/>
  <c r="L114" i="3"/>
  <c r="M114" i="3"/>
  <c r="AN114" i="3"/>
  <c r="BH114" i="3"/>
  <c r="BI114" i="3"/>
  <c r="BJ114" i="3"/>
  <c r="C115" i="3"/>
  <c r="D115" i="3"/>
  <c r="E115" i="3"/>
  <c r="F115" i="3"/>
  <c r="G115" i="3"/>
  <c r="H115" i="3"/>
  <c r="J115" i="3"/>
  <c r="K115" i="3"/>
  <c r="L115" i="3"/>
  <c r="M115" i="3"/>
  <c r="AN115" i="3"/>
  <c r="BH115" i="3"/>
  <c r="BI115" i="3"/>
  <c r="BJ115" i="3"/>
  <c r="C116" i="3"/>
  <c r="D116" i="3"/>
  <c r="E116" i="3"/>
  <c r="F116" i="3"/>
  <c r="G116" i="3"/>
  <c r="H116" i="3"/>
  <c r="J116" i="3"/>
  <c r="K116" i="3"/>
  <c r="L116" i="3"/>
  <c r="M116" i="3"/>
  <c r="AN116" i="3"/>
  <c r="BH116" i="3"/>
  <c r="BI116" i="3"/>
  <c r="BJ116" i="3"/>
  <c r="C117" i="3"/>
  <c r="D117" i="3"/>
  <c r="E117" i="3"/>
  <c r="F117" i="3"/>
  <c r="G117" i="3"/>
  <c r="H117" i="3"/>
  <c r="J117" i="3"/>
  <c r="K117" i="3"/>
  <c r="L117" i="3"/>
  <c r="M117" i="3"/>
  <c r="AN117" i="3"/>
  <c r="BH117" i="3"/>
  <c r="BI117" i="3"/>
  <c r="BJ117" i="3"/>
  <c r="C118" i="3"/>
  <c r="D118" i="3"/>
  <c r="E118" i="3"/>
  <c r="F118" i="3"/>
  <c r="G118" i="3"/>
  <c r="H118" i="3"/>
  <c r="J118" i="3"/>
  <c r="K118" i="3"/>
  <c r="L118" i="3"/>
  <c r="M118" i="3"/>
  <c r="AN118" i="3"/>
  <c r="BH118" i="3"/>
  <c r="BI118" i="3"/>
  <c r="BJ118" i="3"/>
  <c r="C119" i="3"/>
  <c r="D119" i="3"/>
  <c r="E119" i="3"/>
  <c r="F119" i="3"/>
  <c r="G119" i="3"/>
  <c r="H119" i="3"/>
  <c r="J119" i="3"/>
  <c r="K119" i="3"/>
  <c r="L119" i="3"/>
  <c r="M119" i="3"/>
  <c r="AN119" i="3"/>
  <c r="BH119" i="3"/>
  <c r="BI119" i="3"/>
  <c r="BJ119" i="3"/>
  <c r="C120" i="3"/>
  <c r="D120" i="3"/>
  <c r="E120" i="3"/>
  <c r="F120" i="3"/>
  <c r="G120" i="3"/>
  <c r="H120" i="3"/>
  <c r="J120" i="3"/>
  <c r="K120" i="3"/>
  <c r="L120" i="3"/>
  <c r="M120" i="3"/>
  <c r="AN120" i="3"/>
  <c r="BH120" i="3"/>
  <c r="BI120" i="3"/>
  <c r="BJ120" i="3"/>
  <c r="C121" i="3"/>
  <c r="D121" i="3"/>
  <c r="E121" i="3"/>
  <c r="F121" i="3"/>
  <c r="G121" i="3"/>
  <c r="H121" i="3"/>
  <c r="J121" i="3"/>
  <c r="K121" i="3"/>
  <c r="L121" i="3"/>
  <c r="M121" i="3"/>
  <c r="AN121" i="3"/>
  <c r="BH121" i="3"/>
  <c r="BI121" i="3"/>
  <c r="BJ121" i="3"/>
  <c r="C122" i="3"/>
  <c r="D122" i="3"/>
  <c r="E122" i="3"/>
  <c r="F122" i="3"/>
  <c r="G122" i="3"/>
  <c r="H122" i="3"/>
  <c r="J122" i="3"/>
  <c r="K122" i="3"/>
  <c r="L122" i="3"/>
  <c r="M122" i="3"/>
  <c r="AN122" i="3"/>
  <c r="BH122" i="3"/>
  <c r="BI122" i="3"/>
  <c r="BJ122" i="3"/>
  <c r="C123" i="3"/>
  <c r="D123" i="3"/>
  <c r="E123" i="3"/>
  <c r="F123" i="3"/>
  <c r="G123" i="3"/>
  <c r="H123" i="3"/>
  <c r="J123" i="3"/>
  <c r="K123" i="3"/>
  <c r="L123" i="3"/>
  <c r="M123" i="3"/>
  <c r="AN123" i="3"/>
  <c r="BH123" i="3"/>
  <c r="BI123" i="3"/>
  <c r="BJ123" i="3"/>
  <c r="C124" i="3"/>
  <c r="D124" i="3"/>
  <c r="E124" i="3"/>
  <c r="F124" i="3"/>
  <c r="G124" i="3"/>
  <c r="H124" i="3"/>
  <c r="J124" i="3"/>
  <c r="K124" i="3"/>
  <c r="L124" i="3"/>
  <c r="M124" i="3"/>
  <c r="AN124" i="3"/>
  <c r="BH124" i="3"/>
  <c r="BI124" i="3"/>
  <c r="BJ124" i="3"/>
  <c r="C125" i="3"/>
  <c r="D125" i="3"/>
  <c r="E125" i="3"/>
  <c r="F125" i="3"/>
  <c r="G125" i="3"/>
  <c r="H125" i="3"/>
  <c r="J125" i="3"/>
  <c r="K125" i="3"/>
  <c r="L125" i="3"/>
  <c r="M125" i="3"/>
  <c r="AN125" i="3"/>
  <c r="BH125" i="3"/>
  <c r="BI125" i="3"/>
  <c r="BJ125" i="3"/>
  <c r="C126" i="3"/>
  <c r="D126" i="3"/>
  <c r="E126" i="3"/>
  <c r="F126" i="3"/>
  <c r="G126" i="3"/>
  <c r="H126" i="3"/>
  <c r="J126" i="3"/>
  <c r="K126" i="3"/>
  <c r="L126" i="3"/>
  <c r="M126" i="3"/>
  <c r="AN126" i="3"/>
  <c r="BH126" i="3"/>
  <c r="BI126" i="3"/>
  <c r="BJ126" i="3"/>
  <c r="C127" i="3"/>
  <c r="D127" i="3"/>
  <c r="E127" i="3"/>
  <c r="F127" i="3"/>
  <c r="G127" i="3"/>
  <c r="H127" i="3"/>
  <c r="J127" i="3"/>
  <c r="K127" i="3"/>
  <c r="L127" i="3"/>
  <c r="M127" i="3"/>
  <c r="AN127" i="3"/>
  <c r="BH127" i="3"/>
  <c r="BI127" i="3"/>
  <c r="BJ127" i="3"/>
  <c r="C128" i="3"/>
  <c r="D128" i="3"/>
  <c r="E128" i="3"/>
  <c r="F128" i="3"/>
  <c r="G128" i="3"/>
  <c r="H128" i="3"/>
  <c r="J128" i="3"/>
  <c r="K128" i="3"/>
  <c r="L128" i="3"/>
  <c r="M128" i="3"/>
  <c r="AN128" i="3"/>
  <c r="BH128" i="3"/>
  <c r="BI128" i="3"/>
  <c r="BJ128" i="3"/>
  <c r="C129" i="3"/>
  <c r="D129" i="3"/>
  <c r="E129" i="3"/>
  <c r="F129" i="3"/>
  <c r="G129" i="3"/>
  <c r="H129" i="3"/>
  <c r="J129" i="3"/>
  <c r="K129" i="3"/>
  <c r="L129" i="3"/>
  <c r="M129" i="3"/>
  <c r="AN129" i="3"/>
  <c r="BH129" i="3"/>
  <c r="BI129" i="3"/>
  <c r="BJ129" i="3"/>
  <c r="C130" i="3"/>
  <c r="D130" i="3"/>
  <c r="E130" i="3"/>
  <c r="F130" i="3"/>
  <c r="G130" i="3"/>
  <c r="H130" i="3"/>
  <c r="J130" i="3"/>
  <c r="K130" i="3"/>
  <c r="L130" i="3"/>
  <c r="M130" i="3"/>
  <c r="AN130" i="3"/>
  <c r="BH130" i="3"/>
  <c r="BI130" i="3"/>
  <c r="BJ130" i="3"/>
  <c r="C131" i="3"/>
  <c r="D131" i="3"/>
  <c r="E131" i="3"/>
  <c r="F131" i="3"/>
  <c r="G131" i="3"/>
  <c r="H131" i="3"/>
  <c r="J131" i="3"/>
  <c r="K131" i="3"/>
  <c r="L131" i="3"/>
  <c r="M131" i="3"/>
  <c r="AN131" i="3"/>
  <c r="BH131" i="3"/>
  <c r="BI131" i="3"/>
  <c r="BJ131" i="3"/>
  <c r="C132" i="3"/>
  <c r="D132" i="3"/>
  <c r="E132" i="3"/>
  <c r="F132" i="3"/>
  <c r="G132" i="3"/>
  <c r="H132" i="3"/>
  <c r="J132" i="3"/>
  <c r="K132" i="3"/>
  <c r="L132" i="3"/>
  <c r="M132" i="3"/>
  <c r="AN132" i="3"/>
  <c r="BH132" i="3"/>
  <c r="BI132" i="3"/>
  <c r="BJ132" i="3"/>
  <c r="C133" i="3"/>
  <c r="D133" i="3"/>
  <c r="E133" i="3"/>
  <c r="F133" i="3"/>
  <c r="G133" i="3"/>
  <c r="H133" i="3"/>
  <c r="J133" i="3"/>
  <c r="K133" i="3"/>
  <c r="L133" i="3"/>
  <c r="M133" i="3"/>
  <c r="AN133" i="3"/>
  <c r="BH133" i="3"/>
  <c r="BI133" i="3"/>
  <c r="BJ133" i="3"/>
  <c r="C134" i="3"/>
  <c r="D134" i="3"/>
  <c r="E134" i="3"/>
  <c r="F134" i="3"/>
  <c r="G134" i="3"/>
  <c r="H134" i="3"/>
  <c r="J134" i="3"/>
  <c r="K134" i="3"/>
  <c r="L134" i="3"/>
  <c r="M134" i="3"/>
  <c r="AN134" i="3"/>
  <c r="BH134" i="3"/>
  <c r="BI134" i="3"/>
  <c r="BJ134" i="3"/>
  <c r="C135" i="3"/>
  <c r="D135" i="3"/>
  <c r="E135" i="3"/>
  <c r="F135" i="3"/>
  <c r="G135" i="3"/>
  <c r="H135" i="3"/>
  <c r="J135" i="3"/>
  <c r="K135" i="3"/>
  <c r="L135" i="3"/>
  <c r="M135" i="3"/>
  <c r="AN135" i="3"/>
  <c r="BH135" i="3"/>
  <c r="BI135" i="3"/>
  <c r="BJ135" i="3"/>
  <c r="C136" i="3"/>
  <c r="D136" i="3"/>
  <c r="E136" i="3"/>
  <c r="F136" i="3"/>
  <c r="G136" i="3"/>
  <c r="H136" i="3"/>
  <c r="J136" i="3"/>
  <c r="K136" i="3"/>
  <c r="L136" i="3"/>
  <c r="M136" i="3"/>
  <c r="AN136" i="3"/>
  <c r="BH136" i="3"/>
  <c r="BI136" i="3"/>
  <c r="BJ136" i="3"/>
  <c r="C137" i="3"/>
  <c r="D137" i="3"/>
  <c r="E137" i="3"/>
  <c r="F137" i="3"/>
  <c r="G137" i="3"/>
  <c r="H137" i="3"/>
  <c r="J137" i="3"/>
  <c r="K137" i="3"/>
  <c r="L137" i="3"/>
  <c r="M137" i="3"/>
  <c r="AN137" i="3"/>
  <c r="BH137" i="3"/>
  <c r="BI137" i="3"/>
  <c r="BJ137" i="3"/>
  <c r="C138" i="3"/>
  <c r="D138" i="3"/>
  <c r="E138" i="3"/>
  <c r="F138" i="3"/>
  <c r="G138" i="3"/>
  <c r="H138" i="3"/>
  <c r="J138" i="3"/>
  <c r="K138" i="3"/>
  <c r="L138" i="3"/>
  <c r="M138" i="3"/>
  <c r="AN138" i="3"/>
  <c r="BH138" i="3"/>
  <c r="BI138" i="3"/>
  <c r="BJ138" i="3"/>
  <c r="C139" i="3"/>
  <c r="D139" i="3"/>
  <c r="E139" i="3"/>
  <c r="F139" i="3"/>
  <c r="G139" i="3"/>
  <c r="H139" i="3"/>
  <c r="J139" i="3"/>
  <c r="K139" i="3"/>
  <c r="L139" i="3"/>
  <c r="M139" i="3"/>
  <c r="AN139" i="3"/>
  <c r="BH139" i="3"/>
  <c r="BI139" i="3"/>
  <c r="BJ139" i="3"/>
  <c r="C140" i="3"/>
  <c r="D140" i="3"/>
  <c r="E140" i="3"/>
  <c r="F140" i="3"/>
  <c r="G140" i="3"/>
  <c r="H140" i="3"/>
  <c r="J140" i="3"/>
  <c r="K140" i="3"/>
  <c r="L140" i="3"/>
  <c r="M140" i="3"/>
  <c r="AN140" i="3"/>
  <c r="BH140" i="3"/>
  <c r="BI140" i="3"/>
  <c r="BJ140" i="3"/>
  <c r="C141" i="3"/>
  <c r="D141" i="3"/>
  <c r="E141" i="3"/>
  <c r="F141" i="3"/>
  <c r="G141" i="3"/>
  <c r="H141" i="3"/>
  <c r="J141" i="3"/>
  <c r="K141" i="3"/>
  <c r="L141" i="3"/>
  <c r="M141" i="3"/>
  <c r="AN141" i="3"/>
  <c r="BH141" i="3"/>
  <c r="BI141" i="3"/>
  <c r="BJ141" i="3"/>
  <c r="C142" i="3"/>
  <c r="D142" i="3"/>
  <c r="E142" i="3"/>
  <c r="F142" i="3"/>
  <c r="G142" i="3"/>
  <c r="H142" i="3"/>
  <c r="J142" i="3"/>
  <c r="K142" i="3"/>
  <c r="L142" i="3"/>
  <c r="M142" i="3"/>
  <c r="AN142" i="3"/>
  <c r="BH142" i="3"/>
  <c r="BI142" i="3"/>
  <c r="BJ142" i="3"/>
  <c r="C143" i="3"/>
  <c r="D143" i="3"/>
  <c r="E143" i="3"/>
  <c r="F143" i="3"/>
  <c r="G143" i="3"/>
  <c r="H143" i="3"/>
  <c r="J143" i="3"/>
  <c r="K143" i="3"/>
  <c r="L143" i="3"/>
  <c r="M143" i="3"/>
  <c r="AN143" i="3"/>
  <c r="BH143" i="3"/>
  <c r="BI143" i="3"/>
  <c r="BJ143" i="3"/>
  <c r="C144" i="3"/>
  <c r="D144" i="3"/>
  <c r="E144" i="3"/>
  <c r="F144" i="3"/>
  <c r="G144" i="3"/>
  <c r="H144" i="3"/>
  <c r="J144" i="3"/>
  <c r="K144" i="3"/>
  <c r="L144" i="3"/>
  <c r="M144" i="3"/>
  <c r="AN144" i="3"/>
  <c r="BH144" i="3"/>
  <c r="BI144" i="3"/>
  <c r="BJ144" i="3"/>
  <c r="C145" i="3"/>
  <c r="D145" i="3"/>
  <c r="E145" i="3"/>
  <c r="F145" i="3"/>
  <c r="G145" i="3"/>
  <c r="H145" i="3"/>
  <c r="J145" i="3"/>
  <c r="K145" i="3"/>
  <c r="L145" i="3"/>
  <c r="M145" i="3"/>
  <c r="AN145" i="3"/>
  <c r="BH145" i="3"/>
  <c r="BI145" i="3"/>
  <c r="BJ145" i="3"/>
  <c r="C146" i="3"/>
  <c r="D146" i="3"/>
  <c r="E146" i="3"/>
  <c r="F146" i="3"/>
  <c r="G146" i="3"/>
  <c r="H146" i="3"/>
  <c r="J146" i="3"/>
  <c r="K146" i="3"/>
  <c r="L146" i="3"/>
  <c r="M146" i="3"/>
  <c r="AN146" i="3"/>
  <c r="BH146" i="3"/>
  <c r="BI146" i="3"/>
  <c r="BJ146" i="3"/>
  <c r="C147" i="3"/>
  <c r="D147" i="3"/>
  <c r="E147" i="3"/>
  <c r="F147" i="3"/>
  <c r="G147" i="3"/>
  <c r="H147" i="3"/>
  <c r="J147" i="3"/>
  <c r="K147" i="3"/>
  <c r="L147" i="3"/>
  <c r="M147" i="3"/>
  <c r="AN147" i="3"/>
  <c r="BH147" i="3"/>
  <c r="BI147" i="3"/>
  <c r="BJ147" i="3"/>
  <c r="C148" i="3"/>
  <c r="D148" i="3"/>
  <c r="E148" i="3"/>
  <c r="F148" i="3"/>
  <c r="G148" i="3"/>
  <c r="H148" i="3"/>
  <c r="J148" i="3"/>
  <c r="K148" i="3"/>
  <c r="L148" i="3"/>
  <c r="M148" i="3"/>
  <c r="AN148" i="3"/>
  <c r="BH148" i="3"/>
  <c r="BI148" i="3"/>
  <c r="BJ148" i="3"/>
  <c r="C149" i="3"/>
  <c r="D149" i="3"/>
  <c r="E149" i="3"/>
  <c r="F149" i="3"/>
  <c r="G149" i="3"/>
  <c r="H149" i="3"/>
  <c r="J149" i="3"/>
  <c r="K149" i="3"/>
  <c r="L149" i="3"/>
  <c r="M149" i="3"/>
  <c r="AN149" i="3"/>
  <c r="BH149" i="3"/>
  <c r="BI149" i="3"/>
  <c r="BJ149" i="3"/>
  <c r="C150" i="3"/>
  <c r="D150" i="3"/>
  <c r="E150" i="3"/>
  <c r="F150" i="3"/>
  <c r="G150" i="3"/>
  <c r="H150" i="3"/>
  <c r="J150" i="3"/>
  <c r="K150" i="3"/>
  <c r="L150" i="3"/>
  <c r="M150" i="3"/>
  <c r="AN150" i="3"/>
  <c r="BH150" i="3"/>
  <c r="BI150" i="3"/>
  <c r="BJ150" i="3"/>
  <c r="C151" i="3"/>
  <c r="D151" i="3"/>
  <c r="E151" i="3"/>
  <c r="F151" i="3"/>
  <c r="G151" i="3"/>
  <c r="H151" i="3"/>
  <c r="J151" i="3"/>
  <c r="K151" i="3"/>
  <c r="L151" i="3"/>
  <c r="M151" i="3"/>
  <c r="AN151" i="3"/>
  <c r="BH151" i="3"/>
  <c r="BI151" i="3"/>
  <c r="BJ151" i="3"/>
  <c r="C152" i="3"/>
  <c r="D152" i="3"/>
  <c r="E152" i="3"/>
  <c r="F152" i="3"/>
  <c r="G152" i="3"/>
  <c r="H152" i="3"/>
  <c r="J152" i="3"/>
  <c r="K152" i="3"/>
  <c r="L152" i="3"/>
  <c r="M152" i="3"/>
  <c r="AN152" i="3"/>
  <c r="BH152" i="3"/>
  <c r="BI152" i="3"/>
  <c r="BJ152" i="3"/>
  <c r="C153" i="3"/>
  <c r="D153" i="3"/>
  <c r="E153" i="3"/>
  <c r="F153" i="3"/>
  <c r="G153" i="3"/>
  <c r="H153" i="3"/>
  <c r="J153" i="3"/>
  <c r="K153" i="3"/>
  <c r="L153" i="3"/>
  <c r="M153" i="3"/>
  <c r="AN153" i="3"/>
  <c r="BH153" i="3"/>
  <c r="BI153" i="3"/>
  <c r="BJ153" i="3"/>
  <c r="C154" i="3"/>
  <c r="D154" i="3"/>
  <c r="E154" i="3"/>
  <c r="F154" i="3"/>
  <c r="G154" i="3"/>
  <c r="H154" i="3"/>
  <c r="J154" i="3"/>
  <c r="K154" i="3"/>
  <c r="L154" i="3"/>
  <c r="M154" i="3"/>
  <c r="AN154" i="3"/>
  <c r="BH154" i="3"/>
  <c r="BI154" i="3"/>
  <c r="BJ154" i="3"/>
  <c r="C155" i="3"/>
  <c r="D155" i="3"/>
  <c r="E155" i="3"/>
  <c r="F155" i="3"/>
  <c r="G155" i="3"/>
  <c r="H155" i="3"/>
  <c r="J155" i="3"/>
  <c r="K155" i="3"/>
  <c r="L155" i="3"/>
  <c r="M155" i="3"/>
  <c r="AN155" i="3"/>
  <c r="BH155" i="3"/>
  <c r="BI155" i="3"/>
  <c r="BJ155" i="3"/>
  <c r="C156" i="3"/>
  <c r="D156" i="3"/>
  <c r="E156" i="3"/>
  <c r="F156" i="3"/>
  <c r="G156" i="3"/>
  <c r="H156" i="3"/>
  <c r="J156" i="3"/>
  <c r="K156" i="3"/>
  <c r="L156" i="3"/>
  <c r="M156" i="3"/>
  <c r="AN156" i="3"/>
  <c r="BH156" i="3"/>
  <c r="BI156" i="3"/>
  <c r="BJ156" i="3"/>
  <c r="C157" i="3"/>
  <c r="D157" i="3"/>
  <c r="E157" i="3"/>
  <c r="F157" i="3"/>
  <c r="G157" i="3"/>
  <c r="H157" i="3"/>
  <c r="J157" i="3"/>
  <c r="K157" i="3"/>
  <c r="L157" i="3"/>
  <c r="M157" i="3"/>
  <c r="AN157" i="3"/>
  <c r="BH157" i="3"/>
  <c r="BI157" i="3"/>
  <c r="BJ157" i="3"/>
  <c r="C158" i="3"/>
  <c r="D158" i="3"/>
  <c r="E158" i="3"/>
  <c r="F158" i="3"/>
  <c r="G158" i="3"/>
  <c r="H158" i="3"/>
  <c r="J158" i="3"/>
  <c r="K158" i="3"/>
  <c r="L158" i="3"/>
  <c r="M158" i="3"/>
  <c r="AN158" i="3"/>
  <c r="BH158" i="3"/>
  <c r="BI158" i="3"/>
  <c r="BJ158" i="3"/>
  <c r="C159" i="3"/>
  <c r="D159" i="3"/>
  <c r="E159" i="3"/>
  <c r="F159" i="3"/>
  <c r="G159" i="3"/>
  <c r="H159" i="3"/>
  <c r="J159" i="3"/>
  <c r="K159" i="3"/>
  <c r="L159" i="3"/>
  <c r="M159" i="3"/>
  <c r="AN159" i="3"/>
  <c r="BH159" i="3"/>
  <c r="BI159" i="3"/>
  <c r="BJ159" i="3"/>
  <c r="C160" i="3"/>
  <c r="D160" i="3"/>
  <c r="E160" i="3"/>
  <c r="F160" i="3"/>
  <c r="G160" i="3"/>
  <c r="H160" i="3"/>
  <c r="J160" i="3"/>
  <c r="K160" i="3"/>
  <c r="L160" i="3"/>
  <c r="M160" i="3"/>
  <c r="AN160" i="3"/>
  <c r="BH160" i="3"/>
  <c r="BI160" i="3"/>
  <c r="BJ160" i="3"/>
  <c r="C161" i="3"/>
  <c r="D161" i="3"/>
  <c r="E161" i="3"/>
  <c r="F161" i="3"/>
  <c r="G161" i="3"/>
  <c r="H161" i="3"/>
  <c r="J161" i="3"/>
  <c r="K161" i="3"/>
  <c r="L161" i="3"/>
  <c r="M161" i="3"/>
  <c r="AN161" i="3"/>
  <c r="BH161" i="3"/>
  <c r="BI161" i="3"/>
  <c r="BJ161" i="3"/>
  <c r="C162" i="3"/>
  <c r="D162" i="3"/>
  <c r="E162" i="3"/>
  <c r="F162" i="3"/>
  <c r="G162" i="3"/>
  <c r="H162" i="3"/>
  <c r="J162" i="3"/>
  <c r="K162" i="3"/>
  <c r="L162" i="3"/>
  <c r="M162" i="3"/>
  <c r="AN162" i="3"/>
  <c r="BH162" i="3"/>
  <c r="BI162" i="3"/>
  <c r="BJ162" i="3"/>
  <c r="C163" i="3"/>
  <c r="D163" i="3"/>
  <c r="E163" i="3"/>
  <c r="F163" i="3"/>
  <c r="G163" i="3"/>
  <c r="H163" i="3"/>
  <c r="J163" i="3"/>
  <c r="K163" i="3"/>
  <c r="L163" i="3"/>
  <c r="M163" i="3"/>
  <c r="AN163" i="3"/>
  <c r="BH163" i="3"/>
  <c r="BI163" i="3"/>
  <c r="BJ163" i="3"/>
  <c r="C164" i="3"/>
  <c r="D164" i="3"/>
  <c r="E164" i="3"/>
  <c r="F164" i="3"/>
  <c r="G164" i="3"/>
  <c r="H164" i="3"/>
  <c r="J164" i="3"/>
  <c r="K164" i="3"/>
  <c r="L164" i="3"/>
  <c r="M164" i="3"/>
  <c r="AN164" i="3"/>
  <c r="BH164" i="3"/>
  <c r="BI164" i="3"/>
  <c r="BJ164" i="3"/>
  <c r="C165" i="3"/>
  <c r="D165" i="3"/>
  <c r="E165" i="3"/>
  <c r="F165" i="3"/>
  <c r="G165" i="3"/>
  <c r="H165" i="3"/>
  <c r="J165" i="3"/>
  <c r="K165" i="3"/>
  <c r="L165" i="3"/>
  <c r="M165" i="3"/>
  <c r="AN165" i="3"/>
  <c r="BH165" i="3"/>
  <c r="BI165" i="3"/>
  <c r="BJ165" i="3"/>
  <c r="C166" i="3"/>
  <c r="D166" i="3"/>
  <c r="E166" i="3"/>
  <c r="F166" i="3"/>
  <c r="G166" i="3"/>
  <c r="H166" i="3"/>
  <c r="J166" i="3"/>
  <c r="K166" i="3"/>
  <c r="L166" i="3"/>
  <c r="M166" i="3"/>
  <c r="AN166" i="3"/>
  <c r="BH166" i="3"/>
  <c r="BI166" i="3"/>
  <c r="BJ166" i="3"/>
  <c r="C167" i="3"/>
  <c r="D167" i="3"/>
  <c r="E167" i="3"/>
  <c r="F167" i="3"/>
  <c r="G167" i="3"/>
  <c r="H167" i="3"/>
  <c r="J167" i="3"/>
  <c r="K167" i="3"/>
  <c r="L167" i="3"/>
  <c r="M167" i="3"/>
  <c r="AN167" i="3"/>
  <c r="BH167" i="3"/>
  <c r="BI167" i="3"/>
  <c r="BJ167" i="3"/>
  <c r="C168" i="3"/>
  <c r="D168" i="3"/>
  <c r="E168" i="3"/>
  <c r="F168" i="3"/>
  <c r="G168" i="3"/>
  <c r="H168" i="3"/>
  <c r="J168" i="3"/>
  <c r="K168" i="3"/>
  <c r="L168" i="3"/>
  <c r="M168" i="3"/>
  <c r="AN168" i="3"/>
  <c r="BH168" i="3"/>
  <c r="BI168" i="3"/>
  <c r="BJ168" i="3"/>
  <c r="C169" i="3"/>
  <c r="D169" i="3"/>
  <c r="E169" i="3"/>
  <c r="F169" i="3"/>
  <c r="G169" i="3"/>
  <c r="H169" i="3"/>
  <c r="J169" i="3"/>
  <c r="K169" i="3"/>
  <c r="L169" i="3"/>
  <c r="M169" i="3"/>
  <c r="AN169" i="3"/>
  <c r="BH169" i="3"/>
  <c r="BI169" i="3"/>
  <c r="BJ169" i="3"/>
  <c r="C170" i="3"/>
  <c r="D170" i="3"/>
  <c r="E170" i="3"/>
  <c r="F170" i="3"/>
  <c r="G170" i="3"/>
  <c r="H170" i="3"/>
  <c r="J170" i="3"/>
  <c r="K170" i="3"/>
  <c r="L170" i="3"/>
  <c r="M170" i="3"/>
  <c r="AN170" i="3"/>
  <c r="BH170" i="3"/>
  <c r="BI170" i="3"/>
  <c r="BJ170" i="3"/>
  <c r="C171" i="3"/>
  <c r="D171" i="3"/>
  <c r="E171" i="3"/>
  <c r="F171" i="3"/>
  <c r="G171" i="3"/>
  <c r="H171" i="3"/>
  <c r="J171" i="3"/>
  <c r="K171" i="3"/>
  <c r="L171" i="3"/>
  <c r="M171" i="3"/>
  <c r="AN171" i="3"/>
  <c r="BH171" i="3"/>
  <c r="BI171" i="3"/>
  <c r="BJ171" i="3"/>
  <c r="AL172" i="3"/>
  <c r="C172" i="3"/>
  <c r="D172" i="3"/>
  <c r="E172" i="3"/>
  <c r="F172" i="3"/>
  <c r="G172" i="3"/>
  <c r="H172" i="3"/>
  <c r="J172" i="3"/>
  <c r="K172" i="3"/>
  <c r="L172" i="3"/>
  <c r="M172" i="3"/>
  <c r="AN172" i="3"/>
  <c r="BH172" i="3"/>
  <c r="BI172" i="3"/>
  <c r="BJ172" i="3"/>
  <c r="C174" i="3"/>
  <c r="D174" i="3"/>
  <c r="E174" i="3"/>
  <c r="F174" i="3"/>
  <c r="G174" i="3"/>
  <c r="H174" i="3"/>
  <c r="J174" i="3"/>
  <c r="K174" i="3"/>
  <c r="L174" i="3"/>
  <c r="M174" i="3"/>
  <c r="AN174" i="3"/>
  <c r="BH174" i="3"/>
  <c r="BI174" i="3"/>
  <c r="BJ174" i="3"/>
  <c r="D175" i="3"/>
  <c r="E175" i="3"/>
  <c r="F175" i="3"/>
  <c r="G175" i="3"/>
  <c r="H175" i="3"/>
  <c r="J175" i="3"/>
  <c r="K175" i="3"/>
  <c r="L175" i="3"/>
  <c r="M175" i="3"/>
  <c r="AN175" i="3"/>
  <c r="BH175" i="3"/>
  <c r="BI175" i="3"/>
  <c r="BJ175" i="3"/>
  <c r="D176" i="3"/>
  <c r="E176" i="3"/>
  <c r="F176" i="3"/>
  <c r="G176" i="3"/>
  <c r="H176" i="3"/>
  <c r="J176" i="3"/>
  <c r="K176" i="3"/>
  <c r="L176" i="3"/>
  <c r="M176" i="3"/>
  <c r="AN176" i="3"/>
  <c r="BH176" i="3"/>
  <c r="BI176" i="3"/>
  <c r="BJ176" i="3"/>
  <c r="D177" i="3"/>
  <c r="E177" i="3"/>
  <c r="F177" i="3"/>
  <c r="G177" i="3"/>
  <c r="H177" i="3"/>
  <c r="J177" i="3"/>
  <c r="K177" i="3"/>
  <c r="L177" i="3"/>
  <c r="M177" i="3"/>
  <c r="AN177" i="3"/>
  <c r="BH177" i="3"/>
  <c r="BI177" i="3"/>
  <c r="BJ177" i="3"/>
  <c r="D178" i="3"/>
  <c r="E178" i="3"/>
  <c r="F178" i="3"/>
  <c r="G178" i="3"/>
  <c r="H178" i="3"/>
  <c r="J178" i="3"/>
  <c r="K178" i="3"/>
  <c r="L178" i="3"/>
  <c r="M178" i="3"/>
  <c r="AN178" i="3"/>
  <c r="BH178" i="3"/>
  <c r="BI178" i="3"/>
  <c r="BJ178" i="3"/>
  <c r="D179" i="3"/>
  <c r="E179" i="3"/>
  <c r="F179" i="3"/>
  <c r="G179" i="3"/>
  <c r="H179" i="3"/>
  <c r="J179" i="3"/>
  <c r="K179" i="3"/>
  <c r="L179" i="3"/>
  <c r="M179" i="3"/>
  <c r="AN179" i="3"/>
  <c r="BH179" i="3"/>
  <c r="BI179" i="3"/>
  <c r="BJ179" i="3"/>
  <c r="D180" i="3"/>
  <c r="E180" i="3"/>
  <c r="F180" i="3"/>
  <c r="G180" i="3"/>
  <c r="H180" i="3"/>
  <c r="J180" i="3"/>
  <c r="K180" i="3"/>
  <c r="L180" i="3"/>
  <c r="M180" i="3"/>
  <c r="AN180" i="3"/>
  <c r="BH180" i="3"/>
  <c r="BI180" i="3"/>
  <c r="BJ180" i="3"/>
  <c r="D181" i="3"/>
  <c r="E181" i="3"/>
  <c r="F181" i="3"/>
  <c r="G181" i="3"/>
  <c r="H181" i="3"/>
  <c r="J181" i="3"/>
  <c r="K181" i="3"/>
  <c r="L181" i="3"/>
  <c r="M181" i="3"/>
  <c r="AN181" i="3"/>
  <c r="BH181" i="3"/>
  <c r="BI181" i="3"/>
  <c r="BJ181" i="3"/>
  <c r="D182" i="3"/>
  <c r="E182" i="3"/>
  <c r="F182" i="3"/>
  <c r="G182" i="3"/>
  <c r="H182" i="3"/>
  <c r="J182" i="3"/>
  <c r="K182" i="3"/>
  <c r="L182" i="3"/>
  <c r="M182" i="3"/>
  <c r="AN182" i="3"/>
  <c r="BH182" i="3"/>
  <c r="BI182" i="3"/>
  <c r="BJ182" i="3"/>
  <c r="D183" i="3"/>
  <c r="E183" i="3"/>
  <c r="F183" i="3"/>
  <c r="G183" i="3"/>
  <c r="H183" i="3"/>
  <c r="J183" i="3"/>
  <c r="K183" i="3"/>
  <c r="L183" i="3"/>
  <c r="M183" i="3"/>
  <c r="AN183" i="3"/>
  <c r="BH183" i="3"/>
  <c r="BI183" i="3"/>
  <c r="BJ183" i="3"/>
  <c r="D184" i="3"/>
  <c r="E184" i="3"/>
  <c r="F184" i="3"/>
  <c r="G184" i="3"/>
  <c r="H184" i="3"/>
  <c r="J184" i="3"/>
  <c r="K184" i="3"/>
  <c r="L184" i="3"/>
  <c r="M184" i="3"/>
  <c r="AN184" i="3"/>
  <c r="BH184" i="3"/>
  <c r="BI184" i="3"/>
  <c r="BJ184" i="3"/>
  <c r="D185" i="3"/>
  <c r="E185" i="3"/>
  <c r="F185" i="3"/>
  <c r="G185" i="3"/>
  <c r="H185" i="3"/>
  <c r="J185" i="3"/>
  <c r="K185" i="3"/>
  <c r="L185" i="3"/>
  <c r="M185" i="3"/>
  <c r="AN185" i="3"/>
  <c r="BH185" i="3"/>
  <c r="BI185" i="3"/>
  <c r="BJ185" i="3"/>
  <c r="D186" i="3"/>
  <c r="E186" i="3"/>
  <c r="F186" i="3"/>
  <c r="G186" i="3"/>
  <c r="H186" i="3"/>
  <c r="J186" i="3"/>
  <c r="K186" i="3"/>
  <c r="L186" i="3"/>
  <c r="M186" i="3"/>
  <c r="AN186" i="3"/>
  <c r="BH186" i="3"/>
  <c r="BI186" i="3"/>
  <c r="BJ186" i="3"/>
  <c r="D188" i="3"/>
  <c r="E188" i="3"/>
  <c r="F188" i="3"/>
  <c r="G188" i="3"/>
  <c r="H188" i="3"/>
  <c r="J188" i="3"/>
  <c r="K188" i="3"/>
  <c r="L188" i="3"/>
  <c r="M188" i="3"/>
  <c r="AN188" i="3"/>
  <c r="BH188" i="3"/>
  <c r="BI188" i="3"/>
  <c r="BJ188" i="3"/>
  <c r="D189" i="3"/>
  <c r="E189" i="3"/>
  <c r="F189" i="3"/>
  <c r="G189" i="3"/>
  <c r="H189" i="3"/>
  <c r="J189" i="3"/>
  <c r="K189" i="3"/>
  <c r="L189" i="3"/>
  <c r="M189" i="3"/>
  <c r="AN189" i="3"/>
  <c r="BH189" i="3"/>
  <c r="BI189" i="3"/>
  <c r="BJ189" i="3"/>
  <c r="D191" i="3"/>
  <c r="E191" i="3"/>
  <c r="F191" i="3"/>
  <c r="G191" i="3"/>
  <c r="H191" i="3"/>
  <c r="J191" i="3"/>
  <c r="K191" i="3"/>
  <c r="L191" i="3"/>
  <c r="M191" i="3"/>
  <c r="AN191" i="3"/>
  <c r="BH191" i="3"/>
  <c r="BI191" i="3"/>
  <c r="BJ191" i="3"/>
  <c r="D192" i="3"/>
  <c r="E192" i="3"/>
  <c r="F192" i="3"/>
  <c r="G192" i="3"/>
  <c r="H192" i="3"/>
  <c r="J192" i="3"/>
  <c r="K192" i="3"/>
  <c r="L192" i="3"/>
  <c r="M192" i="3"/>
  <c r="AN192" i="3"/>
  <c r="BH192" i="3"/>
  <c r="BI192" i="3"/>
  <c r="BJ192" i="3"/>
  <c r="D193" i="3"/>
  <c r="E193" i="3"/>
  <c r="F193" i="3"/>
  <c r="G193" i="3"/>
  <c r="H193" i="3"/>
  <c r="J193" i="3"/>
  <c r="K193" i="3"/>
  <c r="L193" i="3"/>
  <c r="M193" i="3"/>
  <c r="AN193" i="3"/>
  <c r="BH193" i="3"/>
  <c r="BI193" i="3"/>
  <c r="BJ193" i="3"/>
  <c r="D194" i="3"/>
  <c r="E194" i="3"/>
  <c r="F194" i="3"/>
  <c r="G194" i="3"/>
  <c r="H194" i="3"/>
  <c r="J194" i="3"/>
  <c r="K194" i="3"/>
  <c r="L194" i="3"/>
  <c r="M194" i="3"/>
  <c r="AN194" i="3"/>
  <c r="BH194" i="3"/>
  <c r="BI194" i="3"/>
  <c r="BJ194" i="3"/>
  <c r="D195" i="3"/>
  <c r="E195" i="3"/>
  <c r="F195" i="3"/>
  <c r="G195" i="3"/>
  <c r="H195" i="3"/>
  <c r="J195" i="3"/>
  <c r="K195" i="3"/>
  <c r="L195" i="3"/>
  <c r="M195" i="3"/>
  <c r="AN195" i="3"/>
  <c r="BH195" i="3"/>
  <c r="BI195" i="3"/>
  <c r="BJ195" i="3"/>
  <c r="D196" i="3"/>
  <c r="E196" i="3"/>
  <c r="F196" i="3"/>
  <c r="G196" i="3"/>
  <c r="H196" i="3"/>
  <c r="J196" i="3"/>
  <c r="K196" i="3"/>
  <c r="L196" i="3"/>
  <c r="M196" i="3"/>
  <c r="AN196" i="3"/>
  <c r="BH196" i="3"/>
  <c r="BI196" i="3"/>
  <c r="BJ196" i="3"/>
  <c r="D197" i="3"/>
  <c r="E197" i="3"/>
  <c r="F197" i="3"/>
  <c r="G197" i="3"/>
  <c r="H197" i="3"/>
  <c r="J197" i="3"/>
  <c r="K197" i="3"/>
  <c r="L197" i="3"/>
  <c r="M197" i="3"/>
  <c r="AN197" i="3"/>
  <c r="BH197" i="3"/>
  <c r="BI197" i="3"/>
  <c r="BJ197" i="3"/>
  <c r="D198" i="3"/>
  <c r="E198" i="3"/>
  <c r="F198" i="3"/>
  <c r="G198" i="3"/>
  <c r="H198" i="3"/>
  <c r="J198" i="3"/>
  <c r="K198" i="3"/>
  <c r="L198" i="3"/>
  <c r="M198" i="3"/>
  <c r="AN198" i="3"/>
  <c r="BH198" i="3"/>
  <c r="BI198" i="3"/>
  <c r="BJ198" i="3"/>
  <c r="D200" i="3"/>
  <c r="E200" i="3"/>
  <c r="F200" i="3"/>
  <c r="G200" i="3"/>
  <c r="H200" i="3"/>
  <c r="J200" i="3"/>
  <c r="K200" i="3"/>
  <c r="L200" i="3"/>
  <c r="M200" i="3"/>
  <c r="AN200" i="3"/>
  <c r="BH200" i="3"/>
  <c r="BI200" i="3"/>
  <c r="BJ200" i="3"/>
  <c r="D201" i="3"/>
  <c r="E201" i="3"/>
  <c r="F201" i="3"/>
  <c r="G201" i="3"/>
  <c r="H201" i="3"/>
  <c r="J201" i="3"/>
  <c r="K201" i="3"/>
  <c r="L201" i="3"/>
  <c r="M201" i="3"/>
  <c r="AN201" i="3"/>
  <c r="BH201" i="3"/>
  <c r="BI201" i="3"/>
  <c r="BJ201" i="3"/>
  <c r="D202" i="3"/>
  <c r="E202" i="3"/>
  <c r="F202" i="3"/>
  <c r="G202" i="3"/>
  <c r="H202" i="3"/>
  <c r="J202" i="3"/>
  <c r="K202" i="3"/>
  <c r="L202" i="3"/>
  <c r="M202" i="3"/>
  <c r="AN202" i="3"/>
  <c r="BH202" i="3"/>
  <c r="BI202" i="3"/>
  <c r="BJ202" i="3"/>
  <c r="D203" i="3"/>
  <c r="E203" i="3"/>
  <c r="F203" i="3"/>
  <c r="G203" i="3"/>
  <c r="H203" i="3"/>
  <c r="J203" i="3"/>
  <c r="K203" i="3"/>
  <c r="L203" i="3"/>
  <c r="M203" i="3"/>
  <c r="AN203" i="3"/>
  <c r="BH203" i="3"/>
  <c r="BI203" i="3"/>
  <c r="BJ203" i="3"/>
  <c r="D204" i="3"/>
  <c r="E204" i="3"/>
  <c r="F204" i="3"/>
  <c r="G204" i="3"/>
  <c r="H204" i="3"/>
  <c r="J204" i="3"/>
  <c r="K204" i="3"/>
  <c r="L204" i="3"/>
  <c r="M204" i="3"/>
  <c r="AN204" i="3"/>
  <c r="BH204" i="3"/>
  <c r="BI204" i="3"/>
  <c r="BJ204" i="3"/>
  <c r="D205" i="3"/>
  <c r="E205" i="3"/>
  <c r="F205" i="3"/>
  <c r="G205" i="3"/>
  <c r="H205" i="3"/>
  <c r="J205" i="3"/>
  <c r="K205" i="3"/>
  <c r="L205" i="3"/>
  <c r="M205" i="3"/>
  <c r="AN205" i="3"/>
  <c r="BH205" i="3"/>
  <c r="BI205" i="3"/>
  <c r="BJ205" i="3"/>
  <c r="D206" i="3"/>
  <c r="E206" i="3"/>
  <c r="F206" i="3"/>
  <c r="G206" i="3"/>
  <c r="H206" i="3"/>
  <c r="J206" i="3"/>
  <c r="K206" i="3"/>
  <c r="L206" i="3"/>
  <c r="M206" i="3"/>
  <c r="AN206" i="3"/>
  <c r="BH206" i="3"/>
  <c r="BI206" i="3"/>
  <c r="BJ206" i="3"/>
  <c r="D207" i="3"/>
  <c r="E207" i="3"/>
  <c r="F207" i="3"/>
  <c r="G207" i="3"/>
  <c r="H207" i="3"/>
  <c r="J207" i="3"/>
  <c r="K207" i="3"/>
  <c r="L207" i="3"/>
  <c r="M207" i="3"/>
  <c r="AN207" i="3"/>
  <c r="BH207" i="3"/>
  <c r="BI207" i="3"/>
  <c r="BJ207" i="3"/>
  <c r="D208" i="3"/>
  <c r="E208" i="3"/>
  <c r="F208" i="3"/>
  <c r="G208" i="3"/>
  <c r="H208" i="3"/>
  <c r="J208" i="3"/>
  <c r="K208" i="3"/>
  <c r="L208" i="3"/>
  <c r="M208" i="3"/>
  <c r="AN208" i="3"/>
  <c r="BH208" i="3"/>
  <c r="BI208" i="3"/>
  <c r="BJ208" i="3"/>
  <c r="D209" i="3"/>
  <c r="E209" i="3"/>
  <c r="F209" i="3"/>
  <c r="G209" i="3"/>
  <c r="H209" i="3"/>
  <c r="J209" i="3"/>
  <c r="K209" i="3"/>
  <c r="L209" i="3"/>
  <c r="M209" i="3"/>
  <c r="AN209" i="3"/>
  <c r="BH209" i="3"/>
  <c r="BI209" i="3"/>
  <c r="BJ209" i="3"/>
  <c r="D211" i="3"/>
  <c r="E211" i="3"/>
  <c r="F211" i="3"/>
  <c r="G211" i="3"/>
  <c r="H211" i="3"/>
  <c r="J211" i="3"/>
  <c r="K211" i="3"/>
  <c r="L211" i="3"/>
  <c r="M211" i="3"/>
  <c r="AN211" i="3"/>
  <c r="BH211" i="3"/>
  <c r="BI211" i="3"/>
  <c r="BJ211" i="3"/>
  <c r="D213" i="3"/>
  <c r="E213" i="3"/>
  <c r="F213" i="3"/>
  <c r="G213" i="3"/>
  <c r="H213" i="3"/>
  <c r="J213" i="3"/>
  <c r="K213" i="3"/>
  <c r="L213" i="3"/>
  <c r="M213" i="3"/>
  <c r="AN213" i="3"/>
  <c r="BH213" i="3"/>
  <c r="BI213" i="3"/>
  <c r="BJ213" i="3"/>
  <c r="D214" i="3"/>
  <c r="E214" i="3"/>
  <c r="F214" i="3"/>
  <c r="G214" i="3"/>
  <c r="H214" i="3"/>
  <c r="J214" i="3"/>
  <c r="K214" i="3"/>
  <c r="L214" i="3"/>
  <c r="M214" i="3"/>
  <c r="AN214" i="3"/>
  <c r="BH214" i="3"/>
  <c r="BI214" i="3"/>
  <c r="BJ214" i="3"/>
  <c r="D215" i="3"/>
  <c r="E215" i="3"/>
  <c r="F215" i="3"/>
  <c r="G215" i="3"/>
  <c r="H215" i="3"/>
  <c r="J215" i="3"/>
  <c r="K215" i="3"/>
  <c r="L215" i="3"/>
  <c r="M215" i="3"/>
  <c r="AN215" i="3"/>
  <c r="BH215" i="3"/>
  <c r="BI215" i="3"/>
  <c r="BJ215" i="3"/>
  <c r="D216" i="3"/>
  <c r="E216" i="3"/>
  <c r="F216" i="3"/>
  <c r="G216" i="3"/>
  <c r="H216" i="3"/>
  <c r="J216" i="3"/>
  <c r="K216" i="3"/>
  <c r="L216" i="3"/>
  <c r="M216" i="3"/>
  <c r="AN216" i="3"/>
  <c r="BH216" i="3"/>
  <c r="BI216" i="3"/>
  <c r="BJ216" i="3"/>
  <c r="D217" i="3"/>
  <c r="E217" i="3"/>
  <c r="F217" i="3"/>
  <c r="G217" i="3"/>
  <c r="H217" i="3"/>
  <c r="J217" i="3"/>
  <c r="K217" i="3"/>
  <c r="L217" i="3"/>
  <c r="M217" i="3"/>
  <c r="AN217" i="3"/>
  <c r="BH217" i="3"/>
  <c r="BI217" i="3"/>
  <c r="BJ217" i="3"/>
  <c r="D218" i="3"/>
  <c r="E218" i="3"/>
  <c r="F218" i="3"/>
  <c r="G218" i="3"/>
  <c r="H218" i="3"/>
  <c r="J218" i="3"/>
  <c r="K218" i="3"/>
  <c r="L218" i="3"/>
  <c r="M218" i="3"/>
  <c r="AN218" i="3"/>
  <c r="BH218" i="3"/>
  <c r="BI218" i="3"/>
  <c r="BJ218" i="3"/>
  <c r="D219" i="3"/>
  <c r="E219" i="3"/>
  <c r="F219" i="3"/>
  <c r="G219" i="3"/>
  <c r="H219" i="3"/>
  <c r="J219" i="3"/>
  <c r="K219" i="3"/>
  <c r="L219" i="3"/>
  <c r="M219" i="3"/>
  <c r="AN219" i="3"/>
  <c r="BH219" i="3"/>
  <c r="BI219" i="3"/>
  <c r="BJ219" i="3"/>
  <c r="D220" i="3"/>
  <c r="E220" i="3"/>
  <c r="F220" i="3"/>
  <c r="G220" i="3"/>
  <c r="H220" i="3"/>
  <c r="J220" i="3"/>
  <c r="K220" i="3"/>
  <c r="L220" i="3"/>
  <c r="M220" i="3"/>
  <c r="AN220" i="3"/>
  <c r="BH220" i="3"/>
  <c r="BI220" i="3"/>
  <c r="BJ220" i="3"/>
  <c r="D221" i="3"/>
  <c r="E221" i="3"/>
  <c r="F221" i="3"/>
  <c r="G221" i="3"/>
  <c r="H221" i="3"/>
  <c r="J221" i="3"/>
  <c r="K221" i="3"/>
  <c r="L221" i="3"/>
  <c r="M221" i="3"/>
  <c r="AN221" i="3"/>
  <c r="BH221" i="3"/>
  <c r="BI221" i="3"/>
  <c r="BJ221" i="3"/>
  <c r="D222" i="3"/>
  <c r="E222" i="3"/>
  <c r="F222" i="3"/>
  <c r="G222" i="3"/>
  <c r="H222" i="3"/>
  <c r="J222" i="3"/>
  <c r="K222" i="3"/>
  <c r="L222" i="3"/>
  <c r="M222" i="3"/>
  <c r="AN222" i="3"/>
  <c r="BH222" i="3"/>
  <c r="BI222" i="3"/>
  <c r="BJ222" i="3"/>
  <c r="D223" i="3"/>
  <c r="E223" i="3"/>
  <c r="F223" i="3"/>
  <c r="G223" i="3"/>
  <c r="H223" i="3"/>
  <c r="J223" i="3"/>
  <c r="K223" i="3"/>
  <c r="L223" i="3"/>
  <c r="M223" i="3"/>
  <c r="AN223" i="3"/>
  <c r="BH223" i="3"/>
  <c r="BI223" i="3"/>
  <c r="BJ223" i="3"/>
  <c r="D224" i="3"/>
  <c r="E224" i="3"/>
  <c r="F224" i="3"/>
  <c r="G224" i="3"/>
  <c r="H224" i="3"/>
  <c r="J224" i="3"/>
  <c r="K224" i="3"/>
  <c r="L224" i="3"/>
  <c r="M224" i="3"/>
  <c r="AN224" i="3"/>
  <c r="BH224" i="3"/>
  <c r="BI224" i="3"/>
  <c r="BJ224" i="3"/>
  <c r="D225" i="3"/>
  <c r="E225" i="3"/>
  <c r="F225" i="3"/>
  <c r="G225" i="3"/>
  <c r="H225" i="3"/>
  <c r="J225" i="3"/>
  <c r="K225" i="3"/>
  <c r="L225" i="3"/>
  <c r="M225" i="3"/>
  <c r="AN225" i="3"/>
  <c r="BH225" i="3"/>
  <c r="BI225" i="3"/>
  <c r="BJ225" i="3"/>
  <c r="D226" i="3"/>
  <c r="E226" i="3"/>
  <c r="F226" i="3"/>
  <c r="G226" i="3"/>
  <c r="H226" i="3"/>
  <c r="J226" i="3"/>
  <c r="K226" i="3"/>
  <c r="L226" i="3"/>
  <c r="M226" i="3"/>
  <c r="AN226" i="3"/>
  <c r="BH226" i="3"/>
  <c r="BI226" i="3"/>
  <c r="BJ226" i="3"/>
  <c r="D227" i="3"/>
  <c r="E227" i="3"/>
  <c r="F227" i="3"/>
  <c r="G227" i="3"/>
  <c r="H227" i="3"/>
  <c r="J227" i="3"/>
  <c r="K227" i="3"/>
  <c r="L227" i="3"/>
  <c r="M227" i="3"/>
  <c r="AN227" i="3"/>
  <c r="BH227" i="3"/>
  <c r="BI227" i="3"/>
  <c r="BJ227" i="3"/>
  <c r="D228" i="3"/>
  <c r="E228" i="3"/>
  <c r="F228" i="3"/>
  <c r="G228" i="3"/>
  <c r="H228" i="3"/>
  <c r="J228" i="3"/>
  <c r="K228" i="3"/>
  <c r="L228" i="3"/>
  <c r="M228" i="3"/>
  <c r="AN228" i="3"/>
  <c r="BH228" i="3"/>
  <c r="BI228" i="3"/>
  <c r="BJ228" i="3"/>
  <c r="D229" i="3"/>
  <c r="E229" i="3"/>
  <c r="F229" i="3"/>
  <c r="G229" i="3"/>
  <c r="H229" i="3"/>
  <c r="J229" i="3"/>
  <c r="K229" i="3"/>
  <c r="L229" i="3"/>
  <c r="M229" i="3"/>
  <c r="AN229" i="3"/>
  <c r="BH229" i="3"/>
  <c r="BI229" i="3"/>
  <c r="BJ229" i="3"/>
  <c r="D230" i="3"/>
  <c r="E230" i="3"/>
  <c r="F230" i="3"/>
  <c r="G230" i="3"/>
  <c r="H230" i="3"/>
  <c r="J230" i="3"/>
  <c r="K230" i="3"/>
  <c r="L230" i="3"/>
  <c r="M230" i="3"/>
  <c r="AN230" i="3"/>
  <c r="BH230" i="3"/>
  <c r="BI230" i="3"/>
  <c r="BJ230" i="3"/>
  <c r="D231" i="3"/>
  <c r="E231" i="3"/>
  <c r="F231" i="3"/>
  <c r="G231" i="3"/>
  <c r="H231" i="3"/>
  <c r="J231" i="3"/>
  <c r="K231" i="3"/>
  <c r="L231" i="3"/>
  <c r="M231" i="3"/>
  <c r="AN231" i="3"/>
  <c r="BH231" i="3"/>
  <c r="BI231" i="3"/>
  <c r="BJ231" i="3"/>
  <c r="D232" i="3"/>
  <c r="E232" i="3"/>
  <c r="F232" i="3"/>
  <c r="G232" i="3"/>
  <c r="H232" i="3"/>
  <c r="J232" i="3"/>
  <c r="K232" i="3"/>
  <c r="L232" i="3"/>
  <c r="M232" i="3"/>
  <c r="AN232" i="3"/>
  <c r="BH232" i="3"/>
  <c r="BI232" i="3"/>
  <c r="BJ232" i="3"/>
  <c r="D233" i="3"/>
  <c r="E233" i="3"/>
  <c r="F233" i="3"/>
  <c r="G233" i="3"/>
  <c r="H233" i="3"/>
  <c r="J233" i="3"/>
  <c r="K233" i="3"/>
  <c r="L233" i="3"/>
  <c r="M233" i="3"/>
  <c r="AN233" i="3"/>
  <c r="BH233" i="3"/>
  <c r="BI233" i="3"/>
  <c r="BJ233" i="3"/>
  <c r="D234" i="3"/>
  <c r="E234" i="3"/>
  <c r="F234" i="3"/>
  <c r="G234" i="3"/>
  <c r="H234" i="3"/>
  <c r="J234" i="3"/>
  <c r="K234" i="3"/>
  <c r="L234" i="3"/>
  <c r="M234" i="3"/>
  <c r="AN234" i="3"/>
  <c r="BH234" i="3"/>
  <c r="BI234" i="3"/>
  <c r="BJ234" i="3"/>
  <c r="D235" i="3"/>
  <c r="E235" i="3"/>
  <c r="F235" i="3"/>
  <c r="G235" i="3"/>
  <c r="H235" i="3"/>
  <c r="J235" i="3"/>
  <c r="K235" i="3"/>
  <c r="L235" i="3"/>
  <c r="M235" i="3"/>
  <c r="AN235" i="3"/>
  <c r="BH235" i="3"/>
  <c r="BI235" i="3"/>
  <c r="BJ235" i="3"/>
  <c r="D236" i="3"/>
  <c r="E236" i="3"/>
  <c r="F236" i="3"/>
  <c r="G236" i="3"/>
  <c r="H236" i="3"/>
  <c r="J236" i="3"/>
  <c r="K236" i="3"/>
  <c r="L236" i="3"/>
  <c r="M236" i="3"/>
  <c r="AN236" i="3"/>
  <c r="BH236" i="3"/>
  <c r="BI236" i="3"/>
  <c r="BJ236" i="3"/>
  <c r="D237" i="3"/>
  <c r="E237" i="3"/>
  <c r="F237" i="3"/>
  <c r="G237" i="3"/>
  <c r="H237" i="3"/>
  <c r="J237" i="3"/>
  <c r="K237" i="3"/>
  <c r="L237" i="3"/>
  <c r="M237" i="3"/>
  <c r="AN237" i="3"/>
  <c r="BH237" i="3"/>
  <c r="BI237" i="3"/>
  <c r="BJ237" i="3"/>
  <c r="D238" i="3"/>
  <c r="E238" i="3"/>
  <c r="F238" i="3"/>
  <c r="G238" i="3"/>
  <c r="H238" i="3"/>
  <c r="J238" i="3"/>
  <c r="K238" i="3"/>
  <c r="L238" i="3"/>
  <c r="M238" i="3"/>
  <c r="AN238" i="3"/>
  <c r="BH238" i="3"/>
  <c r="BI238" i="3"/>
  <c r="BJ238" i="3"/>
  <c r="D239" i="3"/>
  <c r="E239" i="3"/>
  <c r="F239" i="3"/>
  <c r="G239" i="3"/>
  <c r="H239" i="3"/>
  <c r="J239" i="3"/>
  <c r="K239" i="3"/>
  <c r="L239" i="3"/>
  <c r="M239" i="3"/>
  <c r="AN239" i="3"/>
  <c r="BH239" i="3"/>
  <c r="BI239" i="3"/>
  <c r="BJ239" i="3"/>
  <c r="D240" i="3"/>
  <c r="E240" i="3"/>
  <c r="F240" i="3"/>
  <c r="G240" i="3"/>
  <c r="H240" i="3"/>
  <c r="J240" i="3"/>
  <c r="K240" i="3"/>
  <c r="L240" i="3"/>
  <c r="M240" i="3"/>
  <c r="AN240" i="3"/>
  <c r="BH240" i="3"/>
  <c r="BI240" i="3"/>
  <c r="BJ240" i="3"/>
  <c r="D241" i="3"/>
  <c r="E241" i="3"/>
  <c r="F241" i="3"/>
  <c r="G241" i="3"/>
  <c r="H241" i="3"/>
  <c r="J241" i="3"/>
  <c r="K241" i="3"/>
  <c r="L241" i="3"/>
  <c r="M241" i="3"/>
  <c r="AN241" i="3"/>
  <c r="BH241" i="3"/>
  <c r="BI241" i="3"/>
  <c r="BJ241" i="3"/>
  <c r="D242" i="3"/>
  <c r="E242" i="3"/>
  <c r="F242" i="3"/>
  <c r="G242" i="3"/>
  <c r="H242" i="3"/>
  <c r="J242" i="3"/>
  <c r="K242" i="3"/>
  <c r="L242" i="3"/>
  <c r="M242" i="3"/>
  <c r="AN242" i="3"/>
  <c r="BH242" i="3"/>
  <c r="BI242" i="3"/>
  <c r="BJ242" i="3"/>
  <c r="D243" i="3"/>
  <c r="E243" i="3"/>
  <c r="F243" i="3"/>
  <c r="G243" i="3"/>
  <c r="H243" i="3"/>
  <c r="J243" i="3"/>
  <c r="K243" i="3"/>
  <c r="L243" i="3"/>
  <c r="M243" i="3"/>
  <c r="AN243" i="3"/>
  <c r="BH243" i="3"/>
  <c r="BI243" i="3"/>
  <c r="BJ243" i="3"/>
  <c r="D244" i="3"/>
  <c r="E244" i="3"/>
  <c r="F244" i="3"/>
  <c r="G244" i="3"/>
  <c r="H244" i="3"/>
  <c r="J244" i="3"/>
  <c r="K244" i="3"/>
  <c r="L244" i="3"/>
  <c r="M244" i="3"/>
  <c r="AN244" i="3"/>
  <c r="BH244" i="3"/>
  <c r="BI244" i="3"/>
  <c r="BJ244" i="3"/>
  <c r="D245" i="3"/>
  <c r="E245" i="3"/>
  <c r="F245" i="3"/>
  <c r="G245" i="3"/>
  <c r="H245" i="3"/>
  <c r="J245" i="3"/>
  <c r="K245" i="3"/>
  <c r="L245" i="3"/>
  <c r="M245" i="3"/>
  <c r="AN245" i="3"/>
  <c r="BH245" i="3"/>
  <c r="BI245" i="3"/>
  <c r="BJ245" i="3"/>
  <c r="D246" i="3"/>
  <c r="E246" i="3"/>
  <c r="F246" i="3"/>
  <c r="G246" i="3"/>
  <c r="H246" i="3"/>
  <c r="J246" i="3"/>
  <c r="K246" i="3"/>
  <c r="L246" i="3"/>
  <c r="M246" i="3"/>
  <c r="AN246" i="3"/>
  <c r="BH246" i="3"/>
  <c r="BI246" i="3"/>
  <c r="BJ246" i="3"/>
  <c r="D247" i="3"/>
  <c r="E247" i="3"/>
  <c r="F247" i="3"/>
  <c r="G247" i="3"/>
  <c r="H247" i="3"/>
  <c r="J247" i="3"/>
  <c r="K247" i="3"/>
  <c r="L247" i="3"/>
  <c r="M247" i="3"/>
  <c r="AN247" i="3"/>
  <c r="BH247" i="3"/>
  <c r="BI247" i="3"/>
  <c r="BJ247" i="3"/>
  <c r="D248" i="3"/>
  <c r="E248" i="3"/>
  <c r="F248" i="3"/>
  <c r="G248" i="3"/>
  <c r="H248" i="3"/>
  <c r="J248" i="3"/>
  <c r="K248" i="3"/>
  <c r="L248" i="3"/>
  <c r="M248" i="3"/>
  <c r="AN248" i="3"/>
  <c r="BH248" i="3"/>
  <c r="BI248" i="3"/>
  <c r="BJ248" i="3"/>
  <c r="D249" i="3"/>
  <c r="E249" i="3"/>
  <c r="F249" i="3"/>
  <c r="G249" i="3"/>
  <c r="H249" i="3"/>
  <c r="J249" i="3"/>
  <c r="K249" i="3"/>
  <c r="L249" i="3"/>
  <c r="M249" i="3"/>
  <c r="AN249" i="3"/>
  <c r="BH249" i="3"/>
  <c r="BI249" i="3"/>
  <c r="BJ249" i="3"/>
  <c r="D250" i="3"/>
  <c r="E250" i="3"/>
  <c r="F250" i="3"/>
  <c r="G250" i="3"/>
  <c r="H250" i="3"/>
  <c r="J250" i="3"/>
  <c r="K250" i="3"/>
  <c r="L250" i="3"/>
  <c r="M250" i="3"/>
  <c r="AN250" i="3"/>
  <c r="BH250" i="3"/>
  <c r="BI250" i="3"/>
  <c r="BJ250" i="3"/>
  <c r="D251" i="3"/>
  <c r="E251" i="3"/>
  <c r="F251" i="3"/>
  <c r="G251" i="3"/>
  <c r="H251" i="3"/>
  <c r="J251" i="3"/>
  <c r="K251" i="3"/>
  <c r="L251" i="3"/>
  <c r="M251" i="3"/>
  <c r="AN251" i="3"/>
  <c r="BH251" i="3"/>
  <c r="BI251" i="3"/>
  <c r="BJ251" i="3"/>
  <c r="D252" i="3"/>
  <c r="E252" i="3"/>
  <c r="F252" i="3"/>
  <c r="G252" i="3"/>
  <c r="H252" i="3"/>
  <c r="J252" i="3"/>
  <c r="K252" i="3"/>
  <c r="L252" i="3"/>
  <c r="M252" i="3"/>
  <c r="AN252" i="3"/>
  <c r="BH252" i="3"/>
  <c r="BI252" i="3"/>
  <c r="BJ252" i="3"/>
  <c r="D253" i="3"/>
  <c r="E253" i="3"/>
  <c r="F253" i="3"/>
  <c r="G253" i="3"/>
  <c r="H253" i="3"/>
  <c r="J253" i="3"/>
  <c r="K253" i="3"/>
  <c r="L253" i="3"/>
  <c r="M253" i="3"/>
  <c r="AN253" i="3"/>
  <c r="BH253" i="3"/>
  <c r="BI253" i="3"/>
  <c r="BJ253" i="3"/>
  <c r="D254" i="3"/>
  <c r="E254" i="3"/>
  <c r="F254" i="3"/>
  <c r="G254" i="3"/>
  <c r="H254" i="3"/>
  <c r="J254" i="3"/>
  <c r="K254" i="3"/>
  <c r="L254" i="3"/>
  <c r="M254" i="3"/>
  <c r="AN254" i="3"/>
  <c r="BH254" i="3"/>
  <c r="BI254" i="3"/>
  <c r="BJ254" i="3"/>
  <c r="D255" i="3"/>
  <c r="E255" i="3"/>
  <c r="F255" i="3"/>
  <c r="G255" i="3"/>
  <c r="H255" i="3"/>
  <c r="J255" i="3"/>
  <c r="K255" i="3"/>
  <c r="L255" i="3"/>
  <c r="M255" i="3"/>
  <c r="AN255" i="3"/>
  <c r="BH255" i="3"/>
  <c r="BI255" i="3"/>
  <c r="BJ255" i="3"/>
  <c r="D256" i="3"/>
  <c r="E256" i="3"/>
  <c r="F256" i="3"/>
  <c r="G256" i="3"/>
  <c r="H256" i="3"/>
  <c r="J256" i="3"/>
  <c r="K256" i="3"/>
  <c r="L256" i="3"/>
  <c r="M256" i="3"/>
  <c r="AN256" i="3"/>
  <c r="BH256" i="3"/>
  <c r="BI256" i="3"/>
  <c r="BJ256" i="3"/>
  <c r="D257" i="3"/>
  <c r="E257" i="3"/>
  <c r="F257" i="3"/>
  <c r="G257" i="3"/>
  <c r="H257" i="3"/>
  <c r="J257" i="3"/>
  <c r="K257" i="3"/>
  <c r="L257" i="3"/>
  <c r="M257" i="3"/>
  <c r="AN257" i="3"/>
  <c r="BH257" i="3"/>
  <c r="BI257" i="3"/>
  <c r="BJ257" i="3"/>
  <c r="D258" i="3"/>
  <c r="E258" i="3"/>
  <c r="F258" i="3"/>
  <c r="G258" i="3"/>
  <c r="H258" i="3"/>
  <c r="J258" i="3"/>
  <c r="K258" i="3"/>
  <c r="L258" i="3"/>
  <c r="M258" i="3"/>
  <c r="AN258" i="3"/>
  <c r="BH258" i="3"/>
  <c r="BI258" i="3"/>
  <c r="BJ258" i="3"/>
  <c r="D259" i="3"/>
  <c r="E259" i="3"/>
  <c r="F259" i="3"/>
  <c r="G259" i="3"/>
  <c r="H259" i="3"/>
  <c r="J259" i="3"/>
  <c r="K259" i="3"/>
  <c r="L259" i="3"/>
  <c r="M259" i="3"/>
  <c r="AN259" i="3"/>
  <c r="BH259" i="3"/>
  <c r="BI259" i="3"/>
  <c r="BJ259" i="3"/>
  <c r="D260" i="3"/>
  <c r="E260" i="3"/>
  <c r="F260" i="3"/>
  <c r="G260" i="3"/>
  <c r="H260" i="3"/>
  <c r="J260" i="3"/>
  <c r="K260" i="3"/>
  <c r="L260" i="3"/>
  <c r="M260" i="3"/>
  <c r="AN260" i="3"/>
  <c r="BH260" i="3"/>
  <c r="BI260" i="3"/>
  <c r="BJ260" i="3"/>
  <c r="D261" i="3"/>
  <c r="E261" i="3"/>
  <c r="F261" i="3"/>
  <c r="G261" i="3"/>
  <c r="H261" i="3"/>
  <c r="J261" i="3"/>
  <c r="K261" i="3"/>
  <c r="L261" i="3"/>
  <c r="M261" i="3"/>
  <c r="AN261" i="3"/>
  <c r="BH261" i="3"/>
  <c r="BI261" i="3"/>
  <c r="BJ261" i="3"/>
  <c r="D262" i="3"/>
  <c r="E262" i="3"/>
  <c r="F262" i="3"/>
  <c r="G262" i="3"/>
  <c r="H262" i="3"/>
  <c r="J262" i="3"/>
  <c r="K262" i="3"/>
  <c r="L262" i="3"/>
  <c r="M262" i="3"/>
  <c r="AN262" i="3"/>
  <c r="BH262" i="3"/>
  <c r="BI262" i="3"/>
  <c r="BJ262" i="3"/>
  <c r="D263" i="3"/>
  <c r="E263" i="3"/>
  <c r="F263" i="3"/>
  <c r="G263" i="3"/>
  <c r="H263" i="3"/>
  <c r="J263" i="3"/>
  <c r="K263" i="3"/>
  <c r="L263" i="3"/>
  <c r="M263" i="3"/>
  <c r="AN263" i="3"/>
  <c r="BH263" i="3"/>
  <c r="BI263" i="3"/>
  <c r="BJ263" i="3"/>
  <c r="D264" i="3"/>
  <c r="E264" i="3"/>
  <c r="F264" i="3"/>
  <c r="G264" i="3"/>
  <c r="H264" i="3"/>
  <c r="J264" i="3"/>
  <c r="K264" i="3"/>
  <c r="L264" i="3"/>
  <c r="M264" i="3"/>
  <c r="AN264" i="3"/>
  <c r="BH264" i="3"/>
  <c r="BI264" i="3"/>
  <c r="BJ264" i="3"/>
  <c r="D265" i="3"/>
  <c r="E265" i="3"/>
  <c r="F265" i="3"/>
  <c r="G265" i="3"/>
  <c r="H265" i="3"/>
  <c r="J265" i="3"/>
  <c r="K265" i="3"/>
  <c r="L265" i="3"/>
  <c r="M265" i="3"/>
  <c r="AN265" i="3"/>
  <c r="BH265" i="3"/>
  <c r="BI265" i="3"/>
  <c r="BJ265" i="3"/>
  <c r="D266" i="3"/>
  <c r="E266" i="3"/>
  <c r="F266" i="3"/>
  <c r="G266" i="3"/>
  <c r="H266" i="3"/>
  <c r="J266" i="3"/>
  <c r="K266" i="3"/>
  <c r="L266" i="3"/>
  <c r="M266" i="3"/>
  <c r="AN266" i="3"/>
  <c r="BH266" i="3"/>
  <c r="BI266" i="3"/>
  <c r="BJ266" i="3"/>
  <c r="D267" i="3"/>
  <c r="E267" i="3"/>
  <c r="F267" i="3"/>
  <c r="G267" i="3"/>
  <c r="H267" i="3"/>
  <c r="J267" i="3"/>
  <c r="K267" i="3"/>
  <c r="L267" i="3"/>
  <c r="M267" i="3"/>
  <c r="AN267" i="3"/>
  <c r="BH267" i="3"/>
  <c r="BI267" i="3"/>
  <c r="BJ267" i="3"/>
  <c r="D268" i="3"/>
  <c r="E268" i="3"/>
  <c r="F268" i="3"/>
  <c r="G268" i="3"/>
  <c r="H268" i="3"/>
  <c r="J268" i="3"/>
  <c r="K268" i="3"/>
  <c r="L268" i="3"/>
  <c r="M268" i="3"/>
  <c r="AN268" i="3"/>
  <c r="BH268" i="3"/>
  <c r="BI268" i="3"/>
  <c r="BJ268" i="3"/>
  <c r="D269" i="3"/>
  <c r="E269" i="3"/>
  <c r="F269" i="3"/>
  <c r="G269" i="3"/>
  <c r="H269" i="3"/>
  <c r="J269" i="3"/>
  <c r="K269" i="3"/>
  <c r="L269" i="3"/>
  <c r="M269" i="3"/>
  <c r="AN269" i="3"/>
  <c r="BH269" i="3"/>
  <c r="BI269" i="3"/>
  <c r="BJ269" i="3"/>
  <c r="D270" i="3"/>
  <c r="E270" i="3"/>
  <c r="F270" i="3"/>
  <c r="G270" i="3"/>
  <c r="H270" i="3"/>
  <c r="J270" i="3"/>
  <c r="K270" i="3"/>
  <c r="L270" i="3"/>
  <c r="M270" i="3"/>
  <c r="AN270" i="3"/>
  <c r="BH270" i="3"/>
  <c r="BI270" i="3"/>
  <c r="BJ270" i="3"/>
  <c r="D271" i="3"/>
  <c r="E271" i="3"/>
  <c r="F271" i="3"/>
  <c r="G271" i="3"/>
  <c r="H271" i="3"/>
  <c r="J271" i="3"/>
  <c r="K271" i="3"/>
  <c r="L271" i="3"/>
  <c r="M271" i="3"/>
  <c r="AN271" i="3"/>
  <c r="BH271" i="3"/>
  <c r="BI271" i="3"/>
  <c r="BJ271" i="3"/>
  <c r="D272" i="3"/>
  <c r="E272" i="3"/>
  <c r="F272" i="3"/>
  <c r="G272" i="3"/>
  <c r="H272" i="3"/>
  <c r="J272" i="3"/>
  <c r="K272" i="3"/>
  <c r="L272" i="3"/>
  <c r="M272" i="3"/>
  <c r="AN272" i="3"/>
  <c r="BH272" i="3"/>
  <c r="BI272" i="3"/>
  <c r="BJ272" i="3"/>
  <c r="D273" i="3"/>
  <c r="E273" i="3"/>
  <c r="F273" i="3"/>
  <c r="G273" i="3"/>
  <c r="H273" i="3"/>
  <c r="J273" i="3"/>
  <c r="K273" i="3"/>
  <c r="L273" i="3"/>
  <c r="M273" i="3"/>
  <c r="AN273" i="3"/>
  <c r="BH273" i="3"/>
  <c r="BI273" i="3"/>
  <c r="BJ273" i="3"/>
  <c r="D274" i="3"/>
  <c r="E274" i="3"/>
  <c r="F274" i="3"/>
  <c r="G274" i="3"/>
  <c r="H274" i="3"/>
  <c r="J274" i="3"/>
  <c r="K274" i="3"/>
  <c r="L274" i="3"/>
  <c r="M274" i="3"/>
  <c r="AN274" i="3"/>
  <c r="BH274" i="3"/>
  <c r="BI274" i="3"/>
  <c r="BJ274" i="3"/>
  <c r="D275" i="3"/>
  <c r="E275" i="3"/>
  <c r="F275" i="3"/>
  <c r="G275" i="3"/>
  <c r="H275" i="3"/>
  <c r="J275" i="3"/>
  <c r="K275" i="3"/>
  <c r="L275" i="3"/>
  <c r="M275" i="3"/>
  <c r="AN275" i="3"/>
  <c r="BH275" i="3"/>
  <c r="BI275" i="3"/>
  <c r="BJ275" i="3"/>
  <c r="D276" i="3"/>
  <c r="E276" i="3"/>
  <c r="F276" i="3"/>
  <c r="G276" i="3"/>
  <c r="H276" i="3"/>
  <c r="J276" i="3"/>
  <c r="K276" i="3"/>
  <c r="L276" i="3"/>
  <c r="M276" i="3"/>
  <c r="AN276" i="3"/>
  <c r="BH276" i="3"/>
  <c r="BI276" i="3"/>
  <c r="BJ276" i="3"/>
  <c r="D277" i="3"/>
  <c r="E277" i="3"/>
  <c r="F277" i="3"/>
  <c r="G277" i="3"/>
  <c r="H277" i="3"/>
  <c r="J277" i="3"/>
  <c r="K277" i="3"/>
  <c r="L277" i="3"/>
  <c r="M277" i="3"/>
  <c r="AN277" i="3"/>
  <c r="BH277" i="3"/>
  <c r="BI277" i="3"/>
  <c r="BJ277" i="3"/>
  <c r="D278" i="3"/>
  <c r="E278" i="3"/>
  <c r="F278" i="3"/>
  <c r="G278" i="3"/>
  <c r="H278" i="3"/>
  <c r="J278" i="3"/>
  <c r="K278" i="3"/>
  <c r="L278" i="3"/>
  <c r="M278" i="3"/>
  <c r="AN278" i="3"/>
  <c r="BH278" i="3"/>
  <c r="BI278" i="3"/>
  <c r="BJ278" i="3"/>
  <c r="D279" i="3"/>
  <c r="E279" i="3"/>
  <c r="F279" i="3"/>
  <c r="G279" i="3"/>
  <c r="H279" i="3"/>
  <c r="J279" i="3"/>
  <c r="K279" i="3"/>
  <c r="L279" i="3"/>
  <c r="M279" i="3"/>
  <c r="AN279" i="3"/>
  <c r="BH279" i="3"/>
  <c r="BI279" i="3"/>
  <c r="BJ279" i="3"/>
  <c r="D281" i="3"/>
  <c r="E281" i="3"/>
  <c r="F281" i="3"/>
  <c r="G281" i="3"/>
  <c r="H281" i="3"/>
  <c r="J281" i="3"/>
  <c r="K281" i="3"/>
  <c r="L281" i="3"/>
  <c r="M281" i="3"/>
  <c r="AN281" i="3"/>
  <c r="BH281" i="3"/>
  <c r="BI281" i="3"/>
  <c r="BJ281" i="3"/>
  <c r="D282" i="3"/>
  <c r="E282" i="3"/>
  <c r="F282" i="3"/>
  <c r="G282" i="3"/>
  <c r="H282" i="3"/>
  <c r="J282" i="3"/>
  <c r="K282" i="3"/>
  <c r="L282" i="3"/>
  <c r="M282" i="3"/>
  <c r="AN282" i="3"/>
  <c r="BH282" i="3"/>
  <c r="BI282" i="3"/>
  <c r="BJ282" i="3"/>
  <c r="D284" i="3"/>
  <c r="E284" i="3"/>
  <c r="F284" i="3"/>
  <c r="G284" i="3"/>
  <c r="H284" i="3"/>
  <c r="J284" i="3"/>
  <c r="K284" i="3"/>
  <c r="L284" i="3"/>
  <c r="M284" i="3"/>
  <c r="AN284" i="3"/>
  <c r="BH284" i="3"/>
  <c r="BI284" i="3"/>
  <c r="BJ284" i="3"/>
  <c r="D285" i="3"/>
  <c r="E285" i="3"/>
  <c r="F285" i="3"/>
  <c r="G285" i="3"/>
  <c r="H285" i="3"/>
  <c r="J285" i="3"/>
  <c r="K285" i="3"/>
  <c r="L285" i="3"/>
  <c r="M285" i="3"/>
  <c r="AN285" i="3"/>
  <c r="BH285" i="3"/>
  <c r="BI285" i="3"/>
  <c r="BJ285" i="3"/>
  <c r="D286" i="3"/>
  <c r="E286" i="3"/>
  <c r="F286" i="3"/>
  <c r="G286" i="3"/>
  <c r="H286" i="3"/>
  <c r="J286" i="3"/>
  <c r="K286" i="3"/>
  <c r="L286" i="3"/>
  <c r="M286" i="3"/>
  <c r="AN286" i="3"/>
  <c r="BH286" i="3"/>
  <c r="BI286" i="3"/>
  <c r="BJ286" i="3"/>
  <c r="D287" i="3"/>
  <c r="E287" i="3"/>
  <c r="F287" i="3"/>
  <c r="G287" i="3"/>
  <c r="H287" i="3"/>
  <c r="J287" i="3"/>
  <c r="K287" i="3"/>
  <c r="L287" i="3"/>
  <c r="M287" i="3"/>
  <c r="AN287" i="3"/>
  <c r="BH287" i="3"/>
  <c r="BI287" i="3"/>
  <c r="BJ287" i="3"/>
  <c r="D288" i="3"/>
  <c r="E288" i="3"/>
  <c r="F288" i="3"/>
  <c r="G288" i="3"/>
  <c r="H288" i="3"/>
  <c r="J288" i="3"/>
  <c r="K288" i="3"/>
  <c r="L288" i="3"/>
  <c r="M288" i="3"/>
  <c r="AN288" i="3"/>
  <c r="BH288" i="3"/>
  <c r="BI288" i="3"/>
  <c r="BJ288" i="3"/>
  <c r="D289" i="3"/>
  <c r="E289" i="3"/>
  <c r="F289" i="3"/>
  <c r="G289" i="3"/>
  <c r="H289" i="3"/>
  <c r="J289" i="3"/>
  <c r="K289" i="3"/>
  <c r="L289" i="3"/>
  <c r="M289" i="3"/>
  <c r="AN289" i="3"/>
  <c r="BH289" i="3"/>
  <c r="BI289" i="3"/>
  <c r="BJ289" i="3"/>
  <c r="D290" i="3"/>
  <c r="E290" i="3"/>
  <c r="F290" i="3"/>
  <c r="G290" i="3"/>
  <c r="H290" i="3"/>
  <c r="J290" i="3"/>
  <c r="K290" i="3"/>
  <c r="L290" i="3"/>
  <c r="M290" i="3"/>
  <c r="AN290" i="3"/>
  <c r="BH290" i="3"/>
  <c r="BI290" i="3"/>
  <c r="BJ290" i="3"/>
  <c r="D292" i="3"/>
  <c r="E292" i="3"/>
  <c r="F292" i="3"/>
  <c r="G292" i="3"/>
  <c r="H292" i="3"/>
  <c r="J292" i="3"/>
  <c r="K292" i="3"/>
  <c r="L292" i="3"/>
  <c r="M292" i="3"/>
  <c r="AN292" i="3"/>
  <c r="BH292" i="3"/>
  <c r="BI292" i="3"/>
  <c r="BJ292" i="3"/>
  <c r="D293" i="3"/>
  <c r="E293" i="3"/>
  <c r="F293" i="3"/>
  <c r="G293" i="3"/>
  <c r="H293" i="3"/>
  <c r="J293" i="3"/>
  <c r="K293" i="3"/>
  <c r="L293" i="3"/>
  <c r="M293" i="3"/>
  <c r="AN293" i="3"/>
  <c r="BH293" i="3"/>
  <c r="BI293" i="3"/>
  <c r="BJ293" i="3"/>
  <c r="D294" i="3"/>
  <c r="E294" i="3"/>
  <c r="F294" i="3"/>
  <c r="G294" i="3"/>
  <c r="H294" i="3"/>
  <c r="J294" i="3"/>
  <c r="K294" i="3"/>
  <c r="L294" i="3"/>
  <c r="M294" i="3"/>
  <c r="AN294" i="3"/>
  <c r="BH294" i="3"/>
  <c r="BI294" i="3"/>
  <c r="BJ294" i="3"/>
  <c r="D295" i="3"/>
  <c r="E295" i="3"/>
  <c r="F295" i="3"/>
  <c r="G295" i="3"/>
  <c r="H295" i="3"/>
  <c r="J295" i="3"/>
  <c r="K295" i="3"/>
  <c r="L295" i="3"/>
  <c r="M295" i="3"/>
  <c r="AN295" i="3"/>
  <c r="BH295" i="3"/>
  <c r="BI295" i="3"/>
  <c r="BJ295" i="3"/>
  <c r="D296" i="3"/>
  <c r="E296" i="3"/>
  <c r="F296" i="3"/>
  <c r="G296" i="3"/>
  <c r="H296" i="3"/>
  <c r="J296" i="3"/>
  <c r="K296" i="3"/>
  <c r="L296" i="3"/>
  <c r="M296" i="3"/>
  <c r="AN296" i="3"/>
  <c r="BH296" i="3"/>
  <c r="BI296" i="3"/>
  <c r="BJ296" i="3"/>
  <c r="D297" i="3"/>
  <c r="E297" i="3"/>
  <c r="F297" i="3"/>
  <c r="G297" i="3"/>
  <c r="H297" i="3"/>
  <c r="J297" i="3"/>
  <c r="K297" i="3"/>
  <c r="L297" i="3"/>
  <c r="M297" i="3"/>
  <c r="AN297" i="3"/>
  <c r="BH297" i="3"/>
  <c r="BI297" i="3"/>
  <c r="BJ297" i="3"/>
  <c r="D298" i="3"/>
  <c r="E298" i="3"/>
  <c r="F298" i="3"/>
  <c r="G298" i="3"/>
  <c r="H298" i="3"/>
  <c r="J298" i="3"/>
  <c r="K298" i="3"/>
  <c r="L298" i="3"/>
  <c r="M298" i="3"/>
  <c r="AN298" i="3"/>
  <c r="BH298" i="3"/>
  <c r="BI298" i="3"/>
  <c r="BJ298" i="3"/>
  <c r="D299" i="3"/>
  <c r="E299" i="3"/>
  <c r="F299" i="3"/>
  <c r="G299" i="3"/>
  <c r="H299" i="3"/>
  <c r="J299" i="3"/>
  <c r="K299" i="3"/>
  <c r="L299" i="3"/>
  <c r="M299" i="3"/>
  <c r="AN299" i="3"/>
  <c r="BH299" i="3"/>
  <c r="BI299" i="3"/>
  <c r="BJ299" i="3"/>
  <c r="D300" i="3"/>
  <c r="E300" i="3"/>
  <c r="F300" i="3"/>
  <c r="G300" i="3"/>
  <c r="H300" i="3"/>
  <c r="J300" i="3"/>
  <c r="K300" i="3"/>
  <c r="L300" i="3"/>
  <c r="M300" i="3"/>
  <c r="AN300" i="3"/>
  <c r="BH300" i="3"/>
  <c r="BI300" i="3"/>
  <c r="BJ300" i="3"/>
  <c r="D314" i="3"/>
  <c r="E314" i="3"/>
  <c r="F314" i="3"/>
  <c r="G314" i="3"/>
  <c r="H314" i="3"/>
  <c r="J314" i="3"/>
  <c r="K314" i="3"/>
  <c r="L314" i="3"/>
  <c r="M314" i="3"/>
  <c r="AN314" i="3"/>
  <c r="BH314" i="3"/>
  <c r="BI314" i="3"/>
  <c r="BJ314" i="3"/>
  <c r="D301" i="3"/>
  <c r="E301" i="3"/>
  <c r="F301" i="3"/>
  <c r="G301" i="3"/>
  <c r="H301" i="3"/>
  <c r="J301" i="3"/>
  <c r="K301" i="3"/>
  <c r="L301" i="3"/>
  <c r="M301" i="3"/>
  <c r="AN301" i="3"/>
  <c r="BH301" i="3"/>
  <c r="BI301" i="3"/>
  <c r="BJ301" i="3"/>
  <c r="D302" i="3"/>
  <c r="E302" i="3"/>
  <c r="F302" i="3"/>
  <c r="G302" i="3"/>
  <c r="H302" i="3"/>
  <c r="J302" i="3"/>
  <c r="K302" i="3"/>
  <c r="L302" i="3"/>
  <c r="M302" i="3"/>
  <c r="AN302" i="3"/>
  <c r="BH302" i="3"/>
  <c r="BI302" i="3"/>
  <c r="BJ302" i="3"/>
  <c r="D303" i="3"/>
  <c r="E303" i="3"/>
  <c r="F303" i="3"/>
  <c r="G303" i="3"/>
  <c r="H303" i="3"/>
  <c r="J303" i="3"/>
  <c r="K303" i="3"/>
  <c r="L303" i="3"/>
  <c r="M303" i="3"/>
  <c r="AN303" i="3"/>
  <c r="BH303" i="3"/>
  <c r="BI303" i="3"/>
  <c r="BJ303" i="3"/>
  <c r="D304" i="3"/>
  <c r="E304" i="3"/>
  <c r="F304" i="3"/>
  <c r="G304" i="3"/>
  <c r="H304" i="3"/>
  <c r="J304" i="3"/>
  <c r="K304" i="3"/>
  <c r="L304" i="3"/>
  <c r="M304" i="3"/>
  <c r="AN304" i="3"/>
  <c r="BH304" i="3"/>
  <c r="BI304" i="3"/>
  <c r="BJ304" i="3"/>
  <c r="D305" i="3"/>
  <c r="E305" i="3"/>
  <c r="F305" i="3"/>
  <c r="G305" i="3"/>
  <c r="H305" i="3"/>
  <c r="J305" i="3"/>
  <c r="K305" i="3"/>
  <c r="L305" i="3"/>
  <c r="M305" i="3"/>
  <c r="AN305" i="3"/>
  <c r="BH305" i="3"/>
  <c r="BI305" i="3"/>
  <c r="BJ305" i="3"/>
  <c r="D306" i="3"/>
  <c r="E306" i="3"/>
  <c r="F306" i="3"/>
  <c r="G306" i="3"/>
  <c r="H306" i="3"/>
  <c r="J306" i="3"/>
  <c r="K306" i="3"/>
  <c r="L306" i="3"/>
  <c r="M306" i="3"/>
  <c r="AN306" i="3"/>
  <c r="BH306" i="3"/>
  <c r="BI306" i="3"/>
  <c r="BJ306" i="3"/>
  <c r="D307" i="3"/>
  <c r="E307" i="3"/>
  <c r="F307" i="3"/>
  <c r="G307" i="3"/>
  <c r="H307" i="3"/>
  <c r="J307" i="3"/>
  <c r="K307" i="3"/>
  <c r="L307" i="3"/>
  <c r="M307" i="3"/>
  <c r="AN307" i="3"/>
  <c r="BH307" i="3"/>
  <c r="BI307" i="3"/>
  <c r="BJ307" i="3"/>
  <c r="D308" i="3"/>
  <c r="E308" i="3"/>
  <c r="F308" i="3"/>
  <c r="G308" i="3"/>
  <c r="H308" i="3"/>
  <c r="J308" i="3"/>
  <c r="K308" i="3"/>
  <c r="L308" i="3"/>
  <c r="M308" i="3"/>
  <c r="AN308" i="3"/>
  <c r="BH308" i="3"/>
  <c r="BI308" i="3"/>
  <c r="BJ308" i="3"/>
  <c r="D309" i="3"/>
  <c r="E309" i="3"/>
  <c r="F309" i="3"/>
  <c r="G309" i="3"/>
  <c r="H309" i="3"/>
  <c r="J309" i="3"/>
  <c r="K309" i="3"/>
  <c r="L309" i="3"/>
  <c r="M309" i="3"/>
  <c r="AN309" i="3"/>
  <c r="BH309" i="3"/>
  <c r="BI309" i="3"/>
  <c r="BJ309" i="3"/>
  <c r="D310" i="3"/>
  <c r="E310" i="3"/>
  <c r="F310" i="3"/>
  <c r="G310" i="3"/>
  <c r="H310" i="3"/>
  <c r="J310" i="3"/>
  <c r="K310" i="3"/>
  <c r="L310" i="3"/>
  <c r="M310" i="3"/>
  <c r="AN310" i="3"/>
  <c r="BH310" i="3"/>
  <c r="BI310" i="3"/>
  <c r="BJ310" i="3"/>
  <c r="D311" i="3"/>
  <c r="E311" i="3"/>
  <c r="F311" i="3"/>
  <c r="G311" i="3"/>
  <c r="H311" i="3"/>
  <c r="J311" i="3"/>
  <c r="K311" i="3"/>
  <c r="L311" i="3"/>
  <c r="M311" i="3"/>
  <c r="AN311" i="3"/>
  <c r="BH311" i="3"/>
  <c r="BI311" i="3"/>
  <c r="BJ311" i="3"/>
  <c r="D312" i="3"/>
  <c r="E312" i="3"/>
  <c r="F312" i="3"/>
  <c r="G312" i="3"/>
  <c r="H312" i="3"/>
  <c r="J312" i="3"/>
  <c r="K312" i="3"/>
  <c r="L312" i="3"/>
  <c r="M312" i="3"/>
  <c r="AN312" i="3"/>
  <c r="BH312" i="3"/>
  <c r="BI312" i="3"/>
  <c r="BJ312" i="3"/>
  <c r="D313" i="3"/>
  <c r="E313" i="3"/>
  <c r="F313" i="3"/>
  <c r="G313" i="3"/>
  <c r="H313" i="3"/>
  <c r="J313" i="3"/>
  <c r="K313" i="3"/>
  <c r="L313" i="3"/>
  <c r="M313" i="3"/>
  <c r="AN313" i="3"/>
  <c r="BH313" i="3"/>
  <c r="BI313" i="3"/>
  <c r="BJ313" i="3"/>
  <c r="D315" i="3"/>
  <c r="E315" i="3"/>
  <c r="F315" i="3"/>
  <c r="G315" i="3"/>
  <c r="H315" i="3"/>
  <c r="J315" i="3"/>
  <c r="K315" i="3"/>
  <c r="L315" i="3"/>
  <c r="M315" i="3"/>
  <c r="AN315" i="3"/>
  <c r="BH315" i="3"/>
  <c r="BI315" i="3"/>
  <c r="BJ315" i="3"/>
  <c r="D316" i="3"/>
  <c r="E316" i="3"/>
  <c r="F316" i="3"/>
  <c r="G316" i="3"/>
  <c r="H316" i="3"/>
  <c r="J316" i="3"/>
  <c r="K316" i="3"/>
  <c r="L316" i="3"/>
  <c r="M316" i="3"/>
  <c r="AN316" i="3"/>
  <c r="BH316" i="3"/>
  <c r="BI316" i="3"/>
  <c r="BJ316" i="3"/>
  <c r="D318" i="3"/>
  <c r="E318" i="3"/>
  <c r="F318" i="3"/>
  <c r="G318" i="3"/>
  <c r="H318" i="3"/>
  <c r="J318" i="3"/>
  <c r="K318" i="3"/>
  <c r="L318" i="3"/>
  <c r="M318" i="3"/>
  <c r="AN318" i="3"/>
  <c r="BH318" i="3"/>
  <c r="BI318" i="3"/>
  <c r="BJ318" i="3"/>
  <c r="D319" i="3"/>
  <c r="E319" i="3"/>
  <c r="F319" i="3"/>
  <c r="G319" i="3"/>
  <c r="H319" i="3"/>
  <c r="J319" i="3"/>
  <c r="K319" i="3"/>
  <c r="L319" i="3"/>
  <c r="M319" i="3"/>
  <c r="AN319" i="3"/>
  <c r="BH319" i="3"/>
  <c r="BI319" i="3"/>
  <c r="BJ319" i="3"/>
  <c r="D320" i="3"/>
  <c r="E320" i="3"/>
  <c r="F320" i="3"/>
  <c r="G320" i="3"/>
  <c r="H320" i="3"/>
  <c r="J320" i="3"/>
  <c r="K320" i="3"/>
  <c r="L320" i="3"/>
  <c r="M320" i="3"/>
  <c r="AN320" i="3"/>
  <c r="BH320" i="3"/>
  <c r="BI320" i="3"/>
  <c r="BJ320" i="3"/>
  <c r="D323" i="3"/>
  <c r="E323" i="3"/>
  <c r="F323" i="3"/>
  <c r="G323" i="3"/>
  <c r="H323" i="3"/>
  <c r="J323" i="3"/>
  <c r="K323" i="3"/>
  <c r="L323" i="3"/>
  <c r="M323" i="3"/>
  <c r="AN323" i="3"/>
  <c r="BH323" i="3"/>
  <c r="BI323" i="3"/>
  <c r="BJ323" i="3"/>
  <c r="D324" i="3"/>
  <c r="E324" i="3"/>
  <c r="F324" i="3"/>
  <c r="G324" i="3"/>
  <c r="H324" i="3"/>
  <c r="J324" i="3"/>
  <c r="K324" i="3"/>
  <c r="L324" i="3"/>
  <c r="M324" i="3"/>
  <c r="AN324" i="3"/>
  <c r="BH324" i="3"/>
  <c r="BI324" i="3"/>
  <c r="BJ324" i="3"/>
  <c r="D325" i="3"/>
  <c r="E325" i="3"/>
  <c r="F325" i="3"/>
  <c r="G325" i="3"/>
  <c r="H325" i="3"/>
  <c r="J325" i="3"/>
  <c r="K325" i="3"/>
  <c r="L325" i="3"/>
  <c r="M325" i="3"/>
  <c r="AN325" i="3"/>
  <c r="BH325" i="3"/>
  <c r="BI325" i="3"/>
  <c r="BJ325" i="3"/>
  <c r="D326" i="3"/>
  <c r="E326" i="3"/>
  <c r="F326" i="3"/>
  <c r="G326" i="3"/>
  <c r="H326" i="3"/>
  <c r="J326" i="3"/>
  <c r="K326" i="3"/>
  <c r="L326" i="3"/>
  <c r="M326" i="3"/>
  <c r="AN326" i="3"/>
  <c r="BH326" i="3"/>
  <c r="BI326" i="3"/>
  <c r="BJ326" i="3"/>
  <c r="D327" i="3"/>
  <c r="E327" i="3"/>
  <c r="F327" i="3"/>
  <c r="G327" i="3"/>
  <c r="H327" i="3"/>
  <c r="J327" i="3"/>
  <c r="K327" i="3"/>
  <c r="L327" i="3"/>
  <c r="M327" i="3"/>
  <c r="AN327" i="3"/>
  <c r="BH327" i="3"/>
  <c r="BI327" i="3"/>
  <c r="BJ327" i="3"/>
  <c r="D328" i="3"/>
  <c r="E328" i="3"/>
  <c r="F328" i="3"/>
  <c r="G328" i="3"/>
  <c r="H328" i="3"/>
  <c r="J328" i="3"/>
  <c r="K328" i="3"/>
  <c r="L328" i="3"/>
  <c r="M328" i="3"/>
  <c r="AN328" i="3"/>
  <c r="BH328" i="3"/>
  <c r="BI328" i="3"/>
  <c r="BJ328" i="3"/>
  <c r="D329" i="3"/>
  <c r="E329" i="3"/>
  <c r="F329" i="3"/>
  <c r="G329" i="3"/>
  <c r="H329" i="3"/>
  <c r="J329" i="3"/>
  <c r="K329" i="3"/>
  <c r="L329" i="3"/>
  <c r="M329" i="3"/>
  <c r="AN329" i="3"/>
  <c r="BH329" i="3"/>
  <c r="BI329" i="3"/>
  <c r="BJ329" i="3"/>
  <c r="D330" i="3"/>
  <c r="E330" i="3"/>
  <c r="F330" i="3"/>
  <c r="G330" i="3"/>
  <c r="H330" i="3"/>
  <c r="J330" i="3"/>
  <c r="K330" i="3"/>
  <c r="L330" i="3"/>
  <c r="M330" i="3"/>
  <c r="AN330" i="3"/>
  <c r="BH330" i="3"/>
  <c r="BI330" i="3"/>
  <c r="BJ330" i="3"/>
  <c r="D332" i="3"/>
  <c r="E332" i="3"/>
  <c r="F332" i="3"/>
  <c r="G332" i="3"/>
  <c r="H332" i="3"/>
  <c r="J332" i="3"/>
  <c r="K332" i="3"/>
  <c r="L332" i="3"/>
  <c r="M332" i="3"/>
  <c r="AN332" i="3"/>
  <c r="BH332" i="3"/>
  <c r="BI332" i="3"/>
  <c r="BJ332" i="3"/>
  <c r="D333" i="3"/>
  <c r="E333" i="3"/>
  <c r="F333" i="3"/>
  <c r="G333" i="3"/>
  <c r="H333" i="3"/>
  <c r="J333" i="3"/>
  <c r="K333" i="3"/>
  <c r="L333" i="3"/>
  <c r="M333" i="3"/>
  <c r="AN333" i="3"/>
  <c r="BH333" i="3"/>
  <c r="BI333" i="3"/>
  <c r="BJ333" i="3"/>
  <c r="D334" i="3"/>
  <c r="E334" i="3"/>
  <c r="F334" i="3"/>
  <c r="G334" i="3"/>
  <c r="H334" i="3"/>
  <c r="J334" i="3"/>
  <c r="K334" i="3"/>
  <c r="L334" i="3"/>
  <c r="M334" i="3"/>
  <c r="AN334" i="3"/>
  <c r="BH334" i="3"/>
  <c r="BI334" i="3"/>
  <c r="BJ334" i="3"/>
  <c r="D335" i="3"/>
  <c r="E335" i="3"/>
  <c r="F335" i="3"/>
  <c r="G335" i="3"/>
  <c r="H335" i="3"/>
  <c r="J335" i="3"/>
  <c r="K335" i="3"/>
  <c r="L335" i="3"/>
  <c r="M335" i="3"/>
  <c r="AN335" i="3"/>
  <c r="BH335" i="3"/>
  <c r="BI335" i="3"/>
  <c r="BJ335" i="3"/>
  <c r="D336" i="3"/>
  <c r="E336" i="3"/>
  <c r="F336" i="3"/>
  <c r="G336" i="3"/>
  <c r="H336" i="3"/>
  <c r="J336" i="3"/>
  <c r="K336" i="3"/>
  <c r="L336" i="3"/>
  <c r="M336" i="3"/>
  <c r="AN336" i="3"/>
  <c r="BH336" i="3"/>
  <c r="BI336" i="3"/>
  <c r="BJ336" i="3"/>
  <c r="D338" i="3"/>
  <c r="E338" i="3"/>
  <c r="F338" i="3"/>
  <c r="G338" i="3"/>
  <c r="H338" i="3"/>
  <c r="J338" i="3"/>
  <c r="K338" i="3"/>
  <c r="L338" i="3"/>
  <c r="M338" i="3"/>
  <c r="AN338" i="3"/>
  <c r="BH338" i="3"/>
  <c r="BI338" i="3"/>
  <c r="BJ338" i="3"/>
  <c r="D339" i="3"/>
  <c r="E339" i="3"/>
  <c r="F339" i="3"/>
  <c r="G339" i="3"/>
  <c r="H339" i="3"/>
  <c r="J339" i="3"/>
  <c r="K339" i="3"/>
  <c r="L339" i="3"/>
  <c r="M339" i="3"/>
  <c r="AN339" i="3"/>
  <c r="BH339" i="3"/>
  <c r="BI339" i="3"/>
  <c r="BJ339" i="3"/>
  <c r="D340" i="3"/>
  <c r="E340" i="3"/>
  <c r="F340" i="3"/>
  <c r="G340" i="3"/>
  <c r="H340" i="3"/>
  <c r="J340" i="3"/>
  <c r="K340" i="3"/>
  <c r="L340" i="3"/>
  <c r="M340" i="3"/>
  <c r="AN340" i="3"/>
  <c r="BH340" i="3"/>
  <c r="BI340" i="3"/>
  <c r="BJ340" i="3"/>
  <c r="D341" i="3"/>
  <c r="E341" i="3"/>
  <c r="F341" i="3"/>
  <c r="G341" i="3"/>
  <c r="H341" i="3"/>
  <c r="J341" i="3"/>
  <c r="K341" i="3"/>
  <c r="L341" i="3"/>
  <c r="M341" i="3"/>
  <c r="AN341" i="3"/>
  <c r="BH341" i="3"/>
  <c r="BI341" i="3"/>
  <c r="BJ341" i="3"/>
  <c r="D342" i="3"/>
  <c r="E342" i="3"/>
  <c r="F342" i="3"/>
  <c r="G342" i="3"/>
  <c r="H342" i="3"/>
  <c r="J342" i="3"/>
  <c r="K342" i="3"/>
  <c r="L342" i="3"/>
  <c r="M342" i="3"/>
  <c r="AN342" i="3"/>
  <c r="BH342" i="3"/>
  <c r="BI342" i="3"/>
  <c r="BJ342" i="3"/>
  <c r="D343" i="3"/>
  <c r="E343" i="3"/>
  <c r="F343" i="3"/>
  <c r="G343" i="3"/>
  <c r="H343" i="3"/>
  <c r="J343" i="3"/>
  <c r="K343" i="3"/>
  <c r="L343" i="3"/>
  <c r="M343" i="3"/>
  <c r="AN343" i="3"/>
  <c r="BH343" i="3"/>
  <c r="BI343" i="3"/>
  <c r="BJ343" i="3"/>
  <c r="D345" i="3"/>
  <c r="E345" i="3"/>
  <c r="F345" i="3"/>
  <c r="G345" i="3"/>
  <c r="H345" i="3"/>
  <c r="J345" i="3"/>
  <c r="K345" i="3"/>
  <c r="L345" i="3"/>
  <c r="M345" i="3"/>
  <c r="AN345" i="3"/>
  <c r="BH345" i="3"/>
  <c r="BI345" i="3"/>
  <c r="BJ345" i="3"/>
  <c r="D346" i="3"/>
  <c r="E346" i="3"/>
  <c r="F346" i="3"/>
  <c r="G346" i="3"/>
  <c r="H346" i="3"/>
  <c r="J346" i="3"/>
  <c r="K346" i="3"/>
  <c r="L346" i="3"/>
  <c r="M346" i="3"/>
  <c r="AN346" i="3"/>
  <c r="BH346" i="3"/>
  <c r="BI346" i="3"/>
  <c r="BJ346" i="3"/>
  <c r="D348" i="3"/>
  <c r="E348" i="3"/>
  <c r="F348" i="3"/>
  <c r="G348" i="3"/>
  <c r="H348" i="3"/>
  <c r="J348" i="3"/>
  <c r="K348" i="3"/>
  <c r="L348" i="3"/>
  <c r="M348" i="3"/>
  <c r="AN348" i="3"/>
  <c r="BH348" i="3"/>
  <c r="BI348" i="3"/>
  <c r="BJ348" i="3"/>
  <c r="D349" i="3"/>
  <c r="E349" i="3"/>
  <c r="F349" i="3"/>
  <c r="G349" i="3"/>
  <c r="H349" i="3"/>
  <c r="J349" i="3"/>
  <c r="K349" i="3"/>
  <c r="L349" i="3"/>
  <c r="M349" i="3"/>
  <c r="AN349" i="3"/>
  <c r="BH349" i="3"/>
  <c r="BI349" i="3"/>
  <c r="BJ349" i="3"/>
  <c r="D351" i="3"/>
  <c r="E351" i="3"/>
  <c r="F351" i="3"/>
  <c r="G351" i="3"/>
  <c r="H351" i="3"/>
  <c r="J351" i="3"/>
  <c r="K351" i="3"/>
  <c r="L351" i="3"/>
  <c r="M351" i="3"/>
  <c r="AN351" i="3"/>
  <c r="BH351" i="3"/>
  <c r="BI351" i="3"/>
  <c r="BJ351" i="3"/>
  <c r="D352" i="3"/>
  <c r="E352" i="3"/>
  <c r="F352" i="3"/>
  <c r="G352" i="3"/>
  <c r="H352" i="3"/>
  <c r="J352" i="3"/>
  <c r="K352" i="3"/>
  <c r="L352" i="3"/>
  <c r="M352" i="3"/>
  <c r="AN352" i="3"/>
  <c r="BH352" i="3"/>
  <c r="BI352" i="3"/>
  <c r="BJ352" i="3"/>
  <c r="D353" i="3"/>
  <c r="E353" i="3"/>
  <c r="F353" i="3"/>
  <c r="G353" i="3"/>
  <c r="H353" i="3"/>
  <c r="J353" i="3"/>
  <c r="K353" i="3"/>
  <c r="L353" i="3"/>
  <c r="M353" i="3"/>
  <c r="AN353" i="3"/>
  <c r="BH353" i="3"/>
  <c r="BI353" i="3"/>
  <c r="BJ353" i="3"/>
  <c r="D354" i="3"/>
  <c r="E354" i="3"/>
  <c r="F354" i="3"/>
  <c r="G354" i="3"/>
  <c r="H354" i="3"/>
  <c r="J354" i="3"/>
  <c r="K354" i="3"/>
  <c r="L354" i="3"/>
  <c r="M354" i="3"/>
  <c r="AN354" i="3"/>
  <c r="BH354" i="3"/>
  <c r="BI354" i="3"/>
  <c r="BJ354" i="3"/>
  <c r="D355" i="3"/>
  <c r="E355" i="3"/>
  <c r="F355" i="3"/>
  <c r="G355" i="3"/>
  <c r="H355" i="3"/>
  <c r="J355" i="3"/>
  <c r="K355" i="3"/>
  <c r="L355" i="3"/>
  <c r="M355" i="3"/>
  <c r="AN355" i="3"/>
  <c r="BH355" i="3"/>
  <c r="BI355" i="3"/>
  <c r="BJ355" i="3"/>
  <c r="D356" i="3"/>
  <c r="E356" i="3"/>
  <c r="F356" i="3"/>
  <c r="G356" i="3"/>
  <c r="H356" i="3"/>
  <c r="J356" i="3"/>
  <c r="K356" i="3"/>
  <c r="L356" i="3"/>
  <c r="M356" i="3"/>
  <c r="AN356" i="3"/>
  <c r="BH356" i="3"/>
  <c r="BI356" i="3"/>
  <c r="BJ356" i="3"/>
  <c r="D357" i="3"/>
  <c r="E357" i="3"/>
  <c r="F357" i="3"/>
  <c r="G357" i="3"/>
  <c r="H357" i="3"/>
  <c r="J357" i="3"/>
  <c r="K357" i="3"/>
  <c r="L357" i="3"/>
  <c r="M357" i="3"/>
  <c r="AN357" i="3"/>
  <c r="BH357" i="3"/>
  <c r="BI357" i="3"/>
  <c r="BJ357" i="3"/>
  <c r="D358" i="3"/>
  <c r="E358" i="3"/>
  <c r="F358" i="3"/>
  <c r="G358" i="3"/>
  <c r="H358" i="3"/>
  <c r="J358" i="3"/>
  <c r="K358" i="3"/>
  <c r="L358" i="3"/>
  <c r="M358" i="3"/>
  <c r="AN358" i="3"/>
  <c r="BH358" i="3"/>
  <c r="BI358" i="3"/>
  <c r="BJ358" i="3"/>
  <c r="D359" i="3"/>
  <c r="E359" i="3"/>
  <c r="F359" i="3"/>
  <c r="G359" i="3"/>
  <c r="H359" i="3"/>
  <c r="J359" i="3"/>
  <c r="K359" i="3"/>
  <c r="L359" i="3"/>
  <c r="M359" i="3"/>
  <c r="AN359" i="3"/>
  <c r="BH359" i="3"/>
  <c r="BI359" i="3"/>
  <c r="BJ359" i="3"/>
  <c r="D360" i="3"/>
  <c r="E360" i="3"/>
  <c r="F360" i="3"/>
  <c r="G360" i="3"/>
  <c r="H360" i="3"/>
  <c r="J360" i="3"/>
  <c r="K360" i="3"/>
  <c r="L360" i="3"/>
  <c r="M360" i="3"/>
  <c r="AN360" i="3"/>
  <c r="BH360" i="3"/>
  <c r="BI360" i="3"/>
  <c r="BJ360" i="3"/>
  <c r="D361" i="3"/>
  <c r="E361" i="3"/>
  <c r="F361" i="3"/>
  <c r="G361" i="3"/>
  <c r="H361" i="3"/>
  <c r="J361" i="3"/>
  <c r="K361" i="3"/>
  <c r="L361" i="3"/>
  <c r="M361" i="3"/>
  <c r="AN361" i="3"/>
  <c r="BH361" i="3"/>
  <c r="BI361" i="3"/>
  <c r="BJ361" i="3"/>
  <c r="D362" i="3"/>
  <c r="E362" i="3"/>
  <c r="F362" i="3"/>
  <c r="G362" i="3"/>
  <c r="H362" i="3"/>
  <c r="J362" i="3"/>
  <c r="K362" i="3"/>
  <c r="L362" i="3"/>
  <c r="M362" i="3"/>
  <c r="AN362" i="3"/>
  <c r="BH362" i="3"/>
  <c r="BI362" i="3"/>
  <c r="BJ362" i="3"/>
  <c r="D363" i="3"/>
  <c r="E363" i="3"/>
  <c r="F363" i="3"/>
  <c r="G363" i="3"/>
  <c r="H363" i="3"/>
  <c r="J363" i="3"/>
  <c r="K363" i="3"/>
  <c r="L363" i="3"/>
  <c r="M363" i="3"/>
  <c r="AN363" i="3"/>
  <c r="BH363" i="3"/>
  <c r="BI363" i="3"/>
  <c r="BJ363" i="3"/>
  <c r="D364" i="3"/>
  <c r="E364" i="3"/>
  <c r="F364" i="3"/>
  <c r="G364" i="3"/>
  <c r="H364" i="3"/>
  <c r="J364" i="3"/>
  <c r="K364" i="3"/>
  <c r="L364" i="3"/>
  <c r="M364" i="3"/>
  <c r="AN364" i="3"/>
  <c r="BH364" i="3"/>
  <c r="BI364" i="3"/>
  <c r="BJ364" i="3"/>
  <c r="D365" i="3"/>
  <c r="E365" i="3"/>
  <c r="F365" i="3"/>
  <c r="G365" i="3"/>
  <c r="H365" i="3"/>
  <c r="J365" i="3"/>
  <c r="K365" i="3"/>
  <c r="L365" i="3"/>
  <c r="M365" i="3"/>
  <c r="AN365" i="3"/>
  <c r="BH365" i="3"/>
  <c r="BI365" i="3"/>
  <c r="BJ365" i="3"/>
  <c r="D366" i="3"/>
  <c r="E366" i="3"/>
  <c r="F366" i="3"/>
  <c r="G366" i="3"/>
  <c r="H366" i="3"/>
  <c r="J366" i="3"/>
  <c r="K366" i="3"/>
  <c r="L366" i="3"/>
  <c r="M366" i="3"/>
  <c r="AN366" i="3"/>
  <c r="BH366" i="3"/>
  <c r="BI366" i="3"/>
  <c r="BJ366" i="3"/>
  <c r="D367" i="3"/>
  <c r="E367" i="3"/>
  <c r="F367" i="3"/>
  <c r="G367" i="3"/>
  <c r="H367" i="3"/>
  <c r="J367" i="3"/>
  <c r="K367" i="3"/>
  <c r="L367" i="3"/>
  <c r="M367" i="3"/>
  <c r="AN367" i="3"/>
  <c r="BH367" i="3"/>
  <c r="BI367" i="3"/>
  <c r="BJ367" i="3"/>
  <c r="D368" i="3"/>
  <c r="E368" i="3"/>
  <c r="F368" i="3"/>
  <c r="G368" i="3"/>
  <c r="H368" i="3"/>
  <c r="J368" i="3"/>
  <c r="K368" i="3"/>
  <c r="L368" i="3"/>
  <c r="M368" i="3"/>
  <c r="AN368" i="3"/>
  <c r="BH368" i="3"/>
  <c r="BI368" i="3"/>
  <c r="BJ368" i="3"/>
  <c r="D369" i="3"/>
  <c r="E369" i="3"/>
  <c r="F369" i="3"/>
  <c r="G369" i="3"/>
  <c r="H369" i="3"/>
  <c r="J369" i="3"/>
  <c r="K369" i="3"/>
  <c r="L369" i="3"/>
  <c r="M369" i="3"/>
  <c r="AN369" i="3"/>
  <c r="BH369" i="3"/>
  <c r="BI369" i="3"/>
  <c r="BJ369" i="3"/>
  <c r="D370" i="3"/>
  <c r="E370" i="3"/>
  <c r="F370" i="3"/>
  <c r="G370" i="3"/>
  <c r="H370" i="3"/>
  <c r="J370" i="3"/>
  <c r="K370" i="3"/>
  <c r="L370" i="3"/>
  <c r="M370" i="3"/>
  <c r="AN370" i="3"/>
  <c r="BH370" i="3"/>
  <c r="BI370" i="3"/>
  <c r="BJ370" i="3"/>
  <c r="D371" i="3"/>
  <c r="E371" i="3"/>
  <c r="F371" i="3"/>
  <c r="G371" i="3"/>
  <c r="H371" i="3"/>
  <c r="J371" i="3"/>
  <c r="K371" i="3"/>
  <c r="L371" i="3"/>
  <c r="M371" i="3"/>
  <c r="AN371" i="3"/>
  <c r="BH371" i="3"/>
  <c r="BI371" i="3"/>
  <c r="BJ371" i="3"/>
  <c r="D373" i="3"/>
  <c r="E373" i="3"/>
  <c r="F373" i="3"/>
  <c r="G373" i="3"/>
  <c r="H373" i="3"/>
  <c r="J373" i="3"/>
  <c r="K373" i="3"/>
  <c r="L373" i="3"/>
  <c r="M373" i="3"/>
  <c r="AN373" i="3"/>
  <c r="BH373" i="3"/>
  <c r="BI373" i="3"/>
  <c r="BJ373" i="3"/>
  <c r="D374" i="3"/>
  <c r="E374" i="3"/>
  <c r="F374" i="3"/>
  <c r="G374" i="3"/>
  <c r="H374" i="3"/>
  <c r="J374" i="3"/>
  <c r="K374" i="3"/>
  <c r="L374" i="3"/>
  <c r="M374" i="3"/>
  <c r="AN374" i="3"/>
  <c r="BH374" i="3"/>
  <c r="BI374" i="3"/>
  <c r="BJ374" i="3"/>
  <c r="D376" i="3"/>
  <c r="E376" i="3"/>
  <c r="F376" i="3"/>
  <c r="G376" i="3"/>
  <c r="H376" i="3"/>
  <c r="J376" i="3"/>
  <c r="K376" i="3"/>
  <c r="L376" i="3"/>
  <c r="M376" i="3"/>
  <c r="AN376" i="3"/>
  <c r="BH376" i="3"/>
  <c r="BI376" i="3"/>
  <c r="BJ376" i="3"/>
  <c r="D377" i="3"/>
  <c r="E377" i="3"/>
  <c r="F377" i="3"/>
  <c r="G377" i="3"/>
  <c r="H377" i="3"/>
  <c r="J377" i="3"/>
  <c r="K377" i="3"/>
  <c r="L377" i="3"/>
  <c r="M377" i="3"/>
  <c r="AN377" i="3"/>
  <c r="BH377" i="3"/>
  <c r="BI377" i="3"/>
  <c r="BJ377" i="3"/>
  <c r="D378" i="3"/>
  <c r="E378" i="3"/>
  <c r="F378" i="3"/>
  <c r="G378" i="3"/>
  <c r="H378" i="3"/>
  <c r="J378" i="3"/>
  <c r="K378" i="3"/>
  <c r="L378" i="3"/>
  <c r="M378" i="3"/>
  <c r="AN378" i="3"/>
  <c r="BH378" i="3"/>
  <c r="BI378" i="3"/>
  <c r="BJ378" i="3"/>
  <c r="D379" i="3"/>
  <c r="E379" i="3"/>
  <c r="F379" i="3"/>
  <c r="G379" i="3"/>
  <c r="H379" i="3"/>
  <c r="J379" i="3"/>
  <c r="K379" i="3"/>
  <c r="L379" i="3"/>
  <c r="M379" i="3"/>
  <c r="AN379" i="3"/>
  <c r="BH379" i="3"/>
  <c r="BI379" i="3"/>
  <c r="BJ379" i="3"/>
  <c r="D380" i="3"/>
  <c r="E380" i="3"/>
  <c r="F380" i="3"/>
  <c r="G380" i="3"/>
  <c r="H380" i="3"/>
  <c r="J380" i="3"/>
  <c r="K380" i="3"/>
  <c r="L380" i="3"/>
  <c r="M380" i="3"/>
  <c r="AN380" i="3"/>
  <c r="BH380" i="3"/>
  <c r="BI380" i="3"/>
  <c r="BJ380" i="3"/>
  <c r="D381" i="3"/>
  <c r="E381" i="3"/>
  <c r="F381" i="3"/>
  <c r="G381" i="3"/>
  <c r="H381" i="3"/>
  <c r="J381" i="3"/>
  <c r="K381" i="3"/>
  <c r="L381" i="3"/>
  <c r="M381" i="3"/>
  <c r="AN381" i="3"/>
  <c r="BH381" i="3"/>
  <c r="BI381" i="3"/>
  <c r="BJ381" i="3"/>
  <c r="D382" i="3"/>
  <c r="E382" i="3"/>
  <c r="F382" i="3"/>
  <c r="G382" i="3"/>
  <c r="H382" i="3"/>
  <c r="J382" i="3"/>
  <c r="K382" i="3"/>
  <c r="L382" i="3"/>
  <c r="M382" i="3"/>
  <c r="AN382" i="3"/>
  <c r="BH382" i="3"/>
  <c r="BI382" i="3"/>
  <c r="BJ382" i="3"/>
  <c r="D383" i="3"/>
  <c r="E383" i="3"/>
  <c r="F383" i="3"/>
  <c r="G383" i="3"/>
  <c r="H383" i="3"/>
  <c r="J383" i="3"/>
  <c r="K383" i="3"/>
  <c r="L383" i="3"/>
  <c r="M383" i="3"/>
  <c r="AN383" i="3"/>
  <c r="BH383" i="3"/>
  <c r="BI383" i="3"/>
  <c r="BJ383" i="3"/>
  <c r="D384" i="3"/>
  <c r="E384" i="3"/>
  <c r="F384" i="3"/>
  <c r="G384" i="3"/>
  <c r="H384" i="3"/>
  <c r="J384" i="3"/>
  <c r="K384" i="3"/>
  <c r="L384" i="3"/>
  <c r="M384" i="3"/>
  <c r="AN384" i="3"/>
  <c r="BH384" i="3"/>
  <c r="BI384" i="3"/>
  <c r="BJ384" i="3"/>
  <c r="D385" i="3"/>
  <c r="E385" i="3"/>
  <c r="F385" i="3"/>
  <c r="G385" i="3"/>
  <c r="H385" i="3"/>
  <c r="J385" i="3"/>
  <c r="K385" i="3"/>
  <c r="L385" i="3"/>
  <c r="M385" i="3"/>
  <c r="AN385" i="3"/>
  <c r="BH385" i="3"/>
  <c r="BI385" i="3"/>
  <c r="BJ385" i="3"/>
  <c r="D386" i="3"/>
  <c r="E386" i="3"/>
  <c r="F386" i="3"/>
  <c r="G386" i="3"/>
  <c r="H386" i="3"/>
  <c r="J386" i="3"/>
  <c r="K386" i="3"/>
  <c r="L386" i="3"/>
  <c r="M386" i="3"/>
  <c r="AN386" i="3"/>
  <c r="BH386" i="3"/>
  <c r="BI386" i="3"/>
  <c r="BJ386" i="3"/>
  <c r="D387" i="3"/>
  <c r="E387" i="3"/>
  <c r="F387" i="3"/>
  <c r="G387" i="3"/>
  <c r="H387" i="3"/>
  <c r="J387" i="3"/>
  <c r="K387" i="3"/>
  <c r="L387" i="3"/>
  <c r="M387" i="3"/>
  <c r="AN387" i="3"/>
  <c r="BH387" i="3"/>
  <c r="BI387" i="3"/>
  <c r="BJ387" i="3"/>
  <c r="D388" i="3"/>
  <c r="E388" i="3"/>
  <c r="F388" i="3"/>
  <c r="G388" i="3"/>
  <c r="H388" i="3"/>
  <c r="J388" i="3"/>
  <c r="K388" i="3"/>
  <c r="L388" i="3"/>
  <c r="M388" i="3"/>
  <c r="AN388" i="3"/>
  <c r="BH388" i="3"/>
  <c r="BI388" i="3"/>
  <c r="BJ388" i="3"/>
  <c r="D389" i="3"/>
  <c r="E389" i="3"/>
  <c r="F389" i="3"/>
  <c r="G389" i="3"/>
  <c r="H389" i="3"/>
  <c r="J389" i="3"/>
  <c r="K389" i="3"/>
  <c r="L389" i="3"/>
  <c r="M389" i="3"/>
  <c r="AN389" i="3"/>
  <c r="BH389" i="3"/>
  <c r="BI389" i="3"/>
  <c r="BJ389" i="3"/>
  <c r="D390" i="3"/>
  <c r="E390" i="3"/>
  <c r="F390" i="3"/>
  <c r="G390" i="3"/>
  <c r="H390" i="3"/>
  <c r="J390" i="3"/>
  <c r="K390" i="3"/>
  <c r="L390" i="3"/>
  <c r="M390" i="3"/>
  <c r="AN390" i="3"/>
  <c r="BH390" i="3"/>
  <c r="BI390" i="3"/>
  <c r="BJ390" i="3"/>
  <c r="D391" i="3"/>
  <c r="E391" i="3"/>
  <c r="F391" i="3"/>
  <c r="G391" i="3"/>
  <c r="H391" i="3"/>
  <c r="J391" i="3"/>
  <c r="K391" i="3"/>
  <c r="L391" i="3"/>
  <c r="M391" i="3"/>
  <c r="AN391" i="3"/>
  <c r="BH391" i="3"/>
  <c r="BI391" i="3"/>
  <c r="BJ391" i="3"/>
  <c r="D392" i="3"/>
  <c r="E392" i="3"/>
  <c r="F392" i="3"/>
  <c r="G392" i="3"/>
  <c r="H392" i="3"/>
  <c r="J392" i="3"/>
  <c r="K392" i="3"/>
  <c r="L392" i="3"/>
  <c r="M392" i="3"/>
  <c r="AN392" i="3"/>
  <c r="BH392" i="3"/>
  <c r="BI392" i="3"/>
  <c r="BJ392" i="3"/>
  <c r="D393" i="3"/>
  <c r="E393" i="3"/>
  <c r="F393" i="3"/>
  <c r="G393" i="3"/>
  <c r="H393" i="3"/>
  <c r="J393" i="3"/>
  <c r="K393" i="3"/>
  <c r="L393" i="3"/>
  <c r="M393" i="3"/>
  <c r="AN393" i="3"/>
  <c r="BH393" i="3"/>
  <c r="BI393" i="3"/>
  <c r="BJ393" i="3"/>
  <c r="D394" i="3"/>
  <c r="E394" i="3"/>
  <c r="F394" i="3"/>
  <c r="G394" i="3"/>
  <c r="H394" i="3"/>
  <c r="J394" i="3"/>
  <c r="K394" i="3"/>
  <c r="L394" i="3"/>
  <c r="M394" i="3"/>
  <c r="AN394" i="3"/>
  <c r="BH394" i="3"/>
  <c r="BI394" i="3"/>
  <c r="BJ394" i="3"/>
  <c r="D395" i="3"/>
  <c r="E395" i="3"/>
  <c r="F395" i="3"/>
  <c r="G395" i="3"/>
  <c r="H395" i="3"/>
  <c r="J395" i="3"/>
  <c r="K395" i="3"/>
  <c r="L395" i="3"/>
  <c r="M395" i="3"/>
  <c r="AN395" i="3"/>
  <c r="BH395" i="3"/>
  <c r="BI395" i="3"/>
  <c r="BJ395" i="3"/>
  <c r="D396" i="3"/>
  <c r="E396" i="3"/>
  <c r="F396" i="3"/>
  <c r="G396" i="3"/>
  <c r="H396" i="3"/>
  <c r="J396" i="3"/>
  <c r="K396" i="3"/>
  <c r="L396" i="3"/>
  <c r="M396" i="3"/>
  <c r="AN396" i="3"/>
  <c r="BH396" i="3"/>
  <c r="BI396" i="3"/>
  <c r="BJ396" i="3"/>
  <c r="D398" i="3"/>
  <c r="E398" i="3"/>
  <c r="F398" i="3"/>
  <c r="G398" i="3"/>
  <c r="H398" i="3"/>
  <c r="J398" i="3"/>
  <c r="K398" i="3"/>
  <c r="L398" i="3"/>
  <c r="M398" i="3"/>
  <c r="AN398" i="3"/>
  <c r="BH398" i="3"/>
  <c r="BI398" i="3"/>
  <c r="BJ398" i="3"/>
  <c r="D399" i="3"/>
  <c r="E399" i="3"/>
  <c r="F399" i="3"/>
  <c r="G399" i="3"/>
  <c r="H399" i="3"/>
  <c r="J399" i="3"/>
  <c r="K399" i="3"/>
  <c r="L399" i="3"/>
  <c r="M399" i="3"/>
  <c r="AN399" i="3"/>
  <c r="BH399" i="3"/>
  <c r="BI399" i="3"/>
  <c r="BJ399" i="3"/>
  <c r="D400" i="3"/>
  <c r="E400" i="3"/>
  <c r="F400" i="3"/>
  <c r="G400" i="3"/>
  <c r="H400" i="3"/>
  <c r="J400" i="3"/>
  <c r="K400" i="3"/>
  <c r="L400" i="3"/>
  <c r="M400" i="3"/>
  <c r="AN400" i="3"/>
  <c r="BH400" i="3"/>
  <c r="BI400" i="3"/>
  <c r="BJ400" i="3"/>
  <c r="D401" i="3"/>
  <c r="E401" i="3"/>
  <c r="F401" i="3"/>
  <c r="G401" i="3"/>
  <c r="H401" i="3"/>
  <c r="J401" i="3"/>
  <c r="K401" i="3"/>
  <c r="L401" i="3"/>
  <c r="M401" i="3"/>
  <c r="AN401" i="3"/>
  <c r="BH401" i="3"/>
  <c r="BI401" i="3"/>
  <c r="BJ401" i="3"/>
  <c r="D402" i="3"/>
  <c r="E402" i="3"/>
  <c r="F402" i="3"/>
  <c r="G402" i="3"/>
  <c r="H402" i="3"/>
  <c r="J402" i="3"/>
  <c r="K402" i="3"/>
  <c r="L402" i="3"/>
  <c r="M402" i="3"/>
  <c r="AN402" i="3"/>
  <c r="BH402" i="3"/>
  <c r="BI402" i="3"/>
  <c r="BJ402" i="3"/>
  <c r="D403" i="3"/>
  <c r="E403" i="3"/>
  <c r="F403" i="3"/>
  <c r="G403" i="3"/>
  <c r="H403" i="3"/>
  <c r="J403" i="3"/>
  <c r="K403" i="3"/>
  <c r="L403" i="3"/>
  <c r="M403" i="3"/>
  <c r="AN403" i="3"/>
  <c r="BH403" i="3"/>
  <c r="BI403" i="3"/>
  <c r="BJ403" i="3"/>
  <c r="D404" i="3"/>
  <c r="E404" i="3"/>
  <c r="F404" i="3"/>
  <c r="G404" i="3"/>
  <c r="H404" i="3"/>
  <c r="J404" i="3"/>
  <c r="K404" i="3"/>
  <c r="L404" i="3"/>
  <c r="M404" i="3"/>
  <c r="AN404" i="3"/>
  <c r="BH404" i="3"/>
  <c r="BI404" i="3"/>
  <c r="BJ404" i="3"/>
  <c r="D405" i="3"/>
  <c r="E405" i="3"/>
  <c r="F405" i="3"/>
  <c r="G405" i="3"/>
  <c r="H405" i="3"/>
  <c r="J405" i="3"/>
  <c r="K405" i="3"/>
  <c r="L405" i="3"/>
  <c r="M405" i="3"/>
  <c r="AN405" i="3"/>
  <c r="BH405" i="3"/>
  <c r="BI405" i="3"/>
  <c r="BJ405" i="3"/>
  <c r="D407" i="3"/>
  <c r="E407" i="3"/>
  <c r="F407" i="3"/>
  <c r="G407" i="3"/>
  <c r="H407" i="3"/>
  <c r="J407" i="3"/>
  <c r="K407" i="3"/>
  <c r="L407" i="3"/>
  <c r="M407" i="3"/>
  <c r="AN407" i="3"/>
  <c r="BH407" i="3"/>
  <c r="BI407" i="3"/>
  <c r="BJ407" i="3"/>
  <c r="D406" i="3"/>
  <c r="E406" i="3"/>
  <c r="F406" i="3"/>
  <c r="G406" i="3"/>
  <c r="H406" i="3"/>
  <c r="J406" i="3"/>
  <c r="K406" i="3"/>
  <c r="L406" i="3"/>
  <c r="M406" i="3"/>
  <c r="AN406" i="3"/>
  <c r="BH406" i="3"/>
  <c r="BI406" i="3"/>
  <c r="BJ406" i="3"/>
  <c r="D408" i="3"/>
  <c r="E408" i="3"/>
  <c r="F408" i="3"/>
  <c r="G408" i="3"/>
  <c r="H408" i="3"/>
  <c r="J408" i="3"/>
  <c r="K408" i="3"/>
  <c r="L408" i="3"/>
  <c r="M408" i="3"/>
  <c r="AN408" i="3"/>
  <c r="BH408" i="3"/>
  <c r="BI408" i="3"/>
  <c r="BJ408" i="3"/>
  <c r="D409" i="3"/>
  <c r="E409" i="3"/>
  <c r="F409" i="3"/>
  <c r="G409" i="3"/>
  <c r="H409" i="3"/>
  <c r="J409" i="3"/>
  <c r="K409" i="3"/>
  <c r="L409" i="3"/>
  <c r="M409" i="3"/>
  <c r="AN409" i="3"/>
  <c r="BH409" i="3"/>
  <c r="BI409" i="3"/>
  <c r="BJ409" i="3"/>
  <c r="D410" i="3"/>
  <c r="E410" i="3"/>
  <c r="F410" i="3"/>
  <c r="G410" i="3"/>
  <c r="H410" i="3"/>
  <c r="J410" i="3"/>
  <c r="K410" i="3"/>
  <c r="L410" i="3"/>
  <c r="M410" i="3"/>
  <c r="AN410" i="3"/>
  <c r="BH410" i="3"/>
  <c r="BI410" i="3"/>
  <c r="BJ410" i="3"/>
  <c r="D411" i="3"/>
  <c r="E411" i="3"/>
  <c r="F411" i="3"/>
  <c r="G411" i="3"/>
  <c r="H411" i="3"/>
  <c r="J411" i="3"/>
  <c r="K411" i="3"/>
  <c r="L411" i="3"/>
  <c r="M411" i="3"/>
  <c r="AN411" i="3"/>
  <c r="BH411" i="3"/>
  <c r="BI411" i="3"/>
  <c r="BJ411" i="3"/>
  <c r="D412" i="3"/>
  <c r="E412" i="3"/>
  <c r="F412" i="3"/>
  <c r="G412" i="3"/>
  <c r="H412" i="3"/>
  <c r="J412" i="3"/>
  <c r="K412" i="3"/>
  <c r="L412" i="3"/>
  <c r="M412" i="3"/>
  <c r="AN412" i="3"/>
  <c r="BH412" i="3"/>
  <c r="BI412" i="3"/>
  <c r="BJ412" i="3"/>
  <c r="D413" i="3"/>
  <c r="E413" i="3"/>
  <c r="F413" i="3"/>
  <c r="G413" i="3"/>
  <c r="H413" i="3"/>
  <c r="J413" i="3"/>
  <c r="K413" i="3"/>
  <c r="L413" i="3"/>
  <c r="M413" i="3"/>
  <c r="AN413" i="3"/>
  <c r="BH413" i="3"/>
  <c r="BI413" i="3"/>
  <c r="BJ413" i="3"/>
  <c r="D414" i="3"/>
  <c r="E414" i="3"/>
  <c r="F414" i="3"/>
  <c r="G414" i="3"/>
  <c r="H414" i="3"/>
  <c r="J414" i="3"/>
  <c r="K414" i="3"/>
  <c r="L414" i="3"/>
  <c r="M414" i="3"/>
  <c r="AN414" i="3"/>
  <c r="BH414" i="3"/>
  <c r="BI414" i="3"/>
  <c r="BJ414" i="3"/>
  <c r="D415" i="3"/>
  <c r="E415" i="3"/>
  <c r="F415" i="3"/>
  <c r="G415" i="3"/>
  <c r="H415" i="3"/>
  <c r="J415" i="3"/>
  <c r="K415" i="3"/>
  <c r="L415" i="3"/>
  <c r="M415" i="3"/>
  <c r="AN415" i="3"/>
  <c r="BH415" i="3"/>
  <c r="BI415" i="3"/>
  <c r="BJ415" i="3"/>
  <c r="D416" i="3"/>
  <c r="E416" i="3"/>
  <c r="F416" i="3"/>
  <c r="G416" i="3"/>
  <c r="H416" i="3"/>
  <c r="J416" i="3"/>
  <c r="K416" i="3"/>
  <c r="L416" i="3"/>
  <c r="M416" i="3"/>
  <c r="AN416" i="3"/>
  <c r="BH416" i="3"/>
  <c r="BI416" i="3"/>
  <c r="BJ416" i="3"/>
  <c r="D417" i="3"/>
  <c r="E417" i="3"/>
  <c r="F417" i="3"/>
  <c r="G417" i="3"/>
  <c r="H417" i="3"/>
  <c r="J417" i="3"/>
  <c r="K417" i="3"/>
  <c r="L417" i="3"/>
  <c r="M417" i="3"/>
  <c r="AN417" i="3"/>
  <c r="BH417" i="3"/>
  <c r="BI417" i="3"/>
  <c r="BJ417" i="3"/>
  <c r="D418" i="3"/>
  <c r="E418" i="3"/>
  <c r="F418" i="3"/>
  <c r="G418" i="3"/>
  <c r="H418" i="3"/>
  <c r="J418" i="3"/>
  <c r="K418" i="3"/>
  <c r="L418" i="3"/>
  <c r="M418" i="3"/>
  <c r="AN418" i="3"/>
  <c r="BH418" i="3"/>
  <c r="BI418" i="3"/>
  <c r="BJ418" i="3"/>
  <c r="D419" i="3"/>
  <c r="E419" i="3"/>
  <c r="F419" i="3"/>
  <c r="G419" i="3"/>
  <c r="H419" i="3"/>
  <c r="J419" i="3"/>
  <c r="K419" i="3"/>
  <c r="L419" i="3"/>
  <c r="M419" i="3"/>
  <c r="AN419" i="3"/>
  <c r="BH419" i="3"/>
  <c r="BI419" i="3"/>
  <c r="BJ419" i="3"/>
  <c r="D420" i="3"/>
  <c r="E420" i="3"/>
  <c r="F420" i="3"/>
  <c r="G420" i="3"/>
  <c r="H420" i="3"/>
  <c r="J420" i="3"/>
  <c r="K420" i="3"/>
  <c r="L420" i="3"/>
  <c r="M420" i="3"/>
  <c r="AN420" i="3"/>
  <c r="BH420" i="3"/>
  <c r="BI420" i="3"/>
  <c r="BJ420" i="3"/>
  <c r="D421" i="3"/>
  <c r="E421" i="3"/>
  <c r="F421" i="3"/>
  <c r="G421" i="3"/>
  <c r="H421" i="3"/>
  <c r="J421" i="3"/>
  <c r="K421" i="3"/>
  <c r="L421" i="3"/>
  <c r="M421" i="3"/>
  <c r="AN421" i="3"/>
  <c r="BH421" i="3"/>
  <c r="BI421" i="3"/>
  <c r="BJ421" i="3"/>
  <c r="D422" i="3"/>
  <c r="E422" i="3"/>
  <c r="F422" i="3"/>
  <c r="G422" i="3"/>
  <c r="H422" i="3"/>
  <c r="J422" i="3"/>
  <c r="K422" i="3"/>
  <c r="L422" i="3"/>
  <c r="M422" i="3"/>
  <c r="AN422" i="3"/>
  <c r="BH422" i="3"/>
  <c r="BI422" i="3"/>
  <c r="BJ422" i="3"/>
  <c r="D424" i="3"/>
  <c r="E424" i="3"/>
  <c r="F424" i="3"/>
  <c r="G424" i="3"/>
  <c r="H424" i="3"/>
  <c r="J424" i="3"/>
  <c r="K424" i="3"/>
  <c r="L424" i="3"/>
  <c r="M424" i="3"/>
  <c r="AN424" i="3"/>
  <c r="BH424" i="3"/>
  <c r="BI424" i="3"/>
  <c r="BJ424" i="3"/>
  <c r="D425" i="3"/>
  <c r="E425" i="3"/>
  <c r="F425" i="3"/>
  <c r="G425" i="3"/>
  <c r="H425" i="3"/>
  <c r="J425" i="3"/>
  <c r="K425" i="3"/>
  <c r="L425" i="3"/>
  <c r="M425" i="3"/>
  <c r="AN425" i="3"/>
  <c r="BH425" i="3"/>
  <c r="BI425" i="3"/>
  <c r="BJ425" i="3"/>
  <c r="D426" i="3"/>
  <c r="E426" i="3"/>
  <c r="F426" i="3"/>
  <c r="G426" i="3"/>
  <c r="H426" i="3"/>
  <c r="J426" i="3"/>
  <c r="K426" i="3"/>
  <c r="L426" i="3"/>
  <c r="M426" i="3"/>
  <c r="AN426" i="3"/>
  <c r="BH426" i="3"/>
  <c r="BI426" i="3"/>
  <c r="BJ426" i="3"/>
  <c r="D427" i="3"/>
  <c r="E427" i="3"/>
  <c r="F427" i="3"/>
  <c r="G427" i="3"/>
  <c r="H427" i="3"/>
  <c r="J427" i="3"/>
  <c r="K427" i="3"/>
  <c r="L427" i="3"/>
  <c r="M427" i="3"/>
  <c r="AN427" i="3"/>
  <c r="BH427" i="3"/>
  <c r="BI427" i="3"/>
  <c r="BJ427" i="3"/>
  <c r="D428" i="3"/>
  <c r="E428" i="3"/>
  <c r="F428" i="3"/>
  <c r="G428" i="3"/>
  <c r="H428" i="3"/>
  <c r="J428" i="3"/>
  <c r="K428" i="3"/>
  <c r="L428" i="3"/>
  <c r="M428" i="3"/>
  <c r="AN428" i="3"/>
  <c r="BH428" i="3"/>
  <c r="BI428" i="3"/>
  <c r="BJ428" i="3"/>
  <c r="D429" i="3"/>
  <c r="E429" i="3"/>
  <c r="F429" i="3"/>
  <c r="G429" i="3"/>
  <c r="H429" i="3"/>
  <c r="J429" i="3"/>
  <c r="K429" i="3"/>
  <c r="L429" i="3"/>
  <c r="M429" i="3"/>
  <c r="AN429" i="3"/>
  <c r="BH429" i="3"/>
  <c r="BI429" i="3"/>
  <c r="BJ429" i="3"/>
  <c r="D431" i="3"/>
  <c r="E431" i="3"/>
  <c r="F431" i="3"/>
  <c r="G431" i="3"/>
  <c r="H431" i="3"/>
  <c r="J431" i="3"/>
  <c r="K431" i="3"/>
  <c r="L431" i="3"/>
  <c r="M431" i="3"/>
  <c r="AN431" i="3"/>
  <c r="BH431" i="3"/>
  <c r="BI431" i="3"/>
  <c r="BJ431" i="3"/>
  <c r="D432" i="3"/>
  <c r="E432" i="3"/>
  <c r="F432" i="3"/>
  <c r="G432" i="3"/>
  <c r="H432" i="3"/>
  <c r="J432" i="3"/>
  <c r="K432" i="3"/>
  <c r="L432" i="3"/>
  <c r="M432" i="3"/>
  <c r="AN432" i="3"/>
  <c r="BH432" i="3"/>
  <c r="BI432" i="3"/>
  <c r="BJ432" i="3"/>
  <c r="D433" i="3"/>
  <c r="E433" i="3"/>
  <c r="F433" i="3"/>
  <c r="G433" i="3"/>
  <c r="H433" i="3"/>
  <c r="J433" i="3"/>
  <c r="K433" i="3"/>
  <c r="L433" i="3"/>
  <c r="M433" i="3"/>
  <c r="AN433" i="3"/>
  <c r="BH433" i="3"/>
  <c r="BI433" i="3"/>
  <c r="BJ433" i="3"/>
  <c r="D434" i="3"/>
  <c r="E434" i="3"/>
  <c r="F434" i="3"/>
  <c r="G434" i="3"/>
  <c r="H434" i="3"/>
  <c r="J434" i="3"/>
  <c r="K434" i="3"/>
  <c r="L434" i="3"/>
  <c r="M434" i="3"/>
  <c r="AN434" i="3"/>
  <c r="BH434" i="3"/>
  <c r="BI434" i="3"/>
  <c r="BJ434" i="3"/>
  <c r="D435" i="3"/>
  <c r="E435" i="3"/>
  <c r="F435" i="3"/>
  <c r="G435" i="3"/>
  <c r="H435" i="3"/>
  <c r="J435" i="3"/>
  <c r="K435" i="3"/>
  <c r="L435" i="3"/>
  <c r="M435" i="3"/>
  <c r="AN435" i="3"/>
  <c r="BH435" i="3"/>
  <c r="BI435" i="3"/>
  <c r="BJ435" i="3"/>
  <c r="D436" i="3"/>
  <c r="E436" i="3"/>
  <c r="F436" i="3"/>
  <c r="G436" i="3"/>
  <c r="H436" i="3"/>
  <c r="J436" i="3"/>
  <c r="K436" i="3"/>
  <c r="L436" i="3"/>
  <c r="M436" i="3"/>
  <c r="AN436" i="3"/>
  <c r="BH436" i="3"/>
  <c r="BI436" i="3"/>
  <c r="BJ436" i="3"/>
  <c r="D437" i="3"/>
  <c r="E437" i="3"/>
  <c r="F437" i="3"/>
  <c r="G437" i="3"/>
  <c r="H437" i="3"/>
  <c r="J437" i="3"/>
  <c r="K437" i="3"/>
  <c r="L437" i="3"/>
  <c r="M437" i="3"/>
  <c r="AN437" i="3"/>
  <c r="BH437" i="3"/>
  <c r="BI437" i="3"/>
  <c r="BJ437" i="3"/>
  <c r="D438" i="3"/>
  <c r="E438" i="3"/>
  <c r="F438" i="3"/>
  <c r="G438" i="3"/>
  <c r="H438" i="3"/>
  <c r="J438" i="3"/>
  <c r="K438" i="3"/>
  <c r="L438" i="3"/>
  <c r="M438" i="3"/>
  <c r="AN438" i="3"/>
  <c r="BH438" i="3"/>
  <c r="BI438" i="3"/>
  <c r="BJ438" i="3"/>
  <c r="D439" i="3"/>
  <c r="E439" i="3"/>
  <c r="F439" i="3"/>
  <c r="G439" i="3"/>
  <c r="H439" i="3"/>
  <c r="J439" i="3"/>
  <c r="K439" i="3"/>
  <c r="L439" i="3"/>
  <c r="M439" i="3"/>
  <c r="AN439" i="3"/>
  <c r="BH439" i="3"/>
  <c r="BI439" i="3"/>
  <c r="BJ439" i="3"/>
  <c r="D440" i="3"/>
  <c r="E440" i="3"/>
  <c r="F440" i="3"/>
  <c r="G440" i="3"/>
  <c r="H440" i="3"/>
  <c r="J440" i="3"/>
  <c r="K440" i="3"/>
  <c r="L440" i="3"/>
  <c r="M440" i="3"/>
  <c r="AN440" i="3"/>
  <c r="BH440" i="3"/>
  <c r="BI440" i="3"/>
  <c r="BJ440" i="3"/>
  <c r="D441" i="3"/>
  <c r="E441" i="3"/>
  <c r="F441" i="3"/>
  <c r="G441" i="3"/>
  <c r="H441" i="3"/>
  <c r="J441" i="3"/>
  <c r="K441" i="3"/>
  <c r="L441" i="3"/>
  <c r="M441" i="3"/>
  <c r="AN441" i="3"/>
  <c r="BH441" i="3"/>
  <c r="BI441" i="3"/>
  <c r="BJ441" i="3"/>
  <c r="D442" i="3"/>
  <c r="E442" i="3"/>
  <c r="F442" i="3"/>
  <c r="G442" i="3"/>
  <c r="H442" i="3"/>
  <c r="J442" i="3"/>
  <c r="K442" i="3"/>
  <c r="L442" i="3"/>
  <c r="M442" i="3"/>
  <c r="AN442" i="3"/>
  <c r="BH442" i="3"/>
  <c r="BI442" i="3"/>
  <c r="BJ442" i="3"/>
  <c r="D443" i="3"/>
  <c r="E443" i="3"/>
  <c r="F443" i="3"/>
  <c r="G443" i="3"/>
  <c r="H443" i="3"/>
  <c r="J443" i="3"/>
  <c r="K443" i="3"/>
  <c r="L443" i="3"/>
  <c r="M443" i="3"/>
  <c r="AN443" i="3"/>
  <c r="BH443" i="3"/>
  <c r="BI443" i="3"/>
  <c r="BJ443" i="3"/>
  <c r="D444" i="3"/>
  <c r="E444" i="3"/>
  <c r="F444" i="3"/>
  <c r="G444" i="3"/>
  <c r="H444" i="3"/>
  <c r="J444" i="3"/>
  <c r="K444" i="3"/>
  <c r="L444" i="3"/>
  <c r="M444" i="3"/>
  <c r="AN444" i="3"/>
  <c r="BH444" i="3"/>
  <c r="BI444" i="3"/>
  <c r="BJ444" i="3"/>
  <c r="D445" i="3"/>
  <c r="E445" i="3"/>
  <c r="F445" i="3"/>
  <c r="G445" i="3"/>
  <c r="H445" i="3"/>
  <c r="J445" i="3"/>
  <c r="K445" i="3"/>
  <c r="L445" i="3"/>
  <c r="M445" i="3"/>
  <c r="AN445" i="3"/>
  <c r="BH445" i="3"/>
  <c r="BI445" i="3"/>
  <c r="BJ445" i="3"/>
  <c r="D446" i="3"/>
  <c r="E446" i="3"/>
  <c r="F446" i="3"/>
  <c r="G446" i="3"/>
  <c r="H446" i="3"/>
  <c r="J446" i="3"/>
  <c r="K446" i="3"/>
  <c r="L446" i="3"/>
  <c r="M446" i="3"/>
  <c r="AN446" i="3"/>
  <c r="BH446" i="3"/>
  <c r="BI446" i="3"/>
  <c r="BJ446" i="3"/>
  <c r="D447" i="3"/>
  <c r="E447" i="3"/>
  <c r="F447" i="3"/>
  <c r="G447" i="3"/>
  <c r="H447" i="3"/>
  <c r="J447" i="3"/>
  <c r="K447" i="3"/>
  <c r="L447" i="3"/>
  <c r="M447" i="3"/>
  <c r="AN447" i="3"/>
  <c r="BH447" i="3"/>
  <c r="BI447" i="3"/>
  <c r="BJ447" i="3"/>
  <c r="D448" i="3"/>
  <c r="E448" i="3"/>
  <c r="F448" i="3"/>
  <c r="G448" i="3"/>
  <c r="H448" i="3"/>
  <c r="J448" i="3"/>
  <c r="K448" i="3"/>
  <c r="L448" i="3"/>
  <c r="M448" i="3"/>
  <c r="AN448" i="3"/>
  <c r="BH448" i="3"/>
  <c r="BI448" i="3"/>
  <c r="BJ448" i="3"/>
  <c r="D449" i="3"/>
  <c r="E449" i="3"/>
  <c r="F449" i="3"/>
  <c r="G449" i="3"/>
  <c r="H449" i="3"/>
  <c r="J449" i="3"/>
  <c r="K449" i="3"/>
  <c r="L449" i="3"/>
  <c r="M449" i="3"/>
  <c r="AN449" i="3"/>
  <c r="BH449" i="3"/>
  <c r="BI449" i="3"/>
  <c r="BJ449" i="3"/>
  <c r="D450" i="3"/>
  <c r="E450" i="3"/>
  <c r="F450" i="3"/>
  <c r="G450" i="3"/>
  <c r="H450" i="3"/>
  <c r="J450" i="3"/>
  <c r="K450" i="3"/>
  <c r="L450" i="3"/>
  <c r="M450" i="3"/>
  <c r="AN450" i="3"/>
  <c r="BH450" i="3"/>
  <c r="BI450" i="3"/>
  <c r="BJ450" i="3"/>
  <c r="D451" i="3"/>
  <c r="E451" i="3"/>
  <c r="F451" i="3"/>
  <c r="G451" i="3"/>
  <c r="H451" i="3"/>
  <c r="J451" i="3"/>
  <c r="K451" i="3"/>
  <c r="L451" i="3"/>
  <c r="M451" i="3"/>
  <c r="AN451" i="3"/>
  <c r="BH451" i="3"/>
  <c r="BI451" i="3"/>
  <c r="BJ451" i="3"/>
  <c r="D452" i="3"/>
  <c r="E452" i="3"/>
  <c r="F452" i="3"/>
  <c r="G452" i="3"/>
  <c r="H452" i="3"/>
  <c r="J452" i="3"/>
  <c r="K452" i="3"/>
  <c r="L452" i="3"/>
  <c r="M452" i="3"/>
  <c r="AN452" i="3"/>
  <c r="BH452" i="3"/>
  <c r="BI452" i="3"/>
  <c r="BJ452" i="3"/>
  <c r="D453" i="3"/>
  <c r="E453" i="3"/>
  <c r="F453" i="3"/>
  <c r="G453" i="3"/>
  <c r="H453" i="3"/>
  <c r="J453" i="3"/>
  <c r="K453" i="3"/>
  <c r="L453" i="3"/>
  <c r="M453" i="3"/>
  <c r="AN453" i="3"/>
  <c r="BH453" i="3"/>
  <c r="BI453" i="3"/>
  <c r="BJ453" i="3"/>
  <c r="D454" i="3"/>
  <c r="E454" i="3"/>
  <c r="F454" i="3"/>
  <c r="G454" i="3"/>
  <c r="H454" i="3"/>
  <c r="J454" i="3"/>
  <c r="K454" i="3"/>
  <c r="L454" i="3"/>
  <c r="M454" i="3"/>
  <c r="AN454" i="3"/>
  <c r="BH454" i="3"/>
  <c r="BI454" i="3"/>
  <c r="BJ454" i="3"/>
  <c r="D455" i="3"/>
  <c r="E455" i="3"/>
  <c r="F455" i="3"/>
  <c r="G455" i="3"/>
  <c r="H455" i="3"/>
  <c r="J455" i="3"/>
  <c r="K455" i="3"/>
  <c r="L455" i="3"/>
  <c r="M455" i="3"/>
  <c r="AN455" i="3"/>
  <c r="BH455" i="3"/>
  <c r="BI455" i="3"/>
  <c r="BJ455" i="3"/>
  <c r="D456" i="3"/>
  <c r="E456" i="3"/>
  <c r="F456" i="3"/>
  <c r="G456" i="3"/>
  <c r="H456" i="3"/>
  <c r="J456" i="3"/>
  <c r="K456" i="3"/>
  <c r="L456" i="3"/>
  <c r="M456" i="3"/>
  <c r="AN456" i="3"/>
  <c r="BH456" i="3"/>
  <c r="BI456" i="3"/>
  <c r="BJ456" i="3"/>
  <c r="D457" i="3"/>
  <c r="E457" i="3"/>
  <c r="F457" i="3"/>
  <c r="G457" i="3"/>
  <c r="H457" i="3"/>
  <c r="J457" i="3"/>
  <c r="K457" i="3"/>
  <c r="L457" i="3"/>
  <c r="M457" i="3"/>
  <c r="AN457" i="3"/>
  <c r="BH457" i="3"/>
  <c r="BI457" i="3"/>
  <c r="BJ457" i="3"/>
  <c r="D458" i="3"/>
  <c r="E458" i="3"/>
  <c r="F458" i="3"/>
  <c r="G458" i="3"/>
  <c r="H458" i="3"/>
  <c r="J458" i="3"/>
  <c r="K458" i="3"/>
  <c r="L458" i="3"/>
  <c r="M458" i="3"/>
  <c r="AN458" i="3"/>
  <c r="BH458" i="3"/>
  <c r="BI458" i="3"/>
  <c r="BJ458" i="3"/>
  <c r="D459" i="3"/>
  <c r="E459" i="3"/>
  <c r="F459" i="3"/>
  <c r="G459" i="3"/>
  <c r="H459" i="3"/>
  <c r="J459" i="3"/>
  <c r="K459" i="3"/>
  <c r="L459" i="3"/>
  <c r="M459" i="3"/>
  <c r="AN459" i="3"/>
  <c r="BH459" i="3"/>
  <c r="BI459" i="3"/>
  <c r="BJ459" i="3"/>
  <c r="D460" i="3"/>
  <c r="E460" i="3"/>
  <c r="F460" i="3"/>
  <c r="G460" i="3"/>
  <c r="H460" i="3"/>
  <c r="J460" i="3"/>
  <c r="K460" i="3"/>
  <c r="L460" i="3"/>
  <c r="M460" i="3"/>
  <c r="AN460" i="3"/>
  <c r="BH460" i="3"/>
  <c r="BI460" i="3"/>
  <c r="BJ460" i="3"/>
  <c r="D461" i="3"/>
  <c r="E461" i="3"/>
  <c r="F461" i="3"/>
  <c r="G461" i="3"/>
  <c r="H461" i="3"/>
  <c r="J461" i="3"/>
  <c r="K461" i="3"/>
  <c r="L461" i="3"/>
  <c r="M461" i="3"/>
  <c r="AN461" i="3"/>
  <c r="BH461" i="3"/>
  <c r="BI461" i="3"/>
  <c r="BJ461" i="3"/>
  <c r="D462" i="3"/>
  <c r="E462" i="3"/>
  <c r="F462" i="3"/>
  <c r="G462" i="3"/>
  <c r="H462" i="3"/>
  <c r="J462" i="3"/>
  <c r="K462" i="3"/>
  <c r="L462" i="3"/>
  <c r="M462" i="3"/>
  <c r="AN462" i="3"/>
  <c r="BH462" i="3"/>
  <c r="BI462" i="3"/>
  <c r="BJ462" i="3"/>
  <c r="D463" i="3"/>
  <c r="E463" i="3"/>
  <c r="F463" i="3"/>
  <c r="G463" i="3"/>
  <c r="H463" i="3"/>
  <c r="J463" i="3"/>
  <c r="K463" i="3"/>
  <c r="L463" i="3"/>
  <c r="M463" i="3"/>
  <c r="AN463" i="3"/>
  <c r="BH463" i="3"/>
  <c r="BI463" i="3"/>
  <c r="BJ463" i="3"/>
  <c r="D464" i="3"/>
  <c r="E464" i="3"/>
  <c r="F464" i="3"/>
  <c r="G464" i="3"/>
  <c r="H464" i="3"/>
  <c r="J464" i="3"/>
  <c r="K464" i="3"/>
  <c r="L464" i="3"/>
  <c r="M464" i="3"/>
  <c r="AN464" i="3"/>
  <c r="BH464" i="3"/>
  <c r="BI464" i="3"/>
  <c r="BJ464" i="3"/>
  <c r="D465" i="3"/>
  <c r="E465" i="3"/>
  <c r="F465" i="3"/>
  <c r="G465" i="3"/>
  <c r="H465" i="3"/>
  <c r="J465" i="3"/>
  <c r="K465" i="3"/>
  <c r="L465" i="3"/>
  <c r="M465" i="3"/>
  <c r="AN465" i="3"/>
  <c r="BH465" i="3"/>
  <c r="BI465" i="3"/>
  <c r="BJ465" i="3"/>
  <c r="D466" i="3"/>
  <c r="E466" i="3"/>
  <c r="F466" i="3"/>
  <c r="G466" i="3"/>
  <c r="H466" i="3"/>
  <c r="J466" i="3"/>
  <c r="K466" i="3"/>
  <c r="L466" i="3"/>
  <c r="M466" i="3"/>
  <c r="AN466" i="3"/>
  <c r="BH466" i="3"/>
  <c r="BI466" i="3"/>
  <c r="BJ466" i="3"/>
  <c r="D467" i="3"/>
  <c r="E467" i="3"/>
  <c r="F467" i="3"/>
  <c r="G467" i="3"/>
  <c r="H467" i="3"/>
  <c r="J467" i="3"/>
  <c r="K467" i="3"/>
  <c r="L467" i="3"/>
  <c r="M467" i="3"/>
  <c r="AN467" i="3"/>
  <c r="BH467" i="3"/>
  <c r="BI467" i="3"/>
  <c r="BJ467" i="3"/>
  <c r="D468" i="3"/>
  <c r="E468" i="3"/>
  <c r="F468" i="3"/>
  <c r="G468" i="3"/>
  <c r="H468" i="3"/>
  <c r="J468" i="3"/>
  <c r="K468" i="3"/>
  <c r="L468" i="3"/>
  <c r="M468" i="3"/>
  <c r="AN468" i="3"/>
  <c r="BH468" i="3"/>
  <c r="BI468" i="3"/>
  <c r="BJ468" i="3"/>
  <c r="D469" i="3"/>
  <c r="E469" i="3"/>
  <c r="F469" i="3"/>
  <c r="G469" i="3"/>
  <c r="H469" i="3"/>
  <c r="J469" i="3"/>
  <c r="K469" i="3"/>
  <c r="L469" i="3"/>
  <c r="M469" i="3"/>
  <c r="AN469" i="3"/>
  <c r="BH469" i="3"/>
  <c r="BI469" i="3"/>
  <c r="BJ469" i="3"/>
  <c r="D471" i="3"/>
  <c r="E471" i="3"/>
  <c r="F471" i="3"/>
  <c r="G471" i="3"/>
  <c r="H471" i="3"/>
  <c r="J471" i="3"/>
  <c r="K471" i="3"/>
  <c r="L471" i="3"/>
  <c r="M471" i="3"/>
  <c r="AN471" i="3"/>
  <c r="BH471" i="3"/>
  <c r="BI471" i="3"/>
  <c r="BJ471" i="3"/>
  <c r="D473" i="3"/>
  <c r="E473" i="3"/>
  <c r="F473" i="3"/>
  <c r="G473" i="3"/>
  <c r="H473" i="3"/>
  <c r="J473" i="3"/>
  <c r="K473" i="3"/>
  <c r="L473" i="3"/>
  <c r="M473" i="3"/>
  <c r="AN473" i="3"/>
  <c r="BH473" i="3"/>
  <c r="BI473" i="3"/>
  <c r="BJ473" i="3"/>
  <c r="D474" i="3"/>
  <c r="E474" i="3"/>
  <c r="F474" i="3"/>
  <c r="G474" i="3"/>
  <c r="H474" i="3"/>
  <c r="J474" i="3"/>
  <c r="K474" i="3"/>
  <c r="L474" i="3"/>
  <c r="M474" i="3"/>
  <c r="AN474" i="3"/>
  <c r="BH474" i="3"/>
  <c r="BI474" i="3"/>
  <c r="BJ474" i="3"/>
  <c r="D475" i="3"/>
  <c r="E475" i="3"/>
  <c r="F475" i="3"/>
  <c r="G475" i="3"/>
  <c r="H475" i="3"/>
  <c r="J475" i="3"/>
  <c r="K475" i="3"/>
  <c r="L475" i="3"/>
  <c r="M475" i="3"/>
  <c r="AN475" i="3"/>
  <c r="BH475" i="3"/>
  <c r="BI475" i="3"/>
  <c r="BJ475" i="3"/>
  <c r="D476" i="3"/>
  <c r="E476" i="3"/>
  <c r="F476" i="3"/>
  <c r="G476" i="3"/>
  <c r="H476" i="3"/>
  <c r="J476" i="3"/>
  <c r="K476" i="3"/>
  <c r="L476" i="3"/>
  <c r="M476" i="3"/>
  <c r="AN476" i="3"/>
  <c r="BH476" i="3"/>
  <c r="BI476" i="3"/>
  <c r="BJ476" i="3"/>
  <c r="D477" i="3"/>
  <c r="E477" i="3"/>
  <c r="F477" i="3"/>
  <c r="G477" i="3"/>
  <c r="H477" i="3"/>
  <c r="J477" i="3"/>
  <c r="K477" i="3"/>
  <c r="L477" i="3"/>
  <c r="M477" i="3"/>
  <c r="AN477" i="3"/>
  <c r="BH477" i="3"/>
  <c r="BI477" i="3"/>
  <c r="BJ477" i="3"/>
  <c r="D480" i="3"/>
  <c r="E480" i="3"/>
  <c r="F480" i="3"/>
  <c r="G480" i="3"/>
  <c r="H480" i="3"/>
  <c r="J480" i="3"/>
  <c r="K480" i="3"/>
  <c r="L480" i="3"/>
  <c r="M480" i="3"/>
  <c r="AN480" i="3"/>
  <c r="BH480" i="3"/>
  <c r="BI480" i="3"/>
  <c r="BJ480" i="3"/>
  <c r="D481" i="3"/>
  <c r="E481" i="3"/>
  <c r="F481" i="3"/>
  <c r="G481" i="3"/>
  <c r="H481" i="3"/>
  <c r="J481" i="3"/>
  <c r="K481" i="3"/>
  <c r="L481" i="3"/>
  <c r="M481" i="3"/>
  <c r="AN481" i="3"/>
  <c r="BH481" i="3"/>
  <c r="BI481" i="3"/>
  <c r="BJ481" i="3"/>
  <c r="D482" i="3"/>
  <c r="E482" i="3"/>
  <c r="F482" i="3"/>
  <c r="G482" i="3"/>
  <c r="H482" i="3"/>
  <c r="J482" i="3"/>
  <c r="K482" i="3"/>
  <c r="L482" i="3"/>
  <c r="M482" i="3"/>
  <c r="AN482" i="3"/>
  <c r="BH482" i="3"/>
  <c r="BI482" i="3"/>
  <c r="BJ482" i="3"/>
  <c r="D483" i="3"/>
  <c r="E483" i="3"/>
  <c r="F483" i="3"/>
  <c r="G483" i="3"/>
  <c r="H483" i="3"/>
  <c r="J483" i="3"/>
  <c r="K483" i="3"/>
  <c r="L483" i="3"/>
  <c r="M483" i="3"/>
  <c r="AN483" i="3"/>
  <c r="BH483" i="3"/>
  <c r="BI483" i="3"/>
  <c r="BJ483" i="3"/>
  <c r="D484" i="3"/>
  <c r="E484" i="3"/>
  <c r="F484" i="3"/>
  <c r="G484" i="3"/>
  <c r="H484" i="3"/>
  <c r="J484" i="3"/>
  <c r="K484" i="3"/>
  <c r="L484" i="3"/>
  <c r="M484" i="3"/>
  <c r="AN484" i="3"/>
  <c r="BH484" i="3"/>
  <c r="BI484" i="3"/>
  <c r="BJ484" i="3"/>
  <c r="D485" i="3"/>
  <c r="E485" i="3"/>
  <c r="F485" i="3"/>
  <c r="G485" i="3"/>
  <c r="H485" i="3"/>
  <c r="J485" i="3"/>
  <c r="K485" i="3"/>
  <c r="L485" i="3"/>
  <c r="M485" i="3"/>
  <c r="AN485" i="3"/>
  <c r="BH485" i="3"/>
  <c r="BI485" i="3"/>
  <c r="BJ485" i="3"/>
  <c r="D488" i="3"/>
  <c r="E488" i="3"/>
  <c r="F488" i="3"/>
  <c r="G488" i="3"/>
  <c r="H488" i="3"/>
  <c r="J488" i="3"/>
  <c r="K488" i="3"/>
  <c r="L488" i="3"/>
  <c r="M488" i="3"/>
  <c r="AN488" i="3"/>
  <c r="BH488" i="3"/>
  <c r="BI488" i="3"/>
  <c r="BJ488" i="3"/>
  <c r="D489" i="3"/>
  <c r="E489" i="3"/>
  <c r="F489" i="3"/>
  <c r="G489" i="3"/>
  <c r="H489" i="3"/>
  <c r="J489" i="3"/>
  <c r="K489" i="3"/>
  <c r="L489" i="3"/>
  <c r="M489" i="3"/>
  <c r="AN489" i="3"/>
  <c r="BH489" i="3"/>
  <c r="BI489" i="3"/>
  <c r="BJ489" i="3"/>
  <c r="D490" i="3"/>
  <c r="E490" i="3"/>
  <c r="F490" i="3"/>
  <c r="G490" i="3"/>
  <c r="H490" i="3"/>
  <c r="J490" i="3"/>
  <c r="K490" i="3"/>
  <c r="L490" i="3"/>
  <c r="M490" i="3"/>
  <c r="AN490" i="3"/>
  <c r="BH490" i="3"/>
  <c r="BI490" i="3"/>
  <c r="BJ490" i="3"/>
  <c r="D491" i="3"/>
  <c r="E491" i="3"/>
  <c r="F491" i="3"/>
  <c r="G491" i="3"/>
  <c r="H491" i="3"/>
  <c r="J491" i="3"/>
  <c r="K491" i="3"/>
  <c r="L491" i="3"/>
  <c r="M491" i="3"/>
  <c r="AN491" i="3"/>
  <c r="BH491" i="3"/>
  <c r="BI491" i="3"/>
  <c r="BJ491" i="3"/>
  <c r="D492" i="3"/>
  <c r="E492" i="3"/>
  <c r="F492" i="3"/>
  <c r="G492" i="3"/>
  <c r="H492" i="3"/>
  <c r="J492" i="3"/>
  <c r="K492" i="3"/>
  <c r="L492" i="3"/>
  <c r="M492" i="3"/>
  <c r="AN492" i="3"/>
  <c r="BH492" i="3"/>
  <c r="BI492" i="3"/>
  <c r="BJ492" i="3"/>
  <c r="D493" i="3"/>
  <c r="E493" i="3"/>
  <c r="F493" i="3"/>
  <c r="G493" i="3"/>
  <c r="H493" i="3"/>
  <c r="J493" i="3"/>
  <c r="K493" i="3"/>
  <c r="L493" i="3"/>
  <c r="M493" i="3"/>
  <c r="AN493" i="3"/>
  <c r="BH493" i="3"/>
  <c r="BI493" i="3"/>
  <c r="BJ493" i="3"/>
  <c r="D494" i="3"/>
  <c r="E494" i="3"/>
  <c r="F494" i="3"/>
  <c r="G494" i="3"/>
  <c r="H494" i="3"/>
  <c r="J494" i="3"/>
  <c r="K494" i="3"/>
  <c r="L494" i="3"/>
  <c r="M494" i="3"/>
  <c r="AN494" i="3"/>
  <c r="BH494" i="3"/>
  <c r="BI494" i="3"/>
  <c r="BJ494" i="3"/>
  <c r="D495" i="3"/>
  <c r="E495" i="3"/>
  <c r="F495" i="3"/>
  <c r="G495" i="3"/>
  <c r="H495" i="3"/>
  <c r="J495" i="3"/>
  <c r="K495" i="3"/>
  <c r="L495" i="3"/>
  <c r="M495" i="3"/>
  <c r="AN495" i="3"/>
  <c r="BH495" i="3"/>
  <c r="BI495" i="3"/>
  <c r="BJ495" i="3"/>
  <c r="D496" i="3"/>
  <c r="E496" i="3"/>
  <c r="F496" i="3"/>
  <c r="G496" i="3"/>
  <c r="H496" i="3"/>
  <c r="J496" i="3"/>
  <c r="K496" i="3"/>
  <c r="L496" i="3"/>
  <c r="M496" i="3"/>
  <c r="AN496" i="3"/>
  <c r="BH496" i="3"/>
  <c r="BI496" i="3"/>
  <c r="BJ496" i="3"/>
  <c r="D497" i="3"/>
  <c r="E497" i="3"/>
  <c r="F497" i="3"/>
  <c r="G497" i="3"/>
  <c r="H497" i="3"/>
  <c r="J497" i="3"/>
  <c r="K497" i="3"/>
  <c r="L497" i="3"/>
  <c r="M497" i="3"/>
  <c r="AN497" i="3"/>
  <c r="BH497" i="3"/>
  <c r="BI497" i="3"/>
  <c r="BJ497" i="3"/>
  <c r="D498" i="3"/>
  <c r="E498" i="3"/>
  <c r="F498" i="3"/>
  <c r="G498" i="3"/>
  <c r="H498" i="3"/>
  <c r="J498" i="3"/>
  <c r="K498" i="3"/>
  <c r="L498" i="3"/>
  <c r="M498" i="3"/>
  <c r="AN498" i="3"/>
  <c r="BH498" i="3"/>
  <c r="BI498" i="3"/>
  <c r="BJ498" i="3"/>
  <c r="D500" i="3"/>
  <c r="E500" i="3"/>
  <c r="F500" i="3"/>
  <c r="G500" i="3"/>
  <c r="H500" i="3"/>
  <c r="J500" i="3"/>
  <c r="K500" i="3"/>
  <c r="L500" i="3"/>
  <c r="M500" i="3"/>
  <c r="AN500" i="3"/>
  <c r="BH500" i="3"/>
  <c r="BI500" i="3"/>
  <c r="BJ500" i="3"/>
  <c r="D501" i="3"/>
  <c r="E501" i="3"/>
  <c r="F501" i="3"/>
  <c r="G501" i="3"/>
  <c r="H501" i="3"/>
  <c r="J501" i="3"/>
  <c r="K501" i="3"/>
  <c r="L501" i="3"/>
  <c r="M501" i="3"/>
  <c r="AN501" i="3"/>
  <c r="BH501" i="3"/>
  <c r="BI501" i="3"/>
  <c r="BJ501" i="3"/>
  <c r="D502" i="3"/>
  <c r="E502" i="3"/>
  <c r="F502" i="3"/>
  <c r="G502" i="3"/>
  <c r="H502" i="3"/>
  <c r="J502" i="3"/>
  <c r="K502" i="3"/>
  <c r="L502" i="3"/>
  <c r="M502" i="3"/>
  <c r="AN502" i="3"/>
  <c r="BH502" i="3"/>
  <c r="BI502" i="3"/>
  <c r="BJ502" i="3"/>
  <c r="D503" i="3"/>
  <c r="E503" i="3"/>
  <c r="F503" i="3"/>
  <c r="G503" i="3"/>
  <c r="H503" i="3"/>
  <c r="J503" i="3"/>
  <c r="K503" i="3"/>
  <c r="L503" i="3"/>
  <c r="M503" i="3"/>
  <c r="AN503" i="3"/>
  <c r="BH503" i="3"/>
  <c r="BI503" i="3"/>
  <c r="BJ503" i="3"/>
  <c r="D504" i="3"/>
  <c r="E504" i="3"/>
  <c r="F504" i="3"/>
  <c r="G504" i="3"/>
  <c r="H504" i="3"/>
  <c r="J504" i="3"/>
  <c r="K504" i="3"/>
  <c r="L504" i="3"/>
  <c r="M504" i="3"/>
  <c r="AN504" i="3"/>
  <c r="BH504" i="3"/>
  <c r="BI504" i="3"/>
  <c r="BJ504" i="3"/>
  <c r="D505" i="3"/>
  <c r="E505" i="3"/>
  <c r="F505" i="3"/>
  <c r="G505" i="3"/>
  <c r="H505" i="3"/>
  <c r="J505" i="3"/>
  <c r="K505" i="3"/>
  <c r="L505" i="3"/>
  <c r="M505" i="3"/>
  <c r="AN505" i="3"/>
  <c r="BH505" i="3"/>
  <c r="BI505" i="3"/>
  <c r="BJ505" i="3"/>
  <c r="D506" i="3"/>
  <c r="E506" i="3"/>
  <c r="F506" i="3"/>
  <c r="G506" i="3"/>
  <c r="H506" i="3"/>
  <c r="J506" i="3"/>
  <c r="K506" i="3"/>
  <c r="L506" i="3"/>
  <c r="M506" i="3"/>
  <c r="AN506" i="3"/>
  <c r="BH506" i="3"/>
  <c r="BI506" i="3"/>
  <c r="BJ506" i="3"/>
  <c r="D507" i="3"/>
  <c r="E507" i="3"/>
  <c r="F507" i="3"/>
  <c r="G507" i="3"/>
  <c r="H507" i="3"/>
  <c r="J507" i="3"/>
  <c r="K507" i="3"/>
  <c r="L507" i="3"/>
  <c r="M507" i="3"/>
  <c r="AN507" i="3"/>
  <c r="BH507" i="3"/>
  <c r="BI507" i="3"/>
  <c r="BJ507" i="3"/>
  <c r="D508" i="3"/>
  <c r="E508" i="3"/>
  <c r="F508" i="3"/>
  <c r="G508" i="3"/>
  <c r="H508" i="3"/>
  <c r="J508" i="3"/>
  <c r="K508" i="3"/>
  <c r="L508" i="3"/>
  <c r="M508" i="3"/>
  <c r="AN508" i="3"/>
  <c r="BH508" i="3"/>
  <c r="BI508" i="3"/>
  <c r="BJ508" i="3"/>
  <c r="D509" i="3"/>
  <c r="E509" i="3"/>
  <c r="F509" i="3"/>
  <c r="G509" i="3"/>
  <c r="H509" i="3"/>
  <c r="J509" i="3"/>
  <c r="K509" i="3"/>
  <c r="L509" i="3"/>
  <c r="M509" i="3"/>
  <c r="AN509" i="3"/>
  <c r="BH509" i="3"/>
  <c r="BI509" i="3"/>
  <c r="BJ509" i="3"/>
  <c r="D510" i="3"/>
  <c r="E510" i="3"/>
  <c r="F510" i="3"/>
  <c r="G510" i="3"/>
  <c r="H510" i="3"/>
  <c r="J510" i="3"/>
  <c r="K510" i="3"/>
  <c r="L510" i="3"/>
  <c r="M510" i="3"/>
  <c r="AN510" i="3"/>
  <c r="BH510" i="3"/>
  <c r="BI510" i="3"/>
  <c r="BJ510" i="3"/>
  <c r="D511" i="3"/>
  <c r="E511" i="3"/>
  <c r="F511" i="3"/>
  <c r="G511" i="3"/>
  <c r="H511" i="3"/>
  <c r="J511" i="3"/>
  <c r="K511" i="3"/>
  <c r="L511" i="3"/>
  <c r="M511" i="3"/>
  <c r="AN511" i="3"/>
  <c r="BH511" i="3"/>
  <c r="BI511" i="3"/>
  <c r="BJ511" i="3"/>
  <c r="D512" i="3"/>
  <c r="E512" i="3"/>
  <c r="F512" i="3"/>
  <c r="G512" i="3"/>
  <c r="H512" i="3"/>
  <c r="J512" i="3"/>
  <c r="K512" i="3"/>
  <c r="L512" i="3"/>
  <c r="M512" i="3"/>
  <c r="AN512" i="3"/>
  <c r="BH512" i="3"/>
  <c r="BI512" i="3"/>
  <c r="BJ512" i="3"/>
  <c r="D513" i="3"/>
  <c r="E513" i="3"/>
  <c r="F513" i="3"/>
  <c r="G513" i="3"/>
  <c r="H513" i="3"/>
  <c r="J513" i="3"/>
  <c r="K513" i="3"/>
  <c r="L513" i="3"/>
  <c r="M513" i="3"/>
  <c r="AN513" i="3"/>
  <c r="BH513" i="3"/>
  <c r="BI513" i="3"/>
  <c r="BJ513" i="3"/>
  <c r="D514" i="3"/>
  <c r="E514" i="3"/>
  <c r="F514" i="3"/>
  <c r="G514" i="3"/>
  <c r="H514" i="3"/>
  <c r="J514" i="3"/>
  <c r="K514" i="3"/>
  <c r="L514" i="3"/>
  <c r="M514" i="3"/>
  <c r="AN514" i="3"/>
  <c r="BH514" i="3"/>
  <c r="BI514" i="3"/>
  <c r="BJ514" i="3"/>
  <c r="D515" i="3"/>
  <c r="E515" i="3"/>
  <c r="F515" i="3"/>
  <c r="G515" i="3"/>
  <c r="H515" i="3"/>
  <c r="J515" i="3"/>
  <c r="K515" i="3"/>
  <c r="L515" i="3"/>
  <c r="M515" i="3"/>
  <c r="AN515" i="3"/>
  <c r="BH515" i="3"/>
  <c r="BI515" i="3"/>
  <c r="BJ515" i="3"/>
  <c r="D516" i="3"/>
  <c r="E516" i="3"/>
  <c r="F516" i="3"/>
  <c r="G516" i="3"/>
  <c r="H516" i="3"/>
  <c r="J516" i="3"/>
  <c r="K516" i="3"/>
  <c r="L516" i="3"/>
  <c r="M516" i="3"/>
  <c r="AN516" i="3"/>
  <c r="BH516" i="3"/>
  <c r="BI516" i="3"/>
  <c r="BJ516" i="3"/>
  <c r="D517" i="3"/>
  <c r="E517" i="3"/>
  <c r="F517" i="3"/>
  <c r="G517" i="3"/>
  <c r="H517" i="3"/>
  <c r="J517" i="3"/>
  <c r="K517" i="3"/>
  <c r="L517" i="3"/>
  <c r="M517" i="3"/>
  <c r="AN517" i="3"/>
  <c r="BH517" i="3"/>
  <c r="BI517" i="3"/>
  <c r="BJ517" i="3"/>
  <c r="D518" i="3"/>
  <c r="E518" i="3"/>
  <c r="F518" i="3"/>
  <c r="G518" i="3"/>
  <c r="H518" i="3"/>
  <c r="J518" i="3"/>
  <c r="K518" i="3"/>
  <c r="L518" i="3"/>
  <c r="M518" i="3"/>
  <c r="AN518" i="3"/>
  <c r="BH518" i="3"/>
  <c r="BI518" i="3"/>
  <c r="BJ518" i="3"/>
  <c r="D519" i="3"/>
  <c r="E519" i="3"/>
  <c r="F519" i="3"/>
  <c r="G519" i="3"/>
  <c r="H519" i="3"/>
  <c r="J519" i="3"/>
  <c r="K519" i="3"/>
  <c r="L519" i="3"/>
  <c r="M519" i="3"/>
  <c r="AN519" i="3"/>
  <c r="BH519" i="3"/>
  <c r="BI519" i="3"/>
  <c r="BJ519" i="3"/>
  <c r="D520" i="3"/>
  <c r="E520" i="3"/>
  <c r="F520" i="3"/>
  <c r="G520" i="3"/>
  <c r="H520" i="3"/>
  <c r="J520" i="3"/>
  <c r="K520" i="3"/>
  <c r="L520" i="3"/>
  <c r="M520" i="3"/>
  <c r="AN520" i="3"/>
  <c r="BH520" i="3"/>
  <c r="BI520" i="3"/>
  <c r="BJ520" i="3"/>
  <c r="D521" i="3"/>
  <c r="E521" i="3"/>
  <c r="F521" i="3"/>
  <c r="G521" i="3"/>
  <c r="H521" i="3"/>
  <c r="J521" i="3"/>
  <c r="K521" i="3"/>
  <c r="L521" i="3"/>
  <c r="M521" i="3"/>
  <c r="AN521" i="3"/>
  <c r="BH521" i="3"/>
  <c r="BI521" i="3"/>
  <c r="BJ521" i="3"/>
  <c r="D522" i="3"/>
  <c r="E522" i="3"/>
  <c r="F522" i="3"/>
  <c r="G522" i="3"/>
  <c r="H522" i="3"/>
  <c r="J522" i="3"/>
  <c r="K522" i="3"/>
  <c r="L522" i="3"/>
  <c r="M522" i="3"/>
  <c r="AN522" i="3"/>
  <c r="BH522" i="3"/>
  <c r="BI522" i="3"/>
  <c r="BJ522" i="3"/>
  <c r="D523" i="3"/>
  <c r="E523" i="3"/>
  <c r="F523" i="3"/>
  <c r="G523" i="3"/>
  <c r="H523" i="3"/>
  <c r="J523" i="3"/>
  <c r="K523" i="3"/>
  <c r="L523" i="3"/>
  <c r="M523" i="3"/>
  <c r="AN523" i="3"/>
  <c r="BH523" i="3"/>
  <c r="BI523" i="3"/>
  <c r="BJ523" i="3"/>
  <c r="D524" i="3"/>
  <c r="E524" i="3"/>
  <c r="F524" i="3"/>
  <c r="G524" i="3"/>
  <c r="H524" i="3"/>
  <c r="J524" i="3"/>
  <c r="K524" i="3"/>
  <c r="L524" i="3"/>
  <c r="M524" i="3"/>
  <c r="AN524" i="3"/>
  <c r="BH524" i="3"/>
  <c r="BI524" i="3"/>
  <c r="BJ524" i="3"/>
  <c r="D525" i="3"/>
  <c r="E525" i="3"/>
  <c r="F525" i="3"/>
  <c r="G525" i="3"/>
  <c r="H525" i="3"/>
  <c r="J525" i="3"/>
  <c r="K525" i="3"/>
  <c r="L525" i="3"/>
  <c r="M525" i="3"/>
  <c r="AN525" i="3"/>
  <c r="BH525" i="3"/>
  <c r="BI525" i="3"/>
  <c r="BJ525" i="3"/>
  <c r="D526" i="3"/>
  <c r="E526" i="3"/>
  <c r="F526" i="3"/>
  <c r="G526" i="3"/>
  <c r="H526" i="3"/>
  <c r="J526" i="3"/>
  <c r="K526" i="3"/>
  <c r="L526" i="3"/>
  <c r="M526" i="3"/>
  <c r="AN526" i="3"/>
  <c r="BH526" i="3"/>
  <c r="BI526" i="3"/>
  <c r="BJ526" i="3"/>
  <c r="D344" i="3"/>
  <c r="E344" i="3"/>
  <c r="F344" i="3"/>
  <c r="G344" i="3"/>
  <c r="H344" i="3"/>
  <c r="J344" i="3"/>
  <c r="K344" i="3"/>
  <c r="L344" i="3"/>
  <c r="M344" i="3"/>
  <c r="AN344" i="3"/>
  <c r="BH344" i="3"/>
  <c r="BI344" i="3"/>
  <c r="BJ344" i="3"/>
  <c r="D527" i="3"/>
  <c r="E527" i="3"/>
  <c r="F527" i="3"/>
  <c r="G527" i="3"/>
  <c r="H527" i="3"/>
  <c r="J527" i="3"/>
  <c r="K527" i="3"/>
  <c r="L527" i="3"/>
  <c r="M527" i="3"/>
  <c r="AN527" i="3"/>
  <c r="BH527" i="3"/>
  <c r="BI527" i="3"/>
  <c r="BJ527" i="3"/>
  <c r="D528" i="3"/>
  <c r="E528" i="3"/>
  <c r="F528" i="3"/>
  <c r="G528" i="3"/>
  <c r="H528" i="3"/>
  <c r="J528" i="3"/>
  <c r="K528" i="3"/>
  <c r="L528" i="3"/>
  <c r="M528" i="3"/>
  <c r="AN528" i="3"/>
  <c r="BH528" i="3"/>
  <c r="BI528" i="3"/>
  <c r="BJ528" i="3"/>
  <c r="D529" i="3"/>
  <c r="E529" i="3"/>
  <c r="F529" i="3"/>
  <c r="G529" i="3"/>
  <c r="H529" i="3"/>
  <c r="J529" i="3"/>
  <c r="K529" i="3"/>
  <c r="L529" i="3"/>
  <c r="M529" i="3"/>
  <c r="AN529" i="3"/>
  <c r="BH529" i="3"/>
  <c r="BI529" i="3"/>
  <c r="BJ529" i="3"/>
  <c r="D530" i="3"/>
  <c r="E530" i="3"/>
  <c r="F530" i="3"/>
  <c r="G530" i="3"/>
  <c r="H530" i="3"/>
  <c r="J530" i="3"/>
  <c r="K530" i="3"/>
  <c r="L530" i="3"/>
  <c r="M530" i="3"/>
  <c r="AN530" i="3"/>
  <c r="BH530" i="3"/>
  <c r="BI530" i="3"/>
  <c r="BJ530" i="3"/>
  <c r="D531" i="3"/>
  <c r="E531" i="3"/>
  <c r="F531" i="3"/>
  <c r="G531" i="3"/>
  <c r="H531" i="3"/>
  <c r="J531" i="3"/>
  <c r="K531" i="3"/>
  <c r="L531" i="3"/>
  <c r="M531" i="3"/>
  <c r="AN531" i="3"/>
  <c r="BH531" i="3"/>
  <c r="BI531" i="3"/>
  <c r="BJ531" i="3"/>
  <c r="D532" i="3"/>
  <c r="E532" i="3"/>
  <c r="F532" i="3"/>
  <c r="G532" i="3"/>
  <c r="H532" i="3"/>
  <c r="J532" i="3"/>
  <c r="K532" i="3"/>
  <c r="L532" i="3"/>
  <c r="M532" i="3"/>
  <c r="AN532" i="3"/>
  <c r="BH532" i="3"/>
  <c r="BI532" i="3"/>
  <c r="BJ532" i="3"/>
  <c r="D533" i="3"/>
  <c r="E533" i="3"/>
  <c r="F533" i="3"/>
  <c r="G533" i="3"/>
  <c r="H533" i="3"/>
  <c r="J533" i="3"/>
  <c r="K533" i="3"/>
  <c r="L533" i="3"/>
  <c r="M533" i="3"/>
  <c r="AN533" i="3"/>
  <c r="BH533" i="3"/>
  <c r="BI533" i="3"/>
  <c r="BJ533" i="3"/>
  <c r="D534" i="3"/>
  <c r="E534" i="3"/>
  <c r="F534" i="3"/>
  <c r="G534" i="3"/>
  <c r="H534" i="3"/>
  <c r="J534" i="3"/>
  <c r="K534" i="3"/>
  <c r="L534" i="3"/>
  <c r="M534" i="3"/>
  <c r="AN534" i="3"/>
  <c r="BH534" i="3"/>
  <c r="BI534" i="3"/>
  <c r="BJ534" i="3"/>
  <c r="D536" i="3"/>
  <c r="E536" i="3"/>
  <c r="F536" i="3"/>
  <c r="G536" i="3"/>
  <c r="H536" i="3"/>
  <c r="J536" i="3"/>
  <c r="K536" i="3"/>
  <c r="L536" i="3"/>
  <c r="M536" i="3"/>
  <c r="AN536" i="3"/>
  <c r="BH536" i="3"/>
  <c r="BI536" i="3"/>
  <c r="BJ536" i="3"/>
  <c r="D537" i="3"/>
  <c r="E537" i="3"/>
  <c r="F537" i="3"/>
  <c r="G537" i="3"/>
  <c r="H537" i="3"/>
  <c r="J537" i="3"/>
  <c r="K537" i="3"/>
  <c r="L537" i="3"/>
  <c r="M537" i="3"/>
  <c r="AN537" i="3"/>
  <c r="BH537" i="3"/>
  <c r="BI537" i="3"/>
  <c r="BJ537" i="3"/>
  <c r="D538" i="3"/>
  <c r="E538" i="3"/>
  <c r="F538" i="3"/>
  <c r="G538" i="3"/>
  <c r="H538" i="3"/>
  <c r="J538" i="3"/>
  <c r="K538" i="3"/>
  <c r="L538" i="3"/>
  <c r="M538" i="3"/>
  <c r="AN538" i="3"/>
  <c r="BH538" i="3"/>
  <c r="BI538" i="3"/>
  <c r="BJ538" i="3"/>
  <c r="D539" i="3"/>
  <c r="E539" i="3"/>
  <c r="F539" i="3"/>
  <c r="G539" i="3"/>
  <c r="H539" i="3"/>
  <c r="J539" i="3"/>
  <c r="K539" i="3"/>
  <c r="L539" i="3"/>
  <c r="M539" i="3"/>
  <c r="AN539" i="3"/>
  <c r="BH539" i="3"/>
  <c r="BI539" i="3"/>
  <c r="BJ539" i="3"/>
  <c r="D540" i="3"/>
  <c r="E540" i="3"/>
  <c r="F540" i="3"/>
  <c r="G540" i="3"/>
  <c r="H540" i="3"/>
  <c r="J540" i="3"/>
  <c r="K540" i="3"/>
  <c r="L540" i="3"/>
  <c r="M540" i="3"/>
  <c r="AN540" i="3"/>
  <c r="BH540" i="3"/>
  <c r="BI540" i="3"/>
  <c r="BJ540" i="3"/>
  <c r="D541" i="3"/>
  <c r="E541" i="3"/>
  <c r="F541" i="3"/>
  <c r="G541" i="3"/>
  <c r="H541" i="3"/>
  <c r="J541" i="3"/>
  <c r="K541" i="3"/>
  <c r="L541" i="3"/>
  <c r="M541" i="3"/>
  <c r="AN541" i="3"/>
  <c r="BH541" i="3"/>
  <c r="BI541" i="3"/>
  <c r="BJ541" i="3"/>
  <c r="D542" i="3"/>
  <c r="E542" i="3"/>
  <c r="F542" i="3"/>
  <c r="G542" i="3"/>
  <c r="H542" i="3"/>
  <c r="J542" i="3"/>
  <c r="K542" i="3"/>
  <c r="L542" i="3"/>
  <c r="M542" i="3"/>
  <c r="AN542" i="3"/>
  <c r="BH542" i="3"/>
  <c r="BI542" i="3"/>
  <c r="BJ542" i="3"/>
  <c r="D543" i="3"/>
  <c r="E543" i="3"/>
  <c r="F543" i="3"/>
  <c r="G543" i="3"/>
  <c r="H543" i="3"/>
  <c r="J543" i="3"/>
  <c r="K543" i="3"/>
  <c r="L543" i="3"/>
  <c r="M543" i="3"/>
  <c r="AN543" i="3"/>
  <c r="BH543" i="3"/>
  <c r="BI543" i="3"/>
  <c r="BJ543" i="3"/>
  <c r="D544" i="3"/>
  <c r="E544" i="3"/>
  <c r="F544" i="3"/>
  <c r="G544" i="3"/>
  <c r="H544" i="3"/>
  <c r="J544" i="3"/>
  <c r="K544" i="3"/>
  <c r="L544" i="3"/>
  <c r="M544" i="3"/>
  <c r="AN544" i="3"/>
  <c r="BH544" i="3"/>
  <c r="BI544" i="3"/>
  <c r="BJ544" i="3"/>
  <c r="D545" i="3"/>
  <c r="E545" i="3"/>
  <c r="F545" i="3"/>
  <c r="G545" i="3"/>
  <c r="H545" i="3"/>
  <c r="J545" i="3"/>
  <c r="K545" i="3"/>
  <c r="L545" i="3"/>
  <c r="M545" i="3"/>
  <c r="AN545" i="3"/>
  <c r="BH545" i="3"/>
  <c r="BI545" i="3"/>
  <c r="BJ545" i="3"/>
  <c r="D546" i="3"/>
  <c r="E546" i="3"/>
  <c r="F546" i="3"/>
  <c r="G546" i="3"/>
  <c r="H546" i="3"/>
  <c r="J546" i="3"/>
  <c r="K546" i="3"/>
  <c r="L546" i="3"/>
  <c r="M546" i="3"/>
  <c r="AN546" i="3"/>
  <c r="BH546" i="3"/>
  <c r="BI546" i="3"/>
  <c r="BJ546" i="3"/>
  <c r="D547" i="3"/>
  <c r="E547" i="3"/>
  <c r="F547" i="3"/>
  <c r="G547" i="3"/>
  <c r="H547" i="3"/>
  <c r="J547" i="3"/>
  <c r="K547" i="3"/>
  <c r="L547" i="3"/>
  <c r="M547" i="3"/>
  <c r="AN547" i="3"/>
  <c r="BH547" i="3"/>
  <c r="BI547" i="3"/>
  <c r="BJ547" i="3"/>
  <c r="D548" i="3"/>
  <c r="E548" i="3"/>
  <c r="F548" i="3"/>
  <c r="G548" i="3"/>
  <c r="H548" i="3"/>
  <c r="J548" i="3"/>
  <c r="K548" i="3"/>
  <c r="L548" i="3"/>
  <c r="M548" i="3"/>
  <c r="AN548" i="3"/>
  <c r="BH548" i="3"/>
  <c r="BI548" i="3"/>
  <c r="BJ548" i="3"/>
  <c r="D549" i="3"/>
  <c r="E549" i="3"/>
  <c r="F549" i="3"/>
  <c r="G549" i="3"/>
  <c r="H549" i="3"/>
  <c r="J549" i="3"/>
  <c r="K549" i="3"/>
  <c r="L549" i="3"/>
  <c r="M549" i="3"/>
  <c r="AN549" i="3"/>
  <c r="BH549" i="3"/>
  <c r="BI549" i="3"/>
  <c r="BJ549" i="3"/>
  <c r="D550" i="3"/>
  <c r="E550" i="3"/>
  <c r="F550" i="3"/>
  <c r="G550" i="3"/>
  <c r="H550" i="3"/>
  <c r="J550" i="3"/>
  <c r="K550" i="3"/>
  <c r="L550" i="3"/>
  <c r="M550" i="3"/>
  <c r="AN550" i="3"/>
  <c r="BH550" i="3"/>
  <c r="BI550" i="3"/>
  <c r="BJ550" i="3"/>
  <c r="D551" i="3"/>
  <c r="E551" i="3"/>
  <c r="F551" i="3"/>
  <c r="G551" i="3"/>
  <c r="H551" i="3"/>
  <c r="J551" i="3"/>
  <c r="K551" i="3"/>
  <c r="L551" i="3"/>
  <c r="M551" i="3"/>
  <c r="AN551" i="3"/>
  <c r="BH551" i="3"/>
  <c r="BI551" i="3"/>
  <c r="BJ551" i="3"/>
  <c r="D552" i="3"/>
  <c r="E552" i="3"/>
  <c r="F552" i="3"/>
  <c r="G552" i="3"/>
  <c r="H552" i="3"/>
  <c r="J552" i="3"/>
  <c r="K552" i="3"/>
  <c r="L552" i="3"/>
  <c r="M552" i="3"/>
  <c r="AN552" i="3"/>
  <c r="BH552" i="3"/>
  <c r="BI552" i="3"/>
  <c r="BJ552" i="3"/>
  <c r="D553" i="3"/>
  <c r="E553" i="3"/>
  <c r="F553" i="3"/>
  <c r="G553" i="3"/>
  <c r="H553" i="3"/>
  <c r="J553" i="3"/>
  <c r="K553" i="3"/>
  <c r="L553" i="3"/>
  <c r="M553" i="3"/>
  <c r="AN553" i="3"/>
  <c r="BH553" i="3"/>
  <c r="BI553" i="3"/>
  <c r="BJ553" i="3"/>
  <c r="D554" i="3"/>
  <c r="E554" i="3"/>
  <c r="F554" i="3"/>
  <c r="G554" i="3"/>
  <c r="H554" i="3"/>
  <c r="J554" i="3"/>
  <c r="K554" i="3"/>
  <c r="L554" i="3"/>
  <c r="M554" i="3"/>
  <c r="AN554" i="3"/>
  <c r="BH554" i="3"/>
  <c r="BI554" i="3"/>
  <c r="BJ554" i="3"/>
  <c r="D556" i="3"/>
  <c r="E556" i="3"/>
  <c r="F556" i="3"/>
  <c r="G556" i="3"/>
  <c r="H556" i="3"/>
  <c r="J556" i="3"/>
  <c r="K556" i="3"/>
  <c r="L556" i="3"/>
  <c r="M556" i="3"/>
  <c r="AN556" i="3"/>
  <c r="BH556" i="3"/>
  <c r="BI556" i="3"/>
  <c r="BJ556" i="3"/>
  <c r="D557" i="3"/>
  <c r="E557" i="3"/>
  <c r="F557" i="3"/>
  <c r="G557" i="3"/>
  <c r="H557" i="3"/>
  <c r="J557" i="3"/>
  <c r="K557" i="3"/>
  <c r="L557" i="3"/>
  <c r="M557" i="3"/>
  <c r="AN557" i="3"/>
  <c r="BH557" i="3"/>
  <c r="BI557" i="3"/>
  <c r="BJ557" i="3"/>
  <c r="D558" i="3"/>
  <c r="E558" i="3"/>
  <c r="F558" i="3"/>
  <c r="G558" i="3"/>
  <c r="H558" i="3"/>
  <c r="J558" i="3"/>
  <c r="K558" i="3"/>
  <c r="L558" i="3"/>
  <c r="M558" i="3"/>
  <c r="AN558" i="3"/>
  <c r="BH558" i="3"/>
  <c r="BI558" i="3"/>
  <c r="BJ558" i="3"/>
  <c r="D559" i="3"/>
  <c r="E559" i="3"/>
  <c r="F559" i="3"/>
  <c r="G559" i="3"/>
  <c r="H559" i="3"/>
  <c r="J559" i="3"/>
  <c r="K559" i="3"/>
  <c r="L559" i="3"/>
  <c r="M559" i="3"/>
  <c r="AN559" i="3"/>
  <c r="BH559" i="3"/>
  <c r="BI559" i="3"/>
  <c r="BJ559" i="3"/>
  <c r="D560" i="3"/>
  <c r="E560" i="3"/>
  <c r="F560" i="3"/>
  <c r="G560" i="3"/>
  <c r="H560" i="3"/>
  <c r="J560" i="3"/>
  <c r="K560" i="3"/>
  <c r="L560" i="3"/>
  <c r="M560" i="3"/>
  <c r="AN560" i="3"/>
  <c r="BH560" i="3"/>
  <c r="BI560" i="3"/>
  <c r="BJ560" i="3"/>
  <c r="D561" i="3"/>
  <c r="E561" i="3"/>
  <c r="F561" i="3"/>
  <c r="G561" i="3"/>
  <c r="H561" i="3"/>
  <c r="J561" i="3"/>
  <c r="K561" i="3"/>
  <c r="L561" i="3"/>
  <c r="M561" i="3"/>
  <c r="AN561" i="3"/>
  <c r="BH561" i="3"/>
  <c r="BI561" i="3"/>
  <c r="BJ561" i="3"/>
  <c r="D562" i="3"/>
  <c r="E562" i="3"/>
  <c r="F562" i="3"/>
  <c r="G562" i="3"/>
  <c r="H562" i="3"/>
  <c r="J562" i="3"/>
  <c r="K562" i="3"/>
  <c r="L562" i="3"/>
  <c r="M562" i="3"/>
  <c r="AN562" i="3"/>
  <c r="BH562" i="3"/>
  <c r="BI562" i="3"/>
  <c r="BJ562" i="3"/>
  <c r="D563" i="3"/>
  <c r="E563" i="3"/>
  <c r="F563" i="3"/>
  <c r="G563" i="3"/>
  <c r="H563" i="3"/>
  <c r="J563" i="3"/>
  <c r="K563" i="3"/>
  <c r="L563" i="3"/>
  <c r="M563" i="3"/>
  <c r="AN563" i="3"/>
  <c r="BH563" i="3"/>
  <c r="BI563" i="3"/>
  <c r="BJ563" i="3"/>
  <c r="D564" i="3"/>
  <c r="E564" i="3"/>
  <c r="F564" i="3"/>
  <c r="G564" i="3"/>
  <c r="H564" i="3"/>
  <c r="J564" i="3"/>
  <c r="K564" i="3"/>
  <c r="L564" i="3"/>
  <c r="M564" i="3"/>
  <c r="AN564" i="3"/>
  <c r="BH564" i="3"/>
  <c r="BI564" i="3"/>
  <c r="BJ564" i="3"/>
  <c r="D565" i="3"/>
  <c r="E565" i="3"/>
  <c r="F565" i="3"/>
  <c r="G565" i="3"/>
  <c r="H565" i="3"/>
  <c r="J565" i="3"/>
  <c r="K565" i="3"/>
  <c r="L565" i="3"/>
  <c r="M565" i="3"/>
  <c r="AN565" i="3"/>
  <c r="BH565" i="3"/>
  <c r="BI565" i="3"/>
  <c r="BJ565" i="3"/>
  <c r="D566" i="3"/>
  <c r="E566" i="3"/>
  <c r="F566" i="3"/>
  <c r="G566" i="3"/>
  <c r="H566" i="3"/>
  <c r="J566" i="3"/>
  <c r="K566" i="3"/>
  <c r="L566" i="3"/>
  <c r="M566" i="3"/>
  <c r="AN566" i="3"/>
  <c r="BH566" i="3"/>
  <c r="BI566" i="3"/>
  <c r="BJ566" i="3"/>
  <c r="D567" i="3"/>
  <c r="E567" i="3"/>
  <c r="F567" i="3"/>
  <c r="G567" i="3"/>
  <c r="H567" i="3"/>
  <c r="J567" i="3"/>
  <c r="K567" i="3"/>
  <c r="L567" i="3"/>
  <c r="M567" i="3"/>
  <c r="AN567" i="3"/>
  <c r="BH567" i="3"/>
  <c r="BI567" i="3"/>
  <c r="BJ567" i="3"/>
  <c r="D568" i="3"/>
  <c r="E568" i="3"/>
  <c r="F568" i="3"/>
  <c r="G568" i="3"/>
  <c r="H568" i="3"/>
  <c r="J568" i="3"/>
  <c r="K568" i="3"/>
  <c r="L568" i="3"/>
  <c r="M568" i="3"/>
  <c r="AN568" i="3"/>
  <c r="BH568" i="3"/>
  <c r="BI568" i="3"/>
  <c r="BJ568" i="3"/>
  <c r="D569" i="3"/>
  <c r="E569" i="3"/>
  <c r="F569" i="3"/>
  <c r="G569" i="3"/>
  <c r="H569" i="3"/>
  <c r="J569" i="3"/>
  <c r="K569" i="3"/>
  <c r="L569" i="3"/>
  <c r="M569" i="3"/>
  <c r="AN569" i="3"/>
  <c r="BH569" i="3"/>
  <c r="BI569" i="3"/>
  <c r="BJ569" i="3"/>
  <c r="D570" i="3"/>
  <c r="E570" i="3"/>
  <c r="F570" i="3"/>
  <c r="G570" i="3"/>
  <c r="H570" i="3"/>
  <c r="J570" i="3"/>
  <c r="K570" i="3"/>
  <c r="L570" i="3"/>
  <c r="M570" i="3"/>
  <c r="AN570" i="3"/>
  <c r="BH570" i="3"/>
  <c r="BI570" i="3"/>
  <c r="BJ570" i="3"/>
  <c r="D571" i="3"/>
  <c r="E571" i="3"/>
  <c r="F571" i="3"/>
  <c r="G571" i="3"/>
  <c r="H571" i="3"/>
  <c r="J571" i="3"/>
  <c r="K571" i="3"/>
  <c r="L571" i="3"/>
  <c r="M571" i="3"/>
  <c r="AN571" i="3"/>
  <c r="BH571" i="3"/>
  <c r="BI571" i="3"/>
  <c r="BJ571" i="3"/>
  <c r="D572" i="3"/>
  <c r="E572" i="3"/>
  <c r="F572" i="3"/>
  <c r="G572" i="3"/>
  <c r="H572" i="3"/>
  <c r="J572" i="3"/>
  <c r="K572" i="3"/>
  <c r="L572" i="3"/>
  <c r="M572" i="3"/>
  <c r="AN572" i="3"/>
  <c r="BH572" i="3"/>
  <c r="BI572" i="3"/>
  <c r="BJ572" i="3"/>
  <c r="D573" i="3"/>
  <c r="E573" i="3"/>
  <c r="F573" i="3"/>
  <c r="G573" i="3"/>
  <c r="H573" i="3"/>
  <c r="J573" i="3"/>
  <c r="K573" i="3"/>
  <c r="L573" i="3"/>
  <c r="M573" i="3"/>
  <c r="AN573" i="3"/>
  <c r="BH573" i="3"/>
  <c r="BI573" i="3"/>
  <c r="BJ573" i="3"/>
  <c r="D574" i="3"/>
  <c r="E574" i="3"/>
  <c r="F574" i="3"/>
  <c r="G574" i="3"/>
  <c r="H574" i="3"/>
  <c r="J574" i="3"/>
  <c r="K574" i="3"/>
  <c r="L574" i="3"/>
  <c r="M574" i="3"/>
  <c r="AN574" i="3"/>
  <c r="BH574" i="3"/>
  <c r="BI574" i="3"/>
  <c r="BJ574" i="3"/>
  <c r="D575" i="3"/>
  <c r="E575" i="3"/>
  <c r="F575" i="3"/>
  <c r="G575" i="3"/>
  <c r="H575" i="3"/>
  <c r="J575" i="3"/>
  <c r="K575" i="3"/>
  <c r="L575" i="3"/>
  <c r="M575" i="3"/>
  <c r="AN575" i="3"/>
  <c r="BH575" i="3"/>
  <c r="BI575" i="3"/>
  <c r="BJ575" i="3"/>
  <c r="D577" i="3"/>
  <c r="E577" i="3"/>
  <c r="F577" i="3"/>
  <c r="G577" i="3"/>
  <c r="H577" i="3"/>
  <c r="J577" i="3"/>
  <c r="K577" i="3"/>
  <c r="L577" i="3"/>
  <c r="M577" i="3"/>
  <c r="AN577" i="3"/>
  <c r="BH577" i="3"/>
  <c r="BI577" i="3"/>
  <c r="BJ577" i="3"/>
  <c r="D578" i="3"/>
  <c r="E578" i="3"/>
  <c r="F578" i="3"/>
  <c r="G578" i="3"/>
  <c r="H578" i="3"/>
  <c r="J578" i="3"/>
  <c r="K578" i="3"/>
  <c r="L578" i="3"/>
  <c r="M578" i="3"/>
  <c r="AN578" i="3"/>
  <c r="BH578" i="3"/>
  <c r="BI578" i="3"/>
  <c r="BJ578" i="3"/>
  <c r="D579" i="3"/>
  <c r="E579" i="3"/>
  <c r="F579" i="3"/>
  <c r="G579" i="3"/>
  <c r="H579" i="3"/>
  <c r="J579" i="3"/>
  <c r="K579" i="3"/>
  <c r="L579" i="3"/>
  <c r="M579" i="3"/>
  <c r="AN579" i="3"/>
  <c r="BH579" i="3"/>
  <c r="BI579" i="3"/>
  <c r="BJ579" i="3"/>
  <c r="D580" i="3"/>
  <c r="E580" i="3"/>
  <c r="F580" i="3"/>
  <c r="G580" i="3"/>
  <c r="H580" i="3"/>
  <c r="J580" i="3"/>
  <c r="K580" i="3"/>
  <c r="L580" i="3"/>
  <c r="M580" i="3"/>
  <c r="AN580" i="3"/>
  <c r="BH580" i="3"/>
  <c r="BI580" i="3"/>
  <c r="BJ580" i="3"/>
  <c r="D581" i="3"/>
  <c r="E581" i="3"/>
  <c r="F581" i="3"/>
  <c r="G581" i="3"/>
  <c r="H581" i="3"/>
  <c r="J581" i="3"/>
  <c r="K581" i="3"/>
  <c r="L581" i="3"/>
  <c r="M581" i="3"/>
  <c r="AN581" i="3"/>
  <c r="BH581" i="3"/>
  <c r="BI581" i="3"/>
  <c r="BJ581" i="3"/>
  <c r="D582" i="3"/>
  <c r="E582" i="3"/>
  <c r="F582" i="3"/>
  <c r="G582" i="3"/>
  <c r="H582" i="3"/>
  <c r="J582" i="3"/>
  <c r="K582" i="3"/>
  <c r="L582" i="3"/>
  <c r="M582" i="3"/>
  <c r="AN582" i="3"/>
  <c r="BH582" i="3"/>
  <c r="BI582" i="3"/>
  <c r="BJ582" i="3"/>
  <c r="D583" i="3"/>
  <c r="E583" i="3"/>
  <c r="F583" i="3"/>
  <c r="G583" i="3"/>
  <c r="H583" i="3"/>
  <c r="J583" i="3"/>
  <c r="K583" i="3"/>
  <c r="L583" i="3"/>
  <c r="M583" i="3"/>
  <c r="AN583" i="3"/>
  <c r="BH583" i="3"/>
  <c r="BI583" i="3"/>
  <c r="BJ583" i="3"/>
  <c r="D584" i="3"/>
  <c r="E584" i="3"/>
  <c r="F584" i="3"/>
  <c r="G584" i="3"/>
  <c r="H584" i="3"/>
  <c r="J584" i="3"/>
  <c r="K584" i="3"/>
  <c r="L584" i="3"/>
  <c r="M584" i="3"/>
  <c r="AN584" i="3"/>
  <c r="BH584" i="3"/>
  <c r="BI584" i="3"/>
  <c r="BJ584" i="3"/>
  <c r="D585" i="3"/>
  <c r="E585" i="3"/>
  <c r="F585" i="3"/>
  <c r="G585" i="3"/>
  <c r="H585" i="3"/>
  <c r="J585" i="3"/>
  <c r="K585" i="3"/>
  <c r="L585" i="3"/>
  <c r="M585" i="3"/>
  <c r="AN585" i="3"/>
  <c r="BH585" i="3"/>
  <c r="BI585" i="3"/>
  <c r="BJ585" i="3"/>
  <c r="D586" i="3"/>
  <c r="E586" i="3"/>
  <c r="F586" i="3"/>
  <c r="G586" i="3"/>
  <c r="H586" i="3"/>
  <c r="J586" i="3"/>
  <c r="K586" i="3"/>
  <c r="L586" i="3"/>
  <c r="M586" i="3"/>
  <c r="AN586" i="3"/>
  <c r="BH586" i="3"/>
  <c r="BI586" i="3"/>
  <c r="BJ586" i="3"/>
  <c r="D587" i="3"/>
  <c r="E587" i="3"/>
  <c r="F587" i="3"/>
  <c r="G587" i="3"/>
  <c r="H587" i="3"/>
  <c r="J587" i="3"/>
  <c r="K587" i="3"/>
  <c r="L587" i="3"/>
  <c r="M587" i="3"/>
  <c r="AN587" i="3"/>
  <c r="BH587" i="3"/>
  <c r="BI587" i="3"/>
  <c r="BJ587" i="3"/>
  <c r="D588" i="3"/>
  <c r="E588" i="3"/>
  <c r="F588" i="3"/>
  <c r="G588" i="3"/>
  <c r="H588" i="3"/>
  <c r="J588" i="3"/>
  <c r="K588" i="3"/>
  <c r="L588" i="3"/>
  <c r="M588" i="3"/>
  <c r="AN588" i="3"/>
  <c r="BH588" i="3"/>
  <c r="BI588" i="3"/>
  <c r="BJ588" i="3"/>
  <c r="D589" i="3"/>
  <c r="E589" i="3"/>
  <c r="F589" i="3"/>
  <c r="G589" i="3"/>
  <c r="H589" i="3"/>
  <c r="J589" i="3"/>
  <c r="K589" i="3"/>
  <c r="L589" i="3"/>
  <c r="M589" i="3"/>
  <c r="AN589" i="3"/>
  <c r="BH589" i="3"/>
  <c r="BI589" i="3"/>
  <c r="BJ589" i="3"/>
  <c r="D590" i="3"/>
  <c r="E590" i="3"/>
  <c r="F590" i="3"/>
  <c r="G590" i="3"/>
  <c r="H590" i="3"/>
  <c r="J590" i="3"/>
  <c r="K590" i="3"/>
  <c r="L590" i="3"/>
  <c r="M590" i="3"/>
  <c r="AN590" i="3"/>
  <c r="BH590" i="3"/>
  <c r="BI590" i="3"/>
  <c r="BJ590" i="3"/>
  <c r="D591" i="3"/>
  <c r="E591" i="3"/>
  <c r="F591" i="3"/>
  <c r="G591" i="3"/>
  <c r="H591" i="3"/>
  <c r="J591" i="3"/>
  <c r="K591" i="3"/>
  <c r="L591" i="3"/>
  <c r="M591" i="3"/>
  <c r="AN591" i="3"/>
  <c r="BH591" i="3"/>
  <c r="BI591" i="3"/>
  <c r="BJ591" i="3"/>
  <c r="D592" i="3"/>
  <c r="E592" i="3"/>
  <c r="F592" i="3"/>
  <c r="G592" i="3"/>
  <c r="H592" i="3"/>
  <c r="J592" i="3"/>
  <c r="K592" i="3"/>
  <c r="L592" i="3"/>
  <c r="M592" i="3"/>
  <c r="AN592" i="3"/>
  <c r="BH592" i="3"/>
  <c r="BI592" i="3"/>
  <c r="BJ592" i="3"/>
  <c r="D593" i="3"/>
  <c r="E593" i="3"/>
  <c r="F593" i="3"/>
  <c r="G593" i="3"/>
  <c r="H593" i="3"/>
  <c r="J593" i="3"/>
  <c r="K593" i="3"/>
  <c r="L593" i="3"/>
  <c r="M593" i="3"/>
  <c r="AN593" i="3"/>
  <c r="BH593" i="3"/>
  <c r="BI593" i="3"/>
  <c r="BJ593" i="3"/>
  <c r="D594" i="3"/>
  <c r="E594" i="3"/>
  <c r="F594" i="3"/>
  <c r="G594" i="3"/>
  <c r="H594" i="3"/>
  <c r="J594" i="3"/>
  <c r="K594" i="3"/>
  <c r="L594" i="3"/>
  <c r="M594" i="3"/>
  <c r="AN594" i="3"/>
  <c r="BH594" i="3"/>
  <c r="BI594" i="3"/>
  <c r="BJ594" i="3"/>
  <c r="D595" i="3"/>
  <c r="E595" i="3"/>
  <c r="F595" i="3"/>
  <c r="G595" i="3"/>
  <c r="H595" i="3"/>
  <c r="J595" i="3"/>
  <c r="K595" i="3"/>
  <c r="L595" i="3"/>
  <c r="M595" i="3"/>
  <c r="AN595" i="3"/>
  <c r="BH595" i="3"/>
  <c r="BI595" i="3"/>
  <c r="BJ595" i="3"/>
  <c r="D596" i="3"/>
  <c r="E596" i="3"/>
  <c r="F596" i="3"/>
  <c r="G596" i="3"/>
  <c r="H596" i="3"/>
  <c r="J596" i="3"/>
  <c r="K596" i="3"/>
  <c r="L596" i="3"/>
  <c r="M596" i="3"/>
  <c r="AN596" i="3"/>
  <c r="BH596" i="3"/>
  <c r="BI596" i="3"/>
  <c r="BJ596" i="3"/>
  <c r="D597" i="3"/>
  <c r="E597" i="3"/>
  <c r="F597" i="3"/>
  <c r="G597" i="3"/>
  <c r="H597" i="3"/>
  <c r="J597" i="3"/>
  <c r="K597" i="3"/>
  <c r="L597" i="3"/>
  <c r="M597" i="3"/>
  <c r="AN597" i="3"/>
  <c r="BH597" i="3"/>
  <c r="BI597" i="3"/>
  <c r="BJ597" i="3"/>
  <c r="D598" i="3"/>
  <c r="E598" i="3"/>
  <c r="F598" i="3"/>
  <c r="G598" i="3"/>
  <c r="H598" i="3"/>
  <c r="J598" i="3"/>
  <c r="K598" i="3"/>
  <c r="L598" i="3"/>
  <c r="M598" i="3"/>
  <c r="AN598" i="3"/>
  <c r="BH598" i="3"/>
  <c r="BI598" i="3"/>
  <c r="BJ598" i="3"/>
  <c r="D599" i="3"/>
  <c r="E599" i="3"/>
  <c r="F599" i="3"/>
  <c r="G599" i="3"/>
  <c r="H599" i="3"/>
  <c r="J599" i="3"/>
  <c r="K599" i="3"/>
  <c r="L599" i="3"/>
  <c r="M599" i="3"/>
  <c r="AN599" i="3"/>
  <c r="BH599" i="3"/>
  <c r="BI599" i="3"/>
  <c r="BJ599" i="3"/>
  <c r="D600" i="3"/>
  <c r="E600" i="3"/>
  <c r="F600" i="3"/>
  <c r="G600" i="3"/>
  <c r="H600" i="3"/>
  <c r="J600" i="3"/>
  <c r="K600" i="3"/>
  <c r="L600" i="3"/>
  <c r="M600" i="3"/>
  <c r="AN600" i="3"/>
  <c r="BH600" i="3"/>
  <c r="BI600" i="3"/>
  <c r="BJ600" i="3"/>
  <c r="D601" i="3"/>
  <c r="E601" i="3"/>
  <c r="F601" i="3"/>
  <c r="G601" i="3"/>
  <c r="H601" i="3"/>
  <c r="J601" i="3"/>
  <c r="K601" i="3"/>
  <c r="L601" i="3"/>
  <c r="M601" i="3"/>
  <c r="AN601" i="3"/>
  <c r="BH601" i="3"/>
  <c r="BI601" i="3"/>
  <c r="BJ601" i="3"/>
  <c r="D602" i="3"/>
  <c r="E602" i="3"/>
  <c r="F602" i="3"/>
  <c r="G602" i="3"/>
  <c r="H602" i="3"/>
  <c r="J602" i="3"/>
  <c r="K602" i="3"/>
  <c r="L602" i="3"/>
  <c r="M602" i="3"/>
  <c r="AN602" i="3"/>
  <c r="BH602" i="3"/>
  <c r="BI602" i="3"/>
  <c r="BJ602" i="3"/>
  <c r="D603" i="3"/>
  <c r="E603" i="3"/>
  <c r="F603" i="3"/>
  <c r="G603" i="3"/>
  <c r="H603" i="3"/>
  <c r="J603" i="3"/>
  <c r="K603" i="3"/>
  <c r="L603" i="3"/>
  <c r="M603" i="3"/>
  <c r="AN603" i="3"/>
  <c r="BH603" i="3"/>
  <c r="BI603" i="3"/>
  <c r="BJ603" i="3"/>
  <c r="D604" i="3"/>
  <c r="E604" i="3"/>
  <c r="F604" i="3"/>
  <c r="G604" i="3"/>
  <c r="H604" i="3"/>
  <c r="J604" i="3"/>
  <c r="K604" i="3"/>
  <c r="L604" i="3"/>
  <c r="M604" i="3"/>
  <c r="AN604" i="3"/>
  <c r="BH604" i="3"/>
  <c r="BI604" i="3"/>
  <c r="BJ604" i="3"/>
  <c r="D605" i="3"/>
  <c r="E605" i="3"/>
  <c r="F605" i="3"/>
  <c r="G605" i="3"/>
  <c r="H605" i="3"/>
  <c r="J605" i="3"/>
  <c r="K605" i="3"/>
  <c r="L605" i="3"/>
  <c r="M605" i="3"/>
  <c r="AN605" i="3"/>
  <c r="BH605" i="3"/>
  <c r="BI605" i="3"/>
  <c r="BJ605" i="3"/>
  <c r="D606" i="3"/>
  <c r="E606" i="3"/>
  <c r="F606" i="3"/>
  <c r="G606" i="3"/>
  <c r="H606" i="3"/>
  <c r="J606" i="3"/>
  <c r="K606" i="3"/>
  <c r="L606" i="3"/>
  <c r="M606" i="3"/>
  <c r="AN606" i="3"/>
  <c r="BH606" i="3"/>
  <c r="BI606" i="3"/>
  <c r="BJ606" i="3"/>
  <c r="D607" i="3"/>
  <c r="E607" i="3"/>
  <c r="F607" i="3"/>
  <c r="G607" i="3"/>
  <c r="H607" i="3"/>
  <c r="J607" i="3"/>
  <c r="K607" i="3"/>
  <c r="L607" i="3"/>
  <c r="M607" i="3"/>
  <c r="AN607" i="3"/>
  <c r="BH607" i="3"/>
  <c r="BI607" i="3"/>
  <c r="BJ607" i="3"/>
  <c r="D608" i="3"/>
  <c r="E608" i="3"/>
  <c r="F608" i="3"/>
  <c r="G608" i="3"/>
  <c r="H608" i="3"/>
  <c r="J608" i="3"/>
  <c r="K608" i="3"/>
  <c r="L608" i="3"/>
  <c r="M608" i="3"/>
  <c r="AN608" i="3"/>
  <c r="BH608" i="3"/>
  <c r="BI608" i="3"/>
  <c r="BJ608" i="3"/>
  <c r="D609" i="3"/>
  <c r="E609" i="3"/>
  <c r="F609" i="3"/>
  <c r="G609" i="3"/>
  <c r="H609" i="3"/>
  <c r="J609" i="3"/>
  <c r="K609" i="3"/>
  <c r="L609" i="3"/>
  <c r="M609" i="3"/>
  <c r="AN609" i="3"/>
  <c r="BH609" i="3"/>
  <c r="BI609" i="3"/>
  <c r="BJ609" i="3"/>
  <c r="D610" i="3"/>
  <c r="E610" i="3"/>
  <c r="F610" i="3"/>
  <c r="G610" i="3"/>
  <c r="H610" i="3"/>
  <c r="J610" i="3"/>
  <c r="K610" i="3"/>
  <c r="L610" i="3"/>
  <c r="M610" i="3"/>
  <c r="AN610" i="3"/>
  <c r="BH610" i="3"/>
  <c r="BI610" i="3"/>
  <c r="BJ610" i="3"/>
  <c r="D611" i="3"/>
  <c r="E611" i="3"/>
  <c r="F611" i="3"/>
  <c r="G611" i="3"/>
  <c r="H611" i="3"/>
  <c r="J611" i="3"/>
  <c r="K611" i="3"/>
  <c r="L611" i="3"/>
  <c r="M611" i="3"/>
  <c r="AN611" i="3"/>
  <c r="BH611" i="3"/>
  <c r="BI611" i="3"/>
  <c r="BJ611" i="3"/>
  <c r="D612" i="3"/>
  <c r="E612" i="3"/>
  <c r="F612" i="3"/>
  <c r="G612" i="3"/>
  <c r="H612" i="3"/>
  <c r="J612" i="3"/>
  <c r="K612" i="3"/>
  <c r="L612" i="3"/>
  <c r="M612" i="3"/>
  <c r="AN612" i="3"/>
  <c r="BH612" i="3"/>
  <c r="BI612" i="3"/>
  <c r="BJ612" i="3"/>
  <c r="D613" i="3"/>
  <c r="E613" i="3"/>
  <c r="F613" i="3"/>
  <c r="G613" i="3"/>
  <c r="H613" i="3"/>
  <c r="J613" i="3"/>
  <c r="K613" i="3"/>
  <c r="L613" i="3"/>
  <c r="M613" i="3"/>
  <c r="AN613" i="3"/>
  <c r="BH613" i="3"/>
  <c r="BI613" i="3"/>
  <c r="BJ613" i="3"/>
  <c r="D614" i="3"/>
  <c r="E614" i="3"/>
  <c r="F614" i="3"/>
  <c r="G614" i="3"/>
  <c r="H614" i="3"/>
  <c r="J614" i="3"/>
  <c r="K614" i="3"/>
  <c r="L614" i="3"/>
  <c r="M614" i="3"/>
  <c r="AN614" i="3"/>
  <c r="BH614" i="3"/>
  <c r="BI614" i="3"/>
  <c r="BJ614" i="3"/>
  <c r="D615" i="3"/>
  <c r="E615" i="3"/>
  <c r="F615" i="3"/>
  <c r="G615" i="3"/>
  <c r="H615" i="3"/>
  <c r="J615" i="3"/>
  <c r="K615" i="3"/>
  <c r="L615" i="3"/>
  <c r="M615" i="3"/>
  <c r="AN615" i="3"/>
  <c r="BH615" i="3"/>
  <c r="BI615" i="3"/>
  <c r="BJ615" i="3"/>
  <c r="D616" i="3"/>
  <c r="E616" i="3"/>
  <c r="F616" i="3"/>
  <c r="G616" i="3"/>
  <c r="H616" i="3"/>
  <c r="J616" i="3"/>
  <c r="K616" i="3"/>
  <c r="L616" i="3"/>
  <c r="M616" i="3"/>
  <c r="AN616" i="3"/>
  <c r="BH616" i="3"/>
  <c r="BI616" i="3"/>
  <c r="BJ616" i="3"/>
  <c r="D617" i="3"/>
  <c r="E617" i="3"/>
  <c r="F617" i="3"/>
  <c r="G617" i="3"/>
  <c r="H617" i="3"/>
  <c r="J617" i="3"/>
  <c r="K617" i="3"/>
  <c r="L617" i="3"/>
  <c r="M617" i="3"/>
  <c r="AN617" i="3"/>
  <c r="BH617" i="3"/>
  <c r="BI617" i="3"/>
  <c r="BJ617" i="3"/>
  <c r="D618" i="3"/>
  <c r="E618" i="3"/>
  <c r="F618" i="3"/>
  <c r="G618" i="3"/>
  <c r="H618" i="3"/>
  <c r="J618" i="3"/>
  <c r="K618" i="3"/>
  <c r="L618" i="3"/>
  <c r="M618" i="3"/>
  <c r="AN618" i="3"/>
  <c r="BH618" i="3"/>
  <c r="BI618" i="3"/>
  <c r="BJ618" i="3"/>
  <c r="D619" i="3"/>
  <c r="E619" i="3"/>
  <c r="F619" i="3"/>
  <c r="G619" i="3"/>
  <c r="H619" i="3"/>
  <c r="J619" i="3"/>
  <c r="K619" i="3"/>
  <c r="L619" i="3"/>
  <c r="M619" i="3"/>
  <c r="AN619" i="3"/>
  <c r="BH619" i="3"/>
  <c r="BI619" i="3"/>
  <c r="BJ619" i="3"/>
  <c r="D620" i="3"/>
  <c r="E620" i="3"/>
  <c r="F620" i="3"/>
  <c r="G620" i="3"/>
  <c r="H620" i="3"/>
  <c r="J620" i="3"/>
  <c r="K620" i="3"/>
  <c r="L620" i="3"/>
  <c r="M620" i="3"/>
  <c r="AN620" i="3"/>
  <c r="BH620" i="3"/>
  <c r="BI620" i="3"/>
  <c r="BJ620" i="3"/>
  <c r="D621" i="3"/>
  <c r="E621" i="3"/>
  <c r="F621" i="3"/>
  <c r="G621" i="3"/>
  <c r="H621" i="3"/>
  <c r="J621" i="3"/>
  <c r="K621" i="3"/>
  <c r="L621" i="3"/>
  <c r="M621" i="3"/>
  <c r="AN621" i="3"/>
  <c r="BH621" i="3"/>
  <c r="BI621" i="3"/>
  <c r="BJ621" i="3"/>
  <c r="D622" i="3"/>
  <c r="E622" i="3"/>
  <c r="F622" i="3"/>
  <c r="G622" i="3"/>
  <c r="H622" i="3"/>
  <c r="J622" i="3"/>
  <c r="K622" i="3"/>
  <c r="L622" i="3"/>
  <c r="M622" i="3"/>
  <c r="AN622" i="3"/>
  <c r="BH622" i="3"/>
  <c r="BI622" i="3"/>
  <c r="BJ622" i="3"/>
  <c r="D623" i="3"/>
  <c r="E623" i="3"/>
  <c r="F623" i="3"/>
  <c r="G623" i="3"/>
  <c r="H623" i="3"/>
  <c r="J623" i="3"/>
  <c r="K623" i="3"/>
  <c r="L623" i="3"/>
  <c r="M623" i="3"/>
  <c r="AN623" i="3"/>
  <c r="BH623" i="3"/>
  <c r="BI623" i="3"/>
  <c r="BJ623" i="3"/>
  <c r="D625" i="3"/>
  <c r="E625" i="3"/>
  <c r="F625" i="3"/>
  <c r="G625" i="3"/>
  <c r="H625" i="3"/>
  <c r="J625" i="3"/>
  <c r="K625" i="3"/>
  <c r="L625" i="3"/>
  <c r="M625" i="3"/>
  <c r="AN625" i="3"/>
  <c r="BH625" i="3"/>
  <c r="BI625" i="3"/>
  <c r="BJ625" i="3"/>
  <c r="D626" i="3"/>
  <c r="E626" i="3"/>
  <c r="F626" i="3"/>
  <c r="G626" i="3"/>
  <c r="H626" i="3"/>
  <c r="J626" i="3"/>
  <c r="K626" i="3"/>
  <c r="L626" i="3"/>
  <c r="M626" i="3"/>
  <c r="AN626" i="3"/>
  <c r="BH626" i="3"/>
  <c r="BI626" i="3"/>
  <c r="BJ626" i="3"/>
  <c r="D627" i="3"/>
  <c r="E627" i="3"/>
  <c r="F627" i="3"/>
  <c r="G627" i="3"/>
  <c r="H627" i="3"/>
  <c r="J627" i="3"/>
  <c r="K627" i="3"/>
  <c r="L627" i="3"/>
  <c r="M627" i="3"/>
  <c r="AN627" i="3"/>
  <c r="BH627" i="3"/>
  <c r="BI627" i="3"/>
  <c r="BJ627" i="3"/>
  <c r="D628" i="3"/>
  <c r="E628" i="3"/>
  <c r="F628" i="3"/>
  <c r="G628" i="3"/>
  <c r="H628" i="3"/>
  <c r="J628" i="3"/>
  <c r="K628" i="3"/>
  <c r="L628" i="3"/>
  <c r="M628" i="3"/>
  <c r="AN628" i="3"/>
  <c r="BH628" i="3"/>
  <c r="BI628" i="3"/>
  <c r="BJ628" i="3"/>
  <c r="D629" i="3"/>
  <c r="E629" i="3"/>
  <c r="F629" i="3"/>
  <c r="G629" i="3"/>
  <c r="H629" i="3"/>
  <c r="J629" i="3"/>
  <c r="K629" i="3"/>
  <c r="L629" i="3"/>
  <c r="M629" i="3"/>
  <c r="AN629" i="3"/>
  <c r="BH629" i="3"/>
  <c r="BI629" i="3"/>
  <c r="BJ629" i="3"/>
  <c r="D630" i="3"/>
  <c r="E630" i="3"/>
  <c r="F630" i="3"/>
  <c r="G630" i="3"/>
  <c r="H630" i="3"/>
  <c r="J630" i="3"/>
  <c r="K630" i="3"/>
  <c r="L630" i="3"/>
  <c r="M630" i="3"/>
  <c r="AN630" i="3"/>
  <c r="BH630" i="3"/>
  <c r="BI630" i="3"/>
  <c r="BJ630" i="3"/>
  <c r="D631" i="3"/>
  <c r="E631" i="3"/>
  <c r="F631" i="3"/>
  <c r="G631" i="3"/>
  <c r="H631" i="3"/>
  <c r="J631" i="3"/>
  <c r="K631" i="3"/>
  <c r="L631" i="3"/>
  <c r="M631" i="3"/>
  <c r="AN631" i="3"/>
  <c r="BH631" i="3"/>
  <c r="BI631" i="3"/>
  <c r="BJ631" i="3"/>
  <c r="D632" i="3"/>
  <c r="E632" i="3"/>
  <c r="F632" i="3"/>
  <c r="G632" i="3"/>
  <c r="H632" i="3"/>
  <c r="J632" i="3"/>
  <c r="K632" i="3"/>
  <c r="L632" i="3"/>
  <c r="M632" i="3"/>
  <c r="AN632" i="3"/>
  <c r="BH632" i="3"/>
  <c r="BI632" i="3"/>
  <c r="BJ632" i="3"/>
  <c r="D633" i="3"/>
  <c r="E633" i="3"/>
  <c r="F633" i="3"/>
  <c r="G633" i="3"/>
  <c r="H633" i="3"/>
  <c r="J633" i="3"/>
  <c r="K633" i="3"/>
  <c r="L633" i="3"/>
  <c r="M633" i="3"/>
  <c r="AN633" i="3"/>
  <c r="BH633" i="3"/>
  <c r="BI633" i="3"/>
  <c r="BJ633" i="3"/>
  <c r="D634" i="3"/>
  <c r="E634" i="3"/>
  <c r="F634" i="3"/>
  <c r="G634" i="3"/>
  <c r="H634" i="3"/>
  <c r="J634" i="3"/>
  <c r="K634" i="3"/>
  <c r="L634" i="3"/>
  <c r="M634" i="3"/>
  <c r="AN634" i="3"/>
  <c r="BH634" i="3"/>
  <c r="BI634" i="3"/>
  <c r="BJ634" i="3"/>
  <c r="D635" i="3"/>
  <c r="E635" i="3"/>
  <c r="F635" i="3"/>
  <c r="G635" i="3"/>
  <c r="H635" i="3"/>
  <c r="J635" i="3"/>
  <c r="K635" i="3"/>
  <c r="L635" i="3"/>
  <c r="M635" i="3"/>
  <c r="AN635" i="3"/>
  <c r="BH635" i="3"/>
  <c r="BI635" i="3"/>
  <c r="BJ635" i="3"/>
  <c r="D636" i="3"/>
  <c r="E636" i="3"/>
  <c r="F636" i="3"/>
  <c r="G636" i="3"/>
  <c r="H636" i="3"/>
  <c r="J636" i="3"/>
  <c r="K636" i="3"/>
  <c r="L636" i="3"/>
  <c r="M636" i="3"/>
  <c r="AN636" i="3"/>
  <c r="BH636" i="3"/>
  <c r="BI636" i="3"/>
  <c r="BJ636" i="3"/>
  <c r="D637" i="3"/>
  <c r="E637" i="3"/>
  <c r="F637" i="3"/>
  <c r="G637" i="3"/>
  <c r="H637" i="3"/>
  <c r="J637" i="3"/>
  <c r="K637" i="3"/>
  <c r="L637" i="3"/>
  <c r="M637" i="3"/>
  <c r="AN637" i="3"/>
  <c r="BH637" i="3"/>
  <c r="BI637" i="3"/>
  <c r="BJ637" i="3"/>
  <c r="D638" i="3"/>
  <c r="E638" i="3"/>
  <c r="F638" i="3"/>
  <c r="G638" i="3"/>
  <c r="H638" i="3"/>
  <c r="J638" i="3"/>
  <c r="K638" i="3"/>
  <c r="L638" i="3"/>
  <c r="M638" i="3"/>
  <c r="AN638" i="3"/>
  <c r="BH638" i="3"/>
  <c r="BI638" i="3"/>
  <c r="BJ638" i="3"/>
  <c r="D639" i="3"/>
  <c r="E639" i="3"/>
  <c r="F639" i="3"/>
  <c r="G639" i="3"/>
  <c r="H639" i="3"/>
  <c r="J639" i="3"/>
  <c r="K639" i="3"/>
  <c r="L639" i="3"/>
  <c r="M639" i="3"/>
  <c r="AN639" i="3"/>
  <c r="BH639" i="3"/>
  <c r="BI639" i="3"/>
  <c r="BJ639" i="3"/>
  <c r="D640" i="3"/>
  <c r="E640" i="3"/>
  <c r="F640" i="3"/>
  <c r="G640" i="3"/>
  <c r="H640" i="3"/>
  <c r="J640" i="3"/>
  <c r="K640" i="3"/>
  <c r="L640" i="3"/>
  <c r="M640" i="3"/>
  <c r="AN640" i="3"/>
  <c r="BH640" i="3"/>
  <c r="BI640" i="3"/>
  <c r="BJ640" i="3"/>
  <c r="D641" i="3"/>
  <c r="E641" i="3"/>
  <c r="F641" i="3"/>
  <c r="G641" i="3"/>
  <c r="H641" i="3"/>
  <c r="J641" i="3"/>
  <c r="K641" i="3"/>
  <c r="L641" i="3"/>
  <c r="M641" i="3"/>
  <c r="AN641" i="3"/>
  <c r="BH641" i="3"/>
  <c r="BI641" i="3"/>
  <c r="BJ641" i="3"/>
  <c r="D642" i="3"/>
  <c r="E642" i="3"/>
  <c r="F642" i="3"/>
  <c r="G642" i="3"/>
  <c r="H642" i="3"/>
  <c r="J642" i="3"/>
  <c r="K642" i="3"/>
  <c r="L642" i="3"/>
  <c r="M642" i="3"/>
  <c r="AN642" i="3"/>
  <c r="BH642" i="3"/>
  <c r="BI642" i="3"/>
  <c r="BJ642" i="3"/>
  <c r="D643" i="3"/>
  <c r="E643" i="3"/>
  <c r="F643" i="3"/>
  <c r="G643" i="3"/>
  <c r="H643" i="3"/>
  <c r="J643" i="3"/>
  <c r="K643" i="3"/>
  <c r="L643" i="3"/>
  <c r="M643" i="3"/>
  <c r="AN643" i="3"/>
  <c r="BH643" i="3"/>
  <c r="BI643" i="3"/>
  <c r="BJ643" i="3"/>
  <c r="D644" i="3"/>
  <c r="E644" i="3"/>
  <c r="F644" i="3"/>
  <c r="G644" i="3"/>
  <c r="H644" i="3"/>
  <c r="J644" i="3"/>
  <c r="K644" i="3"/>
  <c r="L644" i="3"/>
  <c r="M644" i="3"/>
  <c r="AN644" i="3"/>
  <c r="BH644" i="3"/>
  <c r="BI644" i="3"/>
  <c r="BJ644" i="3"/>
  <c r="D651" i="3"/>
  <c r="E651" i="3"/>
  <c r="F651" i="3"/>
  <c r="G651" i="3"/>
  <c r="H651" i="3"/>
  <c r="J651" i="3"/>
  <c r="K651" i="3"/>
  <c r="L651" i="3"/>
  <c r="M651" i="3"/>
  <c r="AN651" i="3"/>
  <c r="BH651" i="3"/>
  <c r="BI651" i="3"/>
  <c r="BJ651" i="3"/>
  <c r="D653" i="3"/>
  <c r="E653" i="3"/>
  <c r="F653" i="3"/>
  <c r="G653" i="3"/>
  <c r="H653" i="3"/>
  <c r="J653" i="3"/>
  <c r="K653" i="3"/>
  <c r="L653" i="3"/>
  <c r="M653" i="3"/>
  <c r="AN653" i="3"/>
  <c r="BH653" i="3"/>
  <c r="BI653" i="3"/>
  <c r="BJ653" i="3"/>
  <c r="D654" i="3"/>
  <c r="E654" i="3"/>
  <c r="F654" i="3"/>
  <c r="G654" i="3"/>
  <c r="H654" i="3"/>
  <c r="J654" i="3"/>
  <c r="K654" i="3"/>
  <c r="L654" i="3"/>
  <c r="M654" i="3"/>
  <c r="AN654" i="3"/>
  <c r="BH654" i="3"/>
  <c r="BI654" i="3"/>
  <c r="BJ654" i="3"/>
  <c r="D655" i="3"/>
  <c r="E655" i="3"/>
  <c r="F655" i="3"/>
  <c r="G655" i="3"/>
  <c r="H655" i="3"/>
  <c r="J655" i="3"/>
  <c r="K655" i="3"/>
  <c r="L655" i="3"/>
  <c r="M655" i="3"/>
  <c r="AN655" i="3"/>
  <c r="BH655" i="3"/>
  <c r="BI655" i="3"/>
  <c r="BJ655" i="3"/>
  <c r="D656" i="3"/>
  <c r="E656" i="3"/>
  <c r="F656" i="3"/>
  <c r="G656" i="3"/>
  <c r="H656" i="3"/>
  <c r="J656" i="3"/>
  <c r="K656" i="3"/>
  <c r="L656" i="3"/>
  <c r="M656" i="3"/>
  <c r="AN656" i="3"/>
  <c r="BH656" i="3"/>
  <c r="BI656" i="3"/>
  <c r="BJ656" i="3"/>
  <c r="D657" i="3"/>
  <c r="E657" i="3"/>
  <c r="F657" i="3"/>
  <c r="G657" i="3"/>
  <c r="H657" i="3"/>
  <c r="J657" i="3"/>
  <c r="K657" i="3"/>
  <c r="L657" i="3"/>
  <c r="M657" i="3"/>
  <c r="AN657" i="3"/>
  <c r="BH657" i="3"/>
  <c r="BI657" i="3"/>
  <c r="BJ657" i="3"/>
  <c r="D658" i="3"/>
  <c r="E658" i="3"/>
  <c r="F658" i="3"/>
  <c r="G658" i="3"/>
  <c r="H658" i="3"/>
  <c r="J658" i="3"/>
  <c r="K658" i="3"/>
  <c r="L658" i="3"/>
  <c r="M658" i="3"/>
  <c r="AN658" i="3"/>
  <c r="BH658" i="3"/>
  <c r="BI658" i="3"/>
  <c r="BJ658" i="3"/>
  <c r="D659" i="3"/>
  <c r="E659" i="3"/>
  <c r="F659" i="3"/>
  <c r="G659" i="3"/>
  <c r="H659" i="3"/>
  <c r="J659" i="3"/>
  <c r="K659" i="3"/>
  <c r="L659" i="3"/>
  <c r="M659" i="3"/>
  <c r="AN659" i="3"/>
  <c r="BH659" i="3"/>
  <c r="BI659" i="3"/>
  <c r="BJ659" i="3"/>
  <c r="D660" i="3"/>
  <c r="E660" i="3"/>
  <c r="F660" i="3"/>
  <c r="G660" i="3"/>
  <c r="H660" i="3"/>
  <c r="J660" i="3"/>
  <c r="K660" i="3"/>
  <c r="L660" i="3"/>
  <c r="M660" i="3"/>
  <c r="AN660" i="3"/>
  <c r="BH660" i="3"/>
  <c r="BI660" i="3"/>
  <c r="BJ660" i="3"/>
  <c r="D661" i="3"/>
  <c r="E661" i="3"/>
  <c r="F661" i="3"/>
  <c r="G661" i="3"/>
  <c r="H661" i="3"/>
  <c r="J661" i="3"/>
  <c r="K661" i="3"/>
  <c r="L661" i="3"/>
  <c r="M661" i="3"/>
  <c r="AN661" i="3"/>
  <c r="BH661" i="3"/>
  <c r="BI661" i="3"/>
  <c r="BJ661" i="3"/>
  <c r="D662" i="3"/>
  <c r="E662" i="3"/>
  <c r="F662" i="3"/>
  <c r="G662" i="3"/>
  <c r="H662" i="3"/>
  <c r="J662" i="3"/>
  <c r="K662" i="3"/>
  <c r="L662" i="3"/>
  <c r="M662" i="3"/>
  <c r="AN662" i="3"/>
  <c r="BH662" i="3"/>
  <c r="BI662" i="3"/>
  <c r="BJ662" i="3"/>
  <c r="D663" i="3"/>
  <c r="E663" i="3"/>
  <c r="F663" i="3"/>
  <c r="G663" i="3"/>
  <c r="H663" i="3"/>
  <c r="J663" i="3"/>
  <c r="K663" i="3"/>
  <c r="L663" i="3"/>
  <c r="M663" i="3"/>
  <c r="AN663" i="3"/>
  <c r="BH663" i="3"/>
  <c r="BI663" i="3"/>
  <c r="BJ663" i="3"/>
  <c r="D664" i="3"/>
  <c r="E664" i="3"/>
  <c r="F664" i="3"/>
  <c r="G664" i="3"/>
  <c r="H664" i="3"/>
  <c r="J664" i="3"/>
  <c r="K664" i="3"/>
  <c r="L664" i="3"/>
  <c r="M664" i="3"/>
  <c r="AN664" i="3"/>
  <c r="BH664" i="3"/>
  <c r="BI664" i="3"/>
  <c r="BJ664" i="3"/>
  <c r="D665" i="3"/>
  <c r="E665" i="3"/>
  <c r="F665" i="3"/>
  <c r="G665" i="3"/>
  <c r="H665" i="3"/>
  <c r="J665" i="3"/>
  <c r="K665" i="3"/>
  <c r="L665" i="3"/>
  <c r="M665" i="3"/>
  <c r="AN665" i="3"/>
  <c r="BH665" i="3"/>
  <c r="BI665" i="3"/>
  <c r="BJ665" i="3"/>
  <c r="D666" i="3"/>
  <c r="E666" i="3"/>
  <c r="F666" i="3"/>
  <c r="G666" i="3"/>
  <c r="H666" i="3"/>
  <c r="J666" i="3"/>
  <c r="K666" i="3"/>
  <c r="L666" i="3"/>
  <c r="M666" i="3"/>
  <c r="AN666" i="3"/>
  <c r="BH666" i="3"/>
  <c r="BI666" i="3"/>
  <c r="BJ666" i="3"/>
  <c r="D668" i="3"/>
  <c r="E668" i="3"/>
  <c r="F668" i="3"/>
  <c r="G668" i="3"/>
  <c r="H668" i="3"/>
  <c r="J668" i="3"/>
  <c r="K668" i="3"/>
  <c r="L668" i="3"/>
  <c r="M668" i="3"/>
  <c r="AN668" i="3"/>
  <c r="BH668" i="3"/>
  <c r="BI668" i="3"/>
  <c r="BJ668" i="3"/>
  <c r="D669" i="3"/>
  <c r="E669" i="3"/>
  <c r="F669" i="3"/>
  <c r="G669" i="3"/>
  <c r="H669" i="3"/>
  <c r="J669" i="3"/>
  <c r="K669" i="3"/>
  <c r="L669" i="3"/>
  <c r="M669" i="3"/>
  <c r="AN669" i="3"/>
  <c r="BH669" i="3"/>
  <c r="BI669" i="3"/>
  <c r="BJ669" i="3"/>
  <c r="D670" i="3"/>
  <c r="E670" i="3"/>
  <c r="F670" i="3"/>
  <c r="G670" i="3"/>
  <c r="H670" i="3"/>
  <c r="J670" i="3"/>
  <c r="K670" i="3"/>
  <c r="L670" i="3"/>
  <c r="M670" i="3"/>
  <c r="AN670" i="3"/>
  <c r="BH670" i="3"/>
  <c r="BI670" i="3"/>
  <c r="BJ670" i="3"/>
  <c r="D671" i="3"/>
  <c r="E671" i="3"/>
  <c r="F671" i="3"/>
  <c r="G671" i="3"/>
  <c r="H671" i="3"/>
  <c r="J671" i="3"/>
  <c r="K671" i="3"/>
  <c r="L671" i="3"/>
  <c r="M671" i="3"/>
  <c r="AN671" i="3"/>
  <c r="BH671" i="3"/>
  <c r="BI671" i="3"/>
  <c r="BJ671" i="3"/>
  <c r="D672" i="3"/>
  <c r="E672" i="3"/>
  <c r="F672" i="3"/>
  <c r="G672" i="3"/>
  <c r="H672" i="3"/>
  <c r="J672" i="3"/>
  <c r="K672" i="3"/>
  <c r="L672" i="3"/>
  <c r="M672" i="3"/>
  <c r="AN672" i="3"/>
  <c r="BH672" i="3"/>
  <c r="BI672" i="3"/>
  <c r="BJ672" i="3"/>
  <c r="D673" i="3"/>
  <c r="E673" i="3"/>
  <c r="F673" i="3"/>
  <c r="G673" i="3"/>
  <c r="H673" i="3"/>
  <c r="J673" i="3"/>
  <c r="K673" i="3"/>
  <c r="L673" i="3"/>
  <c r="M673" i="3"/>
  <c r="AN673" i="3"/>
  <c r="BH673" i="3"/>
  <c r="BI673" i="3"/>
  <c r="BJ673" i="3"/>
  <c r="D674" i="3"/>
  <c r="E674" i="3"/>
  <c r="F674" i="3"/>
  <c r="G674" i="3"/>
  <c r="H674" i="3"/>
  <c r="J674" i="3"/>
  <c r="K674" i="3"/>
  <c r="L674" i="3"/>
  <c r="M674" i="3"/>
  <c r="AN674" i="3"/>
  <c r="BH674" i="3"/>
  <c r="BI674" i="3"/>
  <c r="BJ674" i="3"/>
  <c r="D675" i="3"/>
  <c r="E675" i="3"/>
  <c r="F675" i="3"/>
  <c r="G675" i="3"/>
  <c r="H675" i="3"/>
  <c r="J675" i="3"/>
  <c r="K675" i="3"/>
  <c r="L675" i="3"/>
  <c r="M675" i="3"/>
  <c r="AN675" i="3"/>
  <c r="BH675" i="3"/>
  <c r="BI675" i="3"/>
  <c r="BJ675" i="3"/>
  <c r="D676" i="3"/>
  <c r="E676" i="3"/>
  <c r="F676" i="3"/>
  <c r="G676" i="3"/>
  <c r="H676" i="3"/>
  <c r="J676" i="3"/>
  <c r="K676" i="3"/>
  <c r="L676" i="3"/>
  <c r="M676" i="3"/>
  <c r="AN676" i="3"/>
  <c r="BH676" i="3"/>
  <c r="BI676" i="3"/>
  <c r="BJ676" i="3"/>
  <c r="D677" i="3"/>
  <c r="E677" i="3"/>
  <c r="F677" i="3"/>
  <c r="G677" i="3"/>
  <c r="H677" i="3"/>
  <c r="J677" i="3"/>
  <c r="K677" i="3"/>
  <c r="L677" i="3"/>
  <c r="M677" i="3"/>
  <c r="AN677" i="3"/>
  <c r="BH677" i="3"/>
  <c r="BI677" i="3"/>
  <c r="BJ677" i="3"/>
  <c r="D678" i="3"/>
  <c r="E678" i="3"/>
  <c r="F678" i="3"/>
  <c r="G678" i="3"/>
  <c r="H678" i="3"/>
  <c r="J678" i="3"/>
  <c r="K678" i="3"/>
  <c r="L678" i="3"/>
  <c r="M678" i="3"/>
  <c r="AN678" i="3"/>
  <c r="BH678" i="3"/>
  <c r="BI678" i="3"/>
  <c r="BJ678" i="3"/>
  <c r="D679" i="3"/>
  <c r="E679" i="3"/>
  <c r="F679" i="3"/>
  <c r="G679" i="3"/>
  <c r="H679" i="3"/>
  <c r="J679" i="3"/>
  <c r="K679" i="3"/>
  <c r="L679" i="3"/>
  <c r="M679" i="3"/>
  <c r="AN679" i="3"/>
  <c r="BH679" i="3"/>
  <c r="BI679" i="3"/>
  <c r="BJ679" i="3"/>
  <c r="D680" i="3"/>
  <c r="E680" i="3"/>
  <c r="F680" i="3"/>
  <c r="G680" i="3"/>
  <c r="H680" i="3"/>
  <c r="J680" i="3"/>
  <c r="K680" i="3"/>
  <c r="L680" i="3"/>
  <c r="M680" i="3"/>
  <c r="AN680" i="3"/>
  <c r="BH680" i="3"/>
  <c r="BI680" i="3"/>
  <c r="BJ680" i="3"/>
  <c r="D681" i="3"/>
  <c r="E681" i="3"/>
  <c r="F681" i="3"/>
  <c r="G681" i="3"/>
  <c r="H681" i="3"/>
  <c r="J681" i="3"/>
  <c r="K681" i="3"/>
  <c r="L681" i="3"/>
  <c r="M681" i="3"/>
  <c r="AN681" i="3"/>
  <c r="BH681" i="3"/>
  <c r="BI681" i="3"/>
  <c r="BJ681" i="3"/>
  <c r="D682" i="3"/>
  <c r="E682" i="3"/>
  <c r="F682" i="3"/>
  <c r="G682" i="3"/>
  <c r="H682" i="3"/>
  <c r="J682" i="3"/>
  <c r="K682" i="3"/>
  <c r="L682" i="3"/>
  <c r="M682" i="3"/>
  <c r="AN682" i="3"/>
  <c r="BH682" i="3"/>
  <c r="BI682" i="3"/>
  <c r="BJ682" i="3"/>
  <c r="D683" i="3"/>
  <c r="E683" i="3"/>
  <c r="F683" i="3"/>
  <c r="G683" i="3"/>
  <c r="H683" i="3"/>
  <c r="J683" i="3"/>
  <c r="K683" i="3"/>
  <c r="L683" i="3"/>
  <c r="M683" i="3"/>
  <c r="AN683" i="3"/>
  <c r="BH683" i="3"/>
  <c r="BI683" i="3"/>
  <c r="BJ683" i="3"/>
  <c r="D684" i="3"/>
  <c r="E684" i="3"/>
  <c r="F684" i="3"/>
  <c r="G684" i="3"/>
  <c r="H684" i="3"/>
  <c r="J684" i="3"/>
  <c r="K684" i="3"/>
  <c r="L684" i="3"/>
  <c r="M684" i="3"/>
  <c r="AN684" i="3"/>
  <c r="BH684" i="3"/>
  <c r="BI684" i="3"/>
  <c r="BJ684" i="3"/>
  <c r="D685" i="3"/>
  <c r="E685" i="3"/>
  <c r="F685" i="3"/>
  <c r="G685" i="3"/>
  <c r="H685" i="3"/>
  <c r="J685" i="3"/>
  <c r="K685" i="3"/>
  <c r="L685" i="3"/>
  <c r="M685" i="3"/>
  <c r="AN685" i="3"/>
  <c r="BH685" i="3"/>
  <c r="BI685" i="3"/>
  <c r="BJ685" i="3"/>
  <c r="D686" i="3"/>
  <c r="E686" i="3"/>
  <c r="F686" i="3"/>
  <c r="G686" i="3"/>
  <c r="H686" i="3"/>
  <c r="J686" i="3"/>
  <c r="K686" i="3"/>
  <c r="L686" i="3"/>
  <c r="M686" i="3"/>
  <c r="AN686" i="3"/>
  <c r="BH686" i="3"/>
  <c r="BI686" i="3"/>
  <c r="BJ686" i="3"/>
  <c r="D687" i="3"/>
  <c r="E687" i="3"/>
  <c r="F687" i="3"/>
  <c r="G687" i="3"/>
  <c r="H687" i="3"/>
  <c r="J687" i="3"/>
  <c r="K687" i="3"/>
  <c r="L687" i="3"/>
  <c r="M687" i="3"/>
  <c r="AN687" i="3"/>
  <c r="BH687" i="3"/>
  <c r="BI687" i="3"/>
  <c r="BJ687" i="3"/>
  <c r="D688" i="3"/>
  <c r="E688" i="3"/>
  <c r="F688" i="3"/>
  <c r="G688" i="3"/>
  <c r="H688" i="3"/>
  <c r="J688" i="3"/>
  <c r="K688" i="3"/>
  <c r="L688" i="3"/>
  <c r="M688" i="3"/>
  <c r="AN688" i="3"/>
  <c r="BH688" i="3"/>
  <c r="BI688" i="3"/>
  <c r="BJ688" i="3"/>
  <c r="D689" i="3"/>
  <c r="E689" i="3"/>
  <c r="F689" i="3"/>
  <c r="G689" i="3"/>
  <c r="H689" i="3"/>
  <c r="J689" i="3"/>
  <c r="K689" i="3"/>
  <c r="L689" i="3"/>
  <c r="M689" i="3"/>
  <c r="AN689" i="3"/>
  <c r="BH689" i="3"/>
  <c r="BI689" i="3"/>
  <c r="BJ689" i="3"/>
  <c r="D691" i="3"/>
  <c r="E691" i="3"/>
  <c r="F691" i="3"/>
  <c r="G691" i="3"/>
  <c r="H691" i="3"/>
  <c r="J691" i="3"/>
  <c r="K691" i="3"/>
  <c r="L691" i="3"/>
  <c r="M691" i="3"/>
  <c r="AN691" i="3"/>
  <c r="BH691" i="3"/>
  <c r="BI691" i="3"/>
  <c r="BJ691" i="3"/>
  <c r="D692" i="3"/>
  <c r="E692" i="3"/>
  <c r="F692" i="3"/>
  <c r="G692" i="3"/>
  <c r="H692" i="3"/>
  <c r="J692" i="3"/>
  <c r="K692" i="3"/>
  <c r="L692" i="3"/>
  <c r="M692" i="3"/>
  <c r="AN692" i="3"/>
  <c r="BH692" i="3"/>
  <c r="BI692" i="3"/>
  <c r="BJ692" i="3"/>
  <c r="D693" i="3"/>
  <c r="E693" i="3"/>
  <c r="F693" i="3"/>
  <c r="G693" i="3"/>
  <c r="H693" i="3"/>
  <c r="J693" i="3"/>
  <c r="K693" i="3"/>
  <c r="L693" i="3"/>
  <c r="M693" i="3"/>
  <c r="AN693" i="3"/>
  <c r="BH693" i="3"/>
  <c r="BI693" i="3"/>
  <c r="BJ693" i="3"/>
  <c r="D695" i="3"/>
  <c r="E695" i="3"/>
  <c r="F695" i="3"/>
  <c r="G695" i="3"/>
  <c r="H695" i="3"/>
  <c r="J695" i="3"/>
  <c r="K695" i="3"/>
  <c r="L695" i="3"/>
  <c r="M695" i="3"/>
  <c r="AN695" i="3"/>
  <c r="BH695" i="3"/>
  <c r="BI695" i="3"/>
  <c r="BJ695" i="3"/>
  <c r="D696" i="3"/>
  <c r="E696" i="3"/>
  <c r="F696" i="3"/>
  <c r="G696" i="3"/>
  <c r="H696" i="3"/>
  <c r="J696" i="3"/>
  <c r="K696" i="3"/>
  <c r="L696" i="3"/>
  <c r="M696" i="3"/>
  <c r="AN696" i="3"/>
  <c r="BH696" i="3"/>
  <c r="BI696" i="3"/>
  <c r="BJ696" i="3"/>
  <c r="D697" i="3"/>
  <c r="E697" i="3"/>
  <c r="F697" i="3"/>
  <c r="G697" i="3"/>
  <c r="H697" i="3"/>
  <c r="J697" i="3"/>
  <c r="K697" i="3"/>
  <c r="L697" i="3"/>
  <c r="M697" i="3"/>
  <c r="AN697" i="3"/>
  <c r="BH697" i="3"/>
  <c r="BI697" i="3"/>
  <c r="BJ697" i="3"/>
  <c r="D698" i="3"/>
  <c r="E698" i="3"/>
  <c r="F698" i="3"/>
  <c r="G698" i="3"/>
  <c r="H698" i="3"/>
  <c r="J698" i="3"/>
  <c r="K698" i="3"/>
  <c r="L698" i="3"/>
  <c r="M698" i="3"/>
  <c r="AN698" i="3"/>
  <c r="BH698" i="3"/>
  <c r="BI698" i="3"/>
  <c r="BJ698" i="3"/>
  <c r="D699" i="3"/>
  <c r="E699" i="3"/>
  <c r="F699" i="3"/>
  <c r="G699" i="3"/>
  <c r="H699" i="3"/>
  <c r="J699" i="3"/>
  <c r="K699" i="3"/>
  <c r="L699" i="3"/>
  <c r="M699" i="3"/>
  <c r="AN699" i="3"/>
  <c r="BH699" i="3"/>
  <c r="BI699" i="3"/>
  <c r="BJ699" i="3"/>
  <c r="D700" i="3"/>
  <c r="E700" i="3"/>
  <c r="F700" i="3"/>
  <c r="G700" i="3"/>
  <c r="H700" i="3"/>
  <c r="J700" i="3"/>
  <c r="K700" i="3"/>
  <c r="L700" i="3"/>
  <c r="M700" i="3"/>
  <c r="AN700" i="3"/>
  <c r="BH700" i="3"/>
  <c r="BI700" i="3"/>
  <c r="BJ700" i="3"/>
  <c r="D701" i="3"/>
  <c r="E701" i="3"/>
  <c r="F701" i="3"/>
  <c r="G701" i="3"/>
  <c r="H701" i="3"/>
  <c r="J701" i="3"/>
  <c r="K701" i="3"/>
  <c r="L701" i="3"/>
  <c r="M701" i="3"/>
  <c r="AN701" i="3"/>
  <c r="BH701" i="3"/>
  <c r="BI701" i="3"/>
  <c r="BJ701" i="3"/>
  <c r="D702" i="3"/>
  <c r="E702" i="3"/>
  <c r="F702" i="3"/>
  <c r="G702" i="3"/>
  <c r="H702" i="3"/>
  <c r="J702" i="3"/>
  <c r="K702" i="3"/>
  <c r="L702" i="3"/>
  <c r="M702" i="3"/>
  <c r="AN702" i="3"/>
  <c r="BH702" i="3"/>
  <c r="BI702" i="3"/>
  <c r="BJ702" i="3"/>
  <c r="D703" i="3"/>
  <c r="E703" i="3"/>
  <c r="F703" i="3"/>
  <c r="G703" i="3"/>
  <c r="H703" i="3"/>
  <c r="J703" i="3"/>
  <c r="K703" i="3"/>
  <c r="L703" i="3"/>
  <c r="M703" i="3"/>
  <c r="AN703" i="3"/>
  <c r="BH703" i="3"/>
  <c r="BI703" i="3"/>
  <c r="BJ703" i="3"/>
  <c r="D704" i="3"/>
  <c r="E704" i="3"/>
  <c r="F704" i="3"/>
  <c r="G704" i="3"/>
  <c r="H704" i="3"/>
  <c r="J704" i="3"/>
  <c r="K704" i="3"/>
  <c r="L704" i="3"/>
  <c r="M704" i="3"/>
  <c r="AN704" i="3"/>
  <c r="BH704" i="3"/>
  <c r="BI704" i="3"/>
  <c r="BJ704" i="3"/>
  <c r="D705" i="3"/>
  <c r="E705" i="3"/>
  <c r="F705" i="3"/>
  <c r="G705" i="3"/>
  <c r="H705" i="3"/>
  <c r="J705" i="3"/>
  <c r="K705" i="3"/>
  <c r="L705" i="3"/>
  <c r="M705" i="3"/>
  <c r="AN705" i="3"/>
  <c r="BH705" i="3"/>
  <c r="BI705" i="3"/>
  <c r="BJ705" i="3"/>
  <c r="D706" i="3"/>
  <c r="E706" i="3"/>
  <c r="F706" i="3"/>
  <c r="G706" i="3"/>
  <c r="H706" i="3"/>
  <c r="J706" i="3"/>
  <c r="K706" i="3"/>
  <c r="L706" i="3"/>
  <c r="M706" i="3"/>
  <c r="AN706" i="3"/>
  <c r="BH706" i="3"/>
  <c r="BI706" i="3"/>
  <c r="BJ706" i="3"/>
  <c r="D707" i="3"/>
  <c r="E707" i="3"/>
  <c r="F707" i="3"/>
  <c r="G707" i="3"/>
  <c r="H707" i="3"/>
  <c r="J707" i="3"/>
  <c r="K707" i="3"/>
  <c r="L707" i="3"/>
  <c r="M707" i="3"/>
  <c r="AN707" i="3"/>
  <c r="BH707" i="3"/>
  <c r="BI707" i="3"/>
  <c r="BJ707" i="3"/>
  <c r="D708" i="3"/>
  <c r="E708" i="3"/>
  <c r="F708" i="3"/>
  <c r="G708" i="3"/>
  <c r="H708" i="3"/>
  <c r="J708" i="3"/>
  <c r="K708" i="3"/>
  <c r="L708" i="3"/>
  <c r="M708" i="3"/>
  <c r="AN708" i="3"/>
  <c r="BH708" i="3"/>
  <c r="BI708" i="3"/>
  <c r="BJ708" i="3"/>
  <c r="D710" i="3"/>
  <c r="E710" i="3"/>
  <c r="F710" i="3"/>
  <c r="G710" i="3"/>
  <c r="H710" i="3"/>
  <c r="J710" i="3"/>
  <c r="K710" i="3"/>
  <c r="L710" i="3"/>
  <c r="M710" i="3"/>
  <c r="AN710" i="3"/>
  <c r="BH710" i="3"/>
  <c r="BI710" i="3"/>
  <c r="BJ710" i="3"/>
  <c r="D711" i="3"/>
  <c r="E711" i="3"/>
  <c r="F711" i="3"/>
  <c r="G711" i="3"/>
  <c r="H711" i="3"/>
  <c r="J711" i="3"/>
  <c r="K711" i="3"/>
  <c r="L711" i="3"/>
  <c r="M711" i="3"/>
  <c r="AN711" i="3"/>
  <c r="BH711" i="3"/>
  <c r="BI711" i="3"/>
  <c r="BJ711" i="3"/>
  <c r="D712" i="3"/>
  <c r="E712" i="3"/>
  <c r="F712" i="3"/>
  <c r="G712" i="3"/>
  <c r="H712" i="3"/>
  <c r="J712" i="3"/>
  <c r="K712" i="3"/>
  <c r="L712" i="3"/>
  <c r="M712" i="3"/>
  <c r="AN712" i="3"/>
  <c r="BH712" i="3"/>
  <c r="BI712" i="3"/>
  <c r="BJ712" i="3"/>
  <c r="D713" i="3"/>
  <c r="E713" i="3"/>
  <c r="F713" i="3"/>
  <c r="G713" i="3"/>
  <c r="H713" i="3"/>
  <c r="J713" i="3"/>
  <c r="K713" i="3"/>
  <c r="L713" i="3"/>
  <c r="M713" i="3"/>
  <c r="AN713" i="3"/>
  <c r="BH713" i="3"/>
  <c r="BI713" i="3"/>
  <c r="BJ713" i="3"/>
  <c r="D714" i="3"/>
  <c r="E714" i="3"/>
  <c r="F714" i="3"/>
  <c r="G714" i="3"/>
  <c r="H714" i="3"/>
  <c r="J714" i="3"/>
  <c r="K714" i="3"/>
  <c r="L714" i="3"/>
  <c r="M714" i="3"/>
  <c r="AN714" i="3"/>
  <c r="BH714" i="3"/>
  <c r="BI714" i="3"/>
  <c r="BJ714" i="3"/>
  <c r="D715" i="3"/>
  <c r="E715" i="3"/>
  <c r="F715" i="3"/>
  <c r="G715" i="3"/>
  <c r="H715" i="3"/>
  <c r="J715" i="3"/>
  <c r="K715" i="3"/>
  <c r="L715" i="3"/>
  <c r="M715" i="3"/>
  <c r="AN715" i="3"/>
  <c r="BH715" i="3"/>
  <c r="BI715" i="3"/>
  <c r="BJ715" i="3"/>
  <c r="D716" i="3"/>
  <c r="E716" i="3"/>
  <c r="F716" i="3"/>
  <c r="G716" i="3"/>
  <c r="H716" i="3"/>
  <c r="J716" i="3"/>
  <c r="K716" i="3"/>
  <c r="L716" i="3"/>
  <c r="M716" i="3"/>
  <c r="AN716" i="3"/>
  <c r="BH716" i="3"/>
  <c r="BI716" i="3"/>
  <c r="BJ716" i="3"/>
  <c r="D717" i="3"/>
  <c r="E717" i="3"/>
  <c r="F717" i="3"/>
  <c r="G717" i="3"/>
  <c r="H717" i="3"/>
  <c r="J717" i="3"/>
  <c r="K717" i="3"/>
  <c r="L717" i="3"/>
  <c r="M717" i="3"/>
  <c r="AN717" i="3"/>
  <c r="BH717" i="3"/>
  <c r="BI717" i="3"/>
  <c r="BJ717" i="3"/>
  <c r="D718" i="3"/>
  <c r="E718" i="3"/>
  <c r="F718" i="3"/>
  <c r="G718" i="3"/>
  <c r="H718" i="3"/>
  <c r="J718" i="3"/>
  <c r="K718" i="3"/>
  <c r="L718" i="3"/>
  <c r="M718" i="3"/>
  <c r="AN718" i="3"/>
  <c r="BH718" i="3"/>
  <c r="BI718" i="3"/>
  <c r="BJ718" i="3"/>
  <c r="D719" i="3"/>
  <c r="E719" i="3"/>
  <c r="F719" i="3"/>
  <c r="G719" i="3"/>
  <c r="H719" i="3"/>
  <c r="J719" i="3"/>
  <c r="K719" i="3"/>
  <c r="L719" i="3"/>
  <c r="M719" i="3"/>
  <c r="AN719" i="3"/>
  <c r="BH719" i="3"/>
  <c r="BI719" i="3"/>
  <c r="BJ719" i="3"/>
  <c r="D720" i="3"/>
  <c r="E720" i="3"/>
  <c r="F720" i="3"/>
  <c r="G720" i="3"/>
  <c r="H720" i="3"/>
  <c r="J720" i="3"/>
  <c r="K720" i="3"/>
  <c r="L720" i="3"/>
  <c r="M720" i="3"/>
  <c r="AN720" i="3"/>
  <c r="BH720" i="3"/>
  <c r="BI720" i="3"/>
  <c r="BJ720" i="3"/>
  <c r="D721" i="3"/>
  <c r="E721" i="3"/>
  <c r="F721" i="3"/>
  <c r="G721" i="3"/>
  <c r="H721" i="3"/>
  <c r="J721" i="3"/>
  <c r="K721" i="3"/>
  <c r="L721" i="3"/>
  <c r="M721" i="3"/>
  <c r="AN721" i="3"/>
  <c r="BH721" i="3"/>
  <c r="BI721" i="3"/>
  <c r="BJ721" i="3"/>
  <c r="D722" i="3"/>
  <c r="E722" i="3"/>
  <c r="F722" i="3"/>
  <c r="G722" i="3"/>
  <c r="H722" i="3"/>
  <c r="J722" i="3"/>
  <c r="K722" i="3"/>
  <c r="L722" i="3"/>
  <c r="M722" i="3"/>
  <c r="AN722" i="3"/>
  <c r="BH722" i="3"/>
  <c r="BI722" i="3"/>
  <c r="BJ722" i="3"/>
  <c r="D723" i="3"/>
  <c r="E723" i="3"/>
  <c r="F723" i="3"/>
  <c r="G723" i="3"/>
  <c r="H723" i="3"/>
  <c r="J723" i="3"/>
  <c r="K723" i="3"/>
  <c r="L723" i="3"/>
  <c r="M723" i="3"/>
  <c r="AN723" i="3"/>
  <c r="BH723" i="3"/>
  <c r="BI723" i="3"/>
  <c r="BJ723" i="3"/>
  <c r="D725" i="3"/>
  <c r="E725" i="3"/>
  <c r="F725" i="3"/>
  <c r="G725" i="3"/>
  <c r="H725" i="3"/>
  <c r="J725" i="3"/>
  <c r="K725" i="3"/>
  <c r="L725" i="3"/>
  <c r="M725" i="3"/>
  <c r="AN725" i="3"/>
  <c r="BH725" i="3"/>
  <c r="BI725" i="3"/>
  <c r="BJ725" i="3"/>
  <c r="N726" i="3"/>
  <c r="O726" i="3"/>
  <c r="R726" i="3"/>
  <c r="W726" i="3"/>
  <c r="AL726" i="3"/>
  <c r="C726" i="3"/>
  <c r="D726" i="3"/>
  <c r="E726" i="3"/>
  <c r="F726" i="3"/>
  <c r="G726" i="3"/>
  <c r="H726" i="3"/>
  <c r="J726" i="3"/>
  <c r="K726" i="3"/>
  <c r="L726" i="3"/>
  <c r="M726" i="3"/>
  <c r="AN726" i="3"/>
  <c r="BH726" i="3"/>
  <c r="BI726" i="3"/>
  <c r="BJ726" i="3"/>
  <c r="C728" i="3"/>
  <c r="D728" i="3"/>
  <c r="E728" i="3"/>
  <c r="F728" i="3"/>
  <c r="G728" i="3"/>
  <c r="H728" i="3"/>
  <c r="J728" i="3"/>
  <c r="K728" i="3"/>
  <c r="L728" i="3"/>
  <c r="M728" i="3"/>
  <c r="AN728" i="3"/>
  <c r="BH728" i="3"/>
  <c r="BI728" i="3"/>
  <c r="BJ728" i="3"/>
  <c r="C729" i="3"/>
  <c r="D729" i="3"/>
  <c r="E729" i="3"/>
  <c r="F729" i="3"/>
  <c r="G729" i="3"/>
  <c r="H729" i="3"/>
  <c r="J729" i="3"/>
  <c r="K729" i="3"/>
  <c r="L729" i="3"/>
  <c r="M729" i="3"/>
  <c r="AN729" i="3"/>
  <c r="BH729" i="3"/>
  <c r="BI729" i="3"/>
  <c r="BJ729" i="3"/>
  <c r="C730" i="3"/>
  <c r="D730" i="3"/>
  <c r="E730" i="3"/>
  <c r="F730" i="3"/>
  <c r="G730" i="3"/>
  <c r="H730" i="3"/>
  <c r="J730" i="3"/>
  <c r="K730" i="3"/>
  <c r="L730" i="3"/>
  <c r="M730" i="3"/>
  <c r="AN730" i="3"/>
  <c r="BH730" i="3"/>
  <c r="BI730" i="3"/>
  <c r="BJ730" i="3"/>
  <c r="C731" i="3"/>
  <c r="D731" i="3"/>
  <c r="E731" i="3"/>
  <c r="F731" i="3"/>
  <c r="G731" i="3"/>
  <c r="H731" i="3"/>
  <c r="J731" i="3"/>
  <c r="K731" i="3"/>
  <c r="L731" i="3"/>
  <c r="M731" i="3"/>
  <c r="AN731" i="3"/>
  <c r="BH731" i="3"/>
  <c r="BI731" i="3"/>
  <c r="BJ731" i="3"/>
  <c r="C732" i="3"/>
  <c r="D732" i="3"/>
  <c r="E732" i="3"/>
  <c r="F732" i="3"/>
  <c r="G732" i="3"/>
  <c r="H732" i="3"/>
  <c r="J732" i="3"/>
  <c r="K732" i="3"/>
  <c r="L732" i="3"/>
  <c r="M732" i="3"/>
  <c r="AN732" i="3"/>
  <c r="BH732" i="3"/>
  <c r="BI732" i="3"/>
  <c r="BJ732" i="3"/>
  <c r="C733" i="3"/>
  <c r="D733" i="3"/>
  <c r="E733" i="3"/>
  <c r="F733" i="3"/>
  <c r="G733" i="3"/>
  <c r="H733" i="3"/>
  <c r="J733" i="3"/>
  <c r="K733" i="3"/>
  <c r="L733" i="3"/>
  <c r="M733" i="3"/>
  <c r="AN733" i="3"/>
  <c r="BH733" i="3"/>
  <c r="BI733" i="3"/>
  <c r="BJ733" i="3"/>
  <c r="C734" i="3"/>
  <c r="D734" i="3"/>
  <c r="E734" i="3"/>
  <c r="F734" i="3"/>
  <c r="G734" i="3"/>
  <c r="H734" i="3"/>
  <c r="J734" i="3"/>
  <c r="K734" i="3"/>
  <c r="L734" i="3"/>
  <c r="M734" i="3"/>
  <c r="AN734" i="3"/>
  <c r="BH734" i="3"/>
  <c r="BI734" i="3"/>
  <c r="BJ734" i="3"/>
  <c r="C735" i="3"/>
  <c r="D735" i="3"/>
  <c r="E735" i="3"/>
  <c r="F735" i="3"/>
  <c r="G735" i="3"/>
  <c r="H735" i="3"/>
  <c r="J735" i="3"/>
  <c r="K735" i="3"/>
  <c r="L735" i="3"/>
  <c r="M735" i="3"/>
  <c r="AN735" i="3"/>
  <c r="BH735" i="3"/>
  <c r="BI735" i="3"/>
  <c r="BJ735" i="3"/>
  <c r="C736" i="3"/>
  <c r="D736" i="3"/>
  <c r="E736" i="3"/>
  <c r="F736" i="3"/>
  <c r="G736" i="3"/>
  <c r="H736" i="3"/>
  <c r="J736" i="3"/>
  <c r="K736" i="3"/>
  <c r="L736" i="3"/>
  <c r="M736" i="3"/>
  <c r="AN736" i="3"/>
  <c r="BH736" i="3"/>
  <c r="BI736" i="3"/>
  <c r="BJ736" i="3"/>
  <c r="C737" i="3"/>
  <c r="D737" i="3"/>
  <c r="E737" i="3"/>
  <c r="F737" i="3"/>
  <c r="G737" i="3"/>
  <c r="H737" i="3"/>
  <c r="J737" i="3"/>
  <c r="K737" i="3"/>
  <c r="L737" i="3"/>
  <c r="M737" i="3"/>
  <c r="AN737" i="3"/>
  <c r="BH737" i="3"/>
  <c r="BI737" i="3"/>
  <c r="BJ737" i="3"/>
  <c r="C738" i="3"/>
  <c r="D738" i="3"/>
  <c r="E738" i="3"/>
  <c r="F738" i="3"/>
  <c r="G738" i="3"/>
  <c r="H738" i="3"/>
  <c r="J738" i="3"/>
  <c r="K738" i="3"/>
  <c r="L738" i="3"/>
  <c r="M738" i="3"/>
  <c r="AN738" i="3"/>
  <c r="BH738" i="3"/>
  <c r="BI738" i="3"/>
  <c r="BJ738" i="3"/>
  <c r="C739" i="3"/>
  <c r="D739" i="3"/>
  <c r="E739" i="3"/>
  <c r="F739" i="3"/>
  <c r="G739" i="3"/>
  <c r="H739" i="3"/>
  <c r="J739" i="3"/>
  <c r="K739" i="3"/>
  <c r="L739" i="3"/>
  <c r="M739" i="3"/>
  <c r="AN739" i="3"/>
  <c r="BH739" i="3"/>
  <c r="BI739" i="3"/>
  <c r="BJ739" i="3"/>
  <c r="C740" i="3"/>
  <c r="D740" i="3"/>
  <c r="E740" i="3"/>
  <c r="F740" i="3"/>
  <c r="G740" i="3"/>
  <c r="H740" i="3"/>
  <c r="J740" i="3"/>
  <c r="K740" i="3"/>
  <c r="L740" i="3"/>
  <c r="M740" i="3"/>
  <c r="AN740" i="3"/>
  <c r="BH740" i="3"/>
  <c r="BI740" i="3"/>
  <c r="BJ740" i="3"/>
  <c r="C741" i="3"/>
  <c r="D741" i="3"/>
  <c r="E741" i="3"/>
  <c r="F741" i="3"/>
  <c r="G741" i="3"/>
  <c r="H741" i="3"/>
  <c r="J741" i="3"/>
  <c r="K741" i="3"/>
  <c r="L741" i="3"/>
  <c r="M741" i="3"/>
  <c r="AN741" i="3"/>
  <c r="BH741" i="3"/>
  <c r="BI741" i="3"/>
  <c r="BJ741" i="3"/>
  <c r="C742" i="3"/>
  <c r="D742" i="3"/>
  <c r="E742" i="3"/>
  <c r="F742" i="3"/>
  <c r="G742" i="3"/>
  <c r="H742" i="3"/>
  <c r="J742" i="3"/>
  <c r="K742" i="3"/>
  <c r="L742" i="3"/>
  <c r="M742" i="3"/>
  <c r="AN742" i="3"/>
  <c r="BH742" i="3"/>
  <c r="BI742" i="3"/>
  <c r="BJ742" i="3"/>
  <c r="C743" i="3"/>
  <c r="D743" i="3"/>
  <c r="E743" i="3"/>
  <c r="F743" i="3"/>
  <c r="G743" i="3"/>
  <c r="H743" i="3"/>
  <c r="J743" i="3"/>
  <c r="K743" i="3"/>
  <c r="L743" i="3"/>
  <c r="M743" i="3"/>
  <c r="AN743" i="3"/>
  <c r="BH743" i="3"/>
  <c r="BI743" i="3"/>
  <c r="BJ743" i="3"/>
  <c r="C744" i="3"/>
  <c r="D744" i="3"/>
  <c r="E744" i="3"/>
  <c r="F744" i="3"/>
  <c r="G744" i="3"/>
  <c r="H744" i="3"/>
  <c r="J744" i="3"/>
  <c r="K744" i="3"/>
  <c r="L744" i="3"/>
  <c r="M744" i="3"/>
  <c r="AN744" i="3"/>
  <c r="BH744" i="3"/>
  <c r="BI744" i="3"/>
  <c r="BJ744" i="3"/>
  <c r="C745" i="3"/>
  <c r="D745" i="3"/>
  <c r="E745" i="3"/>
  <c r="F745" i="3"/>
  <c r="G745" i="3"/>
  <c r="H745" i="3"/>
  <c r="J745" i="3"/>
  <c r="K745" i="3"/>
  <c r="L745" i="3"/>
  <c r="M745" i="3"/>
  <c r="AN745" i="3"/>
  <c r="BH745" i="3"/>
  <c r="BI745" i="3"/>
  <c r="BJ745" i="3"/>
  <c r="C746" i="3"/>
  <c r="D746" i="3"/>
  <c r="E746" i="3"/>
  <c r="F746" i="3"/>
  <c r="G746" i="3"/>
  <c r="H746" i="3"/>
  <c r="J746" i="3"/>
  <c r="K746" i="3"/>
  <c r="L746" i="3"/>
  <c r="M746" i="3"/>
  <c r="AN746" i="3"/>
  <c r="BH746" i="3"/>
  <c r="BI746" i="3"/>
  <c r="BJ746" i="3"/>
  <c r="C747" i="3"/>
  <c r="D747" i="3"/>
  <c r="E747" i="3"/>
  <c r="F747" i="3"/>
  <c r="G747" i="3"/>
  <c r="H747" i="3"/>
  <c r="J747" i="3"/>
  <c r="K747" i="3"/>
  <c r="L747" i="3"/>
  <c r="M747" i="3"/>
  <c r="AN747" i="3"/>
  <c r="BH747" i="3"/>
  <c r="BI747" i="3"/>
  <c r="BJ747" i="3"/>
  <c r="C748" i="3"/>
  <c r="D748" i="3"/>
  <c r="E748" i="3"/>
  <c r="F748" i="3"/>
  <c r="G748" i="3"/>
  <c r="H748" i="3"/>
  <c r="J748" i="3"/>
  <c r="K748" i="3"/>
  <c r="L748" i="3"/>
  <c r="M748" i="3"/>
  <c r="AN748" i="3"/>
  <c r="BH748" i="3"/>
  <c r="BI748" i="3"/>
  <c r="BJ748" i="3"/>
  <c r="C749" i="3"/>
  <c r="D749" i="3"/>
  <c r="E749" i="3"/>
  <c r="F749" i="3"/>
  <c r="G749" i="3"/>
  <c r="H749" i="3"/>
  <c r="J749" i="3"/>
  <c r="K749" i="3"/>
  <c r="L749" i="3"/>
  <c r="M749" i="3"/>
  <c r="AN749" i="3"/>
  <c r="BH749" i="3"/>
  <c r="BI749" i="3"/>
  <c r="BJ749" i="3"/>
  <c r="C750" i="3"/>
  <c r="D750" i="3"/>
  <c r="E750" i="3"/>
  <c r="F750" i="3"/>
  <c r="G750" i="3"/>
  <c r="H750" i="3"/>
  <c r="J750" i="3"/>
  <c r="K750" i="3"/>
  <c r="L750" i="3"/>
  <c r="M750" i="3"/>
  <c r="AN750" i="3"/>
  <c r="BH750" i="3"/>
  <c r="BI750" i="3"/>
  <c r="BJ750" i="3"/>
  <c r="C751" i="3"/>
  <c r="D751" i="3"/>
  <c r="E751" i="3"/>
  <c r="F751" i="3"/>
  <c r="G751" i="3"/>
  <c r="H751" i="3"/>
  <c r="J751" i="3"/>
  <c r="K751" i="3"/>
  <c r="L751" i="3"/>
  <c r="M751" i="3"/>
  <c r="AN751" i="3"/>
  <c r="BH751" i="3"/>
  <c r="BI751" i="3"/>
  <c r="BJ751" i="3"/>
  <c r="C752" i="3"/>
  <c r="D752" i="3"/>
  <c r="E752" i="3"/>
  <c r="F752" i="3"/>
  <c r="G752" i="3"/>
  <c r="H752" i="3"/>
  <c r="J752" i="3"/>
  <c r="K752" i="3"/>
  <c r="L752" i="3"/>
  <c r="M752" i="3"/>
  <c r="AN752" i="3"/>
  <c r="BH752" i="3"/>
  <c r="BI752" i="3"/>
  <c r="BJ752" i="3"/>
  <c r="C753" i="3"/>
  <c r="D753" i="3"/>
  <c r="E753" i="3"/>
  <c r="F753" i="3"/>
  <c r="G753" i="3"/>
  <c r="H753" i="3"/>
  <c r="J753" i="3"/>
  <c r="K753" i="3"/>
  <c r="L753" i="3"/>
  <c r="M753" i="3"/>
  <c r="AN753" i="3"/>
  <c r="BH753" i="3"/>
  <c r="BI753" i="3"/>
  <c r="BJ753" i="3"/>
  <c r="C754" i="3"/>
  <c r="D754" i="3"/>
  <c r="E754" i="3"/>
  <c r="F754" i="3"/>
  <c r="G754" i="3"/>
  <c r="H754" i="3"/>
  <c r="J754" i="3"/>
  <c r="K754" i="3"/>
  <c r="L754" i="3"/>
  <c r="M754" i="3"/>
  <c r="AN754" i="3"/>
  <c r="BH754" i="3"/>
  <c r="BI754" i="3"/>
  <c r="BJ754" i="3"/>
  <c r="C755" i="3"/>
  <c r="D755" i="3"/>
  <c r="E755" i="3"/>
  <c r="F755" i="3"/>
  <c r="G755" i="3"/>
  <c r="H755" i="3"/>
  <c r="J755" i="3"/>
  <c r="K755" i="3"/>
  <c r="L755" i="3"/>
  <c r="M755" i="3"/>
  <c r="AN755" i="3"/>
  <c r="BH755" i="3"/>
  <c r="BI755" i="3"/>
  <c r="BJ755" i="3"/>
  <c r="C756" i="3"/>
  <c r="D756" i="3"/>
  <c r="E756" i="3"/>
  <c r="F756" i="3"/>
  <c r="G756" i="3"/>
  <c r="H756" i="3"/>
  <c r="J756" i="3"/>
  <c r="K756" i="3"/>
  <c r="L756" i="3"/>
  <c r="M756" i="3"/>
  <c r="AN756" i="3"/>
  <c r="BH756" i="3"/>
  <c r="BI756" i="3"/>
  <c r="BJ756" i="3"/>
  <c r="C757" i="3"/>
  <c r="D757" i="3"/>
  <c r="E757" i="3"/>
  <c r="F757" i="3"/>
  <c r="G757" i="3"/>
  <c r="H757" i="3"/>
  <c r="J757" i="3"/>
  <c r="K757" i="3"/>
  <c r="L757" i="3"/>
  <c r="M757" i="3"/>
  <c r="AN757" i="3"/>
  <c r="BH757" i="3"/>
  <c r="BI757" i="3"/>
  <c r="BJ757" i="3"/>
  <c r="C758" i="3"/>
  <c r="D758" i="3"/>
  <c r="E758" i="3"/>
  <c r="F758" i="3"/>
  <c r="G758" i="3"/>
  <c r="H758" i="3"/>
  <c r="J758" i="3"/>
  <c r="K758" i="3"/>
  <c r="L758" i="3"/>
  <c r="M758" i="3"/>
  <c r="AN758" i="3"/>
  <c r="BH758" i="3"/>
  <c r="BI758" i="3"/>
  <c r="BJ758" i="3"/>
  <c r="C759" i="3"/>
  <c r="D759" i="3"/>
  <c r="E759" i="3"/>
  <c r="F759" i="3"/>
  <c r="G759" i="3"/>
  <c r="H759" i="3"/>
  <c r="J759" i="3"/>
  <c r="K759" i="3"/>
  <c r="L759" i="3"/>
  <c r="M759" i="3"/>
  <c r="AN759" i="3"/>
  <c r="BH759" i="3"/>
  <c r="BI759" i="3"/>
  <c r="BJ759" i="3"/>
  <c r="C760" i="3"/>
  <c r="D760" i="3"/>
  <c r="E760" i="3"/>
  <c r="F760" i="3"/>
  <c r="G760" i="3"/>
  <c r="H760" i="3"/>
  <c r="J760" i="3"/>
  <c r="K760" i="3"/>
  <c r="L760" i="3"/>
  <c r="M760" i="3"/>
  <c r="AN760" i="3"/>
  <c r="BH760" i="3"/>
  <c r="BI760" i="3"/>
  <c r="BJ760" i="3"/>
  <c r="C761" i="3"/>
  <c r="D761" i="3"/>
  <c r="E761" i="3"/>
  <c r="F761" i="3"/>
  <c r="G761" i="3"/>
  <c r="H761" i="3"/>
  <c r="J761" i="3"/>
  <c r="K761" i="3"/>
  <c r="L761" i="3"/>
  <c r="M761" i="3"/>
  <c r="AN761" i="3"/>
  <c r="BH761" i="3"/>
  <c r="BI761" i="3"/>
  <c r="BJ761" i="3"/>
  <c r="C762" i="3"/>
  <c r="D762" i="3"/>
  <c r="E762" i="3"/>
  <c r="F762" i="3"/>
  <c r="G762" i="3"/>
  <c r="H762" i="3"/>
  <c r="J762" i="3"/>
  <c r="K762" i="3"/>
  <c r="L762" i="3"/>
  <c r="M762" i="3"/>
  <c r="AN762" i="3"/>
  <c r="BH762" i="3"/>
  <c r="BI762" i="3"/>
  <c r="BJ762" i="3"/>
  <c r="C763" i="3"/>
  <c r="D763" i="3"/>
  <c r="E763" i="3"/>
  <c r="F763" i="3"/>
  <c r="G763" i="3"/>
  <c r="H763" i="3"/>
  <c r="J763" i="3"/>
  <c r="K763" i="3"/>
  <c r="L763" i="3"/>
  <c r="M763" i="3"/>
  <c r="AN763" i="3"/>
  <c r="BH763" i="3"/>
  <c r="BI763" i="3"/>
  <c r="BJ763" i="3"/>
  <c r="C764" i="3"/>
  <c r="D764" i="3"/>
  <c r="E764" i="3"/>
  <c r="F764" i="3"/>
  <c r="G764" i="3"/>
  <c r="H764" i="3"/>
  <c r="J764" i="3"/>
  <c r="K764" i="3"/>
  <c r="L764" i="3"/>
  <c r="M764" i="3"/>
  <c r="AN764" i="3"/>
  <c r="BH764" i="3"/>
  <c r="BI764" i="3"/>
  <c r="BJ764" i="3"/>
  <c r="C765" i="3"/>
  <c r="D765" i="3"/>
  <c r="E765" i="3"/>
  <c r="F765" i="3"/>
  <c r="G765" i="3"/>
  <c r="H765" i="3"/>
  <c r="J765" i="3"/>
  <c r="K765" i="3"/>
  <c r="L765" i="3"/>
  <c r="M765" i="3"/>
  <c r="AN765" i="3"/>
  <c r="BH765" i="3"/>
  <c r="BI765" i="3"/>
  <c r="BJ765" i="3"/>
  <c r="C766" i="3"/>
  <c r="D766" i="3"/>
  <c r="E766" i="3"/>
  <c r="F766" i="3"/>
  <c r="G766" i="3"/>
  <c r="H766" i="3"/>
  <c r="J766" i="3"/>
  <c r="K766" i="3"/>
  <c r="L766" i="3"/>
  <c r="M766" i="3"/>
  <c r="AN766" i="3"/>
  <c r="BH766" i="3"/>
  <c r="BI766" i="3"/>
  <c r="BJ766" i="3"/>
  <c r="C767" i="3"/>
  <c r="D767" i="3"/>
  <c r="E767" i="3"/>
  <c r="F767" i="3"/>
  <c r="G767" i="3"/>
  <c r="H767" i="3"/>
  <c r="J767" i="3"/>
  <c r="K767" i="3"/>
  <c r="L767" i="3"/>
  <c r="M767" i="3"/>
  <c r="AN767" i="3"/>
  <c r="BH767" i="3"/>
  <c r="BI767" i="3"/>
  <c r="BJ767" i="3"/>
  <c r="C768" i="3"/>
  <c r="D768" i="3"/>
  <c r="E768" i="3"/>
  <c r="F768" i="3"/>
  <c r="G768" i="3"/>
  <c r="H768" i="3"/>
  <c r="J768" i="3"/>
  <c r="K768" i="3"/>
  <c r="L768" i="3"/>
  <c r="M768" i="3"/>
  <c r="AN768" i="3"/>
  <c r="BH768" i="3"/>
  <c r="BI768" i="3"/>
  <c r="BJ768" i="3"/>
  <c r="C769" i="3"/>
  <c r="D769" i="3"/>
  <c r="E769" i="3"/>
  <c r="F769" i="3"/>
  <c r="G769" i="3"/>
  <c r="H769" i="3"/>
  <c r="J769" i="3"/>
  <c r="K769" i="3"/>
  <c r="L769" i="3"/>
  <c r="M769" i="3"/>
  <c r="AN769" i="3"/>
  <c r="BH769" i="3"/>
  <c r="BI769" i="3"/>
  <c r="BJ769" i="3"/>
  <c r="C770" i="3"/>
  <c r="D770" i="3"/>
  <c r="E770" i="3"/>
  <c r="F770" i="3"/>
  <c r="G770" i="3"/>
  <c r="H770" i="3"/>
  <c r="J770" i="3"/>
  <c r="K770" i="3"/>
  <c r="L770" i="3"/>
  <c r="M770" i="3"/>
  <c r="AN770" i="3"/>
  <c r="BH770" i="3"/>
  <c r="BI770" i="3"/>
  <c r="BJ770" i="3"/>
  <c r="C771" i="3"/>
  <c r="D771" i="3"/>
  <c r="E771" i="3"/>
  <c r="F771" i="3"/>
  <c r="G771" i="3"/>
  <c r="H771" i="3"/>
  <c r="J771" i="3"/>
  <c r="K771" i="3"/>
  <c r="L771" i="3"/>
  <c r="M771" i="3"/>
  <c r="AN771" i="3"/>
  <c r="BH771" i="3"/>
  <c r="BI771" i="3"/>
  <c r="BJ771" i="3"/>
  <c r="C772" i="3"/>
  <c r="D772" i="3"/>
  <c r="E772" i="3"/>
  <c r="F772" i="3"/>
  <c r="G772" i="3"/>
  <c r="H772" i="3"/>
  <c r="J772" i="3"/>
  <c r="K772" i="3"/>
  <c r="L772" i="3"/>
  <c r="M772" i="3"/>
  <c r="AN772" i="3"/>
  <c r="BH772" i="3"/>
  <c r="BI772" i="3"/>
  <c r="BJ772" i="3"/>
  <c r="C773" i="3"/>
  <c r="D773" i="3"/>
  <c r="E773" i="3"/>
  <c r="F773" i="3"/>
  <c r="G773" i="3"/>
  <c r="H773" i="3"/>
  <c r="J773" i="3"/>
  <c r="K773" i="3"/>
  <c r="L773" i="3"/>
  <c r="M773" i="3"/>
  <c r="AN773" i="3"/>
  <c r="BH773" i="3"/>
  <c r="BI773" i="3"/>
  <c r="BJ773" i="3"/>
  <c r="C774" i="3"/>
  <c r="D774" i="3"/>
  <c r="E774" i="3"/>
  <c r="F774" i="3"/>
  <c r="G774" i="3"/>
  <c r="H774" i="3"/>
  <c r="J774" i="3"/>
  <c r="K774" i="3"/>
  <c r="L774" i="3"/>
  <c r="M774" i="3"/>
  <c r="AN774" i="3"/>
  <c r="BH774" i="3"/>
  <c r="BI774" i="3"/>
  <c r="BJ774" i="3"/>
  <c r="C775" i="3"/>
  <c r="D775" i="3"/>
  <c r="E775" i="3"/>
  <c r="F775" i="3"/>
  <c r="G775" i="3"/>
  <c r="H775" i="3"/>
  <c r="J775" i="3"/>
  <c r="K775" i="3"/>
  <c r="L775" i="3"/>
  <c r="M775" i="3"/>
  <c r="AN775" i="3"/>
  <c r="BH775" i="3"/>
  <c r="BI775" i="3"/>
  <c r="BJ775" i="3"/>
  <c r="C776" i="3"/>
  <c r="D776" i="3"/>
  <c r="E776" i="3"/>
  <c r="F776" i="3"/>
  <c r="G776" i="3"/>
  <c r="H776" i="3"/>
  <c r="J776" i="3"/>
  <c r="K776" i="3"/>
  <c r="L776" i="3"/>
  <c r="M776" i="3"/>
  <c r="AN776" i="3"/>
  <c r="BH776" i="3"/>
  <c r="BI776" i="3"/>
  <c r="BJ776" i="3"/>
  <c r="C777" i="3"/>
  <c r="D777" i="3"/>
  <c r="E777" i="3"/>
  <c r="F777" i="3"/>
  <c r="G777" i="3"/>
  <c r="H777" i="3"/>
  <c r="J777" i="3"/>
  <c r="K777" i="3"/>
  <c r="L777" i="3"/>
  <c r="M777" i="3"/>
  <c r="AN777" i="3"/>
  <c r="BH777" i="3"/>
  <c r="BI777" i="3"/>
  <c r="BJ777" i="3"/>
  <c r="C778" i="3"/>
  <c r="D778" i="3"/>
  <c r="E778" i="3"/>
  <c r="F778" i="3"/>
  <c r="G778" i="3"/>
  <c r="H778" i="3"/>
  <c r="J778" i="3"/>
  <c r="K778" i="3"/>
  <c r="L778" i="3"/>
  <c r="M778" i="3"/>
  <c r="AN778" i="3"/>
  <c r="BH778" i="3"/>
  <c r="BI778" i="3"/>
  <c r="BJ778" i="3"/>
  <c r="C779" i="3"/>
  <c r="D779" i="3"/>
  <c r="E779" i="3"/>
  <c r="F779" i="3"/>
  <c r="G779" i="3"/>
  <c r="H779" i="3"/>
  <c r="J779" i="3"/>
  <c r="K779" i="3"/>
  <c r="L779" i="3"/>
  <c r="M779" i="3"/>
  <c r="AN779" i="3"/>
  <c r="BH779" i="3"/>
  <c r="BI779" i="3"/>
  <c r="BJ779" i="3"/>
  <c r="C780" i="3"/>
  <c r="D780" i="3"/>
  <c r="E780" i="3"/>
  <c r="F780" i="3"/>
  <c r="G780" i="3"/>
  <c r="H780" i="3"/>
  <c r="J780" i="3"/>
  <c r="K780" i="3"/>
  <c r="L780" i="3"/>
  <c r="M780" i="3"/>
  <c r="AN780" i="3"/>
  <c r="BH780" i="3"/>
  <c r="BI780" i="3"/>
  <c r="BJ780" i="3"/>
  <c r="C781" i="3"/>
  <c r="D781" i="3"/>
  <c r="E781" i="3"/>
  <c r="F781" i="3"/>
  <c r="G781" i="3"/>
  <c r="H781" i="3"/>
  <c r="J781" i="3"/>
  <c r="K781" i="3"/>
  <c r="L781" i="3"/>
  <c r="M781" i="3"/>
  <c r="AN781" i="3"/>
  <c r="BH781" i="3"/>
  <c r="BI781" i="3"/>
  <c r="BJ781" i="3"/>
  <c r="C782" i="3"/>
  <c r="D782" i="3"/>
  <c r="E782" i="3"/>
  <c r="F782" i="3"/>
  <c r="G782" i="3"/>
  <c r="H782" i="3"/>
  <c r="J782" i="3"/>
  <c r="K782" i="3"/>
  <c r="L782" i="3"/>
  <c r="M782" i="3"/>
  <c r="AN782" i="3"/>
  <c r="BH782" i="3"/>
  <c r="BI782" i="3"/>
  <c r="BJ782" i="3"/>
  <c r="C783" i="3"/>
  <c r="D783" i="3"/>
  <c r="E783" i="3"/>
  <c r="F783" i="3"/>
  <c r="G783" i="3"/>
  <c r="H783" i="3"/>
  <c r="J783" i="3"/>
  <c r="K783" i="3"/>
  <c r="L783" i="3"/>
  <c r="M783" i="3"/>
  <c r="AN783" i="3"/>
  <c r="BH783" i="3"/>
  <c r="BI783" i="3"/>
  <c r="BJ783" i="3"/>
  <c r="C784" i="3"/>
  <c r="D784" i="3"/>
  <c r="E784" i="3"/>
  <c r="F784" i="3"/>
  <c r="G784" i="3"/>
  <c r="H784" i="3"/>
  <c r="J784" i="3"/>
  <c r="K784" i="3"/>
  <c r="L784" i="3"/>
  <c r="M784" i="3"/>
  <c r="AN784" i="3"/>
  <c r="BH784" i="3"/>
  <c r="BI784" i="3"/>
  <c r="BJ784" i="3"/>
  <c r="C785" i="3"/>
  <c r="D785" i="3"/>
  <c r="E785" i="3"/>
  <c r="F785" i="3"/>
  <c r="G785" i="3"/>
  <c r="H785" i="3"/>
  <c r="J785" i="3"/>
  <c r="K785" i="3"/>
  <c r="L785" i="3"/>
  <c r="M785" i="3"/>
  <c r="AN785" i="3"/>
  <c r="BH785" i="3"/>
  <c r="BI785" i="3"/>
  <c r="BJ785" i="3"/>
  <c r="C786" i="3"/>
  <c r="D786" i="3"/>
  <c r="E786" i="3"/>
  <c r="F786" i="3"/>
  <c r="G786" i="3"/>
  <c r="H786" i="3"/>
  <c r="J786" i="3"/>
  <c r="K786" i="3"/>
  <c r="L786" i="3"/>
  <c r="M786" i="3"/>
  <c r="AN786" i="3"/>
  <c r="BH786" i="3"/>
  <c r="BI786" i="3"/>
  <c r="BJ786" i="3"/>
  <c r="C787" i="3"/>
  <c r="D787" i="3"/>
  <c r="E787" i="3"/>
  <c r="F787" i="3"/>
  <c r="G787" i="3"/>
  <c r="H787" i="3"/>
  <c r="J787" i="3"/>
  <c r="K787" i="3"/>
  <c r="L787" i="3"/>
  <c r="M787" i="3"/>
  <c r="AN787" i="3"/>
  <c r="BH787" i="3"/>
  <c r="BI787" i="3"/>
  <c r="BJ787" i="3"/>
  <c r="C788" i="3"/>
  <c r="D788" i="3"/>
  <c r="E788" i="3"/>
  <c r="F788" i="3"/>
  <c r="G788" i="3"/>
  <c r="H788" i="3"/>
  <c r="J788" i="3"/>
  <c r="K788" i="3"/>
  <c r="L788" i="3"/>
  <c r="M788" i="3"/>
  <c r="AN788" i="3"/>
  <c r="BH788" i="3"/>
  <c r="BI788" i="3"/>
  <c r="BJ788" i="3"/>
  <c r="C789" i="3"/>
  <c r="D789" i="3"/>
  <c r="E789" i="3"/>
  <c r="F789" i="3"/>
  <c r="G789" i="3"/>
  <c r="H789" i="3"/>
  <c r="J789" i="3"/>
  <c r="K789" i="3"/>
  <c r="L789" i="3"/>
  <c r="M789" i="3"/>
  <c r="AN789" i="3"/>
  <c r="BH789" i="3"/>
  <c r="BI789" i="3"/>
  <c r="BJ789" i="3"/>
  <c r="C790" i="3"/>
  <c r="D790" i="3"/>
  <c r="E790" i="3"/>
  <c r="F790" i="3"/>
  <c r="G790" i="3"/>
  <c r="H790" i="3"/>
  <c r="J790" i="3"/>
  <c r="K790" i="3"/>
  <c r="L790" i="3"/>
  <c r="M790" i="3"/>
  <c r="AN790" i="3"/>
  <c r="BH790" i="3"/>
  <c r="BI790" i="3"/>
  <c r="BJ790" i="3"/>
  <c r="C791" i="3"/>
  <c r="D791" i="3"/>
  <c r="E791" i="3"/>
  <c r="F791" i="3"/>
  <c r="G791" i="3"/>
  <c r="H791" i="3"/>
  <c r="J791" i="3"/>
  <c r="K791" i="3"/>
  <c r="L791" i="3"/>
  <c r="M791" i="3"/>
  <c r="AN791" i="3"/>
  <c r="BH791" i="3"/>
  <c r="BI791" i="3"/>
  <c r="BJ791" i="3"/>
  <c r="C792" i="3"/>
  <c r="D792" i="3"/>
  <c r="E792" i="3"/>
  <c r="F792" i="3"/>
  <c r="G792" i="3"/>
  <c r="H792" i="3"/>
  <c r="J792" i="3"/>
  <c r="K792" i="3"/>
  <c r="L792" i="3"/>
  <c r="M792" i="3"/>
  <c r="AN792" i="3"/>
  <c r="BH792" i="3"/>
  <c r="BI792" i="3"/>
  <c r="BJ792" i="3"/>
  <c r="C793" i="3"/>
  <c r="D793" i="3"/>
  <c r="E793" i="3"/>
  <c r="F793" i="3"/>
  <c r="G793" i="3"/>
  <c r="H793" i="3"/>
  <c r="J793" i="3"/>
  <c r="K793" i="3"/>
  <c r="L793" i="3"/>
  <c r="M793" i="3"/>
  <c r="AN793" i="3"/>
  <c r="BH793" i="3"/>
  <c r="BI793" i="3"/>
  <c r="BJ793" i="3"/>
  <c r="C794" i="3"/>
  <c r="D794" i="3"/>
  <c r="E794" i="3"/>
  <c r="F794" i="3"/>
  <c r="G794" i="3"/>
  <c r="H794" i="3"/>
  <c r="J794" i="3"/>
  <c r="K794" i="3"/>
  <c r="L794" i="3"/>
  <c r="M794" i="3"/>
  <c r="AN794" i="3"/>
  <c r="BH794" i="3"/>
  <c r="BI794" i="3"/>
  <c r="BJ794" i="3"/>
  <c r="C795" i="3"/>
  <c r="D795" i="3"/>
  <c r="E795" i="3"/>
  <c r="F795" i="3"/>
  <c r="G795" i="3"/>
  <c r="H795" i="3"/>
  <c r="J795" i="3"/>
  <c r="K795" i="3"/>
  <c r="L795" i="3"/>
  <c r="M795" i="3"/>
  <c r="AN795" i="3"/>
  <c r="BH795" i="3"/>
  <c r="BI795" i="3"/>
  <c r="BJ795" i="3"/>
  <c r="C796" i="3"/>
  <c r="D796" i="3"/>
  <c r="E796" i="3"/>
  <c r="F796" i="3"/>
  <c r="G796" i="3"/>
  <c r="H796" i="3"/>
  <c r="J796" i="3"/>
  <c r="K796" i="3"/>
  <c r="L796" i="3"/>
  <c r="M796" i="3"/>
  <c r="AN796" i="3"/>
  <c r="BH796" i="3"/>
  <c r="BI796" i="3"/>
  <c r="BJ796" i="3"/>
  <c r="C797" i="3"/>
  <c r="D797" i="3"/>
  <c r="E797" i="3"/>
  <c r="F797" i="3"/>
  <c r="G797" i="3"/>
  <c r="H797" i="3"/>
  <c r="J797" i="3"/>
  <c r="K797" i="3"/>
  <c r="L797" i="3"/>
  <c r="M797" i="3"/>
  <c r="AN797" i="3"/>
  <c r="BH797" i="3"/>
  <c r="BI797" i="3"/>
  <c r="BJ797" i="3"/>
  <c r="C798" i="3"/>
  <c r="D798" i="3"/>
  <c r="E798" i="3"/>
  <c r="F798" i="3"/>
  <c r="G798" i="3"/>
  <c r="H798" i="3"/>
  <c r="J798" i="3"/>
  <c r="K798" i="3"/>
  <c r="L798" i="3"/>
  <c r="M798" i="3"/>
  <c r="AN798" i="3"/>
  <c r="BH798" i="3"/>
  <c r="BI798" i="3"/>
  <c r="BJ798" i="3"/>
  <c r="C799" i="3"/>
  <c r="D799" i="3"/>
  <c r="E799" i="3"/>
  <c r="F799" i="3"/>
  <c r="G799" i="3"/>
  <c r="H799" i="3"/>
  <c r="J799" i="3"/>
  <c r="K799" i="3"/>
  <c r="L799" i="3"/>
  <c r="M799" i="3"/>
  <c r="AN799" i="3"/>
  <c r="BH799" i="3"/>
  <c r="BI799" i="3"/>
  <c r="BJ799" i="3"/>
  <c r="C800" i="3"/>
  <c r="D800" i="3"/>
  <c r="E800" i="3"/>
  <c r="F800" i="3"/>
  <c r="G800" i="3"/>
  <c r="H800" i="3"/>
  <c r="J800" i="3"/>
  <c r="K800" i="3"/>
  <c r="L800" i="3"/>
  <c r="M800" i="3"/>
  <c r="AN800" i="3"/>
  <c r="BH800" i="3"/>
  <c r="BI800" i="3"/>
  <c r="BJ800" i="3"/>
  <c r="C801" i="3"/>
  <c r="D801" i="3"/>
  <c r="E801" i="3"/>
  <c r="F801" i="3"/>
  <c r="G801" i="3"/>
  <c r="H801" i="3"/>
  <c r="J801" i="3"/>
  <c r="K801" i="3"/>
  <c r="L801" i="3"/>
  <c r="M801" i="3"/>
  <c r="AN801" i="3"/>
  <c r="BH801" i="3"/>
  <c r="BI801" i="3"/>
  <c r="BJ801" i="3"/>
  <c r="C802" i="3"/>
  <c r="D802" i="3"/>
  <c r="E802" i="3"/>
  <c r="F802" i="3"/>
  <c r="G802" i="3"/>
  <c r="H802" i="3"/>
  <c r="J802" i="3"/>
  <c r="K802" i="3"/>
  <c r="L802" i="3"/>
  <c r="M802" i="3"/>
  <c r="AN802" i="3"/>
  <c r="BH802" i="3"/>
  <c r="BI802" i="3"/>
  <c r="BJ802" i="3"/>
  <c r="C803" i="3"/>
  <c r="D803" i="3"/>
  <c r="E803" i="3"/>
  <c r="F803" i="3"/>
  <c r="G803" i="3"/>
  <c r="H803" i="3"/>
  <c r="J803" i="3"/>
  <c r="K803" i="3"/>
  <c r="L803" i="3"/>
  <c r="M803" i="3"/>
  <c r="AN803" i="3"/>
  <c r="BH803" i="3"/>
  <c r="BI803" i="3"/>
  <c r="BJ803" i="3"/>
  <c r="C804" i="3"/>
  <c r="D804" i="3"/>
  <c r="E804" i="3"/>
  <c r="F804" i="3"/>
  <c r="G804" i="3"/>
  <c r="H804" i="3"/>
  <c r="J804" i="3"/>
  <c r="K804" i="3"/>
  <c r="L804" i="3"/>
  <c r="M804" i="3"/>
  <c r="AN804" i="3"/>
  <c r="BH804" i="3"/>
  <c r="BI804" i="3"/>
  <c r="BJ804" i="3"/>
  <c r="C805" i="3"/>
  <c r="D805" i="3"/>
  <c r="E805" i="3"/>
  <c r="F805" i="3"/>
  <c r="G805" i="3"/>
  <c r="H805" i="3"/>
  <c r="J805" i="3"/>
  <c r="K805" i="3"/>
  <c r="L805" i="3"/>
  <c r="M805" i="3"/>
  <c r="AN805" i="3"/>
  <c r="BH805" i="3"/>
  <c r="BI805" i="3"/>
  <c r="BJ805" i="3"/>
  <c r="C806" i="3"/>
  <c r="D806" i="3"/>
  <c r="E806" i="3"/>
  <c r="F806" i="3"/>
  <c r="G806" i="3"/>
  <c r="H806" i="3"/>
  <c r="J806" i="3"/>
  <c r="K806" i="3"/>
  <c r="L806" i="3"/>
  <c r="M806" i="3"/>
  <c r="AN806" i="3"/>
  <c r="BH806" i="3"/>
  <c r="BI806" i="3"/>
  <c r="BJ806" i="3"/>
  <c r="C807" i="3"/>
  <c r="D807" i="3"/>
  <c r="E807" i="3"/>
  <c r="F807" i="3"/>
  <c r="G807" i="3"/>
  <c r="H807" i="3"/>
  <c r="J807" i="3"/>
  <c r="K807" i="3"/>
  <c r="L807" i="3"/>
  <c r="M807" i="3"/>
  <c r="AN807" i="3"/>
  <c r="BH807" i="3"/>
  <c r="BI807" i="3"/>
  <c r="BJ807" i="3"/>
  <c r="C808" i="3"/>
  <c r="D808" i="3"/>
  <c r="E808" i="3"/>
  <c r="F808" i="3"/>
  <c r="G808" i="3"/>
  <c r="H808" i="3"/>
  <c r="J808" i="3"/>
  <c r="K808" i="3"/>
  <c r="L808" i="3"/>
  <c r="M808" i="3"/>
  <c r="AN808" i="3"/>
  <c r="BH808" i="3"/>
  <c r="BI808" i="3"/>
  <c r="BJ808" i="3"/>
  <c r="C809" i="3"/>
  <c r="D809" i="3"/>
  <c r="E809" i="3"/>
  <c r="F809" i="3"/>
  <c r="G809" i="3"/>
  <c r="H809" i="3"/>
  <c r="J809" i="3"/>
  <c r="K809" i="3"/>
  <c r="L809" i="3"/>
  <c r="M809" i="3"/>
  <c r="AN809" i="3"/>
  <c r="BH809" i="3"/>
  <c r="BI809" i="3"/>
  <c r="BJ809" i="3"/>
  <c r="C810" i="3"/>
  <c r="D810" i="3"/>
  <c r="E810" i="3"/>
  <c r="F810" i="3"/>
  <c r="G810" i="3"/>
  <c r="H810" i="3"/>
  <c r="J810" i="3"/>
  <c r="K810" i="3"/>
  <c r="L810" i="3"/>
  <c r="M810" i="3"/>
  <c r="AN810" i="3"/>
  <c r="BH810" i="3"/>
  <c r="BI810" i="3"/>
  <c r="BJ810" i="3"/>
  <c r="C811" i="3"/>
  <c r="D811" i="3"/>
  <c r="E811" i="3"/>
  <c r="F811" i="3"/>
  <c r="G811" i="3"/>
  <c r="H811" i="3"/>
  <c r="J811" i="3"/>
  <c r="K811" i="3"/>
  <c r="L811" i="3"/>
  <c r="M811" i="3"/>
  <c r="AN811" i="3"/>
  <c r="BH811" i="3"/>
  <c r="BI811" i="3"/>
  <c r="BJ811" i="3"/>
  <c r="C812" i="3"/>
  <c r="D812" i="3"/>
  <c r="E812" i="3"/>
  <c r="F812" i="3"/>
  <c r="G812" i="3"/>
  <c r="H812" i="3"/>
  <c r="J812" i="3"/>
  <c r="K812" i="3"/>
  <c r="L812" i="3"/>
  <c r="M812" i="3"/>
  <c r="AN812" i="3"/>
  <c r="BH812" i="3"/>
  <c r="BI812" i="3"/>
  <c r="BJ812" i="3"/>
  <c r="C813" i="3"/>
  <c r="D813" i="3"/>
  <c r="E813" i="3"/>
  <c r="F813" i="3"/>
  <c r="G813" i="3"/>
  <c r="H813" i="3"/>
  <c r="J813" i="3"/>
  <c r="K813" i="3"/>
  <c r="L813" i="3"/>
  <c r="M813" i="3"/>
  <c r="AN813" i="3"/>
  <c r="BH813" i="3"/>
  <c r="BI813" i="3"/>
  <c r="BJ813" i="3"/>
  <c r="C814" i="3"/>
  <c r="D814" i="3"/>
  <c r="E814" i="3"/>
  <c r="F814" i="3"/>
  <c r="G814" i="3"/>
  <c r="H814" i="3"/>
  <c r="J814" i="3"/>
  <c r="K814" i="3"/>
  <c r="L814" i="3"/>
  <c r="M814" i="3"/>
  <c r="AN814" i="3"/>
  <c r="BH814" i="3"/>
  <c r="BI814" i="3"/>
  <c r="BJ814" i="3"/>
  <c r="C815" i="3"/>
  <c r="D815" i="3"/>
  <c r="E815" i="3"/>
  <c r="F815" i="3"/>
  <c r="G815" i="3"/>
  <c r="H815" i="3"/>
  <c r="J815" i="3"/>
  <c r="K815" i="3"/>
  <c r="L815" i="3"/>
  <c r="M815" i="3"/>
  <c r="AN815" i="3"/>
  <c r="BH815" i="3"/>
  <c r="BI815" i="3"/>
  <c r="BJ815" i="3"/>
  <c r="C816" i="3"/>
  <c r="D816" i="3"/>
  <c r="E816" i="3"/>
  <c r="F816" i="3"/>
  <c r="G816" i="3"/>
  <c r="H816" i="3"/>
  <c r="J816" i="3"/>
  <c r="K816" i="3"/>
  <c r="L816" i="3"/>
  <c r="M816" i="3"/>
  <c r="AN816" i="3"/>
  <c r="BH816" i="3"/>
  <c r="BI816" i="3"/>
  <c r="BJ816" i="3"/>
  <c r="C817" i="3"/>
  <c r="D817" i="3"/>
  <c r="E817" i="3"/>
  <c r="F817" i="3"/>
  <c r="G817" i="3"/>
  <c r="H817" i="3"/>
  <c r="J817" i="3"/>
  <c r="K817" i="3"/>
  <c r="L817" i="3"/>
  <c r="M817" i="3"/>
  <c r="AN817" i="3"/>
  <c r="BH817" i="3"/>
  <c r="BI817" i="3"/>
  <c r="BJ817" i="3"/>
  <c r="C818" i="3"/>
  <c r="D818" i="3"/>
  <c r="E818" i="3"/>
  <c r="F818" i="3"/>
  <c r="G818" i="3"/>
  <c r="H818" i="3"/>
  <c r="J818" i="3"/>
  <c r="K818" i="3"/>
  <c r="L818" i="3"/>
  <c r="M818" i="3"/>
  <c r="AN818" i="3"/>
  <c r="BH818" i="3"/>
  <c r="BI818" i="3"/>
  <c r="BJ818" i="3"/>
  <c r="C819" i="3"/>
  <c r="D819" i="3"/>
  <c r="E819" i="3"/>
  <c r="F819" i="3"/>
  <c r="G819" i="3"/>
  <c r="H819" i="3"/>
  <c r="J819" i="3"/>
  <c r="K819" i="3"/>
  <c r="L819" i="3"/>
  <c r="M819" i="3"/>
  <c r="AN819" i="3"/>
  <c r="BH819" i="3"/>
  <c r="BI819" i="3"/>
  <c r="BJ819" i="3"/>
  <c r="C820" i="3"/>
  <c r="D820" i="3"/>
  <c r="E820" i="3"/>
  <c r="F820" i="3"/>
  <c r="G820" i="3"/>
  <c r="H820" i="3"/>
  <c r="J820" i="3"/>
  <c r="K820" i="3"/>
  <c r="L820" i="3"/>
  <c r="M820" i="3"/>
  <c r="AN820" i="3"/>
  <c r="BH820" i="3"/>
  <c r="BI820" i="3"/>
  <c r="BJ820" i="3"/>
  <c r="C821" i="3"/>
  <c r="D821" i="3"/>
  <c r="E821" i="3"/>
  <c r="F821" i="3"/>
  <c r="G821" i="3"/>
  <c r="H821" i="3"/>
  <c r="J821" i="3"/>
  <c r="K821" i="3"/>
  <c r="L821" i="3"/>
  <c r="M821" i="3"/>
  <c r="AN821" i="3"/>
  <c r="BH821" i="3"/>
  <c r="BI821" i="3"/>
  <c r="BJ821" i="3"/>
  <c r="C822" i="3"/>
  <c r="D822" i="3"/>
  <c r="E822" i="3"/>
  <c r="F822" i="3"/>
  <c r="G822" i="3"/>
  <c r="H822" i="3"/>
  <c r="J822" i="3"/>
  <c r="K822" i="3"/>
  <c r="L822" i="3"/>
  <c r="M822" i="3"/>
  <c r="AN822" i="3"/>
  <c r="BH822" i="3"/>
  <c r="BI822" i="3"/>
  <c r="BJ822" i="3"/>
  <c r="C823" i="3"/>
  <c r="D823" i="3"/>
  <c r="E823" i="3"/>
  <c r="F823" i="3"/>
  <c r="G823" i="3"/>
  <c r="H823" i="3"/>
  <c r="J823" i="3"/>
  <c r="K823" i="3"/>
  <c r="L823" i="3"/>
  <c r="M823" i="3"/>
  <c r="AN823" i="3"/>
  <c r="BH823" i="3"/>
  <c r="BI823" i="3"/>
  <c r="BJ823" i="3"/>
  <c r="C824" i="3"/>
  <c r="D824" i="3"/>
  <c r="E824" i="3"/>
  <c r="F824" i="3"/>
  <c r="G824" i="3"/>
  <c r="H824" i="3"/>
  <c r="J824" i="3"/>
  <c r="K824" i="3"/>
  <c r="L824" i="3"/>
  <c r="M824" i="3"/>
  <c r="AN824" i="3"/>
  <c r="BH824" i="3"/>
  <c r="BI824" i="3"/>
  <c r="BJ824" i="3"/>
  <c r="C825" i="3"/>
  <c r="D825" i="3"/>
  <c r="E825" i="3"/>
  <c r="F825" i="3"/>
  <c r="G825" i="3"/>
  <c r="H825" i="3"/>
  <c r="J825" i="3"/>
  <c r="K825" i="3"/>
  <c r="L825" i="3"/>
  <c r="M825" i="3"/>
  <c r="AN825" i="3"/>
  <c r="BH825" i="3"/>
  <c r="BI825" i="3"/>
  <c r="BJ825" i="3"/>
  <c r="C826" i="3"/>
  <c r="D826" i="3"/>
  <c r="E826" i="3"/>
  <c r="F826" i="3"/>
  <c r="G826" i="3"/>
  <c r="H826" i="3"/>
  <c r="J826" i="3"/>
  <c r="K826" i="3"/>
  <c r="L826" i="3"/>
  <c r="M826" i="3"/>
  <c r="AN826" i="3"/>
  <c r="BH826" i="3"/>
  <c r="BI826" i="3"/>
  <c r="BJ826" i="3"/>
  <c r="C827" i="3"/>
  <c r="D827" i="3"/>
  <c r="E827" i="3"/>
  <c r="F827" i="3"/>
  <c r="G827" i="3"/>
  <c r="H827" i="3"/>
  <c r="J827" i="3"/>
  <c r="K827" i="3"/>
  <c r="L827" i="3"/>
  <c r="M827" i="3"/>
  <c r="AN827" i="3"/>
  <c r="BH827" i="3"/>
  <c r="BI827" i="3"/>
  <c r="BJ827" i="3"/>
  <c r="C828" i="3"/>
  <c r="D828" i="3"/>
  <c r="E828" i="3"/>
  <c r="F828" i="3"/>
  <c r="G828" i="3"/>
  <c r="H828" i="3"/>
  <c r="J828" i="3"/>
  <c r="K828" i="3"/>
  <c r="L828" i="3"/>
  <c r="M828" i="3"/>
  <c r="AN828" i="3"/>
  <c r="BH828" i="3"/>
  <c r="BI828" i="3"/>
  <c r="BJ828" i="3"/>
  <c r="C829" i="3"/>
  <c r="D829" i="3"/>
  <c r="E829" i="3"/>
  <c r="F829" i="3"/>
  <c r="G829" i="3"/>
  <c r="H829" i="3"/>
  <c r="J829" i="3"/>
  <c r="K829" i="3"/>
  <c r="L829" i="3"/>
  <c r="M829" i="3"/>
  <c r="AN829" i="3"/>
  <c r="BH829" i="3"/>
  <c r="BI829" i="3"/>
  <c r="BJ829" i="3"/>
  <c r="C830" i="3"/>
  <c r="D830" i="3"/>
  <c r="E830" i="3"/>
  <c r="F830" i="3"/>
  <c r="G830" i="3"/>
  <c r="H830" i="3"/>
  <c r="J830" i="3"/>
  <c r="K830" i="3"/>
  <c r="L830" i="3"/>
  <c r="M830" i="3"/>
  <c r="AN830" i="3"/>
  <c r="BH830" i="3"/>
  <c r="BI830" i="3"/>
  <c r="BJ830" i="3"/>
  <c r="C831" i="3"/>
  <c r="D831" i="3"/>
  <c r="E831" i="3"/>
  <c r="F831" i="3"/>
  <c r="G831" i="3"/>
  <c r="H831" i="3"/>
  <c r="J831" i="3"/>
  <c r="K831" i="3"/>
  <c r="L831" i="3"/>
  <c r="M831" i="3"/>
  <c r="AN831" i="3"/>
  <c r="BH831" i="3"/>
  <c r="BI831" i="3"/>
  <c r="BJ831" i="3"/>
  <c r="C832" i="3"/>
  <c r="D832" i="3"/>
  <c r="E832" i="3"/>
  <c r="F832" i="3"/>
  <c r="G832" i="3"/>
  <c r="H832" i="3"/>
  <c r="J832" i="3"/>
  <c r="K832" i="3"/>
  <c r="L832" i="3"/>
  <c r="M832" i="3"/>
  <c r="AN832" i="3"/>
  <c r="BH832" i="3"/>
  <c r="BI832" i="3"/>
  <c r="BJ832" i="3"/>
  <c r="C833" i="3"/>
  <c r="D833" i="3"/>
  <c r="E833" i="3"/>
  <c r="F833" i="3"/>
  <c r="G833" i="3"/>
  <c r="H833" i="3"/>
  <c r="J833" i="3"/>
  <c r="K833" i="3"/>
  <c r="L833" i="3"/>
  <c r="M833" i="3"/>
  <c r="AN833" i="3"/>
  <c r="BH833" i="3"/>
  <c r="BI833" i="3"/>
  <c r="BJ833" i="3"/>
  <c r="C834" i="3"/>
  <c r="D834" i="3"/>
  <c r="E834" i="3"/>
  <c r="F834" i="3"/>
  <c r="G834" i="3"/>
  <c r="H834" i="3"/>
  <c r="J834" i="3"/>
  <c r="K834" i="3"/>
  <c r="L834" i="3"/>
  <c r="M834" i="3"/>
  <c r="AN834" i="3"/>
  <c r="BH834" i="3"/>
  <c r="BI834" i="3"/>
  <c r="BJ834" i="3"/>
  <c r="C835" i="3"/>
  <c r="D835" i="3"/>
  <c r="E835" i="3"/>
  <c r="F835" i="3"/>
  <c r="G835" i="3"/>
  <c r="H835" i="3"/>
  <c r="J835" i="3"/>
  <c r="K835" i="3"/>
  <c r="L835" i="3"/>
  <c r="M835" i="3"/>
  <c r="AN835" i="3"/>
  <c r="BH835" i="3"/>
  <c r="BI835" i="3"/>
  <c r="BJ835" i="3"/>
  <c r="C836" i="3"/>
  <c r="D836" i="3"/>
  <c r="E836" i="3"/>
  <c r="F836" i="3"/>
  <c r="G836" i="3"/>
  <c r="H836" i="3"/>
  <c r="J836" i="3"/>
  <c r="K836" i="3"/>
  <c r="L836" i="3"/>
  <c r="M836" i="3"/>
  <c r="AN836" i="3"/>
  <c r="BH836" i="3"/>
  <c r="BI836" i="3"/>
  <c r="BJ836" i="3"/>
  <c r="C837" i="3"/>
  <c r="D837" i="3"/>
  <c r="E837" i="3"/>
  <c r="F837" i="3"/>
  <c r="G837" i="3"/>
  <c r="H837" i="3"/>
  <c r="J837" i="3"/>
  <c r="K837" i="3"/>
  <c r="L837" i="3"/>
  <c r="M837" i="3"/>
  <c r="AN837" i="3"/>
  <c r="BH837" i="3"/>
  <c r="BI837" i="3"/>
  <c r="BJ837" i="3"/>
  <c r="C838" i="3"/>
  <c r="D838" i="3"/>
  <c r="E838" i="3"/>
  <c r="F838" i="3"/>
  <c r="G838" i="3"/>
  <c r="H838" i="3"/>
  <c r="J838" i="3"/>
  <c r="K838" i="3"/>
  <c r="L838" i="3"/>
  <c r="M838" i="3"/>
  <c r="AN838" i="3"/>
  <c r="BH838" i="3"/>
  <c r="BI838" i="3"/>
  <c r="BJ838" i="3"/>
  <c r="C839" i="3"/>
  <c r="D839" i="3"/>
  <c r="E839" i="3"/>
  <c r="F839" i="3"/>
  <c r="G839" i="3"/>
  <c r="H839" i="3"/>
  <c r="J839" i="3"/>
  <c r="K839" i="3"/>
  <c r="L839" i="3"/>
  <c r="M839" i="3"/>
  <c r="AN839" i="3"/>
  <c r="BH839" i="3"/>
  <c r="BI839" i="3"/>
  <c r="BJ839" i="3"/>
  <c r="C840" i="3"/>
  <c r="D840" i="3"/>
  <c r="E840" i="3"/>
  <c r="F840" i="3"/>
  <c r="G840" i="3"/>
  <c r="H840" i="3"/>
  <c r="J840" i="3"/>
  <c r="K840" i="3"/>
  <c r="L840" i="3"/>
  <c r="M840" i="3"/>
  <c r="AN840" i="3"/>
  <c r="BH840" i="3"/>
  <c r="BI840" i="3"/>
  <c r="BJ840" i="3"/>
  <c r="C841" i="3"/>
  <c r="D841" i="3"/>
  <c r="E841" i="3"/>
  <c r="F841" i="3"/>
  <c r="G841" i="3"/>
  <c r="H841" i="3"/>
  <c r="J841" i="3"/>
  <c r="K841" i="3"/>
  <c r="L841" i="3"/>
  <c r="M841" i="3"/>
  <c r="AN841" i="3"/>
  <c r="BH841" i="3"/>
  <c r="BI841" i="3"/>
  <c r="BJ841" i="3"/>
  <c r="C842" i="3"/>
  <c r="D842" i="3"/>
  <c r="E842" i="3"/>
  <c r="F842" i="3"/>
  <c r="G842" i="3"/>
  <c r="H842" i="3"/>
  <c r="J842" i="3"/>
  <c r="K842" i="3"/>
  <c r="L842" i="3"/>
  <c r="M842" i="3"/>
  <c r="AN842" i="3"/>
  <c r="BH842" i="3"/>
  <c r="BI842" i="3"/>
  <c r="BJ842" i="3"/>
  <c r="C843" i="3"/>
  <c r="D843" i="3"/>
  <c r="E843" i="3"/>
  <c r="F843" i="3"/>
  <c r="G843" i="3"/>
  <c r="H843" i="3"/>
  <c r="J843" i="3"/>
  <c r="K843" i="3"/>
  <c r="L843" i="3"/>
  <c r="M843" i="3"/>
  <c r="AN843" i="3"/>
  <c r="BH843" i="3"/>
  <c r="BI843" i="3"/>
  <c r="BJ843" i="3"/>
  <c r="C844" i="3"/>
  <c r="D844" i="3"/>
  <c r="E844" i="3"/>
  <c r="F844" i="3"/>
  <c r="G844" i="3"/>
  <c r="H844" i="3"/>
  <c r="J844" i="3"/>
  <c r="K844" i="3"/>
  <c r="L844" i="3"/>
  <c r="M844" i="3"/>
  <c r="AN844" i="3"/>
  <c r="BH844" i="3"/>
  <c r="BI844" i="3"/>
  <c r="BJ844" i="3"/>
  <c r="C845" i="3"/>
  <c r="D845" i="3"/>
  <c r="E845" i="3"/>
  <c r="F845" i="3"/>
  <c r="G845" i="3"/>
  <c r="H845" i="3"/>
  <c r="J845" i="3"/>
  <c r="K845" i="3"/>
  <c r="L845" i="3"/>
  <c r="M845" i="3"/>
  <c r="AN845" i="3"/>
  <c r="BH845" i="3"/>
  <c r="BI845" i="3"/>
  <c r="BJ845" i="3"/>
  <c r="C846" i="3"/>
  <c r="D846" i="3"/>
  <c r="E846" i="3"/>
  <c r="F846" i="3"/>
  <c r="G846" i="3"/>
  <c r="H846" i="3"/>
  <c r="J846" i="3"/>
  <c r="K846" i="3"/>
  <c r="L846" i="3"/>
  <c r="M846" i="3"/>
  <c r="AN846" i="3"/>
  <c r="BH846" i="3"/>
  <c r="BI846" i="3"/>
  <c r="BJ846" i="3"/>
  <c r="C847" i="3"/>
  <c r="D847" i="3"/>
  <c r="E847" i="3"/>
  <c r="F847" i="3"/>
  <c r="G847" i="3"/>
  <c r="H847" i="3"/>
  <c r="J847" i="3"/>
  <c r="K847" i="3"/>
  <c r="L847" i="3"/>
  <c r="M847" i="3"/>
  <c r="AN847" i="3"/>
  <c r="BH847" i="3"/>
  <c r="BI847" i="3"/>
  <c r="BJ847" i="3"/>
  <c r="C848" i="3"/>
  <c r="D848" i="3"/>
  <c r="E848" i="3"/>
  <c r="F848" i="3"/>
  <c r="G848" i="3"/>
  <c r="H848" i="3"/>
  <c r="J848" i="3"/>
  <c r="K848" i="3"/>
  <c r="L848" i="3"/>
  <c r="M848" i="3"/>
  <c r="AN848" i="3"/>
  <c r="BH848" i="3"/>
  <c r="BI848" i="3"/>
  <c r="BJ848" i="3"/>
  <c r="C849" i="3"/>
  <c r="D849" i="3"/>
  <c r="E849" i="3"/>
  <c r="F849" i="3"/>
  <c r="G849" i="3"/>
  <c r="H849" i="3"/>
  <c r="J849" i="3"/>
  <c r="K849" i="3"/>
  <c r="L849" i="3"/>
  <c r="M849" i="3"/>
  <c r="AN849" i="3"/>
  <c r="BH849" i="3"/>
  <c r="BI849" i="3"/>
  <c r="BJ849" i="3"/>
  <c r="C850" i="3"/>
  <c r="D850" i="3"/>
  <c r="E850" i="3"/>
  <c r="F850" i="3"/>
  <c r="G850" i="3"/>
  <c r="H850" i="3"/>
  <c r="J850" i="3"/>
  <c r="K850" i="3"/>
  <c r="L850" i="3"/>
  <c r="M850" i="3"/>
  <c r="AN850" i="3"/>
  <c r="BH850" i="3"/>
  <c r="BI850" i="3"/>
  <c r="BJ850" i="3"/>
  <c r="C851" i="3"/>
  <c r="D851" i="3"/>
  <c r="E851" i="3"/>
  <c r="F851" i="3"/>
  <c r="G851" i="3"/>
  <c r="H851" i="3"/>
  <c r="J851" i="3"/>
  <c r="K851" i="3"/>
  <c r="L851" i="3"/>
  <c r="M851" i="3"/>
  <c r="AN851" i="3"/>
  <c r="BH851" i="3"/>
  <c r="BI851" i="3"/>
  <c r="BJ851" i="3"/>
  <c r="C852" i="3"/>
  <c r="D852" i="3"/>
  <c r="E852" i="3"/>
  <c r="F852" i="3"/>
  <c r="G852" i="3"/>
  <c r="H852" i="3"/>
  <c r="J852" i="3"/>
  <c r="K852" i="3"/>
  <c r="L852" i="3"/>
  <c r="M852" i="3"/>
  <c r="AN852" i="3"/>
  <c r="BH852" i="3"/>
  <c r="BI852" i="3"/>
  <c r="BJ852" i="3"/>
  <c r="C853" i="3"/>
  <c r="D853" i="3"/>
  <c r="E853" i="3"/>
  <c r="F853" i="3"/>
  <c r="G853" i="3"/>
  <c r="H853" i="3"/>
  <c r="J853" i="3"/>
  <c r="K853" i="3"/>
  <c r="L853" i="3"/>
  <c r="M853" i="3"/>
  <c r="AN853" i="3"/>
  <c r="BH853" i="3"/>
  <c r="BI853" i="3"/>
  <c r="BJ853" i="3"/>
  <c r="C854" i="3"/>
  <c r="D854" i="3"/>
  <c r="E854" i="3"/>
  <c r="F854" i="3"/>
  <c r="G854" i="3"/>
  <c r="H854" i="3"/>
  <c r="J854" i="3"/>
  <c r="K854" i="3"/>
  <c r="L854" i="3"/>
  <c r="M854" i="3"/>
  <c r="AN854" i="3"/>
  <c r="BH854" i="3"/>
  <c r="BI854" i="3"/>
  <c r="BJ854" i="3"/>
  <c r="C855" i="3"/>
  <c r="D855" i="3"/>
  <c r="E855" i="3"/>
  <c r="F855" i="3"/>
  <c r="G855" i="3"/>
  <c r="H855" i="3"/>
  <c r="J855" i="3"/>
  <c r="K855" i="3"/>
  <c r="L855" i="3"/>
  <c r="M855" i="3"/>
  <c r="AN855" i="3"/>
  <c r="BH855" i="3"/>
  <c r="BI855" i="3"/>
  <c r="BJ855" i="3"/>
  <c r="C856" i="3"/>
  <c r="D856" i="3"/>
  <c r="E856" i="3"/>
  <c r="F856" i="3"/>
  <c r="G856" i="3"/>
  <c r="H856" i="3"/>
  <c r="J856" i="3"/>
  <c r="K856" i="3"/>
  <c r="L856" i="3"/>
  <c r="M856" i="3"/>
  <c r="AN856" i="3"/>
  <c r="BH856" i="3"/>
  <c r="BI856" i="3"/>
  <c r="BJ856" i="3"/>
  <c r="C857" i="3"/>
  <c r="D857" i="3"/>
  <c r="E857" i="3"/>
  <c r="F857" i="3"/>
  <c r="G857" i="3"/>
  <c r="H857" i="3"/>
  <c r="J857" i="3"/>
  <c r="K857" i="3"/>
  <c r="L857" i="3"/>
  <c r="M857" i="3"/>
  <c r="AN857" i="3"/>
  <c r="BH857" i="3"/>
  <c r="BI857" i="3"/>
  <c r="BJ857" i="3"/>
  <c r="C858" i="3"/>
  <c r="D858" i="3"/>
  <c r="E858" i="3"/>
  <c r="F858" i="3"/>
  <c r="G858" i="3"/>
  <c r="H858" i="3"/>
  <c r="J858" i="3"/>
  <c r="K858" i="3"/>
  <c r="L858" i="3"/>
  <c r="M858" i="3"/>
  <c r="AN858" i="3"/>
  <c r="BH858" i="3"/>
  <c r="BI858" i="3"/>
  <c r="BJ858" i="3"/>
  <c r="C859" i="3"/>
  <c r="D859" i="3"/>
  <c r="E859" i="3"/>
  <c r="F859" i="3"/>
  <c r="G859" i="3"/>
  <c r="H859" i="3"/>
  <c r="J859" i="3"/>
  <c r="K859" i="3"/>
  <c r="L859" i="3"/>
  <c r="M859" i="3"/>
  <c r="AN859" i="3"/>
  <c r="BH859" i="3"/>
  <c r="BI859" i="3"/>
  <c r="BJ859" i="3"/>
  <c r="C860" i="3"/>
  <c r="D860" i="3"/>
  <c r="E860" i="3"/>
  <c r="F860" i="3"/>
  <c r="G860" i="3"/>
  <c r="H860" i="3"/>
  <c r="J860" i="3"/>
  <c r="K860" i="3"/>
  <c r="L860" i="3"/>
  <c r="M860" i="3"/>
  <c r="AN860" i="3"/>
  <c r="BH860" i="3"/>
  <c r="BI860" i="3"/>
  <c r="BJ860" i="3"/>
  <c r="C861" i="3"/>
  <c r="D861" i="3"/>
  <c r="E861" i="3"/>
  <c r="F861" i="3"/>
  <c r="G861" i="3"/>
  <c r="H861" i="3"/>
  <c r="J861" i="3"/>
  <c r="K861" i="3"/>
  <c r="L861" i="3"/>
  <c r="M861" i="3"/>
  <c r="AN861" i="3"/>
  <c r="BH861" i="3"/>
  <c r="BI861" i="3"/>
  <c r="BJ861" i="3"/>
  <c r="C862" i="3"/>
  <c r="D862" i="3"/>
  <c r="E862" i="3"/>
  <c r="F862" i="3"/>
  <c r="G862" i="3"/>
  <c r="H862" i="3"/>
  <c r="J862" i="3"/>
  <c r="K862" i="3"/>
  <c r="L862" i="3"/>
  <c r="M862" i="3"/>
  <c r="AN862" i="3"/>
  <c r="BH862" i="3"/>
  <c r="BI862" i="3"/>
  <c r="BJ862" i="3"/>
  <c r="C863" i="3"/>
  <c r="D863" i="3"/>
  <c r="E863" i="3"/>
  <c r="F863" i="3"/>
  <c r="G863" i="3"/>
  <c r="H863" i="3"/>
  <c r="J863" i="3"/>
  <c r="K863" i="3"/>
  <c r="L863" i="3"/>
  <c r="M863" i="3"/>
  <c r="AN863" i="3"/>
  <c r="BH863" i="3"/>
  <c r="BI863" i="3"/>
  <c r="BJ863" i="3"/>
  <c r="C864" i="3"/>
  <c r="D864" i="3"/>
  <c r="E864" i="3"/>
  <c r="F864" i="3"/>
  <c r="G864" i="3"/>
  <c r="H864" i="3"/>
  <c r="J864" i="3"/>
  <c r="K864" i="3"/>
  <c r="L864" i="3"/>
  <c r="M864" i="3"/>
  <c r="AN864" i="3"/>
  <c r="BH864" i="3"/>
  <c r="BI864" i="3"/>
  <c r="BJ864" i="3"/>
  <c r="C865" i="3"/>
  <c r="D865" i="3"/>
  <c r="E865" i="3"/>
  <c r="F865" i="3"/>
  <c r="G865" i="3"/>
  <c r="H865" i="3"/>
  <c r="J865" i="3"/>
  <c r="K865" i="3"/>
  <c r="L865" i="3"/>
  <c r="M865" i="3"/>
  <c r="AN865" i="3"/>
  <c r="BH865" i="3"/>
  <c r="BI865" i="3"/>
  <c r="BJ865" i="3"/>
  <c r="C866" i="3"/>
  <c r="D866" i="3"/>
  <c r="E866" i="3"/>
  <c r="F866" i="3"/>
  <c r="G866" i="3"/>
  <c r="H866" i="3"/>
  <c r="J866" i="3"/>
  <c r="K866" i="3"/>
  <c r="L866" i="3"/>
  <c r="M866" i="3"/>
  <c r="AN866" i="3"/>
  <c r="BH866" i="3"/>
  <c r="BI866" i="3"/>
  <c r="BJ866" i="3"/>
  <c r="C867" i="3"/>
  <c r="D867" i="3"/>
  <c r="E867" i="3"/>
  <c r="F867" i="3"/>
  <c r="G867" i="3"/>
  <c r="H867" i="3"/>
  <c r="J867" i="3"/>
  <c r="K867" i="3"/>
  <c r="L867" i="3"/>
  <c r="M867" i="3"/>
  <c r="AN867" i="3"/>
  <c r="BH867" i="3"/>
  <c r="BI867" i="3"/>
  <c r="BJ867" i="3"/>
  <c r="C868" i="3"/>
  <c r="D868" i="3"/>
  <c r="E868" i="3"/>
  <c r="F868" i="3"/>
  <c r="G868" i="3"/>
  <c r="H868" i="3"/>
  <c r="J868" i="3"/>
  <c r="K868" i="3"/>
  <c r="L868" i="3"/>
  <c r="M868" i="3"/>
  <c r="AN868" i="3"/>
  <c r="BH868" i="3"/>
  <c r="BI868" i="3"/>
  <c r="BJ868" i="3"/>
  <c r="C869" i="3"/>
  <c r="D869" i="3"/>
  <c r="E869" i="3"/>
  <c r="F869" i="3"/>
  <c r="G869" i="3"/>
  <c r="H869" i="3"/>
  <c r="J869" i="3"/>
  <c r="K869" i="3"/>
  <c r="L869" i="3"/>
  <c r="M869" i="3"/>
  <c r="AN869" i="3"/>
  <c r="BH869" i="3"/>
  <c r="BI869" i="3"/>
  <c r="BJ869" i="3"/>
  <c r="C870" i="3"/>
  <c r="D870" i="3"/>
  <c r="E870" i="3"/>
  <c r="F870" i="3"/>
  <c r="G870" i="3"/>
  <c r="H870" i="3"/>
  <c r="J870" i="3"/>
  <c r="K870" i="3"/>
  <c r="L870" i="3"/>
  <c r="M870" i="3"/>
  <c r="AN870" i="3"/>
  <c r="BH870" i="3"/>
  <c r="BI870" i="3"/>
  <c r="BJ870" i="3"/>
  <c r="C871" i="3"/>
  <c r="D871" i="3"/>
  <c r="E871" i="3"/>
  <c r="F871" i="3"/>
  <c r="G871" i="3"/>
  <c r="H871" i="3"/>
  <c r="J871" i="3"/>
  <c r="K871" i="3"/>
  <c r="L871" i="3"/>
  <c r="M871" i="3"/>
  <c r="AN871" i="3"/>
  <c r="BH871" i="3"/>
  <c r="BI871" i="3"/>
  <c r="BJ871" i="3"/>
  <c r="C872" i="3"/>
  <c r="D872" i="3"/>
  <c r="E872" i="3"/>
  <c r="F872" i="3"/>
  <c r="G872" i="3"/>
  <c r="H872" i="3"/>
  <c r="J872" i="3"/>
  <c r="K872" i="3"/>
  <c r="L872" i="3"/>
  <c r="M872" i="3"/>
  <c r="AN872" i="3"/>
  <c r="BH872" i="3"/>
  <c r="BI872" i="3"/>
  <c r="BJ872" i="3"/>
  <c r="C873" i="3"/>
  <c r="D873" i="3"/>
  <c r="E873" i="3"/>
  <c r="F873" i="3"/>
  <c r="G873" i="3"/>
  <c r="H873" i="3"/>
  <c r="J873" i="3"/>
  <c r="K873" i="3"/>
  <c r="L873" i="3"/>
  <c r="M873" i="3"/>
  <c r="AN873" i="3"/>
  <c r="BH873" i="3"/>
  <c r="BI873" i="3"/>
  <c r="BJ873" i="3"/>
  <c r="C874" i="3"/>
  <c r="D874" i="3"/>
  <c r="E874" i="3"/>
  <c r="F874" i="3"/>
  <c r="G874" i="3"/>
  <c r="H874" i="3"/>
  <c r="J874" i="3"/>
  <c r="K874" i="3"/>
  <c r="L874" i="3"/>
  <c r="M874" i="3"/>
  <c r="AN874" i="3"/>
  <c r="BH874" i="3"/>
  <c r="BI874" i="3"/>
  <c r="BJ874" i="3"/>
  <c r="C875" i="3"/>
  <c r="D875" i="3"/>
  <c r="E875" i="3"/>
  <c r="F875" i="3"/>
  <c r="G875" i="3"/>
  <c r="H875" i="3"/>
  <c r="J875" i="3"/>
  <c r="K875" i="3"/>
  <c r="L875" i="3"/>
  <c r="M875" i="3"/>
  <c r="AN875" i="3"/>
  <c r="BH875" i="3"/>
  <c r="BI875" i="3"/>
  <c r="BJ875" i="3"/>
  <c r="C876" i="3"/>
  <c r="D876" i="3"/>
  <c r="E876" i="3"/>
  <c r="F876" i="3"/>
  <c r="G876" i="3"/>
  <c r="H876" i="3"/>
  <c r="J876" i="3"/>
  <c r="K876" i="3"/>
  <c r="L876" i="3"/>
  <c r="M876" i="3"/>
  <c r="AN876" i="3"/>
  <c r="BH876" i="3"/>
  <c r="BI876" i="3"/>
  <c r="BJ876" i="3"/>
  <c r="C877" i="3"/>
  <c r="D877" i="3"/>
  <c r="E877" i="3"/>
  <c r="F877" i="3"/>
  <c r="G877" i="3"/>
  <c r="H877" i="3"/>
  <c r="J877" i="3"/>
  <c r="K877" i="3"/>
  <c r="L877" i="3"/>
  <c r="M877" i="3"/>
  <c r="AN877" i="3"/>
  <c r="BH877" i="3"/>
  <c r="BI877" i="3"/>
  <c r="BJ877" i="3"/>
  <c r="C878" i="3"/>
  <c r="D878" i="3"/>
  <c r="E878" i="3"/>
  <c r="F878" i="3"/>
  <c r="G878" i="3"/>
  <c r="H878" i="3"/>
  <c r="J878" i="3"/>
  <c r="K878" i="3"/>
  <c r="L878" i="3"/>
  <c r="M878" i="3"/>
  <c r="AN878" i="3"/>
  <c r="BH878" i="3"/>
  <c r="BI878" i="3"/>
  <c r="BJ878" i="3"/>
  <c r="C879" i="3"/>
  <c r="D879" i="3"/>
  <c r="E879" i="3"/>
  <c r="F879" i="3"/>
  <c r="G879" i="3"/>
  <c r="H879" i="3"/>
  <c r="J879" i="3"/>
  <c r="K879" i="3"/>
  <c r="L879" i="3"/>
  <c r="M879" i="3"/>
  <c r="AN879" i="3"/>
  <c r="BH879" i="3"/>
  <c r="BI879" i="3"/>
  <c r="BJ879" i="3"/>
  <c r="C880" i="3"/>
  <c r="D880" i="3"/>
  <c r="E880" i="3"/>
  <c r="F880" i="3"/>
  <c r="G880" i="3"/>
  <c r="H880" i="3"/>
  <c r="J880" i="3"/>
  <c r="K880" i="3"/>
  <c r="L880" i="3"/>
  <c r="M880" i="3"/>
  <c r="AN880" i="3"/>
  <c r="BH880" i="3"/>
  <c r="BI880" i="3"/>
  <c r="BJ880" i="3"/>
  <c r="C881" i="3"/>
  <c r="D881" i="3"/>
  <c r="E881" i="3"/>
  <c r="F881" i="3"/>
  <c r="G881" i="3"/>
  <c r="H881" i="3"/>
  <c r="J881" i="3"/>
  <c r="K881" i="3"/>
  <c r="L881" i="3"/>
  <c r="M881" i="3"/>
  <c r="AN881" i="3"/>
  <c r="BH881" i="3"/>
  <c r="BI881" i="3"/>
  <c r="BJ881" i="3"/>
  <c r="C882" i="3"/>
  <c r="D882" i="3"/>
  <c r="E882" i="3"/>
  <c r="F882" i="3"/>
  <c r="G882" i="3"/>
  <c r="H882" i="3"/>
  <c r="J882" i="3"/>
  <c r="K882" i="3"/>
  <c r="L882" i="3"/>
  <c r="M882" i="3"/>
  <c r="AN882" i="3"/>
  <c r="BH882" i="3"/>
  <c r="BI882" i="3"/>
  <c r="BJ882" i="3"/>
  <c r="C883" i="3"/>
  <c r="D883" i="3"/>
  <c r="E883" i="3"/>
  <c r="F883" i="3"/>
  <c r="G883" i="3"/>
  <c r="H883" i="3"/>
  <c r="J883" i="3"/>
  <c r="K883" i="3"/>
  <c r="L883" i="3"/>
  <c r="M883" i="3"/>
  <c r="AN883" i="3"/>
  <c r="BH883" i="3"/>
  <c r="BI883" i="3"/>
  <c r="BJ883" i="3"/>
  <c r="C884" i="3"/>
  <c r="D884" i="3"/>
  <c r="E884" i="3"/>
  <c r="F884" i="3"/>
  <c r="G884" i="3"/>
  <c r="H884" i="3"/>
  <c r="J884" i="3"/>
  <c r="K884" i="3"/>
  <c r="L884" i="3"/>
  <c r="M884" i="3"/>
  <c r="AN884" i="3"/>
  <c r="BH884" i="3"/>
  <c r="BI884" i="3"/>
  <c r="BJ884" i="3"/>
  <c r="C885" i="3"/>
  <c r="D885" i="3"/>
  <c r="E885" i="3"/>
  <c r="F885" i="3"/>
  <c r="G885" i="3"/>
  <c r="H885" i="3"/>
  <c r="J885" i="3"/>
  <c r="K885" i="3"/>
  <c r="L885" i="3"/>
  <c r="M885" i="3"/>
  <c r="AN885" i="3"/>
  <c r="BH885" i="3"/>
  <c r="BI885" i="3"/>
  <c r="BJ885" i="3"/>
  <c r="C886" i="3"/>
  <c r="D886" i="3"/>
  <c r="E886" i="3"/>
  <c r="F886" i="3"/>
  <c r="G886" i="3"/>
  <c r="H886" i="3"/>
  <c r="J886" i="3"/>
  <c r="K886" i="3"/>
  <c r="L886" i="3"/>
  <c r="M886" i="3"/>
  <c r="AN886" i="3"/>
  <c r="BH886" i="3"/>
  <c r="BI886" i="3"/>
  <c r="BJ886" i="3"/>
  <c r="C887" i="3"/>
  <c r="D887" i="3"/>
  <c r="E887" i="3"/>
  <c r="F887" i="3"/>
  <c r="G887" i="3"/>
  <c r="H887" i="3"/>
  <c r="J887" i="3"/>
  <c r="K887" i="3"/>
  <c r="L887" i="3"/>
  <c r="M887" i="3"/>
  <c r="AN887" i="3"/>
  <c r="BH887" i="3"/>
  <c r="BI887" i="3"/>
  <c r="BJ887" i="3"/>
  <c r="C888" i="3"/>
  <c r="D888" i="3"/>
  <c r="E888" i="3"/>
  <c r="F888" i="3"/>
  <c r="G888" i="3"/>
  <c r="H888" i="3"/>
  <c r="J888" i="3"/>
  <c r="K888" i="3"/>
  <c r="L888" i="3"/>
  <c r="M888" i="3"/>
  <c r="AN888" i="3"/>
  <c r="BH888" i="3"/>
  <c r="BI888" i="3"/>
  <c r="BJ888" i="3"/>
  <c r="C889" i="3"/>
  <c r="D889" i="3"/>
  <c r="E889" i="3"/>
  <c r="F889" i="3"/>
  <c r="G889" i="3"/>
  <c r="H889" i="3"/>
  <c r="J889" i="3"/>
  <c r="K889" i="3"/>
  <c r="L889" i="3"/>
  <c r="M889" i="3"/>
  <c r="AN889" i="3"/>
  <c r="BH889" i="3"/>
  <c r="BI889" i="3"/>
  <c r="BJ889" i="3"/>
  <c r="C890" i="3"/>
  <c r="D890" i="3"/>
  <c r="E890" i="3"/>
  <c r="F890" i="3"/>
  <c r="G890" i="3"/>
  <c r="H890" i="3"/>
  <c r="J890" i="3"/>
  <c r="K890" i="3"/>
  <c r="L890" i="3"/>
  <c r="M890" i="3"/>
  <c r="AN890" i="3"/>
  <c r="BH890" i="3"/>
  <c r="BI890" i="3"/>
  <c r="BJ890" i="3"/>
  <c r="C891" i="3"/>
  <c r="D891" i="3"/>
  <c r="E891" i="3"/>
  <c r="F891" i="3"/>
  <c r="G891" i="3"/>
  <c r="H891" i="3"/>
  <c r="J891" i="3"/>
  <c r="K891" i="3"/>
  <c r="L891" i="3"/>
  <c r="M891" i="3"/>
  <c r="AN891" i="3"/>
  <c r="BH891" i="3"/>
  <c r="BI891" i="3"/>
  <c r="BJ891" i="3"/>
  <c r="C892" i="3"/>
  <c r="D892" i="3"/>
  <c r="E892" i="3"/>
  <c r="F892" i="3"/>
  <c r="G892" i="3"/>
  <c r="H892" i="3"/>
  <c r="J892" i="3"/>
  <c r="K892" i="3"/>
  <c r="L892" i="3"/>
  <c r="M892" i="3"/>
  <c r="AN892" i="3"/>
  <c r="BH892" i="3"/>
  <c r="BI892" i="3"/>
  <c r="BJ892" i="3"/>
  <c r="C893" i="3"/>
  <c r="D893" i="3"/>
  <c r="E893" i="3"/>
  <c r="F893" i="3"/>
  <c r="G893" i="3"/>
  <c r="H893" i="3"/>
  <c r="J893" i="3"/>
  <c r="K893" i="3"/>
  <c r="L893" i="3"/>
  <c r="M893" i="3"/>
  <c r="AN893" i="3"/>
  <c r="BH893" i="3"/>
  <c r="BI893" i="3"/>
  <c r="BJ893" i="3"/>
  <c r="C894" i="3"/>
  <c r="D894" i="3"/>
  <c r="E894" i="3"/>
  <c r="F894" i="3"/>
  <c r="G894" i="3"/>
  <c r="H894" i="3"/>
  <c r="J894" i="3"/>
  <c r="K894" i="3"/>
  <c r="L894" i="3"/>
  <c r="M894" i="3"/>
  <c r="AN894" i="3"/>
  <c r="BH894" i="3"/>
  <c r="BI894" i="3"/>
  <c r="BJ894" i="3"/>
  <c r="C895" i="3"/>
  <c r="D895" i="3"/>
  <c r="E895" i="3"/>
  <c r="F895" i="3"/>
  <c r="G895" i="3"/>
  <c r="H895" i="3"/>
  <c r="J895" i="3"/>
  <c r="K895" i="3"/>
  <c r="L895" i="3"/>
  <c r="M895" i="3"/>
  <c r="AN895" i="3"/>
  <c r="BH895" i="3"/>
  <c r="BI895" i="3"/>
  <c r="BJ895" i="3"/>
  <c r="C896" i="3"/>
  <c r="D896" i="3"/>
  <c r="E896" i="3"/>
  <c r="F896" i="3"/>
  <c r="G896" i="3"/>
  <c r="H896" i="3"/>
  <c r="J896" i="3"/>
  <c r="K896" i="3"/>
  <c r="L896" i="3"/>
  <c r="M896" i="3"/>
  <c r="AN896" i="3"/>
  <c r="BH896" i="3"/>
  <c r="BI896" i="3"/>
  <c r="BJ896" i="3"/>
  <c r="C897" i="3"/>
  <c r="D897" i="3"/>
  <c r="E897" i="3"/>
  <c r="F897" i="3"/>
  <c r="G897" i="3"/>
  <c r="H897" i="3"/>
  <c r="J897" i="3"/>
  <c r="K897" i="3"/>
  <c r="L897" i="3"/>
  <c r="M897" i="3"/>
  <c r="AN897" i="3"/>
  <c r="BH897" i="3"/>
  <c r="BI897" i="3"/>
  <c r="BJ897" i="3"/>
  <c r="C898" i="3"/>
  <c r="D898" i="3"/>
  <c r="E898" i="3"/>
  <c r="F898" i="3"/>
  <c r="G898" i="3"/>
  <c r="H898" i="3"/>
  <c r="J898" i="3"/>
  <c r="K898" i="3"/>
  <c r="L898" i="3"/>
  <c r="M898" i="3"/>
  <c r="AN898" i="3"/>
  <c r="BH898" i="3"/>
  <c r="BI898" i="3"/>
  <c r="BJ898" i="3"/>
  <c r="C899" i="3"/>
  <c r="D899" i="3"/>
  <c r="E899" i="3"/>
  <c r="F899" i="3"/>
  <c r="G899" i="3"/>
  <c r="H899" i="3"/>
  <c r="J899" i="3"/>
  <c r="K899" i="3"/>
  <c r="L899" i="3"/>
  <c r="M899" i="3"/>
  <c r="AN899" i="3"/>
  <c r="BH899" i="3"/>
  <c r="BI899" i="3"/>
  <c r="BJ899" i="3"/>
  <c r="C900" i="3"/>
  <c r="D900" i="3"/>
  <c r="E900" i="3"/>
  <c r="F900" i="3"/>
  <c r="G900" i="3"/>
  <c r="H900" i="3"/>
  <c r="J900" i="3"/>
  <c r="K900" i="3"/>
  <c r="L900" i="3"/>
  <c r="M900" i="3"/>
  <c r="AN900" i="3"/>
  <c r="BH900" i="3"/>
  <c r="BI900" i="3"/>
  <c r="BJ900" i="3"/>
  <c r="C901" i="3"/>
  <c r="D901" i="3"/>
  <c r="E901" i="3"/>
  <c r="F901" i="3"/>
  <c r="G901" i="3"/>
  <c r="H901" i="3"/>
  <c r="J901" i="3"/>
  <c r="K901" i="3"/>
  <c r="L901" i="3"/>
  <c r="M901" i="3"/>
  <c r="AN901" i="3"/>
  <c r="BH901" i="3"/>
  <c r="BI901" i="3"/>
  <c r="BJ901" i="3"/>
  <c r="C902" i="3"/>
  <c r="D902" i="3"/>
  <c r="E902" i="3"/>
  <c r="F902" i="3"/>
  <c r="G902" i="3"/>
  <c r="H902" i="3"/>
  <c r="J902" i="3"/>
  <c r="K902" i="3"/>
  <c r="L902" i="3"/>
  <c r="M902" i="3"/>
  <c r="AN902" i="3"/>
  <c r="BH902" i="3"/>
  <c r="BI902" i="3"/>
  <c r="BJ902" i="3"/>
  <c r="C903" i="3"/>
  <c r="D903" i="3"/>
  <c r="E903" i="3"/>
  <c r="F903" i="3"/>
  <c r="G903" i="3"/>
  <c r="H903" i="3"/>
  <c r="J903" i="3"/>
  <c r="K903" i="3"/>
  <c r="L903" i="3"/>
  <c r="M903" i="3"/>
  <c r="AN903" i="3"/>
  <c r="BH903" i="3"/>
  <c r="BI903" i="3"/>
  <c r="BJ903" i="3"/>
  <c r="C904" i="3"/>
  <c r="D904" i="3"/>
  <c r="E904" i="3"/>
  <c r="F904" i="3"/>
  <c r="G904" i="3"/>
  <c r="H904" i="3"/>
  <c r="J904" i="3"/>
  <c r="K904" i="3"/>
  <c r="L904" i="3"/>
  <c r="M904" i="3"/>
  <c r="AN904" i="3"/>
  <c r="BH904" i="3"/>
  <c r="BI904" i="3"/>
  <c r="BJ904" i="3"/>
  <c r="C905" i="3"/>
  <c r="D905" i="3"/>
  <c r="E905" i="3"/>
  <c r="F905" i="3"/>
  <c r="G905" i="3"/>
  <c r="H905" i="3"/>
  <c r="J905" i="3"/>
  <c r="K905" i="3"/>
  <c r="L905" i="3"/>
  <c r="M905" i="3"/>
  <c r="AN905" i="3"/>
  <c r="BH905" i="3"/>
  <c r="BI905" i="3"/>
  <c r="BJ905" i="3"/>
  <c r="C906" i="3"/>
  <c r="D906" i="3"/>
  <c r="E906" i="3"/>
  <c r="F906" i="3"/>
  <c r="G906" i="3"/>
  <c r="H906" i="3"/>
  <c r="J906" i="3"/>
  <c r="K906" i="3"/>
  <c r="L906" i="3"/>
  <c r="M906" i="3"/>
  <c r="AN906" i="3"/>
  <c r="BH906" i="3"/>
  <c r="BI906" i="3"/>
  <c r="BJ906" i="3"/>
  <c r="C907" i="3"/>
  <c r="D907" i="3"/>
  <c r="E907" i="3"/>
  <c r="F907" i="3"/>
  <c r="G907" i="3"/>
  <c r="H907" i="3"/>
  <c r="J907" i="3"/>
  <c r="K907" i="3"/>
  <c r="L907" i="3"/>
  <c r="M907" i="3"/>
  <c r="AN907" i="3"/>
  <c r="BH907" i="3"/>
  <c r="BI907" i="3"/>
  <c r="BJ907" i="3"/>
  <c r="C908" i="3"/>
  <c r="D908" i="3"/>
  <c r="E908" i="3"/>
  <c r="F908" i="3"/>
  <c r="G908" i="3"/>
  <c r="H908" i="3"/>
  <c r="J908" i="3"/>
  <c r="K908" i="3"/>
  <c r="L908" i="3"/>
  <c r="M908" i="3"/>
  <c r="AN908" i="3"/>
  <c r="BH908" i="3"/>
  <c r="BI908" i="3"/>
  <c r="BJ908" i="3"/>
  <c r="C909" i="3"/>
  <c r="D909" i="3"/>
  <c r="E909" i="3"/>
  <c r="F909" i="3"/>
  <c r="G909" i="3"/>
  <c r="H909" i="3"/>
  <c r="J909" i="3"/>
  <c r="K909" i="3"/>
  <c r="L909" i="3"/>
  <c r="M909" i="3"/>
  <c r="AN909" i="3"/>
  <c r="BH909" i="3"/>
  <c r="BI909" i="3"/>
  <c r="BJ909" i="3"/>
  <c r="C910" i="3"/>
  <c r="D910" i="3"/>
  <c r="E910" i="3"/>
  <c r="F910" i="3"/>
  <c r="G910" i="3"/>
  <c r="H910" i="3"/>
  <c r="J910" i="3"/>
  <c r="K910" i="3"/>
  <c r="L910" i="3"/>
  <c r="M910" i="3"/>
  <c r="AN910" i="3"/>
  <c r="BH910" i="3"/>
  <c r="BI910" i="3"/>
  <c r="BJ910" i="3"/>
  <c r="C911" i="3"/>
  <c r="D911" i="3"/>
  <c r="E911" i="3"/>
  <c r="F911" i="3"/>
  <c r="G911" i="3"/>
  <c r="H911" i="3"/>
  <c r="J911" i="3"/>
  <c r="K911" i="3"/>
  <c r="L911" i="3"/>
  <c r="M911" i="3"/>
  <c r="AN911" i="3"/>
  <c r="BH911" i="3"/>
  <c r="BI911" i="3"/>
  <c r="BJ911" i="3"/>
  <c r="C912" i="3"/>
  <c r="D912" i="3"/>
  <c r="E912" i="3"/>
  <c r="F912" i="3"/>
  <c r="G912" i="3"/>
  <c r="H912" i="3"/>
  <c r="J912" i="3"/>
  <c r="K912" i="3"/>
  <c r="L912" i="3"/>
  <c r="M912" i="3"/>
  <c r="AN912" i="3"/>
  <c r="BH912" i="3"/>
  <c r="BI912" i="3"/>
  <c r="BJ912" i="3"/>
  <c r="C913" i="3"/>
  <c r="D913" i="3"/>
  <c r="E913" i="3"/>
  <c r="F913" i="3"/>
  <c r="G913" i="3"/>
  <c r="H913" i="3"/>
  <c r="J913" i="3"/>
  <c r="K913" i="3"/>
  <c r="L913" i="3"/>
  <c r="M913" i="3"/>
  <c r="AN913" i="3"/>
  <c r="BH913" i="3"/>
  <c r="BI913" i="3"/>
  <c r="BJ913" i="3"/>
  <c r="C914" i="3"/>
  <c r="D914" i="3"/>
  <c r="E914" i="3"/>
  <c r="F914" i="3"/>
  <c r="G914" i="3"/>
  <c r="H914" i="3"/>
  <c r="J914" i="3"/>
  <c r="K914" i="3"/>
  <c r="L914" i="3"/>
  <c r="M914" i="3"/>
  <c r="AN914" i="3"/>
  <c r="BH914" i="3"/>
  <c r="BI914" i="3"/>
  <c r="BJ914" i="3"/>
  <c r="C915" i="3"/>
  <c r="D915" i="3"/>
  <c r="E915" i="3"/>
  <c r="F915" i="3"/>
  <c r="G915" i="3"/>
  <c r="H915" i="3"/>
  <c r="J915" i="3"/>
  <c r="K915" i="3"/>
  <c r="L915" i="3"/>
  <c r="M915" i="3"/>
  <c r="AN915" i="3"/>
  <c r="BH915" i="3"/>
  <c r="BI915" i="3"/>
  <c r="BJ915" i="3"/>
  <c r="C916" i="3"/>
  <c r="D916" i="3"/>
  <c r="E916" i="3"/>
  <c r="F916" i="3"/>
  <c r="G916" i="3"/>
  <c r="H916" i="3"/>
  <c r="J916" i="3"/>
  <c r="K916" i="3"/>
  <c r="L916" i="3"/>
  <c r="M916" i="3"/>
  <c r="AN916" i="3"/>
  <c r="BH916" i="3"/>
  <c r="BI916" i="3"/>
  <c r="BJ916" i="3"/>
  <c r="C917" i="3"/>
  <c r="D917" i="3"/>
  <c r="E917" i="3"/>
  <c r="F917" i="3"/>
  <c r="G917" i="3"/>
  <c r="H917" i="3"/>
  <c r="J917" i="3"/>
  <c r="K917" i="3"/>
  <c r="L917" i="3"/>
  <c r="M917" i="3"/>
  <c r="AN917" i="3"/>
  <c r="BH917" i="3"/>
  <c r="BI917" i="3"/>
  <c r="BJ917" i="3"/>
  <c r="C918" i="3"/>
  <c r="D918" i="3"/>
  <c r="E918" i="3"/>
  <c r="F918" i="3"/>
  <c r="G918" i="3"/>
  <c r="H918" i="3"/>
  <c r="J918" i="3"/>
  <c r="K918" i="3"/>
  <c r="L918" i="3"/>
  <c r="M918" i="3"/>
  <c r="AN918" i="3"/>
  <c r="BH918" i="3"/>
  <c r="BI918" i="3"/>
  <c r="BJ918" i="3"/>
  <c r="C919" i="3"/>
  <c r="D919" i="3"/>
  <c r="E919" i="3"/>
  <c r="F919" i="3"/>
  <c r="G919" i="3"/>
  <c r="H919" i="3"/>
  <c r="J919" i="3"/>
  <c r="K919" i="3"/>
  <c r="L919" i="3"/>
  <c r="M919" i="3"/>
  <c r="AN919" i="3"/>
  <c r="BH919" i="3"/>
  <c r="BI919" i="3"/>
  <c r="BJ919" i="3"/>
  <c r="C920" i="3"/>
  <c r="D920" i="3"/>
  <c r="E920" i="3"/>
  <c r="F920" i="3"/>
  <c r="G920" i="3"/>
  <c r="H920" i="3"/>
  <c r="J920" i="3"/>
  <c r="K920" i="3"/>
  <c r="L920" i="3"/>
  <c r="M920" i="3"/>
  <c r="AN920" i="3"/>
  <c r="BH920" i="3"/>
  <c r="BI920" i="3"/>
  <c r="BJ920" i="3"/>
  <c r="C921" i="3"/>
  <c r="D921" i="3"/>
  <c r="E921" i="3"/>
  <c r="F921" i="3"/>
  <c r="G921" i="3"/>
  <c r="H921" i="3"/>
  <c r="J921" i="3"/>
  <c r="K921" i="3"/>
  <c r="L921" i="3"/>
  <c r="M921" i="3"/>
  <c r="AN921" i="3"/>
  <c r="BH921" i="3"/>
  <c r="BI921" i="3"/>
  <c r="BJ921" i="3"/>
  <c r="C922" i="3"/>
  <c r="D922" i="3"/>
  <c r="E922" i="3"/>
  <c r="F922" i="3"/>
  <c r="G922" i="3"/>
  <c r="H922" i="3"/>
  <c r="J922" i="3"/>
  <c r="K922" i="3"/>
  <c r="L922" i="3"/>
  <c r="M922" i="3"/>
  <c r="AN922" i="3"/>
  <c r="BH922" i="3"/>
  <c r="BI922" i="3"/>
  <c r="BJ922" i="3"/>
  <c r="C923" i="3"/>
  <c r="D923" i="3"/>
  <c r="E923" i="3"/>
  <c r="F923" i="3"/>
  <c r="G923" i="3"/>
  <c r="H923" i="3"/>
  <c r="J923" i="3"/>
  <c r="K923" i="3"/>
  <c r="L923" i="3"/>
  <c r="M923" i="3"/>
  <c r="AN923" i="3"/>
  <c r="BH923" i="3"/>
  <c r="BI923" i="3"/>
  <c r="BJ923" i="3"/>
  <c r="C924" i="3"/>
  <c r="D924" i="3"/>
  <c r="E924" i="3"/>
  <c r="F924" i="3"/>
  <c r="G924" i="3"/>
  <c r="H924" i="3"/>
  <c r="J924" i="3"/>
  <c r="K924" i="3"/>
  <c r="L924" i="3"/>
  <c r="M924" i="3"/>
  <c r="AN924" i="3"/>
  <c r="BH924" i="3"/>
  <c r="BI924" i="3"/>
  <c r="BJ924" i="3"/>
  <c r="C925" i="3"/>
  <c r="D925" i="3"/>
  <c r="E925" i="3"/>
  <c r="F925" i="3"/>
  <c r="G925" i="3"/>
  <c r="H925" i="3"/>
  <c r="J925" i="3"/>
  <c r="K925" i="3"/>
  <c r="L925" i="3"/>
  <c r="M925" i="3"/>
  <c r="AN925" i="3"/>
  <c r="BH925" i="3"/>
  <c r="BI925" i="3"/>
  <c r="BJ925" i="3"/>
  <c r="C926" i="3"/>
  <c r="D926" i="3"/>
  <c r="E926" i="3"/>
  <c r="F926" i="3"/>
  <c r="G926" i="3"/>
  <c r="H926" i="3"/>
  <c r="J926" i="3"/>
  <c r="K926" i="3"/>
  <c r="L926" i="3"/>
  <c r="M926" i="3"/>
  <c r="AN926" i="3"/>
  <c r="BH926" i="3"/>
  <c r="BI926" i="3"/>
  <c r="BJ926" i="3"/>
  <c r="C927" i="3"/>
  <c r="D927" i="3"/>
  <c r="E927" i="3"/>
  <c r="F927" i="3"/>
  <c r="G927" i="3"/>
  <c r="H927" i="3"/>
  <c r="J927" i="3"/>
  <c r="K927" i="3"/>
  <c r="L927" i="3"/>
  <c r="M927" i="3"/>
  <c r="AN927" i="3"/>
  <c r="BH927" i="3"/>
  <c r="BI927" i="3"/>
  <c r="BJ927" i="3"/>
  <c r="C928" i="3"/>
  <c r="D928" i="3"/>
  <c r="E928" i="3"/>
  <c r="F928" i="3"/>
  <c r="G928" i="3"/>
  <c r="H928" i="3"/>
  <c r="J928" i="3"/>
  <c r="K928" i="3"/>
  <c r="L928" i="3"/>
  <c r="M928" i="3"/>
  <c r="AN928" i="3"/>
  <c r="BH928" i="3"/>
  <c r="BI928" i="3"/>
  <c r="BJ928" i="3"/>
  <c r="C929" i="3"/>
  <c r="D929" i="3"/>
  <c r="E929" i="3"/>
  <c r="F929" i="3"/>
  <c r="G929" i="3"/>
  <c r="H929" i="3"/>
  <c r="J929" i="3"/>
  <c r="K929" i="3"/>
  <c r="L929" i="3"/>
  <c r="M929" i="3"/>
  <c r="AN929" i="3"/>
  <c r="BH929" i="3"/>
  <c r="BI929" i="3"/>
  <c r="BJ929" i="3"/>
  <c r="C930" i="3"/>
  <c r="D930" i="3"/>
  <c r="E930" i="3"/>
  <c r="F930" i="3"/>
  <c r="G930" i="3"/>
  <c r="H930" i="3"/>
  <c r="J930" i="3"/>
  <c r="K930" i="3"/>
  <c r="L930" i="3"/>
  <c r="M930" i="3"/>
  <c r="AN930" i="3"/>
  <c r="BH930" i="3"/>
  <c r="BI930" i="3"/>
  <c r="BJ930" i="3"/>
  <c r="C931" i="3"/>
  <c r="D931" i="3"/>
  <c r="E931" i="3"/>
  <c r="F931" i="3"/>
  <c r="G931" i="3"/>
  <c r="H931" i="3"/>
  <c r="J931" i="3"/>
  <c r="K931" i="3"/>
  <c r="L931" i="3"/>
  <c r="M931" i="3"/>
  <c r="AN931" i="3"/>
  <c r="BH931" i="3"/>
  <c r="BI931" i="3"/>
  <c r="BJ931" i="3"/>
  <c r="C932" i="3"/>
  <c r="D932" i="3"/>
  <c r="E932" i="3"/>
  <c r="F932" i="3"/>
  <c r="G932" i="3"/>
  <c r="H932" i="3"/>
  <c r="J932" i="3"/>
  <c r="K932" i="3"/>
  <c r="L932" i="3"/>
  <c r="M932" i="3"/>
  <c r="AN932" i="3"/>
  <c r="BH932" i="3"/>
  <c r="BI932" i="3"/>
  <c r="BJ932" i="3"/>
  <c r="C933" i="3"/>
  <c r="D933" i="3"/>
  <c r="E933" i="3"/>
  <c r="F933" i="3"/>
  <c r="G933" i="3"/>
  <c r="H933" i="3"/>
  <c r="J933" i="3"/>
  <c r="K933" i="3"/>
  <c r="L933" i="3"/>
  <c r="M933" i="3"/>
  <c r="AN933" i="3"/>
  <c r="BH933" i="3"/>
  <c r="BI933" i="3"/>
  <c r="BJ933" i="3"/>
  <c r="C934" i="3"/>
  <c r="D934" i="3"/>
  <c r="E934" i="3"/>
  <c r="F934" i="3"/>
  <c r="G934" i="3"/>
  <c r="H934" i="3"/>
  <c r="J934" i="3"/>
  <c r="K934" i="3"/>
  <c r="L934" i="3"/>
  <c r="M934" i="3"/>
  <c r="AN934" i="3"/>
  <c r="BH934" i="3"/>
  <c r="BI934" i="3"/>
  <c r="BJ934" i="3"/>
  <c r="C935" i="3"/>
  <c r="D935" i="3"/>
  <c r="E935" i="3"/>
  <c r="F935" i="3"/>
  <c r="G935" i="3"/>
  <c r="H935" i="3"/>
  <c r="J935" i="3"/>
  <c r="K935" i="3"/>
  <c r="L935" i="3"/>
  <c r="M935" i="3"/>
  <c r="AN935" i="3"/>
  <c r="BH935" i="3"/>
  <c r="BI935" i="3"/>
  <c r="BJ935" i="3"/>
  <c r="C936" i="3"/>
  <c r="D936" i="3"/>
  <c r="E936" i="3"/>
  <c r="F936" i="3"/>
  <c r="G936" i="3"/>
  <c r="H936" i="3"/>
  <c r="J936" i="3"/>
  <c r="K936" i="3"/>
  <c r="L936" i="3"/>
  <c r="M936" i="3"/>
  <c r="AN936" i="3"/>
  <c r="BH936" i="3"/>
  <c r="BI936" i="3"/>
  <c r="BJ936" i="3"/>
  <c r="C937" i="3"/>
  <c r="D937" i="3"/>
  <c r="E937" i="3"/>
  <c r="F937" i="3"/>
  <c r="G937" i="3"/>
  <c r="H937" i="3"/>
  <c r="J937" i="3"/>
  <c r="K937" i="3"/>
  <c r="L937" i="3"/>
  <c r="M937" i="3"/>
  <c r="AN937" i="3"/>
  <c r="BH937" i="3"/>
  <c r="BI937" i="3"/>
  <c r="BJ937" i="3"/>
  <c r="C938" i="3"/>
  <c r="D938" i="3"/>
  <c r="E938" i="3"/>
  <c r="F938" i="3"/>
  <c r="G938" i="3"/>
  <c r="H938" i="3"/>
  <c r="J938" i="3"/>
  <c r="K938" i="3"/>
  <c r="L938" i="3"/>
  <c r="M938" i="3"/>
  <c r="AN938" i="3"/>
  <c r="BH938" i="3"/>
  <c r="BI938" i="3"/>
  <c r="BJ938" i="3"/>
  <c r="C939" i="3"/>
  <c r="D939" i="3"/>
  <c r="E939" i="3"/>
  <c r="F939" i="3"/>
  <c r="G939" i="3"/>
  <c r="H939" i="3"/>
  <c r="J939" i="3"/>
  <c r="K939" i="3"/>
  <c r="L939" i="3"/>
  <c r="M939" i="3"/>
  <c r="AN939" i="3"/>
  <c r="BH939" i="3"/>
  <c r="BI939" i="3"/>
  <c r="BJ939" i="3"/>
  <c r="C940" i="3"/>
  <c r="D940" i="3"/>
  <c r="E940" i="3"/>
  <c r="F940" i="3"/>
  <c r="G940" i="3"/>
  <c r="H940" i="3"/>
  <c r="J940" i="3"/>
  <c r="K940" i="3"/>
  <c r="L940" i="3"/>
  <c r="M940" i="3"/>
  <c r="AN940" i="3"/>
  <c r="BH940" i="3"/>
  <c r="BI940" i="3"/>
  <c r="BJ940" i="3"/>
  <c r="C941" i="3"/>
  <c r="D941" i="3"/>
  <c r="E941" i="3"/>
  <c r="F941" i="3"/>
  <c r="G941" i="3"/>
  <c r="H941" i="3"/>
  <c r="J941" i="3"/>
  <c r="K941" i="3"/>
  <c r="L941" i="3"/>
  <c r="M941" i="3"/>
  <c r="AN941" i="3"/>
  <c r="BH941" i="3"/>
  <c r="BI941" i="3"/>
  <c r="BJ941" i="3"/>
  <c r="C942" i="3"/>
  <c r="D942" i="3"/>
  <c r="E942" i="3"/>
  <c r="F942" i="3"/>
  <c r="G942" i="3"/>
  <c r="H942" i="3"/>
  <c r="J942" i="3"/>
  <c r="K942" i="3"/>
  <c r="L942" i="3"/>
  <c r="M942" i="3"/>
  <c r="AN942" i="3"/>
  <c r="BH942" i="3"/>
  <c r="BI942" i="3"/>
  <c r="BJ942" i="3"/>
  <c r="C943" i="3"/>
  <c r="D943" i="3"/>
  <c r="E943" i="3"/>
  <c r="F943" i="3"/>
  <c r="G943" i="3"/>
  <c r="H943" i="3"/>
  <c r="J943" i="3"/>
  <c r="K943" i="3"/>
  <c r="L943" i="3"/>
  <c r="M943" i="3"/>
  <c r="AN943" i="3"/>
  <c r="BH943" i="3"/>
  <c r="BI943" i="3"/>
  <c r="BJ943" i="3"/>
  <c r="C944" i="3"/>
  <c r="D944" i="3"/>
  <c r="E944" i="3"/>
  <c r="F944" i="3"/>
  <c r="G944" i="3"/>
  <c r="H944" i="3"/>
  <c r="J944" i="3"/>
  <c r="K944" i="3"/>
  <c r="L944" i="3"/>
  <c r="M944" i="3"/>
  <c r="AN944" i="3"/>
  <c r="BH944" i="3"/>
  <c r="BI944" i="3"/>
  <c r="BJ944" i="3"/>
  <c r="C945" i="3"/>
  <c r="D945" i="3"/>
  <c r="E945" i="3"/>
  <c r="F945" i="3"/>
  <c r="G945" i="3"/>
  <c r="H945" i="3"/>
  <c r="J945" i="3"/>
  <c r="K945" i="3"/>
  <c r="L945" i="3"/>
  <c r="M945" i="3"/>
  <c r="AN945" i="3"/>
  <c r="BH945" i="3"/>
  <c r="BI945" i="3"/>
  <c r="BJ945" i="3"/>
  <c r="C946" i="3"/>
  <c r="D946" i="3"/>
  <c r="E946" i="3"/>
  <c r="F946" i="3"/>
  <c r="G946" i="3"/>
  <c r="H946" i="3"/>
  <c r="J946" i="3"/>
  <c r="K946" i="3"/>
  <c r="L946" i="3"/>
  <c r="M946" i="3"/>
  <c r="AN946" i="3"/>
  <c r="BH946" i="3"/>
  <c r="BI946" i="3"/>
  <c r="BJ946" i="3"/>
  <c r="C947" i="3"/>
  <c r="D947" i="3"/>
  <c r="E947" i="3"/>
  <c r="F947" i="3"/>
  <c r="G947" i="3"/>
  <c r="H947" i="3"/>
  <c r="J947" i="3"/>
  <c r="K947" i="3"/>
  <c r="L947" i="3"/>
  <c r="M947" i="3"/>
  <c r="AN947" i="3"/>
  <c r="BH947" i="3"/>
  <c r="BI947" i="3"/>
  <c r="BJ947" i="3"/>
  <c r="C948" i="3"/>
  <c r="D948" i="3"/>
  <c r="E948" i="3"/>
  <c r="F948" i="3"/>
  <c r="G948" i="3"/>
  <c r="H948" i="3"/>
  <c r="J948" i="3"/>
  <c r="K948" i="3"/>
  <c r="L948" i="3"/>
  <c r="M948" i="3"/>
  <c r="AN948" i="3"/>
  <c r="BH948" i="3"/>
  <c r="BI948" i="3"/>
  <c r="BJ948" i="3"/>
  <c r="C949" i="3"/>
  <c r="D949" i="3"/>
  <c r="E949" i="3"/>
  <c r="F949" i="3"/>
  <c r="G949" i="3"/>
  <c r="H949" i="3"/>
  <c r="J949" i="3"/>
  <c r="K949" i="3"/>
  <c r="L949" i="3"/>
  <c r="M949" i="3"/>
  <c r="AN949" i="3"/>
  <c r="BH949" i="3"/>
  <c r="BI949" i="3"/>
  <c r="BJ949" i="3"/>
  <c r="C950" i="3"/>
  <c r="D950" i="3"/>
  <c r="E950" i="3"/>
  <c r="F950" i="3"/>
  <c r="G950" i="3"/>
  <c r="H950" i="3"/>
  <c r="J950" i="3"/>
  <c r="K950" i="3"/>
  <c r="L950" i="3"/>
  <c r="M950" i="3"/>
  <c r="AN950" i="3"/>
  <c r="BH950" i="3"/>
  <c r="BI950" i="3"/>
  <c r="BJ950" i="3"/>
  <c r="C951" i="3"/>
  <c r="D951" i="3"/>
  <c r="E951" i="3"/>
  <c r="F951" i="3"/>
  <c r="G951" i="3"/>
  <c r="H951" i="3"/>
  <c r="J951" i="3"/>
  <c r="K951" i="3"/>
  <c r="L951" i="3"/>
  <c r="M951" i="3"/>
  <c r="AN951" i="3"/>
  <c r="BH951" i="3"/>
  <c r="BI951" i="3"/>
  <c r="BJ951" i="3"/>
  <c r="C952" i="3"/>
  <c r="D952" i="3"/>
  <c r="E952" i="3"/>
  <c r="F952" i="3"/>
  <c r="G952" i="3"/>
  <c r="H952" i="3"/>
  <c r="J952" i="3"/>
  <c r="K952" i="3"/>
  <c r="L952" i="3"/>
  <c r="M952" i="3"/>
  <c r="AN952" i="3"/>
  <c r="BH952" i="3"/>
  <c r="BI952" i="3"/>
  <c r="BJ952" i="3"/>
  <c r="C953" i="3"/>
  <c r="D953" i="3"/>
  <c r="E953" i="3"/>
  <c r="F953" i="3"/>
  <c r="G953" i="3"/>
  <c r="H953" i="3"/>
  <c r="J953" i="3"/>
  <c r="K953" i="3"/>
  <c r="L953" i="3"/>
  <c r="M953" i="3"/>
  <c r="AN953" i="3"/>
  <c r="BH953" i="3"/>
  <c r="BI953" i="3"/>
  <c r="BJ953" i="3"/>
  <c r="C954" i="3"/>
  <c r="D954" i="3"/>
  <c r="E954" i="3"/>
  <c r="F954" i="3"/>
  <c r="G954" i="3"/>
  <c r="H954" i="3"/>
  <c r="J954" i="3"/>
  <c r="K954" i="3"/>
  <c r="L954" i="3"/>
  <c r="M954" i="3"/>
  <c r="AN954" i="3"/>
  <c r="BH954" i="3"/>
  <c r="BI954" i="3"/>
  <c r="BJ954" i="3"/>
  <c r="C955" i="3"/>
  <c r="D955" i="3"/>
  <c r="E955" i="3"/>
  <c r="F955" i="3"/>
  <c r="G955" i="3"/>
  <c r="H955" i="3"/>
  <c r="J955" i="3"/>
  <c r="K955" i="3"/>
  <c r="L955" i="3"/>
  <c r="M955" i="3"/>
  <c r="AN955" i="3"/>
  <c r="BH955" i="3"/>
  <c r="BI955" i="3"/>
  <c r="BJ955" i="3"/>
  <c r="C956" i="3"/>
  <c r="D956" i="3"/>
  <c r="E956" i="3"/>
  <c r="F956" i="3"/>
  <c r="G956" i="3"/>
  <c r="H956" i="3"/>
  <c r="J956" i="3"/>
  <c r="K956" i="3"/>
  <c r="L956" i="3"/>
  <c r="M956" i="3"/>
  <c r="AN956" i="3"/>
  <c r="BH956" i="3"/>
  <c r="BI956" i="3"/>
  <c r="BJ956" i="3"/>
  <c r="C957" i="3"/>
  <c r="D957" i="3"/>
  <c r="E957" i="3"/>
  <c r="F957" i="3"/>
  <c r="G957" i="3"/>
  <c r="H957" i="3"/>
  <c r="J957" i="3"/>
  <c r="K957" i="3"/>
  <c r="L957" i="3"/>
  <c r="M957" i="3"/>
  <c r="AN957" i="3"/>
  <c r="BH957" i="3"/>
  <c r="BI957" i="3"/>
  <c r="BJ957" i="3"/>
  <c r="C958" i="3"/>
  <c r="D958" i="3"/>
  <c r="E958" i="3"/>
  <c r="F958" i="3"/>
  <c r="G958" i="3"/>
  <c r="H958" i="3"/>
  <c r="J958" i="3"/>
  <c r="K958" i="3"/>
  <c r="L958" i="3"/>
  <c r="M958" i="3"/>
  <c r="AN958" i="3"/>
  <c r="BH958" i="3"/>
  <c r="BI958" i="3"/>
  <c r="BJ958" i="3"/>
  <c r="C959" i="3"/>
  <c r="D959" i="3"/>
  <c r="E959" i="3"/>
  <c r="F959" i="3"/>
  <c r="G959" i="3"/>
  <c r="H959" i="3"/>
  <c r="J959" i="3"/>
  <c r="K959" i="3"/>
  <c r="L959" i="3"/>
  <c r="M959" i="3"/>
  <c r="AN959" i="3"/>
  <c r="BH959" i="3"/>
  <c r="BI959" i="3"/>
  <c r="BJ959" i="3"/>
  <c r="C960" i="3"/>
  <c r="D960" i="3"/>
  <c r="E960" i="3"/>
  <c r="F960" i="3"/>
  <c r="G960" i="3"/>
  <c r="H960" i="3"/>
  <c r="J960" i="3"/>
  <c r="K960" i="3"/>
  <c r="L960" i="3"/>
  <c r="M960" i="3"/>
  <c r="AN960" i="3"/>
  <c r="BH960" i="3"/>
  <c r="BI960" i="3"/>
  <c r="BJ960" i="3"/>
  <c r="C961" i="3"/>
  <c r="D961" i="3"/>
  <c r="E961" i="3"/>
  <c r="F961" i="3"/>
  <c r="G961" i="3"/>
  <c r="H961" i="3"/>
  <c r="J961" i="3"/>
  <c r="K961" i="3"/>
  <c r="L961" i="3"/>
  <c r="M961" i="3"/>
  <c r="AN961" i="3"/>
  <c r="BH961" i="3"/>
  <c r="BI961" i="3"/>
  <c r="BJ961" i="3"/>
  <c r="C962" i="3"/>
  <c r="D962" i="3"/>
  <c r="E962" i="3"/>
  <c r="F962" i="3"/>
  <c r="G962" i="3"/>
  <c r="H962" i="3"/>
  <c r="J962" i="3"/>
  <c r="K962" i="3"/>
  <c r="L962" i="3"/>
  <c r="M962" i="3"/>
  <c r="AN962" i="3"/>
  <c r="BH962" i="3"/>
  <c r="BI962" i="3"/>
  <c r="BJ962" i="3"/>
  <c r="C963" i="3"/>
  <c r="D963" i="3"/>
  <c r="E963" i="3"/>
  <c r="F963" i="3"/>
  <c r="G963" i="3"/>
  <c r="H963" i="3"/>
  <c r="J963" i="3"/>
  <c r="K963" i="3"/>
  <c r="L963" i="3"/>
  <c r="M963" i="3"/>
  <c r="AN963" i="3"/>
  <c r="BH963" i="3"/>
  <c r="BI963" i="3"/>
  <c r="BJ963" i="3"/>
  <c r="C964" i="3"/>
  <c r="D964" i="3"/>
  <c r="E964" i="3"/>
  <c r="F964" i="3"/>
  <c r="G964" i="3"/>
  <c r="H964" i="3"/>
  <c r="J964" i="3"/>
  <c r="K964" i="3"/>
  <c r="L964" i="3"/>
  <c r="M964" i="3"/>
  <c r="AN964" i="3"/>
  <c r="BH964" i="3"/>
  <c r="BI964" i="3"/>
  <c r="BJ964" i="3"/>
  <c r="C965" i="3"/>
  <c r="D965" i="3"/>
  <c r="E965" i="3"/>
  <c r="F965" i="3"/>
  <c r="G965" i="3"/>
  <c r="H965" i="3"/>
  <c r="J965" i="3"/>
  <c r="K965" i="3"/>
  <c r="L965" i="3"/>
  <c r="M965" i="3"/>
  <c r="AN965" i="3"/>
  <c r="BH965" i="3"/>
  <c r="BI965" i="3"/>
  <c r="BJ965" i="3"/>
  <c r="C966" i="3"/>
  <c r="D966" i="3"/>
  <c r="E966" i="3"/>
  <c r="F966" i="3"/>
  <c r="G966" i="3"/>
  <c r="H966" i="3"/>
  <c r="J966" i="3"/>
  <c r="K966" i="3"/>
  <c r="L966" i="3"/>
  <c r="M966" i="3"/>
  <c r="AN966" i="3"/>
  <c r="BH966" i="3"/>
  <c r="BI966" i="3"/>
  <c r="BJ966" i="3"/>
  <c r="C967" i="3"/>
  <c r="D967" i="3"/>
  <c r="E967" i="3"/>
  <c r="F967" i="3"/>
  <c r="G967" i="3"/>
  <c r="H967" i="3"/>
  <c r="J967" i="3"/>
  <c r="K967" i="3"/>
  <c r="L967" i="3"/>
  <c r="M967" i="3"/>
  <c r="AN967" i="3"/>
  <c r="BH967" i="3"/>
  <c r="BI967" i="3"/>
  <c r="BJ967" i="3"/>
  <c r="C968" i="3"/>
  <c r="D968" i="3"/>
  <c r="E968" i="3"/>
  <c r="F968" i="3"/>
  <c r="G968" i="3"/>
  <c r="H968" i="3"/>
  <c r="J968" i="3"/>
  <c r="K968" i="3"/>
  <c r="L968" i="3"/>
  <c r="M968" i="3"/>
  <c r="AN968" i="3"/>
  <c r="BH968" i="3"/>
  <c r="BI968" i="3"/>
  <c r="BJ968" i="3"/>
  <c r="C969" i="3"/>
  <c r="D969" i="3"/>
  <c r="E969" i="3"/>
  <c r="F969" i="3"/>
  <c r="G969" i="3"/>
  <c r="H969" i="3"/>
  <c r="J969" i="3"/>
  <c r="K969" i="3"/>
  <c r="L969" i="3"/>
  <c r="M969" i="3"/>
  <c r="AN969" i="3"/>
  <c r="BH969" i="3"/>
  <c r="BI969" i="3"/>
  <c r="BJ969" i="3"/>
  <c r="C970" i="3"/>
  <c r="D970" i="3"/>
  <c r="E970" i="3"/>
  <c r="F970" i="3"/>
  <c r="G970" i="3"/>
  <c r="H970" i="3"/>
  <c r="J970" i="3"/>
  <c r="K970" i="3"/>
  <c r="L970" i="3"/>
  <c r="M970" i="3"/>
  <c r="AN970" i="3"/>
  <c r="BH970" i="3"/>
  <c r="BI970" i="3"/>
  <c r="BJ970" i="3"/>
  <c r="C971" i="3"/>
  <c r="D971" i="3"/>
  <c r="E971" i="3"/>
  <c r="F971" i="3"/>
  <c r="G971" i="3"/>
  <c r="H971" i="3"/>
  <c r="J971" i="3"/>
  <c r="K971" i="3"/>
  <c r="L971" i="3"/>
  <c r="M971" i="3"/>
  <c r="AN971" i="3"/>
  <c r="BH971" i="3"/>
  <c r="BI971" i="3"/>
  <c r="BJ971" i="3"/>
  <c r="C972" i="3"/>
  <c r="D972" i="3"/>
  <c r="E972" i="3"/>
  <c r="F972" i="3"/>
  <c r="G972" i="3"/>
  <c r="H972" i="3"/>
  <c r="J972" i="3"/>
  <c r="K972" i="3"/>
  <c r="L972" i="3"/>
  <c r="M972" i="3"/>
  <c r="AN972" i="3"/>
  <c r="BH972" i="3"/>
  <c r="BI972" i="3"/>
  <c r="BJ972" i="3"/>
  <c r="C973" i="3"/>
  <c r="D973" i="3"/>
  <c r="E973" i="3"/>
  <c r="F973" i="3"/>
  <c r="G973" i="3"/>
  <c r="H973" i="3"/>
  <c r="J973" i="3"/>
  <c r="K973" i="3"/>
  <c r="L973" i="3"/>
  <c r="M973" i="3"/>
  <c r="AN973" i="3"/>
  <c r="BH973" i="3"/>
  <c r="BI973" i="3"/>
  <c r="BJ973" i="3"/>
  <c r="C974" i="3"/>
  <c r="D974" i="3"/>
  <c r="E974" i="3"/>
  <c r="F974" i="3"/>
  <c r="G974" i="3"/>
  <c r="H974" i="3"/>
  <c r="J974" i="3"/>
  <c r="K974" i="3"/>
  <c r="L974" i="3"/>
  <c r="M974" i="3"/>
  <c r="AN974" i="3"/>
  <c r="BH974" i="3"/>
  <c r="BI974" i="3"/>
  <c r="BJ974" i="3"/>
  <c r="C975" i="3"/>
  <c r="D975" i="3"/>
  <c r="E975" i="3"/>
  <c r="F975" i="3"/>
  <c r="G975" i="3"/>
  <c r="H975" i="3"/>
  <c r="J975" i="3"/>
  <c r="K975" i="3"/>
  <c r="L975" i="3"/>
  <c r="M975" i="3"/>
  <c r="AN975" i="3"/>
  <c r="BH975" i="3"/>
  <c r="BI975" i="3"/>
  <c r="BJ975" i="3"/>
  <c r="C976" i="3"/>
  <c r="D976" i="3"/>
  <c r="E976" i="3"/>
  <c r="F976" i="3"/>
  <c r="G976" i="3"/>
  <c r="H976" i="3"/>
  <c r="J976" i="3"/>
  <c r="K976" i="3"/>
  <c r="L976" i="3"/>
  <c r="M976" i="3"/>
  <c r="AN976" i="3"/>
  <c r="BH976" i="3"/>
  <c r="BI976" i="3"/>
  <c r="BJ976" i="3"/>
  <c r="C977" i="3"/>
  <c r="D977" i="3"/>
  <c r="E977" i="3"/>
  <c r="F977" i="3"/>
  <c r="G977" i="3"/>
  <c r="H977" i="3"/>
  <c r="J977" i="3"/>
  <c r="K977" i="3"/>
  <c r="L977" i="3"/>
  <c r="M977" i="3"/>
  <c r="AN977" i="3"/>
  <c r="BH977" i="3"/>
  <c r="BI977" i="3"/>
  <c r="BJ977" i="3"/>
  <c r="C978" i="3"/>
  <c r="D978" i="3"/>
  <c r="E978" i="3"/>
  <c r="F978" i="3"/>
  <c r="G978" i="3"/>
  <c r="H978" i="3"/>
  <c r="J978" i="3"/>
  <c r="K978" i="3"/>
  <c r="L978" i="3"/>
  <c r="M978" i="3"/>
  <c r="AN978" i="3"/>
  <c r="BH978" i="3"/>
  <c r="BI978" i="3"/>
  <c r="BJ978" i="3"/>
  <c r="C979" i="3"/>
  <c r="D979" i="3"/>
  <c r="E979" i="3"/>
  <c r="F979" i="3"/>
  <c r="G979" i="3"/>
  <c r="H979" i="3"/>
  <c r="J979" i="3"/>
  <c r="K979" i="3"/>
  <c r="L979" i="3"/>
  <c r="M979" i="3"/>
  <c r="AN979" i="3"/>
  <c r="BH979" i="3"/>
  <c r="BI979" i="3"/>
  <c r="BJ979" i="3"/>
  <c r="C980" i="3"/>
  <c r="D980" i="3"/>
  <c r="E980" i="3"/>
  <c r="F980" i="3"/>
  <c r="G980" i="3"/>
  <c r="H980" i="3"/>
  <c r="J980" i="3"/>
  <c r="K980" i="3"/>
  <c r="L980" i="3"/>
  <c r="M980" i="3"/>
  <c r="AN980" i="3"/>
  <c r="BH980" i="3"/>
  <c r="BI980" i="3"/>
  <c r="BJ980" i="3"/>
  <c r="C981" i="3"/>
  <c r="D981" i="3"/>
  <c r="E981" i="3"/>
  <c r="F981" i="3"/>
  <c r="G981" i="3"/>
  <c r="H981" i="3"/>
  <c r="J981" i="3"/>
  <c r="K981" i="3"/>
  <c r="L981" i="3"/>
  <c r="M981" i="3"/>
  <c r="AN981" i="3"/>
  <c r="BH981" i="3"/>
  <c r="BI981" i="3"/>
  <c r="BJ981" i="3"/>
  <c r="C982" i="3"/>
  <c r="D982" i="3"/>
  <c r="E982" i="3"/>
  <c r="F982" i="3"/>
  <c r="G982" i="3"/>
  <c r="H982" i="3"/>
  <c r="J982" i="3"/>
  <c r="K982" i="3"/>
  <c r="L982" i="3"/>
  <c r="M982" i="3"/>
  <c r="AN982" i="3"/>
  <c r="BH982" i="3"/>
  <c r="BI982" i="3"/>
  <c r="BJ982" i="3"/>
  <c r="C983" i="3"/>
  <c r="D983" i="3"/>
  <c r="E983" i="3"/>
  <c r="F983" i="3"/>
  <c r="G983" i="3"/>
  <c r="H983" i="3"/>
  <c r="J983" i="3"/>
  <c r="K983" i="3"/>
  <c r="L983" i="3"/>
  <c r="M983" i="3"/>
  <c r="AN983" i="3"/>
  <c r="BH983" i="3"/>
  <c r="BI983" i="3"/>
  <c r="BJ983" i="3"/>
  <c r="C984" i="3"/>
  <c r="D984" i="3"/>
  <c r="E984" i="3"/>
  <c r="F984" i="3"/>
  <c r="G984" i="3"/>
  <c r="H984" i="3"/>
  <c r="J984" i="3"/>
  <c r="K984" i="3"/>
  <c r="L984" i="3"/>
  <c r="M984" i="3"/>
  <c r="AN984" i="3"/>
  <c r="BH984" i="3"/>
  <c r="BI984" i="3"/>
  <c r="BJ984" i="3"/>
  <c r="C985" i="3"/>
  <c r="D985" i="3"/>
  <c r="E985" i="3"/>
  <c r="F985" i="3"/>
  <c r="G985" i="3"/>
  <c r="H985" i="3"/>
  <c r="J985" i="3"/>
  <c r="K985" i="3"/>
  <c r="L985" i="3"/>
  <c r="M985" i="3"/>
  <c r="AN985" i="3"/>
  <c r="BH985" i="3"/>
  <c r="BI985" i="3"/>
  <c r="BJ985" i="3"/>
  <c r="C986" i="3"/>
  <c r="D986" i="3"/>
  <c r="E986" i="3"/>
  <c r="F986" i="3"/>
  <c r="G986" i="3"/>
  <c r="H986" i="3"/>
  <c r="J986" i="3"/>
  <c r="K986" i="3"/>
  <c r="L986" i="3"/>
  <c r="M986" i="3"/>
  <c r="AN986" i="3"/>
  <c r="BH986" i="3"/>
  <c r="BI986" i="3"/>
  <c r="BJ986" i="3"/>
  <c r="C987" i="3"/>
  <c r="D987" i="3"/>
  <c r="E987" i="3"/>
  <c r="F987" i="3"/>
  <c r="G987" i="3"/>
  <c r="H987" i="3"/>
  <c r="J987" i="3"/>
  <c r="K987" i="3"/>
  <c r="L987" i="3"/>
  <c r="M987" i="3"/>
  <c r="AN987" i="3"/>
  <c r="BH987" i="3"/>
  <c r="BI987" i="3"/>
  <c r="BJ987" i="3"/>
  <c r="C988" i="3"/>
  <c r="D988" i="3"/>
  <c r="E988" i="3"/>
  <c r="F988" i="3"/>
  <c r="G988" i="3"/>
  <c r="H988" i="3"/>
  <c r="J988" i="3"/>
  <c r="K988" i="3"/>
  <c r="L988" i="3"/>
  <c r="M988" i="3"/>
  <c r="AN988" i="3"/>
  <c r="BH988" i="3"/>
  <c r="BI988" i="3"/>
  <c r="BJ988" i="3"/>
  <c r="C989" i="3"/>
  <c r="D989" i="3"/>
  <c r="E989" i="3"/>
  <c r="F989" i="3"/>
  <c r="G989" i="3"/>
  <c r="H989" i="3"/>
  <c r="J989" i="3"/>
  <c r="K989" i="3"/>
  <c r="L989" i="3"/>
  <c r="M989" i="3"/>
  <c r="AN989" i="3"/>
  <c r="BH989" i="3"/>
  <c r="BI989" i="3"/>
  <c r="BJ989" i="3"/>
  <c r="C990" i="3"/>
  <c r="D990" i="3"/>
  <c r="E990" i="3"/>
  <c r="F990" i="3"/>
  <c r="G990" i="3"/>
  <c r="H990" i="3"/>
  <c r="J990" i="3"/>
  <c r="K990" i="3"/>
  <c r="L990" i="3"/>
  <c r="M990" i="3"/>
  <c r="AN990" i="3"/>
  <c r="BH990" i="3"/>
  <c r="BI990" i="3"/>
  <c r="BJ990" i="3"/>
  <c r="C991" i="3"/>
  <c r="D991" i="3"/>
  <c r="E991" i="3"/>
  <c r="F991" i="3"/>
  <c r="G991" i="3"/>
  <c r="H991" i="3"/>
  <c r="J991" i="3"/>
  <c r="K991" i="3"/>
  <c r="L991" i="3"/>
  <c r="M991" i="3"/>
  <c r="AN991" i="3"/>
  <c r="BH991" i="3"/>
  <c r="BI991" i="3"/>
  <c r="BJ991" i="3"/>
  <c r="C992" i="3"/>
  <c r="D992" i="3"/>
  <c r="E992" i="3"/>
  <c r="F992" i="3"/>
  <c r="G992" i="3"/>
  <c r="H992" i="3"/>
  <c r="J992" i="3"/>
  <c r="K992" i="3"/>
  <c r="L992" i="3"/>
  <c r="M992" i="3"/>
  <c r="AN992" i="3"/>
  <c r="BH992" i="3"/>
  <c r="BI992" i="3"/>
  <c r="BJ992" i="3"/>
  <c r="C993" i="3"/>
  <c r="D993" i="3"/>
  <c r="E993" i="3"/>
  <c r="F993" i="3"/>
  <c r="G993" i="3"/>
  <c r="H993" i="3"/>
  <c r="J993" i="3"/>
  <c r="K993" i="3"/>
  <c r="L993" i="3"/>
  <c r="M993" i="3"/>
  <c r="AN993" i="3"/>
  <c r="BH993" i="3"/>
  <c r="BI993" i="3"/>
  <c r="BJ993" i="3"/>
  <c r="C994" i="3"/>
  <c r="D994" i="3"/>
  <c r="E994" i="3"/>
  <c r="F994" i="3"/>
  <c r="G994" i="3"/>
  <c r="H994" i="3"/>
  <c r="J994" i="3"/>
  <c r="K994" i="3"/>
  <c r="L994" i="3"/>
  <c r="M994" i="3"/>
  <c r="AN994" i="3"/>
  <c r="BH994" i="3"/>
  <c r="BI994" i="3"/>
  <c r="BJ994" i="3"/>
  <c r="C995" i="3"/>
  <c r="D995" i="3"/>
  <c r="E995" i="3"/>
  <c r="F995" i="3"/>
  <c r="G995" i="3"/>
  <c r="H995" i="3"/>
  <c r="J995" i="3"/>
  <c r="K995" i="3"/>
  <c r="L995" i="3"/>
  <c r="M995" i="3"/>
  <c r="AN995" i="3"/>
  <c r="BH995" i="3"/>
  <c r="BI995" i="3"/>
  <c r="BJ995" i="3"/>
  <c r="C996" i="3"/>
  <c r="D996" i="3"/>
  <c r="E996" i="3"/>
  <c r="F996" i="3"/>
  <c r="G996" i="3"/>
  <c r="H996" i="3"/>
  <c r="J996" i="3"/>
  <c r="K996" i="3"/>
  <c r="L996" i="3"/>
  <c r="M996" i="3"/>
  <c r="AN996" i="3"/>
  <c r="BH996" i="3"/>
  <c r="BI996" i="3"/>
  <c r="BJ996" i="3"/>
  <c r="C997" i="3"/>
  <c r="D997" i="3"/>
  <c r="E997" i="3"/>
  <c r="F997" i="3"/>
  <c r="G997" i="3"/>
  <c r="H997" i="3"/>
  <c r="J997" i="3"/>
  <c r="K997" i="3"/>
  <c r="L997" i="3"/>
  <c r="M997" i="3"/>
  <c r="AN997" i="3"/>
  <c r="BH997" i="3"/>
  <c r="BI997" i="3"/>
  <c r="BJ997" i="3"/>
  <c r="C998" i="3"/>
  <c r="D998" i="3"/>
  <c r="E998" i="3"/>
  <c r="F998" i="3"/>
  <c r="G998" i="3"/>
  <c r="H998" i="3"/>
  <c r="J998" i="3"/>
  <c r="K998" i="3"/>
  <c r="L998" i="3"/>
  <c r="M998" i="3"/>
  <c r="AN998" i="3"/>
  <c r="BH998" i="3"/>
  <c r="BI998" i="3"/>
  <c r="BJ998" i="3"/>
  <c r="C999" i="3"/>
  <c r="D999" i="3"/>
  <c r="E999" i="3"/>
  <c r="F999" i="3"/>
  <c r="G999" i="3"/>
  <c r="H999" i="3"/>
  <c r="J999" i="3"/>
  <c r="K999" i="3"/>
  <c r="L999" i="3"/>
  <c r="M999" i="3"/>
  <c r="AN999" i="3"/>
  <c r="BH999" i="3"/>
  <c r="BI999" i="3"/>
  <c r="BJ999" i="3"/>
  <c r="C1000" i="3"/>
  <c r="D1000" i="3"/>
  <c r="E1000" i="3"/>
  <c r="F1000" i="3"/>
  <c r="G1000" i="3"/>
  <c r="H1000" i="3"/>
  <c r="J1000" i="3"/>
  <c r="K1000" i="3"/>
  <c r="L1000" i="3"/>
  <c r="M1000" i="3"/>
  <c r="AN1000" i="3"/>
  <c r="BH1000" i="3"/>
  <c r="BI1000" i="3"/>
  <c r="BJ1000" i="3"/>
  <c r="C1001" i="3"/>
  <c r="D1001" i="3"/>
  <c r="E1001" i="3"/>
  <c r="F1001" i="3"/>
  <c r="G1001" i="3"/>
  <c r="H1001" i="3"/>
  <c r="J1001" i="3"/>
  <c r="K1001" i="3"/>
  <c r="L1001" i="3"/>
  <c r="M1001" i="3"/>
  <c r="AN1001" i="3"/>
  <c r="BH1001" i="3"/>
  <c r="BI1001" i="3"/>
  <c r="BJ1001" i="3"/>
  <c r="C1002" i="3"/>
  <c r="D1002" i="3"/>
  <c r="E1002" i="3"/>
  <c r="F1002" i="3"/>
  <c r="G1002" i="3"/>
  <c r="H1002" i="3"/>
  <c r="J1002" i="3"/>
  <c r="K1002" i="3"/>
  <c r="L1002" i="3"/>
  <c r="M1002" i="3"/>
  <c r="AN1002" i="3"/>
  <c r="BH1002" i="3"/>
  <c r="BI1002" i="3"/>
  <c r="BJ1002" i="3"/>
  <c r="C1003" i="3"/>
  <c r="D1003" i="3"/>
  <c r="E1003" i="3"/>
  <c r="F1003" i="3"/>
  <c r="G1003" i="3"/>
  <c r="H1003" i="3"/>
  <c r="J1003" i="3"/>
  <c r="K1003" i="3"/>
  <c r="L1003" i="3"/>
  <c r="M1003" i="3"/>
  <c r="AN1003" i="3"/>
  <c r="BH1003" i="3"/>
  <c r="BI1003" i="3"/>
  <c r="BJ1003" i="3"/>
  <c r="C1004" i="3"/>
  <c r="D1004" i="3"/>
  <c r="E1004" i="3"/>
  <c r="F1004" i="3"/>
  <c r="G1004" i="3"/>
  <c r="H1004" i="3"/>
  <c r="J1004" i="3"/>
  <c r="K1004" i="3"/>
  <c r="L1004" i="3"/>
  <c r="M1004" i="3"/>
  <c r="AN1004" i="3"/>
  <c r="BH1004" i="3"/>
  <c r="BI1004" i="3"/>
  <c r="BJ1004" i="3"/>
  <c r="C1005" i="3"/>
  <c r="D1005" i="3"/>
  <c r="E1005" i="3"/>
  <c r="F1005" i="3"/>
  <c r="G1005" i="3"/>
  <c r="H1005" i="3"/>
  <c r="J1005" i="3"/>
  <c r="K1005" i="3"/>
  <c r="L1005" i="3"/>
  <c r="M1005" i="3"/>
  <c r="AN1005" i="3"/>
  <c r="BH1005" i="3"/>
  <c r="BI1005" i="3"/>
  <c r="BJ1005" i="3"/>
  <c r="C1006" i="3"/>
  <c r="D1006" i="3"/>
  <c r="E1006" i="3"/>
  <c r="F1006" i="3"/>
  <c r="G1006" i="3"/>
  <c r="H1006" i="3"/>
  <c r="J1006" i="3"/>
  <c r="K1006" i="3"/>
  <c r="L1006" i="3"/>
  <c r="M1006" i="3"/>
  <c r="AN1006" i="3"/>
  <c r="BH1006" i="3"/>
  <c r="BI1006" i="3"/>
  <c r="BJ1006" i="3"/>
  <c r="C1007" i="3"/>
  <c r="D1007" i="3"/>
  <c r="E1007" i="3"/>
  <c r="F1007" i="3"/>
  <c r="G1007" i="3"/>
  <c r="H1007" i="3"/>
  <c r="J1007" i="3"/>
  <c r="K1007" i="3"/>
  <c r="L1007" i="3"/>
  <c r="M1007" i="3"/>
  <c r="AN1007" i="3"/>
  <c r="BH1007" i="3"/>
  <c r="BI1007" i="3"/>
  <c r="BJ1007" i="3"/>
  <c r="C1008" i="3"/>
  <c r="D1008" i="3"/>
  <c r="E1008" i="3"/>
  <c r="F1008" i="3"/>
  <c r="G1008" i="3"/>
  <c r="H1008" i="3"/>
  <c r="J1008" i="3"/>
  <c r="K1008" i="3"/>
  <c r="L1008" i="3"/>
  <c r="M1008" i="3"/>
  <c r="AN1008" i="3"/>
  <c r="BH1008" i="3"/>
  <c r="BI1008" i="3"/>
  <c r="BJ1008" i="3"/>
  <c r="C1009" i="3"/>
  <c r="D1009" i="3"/>
  <c r="E1009" i="3"/>
  <c r="F1009" i="3"/>
  <c r="G1009" i="3"/>
  <c r="H1009" i="3"/>
  <c r="J1009" i="3"/>
  <c r="K1009" i="3"/>
  <c r="L1009" i="3"/>
  <c r="M1009" i="3"/>
  <c r="AN1009" i="3"/>
  <c r="BH1009" i="3"/>
  <c r="BI1009" i="3"/>
  <c r="BJ1009" i="3"/>
  <c r="C1010" i="3"/>
  <c r="D1010" i="3"/>
  <c r="E1010" i="3"/>
  <c r="F1010" i="3"/>
  <c r="G1010" i="3"/>
  <c r="H1010" i="3"/>
  <c r="J1010" i="3"/>
  <c r="K1010" i="3"/>
  <c r="L1010" i="3"/>
  <c r="M1010" i="3"/>
  <c r="AN1010" i="3"/>
  <c r="BH1010" i="3"/>
  <c r="BI1010" i="3"/>
  <c r="BJ1010" i="3"/>
  <c r="C1011" i="3"/>
  <c r="D1011" i="3"/>
  <c r="E1011" i="3"/>
  <c r="F1011" i="3"/>
  <c r="G1011" i="3"/>
  <c r="H1011" i="3"/>
  <c r="J1011" i="3"/>
  <c r="K1011" i="3"/>
  <c r="L1011" i="3"/>
  <c r="M1011" i="3"/>
  <c r="AN1011" i="3"/>
  <c r="BH1011" i="3"/>
  <c r="BI1011" i="3"/>
  <c r="BJ1011" i="3"/>
  <c r="C1012" i="3"/>
  <c r="D1012" i="3"/>
  <c r="E1012" i="3"/>
  <c r="F1012" i="3"/>
  <c r="G1012" i="3"/>
  <c r="H1012" i="3"/>
  <c r="J1012" i="3"/>
  <c r="K1012" i="3"/>
  <c r="L1012" i="3"/>
  <c r="M1012" i="3"/>
  <c r="AN1012" i="3"/>
  <c r="BH1012" i="3"/>
  <c r="BI1012" i="3"/>
  <c r="BJ1012" i="3"/>
  <c r="C1013" i="3"/>
  <c r="D1013" i="3"/>
  <c r="E1013" i="3"/>
  <c r="F1013" i="3"/>
  <c r="G1013" i="3"/>
  <c r="H1013" i="3"/>
  <c r="J1013" i="3"/>
  <c r="K1013" i="3"/>
  <c r="L1013" i="3"/>
  <c r="M1013" i="3"/>
  <c r="AN1013" i="3"/>
  <c r="BH1013" i="3"/>
  <c r="BI1013" i="3"/>
  <c r="BJ1013" i="3"/>
  <c r="C1014" i="3"/>
  <c r="D1014" i="3"/>
  <c r="E1014" i="3"/>
  <c r="F1014" i="3"/>
  <c r="G1014" i="3"/>
  <c r="H1014" i="3"/>
  <c r="J1014" i="3"/>
  <c r="K1014" i="3"/>
  <c r="L1014" i="3"/>
  <c r="M1014" i="3"/>
  <c r="AN1014" i="3"/>
  <c r="BH1014" i="3"/>
  <c r="BI1014" i="3"/>
  <c r="BJ1014" i="3"/>
  <c r="C1015" i="3"/>
  <c r="D1015" i="3"/>
  <c r="E1015" i="3"/>
  <c r="F1015" i="3"/>
  <c r="G1015" i="3"/>
  <c r="H1015" i="3"/>
  <c r="J1015" i="3"/>
  <c r="K1015" i="3"/>
  <c r="L1015" i="3"/>
  <c r="M1015" i="3"/>
  <c r="AN1015" i="3"/>
  <c r="BH1015" i="3"/>
  <c r="BI1015" i="3"/>
  <c r="BJ1015" i="3"/>
  <c r="C1016" i="3"/>
  <c r="D1016" i="3"/>
  <c r="E1016" i="3"/>
  <c r="F1016" i="3"/>
  <c r="G1016" i="3"/>
  <c r="H1016" i="3"/>
  <c r="J1016" i="3"/>
  <c r="K1016" i="3"/>
  <c r="L1016" i="3"/>
  <c r="M1016" i="3"/>
  <c r="AN1016" i="3"/>
  <c r="BH1016" i="3"/>
  <c r="BI1016" i="3"/>
  <c r="BJ1016" i="3"/>
  <c r="C1017" i="3"/>
  <c r="D1017" i="3"/>
  <c r="E1017" i="3"/>
  <c r="F1017" i="3"/>
  <c r="G1017" i="3"/>
  <c r="H1017" i="3"/>
  <c r="J1017" i="3"/>
  <c r="K1017" i="3"/>
  <c r="L1017" i="3"/>
  <c r="M1017" i="3"/>
  <c r="AN1017" i="3"/>
  <c r="BH1017" i="3"/>
  <c r="BI1017" i="3"/>
  <c r="BJ1017" i="3"/>
  <c r="C1018" i="3"/>
  <c r="D1018" i="3"/>
  <c r="E1018" i="3"/>
  <c r="F1018" i="3"/>
  <c r="G1018" i="3"/>
  <c r="H1018" i="3"/>
  <c r="J1018" i="3"/>
  <c r="K1018" i="3"/>
  <c r="L1018" i="3"/>
  <c r="M1018" i="3"/>
  <c r="AN1018" i="3"/>
  <c r="BH1018" i="3"/>
  <c r="BI1018" i="3"/>
  <c r="BJ1018" i="3"/>
  <c r="C1019" i="3"/>
  <c r="D1019" i="3"/>
  <c r="E1019" i="3"/>
  <c r="F1019" i="3"/>
  <c r="G1019" i="3"/>
  <c r="H1019" i="3"/>
  <c r="J1019" i="3"/>
  <c r="K1019" i="3"/>
  <c r="L1019" i="3"/>
  <c r="M1019" i="3"/>
  <c r="AN1019" i="3"/>
  <c r="BH1019" i="3"/>
  <c r="BI1019" i="3"/>
  <c r="BJ1019" i="3"/>
  <c r="C1020" i="3"/>
  <c r="D1020" i="3"/>
  <c r="E1020" i="3"/>
  <c r="F1020" i="3"/>
  <c r="G1020" i="3"/>
  <c r="H1020" i="3"/>
  <c r="J1020" i="3"/>
  <c r="K1020" i="3"/>
  <c r="L1020" i="3"/>
  <c r="M1020" i="3"/>
  <c r="AN1020" i="3"/>
  <c r="BH1020" i="3"/>
  <c r="BI1020" i="3"/>
  <c r="BJ1020" i="3"/>
  <c r="C1021" i="3"/>
  <c r="D1021" i="3"/>
  <c r="E1021" i="3"/>
  <c r="F1021" i="3"/>
  <c r="G1021" i="3"/>
  <c r="H1021" i="3"/>
  <c r="J1021" i="3"/>
  <c r="K1021" i="3"/>
  <c r="L1021" i="3"/>
  <c r="M1021" i="3"/>
  <c r="AN1021" i="3"/>
  <c r="BH1021" i="3"/>
  <c r="BI1021" i="3"/>
  <c r="BJ1021" i="3"/>
  <c r="C1022" i="3"/>
  <c r="D1022" i="3"/>
  <c r="E1022" i="3"/>
  <c r="F1022" i="3"/>
  <c r="G1022" i="3"/>
  <c r="H1022" i="3"/>
  <c r="J1022" i="3"/>
  <c r="K1022" i="3"/>
  <c r="L1022" i="3"/>
  <c r="M1022" i="3"/>
  <c r="AN1022" i="3"/>
  <c r="BH1022" i="3"/>
  <c r="BI1022" i="3"/>
  <c r="BJ1022" i="3"/>
  <c r="C1023" i="3"/>
  <c r="D1023" i="3"/>
  <c r="E1023" i="3"/>
  <c r="F1023" i="3"/>
  <c r="G1023" i="3"/>
  <c r="H1023" i="3"/>
  <c r="J1023" i="3"/>
  <c r="K1023" i="3"/>
  <c r="L1023" i="3"/>
  <c r="M1023" i="3"/>
  <c r="AN1023" i="3"/>
  <c r="BH1023" i="3"/>
  <c r="BI1023" i="3"/>
  <c r="BJ1023" i="3"/>
  <c r="C1024" i="3"/>
  <c r="D1024" i="3"/>
  <c r="E1024" i="3"/>
  <c r="F1024" i="3"/>
  <c r="G1024" i="3"/>
  <c r="H1024" i="3"/>
  <c r="J1024" i="3"/>
  <c r="K1024" i="3"/>
  <c r="L1024" i="3"/>
  <c r="M1024" i="3"/>
  <c r="AN1024" i="3"/>
  <c r="BH1024" i="3"/>
  <c r="BI1024" i="3"/>
  <c r="BJ1024" i="3"/>
  <c r="C1025" i="3"/>
  <c r="D1025" i="3"/>
  <c r="E1025" i="3"/>
  <c r="F1025" i="3"/>
  <c r="G1025" i="3"/>
  <c r="H1025" i="3"/>
  <c r="J1025" i="3"/>
  <c r="K1025" i="3"/>
  <c r="L1025" i="3"/>
  <c r="M1025" i="3"/>
  <c r="AN1025" i="3"/>
  <c r="BH1025" i="3"/>
  <c r="BI1025" i="3"/>
  <c r="BJ1025" i="3"/>
  <c r="C1026" i="3"/>
  <c r="D1026" i="3"/>
  <c r="E1026" i="3"/>
  <c r="F1026" i="3"/>
  <c r="G1026" i="3"/>
  <c r="H1026" i="3"/>
  <c r="J1026" i="3"/>
  <c r="K1026" i="3"/>
  <c r="L1026" i="3"/>
  <c r="M1026" i="3"/>
  <c r="AN1026" i="3"/>
  <c r="BH1026" i="3"/>
  <c r="BI1026" i="3"/>
  <c r="BJ1026" i="3"/>
  <c r="C1027" i="3"/>
  <c r="D1027" i="3"/>
  <c r="E1027" i="3"/>
  <c r="F1027" i="3"/>
  <c r="G1027" i="3"/>
  <c r="H1027" i="3"/>
  <c r="J1027" i="3"/>
  <c r="K1027" i="3"/>
  <c r="L1027" i="3"/>
  <c r="M1027" i="3"/>
  <c r="AN1027" i="3"/>
  <c r="BH1027" i="3"/>
  <c r="BI1027" i="3"/>
  <c r="BJ1027" i="3"/>
  <c r="C1028" i="3"/>
  <c r="D1028" i="3"/>
  <c r="E1028" i="3"/>
  <c r="F1028" i="3"/>
  <c r="G1028" i="3"/>
  <c r="H1028" i="3"/>
  <c r="J1028" i="3"/>
  <c r="K1028" i="3"/>
  <c r="L1028" i="3"/>
  <c r="M1028" i="3"/>
  <c r="AN1028" i="3"/>
  <c r="BH1028" i="3"/>
  <c r="BI1028" i="3"/>
  <c r="BJ1028" i="3"/>
  <c r="C1029" i="3"/>
  <c r="D1029" i="3"/>
  <c r="E1029" i="3"/>
  <c r="F1029" i="3"/>
  <c r="G1029" i="3"/>
  <c r="H1029" i="3"/>
  <c r="J1029" i="3"/>
  <c r="K1029" i="3"/>
  <c r="L1029" i="3"/>
  <c r="M1029" i="3"/>
  <c r="AN1029" i="3"/>
  <c r="BH1029" i="3"/>
  <c r="BI1029" i="3"/>
  <c r="BJ1029" i="3"/>
  <c r="C1030" i="3"/>
  <c r="D1030" i="3"/>
  <c r="E1030" i="3"/>
  <c r="F1030" i="3"/>
  <c r="G1030" i="3"/>
  <c r="H1030" i="3"/>
  <c r="J1030" i="3"/>
  <c r="K1030" i="3"/>
  <c r="L1030" i="3"/>
  <c r="M1030" i="3"/>
  <c r="AN1030" i="3"/>
  <c r="BH1030" i="3"/>
  <c r="BI1030" i="3"/>
  <c r="BJ1030" i="3"/>
  <c r="C1031" i="3"/>
  <c r="D1031" i="3"/>
  <c r="E1031" i="3"/>
  <c r="F1031" i="3"/>
  <c r="G1031" i="3"/>
  <c r="H1031" i="3"/>
  <c r="J1031" i="3"/>
  <c r="K1031" i="3"/>
  <c r="L1031" i="3"/>
  <c r="M1031" i="3"/>
  <c r="AN1031" i="3"/>
  <c r="BH1031" i="3"/>
  <c r="BI1031" i="3"/>
  <c r="BJ1031" i="3"/>
  <c r="C1032" i="3"/>
  <c r="D1032" i="3"/>
  <c r="E1032" i="3"/>
  <c r="F1032" i="3"/>
  <c r="G1032" i="3"/>
  <c r="H1032" i="3"/>
  <c r="J1032" i="3"/>
  <c r="K1032" i="3"/>
  <c r="L1032" i="3"/>
  <c r="M1032" i="3"/>
  <c r="AN1032" i="3"/>
  <c r="BH1032" i="3"/>
  <c r="BI1032" i="3"/>
  <c r="BJ1032" i="3"/>
  <c r="C1033" i="3"/>
  <c r="D1033" i="3"/>
  <c r="E1033" i="3"/>
  <c r="F1033" i="3"/>
  <c r="G1033" i="3"/>
  <c r="H1033" i="3"/>
  <c r="J1033" i="3"/>
  <c r="K1033" i="3"/>
  <c r="L1033" i="3"/>
  <c r="M1033" i="3"/>
  <c r="AN1033" i="3"/>
  <c r="BH1033" i="3"/>
  <c r="BI1033" i="3"/>
  <c r="BJ1033" i="3"/>
  <c r="C1034" i="3"/>
  <c r="D1034" i="3"/>
  <c r="E1034" i="3"/>
  <c r="F1034" i="3"/>
  <c r="G1034" i="3"/>
  <c r="H1034" i="3"/>
  <c r="J1034" i="3"/>
  <c r="K1034" i="3"/>
  <c r="L1034" i="3"/>
  <c r="M1034" i="3"/>
  <c r="AN1034" i="3"/>
  <c r="BH1034" i="3"/>
  <c r="BI1034" i="3"/>
  <c r="BJ1034" i="3"/>
  <c r="C1035" i="3"/>
  <c r="D1035" i="3"/>
  <c r="E1035" i="3"/>
  <c r="F1035" i="3"/>
  <c r="G1035" i="3"/>
  <c r="H1035" i="3"/>
  <c r="J1035" i="3"/>
  <c r="K1035" i="3"/>
  <c r="L1035" i="3"/>
  <c r="M1035" i="3"/>
  <c r="AN1035" i="3"/>
  <c r="BH1035" i="3"/>
  <c r="BI1035" i="3"/>
  <c r="BJ1035" i="3"/>
  <c r="C1036" i="3"/>
  <c r="D1036" i="3"/>
  <c r="E1036" i="3"/>
  <c r="F1036" i="3"/>
  <c r="G1036" i="3"/>
  <c r="H1036" i="3"/>
  <c r="J1036" i="3"/>
  <c r="K1036" i="3"/>
  <c r="L1036" i="3"/>
  <c r="M1036" i="3"/>
  <c r="AN1036" i="3"/>
  <c r="BH1036" i="3"/>
  <c r="BI1036" i="3"/>
  <c r="BJ1036" i="3"/>
  <c r="C1037" i="3"/>
  <c r="D1037" i="3"/>
  <c r="E1037" i="3"/>
  <c r="F1037" i="3"/>
  <c r="G1037" i="3"/>
  <c r="H1037" i="3"/>
  <c r="J1037" i="3"/>
  <c r="K1037" i="3"/>
  <c r="L1037" i="3"/>
  <c r="M1037" i="3"/>
  <c r="AN1037" i="3"/>
  <c r="BH1037" i="3"/>
  <c r="BI1037" i="3"/>
  <c r="BJ1037" i="3"/>
  <c r="C1038" i="3"/>
  <c r="D1038" i="3"/>
  <c r="E1038" i="3"/>
  <c r="F1038" i="3"/>
  <c r="G1038" i="3"/>
  <c r="H1038" i="3"/>
  <c r="J1038" i="3"/>
  <c r="K1038" i="3"/>
  <c r="L1038" i="3"/>
  <c r="M1038" i="3"/>
  <c r="AN1038" i="3"/>
  <c r="BH1038" i="3"/>
  <c r="BI1038" i="3"/>
  <c r="BJ1038" i="3"/>
  <c r="C1039" i="3"/>
  <c r="D1039" i="3"/>
  <c r="E1039" i="3"/>
  <c r="F1039" i="3"/>
  <c r="G1039" i="3"/>
  <c r="H1039" i="3"/>
  <c r="J1039" i="3"/>
  <c r="K1039" i="3"/>
  <c r="L1039" i="3"/>
  <c r="M1039" i="3"/>
  <c r="AN1039" i="3"/>
  <c r="BH1039" i="3"/>
  <c r="BI1039" i="3"/>
  <c r="BJ1039" i="3"/>
  <c r="C1040" i="3"/>
  <c r="D1040" i="3"/>
  <c r="E1040" i="3"/>
  <c r="F1040" i="3"/>
  <c r="G1040" i="3"/>
  <c r="H1040" i="3"/>
  <c r="J1040" i="3"/>
  <c r="K1040" i="3"/>
  <c r="L1040" i="3"/>
  <c r="M1040" i="3"/>
  <c r="AN1040" i="3"/>
  <c r="BH1040" i="3"/>
  <c r="BI1040" i="3"/>
  <c r="BJ1040" i="3"/>
  <c r="C1041" i="3"/>
  <c r="D1041" i="3"/>
  <c r="E1041" i="3"/>
  <c r="F1041" i="3"/>
  <c r="G1041" i="3"/>
  <c r="H1041" i="3"/>
  <c r="J1041" i="3"/>
  <c r="K1041" i="3"/>
  <c r="L1041" i="3"/>
  <c r="M1041" i="3"/>
  <c r="AN1041" i="3"/>
  <c r="BH1041" i="3"/>
  <c r="BI1041" i="3"/>
  <c r="BJ1041" i="3"/>
  <c r="C1042" i="3"/>
  <c r="D1042" i="3"/>
  <c r="E1042" i="3"/>
  <c r="F1042" i="3"/>
  <c r="G1042" i="3"/>
  <c r="H1042" i="3"/>
  <c r="J1042" i="3"/>
  <c r="K1042" i="3"/>
  <c r="L1042" i="3"/>
  <c r="M1042" i="3"/>
  <c r="AN1042" i="3"/>
  <c r="BH1042" i="3"/>
  <c r="BI1042" i="3"/>
  <c r="BJ1042" i="3"/>
  <c r="C1043" i="3"/>
  <c r="D1043" i="3"/>
  <c r="E1043" i="3"/>
  <c r="F1043" i="3"/>
  <c r="G1043" i="3"/>
  <c r="H1043" i="3"/>
  <c r="J1043" i="3"/>
  <c r="K1043" i="3"/>
  <c r="L1043" i="3"/>
  <c r="M1043" i="3"/>
  <c r="AN1043" i="3"/>
  <c r="BH1043" i="3"/>
  <c r="BI1043" i="3"/>
  <c r="BJ1043" i="3"/>
  <c r="C1044" i="3"/>
  <c r="D1044" i="3"/>
  <c r="E1044" i="3"/>
  <c r="F1044" i="3"/>
  <c r="G1044" i="3"/>
  <c r="H1044" i="3"/>
  <c r="J1044" i="3"/>
  <c r="K1044" i="3"/>
  <c r="L1044" i="3"/>
  <c r="M1044" i="3"/>
  <c r="AN1044" i="3"/>
  <c r="BH1044" i="3"/>
  <c r="BI1044" i="3"/>
  <c r="BJ1044" i="3"/>
  <c r="C1045" i="3"/>
  <c r="D1045" i="3"/>
  <c r="E1045" i="3"/>
  <c r="F1045" i="3"/>
  <c r="G1045" i="3"/>
  <c r="H1045" i="3"/>
  <c r="J1045" i="3"/>
  <c r="K1045" i="3"/>
  <c r="L1045" i="3"/>
  <c r="M1045" i="3"/>
  <c r="AN1045" i="3"/>
  <c r="BH1045" i="3"/>
  <c r="BI1045" i="3"/>
  <c r="BJ1045" i="3"/>
  <c r="C1046" i="3"/>
  <c r="D1046" i="3"/>
  <c r="E1046" i="3"/>
  <c r="F1046" i="3"/>
  <c r="G1046" i="3"/>
  <c r="H1046" i="3"/>
  <c r="J1046" i="3"/>
  <c r="K1046" i="3"/>
  <c r="L1046" i="3"/>
  <c r="M1046" i="3"/>
  <c r="AN1046" i="3"/>
  <c r="BH1046" i="3"/>
  <c r="BI1046" i="3"/>
  <c r="BJ1046" i="3"/>
  <c r="C1047" i="3"/>
  <c r="D1047" i="3"/>
  <c r="E1047" i="3"/>
  <c r="F1047" i="3"/>
  <c r="G1047" i="3"/>
  <c r="H1047" i="3"/>
  <c r="J1047" i="3"/>
  <c r="K1047" i="3"/>
  <c r="L1047" i="3"/>
  <c r="M1047" i="3"/>
  <c r="AN1047" i="3"/>
  <c r="BH1047" i="3"/>
  <c r="BI1047" i="3"/>
  <c r="BJ1047" i="3"/>
  <c r="C1048" i="3"/>
  <c r="D1048" i="3"/>
  <c r="E1048" i="3"/>
  <c r="F1048" i="3"/>
  <c r="G1048" i="3"/>
  <c r="H1048" i="3"/>
  <c r="J1048" i="3"/>
  <c r="K1048" i="3"/>
  <c r="L1048" i="3"/>
  <c r="M1048" i="3"/>
  <c r="AN1048" i="3"/>
  <c r="BH1048" i="3"/>
  <c r="BI1048" i="3"/>
  <c r="BJ1048" i="3"/>
  <c r="C1049" i="3"/>
  <c r="D1049" i="3"/>
  <c r="E1049" i="3"/>
  <c r="F1049" i="3"/>
  <c r="G1049" i="3"/>
  <c r="H1049" i="3"/>
  <c r="J1049" i="3"/>
  <c r="K1049" i="3"/>
  <c r="L1049" i="3"/>
  <c r="M1049" i="3"/>
  <c r="AN1049" i="3"/>
  <c r="BH1049" i="3"/>
  <c r="BI1049" i="3"/>
  <c r="BJ1049" i="3"/>
  <c r="C1050" i="3"/>
  <c r="D1050" i="3"/>
  <c r="E1050" i="3"/>
  <c r="F1050" i="3"/>
  <c r="G1050" i="3"/>
  <c r="H1050" i="3"/>
  <c r="J1050" i="3"/>
  <c r="K1050" i="3"/>
  <c r="L1050" i="3"/>
  <c r="M1050" i="3"/>
  <c r="AN1050" i="3"/>
  <c r="BH1050" i="3"/>
  <c r="BI1050" i="3"/>
  <c r="BJ1050" i="3"/>
  <c r="C1051" i="3"/>
  <c r="D1051" i="3"/>
  <c r="E1051" i="3"/>
  <c r="F1051" i="3"/>
  <c r="G1051" i="3"/>
  <c r="H1051" i="3"/>
  <c r="J1051" i="3"/>
  <c r="K1051" i="3"/>
  <c r="L1051" i="3"/>
  <c r="M1051" i="3"/>
  <c r="AN1051" i="3"/>
  <c r="BH1051" i="3"/>
  <c r="BI1051" i="3"/>
  <c r="BJ1051" i="3"/>
  <c r="C1052" i="3"/>
  <c r="D1052" i="3"/>
  <c r="E1052" i="3"/>
  <c r="F1052" i="3"/>
  <c r="G1052" i="3"/>
  <c r="H1052" i="3"/>
  <c r="J1052" i="3"/>
  <c r="K1052" i="3"/>
  <c r="L1052" i="3"/>
  <c r="M1052" i="3"/>
  <c r="AN1052" i="3"/>
  <c r="BH1052" i="3"/>
  <c r="BI1052" i="3"/>
  <c r="BJ1052" i="3"/>
  <c r="C1053" i="3"/>
  <c r="D1053" i="3"/>
  <c r="E1053" i="3"/>
  <c r="F1053" i="3"/>
  <c r="G1053" i="3"/>
  <c r="H1053" i="3"/>
  <c r="J1053" i="3"/>
  <c r="K1053" i="3"/>
  <c r="L1053" i="3"/>
  <c r="M1053" i="3"/>
  <c r="AN1053" i="3"/>
  <c r="BH1053" i="3"/>
  <c r="BI1053" i="3"/>
  <c r="BJ1053" i="3"/>
  <c r="C1054" i="3"/>
  <c r="D1054" i="3"/>
  <c r="E1054" i="3"/>
  <c r="F1054" i="3"/>
  <c r="G1054" i="3"/>
  <c r="H1054" i="3"/>
  <c r="J1054" i="3"/>
  <c r="K1054" i="3"/>
  <c r="L1054" i="3"/>
  <c r="M1054" i="3"/>
  <c r="AN1054" i="3"/>
  <c r="BH1054" i="3"/>
  <c r="BI1054" i="3"/>
  <c r="BJ1054" i="3"/>
  <c r="C1055" i="3"/>
  <c r="D1055" i="3"/>
  <c r="E1055" i="3"/>
  <c r="F1055" i="3"/>
  <c r="G1055" i="3"/>
  <c r="H1055" i="3"/>
  <c r="J1055" i="3"/>
  <c r="K1055" i="3"/>
  <c r="L1055" i="3"/>
  <c r="M1055" i="3"/>
  <c r="AN1055" i="3"/>
  <c r="BH1055" i="3"/>
  <c r="BI1055" i="3"/>
  <c r="BJ1055" i="3"/>
  <c r="C1056" i="3"/>
  <c r="D1056" i="3"/>
  <c r="E1056" i="3"/>
  <c r="F1056" i="3"/>
  <c r="G1056" i="3"/>
  <c r="H1056" i="3"/>
  <c r="J1056" i="3"/>
  <c r="K1056" i="3"/>
  <c r="L1056" i="3"/>
  <c r="M1056" i="3"/>
  <c r="AN1056" i="3"/>
  <c r="BH1056" i="3"/>
  <c r="BI1056" i="3"/>
  <c r="BJ1056" i="3"/>
  <c r="C1057" i="3"/>
  <c r="D1057" i="3"/>
  <c r="E1057" i="3"/>
  <c r="F1057" i="3"/>
  <c r="G1057" i="3"/>
  <c r="H1057" i="3"/>
  <c r="J1057" i="3"/>
  <c r="K1057" i="3"/>
  <c r="L1057" i="3"/>
  <c r="M1057" i="3"/>
  <c r="AN1057" i="3"/>
  <c r="BH1057" i="3"/>
  <c r="BI1057" i="3"/>
  <c r="BJ1057" i="3"/>
  <c r="C1058" i="3"/>
  <c r="D1058" i="3"/>
  <c r="E1058" i="3"/>
  <c r="F1058" i="3"/>
  <c r="G1058" i="3"/>
  <c r="H1058" i="3"/>
  <c r="J1058" i="3"/>
  <c r="K1058" i="3"/>
  <c r="L1058" i="3"/>
  <c r="M1058" i="3"/>
  <c r="AN1058" i="3"/>
  <c r="BH1058" i="3"/>
  <c r="BI1058" i="3"/>
  <c r="BJ1058" i="3"/>
  <c r="C1059" i="3"/>
  <c r="D1059" i="3"/>
  <c r="E1059" i="3"/>
  <c r="F1059" i="3"/>
  <c r="G1059" i="3"/>
  <c r="H1059" i="3"/>
  <c r="J1059" i="3"/>
  <c r="K1059" i="3"/>
  <c r="L1059" i="3"/>
  <c r="M1059" i="3"/>
  <c r="AN1059" i="3"/>
  <c r="BH1059" i="3"/>
  <c r="BI1059" i="3"/>
  <c r="BJ1059" i="3"/>
  <c r="C1060" i="3"/>
  <c r="D1060" i="3"/>
  <c r="E1060" i="3"/>
  <c r="F1060" i="3"/>
  <c r="G1060" i="3"/>
  <c r="H1060" i="3"/>
  <c r="J1060" i="3"/>
  <c r="K1060" i="3"/>
  <c r="L1060" i="3"/>
  <c r="M1060" i="3"/>
  <c r="AN1060" i="3"/>
  <c r="BH1060" i="3"/>
  <c r="BI1060" i="3"/>
  <c r="BJ1060" i="3"/>
  <c r="C1061" i="3"/>
  <c r="D1061" i="3"/>
  <c r="E1061" i="3"/>
  <c r="F1061" i="3"/>
  <c r="G1061" i="3"/>
  <c r="H1061" i="3"/>
  <c r="J1061" i="3"/>
  <c r="K1061" i="3"/>
  <c r="L1061" i="3"/>
  <c r="M1061" i="3"/>
  <c r="AN1061" i="3"/>
  <c r="BH1061" i="3"/>
  <c r="BI1061" i="3"/>
  <c r="BJ1061" i="3"/>
  <c r="C1062" i="3"/>
  <c r="D1062" i="3"/>
  <c r="E1062" i="3"/>
  <c r="F1062" i="3"/>
  <c r="G1062" i="3"/>
  <c r="H1062" i="3"/>
  <c r="J1062" i="3"/>
  <c r="K1062" i="3"/>
  <c r="L1062" i="3"/>
  <c r="M1062" i="3"/>
  <c r="AN1062" i="3"/>
  <c r="BH1062" i="3"/>
  <c r="BI1062" i="3"/>
  <c r="BJ1062" i="3"/>
  <c r="C1063" i="3"/>
  <c r="D1063" i="3"/>
  <c r="E1063" i="3"/>
  <c r="F1063" i="3"/>
  <c r="G1063" i="3"/>
  <c r="H1063" i="3"/>
  <c r="J1063" i="3"/>
  <c r="K1063" i="3"/>
  <c r="L1063" i="3"/>
  <c r="M1063" i="3"/>
  <c r="AN1063" i="3"/>
  <c r="BH1063" i="3"/>
  <c r="BI1063" i="3"/>
  <c r="BJ1063" i="3"/>
  <c r="C1064" i="3"/>
  <c r="D1064" i="3"/>
  <c r="E1064" i="3"/>
  <c r="F1064" i="3"/>
  <c r="G1064" i="3"/>
  <c r="H1064" i="3"/>
  <c r="J1064" i="3"/>
  <c r="K1064" i="3"/>
  <c r="L1064" i="3"/>
  <c r="M1064" i="3"/>
  <c r="AN1064" i="3"/>
  <c r="BH1064" i="3"/>
  <c r="BI1064" i="3"/>
  <c r="BJ1064" i="3"/>
  <c r="C1065" i="3"/>
  <c r="D1065" i="3"/>
  <c r="E1065" i="3"/>
  <c r="F1065" i="3"/>
  <c r="G1065" i="3"/>
  <c r="H1065" i="3"/>
  <c r="J1065" i="3"/>
  <c r="K1065" i="3"/>
  <c r="L1065" i="3"/>
  <c r="M1065" i="3"/>
  <c r="AN1065" i="3"/>
  <c r="BH1065" i="3"/>
  <c r="BI1065" i="3"/>
  <c r="BJ1065" i="3"/>
  <c r="C1066" i="3"/>
  <c r="D1066" i="3"/>
  <c r="E1066" i="3"/>
  <c r="F1066" i="3"/>
  <c r="G1066" i="3"/>
  <c r="H1066" i="3"/>
  <c r="J1066" i="3"/>
  <c r="K1066" i="3"/>
  <c r="L1066" i="3"/>
  <c r="M1066" i="3"/>
  <c r="AN1066" i="3"/>
  <c r="BH1066" i="3"/>
  <c r="BI1066" i="3"/>
  <c r="BJ1066" i="3"/>
  <c r="C1067" i="3"/>
  <c r="D1067" i="3"/>
  <c r="E1067" i="3"/>
  <c r="F1067" i="3"/>
  <c r="G1067" i="3"/>
  <c r="H1067" i="3"/>
  <c r="J1067" i="3"/>
  <c r="K1067" i="3"/>
  <c r="L1067" i="3"/>
  <c r="M1067" i="3"/>
  <c r="AN1067" i="3"/>
  <c r="BH1067" i="3"/>
  <c r="BI1067" i="3"/>
  <c r="BJ1067" i="3"/>
  <c r="C1068" i="3"/>
  <c r="D1068" i="3"/>
  <c r="E1068" i="3"/>
  <c r="F1068" i="3"/>
  <c r="G1068" i="3"/>
  <c r="H1068" i="3"/>
  <c r="J1068" i="3"/>
  <c r="K1068" i="3"/>
  <c r="L1068" i="3"/>
  <c r="M1068" i="3"/>
  <c r="AN1068" i="3"/>
  <c r="BH1068" i="3"/>
  <c r="BI1068" i="3"/>
  <c r="BJ1068" i="3"/>
  <c r="C1069" i="3"/>
  <c r="D1069" i="3"/>
  <c r="E1069" i="3"/>
  <c r="F1069" i="3"/>
  <c r="G1069" i="3"/>
  <c r="H1069" i="3"/>
  <c r="J1069" i="3"/>
  <c r="K1069" i="3"/>
  <c r="L1069" i="3"/>
  <c r="M1069" i="3"/>
  <c r="AN1069" i="3"/>
  <c r="BH1069" i="3"/>
  <c r="BI1069" i="3"/>
  <c r="BJ1069" i="3"/>
  <c r="C1070" i="3"/>
  <c r="D1070" i="3"/>
  <c r="E1070" i="3"/>
  <c r="F1070" i="3"/>
  <c r="G1070" i="3"/>
  <c r="H1070" i="3"/>
  <c r="J1070" i="3"/>
  <c r="K1070" i="3"/>
  <c r="L1070" i="3"/>
  <c r="M1070" i="3"/>
  <c r="AN1070" i="3"/>
  <c r="BH1070" i="3"/>
  <c r="BI1070" i="3"/>
  <c r="BJ1070" i="3"/>
  <c r="C1071" i="3"/>
  <c r="D1071" i="3"/>
  <c r="E1071" i="3"/>
  <c r="F1071" i="3"/>
  <c r="G1071" i="3"/>
  <c r="H1071" i="3"/>
  <c r="J1071" i="3"/>
  <c r="K1071" i="3"/>
  <c r="L1071" i="3"/>
  <c r="M1071" i="3"/>
  <c r="AN1071" i="3"/>
  <c r="BH1071" i="3"/>
  <c r="BI1071" i="3"/>
  <c r="BJ1071" i="3"/>
  <c r="C1072" i="3"/>
  <c r="D1072" i="3"/>
  <c r="E1072" i="3"/>
  <c r="F1072" i="3"/>
  <c r="G1072" i="3"/>
  <c r="H1072" i="3"/>
  <c r="J1072" i="3"/>
  <c r="K1072" i="3"/>
  <c r="L1072" i="3"/>
  <c r="M1072" i="3"/>
  <c r="AN1072" i="3"/>
  <c r="BH1072" i="3"/>
  <c r="BI1072" i="3"/>
  <c r="BJ1072" i="3"/>
  <c r="C1073" i="3"/>
  <c r="D1073" i="3"/>
  <c r="E1073" i="3"/>
  <c r="F1073" i="3"/>
  <c r="G1073" i="3"/>
  <c r="H1073" i="3"/>
  <c r="J1073" i="3"/>
  <c r="K1073" i="3"/>
  <c r="L1073" i="3"/>
  <c r="M1073" i="3"/>
  <c r="AN1073" i="3"/>
  <c r="BH1073" i="3"/>
  <c r="BI1073" i="3"/>
  <c r="BJ1073" i="3"/>
  <c r="C1074" i="3"/>
  <c r="D1074" i="3"/>
  <c r="E1074" i="3"/>
  <c r="F1074" i="3"/>
  <c r="G1074" i="3"/>
  <c r="H1074" i="3"/>
  <c r="J1074" i="3"/>
  <c r="K1074" i="3"/>
  <c r="L1074" i="3"/>
  <c r="M1074" i="3"/>
  <c r="AN1074" i="3"/>
  <c r="BH1074" i="3"/>
  <c r="BI1074" i="3"/>
  <c r="BJ1074" i="3"/>
  <c r="C1075" i="3"/>
  <c r="D1075" i="3"/>
  <c r="E1075" i="3"/>
  <c r="F1075" i="3"/>
  <c r="G1075" i="3"/>
  <c r="H1075" i="3"/>
  <c r="J1075" i="3"/>
  <c r="K1075" i="3"/>
  <c r="L1075" i="3"/>
  <c r="M1075" i="3"/>
  <c r="AN1075" i="3"/>
  <c r="BH1075" i="3"/>
  <c r="BI1075" i="3"/>
  <c r="BJ1075" i="3"/>
  <c r="C1076" i="3"/>
  <c r="D1076" i="3"/>
  <c r="E1076" i="3"/>
  <c r="F1076" i="3"/>
  <c r="G1076" i="3"/>
  <c r="H1076" i="3"/>
  <c r="J1076" i="3"/>
  <c r="K1076" i="3"/>
  <c r="L1076" i="3"/>
  <c r="M1076" i="3"/>
  <c r="AN1076" i="3"/>
  <c r="BH1076" i="3"/>
  <c r="BI1076" i="3"/>
  <c r="BJ1076" i="3"/>
  <c r="C1077" i="3"/>
  <c r="D1077" i="3"/>
  <c r="E1077" i="3"/>
  <c r="F1077" i="3"/>
  <c r="G1077" i="3"/>
  <c r="H1077" i="3"/>
  <c r="J1077" i="3"/>
  <c r="K1077" i="3"/>
  <c r="L1077" i="3"/>
  <c r="M1077" i="3"/>
  <c r="AN1077" i="3"/>
  <c r="BH1077" i="3"/>
  <c r="BI1077" i="3"/>
  <c r="BJ1077" i="3"/>
  <c r="C1078" i="3"/>
  <c r="D1078" i="3"/>
  <c r="E1078" i="3"/>
  <c r="F1078" i="3"/>
  <c r="G1078" i="3"/>
  <c r="H1078" i="3"/>
  <c r="J1078" i="3"/>
  <c r="K1078" i="3"/>
  <c r="L1078" i="3"/>
  <c r="M1078" i="3"/>
  <c r="AN1078" i="3"/>
  <c r="BH1078" i="3"/>
  <c r="BI1078" i="3"/>
  <c r="BJ1078" i="3"/>
  <c r="AL1079" i="3"/>
  <c r="C1079" i="3"/>
  <c r="D1079" i="3"/>
  <c r="E1079" i="3"/>
  <c r="F1079" i="3"/>
  <c r="G1079" i="3"/>
  <c r="H1079" i="3"/>
  <c r="J1079" i="3"/>
  <c r="K1079" i="3"/>
  <c r="L1079" i="3"/>
  <c r="M1079" i="3"/>
  <c r="AN1079" i="3"/>
  <c r="AY1079" i="3"/>
  <c r="AZ1079" i="3"/>
  <c r="BH1079" i="3"/>
  <c r="BI1079" i="3"/>
  <c r="BJ1079" i="3"/>
  <c r="C1081" i="3"/>
  <c r="D1081" i="3"/>
  <c r="E1081" i="3"/>
  <c r="F1081" i="3"/>
  <c r="G1081" i="3"/>
  <c r="H1081" i="3"/>
  <c r="J1081" i="3"/>
  <c r="K1081" i="3"/>
  <c r="L1081" i="3"/>
  <c r="M1081" i="3"/>
  <c r="BH1081" i="3"/>
  <c r="BI1081" i="3"/>
  <c r="BJ1081" i="3"/>
  <c r="C1082" i="3"/>
  <c r="D1082" i="3"/>
  <c r="E1082" i="3"/>
  <c r="F1082" i="3"/>
  <c r="G1082" i="3"/>
  <c r="H1082" i="3"/>
  <c r="J1082" i="3"/>
  <c r="K1082" i="3"/>
  <c r="L1082" i="3"/>
  <c r="M1082" i="3"/>
  <c r="BH1082" i="3"/>
  <c r="BI1082" i="3"/>
  <c r="BJ1082" i="3"/>
  <c r="C1083" i="3"/>
  <c r="D1083" i="3"/>
  <c r="E1083" i="3"/>
  <c r="F1083" i="3"/>
  <c r="G1083" i="3"/>
  <c r="H1083" i="3"/>
  <c r="J1083" i="3"/>
  <c r="K1083" i="3"/>
  <c r="L1083" i="3"/>
  <c r="M1083" i="3"/>
  <c r="BH1083" i="3"/>
  <c r="BI1083" i="3"/>
  <c r="BJ1083" i="3"/>
  <c r="C1084" i="3"/>
  <c r="D1084" i="3"/>
  <c r="E1084" i="3"/>
  <c r="F1084" i="3"/>
  <c r="G1084" i="3"/>
  <c r="H1084" i="3"/>
  <c r="J1084" i="3"/>
  <c r="K1084" i="3"/>
  <c r="L1084" i="3"/>
  <c r="M1084" i="3"/>
  <c r="BH1084" i="3"/>
  <c r="BI1084" i="3"/>
  <c r="BJ1084" i="3"/>
  <c r="C1085" i="3"/>
  <c r="D1085" i="3"/>
  <c r="E1085" i="3"/>
  <c r="F1085" i="3"/>
  <c r="G1085" i="3"/>
  <c r="H1085" i="3"/>
  <c r="J1085" i="3"/>
  <c r="K1085" i="3"/>
  <c r="L1085" i="3"/>
  <c r="M1085" i="3"/>
  <c r="BH1085" i="3"/>
  <c r="BI1085" i="3"/>
  <c r="BJ1085" i="3"/>
  <c r="C1086" i="3"/>
  <c r="D1086" i="3"/>
  <c r="E1086" i="3"/>
  <c r="F1086" i="3"/>
  <c r="G1086" i="3"/>
  <c r="H1086" i="3"/>
  <c r="J1086" i="3"/>
  <c r="K1086" i="3"/>
  <c r="L1086" i="3"/>
  <c r="M1086" i="3"/>
  <c r="BH1086" i="3"/>
  <c r="BI1086" i="3"/>
  <c r="BJ1086" i="3"/>
  <c r="C1087" i="3"/>
  <c r="D1087" i="3"/>
  <c r="E1087" i="3"/>
  <c r="F1087" i="3"/>
  <c r="G1087" i="3"/>
  <c r="H1087" i="3"/>
  <c r="J1087" i="3"/>
  <c r="K1087" i="3"/>
  <c r="L1087" i="3"/>
  <c r="M1087" i="3"/>
  <c r="BH1087" i="3"/>
  <c r="BI1087" i="3"/>
  <c r="BJ1087" i="3"/>
  <c r="C1088" i="3"/>
  <c r="D1088" i="3"/>
  <c r="E1088" i="3"/>
  <c r="F1088" i="3"/>
  <c r="G1088" i="3"/>
  <c r="H1088" i="3"/>
  <c r="J1088" i="3"/>
  <c r="K1088" i="3"/>
  <c r="L1088" i="3"/>
  <c r="M1088" i="3"/>
  <c r="BH1088" i="3"/>
  <c r="BI1088" i="3"/>
  <c r="BJ1088" i="3"/>
  <c r="C1089" i="3"/>
  <c r="D1089" i="3"/>
  <c r="E1089" i="3"/>
  <c r="F1089" i="3"/>
  <c r="G1089" i="3"/>
  <c r="H1089" i="3"/>
  <c r="J1089" i="3"/>
  <c r="K1089" i="3"/>
  <c r="L1089" i="3"/>
  <c r="M1089" i="3"/>
  <c r="BH1089" i="3"/>
  <c r="BI1089" i="3"/>
  <c r="BJ1089" i="3"/>
  <c r="C1090" i="3"/>
  <c r="D1090" i="3"/>
  <c r="E1090" i="3"/>
  <c r="F1090" i="3"/>
  <c r="G1090" i="3"/>
  <c r="H1090" i="3"/>
  <c r="J1090" i="3"/>
  <c r="K1090" i="3"/>
  <c r="L1090" i="3"/>
  <c r="M1090" i="3"/>
  <c r="BH1090" i="3"/>
  <c r="BI1090" i="3"/>
  <c r="BJ1090" i="3"/>
  <c r="C1091" i="3"/>
  <c r="D1091" i="3"/>
  <c r="E1091" i="3"/>
  <c r="F1091" i="3"/>
  <c r="G1091" i="3"/>
  <c r="H1091" i="3"/>
  <c r="J1091" i="3"/>
  <c r="K1091" i="3"/>
  <c r="L1091" i="3"/>
  <c r="M1091" i="3"/>
  <c r="BH1091" i="3"/>
  <c r="BI1091" i="3"/>
  <c r="BJ1091" i="3"/>
  <c r="C1092" i="3"/>
  <c r="D1092" i="3"/>
  <c r="E1092" i="3"/>
  <c r="F1092" i="3"/>
  <c r="G1092" i="3"/>
  <c r="H1092" i="3"/>
  <c r="J1092" i="3"/>
  <c r="K1092" i="3"/>
  <c r="L1092" i="3"/>
  <c r="M1092" i="3"/>
  <c r="BH1092" i="3"/>
  <c r="BI1092" i="3"/>
  <c r="BJ1092" i="3"/>
  <c r="C1093" i="3"/>
  <c r="D1093" i="3"/>
  <c r="E1093" i="3"/>
  <c r="F1093" i="3"/>
  <c r="G1093" i="3"/>
  <c r="H1093" i="3"/>
  <c r="J1093" i="3"/>
  <c r="K1093" i="3"/>
  <c r="L1093" i="3"/>
  <c r="M1093" i="3"/>
  <c r="BH1093" i="3"/>
  <c r="BI1093" i="3"/>
  <c r="BJ1093" i="3"/>
  <c r="C1094" i="3"/>
  <c r="D1094" i="3"/>
  <c r="E1094" i="3"/>
  <c r="F1094" i="3"/>
  <c r="G1094" i="3"/>
  <c r="H1094" i="3"/>
  <c r="J1094" i="3"/>
  <c r="K1094" i="3"/>
  <c r="L1094" i="3"/>
  <c r="M1094" i="3"/>
  <c r="BH1094" i="3"/>
  <c r="BI1094" i="3"/>
  <c r="BJ1094" i="3"/>
  <c r="C1095" i="3"/>
  <c r="D1095" i="3"/>
  <c r="E1095" i="3"/>
  <c r="F1095" i="3"/>
  <c r="G1095" i="3"/>
  <c r="H1095" i="3"/>
  <c r="J1095" i="3"/>
  <c r="K1095" i="3"/>
  <c r="L1095" i="3"/>
  <c r="M1095" i="3"/>
  <c r="BH1095" i="3"/>
  <c r="BI1095" i="3"/>
  <c r="BJ1095" i="3"/>
  <c r="C1096" i="3"/>
  <c r="D1096" i="3"/>
  <c r="E1096" i="3"/>
  <c r="F1096" i="3"/>
  <c r="G1096" i="3"/>
  <c r="H1096" i="3"/>
  <c r="J1096" i="3"/>
  <c r="K1096" i="3"/>
  <c r="L1096" i="3"/>
  <c r="M1096" i="3"/>
  <c r="BH1096" i="3"/>
  <c r="BI1096" i="3"/>
  <c r="BJ1096" i="3"/>
  <c r="C1097" i="3"/>
  <c r="D1097" i="3"/>
  <c r="E1097" i="3"/>
  <c r="F1097" i="3"/>
  <c r="G1097" i="3"/>
  <c r="H1097" i="3"/>
  <c r="J1097" i="3"/>
  <c r="K1097" i="3"/>
  <c r="L1097" i="3"/>
  <c r="M1097" i="3"/>
  <c r="BH1097" i="3"/>
  <c r="BI1097" i="3"/>
  <c r="BJ1097" i="3"/>
  <c r="C1098" i="3"/>
  <c r="D1098" i="3"/>
  <c r="E1098" i="3"/>
  <c r="F1098" i="3"/>
  <c r="G1098" i="3"/>
  <c r="H1098" i="3"/>
  <c r="J1098" i="3"/>
  <c r="K1098" i="3"/>
  <c r="L1098" i="3"/>
  <c r="M1098" i="3"/>
  <c r="BH1098" i="3"/>
  <c r="BI1098" i="3"/>
  <c r="BJ1098" i="3"/>
  <c r="C1099" i="3"/>
  <c r="D1099" i="3"/>
  <c r="E1099" i="3"/>
  <c r="F1099" i="3"/>
  <c r="G1099" i="3"/>
  <c r="H1099" i="3"/>
  <c r="J1099" i="3"/>
  <c r="K1099" i="3"/>
  <c r="L1099" i="3"/>
  <c r="M1099" i="3"/>
  <c r="BH1099" i="3"/>
  <c r="BI1099" i="3"/>
  <c r="BJ1099" i="3"/>
  <c r="C1100" i="3"/>
  <c r="D1100" i="3"/>
  <c r="E1100" i="3"/>
  <c r="F1100" i="3"/>
  <c r="G1100" i="3"/>
  <c r="H1100" i="3"/>
  <c r="J1100" i="3"/>
  <c r="K1100" i="3"/>
  <c r="L1100" i="3"/>
  <c r="M1100" i="3"/>
  <c r="BH1100" i="3"/>
  <c r="BI1100" i="3"/>
  <c r="BJ1100" i="3"/>
  <c r="C1101" i="3"/>
  <c r="D1101" i="3"/>
  <c r="E1101" i="3"/>
  <c r="F1101" i="3"/>
  <c r="G1101" i="3"/>
  <c r="H1101" i="3"/>
  <c r="J1101" i="3"/>
  <c r="K1101" i="3"/>
  <c r="L1101" i="3"/>
  <c r="M1101" i="3"/>
  <c r="BH1101" i="3"/>
  <c r="BI1101" i="3"/>
  <c r="BJ1101" i="3"/>
  <c r="C1102" i="3"/>
  <c r="D1102" i="3"/>
  <c r="E1102" i="3"/>
  <c r="F1102" i="3"/>
  <c r="G1102" i="3"/>
  <c r="H1102" i="3"/>
  <c r="J1102" i="3"/>
  <c r="K1102" i="3"/>
  <c r="L1102" i="3"/>
  <c r="M1102" i="3"/>
  <c r="BH1102" i="3"/>
  <c r="BI1102" i="3"/>
  <c r="BJ1102" i="3"/>
  <c r="C1103" i="3"/>
  <c r="D1103" i="3"/>
  <c r="E1103" i="3"/>
  <c r="F1103" i="3"/>
  <c r="G1103" i="3"/>
  <c r="H1103" i="3"/>
  <c r="J1103" i="3"/>
  <c r="K1103" i="3"/>
  <c r="L1103" i="3"/>
  <c r="M1103" i="3"/>
  <c r="BH1103" i="3"/>
  <c r="BI1103" i="3"/>
  <c r="BJ1103" i="3"/>
  <c r="C1104" i="3"/>
  <c r="D1104" i="3"/>
  <c r="E1104" i="3"/>
  <c r="F1104" i="3"/>
  <c r="G1104" i="3"/>
  <c r="H1104" i="3"/>
  <c r="J1104" i="3"/>
  <c r="K1104" i="3"/>
  <c r="L1104" i="3"/>
  <c r="M1104" i="3"/>
  <c r="BH1104" i="3"/>
  <c r="BI1104" i="3"/>
  <c r="BJ1104" i="3"/>
  <c r="C1105" i="3"/>
  <c r="D1105" i="3"/>
  <c r="E1105" i="3"/>
  <c r="F1105" i="3"/>
  <c r="G1105" i="3"/>
  <c r="H1105" i="3"/>
  <c r="J1105" i="3"/>
  <c r="K1105" i="3"/>
  <c r="L1105" i="3"/>
  <c r="M1105" i="3"/>
  <c r="BH1105" i="3"/>
  <c r="BI1105" i="3"/>
  <c r="BJ1105" i="3"/>
  <c r="C1106" i="3"/>
  <c r="D1106" i="3"/>
  <c r="E1106" i="3"/>
  <c r="F1106" i="3"/>
  <c r="G1106" i="3"/>
  <c r="H1106" i="3"/>
  <c r="J1106" i="3"/>
  <c r="K1106" i="3"/>
  <c r="L1106" i="3"/>
  <c r="M1106" i="3"/>
  <c r="BH1106" i="3"/>
  <c r="BI1106" i="3"/>
  <c r="BJ1106" i="3"/>
  <c r="C1107" i="3"/>
  <c r="D1107" i="3"/>
  <c r="E1107" i="3"/>
  <c r="F1107" i="3"/>
  <c r="G1107" i="3"/>
  <c r="H1107" i="3"/>
  <c r="J1107" i="3"/>
  <c r="K1107" i="3"/>
  <c r="L1107" i="3"/>
  <c r="M1107" i="3"/>
  <c r="BH1107" i="3"/>
  <c r="BI1107" i="3"/>
  <c r="BJ1107" i="3"/>
  <c r="C1108" i="3"/>
  <c r="D1108" i="3"/>
  <c r="E1108" i="3"/>
  <c r="F1108" i="3"/>
  <c r="G1108" i="3"/>
  <c r="H1108" i="3"/>
  <c r="J1108" i="3"/>
  <c r="K1108" i="3"/>
  <c r="L1108" i="3"/>
  <c r="M1108" i="3"/>
  <c r="BH1108" i="3"/>
  <c r="BI1108" i="3"/>
  <c r="BJ1108" i="3"/>
  <c r="C1109" i="3"/>
  <c r="D1109" i="3"/>
  <c r="E1109" i="3"/>
  <c r="F1109" i="3"/>
  <c r="G1109" i="3"/>
  <c r="H1109" i="3"/>
  <c r="J1109" i="3"/>
  <c r="K1109" i="3"/>
  <c r="L1109" i="3"/>
  <c r="M1109" i="3"/>
  <c r="BH1109" i="3"/>
  <c r="BI1109" i="3"/>
  <c r="BJ1109" i="3"/>
  <c r="C1110" i="3"/>
  <c r="D1110" i="3"/>
  <c r="E1110" i="3"/>
  <c r="F1110" i="3"/>
  <c r="G1110" i="3"/>
  <c r="H1110" i="3"/>
  <c r="J1110" i="3"/>
  <c r="K1110" i="3"/>
  <c r="L1110" i="3"/>
  <c r="M1110" i="3"/>
  <c r="BH1110" i="3"/>
  <c r="BI1110" i="3"/>
  <c r="BJ1110" i="3"/>
  <c r="C1111" i="3"/>
  <c r="D1111" i="3"/>
  <c r="E1111" i="3"/>
  <c r="F1111" i="3"/>
  <c r="G1111" i="3"/>
  <c r="H1111" i="3"/>
  <c r="J1111" i="3"/>
  <c r="K1111" i="3"/>
  <c r="L1111" i="3"/>
  <c r="M1111" i="3"/>
  <c r="BH1111" i="3"/>
  <c r="BI1111" i="3"/>
  <c r="BJ1111" i="3"/>
  <c r="C1112" i="3"/>
  <c r="D1112" i="3"/>
  <c r="E1112" i="3"/>
  <c r="F1112" i="3"/>
  <c r="G1112" i="3"/>
  <c r="H1112" i="3"/>
  <c r="J1112" i="3"/>
  <c r="K1112" i="3"/>
  <c r="L1112" i="3"/>
  <c r="M1112" i="3"/>
  <c r="BH1112" i="3"/>
  <c r="BI1112" i="3"/>
  <c r="BJ1112" i="3"/>
  <c r="C1113" i="3"/>
  <c r="D1113" i="3"/>
  <c r="E1113" i="3"/>
  <c r="F1113" i="3"/>
  <c r="G1113" i="3"/>
  <c r="H1113" i="3"/>
  <c r="J1113" i="3"/>
  <c r="K1113" i="3"/>
  <c r="L1113" i="3"/>
  <c r="M1113" i="3"/>
  <c r="BH1113" i="3"/>
  <c r="BI1113" i="3"/>
  <c r="BJ1113" i="3"/>
  <c r="C1114" i="3"/>
  <c r="D1114" i="3"/>
  <c r="E1114" i="3"/>
  <c r="F1114" i="3"/>
  <c r="G1114" i="3"/>
  <c r="H1114" i="3"/>
  <c r="J1114" i="3"/>
  <c r="K1114" i="3"/>
  <c r="L1114" i="3"/>
  <c r="M1114" i="3"/>
  <c r="BH1114" i="3"/>
  <c r="BI1114" i="3"/>
  <c r="BJ1114" i="3"/>
  <c r="C1115" i="3"/>
  <c r="D1115" i="3"/>
  <c r="E1115" i="3"/>
  <c r="F1115" i="3"/>
  <c r="G1115" i="3"/>
  <c r="H1115" i="3"/>
  <c r="J1115" i="3"/>
  <c r="K1115" i="3"/>
  <c r="L1115" i="3"/>
  <c r="M1115" i="3"/>
  <c r="BH1115" i="3"/>
  <c r="BI1115" i="3"/>
  <c r="BJ1115" i="3"/>
  <c r="C1116" i="3"/>
  <c r="D1116" i="3"/>
  <c r="E1116" i="3"/>
  <c r="F1116" i="3"/>
  <c r="G1116" i="3"/>
  <c r="H1116" i="3"/>
  <c r="J1116" i="3"/>
  <c r="K1116" i="3"/>
  <c r="L1116" i="3"/>
  <c r="M1116" i="3"/>
  <c r="BH1116" i="3"/>
  <c r="BI1116" i="3"/>
  <c r="BJ1116" i="3"/>
  <c r="C1117" i="3"/>
  <c r="D1117" i="3"/>
  <c r="E1117" i="3"/>
  <c r="F1117" i="3"/>
  <c r="G1117" i="3"/>
  <c r="H1117" i="3"/>
  <c r="J1117" i="3"/>
  <c r="K1117" i="3"/>
  <c r="L1117" i="3"/>
  <c r="M1117" i="3"/>
  <c r="BH1117" i="3"/>
  <c r="BI1117" i="3"/>
  <c r="BJ1117" i="3"/>
  <c r="C1118" i="3"/>
  <c r="D1118" i="3"/>
  <c r="E1118" i="3"/>
  <c r="F1118" i="3"/>
  <c r="G1118" i="3"/>
  <c r="H1118" i="3"/>
  <c r="J1118" i="3"/>
  <c r="K1118" i="3"/>
  <c r="L1118" i="3"/>
  <c r="M1118" i="3"/>
  <c r="BH1118" i="3"/>
  <c r="BI1118" i="3"/>
  <c r="BJ1118" i="3"/>
  <c r="C1119" i="3"/>
  <c r="D1119" i="3"/>
  <c r="E1119" i="3"/>
  <c r="F1119" i="3"/>
  <c r="G1119" i="3"/>
  <c r="H1119" i="3"/>
  <c r="J1119" i="3"/>
  <c r="K1119" i="3"/>
  <c r="L1119" i="3"/>
  <c r="M1119" i="3"/>
  <c r="BH1119" i="3"/>
  <c r="BI1119" i="3"/>
  <c r="BJ1119" i="3"/>
  <c r="C1120" i="3"/>
  <c r="D1120" i="3"/>
  <c r="E1120" i="3"/>
  <c r="F1120" i="3"/>
  <c r="G1120" i="3"/>
  <c r="H1120" i="3"/>
  <c r="J1120" i="3"/>
  <c r="K1120" i="3"/>
  <c r="L1120" i="3"/>
  <c r="M1120" i="3"/>
  <c r="BH1120" i="3"/>
  <c r="BI1120" i="3"/>
  <c r="BJ1120" i="3"/>
  <c r="C1121" i="3"/>
  <c r="D1121" i="3"/>
  <c r="E1121" i="3"/>
  <c r="F1121" i="3"/>
  <c r="G1121" i="3"/>
  <c r="H1121" i="3"/>
  <c r="J1121" i="3"/>
  <c r="K1121" i="3"/>
  <c r="L1121" i="3"/>
  <c r="M1121" i="3"/>
  <c r="BH1121" i="3"/>
  <c r="BI1121" i="3"/>
  <c r="BJ1121" i="3"/>
  <c r="C1122" i="3"/>
  <c r="D1122" i="3"/>
  <c r="E1122" i="3"/>
  <c r="F1122" i="3"/>
  <c r="G1122" i="3"/>
  <c r="H1122" i="3"/>
  <c r="J1122" i="3"/>
  <c r="K1122" i="3"/>
  <c r="L1122" i="3"/>
  <c r="M1122" i="3"/>
  <c r="BH1122" i="3"/>
  <c r="BI1122" i="3"/>
  <c r="BJ1122" i="3"/>
  <c r="C1123" i="3"/>
  <c r="D1123" i="3"/>
  <c r="E1123" i="3"/>
  <c r="F1123" i="3"/>
  <c r="G1123" i="3"/>
  <c r="H1123" i="3"/>
  <c r="J1123" i="3"/>
  <c r="K1123" i="3"/>
  <c r="L1123" i="3"/>
  <c r="M1123" i="3"/>
  <c r="BH1123" i="3"/>
  <c r="BI1123" i="3"/>
  <c r="BJ1123" i="3"/>
  <c r="C1124" i="3"/>
  <c r="D1124" i="3"/>
  <c r="E1124" i="3"/>
  <c r="F1124" i="3"/>
  <c r="G1124" i="3"/>
  <c r="H1124" i="3"/>
  <c r="J1124" i="3"/>
  <c r="K1124" i="3"/>
  <c r="L1124" i="3"/>
  <c r="M1124" i="3"/>
  <c r="BH1124" i="3"/>
  <c r="BI1124" i="3"/>
  <c r="BJ1124" i="3"/>
  <c r="C1125" i="3"/>
  <c r="D1125" i="3"/>
  <c r="E1125" i="3"/>
  <c r="F1125" i="3"/>
  <c r="G1125" i="3"/>
  <c r="H1125" i="3"/>
  <c r="J1125" i="3"/>
  <c r="K1125" i="3"/>
  <c r="L1125" i="3"/>
  <c r="M1125" i="3"/>
  <c r="BH1125" i="3"/>
  <c r="BI1125" i="3"/>
  <c r="BJ1125" i="3"/>
  <c r="C1126" i="3"/>
  <c r="D1126" i="3"/>
  <c r="E1126" i="3"/>
  <c r="F1126" i="3"/>
  <c r="G1126" i="3"/>
  <c r="H1126" i="3"/>
  <c r="J1126" i="3"/>
  <c r="K1126" i="3"/>
  <c r="L1126" i="3"/>
  <c r="M1126" i="3"/>
  <c r="BH1126" i="3"/>
  <c r="BI1126" i="3"/>
  <c r="BJ1126" i="3"/>
  <c r="C1127" i="3"/>
  <c r="D1127" i="3"/>
  <c r="E1127" i="3"/>
  <c r="F1127" i="3"/>
  <c r="G1127" i="3"/>
  <c r="H1127" i="3"/>
  <c r="J1127" i="3"/>
  <c r="K1127" i="3"/>
  <c r="L1127" i="3"/>
  <c r="M1127" i="3"/>
  <c r="BH1127" i="3"/>
  <c r="BI1127" i="3"/>
  <c r="BJ1127" i="3"/>
  <c r="C1128" i="3"/>
  <c r="D1128" i="3"/>
  <c r="E1128" i="3"/>
  <c r="F1128" i="3"/>
  <c r="G1128" i="3"/>
  <c r="H1128" i="3"/>
  <c r="J1128" i="3"/>
  <c r="K1128" i="3"/>
  <c r="L1128" i="3"/>
  <c r="M1128" i="3"/>
  <c r="BH1128" i="3"/>
  <c r="BI1128" i="3"/>
  <c r="BJ1128" i="3"/>
  <c r="C1129" i="3"/>
  <c r="D1129" i="3"/>
  <c r="E1129" i="3"/>
  <c r="F1129" i="3"/>
  <c r="G1129" i="3"/>
  <c r="H1129" i="3"/>
  <c r="J1129" i="3"/>
  <c r="K1129" i="3"/>
  <c r="L1129" i="3"/>
  <c r="M1129" i="3"/>
  <c r="BH1129" i="3"/>
  <c r="BI1129" i="3"/>
  <c r="BJ1129" i="3"/>
  <c r="C1130" i="3"/>
  <c r="D1130" i="3"/>
  <c r="E1130" i="3"/>
  <c r="F1130" i="3"/>
  <c r="G1130" i="3"/>
  <c r="H1130" i="3"/>
  <c r="J1130" i="3"/>
  <c r="K1130" i="3"/>
  <c r="L1130" i="3"/>
  <c r="M1130" i="3"/>
  <c r="BH1130" i="3"/>
  <c r="BI1130" i="3"/>
  <c r="BJ1130" i="3"/>
  <c r="C1131" i="3"/>
  <c r="D1131" i="3"/>
  <c r="E1131" i="3"/>
  <c r="F1131" i="3"/>
  <c r="G1131" i="3"/>
  <c r="H1131" i="3"/>
  <c r="J1131" i="3"/>
  <c r="K1131" i="3"/>
  <c r="L1131" i="3"/>
  <c r="M1131" i="3"/>
  <c r="BH1131" i="3"/>
  <c r="BI1131" i="3"/>
  <c r="BJ1131" i="3"/>
  <c r="C1132" i="3"/>
  <c r="D1132" i="3"/>
  <c r="E1132" i="3"/>
  <c r="F1132" i="3"/>
  <c r="G1132" i="3"/>
  <c r="H1132" i="3"/>
  <c r="J1132" i="3"/>
  <c r="K1132" i="3"/>
  <c r="L1132" i="3"/>
  <c r="M1132" i="3"/>
  <c r="BH1132" i="3"/>
  <c r="BI1132" i="3"/>
  <c r="BJ1132" i="3"/>
  <c r="C1133" i="3"/>
  <c r="D1133" i="3"/>
  <c r="E1133" i="3"/>
  <c r="F1133" i="3"/>
  <c r="G1133" i="3"/>
  <c r="H1133" i="3"/>
  <c r="J1133" i="3"/>
  <c r="K1133" i="3"/>
  <c r="L1133" i="3"/>
  <c r="M1133" i="3"/>
  <c r="BH1133" i="3"/>
  <c r="BI1133" i="3"/>
  <c r="BJ1133" i="3"/>
  <c r="C1134" i="3"/>
  <c r="D1134" i="3"/>
  <c r="E1134" i="3"/>
  <c r="F1134" i="3"/>
  <c r="G1134" i="3"/>
  <c r="H1134" i="3"/>
  <c r="J1134" i="3"/>
  <c r="K1134" i="3"/>
  <c r="L1134" i="3"/>
  <c r="M1134" i="3"/>
  <c r="BH1134" i="3"/>
  <c r="BI1134" i="3"/>
  <c r="BJ1134" i="3"/>
  <c r="C1135" i="3"/>
  <c r="D1135" i="3"/>
  <c r="E1135" i="3"/>
  <c r="F1135" i="3"/>
  <c r="G1135" i="3"/>
  <c r="H1135" i="3"/>
  <c r="J1135" i="3"/>
  <c r="K1135" i="3"/>
  <c r="L1135" i="3"/>
  <c r="M1135" i="3"/>
  <c r="BH1135" i="3"/>
  <c r="BI1135" i="3"/>
  <c r="BJ1135" i="3"/>
  <c r="C1136" i="3"/>
  <c r="D1136" i="3"/>
  <c r="E1136" i="3"/>
  <c r="F1136" i="3"/>
  <c r="G1136" i="3"/>
  <c r="H1136" i="3"/>
  <c r="J1136" i="3"/>
  <c r="K1136" i="3"/>
  <c r="L1136" i="3"/>
  <c r="M1136" i="3"/>
  <c r="BH1136" i="3"/>
  <c r="BI1136" i="3"/>
  <c r="BJ1136" i="3"/>
  <c r="C1137" i="3"/>
  <c r="D1137" i="3"/>
  <c r="E1137" i="3"/>
  <c r="F1137" i="3"/>
  <c r="G1137" i="3"/>
  <c r="H1137" i="3"/>
  <c r="J1137" i="3"/>
  <c r="K1137" i="3"/>
  <c r="L1137" i="3"/>
  <c r="M1137" i="3"/>
  <c r="BH1137" i="3"/>
  <c r="BI1137" i="3"/>
  <c r="BJ1137" i="3"/>
  <c r="C1138" i="3"/>
  <c r="D1138" i="3"/>
  <c r="E1138" i="3"/>
  <c r="F1138" i="3"/>
  <c r="G1138" i="3"/>
  <c r="H1138" i="3"/>
  <c r="J1138" i="3"/>
  <c r="K1138" i="3"/>
  <c r="L1138" i="3"/>
  <c r="M1138" i="3"/>
  <c r="BH1138" i="3"/>
  <c r="BI1138" i="3"/>
  <c r="BJ1138" i="3"/>
  <c r="C1139" i="3"/>
  <c r="D1139" i="3"/>
  <c r="E1139" i="3"/>
  <c r="F1139" i="3"/>
  <c r="G1139" i="3"/>
  <c r="H1139" i="3"/>
  <c r="J1139" i="3"/>
  <c r="K1139" i="3"/>
  <c r="L1139" i="3"/>
  <c r="M1139" i="3"/>
  <c r="BH1139" i="3"/>
  <c r="BI1139" i="3"/>
  <c r="BJ1139" i="3"/>
  <c r="C1140" i="3"/>
  <c r="D1140" i="3"/>
  <c r="E1140" i="3"/>
  <c r="F1140" i="3"/>
  <c r="G1140" i="3"/>
  <c r="H1140" i="3"/>
  <c r="J1140" i="3"/>
  <c r="K1140" i="3"/>
  <c r="L1140" i="3"/>
  <c r="M1140" i="3"/>
  <c r="BH1140" i="3"/>
  <c r="BI1140" i="3"/>
  <c r="BJ1140" i="3"/>
  <c r="C1141" i="3"/>
  <c r="D1141" i="3"/>
  <c r="E1141" i="3"/>
  <c r="F1141" i="3"/>
  <c r="G1141" i="3"/>
  <c r="H1141" i="3"/>
  <c r="J1141" i="3"/>
  <c r="K1141" i="3"/>
  <c r="L1141" i="3"/>
  <c r="M1141" i="3"/>
  <c r="BH1141" i="3"/>
  <c r="BI1141" i="3"/>
  <c r="BJ1141" i="3"/>
  <c r="C1142" i="3"/>
  <c r="D1142" i="3"/>
  <c r="E1142" i="3"/>
  <c r="F1142" i="3"/>
  <c r="G1142" i="3"/>
  <c r="H1142" i="3"/>
  <c r="J1142" i="3"/>
  <c r="K1142" i="3"/>
  <c r="L1142" i="3"/>
  <c r="M1142" i="3"/>
  <c r="BH1142" i="3"/>
  <c r="BI1142" i="3"/>
  <c r="BJ1142" i="3"/>
  <c r="C1143" i="3"/>
  <c r="D1143" i="3"/>
  <c r="E1143" i="3"/>
  <c r="F1143" i="3"/>
  <c r="G1143" i="3"/>
  <c r="H1143" i="3"/>
  <c r="J1143" i="3"/>
  <c r="K1143" i="3"/>
  <c r="L1143" i="3"/>
  <c r="M1143" i="3"/>
  <c r="BH1143" i="3"/>
  <c r="BI1143" i="3"/>
  <c r="BJ1143" i="3"/>
  <c r="C1144" i="3"/>
  <c r="D1144" i="3"/>
  <c r="E1144" i="3"/>
  <c r="F1144" i="3"/>
  <c r="G1144" i="3"/>
  <c r="H1144" i="3"/>
  <c r="J1144" i="3"/>
  <c r="K1144" i="3"/>
  <c r="L1144" i="3"/>
  <c r="M1144" i="3"/>
  <c r="BH1144" i="3"/>
  <c r="BI1144" i="3"/>
  <c r="BJ1144" i="3"/>
  <c r="C1145" i="3"/>
  <c r="D1145" i="3"/>
  <c r="E1145" i="3"/>
  <c r="F1145" i="3"/>
  <c r="G1145" i="3"/>
  <c r="H1145" i="3"/>
  <c r="J1145" i="3"/>
  <c r="K1145" i="3"/>
  <c r="L1145" i="3"/>
  <c r="M1145" i="3"/>
  <c r="BH1145" i="3"/>
  <c r="BI1145" i="3"/>
  <c r="BJ1145" i="3"/>
  <c r="C1146" i="3"/>
  <c r="D1146" i="3"/>
  <c r="E1146" i="3"/>
  <c r="F1146" i="3"/>
  <c r="G1146" i="3"/>
  <c r="H1146" i="3"/>
  <c r="J1146" i="3"/>
  <c r="K1146" i="3"/>
  <c r="L1146" i="3"/>
  <c r="M1146" i="3"/>
  <c r="BH1146" i="3"/>
  <c r="BI1146" i="3"/>
  <c r="BJ1146" i="3"/>
  <c r="C1147" i="3"/>
  <c r="D1147" i="3"/>
  <c r="E1147" i="3"/>
  <c r="F1147" i="3"/>
  <c r="G1147" i="3"/>
  <c r="H1147" i="3"/>
  <c r="J1147" i="3"/>
  <c r="K1147" i="3"/>
  <c r="L1147" i="3"/>
  <c r="M1147" i="3"/>
  <c r="BH1147" i="3"/>
  <c r="BI1147" i="3"/>
  <c r="BJ1147" i="3"/>
  <c r="C1148" i="3"/>
  <c r="D1148" i="3"/>
  <c r="E1148" i="3"/>
  <c r="F1148" i="3"/>
  <c r="G1148" i="3"/>
  <c r="H1148" i="3"/>
  <c r="J1148" i="3"/>
  <c r="K1148" i="3"/>
  <c r="L1148" i="3"/>
  <c r="M1148" i="3"/>
  <c r="BH1148" i="3"/>
  <c r="BI1148" i="3"/>
  <c r="BJ1148" i="3"/>
  <c r="C1149" i="3"/>
  <c r="D1149" i="3"/>
  <c r="E1149" i="3"/>
  <c r="F1149" i="3"/>
  <c r="G1149" i="3"/>
  <c r="H1149" i="3"/>
  <c r="J1149" i="3"/>
  <c r="K1149" i="3"/>
  <c r="L1149" i="3"/>
  <c r="M1149" i="3"/>
  <c r="BH1149" i="3"/>
  <c r="BI1149" i="3"/>
  <c r="BJ1149" i="3"/>
  <c r="C1150" i="3"/>
  <c r="D1150" i="3"/>
  <c r="E1150" i="3"/>
  <c r="F1150" i="3"/>
  <c r="G1150" i="3"/>
  <c r="H1150" i="3"/>
  <c r="J1150" i="3"/>
  <c r="K1150" i="3"/>
  <c r="L1150" i="3"/>
  <c r="M1150" i="3"/>
  <c r="BH1150" i="3"/>
  <c r="BI1150" i="3"/>
  <c r="BJ1150" i="3"/>
  <c r="C1151" i="3"/>
  <c r="D1151" i="3"/>
  <c r="E1151" i="3"/>
  <c r="F1151" i="3"/>
  <c r="G1151" i="3"/>
  <c r="H1151" i="3"/>
  <c r="J1151" i="3"/>
  <c r="K1151" i="3"/>
  <c r="L1151" i="3"/>
  <c r="M1151" i="3"/>
  <c r="BH1151" i="3"/>
  <c r="BI1151" i="3"/>
  <c r="BJ1151" i="3"/>
  <c r="C1152" i="3"/>
  <c r="D1152" i="3"/>
  <c r="E1152" i="3"/>
  <c r="F1152" i="3"/>
  <c r="G1152" i="3"/>
  <c r="H1152" i="3"/>
  <c r="J1152" i="3"/>
  <c r="K1152" i="3"/>
  <c r="L1152" i="3"/>
  <c r="M1152" i="3"/>
  <c r="BH1152" i="3"/>
  <c r="BI1152" i="3"/>
  <c r="BJ1152" i="3"/>
  <c r="C1153" i="3"/>
  <c r="D1153" i="3"/>
  <c r="E1153" i="3"/>
  <c r="F1153" i="3"/>
  <c r="G1153" i="3"/>
  <c r="H1153" i="3"/>
  <c r="J1153" i="3"/>
  <c r="K1153" i="3"/>
  <c r="L1153" i="3"/>
  <c r="M1153" i="3"/>
  <c r="BH1153" i="3"/>
  <c r="BI1153" i="3"/>
  <c r="BJ1153" i="3"/>
  <c r="C1154" i="3"/>
  <c r="D1154" i="3"/>
  <c r="E1154" i="3"/>
  <c r="F1154" i="3"/>
  <c r="G1154" i="3"/>
  <c r="H1154" i="3"/>
  <c r="J1154" i="3"/>
  <c r="K1154" i="3"/>
  <c r="L1154" i="3"/>
  <c r="M1154" i="3"/>
  <c r="BH1154" i="3"/>
  <c r="BI1154" i="3"/>
  <c r="BJ1154" i="3"/>
  <c r="C1155" i="3"/>
  <c r="D1155" i="3"/>
  <c r="E1155" i="3"/>
  <c r="F1155" i="3"/>
  <c r="G1155" i="3"/>
  <c r="H1155" i="3"/>
  <c r="J1155" i="3"/>
  <c r="K1155" i="3"/>
  <c r="L1155" i="3"/>
  <c r="M1155" i="3"/>
  <c r="BH1155" i="3"/>
  <c r="BI1155" i="3"/>
  <c r="BJ1155" i="3"/>
  <c r="C1156" i="3"/>
  <c r="D1156" i="3"/>
  <c r="E1156" i="3"/>
  <c r="F1156" i="3"/>
  <c r="G1156" i="3"/>
  <c r="H1156" i="3"/>
  <c r="J1156" i="3"/>
  <c r="K1156" i="3"/>
  <c r="L1156" i="3"/>
  <c r="M1156" i="3"/>
  <c r="BH1156" i="3"/>
  <c r="BI1156" i="3"/>
  <c r="BJ1156" i="3"/>
  <c r="C1157" i="3"/>
  <c r="D1157" i="3"/>
  <c r="E1157" i="3"/>
  <c r="F1157" i="3"/>
  <c r="G1157" i="3"/>
  <c r="H1157" i="3"/>
  <c r="J1157" i="3"/>
  <c r="K1157" i="3"/>
  <c r="L1157" i="3"/>
  <c r="M1157" i="3"/>
  <c r="BH1157" i="3"/>
  <c r="BI1157" i="3"/>
  <c r="BJ1157" i="3"/>
  <c r="C1158" i="3"/>
  <c r="D1158" i="3"/>
  <c r="E1158" i="3"/>
  <c r="F1158" i="3"/>
  <c r="G1158" i="3"/>
  <c r="H1158" i="3"/>
  <c r="J1158" i="3"/>
  <c r="K1158" i="3"/>
  <c r="L1158" i="3"/>
  <c r="M1158" i="3"/>
  <c r="BH1158" i="3"/>
  <c r="BI1158" i="3"/>
  <c r="BJ1158" i="3"/>
  <c r="C1159" i="3"/>
  <c r="D1159" i="3"/>
  <c r="E1159" i="3"/>
  <c r="F1159" i="3"/>
  <c r="G1159" i="3"/>
  <c r="H1159" i="3"/>
  <c r="J1159" i="3"/>
  <c r="K1159" i="3"/>
  <c r="L1159" i="3"/>
  <c r="M1159" i="3"/>
  <c r="BH1159" i="3"/>
  <c r="BI1159" i="3"/>
  <c r="BJ1159" i="3"/>
  <c r="C1160" i="3"/>
  <c r="D1160" i="3"/>
  <c r="E1160" i="3"/>
  <c r="F1160" i="3"/>
  <c r="G1160" i="3"/>
  <c r="H1160" i="3"/>
  <c r="J1160" i="3"/>
  <c r="K1160" i="3"/>
  <c r="L1160" i="3"/>
  <c r="M1160" i="3"/>
  <c r="BH1160" i="3"/>
  <c r="BI1160" i="3"/>
  <c r="BJ1160" i="3"/>
  <c r="C1161" i="3"/>
  <c r="D1161" i="3"/>
  <c r="E1161" i="3"/>
  <c r="F1161" i="3"/>
  <c r="G1161" i="3"/>
  <c r="H1161" i="3"/>
  <c r="J1161" i="3"/>
  <c r="K1161" i="3"/>
  <c r="L1161" i="3"/>
  <c r="M1161" i="3"/>
  <c r="BH1161" i="3"/>
  <c r="BI1161" i="3"/>
  <c r="BJ1161" i="3"/>
  <c r="C1162" i="3"/>
  <c r="D1162" i="3"/>
  <c r="E1162" i="3"/>
  <c r="F1162" i="3"/>
  <c r="G1162" i="3"/>
  <c r="H1162" i="3"/>
  <c r="J1162" i="3"/>
  <c r="K1162" i="3"/>
  <c r="L1162" i="3"/>
  <c r="M1162" i="3"/>
  <c r="BH1162" i="3"/>
  <c r="BI1162" i="3"/>
  <c r="BJ1162" i="3"/>
  <c r="C1163" i="3"/>
  <c r="D1163" i="3"/>
  <c r="E1163" i="3"/>
  <c r="F1163" i="3"/>
  <c r="G1163" i="3"/>
  <c r="H1163" i="3"/>
  <c r="J1163" i="3"/>
  <c r="K1163" i="3"/>
  <c r="L1163" i="3"/>
  <c r="M1163" i="3"/>
  <c r="BH1163" i="3"/>
  <c r="BI1163" i="3"/>
  <c r="BJ1163" i="3"/>
  <c r="C1164" i="3"/>
  <c r="D1164" i="3"/>
  <c r="E1164" i="3"/>
  <c r="F1164" i="3"/>
  <c r="G1164" i="3"/>
  <c r="H1164" i="3"/>
  <c r="J1164" i="3"/>
  <c r="K1164" i="3"/>
  <c r="L1164" i="3"/>
  <c r="M1164" i="3"/>
  <c r="BH1164" i="3"/>
  <c r="BI1164" i="3"/>
  <c r="BJ1164" i="3"/>
  <c r="C1165" i="3"/>
  <c r="D1165" i="3"/>
  <c r="E1165" i="3"/>
  <c r="F1165" i="3"/>
  <c r="G1165" i="3"/>
  <c r="H1165" i="3"/>
  <c r="J1165" i="3"/>
  <c r="K1165" i="3"/>
  <c r="L1165" i="3"/>
  <c r="M1165" i="3"/>
  <c r="BH1165" i="3"/>
  <c r="BI1165" i="3"/>
  <c r="BJ1165" i="3"/>
  <c r="C1166" i="3"/>
  <c r="D1166" i="3"/>
  <c r="E1166" i="3"/>
  <c r="F1166" i="3"/>
  <c r="G1166" i="3"/>
  <c r="H1166" i="3"/>
  <c r="J1166" i="3"/>
  <c r="K1166" i="3"/>
  <c r="L1166" i="3"/>
  <c r="M1166" i="3"/>
  <c r="BH1166" i="3"/>
  <c r="BI1166" i="3"/>
  <c r="BJ1166" i="3"/>
  <c r="C1167" i="3"/>
  <c r="D1167" i="3"/>
  <c r="E1167" i="3"/>
  <c r="F1167" i="3"/>
  <c r="G1167" i="3"/>
  <c r="H1167" i="3"/>
  <c r="J1167" i="3"/>
  <c r="K1167" i="3"/>
  <c r="L1167" i="3"/>
  <c r="M1167" i="3"/>
  <c r="BH1167" i="3"/>
  <c r="BI1167" i="3"/>
  <c r="BJ1167" i="3"/>
  <c r="C1168" i="3"/>
  <c r="D1168" i="3"/>
  <c r="E1168" i="3"/>
  <c r="F1168" i="3"/>
  <c r="G1168" i="3"/>
  <c r="H1168" i="3"/>
  <c r="J1168" i="3"/>
  <c r="K1168" i="3"/>
  <c r="L1168" i="3"/>
  <c r="M1168" i="3"/>
  <c r="BH1168" i="3"/>
  <c r="BI1168" i="3"/>
  <c r="BJ1168" i="3"/>
  <c r="C1169" i="3"/>
  <c r="D1169" i="3"/>
  <c r="E1169" i="3"/>
  <c r="F1169" i="3"/>
  <c r="G1169" i="3"/>
  <c r="H1169" i="3"/>
  <c r="J1169" i="3"/>
  <c r="K1169" i="3"/>
  <c r="L1169" i="3"/>
  <c r="M1169" i="3"/>
  <c r="BH1169" i="3"/>
  <c r="BI1169" i="3"/>
  <c r="BJ1169" i="3"/>
  <c r="C1170" i="3"/>
  <c r="D1170" i="3"/>
  <c r="E1170" i="3"/>
  <c r="F1170" i="3"/>
  <c r="G1170" i="3"/>
  <c r="H1170" i="3"/>
  <c r="J1170" i="3"/>
  <c r="K1170" i="3"/>
  <c r="L1170" i="3"/>
  <c r="M1170" i="3"/>
  <c r="BH1170" i="3"/>
  <c r="BI1170" i="3"/>
  <c r="BJ1170" i="3"/>
  <c r="C1171" i="3"/>
  <c r="D1171" i="3"/>
  <c r="E1171" i="3"/>
  <c r="F1171" i="3"/>
  <c r="G1171" i="3"/>
  <c r="H1171" i="3"/>
  <c r="J1171" i="3"/>
  <c r="K1171" i="3"/>
  <c r="L1171" i="3"/>
  <c r="M1171" i="3"/>
  <c r="BH1171" i="3"/>
  <c r="BI1171" i="3"/>
  <c r="BJ1171" i="3"/>
  <c r="C1172" i="3"/>
  <c r="D1172" i="3"/>
  <c r="E1172" i="3"/>
  <c r="F1172" i="3"/>
  <c r="G1172" i="3"/>
  <c r="H1172" i="3"/>
  <c r="J1172" i="3"/>
  <c r="K1172" i="3"/>
  <c r="L1172" i="3"/>
  <c r="M1172" i="3"/>
  <c r="BH1172" i="3"/>
  <c r="BI1172" i="3"/>
  <c r="BJ1172" i="3"/>
  <c r="C1173" i="3"/>
  <c r="D1173" i="3"/>
  <c r="E1173" i="3"/>
  <c r="F1173" i="3"/>
  <c r="G1173" i="3"/>
  <c r="H1173" i="3"/>
  <c r="J1173" i="3"/>
  <c r="K1173" i="3"/>
  <c r="L1173" i="3"/>
  <c r="M1173" i="3"/>
  <c r="BH1173" i="3"/>
  <c r="BI1173" i="3"/>
  <c r="BJ1173" i="3"/>
  <c r="C1174" i="3"/>
  <c r="D1174" i="3"/>
  <c r="E1174" i="3"/>
  <c r="F1174" i="3"/>
  <c r="G1174" i="3"/>
  <c r="H1174" i="3"/>
  <c r="J1174" i="3"/>
  <c r="K1174" i="3"/>
  <c r="L1174" i="3"/>
  <c r="M1174" i="3"/>
  <c r="BH1174" i="3"/>
  <c r="BI1174" i="3"/>
  <c r="BJ1174" i="3"/>
  <c r="C1175" i="3"/>
  <c r="D1175" i="3"/>
  <c r="E1175" i="3"/>
  <c r="F1175" i="3"/>
  <c r="G1175" i="3"/>
  <c r="H1175" i="3"/>
  <c r="J1175" i="3"/>
  <c r="K1175" i="3"/>
  <c r="L1175" i="3"/>
  <c r="M1175" i="3"/>
  <c r="BH1175" i="3"/>
  <c r="BI1175" i="3"/>
  <c r="BJ1175" i="3"/>
  <c r="C1176" i="3"/>
  <c r="D1176" i="3"/>
  <c r="E1176" i="3"/>
  <c r="F1176" i="3"/>
  <c r="G1176" i="3"/>
  <c r="H1176" i="3"/>
  <c r="J1176" i="3"/>
  <c r="K1176" i="3"/>
  <c r="L1176" i="3"/>
  <c r="M1176" i="3"/>
  <c r="BH1176" i="3"/>
  <c r="BI1176" i="3"/>
  <c r="BJ1176" i="3"/>
  <c r="C1177" i="3"/>
  <c r="D1177" i="3"/>
  <c r="E1177" i="3"/>
  <c r="F1177" i="3"/>
  <c r="G1177" i="3"/>
  <c r="H1177" i="3"/>
  <c r="J1177" i="3"/>
  <c r="K1177" i="3"/>
  <c r="L1177" i="3"/>
  <c r="M1177" i="3"/>
  <c r="BH1177" i="3"/>
  <c r="BI1177" i="3"/>
  <c r="BJ1177" i="3"/>
  <c r="C1178" i="3"/>
  <c r="D1178" i="3"/>
  <c r="E1178" i="3"/>
  <c r="F1178" i="3"/>
  <c r="G1178" i="3"/>
  <c r="H1178" i="3"/>
  <c r="J1178" i="3"/>
  <c r="K1178" i="3"/>
  <c r="L1178" i="3"/>
  <c r="M1178" i="3"/>
  <c r="BH1178" i="3"/>
  <c r="BI1178" i="3"/>
  <c r="BJ1178" i="3"/>
  <c r="C1179" i="3"/>
  <c r="D1179" i="3"/>
  <c r="E1179" i="3"/>
  <c r="F1179" i="3"/>
  <c r="G1179" i="3"/>
  <c r="H1179" i="3"/>
  <c r="J1179" i="3"/>
  <c r="K1179" i="3"/>
  <c r="L1179" i="3"/>
  <c r="M1179" i="3"/>
  <c r="BH1179" i="3"/>
  <c r="BI1179" i="3"/>
  <c r="BJ1179" i="3"/>
  <c r="C1180" i="3"/>
  <c r="D1180" i="3"/>
  <c r="E1180" i="3"/>
  <c r="F1180" i="3"/>
  <c r="G1180" i="3"/>
  <c r="H1180" i="3"/>
  <c r="J1180" i="3"/>
  <c r="K1180" i="3"/>
  <c r="L1180" i="3"/>
  <c r="M1180" i="3"/>
  <c r="BH1180" i="3"/>
  <c r="BI1180" i="3"/>
  <c r="BJ1180" i="3"/>
  <c r="C1181" i="3"/>
  <c r="D1181" i="3"/>
  <c r="E1181" i="3"/>
  <c r="F1181" i="3"/>
  <c r="G1181" i="3"/>
  <c r="H1181" i="3"/>
  <c r="J1181" i="3"/>
  <c r="K1181" i="3"/>
  <c r="L1181" i="3"/>
  <c r="M1181" i="3"/>
  <c r="BH1181" i="3"/>
  <c r="BI1181" i="3"/>
  <c r="BJ1181" i="3"/>
  <c r="C1182" i="3"/>
  <c r="D1182" i="3"/>
  <c r="E1182" i="3"/>
  <c r="F1182" i="3"/>
  <c r="G1182" i="3"/>
  <c r="H1182" i="3"/>
  <c r="J1182" i="3"/>
  <c r="K1182" i="3"/>
  <c r="L1182" i="3"/>
  <c r="M1182" i="3"/>
  <c r="BH1182" i="3"/>
  <c r="BI1182" i="3"/>
  <c r="BJ1182" i="3"/>
  <c r="C1183" i="3"/>
  <c r="D1183" i="3"/>
  <c r="E1183" i="3"/>
  <c r="F1183" i="3"/>
  <c r="G1183" i="3"/>
  <c r="H1183" i="3"/>
  <c r="J1183" i="3"/>
  <c r="K1183" i="3"/>
  <c r="L1183" i="3"/>
  <c r="M1183" i="3"/>
  <c r="BH1183" i="3"/>
  <c r="BI1183" i="3"/>
  <c r="BJ1183" i="3"/>
  <c r="C1184" i="3"/>
  <c r="D1184" i="3"/>
  <c r="E1184" i="3"/>
  <c r="F1184" i="3"/>
  <c r="G1184" i="3"/>
  <c r="H1184" i="3"/>
  <c r="J1184" i="3"/>
  <c r="K1184" i="3"/>
  <c r="L1184" i="3"/>
  <c r="M1184" i="3"/>
  <c r="BH1184" i="3"/>
  <c r="BI1184" i="3"/>
  <c r="BJ1184" i="3"/>
  <c r="C1185" i="3"/>
  <c r="D1185" i="3"/>
  <c r="E1185" i="3"/>
  <c r="F1185" i="3"/>
  <c r="G1185" i="3"/>
  <c r="H1185" i="3"/>
  <c r="J1185" i="3"/>
  <c r="K1185" i="3"/>
  <c r="L1185" i="3"/>
  <c r="M1185" i="3"/>
  <c r="BH1185" i="3"/>
  <c r="BI1185" i="3"/>
  <c r="BJ1185" i="3"/>
  <c r="C1186" i="3"/>
  <c r="D1186" i="3"/>
  <c r="E1186" i="3"/>
  <c r="F1186" i="3"/>
  <c r="G1186" i="3"/>
  <c r="H1186" i="3"/>
  <c r="J1186" i="3"/>
  <c r="K1186" i="3"/>
  <c r="L1186" i="3"/>
  <c r="M1186" i="3"/>
  <c r="BH1186" i="3"/>
  <c r="BI1186" i="3"/>
  <c r="BJ1186" i="3"/>
  <c r="C1187" i="3"/>
  <c r="D1187" i="3"/>
  <c r="E1187" i="3"/>
  <c r="F1187" i="3"/>
  <c r="G1187" i="3"/>
  <c r="H1187" i="3"/>
  <c r="J1187" i="3"/>
  <c r="K1187" i="3"/>
  <c r="L1187" i="3"/>
  <c r="M1187" i="3"/>
  <c r="BH1187" i="3"/>
  <c r="BI1187" i="3"/>
  <c r="BJ1187" i="3"/>
  <c r="C1188" i="3"/>
  <c r="D1188" i="3"/>
  <c r="E1188" i="3"/>
  <c r="F1188" i="3"/>
  <c r="G1188" i="3"/>
  <c r="H1188" i="3"/>
  <c r="J1188" i="3"/>
  <c r="K1188" i="3"/>
  <c r="L1188" i="3"/>
  <c r="M1188" i="3"/>
  <c r="BH1188" i="3"/>
  <c r="BI1188" i="3"/>
  <c r="BJ1188" i="3"/>
  <c r="C1189" i="3"/>
  <c r="D1189" i="3"/>
  <c r="E1189" i="3"/>
  <c r="F1189" i="3"/>
  <c r="G1189" i="3"/>
  <c r="H1189" i="3"/>
  <c r="J1189" i="3"/>
  <c r="K1189" i="3"/>
  <c r="L1189" i="3"/>
  <c r="M1189" i="3"/>
  <c r="BH1189" i="3"/>
  <c r="BI1189" i="3"/>
  <c r="BJ1189" i="3"/>
  <c r="C1190" i="3"/>
  <c r="D1190" i="3"/>
  <c r="E1190" i="3"/>
  <c r="F1190" i="3"/>
  <c r="G1190" i="3"/>
  <c r="H1190" i="3"/>
  <c r="J1190" i="3"/>
  <c r="K1190" i="3"/>
  <c r="L1190" i="3"/>
  <c r="M1190" i="3"/>
  <c r="BH1190" i="3"/>
  <c r="BI1190" i="3"/>
  <c r="BJ1190" i="3"/>
  <c r="C1191" i="3"/>
  <c r="D1191" i="3"/>
  <c r="E1191" i="3"/>
  <c r="F1191" i="3"/>
  <c r="G1191" i="3"/>
  <c r="H1191" i="3"/>
  <c r="J1191" i="3"/>
  <c r="K1191" i="3"/>
  <c r="L1191" i="3"/>
  <c r="M1191" i="3"/>
  <c r="BH1191" i="3"/>
  <c r="BI1191" i="3"/>
  <c r="BJ1191" i="3"/>
  <c r="C1192" i="3"/>
  <c r="D1192" i="3"/>
  <c r="E1192" i="3"/>
  <c r="F1192" i="3"/>
  <c r="G1192" i="3"/>
  <c r="H1192" i="3"/>
  <c r="J1192" i="3"/>
  <c r="K1192" i="3"/>
  <c r="L1192" i="3"/>
  <c r="M1192" i="3"/>
  <c r="BH1192" i="3"/>
  <c r="BI1192" i="3"/>
  <c r="BJ1192" i="3"/>
  <c r="C1193" i="3"/>
  <c r="D1193" i="3"/>
  <c r="E1193" i="3"/>
  <c r="F1193" i="3"/>
  <c r="G1193" i="3"/>
  <c r="H1193" i="3"/>
  <c r="J1193" i="3"/>
  <c r="K1193" i="3"/>
  <c r="L1193" i="3"/>
  <c r="M1193" i="3"/>
  <c r="BH1193" i="3"/>
  <c r="BI1193" i="3"/>
  <c r="BJ1193" i="3"/>
  <c r="C1194" i="3"/>
  <c r="D1194" i="3"/>
  <c r="E1194" i="3"/>
  <c r="F1194" i="3"/>
  <c r="G1194" i="3"/>
  <c r="H1194" i="3"/>
  <c r="J1194" i="3"/>
  <c r="K1194" i="3"/>
  <c r="L1194" i="3"/>
  <c r="M1194" i="3"/>
  <c r="BH1194" i="3"/>
  <c r="BI1194" i="3"/>
  <c r="BJ1194" i="3"/>
  <c r="C1195" i="3"/>
  <c r="D1195" i="3"/>
  <c r="E1195" i="3"/>
  <c r="F1195" i="3"/>
  <c r="G1195" i="3"/>
  <c r="H1195" i="3"/>
  <c r="J1195" i="3"/>
  <c r="K1195" i="3"/>
  <c r="L1195" i="3"/>
  <c r="M1195" i="3"/>
  <c r="BH1195" i="3"/>
  <c r="BI1195" i="3"/>
  <c r="BJ1195" i="3"/>
  <c r="C1196" i="3"/>
  <c r="D1196" i="3"/>
  <c r="E1196" i="3"/>
  <c r="F1196" i="3"/>
  <c r="G1196" i="3"/>
  <c r="H1196" i="3"/>
  <c r="J1196" i="3"/>
  <c r="K1196" i="3"/>
  <c r="L1196" i="3"/>
  <c r="M1196" i="3"/>
  <c r="BH1196" i="3"/>
  <c r="BI1196" i="3"/>
  <c r="BJ1196" i="3"/>
  <c r="C1197" i="3"/>
  <c r="D1197" i="3"/>
  <c r="E1197" i="3"/>
  <c r="F1197" i="3"/>
  <c r="G1197" i="3"/>
  <c r="H1197" i="3"/>
  <c r="J1197" i="3"/>
  <c r="K1197" i="3"/>
  <c r="L1197" i="3"/>
  <c r="M1197" i="3"/>
  <c r="BH1197" i="3"/>
  <c r="BI1197" i="3"/>
  <c r="BJ1197" i="3"/>
  <c r="C1198" i="3"/>
  <c r="D1198" i="3"/>
  <c r="E1198" i="3"/>
  <c r="F1198" i="3"/>
  <c r="G1198" i="3"/>
  <c r="H1198" i="3"/>
  <c r="J1198" i="3"/>
  <c r="K1198" i="3"/>
  <c r="L1198" i="3"/>
  <c r="M1198" i="3"/>
  <c r="BH1198" i="3"/>
  <c r="BI1198" i="3"/>
  <c r="BJ1198" i="3"/>
  <c r="C1199" i="3"/>
  <c r="D1199" i="3"/>
  <c r="E1199" i="3"/>
  <c r="F1199" i="3"/>
  <c r="G1199" i="3"/>
  <c r="H1199" i="3"/>
  <c r="J1199" i="3"/>
  <c r="K1199" i="3"/>
  <c r="L1199" i="3"/>
  <c r="M1199" i="3"/>
  <c r="BH1199" i="3"/>
  <c r="BI1199" i="3"/>
  <c r="BJ1199" i="3"/>
  <c r="C1200" i="3"/>
  <c r="D1200" i="3"/>
  <c r="E1200" i="3"/>
  <c r="F1200" i="3"/>
  <c r="G1200" i="3"/>
  <c r="H1200" i="3"/>
  <c r="J1200" i="3"/>
  <c r="K1200" i="3"/>
  <c r="L1200" i="3"/>
  <c r="M1200" i="3"/>
  <c r="BH1200" i="3"/>
  <c r="BI1200" i="3"/>
  <c r="BJ1200" i="3"/>
  <c r="C1201" i="3"/>
  <c r="D1201" i="3"/>
  <c r="E1201" i="3"/>
  <c r="F1201" i="3"/>
  <c r="G1201" i="3"/>
  <c r="H1201" i="3"/>
  <c r="J1201" i="3"/>
  <c r="K1201" i="3"/>
  <c r="L1201" i="3"/>
  <c r="M1201" i="3"/>
  <c r="BH1201" i="3"/>
  <c r="BI1201" i="3"/>
  <c r="BJ1201" i="3"/>
  <c r="C1202" i="3"/>
  <c r="D1202" i="3"/>
  <c r="E1202" i="3"/>
  <c r="F1202" i="3"/>
  <c r="G1202" i="3"/>
  <c r="H1202" i="3"/>
  <c r="J1202" i="3"/>
  <c r="K1202" i="3"/>
  <c r="L1202" i="3"/>
  <c r="M1202" i="3"/>
  <c r="BH1202" i="3"/>
  <c r="BI1202" i="3"/>
  <c r="BJ1202" i="3"/>
  <c r="C1203" i="3"/>
  <c r="D1203" i="3"/>
  <c r="E1203" i="3"/>
  <c r="F1203" i="3"/>
  <c r="G1203" i="3"/>
  <c r="H1203" i="3"/>
  <c r="J1203" i="3"/>
  <c r="K1203" i="3"/>
  <c r="L1203" i="3"/>
  <c r="M1203" i="3"/>
  <c r="BH1203" i="3"/>
  <c r="BI1203" i="3"/>
  <c r="BJ1203" i="3"/>
  <c r="C1204" i="3"/>
  <c r="D1204" i="3"/>
  <c r="E1204" i="3"/>
  <c r="F1204" i="3"/>
  <c r="G1204" i="3"/>
  <c r="H1204" i="3"/>
  <c r="J1204" i="3"/>
  <c r="K1204" i="3"/>
  <c r="L1204" i="3"/>
  <c r="M1204" i="3"/>
  <c r="BH1204" i="3"/>
  <c r="BI1204" i="3"/>
  <c r="BJ1204" i="3"/>
  <c r="C1205" i="3"/>
  <c r="D1205" i="3"/>
  <c r="E1205" i="3"/>
  <c r="F1205" i="3"/>
  <c r="G1205" i="3"/>
  <c r="H1205" i="3"/>
  <c r="J1205" i="3"/>
  <c r="K1205" i="3"/>
  <c r="L1205" i="3"/>
  <c r="M1205" i="3"/>
  <c r="BH1205" i="3"/>
  <c r="BI1205" i="3"/>
  <c r="BJ1205" i="3"/>
  <c r="C1206" i="3"/>
  <c r="D1206" i="3"/>
  <c r="E1206" i="3"/>
  <c r="F1206" i="3"/>
  <c r="G1206" i="3"/>
  <c r="H1206" i="3"/>
  <c r="J1206" i="3"/>
  <c r="K1206" i="3"/>
  <c r="L1206" i="3"/>
  <c r="M1206" i="3"/>
  <c r="BH1206" i="3"/>
  <c r="BI1206" i="3"/>
  <c r="BJ1206" i="3"/>
  <c r="C1207" i="3"/>
  <c r="D1207" i="3"/>
  <c r="E1207" i="3"/>
  <c r="F1207" i="3"/>
  <c r="G1207" i="3"/>
  <c r="H1207" i="3"/>
  <c r="J1207" i="3"/>
  <c r="K1207" i="3"/>
  <c r="L1207" i="3"/>
  <c r="M1207" i="3"/>
  <c r="BH1207" i="3"/>
  <c r="BI1207" i="3"/>
  <c r="BJ1207" i="3"/>
  <c r="C1208" i="3"/>
  <c r="D1208" i="3"/>
  <c r="E1208" i="3"/>
  <c r="F1208" i="3"/>
  <c r="G1208" i="3"/>
  <c r="H1208" i="3"/>
  <c r="J1208" i="3"/>
  <c r="K1208" i="3"/>
  <c r="L1208" i="3"/>
  <c r="M1208" i="3"/>
  <c r="BH1208" i="3"/>
  <c r="BI1208" i="3"/>
  <c r="BJ1208" i="3"/>
  <c r="C1209" i="3"/>
  <c r="D1209" i="3"/>
  <c r="E1209" i="3"/>
  <c r="F1209" i="3"/>
  <c r="G1209" i="3"/>
  <c r="H1209" i="3"/>
  <c r="J1209" i="3"/>
  <c r="K1209" i="3"/>
  <c r="L1209" i="3"/>
  <c r="M1209" i="3"/>
  <c r="BH1209" i="3"/>
  <c r="BI1209" i="3"/>
  <c r="BJ1209" i="3"/>
  <c r="C1210" i="3"/>
  <c r="D1210" i="3"/>
  <c r="E1210" i="3"/>
  <c r="F1210" i="3"/>
  <c r="G1210" i="3"/>
  <c r="H1210" i="3"/>
  <c r="J1210" i="3"/>
  <c r="K1210" i="3"/>
  <c r="L1210" i="3"/>
  <c r="M1210" i="3"/>
  <c r="BH1210" i="3"/>
  <c r="BI1210" i="3"/>
  <c r="BJ1210" i="3"/>
  <c r="C1211" i="3"/>
  <c r="D1211" i="3"/>
  <c r="E1211" i="3"/>
  <c r="F1211" i="3"/>
  <c r="G1211" i="3"/>
  <c r="H1211" i="3"/>
  <c r="J1211" i="3"/>
  <c r="K1211" i="3"/>
  <c r="L1211" i="3"/>
  <c r="M1211" i="3"/>
  <c r="BH1211" i="3"/>
  <c r="BI1211" i="3"/>
  <c r="BJ1211" i="3"/>
  <c r="C1212" i="3"/>
  <c r="D1212" i="3"/>
  <c r="E1212" i="3"/>
  <c r="F1212" i="3"/>
  <c r="G1212" i="3"/>
  <c r="H1212" i="3"/>
  <c r="J1212" i="3"/>
  <c r="K1212" i="3"/>
  <c r="L1212" i="3"/>
  <c r="M1212" i="3"/>
  <c r="BH1212" i="3"/>
  <c r="BI1212" i="3"/>
  <c r="BJ1212" i="3"/>
  <c r="C1213" i="3"/>
  <c r="D1213" i="3"/>
  <c r="E1213" i="3"/>
  <c r="F1213" i="3"/>
  <c r="G1213" i="3"/>
  <c r="H1213" i="3"/>
  <c r="J1213" i="3"/>
  <c r="K1213" i="3"/>
  <c r="L1213" i="3"/>
  <c r="M1213" i="3"/>
  <c r="BH1213" i="3"/>
  <c r="BI1213" i="3"/>
  <c r="BJ1213" i="3"/>
  <c r="C1214" i="3"/>
  <c r="D1214" i="3"/>
  <c r="E1214" i="3"/>
  <c r="F1214" i="3"/>
  <c r="G1214" i="3"/>
  <c r="H1214" i="3"/>
  <c r="J1214" i="3"/>
  <c r="K1214" i="3"/>
  <c r="L1214" i="3"/>
  <c r="M1214" i="3"/>
  <c r="BH1214" i="3"/>
  <c r="BI1214" i="3"/>
  <c r="BJ1214" i="3"/>
  <c r="C1215" i="3"/>
  <c r="D1215" i="3"/>
  <c r="E1215" i="3"/>
  <c r="F1215" i="3"/>
  <c r="G1215" i="3"/>
  <c r="H1215" i="3"/>
  <c r="J1215" i="3"/>
  <c r="K1215" i="3"/>
  <c r="L1215" i="3"/>
  <c r="M1215" i="3"/>
  <c r="BH1215" i="3"/>
  <c r="BI1215" i="3"/>
  <c r="BJ1215" i="3"/>
  <c r="C1216" i="3"/>
  <c r="D1216" i="3"/>
  <c r="E1216" i="3"/>
  <c r="F1216" i="3"/>
  <c r="G1216" i="3"/>
  <c r="H1216" i="3"/>
  <c r="J1216" i="3"/>
  <c r="K1216" i="3"/>
  <c r="L1216" i="3"/>
  <c r="M1216" i="3"/>
  <c r="BH1216" i="3"/>
  <c r="BI1216" i="3"/>
  <c r="BJ1216" i="3"/>
  <c r="C1217" i="3"/>
  <c r="D1217" i="3"/>
  <c r="E1217" i="3"/>
  <c r="F1217" i="3"/>
  <c r="G1217" i="3"/>
  <c r="H1217" i="3"/>
  <c r="J1217" i="3"/>
  <c r="K1217" i="3"/>
  <c r="L1217" i="3"/>
  <c r="M1217" i="3"/>
  <c r="BH1217" i="3"/>
  <c r="BI1217" i="3"/>
  <c r="BJ1217" i="3"/>
  <c r="C1218" i="3"/>
  <c r="D1218" i="3"/>
  <c r="E1218" i="3"/>
  <c r="F1218" i="3"/>
  <c r="G1218" i="3"/>
  <c r="H1218" i="3"/>
  <c r="J1218" i="3"/>
  <c r="K1218" i="3"/>
  <c r="L1218" i="3"/>
  <c r="M1218" i="3"/>
  <c r="BH1218" i="3"/>
  <c r="BI1218" i="3"/>
  <c r="BJ1218" i="3"/>
  <c r="C1219" i="3"/>
  <c r="D1219" i="3"/>
  <c r="E1219" i="3"/>
  <c r="F1219" i="3"/>
  <c r="G1219" i="3"/>
  <c r="H1219" i="3"/>
  <c r="J1219" i="3"/>
  <c r="K1219" i="3"/>
  <c r="L1219" i="3"/>
  <c r="M1219" i="3"/>
  <c r="BH1219" i="3"/>
  <c r="BI1219" i="3"/>
  <c r="BJ1219" i="3"/>
  <c r="C1220" i="3"/>
  <c r="D1220" i="3"/>
  <c r="E1220" i="3"/>
  <c r="F1220" i="3"/>
  <c r="G1220" i="3"/>
  <c r="H1220" i="3"/>
  <c r="J1220" i="3"/>
  <c r="K1220" i="3"/>
  <c r="L1220" i="3"/>
  <c r="M1220" i="3"/>
  <c r="BH1220" i="3"/>
  <c r="BI1220" i="3"/>
  <c r="BJ1220" i="3"/>
  <c r="C1221" i="3"/>
  <c r="D1221" i="3"/>
  <c r="E1221" i="3"/>
  <c r="F1221" i="3"/>
  <c r="G1221" i="3"/>
  <c r="H1221" i="3"/>
  <c r="J1221" i="3"/>
  <c r="K1221" i="3"/>
  <c r="L1221" i="3"/>
  <c r="M1221" i="3"/>
  <c r="BH1221" i="3"/>
  <c r="BI1221" i="3"/>
  <c r="BJ1221" i="3"/>
  <c r="C1222" i="3"/>
  <c r="D1222" i="3"/>
  <c r="E1222" i="3"/>
  <c r="F1222" i="3"/>
  <c r="G1222" i="3"/>
  <c r="H1222" i="3"/>
  <c r="J1222" i="3"/>
  <c r="K1222" i="3"/>
  <c r="L1222" i="3"/>
  <c r="M1222" i="3"/>
  <c r="BH1222" i="3"/>
  <c r="BI1222" i="3"/>
  <c r="BJ1222" i="3"/>
  <c r="C1223" i="3"/>
  <c r="D1223" i="3"/>
  <c r="E1223" i="3"/>
  <c r="F1223" i="3"/>
  <c r="G1223" i="3"/>
  <c r="H1223" i="3"/>
  <c r="J1223" i="3"/>
  <c r="K1223" i="3"/>
  <c r="L1223" i="3"/>
  <c r="M1223" i="3"/>
  <c r="BH1223" i="3"/>
  <c r="BI1223" i="3"/>
  <c r="BJ1223" i="3"/>
  <c r="C1224" i="3"/>
  <c r="D1224" i="3"/>
  <c r="E1224" i="3"/>
  <c r="F1224" i="3"/>
  <c r="G1224" i="3"/>
  <c r="H1224" i="3"/>
  <c r="J1224" i="3"/>
  <c r="K1224" i="3"/>
  <c r="L1224" i="3"/>
  <c r="M1224" i="3"/>
  <c r="BH1224" i="3"/>
  <c r="BI1224" i="3"/>
  <c r="BJ1224" i="3"/>
  <c r="C1225" i="3"/>
  <c r="D1225" i="3"/>
  <c r="E1225" i="3"/>
  <c r="F1225" i="3"/>
  <c r="G1225" i="3"/>
  <c r="H1225" i="3"/>
  <c r="J1225" i="3"/>
  <c r="K1225" i="3"/>
  <c r="L1225" i="3"/>
  <c r="M1225" i="3"/>
  <c r="BH1225" i="3"/>
  <c r="BI1225" i="3"/>
  <c r="BJ1225" i="3"/>
  <c r="C1226" i="3"/>
  <c r="D1226" i="3"/>
  <c r="E1226" i="3"/>
  <c r="F1226" i="3"/>
  <c r="G1226" i="3"/>
  <c r="H1226" i="3"/>
  <c r="J1226" i="3"/>
  <c r="K1226" i="3"/>
  <c r="L1226" i="3"/>
  <c r="M1226" i="3"/>
  <c r="BH1226" i="3"/>
  <c r="BI1226" i="3"/>
  <c r="BJ1226" i="3"/>
  <c r="C1227" i="3"/>
  <c r="D1227" i="3"/>
  <c r="E1227" i="3"/>
  <c r="F1227" i="3"/>
  <c r="G1227" i="3"/>
  <c r="H1227" i="3"/>
  <c r="J1227" i="3"/>
  <c r="K1227" i="3"/>
  <c r="L1227" i="3"/>
  <c r="M1227" i="3"/>
  <c r="BH1227" i="3"/>
  <c r="BI1227" i="3"/>
  <c r="BJ1227" i="3"/>
  <c r="C1228" i="3"/>
  <c r="D1228" i="3"/>
  <c r="E1228" i="3"/>
  <c r="F1228" i="3"/>
  <c r="G1228" i="3"/>
  <c r="H1228" i="3"/>
  <c r="J1228" i="3"/>
  <c r="K1228" i="3"/>
  <c r="L1228" i="3"/>
  <c r="M1228" i="3"/>
  <c r="BH1228" i="3"/>
  <c r="BI1228" i="3"/>
  <c r="BJ1228" i="3"/>
  <c r="C1229" i="3"/>
  <c r="D1229" i="3"/>
  <c r="E1229" i="3"/>
  <c r="F1229" i="3"/>
  <c r="G1229" i="3"/>
  <c r="H1229" i="3"/>
  <c r="J1229" i="3"/>
  <c r="K1229" i="3"/>
  <c r="L1229" i="3"/>
  <c r="M1229" i="3"/>
  <c r="BH1229" i="3"/>
  <c r="BI1229" i="3"/>
  <c r="BJ1229" i="3"/>
  <c r="C1230" i="3"/>
  <c r="D1230" i="3"/>
  <c r="E1230" i="3"/>
  <c r="F1230" i="3"/>
  <c r="G1230" i="3"/>
  <c r="H1230" i="3"/>
  <c r="J1230" i="3"/>
  <c r="K1230" i="3"/>
  <c r="L1230" i="3"/>
  <c r="M1230" i="3"/>
  <c r="BH1230" i="3"/>
  <c r="BI1230" i="3"/>
  <c r="BJ1230" i="3"/>
  <c r="C1231" i="3"/>
  <c r="D1231" i="3"/>
  <c r="E1231" i="3"/>
  <c r="F1231" i="3"/>
  <c r="G1231" i="3"/>
  <c r="H1231" i="3"/>
  <c r="J1231" i="3"/>
  <c r="K1231" i="3"/>
  <c r="L1231" i="3"/>
  <c r="M1231" i="3"/>
  <c r="BH1231" i="3"/>
  <c r="BI1231" i="3"/>
  <c r="BJ1231" i="3"/>
  <c r="C1232" i="3"/>
  <c r="D1232" i="3"/>
  <c r="E1232" i="3"/>
  <c r="F1232" i="3"/>
  <c r="G1232" i="3"/>
  <c r="H1232" i="3"/>
  <c r="J1232" i="3"/>
  <c r="K1232" i="3"/>
  <c r="L1232" i="3"/>
  <c r="M1232" i="3"/>
  <c r="BH1232" i="3"/>
  <c r="BI1232" i="3"/>
  <c r="BJ1232" i="3"/>
  <c r="C1233" i="3"/>
  <c r="D1233" i="3"/>
  <c r="E1233" i="3"/>
  <c r="F1233" i="3"/>
  <c r="G1233" i="3"/>
  <c r="H1233" i="3"/>
  <c r="J1233" i="3"/>
  <c r="K1233" i="3"/>
  <c r="L1233" i="3"/>
  <c r="M1233" i="3"/>
  <c r="BH1233" i="3"/>
  <c r="BI1233" i="3"/>
  <c r="BJ1233" i="3"/>
  <c r="C1234" i="3"/>
  <c r="D1234" i="3"/>
  <c r="E1234" i="3"/>
  <c r="F1234" i="3"/>
  <c r="G1234" i="3"/>
  <c r="H1234" i="3"/>
  <c r="J1234" i="3"/>
  <c r="K1234" i="3"/>
  <c r="L1234" i="3"/>
  <c r="M1234" i="3"/>
  <c r="BH1234" i="3"/>
  <c r="BI1234" i="3"/>
  <c r="BJ1234" i="3"/>
  <c r="C1235" i="3"/>
  <c r="D1235" i="3"/>
  <c r="E1235" i="3"/>
  <c r="F1235" i="3"/>
  <c r="G1235" i="3"/>
  <c r="H1235" i="3"/>
  <c r="J1235" i="3"/>
  <c r="K1235" i="3"/>
  <c r="L1235" i="3"/>
  <c r="M1235" i="3"/>
  <c r="BH1235" i="3"/>
  <c r="BI1235" i="3"/>
  <c r="BJ1235" i="3"/>
  <c r="C1236" i="3"/>
  <c r="D1236" i="3"/>
  <c r="E1236" i="3"/>
  <c r="F1236" i="3"/>
  <c r="G1236" i="3"/>
  <c r="H1236" i="3"/>
  <c r="J1236" i="3"/>
  <c r="K1236" i="3"/>
  <c r="L1236" i="3"/>
  <c r="M1236" i="3"/>
  <c r="BH1236" i="3"/>
  <c r="BI1236" i="3"/>
  <c r="BJ1236" i="3"/>
  <c r="C1237" i="3"/>
  <c r="D1237" i="3"/>
  <c r="E1237" i="3"/>
  <c r="F1237" i="3"/>
  <c r="G1237" i="3"/>
  <c r="H1237" i="3"/>
  <c r="J1237" i="3"/>
  <c r="K1237" i="3"/>
  <c r="L1237" i="3"/>
  <c r="M1237" i="3"/>
  <c r="BH1237" i="3"/>
  <c r="BI1237" i="3"/>
  <c r="BJ1237" i="3"/>
  <c r="C1238" i="3"/>
  <c r="D1238" i="3"/>
  <c r="E1238" i="3"/>
  <c r="F1238" i="3"/>
  <c r="G1238" i="3"/>
  <c r="H1238" i="3"/>
  <c r="J1238" i="3"/>
  <c r="K1238" i="3"/>
  <c r="L1238" i="3"/>
  <c r="M1238" i="3"/>
  <c r="BH1238" i="3"/>
  <c r="BI1238" i="3"/>
  <c r="BJ1238" i="3"/>
  <c r="C1239" i="3"/>
  <c r="D1239" i="3"/>
  <c r="E1239" i="3"/>
  <c r="F1239" i="3"/>
  <c r="G1239" i="3"/>
  <c r="H1239" i="3"/>
  <c r="J1239" i="3"/>
  <c r="K1239" i="3"/>
  <c r="L1239" i="3"/>
  <c r="M1239" i="3"/>
  <c r="BH1239" i="3"/>
  <c r="BI1239" i="3"/>
  <c r="BJ1239" i="3"/>
  <c r="C1240" i="3"/>
  <c r="D1240" i="3"/>
  <c r="E1240" i="3"/>
  <c r="F1240" i="3"/>
  <c r="G1240" i="3"/>
  <c r="H1240" i="3"/>
  <c r="J1240" i="3"/>
  <c r="K1240" i="3"/>
  <c r="L1240" i="3"/>
  <c r="M1240" i="3"/>
  <c r="BH1240" i="3"/>
  <c r="BI1240" i="3"/>
  <c r="BJ1240" i="3"/>
  <c r="C1241" i="3"/>
  <c r="D1241" i="3"/>
  <c r="E1241" i="3"/>
  <c r="F1241" i="3"/>
  <c r="G1241" i="3"/>
  <c r="H1241" i="3"/>
  <c r="J1241" i="3"/>
  <c r="K1241" i="3"/>
  <c r="L1241" i="3"/>
  <c r="M1241" i="3"/>
  <c r="BH1241" i="3"/>
  <c r="BI1241" i="3"/>
  <c r="BJ1241" i="3"/>
  <c r="C1242" i="3"/>
  <c r="D1242" i="3"/>
  <c r="E1242" i="3"/>
  <c r="F1242" i="3"/>
  <c r="G1242" i="3"/>
  <c r="H1242" i="3"/>
  <c r="J1242" i="3"/>
  <c r="K1242" i="3"/>
  <c r="L1242" i="3"/>
  <c r="M1242" i="3"/>
  <c r="BH1242" i="3"/>
  <c r="BI1242" i="3"/>
  <c r="BJ1242" i="3"/>
  <c r="C1243" i="3"/>
  <c r="D1243" i="3"/>
  <c r="E1243" i="3"/>
  <c r="F1243" i="3"/>
  <c r="G1243" i="3"/>
  <c r="H1243" i="3"/>
  <c r="J1243" i="3"/>
  <c r="K1243" i="3"/>
  <c r="L1243" i="3"/>
  <c r="M1243" i="3"/>
  <c r="BH1243" i="3"/>
  <c r="BI1243" i="3"/>
  <c r="BJ1243" i="3"/>
  <c r="C1244" i="3"/>
  <c r="D1244" i="3"/>
  <c r="E1244" i="3"/>
  <c r="F1244" i="3"/>
  <c r="G1244" i="3"/>
  <c r="H1244" i="3"/>
  <c r="J1244" i="3"/>
  <c r="K1244" i="3"/>
  <c r="L1244" i="3"/>
  <c r="M1244" i="3"/>
  <c r="BH1244" i="3"/>
  <c r="BI1244" i="3"/>
  <c r="BJ1244" i="3"/>
  <c r="C1245" i="3"/>
  <c r="D1245" i="3"/>
  <c r="E1245" i="3"/>
  <c r="F1245" i="3"/>
  <c r="G1245" i="3"/>
  <c r="H1245" i="3"/>
  <c r="J1245" i="3"/>
  <c r="K1245" i="3"/>
  <c r="L1245" i="3"/>
  <c r="M1245" i="3"/>
  <c r="BH1245" i="3"/>
  <c r="BI1245" i="3"/>
  <c r="BJ1245" i="3"/>
  <c r="C1246" i="3"/>
  <c r="D1246" i="3"/>
  <c r="E1246" i="3"/>
  <c r="F1246" i="3"/>
  <c r="G1246" i="3"/>
  <c r="H1246" i="3"/>
  <c r="J1246" i="3"/>
  <c r="K1246" i="3"/>
  <c r="L1246" i="3"/>
  <c r="M1246" i="3"/>
  <c r="BH1246" i="3"/>
  <c r="BI1246" i="3"/>
  <c r="BJ1246" i="3"/>
  <c r="C1247" i="3"/>
  <c r="D1247" i="3"/>
  <c r="E1247" i="3"/>
  <c r="F1247" i="3"/>
  <c r="G1247" i="3"/>
  <c r="H1247" i="3"/>
  <c r="J1247" i="3"/>
  <c r="K1247" i="3"/>
  <c r="L1247" i="3"/>
  <c r="M1247" i="3"/>
  <c r="BH1247" i="3"/>
  <c r="BI1247" i="3"/>
  <c r="BJ1247" i="3"/>
  <c r="C1248" i="3"/>
  <c r="D1248" i="3"/>
  <c r="E1248" i="3"/>
  <c r="F1248" i="3"/>
  <c r="G1248" i="3"/>
  <c r="H1248" i="3"/>
  <c r="J1248" i="3"/>
  <c r="K1248" i="3"/>
  <c r="L1248" i="3"/>
  <c r="M1248" i="3"/>
  <c r="BH1248" i="3"/>
  <c r="BI1248" i="3"/>
  <c r="BJ1248" i="3"/>
  <c r="C1249" i="3"/>
  <c r="D1249" i="3"/>
  <c r="E1249" i="3"/>
  <c r="F1249" i="3"/>
  <c r="G1249" i="3"/>
  <c r="H1249" i="3"/>
  <c r="J1249" i="3"/>
  <c r="K1249" i="3"/>
  <c r="L1249" i="3"/>
  <c r="M1249" i="3"/>
  <c r="BH1249" i="3"/>
  <c r="BI1249" i="3"/>
  <c r="BJ1249" i="3"/>
  <c r="C1250" i="3"/>
  <c r="D1250" i="3"/>
  <c r="E1250" i="3"/>
  <c r="F1250" i="3"/>
  <c r="G1250" i="3"/>
  <c r="H1250" i="3"/>
  <c r="J1250" i="3"/>
  <c r="K1250" i="3"/>
  <c r="L1250" i="3"/>
  <c r="M1250" i="3"/>
  <c r="BH1250" i="3"/>
  <c r="BI1250" i="3"/>
  <c r="BJ1250" i="3"/>
  <c r="C1251" i="3"/>
  <c r="D1251" i="3"/>
  <c r="E1251" i="3"/>
  <c r="F1251" i="3"/>
  <c r="G1251" i="3"/>
  <c r="H1251" i="3"/>
  <c r="J1251" i="3"/>
  <c r="K1251" i="3"/>
  <c r="L1251" i="3"/>
  <c r="M1251" i="3"/>
  <c r="BH1251" i="3"/>
  <c r="BI1251" i="3"/>
  <c r="BJ1251" i="3"/>
  <c r="C1252" i="3"/>
  <c r="D1252" i="3"/>
  <c r="E1252" i="3"/>
  <c r="F1252" i="3"/>
  <c r="G1252" i="3"/>
  <c r="H1252" i="3"/>
  <c r="J1252" i="3"/>
  <c r="K1252" i="3"/>
  <c r="L1252" i="3"/>
  <c r="M1252" i="3"/>
  <c r="BH1252" i="3"/>
  <c r="BI1252" i="3"/>
  <c r="BJ1252" i="3"/>
  <c r="C1253" i="3"/>
  <c r="D1253" i="3"/>
  <c r="E1253" i="3"/>
  <c r="F1253" i="3"/>
  <c r="G1253" i="3"/>
  <c r="H1253" i="3"/>
  <c r="J1253" i="3"/>
  <c r="K1253" i="3"/>
  <c r="L1253" i="3"/>
  <c r="M1253" i="3"/>
  <c r="BH1253" i="3"/>
  <c r="BI1253" i="3"/>
  <c r="BJ1253" i="3"/>
  <c r="C1254" i="3"/>
  <c r="D1254" i="3"/>
  <c r="E1254" i="3"/>
  <c r="F1254" i="3"/>
  <c r="G1254" i="3"/>
  <c r="H1254" i="3"/>
  <c r="J1254" i="3"/>
  <c r="K1254" i="3"/>
  <c r="L1254" i="3"/>
  <c r="M1254" i="3"/>
  <c r="BH1254" i="3"/>
  <c r="BI1254" i="3"/>
  <c r="BJ1254" i="3"/>
  <c r="C1255" i="3"/>
  <c r="D1255" i="3"/>
  <c r="E1255" i="3"/>
  <c r="F1255" i="3"/>
  <c r="G1255" i="3"/>
  <c r="H1255" i="3"/>
  <c r="J1255" i="3"/>
  <c r="K1255" i="3"/>
  <c r="L1255" i="3"/>
  <c r="M1255" i="3"/>
  <c r="BH1255" i="3"/>
  <c r="BI1255" i="3"/>
  <c r="BJ1255" i="3"/>
  <c r="C1256" i="3"/>
  <c r="D1256" i="3"/>
  <c r="E1256" i="3"/>
  <c r="F1256" i="3"/>
  <c r="G1256" i="3"/>
  <c r="H1256" i="3"/>
  <c r="J1256" i="3"/>
  <c r="K1256" i="3"/>
  <c r="L1256" i="3"/>
  <c r="M1256" i="3"/>
  <c r="BH1256" i="3"/>
  <c r="BI1256" i="3"/>
  <c r="BJ1256" i="3"/>
  <c r="C1257" i="3"/>
  <c r="D1257" i="3"/>
  <c r="E1257" i="3"/>
  <c r="F1257" i="3"/>
  <c r="G1257" i="3"/>
  <c r="H1257" i="3"/>
  <c r="J1257" i="3"/>
  <c r="K1257" i="3"/>
  <c r="L1257" i="3"/>
  <c r="M1257" i="3"/>
  <c r="BH1257" i="3"/>
  <c r="BI1257" i="3"/>
  <c r="BJ1257" i="3"/>
  <c r="C1258" i="3"/>
  <c r="D1258" i="3"/>
  <c r="E1258" i="3"/>
  <c r="F1258" i="3"/>
  <c r="G1258" i="3"/>
  <c r="H1258" i="3"/>
  <c r="J1258" i="3"/>
  <c r="K1258" i="3"/>
  <c r="L1258" i="3"/>
  <c r="M1258" i="3"/>
  <c r="BH1258" i="3"/>
  <c r="BI1258" i="3"/>
  <c r="BJ1258" i="3"/>
  <c r="C1259" i="3"/>
  <c r="D1259" i="3"/>
  <c r="E1259" i="3"/>
  <c r="F1259" i="3"/>
  <c r="G1259" i="3"/>
  <c r="H1259" i="3"/>
  <c r="J1259" i="3"/>
  <c r="K1259" i="3"/>
  <c r="L1259" i="3"/>
  <c r="M1259" i="3"/>
  <c r="BH1259" i="3"/>
  <c r="BI1259" i="3"/>
  <c r="BJ1259" i="3"/>
  <c r="C1260" i="3"/>
  <c r="D1260" i="3"/>
  <c r="E1260" i="3"/>
  <c r="F1260" i="3"/>
  <c r="G1260" i="3"/>
  <c r="H1260" i="3"/>
  <c r="J1260" i="3"/>
  <c r="K1260" i="3"/>
  <c r="L1260" i="3"/>
  <c r="M1260" i="3"/>
  <c r="BH1260" i="3"/>
  <c r="BI1260" i="3"/>
  <c r="BJ1260" i="3"/>
  <c r="C1261" i="3"/>
  <c r="D1261" i="3"/>
  <c r="E1261" i="3"/>
  <c r="F1261" i="3"/>
  <c r="G1261" i="3"/>
  <c r="H1261" i="3"/>
  <c r="J1261" i="3"/>
  <c r="K1261" i="3"/>
  <c r="L1261" i="3"/>
  <c r="M1261" i="3"/>
  <c r="BH1261" i="3"/>
  <c r="BI1261" i="3"/>
  <c r="BJ1261" i="3"/>
  <c r="C1262" i="3"/>
  <c r="D1262" i="3"/>
  <c r="E1262" i="3"/>
  <c r="F1262" i="3"/>
  <c r="G1262" i="3"/>
  <c r="H1262" i="3"/>
  <c r="J1262" i="3"/>
  <c r="K1262" i="3"/>
  <c r="L1262" i="3"/>
  <c r="M1262" i="3"/>
  <c r="BH1262" i="3"/>
  <c r="BI1262" i="3"/>
  <c r="BJ1262" i="3"/>
  <c r="C1263" i="3"/>
  <c r="D1263" i="3"/>
  <c r="E1263" i="3"/>
  <c r="F1263" i="3"/>
  <c r="G1263" i="3"/>
  <c r="H1263" i="3"/>
  <c r="J1263" i="3"/>
  <c r="K1263" i="3"/>
  <c r="L1263" i="3"/>
  <c r="M1263" i="3"/>
  <c r="BH1263" i="3"/>
  <c r="BI1263" i="3"/>
  <c r="BJ1263" i="3"/>
  <c r="C1264" i="3"/>
  <c r="D1264" i="3"/>
  <c r="E1264" i="3"/>
  <c r="F1264" i="3"/>
  <c r="G1264" i="3"/>
  <c r="H1264" i="3"/>
  <c r="J1264" i="3"/>
  <c r="K1264" i="3"/>
  <c r="L1264" i="3"/>
  <c r="M1264" i="3"/>
  <c r="BH1264" i="3"/>
  <c r="BI1264" i="3"/>
  <c r="BJ1264" i="3"/>
  <c r="C1265" i="3"/>
  <c r="D1265" i="3"/>
  <c r="E1265" i="3"/>
  <c r="F1265" i="3"/>
  <c r="G1265" i="3"/>
  <c r="H1265" i="3"/>
  <c r="J1265" i="3"/>
  <c r="K1265" i="3"/>
  <c r="L1265" i="3"/>
  <c r="M1265" i="3"/>
  <c r="BH1265" i="3"/>
  <c r="BI1265" i="3"/>
  <c r="BJ1265" i="3"/>
  <c r="C1266" i="3"/>
  <c r="D1266" i="3"/>
  <c r="E1266" i="3"/>
  <c r="F1266" i="3"/>
  <c r="G1266" i="3"/>
  <c r="H1266" i="3"/>
  <c r="J1266" i="3"/>
  <c r="K1266" i="3"/>
  <c r="L1266" i="3"/>
  <c r="M1266" i="3"/>
  <c r="BH1266" i="3"/>
  <c r="BI1266" i="3"/>
  <c r="BJ1266" i="3"/>
  <c r="C1267" i="3"/>
  <c r="D1267" i="3"/>
  <c r="E1267" i="3"/>
  <c r="F1267" i="3"/>
  <c r="G1267" i="3"/>
  <c r="H1267" i="3"/>
  <c r="J1267" i="3"/>
  <c r="K1267" i="3"/>
  <c r="L1267" i="3"/>
  <c r="M1267" i="3"/>
  <c r="BH1267" i="3"/>
  <c r="BI1267" i="3"/>
  <c r="BJ1267" i="3"/>
  <c r="C1268" i="3"/>
  <c r="D1268" i="3"/>
  <c r="E1268" i="3"/>
  <c r="F1268" i="3"/>
  <c r="G1268" i="3"/>
  <c r="H1268" i="3"/>
  <c r="J1268" i="3"/>
  <c r="K1268" i="3"/>
  <c r="L1268" i="3"/>
  <c r="M1268" i="3"/>
  <c r="BH1268" i="3"/>
  <c r="BI1268" i="3"/>
  <c r="BJ1268" i="3"/>
  <c r="C1269" i="3"/>
  <c r="D1269" i="3"/>
  <c r="E1269" i="3"/>
  <c r="F1269" i="3"/>
  <c r="G1269" i="3"/>
  <c r="H1269" i="3"/>
  <c r="J1269" i="3"/>
  <c r="K1269" i="3"/>
  <c r="L1269" i="3"/>
  <c r="M1269" i="3"/>
  <c r="BH1269" i="3"/>
  <c r="BI1269" i="3"/>
  <c r="BJ1269" i="3"/>
  <c r="C1270" i="3"/>
  <c r="D1270" i="3"/>
  <c r="E1270" i="3"/>
  <c r="F1270" i="3"/>
  <c r="G1270" i="3"/>
  <c r="H1270" i="3"/>
  <c r="J1270" i="3"/>
  <c r="K1270" i="3"/>
  <c r="L1270" i="3"/>
  <c r="M1270" i="3"/>
  <c r="BH1270" i="3"/>
  <c r="BI1270" i="3"/>
  <c r="BJ1270" i="3"/>
  <c r="C1271" i="3"/>
  <c r="D1271" i="3"/>
  <c r="E1271" i="3"/>
  <c r="F1271" i="3"/>
  <c r="G1271" i="3"/>
  <c r="H1271" i="3"/>
  <c r="J1271" i="3"/>
  <c r="K1271" i="3"/>
  <c r="L1271" i="3"/>
  <c r="M1271" i="3"/>
  <c r="BH1271" i="3"/>
  <c r="BI1271" i="3"/>
  <c r="BJ1271" i="3"/>
  <c r="C1272" i="3"/>
  <c r="D1272" i="3"/>
  <c r="E1272" i="3"/>
  <c r="F1272" i="3"/>
  <c r="G1272" i="3"/>
  <c r="H1272" i="3"/>
  <c r="J1272" i="3"/>
  <c r="K1272" i="3"/>
  <c r="L1272" i="3"/>
  <c r="M1272" i="3"/>
  <c r="BH1272" i="3"/>
  <c r="BI1272" i="3"/>
  <c r="BJ1272" i="3"/>
  <c r="C1273" i="3"/>
  <c r="D1273" i="3"/>
  <c r="E1273" i="3"/>
  <c r="F1273" i="3"/>
  <c r="G1273" i="3"/>
  <c r="H1273" i="3"/>
  <c r="J1273" i="3"/>
  <c r="K1273" i="3"/>
  <c r="L1273" i="3"/>
  <c r="M1273" i="3"/>
  <c r="BH1273" i="3"/>
  <c r="BI1273" i="3"/>
  <c r="BJ1273" i="3"/>
  <c r="C1274" i="3"/>
  <c r="D1274" i="3"/>
  <c r="E1274" i="3"/>
  <c r="F1274" i="3"/>
  <c r="G1274" i="3"/>
  <c r="H1274" i="3"/>
  <c r="J1274" i="3"/>
  <c r="K1274" i="3"/>
  <c r="L1274" i="3"/>
  <c r="M1274" i="3"/>
  <c r="BH1274" i="3"/>
  <c r="BI1274" i="3"/>
  <c r="BJ1274" i="3"/>
  <c r="C1275" i="3"/>
  <c r="D1275" i="3"/>
  <c r="E1275" i="3"/>
  <c r="F1275" i="3"/>
  <c r="G1275" i="3"/>
  <c r="H1275" i="3"/>
  <c r="J1275" i="3"/>
  <c r="K1275" i="3"/>
  <c r="L1275" i="3"/>
  <c r="M1275" i="3"/>
  <c r="BH1275" i="3"/>
  <c r="BI1275" i="3"/>
  <c r="BJ1275" i="3"/>
  <c r="C1276" i="3"/>
  <c r="D1276" i="3"/>
  <c r="E1276" i="3"/>
  <c r="F1276" i="3"/>
  <c r="G1276" i="3"/>
  <c r="H1276" i="3"/>
  <c r="J1276" i="3"/>
  <c r="K1276" i="3"/>
  <c r="L1276" i="3"/>
  <c r="M1276" i="3"/>
  <c r="BH1276" i="3"/>
  <c r="BI1276" i="3"/>
  <c r="BJ1276" i="3"/>
  <c r="C1277" i="3"/>
  <c r="D1277" i="3"/>
  <c r="E1277" i="3"/>
  <c r="F1277" i="3"/>
  <c r="G1277" i="3"/>
  <c r="H1277" i="3"/>
  <c r="J1277" i="3"/>
  <c r="K1277" i="3"/>
  <c r="L1277" i="3"/>
  <c r="M1277" i="3"/>
  <c r="BH1277" i="3"/>
  <c r="BI1277" i="3"/>
  <c r="BJ1277" i="3"/>
  <c r="C1278" i="3"/>
  <c r="D1278" i="3"/>
  <c r="E1278" i="3"/>
  <c r="F1278" i="3"/>
  <c r="G1278" i="3"/>
  <c r="H1278" i="3"/>
  <c r="J1278" i="3"/>
  <c r="K1278" i="3"/>
  <c r="L1278" i="3"/>
  <c r="M1278" i="3"/>
  <c r="BH1278" i="3"/>
  <c r="BI1278" i="3"/>
  <c r="BJ1278" i="3"/>
  <c r="C1279" i="3"/>
  <c r="D1279" i="3"/>
  <c r="E1279" i="3"/>
  <c r="F1279" i="3"/>
  <c r="G1279" i="3"/>
  <c r="H1279" i="3"/>
  <c r="J1279" i="3"/>
  <c r="K1279" i="3"/>
  <c r="L1279" i="3"/>
  <c r="M1279" i="3"/>
  <c r="BH1279" i="3"/>
  <c r="BI1279" i="3"/>
  <c r="BJ1279" i="3"/>
  <c r="C1280" i="3"/>
  <c r="D1280" i="3"/>
  <c r="E1280" i="3"/>
  <c r="F1280" i="3"/>
  <c r="G1280" i="3"/>
  <c r="H1280" i="3"/>
  <c r="J1280" i="3"/>
  <c r="K1280" i="3"/>
  <c r="L1280" i="3"/>
  <c r="M1280" i="3"/>
  <c r="BH1280" i="3"/>
  <c r="BI1280" i="3"/>
  <c r="BJ1280" i="3"/>
  <c r="C1281" i="3"/>
  <c r="D1281" i="3"/>
  <c r="E1281" i="3"/>
  <c r="F1281" i="3"/>
  <c r="G1281" i="3"/>
  <c r="H1281" i="3"/>
  <c r="J1281" i="3"/>
  <c r="K1281" i="3"/>
  <c r="L1281" i="3"/>
  <c r="M1281" i="3"/>
  <c r="BH1281" i="3"/>
  <c r="BI1281" i="3"/>
  <c r="BJ1281" i="3"/>
  <c r="C1282" i="3"/>
  <c r="D1282" i="3"/>
  <c r="E1282" i="3"/>
  <c r="F1282" i="3"/>
  <c r="G1282" i="3"/>
  <c r="H1282" i="3"/>
  <c r="J1282" i="3"/>
  <c r="K1282" i="3"/>
  <c r="L1282" i="3"/>
  <c r="M1282" i="3"/>
  <c r="BH1282" i="3"/>
  <c r="BI1282" i="3"/>
  <c r="BJ1282" i="3"/>
  <c r="C1283" i="3"/>
  <c r="D1283" i="3"/>
  <c r="E1283" i="3"/>
  <c r="F1283" i="3"/>
  <c r="G1283" i="3"/>
  <c r="H1283" i="3"/>
  <c r="J1283" i="3"/>
  <c r="K1283" i="3"/>
  <c r="L1283" i="3"/>
  <c r="M1283" i="3"/>
  <c r="BH1283" i="3"/>
  <c r="BI1283" i="3"/>
  <c r="BJ1283" i="3"/>
  <c r="C1284" i="3"/>
  <c r="D1284" i="3"/>
  <c r="E1284" i="3"/>
  <c r="F1284" i="3"/>
  <c r="G1284" i="3"/>
  <c r="H1284" i="3"/>
  <c r="J1284" i="3"/>
  <c r="K1284" i="3"/>
  <c r="L1284" i="3"/>
  <c r="M1284" i="3"/>
  <c r="BH1284" i="3"/>
  <c r="BI1284" i="3"/>
  <c r="BJ1284" i="3"/>
  <c r="C1285" i="3"/>
  <c r="D1285" i="3"/>
  <c r="E1285" i="3"/>
  <c r="F1285" i="3"/>
  <c r="G1285" i="3"/>
  <c r="H1285" i="3"/>
  <c r="J1285" i="3"/>
  <c r="K1285" i="3"/>
  <c r="L1285" i="3"/>
  <c r="M1285" i="3"/>
  <c r="BH1285" i="3"/>
  <c r="BI1285" i="3"/>
  <c r="BJ1285" i="3"/>
  <c r="C1286" i="3"/>
  <c r="D1286" i="3"/>
  <c r="E1286" i="3"/>
  <c r="F1286" i="3"/>
  <c r="G1286" i="3"/>
  <c r="H1286" i="3"/>
  <c r="J1286" i="3"/>
  <c r="K1286" i="3"/>
  <c r="L1286" i="3"/>
  <c r="M1286" i="3"/>
  <c r="BH1286" i="3"/>
  <c r="BI1286" i="3"/>
  <c r="BJ1286" i="3"/>
  <c r="C1287" i="3"/>
  <c r="D1287" i="3"/>
  <c r="E1287" i="3"/>
  <c r="F1287" i="3"/>
  <c r="G1287" i="3"/>
  <c r="H1287" i="3"/>
  <c r="J1287" i="3"/>
  <c r="K1287" i="3"/>
  <c r="L1287" i="3"/>
  <c r="M1287" i="3"/>
  <c r="BH1287" i="3"/>
  <c r="BI1287" i="3"/>
  <c r="BJ1287" i="3"/>
  <c r="C1288" i="3"/>
  <c r="D1288" i="3"/>
  <c r="E1288" i="3"/>
  <c r="F1288" i="3"/>
  <c r="G1288" i="3"/>
  <c r="H1288" i="3"/>
  <c r="J1288" i="3"/>
  <c r="K1288" i="3"/>
  <c r="L1288" i="3"/>
  <c r="M1288" i="3"/>
  <c r="BH1288" i="3"/>
  <c r="BI1288" i="3"/>
  <c r="BJ1288" i="3"/>
  <c r="C1289" i="3"/>
  <c r="D1289" i="3"/>
  <c r="E1289" i="3"/>
  <c r="F1289" i="3"/>
  <c r="G1289" i="3"/>
  <c r="H1289" i="3"/>
  <c r="J1289" i="3"/>
  <c r="K1289" i="3"/>
  <c r="L1289" i="3"/>
  <c r="M1289" i="3"/>
  <c r="BH1289" i="3"/>
  <c r="BI1289" i="3"/>
  <c r="BJ1289" i="3"/>
  <c r="C1290" i="3"/>
  <c r="D1290" i="3"/>
  <c r="E1290" i="3"/>
  <c r="F1290" i="3"/>
  <c r="G1290" i="3"/>
  <c r="H1290" i="3"/>
  <c r="J1290" i="3"/>
  <c r="K1290" i="3"/>
  <c r="L1290" i="3"/>
  <c r="M1290" i="3"/>
  <c r="BH1290" i="3"/>
  <c r="BI1290" i="3"/>
  <c r="BJ1290" i="3"/>
  <c r="C1291" i="3"/>
  <c r="D1291" i="3"/>
  <c r="E1291" i="3"/>
  <c r="F1291" i="3"/>
  <c r="G1291" i="3"/>
  <c r="H1291" i="3"/>
  <c r="J1291" i="3"/>
  <c r="K1291" i="3"/>
  <c r="L1291" i="3"/>
  <c r="M1291" i="3"/>
  <c r="BH1291" i="3"/>
  <c r="BI1291" i="3"/>
  <c r="BJ1291" i="3"/>
  <c r="C1292" i="3"/>
  <c r="D1292" i="3"/>
  <c r="E1292" i="3"/>
  <c r="F1292" i="3"/>
  <c r="G1292" i="3"/>
  <c r="H1292" i="3"/>
  <c r="J1292" i="3"/>
  <c r="K1292" i="3"/>
  <c r="L1292" i="3"/>
  <c r="M1292" i="3"/>
  <c r="BH1292" i="3"/>
  <c r="BI1292" i="3"/>
  <c r="BJ1292" i="3"/>
  <c r="C1293" i="3"/>
  <c r="D1293" i="3"/>
  <c r="E1293" i="3"/>
  <c r="F1293" i="3"/>
  <c r="G1293" i="3"/>
  <c r="H1293" i="3"/>
  <c r="J1293" i="3"/>
  <c r="K1293" i="3"/>
  <c r="L1293" i="3"/>
  <c r="M1293" i="3"/>
  <c r="BH1293" i="3"/>
  <c r="BI1293" i="3"/>
  <c r="BJ1293" i="3"/>
  <c r="C1294" i="3"/>
  <c r="D1294" i="3"/>
  <c r="E1294" i="3"/>
  <c r="F1294" i="3"/>
  <c r="G1294" i="3"/>
  <c r="H1294" i="3"/>
  <c r="J1294" i="3"/>
  <c r="K1294" i="3"/>
  <c r="L1294" i="3"/>
  <c r="M1294" i="3"/>
  <c r="BH1294" i="3"/>
  <c r="BI1294" i="3"/>
  <c r="BJ1294" i="3"/>
  <c r="C1295" i="3"/>
  <c r="D1295" i="3"/>
  <c r="E1295" i="3"/>
  <c r="F1295" i="3"/>
  <c r="G1295" i="3"/>
  <c r="H1295" i="3"/>
  <c r="J1295" i="3"/>
  <c r="K1295" i="3"/>
  <c r="L1295" i="3"/>
  <c r="M1295" i="3"/>
  <c r="BH1295" i="3"/>
  <c r="BI1295" i="3"/>
  <c r="BJ1295" i="3"/>
  <c r="C1296" i="3"/>
  <c r="D1296" i="3"/>
  <c r="E1296" i="3"/>
  <c r="F1296" i="3"/>
  <c r="G1296" i="3"/>
  <c r="H1296" i="3"/>
  <c r="J1296" i="3"/>
  <c r="K1296" i="3"/>
  <c r="L1296" i="3"/>
  <c r="M1296" i="3"/>
  <c r="BH1296" i="3"/>
  <c r="BI1296" i="3"/>
  <c r="BJ1296" i="3"/>
  <c r="C1297" i="3"/>
  <c r="D1297" i="3"/>
  <c r="E1297" i="3"/>
  <c r="F1297" i="3"/>
  <c r="G1297" i="3"/>
  <c r="H1297" i="3"/>
  <c r="J1297" i="3"/>
  <c r="K1297" i="3"/>
  <c r="L1297" i="3"/>
  <c r="M1297" i="3"/>
  <c r="BH1297" i="3"/>
  <c r="BI1297" i="3"/>
  <c r="BJ1297" i="3"/>
  <c r="C1298" i="3"/>
  <c r="D1298" i="3"/>
  <c r="E1298" i="3"/>
  <c r="F1298" i="3"/>
  <c r="G1298" i="3"/>
  <c r="H1298" i="3"/>
  <c r="J1298" i="3"/>
  <c r="K1298" i="3"/>
  <c r="L1298" i="3"/>
  <c r="M1298" i="3"/>
  <c r="BH1298" i="3"/>
  <c r="BI1298" i="3"/>
  <c r="BJ1298" i="3"/>
  <c r="C1299" i="3"/>
  <c r="D1299" i="3"/>
  <c r="E1299" i="3"/>
  <c r="F1299" i="3"/>
  <c r="G1299" i="3"/>
  <c r="H1299" i="3"/>
  <c r="J1299" i="3"/>
  <c r="K1299" i="3"/>
  <c r="L1299" i="3"/>
  <c r="M1299" i="3"/>
  <c r="BH1299" i="3"/>
  <c r="BI1299" i="3"/>
  <c r="BJ1299" i="3"/>
  <c r="C1300" i="3"/>
  <c r="D1300" i="3"/>
  <c r="E1300" i="3"/>
  <c r="F1300" i="3"/>
  <c r="G1300" i="3"/>
  <c r="H1300" i="3"/>
  <c r="J1300" i="3"/>
  <c r="K1300" i="3"/>
  <c r="L1300" i="3"/>
  <c r="M1300" i="3"/>
  <c r="BH1300" i="3"/>
  <c r="BI1300" i="3"/>
  <c r="BJ1300" i="3"/>
  <c r="C1301" i="3"/>
  <c r="D1301" i="3"/>
  <c r="E1301" i="3"/>
  <c r="F1301" i="3"/>
  <c r="G1301" i="3"/>
  <c r="H1301" i="3"/>
  <c r="J1301" i="3"/>
  <c r="K1301" i="3"/>
  <c r="L1301" i="3"/>
  <c r="M1301" i="3"/>
  <c r="BH1301" i="3"/>
  <c r="BI1301" i="3"/>
  <c r="BJ1301" i="3"/>
  <c r="C1302" i="3"/>
  <c r="D1302" i="3"/>
  <c r="E1302" i="3"/>
  <c r="F1302" i="3"/>
  <c r="G1302" i="3"/>
  <c r="H1302" i="3"/>
  <c r="J1302" i="3"/>
  <c r="K1302" i="3"/>
  <c r="L1302" i="3"/>
  <c r="M1302" i="3"/>
  <c r="BH1302" i="3"/>
  <c r="BI1302" i="3"/>
  <c r="BJ1302" i="3"/>
  <c r="C1303" i="3"/>
  <c r="D1303" i="3"/>
  <c r="E1303" i="3"/>
  <c r="F1303" i="3"/>
  <c r="G1303" i="3"/>
  <c r="H1303" i="3"/>
  <c r="J1303" i="3"/>
  <c r="K1303" i="3"/>
  <c r="L1303" i="3"/>
  <c r="M1303" i="3"/>
  <c r="BH1303" i="3"/>
  <c r="BI1303" i="3"/>
  <c r="BJ1303" i="3"/>
  <c r="C1304" i="3"/>
  <c r="D1304" i="3"/>
  <c r="E1304" i="3"/>
  <c r="F1304" i="3"/>
  <c r="G1304" i="3"/>
  <c r="H1304" i="3"/>
  <c r="J1304" i="3"/>
  <c r="K1304" i="3"/>
  <c r="L1304" i="3"/>
  <c r="M1304" i="3"/>
  <c r="BH1304" i="3"/>
  <c r="BI1304" i="3"/>
  <c r="BJ1304" i="3"/>
  <c r="C1305" i="3"/>
  <c r="D1305" i="3"/>
  <c r="E1305" i="3"/>
  <c r="F1305" i="3"/>
  <c r="G1305" i="3"/>
  <c r="H1305" i="3"/>
  <c r="J1305" i="3"/>
  <c r="K1305" i="3"/>
  <c r="L1305" i="3"/>
  <c r="M1305" i="3"/>
  <c r="BH1305" i="3"/>
  <c r="BI1305" i="3"/>
  <c r="BJ1305" i="3"/>
  <c r="C1306" i="3"/>
  <c r="D1306" i="3"/>
  <c r="E1306" i="3"/>
  <c r="F1306" i="3"/>
  <c r="G1306" i="3"/>
  <c r="H1306" i="3"/>
  <c r="J1306" i="3"/>
  <c r="K1306" i="3"/>
  <c r="L1306" i="3"/>
  <c r="M1306" i="3"/>
  <c r="BH1306" i="3"/>
  <c r="BI1306" i="3"/>
  <c r="BJ1306" i="3"/>
  <c r="C1307" i="3"/>
  <c r="D1307" i="3"/>
  <c r="E1307" i="3"/>
  <c r="F1307" i="3"/>
  <c r="G1307" i="3"/>
  <c r="H1307" i="3"/>
  <c r="J1307" i="3"/>
  <c r="K1307" i="3"/>
  <c r="L1307" i="3"/>
  <c r="M1307" i="3"/>
  <c r="BH1307" i="3"/>
  <c r="BI1307" i="3"/>
  <c r="BJ1307" i="3"/>
  <c r="C1308" i="3"/>
  <c r="D1308" i="3"/>
  <c r="E1308" i="3"/>
  <c r="F1308" i="3"/>
  <c r="G1308" i="3"/>
  <c r="H1308" i="3"/>
  <c r="J1308" i="3"/>
  <c r="K1308" i="3"/>
  <c r="L1308" i="3"/>
  <c r="M1308" i="3"/>
  <c r="BH1308" i="3"/>
  <c r="BI1308" i="3"/>
  <c r="BJ1308" i="3"/>
  <c r="C1309" i="3"/>
  <c r="D1309" i="3"/>
  <c r="E1309" i="3"/>
  <c r="F1309" i="3"/>
  <c r="G1309" i="3"/>
  <c r="H1309" i="3"/>
  <c r="J1309" i="3"/>
  <c r="K1309" i="3"/>
  <c r="L1309" i="3"/>
  <c r="M1309" i="3"/>
  <c r="BH1309" i="3"/>
  <c r="BI1309" i="3"/>
  <c r="BJ1309" i="3"/>
  <c r="C1310" i="3"/>
  <c r="D1310" i="3"/>
  <c r="E1310" i="3"/>
  <c r="F1310" i="3"/>
  <c r="G1310" i="3"/>
  <c r="H1310" i="3"/>
  <c r="J1310" i="3"/>
  <c r="K1310" i="3"/>
  <c r="L1310" i="3"/>
  <c r="M1310" i="3"/>
  <c r="BH1310" i="3"/>
  <c r="BI1310" i="3"/>
  <c r="BJ1310" i="3"/>
  <c r="C1311" i="3"/>
  <c r="D1311" i="3"/>
  <c r="E1311" i="3"/>
  <c r="F1311" i="3"/>
  <c r="G1311" i="3"/>
  <c r="H1311" i="3"/>
  <c r="J1311" i="3"/>
  <c r="K1311" i="3"/>
  <c r="L1311" i="3"/>
  <c r="M1311" i="3"/>
  <c r="BH1311" i="3"/>
  <c r="BI1311" i="3"/>
  <c r="BJ1311" i="3"/>
  <c r="C1312" i="3"/>
  <c r="D1312" i="3"/>
  <c r="E1312" i="3"/>
  <c r="F1312" i="3"/>
  <c r="G1312" i="3"/>
  <c r="H1312" i="3"/>
  <c r="J1312" i="3"/>
  <c r="K1312" i="3"/>
  <c r="L1312" i="3"/>
  <c r="M1312" i="3"/>
  <c r="BH1312" i="3"/>
  <c r="BI1312" i="3"/>
  <c r="BJ1312" i="3"/>
  <c r="C1313" i="3"/>
  <c r="D1313" i="3"/>
  <c r="E1313" i="3"/>
  <c r="F1313" i="3"/>
  <c r="G1313" i="3"/>
  <c r="H1313" i="3"/>
  <c r="J1313" i="3"/>
  <c r="K1313" i="3"/>
  <c r="L1313" i="3"/>
  <c r="M1313" i="3"/>
  <c r="BH1313" i="3"/>
  <c r="BI1313" i="3"/>
  <c r="BJ1313" i="3"/>
  <c r="C1314" i="3"/>
  <c r="D1314" i="3"/>
  <c r="E1314" i="3"/>
  <c r="F1314" i="3"/>
  <c r="G1314" i="3"/>
  <c r="H1314" i="3"/>
  <c r="J1314" i="3"/>
  <c r="K1314" i="3"/>
  <c r="L1314" i="3"/>
  <c r="M1314" i="3"/>
  <c r="BH1314" i="3"/>
  <c r="BI1314" i="3"/>
  <c r="BJ1314" i="3"/>
  <c r="C1315" i="3"/>
  <c r="D1315" i="3"/>
  <c r="E1315" i="3"/>
  <c r="F1315" i="3"/>
  <c r="G1315" i="3"/>
  <c r="H1315" i="3"/>
  <c r="J1315" i="3"/>
  <c r="K1315" i="3"/>
  <c r="L1315" i="3"/>
  <c r="M1315" i="3"/>
  <c r="BH1315" i="3"/>
  <c r="BI1315" i="3"/>
  <c r="BJ1315" i="3"/>
  <c r="C1316" i="3"/>
  <c r="D1316" i="3"/>
  <c r="E1316" i="3"/>
  <c r="F1316" i="3"/>
  <c r="G1316" i="3"/>
  <c r="H1316" i="3"/>
  <c r="J1316" i="3"/>
  <c r="K1316" i="3"/>
  <c r="L1316" i="3"/>
  <c r="M1316" i="3"/>
  <c r="BH1316" i="3"/>
  <c r="BI1316" i="3"/>
  <c r="BJ1316" i="3"/>
  <c r="C1317" i="3"/>
  <c r="D1317" i="3"/>
  <c r="E1317" i="3"/>
  <c r="F1317" i="3"/>
  <c r="G1317" i="3"/>
  <c r="H1317" i="3"/>
  <c r="J1317" i="3"/>
  <c r="K1317" i="3"/>
  <c r="L1317" i="3"/>
  <c r="M1317" i="3"/>
  <c r="BH1317" i="3"/>
  <c r="BI1317" i="3"/>
  <c r="BJ1317" i="3"/>
  <c r="C1318" i="3"/>
  <c r="D1318" i="3"/>
  <c r="E1318" i="3"/>
  <c r="F1318" i="3"/>
  <c r="G1318" i="3"/>
  <c r="H1318" i="3"/>
  <c r="J1318" i="3"/>
  <c r="K1318" i="3"/>
  <c r="L1318" i="3"/>
  <c r="M1318" i="3"/>
  <c r="BH1318" i="3"/>
  <c r="BI1318" i="3"/>
  <c r="BJ1318" i="3"/>
  <c r="C1319" i="3"/>
  <c r="D1319" i="3"/>
  <c r="E1319" i="3"/>
  <c r="F1319" i="3"/>
  <c r="G1319" i="3"/>
  <c r="H1319" i="3"/>
  <c r="J1319" i="3"/>
  <c r="K1319" i="3"/>
  <c r="L1319" i="3"/>
  <c r="M1319" i="3"/>
  <c r="BH1319" i="3"/>
  <c r="BI1319" i="3"/>
  <c r="BJ1319" i="3"/>
  <c r="C1320" i="3"/>
  <c r="D1320" i="3"/>
  <c r="E1320" i="3"/>
  <c r="F1320" i="3"/>
  <c r="G1320" i="3"/>
  <c r="H1320" i="3"/>
  <c r="J1320" i="3"/>
  <c r="K1320" i="3"/>
  <c r="L1320" i="3"/>
  <c r="M1320" i="3"/>
  <c r="BH1320" i="3"/>
  <c r="BI1320" i="3"/>
  <c r="BJ1320" i="3"/>
  <c r="C1321" i="3"/>
  <c r="D1321" i="3"/>
  <c r="E1321" i="3"/>
  <c r="F1321" i="3"/>
  <c r="G1321" i="3"/>
  <c r="H1321" i="3"/>
  <c r="J1321" i="3"/>
  <c r="K1321" i="3"/>
  <c r="L1321" i="3"/>
  <c r="M1321" i="3"/>
  <c r="BH1321" i="3"/>
  <c r="BI1321" i="3"/>
  <c r="BJ1321" i="3"/>
  <c r="AG1322" i="3"/>
  <c r="AI1322" i="3"/>
  <c r="AL1322" i="3"/>
  <c r="C1322" i="3"/>
  <c r="D1322" i="3"/>
  <c r="E1322" i="3"/>
  <c r="F1322" i="3"/>
  <c r="G1322" i="3"/>
  <c r="H1322" i="3"/>
  <c r="J1322" i="3"/>
  <c r="K1322" i="3"/>
  <c r="L1322" i="3"/>
  <c r="M1322" i="3"/>
  <c r="AN1322" i="3"/>
  <c r="BH1322" i="3"/>
  <c r="BI1322" i="3"/>
  <c r="BJ1322" i="3"/>
  <c r="C1324" i="3"/>
  <c r="D1324" i="3"/>
  <c r="E1324" i="3"/>
  <c r="F1324" i="3"/>
  <c r="G1324" i="3"/>
  <c r="H1324" i="3"/>
  <c r="J1324" i="3"/>
  <c r="K1324" i="3"/>
  <c r="L1324" i="3"/>
  <c r="M1324" i="3"/>
  <c r="AN1324" i="3"/>
  <c r="BH1324" i="3"/>
  <c r="BI1324" i="3"/>
  <c r="BJ1324" i="3"/>
  <c r="C1325" i="3"/>
  <c r="D1325" i="3"/>
  <c r="E1325" i="3"/>
  <c r="F1325" i="3"/>
  <c r="G1325" i="3"/>
  <c r="H1325" i="3"/>
  <c r="J1325" i="3"/>
  <c r="K1325" i="3"/>
  <c r="L1325" i="3"/>
  <c r="M1325" i="3"/>
  <c r="AN1325" i="3"/>
  <c r="BH1325" i="3"/>
  <c r="BI1325" i="3"/>
  <c r="BJ1325" i="3"/>
  <c r="C1326" i="3"/>
  <c r="D1326" i="3"/>
  <c r="E1326" i="3"/>
  <c r="F1326" i="3"/>
  <c r="G1326" i="3"/>
  <c r="H1326" i="3"/>
  <c r="J1326" i="3"/>
  <c r="K1326" i="3"/>
  <c r="L1326" i="3"/>
  <c r="M1326" i="3"/>
  <c r="AN1326" i="3"/>
  <c r="BH1326" i="3"/>
  <c r="BI1326" i="3"/>
  <c r="BJ1326" i="3"/>
  <c r="C1327" i="3"/>
  <c r="D1327" i="3"/>
  <c r="E1327" i="3"/>
  <c r="F1327" i="3"/>
  <c r="G1327" i="3"/>
  <c r="H1327" i="3"/>
  <c r="J1327" i="3"/>
  <c r="K1327" i="3"/>
  <c r="L1327" i="3"/>
  <c r="M1327" i="3"/>
  <c r="AN1327" i="3"/>
  <c r="BH1327" i="3"/>
  <c r="BI1327" i="3"/>
  <c r="BJ1327" i="3"/>
  <c r="C1328" i="3"/>
  <c r="D1328" i="3"/>
  <c r="E1328" i="3"/>
  <c r="F1328" i="3"/>
  <c r="G1328" i="3"/>
  <c r="H1328" i="3"/>
  <c r="J1328" i="3"/>
  <c r="K1328" i="3"/>
  <c r="L1328" i="3"/>
  <c r="M1328" i="3"/>
  <c r="AN1328" i="3"/>
  <c r="BH1328" i="3"/>
  <c r="BI1328" i="3"/>
  <c r="BJ1328" i="3"/>
  <c r="C1329" i="3"/>
  <c r="D1329" i="3"/>
  <c r="E1329" i="3"/>
  <c r="F1329" i="3"/>
  <c r="G1329" i="3"/>
  <c r="H1329" i="3"/>
  <c r="J1329" i="3"/>
  <c r="K1329" i="3"/>
  <c r="L1329" i="3"/>
  <c r="M1329" i="3"/>
  <c r="AN1329" i="3"/>
  <c r="BH1329" i="3"/>
  <c r="BI1329" i="3"/>
  <c r="BJ1329" i="3"/>
  <c r="C1330" i="3"/>
  <c r="D1330" i="3"/>
  <c r="E1330" i="3"/>
  <c r="F1330" i="3"/>
  <c r="G1330" i="3"/>
  <c r="H1330" i="3"/>
  <c r="J1330" i="3"/>
  <c r="K1330" i="3"/>
  <c r="L1330" i="3"/>
  <c r="M1330" i="3"/>
  <c r="AN1330" i="3"/>
  <c r="BH1330" i="3"/>
  <c r="BI1330" i="3"/>
  <c r="BJ1330" i="3"/>
  <c r="C1331" i="3"/>
  <c r="D1331" i="3"/>
  <c r="E1331" i="3"/>
  <c r="F1331" i="3"/>
  <c r="G1331" i="3"/>
  <c r="H1331" i="3"/>
  <c r="J1331" i="3"/>
  <c r="K1331" i="3"/>
  <c r="L1331" i="3"/>
  <c r="M1331" i="3"/>
  <c r="AN1331" i="3"/>
  <c r="BH1331" i="3"/>
  <c r="BI1331" i="3"/>
  <c r="BJ1331" i="3"/>
  <c r="C1332" i="3"/>
  <c r="D1332" i="3"/>
  <c r="E1332" i="3"/>
  <c r="F1332" i="3"/>
  <c r="G1332" i="3"/>
  <c r="H1332" i="3"/>
  <c r="J1332" i="3"/>
  <c r="K1332" i="3"/>
  <c r="L1332" i="3"/>
  <c r="M1332" i="3"/>
  <c r="AN1332" i="3"/>
  <c r="BH1332" i="3"/>
  <c r="BI1332" i="3"/>
  <c r="BJ1332" i="3"/>
  <c r="C1333" i="3"/>
  <c r="D1333" i="3"/>
  <c r="E1333" i="3"/>
  <c r="F1333" i="3"/>
  <c r="G1333" i="3"/>
  <c r="H1333" i="3"/>
  <c r="J1333" i="3"/>
  <c r="K1333" i="3"/>
  <c r="L1333" i="3"/>
  <c r="M1333" i="3"/>
  <c r="AN1333" i="3"/>
  <c r="BH1333" i="3"/>
  <c r="BI1333" i="3"/>
  <c r="BJ1333" i="3"/>
  <c r="C1334" i="3"/>
  <c r="D1334" i="3"/>
  <c r="E1334" i="3"/>
  <c r="F1334" i="3"/>
  <c r="G1334" i="3"/>
  <c r="H1334" i="3"/>
  <c r="J1334" i="3"/>
  <c r="K1334" i="3"/>
  <c r="L1334" i="3"/>
  <c r="M1334" i="3"/>
  <c r="AN1334" i="3"/>
  <c r="BH1334" i="3"/>
  <c r="BI1334" i="3"/>
  <c r="BJ1334" i="3"/>
  <c r="C1335" i="3"/>
  <c r="D1335" i="3"/>
  <c r="E1335" i="3"/>
  <c r="F1335" i="3"/>
  <c r="G1335" i="3"/>
  <c r="H1335" i="3"/>
  <c r="J1335" i="3"/>
  <c r="K1335" i="3"/>
  <c r="L1335" i="3"/>
  <c r="M1335" i="3"/>
  <c r="AN1335" i="3"/>
  <c r="BH1335" i="3"/>
  <c r="BI1335" i="3"/>
  <c r="BJ1335" i="3"/>
  <c r="C1336" i="3"/>
  <c r="D1336" i="3"/>
  <c r="E1336" i="3"/>
  <c r="F1336" i="3"/>
  <c r="G1336" i="3"/>
  <c r="H1336" i="3"/>
  <c r="J1336" i="3"/>
  <c r="K1336" i="3"/>
  <c r="L1336" i="3"/>
  <c r="M1336" i="3"/>
  <c r="AN1336" i="3"/>
  <c r="BH1336" i="3"/>
  <c r="BI1336" i="3"/>
  <c r="BJ1336" i="3"/>
  <c r="C1337" i="3"/>
  <c r="D1337" i="3"/>
  <c r="E1337" i="3"/>
  <c r="F1337" i="3"/>
  <c r="G1337" i="3"/>
  <c r="H1337" i="3"/>
  <c r="J1337" i="3"/>
  <c r="K1337" i="3"/>
  <c r="L1337" i="3"/>
  <c r="M1337" i="3"/>
  <c r="AN1337" i="3"/>
  <c r="BH1337" i="3"/>
  <c r="BI1337" i="3"/>
  <c r="BJ1337" i="3"/>
  <c r="C1338" i="3"/>
  <c r="D1338" i="3"/>
  <c r="E1338" i="3"/>
  <c r="F1338" i="3"/>
  <c r="G1338" i="3"/>
  <c r="H1338" i="3"/>
  <c r="J1338" i="3"/>
  <c r="K1338" i="3"/>
  <c r="L1338" i="3"/>
  <c r="M1338" i="3"/>
  <c r="AN1338" i="3"/>
  <c r="BH1338" i="3"/>
  <c r="BI1338" i="3"/>
  <c r="BJ1338" i="3"/>
  <c r="C1339" i="3"/>
  <c r="D1339" i="3"/>
  <c r="E1339" i="3"/>
  <c r="F1339" i="3"/>
  <c r="G1339" i="3"/>
  <c r="H1339" i="3"/>
  <c r="J1339" i="3"/>
  <c r="K1339" i="3"/>
  <c r="L1339" i="3"/>
  <c r="M1339" i="3"/>
  <c r="AN1339" i="3"/>
  <c r="BH1339" i="3"/>
  <c r="BI1339" i="3"/>
  <c r="BJ1339" i="3"/>
  <c r="C1340" i="3"/>
  <c r="D1340" i="3"/>
  <c r="E1340" i="3"/>
  <c r="F1340" i="3"/>
  <c r="G1340" i="3"/>
  <c r="H1340" i="3"/>
  <c r="J1340" i="3"/>
  <c r="K1340" i="3"/>
  <c r="L1340" i="3"/>
  <c r="M1340" i="3"/>
  <c r="AN1340" i="3"/>
  <c r="BH1340" i="3"/>
  <c r="BI1340" i="3"/>
  <c r="BJ1340" i="3"/>
  <c r="C1341" i="3"/>
  <c r="D1341" i="3"/>
  <c r="E1341" i="3"/>
  <c r="F1341" i="3"/>
  <c r="G1341" i="3"/>
  <c r="H1341" i="3"/>
  <c r="J1341" i="3"/>
  <c r="K1341" i="3"/>
  <c r="L1341" i="3"/>
  <c r="M1341" i="3"/>
  <c r="AN1341" i="3"/>
  <c r="BH1341" i="3"/>
  <c r="BI1341" i="3"/>
  <c r="BJ1341" i="3"/>
  <c r="C1342" i="3"/>
  <c r="D1342" i="3"/>
  <c r="E1342" i="3"/>
  <c r="F1342" i="3"/>
  <c r="G1342" i="3"/>
  <c r="H1342" i="3"/>
  <c r="J1342" i="3"/>
  <c r="K1342" i="3"/>
  <c r="L1342" i="3"/>
  <c r="M1342" i="3"/>
  <c r="AN1342" i="3"/>
  <c r="BH1342" i="3"/>
  <c r="BI1342" i="3"/>
  <c r="BJ1342" i="3"/>
  <c r="C1343" i="3"/>
  <c r="D1343" i="3"/>
  <c r="E1343" i="3"/>
  <c r="F1343" i="3"/>
  <c r="G1343" i="3"/>
  <c r="H1343" i="3"/>
  <c r="J1343" i="3"/>
  <c r="K1343" i="3"/>
  <c r="L1343" i="3"/>
  <c r="M1343" i="3"/>
  <c r="AN1343" i="3"/>
  <c r="BH1343" i="3"/>
  <c r="BI1343" i="3"/>
  <c r="BJ1343" i="3"/>
  <c r="C1344" i="3"/>
  <c r="D1344" i="3"/>
  <c r="E1344" i="3"/>
  <c r="F1344" i="3"/>
  <c r="G1344" i="3"/>
  <c r="H1344" i="3"/>
  <c r="J1344" i="3"/>
  <c r="K1344" i="3"/>
  <c r="L1344" i="3"/>
  <c r="M1344" i="3"/>
  <c r="AN1344" i="3"/>
  <c r="BH1344" i="3"/>
  <c r="BI1344" i="3"/>
  <c r="BJ1344" i="3"/>
  <c r="C1345" i="3"/>
  <c r="D1345" i="3"/>
  <c r="E1345" i="3"/>
  <c r="F1345" i="3"/>
  <c r="G1345" i="3"/>
  <c r="H1345" i="3"/>
  <c r="J1345" i="3"/>
  <c r="K1345" i="3"/>
  <c r="L1345" i="3"/>
  <c r="M1345" i="3"/>
  <c r="AN1345" i="3"/>
  <c r="BH1345" i="3"/>
  <c r="BI1345" i="3"/>
  <c r="BJ1345" i="3"/>
  <c r="C1346" i="3"/>
  <c r="D1346" i="3"/>
  <c r="E1346" i="3"/>
  <c r="F1346" i="3"/>
  <c r="G1346" i="3"/>
  <c r="H1346" i="3"/>
  <c r="J1346" i="3"/>
  <c r="K1346" i="3"/>
  <c r="L1346" i="3"/>
  <c r="M1346" i="3"/>
  <c r="AN1346" i="3"/>
  <c r="BH1346" i="3"/>
  <c r="BI1346" i="3"/>
  <c r="BJ1346" i="3"/>
  <c r="C1347" i="3"/>
  <c r="D1347" i="3"/>
  <c r="E1347" i="3"/>
  <c r="F1347" i="3"/>
  <c r="G1347" i="3"/>
  <c r="H1347" i="3"/>
  <c r="J1347" i="3"/>
  <c r="K1347" i="3"/>
  <c r="L1347" i="3"/>
  <c r="M1347" i="3"/>
  <c r="AN1347" i="3"/>
  <c r="BH1347" i="3"/>
  <c r="BI1347" i="3"/>
  <c r="BJ1347" i="3"/>
  <c r="C1348" i="3"/>
  <c r="D1348" i="3"/>
  <c r="E1348" i="3"/>
  <c r="F1348" i="3"/>
  <c r="G1348" i="3"/>
  <c r="H1348" i="3"/>
  <c r="J1348" i="3"/>
  <c r="K1348" i="3"/>
  <c r="L1348" i="3"/>
  <c r="M1348" i="3"/>
  <c r="AN1348" i="3"/>
  <c r="BH1348" i="3"/>
  <c r="BI1348" i="3"/>
  <c r="BJ1348" i="3"/>
  <c r="C1349" i="3"/>
  <c r="D1349" i="3"/>
  <c r="E1349" i="3"/>
  <c r="F1349" i="3"/>
  <c r="G1349" i="3"/>
  <c r="H1349" i="3"/>
  <c r="J1349" i="3"/>
  <c r="K1349" i="3"/>
  <c r="L1349" i="3"/>
  <c r="M1349" i="3"/>
  <c r="AN1349" i="3"/>
  <c r="BH1349" i="3"/>
  <c r="BI1349" i="3"/>
  <c r="BJ1349" i="3"/>
  <c r="C1350" i="3"/>
  <c r="D1350" i="3"/>
  <c r="E1350" i="3"/>
  <c r="F1350" i="3"/>
  <c r="G1350" i="3"/>
  <c r="H1350" i="3"/>
  <c r="J1350" i="3"/>
  <c r="K1350" i="3"/>
  <c r="L1350" i="3"/>
  <c r="M1350" i="3"/>
  <c r="AN1350" i="3"/>
  <c r="BH1350" i="3"/>
  <c r="BI1350" i="3"/>
  <c r="BJ1350" i="3"/>
  <c r="C1351" i="3"/>
  <c r="D1351" i="3"/>
  <c r="E1351" i="3"/>
  <c r="F1351" i="3"/>
  <c r="G1351" i="3"/>
  <c r="H1351" i="3"/>
  <c r="J1351" i="3"/>
  <c r="K1351" i="3"/>
  <c r="L1351" i="3"/>
  <c r="M1351" i="3"/>
  <c r="AN1351" i="3"/>
  <c r="BH1351" i="3"/>
  <c r="BI1351" i="3"/>
  <c r="BJ1351" i="3"/>
  <c r="C1352" i="3"/>
  <c r="D1352" i="3"/>
  <c r="E1352" i="3"/>
  <c r="F1352" i="3"/>
  <c r="G1352" i="3"/>
  <c r="H1352" i="3"/>
  <c r="J1352" i="3"/>
  <c r="K1352" i="3"/>
  <c r="L1352" i="3"/>
  <c r="M1352" i="3"/>
  <c r="AN1352" i="3"/>
  <c r="BH1352" i="3"/>
  <c r="BI1352" i="3"/>
  <c r="BJ1352" i="3"/>
  <c r="C1353" i="3"/>
  <c r="D1353" i="3"/>
  <c r="E1353" i="3"/>
  <c r="F1353" i="3"/>
  <c r="G1353" i="3"/>
  <c r="H1353" i="3"/>
  <c r="J1353" i="3"/>
  <c r="K1353" i="3"/>
  <c r="L1353" i="3"/>
  <c r="M1353" i="3"/>
  <c r="AN1353" i="3"/>
  <c r="BH1353" i="3"/>
  <c r="BI1353" i="3"/>
  <c r="BJ1353" i="3"/>
  <c r="C1354" i="3"/>
  <c r="D1354" i="3"/>
  <c r="E1354" i="3"/>
  <c r="F1354" i="3"/>
  <c r="G1354" i="3"/>
  <c r="H1354" i="3"/>
  <c r="J1354" i="3"/>
  <c r="K1354" i="3"/>
  <c r="L1354" i="3"/>
  <c r="M1354" i="3"/>
  <c r="AN1354" i="3"/>
  <c r="BH1354" i="3"/>
  <c r="BI1354" i="3"/>
  <c r="BJ1354" i="3"/>
  <c r="C1355" i="3"/>
  <c r="D1355" i="3"/>
  <c r="E1355" i="3"/>
  <c r="F1355" i="3"/>
  <c r="G1355" i="3"/>
  <c r="H1355" i="3"/>
  <c r="J1355" i="3"/>
  <c r="K1355" i="3"/>
  <c r="L1355" i="3"/>
  <c r="M1355" i="3"/>
  <c r="AN1355" i="3"/>
  <c r="BH1355" i="3"/>
  <c r="BI1355" i="3"/>
  <c r="BJ1355" i="3"/>
  <c r="C1356" i="3"/>
  <c r="D1356" i="3"/>
  <c r="E1356" i="3"/>
  <c r="F1356" i="3"/>
  <c r="G1356" i="3"/>
  <c r="H1356" i="3"/>
  <c r="J1356" i="3"/>
  <c r="K1356" i="3"/>
  <c r="L1356" i="3"/>
  <c r="M1356" i="3"/>
  <c r="AN1356" i="3"/>
  <c r="BH1356" i="3"/>
  <c r="BI1356" i="3"/>
  <c r="BJ1356" i="3"/>
  <c r="C1357" i="3"/>
  <c r="D1357" i="3"/>
  <c r="E1357" i="3"/>
  <c r="F1357" i="3"/>
  <c r="G1357" i="3"/>
  <c r="H1357" i="3"/>
  <c r="J1357" i="3"/>
  <c r="K1357" i="3"/>
  <c r="L1357" i="3"/>
  <c r="M1357" i="3"/>
  <c r="AN1357" i="3"/>
  <c r="BH1357" i="3"/>
  <c r="BI1357" i="3"/>
  <c r="BJ1357" i="3"/>
  <c r="C1358" i="3"/>
  <c r="D1358" i="3"/>
  <c r="E1358" i="3"/>
  <c r="F1358" i="3"/>
  <c r="G1358" i="3"/>
  <c r="H1358" i="3"/>
  <c r="J1358" i="3"/>
  <c r="K1358" i="3"/>
  <c r="L1358" i="3"/>
  <c r="M1358" i="3"/>
  <c r="AN1358" i="3"/>
  <c r="BH1358" i="3"/>
  <c r="BI1358" i="3"/>
  <c r="BJ1358" i="3"/>
  <c r="C1359" i="3"/>
  <c r="D1359" i="3"/>
  <c r="E1359" i="3"/>
  <c r="F1359" i="3"/>
  <c r="G1359" i="3"/>
  <c r="H1359" i="3"/>
  <c r="J1359" i="3"/>
  <c r="K1359" i="3"/>
  <c r="L1359" i="3"/>
  <c r="M1359" i="3"/>
  <c r="AN1359" i="3"/>
  <c r="BH1359" i="3"/>
  <c r="BI1359" i="3"/>
  <c r="BJ1359" i="3"/>
  <c r="C1360" i="3"/>
  <c r="D1360" i="3"/>
  <c r="E1360" i="3"/>
  <c r="F1360" i="3"/>
  <c r="G1360" i="3"/>
  <c r="H1360" i="3"/>
  <c r="J1360" i="3"/>
  <c r="K1360" i="3"/>
  <c r="L1360" i="3"/>
  <c r="M1360" i="3"/>
  <c r="AN1360" i="3"/>
  <c r="BH1360" i="3"/>
  <c r="BI1360" i="3"/>
  <c r="BJ1360" i="3"/>
  <c r="C1361" i="3"/>
  <c r="D1361" i="3"/>
  <c r="E1361" i="3"/>
  <c r="F1361" i="3"/>
  <c r="G1361" i="3"/>
  <c r="H1361" i="3"/>
  <c r="J1361" i="3"/>
  <c r="K1361" i="3"/>
  <c r="L1361" i="3"/>
  <c r="M1361" i="3"/>
  <c r="AN1361" i="3"/>
  <c r="BH1361" i="3"/>
  <c r="BI1361" i="3"/>
  <c r="BJ1361" i="3"/>
  <c r="C1363" i="3"/>
  <c r="D1363" i="3"/>
  <c r="E1363" i="3"/>
  <c r="F1363" i="3"/>
  <c r="G1363" i="3"/>
  <c r="H1363" i="3"/>
  <c r="J1363" i="3"/>
  <c r="K1363" i="3"/>
  <c r="L1363" i="3"/>
  <c r="M1363" i="3"/>
  <c r="AN1363" i="3"/>
  <c r="BH1363" i="3"/>
  <c r="BI1363" i="3"/>
  <c r="BJ1363" i="3"/>
  <c r="C1364" i="3"/>
  <c r="D1364" i="3"/>
  <c r="E1364" i="3"/>
  <c r="F1364" i="3"/>
  <c r="G1364" i="3"/>
  <c r="H1364" i="3"/>
  <c r="J1364" i="3"/>
  <c r="K1364" i="3"/>
  <c r="L1364" i="3"/>
  <c r="M1364" i="3"/>
  <c r="AN1364" i="3"/>
  <c r="AY1364" i="3"/>
  <c r="AZ1364" i="3"/>
  <c r="BH1364" i="3"/>
  <c r="BI1364" i="3"/>
  <c r="BJ1364" i="3"/>
  <c r="C1366" i="3"/>
  <c r="D1366" i="3"/>
  <c r="E1366" i="3"/>
  <c r="F1366" i="3"/>
  <c r="G1366" i="3"/>
  <c r="H1366" i="3"/>
  <c r="J1366" i="3"/>
  <c r="K1366" i="3"/>
  <c r="L1366" i="3"/>
  <c r="M1366" i="3"/>
  <c r="AN1366" i="3"/>
  <c r="BH1366" i="3"/>
  <c r="BI1366" i="3"/>
  <c r="BJ1366" i="3"/>
  <c r="C1367" i="3"/>
  <c r="D1367" i="3"/>
  <c r="E1367" i="3"/>
  <c r="F1367" i="3"/>
  <c r="G1367" i="3"/>
  <c r="H1367" i="3"/>
  <c r="J1367" i="3"/>
  <c r="K1367" i="3"/>
  <c r="L1367" i="3"/>
  <c r="M1367" i="3"/>
  <c r="AN1367" i="3"/>
  <c r="BH1367" i="3"/>
  <c r="BI1367" i="3"/>
  <c r="BJ1367" i="3"/>
  <c r="C1368" i="3"/>
  <c r="D1368" i="3"/>
  <c r="E1368" i="3"/>
  <c r="F1368" i="3"/>
  <c r="G1368" i="3"/>
  <c r="H1368" i="3"/>
  <c r="J1368" i="3"/>
  <c r="K1368" i="3"/>
  <c r="L1368" i="3"/>
  <c r="M1368" i="3"/>
  <c r="AN1368" i="3"/>
  <c r="BH1368" i="3"/>
  <c r="BI1368" i="3"/>
  <c r="BJ1368" i="3"/>
  <c r="C1369" i="3"/>
  <c r="D1369" i="3"/>
  <c r="E1369" i="3"/>
  <c r="F1369" i="3"/>
  <c r="G1369" i="3"/>
  <c r="H1369" i="3"/>
  <c r="J1369" i="3"/>
  <c r="K1369" i="3"/>
  <c r="L1369" i="3"/>
  <c r="M1369" i="3"/>
  <c r="AN1369" i="3"/>
  <c r="BH1369" i="3"/>
  <c r="BI1369" i="3"/>
  <c r="BJ1369" i="3"/>
  <c r="C1370" i="3"/>
  <c r="D1370" i="3"/>
  <c r="E1370" i="3"/>
  <c r="F1370" i="3"/>
  <c r="G1370" i="3"/>
  <c r="H1370" i="3"/>
  <c r="J1370" i="3"/>
  <c r="K1370" i="3"/>
  <c r="L1370" i="3"/>
  <c r="M1370" i="3"/>
  <c r="AN1370" i="3"/>
  <c r="BH1370" i="3"/>
  <c r="BI1370" i="3"/>
  <c r="BJ1370" i="3"/>
  <c r="C1371" i="3"/>
  <c r="D1371" i="3"/>
  <c r="E1371" i="3"/>
  <c r="F1371" i="3"/>
  <c r="G1371" i="3"/>
  <c r="H1371" i="3"/>
  <c r="J1371" i="3"/>
  <c r="K1371" i="3"/>
  <c r="L1371" i="3"/>
  <c r="M1371" i="3"/>
  <c r="AN1371" i="3"/>
  <c r="BH1371" i="3"/>
  <c r="BI1371" i="3"/>
  <c r="BJ1371" i="3"/>
  <c r="C1372" i="3"/>
  <c r="D1372" i="3"/>
  <c r="E1372" i="3"/>
  <c r="F1372" i="3"/>
  <c r="G1372" i="3"/>
  <c r="H1372" i="3"/>
  <c r="J1372" i="3"/>
  <c r="K1372" i="3"/>
  <c r="L1372" i="3"/>
  <c r="M1372" i="3"/>
  <c r="AN1372" i="3"/>
  <c r="BH1372" i="3"/>
  <c r="BI1372" i="3"/>
  <c r="BJ1372" i="3"/>
  <c r="C1373" i="3"/>
  <c r="D1373" i="3"/>
  <c r="E1373" i="3"/>
  <c r="F1373" i="3"/>
  <c r="G1373" i="3"/>
  <c r="H1373" i="3"/>
  <c r="J1373" i="3"/>
  <c r="K1373" i="3"/>
  <c r="L1373" i="3"/>
  <c r="M1373" i="3"/>
  <c r="AN1373" i="3"/>
  <c r="BH1373" i="3"/>
  <c r="BI1373" i="3"/>
  <c r="BJ1373" i="3"/>
  <c r="C1374" i="3"/>
  <c r="D1374" i="3"/>
  <c r="E1374" i="3"/>
  <c r="F1374" i="3"/>
  <c r="G1374" i="3"/>
  <c r="H1374" i="3"/>
  <c r="J1374" i="3"/>
  <c r="K1374" i="3"/>
  <c r="L1374" i="3"/>
  <c r="M1374" i="3"/>
  <c r="AN1374" i="3"/>
  <c r="BH1374" i="3"/>
  <c r="BI1374" i="3"/>
  <c r="BJ1374" i="3"/>
  <c r="C1375" i="3"/>
  <c r="D1375" i="3"/>
  <c r="E1375" i="3"/>
  <c r="F1375" i="3"/>
  <c r="G1375" i="3"/>
  <c r="H1375" i="3"/>
  <c r="J1375" i="3"/>
  <c r="K1375" i="3"/>
  <c r="L1375" i="3"/>
  <c r="M1375" i="3"/>
  <c r="AN1375" i="3"/>
  <c r="BH1375" i="3"/>
  <c r="BI1375" i="3"/>
  <c r="BJ1375" i="3"/>
  <c r="C1376" i="3"/>
  <c r="D1376" i="3"/>
  <c r="E1376" i="3"/>
  <c r="F1376" i="3"/>
  <c r="G1376" i="3"/>
  <c r="H1376" i="3"/>
  <c r="J1376" i="3"/>
  <c r="K1376" i="3"/>
  <c r="L1376" i="3"/>
  <c r="M1376" i="3"/>
  <c r="AN1376" i="3"/>
  <c r="BH1376" i="3"/>
  <c r="BI1376" i="3"/>
  <c r="BJ1376" i="3"/>
  <c r="C1377" i="3"/>
  <c r="D1377" i="3"/>
  <c r="E1377" i="3"/>
  <c r="F1377" i="3"/>
  <c r="G1377" i="3"/>
  <c r="H1377" i="3"/>
  <c r="J1377" i="3"/>
  <c r="K1377" i="3"/>
  <c r="L1377" i="3"/>
  <c r="M1377" i="3"/>
  <c r="AN1377" i="3"/>
  <c r="BH1377" i="3"/>
  <c r="BI1377" i="3"/>
  <c r="BJ1377" i="3"/>
  <c r="C1378" i="3"/>
  <c r="D1378" i="3"/>
  <c r="E1378" i="3"/>
  <c r="F1378" i="3"/>
  <c r="G1378" i="3"/>
  <c r="H1378" i="3"/>
  <c r="J1378" i="3"/>
  <c r="K1378" i="3"/>
  <c r="L1378" i="3"/>
  <c r="M1378" i="3"/>
  <c r="AN1378" i="3"/>
  <c r="BH1378" i="3"/>
  <c r="BI1378" i="3"/>
  <c r="BJ1378" i="3"/>
  <c r="C1379" i="3"/>
  <c r="D1379" i="3"/>
  <c r="E1379" i="3"/>
  <c r="F1379" i="3"/>
  <c r="G1379" i="3"/>
  <c r="H1379" i="3"/>
  <c r="J1379" i="3"/>
  <c r="K1379" i="3"/>
  <c r="L1379" i="3"/>
  <c r="M1379" i="3"/>
  <c r="AN1379" i="3"/>
  <c r="BH1379" i="3"/>
  <c r="BI1379" i="3"/>
  <c r="BJ1379" i="3"/>
  <c r="C1380" i="3"/>
  <c r="D1380" i="3"/>
  <c r="E1380" i="3"/>
  <c r="F1380" i="3"/>
  <c r="G1380" i="3"/>
  <c r="H1380" i="3"/>
  <c r="J1380" i="3"/>
  <c r="K1380" i="3"/>
  <c r="L1380" i="3"/>
  <c r="M1380" i="3"/>
  <c r="AN1380" i="3"/>
  <c r="BH1380" i="3"/>
  <c r="BI1380" i="3"/>
  <c r="BJ1380" i="3"/>
  <c r="C1381" i="3"/>
  <c r="D1381" i="3"/>
  <c r="E1381" i="3"/>
  <c r="F1381" i="3"/>
  <c r="G1381" i="3"/>
  <c r="H1381" i="3"/>
  <c r="J1381" i="3"/>
  <c r="K1381" i="3"/>
  <c r="L1381" i="3"/>
  <c r="M1381" i="3"/>
  <c r="AN1381" i="3"/>
  <c r="BH1381" i="3"/>
  <c r="BI1381" i="3"/>
  <c r="BJ1381" i="3"/>
  <c r="C1382" i="3"/>
  <c r="D1382" i="3"/>
  <c r="E1382" i="3"/>
  <c r="F1382" i="3"/>
  <c r="G1382" i="3"/>
  <c r="H1382" i="3"/>
  <c r="J1382" i="3"/>
  <c r="K1382" i="3"/>
  <c r="L1382" i="3"/>
  <c r="M1382" i="3"/>
  <c r="AN1382" i="3"/>
  <c r="BH1382" i="3"/>
  <c r="BI1382" i="3"/>
  <c r="BJ1382" i="3"/>
  <c r="C1383" i="3"/>
  <c r="D1383" i="3"/>
  <c r="E1383" i="3"/>
  <c r="F1383" i="3"/>
  <c r="G1383" i="3"/>
  <c r="H1383" i="3"/>
  <c r="J1383" i="3"/>
  <c r="K1383" i="3"/>
  <c r="L1383" i="3"/>
  <c r="M1383" i="3"/>
  <c r="AN1383" i="3"/>
  <c r="BH1383" i="3"/>
  <c r="BI1383" i="3"/>
  <c r="BJ1383" i="3"/>
  <c r="C1384" i="3"/>
  <c r="D1384" i="3"/>
  <c r="E1384" i="3"/>
  <c r="F1384" i="3"/>
  <c r="G1384" i="3"/>
  <c r="H1384" i="3"/>
  <c r="J1384" i="3"/>
  <c r="K1384" i="3"/>
  <c r="L1384" i="3"/>
  <c r="M1384" i="3"/>
  <c r="AN1384" i="3"/>
  <c r="BH1384" i="3"/>
  <c r="BI1384" i="3"/>
  <c r="BJ1384" i="3"/>
  <c r="C1385" i="3"/>
  <c r="D1385" i="3"/>
  <c r="E1385" i="3"/>
  <c r="F1385" i="3"/>
  <c r="G1385" i="3"/>
  <c r="H1385" i="3"/>
  <c r="J1385" i="3"/>
  <c r="K1385" i="3"/>
  <c r="L1385" i="3"/>
  <c r="M1385" i="3"/>
  <c r="AN1385" i="3"/>
  <c r="BH1385" i="3"/>
  <c r="BI1385" i="3"/>
  <c r="BJ1385" i="3"/>
  <c r="C1386" i="3"/>
  <c r="D1386" i="3"/>
  <c r="E1386" i="3"/>
  <c r="F1386" i="3"/>
  <c r="G1386" i="3"/>
  <c r="H1386" i="3"/>
  <c r="J1386" i="3"/>
  <c r="K1386" i="3"/>
  <c r="L1386" i="3"/>
  <c r="M1386" i="3"/>
  <c r="AN1386" i="3"/>
  <c r="BH1386" i="3"/>
  <c r="BI1386" i="3"/>
  <c r="BJ1386" i="3"/>
  <c r="C1387" i="3"/>
  <c r="D1387" i="3"/>
  <c r="E1387" i="3"/>
  <c r="F1387" i="3"/>
  <c r="G1387" i="3"/>
  <c r="H1387" i="3"/>
  <c r="J1387" i="3"/>
  <c r="K1387" i="3"/>
  <c r="L1387" i="3"/>
  <c r="M1387" i="3"/>
  <c r="AN1387" i="3"/>
  <c r="BH1387" i="3"/>
  <c r="BI1387" i="3"/>
  <c r="BJ1387" i="3"/>
  <c r="C1388" i="3"/>
  <c r="D1388" i="3"/>
  <c r="E1388" i="3"/>
  <c r="F1388" i="3"/>
  <c r="G1388" i="3"/>
  <c r="H1388" i="3"/>
  <c r="J1388" i="3"/>
  <c r="K1388" i="3"/>
  <c r="L1388" i="3"/>
  <c r="M1388" i="3"/>
  <c r="AN1388" i="3"/>
  <c r="BH1388" i="3"/>
  <c r="BI1388" i="3"/>
  <c r="BJ1388" i="3"/>
  <c r="C1389" i="3"/>
  <c r="D1389" i="3"/>
  <c r="E1389" i="3"/>
  <c r="F1389" i="3"/>
  <c r="G1389" i="3"/>
  <c r="H1389" i="3"/>
  <c r="J1389" i="3"/>
  <c r="K1389" i="3"/>
  <c r="L1389" i="3"/>
  <c r="M1389" i="3"/>
  <c r="AN1389" i="3"/>
  <c r="BH1389" i="3"/>
  <c r="BI1389" i="3"/>
  <c r="BJ1389" i="3"/>
  <c r="C1390" i="3"/>
  <c r="D1390" i="3"/>
  <c r="E1390" i="3"/>
  <c r="F1390" i="3"/>
  <c r="G1390" i="3"/>
  <c r="H1390" i="3"/>
  <c r="J1390" i="3"/>
  <c r="K1390" i="3"/>
  <c r="L1390" i="3"/>
  <c r="M1390" i="3"/>
  <c r="AN1390" i="3"/>
  <c r="BH1390" i="3"/>
  <c r="BI1390" i="3"/>
  <c r="BJ1390" i="3"/>
  <c r="C1391" i="3"/>
  <c r="D1391" i="3"/>
  <c r="E1391" i="3"/>
  <c r="F1391" i="3"/>
  <c r="G1391" i="3"/>
  <c r="H1391" i="3"/>
  <c r="J1391" i="3"/>
  <c r="K1391" i="3"/>
  <c r="L1391" i="3"/>
  <c r="M1391" i="3"/>
  <c r="AN1391" i="3"/>
  <c r="BH1391" i="3"/>
  <c r="BI1391" i="3"/>
  <c r="BJ1391" i="3"/>
  <c r="C1392" i="3"/>
  <c r="D1392" i="3"/>
  <c r="E1392" i="3"/>
  <c r="F1392" i="3"/>
  <c r="G1392" i="3"/>
  <c r="H1392" i="3"/>
  <c r="J1392" i="3"/>
  <c r="K1392" i="3"/>
  <c r="L1392" i="3"/>
  <c r="M1392" i="3"/>
  <c r="AN1392" i="3"/>
  <c r="BH1392" i="3"/>
  <c r="BI1392" i="3"/>
  <c r="BJ1392" i="3"/>
  <c r="C1393" i="3"/>
  <c r="D1393" i="3"/>
  <c r="E1393" i="3"/>
  <c r="F1393" i="3"/>
  <c r="G1393" i="3"/>
  <c r="H1393" i="3"/>
  <c r="J1393" i="3"/>
  <c r="K1393" i="3"/>
  <c r="L1393" i="3"/>
  <c r="M1393" i="3"/>
  <c r="AN1393" i="3"/>
  <c r="BH1393" i="3"/>
  <c r="BI1393" i="3"/>
  <c r="BJ1393" i="3"/>
  <c r="C1394" i="3"/>
  <c r="D1394" i="3"/>
  <c r="E1394" i="3"/>
  <c r="F1394" i="3"/>
  <c r="G1394" i="3"/>
  <c r="H1394" i="3"/>
  <c r="J1394" i="3"/>
  <c r="K1394" i="3"/>
  <c r="L1394" i="3"/>
  <c r="M1394" i="3"/>
  <c r="AN1394" i="3"/>
  <c r="BH1394" i="3"/>
  <c r="BI1394" i="3"/>
  <c r="BJ1394" i="3"/>
  <c r="C1395" i="3"/>
  <c r="D1395" i="3"/>
  <c r="E1395" i="3"/>
  <c r="F1395" i="3"/>
  <c r="G1395" i="3"/>
  <c r="H1395" i="3"/>
  <c r="J1395" i="3"/>
  <c r="K1395" i="3"/>
  <c r="L1395" i="3"/>
  <c r="M1395" i="3"/>
  <c r="AN1395" i="3"/>
  <c r="BH1395" i="3"/>
  <c r="BI1395" i="3"/>
  <c r="BJ1395" i="3"/>
  <c r="C1396" i="3"/>
  <c r="D1396" i="3"/>
  <c r="E1396" i="3"/>
  <c r="F1396" i="3"/>
  <c r="G1396" i="3"/>
  <c r="H1396" i="3"/>
  <c r="J1396" i="3"/>
  <c r="K1396" i="3"/>
  <c r="L1396" i="3"/>
  <c r="M1396" i="3"/>
  <c r="AN1396" i="3"/>
  <c r="BH1396" i="3"/>
  <c r="BI1396" i="3"/>
  <c r="BJ1396" i="3"/>
  <c r="C1397" i="3"/>
  <c r="D1397" i="3"/>
  <c r="E1397" i="3"/>
  <c r="F1397" i="3"/>
  <c r="G1397" i="3"/>
  <c r="H1397" i="3"/>
  <c r="J1397" i="3"/>
  <c r="K1397" i="3"/>
  <c r="L1397" i="3"/>
  <c r="M1397" i="3"/>
  <c r="AN1397" i="3"/>
  <c r="BH1397" i="3"/>
  <c r="BI1397" i="3"/>
  <c r="BJ1397" i="3"/>
  <c r="C1398" i="3"/>
  <c r="D1398" i="3"/>
  <c r="E1398" i="3"/>
  <c r="F1398" i="3"/>
  <c r="G1398" i="3"/>
  <c r="H1398" i="3"/>
  <c r="J1398" i="3"/>
  <c r="K1398" i="3"/>
  <c r="L1398" i="3"/>
  <c r="M1398" i="3"/>
  <c r="AN1398" i="3"/>
  <c r="BH1398" i="3"/>
  <c r="BI1398" i="3"/>
  <c r="BJ1398" i="3"/>
  <c r="C1399" i="3"/>
  <c r="D1399" i="3"/>
  <c r="E1399" i="3"/>
  <c r="F1399" i="3"/>
  <c r="G1399" i="3"/>
  <c r="H1399" i="3"/>
  <c r="J1399" i="3"/>
  <c r="K1399" i="3"/>
  <c r="L1399" i="3"/>
  <c r="M1399" i="3"/>
  <c r="AN1399" i="3"/>
  <c r="BH1399" i="3"/>
  <c r="BI1399" i="3"/>
  <c r="BJ1399" i="3"/>
  <c r="C1400" i="3"/>
  <c r="D1400" i="3"/>
  <c r="E1400" i="3"/>
  <c r="F1400" i="3"/>
  <c r="G1400" i="3"/>
  <c r="H1400" i="3"/>
  <c r="J1400" i="3"/>
  <c r="K1400" i="3"/>
  <c r="L1400" i="3"/>
  <c r="M1400" i="3"/>
  <c r="AN1400" i="3"/>
  <c r="BH1400" i="3"/>
  <c r="BI1400" i="3"/>
  <c r="BJ1400" i="3"/>
  <c r="C1401" i="3"/>
  <c r="D1401" i="3"/>
  <c r="E1401" i="3"/>
  <c r="F1401" i="3"/>
  <c r="G1401" i="3"/>
  <c r="H1401" i="3"/>
  <c r="J1401" i="3"/>
  <c r="K1401" i="3"/>
  <c r="L1401" i="3"/>
  <c r="M1401" i="3"/>
  <c r="AN1401" i="3"/>
  <c r="BH1401" i="3"/>
  <c r="BI1401" i="3"/>
  <c r="BJ1401" i="3"/>
  <c r="C1402" i="3"/>
  <c r="D1402" i="3"/>
  <c r="E1402" i="3"/>
  <c r="F1402" i="3"/>
  <c r="G1402" i="3"/>
  <c r="H1402" i="3"/>
  <c r="J1402" i="3"/>
  <c r="K1402" i="3"/>
  <c r="L1402" i="3"/>
  <c r="M1402" i="3"/>
  <c r="AN1402" i="3"/>
  <c r="BH1402" i="3"/>
  <c r="BI1402" i="3"/>
  <c r="BJ1402" i="3"/>
  <c r="C1403" i="3"/>
  <c r="D1403" i="3"/>
  <c r="E1403" i="3"/>
  <c r="F1403" i="3"/>
  <c r="G1403" i="3"/>
  <c r="H1403" i="3"/>
  <c r="J1403" i="3"/>
  <c r="K1403" i="3"/>
  <c r="L1403" i="3"/>
  <c r="M1403" i="3"/>
  <c r="AN1403" i="3"/>
  <c r="BH1403" i="3"/>
  <c r="BI1403" i="3"/>
  <c r="BJ1403" i="3"/>
  <c r="C1404" i="3"/>
  <c r="D1404" i="3"/>
  <c r="E1404" i="3"/>
  <c r="F1404" i="3"/>
  <c r="G1404" i="3"/>
  <c r="H1404" i="3"/>
  <c r="J1404" i="3"/>
  <c r="K1404" i="3"/>
  <c r="L1404" i="3"/>
  <c r="M1404" i="3"/>
  <c r="AN1404" i="3"/>
  <c r="BH1404" i="3"/>
  <c r="BI1404" i="3"/>
  <c r="BJ1404" i="3"/>
  <c r="C1405" i="3"/>
  <c r="D1405" i="3"/>
  <c r="E1405" i="3"/>
  <c r="F1405" i="3"/>
  <c r="G1405" i="3"/>
  <c r="H1405" i="3"/>
  <c r="J1405" i="3"/>
  <c r="K1405" i="3"/>
  <c r="L1405" i="3"/>
  <c r="M1405" i="3"/>
  <c r="AN1405" i="3"/>
  <c r="BH1405" i="3"/>
  <c r="BI1405" i="3"/>
  <c r="BJ1405" i="3"/>
  <c r="C1406" i="3"/>
  <c r="D1406" i="3"/>
  <c r="E1406" i="3"/>
  <c r="F1406" i="3"/>
  <c r="G1406" i="3"/>
  <c r="H1406" i="3"/>
  <c r="J1406" i="3"/>
  <c r="K1406" i="3"/>
  <c r="L1406" i="3"/>
  <c r="M1406" i="3"/>
  <c r="AN1406" i="3"/>
  <c r="BH1406" i="3"/>
  <c r="BI1406" i="3"/>
  <c r="BJ1406" i="3"/>
  <c r="C1407" i="3"/>
  <c r="D1407" i="3"/>
  <c r="E1407" i="3"/>
  <c r="F1407" i="3"/>
  <c r="G1407" i="3"/>
  <c r="H1407" i="3"/>
  <c r="J1407" i="3"/>
  <c r="K1407" i="3"/>
  <c r="L1407" i="3"/>
  <c r="M1407" i="3"/>
  <c r="AN1407" i="3"/>
  <c r="BH1407" i="3"/>
  <c r="BI1407" i="3"/>
  <c r="BJ1407" i="3"/>
  <c r="C1408" i="3"/>
  <c r="D1408" i="3"/>
  <c r="E1408" i="3"/>
  <c r="F1408" i="3"/>
  <c r="G1408" i="3"/>
  <c r="H1408" i="3"/>
  <c r="J1408" i="3"/>
  <c r="K1408" i="3"/>
  <c r="L1408" i="3"/>
  <c r="M1408" i="3"/>
  <c r="AN1408" i="3"/>
  <c r="BH1408" i="3"/>
  <c r="BI1408" i="3"/>
  <c r="BJ1408" i="3"/>
  <c r="C1409" i="3"/>
  <c r="D1409" i="3"/>
  <c r="E1409" i="3"/>
  <c r="F1409" i="3"/>
  <c r="G1409" i="3"/>
  <c r="H1409" i="3"/>
  <c r="J1409" i="3"/>
  <c r="K1409" i="3"/>
  <c r="L1409" i="3"/>
  <c r="M1409" i="3"/>
  <c r="AN1409" i="3"/>
  <c r="BH1409" i="3"/>
  <c r="BI1409" i="3"/>
  <c r="BJ1409" i="3"/>
  <c r="C1410" i="3"/>
  <c r="D1410" i="3"/>
  <c r="E1410" i="3"/>
  <c r="F1410" i="3"/>
  <c r="G1410" i="3"/>
  <c r="H1410" i="3"/>
  <c r="J1410" i="3"/>
  <c r="K1410" i="3"/>
  <c r="L1410" i="3"/>
  <c r="M1410" i="3"/>
  <c r="AN1410" i="3"/>
  <c r="BH1410" i="3"/>
  <c r="BI1410" i="3"/>
  <c r="BJ1410" i="3"/>
  <c r="C1411" i="3"/>
  <c r="D1411" i="3"/>
  <c r="E1411" i="3"/>
  <c r="F1411" i="3"/>
  <c r="G1411" i="3"/>
  <c r="H1411" i="3"/>
  <c r="J1411" i="3"/>
  <c r="K1411" i="3"/>
  <c r="L1411" i="3"/>
  <c r="M1411" i="3"/>
  <c r="AN1411" i="3"/>
  <c r="BH1411" i="3"/>
  <c r="BI1411" i="3"/>
  <c r="BJ1411" i="3"/>
  <c r="C1412" i="3"/>
  <c r="D1412" i="3"/>
  <c r="E1412" i="3"/>
  <c r="F1412" i="3"/>
  <c r="G1412" i="3"/>
  <c r="H1412" i="3"/>
  <c r="J1412" i="3"/>
  <c r="K1412" i="3"/>
  <c r="L1412" i="3"/>
  <c r="M1412" i="3"/>
  <c r="AN1412" i="3"/>
  <c r="BH1412" i="3"/>
  <c r="BI1412" i="3"/>
  <c r="BJ1412" i="3"/>
  <c r="C1413" i="3"/>
  <c r="D1413" i="3"/>
  <c r="E1413" i="3"/>
  <c r="F1413" i="3"/>
  <c r="G1413" i="3"/>
  <c r="H1413" i="3"/>
  <c r="J1413" i="3"/>
  <c r="K1413" i="3"/>
  <c r="L1413" i="3"/>
  <c r="M1413" i="3"/>
  <c r="AN1413" i="3"/>
  <c r="BH1413" i="3"/>
  <c r="BI1413" i="3"/>
  <c r="BJ1413" i="3"/>
  <c r="C1414" i="3"/>
  <c r="D1414" i="3"/>
  <c r="E1414" i="3"/>
  <c r="F1414" i="3"/>
  <c r="G1414" i="3"/>
  <c r="H1414" i="3"/>
  <c r="J1414" i="3"/>
  <c r="K1414" i="3"/>
  <c r="L1414" i="3"/>
  <c r="M1414" i="3"/>
  <c r="AN1414" i="3"/>
  <c r="BH1414" i="3"/>
  <c r="BI1414" i="3"/>
  <c r="BJ1414" i="3"/>
  <c r="C1415" i="3"/>
  <c r="D1415" i="3"/>
  <c r="E1415" i="3"/>
  <c r="F1415" i="3"/>
  <c r="G1415" i="3"/>
  <c r="H1415" i="3"/>
  <c r="J1415" i="3"/>
  <c r="K1415" i="3"/>
  <c r="L1415" i="3"/>
  <c r="M1415" i="3"/>
  <c r="AN1415" i="3"/>
  <c r="BH1415" i="3"/>
  <c r="BI1415" i="3"/>
  <c r="BJ1415" i="3"/>
  <c r="C1416" i="3"/>
  <c r="D1416" i="3"/>
  <c r="E1416" i="3"/>
  <c r="F1416" i="3"/>
  <c r="G1416" i="3"/>
  <c r="H1416" i="3"/>
  <c r="J1416" i="3"/>
  <c r="K1416" i="3"/>
  <c r="L1416" i="3"/>
  <c r="M1416" i="3"/>
  <c r="AN1416" i="3"/>
  <c r="BH1416" i="3"/>
  <c r="BI1416" i="3"/>
  <c r="BJ1416" i="3"/>
  <c r="C1417" i="3"/>
  <c r="D1417" i="3"/>
  <c r="E1417" i="3"/>
  <c r="F1417" i="3"/>
  <c r="G1417" i="3"/>
  <c r="H1417" i="3"/>
  <c r="J1417" i="3"/>
  <c r="K1417" i="3"/>
  <c r="L1417" i="3"/>
  <c r="M1417" i="3"/>
  <c r="AN1417" i="3"/>
  <c r="BH1417" i="3"/>
  <c r="BI1417" i="3"/>
  <c r="BJ1417" i="3"/>
  <c r="C1418" i="3"/>
  <c r="D1418" i="3"/>
  <c r="E1418" i="3"/>
  <c r="F1418" i="3"/>
  <c r="G1418" i="3"/>
  <c r="H1418" i="3"/>
  <c r="J1418" i="3"/>
  <c r="K1418" i="3"/>
  <c r="L1418" i="3"/>
  <c r="M1418" i="3"/>
  <c r="AN1418" i="3"/>
  <c r="BH1418" i="3"/>
  <c r="BI1418" i="3"/>
  <c r="BJ1418" i="3"/>
  <c r="C1419" i="3"/>
  <c r="D1419" i="3"/>
  <c r="E1419" i="3"/>
  <c r="F1419" i="3"/>
  <c r="G1419" i="3"/>
  <c r="H1419" i="3"/>
  <c r="J1419" i="3"/>
  <c r="K1419" i="3"/>
  <c r="L1419" i="3"/>
  <c r="M1419" i="3"/>
  <c r="AN1419" i="3"/>
  <c r="BH1419" i="3"/>
  <c r="BI1419" i="3"/>
  <c r="BJ1419" i="3"/>
  <c r="C1420" i="3"/>
  <c r="D1420" i="3"/>
  <c r="E1420" i="3"/>
  <c r="F1420" i="3"/>
  <c r="G1420" i="3"/>
  <c r="H1420" i="3"/>
  <c r="J1420" i="3"/>
  <c r="K1420" i="3"/>
  <c r="L1420" i="3"/>
  <c r="M1420" i="3"/>
  <c r="AN1420" i="3"/>
  <c r="BH1420" i="3"/>
  <c r="BI1420" i="3"/>
  <c r="BJ1420" i="3"/>
  <c r="C1421" i="3"/>
  <c r="D1421" i="3"/>
  <c r="E1421" i="3"/>
  <c r="F1421" i="3"/>
  <c r="G1421" i="3"/>
  <c r="H1421" i="3"/>
  <c r="J1421" i="3"/>
  <c r="K1421" i="3"/>
  <c r="L1421" i="3"/>
  <c r="M1421" i="3"/>
  <c r="AN1421" i="3"/>
  <c r="BH1421" i="3"/>
  <c r="BI1421" i="3"/>
  <c r="BJ1421" i="3"/>
  <c r="C1422" i="3"/>
  <c r="D1422" i="3"/>
  <c r="E1422" i="3"/>
  <c r="F1422" i="3"/>
  <c r="G1422" i="3"/>
  <c r="H1422" i="3"/>
  <c r="J1422" i="3"/>
  <c r="K1422" i="3"/>
  <c r="L1422" i="3"/>
  <c r="M1422" i="3"/>
  <c r="AN1422" i="3"/>
  <c r="BH1422" i="3"/>
  <c r="BI1422" i="3"/>
  <c r="BJ1422" i="3"/>
  <c r="C1423" i="3"/>
  <c r="D1423" i="3"/>
  <c r="E1423" i="3"/>
  <c r="F1423" i="3"/>
  <c r="G1423" i="3"/>
  <c r="H1423" i="3"/>
  <c r="J1423" i="3"/>
  <c r="K1423" i="3"/>
  <c r="L1423" i="3"/>
  <c r="M1423" i="3"/>
  <c r="AN1423" i="3"/>
  <c r="BH1423" i="3"/>
  <c r="BI1423" i="3"/>
  <c r="BJ1423" i="3"/>
  <c r="C1424" i="3"/>
  <c r="D1424" i="3"/>
  <c r="E1424" i="3"/>
  <c r="F1424" i="3"/>
  <c r="G1424" i="3"/>
  <c r="H1424" i="3"/>
  <c r="J1424" i="3"/>
  <c r="K1424" i="3"/>
  <c r="L1424" i="3"/>
  <c r="M1424" i="3"/>
  <c r="AN1424" i="3"/>
  <c r="BH1424" i="3"/>
  <c r="BI1424" i="3"/>
  <c r="BJ1424" i="3"/>
  <c r="C1425" i="3"/>
  <c r="D1425" i="3"/>
  <c r="E1425" i="3"/>
  <c r="F1425" i="3"/>
  <c r="G1425" i="3"/>
  <c r="H1425" i="3"/>
  <c r="J1425" i="3"/>
  <c r="K1425" i="3"/>
  <c r="L1425" i="3"/>
  <c r="M1425" i="3"/>
  <c r="AN1425" i="3"/>
  <c r="BH1425" i="3"/>
  <c r="BI1425" i="3"/>
  <c r="BJ1425" i="3"/>
  <c r="C1426" i="3"/>
  <c r="D1426" i="3"/>
  <c r="E1426" i="3"/>
  <c r="F1426" i="3"/>
  <c r="G1426" i="3"/>
  <c r="H1426" i="3"/>
  <c r="J1426" i="3"/>
  <c r="K1426" i="3"/>
  <c r="L1426" i="3"/>
  <c r="M1426" i="3"/>
  <c r="AN1426" i="3"/>
  <c r="BH1426" i="3"/>
  <c r="BI1426" i="3"/>
  <c r="BJ1426" i="3"/>
  <c r="C1427" i="3"/>
  <c r="D1427" i="3"/>
  <c r="E1427" i="3"/>
  <c r="F1427" i="3"/>
  <c r="G1427" i="3"/>
  <c r="H1427" i="3"/>
  <c r="J1427" i="3"/>
  <c r="K1427" i="3"/>
  <c r="L1427" i="3"/>
  <c r="M1427" i="3"/>
  <c r="AN1427" i="3"/>
  <c r="BH1427" i="3"/>
  <c r="BI1427" i="3"/>
  <c r="BJ1427" i="3"/>
  <c r="C1428" i="3"/>
  <c r="D1428" i="3"/>
  <c r="E1428" i="3"/>
  <c r="F1428" i="3"/>
  <c r="G1428" i="3"/>
  <c r="H1428" i="3"/>
  <c r="J1428" i="3"/>
  <c r="K1428" i="3"/>
  <c r="L1428" i="3"/>
  <c r="M1428" i="3"/>
  <c r="AN1428" i="3"/>
  <c r="BH1428" i="3"/>
  <c r="BI1428" i="3"/>
  <c r="BJ1428" i="3"/>
  <c r="C1429" i="3"/>
  <c r="D1429" i="3"/>
  <c r="E1429" i="3"/>
  <c r="F1429" i="3"/>
  <c r="G1429" i="3"/>
  <c r="H1429" i="3"/>
  <c r="J1429" i="3"/>
  <c r="K1429" i="3"/>
  <c r="L1429" i="3"/>
  <c r="M1429" i="3"/>
  <c r="AN1429" i="3"/>
  <c r="BH1429" i="3"/>
  <c r="BI1429" i="3"/>
  <c r="BJ1429" i="3"/>
  <c r="C1430" i="3"/>
  <c r="D1430" i="3"/>
  <c r="E1430" i="3"/>
  <c r="F1430" i="3"/>
  <c r="G1430" i="3"/>
  <c r="H1430" i="3"/>
  <c r="J1430" i="3"/>
  <c r="K1430" i="3"/>
  <c r="L1430" i="3"/>
  <c r="M1430" i="3"/>
  <c r="AN1430" i="3"/>
  <c r="BH1430" i="3"/>
  <c r="BI1430" i="3"/>
  <c r="BJ1430" i="3"/>
  <c r="C1431" i="3"/>
  <c r="D1431" i="3"/>
  <c r="E1431" i="3"/>
  <c r="F1431" i="3"/>
  <c r="G1431" i="3"/>
  <c r="H1431" i="3"/>
  <c r="J1431" i="3"/>
  <c r="K1431" i="3"/>
  <c r="L1431" i="3"/>
  <c r="M1431" i="3"/>
  <c r="AN1431" i="3"/>
  <c r="BH1431" i="3"/>
  <c r="BI1431" i="3"/>
  <c r="BJ1431" i="3"/>
  <c r="C1432" i="3"/>
  <c r="D1432" i="3"/>
  <c r="E1432" i="3"/>
  <c r="F1432" i="3"/>
  <c r="G1432" i="3"/>
  <c r="H1432" i="3"/>
  <c r="J1432" i="3"/>
  <c r="K1432" i="3"/>
  <c r="L1432" i="3"/>
  <c r="M1432" i="3"/>
  <c r="AN1432" i="3"/>
  <c r="BH1432" i="3"/>
  <c r="BI1432" i="3"/>
  <c r="BJ1432" i="3"/>
  <c r="C1433" i="3"/>
  <c r="D1433" i="3"/>
  <c r="E1433" i="3"/>
  <c r="F1433" i="3"/>
  <c r="G1433" i="3"/>
  <c r="H1433" i="3"/>
  <c r="J1433" i="3"/>
  <c r="K1433" i="3"/>
  <c r="L1433" i="3"/>
  <c r="M1433" i="3"/>
  <c r="AN1433" i="3"/>
  <c r="BH1433" i="3"/>
  <c r="BI1433" i="3"/>
  <c r="BJ1433" i="3"/>
  <c r="C1434" i="3"/>
  <c r="D1434" i="3"/>
  <c r="E1434" i="3"/>
  <c r="F1434" i="3"/>
  <c r="G1434" i="3"/>
  <c r="H1434" i="3"/>
  <c r="J1434" i="3"/>
  <c r="K1434" i="3"/>
  <c r="L1434" i="3"/>
  <c r="M1434" i="3"/>
  <c r="AN1434" i="3"/>
  <c r="BH1434" i="3"/>
  <c r="BI1434" i="3"/>
  <c r="BJ1434" i="3"/>
  <c r="C1435" i="3"/>
  <c r="D1435" i="3"/>
  <c r="E1435" i="3"/>
  <c r="F1435" i="3"/>
  <c r="G1435" i="3"/>
  <c r="H1435" i="3"/>
  <c r="J1435" i="3"/>
  <c r="K1435" i="3"/>
  <c r="L1435" i="3"/>
  <c r="M1435" i="3"/>
  <c r="AN1435" i="3"/>
  <c r="BH1435" i="3"/>
  <c r="BI1435" i="3"/>
  <c r="BJ1435" i="3"/>
  <c r="C1436" i="3"/>
  <c r="D1436" i="3"/>
  <c r="E1436" i="3"/>
  <c r="F1436" i="3"/>
  <c r="G1436" i="3"/>
  <c r="H1436" i="3"/>
  <c r="J1436" i="3"/>
  <c r="K1436" i="3"/>
  <c r="L1436" i="3"/>
  <c r="M1436" i="3"/>
  <c r="AN1436" i="3"/>
  <c r="BH1436" i="3"/>
  <c r="BI1436" i="3"/>
  <c r="BJ1436" i="3"/>
  <c r="C1437" i="3"/>
  <c r="D1437" i="3"/>
  <c r="E1437" i="3"/>
  <c r="F1437" i="3"/>
  <c r="G1437" i="3"/>
  <c r="H1437" i="3"/>
  <c r="J1437" i="3"/>
  <c r="K1437" i="3"/>
  <c r="L1437" i="3"/>
  <c r="M1437" i="3"/>
  <c r="AN1437" i="3"/>
  <c r="BH1437" i="3"/>
  <c r="BI1437" i="3"/>
  <c r="BJ1437" i="3"/>
  <c r="C1438" i="3"/>
  <c r="D1438" i="3"/>
  <c r="E1438" i="3"/>
  <c r="F1438" i="3"/>
  <c r="G1438" i="3"/>
  <c r="H1438" i="3"/>
  <c r="J1438" i="3"/>
  <c r="K1438" i="3"/>
  <c r="L1438" i="3"/>
  <c r="M1438" i="3"/>
  <c r="AN1438" i="3"/>
  <c r="BH1438" i="3"/>
  <c r="BI1438" i="3"/>
  <c r="BJ1438" i="3"/>
  <c r="C1439" i="3"/>
  <c r="D1439" i="3"/>
  <c r="E1439" i="3"/>
  <c r="F1439" i="3"/>
  <c r="G1439" i="3"/>
  <c r="H1439" i="3"/>
  <c r="J1439" i="3"/>
  <c r="K1439" i="3"/>
  <c r="L1439" i="3"/>
  <c r="M1439" i="3"/>
  <c r="AN1439" i="3"/>
  <c r="BH1439" i="3"/>
  <c r="BI1439" i="3"/>
  <c r="BJ1439" i="3"/>
  <c r="C1440" i="3"/>
  <c r="D1440" i="3"/>
  <c r="E1440" i="3"/>
  <c r="F1440" i="3"/>
  <c r="G1440" i="3"/>
  <c r="H1440" i="3"/>
  <c r="J1440" i="3"/>
  <c r="K1440" i="3"/>
  <c r="L1440" i="3"/>
  <c r="M1440" i="3"/>
  <c r="AN1440" i="3"/>
  <c r="BH1440" i="3"/>
  <c r="BI1440" i="3"/>
  <c r="BJ1440" i="3"/>
  <c r="C1441" i="3"/>
  <c r="D1441" i="3"/>
  <c r="E1441" i="3"/>
  <c r="F1441" i="3"/>
  <c r="G1441" i="3"/>
  <c r="H1441" i="3"/>
  <c r="J1441" i="3"/>
  <c r="K1441" i="3"/>
  <c r="L1441" i="3"/>
  <c r="M1441" i="3"/>
  <c r="AN1441" i="3"/>
  <c r="BH1441" i="3"/>
  <c r="BI1441" i="3"/>
  <c r="BJ1441" i="3"/>
  <c r="C1442" i="3"/>
  <c r="D1442" i="3"/>
  <c r="E1442" i="3"/>
  <c r="F1442" i="3"/>
  <c r="G1442" i="3"/>
  <c r="H1442" i="3"/>
  <c r="J1442" i="3"/>
  <c r="K1442" i="3"/>
  <c r="L1442" i="3"/>
  <c r="M1442" i="3"/>
  <c r="AN1442" i="3"/>
  <c r="BH1442" i="3"/>
  <c r="BI1442" i="3"/>
  <c r="BJ1442" i="3"/>
  <c r="C1443" i="3"/>
  <c r="D1443" i="3"/>
  <c r="E1443" i="3"/>
  <c r="F1443" i="3"/>
  <c r="G1443" i="3"/>
  <c r="H1443" i="3"/>
  <c r="J1443" i="3"/>
  <c r="K1443" i="3"/>
  <c r="L1443" i="3"/>
  <c r="M1443" i="3"/>
  <c r="AN1443" i="3"/>
  <c r="BH1443" i="3"/>
  <c r="BI1443" i="3"/>
  <c r="BJ1443" i="3"/>
  <c r="C1444" i="3"/>
  <c r="D1444" i="3"/>
  <c r="E1444" i="3"/>
  <c r="F1444" i="3"/>
  <c r="G1444" i="3"/>
  <c r="H1444" i="3"/>
  <c r="J1444" i="3"/>
  <c r="K1444" i="3"/>
  <c r="L1444" i="3"/>
  <c r="M1444" i="3"/>
  <c r="AN1444" i="3"/>
  <c r="BH1444" i="3"/>
  <c r="BI1444" i="3"/>
  <c r="BJ1444" i="3"/>
  <c r="C1445" i="3"/>
  <c r="D1445" i="3"/>
  <c r="E1445" i="3"/>
  <c r="F1445" i="3"/>
  <c r="G1445" i="3"/>
  <c r="H1445" i="3"/>
  <c r="J1445" i="3"/>
  <c r="K1445" i="3"/>
  <c r="L1445" i="3"/>
  <c r="M1445" i="3"/>
  <c r="AN1445" i="3"/>
  <c r="BH1445" i="3"/>
  <c r="BI1445" i="3"/>
  <c r="BJ1445" i="3"/>
  <c r="C1446" i="3"/>
  <c r="D1446" i="3"/>
  <c r="E1446" i="3"/>
  <c r="F1446" i="3"/>
  <c r="G1446" i="3"/>
  <c r="H1446" i="3"/>
  <c r="J1446" i="3"/>
  <c r="K1446" i="3"/>
  <c r="L1446" i="3"/>
  <c r="M1446" i="3"/>
  <c r="AN1446" i="3"/>
  <c r="BH1446" i="3"/>
  <c r="BI1446" i="3"/>
  <c r="BJ1446" i="3"/>
  <c r="C1447" i="3"/>
  <c r="D1447" i="3"/>
  <c r="E1447" i="3"/>
  <c r="F1447" i="3"/>
  <c r="G1447" i="3"/>
  <c r="H1447" i="3"/>
  <c r="J1447" i="3"/>
  <c r="K1447" i="3"/>
  <c r="L1447" i="3"/>
  <c r="M1447" i="3"/>
  <c r="AN1447" i="3"/>
  <c r="BH1447" i="3"/>
  <c r="BI1447" i="3"/>
  <c r="BJ1447" i="3"/>
  <c r="C1448" i="3"/>
  <c r="D1448" i="3"/>
  <c r="E1448" i="3"/>
  <c r="F1448" i="3"/>
  <c r="G1448" i="3"/>
  <c r="H1448" i="3"/>
  <c r="J1448" i="3"/>
  <c r="K1448" i="3"/>
  <c r="L1448" i="3"/>
  <c r="M1448" i="3"/>
  <c r="AN1448" i="3"/>
  <c r="BH1448" i="3"/>
  <c r="BI1448" i="3"/>
  <c r="BJ1448" i="3"/>
  <c r="C1449" i="3"/>
  <c r="D1449" i="3"/>
  <c r="E1449" i="3"/>
  <c r="F1449" i="3"/>
  <c r="G1449" i="3"/>
  <c r="H1449" i="3"/>
  <c r="J1449" i="3"/>
  <c r="K1449" i="3"/>
  <c r="L1449" i="3"/>
  <c r="M1449" i="3"/>
  <c r="AN1449" i="3"/>
  <c r="BH1449" i="3"/>
  <c r="BI1449" i="3"/>
  <c r="BJ1449" i="3"/>
  <c r="C1450" i="3"/>
  <c r="D1450" i="3"/>
  <c r="E1450" i="3"/>
  <c r="F1450" i="3"/>
  <c r="G1450" i="3"/>
  <c r="H1450" i="3"/>
  <c r="J1450" i="3"/>
  <c r="K1450" i="3"/>
  <c r="L1450" i="3"/>
  <c r="M1450" i="3"/>
  <c r="AN1450" i="3"/>
  <c r="BH1450" i="3"/>
  <c r="BI1450" i="3"/>
  <c r="BJ1450" i="3"/>
  <c r="C1451" i="3"/>
  <c r="D1451" i="3"/>
  <c r="E1451" i="3"/>
  <c r="F1451" i="3"/>
  <c r="G1451" i="3"/>
  <c r="H1451" i="3"/>
  <c r="J1451" i="3"/>
  <c r="K1451" i="3"/>
  <c r="L1451" i="3"/>
  <c r="M1451" i="3"/>
  <c r="AN1451" i="3"/>
  <c r="BH1451" i="3"/>
  <c r="BI1451" i="3"/>
  <c r="BJ1451" i="3"/>
  <c r="C1452" i="3"/>
  <c r="D1452" i="3"/>
  <c r="E1452" i="3"/>
  <c r="F1452" i="3"/>
  <c r="G1452" i="3"/>
  <c r="H1452" i="3"/>
  <c r="J1452" i="3"/>
  <c r="K1452" i="3"/>
  <c r="L1452" i="3"/>
  <c r="M1452" i="3"/>
  <c r="AN1452" i="3"/>
  <c r="BH1452" i="3"/>
  <c r="BI1452" i="3"/>
  <c r="BJ1452" i="3"/>
  <c r="C1453" i="3"/>
  <c r="D1453" i="3"/>
  <c r="E1453" i="3"/>
  <c r="F1453" i="3"/>
  <c r="G1453" i="3"/>
  <c r="H1453" i="3"/>
  <c r="J1453" i="3"/>
  <c r="K1453" i="3"/>
  <c r="L1453" i="3"/>
  <c r="M1453" i="3"/>
  <c r="AN1453" i="3"/>
  <c r="BH1453" i="3"/>
  <c r="BI1453" i="3"/>
  <c r="BJ1453" i="3"/>
  <c r="C1454" i="3"/>
  <c r="D1454" i="3"/>
  <c r="E1454" i="3"/>
  <c r="F1454" i="3"/>
  <c r="G1454" i="3"/>
  <c r="H1454" i="3"/>
  <c r="J1454" i="3"/>
  <c r="K1454" i="3"/>
  <c r="L1454" i="3"/>
  <c r="M1454" i="3"/>
  <c r="AN1454" i="3"/>
  <c r="BH1454" i="3"/>
  <c r="BI1454" i="3"/>
  <c r="BJ1454" i="3"/>
  <c r="C1455" i="3"/>
  <c r="D1455" i="3"/>
  <c r="E1455" i="3"/>
  <c r="F1455" i="3"/>
  <c r="G1455" i="3"/>
  <c r="H1455" i="3"/>
  <c r="J1455" i="3"/>
  <c r="K1455" i="3"/>
  <c r="L1455" i="3"/>
  <c r="M1455" i="3"/>
  <c r="AN1455" i="3"/>
  <c r="BH1455" i="3"/>
  <c r="BI1455" i="3"/>
  <c r="BJ1455" i="3"/>
  <c r="C1456" i="3"/>
  <c r="D1456" i="3"/>
  <c r="E1456" i="3"/>
  <c r="F1456" i="3"/>
  <c r="G1456" i="3"/>
  <c r="H1456" i="3"/>
  <c r="J1456" i="3"/>
  <c r="K1456" i="3"/>
  <c r="L1456" i="3"/>
  <c r="M1456" i="3"/>
  <c r="AN1456" i="3"/>
  <c r="BH1456" i="3"/>
  <c r="BI1456" i="3"/>
  <c r="BJ1456" i="3"/>
  <c r="C1457" i="3"/>
  <c r="D1457" i="3"/>
  <c r="E1457" i="3"/>
  <c r="F1457" i="3"/>
  <c r="G1457" i="3"/>
  <c r="H1457" i="3"/>
  <c r="J1457" i="3"/>
  <c r="K1457" i="3"/>
  <c r="L1457" i="3"/>
  <c r="M1457" i="3"/>
  <c r="AN1457" i="3"/>
  <c r="BH1457" i="3"/>
  <c r="BI1457" i="3"/>
  <c r="BJ1457" i="3"/>
  <c r="C1458" i="3"/>
  <c r="D1458" i="3"/>
  <c r="E1458" i="3"/>
  <c r="F1458" i="3"/>
  <c r="G1458" i="3"/>
  <c r="H1458" i="3"/>
  <c r="J1458" i="3"/>
  <c r="K1458" i="3"/>
  <c r="L1458" i="3"/>
  <c r="M1458" i="3"/>
  <c r="AN1458" i="3"/>
  <c r="BH1458" i="3"/>
  <c r="BI1458" i="3"/>
  <c r="BJ1458" i="3"/>
  <c r="C1459" i="3"/>
  <c r="D1459" i="3"/>
  <c r="E1459" i="3"/>
  <c r="F1459" i="3"/>
  <c r="G1459" i="3"/>
  <c r="H1459" i="3"/>
  <c r="J1459" i="3"/>
  <c r="K1459" i="3"/>
  <c r="L1459" i="3"/>
  <c r="M1459" i="3"/>
  <c r="AN1459" i="3"/>
  <c r="BH1459" i="3"/>
  <c r="BI1459" i="3"/>
  <c r="BJ1459" i="3"/>
  <c r="C1460" i="3"/>
  <c r="D1460" i="3"/>
  <c r="E1460" i="3"/>
  <c r="F1460" i="3"/>
  <c r="G1460" i="3"/>
  <c r="H1460" i="3"/>
  <c r="J1460" i="3"/>
  <c r="K1460" i="3"/>
  <c r="L1460" i="3"/>
  <c r="M1460" i="3"/>
  <c r="AN1460" i="3"/>
  <c r="BH1460" i="3"/>
  <c r="BI1460" i="3"/>
  <c r="BJ1460" i="3"/>
  <c r="C1461" i="3"/>
  <c r="D1461" i="3"/>
  <c r="E1461" i="3"/>
  <c r="F1461" i="3"/>
  <c r="G1461" i="3"/>
  <c r="H1461" i="3"/>
  <c r="J1461" i="3"/>
  <c r="K1461" i="3"/>
  <c r="L1461" i="3"/>
  <c r="M1461" i="3"/>
  <c r="AN1461" i="3"/>
  <c r="BH1461" i="3"/>
  <c r="BI1461" i="3"/>
  <c r="BJ1461" i="3"/>
  <c r="C1462" i="3"/>
  <c r="D1462" i="3"/>
  <c r="E1462" i="3"/>
  <c r="F1462" i="3"/>
  <c r="G1462" i="3"/>
  <c r="H1462" i="3"/>
  <c r="J1462" i="3"/>
  <c r="K1462" i="3"/>
  <c r="L1462" i="3"/>
  <c r="M1462" i="3"/>
  <c r="AN1462" i="3"/>
  <c r="BH1462" i="3"/>
  <c r="BI1462" i="3"/>
  <c r="BJ1462" i="3"/>
  <c r="C1463" i="3"/>
  <c r="D1463" i="3"/>
  <c r="E1463" i="3"/>
  <c r="F1463" i="3"/>
  <c r="G1463" i="3"/>
  <c r="H1463" i="3"/>
  <c r="J1463" i="3"/>
  <c r="K1463" i="3"/>
  <c r="L1463" i="3"/>
  <c r="M1463" i="3"/>
  <c r="AN1463" i="3"/>
  <c r="BH1463" i="3"/>
  <c r="BI1463" i="3"/>
  <c r="BJ1463" i="3"/>
  <c r="C1464" i="3"/>
  <c r="D1464" i="3"/>
  <c r="E1464" i="3"/>
  <c r="F1464" i="3"/>
  <c r="G1464" i="3"/>
  <c r="H1464" i="3"/>
  <c r="J1464" i="3"/>
  <c r="K1464" i="3"/>
  <c r="L1464" i="3"/>
  <c r="M1464" i="3"/>
  <c r="AN1464" i="3"/>
  <c r="BH1464" i="3"/>
  <c r="BI1464" i="3"/>
  <c r="BJ1464" i="3"/>
  <c r="C1465" i="3"/>
  <c r="D1465" i="3"/>
  <c r="E1465" i="3"/>
  <c r="F1465" i="3"/>
  <c r="G1465" i="3"/>
  <c r="H1465" i="3"/>
  <c r="J1465" i="3"/>
  <c r="K1465" i="3"/>
  <c r="L1465" i="3"/>
  <c r="M1465" i="3"/>
  <c r="AN1465" i="3"/>
  <c r="BH1465" i="3"/>
  <c r="BI1465" i="3"/>
  <c r="BJ1465" i="3"/>
  <c r="C1466" i="3"/>
  <c r="D1466" i="3"/>
  <c r="E1466" i="3"/>
  <c r="F1466" i="3"/>
  <c r="G1466" i="3"/>
  <c r="H1466" i="3"/>
  <c r="J1466" i="3"/>
  <c r="K1466" i="3"/>
  <c r="L1466" i="3"/>
  <c r="M1466" i="3"/>
  <c r="AN1466" i="3"/>
  <c r="BH1466" i="3"/>
  <c r="BI1466" i="3"/>
  <c r="BJ1466" i="3"/>
  <c r="C1467" i="3"/>
  <c r="D1467" i="3"/>
  <c r="E1467" i="3"/>
  <c r="F1467" i="3"/>
  <c r="G1467" i="3"/>
  <c r="H1467" i="3"/>
  <c r="J1467" i="3"/>
  <c r="K1467" i="3"/>
  <c r="L1467" i="3"/>
  <c r="M1467" i="3"/>
  <c r="AN1467" i="3"/>
  <c r="BH1467" i="3"/>
  <c r="BI1467" i="3"/>
  <c r="BJ1467" i="3"/>
  <c r="C1468" i="3"/>
  <c r="D1468" i="3"/>
  <c r="E1468" i="3"/>
  <c r="F1468" i="3"/>
  <c r="G1468" i="3"/>
  <c r="H1468" i="3"/>
  <c r="J1468" i="3"/>
  <c r="K1468" i="3"/>
  <c r="L1468" i="3"/>
  <c r="M1468" i="3"/>
  <c r="AN1468" i="3"/>
  <c r="BH1468" i="3"/>
  <c r="BI1468" i="3"/>
  <c r="BJ1468" i="3"/>
  <c r="C1469" i="3"/>
  <c r="D1469" i="3"/>
  <c r="E1469" i="3"/>
  <c r="F1469" i="3"/>
  <c r="G1469" i="3"/>
  <c r="H1469" i="3"/>
  <c r="J1469" i="3"/>
  <c r="K1469" i="3"/>
  <c r="L1469" i="3"/>
  <c r="M1469" i="3"/>
  <c r="AN1469" i="3"/>
  <c r="BH1469" i="3"/>
  <c r="BI1469" i="3"/>
  <c r="BJ1469" i="3"/>
  <c r="C1470" i="3"/>
  <c r="D1470" i="3"/>
  <c r="E1470" i="3"/>
  <c r="F1470" i="3"/>
  <c r="G1470" i="3"/>
  <c r="H1470" i="3"/>
  <c r="J1470" i="3"/>
  <c r="K1470" i="3"/>
  <c r="L1470" i="3"/>
  <c r="M1470" i="3"/>
  <c r="AN1470" i="3"/>
  <c r="BH1470" i="3"/>
  <c r="BI1470" i="3"/>
  <c r="BJ1470" i="3"/>
  <c r="C1471" i="3"/>
  <c r="D1471" i="3"/>
  <c r="E1471" i="3"/>
  <c r="F1471" i="3"/>
  <c r="G1471" i="3"/>
  <c r="H1471" i="3"/>
  <c r="J1471" i="3"/>
  <c r="K1471" i="3"/>
  <c r="L1471" i="3"/>
  <c r="M1471" i="3"/>
  <c r="AN1471" i="3"/>
  <c r="BH1471" i="3"/>
  <c r="BI1471" i="3"/>
  <c r="BJ1471" i="3"/>
  <c r="C1472" i="3"/>
  <c r="D1472" i="3"/>
  <c r="E1472" i="3"/>
  <c r="F1472" i="3"/>
  <c r="G1472" i="3"/>
  <c r="H1472" i="3"/>
  <c r="J1472" i="3"/>
  <c r="K1472" i="3"/>
  <c r="L1472" i="3"/>
  <c r="M1472" i="3"/>
  <c r="AN1472" i="3"/>
  <c r="BH1472" i="3"/>
  <c r="BI1472" i="3"/>
  <c r="BJ1472" i="3"/>
  <c r="C1473" i="3"/>
  <c r="D1473" i="3"/>
  <c r="E1473" i="3"/>
  <c r="F1473" i="3"/>
  <c r="G1473" i="3"/>
  <c r="H1473" i="3"/>
  <c r="J1473" i="3"/>
  <c r="K1473" i="3"/>
  <c r="L1473" i="3"/>
  <c r="M1473" i="3"/>
  <c r="AN1473" i="3"/>
  <c r="BH1473" i="3"/>
  <c r="BI1473" i="3"/>
  <c r="BJ1473" i="3"/>
  <c r="C1474" i="3"/>
  <c r="D1474" i="3"/>
  <c r="E1474" i="3"/>
  <c r="F1474" i="3"/>
  <c r="G1474" i="3"/>
  <c r="H1474" i="3"/>
  <c r="J1474" i="3"/>
  <c r="K1474" i="3"/>
  <c r="L1474" i="3"/>
  <c r="M1474" i="3"/>
  <c r="AN1474" i="3"/>
  <c r="BH1474" i="3"/>
  <c r="BI1474" i="3"/>
  <c r="BJ1474" i="3"/>
  <c r="C1475" i="3"/>
  <c r="D1475" i="3"/>
  <c r="E1475" i="3"/>
  <c r="F1475" i="3"/>
  <c r="G1475" i="3"/>
  <c r="H1475" i="3"/>
  <c r="J1475" i="3"/>
  <c r="K1475" i="3"/>
  <c r="L1475" i="3"/>
  <c r="M1475" i="3"/>
  <c r="AN1475" i="3"/>
  <c r="BH1475" i="3"/>
  <c r="BI1475" i="3"/>
  <c r="BJ1475" i="3"/>
  <c r="C1476" i="3"/>
  <c r="D1476" i="3"/>
  <c r="E1476" i="3"/>
  <c r="F1476" i="3"/>
  <c r="G1476" i="3"/>
  <c r="H1476" i="3"/>
  <c r="J1476" i="3"/>
  <c r="K1476" i="3"/>
  <c r="L1476" i="3"/>
  <c r="M1476" i="3"/>
  <c r="AN1476" i="3"/>
  <c r="BH1476" i="3"/>
  <c r="BI1476" i="3"/>
  <c r="BJ1476" i="3"/>
  <c r="C1477" i="3"/>
  <c r="D1477" i="3"/>
  <c r="E1477" i="3"/>
  <c r="F1477" i="3"/>
  <c r="G1477" i="3"/>
  <c r="H1477" i="3"/>
  <c r="J1477" i="3"/>
  <c r="K1477" i="3"/>
  <c r="L1477" i="3"/>
  <c r="M1477" i="3"/>
  <c r="AN1477" i="3"/>
  <c r="BH1477" i="3"/>
  <c r="BI1477" i="3"/>
  <c r="BJ1477" i="3"/>
  <c r="C1478" i="3"/>
  <c r="D1478" i="3"/>
  <c r="E1478" i="3"/>
  <c r="F1478" i="3"/>
  <c r="G1478" i="3"/>
  <c r="H1478" i="3"/>
  <c r="J1478" i="3"/>
  <c r="K1478" i="3"/>
  <c r="L1478" i="3"/>
  <c r="M1478" i="3"/>
  <c r="AN1478" i="3"/>
  <c r="BH1478" i="3"/>
  <c r="BI1478" i="3"/>
  <c r="BJ1478" i="3"/>
  <c r="C1479" i="3"/>
  <c r="D1479" i="3"/>
  <c r="E1479" i="3"/>
  <c r="F1479" i="3"/>
  <c r="G1479" i="3"/>
  <c r="H1479" i="3"/>
  <c r="J1479" i="3"/>
  <c r="K1479" i="3"/>
  <c r="L1479" i="3"/>
  <c r="M1479" i="3"/>
  <c r="AN1479" i="3"/>
  <c r="BH1479" i="3"/>
  <c r="BI1479" i="3"/>
  <c r="BJ1479" i="3"/>
  <c r="C1480" i="3"/>
  <c r="D1480" i="3"/>
  <c r="E1480" i="3"/>
  <c r="F1480" i="3"/>
  <c r="G1480" i="3"/>
  <c r="H1480" i="3"/>
  <c r="J1480" i="3"/>
  <c r="K1480" i="3"/>
  <c r="L1480" i="3"/>
  <c r="M1480" i="3"/>
  <c r="AN1480" i="3"/>
  <c r="BH1480" i="3"/>
  <c r="BI1480" i="3"/>
  <c r="BJ1480" i="3"/>
  <c r="C1481" i="3"/>
  <c r="D1481" i="3"/>
  <c r="E1481" i="3"/>
  <c r="F1481" i="3"/>
  <c r="G1481" i="3"/>
  <c r="H1481" i="3"/>
  <c r="J1481" i="3"/>
  <c r="K1481" i="3"/>
  <c r="L1481" i="3"/>
  <c r="M1481" i="3"/>
  <c r="AN1481" i="3"/>
  <c r="BH1481" i="3"/>
  <c r="BI1481" i="3"/>
  <c r="BJ1481" i="3"/>
  <c r="C1482" i="3"/>
  <c r="D1482" i="3"/>
  <c r="E1482" i="3"/>
  <c r="F1482" i="3"/>
  <c r="G1482" i="3"/>
  <c r="H1482" i="3"/>
  <c r="J1482" i="3"/>
  <c r="K1482" i="3"/>
  <c r="L1482" i="3"/>
  <c r="M1482" i="3"/>
  <c r="AN1482" i="3"/>
  <c r="BH1482" i="3"/>
  <c r="BI1482" i="3"/>
  <c r="BJ1482" i="3"/>
  <c r="C1483" i="3"/>
  <c r="D1483" i="3"/>
  <c r="E1483" i="3"/>
  <c r="F1483" i="3"/>
  <c r="G1483" i="3"/>
  <c r="H1483" i="3"/>
  <c r="J1483" i="3"/>
  <c r="K1483" i="3"/>
  <c r="L1483" i="3"/>
  <c r="M1483" i="3"/>
  <c r="AN1483" i="3"/>
  <c r="BH1483" i="3"/>
  <c r="BI1483" i="3"/>
  <c r="BJ1483" i="3"/>
  <c r="C1484" i="3"/>
  <c r="D1484" i="3"/>
  <c r="E1484" i="3"/>
  <c r="F1484" i="3"/>
  <c r="G1484" i="3"/>
  <c r="H1484" i="3"/>
  <c r="J1484" i="3"/>
  <c r="K1484" i="3"/>
  <c r="L1484" i="3"/>
  <c r="M1484" i="3"/>
  <c r="AN1484" i="3"/>
  <c r="BH1484" i="3"/>
  <c r="BI1484" i="3"/>
  <c r="BJ1484" i="3"/>
  <c r="C1485" i="3"/>
  <c r="D1485" i="3"/>
  <c r="E1485" i="3"/>
  <c r="F1485" i="3"/>
  <c r="G1485" i="3"/>
  <c r="H1485" i="3"/>
  <c r="J1485" i="3"/>
  <c r="K1485" i="3"/>
  <c r="L1485" i="3"/>
  <c r="M1485" i="3"/>
  <c r="AN1485" i="3"/>
  <c r="BH1485" i="3"/>
  <c r="BI1485" i="3"/>
  <c r="BJ1485" i="3"/>
  <c r="C1486" i="3"/>
  <c r="D1486" i="3"/>
  <c r="E1486" i="3"/>
  <c r="F1486" i="3"/>
  <c r="G1486" i="3"/>
  <c r="H1486" i="3"/>
  <c r="J1486" i="3"/>
  <c r="K1486" i="3"/>
  <c r="L1486" i="3"/>
  <c r="M1486" i="3"/>
  <c r="AN1486" i="3"/>
  <c r="BH1486" i="3"/>
  <c r="BI1486" i="3"/>
  <c r="BJ1486" i="3"/>
  <c r="C1487" i="3"/>
  <c r="D1487" i="3"/>
  <c r="E1487" i="3"/>
  <c r="F1487" i="3"/>
  <c r="G1487" i="3"/>
  <c r="H1487" i="3"/>
  <c r="J1487" i="3"/>
  <c r="K1487" i="3"/>
  <c r="L1487" i="3"/>
  <c r="M1487" i="3"/>
  <c r="AN1487" i="3"/>
  <c r="BH1487" i="3"/>
  <c r="BI1487" i="3"/>
  <c r="BJ1487" i="3"/>
  <c r="C1488" i="3"/>
  <c r="D1488" i="3"/>
  <c r="E1488" i="3"/>
  <c r="F1488" i="3"/>
  <c r="G1488" i="3"/>
  <c r="H1488" i="3"/>
  <c r="J1488" i="3"/>
  <c r="K1488" i="3"/>
  <c r="L1488" i="3"/>
  <c r="M1488" i="3"/>
  <c r="AN1488" i="3"/>
  <c r="BH1488" i="3"/>
  <c r="BI1488" i="3"/>
  <c r="BJ1488" i="3"/>
  <c r="C1489" i="3"/>
  <c r="D1489" i="3"/>
  <c r="E1489" i="3"/>
  <c r="F1489" i="3"/>
  <c r="G1489" i="3"/>
  <c r="H1489" i="3"/>
  <c r="J1489" i="3"/>
  <c r="K1489" i="3"/>
  <c r="L1489" i="3"/>
  <c r="M1489" i="3"/>
  <c r="AN1489" i="3"/>
  <c r="BH1489" i="3"/>
  <c r="BI1489" i="3"/>
  <c r="BJ1489" i="3"/>
  <c r="C1490" i="3"/>
  <c r="D1490" i="3"/>
  <c r="E1490" i="3"/>
  <c r="F1490" i="3"/>
  <c r="G1490" i="3"/>
  <c r="H1490" i="3"/>
  <c r="J1490" i="3"/>
  <c r="K1490" i="3"/>
  <c r="L1490" i="3"/>
  <c r="M1490" i="3"/>
  <c r="AN1490" i="3"/>
  <c r="BH1490" i="3"/>
  <c r="BI1490" i="3"/>
  <c r="BJ1490" i="3"/>
  <c r="C1491" i="3"/>
  <c r="D1491" i="3"/>
  <c r="E1491" i="3"/>
  <c r="F1491" i="3"/>
  <c r="G1491" i="3"/>
  <c r="H1491" i="3"/>
  <c r="J1491" i="3"/>
  <c r="K1491" i="3"/>
  <c r="L1491" i="3"/>
  <c r="M1491" i="3"/>
  <c r="AN1491" i="3"/>
  <c r="BH1491" i="3"/>
  <c r="BI1491" i="3"/>
  <c r="BJ1491" i="3"/>
  <c r="C1492" i="3"/>
  <c r="D1492" i="3"/>
  <c r="E1492" i="3"/>
  <c r="F1492" i="3"/>
  <c r="G1492" i="3"/>
  <c r="H1492" i="3"/>
  <c r="J1492" i="3"/>
  <c r="K1492" i="3"/>
  <c r="L1492" i="3"/>
  <c r="M1492" i="3"/>
  <c r="AN1492" i="3"/>
  <c r="BH1492" i="3"/>
  <c r="BI1492" i="3"/>
  <c r="BJ1492" i="3"/>
  <c r="C1493" i="3"/>
  <c r="D1493" i="3"/>
  <c r="E1493" i="3"/>
  <c r="F1493" i="3"/>
  <c r="G1493" i="3"/>
  <c r="H1493" i="3"/>
  <c r="J1493" i="3"/>
  <c r="K1493" i="3"/>
  <c r="L1493" i="3"/>
  <c r="M1493" i="3"/>
  <c r="AN1493" i="3"/>
  <c r="BH1493" i="3"/>
  <c r="BI1493" i="3"/>
  <c r="BJ1493" i="3"/>
  <c r="C1494" i="3"/>
  <c r="D1494" i="3"/>
  <c r="E1494" i="3"/>
  <c r="F1494" i="3"/>
  <c r="G1494" i="3"/>
  <c r="H1494" i="3"/>
  <c r="J1494" i="3"/>
  <c r="K1494" i="3"/>
  <c r="L1494" i="3"/>
  <c r="M1494" i="3"/>
  <c r="AN1494" i="3"/>
  <c r="BH1494" i="3"/>
  <c r="BI1494" i="3"/>
  <c r="BJ1494" i="3"/>
  <c r="C1495" i="3"/>
  <c r="D1495" i="3"/>
  <c r="E1495" i="3"/>
  <c r="F1495" i="3"/>
  <c r="G1495" i="3"/>
  <c r="H1495" i="3"/>
  <c r="J1495" i="3"/>
  <c r="K1495" i="3"/>
  <c r="L1495" i="3"/>
  <c r="M1495" i="3"/>
  <c r="AN1495" i="3"/>
  <c r="BH1495" i="3"/>
  <c r="BI1495" i="3"/>
  <c r="BJ1495" i="3"/>
  <c r="C1496" i="3"/>
  <c r="D1496" i="3"/>
  <c r="E1496" i="3"/>
  <c r="F1496" i="3"/>
  <c r="G1496" i="3"/>
  <c r="H1496" i="3"/>
  <c r="J1496" i="3"/>
  <c r="K1496" i="3"/>
  <c r="L1496" i="3"/>
  <c r="M1496" i="3"/>
  <c r="AN1496" i="3"/>
  <c r="BH1496" i="3"/>
  <c r="BI1496" i="3"/>
  <c r="BJ1496" i="3"/>
  <c r="C1497" i="3"/>
  <c r="D1497" i="3"/>
  <c r="E1497" i="3"/>
  <c r="F1497" i="3"/>
  <c r="G1497" i="3"/>
  <c r="H1497" i="3"/>
  <c r="J1497" i="3"/>
  <c r="K1497" i="3"/>
  <c r="L1497" i="3"/>
  <c r="M1497" i="3"/>
  <c r="AN1497" i="3"/>
  <c r="BH1497" i="3"/>
  <c r="BI1497" i="3"/>
  <c r="BJ1497" i="3"/>
  <c r="C1498" i="3"/>
  <c r="D1498" i="3"/>
  <c r="E1498" i="3"/>
  <c r="F1498" i="3"/>
  <c r="G1498" i="3"/>
  <c r="H1498" i="3"/>
  <c r="J1498" i="3"/>
  <c r="K1498" i="3"/>
  <c r="L1498" i="3"/>
  <c r="M1498" i="3"/>
  <c r="AN1498" i="3"/>
  <c r="BH1498" i="3"/>
  <c r="BI1498" i="3"/>
  <c r="BJ1498" i="3"/>
  <c r="C1499" i="3"/>
  <c r="D1499" i="3"/>
  <c r="E1499" i="3"/>
  <c r="F1499" i="3"/>
  <c r="G1499" i="3"/>
  <c r="H1499" i="3"/>
  <c r="J1499" i="3"/>
  <c r="K1499" i="3"/>
  <c r="L1499" i="3"/>
  <c r="M1499" i="3"/>
  <c r="AN1499" i="3"/>
  <c r="BH1499" i="3"/>
  <c r="BI1499" i="3"/>
  <c r="BJ1499" i="3"/>
  <c r="C1500" i="3"/>
  <c r="D1500" i="3"/>
  <c r="E1500" i="3"/>
  <c r="F1500" i="3"/>
  <c r="G1500" i="3"/>
  <c r="H1500" i="3"/>
  <c r="J1500" i="3"/>
  <c r="K1500" i="3"/>
  <c r="L1500" i="3"/>
  <c r="M1500" i="3"/>
  <c r="AN1500" i="3"/>
  <c r="BH1500" i="3"/>
  <c r="BI1500" i="3"/>
  <c r="BJ1500" i="3"/>
  <c r="C1501" i="3"/>
  <c r="D1501" i="3"/>
  <c r="E1501" i="3"/>
  <c r="F1501" i="3"/>
  <c r="G1501" i="3"/>
  <c r="H1501" i="3"/>
  <c r="J1501" i="3"/>
  <c r="K1501" i="3"/>
  <c r="L1501" i="3"/>
  <c r="M1501" i="3"/>
  <c r="AN1501" i="3"/>
  <c r="BH1501" i="3"/>
  <c r="BI1501" i="3"/>
  <c r="BJ1501" i="3"/>
  <c r="C1502" i="3"/>
  <c r="D1502" i="3"/>
  <c r="E1502" i="3"/>
  <c r="F1502" i="3"/>
  <c r="G1502" i="3"/>
  <c r="H1502" i="3"/>
  <c r="J1502" i="3"/>
  <c r="K1502" i="3"/>
  <c r="L1502" i="3"/>
  <c r="M1502" i="3"/>
  <c r="AN1502" i="3"/>
  <c r="BH1502" i="3"/>
  <c r="BI1502" i="3"/>
  <c r="BJ1502" i="3"/>
  <c r="C1503" i="3"/>
  <c r="D1503" i="3"/>
  <c r="E1503" i="3"/>
  <c r="F1503" i="3"/>
  <c r="G1503" i="3"/>
  <c r="H1503" i="3"/>
  <c r="J1503" i="3"/>
  <c r="K1503" i="3"/>
  <c r="L1503" i="3"/>
  <c r="M1503" i="3"/>
  <c r="AN1503" i="3"/>
  <c r="BH1503" i="3"/>
  <c r="BI1503" i="3"/>
  <c r="BJ1503" i="3"/>
  <c r="C1504" i="3"/>
  <c r="D1504" i="3"/>
  <c r="E1504" i="3"/>
  <c r="F1504" i="3"/>
  <c r="G1504" i="3"/>
  <c r="H1504" i="3"/>
  <c r="J1504" i="3"/>
  <c r="K1504" i="3"/>
  <c r="L1504" i="3"/>
  <c r="M1504" i="3"/>
  <c r="AN1504" i="3"/>
  <c r="BH1504" i="3"/>
  <c r="BI1504" i="3"/>
  <c r="BJ1504" i="3"/>
  <c r="C1505" i="3"/>
  <c r="D1505" i="3"/>
  <c r="E1505" i="3"/>
  <c r="F1505" i="3"/>
  <c r="G1505" i="3"/>
  <c r="H1505" i="3"/>
  <c r="J1505" i="3"/>
  <c r="K1505" i="3"/>
  <c r="L1505" i="3"/>
  <c r="M1505" i="3"/>
  <c r="AN1505" i="3"/>
  <c r="BH1505" i="3"/>
  <c r="BI1505" i="3"/>
  <c r="BJ1505" i="3"/>
  <c r="C1506" i="3"/>
  <c r="D1506" i="3"/>
  <c r="E1506" i="3"/>
  <c r="F1506" i="3"/>
  <c r="G1506" i="3"/>
  <c r="H1506" i="3"/>
  <c r="J1506" i="3"/>
  <c r="K1506" i="3"/>
  <c r="L1506" i="3"/>
  <c r="M1506" i="3"/>
  <c r="AN1506" i="3"/>
  <c r="BH1506" i="3"/>
  <c r="BI1506" i="3"/>
  <c r="BJ1506" i="3"/>
  <c r="C1507" i="3"/>
  <c r="D1507" i="3"/>
  <c r="E1507" i="3"/>
  <c r="F1507" i="3"/>
  <c r="G1507" i="3"/>
  <c r="H1507" i="3"/>
  <c r="J1507" i="3"/>
  <c r="K1507" i="3"/>
  <c r="L1507" i="3"/>
  <c r="M1507" i="3"/>
  <c r="AN1507" i="3"/>
  <c r="BH1507" i="3"/>
  <c r="BI1507" i="3"/>
  <c r="BJ1507" i="3"/>
  <c r="C1508" i="3"/>
  <c r="D1508" i="3"/>
  <c r="E1508" i="3"/>
  <c r="F1508" i="3"/>
  <c r="G1508" i="3"/>
  <c r="H1508" i="3"/>
  <c r="J1508" i="3"/>
  <c r="K1508" i="3"/>
  <c r="L1508" i="3"/>
  <c r="M1508" i="3"/>
  <c r="AN1508" i="3"/>
  <c r="BH1508" i="3"/>
  <c r="BI1508" i="3"/>
  <c r="BJ1508" i="3"/>
  <c r="C1509" i="3"/>
  <c r="D1509" i="3"/>
  <c r="E1509" i="3"/>
  <c r="F1509" i="3"/>
  <c r="G1509" i="3"/>
  <c r="H1509" i="3"/>
  <c r="J1509" i="3"/>
  <c r="K1509" i="3"/>
  <c r="L1509" i="3"/>
  <c r="M1509" i="3"/>
  <c r="AN1509" i="3"/>
  <c r="BH1509" i="3"/>
  <c r="BI1509" i="3"/>
  <c r="BJ1509" i="3"/>
  <c r="C1510" i="3"/>
  <c r="D1510" i="3"/>
  <c r="E1510" i="3"/>
  <c r="F1510" i="3"/>
  <c r="G1510" i="3"/>
  <c r="H1510" i="3"/>
  <c r="J1510" i="3"/>
  <c r="K1510" i="3"/>
  <c r="L1510" i="3"/>
  <c r="M1510" i="3"/>
  <c r="AN1510" i="3"/>
  <c r="BH1510" i="3"/>
  <c r="BI1510" i="3"/>
  <c r="BJ1510" i="3"/>
  <c r="C1511" i="3"/>
  <c r="D1511" i="3"/>
  <c r="E1511" i="3"/>
  <c r="F1511" i="3"/>
  <c r="G1511" i="3"/>
  <c r="H1511" i="3"/>
  <c r="J1511" i="3"/>
  <c r="K1511" i="3"/>
  <c r="L1511" i="3"/>
  <c r="M1511" i="3"/>
  <c r="AN1511" i="3"/>
  <c r="BH1511" i="3"/>
  <c r="BI1511" i="3"/>
  <c r="BJ1511" i="3"/>
  <c r="C1512" i="3"/>
  <c r="D1512" i="3"/>
  <c r="E1512" i="3"/>
  <c r="F1512" i="3"/>
  <c r="G1512" i="3"/>
  <c r="H1512" i="3"/>
  <c r="J1512" i="3"/>
  <c r="K1512" i="3"/>
  <c r="L1512" i="3"/>
  <c r="M1512" i="3"/>
  <c r="AN1512" i="3"/>
  <c r="BH1512" i="3"/>
  <c r="BI1512" i="3"/>
  <c r="BJ1512" i="3"/>
  <c r="C1513" i="3"/>
  <c r="D1513" i="3"/>
  <c r="E1513" i="3"/>
  <c r="F1513" i="3"/>
  <c r="G1513" i="3"/>
  <c r="H1513" i="3"/>
  <c r="J1513" i="3"/>
  <c r="K1513" i="3"/>
  <c r="L1513" i="3"/>
  <c r="M1513" i="3"/>
  <c r="AN1513" i="3"/>
  <c r="BH1513" i="3"/>
  <c r="BI1513" i="3"/>
  <c r="BJ1513" i="3"/>
  <c r="C1514" i="3"/>
  <c r="D1514" i="3"/>
  <c r="E1514" i="3"/>
  <c r="F1514" i="3"/>
  <c r="G1514" i="3"/>
  <c r="H1514" i="3"/>
  <c r="J1514" i="3"/>
  <c r="K1514" i="3"/>
  <c r="L1514" i="3"/>
  <c r="M1514" i="3"/>
  <c r="AN1514" i="3"/>
  <c r="BH1514" i="3"/>
  <c r="BI1514" i="3"/>
  <c r="BJ1514" i="3"/>
  <c r="C1515" i="3"/>
  <c r="D1515" i="3"/>
  <c r="E1515" i="3"/>
  <c r="F1515" i="3"/>
  <c r="G1515" i="3"/>
  <c r="H1515" i="3"/>
  <c r="J1515" i="3"/>
  <c r="K1515" i="3"/>
  <c r="L1515" i="3"/>
  <c r="M1515" i="3"/>
  <c r="AN1515" i="3"/>
  <c r="BH1515" i="3"/>
  <c r="BI1515" i="3"/>
  <c r="BJ1515" i="3"/>
  <c r="C1516" i="3"/>
  <c r="D1516" i="3"/>
  <c r="E1516" i="3"/>
  <c r="F1516" i="3"/>
  <c r="G1516" i="3"/>
  <c r="H1516" i="3"/>
  <c r="J1516" i="3"/>
  <c r="K1516" i="3"/>
  <c r="L1516" i="3"/>
  <c r="M1516" i="3"/>
  <c r="AN1516" i="3"/>
  <c r="BH1516" i="3"/>
  <c r="BI1516" i="3"/>
  <c r="BJ1516" i="3"/>
  <c r="C1517" i="3"/>
  <c r="D1517" i="3"/>
  <c r="E1517" i="3"/>
  <c r="F1517" i="3"/>
  <c r="G1517" i="3"/>
  <c r="H1517" i="3"/>
  <c r="J1517" i="3"/>
  <c r="K1517" i="3"/>
  <c r="L1517" i="3"/>
  <c r="M1517" i="3"/>
  <c r="AN1517" i="3"/>
  <c r="BH1517" i="3"/>
  <c r="BI1517" i="3"/>
  <c r="BJ1517" i="3"/>
  <c r="C1518" i="3"/>
  <c r="D1518" i="3"/>
  <c r="E1518" i="3"/>
  <c r="F1518" i="3"/>
  <c r="G1518" i="3"/>
  <c r="H1518" i="3"/>
  <c r="J1518" i="3"/>
  <c r="K1518" i="3"/>
  <c r="L1518" i="3"/>
  <c r="M1518" i="3"/>
  <c r="AN1518" i="3"/>
  <c r="BH1518" i="3"/>
  <c r="BI1518" i="3"/>
  <c r="BJ1518" i="3"/>
  <c r="C1519" i="3"/>
  <c r="D1519" i="3"/>
  <c r="E1519" i="3"/>
  <c r="F1519" i="3"/>
  <c r="G1519" i="3"/>
  <c r="H1519" i="3"/>
  <c r="J1519" i="3"/>
  <c r="K1519" i="3"/>
  <c r="L1519" i="3"/>
  <c r="M1519" i="3"/>
  <c r="AN1519" i="3"/>
  <c r="BH1519" i="3"/>
  <c r="BI1519" i="3"/>
  <c r="BJ1519" i="3"/>
  <c r="C1520" i="3"/>
  <c r="D1520" i="3"/>
  <c r="E1520" i="3"/>
  <c r="F1520" i="3"/>
  <c r="G1520" i="3"/>
  <c r="H1520" i="3"/>
  <c r="J1520" i="3"/>
  <c r="K1520" i="3"/>
  <c r="L1520" i="3"/>
  <c r="M1520" i="3"/>
  <c r="AN1520" i="3"/>
  <c r="BH1520" i="3"/>
  <c r="BI1520" i="3"/>
  <c r="BJ1520" i="3"/>
  <c r="C1521" i="3"/>
  <c r="D1521" i="3"/>
  <c r="E1521" i="3"/>
  <c r="F1521" i="3"/>
  <c r="G1521" i="3"/>
  <c r="H1521" i="3"/>
  <c r="J1521" i="3"/>
  <c r="K1521" i="3"/>
  <c r="L1521" i="3"/>
  <c r="M1521" i="3"/>
  <c r="AN1521" i="3"/>
  <c r="BH1521" i="3"/>
  <c r="BI1521" i="3"/>
  <c r="BJ1521" i="3"/>
  <c r="C1522" i="3"/>
  <c r="D1522" i="3"/>
  <c r="E1522" i="3"/>
  <c r="F1522" i="3"/>
  <c r="G1522" i="3"/>
  <c r="H1522" i="3"/>
  <c r="J1522" i="3"/>
  <c r="K1522" i="3"/>
  <c r="L1522" i="3"/>
  <c r="M1522" i="3"/>
  <c r="AN1522" i="3"/>
  <c r="BH1522" i="3"/>
  <c r="BI1522" i="3"/>
  <c r="BJ1522" i="3"/>
  <c r="C1523" i="3"/>
  <c r="D1523" i="3"/>
  <c r="E1523" i="3"/>
  <c r="F1523" i="3"/>
  <c r="G1523" i="3"/>
  <c r="H1523" i="3"/>
  <c r="J1523" i="3"/>
  <c r="K1523" i="3"/>
  <c r="L1523" i="3"/>
  <c r="M1523" i="3"/>
  <c r="AN1523" i="3"/>
  <c r="BH1523" i="3"/>
  <c r="BI1523" i="3"/>
  <c r="BJ1523" i="3"/>
  <c r="C1524" i="3"/>
  <c r="D1524" i="3"/>
  <c r="E1524" i="3"/>
  <c r="F1524" i="3"/>
  <c r="G1524" i="3"/>
  <c r="H1524" i="3"/>
  <c r="J1524" i="3"/>
  <c r="K1524" i="3"/>
  <c r="L1524" i="3"/>
  <c r="M1524" i="3"/>
  <c r="AN1524" i="3"/>
  <c r="BH1524" i="3"/>
  <c r="BI1524" i="3"/>
  <c r="BJ1524" i="3"/>
  <c r="C1525" i="3"/>
  <c r="D1525" i="3"/>
  <c r="E1525" i="3"/>
  <c r="F1525" i="3"/>
  <c r="G1525" i="3"/>
  <c r="H1525" i="3"/>
  <c r="J1525" i="3"/>
  <c r="K1525" i="3"/>
  <c r="L1525" i="3"/>
  <c r="M1525" i="3"/>
  <c r="AN1525" i="3"/>
  <c r="BH1525" i="3"/>
  <c r="BI1525" i="3"/>
  <c r="BJ1525" i="3"/>
  <c r="C1526" i="3"/>
  <c r="D1526" i="3"/>
  <c r="E1526" i="3"/>
  <c r="F1526" i="3"/>
  <c r="G1526" i="3"/>
  <c r="H1526" i="3"/>
  <c r="J1526" i="3"/>
  <c r="K1526" i="3"/>
  <c r="L1526" i="3"/>
  <c r="M1526" i="3"/>
  <c r="AN1526" i="3"/>
  <c r="BH1526" i="3"/>
  <c r="BI1526" i="3"/>
  <c r="BJ1526" i="3"/>
  <c r="C1527" i="3"/>
  <c r="D1527" i="3"/>
  <c r="E1527" i="3"/>
  <c r="F1527" i="3"/>
  <c r="G1527" i="3"/>
  <c r="H1527" i="3"/>
  <c r="J1527" i="3"/>
  <c r="K1527" i="3"/>
  <c r="L1527" i="3"/>
  <c r="M1527" i="3"/>
  <c r="AN1527" i="3"/>
  <c r="BH1527" i="3"/>
  <c r="BI1527" i="3"/>
  <c r="BJ1527" i="3"/>
  <c r="C1528" i="3"/>
  <c r="D1528" i="3"/>
  <c r="E1528" i="3"/>
  <c r="F1528" i="3"/>
  <c r="G1528" i="3"/>
  <c r="H1528" i="3"/>
  <c r="J1528" i="3"/>
  <c r="K1528" i="3"/>
  <c r="L1528" i="3"/>
  <c r="M1528" i="3"/>
  <c r="AN1528" i="3"/>
  <c r="BH1528" i="3"/>
  <c r="BI1528" i="3"/>
  <c r="BJ1528" i="3"/>
  <c r="C1529" i="3"/>
  <c r="D1529" i="3"/>
  <c r="E1529" i="3"/>
  <c r="F1529" i="3"/>
  <c r="G1529" i="3"/>
  <c r="H1529" i="3"/>
  <c r="J1529" i="3"/>
  <c r="K1529" i="3"/>
  <c r="L1529" i="3"/>
  <c r="M1529" i="3"/>
  <c r="AN1529" i="3"/>
  <c r="BH1529" i="3"/>
  <c r="BI1529" i="3"/>
  <c r="BJ1529" i="3"/>
  <c r="C1530" i="3"/>
  <c r="D1530" i="3"/>
  <c r="E1530" i="3"/>
  <c r="F1530" i="3"/>
  <c r="G1530" i="3"/>
  <c r="H1530" i="3"/>
  <c r="J1530" i="3"/>
  <c r="K1530" i="3"/>
  <c r="L1530" i="3"/>
  <c r="M1530" i="3"/>
  <c r="AN1530" i="3"/>
  <c r="BH1530" i="3"/>
  <c r="BI1530" i="3"/>
  <c r="BJ1530" i="3"/>
  <c r="C1531" i="3"/>
  <c r="D1531" i="3"/>
  <c r="E1531" i="3"/>
  <c r="F1531" i="3"/>
  <c r="G1531" i="3"/>
  <c r="H1531" i="3"/>
  <c r="J1531" i="3"/>
  <c r="K1531" i="3"/>
  <c r="L1531" i="3"/>
  <c r="M1531" i="3"/>
  <c r="AN1531" i="3"/>
  <c r="BH1531" i="3"/>
  <c r="BI1531" i="3"/>
  <c r="BJ1531" i="3"/>
  <c r="C1532" i="3"/>
  <c r="D1532" i="3"/>
  <c r="E1532" i="3"/>
  <c r="F1532" i="3"/>
  <c r="G1532" i="3"/>
  <c r="H1532" i="3"/>
  <c r="J1532" i="3"/>
  <c r="K1532" i="3"/>
  <c r="L1532" i="3"/>
  <c r="M1532" i="3"/>
  <c r="AN1532" i="3"/>
  <c r="BH1532" i="3"/>
  <c r="BI1532" i="3"/>
  <c r="BJ1532" i="3"/>
  <c r="C1533" i="3"/>
  <c r="D1533" i="3"/>
  <c r="E1533" i="3"/>
  <c r="F1533" i="3"/>
  <c r="G1533" i="3"/>
  <c r="H1533" i="3"/>
  <c r="J1533" i="3"/>
  <c r="K1533" i="3"/>
  <c r="L1533" i="3"/>
  <c r="M1533" i="3"/>
  <c r="AN1533" i="3"/>
  <c r="BH1533" i="3"/>
  <c r="BI1533" i="3"/>
  <c r="BJ1533" i="3"/>
  <c r="C1534" i="3"/>
  <c r="D1534" i="3"/>
  <c r="E1534" i="3"/>
  <c r="F1534" i="3"/>
  <c r="G1534" i="3"/>
  <c r="H1534" i="3"/>
  <c r="J1534" i="3"/>
  <c r="K1534" i="3"/>
  <c r="L1534" i="3"/>
  <c r="M1534" i="3"/>
  <c r="AN1534" i="3"/>
  <c r="BH1534" i="3"/>
  <c r="BI1534" i="3"/>
  <c r="BJ1534" i="3"/>
  <c r="C1535" i="3"/>
  <c r="D1535" i="3"/>
  <c r="E1535" i="3"/>
  <c r="F1535" i="3"/>
  <c r="G1535" i="3"/>
  <c r="H1535" i="3"/>
  <c r="J1535" i="3"/>
  <c r="K1535" i="3"/>
  <c r="L1535" i="3"/>
  <c r="M1535" i="3"/>
  <c r="AN1535" i="3"/>
  <c r="BH1535" i="3"/>
  <c r="BI1535" i="3"/>
  <c r="BJ1535" i="3"/>
  <c r="C1536" i="3"/>
  <c r="D1536" i="3"/>
  <c r="E1536" i="3"/>
  <c r="F1536" i="3"/>
  <c r="G1536" i="3"/>
  <c r="H1536" i="3"/>
  <c r="J1536" i="3"/>
  <c r="K1536" i="3"/>
  <c r="L1536" i="3"/>
  <c r="M1536" i="3"/>
  <c r="AN1536" i="3"/>
  <c r="BH1536" i="3"/>
  <c r="BI1536" i="3"/>
  <c r="BJ1536" i="3"/>
  <c r="C1537" i="3"/>
  <c r="D1537" i="3"/>
  <c r="E1537" i="3"/>
  <c r="F1537" i="3"/>
  <c r="G1537" i="3"/>
  <c r="H1537" i="3"/>
  <c r="J1537" i="3"/>
  <c r="K1537" i="3"/>
  <c r="L1537" i="3"/>
  <c r="M1537" i="3"/>
  <c r="AN1537" i="3"/>
  <c r="BH1537" i="3"/>
  <c r="BI1537" i="3"/>
  <c r="BJ1537" i="3"/>
  <c r="C1538" i="3"/>
  <c r="D1538" i="3"/>
  <c r="E1538" i="3"/>
  <c r="F1538" i="3"/>
  <c r="G1538" i="3"/>
  <c r="H1538" i="3"/>
  <c r="J1538" i="3"/>
  <c r="K1538" i="3"/>
  <c r="L1538" i="3"/>
  <c r="M1538" i="3"/>
  <c r="AN1538" i="3"/>
  <c r="BH1538" i="3"/>
  <c r="BI1538" i="3"/>
  <c r="BJ1538" i="3"/>
  <c r="C1539" i="3"/>
  <c r="D1539" i="3"/>
  <c r="E1539" i="3"/>
  <c r="F1539" i="3"/>
  <c r="G1539" i="3"/>
  <c r="H1539" i="3"/>
  <c r="J1539" i="3"/>
  <c r="K1539" i="3"/>
  <c r="L1539" i="3"/>
  <c r="M1539" i="3"/>
  <c r="AN1539" i="3"/>
  <c r="BH1539" i="3"/>
  <c r="BI1539" i="3"/>
  <c r="BJ1539" i="3"/>
  <c r="C1540" i="3"/>
  <c r="D1540" i="3"/>
  <c r="E1540" i="3"/>
  <c r="F1540" i="3"/>
  <c r="G1540" i="3"/>
  <c r="H1540" i="3"/>
  <c r="J1540" i="3"/>
  <c r="K1540" i="3"/>
  <c r="L1540" i="3"/>
  <c r="M1540" i="3"/>
  <c r="AN1540" i="3"/>
  <c r="BH1540" i="3"/>
  <c r="BI1540" i="3"/>
  <c r="BJ1540" i="3"/>
  <c r="C1541" i="3"/>
  <c r="D1541" i="3"/>
  <c r="E1541" i="3"/>
  <c r="F1541" i="3"/>
  <c r="G1541" i="3"/>
  <c r="H1541" i="3"/>
  <c r="J1541" i="3"/>
  <c r="K1541" i="3"/>
  <c r="L1541" i="3"/>
  <c r="M1541" i="3"/>
  <c r="AN1541" i="3"/>
  <c r="BH1541" i="3"/>
  <c r="BI1541" i="3"/>
  <c r="BJ1541" i="3"/>
  <c r="C1542" i="3"/>
  <c r="D1542" i="3"/>
  <c r="E1542" i="3"/>
  <c r="F1542" i="3"/>
  <c r="G1542" i="3"/>
  <c r="H1542" i="3"/>
  <c r="J1542" i="3"/>
  <c r="K1542" i="3"/>
  <c r="L1542" i="3"/>
  <c r="M1542" i="3"/>
  <c r="AN1542" i="3"/>
  <c r="BH1542" i="3"/>
  <c r="BI1542" i="3"/>
  <c r="BJ1542" i="3"/>
  <c r="C1543" i="3"/>
  <c r="D1543" i="3"/>
  <c r="E1543" i="3"/>
  <c r="F1543" i="3"/>
  <c r="G1543" i="3"/>
  <c r="H1543" i="3"/>
  <c r="J1543" i="3"/>
  <c r="K1543" i="3"/>
  <c r="L1543" i="3"/>
  <c r="M1543" i="3"/>
  <c r="AN1543" i="3"/>
  <c r="BH1543" i="3"/>
  <c r="BI1543" i="3"/>
  <c r="BJ1543" i="3"/>
  <c r="C1544" i="3"/>
  <c r="D1544" i="3"/>
  <c r="E1544" i="3"/>
  <c r="F1544" i="3"/>
  <c r="G1544" i="3"/>
  <c r="H1544" i="3"/>
  <c r="J1544" i="3"/>
  <c r="K1544" i="3"/>
  <c r="L1544" i="3"/>
  <c r="M1544" i="3"/>
  <c r="AN1544" i="3"/>
  <c r="BH1544" i="3"/>
  <c r="BI1544" i="3"/>
  <c r="BJ1544" i="3"/>
  <c r="C1545" i="3"/>
  <c r="D1545" i="3"/>
  <c r="E1545" i="3"/>
  <c r="F1545" i="3"/>
  <c r="G1545" i="3"/>
  <c r="H1545" i="3"/>
  <c r="J1545" i="3"/>
  <c r="K1545" i="3"/>
  <c r="L1545" i="3"/>
  <c r="M1545" i="3"/>
  <c r="AN1545" i="3"/>
  <c r="BH1545" i="3"/>
  <c r="BI1545" i="3"/>
  <c r="BJ1545" i="3"/>
  <c r="C1546" i="3"/>
  <c r="D1546" i="3"/>
  <c r="E1546" i="3"/>
  <c r="F1546" i="3"/>
  <c r="G1546" i="3"/>
  <c r="H1546" i="3"/>
  <c r="J1546" i="3"/>
  <c r="K1546" i="3"/>
  <c r="L1546" i="3"/>
  <c r="M1546" i="3"/>
  <c r="AN1546" i="3"/>
  <c r="BH1546" i="3"/>
  <c r="BI1546" i="3"/>
  <c r="BJ1546" i="3"/>
  <c r="C1547" i="3"/>
  <c r="D1547" i="3"/>
  <c r="E1547" i="3"/>
  <c r="F1547" i="3"/>
  <c r="G1547" i="3"/>
  <c r="H1547" i="3"/>
  <c r="J1547" i="3"/>
  <c r="K1547" i="3"/>
  <c r="L1547" i="3"/>
  <c r="M1547" i="3"/>
  <c r="AN1547" i="3"/>
  <c r="BH1547" i="3"/>
  <c r="BI1547" i="3"/>
  <c r="BJ1547" i="3"/>
  <c r="C1548" i="3"/>
  <c r="D1548" i="3"/>
  <c r="E1548" i="3"/>
  <c r="F1548" i="3"/>
  <c r="G1548" i="3"/>
  <c r="H1548" i="3"/>
  <c r="J1548" i="3"/>
  <c r="K1548" i="3"/>
  <c r="L1548" i="3"/>
  <c r="M1548" i="3"/>
  <c r="AN1548" i="3"/>
  <c r="BH1548" i="3"/>
  <c r="BI1548" i="3"/>
  <c r="BJ1548" i="3"/>
  <c r="C1549" i="3"/>
  <c r="D1549" i="3"/>
  <c r="E1549" i="3"/>
  <c r="F1549" i="3"/>
  <c r="G1549" i="3"/>
  <c r="H1549" i="3"/>
  <c r="J1549" i="3"/>
  <c r="K1549" i="3"/>
  <c r="L1549" i="3"/>
  <c r="M1549" i="3"/>
  <c r="AN1549" i="3"/>
  <c r="BH1549" i="3"/>
  <c r="BI1549" i="3"/>
  <c r="BJ1549" i="3"/>
  <c r="C1550" i="3"/>
  <c r="D1550" i="3"/>
  <c r="E1550" i="3"/>
  <c r="F1550" i="3"/>
  <c r="G1550" i="3"/>
  <c r="H1550" i="3"/>
  <c r="J1550" i="3"/>
  <c r="K1550" i="3"/>
  <c r="L1550" i="3"/>
  <c r="M1550" i="3"/>
  <c r="AN1550" i="3"/>
  <c r="BH1550" i="3"/>
  <c r="BI1550" i="3"/>
  <c r="BJ1550" i="3"/>
  <c r="C1551" i="3"/>
  <c r="D1551" i="3"/>
  <c r="E1551" i="3"/>
  <c r="F1551" i="3"/>
  <c r="G1551" i="3"/>
  <c r="H1551" i="3"/>
  <c r="J1551" i="3"/>
  <c r="K1551" i="3"/>
  <c r="L1551" i="3"/>
  <c r="M1551" i="3"/>
  <c r="AN1551" i="3"/>
  <c r="BH1551" i="3"/>
  <c r="BI1551" i="3"/>
  <c r="BJ1551" i="3"/>
  <c r="C1552" i="3"/>
  <c r="D1552" i="3"/>
  <c r="E1552" i="3"/>
  <c r="F1552" i="3"/>
  <c r="G1552" i="3"/>
  <c r="H1552" i="3"/>
  <c r="J1552" i="3"/>
  <c r="K1552" i="3"/>
  <c r="L1552" i="3"/>
  <c r="M1552" i="3"/>
  <c r="AN1552" i="3"/>
  <c r="BH1552" i="3"/>
  <c r="BI1552" i="3"/>
  <c r="BJ1552" i="3"/>
  <c r="C1553" i="3"/>
  <c r="D1553" i="3"/>
  <c r="E1553" i="3"/>
  <c r="F1553" i="3"/>
  <c r="G1553" i="3"/>
  <c r="H1553" i="3"/>
  <c r="J1553" i="3"/>
  <c r="K1553" i="3"/>
  <c r="L1553" i="3"/>
  <c r="M1553" i="3"/>
  <c r="AN1553" i="3"/>
  <c r="BH1553" i="3"/>
  <c r="BI1553" i="3"/>
  <c r="BJ1553" i="3"/>
  <c r="C1554" i="3"/>
  <c r="D1554" i="3"/>
  <c r="E1554" i="3"/>
  <c r="F1554" i="3"/>
  <c r="G1554" i="3"/>
  <c r="H1554" i="3"/>
  <c r="J1554" i="3"/>
  <c r="K1554" i="3"/>
  <c r="L1554" i="3"/>
  <c r="M1554" i="3"/>
  <c r="AN1554" i="3"/>
  <c r="BH1554" i="3"/>
  <c r="BI1554" i="3"/>
  <c r="BJ1554" i="3"/>
  <c r="C1555" i="3"/>
  <c r="D1555" i="3"/>
  <c r="E1555" i="3"/>
  <c r="F1555" i="3"/>
  <c r="G1555" i="3"/>
  <c r="H1555" i="3"/>
  <c r="J1555" i="3"/>
  <c r="K1555" i="3"/>
  <c r="L1555" i="3"/>
  <c r="M1555" i="3"/>
  <c r="AN1555" i="3"/>
  <c r="BH1555" i="3"/>
  <c r="BI1555" i="3"/>
  <c r="BJ1555" i="3"/>
  <c r="C1556" i="3"/>
  <c r="D1556" i="3"/>
  <c r="E1556" i="3"/>
  <c r="F1556" i="3"/>
  <c r="G1556" i="3"/>
  <c r="H1556" i="3"/>
  <c r="J1556" i="3"/>
  <c r="K1556" i="3"/>
  <c r="L1556" i="3"/>
  <c r="M1556" i="3"/>
  <c r="AN1556" i="3"/>
  <c r="BH1556" i="3"/>
  <c r="BI1556" i="3"/>
  <c r="BJ1556" i="3"/>
  <c r="C1557" i="3"/>
  <c r="D1557" i="3"/>
  <c r="E1557" i="3"/>
  <c r="F1557" i="3"/>
  <c r="G1557" i="3"/>
  <c r="H1557" i="3"/>
  <c r="J1557" i="3"/>
  <c r="K1557" i="3"/>
  <c r="L1557" i="3"/>
  <c r="M1557" i="3"/>
  <c r="AN1557" i="3"/>
  <c r="BH1557" i="3"/>
  <c r="BI1557" i="3"/>
  <c r="BJ1557" i="3"/>
  <c r="C1558" i="3"/>
  <c r="D1558" i="3"/>
  <c r="E1558" i="3"/>
  <c r="F1558" i="3"/>
  <c r="G1558" i="3"/>
  <c r="H1558" i="3"/>
  <c r="J1558" i="3"/>
  <c r="K1558" i="3"/>
  <c r="L1558" i="3"/>
  <c r="M1558" i="3"/>
  <c r="AN1558" i="3"/>
  <c r="BH1558" i="3"/>
  <c r="BI1558" i="3"/>
  <c r="BJ1558" i="3"/>
  <c r="C1559" i="3"/>
  <c r="D1559" i="3"/>
  <c r="E1559" i="3"/>
  <c r="F1559" i="3"/>
  <c r="G1559" i="3"/>
  <c r="H1559" i="3"/>
  <c r="J1559" i="3"/>
  <c r="K1559" i="3"/>
  <c r="L1559" i="3"/>
  <c r="M1559" i="3"/>
  <c r="AN1559" i="3"/>
  <c r="BH1559" i="3"/>
  <c r="BI1559" i="3"/>
  <c r="BJ1559" i="3"/>
  <c r="C1560" i="3"/>
  <c r="D1560" i="3"/>
  <c r="E1560" i="3"/>
  <c r="F1560" i="3"/>
  <c r="G1560" i="3"/>
  <c r="H1560" i="3"/>
  <c r="J1560" i="3"/>
  <c r="K1560" i="3"/>
  <c r="L1560" i="3"/>
  <c r="M1560" i="3"/>
  <c r="AN1560" i="3"/>
  <c r="BH1560" i="3"/>
  <c r="BI1560" i="3"/>
  <c r="BJ1560" i="3"/>
  <c r="C1561" i="3"/>
  <c r="D1561" i="3"/>
  <c r="E1561" i="3"/>
  <c r="F1561" i="3"/>
  <c r="G1561" i="3"/>
  <c r="H1561" i="3"/>
  <c r="J1561" i="3"/>
  <c r="K1561" i="3"/>
  <c r="L1561" i="3"/>
  <c r="M1561" i="3"/>
  <c r="AN1561" i="3"/>
  <c r="BH1561" i="3"/>
  <c r="BI1561" i="3"/>
  <c r="BJ1561" i="3"/>
  <c r="C1562" i="3"/>
  <c r="D1562" i="3"/>
  <c r="E1562" i="3"/>
  <c r="F1562" i="3"/>
  <c r="G1562" i="3"/>
  <c r="H1562" i="3"/>
  <c r="J1562" i="3"/>
  <c r="K1562" i="3"/>
  <c r="L1562" i="3"/>
  <c r="M1562" i="3"/>
  <c r="AN1562" i="3"/>
  <c r="BH1562" i="3"/>
  <c r="BI1562" i="3"/>
  <c r="BJ1562" i="3"/>
  <c r="C1563" i="3"/>
  <c r="D1563" i="3"/>
  <c r="E1563" i="3"/>
  <c r="F1563" i="3"/>
  <c r="G1563" i="3"/>
  <c r="H1563" i="3"/>
  <c r="J1563" i="3"/>
  <c r="K1563" i="3"/>
  <c r="L1563" i="3"/>
  <c r="M1563" i="3"/>
  <c r="AN1563" i="3"/>
  <c r="BH1563" i="3"/>
  <c r="BI1563" i="3"/>
  <c r="BJ1563" i="3"/>
  <c r="C1564" i="3"/>
  <c r="D1564" i="3"/>
  <c r="E1564" i="3"/>
  <c r="F1564" i="3"/>
  <c r="G1564" i="3"/>
  <c r="H1564" i="3"/>
  <c r="J1564" i="3"/>
  <c r="K1564" i="3"/>
  <c r="L1564" i="3"/>
  <c r="M1564" i="3"/>
  <c r="AN1564" i="3"/>
  <c r="BH1564" i="3"/>
  <c r="BI1564" i="3"/>
  <c r="BJ1564" i="3"/>
  <c r="C1565" i="3"/>
  <c r="D1565" i="3"/>
  <c r="E1565" i="3"/>
  <c r="F1565" i="3"/>
  <c r="G1565" i="3"/>
  <c r="H1565" i="3"/>
  <c r="J1565" i="3"/>
  <c r="K1565" i="3"/>
  <c r="L1565" i="3"/>
  <c r="M1565" i="3"/>
  <c r="AN1565" i="3"/>
  <c r="BH1565" i="3"/>
  <c r="BI1565" i="3"/>
  <c r="BJ1565" i="3"/>
  <c r="C1566" i="3"/>
  <c r="D1566" i="3"/>
  <c r="E1566" i="3"/>
  <c r="F1566" i="3"/>
  <c r="G1566" i="3"/>
  <c r="H1566" i="3"/>
  <c r="J1566" i="3"/>
  <c r="K1566" i="3"/>
  <c r="L1566" i="3"/>
  <c r="M1566" i="3"/>
  <c r="AN1566" i="3"/>
  <c r="BH1566" i="3"/>
  <c r="BI1566" i="3"/>
  <c r="BJ1566" i="3"/>
  <c r="C1567" i="3"/>
  <c r="D1567" i="3"/>
  <c r="E1567" i="3"/>
  <c r="F1567" i="3"/>
  <c r="G1567" i="3"/>
  <c r="H1567" i="3"/>
  <c r="J1567" i="3"/>
  <c r="K1567" i="3"/>
  <c r="L1567" i="3"/>
  <c r="M1567" i="3"/>
  <c r="AN1567" i="3"/>
  <c r="BH1567" i="3"/>
  <c r="BI1567" i="3"/>
  <c r="BJ1567" i="3"/>
  <c r="C1568" i="3"/>
  <c r="D1568" i="3"/>
  <c r="E1568" i="3"/>
  <c r="F1568" i="3"/>
  <c r="G1568" i="3"/>
  <c r="H1568" i="3"/>
  <c r="J1568" i="3"/>
  <c r="K1568" i="3"/>
  <c r="L1568" i="3"/>
  <c r="M1568" i="3"/>
  <c r="AN1568" i="3"/>
  <c r="BH1568" i="3"/>
  <c r="BI1568" i="3"/>
  <c r="BJ1568" i="3"/>
  <c r="C1569" i="3"/>
  <c r="D1569" i="3"/>
  <c r="E1569" i="3"/>
  <c r="F1569" i="3"/>
  <c r="G1569" i="3"/>
  <c r="H1569" i="3"/>
  <c r="J1569" i="3"/>
  <c r="K1569" i="3"/>
  <c r="L1569" i="3"/>
  <c r="M1569" i="3"/>
  <c r="AN1569" i="3"/>
  <c r="BH1569" i="3"/>
  <c r="BI1569" i="3"/>
  <c r="BJ1569" i="3"/>
  <c r="C1570" i="3"/>
  <c r="D1570" i="3"/>
  <c r="E1570" i="3"/>
  <c r="F1570" i="3"/>
  <c r="G1570" i="3"/>
  <c r="H1570" i="3"/>
  <c r="J1570" i="3"/>
  <c r="K1570" i="3"/>
  <c r="L1570" i="3"/>
  <c r="M1570" i="3"/>
  <c r="AN1570" i="3"/>
  <c r="BH1570" i="3"/>
  <c r="BI1570" i="3"/>
  <c r="BJ1570" i="3"/>
  <c r="C1571" i="3"/>
  <c r="D1571" i="3"/>
  <c r="E1571" i="3"/>
  <c r="F1571" i="3"/>
  <c r="G1571" i="3"/>
  <c r="H1571" i="3"/>
  <c r="J1571" i="3"/>
  <c r="K1571" i="3"/>
  <c r="L1571" i="3"/>
  <c r="M1571" i="3"/>
  <c r="AN1571" i="3"/>
  <c r="BH1571" i="3"/>
  <c r="BI1571" i="3"/>
  <c r="BJ1571" i="3"/>
  <c r="C1572" i="3"/>
  <c r="D1572" i="3"/>
  <c r="E1572" i="3"/>
  <c r="F1572" i="3"/>
  <c r="G1572" i="3"/>
  <c r="H1572" i="3"/>
  <c r="J1572" i="3"/>
  <c r="K1572" i="3"/>
  <c r="L1572" i="3"/>
  <c r="M1572" i="3"/>
  <c r="AN1572" i="3"/>
  <c r="BH1572" i="3"/>
  <c r="BI1572" i="3"/>
  <c r="BJ1572" i="3"/>
  <c r="C1573" i="3"/>
  <c r="D1573" i="3"/>
  <c r="E1573" i="3"/>
  <c r="F1573" i="3"/>
  <c r="G1573" i="3"/>
  <c r="H1573" i="3"/>
  <c r="J1573" i="3"/>
  <c r="K1573" i="3"/>
  <c r="L1573" i="3"/>
  <c r="M1573" i="3"/>
  <c r="AN1573" i="3"/>
  <c r="BH1573" i="3"/>
  <c r="BI1573" i="3"/>
  <c r="BJ1573" i="3"/>
  <c r="C1574" i="3"/>
  <c r="D1574" i="3"/>
  <c r="E1574" i="3"/>
  <c r="F1574" i="3"/>
  <c r="G1574" i="3"/>
  <c r="H1574" i="3"/>
  <c r="J1574" i="3"/>
  <c r="K1574" i="3"/>
  <c r="L1574" i="3"/>
  <c r="M1574" i="3"/>
  <c r="AN1574" i="3"/>
  <c r="BH1574" i="3"/>
  <c r="BI1574" i="3"/>
  <c r="BJ1574" i="3"/>
  <c r="C1575" i="3"/>
  <c r="D1575" i="3"/>
  <c r="E1575" i="3"/>
  <c r="F1575" i="3"/>
  <c r="G1575" i="3"/>
  <c r="H1575" i="3"/>
  <c r="J1575" i="3"/>
  <c r="K1575" i="3"/>
  <c r="L1575" i="3"/>
  <c r="M1575" i="3"/>
  <c r="AN1575" i="3"/>
  <c r="BH1575" i="3"/>
  <c r="BI1575" i="3"/>
  <c r="BJ1575" i="3"/>
  <c r="C1576" i="3"/>
  <c r="D1576" i="3"/>
  <c r="E1576" i="3"/>
  <c r="F1576" i="3"/>
  <c r="G1576" i="3"/>
  <c r="H1576" i="3"/>
  <c r="J1576" i="3"/>
  <c r="K1576" i="3"/>
  <c r="L1576" i="3"/>
  <c r="M1576" i="3"/>
  <c r="AN1576" i="3"/>
  <c r="BH1576" i="3"/>
  <c r="BI1576" i="3"/>
  <c r="BJ1576" i="3"/>
  <c r="C1577" i="3"/>
  <c r="D1577" i="3"/>
  <c r="E1577" i="3"/>
  <c r="F1577" i="3"/>
  <c r="G1577" i="3"/>
  <c r="H1577" i="3"/>
  <c r="J1577" i="3"/>
  <c r="K1577" i="3"/>
  <c r="L1577" i="3"/>
  <c r="M1577" i="3"/>
  <c r="AN1577" i="3"/>
  <c r="BH1577" i="3"/>
  <c r="BI1577" i="3"/>
  <c r="BJ1577" i="3"/>
  <c r="C1578" i="3"/>
  <c r="D1578" i="3"/>
  <c r="E1578" i="3"/>
  <c r="F1578" i="3"/>
  <c r="G1578" i="3"/>
  <c r="H1578" i="3"/>
  <c r="J1578" i="3"/>
  <c r="K1578" i="3"/>
  <c r="L1578" i="3"/>
  <c r="M1578" i="3"/>
  <c r="AN1578" i="3"/>
  <c r="BH1578" i="3"/>
  <c r="BI1578" i="3"/>
  <c r="BJ1578" i="3"/>
  <c r="C1579" i="3"/>
  <c r="D1579" i="3"/>
  <c r="E1579" i="3"/>
  <c r="F1579" i="3"/>
  <c r="G1579" i="3"/>
  <c r="H1579" i="3"/>
  <c r="J1579" i="3"/>
  <c r="K1579" i="3"/>
  <c r="L1579" i="3"/>
  <c r="M1579" i="3"/>
  <c r="AN1579" i="3"/>
  <c r="BH1579" i="3"/>
  <c r="BI1579" i="3"/>
  <c r="BJ1579" i="3"/>
  <c r="C1580" i="3"/>
  <c r="D1580" i="3"/>
  <c r="E1580" i="3"/>
  <c r="F1580" i="3"/>
  <c r="G1580" i="3"/>
  <c r="H1580" i="3"/>
  <c r="J1580" i="3"/>
  <c r="K1580" i="3"/>
  <c r="L1580" i="3"/>
  <c r="M1580" i="3"/>
  <c r="AN1580" i="3"/>
  <c r="BH1580" i="3"/>
  <c r="BI1580" i="3"/>
  <c r="BJ1580" i="3"/>
  <c r="C1581" i="3"/>
  <c r="D1581" i="3"/>
  <c r="E1581" i="3"/>
  <c r="F1581" i="3"/>
  <c r="G1581" i="3"/>
  <c r="H1581" i="3"/>
  <c r="J1581" i="3"/>
  <c r="K1581" i="3"/>
  <c r="L1581" i="3"/>
  <c r="M1581" i="3"/>
  <c r="AN1581" i="3"/>
  <c r="BH1581" i="3"/>
  <c r="BI1581" i="3"/>
  <c r="BJ1581" i="3"/>
  <c r="C1582" i="3"/>
  <c r="D1582" i="3"/>
  <c r="E1582" i="3"/>
  <c r="F1582" i="3"/>
  <c r="G1582" i="3"/>
  <c r="H1582" i="3"/>
  <c r="J1582" i="3"/>
  <c r="K1582" i="3"/>
  <c r="L1582" i="3"/>
  <c r="M1582" i="3"/>
  <c r="AN1582" i="3"/>
  <c r="BH1582" i="3"/>
  <c r="BI1582" i="3"/>
  <c r="BJ1582" i="3"/>
  <c r="C1583" i="3"/>
  <c r="D1583" i="3"/>
  <c r="E1583" i="3"/>
  <c r="F1583" i="3"/>
  <c r="G1583" i="3"/>
  <c r="H1583" i="3"/>
  <c r="J1583" i="3"/>
  <c r="K1583" i="3"/>
  <c r="L1583" i="3"/>
  <c r="M1583" i="3"/>
  <c r="AN1583" i="3"/>
  <c r="BH1583" i="3"/>
  <c r="BI1583" i="3"/>
  <c r="BJ1583" i="3"/>
  <c r="C1584" i="3"/>
  <c r="D1584" i="3"/>
  <c r="E1584" i="3"/>
  <c r="F1584" i="3"/>
  <c r="G1584" i="3"/>
  <c r="H1584" i="3"/>
  <c r="J1584" i="3"/>
  <c r="K1584" i="3"/>
  <c r="L1584" i="3"/>
  <c r="M1584" i="3"/>
  <c r="AN1584" i="3"/>
  <c r="BH1584" i="3"/>
  <c r="BI1584" i="3"/>
  <c r="BJ1584" i="3"/>
  <c r="C1585" i="3"/>
  <c r="D1585" i="3"/>
  <c r="E1585" i="3"/>
  <c r="F1585" i="3"/>
  <c r="G1585" i="3"/>
  <c r="H1585" i="3"/>
  <c r="J1585" i="3"/>
  <c r="K1585" i="3"/>
  <c r="L1585" i="3"/>
  <c r="M1585" i="3"/>
  <c r="AN1585" i="3"/>
  <c r="BH1585" i="3"/>
  <c r="BI1585" i="3"/>
  <c r="BJ1585" i="3"/>
  <c r="C1586" i="3"/>
  <c r="D1586" i="3"/>
  <c r="E1586" i="3"/>
  <c r="F1586" i="3"/>
  <c r="G1586" i="3"/>
  <c r="H1586" i="3"/>
  <c r="J1586" i="3"/>
  <c r="K1586" i="3"/>
  <c r="L1586" i="3"/>
  <c r="M1586" i="3"/>
  <c r="AN1586" i="3"/>
  <c r="BH1586" i="3"/>
  <c r="BI1586" i="3"/>
  <c r="BJ1586" i="3"/>
  <c r="C1587" i="3"/>
  <c r="D1587" i="3"/>
  <c r="E1587" i="3"/>
  <c r="F1587" i="3"/>
  <c r="G1587" i="3"/>
  <c r="H1587" i="3"/>
  <c r="J1587" i="3"/>
  <c r="K1587" i="3"/>
  <c r="L1587" i="3"/>
  <c r="M1587" i="3"/>
  <c r="AN1587" i="3"/>
  <c r="BH1587" i="3"/>
  <c r="BI1587" i="3"/>
  <c r="BJ1587" i="3"/>
  <c r="C1588" i="3"/>
  <c r="D1588" i="3"/>
  <c r="E1588" i="3"/>
  <c r="F1588" i="3"/>
  <c r="G1588" i="3"/>
  <c r="H1588" i="3"/>
  <c r="J1588" i="3"/>
  <c r="K1588" i="3"/>
  <c r="L1588" i="3"/>
  <c r="M1588" i="3"/>
  <c r="AN1588" i="3"/>
  <c r="BH1588" i="3"/>
  <c r="BI1588" i="3"/>
  <c r="BJ1588" i="3"/>
  <c r="C1589" i="3"/>
  <c r="D1589" i="3"/>
  <c r="E1589" i="3"/>
  <c r="F1589" i="3"/>
  <c r="G1589" i="3"/>
  <c r="H1589" i="3"/>
  <c r="J1589" i="3"/>
  <c r="K1589" i="3"/>
  <c r="L1589" i="3"/>
  <c r="M1589" i="3"/>
  <c r="AN1589" i="3"/>
  <c r="BH1589" i="3"/>
  <c r="BI1589" i="3"/>
  <c r="BJ1589" i="3"/>
  <c r="C1590" i="3"/>
  <c r="D1590" i="3"/>
  <c r="E1590" i="3"/>
  <c r="F1590" i="3"/>
  <c r="G1590" i="3"/>
  <c r="H1590" i="3"/>
  <c r="J1590" i="3"/>
  <c r="K1590" i="3"/>
  <c r="L1590" i="3"/>
  <c r="M1590" i="3"/>
  <c r="AN1590" i="3"/>
  <c r="BH1590" i="3"/>
  <c r="BI1590" i="3"/>
  <c r="BJ1590" i="3"/>
  <c r="C1591" i="3"/>
  <c r="D1591" i="3"/>
  <c r="E1591" i="3"/>
  <c r="F1591" i="3"/>
  <c r="G1591" i="3"/>
  <c r="H1591" i="3"/>
  <c r="J1591" i="3"/>
  <c r="K1591" i="3"/>
  <c r="L1591" i="3"/>
  <c r="M1591" i="3"/>
  <c r="AN1591" i="3"/>
  <c r="BH1591" i="3"/>
  <c r="BI1591" i="3"/>
  <c r="BJ1591" i="3"/>
  <c r="C1592" i="3"/>
  <c r="D1592" i="3"/>
  <c r="E1592" i="3"/>
  <c r="F1592" i="3"/>
  <c r="G1592" i="3"/>
  <c r="H1592" i="3"/>
  <c r="J1592" i="3"/>
  <c r="K1592" i="3"/>
  <c r="L1592" i="3"/>
  <c r="M1592" i="3"/>
  <c r="AN1592" i="3"/>
  <c r="BH1592" i="3"/>
  <c r="BI1592" i="3"/>
  <c r="BJ1592" i="3"/>
  <c r="C1593" i="3"/>
  <c r="D1593" i="3"/>
  <c r="E1593" i="3"/>
  <c r="F1593" i="3"/>
  <c r="G1593" i="3"/>
  <c r="H1593" i="3"/>
  <c r="J1593" i="3"/>
  <c r="K1593" i="3"/>
  <c r="L1593" i="3"/>
  <c r="M1593" i="3"/>
  <c r="AN1593" i="3"/>
  <c r="BH1593" i="3"/>
  <c r="BI1593" i="3"/>
  <c r="BJ1593" i="3"/>
  <c r="C1594" i="3"/>
  <c r="D1594" i="3"/>
  <c r="E1594" i="3"/>
  <c r="F1594" i="3"/>
  <c r="G1594" i="3"/>
  <c r="H1594" i="3"/>
  <c r="J1594" i="3"/>
  <c r="K1594" i="3"/>
  <c r="L1594" i="3"/>
  <c r="M1594" i="3"/>
  <c r="AN1594" i="3"/>
  <c r="BH1594" i="3"/>
  <c r="BI1594" i="3"/>
  <c r="BJ1594" i="3"/>
  <c r="C1595" i="3"/>
  <c r="D1595" i="3"/>
  <c r="E1595" i="3"/>
  <c r="F1595" i="3"/>
  <c r="G1595" i="3"/>
  <c r="H1595" i="3"/>
  <c r="J1595" i="3"/>
  <c r="K1595" i="3"/>
  <c r="L1595" i="3"/>
  <c r="M1595" i="3"/>
  <c r="AN1595" i="3"/>
  <c r="BH1595" i="3"/>
  <c r="BI1595" i="3"/>
  <c r="BJ1595" i="3"/>
  <c r="C1596" i="3"/>
  <c r="D1596" i="3"/>
  <c r="E1596" i="3"/>
  <c r="F1596" i="3"/>
  <c r="G1596" i="3"/>
  <c r="H1596" i="3"/>
  <c r="J1596" i="3"/>
  <c r="K1596" i="3"/>
  <c r="L1596" i="3"/>
  <c r="M1596" i="3"/>
  <c r="AN1596" i="3"/>
  <c r="BH1596" i="3"/>
  <c r="BI1596" i="3"/>
  <c r="BJ1596" i="3"/>
  <c r="C1597" i="3"/>
  <c r="D1597" i="3"/>
  <c r="E1597" i="3"/>
  <c r="F1597" i="3"/>
  <c r="G1597" i="3"/>
  <c r="H1597" i="3"/>
  <c r="J1597" i="3"/>
  <c r="K1597" i="3"/>
  <c r="L1597" i="3"/>
  <c r="M1597" i="3"/>
  <c r="AN1597" i="3"/>
  <c r="BH1597" i="3"/>
  <c r="BI1597" i="3"/>
  <c r="BJ1597" i="3"/>
  <c r="C1598" i="3"/>
  <c r="D1598" i="3"/>
  <c r="E1598" i="3"/>
  <c r="F1598" i="3"/>
  <c r="G1598" i="3"/>
  <c r="H1598" i="3"/>
  <c r="J1598" i="3"/>
  <c r="K1598" i="3"/>
  <c r="L1598" i="3"/>
  <c r="M1598" i="3"/>
  <c r="AN1598" i="3"/>
  <c r="BH1598" i="3"/>
  <c r="BI1598" i="3"/>
  <c r="BJ1598" i="3"/>
  <c r="C1599" i="3"/>
  <c r="D1599" i="3"/>
  <c r="E1599" i="3"/>
  <c r="F1599" i="3"/>
  <c r="G1599" i="3"/>
  <c r="H1599" i="3"/>
  <c r="J1599" i="3"/>
  <c r="K1599" i="3"/>
  <c r="L1599" i="3"/>
  <c r="M1599" i="3"/>
  <c r="AN1599" i="3"/>
  <c r="BH1599" i="3"/>
  <c r="BI1599" i="3"/>
  <c r="BJ1599" i="3"/>
  <c r="C1600" i="3"/>
  <c r="D1600" i="3"/>
  <c r="E1600" i="3"/>
  <c r="F1600" i="3"/>
  <c r="G1600" i="3"/>
  <c r="H1600" i="3"/>
  <c r="J1600" i="3"/>
  <c r="K1600" i="3"/>
  <c r="L1600" i="3"/>
  <c r="M1600" i="3"/>
  <c r="AN1600" i="3"/>
  <c r="BH1600" i="3"/>
  <c r="BI1600" i="3"/>
  <c r="BJ1600" i="3"/>
  <c r="C1601" i="3"/>
  <c r="D1601" i="3"/>
  <c r="E1601" i="3"/>
  <c r="F1601" i="3"/>
  <c r="G1601" i="3"/>
  <c r="H1601" i="3"/>
  <c r="J1601" i="3"/>
  <c r="K1601" i="3"/>
  <c r="L1601" i="3"/>
  <c r="M1601" i="3"/>
  <c r="AN1601" i="3"/>
  <c r="BH1601" i="3"/>
  <c r="BI1601" i="3"/>
  <c r="BJ1601" i="3"/>
  <c r="C1602" i="3"/>
  <c r="D1602" i="3"/>
  <c r="E1602" i="3"/>
  <c r="F1602" i="3"/>
  <c r="G1602" i="3"/>
  <c r="H1602" i="3"/>
  <c r="J1602" i="3"/>
  <c r="K1602" i="3"/>
  <c r="L1602" i="3"/>
  <c r="M1602" i="3"/>
  <c r="AN1602" i="3"/>
  <c r="BH1602" i="3"/>
  <c r="BI1602" i="3"/>
  <c r="BJ1602" i="3"/>
  <c r="C1603" i="3"/>
  <c r="D1603" i="3"/>
  <c r="E1603" i="3"/>
  <c r="F1603" i="3"/>
  <c r="G1603" i="3"/>
  <c r="H1603" i="3"/>
  <c r="J1603" i="3"/>
  <c r="K1603" i="3"/>
  <c r="L1603" i="3"/>
  <c r="M1603" i="3"/>
  <c r="AN1603" i="3"/>
  <c r="BH1603" i="3"/>
  <c r="BI1603" i="3"/>
  <c r="BJ1603" i="3"/>
  <c r="C1604" i="3"/>
  <c r="D1604" i="3"/>
  <c r="E1604" i="3"/>
  <c r="F1604" i="3"/>
  <c r="G1604" i="3"/>
  <c r="H1604" i="3"/>
  <c r="J1604" i="3"/>
  <c r="K1604" i="3"/>
  <c r="L1604" i="3"/>
  <c r="M1604" i="3"/>
  <c r="AN1604" i="3"/>
  <c r="BH1604" i="3"/>
  <c r="BI1604" i="3"/>
  <c r="BJ1604" i="3"/>
  <c r="C1605" i="3"/>
  <c r="D1605" i="3"/>
  <c r="E1605" i="3"/>
  <c r="F1605" i="3"/>
  <c r="G1605" i="3"/>
  <c r="H1605" i="3"/>
  <c r="J1605" i="3"/>
  <c r="K1605" i="3"/>
  <c r="L1605" i="3"/>
  <c r="M1605" i="3"/>
  <c r="AN1605" i="3"/>
  <c r="BH1605" i="3"/>
  <c r="BI1605" i="3"/>
  <c r="BJ1605" i="3"/>
  <c r="C1606" i="3"/>
  <c r="D1606" i="3"/>
  <c r="E1606" i="3"/>
  <c r="F1606" i="3"/>
  <c r="G1606" i="3"/>
  <c r="H1606" i="3"/>
  <c r="J1606" i="3"/>
  <c r="K1606" i="3"/>
  <c r="L1606" i="3"/>
  <c r="M1606" i="3"/>
  <c r="AN1606" i="3"/>
  <c r="BH1606" i="3"/>
  <c r="BI1606" i="3"/>
  <c r="BJ1606" i="3"/>
  <c r="C1607" i="3"/>
  <c r="D1607" i="3"/>
  <c r="E1607" i="3"/>
  <c r="F1607" i="3"/>
  <c r="G1607" i="3"/>
  <c r="H1607" i="3"/>
  <c r="J1607" i="3"/>
  <c r="K1607" i="3"/>
  <c r="L1607" i="3"/>
  <c r="M1607" i="3"/>
  <c r="AN1607" i="3"/>
  <c r="BH1607" i="3"/>
  <c r="BI1607" i="3"/>
  <c r="BJ1607" i="3"/>
  <c r="C1608" i="3"/>
  <c r="D1608" i="3"/>
  <c r="E1608" i="3"/>
  <c r="F1608" i="3"/>
  <c r="G1608" i="3"/>
  <c r="H1608" i="3"/>
  <c r="J1608" i="3"/>
  <c r="K1608" i="3"/>
  <c r="L1608" i="3"/>
  <c r="M1608" i="3"/>
  <c r="AN1608" i="3"/>
  <c r="BH1608" i="3"/>
  <c r="BI1608" i="3"/>
  <c r="BJ1608" i="3"/>
  <c r="C1609" i="3"/>
  <c r="D1609" i="3"/>
  <c r="E1609" i="3"/>
  <c r="F1609" i="3"/>
  <c r="G1609" i="3"/>
  <c r="H1609" i="3"/>
  <c r="J1609" i="3"/>
  <c r="K1609" i="3"/>
  <c r="L1609" i="3"/>
  <c r="M1609" i="3"/>
  <c r="AN1609" i="3"/>
  <c r="BH1609" i="3"/>
  <c r="BI1609" i="3"/>
  <c r="BJ1609" i="3"/>
  <c r="C1610" i="3"/>
  <c r="D1610" i="3"/>
  <c r="E1610" i="3"/>
  <c r="F1610" i="3"/>
  <c r="G1610" i="3"/>
  <c r="H1610" i="3"/>
  <c r="J1610" i="3"/>
  <c r="K1610" i="3"/>
  <c r="L1610" i="3"/>
  <c r="M1610" i="3"/>
  <c r="AN1610" i="3"/>
  <c r="BH1610" i="3"/>
  <c r="BI1610" i="3"/>
  <c r="BJ1610" i="3"/>
  <c r="C1611" i="3"/>
  <c r="D1611" i="3"/>
  <c r="E1611" i="3"/>
  <c r="F1611" i="3"/>
  <c r="G1611" i="3"/>
  <c r="H1611" i="3"/>
  <c r="J1611" i="3"/>
  <c r="K1611" i="3"/>
  <c r="L1611" i="3"/>
  <c r="M1611" i="3"/>
  <c r="AN1611" i="3"/>
  <c r="BH1611" i="3"/>
  <c r="BI1611" i="3"/>
  <c r="BJ1611" i="3"/>
  <c r="N1612" i="3"/>
  <c r="O1612" i="3"/>
  <c r="Q1612" i="3"/>
  <c r="V1612" i="3"/>
  <c r="AL1612" i="3"/>
  <c r="C1612" i="3"/>
  <c r="D1612" i="3"/>
  <c r="E1612" i="3"/>
  <c r="F1612" i="3"/>
  <c r="G1612" i="3"/>
  <c r="H1612" i="3"/>
  <c r="J1612" i="3"/>
  <c r="K1612" i="3"/>
  <c r="L1612" i="3"/>
  <c r="M1612" i="3"/>
  <c r="AN1612" i="3"/>
  <c r="BH1612" i="3"/>
  <c r="BI1612" i="3"/>
  <c r="BJ1612" i="3"/>
  <c r="AN1617" i="3"/>
  <c r="AV1617" i="3"/>
  <c r="AN1618" i="3"/>
  <c r="AV1618" i="3"/>
  <c r="AN1619" i="3"/>
  <c r="AV1619" i="3"/>
  <c r="AN1620" i="3"/>
  <c r="AV1620" i="3"/>
  <c r="AN1621" i="3"/>
  <c r="AV1621" i="3"/>
  <c r="AN1622" i="3"/>
  <c r="AV1622" i="3"/>
  <c r="AN1623" i="3"/>
  <c r="AV1623" i="3"/>
  <c r="AN1624" i="3"/>
  <c r="AV1624" i="3"/>
  <c r="AN1625" i="3"/>
  <c r="AV1625" i="3"/>
  <c r="AN1626" i="3"/>
  <c r="AV1626" i="3"/>
  <c r="AN1627" i="3"/>
  <c r="AV1627" i="3"/>
  <c r="AN1628" i="3"/>
  <c r="AV1628" i="3"/>
  <c r="AN1629" i="3"/>
  <c r="AV1629" i="3"/>
  <c r="AN1630" i="3"/>
  <c r="AV1630" i="3"/>
  <c r="AN1631" i="3"/>
  <c r="AV1631" i="3"/>
  <c r="AN1632" i="3"/>
  <c r="AV1632" i="3"/>
  <c r="AN1633" i="3"/>
  <c r="AV1633" i="3"/>
  <c r="AN1634" i="3"/>
  <c r="AV1634" i="3"/>
  <c r="AN1637" i="3"/>
  <c r="AV1637" i="3"/>
  <c r="AN1638" i="3"/>
  <c r="AV1638" i="3"/>
  <c r="AN1639" i="3"/>
  <c r="AV1639" i="3"/>
  <c r="AN1640" i="3"/>
  <c r="AV1640" i="3"/>
  <c r="AN1641" i="3"/>
  <c r="AV1641" i="3"/>
  <c r="AN1642" i="3"/>
  <c r="AV1642" i="3"/>
  <c r="AN1643" i="3"/>
  <c r="AV1643" i="3"/>
  <c r="AN1644" i="3"/>
  <c r="AV1644" i="3"/>
  <c r="AN1645" i="3"/>
  <c r="AV1645" i="3"/>
  <c r="AN1649" i="3"/>
  <c r="AV1649" i="3"/>
  <c r="AN1650" i="3"/>
  <c r="AV1650" i="3"/>
  <c r="AN1651" i="3"/>
  <c r="AV1651" i="3"/>
  <c r="AN1652" i="3"/>
  <c r="AV1652" i="3"/>
  <c r="AN1653" i="3"/>
  <c r="AV1653" i="3"/>
  <c r="AN1654" i="3"/>
  <c r="AV1654" i="3"/>
  <c r="AN1655" i="3"/>
  <c r="AV1655" i="3"/>
  <c r="AN1656" i="3"/>
  <c r="AV1656" i="3"/>
  <c r="AN1657" i="3"/>
  <c r="AV1657" i="3"/>
  <c r="AN1658" i="3"/>
  <c r="AV1658" i="3"/>
  <c r="AN1659" i="3"/>
  <c r="AV1659" i="3"/>
  <c r="AN1660" i="3"/>
  <c r="AV1660" i="3"/>
  <c r="AN1661" i="3"/>
  <c r="AV1661" i="3"/>
  <c r="AN1662" i="3"/>
  <c r="AV1662" i="3"/>
  <c r="AN1663" i="3"/>
  <c r="AV1663" i="3"/>
  <c r="AN1664" i="3"/>
  <c r="AV1664" i="3"/>
  <c r="AN1665" i="3"/>
  <c r="AV1665" i="3"/>
  <c r="AN1666" i="3"/>
  <c r="AV1666" i="3"/>
  <c r="AN1667" i="3"/>
  <c r="AV1667" i="3"/>
  <c r="AN1668" i="3"/>
  <c r="AV1668" i="3"/>
  <c r="AN1669" i="3"/>
  <c r="AV1669" i="3"/>
  <c r="AN1670" i="3"/>
  <c r="AV1670" i="3"/>
  <c r="AN1671" i="3"/>
  <c r="AV1671" i="3"/>
  <c r="AN1672" i="3"/>
  <c r="AV1672" i="3"/>
  <c r="AN1673" i="3"/>
  <c r="AV1673" i="3"/>
  <c r="AN1674" i="3"/>
  <c r="AV1674" i="3"/>
  <c r="AN1675" i="3"/>
  <c r="AV1675" i="3"/>
  <c r="AN1676" i="3"/>
  <c r="AV1676" i="3"/>
  <c r="AN1677" i="3"/>
  <c r="AV1677" i="3"/>
  <c r="AN1678" i="3"/>
  <c r="AV1678" i="3"/>
  <c r="AN1679" i="3"/>
  <c r="AV1679" i="3"/>
  <c r="AN1680" i="3"/>
  <c r="AV1680" i="3"/>
  <c r="AN1681" i="3"/>
  <c r="AV1681" i="3"/>
  <c r="AN1682" i="3"/>
  <c r="AV1682" i="3"/>
  <c r="AN1683" i="3"/>
  <c r="AV1683" i="3"/>
  <c r="AN1684" i="3"/>
  <c r="AV1684" i="3"/>
  <c r="AN1685" i="3"/>
  <c r="AV1685" i="3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I2" i="4"/>
  <c r="A3" i="4"/>
  <c r="B3" i="4"/>
  <c r="C3" i="4"/>
  <c r="D3" i="4"/>
  <c r="F3" i="4"/>
  <c r="G3" i="4"/>
  <c r="I3" i="4"/>
  <c r="A4" i="4"/>
  <c r="B4" i="4"/>
  <c r="C4" i="4"/>
  <c r="D4" i="4"/>
  <c r="F4" i="4"/>
  <c r="G4" i="4"/>
  <c r="I4" i="4"/>
  <c r="A5" i="4"/>
  <c r="B5" i="4"/>
  <c r="C5" i="4"/>
  <c r="D5" i="4"/>
  <c r="F5" i="4"/>
  <c r="G5" i="4"/>
  <c r="I5" i="4"/>
  <c r="A6" i="4"/>
  <c r="B6" i="4"/>
  <c r="C6" i="4"/>
  <c r="D6" i="4"/>
  <c r="F6" i="4"/>
  <c r="G6" i="4"/>
  <c r="I6" i="4"/>
  <c r="A7" i="4"/>
  <c r="B7" i="4"/>
  <c r="C7" i="4"/>
  <c r="D7" i="4"/>
  <c r="F7" i="4"/>
  <c r="G7" i="4"/>
  <c r="I7" i="4"/>
  <c r="A8" i="4"/>
  <c r="B8" i="4"/>
  <c r="C8" i="4"/>
  <c r="D8" i="4"/>
  <c r="E8" i="4"/>
  <c r="F8" i="4"/>
  <c r="G8" i="4"/>
  <c r="I8" i="4"/>
  <c r="A9" i="4"/>
  <c r="B9" i="4"/>
  <c r="C9" i="4"/>
  <c r="D9" i="4"/>
  <c r="E9" i="4"/>
  <c r="F9" i="4"/>
  <c r="G9" i="4"/>
  <c r="I9" i="4"/>
  <c r="A10" i="4"/>
  <c r="B10" i="4"/>
  <c r="E10" i="4"/>
  <c r="F10" i="4"/>
  <c r="G10" i="4"/>
  <c r="I10" i="4"/>
  <c r="A11" i="4"/>
  <c r="B11" i="4"/>
  <c r="C11" i="4"/>
  <c r="D11" i="4"/>
  <c r="E11" i="4"/>
  <c r="F11" i="4"/>
  <c r="G11" i="4"/>
  <c r="I11" i="4"/>
  <c r="A12" i="4"/>
  <c r="B12" i="4"/>
  <c r="C12" i="4"/>
  <c r="D12" i="4"/>
  <c r="E12" i="4"/>
  <c r="F12" i="4"/>
  <c r="G12" i="4"/>
  <c r="I12" i="4"/>
  <c r="A13" i="4"/>
  <c r="B13" i="4"/>
  <c r="C13" i="4"/>
  <c r="D13" i="4"/>
  <c r="E13" i="4"/>
  <c r="F13" i="4"/>
  <c r="G13" i="4"/>
  <c r="I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I14" i="4"/>
  <c r="A15" i="4"/>
  <c r="B15" i="4"/>
  <c r="C15" i="4"/>
  <c r="D15" i="4"/>
  <c r="E15" i="4"/>
  <c r="F15" i="4"/>
  <c r="G15" i="4"/>
  <c r="I15" i="4"/>
  <c r="A16" i="4"/>
  <c r="B16" i="4"/>
  <c r="C16" i="4"/>
  <c r="D16" i="4"/>
  <c r="E16" i="4"/>
  <c r="F16" i="4"/>
  <c r="G16" i="4"/>
  <c r="I16" i="4"/>
  <c r="A17" i="4"/>
  <c r="B17" i="4"/>
  <c r="C17" i="4"/>
  <c r="D17" i="4"/>
  <c r="E17" i="4"/>
  <c r="F17" i="4"/>
  <c r="G17" i="4"/>
  <c r="I17" i="4"/>
  <c r="A18" i="4"/>
  <c r="B18" i="4"/>
  <c r="C18" i="4"/>
  <c r="D18" i="4"/>
  <c r="E18" i="4"/>
  <c r="F18" i="4"/>
  <c r="G18" i="4"/>
  <c r="I18" i="4"/>
  <c r="A19" i="4"/>
  <c r="B19" i="4"/>
  <c r="C19" i="4"/>
  <c r="D19" i="4"/>
  <c r="E19" i="4"/>
  <c r="F19" i="4"/>
  <c r="G19" i="4"/>
  <c r="I19" i="4"/>
  <c r="A20" i="4"/>
  <c r="B20" i="4"/>
  <c r="C20" i="4"/>
  <c r="D20" i="4"/>
  <c r="E20" i="4"/>
  <c r="F20" i="4"/>
  <c r="G20" i="4"/>
  <c r="I20" i="4"/>
  <c r="A21" i="4"/>
  <c r="B21" i="4"/>
  <c r="C21" i="4"/>
  <c r="D21" i="4"/>
  <c r="E21" i="4"/>
  <c r="F21" i="4"/>
  <c r="G21" i="4"/>
  <c r="I21" i="4"/>
  <c r="A22" i="4"/>
  <c r="B22" i="4"/>
  <c r="C22" i="4"/>
  <c r="D22" i="4"/>
  <c r="E22" i="4"/>
  <c r="F22" i="4"/>
  <c r="G22" i="4"/>
  <c r="I22" i="4"/>
  <c r="A23" i="4"/>
  <c r="B23" i="4"/>
  <c r="C23" i="4"/>
  <c r="D23" i="4"/>
  <c r="E23" i="4"/>
  <c r="F23" i="4"/>
  <c r="G23" i="4"/>
  <c r="I23" i="4"/>
  <c r="A24" i="4"/>
  <c r="B24" i="4"/>
  <c r="C24" i="4"/>
  <c r="D24" i="4"/>
  <c r="E24" i="4"/>
  <c r="F24" i="4"/>
  <c r="G24" i="4"/>
  <c r="I24" i="4"/>
  <c r="A25" i="4"/>
  <c r="B25" i="4"/>
  <c r="C25" i="4"/>
  <c r="D25" i="4"/>
  <c r="E25" i="4"/>
  <c r="F25" i="4"/>
  <c r="G25" i="4"/>
  <c r="I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I26" i="4"/>
  <c r="A27" i="4"/>
  <c r="B27" i="4"/>
  <c r="C27" i="4"/>
  <c r="D27" i="4"/>
  <c r="E27" i="4"/>
  <c r="F27" i="4"/>
  <c r="G27" i="4"/>
  <c r="I27" i="4"/>
  <c r="A28" i="4"/>
  <c r="B28" i="4"/>
  <c r="C28" i="4"/>
  <c r="D28" i="4"/>
  <c r="E28" i="4"/>
  <c r="F28" i="4"/>
  <c r="G28" i="4"/>
  <c r="I28" i="4"/>
  <c r="A29" i="4"/>
  <c r="B29" i="4"/>
  <c r="C29" i="4"/>
  <c r="D29" i="4"/>
  <c r="E29" i="4"/>
  <c r="F29" i="4"/>
  <c r="G29" i="4"/>
  <c r="I29" i="4"/>
  <c r="A30" i="4"/>
  <c r="B30" i="4"/>
  <c r="C30" i="4"/>
  <c r="D30" i="4"/>
  <c r="E30" i="4"/>
  <c r="F30" i="4"/>
  <c r="G30" i="4"/>
  <c r="I30" i="4"/>
  <c r="A31" i="4"/>
  <c r="B31" i="4"/>
  <c r="C31" i="4"/>
  <c r="D31" i="4"/>
  <c r="E31" i="4"/>
  <c r="F31" i="4"/>
  <c r="G31" i="4"/>
  <c r="I31" i="4"/>
  <c r="A32" i="4"/>
  <c r="B32" i="4"/>
  <c r="C32" i="4"/>
  <c r="D32" i="4"/>
  <c r="E32" i="4"/>
  <c r="F32" i="4"/>
  <c r="G32" i="4"/>
  <c r="I32" i="4"/>
  <c r="A33" i="4"/>
  <c r="B33" i="4"/>
  <c r="C33" i="4"/>
  <c r="D33" i="4"/>
  <c r="E33" i="4"/>
  <c r="F33" i="4"/>
  <c r="G33" i="4"/>
  <c r="I33" i="4"/>
  <c r="A34" i="4"/>
  <c r="B34" i="4"/>
  <c r="C34" i="4"/>
  <c r="D34" i="4"/>
  <c r="E34" i="4"/>
  <c r="F34" i="4"/>
  <c r="G34" i="4"/>
  <c r="I34" i="4"/>
  <c r="A35" i="4"/>
  <c r="B35" i="4"/>
  <c r="C35" i="4"/>
  <c r="D35" i="4"/>
  <c r="E35" i="4"/>
  <c r="F35" i="4"/>
  <c r="G35" i="4"/>
  <c r="I35" i="4"/>
  <c r="A36" i="4"/>
  <c r="B36" i="4"/>
  <c r="C36" i="4"/>
  <c r="D36" i="4"/>
  <c r="E36" i="4"/>
  <c r="F36" i="4"/>
  <c r="G36" i="4"/>
  <c r="I36" i="4"/>
  <c r="A37" i="4"/>
  <c r="B37" i="4"/>
  <c r="C37" i="4"/>
  <c r="D37" i="4"/>
  <c r="E37" i="4"/>
  <c r="F37" i="4"/>
  <c r="G37" i="4"/>
  <c r="I37" i="4"/>
  <c r="K37" i="4"/>
  <c r="L37" i="4"/>
  <c r="M37" i="4"/>
  <c r="N37" i="4"/>
  <c r="O37" i="4"/>
  <c r="P37" i="4"/>
  <c r="A38" i="4"/>
  <c r="B38" i="4"/>
  <c r="C38" i="4"/>
  <c r="D38" i="4"/>
  <c r="E38" i="4"/>
  <c r="F38" i="4"/>
  <c r="G38" i="4"/>
  <c r="I38" i="4"/>
  <c r="A39" i="4"/>
  <c r="B39" i="4"/>
  <c r="C39" i="4"/>
  <c r="D39" i="4"/>
  <c r="E39" i="4"/>
  <c r="F39" i="4"/>
  <c r="G39" i="4"/>
  <c r="I39" i="4"/>
  <c r="A40" i="4"/>
  <c r="B40" i="4"/>
  <c r="C40" i="4"/>
  <c r="D40" i="4"/>
  <c r="E40" i="4"/>
  <c r="F40" i="4"/>
  <c r="G40" i="4"/>
  <c r="I40" i="4"/>
  <c r="A41" i="4"/>
  <c r="B41" i="4"/>
  <c r="C41" i="4"/>
  <c r="D41" i="4"/>
  <c r="E41" i="4"/>
  <c r="F41" i="4"/>
  <c r="G41" i="4"/>
  <c r="I41" i="4"/>
  <c r="A42" i="4"/>
  <c r="B42" i="4"/>
  <c r="C42" i="4"/>
  <c r="D42" i="4"/>
  <c r="E42" i="4"/>
  <c r="F42" i="4"/>
  <c r="G42" i="4"/>
  <c r="I42" i="4"/>
  <c r="A43" i="4"/>
  <c r="B43" i="4"/>
  <c r="C43" i="4"/>
  <c r="D43" i="4"/>
  <c r="E43" i="4"/>
  <c r="F43" i="4"/>
  <c r="G43" i="4"/>
  <c r="I43" i="4"/>
  <c r="A44" i="4"/>
  <c r="B44" i="4"/>
  <c r="C44" i="4"/>
  <c r="D44" i="4"/>
  <c r="E44" i="4"/>
  <c r="F44" i="4"/>
  <c r="G44" i="4"/>
  <c r="I44" i="4"/>
  <c r="A45" i="4"/>
  <c r="B45" i="4"/>
  <c r="C45" i="4"/>
  <c r="D45" i="4"/>
  <c r="E45" i="4"/>
  <c r="F45" i="4"/>
  <c r="G45" i="4"/>
  <c r="I45" i="4"/>
  <c r="A46" i="4"/>
  <c r="B46" i="4"/>
  <c r="C46" i="4"/>
  <c r="D46" i="4"/>
  <c r="E46" i="4"/>
  <c r="F46" i="4"/>
  <c r="G46" i="4"/>
  <c r="I46" i="4"/>
  <c r="A47" i="4"/>
  <c r="B47" i="4"/>
  <c r="C47" i="4"/>
  <c r="D47" i="4"/>
  <c r="E47" i="4"/>
  <c r="F47" i="4"/>
  <c r="G47" i="4"/>
  <c r="I47" i="4"/>
  <c r="A48" i="4"/>
  <c r="B48" i="4"/>
  <c r="C48" i="4"/>
  <c r="D48" i="4"/>
  <c r="E48" i="4"/>
  <c r="F48" i="4"/>
  <c r="G48" i="4"/>
  <c r="I48" i="4"/>
  <c r="A49" i="4"/>
  <c r="B49" i="4"/>
  <c r="C49" i="4"/>
  <c r="D49" i="4"/>
  <c r="E49" i="4"/>
  <c r="F49" i="4"/>
  <c r="G49" i="4"/>
  <c r="I49" i="4"/>
  <c r="K49" i="4"/>
  <c r="L49" i="4"/>
  <c r="M49" i="4"/>
  <c r="N49" i="4"/>
  <c r="O49" i="4"/>
  <c r="P49" i="4"/>
  <c r="A50" i="4"/>
  <c r="B50" i="4"/>
  <c r="C50" i="4"/>
  <c r="D50" i="4"/>
  <c r="E50" i="4"/>
  <c r="F50" i="4"/>
  <c r="G50" i="4"/>
  <c r="I50" i="4"/>
  <c r="A51" i="4"/>
  <c r="B51" i="4"/>
  <c r="C51" i="4"/>
  <c r="D51" i="4"/>
  <c r="E51" i="4"/>
  <c r="F51" i="4"/>
  <c r="G51" i="4"/>
  <c r="I51" i="4"/>
  <c r="A52" i="4"/>
  <c r="B52" i="4"/>
  <c r="C52" i="4"/>
  <c r="D52" i="4"/>
  <c r="E52" i="4"/>
  <c r="F52" i="4"/>
  <c r="G52" i="4"/>
  <c r="I52" i="4"/>
  <c r="A53" i="4"/>
  <c r="B53" i="4"/>
  <c r="C53" i="4"/>
  <c r="D53" i="4"/>
  <c r="E53" i="4"/>
  <c r="F53" i="4"/>
  <c r="G53" i="4"/>
  <c r="I53" i="4"/>
  <c r="A54" i="4"/>
  <c r="B54" i="4"/>
  <c r="C54" i="4"/>
  <c r="D54" i="4"/>
  <c r="F54" i="4"/>
  <c r="G54" i="4"/>
  <c r="I54" i="4"/>
  <c r="F55" i="4"/>
  <c r="G55" i="4"/>
  <c r="F56" i="4"/>
  <c r="G56" i="4"/>
  <c r="K61" i="4"/>
  <c r="L61" i="4"/>
  <c r="M61" i="4"/>
  <c r="N61" i="4"/>
  <c r="O61" i="4"/>
  <c r="P61" i="4"/>
  <c r="K73" i="4"/>
  <c r="L73" i="4"/>
  <c r="M73" i="4"/>
  <c r="N73" i="4"/>
  <c r="O73" i="4"/>
  <c r="P73" i="4"/>
  <c r="K85" i="4"/>
  <c r="L85" i="4"/>
  <c r="M85" i="4"/>
  <c r="N85" i="4"/>
  <c r="O85" i="4"/>
  <c r="P85" i="4"/>
  <c r="G86" i="4"/>
  <c r="K97" i="4"/>
  <c r="L97" i="4"/>
  <c r="M97" i="4"/>
  <c r="E28" i="8"/>
  <c r="E99" i="4"/>
  <c r="C63" i="8"/>
  <c r="F99" i="4"/>
  <c r="B63" i="8"/>
  <c r="F100" i="4"/>
  <c r="D63" i="8"/>
  <c r="F101" i="4"/>
  <c r="F102" i="4"/>
  <c r="G99" i="4"/>
  <c r="A28" i="8"/>
  <c r="E100" i="4"/>
  <c r="G100" i="4"/>
  <c r="I28" i="8"/>
  <c r="E101" i="4"/>
  <c r="G101" i="4"/>
  <c r="G102" i="4"/>
  <c r="E111" i="4"/>
  <c r="C68" i="8"/>
  <c r="F111" i="4"/>
  <c r="B68" i="8"/>
  <c r="F112" i="4"/>
  <c r="D68" i="8"/>
  <c r="F113" i="4"/>
  <c r="F114" i="4"/>
  <c r="G111" i="4"/>
  <c r="E112" i="4"/>
  <c r="G112" i="4"/>
  <c r="E113" i="4"/>
  <c r="G113" i="4"/>
  <c r="E114" i="4"/>
  <c r="G114" i="4"/>
  <c r="E123" i="4"/>
  <c r="D73" i="8"/>
  <c r="F125" i="4"/>
  <c r="E124" i="4"/>
  <c r="E125" i="4"/>
  <c r="E126" i="4"/>
  <c r="E137" i="4"/>
  <c r="K136" i="4"/>
  <c r="E138" i="4"/>
  <c r="L136" i="4"/>
  <c r="E139" i="4"/>
  <c r="M136" i="4"/>
  <c r="E140" i="4"/>
  <c r="N136" i="4"/>
  <c r="E141" i="4"/>
  <c r="O136" i="4"/>
  <c r="E142" i="4"/>
  <c r="P136" i="4"/>
  <c r="E143" i="4"/>
  <c r="Q136" i="4"/>
  <c r="E144" i="4"/>
  <c r="R136" i="4"/>
  <c r="A137" i="4"/>
  <c r="B137" i="4"/>
  <c r="C137" i="4"/>
  <c r="F137" i="4"/>
  <c r="G137" i="4"/>
  <c r="I137" i="4"/>
  <c r="J137" i="4"/>
  <c r="A138" i="4"/>
  <c r="B138" i="4"/>
  <c r="C138" i="4"/>
  <c r="F138" i="4"/>
  <c r="G138" i="4"/>
  <c r="I138" i="4"/>
  <c r="J138" i="4"/>
  <c r="A139" i="4"/>
  <c r="B139" i="4"/>
  <c r="C139" i="4"/>
  <c r="F139" i="4"/>
  <c r="G139" i="4"/>
  <c r="I139" i="4"/>
  <c r="J139" i="4"/>
  <c r="A140" i="4"/>
  <c r="B140" i="4"/>
  <c r="C140" i="4"/>
  <c r="F140" i="4"/>
  <c r="G140" i="4"/>
  <c r="I140" i="4"/>
  <c r="J140" i="4"/>
  <c r="A141" i="4"/>
  <c r="B141" i="4"/>
  <c r="C141" i="4"/>
  <c r="F141" i="4"/>
  <c r="G141" i="4"/>
  <c r="I141" i="4"/>
  <c r="J141" i="4"/>
  <c r="A142" i="4"/>
  <c r="B142" i="4"/>
  <c r="C142" i="4"/>
  <c r="F142" i="4"/>
  <c r="G142" i="4"/>
  <c r="I142" i="4"/>
  <c r="J142" i="4"/>
  <c r="A143" i="4"/>
  <c r="B143" i="4"/>
  <c r="C143" i="4"/>
  <c r="F143" i="4"/>
  <c r="G143" i="4"/>
  <c r="I143" i="4"/>
  <c r="J143" i="4"/>
  <c r="A144" i="4"/>
  <c r="B144" i="4"/>
  <c r="C144" i="4"/>
  <c r="F144" i="4"/>
  <c r="G144" i="4"/>
  <c r="I144" i="4"/>
  <c r="J144" i="4"/>
  <c r="E151" i="4"/>
  <c r="K150" i="4"/>
  <c r="E152" i="4"/>
  <c r="L150" i="4"/>
  <c r="E153" i="4"/>
  <c r="M150" i="4"/>
  <c r="E154" i="4"/>
  <c r="N150" i="4"/>
  <c r="E155" i="4"/>
  <c r="O150" i="4"/>
  <c r="E156" i="4"/>
  <c r="P150" i="4"/>
  <c r="E157" i="4"/>
  <c r="Q150" i="4"/>
  <c r="E158" i="4"/>
  <c r="R150" i="4"/>
  <c r="A151" i="4"/>
  <c r="B151" i="4"/>
  <c r="C151" i="4"/>
  <c r="F151" i="4"/>
  <c r="G151" i="4"/>
  <c r="I151" i="4"/>
  <c r="J151" i="4"/>
  <c r="A152" i="4"/>
  <c r="B152" i="4"/>
  <c r="C152" i="4"/>
  <c r="F152" i="4"/>
  <c r="G152" i="4"/>
  <c r="I152" i="4"/>
  <c r="J152" i="4"/>
  <c r="A153" i="4"/>
  <c r="B153" i="4"/>
  <c r="C153" i="4"/>
  <c r="F153" i="4"/>
  <c r="G153" i="4"/>
  <c r="I153" i="4"/>
  <c r="J153" i="4"/>
  <c r="A154" i="4"/>
  <c r="B154" i="4"/>
  <c r="C154" i="4"/>
  <c r="F154" i="4"/>
  <c r="G154" i="4"/>
  <c r="I154" i="4"/>
  <c r="J154" i="4"/>
  <c r="A155" i="4"/>
  <c r="B155" i="4"/>
  <c r="C155" i="4"/>
  <c r="F155" i="4"/>
  <c r="G155" i="4"/>
  <c r="I155" i="4"/>
  <c r="J155" i="4"/>
  <c r="A156" i="4"/>
  <c r="B156" i="4"/>
  <c r="C156" i="4"/>
  <c r="F156" i="4"/>
  <c r="G156" i="4"/>
  <c r="I156" i="4"/>
  <c r="J156" i="4"/>
  <c r="A157" i="4"/>
  <c r="B157" i="4"/>
  <c r="C157" i="4"/>
  <c r="F157" i="4"/>
  <c r="G157" i="4"/>
  <c r="I157" i="4"/>
  <c r="J157" i="4"/>
  <c r="A158" i="4"/>
  <c r="B158" i="4"/>
  <c r="C158" i="4"/>
  <c r="F158" i="4"/>
  <c r="G158" i="4"/>
  <c r="I158" i="4"/>
  <c r="J158" i="4"/>
  <c r="A159" i="4"/>
  <c r="B159" i="4"/>
  <c r="C159" i="4"/>
  <c r="E159" i="4"/>
  <c r="F159" i="4"/>
  <c r="G159" i="4"/>
  <c r="I159" i="4"/>
  <c r="J159" i="4"/>
  <c r="A160" i="4"/>
  <c r="B160" i="4"/>
  <c r="C160" i="4"/>
  <c r="E160" i="4"/>
  <c r="F160" i="4"/>
  <c r="G160" i="4"/>
  <c r="I160" i="4"/>
  <c r="J160" i="4"/>
  <c r="A161" i="4"/>
  <c r="B161" i="4"/>
  <c r="C161" i="4"/>
  <c r="E161" i="4"/>
  <c r="F161" i="4"/>
  <c r="G161" i="4"/>
  <c r="I161" i="4"/>
  <c r="J161" i="4"/>
  <c r="A162" i="4"/>
  <c r="B162" i="4"/>
  <c r="C162" i="4"/>
  <c r="E162" i="4"/>
  <c r="F162" i="4"/>
  <c r="G162" i="4"/>
  <c r="I162" i="4"/>
  <c r="J162" i="4"/>
  <c r="K162" i="4"/>
  <c r="L162" i="4"/>
  <c r="M162" i="4"/>
  <c r="N162" i="4"/>
  <c r="E163" i="4"/>
  <c r="O162" i="4"/>
  <c r="E164" i="4"/>
  <c r="P162" i="4"/>
  <c r="E165" i="4"/>
  <c r="Q162" i="4"/>
  <c r="E166" i="4"/>
  <c r="R162" i="4"/>
  <c r="A163" i="4"/>
  <c r="B163" i="4"/>
  <c r="C163" i="4"/>
  <c r="F163" i="4"/>
  <c r="G163" i="4"/>
  <c r="I163" i="4"/>
  <c r="J163" i="4"/>
  <c r="A164" i="4"/>
  <c r="B164" i="4"/>
  <c r="C164" i="4"/>
  <c r="F164" i="4"/>
  <c r="G164" i="4"/>
  <c r="I164" i="4"/>
  <c r="J164" i="4"/>
  <c r="A165" i="4"/>
  <c r="B165" i="4"/>
  <c r="C165" i="4"/>
  <c r="F165" i="4"/>
  <c r="G165" i="4"/>
  <c r="I165" i="4"/>
  <c r="J165" i="4"/>
  <c r="A166" i="4"/>
  <c r="B166" i="4"/>
  <c r="C166" i="4"/>
  <c r="F166" i="4"/>
  <c r="G166" i="4"/>
  <c r="I166" i="4"/>
  <c r="J166" i="4"/>
  <c r="E177" i="4"/>
  <c r="K176" i="4"/>
  <c r="E178" i="4"/>
  <c r="L176" i="4"/>
  <c r="E179" i="4"/>
  <c r="M176" i="4"/>
  <c r="E180" i="4"/>
  <c r="N176" i="4"/>
  <c r="E181" i="4"/>
  <c r="O176" i="4"/>
  <c r="E182" i="4"/>
  <c r="P176" i="4"/>
  <c r="E183" i="4"/>
  <c r="Q176" i="4"/>
  <c r="A177" i="4"/>
  <c r="B177" i="4"/>
  <c r="C177" i="4"/>
  <c r="F177" i="4"/>
  <c r="G177" i="4"/>
  <c r="I177" i="4"/>
  <c r="J177" i="4"/>
  <c r="A178" i="4"/>
  <c r="B178" i="4"/>
  <c r="C178" i="4"/>
  <c r="F178" i="4"/>
  <c r="G178" i="4"/>
  <c r="I178" i="4"/>
  <c r="J178" i="4"/>
  <c r="A179" i="4"/>
  <c r="B179" i="4"/>
  <c r="C179" i="4"/>
  <c r="F179" i="4"/>
  <c r="G179" i="4"/>
  <c r="I179" i="4"/>
  <c r="J179" i="4"/>
  <c r="A180" i="4"/>
  <c r="B180" i="4"/>
  <c r="C180" i="4"/>
  <c r="F180" i="4"/>
  <c r="G180" i="4"/>
  <c r="I180" i="4"/>
  <c r="J180" i="4"/>
  <c r="A181" i="4"/>
  <c r="B181" i="4"/>
  <c r="C181" i="4"/>
  <c r="F181" i="4"/>
  <c r="G181" i="4"/>
  <c r="I181" i="4"/>
  <c r="J181" i="4"/>
  <c r="A182" i="4"/>
  <c r="B182" i="4"/>
  <c r="C182" i="4"/>
  <c r="F182" i="4"/>
  <c r="G182" i="4"/>
  <c r="I182" i="4"/>
  <c r="J182" i="4"/>
  <c r="A183" i="4"/>
  <c r="B183" i="4"/>
  <c r="C183" i="4"/>
  <c r="F183" i="4"/>
  <c r="G183" i="4"/>
  <c r="I183" i="4"/>
  <c r="J183" i="4"/>
  <c r="A184" i="4"/>
  <c r="B184" i="4"/>
  <c r="C184" i="4"/>
  <c r="E184" i="4"/>
  <c r="F184" i="4"/>
  <c r="G184" i="4"/>
  <c r="I184" i="4"/>
  <c r="J184" i="4"/>
  <c r="A185" i="4"/>
  <c r="B185" i="4"/>
  <c r="C185" i="4"/>
  <c r="E185" i="4"/>
  <c r="F185" i="4"/>
  <c r="G185" i="4"/>
  <c r="I185" i="4"/>
  <c r="J185" i="4"/>
  <c r="A186" i="4"/>
  <c r="B186" i="4"/>
  <c r="C186" i="4"/>
  <c r="E186" i="4"/>
  <c r="F186" i="4"/>
  <c r="G186" i="4"/>
  <c r="I186" i="4"/>
  <c r="J186" i="4"/>
  <c r="A187" i="4"/>
  <c r="B187" i="4"/>
  <c r="C187" i="4"/>
  <c r="E187" i="4"/>
  <c r="F187" i="4"/>
  <c r="G187" i="4"/>
  <c r="I187" i="4"/>
  <c r="J187" i="4"/>
  <c r="A188" i="4"/>
  <c r="B188" i="4"/>
  <c r="C188" i="4"/>
  <c r="E188" i="4"/>
  <c r="F188" i="4"/>
  <c r="G188" i="4"/>
  <c r="I188" i="4"/>
  <c r="J188" i="4"/>
  <c r="K188" i="4"/>
  <c r="L188" i="4"/>
  <c r="M188" i="4"/>
  <c r="N188" i="4"/>
  <c r="O188" i="4"/>
  <c r="E189" i="4"/>
  <c r="P188" i="4"/>
  <c r="E190" i="4"/>
  <c r="Q188" i="4"/>
  <c r="A189" i="4"/>
  <c r="B189" i="4"/>
  <c r="C189" i="4"/>
  <c r="F189" i="4"/>
  <c r="G189" i="4"/>
  <c r="I189" i="4"/>
  <c r="J189" i="4"/>
  <c r="A190" i="4"/>
  <c r="B190" i="4"/>
  <c r="C190" i="4"/>
  <c r="F190" i="4"/>
  <c r="G190" i="4"/>
  <c r="I190" i="4"/>
  <c r="J190" i="4"/>
  <c r="E203" i="4"/>
  <c r="K202" i="4"/>
  <c r="E204" i="4"/>
  <c r="L202" i="4"/>
  <c r="E205" i="4"/>
  <c r="M202" i="4"/>
  <c r="E206" i="4"/>
  <c r="N202" i="4"/>
  <c r="E207" i="4"/>
  <c r="O202" i="4"/>
  <c r="E208" i="4"/>
  <c r="P202" i="4"/>
  <c r="E209" i="4"/>
  <c r="Q202" i="4"/>
  <c r="A203" i="4"/>
  <c r="B203" i="4"/>
  <c r="C203" i="4"/>
  <c r="F203" i="4"/>
  <c r="G203" i="4"/>
  <c r="I203" i="4"/>
  <c r="J203" i="4"/>
  <c r="A204" i="4"/>
  <c r="B204" i="4"/>
  <c r="C204" i="4"/>
  <c r="F204" i="4"/>
  <c r="G204" i="4"/>
  <c r="I204" i="4"/>
  <c r="J204" i="4"/>
  <c r="A205" i="4"/>
  <c r="B205" i="4"/>
  <c r="C205" i="4"/>
  <c r="F205" i="4"/>
  <c r="G205" i="4"/>
  <c r="I205" i="4"/>
  <c r="J205" i="4"/>
  <c r="A206" i="4"/>
  <c r="B206" i="4"/>
  <c r="C206" i="4"/>
  <c r="F206" i="4"/>
  <c r="G206" i="4"/>
  <c r="I206" i="4"/>
  <c r="J206" i="4"/>
  <c r="A207" i="4"/>
  <c r="B207" i="4"/>
  <c r="C207" i="4"/>
  <c r="F207" i="4"/>
  <c r="G207" i="4"/>
  <c r="I207" i="4"/>
  <c r="J207" i="4"/>
  <c r="A208" i="4"/>
  <c r="B208" i="4"/>
  <c r="C208" i="4"/>
  <c r="F208" i="4"/>
  <c r="G208" i="4"/>
  <c r="I208" i="4"/>
  <c r="J208" i="4"/>
  <c r="A209" i="4"/>
  <c r="B209" i="4"/>
  <c r="C209" i="4"/>
  <c r="F209" i="4"/>
  <c r="G209" i="4"/>
  <c r="I209" i="4"/>
  <c r="J209" i="4"/>
  <c r="A210" i="4"/>
  <c r="B210" i="4"/>
  <c r="C210" i="4"/>
  <c r="E210" i="4"/>
  <c r="F210" i="4"/>
  <c r="G210" i="4"/>
  <c r="I210" i="4"/>
  <c r="J210" i="4"/>
  <c r="A211" i="4"/>
  <c r="B211" i="4"/>
  <c r="C211" i="4"/>
  <c r="E211" i="4"/>
  <c r="F211" i="4"/>
  <c r="G211" i="4"/>
  <c r="I211" i="4"/>
  <c r="J211" i="4"/>
  <c r="A212" i="4"/>
  <c r="B212" i="4"/>
  <c r="C212" i="4"/>
  <c r="E212" i="4"/>
  <c r="F212" i="4"/>
  <c r="G212" i="4"/>
  <c r="I212" i="4"/>
  <c r="J212" i="4"/>
  <c r="K214" i="4"/>
  <c r="L214" i="4"/>
  <c r="M214" i="4"/>
  <c r="E229" i="4"/>
  <c r="K228" i="4"/>
  <c r="E230" i="4"/>
  <c r="L228" i="4"/>
  <c r="E231" i="4"/>
  <c r="M228" i="4"/>
  <c r="E232" i="4"/>
  <c r="N228" i="4"/>
  <c r="E233" i="4"/>
  <c r="O228" i="4"/>
  <c r="A229" i="4"/>
  <c r="B229" i="4"/>
  <c r="C229" i="4"/>
  <c r="F229" i="4"/>
  <c r="G229" i="4"/>
  <c r="I229" i="4"/>
  <c r="J229" i="4"/>
  <c r="A230" i="4"/>
  <c r="B230" i="4"/>
  <c r="C230" i="4"/>
  <c r="F230" i="4"/>
  <c r="G230" i="4"/>
  <c r="I230" i="4"/>
  <c r="J230" i="4"/>
  <c r="A231" i="4"/>
  <c r="B231" i="4"/>
  <c r="C231" i="4"/>
  <c r="F231" i="4"/>
  <c r="G231" i="4"/>
  <c r="I231" i="4"/>
  <c r="J231" i="4"/>
  <c r="A232" i="4"/>
  <c r="B232" i="4"/>
  <c r="C232" i="4"/>
  <c r="F232" i="4"/>
  <c r="G232" i="4"/>
  <c r="I232" i="4"/>
  <c r="J232" i="4"/>
  <c r="A233" i="4"/>
  <c r="B233" i="4"/>
  <c r="C233" i="4"/>
  <c r="F233" i="4"/>
  <c r="G233" i="4"/>
  <c r="I233" i="4"/>
  <c r="J233" i="4"/>
  <c r="E243" i="4"/>
  <c r="K242" i="4"/>
  <c r="E244" i="4"/>
  <c r="L242" i="4"/>
  <c r="E245" i="4"/>
  <c r="M242" i="4"/>
  <c r="E246" i="4"/>
  <c r="N242" i="4"/>
  <c r="E247" i="4"/>
  <c r="O242" i="4"/>
  <c r="E248" i="4"/>
  <c r="P242" i="4"/>
  <c r="E249" i="4"/>
  <c r="Q242" i="4"/>
  <c r="A243" i="4"/>
  <c r="B243" i="4"/>
  <c r="C243" i="4"/>
  <c r="F243" i="4"/>
  <c r="G243" i="4"/>
  <c r="I243" i="4"/>
  <c r="J243" i="4"/>
  <c r="A244" i="4"/>
  <c r="B244" i="4"/>
  <c r="C244" i="4"/>
  <c r="F244" i="4"/>
  <c r="G244" i="4"/>
  <c r="I244" i="4"/>
  <c r="J244" i="4"/>
  <c r="A245" i="4"/>
  <c r="B245" i="4"/>
  <c r="C245" i="4"/>
  <c r="F245" i="4"/>
  <c r="G245" i="4"/>
  <c r="I245" i="4"/>
  <c r="J245" i="4"/>
  <c r="A246" i="4"/>
  <c r="B246" i="4"/>
  <c r="C246" i="4"/>
  <c r="F246" i="4"/>
  <c r="G246" i="4"/>
  <c r="I246" i="4"/>
  <c r="J246" i="4"/>
  <c r="A247" i="4"/>
  <c r="B247" i="4"/>
  <c r="C247" i="4"/>
  <c r="F247" i="4"/>
  <c r="G247" i="4"/>
  <c r="I247" i="4"/>
  <c r="J247" i="4"/>
  <c r="A248" i="4"/>
  <c r="B248" i="4"/>
  <c r="C248" i="4"/>
  <c r="F248" i="4"/>
  <c r="G248" i="4"/>
  <c r="I248" i="4"/>
  <c r="J248" i="4"/>
  <c r="A249" i="4"/>
  <c r="B249" i="4"/>
  <c r="C249" i="4"/>
  <c r="F249" i="4"/>
  <c r="G249" i="4"/>
  <c r="I249" i="4"/>
  <c r="J249" i="4"/>
  <c r="A250" i="4"/>
  <c r="B250" i="4"/>
  <c r="C250" i="4"/>
  <c r="E250" i="4"/>
  <c r="F250" i="4"/>
  <c r="G250" i="4"/>
  <c r="I250" i="4"/>
  <c r="J250" i="4"/>
  <c r="A251" i="4"/>
  <c r="B251" i="4"/>
  <c r="C251" i="4"/>
  <c r="E251" i="4"/>
  <c r="F251" i="4"/>
  <c r="G251" i="4"/>
  <c r="I251" i="4"/>
  <c r="J251" i="4"/>
  <c r="A252" i="4"/>
  <c r="B252" i="4"/>
  <c r="C252" i="4"/>
  <c r="E252" i="4"/>
  <c r="F252" i="4"/>
  <c r="G252" i="4"/>
  <c r="I252" i="4"/>
  <c r="J252" i="4"/>
  <c r="A253" i="4"/>
  <c r="B253" i="4"/>
  <c r="C253" i="4"/>
  <c r="E253" i="4"/>
  <c r="F253" i="4"/>
  <c r="G253" i="4"/>
  <c r="I253" i="4"/>
  <c r="J253" i="4"/>
  <c r="A254" i="4"/>
  <c r="B254" i="4"/>
  <c r="C254" i="4"/>
  <c r="E254" i="4"/>
  <c r="F254" i="4"/>
  <c r="G254" i="4"/>
  <c r="I254" i="4"/>
  <c r="J254" i="4"/>
  <c r="K254" i="4"/>
  <c r="L254" i="4"/>
  <c r="M254" i="4"/>
  <c r="N254" i="4"/>
  <c r="O254" i="4"/>
  <c r="E255" i="4"/>
  <c r="P254" i="4"/>
  <c r="E256" i="4"/>
  <c r="Q254" i="4"/>
  <c r="A255" i="4"/>
  <c r="B255" i="4"/>
  <c r="C255" i="4"/>
  <c r="F255" i="4"/>
  <c r="G255" i="4"/>
  <c r="I255" i="4"/>
  <c r="J255" i="4"/>
  <c r="A256" i="4"/>
  <c r="B256" i="4"/>
  <c r="C256" i="4"/>
  <c r="F256" i="4"/>
  <c r="G256" i="4"/>
  <c r="I256" i="4"/>
  <c r="J256" i="4"/>
  <c r="F1" i="6"/>
  <c r="N1" i="6"/>
  <c r="V1" i="6"/>
  <c r="C2" i="6"/>
  <c r="D2" i="6"/>
  <c r="E2" i="6"/>
  <c r="F2" i="6"/>
  <c r="K2" i="6"/>
  <c r="L2" i="6"/>
  <c r="M2" i="6"/>
  <c r="N2" i="6"/>
  <c r="S2" i="6"/>
  <c r="T2" i="6"/>
  <c r="U2" i="6"/>
  <c r="V2" i="6"/>
  <c r="C3" i="6"/>
  <c r="D3" i="6"/>
  <c r="E3" i="6"/>
  <c r="F3" i="6"/>
  <c r="K3" i="6"/>
  <c r="L3" i="6"/>
  <c r="M3" i="6"/>
  <c r="N3" i="6"/>
  <c r="S3" i="6"/>
  <c r="T3" i="6"/>
  <c r="U3" i="6"/>
  <c r="V3" i="6"/>
  <c r="C4" i="6"/>
  <c r="D4" i="6"/>
  <c r="E4" i="6"/>
  <c r="F4" i="6"/>
  <c r="K4" i="6"/>
  <c r="L4" i="6"/>
  <c r="M4" i="6"/>
  <c r="N4" i="6"/>
  <c r="S4" i="6"/>
  <c r="T4" i="6"/>
  <c r="U4" i="6"/>
  <c r="V4" i="6"/>
  <c r="C5" i="6"/>
  <c r="D5" i="6"/>
  <c r="E5" i="6"/>
  <c r="F5" i="6"/>
  <c r="K5" i="6"/>
  <c r="L5" i="6"/>
  <c r="M5" i="6"/>
  <c r="N5" i="6"/>
  <c r="S5" i="6"/>
  <c r="T5" i="6"/>
  <c r="U5" i="6"/>
  <c r="V5" i="6"/>
  <c r="C6" i="6"/>
  <c r="D6" i="6"/>
  <c r="E6" i="6"/>
  <c r="F6" i="6"/>
  <c r="K6" i="6"/>
  <c r="L6" i="6"/>
  <c r="M6" i="6"/>
  <c r="N6" i="6"/>
  <c r="S6" i="6"/>
  <c r="T6" i="6"/>
  <c r="U6" i="6"/>
  <c r="V6" i="6"/>
  <c r="C7" i="6"/>
  <c r="D7" i="6"/>
  <c r="E7" i="6"/>
  <c r="F7" i="6"/>
  <c r="K7" i="6"/>
  <c r="L7" i="6"/>
  <c r="M7" i="6"/>
  <c r="N7" i="6"/>
  <c r="S7" i="6"/>
  <c r="T7" i="6"/>
  <c r="U7" i="6"/>
  <c r="V7" i="6"/>
  <c r="C8" i="6"/>
  <c r="D8" i="6"/>
  <c r="E8" i="6"/>
  <c r="F8" i="6"/>
  <c r="K8" i="6"/>
  <c r="L8" i="6"/>
  <c r="M8" i="6"/>
  <c r="N8" i="6"/>
  <c r="S8" i="6"/>
  <c r="T8" i="6"/>
  <c r="U8" i="6"/>
  <c r="V8" i="6"/>
  <c r="C9" i="6"/>
  <c r="D9" i="6"/>
  <c r="E9" i="6"/>
  <c r="F9" i="6"/>
  <c r="K9" i="6"/>
  <c r="L9" i="6"/>
  <c r="M9" i="6"/>
  <c r="N9" i="6"/>
  <c r="S9" i="6"/>
  <c r="T9" i="6"/>
  <c r="U9" i="6"/>
  <c r="V9" i="6"/>
  <c r="C10" i="6"/>
  <c r="D10" i="6"/>
  <c r="E10" i="6"/>
  <c r="F10" i="6"/>
  <c r="K10" i="6"/>
  <c r="L10" i="6"/>
  <c r="M10" i="6"/>
  <c r="N10" i="6"/>
  <c r="S10" i="6"/>
  <c r="T10" i="6"/>
  <c r="U10" i="6"/>
  <c r="V10" i="6"/>
  <c r="C11" i="6"/>
  <c r="D11" i="6"/>
  <c r="E11" i="6"/>
  <c r="F11" i="6"/>
  <c r="K11" i="6"/>
  <c r="L11" i="6"/>
  <c r="M11" i="6"/>
  <c r="N11" i="6"/>
  <c r="S11" i="6"/>
  <c r="T11" i="6"/>
  <c r="U11" i="6"/>
  <c r="V11" i="6"/>
  <c r="C12" i="6"/>
  <c r="D12" i="6"/>
  <c r="E12" i="6"/>
  <c r="F12" i="6"/>
  <c r="K12" i="6"/>
  <c r="L12" i="6"/>
  <c r="M12" i="6"/>
  <c r="N12" i="6"/>
  <c r="S12" i="6"/>
  <c r="T12" i="6"/>
  <c r="U12" i="6"/>
  <c r="V12" i="6"/>
  <c r="C13" i="6"/>
  <c r="D13" i="6"/>
  <c r="E13" i="6"/>
  <c r="F13" i="6"/>
  <c r="K13" i="6"/>
  <c r="L13" i="6"/>
  <c r="M13" i="6"/>
  <c r="N13" i="6"/>
  <c r="S13" i="6"/>
  <c r="T13" i="6"/>
  <c r="U13" i="6"/>
  <c r="V13" i="6"/>
  <c r="C14" i="6"/>
  <c r="D14" i="6"/>
  <c r="E14" i="6"/>
  <c r="F14" i="6"/>
  <c r="K14" i="6"/>
  <c r="L14" i="6"/>
  <c r="M14" i="6"/>
  <c r="N14" i="6"/>
  <c r="S14" i="6"/>
  <c r="T14" i="6"/>
  <c r="U14" i="6"/>
  <c r="V14" i="6"/>
  <c r="C15" i="6"/>
  <c r="D15" i="6"/>
  <c r="E15" i="6"/>
  <c r="F15" i="6"/>
  <c r="K15" i="6"/>
  <c r="L15" i="6"/>
  <c r="M15" i="6"/>
  <c r="N15" i="6"/>
  <c r="S15" i="6"/>
  <c r="T15" i="6"/>
  <c r="U15" i="6"/>
  <c r="V15" i="6"/>
  <c r="C16" i="6"/>
  <c r="D16" i="6"/>
  <c r="E16" i="6"/>
  <c r="F16" i="6"/>
  <c r="K16" i="6"/>
  <c r="L16" i="6"/>
  <c r="M16" i="6"/>
  <c r="N16" i="6"/>
  <c r="S16" i="6"/>
  <c r="T16" i="6"/>
  <c r="U16" i="6"/>
  <c r="V16" i="6"/>
  <c r="C17" i="6"/>
  <c r="D17" i="6"/>
  <c r="E17" i="6"/>
  <c r="F17" i="6"/>
  <c r="K17" i="6"/>
  <c r="L17" i="6"/>
  <c r="M17" i="6"/>
  <c r="N17" i="6"/>
  <c r="S17" i="6"/>
  <c r="T17" i="6"/>
  <c r="U17" i="6"/>
  <c r="V17" i="6"/>
  <c r="C18" i="6"/>
  <c r="D18" i="6"/>
  <c r="E18" i="6"/>
  <c r="F18" i="6"/>
  <c r="K18" i="6"/>
  <c r="L18" i="6"/>
  <c r="M18" i="6"/>
  <c r="N18" i="6"/>
  <c r="S18" i="6"/>
  <c r="T18" i="6"/>
  <c r="U18" i="6"/>
  <c r="V18" i="6"/>
  <c r="C19" i="6"/>
  <c r="D19" i="6"/>
  <c r="E19" i="6"/>
  <c r="F19" i="6"/>
  <c r="K19" i="6"/>
  <c r="L19" i="6"/>
  <c r="M19" i="6"/>
  <c r="N19" i="6"/>
  <c r="S19" i="6"/>
  <c r="T19" i="6"/>
  <c r="U19" i="6"/>
  <c r="V19" i="6"/>
  <c r="C20" i="6"/>
  <c r="D20" i="6"/>
  <c r="E20" i="6"/>
  <c r="F20" i="6"/>
  <c r="K20" i="6"/>
  <c r="L20" i="6"/>
  <c r="M20" i="6"/>
  <c r="N20" i="6"/>
  <c r="S20" i="6"/>
  <c r="T20" i="6"/>
  <c r="U20" i="6"/>
  <c r="V20" i="6"/>
  <c r="C21" i="6"/>
  <c r="D21" i="6"/>
  <c r="E21" i="6"/>
  <c r="F21" i="6"/>
  <c r="K21" i="6"/>
  <c r="L21" i="6"/>
  <c r="M21" i="6"/>
  <c r="N21" i="6"/>
  <c r="S21" i="6"/>
  <c r="T21" i="6"/>
  <c r="U21" i="6"/>
  <c r="V21" i="6"/>
  <c r="C22" i="6"/>
  <c r="D22" i="6"/>
  <c r="E22" i="6"/>
  <c r="F22" i="6"/>
  <c r="K22" i="6"/>
  <c r="L22" i="6"/>
  <c r="M22" i="6"/>
  <c r="N22" i="6"/>
  <c r="S22" i="6"/>
  <c r="T22" i="6"/>
  <c r="U22" i="6"/>
  <c r="V22" i="6"/>
  <c r="C23" i="6"/>
  <c r="D23" i="6"/>
  <c r="E23" i="6"/>
  <c r="F23" i="6"/>
  <c r="K23" i="6"/>
  <c r="L23" i="6"/>
  <c r="M23" i="6"/>
  <c r="N23" i="6"/>
  <c r="S23" i="6"/>
  <c r="T23" i="6"/>
  <c r="U23" i="6"/>
  <c r="V23" i="6"/>
  <c r="C24" i="6"/>
  <c r="D24" i="6"/>
  <c r="E24" i="6"/>
  <c r="F24" i="6"/>
  <c r="K24" i="6"/>
  <c r="L24" i="6"/>
  <c r="M24" i="6"/>
  <c r="N24" i="6"/>
  <c r="S24" i="6"/>
  <c r="T24" i="6"/>
  <c r="U24" i="6"/>
  <c r="V24" i="6"/>
  <c r="C25" i="6"/>
  <c r="D25" i="6"/>
  <c r="E25" i="6"/>
  <c r="F25" i="6"/>
  <c r="K25" i="6"/>
  <c r="L25" i="6"/>
  <c r="M25" i="6"/>
  <c r="N25" i="6"/>
  <c r="S25" i="6"/>
  <c r="T25" i="6"/>
  <c r="U25" i="6"/>
  <c r="V25" i="6"/>
  <c r="C26" i="6"/>
  <c r="D26" i="6"/>
  <c r="E26" i="6"/>
  <c r="F26" i="6"/>
  <c r="K26" i="6"/>
  <c r="L26" i="6"/>
  <c r="M26" i="6"/>
  <c r="N26" i="6"/>
  <c r="S26" i="6"/>
  <c r="T26" i="6"/>
  <c r="U26" i="6"/>
  <c r="V26" i="6"/>
  <c r="C27" i="6"/>
  <c r="D27" i="6"/>
  <c r="E27" i="6"/>
  <c r="F27" i="6"/>
  <c r="K27" i="6"/>
  <c r="L27" i="6"/>
  <c r="M27" i="6"/>
  <c r="N27" i="6"/>
  <c r="S27" i="6"/>
  <c r="T27" i="6"/>
  <c r="U27" i="6"/>
  <c r="V27" i="6"/>
  <c r="C28" i="6"/>
  <c r="D28" i="6"/>
  <c r="E28" i="6"/>
  <c r="F28" i="6"/>
  <c r="K28" i="6"/>
  <c r="L28" i="6"/>
  <c r="M28" i="6"/>
  <c r="N28" i="6"/>
  <c r="S28" i="6"/>
  <c r="T28" i="6"/>
  <c r="U28" i="6"/>
  <c r="V28" i="6"/>
  <c r="C29" i="6"/>
  <c r="D29" i="6"/>
  <c r="E29" i="6"/>
  <c r="F29" i="6"/>
  <c r="K29" i="6"/>
  <c r="L29" i="6"/>
  <c r="M29" i="6"/>
  <c r="N29" i="6"/>
  <c r="S29" i="6"/>
  <c r="T29" i="6"/>
  <c r="U29" i="6"/>
  <c r="V29" i="6"/>
  <c r="C30" i="6"/>
  <c r="D30" i="6"/>
  <c r="E30" i="6"/>
  <c r="F30" i="6"/>
  <c r="K30" i="6"/>
  <c r="L30" i="6"/>
  <c r="M30" i="6"/>
  <c r="N30" i="6"/>
  <c r="S30" i="6"/>
  <c r="T30" i="6"/>
  <c r="U30" i="6"/>
  <c r="V30" i="6"/>
  <c r="C31" i="6"/>
  <c r="D31" i="6"/>
  <c r="E31" i="6"/>
  <c r="F31" i="6"/>
  <c r="K31" i="6"/>
  <c r="L31" i="6"/>
  <c r="M31" i="6"/>
  <c r="N31" i="6"/>
  <c r="S31" i="6"/>
  <c r="T31" i="6"/>
  <c r="U31" i="6"/>
  <c r="V31" i="6"/>
  <c r="C32" i="6"/>
  <c r="D32" i="6"/>
  <c r="E32" i="6"/>
  <c r="F32" i="6"/>
  <c r="K32" i="6"/>
  <c r="L32" i="6"/>
  <c r="M32" i="6"/>
  <c r="N32" i="6"/>
  <c r="S32" i="6"/>
  <c r="T32" i="6"/>
  <c r="U32" i="6"/>
  <c r="V32" i="6"/>
  <c r="C33" i="6"/>
  <c r="D33" i="6"/>
  <c r="E33" i="6"/>
  <c r="F33" i="6"/>
  <c r="K33" i="6"/>
  <c r="L33" i="6"/>
  <c r="M33" i="6"/>
  <c r="N33" i="6"/>
  <c r="S33" i="6"/>
  <c r="T33" i="6"/>
  <c r="U33" i="6"/>
  <c r="V33" i="6"/>
  <c r="C34" i="6"/>
  <c r="D34" i="6"/>
  <c r="E34" i="6"/>
  <c r="F34" i="6"/>
  <c r="K34" i="6"/>
  <c r="L34" i="6"/>
  <c r="M34" i="6"/>
  <c r="N34" i="6"/>
  <c r="S34" i="6"/>
  <c r="T34" i="6"/>
  <c r="U34" i="6"/>
  <c r="V34" i="6"/>
  <c r="C35" i="6"/>
  <c r="D35" i="6"/>
  <c r="E35" i="6"/>
  <c r="F35" i="6"/>
  <c r="K35" i="6"/>
  <c r="L35" i="6"/>
  <c r="M35" i="6"/>
  <c r="N35" i="6"/>
  <c r="S35" i="6"/>
  <c r="T35" i="6"/>
  <c r="U35" i="6"/>
  <c r="V35" i="6"/>
  <c r="C36" i="6"/>
  <c r="D36" i="6"/>
  <c r="E36" i="6"/>
  <c r="F36" i="6"/>
  <c r="K36" i="6"/>
  <c r="L36" i="6"/>
  <c r="M36" i="6"/>
  <c r="N36" i="6"/>
  <c r="S36" i="6"/>
  <c r="T36" i="6"/>
  <c r="U36" i="6"/>
  <c r="V36" i="6"/>
  <c r="C37" i="6"/>
  <c r="D37" i="6"/>
  <c r="E37" i="6"/>
  <c r="F37" i="6"/>
  <c r="K37" i="6"/>
  <c r="L37" i="6"/>
  <c r="M37" i="6"/>
  <c r="N37" i="6"/>
  <c r="S37" i="6"/>
  <c r="T37" i="6"/>
  <c r="U37" i="6"/>
  <c r="V37" i="6"/>
  <c r="C38" i="6"/>
  <c r="D38" i="6"/>
  <c r="E38" i="6"/>
  <c r="F38" i="6"/>
  <c r="K38" i="6"/>
  <c r="L38" i="6"/>
  <c r="M38" i="6"/>
  <c r="N38" i="6"/>
  <c r="S38" i="6"/>
  <c r="T38" i="6"/>
  <c r="U38" i="6"/>
  <c r="V38" i="6"/>
  <c r="C39" i="6"/>
  <c r="D39" i="6"/>
  <c r="E39" i="6"/>
  <c r="F39" i="6"/>
  <c r="K39" i="6"/>
  <c r="L39" i="6"/>
  <c r="M39" i="6"/>
  <c r="N39" i="6"/>
  <c r="S39" i="6"/>
  <c r="T39" i="6"/>
  <c r="U39" i="6"/>
  <c r="V39" i="6"/>
  <c r="C40" i="6"/>
  <c r="D40" i="6"/>
  <c r="E40" i="6"/>
  <c r="F40" i="6"/>
  <c r="K40" i="6"/>
  <c r="L40" i="6"/>
  <c r="M40" i="6"/>
  <c r="N40" i="6"/>
  <c r="S40" i="6"/>
  <c r="T40" i="6"/>
  <c r="U40" i="6"/>
  <c r="V40" i="6"/>
  <c r="C41" i="6"/>
  <c r="D41" i="6"/>
  <c r="E41" i="6"/>
  <c r="F41" i="6"/>
  <c r="K41" i="6"/>
  <c r="L41" i="6"/>
  <c r="M41" i="6"/>
  <c r="N41" i="6"/>
  <c r="S41" i="6"/>
  <c r="T41" i="6"/>
  <c r="U41" i="6"/>
  <c r="V41" i="6"/>
  <c r="C42" i="6"/>
  <c r="D42" i="6"/>
  <c r="E42" i="6"/>
  <c r="F42" i="6"/>
  <c r="K42" i="6"/>
  <c r="L42" i="6"/>
  <c r="M42" i="6"/>
  <c r="N42" i="6"/>
  <c r="S42" i="6"/>
  <c r="T42" i="6"/>
  <c r="U42" i="6"/>
  <c r="V42" i="6"/>
  <c r="C43" i="6"/>
  <c r="D43" i="6"/>
  <c r="E43" i="6"/>
  <c r="F43" i="6"/>
  <c r="K43" i="6"/>
  <c r="L43" i="6"/>
  <c r="M43" i="6"/>
  <c r="N43" i="6"/>
  <c r="S43" i="6"/>
  <c r="T43" i="6"/>
  <c r="U43" i="6"/>
  <c r="V43" i="6"/>
  <c r="C44" i="6"/>
  <c r="D44" i="6"/>
  <c r="E44" i="6"/>
  <c r="F44" i="6"/>
  <c r="K44" i="6"/>
  <c r="L44" i="6"/>
  <c r="M44" i="6"/>
  <c r="N44" i="6"/>
  <c r="S44" i="6"/>
  <c r="T44" i="6"/>
  <c r="U44" i="6"/>
  <c r="V44" i="6"/>
  <c r="C45" i="6"/>
  <c r="D45" i="6"/>
  <c r="E45" i="6"/>
  <c r="F45" i="6"/>
  <c r="K45" i="6"/>
  <c r="L45" i="6"/>
  <c r="M45" i="6"/>
  <c r="N45" i="6"/>
  <c r="S45" i="6"/>
  <c r="T45" i="6"/>
  <c r="U45" i="6"/>
  <c r="V45" i="6"/>
  <c r="C46" i="6"/>
  <c r="D46" i="6"/>
  <c r="E46" i="6"/>
  <c r="F46" i="6"/>
  <c r="K46" i="6"/>
  <c r="L46" i="6"/>
  <c r="M46" i="6"/>
  <c r="N46" i="6"/>
  <c r="S46" i="6"/>
  <c r="T46" i="6"/>
  <c r="U46" i="6"/>
  <c r="V46" i="6"/>
  <c r="C47" i="6"/>
  <c r="D47" i="6"/>
  <c r="E47" i="6"/>
  <c r="F47" i="6"/>
  <c r="K47" i="6"/>
  <c r="L47" i="6"/>
  <c r="M47" i="6"/>
  <c r="N47" i="6"/>
  <c r="S47" i="6"/>
  <c r="T47" i="6"/>
  <c r="U47" i="6"/>
  <c r="V47" i="6"/>
  <c r="C48" i="6"/>
  <c r="D48" i="6"/>
  <c r="E48" i="6"/>
  <c r="F48" i="6"/>
  <c r="K48" i="6"/>
  <c r="L48" i="6"/>
  <c r="M48" i="6"/>
  <c r="N48" i="6"/>
  <c r="S48" i="6"/>
  <c r="T48" i="6"/>
  <c r="U48" i="6"/>
  <c r="V48" i="6"/>
  <c r="C49" i="6"/>
  <c r="D49" i="6"/>
  <c r="E49" i="6"/>
  <c r="F49" i="6"/>
  <c r="K49" i="6"/>
  <c r="L49" i="6"/>
  <c r="M49" i="6"/>
  <c r="N49" i="6"/>
  <c r="S49" i="6"/>
  <c r="T49" i="6"/>
  <c r="U49" i="6"/>
  <c r="V49" i="6"/>
  <c r="C50" i="6"/>
  <c r="D50" i="6"/>
  <c r="E50" i="6"/>
  <c r="F50" i="6"/>
  <c r="K50" i="6"/>
  <c r="L50" i="6"/>
  <c r="M50" i="6"/>
  <c r="N50" i="6"/>
  <c r="S50" i="6"/>
  <c r="T50" i="6"/>
  <c r="U50" i="6"/>
  <c r="V50" i="6"/>
  <c r="C51" i="6"/>
  <c r="D51" i="6"/>
  <c r="E51" i="6"/>
  <c r="F51" i="6"/>
  <c r="K51" i="6"/>
  <c r="L51" i="6"/>
  <c r="M51" i="6"/>
  <c r="N51" i="6"/>
  <c r="S51" i="6"/>
  <c r="T51" i="6"/>
  <c r="U51" i="6"/>
  <c r="V51" i="6"/>
  <c r="C52" i="6"/>
  <c r="D52" i="6"/>
  <c r="E52" i="6"/>
  <c r="F52" i="6"/>
  <c r="K52" i="6"/>
  <c r="L52" i="6"/>
  <c r="M52" i="6"/>
  <c r="N52" i="6"/>
  <c r="S52" i="6"/>
  <c r="T52" i="6"/>
  <c r="U52" i="6"/>
  <c r="V52" i="6"/>
  <c r="C53" i="6"/>
  <c r="D53" i="6"/>
  <c r="E53" i="6"/>
  <c r="F53" i="6"/>
  <c r="G53" i="6"/>
  <c r="K53" i="6"/>
  <c r="L53" i="6"/>
  <c r="M53" i="6"/>
  <c r="N53" i="6"/>
  <c r="O53" i="6"/>
  <c r="S53" i="6"/>
  <c r="T53" i="6"/>
  <c r="U53" i="6"/>
  <c r="V53" i="6"/>
  <c r="W53" i="6"/>
  <c r="G2" i="8"/>
  <c r="H2" i="8"/>
  <c r="I2" i="8"/>
  <c r="B3" i="8"/>
  <c r="G3" i="8"/>
  <c r="H3" i="8"/>
  <c r="I3" i="8"/>
  <c r="J3" i="8"/>
  <c r="C3" i="8"/>
  <c r="E3" i="8"/>
  <c r="F3" i="8"/>
  <c r="B4" i="8"/>
  <c r="G4" i="8"/>
  <c r="H4" i="8"/>
  <c r="I4" i="8"/>
  <c r="J4" i="8"/>
  <c r="C4" i="8"/>
  <c r="E4" i="8"/>
  <c r="F4" i="8"/>
  <c r="B5" i="8"/>
  <c r="G5" i="8"/>
  <c r="H5" i="8"/>
  <c r="I5" i="8"/>
  <c r="J5" i="8"/>
  <c r="C5" i="8"/>
  <c r="E5" i="8"/>
  <c r="F5" i="8"/>
  <c r="B6" i="8"/>
  <c r="G6" i="8"/>
  <c r="H6" i="8"/>
  <c r="I6" i="8"/>
  <c r="J6" i="8"/>
  <c r="C6" i="8"/>
  <c r="E6" i="8"/>
  <c r="F6" i="8"/>
  <c r="B7" i="8"/>
  <c r="G7" i="8"/>
  <c r="H7" i="8"/>
  <c r="I7" i="8"/>
  <c r="J7" i="8"/>
  <c r="C7" i="8"/>
  <c r="E7" i="8"/>
  <c r="F7" i="8"/>
  <c r="B8" i="8"/>
  <c r="G8" i="8"/>
  <c r="H8" i="8"/>
  <c r="I8" i="8"/>
  <c r="J8" i="8"/>
  <c r="C8" i="8"/>
  <c r="E8" i="8"/>
  <c r="F8" i="8"/>
  <c r="B9" i="8"/>
  <c r="G9" i="8"/>
  <c r="H9" i="8"/>
  <c r="I9" i="8"/>
  <c r="J9" i="8"/>
  <c r="C9" i="8"/>
  <c r="E9" i="8"/>
  <c r="F9" i="8"/>
  <c r="B10" i="8"/>
  <c r="G10" i="8"/>
  <c r="H10" i="8"/>
  <c r="I10" i="8"/>
  <c r="J10" i="8"/>
  <c r="C10" i="8"/>
  <c r="E10" i="8"/>
  <c r="F10" i="8"/>
  <c r="B11" i="8"/>
  <c r="G11" i="8"/>
  <c r="H11" i="8"/>
  <c r="I11" i="8"/>
  <c r="J11" i="8"/>
  <c r="C11" i="8"/>
  <c r="E11" i="8"/>
  <c r="F11" i="8"/>
  <c r="B12" i="8"/>
  <c r="G12" i="8"/>
  <c r="H12" i="8"/>
  <c r="I12" i="8"/>
  <c r="J12" i="8"/>
  <c r="C12" i="8"/>
  <c r="E12" i="8"/>
  <c r="F12" i="8"/>
  <c r="G15" i="8"/>
  <c r="H15" i="8"/>
  <c r="I15" i="8"/>
  <c r="B16" i="8"/>
  <c r="G16" i="8"/>
  <c r="H16" i="8"/>
  <c r="I16" i="8"/>
  <c r="J16" i="8"/>
  <c r="C16" i="8"/>
  <c r="E16" i="8"/>
  <c r="F16" i="8"/>
  <c r="B17" i="8"/>
  <c r="G17" i="8"/>
  <c r="H17" i="8"/>
  <c r="I17" i="8"/>
  <c r="J17" i="8"/>
  <c r="C17" i="8"/>
  <c r="E17" i="8"/>
  <c r="F17" i="8"/>
  <c r="B18" i="8"/>
  <c r="G18" i="8"/>
  <c r="H18" i="8"/>
  <c r="I18" i="8"/>
  <c r="J18" i="8"/>
  <c r="C18" i="8"/>
  <c r="E18" i="8"/>
  <c r="F18" i="8"/>
  <c r="B19" i="8"/>
  <c r="G19" i="8"/>
  <c r="H19" i="8"/>
  <c r="I19" i="8"/>
  <c r="J19" i="8"/>
  <c r="C19" i="8"/>
  <c r="E19" i="8"/>
  <c r="B20" i="8"/>
  <c r="G20" i="8"/>
  <c r="H20" i="8"/>
  <c r="I20" i="8"/>
  <c r="J20" i="8"/>
  <c r="C20" i="8"/>
  <c r="E20" i="8"/>
  <c r="F20" i="8"/>
  <c r="B21" i="8"/>
  <c r="G21" i="8"/>
  <c r="H21" i="8"/>
  <c r="I21" i="8"/>
  <c r="J21" i="8"/>
  <c r="C21" i="8"/>
  <c r="E21" i="8"/>
  <c r="F21" i="8"/>
  <c r="B22" i="8"/>
  <c r="G22" i="8"/>
  <c r="H22" i="8"/>
  <c r="I22" i="8"/>
  <c r="J22" i="8"/>
  <c r="C22" i="8"/>
  <c r="E22" i="8"/>
  <c r="F22" i="8"/>
  <c r="B23" i="8"/>
  <c r="G23" i="8"/>
  <c r="H23" i="8"/>
  <c r="I23" i="8"/>
  <c r="J23" i="8"/>
  <c r="C23" i="8"/>
  <c r="E23" i="8"/>
  <c r="F23" i="8"/>
  <c r="B24" i="8"/>
  <c r="G24" i="8"/>
  <c r="H24" i="8"/>
  <c r="I24" i="8"/>
  <c r="J24" i="8"/>
  <c r="C24" i="8"/>
  <c r="E24" i="8"/>
  <c r="F24" i="8"/>
  <c r="B25" i="8"/>
  <c r="G25" i="8"/>
  <c r="H25" i="8"/>
  <c r="I25" i="8"/>
  <c r="J25" i="8"/>
  <c r="C25" i="8"/>
  <c r="E25" i="8"/>
  <c r="F25" i="8"/>
  <c r="M28" i="8"/>
  <c r="Q28" i="8"/>
  <c r="U28" i="8"/>
  <c r="B62" i="8"/>
  <c r="C62" i="8"/>
  <c r="D62" i="8"/>
  <c r="E62" i="8"/>
  <c r="F62" i="8"/>
  <c r="G62" i="8"/>
  <c r="H62" i="8"/>
  <c r="E63" i="8"/>
  <c r="F63" i="8"/>
  <c r="G63" i="8"/>
  <c r="H63" i="8"/>
  <c r="B64" i="8"/>
  <c r="C64" i="8"/>
  <c r="D64" i="8"/>
  <c r="E64" i="8"/>
  <c r="F64" i="8"/>
  <c r="G64" i="8"/>
  <c r="H64" i="8"/>
  <c r="B65" i="8"/>
  <c r="C65" i="8"/>
  <c r="D65" i="8"/>
  <c r="E65" i="8"/>
  <c r="F65" i="8"/>
  <c r="G65" i="8"/>
  <c r="H65" i="8"/>
  <c r="E68" i="8"/>
  <c r="F68" i="8"/>
  <c r="G68" i="8"/>
  <c r="H68" i="8"/>
  <c r="B69" i="8"/>
  <c r="C69" i="8"/>
  <c r="D69" i="8"/>
  <c r="E69" i="8"/>
  <c r="F69" i="8"/>
  <c r="G69" i="8"/>
  <c r="H69" i="8"/>
  <c r="B70" i="8"/>
  <c r="C70" i="8"/>
  <c r="D70" i="8"/>
  <c r="E70" i="8"/>
  <c r="F70" i="8"/>
  <c r="G70" i="8"/>
  <c r="H70" i="8"/>
  <c r="G73" i="8"/>
  <c r="D74" i="8"/>
  <c r="G74" i="8"/>
  <c r="D75" i="8"/>
  <c r="G75" i="8"/>
  <c r="D76" i="8"/>
  <c r="G76" i="8"/>
  <c r="B79" i="8"/>
  <c r="C79" i="8"/>
  <c r="D79" i="8"/>
  <c r="B80" i="8"/>
  <c r="C80" i="8"/>
  <c r="D80" i="8"/>
  <c r="B81" i="8"/>
  <c r="C81" i="8"/>
  <c r="D81" i="8"/>
  <c r="B82" i="8"/>
  <c r="C82" i="8"/>
  <c r="D82" i="8"/>
  <c r="B83" i="8"/>
  <c r="C83" i="8"/>
  <c r="D83" i="8"/>
  <c r="B84" i="8"/>
  <c r="C84" i="8"/>
  <c r="D84" i="8"/>
  <c r="B85" i="8"/>
  <c r="C85" i="8"/>
  <c r="D85" i="8"/>
  <c r="B86" i="8"/>
  <c r="C86" i="8"/>
  <c r="D86" i="8"/>
  <c r="B87" i="8"/>
  <c r="C87" i="8"/>
  <c r="D87" i="8"/>
  <c r="B88" i="8"/>
  <c r="C88" i="8"/>
  <c r="D88" i="8"/>
  <c r="G2" i="13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3" i="13"/>
  <c r="G24" i="13"/>
  <c r="G25" i="13"/>
  <c r="G26" i="13"/>
  <c r="L2625" i="2"/>
  <c r="D91" i="8"/>
  <c r="D92" i="8"/>
  <c r="D93" i="8"/>
  <c r="D94" i="8"/>
  <c r="D95" i="8"/>
  <c r="D96" i="8"/>
  <c r="D97" i="8"/>
  <c r="D98" i="8"/>
  <c r="D99" i="8"/>
  <c r="D100" i="8"/>
  <c r="C91" i="8"/>
  <c r="C92" i="8"/>
  <c r="C93" i="8"/>
  <c r="C94" i="8"/>
  <c r="C95" i="8"/>
  <c r="C96" i="8"/>
  <c r="C97" i="8"/>
  <c r="C98" i="8"/>
  <c r="C99" i="8"/>
  <c r="C100" i="8"/>
  <c r="B91" i="8"/>
  <c r="B92" i="8"/>
  <c r="B93" i="8"/>
  <c r="B94" i="8"/>
  <c r="B95" i="8"/>
  <c r="B96" i="8"/>
  <c r="B97" i="8"/>
  <c r="B98" i="8"/>
  <c r="B99" i="8"/>
  <c r="B100" i="8"/>
  <c r="AV2625" i="2"/>
  <c r="H76" i="8"/>
  <c r="AT2625" i="2"/>
  <c r="F76" i="8"/>
  <c r="AS2625" i="2"/>
  <c r="E76" i="8"/>
  <c r="C76" i="8"/>
  <c r="B76" i="8"/>
  <c r="H75" i="8"/>
  <c r="F75" i="8"/>
  <c r="E75" i="8"/>
  <c r="C75" i="8"/>
  <c r="B75" i="8"/>
  <c r="H74" i="8"/>
  <c r="F74" i="8"/>
  <c r="E74" i="8"/>
  <c r="C74" i="8"/>
  <c r="B74" i="8"/>
  <c r="H73" i="8"/>
  <c r="F73" i="8"/>
  <c r="E73" i="8"/>
  <c r="AZ2625" i="2"/>
  <c r="W47" i="8"/>
  <c r="V47" i="8"/>
  <c r="U47" i="8"/>
  <c r="AX2625" i="2"/>
  <c r="S47" i="8"/>
  <c r="R47" i="8"/>
  <c r="Q47" i="8"/>
  <c r="AW2625" i="2"/>
  <c r="O47" i="8"/>
  <c r="N47" i="8"/>
  <c r="M47" i="8"/>
  <c r="W46" i="8"/>
  <c r="V46" i="8"/>
  <c r="U46" i="8"/>
  <c r="S46" i="8"/>
  <c r="R46" i="8"/>
  <c r="Q46" i="8"/>
  <c r="O46" i="8"/>
  <c r="N46" i="8"/>
  <c r="M46" i="8"/>
  <c r="W45" i="8"/>
  <c r="V45" i="8"/>
  <c r="U45" i="8"/>
  <c r="S45" i="8"/>
  <c r="R45" i="8"/>
  <c r="Q45" i="8"/>
  <c r="O45" i="8"/>
  <c r="N45" i="8"/>
  <c r="M45" i="8"/>
  <c r="W44" i="8"/>
  <c r="V44" i="8"/>
  <c r="U44" i="8"/>
  <c r="S44" i="8"/>
  <c r="R44" i="8"/>
  <c r="Q44" i="8"/>
  <c r="O44" i="8"/>
  <c r="N44" i="8"/>
  <c r="M44" i="8"/>
  <c r="W43" i="8"/>
  <c r="V43" i="8"/>
  <c r="U43" i="8"/>
  <c r="S43" i="8"/>
  <c r="R43" i="8"/>
  <c r="Q43" i="8"/>
  <c r="O43" i="8"/>
  <c r="N43" i="8"/>
  <c r="M43" i="8"/>
  <c r="C73" i="8"/>
  <c r="F123" i="4"/>
  <c r="B73" i="8"/>
  <c r="F124" i="4"/>
  <c r="G126" i="4"/>
  <c r="G125" i="4"/>
  <c r="G124" i="4"/>
  <c r="G123" i="4"/>
  <c r="AY2625" i="2"/>
  <c r="M2625" i="2"/>
  <c r="C43" i="8"/>
  <c r="A43" i="8"/>
  <c r="C44" i="8"/>
  <c r="A44" i="8"/>
  <c r="C45" i="8"/>
  <c r="A45" i="8"/>
  <c r="C46" i="8"/>
  <c r="A46" i="8"/>
  <c r="C47" i="8"/>
  <c r="A47" i="8"/>
  <c r="C50" i="8"/>
  <c r="A50" i="8"/>
  <c r="C51" i="8"/>
  <c r="A51" i="8"/>
  <c r="C52" i="8"/>
  <c r="A52" i="8"/>
  <c r="C53" i="8"/>
  <c r="A53" i="8"/>
  <c r="C54" i="8"/>
  <c r="A54" i="8"/>
  <c r="G43" i="8"/>
  <c r="E43" i="8"/>
  <c r="G44" i="8"/>
  <c r="E44" i="8"/>
  <c r="G45" i="8"/>
  <c r="E45" i="8"/>
  <c r="G46" i="8"/>
  <c r="E46" i="8"/>
  <c r="G47" i="8"/>
  <c r="E47" i="8"/>
  <c r="G50" i="8"/>
  <c r="E50" i="8"/>
  <c r="G51" i="8"/>
  <c r="E51" i="8"/>
  <c r="G52" i="8"/>
  <c r="E52" i="8"/>
  <c r="G53" i="8"/>
  <c r="E53" i="8"/>
  <c r="G54" i="8"/>
  <c r="E54" i="8"/>
  <c r="B43" i="8"/>
  <c r="B44" i="8"/>
  <c r="B45" i="8"/>
  <c r="B46" i="8"/>
  <c r="B47" i="8"/>
  <c r="B50" i="8"/>
  <c r="B51" i="8"/>
  <c r="B52" i="8"/>
  <c r="B53" i="8"/>
  <c r="B54" i="8"/>
  <c r="F43" i="8"/>
  <c r="F44" i="8"/>
  <c r="F45" i="8"/>
  <c r="F46" i="8"/>
  <c r="F47" i="8"/>
  <c r="F50" i="8"/>
  <c r="F51" i="8"/>
  <c r="F52" i="8"/>
  <c r="F53" i="8"/>
  <c r="F54" i="8"/>
  <c r="K43" i="8"/>
  <c r="J43" i="8"/>
  <c r="I43" i="8"/>
  <c r="K44" i="8"/>
  <c r="I44" i="8"/>
  <c r="J44" i="8"/>
  <c r="K45" i="8"/>
  <c r="I45" i="8"/>
  <c r="J45" i="8"/>
  <c r="K46" i="8"/>
  <c r="I46" i="8"/>
  <c r="J46" i="8"/>
  <c r="K47" i="8"/>
  <c r="I47" i="8"/>
  <c r="J47" i="8"/>
</calcChain>
</file>

<file path=xl/comments1.xml><?xml version="1.0" encoding="utf-8"?>
<comments xmlns="http://schemas.openxmlformats.org/spreadsheetml/2006/main">
  <authors>
    <author>Dave Leip</author>
  </authors>
  <commentList>
    <comment ref="A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 expand all rows, click on the "2" at left.  To contract all rows, click on the "1" at left.  To expand an individual state, click the "+" button left of the state name.</t>
        </r>
      </text>
    </comment>
    <comment ref="BW2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Total Vote.</t>
        </r>
      </text>
    </comment>
    <comment ref="BW2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Total Vote.</t>
        </r>
      </text>
    </comment>
    <comment ref="BW24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Total Vote.</t>
        </r>
      </text>
    </comment>
    <comment ref="BW25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Ballots, Over/under, and candidate votes.</t>
        </r>
      </text>
    </comment>
    <comment ref="W26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21,515.  Figures here when option turned on include tabulations from individual county election agencies - incomplete)</t>
        </r>
      </text>
    </comment>
    <comment ref="N33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Canvass total: 218,972.  Corrected figure in Waterbury.</t>
        </r>
      </text>
    </comment>
    <comment ref="O33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Canvass total: 138,357.  Corrected figure in Waterbury.</t>
        </r>
      </text>
    </comment>
    <comment ref="N34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corrected figure in Waturbury, New Haven County</t>
        </r>
      </text>
    </comment>
    <comment ref="O34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corrected figure in Waturbury, New Haven County</t>
        </r>
      </text>
    </comment>
    <comment ref="BW37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total ballots</t>
        </r>
      </text>
    </comment>
    <comment ref="W41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6.  Figures here when option turned on include tabulations from individual county election agencies - incomplete).</t>
        </r>
      </text>
    </comment>
    <comment ref="W58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58.  Figures here when option turned on include tabulations from individual county election agency Statement of Vote Reports.)</t>
        </r>
      </text>
    </comment>
    <comment ref="AJ58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Shown as "Jill Reid"</t>
        </r>
      </text>
    </comment>
    <comment ref="W6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22.  Figures here when option turned on include tabulations from individual county election agencies - incomplete).</t>
        </r>
      </text>
    </comment>
    <comment ref="BW67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Aurora Only</t>
        </r>
      </text>
    </comment>
    <comment ref="BW68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8 votes from Aurora</t>
        </r>
      </text>
    </comment>
    <comment ref="BW68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Total</t>
        </r>
      </text>
    </comment>
    <comment ref="BW69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Does not include Bloomington</t>
        </r>
      </text>
    </comment>
    <comment ref="BW7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8 from East St. Louis City.</t>
        </r>
      </text>
    </comment>
    <comment ref="BW72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Total</t>
        </r>
      </text>
    </comment>
    <comment ref="BW73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3 from Aurora</t>
        </r>
      </text>
    </comment>
    <comment ref="W73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67.  Figures here when option turned on include tabulations from individual county election agencies - incomplete).</t>
        </r>
      </text>
    </comment>
    <comment ref="BW8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total vote.</t>
        </r>
      </text>
    </comment>
    <comment ref="N82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Original: 8,793
Audit Report 10,181</t>
        </r>
      </text>
    </comment>
    <comment ref="O82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Original: 15,351
Audit Report: 17,680</t>
        </r>
      </text>
    </comment>
    <comment ref="Q82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Original: 486
Audit Report: 523
</t>
        </r>
      </text>
    </comment>
    <comment ref="N83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Corrected figure in Warrick County</t>
        </r>
      </text>
    </comment>
    <comment ref="O83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Corrected figure in Warrick County</t>
        </r>
      </text>
    </comment>
    <comment ref="Q83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Corrected figure in Warrick County</t>
        </r>
      </text>
    </comment>
    <comment ref="W83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10.  Figures here when option turned on include tabulations from individual county election agencies - incomplete).</t>
        </r>
      </text>
    </comment>
    <comment ref="N10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Adjusted due to double count
</t>
        </r>
      </text>
    </comment>
    <comment ref="O10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Adjusted due to double count
</t>
        </r>
      </text>
    </comment>
    <comment ref="Q10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Adjusted due to double count
</t>
        </r>
      </text>
    </comment>
    <comment ref="AP10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Adjusted due to double count
</t>
        </r>
      </text>
    </comment>
    <comment ref="N103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440,726  Corrected for double-count in Wilson County</t>
        </r>
      </text>
    </comment>
    <comment ref="O103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692,634  Corrected for double-count in Wilson County</t>
        </r>
      </text>
    </comment>
    <comment ref="Q103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20,456.  Corrected for double-count in Wilson County</t>
        </r>
      </text>
    </comment>
    <comment ref="AP103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5,017.  Corrected for double-count in Wilson County</t>
        </r>
      </text>
    </comment>
    <comment ref="A12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UOCAVA</t>
        </r>
      </text>
    </comment>
    <comment ref="Q135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Tally has 0</t>
        </r>
      </text>
    </comment>
    <comment ref="Q137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results: 7774 -&gt; 23 votes in Otsego county added per county official results.</t>
        </r>
      </text>
    </comment>
    <comment ref="W137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0.  Figures here when option turned on include tabulations from individual county election agencies - incomplete).</t>
        </r>
      </text>
    </comment>
    <comment ref="A159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Kansas City included with Jackson County</t>
        </r>
      </text>
    </comment>
    <comment ref="N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236,618</t>
        </r>
      </text>
    </comment>
    <comment ref="O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64,406</t>
        </r>
      </text>
    </comment>
    <comment ref="R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602</t>
        </r>
      </text>
    </comment>
    <comment ref="S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88</t>
        </r>
      </text>
    </comment>
    <comment ref="T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45</t>
        </r>
      </text>
    </comment>
    <comment ref="V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57</t>
        </r>
      </text>
    </comment>
    <comment ref="X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88</t>
        </r>
      </text>
    </comment>
    <comment ref="AD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35</t>
        </r>
      </text>
    </comment>
    <comment ref="AN185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3/19/13.  Official 118</t>
        </r>
      </text>
    </comment>
    <comment ref="N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133,145</t>
        </r>
      </text>
    </comment>
    <comment ref="O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147,513</t>
        </r>
      </text>
    </comment>
    <comment ref="Q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2,228</t>
        </r>
      </text>
    </comment>
    <comment ref="R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708</t>
        </r>
      </text>
    </comment>
    <comment ref="S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103</t>
        </r>
      </text>
    </comment>
    <comment ref="T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57</t>
        </r>
      </text>
    </comment>
    <comment ref="V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26</t>
        </r>
      </text>
    </comment>
    <comment ref="X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121</t>
        </r>
      </text>
    </comment>
    <comment ref="AD186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33</t>
        </r>
      </text>
    </comment>
    <comment ref="N18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Federal Ballots per county report.  Official: 100,146</t>
        </r>
      </text>
    </comment>
    <comment ref="O18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Federal Ballots per county report.  Official: 124,947</t>
        </r>
      </text>
    </comment>
    <comment ref="Q18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Federal Ballots per county report.  Official: 1,375</t>
        </r>
      </text>
    </comment>
    <comment ref="R18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Federal Ballots per county report.  Official: 485</t>
        </r>
      </text>
    </comment>
    <comment ref="S18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Federal Ballots per county report.  Official: 86</t>
        </r>
      </text>
    </comment>
    <comment ref="V18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Added Federal Ballots per county report.  Official: 58</t>
        </r>
      </text>
    </comment>
    <comment ref="O186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Updated per county report 12/20/12.  Official: 146,474</t>
        </r>
      </text>
    </comment>
    <comment ref="N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2,125,101.  Updated amended results in several counties.</t>
        </r>
      </text>
    </comment>
    <comment ref="O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1,477,568 Updated amended results in several counties.</t>
        </r>
      </text>
    </comment>
    <comment ref="Q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21,045.  Updated amended results in several counties.</t>
        </r>
      </text>
    </comment>
    <comment ref="R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9,888.  Updated amended results in several counties.</t>
        </r>
      </text>
    </comment>
    <comment ref="S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2,064.  Updated amended results in several counties.</t>
        </r>
      </text>
    </comment>
    <comment ref="T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710.  Updated amended results in several counties.</t>
        </r>
      </text>
    </comment>
    <comment ref="V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521.  Updated amended results in several counties.</t>
        </r>
      </text>
    </comment>
    <comment ref="W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0.  Figures here when option turned on include tabulations from individual county election agencies - incomplete).</t>
        </r>
      </text>
    </comment>
    <comment ref="X187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1,724.  Updated amended results in several counties.</t>
        </r>
      </text>
    </comment>
    <comment ref="X191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Result.  NYSBOE: 0</t>
        </r>
      </text>
    </comment>
    <comment ref="BX191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NYSBOE 88.  Moved 8 votes to void and 2 to Anderson per county report.</t>
        </r>
      </text>
    </comment>
    <comment ref="X192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Result.  NYSBOE: 0</t>
        </r>
      </text>
    </comment>
    <comment ref="BX192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NYSBOE: 51.  Moved two votes to Anderson per county report.</t>
        </r>
      </text>
    </comment>
    <comment ref="X19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Result.  NYSBOE: 0</t>
        </r>
      </text>
    </comment>
    <comment ref="AJ19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Result.  NYSBOE: 0</t>
        </r>
      </text>
    </comment>
    <comment ref="BX193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NYSBOE: 196.  Moved 6 to Anderson and 1 to Reed per county report.</t>
        </r>
      </text>
    </comment>
    <comment ref="N19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Result: NYSBOE: 65,657</t>
        </r>
      </text>
    </comment>
    <comment ref="O19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Result: NYSBOE: 57,363</t>
        </r>
      </text>
    </comment>
    <comment ref="R19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Result: NYSBOE: 474</t>
        </r>
      </text>
    </comment>
    <comment ref="BR19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Result: NYSBOE: 63,908</t>
        </r>
      </text>
    </comment>
    <comment ref="BS19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Result: NYSBOE: 1,749</t>
        </r>
      </text>
    </comment>
    <comment ref="BT19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Result: NYSBOE: 51,976</t>
        </r>
      </text>
    </comment>
    <comment ref="BU194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Result: NYSBOE: 5,387</t>
        </r>
      </text>
    </comment>
    <comment ref="BZ195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Emailed from County Office</t>
        </r>
      </text>
    </comment>
    <comment ref="BX195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NYSBOE = 0.  Moved 111 from blanks to Write-ins per county report.</t>
        </r>
      </text>
    </comment>
    <comment ref="Y19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Result.  NYSBOE=0</t>
        </r>
      </text>
    </comment>
    <comment ref="AJ19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Result.  NYSBOE=0</t>
        </r>
      </text>
    </comment>
    <comment ref="BX19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NYSBOE: 34.  Moved two to Reed and 1 to Hoefling per County report</t>
        </r>
      </text>
    </comment>
    <comment ref="N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7/2/13.  Was 598,946</t>
        </r>
      </text>
    </comment>
    <comment ref="O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7/2/13.  Was 123,689</t>
        </r>
      </text>
    </comment>
    <comment ref="Q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7/2/13.  Was 2,473</t>
        </r>
      </text>
    </comment>
    <comment ref="R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7/2/13.  Was 4,365</t>
        </r>
      </text>
    </comment>
    <comment ref="S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7/2/13.  Was 275</t>
        </r>
      </text>
    </comment>
    <comment ref="V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7/2/13.  Was 217</t>
        </r>
      </text>
    </comment>
    <comment ref="BR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Results 7/2/13 (was 580,237)</t>
        </r>
      </text>
    </comment>
    <comment ref="BS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Results 7/2/13 (was 18,709)</t>
        </r>
      </text>
    </comment>
    <comment ref="BT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Results 7/2/13 (was 112,957)</t>
        </r>
      </text>
    </comment>
    <comment ref="BU19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Amended Results 7/2/13 (was 10,732)</t>
        </r>
      </text>
    </comment>
    <comment ref="N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Rockland and Kings Counties  Official NYSBOE Result 4,480,244</t>
        </r>
      </text>
    </comment>
    <comment ref="O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Rockland and Kings Counties.  Official NYSBOE Result 2,489,569</t>
        </r>
      </text>
    </comment>
    <comment ref="Q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Kings County.  Official NYSBOE Result 247,229</t>
        </r>
      </text>
    </comment>
    <comment ref="R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Rockland and Kings Counties Official NYSBOE Result 39,936</t>
        </r>
      </text>
    </comment>
    <comment ref="S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Kings County Official NYSBOE Result 6,723</t>
        </r>
      </text>
    </comment>
    <comment ref="V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Kings County Official NYSBOE Result 2,048</t>
        </r>
      </text>
    </comment>
    <comment ref="W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several counties.  Official NYSBOE Result 9,075</t>
        </r>
      </text>
    </comment>
    <comment ref="X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several counties.  Official NYSBOE Result 217</t>
        </r>
      </text>
    </comment>
    <comment ref="Y196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Results include amended figures in several counties.  Official NYSBOE Result 34</t>
        </r>
      </text>
    </comment>
    <comment ref="BW213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14,257 total votes.  Confirmed with over/under votes</t>
        </r>
      </text>
    </comment>
    <comment ref="BW21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19,847 total votes
</t>
        </r>
      </text>
    </comment>
    <comment ref="BW215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12,622 total votes
</t>
        </r>
      </text>
    </comment>
    <comment ref="BW216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14,257 total votes
</t>
        </r>
      </text>
    </comment>
    <comment ref="BW218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21,676 total votes.</t>
        </r>
      </text>
    </comment>
    <comment ref="BW218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Subtracted from 16217
</t>
        </r>
      </text>
    </comment>
    <comment ref="U220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Latest result from OH SoS has 0.  Earlier results and official county SOVC has 23.</t>
        </r>
      </text>
    </comment>
    <comment ref="U22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Latest results from OH SoS has 2,944.  </t>
        </r>
      </text>
    </comment>
    <comment ref="W22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14.  Figures here when option turned on include tabulations from individual county election agencies - incomplete).</t>
        </r>
      </text>
    </comment>
    <comment ref="BW240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Plus 28 absentee.</t>
        </r>
      </text>
    </comment>
    <comment ref="W240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 write-in: 0.  Figures here when option turned on include tabulations from individual county election agencies - incomplete).</t>
        </r>
      </text>
    </comment>
    <comment ref="W287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311.  Figures here when option turned on include tabulations from individual county election agencies - incomplete).</t>
        </r>
      </text>
    </comment>
    <comment ref="W291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4.  Figures here when option turned on include tabulations from individual county election agencies - incomplete).</t>
        </r>
      </text>
    </comment>
    <comment ref="R292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Tabulated by Volunteers at VT SoS</t>
        </r>
      </text>
    </comment>
    <comment ref="S292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Tabulated by Volunteers at VT SoS</t>
        </r>
      </text>
    </comment>
    <comment ref="Z292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Tabulated by Volunteers at VT SoS</t>
        </r>
      </text>
    </comment>
    <comment ref="W310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0.  Figures here when option turned on include tabulations from individual county election agencies - incomplete).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N15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State Canvass  is 20,931.  Official Town report is 20,957</t>
        </r>
      </text>
    </comment>
    <comment ref="O15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State Canvass  is 11,043  Official Town report is 11,050</t>
        </r>
      </text>
    </comment>
    <comment ref="N17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corrected figure in Waterbury</t>
        </r>
      </text>
    </comment>
    <comment ref="O17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corrected figure in Waterbury</t>
        </r>
      </text>
    </comment>
    <comment ref="AO32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Aroostook?</t>
        </r>
      </text>
    </comment>
    <comment ref="AO47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Aroostook?</t>
        </r>
      </text>
    </comment>
    <comment ref="AO48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Piscataquis?</t>
        </r>
      </text>
    </comment>
    <comment ref="A72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UOCAVA</t>
        </r>
      </text>
    </comment>
    <comment ref="R16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Tabulated by Volunteers at VT SoS</t>
        </r>
      </text>
    </comment>
    <comment ref="S16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Tabulated by Volunteers at VT SoS</t>
        </r>
      </text>
    </comment>
    <comment ref="Z1612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Tabulated by Volunteers at VT SoS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G1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Constitution</t>
        </r>
      </text>
    </comment>
    <comment ref="L1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Justice</t>
        </r>
      </text>
    </comment>
    <comment ref="X1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None</t>
        </r>
      </text>
    </comment>
    <comment ref="AE1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Independent American</t>
        </r>
      </text>
    </comment>
    <comment ref="J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Presidential Candidate listed as Gloria LaRiva</t>
        </r>
      </text>
    </comment>
    <comment ref="J2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Presidential Candidate listed as Gloria LaRiva</t>
        </r>
      </text>
    </comment>
    <comment ref="B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Also on Working Families Ballot</t>
        </r>
      </text>
    </comment>
    <comment ref="C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Also on Conservative Ballot</t>
        </r>
      </text>
    </comment>
    <comment ref="J5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Presidential Candidate listed as Gloria LaRiva</t>
        </r>
      </text>
    </comment>
  </commentList>
</comments>
</file>

<file path=xl/sharedStrings.xml><?xml version="1.0" encoding="utf-8"?>
<sst xmlns="http://schemas.openxmlformats.org/spreadsheetml/2006/main" count="25656" uniqueCount="3641">
  <si>
    <t>Carthage</t>
  </si>
  <si>
    <t>Martin</t>
  </si>
  <si>
    <t>Muskegon</t>
  </si>
  <si>
    <t>Newaygo</t>
  </si>
  <si>
    <t>Ozaukee</t>
  </si>
  <si>
    <t>Middleborough</t>
  </si>
  <si>
    <t>Victoria</t>
  </si>
  <si>
    <t>Itasca</t>
  </si>
  <si>
    <t>Lenawee</t>
  </si>
  <si>
    <t>Dubois</t>
  </si>
  <si>
    <t>Bakersfield</t>
  </si>
  <si>
    <t>Gilchrist</t>
  </si>
  <si>
    <t>Erie</t>
  </si>
  <si>
    <t>Milan</t>
  </si>
  <si>
    <t>Middlefield</t>
  </si>
  <si>
    <t>Caroline</t>
  </si>
  <si>
    <t>Greenland</t>
  </si>
  <si>
    <t>Power</t>
  </si>
  <si>
    <t>TN</t>
  </si>
  <si>
    <t>Treutlen</t>
  </si>
  <si>
    <t>Pawnee</t>
  </si>
  <si>
    <t>Pratt</t>
  </si>
  <si>
    <t>King William</t>
  </si>
  <si>
    <t>Shelby</t>
  </si>
  <si>
    <t>Newburyport</t>
  </si>
  <si>
    <t>Loup</t>
  </si>
  <si>
    <t>Alexander</t>
  </si>
  <si>
    <t>Trujillo Alto</t>
  </si>
  <si>
    <t>Utuado</t>
  </si>
  <si>
    <t>Wallowa</t>
  </si>
  <si>
    <t>Anchorage</t>
  </si>
  <si>
    <t>Vega Alta</t>
  </si>
  <si>
    <t>Boss</t>
  </si>
  <si>
    <t>Maverick</t>
  </si>
  <si>
    <t>Manatee</t>
  </si>
  <si>
    <t>Madawaska Lake</t>
  </si>
  <si>
    <t>By Petition</t>
  </si>
  <si>
    <t>Wolfeboro</t>
  </si>
  <si>
    <t>Ziebach</t>
  </si>
  <si>
    <t>Ottawa</t>
  </si>
  <si>
    <t>Socialist Workers</t>
  </si>
  <si>
    <t>Alyson Kennedy</t>
  </si>
  <si>
    <t>Hopkins</t>
  </si>
  <si>
    <t>Catahoula</t>
  </si>
  <si>
    <t>Barnard</t>
  </si>
  <si>
    <t>Plaquemines</t>
  </si>
  <si>
    <t>Payette</t>
  </si>
  <si>
    <t>Gallatin</t>
  </si>
  <si>
    <t>New Hampton</t>
  </si>
  <si>
    <t>Barnet</t>
  </si>
  <si>
    <t>Sarpy</t>
  </si>
  <si>
    <t>Victory</t>
  </si>
  <si>
    <t>Richland</t>
  </si>
  <si>
    <t>Perkins</t>
  </si>
  <si>
    <t>Lake and Peninsula</t>
  </si>
  <si>
    <t>TX</t>
  </si>
  <si>
    <t>Bloomfield</t>
  </si>
  <si>
    <t>Bolton</t>
  </si>
  <si>
    <t>Sussex</t>
  </si>
  <si>
    <t>Stamford</t>
  </si>
  <si>
    <t>Tippecanoe</t>
  </si>
  <si>
    <t>Tipton</t>
  </si>
  <si>
    <t>Cocke</t>
  </si>
  <si>
    <t>Josephine</t>
  </si>
  <si>
    <t>South Carolina State Election Commission</t>
  </si>
  <si>
    <t>Williamsburg</t>
  </si>
  <si>
    <t>Broomfield</t>
  </si>
  <si>
    <t>Fajardo</t>
  </si>
  <si>
    <t>Ida</t>
  </si>
  <si>
    <t>Tolland</t>
  </si>
  <si>
    <t>Anson</t>
  </si>
  <si>
    <t>Yuba</t>
  </si>
  <si>
    <t>Jo Daviess</t>
  </si>
  <si>
    <t>Bacon</t>
  </si>
  <si>
    <t>Vega Baja</t>
  </si>
  <si>
    <t>Sheboygan</t>
  </si>
  <si>
    <t>Votes</t>
  </si>
  <si>
    <t>Grantham</t>
  </si>
  <si>
    <t>Churchill</t>
  </si>
  <si>
    <t>Bates</t>
  </si>
  <si>
    <t>Westerly</t>
  </si>
  <si>
    <t>Carver</t>
  </si>
  <si>
    <t>Divide</t>
  </si>
  <si>
    <t>Brooksville</t>
  </si>
  <si>
    <t>Bowdoinham</t>
  </si>
  <si>
    <t>Nassau</t>
  </si>
  <si>
    <t>Westchester</t>
  </si>
  <si>
    <t>Coplin</t>
  </si>
  <si>
    <t>Stephens</t>
  </si>
  <si>
    <t>Spalding</t>
  </si>
  <si>
    <t>Shawnee</t>
  </si>
  <si>
    <t>Castle Hill</t>
  </si>
  <si>
    <t>Kansas</t>
  </si>
  <si>
    <t>Glenwood</t>
  </si>
  <si>
    <t>Ashtabula</t>
  </si>
  <si>
    <t>Huntingdon</t>
  </si>
  <si>
    <t>Plumas</t>
  </si>
  <si>
    <t>Gilsum</t>
  </si>
  <si>
    <t>Reeves</t>
  </si>
  <si>
    <t>Lee</t>
  </si>
  <si>
    <t>Troy</t>
  </si>
  <si>
    <t>Mount Desert</t>
  </si>
  <si>
    <t>Coweta</t>
  </si>
  <si>
    <t>Cassia</t>
  </si>
  <si>
    <t>Larue</t>
  </si>
  <si>
    <t>Ness</t>
  </si>
  <si>
    <t>Indian Purchase T3 T4</t>
  </si>
  <si>
    <t>Aleutians West</t>
  </si>
  <si>
    <t>Townsend</t>
  </si>
  <si>
    <t>Passaic</t>
  </si>
  <si>
    <t>Roanoke</t>
  </si>
  <si>
    <t>Haywood</t>
  </si>
  <si>
    <t>Washburn</t>
  </si>
  <si>
    <t>Curry</t>
  </si>
  <si>
    <t>Will</t>
  </si>
  <si>
    <t>Story</t>
  </si>
  <si>
    <t>Monterey</t>
  </si>
  <si>
    <t>Lackawanna</t>
  </si>
  <si>
    <t>Oxbow</t>
  </si>
  <si>
    <t>McLean</t>
  </si>
  <si>
    <t>Runnels</t>
  </si>
  <si>
    <t>Volusia</t>
  </si>
  <si>
    <t>Pondera</t>
  </si>
  <si>
    <t>Yates</t>
  </si>
  <si>
    <t>Major</t>
  </si>
  <si>
    <t>Sawyer</t>
  </si>
  <si>
    <t>Shawano</t>
  </si>
  <si>
    <t>Libertarian</t>
  </si>
  <si>
    <t>Greenbrier</t>
  </si>
  <si>
    <t>Accomack</t>
  </si>
  <si>
    <t>Lander</t>
  </si>
  <si>
    <t>Jericho</t>
  </si>
  <si>
    <t>New London</t>
  </si>
  <si>
    <t>Quitman</t>
  </si>
  <si>
    <t>Camp</t>
  </si>
  <si>
    <t>Carson</t>
  </si>
  <si>
    <t>Mattapoisett</t>
  </si>
  <si>
    <t>Jim Wells</t>
  </si>
  <si>
    <t>Millis</t>
  </si>
  <si>
    <t>Winterport</t>
  </si>
  <si>
    <t>Spokane</t>
  </si>
  <si>
    <t>Milford</t>
  </si>
  <si>
    <t>Gregg</t>
  </si>
  <si>
    <t>Butte</t>
  </si>
  <si>
    <t>Pipestone</t>
  </si>
  <si>
    <t>Gorham</t>
  </si>
  <si>
    <t>Gosper</t>
  </si>
  <si>
    <t>Dent</t>
  </si>
  <si>
    <t>Miami-Dade</t>
  </si>
  <si>
    <t>Cerro Gordo</t>
  </si>
  <si>
    <t>IN</t>
  </si>
  <si>
    <t>Lapeer</t>
  </si>
  <si>
    <t>Indiana</t>
  </si>
  <si>
    <t>Blanks/Undervotes</t>
  </si>
  <si>
    <t>St. John</t>
  </si>
  <si>
    <t>Grays Harbor</t>
  </si>
  <si>
    <t>Nashville</t>
  </si>
  <si>
    <t>Trumbull</t>
  </si>
  <si>
    <t>Toa Baja</t>
  </si>
  <si>
    <t>Amite</t>
  </si>
  <si>
    <t>Waterboro</t>
  </si>
  <si>
    <t>Carbon</t>
  </si>
  <si>
    <t>Millard</t>
  </si>
  <si>
    <t>Steuben</t>
  </si>
  <si>
    <t>Beckham</t>
  </si>
  <si>
    <t>Pawtucket</t>
  </si>
  <si>
    <t>Goffstown</t>
  </si>
  <si>
    <t>McCreary</t>
  </si>
  <si>
    <t>Herkimer</t>
  </si>
  <si>
    <t>Screven</t>
  </si>
  <si>
    <t>Rowan</t>
  </si>
  <si>
    <t>Simpson</t>
  </si>
  <si>
    <t>Daggett</t>
  </si>
  <si>
    <t>Blackford</t>
  </si>
  <si>
    <t>Island</t>
  </si>
  <si>
    <t>Mendocino</t>
  </si>
  <si>
    <t>Culpeper</t>
  </si>
  <si>
    <t>Raleigh</t>
  </si>
  <si>
    <t>Searcy</t>
  </si>
  <si>
    <t>Aransas</t>
  </si>
  <si>
    <t>Fairbanks North Star</t>
  </si>
  <si>
    <t>Sitka</t>
  </si>
  <si>
    <t>Vergennes</t>
  </si>
  <si>
    <t>Presidio</t>
  </si>
  <si>
    <t>Miami</t>
  </si>
  <si>
    <t>Crisp</t>
  </si>
  <si>
    <t>Chelan</t>
  </si>
  <si>
    <t>Red Willow</t>
  </si>
  <si>
    <t>King and Queen</t>
  </si>
  <si>
    <t>Ouachita</t>
  </si>
  <si>
    <t>Lebanon</t>
  </si>
  <si>
    <t>Mashpee</t>
  </si>
  <si>
    <t>Carlton</t>
  </si>
  <si>
    <t>District 22</t>
  </si>
  <si>
    <t>New York</t>
  </si>
  <si>
    <t>NY</t>
  </si>
  <si>
    <t>Alamance</t>
  </si>
  <si>
    <t>Objectivist</t>
  </si>
  <si>
    <t>Langlade</t>
  </si>
  <si>
    <t>Ashland</t>
  </si>
  <si>
    <t>South Burlington</t>
  </si>
  <si>
    <t>South Hero</t>
  </si>
  <si>
    <t>Chesterville</t>
  </si>
  <si>
    <t>Arkansas</t>
  </si>
  <si>
    <t>Upson</t>
  </si>
  <si>
    <t>Frio</t>
  </si>
  <si>
    <t>District 4</t>
  </si>
  <si>
    <t>Stearns</t>
  </si>
  <si>
    <t>Calloway</t>
  </si>
  <si>
    <t>Campbell</t>
  </si>
  <si>
    <t>Tehama</t>
  </si>
  <si>
    <t>Jim Hogg</t>
  </si>
  <si>
    <t>Bronx</t>
  </si>
  <si>
    <t>Guayama</t>
  </si>
  <si>
    <t>Martinsville</t>
  </si>
  <si>
    <t>Southampton</t>
  </si>
  <si>
    <t>Cloud</t>
  </si>
  <si>
    <t>Anoka</t>
  </si>
  <si>
    <t>Chase</t>
  </si>
  <si>
    <t>Graves</t>
  </si>
  <si>
    <t>Waldo</t>
  </si>
  <si>
    <t>Lynnfield</t>
  </si>
  <si>
    <t>Census Area</t>
  </si>
  <si>
    <t>Piute</t>
  </si>
  <si>
    <t>Minnehaha</t>
  </si>
  <si>
    <t>Mono</t>
  </si>
  <si>
    <t>Shaftsbury</t>
  </si>
  <si>
    <t>Geauga</t>
  </si>
  <si>
    <t>Llano</t>
  </si>
  <si>
    <t>Acadia</t>
  </si>
  <si>
    <t>Tripp</t>
  </si>
  <si>
    <t>Waite</t>
  </si>
  <si>
    <t>Okeechobee</t>
  </si>
  <si>
    <t>Hall</t>
  </si>
  <si>
    <t>Plymouth</t>
  </si>
  <si>
    <t>Clarendon</t>
  </si>
  <si>
    <t>Albany</t>
  </si>
  <si>
    <t>Presque Isle</t>
  </si>
  <si>
    <t>Ramsey</t>
  </si>
  <si>
    <t>Rich</t>
  </si>
  <si>
    <t>St. Helena</t>
  </si>
  <si>
    <t>St. James</t>
  </si>
  <si>
    <t>Rio Grande</t>
  </si>
  <si>
    <t>Braintree</t>
  </si>
  <si>
    <t>Jones</t>
  </si>
  <si>
    <t>Mount Chase</t>
  </si>
  <si>
    <t>Carteret</t>
  </si>
  <si>
    <t>Avon</t>
  </si>
  <si>
    <t>St. Lucie</t>
  </si>
  <si>
    <t>Gulf</t>
  </si>
  <si>
    <t>Winterville</t>
  </si>
  <si>
    <t>Simsbury</t>
  </si>
  <si>
    <t>Becker</t>
  </si>
  <si>
    <t>Dickson</t>
  </si>
  <si>
    <t>Waukesha</t>
  </si>
  <si>
    <t>Grand Traverse</t>
  </si>
  <si>
    <t>Candidate Number</t>
  </si>
  <si>
    <t>Swift</t>
  </si>
  <si>
    <t>Windsor Locks</t>
  </si>
  <si>
    <t>Election District</t>
  </si>
  <si>
    <t>Nahant</t>
  </si>
  <si>
    <t>McLeod</t>
  </si>
  <si>
    <t>Kane</t>
  </si>
  <si>
    <t>South Kingstown</t>
  </si>
  <si>
    <t>Chatham</t>
  </si>
  <si>
    <t>States</t>
  </si>
  <si>
    <t>Charles Mix</t>
  </si>
  <si>
    <t>Ryegate</t>
  </si>
  <si>
    <t>Monongalia</t>
  </si>
  <si>
    <t>New Bedford</t>
  </si>
  <si>
    <t>Meeker</t>
  </si>
  <si>
    <t>Kerr</t>
  </si>
  <si>
    <t>Tarrant</t>
  </si>
  <si>
    <t>NV</t>
  </si>
  <si>
    <t>Hand</t>
  </si>
  <si>
    <t>Ogemaw</t>
  </si>
  <si>
    <t>Etna</t>
  </si>
  <si>
    <t>Loíza</t>
  </si>
  <si>
    <t>Avoyelles</t>
  </si>
  <si>
    <t>Kenedy</t>
  </si>
  <si>
    <t>Utah</t>
  </si>
  <si>
    <t>Houghton</t>
  </si>
  <si>
    <t>Beaufort</t>
  </si>
  <si>
    <t>Fairfield</t>
  </si>
  <si>
    <t>Maricopa</t>
  </si>
  <si>
    <t>Naranjito</t>
  </si>
  <si>
    <t>Billings</t>
  </si>
  <si>
    <t>Hansford</t>
  </si>
  <si>
    <t>Amador</t>
  </si>
  <si>
    <t>Le Sueur</t>
  </si>
  <si>
    <t>Manchester-by-the-Sea</t>
  </si>
  <si>
    <t>Gem</t>
  </si>
  <si>
    <t>Hudspeth</t>
  </si>
  <si>
    <t>NE</t>
  </si>
  <si>
    <t>Karnes</t>
  </si>
  <si>
    <t>Nevada Secretary of State Elections Division</t>
  </si>
  <si>
    <t>Monona</t>
  </si>
  <si>
    <t>Reform</t>
  </si>
  <si>
    <t>Summers</t>
  </si>
  <si>
    <t>Darke</t>
  </si>
  <si>
    <t>District 21</t>
  </si>
  <si>
    <t>Lempster</t>
  </si>
  <si>
    <t>Whitfield</t>
  </si>
  <si>
    <t>Alcona</t>
  </si>
  <si>
    <t>Bamberg</t>
  </si>
  <si>
    <t>Dracut</t>
  </si>
  <si>
    <t>Sheridan</t>
  </si>
  <si>
    <t>Kern</t>
  </si>
  <si>
    <t>Williams</t>
  </si>
  <si>
    <t>Dooly</t>
  </si>
  <si>
    <t>Buckingham</t>
  </si>
  <si>
    <t>Margin (%)</t>
  </si>
  <si>
    <t>Millbury</t>
  </si>
  <si>
    <t>Lamar</t>
  </si>
  <si>
    <t>Wrangell-Petersburg</t>
  </si>
  <si>
    <t>Mitchell</t>
  </si>
  <si>
    <t>Esmeralda</t>
  </si>
  <si>
    <t>Barranquitas</t>
  </si>
  <si>
    <t>Barceloneta</t>
  </si>
  <si>
    <t>Lyon</t>
  </si>
  <si>
    <t>Caldwell</t>
  </si>
  <si>
    <t>Barrington</t>
  </si>
  <si>
    <t>Liberty</t>
  </si>
  <si>
    <t>LA</t>
  </si>
  <si>
    <t>Gallia</t>
  </si>
  <si>
    <t>Faribault</t>
  </si>
  <si>
    <t>Lorain</t>
  </si>
  <si>
    <t>Verona Island</t>
  </si>
  <si>
    <t>Total</t>
  </si>
  <si>
    <t>McKenzie</t>
  </si>
  <si>
    <t>New Marlborough</t>
  </si>
  <si>
    <t>Monhegan</t>
  </si>
  <si>
    <t>Moro</t>
  </si>
  <si>
    <t>Kalamazoo</t>
  </si>
  <si>
    <t>Wood</t>
  </si>
  <si>
    <t>Marinette</t>
  </si>
  <si>
    <t>Pendleton</t>
  </si>
  <si>
    <t>San Luis Obispo</t>
  </si>
  <si>
    <t>Wallace</t>
  </si>
  <si>
    <t>Bledsoe</t>
  </si>
  <si>
    <t>Cyr</t>
  </si>
  <si>
    <t>Clallam</t>
  </si>
  <si>
    <t>Cass</t>
  </si>
  <si>
    <t>Garden</t>
  </si>
  <si>
    <t>Wright</t>
  </si>
  <si>
    <t>Garrard</t>
  </si>
  <si>
    <t>Toa Alta</t>
  </si>
  <si>
    <t>Arroyo</t>
  </si>
  <si>
    <t>Bernalillo</t>
  </si>
  <si>
    <t>Etowah</t>
  </si>
  <si>
    <t>Crow Wing</t>
  </si>
  <si>
    <t>Rusk</t>
  </si>
  <si>
    <t>Golden Valley</t>
  </si>
  <si>
    <t>Manitowoc</t>
  </si>
  <si>
    <t>Marathon</t>
  </si>
  <si>
    <t>Sherborn</t>
  </si>
  <si>
    <t>Newberry</t>
  </si>
  <si>
    <t>Attala</t>
  </si>
  <si>
    <t>District 13</t>
  </si>
  <si>
    <t>Centre</t>
  </si>
  <si>
    <t>Chester</t>
  </si>
  <si>
    <t>Vote Difference</t>
  </si>
  <si>
    <t>Charlton</t>
  </si>
  <si>
    <t>Wexford</t>
  </si>
  <si>
    <t>Burleigh</t>
  </si>
  <si>
    <t>Eagle Lake</t>
  </si>
  <si>
    <t>Alpena</t>
  </si>
  <si>
    <t>Berlin</t>
  </si>
  <si>
    <t>Bethel</t>
  </si>
  <si>
    <t>Fluvanna</t>
  </si>
  <si>
    <t>Ionia</t>
  </si>
  <si>
    <t>Breckinridge</t>
  </si>
  <si>
    <t>Yakutat</t>
  </si>
  <si>
    <t>Holt</t>
  </si>
  <si>
    <t>Aibonito</t>
  </si>
  <si>
    <t>Owsley</t>
  </si>
  <si>
    <t>Hickory</t>
  </si>
  <si>
    <t>Vote4</t>
  </si>
  <si>
    <t>Osage</t>
  </si>
  <si>
    <t>Cottonwood</t>
  </si>
  <si>
    <t>CD</t>
  </si>
  <si>
    <t>Leominster</t>
  </si>
  <si>
    <t>Sarasota</t>
  </si>
  <si>
    <t>Manassas Park</t>
  </si>
  <si>
    <t>Kleberg</t>
  </si>
  <si>
    <t>Santa Barbara</t>
  </si>
  <si>
    <t>Pecos</t>
  </si>
  <si>
    <t>AZ</t>
  </si>
  <si>
    <t>La Crosse</t>
  </si>
  <si>
    <t>Extra Boundary Shapes</t>
  </si>
  <si>
    <t>La Salle</t>
  </si>
  <si>
    <t>Dallam</t>
  </si>
  <si>
    <t>Dunbarton</t>
  </si>
  <si>
    <t>Perquimans</t>
  </si>
  <si>
    <t>Halifax</t>
  </si>
  <si>
    <t>Clark</t>
  </si>
  <si>
    <t>Woodward</t>
  </si>
  <si>
    <t>Malden</t>
  </si>
  <si>
    <t>State Code</t>
  </si>
  <si>
    <t>Colebrook</t>
  </si>
  <si>
    <t>Chickasaw</t>
  </si>
  <si>
    <t>McLennan</t>
  </si>
  <si>
    <t>Voter Turnout (VAP)</t>
  </si>
  <si>
    <t>Loving</t>
  </si>
  <si>
    <t>Costilla</t>
  </si>
  <si>
    <t>Lipscomb</t>
  </si>
  <si>
    <t>Humacao</t>
  </si>
  <si>
    <t>ID</t>
  </si>
  <si>
    <t>Orleans</t>
  </si>
  <si>
    <t>Suwannee</t>
  </si>
  <si>
    <t>King</t>
  </si>
  <si>
    <t>Winkler</t>
  </si>
  <si>
    <t>LaPorte</t>
  </si>
  <si>
    <t>Morovis</t>
  </si>
  <si>
    <t>Davidson</t>
  </si>
  <si>
    <t>Rice</t>
  </si>
  <si>
    <t>Mahnomen</t>
  </si>
  <si>
    <t>Nemaha</t>
  </si>
  <si>
    <t>Collingsworth</t>
  </si>
  <si>
    <t>Canyon</t>
  </si>
  <si>
    <t>Yamhill</t>
  </si>
  <si>
    <t>Yoakum</t>
  </si>
  <si>
    <t>% Difference</t>
  </si>
  <si>
    <t>Nobles</t>
  </si>
  <si>
    <t>Waterville</t>
  </si>
  <si>
    <t>Warren</t>
  </si>
  <si>
    <t>Wayne</t>
  </si>
  <si>
    <t>Nelson</t>
  </si>
  <si>
    <t>Bartholomew</t>
  </si>
  <si>
    <t>Palm Beach</t>
  </si>
  <si>
    <t>Pasco</t>
  </si>
  <si>
    <t>Villalba</t>
  </si>
  <si>
    <t>Nebraska</t>
  </si>
  <si>
    <t>District 15</t>
  </si>
  <si>
    <t>Haines</t>
  </si>
  <si>
    <t>McClain</t>
  </si>
  <si>
    <t>McCurtain</t>
  </si>
  <si>
    <t>Hendry</t>
  </si>
  <si>
    <t>Winona</t>
  </si>
  <si>
    <t>Chaffee</t>
  </si>
  <si>
    <t>Schley</t>
  </si>
  <si>
    <t>Merced</t>
  </si>
  <si>
    <t>Trinity</t>
  </si>
  <si>
    <t>Casey</t>
  </si>
  <si>
    <t>Berks</t>
  </si>
  <si>
    <t>Coos</t>
  </si>
  <si>
    <t>Hickman</t>
  </si>
  <si>
    <t>Arizona</t>
  </si>
  <si>
    <t>Georgetown</t>
  </si>
  <si>
    <t>Umatilla</t>
  </si>
  <si>
    <t>Prowers</t>
  </si>
  <si>
    <t>Monson</t>
  </si>
  <si>
    <t>Mercer</t>
  </si>
  <si>
    <t>Holbrook</t>
  </si>
  <si>
    <t>Dolores</t>
  </si>
  <si>
    <t>Waldoboro</t>
  </si>
  <si>
    <t>Pop Vote</t>
  </si>
  <si>
    <t>Amity</t>
  </si>
  <si>
    <t>Chicopee</t>
  </si>
  <si>
    <t>Kauai</t>
  </si>
  <si>
    <t>KS</t>
  </si>
  <si>
    <t>Wakulla</t>
  </si>
  <si>
    <t>Prentiss</t>
  </si>
  <si>
    <t>Prohibition</t>
  </si>
  <si>
    <t>McDonough</t>
  </si>
  <si>
    <t>Ross</t>
  </si>
  <si>
    <t>Kings</t>
  </si>
  <si>
    <t>Westbrook</t>
  </si>
  <si>
    <t>Ponce</t>
  </si>
  <si>
    <t>Starke</t>
  </si>
  <si>
    <t>Crowley</t>
  </si>
  <si>
    <t>Elbert</t>
  </si>
  <si>
    <t>Salt Lake</t>
  </si>
  <si>
    <t>Sanpete</t>
  </si>
  <si>
    <t>Trempealeau</t>
  </si>
  <si>
    <t>Langdon</t>
  </si>
  <si>
    <t>Palermo</t>
  </si>
  <si>
    <t>Alpine</t>
  </si>
  <si>
    <t>Perham</t>
  </si>
  <si>
    <t>Medfield</t>
  </si>
  <si>
    <t>Biddeford</t>
  </si>
  <si>
    <t>Glocester</t>
  </si>
  <si>
    <t>Carson City</t>
  </si>
  <si>
    <t>Millsfield</t>
  </si>
  <si>
    <t>Wallagrass</t>
  </si>
  <si>
    <t>Bremer</t>
  </si>
  <si>
    <t>Pittsburg</t>
  </si>
  <si>
    <t>Valencia</t>
  </si>
  <si>
    <t>Dubuque</t>
  </si>
  <si>
    <t>Owyhee</t>
  </si>
  <si>
    <t>Grimes</t>
  </si>
  <si>
    <t>Wasco</t>
  </si>
  <si>
    <t>Pinal</t>
  </si>
  <si>
    <t>Madrid</t>
  </si>
  <si>
    <t>Beauregard</t>
  </si>
  <si>
    <t>Texas</t>
  </si>
  <si>
    <t>PR</t>
  </si>
  <si>
    <t>Canóvanas</t>
  </si>
  <si>
    <t>Carolina</t>
  </si>
  <si>
    <t>Lafayette</t>
  </si>
  <si>
    <t>State of Delaware Department of Elections</t>
  </si>
  <si>
    <t>Parish</t>
  </si>
  <si>
    <t>De Soto</t>
  </si>
  <si>
    <t>Genesee</t>
  </si>
  <si>
    <t>Chilton</t>
  </si>
  <si>
    <t>Stoddard</t>
  </si>
  <si>
    <t>Middlesex</t>
  </si>
  <si>
    <t>EV</t>
  </si>
  <si>
    <t>San Mateo</t>
  </si>
  <si>
    <t>St. Louis</t>
  </si>
  <si>
    <t>Alden Link</t>
  </si>
  <si>
    <t>Carlisle</t>
  </si>
  <si>
    <t>Harwinton</t>
  </si>
  <si>
    <t>La Paz</t>
  </si>
  <si>
    <t>Stanley</t>
  </si>
  <si>
    <t>Yuma</t>
  </si>
  <si>
    <t>Cecil</t>
  </si>
  <si>
    <t>Cannon</t>
  </si>
  <si>
    <t>Marquette</t>
  </si>
  <si>
    <t>Hamblen</t>
  </si>
  <si>
    <t>Camas</t>
  </si>
  <si>
    <t>Pickett</t>
  </si>
  <si>
    <t>Eaton</t>
  </si>
  <si>
    <t>Ontario</t>
  </si>
  <si>
    <t>Void/Overvotes</t>
  </si>
  <si>
    <t>Charles City</t>
  </si>
  <si>
    <t>New Durham</t>
  </si>
  <si>
    <t>Appling</t>
  </si>
  <si>
    <t>Clackamas</t>
  </si>
  <si>
    <t>Eastport</t>
  </si>
  <si>
    <t>Mississippi</t>
  </si>
  <si>
    <t>Columbiana</t>
  </si>
  <si>
    <t>Raynham</t>
  </si>
  <si>
    <t>Shelburne</t>
  </si>
  <si>
    <t>Iosco</t>
  </si>
  <si>
    <t>Colrain</t>
  </si>
  <si>
    <t>South Hampton</t>
  </si>
  <si>
    <t>Municipality</t>
  </si>
  <si>
    <t>McCormick</t>
  </si>
  <si>
    <t>Rockland</t>
  </si>
  <si>
    <t>Tangipahoa</t>
  </si>
  <si>
    <t>Dunn</t>
  </si>
  <si>
    <t>Boundary</t>
  </si>
  <si>
    <t>Bonner</t>
  </si>
  <si>
    <t>Santa Rosa</t>
  </si>
  <si>
    <t>Elliott</t>
  </si>
  <si>
    <t>Jerome</t>
  </si>
  <si>
    <t>Winston</t>
  </si>
  <si>
    <t>T</t>
  </si>
  <si>
    <t>Barton</t>
  </si>
  <si>
    <t>Magoffin</t>
  </si>
  <si>
    <t>Cochran</t>
  </si>
  <si>
    <t>Lawrence</t>
  </si>
  <si>
    <t>McCracken</t>
  </si>
  <si>
    <t>Granite</t>
  </si>
  <si>
    <t>Blanco</t>
  </si>
  <si>
    <t>Ada</t>
  </si>
  <si>
    <t>Mars Hill</t>
  </si>
  <si>
    <t>Oregon</t>
  </si>
  <si>
    <t>Presidential Candidate</t>
  </si>
  <si>
    <t>DC Statehood Green</t>
  </si>
  <si>
    <t>Washtenaw</t>
  </si>
  <si>
    <t>Estill</t>
  </si>
  <si>
    <t>Closest States</t>
  </si>
  <si>
    <t>Lewis and Clark</t>
  </si>
  <si>
    <t>Leslie</t>
  </si>
  <si>
    <t>Latah</t>
  </si>
  <si>
    <t>Brazos</t>
  </si>
  <si>
    <t>Sabana Grande</t>
  </si>
  <si>
    <t>Pickaway</t>
  </si>
  <si>
    <t>Williamson</t>
  </si>
  <si>
    <t>Wilkes</t>
  </si>
  <si>
    <t>Pope</t>
  </si>
  <si>
    <t>District 11</t>
  </si>
  <si>
    <t>Westport Island</t>
  </si>
  <si>
    <t>Winooski</t>
  </si>
  <si>
    <t>Thomas R. Stevens</t>
  </si>
  <si>
    <t>Roosevelt</t>
  </si>
  <si>
    <t>Smithfield</t>
  </si>
  <si>
    <t>Crosby</t>
  </si>
  <si>
    <t>Hopkinton</t>
  </si>
  <si>
    <t>Osborne</t>
  </si>
  <si>
    <t>Irion</t>
  </si>
  <si>
    <t>Jack</t>
  </si>
  <si>
    <t>Brown</t>
  </si>
  <si>
    <t>Standish</t>
  </si>
  <si>
    <t>Hawley</t>
  </si>
  <si>
    <t>Queens</t>
  </si>
  <si>
    <t>Contra Costa</t>
  </si>
  <si>
    <t>Clearwater</t>
  </si>
  <si>
    <t>Woonsocket</t>
  </si>
  <si>
    <t>Electoral Vote</t>
  </si>
  <si>
    <t>Brattleboro</t>
  </si>
  <si>
    <t>Williston</t>
  </si>
  <si>
    <t>Hardeman</t>
  </si>
  <si>
    <t>Rutland</t>
  </si>
  <si>
    <t>Petroleum</t>
  </si>
  <si>
    <t>New Braintree</t>
  </si>
  <si>
    <t>Goshen</t>
  </si>
  <si>
    <t>-</t>
  </si>
  <si>
    <t>Horry</t>
  </si>
  <si>
    <t>Patrick</t>
  </si>
  <si>
    <t>Yauco</t>
  </si>
  <si>
    <t>Hancock</t>
  </si>
  <si>
    <t>Rawlins</t>
  </si>
  <si>
    <t>Reno</t>
  </si>
  <si>
    <t>Ricky Johnson</t>
  </si>
  <si>
    <t>Duncan</t>
  </si>
  <si>
    <t>Pacific Green</t>
  </si>
  <si>
    <t>Randall</t>
  </si>
  <si>
    <t>Stark</t>
  </si>
  <si>
    <t>Aguadilla</t>
  </si>
  <si>
    <t>Whitneyville</t>
  </si>
  <si>
    <t>Jessamine</t>
  </si>
  <si>
    <t>Wheeler</t>
  </si>
  <si>
    <t>LaGrange</t>
  </si>
  <si>
    <t>Dawes</t>
  </si>
  <si>
    <t>Bradley</t>
  </si>
  <si>
    <t>Highest % of Vote and Lose</t>
  </si>
  <si>
    <t>D</t>
  </si>
  <si>
    <t>Person</t>
  </si>
  <si>
    <t>Palo Alto</t>
  </si>
  <si>
    <t>Dennis</t>
  </si>
  <si>
    <t>Livingston</t>
  </si>
  <si>
    <t>Tyngsborough</t>
  </si>
  <si>
    <t>Bowerbank</t>
  </si>
  <si>
    <t>San Benito</t>
  </si>
  <si>
    <t>West Virginia Secretary of State</t>
  </si>
  <si>
    <t>FIPS</t>
  </si>
  <si>
    <t>Craighead</t>
  </si>
  <si>
    <t>Meagher</t>
  </si>
  <si>
    <t>Elko</t>
  </si>
  <si>
    <t>Vershire</t>
  </si>
  <si>
    <t>Gilford</t>
  </si>
  <si>
    <t>Lake of the Woods</t>
  </si>
  <si>
    <t>Rappahannock</t>
  </si>
  <si>
    <t>Ogle</t>
  </si>
  <si>
    <t>Overton</t>
  </si>
  <si>
    <t>Angelina</t>
  </si>
  <si>
    <t>Collin</t>
  </si>
  <si>
    <t>Evans</t>
  </si>
  <si>
    <t>Spencer</t>
  </si>
  <si>
    <t>Bristol Bay</t>
  </si>
  <si>
    <t>Moultonborough</t>
  </si>
  <si>
    <t>Bremen</t>
  </si>
  <si>
    <t>Sutton</t>
  </si>
  <si>
    <t>Brooklin</t>
  </si>
  <si>
    <t>McKean</t>
  </si>
  <si>
    <t>District 24</t>
  </si>
  <si>
    <t>Trigg</t>
  </si>
  <si>
    <t>Mobile</t>
  </si>
  <si>
    <t>Monroe</t>
  </si>
  <si>
    <t>Garland</t>
  </si>
  <si>
    <t>Ascension</t>
  </si>
  <si>
    <t>Hull</t>
  </si>
  <si>
    <t>Grundy</t>
  </si>
  <si>
    <t>Saline</t>
  </si>
  <si>
    <t>Seward</t>
  </si>
  <si>
    <t>Putney</t>
  </si>
  <si>
    <t>Greenwood</t>
  </si>
  <si>
    <t>Albemarle</t>
  </si>
  <si>
    <t>Hawaii</t>
  </si>
  <si>
    <t>Cary</t>
  </si>
  <si>
    <t>St. John the Baptist</t>
  </si>
  <si>
    <t>Chattahoochee</t>
  </si>
  <si>
    <t>Connor</t>
  </si>
  <si>
    <t>Kingsbury</t>
  </si>
  <si>
    <t>Mower</t>
  </si>
  <si>
    <t>Illinois</t>
  </si>
  <si>
    <t>Freeman</t>
  </si>
  <si>
    <t>Rooks</t>
  </si>
  <si>
    <t>North Kingstown</t>
  </si>
  <si>
    <t>Presidential Home State</t>
  </si>
  <si>
    <t>Bolivar</t>
  </si>
  <si>
    <t>Dyer Brook</t>
  </si>
  <si>
    <t>Codington</t>
  </si>
  <si>
    <t>Rowley</t>
  </si>
  <si>
    <t>Pleasant Point</t>
  </si>
  <si>
    <t>Walton</t>
  </si>
  <si>
    <t>Prince of Wales-Outer Ketchikan</t>
  </si>
  <si>
    <t>Location</t>
  </si>
  <si>
    <t>Eastbrook</t>
  </si>
  <si>
    <t>Cayey</t>
  </si>
  <si>
    <t>Briscoe</t>
  </si>
  <si>
    <t>Yolo</t>
  </si>
  <si>
    <t>Thetford</t>
  </si>
  <si>
    <t>Sudbury</t>
  </si>
  <si>
    <t>Yakima</t>
  </si>
  <si>
    <t>Caledonia</t>
  </si>
  <si>
    <t>Dixon</t>
  </si>
  <si>
    <t>Readsboro</t>
  </si>
  <si>
    <t>Comal</t>
  </si>
  <si>
    <t>Dedham</t>
  </si>
  <si>
    <t>Montague</t>
  </si>
  <si>
    <t>Old Lyme</t>
  </si>
  <si>
    <t>Walla Walla</t>
  </si>
  <si>
    <t>Whatcom</t>
  </si>
  <si>
    <t>Bourbon</t>
  </si>
  <si>
    <t>Aquinnah</t>
  </si>
  <si>
    <t>Washington</t>
  </si>
  <si>
    <t>Hanover</t>
  </si>
  <si>
    <t>Clatsop</t>
  </si>
  <si>
    <t>Poland</t>
  </si>
  <si>
    <t>Terry</t>
  </si>
  <si>
    <t>Webster</t>
  </si>
  <si>
    <t>Tazewell</t>
  </si>
  <si>
    <t>Deaf Smith</t>
  </si>
  <si>
    <t>District 37</t>
  </si>
  <si>
    <t>Troup</t>
  </si>
  <si>
    <t>Ward</t>
  </si>
  <si>
    <t>San Jacinto</t>
  </si>
  <si>
    <t>Orangeburg</t>
  </si>
  <si>
    <t>Saguache</t>
  </si>
  <si>
    <t>Methuen</t>
  </si>
  <si>
    <t>Bollinger</t>
  </si>
  <si>
    <t>Bath</t>
  </si>
  <si>
    <t>Wyoming</t>
  </si>
  <si>
    <t>Bucksport</t>
  </si>
  <si>
    <t>State</t>
  </si>
  <si>
    <t>Loudon</t>
  </si>
  <si>
    <t>San Germán</t>
  </si>
  <si>
    <t>Tensas</t>
  </si>
  <si>
    <t>Ceiba</t>
  </si>
  <si>
    <t>Lajas</t>
  </si>
  <si>
    <t>Mesa</t>
  </si>
  <si>
    <t>Peoria</t>
  </si>
  <si>
    <t>Hampton</t>
  </si>
  <si>
    <t>Wells</t>
  </si>
  <si>
    <t>Gore</t>
  </si>
  <si>
    <t>Rockwall</t>
  </si>
  <si>
    <t>Isle of Wight</t>
  </si>
  <si>
    <t>James City</t>
  </si>
  <si>
    <t>Kent</t>
  </si>
  <si>
    <t>Vermont</t>
  </si>
  <si>
    <t>Socialism and Liberation</t>
  </si>
  <si>
    <t>Hillsdale</t>
  </si>
  <si>
    <t>Lares</t>
  </si>
  <si>
    <t>Antrim</t>
  </si>
  <si>
    <t>Traill</t>
  </si>
  <si>
    <t>Eau Claire</t>
  </si>
  <si>
    <t>Bossier</t>
  </si>
  <si>
    <t>District 25</t>
  </si>
  <si>
    <t>Milton</t>
  </si>
  <si>
    <t>Ohio</t>
  </si>
  <si>
    <t>Barrow</t>
  </si>
  <si>
    <t>Penobscot Nation</t>
  </si>
  <si>
    <t>DTT9 &amp; T10</t>
  </si>
  <si>
    <t>Sacramento</t>
  </si>
  <si>
    <t>West Hartford</t>
  </si>
  <si>
    <t>Mingo</t>
  </si>
  <si>
    <t>Elmore</t>
  </si>
  <si>
    <t>Belvidere</t>
  </si>
  <si>
    <t>Laurens</t>
  </si>
  <si>
    <t>Virginia State Board of Elections</t>
  </si>
  <si>
    <t>Uvalde</t>
  </si>
  <si>
    <t>Lake View</t>
  </si>
  <si>
    <t>Macwahoc</t>
  </si>
  <si>
    <t>Oconto</t>
  </si>
  <si>
    <t>Escambia</t>
  </si>
  <si>
    <t>Mills</t>
  </si>
  <si>
    <t>Norfolk</t>
  </si>
  <si>
    <t>Scituate</t>
  </si>
  <si>
    <t>Grainger</t>
  </si>
  <si>
    <t>Swanville</t>
  </si>
  <si>
    <t>Guánica</t>
  </si>
  <si>
    <t>Bingham</t>
  </si>
  <si>
    <t>Sanborn</t>
  </si>
  <si>
    <t>Spink</t>
  </si>
  <si>
    <t>AR</t>
  </si>
  <si>
    <t>Orocovis</t>
  </si>
  <si>
    <t>Clearfield</t>
  </si>
  <si>
    <t>Kanawha</t>
  </si>
  <si>
    <t>Cummington</t>
  </si>
  <si>
    <t>Underhill</t>
  </si>
  <si>
    <t>Middletown</t>
  </si>
  <si>
    <t>Colquitt</t>
  </si>
  <si>
    <t>Weld</t>
  </si>
  <si>
    <t>Sherburne</t>
  </si>
  <si>
    <t>Milam</t>
  </si>
  <si>
    <t>Andover</t>
  </si>
  <si>
    <t>Malheur</t>
  </si>
  <si>
    <t>Weathersfield</t>
  </si>
  <si>
    <t>Francestown</t>
  </si>
  <si>
    <t>Hamlin</t>
  </si>
  <si>
    <t>Dighton</t>
  </si>
  <si>
    <t>Clinch</t>
  </si>
  <si>
    <t>Toole</t>
  </si>
  <si>
    <t>Ford</t>
  </si>
  <si>
    <t>Denver</t>
  </si>
  <si>
    <t>DuPage</t>
  </si>
  <si>
    <t>Bridport</t>
  </si>
  <si>
    <t>Woodbury</t>
  </si>
  <si>
    <t>Winneshiek</t>
  </si>
  <si>
    <t>Lemington</t>
  </si>
  <si>
    <t>Brighton</t>
  </si>
  <si>
    <t>Maynard</t>
  </si>
  <si>
    <t>Mont Vernon</t>
  </si>
  <si>
    <t>Foster</t>
  </si>
  <si>
    <t>Sac</t>
  </si>
  <si>
    <t>Swisher</t>
  </si>
  <si>
    <t>Dorchester</t>
  </si>
  <si>
    <t>Blaine</t>
  </si>
  <si>
    <t>Bartow</t>
  </si>
  <si>
    <t>De Witt</t>
  </si>
  <si>
    <t>Yabucoa</t>
  </si>
  <si>
    <t>Palmyra</t>
  </si>
  <si>
    <t>Ben Hill</t>
  </si>
  <si>
    <t>Morrison</t>
  </si>
  <si>
    <t>Bannock</t>
  </si>
  <si>
    <t>Reed</t>
  </si>
  <si>
    <t>Denali</t>
  </si>
  <si>
    <t>Bridgewater</t>
  </si>
  <si>
    <t>Lehigh</t>
  </si>
  <si>
    <t>Phippsburg</t>
  </si>
  <si>
    <t>Torrance</t>
  </si>
  <si>
    <t>Sevier</t>
  </si>
  <si>
    <t>Centerville</t>
  </si>
  <si>
    <t>North Providence</t>
  </si>
  <si>
    <t>Wellington</t>
  </si>
  <si>
    <t>Bayamón</t>
  </si>
  <si>
    <t>Alcorn</t>
  </si>
  <si>
    <t>Koochiching</t>
  </si>
  <si>
    <t>Brazoria</t>
  </si>
  <si>
    <t>Price</t>
  </si>
  <si>
    <t>WA</t>
  </si>
  <si>
    <t>Sabine</t>
  </si>
  <si>
    <t>Twiggs</t>
  </si>
  <si>
    <t>Lake</t>
  </si>
  <si>
    <t>Kenai Peninsula</t>
  </si>
  <si>
    <t>Emmet</t>
  </si>
  <si>
    <t>Freedom</t>
  </si>
  <si>
    <t>Terrell</t>
  </si>
  <si>
    <t>Waterbury</t>
  </si>
  <si>
    <t>Kearny</t>
  </si>
  <si>
    <t>Ste. Genevieve</t>
  </si>
  <si>
    <t>Kandiyohi</t>
  </si>
  <si>
    <t>Petersham</t>
  </si>
  <si>
    <t>Scott</t>
  </si>
  <si>
    <t>Cheatham</t>
  </si>
  <si>
    <t>Quebradillas</t>
  </si>
  <si>
    <t>Rincón</t>
  </si>
  <si>
    <t>Noble</t>
  </si>
  <si>
    <t>Leverett</t>
  </si>
  <si>
    <t>Apache</t>
  </si>
  <si>
    <t>Tucker</t>
  </si>
  <si>
    <t>Tyler</t>
  </si>
  <si>
    <t>Loudoun</t>
  </si>
  <si>
    <t>Champaign</t>
  </si>
  <si>
    <t>Craig</t>
  </si>
  <si>
    <t>Essex</t>
  </si>
  <si>
    <t>Manatí</t>
  </si>
  <si>
    <t>Logan</t>
  </si>
  <si>
    <t>Carmel</t>
  </si>
  <si>
    <t>Laurel</t>
  </si>
  <si>
    <t>Bridgton</t>
  </si>
  <si>
    <t>Osceola</t>
  </si>
  <si>
    <t>Cranston</t>
  </si>
  <si>
    <t>Rangeley</t>
  </si>
  <si>
    <t>Seminole</t>
  </si>
  <si>
    <t>Elec Vote</t>
  </si>
  <si>
    <t>Whiteside</t>
  </si>
  <si>
    <t>District 1</t>
  </si>
  <si>
    <t>Lea</t>
  </si>
  <si>
    <t>Davison</t>
  </si>
  <si>
    <t>Masardis</t>
  </si>
  <si>
    <t>Waltham</t>
  </si>
  <si>
    <t>Andrew</t>
  </si>
  <si>
    <t>Wrentham</t>
  </si>
  <si>
    <t>Danville</t>
  </si>
  <si>
    <t>Monticello</t>
  </si>
  <si>
    <t>DeSoto</t>
  </si>
  <si>
    <t>Buchanan</t>
  </si>
  <si>
    <t>Paris</t>
  </si>
  <si>
    <t>Granville</t>
  </si>
  <si>
    <t>Red River</t>
  </si>
  <si>
    <t>Los Alamos</t>
  </si>
  <si>
    <t>Dewitt</t>
  </si>
  <si>
    <t>Dickens</t>
  </si>
  <si>
    <t>North Stonington</t>
  </si>
  <si>
    <t>Norwalk</t>
  </si>
  <si>
    <t>McHenry</t>
  </si>
  <si>
    <t>San Sebastián</t>
  </si>
  <si>
    <t>Harrison</t>
  </si>
  <si>
    <t>Bosque</t>
  </si>
  <si>
    <t>Shannon</t>
  </si>
  <si>
    <t>Manassas</t>
  </si>
  <si>
    <t>Polk</t>
  </si>
  <si>
    <t>Vermillion</t>
  </si>
  <si>
    <t>St. Johns</t>
  </si>
  <si>
    <t>Canadian</t>
  </si>
  <si>
    <t>Santa Isabel</t>
  </si>
  <si>
    <t>Sanders</t>
  </si>
  <si>
    <t>Hood</t>
  </si>
  <si>
    <t>Burleson</t>
  </si>
  <si>
    <t>Ashe</t>
  </si>
  <si>
    <t>Avery</t>
  </si>
  <si>
    <t>Baraga</t>
  </si>
  <si>
    <t>Dennistown</t>
  </si>
  <si>
    <t>Prince George's</t>
  </si>
  <si>
    <t>Needham</t>
  </si>
  <si>
    <t>Winchester</t>
  </si>
  <si>
    <t>Pointe Coupee</t>
  </si>
  <si>
    <t>District 3</t>
  </si>
  <si>
    <t>Kenton</t>
  </si>
  <si>
    <t>Dartmouth</t>
  </si>
  <si>
    <t>Counties</t>
  </si>
  <si>
    <t>Belmont</t>
  </si>
  <si>
    <t>Topsfield</t>
  </si>
  <si>
    <t>Deer Lodge</t>
  </si>
  <si>
    <t>Fallon</t>
  </si>
  <si>
    <t>Maryland State Board of Elections</t>
  </si>
  <si>
    <t>Wilbarger</t>
  </si>
  <si>
    <t>Brandon</t>
  </si>
  <si>
    <t>Wesley</t>
  </si>
  <si>
    <t>CA</t>
  </si>
  <si>
    <t>Cherryfield</t>
  </si>
  <si>
    <t>Tyringham</t>
  </si>
  <si>
    <t>Voluntown</t>
  </si>
  <si>
    <t>New Vineyard</t>
  </si>
  <si>
    <t>Coke</t>
  </si>
  <si>
    <t>New Shoreham</t>
  </si>
  <si>
    <t>Brookfield</t>
  </si>
  <si>
    <t>Valley</t>
  </si>
  <si>
    <t>Clarion</t>
  </si>
  <si>
    <t>Grand Lake Stream</t>
  </si>
  <si>
    <t>Keya Paha</t>
  </si>
  <si>
    <t>Sandgate</t>
  </si>
  <si>
    <t>Goodhue</t>
  </si>
  <si>
    <t>Barre</t>
  </si>
  <si>
    <t>Aleutians East</t>
  </si>
  <si>
    <t>Young</t>
  </si>
  <si>
    <t>Hardy</t>
  </si>
  <si>
    <t>York</t>
  </si>
  <si>
    <t>Val Verde</t>
  </si>
  <si>
    <t>St. Johnsbury</t>
  </si>
  <si>
    <t>Catawba</t>
  </si>
  <si>
    <t>Vice Presidential Candidate</t>
  </si>
  <si>
    <t>Isle Au Haut</t>
  </si>
  <si>
    <t>Whitefield</t>
  </si>
  <si>
    <t>Nance</t>
  </si>
  <si>
    <t>Boothbay Harbor</t>
  </si>
  <si>
    <t>St. Clair</t>
  </si>
  <si>
    <t>Cayuga</t>
  </si>
  <si>
    <t>Dummer</t>
  </si>
  <si>
    <t>Claiborne</t>
  </si>
  <si>
    <t>Graham</t>
  </si>
  <si>
    <t>Dickey</t>
  </si>
  <si>
    <t>Kimble</t>
  </si>
  <si>
    <t>Morton</t>
  </si>
  <si>
    <t>Pleasants</t>
  </si>
  <si>
    <t>Crenshaw</t>
  </si>
  <si>
    <t>Presidential Electors</t>
  </si>
  <si>
    <t>Leavenworth</t>
  </si>
  <si>
    <t>West Fairlee</t>
  </si>
  <si>
    <t>Nashua</t>
  </si>
  <si>
    <t>Independence</t>
  </si>
  <si>
    <t>Wade</t>
  </si>
  <si>
    <t>Meredith</t>
  </si>
  <si>
    <t>We the People</t>
  </si>
  <si>
    <t>Bennington</t>
  </si>
  <si>
    <t>Tom Green</t>
  </si>
  <si>
    <t>Freetown</t>
  </si>
  <si>
    <t>Henderson</t>
  </si>
  <si>
    <t>Putnam</t>
  </si>
  <si>
    <t>Harvey</t>
  </si>
  <si>
    <t>UT</t>
  </si>
  <si>
    <t>Keokuk</t>
  </si>
  <si>
    <t>Coahoma</t>
  </si>
  <si>
    <t>Shrewsbury</t>
  </si>
  <si>
    <t>Otter Tail</t>
  </si>
  <si>
    <t>Mt. Washington</t>
  </si>
  <si>
    <t>HI</t>
  </si>
  <si>
    <t>Swan's Island</t>
  </si>
  <si>
    <t>Hendricks</t>
  </si>
  <si>
    <t>District 14</t>
  </si>
  <si>
    <t>Cabo Rojo</t>
  </si>
  <si>
    <t>Eagle</t>
  </si>
  <si>
    <t>Larimer</t>
  </si>
  <si>
    <t>Oswego</t>
  </si>
  <si>
    <t>Bertie</t>
  </si>
  <si>
    <t>Onondaga</t>
  </si>
  <si>
    <t>Glades</t>
  </si>
  <si>
    <t>Barnstead</t>
  </si>
  <si>
    <t>Bartlett</t>
  </si>
  <si>
    <t>Hebron</t>
  </si>
  <si>
    <t>Topsham</t>
  </si>
  <si>
    <t>Santa Clara</t>
  </si>
  <si>
    <t>Wilcox</t>
  </si>
  <si>
    <t>Appanoose</t>
  </si>
  <si>
    <t>Emporia</t>
  </si>
  <si>
    <t>Muscogee</t>
  </si>
  <si>
    <t>Cabell</t>
  </si>
  <si>
    <t>Sheldon</t>
  </si>
  <si>
    <t>Kalkaska</t>
  </si>
  <si>
    <t>Peñuelas</t>
  </si>
  <si>
    <t>Stewartstown</t>
  </si>
  <si>
    <t>LSAD_TRANS</t>
  </si>
  <si>
    <t>Shoreham</t>
  </si>
  <si>
    <t>Calaveras</t>
  </si>
  <si>
    <t>Los Angeles</t>
  </si>
  <si>
    <t>El Paso</t>
  </si>
  <si>
    <t>Walworth</t>
  </si>
  <si>
    <t>Sioux</t>
  </si>
  <si>
    <t>OH</t>
  </si>
  <si>
    <t>Rockwood</t>
  </si>
  <si>
    <t>Central Falls</t>
  </si>
  <si>
    <t>Pittston</t>
  </si>
  <si>
    <t>Añasco</t>
  </si>
  <si>
    <t>Manistee</t>
  </si>
  <si>
    <t>DC</t>
  </si>
  <si>
    <t>Miner</t>
  </si>
  <si>
    <t>Northborough</t>
  </si>
  <si>
    <t>Traverse</t>
  </si>
  <si>
    <t>Preble</t>
  </si>
  <si>
    <t>Chelsea</t>
  </si>
  <si>
    <t>Houston</t>
  </si>
  <si>
    <t>Virginia</t>
  </si>
  <si>
    <t>KY</t>
  </si>
  <si>
    <t>McDuffie</t>
  </si>
  <si>
    <t>Glastonbury</t>
  </si>
  <si>
    <t>Prince George</t>
  </si>
  <si>
    <t>Clifton</t>
  </si>
  <si>
    <t>Harnett</t>
  </si>
  <si>
    <t>Arecibo</t>
  </si>
  <si>
    <t>Pepin</t>
  </si>
  <si>
    <t>Cleburne</t>
  </si>
  <si>
    <t>Bienville</t>
  </si>
  <si>
    <t>Pennsylvania</t>
  </si>
  <si>
    <t>PA</t>
  </si>
  <si>
    <t>Seabrook</t>
  </si>
  <si>
    <t>Roane</t>
  </si>
  <si>
    <t>Weber</t>
  </si>
  <si>
    <t>Vinalhaven</t>
  </si>
  <si>
    <t>Thayer</t>
  </si>
  <si>
    <t>Adams</t>
  </si>
  <si>
    <t>Alamosa</t>
  </si>
  <si>
    <t>Rhode Island Board of Elections</t>
  </si>
  <si>
    <t>Trimble</t>
  </si>
  <si>
    <t>Wolfe</t>
  </si>
  <si>
    <t>Cedar</t>
  </si>
  <si>
    <t>Parkman</t>
  </si>
  <si>
    <t>Connecticut</t>
  </si>
  <si>
    <t>Haralson</t>
  </si>
  <si>
    <t>Edinburg</t>
  </si>
  <si>
    <t>Guilford</t>
  </si>
  <si>
    <t>Spartanburg</t>
  </si>
  <si>
    <t>Klickitat</t>
  </si>
  <si>
    <t>Walsh</t>
  </si>
  <si>
    <t>Sullivan</t>
  </si>
  <si>
    <t>Staunton</t>
  </si>
  <si>
    <t>Ware</t>
  </si>
  <si>
    <t>Boone</t>
  </si>
  <si>
    <t>Taney</t>
  </si>
  <si>
    <t>Gratiot</t>
  </si>
  <si>
    <t>Sequoyah</t>
  </si>
  <si>
    <t>Dickinson</t>
  </si>
  <si>
    <t>Leon</t>
  </si>
  <si>
    <t>Howard</t>
  </si>
  <si>
    <t>Longmeadow</t>
  </si>
  <si>
    <t>Montana</t>
  </si>
  <si>
    <t>Number of State Ballots</t>
  </si>
  <si>
    <t>Lampasas</t>
  </si>
  <si>
    <t>Abbeville</t>
  </si>
  <si>
    <t>Woods</t>
  </si>
  <si>
    <t>District 19</t>
  </si>
  <si>
    <t>Childress</t>
  </si>
  <si>
    <t>Waterford</t>
  </si>
  <si>
    <t>Republican</t>
  </si>
  <si>
    <t>Southeast Fairbanks</t>
  </si>
  <si>
    <t>Lancaster</t>
  </si>
  <si>
    <t>Switzerland</t>
  </si>
  <si>
    <t>Greensville</t>
  </si>
  <si>
    <t>Stow</t>
  </si>
  <si>
    <t>Chambers</t>
  </si>
  <si>
    <t>Brule</t>
  </si>
  <si>
    <t>Bibb</t>
  </si>
  <si>
    <t>Beaver Cove</t>
  </si>
  <si>
    <t>Kearney</t>
  </si>
  <si>
    <t>Stonington</t>
  </si>
  <si>
    <t>Jeff Davis</t>
  </si>
  <si>
    <t>Chenango</t>
  </si>
  <si>
    <t>Fergus</t>
  </si>
  <si>
    <t>Bastrop</t>
  </si>
  <si>
    <t>Baylor</t>
  </si>
  <si>
    <t>Desha</t>
  </si>
  <si>
    <t>Laramie</t>
  </si>
  <si>
    <t>Brownfield</t>
  </si>
  <si>
    <t>Burnham</t>
  </si>
  <si>
    <t>Vilas</t>
  </si>
  <si>
    <t>Winner</t>
  </si>
  <si>
    <t>Swanton</t>
  </si>
  <si>
    <t>Saunders</t>
  </si>
  <si>
    <t>Sunderland</t>
  </si>
  <si>
    <t>Gardner</t>
  </si>
  <si>
    <t>Dallas</t>
  </si>
  <si>
    <t>DeKalb</t>
  </si>
  <si>
    <t>Stewart</t>
  </si>
  <si>
    <t>Gladwin</t>
  </si>
  <si>
    <t>Stillwater</t>
  </si>
  <si>
    <t>MT</t>
  </si>
  <si>
    <t>Jefferson</t>
  </si>
  <si>
    <t>Notes</t>
  </si>
  <si>
    <t>WY</t>
  </si>
  <si>
    <t>Coffee</t>
  </si>
  <si>
    <t>Sutter</t>
  </si>
  <si>
    <t>Benewah</t>
  </si>
  <si>
    <t>Benton</t>
  </si>
  <si>
    <t>Municipio</t>
  </si>
  <si>
    <t>Michigan</t>
  </si>
  <si>
    <t>Hale's Location</t>
  </si>
  <si>
    <t>Craven</t>
  </si>
  <si>
    <t>Mechanic Falls</t>
  </si>
  <si>
    <t>Fort Bend</t>
  </si>
  <si>
    <t>Little Compton</t>
  </si>
  <si>
    <t>Stone</t>
  </si>
  <si>
    <t>North Carolina</t>
  </si>
  <si>
    <t>Aguada</t>
  </si>
  <si>
    <t>Bennett</t>
  </si>
  <si>
    <t>Bon Homme</t>
  </si>
  <si>
    <t>Buxton</t>
  </si>
  <si>
    <t>Independent</t>
  </si>
  <si>
    <t>MS</t>
  </si>
  <si>
    <t>Rhode Island</t>
  </si>
  <si>
    <t>Deerfield</t>
  </si>
  <si>
    <t>Clarksburg</t>
  </si>
  <si>
    <t>Millville</t>
  </si>
  <si>
    <t>Androscoggin</t>
  </si>
  <si>
    <t>Fredericksburg</t>
  </si>
  <si>
    <t>Nicollet</t>
  </si>
  <si>
    <t>Cook</t>
  </si>
  <si>
    <t>Wisconsin</t>
  </si>
  <si>
    <t>Indian River</t>
  </si>
  <si>
    <t>Radford</t>
  </si>
  <si>
    <t>Shasta</t>
  </si>
  <si>
    <t>Kemper</t>
  </si>
  <si>
    <t>Marengo</t>
  </si>
  <si>
    <t>Stowe</t>
  </si>
  <si>
    <t>Allegan</t>
  </si>
  <si>
    <t>Benzie</t>
  </si>
  <si>
    <t>Tunica</t>
  </si>
  <si>
    <t>Kingston</t>
  </si>
  <si>
    <t>Guernsey</t>
  </si>
  <si>
    <t>Newport News</t>
  </si>
  <si>
    <t>West Forks</t>
  </si>
  <si>
    <t>Newton</t>
  </si>
  <si>
    <t>Sandusky</t>
  </si>
  <si>
    <t>Franklin</t>
  </si>
  <si>
    <t>Skagit</t>
  </si>
  <si>
    <t>Taylor</t>
  </si>
  <si>
    <t>St. Lawrence</t>
  </si>
  <si>
    <t>Comanche</t>
  </si>
  <si>
    <t>Dimmit</t>
  </si>
  <si>
    <t>Donley</t>
  </si>
  <si>
    <t>Morgan</t>
  </si>
  <si>
    <t>Shelton</t>
  </si>
  <si>
    <t>Aitkin</t>
  </si>
  <si>
    <t>Douglas</t>
  </si>
  <si>
    <t>Edgecombe</t>
  </si>
  <si>
    <t>Arenac</t>
  </si>
  <si>
    <t>Pettis</t>
  </si>
  <si>
    <t>Keweenaw</t>
  </si>
  <si>
    <t>Providence</t>
  </si>
  <si>
    <t>Wabasha</t>
  </si>
  <si>
    <t>Georgia</t>
  </si>
  <si>
    <t>GA</t>
  </si>
  <si>
    <t>3rd</t>
  </si>
  <si>
    <t>Hartley</t>
  </si>
  <si>
    <t>Royalston</t>
  </si>
  <si>
    <t>Cornish</t>
  </si>
  <si>
    <t>Hillsborough</t>
  </si>
  <si>
    <t>Bureau</t>
  </si>
  <si>
    <t>Cochise</t>
  </si>
  <si>
    <t>Maxfield</t>
  </si>
  <si>
    <t>Reading</t>
  </si>
  <si>
    <t>Dexter</t>
  </si>
  <si>
    <t>Newfane</t>
  </si>
  <si>
    <t>East Baton Rouge</t>
  </si>
  <si>
    <t>States with Highest Percent of Vote</t>
  </si>
  <si>
    <t>Atoka</t>
  </si>
  <si>
    <t>Middlebury</t>
  </si>
  <si>
    <t>Potter</t>
  </si>
  <si>
    <t>Freestone</t>
  </si>
  <si>
    <t>West Boylston</t>
  </si>
  <si>
    <t>Harper</t>
  </si>
  <si>
    <t>District 32</t>
  </si>
  <si>
    <t>Fletcher</t>
  </si>
  <si>
    <t>Goochland</t>
  </si>
  <si>
    <t>North Canaan</t>
  </si>
  <si>
    <t>Klamath</t>
  </si>
  <si>
    <t>Hardee</t>
  </si>
  <si>
    <t>Harris</t>
  </si>
  <si>
    <t>SD</t>
  </si>
  <si>
    <t>Keith</t>
  </si>
  <si>
    <t>District 10</t>
  </si>
  <si>
    <t>Eastland</t>
  </si>
  <si>
    <t>Terrebonne</t>
  </si>
  <si>
    <t>Charlotte</t>
  </si>
  <si>
    <t>Atlantic</t>
  </si>
  <si>
    <t>McMullen</t>
  </si>
  <si>
    <t>Pitt</t>
  </si>
  <si>
    <t>Ashford</t>
  </si>
  <si>
    <t>Beaver</t>
  </si>
  <si>
    <t>Pinellas</t>
  </si>
  <si>
    <t>Refugio</t>
  </si>
  <si>
    <t>Maidstone</t>
  </si>
  <si>
    <t>Calhoun</t>
  </si>
  <si>
    <t>Tyrrell</t>
  </si>
  <si>
    <t>Cavendish</t>
  </si>
  <si>
    <t>New Hampshire</t>
  </si>
  <si>
    <t>Henrico</t>
  </si>
  <si>
    <t>Ciales</t>
  </si>
  <si>
    <t>Arapahoe</t>
  </si>
  <si>
    <t>Wythe</t>
  </si>
  <si>
    <t>McIntosh</t>
  </si>
  <si>
    <t>Lumpkin</t>
  </si>
  <si>
    <t>Medway</t>
  </si>
  <si>
    <t>Poultney</t>
  </si>
  <si>
    <t>Rankin</t>
  </si>
  <si>
    <t>Sharkey</t>
  </si>
  <si>
    <t>Amesbury</t>
  </si>
  <si>
    <t>Ashburnham</t>
  </si>
  <si>
    <t>MO</t>
  </si>
  <si>
    <t>Provincetown</t>
  </si>
  <si>
    <t>Comerío</t>
  </si>
  <si>
    <t>Pottawattamie</t>
  </si>
  <si>
    <t>Fourth Place</t>
  </si>
  <si>
    <t>Mount Vernon</t>
  </si>
  <si>
    <t>Sheffield</t>
  </si>
  <si>
    <t>Agency</t>
  </si>
  <si>
    <t>San Bernardino</t>
  </si>
  <si>
    <t>Schuyler</t>
  </si>
  <si>
    <t>St. George</t>
  </si>
  <si>
    <t>Bland</t>
  </si>
  <si>
    <t>Isabella</t>
  </si>
  <si>
    <t>Callaway</t>
  </si>
  <si>
    <t>Outagamie</t>
  </si>
  <si>
    <t>Clermont</t>
  </si>
  <si>
    <t>Yalobusha</t>
  </si>
  <si>
    <t>Ingham</t>
  </si>
  <si>
    <t>Wichita</t>
  </si>
  <si>
    <t>Wilson</t>
  </si>
  <si>
    <t>Freeborn</t>
  </si>
  <si>
    <t>Tate</t>
  </si>
  <si>
    <t>Dixmont</t>
  </si>
  <si>
    <t>Cowlitz</t>
  </si>
  <si>
    <t>Wade Hampton</t>
  </si>
  <si>
    <t>Kiowa</t>
  </si>
  <si>
    <t>McCone</t>
  </si>
  <si>
    <t>District 2</t>
  </si>
  <si>
    <t>District 30</t>
  </si>
  <si>
    <t>Hemphill</t>
  </si>
  <si>
    <t>Knott</t>
  </si>
  <si>
    <t>Uinta</t>
  </si>
  <si>
    <t>Frontier</t>
  </si>
  <si>
    <t>Grand Forks</t>
  </si>
  <si>
    <t>Caswell</t>
  </si>
  <si>
    <t>Yukon-Koyukuk</t>
  </si>
  <si>
    <t>City</t>
  </si>
  <si>
    <t>Clare</t>
  </si>
  <si>
    <t>Other</t>
  </si>
  <si>
    <t>Baxter</t>
  </si>
  <si>
    <t>Deschutes</t>
  </si>
  <si>
    <t>Hernando</t>
  </si>
  <si>
    <t>Johnston</t>
  </si>
  <si>
    <t>Doddridge</t>
  </si>
  <si>
    <t>Drew</t>
  </si>
  <si>
    <t>National Party</t>
  </si>
  <si>
    <t>Garza</t>
  </si>
  <si>
    <t>Nuckolls</t>
  </si>
  <si>
    <t>Tremont</t>
  </si>
  <si>
    <t>Hooker</t>
  </si>
  <si>
    <t>Chichester</t>
  </si>
  <si>
    <t>Nome</t>
  </si>
  <si>
    <t>Crockett</t>
  </si>
  <si>
    <t>Miller</t>
  </si>
  <si>
    <t>Rhea</t>
  </si>
  <si>
    <t>West Warwick</t>
  </si>
  <si>
    <t>Harney</t>
  </si>
  <si>
    <t>Lyman</t>
  </si>
  <si>
    <t>Stoughton</t>
  </si>
  <si>
    <t>Oklahoma</t>
  </si>
  <si>
    <t>Big Horn</t>
  </si>
  <si>
    <t>Jackman</t>
  </si>
  <si>
    <t>South Hadley</t>
  </si>
  <si>
    <t>Litchfield</t>
  </si>
  <si>
    <t>Boxford</t>
  </si>
  <si>
    <t>Lonoke</t>
  </si>
  <si>
    <t>Hyde Park</t>
  </si>
  <si>
    <t>Nodaway</t>
  </si>
  <si>
    <t>South Thomaston</t>
  </si>
  <si>
    <t>Alfred</t>
  </si>
  <si>
    <t>Sagadahoc</t>
  </si>
  <si>
    <t>Albion</t>
  </si>
  <si>
    <t>Clinton</t>
  </si>
  <si>
    <t>Bailey</t>
  </si>
  <si>
    <t>Glasscock</t>
  </si>
  <si>
    <t>North Brookfield</t>
  </si>
  <si>
    <t>Stacyville</t>
  </si>
  <si>
    <t>Portsmouth</t>
  </si>
  <si>
    <t>Truro</t>
  </si>
  <si>
    <t>Ayer</t>
  </si>
  <si>
    <t>Wake</t>
  </si>
  <si>
    <t>Laclede</t>
  </si>
  <si>
    <t>Glynn</t>
  </si>
  <si>
    <t>Pitkin</t>
  </si>
  <si>
    <t>Township</t>
  </si>
  <si>
    <t>Portland</t>
  </si>
  <si>
    <t>Blue Hill</t>
  </si>
  <si>
    <t>Thornton</t>
  </si>
  <si>
    <t>Medina</t>
  </si>
  <si>
    <t>Muhlenberg</t>
  </si>
  <si>
    <t>Pearl River</t>
  </si>
  <si>
    <t>Moody</t>
  </si>
  <si>
    <t>Mahaska</t>
  </si>
  <si>
    <t>Pemiscot</t>
  </si>
  <si>
    <t>West Greenwich</t>
  </si>
  <si>
    <t>Travis</t>
  </si>
  <si>
    <t>Berkley</t>
  </si>
  <si>
    <t>Tuscarawas</t>
  </si>
  <si>
    <t>Sebec</t>
  </si>
  <si>
    <t>Montmorency</t>
  </si>
  <si>
    <t>Wharton</t>
  </si>
  <si>
    <t>East Haven</t>
  </si>
  <si>
    <t>Yellowstone</t>
  </si>
  <si>
    <t>Dyer</t>
  </si>
  <si>
    <t>Tama</t>
  </si>
  <si>
    <t>Hunt</t>
  </si>
  <si>
    <t>Bear Lake</t>
  </si>
  <si>
    <t>MA</t>
  </si>
  <si>
    <t>Winthrop</t>
  </si>
  <si>
    <t>Licking</t>
  </si>
  <si>
    <t>Newcastle</t>
  </si>
  <si>
    <t>New Madrid</t>
  </si>
  <si>
    <t>Ulster</t>
  </si>
  <si>
    <t>AK</t>
  </si>
  <si>
    <t>Wapello</t>
  </si>
  <si>
    <t>Geneva</t>
  </si>
  <si>
    <t>Gillespie</t>
  </si>
  <si>
    <t>Holderness</t>
  </si>
  <si>
    <t>Sweet Grass</t>
  </si>
  <si>
    <t>Cibola</t>
  </si>
  <si>
    <t>Barry</t>
  </si>
  <si>
    <t>McPherson</t>
  </si>
  <si>
    <t>Limestone</t>
  </si>
  <si>
    <t>Winslow</t>
  </si>
  <si>
    <t>Hitchcock</t>
  </si>
  <si>
    <t>Kingman</t>
  </si>
  <si>
    <t>Lassen</t>
  </si>
  <si>
    <t>Pembina</t>
  </si>
  <si>
    <t>Bottineau</t>
  </si>
  <si>
    <t>St. Albans</t>
  </si>
  <si>
    <t>Auburn</t>
  </si>
  <si>
    <t>Emmons</t>
  </si>
  <si>
    <t>East Feliciana</t>
  </si>
  <si>
    <t>Addison</t>
  </si>
  <si>
    <t>Pleasant Ridge</t>
  </si>
  <si>
    <t>Merrick</t>
  </si>
  <si>
    <t>Purchase</t>
  </si>
  <si>
    <t>Reynolds</t>
  </si>
  <si>
    <t>Shirley</t>
  </si>
  <si>
    <t>St. Mary</t>
  </si>
  <si>
    <t>Judith Basin</t>
  </si>
  <si>
    <t>St. Martin</t>
  </si>
  <si>
    <t>Rupert</t>
  </si>
  <si>
    <t>Athol</t>
  </si>
  <si>
    <t>Watertown</t>
  </si>
  <si>
    <t>North Attleborough</t>
  </si>
  <si>
    <t>District 33</t>
  </si>
  <si>
    <t>Mahoning</t>
  </si>
  <si>
    <t>Johnson</t>
  </si>
  <si>
    <t>Lowest % of Vote and Win</t>
  </si>
  <si>
    <t>Orono</t>
  </si>
  <si>
    <t>Bulloch</t>
  </si>
  <si>
    <t>Brevard</t>
  </si>
  <si>
    <t>Itawamba</t>
  </si>
  <si>
    <t>Maricao</t>
  </si>
  <si>
    <t>IL</t>
  </si>
  <si>
    <t>Broome</t>
  </si>
  <si>
    <t>Chautauqua</t>
  </si>
  <si>
    <t>Eastham</t>
  </si>
  <si>
    <t>Transylvania</t>
  </si>
  <si>
    <t>Mount Tabor</t>
  </si>
  <si>
    <t>Somersworth</t>
  </si>
  <si>
    <t>Oktibbeha</t>
  </si>
  <si>
    <t>Walker</t>
  </si>
  <si>
    <t>Sturbridge</t>
  </si>
  <si>
    <t>Marshfield</t>
  </si>
  <si>
    <t>South Dakota Secretary of State</t>
  </si>
  <si>
    <t>Yazoo</t>
  </si>
  <si>
    <t>Jewell</t>
  </si>
  <si>
    <t>Tuftonboro</t>
  </si>
  <si>
    <t>Cherry</t>
  </si>
  <si>
    <t>Flagler</t>
  </si>
  <si>
    <t>Hodgeman</t>
  </si>
  <si>
    <t>Bexar</t>
  </si>
  <si>
    <t>Sorrento</t>
  </si>
  <si>
    <t>Branford</t>
  </si>
  <si>
    <t>Baca</t>
  </si>
  <si>
    <t>Bowie</t>
  </si>
  <si>
    <t>Ballard</t>
  </si>
  <si>
    <t>Rockcastle</t>
  </si>
  <si>
    <t>Lenox</t>
  </si>
  <si>
    <t>Fairfax</t>
  </si>
  <si>
    <t>North Branford</t>
  </si>
  <si>
    <t>Dennysville</t>
  </si>
  <si>
    <t>Tippah</t>
  </si>
  <si>
    <t>Southwick</t>
  </si>
  <si>
    <t>Dearborn</t>
  </si>
  <si>
    <t>Quincy</t>
  </si>
  <si>
    <t>Macomb</t>
  </si>
  <si>
    <t>West Baton Rouge</t>
  </si>
  <si>
    <t>Juana Díaz</t>
  </si>
  <si>
    <t>Daviess</t>
  </si>
  <si>
    <t>Missouri Office of the Secretary of State Elections</t>
  </si>
  <si>
    <t>Montgomery</t>
  </si>
  <si>
    <t>Tunbridge</t>
  </si>
  <si>
    <t>Kennebunkport</t>
  </si>
  <si>
    <t>Chattooga</t>
  </si>
  <si>
    <t>Somers</t>
  </si>
  <si>
    <t>Pepperell</t>
  </si>
  <si>
    <t>Wethersfield</t>
  </si>
  <si>
    <t>Medford</t>
  </si>
  <si>
    <t>Caguas</t>
  </si>
  <si>
    <t>Maunabo</t>
  </si>
  <si>
    <t>Fayette</t>
  </si>
  <si>
    <t>Grant</t>
  </si>
  <si>
    <t>Farmingdale</t>
  </si>
  <si>
    <t>Prince William</t>
  </si>
  <si>
    <t>Bonneville</t>
  </si>
  <si>
    <t>Linn</t>
  </si>
  <si>
    <t>Poquoson</t>
  </si>
  <si>
    <t>Dresden</t>
  </si>
  <si>
    <t>Claremont</t>
  </si>
  <si>
    <t>Townshend</t>
  </si>
  <si>
    <t>Rowe</t>
  </si>
  <si>
    <t>District 36</t>
  </si>
  <si>
    <t>Pomfret</t>
  </si>
  <si>
    <t>Brooke</t>
  </si>
  <si>
    <t>Weston</t>
  </si>
  <si>
    <t>Cattaraugus</t>
  </si>
  <si>
    <t>Kootenai</t>
  </si>
  <si>
    <t>Harlan</t>
  </si>
  <si>
    <t>Corson</t>
  </si>
  <si>
    <t>Holmes</t>
  </si>
  <si>
    <t>Charlemont</t>
  </si>
  <si>
    <t>Belknap</t>
  </si>
  <si>
    <t>Neshoba</t>
  </si>
  <si>
    <t>Gila</t>
  </si>
  <si>
    <t>Atascosa</t>
  </si>
  <si>
    <t>Pennsylvania Department of State Bureau of Commissions, Elections and Legislation</t>
  </si>
  <si>
    <t>Winn</t>
  </si>
  <si>
    <t>Belgrade</t>
  </si>
  <si>
    <t>Oldham</t>
  </si>
  <si>
    <t>Ringgold</t>
  </si>
  <si>
    <t>Santa Fe</t>
  </si>
  <si>
    <t>Harmon</t>
  </si>
  <si>
    <t>Riverside</t>
  </si>
  <si>
    <t>Sequatchie</t>
  </si>
  <si>
    <t>Jenkins</t>
  </si>
  <si>
    <t>Matanuska-Susitna</t>
  </si>
  <si>
    <t>Juab</t>
  </si>
  <si>
    <t>Merrimac</t>
  </si>
  <si>
    <t>Door</t>
  </si>
  <si>
    <t>Gadsden</t>
  </si>
  <si>
    <t>Readfield</t>
  </si>
  <si>
    <t>Lauderdale</t>
  </si>
  <si>
    <t>Otisfield</t>
  </si>
  <si>
    <t>Islesboro</t>
  </si>
  <si>
    <t>Randolph</t>
  </si>
  <si>
    <t>Haverhill</t>
  </si>
  <si>
    <t>West Stockbridge</t>
  </si>
  <si>
    <t>Cheshire</t>
  </si>
  <si>
    <t>Schuylkill</t>
  </si>
  <si>
    <t>West Central Franklin</t>
  </si>
  <si>
    <t>Ellsworth</t>
  </si>
  <si>
    <t>Goliad</t>
  </si>
  <si>
    <t>Suffolk</t>
  </si>
  <si>
    <t>Surry</t>
  </si>
  <si>
    <t>Matinicus Isle</t>
  </si>
  <si>
    <t>Jasper</t>
  </si>
  <si>
    <t>Town</t>
  </si>
  <si>
    <t>Magalloway</t>
  </si>
  <si>
    <t>Hays</t>
  </si>
  <si>
    <t>Mecklenburg</t>
  </si>
  <si>
    <t>Bar Harbor</t>
  </si>
  <si>
    <t>Newmarket</t>
  </si>
  <si>
    <t>New Ashford</t>
  </si>
  <si>
    <t>Cullman</t>
  </si>
  <si>
    <t>Constitution</t>
  </si>
  <si>
    <t>Passadumkeag</t>
  </si>
  <si>
    <t>Cobb</t>
  </si>
  <si>
    <t>Hot Spring</t>
  </si>
  <si>
    <t>Roberts</t>
  </si>
  <si>
    <t>CT</t>
  </si>
  <si>
    <t>Alabama</t>
  </si>
  <si>
    <t>Issaquena</t>
  </si>
  <si>
    <t>Hodgdon</t>
  </si>
  <si>
    <t>Alton</t>
  </si>
  <si>
    <t>Tallahatchie</t>
  </si>
  <si>
    <t>Cataño</t>
  </si>
  <si>
    <t>Dundy</t>
  </si>
  <si>
    <t>Callahan</t>
  </si>
  <si>
    <t>Tewksbury</t>
  </si>
  <si>
    <t>Clayton</t>
  </si>
  <si>
    <t>Columbia</t>
  </si>
  <si>
    <t>Shenandoah</t>
  </si>
  <si>
    <t>Currituck</t>
  </si>
  <si>
    <t>Silver Bow</t>
  </si>
  <si>
    <t>Van Wert</t>
  </si>
  <si>
    <t>Williamstown</t>
  </si>
  <si>
    <t>Petersburg</t>
  </si>
  <si>
    <t>Rock</t>
  </si>
  <si>
    <t>Berwick</t>
  </si>
  <si>
    <t>Fresno</t>
  </si>
  <si>
    <t>Cape May</t>
  </si>
  <si>
    <t>Eddington</t>
  </si>
  <si>
    <t>West Paris</t>
  </si>
  <si>
    <t>Brewer</t>
  </si>
  <si>
    <t>Lisbon</t>
  </si>
  <si>
    <t>Starks</t>
  </si>
  <si>
    <t>Rapides</t>
  </si>
  <si>
    <t>Union</t>
  </si>
  <si>
    <t>Fleming</t>
  </si>
  <si>
    <t>Montpelier</t>
  </si>
  <si>
    <t>Covington</t>
  </si>
  <si>
    <t>Tulare</t>
  </si>
  <si>
    <t>Oregon Secretary of State Elections Division</t>
  </si>
  <si>
    <t>No. 27</t>
  </si>
  <si>
    <t>Woolwich</t>
  </si>
  <si>
    <t>Catron</t>
  </si>
  <si>
    <t>Aurora</t>
  </si>
  <si>
    <t>Mattawamkeag</t>
  </si>
  <si>
    <t>Falmouth</t>
  </si>
  <si>
    <t>Cache</t>
  </si>
  <si>
    <t>Pinkham's Grant</t>
  </si>
  <si>
    <t>Izard</t>
  </si>
  <si>
    <t>Athens</t>
  </si>
  <si>
    <t>Ralls</t>
  </si>
  <si>
    <t>Alexandria</t>
  </si>
  <si>
    <t>Cumberland</t>
  </si>
  <si>
    <t>State Ranking</t>
  </si>
  <si>
    <t>Florida</t>
  </si>
  <si>
    <t>Coffey</t>
  </si>
  <si>
    <t>Weymouth</t>
  </si>
  <si>
    <t>East Hancock</t>
  </si>
  <si>
    <t>&lt;30%</t>
  </si>
  <si>
    <t>Doniphan</t>
  </si>
  <si>
    <t>Parmer</t>
  </si>
  <si>
    <t>Machiasport</t>
  </si>
  <si>
    <t>Wyandotte</t>
  </si>
  <si>
    <t>Colusa</t>
  </si>
  <si>
    <t>Wellfleet</t>
  </si>
  <si>
    <t>Wendell</t>
  </si>
  <si>
    <t>Redding</t>
  </si>
  <si>
    <t>Deblois</t>
  </si>
  <si>
    <t>Edgecomb</t>
  </si>
  <si>
    <t>Scotland</t>
  </si>
  <si>
    <t>Live Oak</t>
  </si>
  <si>
    <t>Okanogan</t>
  </si>
  <si>
    <t>Glacier</t>
  </si>
  <si>
    <t>McCook</t>
  </si>
  <si>
    <t>Gove</t>
  </si>
  <si>
    <t>Lamb</t>
  </si>
  <si>
    <t>Mariposa</t>
  </si>
  <si>
    <t>Tooele</t>
  </si>
  <si>
    <t>New Sweden</t>
  </si>
  <si>
    <t>Buncombe</t>
  </si>
  <si>
    <t>Brookline</t>
  </si>
  <si>
    <t>Le Flore</t>
  </si>
  <si>
    <t>Eureka</t>
  </si>
  <si>
    <t>Berkeley</t>
  </si>
  <si>
    <t>District 16</t>
  </si>
  <si>
    <t>Stanislaus</t>
  </si>
  <si>
    <t>Juniata</t>
  </si>
  <si>
    <t>Hill</t>
  </si>
  <si>
    <t>Eastford</t>
  </si>
  <si>
    <t>East Haddam</t>
  </si>
  <si>
    <t>Danforth</t>
  </si>
  <si>
    <t>Dayton</t>
  </si>
  <si>
    <t>Wardsboro</t>
  </si>
  <si>
    <t>Cuyahoga</t>
  </si>
  <si>
    <t>Vieques</t>
  </si>
  <si>
    <t>Juncos</t>
  </si>
  <si>
    <t>Write-ins</t>
  </si>
  <si>
    <t>Montville</t>
  </si>
  <si>
    <t>Riley</t>
  </si>
  <si>
    <t>Vermilion</t>
  </si>
  <si>
    <t>Cuming</t>
  </si>
  <si>
    <t>Audubon</t>
  </si>
  <si>
    <t>Mecosta</t>
  </si>
  <si>
    <t>Botetourt</t>
  </si>
  <si>
    <t>Rio Arriba</t>
  </si>
  <si>
    <t>Furnas</t>
  </si>
  <si>
    <t>Gage</t>
  </si>
  <si>
    <t>Waynesboro</t>
  </si>
  <si>
    <t>Adair</t>
  </si>
  <si>
    <t>Gilliam</t>
  </si>
  <si>
    <t>City and Borough</t>
  </si>
  <si>
    <t>San Lorenzo</t>
  </si>
  <si>
    <t>Sibley</t>
  </si>
  <si>
    <t>Barron</t>
  </si>
  <si>
    <t>Shortname</t>
  </si>
  <si>
    <t>Columbia Falls</t>
  </si>
  <si>
    <t>VA</t>
  </si>
  <si>
    <t>Geary</t>
  </si>
  <si>
    <t>Lincoln</t>
  </si>
  <si>
    <t>Van Buren</t>
  </si>
  <si>
    <t>Weakley</t>
  </si>
  <si>
    <t>Noxubee</t>
  </si>
  <si>
    <t>Big Stone</t>
  </si>
  <si>
    <t>V. Presidential Home State</t>
  </si>
  <si>
    <t>Highlands</t>
  </si>
  <si>
    <t>Barnwell</t>
  </si>
  <si>
    <t>Camden</t>
  </si>
  <si>
    <t>Vote3</t>
  </si>
  <si>
    <t>Strong</t>
  </si>
  <si>
    <t>Lunenburg</t>
  </si>
  <si>
    <t>State Ballot Listing</t>
  </si>
  <si>
    <t>Marlborough</t>
  </si>
  <si>
    <t>Armstrong</t>
  </si>
  <si>
    <t>Tisbury</t>
  </si>
  <si>
    <t>Southwest Harbor</t>
  </si>
  <si>
    <t>Andrews</t>
  </si>
  <si>
    <t>ND</t>
  </si>
  <si>
    <t>Thurston</t>
  </si>
  <si>
    <t>Winnebago</t>
  </si>
  <si>
    <t>Danbury</t>
  </si>
  <si>
    <t>Green Lake</t>
  </si>
  <si>
    <t>Sweden</t>
  </si>
  <si>
    <t>Iowa</t>
  </si>
  <si>
    <t>IA</t>
  </si>
  <si>
    <t>Attleboro</t>
  </si>
  <si>
    <t>Passamaquoddy Pleasant Point</t>
  </si>
  <si>
    <t>Chippewa</t>
  </si>
  <si>
    <t>Throckmorton</t>
  </si>
  <si>
    <t>Pickens</t>
  </si>
  <si>
    <t>&gt;90%</t>
  </si>
  <si>
    <t>Dale</t>
  </si>
  <si>
    <t>Sidney</t>
  </si>
  <si>
    <t>Ravalli</t>
  </si>
  <si>
    <t>Pend Oreille</t>
  </si>
  <si>
    <t>Kosciusko</t>
  </si>
  <si>
    <t>Data Source (County-Level Data)</t>
  </si>
  <si>
    <t>Veazie</t>
  </si>
  <si>
    <t>Beadle</t>
  </si>
  <si>
    <t>Bellingham</t>
  </si>
  <si>
    <t>McNairy</t>
  </si>
  <si>
    <t>Okaloosa</t>
  </si>
  <si>
    <t>Patten</t>
  </si>
  <si>
    <t>Chouteau</t>
  </si>
  <si>
    <t>Luzerne</t>
  </si>
  <si>
    <t>Sharp</t>
  </si>
  <si>
    <t>White Pine</t>
  </si>
  <si>
    <t>Kankakee</t>
  </si>
  <si>
    <t>Bucks</t>
  </si>
  <si>
    <t>Imperial</t>
  </si>
  <si>
    <t>RI</t>
  </si>
  <si>
    <t>Hardin</t>
  </si>
  <si>
    <t>Macon</t>
  </si>
  <si>
    <t>Madison</t>
  </si>
  <si>
    <t>Paulding</t>
  </si>
  <si>
    <t>Cherokee</t>
  </si>
  <si>
    <t>Peach</t>
  </si>
  <si>
    <t>Oconee</t>
  </si>
  <si>
    <t>New Hanover</t>
  </si>
  <si>
    <t>Madbury</t>
  </si>
  <si>
    <t>Gwinnett</t>
  </si>
  <si>
    <t>Spotsylvania</t>
  </si>
  <si>
    <t>Lexington</t>
  </si>
  <si>
    <t>De Baca</t>
  </si>
  <si>
    <t>Charles</t>
  </si>
  <si>
    <t>Sandy River</t>
  </si>
  <si>
    <t>Seboeis</t>
  </si>
  <si>
    <t>The Forks</t>
  </si>
  <si>
    <t>Chisago</t>
  </si>
  <si>
    <t>Ketchikan Gateway</t>
  </si>
  <si>
    <t>Subdivision</t>
  </si>
  <si>
    <t>Town FIPS</t>
  </si>
  <si>
    <t>Patillas</t>
  </si>
  <si>
    <t>Piatt</t>
  </si>
  <si>
    <t>Hinsdale</t>
  </si>
  <si>
    <t>Barkhamsted</t>
  </si>
  <si>
    <t>Willington</t>
  </si>
  <si>
    <t>Levy</t>
  </si>
  <si>
    <t>Carroll</t>
  </si>
  <si>
    <t>Naguabo</t>
  </si>
  <si>
    <t>Camuy</t>
  </si>
  <si>
    <t>Bowman</t>
  </si>
  <si>
    <t>Platte</t>
  </si>
  <si>
    <t>Glenn</t>
  </si>
  <si>
    <t>Turner</t>
  </si>
  <si>
    <t>Robertson</t>
  </si>
  <si>
    <t>Racine</t>
  </si>
  <si>
    <t>Sharon</t>
  </si>
  <si>
    <t>McCulloch</t>
  </si>
  <si>
    <t>New York State Board of Elections</t>
  </si>
  <si>
    <t>Stratton</t>
  </si>
  <si>
    <t>San Saba</t>
  </si>
  <si>
    <t>Democratic</t>
  </si>
  <si>
    <t>East Carroll</t>
  </si>
  <si>
    <t>Ridgefield</t>
  </si>
  <si>
    <t>Uintah</t>
  </si>
  <si>
    <t>Dixville</t>
  </si>
  <si>
    <t>Dublin</t>
  </si>
  <si>
    <t>Hart's Location</t>
  </si>
  <si>
    <t>Bladen</t>
  </si>
  <si>
    <t>ME</t>
  </si>
  <si>
    <t>State of Hawaii Office of Elections</t>
  </si>
  <si>
    <t>St. Joseph</t>
  </si>
  <si>
    <t>Damariscotta</t>
  </si>
  <si>
    <t>McKinley</t>
  </si>
  <si>
    <t>Nye</t>
  </si>
  <si>
    <t>Columbus</t>
  </si>
  <si>
    <t>Meriwether</t>
  </si>
  <si>
    <t>Hayes</t>
  </si>
  <si>
    <t>Rochester</t>
  </si>
  <si>
    <t>Lyndon</t>
  </si>
  <si>
    <t>Delaware</t>
  </si>
  <si>
    <t>Woodstock</t>
  </si>
  <si>
    <t>Ripton</t>
  </si>
  <si>
    <t>Moultrie</t>
  </si>
  <si>
    <t>Atchison</t>
  </si>
  <si>
    <t>Nolan</t>
  </si>
  <si>
    <t>Vanderburgh</t>
  </si>
  <si>
    <t>Huerfano</t>
  </si>
  <si>
    <t>Largest Margin of Victory</t>
  </si>
  <si>
    <t>Allen</t>
  </si>
  <si>
    <t>Rains</t>
  </si>
  <si>
    <t>McDowell</t>
  </si>
  <si>
    <t>Sully</t>
  </si>
  <si>
    <t>Beltrami</t>
  </si>
  <si>
    <t>Lubbock</t>
  </si>
  <si>
    <t>Schenectady</t>
  </si>
  <si>
    <t>Leelanau</t>
  </si>
  <si>
    <t>Pennington</t>
  </si>
  <si>
    <t>Ransom</t>
  </si>
  <si>
    <t>Stutsman</t>
  </si>
  <si>
    <t>Jennings</t>
  </si>
  <si>
    <t>Knox</t>
  </si>
  <si>
    <t>Letcher</t>
  </si>
  <si>
    <t>Steele</t>
  </si>
  <si>
    <t>North Smithfield</t>
  </si>
  <si>
    <t>Byron</t>
  </si>
  <si>
    <t>Casco</t>
  </si>
  <si>
    <t>Castine</t>
  </si>
  <si>
    <t>Kensington</t>
  </si>
  <si>
    <t>Hartford</t>
  </si>
  <si>
    <t>Barren</t>
  </si>
  <si>
    <t>Danby</t>
  </si>
  <si>
    <t>Mille Lacs</t>
  </si>
  <si>
    <t>Box Elder</t>
  </si>
  <si>
    <t>Kittitas</t>
  </si>
  <si>
    <t>Gaines</t>
  </si>
  <si>
    <t>Moose River</t>
  </si>
  <si>
    <t>Guthrie</t>
  </si>
  <si>
    <t>Asotin</t>
  </si>
  <si>
    <t>Kimball</t>
  </si>
  <si>
    <t>Scioto</t>
  </si>
  <si>
    <t>Old Saybrook</t>
  </si>
  <si>
    <t>Modoc</t>
  </si>
  <si>
    <t>Santa Cruz</t>
  </si>
  <si>
    <t>Hormigueros</t>
  </si>
  <si>
    <t>Banner</t>
  </si>
  <si>
    <t>Wasatch</t>
  </si>
  <si>
    <t>Roseau</t>
  </si>
  <si>
    <t>Isanti</t>
  </si>
  <si>
    <t>Fremont</t>
  </si>
  <si>
    <t>LaMoure</t>
  </si>
  <si>
    <t>Queen Anne's</t>
  </si>
  <si>
    <t>Aguas Buenas</t>
  </si>
  <si>
    <t>Lynn</t>
  </si>
  <si>
    <t>Pierce</t>
  </si>
  <si>
    <t>Kittson</t>
  </si>
  <si>
    <t>Wahkiakum</t>
  </si>
  <si>
    <t>VP Candidates</t>
  </si>
  <si>
    <t>Bedford</t>
  </si>
  <si>
    <t>Robeson</t>
  </si>
  <si>
    <t>Sampson</t>
  </si>
  <si>
    <t>Vote1</t>
  </si>
  <si>
    <t>Vote2</t>
  </si>
  <si>
    <t>Gentry</t>
  </si>
  <si>
    <t>Socorro</t>
  </si>
  <si>
    <t>Rocky Hill</t>
  </si>
  <si>
    <t>Worcester</t>
  </si>
  <si>
    <t>Linneus</t>
  </si>
  <si>
    <t>Killingworth</t>
  </si>
  <si>
    <t>Exeter</t>
  </si>
  <si>
    <t>Leyden</t>
  </si>
  <si>
    <t>Brewster</t>
  </si>
  <si>
    <t>Poweshiek</t>
  </si>
  <si>
    <t>Littleton</t>
  </si>
  <si>
    <t>Coconino</t>
  </si>
  <si>
    <t>Hanson</t>
  </si>
  <si>
    <t>Londonderry</t>
  </si>
  <si>
    <t>Frenchboro</t>
  </si>
  <si>
    <t>Hutchinson</t>
  </si>
  <si>
    <t>Somerset</t>
  </si>
  <si>
    <t>Meade</t>
  </si>
  <si>
    <t>Holden</t>
  </si>
  <si>
    <t>Iredell</t>
  </si>
  <si>
    <t>Otoe</t>
  </si>
  <si>
    <t>Ogunquit</t>
  </si>
  <si>
    <t>Lanesborough</t>
  </si>
  <si>
    <t>Monkton</t>
  </si>
  <si>
    <t>Craftsbury</t>
  </si>
  <si>
    <t>District 39</t>
  </si>
  <si>
    <t>Luquillo</t>
  </si>
  <si>
    <t>Morrow</t>
  </si>
  <si>
    <t>NH</t>
  </si>
  <si>
    <t>Republic</t>
  </si>
  <si>
    <t>Kingfield</t>
  </si>
  <si>
    <t>Finney</t>
  </si>
  <si>
    <t>Caribou</t>
  </si>
  <si>
    <t>Wheatland</t>
  </si>
  <si>
    <t>Bergen</t>
  </si>
  <si>
    <t>Butler</t>
  </si>
  <si>
    <t>Kenosha</t>
  </si>
  <si>
    <t>Brunswick</t>
  </si>
  <si>
    <t>Dalton</t>
  </si>
  <si>
    <t>South Bristol</t>
  </si>
  <si>
    <t>Illinois State Board of Elections</t>
  </si>
  <si>
    <t>Hatfield</t>
  </si>
  <si>
    <t>Hinds</t>
  </si>
  <si>
    <t>Denmark</t>
  </si>
  <si>
    <t>Swansea</t>
  </si>
  <si>
    <t>Watauga</t>
  </si>
  <si>
    <t>Glenburn</t>
  </si>
  <si>
    <t>Arlington</t>
  </si>
  <si>
    <t>Deer Isle</t>
  </si>
  <si>
    <t>Russell</t>
  </si>
  <si>
    <t>Sonoma</t>
  </si>
  <si>
    <t>Converse</t>
  </si>
  <si>
    <t>Natrona</t>
  </si>
  <si>
    <t>Hubbard</t>
  </si>
  <si>
    <t>Minot</t>
  </si>
  <si>
    <t>Marion</t>
  </si>
  <si>
    <t>Dillingham</t>
  </si>
  <si>
    <t>Clear Creek</t>
  </si>
  <si>
    <t>Epping</t>
  </si>
  <si>
    <t>Waupaca</t>
  </si>
  <si>
    <t>Ferry</t>
  </si>
  <si>
    <t>Wallingford</t>
  </si>
  <si>
    <t>Hawkins</t>
  </si>
  <si>
    <t>St. Croix</t>
  </si>
  <si>
    <t>Sauk</t>
  </si>
  <si>
    <t>Gogebic</t>
  </si>
  <si>
    <t>Worth</t>
  </si>
  <si>
    <t>Marin</t>
  </si>
  <si>
    <t>Unaffiliated</t>
  </si>
  <si>
    <t>Lynchburg</t>
  </si>
  <si>
    <t>Davis</t>
  </si>
  <si>
    <t>Natchitoches</t>
  </si>
  <si>
    <t>Carter</t>
  </si>
  <si>
    <t>Virginia Beach</t>
  </si>
  <si>
    <t>Cambria</t>
  </si>
  <si>
    <t>Catoosa</t>
  </si>
  <si>
    <t>Honolulu</t>
  </si>
  <si>
    <t>Marshall</t>
  </si>
  <si>
    <t>Marlboro</t>
  </si>
  <si>
    <t>Placer</t>
  </si>
  <si>
    <t>Deuel</t>
  </si>
  <si>
    <t>Dutchess</t>
  </si>
  <si>
    <t>Hockley</t>
  </si>
  <si>
    <t>Kendall</t>
  </si>
  <si>
    <t>North Slope</t>
  </si>
  <si>
    <t>District 23</t>
  </si>
  <si>
    <t>Crittenden</t>
  </si>
  <si>
    <t>Madawaska</t>
  </si>
  <si>
    <t>Pima</t>
  </si>
  <si>
    <t>El Dorado</t>
  </si>
  <si>
    <t>Towner</t>
  </si>
  <si>
    <t>Kaufman</t>
  </si>
  <si>
    <t>Del Norte</t>
  </si>
  <si>
    <t>Lane</t>
  </si>
  <si>
    <t>Vernon</t>
  </si>
  <si>
    <t>Colorado</t>
  </si>
  <si>
    <t>Emery</t>
  </si>
  <si>
    <t>Stannard</t>
  </si>
  <si>
    <t>Murray</t>
  </si>
  <si>
    <t>Charlottesville</t>
  </si>
  <si>
    <t>Lycoming</t>
  </si>
  <si>
    <t>Newfield</t>
  </si>
  <si>
    <t>Edgartown</t>
  </si>
  <si>
    <t>Mineral</t>
  </si>
  <si>
    <t>Cooper</t>
  </si>
  <si>
    <t>Crawford</t>
  </si>
  <si>
    <t>Margin</t>
  </si>
  <si>
    <t>Wetzel</t>
  </si>
  <si>
    <t>Humboldt</t>
  </si>
  <si>
    <t>Maui</t>
  </si>
  <si>
    <t>Harrisville</t>
  </si>
  <si>
    <t>Richmond</t>
  </si>
  <si>
    <t>Howland</t>
  </si>
  <si>
    <t>Dixfield</t>
  </si>
  <si>
    <t>Livermore Falls</t>
  </si>
  <si>
    <t>Kershaw</t>
  </si>
  <si>
    <t>Willimantic</t>
  </si>
  <si>
    <t>Fairhaven</t>
  </si>
  <si>
    <t>Alleghany</t>
  </si>
  <si>
    <t>Elkhart</t>
  </si>
  <si>
    <t>Fountain</t>
  </si>
  <si>
    <t>Kay</t>
  </si>
  <si>
    <t>Moffat</t>
  </si>
  <si>
    <t>Montezuma</t>
  </si>
  <si>
    <t>Starr</t>
  </si>
  <si>
    <t>Lenoir</t>
  </si>
  <si>
    <t>Nash</t>
  </si>
  <si>
    <t>Hallowell</t>
  </si>
  <si>
    <t>Evangeline</t>
  </si>
  <si>
    <t>Sandisfield</t>
  </si>
  <si>
    <t>Uxbridge</t>
  </si>
  <si>
    <t>California Secretary of State</t>
  </si>
  <si>
    <t>East Longmeadow</t>
  </si>
  <si>
    <t>Mount Holly</t>
  </si>
  <si>
    <t>Calumet</t>
  </si>
  <si>
    <t>Holliston</t>
  </si>
  <si>
    <t>Holyoke</t>
  </si>
  <si>
    <t>Tattnall</t>
  </si>
  <si>
    <t>Montrose</t>
  </si>
  <si>
    <t>Gilpin</t>
  </si>
  <si>
    <t>St. Bernard</t>
  </si>
  <si>
    <t>St. Mary's</t>
  </si>
  <si>
    <t>Rome</t>
  </si>
  <si>
    <t>Borough</t>
  </si>
  <si>
    <t>Margin of Victory</t>
  </si>
  <si>
    <t>Río Grande</t>
  </si>
  <si>
    <t>Telfair</t>
  </si>
  <si>
    <t>Thomas</t>
  </si>
  <si>
    <t>Savoy</t>
  </si>
  <si>
    <t>State of Alaska Division of Elections</t>
  </si>
  <si>
    <t>Woodville</t>
  </si>
  <si>
    <t>Obama</t>
  </si>
  <si>
    <t>Mississippi Secretary of State Elections Division</t>
  </si>
  <si>
    <t>Prairie</t>
  </si>
  <si>
    <t>Musselshell</t>
  </si>
  <si>
    <t>Jay</t>
  </si>
  <si>
    <t>Huron</t>
  </si>
  <si>
    <t>Powder River</t>
  </si>
  <si>
    <t>Conecuh</t>
  </si>
  <si>
    <t>Sweetwater</t>
  </si>
  <si>
    <t>Menifee</t>
  </si>
  <si>
    <t>Carrabassett Valley</t>
  </si>
  <si>
    <t>Crook</t>
  </si>
  <si>
    <t>Valdez-Cordova</t>
  </si>
  <si>
    <t>Norman</t>
  </si>
  <si>
    <t>Decatur</t>
  </si>
  <si>
    <t>Waller</t>
  </si>
  <si>
    <t>Fentress</t>
  </si>
  <si>
    <t>Giles</t>
  </si>
  <si>
    <t>Storey</t>
  </si>
  <si>
    <t>Baltimore</t>
  </si>
  <si>
    <t>Antelope</t>
  </si>
  <si>
    <t>Sanbornton</t>
  </si>
  <si>
    <t>Mason</t>
  </si>
  <si>
    <t>Belfast</t>
  </si>
  <si>
    <t>District 9</t>
  </si>
  <si>
    <t>St. Tammany</t>
  </si>
  <si>
    <t>Skowhegan</t>
  </si>
  <si>
    <t>Susquehanna</t>
  </si>
  <si>
    <t>Farmington</t>
  </si>
  <si>
    <t>Woodland</t>
  </si>
  <si>
    <t>Caddo</t>
  </si>
  <si>
    <t>Powell</t>
  </si>
  <si>
    <t>District 17</t>
  </si>
  <si>
    <t>Rumney</t>
  </si>
  <si>
    <t>Rye</t>
  </si>
  <si>
    <t>Kansas Secretary of State</t>
  </si>
  <si>
    <t>Boyle</t>
  </si>
  <si>
    <t>Piscataquis</t>
  </si>
  <si>
    <t>Daniels</t>
  </si>
  <si>
    <t>Guaynabo</t>
  </si>
  <si>
    <t>Fayston</t>
  </si>
  <si>
    <t>Anderson</t>
  </si>
  <si>
    <t>Rensselaer</t>
  </si>
  <si>
    <t>East Hartford</t>
  </si>
  <si>
    <t>SC</t>
  </si>
  <si>
    <t>Edmunds</t>
  </si>
  <si>
    <t>Stockholm</t>
  </si>
  <si>
    <t>Connecticut Secretary of the State Election Services Division</t>
  </si>
  <si>
    <t>Florida Department of State Division of Elections</t>
  </si>
  <si>
    <t>Industry</t>
  </si>
  <si>
    <t>Slope</t>
  </si>
  <si>
    <t>Appleton</t>
  </si>
  <si>
    <t>Bell</t>
  </si>
  <si>
    <t>Burnett</t>
  </si>
  <si>
    <t>Faulk</t>
  </si>
  <si>
    <t>Bleckley</t>
  </si>
  <si>
    <t>White</t>
  </si>
  <si>
    <t>Norway</t>
  </si>
  <si>
    <t>Torrington</t>
  </si>
  <si>
    <t>Gosnold</t>
  </si>
  <si>
    <t>Yavapai</t>
  </si>
  <si>
    <t>Wentworth</t>
  </si>
  <si>
    <t>Buena Vista</t>
  </si>
  <si>
    <t>Manchester</t>
  </si>
  <si>
    <t>Smith</t>
  </si>
  <si>
    <t>Highland</t>
  </si>
  <si>
    <t>Everett</t>
  </si>
  <si>
    <t>Landaff</t>
  </si>
  <si>
    <t>Sanford</t>
  </si>
  <si>
    <t>Lewiston</t>
  </si>
  <si>
    <t>West Gardiner</t>
  </si>
  <si>
    <t>Metcalfe</t>
  </si>
  <si>
    <t>Counties with Lowest Percent of Vote</t>
  </si>
  <si>
    <t>Washington Secretary of State Elections</t>
  </si>
  <si>
    <t>Alaska</t>
  </si>
  <si>
    <t>Springfield</t>
  </si>
  <si>
    <t>Mapleton</t>
  </si>
  <si>
    <t>East Millinocket</t>
  </si>
  <si>
    <t>Concordia</t>
  </si>
  <si>
    <t>Unicoi</t>
  </si>
  <si>
    <t>Todd</t>
  </si>
  <si>
    <t>Cheyenne</t>
  </si>
  <si>
    <t>Fillmore</t>
  </si>
  <si>
    <t>Candler</t>
  </si>
  <si>
    <t>Skagway-Hoonah-Angoon</t>
  </si>
  <si>
    <t>Flathead</t>
  </si>
  <si>
    <t>Solano</t>
  </si>
  <si>
    <t>Neosho</t>
  </si>
  <si>
    <t>Popular Vote</t>
  </si>
  <si>
    <t>Newport</t>
  </si>
  <si>
    <t>Pine</t>
  </si>
  <si>
    <t>Salinas</t>
  </si>
  <si>
    <t>Lanier</t>
  </si>
  <si>
    <t>Orange</t>
  </si>
  <si>
    <t>Mariaville</t>
  </si>
  <si>
    <t>Talbot</t>
  </si>
  <si>
    <t>VT</t>
  </si>
  <si>
    <t>Heath</t>
  </si>
  <si>
    <t>Belchertown</t>
  </si>
  <si>
    <t>Conejos</t>
  </si>
  <si>
    <t>Upton</t>
  </si>
  <si>
    <t>Bozrah</t>
  </si>
  <si>
    <t>Lakeville</t>
  </si>
  <si>
    <t>Alger</t>
  </si>
  <si>
    <t>DE</t>
  </si>
  <si>
    <t>Iroquois</t>
  </si>
  <si>
    <t>South Dakota</t>
  </si>
  <si>
    <t>Bracken</t>
  </si>
  <si>
    <t>Oak Bluffs</t>
  </si>
  <si>
    <t>Shapleigh</t>
  </si>
  <si>
    <t>Ventura</t>
  </si>
  <si>
    <t>McDonald</t>
  </si>
  <si>
    <t>Acton</t>
  </si>
  <si>
    <t>Griswold</t>
  </si>
  <si>
    <t>Cutler</t>
  </si>
  <si>
    <t>Strafford</t>
  </si>
  <si>
    <t>Chemung</t>
  </si>
  <si>
    <t>&lt;20%</t>
  </si>
  <si>
    <t>Northwest Hancock</t>
  </si>
  <si>
    <t>Wyman</t>
  </si>
  <si>
    <t>Glascock</t>
  </si>
  <si>
    <t>Pershing</t>
  </si>
  <si>
    <t>Westhampton</t>
  </si>
  <si>
    <t>Orwell</t>
  </si>
  <si>
    <t>Jamaica</t>
  </si>
  <si>
    <t>Gregory</t>
  </si>
  <si>
    <t>Haakon</t>
  </si>
  <si>
    <t>Rock Island</t>
  </si>
  <si>
    <t>Quay</t>
  </si>
  <si>
    <t>Westwood</t>
  </si>
  <si>
    <t>Hinesburg</t>
  </si>
  <si>
    <t>Otero</t>
  </si>
  <si>
    <t>County Ranking</t>
  </si>
  <si>
    <t>Boise</t>
  </si>
  <si>
    <t>District 35</t>
  </si>
  <si>
    <t>Ledyard</t>
  </si>
  <si>
    <t>Skamania</t>
  </si>
  <si>
    <t>Snohomish</t>
  </si>
  <si>
    <t>Wellesley</t>
  </si>
  <si>
    <t>West Windsor</t>
  </si>
  <si>
    <t>Boscawen</t>
  </si>
  <si>
    <t>Naples</t>
  </si>
  <si>
    <t>New Gloucester</t>
  </si>
  <si>
    <t>Dare</t>
  </si>
  <si>
    <t>Davie</t>
  </si>
  <si>
    <t>Luna</t>
  </si>
  <si>
    <t>Cimarron</t>
  </si>
  <si>
    <t>Lucas</t>
  </si>
  <si>
    <t>Avery's gore</t>
  </si>
  <si>
    <t>Millinocket</t>
  </si>
  <si>
    <t>Duchesne</t>
  </si>
  <si>
    <t>Keene</t>
  </si>
  <si>
    <t>Danvers</t>
  </si>
  <si>
    <t>Day</t>
  </si>
  <si>
    <t>Dane</t>
  </si>
  <si>
    <t>Wilton</t>
  </si>
  <si>
    <t>Kentucky State Board of Elections</t>
  </si>
  <si>
    <t>Epsom</t>
  </si>
  <si>
    <t>Errol</t>
  </si>
  <si>
    <t>East Windsor</t>
  </si>
  <si>
    <t>Muscatine</t>
  </si>
  <si>
    <t>Fond du Lac</t>
  </si>
  <si>
    <t>Las Marías</t>
  </si>
  <si>
    <t>Kodiak Island</t>
  </si>
  <si>
    <t>Cavalier</t>
  </si>
  <si>
    <t>Tillamook</t>
  </si>
  <si>
    <t>Gilmanton</t>
  </si>
  <si>
    <t>Pulaski</t>
  </si>
  <si>
    <t>Cascade</t>
  </si>
  <si>
    <t>Grady</t>
  </si>
  <si>
    <t>Fannin</t>
  </si>
  <si>
    <t>Coosa</t>
  </si>
  <si>
    <t>Idaho</t>
  </si>
  <si>
    <t>Gordon</t>
  </si>
  <si>
    <t>Portage</t>
  </si>
  <si>
    <t>Van Zandt</t>
  </si>
  <si>
    <t>Willacy</t>
  </si>
  <si>
    <t>Salisbury</t>
  </si>
  <si>
    <t>Rutherford</t>
  </si>
  <si>
    <t>Richard Duncan</t>
  </si>
  <si>
    <t>Worthington</t>
  </si>
  <si>
    <t>Hudson</t>
  </si>
  <si>
    <t>St. Agatha</t>
  </si>
  <si>
    <t>Kossuth</t>
  </si>
  <si>
    <t>Pembroke</t>
  </si>
  <si>
    <t>Cornville</t>
  </si>
  <si>
    <t>Thompson and Meserves Purchase</t>
  </si>
  <si>
    <t>Stoneham</t>
  </si>
  <si>
    <t>Whitley</t>
  </si>
  <si>
    <t>Old Town</t>
  </si>
  <si>
    <t>Orient</t>
  </si>
  <si>
    <t>West Bridgewater</t>
  </si>
  <si>
    <t>Saluda</t>
  </si>
  <si>
    <t>Blair</t>
  </si>
  <si>
    <t>Wareham</t>
  </si>
  <si>
    <t>Edwards</t>
  </si>
  <si>
    <t>Elk</t>
  </si>
  <si>
    <t>North Haven</t>
  </si>
  <si>
    <t>Perry</t>
  </si>
  <si>
    <t>Nicholas</t>
  </si>
  <si>
    <t>East Providence</t>
  </si>
  <si>
    <t>Pelham</t>
  </si>
  <si>
    <t>Fryeburg</t>
  </si>
  <si>
    <t>Louisiana Secretary of State Elections Division</t>
  </si>
  <si>
    <t>Boylston</t>
  </si>
  <si>
    <t>Easthampton</t>
  </si>
  <si>
    <t>Iberia</t>
  </si>
  <si>
    <t>Date</t>
  </si>
  <si>
    <t>Gibson</t>
  </si>
  <si>
    <t>Windham</t>
  </si>
  <si>
    <t>Plainfield</t>
  </si>
  <si>
    <t>St. Charles</t>
  </si>
  <si>
    <t>Greeley</t>
  </si>
  <si>
    <t>Killington</t>
  </si>
  <si>
    <t>Caratunk</t>
  </si>
  <si>
    <t>Cortland</t>
  </si>
  <si>
    <t>Great Barrington</t>
  </si>
  <si>
    <t>Greenfield</t>
  </si>
  <si>
    <t>Milwaukee</t>
  </si>
  <si>
    <t>Kitsap</t>
  </si>
  <si>
    <t>T3 ND</t>
  </si>
  <si>
    <t>Roscommon</t>
  </si>
  <si>
    <t>Saginaw</t>
  </si>
  <si>
    <t>West Newbury</t>
  </si>
  <si>
    <t>Proctor</t>
  </si>
  <si>
    <t>South Carolina</t>
  </si>
  <si>
    <t>Newfields</t>
  </si>
  <si>
    <t>NJ</t>
  </si>
  <si>
    <t>Hadley</t>
  </si>
  <si>
    <t>Groveland</t>
  </si>
  <si>
    <t>Matagorda</t>
  </si>
  <si>
    <t>Second College Grant</t>
  </si>
  <si>
    <t>Corinth</t>
  </si>
  <si>
    <t>Brooklyn</t>
  </si>
  <si>
    <t>Chaplin</t>
  </si>
  <si>
    <t>Ouray</t>
  </si>
  <si>
    <t>Northwest Piscataquis</t>
  </si>
  <si>
    <t>Chicot</t>
  </si>
  <si>
    <t>Wilkinson</t>
  </si>
  <si>
    <t>New Salem</t>
  </si>
  <si>
    <t>Defiance</t>
  </si>
  <si>
    <t>Tillman</t>
  </si>
  <si>
    <t>Juneau</t>
  </si>
  <si>
    <t>Kanabec</t>
  </si>
  <si>
    <t>Merrill</t>
  </si>
  <si>
    <t>Mohave</t>
  </si>
  <si>
    <t>West Carroll</t>
  </si>
  <si>
    <t>Woodford</t>
  </si>
  <si>
    <t>Atkinson</t>
  </si>
  <si>
    <t>Mackinac</t>
  </si>
  <si>
    <t>Election Date:</t>
  </si>
  <si>
    <t>Phelps</t>
  </si>
  <si>
    <t>Alna</t>
  </si>
  <si>
    <t>Socialist</t>
  </si>
  <si>
    <t>District 5</t>
  </si>
  <si>
    <t>Alameda</t>
  </si>
  <si>
    <t>Hampshire</t>
  </si>
  <si>
    <t>Plaistow</t>
  </si>
  <si>
    <t>Box Butte</t>
  </si>
  <si>
    <t>Foxborough</t>
  </si>
  <si>
    <t>Abington</t>
  </si>
  <si>
    <t>Newry</t>
  </si>
  <si>
    <t>&lt;10%</t>
  </si>
  <si>
    <t>Robbinston</t>
  </si>
  <si>
    <t>Agawam</t>
  </si>
  <si>
    <t>Rank</t>
  </si>
  <si>
    <t>Boulder</t>
  </si>
  <si>
    <t>Whitney</t>
  </si>
  <si>
    <t>North Hero</t>
  </si>
  <si>
    <t>Greene</t>
  </si>
  <si>
    <t>Nowata</t>
  </si>
  <si>
    <t>Mayes</t>
  </si>
  <si>
    <t>Brockton</t>
  </si>
  <si>
    <t>Westport</t>
  </si>
  <si>
    <t>Stephenson</t>
  </si>
  <si>
    <t>Landgrove</t>
  </si>
  <si>
    <t>Burrillville</t>
  </si>
  <si>
    <t>Chandlers Purchase</t>
  </si>
  <si>
    <t>Dunstable</t>
  </si>
  <si>
    <t>Hyde</t>
  </si>
  <si>
    <t>Jerauld</t>
  </si>
  <si>
    <t>New Canada</t>
  </si>
  <si>
    <t>Duplin</t>
  </si>
  <si>
    <t>Faulkner</t>
  </si>
  <si>
    <t>Venango</t>
  </si>
  <si>
    <t>Treasure</t>
  </si>
  <si>
    <t>Bethany</t>
  </si>
  <si>
    <t>Gray</t>
  </si>
  <si>
    <t>Highgate</t>
  </si>
  <si>
    <t>Muskogee</t>
  </si>
  <si>
    <t>Mexico</t>
  </si>
  <si>
    <t>Northwest Somerset</t>
  </si>
  <si>
    <t>Wayland</t>
  </si>
  <si>
    <t>Zapata</t>
  </si>
  <si>
    <t>Clarksville</t>
  </si>
  <si>
    <t>Bristol</t>
  </si>
  <si>
    <t>Rosebud</t>
  </si>
  <si>
    <t>Sunflower</t>
  </si>
  <si>
    <t>Luce</t>
  </si>
  <si>
    <t>Wabaunsee</t>
  </si>
  <si>
    <t>Maury</t>
  </si>
  <si>
    <t>Durham</t>
  </si>
  <si>
    <t>Vance</t>
  </si>
  <si>
    <t>Georgia Secretary of State Elections Division</t>
  </si>
  <si>
    <t>O'Brien</t>
  </si>
  <si>
    <t>Pownal</t>
  </si>
  <si>
    <t>Dickenson</t>
  </si>
  <si>
    <t>Greensboro</t>
  </si>
  <si>
    <t>Old Orchard Beach</t>
  </si>
  <si>
    <t>Las Piedras</t>
  </si>
  <si>
    <t>Northwest Arctic</t>
  </si>
  <si>
    <t>Porter</t>
  </si>
  <si>
    <t>Hubbardston</t>
  </si>
  <si>
    <t>Hennepin</t>
  </si>
  <si>
    <t>Hatillo</t>
  </si>
  <si>
    <t>District 31</t>
  </si>
  <si>
    <t>Snyder</t>
  </si>
  <si>
    <t>Kinney</t>
  </si>
  <si>
    <t>1st</t>
  </si>
  <si>
    <t>2nd</t>
  </si>
  <si>
    <t>Dinwiddie</t>
  </si>
  <si>
    <t>Baring</t>
  </si>
  <si>
    <t>San Diego</t>
  </si>
  <si>
    <t>Guayanilla</t>
  </si>
  <si>
    <t>San Francisco</t>
  </si>
  <si>
    <t>Marblehead</t>
  </si>
  <si>
    <t>Arthur</t>
  </si>
  <si>
    <t>Beals</t>
  </si>
  <si>
    <t>District 18</t>
  </si>
  <si>
    <t>Ector</t>
  </si>
  <si>
    <t>Grayson</t>
  </si>
  <si>
    <t>Brookton</t>
  </si>
  <si>
    <t>O</t>
  </si>
  <si>
    <t>Yellow Medicine</t>
  </si>
  <si>
    <t>Edgefield</t>
  </si>
  <si>
    <t>West Feliciana</t>
  </si>
  <si>
    <t>San Patricio</t>
  </si>
  <si>
    <t>Lavaca</t>
  </si>
  <si>
    <t>Barnes</t>
  </si>
  <si>
    <t>Barr</t>
  </si>
  <si>
    <t>Barack H. Obama</t>
  </si>
  <si>
    <t>Mansfield</t>
  </si>
  <si>
    <t>Grafton</t>
  </si>
  <si>
    <t>Dillon</t>
  </si>
  <si>
    <t>Navarro</t>
  </si>
  <si>
    <t>George</t>
  </si>
  <si>
    <t>East Bridgewater</t>
  </si>
  <si>
    <t>Sunapee</t>
  </si>
  <si>
    <t>New Ipswich</t>
  </si>
  <si>
    <t>Barber</t>
  </si>
  <si>
    <t>Argyle</t>
  </si>
  <si>
    <t>Gunnison</t>
  </si>
  <si>
    <t>Parker</t>
  </si>
  <si>
    <t>OK</t>
  </si>
  <si>
    <t>OR</t>
  </si>
  <si>
    <t>Palo Pinto</t>
  </si>
  <si>
    <t>Winhall</t>
  </si>
  <si>
    <t>Whitingham</t>
  </si>
  <si>
    <t>Bradford</t>
  </si>
  <si>
    <t>Vienna</t>
  </si>
  <si>
    <t>Southborough</t>
  </si>
  <si>
    <t>Jamestown</t>
  </si>
  <si>
    <t>Scurry</t>
  </si>
  <si>
    <t>Ashley</t>
  </si>
  <si>
    <t>Windsor</t>
  </si>
  <si>
    <t>District of Columbia Board of Ethics and Elections</t>
  </si>
  <si>
    <t>Boyd</t>
  </si>
  <si>
    <t>Dakota</t>
  </si>
  <si>
    <t>Portage Lake</t>
  </si>
  <si>
    <t>Hollis</t>
  </si>
  <si>
    <t>Hooksett</t>
  </si>
  <si>
    <t>Jaffrey</t>
  </si>
  <si>
    <t>Sebago</t>
  </si>
  <si>
    <t>Wiscasset</t>
  </si>
  <si>
    <t>Audrain</t>
  </si>
  <si>
    <t>North Yarmouth</t>
  </si>
  <si>
    <t>Taunton</t>
  </si>
  <si>
    <t>Tiverton</t>
  </si>
  <si>
    <t>Warwick</t>
  </si>
  <si>
    <t>Erving</t>
  </si>
  <si>
    <t>Adjuntas</t>
  </si>
  <si>
    <t>Laconia</t>
  </si>
  <si>
    <t>Houlton</t>
  </si>
  <si>
    <t>Copiah</t>
  </si>
  <si>
    <t>Forrest</t>
  </si>
  <si>
    <t>District 12</t>
  </si>
  <si>
    <t>Sebastian</t>
  </si>
  <si>
    <t>Routt</t>
  </si>
  <si>
    <t>Olmsted</t>
  </si>
  <si>
    <t>Tift</t>
  </si>
  <si>
    <t>Pottawatomie</t>
  </si>
  <si>
    <t>Trousdale</t>
  </si>
  <si>
    <t>Taliaferro</t>
  </si>
  <si>
    <t>Moscow</t>
  </si>
  <si>
    <t>District 7</t>
  </si>
  <si>
    <t>Berkshire</t>
  </si>
  <si>
    <t>Greenup</t>
  </si>
  <si>
    <t>Central Aroostook</t>
  </si>
  <si>
    <t>Franconia</t>
  </si>
  <si>
    <t>Baltimore City</t>
  </si>
  <si>
    <t>Haskell</t>
  </si>
  <si>
    <t>Scotts Bluff</t>
  </si>
  <si>
    <t>Crawfords Purchase</t>
  </si>
  <si>
    <t>Candia</t>
  </si>
  <si>
    <t>Breathitt</t>
  </si>
  <si>
    <t>Jersey</t>
  </si>
  <si>
    <t>Wilkin</t>
  </si>
  <si>
    <t>Effingham</t>
  </si>
  <si>
    <t>McMinn</t>
  </si>
  <si>
    <t>Pender</t>
  </si>
  <si>
    <t>Marlow</t>
  </si>
  <si>
    <t>Livermore</t>
  </si>
  <si>
    <t>Pittsylvania</t>
  </si>
  <si>
    <t>Castro</t>
  </si>
  <si>
    <t>Hood River</t>
  </si>
  <si>
    <t>Trego</t>
  </si>
  <si>
    <t>Greenbush</t>
  </si>
  <si>
    <t>Chilmark</t>
  </si>
  <si>
    <t>Seneca</t>
  </si>
  <si>
    <t>Duval</t>
  </si>
  <si>
    <t>Chapman</t>
  </si>
  <si>
    <t>Alfalfa</t>
  </si>
  <si>
    <t>National Political Party</t>
  </si>
  <si>
    <t>Coal</t>
  </si>
  <si>
    <t>Red Lake</t>
  </si>
  <si>
    <t>Hidalgo</t>
  </si>
  <si>
    <t>Tioga</t>
  </si>
  <si>
    <t>Broadwater</t>
  </si>
  <si>
    <t>Beverly</t>
  </si>
  <si>
    <t>Lyme</t>
  </si>
  <si>
    <t>Tilton</t>
  </si>
  <si>
    <t>Revere</t>
  </si>
  <si>
    <t>Rockport</t>
  </si>
  <si>
    <t>Searsburg</t>
  </si>
  <si>
    <t>Woburn</t>
  </si>
  <si>
    <t>Napa</t>
  </si>
  <si>
    <t>Nevada</t>
  </si>
  <si>
    <t>Fitzwilliam</t>
  </si>
  <si>
    <t>Milo</t>
  </si>
  <si>
    <t>West Virginia</t>
  </si>
  <si>
    <t>WV</t>
  </si>
  <si>
    <t>Yankton</t>
  </si>
  <si>
    <t>Prospect</t>
  </si>
  <si>
    <t>Bernardston</t>
  </si>
  <si>
    <t>North Dakota</t>
  </si>
  <si>
    <t>Hersey</t>
  </si>
  <si>
    <t>Tinmouth</t>
  </si>
  <si>
    <t>Arkansas Secretary of State Elections</t>
  </si>
  <si>
    <t>East Central Penobscot</t>
  </si>
  <si>
    <t>Acworth</t>
  </si>
  <si>
    <t>Socialist FL</t>
  </si>
  <si>
    <t>Talmadge</t>
  </si>
  <si>
    <t>Jonesboro</t>
  </si>
  <si>
    <t>Total Vote</t>
  </si>
  <si>
    <t>Bow</t>
  </si>
  <si>
    <t>Glover</t>
  </si>
  <si>
    <t>Hartland</t>
  </si>
  <si>
    <t>Warner</t>
  </si>
  <si>
    <t>Milbridge</t>
  </si>
  <si>
    <t>Panola</t>
  </si>
  <si>
    <t>Chesapeake</t>
  </si>
  <si>
    <t>Augusta</t>
  </si>
  <si>
    <t>North Dakota Secretary of State Elections</t>
  </si>
  <si>
    <t>Richardson</t>
  </si>
  <si>
    <t>Ellis</t>
  </si>
  <si>
    <t>District 34</t>
  </si>
  <si>
    <t>Oxford</t>
  </si>
  <si>
    <t>Menominee</t>
  </si>
  <si>
    <t>Palmer</t>
  </si>
  <si>
    <t>Colonial Heights</t>
  </si>
  <si>
    <t>Tennessee Secretary of State Division of Elections</t>
  </si>
  <si>
    <t>Fulton</t>
  </si>
  <si>
    <t>Iberville</t>
  </si>
  <si>
    <t>Crystal</t>
  </si>
  <si>
    <t>Cushing</t>
  </si>
  <si>
    <t>Green</t>
  </si>
  <si>
    <t>Ritchie</t>
  </si>
  <si>
    <t>Mayagüez</t>
  </si>
  <si>
    <t>Moca</t>
  </si>
  <si>
    <t>Dougherty</t>
  </si>
  <si>
    <t>Coleman</t>
  </si>
  <si>
    <t>Hunterdon</t>
  </si>
  <si>
    <t>Smyth</t>
  </si>
  <si>
    <t>East Hampton</t>
  </si>
  <si>
    <t>Enfield</t>
  </si>
  <si>
    <t>Grand</t>
  </si>
  <si>
    <t>Lowndes</t>
  </si>
  <si>
    <t>Braxton</t>
  </si>
  <si>
    <t>New Jersey</t>
  </si>
  <si>
    <t>Pacific</t>
  </si>
  <si>
    <t>Eustis</t>
  </si>
  <si>
    <t>Cidra</t>
  </si>
  <si>
    <t>Coamo</t>
  </si>
  <si>
    <t>Piermont</t>
  </si>
  <si>
    <t>Barnstable</t>
  </si>
  <si>
    <t>Gouldsboro</t>
  </si>
  <si>
    <t>Watonwan</t>
  </si>
  <si>
    <t>Melrose</t>
  </si>
  <si>
    <t>Oglethorpe</t>
  </si>
  <si>
    <t>Washoe</t>
  </si>
  <si>
    <t>Friendship</t>
  </si>
  <si>
    <t>Dummerston</t>
  </si>
  <si>
    <t>Island Falls</t>
  </si>
  <si>
    <t>East Granby</t>
  </si>
  <si>
    <t>Kenduskeag</t>
  </si>
  <si>
    <t>Calvert</t>
  </si>
  <si>
    <t>Branch</t>
  </si>
  <si>
    <t>New Milford</t>
  </si>
  <si>
    <t>Alstead</t>
  </si>
  <si>
    <t>Mellette</t>
  </si>
  <si>
    <t>Berrien</t>
  </si>
  <si>
    <t>Taos</t>
  </si>
  <si>
    <t>Jayuya</t>
  </si>
  <si>
    <t>Cape Girardeau</t>
  </si>
  <si>
    <t>Allegheny</t>
  </si>
  <si>
    <t>Embden</t>
  </si>
  <si>
    <t>Poinsett</t>
  </si>
  <si>
    <t>Culberson</t>
  </si>
  <si>
    <t>Waseca</t>
  </si>
  <si>
    <t>Garrett</t>
  </si>
  <si>
    <t>Frankfort</t>
  </si>
  <si>
    <t>Gloucester</t>
  </si>
  <si>
    <t>Monmouth</t>
  </si>
  <si>
    <t>Somerville</t>
  </si>
  <si>
    <t>Isabela</t>
  </si>
  <si>
    <t>Saco</t>
  </si>
  <si>
    <t>Whitman</t>
  </si>
  <si>
    <t>Beaverhead</t>
  </si>
  <si>
    <t>West Brookfield</t>
  </si>
  <si>
    <t>Burnet</t>
  </si>
  <si>
    <t>Coryell</t>
  </si>
  <si>
    <t>Cottle</t>
  </si>
  <si>
    <t>East Lyme</t>
  </si>
  <si>
    <t>Smyrna</t>
  </si>
  <si>
    <t>Louisiana</t>
  </si>
  <si>
    <t>Rollinsford</t>
  </si>
  <si>
    <t>Granby</t>
  </si>
  <si>
    <t>Stetson</t>
  </si>
  <si>
    <t>Oceana</t>
  </si>
  <si>
    <t>New Hartford</t>
  </si>
  <si>
    <t>Conway</t>
  </si>
  <si>
    <t>NM</t>
  </si>
  <si>
    <t>Cross</t>
  </si>
  <si>
    <t>Frye Island</t>
  </si>
  <si>
    <t>Yell</t>
  </si>
  <si>
    <t>Garvin</t>
  </si>
  <si>
    <t>Galveston</t>
  </si>
  <si>
    <t>Narragansett</t>
  </si>
  <si>
    <t>Buckfield</t>
  </si>
  <si>
    <t>Mifflin</t>
  </si>
  <si>
    <t>Tishomingo</t>
  </si>
  <si>
    <t>Talladega</t>
  </si>
  <si>
    <t>North Berwick</t>
  </si>
  <si>
    <t>Hingham</t>
  </si>
  <si>
    <t>South Aroostook</t>
  </si>
  <si>
    <t>Green FL</t>
  </si>
  <si>
    <t>Gurabo</t>
  </si>
  <si>
    <t>San Miguel</t>
  </si>
  <si>
    <t>Amherst</t>
  </si>
  <si>
    <t>Norton</t>
  </si>
  <si>
    <t>Whiting</t>
  </si>
  <si>
    <t>Northwood</t>
  </si>
  <si>
    <t>Massachusetts</t>
  </si>
  <si>
    <t>Zavala</t>
  </si>
  <si>
    <t>Sangerville</t>
  </si>
  <si>
    <t>Penobscot</t>
  </si>
  <si>
    <t>Groton</t>
  </si>
  <si>
    <t>Rush</t>
  </si>
  <si>
    <t>Galax</t>
  </si>
  <si>
    <t>Hertford</t>
  </si>
  <si>
    <t>Phillips</t>
  </si>
  <si>
    <t>Greenville</t>
  </si>
  <si>
    <t>District 8</t>
  </si>
  <si>
    <t>Green's Grant</t>
  </si>
  <si>
    <t>Seymour</t>
  </si>
  <si>
    <t>Hopewell</t>
  </si>
  <si>
    <t>Anne Arundel</t>
  </si>
  <si>
    <t>New Fairfield</t>
  </si>
  <si>
    <t>Merrimack</t>
  </si>
  <si>
    <t>East Kingston</t>
  </si>
  <si>
    <t>Warrick</t>
  </si>
  <si>
    <t>Middleton</t>
  </si>
  <si>
    <t>AL</t>
  </si>
  <si>
    <t>Bullitt</t>
  </si>
  <si>
    <t>Harvard</t>
  </si>
  <si>
    <t>Allegany</t>
  </si>
  <si>
    <t>Criehaven</t>
  </si>
  <si>
    <t>Levant</t>
  </si>
  <si>
    <t>Roque Bluffs</t>
  </si>
  <si>
    <t>Short Name</t>
  </si>
  <si>
    <t>Moretown</t>
  </si>
  <si>
    <t>Beacon Falls</t>
  </si>
  <si>
    <t>Ossipee</t>
  </si>
  <si>
    <t>Coshocton</t>
  </si>
  <si>
    <t>Ipswich</t>
  </si>
  <si>
    <t>Vassalboro</t>
  </si>
  <si>
    <t>Wilmington</t>
  </si>
  <si>
    <t>Latimer</t>
  </si>
  <si>
    <t>Baker</t>
  </si>
  <si>
    <t>Scarborough</t>
  </si>
  <si>
    <t>Stanton</t>
  </si>
  <si>
    <t>Tamworth</t>
  </si>
  <si>
    <t>San Juan</t>
  </si>
  <si>
    <t>Coles</t>
  </si>
  <si>
    <t>Edgar</t>
  </si>
  <si>
    <t>Boothbay</t>
  </si>
  <si>
    <t>Thomaston</t>
  </si>
  <si>
    <t>Tennessee</t>
  </si>
  <si>
    <t>Easton</t>
  </si>
  <si>
    <t>Jonesport</t>
  </si>
  <si>
    <t>Harrington</t>
  </si>
  <si>
    <t>Alachua</t>
  </si>
  <si>
    <t>Midland</t>
  </si>
  <si>
    <t>District 27</t>
  </si>
  <si>
    <t>Averill town</t>
  </si>
  <si>
    <t>North Franklin</t>
  </si>
  <si>
    <t>Cohasset</t>
  </si>
  <si>
    <t>Indiana Secretary of State Elections</t>
  </si>
  <si>
    <t>New Castle</t>
  </si>
  <si>
    <t>District of Columbia</t>
  </si>
  <si>
    <t>Winchendon</t>
  </si>
  <si>
    <t>Won?</t>
  </si>
  <si>
    <t>Missoula</t>
  </si>
  <si>
    <t>Arundel</t>
  </si>
  <si>
    <t>Maryland</t>
  </si>
  <si>
    <t>Broward</t>
  </si>
  <si>
    <t>Reservation</t>
  </si>
  <si>
    <t>Limerick</t>
  </si>
  <si>
    <t>Colchester</t>
  </si>
  <si>
    <t>Twombly</t>
  </si>
  <si>
    <t>Derry</t>
  </si>
  <si>
    <t>Niagara</t>
  </si>
  <si>
    <t>Deering</t>
  </si>
  <si>
    <t>Stockbridge</t>
  </si>
  <si>
    <t>Reagan</t>
  </si>
  <si>
    <t>Real</t>
  </si>
  <si>
    <t>Bethlehem</t>
  </si>
  <si>
    <t>Alabama Office of the Secretary of State</t>
  </si>
  <si>
    <t>Inyo</t>
  </si>
  <si>
    <t>New Kent</t>
  </si>
  <si>
    <t>Bond</t>
  </si>
  <si>
    <t>Cranberry Isles</t>
  </si>
  <si>
    <t>Brentwood</t>
  </si>
  <si>
    <t>Teton</t>
  </si>
  <si>
    <t>Saugus</t>
  </si>
  <si>
    <t>Pueblo</t>
  </si>
  <si>
    <t>Burlington</t>
  </si>
  <si>
    <t>Cambridge</t>
  </si>
  <si>
    <t>Canaan</t>
  </si>
  <si>
    <t>Isle La Motte</t>
  </si>
  <si>
    <t>Habersham</t>
  </si>
  <si>
    <t>Fair Haven</t>
  </si>
  <si>
    <t>Lac Qui Parle</t>
  </si>
  <si>
    <t>Echols</t>
  </si>
  <si>
    <t>Vanceboro</t>
  </si>
  <si>
    <t>Killingly</t>
  </si>
  <si>
    <t>Second Place</t>
  </si>
  <si>
    <t>Third Place</t>
  </si>
  <si>
    <t>Buffalo</t>
  </si>
  <si>
    <t>Ellington</t>
  </si>
  <si>
    <t>Fort Fairfield</t>
  </si>
  <si>
    <t>Searsport</t>
  </si>
  <si>
    <t>Seekonk</t>
  </si>
  <si>
    <t>Blount</t>
  </si>
  <si>
    <t>Suffield</t>
  </si>
  <si>
    <t>Corozal</t>
  </si>
  <si>
    <t>Prince Edward</t>
  </si>
  <si>
    <t>Indian Township</t>
  </si>
  <si>
    <t>Falls</t>
  </si>
  <si>
    <t>Dunklin</t>
  </si>
  <si>
    <t>Walden</t>
  </si>
  <si>
    <t>District 40</t>
  </si>
  <si>
    <t>Schleicher</t>
  </si>
  <si>
    <t>Montana Secretary of State Elections</t>
  </si>
  <si>
    <t>Royalton</t>
  </si>
  <si>
    <t>Tulsa</t>
  </si>
  <si>
    <t>Wagoner</t>
  </si>
  <si>
    <t>Preston</t>
  </si>
  <si>
    <t>Gardiner</t>
  </si>
  <si>
    <t>Rio Blanco</t>
  </si>
  <si>
    <t>Florence</t>
  </si>
  <si>
    <t>West Bath</t>
  </si>
  <si>
    <t>Saratoga</t>
  </si>
  <si>
    <t>Kentucky</t>
  </si>
  <si>
    <t>Washakie</t>
  </si>
  <si>
    <t>Eliot</t>
  </si>
  <si>
    <t>Sublette</t>
  </si>
  <si>
    <t>Fisher</t>
  </si>
  <si>
    <t>Charlevoix</t>
  </si>
  <si>
    <t>Sierra</t>
  </si>
  <si>
    <t>Siskiyou</t>
  </si>
  <si>
    <t>Wadena</t>
  </si>
  <si>
    <t>New Hapmshire</t>
  </si>
  <si>
    <t>Wakefield</t>
  </si>
  <si>
    <t>Renville</t>
  </si>
  <si>
    <t>Detroit</t>
  </si>
  <si>
    <t>Blackstone</t>
  </si>
  <si>
    <t>Solon</t>
  </si>
  <si>
    <t>Thorndike</t>
  </si>
  <si>
    <t>Falls Church</t>
  </si>
  <si>
    <t>West Rutland</t>
  </si>
  <si>
    <t>Brownville</t>
  </si>
  <si>
    <t>Hettinger</t>
  </si>
  <si>
    <t>Morris</t>
  </si>
  <si>
    <t>New Boston</t>
  </si>
  <si>
    <t>Dade</t>
  </si>
  <si>
    <t>Oscoda</t>
  </si>
  <si>
    <t>Sargent</t>
  </si>
  <si>
    <t>Charlestown</t>
  </si>
  <si>
    <t>Sterling</t>
  </si>
  <si>
    <t>Colleton</t>
  </si>
  <si>
    <t>Pocahontas</t>
  </si>
  <si>
    <t>Ocean</t>
  </si>
  <si>
    <t>California</t>
  </si>
  <si>
    <t>Bandera</t>
  </si>
  <si>
    <t>Custer</t>
  </si>
  <si>
    <t>Delta</t>
  </si>
  <si>
    <t>District 28</t>
  </si>
  <si>
    <t>South Windsor</t>
  </si>
  <si>
    <t>Long</t>
  </si>
  <si>
    <t>Ochiltree</t>
  </si>
  <si>
    <t>District 38</t>
  </si>
  <si>
    <t>Land Area</t>
  </si>
  <si>
    <t>Owl's Head</t>
  </si>
  <si>
    <t>Dewey</t>
  </si>
  <si>
    <t>Rockbridge</t>
  </si>
  <si>
    <t>Hot Springs</t>
  </si>
  <si>
    <t>Lyndeborough</t>
  </si>
  <si>
    <t>Burt</t>
  </si>
  <si>
    <t>Morrill</t>
  </si>
  <si>
    <t>Hamilton</t>
  </si>
  <si>
    <t>Sangamon</t>
  </si>
  <si>
    <t>Toombs</t>
  </si>
  <si>
    <t>Macoupin</t>
  </si>
  <si>
    <t>Massac</t>
  </si>
  <si>
    <t>East Machias</t>
  </si>
  <si>
    <t>NC</t>
  </si>
  <si>
    <t>Fort Kent</t>
  </si>
  <si>
    <t>Meigs</t>
  </si>
  <si>
    <t>Pike</t>
  </si>
  <si>
    <t>Idaho Secretary of State Election Division</t>
  </si>
  <si>
    <t>Pushmataha</t>
  </si>
  <si>
    <t>Morehouse</t>
  </si>
  <si>
    <t>Moore</t>
  </si>
  <si>
    <t>Vigo</t>
  </si>
  <si>
    <t>Hadleys Purchase</t>
  </si>
  <si>
    <t>Harmony</t>
  </si>
  <si>
    <t>Ira</t>
  </si>
  <si>
    <t>East Central Washington</t>
  </si>
  <si>
    <t>Beddington</t>
  </si>
  <si>
    <t>Lafourche</t>
  </si>
  <si>
    <t>LaSalle</t>
  </si>
  <si>
    <t>Emanuel</t>
  </si>
  <si>
    <t>Humphreys</t>
  </si>
  <si>
    <t>Cabarrus</t>
  </si>
  <si>
    <t>Buckland</t>
  </si>
  <si>
    <t>Deep River</t>
  </si>
  <si>
    <t>St. Landry</t>
  </si>
  <si>
    <t>Hocking</t>
  </si>
  <si>
    <t>Framingham</t>
  </si>
  <si>
    <t>Banks</t>
  </si>
  <si>
    <t>States with Lowest Percent of Vote</t>
  </si>
  <si>
    <t>Okmulgee</t>
  </si>
  <si>
    <t>Payne</t>
  </si>
  <si>
    <t>Southbury</t>
  </si>
  <si>
    <t>Cowley</t>
  </si>
  <si>
    <t>Sandoval</t>
  </si>
  <si>
    <t>Stafford</t>
  </si>
  <si>
    <t>Osborn</t>
  </si>
  <si>
    <t>Ferdinand town</t>
  </si>
  <si>
    <t>Schoolcraft</t>
  </si>
  <si>
    <t>Northbridge</t>
  </si>
  <si>
    <t>Ashby</t>
  </si>
  <si>
    <t>North Washington</t>
  </si>
  <si>
    <t>Greer</t>
  </si>
  <si>
    <t>Love</t>
  </si>
  <si>
    <t>Obion</t>
  </si>
  <si>
    <t>North Andover</t>
  </si>
  <si>
    <t>Richford</t>
  </si>
  <si>
    <t>Concord</t>
  </si>
  <si>
    <t>Denton</t>
  </si>
  <si>
    <t>Calcasieu</t>
  </si>
  <si>
    <t>Gasconade</t>
  </si>
  <si>
    <t>Cameron</t>
  </si>
  <si>
    <t>Dover-Foxcroft</t>
  </si>
  <si>
    <t>Lubec</t>
  </si>
  <si>
    <t>Ashfield</t>
  </si>
  <si>
    <t>Overseas</t>
  </si>
  <si>
    <t>Ontonagon</t>
  </si>
  <si>
    <t>Haynesville</t>
  </si>
  <si>
    <t>Success Township</t>
  </si>
  <si>
    <t>Campton</t>
  </si>
  <si>
    <t>Lovell</t>
  </si>
  <si>
    <t>T1 R9</t>
  </si>
  <si>
    <t>Abbot</t>
  </si>
  <si>
    <t>Missouri</t>
  </si>
  <si>
    <t>Blanks</t>
  </si>
  <si>
    <t>Haddam</t>
  </si>
  <si>
    <t>Wyandot</t>
  </si>
  <si>
    <t>Objectivist FL</t>
  </si>
  <si>
    <t>Waterville Valley</t>
  </si>
  <si>
    <t>Passamaquoddy Indian Township</t>
  </si>
  <si>
    <t>Trenton</t>
  </si>
  <si>
    <t>North Carolina State Board of Elections</t>
  </si>
  <si>
    <t>Roxbury</t>
  </si>
  <si>
    <t>Posey</t>
  </si>
  <si>
    <t>Ansonia</t>
  </si>
  <si>
    <t>Ludlow</t>
  </si>
  <si>
    <t>CO</t>
  </si>
  <si>
    <t>Thompson</t>
  </si>
  <si>
    <t>Minnesota</t>
  </si>
  <si>
    <t>MN</t>
  </si>
  <si>
    <t>District 26</t>
  </si>
  <si>
    <t>Shoshone</t>
  </si>
  <si>
    <t>Iowa Secretary of State</t>
  </si>
  <si>
    <t>Assumption</t>
  </si>
  <si>
    <t>Auglaize</t>
  </si>
  <si>
    <t>Michigan Department of State Bureau of Elections</t>
  </si>
  <si>
    <t>Southington</t>
  </si>
  <si>
    <t>South Franklin</t>
  </si>
  <si>
    <t>&lt;40%</t>
  </si>
  <si>
    <t>Meriden</t>
  </si>
  <si>
    <t>Arizona Secretary of State Division of Election Services</t>
  </si>
  <si>
    <t>Sprague</t>
  </si>
  <si>
    <t>Colfax</t>
  </si>
  <si>
    <t>Motley</t>
  </si>
  <si>
    <t>Autauga</t>
  </si>
  <si>
    <t>Baldwin</t>
  </si>
  <si>
    <t>East Brookfield</t>
  </si>
  <si>
    <t>Walthall</t>
  </si>
  <si>
    <t>Gilmer</t>
  </si>
  <si>
    <t>Boxborough</t>
  </si>
  <si>
    <t>Wicomico</t>
  </si>
  <si>
    <t>Oakfield</t>
  </si>
  <si>
    <t>Harwich</t>
  </si>
  <si>
    <t>Las Animas</t>
  </si>
  <si>
    <t>Dixs Grant</t>
  </si>
  <si>
    <t>Woodbridge</t>
  </si>
  <si>
    <t>Northampton</t>
  </si>
  <si>
    <t>Wolcott</t>
  </si>
  <si>
    <t>Rehoboth</t>
  </si>
  <si>
    <t>Cabot</t>
  </si>
  <si>
    <t>Westmoreland</t>
  </si>
  <si>
    <t>New Mexico</t>
  </si>
  <si>
    <t>Hopedale</t>
  </si>
  <si>
    <t>Sargents Purchase</t>
  </si>
  <si>
    <t>Dawson</t>
  </si>
  <si>
    <t>Northeast Piscataquis</t>
  </si>
  <si>
    <t>Vice President</t>
  </si>
  <si>
    <t>St. Francis</t>
  </si>
  <si>
    <t>Naugatuck</t>
  </si>
  <si>
    <t>Plympton</t>
  </si>
  <si>
    <t>Northport</t>
  </si>
  <si>
    <t>West Haven</t>
  </si>
  <si>
    <t>District 29</t>
  </si>
  <si>
    <t>Lamoille</t>
  </si>
  <si>
    <t>Wales</t>
  </si>
  <si>
    <t>Cooke</t>
  </si>
  <si>
    <t>Redwood</t>
  </si>
  <si>
    <t>Acushnet</t>
  </si>
  <si>
    <t>Gill</t>
  </si>
  <si>
    <t>Owen</t>
  </si>
  <si>
    <t>Roger Mills</t>
  </si>
  <si>
    <t>Rogers</t>
  </si>
  <si>
    <t>Butts</t>
  </si>
  <si>
    <t>Stevens</t>
  </si>
  <si>
    <t>Minnesota Office of the Secretary of State Elections</t>
  </si>
  <si>
    <t>Park</t>
  </si>
  <si>
    <t>Shiawassee</t>
  </si>
  <si>
    <t>Appomattox</t>
  </si>
  <si>
    <t>Kewaunee</t>
  </si>
  <si>
    <t>Charleston</t>
  </si>
  <si>
    <t>Crane</t>
  </si>
  <si>
    <t>Maine Department of the Secretary of State Bureau of Corporations, Elections, and Commissions</t>
  </si>
  <si>
    <t>Lewis</t>
  </si>
  <si>
    <t>New Hampshire Department of State Election Division</t>
  </si>
  <si>
    <t>Vinton</t>
  </si>
  <si>
    <t>Wheelock</t>
  </si>
  <si>
    <t>Jefferson Davis</t>
  </si>
  <si>
    <t>Dauphin</t>
  </si>
  <si>
    <t>New Sharon</t>
  </si>
  <si>
    <t>Leake</t>
  </si>
  <si>
    <t>Early</t>
  </si>
  <si>
    <t>Madera</t>
  </si>
  <si>
    <t>New Haven</t>
  </si>
  <si>
    <t>Gonzales</t>
  </si>
  <si>
    <t>Allamakee</t>
  </si>
  <si>
    <t>Benson</t>
  </si>
  <si>
    <t>China</t>
  </si>
  <si>
    <t>Billerica</t>
  </si>
  <si>
    <t>Starksboro</t>
  </si>
  <si>
    <t>Hubbardton</t>
  </si>
  <si>
    <t>Orland</t>
  </si>
  <si>
    <t>Stratham</t>
  </si>
  <si>
    <t>Shackelford</t>
  </si>
  <si>
    <t>Somervell</t>
  </si>
  <si>
    <t>Parsonsfield</t>
  </si>
  <si>
    <t>Tompkins</t>
  </si>
  <si>
    <t>Nacogdoches</t>
  </si>
  <si>
    <t>Bancroft</t>
  </si>
  <si>
    <t>Plainville</t>
  </si>
  <si>
    <t>Vermont Office of the Secretary of State Elections Division</t>
  </si>
  <si>
    <t>Hampstead</t>
  </si>
  <si>
    <t>Bowdoin</t>
  </si>
  <si>
    <t>Penobscot Indian Island</t>
  </si>
  <si>
    <t>MCD</t>
  </si>
  <si>
    <t>Warner's grant</t>
  </si>
  <si>
    <t>Westford</t>
  </si>
  <si>
    <t>Croydon</t>
  </si>
  <si>
    <t>Princeton</t>
  </si>
  <si>
    <t>Borden</t>
  </si>
  <si>
    <t>Rockdale</t>
  </si>
  <si>
    <t>Blandford</t>
  </si>
  <si>
    <t>Allagash</t>
  </si>
  <si>
    <t>CTY</t>
  </si>
  <si>
    <t>Stonewall</t>
  </si>
  <si>
    <t>Northfield</t>
  </si>
  <si>
    <t>Aroostook</t>
  </si>
  <si>
    <t>New Canaan</t>
  </si>
  <si>
    <t>Sedgwick</t>
  </si>
  <si>
    <t>Iron</t>
  </si>
  <si>
    <t>Wirt</t>
  </si>
  <si>
    <t>Sanilac</t>
  </si>
  <si>
    <t>Christian</t>
  </si>
  <si>
    <t>Stratford</t>
  </si>
  <si>
    <t>Newark</t>
  </si>
  <si>
    <t>Fairlee</t>
  </si>
  <si>
    <t>District 6</t>
  </si>
  <si>
    <t>Upshur</t>
  </si>
  <si>
    <t>Swampscott</t>
  </si>
  <si>
    <t>Martins Location</t>
  </si>
  <si>
    <t>Huntington</t>
  </si>
  <si>
    <t>La Plata</t>
  </si>
  <si>
    <t>Arrowsic</t>
  </si>
  <si>
    <t>Sandown</t>
  </si>
  <si>
    <t>Walpole</t>
  </si>
  <si>
    <t>Lemhi</t>
  </si>
  <si>
    <t>Level</t>
  </si>
  <si>
    <t>West Tisbury</t>
  </si>
  <si>
    <t>Hampden</t>
  </si>
  <si>
    <t>New Britain</t>
  </si>
  <si>
    <t>Lowell</t>
  </si>
  <si>
    <t>Whately</t>
  </si>
  <si>
    <t>Yancey</t>
  </si>
  <si>
    <t>Oakland</t>
  </si>
  <si>
    <t>East Central Franklin</t>
  </si>
  <si>
    <t>Cheboygan</t>
  </si>
  <si>
    <t>Mendon</t>
  </si>
  <si>
    <t>Ohio Secretary of State Election Services</t>
  </si>
  <si>
    <t>Ervings Location</t>
  </si>
  <si>
    <t>Bayfield</t>
  </si>
  <si>
    <t>New Jersey Department of Law and Public Safety Division of Elections</t>
  </si>
  <si>
    <t>Tallapoosa</t>
  </si>
  <si>
    <t>Newtown</t>
  </si>
  <si>
    <t>Frenchville</t>
  </si>
  <si>
    <t>Navajo</t>
  </si>
  <si>
    <t>Montcalm</t>
  </si>
  <si>
    <t>Wyoming Secretary of State Election Administration</t>
  </si>
  <si>
    <t>Parke</t>
  </si>
  <si>
    <t>Freeport</t>
  </si>
  <si>
    <t>South Berwick</t>
  </si>
  <si>
    <t>Creek</t>
  </si>
  <si>
    <t>Erath</t>
  </si>
  <si>
    <t>Guadalupe</t>
  </si>
  <si>
    <t>Sherman</t>
  </si>
  <si>
    <t>Southbridge</t>
  </si>
  <si>
    <t>Gaston</t>
  </si>
  <si>
    <t>Salem</t>
  </si>
  <si>
    <t>Peacham</t>
  </si>
  <si>
    <t>No.</t>
  </si>
  <si>
    <t>President</t>
  </si>
  <si>
    <t>Gilead</t>
  </si>
  <si>
    <t>Powhatan</t>
  </si>
  <si>
    <t>Wise</t>
  </si>
  <si>
    <t>Tuolumne</t>
  </si>
  <si>
    <t>Rolette</t>
  </si>
  <si>
    <t>Total Write-ins</t>
  </si>
  <si>
    <t>Canterbury</t>
  </si>
  <si>
    <t>Norwell</t>
  </si>
  <si>
    <t>Odell township</t>
  </si>
  <si>
    <t>Leeds</t>
  </si>
  <si>
    <t>Pittsford</t>
  </si>
  <si>
    <t>Kilkenny township</t>
  </si>
  <si>
    <t>FL</t>
  </si>
  <si>
    <t>Cromwell</t>
  </si>
  <si>
    <t>Eddy</t>
  </si>
  <si>
    <t>Long Island</t>
  </si>
  <si>
    <t>Black Hawk</t>
  </si>
  <si>
    <t>Muskingum</t>
  </si>
  <si>
    <t>South Portland</t>
  </si>
  <si>
    <t>Waushara</t>
  </si>
  <si>
    <t>Cole</t>
  </si>
  <si>
    <t>Kidder</t>
  </si>
  <si>
    <t>Concho</t>
  </si>
  <si>
    <t>Hope</t>
  </si>
  <si>
    <t>Newington</t>
  </si>
  <si>
    <t>Lincolnville</t>
  </si>
  <si>
    <t>Templeton</t>
  </si>
  <si>
    <t>Wentworth's</t>
  </si>
  <si>
    <t>Winter Harbor</t>
  </si>
  <si>
    <t>Canton</t>
  </si>
  <si>
    <t>Archuleta</t>
  </si>
  <si>
    <t>Culebra</t>
  </si>
  <si>
    <t>Central Somerset</t>
  </si>
  <si>
    <t>Chowan</t>
  </si>
  <si>
    <t>Little River</t>
  </si>
  <si>
    <t>Sandwich</t>
  </si>
  <si>
    <t>Mora</t>
  </si>
  <si>
    <t>Jackson</t>
  </si>
  <si>
    <t>Westborough</t>
  </si>
  <si>
    <t>Lamoine</t>
  </si>
  <si>
    <t>West Springfield</t>
  </si>
  <si>
    <t>Cleveland</t>
  </si>
  <si>
    <t>Colbert</t>
  </si>
  <si>
    <t>Summit</t>
  </si>
  <si>
    <t>Buels gore</t>
  </si>
  <si>
    <t>Wenham</t>
  </si>
  <si>
    <t>Burke</t>
  </si>
  <si>
    <t>Write-in</t>
  </si>
  <si>
    <t>Mountain</t>
  </si>
  <si>
    <t>Woodson</t>
  </si>
  <si>
    <t>Puerto Rico</t>
  </si>
  <si>
    <t>Brookings</t>
  </si>
  <si>
    <t>Floyd</t>
  </si>
  <si>
    <t>Hart</t>
  </si>
  <si>
    <t>Twin Falls</t>
  </si>
  <si>
    <t>Ray</t>
  </si>
  <si>
    <t>Northumberland</t>
  </si>
  <si>
    <t>Westmore</t>
  </si>
  <si>
    <t>Texas Secretary of State Elections Division</t>
  </si>
  <si>
    <t>Hughes</t>
  </si>
  <si>
    <t>Kingfisher</t>
  </si>
  <si>
    <t>Chelmsford</t>
  </si>
  <si>
    <t>New Limerick</t>
  </si>
  <si>
    <t>Garfield</t>
  </si>
  <si>
    <t>Citrus</t>
  </si>
  <si>
    <t>Natick</t>
  </si>
  <si>
    <t>Wibaux</t>
  </si>
  <si>
    <t>VP Home State</t>
  </si>
  <si>
    <t>Wabash</t>
  </si>
  <si>
    <t>Harford</t>
  </si>
  <si>
    <t>Barbour</t>
  </si>
  <si>
    <t>San Augustine</t>
  </si>
  <si>
    <t>Square Lake</t>
  </si>
  <si>
    <t>South Oxford</t>
  </si>
  <si>
    <t>Yadkin</t>
  </si>
  <si>
    <t>Weare</t>
  </si>
  <si>
    <t>County-Level Election Results Data</t>
  </si>
  <si>
    <t>Allenstown</t>
  </si>
  <si>
    <t>Panton</t>
  </si>
  <si>
    <t>Congressional District Ranking</t>
  </si>
  <si>
    <t>Bent</t>
  </si>
  <si>
    <t>Okfuskee</t>
  </si>
  <si>
    <t>Multnomah</t>
  </si>
  <si>
    <t>Atkinson and Gilmanton Academy Grant</t>
  </si>
  <si>
    <t>East Greenwich</t>
  </si>
  <si>
    <t>Frederick</t>
  </si>
  <si>
    <t>Counties with Highest Percent of Vote</t>
  </si>
  <si>
    <t>Hempstead</t>
  </si>
  <si>
    <t>Central Hancock</t>
  </si>
  <si>
    <t>Rockingham</t>
  </si>
  <si>
    <t>Pawlet</t>
  </si>
  <si>
    <t>St. Francois</t>
  </si>
  <si>
    <t>Peterborough</t>
  </si>
  <si>
    <t>&lt;50%</t>
  </si>
  <si>
    <t>Grenada</t>
  </si>
  <si>
    <t>North Hampton</t>
  </si>
  <si>
    <t>Harding</t>
  </si>
  <si>
    <t>Hamden</t>
  </si>
  <si>
    <t>Towns</t>
  </si>
  <si>
    <t>Egremont</t>
  </si>
  <si>
    <t>Newburgh</t>
  </si>
  <si>
    <t>Otsego</t>
  </si>
  <si>
    <t>Party</t>
  </si>
  <si>
    <t>Cotton</t>
  </si>
  <si>
    <t>Duxbury</t>
  </si>
  <si>
    <t>Heard</t>
  </si>
  <si>
    <t>% Total Vote</t>
  </si>
  <si>
    <t>Ozark</t>
  </si>
  <si>
    <t>Hardwick</t>
  </si>
  <si>
    <t>Kirby</t>
  </si>
  <si>
    <t>Swanzey</t>
  </si>
  <si>
    <t>Nobleboro</t>
  </si>
  <si>
    <t>Irwin</t>
  </si>
  <si>
    <t>No. Ballots</t>
  </si>
  <si>
    <t>Pontotoc</t>
  </si>
  <si>
    <t>Hibberts</t>
  </si>
  <si>
    <t>Corinna</t>
  </si>
  <si>
    <t>Searsmont</t>
  </si>
  <si>
    <t>Allendale</t>
  </si>
  <si>
    <t>Leicester</t>
  </si>
  <si>
    <t>WI</t>
  </si>
  <si>
    <t>Nottoway</t>
  </si>
  <si>
    <t>Page</t>
  </si>
  <si>
    <t>Baileyville</t>
  </si>
  <si>
    <t>Missaukee</t>
  </si>
  <si>
    <t>Kennebec</t>
  </si>
  <si>
    <t>Republican FL</t>
  </si>
  <si>
    <t>COUSUBFP</t>
  </si>
  <si>
    <t>Howell</t>
  </si>
  <si>
    <t>Henniker</t>
  </si>
  <si>
    <t>Otis</t>
  </si>
  <si>
    <t>Norridgewock</t>
  </si>
  <si>
    <t>Hammond</t>
  </si>
  <si>
    <t>Teller</t>
  </si>
  <si>
    <t>Philadelphia</t>
  </si>
  <si>
    <t>Orford</t>
  </si>
  <si>
    <t>Raymond</t>
  </si>
  <si>
    <t>Rindge</t>
  </si>
  <si>
    <t>Chaves</t>
  </si>
  <si>
    <t>Fauquier</t>
  </si>
  <si>
    <t>Beans Purchase</t>
  </si>
  <si>
    <t>North Penobscot</t>
  </si>
  <si>
    <t>Alford</t>
  </si>
  <si>
    <t>Total Area</t>
  </si>
  <si>
    <t>Darien</t>
  </si>
  <si>
    <t>Hampton Falls</t>
  </si>
  <si>
    <t>FL Democratic</t>
  </si>
  <si>
    <t>2008D</t>
  </si>
  <si>
    <t>2008R</t>
  </si>
  <si>
    <t>Low and Burbanks Grant</t>
  </si>
  <si>
    <t>Massachusetts Secretary of the Commonwealth Elections Division</t>
  </si>
  <si>
    <t>Greenwich</t>
  </si>
  <si>
    <t>Wilmot</t>
  </si>
  <si>
    <t>Orrington</t>
  </si>
  <si>
    <t>Dukes</t>
  </si>
  <si>
    <t>Webb</t>
  </si>
  <si>
    <t>&gt;50%</t>
  </si>
  <si>
    <t>&gt;60%</t>
  </si>
  <si>
    <t>Brimfield</t>
  </si>
  <si>
    <t>Menard</t>
  </si>
  <si>
    <t>Kittery</t>
  </si>
  <si>
    <t>Lagrange</t>
  </si>
  <si>
    <t>Forsyth</t>
  </si>
  <si>
    <t>#Prc</t>
  </si>
  <si>
    <t>Center Harbor</t>
  </si>
  <si>
    <t>Fall River</t>
  </si>
  <si>
    <t>Washita</t>
  </si>
  <si>
    <t>Dudley</t>
  </si>
  <si>
    <t>Wilbraham</t>
  </si>
  <si>
    <t>Peabody</t>
  </si>
  <si>
    <t>&gt;70%</t>
  </si>
  <si>
    <t>&gt;80%</t>
  </si>
  <si>
    <t>Northeast Somerset</t>
  </si>
  <si>
    <t>Nueces</t>
  </si>
  <si>
    <t>Great Pond</t>
  </si>
  <si>
    <t>Cape Elizabeth</t>
  </si>
  <si>
    <t>North Reading</t>
  </si>
  <si>
    <t>Maries</t>
  </si>
  <si>
    <t>Pasquotank</t>
  </si>
  <si>
    <t>Irasburg</t>
  </si>
  <si>
    <t>Fitchburg</t>
  </si>
  <si>
    <t>Calais</t>
  </si>
  <si>
    <t>Shutesbury</t>
  </si>
  <si>
    <t>Westfield</t>
  </si>
  <si>
    <t>Dorado</t>
  </si>
  <si>
    <t>Titus</t>
  </si>
  <si>
    <t>Montour</t>
  </si>
  <si>
    <t>San Joaquin</t>
  </si>
  <si>
    <t>Oliver</t>
  </si>
  <si>
    <t>Boston</t>
  </si>
  <si>
    <t>Castleton</t>
  </si>
  <si>
    <t>Bourne</t>
  </si>
  <si>
    <t>Hoke</t>
  </si>
  <si>
    <t>Bullock</t>
  </si>
  <si>
    <t>Rabun</t>
  </si>
  <si>
    <t>Somerset town</t>
  </si>
  <si>
    <t>Norwood</t>
  </si>
  <si>
    <t>Plantation</t>
  </si>
  <si>
    <t>Morristown</t>
  </si>
  <si>
    <t>Westminster</t>
  </si>
  <si>
    <t>ST</t>
  </si>
  <si>
    <t>Harrisonburg</t>
  </si>
  <si>
    <t>Paxton</t>
  </si>
  <si>
    <t>Greenlee</t>
  </si>
  <si>
    <t>North Adams</t>
  </si>
  <si>
    <t>Meth</t>
  </si>
  <si>
    <t>Joseph R. Biden, Jr.</t>
  </si>
  <si>
    <t>Hale</t>
  </si>
  <si>
    <t>Dover</t>
  </si>
  <si>
    <t>Minidoka</t>
  </si>
  <si>
    <t>Nez Perce</t>
  </si>
  <si>
    <t>Des Moines</t>
  </si>
  <si>
    <t>Forest</t>
  </si>
  <si>
    <t>Oneida</t>
  </si>
  <si>
    <t>Chesterfield</t>
  </si>
  <si>
    <t>Clarke</t>
  </si>
  <si>
    <t>Clay</t>
  </si>
  <si>
    <t>Becket</t>
  </si>
  <si>
    <t>Norwich</t>
  </si>
  <si>
    <t>North Oxford</t>
  </si>
  <si>
    <t>Brownington</t>
  </si>
  <si>
    <t>Pittsfield</t>
  </si>
  <si>
    <t>Bay</t>
  </si>
  <si>
    <t>East Montpelier</t>
  </si>
  <si>
    <t>Holland</t>
  </si>
  <si>
    <t>Kennebunk</t>
  </si>
  <si>
    <t>Bee</t>
  </si>
  <si>
    <t>Choctaw</t>
  </si>
  <si>
    <t>Oakham</t>
  </si>
  <si>
    <t>Bridgeport</t>
  </si>
  <si>
    <t>MD</t>
  </si>
  <si>
    <t>Un. Twp. Unity</t>
  </si>
  <si>
    <t>Sumter</t>
  </si>
  <si>
    <t>Southport</t>
  </si>
  <si>
    <t>Chebeague Island</t>
  </si>
  <si>
    <t>Stockton Springs</t>
  </si>
  <si>
    <t>Bangor</t>
  </si>
  <si>
    <t>MI</t>
  </si>
  <si>
    <t>New Mexico Office of the Secretary of State Bureau of Elections</t>
  </si>
  <si>
    <t>Unity</t>
  </si>
  <si>
    <t>Beans Grant</t>
  </si>
  <si>
    <t>Oklahoma State Election Board</t>
  </si>
  <si>
    <t>Sugar Hill</t>
  </si>
  <si>
    <t>Machias</t>
  </si>
  <si>
    <t>Phillipston</t>
  </si>
  <si>
    <t>Archer</t>
  </si>
  <si>
    <t>Henry</t>
  </si>
  <si>
    <t>Cornwall</t>
  </si>
  <si>
    <t>Moniteau</t>
  </si>
  <si>
    <t>Darlington</t>
  </si>
  <si>
    <t>Tuscola</t>
  </si>
  <si>
    <t>Stanly</t>
  </si>
  <si>
    <t>Stokes</t>
  </si>
  <si>
    <t>P Home State</t>
  </si>
  <si>
    <t>Nottingham</t>
  </si>
  <si>
    <t>Dixie</t>
  </si>
  <si>
    <t>Brantley</t>
  </si>
  <si>
    <t>Brooks</t>
  </si>
  <si>
    <t>Democratic-F.L.</t>
  </si>
  <si>
    <t>Griggs</t>
  </si>
  <si>
    <t>Desoto</t>
  </si>
  <si>
    <t>Mountrail</t>
  </si>
  <si>
    <t>2008T</t>
  </si>
  <si>
    <t>Northwest Aroostook</t>
  </si>
  <si>
    <t>Dodge</t>
  </si>
  <si>
    <t>Blue Earth</t>
  </si>
  <si>
    <t>Nantucket</t>
  </si>
  <si>
    <t>Eden</t>
  </si>
  <si>
    <t>King George</t>
  </si>
  <si>
    <t>R</t>
  </si>
  <si>
    <t>Labette</t>
  </si>
  <si>
    <t>Utah State Elections Office</t>
  </si>
  <si>
    <t>First Place</t>
  </si>
  <si>
    <t>Chariton</t>
  </si>
  <si>
    <t>Libertarian FL</t>
  </si>
  <si>
    <t>Green-Rainbow</t>
  </si>
  <si>
    <t>U.S. Taxpayers</t>
  </si>
  <si>
    <t>Natural Law</t>
  </si>
  <si>
    <t>Constitution FL</t>
  </si>
  <si>
    <t>Mathews</t>
  </si>
  <si>
    <t>Water Area</t>
  </si>
  <si>
    <t>Limington</t>
  </si>
  <si>
    <t>gore</t>
  </si>
  <si>
    <t>County</t>
  </si>
  <si>
    <t>Peru</t>
  </si>
  <si>
    <t>Dorset</t>
  </si>
  <si>
    <t>Derby</t>
  </si>
  <si>
    <t>Swain</t>
  </si>
  <si>
    <t>Cutts Grant</t>
  </si>
  <si>
    <t>Middletown Springs</t>
  </si>
  <si>
    <t>Blanchard</t>
  </si>
  <si>
    <t>Newbury</t>
  </si>
  <si>
    <t>DeWitt</t>
  </si>
  <si>
    <t>Waitsfield</t>
  </si>
  <si>
    <t>Voting District</t>
  </si>
  <si>
    <t>Weybridge</t>
  </si>
  <si>
    <t>Aiken</t>
  </si>
  <si>
    <t>Foard</t>
  </si>
  <si>
    <t>Ripley</t>
  </si>
  <si>
    <t>Sumner</t>
  </si>
  <si>
    <t>Pamlico</t>
  </si>
  <si>
    <t>Maine</t>
  </si>
  <si>
    <t>Warren's gore</t>
  </si>
  <si>
    <t>Austin</t>
  </si>
  <si>
    <t>Chittenden</t>
  </si>
  <si>
    <t>Grand Isle</t>
  </si>
  <si>
    <t>Rumford</t>
  </si>
  <si>
    <t>Sabattus</t>
  </si>
  <si>
    <t>Edmonson</t>
  </si>
  <si>
    <t>Meddybemps</t>
  </si>
  <si>
    <t>Hiram</t>
  </si>
  <si>
    <t>Hermon</t>
  </si>
  <si>
    <t>Lewis town</t>
  </si>
  <si>
    <t>Glastenbury town</t>
  </si>
  <si>
    <t>Leflore</t>
  </si>
  <si>
    <t>Gates</t>
  </si>
  <si>
    <t>Southeast Piscataquis</t>
  </si>
  <si>
    <t>Seboomook Lake</t>
  </si>
  <si>
    <t>Collier</t>
  </si>
  <si>
    <t>Gooding</t>
  </si>
  <si>
    <t>Nebraska Secretary of State Election Administration</t>
  </si>
  <si>
    <t>Coventry</t>
  </si>
  <si>
    <t>Guildhall</t>
  </si>
  <si>
    <t>District 20</t>
  </si>
  <si>
    <t>Tuscaloosa</t>
  </si>
  <si>
    <t>Westmanland</t>
  </si>
  <si>
    <t>Woodruff</t>
  </si>
  <si>
    <t>Independent of Cumberland July 1, 2007</t>
  </si>
  <si>
    <t>Onslow</t>
  </si>
  <si>
    <t>Colorado Secretary of State Elections Center</t>
  </si>
  <si>
    <t>Schoharie</t>
  </si>
  <si>
    <t>New Portland</t>
  </si>
  <si>
    <t>Bryan</t>
  </si>
  <si>
    <t>Louisa</t>
  </si>
  <si>
    <t>Dona Ana</t>
  </si>
  <si>
    <t>Harpswell</t>
  </si>
  <si>
    <t>Niobrara</t>
  </si>
  <si>
    <t>Kit Carson</t>
  </si>
  <si>
    <t>Amelia</t>
  </si>
  <si>
    <t>Temple</t>
  </si>
  <si>
    <t>Yarmouth</t>
  </si>
  <si>
    <t>Willard Mitt Romney</t>
  </si>
  <si>
    <t>Paul Ryan</t>
  </si>
  <si>
    <t>Romney</t>
  </si>
  <si>
    <t>Gary Johnson</t>
  </si>
  <si>
    <t>James P. Gray</t>
  </si>
  <si>
    <t>James N. Clymer</t>
  </si>
  <si>
    <t>Goode</t>
  </si>
  <si>
    <t>Jill Stein</t>
  </si>
  <si>
    <t>Cheri Honkala</t>
  </si>
  <si>
    <t>Stein</t>
  </si>
  <si>
    <t>Peta Lindsay</t>
  </si>
  <si>
    <t>Yari Osorio</t>
  </si>
  <si>
    <t>Lindsay</t>
  </si>
  <si>
    <t>James Harris</t>
  </si>
  <si>
    <t>Justice</t>
  </si>
  <si>
    <t>Ross C. 'Rocky' Anderson</t>
  </si>
  <si>
    <t>Luis J. Rodriguez</t>
  </si>
  <si>
    <t>American Ind.</t>
  </si>
  <si>
    <t>Thomas Hoefling</t>
  </si>
  <si>
    <t>Robert Ornelas</t>
  </si>
  <si>
    <t>Hoefling</t>
  </si>
  <si>
    <t>Peace &amp; Freedom</t>
  </si>
  <si>
    <t>Roseanne Barr</t>
  </si>
  <si>
    <t>Cindy Sheehan</t>
  </si>
  <si>
    <t>Ind. American</t>
  </si>
  <si>
    <t>Democratic-NPL</t>
  </si>
  <si>
    <t>Maura Deluca</t>
  </si>
  <si>
    <t>Grassroots</t>
  </si>
  <si>
    <t>Jim Carlson</t>
  </si>
  <si>
    <t>George McMahon</t>
  </si>
  <si>
    <t>Dean Morstad</t>
  </si>
  <si>
    <t>Josh Franke-Hyland</t>
  </si>
  <si>
    <t>Const. Government</t>
  </si>
  <si>
    <t>Morstad</t>
  </si>
  <si>
    <t>Carlson</t>
  </si>
  <si>
    <t>IA Green</t>
  </si>
  <si>
    <t>Stefanie Beacham</t>
  </si>
  <si>
    <t>Jerry Litzel</t>
  </si>
  <si>
    <t>Jim Litzel</t>
  </si>
  <si>
    <t>Litzel</t>
  </si>
  <si>
    <t>Virgil H. Goode, Jr.</t>
  </si>
  <si>
    <t>Randall Terry</t>
  </si>
  <si>
    <t>No Party Affiliation</t>
  </si>
  <si>
    <t>American Const.</t>
  </si>
  <si>
    <t>Socialist USA</t>
  </si>
  <si>
    <t>Stewart Alexander</t>
  </si>
  <si>
    <t>Alex Mendoza</t>
  </si>
  <si>
    <t>America's Party</t>
  </si>
  <si>
    <t>Jonathan D. Ellis</t>
  </si>
  <si>
    <t>Filberto Ramirez, Jr.</t>
  </si>
  <si>
    <t>American Third Position</t>
  </si>
  <si>
    <t>Merlin Miller</t>
  </si>
  <si>
    <t>Harry V. Bertram</t>
  </si>
  <si>
    <t>Sheila Tittle</t>
  </si>
  <si>
    <t>Matthew A. Turner</t>
  </si>
  <si>
    <t>Tittle</t>
  </si>
  <si>
    <t>Socialist Equality</t>
  </si>
  <si>
    <t>Jerry White</t>
  </si>
  <si>
    <t>Phyllis Scherrer</t>
  </si>
  <si>
    <t>Missy R. Smith</t>
  </si>
  <si>
    <t>NJ Justice</t>
  </si>
  <si>
    <t>Jeff Boss</t>
  </si>
  <si>
    <t>Bob Pasternak</t>
  </si>
  <si>
    <t>NSA Did 911</t>
  </si>
  <si>
    <t>Virginia D. Abernethy</t>
  </si>
  <si>
    <t>Justice FL</t>
  </si>
  <si>
    <t>America's Party FL</t>
  </si>
  <si>
    <t>Andre Barnett</t>
  </si>
  <si>
    <t>Kenneth Cross</t>
  </si>
  <si>
    <t>Barnett</t>
  </si>
  <si>
    <t>Toby Davis</t>
  </si>
  <si>
    <t>Lowell 'Jack' Fellure</t>
  </si>
  <si>
    <t>Fellure</t>
  </si>
  <si>
    <t>Barbara Dale Washer</t>
  </si>
  <si>
    <t>Washer</t>
  </si>
  <si>
    <t>Nonparty</t>
  </si>
  <si>
    <t>Maura DeLuca</t>
  </si>
  <si>
    <t>Ben Manski</t>
  </si>
  <si>
    <t>UT Justice</t>
  </si>
  <si>
    <t>Chuck Baldwin</t>
  </si>
  <si>
    <t>Joseph Martin</t>
  </si>
  <si>
    <t>Progressive</t>
  </si>
  <si>
    <t>Kenneth L. Gibbs</t>
  </si>
  <si>
    <t>Will Christensen</t>
  </si>
  <si>
    <t>Ken Gibbs</t>
  </si>
  <si>
    <t>Gibbs</t>
  </si>
  <si>
    <t>Christensen</t>
  </si>
  <si>
    <t>AL Democratic</t>
  </si>
  <si>
    <t>AL Republican</t>
  </si>
  <si>
    <t>Green Independent</t>
  </si>
  <si>
    <t>Marjorie Smith</t>
  </si>
  <si>
    <t>Howie Hawkins</t>
  </si>
  <si>
    <t>Obama Vote is the Fusion of Democratic and Working Families Parties</t>
  </si>
  <si>
    <t>Romney Vote is the Fusion of Republican and Conservative Parties</t>
  </si>
  <si>
    <t>Cathy L. Toole</t>
  </si>
  <si>
    <t>Thomas A. Cary</t>
  </si>
  <si>
    <t>Jill Ann Reed</t>
  </si>
  <si>
    <t>Josh Franke- Hyland</t>
  </si>
  <si>
    <t>None of these Candidates</t>
  </si>
  <si>
    <t>None</t>
  </si>
  <si>
    <t>http://www.voteresults.org/default1112.asp</t>
  </si>
  <si>
    <t>Web</t>
  </si>
  <si>
    <t>http://www.electionreturns.state.pa.us/ElectionsInformation.aspx?FunctionID=15&amp;ElectionID=53&amp;OfficeID=1</t>
  </si>
  <si>
    <t>http://staticresults.sos.la.gov/11062012/11062012_46257.html</t>
  </si>
  <si>
    <t>http://enr.sos.mo.gov/ENR/Views/TabularData.aspx?TabSRace=SpecifyARace%5ERaces%5E0%5E0%5E0%5EPresident,%20Vice%20President%5E011656688155</t>
  </si>
  <si>
    <t>http://www.elections.alaska.gov/results/12GENR/index.shtml</t>
  </si>
  <si>
    <t>http://results.sos.nd.gov/resultsCTY.aspx?text=Race&amp;type=SW&amp;rid=4949&amp;osn=100&amp;map=CTY</t>
  </si>
  <si>
    <t>http://electionresults.sd.gov/resultsCTY.aspx?type=SWR&amp;rid=4265&amp;osn=100</t>
  </si>
  <si>
    <t>Gloria La Riva is a stand-in Presidential Candidate for Peta Lindsay</t>
  </si>
  <si>
    <t>http://soswy.state.wy.us/Elections/Docs/2012/Results/General/2012_Statewide_Candidates_Summary.pdf</t>
  </si>
  <si>
    <t>http://electionresults.sos.ne.gov/resultsCTY.aspx?type=SW&amp;rid=650&amp;osn=101&amp;map=CTY</t>
  </si>
  <si>
    <t>http://electionresults.virginia.gov/resultsCTY.aspx?type=PRE&amp;rid=3545232527424045364&amp;osn=0&amp;map=CTY</t>
  </si>
  <si>
    <t>http://www.ri.gov/election/results/2012/general_election/</t>
  </si>
  <si>
    <t>November 06, 2012 General Election Results - President/Vice President - County Results</t>
  </si>
  <si>
    <t>http://vote.wa.gov/results/current/President-Vice-President_ByCounty.html</t>
  </si>
  <si>
    <t>http://results.enr.clarityelections.com/AR/42843/110883/en/summary.html</t>
  </si>
  <si>
    <t>http://vote.sos.ca.gov/returns/president/</t>
  </si>
  <si>
    <t>http://www.in.gov/apps/sos/election/general/general2012?page=district&amp;countyID=-1&amp;officeID=36&amp;districtID=937&amp;candidate=</t>
  </si>
  <si>
    <t>Indiana General Election, November 6, 2012 President</t>
  </si>
  <si>
    <t>http://miboecfr.nictusa.com/election/results/12GEN/01000000.html</t>
  </si>
  <si>
    <t>http://apps.sos.wv.gov/elections/results/results.aspx?year=2012&amp;eid=13&amp;county=Statewide&amp;type=Unofficial</t>
  </si>
  <si>
    <t>http://www.sos.ks.gov/ent/kssos_ent.html</t>
  </si>
  <si>
    <t>President of the United States - 2012 General Election</t>
  </si>
  <si>
    <t>http://sos.nh.gov/2012PresGen.aspx?id=28014</t>
  </si>
  <si>
    <t>Federal</t>
  </si>
  <si>
    <t>http://vermont-elections.org/elections1/2012ElectionResults/2012_election_info.html</t>
  </si>
  <si>
    <t>√</t>
  </si>
  <si>
    <t>Complete Official Results &amp; Voter Turnout November 6, 2012 General Election</t>
  </si>
  <si>
    <t>Ferrisburgh</t>
  </si>
  <si>
    <t>Enosburgh</t>
  </si>
  <si>
    <t>Alburgh</t>
  </si>
  <si>
    <t>State Of Delaware Elections System Official Election Results General Elections - 11/06/12 Statewide Offices By County</t>
  </si>
  <si>
    <t>http://elections.delaware.gov/results/html/stwoff_kns.shtml</t>
  </si>
  <si>
    <t>Blank/Under</t>
  </si>
  <si>
    <t>Void/Over</t>
  </si>
  <si>
    <t>Statewide Candidates Official Summary Wyoming General Election - November 6, 2012</t>
  </si>
  <si>
    <t>General Election November 6, 2012 Official Results President of the United States</t>
  </si>
  <si>
    <t>http://results.enr.clarityelections.com/GA/42277/112167/en/reports.html</t>
  </si>
  <si>
    <t>Election Results by Parish Official Results for Election Date: 11/06/2012 Presidential Electors</t>
  </si>
  <si>
    <t>http://electionresults.sos.iowa.gov/resultsSW.aspx?type=FED&amp;map=CTY</t>
  </si>
  <si>
    <t>X</t>
  </si>
  <si>
    <t>Knill</t>
  </si>
  <si>
    <t xml:space="preserve">Official Results General Election - November 6, 2012  </t>
  </si>
  <si>
    <t>Access Date</t>
  </si>
  <si>
    <t>Official Results General Election - November 6, 2012 President &amp; Vice-President of the United States</t>
  </si>
  <si>
    <t>http://sdsos.gov/content/html/elections/electvoterpdfs/2012/OfficialGeneralElectionStateCanvass.pdf</t>
  </si>
  <si>
    <t>2012 General Election Official Results President and Vice President</t>
  </si>
  <si>
    <t>http://www.enr-scvotes.org/SC/42513/113010/en/summary.html</t>
  </si>
  <si>
    <t>2012 General Election November 6, 2012 Official Results President of the United States</t>
  </si>
  <si>
    <t>http://enight.elections.myflorida.com/FederalOffices/President/</t>
  </si>
  <si>
    <t>Coniglio / Walsh (WRI)</t>
  </si>
  <si>
    <t>Durham / Lopez (WRI)</t>
  </si>
  <si>
    <t>Magee / Harney (WRI)</t>
  </si>
  <si>
    <t>Official Results General Election  —  November 6, 2012</t>
  </si>
  <si>
    <t>http://www.ok.gov/elections/support/ok_results_cnty_csv.zip</t>
  </si>
  <si>
    <t>Arkansas State General Election November 6, 2012 Official Results U.S. President and Vice President</t>
  </si>
  <si>
    <t>State of Hawaii Statement of Vote Hawaii General 2012 November 06, 2012 - President and Vice President pp. 20-21</t>
  </si>
  <si>
    <t>http://hawaii.gov/elections/results/2012/general/elections/results/2012/general/files/SOV.pdf</t>
  </si>
  <si>
    <t>Other WI</t>
  </si>
  <si>
    <t>Reverend Merepeace-Msmere</t>
  </si>
  <si>
    <t>Gerald L. Warner</t>
  </si>
  <si>
    <t>Chance White</t>
  </si>
  <si>
    <t>Santa Claus</t>
  </si>
  <si>
    <t>Ronald C. Hobbs</t>
  </si>
  <si>
    <t>http://www.sos.idaho.gov/elect/RESULTS/2012/General/12%20Gen_fed_cnty.xls</t>
  </si>
  <si>
    <t>Idaho Election Results 2012 General Election US President</t>
  </si>
  <si>
    <t>Ben Ysursa,</t>
  </si>
  <si>
    <t>Secretary of State</t>
  </si>
  <si>
    <t>Spreadsheet</t>
  </si>
  <si>
    <t>David C. Byrne</t>
  </si>
  <si>
    <t>Darrell Hykes</t>
  </si>
  <si>
    <t>Erin Kent Magee</t>
  </si>
  <si>
    <t>http://elections.utah.gov/Media/Default/2012%20Canvass/2012%20General%20Canvass%20Report.xlsx</t>
  </si>
  <si>
    <t>2012 General Election Canvass Report</t>
  </si>
  <si>
    <t>Stephen Durham, Christina Lopez</t>
  </si>
  <si>
    <t>Justin Myers</t>
  </si>
  <si>
    <t>2012 Official Michigan General Election Results President of the United States</t>
  </si>
  <si>
    <t>Options</t>
  </si>
  <si>
    <t>Official results: Presidential Electors For</t>
  </si>
  <si>
    <t>2012 Official Statewide General Election Results November 6, 2012 President and Vice President of the United States</t>
  </si>
  <si>
    <t>http://www.nvsos.gov/soselectionpages/results/2012STatewideGeneral/ElectionSummary.aspx</t>
  </si>
  <si>
    <t>Briscoe/ Ogle Democratic (Write In)</t>
  </si>
  <si>
    <t>Dennis Knill Democratic (Write In)</t>
  </si>
  <si>
    <t>Matthew Lydick Republican (Write In)</t>
  </si>
  <si>
    <t>Barbara A. Prokopich Republican (Write In)</t>
  </si>
  <si>
    <t>Santa Claus Independent (Write In)</t>
  </si>
  <si>
    <t>Bruce Mlynski Independent (Write In)</t>
  </si>
  <si>
    <t>Kevin M. Thorne Independent (Write In)</t>
  </si>
  <si>
    <t>James Clymer Constitution (Write In)</t>
  </si>
  <si>
    <t>Durham/ Lopez Other (Write In)</t>
  </si>
  <si>
    <t>Leon Leo Ray Other (Write In)</t>
  </si>
  <si>
    <t>Michael David Boyles Unaffiliated (Write In)</t>
  </si>
  <si>
    <t>Theodis (Ted) Brown, Sr. Unaffiliated (Write In)</t>
  </si>
  <si>
    <t>Chehade/ McAllister Unaffiliated (Write In)</t>
  </si>
  <si>
    <t>David M. Crosby Unaffiliated (Write In)</t>
  </si>
  <si>
    <t>Fred Donald Dickson, Jr. Unaffiliated (Write In)</t>
  </si>
  <si>
    <t>Robert William Dietz Unaffiliated (Write In)</t>
  </si>
  <si>
    <t>Dwight Kenneth French Unaffiliated (Write In)</t>
  </si>
  <si>
    <t>Darrell Hykes Unaffiliated (Write In)</t>
  </si>
  <si>
    <t>Nelson Keyton Unaffiliated (Write In)</t>
  </si>
  <si>
    <t>Deonia Neveu Unaffiliated (Write In)</t>
  </si>
  <si>
    <t>Terrance James O'Hara Unaffiliated (Write In)</t>
  </si>
  <si>
    <t>Cecil James Roth Unaffiliated (Write In)</t>
  </si>
  <si>
    <t>http://www.elections.state.md.us/elections/2012/results/general/gen_detail_results_2012_4_BOT001-.html</t>
  </si>
  <si>
    <t>Official 2012 Presidential General Election results for President of the United States</t>
  </si>
  <si>
    <t>Stephen Durham Christina Lopez</t>
  </si>
  <si>
    <t>Dennis Kniss David Gilder</t>
  </si>
  <si>
    <t>Louis Todd House Suzanne D. House</t>
  </si>
  <si>
    <t>November 6, 2012 Official 2012 General Election Results For the office of President and Vice President of the United States</t>
  </si>
  <si>
    <t>http://elect.ky.gov/SiteCollectionDocuments/Election%20Results/2010-2019/2012/2012genresults.pdf</t>
  </si>
  <si>
    <t>Statement of Votes Cast - Official</t>
  </si>
  <si>
    <t>http://electionresults.sos.state.mn.us/ENR/Results/MediaResult/1?mediafileid=51</t>
  </si>
  <si>
    <t>State General Election Tuesday, November 6, 2012 Presidential By County</t>
  </si>
  <si>
    <t>G.A.B. Canvass Reporting System County by County Report 2012 Presidential and General Election -  President of the United States</t>
  </si>
  <si>
    <t>http://gab.wi.gov/sites/default/files/County%20by%20County_11.6.12%20Gen%20Election_all%20ofices.xls</t>
  </si>
  <si>
    <t>Wisconsin Government Accountability Board</t>
  </si>
  <si>
    <t>2012 Statewide General Election Canvass President and Vice President</t>
  </si>
  <si>
    <t>http://sos.mt.gov/elections/2012/2012_General_Canvass.pdf</t>
  </si>
  <si>
    <t>Official Election Results District of Columbia General and Special Election - November 6, 2012</t>
  </si>
  <si>
    <t>Lopez</t>
  </si>
  <si>
    <t>Dummett</t>
  </si>
  <si>
    <t xml:space="preserve"> Andover Twps</t>
  </si>
  <si>
    <t xml:space="preserve"> Aurora Twps</t>
  </si>
  <si>
    <t xml:space="preserve"> Beaver Cove Twps</t>
  </si>
  <si>
    <t xml:space="preserve"> Beddington Twps</t>
  </si>
  <si>
    <t xml:space="preserve"> Cooper Twps</t>
  </si>
  <si>
    <t>E</t>
  </si>
  <si>
    <t xml:space="preserve"> East Millinocket Twps</t>
  </si>
  <si>
    <t xml:space="preserve"> Eustis Twps</t>
  </si>
  <si>
    <t>Elliottsville</t>
  </si>
  <si>
    <t>Was T8 SD</t>
  </si>
  <si>
    <t>Fletcher's Landing</t>
  </si>
  <si>
    <t xml:space="preserve"> Fort Kent Twps</t>
  </si>
  <si>
    <t xml:space="preserve"> Franklin Twps</t>
  </si>
  <si>
    <t xml:space="preserve"> Great Pond Twps</t>
  </si>
  <si>
    <t xml:space="preserve"> Greenville Twps</t>
  </si>
  <si>
    <t xml:space="preserve"> Highland Twps</t>
  </si>
  <si>
    <t>Lang</t>
  </si>
  <si>
    <t>Mattamiscontis</t>
  </si>
  <si>
    <t xml:space="preserve"> Mattawamkeag Twps</t>
  </si>
  <si>
    <t xml:space="preserve"> Medway Twps</t>
  </si>
  <si>
    <t xml:space="preserve"> Millinocket Twps</t>
  </si>
  <si>
    <t xml:space="preserve"> Moro Twps</t>
  </si>
  <si>
    <t>Orneville</t>
  </si>
  <si>
    <t xml:space="preserve"> Rangeley Twps</t>
  </si>
  <si>
    <t>Spring Lake</t>
  </si>
  <si>
    <t xml:space="preserve"> Wilton Twps</t>
  </si>
  <si>
    <t xml:space="preserve"> Wesley Twps</t>
  </si>
  <si>
    <t xml:space="preserve"> Weld Twps</t>
  </si>
  <si>
    <t xml:space="preserve"> Van Buren Twps</t>
  </si>
  <si>
    <t>T7 SD</t>
  </si>
  <si>
    <t>TD R2</t>
  </si>
  <si>
    <t>T10 SD</t>
  </si>
  <si>
    <t>T11 R4</t>
  </si>
  <si>
    <t>T12 R13</t>
  </si>
  <si>
    <t>T15 R6</t>
  </si>
  <si>
    <t>T15 R9</t>
  </si>
  <si>
    <t>Ron Paul</t>
  </si>
  <si>
    <t>Absentee</t>
  </si>
  <si>
    <t>General Election - November 6, 2012 Tabulation of the Vote U.S. President</t>
  </si>
  <si>
    <t>http://www.maine.gov/sos/cec/elec/2012/2012presmuni.xls</t>
  </si>
  <si>
    <t>Alexis Logsdon</t>
  </si>
  <si>
    <t>Statement of Vote Presidential Electors For</t>
  </si>
  <si>
    <t>http://www.statementofvote-sots.ct.gov/StatementOfVote/WebModules/ReportsLink/OfficeTitle.aspx</t>
  </si>
  <si>
    <t>incomplete</t>
  </si>
  <si>
    <t>State of Arizona Official Canvass 2012 General Election - November 6, 2012</t>
  </si>
  <si>
    <t>http://www.azsos.gov/election/2012/General/Canvass2012GE.pdf</t>
  </si>
  <si>
    <t>Write-ins from http://results.enr.clarityelections.com/AZ/42050/110759/Web01/en/summary.html</t>
  </si>
  <si>
    <t>Certification - Total Votes Reported by County for the 2012 General Election United States President and Vice President</t>
  </si>
  <si>
    <t>http://www.sos.ms.gov/elections/electionresults/2012General/certified%20results/President%20and%20Vice%20President.pdf</t>
  </si>
  <si>
    <t>Tom Cary</t>
  </si>
  <si>
    <t>Paul Chehade</t>
  </si>
  <si>
    <t>Jim Clymer</t>
  </si>
  <si>
    <t>Stephen Durham</t>
  </si>
  <si>
    <t>Jonathan Ellis</t>
  </si>
  <si>
    <t>Stephen James Frost</t>
  </si>
  <si>
    <t>Michael Hawkins</t>
  </si>
  <si>
    <t>Dennis Knill</t>
  </si>
  <si>
    <t>Lynn Maxwell</t>
  </si>
  <si>
    <t>Barbara Prokopich</t>
  </si>
  <si>
    <t>Cecil Roth</t>
  </si>
  <si>
    <t>James T. Struck</t>
  </si>
  <si>
    <t>Roy Wayne Tyree</t>
  </si>
  <si>
    <t>Official Vote November 6, 2012 General Election - President and Vice President of the United States</t>
  </si>
  <si>
    <t>http://www.elections.il.gov/docdisplay.aspx?doc=Downloads/ElectionInformation/VoteTotals/2012GEOfficialVote.pdf</t>
  </si>
  <si>
    <t>pp. 5-24</t>
  </si>
  <si>
    <t>Rupert T. Borgsmiller Executive Director</t>
  </si>
  <si>
    <t>http://oregonvotes.org/doc/history/nov62012/G12_Abstract.pdf</t>
  </si>
  <si>
    <t>November 6, 2012, General Election Abstract of Votes United States President</t>
  </si>
  <si>
    <t>http://www.sos.state.al.us/downloads/election/2012/general/2012GeneralResults-AllStateAndFederalOfficesAndAmendments-WithoutWrite-inAppendix.pdf</t>
  </si>
  <si>
    <t>State of Alabama Canvass of Results General Election November 6, 2012 - For President and Vice-President of the United States</t>
  </si>
  <si>
    <t>Official Election Returns State of Missouri - General Election, Tuesday, November 06, 2012 As announced by the Board of State Canvassers on Wednesday, December 05, 2012</t>
  </si>
  <si>
    <t>http://elections.sos.state.tx.us/elchist.exe</t>
  </si>
  <si>
    <t>2012 General Election 11/6/2012 President/Vice President</t>
  </si>
  <si>
    <t>Avery Ayers/Alejandrina Cabrera</t>
  </si>
  <si>
    <t>Thaddaus Hill/Gordon F. Bailey</t>
  </si>
  <si>
    <t>http://results.enr.clarityelections.com/CO/43032/113865/en/summary.html</t>
  </si>
  <si>
    <t>Overview of Official Results for 2012 General Election</t>
  </si>
  <si>
    <t>Daniels, Susan (WI)</t>
  </si>
  <si>
    <t>Vargo, Mike (WI)</t>
  </si>
  <si>
    <t>November 6, 2012 General Election Official Results President and Vice President</t>
  </si>
  <si>
    <t>https://www.voterinfo.sbe.virginia.gov/election/DATA/2012/68C30477-AAF2-46DD-994E-5D3BE8A89C9B/Official/1_l_1323CEA4-0C91-4BA4-BEC1-ECF0B10F499F_s.shtml</t>
  </si>
  <si>
    <t>Official List Candidates for President For GENERAL ELECTION 11/06/2012 Election</t>
  </si>
  <si>
    <t>Official Results President and Vice President of the United States</t>
  </si>
  <si>
    <t>http://results.enr.clarityelections.com/NC/42923/113873/Web01/en/summary.html</t>
  </si>
  <si>
    <t>Nom. By Petition</t>
  </si>
  <si>
    <t>http://sos.iowa.gov/elections/pdf/2012/general/canvsummary.pdf</t>
  </si>
  <si>
    <t>2012 General Election Canvass Summary</t>
  </si>
  <si>
    <t>Obama (Dem)</t>
  </si>
  <si>
    <t>Obama (WF)</t>
  </si>
  <si>
    <t>Romney ( C)</t>
  </si>
  <si>
    <t>Romney ( R)</t>
  </si>
  <si>
    <t>Scattering</t>
  </si>
  <si>
    <t>Version</t>
  </si>
  <si>
    <t>This spreadsheet is for personal use and may not be redistributed in whole or in part.</t>
  </si>
  <si>
    <t>Corrected figures for Waterbury in New Haven County per town report</t>
  </si>
  <si>
    <t>Updated to Official</t>
  </si>
  <si>
    <t>South</t>
  </si>
  <si>
    <t>Updated Statewide total to Official</t>
  </si>
  <si>
    <t>General Updates</t>
  </si>
  <si>
    <t>Mulit</t>
  </si>
  <si>
    <t>Multi</t>
  </si>
  <si>
    <t>Update</t>
  </si>
  <si>
    <t>Updated Data</t>
  </si>
  <si>
    <t>General Updates and corrections;  added write-in votes in several states</t>
  </si>
  <si>
    <t>Statement of Vote November 6, 2012, General Election President pp17-22</t>
  </si>
  <si>
    <t>Canvass of Returns of General Election Held on November 6, 2012 - State of New Mexico</t>
  </si>
  <si>
    <t>http://www.sos.state.nm.us/uploads/files/2012%20Statewide%20General%20Results.pdf</t>
  </si>
  <si>
    <t>2012 General Election Tuesday, November 06, 2012 Official Returns President of the United States by County</t>
  </si>
  <si>
    <t>November 6, 2012 General Election Official Results - President by County</t>
  </si>
  <si>
    <t>http://www.tn.gov/sos/election/results/2012-11/USPresidentCountyTotals.pdf</t>
  </si>
  <si>
    <t>Updated - Not Official</t>
  </si>
  <si>
    <t>Bush/Natvig</t>
  </si>
  <si>
    <t>2012 General Election Results by county</t>
  </si>
  <si>
    <t>http://www.kssos.org/elections/12elec/2012_General_Election_Results_by_County.xlsx</t>
  </si>
  <si>
    <t>Official Results of Nebraska General Election - November 6, 2012 For President of the United States pp8-9</t>
  </si>
  <si>
    <t>http://www.sos.ne.gov/elec/2012/pdf/2012-general-canvass.pdf</t>
  </si>
  <si>
    <t>General Election - November 6, 2012 Official Results U.S. President</t>
  </si>
  <si>
    <t>Updated to Amended Official (Romney in Waupaca County less 3000 votes)</t>
  </si>
  <si>
    <t>Prokopich</t>
  </si>
  <si>
    <t>Added qualified write-in votes</t>
  </si>
  <si>
    <t>Updated Results for Douglas County</t>
  </si>
  <si>
    <t>Added statewide qualified write-in votes (not available by county)</t>
  </si>
  <si>
    <t>Total WI</t>
  </si>
  <si>
    <t xml:space="preserve">PD43+ Massachusetts Election Statistics 2012 President General Election </t>
  </si>
  <si>
    <t>http://ma.electionstats.com/elections/view/22515/</t>
  </si>
  <si>
    <t>Corrected write-ins column total (subtracted out state-wide qualified write-in vote)</t>
  </si>
  <si>
    <t>Amended results in several counties per county election agencies.</t>
  </si>
  <si>
    <t>Corrected Write-in Vote for Hoefling in Kent County</t>
  </si>
  <si>
    <t>Removed partial write-in votes for candidates - need to find more complete tally.</t>
  </si>
  <si>
    <t>em</t>
  </si>
  <si>
    <t>http://nj.gov/state/elections/2012-results/2012-official-general-results-president-020513.pdf</t>
  </si>
  <si>
    <t>Updated to Amended Official</t>
  </si>
  <si>
    <t>Updated to Amended Certified</t>
  </si>
  <si>
    <t>Updated county and town level data to offiical.</t>
  </si>
  <si>
    <t>Allocated 534 write-in votes to Virgil Goode per NC SoS</t>
  </si>
  <si>
    <t>http://www.sos.state.oh.us/sos/upload/elections/2012/gen/FinalResults.xlsx</t>
  </si>
  <si>
    <t>Updated Official Results</t>
  </si>
  <si>
    <t>&lt;- expand at left</t>
  </si>
  <si>
    <t>Data in tabs below</t>
  </si>
  <si>
    <t>Corrected double-counted data in Wilson County</t>
  </si>
  <si>
    <t>2012 Election Results General Election Results - (Certification amended April 9, 2013)</t>
  </si>
  <si>
    <t>http://www.elections.ny.gov/NYSBOE/elections/2012/General/President_04-09-2013.pdf</t>
  </si>
  <si>
    <t>Updated New York per amended report April 9, 2013</t>
  </si>
  <si>
    <t>Updated Kings County per amended report from NYC BOE 7/2/13</t>
  </si>
  <si>
    <t>Changed Town FIPS codes for T10 SD, T11 R4, T12 R13, T15 R6, T15 R9, and TD R2</t>
  </si>
  <si>
    <t>Changed Maine Elliottsville Town FIPS to 23100 from 23010</t>
  </si>
  <si>
    <t>Corrected Town FIPS code for Chebeague Island to 12300</t>
  </si>
  <si>
    <t>Updated comments to reflect official amended NY results (incorporated recent changes in Kings County)</t>
  </si>
  <si>
    <t>Added two votes for Reed in Mahoning County, 1 each for Terry in Lorain and Trumbull, updated Mike Vargo write-ins, Nelson Keyton write-in removed</t>
  </si>
  <si>
    <t>Removed comments for Clark County - latest Official Results spreadsheet from Ohio SoS includes these amended results.</t>
  </si>
  <si>
    <t>Various</t>
  </si>
  <si>
    <t>Added more unqualified write-in votes as collected from individual county agencies (use option in Notes tab to display on County tab).</t>
  </si>
  <si>
    <t>2012 Abstract of Votes Cast - General Election Results - November 6, 2012 Presidential Electors</t>
  </si>
  <si>
    <t>http://www.sos.state.co.us/pubs/elections/Results/Abstract/2012/booklet.pdf</t>
  </si>
  <si>
    <t>Minor update based on published Colorado Abstract of Votes Cast</t>
  </si>
  <si>
    <t>Erin Magee</t>
  </si>
  <si>
    <t>John Dummett</t>
  </si>
  <si>
    <t>Robert Brown</t>
  </si>
  <si>
    <t>David Crosby</t>
  </si>
  <si>
    <t>Cam Ray Lemley</t>
  </si>
  <si>
    <t>Dennie Knill</t>
  </si>
  <si>
    <t>Rick L. Rogers</t>
  </si>
  <si>
    <t>Added County-level write-in data.</t>
  </si>
  <si>
    <t>Corrected New York write-in calculation formula</t>
  </si>
  <si>
    <t>Updated results for several counties based on individiual county amended reports.</t>
  </si>
  <si>
    <t>Updated data in Walsh County (county recanvassed in April 2013)</t>
  </si>
  <si>
    <t>Updated data for Warrick County (from audit after discovery of missing absentee ballots)</t>
  </si>
  <si>
    <t>Tweak to write-in formula with option on Notes page</t>
  </si>
  <si>
    <t>Added unofficial write-in votes for many more counties. (not 100% complete)</t>
  </si>
  <si>
    <t>(set to 0 to exclude, set to 1 to include)</t>
  </si>
  <si>
    <t>© David Leip 2016 All Rights Reserved.</t>
  </si>
  <si>
    <t>Added unofficial write-in votes for most counties. (not 100% complete)</t>
  </si>
  <si>
    <t>Added unofficial write-in votes in Macomb County</t>
  </si>
  <si>
    <t>Updated Totals Comments</t>
  </si>
  <si>
    <t>Updates to total unofficial write-ins in multiple counties</t>
  </si>
  <si>
    <t>Added unofficial write-ins with show option linked to option on Copyright page</t>
  </si>
  <si>
    <t>Include write-in totals from county reports not reported on statewide reports (note: these tabulations are not fully complete)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</si>
</sst>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0.000"/>
    <numFmt numFmtId="168" formatCode="m/d/yyyy"/>
    <numFmt numFmtId="169" formatCode="0.00000%"/>
    <numFmt numFmtId="170" formatCode="0.000000%"/>
    <numFmt numFmtId="171" formatCode="00"/>
    <numFmt numFmtId="172" formatCode="000"/>
    <numFmt numFmtId="173" formatCode="00000"/>
    <numFmt numFmtId="174" formatCode="d\ mmm\ yyyy"/>
    <numFmt numFmtId="175" formatCode="000000"/>
    <numFmt numFmtId="176" formatCode="0.0"/>
  </numFmts>
  <fonts count="21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  <family val="5"/>
    </font>
    <font>
      <u/>
      <sz val="10"/>
      <color indexed="16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8"/>
      <name val="Geneva"/>
    </font>
    <font>
      <sz val="8"/>
      <name val="Verdana"/>
    </font>
    <font>
      <u/>
      <sz val="10"/>
      <name val="Geneva"/>
    </font>
    <font>
      <sz val="10"/>
      <name val="Geneva"/>
    </font>
    <font>
      <u/>
      <sz val="10"/>
      <color theme="11"/>
      <name val="Geneva"/>
    </font>
    <font>
      <sz val="10"/>
      <color rgb="FFFF6600"/>
      <name val="Geneva"/>
    </font>
    <font>
      <sz val="10"/>
      <color rgb="FFFF0000"/>
      <name val="Geneva"/>
      <family val="2"/>
    </font>
    <font>
      <sz val="10"/>
      <color rgb="FFFF00FF"/>
      <name val="Geneva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726">
    <xf numFmtId="0" fontId="0" fillId="0" borderId="0"/>
    <xf numFmtId="0" fontId="9" fillId="0" borderId="0" applyNumberFormat="0" applyFill="0" applyBorder="0" applyAlignment="0" applyProtection="0">
      <alignment vertical="top"/>
      <protection locked="0"/>
    </xf>
    <xf numFmtId="9" fontId="2" fillId="0" borderId="0" applyFon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171">
    <xf numFmtId="0" fontId="0" fillId="0" borderId="0" xfId="0"/>
    <xf numFmtId="3" fontId="0" fillId="0" borderId="0" xfId="0" applyNumberFormat="1"/>
    <xf numFmtId="10" fontId="0" fillId="0" borderId="0" xfId="0" applyNumberForma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2" applyNumberFormat="1" applyFont="1"/>
    <xf numFmtId="0" fontId="0" fillId="0" borderId="1" xfId="0" applyBorder="1"/>
    <xf numFmtId="0" fontId="7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2" fillId="0" borderId="0" xfId="0" applyFont="1" applyFill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0" fontId="0" fillId="0" borderId="1" xfId="0" applyNumberFormat="1" applyFill="1" applyBorder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2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2" applyNumberFormat="1" applyFont="1"/>
    <xf numFmtId="10" fontId="0" fillId="2" borderId="0" xfId="2" applyNumberFormat="1" applyFont="1" applyFill="1"/>
    <xf numFmtId="10" fontId="0" fillId="0" borderId="0" xfId="2" applyNumberFormat="1" applyFont="1" applyFill="1"/>
    <xf numFmtId="10" fontId="0" fillId="0" borderId="1" xfId="2" applyNumberFormat="1" applyFont="1" applyFill="1" applyBorder="1"/>
    <xf numFmtId="10" fontId="0" fillId="0" borderId="0" xfId="2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2" fillId="0" borderId="0" xfId="0" applyFont="1"/>
    <xf numFmtId="3" fontId="12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0" fillId="0" borderId="0" xfId="0" applyAlignment="1">
      <alignment wrapText="1"/>
    </xf>
    <xf numFmtId="168" fontId="1" fillId="0" borderId="0" xfId="0" applyNumberFormat="1" applyFont="1"/>
    <xf numFmtId="168" fontId="0" fillId="0" borderId="0" xfId="0" applyNumberFormat="1"/>
    <xf numFmtId="0" fontId="6" fillId="0" borderId="0" xfId="0" applyFont="1" applyAlignment="1">
      <alignment horizontal="center"/>
    </xf>
    <xf numFmtId="0" fontId="2" fillId="2" borderId="0" xfId="0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13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3" fontId="12" fillId="0" borderId="0" xfId="0" applyNumberFormat="1" applyFont="1" applyFill="1"/>
    <xf numFmtId="10" fontId="12" fillId="0" borderId="0" xfId="0" applyNumberFormat="1" applyFont="1" applyFill="1"/>
    <xf numFmtId="0" fontId="12" fillId="0" borderId="0" xfId="0" applyFont="1" applyFill="1"/>
    <xf numFmtId="3" fontId="12" fillId="0" borderId="0" xfId="0" applyNumberFormat="1" applyFont="1" applyAlignment="1">
      <alignment horizontal="center"/>
    </xf>
    <xf numFmtId="10" fontId="12" fillId="0" borderId="0" xfId="0" applyNumberFormat="1" applyFont="1"/>
    <xf numFmtId="169" fontId="0" fillId="0" borderId="0" xfId="0" applyNumberFormat="1"/>
    <xf numFmtId="170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14" fontId="2" fillId="0" borderId="0" xfId="0" applyNumberFormat="1" applyFont="1"/>
    <xf numFmtId="0" fontId="1" fillId="0" borderId="1" xfId="0" applyFont="1" applyBorder="1"/>
    <xf numFmtId="0" fontId="2" fillId="0" borderId="0" xfId="0" applyFont="1" applyBorder="1"/>
    <xf numFmtId="10" fontId="2" fillId="2" borderId="0" xfId="0" applyNumberFormat="1" applyFont="1" applyFill="1"/>
    <xf numFmtId="3" fontId="2" fillId="0" borderId="1" xfId="0" applyNumberFormat="1" applyFont="1" applyFill="1" applyBorder="1"/>
    <xf numFmtId="10" fontId="2" fillId="0" borderId="1" xfId="0" applyNumberFormat="1" applyFont="1" applyFill="1" applyBorder="1"/>
    <xf numFmtId="0" fontId="2" fillId="0" borderId="0" xfId="0" applyFont="1" applyFill="1" applyBorder="1"/>
    <xf numFmtId="2" fontId="0" fillId="0" borderId="0" xfId="0" applyNumberFormat="1"/>
    <xf numFmtId="171" fontId="0" fillId="0" borderId="0" xfId="0" applyNumberFormat="1" applyAlignment="1">
      <alignment horizontal="right"/>
    </xf>
    <xf numFmtId="171" fontId="0" fillId="0" borderId="0" xfId="0" applyNumberFormat="1"/>
    <xf numFmtId="172" fontId="2" fillId="0" borderId="0" xfId="0" applyNumberFormat="1" applyFont="1" applyAlignment="1">
      <alignment horizontal="right"/>
    </xf>
    <xf numFmtId="172" fontId="0" fillId="0" borderId="0" xfId="0" applyNumberFormat="1"/>
    <xf numFmtId="173" fontId="0" fillId="0" borderId="0" xfId="0" applyNumberFormat="1" applyAlignment="1">
      <alignment horizontal="right"/>
    </xf>
    <xf numFmtId="174" fontId="2" fillId="0" borderId="0" xfId="0" applyNumberFormat="1" applyFont="1"/>
    <xf numFmtId="171" fontId="2" fillId="0" borderId="0" xfId="0" applyNumberFormat="1" applyFont="1"/>
    <xf numFmtId="173" fontId="0" fillId="0" borderId="0" xfId="0" applyNumberFormat="1"/>
    <xf numFmtId="171" fontId="0" fillId="0" borderId="0" xfId="0" applyNumberFormat="1" applyAlignment="1"/>
    <xf numFmtId="172" fontId="2" fillId="0" borderId="0" xfId="0" applyNumberFormat="1" applyFont="1" applyAlignment="1"/>
    <xf numFmtId="173" fontId="0" fillId="0" borderId="0" xfId="0" applyNumberFormat="1" applyAlignment="1">
      <alignment horizontal="left"/>
    </xf>
    <xf numFmtId="175" fontId="0" fillId="0" borderId="0" xfId="0" applyNumberFormat="1"/>
    <xf numFmtId="14" fontId="0" fillId="0" borderId="0" xfId="0" applyNumberFormat="1"/>
    <xf numFmtId="167" fontId="0" fillId="0" borderId="0" xfId="0" applyNumberFormat="1"/>
    <xf numFmtId="167" fontId="2" fillId="0" borderId="0" xfId="0" applyNumberFormat="1" applyFont="1"/>
    <xf numFmtId="3" fontId="15" fillId="0" borderId="0" xfId="1" applyNumberFormat="1" applyFont="1" applyAlignment="1" applyProtection="1"/>
    <xf numFmtId="3" fontId="16" fillId="0" borderId="0" xfId="0" applyNumberFormat="1" applyFont="1"/>
    <xf numFmtId="0" fontId="0" fillId="0" borderId="0" xfId="0" applyFont="1"/>
    <xf numFmtId="0" fontId="0" fillId="0" borderId="0" xfId="0" applyFont="1" applyBorder="1"/>
    <xf numFmtId="0" fontId="0" fillId="0" borderId="0" xfId="0" applyFont="1" applyAlignment="1">
      <alignment wrapText="1"/>
    </xf>
    <xf numFmtId="0" fontId="0" fillId="0" borderId="0" xfId="0" applyFont="1" applyAlignment="1"/>
    <xf numFmtId="3" fontId="0" fillId="0" borderId="0" xfId="0" applyNumberFormat="1" applyFont="1"/>
    <xf numFmtId="3" fontId="18" fillId="0" borderId="0" xfId="0" applyNumberFormat="1" applyFont="1"/>
    <xf numFmtId="0" fontId="0" fillId="0" borderId="0" xfId="0" applyFont="1" applyFill="1" applyBorder="1"/>
    <xf numFmtId="0" fontId="9" fillId="0" borderId="0" xfId="1" applyAlignment="1" applyProtection="1"/>
    <xf numFmtId="10" fontId="0" fillId="0" borderId="0" xfId="0" applyNumberFormat="1" applyFont="1" applyAlignment="1">
      <alignment horizontal="center"/>
    </xf>
    <xf numFmtId="10" fontId="0" fillId="0" borderId="0" xfId="0" applyNumberFormat="1" applyFont="1"/>
    <xf numFmtId="3" fontId="0" fillId="2" borderId="0" xfId="0" applyNumberFormat="1" applyFill="1" applyBorder="1"/>
    <xf numFmtId="10" fontId="0" fillId="2" borderId="0" xfId="0" applyNumberFormat="1" applyFill="1" applyBorder="1"/>
    <xf numFmtId="3" fontId="0" fillId="3" borderId="0" xfId="0" applyNumberFormat="1" applyFill="1"/>
    <xf numFmtId="10" fontId="0" fillId="3" borderId="0" xfId="0" applyNumberFormat="1" applyFill="1"/>
    <xf numFmtId="173" fontId="19" fillId="0" borderId="0" xfId="0" applyNumberFormat="1" applyFont="1"/>
    <xf numFmtId="176" fontId="0" fillId="0" borderId="0" xfId="0" applyNumberFormat="1"/>
    <xf numFmtId="3" fontId="19" fillId="0" borderId="0" xfId="0" applyNumberFormat="1" applyFont="1"/>
    <xf numFmtId="10" fontId="2" fillId="0" borderId="0" xfId="0" applyNumberFormat="1" applyFont="1" applyAlignment="1">
      <alignment horizontal="center"/>
    </xf>
    <xf numFmtId="3" fontId="20" fillId="0" borderId="0" xfId="0" applyNumberFormat="1" applyFont="1"/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  <xf numFmtId="10" fontId="2" fillId="0" borderId="0" xfId="0" applyNumberFormat="1" applyFont="1" applyAlignment="1">
      <alignment horizontal="center"/>
    </xf>
    <xf numFmtId="0" fontId="2" fillId="0" borderId="0" xfId="0" applyFont="1" applyAlignment="1"/>
  </cellXfs>
  <cellStyles count="1726"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Followed Hyperlink" xfId="503" builtinId="9" hidden="1"/>
    <cellStyle name="Followed Hyperlink" xfId="504" builtinId="9" hidden="1"/>
    <cellStyle name="Followed Hyperlink" xfId="505" builtinId="9" hidden="1"/>
    <cellStyle name="Followed Hyperlink" xfId="506" builtinId="9" hidden="1"/>
    <cellStyle name="Followed Hyperlink" xfId="507" builtinId="9" hidden="1"/>
    <cellStyle name="Followed Hyperlink" xfId="508" builtinId="9" hidden="1"/>
    <cellStyle name="Followed Hyperlink" xfId="509" builtinId="9" hidden="1"/>
    <cellStyle name="Followed Hyperlink" xfId="510" builtinId="9" hidden="1"/>
    <cellStyle name="Followed Hyperlink" xfId="511" builtinId="9" hidden="1"/>
    <cellStyle name="Followed Hyperlink" xfId="512" builtinId="9" hidden="1"/>
    <cellStyle name="Followed Hyperlink" xfId="513" builtinId="9" hidden="1"/>
    <cellStyle name="Followed Hyperlink" xfId="514" builtinId="9" hidden="1"/>
    <cellStyle name="Followed Hyperlink" xfId="515" builtinId="9" hidden="1"/>
    <cellStyle name="Followed Hyperlink" xfId="516" builtinId="9" hidden="1"/>
    <cellStyle name="Followed Hyperlink" xfId="517" builtinId="9" hidden="1"/>
    <cellStyle name="Followed Hyperlink" xfId="518" builtinId="9" hidden="1"/>
    <cellStyle name="Followed Hyperlink" xfId="519" builtinId="9" hidden="1"/>
    <cellStyle name="Followed Hyperlink" xfId="520" builtinId="9" hidden="1"/>
    <cellStyle name="Followed Hyperlink" xfId="521" builtinId="9" hidden="1"/>
    <cellStyle name="Followed Hyperlink" xfId="522" builtinId="9" hidden="1"/>
    <cellStyle name="Followed Hyperlink" xfId="523" builtinId="9" hidden="1"/>
    <cellStyle name="Followed Hyperlink" xfId="524" builtinId="9" hidden="1"/>
    <cellStyle name="Followed Hyperlink" xfId="525" builtinId="9" hidden="1"/>
    <cellStyle name="Followed Hyperlink" xfId="526" builtinId="9" hidden="1"/>
    <cellStyle name="Followed Hyperlink" xfId="527" builtinId="9" hidden="1"/>
    <cellStyle name="Followed Hyperlink" xfId="528" builtinId="9" hidden="1"/>
    <cellStyle name="Followed Hyperlink" xfId="529" builtinId="9" hidden="1"/>
    <cellStyle name="Followed Hyperlink" xfId="530" builtinId="9" hidden="1"/>
    <cellStyle name="Followed Hyperlink" xfId="531" builtinId="9" hidden="1"/>
    <cellStyle name="Followed Hyperlink" xfId="532" builtinId="9" hidden="1"/>
    <cellStyle name="Followed Hyperlink" xfId="533" builtinId="9" hidden="1"/>
    <cellStyle name="Followed Hyperlink" xfId="534" builtinId="9" hidden="1"/>
    <cellStyle name="Followed Hyperlink" xfId="535" builtinId="9" hidden="1"/>
    <cellStyle name="Followed Hyperlink" xfId="536" builtinId="9" hidden="1"/>
    <cellStyle name="Followed Hyperlink" xfId="537" builtinId="9" hidden="1"/>
    <cellStyle name="Followed Hyperlink" xfId="538" builtinId="9" hidden="1"/>
    <cellStyle name="Followed Hyperlink" xfId="539" builtinId="9" hidden="1"/>
    <cellStyle name="Followed Hyperlink" xfId="540" builtinId="9" hidden="1"/>
    <cellStyle name="Followed Hyperlink" xfId="541" builtinId="9" hidden="1"/>
    <cellStyle name="Followed Hyperlink" xfId="542" builtinId="9" hidden="1"/>
    <cellStyle name="Followed Hyperlink" xfId="543" builtinId="9" hidden="1"/>
    <cellStyle name="Followed Hyperlink" xfId="544" builtinId="9" hidden="1"/>
    <cellStyle name="Followed Hyperlink" xfId="545" builtinId="9" hidden="1"/>
    <cellStyle name="Followed Hyperlink" xfId="546" builtinId="9" hidden="1"/>
    <cellStyle name="Followed Hyperlink" xfId="547" builtinId="9" hidden="1"/>
    <cellStyle name="Followed Hyperlink" xfId="548" builtinId="9" hidden="1"/>
    <cellStyle name="Followed Hyperlink" xfId="549" builtinId="9" hidden="1"/>
    <cellStyle name="Followed Hyperlink" xfId="550" builtinId="9" hidden="1"/>
    <cellStyle name="Followed Hyperlink" xfId="551" builtinId="9" hidden="1"/>
    <cellStyle name="Followed Hyperlink" xfId="552" builtinId="9" hidden="1"/>
    <cellStyle name="Followed Hyperlink" xfId="553" builtinId="9" hidden="1"/>
    <cellStyle name="Followed Hyperlink" xfId="554" builtinId="9" hidden="1"/>
    <cellStyle name="Followed Hyperlink" xfId="555" builtinId="9" hidden="1"/>
    <cellStyle name="Followed Hyperlink" xfId="556" builtinId="9" hidden="1"/>
    <cellStyle name="Followed Hyperlink" xfId="557" builtinId="9" hidden="1"/>
    <cellStyle name="Followed Hyperlink" xfId="558" builtinId="9" hidden="1"/>
    <cellStyle name="Followed Hyperlink" xfId="559" builtinId="9" hidden="1"/>
    <cellStyle name="Followed Hyperlink" xfId="560" builtinId="9" hidden="1"/>
    <cellStyle name="Followed Hyperlink" xfId="561" builtinId="9" hidden="1"/>
    <cellStyle name="Followed Hyperlink" xfId="562" builtinId="9" hidden="1"/>
    <cellStyle name="Followed Hyperlink" xfId="563" builtinId="9" hidden="1"/>
    <cellStyle name="Followed Hyperlink" xfId="564" builtinId="9" hidden="1"/>
    <cellStyle name="Followed Hyperlink" xfId="565" builtinId="9" hidden="1"/>
    <cellStyle name="Followed Hyperlink" xfId="566" builtinId="9" hidden="1"/>
    <cellStyle name="Followed Hyperlink" xfId="567" builtinId="9" hidden="1"/>
    <cellStyle name="Followed Hyperlink" xfId="568" builtinId="9" hidden="1"/>
    <cellStyle name="Followed Hyperlink" xfId="569" builtinId="9" hidden="1"/>
    <cellStyle name="Followed Hyperlink" xfId="570" builtinId="9" hidden="1"/>
    <cellStyle name="Followed Hyperlink" xfId="571" builtinId="9" hidden="1"/>
    <cellStyle name="Followed Hyperlink" xfId="572" builtinId="9" hidden="1"/>
    <cellStyle name="Followed Hyperlink" xfId="573" builtinId="9" hidden="1"/>
    <cellStyle name="Followed Hyperlink" xfId="574" builtinId="9" hidden="1"/>
    <cellStyle name="Followed Hyperlink" xfId="575" builtinId="9" hidden="1"/>
    <cellStyle name="Followed Hyperlink" xfId="576" builtinId="9" hidden="1"/>
    <cellStyle name="Followed Hyperlink" xfId="577" builtinId="9" hidden="1"/>
    <cellStyle name="Followed Hyperlink" xfId="578" builtinId="9" hidden="1"/>
    <cellStyle name="Followed Hyperlink" xfId="579" builtinId="9" hidden="1"/>
    <cellStyle name="Followed Hyperlink" xfId="580" builtinId="9" hidden="1"/>
    <cellStyle name="Followed Hyperlink" xfId="581" builtinId="9" hidden="1"/>
    <cellStyle name="Followed Hyperlink" xfId="582" builtinId="9" hidden="1"/>
    <cellStyle name="Followed Hyperlink" xfId="583" builtinId="9" hidden="1"/>
    <cellStyle name="Followed Hyperlink" xfId="584" builtinId="9" hidden="1"/>
    <cellStyle name="Followed Hyperlink" xfId="585" builtinId="9" hidden="1"/>
    <cellStyle name="Followed Hyperlink" xfId="586" builtinId="9" hidden="1"/>
    <cellStyle name="Followed Hyperlink" xfId="587" builtinId="9" hidden="1"/>
    <cellStyle name="Followed Hyperlink" xfId="588" builtinId="9" hidden="1"/>
    <cellStyle name="Followed Hyperlink" xfId="589" builtinId="9" hidden="1"/>
    <cellStyle name="Followed Hyperlink" xfId="590" builtinId="9" hidden="1"/>
    <cellStyle name="Followed Hyperlink" xfId="591" builtinId="9" hidden="1"/>
    <cellStyle name="Followed Hyperlink" xfId="592" builtinId="9" hidden="1"/>
    <cellStyle name="Followed Hyperlink" xfId="593" builtinId="9" hidden="1"/>
    <cellStyle name="Followed Hyperlink" xfId="594" builtinId="9" hidden="1"/>
    <cellStyle name="Followed Hyperlink" xfId="595" builtinId="9" hidden="1"/>
    <cellStyle name="Followed Hyperlink" xfId="596" builtinId="9" hidden="1"/>
    <cellStyle name="Followed Hyperlink" xfId="597" builtinId="9" hidden="1"/>
    <cellStyle name="Followed Hyperlink" xfId="598" builtinId="9" hidden="1"/>
    <cellStyle name="Followed Hyperlink" xfId="599" builtinId="9" hidden="1"/>
    <cellStyle name="Followed Hyperlink" xfId="600" builtinId="9" hidden="1"/>
    <cellStyle name="Followed Hyperlink" xfId="601" builtinId="9" hidden="1"/>
    <cellStyle name="Followed Hyperlink" xfId="602" builtinId="9" hidden="1"/>
    <cellStyle name="Followed Hyperlink" xfId="603" builtinId="9" hidden="1"/>
    <cellStyle name="Followed Hyperlink" xfId="604" builtinId="9" hidden="1"/>
    <cellStyle name="Followed Hyperlink" xfId="605" builtinId="9" hidden="1"/>
    <cellStyle name="Followed Hyperlink" xfId="606" builtinId="9" hidden="1"/>
    <cellStyle name="Followed Hyperlink" xfId="607" builtinId="9" hidden="1"/>
    <cellStyle name="Followed Hyperlink" xfId="608" builtinId="9" hidden="1"/>
    <cellStyle name="Followed Hyperlink" xfId="609" builtinId="9" hidden="1"/>
    <cellStyle name="Followed Hyperlink" xfId="610" builtinId="9" hidden="1"/>
    <cellStyle name="Followed Hyperlink" xfId="611" builtinId="9" hidden="1"/>
    <cellStyle name="Followed Hyperlink" xfId="612" builtinId="9" hidden="1"/>
    <cellStyle name="Followed Hyperlink" xfId="613" builtinId="9" hidden="1"/>
    <cellStyle name="Followed Hyperlink" xfId="614" builtinId="9" hidden="1"/>
    <cellStyle name="Followed Hyperlink" xfId="615" builtinId="9" hidden="1"/>
    <cellStyle name="Followed Hyperlink" xfId="616" builtinId="9" hidden="1"/>
    <cellStyle name="Followed Hyperlink" xfId="617" builtinId="9" hidden="1"/>
    <cellStyle name="Followed Hyperlink" xfId="618" builtinId="9" hidden="1"/>
    <cellStyle name="Followed Hyperlink" xfId="619" builtinId="9" hidden="1"/>
    <cellStyle name="Followed Hyperlink" xfId="620" builtinId="9" hidden="1"/>
    <cellStyle name="Followed Hyperlink" xfId="621" builtinId="9" hidden="1"/>
    <cellStyle name="Followed Hyperlink" xfId="622" builtinId="9" hidden="1"/>
    <cellStyle name="Followed Hyperlink" xfId="623" builtinId="9" hidden="1"/>
    <cellStyle name="Followed Hyperlink" xfId="624" builtinId="9" hidden="1"/>
    <cellStyle name="Followed Hyperlink" xfId="625" builtinId="9" hidden="1"/>
    <cellStyle name="Followed Hyperlink" xfId="626" builtinId="9" hidden="1"/>
    <cellStyle name="Followed Hyperlink" xfId="627" builtinId="9" hidden="1"/>
    <cellStyle name="Followed Hyperlink" xfId="628" builtinId="9" hidden="1"/>
    <cellStyle name="Followed Hyperlink" xfId="629" builtinId="9" hidden="1"/>
    <cellStyle name="Followed Hyperlink" xfId="630" builtinId="9" hidden="1"/>
    <cellStyle name="Followed Hyperlink" xfId="631" builtinId="9" hidden="1"/>
    <cellStyle name="Followed Hyperlink" xfId="632" builtinId="9" hidden="1"/>
    <cellStyle name="Followed Hyperlink" xfId="633" builtinId="9" hidden="1"/>
    <cellStyle name="Followed Hyperlink" xfId="634" builtinId="9" hidden="1"/>
    <cellStyle name="Followed Hyperlink" xfId="635" builtinId="9" hidden="1"/>
    <cellStyle name="Followed Hyperlink" xfId="636" builtinId="9" hidden="1"/>
    <cellStyle name="Followed Hyperlink" xfId="637" builtinId="9" hidden="1"/>
    <cellStyle name="Followed Hyperlink" xfId="638" builtinId="9" hidden="1"/>
    <cellStyle name="Followed Hyperlink" xfId="639" builtinId="9" hidden="1"/>
    <cellStyle name="Followed Hyperlink" xfId="640" builtinId="9" hidden="1"/>
    <cellStyle name="Followed Hyperlink" xfId="641" builtinId="9" hidden="1"/>
    <cellStyle name="Followed Hyperlink" xfId="642" builtinId="9" hidden="1"/>
    <cellStyle name="Followed Hyperlink" xfId="643" builtinId="9" hidden="1"/>
    <cellStyle name="Followed Hyperlink" xfId="644" builtinId="9" hidden="1"/>
    <cellStyle name="Followed Hyperlink" xfId="645" builtinId="9" hidden="1"/>
    <cellStyle name="Followed Hyperlink" xfId="646" builtinId="9" hidden="1"/>
    <cellStyle name="Followed Hyperlink" xfId="647" builtinId="9" hidden="1"/>
    <cellStyle name="Followed Hyperlink" xfId="648" builtinId="9" hidden="1"/>
    <cellStyle name="Followed Hyperlink" xfId="649" builtinId="9" hidden="1"/>
    <cellStyle name="Followed Hyperlink" xfId="650" builtinId="9" hidden="1"/>
    <cellStyle name="Followed Hyperlink" xfId="651" builtinId="9" hidden="1"/>
    <cellStyle name="Followed Hyperlink" xfId="652" builtinId="9" hidden="1"/>
    <cellStyle name="Followed Hyperlink" xfId="653" builtinId="9" hidden="1"/>
    <cellStyle name="Followed Hyperlink" xfId="654" builtinId="9" hidden="1"/>
    <cellStyle name="Followed Hyperlink" xfId="655" builtinId="9" hidden="1"/>
    <cellStyle name="Followed Hyperlink" xfId="656" builtinId="9" hidden="1"/>
    <cellStyle name="Followed Hyperlink" xfId="657" builtinId="9" hidden="1"/>
    <cellStyle name="Followed Hyperlink" xfId="658" builtinId="9" hidden="1"/>
    <cellStyle name="Followed Hyperlink" xfId="659" builtinId="9" hidden="1"/>
    <cellStyle name="Followed Hyperlink" xfId="660" builtinId="9" hidden="1"/>
    <cellStyle name="Followed Hyperlink" xfId="661" builtinId="9" hidden="1"/>
    <cellStyle name="Followed Hyperlink" xfId="662" builtinId="9" hidden="1"/>
    <cellStyle name="Followed Hyperlink" xfId="663" builtinId="9" hidden="1"/>
    <cellStyle name="Followed Hyperlink" xfId="664" builtinId="9" hidden="1"/>
    <cellStyle name="Followed Hyperlink" xfId="665" builtinId="9" hidden="1"/>
    <cellStyle name="Followed Hyperlink" xfId="666" builtinId="9" hidden="1"/>
    <cellStyle name="Followed Hyperlink" xfId="667" builtinId="9" hidden="1"/>
    <cellStyle name="Followed Hyperlink" xfId="668" builtinId="9" hidden="1"/>
    <cellStyle name="Followed Hyperlink" xfId="669" builtinId="9" hidden="1"/>
    <cellStyle name="Followed Hyperlink" xfId="670" builtinId="9" hidden="1"/>
    <cellStyle name="Followed Hyperlink" xfId="671" builtinId="9" hidden="1"/>
    <cellStyle name="Followed Hyperlink" xfId="672" builtinId="9" hidden="1"/>
    <cellStyle name="Followed Hyperlink" xfId="673" builtinId="9" hidden="1"/>
    <cellStyle name="Followed Hyperlink" xfId="674" builtinId="9" hidden="1"/>
    <cellStyle name="Followed Hyperlink" xfId="675" builtinId="9" hidden="1"/>
    <cellStyle name="Followed Hyperlink" xfId="676" builtinId="9" hidden="1"/>
    <cellStyle name="Followed Hyperlink" xfId="677" builtinId="9" hidden="1"/>
    <cellStyle name="Followed Hyperlink" xfId="678" builtinId="9" hidden="1"/>
    <cellStyle name="Followed Hyperlink" xfId="679" builtinId="9" hidden="1"/>
    <cellStyle name="Followed Hyperlink" xfId="680" builtinId="9" hidden="1"/>
    <cellStyle name="Followed Hyperlink" xfId="681" builtinId="9" hidden="1"/>
    <cellStyle name="Followed Hyperlink" xfId="682" builtinId="9" hidden="1"/>
    <cellStyle name="Followed Hyperlink" xfId="683" builtinId="9" hidden="1"/>
    <cellStyle name="Followed Hyperlink" xfId="684" builtinId="9" hidden="1"/>
    <cellStyle name="Followed Hyperlink" xfId="685" builtinId="9" hidden="1"/>
    <cellStyle name="Followed Hyperlink" xfId="686" builtinId="9" hidden="1"/>
    <cellStyle name="Followed Hyperlink" xfId="687" builtinId="9" hidden="1"/>
    <cellStyle name="Followed Hyperlink" xfId="688" builtinId="9" hidden="1"/>
    <cellStyle name="Followed Hyperlink" xfId="689" builtinId="9" hidden="1"/>
    <cellStyle name="Followed Hyperlink" xfId="690" builtinId="9" hidden="1"/>
    <cellStyle name="Followed Hyperlink" xfId="691" builtinId="9" hidden="1"/>
    <cellStyle name="Followed Hyperlink" xfId="692" builtinId="9" hidden="1"/>
    <cellStyle name="Followed Hyperlink" xfId="693" builtinId="9" hidden="1"/>
    <cellStyle name="Followed Hyperlink" xfId="694" builtinId="9" hidden="1"/>
    <cellStyle name="Followed Hyperlink" xfId="695" builtinId="9" hidden="1"/>
    <cellStyle name="Followed Hyperlink" xfId="696" builtinId="9" hidden="1"/>
    <cellStyle name="Followed Hyperlink" xfId="697" builtinId="9" hidden="1"/>
    <cellStyle name="Followed Hyperlink" xfId="698" builtinId="9" hidden="1"/>
    <cellStyle name="Followed Hyperlink" xfId="699" builtinId="9" hidden="1"/>
    <cellStyle name="Followed Hyperlink" xfId="700" builtinId="9" hidden="1"/>
    <cellStyle name="Followed Hyperlink" xfId="701" builtinId="9" hidden="1"/>
    <cellStyle name="Followed Hyperlink" xfId="702" builtinId="9" hidden="1"/>
    <cellStyle name="Followed Hyperlink" xfId="703" builtinId="9" hidden="1"/>
    <cellStyle name="Followed Hyperlink" xfId="704" builtinId="9" hidden="1"/>
    <cellStyle name="Followed Hyperlink" xfId="705" builtinId="9" hidden="1"/>
    <cellStyle name="Followed Hyperlink" xfId="706" builtinId="9" hidden="1"/>
    <cellStyle name="Followed Hyperlink" xfId="707" builtinId="9" hidden="1"/>
    <cellStyle name="Followed Hyperlink" xfId="708" builtinId="9" hidden="1"/>
    <cellStyle name="Followed Hyperlink" xfId="709" builtinId="9" hidden="1"/>
    <cellStyle name="Followed Hyperlink" xfId="710" builtinId="9" hidden="1"/>
    <cellStyle name="Followed Hyperlink" xfId="711" builtinId="9" hidden="1"/>
    <cellStyle name="Followed Hyperlink" xfId="712" builtinId="9" hidden="1"/>
    <cellStyle name="Followed Hyperlink" xfId="713" builtinId="9" hidden="1"/>
    <cellStyle name="Followed Hyperlink" xfId="714" builtinId="9" hidden="1"/>
    <cellStyle name="Followed Hyperlink" xfId="715" builtinId="9" hidden="1"/>
    <cellStyle name="Followed Hyperlink" xfId="716" builtinId="9" hidden="1"/>
    <cellStyle name="Followed Hyperlink" xfId="717" builtinId="9" hidden="1"/>
    <cellStyle name="Followed Hyperlink" xfId="718" builtinId="9" hidden="1"/>
    <cellStyle name="Followed Hyperlink" xfId="719" builtinId="9" hidden="1"/>
    <cellStyle name="Followed Hyperlink" xfId="720" builtinId="9" hidden="1"/>
    <cellStyle name="Followed Hyperlink" xfId="721" builtinId="9" hidden="1"/>
    <cellStyle name="Followed Hyperlink" xfId="722" builtinId="9" hidden="1"/>
    <cellStyle name="Followed Hyperlink" xfId="723" builtinId="9" hidden="1"/>
    <cellStyle name="Followed Hyperlink" xfId="724" builtinId="9" hidden="1"/>
    <cellStyle name="Followed Hyperlink" xfId="725" builtinId="9" hidden="1"/>
    <cellStyle name="Followed Hyperlink" xfId="726" builtinId="9" hidden="1"/>
    <cellStyle name="Followed Hyperlink" xfId="727" builtinId="9" hidden="1"/>
    <cellStyle name="Followed Hyperlink" xfId="728" builtinId="9" hidden="1"/>
    <cellStyle name="Followed Hyperlink" xfId="729" builtinId="9" hidden="1"/>
    <cellStyle name="Followed Hyperlink" xfId="730" builtinId="9" hidden="1"/>
    <cellStyle name="Followed Hyperlink" xfId="731" builtinId="9" hidden="1"/>
    <cellStyle name="Followed Hyperlink" xfId="732" builtinId="9" hidden="1"/>
    <cellStyle name="Followed Hyperlink" xfId="733" builtinId="9" hidden="1"/>
    <cellStyle name="Followed Hyperlink" xfId="734" builtinId="9" hidden="1"/>
    <cellStyle name="Followed Hyperlink" xfId="735" builtinId="9" hidden="1"/>
    <cellStyle name="Followed Hyperlink" xfId="736" builtinId="9" hidden="1"/>
    <cellStyle name="Followed Hyperlink" xfId="737" builtinId="9" hidden="1"/>
    <cellStyle name="Followed Hyperlink" xfId="738" builtinId="9" hidden="1"/>
    <cellStyle name="Followed Hyperlink" xfId="739" builtinId="9" hidden="1"/>
    <cellStyle name="Followed Hyperlink" xfId="740" builtinId="9" hidden="1"/>
    <cellStyle name="Followed Hyperlink" xfId="741" builtinId="9" hidden="1"/>
    <cellStyle name="Followed Hyperlink" xfId="742" builtinId="9" hidden="1"/>
    <cellStyle name="Followed Hyperlink" xfId="743" builtinId="9" hidden="1"/>
    <cellStyle name="Followed Hyperlink" xfId="744" builtinId="9" hidden="1"/>
    <cellStyle name="Followed Hyperlink" xfId="745" builtinId="9" hidden="1"/>
    <cellStyle name="Followed Hyperlink" xfId="746" builtinId="9" hidden="1"/>
    <cellStyle name="Followed Hyperlink" xfId="747" builtinId="9" hidden="1"/>
    <cellStyle name="Followed Hyperlink" xfId="748" builtinId="9" hidden="1"/>
    <cellStyle name="Followed Hyperlink" xfId="749" builtinId="9" hidden="1"/>
    <cellStyle name="Followed Hyperlink" xfId="750" builtinId="9" hidden="1"/>
    <cellStyle name="Followed Hyperlink" xfId="751" builtinId="9" hidden="1"/>
    <cellStyle name="Followed Hyperlink" xfId="752" builtinId="9" hidden="1"/>
    <cellStyle name="Followed Hyperlink" xfId="753" builtinId="9" hidden="1"/>
    <cellStyle name="Followed Hyperlink" xfId="754" builtinId="9" hidden="1"/>
    <cellStyle name="Followed Hyperlink" xfId="755" builtinId="9" hidden="1"/>
    <cellStyle name="Followed Hyperlink" xfId="756" builtinId="9" hidden="1"/>
    <cellStyle name="Followed Hyperlink" xfId="757" builtinId="9" hidden="1"/>
    <cellStyle name="Followed Hyperlink" xfId="758" builtinId="9" hidden="1"/>
    <cellStyle name="Followed Hyperlink" xfId="759" builtinId="9" hidden="1"/>
    <cellStyle name="Followed Hyperlink" xfId="760" builtinId="9" hidden="1"/>
    <cellStyle name="Followed Hyperlink" xfId="761" builtinId="9" hidden="1"/>
    <cellStyle name="Followed Hyperlink" xfId="762" builtinId="9" hidden="1"/>
    <cellStyle name="Followed Hyperlink" xfId="763" builtinId="9" hidden="1"/>
    <cellStyle name="Followed Hyperlink" xfId="764" builtinId="9" hidden="1"/>
    <cellStyle name="Followed Hyperlink" xfId="765" builtinId="9" hidden="1"/>
    <cellStyle name="Followed Hyperlink" xfId="766" builtinId="9" hidden="1"/>
    <cellStyle name="Followed Hyperlink" xfId="767" builtinId="9" hidden="1"/>
    <cellStyle name="Followed Hyperlink" xfId="768" builtinId="9" hidden="1"/>
    <cellStyle name="Followed Hyperlink" xfId="769" builtinId="9" hidden="1"/>
    <cellStyle name="Followed Hyperlink" xfId="770" builtinId="9" hidden="1"/>
    <cellStyle name="Followed Hyperlink" xfId="771" builtinId="9" hidden="1"/>
    <cellStyle name="Followed Hyperlink" xfId="772" builtinId="9" hidden="1"/>
    <cellStyle name="Followed Hyperlink" xfId="773" builtinId="9" hidden="1"/>
    <cellStyle name="Followed Hyperlink" xfId="774" builtinId="9" hidden="1"/>
    <cellStyle name="Followed Hyperlink" xfId="775" builtinId="9" hidden="1"/>
    <cellStyle name="Followed Hyperlink" xfId="776" builtinId="9" hidden="1"/>
    <cellStyle name="Followed Hyperlink" xfId="777" builtinId="9" hidden="1"/>
    <cellStyle name="Followed Hyperlink" xfId="778" builtinId="9" hidden="1"/>
    <cellStyle name="Followed Hyperlink" xfId="779" builtinId="9" hidden="1"/>
    <cellStyle name="Followed Hyperlink" xfId="780" builtinId="9" hidden="1"/>
    <cellStyle name="Followed Hyperlink" xfId="781" builtinId="9" hidden="1"/>
    <cellStyle name="Followed Hyperlink" xfId="782" builtinId="9" hidden="1"/>
    <cellStyle name="Followed Hyperlink" xfId="783" builtinId="9" hidden="1"/>
    <cellStyle name="Followed Hyperlink" xfId="784" builtinId="9" hidden="1"/>
    <cellStyle name="Followed Hyperlink" xfId="785" builtinId="9" hidden="1"/>
    <cellStyle name="Followed Hyperlink" xfId="786" builtinId="9" hidden="1"/>
    <cellStyle name="Followed Hyperlink" xfId="787" builtinId="9" hidden="1"/>
    <cellStyle name="Followed Hyperlink" xfId="788" builtinId="9" hidden="1"/>
    <cellStyle name="Followed Hyperlink" xfId="789" builtinId="9" hidden="1"/>
    <cellStyle name="Followed Hyperlink" xfId="790" builtinId="9" hidden="1"/>
    <cellStyle name="Followed Hyperlink" xfId="791" builtinId="9" hidden="1"/>
    <cellStyle name="Followed Hyperlink" xfId="792" builtinId="9" hidden="1"/>
    <cellStyle name="Followed Hyperlink" xfId="793" builtinId="9" hidden="1"/>
    <cellStyle name="Followed Hyperlink" xfId="794" builtinId="9" hidden="1"/>
    <cellStyle name="Followed Hyperlink" xfId="795" builtinId="9" hidden="1"/>
    <cellStyle name="Followed Hyperlink" xfId="796" builtinId="9" hidden="1"/>
    <cellStyle name="Followed Hyperlink" xfId="797" builtinId="9" hidden="1"/>
    <cellStyle name="Followed Hyperlink" xfId="798" builtinId="9" hidden="1"/>
    <cellStyle name="Followed Hyperlink" xfId="799" builtinId="9" hidden="1"/>
    <cellStyle name="Followed Hyperlink" xfId="800" builtinId="9" hidden="1"/>
    <cellStyle name="Followed Hyperlink" xfId="801" builtinId="9" hidden="1"/>
    <cellStyle name="Followed Hyperlink" xfId="802" builtinId="9" hidden="1"/>
    <cellStyle name="Followed Hyperlink" xfId="803" builtinId="9" hidden="1"/>
    <cellStyle name="Followed Hyperlink" xfId="804" builtinId="9" hidden="1"/>
    <cellStyle name="Followed Hyperlink" xfId="805" builtinId="9" hidden="1"/>
    <cellStyle name="Followed Hyperlink" xfId="806" builtinId="9" hidden="1"/>
    <cellStyle name="Followed Hyperlink" xfId="807" builtinId="9" hidden="1"/>
    <cellStyle name="Followed Hyperlink" xfId="808" builtinId="9" hidden="1"/>
    <cellStyle name="Followed Hyperlink" xfId="809" builtinId="9" hidden="1"/>
    <cellStyle name="Followed Hyperlink" xfId="810" builtinId="9" hidden="1"/>
    <cellStyle name="Followed Hyperlink" xfId="811" builtinId="9" hidden="1"/>
    <cellStyle name="Followed Hyperlink" xfId="812" builtinId="9" hidden="1"/>
    <cellStyle name="Followed Hyperlink" xfId="813" builtinId="9" hidden="1"/>
    <cellStyle name="Followed Hyperlink" xfId="814" builtinId="9" hidden="1"/>
    <cellStyle name="Followed Hyperlink" xfId="815" builtinId="9" hidden="1"/>
    <cellStyle name="Followed Hyperlink" xfId="816" builtinId="9" hidden="1"/>
    <cellStyle name="Followed Hyperlink" xfId="817" builtinId="9" hidden="1"/>
    <cellStyle name="Followed Hyperlink" xfId="818" builtinId="9" hidden="1"/>
    <cellStyle name="Followed Hyperlink" xfId="819" builtinId="9" hidden="1"/>
    <cellStyle name="Followed Hyperlink" xfId="820" builtinId="9" hidden="1"/>
    <cellStyle name="Followed Hyperlink" xfId="821" builtinId="9" hidden="1"/>
    <cellStyle name="Followed Hyperlink" xfId="822" builtinId="9" hidden="1"/>
    <cellStyle name="Followed Hyperlink" xfId="823" builtinId="9" hidden="1"/>
    <cellStyle name="Followed Hyperlink" xfId="824" builtinId="9" hidden="1"/>
    <cellStyle name="Followed Hyperlink" xfId="825" builtinId="9" hidden="1"/>
    <cellStyle name="Followed Hyperlink" xfId="826" builtinId="9" hidden="1"/>
    <cellStyle name="Followed Hyperlink" xfId="827" builtinId="9" hidden="1"/>
    <cellStyle name="Followed Hyperlink" xfId="828" builtinId="9" hidden="1"/>
    <cellStyle name="Followed Hyperlink" xfId="829" builtinId="9" hidden="1"/>
    <cellStyle name="Followed Hyperlink" xfId="830" builtinId="9" hidden="1"/>
    <cellStyle name="Followed Hyperlink" xfId="831" builtinId="9" hidden="1"/>
    <cellStyle name="Followed Hyperlink" xfId="832" builtinId="9" hidden="1"/>
    <cellStyle name="Followed Hyperlink" xfId="833" builtinId="9" hidden="1"/>
    <cellStyle name="Followed Hyperlink" xfId="834" builtinId="9" hidden="1"/>
    <cellStyle name="Followed Hyperlink" xfId="835" builtinId="9" hidden="1"/>
    <cellStyle name="Followed Hyperlink" xfId="836" builtinId="9" hidden="1"/>
    <cellStyle name="Followed Hyperlink" xfId="837" builtinId="9" hidden="1"/>
    <cellStyle name="Followed Hyperlink" xfId="838" builtinId="9" hidden="1"/>
    <cellStyle name="Followed Hyperlink" xfId="839" builtinId="9" hidden="1"/>
    <cellStyle name="Followed Hyperlink" xfId="840" builtinId="9" hidden="1"/>
    <cellStyle name="Followed Hyperlink" xfId="841" builtinId="9" hidden="1"/>
    <cellStyle name="Followed Hyperlink" xfId="842" builtinId="9" hidden="1"/>
    <cellStyle name="Followed Hyperlink" xfId="843" builtinId="9" hidden="1"/>
    <cellStyle name="Followed Hyperlink" xfId="844" builtinId="9" hidden="1"/>
    <cellStyle name="Followed Hyperlink" xfId="845" builtinId="9" hidden="1"/>
    <cellStyle name="Followed Hyperlink" xfId="846" builtinId="9" hidden="1"/>
    <cellStyle name="Followed Hyperlink" xfId="847" builtinId="9" hidden="1"/>
    <cellStyle name="Followed Hyperlink" xfId="848" builtinId="9" hidden="1"/>
    <cellStyle name="Followed Hyperlink" xfId="849" builtinId="9" hidden="1"/>
    <cellStyle name="Followed Hyperlink" xfId="850" builtinId="9" hidden="1"/>
    <cellStyle name="Followed Hyperlink" xfId="851" builtinId="9" hidden="1"/>
    <cellStyle name="Followed Hyperlink" xfId="852" builtinId="9" hidden="1"/>
    <cellStyle name="Followed Hyperlink" xfId="853" builtinId="9" hidden="1"/>
    <cellStyle name="Followed Hyperlink" xfId="854" builtinId="9" hidden="1"/>
    <cellStyle name="Followed Hyperlink" xfId="855" builtinId="9" hidden="1"/>
    <cellStyle name="Followed Hyperlink" xfId="856" builtinId="9" hidden="1"/>
    <cellStyle name="Followed Hyperlink" xfId="857" builtinId="9" hidden="1"/>
    <cellStyle name="Followed Hyperlink" xfId="858" builtinId="9" hidden="1"/>
    <cellStyle name="Followed Hyperlink" xfId="859" builtinId="9" hidden="1"/>
    <cellStyle name="Followed Hyperlink" xfId="860" builtinId="9" hidden="1"/>
    <cellStyle name="Followed Hyperlink" xfId="861" builtinId="9" hidden="1"/>
    <cellStyle name="Followed Hyperlink" xfId="862" builtinId="9" hidden="1"/>
    <cellStyle name="Followed Hyperlink" xfId="863" builtinId="9" hidden="1"/>
    <cellStyle name="Followed Hyperlink" xfId="864" builtinId="9" hidden="1"/>
    <cellStyle name="Followed Hyperlink" xfId="865" builtinId="9" hidden="1"/>
    <cellStyle name="Followed Hyperlink" xfId="866" builtinId="9" hidden="1"/>
    <cellStyle name="Followed Hyperlink" xfId="867" builtinId="9" hidden="1"/>
    <cellStyle name="Followed Hyperlink" xfId="868" builtinId="9" hidden="1"/>
    <cellStyle name="Followed Hyperlink" xfId="869" builtinId="9" hidden="1"/>
    <cellStyle name="Followed Hyperlink" xfId="870" builtinId="9" hidden="1"/>
    <cellStyle name="Followed Hyperlink" xfId="871" builtinId="9" hidden="1"/>
    <cellStyle name="Followed Hyperlink" xfId="872" builtinId="9" hidden="1"/>
    <cellStyle name="Followed Hyperlink" xfId="873" builtinId="9" hidden="1"/>
    <cellStyle name="Followed Hyperlink" xfId="874" builtinId="9" hidden="1"/>
    <cellStyle name="Followed Hyperlink" xfId="875" builtinId="9" hidden="1"/>
    <cellStyle name="Followed Hyperlink" xfId="876" builtinId="9" hidden="1"/>
    <cellStyle name="Followed Hyperlink" xfId="877" builtinId="9" hidden="1"/>
    <cellStyle name="Followed Hyperlink" xfId="878" builtinId="9" hidden="1"/>
    <cellStyle name="Followed Hyperlink" xfId="879" builtinId="9" hidden="1"/>
    <cellStyle name="Followed Hyperlink" xfId="880" builtinId="9" hidden="1"/>
    <cellStyle name="Followed Hyperlink" xfId="881" builtinId="9" hidden="1"/>
    <cellStyle name="Followed Hyperlink" xfId="882" builtinId="9" hidden="1"/>
    <cellStyle name="Followed Hyperlink" xfId="883" builtinId="9" hidden="1"/>
    <cellStyle name="Followed Hyperlink" xfId="884" builtinId="9" hidden="1"/>
    <cellStyle name="Followed Hyperlink" xfId="885" builtinId="9" hidden="1"/>
    <cellStyle name="Followed Hyperlink" xfId="886" builtinId="9" hidden="1"/>
    <cellStyle name="Followed Hyperlink" xfId="887" builtinId="9" hidden="1"/>
    <cellStyle name="Followed Hyperlink" xfId="888" builtinId="9" hidden="1"/>
    <cellStyle name="Followed Hyperlink" xfId="889" builtinId="9" hidden="1"/>
    <cellStyle name="Followed Hyperlink" xfId="890" builtinId="9" hidden="1"/>
    <cellStyle name="Followed Hyperlink" xfId="891" builtinId="9" hidden="1"/>
    <cellStyle name="Followed Hyperlink" xfId="892" builtinId="9" hidden="1"/>
    <cellStyle name="Followed Hyperlink" xfId="893" builtinId="9" hidden="1"/>
    <cellStyle name="Followed Hyperlink" xfId="894" builtinId="9" hidden="1"/>
    <cellStyle name="Followed Hyperlink" xfId="895" builtinId="9" hidden="1"/>
    <cellStyle name="Followed Hyperlink" xfId="896" builtinId="9" hidden="1"/>
    <cellStyle name="Followed Hyperlink" xfId="897" builtinId="9" hidden="1"/>
    <cellStyle name="Followed Hyperlink" xfId="898" builtinId="9" hidden="1"/>
    <cellStyle name="Followed Hyperlink" xfId="899" builtinId="9" hidden="1"/>
    <cellStyle name="Followed Hyperlink" xfId="900" builtinId="9" hidden="1"/>
    <cellStyle name="Followed Hyperlink" xfId="901" builtinId="9" hidden="1"/>
    <cellStyle name="Followed Hyperlink" xfId="902" builtinId="9" hidden="1"/>
    <cellStyle name="Followed Hyperlink" xfId="903" builtinId="9" hidden="1"/>
    <cellStyle name="Followed Hyperlink" xfId="904" builtinId="9" hidden="1"/>
    <cellStyle name="Followed Hyperlink" xfId="905" builtinId="9" hidden="1"/>
    <cellStyle name="Followed Hyperlink" xfId="906" builtinId="9" hidden="1"/>
    <cellStyle name="Followed Hyperlink" xfId="907" builtinId="9" hidden="1"/>
    <cellStyle name="Followed Hyperlink" xfId="908" builtinId="9" hidden="1"/>
    <cellStyle name="Followed Hyperlink" xfId="909" builtinId="9" hidden="1"/>
    <cellStyle name="Followed Hyperlink" xfId="910" builtinId="9" hidden="1"/>
    <cellStyle name="Followed Hyperlink" xfId="911" builtinId="9" hidden="1"/>
    <cellStyle name="Followed Hyperlink" xfId="912" builtinId="9" hidden="1"/>
    <cellStyle name="Followed Hyperlink" xfId="913" builtinId="9" hidden="1"/>
    <cellStyle name="Followed Hyperlink" xfId="914" builtinId="9" hidden="1"/>
    <cellStyle name="Followed Hyperlink" xfId="915" builtinId="9" hidden="1"/>
    <cellStyle name="Followed Hyperlink" xfId="916" builtinId="9" hidden="1"/>
    <cellStyle name="Followed Hyperlink" xfId="917" builtinId="9" hidden="1"/>
    <cellStyle name="Followed Hyperlink" xfId="918" builtinId="9" hidden="1"/>
    <cellStyle name="Followed Hyperlink" xfId="919" builtinId="9" hidden="1"/>
    <cellStyle name="Followed Hyperlink" xfId="920" builtinId="9" hidden="1"/>
    <cellStyle name="Followed Hyperlink" xfId="921" builtinId="9" hidden="1"/>
    <cellStyle name="Followed Hyperlink" xfId="922" builtinId="9" hidden="1"/>
    <cellStyle name="Followed Hyperlink" xfId="923" builtinId="9" hidden="1"/>
    <cellStyle name="Followed Hyperlink" xfId="924" builtinId="9" hidden="1"/>
    <cellStyle name="Followed Hyperlink" xfId="925" builtinId="9" hidden="1"/>
    <cellStyle name="Followed Hyperlink" xfId="926" builtinId="9" hidden="1"/>
    <cellStyle name="Followed Hyperlink" xfId="927" builtinId="9" hidden="1"/>
    <cellStyle name="Followed Hyperlink" xfId="928" builtinId="9" hidden="1"/>
    <cellStyle name="Followed Hyperlink" xfId="929" builtinId="9" hidden="1"/>
    <cellStyle name="Followed Hyperlink" xfId="930" builtinId="9" hidden="1"/>
    <cellStyle name="Followed Hyperlink" xfId="931" builtinId="9" hidden="1"/>
    <cellStyle name="Followed Hyperlink" xfId="932" builtinId="9" hidden="1"/>
    <cellStyle name="Followed Hyperlink" xfId="933" builtinId="9" hidden="1"/>
    <cellStyle name="Followed Hyperlink" xfId="934" builtinId="9" hidden="1"/>
    <cellStyle name="Followed Hyperlink" xfId="935" builtinId="9" hidden="1"/>
    <cellStyle name="Followed Hyperlink" xfId="936" builtinId="9" hidden="1"/>
    <cellStyle name="Followed Hyperlink" xfId="937" builtinId="9" hidden="1"/>
    <cellStyle name="Followed Hyperlink" xfId="938" builtinId="9" hidden="1"/>
    <cellStyle name="Followed Hyperlink" xfId="939" builtinId="9" hidden="1"/>
    <cellStyle name="Followed Hyperlink" xfId="940" builtinId="9" hidden="1"/>
    <cellStyle name="Followed Hyperlink" xfId="941" builtinId="9" hidden="1"/>
    <cellStyle name="Followed Hyperlink" xfId="942" builtinId="9" hidden="1"/>
    <cellStyle name="Followed Hyperlink" xfId="943" builtinId="9" hidden="1"/>
    <cellStyle name="Followed Hyperlink" xfId="944" builtinId="9" hidden="1"/>
    <cellStyle name="Followed Hyperlink" xfId="945" builtinId="9" hidden="1"/>
    <cellStyle name="Followed Hyperlink" xfId="946" builtinId="9" hidden="1"/>
    <cellStyle name="Followed Hyperlink" xfId="947" builtinId="9" hidden="1"/>
    <cellStyle name="Followed Hyperlink" xfId="948" builtinId="9" hidden="1"/>
    <cellStyle name="Followed Hyperlink" xfId="949" builtinId="9" hidden="1"/>
    <cellStyle name="Followed Hyperlink" xfId="950" builtinId="9" hidden="1"/>
    <cellStyle name="Followed Hyperlink" xfId="951" builtinId="9" hidden="1"/>
    <cellStyle name="Followed Hyperlink" xfId="952" builtinId="9" hidden="1"/>
    <cellStyle name="Followed Hyperlink" xfId="953" builtinId="9" hidden="1"/>
    <cellStyle name="Followed Hyperlink" xfId="954" builtinId="9" hidden="1"/>
    <cellStyle name="Followed Hyperlink" xfId="955" builtinId="9" hidden="1"/>
    <cellStyle name="Followed Hyperlink" xfId="956" builtinId="9" hidden="1"/>
    <cellStyle name="Followed Hyperlink" xfId="957" builtinId="9" hidden="1"/>
    <cellStyle name="Followed Hyperlink" xfId="958" builtinId="9" hidden="1"/>
    <cellStyle name="Followed Hyperlink" xfId="959" builtinId="9" hidden="1"/>
    <cellStyle name="Followed Hyperlink" xfId="960" builtinId="9" hidden="1"/>
    <cellStyle name="Followed Hyperlink" xfId="961" builtinId="9" hidden="1"/>
    <cellStyle name="Followed Hyperlink" xfId="962" builtinId="9" hidden="1"/>
    <cellStyle name="Followed Hyperlink" xfId="963" builtinId="9" hidden="1"/>
    <cellStyle name="Followed Hyperlink" xfId="964" builtinId="9" hidden="1"/>
    <cellStyle name="Followed Hyperlink" xfId="965" builtinId="9" hidden="1"/>
    <cellStyle name="Followed Hyperlink" xfId="966" builtinId="9" hidden="1"/>
    <cellStyle name="Followed Hyperlink" xfId="967" builtinId="9" hidden="1"/>
    <cellStyle name="Followed Hyperlink" xfId="968" builtinId="9" hidden="1"/>
    <cellStyle name="Followed Hyperlink" xfId="969" builtinId="9" hidden="1"/>
    <cellStyle name="Followed Hyperlink" xfId="970" builtinId="9" hidden="1"/>
    <cellStyle name="Followed Hyperlink" xfId="971" builtinId="9" hidden="1"/>
    <cellStyle name="Followed Hyperlink" xfId="972" builtinId="9" hidden="1"/>
    <cellStyle name="Followed Hyperlink" xfId="973" builtinId="9" hidden="1"/>
    <cellStyle name="Followed Hyperlink" xfId="974" builtinId="9" hidden="1"/>
    <cellStyle name="Followed Hyperlink" xfId="975" builtinId="9" hidden="1"/>
    <cellStyle name="Followed Hyperlink" xfId="976" builtinId="9" hidden="1"/>
    <cellStyle name="Followed Hyperlink" xfId="977" builtinId="9" hidden="1"/>
    <cellStyle name="Followed Hyperlink" xfId="978" builtinId="9" hidden="1"/>
    <cellStyle name="Followed Hyperlink" xfId="979" builtinId="9" hidden="1"/>
    <cellStyle name="Followed Hyperlink" xfId="980" builtinId="9" hidden="1"/>
    <cellStyle name="Followed Hyperlink" xfId="981" builtinId="9" hidden="1"/>
    <cellStyle name="Followed Hyperlink" xfId="982" builtinId="9" hidden="1"/>
    <cellStyle name="Followed Hyperlink" xfId="983" builtinId="9" hidden="1"/>
    <cellStyle name="Followed Hyperlink" xfId="984" builtinId="9" hidden="1"/>
    <cellStyle name="Followed Hyperlink" xfId="985" builtinId="9" hidden="1"/>
    <cellStyle name="Followed Hyperlink" xfId="986" builtinId="9" hidden="1"/>
    <cellStyle name="Followed Hyperlink" xfId="987" builtinId="9" hidden="1"/>
    <cellStyle name="Followed Hyperlink" xfId="988" builtinId="9" hidden="1"/>
    <cellStyle name="Followed Hyperlink" xfId="989" builtinId="9" hidden="1"/>
    <cellStyle name="Followed Hyperlink" xfId="990" builtinId="9" hidden="1"/>
    <cellStyle name="Followed Hyperlink" xfId="991" builtinId="9" hidden="1"/>
    <cellStyle name="Followed Hyperlink" xfId="992" builtinId="9" hidden="1"/>
    <cellStyle name="Followed Hyperlink" xfId="993" builtinId="9" hidden="1"/>
    <cellStyle name="Followed Hyperlink" xfId="994" builtinId="9" hidden="1"/>
    <cellStyle name="Followed Hyperlink" xfId="995" builtinId="9" hidden="1"/>
    <cellStyle name="Followed Hyperlink" xfId="996" builtinId="9" hidden="1"/>
    <cellStyle name="Followed Hyperlink" xfId="997" builtinId="9" hidden="1"/>
    <cellStyle name="Followed Hyperlink" xfId="998" builtinId="9" hidden="1"/>
    <cellStyle name="Followed Hyperlink" xfId="999" builtinId="9" hidden="1"/>
    <cellStyle name="Followed Hyperlink" xfId="1000" builtinId="9" hidden="1"/>
    <cellStyle name="Followed Hyperlink" xfId="1001" builtinId="9" hidden="1"/>
    <cellStyle name="Followed Hyperlink" xfId="1002" builtinId="9" hidden="1"/>
    <cellStyle name="Followed Hyperlink" xfId="1003" builtinId="9" hidden="1"/>
    <cellStyle name="Followed Hyperlink" xfId="1004" builtinId="9" hidden="1"/>
    <cellStyle name="Followed Hyperlink" xfId="1005" builtinId="9" hidden="1"/>
    <cellStyle name="Followed Hyperlink" xfId="1006" builtinId="9" hidden="1"/>
    <cellStyle name="Followed Hyperlink" xfId="1007" builtinId="9" hidden="1"/>
    <cellStyle name="Followed Hyperlink" xfId="1008" builtinId="9" hidden="1"/>
    <cellStyle name="Followed Hyperlink" xfId="1009" builtinId="9" hidden="1"/>
    <cellStyle name="Followed Hyperlink" xfId="1010" builtinId="9" hidden="1"/>
    <cellStyle name="Followed Hyperlink" xfId="1011" builtinId="9" hidden="1"/>
    <cellStyle name="Followed Hyperlink" xfId="1012" builtinId="9" hidden="1"/>
    <cellStyle name="Followed Hyperlink" xfId="1013" builtinId="9" hidden="1"/>
    <cellStyle name="Followed Hyperlink" xfId="1014" builtinId="9" hidden="1"/>
    <cellStyle name="Followed Hyperlink" xfId="1015" builtinId="9" hidden="1"/>
    <cellStyle name="Followed Hyperlink" xfId="1016" builtinId="9" hidden="1"/>
    <cellStyle name="Followed Hyperlink" xfId="1017" builtinId="9" hidden="1"/>
    <cellStyle name="Followed Hyperlink" xfId="1018" builtinId="9" hidden="1"/>
    <cellStyle name="Followed Hyperlink" xfId="1019" builtinId="9" hidden="1"/>
    <cellStyle name="Followed Hyperlink" xfId="1020" builtinId="9" hidden="1"/>
    <cellStyle name="Followed Hyperlink" xfId="1021" builtinId="9" hidden="1"/>
    <cellStyle name="Followed Hyperlink" xfId="1022" builtinId="9" hidden="1"/>
    <cellStyle name="Followed Hyperlink" xfId="1023" builtinId="9" hidden="1"/>
    <cellStyle name="Followed Hyperlink" xfId="1024" builtinId="9" hidden="1"/>
    <cellStyle name="Followed Hyperlink" xfId="1025" builtinId="9" hidden="1"/>
    <cellStyle name="Followed Hyperlink" xfId="1026" builtinId="9" hidden="1"/>
    <cellStyle name="Followed Hyperlink" xfId="1027" builtinId="9" hidden="1"/>
    <cellStyle name="Followed Hyperlink" xfId="1028" builtinId="9" hidden="1"/>
    <cellStyle name="Followed Hyperlink" xfId="1029" builtinId="9" hidden="1"/>
    <cellStyle name="Followed Hyperlink" xfId="1030" builtinId="9" hidden="1"/>
    <cellStyle name="Followed Hyperlink" xfId="1031" builtinId="9" hidden="1"/>
    <cellStyle name="Followed Hyperlink" xfId="1032" builtinId="9" hidden="1"/>
    <cellStyle name="Followed Hyperlink" xfId="1033" builtinId="9" hidden="1"/>
    <cellStyle name="Followed Hyperlink" xfId="1034" builtinId="9" hidden="1"/>
    <cellStyle name="Followed Hyperlink" xfId="1035" builtinId="9" hidden="1"/>
    <cellStyle name="Followed Hyperlink" xfId="1036" builtinId="9" hidden="1"/>
    <cellStyle name="Followed Hyperlink" xfId="1037" builtinId="9" hidden="1"/>
    <cellStyle name="Followed Hyperlink" xfId="1038" builtinId="9" hidden="1"/>
    <cellStyle name="Followed Hyperlink" xfId="1039" builtinId="9" hidden="1"/>
    <cellStyle name="Followed Hyperlink" xfId="1040" builtinId="9" hidden="1"/>
    <cellStyle name="Followed Hyperlink" xfId="1041" builtinId="9" hidden="1"/>
    <cellStyle name="Followed Hyperlink" xfId="1042" builtinId="9" hidden="1"/>
    <cellStyle name="Followed Hyperlink" xfId="1043" builtinId="9" hidden="1"/>
    <cellStyle name="Followed Hyperlink" xfId="1044" builtinId="9" hidden="1"/>
    <cellStyle name="Followed Hyperlink" xfId="1045" builtinId="9" hidden="1"/>
    <cellStyle name="Followed Hyperlink" xfId="1046" builtinId="9" hidden="1"/>
    <cellStyle name="Followed Hyperlink" xfId="1047" builtinId="9" hidden="1"/>
    <cellStyle name="Followed Hyperlink" xfId="1048" builtinId="9" hidden="1"/>
    <cellStyle name="Followed Hyperlink" xfId="1049" builtinId="9" hidden="1"/>
    <cellStyle name="Followed Hyperlink" xfId="1050" builtinId="9" hidden="1"/>
    <cellStyle name="Followed Hyperlink" xfId="1051" builtinId="9" hidden="1"/>
    <cellStyle name="Followed Hyperlink" xfId="1052" builtinId="9" hidden="1"/>
    <cellStyle name="Followed Hyperlink" xfId="1053" builtinId="9" hidden="1"/>
    <cellStyle name="Followed Hyperlink" xfId="1054" builtinId="9" hidden="1"/>
    <cellStyle name="Followed Hyperlink" xfId="1055" builtinId="9" hidden="1"/>
    <cellStyle name="Followed Hyperlink" xfId="1056" builtinId="9" hidden="1"/>
    <cellStyle name="Followed Hyperlink" xfId="1057" builtinId="9" hidden="1"/>
    <cellStyle name="Followed Hyperlink" xfId="1058" builtinId="9" hidden="1"/>
    <cellStyle name="Followed Hyperlink" xfId="1059" builtinId="9" hidden="1"/>
    <cellStyle name="Followed Hyperlink" xfId="1060" builtinId="9" hidden="1"/>
    <cellStyle name="Followed Hyperlink" xfId="1061" builtinId="9" hidden="1"/>
    <cellStyle name="Followed Hyperlink" xfId="1062" builtinId="9" hidden="1"/>
    <cellStyle name="Followed Hyperlink" xfId="1063" builtinId="9" hidden="1"/>
    <cellStyle name="Followed Hyperlink" xfId="1064" builtinId="9" hidden="1"/>
    <cellStyle name="Followed Hyperlink" xfId="1065" builtinId="9" hidden="1"/>
    <cellStyle name="Followed Hyperlink" xfId="1066" builtinId="9" hidden="1"/>
    <cellStyle name="Followed Hyperlink" xfId="1067" builtinId="9" hidden="1"/>
    <cellStyle name="Followed Hyperlink" xfId="1068" builtinId="9" hidden="1"/>
    <cellStyle name="Followed Hyperlink" xfId="1069" builtinId="9" hidden="1"/>
    <cellStyle name="Followed Hyperlink" xfId="1070" builtinId="9" hidden="1"/>
    <cellStyle name="Followed Hyperlink" xfId="1071" builtinId="9" hidden="1"/>
    <cellStyle name="Followed Hyperlink" xfId="1072" builtinId="9" hidden="1"/>
    <cellStyle name="Followed Hyperlink" xfId="1073" builtinId="9" hidden="1"/>
    <cellStyle name="Followed Hyperlink" xfId="1074" builtinId="9" hidden="1"/>
    <cellStyle name="Followed Hyperlink" xfId="1075" builtinId="9" hidden="1"/>
    <cellStyle name="Followed Hyperlink" xfId="1076" builtinId="9" hidden="1"/>
    <cellStyle name="Followed Hyperlink" xfId="1077" builtinId="9" hidden="1"/>
    <cellStyle name="Followed Hyperlink" xfId="1078" builtinId="9" hidden="1"/>
    <cellStyle name="Followed Hyperlink" xfId="1079" builtinId="9" hidden="1"/>
    <cellStyle name="Followed Hyperlink" xfId="1080" builtinId="9" hidden="1"/>
    <cellStyle name="Followed Hyperlink" xfId="1081" builtinId="9" hidden="1"/>
    <cellStyle name="Followed Hyperlink" xfId="1082" builtinId="9" hidden="1"/>
    <cellStyle name="Followed Hyperlink" xfId="1083" builtinId="9" hidden="1"/>
    <cellStyle name="Followed Hyperlink" xfId="1084" builtinId="9" hidden="1"/>
    <cellStyle name="Followed Hyperlink" xfId="1085" builtinId="9" hidden="1"/>
    <cellStyle name="Followed Hyperlink" xfId="1086" builtinId="9" hidden="1"/>
    <cellStyle name="Followed Hyperlink" xfId="1087" builtinId="9" hidden="1"/>
    <cellStyle name="Followed Hyperlink" xfId="1088" builtinId="9" hidden="1"/>
    <cellStyle name="Followed Hyperlink" xfId="1089" builtinId="9" hidden="1"/>
    <cellStyle name="Followed Hyperlink" xfId="1090" builtinId="9" hidden="1"/>
    <cellStyle name="Followed Hyperlink" xfId="1091" builtinId="9" hidden="1"/>
    <cellStyle name="Followed Hyperlink" xfId="1092" builtinId="9" hidden="1"/>
    <cellStyle name="Followed Hyperlink" xfId="1093" builtinId="9" hidden="1"/>
    <cellStyle name="Followed Hyperlink" xfId="1094" builtinId="9" hidden="1"/>
    <cellStyle name="Followed Hyperlink" xfId="1095" builtinId="9" hidden="1"/>
    <cellStyle name="Followed Hyperlink" xfId="1096" builtinId="9" hidden="1"/>
    <cellStyle name="Followed Hyperlink" xfId="1097" builtinId="9" hidden="1"/>
    <cellStyle name="Followed Hyperlink" xfId="1098" builtinId="9" hidden="1"/>
    <cellStyle name="Followed Hyperlink" xfId="1099" builtinId="9" hidden="1"/>
    <cellStyle name="Followed Hyperlink" xfId="1100" builtinId="9" hidden="1"/>
    <cellStyle name="Followed Hyperlink" xfId="1101" builtinId="9" hidden="1"/>
    <cellStyle name="Followed Hyperlink" xfId="1102" builtinId="9" hidden="1"/>
    <cellStyle name="Followed Hyperlink" xfId="1103" builtinId="9" hidden="1"/>
    <cellStyle name="Followed Hyperlink" xfId="1104" builtinId="9" hidden="1"/>
    <cellStyle name="Followed Hyperlink" xfId="1105" builtinId="9" hidden="1"/>
    <cellStyle name="Followed Hyperlink" xfId="1106" builtinId="9" hidden="1"/>
    <cellStyle name="Followed Hyperlink" xfId="1107" builtinId="9" hidden="1"/>
    <cellStyle name="Followed Hyperlink" xfId="1108" builtinId="9" hidden="1"/>
    <cellStyle name="Followed Hyperlink" xfId="1109" builtinId="9" hidden="1"/>
    <cellStyle name="Followed Hyperlink" xfId="1110" builtinId="9" hidden="1"/>
    <cellStyle name="Followed Hyperlink" xfId="1111" builtinId="9" hidden="1"/>
    <cellStyle name="Followed Hyperlink" xfId="1112" builtinId="9" hidden="1"/>
    <cellStyle name="Followed Hyperlink" xfId="1113" builtinId="9" hidden="1"/>
    <cellStyle name="Followed Hyperlink" xfId="1114" builtinId="9" hidden="1"/>
    <cellStyle name="Followed Hyperlink" xfId="1115" builtinId="9" hidden="1"/>
    <cellStyle name="Followed Hyperlink" xfId="1116" builtinId="9" hidden="1"/>
    <cellStyle name="Followed Hyperlink" xfId="1117" builtinId="9" hidden="1"/>
    <cellStyle name="Followed Hyperlink" xfId="1118" builtinId="9" hidden="1"/>
    <cellStyle name="Followed Hyperlink" xfId="1119" builtinId="9" hidden="1"/>
    <cellStyle name="Followed Hyperlink" xfId="1120" builtinId="9" hidden="1"/>
    <cellStyle name="Followed Hyperlink" xfId="1121" builtinId="9" hidden="1"/>
    <cellStyle name="Followed Hyperlink" xfId="1122" builtinId="9" hidden="1"/>
    <cellStyle name="Followed Hyperlink" xfId="1123" builtinId="9" hidden="1"/>
    <cellStyle name="Followed Hyperlink" xfId="1124" builtinId="9" hidden="1"/>
    <cellStyle name="Followed Hyperlink" xfId="1125" builtinId="9" hidden="1"/>
    <cellStyle name="Followed Hyperlink" xfId="1126" builtinId="9" hidden="1"/>
    <cellStyle name="Followed Hyperlink" xfId="1127" builtinId="9" hidden="1"/>
    <cellStyle name="Followed Hyperlink" xfId="1128" builtinId="9" hidden="1"/>
    <cellStyle name="Followed Hyperlink" xfId="1129" builtinId="9" hidden="1"/>
    <cellStyle name="Followed Hyperlink" xfId="1130" builtinId="9" hidden="1"/>
    <cellStyle name="Followed Hyperlink" xfId="1131" builtinId="9" hidden="1"/>
    <cellStyle name="Followed Hyperlink" xfId="1132" builtinId="9" hidden="1"/>
    <cellStyle name="Followed Hyperlink" xfId="1133" builtinId="9" hidden="1"/>
    <cellStyle name="Followed Hyperlink" xfId="1134" builtinId="9" hidden="1"/>
    <cellStyle name="Followed Hyperlink" xfId="1135" builtinId="9" hidden="1"/>
    <cellStyle name="Followed Hyperlink" xfId="1136" builtinId="9" hidden="1"/>
    <cellStyle name="Followed Hyperlink" xfId="1137" builtinId="9" hidden="1"/>
    <cellStyle name="Followed Hyperlink" xfId="1138" builtinId="9" hidden="1"/>
    <cellStyle name="Followed Hyperlink" xfId="1139" builtinId="9" hidden="1"/>
    <cellStyle name="Followed Hyperlink" xfId="1140" builtinId="9" hidden="1"/>
    <cellStyle name="Followed Hyperlink" xfId="1141" builtinId="9" hidden="1"/>
    <cellStyle name="Followed Hyperlink" xfId="1142" builtinId="9" hidden="1"/>
    <cellStyle name="Followed Hyperlink" xfId="1143" builtinId="9" hidden="1"/>
    <cellStyle name="Followed Hyperlink" xfId="1144" builtinId="9" hidden="1"/>
    <cellStyle name="Followed Hyperlink" xfId="1145" builtinId="9" hidden="1"/>
    <cellStyle name="Followed Hyperlink" xfId="1146" builtinId="9" hidden="1"/>
    <cellStyle name="Followed Hyperlink" xfId="1147" builtinId="9" hidden="1"/>
    <cellStyle name="Followed Hyperlink" xfId="1148" builtinId="9" hidden="1"/>
    <cellStyle name="Followed Hyperlink" xfId="1149" builtinId="9" hidden="1"/>
    <cellStyle name="Followed Hyperlink" xfId="1150" builtinId="9" hidden="1"/>
    <cellStyle name="Followed Hyperlink" xfId="1151" builtinId="9" hidden="1"/>
    <cellStyle name="Followed Hyperlink" xfId="1152" builtinId="9" hidden="1"/>
    <cellStyle name="Followed Hyperlink" xfId="1153" builtinId="9" hidden="1"/>
    <cellStyle name="Followed Hyperlink" xfId="1154" builtinId="9" hidden="1"/>
    <cellStyle name="Followed Hyperlink" xfId="1155" builtinId="9" hidden="1"/>
    <cellStyle name="Followed Hyperlink" xfId="1156" builtinId="9" hidden="1"/>
    <cellStyle name="Followed Hyperlink" xfId="1157" builtinId="9" hidden="1"/>
    <cellStyle name="Followed Hyperlink" xfId="1158" builtinId="9" hidden="1"/>
    <cellStyle name="Followed Hyperlink" xfId="1159" builtinId="9" hidden="1"/>
    <cellStyle name="Followed Hyperlink" xfId="1160" builtinId="9" hidden="1"/>
    <cellStyle name="Followed Hyperlink" xfId="1161" builtinId="9" hidden="1"/>
    <cellStyle name="Followed Hyperlink" xfId="1162" builtinId="9" hidden="1"/>
    <cellStyle name="Followed Hyperlink" xfId="1163" builtinId="9" hidden="1"/>
    <cellStyle name="Followed Hyperlink" xfId="1164" builtinId="9" hidden="1"/>
    <cellStyle name="Followed Hyperlink" xfId="1165" builtinId="9" hidden="1"/>
    <cellStyle name="Followed Hyperlink" xfId="1166" builtinId="9" hidden="1"/>
    <cellStyle name="Followed Hyperlink" xfId="1167" builtinId="9" hidden="1"/>
    <cellStyle name="Followed Hyperlink" xfId="1168" builtinId="9" hidden="1"/>
    <cellStyle name="Followed Hyperlink" xfId="1169" builtinId="9" hidden="1"/>
    <cellStyle name="Followed Hyperlink" xfId="1170" builtinId="9" hidden="1"/>
    <cellStyle name="Followed Hyperlink" xfId="1171" builtinId="9" hidden="1"/>
    <cellStyle name="Followed Hyperlink" xfId="1172" builtinId="9" hidden="1"/>
    <cellStyle name="Followed Hyperlink" xfId="1173" builtinId="9" hidden="1"/>
    <cellStyle name="Followed Hyperlink" xfId="1174" builtinId="9" hidden="1"/>
    <cellStyle name="Followed Hyperlink" xfId="1175" builtinId="9" hidden="1"/>
    <cellStyle name="Followed Hyperlink" xfId="1176" builtinId="9" hidden="1"/>
    <cellStyle name="Followed Hyperlink" xfId="1177" builtinId="9" hidden="1"/>
    <cellStyle name="Followed Hyperlink" xfId="1178" builtinId="9" hidden="1"/>
    <cellStyle name="Followed Hyperlink" xfId="1179" builtinId="9" hidden="1"/>
    <cellStyle name="Followed Hyperlink" xfId="1180" builtinId="9" hidden="1"/>
    <cellStyle name="Followed Hyperlink" xfId="1181" builtinId="9" hidden="1"/>
    <cellStyle name="Followed Hyperlink" xfId="1182" builtinId="9" hidden="1"/>
    <cellStyle name="Followed Hyperlink" xfId="1183" builtinId="9" hidden="1"/>
    <cellStyle name="Followed Hyperlink" xfId="1184" builtinId="9" hidden="1"/>
    <cellStyle name="Followed Hyperlink" xfId="1185" builtinId="9" hidden="1"/>
    <cellStyle name="Followed Hyperlink" xfId="1186" builtinId="9" hidden="1"/>
    <cellStyle name="Followed Hyperlink" xfId="1187" builtinId="9" hidden="1"/>
    <cellStyle name="Followed Hyperlink" xfId="1188" builtinId="9" hidden="1"/>
    <cellStyle name="Followed Hyperlink" xfId="1189" builtinId="9" hidden="1"/>
    <cellStyle name="Followed Hyperlink" xfId="1190" builtinId="9" hidden="1"/>
    <cellStyle name="Followed Hyperlink" xfId="1191" builtinId="9" hidden="1"/>
    <cellStyle name="Followed Hyperlink" xfId="1192" builtinId="9" hidden="1"/>
    <cellStyle name="Followed Hyperlink" xfId="1193" builtinId="9" hidden="1"/>
    <cellStyle name="Followed Hyperlink" xfId="1194" builtinId="9" hidden="1"/>
    <cellStyle name="Followed Hyperlink" xfId="1195" builtinId="9" hidden="1"/>
    <cellStyle name="Followed Hyperlink" xfId="1196" builtinId="9" hidden="1"/>
    <cellStyle name="Followed Hyperlink" xfId="1197" builtinId="9" hidden="1"/>
    <cellStyle name="Followed Hyperlink" xfId="1198" builtinId="9" hidden="1"/>
    <cellStyle name="Followed Hyperlink" xfId="1199" builtinId="9" hidden="1"/>
    <cellStyle name="Followed Hyperlink" xfId="1200" builtinId="9" hidden="1"/>
    <cellStyle name="Followed Hyperlink" xfId="1201" builtinId="9" hidden="1"/>
    <cellStyle name="Followed Hyperlink" xfId="1202" builtinId="9" hidden="1"/>
    <cellStyle name="Followed Hyperlink" xfId="1203" builtinId="9" hidden="1"/>
    <cellStyle name="Followed Hyperlink" xfId="1204" builtinId="9" hidden="1"/>
    <cellStyle name="Followed Hyperlink" xfId="1205" builtinId="9" hidden="1"/>
    <cellStyle name="Followed Hyperlink" xfId="1206" builtinId="9" hidden="1"/>
    <cellStyle name="Followed Hyperlink" xfId="1207" builtinId="9" hidden="1"/>
    <cellStyle name="Followed Hyperlink" xfId="1208" builtinId="9" hidden="1"/>
    <cellStyle name="Followed Hyperlink" xfId="1209" builtinId="9" hidden="1"/>
    <cellStyle name="Followed Hyperlink" xfId="1210" builtinId="9" hidden="1"/>
    <cellStyle name="Followed Hyperlink" xfId="1211" builtinId="9" hidden="1"/>
    <cellStyle name="Followed Hyperlink" xfId="1212" builtinId="9" hidden="1"/>
    <cellStyle name="Followed Hyperlink" xfId="1213" builtinId="9" hidden="1"/>
    <cellStyle name="Followed Hyperlink" xfId="1214" builtinId="9" hidden="1"/>
    <cellStyle name="Followed Hyperlink" xfId="1215" builtinId="9" hidden="1"/>
    <cellStyle name="Followed Hyperlink" xfId="1216" builtinId="9" hidden="1"/>
    <cellStyle name="Followed Hyperlink" xfId="1217" builtinId="9" hidden="1"/>
    <cellStyle name="Followed Hyperlink" xfId="1218" builtinId="9" hidden="1"/>
    <cellStyle name="Followed Hyperlink" xfId="1219" builtinId="9" hidden="1"/>
    <cellStyle name="Followed Hyperlink" xfId="1220" builtinId="9" hidden="1"/>
    <cellStyle name="Followed Hyperlink" xfId="1221" builtinId="9" hidden="1"/>
    <cellStyle name="Followed Hyperlink" xfId="1222" builtinId="9" hidden="1"/>
    <cellStyle name="Followed Hyperlink" xfId="1223" builtinId="9" hidden="1"/>
    <cellStyle name="Followed Hyperlink" xfId="1224" builtinId="9" hidden="1"/>
    <cellStyle name="Followed Hyperlink" xfId="1225" builtinId="9" hidden="1"/>
    <cellStyle name="Followed Hyperlink" xfId="1226" builtinId="9" hidden="1"/>
    <cellStyle name="Followed Hyperlink" xfId="1227" builtinId="9" hidden="1"/>
    <cellStyle name="Followed Hyperlink" xfId="1228" builtinId="9" hidden="1"/>
    <cellStyle name="Followed Hyperlink" xfId="1229" builtinId="9" hidden="1"/>
    <cellStyle name="Followed Hyperlink" xfId="1230" builtinId="9" hidden="1"/>
    <cellStyle name="Followed Hyperlink" xfId="1231" builtinId="9" hidden="1"/>
    <cellStyle name="Followed Hyperlink" xfId="1232" builtinId="9" hidden="1"/>
    <cellStyle name="Followed Hyperlink" xfId="1233" builtinId="9" hidden="1"/>
    <cellStyle name="Followed Hyperlink" xfId="1234" builtinId="9" hidden="1"/>
    <cellStyle name="Followed Hyperlink" xfId="1235" builtinId="9" hidden="1"/>
    <cellStyle name="Followed Hyperlink" xfId="1236" builtinId="9" hidden="1"/>
    <cellStyle name="Followed Hyperlink" xfId="1237" builtinId="9" hidden="1"/>
    <cellStyle name="Followed Hyperlink" xfId="1238" builtinId="9" hidden="1"/>
    <cellStyle name="Followed Hyperlink" xfId="1239" builtinId="9" hidden="1"/>
    <cellStyle name="Followed Hyperlink" xfId="1240" builtinId="9" hidden="1"/>
    <cellStyle name="Followed Hyperlink" xfId="1241" builtinId="9" hidden="1"/>
    <cellStyle name="Followed Hyperlink" xfId="1242" builtinId="9" hidden="1"/>
    <cellStyle name="Followed Hyperlink" xfId="1243" builtinId="9" hidden="1"/>
    <cellStyle name="Followed Hyperlink" xfId="1244" builtinId="9" hidden="1"/>
    <cellStyle name="Followed Hyperlink" xfId="1245" builtinId="9" hidden="1"/>
    <cellStyle name="Followed Hyperlink" xfId="1246" builtinId="9" hidden="1"/>
    <cellStyle name="Followed Hyperlink" xfId="1247" builtinId="9" hidden="1"/>
    <cellStyle name="Followed Hyperlink" xfId="1248" builtinId="9" hidden="1"/>
    <cellStyle name="Followed Hyperlink" xfId="1249" builtinId="9" hidden="1"/>
    <cellStyle name="Followed Hyperlink" xfId="1250" builtinId="9" hidden="1"/>
    <cellStyle name="Followed Hyperlink" xfId="1251" builtinId="9" hidden="1"/>
    <cellStyle name="Followed Hyperlink" xfId="1252" builtinId="9" hidden="1"/>
    <cellStyle name="Followed Hyperlink" xfId="1253" builtinId="9" hidden="1"/>
    <cellStyle name="Followed Hyperlink" xfId="1254" builtinId="9" hidden="1"/>
    <cellStyle name="Followed Hyperlink" xfId="1255" builtinId="9" hidden="1"/>
    <cellStyle name="Followed Hyperlink" xfId="1256" builtinId="9" hidden="1"/>
    <cellStyle name="Followed Hyperlink" xfId="1257" builtinId="9" hidden="1"/>
    <cellStyle name="Followed Hyperlink" xfId="1258" builtinId="9" hidden="1"/>
    <cellStyle name="Followed Hyperlink" xfId="1259" builtinId="9" hidden="1"/>
    <cellStyle name="Followed Hyperlink" xfId="1260" builtinId="9" hidden="1"/>
    <cellStyle name="Followed Hyperlink" xfId="1261" builtinId="9" hidden="1"/>
    <cellStyle name="Followed Hyperlink" xfId="1262" builtinId="9" hidden="1"/>
    <cellStyle name="Followed Hyperlink" xfId="1263" builtinId="9" hidden="1"/>
    <cellStyle name="Followed Hyperlink" xfId="1264" builtinId="9" hidden="1"/>
    <cellStyle name="Followed Hyperlink" xfId="1265" builtinId="9" hidden="1"/>
    <cellStyle name="Followed Hyperlink" xfId="1266" builtinId="9" hidden="1"/>
    <cellStyle name="Followed Hyperlink" xfId="1267" builtinId="9" hidden="1"/>
    <cellStyle name="Followed Hyperlink" xfId="1268" builtinId="9" hidden="1"/>
    <cellStyle name="Followed Hyperlink" xfId="1269" builtinId="9" hidden="1"/>
    <cellStyle name="Followed Hyperlink" xfId="1270" builtinId="9" hidden="1"/>
    <cellStyle name="Followed Hyperlink" xfId="1271" builtinId="9" hidden="1"/>
    <cellStyle name="Followed Hyperlink" xfId="1272" builtinId="9" hidden="1"/>
    <cellStyle name="Followed Hyperlink" xfId="1273" builtinId="9" hidden="1"/>
    <cellStyle name="Followed Hyperlink" xfId="1274" builtinId="9" hidden="1"/>
    <cellStyle name="Followed Hyperlink" xfId="1275" builtinId="9" hidden="1"/>
    <cellStyle name="Followed Hyperlink" xfId="1276" builtinId="9" hidden="1"/>
    <cellStyle name="Followed Hyperlink" xfId="1277" builtinId="9" hidden="1"/>
    <cellStyle name="Followed Hyperlink" xfId="1278" builtinId="9" hidden="1"/>
    <cellStyle name="Followed Hyperlink" xfId="1279" builtinId="9" hidden="1"/>
    <cellStyle name="Followed Hyperlink" xfId="1280" builtinId="9" hidden="1"/>
    <cellStyle name="Followed Hyperlink" xfId="1281" builtinId="9" hidden="1"/>
    <cellStyle name="Followed Hyperlink" xfId="1282" builtinId="9" hidden="1"/>
    <cellStyle name="Followed Hyperlink" xfId="1283" builtinId="9" hidden="1"/>
    <cellStyle name="Followed Hyperlink" xfId="1284" builtinId="9" hidden="1"/>
    <cellStyle name="Followed Hyperlink" xfId="1285" builtinId="9" hidden="1"/>
    <cellStyle name="Followed Hyperlink" xfId="1286" builtinId="9" hidden="1"/>
    <cellStyle name="Followed Hyperlink" xfId="1287" builtinId="9" hidden="1"/>
    <cellStyle name="Followed Hyperlink" xfId="1288" builtinId="9" hidden="1"/>
    <cellStyle name="Followed Hyperlink" xfId="1289" builtinId="9" hidden="1"/>
    <cellStyle name="Followed Hyperlink" xfId="1290" builtinId="9" hidden="1"/>
    <cellStyle name="Followed Hyperlink" xfId="1291" builtinId="9" hidden="1"/>
    <cellStyle name="Followed Hyperlink" xfId="1292" builtinId="9" hidden="1"/>
    <cellStyle name="Followed Hyperlink" xfId="1293" builtinId="9" hidden="1"/>
    <cellStyle name="Followed Hyperlink" xfId="1294" builtinId="9" hidden="1"/>
    <cellStyle name="Followed Hyperlink" xfId="1295" builtinId="9" hidden="1"/>
    <cellStyle name="Followed Hyperlink" xfId="1296" builtinId="9" hidden="1"/>
    <cellStyle name="Followed Hyperlink" xfId="1297" builtinId="9" hidden="1"/>
    <cellStyle name="Followed Hyperlink" xfId="1298" builtinId="9" hidden="1"/>
    <cellStyle name="Followed Hyperlink" xfId="1299" builtinId="9" hidden="1"/>
    <cellStyle name="Followed Hyperlink" xfId="1300" builtinId="9" hidden="1"/>
    <cellStyle name="Followed Hyperlink" xfId="1301" builtinId="9" hidden="1"/>
    <cellStyle name="Followed Hyperlink" xfId="1302" builtinId="9" hidden="1"/>
    <cellStyle name="Followed Hyperlink" xfId="1303" builtinId="9" hidden="1"/>
    <cellStyle name="Followed Hyperlink" xfId="1304" builtinId="9" hidden="1"/>
    <cellStyle name="Followed Hyperlink" xfId="1305" builtinId="9" hidden="1"/>
    <cellStyle name="Followed Hyperlink" xfId="1306" builtinId="9" hidden="1"/>
    <cellStyle name="Followed Hyperlink" xfId="1307" builtinId="9" hidden="1"/>
    <cellStyle name="Followed Hyperlink" xfId="1308" builtinId="9" hidden="1"/>
    <cellStyle name="Followed Hyperlink" xfId="1309" builtinId="9" hidden="1"/>
    <cellStyle name="Followed Hyperlink" xfId="1310" builtinId="9" hidden="1"/>
    <cellStyle name="Followed Hyperlink" xfId="1311" builtinId="9" hidden="1"/>
    <cellStyle name="Followed Hyperlink" xfId="1312" builtinId="9" hidden="1"/>
    <cellStyle name="Followed Hyperlink" xfId="1313" builtinId="9" hidden="1"/>
    <cellStyle name="Followed Hyperlink" xfId="1314" builtinId="9" hidden="1"/>
    <cellStyle name="Followed Hyperlink" xfId="1315" builtinId="9" hidden="1"/>
    <cellStyle name="Followed Hyperlink" xfId="1316" builtinId="9" hidden="1"/>
    <cellStyle name="Followed Hyperlink" xfId="1317" builtinId="9" hidden="1"/>
    <cellStyle name="Followed Hyperlink" xfId="1318" builtinId="9" hidden="1"/>
    <cellStyle name="Followed Hyperlink" xfId="1319" builtinId="9" hidden="1"/>
    <cellStyle name="Followed Hyperlink" xfId="1320" builtinId="9" hidden="1"/>
    <cellStyle name="Followed Hyperlink" xfId="1321" builtinId="9" hidden="1"/>
    <cellStyle name="Followed Hyperlink" xfId="1322" builtinId="9" hidden="1"/>
    <cellStyle name="Followed Hyperlink" xfId="1323" builtinId="9" hidden="1"/>
    <cellStyle name="Followed Hyperlink" xfId="1324" builtinId="9" hidden="1"/>
    <cellStyle name="Followed Hyperlink" xfId="1325" builtinId="9" hidden="1"/>
    <cellStyle name="Followed Hyperlink" xfId="1326" builtinId="9" hidden="1"/>
    <cellStyle name="Followed Hyperlink" xfId="1327" builtinId="9" hidden="1"/>
    <cellStyle name="Followed Hyperlink" xfId="1328" builtinId="9" hidden="1"/>
    <cellStyle name="Followed Hyperlink" xfId="1329" builtinId="9" hidden="1"/>
    <cellStyle name="Followed Hyperlink" xfId="1330" builtinId="9" hidden="1"/>
    <cellStyle name="Followed Hyperlink" xfId="1331" builtinId="9" hidden="1"/>
    <cellStyle name="Followed Hyperlink" xfId="1332" builtinId="9" hidden="1"/>
    <cellStyle name="Followed Hyperlink" xfId="1333" builtinId="9" hidden="1"/>
    <cellStyle name="Followed Hyperlink" xfId="1334" builtinId="9" hidden="1"/>
    <cellStyle name="Followed Hyperlink" xfId="1335" builtinId="9" hidden="1"/>
    <cellStyle name="Followed Hyperlink" xfId="1336" builtinId="9" hidden="1"/>
    <cellStyle name="Followed Hyperlink" xfId="1337" builtinId="9" hidden="1"/>
    <cellStyle name="Followed Hyperlink" xfId="1338" builtinId="9" hidden="1"/>
    <cellStyle name="Followed Hyperlink" xfId="1339" builtinId="9" hidden="1"/>
    <cellStyle name="Followed Hyperlink" xfId="1340" builtinId="9" hidden="1"/>
    <cellStyle name="Followed Hyperlink" xfId="1341" builtinId="9" hidden="1"/>
    <cellStyle name="Followed Hyperlink" xfId="1342" builtinId="9" hidden="1"/>
    <cellStyle name="Followed Hyperlink" xfId="1343" builtinId="9" hidden="1"/>
    <cellStyle name="Followed Hyperlink" xfId="1344" builtinId="9" hidden="1"/>
    <cellStyle name="Followed Hyperlink" xfId="1345" builtinId="9" hidden="1"/>
    <cellStyle name="Followed Hyperlink" xfId="1346" builtinId="9" hidden="1"/>
    <cellStyle name="Followed Hyperlink" xfId="1347" builtinId="9" hidden="1"/>
    <cellStyle name="Followed Hyperlink" xfId="1348" builtinId="9" hidden="1"/>
    <cellStyle name="Followed Hyperlink" xfId="1349" builtinId="9" hidden="1"/>
    <cellStyle name="Followed Hyperlink" xfId="1350" builtinId="9" hidden="1"/>
    <cellStyle name="Followed Hyperlink" xfId="1351" builtinId="9" hidden="1"/>
    <cellStyle name="Followed Hyperlink" xfId="1352" builtinId="9" hidden="1"/>
    <cellStyle name="Followed Hyperlink" xfId="1353" builtinId="9" hidden="1"/>
    <cellStyle name="Followed Hyperlink" xfId="1354" builtinId="9" hidden="1"/>
    <cellStyle name="Followed Hyperlink" xfId="1355" builtinId="9" hidden="1"/>
    <cellStyle name="Followed Hyperlink" xfId="1356" builtinId="9" hidden="1"/>
    <cellStyle name="Followed Hyperlink" xfId="1357" builtinId="9" hidden="1"/>
    <cellStyle name="Followed Hyperlink" xfId="1358" builtinId="9" hidden="1"/>
    <cellStyle name="Followed Hyperlink" xfId="1359" builtinId="9" hidden="1"/>
    <cellStyle name="Followed Hyperlink" xfId="1360" builtinId="9" hidden="1"/>
    <cellStyle name="Followed Hyperlink" xfId="1361" builtinId="9" hidden="1"/>
    <cellStyle name="Followed Hyperlink" xfId="1362" builtinId="9" hidden="1"/>
    <cellStyle name="Followed Hyperlink" xfId="1363" builtinId="9" hidden="1"/>
    <cellStyle name="Followed Hyperlink" xfId="1364" builtinId="9" hidden="1"/>
    <cellStyle name="Followed Hyperlink" xfId="1365" builtinId="9" hidden="1"/>
    <cellStyle name="Followed Hyperlink" xfId="1366" builtinId="9" hidden="1"/>
    <cellStyle name="Followed Hyperlink" xfId="1367" builtinId="9" hidden="1"/>
    <cellStyle name="Followed Hyperlink" xfId="1368" builtinId="9" hidden="1"/>
    <cellStyle name="Followed Hyperlink" xfId="1369" builtinId="9" hidden="1"/>
    <cellStyle name="Followed Hyperlink" xfId="1370" builtinId="9" hidden="1"/>
    <cellStyle name="Followed Hyperlink" xfId="1371" builtinId="9" hidden="1"/>
    <cellStyle name="Followed Hyperlink" xfId="1372" builtinId="9" hidden="1"/>
    <cellStyle name="Followed Hyperlink" xfId="1373" builtinId="9" hidden="1"/>
    <cellStyle name="Followed Hyperlink" xfId="1374" builtinId="9" hidden="1"/>
    <cellStyle name="Followed Hyperlink" xfId="1375" builtinId="9" hidden="1"/>
    <cellStyle name="Followed Hyperlink" xfId="1376" builtinId="9" hidden="1"/>
    <cellStyle name="Followed Hyperlink" xfId="1377" builtinId="9" hidden="1"/>
    <cellStyle name="Followed Hyperlink" xfId="1378" builtinId="9" hidden="1"/>
    <cellStyle name="Followed Hyperlink" xfId="1379" builtinId="9" hidden="1"/>
    <cellStyle name="Followed Hyperlink" xfId="1380" builtinId="9" hidden="1"/>
    <cellStyle name="Followed Hyperlink" xfId="1381" builtinId="9" hidden="1"/>
    <cellStyle name="Followed Hyperlink" xfId="1382" builtinId="9" hidden="1"/>
    <cellStyle name="Followed Hyperlink" xfId="1383" builtinId="9" hidden="1"/>
    <cellStyle name="Followed Hyperlink" xfId="1384" builtinId="9" hidden="1"/>
    <cellStyle name="Followed Hyperlink" xfId="1385" builtinId="9" hidden="1"/>
    <cellStyle name="Followed Hyperlink" xfId="1386" builtinId="9" hidden="1"/>
    <cellStyle name="Followed Hyperlink" xfId="1387" builtinId="9" hidden="1"/>
    <cellStyle name="Followed Hyperlink" xfId="1388" builtinId="9" hidden="1"/>
    <cellStyle name="Followed Hyperlink" xfId="1389" builtinId="9" hidden="1"/>
    <cellStyle name="Followed Hyperlink" xfId="1390" builtinId="9" hidden="1"/>
    <cellStyle name="Followed Hyperlink" xfId="1391" builtinId="9" hidden="1"/>
    <cellStyle name="Followed Hyperlink" xfId="1392" builtinId="9" hidden="1"/>
    <cellStyle name="Followed Hyperlink" xfId="1393" builtinId="9" hidden="1"/>
    <cellStyle name="Followed Hyperlink" xfId="1394" builtinId="9" hidden="1"/>
    <cellStyle name="Followed Hyperlink" xfId="1395" builtinId="9" hidden="1"/>
    <cellStyle name="Followed Hyperlink" xfId="1396" builtinId="9" hidden="1"/>
    <cellStyle name="Followed Hyperlink" xfId="1397" builtinId="9" hidden="1"/>
    <cellStyle name="Followed Hyperlink" xfId="1398" builtinId="9" hidden="1"/>
    <cellStyle name="Followed Hyperlink" xfId="1399" builtinId="9" hidden="1"/>
    <cellStyle name="Followed Hyperlink" xfId="1400" builtinId="9" hidden="1"/>
    <cellStyle name="Followed Hyperlink" xfId="1401" builtinId="9" hidden="1"/>
    <cellStyle name="Followed Hyperlink" xfId="1402" builtinId="9" hidden="1"/>
    <cellStyle name="Followed Hyperlink" xfId="1403" builtinId="9" hidden="1"/>
    <cellStyle name="Followed Hyperlink" xfId="1404" builtinId="9" hidden="1"/>
    <cellStyle name="Followed Hyperlink" xfId="1405" builtinId="9" hidden="1"/>
    <cellStyle name="Followed Hyperlink" xfId="1406" builtinId="9" hidden="1"/>
    <cellStyle name="Followed Hyperlink" xfId="1407" builtinId="9" hidden="1"/>
    <cellStyle name="Followed Hyperlink" xfId="1408" builtinId="9" hidden="1"/>
    <cellStyle name="Followed Hyperlink" xfId="1409" builtinId="9" hidden="1"/>
    <cellStyle name="Followed Hyperlink" xfId="1410" builtinId="9" hidden="1"/>
    <cellStyle name="Followed Hyperlink" xfId="1411" builtinId="9" hidden="1"/>
    <cellStyle name="Followed Hyperlink" xfId="1412" builtinId="9" hidden="1"/>
    <cellStyle name="Followed Hyperlink" xfId="1413" builtinId="9" hidden="1"/>
    <cellStyle name="Followed Hyperlink" xfId="1414" builtinId="9" hidden="1"/>
    <cellStyle name="Followed Hyperlink" xfId="1415" builtinId="9" hidden="1"/>
    <cellStyle name="Followed Hyperlink" xfId="1416" builtinId="9" hidden="1"/>
    <cellStyle name="Followed Hyperlink" xfId="1417" builtinId="9" hidden="1"/>
    <cellStyle name="Followed Hyperlink" xfId="1418" builtinId="9" hidden="1"/>
    <cellStyle name="Followed Hyperlink" xfId="1419" builtinId="9" hidden="1"/>
    <cellStyle name="Followed Hyperlink" xfId="1420" builtinId="9" hidden="1"/>
    <cellStyle name="Followed Hyperlink" xfId="1421" builtinId="9" hidden="1"/>
    <cellStyle name="Followed Hyperlink" xfId="1422" builtinId="9" hidden="1"/>
    <cellStyle name="Followed Hyperlink" xfId="1423" builtinId="9" hidden="1"/>
    <cellStyle name="Followed Hyperlink" xfId="1424" builtinId="9" hidden="1"/>
    <cellStyle name="Followed Hyperlink" xfId="1425" builtinId="9" hidden="1"/>
    <cellStyle name="Followed Hyperlink" xfId="1426" builtinId="9" hidden="1"/>
    <cellStyle name="Followed Hyperlink" xfId="1427" builtinId="9" hidden="1"/>
    <cellStyle name="Followed Hyperlink" xfId="1428" builtinId="9" hidden="1"/>
    <cellStyle name="Followed Hyperlink" xfId="1429" builtinId="9" hidden="1"/>
    <cellStyle name="Followed Hyperlink" xfId="1430" builtinId="9" hidden="1"/>
    <cellStyle name="Followed Hyperlink" xfId="1431" builtinId="9" hidden="1"/>
    <cellStyle name="Followed Hyperlink" xfId="1432" builtinId="9" hidden="1"/>
    <cellStyle name="Followed Hyperlink" xfId="1433" builtinId="9" hidden="1"/>
    <cellStyle name="Followed Hyperlink" xfId="1434" builtinId="9" hidden="1"/>
    <cellStyle name="Followed Hyperlink" xfId="1435" builtinId="9" hidden="1"/>
    <cellStyle name="Followed Hyperlink" xfId="1436" builtinId="9" hidden="1"/>
    <cellStyle name="Followed Hyperlink" xfId="1437" builtinId="9" hidden="1"/>
    <cellStyle name="Followed Hyperlink" xfId="1438" builtinId="9" hidden="1"/>
    <cellStyle name="Followed Hyperlink" xfId="1439" builtinId="9" hidden="1"/>
    <cellStyle name="Followed Hyperlink" xfId="1440" builtinId="9" hidden="1"/>
    <cellStyle name="Followed Hyperlink" xfId="1441" builtinId="9" hidden="1"/>
    <cellStyle name="Followed Hyperlink" xfId="1442" builtinId="9" hidden="1"/>
    <cellStyle name="Followed Hyperlink" xfId="1443" builtinId="9" hidden="1"/>
    <cellStyle name="Followed Hyperlink" xfId="1444" builtinId="9" hidden="1"/>
    <cellStyle name="Followed Hyperlink" xfId="1445" builtinId="9" hidden="1"/>
    <cellStyle name="Followed Hyperlink" xfId="1446" builtinId="9" hidden="1"/>
    <cellStyle name="Followed Hyperlink" xfId="1447" builtinId="9" hidden="1"/>
    <cellStyle name="Followed Hyperlink" xfId="1448" builtinId="9" hidden="1"/>
    <cellStyle name="Followed Hyperlink" xfId="1449" builtinId="9" hidden="1"/>
    <cellStyle name="Followed Hyperlink" xfId="1450" builtinId="9" hidden="1"/>
    <cellStyle name="Followed Hyperlink" xfId="1451" builtinId="9" hidden="1"/>
    <cellStyle name="Followed Hyperlink" xfId="1452" builtinId="9" hidden="1"/>
    <cellStyle name="Followed Hyperlink" xfId="1453" builtinId="9" hidden="1"/>
    <cellStyle name="Followed Hyperlink" xfId="1454" builtinId="9" hidden="1"/>
    <cellStyle name="Followed Hyperlink" xfId="1455" builtinId="9" hidden="1"/>
    <cellStyle name="Followed Hyperlink" xfId="1456" builtinId="9" hidden="1"/>
    <cellStyle name="Followed Hyperlink" xfId="1457" builtinId="9" hidden="1"/>
    <cellStyle name="Followed Hyperlink" xfId="1458" builtinId="9" hidden="1"/>
    <cellStyle name="Followed Hyperlink" xfId="1459" builtinId="9" hidden="1"/>
    <cellStyle name="Followed Hyperlink" xfId="1460" builtinId="9" hidden="1"/>
    <cellStyle name="Followed Hyperlink" xfId="1461" builtinId="9" hidden="1"/>
    <cellStyle name="Followed Hyperlink" xfId="1462" builtinId="9" hidden="1"/>
    <cellStyle name="Followed Hyperlink" xfId="1463" builtinId="9" hidden="1"/>
    <cellStyle name="Followed Hyperlink" xfId="1464" builtinId="9" hidden="1"/>
    <cellStyle name="Followed Hyperlink" xfId="1465" builtinId="9" hidden="1"/>
    <cellStyle name="Followed Hyperlink" xfId="1466" builtinId="9" hidden="1"/>
    <cellStyle name="Followed Hyperlink" xfId="1467" builtinId="9" hidden="1"/>
    <cellStyle name="Followed Hyperlink" xfId="1468" builtinId="9" hidden="1"/>
    <cellStyle name="Followed Hyperlink" xfId="1469" builtinId="9" hidden="1"/>
    <cellStyle name="Followed Hyperlink" xfId="1470" builtinId="9" hidden="1"/>
    <cellStyle name="Followed Hyperlink" xfId="1471" builtinId="9" hidden="1"/>
    <cellStyle name="Followed Hyperlink" xfId="1472" builtinId="9" hidden="1"/>
    <cellStyle name="Followed Hyperlink" xfId="1473" builtinId="9" hidden="1"/>
    <cellStyle name="Followed Hyperlink" xfId="1474" builtinId="9" hidden="1"/>
    <cellStyle name="Followed Hyperlink" xfId="1475" builtinId="9" hidden="1"/>
    <cellStyle name="Followed Hyperlink" xfId="1476" builtinId="9" hidden="1"/>
    <cellStyle name="Followed Hyperlink" xfId="1477" builtinId="9" hidden="1"/>
    <cellStyle name="Followed Hyperlink" xfId="1478" builtinId="9" hidden="1"/>
    <cellStyle name="Followed Hyperlink" xfId="1479" builtinId="9" hidden="1"/>
    <cellStyle name="Followed Hyperlink" xfId="1480" builtinId="9" hidden="1"/>
    <cellStyle name="Followed Hyperlink" xfId="1481" builtinId="9" hidden="1"/>
    <cellStyle name="Followed Hyperlink" xfId="1482" builtinId="9" hidden="1"/>
    <cellStyle name="Followed Hyperlink" xfId="1483" builtinId="9" hidden="1"/>
    <cellStyle name="Followed Hyperlink" xfId="1484" builtinId="9" hidden="1"/>
    <cellStyle name="Followed Hyperlink" xfId="1485" builtinId="9" hidden="1"/>
    <cellStyle name="Followed Hyperlink" xfId="1486" builtinId="9" hidden="1"/>
    <cellStyle name="Followed Hyperlink" xfId="1487" builtinId="9" hidden="1"/>
    <cellStyle name="Followed Hyperlink" xfId="1488" builtinId="9" hidden="1"/>
    <cellStyle name="Followed Hyperlink" xfId="1489" builtinId="9" hidden="1"/>
    <cellStyle name="Followed Hyperlink" xfId="1490" builtinId="9" hidden="1"/>
    <cellStyle name="Followed Hyperlink" xfId="1491" builtinId="9" hidden="1"/>
    <cellStyle name="Followed Hyperlink" xfId="1492" builtinId="9" hidden="1"/>
    <cellStyle name="Followed Hyperlink" xfId="1493" builtinId="9" hidden="1"/>
    <cellStyle name="Followed Hyperlink" xfId="1494" builtinId="9" hidden="1"/>
    <cellStyle name="Followed Hyperlink" xfId="1495" builtinId="9" hidden="1"/>
    <cellStyle name="Followed Hyperlink" xfId="1496" builtinId="9" hidden="1"/>
    <cellStyle name="Followed Hyperlink" xfId="1497" builtinId="9" hidden="1"/>
    <cellStyle name="Followed Hyperlink" xfId="1498" builtinId="9" hidden="1"/>
    <cellStyle name="Followed Hyperlink" xfId="1499" builtinId="9" hidden="1"/>
    <cellStyle name="Followed Hyperlink" xfId="1500" builtinId="9" hidden="1"/>
    <cellStyle name="Followed Hyperlink" xfId="1501" builtinId="9" hidden="1"/>
    <cellStyle name="Followed Hyperlink" xfId="1502" builtinId="9" hidden="1"/>
    <cellStyle name="Followed Hyperlink" xfId="1503" builtinId="9" hidden="1"/>
    <cellStyle name="Followed Hyperlink" xfId="1504" builtinId="9" hidden="1"/>
    <cellStyle name="Followed Hyperlink" xfId="1505" builtinId="9" hidden="1"/>
    <cellStyle name="Followed Hyperlink" xfId="1506" builtinId="9" hidden="1"/>
    <cellStyle name="Followed Hyperlink" xfId="1507" builtinId="9" hidden="1"/>
    <cellStyle name="Followed Hyperlink" xfId="1508" builtinId="9" hidden="1"/>
    <cellStyle name="Followed Hyperlink" xfId="1509" builtinId="9" hidden="1"/>
    <cellStyle name="Followed Hyperlink" xfId="1510" builtinId="9" hidden="1"/>
    <cellStyle name="Followed Hyperlink" xfId="1511" builtinId="9" hidden="1"/>
    <cellStyle name="Followed Hyperlink" xfId="1512" builtinId="9" hidden="1"/>
    <cellStyle name="Followed Hyperlink" xfId="1513" builtinId="9" hidden="1"/>
    <cellStyle name="Followed Hyperlink" xfId="1514" builtinId="9" hidden="1"/>
    <cellStyle name="Followed Hyperlink" xfId="1515" builtinId="9" hidden="1"/>
    <cellStyle name="Followed Hyperlink" xfId="1516" builtinId="9" hidden="1"/>
    <cellStyle name="Followed Hyperlink" xfId="1517" builtinId="9" hidden="1"/>
    <cellStyle name="Followed Hyperlink" xfId="1518" builtinId="9" hidden="1"/>
    <cellStyle name="Followed Hyperlink" xfId="1519" builtinId="9" hidden="1"/>
    <cellStyle name="Followed Hyperlink" xfId="1520" builtinId="9" hidden="1"/>
    <cellStyle name="Followed Hyperlink" xfId="1521" builtinId="9" hidden="1"/>
    <cellStyle name="Followed Hyperlink" xfId="1522" builtinId="9" hidden="1"/>
    <cellStyle name="Followed Hyperlink" xfId="1523" builtinId="9" hidden="1"/>
    <cellStyle name="Followed Hyperlink" xfId="1524" builtinId="9" hidden="1"/>
    <cellStyle name="Followed Hyperlink" xfId="1525" builtinId="9" hidden="1"/>
    <cellStyle name="Followed Hyperlink" xfId="1526" builtinId="9" hidden="1"/>
    <cellStyle name="Followed Hyperlink" xfId="1527" builtinId="9" hidden="1"/>
    <cellStyle name="Followed Hyperlink" xfId="1528" builtinId="9" hidden="1"/>
    <cellStyle name="Followed Hyperlink" xfId="1529" builtinId="9" hidden="1"/>
    <cellStyle name="Followed Hyperlink" xfId="1530" builtinId="9" hidden="1"/>
    <cellStyle name="Followed Hyperlink" xfId="1531" builtinId="9" hidden="1"/>
    <cellStyle name="Followed Hyperlink" xfId="1532" builtinId="9" hidden="1"/>
    <cellStyle name="Followed Hyperlink" xfId="1533" builtinId="9" hidden="1"/>
    <cellStyle name="Followed Hyperlink" xfId="1534" builtinId="9" hidden="1"/>
    <cellStyle name="Followed Hyperlink" xfId="1535" builtinId="9" hidden="1"/>
    <cellStyle name="Followed Hyperlink" xfId="1536" builtinId="9" hidden="1"/>
    <cellStyle name="Followed Hyperlink" xfId="1537" builtinId="9" hidden="1"/>
    <cellStyle name="Followed Hyperlink" xfId="1538" builtinId="9" hidden="1"/>
    <cellStyle name="Followed Hyperlink" xfId="1539" builtinId="9" hidden="1"/>
    <cellStyle name="Followed Hyperlink" xfId="1540" builtinId="9" hidden="1"/>
    <cellStyle name="Followed Hyperlink" xfId="1541" builtinId="9" hidden="1"/>
    <cellStyle name="Followed Hyperlink" xfId="1542" builtinId="9" hidden="1"/>
    <cellStyle name="Followed Hyperlink" xfId="1543" builtinId="9" hidden="1"/>
    <cellStyle name="Followed Hyperlink" xfId="1544" builtinId="9" hidden="1"/>
    <cellStyle name="Followed Hyperlink" xfId="1545" builtinId="9" hidden="1"/>
    <cellStyle name="Followed Hyperlink" xfId="1546" builtinId="9" hidden="1"/>
    <cellStyle name="Followed Hyperlink" xfId="1547" builtinId="9" hidden="1"/>
    <cellStyle name="Followed Hyperlink" xfId="1548" builtinId="9" hidden="1"/>
    <cellStyle name="Followed Hyperlink" xfId="1549" builtinId="9" hidden="1"/>
    <cellStyle name="Followed Hyperlink" xfId="1550" builtinId="9" hidden="1"/>
    <cellStyle name="Followed Hyperlink" xfId="1551" builtinId="9" hidden="1"/>
    <cellStyle name="Followed Hyperlink" xfId="1552" builtinId="9" hidden="1"/>
    <cellStyle name="Followed Hyperlink" xfId="1553" builtinId="9" hidden="1"/>
    <cellStyle name="Followed Hyperlink" xfId="1554" builtinId="9" hidden="1"/>
    <cellStyle name="Followed Hyperlink" xfId="1555" builtinId="9" hidden="1"/>
    <cellStyle name="Followed Hyperlink" xfId="1556" builtinId="9" hidden="1"/>
    <cellStyle name="Followed Hyperlink" xfId="1557" builtinId="9" hidden="1"/>
    <cellStyle name="Followed Hyperlink" xfId="1558" builtinId="9" hidden="1"/>
    <cellStyle name="Followed Hyperlink" xfId="1559" builtinId="9" hidden="1"/>
    <cellStyle name="Followed Hyperlink" xfId="1560" builtinId="9" hidden="1"/>
    <cellStyle name="Followed Hyperlink" xfId="1561" builtinId="9" hidden="1"/>
    <cellStyle name="Followed Hyperlink" xfId="1562" builtinId="9" hidden="1"/>
    <cellStyle name="Followed Hyperlink" xfId="1563" builtinId="9" hidden="1"/>
    <cellStyle name="Followed Hyperlink" xfId="1564" builtinId="9" hidden="1"/>
    <cellStyle name="Followed Hyperlink" xfId="1565" builtinId="9" hidden="1"/>
    <cellStyle name="Followed Hyperlink" xfId="1566" builtinId="9" hidden="1"/>
    <cellStyle name="Followed Hyperlink" xfId="1567" builtinId="9" hidden="1"/>
    <cellStyle name="Followed Hyperlink" xfId="1568" builtinId="9" hidden="1"/>
    <cellStyle name="Followed Hyperlink" xfId="1569" builtinId="9" hidden="1"/>
    <cellStyle name="Followed Hyperlink" xfId="1570" builtinId="9" hidden="1"/>
    <cellStyle name="Followed Hyperlink" xfId="1571" builtinId="9" hidden="1"/>
    <cellStyle name="Followed Hyperlink" xfId="1572" builtinId="9" hidden="1"/>
    <cellStyle name="Followed Hyperlink" xfId="1573" builtinId="9" hidden="1"/>
    <cellStyle name="Followed Hyperlink" xfId="1574" builtinId="9" hidden="1"/>
    <cellStyle name="Followed Hyperlink" xfId="1575" builtinId="9" hidden="1"/>
    <cellStyle name="Followed Hyperlink" xfId="1576" builtinId="9" hidden="1"/>
    <cellStyle name="Followed Hyperlink" xfId="1577" builtinId="9" hidden="1"/>
    <cellStyle name="Followed Hyperlink" xfId="1578" builtinId="9" hidden="1"/>
    <cellStyle name="Followed Hyperlink" xfId="1579" builtinId="9" hidden="1"/>
    <cellStyle name="Followed Hyperlink" xfId="1580" builtinId="9" hidden="1"/>
    <cellStyle name="Followed Hyperlink" xfId="1581" builtinId="9" hidden="1"/>
    <cellStyle name="Followed Hyperlink" xfId="1582" builtinId="9" hidden="1"/>
    <cellStyle name="Followed Hyperlink" xfId="1583" builtinId="9" hidden="1"/>
    <cellStyle name="Followed Hyperlink" xfId="1584" builtinId="9" hidden="1"/>
    <cellStyle name="Followed Hyperlink" xfId="1585" builtinId="9" hidden="1"/>
    <cellStyle name="Followed Hyperlink" xfId="1586" builtinId="9" hidden="1"/>
    <cellStyle name="Followed Hyperlink" xfId="1587" builtinId="9" hidden="1"/>
    <cellStyle name="Followed Hyperlink" xfId="1588" builtinId="9" hidden="1"/>
    <cellStyle name="Followed Hyperlink" xfId="1589" builtinId="9" hidden="1"/>
    <cellStyle name="Followed Hyperlink" xfId="1590" builtinId="9" hidden="1"/>
    <cellStyle name="Followed Hyperlink" xfId="1591" builtinId="9" hidden="1"/>
    <cellStyle name="Followed Hyperlink" xfId="1592" builtinId="9" hidden="1"/>
    <cellStyle name="Followed Hyperlink" xfId="1593" builtinId="9" hidden="1"/>
    <cellStyle name="Followed Hyperlink" xfId="1594" builtinId="9" hidden="1"/>
    <cellStyle name="Followed Hyperlink" xfId="1595" builtinId="9" hidden="1"/>
    <cellStyle name="Followed Hyperlink" xfId="1596" builtinId="9" hidden="1"/>
    <cellStyle name="Followed Hyperlink" xfId="1597" builtinId="9" hidden="1"/>
    <cellStyle name="Followed Hyperlink" xfId="1598" builtinId="9" hidden="1"/>
    <cellStyle name="Followed Hyperlink" xfId="1599" builtinId="9" hidden="1"/>
    <cellStyle name="Followed Hyperlink" xfId="1600" builtinId="9" hidden="1"/>
    <cellStyle name="Followed Hyperlink" xfId="1601" builtinId="9" hidden="1"/>
    <cellStyle name="Followed Hyperlink" xfId="1602" builtinId="9" hidden="1"/>
    <cellStyle name="Followed Hyperlink" xfId="1603" builtinId="9" hidden="1"/>
    <cellStyle name="Followed Hyperlink" xfId="1604" builtinId="9" hidden="1"/>
    <cellStyle name="Followed Hyperlink" xfId="1605" builtinId="9" hidden="1"/>
    <cellStyle name="Followed Hyperlink" xfId="1606" builtinId="9" hidden="1"/>
    <cellStyle name="Followed Hyperlink" xfId="1607" builtinId="9" hidden="1"/>
    <cellStyle name="Followed Hyperlink" xfId="1608" builtinId="9" hidden="1"/>
    <cellStyle name="Followed Hyperlink" xfId="1609" builtinId="9" hidden="1"/>
    <cellStyle name="Followed Hyperlink" xfId="1610" builtinId="9" hidden="1"/>
    <cellStyle name="Followed Hyperlink" xfId="1611" builtinId="9" hidden="1"/>
    <cellStyle name="Followed Hyperlink" xfId="1612" builtinId="9" hidden="1"/>
    <cellStyle name="Followed Hyperlink" xfId="1613" builtinId="9" hidden="1"/>
    <cellStyle name="Followed Hyperlink" xfId="1614" builtinId="9" hidden="1"/>
    <cellStyle name="Followed Hyperlink" xfId="1615" builtinId="9" hidden="1"/>
    <cellStyle name="Followed Hyperlink" xfId="1616" builtinId="9" hidden="1"/>
    <cellStyle name="Followed Hyperlink" xfId="1617" builtinId="9" hidden="1"/>
    <cellStyle name="Followed Hyperlink" xfId="1618" builtinId="9" hidden="1"/>
    <cellStyle name="Followed Hyperlink" xfId="1619" builtinId="9" hidden="1"/>
    <cellStyle name="Followed Hyperlink" xfId="1620" builtinId="9" hidden="1"/>
    <cellStyle name="Followed Hyperlink" xfId="1621" builtinId="9" hidden="1"/>
    <cellStyle name="Followed Hyperlink" xfId="1622" builtinId="9" hidden="1"/>
    <cellStyle name="Followed Hyperlink" xfId="1623" builtinId="9" hidden="1"/>
    <cellStyle name="Followed Hyperlink" xfId="1624" builtinId="9" hidden="1"/>
    <cellStyle name="Followed Hyperlink" xfId="1625" builtinId="9" hidden="1"/>
    <cellStyle name="Followed Hyperlink" xfId="1626" builtinId="9" hidden="1"/>
    <cellStyle name="Followed Hyperlink" xfId="1627" builtinId="9" hidden="1"/>
    <cellStyle name="Followed Hyperlink" xfId="1628" builtinId="9" hidden="1"/>
    <cellStyle name="Followed Hyperlink" xfId="1629" builtinId="9" hidden="1"/>
    <cellStyle name="Followed Hyperlink" xfId="1630" builtinId="9" hidden="1"/>
    <cellStyle name="Followed Hyperlink" xfId="1631" builtinId="9" hidden="1"/>
    <cellStyle name="Followed Hyperlink" xfId="1632" builtinId="9" hidden="1"/>
    <cellStyle name="Followed Hyperlink" xfId="1633" builtinId="9" hidden="1"/>
    <cellStyle name="Followed Hyperlink" xfId="1634" builtinId="9" hidden="1"/>
    <cellStyle name="Followed Hyperlink" xfId="1635" builtinId="9" hidden="1"/>
    <cellStyle name="Followed Hyperlink" xfId="1636" builtinId="9" hidden="1"/>
    <cellStyle name="Followed Hyperlink" xfId="1637" builtinId="9" hidden="1"/>
    <cellStyle name="Followed Hyperlink" xfId="1638" builtinId="9" hidden="1"/>
    <cellStyle name="Followed Hyperlink" xfId="1639" builtinId="9" hidden="1"/>
    <cellStyle name="Followed Hyperlink" xfId="1640" builtinId="9" hidden="1"/>
    <cellStyle name="Followed Hyperlink" xfId="1641" builtinId="9" hidden="1"/>
    <cellStyle name="Followed Hyperlink" xfId="1642" builtinId="9" hidden="1"/>
    <cellStyle name="Followed Hyperlink" xfId="1643" builtinId="9" hidden="1"/>
    <cellStyle name="Followed Hyperlink" xfId="1644" builtinId="9" hidden="1"/>
    <cellStyle name="Followed Hyperlink" xfId="1645" builtinId="9" hidden="1"/>
    <cellStyle name="Followed Hyperlink" xfId="1646" builtinId="9" hidden="1"/>
    <cellStyle name="Followed Hyperlink" xfId="1647" builtinId="9" hidden="1"/>
    <cellStyle name="Followed Hyperlink" xfId="1648" builtinId="9" hidden="1"/>
    <cellStyle name="Followed Hyperlink" xfId="1649" builtinId="9" hidden="1"/>
    <cellStyle name="Followed Hyperlink" xfId="1650" builtinId="9" hidden="1"/>
    <cellStyle name="Followed Hyperlink" xfId="1651" builtinId="9" hidden="1"/>
    <cellStyle name="Followed Hyperlink" xfId="1652" builtinId="9" hidden="1"/>
    <cellStyle name="Followed Hyperlink" xfId="1653" builtinId="9" hidden="1"/>
    <cellStyle name="Followed Hyperlink" xfId="1654" builtinId="9" hidden="1"/>
    <cellStyle name="Followed Hyperlink" xfId="1655" builtinId="9" hidden="1"/>
    <cellStyle name="Followed Hyperlink" xfId="1656" builtinId="9" hidden="1"/>
    <cellStyle name="Followed Hyperlink" xfId="1657" builtinId="9" hidden="1"/>
    <cellStyle name="Followed Hyperlink" xfId="1658" builtinId="9" hidden="1"/>
    <cellStyle name="Followed Hyperlink" xfId="1659" builtinId="9" hidden="1"/>
    <cellStyle name="Followed Hyperlink" xfId="1660" builtinId="9" hidden="1"/>
    <cellStyle name="Followed Hyperlink" xfId="1661" builtinId="9" hidden="1"/>
    <cellStyle name="Followed Hyperlink" xfId="1662" builtinId="9" hidden="1"/>
    <cellStyle name="Followed Hyperlink" xfId="1663" builtinId="9" hidden="1"/>
    <cellStyle name="Followed Hyperlink" xfId="1664" builtinId="9" hidden="1"/>
    <cellStyle name="Followed Hyperlink" xfId="1665" builtinId="9" hidden="1"/>
    <cellStyle name="Followed Hyperlink" xfId="1666" builtinId="9" hidden="1"/>
    <cellStyle name="Followed Hyperlink" xfId="1667" builtinId="9" hidden="1"/>
    <cellStyle name="Followed Hyperlink" xfId="1668" builtinId="9" hidden="1"/>
    <cellStyle name="Followed Hyperlink" xfId="1669" builtinId="9" hidden="1"/>
    <cellStyle name="Followed Hyperlink" xfId="1670" builtinId="9" hidden="1"/>
    <cellStyle name="Followed Hyperlink" xfId="1671" builtinId="9" hidden="1"/>
    <cellStyle name="Followed Hyperlink" xfId="1672" builtinId="9" hidden="1"/>
    <cellStyle name="Followed Hyperlink" xfId="1673" builtinId="9" hidden="1"/>
    <cellStyle name="Followed Hyperlink" xfId="1674" builtinId="9" hidden="1"/>
    <cellStyle name="Followed Hyperlink" xfId="1675" builtinId="9" hidden="1"/>
    <cellStyle name="Followed Hyperlink" xfId="1676" builtinId="9" hidden="1"/>
    <cellStyle name="Followed Hyperlink" xfId="1677" builtinId="9" hidden="1"/>
    <cellStyle name="Followed Hyperlink" xfId="1678" builtinId="9" hidden="1"/>
    <cellStyle name="Followed Hyperlink" xfId="1679" builtinId="9" hidden="1"/>
    <cellStyle name="Followed Hyperlink" xfId="1680" builtinId="9" hidden="1"/>
    <cellStyle name="Followed Hyperlink" xfId="1681" builtinId="9" hidden="1"/>
    <cellStyle name="Followed Hyperlink" xfId="1682" builtinId="9" hidden="1"/>
    <cellStyle name="Followed Hyperlink" xfId="1683" builtinId="9" hidden="1"/>
    <cellStyle name="Followed Hyperlink" xfId="1684" builtinId="9" hidden="1"/>
    <cellStyle name="Followed Hyperlink" xfId="1685" builtinId="9" hidden="1"/>
    <cellStyle name="Followed Hyperlink" xfId="1686" builtinId="9" hidden="1"/>
    <cellStyle name="Followed Hyperlink" xfId="1687" builtinId="9" hidden="1"/>
    <cellStyle name="Followed Hyperlink" xfId="1688" builtinId="9" hidden="1"/>
    <cellStyle name="Followed Hyperlink" xfId="1689" builtinId="9" hidden="1"/>
    <cellStyle name="Followed Hyperlink" xfId="1690" builtinId="9" hidden="1"/>
    <cellStyle name="Followed Hyperlink" xfId="1691" builtinId="9" hidden="1"/>
    <cellStyle name="Followed Hyperlink" xfId="1692" builtinId="9" hidden="1"/>
    <cellStyle name="Followed Hyperlink" xfId="1693" builtinId="9" hidden="1"/>
    <cellStyle name="Followed Hyperlink" xfId="1694" builtinId="9" hidden="1"/>
    <cellStyle name="Followed Hyperlink" xfId="1695" builtinId="9" hidden="1"/>
    <cellStyle name="Followed Hyperlink" xfId="1696" builtinId="9" hidden="1"/>
    <cellStyle name="Followed Hyperlink" xfId="1697" builtinId="9" hidden="1"/>
    <cellStyle name="Followed Hyperlink" xfId="1698" builtinId="9" hidden="1"/>
    <cellStyle name="Followed Hyperlink" xfId="1699" builtinId="9" hidden="1"/>
    <cellStyle name="Followed Hyperlink" xfId="1700" builtinId="9" hidden="1"/>
    <cellStyle name="Followed Hyperlink" xfId="1701" builtinId="9" hidden="1"/>
    <cellStyle name="Followed Hyperlink" xfId="1702" builtinId="9" hidden="1"/>
    <cellStyle name="Followed Hyperlink" xfId="1703" builtinId="9" hidden="1"/>
    <cellStyle name="Followed Hyperlink" xfId="1704" builtinId="9" hidden="1"/>
    <cellStyle name="Followed Hyperlink" xfId="1705" builtinId="9" hidden="1"/>
    <cellStyle name="Followed Hyperlink" xfId="1706" builtinId="9" hidden="1"/>
    <cellStyle name="Followed Hyperlink" xfId="1707" builtinId="9" hidden="1"/>
    <cellStyle name="Followed Hyperlink" xfId="1708" builtinId="9" hidden="1"/>
    <cellStyle name="Followed Hyperlink" xfId="1709" builtinId="9" hidden="1"/>
    <cellStyle name="Followed Hyperlink" xfId="1710" builtinId="9" hidden="1"/>
    <cellStyle name="Followed Hyperlink" xfId="1711" builtinId="9" hidden="1"/>
    <cellStyle name="Followed Hyperlink" xfId="1712" builtinId="9" hidden="1"/>
    <cellStyle name="Followed Hyperlink" xfId="1713" builtinId="9" hidden="1"/>
    <cellStyle name="Followed Hyperlink" xfId="1714" builtinId="9" hidden="1"/>
    <cellStyle name="Followed Hyperlink" xfId="1715" builtinId="9" hidden="1"/>
    <cellStyle name="Followed Hyperlink" xfId="1716" builtinId="9" hidden="1"/>
    <cellStyle name="Followed Hyperlink" xfId="1717" builtinId="9" hidden="1"/>
    <cellStyle name="Followed Hyperlink" xfId="1718" builtinId="9" hidden="1"/>
    <cellStyle name="Followed Hyperlink" xfId="1719" builtinId="9" hidden="1"/>
    <cellStyle name="Followed Hyperlink" xfId="1720" builtinId="9" hidden="1"/>
    <cellStyle name="Followed Hyperlink" xfId="1721" builtinId="9" hidden="1"/>
    <cellStyle name="Followed Hyperlink" xfId="1722" builtinId="9" hidden="1"/>
    <cellStyle name="Followed Hyperlink" xfId="1723" builtinId="9" hidden="1"/>
    <cellStyle name="Followed Hyperlink" xfId="1724" builtinId="9" hidden="1"/>
    <cellStyle name="Followed Hyperlink" xfId="1725" builtinId="9" hidden="1"/>
    <cellStyle name="Hyperlink" xfId="1" builtinId="8"/>
    <cellStyle name="Normal" xfId="0" builtinId="0"/>
    <cellStyle name="Percent" xfId="2" builtinId="5"/>
  </cellStyles>
  <dxfs count="721">
    <dxf>
      <fill>
        <patternFill>
          <bgColor indexed="10"/>
        </patternFill>
      </fill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DD0000"/>
      <color rgb="FF0000DD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1.255925E6</c:v>
                </c:pt>
                <c:pt idx="1">
                  <c:v>795696.0</c:v>
                </c:pt>
                <c:pt idx="3">
                  <c:v>22717.0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164676.0</c:v>
                </c:pt>
                <c:pt idx="1">
                  <c:v>122640.0</c:v>
                </c:pt>
                <c:pt idx="3">
                  <c:v>13179.0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1.233654E6</c:v>
                </c:pt>
                <c:pt idx="1">
                  <c:v>1.025232E6</c:v>
                </c:pt>
                <c:pt idx="3">
                  <c:v>47673.0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647744.0</c:v>
                </c:pt>
                <c:pt idx="1">
                  <c:v>394409.0</c:v>
                </c:pt>
                <c:pt idx="3">
                  <c:v>27315.0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7.854285E6</c:v>
                </c:pt>
                <c:pt idx="1">
                  <c:v>4.839958E6</c:v>
                </c:pt>
                <c:pt idx="3">
                  <c:v>344304.0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1.323102E6</c:v>
                </c:pt>
                <c:pt idx="1">
                  <c:v>1.185243E6</c:v>
                </c:pt>
                <c:pt idx="3">
                  <c:v>61177.0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905109.0</c:v>
                </c:pt>
                <c:pt idx="1">
                  <c:v>634899.0</c:v>
                </c:pt>
                <c:pt idx="3">
                  <c:v>18985.0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242584.0</c:v>
                </c:pt>
                <c:pt idx="1">
                  <c:v>165484.0</c:v>
                </c:pt>
                <c:pt idx="3">
                  <c:v>5853.0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267070.0</c:v>
                </c:pt>
                <c:pt idx="1">
                  <c:v>21381.0</c:v>
                </c:pt>
                <c:pt idx="3">
                  <c:v>5313.0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4.237756E6</c:v>
                </c:pt>
                <c:pt idx="1">
                  <c:v>4.163447E6</c:v>
                </c:pt>
                <c:pt idx="3">
                  <c:v>72976.0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2.078688E6</c:v>
                </c:pt>
                <c:pt idx="1">
                  <c:v>1.773827E6</c:v>
                </c:pt>
                <c:pt idx="3">
                  <c:v>47535.0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306658.0</c:v>
                </c:pt>
                <c:pt idx="1">
                  <c:v>121015.0</c:v>
                </c:pt>
                <c:pt idx="3">
                  <c:v>7024.0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420911.0</c:v>
                </c:pt>
                <c:pt idx="1">
                  <c:v>212787.0</c:v>
                </c:pt>
                <c:pt idx="3">
                  <c:v>18648.0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3.019512E6</c:v>
                </c:pt>
                <c:pt idx="1">
                  <c:v>2.135216E6</c:v>
                </c:pt>
                <c:pt idx="3">
                  <c:v>87286.0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1.422872E6</c:v>
                </c:pt>
                <c:pt idx="1">
                  <c:v>1.154275E6</c:v>
                </c:pt>
                <c:pt idx="3">
                  <c:v>51141.0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822544.0</c:v>
                </c:pt>
                <c:pt idx="1">
                  <c:v>730617.0</c:v>
                </c:pt>
                <c:pt idx="3">
                  <c:v>29019.0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689809.0</c:v>
                </c:pt>
                <c:pt idx="1">
                  <c:v>439908.0</c:v>
                </c:pt>
                <c:pt idx="3">
                  <c:v>26537.0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1.08719E6</c:v>
                </c:pt>
                <c:pt idx="1">
                  <c:v>679370.0</c:v>
                </c:pt>
                <c:pt idx="3">
                  <c:v>30652.0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1.152262E6</c:v>
                </c:pt>
                <c:pt idx="1">
                  <c:v>809141.0</c:v>
                </c:pt>
                <c:pt idx="3">
                  <c:v>32662.0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401306.0</c:v>
                </c:pt>
                <c:pt idx="1">
                  <c:v>292276.0</c:v>
                </c:pt>
                <c:pt idx="3">
                  <c:v>19598.0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1.677844E6</c:v>
                </c:pt>
                <c:pt idx="1">
                  <c:v>971869.0</c:v>
                </c:pt>
                <c:pt idx="3">
                  <c:v>57614.0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1.92129E6</c:v>
                </c:pt>
                <c:pt idx="1">
                  <c:v>1.188314E6</c:v>
                </c:pt>
                <c:pt idx="3">
                  <c:v>58163.0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2.564569E6</c:v>
                </c:pt>
                <c:pt idx="1">
                  <c:v>2.115256E6</c:v>
                </c:pt>
                <c:pt idx="3">
                  <c:v>51159.0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1.546167E6</c:v>
                </c:pt>
                <c:pt idx="1">
                  <c:v>1.320225E6</c:v>
                </c:pt>
                <c:pt idx="3">
                  <c:v>70169.0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710746.0</c:v>
                </c:pt>
                <c:pt idx="1">
                  <c:v>562949.0</c:v>
                </c:pt>
                <c:pt idx="3">
                  <c:v>11889.0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1.48244E6</c:v>
                </c:pt>
                <c:pt idx="1">
                  <c:v>1.223796E6</c:v>
                </c:pt>
                <c:pt idx="3">
                  <c:v>51087.0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267928.0</c:v>
                </c:pt>
                <c:pt idx="1">
                  <c:v>201839.0</c:v>
                </c:pt>
                <c:pt idx="3">
                  <c:v>14281.0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475064.0</c:v>
                </c:pt>
                <c:pt idx="1">
                  <c:v>302081.0</c:v>
                </c:pt>
                <c:pt idx="3">
                  <c:v>17234.0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531373.0</c:v>
                </c:pt>
                <c:pt idx="1">
                  <c:v>463567.0</c:v>
                </c:pt>
                <c:pt idx="3">
                  <c:v>19978.0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369561.0</c:v>
                </c:pt>
                <c:pt idx="1">
                  <c:v>329918.0</c:v>
                </c:pt>
                <c:pt idx="3">
                  <c:v>11493.0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Graphs!$F$53:$I$53</c:f>
              <c:numCache>
                <c:formatCode>#,##0</c:formatCode>
                <c:ptCount val="4"/>
                <c:pt idx="0">
                  <c:v>6.5918036E7</c:v>
                </c:pt>
                <c:pt idx="1">
                  <c:v>6.0934261E7</c:v>
                </c:pt>
                <c:pt idx="3">
                  <c:v>2.232223E6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Graphs!$F$54:$I$54</c:f>
              <c:numCache>
                <c:formatCode>General</c:formatCode>
                <c:ptCount val="4"/>
                <c:pt idx="0">
                  <c:v>332.0</c:v>
                </c:pt>
                <c:pt idx="1">
                  <c:v>206.0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2.12661E6</c:v>
                </c:pt>
                <c:pt idx="1">
                  <c:v>1.478749E6</c:v>
                </c:pt>
                <c:pt idx="3">
                  <c:v>37575.0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415335.0</c:v>
                </c:pt>
                <c:pt idx="1">
                  <c:v>335788.0</c:v>
                </c:pt>
                <c:pt idx="3">
                  <c:v>32634.0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4.485877E6</c:v>
                </c:pt>
                <c:pt idx="1">
                  <c:v>2.490496E6</c:v>
                </c:pt>
                <c:pt idx="3">
                  <c:v>105163.0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2.270395E6</c:v>
                </c:pt>
                <c:pt idx="1">
                  <c:v>2.178391E6</c:v>
                </c:pt>
                <c:pt idx="3">
                  <c:v>56586.0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188163.0</c:v>
                </c:pt>
                <c:pt idx="1">
                  <c:v>124827.0</c:v>
                </c:pt>
                <c:pt idx="3">
                  <c:v>9637.0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2.827709E6</c:v>
                </c:pt>
                <c:pt idx="1">
                  <c:v>2.661437E6</c:v>
                </c:pt>
                <c:pt idx="3">
                  <c:v>91724.0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891325.0</c:v>
                </c:pt>
                <c:pt idx="1">
                  <c:v>443547.0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Graphs!$F$39:$I$39</c:f>
              <c:numCache>
                <c:formatCode>#,##0</c:formatCode>
                <c:ptCount val="4"/>
                <c:pt idx="0">
                  <c:v>970488.0</c:v>
                </c:pt>
                <c:pt idx="1">
                  <c:v>754175.0</c:v>
                </c:pt>
                <c:pt idx="3">
                  <c:v>64607.0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Graphs!$F$40:$I$40</c:f>
              <c:numCache>
                <c:formatCode>#,##0</c:formatCode>
                <c:ptCount val="4"/>
                <c:pt idx="0">
                  <c:v>2.990274E6</c:v>
                </c:pt>
                <c:pt idx="1">
                  <c:v>2.680434E6</c:v>
                </c:pt>
                <c:pt idx="3">
                  <c:v>71332.0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Graphs!$F$41:$I$41</c:f>
              <c:numCache>
                <c:formatCode>#,##0</c:formatCode>
                <c:ptCount val="4"/>
                <c:pt idx="0">
                  <c:v>279677.0</c:v>
                </c:pt>
                <c:pt idx="1">
                  <c:v>157204.0</c:v>
                </c:pt>
                <c:pt idx="3">
                  <c:v>9168.0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Graphs!$F$42:$I$42</c:f>
              <c:numCache>
                <c:formatCode>#,##0</c:formatCode>
                <c:ptCount val="4"/>
                <c:pt idx="0">
                  <c:v>1.071645E6</c:v>
                </c:pt>
                <c:pt idx="1">
                  <c:v>865941.0</c:v>
                </c:pt>
                <c:pt idx="3">
                  <c:v>26532.0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Graphs!$F$43:$I$43</c:f>
              <c:numCache>
                <c:formatCode>#,##0</c:formatCode>
                <c:ptCount val="4"/>
                <c:pt idx="0">
                  <c:v>210610.0</c:v>
                </c:pt>
                <c:pt idx="1">
                  <c:v>145039.0</c:v>
                </c:pt>
                <c:pt idx="3">
                  <c:v>8166.0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Graphs!$F$44:$I$44</c:f>
              <c:numCache>
                <c:formatCode>#,##0</c:formatCode>
                <c:ptCount val="4"/>
                <c:pt idx="0">
                  <c:v>1.46233E6</c:v>
                </c:pt>
                <c:pt idx="1">
                  <c:v>960709.0</c:v>
                </c:pt>
                <c:pt idx="3">
                  <c:v>35538.0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Graphs!$F$45:$I$45</c:f>
              <c:numCache>
                <c:formatCode>#,##0</c:formatCode>
                <c:ptCount val="4"/>
                <c:pt idx="0">
                  <c:v>4.569843E6</c:v>
                </c:pt>
                <c:pt idx="1">
                  <c:v>3.308124E6</c:v>
                </c:pt>
                <c:pt idx="3">
                  <c:v>115884.0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Graphs!$F$46:$I$46</c:f>
              <c:numCache>
                <c:formatCode>#,##0</c:formatCode>
                <c:ptCount val="4"/>
                <c:pt idx="0">
                  <c:v>740600.0</c:v>
                </c:pt>
                <c:pt idx="1">
                  <c:v>251813.0</c:v>
                </c:pt>
                <c:pt idx="3">
                  <c:v>25027.0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Graphs!$F$47:$I$47</c:f>
              <c:numCache>
                <c:formatCode>#,##0</c:formatCode>
                <c:ptCount val="4"/>
                <c:pt idx="0">
                  <c:v>199239.0</c:v>
                </c:pt>
                <c:pt idx="1">
                  <c:v>92698.0</c:v>
                </c:pt>
                <c:pt idx="3">
                  <c:v>7353.0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Graphs!$F$48:$I$48</c:f>
              <c:numCache>
                <c:formatCode>#,##0</c:formatCode>
                <c:ptCount val="4"/>
                <c:pt idx="0">
                  <c:v>1.97182E6</c:v>
                </c:pt>
                <c:pt idx="1">
                  <c:v>1.822522E6</c:v>
                </c:pt>
                <c:pt idx="3">
                  <c:v>60147.0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Graphs!$F$49:$I$49</c:f>
              <c:numCache>
                <c:formatCode>#,##0</c:formatCode>
                <c:ptCount val="4"/>
                <c:pt idx="0">
                  <c:v>1.755396E6</c:v>
                </c:pt>
                <c:pt idx="1">
                  <c:v>1.29067E6</c:v>
                </c:pt>
                <c:pt idx="3">
                  <c:v>79450.0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Graphs!$F$50:$I$50</c:f>
              <c:numCache>
                <c:formatCode>#,##0</c:formatCode>
                <c:ptCount val="4"/>
                <c:pt idx="0">
                  <c:v>417655.0</c:v>
                </c:pt>
                <c:pt idx="1">
                  <c:v>238269.0</c:v>
                </c:pt>
                <c:pt idx="3">
                  <c:v>14743.0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Graphs!$F$51:$I$51</c:f>
              <c:numCache>
                <c:formatCode>#,##0</c:formatCode>
                <c:ptCount val="4"/>
                <c:pt idx="0">
                  <c:v>1.620985E6</c:v>
                </c:pt>
                <c:pt idx="1">
                  <c:v>1.407966E6</c:v>
                </c:pt>
                <c:pt idx="3">
                  <c:v>39483.0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Graphs!$F$52:$I$52</c:f>
              <c:numCache>
                <c:formatCode>#,##0</c:formatCode>
                <c:ptCount val="4"/>
                <c:pt idx="0">
                  <c:v>170962.0</c:v>
                </c:pt>
                <c:pt idx="1">
                  <c:v>69286.0</c:v>
                </c:pt>
                <c:pt idx="3">
                  <c:v>8813.0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4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110112389756076"/>
          <c:y val="0.0564104329753636"/>
          <c:w val="0.865168776654883"/>
          <c:h val="0.800002504014248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Graphs!$F$56:$G$56</c:f>
              <c:strCache>
                <c:ptCount val="2"/>
                <c:pt idx="0">
                  <c:v>Romney</c:v>
                </c:pt>
                <c:pt idx="1">
                  <c:v>Obama</c:v>
                </c:pt>
              </c:strCache>
            </c:strRef>
          </c:cat>
          <c:val>
            <c:numRef>
              <c:f>Graphs!$F$54:$G$54</c:f>
              <c:numCache>
                <c:formatCode>General</c:formatCode>
                <c:ptCount val="2"/>
                <c:pt idx="0">
                  <c:v>332.0</c:v>
                </c:pt>
                <c:pt idx="1">
                  <c:v>206.0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312136392"/>
        <c:axId val="1579624920"/>
        <c:axId val="0"/>
      </c:bar3DChart>
      <c:catAx>
        <c:axId val="1312136392"/>
        <c:scaling>
          <c:orientation val="maxMin"/>
        </c:scaling>
        <c:delete val="0"/>
        <c:axPos val="l"/>
        <c:numFmt formatCode="0.00%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796249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79624920"/>
        <c:scaling>
          <c:orientation val="minMax"/>
          <c:min val="0.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312136392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6906797039046"/>
          <c:y val="0.155039933381279"/>
          <c:w val="0.165467771213687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val="FFCC00">
                    <a:gamma/>
                    <a:shade val="86275"/>
                    <a:invGamma/>
                  </a:srgbClr>
                </a:gs>
                <a:gs pos="50000">
                  <a:srgbClr val="FFCC00"/>
                </a:gs>
                <a:gs pos="100000">
                  <a:srgbClr val="FFCC00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Graphs!$G$86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2009995720"/>
        <c:axId val="-2009992344"/>
      </c:barChart>
      <c:catAx>
        <c:axId val="-20099957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0999234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09992344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0999572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7338695972356"/>
          <c:y val="0.449616065433681"/>
          <c:w val="0.122302158273381"/>
          <c:h val="0.069768052249282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Graphs!$E$99:$E$102</c:f>
              <c:strCache>
                <c:ptCount val="4"/>
                <c:pt idx="0">
                  <c:v>Romney</c:v>
                </c:pt>
                <c:pt idx="1">
                  <c:v>Obama</c:v>
                </c:pt>
                <c:pt idx="2">
                  <c:v>0.00%</c:v>
                </c:pt>
                <c:pt idx="3">
                  <c:v>Other</c:v>
                </c:pt>
              </c:strCache>
            </c:strRef>
          </c:cat>
          <c:val>
            <c:numRef>
              <c:f>Graphs!$F$99:$F$102</c:f>
              <c:numCache>
                <c:formatCode>0</c:formatCode>
                <c:ptCount val="4"/>
                <c:pt idx="0">
                  <c:v>24.0</c:v>
                </c:pt>
                <c:pt idx="1">
                  <c:v>27.0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Graphs!$E$99:$E$102</c:f>
              <c:strCache>
                <c:ptCount val="4"/>
                <c:pt idx="0">
                  <c:v>Romney</c:v>
                </c:pt>
                <c:pt idx="1">
                  <c:v>Obama</c:v>
                </c:pt>
                <c:pt idx="2">
                  <c:v>0.00%</c:v>
                </c:pt>
                <c:pt idx="3">
                  <c:v>Other</c:v>
                </c:pt>
              </c:strCache>
            </c:strRef>
          </c:cat>
          <c:val>
            <c:numRef>
              <c:f>Graphs!$F$111:$F$114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General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Graphs!$E$99:$E$102</c:f>
              <c:strCache>
                <c:ptCount val="4"/>
                <c:pt idx="0">
                  <c:v>Romney</c:v>
                </c:pt>
                <c:pt idx="1">
                  <c:v>Obama</c:v>
                </c:pt>
                <c:pt idx="2">
                  <c:v>0.00%</c:v>
                </c:pt>
                <c:pt idx="3">
                  <c:v>Other</c:v>
                </c:pt>
              </c:strCache>
            </c:strRef>
          </c:cat>
          <c:val>
            <c:numRef>
              <c:f>Graphs!$F$123:$F$126</c:f>
              <c:numCache>
                <c:formatCode>0</c:formatCode>
                <c:ptCount val="4"/>
                <c:pt idx="0">
                  <c:v>2447.0</c:v>
                </c:pt>
                <c:pt idx="1">
                  <c:v>709.0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Graphs!$F$177:$I$177</c:f>
              <c:numCache>
                <c:formatCode>#,##0</c:formatCode>
                <c:ptCount val="4"/>
                <c:pt idx="0">
                  <c:v>70822.0</c:v>
                </c:pt>
                <c:pt idx="1">
                  <c:v>60446.0</c:v>
                </c:pt>
                <c:pt idx="3">
                  <c:v>1847.0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Graphs!$F$178:$I$178</c:f>
              <c:numCache>
                <c:formatCode>#,##0</c:formatCode>
                <c:ptCount val="4"/>
                <c:pt idx="0">
                  <c:v>48843.0</c:v>
                </c:pt>
                <c:pt idx="1">
                  <c:v>14252.0</c:v>
                </c:pt>
                <c:pt idx="3">
                  <c:v>1391.0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Graphs!$F$179:$I$179</c:f>
              <c:numCache>
                <c:formatCode>#,##0</c:formatCode>
                <c:ptCount val="4"/>
                <c:pt idx="0">
                  <c:v>142962.0</c:v>
                </c:pt>
                <c:pt idx="1">
                  <c:v>93752.0</c:v>
                </c:pt>
                <c:pt idx="3">
                  <c:v>4795.0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Graphs!$F$180:$I$180</c:f>
              <c:numCache>
                <c:formatCode>#,##0</c:formatCode>
                <c:ptCount val="4"/>
                <c:pt idx="0">
                  <c:v>7978.0</c:v>
                </c:pt>
                <c:pt idx="1">
                  <c:v>2792.0</c:v>
                </c:pt>
                <c:pt idx="3">
                  <c:v>198.0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Graphs!$F$181:$I$181</c:f>
              <c:numCache>
                <c:formatCode>#,##0</c:formatCode>
                <c:ptCount val="4"/>
                <c:pt idx="0">
                  <c:v>210302.0</c:v>
                </c:pt>
                <c:pt idx="1">
                  <c:v>150480.0</c:v>
                </c:pt>
                <c:pt idx="3">
                  <c:v>5575.0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Graphs!$F$182:$I$182</c:f>
              <c:numCache>
                <c:formatCode>#,##0</c:formatCode>
                <c:ptCount val="4"/>
                <c:pt idx="0">
                  <c:v>27072.0</c:v>
                </c:pt>
                <c:pt idx="1">
                  <c:v>9344.0</c:v>
                </c:pt>
                <c:pt idx="3">
                  <c:v>1342.0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Graphs!$F$183:$I$183</c:f>
              <c:numCache>
                <c:formatCode>#,##0</c:formatCode>
                <c:ptCount val="4"/>
                <c:pt idx="0">
                  <c:v>123619.0</c:v>
                </c:pt>
                <c:pt idx="1">
                  <c:v>73392.0</c:v>
                </c:pt>
                <c:pt idx="3">
                  <c:v>3388.0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Graphs!$F$184:$I$184</c:f>
              <c:numCache>
                <c:formatCode>#,##0</c:formatCode>
                <c:ptCount val="4"/>
                <c:pt idx="0">
                  <c:v>57359.0</c:v>
                </c:pt>
                <c:pt idx="1">
                  <c:v>21480.0</c:v>
                </c:pt>
                <c:pt idx="3">
                  <c:v>2782.0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Graphs!$F$185:$I$185</c:f>
              <c:numCache>
                <c:formatCode>#,##0</c:formatCode>
                <c:ptCount val="4"/>
                <c:pt idx="0">
                  <c:v>471804.0</c:v>
                </c:pt>
                <c:pt idx="1">
                  <c:v>267321.0</c:v>
                </c:pt>
                <c:pt idx="3">
                  <c:v>15045.0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Graphs!$F$186:$I$186</c:f>
              <c:numCache>
                <c:formatCode>#,##0</c:formatCode>
                <c:ptCount val="4"/>
                <c:pt idx="0">
                  <c:v>3830.0</c:v>
                </c:pt>
                <c:pt idx="1">
                  <c:v>2187.0</c:v>
                </c:pt>
                <c:pt idx="3">
                  <c:v>103.0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Graphs!$F$187:$I$187</c:f>
              <c:numCache>
                <c:formatCode>#,##0</c:formatCode>
                <c:ptCount val="4"/>
                <c:pt idx="0">
                  <c:v>202714.0</c:v>
                </c:pt>
                <c:pt idx="1">
                  <c:v>148393.0</c:v>
                </c:pt>
                <c:pt idx="3">
                  <c:v>5416.0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Graphs!$F$188:$I$188</c:f>
              <c:numCache>
                <c:formatCode>#,##0</c:formatCode>
                <c:ptCount val="4"/>
                <c:pt idx="0">
                  <c:v>131845.0</c:v>
                </c:pt>
                <c:pt idx="1">
                  <c:v>121086.0</c:v>
                </c:pt>
                <c:pt idx="3">
                  <c:v>3600.0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Graphs!$F$189:$I$189</c:f>
              <c:numCache>
                <c:formatCode>#,##0</c:formatCode>
                <c:ptCount val="4"/>
                <c:pt idx="0">
                  <c:v>223896.0</c:v>
                </c:pt>
                <c:pt idx="1">
                  <c:v>59999.0</c:v>
                </c:pt>
                <c:pt idx="3">
                  <c:v>5203.0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Graphs!$F$190:$I$190</c:f>
              <c:numCache>
                <c:formatCode>#,##0</c:formatCode>
                <c:ptCount val="4"/>
                <c:pt idx="0">
                  <c:v>198244.0</c:v>
                </c:pt>
                <c:pt idx="1">
                  <c:v>163390.0</c:v>
                </c:pt>
                <c:pt idx="3">
                  <c:v>7478.0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Graphs!$F$203:$I$203</c:f>
              <c:numCache>
                <c:formatCode>#,##0</c:formatCode>
                <c:ptCount val="4"/>
                <c:pt idx="0">
                  <c:v>17571.0</c:v>
                </c:pt>
                <c:pt idx="1">
                  <c:v>15890.0</c:v>
                </c:pt>
                <c:pt idx="3">
                  <c:v>426.0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Graphs!$F$204:$I$204</c:f>
              <c:numCache>
                <c:formatCode>#,##0</c:formatCode>
                <c:ptCount val="4"/>
                <c:pt idx="0">
                  <c:v>14207.0</c:v>
                </c:pt>
                <c:pt idx="1">
                  <c:v>13977.0</c:v>
                </c:pt>
                <c:pt idx="3">
                  <c:v>418.0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Graphs!$F$205:$I$205</c:f>
              <c:numCache>
                <c:formatCode>#,##0</c:formatCode>
                <c:ptCount val="4"/>
                <c:pt idx="0">
                  <c:v>25380.0</c:v>
                </c:pt>
                <c:pt idx="1">
                  <c:v>15156.0</c:v>
                </c:pt>
                <c:pt idx="3">
                  <c:v>824.0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Graphs!$F$206:$I$206</c:f>
              <c:numCache>
                <c:formatCode>#,##0</c:formatCode>
                <c:ptCount val="4"/>
                <c:pt idx="0">
                  <c:v>9095.0</c:v>
                </c:pt>
                <c:pt idx="1">
                  <c:v>6342.0</c:v>
                </c:pt>
                <c:pt idx="3">
                  <c:v>262.0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Graphs!$F$207:$I$207</c:f>
              <c:numCache>
                <c:formatCode>#,##0</c:formatCode>
                <c:ptCount val="4"/>
                <c:pt idx="0">
                  <c:v>29826.0</c:v>
                </c:pt>
                <c:pt idx="1">
                  <c:v>18208.0</c:v>
                </c:pt>
                <c:pt idx="3">
                  <c:v>980.0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Graphs!$F$208:$I$208</c:f>
              <c:numCache>
                <c:formatCode>#,##0</c:formatCode>
                <c:ptCount val="4"/>
                <c:pt idx="0">
                  <c:v>102303.0</c:v>
                </c:pt>
                <c:pt idx="1">
                  <c:v>99991.0</c:v>
                </c:pt>
                <c:pt idx="3">
                  <c:v>3373.0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Graphs!$F$209:$I$209</c:f>
              <c:numCache>
                <c:formatCode>#,##0</c:formatCode>
                <c:ptCount val="4"/>
                <c:pt idx="0">
                  <c:v>44756.0</c:v>
                </c:pt>
                <c:pt idx="1">
                  <c:v>34524.0</c:v>
                </c:pt>
                <c:pt idx="3">
                  <c:v>1234.0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Graphs!$F$210:$I$210</c:f>
              <c:numCache>
                <c:formatCode>#,##0</c:formatCode>
                <c:ptCount val="4"/>
                <c:pt idx="0">
                  <c:v>87921.0</c:v>
                </c:pt>
                <c:pt idx="1">
                  <c:v>80142.0</c:v>
                </c:pt>
                <c:pt idx="3">
                  <c:v>2360.0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Graphs!$F$211:$I$211</c:f>
              <c:numCache>
                <c:formatCode>#,##0</c:formatCode>
                <c:ptCount val="4"/>
                <c:pt idx="0">
                  <c:v>36026.0</c:v>
                </c:pt>
                <c:pt idx="1">
                  <c:v>26729.0</c:v>
                </c:pt>
                <c:pt idx="3">
                  <c:v>1214.0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Graphs!$F$212:$I$212</c:f>
              <c:numCache>
                <c:formatCode>#,##0</c:formatCode>
                <c:ptCount val="4"/>
                <c:pt idx="0">
                  <c:v>12166.0</c:v>
                </c:pt>
                <c:pt idx="1">
                  <c:v>9269.0</c:v>
                </c:pt>
                <c:pt idx="3">
                  <c:v>402.0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Graphs!$F$151:$I$151</c:f>
              <c:numCache>
                <c:formatCode>#,##0</c:formatCode>
                <c:ptCount val="4"/>
                <c:pt idx="0">
                  <c:v>28989.0</c:v>
                </c:pt>
                <c:pt idx="1">
                  <c:v>22232.0</c:v>
                </c:pt>
                <c:pt idx="3">
                  <c:v>1641.0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Graphs!$F$152:$I$152</c:f>
              <c:numCache>
                <c:formatCode>#,##0</c:formatCode>
                <c:ptCount val="4"/>
                <c:pt idx="0">
                  <c:v>17777.0</c:v>
                </c:pt>
                <c:pt idx="1">
                  <c:v>15196.0</c:v>
                </c:pt>
                <c:pt idx="3">
                  <c:v>887.0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Graphs!$F$153:$I$153</c:f>
              <c:numCache>
                <c:formatCode>#,##0</c:formatCode>
                <c:ptCount val="4"/>
                <c:pt idx="0">
                  <c:v>101950.0</c:v>
                </c:pt>
                <c:pt idx="1">
                  <c:v>57821.0</c:v>
                </c:pt>
                <c:pt idx="3">
                  <c:v>4015.0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Graphs!$F$154:$I$154</c:f>
              <c:numCache>
                <c:formatCode>#,##0</c:formatCode>
                <c:ptCount val="4"/>
                <c:pt idx="0">
                  <c:v>9367.0</c:v>
                </c:pt>
                <c:pt idx="1">
                  <c:v>6369.0</c:v>
                </c:pt>
                <c:pt idx="3">
                  <c:v>546.0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Graphs!$F$155:$I$155</c:f>
              <c:numCache>
                <c:formatCode>#,##0</c:formatCode>
                <c:ptCount val="4"/>
                <c:pt idx="0">
                  <c:v>17569.0</c:v>
                </c:pt>
                <c:pt idx="1">
                  <c:v>12324.0</c:v>
                </c:pt>
                <c:pt idx="3">
                  <c:v>906.0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Graphs!$F$156:$I$156</c:f>
              <c:numCache>
                <c:formatCode>#,##0</c:formatCode>
                <c:ptCount val="4"/>
                <c:pt idx="0">
                  <c:v>35068.0</c:v>
                </c:pt>
                <c:pt idx="1">
                  <c:v>26519.0</c:v>
                </c:pt>
                <c:pt idx="3">
                  <c:v>1910.0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Graphs!$F$157:$I$157</c:f>
              <c:numCache>
                <c:formatCode>#,##0</c:formatCode>
                <c:ptCount val="4"/>
                <c:pt idx="0">
                  <c:v>13223.0</c:v>
                </c:pt>
                <c:pt idx="1">
                  <c:v>8248.0</c:v>
                </c:pt>
                <c:pt idx="3">
                  <c:v>596.0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Graphs!$F$159:$I$159</c:f>
              <c:numCache>
                <c:formatCode>#,##0</c:formatCode>
                <c:ptCount val="4"/>
                <c:pt idx="0">
                  <c:v>16330.0</c:v>
                </c:pt>
                <c:pt idx="1">
                  <c:v>11996.0</c:v>
                </c:pt>
                <c:pt idx="3">
                  <c:v>1094.0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Graphs!$F$160:$I$160</c:f>
              <c:numCache>
                <c:formatCode>#,##0</c:formatCode>
                <c:ptCount val="4"/>
                <c:pt idx="0">
                  <c:v>38811.0</c:v>
                </c:pt>
                <c:pt idx="1">
                  <c:v>36547.0</c:v>
                </c:pt>
                <c:pt idx="3">
                  <c:v>1948.0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Graphs!$F$161:$I$161</c:f>
              <c:numCache>
                <c:formatCode>#,##0</c:formatCode>
                <c:ptCount val="4"/>
                <c:pt idx="0">
                  <c:v>4530.0</c:v>
                </c:pt>
                <c:pt idx="1">
                  <c:v>4149.0</c:v>
                </c:pt>
                <c:pt idx="3">
                  <c:v>276.0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Graphs!$F$162:$I$162</c:f>
              <c:numCache>
                <c:formatCode>#,##0</c:formatCode>
                <c:ptCount val="4"/>
                <c:pt idx="0">
                  <c:v>11821.0</c:v>
                </c:pt>
                <c:pt idx="1">
                  <c:v>8429.0</c:v>
                </c:pt>
                <c:pt idx="3">
                  <c:v>544.0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Graphs!$F$163:$I$163</c:f>
              <c:numCache>
                <c:formatCode>#,##0</c:formatCode>
                <c:ptCount val="4"/>
                <c:pt idx="0">
                  <c:v>12216.0</c:v>
                </c:pt>
                <c:pt idx="1">
                  <c:v>11800.0</c:v>
                </c:pt>
                <c:pt idx="3">
                  <c:v>771.0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Graphs!$F$164:$I$164</c:f>
              <c:numCache>
                <c:formatCode>#,##0</c:formatCode>
                <c:ptCount val="4"/>
                <c:pt idx="0">
                  <c:v>11296.0</c:v>
                </c:pt>
                <c:pt idx="1">
                  <c:v>9058.0</c:v>
                </c:pt>
                <c:pt idx="3">
                  <c:v>707.0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Graphs!$F$165:$I$165</c:f>
              <c:numCache>
                <c:formatCode>#,##0</c:formatCode>
                <c:ptCount val="4"/>
                <c:pt idx="0">
                  <c:v>7803.0</c:v>
                </c:pt>
                <c:pt idx="1">
                  <c:v>7550.0</c:v>
                </c:pt>
                <c:pt idx="3">
                  <c:v>483.0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Graphs!$F$166:$I$166</c:f>
              <c:numCache>
                <c:formatCode>#,##0</c:formatCode>
                <c:ptCount val="4"/>
                <c:pt idx="0">
                  <c:v>2071.0</c:v>
                </c:pt>
                <c:pt idx="1">
                  <c:v>858.0</c:v>
                </c:pt>
                <c:pt idx="3">
                  <c:v>125.0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Graphs!$F$158:$I$158</c:f>
              <c:numCache>
                <c:formatCode>#,##0</c:formatCode>
                <c:ptCount val="4"/>
                <c:pt idx="0">
                  <c:v>11315.0</c:v>
                </c:pt>
                <c:pt idx="1">
                  <c:v>8899.0</c:v>
                </c:pt>
                <c:pt idx="3">
                  <c:v>543.0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Graphs!$F$229:$I$229</c:f>
              <c:numCache>
                <c:formatCode>#,##0</c:formatCode>
                <c:ptCount val="4"/>
                <c:pt idx="0">
                  <c:v>14974.0</c:v>
                </c:pt>
                <c:pt idx="1">
                  <c:v>9231.0</c:v>
                </c:pt>
                <c:pt idx="3">
                  <c:v>471.0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Graphs!$F$230:$I$230</c:f>
              <c:numCache>
                <c:formatCode>#,##0</c:formatCode>
                <c:ptCount val="4"/>
                <c:pt idx="0">
                  <c:v>45564.0</c:v>
                </c:pt>
                <c:pt idx="1">
                  <c:v>31567.0</c:v>
                </c:pt>
                <c:pt idx="3">
                  <c:v>1792.0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Graphs!$F$231:$I$231</c:f>
              <c:numCache>
                <c:formatCode>#,##0</c:formatCode>
                <c:ptCount val="4"/>
                <c:pt idx="0">
                  <c:v>23463.0</c:v>
                </c:pt>
                <c:pt idx="1">
                  <c:v>15202.0</c:v>
                </c:pt>
                <c:pt idx="3">
                  <c:v>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Graphs!$F$232:$I$232</c:f>
              <c:numCache>
                <c:formatCode>#,##0</c:formatCode>
                <c:ptCount val="4"/>
                <c:pt idx="0">
                  <c:v>159520.0</c:v>
                </c:pt>
                <c:pt idx="1">
                  <c:v>75785.0</c:v>
                </c:pt>
                <c:pt idx="3">
                  <c:v>4481.0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Graphs!$F$233:$I$233</c:f>
              <c:numCache>
                <c:formatCode>#,##0</c:formatCode>
                <c:ptCount val="4"/>
                <c:pt idx="0">
                  <c:v>268.0</c:v>
                </c:pt>
                <c:pt idx="1">
                  <c:v>53.0</c:v>
                </c:pt>
                <c:pt idx="3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Graphs!$F$243:$I$243</c:f>
              <c:numCache>
                <c:formatCode>#,##0</c:formatCode>
                <c:ptCount val="4"/>
                <c:pt idx="0">
                  <c:v>12257.0</c:v>
                </c:pt>
                <c:pt idx="1">
                  <c:v>5203.0</c:v>
                </c:pt>
                <c:pt idx="3">
                  <c:v>450.0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Graphs!$F$244:$I$244</c:f>
              <c:numCache>
                <c:formatCode>#,##0</c:formatCode>
                <c:ptCount val="4"/>
                <c:pt idx="0">
                  <c:v>11514.0</c:v>
                </c:pt>
                <c:pt idx="1">
                  <c:v>5687.0</c:v>
                </c:pt>
                <c:pt idx="3">
                  <c:v>392.0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Graphs!$F$245:$I$245</c:f>
              <c:numCache>
                <c:formatCode>#,##0</c:formatCode>
                <c:ptCount val="4"/>
                <c:pt idx="0">
                  <c:v>8192.0</c:v>
                </c:pt>
                <c:pt idx="1">
                  <c:v>5088.0</c:v>
                </c:pt>
                <c:pt idx="3">
                  <c:v>381.0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Graphs!$F$246:$I$246</c:f>
              <c:numCache>
                <c:formatCode>#,##0</c:formatCode>
                <c:ptCount val="4"/>
                <c:pt idx="0">
                  <c:v>53626.0</c:v>
                </c:pt>
                <c:pt idx="1">
                  <c:v>21571.0</c:v>
                </c:pt>
                <c:pt idx="3">
                  <c:v>1883.0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Graphs!$F$247:$I$247</c:f>
              <c:numCache>
                <c:formatCode>#,##0</c:formatCode>
                <c:ptCount val="4"/>
                <c:pt idx="0">
                  <c:v>1539.0</c:v>
                </c:pt>
                <c:pt idx="1">
                  <c:v>1164.0</c:v>
                </c:pt>
                <c:pt idx="3">
                  <c:v>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Graphs!$F$248:$I$248</c:f>
              <c:numCache>
                <c:formatCode>#,##0</c:formatCode>
                <c:ptCount val="4"/>
                <c:pt idx="0">
                  <c:v>12057.0</c:v>
                </c:pt>
                <c:pt idx="1">
                  <c:v>7405.0</c:v>
                </c:pt>
                <c:pt idx="3">
                  <c:v>426.0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Graphs!$F$249:$I$249</c:f>
              <c:numCache>
                <c:formatCode>#,##0</c:formatCode>
                <c:ptCount val="4"/>
                <c:pt idx="0">
                  <c:v>2531.0</c:v>
                </c:pt>
                <c:pt idx="1">
                  <c:v>1471.0</c:v>
                </c:pt>
                <c:pt idx="3">
                  <c:v>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Graphs!$F$250:$I$250</c:f>
              <c:numCache>
                <c:formatCode>#,##0</c:formatCode>
                <c:ptCount val="4"/>
                <c:pt idx="0">
                  <c:v>8371.0</c:v>
                </c:pt>
                <c:pt idx="1">
                  <c:v>3342.0</c:v>
                </c:pt>
                <c:pt idx="3">
                  <c:v>275.0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Graphs!$F$251:$I$251</c:f>
              <c:numCache>
                <c:formatCode>#,##0</c:formatCode>
                <c:ptCount val="4"/>
                <c:pt idx="0">
                  <c:v>9076.0</c:v>
                </c:pt>
                <c:pt idx="1">
                  <c:v>4588.0</c:v>
                </c:pt>
                <c:pt idx="3">
                  <c:v>389.0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Graphs!$F$252:$I$252</c:f>
              <c:numCache>
                <c:formatCode>#,##0</c:formatCode>
                <c:ptCount val="4"/>
                <c:pt idx="0">
                  <c:v>7117.0</c:v>
                </c:pt>
                <c:pt idx="1">
                  <c:v>4306.0</c:v>
                </c:pt>
                <c:pt idx="3">
                  <c:v>269.0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Graphs!$F$253:$I$253</c:f>
              <c:numCache>
                <c:formatCode>#,##0</c:formatCode>
                <c:ptCount val="4"/>
                <c:pt idx="0">
                  <c:v>17088.0</c:v>
                </c:pt>
                <c:pt idx="1">
                  <c:v>10835.0</c:v>
                </c:pt>
                <c:pt idx="3">
                  <c:v>686.0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Graphs!$F$254:$I$254</c:f>
              <c:numCache>
                <c:formatCode>#,##0</c:formatCode>
                <c:ptCount val="4"/>
                <c:pt idx="0">
                  <c:v>20351.0</c:v>
                </c:pt>
                <c:pt idx="1">
                  <c:v>8093.0</c:v>
                </c:pt>
                <c:pt idx="3">
                  <c:v>863.0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Graphs!$F$255:$I$255</c:f>
              <c:numCache>
                <c:formatCode>#,##0</c:formatCode>
                <c:ptCount val="4"/>
                <c:pt idx="0">
                  <c:v>16026.0</c:v>
                </c:pt>
                <c:pt idx="1">
                  <c:v>5347.0</c:v>
                </c:pt>
                <c:pt idx="3">
                  <c:v>564.0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Graphs!$F$256:$I$256</c:f>
              <c:numCache>
                <c:formatCode>#,##0</c:formatCode>
                <c:ptCount val="4"/>
                <c:pt idx="0">
                  <c:v>19494.0</c:v>
                </c:pt>
                <c:pt idx="1">
                  <c:v>8598.0</c:v>
                </c:pt>
                <c:pt idx="3">
                  <c:v>607.0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Graphs!$F$137:$I$137</c:f>
              <c:numCache>
                <c:formatCode>#,##0</c:formatCode>
                <c:ptCount val="4"/>
                <c:pt idx="0">
                  <c:v>217294.0</c:v>
                </c:pt>
                <c:pt idx="1">
                  <c:v>175168.0</c:v>
                </c:pt>
                <c:pt idx="3">
                  <c:v>3668.0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Graphs!$F$138:$I$138</c:f>
              <c:numCache>
                <c:formatCode>#,##0</c:formatCode>
                <c:ptCount val="4"/>
                <c:pt idx="0">
                  <c:v>244639.0</c:v>
                </c:pt>
                <c:pt idx="1">
                  <c:v>143238.0</c:v>
                </c:pt>
                <c:pt idx="3">
                  <c:v>4363.0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Graphs!$F$139:$I$139</c:f>
              <c:numCache>
                <c:formatCode>#,##0</c:formatCode>
                <c:ptCount val="4"/>
                <c:pt idx="0">
                  <c:v>47201.0</c:v>
                </c:pt>
                <c:pt idx="1">
                  <c:v>43856.0</c:v>
                </c:pt>
                <c:pt idx="3">
                  <c:v>1370.0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Graphs!$F$140:$I$140</c:f>
              <c:numCache>
                <c:formatCode>#,##0</c:formatCode>
                <c:ptCount val="4"/>
                <c:pt idx="0">
                  <c:v>47855.0</c:v>
                </c:pt>
                <c:pt idx="1">
                  <c:v>34591.0</c:v>
                </c:pt>
                <c:pt idx="3">
                  <c:v>1092.0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Graphs!$F$141:$I$141</c:f>
              <c:numCache>
                <c:formatCode>#,##0</c:formatCode>
                <c:ptCount val="4"/>
                <c:pt idx="0">
                  <c:v>218998.0</c:v>
                </c:pt>
                <c:pt idx="1">
                  <c:v>138364.0</c:v>
                </c:pt>
                <c:pt idx="3">
                  <c:v>3697.0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Graphs!$F$142:$I$142</c:f>
              <c:numCache>
                <c:formatCode>#,##0</c:formatCode>
                <c:ptCount val="4"/>
                <c:pt idx="0">
                  <c:v>67144.0</c:v>
                </c:pt>
                <c:pt idx="1">
                  <c:v>46119.0</c:v>
                </c:pt>
                <c:pt idx="3">
                  <c:v>1839.0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Graphs!$F$143:$I$143</c:f>
              <c:numCache>
                <c:formatCode>#,##0</c:formatCode>
                <c:ptCount val="4"/>
                <c:pt idx="0">
                  <c:v>39366.0</c:v>
                </c:pt>
                <c:pt idx="1">
                  <c:v>30450.0</c:v>
                </c:pt>
                <c:pt idx="3">
                  <c:v>1175.0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Graphs!$F$144:$I$144</c:f>
              <c:numCache>
                <c:formatCode>#,##0</c:formatCode>
                <c:ptCount val="4"/>
                <c:pt idx="0">
                  <c:v>25957.0</c:v>
                </c:pt>
                <c:pt idx="1">
                  <c:v>19768.0</c:v>
                </c:pt>
                <c:pt idx="3">
                  <c:v>863.0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Obama</a:t>
            </a:r>
          </a:p>
        </c:rich>
      </c:tx>
      <c:layout>
        <c:manualLayout>
          <c:xMode val="edge"/>
          <c:yMode val="edge"/>
          <c:x val="0.448276108903315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5548656518117"/>
          <c:y val="0.161290322580645"/>
          <c:w val="0.789968954331527"/>
          <c:h val="0.730205278592375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Statistics!$A$91:$A$100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Statistics!$B$91:$B$100</c:f>
              <c:numCache>
                <c:formatCode>#,##0</c:formatCode>
                <c:ptCount val="10"/>
                <c:pt idx="0">
                  <c:v>28.0</c:v>
                </c:pt>
                <c:pt idx="1">
                  <c:v>260.0</c:v>
                </c:pt>
                <c:pt idx="2">
                  <c:v>679.0</c:v>
                </c:pt>
                <c:pt idx="3">
                  <c:v>835.0</c:v>
                </c:pt>
                <c:pt idx="4">
                  <c:v>696.0</c:v>
                </c:pt>
                <c:pt idx="5">
                  <c:v>391.0</c:v>
                </c:pt>
                <c:pt idx="6">
                  <c:v>168.0</c:v>
                </c:pt>
                <c:pt idx="7">
                  <c:v>75.0</c:v>
                </c:pt>
                <c:pt idx="8">
                  <c:v>21.0</c:v>
                </c:pt>
                <c:pt idx="9">
                  <c:v>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70712568"/>
        <c:axId val="1577959912"/>
      </c:barChart>
      <c:catAx>
        <c:axId val="1670712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410682990645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577959912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5779599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7523510971787"/>
              <c:y val="0.4076246334310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7071256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Romney</a:t>
            </a:r>
          </a:p>
        </c:rich>
      </c:tx>
      <c:layout>
        <c:manualLayout>
          <c:xMode val="edge"/>
          <c:yMode val="edge"/>
          <c:x val="0.4545457196638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8552343546421"/>
          <c:y val="0.158357771260997"/>
          <c:w val="0.774411410994229"/>
          <c:h val="0.7331378299120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Statistics!$A$91:$A$100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Statistics!$C$91:$C$100</c:f>
              <c:numCache>
                <c:formatCode>#,##0</c:formatCode>
                <c:ptCount val="10"/>
                <c:pt idx="0">
                  <c:v>4.0</c:v>
                </c:pt>
                <c:pt idx="1">
                  <c:v>24.0</c:v>
                </c:pt>
                <c:pt idx="2">
                  <c:v>89.0</c:v>
                </c:pt>
                <c:pt idx="3">
                  <c:v>193.0</c:v>
                </c:pt>
                <c:pt idx="4">
                  <c:v>454.0</c:v>
                </c:pt>
                <c:pt idx="5">
                  <c:v>759.0</c:v>
                </c:pt>
                <c:pt idx="6">
                  <c:v>825.0</c:v>
                </c:pt>
                <c:pt idx="7">
                  <c:v>583.0</c:v>
                </c:pt>
                <c:pt idx="8">
                  <c:v>212.0</c:v>
                </c:pt>
                <c:pt idx="9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18918056"/>
        <c:axId val="-2067566568"/>
      </c:barChart>
      <c:catAx>
        <c:axId val="16189180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5152045388266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6756656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6756656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7710437710438"/>
              <c:y val="0.4076246334310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6189180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87919770998996"/>
          <c:y val="0.158357771260997"/>
          <c:w val="0.775169055370857"/>
          <c:h val="0.733137829912023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Statistics!$A$91:$A$100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Statistics!$D$91:$D$100</c:f>
              <c:numCache>
                <c:formatCode>#,##0</c:formatCode>
                <c:ptCount val="10"/>
                <c:pt idx="0">
                  <c:v>3156.0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9236888"/>
        <c:axId val="1787481208"/>
      </c:barChart>
      <c:catAx>
        <c:axId val="1789236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3423611478095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874812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7874812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6241610738255"/>
              <c:y val="0.407624633431085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78923688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287411487459554"/>
          <c:y val="0.032163742690058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3016897059143"/>
          <c:y val="0.160818828252659"/>
          <c:w val="0.840856813552442"/>
          <c:h val="0.73099467387572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Statistics!$A$91:$A$100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Statistics!$B$91:$B$100</c:f>
              <c:numCache>
                <c:formatCode>#,##0</c:formatCode>
                <c:ptCount val="10"/>
                <c:pt idx="0">
                  <c:v>28.0</c:v>
                </c:pt>
                <c:pt idx="1">
                  <c:v>260.0</c:v>
                </c:pt>
                <c:pt idx="2">
                  <c:v>679.0</c:v>
                </c:pt>
                <c:pt idx="3">
                  <c:v>835.0</c:v>
                </c:pt>
                <c:pt idx="4">
                  <c:v>696.0</c:v>
                </c:pt>
                <c:pt idx="5">
                  <c:v>391.0</c:v>
                </c:pt>
                <c:pt idx="6">
                  <c:v>168.0</c:v>
                </c:pt>
                <c:pt idx="7">
                  <c:v>75.0</c:v>
                </c:pt>
                <c:pt idx="8">
                  <c:v>21.0</c:v>
                </c:pt>
                <c:pt idx="9">
                  <c:v>2.0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Statistics!$A$91:$A$100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Statistics!$C$91:$C$100</c:f>
              <c:numCache>
                <c:formatCode>#,##0</c:formatCode>
                <c:ptCount val="10"/>
                <c:pt idx="0">
                  <c:v>4.0</c:v>
                </c:pt>
                <c:pt idx="1">
                  <c:v>24.0</c:v>
                </c:pt>
                <c:pt idx="2">
                  <c:v>89.0</c:v>
                </c:pt>
                <c:pt idx="3">
                  <c:v>193.0</c:v>
                </c:pt>
                <c:pt idx="4">
                  <c:v>454.0</c:v>
                </c:pt>
                <c:pt idx="5">
                  <c:v>759.0</c:v>
                </c:pt>
                <c:pt idx="6">
                  <c:v>825.0</c:v>
                </c:pt>
                <c:pt idx="7">
                  <c:v>583.0</c:v>
                </c:pt>
                <c:pt idx="8">
                  <c:v>212.0</c:v>
                </c:pt>
                <c:pt idx="9">
                  <c:v>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2578712"/>
        <c:axId val="1401435016"/>
      </c:barChart>
      <c:catAx>
        <c:axId val="18425787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0689958292031"/>
              <c:y val="0.915205369065709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4014350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0143501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08788598574822"/>
              <c:y val="0.409356955380577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4257871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2.xml.rels><?xml version="1.0" encoding="UTF-8" standalone="yes"?>
<Relationships xmlns="http://schemas.openxmlformats.org/package/2006/relationships"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60" Type="http://schemas.openxmlformats.org/officeDocument/2006/relationships/chart" Target="../charts/chart60.xml"/><Relationship Id="rId61" Type="http://schemas.openxmlformats.org/officeDocument/2006/relationships/chart" Target="../charts/chart61.xml"/><Relationship Id="rId62" Type="http://schemas.openxmlformats.org/officeDocument/2006/relationships/chart" Target="../charts/chart62.xml"/><Relationship Id="rId63" Type="http://schemas.openxmlformats.org/officeDocument/2006/relationships/chart" Target="../charts/chart63.xml"/><Relationship Id="rId64" Type="http://schemas.openxmlformats.org/officeDocument/2006/relationships/chart" Target="../charts/chart64.xml"/><Relationship Id="rId65" Type="http://schemas.openxmlformats.org/officeDocument/2006/relationships/chart" Target="../charts/chart65.xml"/><Relationship Id="rId66" Type="http://schemas.openxmlformats.org/officeDocument/2006/relationships/chart" Target="../charts/chart66.xml"/><Relationship Id="rId67" Type="http://schemas.openxmlformats.org/officeDocument/2006/relationships/chart" Target="../charts/chart67.xml"/><Relationship Id="rId68" Type="http://schemas.openxmlformats.org/officeDocument/2006/relationships/chart" Target="../charts/chart68.xml"/><Relationship Id="rId69" Type="http://schemas.openxmlformats.org/officeDocument/2006/relationships/chart" Target="../charts/chart69.xml"/><Relationship Id="rId120" Type="http://schemas.openxmlformats.org/officeDocument/2006/relationships/chart" Target="../charts/chart120.xml"/><Relationship Id="rId121" Type="http://schemas.openxmlformats.org/officeDocument/2006/relationships/chart" Target="../charts/chart121.xml"/><Relationship Id="rId122" Type="http://schemas.openxmlformats.org/officeDocument/2006/relationships/chart" Target="../charts/chart122.xml"/><Relationship Id="rId123" Type="http://schemas.openxmlformats.org/officeDocument/2006/relationships/chart" Target="../charts/chart123.xml"/><Relationship Id="rId124" Type="http://schemas.openxmlformats.org/officeDocument/2006/relationships/chart" Target="../charts/chart124.xml"/><Relationship Id="rId125" Type="http://schemas.openxmlformats.org/officeDocument/2006/relationships/chart" Target="../charts/chart125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Relationship Id="rId90" Type="http://schemas.openxmlformats.org/officeDocument/2006/relationships/chart" Target="../charts/chart90.xml"/><Relationship Id="rId91" Type="http://schemas.openxmlformats.org/officeDocument/2006/relationships/chart" Target="../charts/chart91.xml"/><Relationship Id="rId92" Type="http://schemas.openxmlformats.org/officeDocument/2006/relationships/chart" Target="../charts/chart92.xml"/><Relationship Id="rId93" Type="http://schemas.openxmlformats.org/officeDocument/2006/relationships/chart" Target="../charts/chart93.xml"/><Relationship Id="rId94" Type="http://schemas.openxmlformats.org/officeDocument/2006/relationships/chart" Target="../charts/chart94.xml"/><Relationship Id="rId95" Type="http://schemas.openxmlformats.org/officeDocument/2006/relationships/chart" Target="../charts/chart95.xml"/><Relationship Id="rId96" Type="http://schemas.openxmlformats.org/officeDocument/2006/relationships/chart" Target="../charts/chart96.xml"/><Relationship Id="rId101" Type="http://schemas.openxmlformats.org/officeDocument/2006/relationships/chart" Target="../charts/chart101.xml"/><Relationship Id="rId102" Type="http://schemas.openxmlformats.org/officeDocument/2006/relationships/chart" Target="../charts/chart102.xml"/><Relationship Id="rId103" Type="http://schemas.openxmlformats.org/officeDocument/2006/relationships/chart" Target="../charts/chart103.xml"/><Relationship Id="rId104" Type="http://schemas.openxmlformats.org/officeDocument/2006/relationships/chart" Target="../charts/chart104.xml"/><Relationship Id="rId105" Type="http://schemas.openxmlformats.org/officeDocument/2006/relationships/chart" Target="../charts/chart105.xml"/><Relationship Id="rId106" Type="http://schemas.openxmlformats.org/officeDocument/2006/relationships/chart" Target="../charts/chart106.xml"/><Relationship Id="rId107" Type="http://schemas.openxmlformats.org/officeDocument/2006/relationships/chart" Target="../charts/chart107.xml"/><Relationship Id="rId108" Type="http://schemas.openxmlformats.org/officeDocument/2006/relationships/chart" Target="../charts/chart108.xml"/><Relationship Id="rId109" Type="http://schemas.openxmlformats.org/officeDocument/2006/relationships/chart" Target="../charts/chart109.xml"/><Relationship Id="rId97" Type="http://schemas.openxmlformats.org/officeDocument/2006/relationships/chart" Target="../charts/chart97.xml"/><Relationship Id="rId98" Type="http://schemas.openxmlformats.org/officeDocument/2006/relationships/chart" Target="../charts/chart98.xml"/><Relationship Id="rId99" Type="http://schemas.openxmlformats.org/officeDocument/2006/relationships/chart" Target="../charts/chart99.xml"/><Relationship Id="rId43" Type="http://schemas.openxmlformats.org/officeDocument/2006/relationships/chart" Target="../charts/chart43.xml"/><Relationship Id="rId44" Type="http://schemas.openxmlformats.org/officeDocument/2006/relationships/chart" Target="../charts/chart44.xml"/><Relationship Id="rId45" Type="http://schemas.openxmlformats.org/officeDocument/2006/relationships/chart" Target="../charts/chart45.xml"/><Relationship Id="rId46" Type="http://schemas.openxmlformats.org/officeDocument/2006/relationships/chart" Target="../charts/chart46.xml"/><Relationship Id="rId47" Type="http://schemas.openxmlformats.org/officeDocument/2006/relationships/chart" Target="../charts/chart47.xml"/><Relationship Id="rId48" Type="http://schemas.openxmlformats.org/officeDocument/2006/relationships/chart" Target="../charts/chart48.xml"/><Relationship Id="rId49" Type="http://schemas.openxmlformats.org/officeDocument/2006/relationships/chart" Target="../charts/chart49.xml"/><Relationship Id="rId100" Type="http://schemas.openxmlformats.org/officeDocument/2006/relationships/chart" Target="../charts/chart100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70" Type="http://schemas.openxmlformats.org/officeDocument/2006/relationships/chart" Target="../charts/chart70.xml"/><Relationship Id="rId71" Type="http://schemas.openxmlformats.org/officeDocument/2006/relationships/chart" Target="../charts/chart71.xml"/><Relationship Id="rId72" Type="http://schemas.openxmlformats.org/officeDocument/2006/relationships/chart" Target="../charts/chart72.xml"/><Relationship Id="rId73" Type="http://schemas.openxmlformats.org/officeDocument/2006/relationships/chart" Target="../charts/chart73.xml"/><Relationship Id="rId74" Type="http://schemas.openxmlformats.org/officeDocument/2006/relationships/chart" Target="../charts/chart74.xml"/><Relationship Id="rId75" Type="http://schemas.openxmlformats.org/officeDocument/2006/relationships/chart" Target="../charts/chart75.xml"/><Relationship Id="rId76" Type="http://schemas.openxmlformats.org/officeDocument/2006/relationships/chart" Target="../charts/chart76.xml"/><Relationship Id="rId77" Type="http://schemas.openxmlformats.org/officeDocument/2006/relationships/chart" Target="../charts/chart77.xml"/><Relationship Id="rId78" Type="http://schemas.openxmlformats.org/officeDocument/2006/relationships/chart" Target="../charts/chart78.xml"/><Relationship Id="rId79" Type="http://schemas.openxmlformats.org/officeDocument/2006/relationships/chart" Target="../charts/chart79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50" Type="http://schemas.openxmlformats.org/officeDocument/2006/relationships/chart" Target="../charts/chart50.xml"/><Relationship Id="rId51" Type="http://schemas.openxmlformats.org/officeDocument/2006/relationships/chart" Target="../charts/chart51.xml"/><Relationship Id="rId52" Type="http://schemas.openxmlformats.org/officeDocument/2006/relationships/chart" Target="../charts/chart52.xml"/><Relationship Id="rId53" Type="http://schemas.openxmlformats.org/officeDocument/2006/relationships/chart" Target="../charts/chart53.xml"/><Relationship Id="rId54" Type="http://schemas.openxmlformats.org/officeDocument/2006/relationships/chart" Target="../charts/chart54.xml"/><Relationship Id="rId55" Type="http://schemas.openxmlformats.org/officeDocument/2006/relationships/chart" Target="../charts/chart55.xml"/><Relationship Id="rId56" Type="http://schemas.openxmlformats.org/officeDocument/2006/relationships/chart" Target="../charts/chart56.xml"/><Relationship Id="rId57" Type="http://schemas.openxmlformats.org/officeDocument/2006/relationships/chart" Target="../charts/chart57.xml"/><Relationship Id="rId58" Type="http://schemas.openxmlformats.org/officeDocument/2006/relationships/chart" Target="../charts/chart58.xml"/><Relationship Id="rId59" Type="http://schemas.openxmlformats.org/officeDocument/2006/relationships/chart" Target="../charts/chart59.xml"/><Relationship Id="rId110" Type="http://schemas.openxmlformats.org/officeDocument/2006/relationships/chart" Target="../charts/chart110.xml"/><Relationship Id="rId111" Type="http://schemas.openxmlformats.org/officeDocument/2006/relationships/chart" Target="../charts/chart111.xml"/><Relationship Id="rId112" Type="http://schemas.openxmlformats.org/officeDocument/2006/relationships/chart" Target="../charts/chart112.xml"/><Relationship Id="rId113" Type="http://schemas.openxmlformats.org/officeDocument/2006/relationships/chart" Target="../charts/chart113.xml"/><Relationship Id="rId114" Type="http://schemas.openxmlformats.org/officeDocument/2006/relationships/chart" Target="../charts/chart114.xml"/><Relationship Id="rId115" Type="http://schemas.openxmlformats.org/officeDocument/2006/relationships/chart" Target="../charts/chart115.xml"/><Relationship Id="rId116" Type="http://schemas.openxmlformats.org/officeDocument/2006/relationships/chart" Target="../charts/chart116.xml"/><Relationship Id="rId117" Type="http://schemas.openxmlformats.org/officeDocument/2006/relationships/chart" Target="../charts/chart117.xml"/><Relationship Id="rId118" Type="http://schemas.openxmlformats.org/officeDocument/2006/relationships/chart" Target="../charts/chart118.xml"/><Relationship Id="rId119" Type="http://schemas.openxmlformats.org/officeDocument/2006/relationships/chart" Target="../charts/chart119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80" Type="http://schemas.openxmlformats.org/officeDocument/2006/relationships/chart" Target="../charts/chart80.xml"/><Relationship Id="rId81" Type="http://schemas.openxmlformats.org/officeDocument/2006/relationships/chart" Target="../charts/chart81.xml"/><Relationship Id="rId82" Type="http://schemas.openxmlformats.org/officeDocument/2006/relationships/chart" Target="../charts/chart82.xml"/><Relationship Id="rId83" Type="http://schemas.openxmlformats.org/officeDocument/2006/relationships/chart" Target="../charts/chart83.xml"/><Relationship Id="rId84" Type="http://schemas.openxmlformats.org/officeDocument/2006/relationships/chart" Target="../charts/chart84.xml"/><Relationship Id="rId85" Type="http://schemas.openxmlformats.org/officeDocument/2006/relationships/chart" Target="../charts/chart85.xml"/><Relationship Id="rId86" Type="http://schemas.openxmlformats.org/officeDocument/2006/relationships/chart" Target="../charts/chart86.xml"/><Relationship Id="rId87" Type="http://schemas.openxmlformats.org/officeDocument/2006/relationships/chart" Target="../charts/chart87.xml"/><Relationship Id="rId88" Type="http://schemas.openxmlformats.org/officeDocument/2006/relationships/chart" Target="../charts/chart88.xml"/><Relationship Id="rId89" Type="http://schemas.openxmlformats.org/officeDocument/2006/relationships/chart" Target="../charts/chart89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4" Type="http://schemas.openxmlformats.org/officeDocument/2006/relationships/chart" Target="../charts/chart129.xml"/><Relationship Id="rId1" Type="http://schemas.openxmlformats.org/officeDocument/2006/relationships/chart" Target="../charts/chart126.xml"/><Relationship Id="rId2" Type="http://schemas.openxmlformats.org/officeDocument/2006/relationships/chart" Target="../charts/chart1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26</xdr:col>
      <xdr:colOff>190500</xdr:colOff>
      <xdr:row>3659</xdr:row>
      <xdr:rowOff>38100</xdr:rowOff>
    </xdr:from>
    <xdr:to>
      <xdr:col>28</xdr:col>
      <xdr:colOff>215900</xdr:colOff>
      <xdr:row>3661</xdr:row>
      <xdr:rowOff>76200</xdr:rowOff>
    </xdr:to>
    <xdr:sp macro="" textlink="">
      <xdr:nvSpPr>
        <xdr:cNvPr id="7179" name="Text Box 11" hidden="1"/>
        <xdr:cNvSpPr txBox="1">
          <a:spLocks noChangeArrowheads="1"/>
        </xdr:cNvSpPr>
      </xdr:nvSpPr>
      <xdr:spPr bwMode="auto">
        <a:xfrm>
          <a:off x="17907000" y="51549300"/>
          <a:ext cx="1574800" cy="36830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A1" mc:Ignorable="a14" a14:legacySpreadsheetColorIndex="80"/>
        </a:solidFill>
        <a:ln w="9525">
          <a:solidFill>
            <a:srgbClr val="000000"/>
          </a:solidFill>
          <a:miter lim="800000"/>
          <a:headEnd/>
          <a:tailEnd/>
        </a:ln>
        <a:effectLst>
          <a:outerShdw blurRad="63500" dist="38099" dir="2700000" algn="ctr" rotWithShape="0">
            <a:srgbClr val="000000">
              <a:alpha val="74998"/>
            </a:srgbClr>
          </a:outerShdw>
        </a:effectLst>
        <a:extLst>
          <a:ext uri="{53640926-AAD7-44d8-BBD7-CCE9431645EC}">
            <a14:shadowObscured xmlns:a14="http://schemas.microsoft.com/office/drawing/2010/main" val="1"/>
          </a:ext>
        </a:extLst>
      </xdr:spPr>
      <xdr:txBody>
        <a:bodyPr rtlCol="0"/>
        <a:lstStyle/>
        <a:p>
          <a:pPr algn="ctr"/>
          <a:endParaRPr lang="en-US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530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531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532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533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534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535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536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537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538" name="Chart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539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540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541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542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543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544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545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546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547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548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549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550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551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552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553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554" name="Chart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555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556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557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558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559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</xdr:col>
      <xdr:colOff>0</xdr:colOff>
      <xdr:row>57</xdr:row>
      <xdr:rowOff>0</xdr:rowOff>
    </xdr:from>
    <xdr:to>
      <xdr:col>6</xdr:col>
      <xdr:colOff>101600</xdr:colOff>
      <xdr:row>67</xdr:row>
      <xdr:rowOff>127000</xdr:rowOff>
    </xdr:to>
    <xdr:graphicFrame macro="">
      <xdr:nvGraphicFramePr>
        <xdr:cNvPr id="3560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0</xdr:colOff>
      <xdr:row>57</xdr:row>
      <xdr:rowOff>0</xdr:rowOff>
    </xdr:from>
    <xdr:to>
      <xdr:col>9</xdr:col>
      <xdr:colOff>101600</xdr:colOff>
      <xdr:row>67</xdr:row>
      <xdr:rowOff>127000</xdr:rowOff>
    </xdr:to>
    <xdr:graphicFrame macro="">
      <xdr:nvGraphicFramePr>
        <xdr:cNvPr id="3561" name="Chart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562" name="Chart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563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564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565" name="Chart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3566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567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0</xdr:colOff>
      <xdr:row>73</xdr:row>
      <xdr:rowOff>0</xdr:rowOff>
    </xdr:from>
    <xdr:to>
      <xdr:col>10</xdr:col>
      <xdr:colOff>2006600</xdr:colOff>
      <xdr:row>83</xdr:row>
      <xdr:rowOff>127000</xdr:rowOff>
    </xdr:to>
    <xdr:graphicFrame macro="">
      <xdr:nvGraphicFramePr>
        <xdr:cNvPr id="3568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11</xdr:col>
      <xdr:colOff>2006600</xdr:colOff>
      <xdr:row>83</xdr:row>
      <xdr:rowOff>127000</xdr:rowOff>
    </xdr:to>
    <xdr:graphicFrame macro="">
      <xdr:nvGraphicFramePr>
        <xdr:cNvPr id="3569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73</xdr:row>
      <xdr:rowOff>0</xdr:rowOff>
    </xdr:from>
    <xdr:to>
      <xdr:col>12</xdr:col>
      <xdr:colOff>2006600</xdr:colOff>
      <xdr:row>83</xdr:row>
      <xdr:rowOff>127000</xdr:rowOff>
    </xdr:to>
    <xdr:graphicFrame macro="">
      <xdr:nvGraphicFramePr>
        <xdr:cNvPr id="3570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0</xdr:colOff>
      <xdr:row>73</xdr:row>
      <xdr:rowOff>0</xdr:rowOff>
    </xdr:from>
    <xdr:to>
      <xdr:col>13</xdr:col>
      <xdr:colOff>2006600</xdr:colOff>
      <xdr:row>83</xdr:row>
      <xdr:rowOff>127000</xdr:rowOff>
    </xdr:to>
    <xdr:graphicFrame macro="">
      <xdr:nvGraphicFramePr>
        <xdr:cNvPr id="3571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73</xdr:row>
      <xdr:rowOff>0</xdr:rowOff>
    </xdr:from>
    <xdr:to>
      <xdr:col>14</xdr:col>
      <xdr:colOff>2006600</xdr:colOff>
      <xdr:row>83</xdr:row>
      <xdr:rowOff>127000</xdr:rowOff>
    </xdr:to>
    <xdr:graphicFrame macro="">
      <xdr:nvGraphicFramePr>
        <xdr:cNvPr id="3572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0</xdr:colOff>
      <xdr:row>73</xdr:row>
      <xdr:rowOff>0</xdr:rowOff>
    </xdr:from>
    <xdr:to>
      <xdr:col>15</xdr:col>
      <xdr:colOff>2006600</xdr:colOff>
      <xdr:row>83</xdr:row>
      <xdr:rowOff>127000</xdr:rowOff>
    </xdr:to>
    <xdr:graphicFrame macro="">
      <xdr:nvGraphicFramePr>
        <xdr:cNvPr id="3573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0</xdr:colOff>
      <xdr:row>85</xdr:row>
      <xdr:rowOff>0</xdr:rowOff>
    </xdr:from>
    <xdr:to>
      <xdr:col>10</xdr:col>
      <xdr:colOff>2006600</xdr:colOff>
      <xdr:row>95</xdr:row>
      <xdr:rowOff>127000</xdr:rowOff>
    </xdr:to>
    <xdr:graphicFrame macro="">
      <xdr:nvGraphicFramePr>
        <xdr:cNvPr id="3574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</xdr:col>
      <xdr:colOff>0</xdr:colOff>
      <xdr:row>85</xdr:row>
      <xdr:rowOff>0</xdr:rowOff>
    </xdr:from>
    <xdr:to>
      <xdr:col>11</xdr:col>
      <xdr:colOff>2006600</xdr:colOff>
      <xdr:row>95</xdr:row>
      <xdr:rowOff>127000</xdr:rowOff>
    </xdr:to>
    <xdr:graphicFrame macro="">
      <xdr:nvGraphicFramePr>
        <xdr:cNvPr id="3575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0</xdr:colOff>
      <xdr:row>85</xdr:row>
      <xdr:rowOff>0</xdr:rowOff>
    </xdr:from>
    <xdr:to>
      <xdr:col>12</xdr:col>
      <xdr:colOff>2006600</xdr:colOff>
      <xdr:row>95</xdr:row>
      <xdr:rowOff>127000</xdr:rowOff>
    </xdr:to>
    <xdr:graphicFrame macro="">
      <xdr:nvGraphicFramePr>
        <xdr:cNvPr id="3576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13</xdr:col>
      <xdr:colOff>2006600</xdr:colOff>
      <xdr:row>95</xdr:row>
      <xdr:rowOff>127000</xdr:rowOff>
    </xdr:to>
    <xdr:graphicFrame macro="">
      <xdr:nvGraphicFramePr>
        <xdr:cNvPr id="3577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85</xdr:row>
      <xdr:rowOff>0</xdr:rowOff>
    </xdr:from>
    <xdr:to>
      <xdr:col>14</xdr:col>
      <xdr:colOff>2006600</xdr:colOff>
      <xdr:row>95</xdr:row>
      <xdr:rowOff>127000</xdr:rowOff>
    </xdr:to>
    <xdr:graphicFrame macro="">
      <xdr:nvGraphicFramePr>
        <xdr:cNvPr id="3578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0</xdr:colOff>
      <xdr:row>85</xdr:row>
      <xdr:rowOff>0</xdr:rowOff>
    </xdr:from>
    <xdr:to>
      <xdr:col>15</xdr:col>
      <xdr:colOff>2006600</xdr:colOff>
      <xdr:row>95</xdr:row>
      <xdr:rowOff>127000</xdr:rowOff>
    </xdr:to>
    <xdr:graphicFrame macro="">
      <xdr:nvGraphicFramePr>
        <xdr:cNvPr id="3579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0</xdr:colOff>
      <xdr:row>97</xdr:row>
      <xdr:rowOff>0</xdr:rowOff>
    </xdr:from>
    <xdr:to>
      <xdr:col>10</xdr:col>
      <xdr:colOff>2006600</xdr:colOff>
      <xdr:row>107</xdr:row>
      <xdr:rowOff>127000</xdr:rowOff>
    </xdr:to>
    <xdr:graphicFrame macro="">
      <xdr:nvGraphicFramePr>
        <xdr:cNvPr id="3580" name="Chart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</xdr:col>
      <xdr:colOff>0</xdr:colOff>
      <xdr:row>97</xdr:row>
      <xdr:rowOff>0</xdr:rowOff>
    </xdr:from>
    <xdr:to>
      <xdr:col>11</xdr:col>
      <xdr:colOff>2006600</xdr:colOff>
      <xdr:row>107</xdr:row>
      <xdr:rowOff>127000</xdr:rowOff>
    </xdr:to>
    <xdr:graphicFrame macro="">
      <xdr:nvGraphicFramePr>
        <xdr:cNvPr id="3581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12</xdr:col>
      <xdr:colOff>0</xdr:colOff>
      <xdr:row>97</xdr:row>
      <xdr:rowOff>0</xdr:rowOff>
    </xdr:from>
    <xdr:to>
      <xdr:col>12</xdr:col>
      <xdr:colOff>2006600</xdr:colOff>
      <xdr:row>107</xdr:row>
      <xdr:rowOff>127000</xdr:rowOff>
    </xdr:to>
    <xdr:graphicFrame macro="">
      <xdr:nvGraphicFramePr>
        <xdr:cNvPr id="3582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4</xdr:col>
      <xdr:colOff>0</xdr:colOff>
      <xdr:row>68</xdr:row>
      <xdr:rowOff>12700</xdr:rowOff>
    </xdr:from>
    <xdr:to>
      <xdr:col>9</xdr:col>
      <xdr:colOff>889000</xdr:colOff>
      <xdr:row>83</xdr:row>
      <xdr:rowOff>12700</xdr:rowOff>
    </xdr:to>
    <xdr:graphicFrame macro="">
      <xdr:nvGraphicFramePr>
        <xdr:cNvPr id="3583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7</xdr:col>
      <xdr:colOff>25400</xdr:colOff>
      <xdr:row>85</xdr:row>
      <xdr:rowOff>12700</xdr:rowOff>
    </xdr:from>
    <xdr:to>
      <xdr:col>8</xdr:col>
      <xdr:colOff>838200</xdr:colOff>
      <xdr:row>95</xdr:row>
      <xdr:rowOff>0</xdr:rowOff>
    </xdr:to>
    <xdr:graphicFrame macro="">
      <xdr:nvGraphicFramePr>
        <xdr:cNvPr id="3584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0</xdr:colOff>
      <xdr:row>98</xdr:row>
      <xdr:rowOff>0</xdr:rowOff>
    </xdr:from>
    <xdr:to>
      <xdr:col>9</xdr:col>
      <xdr:colOff>101600</xdr:colOff>
      <xdr:row>108</xdr:row>
      <xdr:rowOff>127000</xdr:rowOff>
    </xdr:to>
    <xdr:graphicFrame macro="">
      <xdr:nvGraphicFramePr>
        <xdr:cNvPr id="3585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7</xdr:col>
      <xdr:colOff>0</xdr:colOff>
      <xdr:row>110</xdr:row>
      <xdr:rowOff>0</xdr:rowOff>
    </xdr:from>
    <xdr:to>
      <xdr:col>9</xdr:col>
      <xdr:colOff>101600</xdr:colOff>
      <xdr:row>120</xdr:row>
      <xdr:rowOff>127000</xdr:rowOff>
    </xdr:to>
    <xdr:graphicFrame macro="">
      <xdr:nvGraphicFramePr>
        <xdr:cNvPr id="3586" name="Chart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7</xdr:col>
      <xdr:colOff>0</xdr:colOff>
      <xdr:row>122</xdr:row>
      <xdr:rowOff>0</xdr:rowOff>
    </xdr:from>
    <xdr:to>
      <xdr:col>9</xdr:col>
      <xdr:colOff>101600</xdr:colOff>
      <xdr:row>132</xdr:row>
      <xdr:rowOff>127000</xdr:rowOff>
    </xdr:to>
    <xdr:graphicFrame macro="">
      <xdr:nvGraphicFramePr>
        <xdr:cNvPr id="3587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10</xdr:col>
      <xdr:colOff>0</xdr:colOff>
      <xdr:row>176</xdr:row>
      <xdr:rowOff>12700</xdr:rowOff>
    </xdr:from>
    <xdr:to>
      <xdr:col>11</xdr:col>
      <xdr:colOff>0</xdr:colOff>
      <xdr:row>186</xdr:row>
      <xdr:rowOff>139700</xdr:rowOff>
    </xdr:to>
    <xdr:graphicFrame macro="">
      <xdr:nvGraphicFramePr>
        <xdr:cNvPr id="3588" name="Chart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11</xdr:col>
      <xdr:colOff>0</xdr:colOff>
      <xdr:row>176</xdr:row>
      <xdr:rowOff>12700</xdr:rowOff>
    </xdr:from>
    <xdr:to>
      <xdr:col>12</xdr:col>
      <xdr:colOff>0</xdr:colOff>
      <xdr:row>186</xdr:row>
      <xdr:rowOff>139700</xdr:rowOff>
    </xdr:to>
    <xdr:graphicFrame macro="">
      <xdr:nvGraphicFramePr>
        <xdr:cNvPr id="3589" name="Chart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0</xdr:colOff>
      <xdr:row>176</xdr:row>
      <xdr:rowOff>12700</xdr:rowOff>
    </xdr:from>
    <xdr:to>
      <xdr:col>13</xdr:col>
      <xdr:colOff>0</xdr:colOff>
      <xdr:row>186</xdr:row>
      <xdr:rowOff>139700</xdr:rowOff>
    </xdr:to>
    <xdr:graphicFrame macro="">
      <xdr:nvGraphicFramePr>
        <xdr:cNvPr id="3590" name="Chart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13</xdr:col>
      <xdr:colOff>0</xdr:colOff>
      <xdr:row>176</xdr:row>
      <xdr:rowOff>12700</xdr:rowOff>
    </xdr:from>
    <xdr:to>
      <xdr:col>14</xdr:col>
      <xdr:colOff>0</xdr:colOff>
      <xdr:row>186</xdr:row>
      <xdr:rowOff>139700</xdr:rowOff>
    </xdr:to>
    <xdr:graphicFrame macro="">
      <xdr:nvGraphicFramePr>
        <xdr:cNvPr id="3591" name="Chart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</xdr:col>
      <xdr:colOff>0</xdr:colOff>
      <xdr:row>176</xdr:row>
      <xdr:rowOff>12700</xdr:rowOff>
    </xdr:from>
    <xdr:to>
      <xdr:col>15</xdr:col>
      <xdr:colOff>0</xdr:colOff>
      <xdr:row>186</xdr:row>
      <xdr:rowOff>139700</xdr:rowOff>
    </xdr:to>
    <xdr:graphicFrame macro="">
      <xdr:nvGraphicFramePr>
        <xdr:cNvPr id="3592" name="Chart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15</xdr:col>
      <xdr:colOff>0</xdr:colOff>
      <xdr:row>176</xdr:row>
      <xdr:rowOff>12700</xdr:rowOff>
    </xdr:from>
    <xdr:to>
      <xdr:col>16</xdr:col>
      <xdr:colOff>0</xdr:colOff>
      <xdr:row>186</xdr:row>
      <xdr:rowOff>139700</xdr:rowOff>
    </xdr:to>
    <xdr:graphicFrame macro="">
      <xdr:nvGraphicFramePr>
        <xdr:cNvPr id="3593" name="Chart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16</xdr:col>
      <xdr:colOff>0</xdr:colOff>
      <xdr:row>176</xdr:row>
      <xdr:rowOff>12700</xdr:rowOff>
    </xdr:from>
    <xdr:to>
      <xdr:col>17</xdr:col>
      <xdr:colOff>0</xdr:colOff>
      <xdr:row>186</xdr:row>
      <xdr:rowOff>139700</xdr:rowOff>
    </xdr:to>
    <xdr:graphicFrame macro="">
      <xdr:nvGraphicFramePr>
        <xdr:cNvPr id="3594" name="Chart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10</xdr:col>
      <xdr:colOff>0</xdr:colOff>
      <xdr:row>188</xdr:row>
      <xdr:rowOff>0</xdr:rowOff>
    </xdr:from>
    <xdr:to>
      <xdr:col>11</xdr:col>
      <xdr:colOff>0</xdr:colOff>
      <xdr:row>198</xdr:row>
      <xdr:rowOff>127000</xdr:rowOff>
    </xdr:to>
    <xdr:graphicFrame macro="">
      <xdr:nvGraphicFramePr>
        <xdr:cNvPr id="3595" name="Chart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0</xdr:colOff>
      <xdr:row>188</xdr:row>
      <xdr:rowOff>0</xdr:rowOff>
    </xdr:from>
    <xdr:to>
      <xdr:col>12</xdr:col>
      <xdr:colOff>0</xdr:colOff>
      <xdr:row>198</xdr:row>
      <xdr:rowOff>127000</xdr:rowOff>
    </xdr:to>
    <xdr:graphicFrame macro="">
      <xdr:nvGraphicFramePr>
        <xdr:cNvPr id="3596" name="Chart 1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12</xdr:col>
      <xdr:colOff>0</xdr:colOff>
      <xdr:row>188</xdr:row>
      <xdr:rowOff>0</xdr:rowOff>
    </xdr:from>
    <xdr:to>
      <xdr:col>13</xdr:col>
      <xdr:colOff>0</xdr:colOff>
      <xdr:row>198</xdr:row>
      <xdr:rowOff>127000</xdr:rowOff>
    </xdr:to>
    <xdr:graphicFrame macro="">
      <xdr:nvGraphicFramePr>
        <xdr:cNvPr id="3597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0</xdr:colOff>
      <xdr:row>188</xdr:row>
      <xdr:rowOff>0</xdr:rowOff>
    </xdr:from>
    <xdr:to>
      <xdr:col>14</xdr:col>
      <xdr:colOff>0</xdr:colOff>
      <xdr:row>198</xdr:row>
      <xdr:rowOff>127000</xdr:rowOff>
    </xdr:to>
    <xdr:graphicFrame macro="">
      <xdr:nvGraphicFramePr>
        <xdr:cNvPr id="3598" name="Chart 1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0</xdr:colOff>
      <xdr:row>188</xdr:row>
      <xdr:rowOff>0</xdr:rowOff>
    </xdr:from>
    <xdr:to>
      <xdr:col>15</xdr:col>
      <xdr:colOff>0</xdr:colOff>
      <xdr:row>198</xdr:row>
      <xdr:rowOff>127000</xdr:rowOff>
    </xdr:to>
    <xdr:graphicFrame macro="">
      <xdr:nvGraphicFramePr>
        <xdr:cNvPr id="3599" name="Chart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15</xdr:col>
      <xdr:colOff>0</xdr:colOff>
      <xdr:row>188</xdr:row>
      <xdr:rowOff>0</xdr:rowOff>
    </xdr:from>
    <xdr:to>
      <xdr:col>16</xdr:col>
      <xdr:colOff>0</xdr:colOff>
      <xdr:row>198</xdr:row>
      <xdr:rowOff>127000</xdr:rowOff>
    </xdr:to>
    <xdr:graphicFrame macro="">
      <xdr:nvGraphicFramePr>
        <xdr:cNvPr id="3600" name="Chart 1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16</xdr:col>
      <xdr:colOff>0</xdr:colOff>
      <xdr:row>188</xdr:row>
      <xdr:rowOff>0</xdr:rowOff>
    </xdr:from>
    <xdr:to>
      <xdr:col>17</xdr:col>
      <xdr:colOff>0</xdr:colOff>
      <xdr:row>198</xdr:row>
      <xdr:rowOff>127000</xdr:rowOff>
    </xdr:to>
    <xdr:graphicFrame macro="">
      <xdr:nvGraphicFramePr>
        <xdr:cNvPr id="3601" name="Chart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10</xdr:col>
      <xdr:colOff>0</xdr:colOff>
      <xdr:row>202</xdr:row>
      <xdr:rowOff>12700</xdr:rowOff>
    </xdr:from>
    <xdr:to>
      <xdr:col>11</xdr:col>
      <xdr:colOff>0</xdr:colOff>
      <xdr:row>212</xdr:row>
      <xdr:rowOff>139700</xdr:rowOff>
    </xdr:to>
    <xdr:graphicFrame macro="">
      <xdr:nvGraphicFramePr>
        <xdr:cNvPr id="3602" name="Chart 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11</xdr:col>
      <xdr:colOff>0</xdr:colOff>
      <xdr:row>202</xdr:row>
      <xdr:rowOff>12700</xdr:rowOff>
    </xdr:from>
    <xdr:to>
      <xdr:col>12</xdr:col>
      <xdr:colOff>0</xdr:colOff>
      <xdr:row>212</xdr:row>
      <xdr:rowOff>139700</xdr:rowOff>
    </xdr:to>
    <xdr:graphicFrame macro="">
      <xdr:nvGraphicFramePr>
        <xdr:cNvPr id="3603" name="Chart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12</xdr:col>
      <xdr:colOff>0</xdr:colOff>
      <xdr:row>202</xdr:row>
      <xdr:rowOff>12700</xdr:rowOff>
    </xdr:from>
    <xdr:to>
      <xdr:col>13</xdr:col>
      <xdr:colOff>0</xdr:colOff>
      <xdr:row>212</xdr:row>
      <xdr:rowOff>139700</xdr:rowOff>
    </xdr:to>
    <xdr:graphicFrame macro="">
      <xdr:nvGraphicFramePr>
        <xdr:cNvPr id="3604" name="Chart 1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13</xdr:col>
      <xdr:colOff>0</xdr:colOff>
      <xdr:row>202</xdr:row>
      <xdr:rowOff>12700</xdr:rowOff>
    </xdr:from>
    <xdr:to>
      <xdr:col>14</xdr:col>
      <xdr:colOff>0</xdr:colOff>
      <xdr:row>212</xdr:row>
      <xdr:rowOff>139700</xdr:rowOff>
    </xdr:to>
    <xdr:graphicFrame macro="">
      <xdr:nvGraphicFramePr>
        <xdr:cNvPr id="3605" name="Chart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14</xdr:col>
      <xdr:colOff>0</xdr:colOff>
      <xdr:row>202</xdr:row>
      <xdr:rowOff>12700</xdr:rowOff>
    </xdr:from>
    <xdr:to>
      <xdr:col>15</xdr:col>
      <xdr:colOff>0</xdr:colOff>
      <xdr:row>212</xdr:row>
      <xdr:rowOff>139700</xdr:rowOff>
    </xdr:to>
    <xdr:graphicFrame macro="">
      <xdr:nvGraphicFramePr>
        <xdr:cNvPr id="3606" name="Chart 1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15</xdr:col>
      <xdr:colOff>0</xdr:colOff>
      <xdr:row>202</xdr:row>
      <xdr:rowOff>12700</xdr:rowOff>
    </xdr:from>
    <xdr:to>
      <xdr:col>16</xdr:col>
      <xdr:colOff>0</xdr:colOff>
      <xdr:row>212</xdr:row>
      <xdr:rowOff>139700</xdr:rowOff>
    </xdr:to>
    <xdr:graphicFrame macro="">
      <xdr:nvGraphicFramePr>
        <xdr:cNvPr id="3607" name="Chart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16</xdr:col>
      <xdr:colOff>0</xdr:colOff>
      <xdr:row>202</xdr:row>
      <xdr:rowOff>12700</xdr:rowOff>
    </xdr:from>
    <xdr:to>
      <xdr:col>17</xdr:col>
      <xdr:colOff>0</xdr:colOff>
      <xdr:row>212</xdr:row>
      <xdr:rowOff>139700</xdr:rowOff>
    </xdr:to>
    <xdr:graphicFrame macro="">
      <xdr:nvGraphicFramePr>
        <xdr:cNvPr id="3608" name="Chart 1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10</xdr:col>
      <xdr:colOff>0</xdr:colOff>
      <xdr:row>214</xdr:row>
      <xdr:rowOff>0</xdr:rowOff>
    </xdr:from>
    <xdr:to>
      <xdr:col>11</xdr:col>
      <xdr:colOff>0</xdr:colOff>
      <xdr:row>224</xdr:row>
      <xdr:rowOff>127000</xdr:rowOff>
    </xdr:to>
    <xdr:graphicFrame macro="">
      <xdr:nvGraphicFramePr>
        <xdr:cNvPr id="3609" name="Chart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11</xdr:col>
      <xdr:colOff>0</xdr:colOff>
      <xdr:row>214</xdr:row>
      <xdr:rowOff>0</xdr:rowOff>
    </xdr:from>
    <xdr:to>
      <xdr:col>12</xdr:col>
      <xdr:colOff>0</xdr:colOff>
      <xdr:row>224</xdr:row>
      <xdr:rowOff>127000</xdr:rowOff>
    </xdr:to>
    <xdr:graphicFrame macro="">
      <xdr:nvGraphicFramePr>
        <xdr:cNvPr id="3610" name="Chart 1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12</xdr:col>
      <xdr:colOff>0</xdr:colOff>
      <xdr:row>214</xdr:row>
      <xdr:rowOff>0</xdr:rowOff>
    </xdr:from>
    <xdr:to>
      <xdr:col>13</xdr:col>
      <xdr:colOff>0</xdr:colOff>
      <xdr:row>224</xdr:row>
      <xdr:rowOff>127000</xdr:rowOff>
    </xdr:to>
    <xdr:graphicFrame macro="">
      <xdr:nvGraphicFramePr>
        <xdr:cNvPr id="3611" name="Chart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10</xdr:col>
      <xdr:colOff>0</xdr:colOff>
      <xdr:row>150</xdr:row>
      <xdr:rowOff>12700</xdr:rowOff>
    </xdr:from>
    <xdr:to>
      <xdr:col>11</xdr:col>
      <xdr:colOff>0</xdr:colOff>
      <xdr:row>160</xdr:row>
      <xdr:rowOff>139700</xdr:rowOff>
    </xdr:to>
    <xdr:graphicFrame macro="">
      <xdr:nvGraphicFramePr>
        <xdr:cNvPr id="3612" name="Chart 1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11</xdr:col>
      <xdr:colOff>0</xdr:colOff>
      <xdr:row>150</xdr:row>
      <xdr:rowOff>12700</xdr:rowOff>
    </xdr:from>
    <xdr:to>
      <xdr:col>12</xdr:col>
      <xdr:colOff>0</xdr:colOff>
      <xdr:row>160</xdr:row>
      <xdr:rowOff>139700</xdr:rowOff>
    </xdr:to>
    <xdr:graphicFrame macro="">
      <xdr:nvGraphicFramePr>
        <xdr:cNvPr id="3613" name="Chart 1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12</xdr:col>
      <xdr:colOff>0</xdr:colOff>
      <xdr:row>150</xdr:row>
      <xdr:rowOff>12700</xdr:rowOff>
    </xdr:from>
    <xdr:to>
      <xdr:col>13</xdr:col>
      <xdr:colOff>0</xdr:colOff>
      <xdr:row>160</xdr:row>
      <xdr:rowOff>139700</xdr:rowOff>
    </xdr:to>
    <xdr:graphicFrame macro="">
      <xdr:nvGraphicFramePr>
        <xdr:cNvPr id="3614" name="Chart 1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13</xdr:col>
      <xdr:colOff>0</xdr:colOff>
      <xdr:row>150</xdr:row>
      <xdr:rowOff>12700</xdr:rowOff>
    </xdr:from>
    <xdr:to>
      <xdr:col>14</xdr:col>
      <xdr:colOff>0</xdr:colOff>
      <xdr:row>160</xdr:row>
      <xdr:rowOff>139700</xdr:rowOff>
    </xdr:to>
    <xdr:graphicFrame macro="">
      <xdr:nvGraphicFramePr>
        <xdr:cNvPr id="3615" name="Chart 1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14</xdr:col>
      <xdr:colOff>0</xdr:colOff>
      <xdr:row>150</xdr:row>
      <xdr:rowOff>12700</xdr:rowOff>
    </xdr:from>
    <xdr:to>
      <xdr:col>15</xdr:col>
      <xdr:colOff>0</xdr:colOff>
      <xdr:row>160</xdr:row>
      <xdr:rowOff>139700</xdr:rowOff>
    </xdr:to>
    <xdr:graphicFrame macro="">
      <xdr:nvGraphicFramePr>
        <xdr:cNvPr id="3616" name="Chart 1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15</xdr:col>
      <xdr:colOff>0</xdr:colOff>
      <xdr:row>150</xdr:row>
      <xdr:rowOff>12700</xdr:rowOff>
    </xdr:from>
    <xdr:to>
      <xdr:col>16</xdr:col>
      <xdr:colOff>0</xdr:colOff>
      <xdr:row>160</xdr:row>
      <xdr:rowOff>139700</xdr:rowOff>
    </xdr:to>
    <xdr:graphicFrame macro="">
      <xdr:nvGraphicFramePr>
        <xdr:cNvPr id="3617" name="Chart 1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16</xdr:col>
      <xdr:colOff>0</xdr:colOff>
      <xdr:row>150</xdr:row>
      <xdr:rowOff>12700</xdr:rowOff>
    </xdr:from>
    <xdr:to>
      <xdr:col>17</xdr:col>
      <xdr:colOff>0</xdr:colOff>
      <xdr:row>160</xdr:row>
      <xdr:rowOff>139700</xdr:rowOff>
    </xdr:to>
    <xdr:graphicFrame macro="">
      <xdr:nvGraphicFramePr>
        <xdr:cNvPr id="3618" name="Chart 1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10</xdr:col>
      <xdr:colOff>0</xdr:colOff>
      <xdr:row>162</xdr:row>
      <xdr:rowOff>0</xdr:rowOff>
    </xdr:from>
    <xdr:to>
      <xdr:col>11</xdr:col>
      <xdr:colOff>0</xdr:colOff>
      <xdr:row>172</xdr:row>
      <xdr:rowOff>127000</xdr:rowOff>
    </xdr:to>
    <xdr:graphicFrame macro="">
      <xdr:nvGraphicFramePr>
        <xdr:cNvPr id="3619" name="Chart 1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11</xdr:col>
      <xdr:colOff>0</xdr:colOff>
      <xdr:row>162</xdr:row>
      <xdr:rowOff>0</xdr:rowOff>
    </xdr:from>
    <xdr:to>
      <xdr:col>12</xdr:col>
      <xdr:colOff>0</xdr:colOff>
      <xdr:row>172</xdr:row>
      <xdr:rowOff>127000</xdr:rowOff>
    </xdr:to>
    <xdr:graphicFrame macro="">
      <xdr:nvGraphicFramePr>
        <xdr:cNvPr id="3620" name="Chart 1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12</xdr:col>
      <xdr:colOff>0</xdr:colOff>
      <xdr:row>162</xdr:row>
      <xdr:rowOff>0</xdr:rowOff>
    </xdr:from>
    <xdr:to>
      <xdr:col>13</xdr:col>
      <xdr:colOff>0</xdr:colOff>
      <xdr:row>172</xdr:row>
      <xdr:rowOff>127000</xdr:rowOff>
    </xdr:to>
    <xdr:graphicFrame macro="">
      <xdr:nvGraphicFramePr>
        <xdr:cNvPr id="3621" name="Chart 1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0</xdr:colOff>
      <xdr:row>162</xdr:row>
      <xdr:rowOff>0</xdr:rowOff>
    </xdr:from>
    <xdr:to>
      <xdr:col>14</xdr:col>
      <xdr:colOff>0</xdr:colOff>
      <xdr:row>172</xdr:row>
      <xdr:rowOff>127000</xdr:rowOff>
    </xdr:to>
    <xdr:graphicFrame macro="">
      <xdr:nvGraphicFramePr>
        <xdr:cNvPr id="3622" name="Chart 1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0</xdr:colOff>
      <xdr:row>162</xdr:row>
      <xdr:rowOff>0</xdr:rowOff>
    </xdr:from>
    <xdr:to>
      <xdr:col>15</xdr:col>
      <xdr:colOff>0</xdr:colOff>
      <xdr:row>172</xdr:row>
      <xdr:rowOff>127000</xdr:rowOff>
    </xdr:to>
    <xdr:graphicFrame macro="">
      <xdr:nvGraphicFramePr>
        <xdr:cNvPr id="3623" name="Chart 1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15</xdr:col>
      <xdr:colOff>0</xdr:colOff>
      <xdr:row>162</xdr:row>
      <xdr:rowOff>0</xdr:rowOff>
    </xdr:from>
    <xdr:to>
      <xdr:col>16</xdr:col>
      <xdr:colOff>0</xdr:colOff>
      <xdr:row>172</xdr:row>
      <xdr:rowOff>127000</xdr:rowOff>
    </xdr:to>
    <xdr:graphicFrame macro="">
      <xdr:nvGraphicFramePr>
        <xdr:cNvPr id="3624" name="Chart 1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</xdr:col>
      <xdr:colOff>0</xdr:colOff>
      <xdr:row>162</xdr:row>
      <xdr:rowOff>0</xdr:rowOff>
    </xdr:from>
    <xdr:to>
      <xdr:col>17</xdr:col>
      <xdr:colOff>0</xdr:colOff>
      <xdr:row>172</xdr:row>
      <xdr:rowOff>127000</xdr:rowOff>
    </xdr:to>
    <xdr:graphicFrame macro="">
      <xdr:nvGraphicFramePr>
        <xdr:cNvPr id="3625" name="Chart 1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17</xdr:col>
      <xdr:colOff>0</xdr:colOff>
      <xdr:row>162</xdr:row>
      <xdr:rowOff>0</xdr:rowOff>
    </xdr:from>
    <xdr:to>
      <xdr:col>18</xdr:col>
      <xdr:colOff>0</xdr:colOff>
      <xdr:row>172</xdr:row>
      <xdr:rowOff>127000</xdr:rowOff>
    </xdr:to>
    <xdr:graphicFrame macro="">
      <xdr:nvGraphicFramePr>
        <xdr:cNvPr id="3626" name="Chart 1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17</xdr:col>
      <xdr:colOff>0</xdr:colOff>
      <xdr:row>150</xdr:row>
      <xdr:rowOff>12700</xdr:rowOff>
    </xdr:from>
    <xdr:to>
      <xdr:col>18</xdr:col>
      <xdr:colOff>0</xdr:colOff>
      <xdr:row>160</xdr:row>
      <xdr:rowOff>139700</xdr:rowOff>
    </xdr:to>
    <xdr:graphicFrame macro="">
      <xdr:nvGraphicFramePr>
        <xdr:cNvPr id="3627" name="Chart 1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10</xdr:col>
      <xdr:colOff>0</xdr:colOff>
      <xdr:row>228</xdr:row>
      <xdr:rowOff>12700</xdr:rowOff>
    </xdr:from>
    <xdr:to>
      <xdr:col>11</xdr:col>
      <xdr:colOff>0</xdr:colOff>
      <xdr:row>238</xdr:row>
      <xdr:rowOff>139700</xdr:rowOff>
    </xdr:to>
    <xdr:graphicFrame macro="">
      <xdr:nvGraphicFramePr>
        <xdr:cNvPr id="3628" name="Chart 1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11</xdr:col>
      <xdr:colOff>0</xdr:colOff>
      <xdr:row>228</xdr:row>
      <xdr:rowOff>12700</xdr:rowOff>
    </xdr:from>
    <xdr:to>
      <xdr:col>12</xdr:col>
      <xdr:colOff>0</xdr:colOff>
      <xdr:row>238</xdr:row>
      <xdr:rowOff>139700</xdr:rowOff>
    </xdr:to>
    <xdr:graphicFrame macro="">
      <xdr:nvGraphicFramePr>
        <xdr:cNvPr id="3629" name="Chart 1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12</xdr:col>
      <xdr:colOff>0</xdr:colOff>
      <xdr:row>228</xdr:row>
      <xdr:rowOff>12700</xdr:rowOff>
    </xdr:from>
    <xdr:to>
      <xdr:col>13</xdr:col>
      <xdr:colOff>0</xdr:colOff>
      <xdr:row>238</xdr:row>
      <xdr:rowOff>139700</xdr:rowOff>
    </xdr:to>
    <xdr:graphicFrame macro="">
      <xdr:nvGraphicFramePr>
        <xdr:cNvPr id="3630" name="Chart 1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0</xdr:colOff>
      <xdr:row>228</xdr:row>
      <xdr:rowOff>12700</xdr:rowOff>
    </xdr:from>
    <xdr:to>
      <xdr:col>14</xdr:col>
      <xdr:colOff>0</xdr:colOff>
      <xdr:row>238</xdr:row>
      <xdr:rowOff>139700</xdr:rowOff>
    </xdr:to>
    <xdr:graphicFrame macro="">
      <xdr:nvGraphicFramePr>
        <xdr:cNvPr id="3631" name="Chart 1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0</xdr:colOff>
      <xdr:row>228</xdr:row>
      <xdr:rowOff>12700</xdr:rowOff>
    </xdr:from>
    <xdr:to>
      <xdr:col>15</xdr:col>
      <xdr:colOff>0</xdr:colOff>
      <xdr:row>238</xdr:row>
      <xdr:rowOff>139700</xdr:rowOff>
    </xdr:to>
    <xdr:graphicFrame macro="">
      <xdr:nvGraphicFramePr>
        <xdr:cNvPr id="3632" name="Chart 1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</xdr:col>
      <xdr:colOff>0</xdr:colOff>
      <xdr:row>242</xdr:row>
      <xdr:rowOff>12700</xdr:rowOff>
    </xdr:from>
    <xdr:to>
      <xdr:col>11</xdr:col>
      <xdr:colOff>0</xdr:colOff>
      <xdr:row>252</xdr:row>
      <xdr:rowOff>139700</xdr:rowOff>
    </xdr:to>
    <xdr:graphicFrame macro="">
      <xdr:nvGraphicFramePr>
        <xdr:cNvPr id="3633" name="Chart 1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11</xdr:col>
      <xdr:colOff>0</xdr:colOff>
      <xdr:row>242</xdr:row>
      <xdr:rowOff>12700</xdr:rowOff>
    </xdr:from>
    <xdr:to>
      <xdr:col>12</xdr:col>
      <xdr:colOff>0</xdr:colOff>
      <xdr:row>252</xdr:row>
      <xdr:rowOff>139700</xdr:rowOff>
    </xdr:to>
    <xdr:graphicFrame macro="">
      <xdr:nvGraphicFramePr>
        <xdr:cNvPr id="3634" name="Chart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12</xdr:col>
      <xdr:colOff>0</xdr:colOff>
      <xdr:row>242</xdr:row>
      <xdr:rowOff>12700</xdr:rowOff>
    </xdr:from>
    <xdr:to>
      <xdr:col>13</xdr:col>
      <xdr:colOff>0</xdr:colOff>
      <xdr:row>252</xdr:row>
      <xdr:rowOff>139700</xdr:rowOff>
    </xdr:to>
    <xdr:graphicFrame macro="">
      <xdr:nvGraphicFramePr>
        <xdr:cNvPr id="3635" name="Chart 1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13</xdr:col>
      <xdr:colOff>0</xdr:colOff>
      <xdr:row>242</xdr:row>
      <xdr:rowOff>12700</xdr:rowOff>
    </xdr:from>
    <xdr:to>
      <xdr:col>14</xdr:col>
      <xdr:colOff>0</xdr:colOff>
      <xdr:row>252</xdr:row>
      <xdr:rowOff>139700</xdr:rowOff>
    </xdr:to>
    <xdr:graphicFrame macro="">
      <xdr:nvGraphicFramePr>
        <xdr:cNvPr id="3636" name="Chart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0</xdr:colOff>
      <xdr:row>242</xdr:row>
      <xdr:rowOff>12700</xdr:rowOff>
    </xdr:from>
    <xdr:to>
      <xdr:col>15</xdr:col>
      <xdr:colOff>0</xdr:colOff>
      <xdr:row>252</xdr:row>
      <xdr:rowOff>139700</xdr:rowOff>
    </xdr:to>
    <xdr:graphicFrame macro="">
      <xdr:nvGraphicFramePr>
        <xdr:cNvPr id="3637" name="Chart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15</xdr:col>
      <xdr:colOff>0</xdr:colOff>
      <xdr:row>242</xdr:row>
      <xdr:rowOff>12700</xdr:rowOff>
    </xdr:from>
    <xdr:to>
      <xdr:col>16</xdr:col>
      <xdr:colOff>0</xdr:colOff>
      <xdr:row>252</xdr:row>
      <xdr:rowOff>139700</xdr:rowOff>
    </xdr:to>
    <xdr:graphicFrame macro="">
      <xdr:nvGraphicFramePr>
        <xdr:cNvPr id="3638" name="Chart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16</xdr:col>
      <xdr:colOff>0</xdr:colOff>
      <xdr:row>242</xdr:row>
      <xdr:rowOff>12700</xdr:rowOff>
    </xdr:from>
    <xdr:to>
      <xdr:col>17</xdr:col>
      <xdr:colOff>0</xdr:colOff>
      <xdr:row>252</xdr:row>
      <xdr:rowOff>139700</xdr:rowOff>
    </xdr:to>
    <xdr:graphicFrame macro="">
      <xdr:nvGraphicFramePr>
        <xdr:cNvPr id="3639" name="Chart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10</xdr:col>
      <xdr:colOff>0</xdr:colOff>
      <xdr:row>254</xdr:row>
      <xdr:rowOff>0</xdr:rowOff>
    </xdr:from>
    <xdr:to>
      <xdr:col>11</xdr:col>
      <xdr:colOff>0</xdr:colOff>
      <xdr:row>264</xdr:row>
      <xdr:rowOff>127000</xdr:rowOff>
    </xdr:to>
    <xdr:graphicFrame macro="">
      <xdr:nvGraphicFramePr>
        <xdr:cNvPr id="3640" name="Chart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11</xdr:col>
      <xdr:colOff>0</xdr:colOff>
      <xdr:row>254</xdr:row>
      <xdr:rowOff>0</xdr:rowOff>
    </xdr:from>
    <xdr:to>
      <xdr:col>12</xdr:col>
      <xdr:colOff>0</xdr:colOff>
      <xdr:row>264</xdr:row>
      <xdr:rowOff>127000</xdr:rowOff>
    </xdr:to>
    <xdr:graphicFrame macro="">
      <xdr:nvGraphicFramePr>
        <xdr:cNvPr id="3641" name="Chart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12</xdr:col>
      <xdr:colOff>0</xdr:colOff>
      <xdr:row>254</xdr:row>
      <xdr:rowOff>0</xdr:rowOff>
    </xdr:from>
    <xdr:to>
      <xdr:col>13</xdr:col>
      <xdr:colOff>0</xdr:colOff>
      <xdr:row>264</xdr:row>
      <xdr:rowOff>127000</xdr:rowOff>
    </xdr:to>
    <xdr:graphicFrame macro="">
      <xdr:nvGraphicFramePr>
        <xdr:cNvPr id="3642" name="Chart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0</xdr:colOff>
      <xdr:row>254</xdr:row>
      <xdr:rowOff>0</xdr:rowOff>
    </xdr:from>
    <xdr:to>
      <xdr:col>14</xdr:col>
      <xdr:colOff>0</xdr:colOff>
      <xdr:row>264</xdr:row>
      <xdr:rowOff>127000</xdr:rowOff>
    </xdr:to>
    <xdr:graphicFrame macro="">
      <xdr:nvGraphicFramePr>
        <xdr:cNvPr id="3643" name="Chart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14</xdr:col>
      <xdr:colOff>0</xdr:colOff>
      <xdr:row>254</xdr:row>
      <xdr:rowOff>0</xdr:rowOff>
    </xdr:from>
    <xdr:to>
      <xdr:col>15</xdr:col>
      <xdr:colOff>0</xdr:colOff>
      <xdr:row>264</xdr:row>
      <xdr:rowOff>127000</xdr:rowOff>
    </xdr:to>
    <xdr:graphicFrame macro="">
      <xdr:nvGraphicFramePr>
        <xdr:cNvPr id="3644" name="Chart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15</xdr:col>
      <xdr:colOff>0</xdr:colOff>
      <xdr:row>254</xdr:row>
      <xdr:rowOff>0</xdr:rowOff>
    </xdr:from>
    <xdr:to>
      <xdr:col>16</xdr:col>
      <xdr:colOff>0</xdr:colOff>
      <xdr:row>264</xdr:row>
      <xdr:rowOff>127000</xdr:rowOff>
    </xdr:to>
    <xdr:graphicFrame macro="">
      <xdr:nvGraphicFramePr>
        <xdr:cNvPr id="3645" name="Chart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16</xdr:col>
      <xdr:colOff>0</xdr:colOff>
      <xdr:row>254</xdr:row>
      <xdr:rowOff>0</xdr:rowOff>
    </xdr:from>
    <xdr:to>
      <xdr:col>17</xdr:col>
      <xdr:colOff>0</xdr:colOff>
      <xdr:row>264</xdr:row>
      <xdr:rowOff>127000</xdr:rowOff>
    </xdr:to>
    <xdr:graphicFrame macro="">
      <xdr:nvGraphicFramePr>
        <xdr:cNvPr id="3646" name="Chart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10</xdr:col>
      <xdr:colOff>0</xdr:colOff>
      <xdr:row>136</xdr:row>
      <xdr:rowOff>12700</xdr:rowOff>
    </xdr:from>
    <xdr:to>
      <xdr:col>11</xdr:col>
      <xdr:colOff>0</xdr:colOff>
      <xdr:row>146</xdr:row>
      <xdr:rowOff>139700</xdr:rowOff>
    </xdr:to>
    <xdr:graphicFrame macro="">
      <xdr:nvGraphicFramePr>
        <xdr:cNvPr id="3647" name="Chart 1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11</xdr:col>
      <xdr:colOff>0</xdr:colOff>
      <xdr:row>136</xdr:row>
      <xdr:rowOff>12700</xdr:rowOff>
    </xdr:from>
    <xdr:to>
      <xdr:col>12</xdr:col>
      <xdr:colOff>0</xdr:colOff>
      <xdr:row>146</xdr:row>
      <xdr:rowOff>139700</xdr:rowOff>
    </xdr:to>
    <xdr:graphicFrame macro="">
      <xdr:nvGraphicFramePr>
        <xdr:cNvPr id="3648" name="Chart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12</xdr:col>
      <xdr:colOff>0</xdr:colOff>
      <xdr:row>136</xdr:row>
      <xdr:rowOff>12700</xdr:rowOff>
    </xdr:from>
    <xdr:to>
      <xdr:col>13</xdr:col>
      <xdr:colOff>0</xdr:colOff>
      <xdr:row>146</xdr:row>
      <xdr:rowOff>139700</xdr:rowOff>
    </xdr:to>
    <xdr:graphicFrame macro="">
      <xdr:nvGraphicFramePr>
        <xdr:cNvPr id="3649" name="Chart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13</xdr:col>
      <xdr:colOff>0</xdr:colOff>
      <xdr:row>136</xdr:row>
      <xdr:rowOff>12700</xdr:rowOff>
    </xdr:from>
    <xdr:to>
      <xdr:col>14</xdr:col>
      <xdr:colOff>0</xdr:colOff>
      <xdr:row>146</xdr:row>
      <xdr:rowOff>139700</xdr:rowOff>
    </xdr:to>
    <xdr:graphicFrame macro="">
      <xdr:nvGraphicFramePr>
        <xdr:cNvPr id="3650" name="Chart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14</xdr:col>
      <xdr:colOff>0</xdr:colOff>
      <xdr:row>136</xdr:row>
      <xdr:rowOff>12700</xdr:rowOff>
    </xdr:from>
    <xdr:to>
      <xdr:col>15</xdr:col>
      <xdr:colOff>0</xdr:colOff>
      <xdr:row>146</xdr:row>
      <xdr:rowOff>139700</xdr:rowOff>
    </xdr:to>
    <xdr:graphicFrame macro="">
      <xdr:nvGraphicFramePr>
        <xdr:cNvPr id="3651" name="Chart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15</xdr:col>
      <xdr:colOff>0</xdr:colOff>
      <xdr:row>136</xdr:row>
      <xdr:rowOff>12700</xdr:rowOff>
    </xdr:from>
    <xdr:to>
      <xdr:col>16</xdr:col>
      <xdr:colOff>0</xdr:colOff>
      <xdr:row>146</xdr:row>
      <xdr:rowOff>139700</xdr:rowOff>
    </xdr:to>
    <xdr:graphicFrame macro="">
      <xdr:nvGraphicFramePr>
        <xdr:cNvPr id="3652" name="Chart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16</xdr:col>
      <xdr:colOff>0</xdr:colOff>
      <xdr:row>136</xdr:row>
      <xdr:rowOff>12700</xdr:rowOff>
    </xdr:from>
    <xdr:to>
      <xdr:col>17</xdr:col>
      <xdr:colOff>0</xdr:colOff>
      <xdr:row>146</xdr:row>
      <xdr:rowOff>139700</xdr:rowOff>
    </xdr:to>
    <xdr:graphicFrame macro="">
      <xdr:nvGraphicFramePr>
        <xdr:cNvPr id="3653" name="Chart 2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17</xdr:col>
      <xdr:colOff>0</xdr:colOff>
      <xdr:row>136</xdr:row>
      <xdr:rowOff>12700</xdr:rowOff>
    </xdr:from>
    <xdr:to>
      <xdr:col>18</xdr:col>
      <xdr:colOff>0</xdr:colOff>
      <xdr:row>146</xdr:row>
      <xdr:rowOff>139700</xdr:rowOff>
    </xdr:to>
    <xdr:graphicFrame macro="">
      <xdr:nvGraphicFramePr>
        <xdr:cNvPr id="3654" name="Chart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0.51118</cdr:x>
      <cdr:y>0.51429</cdr:y>
    </cdr:from>
    <cdr:to>
      <cdr:x>0.52039</cdr:x>
      <cdr:y>0.5567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5741" y="91439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strike="noStrike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0.51118</cdr:x>
      <cdr:y>0.51429</cdr:y>
    </cdr:from>
    <cdr:to>
      <cdr:x>0.52039</cdr:x>
      <cdr:y>0.5567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25741" y="914399"/>
          <a:ext cx="18467" cy="75405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1">
          <a:noFill/>
          <a:miter lim="800000"/>
          <a:headEnd/>
          <a:tailEnd/>
        </a:ln>
        <a:effectLst xmlns:a="http://schemas.openxmlformats.org/drawingml/2006/main"/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strike="noStrike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104</xdr:row>
      <xdr:rowOff>63500</xdr:rowOff>
    </xdr:from>
    <xdr:to>
      <xdr:col>4</xdr:col>
      <xdr:colOff>177800</xdr:colOff>
      <xdr:row>130</xdr:row>
      <xdr:rowOff>101600</xdr:rowOff>
    </xdr:to>
    <xdr:graphicFrame macro="">
      <xdr:nvGraphicFramePr>
        <xdr:cNvPr id="1048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104</xdr:row>
      <xdr:rowOff>63500</xdr:rowOff>
    </xdr:from>
    <xdr:to>
      <xdr:col>8</xdr:col>
      <xdr:colOff>139700</xdr:colOff>
      <xdr:row>130</xdr:row>
      <xdr:rowOff>101600</xdr:rowOff>
    </xdr:to>
    <xdr:graphicFrame macro="">
      <xdr:nvGraphicFramePr>
        <xdr:cNvPr id="1049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139700</xdr:colOff>
      <xdr:row>104</xdr:row>
      <xdr:rowOff>63500</xdr:rowOff>
    </xdr:from>
    <xdr:to>
      <xdr:col>12</xdr:col>
      <xdr:colOff>114300</xdr:colOff>
      <xdr:row>130</xdr:row>
      <xdr:rowOff>101600</xdr:rowOff>
    </xdr:to>
    <xdr:graphicFrame macro="">
      <xdr:nvGraphicFramePr>
        <xdr:cNvPr id="1050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78</xdr:row>
      <xdr:rowOff>0</xdr:rowOff>
    </xdr:from>
    <xdr:to>
      <xdr:col>10</xdr:col>
      <xdr:colOff>584200</xdr:colOff>
      <xdr:row>104</xdr:row>
      <xdr:rowOff>50800</xdr:rowOff>
    </xdr:to>
    <xdr:graphicFrame macro="">
      <xdr:nvGraphicFramePr>
        <xdr:cNvPr id="1051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tabSelected="1" workbookViewId="0">
      <selection activeCell="D13" sqref="D13"/>
    </sheetView>
  </sheetViews>
  <sheetFormatPr baseColWidth="10" defaultRowHeight="13" x14ac:dyDescent="0"/>
  <sheetData>
    <row r="1" spans="1:4">
      <c r="A1" t="s">
        <v>3634</v>
      </c>
    </row>
    <row r="2" spans="1:4">
      <c r="A2" t="s">
        <v>3557</v>
      </c>
    </row>
    <row r="4" spans="1:4">
      <c r="A4" t="s">
        <v>3556</v>
      </c>
      <c r="B4" s="142">
        <v>1.4</v>
      </c>
    </row>
    <row r="5" spans="1:4">
      <c r="A5" t="s">
        <v>2138</v>
      </c>
      <c r="B5" s="122">
        <v>41201</v>
      </c>
    </row>
    <row r="7" spans="1:4">
      <c r="A7" t="s">
        <v>3602</v>
      </c>
    </row>
    <row r="8" spans="1:4">
      <c r="A8" s="62"/>
    </row>
    <row r="11" spans="1:4">
      <c r="C11" s="108"/>
      <c r="D11" s="8"/>
    </row>
    <row r="12" spans="1:4">
      <c r="B12" s="62" t="s">
        <v>3420</v>
      </c>
      <c r="C12" s="104">
        <v>0</v>
      </c>
      <c r="D12" s="127" t="s">
        <v>3640</v>
      </c>
    </row>
    <row r="13" spans="1:4">
      <c r="D13" t="s">
        <v>3633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CJ115"/>
  <sheetViews>
    <sheetView workbookViewId="0">
      <pane xSplit="1" ySplit="2" topLeftCell="B3" activePane="bottomRight" state="frozenSplit"/>
      <selection activeCell="J1" sqref="J1:K1 J2:K2 K1:K65536"/>
      <selection pane="topRight" activeCell="P1" sqref="P1"/>
      <selection pane="bottomLeft" activeCell="A12" sqref="A12:XFD12"/>
      <selection pane="bottomRight" activeCell="AD54" sqref="AD54"/>
    </sheetView>
  </sheetViews>
  <sheetFormatPr baseColWidth="10" defaultRowHeight="13" x14ac:dyDescent="0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70" customWidth="1"/>
    <col min="10" max="11" width="9.7109375" customWidth="1"/>
    <col min="13" max="13" width="10.7109375" style="2"/>
    <col min="18" max="25" width="8.7109375" customWidth="1"/>
    <col min="26" max="72" width="7.7109375" customWidth="1"/>
    <col min="74" max="74" width="3.85546875" customWidth="1"/>
    <col min="75" max="75" width="4.7109375" customWidth="1"/>
    <col min="76" max="79" width="1.7109375" customWidth="1"/>
    <col min="80" max="80" width="2.7109375" customWidth="1"/>
    <col min="85" max="85" width="4" customWidth="1"/>
    <col min="86" max="86" width="4.28515625" customWidth="1"/>
  </cols>
  <sheetData>
    <row r="1" spans="1:88">
      <c r="A1" t="s">
        <v>718</v>
      </c>
      <c r="B1" s="70" t="s">
        <v>328</v>
      </c>
      <c r="C1" s="27" t="s">
        <v>328</v>
      </c>
      <c r="D1" s="153" t="s">
        <v>859</v>
      </c>
      <c r="E1" s="153"/>
      <c r="F1" s="153"/>
      <c r="G1" s="154" t="s">
        <v>456</v>
      </c>
      <c r="H1" s="154"/>
      <c r="I1" s="154"/>
      <c r="J1" s="146" t="s">
        <v>1924</v>
      </c>
      <c r="K1" s="149"/>
      <c r="L1" s="155" t="str">
        <f>Candidates!H2</f>
        <v>Obama</v>
      </c>
      <c r="M1" s="155"/>
      <c r="N1" s="156" t="str">
        <f>Candidates!H3</f>
        <v>Romney</v>
      </c>
      <c r="O1" s="149"/>
      <c r="P1" s="157">
        <f>Candidates!H4</f>
        <v>0</v>
      </c>
      <c r="Q1" s="158"/>
      <c r="R1" s="146" t="str">
        <f>Candidates!H5</f>
        <v>Johnson</v>
      </c>
      <c r="S1" s="149"/>
      <c r="T1" s="146" t="str">
        <f>Candidates!H6</f>
        <v>Stein</v>
      </c>
      <c r="U1" s="149"/>
      <c r="V1" s="146" t="str">
        <f>Candidates!H7</f>
        <v>Goode</v>
      </c>
      <c r="W1" s="149"/>
      <c r="X1" s="146" t="str">
        <f>Candidates!H8</f>
        <v>Harris</v>
      </c>
      <c r="Y1" s="149"/>
      <c r="Z1" s="146" t="str">
        <f>Candidates!H9</f>
        <v>Alexander</v>
      </c>
      <c r="AA1" s="146"/>
      <c r="AB1" s="146" t="str">
        <f>Candidates!H10</f>
        <v>Lindsay</v>
      </c>
      <c r="AC1" s="149"/>
      <c r="AD1" s="146" t="str">
        <f>Candidates!H11</f>
        <v>Write-ins</v>
      </c>
      <c r="AE1" s="149"/>
      <c r="AF1" s="146" t="str">
        <f>Candidates!H12</f>
        <v>Anderson</v>
      </c>
      <c r="AG1" s="146"/>
      <c r="AH1" s="146" t="str">
        <f>Candidates!H13</f>
        <v>Hoefling</v>
      </c>
      <c r="AI1" s="146"/>
      <c r="AJ1" s="146" t="str">
        <f>Candidates!H14</f>
        <v>Barr</v>
      </c>
      <c r="AK1" s="146"/>
      <c r="AL1" s="146" t="str">
        <f>Candidates!H15</f>
        <v>None</v>
      </c>
      <c r="AM1" s="149"/>
      <c r="AN1" s="146" t="str">
        <f>Candidates!H16</f>
        <v>Carlson</v>
      </c>
      <c r="AO1" s="146"/>
      <c r="AP1" s="146" t="str">
        <f>Candidates!H17</f>
        <v>Morstad</v>
      </c>
      <c r="AQ1" s="149"/>
      <c r="AR1" s="146" t="str">
        <f>Candidates!H18</f>
        <v>Miller</v>
      </c>
      <c r="AS1" s="149"/>
      <c r="AT1" s="146" t="str">
        <f>Candidates!H19</f>
        <v>Fellure</v>
      </c>
      <c r="AU1" s="149"/>
      <c r="AV1" s="146" t="str">
        <f>Candidates!H20</f>
        <v>Stevens</v>
      </c>
      <c r="AW1" s="146"/>
      <c r="AX1" s="146" t="str">
        <f>Candidates!H21</f>
        <v>White</v>
      </c>
      <c r="AY1" s="146"/>
      <c r="AZ1" s="146" t="str">
        <f>Candidates!H22</f>
        <v>Barnett</v>
      </c>
      <c r="BA1" s="146"/>
      <c r="BB1" s="146" t="str">
        <f>Candidates!H23</f>
        <v>Terry</v>
      </c>
      <c r="BC1" s="146"/>
      <c r="BD1" s="146" t="str">
        <f>Candidates!H24</f>
        <v>Reed</v>
      </c>
      <c r="BE1" s="146"/>
      <c r="BF1" s="146" t="str">
        <f>Candidates!H25</f>
        <v>Litzel</v>
      </c>
      <c r="BG1" s="146"/>
      <c r="BH1" s="146" t="str">
        <f>Candidates!H26</f>
        <v>Tittle</v>
      </c>
      <c r="BI1" s="146"/>
      <c r="BJ1" s="146" t="str">
        <f>Candidates!H27</f>
        <v>Duncan</v>
      </c>
      <c r="BK1" s="146"/>
      <c r="BL1" s="146" t="str">
        <f>Candidates!H28</f>
        <v>Boss</v>
      </c>
      <c r="BM1" s="146"/>
      <c r="BN1" s="146" t="str">
        <f>Candidates!H29</f>
        <v>Washer</v>
      </c>
      <c r="BO1" s="146"/>
      <c r="BP1" s="146" t="str">
        <f>Candidates!H30</f>
        <v>Baldwin</v>
      </c>
      <c r="BQ1" s="146"/>
      <c r="BR1" s="146" t="str">
        <f>Candidates!H31</f>
        <v>Christensen</v>
      </c>
      <c r="BS1" s="146"/>
      <c r="BT1" s="1"/>
      <c r="BU1" s="1"/>
      <c r="BX1" s="15" t="str">
        <f>LEFT(R1,1)</f>
        <v>J</v>
      </c>
      <c r="BY1" s="15" t="str">
        <f>LEFT(T1,1)</f>
        <v>S</v>
      </c>
      <c r="BZ1" s="15" t="str">
        <f>LEFT(X1,1)</f>
        <v>H</v>
      </c>
      <c r="CA1" s="15" t="str">
        <f>LEFT(V1,1)</f>
        <v>G</v>
      </c>
    </row>
    <row r="2" spans="1:88" s="29" customFormat="1">
      <c r="B2" s="53" t="s">
        <v>859</v>
      </c>
      <c r="C2" s="31" t="s">
        <v>2019</v>
      </c>
      <c r="D2" s="30" t="s">
        <v>619</v>
      </c>
      <c r="E2" s="30" t="s">
        <v>3171</v>
      </c>
      <c r="F2" s="30" t="s">
        <v>2263</v>
      </c>
      <c r="G2" s="80" t="str">
        <f>LEFT(L2,1)</f>
        <v>D</v>
      </c>
      <c r="H2" s="81" t="str">
        <f>LEFT(N2,1)</f>
        <v>R</v>
      </c>
      <c r="I2" s="78" t="str">
        <f>LEFT(P2,1)</f>
        <v>I</v>
      </c>
      <c r="J2" s="31" t="s">
        <v>76</v>
      </c>
      <c r="K2" s="31" t="s">
        <v>3008</v>
      </c>
      <c r="L2" s="150" t="str">
        <f>Candidates!D2</f>
        <v>Democratic</v>
      </c>
      <c r="M2" s="150"/>
      <c r="N2" s="151" t="str">
        <f>Candidates!D3</f>
        <v>Republican</v>
      </c>
      <c r="O2" s="148"/>
      <c r="P2" s="152" t="str">
        <f>Candidates!D4</f>
        <v>Independent</v>
      </c>
      <c r="Q2" s="148"/>
      <c r="R2" s="147" t="str">
        <f>Candidates!D5</f>
        <v>Libertarian</v>
      </c>
      <c r="S2" s="148"/>
      <c r="T2" s="147" t="str">
        <f>Candidates!D6</f>
        <v>Green</v>
      </c>
      <c r="U2" s="148"/>
      <c r="V2" s="147" t="str">
        <f>Candidates!D7</f>
        <v>Constitution</v>
      </c>
      <c r="W2" s="148"/>
      <c r="X2" s="147" t="str">
        <f>Candidates!D8</f>
        <v>Socialist Workers</v>
      </c>
      <c r="Y2" s="148"/>
      <c r="Z2" s="147" t="str">
        <f>Candidates!D9</f>
        <v>Socialist</v>
      </c>
      <c r="AA2" s="148"/>
      <c r="AB2" s="147" t="str">
        <f>Candidates!D10</f>
        <v>Socialism and Liberation</v>
      </c>
      <c r="AC2" s="148"/>
      <c r="AD2" s="147" t="str">
        <f>Candidates!D11</f>
        <v>-</v>
      </c>
      <c r="AE2" s="148"/>
      <c r="AF2" s="147" t="str">
        <f>Candidates!D12</f>
        <v>Justice</v>
      </c>
      <c r="AG2" s="148"/>
      <c r="AH2" s="147" t="str">
        <f>Candidates!D13</f>
        <v>American Ind.</v>
      </c>
      <c r="AI2" s="148"/>
      <c r="AJ2" s="147" t="str">
        <f>Candidates!D14</f>
        <v>Peace &amp; Freedom</v>
      </c>
      <c r="AK2" s="148"/>
      <c r="AL2" s="147" t="str">
        <f>Candidates!D15</f>
        <v>-</v>
      </c>
      <c r="AM2" s="148"/>
      <c r="AN2" s="147" t="str">
        <f>Candidates!D16</f>
        <v>Grassroots</v>
      </c>
      <c r="AO2" s="148"/>
      <c r="AP2" s="147" t="str">
        <f>Candidates!D17</f>
        <v>Const. Government</v>
      </c>
      <c r="AQ2" s="148"/>
      <c r="AR2" s="147" t="str">
        <f>Candidates!D18</f>
        <v>American Third Position</v>
      </c>
      <c r="AS2" s="148"/>
      <c r="AT2" s="147" t="str">
        <f>Candidates!D19</f>
        <v>Prohibition</v>
      </c>
      <c r="AU2" s="148"/>
      <c r="AV2" s="147" t="str">
        <f>Candidates!D20</f>
        <v>Objectivist</v>
      </c>
      <c r="AW2" s="148"/>
      <c r="AX2" s="147" t="str">
        <f>Candidates!D21</f>
        <v>Socialist Equality</v>
      </c>
      <c r="AY2" s="148"/>
      <c r="AZ2" s="147" t="str">
        <f>Candidates!D22</f>
        <v>Reform</v>
      </c>
      <c r="BA2" s="148"/>
      <c r="BB2" s="147" t="str">
        <f>Candidates!D23</f>
        <v>Independent</v>
      </c>
      <c r="BC2" s="148"/>
      <c r="BD2" s="147" t="str">
        <f>Candidates!D24</f>
        <v>Independent</v>
      </c>
      <c r="BE2" s="148"/>
      <c r="BF2" s="147" t="str">
        <f>Candidates!D25</f>
        <v>Independent</v>
      </c>
      <c r="BG2" s="148"/>
      <c r="BH2" s="147" t="str">
        <f>Candidates!D26</f>
        <v>We the People</v>
      </c>
      <c r="BI2" s="148"/>
      <c r="BJ2" s="147" t="str">
        <f>Candidates!D27</f>
        <v>Independent</v>
      </c>
      <c r="BK2" s="148"/>
      <c r="BL2" s="147" t="str">
        <f>Candidates!D28</f>
        <v>NSA Did 911</v>
      </c>
      <c r="BM2" s="148"/>
      <c r="BN2" s="147" t="str">
        <f>Candidates!D29</f>
        <v>Reform</v>
      </c>
      <c r="BO2" s="148"/>
      <c r="BP2" s="147" t="str">
        <f>Candidates!D30</f>
        <v>Reform</v>
      </c>
      <c r="BQ2" s="148"/>
      <c r="BR2" s="147" t="str">
        <f>Candidates!D31</f>
        <v>Constitution</v>
      </c>
      <c r="BS2" s="148"/>
      <c r="BT2" s="32"/>
      <c r="BU2" s="32" t="s">
        <v>718</v>
      </c>
      <c r="BW2" s="29" t="s">
        <v>507</v>
      </c>
      <c r="BX2" s="33"/>
      <c r="BY2" s="33"/>
      <c r="BZ2" s="33"/>
      <c r="CA2" s="33"/>
      <c r="CC2" s="29" t="s">
        <v>398</v>
      </c>
      <c r="CE2" s="29" t="s">
        <v>2727</v>
      </c>
      <c r="CG2" s="29" t="s">
        <v>507</v>
      </c>
      <c r="CH2" s="29" t="s">
        <v>3107</v>
      </c>
    </row>
    <row r="3" spans="1:88">
      <c r="A3" t="s">
        <v>1494</v>
      </c>
      <c r="B3" s="1">
        <v>9</v>
      </c>
      <c r="C3" s="1">
        <f>L3+N3+P3+R3+T3+X3+V3+AD3+AJ3+AB3+AF3+Z3+AH3+AR3+AT3+AL3+AP3+AN3+AV3+AX3+BB3+BD3+BF3+BH3+AZ3+BJ3+BL3+BN3+BP3+BR3</f>
        <v>2074338</v>
      </c>
      <c r="D3" s="21"/>
      <c r="E3" s="21">
        <v>9</v>
      </c>
      <c r="F3" s="21"/>
      <c r="G3" s="82">
        <f t="shared" ref="G3:G34" si="0">RANK(L3,L3:BT3)</f>
        <v>2</v>
      </c>
      <c r="H3" s="82">
        <f t="shared" ref="H3:H34" si="1">RANK(N3,L3:BT3)</f>
        <v>1</v>
      </c>
      <c r="I3" s="82" t="str">
        <f t="shared" ref="I3:I34" si="2">IF(P3&gt;0,RANK(P3,L3:BT3),"-")</f>
        <v>-</v>
      </c>
      <c r="J3" s="1">
        <f>ABS(N3-L3)</f>
        <v>460229</v>
      </c>
      <c r="K3" s="2">
        <f>IF(C3&gt;0, J3/C3,0)</f>
        <v>0.22186789231070347</v>
      </c>
      <c r="L3" s="1">
        <f>County!N70</f>
        <v>795696</v>
      </c>
      <c r="M3" s="2">
        <f>IF($C3&gt;0,L3/$C3,0)</f>
        <v>0.38359033098752471</v>
      </c>
      <c r="N3" s="63">
        <f>County!O70</f>
        <v>1255925</v>
      </c>
      <c r="O3" s="68">
        <f t="shared" ref="O3:O54" si="3">IF($C3&gt;0,N3/$C3,0)</f>
        <v>0.60545822329822818</v>
      </c>
      <c r="P3" s="63">
        <f>County!P70</f>
        <v>0</v>
      </c>
      <c r="Q3" s="68">
        <f t="shared" ref="Q3:Q54" si="4">IF($C3&gt;0,P3/$C3,0)</f>
        <v>0</v>
      </c>
      <c r="R3" s="63">
        <f>County!Q70</f>
        <v>12328</v>
      </c>
      <c r="S3" s="68">
        <f t="shared" ref="S3:S54" si="5">IF($C3&gt;0,R3/$C3,0)</f>
        <v>5.943100883269747E-3</v>
      </c>
      <c r="T3" s="63">
        <f>County!R70</f>
        <v>3397</v>
      </c>
      <c r="U3" s="68">
        <f t="shared" ref="U3:U54" si="6">IF($C3&gt;0,T3/$C3,0)</f>
        <v>1.6376308971826192E-3</v>
      </c>
      <c r="V3" s="63">
        <f>County!S70</f>
        <v>2981</v>
      </c>
      <c r="W3" s="68">
        <f t="shared" ref="W3:W54" si="7">IF($C3&gt;0,V3/$C3,0)</f>
        <v>1.4370849880781242E-3</v>
      </c>
      <c r="X3" s="63">
        <f>County!T70</f>
        <v>0</v>
      </c>
      <c r="Y3" s="68">
        <f t="shared" ref="Y3:Y54" si="8">IF($C3&gt;0,X3/$C3,0)</f>
        <v>0</v>
      </c>
      <c r="Z3" s="63">
        <f>County!U70</f>
        <v>0</v>
      </c>
      <c r="AA3" s="68">
        <f t="shared" ref="AA3:AA54" si="9">IF($C3&gt;0,Z3/$C3,0)</f>
        <v>0</v>
      </c>
      <c r="AB3" s="63">
        <f>County!V70</f>
        <v>0</v>
      </c>
      <c r="AC3" s="68">
        <f t="shared" ref="AC3:AC54" si="10">IF($C3&gt;0,AB3/$C3,0)</f>
        <v>0</v>
      </c>
      <c r="AD3" s="63">
        <f>County!W70</f>
        <v>4011</v>
      </c>
      <c r="AE3" s="68">
        <f t="shared" ref="AE3:AE54" si="11">IF($C3&gt;0,AD3/$C3,0)</f>
        <v>1.9336289457166575E-3</v>
      </c>
      <c r="AF3" s="63">
        <f>County!X70</f>
        <v>0</v>
      </c>
      <c r="AG3" s="68">
        <f t="shared" ref="AG3:AG54" si="12">IF($C3&gt;0,AF3/$C3,0)</f>
        <v>0</v>
      </c>
      <c r="AH3" s="1">
        <f>County!Y70</f>
        <v>0</v>
      </c>
      <c r="AI3" s="2">
        <f t="shared" ref="AI3:AI54" si="13">IF($C3&gt;0,AH3/$C3,0)</f>
        <v>0</v>
      </c>
      <c r="AJ3" s="1">
        <f>County!Z70</f>
        <v>0</v>
      </c>
      <c r="AK3" s="2">
        <f t="shared" ref="AK3:AK54" si="14">IF($C3&gt;0,AJ3/$C3,0)</f>
        <v>0</v>
      </c>
      <c r="AL3" s="1">
        <f>County!AA70</f>
        <v>0</v>
      </c>
      <c r="AM3" s="2">
        <f t="shared" ref="AM3:AM54" si="15">IF($C3&gt;0,AL3/$C3,0)</f>
        <v>0</v>
      </c>
      <c r="AN3" s="1">
        <f>County!AB70</f>
        <v>0</v>
      </c>
      <c r="AO3" s="2">
        <f t="shared" ref="AO3:AO54" si="16">IF($C3&gt;0,AN3/$C3,0)</f>
        <v>0</v>
      </c>
      <c r="AP3" s="1">
        <f>County!AC70</f>
        <v>0</v>
      </c>
      <c r="AQ3" s="2">
        <f t="shared" ref="AQ3:AQ54" si="17">IF($C3&gt;0,AP3/$C3,0)</f>
        <v>0</v>
      </c>
      <c r="AR3" s="1">
        <f>County!AD70</f>
        <v>0</v>
      </c>
      <c r="AS3" s="2">
        <f t="shared" ref="AS3:AS54" si="18">IF($C3&gt;0,AR3/$C3,0)</f>
        <v>0</v>
      </c>
      <c r="AT3" s="1">
        <f>County!AE70</f>
        <v>0</v>
      </c>
      <c r="AU3" s="2">
        <f t="shared" ref="AU3:AU54" si="19">IF($C3&gt;0,AT3/$C3,0)</f>
        <v>0</v>
      </c>
      <c r="AV3" s="1">
        <f>County!AF70</f>
        <v>0</v>
      </c>
      <c r="AW3" s="2">
        <f t="shared" ref="AW3:AY54" si="20">IF($C3&gt;0,AV3/$C3,0)</f>
        <v>0</v>
      </c>
      <c r="AX3" s="1">
        <f>County!AG70</f>
        <v>0</v>
      </c>
      <c r="AY3" s="2">
        <f t="shared" si="20"/>
        <v>0</v>
      </c>
      <c r="AZ3" s="1">
        <f>County!AH70</f>
        <v>0</v>
      </c>
      <c r="BA3" s="2">
        <f t="shared" ref="BA3:BA34" si="21">IF($C3&gt;0,AZ3/$C3,0)</f>
        <v>0</v>
      </c>
      <c r="BB3" s="1">
        <f>County!AI70</f>
        <v>0</v>
      </c>
      <c r="BC3" s="2">
        <f t="shared" ref="BC3:BE34" si="22">IF($C3&gt;0,BB3/$C3,0)</f>
        <v>0</v>
      </c>
      <c r="BD3" s="1">
        <f>County!AJ70</f>
        <v>0</v>
      </c>
      <c r="BE3" s="2">
        <f t="shared" si="22"/>
        <v>0</v>
      </c>
      <c r="BF3" s="1">
        <f>County!AK70</f>
        <v>0</v>
      </c>
      <c r="BG3" s="2">
        <f t="shared" ref="BG3:BG34" si="23">IF($C3&gt;0,BF3/$C3,0)</f>
        <v>0</v>
      </c>
      <c r="BH3" s="1">
        <f>County!AL70</f>
        <v>0</v>
      </c>
      <c r="BI3" s="2">
        <f t="shared" ref="BI3:BI34" si="24">IF($C3&gt;0,BH3/$C3,0)</f>
        <v>0</v>
      </c>
      <c r="BJ3" s="1">
        <f>County!AM70</f>
        <v>0</v>
      </c>
      <c r="BK3" s="2">
        <f t="shared" ref="BK3:BK54" si="25">IF($C3&gt;0,BJ3/$C3,0)</f>
        <v>0</v>
      </c>
      <c r="BL3" s="1">
        <f>County!AN70</f>
        <v>0</v>
      </c>
      <c r="BM3" s="2">
        <f t="shared" ref="BM3:BM54" si="26">IF($C3&gt;0,BL3/$C3,0)</f>
        <v>0</v>
      </c>
      <c r="BN3" s="1">
        <f>County!AO70</f>
        <v>0</v>
      </c>
      <c r="BO3" s="2">
        <f t="shared" ref="BO3:BO54" si="27">IF($C3&gt;0,BN3/$C3,0)</f>
        <v>0</v>
      </c>
      <c r="BP3" s="1">
        <f>County!AP70</f>
        <v>0</v>
      </c>
      <c r="BQ3" s="2">
        <f t="shared" ref="BQ3:BQ54" si="28">IF($C3&gt;0,BP3/$C3,0)</f>
        <v>0</v>
      </c>
      <c r="BR3" s="1">
        <f>County!AQ70</f>
        <v>0</v>
      </c>
      <c r="BS3" s="2">
        <f t="shared" ref="BS3:BS54" si="29">IF($C3&gt;0,BR3/$C3,0)</f>
        <v>0</v>
      </c>
      <c r="BT3" s="28"/>
      <c r="BU3" t="str">
        <f>A3</f>
        <v>Alabama</v>
      </c>
      <c r="BV3" t="s">
        <v>2513</v>
      </c>
      <c r="BW3">
        <f>SUM(D3:F3)</f>
        <v>9</v>
      </c>
      <c r="BX3" s="7">
        <f>RANK(R3,(L3:Q3,R3:Y3,AD3:AW3))</f>
        <v>3</v>
      </c>
      <c r="BY3" s="7">
        <f>RANK(T3,(L3:Q3,R3:Y3,AD3:AW3))</f>
        <v>5</v>
      </c>
      <c r="BZ3" s="7">
        <f>RANK(X3,(L3:Q3,R3:Y3,AD3:AW3))</f>
        <v>13</v>
      </c>
      <c r="CA3" s="7">
        <f>RANK(V3,(L3:Q3,R3:Y3,AD3:AW3))</f>
        <v>6</v>
      </c>
      <c r="CC3">
        <v>1</v>
      </c>
      <c r="CE3" s="1">
        <f>County!BK70</f>
        <v>0</v>
      </c>
      <c r="CG3">
        <f>B3</f>
        <v>9</v>
      </c>
      <c r="CH3">
        <v>0</v>
      </c>
      <c r="CJ3" s="1"/>
    </row>
    <row r="4" spans="1:88" s="47" customFormat="1">
      <c r="A4" s="47" t="s">
        <v>2005</v>
      </c>
      <c r="B4" s="47">
        <v>3</v>
      </c>
      <c r="C4" s="50">
        <f t="shared" ref="C4:C52" si="30">L4+N4+P4+R4+T4+X4+V4+AD4+AJ4+AB4+AF4+Z4+AH4+AR4+AT4+AL4+AP4+AN4+AV4+AX4+BB4+BD4+BF4+BH4+AZ4+BJ4+BL4+BN4+BP4+BR4</f>
        <v>300495</v>
      </c>
      <c r="D4" s="49"/>
      <c r="E4" s="49">
        <v>3</v>
      </c>
      <c r="F4" s="49"/>
      <c r="G4" s="83">
        <f t="shared" si="0"/>
        <v>2</v>
      </c>
      <c r="H4" s="83">
        <f t="shared" si="1"/>
        <v>1</v>
      </c>
      <c r="I4" s="83" t="str">
        <f t="shared" si="2"/>
        <v>-</v>
      </c>
      <c r="J4" s="50">
        <f t="shared" ref="J4:J53" si="31">ABS(N4-L4)</f>
        <v>42036</v>
      </c>
      <c r="K4" s="51">
        <f t="shared" ref="K4:K54" si="32">IF(C4&gt;0, J4/C4,0)</f>
        <v>0.13988918284830029</v>
      </c>
      <c r="L4" s="50">
        <f>County!N112</f>
        <v>122640</v>
      </c>
      <c r="M4" s="51">
        <f t="shared" ref="M4:M54" si="33">IF($C4&gt;0,L4/$C4,0)</f>
        <v>0.40812659112464433</v>
      </c>
      <c r="N4" s="72">
        <f>County!O112</f>
        <v>164676</v>
      </c>
      <c r="O4" s="105">
        <f t="shared" si="3"/>
        <v>0.54801577397294465</v>
      </c>
      <c r="P4" s="72">
        <f>County!P112</f>
        <v>0</v>
      </c>
      <c r="Q4" s="105">
        <f t="shared" si="4"/>
        <v>0</v>
      </c>
      <c r="R4" s="72">
        <f>County!Q112</f>
        <v>7392</v>
      </c>
      <c r="S4" s="105">
        <f t="shared" si="5"/>
        <v>2.4599410971896371E-2</v>
      </c>
      <c r="T4" s="72">
        <f>County!R112</f>
        <v>2917</v>
      </c>
      <c r="U4" s="105">
        <f t="shared" si="6"/>
        <v>9.7073162615018554E-3</v>
      </c>
      <c r="V4" s="72">
        <f>County!S112</f>
        <v>0</v>
      </c>
      <c r="W4" s="105">
        <f t="shared" si="7"/>
        <v>0</v>
      </c>
      <c r="X4" s="72">
        <f>County!T112</f>
        <v>0</v>
      </c>
      <c r="Y4" s="105">
        <f t="shared" si="8"/>
        <v>0</v>
      </c>
      <c r="Z4" s="72">
        <f>County!U112</f>
        <v>0</v>
      </c>
      <c r="AA4" s="105">
        <f t="shared" si="9"/>
        <v>0</v>
      </c>
      <c r="AB4" s="72">
        <f>County!V112</f>
        <v>0</v>
      </c>
      <c r="AC4" s="105">
        <f t="shared" si="10"/>
        <v>0</v>
      </c>
      <c r="AD4" s="72">
        <f>County!W112</f>
        <v>2870</v>
      </c>
      <c r="AE4" s="105">
        <f t="shared" si="11"/>
        <v>9.5509076690127957E-3</v>
      </c>
      <c r="AF4" s="72">
        <f>County!X112</f>
        <v>0</v>
      </c>
      <c r="AG4" s="105">
        <f t="shared" si="12"/>
        <v>0</v>
      </c>
      <c r="AH4" s="50">
        <f>County!Y112</f>
        <v>0</v>
      </c>
      <c r="AI4" s="51">
        <f t="shared" si="13"/>
        <v>0</v>
      </c>
      <c r="AJ4" s="50">
        <f>County!Z112</f>
        <v>0</v>
      </c>
      <c r="AK4" s="51">
        <f t="shared" si="14"/>
        <v>0</v>
      </c>
      <c r="AL4" s="50">
        <f>County!AA112</f>
        <v>0</v>
      </c>
      <c r="AM4" s="51">
        <f t="shared" si="15"/>
        <v>0</v>
      </c>
      <c r="AN4" s="50">
        <f>County!AB112</f>
        <v>0</v>
      </c>
      <c r="AO4" s="51">
        <f t="shared" si="16"/>
        <v>0</v>
      </c>
      <c r="AP4" s="50">
        <f>County!AC112</f>
        <v>0</v>
      </c>
      <c r="AQ4" s="51">
        <f t="shared" si="17"/>
        <v>0</v>
      </c>
      <c r="AR4" s="50">
        <f>County!AD112</f>
        <v>0</v>
      </c>
      <c r="AS4" s="51">
        <f t="shared" si="18"/>
        <v>0</v>
      </c>
      <c r="AT4" s="50">
        <f>County!AE112</f>
        <v>0</v>
      </c>
      <c r="AU4" s="51">
        <f t="shared" si="19"/>
        <v>0</v>
      </c>
      <c r="AV4" s="50">
        <f>County!AF112</f>
        <v>0</v>
      </c>
      <c r="AW4" s="51">
        <f t="shared" si="20"/>
        <v>0</v>
      </c>
      <c r="AX4" s="50">
        <f>County!AG112</f>
        <v>0</v>
      </c>
      <c r="AY4" s="51">
        <f t="shared" si="20"/>
        <v>0</v>
      </c>
      <c r="AZ4" s="50">
        <f>County!AH112</f>
        <v>0</v>
      </c>
      <c r="BA4" s="51">
        <f t="shared" si="21"/>
        <v>0</v>
      </c>
      <c r="BB4" s="50">
        <f>County!AI112</f>
        <v>0</v>
      </c>
      <c r="BC4" s="51">
        <f t="shared" si="22"/>
        <v>0</v>
      </c>
      <c r="BD4" s="50">
        <f>County!AJ112</f>
        <v>0</v>
      </c>
      <c r="BE4" s="51">
        <f t="shared" si="22"/>
        <v>0</v>
      </c>
      <c r="BF4" s="50">
        <f>County!AK112</f>
        <v>0</v>
      </c>
      <c r="BG4" s="51">
        <f t="shared" si="23"/>
        <v>0</v>
      </c>
      <c r="BH4" s="50">
        <f>County!AL112</f>
        <v>0</v>
      </c>
      <c r="BI4" s="51">
        <f t="shared" si="24"/>
        <v>0</v>
      </c>
      <c r="BJ4" s="50">
        <f>County!AM112</f>
        <v>0</v>
      </c>
      <c r="BK4" s="51">
        <f t="shared" si="25"/>
        <v>0</v>
      </c>
      <c r="BL4" s="50">
        <f>County!AN112</f>
        <v>0</v>
      </c>
      <c r="BM4" s="51">
        <f t="shared" si="26"/>
        <v>0</v>
      </c>
      <c r="BN4" s="50">
        <f>County!AO112</f>
        <v>0</v>
      </c>
      <c r="BO4" s="51">
        <f t="shared" si="27"/>
        <v>0</v>
      </c>
      <c r="BP4" s="50">
        <f>County!AP112</f>
        <v>0</v>
      </c>
      <c r="BQ4" s="51">
        <f t="shared" si="28"/>
        <v>0</v>
      </c>
      <c r="BR4" s="50">
        <f>County!AQ112</f>
        <v>0</v>
      </c>
      <c r="BS4" s="51">
        <f t="shared" si="29"/>
        <v>0</v>
      </c>
      <c r="BT4" s="58"/>
      <c r="BU4" s="47" t="str">
        <f t="shared" ref="BU4:BU54" si="34">A4</f>
        <v>Alaska</v>
      </c>
      <c r="BV4" s="47" t="s">
        <v>1334</v>
      </c>
      <c r="BW4" s="47">
        <f t="shared" ref="BW4:BW54" si="35">SUM(D4:F4)</f>
        <v>3</v>
      </c>
      <c r="BX4" s="48">
        <f>RANK(R4,(L4:Q4,R4:Y4,AD4:AW4))</f>
        <v>3</v>
      </c>
      <c r="BY4" s="48">
        <f>RANK(T4,(L4:Q4,R4:Y4,AD4:AW4))</f>
        <v>4</v>
      </c>
      <c r="BZ4" s="48">
        <f>RANK(X4,(L4:Q4,R4:Y4,AD4:AW4))</f>
        <v>11</v>
      </c>
      <c r="CA4" s="48">
        <f>RANK(V4,(L4:Q4,R4:Y4,AD4:AW4))</f>
        <v>11</v>
      </c>
      <c r="CC4" s="47">
        <v>2</v>
      </c>
      <c r="CE4" s="50">
        <f>County!BK112</f>
        <v>0</v>
      </c>
      <c r="CG4" s="47">
        <f t="shared" ref="CG4:CG53" si="36">B4</f>
        <v>3</v>
      </c>
      <c r="CH4" s="47">
        <v>0</v>
      </c>
    </row>
    <row r="5" spans="1:88" s="34" customFormat="1">
      <c r="A5" s="34" t="s">
        <v>447</v>
      </c>
      <c r="B5" s="34">
        <v>11</v>
      </c>
      <c r="C5" s="37">
        <f t="shared" si="30"/>
        <v>2306559</v>
      </c>
      <c r="D5" s="36"/>
      <c r="E5" s="36">
        <v>11</v>
      </c>
      <c r="F5" s="36"/>
      <c r="G5" s="84">
        <f t="shared" si="0"/>
        <v>2</v>
      </c>
      <c r="H5" s="84">
        <f t="shared" si="1"/>
        <v>1</v>
      </c>
      <c r="I5" s="84" t="str">
        <f t="shared" si="2"/>
        <v>-</v>
      </c>
      <c r="J5" s="1">
        <f t="shared" si="31"/>
        <v>208422</v>
      </c>
      <c r="K5" s="38">
        <f t="shared" si="32"/>
        <v>9.0360576078912361E-2</v>
      </c>
      <c r="L5" s="37">
        <f>County!N129</f>
        <v>1025232</v>
      </c>
      <c r="M5" s="38">
        <f t="shared" si="33"/>
        <v>0.44448548682257855</v>
      </c>
      <c r="N5" s="73">
        <f>County!O129</f>
        <v>1233654</v>
      </c>
      <c r="O5" s="74">
        <f t="shared" si="3"/>
        <v>0.53484606290149095</v>
      </c>
      <c r="P5" s="73">
        <f>County!P129</f>
        <v>0</v>
      </c>
      <c r="Q5" s="74">
        <f t="shared" si="4"/>
        <v>0</v>
      </c>
      <c r="R5" s="73">
        <f>County!Q129</f>
        <v>32100</v>
      </c>
      <c r="S5" s="74">
        <f t="shared" si="5"/>
        <v>1.3916834557451165E-2</v>
      </c>
      <c r="T5" s="73">
        <f>County!R129</f>
        <v>7816</v>
      </c>
      <c r="U5" s="74">
        <f t="shared" si="6"/>
        <v>3.3885974735525948E-3</v>
      </c>
      <c r="V5" s="73">
        <f>County!S129</f>
        <v>289</v>
      </c>
      <c r="W5" s="74">
        <f t="shared" si="7"/>
        <v>1.2529486564185005E-4</v>
      </c>
      <c r="X5" s="73">
        <f>County!T129</f>
        <v>0</v>
      </c>
      <c r="Y5" s="74">
        <f t="shared" si="8"/>
        <v>0</v>
      </c>
      <c r="Z5" s="73">
        <f>County!U129</f>
        <v>0</v>
      </c>
      <c r="AA5" s="74">
        <f t="shared" si="9"/>
        <v>0</v>
      </c>
      <c r="AB5" s="73">
        <f>County!V129</f>
        <v>0</v>
      </c>
      <c r="AC5" s="74">
        <f t="shared" si="10"/>
        <v>0</v>
      </c>
      <c r="AD5" s="73">
        <f>County!W129</f>
        <v>7312</v>
      </c>
      <c r="AE5" s="74">
        <f t="shared" si="11"/>
        <v>3.1700901646131751E-3</v>
      </c>
      <c r="AF5" s="73">
        <f>County!X129</f>
        <v>119</v>
      </c>
      <c r="AG5" s="74">
        <f t="shared" si="12"/>
        <v>5.1592003499585316E-5</v>
      </c>
      <c r="AH5" s="37">
        <f>County!Y129</f>
        <v>0</v>
      </c>
      <c r="AI5" s="38">
        <f t="shared" si="13"/>
        <v>0</v>
      </c>
      <c r="AJ5" s="37">
        <f>County!Z129</f>
        <v>0</v>
      </c>
      <c r="AK5" s="38">
        <f t="shared" si="14"/>
        <v>0</v>
      </c>
      <c r="AL5" s="37">
        <f>County!AA129</f>
        <v>0</v>
      </c>
      <c r="AM5" s="38">
        <f t="shared" si="15"/>
        <v>0</v>
      </c>
      <c r="AN5" s="37">
        <f>County!AB129</f>
        <v>0</v>
      </c>
      <c r="AO5" s="38">
        <f t="shared" si="16"/>
        <v>0</v>
      </c>
      <c r="AP5" s="37">
        <f>County!AC129</f>
        <v>0</v>
      </c>
      <c r="AQ5" s="38">
        <f t="shared" si="17"/>
        <v>0</v>
      </c>
      <c r="AR5" s="37">
        <f>County!AD129</f>
        <v>0</v>
      </c>
      <c r="AS5" s="38">
        <f t="shared" si="18"/>
        <v>0</v>
      </c>
      <c r="AT5" s="37">
        <f>County!AE129</f>
        <v>0</v>
      </c>
      <c r="AU5" s="38">
        <f t="shared" si="19"/>
        <v>0</v>
      </c>
      <c r="AV5" s="37">
        <f>County!AF129</f>
        <v>0</v>
      </c>
      <c r="AW5" s="38">
        <f t="shared" si="20"/>
        <v>0</v>
      </c>
      <c r="AX5" s="37">
        <f>County!AG129</f>
        <v>0</v>
      </c>
      <c r="AY5" s="38">
        <f t="shared" si="20"/>
        <v>0</v>
      </c>
      <c r="AZ5" s="37">
        <f>County!AH129</f>
        <v>0</v>
      </c>
      <c r="BA5" s="38">
        <f t="shared" si="21"/>
        <v>0</v>
      </c>
      <c r="BB5" s="37">
        <f>County!AI129</f>
        <v>0</v>
      </c>
      <c r="BC5" s="38">
        <f t="shared" si="22"/>
        <v>0</v>
      </c>
      <c r="BD5" s="37">
        <f>County!AJ129</f>
        <v>17</v>
      </c>
      <c r="BE5" s="38">
        <f t="shared" si="22"/>
        <v>7.3702862142264735E-6</v>
      </c>
      <c r="BF5" s="37">
        <f>County!AK129</f>
        <v>0</v>
      </c>
      <c r="BG5" s="38">
        <f t="shared" si="23"/>
        <v>0</v>
      </c>
      <c r="BH5" s="37">
        <f>County!AL129</f>
        <v>6</v>
      </c>
      <c r="BI5" s="38">
        <f t="shared" si="24"/>
        <v>2.6012774873740495E-6</v>
      </c>
      <c r="BJ5" s="37">
        <f>County!AM129</f>
        <v>0</v>
      </c>
      <c r="BK5" s="38">
        <f t="shared" si="25"/>
        <v>0</v>
      </c>
      <c r="BL5" s="37">
        <f>County!AN129</f>
        <v>0</v>
      </c>
      <c r="BM5" s="38">
        <f t="shared" si="26"/>
        <v>0</v>
      </c>
      <c r="BN5" s="37">
        <f>County!AO129</f>
        <v>0</v>
      </c>
      <c r="BO5" s="38">
        <f t="shared" si="27"/>
        <v>0</v>
      </c>
      <c r="BP5" s="37">
        <f>County!AP129</f>
        <v>0</v>
      </c>
      <c r="BQ5" s="38">
        <f t="shared" si="28"/>
        <v>0</v>
      </c>
      <c r="BR5" s="37">
        <f>County!AQ129</f>
        <v>14</v>
      </c>
      <c r="BS5" s="38">
        <f t="shared" si="29"/>
        <v>6.0696474705394489E-6</v>
      </c>
      <c r="BT5" s="59"/>
      <c r="BU5" s="34" t="str">
        <f t="shared" si="34"/>
        <v>Arizona</v>
      </c>
      <c r="BV5" s="34" t="s">
        <v>387</v>
      </c>
      <c r="BW5" s="34">
        <f t="shared" si="35"/>
        <v>11</v>
      </c>
      <c r="BX5" s="35">
        <f>RANK(R5,(L5:Q5,R5:Y5,AD5:AW5))</f>
        <v>3</v>
      </c>
      <c r="BY5" s="35">
        <f>RANK(T5,(L5:Q5,R5:Y5,AD5:AW5))</f>
        <v>4</v>
      </c>
      <c r="BZ5" s="35">
        <f>RANK(X5,(L5:Q5,R5:Y5,AD5:AW5))</f>
        <v>15</v>
      </c>
      <c r="CA5" s="35">
        <f>RANK(V5,(L5:Q5,R5:Y5,AD5:AW5))</f>
        <v>6</v>
      </c>
      <c r="CC5" s="34">
        <v>4</v>
      </c>
      <c r="CE5" s="37">
        <f>County!BK129</f>
        <v>0</v>
      </c>
      <c r="CG5" s="34">
        <f t="shared" si="36"/>
        <v>11</v>
      </c>
      <c r="CH5" s="34">
        <v>0</v>
      </c>
    </row>
    <row r="6" spans="1:88" s="47" customFormat="1">
      <c r="A6" s="52" t="s">
        <v>203</v>
      </c>
      <c r="B6" s="52">
        <v>6</v>
      </c>
      <c r="C6" s="50">
        <f t="shared" si="30"/>
        <v>1069468</v>
      </c>
      <c r="D6" s="49"/>
      <c r="E6" s="49">
        <v>6</v>
      </c>
      <c r="F6" s="49"/>
      <c r="G6" s="83">
        <f t="shared" si="0"/>
        <v>2</v>
      </c>
      <c r="H6" s="83">
        <f t="shared" si="1"/>
        <v>1</v>
      </c>
      <c r="I6" s="83" t="str">
        <f t="shared" si="2"/>
        <v>-</v>
      </c>
      <c r="J6" s="50">
        <f t="shared" si="31"/>
        <v>253335</v>
      </c>
      <c r="K6" s="51">
        <f t="shared" si="32"/>
        <v>0.23687945782389</v>
      </c>
      <c r="L6" s="50">
        <f>County!N206</f>
        <v>394409</v>
      </c>
      <c r="M6" s="51">
        <f t="shared" si="33"/>
        <v>0.36878990301720105</v>
      </c>
      <c r="N6" s="72">
        <f>County!O206</f>
        <v>647744</v>
      </c>
      <c r="O6" s="105">
        <f t="shared" si="3"/>
        <v>0.60566936084109113</v>
      </c>
      <c r="P6" s="72">
        <f>County!P206</f>
        <v>0</v>
      </c>
      <c r="Q6" s="105">
        <f t="shared" si="4"/>
        <v>0</v>
      </c>
      <c r="R6" s="72">
        <f>County!Q206</f>
        <v>16276</v>
      </c>
      <c r="S6" s="105">
        <f t="shared" si="5"/>
        <v>1.5218781674627011E-2</v>
      </c>
      <c r="T6" s="72">
        <f>County!R206</f>
        <v>9305</v>
      </c>
      <c r="U6" s="105">
        <f t="shared" si="6"/>
        <v>8.7005875818631315E-3</v>
      </c>
      <c r="V6" s="72">
        <f>County!S206</f>
        <v>0</v>
      </c>
      <c r="W6" s="105">
        <f t="shared" si="7"/>
        <v>0</v>
      </c>
      <c r="X6" s="72">
        <f>County!T206</f>
        <v>0</v>
      </c>
      <c r="Y6" s="105">
        <f t="shared" si="8"/>
        <v>0</v>
      </c>
      <c r="Z6" s="72">
        <f>County!U206</f>
        <v>0</v>
      </c>
      <c r="AA6" s="105">
        <f t="shared" si="9"/>
        <v>0</v>
      </c>
      <c r="AB6" s="72">
        <f>County!V206</f>
        <v>1734</v>
      </c>
      <c r="AC6" s="105">
        <f t="shared" si="10"/>
        <v>1.6213668852176971E-3</v>
      </c>
      <c r="AD6" s="72">
        <f>County!W206</f>
        <v>0</v>
      </c>
      <c r="AE6" s="105">
        <f t="shared" si="11"/>
        <v>0</v>
      </c>
      <c r="AF6" s="72">
        <f>County!X206</f>
        <v>0</v>
      </c>
      <c r="AG6" s="105">
        <f t="shared" si="12"/>
        <v>0</v>
      </c>
      <c r="AH6" s="50">
        <f>County!Y206</f>
        <v>0</v>
      </c>
      <c r="AI6" s="51">
        <f t="shared" si="13"/>
        <v>0</v>
      </c>
      <c r="AJ6" s="50">
        <f>County!Z206</f>
        <v>0</v>
      </c>
      <c r="AK6" s="51">
        <f t="shared" si="14"/>
        <v>0</v>
      </c>
      <c r="AL6" s="50">
        <f>County!AA206</f>
        <v>0</v>
      </c>
      <c r="AM6" s="51">
        <f t="shared" si="15"/>
        <v>0</v>
      </c>
      <c r="AN6" s="50">
        <f>County!AB206</f>
        <v>0</v>
      </c>
      <c r="AO6" s="51">
        <f t="shared" si="16"/>
        <v>0</v>
      </c>
      <c r="AP6" s="50">
        <f>County!AC206</f>
        <v>0</v>
      </c>
      <c r="AQ6" s="51">
        <f t="shared" si="17"/>
        <v>0</v>
      </c>
      <c r="AR6" s="50">
        <f>County!AD206</f>
        <v>0</v>
      </c>
      <c r="AS6" s="51">
        <f t="shared" si="18"/>
        <v>0</v>
      </c>
      <c r="AT6" s="50">
        <f>County!AE206</f>
        <v>0</v>
      </c>
      <c r="AU6" s="51">
        <f t="shared" si="19"/>
        <v>0</v>
      </c>
      <c r="AV6" s="50">
        <f>County!AF206</f>
        <v>0</v>
      </c>
      <c r="AW6" s="51">
        <f t="shared" si="20"/>
        <v>0</v>
      </c>
      <c r="AX6" s="50">
        <f>County!AG206</f>
        <v>0</v>
      </c>
      <c r="AY6" s="51">
        <f t="shared" si="20"/>
        <v>0</v>
      </c>
      <c r="AZ6" s="50">
        <f>County!AH206</f>
        <v>0</v>
      </c>
      <c r="BA6" s="51">
        <f t="shared" si="21"/>
        <v>0</v>
      </c>
      <c r="BB6" s="50">
        <f>County!AI206</f>
        <v>0</v>
      </c>
      <c r="BC6" s="51">
        <f t="shared" si="22"/>
        <v>0</v>
      </c>
      <c r="BD6" s="50">
        <f>County!AJ206</f>
        <v>0</v>
      </c>
      <c r="BE6" s="51">
        <f t="shared" si="22"/>
        <v>0</v>
      </c>
      <c r="BF6" s="50">
        <f>County!AK206</f>
        <v>0</v>
      </c>
      <c r="BG6" s="51">
        <f t="shared" si="23"/>
        <v>0</v>
      </c>
      <c r="BH6" s="50">
        <f>County!AL206</f>
        <v>0</v>
      </c>
      <c r="BI6" s="51">
        <f t="shared" si="24"/>
        <v>0</v>
      </c>
      <c r="BJ6" s="50">
        <f>County!AM206</f>
        <v>0</v>
      </c>
      <c r="BK6" s="51">
        <f t="shared" si="25"/>
        <v>0</v>
      </c>
      <c r="BL6" s="50">
        <f>County!AN206</f>
        <v>0</v>
      </c>
      <c r="BM6" s="51">
        <f t="shared" si="26"/>
        <v>0</v>
      </c>
      <c r="BN6" s="50">
        <f>County!AO206</f>
        <v>0</v>
      </c>
      <c r="BO6" s="51">
        <f t="shared" si="27"/>
        <v>0</v>
      </c>
      <c r="BP6" s="50">
        <f>County!AP206</f>
        <v>0</v>
      </c>
      <c r="BQ6" s="51">
        <f t="shared" si="28"/>
        <v>0</v>
      </c>
      <c r="BR6" s="50">
        <f>County!AQ206</f>
        <v>0</v>
      </c>
      <c r="BS6" s="51">
        <f t="shared" si="29"/>
        <v>0</v>
      </c>
      <c r="BT6" s="58"/>
      <c r="BU6" s="47" t="str">
        <f t="shared" si="34"/>
        <v>Arkansas</v>
      </c>
      <c r="BV6" s="47" t="s">
        <v>768</v>
      </c>
      <c r="BW6" s="47">
        <f t="shared" si="35"/>
        <v>6</v>
      </c>
      <c r="BX6" s="48">
        <f>RANK(R6,(L6:Q6,R6:Y6,AD6:AW6))</f>
        <v>3</v>
      </c>
      <c r="BY6" s="48">
        <f>RANK(T6,(L6:Q6,R6:Y6,AD6:AW6))</f>
        <v>4</v>
      </c>
      <c r="BZ6" s="48">
        <f>RANK(X6,(L6:Q6,R6:Y6,AD6:AW6))</f>
        <v>9</v>
      </c>
      <c r="CA6" s="48">
        <f>RANK(V6,(L6:Q6,R6:Y6,AD6:AW6))</f>
        <v>9</v>
      </c>
      <c r="CC6" s="47">
        <v>5</v>
      </c>
      <c r="CE6" s="50">
        <f>County!BK206</f>
        <v>0</v>
      </c>
      <c r="CG6" s="47">
        <f t="shared" si="36"/>
        <v>6</v>
      </c>
      <c r="CH6" s="47">
        <v>0</v>
      </c>
    </row>
    <row r="7" spans="1:88" s="34" customFormat="1">
      <c r="A7" s="39" t="s">
        <v>2644</v>
      </c>
      <c r="B7" s="39">
        <v>55</v>
      </c>
      <c r="C7" s="37">
        <f t="shared" si="30"/>
        <v>13038547</v>
      </c>
      <c r="D7" s="36">
        <v>55</v>
      </c>
      <c r="E7" s="36"/>
      <c r="F7" s="36"/>
      <c r="G7" s="84">
        <f t="shared" si="0"/>
        <v>1</v>
      </c>
      <c r="H7" s="84">
        <f t="shared" si="1"/>
        <v>2</v>
      </c>
      <c r="I7" s="84" t="str">
        <f t="shared" si="2"/>
        <v>-</v>
      </c>
      <c r="J7" s="1">
        <f t="shared" si="31"/>
        <v>3014327</v>
      </c>
      <c r="K7" s="38">
        <f t="shared" si="32"/>
        <v>0.23118580620984838</v>
      </c>
      <c r="L7" s="37">
        <f>County!N266</f>
        <v>7854285</v>
      </c>
      <c r="M7" s="38">
        <f t="shared" si="33"/>
        <v>0.60238959141689641</v>
      </c>
      <c r="N7" s="73">
        <f>County!O266</f>
        <v>4839958</v>
      </c>
      <c r="O7" s="74">
        <f t="shared" si="3"/>
        <v>0.371203785207048</v>
      </c>
      <c r="P7" s="73">
        <f>County!P266</f>
        <v>0</v>
      </c>
      <c r="Q7" s="74">
        <f t="shared" si="4"/>
        <v>0</v>
      </c>
      <c r="R7" s="73">
        <f>County!Q266</f>
        <v>143221</v>
      </c>
      <c r="S7" s="74">
        <f t="shared" si="5"/>
        <v>1.0984429476689388E-2</v>
      </c>
      <c r="T7" s="73">
        <f>County!R266</f>
        <v>85638</v>
      </c>
      <c r="U7" s="74">
        <f t="shared" si="6"/>
        <v>6.568063143845706E-3</v>
      </c>
      <c r="V7" s="73">
        <f>County!S266</f>
        <v>503</v>
      </c>
      <c r="W7" s="74">
        <f t="shared" si="7"/>
        <v>3.8577918229692314E-5</v>
      </c>
      <c r="X7" s="73">
        <f>County!T266</f>
        <v>72</v>
      </c>
      <c r="Y7" s="74">
        <f t="shared" si="8"/>
        <v>5.5220876988823984E-6</v>
      </c>
      <c r="Z7" s="73">
        <f>County!U266</f>
        <v>82</v>
      </c>
      <c r="AA7" s="74">
        <f t="shared" si="9"/>
        <v>6.2890443237271763E-6</v>
      </c>
      <c r="AB7" s="73">
        <f>County!V266</f>
        <v>0</v>
      </c>
      <c r="AC7" s="74">
        <f t="shared" si="10"/>
        <v>0</v>
      </c>
      <c r="AD7" s="73">
        <f>County!W266</f>
        <v>21515</v>
      </c>
      <c r="AE7" s="74">
        <f t="shared" si="11"/>
        <v>1.650107178353539E-3</v>
      </c>
      <c r="AF7" s="73">
        <f>County!X266</f>
        <v>992</v>
      </c>
      <c r="AG7" s="74">
        <f t="shared" si="12"/>
        <v>7.608209718460194E-5</v>
      </c>
      <c r="AH7" s="37">
        <f>County!Y266</f>
        <v>38372</v>
      </c>
      <c r="AI7" s="38">
        <f t="shared" si="13"/>
        <v>2.9429659608543805E-3</v>
      </c>
      <c r="AJ7" s="37">
        <f>County!Z266</f>
        <v>53824</v>
      </c>
      <c r="AK7" s="38">
        <f t="shared" si="14"/>
        <v>4.128067337564531E-3</v>
      </c>
      <c r="AL7" s="37">
        <f>County!AA266</f>
        <v>0</v>
      </c>
      <c r="AM7" s="38">
        <f t="shared" si="15"/>
        <v>0</v>
      </c>
      <c r="AN7" s="37">
        <f>County!AB266</f>
        <v>0</v>
      </c>
      <c r="AO7" s="38">
        <f t="shared" si="16"/>
        <v>0</v>
      </c>
      <c r="AP7" s="37">
        <f>County!AC266</f>
        <v>0</v>
      </c>
      <c r="AQ7" s="38">
        <f t="shared" si="17"/>
        <v>0</v>
      </c>
      <c r="AR7" s="37">
        <f>County!AD266</f>
        <v>0</v>
      </c>
      <c r="AS7" s="38">
        <f t="shared" si="18"/>
        <v>0</v>
      </c>
      <c r="AT7" s="37">
        <f>County!AE266</f>
        <v>0</v>
      </c>
      <c r="AU7" s="38">
        <f t="shared" si="19"/>
        <v>0</v>
      </c>
      <c r="AV7" s="37">
        <f>County!AF266</f>
        <v>0</v>
      </c>
      <c r="AW7" s="38">
        <f t="shared" si="20"/>
        <v>0</v>
      </c>
      <c r="AX7" s="37">
        <f>County!AG266</f>
        <v>79</v>
      </c>
      <c r="AY7" s="38">
        <f t="shared" si="20"/>
        <v>6.0589573362737426E-6</v>
      </c>
      <c r="AZ7" s="37">
        <f>County!AH266</f>
        <v>0</v>
      </c>
      <c r="BA7" s="38">
        <f t="shared" si="21"/>
        <v>0</v>
      </c>
      <c r="BB7" s="37">
        <f>County!AI266</f>
        <v>0</v>
      </c>
      <c r="BC7" s="38">
        <f t="shared" si="22"/>
        <v>0</v>
      </c>
      <c r="BD7" s="37">
        <f>County!AJ266</f>
        <v>0</v>
      </c>
      <c r="BE7" s="38">
        <f t="shared" si="22"/>
        <v>0</v>
      </c>
      <c r="BF7" s="37">
        <f>County!AK266</f>
        <v>0</v>
      </c>
      <c r="BG7" s="38">
        <f t="shared" si="23"/>
        <v>0</v>
      </c>
      <c r="BH7" s="37">
        <f>County!AL266</f>
        <v>6</v>
      </c>
      <c r="BI7" s="38">
        <f t="shared" si="24"/>
        <v>4.6017397490686655E-7</v>
      </c>
      <c r="BJ7" s="37">
        <f>County!AM266</f>
        <v>0</v>
      </c>
      <c r="BK7" s="38">
        <f t="shared" si="25"/>
        <v>0</v>
      </c>
      <c r="BL7" s="37">
        <f>County!AN266</f>
        <v>0</v>
      </c>
      <c r="BM7" s="38">
        <f t="shared" si="26"/>
        <v>0</v>
      </c>
      <c r="BN7" s="37">
        <f>County!AO266</f>
        <v>0</v>
      </c>
      <c r="BO7" s="38">
        <f t="shared" si="27"/>
        <v>0</v>
      </c>
      <c r="BP7" s="37">
        <f>County!AP266</f>
        <v>0</v>
      </c>
      <c r="BQ7" s="38">
        <f t="shared" si="28"/>
        <v>0</v>
      </c>
      <c r="BR7" s="37">
        <f>County!AQ266</f>
        <v>0</v>
      </c>
      <c r="BS7" s="38">
        <f t="shared" si="29"/>
        <v>0</v>
      </c>
      <c r="BT7" s="59"/>
      <c r="BU7" s="34" t="str">
        <f t="shared" si="34"/>
        <v>California</v>
      </c>
      <c r="BV7" s="34" t="s">
        <v>914</v>
      </c>
      <c r="BW7" s="34">
        <f t="shared" si="35"/>
        <v>55</v>
      </c>
      <c r="BX7" s="35">
        <f>RANK(R7,(L7:Q7,R7:Y7,AD7:AW7))</f>
        <v>3</v>
      </c>
      <c r="BY7" s="35">
        <f>RANK(T7,(L7:Q7,R7:Y7,AD7:AW7))</f>
        <v>4</v>
      </c>
      <c r="BZ7" s="35">
        <f>RANK(X7,(L7:Q7,R7:Y7,AD7:AW7))</f>
        <v>10</v>
      </c>
      <c r="CA7" s="35">
        <f>RANK(V7,(L7:Q7,R7:Y7,AD7:AW7))</f>
        <v>9</v>
      </c>
      <c r="CC7" s="34">
        <v>6</v>
      </c>
      <c r="CE7" s="37">
        <f>County!BK266</f>
        <v>0</v>
      </c>
      <c r="CG7" s="34">
        <f t="shared" si="36"/>
        <v>55</v>
      </c>
      <c r="CH7" s="34">
        <v>0</v>
      </c>
    </row>
    <row r="8" spans="1:88" s="47" customFormat="1">
      <c r="A8" s="47" t="s">
        <v>1875</v>
      </c>
      <c r="B8" s="47">
        <v>9</v>
      </c>
      <c r="C8" s="50">
        <f t="shared" si="30"/>
        <v>2569522</v>
      </c>
      <c r="D8" s="49">
        <v>9</v>
      </c>
      <c r="E8" s="49"/>
      <c r="F8" s="49"/>
      <c r="G8" s="83">
        <f t="shared" si="0"/>
        <v>1</v>
      </c>
      <c r="H8" s="83">
        <f t="shared" si="1"/>
        <v>2</v>
      </c>
      <c r="I8" s="83" t="str">
        <f t="shared" si="2"/>
        <v>-</v>
      </c>
      <c r="J8" s="50">
        <f t="shared" si="31"/>
        <v>137859</v>
      </c>
      <c r="K8" s="51">
        <f t="shared" si="32"/>
        <v>5.365161302374527E-2</v>
      </c>
      <c r="L8" s="50">
        <f>County!N332</f>
        <v>1323102</v>
      </c>
      <c r="M8" s="51">
        <f t="shared" si="33"/>
        <v>0.51492145231681219</v>
      </c>
      <c r="N8" s="72">
        <f>County!O332</f>
        <v>1185243</v>
      </c>
      <c r="O8" s="105">
        <f t="shared" si="3"/>
        <v>0.46126983929306697</v>
      </c>
      <c r="P8" s="72">
        <f>County!P332</f>
        <v>0</v>
      </c>
      <c r="Q8" s="105">
        <f t="shared" si="4"/>
        <v>0</v>
      </c>
      <c r="R8" s="72">
        <f>County!Q332</f>
        <v>35545</v>
      </c>
      <c r="S8" s="105">
        <f t="shared" si="5"/>
        <v>1.3833312188025634E-2</v>
      </c>
      <c r="T8" s="72">
        <f>County!R332</f>
        <v>7508</v>
      </c>
      <c r="U8" s="105">
        <f t="shared" si="6"/>
        <v>2.9219442370993515E-3</v>
      </c>
      <c r="V8" s="72">
        <f>County!S332</f>
        <v>6234</v>
      </c>
      <c r="W8" s="105">
        <f t="shared" si="7"/>
        <v>2.4261321755563877E-3</v>
      </c>
      <c r="X8" s="72">
        <f>County!T332</f>
        <v>192</v>
      </c>
      <c r="Y8" s="105">
        <f t="shared" si="8"/>
        <v>7.4722068929551879E-5</v>
      </c>
      <c r="Z8" s="72">
        <f>County!U332</f>
        <v>308</v>
      </c>
      <c r="AA8" s="105">
        <f t="shared" si="9"/>
        <v>1.1986665224115614E-4</v>
      </c>
      <c r="AB8" s="72">
        <f>County!V332</f>
        <v>317</v>
      </c>
      <c r="AC8" s="105">
        <f t="shared" si="10"/>
        <v>1.2336924922222889E-4</v>
      </c>
      <c r="AD8" s="72">
        <f>County!W332</f>
        <v>0</v>
      </c>
      <c r="AE8" s="105">
        <f t="shared" si="11"/>
        <v>0</v>
      </c>
      <c r="AF8" s="72">
        <f>County!X332</f>
        <v>1260</v>
      </c>
      <c r="AG8" s="105">
        <f t="shared" si="12"/>
        <v>4.9036357735018422E-4</v>
      </c>
      <c r="AH8" s="50">
        <f>County!Y332</f>
        <v>679</v>
      </c>
      <c r="AI8" s="51">
        <f t="shared" si="13"/>
        <v>2.642514833498215E-4</v>
      </c>
      <c r="AJ8" s="50">
        <f>County!Z332</f>
        <v>5059</v>
      </c>
      <c r="AK8" s="51">
        <f t="shared" si="14"/>
        <v>1.9688486808052239E-3</v>
      </c>
      <c r="AL8" s="50">
        <f>County!AA332</f>
        <v>0</v>
      </c>
      <c r="AM8" s="51">
        <f t="shared" si="15"/>
        <v>0</v>
      </c>
      <c r="AN8" s="50">
        <f>County!AB332</f>
        <v>0</v>
      </c>
      <c r="AO8" s="51">
        <f t="shared" si="16"/>
        <v>0</v>
      </c>
      <c r="AP8" s="50">
        <f>County!AC332</f>
        <v>0</v>
      </c>
      <c r="AQ8" s="51">
        <f t="shared" si="17"/>
        <v>0</v>
      </c>
      <c r="AR8" s="50">
        <f>County!AD332</f>
        <v>266</v>
      </c>
      <c r="AS8" s="51">
        <f t="shared" si="18"/>
        <v>1.0352119966281666E-4</v>
      </c>
      <c r="AT8" s="50">
        <f>County!AE332</f>
        <v>0</v>
      </c>
      <c r="AU8" s="51">
        <f t="shared" si="19"/>
        <v>0</v>
      </c>
      <c r="AV8" s="50">
        <f>County!AF332</f>
        <v>235</v>
      </c>
      <c r="AW8" s="51">
        <f t="shared" si="20"/>
        <v>9.1456698950232761E-5</v>
      </c>
      <c r="AX8" s="50">
        <f>County!AG332</f>
        <v>189</v>
      </c>
      <c r="AY8" s="51">
        <f t="shared" si="20"/>
        <v>7.3554536602527624E-5</v>
      </c>
      <c r="AZ8" s="50">
        <f>County!AH332</f>
        <v>0</v>
      </c>
      <c r="BA8" s="51">
        <f t="shared" si="21"/>
        <v>0</v>
      </c>
      <c r="BB8" s="50">
        <f>County!AI332</f>
        <v>4</v>
      </c>
      <c r="BC8" s="51">
        <f t="shared" si="22"/>
        <v>1.5567097693656642E-6</v>
      </c>
      <c r="BD8" s="50">
        <f>County!AJ332</f>
        <v>2589</v>
      </c>
      <c r="BE8" s="51">
        <f t="shared" si="22"/>
        <v>1.007580398221926E-3</v>
      </c>
      <c r="BF8" s="50">
        <f>County!AK332</f>
        <v>0</v>
      </c>
      <c r="BG8" s="51">
        <f t="shared" si="23"/>
        <v>0</v>
      </c>
      <c r="BH8" s="50">
        <f>County!AL332</f>
        <v>792</v>
      </c>
      <c r="BI8" s="51">
        <f t="shared" si="24"/>
        <v>3.082285343344015E-4</v>
      </c>
      <c r="BJ8" s="50">
        <f>County!AM332</f>
        <v>0</v>
      </c>
      <c r="BK8" s="51">
        <f t="shared" si="25"/>
        <v>0</v>
      </c>
      <c r="BL8" s="50">
        <f>County!AN332</f>
        <v>0</v>
      </c>
      <c r="BM8" s="51">
        <f t="shared" si="26"/>
        <v>0</v>
      </c>
      <c r="BN8" s="50">
        <f>County!AO332</f>
        <v>0</v>
      </c>
      <c r="BO8" s="51">
        <f t="shared" si="27"/>
        <v>0</v>
      </c>
      <c r="BP8" s="50">
        <f>County!AP332</f>
        <v>0</v>
      </c>
      <c r="BQ8" s="51">
        <f t="shared" si="28"/>
        <v>0</v>
      </c>
      <c r="BR8" s="50">
        <f>County!AQ332</f>
        <v>0</v>
      </c>
      <c r="BS8" s="51">
        <f t="shared" si="29"/>
        <v>0</v>
      </c>
      <c r="BT8" s="58"/>
      <c r="BU8" s="47" t="str">
        <f t="shared" si="34"/>
        <v>Colorado</v>
      </c>
      <c r="BV8" s="47" t="s">
        <v>2739</v>
      </c>
      <c r="BW8" s="47">
        <f t="shared" si="35"/>
        <v>9</v>
      </c>
      <c r="BX8" s="48">
        <f>RANK(R8,(L8:Q8,R8:Y8,AD8:AW8))</f>
        <v>3</v>
      </c>
      <c r="BY8" s="48">
        <f>RANK(T8,(L8:Q8,R8:Y8,AD8:AW8))</f>
        <v>4</v>
      </c>
      <c r="BZ8" s="48">
        <f>RANK(X8,(L8:Q8,R8:Y8,AD8:AW8))</f>
        <v>11</v>
      </c>
      <c r="CA8" s="48">
        <f>RANK(V8,(L8:Q8,R8:Y8,AD8:AW8))</f>
        <v>5</v>
      </c>
      <c r="CC8" s="47">
        <v>8</v>
      </c>
      <c r="CE8" s="50">
        <f>County!BK332</f>
        <v>0</v>
      </c>
      <c r="CG8" s="47">
        <f t="shared" si="36"/>
        <v>9</v>
      </c>
      <c r="CH8" s="47">
        <v>0</v>
      </c>
    </row>
    <row r="9" spans="1:88" s="34" customFormat="1">
      <c r="A9" s="34" t="s">
        <v>1041</v>
      </c>
      <c r="B9" s="34">
        <v>7</v>
      </c>
      <c r="C9" s="37">
        <f t="shared" si="30"/>
        <v>1558993</v>
      </c>
      <c r="D9" s="36">
        <v>7</v>
      </c>
      <c r="E9" s="36"/>
      <c r="F9" s="36"/>
      <c r="G9" s="84">
        <f t="shared" si="0"/>
        <v>1</v>
      </c>
      <c r="H9" s="84">
        <f t="shared" si="1"/>
        <v>2</v>
      </c>
      <c r="I9" s="84" t="str">
        <f t="shared" si="2"/>
        <v>-</v>
      </c>
      <c r="J9" s="1">
        <f t="shared" si="31"/>
        <v>270210</v>
      </c>
      <c r="K9" s="38">
        <f t="shared" si="32"/>
        <v>0.17332342095185801</v>
      </c>
      <c r="L9" s="37">
        <f>County!N342</f>
        <v>905109</v>
      </c>
      <c r="M9" s="38">
        <f t="shared" si="33"/>
        <v>0.58057284413720911</v>
      </c>
      <c r="N9" s="73">
        <f>County!O342</f>
        <v>634899</v>
      </c>
      <c r="O9" s="74">
        <f t="shared" si="3"/>
        <v>0.40724942318535107</v>
      </c>
      <c r="P9" s="73">
        <f>County!P342</f>
        <v>0</v>
      </c>
      <c r="Q9" s="74">
        <f t="shared" si="4"/>
        <v>0</v>
      </c>
      <c r="R9" s="73">
        <f>County!Q342</f>
        <v>12580</v>
      </c>
      <c r="S9" s="74">
        <f t="shared" si="5"/>
        <v>8.0693114080691835E-3</v>
      </c>
      <c r="T9" s="73">
        <f>County!R342</f>
        <v>863</v>
      </c>
      <c r="U9" s="74">
        <f t="shared" si="6"/>
        <v>5.5356245986992888E-4</v>
      </c>
      <c r="V9" s="73">
        <f>County!S342</f>
        <v>0</v>
      </c>
      <c r="W9" s="74">
        <f t="shared" si="7"/>
        <v>0</v>
      </c>
      <c r="X9" s="73">
        <f>County!T342</f>
        <v>5</v>
      </c>
      <c r="Y9" s="74">
        <f t="shared" si="8"/>
        <v>3.2071984928732842E-6</v>
      </c>
      <c r="Z9" s="73">
        <f>County!U342</f>
        <v>0</v>
      </c>
      <c r="AA9" s="74">
        <f t="shared" si="9"/>
        <v>0</v>
      </c>
      <c r="AB9" s="73">
        <f>County!V342</f>
        <v>0</v>
      </c>
      <c r="AC9" s="74">
        <f t="shared" si="10"/>
        <v>0</v>
      </c>
      <c r="AD9" s="73">
        <f>County!W342</f>
        <v>25</v>
      </c>
      <c r="AE9" s="74">
        <f t="shared" si="11"/>
        <v>1.6035992464366421E-5</v>
      </c>
      <c r="AF9" s="73">
        <f>County!X342</f>
        <v>5487</v>
      </c>
      <c r="AG9" s="74">
        <f t="shared" si="12"/>
        <v>3.5195796260791422E-3</v>
      </c>
      <c r="AH9" s="37">
        <f>County!Y342</f>
        <v>25</v>
      </c>
      <c r="AI9" s="38">
        <f t="shared" si="13"/>
        <v>1.6035992464366421E-5</v>
      </c>
      <c r="AJ9" s="37">
        <f>County!Z342</f>
        <v>0</v>
      </c>
      <c r="AK9" s="38">
        <f t="shared" si="14"/>
        <v>0</v>
      </c>
      <c r="AL9" s="37">
        <f>County!AA342</f>
        <v>0</v>
      </c>
      <c r="AM9" s="38">
        <f t="shared" si="15"/>
        <v>0</v>
      </c>
      <c r="AN9" s="37">
        <f>County!AB342</f>
        <v>0</v>
      </c>
      <c r="AO9" s="38">
        <f t="shared" si="16"/>
        <v>0</v>
      </c>
      <c r="AP9" s="37">
        <f>County!AC342</f>
        <v>0</v>
      </c>
      <c r="AQ9" s="38">
        <f t="shared" si="17"/>
        <v>0</v>
      </c>
      <c r="AR9" s="37">
        <f>County!AD342</f>
        <v>0</v>
      </c>
      <c r="AS9" s="38">
        <f t="shared" si="18"/>
        <v>0</v>
      </c>
      <c r="AT9" s="37">
        <f>County!AE342</f>
        <v>0</v>
      </c>
      <c r="AU9" s="38">
        <f t="shared" si="19"/>
        <v>0</v>
      </c>
      <c r="AV9" s="37">
        <f>County!AF342</f>
        <v>0</v>
      </c>
      <c r="AW9" s="38">
        <f t="shared" si="20"/>
        <v>0</v>
      </c>
      <c r="AX9" s="37">
        <f>County!AG342</f>
        <v>0</v>
      </c>
      <c r="AY9" s="38">
        <f t="shared" si="20"/>
        <v>0</v>
      </c>
      <c r="AZ9" s="37">
        <f>County!AH342</f>
        <v>0</v>
      </c>
      <c r="BA9" s="38">
        <f t="shared" si="21"/>
        <v>0</v>
      </c>
      <c r="BB9" s="37">
        <f>County!AI342</f>
        <v>0</v>
      </c>
      <c r="BC9" s="38">
        <f t="shared" si="22"/>
        <v>0</v>
      </c>
      <c r="BD9" s="37">
        <f>County!AJ342</f>
        <v>0</v>
      </c>
      <c r="BE9" s="38">
        <f t="shared" si="22"/>
        <v>0</v>
      </c>
      <c r="BF9" s="37">
        <f>County!AK342</f>
        <v>0</v>
      </c>
      <c r="BG9" s="38">
        <f t="shared" si="23"/>
        <v>0</v>
      </c>
      <c r="BH9" s="37">
        <f>County!AL342</f>
        <v>0</v>
      </c>
      <c r="BI9" s="38">
        <f t="shared" si="24"/>
        <v>0</v>
      </c>
      <c r="BJ9" s="37">
        <f>County!AM342</f>
        <v>0</v>
      </c>
      <c r="BK9" s="38">
        <f t="shared" si="25"/>
        <v>0</v>
      </c>
      <c r="BL9" s="37">
        <f>County!AN342</f>
        <v>0</v>
      </c>
      <c r="BM9" s="38">
        <f t="shared" si="26"/>
        <v>0</v>
      </c>
      <c r="BN9" s="37">
        <f>County!AO342</f>
        <v>0</v>
      </c>
      <c r="BO9" s="38">
        <f t="shared" si="27"/>
        <v>0</v>
      </c>
      <c r="BP9" s="37">
        <f>County!AP342</f>
        <v>0</v>
      </c>
      <c r="BQ9" s="38">
        <f t="shared" si="28"/>
        <v>0</v>
      </c>
      <c r="BR9" s="37">
        <f>County!AQ342</f>
        <v>0</v>
      </c>
      <c r="BS9" s="38">
        <f t="shared" si="29"/>
        <v>0</v>
      </c>
      <c r="BT9" s="59"/>
      <c r="BU9" s="34" t="str">
        <f t="shared" si="34"/>
        <v>Connecticut</v>
      </c>
      <c r="BV9" s="34" t="s">
        <v>1493</v>
      </c>
      <c r="BW9" s="34">
        <f t="shared" si="35"/>
        <v>7</v>
      </c>
      <c r="BX9" s="35">
        <f>RANK(R9,(L9:Q9,R9:Y9,AD9:AW9))</f>
        <v>3</v>
      </c>
      <c r="BY9" s="35">
        <f>RANK(T9,(L9:Q9,R9:Y9,AD9:AW9))</f>
        <v>5</v>
      </c>
      <c r="BZ9" s="35">
        <f>RANK(X9,(L9:Q9,R9:Y9,AD9:AW9))</f>
        <v>8</v>
      </c>
      <c r="CA9" s="35">
        <f>RANK(V9,(L9:Q9,R9:Y9,AD9:AW9))</f>
        <v>17</v>
      </c>
      <c r="CC9" s="34">
        <v>9</v>
      </c>
      <c r="CE9" s="37">
        <f>County!BK342</f>
        <v>0</v>
      </c>
      <c r="CG9" s="34">
        <f t="shared" si="36"/>
        <v>7</v>
      </c>
      <c r="CH9" s="34">
        <v>0</v>
      </c>
    </row>
    <row r="10" spans="1:88" s="47" customFormat="1">
      <c r="A10" s="47" t="s">
        <v>1717</v>
      </c>
      <c r="B10" s="47">
        <v>3</v>
      </c>
      <c r="C10" s="50">
        <f t="shared" si="30"/>
        <v>413921</v>
      </c>
      <c r="D10" s="49">
        <v>3</v>
      </c>
      <c r="E10" s="49"/>
      <c r="F10" s="49"/>
      <c r="G10" s="83">
        <f t="shared" si="0"/>
        <v>1</v>
      </c>
      <c r="H10" s="83">
        <f t="shared" si="1"/>
        <v>2</v>
      </c>
      <c r="I10" s="83" t="str">
        <f t="shared" si="2"/>
        <v>-</v>
      </c>
      <c r="J10" s="50">
        <f t="shared" si="31"/>
        <v>77100</v>
      </c>
      <c r="K10" s="51">
        <f t="shared" si="32"/>
        <v>0.18626742784251102</v>
      </c>
      <c r="L10" s="50">
        <f>County!N347</f>
        <v>242584</v>
      </c>
      <c r="M10" s="51">
        <f t="shared" si="33"/>
        <v>0.58606352419906216</v>
      </c>
      <c r="N10" s="72">
        <f>County!O347</f>
        <v>165484</v>
      </c>
      <c r="O10" s="105">
        <f t="shared" si="3"/>
        <v>0.39979609635655111</v>
      </c>
      <c r="P10" s="72">
        <f>County!P347</f>
        <v>0</v>
      </c>
      <c r="Q10" s="105">
        <f t="shared" si="4"/>
        <v>0</v>
      </c>
      <c r="R10" s="72">
        <f>County!Q347</f>
        <v>3882</v>
      </c>
      <c r="S10" s="105">
        <f t="shared" si="5"/>
        <v>9.3786012306696209E-3</v>
      </c>
      <c r="T10" s="72">
        <f>County!R347</f>
        <v>1940</v>
      </c>
      <c r="U10" s="105">
        <f t="shared" si="6"/>
        <v>4.6868846953887332E-3</v>
      </c>
      <c r="V10" s="72">
        <f>County!S347</f>
        <v>23</v>
      </c>
      <c r="W10" s="105">
        <f t="shared" si="7"/>
        <v>5.5566158759763334E-5</v>
      </c>
      <c r="X10" s="72">
        <f>County!T347</f>
        <v>0</v>
      </c>
      <c r="Y10" s="105">
        <f t="shared" si="8"/>
        <v>0</v>
      </c>
      <c r="Z10" s="72">
        <f>County!U347</f>
        <v>0</v>
      </c>
      <c r="AA10" s="105">
        <f t="shared" si="9"/>
        <v>0</v>
      </c>
      <c r="AB10" s="72">
        <f>County!V347</f>
        <v>0</v>
      </c>
      <c r="AC10" s="105">
        <f t="shared" si="10"/>
        <v>0</v>
      </c>
      <c r="AD10" s="72">
        <f>County!W347</f>
        <v>0</v>
      </c>
      <c r="AE10" s="105">
        <f t="shared" si="11"/>
        <v>0</v>
      </c>
      <c r="AF10" s="72">
        <f>County!X347</f>
        <v>0</v>
      </c>
      <c r="AG10" s="105">
        <f t="shared" si="12"/>
        <v>0</v>
      </c>
      <c r="AH10" s="50">
        <f>County!Y347</f>
        <v>7</v>
      </c>
      <c r="AI10" s="51">
        <f t="shared" si="13"/>
        <v>1.6911439622536669E-5</v>
      </c>
      <c r="AJ10" s="50">
        <f>County!Z347</f>
        <v>0</v>
      </c>
      <c r="AK10" s="51">
        <f t="shared" si="14"/>
        <v>0</v>
      </c>
      <c r="AL10" s="50">
        <f>County!AA347</f>
        <v>0</v>
      </c>
      <c r="AM10" s="51">
        <f t="shared" si="15"/>
        <v>0</v>
      </c>
      <c r="AN10" s="50">
        <f>County!AB347</f>
        <v>0</v>
      </c>
      <c r="AO10" s="51">
        <f t="shared" si="16"/>
        <v>0</v>
      </c>
      <c r="AP10" s="50">
        <f>County!AC347</f>
        <v>0</v>
      </c>
      <c r="AQ10" s="51">
        <f t="shared" si="17"/>
        <v>0</v>
      </c>
      <c r="AR10" s="50">
        <f>County!AD347</f>
        <v>0</v>
      </c>
      <c r="AS10" s="51">
        <f t="shared" si="18"/>
        <v>0</v>
      </c>
      <c r="AT10" s="50">
        <f>County!AE347</f>
        <v>0</v>
      </c>
      <c r="AU10" s="51">
        <f t="shared" si="19"/>
        <v>0</v>
      </c>
      <c r="AV10" s="50">
        <f>County!AF347</f>
        <v>0</v>
      </c>
      <c r="AW10" s="51">
        <f t="shared" si="20"/>
        <v>0</v>
      </c>
      <c r="AX10" s="50">
        <f>County!AG347</f>
        <v>0</v>
      </c>
      <c r="AY10" s="51">
        <f t="shared" si="20"/>
        <v>0</v>
      </c>
      <c r="AZ10" s="50">
        <f>County!AH347</f>
        <v>0</v>
      </c>
      <c r="BA10" s="51">
        <f t="shared" si="21"/>
        <v>0</v>
      </c>
      <c r="BB10" s="50">
        <f>County!AI347</f>
        <v>0</v>
      </c>
      <c r="BC10" s="51">
        <f t="shared" si="22"/>
        <v>0</v>
      </c>
      <c r="BD10" s="50">
        <f>County!AJ347</f>
        <v>1</v>
      </c>
      <c r="BE10" s="51">
        <f t="shared" si="22"/>
        <v>2.4159199460766668E-6</v>
      </c>
      <c r="BF10" s="50">
        <f>County!AK347</f>
        <v>0</v>
      </c>
      <c r="BG10" s="51">
        <f t="shared" si="23"/>
        <v>0</v>
      </c>
      <c r="BH10" s="50">
        <f>County!AL347</f>
        <v>0</v>
      </c>
      <c r="BI10" s="51">
        <f t="shared" si="24"/>
        <v>0</v>
      </c>
      <c r="BJ10" s="50">
        <f>County!AM347</f>
        <v>0</v>
      </c>
      <c r="BK10" s="51">
        <f t="shared" si="25"/>
        <v>0</v>
      </c>
      <c r="BL10" s="50">
        <f>County!AN347</f>
        <v>0</v>
      </c>
      <c r="BM10" s="51">
        <f t="shared" si="26"/>
        <v>0</v>
      </c>
      <c r="BN10" s="50">
        <f>County!AO347</f>
        <v>0</v>
      </c>
      <c r="BO10" s="51">
        <f t="shared" si="27"/>
        <v>0</v>
      </c>
      <c r="BP10" s="50">
        <f>County!AP347</f>
        <v>0</v>
      </c>
      <c r="BQ10" s="51">
        <f t="shared" si="28"/>
        <v>0</v>
      </c>
      <c r="BR10" s="50">
        <f>County!AQ347</f>
        <v>0</v>
      </c>
      <c r="BS10" s="51">
        <f t="shared" si="29"/>
        <v>0</v>
      </c>
      <c r="BT10" s="58"/>
      <c r="BU10" s="47" t="str">
        <f t="shared" si="34"/>
        <v>Delaware</v>
      </c>
      <c r="BV10" s="47" t="s">
        <v>2035</v>
      </c>
      <c r="BW10" s="47">
        <f t="shared" si="35"/>
        <v>3</v>
      </c>
      <c r="BX10" s="48">
        <f>RANK(R10,(L10:Q10,R10:Y10,AD10:AW10))</f>
        <v>3</v>
      </c>
      <c r="BY10" s="48">
        <f>RANK(T10,(L10:Q10,R10:Y10,AD10:AW10))</f>
        <v>4</v>
      </c>
      <c r="BZ10" s="48">
        <f>RANK(X10,(L10:Q10,R10:Y10,AD10:AW10))</f>
        <v>13</v>
      </c>
      <c r="CA10" s="48">
        <f>RANK(V10,(L10:Q10,R10:Y10,AD10:AW10))</f>
        <v>5</v>
      </c>
      <c r="CC10" s="47">
        <v>10</v>
      </c>
      <c r="CE10" s="50">
        <f>County!BK347</f>
        <v>0</v>
      </c>
      <c r="CG10" s="47">
        <f t="shared" si="36"/>
        <v>3</v>
      </c>
      <c r="CH10" s="47">
        <v>0</v>
      </c>
    </row>
    <row r="11" spans="1:88" s="34" customFormat="1">
      <c r="A11" s="40" t="s">
        <v>2550</v>
      </c>
      <c r="B11" s="40">
        <v>3</v>
      </c>
      <c r="C11" s="37">
        <f t="shared" si="30"/>
        <v>293764</v>
      </c>
      <c r="D11" s="36">
        <v>3</v>
      </c>
      <c r="E11" s="36"/>
      <c r="F11" s="36"/>
      <c r="G11" s="84">
        <f t="shared" si="0"/>
        <v>1</v>
      </c>
      <c r="H11" s="84">
        <f t="shared" si="1"/>
        <v>2</v>
      </c>
      <c r="I11" s="84" t="str">
        <f t="shared" si="2"/>
        <v>-</v>
      </c>
      <c r="J11" s="1">
        <f t="shared" si="31"/>
        <v>245689</v>
      </c>
      <c r="K11" s="38">
        <f t="shared" si="32"/>
        <v>0.83634822510586726</v>
      </c>
      <c r="L11" s="37">
        <f>County!N349</f>
        <v>267070</v>
      </c>
      <c r="M11" s="38">
        <f t="shared" si="33"/>
        <v>0.9091311392818725</v>
      </c>
      <c r="N11" s="73">
        <f>County!O349</f>
        <v>21381</v>
      </c>
      <c r="O11" s="74">
        <f t="shared" si="3"/>
        <v>7.2782914176005228E-2</v>
      </c>
      <c r="P11" s="73">
        <f>County!P349</f>
        <v>0</v>
      </c>
      <c r="Q11" s="74">
        <f t="shared" si="4"/>
        <v>0</v>
      </c>
      <c r="R11" s="73">
        <f>County!Q349</f>
        <v>2083</v>
      </c>
      <c r="S11" s="74">
        <f t="shared" si="5"/>
        <v>7.0907258888087037E-3</v>
      </c>
      <c r="T11" s="73">
        <f>County!R349</f>
        <v>2458</v>
      </c>
      <c r="U11" s="74">
        <f t="shared" si="6"/>
        <v>8.367260794379161E-3</v>
      </c>
      <c r="V11" s="73">
        <f>County!S349</f>
        <v>0</v>
      </c>
      <c r="W11" s="74">
        <f t="shared" si="7"/>
        <v>0</v>
      </c>
      <c r="X11" s="73">
        <f>County!T349</f>
        <v>0</v>
      </c>
      <c r="Y11" s="74">
        <f t="shared" si="8"/>
        <v>0</v>
      </c>
      <c r="Z11" s="73">
        <f>County!U349</f>
        <v>0</v>
      </c>
      <c r="AA11" s="74">
        <f t="shared" si="9"/>
        <v>0</v>
      </c>
      <c r="AB11" s="73">
        <f>County!V349</f>
        <v>0</v>
      </c>
      <c r="AC11" s="74">
        <f t="shared" si="10"/>
        <v>0</v>
      </c>
      <c r="AD11" s="73">
        <f>County!W349</f>
        <v>772</v>
      </c>
      <c r="AE11" s="74">
        <f t="shared" si="11"/>
        <v>2.6279598589343828E-3</v>
      </c>
      <c r="AF11" s="73">
        <f>County!X349</f>
        <v>0</v>
      </c>
      <c r="AG11" s="74">
        <f t="shared" si="12"/>
        <v>0</v>
      </c>
      <c r="AH11" s="37">
        <f>County!Y349</f>
        <v>0</v>
      </c>
      <c r="AI11" s="38">
        <f t="shared" si="13"/>
        <v>0</v>
      </c>
      <c r="AJ11" s="37">
        <f>County!Z349</f>
        <v>0</v>
      </c>
      <c r="AK11" s="38">
        <f t="shared" si="14"/>
        <v>0</v>
      </c>
      <c r="AL11" s="37">
        <f>County!AA349</f>
        <v>0</v>
      </c>
      <c r="AM11" s="38">
        <f t="shared" si="15"/>
        <v>0</v>
      </c>
      <c r="AN11" s="37">
        <f>County!AB349</f>
        <v>0</v>
      </c>
      <c r="AO11" s="38">
        <f t="shared" si="16"/>
        <v>0</v>
      </c>
      <c r="AP11" s="37">
        <f>County!AC349</f>
        <v>0</v>
      </c>
      <c r="AQ11" s="38">
        <f t="shared" si="17"/>
        <v>0</v>
      </c>
      <c r="AR11" s="37">
        <f>County!AD349</f>
        <v>0</v>
      </c>
      <c r="AS11" s="38">
        <f t="shared" si="18"/>
        <v>0</v>
      </c>
      <c r="AT11" s="37">
        <f>County!AE349</f>
        <v>0</v>
      </c>
      <c r="AU11" s="38">
        <f t="shared" si="19"/>
        <v>0</v>
      </c>
      <c r="AV11" s="37">
        <f>County!AF349</f>
        <v>0</v>
      </c>
      <c r="AW11" s="38">
        <f t="shared" si="20"/>
        <v>0</v>
      </c>
      <c r="AX11" s="37">
        <f>County!AG349</f>
        <v>0</v>
      </c>
      <c r="AY11" s="38">
        <f t="shared" si="20"/>
        <v>0</v>
      </c>
      <c r="AZ11" s="37">
        <f>County!AH349</f>
        <v>0</v>
      </c>
      <c r="BA11" s="38">
        <f t="shared" si="21"/>
        <v>0</v>
      </c>
      <c r="BB11" s="37">
        <f>County!AI349</f>
        <v>0</v>
      </c>
      <c r="BC11" s="38">
        <f t="shared" si="22"/>
        <v>0</v>
      </c>
      <c r="BD11" s="37">
        <f>County!AJ349</f>
        <v>0</v>
      </c>
      <c r="BE11" s="38">
        <f t="shared" si="22"/>
        <v>0</v>
      </c>
      <c r="BF11" s="37">
        <f>County!AK349</f>
        <v>0</v>
      </c>
      <c r="BG11" s="38">
        <f t="shared" si="23"/>
        <v>0</v>
      </c>
      <c r="BH11" s="37">
        <f>County!AL349</f>
        <v>0</v>
      </c>
      <c r="BI11" s="38">
        <f t="shared" si="24"/>
        <v>0</v>
      </c>
      <c r="BJ11" s="37">
        <f>County!AM349</f>
        <v>0</v>
      </c>
      <c r="BK11" s="38">
        <f t="shared" si="25"/>
        <v>0</v>
      </c>
      <c r="BL11" s="37">
        <f>County!AN349</f>
        <v>0</v>
      </c>
      <c r="BM11" s="38">
        <f t="shared" si="26"/>
        <v>0</v>
      </c>
      <c r="BN11" s="37">
        <f>County!AO349</f>
        <v>0</v>
      </c>
      <c r="BO11" s="38">
        <f t="shared" si="27"/>
        <v>0</v>
      </c>
      <c r="BP11" s="37">
        <f>County!AP349</f>
        <v>0</v>
      </c>
      <c r="BQ11" s="38">
        <f t="shared" si="28"/>
        <v>0</v>
      </c>
      <c r="BR11" s="37">
        <f>County!AQ349</f>
        <v>0</v>
      </c>
      <c r="BS11" s="38">
        <f t="shared" si="29"/>
        <v>0</v>
      </c>
      <c r="BT11" s="59"/>
      <c r="BU11" s="34" t="str">
        <f t="shared" si="34"/>
        <v>District of Columbia</v>
      </c>
      <c r="BV11" s="34" t="s">
        <v>1009</v>
      </c>
      <c r="BW11" s="34">
        <f t="shared" si="35"/>
        <v>3</v>
      </c>
      <c r="BX11" s="35">
        <f>RANK(R11,(L11:Q11,R11:Y11,AD11:AW11))</f>
        <v>4</v>
      </c>
      <c r="BY11" s="35">
        <f>RANK(T11,(L11:Q11,R11:Y11,AD11:AW11))</f>
        <v>3</v>
      </c>
      <c r="BZ11" s="35">
        <f>RANK(X11,(L11:Q11,R11:Y11,AD11:AW11))</f>
        <v>11</v>
      </c>
      <c r="CA11" s="35">
        <f>RANK(V11,(L11:Q11,R11:Y11,AD11:AW11))</f>
        <v>11</v>
      </c>
      <c r="CC11" s="34">
        <v>11</v>
      </c>
      <c r="CE11" s="37">
        <f>County!BK349</f>
        <v>0</v>
      </c>
      <c r="CG11" s="34">
        <f t="shared" si="36"/>
        <v>3</v>
      </c>
      <c r="CH11" s="34">
        <v>0</v>
      </c>
    </row>
    <row r="12" spans="1:88" s="47" customFormat="1">
      <c r="A12" s="47" t="s">
        <v>1541</v>
      </c>
      <c r="B12" s="47">
        <v>29</v>
      </c>
      <c r="C12" s="50">
        <f t="shared" si="30"/>
        <v>8474179</v>
      </c>
      <c r="D12" s="49">
        <v>29</v>
      </c>
      <c r="E12" s="49"/>
      <c r="F12" s="49"/>
      <c r="G12" s="83">
        <f t="shared" si="0"/>
        <v>1</v>
      </c>
      <c r="H12" s="83">
        <f t="shared" si="1"/>
        <v>2</v>
      </c>
      <c r="I12" s="83" t="str">
        <f t="shared" si="2"/>
        <v>-</v>
      </c>
      <c r="J12" s="50">
        <f t="shared" si="31"/>
        <v>74309</v>
      </c>
      <c r="K12" s="51">
        <f t="shared" si="32"/>
        <v>8.7688730672316455E-3</v>
      </c>
      <c r="L12" s="50">
        <f>County!N419</f>
        <v>4237756</v>
      </c>
      <c r="M12" s="51">
        <f t="shared" si="33"/>
        <v>0.50007865068698687</v>
      </c>
      <c r="N12" s="72">
        <f>County!O419</f>
        <v>4163447</v>
      </c>
      <c r="O12" s="105">
        <f t="shared" si="3"/>
        <v>0.49130977761975525</v>
      </c>
      <c r="P12" s="72">
        <f>County!P419</f>
        <v>0</v>
      </c>
      <c r="Q12" s="105">
        <f t="shared" si="4"/>
        <v>0</v>
      </c>
      <c r="R12" s="72">
        <f>County!Q419</f>
        <v>44726</v>
      </c>
      <c r="S12" s="105">
        <f t="shared" si="5"/>
        <v>5.2779154181189702E-3</v>
      </c>
      <c r="T12" s="72">
        <f>County!R419</f>
        <v>8947</v>
      </c>
      <c r="U12" s="105">
        <f t="shared" si="6"/>
        <v>1.0557954935811482E-3</v>
      </c>
      <c r="V12" s="72">
        <f>County!S419</f>
        <v>2607</v>
      </c>
      <c r="W12" s="105">
        <f t="shared" si="7"/>
        <v>3.0764042156768227E-4</v>
      </c>
      <c r="X12" s="72">
        <f>County!T419</f>
        <v>0</v>
      </c>
      <c r="Y12" s="105">
        <f t="shared" si="8"/>
        <v>0</v>
      </c>
      <c r="Z12" s="72">
        <f>County!U419</f>
        <v>799</v>
      </c>
      <c r="AA12" s="105">
        <f t="shared" si="9"/>
        <v>9.4286419958794829E-5</v>
      </c>
      <c r="AB12" s="72">
        <f>County!V419</f>
        <v>322</v>
      </c>
      <c r="AC12" s="105">
        <f t="shared" si="10"/>
        <v>3.7997781259989904E-5</v>
      </c>
      <c r="AD12" s="72">
        <f>County!W419</f>
        <v>6</v>
      </c>
      <c r="AE12" s="105">
        <f t="shared" si="11"/>
        <v>7.0803319117993611E-7</v>
      </c>
      <c r="AF12" s="72">
        <f>County!X419</f>
        <v>1754</v>
      </c>
      <c r="AG12" s="105">
        <f t="shared" si="12"/>
        <v>2.06981702888268E-4</v>
      </c>
      <c r="AH12" s="50">
        <f>County!Y419</f>
        <v>946</v>
      </c>
      <c r="AI12" s="51">
        <f t="shared" si="13"/>
        <v>1.1163323314270327E-4</v>
      </c>
      <c r="AJ12" s="50">
        <f>County!Z419</f>
        <v>8154</v>
      </c>
      <c r="AK12" s="51">
        <f t="shared" si="14"/>
        <v>9.6221710681353319E-4</v>
      </c>
      <c r="AL12" s="50">
        <f>County!AA419</f>
        <v>0</v>
      </c>
      <c r="AM12" s="51">
        <f t="shared" si="15"/>
        <v>0</v>
      </c>
      <c r="AN12" s="50">
        <f>County!AB419</f>
        <v>0</v>
      </c>
      <c r="AO12" s="51">
        <f t="shared" si="16"/>
        <v>0</v>
      </c>
      <c r="AP12" s="50">
        <f>County!AC419</f>
        <v>0</v>
      </c>
      <c r="AQ12" s="51">
        <f t="shared" si="17"/>
        <v>0</v>
      </c>
      <c r="AR12" s="50">
        <f>County!AD419</f>
        <v>0</v>
      </c>
      <c r="AS12" s="51">
        <f t="shared" si="18"/>
        <v>0</v>
      </c>
      <c r="AT12" s="50">
        <f>County!AE419</f>
        <v>0</v>
      </c>
      <c r="AU12" s="51">
        <f t="shared" si="19"/>
        <v>0</v>
      </c>
      <c r="AV12" s="50">
        <f>County!AF419</f>
        <v>3856</v>
      </c>
      <c r="AW12" s="51">
        <f t="shared" si="20"/>
        <v>4.5502933086497227E-4</v>
      </c>
      <c r="AX12" s="50">
        <f>County!AG419</f>
        <v>0</v>
      </c>
      <c r="AY12" s="51">
        <f t="shared" si="20"/>
        <v>0</v>
      </c>
      <c r="AZ12" s="50">
        <f>County!AH419</f>
        <v>820</v>
      </c>
      <c r="BA12" s="51">
        <f t="shared" si="21"/>
        <v>9.6764536127924604E-5</v>
      </c>
      <c r="BB12" s="50">
        <f>County!AI419</f>
        <v>0</v>
      </c>
      <c r="BC12" s="51">
        <f t="shared" si="22"/>
        <v>0</v>
      </c>
      <c r="BD12" s="50">
        <f>County!AJ419</f>
        <v>36</v>
      </c>
      <c r="BE12" s="51">
        <f t="shared" si="22"/>
        <v>4.2481991470796167E-6</v>
      </c>
      <c r="BF12" s="50">
        <f>County!AK419</f>
        <v>0</v>
      </c>
      <c r="BG12" s="51">
        <f t="shared" si="23"/>
        <v>0</v>
      </c>
      <c r="BH12" s="50">
        <f>County!AL419</f>
        <v>0</v>
      </c>
      <c r="BI12" s="51">
        <f t="shared" si="24"/>
        <v>0</v>
      </c>
      <c r="BJ12" s="50">
        <f>County!AM419</f>
        <v>3</v>
      </c>
      <c r="BK12" s="51">
        <f t="shared" si="25"/>
        <v>3.5401659558996806E-7</v>
      </c>
      <c r="BL12" s="50">
        <f>County!AN419</f>
        <v>0</v>
      </c>
      <c r="BM12" s="51">
        <f t="shared" si="26"/>
        <v>0</v>
      </c>
      <c r="BN12" s="50">
        <f>County!AO419</f>
        <v>0</v>
      </c>
      <c r="BO12" s="51">
        <f t="shared" si="27"/>
        <v>0</v>
      </c>
      <c r="BP12" s="50">
        <f>County!AP419</f>
        <v>0</v>
      </c>
      <c r="BQ12" s="51">
        <f t="shared" si="28"/>
        <v>0</v>
      </c>
      <c r="BR12" s="50">
        <f>County!AQ419</f>
        <v>0</v>
      </c>
      <c r="BS12" s="51">
        <f t="shared" si="29"/>
        <v>0</v>
      </c>
      <c r="BT12" s="58"/>
      <c r="BU12" s="47" t="str">
        <f t="shared" si="34"/>
        <v>Florida</v>
      </c>
      <c r="BV12" s="47" t="s">
        <v>2914</v>
      </c>
      <c r="BW12" s="47">
        <f t="shared" si="35"/>
        <v>29</v>
      </c>
      <c r="BX12" s="48">
        <f>RANK(R12,(L12:Q12,R12:Y12,AD12:AW12))</f>
        <v>3</v>
      </c>
      <c r="BY12" s="48">
        <f>RANK(T12,(L12:Q12,R12:Y12,AD12:AW12))</f>
        <v>4</v>
      </c>
      <c r="BZ12" s="48">
        <f>RANK(X12,(L12:Q12,R12:Y12,AD12:AW12))</f>
        <v>21</v>
      </c>
      <c r="CA12" s="48">
        <f>RANK(V12,(L12:Q12,R12:Y12,AD12:AW12))</f>
        <v>7</v>
      </c>
      <c r="CC12" s="47">
        <v>12</v>
      </c>
      <c r="CE12" s="50">
        <f>County!BK419</f>
        <v>3899</v>
      </c>
      <c r="CG12" s="47">
        <f t="shared" si="36"/>
        <v>29</v>
      </c>
      <c r="CH12" s="47">
        <v>0</v>
      </c>
    </row>
    <row r="13" spans="1:88" s="34" customFormat="1">
      <c r="A13" s="34" t="s">
        <v>1163</v>
      </c>
      <c r="B13" s="34">
        <v>16</v>
      </c>
      <c r="C13" s="37">
        <f t="shared" si="30"/>
        <v>3900050</v>
      </c>
      <c r="D13" s="36"/>
      <c r="E13" s="36">
        <v>16</v>
      </c>
      <c r="F13" s="36"/>
      <c r="G13" s="84">
        <f t="shared" si="0"/>
        <v>2</v>
      </c>
      <c r="H13" s="84">
        <f t="shared" si="1"/>
        <v>1</v>
      </c>
      <c r="I13" s="84" t="str">
        <f t="shared" si="2"/>
        <v>-</v>
      </c>
      <c r="J13" s="1">
        <f t="shared" si="31"/>
        <v>304861</v>
      </c>
      <c r="K13" s="38">
        <f t="shared" si="32"/>
        <v>7.8168485019422834E-2</v>
      </c>
      <c r="L13" s="37">
        <f>County!N580</f>
        <v>1773827</v>
      </c>
      <c r="M13" s="38">
        <f t="shared" si="33"/>
        <v>0.45482160485121986</v>
      </c>
      <c r="N13" s="73">
        <f>County!O580</f>
        <v>2078688</v>
      </c>
      <c r="O13" s="74">
        <f t="shared" si="3"/>
        <v>0.53299008987064267</v>
      </c>
      <c r="P13" s="73">
        <f>County!P580</f>
        <v>0</v>
      </c>
      <c r="Q13" s="74">
        <f t="shared" si="4"/>
        <v>0</v>
      </c>
      <c r="R13" s="73">
        <f>County!Q580</f>
        <v>45324</v>
      </c>
      <c r="S13" s="74">
        <f t="shared" si="5"/>
        <v>1.1621389469365778E-2</v>
      </c>
      <c r="T13" s="73">
        <f>County!R580</f>
        <v>1516</v>
      </c>
      <c r="U13" s="74">
        <f t="shared" si="6"/>
        <v>3.8871296521839462E-4</v>
      </c>
      <c r="V13" s="73">
        <f>County!S580</f>
        <v>432</v>
      </c>
      <c r="W13" s="74">
        <f t="shared" si="7"/>
        <v>1.1076781066909399E-4</v>
      </c>
      <c r="X13" s="73">
        <f>County!T580</f>
        <v>21</v>
      </c>
      <c r="Y13" s="74">
        <f t="shared" si="8"/>
        <v>5.3845463519698468E-6</v>
      </c>
      <c r="Z13" s="73">
        <f>County!U580</f>
        <v>0</v>
      </c>
      <c r="AA13" s="74">
        <f t="shared" si="9"/>
        <v>0</v>
      </c>
      <c r="AB13" s="73">
        <f>County!V580</f>
        <v>0</v>
      </c>
      <c r="AC13" s="74">
        <f t="shared" si="10"/>
        <v>0</v>
      </c>
      <c r="AD13" s="73">
        <f>County!W580</f>
        <v>58</v>
      </c>
      <c r="AE13" s="74">
        <f t="shared" si="11"/>
        <v>1.4871604210202433E-5</v>
      </c>
      <c r="AF13" s="73">
        <f>County!X580</f>
        <v>154</v>
      </c>
      <c r="AG13" s="74">
        <f t="shared" si="12"/>
        <v>3.9486673247778877E-5</v>
      </c>
      <c r="AH13" s="37">
        <f>County!Y580</f>
        <v>0</v>
      </c>
      <c r="AI13" s="38">
        <f t="shared" si="13"/>
        <v>0</v>
      </c>
      <c r="AJ13" s="37">
        <f>County!Z580</f>
        <v>0</v>
      </c>
      <c r="AK13" s="38">
        <f t="shared" si="14"/>
        <v>0</v>
      </c>
      <c r="AL13" s="37">
        <f>County!AA580</f>
        <v>0</v>
      </c>
      <c r="AM13" s="38">
        <f t="shared" si="15"/>
        <v>0</v>
      </c>
      <c r="AN13" s="37">
        <f>County!AB580</f>
        <v>0</v>
      </c>
      <c r="AO13" s="38">
        <f t="shared" si="16"/>
        <v>0</v>
      </c>
      <c r="AP13" s="37">
        <f>County!AC580</f>
        <v>0</v>
      </c>
      <c r="AQ13" s="38">
        <f t="shared" si="17"/>
        <v>0</v>
      </c>
      <c r="AR13" s="37">
        <f>County!AD580</f>
        <v>0</v>
      </c>
      <c r="AS13" s="38">
        <f t="shared" si="18"/>
        <v>0</v>
      </c>
      <c r="AT13" s="37">
        <f>County!AE580</f>
        <v>0</v>
      </c>
      <c r="AU13" s="38">
        <f t="shared" si="19"/>
        <v>0</v>
      </c>
      <c r="AV13" s="37">
        <f>County!AF580</f>
        <v>0</v>
      </c>
      <c r="AW13" s="38">
        <f t="shared" si="20"/>
        <v>0</v>
      </c>
      <c r="AX13" s="37">
        <f>County!AG580</f>
        <v>0</v>
      </c>
      <c r="AY13" s="38">
        <f t="shared" si="20"/>
        <v>0</v>
      </c>
      <c r="AZ13" s="37">
        <f>County!AH580</f>
        <v>0</v>
      </c>
      <c r="BA13" s="38">
        <f t="shared" si="21"/>
        <v>0</v>
      </c>
      <c r="BB13" s="37">
        <f>County!AI580</f>
        <v>0</v>
      </c>
      <c r="BC13" s="38">
        <f t="shared" si="22"/>
        <v>0</v>
      </c>
      <c r="BD13" s="37">
        <f>County!AJ580</f>
        <v>30</v>
      </c>
      <c r="BE13" s="38">
        <f t="shared" si="22"/>
        <v>7.692209074242638E-6</v>
      </c>
      <c r="BF13" s="37">
        <f>County!AK580</f>
        <v>0</v>
      </c>
      <c r="BG13" s="38">
        <f t="shared" si="23"/>
        <v>0</v>
      </c>
      <c r="BH13" s="37">
        <f>County!AL580</f>
        <v>0</v>
      </c>
      <c r="BI13" s="38">
        <f t="shared" si="24"/>
        <v>0</v>
      </c>
      <c r="BJ13" s="37">
        <f>County!AM580</f>
        <v>0</v>
      </c>
      <c r="BK13" s="38">
        <f t="shared" si="25"/>
        <v>0</v>
      </c>
      <c r="BL13" s="37">
        <f>County!AN580</f>
        <v>0</v>
      </c>
      <c r="BM13" s="38">
        <f t="shared" si="26"/>
        <v>0</v>
      </c>
      <c r="BN13" s="37">
        <f>County!AO580</f>
        <v>0</v>
      </c>
      <c r="BO13" s="38">
        <f t="shared" si="27"/>
        <v>0</v>
      </c>
      <c r="BP13" s="37">
        <f>County!AP580</f>
        <v>0</v>
      </c>
      <c r="BQ13" s="38">
        <f t="shared" si="28"/>
        <v>0</v>
      </c>
      <c r="BR13" s="37">
        <f>County!AQ580</f>
        <v>0</v>
      </c>
      <c r="BS13" s="38">
        <f t="shared" si="29"/>
        <v>0</v>
      </c>
      <c r="BT13" s="59"/>
      <c r="BU13" s="34" t="str">
        <f t="shared" si="34"/>
        <v>Georgia</v>
      </c>
      <c r="BV13" s="34" t="s">
        <v>1164</v>
      </c>
      <c r="BW13" s="34">
        <f t="shared" si="35"/>
        <v>16</v>
      </c>
      <c r="BX13" s="35">
        <f>RANK(R13,(L13:Q13,R13:Y13,AD13:AW13))</f>
        <v>3</v>
      </c>
      <c r="BY13" s="35">
        <f>RANK(T13,(L13:Q13,R13:Y13,AD13:AW13))</f>
        <v>4</v>
      </c>
      <c r="BZ13" s="35">
        <f>RANK(X13,(L13:Q13,R13:Y13,AD13:AW13))</f>
        <v>8</v>
      </c>
      <c r="CA13" s="35">
        <f>RANK(V13,(L13:Q13,R13:Y13,AD13:AW13))</f>
        <v>5</v>
      </c>
      <c r="CC13" s="34">
        <v>13</v>
      </c>
      <c r="CE13" s="37">
        <f>County!BK580</f>
        <v>0</v>
      </c>
      <c r="CG13" s="34">
        <f t="shared" si="36"/>
        <v>16</v>
      </c>
      <c r="CH13" s="34">
        <v>0</v>
      </c>
    </row>
    <row r="14" spans="1:88" s="47" customFormat="1">
      <c r="A14" s="47" t="s">
        <v>661</v>
      </c>
      <c r="B14" s="47">
        <v>4</v>
      </c>
      <c r="C14" s="50">
        <f t="shared" si="30"/>
        <v>434697</v>
      </c>
      <c r="D14" s="49">
        <v>4</v>
      </c>
      <c r="E14" s="49"/>
      <c r="F14" s="49"/>
      <c r="G14" s="83">
        <f t="shared" si="0"/>
        <v>1</v>
      </c>
      <c r="H14" s="83">
        <f t="shared" si="1"/>
        <v>2</v>
      </c>
      <c r="I14" s="83" t="str">
        <f t="shared" si="2"/>
        <v>-</v>
      </c>
      <c r="J14" s="50">
        <f t="shared" si="31"/>
        <v>185643</v>
      </c>
      <c r="K14" s="51">
        <f t="shared" si="32"/>
        <v>0.4270629887024755</v>
      </c>
      <c r="L14" s="50">
        <f>County!N587</f>
        <v>306658</v>
      </c>
      <c r="M14" s="51">
        <f t="shared" si="33"/>
        <v>0.70545230355857069</v>
      </c>
      <c r="N14" s="72">
        <f>County!O587</f>
        <v>121015</v>
      </c>
      <c r="O14" s="105">
        <f t="shared" si="3"/>
        <v>0.27838931485609514</v>
      </c>
      <c r="P14" s="72">
        <f>County!P587</f>
        <v>0</v>
      </c>
      <c r="Q14" s="105">
        <f t="shared" si="4"/>
        <v>0</v>
      </c>
      <c r="R14" s="72">
        <f>County!Q587</f>
        <v>3840</v>
      </c>
      <c r="S14" s="105">
        <f t="shared" si="5"/>
        <v>8.8337393632806297E-3</v>
      </c>
      <c r="T14" s="72">
        <f>County!R587</f>
        <v>3184</v>
      </c>
      <c r="U14" s="105">
        <f t="shared" si="6"/>
        <v>7.3246422220535224E-3</v>
      </c>
      <c r="V14" s="72">
        <f>County!S587</f>
        <v>0</v>
      </c>
      <c r="W14" s="105">
        <f t="shared" si="7"/>
        <v>0</v>
      </c>
      <c r="X14" s="72">
        <f>County!T587</f>
        <v>0</v>
      </c>
      <c r="Y14" s="105">
        <f t="shared" si="8"/>
        <v>0</v>
      </c>
      <c r="Z14" s="72">
        <f>County!U587</f>
        <v>0</v>
      </c>
      <c r="AA14" s="105">
        <f t="shared" si="9"/>
        <v>0</v>
      </c>
      <c r="AB14" s="72">
        <f>County!V587</f>
        <v>0</v>
      </c>
      <c r="AC14" s="105">
        <f t="shared" si="10"/>
        <v>0</v>
      </c>
      <c r="AD14" s="72">
        <f>County!W587</f>
        <v>0</v>
      </c>
      <c r="AE14" s="105">
        <f t="shared" si="11"/>
        <v>0</v>
      </c>
      <c r="AF14" s="72">
        <f>County!X587</f>
        <v>0</v>
      </c>
      <c r="AG14" s="105">
        <f t="shared" si="12"/>
        <v>0</v>
      </c>
      <c r="AH14" s="50">
        <f>County!Y587</f>
        <v>0</v>
      </c>
      <c r="AI14" s="51">
        <f t="shared" si="13"/>
        <v>0</v>
      </c>
      <c r="AJ14" s="50">
        <f>County!Z587</f>
        <v>0</v>
      </c>
      <c r="AK14" s="51">
        <f t="shared" si="14"/>
        <v>0</v>
      </c>
      <c r="AL14" s="50">
        <f>County!AA587</f>
        <v>0</v>
      </c>
      <c r="AM14" s="51">
        <f t="shared" si="15"/>
        <v>0</v>
      </c>
      <c r="AN14" s="50">
        <f>County!AB587</f>
        <v>0</v>
      </c>
      <c r="AO14" s="51">
        <f t="shared" si="16"/>
        <v>0</v>
      </c>
      <c r="AP14" s="50">
        <f>County!AC587</f>
        <v>0</v>
      </c>
      <c r="AQ14" s="51">
        <f t="shared" si="17"/>
        <v>0</v>
      </c>
      <c r="AR14" s="50">
        <f>County!AD587</f>
        <v>0</v>
      </c>
      <c r="AS14" s="51">
        <f t="shared" si="18"/>
        <v>0</v>
      </c>
      <c r="AT14" s="50">
        <f>County!AE587</f>
        <v>0</v>
      </c>
      <c r="AU14" s="51">
        <f t="shared" si="19"/>
        <v>0</v>
      </c>
      <c r="AV14" s="50">
        <f>County!AF587</f>
        <v>0</v>
      </c>
      <c r="AW14" s="51">
        <f t="shared" si="20"/>
        <v>0</v>
      </c>
      <c r="AX14" s="50">
        <f>County!AG587</f>
        <v>0</v>
      </c>
      <c r="AY14" s="51">
        <f t="shared" si="20"/>
        <v>0</v>
      </c>
      <c r="AZ14" s="50">
        <f>County!AH587</f>
        <v>0</v>
      </c>
      <c r="BA14" s="51">
        <f t="shared" si="21"/>
        <v>0</v>
      </c>
      <c r="BB14" s="50">
        <f>County!AI587</f>
        <v>0</v>
      </c>
      <c r="BC14" s="51">
        <f t="shared" si="22"/>
        <v>0</v>
      </c>
      <c r="BD14" s="50">
        <f>County!AJ587</f>
        <v>0</v>
      </c>
      <c r="BE14" s="51">
        <f t="shared" si="22"/>
        <v>0</v>
      </c>
      <c r="BF14" s="50">
        <f>County!AK587</f>
        <v>0</v>
      </c>
      <c r="BG14" s="51">
        <f t="shared" si="23"/>
        <v>0</v>
      </c>
      <c r="BH14" s="50">
        <f>County!AL587</f>
        <v>0</v>
      </c>
      <c r="BI14" s="51">
        <f t="shared" si="24"/>
        <v>0</v>
      </c>
      <c r="BJ14" s="50">
        <f>County!AM587</f>
        <v>0</v>
      </c>
      <c r="BK14" s="51">
        <f t="shared" si="25"/>
        <v>0</v>
      </c>
      <c r="BL14" s="50">
        <f>County!AN587</f>
        <v>0</v>
      </c>
      <c r="BM14" s="51">
        <f t="shared" si="26"/>
        <v>0</v>
      </c>
      <c r="BN14" s="50">
        <f>County!AO587</f>
        <v>0</v>
      </c>
      <c r="BO14" s="51">
        <f t="shared" si="27"/>
        <v>0</v>
      </c>
      <c r="BP14" s="50">
        <f>County!AP587</f>
        <v>0</v>
      </c>
      <c r="BQ14" s="51">
        <f t="shared" si="28"/>
        <v>0</v>
      </c>
      <c r="BR14" s="50">
        <f>County!AQ587</f>
        <v>0</v>
      </c>
      <c r="BS14" s="51">
        <f t="shared" si="29"/>
        <v>0</v>
      </c>
      <c r="BT14" s="58"/>
      <c r="BU14" s="47" t="str">
        <f t="shared" si="34"/>
        <v>Hawaii</v>
      </c>
      <c r="BV14" s="47" t="s">
        <v>971</v>
      </c>
      <c r="BW14" s="47">
        <f t="shared" si="35"/>
        <v>4</v>
      </c>
      <c r="BX14" s="48">
        <f>RANK(R14,(L14:Q14,R14:Y14,AD14:AW14))</f>
        <v>3</v>
      </c>
      <c r="BY14" s="48">
        <f>RANK(T14,(L14:Q14,R14:Y14,AD14:AW14))</f>
        <v>4</v>
      </c>
      <c r="BZ14" s="48">
        <f>RANK(X14,(L14:Q14,R14:Y14,AD14:AW14))</f>
        <v>9</v>
      </c>
      <c r="CA14" s="48">
        <f>RANK(V14,(L14:Q14,R14:Y14,AD14:AW14))</f>
        <v>9</v>
      </c>
      <c r="CC14" s="47">
        <v>15</v>
      </c>
      <c r="CE14" s="50">
        <f>County!BK587</f>
        <v>2227</v>
      </c>
      <c r="CG14" s="47">
        <f t="shared" si="36"/>
        <v>4</v>
      </c>
      <c r="CH14" s="47">
        <v>0</v>
      </c>
    </row>
    <row r="15" spans="1:88" s="34" customFormat="1">
      <c r="A15" s="34" t="s">
        <v>2103</v>
      </c>
      <c r="B15" s="34">
        <v>4</v>
      </c>
      <c r="C15" s="37">
        <f t="shared" si="30"/>
        <v>652346</v>
      </c>
      <c r="D15" s="36"/>
      <c r="E15" s="36">
        <v>4</v>
      </c>
      <c r="F15" s="36"/>
      <c r="G15" s="84">
        <f t="shared" si="0"/>
        <v>2</v>
      </c>
      <c r="H15" s="84">
        <f t="shared" si="1"/>
        <v>1</v>
      </c>
      <c r="I15" s="84" t="str">
        <f t="shared" si="2"/>
        <v>-</v>
      </c>
      <c r="J15" s="1">
        <f t="shared" si="31"/>
        <v>208124</v>
      </c>
      <c r="K15" s="38">
        <f t="shared" si="32"/>
        <v>0.31903928283456939</v>
      </c>
      <c r="L15" s="37">
        <f>County!N633</f>
        <v>212787</v>
      </c>
      <c r="M15" s="38">
        <f t="shared" si="33"/>
        <v>0.32618733003651434</v>
      </c>
      <c r="N15" s="73">
        <f>County!O633</f>
        <v>420911</v>
      </c>
      <c r="O15" s="74">
        <f t="shared" si="3"/>
        <v>0.64522661287108374</v>
      </c>
      <c r="P15" s="73">
        <f>County!P633</f>
        <v>0</v>
      </c>
      <c r="Q15" s="74">
        <f t="shared" si="4"/>
        <v>0</v>
      </c>
      <c r="R15" s="73">
        <f>County!Q633</f>
        <v>9453</v>
      </c>
      <c r="S15" s="74">
        <f t="shared" si="5"/>
        <v>1.4490776367142589E-2</v>
      </c>
      <c r="T15" s="73">
        <f>County!R633</f>
        <v>4402</v>
      </c>
      <c r="U15" s="74">
        <f t="shared" si="6"/>
        <v>6.747952773528158E-3</v>
      </c>
      <c r="V15" s="73">
        <f>County!S633</f>
        <v>2222</v>
      </c>
      <c r="W15" s="74">
        <f t="shared" si="7"/>
        <v>3.4061678924987662E-3</v>
      </c>
      <c r="X15" s="73">
        <f>County!T633</f>
        <v>0</v>
      </c>
      <c r="Y15" s="74">
        <f t="shared" si="8"/>
        <v>0</v>
      </c>
      <c r="Z15" s="73">
        <f>County!U633</f>
        <v>0</v>
      </c>
      <c r="AA15" s="74">
        <f t="shared" si="9"/>
        <v>0</v>
      </c>
      <c r="AB15" s="73">
        <f>County!V633</f>
        <v>0</v>
      </c>
      <c r="AC15" s="74">
        <f t="shared" si="10"/>
        <v>0</v>
      </c>
      <c r="AD15" s="73">
        <f>County!W633</f>
        <v>22</v>
      </c>
      <c r="AE15" s="74">
        <f t="shared" si="11"/>
        <v>3.37244345791957E-5</v>
      </c>
      <c r="AF15" s="73">
        <f>County!X633</f>
        <v>2499</v>
      </c>
      <c r="AG15" s="74">
        <f t="shared" si="12"/>
        <v>3.8307891824277303E-3</v>
      </c>
      <c r="AH15" s="37">
        <f>County!Y633</f>
        <v>8</v>
      </c>
      <c r="AI15" s="38">
        <f t="shared" si="13"/>
        <v>1.2263430756071164E-5</v>
      </c>
      <c r="AJ15" s="37">
        <f>County!Z633</f>
        <v>39</v>
      </c>
      <c r="AK15" s="38">
        <f t="shared" si="14"/>
        <v>5.9784224935846928E-5</v>
      </c>
      <c r="AL15" s="37">
        <f>County!AA633</f>
        <v>0</v>
      </c>
      <c r="AM15" s="38">
        <f t="shared" si="15"/>
        <v>0</v>
      </c>
      <c r="AN15" s="37">
        <f>County!AB633</f>
        <v>0</v>
      </c>
      <c r="AO15" s="38">
        <f t="shared" si="16"/>
        <v>0</v>
      </c>
      <c r="AP15" s="37">
        <f>County!AC633</f>
        <v>0</v>
      </c>
      <c r="AQ15" s="38">
        <f t="shared" si="17"/>
        <v>0</v>
      </c>
      <c r="AR15" s="37">
        <f>County!AD633</f>
        <v>0</v>
      </c>
      <c r="AS15" s="38">
        <f t="shared" si="18"/>
        <v>0</v>
      </c>
      <c r="AT15" s="37">
        <f>County!AE633</f>
        <v>0</v>
      </c>
      <c r="AU15" s="38">
        <f t="shared" si="19"/>
        <v>0</v>
      </c>
      <c r="AV15" s="37">
        <f>County!AF633</f>
        <v>0</v>
      </c>
      <c r="AW15" s="38">
        <f t="shared" si="20"/>
        <v>0</v>
      </c>
      <c r="AX15" s="37">
        <f>County!AG633</f>
        <v>0</v>
      </c>
      <c r="AY15" s="38">
        <f t="shared" si="20"/>
        <v>0</v>
      </c>
      <c r="AZ15" s="37">
        <f>County!AH633</f>
        <v>0</v>
      </c>
      <c r="BA15" s="38">
        <f t="shared" si="21"/>
        <v>0</v>
      </c>
      <c r="BB15" s="37">
        <f>County!AI633</f>
        <v>0</v>
      </c>
      <c r="BC15" s="38">
        <f t="shared" si="22"/>
        <v>0</v>
      </c>
      <c r="BD15" s="37">
        <f>County!AJ633</f>
        <v>0</v>
      </c>
      <c r="BE15" s="38">
        <f t="shared" si="22"/>
        <v>0</v>
      </c>
      <c r="BF15" s="37">
        <f>County!AK633</f>
        <v>0</v>
      </c>
      <c r="BG15" s="38">
        <f t="shared" si="23"/>
        <v>0</v>
      </c>
      <c r="BH15" s="37">
        <f>County!AL633</f>
        <v>0</v>
      </c>
      <c r="BI15" s="38">
        <f t="shared" si="24"/>
        <v>0</v>
      </c>
      <c r="BJ15" s="37">
        <f>County!AM633</f>
        <v>0</v>
      </c>
      <c r="BK15" s="38">
        <f t="shared" si="25"/>
        <v>0</v>
      </c>
      <c r="BL15" s="37">
        <f>County!AN633</f>
        <v>0</v>
      </c>
      <c r="BM15" s="38">
        <f t="shared" si="26"/>
        <v>0</v>
      </c>
      <c r="BN15" s="37">
        <f>County!AO633</f>
        <v>0</v>
      </c>
      <c r="BO15" s="38">
        <f t="shared" si="27"/>
        <v>0</v>
      </c>
      <c r="BP15" s="37">
        <f>County!AP633</f>
        <v>0</v>
      </c>
      <c r="BQ15" s="38">
        <f t="shared" si="28"/>
        <v>0</v>
      </c>
      <c r="BR15" s="37">
        <f>County!AQ633</f>
        <v>3</v>
      </c>
      <c r="BS15" s="38">
        <f t="shared" si="29"/>
        <v>4.5987865335266869E-6</v>
      </c>
      <c r="BT15" s="59"/>
      <c r="BU15" s="34" t="str">
        <f t="shared" si="34"/>
        <v>Idaho</v>
      </c>
      <c r="BV15" s="34" t="s">
        <v>407</v>
      </c>
      <c r="BW15" s="34">
        <f t="shared" si="35"/>
        <v>4</v>
      </c>
      <c r="BX15" s="35">
        <f>RANK(R15,(L15:Q15,R15:Y15,AD15:AW15))</f>
        <v>3</v>
      </c>
      <c r="BY15" s="35">
        <f>RANK(T15,(L15:Q15,R15:Y15,AD15:AW15))</f>
        <v>4</v>
      </c>
      <c r="BZ15" s="35">
        <f>RANK(X15,(L15:Q15,R15:Y15,AD15:AW15))</f>
        <v>19</v>
      </c>
      <c r="CA15" s="35">
        <f>RANK(V15,(L15:Q15,R15:Y15,AD15:AW15))</f>
        <v>6</v>
      </c>
      <c r="CC15" s="34">
        <v>16</v>
      </c>
      <c r="CE15" s="37">
        <f>County!BK633</f>
        <v>0</v>
      </c>
      <c r="CG15" s="34">
        <f t="shared" si="36"/>
        <v>4</v>
      </c>
      <c r="CH15" s="34">
        <v>0</v>
      </c>
    </row>
    <row r="16" spans="1:88" s="47" customFormat="1">
      <c r="A16" s="47" t="s">
        <v>668</v>
      </c>
      <c r="B16" s="47">
        <v>20</v>
      </c>
      <c r="C16" s="50">
        <f t="shared" si="30"/>
        <v>5242014</v>
      </c>
      <c r="D16" s="49">
        <v>20</v>
      </c>
      <c r="E16" s="49"/>
      <c r="F16" s="49"/>
      <c r="G16" s="83">
        <f t="shared" si="0"/>
        <v>1</v>
      </c>
      <c r="H16" s="83">
        <f t="shared" si="1"/>
        <v>2</v>
      </c>
      <c r="I16" s="83" t="str">
        <f t="shared" si="2"/>
        <v>-</v>
      </c>
      <c r="J16" s="50">
        <f t="shared" si="31"/>
        <v>884296</v>
      </c>
      <c r="K16" s="51">
        <f t="shared" si="32"/>
        <v>0.16869394091660189</v>
      </c>
      <c r="L16" s="50">
        <f>County!N737</f>
        <v>3019512</v>
      </c>
      <c r="M16" s="51">
        <f t="shared" si="33"/>
        <v>0.57602135362477092</v>
      </c>
      <c r="N16" s="72">
        <f>County!O737</f>
        <v>2135216</v>
      </c>
      <c r="O16" s="105">
        <f t="shared" si="3"/>
        <v>0.40732741270816902</v>
      </c>
      <c r="P16" s="72">
        <f>County!P737</f>
        <v>0</v>
      </c>
      <c r="Q16" s="105">
        <f t="shared" si="4"/>
        <v>0</v>
      </c>
      <c r="R16" s="72">
        <f>County!Q737</f>
        <v>56229</v>
      </c>
      <c r="S16" s="105">
        <f t="shared" si="5"/>
        <v>1.0726602408921456E-2</v>
      </c>
      <c r="T16" s="72">
        <f>County!R737</f>
        <v>30222</v>
      </c>
      <c r="U16" s="105">
        <f t="shared" si="6"/>
        <v>5.7653413363642292E-3</v>
      </c>
      <c r="V16" s="72">
        <f>County!S737</f>
        <v>415</v>
      </c>
      <c r="W16" s="105">
        <f t="shared" si="7"/>
        <v>7.916804495371436E-5</v>
      </c>
      <c r="X16" s="72">
        <f>County!T737</f>
        <v>0</v>
      </c>
      <c r="Y16" s="105">
        <f t="shared" si="8"/>
        <v>0</v>
      </c>
      <c r="Z16" s="72">
        <f>County!U737</f>
        <v>0</v>
      </c>
      <c r="AA16" s="105">
        <f t="shared" si="9"/>
        <v>0</v>
      </c>
      <c r="AB16" s="72">
        <f>County!V737</f>
        <v>0</v>
      </c>
      <c r="AC16" s="105">
        <f t="shared" si="10"/>
        <v>0</v>
      </c>
      <c r="AD16" s="72">
        <f>County!W737</f>
        <v>67</v>
      </c>
      <c r="AE16" s="105">
        <f t="shared" si="11"/>
        <v>1.2781347016623763E-5</v>
      </c>
      <c r="AF16" s="72">
        <f>County!X737</f>
        <v>185</v>
      </c>
      <c r="AG16" s="105">
        <f t="shared" si="12"/>
        <v>3.5291779075752185E-5</v>
      </c>
      <c r="AH16" s="50">
        <f>County!Y737</f>
        <v>25</v>
      </c>
      <c r="AI16" s="51">
        <f t="shared" si="13"/>
        <v>4.7691593345611061E-6</v>
      </c>
      <c r="AJ16" s="50">
        <f>County!Z737</f>
        <v>0</v>
      </c>
      <c r="AK16" s="51">
        <f t="shared" si="14"/>
        <v>0</v>
      </c>
      <c r="AL16" s="50">
        <f>County!AA737</f>
        <v>0</v>
      </c>
      <c r="AM16" s="51">
        <f t="shared" si="15"/>
        <v>0</v>
      </c>
      <c r="AN16" s="50">
        <f>County!AB737</f>
        <v>0</v>
      </c>
      <c r="AO16" s="51">
        <f t="shared" si="16"/>
        <v>0</v>
      </c>
      <c r="AP16" s="50">
        <f>County!AC737</f>
        <v>0</v>
      </c>
      <c r="AQ16" s="51">
        <f t="shared" si="17"/>
        <v>0</v>
      </c>
      <c r="AR16" s="50">
        <f>County!AD737</f>
        <v>0</v>
      </c>
      <c r="AS16" s="51">
        <f t="shared" si="18"/>
        <v>0</v>
      </c>
      <c r="AT16" s="50">
        <f>County!AE737</f>
        <v>0</v>
      </c>
      <c r="AU16" s="51">
        <f t="shared" si="19"/>
        <v>0</v>
      </c>
      <c r="AV16" s="50">
        <f>County!AF737</f>
        <v>0</v>
      </c>
      <c r="AW16" s="51">
        <f t="shared" si="20"/>
        <v>0</v>
      </c>
      <c r="AX16" s="50">
        <f>County!AG737</f>
        <v>12</v>
      </c>
      <c r="AY16" s="51">
        <f t="shared" si="20"/>
        <v>2.2891964805893308E-6</v>
      </c>
      <c r="AZ16" s="50">
        <f>County!AH737</f>
        <v>0</v>
      </c>
      <c r="BA16" s="51">
        <f t="shared" si="21"/>
        <v>0</v>
      </c>
      <c r="BB16" s="50">
        <f>County!AI737</f>
        <v>0</v>
      </c>
      <c r="BC16" s="51">
        <f t="shared" si="22"/>
        <v>0</v>
      </c>
      <c r="BD16" s="50">
        <f>County!AJ737</f>
        <v>131</v>
      </c>
      <c r="BE16" s="51">
        <f t="shared" si="22"/>
        <v>2.4990394913100193E-5</v>
      </c>
      <c r="BF16" s="50">
        <f>County!AK737</f>
        <v>0</v>
      </c>
      <c r="BG16" s="51">
        <f t="shared" si="23"/>
        <v>0</v>
      </c>
      <c r="BH16" s="50">
        <f>County!AL737</f>
        <v>0</v>
      </c>
      <c r="BI16" s="51">
        <f t="shared" si="24"/>
        <v>0</v>
      </c>
      <c r="BJ16" s="50">
        <f>County!AM737</f>
        <v>0</v>
      </c>
      <c r="BK16" s="51">
        <f t="shared" si="25"/>
        <v>0</v>
      </c>
      <c r="BL16" s="50">
        <f>County!AN737</f>
        <v>0</v>
      </c>
      <c r="BM16" s="51">
        <f t="shared" si="26"/>
        <v>0</v>
      </c>
      <c r="BN16" s="50">
        <f>County!AO737</f>
        <v>0</v>
      </c>
      <c r="BO16" s="51">
        <f t="shared" si="27"/>
        <v>0</v>
      </c>
      <c r="BP16" s="50">
        <f>County!AP737</f>
        <v>0</v>
      </c>
      <c r="BQ16" s="51">
        <f t="shared" si="28"/>
        <v>0</v>
      </c>
      <c r="BR16" s="50">
        <f>County!AQ737</f>
        <v>0</v>
      </c>
      <c r="BS16" s="51">
        <f t="shared" si="29"/>
        <v>0</v>
      </c>
      <c r="BT16" s="58"/>
      <c r="BU16" s="47" t="str">
        <f t="shared" si="34"/>
        <v>Illinois</v>
      </c>
      <c r="BV16" s="47" t="s">
        <v>1376</v>
      </c>
      <c r="BW16" s="47">
        <f t="shared" si="35"/>
        <v>20</v>
      </c>
      <c r="BX16" s="48">
        <f>RANK(R16,(L16:Q16,R16:Y16,AD16:AW16))</f>
        <v>3</v>
      </c>
      <c r="BY16" s="48">
        <f>RANK(T16,(L16:Q16,R16:Y16,AD16:AW16))</f>
        <v>4</v>
      </c>
      <c r="BZ16" s="48">
        <f>RANK(X16,(L16:Q16,R16:Y16,AD16:AW16))</f>
        <v>17</v>
      </c>
      <c r="CA16" s="48">
        <f>RANK(V16,(L16:Q16,R16:Y16,AD16:AW16))</f>
        <v>5</v>
      </c>
      <c r="CC16" s="47">
        <v>17</v>
      </c>
      <c r="CE16" s="50">
        <f>County!BK737</f>
        <v>0</v>
      </c>
      <c r="CG16" s="47">
        <f t="shared" si="36"/>
        <v>20</v>
      </c>
      <c r="CH16" s="47">
        <v>0</v>
      </c>
    </row>
    <row r="17" spans="1:86" s="34" customFormat="1">
      <c r="A17" s="34" t="s">
        <v>152</v>
      </c>
      <c r="B17" s="34">
        <v>11</v>
      </c>
      <c r="C17" s="37">
        <f t="shared" si="30"/>
        <v>2628288</v>
      </c>
      <c r="D17" s="36"/>
      <c r="E17" s="36">
        <v>11</v>
      </c>
      <c r="F17" s="36"/>
      <c r="G17" s="84">
        <f t="shared" si="0"/>
        <v>2</v>
      </c>
      <c r="H17" s="84">
        <f t="shared" si="1"/>
        <v>1</v>
      </c>
      <c r="I17" s="84" t="str">
        <f t="shared" si="2"/>
        <v>-</v>
      </c>
      <c r="J17" s="1">
        <f t="shared" si="31"/>
        <v>268597</v>
      </c>
      <c r="K17" s="38">
        <f t="shared" si="32"/>
        <v>0.10219466055470329</v>
      </c>
      <c r="L17" s="37">
        <f>County!N831</f>
        <v>1154275</v>
      </c>
      <c r="M17" s="38">
        <f t="shared" si="33"/>
        <v>0.43917371307862763</v>
      </c>
      <c r="N17" s="73">
        <f>County!O831</f>
        <v>1422872</v>
      </c>
      <c r="O17" s="74">
        <f t="shared" si="3"/>
        <v>0.5413683736333309</v>
      </c>
      <c r="P17" s="73">
        <f>County!P831</f>
        <v>0</v>
      </c>
      <c r="Q17" s="74">
        <f t="shared" si="4"/>
        <v>0</v>
      </c>
      <c r="R17" s="73">
        <f>County!Q831</f>
        <v>50148</v>
      </c>
      <c r="S17" s="74">
        <f t="shared" si="5"/>
        <v>1.908010081087004E-2</v>
      </c>
      <c r="T17" s="73">
        <f>County!R831</f>
        <v>625</v>
      </c>
      <c r="U17" s="74">
        <f t="shared" si="6"/>
        <v>2.3779737989139697E-4</v>
      </c>
      <c r="V17" s="73">
        <f>County!S831</f>
        <v>290</v>
      </c>
      <c r="W17" s="74">
        <f t="shared" si="7"/>
        <v>1.103379842696082E-4</v>
      </c>
      <c r="X17" s="73">
        <f>County!T831</f>
        <v>0</v>
      </c>
      <c r="Y17" s="74">
        <f t="shared" si="8"/>
        <v>0</v>
      </c>
      <c r="Z17" s="73">
        <f>County!U831</f>
        <v>17</v>
      </c>
      <c r="AA17" s="74">
        <f t="shared" si="9"/>
        <v>6.4680887330459978E-6</v>
      </c>
      <c r="AB17" s="73">
        <f>County!V831</f>
        <v>0</v>
      </c>
      <c r="AC17" s="74">
        <f t="shared" si="10"/>
        <v>0</v>
      </c>
      <c r="AD17" s="73">
        <f>County!W831</f>
        <v>10</v>
      </c>
      <c r="AE17" s="74">
        <f t="shared" si="11"/>
        <v>3.8047580782623517E-6</v>
      </c>
      <c r="AF17" s="73">
        <f>County!X831</f>
        <v>0</v>
      </c>
      <c r="AG17" s="74">
        <f t="shared" si="12"/>
        <v>0</v>
      </c>
      <c r="AH17" s="37">
        <f>County!Y831</f>
        <v>35</v>
      </c>
      <c r="AI17" s="38">
        <f t="shared" si="13"/>
        <v>1.3316653273918231E-5</v>
      </c>
      <c r="AJ17" s="37">
        <f>County!Z831</f>
        <v>0</v>
      </c>
      <c r="AK17" s="38">
        <f t="shared" si="14"/>
        <v>0</v>
      </c>
      <c r="AL17" s="37">
        <f>County!AA831</f>
        <v>0</v>
      </c>
      <c r="AM17" s="38">
        <f t="shared" si="15"/>
        <v>0</v>
      </c>
      <c r="AN17" s="37">
        <f>County!AB831</f>
        <v>0</v>
      </c>
      <c r="AO17" s="38">
        <f t="shared" si="16"/>
        <v>0</v>
      </c>
      <c r="AP17" s="37">
        <f>County!AC831</f>
        <v>0</v>
      </c>
      <c r="AQ17" s="38">
        <f t="shared" si="17"/>
        <v>0</v>
      </c>
      <c r="AR17" s="37">
        <f>County!AD831</f>
        <v>0</v>
      </c>
      <c r="AS17" s="38">
        <f t="shared" si="18"/>
        <v>0</v>
      </c>
      <c r="AT17" s="37">
        <f>County!AE831</f>
        <v>0</v>
      </c>
      <c r="AU17" s="38">
        <f t="shared" si="19"/>
        <v>0</v>
      </c>
      <c r="AV17" s="37">
        <f>County!AF831</f>
        <v>0</v>
      </c>
      <c r="AW17" s="38">
        <f t="shared" si="20"/>
        <v>0</v>
      </c>
      <c r="AX17" s="37">
        <f>County!AG831</f>
        <v>0</v>
      </c>
      <c r="AY17" s="38">
        <f t="shared" si="20"/>
        <v>0</v>
      </c>
      <c r="AZ17" s="37">
        <f>County!AH831</f>
        <v>0</v>
      </c>
      <c r="BA17" s="38">
        <f t="shared" si="21"/>
        <v>0</v>
      </c>
      <c r="BB17" s="37">
        <f>County!AI831</f>
        <v>8</v>
      </c>
      <c r="BC17" s="38">
        <f t="shared" si="22"/>
        <v>3.0438064626098814E-6</v>
      </c>
      <c r="BD17" s="37">
        <f>County!AJ831</f>
        <v>8</v>
      </c>
      <c r="BE17" s="38">
        <f t="shared" si="22"/>
        <v>3.0438064626098814E-6</v>
      </c>
      <c r="BF17" s="37">
        <f>County!AK831</f>
        <v>0</v>
      </c>
      <c r="BG17" s="38">
        <f t="shared" si="23"/>
        <v>0</v>
      </c>
      <c r="BH17" s="37">
        <f>County!AL831</f>
        <v>0</v>
      </c>
      <c r="BI17" s="38">
        <f t="shared" si="24"/>
        <v>0</v>
      </c>
      <c r="BJ17" s="37">
        <f>County!AM831</f>
        <v>0</v>
      </c>
      <c r="BK17" s="38">
        <f t="shared" si="25"/>
        <v>0</v>
      </c>
      <c r="BL17" s="37">
        <f>County!AN831</f>
        <v>0</v>
      </c>
      <c r="BM17" s="38">
        <f t="shared" si="26"/>
        <v>0</v>
      </c>
      <c r="BN17" s="37">
        <f>County!AO831</f>
        <v>0</v>
      </c>
      <c r="BO17" s="38">
        <f t="shared" si="27"/>
        <v>0</v>
      </c>
      <c r="BP17" s="37">
        <f>County!AP831</f>
        <v>0</v>
      </c>
      <c r="BQ17" s="38">
        <f t="shared" si="28"/>
        <v>0</v>
      </c>
      <c r="BR17" s="37">
        <f>County!AQ831</f>
        <v>0</v>
      </c>
      <c r="BS17" s="38">
        <f t="shared" si="29"/>
        <v>0</v>
      </c>
      <c r="BT17" s="59"/>
      <c r="BU17" s="34" t="str">
        <f t="shared" si="34"/>
        <v>Indiana</v>
      </c>
      <c r="BV17" s="34" t="s">
        <v>150</v>
      </c>
      <c r="BW17" s="34">
        <f t="shared" si="35"/>
        <v>11</v>
      </c>
      <c r="BX17" s="35">
        <f>RANK(R17,(L17:Q17,R17:Y17,AD17:AW17))</f>
        <v>3</v>
      </c>
      <c r="BY17" s="35">
        <f>RANK(T17,(L17:Q17,R17:Y17,AD17:AW17))</f>
        <v>4</v>
      </c>
      <c r="BZ17" s="35">
        <f>RANK(X17,(L17:Q17,R17:Y17,AD17:AW17))</f>
        <v>15</v>
      </c>
      <c r="CA17" s="35">
        <f>RANK(V17,(L17:Q17,R17:Y17,AD17:AW17))</f>
        <v>5</v>
      </c>
      <c r="CC17" s="34">
        <v>18</v>
      </c>
      <c r="CE17" s="37">
        <f>County!BK831</f>
        <v>0</v>
      </c>
      <c r="CG17" s="34">
        <f t="shared" si="36"/>
        <v>11</v>
      </c>
      <c r="CH17" s="34">
        <v>0</v>
      </c>
    </row>
    <row r="18" spans="1:86" s="47" customFormat="1">
      <c r="A18" s="47" t="s">
        <v>1629</v>
      </c>
      <c r="B18" s="47">
        <v>6</v>
      </c>
      <c r="C18" s="50">
        <f t="shared" si="30"/>
        <v>1582180</v>
      </c>
      <c r="D18" s="49">
        <v>6</v>
      </c>
      <c r="E18" s="49"/>
      <c r="F18" s="49"/>
      <c r="G18" s="83">
        <f t="shared" si="0"/>
        <v>1</v>
      </c>
      <c r="H18" s="83">
        <f t="shared" si="1"/>
        <v>2</v>
      </c>
      <c r="I18" s="83" t="str">
        <f t="shared" si="2"/>
        <v>-</v>
      </c>
      <c r="J18" s="50">
        <f t="shared" si="31"/>
        <v>91927</v>
      </c>
      <c r="K18" s="51">
        <f t="shared" si="32"/>
        <v>5.8101480236129897E-2</v>
      </c>
      <c r="L18" s="50">
        <f>County!N932</f>
        <v>822544</v>
      </c>
      <c r="M18" s="51">
        <f t="shared" si="33"/>
        <v>0.51988016534149084</v>
      </c>
      <c r="N18" s="72">
        <f>County!O932</f>
        <v>730617</v>
      </c>
      <c r="O18" s="105">
        <f t="shared" si="3"/>
        <v>0.46177868510536096</v>
      </c>
      <c r="P18" s="72">
        <f>County!P932</f>
        <v>0</v>
      </c>
      <c r="Q18" s="105">
        <f t="shared" si="4"/>
        <v>0</v>
      </c>
      <c r="R18" s="72">
        <f>County!Q932</f>
        <v>12926</v>
      </c>
      <c r="S18" s="105">
        <f t="shared" si="5"/>
        <v>8.1697404846477646E-3</v>
      </c>
      <c r="T18" s="72">
        <f>County!R932</f>
        <v>3769</v>
      </c>
      <c r="U18" s="105">
        <f t="shared" si="6"/>
        <v>2.3821562654059588E-3</v>
      </c>
      <c r="V18" s="72">
        <f>County!S932</f>
        <v>3038</v>
      </c>
      <c r="W18" s="105">
        <f t="shared" si="7"/>
        <v>1.9201355092340947E-3</v>
      </c>
      <c r="X18" s="72">
        <f>County!T932</f>
        <v>445</v>
      </c>
      <c r="Y18" s="105">
        <f t="shared" si="8"/>
        <v>2.8125750546714029E-4</v>
      </c>
      <c r="Z18" s="72">
        <f>County!U932</f>
        <v>0</v>
      </c>
      <c r="AA18" s="105">
        <f t="shared" si="9"/>
        <v>0</v>
      </c>
      <c r="AB18" s="72">
        <f>County!V932</f>
        <v>372</v>
      </c>
      <c r="AC18" s="105">
        <f t="shared" si="10"/>
        <v>2.3511863378376671E-4</v>
      </c>
      <c r="AD18" s="72">
        <f>County!W932</f>
        <v>7442</v>
      </c>
      <c r="AE18" s="105">
        <f t="shared" si="11"/>
        <v>4.7036367543515905E-3</v>
      </c>
      <c r="AF18" s="72">
        <f>County!X932</f>
        <v>0</v>
      </c>
      <c r="AG18" s="105">
        <f t="shared" si="12"/>
        <v>0</v>
      </c>
      <c r="AH18" s="50">
        <f>County!Y932</f>
        <v>0</v>
      </c>
      <c r="AI18" s="51">
        <f t="shared" si="13"/>
        <v>0</v>
      </c>
      <c r="AJ18" s="50">
        <f>County!Z932</f>
        <v>0</v>
      </c>
      <c r="AK18" s="51">
        <f t="shared" si="14"/>
        <v>0</v>
      </c>
      <c r="AL18" s="50">
        <f>County!AA932</f>
        <v>0</v>
      </c>
      <c r="AM18" s="51">
        <f t="shared" si="15"/>
        <v>0</v>
      </c>
      <c r="AN18" s="50">
        <f>County!AB932</f>
        <v>0</v>
      </c>
      <c r="AO18" s="51">
        <f t="shared" si="16"/>
        <v>0</v>
      </c>
      <c r="AP18" s="50">
        <f>County!AC932</f>
        <v>0</v>
      </c>
      <c r="AQ18" s="51">
        <f t="shared" si="17"/>
        <v>0</v>
      </c>
      <c r="AR18" s="50">
        <f>County!AD932</f>
        <v>0</v>
      </c>
      <c r="AS18" s="51">
        <f t="shared" si="18"/>
        <v>0</v>
      </c>
      <c r="AT18" s="50">
        <f>County!AE932</f>
        <v>0</v>
      </c>
      <c r="AU18" s="51">
        <f t="shared" si="19"/>
        <v>0</v>
      </c>
      <c r="AV18" s="50">
        <f>County!AF932</f>
        <v>0</v>
      </c>
      <c r="AW18" s="51">
        <f t="shared" si="20"/>
        <v>0</v>
      </c>
      <c r="AX18" s="50">
        <f>County!AG932</f>
        <v>0</v>
      </c>
      <c r="AY18" s="51">
        <f t="shared" si="20"/>
        <v>0</v>
      </c>
      <c r="AZ18" s="50">
        <f>County!AH932</f>
        <v>0</v>
      </c>
      <c r="BA18" s="51">
        <f t="shared" si="21"/>
        <v>0</v>
      </c>
      <c r="BB18" s="50">
        <f>County!AI932</f>
        <v>0</v>
      </c>
      <c r="BC18" s="51">
        <f t="shared" si="22"/>
        <v>0</v>
      </c>
      <c r="BD18" s="50">
        <f>County!AJ932</f>
        <v>0</v>
      </c>
      <c r="BE18" s="51">
        <f t="shared" si="22"/>
        <v>0</v>
      </c>
      <c r="BF18" s="50">
        <f>County!AK932</f>
        <v>1027</v>
      </c>
      <c r="BG18" s="51">
        <f t="shared" si="23"/>
        <v>6.4910440025787205E-4</v>
      </c>
      <c r="BH18" s="50">
        <f>County!AL932</f>
        <v>0</v>
      </c>
      <c r="BI18" s="51">
        <f t="shared" si="24"/>
        <v>0</v>
      </c>
      <c r="BJ18" s="50">
        <f>County!AM932</f>
        <v>0</v>
      </c>
      <c r="BK18" s="51">
        <f t="shared" si="25"/>
        <v>0</v>
      </c>
      <c r="BL18" s="50">
        <f>County!AN932</f>
        <v>0</v>
      </c>
      <c r="BM18" s="51">
        <f t="shared" si="26"/>
        <v>0</v>
      </c>
      <c r="BN18" s="50">
        <f>County!AO932</f>
        <v>0</v>
      </c>
      <c r="BO18" s="51">
        <f t="shared" si="27"/>
        <v>0</v>
      </c>
      <c r="BP18" s="50">
        <f>County!AP932</f>
        <v>0</v>
      </c>
      <c r="BQ18" s="51">
        <f t="shared" si="28"/>
        <v>0</v>
      </c>
      <c r="BR18" s="50">
        <f>County!AQ932</f>
        <v>0</v>
      </c>
      <c r="BS18" s="51">
        <f t="shared" si="29"/>
        <v>0</v>
      </c>
      <c r="BT18" s="58"/>
      <c r="BU18" s="47" t="str">
        <f t="shared" si="34"/>
        <v>Iowa</v>
      </c>
      <c r="BV18" s="47" t="s">
        <v>1630</v>
      </c>
      <c r="BW18" s="47">
        <f t="shared" si="35"/>
        <v>6</v>
      </c>
      <c r="BX18" s="48">
        <f>RANK(R18,(L18:Q18,R18:Y18,AD18:AW18))</f>
        <v>3</v>
      </c>
      <c r="BY18" s="48">
        <f>RANK(T18,(L18:Q18,R18:Y18,AD18:AW18))</f>
        <v>5</v>
      </c>
      <c r="BZ18" s="48">
        <f>RANK(X18,(L18:Q18,R18:Y18,AD18:AW18))</f>
        <v>7</v>
      </c>
      <c r="CA18" s="48">
        <f>RANK(V18,(L18:Q18,R18:Y18,AD18:AW18))</f>
        <v>6</v>
      </c>
      <c r="CC18" s="47">
        <v>19</v>
      </c>
      <c r="CE18" s="50">
        <f>County!BK932</f>
        <v>5234</v>
      </c>
      <c r="CG18" s="47">
        <f t="shared" si="36"/>
        <v>6</v>
      </c>
      <c r="CH18" s="47">
        <v>0</v>
      </c>
    </row>
    <row r="19" spans="1:86" s="34" customFormat="1">
      <c r="A19" s="34" t="s">
        <v>92</v>
      </c>
      <c r="B19" s="34">
        <v>6</v>
      </c>
      <c r="C19" s="37">
        <f t="shared" si="30"/>
        <v>1156254</v>
      </c>
      <c r="D19" s="36"/>
      <c r="E19" s="36">
        <v>6</v>
      </c>
      <c r="F19" s="36"/>
      <c r="G19" s="84">
        <f t="shared" si="0"/>
        <v>2</v>
      </c>
      <c r="H19" s="84">
        <f t="shared" si="1"/>
        <v>1</v>
      </c>
      <c r="I19" s="84" t="str">
        <f t="shared" si="2"/>
        <v>-</v>
      </c>
      <c r="J19" s="1">
        <f t="shared" si="31"/>
        <v>249901</v>
      </c>
      <c r="K19" s="38">
        <f t="shared" si="32"/>
        <v>0.21612984690215126</v>
      </c>
      <c r="L19" s="37">
        <f>County!N1039</f>
        <v>439908</v>
      </c>
      <c r="M19" s="38">
        <f t="shared" si="33"/>
        <v>0.38045965678821436</v>
      </c>
      <c r="N19" s="73">
        <f>County!O1039</f>
        <v>689809</v>
      </c>
      <c r="O19" s="74">
        <f t="shared" si="3"/>
        <v>0.59658950369036556</v>
      </c>
      <c r="P19" s="73">
        <f>County!P1039</f>
        <v>0</v>
      </c>
      <c r="Q19" s="74">
        <f t="shared" si="4"/>
        <v>0</v>
      </c>
      <c r="R19" s="73">
        <f>County!Q1039</f>
        <v>20409</v>
      </c>
      <c r="S19" s="74">
        <f t="shared" si="5"/>
        <v>1.7650965964225853E-2</v>
      </c>
      <c r="T19" s="73">
        <f>County!R1039</f>
        <v>714</v>
      </c>
      <c r="U19" s="74">
        <f t="shared" si="6"/>
        <v>6.1751137725793816E-4</v>
      </c>
      <c r="V19" s="73">
        <f>County!S1039</f>
        <v>187</v>
      </c>
      <c r="W19" s="74">
        <f t="shared" si="7"/>
        <v>1.617291702342219E-4</v>
      </c>
      <c r="X19" s="73">
        <f>County!T1039</f>
        <v>0</v>
      </c>
      <c r="Y19" s="74">
        <f t="shared" si="8"/>
        <v>0</v>
      </c>
      <c r="Z19" s="73">
        <f>County!U1039</f>
        <v>0</v>
      </c>
      <c r="AA19" s="74">
        <f t="shared" si="9"/>
        <v>0</v>
      </c>
      <c r="AB19" s="73">
        <f>County!V1039</f>
        <v>0</v>
      </c>
      <c r="AC19" s="74">
        <f t="shared" si="10"/>
        <v>0</v>
      </c>
      <c r="AD19" s="73">
        <f>County!W1039</f>
        <v>48</v>
      </c>
      <c r="AE19" s="74">
        <f t="shared" si="11"/>
        <v>4.1513369899693321E-5</v>
      </c>
      <c r="AF19" s="73">
        <f>County!X1039</f>
        <v>95</v>
      </c>
      <c r="AG19" s="74">
        <f t="shared" si="12"/>
        <v>8.2161877926476365E-5</v>
      </c>
      <c r="AH19" s="37">
        <f>County!Y1039</f>
        <v>12</v>
      </c>
      <c r="AI19" s="38">
        <f t="shared" si="13"/>
        <v>1.037834247492333E-5</v>
      </c>
      <c r="AJ19" s="37">
        <f>County!Z1039</f>
        <v>58</v>
      </c>
      <c r="AK19" s="38">
        <f t="shared" si="14"/>
        <v>5.0161988628796093E-5</v>
      </c>
      <c r="AL19" s="37">
        <f>County!AA1039</f>
        <v>0</v>
      </c>
      <c r="AM19" s="38">
        <f t="shared" si="15"/>
        <v>0</v>
      </c>
      <c r="AN19" s="37">
        <f>County!AB1039</f>
        <v>0</v>
      </c>
      <c r="AO19" s="38">
        <f t="shared" si="16"/>
        <v>0</v>
      </c>
      <c r="AP19" s="37">
        <f>County!AC1039</f>
        <v>0</v>
      </c>
      <c r="AQ19" s="38">
        <f t="shared" si="17"/>
        <v>0</v>
      </c>
      <c r="AR19" s="37">
        <f>County!AD1039</f>
        <v>0</v>
      </c>
      <c r="AS19" s="38">
        <f t="shared" si="18"/>
        <v>0</v>
      </c>
      <c r="AT19" s="37">
        <f>County!AE1039</f>
        <v>0</v>
      </c>
      <c r="AU19" s="38">
        <f t="shared" si="19"/>
        <v>0</v>
      </c>
      <c r="AV19" s="37">
        <f>County!AF1039</f>
        <v>0</v>
      </c>
      <c r="AW19" s="38">
        <f t="shared" si="20"/>
        <v>0</v>
      </c>
      <c r="AX19" s="37">
        <f>County!AG1039</f>
        <v>0</v>
      </c>
      <c r="AY19" s="38">
        <f t="shared" si="20"/>
        <v>0</v>
      </c>
      <c r="AZ19" s="37">
        <f>County!AH1039</f>
        <v>19</v>
      </c>
      <c r="BA19" s="38">
        <f t="shared" si="21"/>
        <v>1.6432375585295271E-5</v>
      </c>
      <c r="BB19" s="37">
        <f>County!AI1039</f>
        <v>0</v>
      </c>
      <c r="BC19" s="38">
        <f t="shared" si="22"/>
        <v>0</v>
      </c>
      <c r="BD19" s="37">
        <f>County!AJ1039</f>
        <v>4</v>
      </c>
      <c r="BE19" s="38">
        <f t="shared" si="22"/>
        <v>3.4594474916411098E-6</v>
      </c>
      <c r="BF19" s="37">
        <f>County!AK1039</f>
        <v>0</v>
      </c>
      <c r="BG19" s="38">
        <f t="shared" si="23"/>
        <v>0</v>
      </c>
      <c r="BH19" s="37">
        <f>County!AL1039</f>
        <v>0</v>
      </c>
      <c r="BI19" s="38">
        <f t="shared" si="24"/>
        <v>0</v>
      </c>
      <c r="BJ19" s="37">
        <f>County!AM1039</f>
        <v>0</v>
      </c>
      <c r="BK19" s="38">
        <f t="shared" si="25"/>
        <v>0</v>
      </c>
      <c r="BL19" s="37">
        <f>County!AN1039</f>
        <v>0</v>
      </c>
      <c r="BM19" s="38">
        <f t="shared" si="26"/>
        <v>0</v>
      </c>
      <c r="BN19" s="37">
        <f>County!AO1039</f>
        <v>0</v>
      </c>
      <c r="BO19" s="38">
        <f t="shared" si="27"/>
        <v>0</v>
      </c>
      <c r="BP19" s="37">
        <f>County!AP1039</f>
        <v>4990</v>
      </c>
      <c r="BQ19" s="38">
        <f t="shared" si="28"/>
        <v>4.3156607458222848E-3</v>
      </c>
      <c r="BR19" s="37">
        <f>County!AQ1039</f>
        <v>1</v>
      </c>
      <c r="BS19" s="38">
        <f t="shared" si="29"/>
        <v>8.6486187291027745E-7</v>
      </c>
      <c r="BT19" s="59"/>
      <c r="BU19" s="34" t="str">
        <f t="shared" si="34"/>
        <v>Kansas</v>
      </c>
      <c r="BV19" s="34" t="s">
        <v>460</v>
      </c>
      <c r="BW19" s="34">
        <f t="shared" si="35"/>
        <v>6</v>
      </c>
      <c r="BX19" s="35">
        <f>RANK(R19,(L19:Q19,R19:Y19,AD19:AW19))</f>
        <v>3</v>
      </c>
      <c r="BY19" s="35">
        <f>RANK(T19,(L19:Q19,R19:Y19,AD19:AW19))</f>
        <v>4</v>
      </c>
      <c r="BZ19" s="35">
        <f>RANK(X19,(L19:Q19,R19:Y19,AD19:AW19))</f>
        <v>19</v>
      </c>
      <c r="CA19" s="35">
        <f>RANK(V19,(L19:Q19,R19:Y19,AD19:AW19))</f>
        <v>5</v>
      </c>
      <c r="CC19" s="34">
        <v>20</v>
      </c>
      <c r="CE19" s="37">
        <f>County!BK1039</f>
        <v>0</v>
      </c>
      <c r="CG19" s="34">
        <f t="shared" si="36"/>
        <v>6</v>
      </c>
      <c r="CH19" s="34">
        <v>0</v>
      </c>
    </row>
    <row r="20" spans="1:86" s="47" customFormat="1">
      <c r="A20" s="47" t="s">
        <v>2614</v>
      </c>
      <c r="B20" s="47">
        <v>8</v>
      </c>
      <c r="C20" s="50">
        <f t="shared" si="30"/>
        <v>1797212</v>
      </c>
      <c r="D20" s="49"/>
      <c r="E20" s="49">
        <v>8</v>
      </c>
      <c r="F20" s="49"/>
      <c r="G20" s="83">
        <f t="shared" si="0"/>
        <v>2</v>
      </c>
      <c r="H20" s="83">
        <f t="shared" si="1"/>
        <v>1</v>
      </c>
      <c r="I20" s="83" t="str">
        <f t="shared" si="2"/>
        <v>-</v>
      </c>
      <c r="J20" s="50">
        <f t="shared" si="31"/>
        <v>407820</v>
      </c>
      <c r="K20" s="51">
        <f t="shared" si="32"/>
        <v>0.22691813764875818</v>
      </c>
      <c r="L20" s="50">
        <f>County!N1161</f>
        <v>679370</v>
      </c>
      <c r="M20" s="51">
        <f t="shared" si="33"/>
        <v>0.37801327834445797</v>
      </c>
      <c r="N20" s="72">
        <f>County!O1161</f>
        <v>1087190</v>
      </c>
      <c r="O20" s="105">
        <f t="shared" si="3"/>
        <v>0.6049314159932162</v>
      </c>
      <c r="P20" s="72">
        <f>County!P1161</f>
        <v>0</v>
      </c>
      <c r="Q20" s="105">
        <f t="shared" si="4"/>
        <v>0</v>
      </c>
      <c r="R20" s="72">
        <f>County!Q1161</f>
        <v>17063</v>
      </c>
      <c r="S20" s="105">
        <f t="shared" si="5"/>
        <v>9.494149827621895E-3</v>
      </c>
      <c r="T20" s="72">
        <f>County!R1161</f>
        <v>6337</v>
      </c>
      <c r="U20" s="105">
        <f t="shared" si="6"/>
        <v>3.5260169640532113E-3</v>
      </c>
      <c r="V20" s="72">
        <f>County!S1161</f>
        <v>245</v>
      </c>
      <c r="W20" s="105">
        <f t="shared" si="7"/>
        <v>1.3632225914360688E-4</v>
      </c>
      <c r="X20" s="72">
        <f>County!T1161</f>
        <v>0</v>
      </c>
      <c r="Y20" s="105">
        <f t="shared" si="8"/>
        <v>0</v>
      </c>
      <c r="Z20" s="72">
        <f>County!U1161</f>
        <v>0</v>
      </c>
      <c r="AA20" s="105">
        <f t="shared" si="9"/>
        <v>0</v>
      </c>
      <c r="AB20" s="72">
        <f>County!V1161</f>
        <v>0</v>
      </c>
      <c r="AC20" s="105">
        <f t="shared" si="10"/>
        <v>0</v>
      </c>
      <c r="AD20" s="72">
        <f>County!W1161</f>
        <v>4</v>
      </c>
      <c r="AE20" s="105">
        <f t="shared" si="11"/>
        <v>2.2256695370384795E-6</v>
      </c>
      <c r="AF20" s="72">
        <f>County!X1161</f>
        <v>60</v>
      </c>
      <c r="AG20" s="105">
        <f t="shared" si="12"/>
        <v>3.3385043055577197E-5</v>
      </c>
      <c r="AH20" s="50">
        <f>County!Y1161</f>
        <v>30</v>
      </c>
      <c r="AI20" s="51">
        <f t="shared" si="13"/>
        <v>1.6692521527788598E-5</v>
      </c>
      <c r="AJ20" s="50">
        <f>County!Z1161</f>
        <v>0</v>
      </c>
      <c r="AK20" s="51">
        <f t="shared" si="14"/>
        <v>0</v>
      </c>
      <c r="AL20" s="50">
        <f>County!AA1161</f>
        <v>0</v>
      </c>
      <c r="AM20" s="51">
        <f t="shared" si="15"/>
        <v>0</v>
      </c>
      <c r="AN20" s="50">
        <f>County!AB1161</f>
        <v>0</v>
      </c>
      <c r="AO20" s="51">
        <f t="shared" si="16"/>
        <v>0</v>
      </c>
      <c r="AP20" s="50">
        <f>County!AC1161</f>
        <v>0</v>
      </c>
      <c r="AQ20" s="51">
        <f t="shared" si="17"/>
        <v>0</v>
      </c>
      <c r="AR20" s="50">
        <f>County!AD1161</f>
        <v>0</v>
      </c>
      <c r="AS20" s="51">
        <f t="shared" si="18"/>
        <v>0</v>
      </c>
      <c r="AT20" s="50">
        <f>County!AE1161</f>
        <v>0</v>
      </c>
      <c r="AU20" s="51">
        <f t="shared" si="19"/>
        <v>0</v>
      </c>
      <c r="AV20" s="50">
        <f>County!AF1161</f>
        <v>0</v>
      </c>
      <c r="AW20" s="51">
        <f t="shared" si="20"/>
        <v>0</v>
      </c>
      <c r="AX20" s="50">
        <f>County!AG1161</f>
        <v>4</v>
      </c>
      <c r="AY20" s="51">
        <f t="shared" si="20"/>
        <v>2.2256695370384795E-6</v>
      </c>
      <c r="AZ20" s="50">
        <f>County!AH1161</f>
        <v>0</v>
      </c>
      <c r="BA20" s="51">
        <f t="shared" si="21"/>
        <v>0</v>
      </c>
      <c r="BB20" s="50">
        <f>County!AI1161</f>
        <v>6872</v>
      </c>
      <c r="BC20" s="51">
        <f t="shared" si="22"/>
        <v>3.8237002646321081E-3</v>
      </c>
      <c r="BD20" s="50">
        <f>County!AJ1161</f>
        <v>0</v>
      </c>
      <c r="BE20" s="51">
        <f t="shared" si="22"/>
        <v>0</v>
      </c>
      <c r="BF20" s="50">
        <f>County!AK1161</f>
        <v>0</v>
      </c>
      <c r="BG20" s="51">
        <f t="shared" si="23"/>
        <v>0</v>
      </c>
      <c r="BH20" s="50">
        <f>County!AL1161</f>
        <v>0</v>
      </c>
      <c r="BI20" s="51">
        <f t="shared" si="24"/>
        <v>0</v>
      </c>
      <c r="BJ20" s="50">
        <f>County!AM1161</f>
        <v>37</v>
      </c>
      <c r="BK20" s="51">
        <f t="shared" si="25"/>
        <v>2.0587443217605935E-5</v>
      </c>
      <c r="BL20" s="50">
        <f>County!AN1161</f>
        <v>0</v>
      </c>
      <c r="BM20" s="51">
        <f t="shared" si="26"/>
        <v>0</v>
      </c>
      <c r="BN20" s="50">
        <f>County!AO1161</f>
        <v>0</v>
      </c>
      <c r="BO20" s="51">
        <f t="shared" si="27"/>
        <v>0</v>
      </c>
      <c r="BP20" s="50">
        <f>County!AP1161</f>
        <v>0</v>
      </c>
      <c r="BQ20" s="51">
        <f t="shared" si="28"/>
        <v>0</v>
      </c>
      <c r="BR20" s="50">
        <f>County!AQ1161</f>
        <v>0</v>
      </c>
      <c r="BS20" s="51">
        <f t="shared" si="29"/>
        <v>0</v>
      </c>
      <c r="BT20" s="58"/>
      <c r="BU20" s="47" t="str">
        <f t="shared" si="34"/>
        <v>Kentucky</v>
      </c>
      <c r="BV20" s="47" t="s">
        <v>1017</v>
      </c>
      <c r="BW20" s="47">
        <f t="shared" si="35"/>
        <v>8</v>
      </c>
      <c r="BX20" s="48">
        <f>RANK(R20,(L20:Q20,R20:Y20,AD20:AW20))</f>
        <v>3</v>
      </c>
      <c r="BY20" s="48">
        <f>RANK(T20,(L20:Q20,R20:Y20,AD20:AW20))</f>
        <v>4</v>
      </c>
      <c r="BZ20" s="48">
        <f>RANK(X20,(L20:Q20,R20:Y20,AD20:AW20))</f>
        <v>17</v>
      </c>
      <c r="CA20" s="48">
        <f>RANK(V20,(L20:Q20,R20:Y20,AD20:AW20))</f>
        <v>5</v>
      </c>
      <c r="CC20" s="47">
        <v>21</v>
      </c>
      <c r="CE20" s="50">
        <f>County!BK1161</f>
        <v>0</v>
      </c>
      <c r="CG20" s="47">
        <f t="shared" si="36"/>
        <v>8</v>
      </c>
      <c r="CH20" s="47">
        <v>0</v>
      </c>
    </row>
    <row r="21" spans="1:86" s="34" customFormat="1">
      <c r="A21" s="34" t="s">
        <v>2465</v>
      </c>
      <c r="B21" s="34">
        <v>8</v>
      </c>
      <c r="C21" s="37">
        <f t="shared" si="30"/>
        <v>1994065</v>
      </c>
      <c r="D21" s="36"/>
      <c r="E21" s="36">
        <v>8</v>
      </c>
      <c r="F21" s="36"/>
      <c r="G21" s="84">
        <f t="shared" si="0"/>
        <v>2</v>
      </c>
      <c r="H21" s="84">
        <f t="shared" si="1"/>
        <v>1</v>
      </c>
      <c r="I21" s="84" t="str">
        <f t="shared" si="2"/>
        <v>-</v>
      </c>
      <c r="J21" s="1">
        <f t="shared" si="31"/>
        <v>343121</v>
      </c>
      <c r="K21" s="38">
        <f t="shared" si="32"/>
        <v>0.17207112105172098</v>
      </c>
      <c r="L21" s="37">
        <f>County!N1227</f>
        <v>809141</v>
      </c>
      <c r="M21" s="38">
        <f t="shared" si="33"/>
        <v>0.40577463623302151</v>
      </c>
      <c r="N21" s="73">
        <f>County!O1227</f>
        <v>1152262</v>
      </c>
      <c r="O21" s="74">
        <f t="shared" si="3"/>
        <v>0.57784575728474252</v>
      </c>
      <c r="P21" s="73">
        <f>County!P1227</f>
        <v>0</v>
      </c>
      <c r="Q21" s="74">
        <f t="shared" si="4"/>
        <v>0</v>
      </c>
      <c r="R21" s="73">
        <f>County!Q1227</f>
        <v>18157</v>
      </c>
      <c r="S21" s="74">
        <f t="shared" si="5"/>
        <v>9.1055206324768753E-3</v>
      </c>
      <c r="T21" s="73">
        <f>County!R1227</f>
        <v>6978</v>
      </c>
      <c r="U21" s="74">
        <f t="shared" si="6"/>
        <v>3.4993844232760717E-3</v>
      </c>
      <c r="V21" s="73">
        <f>County!S1227</f>
        <v>2508</v>
      </c>
      <c r="W21" s="74">
        <f t="shared" si="7"/>
        <v>1.2577323206615632E-3</v>
      </c>
      <c r="X21" s="73">
        <f>County!T1227</f>
        <v>389</v>
      </c>
      <c r="Y21" s="74">
        <f t="shared" si="8"/>
        <v>1.9507889662573688E-4</v>
      </c>
      <c r="Z21" s="73">
        <f>County!U1227</f>
        <v>0</v>
      </c>
      <c r="AA21" s="74">
        <f t="shared" si="9"/>
        <v>0</v>
      </c>
      <c r="AB21" s="73">
        <f>County!V1227</f>
        <v>622</v>
      </c>
      <c r="AC21" s="74">
        <f t="shared" si="10"/>
        <v>3.1192563933472579E-4</v>
      </c>
      <c r="AD21" s="73">
        <f>County!W1227</f>
        <v>0</v>
      </c>
      <c r="AE21" s="74">
        <f t="shared" si="11"/>
        <v>0</v>
      </c>
      <c r="AF21" s="73">
        <f>County!X1227</f>
        <v>1368</v>
      </c>
      <c r="AG21" s="74">
        <f t="shared" si="12"/>
        <v>6.8603581126994357E-4</v>
      </c>
      <c r="AH21" s="37">
        <f>County!Y1227</f>
        <v>0</v>
      </c>
      <c r="AI21" s="38">
        <f t="shared" si="13"/>
        <v>0</v>
      </c>
      <c r="AJ21" s="37">
        <f>County!Z1227</f>
        <v>0</v>
      </c>
      <c r="AK21" s="38">
        <f t="shared" si="14"/>
        <v>0</v>
      </c>
      <c r="AL21" s="37">
        <f>County!AA1227</f>
        <v>0</v>
      </c>
      <c r="AM21" s="38">
        <f t="shared" si="15"/>
        <v>0</v>
      </c>
      <c r="AN21" s="37">
        <f>County!AB1227</f>
        <v>0</v>
      </c>
      <c r="AO21" s="38">
        <f t="shared" si="16"/>
        <v>0</v>
      </c>
      <c r="AP21" s="37">
        <f>County!AC1227</f>
        <v>0</v>
      </c>
      <c r="AQ21" s="38">
        <f t="shared" si="17"/>
        <v>0</v>
      </c>
      <c r="AR21" s="37">
        <f>County!AD1227</f>
        <v>0</v>
      </c>
      <c r="AS21" s="38">
        <f t="shared" si="18"/>
        <v>0</v>
      </c>
      <c r="AT21" s="37">
        <f>County!AE1227</f>
        <v>518</v>
      </c>
      <c r="AU21" s="38">
        <f t="shared" si="19"/>
        <v>2.5977087005689382E-4</v>
      </c>
      <c r="AV21" s="37">
        <f>County!AF1227</f>
        <v>0</v>
      </c>
      <c r="AW21" s="38">
        <f t="shared" si="20"/>
        <v>0</v>
      </c>
      <c r="AX21" s="37">
        <f>County!AG1227</f>
        <v>355</v>
      </c>
      <c r="AY21" s="38">
        <f t="shared" si="20"/>
        <v>1.7802829897721489E-4</v>
      </c>
      <c r="AZ21" s="37">
        <f>County!AH1227</f>
        <v>0</v>
      </c>
      <c r="BA21" s="38">
        <f t="shared" si="21"/>
        <v>0</v>
      </c>
      <c r="BB21" s="37">
        <f>County!AI1227</f>
        <v>0</v>
      </c>
      <c r="BC21" s="38">
        <f t="shared" si="22"/>
        <v>0</v>
      </c>
      <c r="BD21" s="37">
        <f>County!AJ1227</f>
        <v>0</v>
      </c>
      <c r="BE21" s="38">
        <f t="shared" si="22"/>
        <v>0</v>
      </c>
      <c r="BF21" s="37">
        <f>County!AK1227</f>
        <v>0</v>
      </c>
      <c r="BG21" s="38">
        <f t="shared" si="23"/>
        <v>0</v>
      </c>
      <c r="BH21" s="37">
        <f>County!AL1227</f>
        <v>1767</v>
      </c>
      <c r="BI21" s="38">
        <f t="shared" si="24"/>
        <v>8.8612958955701046E-4</v>
      </c>
      <c r="BJ21" s="37">
        <f>County!AM1227</f>
        <v>0</v>
      </c>
      <c r="BK21" s="38">
        <f t="shared" si="25"/>
        <v>0</v>
      </c>
      <c r="BL21" s="37">
        <f>County!AN1227</f>
        <v>0</v>
      </c>
      <c r="BM21" s="38">
        <f t="shared" si="26"/>
        <v>0</v>
      </c>
      <c r="BN21" s="37">
        <f>County!AO1227</f>
        <v>0</v>
      </c>
      <c r="BO21" s="38">
        <f t="shared" si="27"/>
        <v>0</v>
      </c>
      <c r="BP21" s="37">
        <f>County!AP1227</f>
        <v>0</v>
      </c>
      <c r="BQ21" s="38">
        <f t="shared" si="28"/>
        <v>0</v>
      </c>
      <c r="BR21" s="37">
        <f>County!AQ1227</f>
        <v>0</v>
      </c>
      <c r="BS21" s="38">
        <f t="shared" si="29"/>
        <v>0</v>
      </c>
      <c r="BT21" s="59"/>
      <c r="BU21" s="34" t="str">
        <f t="shared" si="34"/>
        <v>Louisiana</v>
      </c>
      <c r="BV21" s="34" t="s">
        <v>323</v>
      </c>
      <c r="BW21" s="34">
        <f t="shared" si="35"/>
        <v>8</v>
      </c>
      <c r="BX21" s="35">
        <f>RANK(R21,(L21:Q21,R21:Y21,AD21:AW21))</f>
        <v>3</v>
      </c>
      <c r="BY21" s="35">
        <f>RANK(T21,(L21:Q21,R21:Y21,AD21:AW21))</f>
        <v>4</v>
      </c>
      <c r="BZ21" s="35">
        <f>RANK(X21,(L21:Q21,R21:Y21,AD21:AW21))</f>
        <v>8</v>
      </c>
      <c r="CA21" s="35">
        <f>RANK(V21,(L21:Q21,R21:Y21,AD21:AW21))</f>
        <v>5</v>
      </c>
      <c r="CC21" s="34">
        <v>22</v>
      </c>
      <c r="CE21" s="37">
        <f>County!BK1227</f>
        <v>0</v>
      </c>
      <c r="CG21" s="34">
        <f t="shared" si="36"/>
        <v>8</v>
      </c>
      <c r="CH21" s="34">
        <v>0</v>
      </c>
    </row>
    <row r="22" spans="1:86" s="47" customFormat="1">
      <c r="A22" s="47" t="s">
        <v>3203</v>
      </c>
      <c r="B22" s="47">
        <v>4</v>
      </c>
      <c r="C22" s="50">
        <f t="shared" si="30"/>
        <v>713180</v>
      </c>
      <c r="D22" s="49">
        <v>4</v>
      </c>
      <c r="E22" s="49"/>
      <c r="F22" s="49"/>
      <c r="G22" s="83">
        <f t="shared" si="0"/>
        <v>1</v>
      </c>
      <c r="H22" s="83">
        <f t="shared" si="1"/>
        <v>2</v>
      </c>
      <c r="I22" s="83" t="str">
        <f t="shared" si="2"/>
        <v>-</v>
      </c>
      <c r="J22" s="50">
        <f t="shared" si="31"/>
        <v>109030</v>
      </c>
      <c r="K22" s="51">
        <f t="shared" si="32"/>
        <v>0.15287865615973528</v>
      </c>
      <c r="L22" s="50">
        <f>County!N1246</f>
        <v>401306</v>
      </c>
      <c r="M22" s="51">
        <f t="shared" si="33"/>
        <v>0.56269945876216387</v>
      </c>
      <c r="N22" s="72">
        <f>County!O1246</f>
        <v>292276</v>
      </c>
      <c r="O22" s="105">
        <f t="shared" si="3"/>
        <v>0.40982080260242854</v>
      </c>
      <c r="P22" s="72">
        <f>County!P1246</f>
        <v>0</v>
      </c>
      <c r="Q22" s="105">
        <f t="shared" si="4"/>
        <v>0</v>
      </c>
      <c r="R22" s="72">
        <f>County!Q1246</f>
        <v>9352</v>
      </c>
      <c r="S22" s="105">
        <f t="shared" si="5"/>
        <v>1.3113099077371772E-2</v>
      </c>
      <c r="T22" s="72">
        <f>County!R1246</f>
        <v>8119</v>
      </c>
      <c r="U22" s="105">
        <f t="shared" si="6"/>
        <v>1.1384222776858577E-2</v>
      </c>
      <c r="V22" s="72">
        <f>County!S1246</f>
        <v>0</v>
      </c>
      <c r="W22" s="105">
        <f t="shared" si="7"/>
        <v>0</v>
      </c>
      <c r="X22" s="72">
        <f>County!T1246</f>
        <v>0</v>
      </c>
      <c r="Y22" s="105">
        <f t="shared" si="8"/>
        <v>0</v>
      </c>
      <c r="Z22" s="72">
        <f>County!U1246</f>
        <v>0</v>
      </c>
      <c r="AA22" s="105">
        <f t="shared" si="9"/>
        <v>0</v>
      </c>
      <c r="AB22" s="72">
        <f>County!V1246</f>
        <v>0</v>
      </c>
      <c r="AC22" s="105">
        <f t="shared" si="10"/>
        <v>0</v>
      </c>
      <c r="AD22" s="72">
        <f>County!W1246</f>
        <v>2035</v>
      </c>
      <c r="AE22" s="105">
        <f t="shared" si="11"/>
        <v>2.8534170896547858E-3</v>
      </c>
      <c r="AF22" s="72">
        <f>County!X1246</f>
        <v>62</v>
      </c>
      <c r="AG22" s="105">
        <f t="shared" si="12"/>
        <v>8.6934574721669145E-5</v>
      </c>
      <c r="AH22" s="50">
        <f>County!Y1246</f>
        <v>0</v>
      </c>
      <c r="AI22" s="51">
        <f t="shared" si="13"/>
        <v>0</v>
      </c>
      <c r="AJ22" s="50">
        <f>County!Z1246</f>
        <v>0</v>
      </c>
      <c r="AK22" s="51">
        <f t="shared" si="14"/>
        <v>0</v>
      </c>
      <c r="AL22" s="50">
        <f>County!AA1246</f>
        <v>0</v>
      </c>
      <c r="AM22" s="51">
        <f t="shared" si="15"/>
        <v>0</v>
      </c>
      <c r="AN22" s="50">
        <f>County!AB1246</f>
        <v>0</v>
      </c>
      <c r="AO22" s="51">
        <f t="shared" si="16"/>
        <v>0</v>
      </c>
      <c r="AP22" s="50">
        <f>County!AC1246</f>
        <v>0</v>
      </c>
      <c r="AQ22" s="51">
        <f t="shared" si="17"/>
        <v>0</v>
      </c>
      <c r="AR22" s="50">
        <f>County!AD1246</f>
        <v>0</v>
      </c>
      <c r="AS22" s="51">
        <f t="shared" si="18"/>
        <v>0</v>
      </c>
      <c r="AT22" s="50">
        <f>County!AE1246</f>
        <v>0</v>
      </c>
      <c r="AU22" s="51">
        <f t="shared" si="19"/>
        <v>0</v>
      </c>
      <c r="AV22" s="50">
        <f>County!AF1246</f>
        <v>0</v>
      </c>
      <c r="AW22" s="51">
        <f t="shared" si="20"/>
        <v>0</v>
      </c>
      <c r="AX22" s="50">
        <f>County!AG1246</f>
        <v>0</v>
      </c>
      <c r="AY22" s="51">
        <f t="shared" si="20"/>
        <v>0</v>
      </c>
      <c r="AZ22" s="50">
        <f>County!AH1246</f>
        <v>0</v>
      </c>
      <c r="BA22" s="51">
        <f t="shared" si="21"/>
        <v>0</v>
      </c>
      <c r="BB22" s="50">
        <f>County!AI1246</f>
        <v>0</v>
      </c>
      <c r="BC22" s="51">
        <f t="shared" si="22"/>
        <v>0</v>
      </c>
      <c r="BD22" s="50">
        <f>County!AJ1246</f>
        <v>30</v>
      </c>
      <c r="BE22" s="51">
        <f t="shared" si="22"/>
        <v>4.2065116800807651E-5</v>
      </c>
      <c r="BF22" s="50">
        <f>County!AK1246</f>
        <v>0</v>
      </c>
      <c r="BG22" s="51">
        <f t="shared" si="23"/>
        <v>0</v>
      </c>
      <c r="BH22" s="50">
        <f>County!AL1246</f>
        <v>0</v>
      </c>
      <c r="BI22" s="51">
        <f t="shared" si="24"/>
        <v>0</v>
      </c>
      <c r="BJ22" s="50">
        <f>County!AM1246</f>
        <v>0</v>
      </c>
      <c r="BK22" s="51">
        <f t="shared" si="25"/>
        <v>0</v>
      </c>
      <c r="BL22" s="50">
        <f>County!AN1246</f>
        <v>0</v>
      </c>
      <c r="BM22" s="51">
        <f t="shared" si="26"/>
        <v>0</v>
      </c>
      <c r="BN22" s="50">
        <f>County!AO1246</f>
        <v>0</v>
      </c>
      <c r="BO22" s="51">
        <f t="shared" si="27"/>
        <v>0</v>
      </c>
      <c r="BP22" s="50">
        <f>County!AP1246</f>
        <v>0</v>
      </c>
      <c r="BQ22" s="51">
        <f t="shared" si="28"/>
        <v>0</v>
      </c>
      <c r="BR22" s="50">
        <f>County!AQ1246</f>
        <v>0</v>
      </c>
      <c r="BS22" s="51">
        <f t="shared" si="29"/>
        <v>0</v>
      </c>
      <c r="BT22" s="58"/>
      <c r="BU22" s="47" t="str">
        <f t="shared" si="34"/>
        <v>Maine</v>
      </c>
      <c r="BV22" s="47" t="s">
        <v>1706</v>
      </c>
      <c r="BW22" s="47">
        <f t="shared" si="35"/>
        <v>4</v>
      </c>
      <c r="BX22" s="48">
        <f>RANK(R22,(L22:Q22,R22:Y22,AD22:AW22))</f>
        <v>3</v>
      </c>
      <c r="BY22" s="48">
        <f>RANK(T22,(L22:Q22,R22:Y22,AD22:AW22))</f>
        <v>4</v>
      </c>
      <c r="BZ22" s="48">
        <f>RANK(X22,(L22:Q22,R22:Y22,AD22:AW22))</f>
        <v>13</v>
      </c>
      <c r="CA22" s="48">
        <f>RANK(V22,(L22:Q22,R22:Y22,AD22:AW22))</f>
        <v>13</v>
      </c>
      <c r="CC22" s="47">
        <v>23</v>
      </c>
      <c r="CE22" s="50">
        <f>County!BK1246</f>
        <v>11578</v>
      </c>
      <c r="CG22" s="47">
        <f t="shared" si="36"/>
        <v>4</v>
      </c>
      <c r="CH22" s="47">
        <v>7</v>
      </c>
    </row>
    <row r="23" spans="1:86" s="34" customFormat="1">
      <c r="A23" s="34" t="s">
        <v>2555</v>
      </c>
      <c r="B23" s="34">
        <v>10</v>
      </c>
      <c r="C23" s="37">
        <f t="shared" si="30"/>
        <v>2707327</v>
      </c>
      <c r="D23" s="36">
        <v>10</v>
      </c>
      <c r="E23" s="36"/>
      <c r="F23" s="36"/>
      <c r="G23" s="84">
        <f t="shared" si="0"/>
        <v>1</v>
      </c>
      <c r="H23" s="84">
        <f t="shared" si="1"/>
        <v>2</v>
      </c>
      <c r="I23" s="84" t="str">
        <f t="shared" si="2"/>
        <v>-</v>
      </c>
      <c r="J23" s="1">
        <f t="shared" si="31"/>
        <v>705975</v>
      </c>
      <c r="K23" s="38">
        <f t="shared" si="32"/>
        <v>0.26076458440373107</v>
      </c>
      <c r="L23" s="37">
        <f>County!N1272</f>
        <v>1677844</v>
      </c>
      <c r="M23" s="38">
        <f t="shared" si="33"/>
        <v>0.61974190779318494</v>
      </c>
      <c r="N23" s="73">
        <f>County!O1272</f>
        <v>971869</v>
      </c>
      <c r="O23" s="74">
        <f t="shared" si="3"/>
        <v>0.35897732338945387</v>
      </c>
      <c r="P23" s="73">
        <f>County!P1272</f>
        <v>0</v>
      </c>
      <c r="Q23" s="74">
        <f t="shared" si="4"/>
        <v>0</v>
      </c>
      <c r="R23" s="73">
        <f>County!Q1272</f>
        <v>30195</v>
      </c>
      <c r="S23" s="74">
        <f t="shared" si="5"/>
        <v>1.1153067213528324E-2</v>
      </c>
      <c r="T23" s="73">
        <f>County!R1272</f>
        <v>17110</v>
      </c>
      <c r="U23" s="74">
        <f t="shared" si="6"/>
        <v>6.319886736991874E-3</v>
      </c>
      <c r="V23" s="73">
        <f>County!S1272</f>
        <v>418</v>
      </c>
      <c r="W23" s="74">
        <f t="shared" si="7"/>
        <v>1.5439583027835205E-4</v>
      </c>
      <c r="X23" s="73">
        <f>County!T1272</f>
        <v>0</v>
      </c>
      <c r="Y23" s="74">
        <f t="shared" si="8"/>
        <v>0</v>
      </c>
      <c r="Z23" s="73">
        <f>County!U1272</f>
        <v>0</v>
      </c>
      <c r="AA23" s="74">
        <f t="shared" si="9"/>
        <v>0</v>
      </c>
      <c r="AB23" s="73">
        <f>County!V1272</f>
        <v>0</v>
      </c>
      <c r="AC23" s="74">
        <f t="shared" si="10"/>
        <v>0</v>
      </c>
      <c r="AD23" s="73">
        <f>County!W1272</f>
        <v>9555</v>
      </c>
      <c r="AE23" s="74">
        <f t="shared" si="11"/>
        <v>3.5293113835159181E-3</v>
      </c>
      <c r="AF23" s="73">
        <f>County!X1272</f>
        <v>204</v>
      </c>
      <c r="AG23" s="74">
        <f t="shared" si="12"/>
        <v>7.5351075064076121E-5</v>
      </c>
      <c r="AH23" s="37">
        <f>County!Y1272</f>
        <v>0</v>
      </c>
      <c r="AI23" s="38">
        <f t="shared" si="13"/>
        <v>0</v>
      </c>
      <c r="AJ23" s="37">
        <f>County!Z1272</f>
        <v>64</v>
      </c>
      <c r="AK23" s="38">
        <f t="shared" si="14"/>
        <v>2.3639552961278781E-5</v>
      </c>
      <c r="AL23" s="37">
        <f>County!AA1272</f>
        <v>0</v>
      </c>
      <c r="AM23" s="38">
        <f t="shared" si="15"/>
        <v>0</v>
      </c>
      <c r="AN23" s="37">
        <f>County!AB1272</f>
        <v>0</v>
      </c>
      <c r="AO23" s="38">
        <f t="shared" si="16"/>
        <v>0</v>
      </c>
      <c r="AP23" s="37">
        <f>County!AC1272</f>
        <v>1</v>
      </c>
      <c r="AQ23" s="38">
        <f t="shared" si="17"/>
        <v>3.6936801501998096E-7</v>
      </c>
      <c r="AR23" s="37">
        <f>County!AD1272</f>
        <v>26</v>
      </c>
      <c r="AS23" s="38">
        <f t="shared" si="18"/>
        <v>9.6035683905195054E-6</v>
      </c>
      <c r="AT23" s="37">
        <f>County!AE1272</f>
        <v>0</v>
      </c>
      <c r="AU23" s="38">
        <f t="shared" si="19"/>
        <v>0</v>
      </c>
      <c r="AV23" s="37">
        <f>County!AF1272</f>
        <v>0</v>
      </c>
      <c r="AW23" s="38">
        <f t="shared" si="20"/>
        <v>0</v>
      </c>
      <c r="AX23" s="37">
        <f>County!AG1272</f>
        <v>0</v>
      </c>
      <c r="AY23" s="38">
        <f t="shared" si="20"/>
        <v>0</v>
      </c>
      <c r="AZ23" s="37">
        <f>County!AH1272</f>
        <v>19</v>
      </c>
      <c r="BA23" s="38">
        <f t="shared" si="21"/>
        <v>7.0179922853796379E-6</v>
      </c>
      <c r="BB23" s="37">
        <f>County!AI1272</f>
        <v>0</v>
      </c>
      <c r="BC23" s="38">
        <f t="shared" si="22"/>
        <v>0</v>
      </c>
      <c r="BD23" s="37">
        <f>County!AJ1272</f>
        <v>7</v>
      </c>
      <c r="BE23" s="38">
        <f t="shared" si="22"/>
        <v>2.5855761051398666E-6</v>
      </c>
      <c r="BF23" s="37">
        <f>County!AK1272</f>
        <v>0</v>
      </c>
      <c r="BG23" s="38">
        <f t="shared" si="23"/>
        <v>0</v>
      </c>
      <c r="BH23" s="37">
        <f>County!AL1272</f>
        <v>0</v>
      </c>
      <c r="BI23" s="38">
        <f t="shared" si="24"/>
        <v>0</v>
      </c>
      <c r="BJ23" s="37">
        <f>County!AM1272</f>
        <v>15</v>
      </c>
      <c r="BK23" s="38">
        <f t="shared" si="25"/>
        <v>5.5405202252997147E-6</v>
      </c>
      <c r="BL23" s="37">
        <f>County!AN1272</f>
        <v>0</v>
      </c>
      <c r="BM23" s="38">
        <f t="shared" si="26"/>
        <v>0</v>
      </c>
      <c r="BN23" s="37">
        <f>County!AO1272</f>
        <v>0</v>
      </c>
      <c r="BO23" s="38">
        <f t="shared" si="27"/>
        <v>0</v>
      </c>
      <c r="BP23" s="37">
        <f>County!AP1272</f>
        <v>0</v>
      </c>
      <c r="BQ23" s="38">
        <f t="shared" si="28"/>
        <v>0</v>
      </c>
      <c r="BR23" s="37">
        <f>County!AQ1272</f>
        <v>0</v>
      </c>
      <c r="BS23" s="38">
        <f t="shared" si="29"/>
        <v>0</v>
      </c>
      <c r="BT23" s="59"/>
      <c r="BU23" s="34" t="str">
        <f t="shared" si="34"/>
        <v>Maryland</v>
      </c>
      <c r="BV23" s="34" t="s">
        <v>3132</v>
      </c>
      <c r="BW23" s="34">
        <f t="shared" si="35"/>
        <v>10</v>
      </c>
      <c r="BX23" s="35">
        <f>RANK(R23,(L23:Q23,R23:Y23,AD23:AW23))</f>
        <v>3</v>
      </c>
      <c r="BY23" s="35">
        <f>RANK(T23,(L23:Q23,R23:Y23,AD23:AW23))</f>
        <v>4</v>
      </c>
      <c r="BZ23" s="35">
        <f>RANK(X23,(L23:Q23,R23:Y23,AD23:AW23))</f>
        <v>21</v>
      </c>
      <c r="CA23" s="35">
        <f>RANK(V23,(L23:Q23,R23:Y23,AD23:AW23))</f>
        <v>6</v>
      </c>
      <c r="CC23" s="34">
        <v>24</v>
      </c>
      <c r="CE23" s="37">
        <f>County!BK1272</f>
        <v>0</v>
      </c>
      <c r="CG23" s="34">
        <f t="shared" si="36"/>
        <v>10</v>
      </c>
      <c r="CH23" s="34">
        <v>0</v>
      </c>
    </row>
    <row r="24" spans="1:86" s="47" customFormat="1">
      <c r="A24" s="47" t="s">
        <v>2493</v>
      </c>
      <c r="B24" s="47">
        <v>11</v>
      </c>
      <c r="C24" s="50">
        <f t="shared" si="30"/>
        <v>3167767</v>
      </c>
      <c r="D24" s="49">
        <v>11</v>
      </c>
      <c r="E24" s="49"/>
      <c r="F24" s="49"/>
      <c r="G24" s="83">
        <f t="shared" si="0"/>
        <v>1</v>
      </c>
      <c r="H24" s="83">
        <f t="shared" si="1"/>
        <v>2</v>
      </c>
      <c r="I24" s="83" t="str">
        <f t="shared" si="2"/>
        <v>-</v>
      </c>
      <c r="J24" s="50">
        <f t="shared" si="31"/>
        <v>732976</v>
      </c>
      <c r="K24" s="51">
        <f t="shared" si="32"/>
        <v>0.23138570481983051</v>
      </c>
      <c r="L24" s="50">
        <f>County!N1288</f>
        <v>1921290</v>
      </c>
      <c r="M24" s="51">
        <f t="shared" si="33"/>
        <v>0.60651241079283924</v>
      </c>
      <c r="N24" s="72">
        <f>County!O1288</f>
        <v>1188314</v>
      </c>
      <c r="O24" s="105">
        <f t="shared" si="3"/>
        <v>0.37512670597300873</v>
      </c>
      <c r="P24" s="72">
        <f>County!P1288</f>
        <v>0</v>
      </c>
      <c r="Q24" s="105">
        <f t="shared" si="4"/>
        <v>0</v>
      </c>
      <c r="R24" s="72">
        <f>County!Q1288</f>
        <v>30920</v>
      </c>
      <c r="S24" s="105">
        <f t="shared" si="5"/>
        <v>9.760818898612177E-3</v>
      </c>
      <c r="T24" s="72">
        <f>County!R1288</f>
        <v>20691</v>
      </c>
      <c r="U24" s="105">
        <f t="shared" si="6"/>
        <v>6.5317303955751797E-3</v>
      </c>
      <c r="V24" s="72">
        <f>County!S1288</f>
        <v>0</v>
      </c>
      <c r="W24" s="105">
        <f t="shared" si="7"/>
        <v>0</v>
      </c>
      <c r="X24" s="72">
        <f>County!T1288</f>
        <v>0</v>
      </c>
      <c r="Y24" s="105">
        <f t="shared" si="8"/>
        <v>0</v>
      </c>
      <c r="Z24" s="72">
        <f>County!U1288</f>
        <v>0</v>
      </c>
      <c r="AA24" s="105">
        <f t="shared" si="9"/>
        <v>0</v>
      </c>
      <c r="AB24" s="72">
        <f>County!V1288</f>
        <v>0</v>
      </c>
      <c r="AC24" s="105">
        <f t="shared" si="10"/>
        <v>0</v>
      </c>
      <c r="AD24" s="72">
        <f>County!W1288</f>
        <v>6552</v>
      </c>
      <c r="AE24" s="105">
        <f t="shared" si="11"/>
        <v>2.0683339399646503E-3</v>
      </c>
      <c r="AF24" s="72">
        <f>County!X1288</f>
        <v>0</v>
      </c>
      <c r="AG24" s="105">
        <f t="shared" si="12"/>
        <v>0</v>
      </c>
      <c r="AH24" s="50">
        <f>County!Y1288</f>
        <v>0</v>
      </c>
      <c r="AI24" s="51">
        <f t="shared" si="13"/>
        <v>0</v>
      </c>
      <c r="AJ24" s="50">
        <f>County!Z1288</f>
        <v>0</v>
      </c>
      <c r="AK24" s="51">
        <f t="shared" si="14"/>
        <v>0</v>
      </c>
      <c r="AL24" s="50">
        <f>County!AA1288</f>
        <v>0</v>
      </c>
      <c r="AM24" s="51">
        <f t="shared" si="15"/>
        <v>0</v>
      </c>
      <c r="AN24" s="50">
        <f>County!AB1288</f>
        <v>0</v>
      </c>
      <c r="AO24" s="51">
        <f t="shared" si="16"/>
        <v>0</v>
      </c>
      <c r="AP24" s="50">
        <f>County!AC1288</f>
        <v>0</v>
      </c>
      <c r="AQ24" s="51">
        <f t="shared" si="17"/>
        <v>0</v>
      </c>
      <c r="AR24" s="50">
        <f>County!AD1288</f>
        <v>0</v>
      </c>
      <c r="AS24" s="51">
        <f t="shared" si="18"/>
        <v>0</v>
      </c>
      <c r="AT24" s="50">
        <f>County!AE1288</f>
        <v>0</v>
      </c>
      <c r="AU24" s="51">
        <f t="shared" si="19"/>
        <v>0</v>
      </c>
      <c r="AV24" s="50">
        <f>County!AF1288</f>
        <v>0</v>
      </c>
      <c r="AW24" s="51">
        <f t="shared" si="20"/>
        <v>0</v>
      </c>
      <c r="AX24" s="50">
        <f>County!AG1288</f>
        <v>0</v>
      </c>
      <c r="AY24" s="51">
        <f t="shared" si="20"/>
        <v>0</v>
      </c>
      <c r="AZ24" s="50">
        <f>County!AH1288</f>
        <v>0</v>
      </c>
      <c r="BA24" s="51">
        <f t="shared" si="21"/>
        <v>0</v>
      </c>
      <c r="BB24" s="50">
        <f>County!AI1288</f>
        <v>0</v>
      </c>
      <c r="BC24" s="51">
        <f t="shared" si="22"/>
        <v>0</v>
      </c>
      <c r="BD24" s="50">
        <f>County!AJ1288</f>
        <v>0</v>
      </c>
      <c r="BE24" s="51">
        <f t="shared" si="22"/>
        <v>0</v>
      </c>
      <c r="BF24" s="50">
        <f>County!AK1288</f>
        <v>0</v>
      </c>
      <c r="BG24" s="51">
        <f t="shared" si="23"/>
        <v>0</v>
      </c>
      <c r="BH24" s="50">
        <f>County!AL1288</f>
        <v>0</v>
      </c>
      <c r="BI24" s="51">
        <f t="shared" si="24"/>
        <v>0</v>
      </c>
      <c r="BJ24" s="50">
        <f>County!AM1288</f>
        <v>0</v>
      </c>
      <c r="BK24" s="51">
        <f t="shared" si="25"/>
        <v>0</v>
      </c>
      <c r="BL24" s="50">
        <f>County!AN1288</f>
        <v>0</v>
      </c>
      <c r="BM24" s="51">
        <f t="shared" si="26"/>
        <v>0</v>
      </c>
      <c r="BN24" s="50">
        <f>County!AO1288</f>
        <v>0</v>
      </c>
      <c r="BO24" s="51">
        <f t="shared" si="27"/>
        <v>0</v>
      </c>
      <c r="BP24" s="50">
        <f>County!AP1288</f>
        <v>0</v>
      </c>
      <c r="BQ24" s="51">
        <f t="shared" si="28"/>
        <v>0</v>
      </c>
      <c r="BR24" s="50">
        <f>County!AQ1288</f>
        <v>0</v>
      </c>
      <c r="BS24" s="51">
        <f t="shared" si="29"/>
        <v>0</v>
      </c>
      <c r="BT24" s="58"/>
      <c r="BU24" s="47" t="str">
        <f t="shared" si="34"/>
        <v>Massachusetts</v>
      </c>
      <c r="BV24" s="47" t="s">
        <v>1328</v>
      </c>
      <c r="BW24" s="47">
        <f t="shared" si="35"/>
        <v>11</v>
      </c>
      <c r="BX24" s="48">
        <f>RANK(R24,(L24:Q24,R24:Y24,AD24:AW24))</f>
        <v>3</v>
      </c>
      <c r="BY24" s="48">
        <f>RANK(T24,(L24:Q24,R24:Y24,AD24:AW24))</f>
        <v>4</v>
      </c>
      <c r="BZ24" s="48">
        <f>RANK(X24,(L24:Q24,R24:Y24,AD24:AW24))</f>
        <v>11</v>
      </c>
      <c r="CA24" s="48">
        <f>RANK(V24,(L24:Q24,R24:Y24,AD24:AW24))</f>
        <v>11</v>
      </c>
      <c r="CC24" s="47">
        <v>25</v>
      </c>
      <c r="CE24" s="50">
        <f>County!BK1288</f>
        <v>0</v>
      </c>
      <c r="CG24" s="47">
        <f t="shared" si="36"/>
        <v>11</v>
      </c>
      <c r="CH24" s="47">
        <v>0</v>
      </c>
    </row>
    <row r="25" spans="1:86" s="34" customFormat="1">
      <c r="A25" s="34" t="s">
        <v>1108</v>
      </c>
      <c r="B25" s="34">
        <v>16</v>
      </c>
      <c r="C25" s="37">
        <f t="shared" si="30"/>
        <v>4730984</v>
      </c>
      <c r="D25" s="36">
        <v>16</v>
      </c>
      <c r="E25" s="36"/>
      <c r="F25" s="36"/>
      <c r="G25" s="84">
        <f t="shared" si="0"/>
        <v>1</v>
      </c>
      <c r="H25" s="84">
        <f t="shared" si="1"/>
        <v>2</v>
      </c>
      <c r="I25" s="84" t="str">
        <f t="shared" si="2"/>
        <v>-</v>
      </c>
      <c r="J25" s="1">
        <f t="shared" si="31"/>
        <v>449313</v>
      </c>
      <c r="K25" s="38">
        <f t="shared" si="32"/>
        <v>9.4972420113870609E-2</v>
      </c>
      <c r="L25" s="37">
        <f>County!N1373</f>
        <v>2564569</v>
      </c>
      <c r="M25" s="38">
        <f t="shared" si="33"/>
        <v>0.54207940673652666</v>
      </c>
      <c r="N25" s="73">
        <f>County!O1373</f>
        <v>2115256</v>
      </c>
      <c r="O25" s="74">
        <f t="shared" si="3"/>
        <v>0.44710698662265608</v>
      </c>
      <c r="P25" s="73">
        <f>County!P1373</f>
        <v>0</v>
      </c>
      <c r="Q25" s="74">
        <f t="shared" si="4"/>
        <v>0</v>
      </c>
      <c r="R25" s="73">
        <f>County!Q1373</f>
        <v>7797</v>
      </c>
      <c r="S25" s="74">
        <f t="shared" si="5"/>
        <v>1.6480715216961206E-3</v>
      </c>
      <c r="T25" s="73">
        <f>County!R1373</f>
        <v>21897</v>
      </c>
      <c r="U25" s="74">
        <f t="shared" si="6"/>
        <v>4.628424023416693E-3</v>
      </c>
      <c r="V25" s="73">
        <f>County!S1373</f>
        <v>16119</v>
      </c>
      <c r="W25" s="74">
        <f t="shared" si="7"/>
        <v>3.4071136152648159E-3</v>
      </c>
      <c r="X25" s="73">
        <f>County!T1373</f>
        <v>0</v>
      </c>
      <c r="Y25" s="74">
        <f t="shared" si="8"/>
        <v>0</v>
      </c>
      <c r="Z25" s="73">
        <f>County!U1373</f>
        <v>89</v>
      </c>
      <c r="AA25" s="74">
        <f t="shared" si="9"/>
        <v>1.8812154088874536E-5</v>
      </c>
      <c r="AB25" s="73">
        <f>County!V1373</f>
        <v>0</v>
      </c>
      <c r="AC25" s="74">
        <f t="shared" si="10"/>
        <v>0</v>
      </c>
      <c r="AD25" s="73">
        <f>County!W1373</f>
        <v>0</v>
      </c>
      <c r="AE25" s="74">
        <f t="shared" si="11"/>
        <v>0</v>
      </c>
      <c r="AF25" s="73">
        <f>County!X1373</f>
        <v>5147</v>
      </c>
      <c r="AG25" s="74">
        <f t="shared" si="12"/>
        <v>1.0879343493869352E-3</v>
      </c>
      <c r="AH25" s="37">
        <f>County!Y1373</f>
        <v>42</v>
      </c>
      <c r="AI25" s="38">
        <f t="shared" si="13"/>
        <v>8.8776457498059597E-6</v>
      </c>
      <c r="AJ25" s="37">
        <f>County!Z1373</f>
        <v>0</v>
      </c>
      <c r="AK25" s="38">
        <f t="shared" si="14"/>
        <v>0</v>
      </c>
      <c r="AL25" s="37">
        <f>County!AA1373</f>
        <v>0</v>
      </c>
      <c r="AM25" s="38">
        <f t="shared" si="15"/>
        <v>0</v>
      </c>
      <c r="AN25" s="37">
        <f>County!AB1373</f>
        <v>0</v>
      </c>
      <c r="AO25" s="38">
        <f t="shared" si="16"/>
        <v>0</v>
      </c>
      <c r="AP25" s="37">
        <f>County!AC1373</f>
        <v>0</v>
      </c>
      <c r="AQ25" s="38">
        <f t="shared" si="17"/>
        <v>0</v>
      </c>
      <c r="AR25" s="37">
        <f>County!AD1373</f>
        <v>0</v>
      </c>
      <c r="AS25" s="38">
        <f t="shared" si="18"/>
        <v>0</v>
      </c>
      <c r="AT25" s="37">
        <f>County!AE1373</f>
        <v>0</v>
      </c>
      <c r="AU25" s="38">
        <f t="shared" si="19"/>
        <v>0</v>
      </c>
      <c r="AV25" s="37">
        <f>County!AF1373</f>
        <v>0</v>
      </c>
      <c r="AW25" s="38">
        <f t="shared" si="20"/>
        <v>0</v>
      </c>
      <c r="AX25" s="37">
        <f>County!AG1373</f>
        <v>68</v>
      </c>
      <c r="AY25" s="38">
        <f t="shared" si="20"/>
        <v>1.4373331213971554E-5</v>
      </c>
      <c r="AZ25" s="37">
        <f>County!AH1373</f>
        <v>0</v>
      </c>
      <c r="BA25" s="38">
        <f t="shared" si="21"/>
        <v>0</v>
      </c>
      <c r="BB25" s="37">
        <f>County!AI1373</f>
        <v>0</v>
      </c>
      <c r="BC25" s="38">
        <f t="shared" si="22"/>
        <v>0</v>
      </c>
      <c r="BD25" s="37">
        <f>County!AJ1373</f>
        <v>0</v>
      </c>
      <c r="BE25" s="38">
        <f t="shared" si="22"/>
        <v>0</v>
      </c>
      <c r="BF25" s="37">
        <f>County!AK1373</f>
        <v>0</v>
      </c>
      <c r="BG25" s="38">
        <f t="shared" si="23"/>
        <v>0</v>
      </c>
      <c r="BH25" s="37">
        <f>County!AL1373</f>
        <v>0</v>
      </c>
      <c r="BI25" s="38">
        <f t="shared" si="24"/>
        <v>0</v>
      </c>
      <c r="BJ25" s="37">
        <f>County!AM1373</f>
        <v>0</v>
      </c>
      <c r="BK25" s="38">
        <f t="shared" si="25"/>
        <v>0</v>
      </c>
      <c r="BL25" s="37">
        <f>County!AN1373</f>
        <v>0</v>
      </c>
      <c r="BM25" s="38">
        <f t="shared" si="26"/>
        <v>0</v>
      </c>
      <c r="BN25" s="37">
        <f>County!AO1373</f>
        <v>0</v>
      </c>
      <c r="BO25" s="38">
        <f t="shared" si="27"/>
        <v>0</v>
      </c>
      <c r="BP25" s="37">
        <f>County!AP1373</f>
        <v>0</v>
      </c>
      <c r="BQ25" s="38">
        <f t="shared" si="28"/>
        <v>0</v>
      </c>
      <c r="BR25" s="37">
        <f>County!AQ1373</f>
        <v>0</v>
      </c>
      <c r="BS25" s="38">
        <f t="shared" si="29"/>
        <v>0</v>
      </c>
      <c r="BT25" s="59"/>
      <c r="BU25" s="34" t="str">
        <f t="shared" si="34"/>
        <v>Michigan</v>
      </c>
      <c r="BV25" s="34" t="s">
        <v>3139</v>
      </c>
      <c r="BW25" s="34">
        <f t="shared" si="35"/>
        <v>16</v>
      </c>
      <c r="BX25" s="35">
        <f>RANK(R25,(L25:Q25,R25:Y25,AD25:AW25))</f>
        <v>5</v>
      </c>
      <c r="BY25" s="35">
        <f>RANK(T25,(L25:Q25,R25:Y25,AD25:AW25))</f>
        <v>3</v>
      </c>
      <c r="BZ25" s="35">
        <f>RANK(X25,(L25:Q25,R25:Y25,AD25:AW25))</f>
        <v>15</v>
      </c>
      <c r="CA25" s="35">
        <f>RANK(V25,(L25:Q25,R25:Y25,AD25:AW25))</f>
        <v>4</v>
      </c>
      <c r="CC25" s="34">
        <v>26</v>
      </c>
      <c r="CE25" s="37">
        <f>County!BK1373</f>
        <v>0</v>
      </c>
      <c r="CG25" s="34">
        <f t="shared" si="36"/>
        <v>16</v>
      </c>
      <c r="CH25" s="34">
        <v>0</v>
      </c>
    </row>
    <row r="26" spans="1:86" s="47" customFormat="1">
      <c r="A26" s="47" t="s">
        <v>2741</v>
      </c>
      <c r="B26" s="47">
        <v>10</v>
      </c>
      <c r="C26" s="50">
        <f t="shared" si="30"/>
        <v>2936561</v>
      </c>
      <c r="D26" s="49">
        <v>10</v>
      </c>
      <c r="E26" s="49"/>
      <c r="F26" s="49"/>
      <c r="G26" s="83">
        <f t="shared" si="0"/>
        <v>1</v>
      </c>
      <c r="H26" s="83">
        <f t="shared" si="1"/>
        <v>2</v>
      </c>
      <c r="I26" s="83" t="str">
        <f t="shared" si="2"/>
        <v>-</v>
      </c>
      <c r="J26" s="50">
        <f t="shared" si="31"/>
        <v>225942</v>
      </c>
      <c r="K26" s="51">
        <f t="shared" si="32"/>
        <v>7.6941020465776125E-2</v>
      </c>
      <c r="L26" s="50">
        <f>County!N1462</f>
        <v>1546167</v>
      </c>
      <c r="M26" s="51">
        <f t="shared" si="33"/>
        <v>0.5265230315324626</v>
      </c>
      <c r="N26" s="72">
        <f>County!O1462</f>
        <v>1320225</v>
      </c>
      <c r="O26" s="105">
        <f t="shared" si="3"/>
        <v>0.44958201106668649</v>
      </c>
      <c r="P26" s="72">
        <f>County!P1462</f>
        <v>0</v>
      </c>
      <c r="Q26" s="105">
        <f t="shared" si="4"/>
        <v>0</v>
      </c>
      <c r="R26" s="72">
        <f>County!Q1462</f>
        <v>35098</v>
      </c>
      <c r="S26" s="105">
        <f t="shared" si="5"/>
        <v>1.1952075914649824E-2</v>
      </c>
      <c r="T26" s="72">
        <f>County!R1462</f>
        <v>13023</v>
      </c>
      <c r="U26" s="105">
        <f t="shared" si="6"/>
        <v>4.4347793217985251E-3</v>
      </c>
      <c r="V26" s="72">
        <f>County!S1462</f>
        <v>3722</v>
      </c>
      <c r="W26" s="105">
        <f t="shared" si="7"/>
        <v>1.2674689883847125E-3</v>
      </c>
      <c r="X26" s="72">
        <f>County!T1462</f>
        <v>1051</v>
      </c>
      <c r="Y26" s="105">
        <f t="shared" si="8"/>
        <v>3.5790164072872999E-4</v>
      </c>
      <c r="Z26" s="72">
        <f>County!U1462</f>
        <v>0</v>
      </c>
      <c r="AA26" s="105">
        <f t="shared" si="9"/>
        <v>0</v>
      </c>
      <c r="AB26" s="72">
        <f>County!V1462</f>
        <v>397</v>
      </c>
      <c r="AC26" s="105">
        <f t="shared" si="10"/>
        <v>1.3519215163587613E-4</v>
      </c>
      <c r="AD26" s="72">
        <f>County!W1462</f>
        <v>10568</v>
      </c>
      <c r="AE26" s="105">
        <f t="shared" si="11"/>
        <v>3.5987674017328433E-3</v>
      </c>
      <c r="AF26" s="72">
        <f>County!X1462</f>
        <v>1996</v>
      </c>
      <c r="AG26" s="105">
        <f t="shared" si="12"/>
        <v>6.7970663643629405E-4</v>
      </c>
      <c r="AH26" s="50">
        <f>County!Y1462</f>
        <v>14</v>
      </c>
      <c r="AI26" s="51">
        <f t="shared" si="13"/>
        <v>4.7674814178898381E-6</v>
      </c>
      <c r="AJ26" s="50">
        <f>County!Z1462</f>
        <v>46</v>
      </c>
      <c r="AK26" s="51">
        <f t="shared" si="14"/>
        <v>1.566458180163804E-5</v>
      </c>
      <c r="AL26" s="50">
        <f>County!AA1462</f>
        <v>0</v>
      </c>
      <c r="AM26" s="51">
        <f t="shared" si="15"/>
        <v>0</v>
      </c>
      <c r="AN26" s="50">
        <f>County!AB1462</f>
        <v>3149</v>
      </c>
      <c r="AO26" s="51">
        <f t="shared" si="16"/>
        <v>1.0723427846382214E-3</v>
      </c>
      <c r="AP26" s="50">
        <f>County!AC1462</f>
        <v>1092</v>
      </c>
      <c r="AQ26" s="51">
        <f t="shared" si="17"/>
        <v>3.7186355059540738E-4</v>
      </c>
      <c r="AR26" s="50">
        <f>County!AD1462</f>
        <v>0</v>
      </c>
      <c r="AS26" s="51">
        <f t="shared" si="18"/>
        <v>0</v>
      </c>
      <c r="AT26" s="50">
        <f>County!AE1462</f>
        <v>0</v>
      </c>
      <c r="AU26" s="51">
        <f t="shared" si="19"/>
        <v>0</v>
      </c>
      <c r="AV26" s="50">
        <f>County!AF1462</f>
        <v>0</v>
      </c>
      <c r="AW26" s="51">
        <f t="shared" si="20"/>
        <v>0</v>
      </c>
      <c r="AX26" s="50">
        <f>County!AG1462</f>
        <v>0</v>
      </c>
      <c r="AY26" s="51">
        <f t="shared" si="20"/>
        <v>0</v>
      </c>
      <c r="AZ26" s="50">
        <f>County!AH1462</f>
        <v>4</v>
      </c>
      <c r="BA26" s="51">
        <f t="shared" si="21"/>
        <v>1.362137547968525E-6</v>
      </c>
      <c r="BB26" s="50">
        <f>County!AI1462</f>
        <v>0</v>
      </c>
      <c r="BC26" s="51">
        <f t="shared" si="22"/>
        <v>0</v>
      </c>
      <c r="BD26" s="50">
        <f>County!AJ1462</f>
        <v>8</v>
      </c>
      <c r="BE26" s="51">
        <f t="shared" si="22"/>
        <v>2.72427509593705E-6</v>
      </c>
      <c r="BF26" s="50">
        <f>County!AK1462</f>
        <v>0</v>
      </c>
      <c r="BG26" s="51">
        <f t="shared" si="23"/>
        <v>0</v>
      </c>
      <c r="BH26" s="50">
        <f>County!AL1462</f>
        <v>0</v>
      </c>
      <c r="BI26" s="51">
        <f t="shared" si="24"/>
        <v>0</v>
      </c>
      <c r="BJ26" s="50">
        <f>County!AM1462</f>
        <v>0</v>
      </c>
      <c r="BK26" s="51">
        <f t="shared" si="25"/>
        <v>0</v>
      </c>
      <c r="BL26" s="50">
        <f>County!AN1462</f>
        <v>0</v>
      </c>
      <c r="BM26" s="51">
        <f t="shared" si="26"/>
        <v>0</v>
      </c>
      <c r="BN26" s="50">
        <f>County!AO1462</f>
        <v>0</v>
      </c>
      <c r="BO26" s="51">
        <f t="shared" si="27"/>
        <v>0</v>
      </c>
      <c r="BP26" s="50">
        <f>County!AP1462</f>
        <v>0</v>
      </c>
      <c r="BQ26" s="51">
        <f t="shared" si="28"/>
        <v>0</v>
      </c>
      <c r="BR26" s="50">
        <f>County!AQ1462</f>
        <v>1</v>
      </c>
      <c r="BS26" s="51">
        <f t="shared" si="29"/>
        <v>3.4053438699213125E-7</v>
      </c>
      <c r="BT26" s="58"/>
      <c r="BU26" s="47" t="str">
        <f t="shared" si="34"/>
        <v>Minnesota</v>
      </c>
      <c r="BV26" s="47" t="s">
        <v>2742</v>
      </c>
      <c r="BW26" s="47">
        <f t="shared" si="35"/>
        <v>10</v>
      </c>
      <c r="BX26" s="48">
        <f>RANK(R26,(L26:Q26,R26:Y26,AD26:AW26))</f>
        <v>3</v>
      </c>
      <c r="BY26" s="48">
        <f>RANK(T26,(L26:Q26,R26:Y26,AD26:AW26))</f>
        <v>4</v>
      </c>
      <c r="BZ26" s="48">
        <f>RANK(X26,(L26:Q26,R26:Y26,AD26:AW26))</f>
        <v>10</v>
      </c>
      <c r="CA26" s="48">
        <f>RANK(V26,(L26:Q26,R26:Y26,AD26:AW26))</f>
        <v>6</v>
      </c>
      <c r="CC26" s="47">
        <v>27</v>
      </c>
      <c r="CE26" s="50">
        <f>County!BK1462</f>
        <v>0</v>
      </c>
      <c r="CG26" s="47">
        <f t="shared" si="36"/>
        <v>10</v>
      </c>
      <c r="CH26" s="47">
        <v>0</v>
      </c>
    </row>
    <row r="27" spans="1:86" s="34" customFormat="1">
      <c r="A27" s="34" t="s">
        <v>530</v>
      </c>
      <c r="B27" s="34">
        <v>6</v>
      </c>
      <c r="C27" s="37">
        <f t="shared" si="30"/>
        <v>1285584</v>
      </c>
      <c r="D27" s="36"/>
      <c r="E27" s="36">
        <v>6</v>
      </c>
      <c r="F27" s="36"/>
      <c r="G27" s="84">
        <f t="shared" si="0"/>
        <v>2</v>
      </c>
      <c r="H27" s="84">
        <f t="shared" si="1"/>
        <v>1</v>
      </c>
      <c r="I27" s="84" t="str">
        <f t="shared" si="2"/>
        <v>-</v>
      </c>
      <c r="J27" s="1">
        <f t="shared" si="31"/>
        <v>147797</v>
      </c>
      <c r="K27" s="38">
        <f t="shared" si="32"/>
        <v>0.1149648719959178</v>
      </c>
      <c r="L27" s="37">
        <f>County!N1546</f>
        <v>562949</v>
      </c>
      <c r="M27" s="38">
        <f t="shared" si="33"/>
        <v>0.43789359543989348</v>
      </c>
      <c r="N27" s="73">
        <f>County!O1546</f>
        <v>710746</v>
      </c>
      <c r="O27" s="74">
        <f t="shared" si="3"/>
        <v>0.55285846743581124</v>
      </c>
      <c r="P27" s="73">
        <f>County!P1546</f>
        <v>0</v>
      </c>
      <c r="Q27" s="74">
        <f t="shared" si="4"/>
        <v>0</v>
      </c>
      <c r="R27" s="73">
        <f>County!Q1546</f>
        <v>6676</v>
      </c>
      <c r="S27" s="74">
        <f t="shared" si="5"/>
        <v>5.1929706654718789E-3</v>
      </c>
      <c r="T27" s="73">
        <f>County!R1546</f>
        <v>1588</v>
      </c>
      <c r="U27" s="74">
        <f t="shared" si="6"/>
        <v>1.2352362817209923E-3</v>
      </c>
      <c r="V27" s="73">
        <f>County!S1546</f>
        <v>2609</v>
      </c>
      <c r="W27" s="74">
        <f t="shared" si="7"/>
        <v>2.0294278709131414E-3</v>
      </c>
      <c r="X27" s="73">
        <f>County!T1546</f>
        <v>0</v>
      </c>
      <c r="Y27" s="74">
        <f t="shared" si="8"/>
        <v>0</v>
      </c>
      <c r="Z27" s="73">
        <f>County!U1546</f>
        <v>0</v>
      </c>
      <c r="AA27" s="74">
        <f t="shared" si="9"/>
        <v>0</v>
      </c>
      <c r="AB27" s="73">
        <f>County!V1546</f>
        <v>0</v>
      </c>
      <c r="AC27" s="74">
        <f t="shared" si="10"/>
        <v>0</v>
      </c>
      <c r="AD27" s="73">
        <f>County!W1546</f>
        <v>0</v>
      </c>
      <c r="AE27" s="74">
        <f t="shared" si="11"/>
        <v>0</v>
      </c>
      <c r="AF27" s="73">
        <f>County!X1546</f>
        <v>0</v>
      </c>
      <c r="AG27" s="74">
        <f t="shared" si="12"/>
        <v>0</v>
      </c>
      <c r="AH27" s="37">
        <f>County!Y1546</f>
        <v>0</v>
      </c>
      <c r="AI27" s="38">
        <f t="shared" si="13"/>
        <v>0</v>
      </c>
      <c r="AJ27" s="37">
        <f>County!Z1546</f>
        <v>0</v>
      </c>
      <c r="AK27" s="38">
        <f t="shared" si="14"/>
        <v>0</v>
      </c>
      <c r="AL27" s="37">
        <f>County!AA1546</f>
        <v>0</v>
      </c>
      <c r="AM27" s="38">
        <f t="shared" si="15"/>
        <v>0</v>
      </c>
      <c r="AN27" s="37">
        <f>County!AB1546</f>
        <v>0</v>
      </c>
      <c r="AO27" s="38">
        <f t="shared" si="16"/>
        <v>0</v>
      </c>
      <c r="AP27" s="37">
        <f>County!AC1546</f>
        <v>0</v>
      </c>
      <c r="AQ27" s="38">
        <f t="shared" si="17"/>
        <v>0</v>
      </c>
      <c r="AR27" s="37">
        <f>County!AD1546</f>
        <v>0</v>
      </c>
      <c r="AS27" s="38">
        <f t="shared" si="18"/>
        <v>0</v>
      </c>
      <c r="AT27" s="37">
        <f>County!AE1546</f>
        <v>0</v>
      </c>
      <c r="AU27" s="38">
        <f t="shared" si="19"/>
        <v>0</v>
      </c>
      <c r="AV27" s="37">
        <f>County!AF1546</f>
        <v>0</v>
      </c>
      <c r="AW27" s="38">
        <f t="shared" si="20"/>
        <v>0</v>
      </c>
      <c r="AX27" s="37">
        <f>County!AG1546</f>
        <v>0</v>
      </c>
      <c r="AY27" s="38">
        <f t="shared" si="20"/>
        <v>0</v>
      </c>
      <c r="AZ27" s="37">
        <f>County!AH1546</f>
        <v>0</v>
      </c>
      <c r="BA27" s="38">
        <f t="shared" si="21"/>
        <v>0</v>
      </c>
      <c r="BB27" s="37">
        <f>County!AI1546</f>
        <v>0</v>
      </c>
      <c r="BC27" s="38">
        <f t="shared" si="22"/>
        <v>0</v>
      </c>
      <c r="BD27" s="37">
        <f>County!AJ1546</f>
        <v>0</v>
      </c>
      <c r="BE27" s="38">
        <f t="shared" si="22"/>
        <v>0</v>
      </c>
      <c r="BF27" s="37">
        <f>County!AK1546</f>
        <v>0</v>
      </c>
      <c r="BG27" s="38">
        <f t="shared" si="23"/>
        <v>0</v>
      </c>
      <c r="BH27" s="37">
        <f>County!AL1546</f>
        <v>0</v>
      </c>
      <c r="BI27" s="38">
        <f t="shared" si="24"/>
        <v>0</v>
      </c>
      <c r="BJ27" s="37">
        <f>County!AM1546</f>
        <v>0</v>
      </c>
      <c r="BK27" s="38">
        <f t="shared" si="25"/>
        <v>0</v>
      </c>
      <c r="BL27" s="37">
        <f>County!AN1546</f>
        <v>0</v>
      </c>
      <c r="BM27" s="38">
        <f t="shared" si="26"/>
        <v>0</v>
      </c>
      <c r="BN27" s="37">
        <f>County!AO1546</f>
        <v>1016</v>
      </c>
      <c r="BO27" s="38">
        <f t="shared" si="27"/>
        <v>7.9030230618924941E-4</v>
      </c>
      <c r="BP27" s="37">
        <f>County!AP1546</f>
        <v>0</v>
      </c>
      <c r="BQ27" s="38">
        <f t="shared" si="28"/>
        <v>0</v>
      </c>
      <c r="BR27" s="37">
        <f>County!AQ1546</f>
        <v>0</v>
      </c>
      <c r="BS27" s="38">
        <f t="shared" si="29"/>
        <v>0</v>
      </c>
      <c r="BT27" s="59"/>
      <c r="BU27" s="34" t="str">
        <f t="shared" si="34"/>
        <v>Mississippi</v>
      </c>
      <c r="BV27" s="34" t="s">
        <v>1121</v>
      </c>
      <c r="BW27" s="34">
        <f t="shared" si="35"/>
        <v>6</v>
      </c>
      <c r="BX27" s="35">
        <f>RANK(R27,(L27:Q27,R27:Y27,AD27:AW27))</f>
        <v>3</v>
      </c>
      <c r="BY27" s="35">
        <f>RANK(T27,(L27:Q27,R27:Y27,AD27:AW27))</f>
        <v>5</v>
      </c>
      <c r="BZ27" s="35">
        <f>RANK(X27,(L27:Q27,R27:Y27,AD27:AW27))</f>
        <v>11</v>
      </c>
      <c r="CA27" s="35">
        <f>RANK(V27,(L27:Q27,R27:Y27,AD27:AW27))</f>
        <v>4</v>
      </c>
      <c r="CC27" s="34">
        <v>28</v>
      </c>
      <c r="CE27" s="37">
        <f>County!BK1546</f>
        <v>0</v>
      </c>
      <c r="CG27" s="34">
        <f t="shared" si="36"/>
        <v>6</v>
      </c>
      <c r="CH27" s="34">
        <v>0</v>
      </c>
    </row>
    <row r="28" spans="1:86" s="47" customFormat="1">
      <c r="A28" s="47" t="s">
        <v>2726</v>
      </c>
      <c r="B28" s="47">
        <v>10</v>
      </c>
      <c r="C28" s="50">
        <f t="shared" si="30"/>
        <v>2757323</v>
      </c>
      <c r="D28" s="49"/>
      <c r="E28" s="49">
        <v>10</v>
      </c>
      <c r="F28" s="49"/>
      <c r="G28" s="83">
        <f t="shared" si="0"/>
        <v>2</v>
      </c>
      <c r="H28" s="83">
        <f t="shared" si="1"/>
        <v>1</v>
      </c>
      <c r="I28" s="83" t="str">
        <f t="shared" si="2"/>
        <v>-</v>
      </c>
      <c r="J28" s="50">
        <f t="shared" si="31"/>
        <v>258644</v>
      </c>
      <c r="K28" s="51">
        <f t="shared" si="32"/>
        <v>9.3802575904237559E-2</v>
      </c>
      <c r="L28" s="50">
        <f>County!N1663</f>
        <v>1223796</v>
      </c>
      <c r="M28" s="51">
        <f t="shared" si="33"/>
        <v>0.44383483545453328</v>
      </c>
      <c r="N28" s="72">
        <f>County!O1663</f>
        <v>1482440</v>
      </c>
      <c r="O28" s="105">
        <f t="shared" si="3"/>
        <v>0.53763741135877086</v>
      </c>
      <c r="P28" s="72">
        <f>County!P1663</f>
        <v>0</v>
      </c>
      <c r="Q28" s="105">
        <f t="shared" si="4"/>
        <v>0</v>
      </c>
      <c r="R28" s="72">
        <f>County!Q1663</f>
        <v>43151</v>
      </c>
      <c r="S28" s="105">
        <f t="shared" si="5"/>
        <v>1.5649599267115243E-2</v>
      </c>
      <c r="T28" s="72">
        <f>County!R1663</f>
        <v>0</v>
      </c>
      <c r="U28" s="105">
        <f t="shared" si="6"/>
        <v>0</v>
      </c>
      <c r="V28" s="72">
        <f>County!S1663</f>
        <v>7936</v>
      </c>
      <c r="W28" s="105">
        <f t="shared" si="7"/>
        <v>2.8781539195806946E-3</v>
      </c>
      <c r="X28" s="72">
        <f>County!T1663</f>
        <v>0</v>
      </c>
      <c r="Y28" s="105">
        <f t="shared" si="8"/>
        <v>0</v>
      </c>
      <c r="Z28" s="72">
        <f>County!U1663</f>
        <v>0</v>
      </c>
      <c r="AA28" s="105">
        <f t="shared" si="9"/>
        <v>0</v>
      </c>
      <c r="AB28" s="72">
        <f>County!V1663</f>
        <v>0</v>
      </c>
      <c r="AC28" s="105">
        <f t="shared" si="10"/>
        <v>0</v>
      </c>
      <c r="AD28" s="72">
        <f>County!W1663</f>
        <v>0</v>
      </c>
      <c r="AE28" s="105">
        <f t="shared" si="11"/>
        <v>0</v>
      </c>
      <c r="AF28" s="72">
        <f>County!X1663</f>
        <v>0</v>
      </c>
      <c r="AG28" s="105">
        <f t="shared" si="12"/>
        <v>0</v>
      </c>
      <c r="AH28" s="50">
        <f>County!Y1663</f>
        <v>0</v>
      </c>
      <c r="AI28" s="51">
        <f t="shared" si="13"/>
        <v>0</v>
      </c>
      <c r="AJ28" s="50">
        <f>County!Z1663</f>
        <v>0</v>
      </c>
      <c r="AK28" s="51">
        <f t="shared" si="14"/>
        <v>0</v>
      </c>
      <c r="AL28" s="50">
        <f>County!AA1663</f>
        <v>0</v>
      </c>
      <c r="AM28" s="51">
        <f t="shared" si="15"/>
        <v>0</v>
      </c>
      <c r="AN28" s="50">
        <f>County!AB1663</f>
        <v>0</v>
      </c>
      <c r="AO28" s="51">
        <f t="shared" si="16"/>
        <v>0</v>
      </c>
      <c r="AP28" s="50">
        <f>County!AC1663</f>
        <v>0</v>
      </c>
      <c r="AQ28" s="51">
        <f t="shared" si="17"/>
        <v>0</v>
      </c>
      <c r="AR28" s="50">
        <f>County!AD1663</f>
        <v>0</v>
      </c>
      <c r="AS28" s="51">
        <f t="shared" si="18"/>
        <v>0</v>
      </c>
      <c r="AT28" s="50">
        <f>County!AE1663</f>
        <v>0</v>
      </c>
      <c r="AU28" s="51">
        <f t="shared" si="19"/>
        <v>0</v>
      </c>
      <c r="AV28" s="50">
        <f>County!AF1663</f>
        <v>0</v>
      </c>
      <c r="AW28" s="51">
        <f t="shared" si="20"/>
        <v>0</v>
      </c>
      <c r="AX28" s="50">
        <f>County!AG1663</f>
        <v>0</v>
      </c>
      <c r="AY28" s="51">
        <f t="shared" si="20"/>
        <v>0</v>
      </c>
      <c r="AZ28" s="50">
        <f>County!AH1663</f>
        <v>0</v>
      </c>
      <c r="BA28" s="51">
        <f t="shared" si="21"/>
        <v>0</v>
      </c>
      <c r="BB28" s="50">
        <f>County!AI1663</f>
        <v>0</v>
      </c>
      <c r="BC28" s="51">
        <f t="shared" si="22"/>
        <v>0</v>
      </c>
      <c r="BD28" s="50">
        <f>County!AJ1663</f>
        <v>0</v>
      </c>
      <c r="BE28" s="51">
        <f t="shared" si="22"/>
        <v>0</v>
      </c>
      <c r="BF28" s="50">
        <f>County!AK1663</f>
        <v>0</v>
      </c>
      <c r="BG28" s="51">
        <f t="shared" si="23"/>
        <v>0</v>
      </c>
      <c r="BH28" s="50">
        <f>County!AL1663</f>
        <v>0</v>
      </c>
      <c r="BI28" s="51">
        <f t="shared" si="24"/>
        <v>0</v>
      </c>
      <c r="BJ28" s="50">
        <f>County!AM1663</f>
        <v>0</v>
      </c>
      <c r="BK28" s="51">
        <f t="shared" si="25"/>
        <v>0</v>
      </c>
      <c r="BL28" s="50">
        <f>County!AN1663</f>
        <v>0</v>
      </c>
      <c r="BM28" s="51">
        <f t="shared" si="26"/>
        <v>0</v>
      </c>
      <c r="BN28" s="50">
        <f>County!AO1663</f>
        <v>0</v>
      </c>
      <c r="BO28" s="51">
        <f t="shared" si="27"/>
        <v>0</v>
      </c>
      <c r="BP28" s="50">
        <f>County!AP1663</f>
        <v>0</v>
      </c>
      <c r="BQ28" s="51">
        <f t="shared" si="28"/>
        <v>0</v>
      </c>
      <c r="BR28" s="50">
        <f>County!AQ1663</f>
        <v>0</v>
      </c>
      <c r="BS28" s="51">
        <f t="shared" si="29"/>
        <v>0</v>
      </c>
      <c r="BT28" s="58"/>
      <c r="BU28" s="47" t="str">
        <f t="shared" si="34"/>
        <v>Missouri</v>
      </c>
      <c r="BV28" s="47" t="s">
        <v>1221</v>
      </c>
      <c r="BW28" s="47">
        <f t="shared" si="35"/>
        <v>10</v>
      </c>
      <c r="BX28" s="48">
        <f>RANK(R28,(L28:Q28,R28:Y28,AD28:AW28))</f>
        <v>3</v>
      </c>
      <c r="BY28" s="48">
        <f>RANK(T28,(L28:Q28,R28:Y28,AD28:AW28))</f>
        <v>9</v>
      </c>
      <c r="BZ28" s="48">
        <f>RANK(X28,(L28:Q28,R28:Y28,AD28:AW28))</f>
        <v>9</v>
      </c>
      <c r="CA28" s="48">
        <f>RANK(V28,(L28:Q28,R28:Y28,AD28:AW28))</f>
        <v>4</v>
      </c>
      <c r="CC28" s="47">
        <v>29</v>
      </c>
      <c r="CE28" s="50">
        <f>County!BK1663</f>
        <v>0</v>
      </c>
      <c r="CG28" s="47">
        <f t="shared" si="36"/>
        <v>10</v>
      </c>
      <c r="CH28" s="47">
        <v>0</v>
      </c>
    </row>
    <row r="29" spans="1:86" s="34" customFormat="1">
      <c r="A29" s="34" t="s">
        <v>1059</v>
      </c>
      <c r="B29" s="34">
        <v>3</v>
      </c>
      <c r="C29" s="37">
        <f t="shared" si="30"/>
        <v>484048</v>
      </c>
      <c r="D29" s="36"/>
      <c r="E29" s="36">
        <v>3</v>
      </c>
      <c r="F29" s="36"/>
      <c r="G29" s="84">
        <f t="shared" si="0"/>
        <v>2</v>
      </c>
      <c r="H29" s="84">
        <f t="shared" si="1"/>
        <v>1</v>
      </c>
      <c r="I29" s="84" t="str">
        <f t="shared" si="2"/>
        <v>-</v>
      </c>
      <c r="J29" s="1">
        <f t="shared" si="31"/>
        <v>66089</v>
      </c>
      <c r="K29" s="38">
        <f t="shared" si="32"/>
        <v>0.13653398010114701</v>
      </c>
      <c r="L29" s="37">
        <f>County!N1721</f>
        <v>201839</v>
      </c>
      <c r="M29" s="38">
        <f t="shared" si="33"/>
        <v>0.41698137374805805</v>
      </c>
      <c r="N29" s="73">
        <f>County!O1721</f>
        <v>267928</v>
      </c>
      <c r="O29" s="74">
        <f t="shared" si="3"/>
        <v>0.55351535384920503</v>
      </c>
      <c r="P29" s="73">
        <f>County!P1721</f>
        <v>0</v>
      </c>
      <c r="Q29" s="74">
        <f t="shared" si="4"/>
        <v>0</v>
      </c>
      <c r="R29" s="73">
        <f>County!Q1721</f>
        <v>14165</v>
      </c>
      <c r="S29" s="74">
        <f t="shared" si="5"/>
        <v>2.9263626747760552E-2</v>
      </c>
      <c r="T29" s="73">
        <f>County!R1721</f>
        <v>0</v>
      </c>
      <c r="U29" s="74">
        <f t="shared" si="6"/>
        <v>0</v>
      </c>
      <c r="V29" s="73">
        <f>County!S1721</f>
        <v>39</v>
      </c>
      <c r="W29" s="74">
        <f t="shared" si="7"/>
        <v>8.0570521931709247E-5</v>
      </c>
      <c r="X29" s="73">
        <f>County!T1721</f>
        <v>0</v>
      </c>
      <c r="Y29" s="74">
        <f t="shared" si="8"/>
        <v>0</v>
      </c>
      <c r="Z29" s="73">
        <f>County!U1721</f>
        <v>4</v>
      </c>
      <c r="AA29" s="74">
        <f t="shared" si="9"/>
        <v>8.263643275047103E-6</v>
      </c>
      <c r="AB29" s="73">
        <f>County!V1721</f>
        <v>0</v>
      </c>
      <c r="AC29" s="74">
        <f t="shared" si="10"/>
        <v>0</v>
      </c>
      <c r="AD29" s="73">
        <f>County!W1721</f>
        <v>1</v>
      </c>
      <c r="AE29" s="74">
        <f t="shared" si="11"/>
        <v>2.0659108187617757E-6</v>
      </c>
      <c r="AF29" s="73">
        <f>County!X1721</f>
        <v>59</v>
      </c>
      <c r="AG29" s="74">
        <f t="shared" si="12"/>
        <v>1.2188873830694477E-4</v>
      </c>
      <c r="AH29" s="37">
        <f>County!Y1721</f>
        <v>5</v>
      </c>
      <c r="AI29" s="38">
        <f t="shared" si="13"/>
        <v>1.0329554093808878E-5</v>
      </c>
      <c r="AJ29" s="37">
        <f>County!Z1721</f>
        <v>6</v>
      </c>
      <c r="AK29" s="38">
        <f t="shared" si="14"/>
        <v>1.2395464912570654E-5</v>
      </c>
      <c r="AL29" s="37">
        <f>County!AA1721</f>
        <v>0</v>
      </c>
      <c r="AM29" s="38">
        <f t="shared" si="15"/>
        <v>0</v>
      </c>
      <c r="AN29" s="37">
        <f>County!AB1721</f>
        <v>0</v>
      </c>
      <c r="AO29" s="38">
        <f t="shared" si="16"/>
        <v>0</v>
      </c>
      <c r="AP29" s="37">
        <f>County!AC1721</f>
        <v>0</v>
      </c>
      <c r="AQ29" s="38">
        <f t="shared" si="17"/>
        <v>0</v>
      </c>
      <c r="AR29" s="37">
        <f>County!AD1721</f>
        <v>0</v>
      </c>
      <c r="AS29" s="38">
        <f t="shared" si="18"/>
        <v>0</v>
      </c>
      <c r="AT29" s="37">
        <f>County!AE1721</f>
        <v>0</v>
      </c>
      <c r="AU29" s="38">
        <f t="shared" si="19"/>
        <v>0</v>
      </c>
      <c r="AV29" s="37">
        <f>County!AF1721</f>
        <v>0</v>
      </c>
      <c r="AW29" s="38">
        <f t="shared" si="20"/>
        <v>0</v>
      </c>
      <c r="AX29" s="37">
        <f>County!AG1721</f>
        <v>0</v>
      </c>
      <c r="AY29" s="38">
        <f t="shared" si="20"/>
        <v>0</v>
      </c>
      <c r="AZ29" s="37">
        <f>County!AH1721</f>
        <v>2</v>
      </c>
      <c r="BA29" s="38">
        <f t="shared" si="21"/>
        <v>4.1318216375235515E-6</v>
      </c>
      <c r="BB29" s="37">
        <f>County!AI1721</f>
        <v>0</v>
      </c>
      <c r="BC29" s="38">
        <f t="shared" si="22"/>
        <v>0</v>
      </c>
      <c r="BD29" s="37">
        <f>County!AJ1721</f>
        <v>0</v>
      </c>
      <c r="BE29" s="38">
        <f t="shared" si="22"/>
        <v>0</v>
      </c>
      <c r="BF29" s="37">
        <f>County!AK1721</f>
        <v>0</v>
      </c>
      <c r="BG29" s="38">
        <f t="shared" si="23"/>
        <v>0</v>
      </c>
      <c r="BH29" s="37">
        <f>County!AL1721</f>
        <v>0</v>
      </c>
      <c r="BI29" s="38">
        <f t="shared" si="24"/>
        <v>0</v>
      </c>
      <c r="BJ29" s="37">
        <f>County!AM1721</f>
        <v>0</v>
      </c>
      <c r="BK29" s="38">
        <f t="shared" si="25"/>
        <v>0</v>
      </c>
      <c r="BL29" s="37">
        <f>County!AN1721</f>
        <v>0</v>
      </c>
      <c r="BM29" s="38">
        <f t="shared" si="26"/>
        <v>0</v>
      </c>
      <c r="BN29" s="37">
        <f>County!AO1721</f>
        <v>0</v>
      </c>
      <c r="BO29" s="38">
        <f t="shared" si="27"/>
        <v>0</v>
      </c>
      <c r="BP29" s="37">
        <f>County!AP1721</f>
        <v>0</v>
      </c>
      <c r="BQ29" s="38">
        <f t="shared" si="28"/>
        <v>0</v>
      </c>
      <c r="BR29" s="37">
        <f>County!AQ1721</f>
        <v>0</v>
      </c>
      <c r="BS29" s="38">
        <f t="shared" si="29"/>
        <v>0</v>
      </c>
      <c r="BT29" s="59"/>
      <c r="BU29" s="34" t="str">
        <f t="shared" si="34"/>
        <v>Montana</v>
      </c>
      <c r="BV29" s="34" t="s">
        <v>1099</v>
      </c>
      <c r="BW29" s="34">
        <f t="shared" si="35"/>
        <v>3</v>
      </c>
      <c r="BX29" s="35">
        <f>RANK(R29,(L29:Q29,R29:Y29,AD29:AW29))</f>
        <v>3</v>
      </c>
      <c r="BY29" s="35">
        <f>RANK(T29,(L29:Q29,R29:Y29,AD29:AW29))</f>
        <v>17</v>
      </c>
      <c r="BZ29" s="35">
        <f>RANK(X29,(L29:Q29,R29:Y29,AD29:AW29))</f>
        <v>17</v>
      </c>
      <c r="CA29" s="35">
        <f>RANK(V29,(L29:Q29,R29:Y29,AD29:AW29))</f>
        <v>5</v>
      </c>
      <c r="CC29" s="34">
        <v>30</v>
      </c>
      <c r="CE29" s="37">
        <f>County!BK1721</f>
        <v>0</v>
      </c>
      <c r="CG29" s="34">
        <f t="shared" si="36"/>
        <v>3</v>
      </c>
      <c r="CH29" s="34">
        <v>0</v>
      </c>
    </row>
    <row r="30" spans="1:86" s="47" customFormat="1">
      <c r="A30" s="47" t="s">
        <v>432</v>
      </c>
      <c r="B30" s="47">
        <v>5</v>
      </c>
      <c r="C30" s="50">
        <f t="shared" si="30"/>
        <v>794379</v>
      </c>
      <c r="D30" s="49"/>
      <c r="E30" s="49">
        <v>5</v>
      </c>
      <c r="F30" s="49"/>
      <c r="G30" s="83">
        <f t="shared" si="0"/>
        <v>2</v>
      </c>
      <c r="H30" s="83">
        <f t="shared" si="1"/>
        <v>1</v>
      </c>
      <c r="I30" s="83" t="str">
        <f t="shared" si="2"/>
        <v>-</v>
      </c>
      <c r="J30" s="50">
        <f t="shared" si="31"/>
        <v>172983</v>
      </c>
      <c r="K30" s="51">
        <f t="shared" si="32"/>
        <v>0.21775877761119064</v>
      </c>
      <c r="L30" s="50">
        <f>County!N1816</f>
        <v>302081</v>
      </c>
      <c r="M30" s="51">
        <f t="shared" si="33"/>
        <v>0.38027314417928976</v>
      </c>
      <c r="N30" s="72">
        <f>County!O1816</f>
        <v>475064</v>
      </c>
      <c r="O30" s="105">
        <f t="shared" si="3"/>
        <v>0.59803192179048037</v>
      </c>
      <c r="P30" s="72">
        <f>County!P1816</f>
        <v>0</v>
      </c>
      <c r="Q30" s="105">
        <f t="shared" si="4"/>
        <v>0</v>
      </c>
      <c r="R30" s="72">
        <f>County!Q1816</f>
        <v>11109</v>
      </c>
      <c r="S30" s="105">
        <f t="shared" si="5"/>
        <v>1.3984508653929674E-2</v>
      </c>
      <c r="T30" s="72">
        <f>County!R1816</f>
        <v>0</v>
      </c>
      <c r="U30" s="105">
        <f t="shared" si="6"/>
        <v>0</v>
      </c>
      <c r="V30" s="72">
        <f>County!S1816</f>
        <v>0</v>
      </c>
      <c r="W30" s="105">
        <f t="shared" si="7"/>
        <v>0</v>
      </c>
      <c r="X30" s="72">
        <f>County!T1816</f>
        <v>0</v>
      </c>
      <c r="Y30" s="105">
        <f t="shared" si="8"/>
        <v>0</v>
      </c>
      <c r="Z30" s="72">
        <f>County!U1816</f>
        <v>0</v>
      </c>
      <c r="AA30" s="105">
        <f t="shared" si="9"/>
        <v>0</v>
      </c>
      <c r="AB30" s="72">
        <f>County!V1816</f>
        <v>0</v>
      </c>
      <c r="AC30" s="105">
        <f t="shared" si="10"/>
        <v>0</v>
      </c>
      <c r="AD30" s="72">
        <f>County!W1816</f>
        <v>3717</v>
      </c>
      <c r="AE30" s="105">
        <f t="shared" si="11"/>
        <v>4.6791267140747677E-3</v>
      </c>
      <c r="AF30" s="72">
        <f>County!X1816</f>
        <v>0</v>
      </c>
      <c r="AG30" s="105">
        <f t="shared" si="12"/>
        <v>0</v>
      </c>
      <c r="AH30" s="50">
        <f>County!Y1816</f>
        <v>0</v>
      </c>
      <c r="AI30" s="51">
        <f t="shared" si="13"/>
        <v>0</v>
      </c>
      <c r="AJ30" s="50">
        <f>County!Z1816</f>
        <v>0</v>
      </c>
      <c r="AK30" s="51">
        <f t="shared" si="14"/>
        <v>0</v>
      </c>
      <c r="AL30" s="50">
        <f>County!AA1816</f>
        <v>0</v>
      </c>
      <c r="AM30" s="51">
        <f t="shared" si="15"/>
        <v>0</v>
      </c>
      <c r="AN30" s="50">
        <f>County!AB1816</f>
        <v>0</v>
      </c>
      <c r="AO30" s="51">
        <f t="shared" si="16"/>
        <v>0</v>
      </c>
      <c r="AP30" s="50">
        <f>County!AC1816</f>
        <v>0</v>
      </c>
      <c r="AQ30" s="51">
        <f t="shared" si="17"/>
        <v>0</v>
      </c>
      <c r="AR30" s="50">
        <f>County!AD1816</f>
        <v>0</v>
      </c>
      <c r="AS30" s="51">
        <f t="shared" si="18"/>
        <v>0</v>
      </c>
      <c r="AT30" s="50">
        <f>County!AE1816</f>
        <v>0</v>
      </c>
      <c r="AU30" s="51">
        <f t="shared" si="19"/>
        <v>0</v>
      </c>
      <c r="AV30" s="50">
        <f>County!AF1816</f>
        <v>0</v>
      </c>
      <c r="AW30" s="51">
        <f t="shared" si="20"/>
        <v>0</v>
      </c>
      <c r="AX30" s="50">
        <f>County!AG1816</f>
        <v>0</v>
      </c>
      <c r="AY30" s="51">
        <f t="shared" si="20"/>
        <v>0</v>
      </c>
      <c r="AZ30" s="50">
        <f>County!AH1816</f>
        <v>0</v>
      </c>
      <c r="BA30" s="51">
        <f t="shared" si="21"/>
        <v>0</v>
      </c>
      <c r="BB30" s="50">
        <f>County!AI1816</f>
        <v>2408</v>
      </c>
      <c r="BC30" s="51">
        <f t="shared" si="22"/>
        <v>3.0312986622254615E-3</v>
      </c>
      <c r="BD30" s="50">
        <f>County!AJ1816</f>
        <v>0</v>
      </c>
      <c r="BE30" s="51">
        <f t="shared" si="22"/>
        <v>0</v>
      </c>
      <c r="BF30" s="50">
        <f>County!AK1816</f>
        <v>0</v>
      </c>
      <c r="BG30" s="51">
        <f t="shared" si="23"/>
        <v>0</v>
      </c>
      <c r="BH30" s="50">
        <f>County!AL1816</f>
        <v>0</v>
      </c>
      <c r="BI30" s="51">
        <f t="shared" si="24"/>
        <v>0</v>
      </c>
      <c r="BJ30" s="50">
        <f>County!AM1816</f>
        <v>0</v>
      </c>
      <c r="BK30" s="51">
        <f t="shared" si="25"/>
        <v>0</v>
      </c>
      <c r="BL30" s="50">
        <f>County!AN1816</f>
        <v>0</v>
      </c>
      <c r="BM30" s="51">
        <f t="shared" si="26"/>
        <v>0</v>
      </c>
      <c r="BN30" s="50">
        <f>County!AO1816</f>
        <v>0</v>
      </c>
      <c r="BO30" s="51">
        <f t="shared" si="27"/>
        <v>0</v>
      </c>
      <c r="BP30" s="50">
        <f>County!AP1816</f>
        <v>0</v>
      </c>
      <c r="BQ30" s="51">
        <f t="shared" si="28"/>
        <v>0</v>
      </c>
      <c r="BR30" s="50">
        <f>County!AQ1816</f>
        <v>0</v>
      </c>
      <c r="BS30" s="51">
        <f t="shared" si="29"/>
        <v>0</v>
      </c>
      <c r="BT30" s="58"/>
      <c r="BU30" s="47" t="str">
        <f t="shared" si="34"/>
        <v>Nebraska</v>
      </c>
      <c r="BV30" s="47" t="s">
        <v>293</v>
      </c>
      <c r="BW30" s="47">
        <f t="shared" si="35"/>
        <v>5</v>
      </c>
      <c r="BX30" s="48">
        <f>RANK(R30,(L30:Q30,R30:Y30,AD30:AW30))</f>
        <v>3</v>
      </c>
      <c r="BY30" s="48">
        <f>RANK(T30,(L30:Q30,R30:Y30,AD30:AW30))</f>
        <v>9</v>
      </c>
      <c r="BZ30" s="48">
        <f>RANK(X30,(L30:Q30,R30:Y30,AD30:AW30))</f>
        <v>9</v>
      </c>
      <c r="CA30" s="48">
        <f>RANK(V30,(L30:Q30,R30:Y30,AD30:AW30))</f>
        <v>9</v>
      </c>
      <c r="CC30" s="47">
        <v>31</v>
      </c>
      <c r="CE30" s="50">
        <f>County!BK1816</f>
        <v>0</v>
      </c>
      <c r="CG30" s="47">
        <f t="shared" si="36"/>
        <v>5</v>
      </c>
      <c r="CH30" s="47">
        <v>7</v>
      </c>
    </row>
    <row r="31" spans="1:86" s="34" customFormat="1">
      <c r="A31" s="34" t="s">
        <v>2367</v>
      </c>
      <c r="B31" s="34">
        <v>6</v>
      </c>
      <c r="C31" s="37">
        <f t="shared" si="30"/>
        <v>1014918</v>
      </c>
      <c r="D31" s="36">
        <v>6</v>
      </c>
      <c r="E31" s="36"/>
      <c r="F31" s="36"/>
      <c r="G31" s="84">
        <f t="shared" si="0"/>
        <v>1</v>
      </c>
      <c r="H31" s="84">
        <f t="shared" si="1"/>
        <v>2</v>
      </c>
      <c r="I31" s="84" t="str">
        <f t="shared" si="2"/>
        <v>-</v>
      </c>
      <c r="J31" s="1">
        <f t="shared" si="31"/>
        <v>67806</v>
      </c>
      <c r="K31" s="38">
        <f t="shared" si="32"/>
        <v>6.6809338291369355E-2</v>
      </c>
      <c r="L31" s="37">
        <f>County!N1835</f>
        <v>531373</v>
      </c>
      <c r="M31" s="38">
        <f t="shared" si="33"/>
        <v>0.52356249470400562</v>
      </c>
      <c r="N31" s="73">
        <f>County!O1835</f>
        <v>463567</v>
      </c>
      <c r="O31" s="74">
        <f t="shared" si="3"/>
        <v>0.45675315641263631</v>
      </c>
      <c r="P31" s="73">
        <f>County!P1835</f>
        <v>0</v>
      </c>
      <c r="Q31" s="74">
        <f t="shared" si="4"/>
        <v>0</v>
      </c>
      <c r="R31" s="73">
        <f>County!Q1835</f>
        <v>10968</v>
      </c>
      <c r="S31" s="74">
        <f t="shared" si="5"/>
        <v>1.0806784390463071E-2</v>
      </c>
      <c r="T31" s="73">
        <f>County!R1835</f>
        <v>0</v>
      </c>
      <c r="U31" s="74">
        <f t="shared" si="6"/>
        <v>0</v>
      </c>
      <c r="V31" s="73">
        <f>County!S1835</f>
        <v>3240</v>
      </c>
      <c r="W31" s="74">
        <f t="shared" si="7"/>
        <v>3.1923761328501417E-3</v>
      </c>
      <c r="X31" s="73">
        <f>County!T1835</f>
        <v>0</v>
      </c>
      <c r="Y31" s="74">
        <f t="shared" si="8"/>
        <v>0</v>
      </c>
      <c r="Z31" s="73">
        <f>County!U1835</f>
        <v>0</v>
      </c>
      <c r="AA31" s="74">
        <f t="shared" si="9"/>
        <v>0</v>
      </c>
      <c r="AB31" s="73">
        <f>County!V1835</f>
        <v>0</v>
      </c>
      <c r="AC31" s="74">
        <f t="shared" si="10"/>
        <v>0</v>
      </c>
      <c r="AD31" s="73">
        <f>County!W1835</f>
        <v>0</v>
      </c>
      <c r="AE31" s="74">
        <f t="shared" si="11"/>
        <v>0</v>
      </c>
      <c r="AF31" s="73">
        <f>County!X1835</f>
        <v>0</v>
      </c>
      <c r="AG31" s="74">
        <f t="shared" si="12"/>
        <v>0</v>
      </c>
      <c r="AH31" s="37">
        <f>County!Y1835</f>
        <v>0</v>
      </c>
      <c r="AI31" s="38">
        <f t="shared" si="13"/>
        <v>0</v>
      </c>
      <c r="AJ31" s="37">
        <f>County!Z1835</f>
        <v>0</v>
      </c>
      <c r="AK31" s="38">
        <f t="shared" si="14"/>
        <v>0</v>
      </c>
      <c r="AL31" s="37">
        <f>County!AA1835</f>
        <v>5770</v>
      </c>
      <c r="AM31" s="38">
        <f t="shared" si="15"/>
        <v>5.6851883600448506E-3</v>
      </c>
      <c r="AN31" s="37">
        <f>County!AB1835</f>
        <v>0</v>
      </c>
      <c r="AO31" s="38">
        <f t="shared" si="16"/>
        <v>0</v>
      </c>
      <c r="AP31" s="37">
        <f>County!AC1835</f>
        <v>0</v>
      </c>
      <c r="AQ31" s="38">
        <f t="shared" si="17"/>
        <v>0</v>
      </c>
      <c r="AR31" s="37">
        <f>County!AD1835</f>
        <v>0</v>
      </c>
      <c r="AS31" s="38">
        <f t="shared" si="18"/>
        <v>0</v>
      </c>
      <c r="AT31" s="37">
        <f>County!AE1835</f>
        <v>0</v>
      </c>
      <c r="AU31" s="38">
        <f t="shared" si="19"/>
        <v>0</v>
      </c>
      <c r="AV31" s="37">
        <f>County!AF1835</f>
        <v>0</v>
      </c>
      <c r="AW31" s="38">
        <f t="shared" si="20"/>
        <v>0</v>
      </c>
      <c r="AX31" s="37">
        <f>County!AG1835</f>
        <v>0</v>
      </c>
      <c r="AY31" s="38">
        <f t="shared" si="20"/>
        <v>0</v>
      </c>
      <c r="AZ31" s="37">
        <f>County!AH1835</f>
        <v>0</v>
      </c>
      <c r="BA31" s="38">
        <f t="shared" si="21"/>
        <v>0</v>
      </c>
      <c r="BB31" s="37">
        <f>County!AI1835</f>
        <v>0</v>
      </c>
      <c r="BC31" s="38">
        <f t="shared" si="22"/>
        <v>0</v>
      </c>
      <c r="BD31" s="37">
        <f>County!AJ1835</f>
        <v>0</v>
      </c>
      <c r="BE31" s="38">
        <f t="shared" si="22"/>
        <v>0</v>
      </c>
      <c r="BF31" s="37">
        <f>County!AK1835</f>
        <v>0</v>
      </c>
      <c r="BG31" s="38">
        <f t="shared" si="23"/>
        <v>0</v>
      </c>
      <c r="BH31" s="37">
        <f>County!AL1835</f>
        <v>0</v>
      </c>
      <c r="BI31" s="38">
        <f t="shared" si="24"/>
        <v>0</v>
      </c>
      <c r="BJ31" s="37">
        <f>County!AM1835</f>
        <v>0</v>
      </c>
      <c r="BK31" s="38">
        <f t="shared" si="25"/>
        <v>0</v>
      </c>
      <c r="BL31" s="37">
        <f>County!AN1835</f>
        <v>0</v>
      </c>
      <c r="BM31" s="38">
        <f t="shared" si="26"/>
        <v>0</v>
      </c>
      <c r="BN31" s="37">
        <f>County!AO1835</f>
        <v>0</v>
      </c>
      <c r="BO31" s="38">
        <f t="shared" si="27"/>
        <v>0</v>
      </c>
      <c r="BP31" s="37">
        <f>County!AP1835</f>
        <v>0</v>
      </c>
      <c r="BQ31" s="38">
        <f t="shared" si="28"/>
        <v>0</v>
      </c>
      <c r="BR31" s="37">
        <f>County!AQ1835</f>
        <v>0</v>
      </c>
      <c r="BS31" s="38">
        <f t="shared" si="29"/>
        <v>0</v>
      </c>
      <c r="BT31" s="59"/>
      <c r="BU31" s="34" t="str">
        <f t="shared" si="34"/>
        <v>Nevada</v>
      </c>
      <c r="BV31" s="34" t="s">
        <v>273</v>
      </c>
      <c r="BW31" s="34">
        <f t="shared" si="35"/>
        <v>6</v>
      </c>
      <c r="BX31" s="35">
        <f>RANK(R31,(L31:Q31,R31:Y31,AD31:AW31))</f>
        <v>3</v>
      </c>
      <c r="BY31" s="35">
        <f>RANK(T31,(L31:Q31,R31:Y31,AD31:AW31))</f>
        <v>11</v>
      </c>
      <c r="BZ31" s="35">
        <f>RANK(X31,(L31:Q31,R31:Y31,AD31:AW31))</f>
        <v>11</v>
      </c>
      <c r="CA31" s="35">
        <f>RANK(V31,(L31:Q31,R31:Y31,AD31:AW31))</f>
        <v>5</v>
      </c>
      <c r="CC31" s="34">
        <v>32</v>
      </c>
      <c r="CE31" s="37">
        <f>County!BK1835</f>
        <v>0</v>
      </c>
      <c r="CG31" s="34">
        <f t="shared" si="36"/>
        <v>6</v>
      </c>
      <c r="CH31" s="34">
        <v>0</v>
      </c>
    </row>
    <row r="32" spans="1:86" s="47" customFormat="1">
      <c r="A32" s="47" t="s">
        <v>1208</v>
      </c>
      <c r="B32" s="47">
        <v>4</v>
      </c>
      <c r="C32" s="50">
        <f t="shared" si="30"/>
        <v>710972</v>
      </c>
      <c r="D32" s="49">
        <v>4</v>
      </c>
      <c r="E32" s="49"/>
      <c r="F32" s="49"/>
      <c r="G32" s="83">
        <f t="shared" si="0"/>
        <v>1</v>
      </c>
      <c r="H32" s="83">
        <f t="shared" si="1"/>
        <v>2</v>
      </c>
      <c r="I32" s="83" t="str">
        <f t="shared" si="2"/>
        <v>-</v>
      </c>
      <c r="J32" s="50">
        <f t="shared" si="31"/>
        <v>39643</v>
      </c>
      <c r="K32" s="51">
        <f t="shared" si="32"/>
        <v>5.5758876580231008E-2</v>
      </c>
      <c r="L32" s="50">
        <f>County!N1847</f>
        <v>369561</v>
      </c>
      <c r="M32" s="51">
        <f t="shared" si="33"/>
        <v>0.5197968415071198</v>
      </c>
      <c r="N32" s="72">
        <f>County!O1847</f>
        <v>329918</v>
      </c>
      <c r="O32" s="105">
        <f t="shared" si="3"/>
        <v>0.46403796492688881</v>
      </c>
      <c r="P32" s="72">
        <f>County!P1847</f>
        <v>0</v>
      </c>
      <c r="Q32" s="105">
        <f t="shared" si="4"/>
        <v>0</v>
      </c>
      <c r="R32" s="72">
        <f>County!Q1847</f>
        <v>8212</v>
      </c>
      <c r="S32" s="105">
        <f t="shared" si="5"/>
        <v>1.1550384543976415E-2</v>
      </c>
      <c r="T32" s="72">
        <f>County!R1847</f>
        <v>324</v>
      </c>
      <c r="U32" s="105">
        <f t="shared" si="6"/>
        <v>4.5571414908041383E-4</v>
      </c>
      <c r="V32" s="72">
        <f>County!S1847</f>
        <v>708</v>
      </c>
      <c r="W32" s="105">
        <f t="shared" si="7"/>
        <v>9.9581980724979327E-4</v>
      </c>
      <c r="X32" s="72">
        <f>County!T1847</f>
        <v>0</v>
      </c>
      <c r="Y32" s="105">
        <f t="shared" si="8"/>
        <v>0</v>
      </c>
      <c r="Z32" s="72">
        <f>County!U1847</f>
        <v>0</v>
      </c>
      <c r="AA32" s="105">
        <f t="shared" si="9"/>
        <v>0</v>
      </c>
      <c r="AB32" s="72">
        <f>County!V1847</f>
        <v>0</v>
      </c>
      <c r="AC32" s="105">
        <f t="shared" si="10"/>
        <v>0</v>
      </c>
      <c r="AD32" s="72">
        <f>County!W1847</f>
        <v>2249</v>
      </c>
      <c r="AE32" s="105">
        <f t="shared" si="11"/>
        <v>3.1632750656847247E-3</v>
      </c>
      <c r="AF32" s="72">
        <f>County!X1847</f>
        <v>0</v>
      </c>
      <c r="AG32" s="105">
        <f t="shared" si="12"/>
        <v>0</v>
      </c>
      <c r="AH32" s="50">
        <f>County!Y1847</f>
        <v>0</v>
      </c>
      <c r="AI32" s="51">
        <f t="shared" si="13"/>
        <v>0</v>
      </c>
      <c r="AJ32" s="50">
        <f>County!Z1847</f>
        <v>0</v>
      </c>
      <c r="AK32" s="51">
        <f t="shared" si="14"/>
        <v>0</v>
      </c>
      <c r="AL32" s="50">
        <f>County!AA1847</f>
        <v>0</v>
      </c>
      <c r="AM32" s="51">
        <f t="shared" si="15"/>
        <v>0</v>
      </c>
      <c r="AN32" s="50">
        <f>County!AB1847</f>
        <v>0</v>
      </c>
      <c r="AO32" s="51">
        <f t="shared" si="16"/>
        <v>0</v>
      </c>
      <c r="AP32" s="50">
        <f>County!AC1847</f>
        <v>0</v>
      </c>
      <c r="AQ32" s="51">
        <f t="shared" si="17"/>
        <v>0</v>
      </c>
      <c r="AR32" s="50">
        <f>County!AD1847</f>
        <v>0</v>
      </c>
      <c r="AS32" s="51">
        <f t="shared" si="18"/>
        <v>0</v>
      </c>
      <c r="AT32" s="50">
        <f>County!AE1847</f>
        <v>0</v>
      </c>
      <c r="AU32" s="51">
        <f t="shared" si="19"/>
        <v>0</v>
      </c>
      <c r="AV32" s="50">
        <f>County!AF1847</f>
        <v>0</v>
      </c>
      <c r="AW32" s="51">
        <f t="shared" si="20"/>
        <v>0</v>
      </c>
      <c r="AX32" s="50">
        <f>County!AG1847</f>
        <v>0</v>
      </c>
      <c r="AY32" s="51">
        <f t="shared" si="20"/>
        <v>0</v>
      </c>
      <c r="AZ32" s="50">
        <f>County!AH1847</f>
        <v>0</v>
      </c>
      <c r="BA32" s="51">
        <f t="shared" si="21"/>
        <v>0</v>
      </c>
      <c r="BB32" s="50">
        <f>County!AI1847</f>
        <v>0</v>
      </c>
      <c r="BC32" s="51">
        <f t="shared" si="22"/>
        <v>0</v>
      </c>
      <c r="BD32" s="50">
        <f>County!AJ1847</f>
        <v>0</v>
      </c>
      <c r="BE32" s="51">
        <f t="shared" si="22"/>
        <v>0</v>
      </c>
      <c r="BF32" s="50">
        <f>County!AK1847</f>
        <v>0</v>
      </c>
      <c r="BG32" s="51">
        <f t="shared" si="23"/>
        <v>0</v>
      </c>
      <c r="BH32" s="50">
        <f>County!AL1847</f>
        <v>0</v>
      </c>
      <c r="BI32" s="51">
        <f t="shared" si="24"/>
        <v>0</v>
      </c>
      <c r="BJ32" s="50">
        <f>County!AM1847</f>
        <v>0</v>
      </c>
      <c r="BK32" s="51">
        <f t="shared" si="25"/>
        <v>0</v>
      </c>
      <c r="BL32" s="50">
        <f>County!AN1847</f>
        <v>0</v>
      </c>
      <c r="BM32" s="51">
        <f t="shared" si="26"/>
        <v>0</v>
      </c>
      <c r="BN32" s="50">
        <f>County!AO1847</f>
        <v>0</v>
      </c>
      <c r="BO32" s="51">
        <f t="shared" si="27"/>
        <v>0</v>
      </c>
      <c r="BP32" s="50">
        <f>County!AP1847</f>
        <v>0</v>
      </c>
      <c r="BQ32" s="51">
        <f t="shared" si="28"/>
        <v>0</v>
      </c>
      <c r="BR32" s="50">
        <f>County!AQ1847</f>
        <v>0</v>
      </c>
      <c r="BS32" s="51">
        <f t="shared" si="29"/>
        <v>0</v>
      </c>
      <c r="BT32" s="58"/>
      <c r="BU32" s="47" t="str">
        <f t="shared" si="34"/>
        <v>New Hampshire</v>
      </c>
      <c r="BV32" s="47" t="s">
        <v>1808</v>
      </c>
      <c r="BW32" s="47">
        <f t="shared" si="35"/>
        <v>4</v>
      </c>
      <c r="BX32" s="48">
        <f>RANK(R32,(L32:Q32,R32:Y32,AD32:AW32))</f>
        <v>3</v>
      </c>
      <c r="BY32" s="48">
        <f>RANK(T32,(L32:Q32,R32:Y32,AD32:AW32))</f>
        <v>6</v>
      </c>
      <c r="BZ32" s="48">
        <f>RANK(X32,(L32:Q32,R32:Y32,AD32:AW32))</f>
        <v>13</v>
      </c>
      <c r="CA32" s="48">
        <f>RANK(V32,(L32:Q32,R32:Y32,AD32:AW32))</f>
        <v>5</v>
      </c>
      <c r="CC32" s="47">
        <v>33</v>
      </c>
      <c r="CE32" s="50">
        <f>County!BK1847</f>
        <v>0</v>
      </c>
      <c r="CG32" s="47">
        <f t="shared" si="36"/>
        <v>4</v>
      </c>
      <c r="CH32" s="47">
        <v>0</v>
      </c>
    </row>
    <row r="33" spans="1:86" s="34" customFormat="1">
      <c r="A33" s="34" t="s">
        <v>2419</v>
      </c>
      <c r="B33" s="34">
        <v>14</v>
      </c>
      <c r="C33" s="37">
        <f t="shared" si="30"/>
        <v>3642934</v>
      </c>
      <c r="D33" s="36">
        <v>14</v>
      </c>
      <c r="E33" s="36"/>
      <c r="F33" s="36"/>
      <c r="G33" s="84">
        <f t="shared" si="0"/>
        <v>1</v>
      </c>
      <c r="H33" s="84">
        <f t="shared" si="1"/>
        <v>2</v>
      </c>
      <c r="I33" s="84" t="str">
        <f t="shared" si="2"/>
        <v>-</v>
      </c>
      <c r="J33" s="1">
        <f t="shared" si="31"/>
        <v>647861</v>
      </c>
      <c r="K33" s="38">
        <f t="shared" si="32"/>
        <v>0.17784044399376986</v>
      </c>
      <c r="L33" s="37">
        <f>County!N1870</f>
        <v>2126610</v>
      </c>
      <c r="M33" s="38">
        <f t="shared" si="33"/>
        <v>0.58376297786344744</v>
      </c>
      <c r="N33" s="73">
        <f>County!O1870</f>
        <v>1478749</v>
      </c>
      <c r="O33" s="74">
        <f t="shared" si="3"/>
        <v>0.40592253386967758</v>
      </c>
      <c r="P33" s="73">
        <f>County!P1870</f>
        <v>0</v>
      </c>
      <c r="Q33" s="74">
        <f t="shared" si="4"/>
        <v>0</v>
      </c>
      <c r="R33" s="73">
        <f>County!Q1870</f>
        <v>20974</v>
      </c>
      <c r="S33" s="74">
        <f t="shared" si="5"/>
        <v>5.757447156605088E-3</v>
      </c>
      <c r="T33" s="73">
        <f>County!R1870</f>
        <v>9902</v>
      </c>
      <c r="U33" s="74">
        <f t="shared" si="6"/>
        <v>2.7181387310338317E-3</v>
      </c>
      <c r="V33" s="73">
        <f>County!S1870</f>
        <v>2068</v>
      </c>
      <c r="W33" s="74">
        <f t="shared" si="7"/>
        <v>5.6767429769520941E-4</v>
      </c>
      <c r="X33" s="73">
        <f>County!T1870</f>
        <v>710</v>
      </c>
      <c r="Y33" s="74">
        <f t="shared" si="8"/>
        <v>1.9489784882185623E-4</v>
      </c>
      <c r="Z33" s="73">
        <f>County!U1870</f>
        <v>0</v>
      </c>
      <c r="AA33" s="74">
        <f t="shared" si="9"/>
        <v>0</v>
      </c>
      <c r="AB33" s="73">
        <f>County!V1870</f>
        <v>525</v>
      </c>
      <c r="AC33" s="74">
        <f t="shared" si="10"/>
        <v>1.4411460652320355E-4</v>
      </c>
      <c r="AD33" s="73">
        <f>County!W1870</f>
        <v>0</v>
      </c>
      <c r="AE33" s="74">
        <f t="shared" si="11"/>
        <v>0</v>
      </c>
      <c r="AF33" s="73">
        <f>County!X1870</f>
        <v>1726</v>
      </c>
      <c r="AG33" s="74">
        <f t="shared" si="12"/>
        <v>4.7379392544580822E-4</v>
      </c>
      <c r="AH33" s="37">
        <f>County!Y1870</f>
        <v>0</v>
      </c>
      <c r="AI33" s="38">
        <f t="shared" si="13"/>
        <v>0</v>
      </c>
      <c r="AJ33" s="37">
        <f>County!Z1870</f>
        <v>0</v>
      </c>
      <c r="AK33" s="38">
        <f t="shared" si="14"/>
        <v>0</v>
      </c>
      <c r="AL33" s="37">
        <f>County!AA1870</f>
        <v>0</v>
      </c>
      <c r="AM33" s="38">
        <f t="shared" si="15"/>
        <v>0</v>
      </c>
      <c r="AN33" s="37">
        <f>County!AB1870</f>
        <v>0</v>
      </c>
      <c r="AO33" s="38">
        <f t="shared" si="16"/>
        <v>0</v>
      </c>
      <c r="AP33" s="37">
        <f>County!AC1870</f>
        <v>0</v>
      </c>
      <c r="AQ33" s="38">
        <f t="shared" si="17"/>
        <v>0</v>
      </c>
      <c r="AR33" s="37">
        <f>County!AD1870</f>
        <v>662</v>
      </c>
      <c r="AS33" s="38">
        <f t="shared" si="18"/>
        <v>1.8172165622544904E-4</v>
      </c>
      <c r="AT33" s="37">
        <f>County!AE1870</f>
        <v>0</v>
      </c>
      <c r="AU33" s="38">
        <f t="shared" si="19"/>
        <v>0</v>
      </c>
      <c r="AV33" s="37">
        <f>County!AF1870</f>
        <v>0</v>
      </c>
      <c r="AW33" s="38">
        <f t="shared" si="20"/>
        <v>0</v>
      </c>
      <c r="AX33" s="37">
        <f>County!AG1870</f>
        <v>0</v>
      </c>
      <c r="AY33" s="38">
        <f t="shared" si="20"/>
        <v>0</v>
      </c>
      <c r="AZ33" s="37">
        <f>County!AH1870</f>
        <v>0</v>
      </c>
      <c r="BA33" s="38">
        <f t="shared" si="21"/>
        <v>0</v>
      </c>
      <c r="BB33" s="37">
        <f>County!AI1870</f>
        <v>0</v>
      </c>
      <c r="BC33" s="38">
        <f t="shared" si="22"/>
        <v>0</v>
      </c>
      <c r="BD33" s="37">
        <f>County!AJ1870</f>
        <v>0</v>
      </c>
      <c r="BE33" s="38">
        <f t="shared" si="22"/>
        <v>0</v>
      </c>
      <c r="BF33" s="37">
        <f>County!AK1870</f>
        <v>0</v>
      </c>
      <c r="BG33" s="38">
        <f t="shared" si="23"/>
        <v>0</v>
      </c>
      <c r="BH33" s="37">
        <f>County!AL1870</f>
        <v>0</v>
      </c>
      <c r="BI33" s="38">
        <f t="shared" si="24"/>
        <v>0</v>
      </c>
      <c r="BJ33" s="37">
        <f>County!AM1870</f>
        <v>0</v>
      </c>
      <c r="BK33" s="38">
        <f t="shared" si="25"/>
        <v>0</v>
      </c>
      <c r="BL33" s="37">
        <f>County!AN1870</f>
        <v>1008</v>
      </c>
      <c r="BM33" s="38">
        <f t="shared" si="26"/>
        <v>2.7670004452455083E-4</v>
      </c>
      <c r="BN33" s="37">
        <f>County!AO1870</f>
        <v>0</v>
      </c>
      <c r="BO33" s="38">
        <f t="shared" si="27"/>
        <v>0</v>
      </c>
      <c r="BP33" s="37">
        <f>County!AP1870</f>
        <v>0</v>
      </c>
      <c r="BQ33" s="38">
        <f t="shared" si="28"/>
        <v>0</v>
      </c>
      <c r="BR33" s="37">
        <f>County!AQ1870</f>
        <v>0</v>
      </c>
      <c r="BS33" s="38">
        <f t="shared" si="29"/>
        <v>0</v>
      </c>
      <c r="BT33" s="59"/>
      <c r="BU33" s="34" t="str">
        <f t="shared" si="34"/>
        <v>New Jersey</v>
      </c>
      <c r="BV33" s="34" t="s">
        <v>2158</v>
      </c>
      <c r="BW33" s="34">
        <f t="shared" si="35"/>
        <v>14</v>
      </c>
      <c r="BX33" s="35">
        <f>RANK(R33,(L33:Q33,R33:Y33,AD33:AW33))</f>
        <v>3</v>
      </c>
      <c r="BY33" s="35">
        <f>RANK(T33,(L33:Q33,R33:Y33,AD33:AW33))</f>
        <v>4</v>
      </c>
      <c r="BZ33" s="35">
        <f>RANK(X33,(L33:Q33,R33:Y33,AD33:AW33))</f>
        <v>7</v>
      </c>
      <c r="CA33" s="35">
        <f>RANK(V33,(L33:Q33,R33:Y33,AD33:AW33))</f>
        <v>5</v>
      </c>
      <c r="CC33" s="34">
        <v>34</v>
      </c>
      <c r="CE33" s="37">
        <f>County!BK1870</f>
        <v>5441</v>
      </c>
      <c r="CG33" s="34">
        <f t="shared" si="36"/>
        <v>14</v>
      </c>
      <c r="CH33" s="34">
        <v>0</v>
      </c>
    </row>
    <row r="34" spans="1:86" s="47" customFormat="1">
      <c r="A34" s="47" t="s">
        <v>2774</v>
      </c>
      <c r="B34" s="47">
        <v>5</v>
      </c>
      <c r="C34" s="50">
        <f t="shared" si="30"/>
        <v>783757</v>
      </c>
      <c r="D34" s="49">
        <v>5</v>
      </c>
      <c r="E34" s="49"/>
      <c r="F34" s="49"/>
      <c r="G34" s="83">
        <f t="shared" si="0"/>
        <v>1</v>
      </c>
      <c r="H34" s="83">
        <f t="shared" si="1"/>
        <v>2</v>
      </c>
      <c r="I34" s="83" t="str">
        <f t="shared" si="2"/>
        <v>-</v>
      </c>
      <c r="J34" s="50">
        <f t="shared" si="31"/>
        <v>79547</v>
      </c>
      <c r="K34" s="51">
        <f t="shared" si="32"/>
        <v>0.10149446831096884</v>
      </c>
      <c r="L34" s="50">
        <f>County!N1905</f>
        <v>415335</v>
      </c>
      <c r="M34" s="51">
        <f t="shared" si="33"/>
        <v>0.52992828134230385</v>
      </c>
      <c r="N34" s="72">
        <f>County!O1905</f>
        <v>335788</v>
      </c>
      <c r="O34" s="105">
        <f t="shared" si="3"/>
        <v>0.42843381303133499</v>
      </c>
      <c r="P34" s="72">
        <f>County!P1905</f>
        <v>0</v>
      </c>
      <c r="Q34" s="105">
        <f t="shared" si="4"/>
        <v>0</v>
      </c>
      <c r="R34" s="72">
        <f>County!Q1905</f>
        <v>27787</v>
      </c>
      <c r="S34" s="105">
        <f t="shared" si="5"/>
        <v>3.5453590845121639E-2</v>
      </c>
      <c r="T34" s="72">
        <f>County!R1905</f>
        <v>2691</v>
      </c>
      <c r="U34" s="105">
        <f t="shared" si="6"/>
        <v>3.4334621572757883E-3</v>
      </c>
      <c r="V34" s="72">
        <f>County!S1905</f>
        <v>982</v>
      </c>
      <c r="W34" s="105">
        <f t="shared" si="7"/>
        <v>1.2529393676866682E-3</v>
      </c>
      <c r="X34" s="72">
        <f>County!T1905</f>
        <v>0</v>
      </c>
      <c r="Y34" s="105">
        <f t="shared" si="8"/>
        <v>0</v>
      </c>
      <c r="Z34" s="72">
        <f>County!U1905</f>
        <v>0</v>
      </c>
      <c r="AA34" s="105">
        <f t="shared" si="9"/>
        <v>0</v>
      </c>
      <c r="AB34" s="72">
        <f>County!V1905</f>
        <v>0</v>
      </c>
      <c r="AC34" s="105">
        <f t="shared" si="10"/>
        <v>0</v>
      </c>
      <c r="AD34" s="72">
        <f>County!W1905</f>
        <v>0</v>
      </c>
      <c r="AE34" s="105">
        <f t="shared" si="11"/>
        <v>0</v>
      </c>
      <c r="AF34" s="72">
        <f>County!X1905</f>
        <v>1174</v>
      </c>
      <c r="AG34" s="105">
        <f t="shared" si="12"/>
        <v>1.4979132562771369E-3</v>
      </c>
      <c r="AH34" s="50">
        <f>County!Y1905</f>
        <v>0</v>
      </c>
      <c r="AI34" s="51">
        <f t="shared" si="13"/>
        <v>0</v>
      </c>
      <c r="AJ34" s="50">
        <f>County!Z1905</f>
        <v>0</v>
      </c>
      <c r="AK34" s="51">
        <f t="shared" si="14"/>
        <v>0</v>
      </c>
      <c r="AL34" s="50">
        <f>County!AA1905</f>
        <v>0</v>
      </c>
      <c r="AM34" s="51">
        <f t="shared" si="15"/>
        <v>0</v>
      </c>
      <c r="AN34" s="50">
        <f>County!AB1905</f>
        <v>0</v>
      </c>
      <c r="AO34" s="51">
        <f t="shared" si="16"/>
        <v>0</v>
      </c>
      <c r="AP34" s="50">
        <f>County!AC1905</f>
        <v>0</v>
      </c>
      <c r="AQ34" s="51">
        <f t="shared" si="17"/>
        <v>0</v>
      </c>
      <c r="AR34" s="50">
        <f>County!AD1905</f>
        <v>0</v>
      </c>
      <c r="AS34" s="51">
        <f t="shared" si="18"/>
        <v>0</v>
      </c>
      <c r="AT34" s="50">
        <f>County!AE1905</f>
        <v>0</v>
      </c>
      <c r="AU34" s="51">
        <f t="shared" si="19"/>
        <v>0</v>
      </c>
      <c r="AV34" s="50">
        <f>County!AF1905</f>
        <v>0</v>
      </c>
      <c r="AW34" s="51">
        <f t="shared" si="20"/>
        <v>0</v>
      </c>
      <c r="AX34" s="50">
        <f>County!AG1905</f>
        <v>0</v>
      </c>
      <c r="AY34" s="51">
        <f t="shared" si="20"/>
        <v>0</v>
      </c>
      <c r="AZ34" s="50">
        <f>County!AH1905</f>
        <v>0</v>
      </c>
      <c r="BA34" s="51">
        <f t="shared" si="21"/>
        <v>0</v>
      </c>
      <c r="BB34" s="50">
        <f>County!AI1905</f>
        <v>0</v>
      </c>
      <c r="BC34" s="51">
        <f t="shared" si="22"/>
        <v>0</v>
      </c>
      <c r="BD34" s="50">
        <f>County!AJ1905</f>
        <v>0</v>
      </c>
      <c r="BE34" s="51">
        <f t="shared" si="22"/>
        <v>0</v>
      </c>
      <c r="BF34" s="50">
        <f>County!AK1905</f>
        <v>0</v>
      </c>
      <c r="BG34" s="51">
        <f t="shared" si="23"/>
        <v>0</v>
      </c>
      <c r="BH34" s="50">
        <f>County!AL1905</f>
        <v>0</v>
      </c>
      <c r="BI34" s="51">
        <f t="shared" si="24"/>
        <v>0</v>
      </c>
      <c r="BJ34" s="50">
        <f>County!AM1905</f>
        <v>0</v>
      </c>
      <c r="BK34" s="51">
        <f t="shared" si="25"/>
        <v>0</v>
      </c>
      <c r="BL34" s="50">
        <f>County!AN1905</f>
        <v>0</v>
      </c>
      <c r="BM34" s="51">
        <f t="shared" si="26"/>
        <v>0</v>
      </c>
      <c r="BN34" s="50">
        <f>County!AO1905</f>
        <v>0</v>
      </c>
      <c r="BO34" s="51">
        <f t="shared" si="27"/>
        <v>0</v>
      </c>
      <c r="BP34" s="50">
        <f>County!AP1905</f>
        <v>0</v>
      </c>
      <c r="BQ34" s="51">
        <f t="shared" si="28"/>
        <v>0</v>
      </c>
      <c r="BR34" s="50">
        <f>County!AQ1905</f>
        <v>0</v>
      </c>
      <c r="BS34" s="51">
        <f t="shared" si="29"/>
        <v>0</v>
      </c>
      <c r="BT34" s="58"/>
      <c r="BU34" s="47" t="str">
        <f t="shared" si="34"/>
        <v>New Mexico</v>
      </c>
      <c r="BV34" s="47" t="s">
        <v>2472</v>
      </c>
      <c r="BW34" s="47">
        <f t="shared" si="35"/>
        <v>5</v>
      </c>
      <c r="BX34" s="48">
        <f>RANK(R34,(L34:Q34,R34:Y34,AD34:AW34))</f>
        <v>3</v>
      </c>
      <c r="BY34" s="48">
        <f>RANK(T34,(L34:Q34,R34:Y34,AD34:AW34))</f>
        <v>4</v>
      </c>
      <c r="BZ34" s="48">
        <f>RANK(X34,(L34:Q34,R34:Y34,AD34:AW34))</f>
        <v>13</v>
      </c>
      <c r="CA34" s="48">
        <f>RANK(V34,(L34:Q34,R34:Y34,AD34:AW34))</f>
        <v>6</v>
      </c>
      <c r="CC34" s="47">
        <v>35</v>
      </c>
      <c r="CE34" s="50">
        <f>County!BK1905</f>
        <v>0</v>
      </c>
      <c r="CG34" s="47">
        <f t="shared" si="36"/>
        <v>5</v>
      </c>
      <c r="CH34" s="47">
        <v>0</v>
      </c>
    </row>
    <row r="35" spans="1:86" s="34" customFormat="1">
      <c r="A35" s="34" t="s">
        <v>194</v>
      </c>
      <c r="B35" s="34">
        <v>29</v>
      </c>
      <c r="C35" s="37">
        <f t="shared" si="30"/>
        <v>7081536</v>
      </c>
      <c r="D35" s="36">
        <v>29</v>
      </c>
      <c r="E35" s="36"/>
      <c r="F35" s="36"/>
      <c r="G35" s="84">
        <f t="shared" ref="G35:G54" si="37">RANK(L35,L35:BT35)</f>
        <v>1</v>
      </c>
      <c r="H35" s="84">
        <f t="shared" ref="H35:H54" si="38">RANK(N35,L35:BT35)</f>
        <v>2</v>
      </c>
      <c r="I35" s="84" t="str">
        <f t="shared" ref="I35:I54" si="39">IF(P35&gt;0,RANK(P35,L35:BT35),"-")</f>
        <v>-</v>
      </c>
      <c r="J35" s="1">
        <f t="shared" si="31"/>
        <v>1995381</v>
      </c>
      <c r="K35" s="38">
        <f t="shared" si="32"/>
        <v>0.28177234430496434</v>
      </c>
      <c r="L35" s="37">
        <f>County!N1969</f>
        <v>4485877</v>
      </c>
      <c r="M35" s="38">
        <f t="shared" si="33"/>
        <v>0.63346101749676909</v>
      </c>
      <c r="N35" s="73">
        <f>County!O1969</f>
        <v>2490496</v>
      </c>
      <c r="O35" s="74">
        <f t="shared" si="3"/>
        <v>0.35168867319180469</v>
      </c>
      <c r="P35" s="73">
        <f>County!P1969</f>
        <v>0</v>
      </c>
      <c r="Q35" s="74">
        <f t="shared" si="4"/>
        <v>0</v>
      </c>
      <c r="R35" s="73">
        <f>County!Q1969</f>
        <v>47256</v>
      </c>
      <c r="S35" s="74">
        <f t="shared" si="5"/>
        <v>6.6731285416045333E-3</v>
      </c>
      <c r="T35" s="73">
        <f>County!R1969</f>
        <v>39984</v>
      </c>
      <c r="U35" s="74">
        <f t="shared" si="6"/>
        <v>5.6462326817232874E-3</v>
      </c>
      <c r="V35" s="73">
        <f>County!S1969</f>
        <v>6274</v>
      </c>
      <c r="W35" s="74">
        <f t="shared" si="7"/>
        <v>8.8596598252130613E-4</v>
      </c>
      <c r="X35" s="73">
        <f>County!T1969</f>
        <v>27</v>
      </c>
      <c r="Y35" s="74">
        <f t="shared" si="8"/>
        <v>3.8127321530244284E-6</v>
      </c>
      <c r="Z35" s="73">
        <f>County!U1969</f>
        <v>0</v>
      </c>
      <c r="AA35" s="74">
        <f t="shared" si="9"/>
        <v>0</v>
      </c>
      <c r="AB35" s="73">
        <f>County!V1969</f>
        <v>2050</v>
      </c>
      <c r="AC35" s="74">
        <f t="shared" si="10"/>
        <v>2.8948521902592882E-4</v>
      </c>
      <c r="AD35" s="73">
        <f>County!W1969</f>
        <v>9270</v>
      </c>
      <c r="AE35" s="74">
        <f t="shared" si="11"/>
        <v>1.3090380392050539E-3</v>
      </c>
      <c r="AF35" s="73">
        <f>County!X1969</f>
        <v>227</v>
      </c>
      <c r="AG35" s="74">
        <f t="shared" si="12"/>
        <v>3.2055192545797974E-5</v>
      </c>
      <c r="AH35" s="37">
        <f>County!Y1969</f>
        <v>35</v>
      </c>
      <c r="AI35" s="38">
        <f t="shared" si="13"/>
        <v>4.9424305687353705E-6</v>
      </c>
      <c r="AJ35" s="37">
        <f>County!Z1969</f>
        <v>0</v>
      </c>
      <c r="AK35" s="38">
        <f t="shared" si="14"/>
        <v>0</v>
      </c>
      <c r="AL35" s="37">
        <f>County!AA1969</f>
        <v>0</v>
      </c>
      <c r="AM35" s="38">
        <f t="shared" si="15"/>
        <v>0</v>
      </c>
      <c r="AN35" s="37">
        <f>County!AB1969</f>
        <v>0</v>
      </c>
      <c r="AO35" s="38">
        <f t="shared" si="16"/>
        <v>0</v>
      </c>
      <c r="AP35" s="37">
        <f>County!AC1969</f>
        <v>0</v>
      </c>
      <c r="AQ35" s="38">
        <f t="shared" si="17"/>
        <v>0</v>
      </c>
      <c r="AR35" s="37">
        <f>County!AD1969</f>
        <v>6</v>
      </c>
      <c r="AS35" s="38">
        <f t="shared" si="18"/>
        <v>8.4727381178320636E-7</v>
      </c>
      <c r="AT35" s="37">
        <f>County!AE1969</f>
        <v>0</v>
      </c>
      <c r="AU35" s="38">
        <f t="shared" si="19"/>
        <v>0</v>
      </c>
      <c r="AV35" s="37">
        <f>County!AF1969</f>
        <v>0</v>
      </c>
      <c r="AW35" s="38">
        <f t="shared" si="20"/>
        <v>0</v>
      </c>
      <c r="AX35" s="37">
        <f>County!AG1969</f>
        <v>19</v>
      </c>
      <c r="AY35" s="38">
        <f t="shared" si="20"/>
        <v>2.6830337373134867E-6</v>
      </c>
      <c r="AZ35" s="37">
        <f>County!AH1969</f>
        <v>0</v>
      </c>
      <c r="BA35" s="38">
        <f t="shared" ref="BA35:BA54" si="40">IF($C35&gt;0,AZ35/$C35,0)</f>
        <v>0</v>
      </c>
      <c r="BB35" s="37">
        <f>County!AI1969</f>
        <v>0</v>
      </c>
      <c r="BC35" s="38">
        <f t="shared" ref="BC35:BE54" si="41">IF($C35&gt;0,BB35/$C35,0)</f>
        <v>0</v>
      </c>
      <c r="BD35" s="37">
        <f>County!AJ1969</f>
        <v>15</v>
      </c>
      <c r="BE35" s="38">
        <f t="shared" si="41"/>
        <v>2.1181845294580157E-6</v>
      </c>
      <c r="BF35" s="37">
        <f>County!AK1969</f>
        <v>0</v>
      </c>
      <c r="BG35" s="38">
        <f t="shared" ref="BG35:BG54" si="42">IF($C35&gt;0,BF35/$C35,0)</f>
        <v>0</v>
      </c>
      <c r="BH35" s="37">
        <f>County!AL1969</f>
        <v>0</v>
      </c>
      <c r="BI35" s="38">
        <f t="shared" ref="BI35:BI54" si="43">IF($C35&gt;0,BH35/$C35,0)</f>
        <v>0</v>
      </c>
      <c r="BJ35" s="37">
        <f>County!AM1969</f>
        <v>0</v>
      </c>
      <c r="BK35" s="38">
        <f t="shared" si="25"/>
        <v>0</v>
      </c>
      <c r="BL35" s="37">
        <f>County!AN1969</f>
        <v>0</v>
      </c>
      <c r="BM35" s="38">
        <f t="shared" si="26"/>
        <v>0</v>
      </c>
      <c r="BN35" s="37">
        <f>County!AO1969</f>
        <v>0</v>
      </c>
      <c r="BO35" s="38">
        <f t="shared" si="27"/>
        <v>0</v>
      </c>
      <c r="BP35" s="37">
        <f>County!AP1969</f>
        <v>0</v>
      </c>
      <c r="BQ35" s="38">
        <f t="shared" si="28"/>
        <v>0</v>
      </c>
      <c r="BR35" s="37">
        <f>County!AQ1969</f>
        <v>0</v>
      </c>
      <c r="BS35" s="38">
        <f t="shared" si="29"/>
        <v>0</v>
      </c>
      <c r="BT35" s="59"/>
      <c r="BU35" s="34" t="str">
        <f t="shared" si="34"/>
        <v>New York</v>
      </c>
      <c r="BV35" s="34" t="s">
        <v>195</v>
      </c>
      <c r="BW35" s="34">
        <f t="shared" si="35"/>
        <v>29</v>
      </c>
      <c r="BX35" s="35">
        <f>RANK(R35,(L35:Q35,R35:Y35,AD35:AW35))</f>
        <v>3</v>
      </c>
      <c r="BY35" s="35">
        <f>RANK(T35,(L35:Q35,R35:Y35,AD35:AW35))</f>
        <v>4</v>
      </c>
      <c r="BZ35" s="35">
        <f>RANK(X35,(L35:Q35,R35:Y35,AD35:AW35))</f>
        <v>9</v>
      </c>
      <c r="CA35" s="35">
        <f>RANK(V35,(L35:Q35,R35:Y35,AD35:AW35))</f>
        <v>6</v>
      </c>
      <c r="CC35" s="34">
        <v>36</v>
      </c>
      <c r="CE35" s="37">
        <f>County!BK1969</f>
        <v>46041</v>
      </c>
      <c r="CG35" s="34">
        <f t="shared" si="36"/>
        <v>29</v>
      </c>
      <c r="CH35" s="34">
        <v>0</v>
      </c>
    </row>
    <row r="36" spans="1:86" s="47" customFormat="1">
      <c r="A36" s="47" t="s">
        <v>1115</v>
      </c>
      <c r="B36" s="47">
        <v>15</v>
      </c>
      <c r="C36" s="50">
        <f t="shared" si="30"/>
        <v>4505372</v>
      </c>
      <c r="D36" s="49"/>
      <c r="E36" s="49">
        <v>15</v>
      </c>
      <c r="F36" s="49"/>
      <c r="G36" s="83">
        <f t="shared" si="37"/>
        <v>2</v>
      </c>
      <c r="H36" s="83">
        <f t="shared" si="38"/>
        <v>1</v>
      </c>
      <c r="I36" s="83" t="str">
        <f t="shared" si="39"/>
        <v>-</v>
      </c>
      <c r="J36" s="50">
        <f t="shared" si="31"/>
        <v>92004</v>
      </c>
      <c r="K36" s="51">
        <f t="shared" si="32"/>
        <v>2.0420955250753988E-2</v>
      </c>
      <c r="L36" s="50">
        <f>County!N2071</f>
        <v>2178391</v>
      </c>
      <c r="M36" s="51">
        <f t="shared" si="33"/>
        <v>0.48350968577067555</v>
      </c>
      <c r="N36" s="72">
        <f>County!O2071</f>
        <v>2270395</v>
      </c>
      <c r="O36" s="105">
        <f t="shared" si="3"/>
        <v>0.50393064102142948</v>
      </c>
      <c r="P36" s="72">
        <f>County!P2071</f>
        <v>0</v>
      </c>
      <c r="Q36" s="105">
        <f t="shared" si="4"/>
        <v>0</v>
      </c>
      <c r="R36" s="72">
        <f>County!Q2071</f>
        <v>44515</v>
      </c>
      <c r="S36" s="105">
        <f t="shared" si="5"/>
        <v>9.8804271878104623E-3</v>
      </c>
      <c r="T36" s="72">
        <f>County!R2071</f>
        <v>0</v>
      </c>
      <c r="U36" s="105">
        <f t="shared" si="6"/>
        <v>0</v>
      </c>
      <c r="V36" s="72">
        <f>County!S2071</f>
        <v>534</v>
      </c>
      <c r="W36" s="105">
        <f t="shared" si="7"/>
        <v>1.1852517394790042E-4</v>
      </c>
      <c r="X36" s="72">
        <f>County!T2071</f>
        <v>0</v>
      </c>
      <c r="Y36" s="105">
        <f t="shared" si="8"/>
        <v>0</v>
      </c>
      <c r="Z36" s="72">
        <f>County!U2071</f>
        <v>0</v>
      </c>
      <c r="AA36" s="105">
        <f t="shared" si="9"/>
        <v>0</v>
      </c>
      <c r="AB36" s="72">
        <f>County!V2071</f>
        <v>0</v>
      </c>
      <c r="AC36" s="105">
        <f t="shared" si="10"/>
        <v>0</v>
      </c>
      <c r="AD36" s="72">
        <f>County!W2071</f>
        <v>11537</v>
      </c>
      <c r="AE36" s="105">
        <f t="shared" si="11"/>
        <v>2.5607208461365678E-3</v>
      </c>
      <c r="AF36" s="72">
        <f>County!X2071</f>
        <v>0</v>
      </c>
      <c r="AG36" s="105">
        <f t="shared" si="12"/>
        <v>0</v>
      </c>
      <c r="AH36" s="50">
        <f>County!Y2071</f>
        <v>0</v>
      </c>
      <c r="AI36" s="51">
        <f t="shared" si="13"/>
        <v>0</v>
      </c>
      <c r="AJ36" s="50">
        <f>County!Z2071</f>
        <v>0</v>
      </c>
      <c r="AK36" s="51">
        <f t="shared" si="14"/>
        <v>0</v>
      </c>
      <c r="AL36" s="50">
        <f>County!AA2071</f>
        <v>0</v>
      </c>
      <c r="AM36" s="51">
        <f t="shared" si="15"/>
        <v>0</v>
      </c>
      <c r="AN36" s="50">
        <f>County!AB2071</f>
        <v>0</v>
      </c>
      <c r="AO36" s="51">
        <f t="shared" si="16"/>
        <v>0</v>
      </c>
      <c r="AP36" s="50">
        <f>County!AC2071</f>
        <v>0</v>
      </c>
      <c r="AQ36" s="51">
        <f t="shared" si="17"/>
        <v>0</v>
      </c>
      <c r="AR36" s="50">
        <f>County!AD2071</f>
        <v>0</v>
      </c>
      <c r="AS36" s="51">
        <f t="shared" si="18"/>
        <v>0</v>
      </c>
      <c r="AT36" s="50">
        <f>County!AE2071</f>
        <v>0</v>
      </c>
      <c r="AU36" s="51">
        <f t="shared" si="19"/>
        <v>0</v>
      </c>
      <c r="AV36" s="50">
        <f>County!AF2071</f>
        <v>0</v>
      </c>
      <c r="AW36" s="51">
        <f t="shared" si="20"/>
        <v>0</v>
      </c>
      <c r="AX36" s="50">
        <f>County!AG2071</f>
        <v>0</v>
      </c>
      <c r="AY36" s="51">
        <f t="shared" si="20"/>
        <v>0</v>
      </c>
      <c r="AZ36" s="50">
        <f>County!AH2071</f>
        <v>0</v>
      </c>
      <c r="BA36" s="51">
        <f t="shared" si="40"/>
        <v>0</v>
      </c>
      <c r="BB36" s="50">
        <f>County!AI2071</f>
        <v>0</v>
      </c>
      <c r="BC36" s="51">
        <f t="shared" si="41"/>
        <v>0</v>
      </c>
      <c r="BD36" s="50">
        <f>County!AJ2071</f>
        <v>0</v>
      </c>
      <c r="BE36" s="51">
        <f t="shared" si="41"/>
        <v>0</v>
      </c>
      <c r="BF36" s="50">
        <f>County!AK2071</f>
        <v>0</v>
      </c>
      <c r="BG36" s="51">
        <f t="shared" si="42"/>
        <v>0</v>
      </c>
      <c r="BH36" s="50">
        <f>County!AL2071</f>
        <v>0</v>
      </c>
      <c r="BI36" s="51">
        <f t="shared" si="43"/>
        <v>0</v>
      </c>
      <c r="BJ36" s="50">
        <f>County!AM2071</f>
        <v>0</v>
      </c>
      <c r="BK36" s="51">
        <f t="shared" si="25"/>
        <v>0</v>
      </c>
      <c r="BL36" s="50">
        <f>County!AN2071</f>
        <v>0</v>
      </c>
      <c r="BM36" s="51">
        <f t="shared" si="26"/>
        <v>0</v>
      </c>
      <c r="BN36" s="50">
        <f>County!AO2071</f>
        <v>0</v>
      </c>
      <c r="BO36" s="51">
        <f t="shared" si="27"/>
        <v>0</v>
      </c>
      <c r="BP36" s="50">
        <f>County!AP2071</f>
        <v>0</v>
      </c>
      <c r="BQ36" s="51">
        <f t="shared" si="28"/>
        <v>0</v>
      </c>
      <c r="BR36" s="50">
        <f>County!AQ2071</f>
        <v>0</v>
      </c>
      <c r="BS36" s="51">
        <f t="shared" si="29"/>
        <v>0</v>
      </c>
      <c r="BT36" s="58"/>
      <c r="BU36" s="47" t="str">
        <f t="shared" si="34"/>
        <v>North Carolina</v>
      </c>
      <c r="BV36" s="47" t="s">
        <v>2667</v>
      </c>
      <c r="BW36" s="47">
        <f t="shared" si="35"/>
        <v>15</v>
      </c>
      <c r="BX36" s="48">
        <f>RANK(R36,(L36:Q36,R36:Y36,AD36:AW36))</f>
        <v>3</v>
      </c>
      <c r="BY36" s="48">
        <f>RANK(T36,(L36:Q36,R36:Y36,AD36:AW36))</f>
        <v>11</v>
      </c>
      <c r="BZ36" s="48">
        <f>RANK(X36,(L36:Q36,R36:Y36,AD36:AW36))</f>
        <v>11</v>
      </c>
      <c r="CA36" s="48">
        <f>RANK(V36,(L36:Q36,R36:Y36,AD36:AW36))</f>
        <v>5</v>
      </c>
      <c r="CC36" s="47">
        <v>37</v>
      </c>
      <c r="CE36" s="50">
        <f>County!BK2071</f>
        <v>0</v>
      </c>
      <c r="CG36" s="47">
        <f t="shared" si="36"/>
        <v>15</v>
      </c>
      <c r="CH36" s="47">
        <v>0</v>
      </c>
    </row>
    <row r="37" spans="1:86" s="34" customFormat="1">
      <c r="A37" s="34" t="s">
        <v>2375</v>
      </c>
      <c r="B37" s="34">
        <v>3</v>
      </c>
      <c r="C37" s="37">
        <f t="shared" si="30"/>
        <v>322627</v>
      </c>
      <c r="D37" s="36"/>
      <c r="E37" s="36">
        <v>3</v>
      </c>
      <c r="F37" s="36"/>
      <c r="G37" s="84">
        <f t="shared" si="37"/>
        <v>2</v>
      </c>
      <c r="H37" s="84">
        <f t="shared" si="38"/>
        <v>1</v>
      </c>
      <c r="I37" s="84" t="str">
        <f t="shared" si="39"/>
        <v>-</v>
      </c>
      <c r="J37" s="1">
        <f t="shared" si="31"/>
        <v>63336</v>
      </c>
      <c r="K37" s="38">
        <f t="shared" si="32"/>
        <v>0.19631338976589063</v>
      </c>
      <c r="L37" s="37">
        <f>County!N2126</f>
        <v>124827</v>
      </c>
      <c r="M37" s="38">
        <f t="shared" si="33"/>
        <v>0.38690810130584236</v>
      </c>
      <c r="N37" s="73">
        <f>County!O2126</f>
        <v>188163</v>
      </c>
      <c r="O37" s="74">
        <f t="shared" si="3"/>
        <v>0.58322149107173304</v>
      </c>
      <c r="P37" s="73">
        <f>County!P2126</f>
        <v>0</v>
      </c>
      <c r="Q37" s="74">
        <f t="shared" si="4"/>
        <v>0</v>
      </c>
      <c r="R37" s="73">
        <f>County!Q2126</f>
        <v>5231</v>
      </c>
      <c r="S37" s="74">
        <f t="shared" si="5"/>
        <v>1.6213770081239327E-2</v>
      </c>
      <c r="T37" s="73">
        <f>County!R2126</f>
        <v>1361</v>
      </c>
      <c r="U37" s="74">
        <f t="shared" si="6"/>
        <v>4.218493802440589E-3</v>
      </c>
      <c r="V37" s="73">
        <f>County!S2126</f>
        <v>1185</v>
      </c>
      <c r="W37" s="74">
        <f t="shared" si="7"/>
        <v>3.6729721938957372E-3</v>
      </c>
      <c r="X37" s="73">
        <f>County!T2126</f>
        <v>0</v>
      </c>
      <c r="Y37" s="74">
        <f t="shared" si="8"/>
        <v>0</v>
      </c>
      <c r="Z37" s="73">
        <f>County!U2126</f>
        <v>0</v>
      </c>
      <c r="AA37" s="74">
        <f t="shared" si="9"/>
        <v>0</v>
      </c>
      <c r="AB37" s="73">
        <f>County!V2126</f>
        <v>0</v>
      </c>
      <c r="AC37" s="74">
        <f t="shared" si="10"/>
        <v>0</v>
      </c>
      <c r="AD37" s="73">
        <f>County!W2126</f>
        <v>1860</v>
      </c>
      <c r="AE37" s="74">
        <f t="shared" si="11"/>
        <v>5.7651715448490048E-3</v>
      </c>
      <c r="AF37" s="73">
        <f>County!X2126</f>
        <v>0</v>
      </c>
      <c r="AG37" s="74">
        <f t="shared" si="12"/>
        <v>0</v>
      </c>
      <c r="AH37" s="37">
        <f>County!Y2126</f>
        <v>0</v>
      </c>
      <c r="AI37" s="38">
        <f t="shared" si="13"/>
        <v>0</v>
      </c>
      <c r="AJ37" s="37">
        <f>County!Z2126</f>
        <v>0</v>
      </c>
      <c r="AK37" s="38">
        <f t="shared" si="14"/>
        <v>0</v>
      </c>
      <c r="AL37" s="37">
        <f>County!AA2126</f>
        <v>0</v>
      </c>
      <c r="AM37" s="38">
        <f t="shared" si="15"/>
        <v>0</v>
      </c>
      <c r="AN37" s="37">
        <f>County!AB2126</f>
        <v>0</v>
      </c>
      <c r="AO37" s="38">
        <f t="shared" si="16"/>
        <v>0</v>
      </c>
      <c r="AP37" s="37">
        <f>County!AC2126</f>
        <v>0</v>
      </c>
      <c r="AQ37" s="38">
        <f t="shared" si="17"/>
        <v>0</v>
      </c>
      <c r="AR37" s="37">
        <f>County!AD2126</f>
        <v>0</v>
      </c>
      <c r="AS37" s="38">
        <f t="shared" si="18"/>
        <v>0</v>
      </c>
      <c r="AT37" s="37">
        <f>County!AE2126</f>
        <v>0</v>
      </c>
      <c r="AU37" s="38">
        <f t="shared" si="19"/>
        <v>0</v>
      </c>
      <c r="AV37" s="37">
        <f>County!AF2126</f>
        <v>0</v>
      </c>
      <c r="AW37" s="38">
        <f t="shared" si="20"/>
        <v>0</v>
      </c>
      <c r="AX37" s="37">
        <f>County!AG2126</f>
        <v>0</v>
      </c>
      <c r="AY37" s="38">
        <f t="shared" si="20"/>
        <v>0</v>
      </c>
      <c r="AZ37" s="37">
        <f>County!AH2126</f>
        <v>0</v>
      </c>
      <c r="BA37" s="38">
        <f t="shared" si="40"/>
        <v>0</v>
      </c>
      <c r="BB37" s="37">
        <f>County!AI2126</f>
        <v>0</v>
      </c>
      <c r="BC37" s="38">
        <f t="shared" si="41"/>
        <v>0</v>
      </c>
      <c r="BD37" s="37">
        <f>County!AJ2126</f>
        <v>0</v>
      </c>
      <c r="BE37" s="38">
        <f t="shared" si="41"/>
        <v>0</v>
      </c>
      <c r="BF37" s="37">
        <f>County!AK2126</f>
        <v>0</v>
      </c>
      <c r="BG37" s="38">
        <f t="shared" si="42"/>
        <v>0</v>
      </c>
      <c r="BH37" s="37">
        <f>County!AL2126</f>
        <v>0</v>
      </c>
      <c r="BI37" s="38">
        <f t="shared" si="43"/>
        <v>0</v>
      </c>
      <c r="BJ37" s="37">
        <f>County!AM2126</f>
        <v>0</v>
      </c>
      <c r="BK37" s="38">
        <f t="shared" si="25"/>
        <v>0</v>
      </c>
      <c r="BL37" s="37">
        <f>County!AN2126</f>
        <v>0</v>
      </c>
      <c r="BM37" s="38">
        <f t="shared" si="26"/>
        <v>0</v>
      </c>
      <c r="BN37" s="37">
        <f>County!AO2126</f>
        <v>0</v>
      </c>
      <c r="BO37" s="38">
        <f t="shared" si="27"/>
        <v>0</v>
      </c>
      <c r="BP37" s="37">
        <f>County!AP2126</f>
        <v>0</v>
      </c>
      <c r="BQ37" s="38">
        <f t="shared" si="28"/>
        <v>0</v>
      </c>
      <c r="BR37" s="37">
        <f>County!AQ2126</f>
        <v>0</v>
      </c>
      <c r="BS37" s="38">
        <f t="shared" si="29"/>
        <v>0</v>
      </c>
      <c r="BT37" s="59"/>
      <c r="BU37" s="34" t="str">
        <f t="shared" si="34"/>
        <v>North Dakota</v>
      </c>
      <c r="BV37" s="34" t="s">
        <v>1623</v>
      </c>
      <c r="BW37" s="34">
        <f t="shared" si="35"/>
        <v>3</v>
      </c>
      <c r="BX37" s="35">
        <f>RANK(R37,(L37:Q37,R37:Y37,AD37:AW37))</f>
        <v>3</v>
      </c>
      <c r="BY37" s="35">
        <f>RANK(T37,(L37:Q37,R37:Y37,AD37:AW37))</f>
        <v>5</v>
      </c>
      <c r="BZ37" s="35">
        <f>RANK(X37,(L37:Q37,R37:Y37,AD37:AW37))</f>
        <v>13</v>
      </c>
      <c r="CA37" s="35">
        <f>RANK(V37,(L37:Q37,R37:Y37,AD37:AW37))</f>
        <v>6</v>
      </c>
      <c r="CC37" s="34">
        <v>38</v>
      </c>
      <c r="CE37" s="37">
        <f>County!BK2126</f>
        <v>0</v>
      </c>
      <c r="CG37" s="34">
        <f t="shared" si="36"/>
        <v>3</v>
      </c>
      <c r="CH37" s="34">
        <v>0</v>
      </c>
    </row>
    <row r="38" spans="1:86" s="47" customFormat="1">
      <c r="A38" s="47" t="s">
        <v>743</v>
      </c>
      <c r="B38" s="47">
        <v>18</v>
      </c>
      <c r="C38" s="50">
        <f t="shared" si="30"/>
        <v>5580870</v>
      </c>
      <c r="D38" s="49">
        <v>18</v>
      </c>
      <c r="E38" s="49"/>
      <c r="F38" s="49"/>
      <c r="G38" s="83">
        <f t="shared" si="37"/>
        <v>1</v>
      </c>
      <c r="H38" s="83">
        <f t="shared" si="38"/>
        <v>2</v>
      </c>
      <c r="I38" s="83" t="str">
        <f t="shared" si="39"/>
        <v>-</v>
      </c>
      <c r="J38" s="50">
        <f t="shared" si="31"/>
        <v>166272</v>
      </c>
      <c r="K38" s="51">
        <f t="shared" si="32"/>
        <v>2.9793204285353359E-2</v>
      </c>
      <c r="L38" s="50">
        <f>County!N2216</f>
        <v>2827709</v>
      </c>
      <c r="M38" s="51">
        <f t="shared" si="33"/>
        <v>0.50667888698357066</v>
      </c>
      <c r="N38" s="72">
        <f>County!O2216</f>
        <v>2661437</v>
      </c>
      <c r="O38" s="105">
        <f t="shared" si="3"/>
        <v>0.47688568269821729</v>
      </c>
      <c r="P38" s="72">
        <f>County!P2216</f>
        <v>0</v>
      </c>
      <c r="Q38" s="105">
        <f t="shared" si="4"/>
        <v>0</v>
      </c>
      <c r="R38" s="72">
        <f>County!Q2216</f>
        <v>49493</v>
      </c>
      <c r="S38" s="105">
        <f t="shared" si="5"/>
        <v>8.8683305649477594E-3</v>
      </c>
      <c r="T38" s="72">
        <f>County!R2216</f>
        <v>18573</v>
      </c>
      <c r="U38" s="105">
        <f t="shared" si="6"/>
        <v>3.3279757457170657E-3</v>
      </c>
      <c r="V38" s="72">
        <f>County!S2216</f>
        <v>8152</v>
      </c>
      <c r="W38" s="105">
        <f t="shared" si="7"/>
        <v>1.4607041554452979E-3</v>
      </c>
      <c r="X38" s="72">
        <f>County!T2216</f>
        <v>0</v>
      </c>
      <c r="Y38" s="105">
        <f t="shared" si="8"/>
        <v>0</v>
      </c>
      <c r="Z38" s="72">
        <f>County!U2216</f>
        <v>2967</v>
      </c>
      <c r="AA38" s="105">
        <f t="shared" si="9"/>
        <v>5.3163754038348856E-4</v>
      </c>
      <c r="AB38" s="72">
        <f>County!V2216</f>
        <v>0</v>
      </c>
      <c r="AC38" s="105">
        <f t="shared" si="10"/>
        <v>0</v>
      </c>
      <c r="AD38" s="72">
        <f>County!W2216</f>
        <v>14</v>
      </c>
      <c r="AE38" s="105">
        <f t="shared" si="11"/>
        <v>2.5085694524330436E-6</v>
      </c>
      <c r="AF38" s="72">
        <f>County!X2216</f>
        <v>0</v>
      </c>
      <c r="AG38" s="105">
        <f t="shared" si="12"/>
        <v>0</v>
      </c>
      <c r="AH38" s="50">
        <f>County!Y2216</f>
        <v>0</v>
      </c>
      <c r="AI38" s="51">
        <f t="shared" si="13"/>
        <v>0</v>
      </c>
      <c r="AJ38" s="50">
        <f>County!Z2216</f>
        <v>0</v>
      </c>
      <c r="AK38" s="51">
        <f t="shared" si="14"/>
        <v>0</v>
      </c>
      <c r="AL38" s="50">
        <f>County!AA2216</f>
        <v>0</v>
      </c>
      <c r="AM38" s="51">
        <f t="shared" si="15"/>
        <v>0</v>
      </c>
      <c r="AN38" s="50">
        <f>County!AB2216</f>
        <v>0</v>
      </c>
      <c r="AO38" s="51">
        <f t="shared" si="16"/>
        <v>0</v>
      </c>
      <c r="AP38" s="50">
        <f>County!AC2216</f>
        <v>0</v>
      </c>
      <c r="AQ38" s="51">
        <f t="shared" si="17"/>
        <v>0</v>
      </c>
      <c r="AR38" s="50">
        <f>County!AD2216</f>
        <v>0</v>
      </c>
      <c r="AS38" s="51">
        <f t="shared" si="18"/>
        <v>0</v>
      </c>
      <c r="AT38" s="50">
        <f>County!AE2216</f>
        <v>0</v>
      </c>
      <c r="AU38" s="51">
        <f t="shared" si="19"/>
        <v>0</v>
      </c>
      <c r="AV38" s="50">
        <f>County!AF2216</f>
        <v>0</v>
      </c>
      <c r="AW38" s="51">
        <f t="shared" si="20"/>
        <v>0</v>
      </c>
      <c r="AX38" s="50">
        <f>County!AG2216</f>
        <v>0</v>
      </c>
      <c r="AY38" s="51">
        <f t="shared" si="20"/>
        <v>0</v>
      </c>
      <c r="AZ38" s="50">
        <f>County!AH2216</f>
        <v>0</v>
      </c>
      <c r="BA38" s="51">
        <f t="shared" si="40"/>
        <v>0</v>
      </c>
      <c r="BB38" s="50">
        <f>County!AI2216</f>
        <v>9</v>
      </c>
      <c r="BC38" s="51">
        <f t="shared" si="41"/>
        <v>1.6126517908498138E-6</v>
      </c>
      <c r="BD38" s="50">
        <f>County!AJ2216</f>
        <v>14</v>
      </c>
      <c r="BE38" s="51">
        <f t="shared" si="41"/>
        <v>2.5085694524330436E-6</v>
      </c>
      <c r="BF38" s="50">
        <f>County!AK2216</f>
        <v>0</v>
      </c>
      <c r="BG38" s="51">
        <f t="shared" si="42"/>
        <v>0</v>
      </c>
      <c r="BH38" s="50">
        <f>County!AL2216</f>
        <v>0</v>
      </c>
      <c r="BI38" s="51">
        <f t="shared" si="43"/>
        <v>0</v>
      </c>
      <c r="BJ38" s="50">
        <f>County!AM2216</f>
        <v>12502</v>
      </c>
      <c r="BK38" s="51">
        <f t="shared" si="25"/>
        <v>2.2401525210227081E-3</v>
      </c>
      <c r="BL38" s="50">
        <f>County!AN2216</f>
        <v>0</v>
      </c>
      <c r="BM38" s="51">
        <f t="shared" si="26"/>
        <v>0</v>
      </c>
      <c r="BN38" s="50">
        <f>County!AO2216</f>
        <v>0</v>
      </c>
      <c r="BO38" s="51">
        <f t="shared" si="27"/>
        <v>0</v>
      </c>
      <c r="BP38" s="50">
        <f>County!AP2216</f>
        <v>0</v>
      </c>
      <c r="BQ38" s="51">
        <f t="shared" si="28"/>
        <v>0</v>
      </c>
      <c r="BR38" s="50">
        <f>County!AQ2216</f>
        <v>0</v>
      </c>
      <c r="BS38" s="51">
        <f t="shared" si="29"/>
        <v>0</v>
      </c>
      <c r="BT38" s="58"/>
      <c r="BU38" s="47" t="str">
        <f t="shared" si="34"/>
        <v>Ohio</v>
      </c>
      <c r="BV38" s="47" t="s">
        <v>1003</v>
      </c>
      <c r="BW38" s="47">
        <f t="shared" si="35"/>
        <v>18</v>
      </c>
      <c r="BX38" s="48">
        <f>RANK(R38,(L38:Q38,R38:Y38,AD38:AW38))</f>
        <v>3</v>
      </c>
      <c r="BY38" s="48">
        <f>RANK(T38,(L38:Q38,R38:Y38,AD38:AW38))</f>
        <v>4</v>
      </c>
      <c r="BZ38" s="48">
        <f>RANK(X38,(L38:Q38,R38:Y38,AD38:AW38))</f>
        <v>13</v>
      </c>
      <c r="CA38" s="48">
        <f>RANK(V38,(L38:Q38,R38:Y38,AD38:AW38))</f>
        <v>5</v>
      </c>
      <c r="CC38" s="47">
        <v>39</v>
      </c>
      <c r="CE38" s="50">
        <f>County!BK2216</f>
        <v>0</v>
      </c>
      <c r="CG38" s="47">
        <f t="shared" si="36"/>
        <v>18</v>
      </c>
      <c r="CH38" s="47">
        <v>0</v>
      </c>
    </row>
    <row r="39" spans="1:86" s="34" customFormat="1">
      <c r="A39" s="34" t="s">
        <v>1280</v>
      </c>
      <c r="B39" s="34">
        <v>7</v>
      </c>
      <c r="C39" s="37">
        <f t="shared" si="30"/>
        <v>1334872</v>
      </c>
      <c r="D39" s="36"/>
      <c r="E39" s="36">
        <v>7</v>
      </c>
      <c r="F39" s="36"/>
      <c r="G39" s="84">
        <f t="shared" si="37"/>
        <v>2</v>
      </c>
      <c r="H39" s="84">
        <f t="shared" si="38"/>
        <v>1</v>
      </c>
      <c r="I39" s="84" t="str">
        <f t="shared" si="39"/>
        <v>-</v>
      </c>
      <c r="J39" s="1">
        <f t="shared" si="31"/>
        <v>447778</v>
      </c>
      <c r="K39" s="38">
        <f t="shared" si="32"/>
        <v>0.33544639486033118</v>
      </c>
      <c r="L39" s="37">
        <f>County!N2295</f>
        <v>443547</v>
      </c>
      <c r="M39" s="38">
        <f t="shared" si="33"/>
        <v>0.33227680256983438</v>
      </c>
      <c r="N39" s="73">
        <f>County!O2295</f>
        <v>891325</v>
      </c>
      <c r="O39" s="74">
        <f t="shared" si="3"/>
        <v>0.66772319743016562</v>
      </c>
      <c r="P39" s="73">
        <f>County!P2295</f>
        <v>0</v>
      </c>
      <c r="Q39" s="74">
        <f t="shared" si="4"/>
        <v>0</v>
      </c>
      <c r="R39" s="73">
        <f>County!Q2295</f>
        <v>0</v>
      </c>
      <c r="S39" s="74">
        <f t="shared" si="5"/>
        <v>0</v>
      </c>
      <c r="T39" s="73">
        <f>County!R2295</f>
        <v>0</v>
      </c>
      <c r="U39" s="74">
        <f t="shared" si="6"/>
        <v>0</v>
      </c>
      <c r="V39" s="73">
        <f>County!S2295</f>
        <v>0</v>
      </c>
      <c r="W39" s="74">
        <f t="shared" si="7"/>
        <v>0</v>
      </c>
      <c r="X39" s="73">
        <f>County!T2295</f>
        <v>0</v>
      </c>
      <c r="Y39" s="74">
        <f t="shared" si="8"/>
        <v>0</v>
      </c>
      <c r="Z39" s="73">
        <f>County!U2295</f>
        <v>0</v>
      </c>
      <c r="AA39" s="74">
        <f t="shared" si="9"/>
        <v>0</v>
      </c>
      <c r="AB39" s="73">
        <f>County!V2295</f>
        <v>0</v>
      </c>
      <c r="AC39" s="74">
        <f t="shared" si="10"/>
        <v>0</v>
      </c>
      <c r="AD39" s="73">
        <f>County!W2295</f>
        <v>0</v>
      </c>
      <c r="AE39" s="74">
        <f t="shared" si="11"/>
        <v>0</v>
      </c>
      <c r="AF39" s="73">
        <f>County!X2295</f>
        <v>0</v>
      </c>
      <c r="AG39" s="74">
        <f t="shared" si="12"/>
        <v>0</v>
      </c>
      <c r="AH39" s="37">
        <f>County!Y2295</f>
        <v>0</v>
      </c>
      <c r="AI39" s="38">
        <f t="shared" si="13"/>
        <v>0</v>
      </c>
      <c r="AJ39" s="37">
        <f>County!Z2295</f>
        <v>0</v>
      </c>
      <c r="AK39" s="38">
        <f t="shared" si="14"/>
        <v>0</v>
      </c>
      <c r="AL39" s="37">
        <f>County!AA2295</f>
        <v>0</v>
      </c>
      <c r="AM39" s="38">
        <f t="shared" si="15"/>
        <v>0</v>
      </c>
      <c r="AN39" s="37">
        <f>County!AB2295</f>
        <v>0</v>
      </c>
      <c r="AO39" s="38">
        <f t="shared" si="16"/>
        <v>0</v>
      </c>
      <c r="AP39" s="37">
        <f>County!AC2295</f>
        <v>0</v>
      </c>
      <c r="AQ39" s="38">
        <f t="shared" si="17"/>
        <v>0</v>
      </c>
      <c r="AR39" s="37">
        <f>County!AD2295</f>
        <v>0</v>
      </c>
      <c r="AS39" s="38">
        <f t="shared" si="18"/>
        <v>0</v>
      </c>
      <c r="AT39" s="37">
        <f>County!AE2295</f>
        <v>0</v>
      </c>
      <c r="AU39" s="38">
        <f t="shared" si="19"/>
        <v>0</v>
      </c>
      <c r="AV39" s="37">
        <f>County!AF2295</f>
        <v>0</v>
      </c>
      <c r="AW39" s="38">
        <f t="shared" si="20"/>
        <v>0</v>
      </c>
      <c r="AX39" s="37">
        <f>County!AG2295</f>
        <v>0</v>
      </c>
      <c r="AY39" s="38">
        <f t="shared" si="20"/>
        <v>0</v>
      </c>
      <c r="AZ39" s="37">
        <f>County!AH2295</f>
        <v>0</v>
      </c>
      <c r="BA39" s="38">
        <f t="shared" si="40"/>
        <v>0</v>
      </c>
      <c r="BB39" s="37">
        <f>County!AI2295</f>
        <v>0</v>
      </c>
      <c r="BC39" s="38">
        <f t="shared" si="41"/>
        <v>0</v>
      </c>
      <c r="BD39" s="37">
        <f>County!AJ2295</f>
        <v>0</v>
      </c>
      <c r="BE39" s="38">
        <f t="shared" si="41"/>
        <v>0</v>
      </c>
      <c r="BF39" s="37">
        <f>County!AK2295</f>
        <v>0</v>
      </c>
      <c r="BG39" s="38">
        <f t="shared" si="42"/>
        <v>0</v>
      </c>
      <c r="BH39" s="37">
        <f>County!AL2295</f>
        <v>0</v>
      </c>
      <c r="BI39" s="38">
        <f t="shared" si="43"/>
        <v>0</v>
      </c>
      <c r="BJ39" s="37">
        <f>County!AM2295</f>
        <v>0</v>
      </c>
      <c r="BK39" s="38">
        <f t="shared" si="25"/>
        <v>0</v>
      </c>
      <c r="BL39" s="37">
        <f>County!AN2295</f>
        <v>0</v>
      </c>
      <c r="BM39" s="38">
        <f t="shared" si="26"/>
        <v>0</v>
      </c>
      <c r="BN39" s="37">
        <f>County!AO2295</f>
        <v>0</v>
      </c>
      <c r="BO39" s="38">
        <f t="shared" si="27"/>
        <v>0</v>
      </c>
      <c r="BP39" s="37">
        <f>County!AP2295</f>
        <v>0</v>
      </c>
      <c r="BQ39" s="38">
        <f t="shared" si="28"/>
        <v>0</v>
      </c>
      <c r="BR39" s="37">
        <f>County!AQ2295</f>
        <v>0</v>
      </c>
      <c r="BS39" s="38">
        <f t="shared" si="29"/>
        <v>0</v>
      </c>
      <c r="BT39" s="59"/>
      <c r="BU39" s="34" t="str">
        <f t="shared" si="34"/>
        <v>Oklahoma</v>
      </c>
      <c r="BV39" s="34" t="s">
        <v>2284</v>
      </c>
      <c r="BW39" s="34">
        <f t="shared" si="35"/>
        <v>7</v>
      </c>
      <c r="BX39" s="35">
        <f>RANK(R39,(L39:Q39,R39:Y39,AD39:AW39))</f>
        <v>5</v>
      </c>
      <c r="BY39" s="35">
        <f>RANK(T39,(L39:Q39,R39:Y39,AD39:AW39))</f>
        <v>5</v>
      </c>
      <c r="BZ39" s="35">
        <f>RANK(X39,(L39:Q39,R39:Y39,AD39:AW39))</f>
        <v>5</v>
      </c>
      <c r="CA39" s="35">
        <f>RANK(V39,(L39:Q39,R39:Y39,AD39:AW39))</f>
        <v>5</v>
      </c>
      <c r="CC39" s="34">
        <v>40</v>
      </c>
      <c r="CE39" s="37">
        <f>County!BK2295</f>
        <v>0</v>
      </c>
      <c r="CG39" s="34">
        <f t="shared" si="36"/>
        <v>7</v>
      </c>
      <c r="CH39" s="34">
        <v>0</v>
      </c>
    </row>
    <row r="40" spans="1:86" s="47" customFormat="1">
      <c r="A40" s="47" t="s">
        <v>558</v>
      </c>
      <c r="B40" s="47">
        <v>7</v>
      </c>
      <c r="C40" s="50">
        <f t="shared" si="30"/>
        <v>1789270</v>
      </c>
      <c r="D40" s="49">
        <v>7</v>
      </c>
      <c r="E40" s="49"/>
      <c r="F40" s="49"/>
      <c r="G40" s="83">
        <f t="shared" si="37"/>
        <v>1</v>
      </c>
      <c r="H40" s="83">
        <f t="shared" si="38"/>
        <v>2</v>
      </c>
      <c r="I40" s="83" t="str">
        <f t="shared" si="39"/>
        <v>-</v>
      </c>
      <c r="J40" s="50">
        <f t="shared" si="31"/>
        <v>216313</v>
      </c>
      <c r="K40" s="51">
        <f t="shared" si="32"/>
        <v>0.1208945547625568</v>
      </c>
      <c r="L40" s="50">
        <f>County!N2333</f>
        <v>970488</v>
      </c>
      <c r="M40" s="51">
        <f t="shared" si="33"/>
        <v>0.54239326652769004</v>
      </c>
      <c r="N40" s="72">
        <f>County!O2333</f>
        <v>754175</v>
      </c>
      <c r="O40" s="105">
        <f t="shared" si="3"/>
        <v>0.42149871176513326</v>
      </c>
      <c r="P40" s="72">
        <f>County!P2333</f>
        <v>0</v>
      </c>
      <c r="Q40" s="105">
        <f t="shared" si="4"/>
        <v>0</v>
      </c>
      <c r="R40" s="72">
        <f>County!Q2333</f>
        <v>24089</v>
      </c>
      <c r="S40" s="105">
        <f t="shared" si="5"/>
        <v>1.3463032409865476E-2</v>
      </c>
      <c r="T40" s="72">
        <f>County!R2333</f>
        <v>19427</v>
      </c>
      <c r="U40" s="105">
        <f t="shared" si="6"/>
        <v>1.0857500544914965E-2</v>
      </c>
      <c r="V40" s="72">
        <f>County!S2333</f>
        <v>0</v>
      </c>
      <c r="W40" s="105">
        <f t="shared" si="7"/>
        <v>0</v>
      </c>
      <c r="X40" s="72">
        <f>County!T2333</f>
        <v>0</v>
      </c>
      <c r="Y40" s="105">
        <f t="shared" si="8"/>
        <v>0</v>
      </c>
      <c r="Z40" s="72">
        <f>County!U2333</f>
        <v>0</v>
      </c>
      <c r="AA40" s="105">
        <f t="shared" si="9"/>
        <v>0</v>
      </c>
      <c r="AB40" s="72">
        <f>County!V2333</f>
        <v>0</v>
      </c>
      <c r="AC40" s="105">
        <f t="shared" si="10"/>
        <v>0</v>
      </c>
      <c r="AD40" s="72">
        <f>County!W2333</f>
        <v>13275</v>
      </c>
      <c r="AE40" s="105">
        <f t="shared" si="11"/>
        <v>7.4192268355251023E-3</v>
      </c>
      <c r="AF40" s="72">
        <f>County!X2333</f>
        <v>3384</v>
      </c>
      <c r="AG40" s="105">
        <f t="shared" si="12"/>
        <v>1.8912740950219923E-3</v>
      </c>
      <c r="AH40" s="50">
        <f>County!Y2333</f>
        <v>0</v>
      </c>
      <c r="AI40" s="51">
        <f t="shared" si="13"/>
        <v>0</v>
      </c>
      <c r="AJ40" s="50">
        <f>County!Z2333</f>
        <v>0</v>
      </c>
      <c r="AK40" s="51">
        <f t="shared" si="14"/>
        <v>0</v>
      </c>
      <c r="AL40" s="50">
        <f>County!AA2333</f>
        <v>0</v>
      </c>
      <c r="AM40" s="51">
        <f t="shared" si="15"/>
        <v>0</v>
      </c>
      <c r="AN40" s="50">
        <f>County!AB2333</f>
        <v>0</v>
      </c>
      <c r="AO40" s="51">
        <f t="shared" si="16"/>
        <v>0</v>
      </c>
      <c r="AP40" s="50">
        <f>County!AC2333</f>
        <v>0</v>
      </c>
      <c r="AQ40" s="51">
        <f t="shared" si="17"/>
        <v>0</v>
      </c>
      <c r="AR40" s="50">
        <f>County!AD2333</f>
        <v>0</v>
      </c>
      <c r="AS40" s="51">
        <f t="shared" si="18"/>
        <v>0</v>
      </c>
      <c r="AT40" s="50">
        <f>County!AE2333</f>
        <v>0</v>
      </c>
      <c r="AU40" s="51">
        <f t="shared" si="19"/>
        <v>0</v>
      </c>
      <c r="AV40" s="50">
        <f>County!AF2333</f>
        <v>0</v>
      </c>
      <c r="AW40" s="51">
        <f t="shared" si="20"/>
        <v>0</v>
      </c>
      <c r="AX40" s="50">
        <f>County!AG2333</f>
        <v>0</v>
      </c>
      <c r="AY40" s="51">
        <f t="shared" si="20"/>
        <v>0</v>
      </c>
      <c r="AZ40" s="50">
        <f>County!AH2333</f>
        <v>0</v>
      </c>
      <c r="BA40" s="51">
        <f t="shared" si="40"/>
        <v>0</v>
      </c>
      <c r="BB40" s="50">
        <f>County!AI2333</f>
        <v>0</v>
      </c>
      <c r="BC40" s="51">
        <f t="shared" si="41"/>
        <v>0</v>
      </c>
      <c r="BD40" s="50">
        <f>County!AJ2333</f>
        <v>0</v>
      </c>
      <c r="BE40" s="51">
        <f t="shared" si="41"/>
        <v>0</v>
      </c>
      <c r="BF40" s="50">
        <f>County!AK2333</f>
        <v>0</v>
      </c>
      <c r="BG40" s="51">
        <f t="shared" si="42"/>
        <v>0</v>
      </c>
      <c r="BH40" s="50">
        <f>County!AL2333</f>
        <v>0</v>
      </c>
      <c r="BI40" s="51">
        <f t="shared" si="43"/>
        <v>0</v>
      </c>
      <c r="BJ40" s="50">
        <f>County!AM2333</f>
        <v>0</v>
      </c>
      <c r="BK40" s="51">
        <f t="shared" si="25"/>
        <v>0</v>
      </c>
      <c r="BL40" s="50">
        <f>County!AN2333</f>
        <v>0</v>
      </c>
      <c r="BM40" s="51">
        <f t="shared" si="26"/>
        <v>0</v>
      </c>
      <c r="BN40" s="50">
        <f>County!AO2333</f>
        <v>0</v>
      </c>
      <c r="BO40" s="51">
        <f t="shared" si="27"/>
        <v>0</v>
      </c>
      <c r="BP40" s="50">
        <f>County!AP2333</f>
        <v>0</v>
      </c>
      <c r="BQ40" s="51">
        <f t="shared" si="28"/>
        <v>0</v>
      </c>
      <c r="BR40" s="50">
        <f>County!AQ2333</f>
        <v>4432</v>
      </c>
      <c r="BS40" s="51">
        <f t="shared" si="29"/>
        <v>2.4769878218491338E-3</v>
      </c>
      <c r="BT40" s="58"/>
      <c r="BU40" s="47" t="str">
        <f t="shared" si="34"/>
        <v>Oregon</v>
      </c>
      <c r="BV40" s="47" t="s">
        <v>2285</v>
      </c>
      <c r="BW40" s="47">
        <f t="shared" si="35"/>
        <v>7</v>
      </c>
      <c r="BX40" s="48">
        <f>RANK(R40,(L40:Q40,R40:Y40,AD40:AW40))</f>
        <v>3</v>
      </c>
      <c r="BY40" s="48">
        <f>RANK(T40,(L40:Q40,R40:Y40,AD40:AW40))</f>
        <v>4</v>
      </c>
      <c r="BZ40" s="48">
        <f>RANK(X40,(L40:Q40,R40:Y40,AD40:AW40))</f>
        <v>13</v>
      </c>
      <c r="CA40" s="48">
        <f>RANK(V40,(L40:Q40,R40:Y40,AD40:AW40))</f>
        <v>13</v>
      </c>
      <c r="CC40" s="47">
        <v>41</v>
      </c>
      <c r="CE40" s="50">
        <f>County!BK2333</f>
        <v>0</v>
      </c>
      <c r="CG40" s="47">
        <f t="shared" si="36"/>
        <v>7</v>
      </c>
      <c r="CH40" s="47">
        <v>0</v>
      </c>
    </row>
    <row r="41" spans="1:86" s="34" customFormat="1">
      <c r="A41" s="34" t="s">
        <v>1027</v>
      </c>
      <c r="B41" s="34">
        <v>20</v>
      </c>
      <c r="C41" s="37">
        <f t="shared" si="30"/>
        <v>5742040</v>
      </c>
      <c r="D41" s="36">
        <v>20</v>
      </c>
      <c r="E41" s="36"/>
      <c r="F41" s="36"/>
      <c r="G41" s="84">
        <f t="shared" si="37"/>
        <v>1</v>
      </c>
      <c r="H41" s="84">
        <f t="shared" si="38"/>
        <v>2</v>
      </c>
      <c r="I41" s="84" t="str">
        <f t="shared" si="39"/>
        <v>-</v>
      </c>
      <c r="J41" s="1">
        <f t="shared" si="31"/>
        <v>309840</v>
      </c>
      <c r="K41" s="38">
        <f t="shared" si="32"/>
        <v>5.3959916684662594E-2</v>
      </c>
      <c r="L41" s="37">
        <f>County!N2402</f>
        <v>2990274</v>
      </c>
      <c r="M41" s="38">
        <f t="shared" si="33"/>
        <v>0.520768577021407</v>
      </c>
      <c r="N41" s="73">
        <f>County!O2402</f>
        <v>2680434</v>
      </c>
      <c r="O41" s="74">
        <f t="shared" si="3"/>
        <v>0.46680866033674445</v>
      </c>
      <c r="P41" s="73">
        <f>County!P2402</f>
        <v>0</v>
      </c>
      <c r="Q41" s="74">
        <f t="shared" si="4"/>
        <v>0</v>
      </c>
      <c r="R41" s="73">
        <f>County!Q2402</f>
        <v>49991</v>
      </c>
      <c r="S41" s="74">
        <f t="shared" si="5"/>
        <v>8.7061392815097078E-3</v>
      </c>
      <c r="T41" s="73">
        <f>County!R2402</f>
        <v>21341</v>
      </c>
      <c r="U41" s="74">
        <f t="shared" si="6"/>
        <v>3.7166233603388344E-3</v>
      </c>
      <c r="V41" s="73">
        <f>County!S2402</f>
        <v>0</v>
      </c>
      <c r="W41" s="74">
        <f t="shared" si="7"/>
        <v>0</v>
      </c>
      <c r="X41" s="73">
        <f>County!T2402</f>
        <v>0</v>
      </c>
      <c r="Y41" s="74">
        <f t="shared" si="8"/>
        <v>0</v>
      </c>
      <c r="Z41" s="73">
        <f>County!U2402</f>
        <v>0</v>
      </c>
      <c r="AA41" s="74">
        <f t="shared" si="9"/>
        <v>0</v>
      </c>
      <c r="AB41" s="73">
        <f>County!V2402</f>
        <v>0</v>
      </c>
      <c r="AC41" s="74">
        <f t="shared" si="10"/>
        <v>0</v>
      </c>
      <c r="AD41" s="73">
        <f>County!W2402</f>
        <v>0</v>
      </c>
      <c r="AE41" s="74">
        <f t="shared" si="11"/>
        <v>0</v>
      </c>
      <c r="AF41" s="73">
        <f>County!X2402</f>
        <v>0</v>
      </c>
      <c r="AG41" s="74">
        <f t="shared" si="12"/>
        <v>0</v>
      </c>
      <c r="AH41" s="37">
        <f>County!Y2402</f>
        <v>0</v>
      </c>
      <c r="AI41" s="38">
        <f t="shared" si="13"/>
        <v>0</v>
      </c>
      <c r="AJ41" s="37">
        <f>County!Z2402</f>
        <v>0</v>
      </c>
      <c r="AK41" s="38">
        <f t="shared" si="14"/>
        <v>0</v>
      </c>
      <c r="AL41" s="37">
        <f>County!AA2402</f>
        <v>0</v>
      </c>
      <c r="AM41" s="38">
        <f t="shared" si="15"/>
        <v>0</v>
      </c>
      <c r="AN41" s="37">
        <f>County!AB2402</f>
        <v>0</v>
      </c>
      <c r="AO41" s="38">
        <f t="shared" si="16"/>
        <v>0</v>
      </c>
      <c r="AP41" s="37">
        <f>County!AC2402</f>
        <v>0</v>
      </c>
      <c r="AQ41" s="38">
        <f t="shared" si="17"/>
        <v>0</v>
      </c>
      <c r="AR41" s="37">
        <f>County!AD2402</f>
        <v>0</v>
      </c>
      <c r="AS41" s="38">
        <f t="shared" si="18"/>
        <v>0</v>
      </c>
      <c r="AT41" s="37">
        <f>County!AE2402</f>
        <v>0</v>
      </c>
      <c r="AU41" s="38">
        <f t="shared" si="19"/>
        <v>0</v>
      </c>
      <c r="AV41" s="37">
        <f>County!AF2402</f>
        <v>0</v>
      </c>
      <c r="AW41" s="38">
        <f t="shared" si="20"/>
        <v>0</v>
      </c>
      <c r="AX41" s="37">
        <f>County!AG2402</f>
        <v>0</v>
      </c>
      <c r="AY41" s="38">
        <f t="shared" si="20"/>
        <v>0</v>
      </c>
      <c r="AZ41" s="37">
        <f>County!AH2402</f>
        <v>0</v>
      </c>
      <c r="BA41" s="38">
        <f t="shared" si="40"/>
        <v>0</v>
      </c>
      <c r="BB41" s="37">
        <f>County!AI2402</f>
        <v>0</v>
      </c>
      <c r="BC41" s="38">
        <f t="shared" si="41"/>
        <v>0</v>
      </c>
      <c r="BD41" s="37">
        <f>County!AJ2402</f>
        <v>0</v>
      </c>
      <c r="BE41" s="38">
        <f t="shared" si="41"/>
        <v>0</v>
      </c>
      <c r="BF41" s="37">
        <f>County!AK2402</f>
        <v>0</v>
      </c>
      <c r="BG41" s="38">
        <f t="shared" si="42"/>
        <v>0</v>
      </c>
      <c r="BH41" s="37">
        <f>County!AL2402</f>
        <v>0</v>
      </c>
      <c r="BI41" s="38">
        <f t="shared" si="43"/>
        <v>0</v>
      </c>
      <c r="BJ41" s="37">
        <f>County!AM2402</f>
        <v>0</v>
      </c>
      <c r="BK41" s="38">
        <f t="shared" si="25"/>
        <v>0</v>
      </c>
      <c r="BL41" s="37">
        <f>County!AN2402</f>
        <v>0</v>
      </c>
      <c r="BM41" s="38">
        <f t="shared" si="26"/>
        <v>0</v>
      </c>
      <c r="BN41" s="37">
        <f>County!AO2402</f>
        <v>0</v>
      </c>
      <c r="BO41" s="38">
        <f t="shared" si="27"/>
        <v>0</v>
      </c>
      <c r="BP41" s="37">
        <f>County!AP2402</f>
        <v>0</v>
      </c>
      <c r="BQ41" s="38">
        <f t="shared" si="28"/>
        <v>0</v>
      </c>
      <c r="BR41" s="37">
        <f>County!AQ2402</f>
        <v>0</v>
      </c>
      <c r="BS41" s="38">
        <f t="shared" si="29"/>
        <v>0</v>
      </c>
      <c r="BT41" s="59"/>
      <c r="BU41" s="34" t="str">
        <f t="shared" si="34"/>
        <v>Pennsylvania</v>
      </c>
      <c r="BV41" s="34" t="s">
        <v>1028</v>
      </c>
      <c r="BW41" s="34">
        <f t="shared" si="35"/>
        <v>20</v>
      </c>
      <c r="BX41" s="35">
        <f>RANK(R41,(L41:Q41,R41:Y41,AD41:AW41))</f>
        <v>3</v>
      </c>
      <c r="BY41" s="35">
        <f>RANK(T41,(L41:Q41,R41:Y41,AD41:AW41))</f>
        <v>4</v>
      </c>
      <c r="BZ41" s="35">
        <f>RANK(X41,(L41:Q41,R41:Y41,AD41:AW41))</f>
        <v>9</v>
      </c>
      <c r="CA41" s="35">
        <f>RANK(V41,(L41:Q41,R41:Y41,AD41:AW41))</f>
        <v>9</v>
      </c>
      <c r="CC41" s="34">
        <v>42</v>
      </c>
      <c r="CE41" s="37">
        <f>County!BK2402</f>
        <v>0</v>
      </c>
      <c r="CG41" s="34">
        <f t="shared" si="36"/>
        <v>20</v>
      </c>
      <c r="CH41" s="34">
        <v>0</v>
      </c>
    </row>
    <row r="42" spans="1:86" s="47" customFormat="1">
      <c r="A42" s="47" t="s">
        <v>1122</v>
      </c>
      <c r="B42" s="47">
        <v>4</v>
      </c>
      <c r="C42" s="50">
        <f t="shared" si="30"/>
        <v>446049</v>
      </c>
      <c r="D42" s="49">
        <v>4</v>
      </c>
      <c r="E42" s="49"/>
      <c r="F42" s="49"/>
      <c r="G42" s="83">
        <f t="shared" si="37"/>
        <v>1</v>
      </c>
      <c r="H42" s="83">
        <f t="shared" si="38"/>
        <v>2</v>
      </c>
      <c r="I42" s="83" t="str">
        <f t="shared" si="39"/>
        <v>-</v>
      </c>
      <c r="J42" s="50">
        <f t="shared" si="31"/>
        <v>122473</v>
      </c>
      <c r="K42" s="51">
        <f t="shared" si="32"/>
        <v>0.27457297292449934</v>
      </c>
      <c r="L42" s="50">
        <f>County!N2410</f>
        <v>279677</v>
      </c>
      <c r="M42" s="51">
        <f t="shared" si="33"/>
        <v>0.627009588632639</v>
      </c>
      <c r="N42" s="72">
        <f>County!O2410</f>
        <v>157204</v>
      </c>
      <c r="O42" s="105">
        <f t="shared" si="3"/>
        <v>0.35243661570813967</v>
      </c>
      <c r="P42" s="72">
        <f>County!P2410</f>
        <v>0</v>
      </c>
      <c r="Q42" s="105">
        <f t="shared" si="4"/>
        <v>0</v>
      </c>
      <c r="R42" s="72">
        <f>County!Q2410</f>
        <v>4388</v>
      </c>
      <c r="S42" s="105">
        <f t="shared" si="5"/>
        <v>9.8374842225854107E-3</v>
      </c>
      <c r="T42" s="72">
        <f>County!R2410</f>
        <v>2421</v>
      </c>
      <c r="U42" s="105">
        <f t="shared" si="6"/>
        <v>5.4276548092249957E-3</v>
      </c>
      <c r="V42" s="72">
        <f>County!S2410</f>
        <v>430</v>
      </c>
      <c r="W42" s="105">
        <f t="shared" si="7"/>
        <v>9.6401964806557125E-4</v>
      </c>
      <c r="X42" s="72">
        <f>County!T2410</f>
        <v>0</v>
      </c>
      <c r="Y42" s="105">
        <f t="shared" si="8"/>
        <v>0</v>
      </c>
      <c r="Z42" s="72">
        <f>County!U2410</f>
        <v>0</v>
      </c>
      <c r="AA42" s="105">
        <f t="shared" si="9"/>
        <v>0</v>
      </c>
      <c r="AB42" s="72">
        <f>County!V2410</f>
        <v>132</v>
      </c>
      <c r="AC42" s="105">
        <f t="shared" si="10"/>
        <v>2.9593161289454743E-4</v>
      </c>
      <c r="AD42" s="72">
        <f>County!W2410</f>
        <v>1381</v>
      </c>
      <c r="AE42" s="105">
        <f t="shared" si="11"/>
        <v>3.0960724046012883E-3</v>
      </c>
      <c r="AF42" s="72">
        <f>County!X2410</f>
        <v>416</v>
      </c>
      <c r="AG42" s="105">
        <f t="shared" si="12"/>
        <v>9.3263296184948295E-4</v>
      </c>
      <c r="AH42" s="50">
        <f>County!Y2410</f>
        <v>0</v>
      </c>
      <c r="AI42" s="51">
        <f t="shared" si="13"/>
        <v>0</v>
      </c>
      <c r="AJ42" s="50">
        <f>County!Z2410</f>
        <v>0</v>
      </c>
      <c r="AK42" s="51">
        <f t="shared" si="14"/>
        <v>0</v>
      </c>
      <c r="AL42" s="50">
        <f>County!AA2410</f>
        <v>0</v>
      </c>
      <c r="AM42" s="51">
        <f t="shared" si="15"/>
        <v>0</v>
      </c>
      <c r="AN42" s="50">
        <f>County!AB2410</f>
        <v>0</v>
      </c>
      <c r="AO42" s="51">
        <f t="shared" si="16"/>
        <v>0</v>
      </c>
      <c r="AP42" s="50">
        <f>County!AC2410</f>
        <v>0</v>
      </c>
      <c r="AQ42" s="51">
        <f t="shared" si="17"/>
        <v>0</v>
      </c>
      <c r="AR42" s="50">
        <f>County!AD2410</f>
        <v>0</v>
      </c>
      <c r="AS42" s="51">
        <f t="shared" si="18"/>
        <v>0</v>
      </c>
      <c r="AT42" s="50">
        <f>County!AE2410</f>
        <v>0</v>
      </c>
      <c r="AU42" s="51">
        <f t="shared" si="19"/>
        <v>0</v>
      </c>
      <c r="AV42" s="50">
        <f>County!AF2410</f>
        <v>0</v>
      </c>
      <c r="AW42" s="51">
        <f t="shared" si="20"/>
        <v>0</v>
      </c>
      <c r="AX42" s="50">
        <f>County!AG2410</f>
        <v>0</v>
      </c>
      <c r="AY42" s="51">
        <f t="shared" si="20"/>
        <v>0</v>
      </c>
      <c r="AZ42" s="50">
        <f>County!AH2410</f>
        <v>0</v>
      </c>
      <c r="BA42" s="51">
        <f t="shared" si="40"/>
        <v>0</v>
      </c>
      <c r="BB42" s="50">
        <f>County!AI2410</f>
        <v>0</v>
      </c>
      <c r="BC42" s="51">
        <f t="shared" si="41"/>
        <v>0</v>
      </c>
      <c r="BD42" s="50">
        <f>County!AJ2410</f>
        <v>0</v>
      </c>
      <c r="BE42" s="51">
        <f t="shared" si="41"/>
        <v>0</v>
      </c>
      <c r="BF42" s="50">
        <f>County!AK2410</f>
        <v>0</v>
      </c>
      <c r="BG42" s="51">
        <f t="shared" si="42"/>
        <v>0</v>
      </c>
      <c r="BH42" s="50">
        <f>County!AL2410</f>
        <v>0</v>
      </c>
      <c r="BI42" s="51">
        <f t="shared" si="43"/>
        <v>0</v>
      </c>
      <c r="BJ42" s="50">
        <f>County!AM2410</f>
        <v>0</v>
      </c>
      <c r="BK42" s="51">
        <f t="shared" si="25"/>
        <v>0</v>
      </c>
      <c r="BL42" s="50">
        <f>County!AN2410</f>
        <v>0</v>
      </c>
      <c r="BM42" s="51">
        <f t="shared" si="26"/>
        <v>0</v>
      </c>
      <c r="BN42" s="50">
        <f>County!AO2410</f>
        <v>0</v>
      </c>
      <c r="BO42" s="51">
        <f t="shared" si="27"/>
        <v>0</v>
      </c>
      <c r="BP42" s="50">
        <f>County!AP2410</f>
        <v>0</v>
      </c>
      <c r="BQ42" s="51">
        <f t="shared" si="28"/>
        <v>0</v>
      </c>
      <c r="BR42" s="50">
        <f>County!AQ2410</f>
        <v>0</v>
      </c>
      <c r="BS42" s="51">
        <f t="shared" si="29"/>
        <v>0</v>
      </c>
      <c r="BT42" s="58"/>
      <c r="BU42" s="47" t="str">
        <f t="shared" si="34"/>
        <v>Rhode Island</v>
      </c>
      <c r="BV42" s="47" t="s">
        <v>1656</v>
      </c>
      <c r="BW42" s="47">
        <f t="shared" si="35"/>
        <v>4</v>
      </c>
      <c r="BX42" s="48">
        <f>RANK(R42,(L42:Q42,R42:Y42,AD42:AW42))</f>
        <v>3</v>
      </c>
      <c r="BY42" s="48">
        <f>RANK(T42,(L42:Q42,R42:Y42,AD42:AW42))</f>
        <v>4</v>
      </c>
      <c r="BZ42" s="48">
        <f>RANK(X42,(L42:Q42,R42:Y42,AD42:AW42))</f>
        <v>15</v>
      </c>
      <c r="CA42" s="48">
        <f>RANK(V42,(L42:Q42,R42:Y42,AD42:AW42))</f>
        <v>6</v>
      </c>
      <c r="CC42" s="47">
        <v>44</v>
      </c>
      <c r="CE42" s="50">
        <f>County!BK2410</f>
        <v>0</v>
      </c>
      <c r="CG42" s="47">
        <f t="shared" si="36"/>
        <v>4</v>
      </c>
      <c r="CH42" s="47">
        <v>0</v>
      </c>
    </row>
    <row r="43" spans="1:86" s="34" customFormat="1">
      <c r="A43" s="34" t="s">
        <v>2156</v>
      </c>
      <c r="B43" s="34">
        <v>9</v>
      </c>
      <c r="C43" s="37">
        <f t="shared" si="30"/>
        <v>1964118</v>
      </c>
      <c r="D43" s="36"/>
      <c r="E43" s="36">
        <v>9</v>
      </c>
      <c r="F43" s="36"/>
      <c r="G43" s="84">
        <f t="shared" si="37"/>
        <v>2</v>
      </c>
      <c r="H43" s="84">
        <f t="shared" si="38"/>
        <v>1</v>
      </c>
      <c r="I43" s="84" t="str">
        <f t="shared" si="39"/>
        <v>-</v>
      </c>
      <c r="J43" s="1">
        <f t="shared" si="31"/>
        <v>205704</v>
      </c>
      <c r="K43" s="38">
        <f t="shared" si="32"/>
        <v>0.10473097848499938</v>
      </c>
      <c r="L43" s="73">
        <f>County!N2458</f>
        <v>865941</v>
      </c>
      <c r="M43" s="74">
        <f t="shared" si="33"/>
        <v>0.44088033407361471</v>
      </c>
      <c r="N43" s="73">
        <f>County!O2458</f>
        <v>1071645</v>
      </c>
      <c r="O43" s="74">
        <f t="shared" si="3"/>
        <v>0.54561131255861406</v>
      </c>
      <c r="P43" s="73">
        <f>County!P2458</f>
        <v>0</v>
      </c>
      <c r="Q43" s="74">
        <f t="shared" si="4"/>
        <v>0</v>
      </c>
      <c r="R43" s="73">
        <f>County!Q2458</f>
        <v>16321</v>
      </c>
      <c r="S43" s="74">
        <f t="shared" si="5"/>
        <v>8.3095822145105337E-3</v>
      </c>
      <c r="T43" s="73">
        <f>County!R2458</f>
        <v>5446</v>
      </c>
      <c r="U43" s="74">
        <f t="shared" si="6"/>
        <v>2.7727458329896678E-3</v>
      </c>
      <c r="V43" s="73">
        <f>County!S2458</f>
        <v>4765</v>
      </c>
      <c r="W43" s="74">
        <f t="shared" si="7"/>
        <v>2.4260253202709817E-3</v>
      </c>
      <c r="X43" s="73">
        <f>County!T2458</f>
        <v>0</v>
      </c>
      <c r="Y43" s="74">
        <f t="shared" si="8"/>
        <v>0</v>
      </c>
      <c r="Z43" s="73">
        <f>County!U2458</f>
        <v>0</v>
      </c>
      <c r="AA43" s="74">
        <f t="shared" si="9"/>
        <v>0</v>
      </c>
      <c r="AB43" s="73">
        <f>County!V2458</f>
        <v>0</v>
      </c>
      <c r="AC43" s="74">
        <f t="shared" si="10"/>
        <v>0</v>
      </c>
      <c r="AD43" s="73">
        <f>County!W2458</f>
        <v>0</v>
      </c>
      <c r="AE43" s="74">
        <f t="shared" si="11"/>
        <v>0</v>
      </c>
      <c r="AF43" s="73">
        <f>County!X2458</f>
        <v>0</v>
      </c>
      <c r="AG43" s="74">
        <f t="shared" si="12"/>
        <v>0</v>
      </c>
      <c r="AH43" s="37">
        <f>County!Y2458</f>
        <v>0</v>
      </c>
      <c r="AI43" s="74">
        <f t="shared" si="13"/>
        <v>0</v>
      </c>
      <c r="AJ43" s="37">
        <f>County!Z2458</f>
        <v>0</v>
      </c>
      <c r="AK43" s="74">
        <f t="shared" si="14"/>
        <v>0</v>
      </c>
      <c r="AL43" s="37">
        <f>County!AA2458</f>
        <v>0</v>
      </c>
      <c r="AM43" s="74">
        <f t="shared" si="15"/>
        <v>0</v>
      </c>
      <c r="AN43" s="37">
        <f>County!AB2458</f>
        <v>0</v>
      </c>
      <c r="AO43" s="74">
        <f t="shared" si="16"/>
        <v>0</v>
      </c>
      <c r="AP43" s="37">
        <f>County!AC2458</f>
        <v>0</v>
      </c>
      <c r="AQ43" s="74">
        <f t="shared" si="17"/>
        <v>0</v>
      </c>
      <c r="AR43" s="37">
        <f>County!AD2458</f>
        <v>0</v>
      </c>
      <c r="AS43" s="74">
        <f t="shared" si="18"/>
        <v>0</v>
      </c>
      <c r="AT43" s="37">
        <f>County!AE2458</f>
        <v>0</v>
      </c>
      <c r="AU43" s="74">
        <f t="shared" si="19"/>
        <v>0</v>
      </c>
      <c r="AV43" s="37">
        <f>County!AF2458</f>
        <v>0</v>
      </c>
      <c r="AW43" s="74">
        <f t="shared" si="20"/>
        <v>0</v>
      </c>
      <c r="AX43" s="37">
        <f>County!AG2458</f>
        <v>0</v>
      </c>
      <c r="AY43" s="74">
        <f t="shared" si="20"/>
        <v>0</v>
      </c>
      <c r="AZ43" s="37">
        <f>County!AH2458</f>
        <v>0</v>
      </c>
      <c r="BA43" s="74">
        <f t="shared" si="40"/>
        <v>0</v>
      </c>
      <c r="BB43" s="37">
        <f>County!AI2458</f>
        <v>0</v>
      </c>
      <c r="BC43" s="74">
        <f t="shared" si="41"/>
        <v>0</v>
      </c>
      <c r="BD43" s="37">
        <f>County!AJ2458</f>
        <v>0</v>
      </c>
      <c r="BE43" s="74">
        <f t="shared" si="41"/>
        <v>0</v>
      </c>
      <c r="BF43" s="37">
        <f>County!AK2458</f>
        <v>0</v>
      </c>
      <c r="BG43" s="74">
        <f t="shared" si="42"/>
        <v>0</v>
      </c>
      <c r="BH43" s="37">
        <f>County!AL2458</f>
        <v>0</v>
      </c>
      <c r="BI43" s="74">
        <f t="shared" si="43"/>
        <v>0</v>
      </c>
      <c r="BJ43" s="37">
        <f>County!AM2458</f>
        <v>0</v>
      </c>
      <c r="BK43" s="74">
        <f t="shared" si="25"/>
        <v>0</v>
      </c>
      <c r="BL43" s="37">
        <f>County!AN2458</f>
        <v>0</v>
      </c>
      <c r="BM43" s="74">
        <f t="shared" si="26"/>
        <v>0</v>
      </c>
      <c r="BN43" s="37">
        <f>County!AO2458</f>
        <v>0</v>
      </c>
      <c r="BO43" s="74">
        <f t="shared" si="27"/>
        <v>0</v>
      </c>
      <c r="BP43" s="37">
        <f>County!AP2458</f>
        <v>0</v>
      </c>
      <c r="BQ43" s="74">
        <f t="shared" si="28"/>
        <v>0</v>
      </c>
      <c r="BR43" s="37">
        <f>County!AQ2458</f>
        <v>0</v>
      </c>
      <c r="BS43" s="74">
        <f t="shared" si="29"/>
        <v>0</v>
      </c>
      <c r="BT43" s="59"/>
      <c r="BU43" s="34" t="str">
        <f t="shared" si="34"/>
        <v>South Carolina</v>
      </c>
      <c r="BV43" s="34" t="s">
        <v>1975</v>
      </c>
      <c r="BW43" s="34">
        <f t="shared" si="35"/>
        <v>9</v>
      </c>
      <c r="BX43" s="35">
        <f>RANK(R43,(L43:Q43,R43:Y43,AD43:AW43))</f>
        <v>3</v>
      </c>
      <c r="BY43" s="35">
        <f>RANK(T43,(L43:Q43,R43:Y43,AD43:AW43))</f>
        <v>4</v>
      </c>
      <c r="BZ43" s="35">
        <f>RANK(X43,(L43:Q43,R43:Y43,AD43:AW43))</f>
        <v>11</v>
      </c>
      <c r="CA43" s="35">
        <f>RANK(V43,(L43:Q43,R43:Y43,AD43:AW43))</f>
        <v>5</v>
      </c>
      <c r="CC43" s="34">
        <v>45</v>
      </c>
      <c r="CE43" s="37">
        <f>County!BK2458</f>
        <v>0</v>
      </c>
      <c r="CG43" s="34">
        <f t="shared" si="36"/>
        <v>9</v>
      </c>
      <c r="CH43" s="34">
        <v>0</v>
      </c>
    </row>
    <row r="44" spans="1:86" s="47" customFormat="1">
      <c r="A44" s="47" t="s">
        <v>2037</v>
      </c>
      <c r="B44" s="47">
        <v>3</v>
      </c>
      <c r="C44" s="50">
        <f t="shared" si="30"/>
        <v>363815</v>
      </c>
      <c r="D44" s="49"/>
      <c r="E44" s="49">
        <v>3</v>
      </c>
      <c r="F44" s="49"/>
      <c r="G44" s="83">
        <f t="shared" si="37"/>
        <v>2</v>
      </c>
      <c r="H44" s="83">
        <f t="shared" si="38"/>
        <v>1</v>
      </c>
      <c r="I44" s="83" t="str">
        <f t="shared" si="39"/>
        <v>-</v>
      </c>
      <c r="J44" s="50">
        <f t="shared" si="31"/>
        <v>65571</v>
      </c>
      <c r="K44" s="51">
        <f t="shared" si="32"/>
        <v>0.1802317111718868</v>
      </c>
      <c r="L44" s="50">
        <f>County!N2526</f>
        <v>145039</v>
      </c>
      <c r="M44" s="51">
        <f t="shared" si="33"/>
        <v>0.39866140758352459</v>
      </c>
      <c r="N44" s="72">
        <f>County!O2526</f>
        <v>210610</v>
      </c>
      <c r="O44" s="105">
        <f t="shared" si="3"/>
        <v>0.57889311875541138</v>
      </c>
      <c r="P44" s="72">
        <f>County!P2526</f>
        <v>0</v>
      </c>
      <c r="Q44" s="105">
        <f t="shared" si="4"/>
        <v>0</v>
      </c>
      <c r="R44" s="72">
        <f>County!Q2526</f>
        <v>5795</v>
      </c>
      <c r="S44" s="105">
        <f t="shared" si="5"/>
        <v>1.5928425161139591E-2</v>
      </c>
      <c r="T44" s="72">
        <f>County!R2526</f>
        <v>0</v>
      </c>
      <c r="U44" s="105">
        <f t="shared" si="6"/>
        <v>0</v>
      </c>
      <c r="V44" s="72">
        <f>County!S2526</f>
        <v>2371</v>
      </c>
      <c r="W44" s="105">
        <f t="shared" si="7"/>
        <v>6.5170484999244119E-3</v>
      </c>
      <c r="X44" s="72">
        <f>County!T2526</f>
        <v>0</v>
      </c>
      <c r="Y44" s="105">
        <f t="shared" si="8"/>
        <v>0</v>
      </c>
      <c r="Z44" s="72">
        <f>County!U2526</f>
        <v>0</v>
      </c>
      <c r="AA44" s="105">
        <f t="shared" si="9"/>
        <v>0</v>
      </c>
      <c r="AB44" s="72">
        <f>County!V2526</f>
        <v>0</v>
      </c>
      <c r="AC44" s="105">
        <f t="shared" si="10"/>
        <v>0</v>
      </c>
      <c r="AD44" s="72">
        <f>County!W2526</f>
        <v>0</v>
      </c>
      <c r="AE44" s="105">
        <f t="shared" si="11"/>
        <v>0</v>
      </c>
      <c r="AF44" s="72">
        <f>County!X2526</f>
        <v>0</v>
      </c>
      <c r="AG44" s="105">
        <f t="shared" si="12"/>
        <v>0</v>
      </c>
      <c r="AH44" s="50">
        <f>County!Y2526</f>
        <v>0</v>
      </c>
      <c r="AI44" s="51">
        <f t="shared" si="13"/>
        <v>0</v>
      </c>
      <c r="AJ44" s="50">
        <f>County!Z2526</f>
        <v>0</v>
      </c>
      <c r="AK44" s="51">
        <f t="shared" si="14"/>
        <v>0</v>
      </c>
      <c r="AL44" s="50">
        <f>County!AA2526</f>
        <v>0</v>
      </c>
      <c r="AM44" s="51">
        <f t="shared" si="15"/>
        <v>0</v>
      </c>
      <c r="AN44" s="50">
        <f>County!AB2526</f>
        <v>0</v>
      </c>
      <c r="AO44" s="51">
        <f t="shared" si="16"/>
        <v>0</v>
      </c>
      <c r="AP44" s="50">
        <f>County!AC2526</f>
        <v>0</v>
      </c>
      <c r="AQ44" s="51">
        <f t="shared" si="17"/>
        <v>0</v>
      </c>
      <c r="AR44" s="50">
        <f>County!AD2526</f>
        <v>0</v>
      </c>
      <c r="AS44" s="51">
        <f t="shared" si="18"/>
        <v>0</v>
      </c>
      <c r="AT44" s="50">
        <f>County!AE2526</f>
        <v>0</v>
      </c>
      <c r="AU44" s="51">
        <f t="shared" si="19"/>
        <v>0</v>
      </c>
      <c r="AV44" s="50">
        <f>County!AF2526</f>
        <v>0</v>
      </c>
      <c r="AW44" s="51">
        <f t="shared" si="20"/>
        <v>0</v>
      </c>
      <c r="AX44" s="50">
        <f>County!AG2526</f>
        <v>0</v>
      </c>
      <c r="AY44" s="51">
        <f t="shared" si="20"/>
        <v>0</v>
      </c>
      <c r="AZ44" s="50">
        <f>County!AH2526</f>
        <v>0</v>
      </c>
      <c r="BA44" s="51">
        <f t="shared" si="40"/>
        <v>0</v>
      </c>
      <c r="BB44" s="50">
        <f>County!AI2526</f>
        <v>0</v>
      </c>
      <c r="BC44" s="51">
        <f t="shared" si="41"/>
        <v>0</v>
      </c>
      <c r="BD44" s="50">
        <f>County!AJ2526</f>
        <v>0</v>
      </c>
      <c r="BE44" s="51">
        <f t="shared" si="41"/>
        <v>0</v>
      </c>
      <c r="BF44" s="50">
        <f>County!AK2526</f>
        <v>0</v>
      </c>
      <c r="BG44" s="51">
        <f t="shared" si="42"/>
        <v>0</v>
      </c>
      <c r="BH44" s="50">
        <f>County!AL2526</f>
        <v>0</v>
      </c>
      <c r="BI44" s="51">
        <f t="shared" si="43"/>
        <v>0</v>
      </c>
      <c r="BJ44" s="50">
        <f>County!AM2526</f>
        <v>0</v>
      </c>
      <c r="BK44" s="51">
        <f t="shared" si="25"/>
        <v>0</v>
      </c>
      <c r="BL44" s="50">
        <f>County!AN2526</f>
        <v>0</v>
      </c>
      <c r="BM44" s="51">
        <f t="shared" si="26"/>
        <v>0</v>
      </c>
      <c r="BN44" s="50">
        <f>County!AO2526</f>
        <v>0</v>
      </c>
      <c r="BO44" s="51">
        <f t="shared" si="27"/>
        <v>0</v>
      </c>
      <c r="BP44" s="50">
        <f>County!AP2526</f>
        <v>0</v>
      </c>
      <c r="BQ44" s="51">
        <f t="shared" si="28"/>
        <v>0</v>
      </c>
      <c r="BR44" s="50">
        <f>County!AQ2526</f>
        <v>0</v>
      </c>
      <c r="BS44" s="51">
        <f t="shared" si="29"/>
        <v>0</v>
      </c>
      <c r="BT44" s="58"/>
      <c r="BU44" s="47" t="str">
        <f t="shared" si="34"/>
        <v>South Dakota</v>
      </c>
      <c r="BV44" s="47" t="s">
        <v>1191</v>
      </c>
      <c r="BW44" s="47">
        <f t="shared" si="35"/>
        <v>3</v>
      </c>
      <c r="BX44" s="48">
        <f>RANK(R44,(L44:Q44,R44:Y44,AD44:AW44))</f>
        <v>3</v>
      </c>
      <c r="BY44" s="48">
        <f>RANK(T44,(L44:Q44,R44:Y44,AD44:AW44))</f>
        <v>9</v>
      </c>
      <c r="BZ44" s="48">
        <f>RANK(X44,(L44:Q44,R44:Y44,AD44:AW44))</f>
        <v>9</v>
      </c>
      <c r="CA44" s="48">
        <f>RANK(V44,(L44:Q44,R44:Y44,AD44:AW44))</f>
        <v>4</v>
      </c>
      <c r="CC44" s="47">
        <v>46</v>
      </c>
      <c r="CE44" s="50">
        <f>County!BK2526</f>
        <v>0</v>
      </c>
      <c r="CG44" s="47">
        <f t="shared" si="36"/>
        <v>3</v>
      </c>
      <c r="CH44" s="47">
        <v>0</v>
      </c>
    </row>
    <row r="45" spans="1:86" s="34" customFormat="1">
      <c r="A45" s="34" t="s">
        <v>2538</v>
      </c>
      <c r="B45" s="34">
        <v>11</v>
      </c>
      <c r="C45" s="37">
        <f t="shared" si="30"/>
        <v>2458577</v>
      </c>
      <c r="D45" s="36"/>
      <c r="E45" s="36">
        <v>11</v>
      </c>
      <c r="F45" s="36"/>
      <c r="G45" s="84">
        <f t="shared" si="37"/>
        <v>2</v>
      </c>
      <c r="H45" s="84">
        <f t="shared" si="38"/>
        <v>1</v>
      </c>
      <c r="I45" s="84" t="str">
        <f t="shared" si="39"/>
        <v>-</v>
      </c>
      <c r="J45" s="1">
        <f t="shared" si="31"/>
        <v>501621</v>
      </c>
      <c r="K45" s="38">
        <f t="shared" si="32"/>
        <v>0.20402899726142398</v>
      </c>
      <c r="L45" s="37">
        <f>County!N2623</f>
        <v>960709</v>
      </c>
      <c r="M45" s="38">
        <f t="shared" si="33"/>
        <v>0.39075814993795194</v>
      </c>
      <c r="N45" s="73">
        <f>County!O2623</f>
        <v>1462330</v>
      </c>
      <c r="O45" s="74">
        <f t="shared" si="3"/>
        <v>0.59478714719937587</v>
      </c>
      <c r="P45" s="73">
        <f>County!P2623</f>
        <v>0</v>
      </c>
      <c r="Q45" s="74">
        <f t="shared" si="4"/>
        <v>0</v>
      </c>
      <c r="R45" s="73">
        <f>County!Q2623</f>
        <v>18623</v>
      </c>
      <c r="S45" s="74">
        <f t="shared" si="5"/>
        <v>7.5747068324482011E-3</v>
      </c>
      <c r="T45" s="73">
        <f>County!R2623</f>
        <v>6515</v>
      </c>
      <c r="U45" s="74">
        <f t="shared" si="6"/>
        <v>2.6499068363528984E-3</v>
      </c>
      <c r="V45" s="73">
        <f>County!S2623</f>
        <v>6022</v>
      </c>
      <c r="W45" s="74">
        <f t="shared" si="7"/>
        <v>2.4493843389895862E-3</v>
      </c>
      <c r="X45" s="73">
        <f>County!T2623</f>
        <v>0</v>
      </c>
      <c r="Y45" s="74">
        <f t="shared" si="8"/>
        <v>0</v>
      </c>
      <c r="Z45" s="73">
        <f>County!U2623</f>
        <v>0</v>
      </c>
      <c r="AA45" s="74">
        <f t="shared" si="9"/>
        <v>0</v>
      </c>
      <c r="AB45" s="73">
        <f>County!V2623</f>
        <v>0</v>
      </c>
      <c r="AC45" s="74">
        <f t="shared" si="10"/>
        <v>0</v>
      </c>
      <c r="AD45" s="73">
        <f>County!W2623</f>
        <v>0</v>
      </c>
      <c r="AE45" s="74">
        <f t="shared" si="11"/>
        <v>0</v>
      </c>
      <c r="AF45" s="73">
        <f>County!X2623</f>
        <v>2639</v>
      </c>
      <c r="AG45" s="74">
        <f t="shared" si="12"/>
        <v>1.0733851329447887E-3</v>
      </c>
      <c r="AH45" s="37">
        <f>County!Y2623</f>
        <v>0</v>
      </c>
      <c r="AI45" s="38">
        <f t="shared" si="13"/>
        <v>0</v>
      </c>
      <c r="AJ45" s="37">
        <f>County!Z2623</f>
        <v>0</v>
      </c>
      <c r="AK45" s="38">
        <f t="shared" si="14"/>
        <v>0</v>
      </c>
      <c r="AL45" s="37">
        <f>County!AA2623</f>
        <v>0</v>
      </c>
      <c r="AM45" s="38">
        <f t="shared" si="15"/>
        <v>0</v>
      </c>
      <c r="AN45" s="37">
        <f>County!AB2623</f>
        <v>0</v>
      </c>
      <c r="AO45" s="38">
        <f t="shared" si="16"/>
        <v>0</v>
      </c>
      <c r="AP45" s="37">
        <f>County!AC2623</f>
        <v>0</v>
      </c>
      <c r="AQ45" s="38">
        <f t="shared" si="17"/>
        <v>0</v>
      </c>
      <c r="AR45" s="37">
        <f>County!AD2623</f>
        <v>1739</v>
      </c>
      <c r="AS45" s="38">
        <f t="shared" si="18"/>
        <v>7.0731972193671384E-4</v>
      </c>
      <c r="AT45" s="37">
        <f>County!AE2623</f>
        <v>0</v>
      </c>
      <c r="AU45" s="38">
        <f t="shared" si="19"/>
        <v>0</v>
      </c>
      <c r="AV45" s="37">
        <f>County!AF2623</f>
        <v>0</v>
      </c>
      <c r="AW45" s="38">
        <f t="shared" si="20"/>
        <v>0</v>
      </c>
      <c r="AX45" s="37">
        <f>County!AG2623</f>
        <v>0</v>
      </c>
      <c r="AY45" s="38">
        <f t="shared" si="20"/>
        <v>0</v>
      </c>
      <c r="AZ45" s="37">
        <f>County!AH2623</f>
        <v>0</v>
      </c>
      <c r="BA45" s="38">
        <f t="shared" si="40"/>
        <v>0</v>
      </c>
      <c r="BB45" s="37">
        <f>County!AI2623</f>
        <v>0</v>
      </c>
      <c r="BC45" s="38">
        <f t="shared" si="41"/>
        <v>0</v>
      </c>
      <c r="BD45" s="37">
        <f>County!AJ2623</f>
        <v>0</v>
      </c>
      <c r="BE45" s="38">
        <f t="shared" si="41"/>
        <v>0</v>
      </c>
      <c r="BF45" s="37">
        <f>County!AK2623</f>
        <v>0</v>
      </c>
      <c r="BG45" s="38">
        <f t="shared" si="42"/>
        <v>0</v>
      </c>
      <c r="BH45" s="37">
        <f>County!AL2623</f>
        <v>0</v>
      </c>
      <c r="BI45" s="38">
        <f t="shared" si="43"/>
        <v>0</v>
      </c>
      <c r="BJ45" s="37">
        <f>County!AM2623</f>
        <v>0</v>
      </c>
      <c r="BK45" s="38">
        <f t="shared" si="25"/>
        <v>0</v>
      </c>
      <c r="BL45" s="37">
        <f>County!AN2623</f>
        <v>0</v>
      </c>
      <c r="BM45" s="38">
        <f t="shared" si="26"/>
        <v>0</v>
      </c>
      <c r="BN45" s="37">
        <f>County!AO2623</f>
        <v>0</v>
      </c>
      <c r="BO45" s="38">
        <f t="shared" si="27"/>
        <v>0</v>
      </c>
      <c r="BP45" s="37">
        <f>County!AP2623</f>
        <v>0</v>
      </c>
      <c r="BQ45" s="38">
        <f t="shared" si="28"/>
        <v>0</v>
      </c>
      <c r="BR45" s="37">
        <f>County!AQ2623</f>
        <v>0</v>
      </c>
      <c r="BS45" s="38">
        <f t="shared" si="29"/>
        <v>0</v>
      </c>
      <c r="BT45" s="59"/>
      <c r="BU45" s="34" t="str">
        <f t="shared" si="34"/>
        <v>Tennessee</v>
      </c>
      <c r="BV45" s="34" t="s">
        <v>18</v>
      </c>
      <c r="BW45" s="34">
        <f t="shared" si="35"/>
        <v>11</v>
      </c>
      <c r="BX45" s="35">
        <f>RANK(R45,(L45:Q45,R45:Y45,AD45:AW45))</f>
        <v>3</v>
      </c>
      <c r="BY45" s="35">
        <f>RANK(T45,(L45:Q45,R45:Y45,AD45:AW45))</f>
        <v>4</v>
      </c>
      <c r="BZ45" s="35">
        <f>RANK(X45,(L45:Q45,R45:Y45,AD45:AW45))</f>
        <v>15</v>
      </c>
      <c r="CA45" s="35">
        <f>RANK(V45,(L45:Q45,R45:Y45,AD45:AW45))</f>
        <v>5</v>
      </c>
      <c r="CC45" s="34">
        <v>47</v>
      </c>
      <c r="CE45" s="37">
        <f>County!BK2623</f>
        <v>0</v>
      </c>
      <c r="CG45" s="34">
        <f t="shared" si="36"/>
        <v>11</v>
      </c>
      <c r="CH45" s="34">
        <v>0</v>
      </c>
    </row>
    <row r="46" spans="1:86" s="47" customFormat="1">
      <c r="A46" s="47" t="s">
        <v>495</v>
      </c>
      <c r="B46" s="47">
        <v>38</v>
      </c>
      <c r="C46" s="50">
        <f t="shared" si="30"/>
        <v>7993851</v>
      </c>
      <c r="D46" s="49"/>
      <c r="E46" s="49">
        <v>38</v>
      </c>
      <c r="F46" s="49"/>
      <c r="G46" s="83">
        <f t="shared" si="37"/>
        <v>2</v>
      </c>
      <c r="H46" s="83">
        <f t="shared" si="38"/>
        <v>1</v>
      </c>
      <c r="I46" s="83" t="str">
        <f t="shared" si="39"/>
        <v>-</v>
      </c>
      <c r="J46" s="50">
        <f t="shared" si="31"/>
        <v>1261719</v>
      </c>
      <c r="K46" s="51">
        <f t="shared" si="32"/>
        <v>0.1578361918429553</v>
      </c>
      <c r="L46" s="50">
        <f>County!N2879</f>
        <v>3308124</v>
      </c>
      <c r="M46" s="51">
        <f t="shared" si="33"/>
        <v>0.41383358283760857</v>
      </c>
      <c r="N46" s="72">
        <f>County!O2879</f>
        <v>4569843</v>
      </c>
      <c r="O46" s="105">
        <f t="shared" si="3"/>
        <v>0.5716697746805639</v>
      </c>
      <c r="P46" s="72">
        <f>County!P2879</f>
        <v>0</v>
      </c>
      <c r="Q46" s="105">
        <f t="shared" si="4"/>
        <v>0</v>
      </c>
      <c r="R46" s="72">
        <f>County!Q2879</f>
        <v>88580</v>
      </c>
      <c r="S46" s="105">
        <f t="shared" si="5"/>
        <v>1.1081017146804463E-2</v>
      </c>
      <c r="T46" s="72">
        <f>County!R2879</f>
        <v>24657</v>
      </c>
      <c r="U46" s="105">
        <f t="shared" si="6"/>
        <v>3.0844958206001087E-3</v>
      </c>
      <c r="V46" s="72">
        <f>County!S2879</f>
        <v>1287</v>
      </c>
      <c r="W46" s="105">
        <f t="shared" si="7"/>
        <v>1.6099874766242202E-4</v>
      </c>
      <c r="X46" s="72">
        <f>County!T2879</f>
        <v>0</v>
      </c>
      <c r="Y46" s="105">
        <f t="shared" si="8"/>
        <v>0</v>
      </c>
      <c r="Z46" s="72">
        <f>County!U2879</f>
        <v>162</v>
      </c>
      <c r="AA46" s="105">
        <f t="shared" si="9"/>
        <v>2.0265576628836341E-5</v>
      </c>
      <c r="AB46" s="72">
        <f>County!V2879</f>
        <v>0</v>
      </c>
      <c r="AC46" s="105">
        <f t="shared" si="10"/>
        <v>0</v>
      </c>
      <c r="AD46" s="72">
        <f>County!W2879</f>
        <v>311</v>
      </c>
      <c r="AE46" s="105">
        <f t="shared" si="11"/>
        <v>3.8904903281284581E-5</v>
      </c>
      <c r="AF46" s="72">
        <f>County!X2879</f>
        <v>426</v>
      </c>
      <c r="AG46" s="105">
        <f t="shared" si="12"/>
        <v>5.3290960764717783E-5</v>
      </c>
      <c r="AH46" s="50">
        <f>County!Y2879</f>
        <v>374</v>
      </c>
      <c r="AI46" s="51">
        <f t="shared" si="13"/>
        <v>4.6785960859165379E-5</v>
      </c>
      <c r="AJ46" s="50">
        <f>County!Z2879</f>
        <v>0</v>
      </c>
      <c r="AK46" s="51">
        <f t="shared" si="14"/>
        <v>0</v>
      </c>
      <c r="AL46" s="50">
        <f>County!AA2879</f>
        <v>0</v>
      </c>
      <c r="AM46" s="51">
        <f t="shared" si="15"/>
        <v>0</v>
      </c>
      <c r="AN46" s="50">
        <f>County!AB2879</f>
        <v>0</v>
      </c>
      <c r="AO46" s="51">
        <f t="shared" si="16"/>
        <v>0</v>
      </c>
      <c r="AP46" s="50">
        <f>County!AC2879</f>
        <v>0</v>
      </c>
      <c r="AQ46" s="51">
        <f t="shared" si="17"/>
        <v>0</v>
      </c>
      <c r="AR46" s="50">
        <f>County!AD2879</f>
        <v>0</v>
      </c>
      <c r="AS46" s="51">
        <f t="shared" si="18"/>
        <v>0</v>
      </c>
      <c r="AT46" s="50">
        <f>County!AE2879</f>
        <v>0</v>
      </c>
      <c r="AU46" s="51">
        <f t="shared" si="19"/>
        <v>0</v>
      </c>
      <c r="AV46" s="50">
        <f>County!AF2879</f>
        <v>0</v>
      </c>
      <c r="AW46" s="51">
        <f t="shared" si="20"/>
        <v>0</v>
      </c>
      <c r="AX46" s="50">
        <f>County!AG2879</f>
        <v>0</v>
      </c>
      <c r="AY46" s="51">
        <f t="shared" si="20"/>
        <v>0</v>
      </c>
      <c r="AZ46" s="50">
        <f>County!AH2879</f>
        <v>87</v>
      </c>
      <c r="BA46" s="51">
        <f t="shared" si="40"/>
        <v>1.0883365226597293E-5</v>
      </c>
      <c r="BB46" s="50">
        <f>County!AI2879</f>
        <v>0</v>
      </c>
      <c r="BC46" s="51">
        <f t="shared" si="41"/>
        <v>0</v>
      </c>
      <c r="BD46" s="50">
        <f>County!AJ2879</f>
        <v>0</v>
      </c>
      <c r="BE46" s="51">
        <f t="shared" si="41"/>
        <v>0</v>
      </c>
      <c r="BF46" s="50">
        <f>County!AK2879</f>
        <v>0</v>
      </c>
      <c r="BG46" s="51">
        <f t="shared" si="42"/>
        <v>0</v>
      </c>
      <c r="BH46" s="50">
        <f>County!AL2879</f>
        <v>0</v>
      </c>
      <c r="BI46" s="51">
        <f t="shared" si="43"/>
        <v>0</v>
      </c>
      <c r="BJ46" s="50">
        <f>County!AM2879</f>
        <v>0</v>
      </c>
      <c r="BK46" s="51">
        <f t="shared" si="25"/>
        <v>0</v>
      </c>
      <c r="BL46" s="50">
        <f>County!AN2879</f>
        <v>0</v>
      </c>
      <c r="BM46" s="51">
        <f t="shared" si="26"/>
        <v>0</v>
      </c>
      <c r="BN46" s="50">
        <f>County!AO2879</f>
        <v>0</v>
      </c>
      <c r="BO46" s="51">
        <f t="shared" si="27"/>
        <v>0</v>
      </c>
      <c r="BP46" s="50">
        <f>County!AP2879</f>
        <v>0</v>
      </c>
      <c r="BQ46" s="51">
        <f t="shared" si="28"/>
        <v>0</v>
      </c>
      <c r="BR46" s="50">
        <f>County!AQ2879</f>
        <v>0</v>
      </c>
      <c r="BS46" s="51">
        <f t="shared" si="29"/>
        <v>0</v>
      </c>
      <c r="BT46" s="58"/>
      <c r="BU46" s="47" t="str">
        <f t="shared" si="34"/>
        <v>Texas</v>
      </c>
      <c r="BV46" s="47" t="s">
        <v>55</v>
      </c>
      <c r="BW46" s="47">
        <f t="shared" si="35"/>
        <v>38</v>
      </c>
      <c r="BX46" s="48">
        <f>RANK(R46,(L46:Q46,R46:Y46,AD46:AW46))</f>
        <v>3</v>
      </c>
      <c r="BY46" s="48">
        <f>RANK(T46,(L46:Q46,R46:Y46,AD46:AW46))</f>
        <v>4</v>
      </c>
      <c r="BZ46" s="48">
        <f>RANK(X46,(L46:Q46,R46:Y46,AD46:AW46))</f>
        <v>17</v>
      </c>
      <c r="CA46" s="48">
        <f>RANK(V46,(L46:Q46,R46:Y46,AD46:AW46))</f>
        <v>5</v>
      </c>
      <c r="CC46" s="47">
        <v>48</v>
      </c>
      <c r="CE46" s="50">
        <f>County!BK2879</f>
        <v>0</v>
      </c>
      <c r="CG46" s="47">
        <f t="shared" si="36"/>
        <v>38</v>
      </c>
      <c r="CH46" s="47">
        <v>0</v>
      </c>
    </row>
    <row r="47" spans="1:86" s="34" customFormat="1">
      <c r="A47" s="34" t="s">
        <v>280</v>
      </c>
      <c r="B47" s="34">
        <v>6</v>
      </c>
      <c r="C47" s="37">
        <f t="shared" si="30"/>
        <v>1017440</v>
      </c>
      <c r="D47" s="36"/>
      <c r="E47" s="36">
        <v>6</v>
      </c>
      <c r="F47" s="36"/>
      <c r="G47" s="84">
        <f t="shared" si="37"/>
        <v>2</v>
      </c>
      <c r="H47" s="84">
        <f t="shared" si="38"/>
        <v>1</v>
      </c>
      <c r="I47" s="84" t="str">
        <f t="shared" si="39"/>
        <v>-</v>
      </c>
      <c r="J47" s="1">
        <f t="shared" si="31"/>
        <v>488787</v>
      </c>
      <c r="K47" s="38">
        <f t="shared" si="32"/>
        <v>0.48040867274728732</v>
      </c>
      <c r="L47" s="37">
        <f>County!N2910</f>
        <v>251813</v>
      </c>
      <c r="M47" s="38">
        <f t="shared" si="33"/>
        <v>0.24749665827960371</v>
      </c>
      <c r="N47" s="73">
        <f>County!O2910</f>
        <v>740600</v>
      </c>
      <c r="O47" s="74">
        <f t="shared" si="3"/>
        <v>0.72790533102689103</v>
      </c>
      <c r="P47" s="73">
        <f>County!P2910</f>
        <v>0</v>
      </c>
      <c r="Q47" s="74">
        <f t="shared" si="4"/>
        <v>0</v>
      </c>
      <c r="R47" s="73">
        <f>County!Q2910</f>
        <v>12572</v>
      </c>
      <c r="S47" s="74">
        <f t="shared" si="5"/>
        <v>1.2356502594747602E-2</v>
      </c>
      <c r="T47" s="73">
        <f>County!R2910</f>
        <v>3817</v>
      </c>
      <c r="U47" s="74">
        <f t="shared" si="6"/>
        <v>3.7515725743041358E-3</v>
      </c>
      <c r="V47" s="73">
        <f>County!S2910</f>
        <v>2871</v>
      </c>
      <c r="W47" s="74">
        <f t="shared" si="7"/>
        <v>2.8217880169838024E-3</v>
      </c>
      <c r="X47" s="73">
        <f>County!T2910</f>
        <v>0</v>
      </c>
      <c r="Y47" s="74">
        <f t="shared" si="8"/>
        <v>0</v>
      </c>
      <c r="Z47" s="73">
        <f>County!U2910</f>
        <v>0</v>
      </c>
      <c r="AA47" s="74">
        <f t="shared" si="9"/>
        <v>0</v>
      </c>
      <c r="AB47" s="73">
        <f>County!V2910</f>
        <v>393</v>
      </c>
      <c r="AC47" s="74">
        <f t="shared" si="10"/>
        <v>3.8626356345337318E-4</v>
      </c>
      <c r="AD47" s="73">
        <f>County!W2910</f>
        <v>4</v>
      </c>
      <c r="AE47" s="74">
        <f t="shared" si="11"/>
        <v>3.9314357603396758E-6</v>
      </c>
      <c r="AF47" s="73">
        <f>County!X2910</f>
        <v>5335</v>
      </c>
      <c r="AG47" s="74">
        <f t="shared" si="12"/>
        <v>5.2435524453530429E-3</v>
      </c>
      <c r="AH47" s="37">
        <f>County!Y2910</f>
        <v>0</v>
      </c>
      <c r="AI47" s="38">
        <f t="shared" si="13"/>
        <v>0</v>
      </c>
      <c r="AJ47" s="37">
        <f>County!Z2910</f>
        <v>18</v>
      </c>
      <c r="AK47" s="38">
        <f t="shared" si="14"/>
        <v>1.7691460921528542E-5</v>
      </c>
      <c r="AL47" s="37">
        <f>County!AA2910</f>
        <v>0</v>
      </c>
      <c r="AM47" s="38">
        <f t="shared" si="15"/>
        <v>0</v>
      </c>
      <c r="AN47" s="37">
        <f>County!AB2910</f>
        <v>0</v>
      </c>
      <c r="AO47" s="38">
        <f t="shared" si="16"/>
        <v>0</v>
      </c>
      <c r="AP47" s="37">
        <f>County!AC2910</f>
        <v>1</v>
      </c>
      <c r="AQ47" s="38">
        <f t="shared" si="17"/>
        <v>9.8285894008491894E-7</v>
      </c>
      <c r="AR47" s="37">
        <f>County!AD2910</f>
        <v>0</v>
      </c>
      <c r="AS47" s="38">
        <f t="shared" si="18"/>
        <v>0</v>
      </c>
      <c r="AT47" s="37">
        <f>County!AE2910</f>
        <v>0</v>
      </c>
      <c r="AU47" s="38">
        <f t="shared" si="19"/>
        <v>0</v>
      </c>
      <c r="AV47" s="37">
        <f>County!AF2910</f>
        <v>0</v>
      </c>
      <c r="AW47" s="38">
        <f t="shared" si="20"/>
        <v>0</v>
      </c>
      <c r="AX47" s="37">
        <f>County!AG2910</f>
        <v>0</v>
      </c>
      <c r="AY47" s="38">
        <f t="shared" si="20"/>
        <v>0</v>
      </c>
      <c r="AZ47" s="37">
        <f>County!AH2910</f>
        <v>5</v>
      </c>
      <c r="BA47" s="38">
        <f t="shared" si="40"/>
        <v>4.9142947004245951E-6</v>
      </c>
      <c r="BB47" s="37">
        <f>County!AI2910</f>
        <v>0</v>
      </c>
      <c r="BC47" s="38">
        <f t="shared" si="41"/>
        <v>0</v>
      </c>
      <c r="BD47" s="37">
        <f>County!AJ2910</f>
        <v>6</v>
      </c>
      <c r="BE47" s="38">
        <f t="shared" si="41"/>
        <v>5.8971536405095145E-6</v>
      </c>
      <c r="BF47" s="37">
        <f>County!AK2910</f>
        <v>0</v>
      </c>
      <c r="BG47" s="38">
        <f t="shared" si="42"/>
        <v>0</v>
      </c>
      <c r="BH47" s="37">
        <f>County!AL2910</f>
        <v>0</v>
      </c>
      <c r="BI47" s="38">
        <f t="shared" si="43"/>
        <v>0</v>
      </c>
      <c r="BJ47" s="37">
        <f>County!AM2910</f>
        <v>0</v>
      </c>
      <c r="BK47" s="38">
        <f t="shared" si="25"/>
        <v>0</v>
      </c>
      <c r="BL47" s="37">
        <f>County!AN2910</f>
        <v>0</v>
      </c>
      <c r="BM47" s="38">
        <f t="shared" si="26"/>
        <v>0</v>
      </c>
      <c r="BN47" s="37">
        <f>County!AO2910</f>
        <v>0</v>
      </c>
      <c r="BO47" s="38">
        <f t="shared" si="27"/>
        <v>0</v>
      </c>
      <c r="BP47" s="37">
        <f>County!AP2910</f>
        <v>0</v>
      </c>
      <c r="BQ47" s="38">
        <f t="shared" si="28"/>
        <v>0</v>
      </c>
      <c r="BR47" s="37">
        <f>County!AQ2910</f>
        <v>5</v>
      </c>
      <c r="BS47" s="38">
        <f t="shared" si="29"/>
        <v>4.9142947004245951E-6</v>
      </c>
      <c r="BT47" s="59"/>
      <c r="BU47" s="34" t="str">
        <f t="shared" si="34"/>
        <v>Utah</v>
      </c>
      <c r="BV47" s="34" t="s">
        <v>965</v>
      </c>
      <c r="BW47" s="34">
        <f t="shared" si="35"/>
        <v>6</v>
      </c>
      <c r="BX47" s="35">
        <f>RANK(R47,(L47:Q47,R47:Y47,AD47:AW47))</f>
        <v>3</v>
      </c>
      <c r="BY47" s="35">
        <f>RANK(T47,(L47:Q47,R47:Y47,AD47:AW47))</f>
        <v>5</v>
      </c>
      <c r="BZ47" s="35">
        <f>RANK(X47,(L47:Q47,R47:Y47,AD47:AW47))</f>
        <v>19</v>
      </c>
      <c r="CA47" s="35">
        <f>RANK(V47,(L47:Q47,R47:Y47,AD47:AW47))</f>
        <v>6</v>
      </c>
      <c r="CC47" s="34">
        <v>49</v>
      </c>
      <c r="CE47" s="37">
        <f>County!BK2910</f>
        <v>0</v>
      </c>
      <c r="CG47" s="34">
        <f t="shared" si="36"/>
        <v>6</v>
      </c>
      <c r="CH47" s="34">
        <v>0</v>
      </c>
    </row>
    <row r="48" spans="1:86" s="47" customFormat="1">
      <c r="A48" s="47" t="s">
        <v>733</v>
      </c>
      <c r="B48" s="47">
        <v>3</v>
      </c>
      <c r="C48" s="50">
        <f t="shared" si="30"/>
        <v>299290</v>
      </c>
      <c r="D48" s="49">
        <v>3</v>
      </c>
      <c r="E48" s="49"/>
      <c r="F48" s="49"/>
      <c r="G48" s="83">
        <f t="shared" si="37"/>
        <v>1</v>
      </c>
      <c r="H48" s="83">
        <f t="shared" si="38"/>
        <v>2</v>
      </c>
      <c r="I48" s="83" t="str">
        <f t="shared" si="39"/>
        <v>-</v>
      </c>
      <c r="J48" s="50">
        <f t="shared" si="31"/>
        <v>106541</v>
      </c>
      <c r="K48" s="51">
        <f t="shared" si="32"/>
        <v>0.35597915065655383</v>
      </c>
      <c r="L48" s="50">
        <f>County!N2926</f>
        <v>199239</v>
      </c>
      <c r="M48" s="51">
        <f t="shared" si="33"/>
        <v>0.66570550302382303</v>
      </c>
      <c r="N48" s="72">
        <f>County!O2926</f>
        <v>92698</v>
      </c>
      <c r="O48" s="105">
        <f t="shared" si="3"/>
        <v>0.3097263523672692</v>
      </c>
      <c r="P48" s="72">
        <f>County!P2926</f>
        <v>0</v>
      </c>
      <c r="Q48" s="105">
        <f t="shared" si="4"/>
        <v>0</v>
      </c>
      <c r="R48" s="72">
        <f>County!Q2926</f>
        <v>3487</v>
      </c>
      <c r="S48" s="105">
        <f t="shared" si="5"/>
        <v>1.1650907146914365E-2</v>
      </c>
      <c r="T48" s="72">
        <f>County!R2926</f>
        <v>594</v>
      </c>
      <c r="U48" s="105">
        <f t="shared" si="6"/>
        <v>1.9846971165090716E-3</v>
      </c>
      <c r="V48" s="72">
        <f>County!S2926</f>
        <v>13</v>
      </c>
      <c r="W48" s="105">
        <f t="shared" si="7"/>
        <v>4.3436132179491462E-5</v>
      </c>
      <c r="X48" s="72">
        <f>County!T2926</f>
        <v>0</v>
      </c>
      <c r="Y48" s="105">
        <f t="shared" si="8"/>
        <v>0</v>
      </c>
      <c r="Z48" s="72">
        <f>County!U2926</f>
        <v>0</v>
      </c>
      <c r="AA48" s="105">
        <f t="shared" si="9"/>
        <v>0</v>
      </c>
      <c r="AB48" s="72">
        <f>County!V2926</f>
        <v>695</v>
      </c>
      <c r="AC48" s="105">
        <f t="shared" si="10"/>
        <v>2.3221624511343512E-3</v>
      </c>
      <c r="AD48" s="72">
        <f>County!W2926</f>
        <v>1427</v>
      </c>
      <c r="AE48" s="105">
        <f t="shared" si="11"/>
        <v>4.7679508169334089E-3</v>
      </c>
      <c r="AF48" s="72">
        <f>County!X2926</f>
        <v>1128</v>
      </c>
      <c r="AG48" s="105">
        <f t="shared" si="12"/>
        <v>3.7689197768051054E-3</v>
      </c>
      <c r="AH48" s="50">
        <f>County!Y2926</f>
        <v>0</v>
      </c>
      <c r="AI48" s="51">
        <f t="shared" si="13"/>
        <v>0</v>
      </c>
      <c r="AJ48" s="50">
        <f>County!Z2926</f>
        <v>9</v>
      </c>
      <c r="AK48" s="51">
        <f t="shared" si="14"/>
        <v>3.0071168431955629E-5</v>
      </c>
      <c r="AL48" s="50">
        <f>County!AA2926</f>
        <v>0</v>
      </c>
      <c r="AM48" s="51">
        <f t="shared" si="15"/>
        <v>0</v>
      </c>
      <c r="AN48" s="50">
        <f>County!AB2926</f>
        <v>0</v>
      </c>
      <c r="AO48" s="51">
        <f t="shared" si="16"/>
        <v>0</v>
      </c>
      <c r="AP48" s="50">
        <f>County!AC2926</f>
        <v>0</v>
      </c>
      <c r="AQ48" s="51">
        <f t="shared" si="17"/>
        <v>0</v>
      </c>
      <c r="AR48" s="50">
        <f>County!AD2926</f>
        <v>0</v>
      </c>
      <c r="AS48" s="51">
        <f t="shared" si="18"/>
        <v>0</v>
      </c>
      <c r="AT48" s="50">
        <f>County!AE2926</f>
        <v>0</v>
      </c>
      <c r="AU48" s="51">
        <f t="shared" si="19"/>
        <v>0</v>
      </c>
      <c r="AV48" s="50">
        <f>County!AF2926</f>
        <v>0</v>
      </c>
      <c r="AW48" s="51">
        <f t="shared" si="20"/>
        <v>0</v>
      </c>
      <c r="AX48" s="50">
        <f>County!AG2926</f>
        <v>0</v>
      </c>
      <c r="AY48" s="51">
        <f t="shared" si="20"/>
        <v>0</v>
      </c>
      <c r="AZ48" s="50">
        <f>County!AH2926</f>
        <v>0</v>
      </c>
      <c r="BA48" s="51">
        <f t="shared" si="40"/>
        <v>0</v>
      </c>
      <c r="BB48" s="50">
        <f>County!AI2926</f>
        <v>0</v>
      </c>
      <c r="BC48" s="51">
        <f t="shared" si="41"/>
        <v>0</v>
      </c>
      <c r="BD48" s="50">
        <f>County!AJ2926</f>
        <v>0</v>
      </c>
      <c r="BE48" s="51">
        <f t="shared" si="41"/>
        <v>0</v>
      </c>
      <c r="BF48" s="50">
        <f>County!AK2926</f>
        <v>0</v>
      </c>
      <c r="BG48" s="51">
        <f t="shared" si="42"/>
        <v>0</v>
      </c>
      <c r="BH48" s="50">
        <f>County!AL2926</f>
        <v>0</v>
      </c>
      <c r="BI48" s="51">
        <f t="shared" si="43"/>
        <v>0</v>
      </c>
      <c r="BJ48" s="50">
        <f>County!AM2926</f>
        <v>0</v>
      </c>
      <c r="BK48" s="51">
        <f t="shared" si="25"/>
        <v>0</v>
      </c>
      <c r="BL48" s="50">
        <f>County!AN2926</f>
        <v>0</v>
      </c>
      <c r="BM48" s="51">
        <f t="shared" si="26"/>
        <v>0</v>
      </c>
      <c r="BN48" s="50">
        <f>County!AO2926</f>
        <v>0</v>
      </c>
      <c r="BO48" s="51">
        <f t="shared" si="27"/>
        <v>0</v>
      </c>
      <c r="BP48" s="50">
        <f>County!AP2926</f>
        <v>0</v>
      </c>
      <c r="BQ48" s="51">
        <f t="shared" si="28"/>
        <v>0</v>
      </c>
      <c r="BR48" s="50">
        <f>County!AQ2926</f>
        <v>0</v>
      </c>
      <c r="BS48" s="51">
        <f t="shared" si="29"/>
        <v>0</v>
      </c>
      <c r="BT48" s="58"/>
      <c r="BU48" s="47" t="str">
        <f t="shared" si="34"/>
        <v>Vermont</v>
      </c>
      <c r="BV48" s="47" t="s">
        <v>2027</v>
      </c>
      <c r="BW48" s="47">
        <f t="shared" si="35"/>
        <v>3</v>
      </c>
      <c r="BX48" s="48">
        <f>RANK(R48,(L48:Q48,R48:Y48,AD48:AW48))</f>
        <v>3</v>
      </c>
      <c r="BY48" s="48">
        <f>RANK(T48,(L48:Q48,R48:Y48,AD48:AW48))</f>
        <v>6</v>
      </c>
      <c r="BZ48" s="48">
        <f>RANK(X48,(L48:Q48,R48:Y48,AD48:AW48))</f>
        <v>17</v>
      </c>
      <c r="CA48" s="48">
        <f>RANK(V48,(L48:Q48,R48:Y48,AD48:AW48))</f>
        <v>7</v>
      </c>
      <c r="CC48" s="47">
        <v>50</v>
      </c>
      <c r="CE48" s="50">
        <f>County!BK2926</f>
        <v>0</v>
      </c>
      <c r="CG48" s="47">
        <f t="shared" si="36"/>
        <v>3</v>
      </c>
      <c r="CH48" s="47">
        <v>0</v>
      </c>
    </row>
    <row r="49" spans="1:86" s="34" customFormat="1">
      <c r="A49" s="34" t="s">
        <v>1016</v>
      </c>
      <c r="B49" s="34">
        <v>13</v>
      </c>
      <c r="C49" s="37">
        <f t="shared" si="30"/>
        <v>3854489</v>
      </c>
      <c r="D49" s="36">
        <v>13</v>
      </c>
      <c r="E49" s="36"/>
      <c r="F49" s="36"/>
      <c r="G49" s="84">
        <f t="shared" si="37"/>
        <v>1</v>
      </c>
      <c r="H49" s="84">
        <f t="shared" si="38"/>
        <v>2</v>
      </c>
      <c r="I49" s="84" t="str">
        <f t="shared" si="39"/>
        <v>-</v>
      </c>
      <c r="J49" s="1">
        <f t="shared" si="31"/>
        <v>149298</v>
      </c>
      <c r="K49" s="38">
        <f t="shared" si="32"/>
        <v>3.8733538998295236E-2</v>
      </c>
      <c r="L49" s="37">
        <f>County!N3062</f>
        <v>1971820</v>
      </c>
      <c r="M49" s="38">
        <f t="shared" si="33"/>
        <v>0.51156456796218641</v>
      </c>
      <c r="N49" s="73">
        <f>County!O3062</f>
        <v>1822522</v>
      </c>
      <c r="O49" s="74">
        <f t="shared" si="3"/>
        <v>0.47283102896389118</v>
      </c>
      <c r="P49" s="73">
        <f>County!P3062</f>
        <v>0</v>
      </c>
      <c r="Q49" s="74">
        <f t="shared" si="4"/>
        <v>0</v>
      </c>
      <c r="R49" s="73">
        <f>County!Q3062</f>
        <v>31216</v>
      </c>
      <c r="S49" s="74">
        <f t="shared" si="5"/>
        <v>8.0986091801014352E-3</v>
      </c>
      <c r="T49" s="73">
        <f>County!R3062</f>
        <v>8627</v>
      </c>
      <c r="U49" s="74">
        <f t="shared" si="6"/>
        <v>2.2381695731911546E-3</v>
      </c>
      <c r="V49" s="73">
        <f>County!S3062</f>
        <v>13058</v>
      </c>
      <c r="W49" s="74">
        <f t="shared" si="7"/>
        <v>3.3877382968274133E-3</v>
      </c>
      <c r="X49" s="73">
        <f>County!T3062</f>
        <v>0</v>
      </c>
      <c r="Y49" s="74">
        <f t="shared" si="8"/>
        <v>0</v>
      </c>
      <c r="Z49" s="73">
        <f>County!U3062</f>
        <v>0</v>
      </c>
      <c r="AA49" s="74">
        <f t="shared" si="9"/>
        <v>0</v>
      </c>
      <c r="AB49" s="73">
        <f>County!V3062</f>
        <v>0</v>
      </c>
      <c r="AC49" s="74">
        <f t="shared" si="10"/>
        <v>0</v>
      </c>
      <c r="AD49" s="73">
        <f>County!W3062</f>
        <v>7158</v>
      </c>
      <c r="AE49" s="74">
        <f t="shared" si="11"/>
        <v>1.8570555007421216E-3</v>
      </c>
      <c r="AF49" s="73">
        <f>County!X3062</f>
        <v>73</v>
      </c>
      <c r="AG49" s="74">
        <f t="shared" si="12"/>
        <v>1.8938956629529881E-5</v>
      </c>
      <c r="AH49" s="37">
        <f>County!Y3062</f>
        <v>0</v>
      </c>
      <c r="AI49" s="38">
        <f t="shared" si="13"/>
        <v>0</v>
      </c>
      <c r="AJ49" s="37">
        <f>County!Z3062</f>
        <v>0</v>
      </c>
      <c r="AK49" s="38">
        <f t="shared" si="14"/>
        <v>0</v>
      </c>
      <c r="AL49" s="37">
        <f>County!AA3062</f>
        <v>0</v>
      </c>
      <c r="AM49" s="38">
        <f t="shared" si="15"/>
        <v>0</v>
      </c>
      <c r="AN49" s="37">
        <f>County!AB3062</f>
        <v>0</v>
      </c>
      <c r="AO49" s="38">
        <f t="shared" si="16"/>
        <v>0</v>
      </c>
      <c r="AP49" s="37">
        <f>County!AC3062</f>
        <v>0</v>
      </c>
      <c r="AQ49" s="38">
        <f t="shared" si="17"/>
        <v>0</v>
      </c>
      <c r="AR49" s="37">
        <f>County!AD3062</f>
        <v>0</v>
      </c>
      <c r="AS49" s="38">
        <f t="shared" si="18"/>
        <v>0</v>
      </c>
      <c r="AT49" s="37">
        <f>County!AE3062</f>
        <v>0</v>
      </c>
      <c r="AU49" s="38">
        <f t="shared" si="19"/>
        <v>0</v>
      </c>
      <c r="AV49" s="37">
        <f>County!AF3062</f>
        <v>0</v>
      </c>
      <c r="AW49" s="38">
        <f t="shared" si="20"/>
        <v>0</v>
      </c>
      <c r="AX49" s="37">
        <f>County!AG3062</f>
        <v>0</v>
      </c>
      <c r="AY49" s="38">
        <f t="shared" si="20"/>
        <v>0</v>
      </c>
      <c r="AZ49" s="37">
        <f>County!AH3062</f>
        <v>0</v>
      </c>
      <c r="BA49" s="38">
        <f t="shared" si="40"/>
        <v>0</v>
      </c>
      <c r="BB49" s="37">
        <f>County!AI3062</f>
        <v>0</v>
      </c>
      <c r="BC49" s="38">
        <f t="shared" si="41"/>
        <v>0</v>
      </c>
      <c r="BD49" s="37">
        <f>County!AJ3062</f>
        <v>14</v>
      </c>
      <c r="BE49" s="38">
        <f t="shared" si="41"/>
        <v>3.6321286686769633E-6</v>
      </c>
      <c r="BF49" s="37">
        <f>County!AK3062</f>
        <v>0</v>
      </c>
      <c r="BG49" s="38">
        <f t="shared" si="42"/>
        <v>0</v>
      </c>
      <c r="BH49" s="37">
        <f>County!AL3062</f>
        <v>1</v>
      </c>
      <c r="BI49" s="38">
        <f t="shared" si="43"/>
        <v>2.5943776204835455E-7</v>
      </c>
      <c r="BJ49" s="37">
        <f>County!AM3062</f>
        <v>0</v>
      </c>
      <c r="BK49" s="38">
        <f t="shared" si="25"/>
        <v>0</v>
      </c>
      <c r="BL49" s="37">
        <f>County!AN3062</f>
        <v>0</v>
      </c>
      <c r="BM49" s="38">
        <f t="shared" si="26"/>
        <v>0</v>
      </c>
      <c r="BN49" s="37">
        <f>County!AO3062</f>
        <v>0</v>
      </c>
      <c r="BO49" s="38">
        <f t="shared" si="27"/>
        <v>0</v>
      </c>
      <c r="BP49" s="37">
        <f>County!AP3062</f>
        <v>0</v>
      </c>
      <c r="BQ49" s="38">
        <f t="shared" si="28"/>
        <v>0</v>
      </c>
      <c r="BR49" s="37">
        <f>County!AQ3062</f>
        <v>0</v>
      </c>
      <c r="BS49" s="38">
        <f t="shared" si="29"/>
        <v>0</v>
      </c>
      <c r="BT49" s="59"/>
      <c r="BU49" s="34" t="str">
        <f t="shared" si="34"/>
        <v>Virginia</v>
      </c>
      <c r="BV49" s="34" t="s">
        <v>1603</v>
      </c>
      <c r="BW49" s="34">
        <f t="shared" si="35"/>
        <v>13</v>
      </c>
      <c r="BX49" s="35">
        <f>RANK(R49,(L49:Q49,R49:Y49,AD49:AW49))</f>
        <v>3</v>
      </c>
      <c r="BY49" s="35">
        <f>RANK(T49,(L49:Q49,R49:Y49,AD49:AW49))</f>
        <v>5</v>
      </c>
      <c r="BZ49" s="35">
        <f>RANK(X49,(L49:Q49,R49:Y49,AD49:AW49))</f>
        <v>15</v>
      </c>
      <c r="CA49" s="35">
        <f>RANK(V49,(L49:Q49,R49:Y49,AD49:AW49))</f>
        <v>4</v>
      </c>
      <c r="CC49" s="34">
        <v>51</v>
      </c>
      <c r="CE49" s="37">
        <f>County!BK3062</f>
        <v>0</v>
      </c>
      <c r="CG49" s="34">
        <f t="shared" si="36"/>
        <v>13</v>
      </c>
      <c r="CH49" s="34">
        <v>0</v>
      </c>
    </row>
    <row r="50" spans="1:86" s="47" customFormat="1">
      <c r="A50" s="47" t="s">
        <v>699</v>
      </c>
      <c r="B50" s="47">
        <v>12</v>
      </c>
      <c r="C50" s="50">
        <f t="shared" si="30"/>
        <v>3125516</v>
      </c>
      <c r="D50" s="49">
        <v>12</v>
      </c>
      <c r="E50" s="49"/>
      <c r="F50" s="49"/>
      <c r="G50" s="83">
        <f t="shared" si="37"/>
        <v>1</v>
      </c>
      <c r="H50" s="83">
        <f t="shared" si="38"/>
        <v>2</v>
      </c>
      <c r="I50" s="83" t="str">
        <f t="shared" si="39"/>
        <v>-</v>
      </c>
      <c r="J50" s="50">
        <f t="shared" si="31"/>
        <v>464726</v>
      </c>
      <c r="K50" s="51">
        <f t="shared" si="32"/>
        <v>0.14868776867563627</v>
      </c>
      <c r="L50" s="50">
        <f>County!N3103</f>
        <v>1755396</v>
      </c>
      <c r="M50" s="51">
        <f t="shared" si="33"/>
        <v>0.56163398299672762</v>
      </c>
      <c r="N50" s="72">
        <f>County!O3103</f>
        <v>1290670</v>
      </c>
      <c r="O50" s="105">
        <f t="shared" si="3"/>
        <v>0.4129462143210913</v>
      </c>
      <c r="P50" s="72">
        <f>County!P3103</f>
        <v>0</v>
      </c>
      <c r="Q50" s="105">
        <f t="shared" si="4"/>
        <v>0</v>
      </c>
      <c r="R50" s="72">
        <f>County!Q3103</f>
        <v>42202</v>
      </c>
      <c r="S50" s="105">
        <f t="shared" si="5"/>
        <v>1.3502410481981215E-2</v>
      </c>
      <c r="T50" s="72">
        <f>County!R3103</f>
        <v>20928</v>
      </c>
      <c r="U50" s="105">
        <f t="shared" si="6"/>
        <v>6.6958543805246875E-3</v>
      </c>
      <c r="V50" s="72">
        <f>County!S3103</f>
        <v>8851</v>
      </c>
      <c r="W50" s="105">
        <f t="shared" si="7"/>
        <v>2.831852404530964E-3</v>
      </c>
      <c r="X50" s="72">
        <f>County!T3103</f>
        <v>1205</v>
      </c>
      <c r="Y50" s="105">
        <f t="shared" si="8"/>
        <v>3.8553634023949968E-4</v>
      </c>
      <c r="Z50" s="72">
        <f>County!U3103</f>
        <v>0</v>
      </c>
      <c r="AA50" s="105">
        <f t="shared" si="9"/>
        <v>0</v>
      </c>
      <c r="AB50" s="72">
        <f>County!V3103</f>
        <v>1318</v>
      </c>
      <c r="AC50" s="105">
        <f t="shared" si="10"/>
        <v>4.2169037048602533E-4</v>
      </c>
      <c r="AD50" s="72">
        <f>County!W3103</f>
        <v>0</v>
      </c>
      <c r="AE50" s="105">
        <f t="shared" si="11"/>
        <v>0</v>
      </c>
      <c r="AF50" s="72">
        <f>County!X3103</f>
        <v>4946</v>
      </c>
      <c r="AG50" s="105">
        <f t="shared" si="12"/>
        <v>1.5824587044187264E-3</v>
      </c>
      <c r="AH50" s="50">
        <f>County!Y3103</f>
        <v>0</v>
      </c>
      <c r="AI50" s="51">
        <f t="shared" si="13"/>
        <v>0</v>
      </c>
      <c r="AJ50" s="50">
        <f>County!Z3103</f>
        <v>0</v>
      </c>
      <c r="AK50" s="51">
        <f t="shared" si="14"/>
        <v>0</v>
      </c>
      <c r="AL50" s="50">
        <f>County!AA3103</f>
        <v>0</v>
      </c>
      <c r="AM50" s="51">
        <f t="shared" si="15"/>
        <v>0</v>
      </c>
      <c r="AN50" s="50">
        <f>County!AB3103</f>
        <v>0</v>
      </c>
      <c r="AO50" s="51">
        <f t="shared" si="16"/>
        <v>0</v>
      </c>
      <c r="AP50" s="50">
        <f>County!AC3103</f>
        <v>0</v>
      </c>
      <c r="AQ50" s="51">
        <f t="shared" si="17"/>
        <v>0</v>
      </c>
      <c r="AR50" s="50">
        <f>County!AD3103</f>
        <v>0</v>
      </c>
      <c r="AS50" s="51">
        <f t="shared" si="18"/>
        <v>0</v>
      </c>
      <c r="AT50" s="50">
        <f>County!AE3103</f>
        <v>0</v>
      </c>
      <c r="AU50" s="51">
        <f t="shared" si="19"/>
        <v>0</v>
      </c>
      <c r="AV50" s="50">
        <f>County!AF3103</f>
        <v>0</v>
      </c>
      <c r="AW50" s="51">
        <f t="shared" si="20"/>
        <v>0</v>
      </c>
      <c r="AX50" s="50">
        <f>County!AG3103</f>
        <v>0</v>
      </c>
      <c r="AY50" s="51">
        <f t="shared" si="20"/>
        <v>0</v>
      </c>
      <c r="AZ50" s="50">
        <f>County!AH3103</f>
        <v>0</v>
      </c>
      <c r="BA50" s="51">
        <f t="shared" si="40"/>
        <v>0</v>
      </c>
      <c r="BB50" s="50">
        <f>County!AI3103</f>
        <v>0</v>
      </c>
      <c r="BC50" s="51">
        <f t="shared" si="41"/>
        <v>0</v>
      </c>
      <c r="BD50" s="50">
        <f>County!AJ3103</f>
        <v>0</v>
      </c>
      <c r="BE50" s="51">
        <f t="shared" si="41"/>
        <v>0</v>
      </c>
      <c r="BF50" s="50">
        <f>County!AK3103</f>
        <v>0</v>
      </c>
      <c r="BG50" s="51">
        <f t="shared" si="42"/>
        <v>0</v>
      </c>
      <c r="BH50" s="50">
        <f>County!AL3103</f>
        <v>0</v>
      </c>
      <c r="BI50" s="51">
        <f t="shared" si="43"/>
        <v>0</v>
      </c>
      <c r="BJ50" s="50">
        <f>County!AM3103</f>
        <v>0</v>
      </c>
      <c r="BK50" s="51">
        <f t="shared" si="25"/>
        <v>0</v>
      </c>
      <c r="BL50" s="50">
        <f>County!AN3103</f>
        <v>0</v>
      </c>
      <c r="BM50" s="51">
        <f t="shared" si="26"/>
        <v>0</v>
      </c>
      <c r="BN50" s="50">
        <f>County!AO3103</f>
        <v>0</v>
      </c>
      <c r="BO50" s="51">
        <f t="shared" si="27"/>
        <v>0</v>
      </c>
      <c r="BP50" s="50">
        <f>County!AP3103</f>
        <v>0</v>
      </c>
      <c r="BQ50" s="51">
        <f t="shared" si="28"/>
        <v>0</v>
      </c>
      <c r="BR50" s="50">
        <f>County!AQ3103</f>
        <v>0</v>
      </c>
      <c r="BS50" s="51">
        <f t="shared" si="29"/>
        <v>0</v>
      </c>
      <c r="BT50" s="58"/>
      <c r="BU50" s="47" t="str">
        <f t="shared" si="34"/>
        <v>Washington</v>
      </c>
      <c r="BV50" s="47" t="s">
        <v>824</v>
      </c>
      <c r="BW50" s="47">
        <f t="shared" si="35"/>
        <v>12</v>
      </c>
      <c r="BX50" s="48">
        <f>RANK(R50,(L50:Q50,R50:Y50,AD50:AW50))</f>
        <v>3</v>
      </c>
      <c r="BY50" s="48">
        <f>RANK(T50,(L50:Q50,R50:Y50,AD50:AW50))</f>
        <v>4</v>
      </c>
      <c r="BZ50" s="48">
        <f>RANK(X50,(L50:Q50,R50:Y50,AD50:AW50))</f>
        <v>7</v>
      </c>
      <c r="CA50" s="48">
        <f>RANK(V50,(L50:Q50,R50:Y50,AD50:AW50))</f>
        <v>5</v>
      </c>
      <c r="CC50" s="47">
        <v>53</v>
      </c>
      <c r="CE50" s="50">
        <f>County!BK3103</f>
        <v>0</v>
      </c>
      <c r="CG50" s="47">
        <f t="shared" si="36"/>
        <v>12</v>
      </c>
      <c r="CH50" s="47">
        <v>0</v>
      </c>
    </row>
    <row r="51" spans="1:86" s="34" customFormat="1">
      <c r="A51" s="34" t="s">
        <v>2370</v>
      </c>
      <c r="B51" s="34">
        <v>5</v>
      </c>
      <c r="C51" s="37">
        <f t="shared" si="30"/>
        <v>670667</v>
      </c>
      <c r="D51" s="36"/>
      <c r="E51" s="36">
        <v>5</v>
      </c>
      <c r="F51" s="36"/>
      <c r="G51" s="84">
        <f t="shared" si="37"/>
        <v>2</v>
      </c>
      <c r="H51" s="84">
        <f t="shared" si="38"/>
        <v>1</v>
      </c>
      <c r="I51" s="84" t="str">
        <f t="shared" si="39"/>
        <v>-</v>
      </c>
      <c r="J51" s="1">
        <f t="shared" si="31"/>
        <v>179386</v>
      </c>
      <c r="K51" s="38">
        <f t="shared" si="32"/>
        <v>0.26747402213020771</v>
      </c>
      <c r="L51" s="37">
        <f>County!N3160</f>
        <v>238269</v>
      </c>
      <c r="M51" s="38">
        <f t="shared" si="33"/>
        <v>0.35527169221088856</v>
      </c>
      <c r="N51" s="73">
        <f>County!O3160</f>
        <v>417655</v>
      </c>
      <c r="O51" s="74">
        <f t="shared" si="3"/>
        <v>0.62274571434109627</v>
      </c>
      <c r="P51" s="73">
        <f>County!P3160</f>
        <v>0</v>
      </c>
      <c r="Q51" s="74">
        <f t="shared" si="4"/>
        <v>0</v>
      </c>
      <c r="R51" s="73">
        <f>County!Q3160</f>
        <v>6302</v>
      </c>
      <c r="S51" s="74">
        <f t="shared" si="5"/>
        <v>9.3966156080439317E-3</v>
      </c>
      <c r="T51" s="73">
        <f>County!R3160</f>
        <v>4406</v>
      </c>
      <c r="U51" s="74">
        <f t="shared" si="6"/>
        <v>6.5695792397717492E-3</v>
      </c>
      <c r="V51" s="73">
        <f>County!S3160</f>
        <v>119</v>
      </c>
      <c r="W51" s="74">
        <f t="shared" si="7"/>
        <v>1.7743529948543763E-4</v>
      </c>
      <c r="X51" s="73">
        <f>County!T3160</f>
        <v>0</v>
      </c>
      <c r="Y51" s="74">
        <f t="shared" si="8"/>
        <v>0</v>
      </c>
      <c r="Z51" s="73">
        <f>County!U3160</f>
        <v>0</v>
      </c>
      <c r="AA51" s="74">
        <f t="shared" si="9"/>
        <v>0</v>
      </c>
      <c r="AB51" s="73">
        <f>County!V3160</f>
        <v>0</v>
      </c>
      <c r="AC51" s="74">
        <f t="shared" si="10"/>
        <v>0</v>
      </c>
      <c r="AD51" s="73">
        <f>County!W3160</f>
        <v>50</v>
      </c>
      <c r="AE51" s="74">
        <f t="shared" si="11"/>
        <v>7.4552646842620848E-5</v>
      </c>
      <c r="AF51" s="73">
        <f>County!X3160</f>
        <v>12</v>
      </c>
      <c r="AG51" s="74">
        <f t="shared" si="12"/>
        <v>1.7892635242229005E-5</v>
      </c>
      <c r="AH51" s="37">
        <f>County!Y3160</f>
        <v>5</v>
      </c>
      <c r="AI51" s="38">
        <f t="shared" si="13"/>
        <v>7.4552646842620853E-6</v>
      </c>
      <c r="AJ51" s="37">
        <f>County!Z3160</f>
        <v>31</v>
      </c>
      <c r="AK51" s="38">
        <f t="shared" si="14"/>
        <v>4.6222641042424932E-5</v>
      </c>
      <c r="AL51" s="37">
        <f>County!AA3160</f>
        <v>0</v>
      </c>
      <c r="AM51" s="38">
        <f t="shared" si="15"/>
        <v>0</v>
      </c>
      <c r="AN51" s="37">
        <f>County!AB3160</f>
        <v>0</v>
      </c>
      <c r="AO51" s="38">
        <f t="shared" si="16"/>
        <v>0</v>
      </c>
      <c r="AP51" s="37">
        <f>County!AC3160</f>
        <v>0</v>
      </c>
      <c r="AQ51" s="38">
        <f t="shared" si="17"/>
        <v>0</v>
      </c>
      <c r="AR51" s="37">
        <f>County!AD3160</f>
        <v>11</v>
      </c>
      <c r="AS51" s="38">
        <f t="shared" si="18"/>
        <v>1.6401582305376587E-5</v>
      </c>
      <c r="AT51" s="37">
        <f>County!AE3160</f>
        <v>0</v>
      </c>
      <c r="AU51" s="38">
        <f t="shared" si="19"/>
        <v>0</v>
      </c>
      <c r="AV51" s="37">
        <f>County!AF3160</f>
        <v>0</v>
      </c>
      <c r="AW51" s="38">
        <f t="shared" si="20"/>
        <v>0</v>
      </c>
      <c r="AX51" s="37">
        <f>County!AG3160</f>
        <v>0</v>
      </c>
      <c r="AY51" s="38">
        <f t="shared" si="20"/>
        <v>0</v>
      </c>
      <c r="AZ51" s="37">
        <f>County!AH3160</f>
        <v>0</v>
      </c>
      <c r="BA51" s="38">
        <f t="shared" si="40"/>
        <v>0</v>
      </c>
      <c r="BB51" s="37">
        <f>County!AI3160</f>
        <v>3806</v>
      </c>
      <c r="BC51" s="38">
        <f t="shared" si="41"/>
        <v>5.674947477660299E-3</v>
      </c>
      <c r="BD51" s="37">
        <f>County!AJ3160</f>
        <v>0</v>
      </c>
      <c r="BE51" s="38">
        <f t="shared" si="41"/>
        <v>0</v>
      </c>
      <c r="BF51" s="37">
        <f>County!AK3160</f>
        <v>0</v>
      </c>
      <c r="BG51" s="38">
        <f t="shared" si="42"/>
        <v>0</v>
      </c>
      <c r="BH51" s="37">
        <f>County!AL3160</f>
        <v>0</v>
      </c>
      <c r="BI51" s="38">
        <f t="shared" si="43"/>
        <v>0</v>
      </c>
      <c r="BJ51" s="37">
        <f>County!AM3160</f>
        <v>1</v>
      </c>
      <c r="BK51" s="38">
        <f t="shared" si="25"/>
        <v>1.4910529368524171E-6</v>
      </c>
      <c r="BL51" s="37">
        <f>County!AN3160</f>
        <v>0</v>
      </c>
      <c r="BM51" s="38">
        <f t="shared" si="26"/>
        <v>0</v>
      </c>
      <c r="BN51" s="37">
        <f>County!AO3160</f>
        <v>0</v>
      </c>
      <c r="BO51" s="38">
        <f t="shared" si="27"/>
        <v>0</v>
      </c>
      <c r="BP51" s="37">
        <f>County!AP3160</f>
        <v>0</v>
      </c>
      <c r="BQ51" s="38">
        <f t="shared" si="28"/>
        <v>0</v>
      </c>
      <c r="BR51" s="37">
        <f>County!AQ3160</f>
        <v>0</v>
      </c>
      <c r="BS51" s="38">
        <f t="shared" si="29"/>
        <v>0</v>
      </c>
      <c r="BT51" s="59"/>
      <c r="BU51" s="34" t="str">
        <f t="shared" si="34"/>
        <v>West Virginia</v>
      </c>
      <c r="BV51" s="34" t="s">
        <v>2371</v>
      </c>
      <c r="BW51" s="34">
        <f t="shared" si="35"/>
        <v>5</v>
      </c>
      <c r="BX51" s="35">
        <f>RANK(R51,(L51:Q51,R51:Y51,AD51:AW51))</f>
        <v>3</v>
      </c>
      <c r="BY51" s="35">
        <f>RANK(T51,(L51:Q51,R51:Y51,AD51:AW51))</f>
        <v>4</v>
      </c>
      <c r="BZ51" s="35">
        <f>RANK(X51,(L51:Q51,R51:Y51,AD51:AW51))</f>
        <v>21</v>
      </c>
      <c r="CA51" s="35">
        <f>RANK(V51,(L51:Q51,R51:Y51,AD51:AW51))</f>
        <v>5</v>
      </c>
      <c r="CC51" s="34">
        <v>54</v>
      </c>
      <c r="CE51" s="37">
        <f>County!BK3160</f>
        <v>0</v>
      </c>
      <c r="CG51" s="34">
        <f t="shared" si="36"/>
        <v>5</v>
      </c>
      <c r="CH51" s="34">
        <v>0</v>
      </c>
    </row>
    <row r="52" spans="1:86" s="47" customFormat="1">
      <c r="A52" s="47" t="s">
        <v>1130</v>
      </c>
      <c r="B52" s="47">
        <v>10</v>
      </c>
      <c r="C52" s="50">
        <f t="shared" si="30"/>
        <v>3068434</v>
      </c>
      <c r="D52" s="49">
        <v>10</v>
      </c>
      <c r="E52" s="49"/>
      <c r="F52" s="49"/>
      <c r="G52" s="83">
        <f t="shared" si="37"/>
        <v>1</v>
      </c>
      <c r="H52" s="83">
        <f t="shared" si="38"/>
        <v>2</v>
      </c>
      <c r="I52" s="83" t="str">
        <f t="shared" si="39"/>
        <v>-</v>
      </c>
      <c r="J52" s="137">
        <f t="shared" si="31"/>
        <v>213019</v>
      </c>
      <c r="K52" s="138">
        <f t="shared" si="32"/>
        <v>6.942270878239519E-2</v>
      </c>
      <c r="L52" s="50">
        <f>County!N3234</f>
        <v>1620985</v>
      </c>
      <c r="M52" s="51">
        <f t="shared" si="33"/>
        <v>0.52827761653012584</v>
      </c>
      <c r="N52" s="72">
        <f>County!O3234</f>
        <v>1407966</v>
      </c>
      <c r="O52" s="105">
        <f t="shared" si="3"/>
        <v>0.45885490774773058</v>
      </c>
      <c r="P52" s="72">
        <f>County!P3234</f>
        <v>0</v>
      </c>
      <c r="Q52" s="105">
        <f t="shared" si="4"/>
        <v>0</v>
      </c>
      <c r="R52" s="72">
        <f>County!Q3234</f>
        <v>20439</v>
      </c>
      <c r="S52" s="105">
        <f t="shared" si="5"/>
        <v>6.6610525108247399E-3</v>
      </c>
      <c r="T52" s="72">
        <f>County!R3234</f>
        <v>7665</v>
      </c>
      <c r="U52" s="105">
        <f t="shared" si="6"/>
        <v>2.4980169037365639E-3</v>
      </c>
      <c r="V52" s="72">
        <f>County!S3234</f>
        <v>4930</v>
      </c>
      <c r="W52" s="105">
        <f t="shared" si="7"/>
        <v>1.6066827573935109E-3</v>
      </c>
      <c r="X52" s="72">
        <f>County!T3234</f>
        <v>0</v>
      </c>
      <c r="Y52" s="105">
        <f t="shared" si="8"/>
        <v>0</v>
      </c>
      <c r="Z52" s="72">
        <f>County!U3234</f>
        <v>0</v>
      </c>
      <c r="AA52" s="105">
        <f t="shared" si="9"/>
        <v>0</v>
      </c>
      <c r="AB52" s="72">
        <f>County!V3234</f>
        <v>526</v>
      </c>
      <c r="AC52" s="105">
        <f t="shared" si="10"/>
        <v>1.7142294734056525E-4</v>
      </c>
      <c r="AD52" s="72">
        <f>County!W3234</f>
        <v>5170</v>
      </c>
      <c r="AE52" s="105">
        <f t="shared" si="11"/>
        <v>1.6848985508568866E-3</v>
      </c>
      <c r="AF52" s="72">
        <f>County!X3234</f>
        <v>112</v>
      </c>
      <c r="AG52" s="105">
        <f t="shared" si="12"/>
        <v>3.6500703616242032E-5</v>
      </c>
      <c r="AH52" s="50">
        <f>County!Y3234</f>
        <v>0</v>
      </c>
      <c r="AI52" s="51">
        <f t="shared" si="13"/>
        <v>0</v>
      </c>
      <c r="AJ52" s="50">
        <f>County!Z3234</f>
        <v>88</v>
      </c>
      <c r="AK52" s="51">
        <f t="shared" si="14"/>
        <v>2.8679124269904454E-5</v>
      </c>
      <c r="AL52" s="50">
        <f>County!AA3234</f>
        <v>0</v>
      </c>
      <c r="AM52" s="51">
        <f t="shared" si="15"/>
        <v>0</v>
      </c>
      <c r="AN52" s="50">
        <f>County!AB3234</f>
        <v>0</v>
      </c>
      <c r="AO52" s="51">
        <f t="shared" si="16"/>
        <v>0</v>
      </c>
      <c r="AP52" s="50">
        <f>County!AC3234</f>
        <v>0</v>
      </c>
      <c r="AQ52" s="51">
        <f t="shared" si="17"/>
        <v>0</v>
      </c>
      <c r="AR52" s="50">
        <f>County!AD3234</f>
        <v>0</v>
      </c>
      <c r="AS52" s="51">
        <f t="shared" si="18"/>
        <v>0</v>
      </c>
      <c r="AT52" s="50">
        <f>County!AE3234</f>
        <v>0</v>
      </c>
      <c r="AU52" s="51">
        <f t="shared" si="19"/>
        <v>0</v>
      </c>
      <c r="AV52" s="50">
        <f>County!AF3234</f>
        <v>0</v>
      </c>
      <c r="AW52" s="51">
        <f t="shared" si="20"/>
        <v>0</v>
      </c>
      <c r="AX52" s="50">
        <f>County!AG3234</f>
        <v>553</v>
      </c>
      <c r="AY52" s="51">
        <f t="shared" si="20"/>
        <v>1.8022222410519502E-4</v>
      </c>
      <c r="AZ52" s="50">
        <f>County!AH3234</f>
        <v>0</v>
      </c>
      <c r="BA52" s="51">
        <f t="shared" si="40"/>
        <v>0</v>
      </c>
      <c r="BB52" s="50">
        <f>County!AI3234</f>
        <v>0</v>
      </c>
      <c r="BC52" s="51">
        <f t="shared" si="41"/>
        <v>0</v>
      </c>
      <c r="BD52" s="50">
        <f>County!AJ3234</f>
        <v>0</v>
      </c>
      <c r="BE52" s="51">
        <f t="shared" si="41"/>
        <v>0</v>
      </c>
      <c r="BF52" s="50">
        <f>County!AK3234</f>
        <v>0</v>
      </c>
      <c r="BG52" s="51">
        <f t="shared" si="42"/>
        <v>0</v>
      </c>
      <c r="BH52" s="50">
        <f>County!AL3234</f>
        <v>0</v>
      </c>
      <c r="BI52" s="51">
        <f t="shared" si="43"/>
        <v>0</v>
      </c>
      <c r="BJ52" s="50">
        <f>County!AM3234</f>
        <v>0</v>
      </c>
      <c r="BK52" s="51">
        <f t="shared" si="25"/>
        <v>0</v>
      </c>
      <c r="BL52" s="50">
        <f>County!AN3234</f>
        <v>0</v>
      </c>
      <c r="BM52" s="51">
        <f t="shared" si="26"/>
        <v>0</v>
      </c>
      <c r="BN52" s="50">
        <f>County!AO3234</f>
        <v>0</v>
      </c>
      <c r="BO52" s="51">
        <f t="shared" si="27"/>
        <v>0</v>
      </c>
      <c r="BP52" s="50">
        <f>County!AP3234</f>
        <v>0</v>
      </c>
      <c r="BQ52" s="51">
        <f t="shared" si="28"/>
        <v>0</v>
      </c>
      <c r="BR52" s="50">
        <f>County!AQ3234</f>
        <v>0</v>
      </c>
      <c r="BS52" s="51">
        <f t="shared" si="29"/>
        <v>0</v>
      </c>
      <c r="BT52" s="58"/>
      <c r="BU52" s="47" t="str">
        <f t="shared" si="34"/>
        <v>Wisconsin</v>
      </c>
      <c r="BV52" s="47" t="s">
        <v>3022</v>
      </c>
      <c r="BW52" s="47">
        <f t="shared" si="35"/>
        <v>10</v>
      </c>
      <c r="BX52" s="48">
        <f>RANK(R52,(L52:Q52,R52:Y52,AD52:AW52))</f>
        <v>3</v>
      </c>
      <c r="BY52" s="48">
        <f>RANK(T52,(L52:Q52,R52:Y52,AD52:AW52))</f>
        <v>4</v>
      </c>
      <c r="BZ52" s="48">
        <f>RANK(X52,(L52:Q52,R52:Y52,AD52:AW52))</f>
        <v>17</v>
      </c>
      <c r="CA52" s="48">
        <f>RANK(V52,(L52:Q52,R52:Y52,AD52:AW52))</f>
        <v>6</v>
      </c>
      <c r="CC52" s="47">
        <v>55</v>
      </c>
      <c r="CE52" s="50">
        <f>County!BK3234</f>
        <v>0</v>
      </c>
      <c r="CG52" s="47">
        <f t="shared" si="36"/>
        <v>10</v>
      </c>
      <c r="CH52" s="47">
        <v>0</v>
      </c>
    </row>
    <row r="53" spans="1:86" s="41" customFormat="1">
      <c r="A53" s="41" t="s">
        <v>716</v>
      </c>
      <c r="B53" s="41">
        <v>3</v>
      </c>
      <c r="C53" s="45">
        <f>L53+N53+P53+R53+T53+X53+V53+AD53+AJ53+AB53+AF53+Z53+AH53+AR53+AT53+AL53+AP53+AN53+AV53+AX53+BB53+BD53+BF53+BH53+AZ53+BJ53+BL53+BN53+BP53+BR53</f>
        <v>249061</v>
      </c>
      <c r="D53" s="44"/>
      <c r="E53" s="44">
        <v>3</v>
      </c>
      <c r="F53" s="44"/>
      <c r="G53" s="85">
        <f t="shared" si="37"/>
        <v>2</v>
      </c>
      <c r="H53" s="85">
        <f t="shared" si="38"/>
        <v>1</v>
      </c>
      <c r="I53" s="85" t="str">
        <f t="shared" si="39"/>
        <v>-</v>
      </c>
      <c r="J53" s="32">
        <f t="shared" si="31"/>
        <v>101676</v>
      </c>
      <c r="K53" s="46">
        <f t="shared" si="32"/>
        <v>0.40823733944696278</v>
      </c>
      <c r="L53" s="45">
        <f>County!N3259</f>
        <v>69286</v>
      </c>
      <c r="M53" s="46">
        <f t="shared" si="33"/>
        <v>0.27818887742360304</v>
      </c>
      <c r="N53" s="106">
        <f>County!O3259</f>
        <v>170962</v>
      </c>
      <c r="O53" s="107">
        <f t="shared" si="3"/>
        <v>0.68642621687056582</v>
      </c>
      <c r="P53" s="106">
        <f>County!P3259</f>
        <v>0</v>
      </c>
      <c r="Q53" s="107">
        <f t="shared" si="4"/>
        <v>0</v>
      </c>
      <c r="R53" s="106">
        <f>County!Q3259</f>
        <v>5326</v>
      </c>
      <c r="S53" s="107">
        <f t="shared" si="5"/>
        <v>2.1384319504057239E-2</v>
      </c>
      <c r="T53" s="106">
        <f>County!R3259</f>
        <v>0</v>
      </c>
      <c r="U53" s="107">
        <f t="shared" si="6"/>
        <v>0</v>
      </c>
      <c r="V53" s="106">
        <f>County!S3259</f>
        <v>1452</v>
      </c>
      <c r="W53" s="107">
        <f t="shared" si="7"/>
        <v>5.8298970934831228E-3</v>
      </c>
      <c r="X53" s="106">
        <f>County!T3259</f>
        <v>0</v>
      </c>
      <c r="Y53" s="107">
        <f t="shared" si="8"/>
        <v>0</v>
      </c>
      <c r="Z53" s="106">
        <f>County!U3259</f>
        <v>0</v>
      </c>
      <c r="AA53" s="107">
        <f t="shared" si="9"/>
        <v>0</v>
      </c>
      <c r="AB53" s="106">
        <f>County!V3259</f>
        <v>0</v>
      </c>
      <c r="AC53" s="107">
        <f t="shared" si="10"/>
        <v>0</v>
      </c>
      <c r="AD53" s="106">
        <f>County!W3259</f>
        <v>2035</v>
      </c>
      <c r="AE53" s="107">
        <f t="shared" si="11"/>
        <v>8.1706891082907393E-3</v>
      </c>
      <c r="AF53" s="106">
        <f>County!X3259</f>
        <v>0</v>
      </c>
      <c r="AG53" s="107">
        <f t="shared" si="12"/>
        <v>0</v>
      </c>
      <c r="AH53" s="45">
        <f>County!Y3259</f>
        <v>0</v>
      </c>
      <c r="AI53" s="46">
        <f t="shared" si="13"/>
        <v>0</v>
      </c>
      <c r="AJ53" s="45">
        <f>County!Z3259</f>
        <v>0</v>
      </c>
      <c r="AK53" s="46">
        <f t="shared" si="14"/>
        <v>0</v>
      </c>
      <c r="AL53" s="45">
        <f>County!AA3259</f>
        <v>0</v>
      </c>
      <c r="AM53" s="46">
        <f t="shared" si="15"/>
        <v>0</v>
      </c>
      <c r="AN53" s="45">
        <f>County!AB3259</f>
        <v>0</v>
      </c>
      <c r="AO53" s="46">
        <f t="shared" si="16"/>
        <v>0</v>
      </c>
      <c r="AP53" s="45">
        <f>County!AC3259</f>
        <v>0</v>
      </c>
      <c r="AQ53" s="46">
        <f t="shared" si="17"/>
        <v>0</v>
      </c>
      <c r="AR53" s="45">
        <f>County!AD3259</f>
        <v>0</v>
      </c>
      <c r="AS53" s="46">
        <f t="shared" si="18"/>
        <v>0</v>
      </c>
      <c r="AT53" s="45">
        <f>County!AE3259</f>
        <v>0</v>
      </c>
      <c r="AU53" s="46">
        <f t="shared" si="19"/>
        <v>0</v>
      </c>
      <c r="AV53" s="45">
        <f>County!AF3259</f>
        <v>0</v>
      </c>
      <c r="AW53" s="46">
        <f t="shared" si="20"/>
        <v>0</v>
      </c>
      <c r="AX53" s="45">
        <f>County!AG3259</f>
        <v>0</v>
      </c>
      <c r="AY53" s="46">
        <f t="shared" si="20"/>
        <v>0</v>
      </c>
      <c r="AZ53" s="45">
        <f>County!AH3259</f>
        <v>0</v>
      </c>
      <c r="BA53" s="46">
        <f t="shared" si="40"/>
        <v>0</v>
      </c>
      <c r="BB53" s="45">
        <f>County!AI3259</f>
        <v>0</v>
      </c>
      <c r="BC53" s="46">
        <f t="shared" si="41"/>
        <v>0</v>
      </c>
      <c r="BD53" s="45">
        <f>County!AJ3259</f>
        <v>0</v>
      </c>
      <c r="BE53" s="46">
        <f t="shared" si="41"/>
        <v>0</v>
      </c>
      <c r="BF53" s="45">
        <f>County!AK3259</f>
        <v>0</v>
      </c>
      <c r="BG53" s="46">
        <f t="shared" si="42"/>
        <v>0</v>
      </c>
      <c r="BH53" s="45">
        <f>County!AL3259</f>
        <v>0</v>
      </c>
      <c r="BI53" s="46">
        <f t="shared" si="43"/>
        <v>0</v>
      </c>
      <c r="BJ53" s="45">
        <f>County!AM3259</f>
        <v>0</v>
      </c>
      <c r="BK53" s="46">
        <f t="shared" si="25"/>
        <v>0</v>
      </c>
      <c r="BL53" s="45">
        <f>County!AN3259</f>
        <v>0</v>
      </c>
      <c r="BM53" s="46">
        <f t="shared" si="26"/>
        <v>0</v>
      </c>
      <c r="BN53" s="45">
        <f>County!AO3259</f>
        <v>0</v>
      </c>
      <c r="BO53" s="46">
        <f t="shared" si="27"/>
        <v>0</v>
      </c>
      <c r="BP53" s="45">
        <f>County!AP3259</f>
        <v>0</v>
      </c>
      <c r="BQ53" s="46">
        <f t="shared" si="28"/>
        <v>0</v>
      </c>
      <c r="BR53" s="45">
        <f>County!AQ3259</f>
        <v>0</v>
      </c>
      <c r="BS53" s="46">
        <f t="shared" si="29"/>
        <v>0</v>
      </c>
      <c r="BT53" s="60"/>
      <c r="BU53" s="41" t="str">
        <f t="shared" si="34"/>
        <v>Wyoming</v>
      </c>
      <c r="BV53" s="41" t="s">
        <v>1102</v>
      </c>
      <c r="BW53" s="41">
        <f t="shared" si="35"/>
        <v>3</v>
      </c>
      <c r="BX53" s="42">
        <f>RANK(R53,(L53:Q53,R53:Y53,AD53:AW53))</f>
        <v>3</v>
      </c>
      <c r="BY53" s="42">
        <f>RANK(T53,(L53:Q53,R53:Y53,AD53:AW53))</f>
        <v>11</v>
      </c>
      <c r="BZ53" s="42">
        <f>RANK(X53,(L53:Q53,R53:Y53,AD53:AW53))</f>
        <v>11</v>
      </c>
      <c r="CA53" s="42">
        <f>RANK(V53,(L53:Q53,R53:Y53,AD53:AW53))</f>
        <v>5</v>
      </c>
      <c r="CC53" s="41">
        <v>56</v>
      </c>
      <c r="CE53" s="45">
        <f>County!BK3259</f>
        <v>1367</v>
      </c>
      <c r="CG53" s="41">
        <f t="shared" si="36"/>
        <v>3</v>
      </c>
      <c r="CH53" s="41">
        <v>0</v>
      </c>
    </row>
    <row r="54" spans="1:86" s="47" customFormat="1">
      <c r="A54" s="43" t="s">
        <v>328</v>
      </c>
      <c r="B54" s="79">
        <f>SUM(B3:B53)</f>
        <v>538</v>
      </c>
      <c r="C54" s="50">
        <f>L54+N54+P54+R54+T54+X54+V54+AD54+AJ54+AB54+AF54+Z54+AH54+AR54+AT54+AL54+AP54+AN54+AV54+AX54+BB54+BD54+BF54+BH54+AZ54+BJ54+BL54+BN54+BP54+BR54</f>
        <v>129084520</v>
      </c>
      <c r="D54" s="49">
        <f>SUM(D3:D53)</f>
        <v>332</v>
      </c>
      <c r="E54" s="49">
        <f>SUM(E3:E53)</f>
        <v>206</v>
      </c>
      <c r="F54" s="49">
        <f>SUM(F3:F53)</f>
        <v>0</v>
      </c>
      <c r="G54" s="83">
        <f t="shared" si="37"/>
        <v>1</v>
      </c>
      <c r="H54" s="83">
        <f t="shared" si="38"/>
        <v>2</v>
      </c>
      <c r="I54" s="83" t="str">
        <f t="shared" si="39"/>
        <v>-</v>
      </c>
      <c r="J54" s="139">
        <f>ABS(N54-L54)</f>
        <v>4983775</v>
      </c>
      <c r="K54" s="140">
        <f t="shared" si="32"/>
        <v>3.8608618601207956E-2</v>
      </c>
      <c r="L54" s="50">
        <f>SUM(L3:L53)</f>
        <v>65918036</v>
      </c>
      <c r="M54" s="51">
        <f t="shared" si="33"/>
        <v>0.51065794721164082</v>
      </c>
      <c r="N54" s="50">
        <f>SUM(N3:N53)</f>
        <v>60934261</v>
      </c>
      <c r="O54" s="51">
        <f t="shared" si="3"/>
        <v>0.47204932861043292</v>
      </c>
      <c r="P54" s="50">
        <f>SUM(P3:P53)</f>
        <v>0</v>
      </c>
      <c r="Q54" s="51">
        <f t="shared" si="4"/>
        <v>0</v>
      </c>
      <c r="R54" s="50">
        <f>SUM(R3:R53)</f>
        <v>1275912</v>
      </c>
      <c r="S54" s="51">
        <f t="shared" si="5"/>
        <v>9.8843145560753524E-3</v>
      </c>
      <c r="T54" s="50">
        <f>SUM(T3:T53)</f>
        <v>469643</v>
      </c>
      <c r="U54" s="51">
        <f t="shared" si="6"/>
        <v>3.638259645695704E-3</v>
      </c>
      <c r="V54" s="50">
        <f>SUM(V3:V53)</f>
        <v>122129</v>
      </c>
      <c r="W54" s="51">
        <f t="shared" si="7"/>
        <v>9.4611654441601519E-4</v>
      </c>
      <c r="X54" s="50">
        <f>SUM(X3:X53)</f>
        <v>4117</v>
      </c>
      <c r="Y54" s="51">
        <f t="shared" si="8"/>
        <v>3.1893832041208346E-5</v>
      </c>
      <c r="Z54" s="50">
        <f>SUM(Z3:Z53)</f>
        <v>4428</v>
      </c>
      <c r="AA54" s="51">
        <f t="shared" si="9"/>
        <v>3.4303106212890595E-5</v>
      </c>
      <c r="AB54" s="50">
        <f>SUM(AB3:AB53)</f>
        <v>9403</v>
      </c>
      <c r="AC54" s="51">
        <f t="shared" si="10"/>
        <v>7.2843746097518125E-5</v>
      </c>
      <c r="AD54" s="50">
        <f>SUM(AD3:AD53)</f>
        <v>132331</v>
      </c>
      <c r="AE54" s="51">
        <f t="shared" si="11"/>
        <v>1.0251500334819389E-3</v>
      </c>
      <c r="AF54" s="50">
        <f>SUM(AF3:AF53)</f>
        <v>43039</v>
      </c>
      <c r="AG54" s="51">
        <f t="shared" si="12"/>
        <v>3.3341720602904205E-4</v>
      </c>
      <c r="AH54" s="50">
        <f>SUM(AH3:AH53)</f>
        <v>40614</v>
      </c>
      <c r="AI54" s="51">
        <f t="shared" si="13"/>
        <v>3.1463106497975124E-4</v>
      </c>
      <c r="AJ54" s="50">
        <f>SUM(AJ3:AJ53)</f>
        <v>67396</v>
      </c>
      <c r="AK54" s="51">
        <f t="shared" si="14"/>
        <v>5.2210753078680541E-4</v>
      </c>
      <c r="AL54" s="50">
        <f>SUM(AL3:AL53)</f>
        <v>5770</v>
      </c>
      <c r="AM54" s="51">
        <f t="shared" si="15"/>
        <v>4.4699395403879567E-5</v>
      </c>
      <c r="AN54" s="50">
        <f>SUM(AN3:AN53)</f>
        <v>3149</v>
      </c>
      <c r="AO54" s="51">
        <f t="shared" si="16"/>
        <v>2.4394869346068763E-5</v>
      </c>
      <c r="AP54" s="50">
        <f>SUM(AP3:AP53)</f>
        <v>1094</v>
      </c>
      <c r="AQ54" s="51">
        <f t="shared" si="17"/>
        <v>8.4750673434738719E-6</v>
      </c>
      <c r="AR54" s="50">
        <f>SUM(AR3:AR53)</f>
        <v>2710</v>
      </c>
      <c r="AS54" s="51">
        <f t="shared" si="18"/>
        <v>2.0993996801475499E-5</v>
      </c>
      <c r="AT54" s="50">
        <f>SUM(AT3:AT53)</f>
        <v>518</v>
      </c>
      <c r="AU54" s="51">
        <f t="shared" si="19"/>
        <v>4.0128746653742836E-6</v>
      </c>
      <c r="AV54" s="50">
        <f>SUM(AV3:AV53)</f>
        <v>4091</v>
      </c>
      <c r="AW54" s="51">
        <f t="shared" si="20"/>
        <v>3.1692413621710796E-5</v>
      </c>
      <c r="AX54" s="50">
        <f>SUM(AX3:AX53)</f>
        <v>1279</v>
      </c>
      <c r="AY54" s="51">
        <f t="shared" si="20"/>
        <v>9.908236866821832E-6</v>
      </c>
      <c r="AZ54" s="50">
        <f>SUM(AZ3:AZ53)</f>
        <v>956</v>
      </c>
      <c r="BA54" s="51">
        <f t="shared" si="40"/>
        <v>7.4060003476791794E-6</v>
      </c>
      <c r="BB54" s="50">
        <f>SUM(BB3:BB53)</f>
        <v>13107</v>
      </c>
      <c r="BC54" s="51">
        <f t="shared" si="41"/>
        <v>1.0153812401363076E-4</v>
      </c>
      <c r="BD54" s="50">
        <f>SUM(BD3:BD53)</f>
        <v>2910</v>
      </c>
      <c r="BE54" s="51">
        <f t="shared" si="41"/>
        <v>2.2543369259148968E-5</v>
      </c>
      <c r="BF54" s="50">
        <f>SUM(BF3:BF53)</f>
        <v>1027</v>
      </c>
      <c r="BG54" s="51">
        <f t="shared" si="42"/>
        <v>7.9560275701532609E-6</v>
      </c>
      <c r="BH54" s="50">
        <f>SUM(BH3:BH53)</f>
        <v>2572</v>
      </c>
      <c r="BI54" s="51">
        <f t="shared" si="43"/>
        <v>1.9924929805680804E-5</v>
      </c>
      <c r="BJ54" s="50">
        <f>SUM(BJ3:BJ53)</f>
        <v>12558</v>
      </c>
      <c r="BK54" s="51">
        <f t="shared" si="25"/>
        <v>9.7285096617317094E-5</v>
      </c>
      <c r="BL54" s="50">
        <f>SUM(BL3:BL53)</f>
        <v>1008</v>
      </c>
      <c r="BM54" s="51">
        <f t="shared" si="26"/>
        <v>7.8088371866742811E-6</v>
      </c>
      <c r="BN54" s="50">
        <f>SUM(BN3:BN53)</f>
        <v>1016</v>
      </c>
      <c r="BO54" s="51">
        <f t="shared" si="27"/>
        <v>7.8708120849812202E-6</v>
      </c>
      <c r="BP54" s="50">
        <f>SUM(BP3:BP53)</f>
        <v>4990</v>
      </c>
      <c r="BQ54" s="51">
        <f t="shared" si="28"/>
        <v>3.865684281895304E-5</v>
      </c>
      <c r="BR54" s="50">
        <f>SUM(BR3:BR53)</f>
        <v>4456</v>
      </c>
      <c r="BS54" s="51">
        <f t="shared" si="29"/>
        <v>3.4520018356964875E-5</v>
      </c>
      <c r="BT54" s="58"/>
      <c r="BU54" s="47" t="str">
        <f t="shared" si="34"/>
        <v>Total</v>
      </c>
      <c r="BW54" s="47">
        <f t="shared" si="35"/>
        <v>538</v>
      </c>
      <c r="BX54" s="48">
        <f>RANK(R54,(L54:Q54,R54:Y54,AD54:AW54))</f>
        <v>3</v>
      </c>
      <c r="BY54" s="48">
        <f>RANK(T54,(L54:Q54,R54:Y54,AD54:AW54))</f>
        <v>4</v>
      </c>
      <c r="BZ54" s="48">
        <f>RANK(X54,(L54:Q54,R54:Y54,AD54:AW54))</f>
        <v>11</v>
      </c>
      <c r="CA54" s="48">
        <f>RANK(V54,(L54:Q54,R54:Y54,AD54:AW54))</f>
        <v>6</v>
      </c>
      <c r="CE54" s="50">
        <f>SUM(CE3:CE53)</f>
        <v>75787</v>
      </c>
      <c r="CG54" s="47">
        <v>538</v>
      </c>
    </row>
    <row r="55" spans="1:86">
      <c r="C55" s="1"/>
      <c r="J55" s="1"/>
      <c r="K55" s="1"/>
      <c r="L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</row>
    <row r="56" spans="1:86">
      <c r="A56" s="62" t="s">
        <v>2181</v>
      </c>
      <c r="C56" s="77">
        <v>39757</v>
      </c>
      <c r="O56" s="1"/>
      <c r="P56" s="1">
        <f>C54-L54-N54-P54-R54-T54</f>
        <v>486668</v>
      </c>
      <c r="Q56" s="1"/>
      <c r="R56" s="1"/>
      <c r="T56" s="1"/>
      <c r="V56" s="1"/>
      <c r="X56" s="1"/>
      <c r="Y56" s="1"/>
    </row>
    <row r="57" spans="1:86">
      <c r="L57" s="28"/>
      <c r="N57" s="1"/>
      <c r="P57" s="2">
        <f>P56/C54</f>
        <v>3.770149976155158E-3</v>
      </c>
      <c r="V57" s="1"/>
      <c r="W57" s="1"/>
      <c r="X57" s="1"/>
      <c r="AC57" s="63"/>
    </row>
    <row r="58" spans="1:86">
      <c r="K58" s="21"/>
      <c r="L58" s="1"/>
      <c r="N58" s="1"/>
      <c r="P58" s="1"/>
      <c r="R58" s="1"/>
      <c r="T58" s="1"/>
      <c r="V58" s="1"/>
      <c r="X58" s="1"/>
      <c r="Z58" s="1"/>
      <c r="AB58" s="1"/>
      <c r="AC58" s="8"/>
      <c r="AD58" s="1"/>
      <c r="AF58" s="1"/>
      <c r="AH58" s="1"/>
      <c r="AJ58" s="1"/>
      <c r="AL58" s="1"/>
      <c r="AN58" s="1"/>
      <c r="AP58" s="1"/>
      <c r="AR58" s="1"/>
      <c r="AT58" s="1"/>
      <c r="AV58" s="1"/>
      <c r="AX58" s="1"/>
      <c r="AZ58" s="1"/>
      <c r="BB58" s="1"/>
      <c r="BD58" s="1"/>
      <c r="BF58" s="1"/>
      <c r="BH58" s="1"/>
    </row>
    <row r="59" spans="1:86">
      <c r="P59" s="1"/>
    </row>
    <row r="61" spans="1:86">
      <c r="C61" s="1"/>
    </row>
    <row r="62" spans="1:86">
      <c r="C62" s="1"/>
      <c r="L62" s="1"/>
      <c r="N62" s="1"/>
    </row>
    <row r="63" spans="1:86">
      <c r="C63" s="1"/>
    </row>
    <row r="64" spans="1:86">
      <c r="C64" s="1"/>
    </row>
    <row r="65" spans="3:3">
      <c r="C65" s="1"/>
    </row>
    <row r="66" spans="3:3">
      <c r="C66" s="1"/>
    </row>
    <row r="67" spans="3:3">
      <c r="C67" s="1"/>
    </row>
    <row r="68" spans="3:3">
      <c r="C68" s="1"/>
    </row>
    <row r="69" spans="3:3">
      <c r="C69" s="1"/>
    </row>
    <row r="70" spans="3:3">
      <c r="C70" s="1"/>
    </row>
    <row r="71" spans="3:3">
      <c r="C71" s="1"/>
    </row>
    <row r="72" spans="3:3">
      <c r="C72" s="1"/>
    </row>
    <row r="73" spans="3:3">
      <c r="C73" s="1"/>
    </row>
    <row r="74" spans="3:3">
      <c r="C74" s="1"/>
    </row>
    <row r="75" spans="3:3">
      <c r="C75" s="1"/>
    </row>
    <row r="76" spans="3:3">
      <c r="C76" s="1"/>
    </row>
    <row r="77" spans="3:3">
      <c r="C77" s="1"/>
    </row>
    <row r="78" spans="3:3">
      <c r="C78" s="1"/>
    </row>
    <row r="79" spans="3:3">
      <c r="C79" s="1"/>
    </row>
    <row r="80" spans="3:3">
      <c r="C80" s="1"/>
    </row>
    <row r="81" spans="3:3">
      <c r="C81" s="1"/>
    </row>
    <row r="82" spans="3:3">
      <c r="C82" s="1"/>
    </row>
    <row r="83" spans="3:3">
      <c r="C83" s="1"/>
    </row>
    <row r="84" spans="3:3">
      <c r="C84" s="1"/>
    </row>
    <row r="85" spans="3:3">
      <c r="C85" s="1"/>
    </row>
    <row r="86" spans="3:3">
      <c r="C86" s="1"/>
    </row>
    <row r="87" spans="3:3">
      <c r="C87" s="1"/>
    </row>
    <row r="88" spans="3:3">
      <c r="C88" s="1"/>
    </row>
    <row r="89" spans="3:3">
      <c r="C89" s="1"/>
    </row>
    <row r="90" spans="3:3">
      <c r="C90" s="1"/>
    </row>
    <row r="91" spans="3:3">
      <c r="C91" s="1"/>
    </row>
    <row r="92" spans="3:3">
      <c r="C92" s="1"/>
    </row>
    <row r="93" spans="3:3">
      <c r="C93" s="1"/>
    </row>
    <row r="94" spans="3:3">
      <c r="C94" s="1"/>
    </row>
    <row r="95" spans="3:3">
      <c r="C95" s="1"/>
    </row>
    <row r="96" spans="3:3">
      <c r="C96" s="1"/>
    </row>
    <row r="97" spans="3:3">
      <c r="C97" s="1"/>
    </row>
    <row r="98" spans="3:3">
      <c r="C98" s="1"/>
    </row>
    <row r="99" spans="3:3">
      <c r="C99" s="1"/>
    </row>
    <row r="100" spans="3:3">
      <c r="C100" s="1"/>
    </row>
    <row r="101" spans="3:3">
      <c r="C101" s="1"/>
    </row>
    <row r="102" spans="3:3">
      <c r="C102" s="1"/>
    </row>
    <row r="103" spans="3:3">
      <c r="C103" s="1"/>
    </row>
    <row r="104" spans="3:3">
      <c r="C104" s="1"/>
    </row>
    <row r="105" spans="3:3">
      <c r="C105" s="1"/>
    </row>
    <row r="106" spans="3:3">
      <c r="C106" s="1"/>
    </row>
    <row r="107" spans="3:3">
      <c r="C107" s="1"/>
    </row>
    <row r="108" spans="3:3">
      <c r="C108" s="1"/>
    </row>
    <row r="109" spans="3:3">
      <c r="C109" s="1"/>
    </row>
    <row r="110" spans="3:3">
      <c r="C110" s="1"/>
    </row>
    <row r="111" spans="3:3">
      <c r="C111" s="1"/>
    </row>
    <row r="112" spans="3:3">
      <c r="C112" s="1"/>
    </row>
    <row r="113" spans="3:3">
      <c r="C113" s="1"/>
    </row>
    <row r="114" spans="3:3">
      <c r="C114" s="1"/>
    </row>
    <row r="115" spans="3:3">
      <c r="C115" s="1"/>
    </row>
  </sheetData>
  <mergeCells count="63">
    <mergeCell ref="BP1:BQ1"/>
    <mergeCell ref="BP2:BQ2"/>
    <mergeCell ref="BR1:BS1"/>
    <mergeCell ref="BR2:BS2"/>
    <mergeCell ref="BJ1:BK1"/>
    <mergeCell ref="BJ2:BK2"/>
    <mergeCell ref="BL1:BM1"/>
    <mergeCell ref="BL2:BM2"/>
    <mergeCell ref="BN1:BO1"/>
    <mergeCell ref="BN2:BO2"/>
    <mergeCell ref="BH1:BI1"/>
    <mergeCell ref="BH2:BI2"/>
    <mergeCell ref="AZ1:BA1"/>
    <mergeCell ref="AZ2:BA2"/>
    <mergeCell ref="BD1:BE1"/>
    <mergeCell ref="BD2:BE2"/>
    <mergeCell ref="BF1:BG1"/>
    <mergeCell ref="BF2:BG2"/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  <mergeCell ref="AF2:AG2"/>
    <mergeCell ref="AH2:AI2"/>
    <mergeCell ref="T2:U2"/>
    <mergeCell ref="X2:Y2"/>
    <mergeCell ref="V2:W2"/>
    <mergeCell ref="Z2:AA2"/>
    <mergeCell ref="AD2:AE2"/>
    <mergeCell ref="L2:M2"/>
    <mergeCell ref="N2:O2"/>
    <mergeCell ref="P2:Q2"/>
    <mergeCell ref="R2:S2"/>
    <mergeCell ref="AB2:AC2"/>
    <mergeCell ref="AL2:AM2"/>
    <mergeCell ref="AJ1:AK1"/>
    <mergeCell ref="AN1:AO1"/>
    <mergeCell ref="AV1:AW1"/>
    <mergeCell ref="AN2:AO2"/>
    <mergeCell ref="AL1:AM1"/>
    <mergeCell ref="AJ2:AK2"/>
    <mergeCell ref="AP2:AQ2"/>
    <mergeCell ref="AR1:AS1"/>
    <mergeCell ref="AR2:AS2"/>
    <mergeCell ref="AP1:AQ1"/>
    <mergeCell ref="AV2:AW2"/>
    <mergeCell ref="AT2:AU2"/>
    <mergeCell ref="AX1:AY1"/>
    <mergeCell ref="AX2:AY2"/>
    <mergeCell ref="BB1:BC1"/>
    <mergeCell ref="BB2:BC2"/>
    <mergeCell ref="AT1:AU1"/>
  </mergeCells>
  <phoneticPr fontId="14"/>
  <conditionalFormatting sqref="G3:G54">
    <cfRule type="cellIs" dxfId="720" priority="4" stopIfTrue="1" operator="equal">
      <formula>1</formula>
    </cfRule>
    <cfRule type="cellIs" dxfId="719" priority="5" stopIfTrue="1" operator="equal">
      <formula>3</formula>
    </cfRule>
  </conditionalFormatting>
  <conditionalFormatting sqref="H3:H54">
    <cfRule type="cellIs" dxfId="718" priority="6" stopIfTrue="1" operator="equal">
      <formula>1</formula>
    </cfRule>
    <cfRule type="cellIs" dxfId="717" priority="7" stopIfTrue="1" operator="equal">
      <formula>3</formula>
    </cfRule>
  </conditionalFormatting>
  <conditionalFormatting sqref="I3:I54">
    <cfRule type="cellIs" dxfId="716" priority="8" stopIfTrue="1" operator="equal">
      <formula>1</formula>
    </cfRule>
    <cfRule type="cellIs" dxfId="715" priority="9" stopIfTrue="1" operator="equal">
      <formula>3</formula>
    </cfRule>
  </conditionalFormatting>
  <conditionalFormatting sqref="K3:K54">
    <cfRule type="cellIs" dxfId="714" priority="1" stopIfTrue="1" operator="between">
      <formula>0.01</formula>
      <formula>-0.01</formula>
    </cfRule>
  </conditionalFormatting>
  <conditionalFormatting sqref="J3:J54">
    <cfRule type="expression" dxfId="713" priority="2" stopIfTrue="1">
      <formula>IF(G3=1,1,0)</formula>
    </cfRule>
    <cfRule type="expression" dxfId="712" priority="3" stopIfTrue="1">
      <formula>IF(H3=1,1,0)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CT3458"/>
  <sheetViews>
    <sheetView workbookViewId="0">
      <pane xSplit="2" ySplit="1" topLeftCell="C2" activePane="bottomRight" state="frozenSplit"/>
      <selection activeCell="A70" sqref="A70"/>
      <selection pane="topRight"/>
      <selection pane="bottomLeft" activeCell="A69" sqref="A69"/>
      <selection pane="bottomRight" activeCell="R1969" sqref="R1969"/>
    </sheetView>
  </sheetViews>
  <sheetFormatPr baseColWidth="10" defaultColWidth="12.42578125" defaultRowHeight="13" outlineLevelRow="1" x14ac:dyDescent="0"/>
  <cols>
    <col min="2" max="2" width="2.7109375" customWidth="1"/>
    <col min="3" max="3" width="10.7109375" style="2" customWidth="1"/>
    <col min="4" max="4" width="1.7109375" style="5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126" customWidth="1"/>
    <col min="17" max="43" width="8.7109375" style="126" customWidth="1"/>
    <col min="44" max="44" width="8.7109375" style="1" customWidth="1"/>
    <col min="45" max="48" width="1.7109375" style="6" customWidth="1"/>
    <col min="49" max="53" width="6.7109375" style="2" customWidth="1"/>
    <col min="55" max="55" width="3.5703125" bestFit="1" customWidth="1"/>
    <col min="56" max="56" width="3" bestFit="1" customWidth="1"/>
    <col min="57" max="57" width="4" customWidth="1"/>
    <col min="58" max="58" width="3" style="110" bestFit="1" customWidth="1"/>
    <col min="59" max="59" width="4" style="112" bestFit="1" customWidth="1"/>
    <col min="60" max="60" width="6" style="114" bestFit="1" customWidth="1"/>
    <col min="61" max="61" width="5.28515625" customWidth="1"/>
    <col min="62" max="62" width="13.42578125" style="5" customWidth="1"/>
    <col min="63" max="64" width="7.5703125" style="63" customWidth="1"/>
    <col min="65" max="65" width="6.5703125" style="63" bestFit="1" customWidth="1"/>
    <col min="66" max="67" width="12.42578125" style="8"/>
    <col min="68" max="68" width="15" style="8" bestFit="1" customWidth="1"/>
    <col min="69" max="69" width="11.42578125" style="8" customWidth="1"/>
    <col min="70" max="78" width="10.7109375" style="63" customWidth="1"/>
    <col min="79" max="89" width="10.7109375" style="8" customWidth="1"/>
    <col min="90" max="90" width="10.7109375" customWidth="1"/>
  </cols>
  <sheetData>
    <row r="1" spans="1:75">
      <c r="A1" t="s">
        <v>3601</v>
      </c>
      <c r="C1" s="135" t="s">
        <v>2384</v>
      </c>
      <c r="D1" s="20" t="str">
        <f>LEFT(N1)</f>
        <v>O</v>
      </c>
      <c r="E1" s="18" t="str">
        <f>LEFT(O1)</f>
        <v>R</v>
      </c>
      <c r="F1" s="19" t="str">
        <f>LEFT(P1)</f>
        <v>0</v>
      </c>
      <c r="G1" s="131" t="s">
        <v>1886</v>
      </c>
      <c r="H1" s="136" t="s">
        <v>311</v>
      </c>
      <c r="I1" s="23"/>
      <c r="J1" s="17" t="str">
        <f>N1</f>
        <v>Obama</v>
      </c>
      <c r="K1" s="18" t="str">
        <f>O1</f>
        <v>Romney</v>
      </c>
      <c r="L1" s="19">
        <f>P1</f>
        <v>0</v>
      </c>
      <c r="M1" s="2" t="s">
        <v>1259</v>
      </c>
      <c r="N1" s="13" t="str">
        <f>Candidates!H2</f>
        <v>Obama</v>
      </c>
      <c r="O1" s="12" t="str">
        <f>Candidates!H3</f>
        <v>Romney</v>
      </c>
      <c r="P1" s="63">
        <f>Candidates!H4</f>
        <v>0</v>
      </c>
      <c r="Q1" s="63" t="str">
        <f>Candidates!H5</f>
        <v>Johnson</v>
      </c>
      <c r="R1" s="63" t="str">
        <f>Candidates!H6</f>
        <v>Stein</v>
      </c>
      <c r="S1" s="63" t="str">
        <f>Candidates!H7</f>
        <v>Goode</v>
      </c>
      <c r="T1" s="63" t="str">
        <f>Candidates!H8</f>
        <v>Harris</v>
      </c>
      <c r="U1" s="63" t="str">
        <f>Candidates!H9</f>
        <v>Alexander</v>
      </c>
      <c r="V1" s="63" t="str">
        <f>Candidates!H10</f>
        <v>Lindsay</v>
      </c>
      <c r="W1" s="63" t="str">
        <f>Candidates!H11</f>
        <v>Write-ins</v>
      </c>
      <c r="X1" s="63" t="str">
        <f>Candidates!H12</f>
        <v>Anderson</v>
      </c>
      <c r="Y1" s="63" t="str">
        <f>Candidates!H13</f>
        <v>Hoefling</v>
      </c>
      <c r="Z1" s="63" t="str">
        <f>Candidates!H14</f>
        <v>Barr</v>
      </c>
      <c r="AA1" s="63" t="str">
        <f>Candidates!H15</f>
        <v>None</v>
      </c>
      <c r="AB1" s="63" t="str">
        <f>Candidates!H16</f>
        <v>Carlson</v>
      </c>
      <c r="AC1" s="63" t="str">
        <f>Candidates!H17</f>
        <v>Morstad</v>
      </c>
      <c r="AD1" s="63" t="str">
        <f>Candidates!H18</f>
        <v>Miller</v>
      </c>
      <c r="AE1" s="63" t="str">
        <f>Candidates!H19</f>
        <v>Fellure</v>
      </c>
      <c r="AF1" s="63" t="str">
        <f>Candidates!H20</f>
        <v>Stevens</v>
      </c>
      <c r="AG1" s="63" t="str">
        <f>Candidates!H21</f>
        <v>White</v>
      </c>
      <c r="AH1" s="63" t="str">
        <f>Candidates!H22</f>
        <v>Barnett</v>
      </c>
      <c r="AI1" s="63" t="str">
        <f>Candidates!H23</f>
        <v>Terry</v>
      </c>
      <c r="AJ1" s="63" t="str">
        <f>Candidates!H24</f>
        <v>Reed</v>
      </c>
      <c r="AK1" s="63" t="str">
        <f>Candidates!H25</f>
        <v>Litzel</v>
      </c>
      <c r="AL1" s="63" t="str">
        <f>Candidates!$H26</f>
        <v>Tittle</v>
      </c>
      <c r="AM1" s="63" t="str">
        <f>Candidates!$H27</f>
        <v>Duncan</v>
      </c>
      <c r="AN1" s="63" t="str">
        <f>Candidates!$H28</f>
        <v>Boss</v>
      </c>
      <c r="AO1" s="63" t="str">
        <f>Candidates!$H29</f>
        <v>Washer</v>
      </c>
      <c r="AP1" s="63" t="str">
        <f>Candidates!$H30</f>
        <v>Baldwin</v>
      </c>
      <c r="AQ1" s="63" t="str">
        <f>Candidates!$H31</f>
        <v>Christensen</v>
      </c>
      <c r="AS1" s="21" t="str">
        <f>LEFT(Q1,1)</f>
        <v>J</v>
      </c>
      <c r="AT1" s="21" t="str">
        <f>LEFT(R1,1)</f>
        <v>S</v>
      </c>
      <c r="AU1" s="21" t="str">
        <f>LEFT(T1,1)</f>
        <v>H</v>
      </c>
      <c r="AV1" s="21" t="str">
        <f>LEFT(S1,1)</f>
        <v>G</v>
      </c>
      <c r="AW1" s="2" t="str">
        <f>Q1</f>
        <v>Johnson</v>
      </c>
      <c r="AX1" s="2" t="str">
        <f>R1</f>
        <v>Stein</v>
      </c>
      <c r="AY1" s="2" t="str">
        <f>T1</f>
        <v>Harris</v>
      </c>
      <c r="AZ1" s="2" t="str">
        <f>S1</f>
        <v>Goode</v>
      </c>
      <c r="BD1" t="s">
        <v>380</v>
      </c>
      <c r="BF1" s="118" t="s">
        <v>3102</v>
      </c>
      <c r="BG1" s="119" t="s">
        <v>2845</v>
      </c>
      <c r="BH1" s="120" t="s">
        <v>628</v>
      </c>
      <c r="BJ1" s="5" t="s">
        <v>996</v>
      </c>
      <c r="BK1" s="131" t="s">
        <v>3376</v>
      </c>
      <c r="BL1" s="131" t="s">
        <v>3377</v>
      </c>
      <c r="BW1" s="63" t="s">
        <v>2907</v>
      </c>
    </row>
    <row r="2" spans="1:75">
      <c r="C2" s="135"/>
      <c r="D2" s="20"/>
      <c r="E2" s="18"/>
      <c r="F2" s="19"/>
      <c r="G2" s="131"/>
      <c r="H2" s="136"/>
      <c r="I2" s="144"/>
      <c r="J2" s="17"/>
      <c r="K2" s="18"/>
      <c r="L2" s="19"/>
      <c r="N2" s="13"/>
      <c r="O2" s="12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AC2" s="63"/>
      <c r="AD2" s="63"/>
      <c r="AE2" s="63"/>
      <c r="AF2" s="63"/>
      <c r="AG2" s="63"/>
      <c r="AH2" s="63"/>
      <c r="AI2" s="63"/>
      <c r="AJ2" s="63"/>
      <c r="AK2" s="63"/>
      <c r="AL2" s="63"/>
      <c r="AM2" s="63"/>
      <c r="AN2" s="63"/>
      <c r="AO2" s="63"/>
      <c r="AP2" s="63"/>
      <c r="AQ2" s="63"/>
      <c r="AS2" s="21"/>
      <c r="AT2" s="21"/>
      <c r="AU2" s="21"/>
      <c r="AV2" s="21"/>
      <c r="BF2" s="118"/>
      <c r="BG2" s="119"/>
      <c r="BH2" s="120"/>
      <c r="BK2" s="131"/>
      <c r="BL2" s="131"/>
    </row>
    <row r="3" spans="1:75" hidden="1" outlineLevel="1">
      <c r="A3" t="s">
        <v>2757</v>
      </c>
      <c r="B3" t="s">
        <v>2513</v>
      </c>
      <c r="C3" s="1">
        <f t="shared" ref="C3:C34" si="0">SUM(N3:AQ3)</f>
        <v>23973</v>
      </c>
      <c r="D3" s="5">
        <f>IF(N3&gt;0, RANK(N3,(N3:P3,Q3:AE3)),0)</f>
        <v>2</v>
      </c>
      <c r="E3" s="5">
        <f>IF(O3&gt;0,RANK(O3,(N3:P3,Q3:AE3)),0)</f>
        <v>1</v>
      </c>
      <c r="F3" s="5">
        <f>IF(P3&gt;0,RANK(P3,(N3:P3,Q3:AE3)),0)</f>
        <v>0</v>
      </c>
      <c r="G3" s="131">
        <f>IF(C3&gt;0,MAX(N3:P3)-LARGE(N3:P3,2),0)</f>
        <v>11016</v>
      </c>
      <c r="H3" s="136">
        <f>IF(C3&gt;0,G3/C3,0)</f>
        <v>0.45951695657614816</v>
      </c>
      <c r="I3" s="2"/>
      <c r="J3" s="2">
        <f t="shared" ref="J3:J34" si="1">IF($C3=0,"-",N3/$C3)</f>
        <v>0.26542360155174571</v>
      </c>
      <c r="K3" s="2">
        <f t="shared" ref="K3:K34" si="2">IF($C3=0,"-",O3/$C3)</f>
        <v>0.72494055812789393</v>
      </c>
      <c r="L3" s="2">
        <f t="shared" ref="L3:L34" si="3">IF($C3=0,"-",P3/$C3)</f>
        <v>0</v>
      </c>
      <c r="M3" s="2">
        <f t="shared" ref="M3:M34" si="4">IF(C3=0,"-",(1-J3-K3-L3))</f>
        <v>9.635840320360356E-3</v>
      </c>
      <c r="N3" s="63">
        <v>6363</v>
      </c>
      <c r="O3" s="63">
        <v>17379</v>
      </c>
      <c r="P3" s="63"/>
      <c r="Q3" s="63">
        <v>137</v>
      </c>
      <c r="R3" s="63">
        <v>22</v>
      </c>
      <c r="S3" s="63">
        <v>31</v>
      </c>
      <c r="T3" s="63"/>
      <c r="U3" s="63"/>
      <c r="V3" s="63"/>
      <c r="W3" s="63">
        <v>41</v>
      </c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S3" s="5">
        <f>IF(Q3&gt;0,RANK(Q3,(N3:P3,Q3:AE3)),0)</f>
        <v>3</v>
      </c>
      <c r="AT3" s="5">
        <f>IF(R3&gt;0,RANK(R3,(N3:P3,Q3:AE3)),0)</f>
        <v>6</v>
      </c>
      <c r="AU3" s="5">
        <f>IF(T3&gt;0,RANK(T3,(N3:P3,Q3:AE3)),0)</f>
        <v>0</v>
      </c>
      <c r="AV3" s="5">
        <f>IF(S3&gt;0,RANK(S3,(N3:P3,Q3:AE3)),0)</f>
        <v>5</v>
      </c>
      <c r="AW3" s="2">
        <f t="shared" ref="AW3:AW34" si="5">IF($C3=0,"-",Q3/$C3)</f>
        <v>5.7147624410795479E-3</v>
      </c>
      <c r="AX3" s="2">
        <f t="shared" ref="AX3:AX34" si="6">IF($C3=0,"-",R3/$C3)</f>
        <v>9.176990781295624E-4</v>
      </c>
      <c r="AY3" s="2">
        <f t="shared" ref="AY3:AY34" si="7">IF($C3=0,"-",T3/$C3)</f>
        <v>0</v>
      </c>
      <c r="AZ3" s="2">
        <f t="shared" ref="AZ3:AZ34" si="8">IF($C3=0,"-",S3/$C3)</f>
        <v>1.2931214282734744E-3</v>
      </c>
      <c r="BB3" t="s">
        <v>2757</v>
      </c>
      <c r="BC3" t="s">
        <v>2513</v>
      </c>
      <c r="BD3">
        <v>2</v>
      </c>
      <c r="BF3" s="111">
        <v>1</v>
      </c>
      <c r="BG3" s="113">
        <v>1</v>
      </c>
      <c r="BH3" s="117">
        <f>1000*BF3+BG3</f>
        <v>1001</v>
      </c>
      <c r="BJ3" s="5" t="s">
        <v>3185</v>
      </c>
    </row>
    <row r="4" spans="1:75" hidden="1" outlineLevel="1">
      <c r="A4" t="s">
        <v>2758</v>
      </c>
      <c r="B4" t="s">
        <v>2513</v>
      </c>
      <c r="C4" s="1">
        <f t="shared" si="0"/>
        <v>85491</v>
      </c>
      <c r="D4" s="5">
        <f>IF(N4&gt;0, RANK(N4,(N4:P4,Q4:AE4)),0)</f>
        <v>2</v>
      </c>
      <c r="E4" s="5">
        <f>IF(O4&gt;0,RANK(O4,(N4:P4,Q4:AE4)),0)</f>
        <v>1</v>
      </c>
      <c r="F4" s="5">
        <f>IF(P4&gt;0,RANK(P4,(N4:P4,Q4:AE4)),0)</f>
        <v>0</v>
      </c>
      <c r="G4" s="131">
        <f t="shared" ref="G4:G67" si="9">IF(C4&gt;0,MAX(N4:P4)-LARGE(N4:P4,2),0)</f>
        <v>47592</v>
      </c>
      <c r="H4" s="136">
        <f t="shared" ref="H4:H67" si="10">IF(C4&gt;0,G4/C4,0)</f>
        <v>0.55669017791346453</v>
      </c>
      <c r="I4" s="2"/>
      <c r="J4" s="2">
        <f t="shared" si="1"/>
        <v>0.21550806517645132</v>
      </c>
      <c r="K4" s="2">
        <f t="shared" si="2"/>
        <v>0.77219824308991591</v>
      </c>
      <c r="L4" s="2">
        <f t="shared" si="3"/>
        <v>0</v>
      </c>
      <c r="M4" s="2">
        <f t="shared" si="4"/>
        <v>1.2293691733632706E-2</v>
      </c>
      <c r="N4" s="63">
        <v>18424</v>
      </c>
      <c r="O4" s="63">
        <v>66016</v>
      </c>
      <c r="P4" s="63"/>
      <c r="Q4" s="63">
        <v>607</v>
      </c>
      <c r="R4" s="63">
        <v>169</v>
      </c>
      <c r="S4" s="63">
        <v>122</v>
      </c>
      <c r="T4" s="63"/>
      <c r="U4" s="63"/>
      <c r="V4" s="63"/>
      <c r="W4" s="63">
        <v>153</v>
      </c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S4" s="5">
        <f>IF(Q4&gt;0,RANK(Q4,(N4:P4,Q4:AE4)),0)</f>
        <v>3</v>
      </c>
      <c r="AT4" s="5">
        <f>IF(R4&gt;0,RANK(R4,(N4:P4,Q4:AE4)),0)</f>
        <v>4</v>
      </c>
      <c r="AU4" s="5">
        <f>IF(T4&gt;0,RANK(T4,(N4:P4,Q4:AE4)),0)</f>
        <v>0</v>
      </c>
      <c r="AV4" s="5">
        <f>IF(S4&gt;0,RANK(S4,(N4:P4,Q4:AE4)),0)</f>
        <v>6</v>
      </c>
      <c r="AW4" s="2">
        <f t="shared" si="5"/>
        <v>7.1001625902141745E-3</v>
      </c>
      <c r="AX4" s="2">
        <f t="shared" si="6"/>
        <v>1.9768162730579826E-3</v>
      </c>
      <c r="AY4" s="2">
        <f t="shared" si="7"/>
        <v>0</v>
      </c>
      <c r="AZ4" s="2">
        <f t="shared" si="8"/>
        <v>1.4270508006690762E-3</v>
      </c>
      <c r="BB4" t="s">
        <v>2758</v>
      </c>
      <c r="BC4" t="s">
        <v>2513</v>
      </c>
      <c r="BD4">
        <v>1</v>
      </c>
      <c r="BF4" s="111">
        <v>1</v>
      </c>
      <c r="BG4" s="113">
        <v>3</v>
      </c>
      <c r="BH4" s="117">
        <f t="shared" ref="BH4:BH67" si="11">1000*BF4+BG4</f>
        <v>1003</v>
      </c>
      <c r="BJ4" s="5" t="s">
        <v>3185</v>
      </c>
    </row>
    <row r="5" spans="1:75" hidden="1" outlineLevel="1">
      <c r="A5" t="s">
        <v>2972</v>
      </c>
      <c r="B5" t="s">
        <v>2513</v>
      </c>
      <c r="C5" s="1">
        <f t="shared" si="0"/>
        <v>11517</v>
      </c>
      <c r="D5" s="5">
        <f>IF(N5&gt;0, RANK(N5,(N5:P5,Q5:AE5)),0)</f>
        <v>1</v>
      </c>
      <c r="E5" s="5">
        <f>IF(O5&gt;0,RANK(O5,(N5:P5,Q5:AE5)),0)</f>
        <v>2</v>
      </c>
      <c r="F5" s="5">
        <f>IF(P5&gt;0,RANK(P5,(N5:P5,Q5:AE5)),0)</f>
        <v>0</v>
      </c>
      <c r="G5" s="131">
        <f t="shared" si="9"/>
        <v>362</v>
      </c>
      <c r="H5" s="136">
        <f t="shared" si="10"/>
        <v>3.1431796474776418E-2</v>
      </c>
      <c r="I5" s="2"/>
      <c r="J5" s="2">
        <f t="shared" si="1"/>
        <v>0.51332812364330993</v>
      </c>
      <c r="K5" s="2">
        <f t="shared" si="2"/>
        <v>0.48189632716853348</v>
      </c>
      <c r="L5" s="2">
        <f t="shared" si="3"/>
        <v>0</v>
      </c>
      <c r="M5" s="2">
        <f t="shared" si="4"/>
        <v>4.7755491881565915E-3</v>
      </c>
      <c r="N5" s="63">
        <v>5912</v>
      </c>
      <c r="O5" s="63">
        <v>5550</v>
      </c>
      <c r="P5" s="63"/>
      <c r="Q5" s="63">
        <v>32</v>
      </c>
      <c r="R5" s="63">
        <v>6</v>
      </c>
      <c r="S5" s="63">
        <v>9</v>
      </c>
      <c r="T5" s="63"/>
      <c r="U5" s="63"/>
      <c r="V5" s="63"/>
      <c r="W5" s="63">
        <v>8</v>
      </c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S5" s="5">
        <f>IF(Q5&gt;0,RANK(Q5,(N5:P5,Q5:AE5)),0)</f>
        <v>3</v>
      </c>
      <c r="AT5" s="5">
        <f>IF(R5&gt;0,RANK(R5,(N5:P5,Q5:AE5)),0)</f>
        <v>6</v>
      </c>
      <c r="AU5" s="5">
        <f>IF(T5&gt;0,RANK(T5,(N5:P5,Q5:AE5)),0)</f>
        <v>0</v>
      </c>
      <c r="AV5" s="5">
        <f>IF(S5&gt;0,RANK(S5,(N5:P5,Q5:AE5)),0)</f>
        <v>4</v>
      </c>
      <c r="AW5" s="2">
        <f t="shared" si="5"/>
        <v>2.7785013458365895E-3</v>
      </c>
      <c r="AX5" s="2">
        <f t="shared" si="6"/>
        <v>5.2096900234436052E-4</v>
      </c>
      <c r="AY5" s="2">
        <f t="shared" si="7"/>
        <v>0</v>
      </c>
      <c r="AZ5" s="2">
        <f t="shared" si="8"/>
        <v>7.8145350351654073E-4</v>
      </c>
      <c r="BB5" t="s">
        <v>2972</v>
      </c>
      <c r="BC5" t="s">
        <v>2513</v>
      </c>
      <c r="BD5">
        <v>2</v>
      </c>
      <c r="BF5" s="111">
        <v>1</v>
      </c>
      <c r="BG5" s="113">
        <v>5</v>
      </c>
      <c r="BH5" s="117">
        <f t="shared" si="11"/>
        <v>1005</v>
      </c>
      <c r="BJ5" s="5" t="s">
        <v>3185</v>
      </c>
    </row>
    <row r="6" spans="1:75" hidden="1" outlineLevel="1">
      <c r="A6" t="s">
        <v>1075</v>
      </c>
      <c r="B6" t="s">
        <v>2513</v>
      </c>
      <c r="C6" s="1">
        <f t="shared" si="0"/>
        <v>8420</v>
      </c>
      <c r="D6" s="5">
        <f>IF(N6&gt;0, RANK(N6,(N6:P6,Q6:AE6)),0)</f>
        <v>2</v>
      </c>
      <c r="E6" s="5">
        <f>IF(O6&gt;0,RANK(O6,(N6:P6,Q6:AE6)),0)</f>
        <v>1</v>
      </c>
      <c r="F6" s="5">
        <f>IF(P6&gt;0,RANK(P6,(N6:P6,Q6:AE6)),0)</f>
        <v>0</v>
      </c>
      <c r="G6" s="131">
        <f t="shared" si="9"/>
        <v>3930</v>
      </c>
      <c r="H6" s="136">
        <f t="shared" si="10"/>
        <v>0.4667458432304038</v>
      </c>
      <c r="I6" s="2"/>
      <c r="J6" s="2">
        <f t="shared" si="1"/>
        <v>0.26152019002375299</v>
      </c>
      <c r="K6" s="2">
        <f t="shared" si="2"/>
        <v>0.72826603325415673</v>
      </c>
      <c r="L6" s="2">
        <f t="shared" si="3"/>
        <v>0</v>
      </c>
      <c r="M6" s="2">
        <f t="shared" si="4"/>
        <v>1.021377672209034E-2</v>
      </c>
      <c r="N6" s="63">
        <v>2202</v>
      </c>
      <c r="O6" s="63">
        <v>6132</v>
      </c>
      <c r="P6" s="63"/>
      <c r="Q6" s="63">
        <v>38</v>
      </c>
      <c r="R6" s="63">
        <v>9</v>
      </c>
      <c r="S6" s="63">
        <v>13</v>
      </c>
      <c r="T6" s="63"/>
      <c r="U6" s="63"/>
      <c r="V6" s="63"/>
      <c r="W6" s="63">
        <v>26</v>
      </c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S6" s="5">
        <f>IF(Q6&gt;0,RANK(Q6,(N6:P6,Q6:AE6)),0)</f>
        <v>3</v>
      </c>
      <c r="AT6" s="5">
        <f>IF(R6&gt;0,RANK(R6,(N6:P6,Q6:AE6)),0)</f>
        <v>6</v>
      </c>
      <c r="AU6" s="5">
        <f>IF(T6&gt;0,RANK(T6,(N6:P6,Q6:AE6)),0)</f>
        <v>0</v>
      </c>
      <c r="AV6" s="5">
        <f>IF(S6&gt;0,RANK(S6,(N6:P6,Q6:AE6)),0)</f>
        <v>5</v>
      </c>
      <c r="AW6" s="2">
        <f t="shared" si="5"/>
        <v>4.513064133016627E-3</v>
      </c>
      <c r="AX6" s="2">
        <f t="shared" si="6"/>
        <v>1.0688836104513063E-3</v>
      </c>
      <c r="AY6" s="2">
        <f t="shared" si="7"/>
        <v>0</v>
      </c>
      <c r="AZ6" s="2">
        <f t="shared" si="8"/>
        <v>1.5439429928741093E-3</v>
      </c>
      <c r="BB6" t="s">
        <v>1075</v>
      </c>
      <c r="BC6" t="s">
        <v>2513</v>
      </c>
      <c r="BD6">
        <v>6</v>
      </c>
      <c r="BF6" s="111">
        <v>1</v>
      </c>
      <c r="BG6" s="113">
        <v>7</v>
      </c>
      <c r="BH6" s="117">
        <f t="shared" si="11"/>
        <v>1007</v>
      </c>
      <c r="BJ6" s="5" t="s">
        <v>3185</v>
      </c>
    </row>
    <row r="7" spans="1:75" hidden="1" outlineLevel="1">
      <c r="A7" t="s">
        <v>2594</v>
      </c>
      <c r="B7" t="s">
        <v>2513</v>
      </c>
      <c r="C7" s="1">
        <f t="shared" si="0"/>
        <v>24060</v>
      </c>
      <c r="D7" s="5">
        <f>IF(N7&gt;0, RANK(N7,(N7:P7,Q7:AE7)),0)</f>
        <v>2</v>
      </c>
      <c r="E7" s="5">
        <f>IF(O7&gt;0,RANK(O7,(N7:P7,Q7:AE7)),0)</f>
        <v>1</v>
      </c>
      <c r="F7" s="5">
        <f>IF(P7&gt;0,RANK(P7,(N7:P7,Q7:AE7)),0)</f>
        <v>0</v>
      </c>
      <c r="G7" s="131">
        <f t="shared" si="9"/>
        <v>17787</v>
      </c>
      <c r="H7" s="136">
        <f t="shared" si="10"/>
        <v>0.73927680798004991</v>
      </c>
      <c r="I7" s="2"/>
      <c r="J7" s="2">
        <f t="shared" si="1"/>
        <v>0.12344139650872818</v>
      </c>
      <c r="K7" s="2">
        <f t="shared" si="2"/>
        <v>0.86271820448877801</v>
      </c>
      <c r="L7" s="2">
        <f t="shared" si="3"/>
        <v>0</v>
      </c>
      <c r="M7" s="2">
        <f t="shared" si="4"/>
        <v>1.3840399002493786E-2</v>
      </c>
      <c r="N7" s="63">
        <v>2970</v>
      </c>
      <c r="O7" s="63">
        <v>20757</v>
      </c>
      <c r="P7" s="63"/>
      <c r="Q7" s="63">
        <v>170</v>
      </c>
      <c r="R7" s="63">
        <v>50</v>
      </c>
      <c r="S7" s="63">
        <v>59</v>
      </c>
      <c r="T7" s="63"/>
      <c r="U7" s="63"/>
      <c r="V7" s="63"/>
      <c r="W7" s="63">
        <v>54</v>
      </c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S7" s="5">
        <f>IF(Q7&gt;0,RANK(Q7,(N7:P7,Q7:AE7)),0)</f>
        <v>3</v>
      </c>
      <c r="AT7" s="5">
        <f>IF(R7&gt;0,RANK(R7,(N7:P7,Q7:AE7)),0)</f>
        <v>6</v>
      </c>
      <c r="AU7" s="5">
        <f>IF(T7&gt;0,RANK(T7,(N7:P7,Q7:AE7)),0)</f>
        <v>0</v>
      </c>
      <c r="AV7" s="5">
        <f>IF(S7&gt;0,RANK(S7,(N7:P7,Q7:AE7)),0)</f>
        <v>4</v>
      </c>
      <c r="AW7" s="2">
        <f t="shared" si="5"/>
        <v>7.0656691604322527E-3</v>
      </c>
      <c r="AX7" s="2">
        <f t="shared" si="6"/>
        <v>2.0781379883624274E-3</v>
      </c>
      <c r="AY7" s="2">
        <f t="shared" si="7"/>
        <v>0</v>
      </c>
      <c r="AZ7" s="2">
        <f t="shared" si="8"/>
        <v>2.4522028262676642E-3</v>
      </c>
      <c r="BB7" t="s">
        <v>2594</v>
      </c>
      <c r="BC7" t="s">
        <v>2513</v>
      </c>
      <c r="BF7" s="111">
        <v>1</v>
      </c>
      <c r="BG7" s="113">
        <v>9</v>
      </c>
      <c r="BH7" s="117">
        <f t="shared" si="11"/>
        <v>1009</v>
      </c>
      <c r="BJ7" s="5" t="s">
        <v>3185</v>
      </c>
    </row>
    <row r="8" spans="1:75" hidden="1" outlineLevel="1">
      <c r="A8" t="s">
        <v>3095</v>
      </c>
      <c r="B8" t="s">
        <v>2513</v>
      </c>
      <c r="C8" s="1">
        <f t="shared" si="0"/>
        <v>5322</v>
      </c>
      <c r="D8" s="5">
        <f>IF(N8&gt;0, RANK(N8,(N8:P8,Q8:AE8)),0)</f>
        <v>1</v>
      </c>
      <c r="E8" s="5">
        <f>IF(O8&gt;0,RANK(O8,(N8:P8,Q8:AE8)),0)</f>
        <v>2</v>
      </c>
      <c r="F8" s="5">
        <f>IF(P8&gt;0,RANK(P8,(N8:P8,Q8:AE8)),0)</f>
        <v>0</v>
      </c>
      <c r="G8" s="131">
        <f t="shared" si="9"/>
        <v>2810</v>
      </c>
      <c r="H8" s="136">
        <f t="shared" si="10"/>
        <v>0.52799699361142427</v>
      </c>
      <c r="I8" s="2"/>
      <c r="J8" s="2">
        <f t="shared" si="1"/>
        <v>0.76305900037579855</v>
      </c>
      <c r="K8" s="2">
        <f t="shared" si="2"/>
        <v>0.2350620067643743</v>
      </c>
      <c r="L8" s="2">
        <f t="shared" si="3"/>
        <v>0</v>
      </c>
      <c r="M8" s="2">
        <f t="shared" si="4"/>
        <v>1.8789928598271499E-3</v>
      </c>
      <c r="N8" s="63">
        <v>4061</v>
      </c>
      <c r="O8" s="63">
        <v>1251</v>
      </c>
      <c r="P8" s="63"/>
      <c r="Q8" s="63">
        <v>3</v>
      </c>
      <c r="R8" s="63">
        <v>3</v>
      </c>
      <c r="S8" s="63">
        <v>4</v>
      </c>
      <c r="T8" s="63"/>
      <c r="U8" s="63"/>
      <c r="V8" s="63"/>
      <c r="W8" s="63">
        <v>0</v>
      </c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S8" s="5">
        <f>IF(Q8&gt;0,RANK(Q8,(N8:P8,Q8:AE8)),0)</f>
        <v>4</v>
      </c>
      <c r="AT8" s="5">
        <f>IF(R8&gt;0,RANK(R8,(N8:P8,Q8:AE8)),0)</f>
        <v>4</v>
      </c>
      <c r="AU8" s="5">
        <f>IF(T8&gt;0,RANK(T8,(N8:P8,Q8:AE8)),0)</f>
        <v>0</v>
      </c>
      <c r="AV8" s="5">
        <f>IF(S8&gt;0,RANK(S8,(N8:P8,Q8:AE8)),0)</f>
        <v>3</v>
      </c>
      <c r="AW8" s="2">
        <f t="shared" si="5"/>
        <v>5.6369785794813977E-4</v>
      </c>
      <c r="AX8" s="2">
        <f t="shared" si="6"/>
        <v>5.6369785794813977E-4</v>
      </c>
      <c r="AY8" s="2">
        <f t="shared" si="7"/>
        <v>0</v>
      </c>
      <c r="AZ8" s="2">
        <f t="shared" si="8"/>
        <v>7.5159714393085303E-4</v>
      </c>
      <c r="BB8" t="s">
        <v>3095</v>
      </c>
      <c r="BC8" t="s">
        <v>2513</v>
      </c>
      <c r="BD8">
        <v>2</v>
      </c>
      <c r="BF8" s="111">
        <v>1</v>
      </c>
      <c r="BG8" s="113">
        <v>11</v>
      </c>
      <c r="BH8" s="117">
        <f t="shared" si="11"/>
        <v>1011</v>
      </c>
      <c r="BJ8" s="5" t="s">
        <v>3185</v>
      </c>
    </row>
    <row r="9" spans="1:75" hidden="1" outlineLevel="1">
      <c r="A9" t="s">
        <v>1815</v>
      </c>
      <c r="B9" t="s">
        <v>2513</v>
      </c>
      <c r="C9" s="1">
        <f t="shared" si="0"/>
        <v>9502</v>
      </c>
      <c r="D9" s="5">
        <f>IF(N9&gt;0, RANK(N9,(N9:P9,Q9:AE9)),0)</f>
        <v>2</v>
      </c>
      <c r="E9" s="5">
        <f>IF(O9&gt;0,RANK(O9,(N9:P9,Q9:AE9)),0)</f>
        <v>1</v>
      </c>
      <c r="F9" s="5">
        <f>IF(P9&gt;0,RANK(P9,(N9:P9,Q9:AE9)),0)</f>
        <v>0</v>
      </c>
      <c r="G9" s="131">
        <f t="shared" si="9"/>
        <v>713</v>
      </c>
      <c r="H9" s="136">
        <f t="shared" si="10"/>
        <v>7.5036834350663023E-2</v>
      </c>
      <c r="I9" s="2"/>
      <c r="J9" s="2">
        <f t="shared" si="1"/>
        <v>0.46032414228583457</v>
      </c>
      <c r="K9" s="2">
        <f t="shared" si="2"/>
        <v>0.53536097663649762</v>
      </c>
      <c r="L9" s="2">
        <f t="shared" si="3"/>
        <v>0</v>
      </c>
      <c r="M9" s="2">
        <f t="shared" si="4"/>
        <v>4.3148810776677538E-3</v>
      </c>
      <c r="N9" s="63">
        <v>4374</v>
      </c>
      <c r="O9" s="63">
        <v>5087</v>
      </c>
      <c r="P9" s="63"/>
      <c r="Q9" s="63">
        <v>20</v>
      </c>
      <c r="R9" s="63">
        <v>6</v>
      </c>
      <c r="S9" s="63">
        <v>9</v>
      </c>
      <c r="T9" s="63"/>
      <c r="U9" s="63"/>
      <c r="V9" s="63"/>
      <c r="W9" s="63">
        <v>6</v>
      </c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S9" s="5">
        <f>IF(Q9&gt;0,RANK(Q9,(N9:P9,Q9:AE9)),0)</f>
        <v>3</v>
      </c>
      <c r="AT9" s="5">
        <f>IF(R9&gt;0,RANK(R9,(N9:P9,Q9:AE9)),0)</f>
        <v>5</v>
      </c>
      <c r="AU9" s="5">
        <f>IF(T9&gt;0,RANK(T9,(N9:P9,Q9:AE9)),0)</f>
        <v>0</v>
      </c>
      <c r="AV9" s="5">
        <f>IF(S9&gt;0,RANK(S9,(N9:P9,Q9:AE9)),0)</f>
        <v>4</v>
      </c>
      <c r="AW9" s="2">
        <f t="shared" si="5"/>
        <v>2.1048200378867609E-3</v>
      </c>
      <c r="AX9" s="2">
        <f t="shared" si="6"/>
        <v>6.3144601136602815E-4</v>
      </c>
      <c r="AY9" s="2">
        <f t="shared" si="7"/>
        <v>0</v>
      </c>
      <c r="AZ9" s="2">
        <f t="shared" si="8"/>
        <v>9.4716901704904228E-4</v>
      </c>
      <c r="BB9" t="s">
        <v>1815</v>
      </c>
      <c r="BC9" t="s">
        <v>2513</v>
      </c>
      <c r="BD9">
        <v>2</v>
      </c>
      <c r="BF9" s="111">
        <v>1</v>
      </c>
      <c r="BG9" s="113">
        <v>13</v>
      </c>
      <c r="BH9" s="117">
        <f t="shared" si="11"/>
        <v>1013</v>
      </c>
      <c r="BJ9" s="5" t="s">
        <v>3185</v>
      </c>
    </row>
    <row r="10" spans="1:75" hidden="1" outlineLevel="1">
      <c r="A10" t="s">
        <v>1205</v>
      </c>
      <c r="B10" t="s">
        <v>2513</v>
      </c>
      <c r="C10" s="1">
        <f t="shared" si="0"/>
        <v>46364</v>
      </c>
      <c r="D10" s="5">
        <f>IF(N10&gt;0, RANK(N10,(N10:P10,Q10:AE10)),0)</f>
        <v>2</v>
      </c>
      <c r="E10" s="5">
        <f>IF(O10&gt;0,RANK(O10,(N10:P10,Q10:AE10)),0)</f>
        <v>1</v>
      </c>
      <c r="F10" s="5">
        <f>IF(P10&gt;0,RANK(P10,(N10:P10,Q10:AE10)),0)</f>
        <v>0</v>
      </c>
      <c r="G10" s="131">
        <f t="shared" si="9"/>
        <v>14767</v>
      </c>
      <c r="H10" s="136">
        <f t="shared" si="10"/>
        <v>0.3185014235182469</v>
      </c>
      <c r="I10" s="2"/>
      <c r="J10" s="2">
        <f t="shared" si="1"/>
        <v>0.33454835648347858</v>
      </c>
      <c r="K10" s="2">
        <f t="shared" si="2"/>
        <v>0.65304978000172542</v>
      </c>
      <c r="L10" s="2">
        <f t="shared" si="3"/>
        <v>0</v>
      </c>
      <c r="M10" s="2">
        <f t="shared" si="4"/>
        <v>1.2401863514795997E-2</v>
      </c>
      <c r="N10" s="63">
        <v>15511</v>
      </c>
      <c r="O10" s="63">
        <v>30278</v>
      </c>
      <c r="P10" s="63"/>
      <c r="Q10" s="63">
        <v>291</v>
      </c>
      <c r="R10" s="63">
        <v>92</v>
      </c>
      <c r="S10" s="63">
        <v>85</v>
      </c>
      <c r="T10" s="63"/>
      <c r="U10" s="63"/>
      <c r="V10" s="63"/>
      <c r="W10" s="63">
        <v>107</v>
      </c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S10" s="5">
        <f>IF(Q10&gt;0,RANK(Q10,(N10:P10,Q10:AE10)),0)</f>
        <v>3</v>
      </c>
      <c r="AT10" s="5">
        <f>IF(R10&gt;0,RANK(R10,(N10:P10,Q10:AE10)),0)</f>
        <v>5</v>
      </c>
      <c r="AU10" s="5">
        <f>IF(T10&gt;0,RANK(T10,(N10:P10,Q10:AE10)),0)</f>
        <v>0</v>
      </c>
      <c r="AV10" s="5">
        <f>IF(S10&gt;0,RANK(S10,(N10:P10,Q10:AE10)),0)</f>
        <v>6</v>
      </c>
      <c r="AW10" s="2">
        <f t="shared" si="5"/>
        <v>6.2764213614010869E-3</v>
      </c>
      <c r="AX10" s="2">
        <f t="shared" si="6"/>
        <v>1.9842981623673542E-3</v>
      </c>
      <c r="AY10" s="2">
        <f t="shared" si="7"/>
        <v>0</v>
      </c>
      <c r="AZ10" s="2">
        <f t="shared" si="8"/>
        <v>1.8333189543611422E-3</v>
      </c>
      <c r="BB10" t="s">
        <v>1205</v>
      </c>
      <c r="BC10" t="s">
        <v>2513</v>
      </c>
      <c r="BD10">
        <v>3</v>
      </c>
      <c r="BF10" s="111">
        <v>1</v>
      </c>
      <c r="BG10" s="113">
        <v>15</v>
      </c>
      <c r="BH10" s="117">
        <f t="shared" si="11"/>
        <v>1015</v>
      </c>
      <c r="BJ10" s="5" t="s">
        <v>3185</v>
      </c>
    </row>
    <row r="11" spans="1:75" hidden="1" outlineLevel="1">
      <c r="A11" t="s">
        <v>1073</v>
      </c>
      <c r="B11" t="s">
        <v>2513</v>
      </c>
      <c r="C11" s="1">
        <f t="shared" si="0"/>
        <v>14629</v>
      </c>
      <c r="D11" s="5">
        <f>IF(N11&gt;0, RANK(N11,(N11:P11,Q11:AE11)),0)</f>
        <v>2</v>
      </c>
      <c r="E11" s="5">
        <f>IF(O11&gt;0,RANK(O11,(N11:P11,Q11:AE11)),0)</f>
        <v>1</v>
      </c>
      <c r="F11" s="5">
        <f>IF(P11&gt;0,RANK(P11,(N11:P11,Q11:AE11)),0)</f>
        <v>0</v>
      </c>
      <c r="G11" s="131">
        <f t="shared" si="9"/>
        <v>755</v>
      </c>
      <c r="H11" s="136">
        <f t="shared" si="10"/>
        <v>5.1609816118668397E-2</v>
      </c>
      <c r="I11" s="2"/>
      <c r="J11" s="2">
        <f t="shared" si="1"/>
        <v>0.46968350536605374</v>
      </c>
      <c r="K11" s="2">
        <f t="shared" si="2"/>
        <v>0.52129332148472207</v>
      </c>
      <c r="L11" s="2">
        <f t="shared" si="3"/>
        <v>0</v>
      </c>
      <c r="M11" s="2">
        <f t="shared" si="4"/>
        <v>9.023173149224184E-3</v>
      </c>
      <c r="N11" s="63">
        <v>6871</v>
      </c>
      <c r="O11" s="63">
        <v>7626</v>
      </c>
      <c r="P11" s="63"/>
      <c r="Q11" s="63">
        <v>78</v>
      </c>
      <c r="R11" s="63">
        <v>15</v>
      </c>
      <c r="S11" s="63">
        <v>21</v>
      </c>
      <c r="T11" s="63"/>
      <c r="U11" s="63"/>
      <c r="V11" s="63"/>
      <c r="W11" s="63">
        <v>18</v>
      </c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S11" s="5">
        <f>IF(Q11&gt;0,RANK(Q11,(N11:P11,Q11:AE11)),0)</f>
        <v>3</v>
      </c>
      <c r="AT11" s="5">
        <f>IF(R11&gt;0,RANK(R11,(N11:P11,Q11:AE11)),0)</f>
        <v>6</v>
      </c>
      <c r="AU11" s="5">
        <f>IF(T11&gt;0,RANK(T11,(N11:P11,Q11:AE11)),0)</f>
        <v>0</v>
      </c>
      <c r="AV11" s="5">
        <f>IF(S11&gt;0,RANK(S11,(N11:P11,Q11:AE11)),0)</f>
        <v>4</v>
      </c>
      <c r="AW11" s="2">
        <f t="shared" si="5"/>
        <v>5.3318750427233576E-3</v>
      </c>
      <c r="AX11" s="2">
        <f t="shared" si="6"/>
        <v>1.0253605851391072E-3</v>
      </c>
      <c r="AY11" s="2">
        <f t="shared" si="7"/>
        <v>0</v>
      </c>
      <c r="AZ11" s="2">
        <f t="shared" si="8"/>
        <v>1.4355048191947502E-3</v>
      </c>
      <c r="BB11" t="s">
        <v>1073</v>
      </c>
      <c r="BC11" t="s">
        <v>2513</v>
      </c>
      <c r="BD11">
        <v>3</v>
      </c>
      <c r="BF11" s="111">
        <v>1</v>
      </c>
      <c r="BG11" s="113">
        <v>17</v>
      </c>
      <c r="BH11" s="117">
        <f t="shared" si="11"/>
        <v>1017</v>
      </c>
      <c r="BJ11" s="5" t="s">
        <v>3185</v>
      </c>
    </row>
    <row r="12" spans="1:75" hidden="1" outlineLevel="1">
      <c r="A12" t="s">
        <v>1661</v>
      </c>
      <c r="B12" t="s">
        <v>2513</v>
      </c>
      <c r="C12" s="1">
        <f t="shared" si="0"/>
        <v>9792</v>
      </c>
      <c r="D12" s="5">
        <f>IF(N12&gt;0, RANK(N12,(N12:P12,Q12:AE12)),0)</f>
        <v>2</v>
      </c>
      <c r="E12" s="5">
        <f>IF(O12&gt;0,RANK(O12,(N12:P12,Q12:AE12)),0)</f>
        <v>1</v>
      </c>
      <c r="F12" s="5">
        <f>IF(P12&gt;0,RANK(P12,(N12:P12,Q12:AE12)),0)</f>
        <v>0</v>
      </c>
      <c r="G12" s="131">
        <f t="shared" si="9"/>
        <v>5374</v>
      </c>
      <c r="H12" s="136">
        <f t="shared" si="10"/>
        <v>0.54881535947712423</v>
      </c>
      <c r="I12" s="2"/>
      <c r="J12" s="2">
        <f t="shared" si="1"/>
        <v>0.21772875816993464</v>
      </c>
      <c r="K12" s="2">
        <f t="shared" si="2"/>
        <v>0.76654411764705888</v>
      </c>
      <c r="L12" s="2">
        <f t="shared" si="3"/>
        <v>0</v>
      </c>
      <c r="M12" s="2">
        <f t="shared" si="4"/>
        <v>1.572712418300648E-2</v>
      </c>
      <c r="N12" s="63">
        <v>2132</v>
      </c>
      <c r="O12" s="63">
        <v>7506</v>
      </c>
      <c r="P12" s="63"/>
      <c r="Q12" s="63">
        <v>79</v>
      </c>
      <c r="R12" s="63">
        <v>26</v>
      </c>
      <c r="S12" s="63">
        <v>36</v>
      </c>
      <c r="T12" s="63"/>
      <c r="U12" s="63"/>
      <c r="V12" s="63"/>
      <c r="W12" s="63">
        <v>13</v>
      </c>
      <c r="X12" s="63"/>
      <c r="Y12" s="63"/>
      <c r="Z12" s="63"/>
      <c r="AA12" s="63"/>
      <c r="AB12" s="63"/>
      <c r="AC12" s="63"/>
      <c r="AD12" s="63"/>
      <c r="AE12" s="63"/>
      <c r="AF12" s="63"/>
      <c r="AG12" s="63"/>
      <c r="AH12" s="63"/>
      <c r="AI12" s="63"/>
      <c r="AJ12" s="63"/>
      <c r="AK12" s="63"/>
      <c r="AL12" s="63"/>
      <c r="AM12" s="63"/>
      <c r="AN12" s="63"/>
      <c r="AO12" s="63"/>
      <c r="AP12" s="63"/>
      <c r="AQ12" s="63"/>
      <c r="AS12" s="5">
        <f>IF(Q12&gt;0,RANK(Q12,(N12:P12,Q12:AE12)),0)</f>
        <v>3</v>
      </c>
      <c r="AT12" s="5">
        <f>IF(R12&gt;0,RANK(R12,(N12:P12,Q12:AE12)),0)</f>
        <v>5</v>
      </c>
      <c r="AU12" s="5">
        <f>IF(T12&gt;0,RANK(T12,(N12:P12,Q12:AE12)),0)</f>
        <v>0</v>
      </c>
      <c r="AV12" s="5">
        <f>IF(S12&gt;0,RANK(S12,(N12:P12,Q12:AE12)),0)</f>
        <v>4</v>
      </c>
      <c r="AW12" s="2">
        <f t="shared" si="5"/>
        <v>8.0678104575163407E-3</v>
      </c>
      <c r="AX12" s="2">
        <f t="shared" si="6"/>
        <v>2.6552287581699347E-3</v>
      </c>
      <c r="AY12" s="2">
        <f t="shared" si="7"/>
        <v>0</v>
      </c>
      <c r="AZ12" s="2">
        <f t="shared" si="8"/>
        <v>3.6764705882352941E-3</v>
      </c>
      <c r="BB12" t="s">
        <v>1661</v>
      </c>
      <c r="BC12" t="s">
        <v>2513</v>
      </c>
      <c r="BF12" s="111">
        <v>1</v>
      </c>
      <c r="BG12" s="113">
        <v>19</v>
      </c>
      <c r="BH12" s="117">
        <f t="shared" si="11"/>
        <v>1019</v>
      </c>
      <c r="BJ12" s="5" t="s">
        <v>3185</v>
      </c>
    </row>
    <row r="13" spans="1:75" hidden="1" outlineLevel="1">
      <c r="A13" t="s">
        <v>504</v>
      </c>
      <c r="B13" t="s">
        <v>2513</v>
      </c>
      <c r="C13" s="1">
        <f t="shared" si="0"/>
        <v>17485</v>
      </c>
      <c r="D13" s="5">
        <f>IF(N13&gt;0, RANK(N13,(N13:P13,Q13:AE13)),0)</f>
        <v>2</v>
      </c>
      <c r="E13" s="5">
        <f>IF(O13&gt;0,RANK(O13,(N13:P13,Q13:AE13)),0)</f>
        <v>1</v>
      </c>
      <c r="F13" s="5">
        <f>IF(P13&gt;0,RANK(P13,(N13:P13,Q13:AE13)),0)</f>
        <v>0</v>
      </c>
      <c r="G13" s="131">
        <f t="shared" si="9"/>
        <v>10535</v>
      </c>
      <c r="H13" s="136">
        <f t="shared" si="10"/>
        <v>0.60251644266514159</v>
      </c>
      <c r="I13" s="2"/>
      <c r="J13" s="2">
        <f t="shared" si="1"/>
        <v>0.19428081212467829</v>
      </c>
      <c r="K13" s="2">
        <f t="shared" si="2"/>
        <v>0.79679725478981989</v>
      </c>
      <c r="L13" s="2">
        <f t="shared" si="3"/>
        <v>0</v>
      </c>
      <c r="M13" s="2">
        <f t="shared" si="4"/>
        <v>8.9219330855018208E-3</v>
      </c>
      <c r="N13" s="63">
        <v>3397</v>
      </c>
      <c r="O13" s="63">
        <v>13932</v>
      </c>
      <c r="P13" s="63"/>
      <c r="Q13" s="63">
        <v>66</v>
      </c>
      <c r="R13" s="63">
        <v>38</v>
      </c>
      <c r="S13" s="63">
        <v>29</v>
      </c>
      <c r="T13" s="63"/>
      <c r="U13" s="63"/>
      <c r="V13" s="63"/>
      <c r="W13" s="63">
        <v>23</v>
      </c>
      <c r="X13" s="63"/>
      <c r="Y13" s="63"/>
      <c r="Z13" s="63"/>
      <c r="AA13" s="63"/>
      <c r="AB13" s="63"/>
      <c r="AC13" s="63"/>
      <c r="AD13" s="63"/>
      <c r="AE13" s="63"/>
      <c r="AF13" s="63"/>
      <c r="AG13" s="63"/>
      <c r="AH13" s="63"/>
      <c r="AI13" s="63"/>
      <c r="AJ13" s="63"/>
      <c r="AK13" s="63"/>
      <c r="AL13" s="63"/>
      <c r="AM13" s="63"/>
      <c r="AN13" s="63"/>
      <c r="AO13" s="63"/>
      <c r="AP13" s="63"/>
      <c r="AQ13" s="63"/>
      <c r="AS13" s="5">
        <f>IF(Q13&gt;0,RANK(Q13,(N13:P13,Q13:AE13)),0)</f>
        <v>3</v>
      </c>
      <c r="AT13" s="5">
        <f>IF(R13&gt;0,RANK(R13,(N13:P13,Q13:AE13)),0)</f>
        <v>4</v>
      </c>
      <c r="AU13" s="5">
        <f>IF(T13&gt;0,RANK(T13,(N13:P13,Q13:AE13)),0)</f>
        <v>0</v>
      </c>
      <c r="AV13" s="5">
        <f>IF(S13&gt;0,RANK(S13,(N13:P13,Q13:AE13)),0)</f>
        <v>5</v>
      </c>
      <c r="AW13" s="2">
        <f t="shared" si="5"/>
        <v>3.7746639977123248E-3</v>
      </c>
      <c r="AX13" s="2">
        <f t="shared" si="6"/>
        <v>2.1732913926222476E-3</v>
      </c>
      <c r="AY13" s="2">
        <f t="shared" si="7"/>
        <v>0</v>
      </c>
      <c r="AZ13" s="2">
        <f t="shared" si="8"/>
        <v>1.6585644838432942E-3</v>
      </c>
      <c r="BB13" t="s">
        <v>504</v>
      </c>
      <c r="BC13" t="s">
        <v>2513</v>
      </c>
      <c r="BD13">
        <v>6</v>
      </c>
      <c r="BF13" s="111">
        <v>1</v>
      </c>
      <c r="BG13" s="113">
        <v>21</v>
      </c>
      <c r="BH13" s="117">
        <f t="shared" si="11"/>
        <v>1021</v>
      </c>
      <c r="BJ13" s="5" t="s">
        <v>3185</v>
      </c>
    </row>
    <row r="14" spans="1:75" hidden="1" outlineLevel="1">
      <c r="A14" t="s">
        <v>3129</v>
      </c>
      <c r="B14" t="s">
        <v>2513</v>
      </c>
      <c r="C14" s="1">
        <f t="shared" si="0"/>
        <v>7976</v>
      </c>
      <c r="D14" s="5">
        <f>IF(N14&gt;0, RANK(N14,(N14:P14,Q14:AE14)),0)</f>
        <v>2</v>
      </c>
      <c r="E14" s="5">
        <f>IF(O14&gt;0,RANK(O14,(N14:P14,Q14:AE14)),0)</f>
        <v>1</v>
      </c>
      <c r="F14" s="5">
        <f>IF(P14&gt;0,RANK(P14,(N14:P14,Q14:AE14)),0)</f>
        <v>0</v>
      </c>
      <c r="G14" s="131">
        <f t="shared" si="9"/>
        <v>366</v>
      </c>
      <c r="H14" s="136">
        <f t="shared" si="10"/>
        <v>4.5887662988966904E-2</v>
      </c>
      <c r="I14" s="2"/>
      <c r="J14" s="2">
        <f t="shared" si="1"/>
        <v>0.47467402206619858</v>
      </c>
      <c r="K14" s="2">
        <f t="shared" si="2"/>
        <v>0.52056168505516554</v>
      </c>
      <c r="L14" s="2">
        <f t="shared" si="3"/>
        <v>0</v>
      </c>
      <c r="M14" s="2">
        <f t="shared" si="4"/>
        <v>4.7642928786358896E-3</v>
      </c>
      <c r="N14" s="63">
        <v>3786</v>
      </c>
      <c r="O14" s="63">
        <v>4152</v>
      </c>
      <c r="P14" s="63"/>
      <c r="Q14" s="63">
        <v>19</v>
      </c>
      <c r="R14" s="63">
        <v>7</v>
      </c>
      <c r="S14" s="63">
        <v>4</v>
      </c>
      <c r="T14" s="63"/>
      <c r="U14" s="63"/>
      <c r="V14" s="63"/>
      <c r="W14" s="63">
        <v>8</v>
      </c>
      <c r="X14" s="63"/>
      <c r="Y14" s="63"/>
      <c r="Z14" s="63"/>
      <c r="AA14" s="63"/>
      <c r="AB14" s="63"/>
      <c r="AC14" s="63"/>
      <c r="AD14" s="63"/>
      <c r="AE14" s="63"/>
      <c r="AF14" s="63"/>
      <c r="AG14" s="63"/>
      <c r="AH14" s="63"/>
      <c r="AI14" s="63"/>
      <c r="AJ14" s="63"/>
      <c r="AK14" s="63"/>
      <c r="AL14" s="63"/>
      <c r="AM14" s="63"/>
      <c r="AN14" s="63"/>
      <c r="AO14" s="63"/>
      <c r="AP14" s="63"/>
      <c r="AQ14" s="63"/>
      <c r="AS14" s="5">
        <f>IF(Q14&gt;0,RANK(Q14,(N14:P14,Q14:AE14)),0)</f>
        <v>3</v>
      </c>
      <c r="AT14" s="5">
        <f>IF(R14&gt;0,RANK(R14,(N14:P14,Q14:AE14)),0)</f>
        <v>5</v>
      </c>
      <c r="AU14" s="5">
        <f>IF(T14&gt;0,RANK(T14,(N14:P14,Q14:AE14)),0)</f>
        <v>0</v>
      </c>
      <c r="AV14" s="5">
        <f>IF(S14&gt;0,RANK(S14,(N14:P14,Q14:AE14)),0)</f>
        <v>6</v>
      </c>
      <c r="AW14" s="2">
        <f t="shared" si="5"/>
        <v>2.3821464393179539E-3</v>
      </c>
      <c r="AX14" s="2">
        <f t="shared" si="6"/>
        <v>8.7763289869608829E-4</v>
      </c>
      <c r="AY14" s="2">
        <f t="shared" si="7"/>
        <v>0</v>
      </c>
      <c r="AZ14" s="2">
        <f t="shared" si="8"/>
        <v>5.0150451354062187E-4</v>
      </c>
      <c r="BB14" t="s">
        <v>3129</v>
      </c>
      <c r="BC14" t="s">
        <v>2513</v>
      </c>
      <c r="BD14">
        <v>7</v>
      </c>
      <c r="BF14" s="111">
        <v>1</v>
      </c>
      <c r="BG14" s="113">
        <v>23</v>
      </c>
      <c r="BH14" s="117">
        <f t="shared" si="11"/>
        <v>1023</v>
      </c>
      <c r="BJ14" s="5" t="s">
        <v>3185</v>
      </c>
    </row>
    <row r="15" spans="1:75" hidden="1" outlineLevel="1">
      <c r="A15" t="s">
        <v>3117</v>
      </c>
      <c r="B15" t="s">
        <v>2513</v>
      </c>
      <c r="C15" s="1">
        <f t="shared" si="0"/>
        <v>13860</v>
      </c>
      <c r="D15" s="5">
        <f>IF(N15&gt;0, RANK(N15,(N15:P15,Q15:AE15)),0)</f>
        <v>2</v>
      </c>
      <c r="E15" s="5">
        <f>IF(O15&gt;0,RANK(O15,(N15:P15,Q15:AE15)),0)</f>
        <v>1</v>
      </c>
      <c r="F15" s="5">
        <f>IF(P15&gt;0,RANK(P15,(N15:P15,Q15:AE15)),0)</f>
        <v>0</v>
      </c>
      <c r="G15" s="131">
        <f t="shared" si="9"/>
        <v>1136</v>
      </c>
      <c r="H15" s="136">
        <f t="shared" si="10"/>
        <v>8.1962481962481959E-2</v>
      </c>
      <c r="I15" s="2"/>
      <c r="J15" s="2">
        <f t="shared" si="1"/>
        <v>0.45699855699855702</v>
      </c>
      <c r="K15" s="2">
        <f t="shared" si="2"/>
        <v>0.53896103896103897</v>
      </c>
      <c r="L15" s="2">
        <f t="shared" si="3"/>
        <v>0</v>
      </c>
      <c r="M15" s="2">
        <f t="shared" si="4"/>
        <v>4.0404040404039554E-3</v>
      </c>
      <c r="N15" s="63">
        <v>6334</v>
      </c>
      <c r="O15" s="63">
        <v>7470</v>
      </c>
      <c r="P15" s="63"/>
      <c r="Q15" s="63">
        <v>22</v>
      </c>
      <c r="R15" s="63">
        <v>14</v>
      </c>
      <c r="S15" s="63">
        <v>11</v>
      </c>
      <c r="T15" s="63"/>
      <c r="U15" s="63"/>
      <c r="V15" s="63"/>
      <c r="W15" s="63">
        <v>9</v>
      </c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S15" s="5">
        <f>IF(Q15&gt;0,RANK(Q15,(N15:P15,Q15:AE15)),0)</f>
        <v>3</v>
      </c>
      <c r="AT15" s="5">
        <f>IF(R15&gt;0,RANK(R15,(N15:P15,Q15:AE15)),0)</f>
        <v>4</v>
      </c>
      <c r="AU15" s="5">
        <f>IF(T15&gt;0,RANK(T15,(N15:P15,Q15:AE15)),0)</f>
        <v>0</v>
      </c>
      <c r="AV15" s="5">
        <f>IF(S15&gt;0,RANK(S15,(N15:P15,Q15:AE15)),0)</f>
        <v>5</v>
      </c>
      <c r="AW15" s="2">
        <f t="shared" si="5"/>
        <v>1.5873015873015873E-3</v>
      </c>
      <c r="AX15" s="2">
        <f t="shared" si="6"/>
        <v>1.0101010101010101E-3</v>
      </c>
      <c r="AY15" s="2">
        <f t="shared" si="7"/>
        <v>0</v>
      </c>
      <c r="AZ15" s="2">
        <f t="shared" si="8"/>
        <v>7.9365079365079365E-4</v>
      </c>
      <c r="BB15" t="s">
        <v>3117</v>
      </c>
      <c r="BC15" t="s">
        <v>2513</v>
      </c>
      <c r="BF15" s="111">
        <v>1</v>
      </c>
      <c r="BG15" s="113">
        <v>25</v>
      </c>
      <c r="BH15" s="117">
        <f t="shared" si="11"/>
        <v>1025</v>
      </c>
      <c r="BJ15" s="5" t="s">
        <v>3185</v>
      </c>
    </row>
    <row r="16" spans="1:75" hidden="1" outlineLevel="1">
      <c r="A16" t="s">
        <v>3118</v>
      </c>
      <c r="B16" t="s">
        <v>2513</v>
      </c>
      <c r="C16" s="1">
        <f t="shared" si="0"/>
        <v>6679</v>
      </c>
      <c r="D16" s="5">
        <f>IF(N16&gt;0, RANK(N16,(N16:P16,Q16:AE16)),0)</f>
        <v>2</v>
      </c>
      <c r="E16" s="5">
        <f>IF(O16&gt;0,RANK(O16,(N16:P16,Q16:AE16)),0)</f>
        <v>1</v>
      </c>
      <c r="F16" s="5">
        <f>IF(P16&gt;0,RANK(P16,(N16:P16,Q16:AE16)),0)</f>
        <v>0</v>
      </c>
      <c r="G16" s="131">
        <f t="shared" si="9"/>
        <v>3040</v>
      </c>
      <c r="H16" s="136">
        <f t="shared" si="10"/>
        <v>0.45515795777811052</v>
      </c>
      <c r="I16" s="2"/>
      <c r="J16" s="2">
        <f t="shared" si="1"/>
        <v>0.26605779308279681</v>
      </c>
      <c r="K16" s="2">
        <f t="shared" si="2"/>
        <v>0.72121575086090728</v>
      </c>
      <c r="L16" s="2">
        <f t="shared" si="3"/>
        <v>0</v>
      </c>
      <c r="M16" s="2">
        <f t="shared" si="4"/>
        <v>1.2726456056295965E-2</v>
      </c>
      <c r="N16" s="63">
        <v>1777</v>
      </c>
      <c r="O16" s="63">
        <v>4817</v>
      </c>
      <c r="P16" s="63"/>
      <c r="Q16" s="63">
        <v>42</v>
      </c>
      <c r="R16" s="63">
        <v>16</v>
      </c>
      <c r="S16" s="63">
        <v>10</v>
      </c>
      <c r="T16" s="63"/>
      <c r="U16" s="63"/>
      <c r="V16" s="63"/>
      <c r="W16" s="63">
        <v>17</v>
      </c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S16" s="5">
        <f>IF(Q16&gt;0,RANK(Q16,(N16:P16,Q16:AE16)),0)</f>
        <v>3</v>
      </c>
      <c r="AT16" s="5">
        <f>IF(R16&gt;0,RANK(R16,(N16:P16,Q16:AE16)),0)</f>
        <v>5</v>
      </c>
      <c r="AU16" s="5">
        <f>IF(T16&gt;0,RANK(T16,(N16:P16,Q16:AE16)),0)</f>
        <v>0</v>
      </c>
      <c r="AV16" s="5">
        <f>IF(S16&gt;0,RANK(S16,(N16:P16,Q16:AE16)),0)</f>
        <v>6</v>
      </c>
      <c r="AW16" s="2">
        <f t="shared" si="5"/>
        <v>6.2883665219344211E-3</v>
      </c>
      <c r="AX16" s="2">
        <f t="shared" si="6"/>
        <v>2.3955681988321606E-3</v>
      </c>
      <c r="AY16" s="2">
        <f t="shared" si="7"/>
        <v>0</v>
      </c>
      <c r="AZ16" s="2">
        <f t="shared" si="8"/>
        <v>1.4972301242701003E-3</v>
      </c>
      <c r="BB16" t="s">
        <v>3118</v>
      </c>
      <c r="BC16" t="s">
        <v>2513</v>
      </c>
      <c r="BD16">
        <v>3</v>
      </c>
      <c r="BF16" s="111">
        <v>1</v>
      </c>
      <c r="BG16" s="113">
        <v>27</v>
      </c>
      <c r="BH16" s="117">
        <f t="shared" si="11"/>
        <v>1027</v>
      </c>
      <c r="BJ16" s="5" t="s">
        <v>3185</v>
      </c>
    </row>
    <row r="17" spans="1:62" hidden="1" outlineLevel="1">
      <c r="A17" t="s">
        <v>1025</v>
      </c>
      <c r="B17" t="s">
        <v>2513</v>
      </c>
      <c r="C17" s="1">
        <f t="shared" si="0"/>
        <v>6319</v>
      </c>
      <c r="D17" s="5">
        <f>IF(N17&gt;0, RANK(N17,(N17:P17,Q17:AE17)),0)</f>
        <v>2</v>
      </c>
      <c r="E17" s="5">
        <f>IF(O17&gt;0,RANK(O17,(N17:P17,Q17:AE17)),0)</f>
        <v>1</v>
      </c>
      <c r="F17" s="5">
        <f>IF(P17&gt;0,RANK(P17,(N17:P17,Q17:AE17)),0)</f>
        <v>0</v>
      </c>
      <c r="G17" s="131">
        <f t="shared" si="9"/>
        <v>4301</v>
      </c>
      <c r="H17" s="136">
        <f t="shared" si="10"/>
        <v>0.6806456717835101</v>
      </c>
      <c r="I17" s="2"/>
      <c r="J17" s="2">
        <f t="shared" si="1"/>
        <v>0.15366355435986706</v>
      </c>
      <c r="K17" s="2">
        <f t="shared" si="2"/>
        <v>0.8343092261433771</v>
      </c>
      <c r="L17" s="2">
        <f t="shared" si="3"/>
        <v>0</v>
      </c>
      <c r="M17" s="2">
        <f t="shared" si="4"/>
        <v>1.2027219496755892E-2</v>
      </c>
      <c r="N17" s="63">
        <v>971</v>
      </c>
      <c r="O17" s="63">
        <v>5272</v>
      </c>
      <c r="P17" s="63"/>
      <c r="Q17" s="63">
        <v>37</v>
      </c>
      <c r="R17" s="63">
        <v>11</v>
      </c>
      <c r="S17" s="63">
        <v>14</v>
      </c>
      <c r="T17" s="63"/>
      <c r="U17" s="63"/>
      <c r="V17" s="63"/>
      <c r="W17" s="63">
        <v>14</v>
      </c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S17" s="5">
        <f>IF(Q17&gt;0,RANK(Q17,(N17:P17,Q17:AE17)),0)</f>
        <v>3</v>
      </c>
      <c r="AT17" s="5">
        <f>IF(R17&gt;0,RANK(R17,(N17:P17,Q17:AE17)),0)</f>
        <v>6</v>
      </c>
      <c r="AU17" s="5">
        <f>IF(T17&gt;0,RANK(T17,(N17:P17,Q17:AE17)),0)</f>
        <v>0</v>
      </c>
      <c r="AV17" s="5">
        <f>IF(S17&gt;0,RANK(S17,(N17:P17,Q17:AE17)),0)</f>
        <v>4</v>
      </c>
      <c r="AW17" s="2">
        <f t="shared" si="5"/>
        <v>5.8553568602626995E-3</v>
      </c>
      <c r="AX17" s="2">
        <f t="shared" si="6"/>
        <v>1.740781769267289E-3</v>
      </c>
      <c r="AY17" s="2">
        <f t="shared" si="7"/>
        <v>0</v>
      </c>
      <c r="AZ17" s="2">
        <f t="shared" si="8"/>
        <v>2.2155404336129136E-3</v>
      </c>
      <c r="BB17" t="s">
        <v>1025</v>
      </c>
      <c r="BC17" t="s">
        <v>2513</v>
      </c>
      <c r="BD17">
        <v>3</v>
      </c>
      <c r="BF17" s="111">
        <v>1</v>
      </c>
      <c r="BG17" s="113">
        <v>29</v>
      </c>
      <c r="BH17" s="117">
        <f t="shared" si="11"/>
        <v>1029</v>
      </c>
      <c r="BJ17" s="5" t="s">
        <v>3185</v>
      </c>
    </row>
    <row r="18" spans="1:62" hidden="1" outlineLevel="1">
      <c r="A18" t="s">
        <v>1103</v>
      </c>
      <c r="B18" t="s">
        <v>2513</v>
      </c>
      <c r="C18" s="1">
        <f t="shared" si="0"/>
        <v>19821</v>
      </c>
      <c r="D18" s="5">
        <f>IF(N18&gt;0, RANK(N18,(N18:P18,Q18:AE18)),0)</f>
        <v>2</v>
      </c>
      <c r="E18" s="5">
        <f>IF(O18&gt;0,RANK(O18,(N18:P18,Q18:AE18)),0)</f>
        <v>1</v>
      </c>
      <c r="F18" s="5">
        <f>IF(P18&gt;0,RANK(P18,(N18:P18,Q18:AE18)),0)</f>
        <v>0</v>
      </c>
      <c r="G18" s="131">
        <f t="shared" si="9"/>
        <v>9741</v>
      </c>
      <c r="H18" s="136">
        <f t="shared" si="10"/>
        <v>0.49144846375056755</v>
      </c>
      <c r="I18" s="2"/>
      <c r="J18" s="2">
        <f t="shared" si="1"/>
        <v>0.24847384087583876</v>
      </c>
      <c r="K18" s="2">
        <f t="shared" si="2"/>
        <v>0.73992230462640629</v>
      </c>
      <c r="L18" s="2">
        <f t="shared" si="3"/>
        <v>0</v>
      </c>
      <c r="M18" s="2">
        <f t="shared" si="4"/>
        <v>1.1603854497754917E-2</v>
      </c>
      <c r="N18" s="63">
        <v>4925</v>
      </c>
      <c r="O18" s="63">
        <v>14666</v>
      </c>
      <c r="P18" s="63"/>
      <c r="Q18" s="63">
        <v>111</v>
      </c>
      <c r="R18" s="63">
        <v>33</v>
      </c>
      <c r="S18" s="63">
        <v>35</v>
      </c>
      <c r="T18" s="63"/>
      <c r="U18" s="63"/>
      <c r="V18" s="63"/>
      <c r="W18" s="63">
        <v>51</v>
      </c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63"/>
      <c r="AK18" s="63"/>
      <c r="AL18" s="63"/>
      <c r="AM18" s="63"/>
      <c r="AN18" s="63"/>
      <c r="AO18" s="63"/>
      <c r="AP18" s="63"/>
      <c r="AQ18" s="63"/>
      <c r="AS18" s="5">
        <f>IF(Q18&gt;0,RANK(Q18,(N18:P18,Q18:AE18)),0)</f>
        <v>3</v>
      </c>
      <c r="AT18" s="5">
        <f>IF(R18&gt;0,RANK(R18,(N18:P18,Q18:AE18)),0)</f>
        <v>6</v>
      </c>
      <c r="AU18" s="5">
        <f>IF(T18&gt;0,RANK(T18,(N18:P18,Q18:AE18)),0)</f>
        <v>0</v>
      </c>
      <c r="AV18" s="5">
        <f>IF(S18&gt;0,RANK(S18,(N18:P18,Q18:AE18)),0)</f>
        <v>5</v>
      </c>
      <c r="AW18" s="2">
        <f t="shared" si="5"/>
        <v>5.6001210836991071E-3</v>
      </c>
      <c r="AX18" s="2">
        <f t="shared" si="6"/>
        <v>1.6649008627213561E-3</v>
      </c>
      <c r="AY18" s="2">
        <f t="shared" si="7"/>
        <v>0</v>
      </c>
      <c r="AZ18" s="2">
        <f t="shared" si="8"/>
        <v>1.7658039453105293E-3</v>
      </c>
      <c r="BB18" t="s">
        <v>1103</v>
      </c>
      <c r="BC18" t="s">
        <v>2513</v>
      </c>
      <c r="BD18">
        <v>2</v>
      </c>
      <c r="BF18" s="111">
        <v>1</v>
      </c>
      <c r="BG18" s="113">
        <v>31</v>
      </c>
      <c r="BH18" s="117">
        <f t="shared" si="11"/>
        <v>1031</v>
      </c>
      <c r="BJ18" s="5" t="s">
        <v>3185</v>
      </c>
    </row>
    <row r="19" spans="1:62" hidden="1" outlineLevel="1">
      <c r="A19" t="s">
        <v>2944</v>
      </c>
      <c r="B19" t="s">
        <v>2513</v>
      </c>
      <c r="C19" s="1">
        <f t="shared" si="0"/>
        <v>23444</v>
      </c>
      <c r="D19" s="5">
        <f>IF(N19&gt;0, RANK(N19,(N19:P19,Q19:AE19)),0)</f>
        <v>2</v>
      </c>
      <c r="E19" s="5">
        <f>IF(O19&gt;0,RANK(O19,(N19:P19,Q19:AE19)),0)</f>
        <v>1</v>
      </c>
      <c r="F19" s="5">
        <f>IF(P19&gt;0,RANK(P19,(N19:P19,Q19:AE19)),0)</f>
        <v>0</v>
      </c>
      <c r="G19" s="131">
        <f t="shared" si="9"/>
        <v>4770</v>
      </c>
      <c r="H19" s="136">
        <f t="shared" si="10"/>
        <v>0.20346357276915203</v>
      </c>
      <c r="I19" s="2"/>
      <c r="J19" s="2">
        <f t="shared" si="1"/>
        <v>0.39097423647841667</v>
      </c>
      <c r="K19" s="2">
        <f t="shared" si="2"/>
        <v>0.59443780924756873</v>
      </c>
      <c r="L19" s="2">
        <f t="shared" si="3"/>
        <v>0</v>
      </c>
      <c r="M19" s="2">
        <f t="shared" si="4"/>
        <v>1.4587954274014603E-2</v>
      </c>
      <c r="N19" s="63">
        <v>9166</v>
      </c>
      <c r="O19" s="63">
        <v>13936</v>
      </c>
      <c r="P19" s="63"/>
      <c r="Q19" s="63">
        <v>201</v>
      </c>
      <c r="R19" s="63">
        <v>36</v>
      </c>
      <c r="S19" s="63">
        <v>46</v>
      </c>
      <c r="T19" s="63"/>
      <c r="U19" s="63"/>
      <c r="V19" s="63"/>
      <c r="W19" s="63">
        <v>59</v>
      </c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63"/>
      <c r="AK19" s="63"/>
      <c r="AL19" s="63"/>
      <c r="AM19" s="63"/>
      <c r="AN19" s="63"/>
      <c r="AO19" s="63"/>
      <c r="AP19" s="63"/>
      <c r="AQ19" s="63"/>
      <c r="AS19" s="5">
        <f>IF(Q19&gt;0,RANK(Q19,(N19:P19,Q19:AE19)),0)</f>
        <v>3</v>
      </c>
      <c r="AT19" s="5">
        <f>IF(R19&gt;0,RANK(R19,(N19:P19,Q19:AE19)),0)</f>
        <v>6</v>
      </c>
      <c r="AU19" s="5">
        <f>IF(T19&gt;0,RANK(T19,(N19:P19,Q19:AE19)),0)</f>
        <v>0</v>
      </c>
      <c r="AV19" s="5">
        <f>IF(S19&gt;0,RANK(S19,(N19:P19,Q19:AE19)),0)</f>
        <v>5</v>
      </c>
      <c r="AW19" s="2">
        <f t="shared" si="5"/>
        <v>8.5736222487630097E-3</v>
      </c>
      <c r="AX19" s="2">
        <f t="shared" si="6"/>
        <v>1.5355741341068077E-3</v>
      </c>
      <c r="AY19" s="2">
        <f t="shared" si="7"/>
        <v>0</v>
      </c>
      <c r="AZ19" s="2">
        <f t="shared" si="8"/>
        <v>1.9621225046920323E-3</v>
      </c>
      <c r="BB19" t="s">
        <v>2944</v>
      </c>
      <c r="BC19" t="s">
        <v>2513</v>
      </c>
      <c r="BD19">
        <v>4</v>
      </c>
      <c r="BF19" s="111">
        <v>1</v>
      </c>
      <c r="BG19" s="113">
        <v>33</v>
      </c>
      <c r="BH19" s="117">
        <f t="shared" si="11"/>
        <v>1033</v>
      </c>
      <c r="BJ19" s="5" t="s">
        <v>3185</v>
      </c>
    </row>
    <row r="20" spans="1:62" hidden="1" outlineLevel="1">
      <c r="A20" t="s">
        <v>1938</v>
      </c>
      <c r="B20" t="s">
        <v>2513</v>
      </c>
      <c r="C20" s="1">
        <f t="shared" si="0"/>
        <v>7025</v>
      </c>
      <c r="D20" s="5">
        <f>IF(N20&gt;0, RANK(N20,(N20:P20,Q20:AE20)),0)</f>
        <v>1</v>
      </c>
      <c r="E20" s="5">
        <f>IF(O20&gt;0,RANK(O20,(N20:P20,Q20:AE20)),0)</f>
        <v>2</v>
      </c>
      <c r="F20" s="5">
        <f>IF(P20&gt;0,RANK(P20,(N20:P20,Q20:AE20)),0)</f>
        <v>0</v>
      </c>
      <c r="G20" s="131">
        <f t="shared" si="9"/>
        <v>116</v>
      </c>
      <c r="H20" s="136">
        <f t="shared" si="10"/>
        <v>1.6512455516014234E-2</v>
      </c>
      <c r="I20" s="2"/>
      <c r="J20" s="2">
        <f t="shared" si="1"/>
        <v>0.50604982206405691</v>
      </c>
      <c r="K20" s="2">
        <f t="shared" si="2"/>
        <v>0.4895373665480427</v>
      </c>
      <c r="L20" s="2">
        <f t="shared" si="3"/>
        <v>0</v>
      </c>
      <c r="M20" s="2">
        <f t="shared" si="4"/>
        <v>4.412811387900395E-3</v>
      </c>
      <c r="N20" s="63">
        <v>3555</v>
      </c>
      <c r="O20" s="63">
        <v>3439</v>
      </c>
      <c r="P20" s="63"/>
      <c r="Q20" s="63">
        <v>15</v>
      </c>
      <c r="R20" s="63">
        <v>9</v>
      </c>
      <c r="S20" s="63">
        <v>4</v>
      </c>
      <c r="T20" s="63"/>
      <c r="U20" s="63"/>
      <c r="V20" s="63"/>
      <c r="W20" s="63">
        <v>3</v>
      </c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63"/>
      <c r="AL20" s="63"/>
      <c r="AM20" s="63"/>
      <c r="AN20" s="63"/>
      <c r="AO20" s="63"/>
      <c r="AP20" s="63"/>
      <c r="AQ20" s="63"/>
      <c r="AS20" s="5">
        <f>IF(Q20&gt;0,RANK(Q20,(N20:P20,Q20:AE20)),0)</f>
        <v>3</v>
      </c>
      <c r="AT20" s="5">
        <f>IF(R20&gt;0,RANK(R20,(N20:P20,Q20:AE20)),0)</f>
        <v>4</v>
      </c>
      <c r="AU20" s="5">
        <f>IF(T20&gt;0,RANK(T20,(N20:P20,Q20:AE20)),0)</f>
        <v>0</v>
      </c>
      <c r="AV20" s="5">
        <f>IF(S20&gt;0,RANK(S20,(N20:P20,Q20:AE20)),0)</f>
        <v>5</v>
      </c>
      <c r="AW20" s="2">
        <f t="shared" si="5"/>
        <v>2.1352313167259788E-3</v>
      </c>
      <c r="AX20" s="2">
        <f t="shared" si="6"/>
        <v>1.2811387900355871E-3</v>
      </c>
      <c r="AY20" s="2">
        <f t="shared" si="7"/>
        <v>0</v>
      </c>
      <c r="AZ20" s="2">
        <f t="shared" si="8"/>
        <v>5.6939501779359428E-4</v>
      </c>
      <c r="BB20" t="s">
        <v>1938</v>
      </c>
      <c r="BC20" t="s">
        <v>2513</v>
      </c>
      <c r="BD20">
        <v>2</v>
      </c>
      <c r="BF20" s="111">
        <v>1</v>
      </c>
      <c r="BG20" s="113">
        <v>35</v>
      </c>
      <c r="BH20" s="117">
        <f t="shared" si="11"/>
        <v>1035</v>
      </c>
      <c r="BJ20" s="5" t="s">
        <v>3185</v>
      </c>
    </row>
    <row r="21" spans="1:62" hidden="1" outlineLevel="1">
      <c r="A21" t="s">
        <v>2102</v>
      </c>
      <c r="B21" t="s">
        <v>2513</v>
      </c>
      <c r="C21" s="1">
        <f t="shared" si="0"/>
        <v>5282</v>
      </c>
      <c r="D21" s="5">
        <f>IF(N21&gt;0, RANK(N21,(N21:P21,Q21:AE21)),0)</f>
        <v>2</v>
      </c>
      <c r="E21" s="5">
        <f>IF(O21&gt;0,RANK(O21,(N21:P21,Q21:AE21)),0)</f>
        <v>1</v>
      </c>
      <c r="F21" s="5">
        <f>IF(P21&gt;0,RANK(P21,(N21:P21,Q21:AE21)),0)</f>
        <v>0</v>
      </c>
      <c r="G21" s="131">
        <f t="shared" si="9"/>
        <v>858</v>
      </c>
      <c r="H21" s="136">
        <f t="shared" si="10"/>
        <v>0.16243847027641045</v>
      </c>
      <c r="I21" s="2"/>
      <c r="J21" s="2">
        <f t="shared" si="1"/>
        <v>0.41480499810677773</v>
      </c>
      <c r="K21" s="2">
        <f t="shared" si="2"/>
        <v>0.57724346838318819</v>
      </c>
      <c r="L21" s="2">
        <f t="shared" si="3"/>
        <v>0</v>
      </c>
      <c r="M21" s="2">
        <f t="shared" si="4"/>
        <v>7.9515335100340812E-3</v>
      </c>
      <c r="N21" s="63">
        <v>2191</v>
      </c>
      <c r="O21" s="63">
        <v>3049</v>
      </c>
      <c r="P21" s="63"/>
      <c r="Q21" s="63">
        <v>19</v>
      </c>
      <c r="R21" s="63">
        <v>8</v>
      </c>
      <c r="S21" s="63">
        <v>2</v>
      </c>
      <c r="T21" s="63"/>
      <c r="U21" s="63"/>
      <c r="V21" s="63"/>
      <c r="W21" s="63">
        <v>13</v>
      </c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63"/>
      <c r="AL21" s="63"/>
      <c r="AM21" s="63"/>
      <c r="AN21" s="63"/>
      <c r="AO21" s="63"/>
      <c r="AP21" s="63"/>
      <c r="AQ21" s="63"/>
      <c r="AS21" s="5">
        <f>IF(Q21&gt;0,RANK(Q21,(N21:P21,Q21:AE21)),0)</f>
        <v>3</v>
      </c>
      <c r="AT21" s="5">
        <f>IF(R21&gt;0,RANK(R21,(N21:P21,Q21:AE21)),0)</f>
        <v>5</v>
      </c>
      <c r="AU21" s="5">
        <f>IF(T21&gt;0,RANK(T21,(N21:P21,Q21:AE21)),0)</f>
        <v>0</v>
      </c>
      <c r="AV21" s="5">
        <f>IF(S21&gt;0,RANK(S21,(N21:P21,Q21:AE21)),0)</f>
        <v>6</v>
      </c>
      <c r="AW21" s="2">
        <f t="shared" si="5"/>
        <v>3.5971223021582736E-3</v>
      </c>
      <c r="AX21" s="2">
        <f t="shared" si="6"/>
        <v>1.5145778114350624E-3</v>
      </c>
      <c r="AY21" s="2">
        <f t="shared" si="7"/>
        <v>0</v>
      </c>
      <c r="AZ21" s="2">
        <f t="shared" si="8"/>
        <v>3.786444528587656E-4</v>
      </c>
      <c r="BB21" t="s">
        <v>2102</v>
      </c>
      <c r="BC21" t="s">
        <v>2513</v>
      </c>
      <c r="BD21">
        <v>6</v>
      </c>
      <c r="BF21" s="111">
        <v>1</v>
      </c>
      <c r="BG21" s="113">
        <v>37</v>
      </c>
      <c r="BH21" s="117">
        <f t="shared" si="11"/>
        <v>1037</v>
      </c>
      <c r="BJ21" s="5" t="s">
        <v>3185</v>
      </c>
    </row>
    <row r="22" spans="1:62" hidden="1" outlineLevel="1">
      <c r="A22" t="s">
        <v>1524</v>
      </c>
      <c r="B22" t="s">
        <v>2513</v>
      </c>
      <c r="C22" s="1">
        <f t="shared" si="0"/>
        <v>15439</v>
      </c>
      <c r="D22" s="5">
        <f>IF(N22&gt;0, RANK(N22,(N22:P22,Q22:AE22)),0)</f>
        <v>2</v>
      </c>
      <c r="E22" s="5">
        <f>IF(O22&gt;0,RANK(O22,(N22:P22,Q22:AE22)),0)</f>
        <v>1</v>
      </c>
      <c r="F22" s="5">
        <f>IF(P22&gt;0,RANK(P22,(N22:P22,Q22:AE22)),0)</f>
        <v>0</v>
      </c>
      <c r="G22" s="131">
        <f t="shared" si="9"/>
        <v>8995</v>
      </c>
      <c r="H22" s="136">
        <f t="shared" si="10"/>
        <v>0.58261545436880624</v>
      </c>
      <c r="I22" s="2"/>
      <c r="J22" s="2">
        <f t="shared" si="1"/>
        <v>0.20454692661441803</v>
      </c>
      <c r="K22" s="2">
        <f t="shared" si="2"/>
        <v>0.78716238098322433</v>
      </c>
      <c r="L22" s="2">
        <f t="shared" si="3"/>
        <v>0</v>
      </c>
      <c r="M22" s="2">
        <f t="shared" si="4"/>
        <v>8.2906924023576911E-3</v>
      </c>
      <c r="N22" s="63">
        <v>3158</v>
      </c>
      <c r="O22" s="63">
        <v>12153</v>
      </c>
      <c r="P22" s="63"/>
      <c r="Q22" s="63">
        <v>66</v>
      </c>
      <c r="R22" s="63">
        <v>20</v>
      </c>
      <c r="S22" s="63">
        <v>26</v>
      </c>
      <c r="T22" s="63"/>
      <c r="U22" s="63"/>
      <c r="V22" s="63"/>
      <c r="W22" s="63">
        <v>16</v>
      </c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63"/>
      <c r="AL22" s="63"/>
      <c r="AM22" s="63"/>
      <c r="AN22" s="63"/>
      <c r="AO22" s="63"/>
      <c r="AP22" s="63"/>
      <c r="AQ22" s="63"/>
      <c r="AS22" s="5">
        <f>IF(Q22&gt;0,RANK(Q22,(N22:P22,Q22:AE22)),0)</f>
        <v>3</v>
      </c>
      <c r="AT22" s="5">
        <f>IF(R22&gt;0,RANK(R22,(N22:P22,Q22:AE22)),0)</f>
        <v>5</v>
      </c>
      <c r="AU22" s="5">
        <f>IF(T22&gt;0,RANK(T22,(N22:P22,Q22:AE22)),0)</f>
        <v>0</v>
      </c>
      <c r="AV22" s="5">
        <f>IF(S22&gt;0,RANK(S22,(N22:P22,Q22:AE22)),0)</f>
        <v>4</v>
      </c>
      <c r="AW22" s="2">
        <f t="shared" si="5"/>
        <v>4.2748882699656715E-3</v>
      </c>
      <c r="AX22" s="2">
        <f t="shared" si="6"/>
        <v>1.2954206878683853E-3</v>
      </c>
      <c r="AY22" s="2">
        <f t="shared" si="7"/>
        <v>0</v>
      </c>
      <c r="AZ22" s="2">
        <f t="shared" si="8"/>
        <v>1.6840468942289008E-3</v>
      </c>
      <c r="BB22" t="s">
        <v>1524</v>
      </c>
      <c r="BC22" t="s">
        <v>2513</v>
      </c>
      <c r="BD22">
        <v>2</v>
      </c>
      <c r="BF22" s="111">
        <v>1</v>
      </c>
      <c r="BG22" s="113">
        <v>39</v>
      </c>
      <c r="BH22" s="117">
        <f t="shared" si="11"/>
        <v>1039</v>
      </c>
      <c r="BJ22" s="5" t="s">
        <v>3185</v>
      </c>
    </row>
    <row r="23" spans="1:62" hidden="1" outlineLevel="1">
      <c r="A23" t="s">
        <v>950</v>
      </c>
      <c r="B23" t="s">
        <v>2513</v>
      </c>
      <c r="C23" s="1">
        <f t="shared" si="0"/>
        <v>6424</v>
      </c>
      <c r="D23" s="5">
        <f>IF(N23&gt;0, RANK(N23,(N23:P23,Q23:AE23)),0)</f>
        <v>2</v>
      </c>
      <c r="E23" s="5">
        <f>IF(O23&gt;0,RANK(O23,(N23:P23,Q23:AE23)),0)</f>
        <v>1</v>
      </c>
      <c r="F23" s="5">
        <f>IF(P23&gt;0,RANK(P23,(N23:P23,Q23:AE23)),0)</f>
        <v>0</v>
      </c>
      <c r="G23" s="131">
        <f t="shared" si="9"/>
        <v>2281</v>
      </c>
      <c r="H23" s="136">
        <f t="shared" si="10"/>
        <v>0.35507471980074717</v>
      </c>
      <c r="I23" s="2"/>
      <c r="J23" s="2">
        <f t="shared" si="1"/>
        <v>0.31911581569115816</v>
      </c>
      <c r="K23" s="2">
        <f t="shared" si="2"/>
        <v>0.67419053549190533</v>
      </c>
      <c r="L23" s="2">
        <f t="shared" si="3"/>
        <v>0</v>
      </c>
      <c r="M23" s="2">
        <f t="shared" si="4"/>
        <v>6.6936488169364594E-3</v>
      </c>
      <c r="N23" s="63">
        <v>2050</v>
      </c>
      <c r="O23" s="63">
        <v>4331</v>
      </c>
      <c r="P23" s="63"/>
      <c r="Q23" s="63">
        <v>21</v>
      </c>
      <c r="R23" s="63">
        <v>8</v>
      </c>
      <c r="S23" s="63">
        <v>8</v>
      </c>
      <c r="T23" s="63"/>
      <c r="U23" s="63"/>
      <c r="V23" s="63"/>
      <c r="W23" s="63">
        <v>6</v>
      </c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S23" s="5">
        <f>IF(Q23&gt;0,RANK(Q23,(N23:P23,Q23:AE23)),0)</f>
        <v>3</v>
      </c>
      <c r="AT23" s="5">
        <f>IF(R23&gt;0,RANK(R23,(N23:P23,Q23:AE23)),0)</f>
        <v>4</v>
      </c>
      <c r="AU23" s="5">
        <f>IF(T23&gt;0,RANK(T23,(N23:P23,Q23:AE23)),0)</f>
        <v>0</v>
      </c>
      <c r="AV23" s="5">
        <f>IF(S23&gt;0,RANK(S23,(N23:P23,Q23:AE23)),0)</f>
        <v>4</v>
      </c>
      <c r="AW23" s="2">
        <f t="shared" si="5"/>
        <v>3.2689912826899129E-3</v>
      </c>
      <c r="AX23" s="2">
        <f t="shared" si="6"/>
        <v>1.2453300124533001E-3</v>
      </c>
      <c r="AY23" s="2">
        <f t="shared" si="7"/>
        <v>0</v>
      </c>
      <c r="AZ23" s="2">
        <f t="shared" si="8"/>
        <v>1.2453300124533001E-3</v>
      </c>
      <c r="BB23" t="s">
        <v>950</v>
      </c>
      <c r="BC23" t="s">
        <v>2513</v>
      </c>
      <c r="BD23">
        <v>2</v>
      </c>
      <c r="BF23" s="111">
        <v>1</v>
      </c>
      <c r="BG23" s="113">
        <v>41</v>
      </c>
      <c r="BH23" s="117">
        <f t="shared" si="11"/>
        <v>1041</v>
      </c>
      <c r="BJ23" s="5" t="s">
        <v>3185</v>
      </c>
    </row>
    <row r="24" spans="1:62" hidden="1" outlineLevel="1">
      <c r="A24" t="s">
        <v>1487</v>
      </c>
      <c r="B24" t="s">
        <v>2513</v>
      </c>
      <c r="C24" s="1">
        <f t="shared" si="0"/>
        <v>34555</v>
      </c>
      <c r="D24" s="5">
        <f>IF(N24&gt;0, RANK(N24,(N24:P24,Q24:AE24)),0)</f>
        <v>2</v>
      </c>
      <c r="E24" s="5">
        <f>IF(O24&gt;0,RANK(O24,(N24:P24,Q24:AE24)),0)</f>
        <v>1</v>
      </c>
      <c r="F24" s="5">
        <f>IF(P24&gt;0,RANK(P24,(N24:P24,Q24:AE24)),0)</f>
        <v>0</v>
      </c>
      <c r="G24" s="131">
        <f t="shared" si="9"/>
        <v>23947</v>
      </c>
      <c r="H24" s="136">
        <f t="shared" si="10"/>
        <v>0.69301114165822597</v>
      </c>
      <c r="I24" s="2"/>
      <c r="J24" s="2">
        <f t="shared" si="1"/>
        <v>0.14620170742294891</v>
      </c>
      <c r="K24" s="2">
        <f t="shared" si="2"/>
        <v>0.83921284908117488</v>
      </c>
      <c r="L24" s="2">
        <f t="shared" si="3"/>
        <v>0</v>
      </c>
      <c r="M24" s="2">
        <f t="shared" si="4"/>
        <v>1.4585443495876205E-2</v>
      </c>
      <c r="N24" s="63">
        <v>5052</v>
      </c>
      <c r="O24" s="63">
        <v>28999</v>
      </c>
      <c r="P24" s="63"/>
      <c r="Q24" s="63">
        <v>223</v>
      </c>
      <c r="R24" s="63">
        <v>89</v>
      </c>
      <c r="S24" s="63">
        <v>94</v>
      </c>
      <c r="T24" s="63"/>
      <c r="U24" s="63"/>
      <c r="V24" s="63"/>
      <c r="W24" s="63">
        <v>98</v>
      </c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S24" s="5">
        <f>IF(Q24&gt;0,RANK(Q24,(N24:P24,Q24:AE24)),0)</f>
        <v>3</v>
      </c>
      <c r="AT24" s="5">
        <f>IF(R24&gt;0,RANK(R24,(N24:P24,Q24:AE24)),0)</f>
        <v>6</v>
      </c>
      <c r="AU24" s="5">
        <f>IF(T24&gt;0,RANK(T24,(N24:P24,Q24:AE24)),0)</f>
        <v>0</v>
      </c>
      <c r="AV24" s="5">
        <f>IF(S24&gt;0,RANK(S24,(N24:P24,Q24:AE24)),0)</f>
        <v>5</v>
      </c>
      <c r="AW24" s="2">
        <f t="shared" si="5"/>
        <v>6.4534799594848794E-3</v>
      </c>
      <c r="AX24" s="2">
        <f t="shared" si="6"/>
        <v>2.5756041093908263E-3</v>
      </c>
      <c r="AY24" s="2">
        <f t="shared" si="7"/>
        <v>0</v>
      </c>
      <c r="AZ24" s="2">
        <f t="shared" si="8"/>
        <v>2.7203009694689627E-3</v>
      </c>
      <c r="BB24" t="s">
        <v>1487</v>
      </c>
      <c r="BC24" t="s">
        <v>2513</v>
      </c>
      <c r="BD24">
        <v>4</v>
      </c>
      <c r="BF24" s="111">
        <v>1</v>
      </c>
      <c r="BG24" s="113">
        <v>43</v>
      </c>
      <c r="BH24" s="117">
        <f t="shared" si="11"/>
        <v>1043</v>
      </c>
      <c r="BJ24" s="5" t="s">
        <v>3185</v>
      </c>
    </row>
    <row r="25" spans="1:62" hidden="1" outlineLevel="1">
      <c r="A25" t="s">
        <v>1637</v>
      </c>
      <c r="B25" t="s">
        <v>2513</v>
      </c>
      <c r="C25" s="1">
        <f t="shared" si="0"/>
        <v>18601</v>
      </c>
      <c r="D25" s="5">
        <f>IF(N25&gt;0, RANK(N25,(N25:P25,Q25:AE25)),0)</f>
        <v>2</v>
      </c>
      <c r="E25" s="5">
        <f>IF(O25&gt;0,RANK(O25,(N25:P25,Q25:AE25)),0)</f>
        <v>1</v>
      </c>
      <c r="F25" s="5">
        <f>IF(P25&gt;0,RANK(P25,(N25:P25,Q25:AE25)),0)</f>
        <v>0</v>
      </c>
      <c r="G25" s="131">
        <f t="shared" si="9"/>
        <v>7822</v>
      </c>
      <c r="H25" s="136">
        <f t="shared" si="10"/>
        <v>0.42051502607386698</v>
      </c>
      <c r="I25" s="2"/>
      <c r="J25" s="2">
        <f t="shared" si="1"/>
        <v>0.28417826998548468</v>
      </c>
      <c r="K25" s="2">
        <f t="shared" si="2"/>
        <v>0.7046932960593516</v>
      </c>
      <c r="L25" s="2">
        <f t="shared" si="3"/>
        <v>0</v>
      </c>
      <c r="M25" s="2">
        <f t="shared" si="4"/>
        <v>1.1128433955163719E-2</v>
      </c>
      <c r="N25" s="63">
        <v>5286</v>
      </c>
      <c r="O25" s="63">
        <v>13108</v>
      </c>
      <c r="P25" s="63"/>
      <c r="Q25" s="63">
        <v>101</v>
      </c>
      <c r="R25" s="63">
        <v>27</v>
      </c>
      <c r="S25" s="63">
        <v>35</v>
      </c>
      <c r="T25" s="63"/>
      <c r="U25" s="63"/>
      <c r="V25" s="63"/>
      <c r="W25" s="63">
        <v>44</v>
      </c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S25" s="5">
        <f>IF(Q25&gt;0,RANK(Q25,(N25:P25,Q25:AE25)),0)</f>
        <v>3</v>
      </c>
      <c r="AT25" s="5">
        <f>IF(R25&gt;0,RANK(R25,(N25:P25,Q25:AE25)),0)</f>
        <v>6</v>
      </c>
      <c r="AU25" s="5">
        <f>IF(T25&gt;0,RANK(T25,(N25:P25,Q25:AE25)),0)</f>
        <v>0</v>
      </c>
      <c r="AV25" s="5">
        <f>IF(S25&gt;0,RANK(S25,(N25:P25,Q25:AE25)),0)</f>
        <v>5</v>
      </c>
      <c r="AW25" s="2">
        <f t="shared" si="5"/>
        <v>5.4298156013117575E-3</v>
      </c>
      <c r="AX25" s="2">
        <f t="shared" si="6"/>
        <v>1.4515348637170044E-3</v>
      </c>
      <c r="AY25" s="2">
        <f t="shared" si="7"/>
        <v>0</v>
      </c>
      <c r="AZ25" s="2">
        <f t="shared" si="8"/>
        <v>1.8816192677813021E-3</v>
      </c>
      <c r="BB25" t="s">
        <v>1637</v>
      </c>
      <c r="BC25" t="s">
        <v>2513</v>
      </c>
      <c r="BD25">
        <v>2</v>
      </c>
      <c r="BF25" s="111">
        <v>1</v>
      </c>
      <c r="BG25" s="113">
        <v>45</v>
      </c>
      <c r="BH25" s="117">
        <f t="shared" si="11"/>
        <v>1045</v>
      </c>
      <c r="BJ25" s="5" t="s">
        <v>3185</v>
      </c>
    </row>
    <row r="26" spans="1:62" hidden="1" outlineLevel="1">
      <c r="A26" t="s">
        <v>1094</v>
      </c>
      <c r="B26" t="s">
        <v>2513</v>
      </c>
      <c r="C26" s="1">
        <f t="shared" si="0"/>
        <v>20964</v>
      </c>
      <c r="D26" s="5">
        <f>IF(N26&gt;0, RANK(N26,(N26:P26,Q26:AE26)),0)</f>
        <v>1</v>
      </c>
      <c r="E26" s="5">
        <f>IF(O26&gt;0,RANK(O26,(N26:P26,Q26:AE26)),0)</f>
        <v>2</v>
      </c>
      <c r="F26" s="5">
        <f>IF(P26&gt;0,RANK(P26,(N26:P26,Q26:AE26)),0)</f>
        <v>0</v>
      </c>
      <c r="G26" s="131">
        <f t="shared" si="9"/>
        <v>8324</v>
      </c>
      <c r="H26" s="136">
        <f t="shared" si="10"/>
        <v>0.39706162946002671</v>
      </c>
      <c r="I26" s="2"/>
      <c r="J26" s="2">
        <f t="shared" si="1"/>
        <v>0.69700438847548174</v>
      </c>
      <c r="K26" s="2">
        <f t="shared" si="2"/>
        <v>0.29994275901545508</v>
      </c>
      <c r="L26" s="2">
        <f t="shared" si="3"/>
        <v>0</v>
      </c>
      <c r="M26" s="2">
        <f t="shared" si="4"/>
        <v>3.0528525090631753E-3</v>
      </c>
      <c r="N26" s="63">
        <v>14612</v>
      </c>
      <c r="O26" s="63">
        <v>6288</v>
      </c>
      <c r="P26" s="63"/>
      <c r="Q26" s="63">
        <v>34</v>
      </c>
      <c r="R26" s="63">
        <v>10</v>
      </c>
      <c r="S26" s="63">
        <v>9</v>
      </c>
      <c r="T26" s="63"/>
      <c r="U26" s="63"/>
      <c r="V26" s="63"/>
      <c r="W26" s="63">
        <v>11</v>
      </c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S26" s="5">
        <f>IF(Q26&gt;0,RANK(Q26,(N26:P26,Q26:AE26)),0)</f>
        <v>3</v>
      </c>
      <c r="AT26" s="5">
        <f>IF(R26&gt;0,RANK(R26,(N26:P26,Q26:AE26)),0)</f>
        <v>5</v>
      </c>
      <c r="AU26" s="5">
        <f>IF(T26&gt;0,RANK(T26,(N26:P26,Q26:AE26)),0)</f>
        <v>0</v>
      </c>
      <c r="AV26" s="5">
        <f>IF(S26&gt;0,RANK(S26,(N26:P26,Q26:AE26)),0)</f>
        <v>6</v>
      </c>
      <c r="AW26" s="2">
        <f t="shared" si="5"/>
        <v>1.6218278954398015E-3</v>
      </c>
      <c r="AX26" s="2">
        <f t="shared" si="6"/>
        <v>4.770082045411181E-4</v>
      </c>
      <c r="AY26" s="2">
        <f t="shared" si="7"/>
        <v>0</v>
      </c>
      <c r="AZ26" s="2">
        <f t="shared" si="8"/>
        <v>4.2930738408700631E-4</v>
      </c>
      <c r="BB26" t="s">
        <v>1094</v>
      </c>
      <c r="BC26" t="s">
        <v>2513</v>
      </c>
      <c r="BD26">
        <v>7</v>
      </c>
      <c r="BF26" s="111">
        <v>1</v>
      </c>
      <c r="BG26" s="113">
        <v>47</v>
      </c>
      <c r="BH26" s="117">
        <f t="shared" si="11"/>
        <v>1047</v>
      </c>
      <c r="BJ26" s="5" t="s">
        <v>3185</v>
      </c>
    </row>
    <row r="27" spans="1:62" hidden="1" outlineLevel="1">
      <c r="A27" t="s">
        <v>1095</v>
      </c>
      <c r="B27" t="s">
        <v>2513</v>
      </c>
      <c r="C27" s="1">
        <f t="shared" si="0"/>
        <v>23950</v>
      </c>
      <c r="D27" s="5">
        <f>IF(N27&gt;0, RANK(N27,(N27:P27,Q27:AE27)),0)</f>
        <v>2</v>
      </c>
      <c r="E27" s="5">
        <f>IF(O27&gt;0,RANK(O27,(N27:P27,Q27:AE27)),0)</f>
        <v>1</v>
      </c>
      <c r="F27" s="5">
        <f>IF(P27&gt;0,RANK(P27,(N27:P27,Q27:AE27)),0)</f>
        <v>0</v>
      </c>
      <c r="G27" s="131">
        <f t="shared" si="9"/>
        <v>13092</v>
      </c>
      <c r="H27" s="136">
        <f t="shared" si="10"/>
        <v>0.5466388308977036</v>
      </c>
      <c r="I27" s="2"/>
      <c r="J27" s="2">
        <f t="shared" si="1"/>
        <v>0.21874739039665972</v>
      </c>
      <c r="K27" s="2">
        <f t="shared" si="2"/>
        <v>0.76538622129436329</v>
      </c>
      <c r="L27" s="2">
        <f t="shared" si="3"/>
        <v>0</v>
      </c>
      <c r="M27" s="2">
        <f t="shared" si="4"/>
        <v>1.586638830897702E-2</v>
      </c>
      <c r="N27" s="63">
        <v>5239</v>
      </c>
      <c r="O27" s="63">
        <v>18331</v>
      </c>
      <c r="P27" s="63"/>
      <c r="Q27" s="63">
        <v>161</v>
      </c>
      <c r="R27" s="63">
        <v>63</v>
      </c>
      <c r="S27" s="63">
        <v>69</v>
      </c>
      <c r="T27" s="63"/>
      <c r="U27" s="63"/>
      <c r="V27" s="63"/>
      <c r="W27" s="63">
        <v>87</v>
      </c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S27" s="5">
        <f>IF(Q27&gt;0,RANK(Q27,(N27:P27,Q27:AE27)),0)</f>
        <v>3</v>
      </c>
      <c r="AT27" s="5">
        <f>IF(R27&gt;0,RANK(R27,(N27:P27,Q27:AE27)),0)</f>
        <v>6</v>
      </c>
      <c r="AU27" s="5">
        <f>IF(T27&gt;0,RANK(T27,(N27:P27,Q27:AE27)),0)</f>
        <v>0</v>
      </c>
      <c r="AV27" s="5">
        <f>IF(S27&gt;0,RANK(S27,(N27:P27,Q27:AE27)),0)</f>
        <v>5</v>
      </c>
      <c r="AW27" s="2">
        <f t="shared" si="5"/>
        <v>6.7223382045929021E-3</v>
      </c>
      <c r="AX27" s="2">
        <f t="shared" si="6"/>
        <v>2.6304801670146137E-3</v>
      </c>
      <c r="AY27" s="2">
        <f t="shared" si="7"/>
        <v>0</v>
      </c>
      <c r="AZ27" s="2">
        <f t="shared" si="8"/>
        <v>2.8810020876826724E-3</v>
      </c>
      <c r="BB27" t="s">
        <v>1095</v>
      </c>
      <c r="BC27" t="s">
        <v>2513</v>
      </c>
      <c r="BD27">
        <v>4</v>
      </c>
      <c r="BF27" s="111">
        <v>1</v>
      </c>
      <c r="BG27" s="113">
        <v>49</v>
      </c>
      <c r="BH27" s="117">
        <f t="shared" si="11"/>
        <v>1049</v>
      </c>
      <c r="BJ27" s="5" t="s">
        <v>3185</v>
      </c>
    </row>
    <row r="28" spans="1:62" hidden="1" outlineLevel="1">
      <c r="A28" t="s">
        <v>750</v>
      </c>
      <c r="B28" t="s">
        <v>2513</v>
      </c>
      <c r="C28" s="1">
        <f t="shared" si="0"/>
        <v>35546</v>
      </c>
      <c r="D28" s="5">
        <f>IF(N28&gt;0, RANK(N28,(N28:P28,Q28:AE28)),0)</f>
        <v>2</v>
      </c>
      <c r="E28" s="5">
        <f>IF(O28&gt;0,RANK(O28,(N28:P28,Q28:AE28)),0)</f>
        <v>1</v>
      </c>
      <c r="F28" s="5">
        <f>IF(P28&gt;0,RANK(P28,(N28:P28,Q28:AE28)),0)</f>
        <v>0</v>
      </c>
      <c r="G28" s="131">
        <f t="shared" si="9"/>
        <v>17299</v>
      </c>
      <c r="H28" s="136">
        <f t="shared" si="10"/>
        <v>0.48666516626343331</v>
      </c>
      <c r="I28" s="2"/>
      <c r="J28" s="2">
        <f t="shared" si="1"/>
        <v>0.2518989478422326</v>
      </c>
      <c r="K28" s="2">
        <f t="shared" si="2"/>
        <v>0.73856411410566591</v>
      </c>
      <c r="L28" s="2">
        <f t="shared" si="3"/>
        <v>0</v>
      </c>
      <c r="M28" s="2">
        <f t="shared" si="4"/>
        <v>9.5369380521014291E-3</v>
      </c>
      <c r="N28" s="63">
        <v>8954</v>
      </c>
      <c r="O28" s="63">
        <v>26253</v>
      </c>
      <c r="P28" s="63"/>
      <c r="Q28" s="63">
        <v>191</v>
      </c>
      <c r="R28" s="63">
        <v>34</v>
      </c>
      <c r="S28" s="63">
        <v>53</v>
      </c>
      <c r="T28" s="63"/>
      <c r="U28" s="63"/>
      <c r="V28" s="63"/>
      <c r="W28" s="63">
        <v>61</v>
      </c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S28" s="5">
        <f>IF(Q28&gt;0,RANK(Q28,(N28:P28,Q28:AE28)),0)</f>
        <v>3</v>
      </c>
      <c r="AT28" s="5">
        <f>IF(R28&gt;0,RANK(R28,(N28:P28,Q28:AE28)),0)</f>
        <v>6</v>
      </c>
      <c r="AU28" s="5">
        <f>IF(T28&gt;0,RANK(T28,(N28:P28,Q28:AE28)),0)</f>
        <v>0</v>
      </c>
      <c r="AV28" s="5">
        <f>IF(S28&gt;0,RANK(S28,(N28:P28,Q28:AE28)),0)</f>
        <v>5</v>
      </c>
      <c r="AW28" s="2">
        <f t="shared" si="5"/>
        <v>5.373319079502616E-3</v>
      </c>
      <c r="AX28" s="2">
        <f t="shared" si="6"/>
        <v>9.5650706127271704E-4</v>
      </c>
      <c r="AY28" s="2">
        <f t="shared" si="7"/>
        <v>0</v>
      </c>
      <c r="AZ28" s="2">
        <f t="shared" si="8"/>
        <v>1.4910257131604118E-3</v>
      </c>
      <c r="BB28" t="s">
        <v>750</v>
      </c>
      <c r="BC28" t="s">
        <v>2513</v>
      </c>
      <c r="BD28">
        <v>2</v>
      </c>
      <c r="BF28" s="111">
        <v>1</v>
      </c>
      <c r="BG28" s="113">
        <v>51</v>
      </c>
      <c r="BH28" s="117">
        <f t="shared" si="11"/>
        <v>1051</v>
      </c>
      <c r="BJ28" s="5" t="s">
        <v>3185</v>
      </c>
    </row>
    <row r="29" spans="1:62" hidden="1" outlineLevel="1">
      <c r="A29" t="s">
        <v>758</v>
      </c>
      <c r="B29" t="s">
        <v>2513</v>
      </c>
      <c r="C29" s="1">
        <f t="shared" si="0"/>
        <v>14894</v>
      </c>
      <c r="D29" s="5">
        <f>IF(N29&gt;0, RANK(N29,(N29:P29,Q29:AE29)),0)</f>
        <v>2</v>
      </c>
      <c r="E29" s="5">
        <f>IF(O29&gt;0,RANK(O29,(N29:P29,Q29:AE29)),0)</f>
        <v>1</v>
      </c>
      <c r="F29" s="5">
        <f>IF(P29&gt;0,RANK(P29,(N29:P29,Q29:AE29)),0)</f>
        <v>0</v>
      </c>
      <c r="G29" s="131">
        <f t="shared" si="9"/>
        <v>3798</v>
      </c>
      <c r="H29" s="136">
        <f t="shared" si="10"/>
        <v>0.25500201423391972</v>
      </c>
      <c r="I29" s="2"/>
      <c r="J29" s="2">
        <f t="shared" si="1"/>
        <v>0.3685376661742984</v>
      </c>
      <c r="K29" s="2">
        <f t="shared" si="2"/>
        <v>0.62353968040821806</v>
      </c>
      <c r="L29" s="2">
        <f t="shared" si="3"/>
        <v>0</v>
      </c>
      <c r="M29" s="2">
        <f t="shared" si="4"/>
        <v>7.9226534174835495E-3</v>
      </c>
      <c r="N29" s="63">
        <v>5489</v>
      </c>
      <c r="O29" s="63">
        <v>9287</v>
      </c>
      <c r="P29" s="63"/>
      <c r="Q29" s="63">
        <v>55</v>
      </c>
      <c r="R29" s="63">
        <v>18</v>
      </c>
      <c r="S29" s="63">
        <v>20</v>
      </c>
      <c r="T29" s="63"/>
      <c r="U29" s="63"/>
      <c r="V29" s="63"/>
      <c r="W29" s="63">
        <v>25</v>
      </c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S29" s="5">
        <f>IF(Q29&gt;0,RANK(Q29,(N29:P29,Q29:AE29)),0)</f>
        <v>3</v>
      </c>
      <c r="AT29" s="5">
        <f>IF(R29&gt;0,RANK(R29,(N29:P29,Q29:AE29)),0)</f>
        <v>6</v>
      </c>
      <c r="AU29" s="5">
        <f>IF(T29&gt;0,RANK(T29,(N29:P29,Q29:AE29)),0)</f>
        <v>0</v>
      </c>
      <c r="AV29" s="5">
        <f>IF(S29&gt;0,RANK(S29,(N29:P29,Q29:AE29)),0)</f>
        <v>5</v>
      </c>
      <c r="AW29" s="2">
        <f t="shared" si="5"/>
        <v>3.692762186115214E-3</v>
      </c>
      <c r="AX29" s="2">
        <f t="shared" si="6"/>
        <v>1.2085403518195246E-3</v>
      </c>
      <c r="AY29" s="2">
        <f t="shared" si="7"/>
        <v>0</v>
      </c>
      <c r="AZ29" s="2">
        <f t="shared" si="8"/>
        <v>1.3428226131328052E-3</v>
      </c>
      <c r="BB29" t="s">
        <v>758</v>
      </c>
      <c r="BC29" t="s">
        <v>2513</v>
      </c>
      <c r="BD29">
        <v>1</v>
      </c>
      <c r="BF29" s="111">
        <v>1</v>
      </c>
      <c r="BG29" s="113">
        <v>53</v>
      </c>
      <c r="BH29" s="117">
        <f t="shared" si="11"/>
        <v>1053</v>
      </c>
      <c r="BJ29" s="5" t="s">
        <v>3185</v>
      </c>
    </row>
    <row r="30" spans="1:62" hidden="1" outlineLevel="1">
      <c r="A30" t="s">
        <v>349</v>
      </c>
      <c r="B30" t="s">
        <v>2513</v>
      </c>
      <c r="C30" s="1">
        <f t="shared" si="0"/>
        <v>42624</v>
      </c>
      <c r="D30" s="5">
        <f>IF(N30&gt;0, RANK(N30,(N30:P30,Q30:AE30)),0)</f>
        <v>2</v>
      </c>
      <c r="E30" s="5">
        <f>IF(O30&gt;0,RANK(O30,(N30:P30,Q30:AE30)),0)</f>
        <v>1</v>
      </c>
      <c r="F30" s="5">
        <f>IF(P30&gt;0,RANK(P30,(N30:P30,Q30:AE30)),0)</f>
        <v>0</v>
      </c>
      <c r="G30" s="131">
        <f t="shared" si="9"/>
        <v>16327</v>
      </c>
      <c r="H30" s="136">
        <f t="shared" si="10"/>
        <v>0.38304710960960964</v>
      </c>
      <c r="I30" s="2"/>
      <c r="J30" s="2">
        <f t="shared" si="1"/>
        <v>0.30037068318318316</v>
      </c>
      <c r="K30" s="2">
        <f t="shared" si="2"/>
        <v>0.6834177927927928</v>
      </c>
      <c r="L30" s="2">
        <f t="shared" si="3"/>
        <v>0</v>
      </c>
      <c r="M30" s="2">
        <f t="shared" si="4"/>
        <v>1.6211524024024038E-2</v>
      </c>
      <c r="N30" s="63">
        <v>12803</v>
      </c>
      <c r="O30" s="63">
        <v>29130</v>
      </c>
      <c r="P30" s="63"/>
      <c r="Q30" s="63">
        <v>395</v>
      </c>
      <c r="R30" s="63">
        <v>100</v>
      </c>
      <c r="S30" s="63">
        <v>102</v>
      </c>
      <c r="T30" s="63"/>
      <c r="U30" s="63"/>
      <c r="V30" s="63"/>
      <c r="W30" s="63">
        <v>94</v>
      </c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S30" s="5">
        <f>IF(Q30&gt;0,RANK(Q30,(N30:P30,Q30:AE30)),0)</f>
        <v>3</v>
      </c>
      <c r="AT30" s="5">
        <f>IF(R30&gt;0,RANK(R30,(N30:P30,Q30:AE30)),0)</f>
        <v>5</v>
      </c>
      <c r="AU30" s="5">
        <f>IF(T30&gt;0,RANK(T30,(N30:P30,Q30:AE30)),0)</f>
        <v>0</v>
      </c>
      <c r="AV30" s="5">
        <f>IF(S30&gt;0,RANK(S30,(N30:P30,Q30:AE30)),0)</f>
        <v>4</v>
      </c>
      <c r="AW30" s="2">
        <f t="shared" si="5"/>
        <v>9.2670795795795798E-3</v>
      </c>
      <c r="AX30" s="2">
        <f t="shared" si="6"/>
        <v>2.3460960960960961E-3</v>
      </c>
      <c r="AY30" s="2">
        <f t="shared" si="7"/>
        <v>0</v>
      </c>
      <c r="AZ30" s="2">
        <f t="shared" si="8"/>
        <v>2.3930180180180179E-3</v>
      </c>
      <c r="BB30" t="s">
        <v>349</v>
      </c>
      <c r="BC30" t="s">
        <v>2513</v>
      </c>
      <c r="BD30">
        <v>4</v>
      </c>
      <c r="BF30" s="111">
        <v>1</v>
      </c>
      <c r="BG30" s="113">
        <v>55</v>
      </c>
      <c r="BH30" s="117">
        <f t="shared" si="11"/>
        <v>1055</v>
      </c>
      <c r="BJ30" s="5" t="s">
        <v>3185</v>
      </c>
    </row>
    <row r="31" spans="1:62" hidden="1" outlineLevel="1">
      <c r="A31" t="s">
        <v>1424</v>
      </c>
      <c r="B31" t="s">
        <v>2513</v>
      </c>
      <c r="C31" s="1">
        <f t="shared" si="0"/>
        <v>7958</v>
      </c>
      <c r="D31" s="5">
        <f>IF(N31&gt;0, RANK(N31,(N31:P31,Q31:AE31)),0)</f>
        <v>2</v>
      </c>
      <c r="E31" s="5">
        <f>IF(O31&gt;0,RANK(O31,(N31:P31,Q31:AE31)),0)</f>
        <v>1</v>
      </c>
      <c r="F31" s="5">
        <f>IF(P31&gt;0,RANK(P31,(N31:P31,Q31:AE31)),0)</f>
        <v>0</v>
      </c>
      <c r="G31" s="131">
        <f t="shared" si="9"/>
        <v>4237</v>
      </c>
      <c r="H31" s="136">
        <f t="shared" si="10"/>
        <v>0.53242020608193008</v>
      </c>
      <c r="I31" s="2"/>
      <c r="J31" s="2">
        <f t="shared" si="1"/>
        <v>0.22832369942196531</v>
      </c>
      <c r="K31" s="2">
        <f t="shared" si="2"/>
        <v>0.76074390550389548</v>
      </c>
      <c r="L31" s="2">
        <f t="shared" si="3"/>
        <v>0</v>
      </c>
      <c r="M31" s="2">
        <f t="shared" si="4"/>
        <v>1.0932395074139234E-2</v>
      </c>
      <c r="N31" s="63">
        <v>1817</v>
      </c>
      <c r="O31" s="63">
        <v>6054</v>
      </c>
      <c r="P31" s="63"/>
      <c r="Q31" s="63">
        <v>43</v>
      </c>
      <c r="R31" s="63">
        <v>8</v>
      </c>
      <c r="S31" s="63">
        <v>24</v>
      </c>
      <c r="T31" s="63"/>
      <c r="U31" s="63"/>
      <c r="V31" s="63"/>
      <c r="W31" s="63">
        <v>12</v>
      </c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S31" s="5">
        <f>IF(Q31&gt;0,RANK(Q31,(N31:P31,Q31:AE31)),0)</f>
        <v>3</v>
      </c>
      <c r="AT31" s="5">
        <f>IF(R31&gt;0,RANK(R31,(N31:P31,Q31:AE31)),0)</f>
        <v>6</v>
      </c>
      <c r="AU31" s="5">
        <f>IF(T31&gt;0,RANK(T31,(N31:P31,Q31:AE31)),0)</f>
        <v>0</v>
      </c>
      <c r="AV31" s="5">
        <f>IF(S31&gt;0,RANK(S31,(N31:P31,Q31:AE31)),0)</f>
        <v>4</v>
      </c>
      <c r="AW31" s="2">
        <f t="shared" si="5"/>
        <v>5.4033676803216888E-3</v>
      </c>
      <c r="AX31" s="2">
        <f t="shared" si="6"/>
        <v>1.0052777079668257E-3</v>
      </c>
      <c r="AY31" s="2">
        <f t="shared" si="7"/>
        <v>0</v>
      </c>
      <c r="AZ31" s="2">
        <f t="shared" si="8"/>
        <v>3.0158331239004774E-3</v>
      </c>
      <c r="BB31" t="s">
        <v>1424</v>
      </c>
      <c r="BC31" t="s">
        <v>2513</v>
      </c>
      <c r="BD31">
        <v>4</v>
      </c>
      <c r="BF31" s="111">
        <v>1</v>
      </c>
      <c r="BG31" s="113">
        <v>57</v>
      </c>
      <c r="BH31" s="117">
        <f t="shared" si="11"/>
        <v>1057</v>
      </c>
      <c r="BJ31" s="5" t="s">
        <v>3185</v>
      </c>
    </row>
    <row r="32" spans="1:62" hidden="1" outlineLevel="1">
      <c r="A32" t="s">
        <v>1146</v>
      </c>
      <c r="B32" t="s">
        <v>2513</v>
      </c>
      <c r="C32" s="1">
        <f t="shared" si="0"/>
        <v>10881</v>
      </c>
      <c r="D32" s="5">
        <f>IF(N32&gt;0, RANK(N32,(N32:P32,Q32:AE32)),0)</f>
        <v>2</v>
      </c>
      <c r="E32" s="5">
        <f>IF(O32&gt;0,RANK(O32,(N32:P32,Q32:AE32)),0)</f>
        <v>1</v>
      </c>
      <c r="F32" s="5">
        <f>IF(P32&gt;0,RANK(P32,(N32:P32,Q32:AE32)),0)</f>
        <v>0</v>
      </c>
      <c r="G32" s="131">
        <f t="shared" si="9"/>
        <v>4396</v>
      </c>
      <c r="H32" s="136">
        <f t="shared" si="10"/>
        <v>0.40400698465214596</v>
      </c>
      <c r="I32" s="2"/>
      <c r="J32" s="2">
        <f t="shared" si="1"/>
        <v>0.2914254204576785</v>
      </c>
      <c r="K32" s="2">
        <f t="shared" si="2"/>
        <v>0.69543240510982451</v>
      </c>
      <c r="L32" s="2">
        <f t="shared" si="3"/>
        <v>0</v>
      </c>
      <c r="M32" s="2">
        <f t="shared" si="4"/>
        <v>1.3142174432496989E-2</v>
      </c>
      <c r="N32" s="63">
        <v>3171</v>
      </c>
      <c r="O32" s="63">
        <v>7567</v>
      </c>
      <c r="P32" s="63"/>
      <c r="Q32" s="63">
        <v>69</v>
      </c>
      <c r="R32" s="63">
        <v>22</v>
      </c>
      <c r="S32" s="63">
        <v>30</v>
      </c>
      <c r="T32" s="63"/>
      <c r="U32" s="63"/>
      <c r="V32" s="63"/>
      <c r="W32" s="63">
        <v>22</v>
      </c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S32" s="5">
        <f>IF(Q32&gt;0,RANK(Q32,(N32:P32,Q32:AE32)),0)</f>
        <v>3</v>
      </c>
      <c r="AT32" s="5">
        <f>IF(R32&gt;0,RANK(R32,(N32:P32,Q32:AE32)),0)</f>
        <v>5</v>
      </c>
      <c r="AU32" s="5">
        <f>IF(T32&gt;0,RANK(T32,(N32:P32,Q32:AE32)),0)</f>
        <v>0</v>
      </c>
      <c r="AV32" s="5">
        <f>IF(S32&gt;0,RANK(S32,(N32:P32,Q32:AE32)),0)</f>
        <v>4</v>
      </c>
      <c r="AW32" s="2">
        <f t="shared" si="5"/>
        <v>6.3413289219740833E-3</v>
      </c>
      <c r="AX32" s="2">
        <f t="shared" si="6"/>
        <v>2.0218729896149252E-3</v>
      </c>
      <c r="AY32" s="2">
        <f t="shared" si="7"/>
        <v>0</v>
      </c>
      <c r="AZ32" s="2">
        <f t="shared" si="8"/>
        <v>2.7570995312930797E-3</v>
      </c>
      <c r="BB32" t="s">
        <v>1146</v>
      </c>
      <c r="BC32" t="s">
        <v>2513</v>
      </c>
      <c r="BD32">
        <v>4</v>
      </c>
      <c r="BF32" s="111">
        <v>1</v>
      </c>
      <c r="BG32" s="113">
        <v>59</v>
      </c>
      <c r="BH32" s="117">
        <f t="shared" si="11"/>
        <v>1059</v>
      </c>
      <c r="BJ32" s="5" t="s">
        <v>3185</v>
      </c>
    </row>
    <row r="33" spans="1:62" hidden="1" outlineLevel="1">
      <c r="A33" t="s">
        <v>1336</v>
      </c>
      <c r="B33" t="s">
        <v>2513</v>
      </c>
      <c r="C33" s="1">
        <f t="shared" si="0"/>
        <v>11331</v>
      </c>
      <c r="D33" s="5">
        <f>IF(N33&gt;0, RANK(N33,(N33:P33,Q33:AE33)),0)</f>
        <v>2</v>
      </c>
      <c r="E33" s="5">
        <f>IF(O33&gt;0,RANK(O33,(N33:P33,Q33:AE33)),0)</f>
        <v>1</v>
      </c>
      <c r="F33" s="5">
        <f>IF(P33&gt;0,RANK(P33,(N33:P33,Q33:AE33)),0)</f>
        <v>0</v>
      </c>
      <c r="G33" s="131">
        <f t="shared" si="9"/>
        <v>7136</v>
      </c>
      <c r="H33" s="136">
        <f t="shared" si="10"/>
        <v>0.62977671873621044</v>
      </c>
      <c r="I33" s="2"/>
      <c r="J33" s="2">
        <f t="shared" si="1"/>
        <v>0.1799488129909099</v>
      </c>
      <c r="K33" s="2">
        <f t="shared" si="2"/>
        <v>0.80972553172712025</v>
      </c>
      <c r="L33" s="2">
        <f t="shared" si="3"/>
        <v>0</v>
      </c>
      <c r="M33" s="2">
        <f t="shared" si="4"/>
        <v>1.0325655281969826E-2</v>
      </c>
      <c r="N33" s="63">
        <v>2039</v>
      </c>
      <c r="O33" s="63">
        <v>9175</v>
      </c>
      <c r="P33" s="63"/>
      <c r="Q33" s="63">
        <v>63</v>
      </c>
      <c r="R33" s="63">
        <v>15</v>
      </c>
      <c r="S33" s="63">
        <v>28</v>
      </c>
      <c r="T33" s="63"/>
      <c r="U33" s="63"/>
      <c r="V33" s="63"/>
      <c r="W33" s="63">
        <v>11</v>
      </c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S33" s="5">
        <f>IF(Q33&gt;0,RANK(Q33,(N33:P33,Q33:AE33)),0)</f>
        <v>3</v>
      </c>
      <c r="AT33" s="5">
        <f>IF(R33&gt;0,RANK(R33,(N33:P33,Q33:AE33)),0)</f>
        <v>5</v>
      </c>
      <c r="AU33" s="5">
        <f>IF(T33&gt;0,RANK(T33,(N33:P33,Q33:AE33)),0)</f>
        <v>0</v>
      </c>
      <c r="AV33" s="5">
        <f>IF(S33&gt;0,RANK(S33,(N33:P33,Q33:AE33)),0)</f>
        <v>4</v>
      </c>
      <c r="AW33" s="2">
        <f t="shared" si="5"/>
        <v>5.5599682287529786E-3</v>
      </c>
      <c r="AX33" s="2">
        <f t="shared" si="6"/>
        <v>1.3238019592268996E-3</v>
      </c>
      <c r="AY33" s="2">
        <f t="shared" si="7"/>
        <v>0</v>
      </c>
      <c r="AZ33" s="2">
        <f t="shared" si="8"/>
        <v>2.4710969905568795E-3</v>
      </c>
      <c r="BB33" t="s">
        <v>1336</v>
      </c>
      <c r="BC33" t="s">
        <v>2513</v>
      </c>
      <c r="BD33">
        <v>2</v>
      </c>
      <c r="BF33" s="111">
        <v>1</v>
      </c>
      <c r="BG33" s="113">
        <v>61</v>
      </c>
      <c r="BH33" s="117">
        <f t="shared" si="11"/>
        <v>1061</v>
      </c>
      <c r="BJ33" s="5" t="s">
        <v>3185</v>
      </c>
    </row>
    <row r="34" spans="1:62" hidden="1" outlineLevel="1">
      <c r="A34" t="s">
        <v>2200</v>
      </c>
      <c r="B34" t="s">
        <v>2513</v>
      </c>
      <c r="C34" s="1">
        <f t="shared" si="0"/>
        <v>5343</v>
      </c>
      <c r="D34" s="5">
        <f>IF(N34&gt;0, RANK(N34,(N34:P34,Q34:AE34)),0)</f>
        <v>1</v>
      </c>
      <c r="E34" s="5">
        <f>IF(O34&gt;0,RANK(O34,(N34:P34,Q34:AE34)),0)</f>
        <v>2</v>
      </c>
      <c r="F34" s="5">
        <f>IF(P34&gt;0,RANK(P34,(N34:P34,Q34:AE34)),0)</f>
        <v>0</v>
      </c>
      <c r="G34" s="131">
        <f t="shared" si="9"/>
        <v>3717</v>
      </c>
      <c r="H34" s="136">
        <f t="shared" si="10"/>
        <v>0.69567658618753514</v>
      </c>
      <c r="I34" s="2"/>
      <c r="J34" s="2">
        <f t="shared" si="1"/>
        <v>0.84615384615384615</v>
      </c>
      <c r="K34" s="2">
        <f t="shared" si="2"/>
        <v>0.15047725996631106</v>
      </c>
      <c r="L34" s="2">
        <f t="shared" si="3"/>
        <v>0</v>
      </c>
      <c r="M34" s="2">
        <f t="shared" si="4"/>
        <v>3.3688938798427936E-3</v>
      </c>
      <c r="N34" s="63">
        <v>4521</v>
      </c>
      <c r="O34" s="63">
        <v>804</v>
      </c>
      <c r="P34" s="63"/>
      <c r="Q34" s="63">
        <v>8</v>
      </c>
      <c r="R34" s="63">
        <v>2</v>
      </c>
      <c r="S34" s="63">
        <v>5</v>
      </c>
      <c r="T34" s="63"/>
      <c r="U34" s="63"/>
      <c r="V34" s="63"/>
      <c r="W34" s="63">
        <v>3</v>
      </c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S34" s="5">
        <f>IF(Q34&gt;0,RANK(Q34,(N34:P34,Q34:AE34)),0)</f>
        <v>3</v>
      </c>
      <c r="AT34" s="5">
        <f>IF(R34&gt;0,RANK(R34,(N34:P34,Q34:AE34)),0)</f>
        <v>6</v>
      </c>
      <c r="AU34" s="5">
        <f>IF(T34&gt;0,RANK(T34,(N34:P34,Q34:AE34)),0)</f>
        <v>0</v>
      </c>
      <c r="AV34" s="5">
        <f>IF(S34&gt;0,RANK(S34,(N34:P34,Q34:AE34)),0)</f>
        <v>4</v>
      </c>
      <c r="AW34" s="2">
        <f t="shared" si="5"/>
        <v>1.4972861688190156E-3</v>
      </c>
      <c r="AX34" s="2">
        <f t="shared" si="6"/>
        <v>3.7432154220475391E-4</v>
      </c>
      <c r="AY34" s="2">
        <f t="shared" si="7"/>
        <v>0</v>
      </c>
      <c r="AZ34" s="2">
        <f t="shared" si="8"/>
        <v>9.3580385551188467E-4</v>
      </c>
      <c r="BB34" t="s">
        <v>2200</v>
      </c>
      <c r="BC34" t="s">
        <v>2513</v>
      </c>
      <c r="BD34">
        <v>7</v>
      </c>
      <c r="BF34" s="111">
        <v>1</v>
      </c>
      <c r="BG34" s="113">
        <v>63</v>
      </c>
      <c r="BH34" s="117">
        <f t="shared" si="11"/>
        <v>1063</v>
      </c>
      <c r="BJ34" s="5" t="s">
        <v>3185</v>
      </c>
    </row>
    <row r="35" spans="1:62" hidden="1" outlineLevel="1">
      <c r="A35" t="s">
        <v>3109</v>
      </c>
      <c r="B35" t="s">
        <v>2513</v>
      </c>
      <c r="C35" s="1">
        <f t="shared" ref="C35:C70" si="12">SUM(N35:AQ35)</f>
        <v>8647</v>
      </c>
      <c r="D35" s="5">
        <f>IF(N35&gt;0, RANK(N35,(N35:P35,Q35:AE35)),0)</f>
        <v>1</v>
      </c>
      <c r="E35" s="5">
        <f>IF(O35&gt;0,RANK(O35,(N35:P35,Q35:AE35)),0)</f>
        <v>2</v>
      </c>
      <c r="F35" s="5">
        <f>IF(P35&gt;0,RANK(P35,(N35:P35,Q35:AE35)),0)</f>
        <v>0</v>
      </c>
      <c r="G35" s="131">
        <f t="shared" si="9"/>
        <v>2201</v>
      </c>
      <c r="H35" s="136">
        <f t="shared" si="10"/>
        <v>0.2545391465248063</v>
      </c>
      <c r="I35" s="2"/>
      <c r="J35" s="2">
        <f t="shared" ref="J35:J70" si="13">IF($C35=0,"-",N35/$C35)</f>
        <v>0.62576616167456922</v>
      </c>
      <c r="K35" s="2">
        <f t="shared" ref="K35:K70" si="14">IF($C35=0,"-",O35/$C35)</f>
        <v>0.37122701514976292</v>
      </c>
      <c r="L35" s="2">
        <f t="shared" ref="L35:L70" si="15">IF($C35=0,"-",P35/$C35)</f>
        <v>0</v>
      </c>
      <c r="M35" s="2">
        <f t="shared" ref="M35:M66" si="16">IF(C35=0,"-",(1-J35-K35-L35))</f>
        <v>3.0068231756678609E-3</v>
      </c>
      <c r="N35" s="63">
        <v>5411</v>
      </c>
      <c r="O35" s="63">
        <v>3210</v>
      </c>
      <c r="P35" s="63"/>
      <c r="Q35" s="63">
        <v>13</v>
      </c>
      <c r="R35" s="63">
        <v>6</v>
      </c>
      <c r="S35" s="63">
        <v>3</v>
      </c>
      <c r="T35" s="63"/>
      <c r="U35" s="63"/>
      <c r="V35" s="63"/>
      <c r="W35" s="63">
        <v>4</v>
      </c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S35" s="5">
        <f>IF(Q35&gt;0,RANK(Q35,(N35:P35,Q35:AE35)),0)</f>
        <v>3</v>
      </c>
      <c r="AT35" s="5">
        <f>IF(R35&gt;0,RANK(R35,(N35:P35,Q35:AE35)),0)</f>
        <v>4</v>
      </c>
      <c r="AU35" s="5">
        <f>IF(T35&gt;0,RANK(T35,(N35:P35,Q35:AE35)),0)</f>
        <v>0</v>
      </c>
      <c r="AV35" s="5">
        <f>IF(S35&gt;0,RANK(S35,(N35:P35,Q35:AE35)),0)</f>
        <v>6</v>
      </c>
      <c r="AW35" s="2">
        <f t="shared" ref="AW35:AW70" si="17">IF($C35=0,"-",Q35/$C35)</f>
        <v>1.5034115878339309E-3</v>
      </c>
      <c r="AX35" s="2">
        <f t="shared" ref="AX35:AX70" si="18">IF($C35=0,"-",R35/$C35)</f>
        <v>6.9388227130796811E-4</v>
      </c>
      <c r="AY35" s="2">
        <f t="shared" ref="AY35:AY70" si="19">IF($C35=0,"-",T35/$C35)</f>
        <v>0</v>
      </c>
      <c r="AZ35" s="2">
        <f t="shared" ref="AZ35:AZ70" si="20">IF($C35=0,"-",S35/$C35)</f>
        <v>3.4694113565398406E-4</v>
      </c>
      <c r="BB35" t="s">
        <v>3109</v>
      </c>
      <c r="BC35" t="s">
        <v>2513</v>
      </c>
      <c r="BD35">
        <v>7</v>
      </c>
      <c r="BF35" s="111">
        <v>1</v>
      </c>
      <c r="BG35" s="113">
        <v>65</v>
      </c>
      <c r="BH35" s="117">
        <f t="shared" si="11"/>
        <v>1065</v>
      </c>
      <c r="BJ35" s="5" t="s">
        <v>3185</v>
      </c>
    </row>
    <row r="36" spans="1:62" hidden="1" outlineLevel="1">
      <c r="A36" t="s">
        <v>3148</v>
      </c>
      <c r="B36" t="s">
        <v>2513</v>
      </c>
      <c r="C36" s="1">
        <f t="shared" si="12"/>
        <v>8766</v>
      </c>
      <c r="D36" s="5">
        <f>IF(N36&gt;0, RANK(N36,(N36:P36,Q36:AE36)),0)</f>
        <v>2</v>
      </c>
      <c r="E36" s="5">
        <f>IF(O36&gt;0,RANK(O36,(N36:P36,Q36:AE36)),0)</f>
        <v>1</v>
      </c>
      <c r="F36" s="5">
        <f>IF(P36&gt;0,RANK(P36,(N36:P36,Q36:AE36)),0)</f>
        <v>0</v>
      </c>
      <c r="G36" s="131">
        <f t="shared" si="9"/>
        <v>2545</v>
      </c>
      <c r="H36" s="136">
        <f t="shared" si="10"/>
        <v>0.29032626055213323</v>
      </c>
      <c r="I36" s="2"/>
      <c r="J36" s="2">
        <f t="shared" si="13"/>
        <v>0.35169974903034451</v>
      </c>
      <c r="K36" s="2">
        <f t="shared" si="14"/>
        <v>0.6420260095824778</v>
      </c>
      <c r="L36" s="2">
        <f t="shared" si="15"/>
        <v>0</v>
      </c>
      <c r="M36" s="2">
        <f t="shared" si="16"/>
        <v>6.2742413871776925E-3</v>
      </c>
      <c r="N36" s="63">
        <v>3083</v>
      </c>
      <c r="O36" s="63">
        <v>5628</v>
      </c>
      <c r="P36" s="63"/>
      <c r="Q36" s="63">
        <v>33</v>
      </c>
      <c r="R36" s="63">
        <v>7</v>
      </c>
      <c r="S36" s="63">
        <v>9</v>
      </c>
      <c r="T36" s="63"/>
      <c r="U36" s="63"/>
      <c r="V36" s="63"/>
      <c r="W36" s="63">
        <v>6</v>
      </c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S36" s="5">
        <f>IF(Q36&gt;0,RANK(Q36,(N36:P36,Q36:AE36)),0)</f>
        <v>3</v>
      </c>
      <c r="AT36" s="5">
        <f>IF(R36&gt;0,RANK(R36,(N36:P36,Q36:AE36)),0)</f>
        <v>5</v>
      </c>
      <c r="AU36" s="5">
        <f>IF(T36&gt;0,RANK(T36,(N36:P36,Q36:AE36)),0)</f>
        <v>0</v>
      </c>
      <c r="AV36" s="5">
        <f>IF(S36&gt;0,RANK(S36,(N36:P36,Q36:AE36)),0)</f>
        <v>4</v>
      </c>
      <c r="AW36" s="2">
        <f t="shared" si="17"/>
        <v>3.7645448323066393E-3</v>
      </c>
      <c r="AX36" s="2">
        <f t="shared" si="18"/>
        <v>7.9853981291352959E-4</v>
      </c>
      <c r="AY36" s="2">
        <f t="shared" si="19"/>
        <v>0</v>
      </c>
      <c r="AZ36" s="2">
        <f t="shared" si="20"/>
        <v>1.026694045174538E-3</v>
      </c>
      <c r="BB36" t="s">
        <v>3148</v>
      </c>
      <c r="BC36" t="s">
        <v>2513</v>
      </c>
      <c r="BD36">
        <v>2</v>
      </c>
      <c r="BF36" s="111">
        <v>1</v>
      </c>
      <c r="BG36" s="113">
        <v>67</v>
      </c>
      <c r="BH36" s="117">
        <f t="shared" si="11"/>
        <v>1067</v>
      </c>
      <c r="BJ36" s="5" t="s">
        <v>3185</v>
      </c>
    </row>
    <row r="37" spans="1:62" hidden="1" outlineLevel="1">
      <c r="A37" t="s">
        <v>1015</v>
      </c>
      <c r="B37" t="s">
        <v>2513</v>
      </c>
      <c r="C37" s="1">
        <f t="shared" si="12"/>
        <v>41984</v>
      </c>
      <c r="D37" s="5">
        <f>IF(N37&gt;0, RANK(N37,(N37:P37,Q37:AE37)),0)</f>
        <v>2</v>
      </c>
      <c r="E37" s="5">
        <f>IF(O37&gt;0,RANK(O37,(N37:P37,Q37:AE37)),0)</f>
        <v>1</v>
      </c>
      <c r="F37" s="5">
        <f>IF(P37&gt;0,RANK(P37,(N37:P37,Q37:AE37)),0)</f>
        <v>0</v>
      </c>
      <c r="G37" s="131">
        <f t="shared" si="9"/>
        <v>16903</v>
      </c>
      <c r="H37" s="136">
        <f t="shared" si="10"/>
        <v>0.40260575457317072</v>
      </c>
      <c r="I37" s="2"/>
      <c r="J37" s="2">
        <f t="shared" si="13"/>
        <v>0.29456459603658536</v>
      </c>
      <c r="K37" s="2">
        <f t="shared" si="14"/>
        <v>0.69717035060975607</v>
      </c>
      <c r="L37" s="2">
        <f t="shared" si="15"/>
        <v>0</v>
      </c>
      <c r="M37" s="2">
        <f t="shared" si="16"/>
        <v>8.2650533536585691E-3</v>
      </c>
      <c r="N37" s="63">
        <v>12367</v>
      </c>
      <c r="O37" s="63">
        <v>29270</v>
      </c>
      <c r="P37" s="63"/>
      <c r="Q37" s="63">
        <v>210</v>
      </c>
      <c r="R37" s="63">
        <v>31</v>
      </c>
      <c r="S37" s="63">
        <v>40</v>
      </c>
      <c r="T37" s="63"/>
      <c r="U37" s="63"/>
      <c r="V37" s="63"/>
      <c r="W37" s="63">
        <v>66</v>
      </c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S37" s="5">
        <f>IF(Q37&gt;0,RANK(Q37,(N37:P37,Q37:AE37)),0)</f>
        <v>3</v>
      </c>
      <c r="AT37" s="5">
        <f>IF(R37&gt;0,RANK(R37,(N37:P37,Q37:AE37)),0)</f>
        <v>6</v>
      </c>
      <c r="AU37" s="5">
        <f>IF(T37&gt;0,RANK(T37,(N37:P37,Q37:AE37)),0)</f>
        <v>0</v>
      </c>
      <c r="AV37" s="5">
        <f>IF(S37&gt;0,RANK(S37,(N37:P37,Q37:AE37)),0)</f>
        <v>5</v>
      </c>
      <c r="AW37" s="2">
        <f t="shared" si="17"/>
        <v>5.0019054878048782E-3</v>
      </c>
      <c r="AX37" s="2">
        <f t="shared" si="18"/>
        <v>7.3837652439024391E-4</v>
      </c>
      <c r="AY37" s="2">
        <f t="shared" si="19"/>
        <v>0</v>
      </c>
      <c r="AZ37" s="2">
        <f t="shared" si="20"/>
        <v>9.5274390243902437E-4</v>
      </c>
      <c r="BB37" t="s">
        <v>1015</v>
      </c>
      <c r="BC37" t="s">
        <v>2513</v>
      </c>
      <c r="BD37">
        <v>2</v>
      </c>
      <c r="BF37" s="111">
        <v>1</v>
      </c>
      <c r="BG37" s="113">
        <v>69</v>
      </c>
      <c r="BH37" s="117">
        <f t="shared" si="11"/>
        <v>1069</v>
      </c>
      <c r="BJ37" s="5" t="s">
        <v>3185</v>
      </c>
    </row>
    <row r="38" spans="1:62" hidden="1" outlineLevel="1">
      <c r="A38" t="s">
        <v>2939</v>
      </c>
      <c r="B38" t="s">
        <v>2513</v>
      </c>
      <c r="C38" s="1">
        <f t="shared" si="12"/>
        <v>20632</v>
      </c>
      <c r="D38" s="5">
        <f>IF(N38&gt;0, RANK(N38,(N38:P38,Q38:AE38)),0)</f>
        <v>2</v>
      </c>
      <c r="E38" s="5">
        <f>IF(O38&gt;0,RANK(O38,(N38:P38,Q38:AE38)),0)</f>
        <v>1</v>
      </c>
      <c r="F38" s="5">
        <f>IF(P38&gt;0,RANK(P38,(N38:P38,Q38:AE38)),0)</f>
        <v>0</v>
      </c>
      <c r="G38" s="131">
        <f t="shared" si="9"/>
        <v>8617</v>
      </c>
      <c r="H38" s="136">
        <f t="shared" si="10"/>
        <v>0.41765219077161692</v>
      </c>
      <c r="I38" s="2"/>
      <c r="J38" s="2">
        <f t="shared" si="13"/>
        <v>0.28218301667312912</v>
      </c>
      <c r="K38" s="2">
        <f t="shared" si="14"/>
        <v>0.69983520744474603</v>
      </c>
      <c r="L38" s="2">
        <f t="shared" si="15"/>
        <v>0</v>
      </c>
      <c r="M38" s="2">
        <f t="shared" si="16"/>
        <v>1.7981775882124795E-2</v>
      </c>
      <c r="N38" s="63">
        <v>5822</v>
      </c>
      <c r="O38" s="63">
        <v>14439</v>
      </c>
      <c r="P38" s="63"/>
      <c r="Q38" s="63">
        <v>189</v>
      </c>
      <c r="R38" s="63">
        <v>62</v>
      </c>
      <c r="S38" s="63">
        <v>65</v>
      </c>
      <c r="T38" s="63"/>
      <c r="U38" s="63"/>
      <c r="V38" s="63"/>
      <c r="W38" s="63">
        <v>55</v>
      </c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S38" s="5">
        <f>IF(Q38&gt;0,RANK(Q38,(N38:P38,Q38:AE38)),0)</f>
        <v>3</v>
      </c>
      <c r="AT38" s="5">
        <f>IF(R38&gt;0,RANK(R38,(N38:P38,Q38:AE38)),0)</f>
        <v>5</v>
      </c>
      <c r="AU38" s="5">
        <f>IF(T38&gt;0,RANK(T38,(N38:P38,Q38:AE38)),0)</f>
        <v>0</v>
      </c>
      <c r="AV38" s="5">
        <f>IF(S38&gt;0,RANK(S38,(N38:P38,Q38:AE38)),0)</f>
        <v>4</v>
      </c>
      <c r="AW38" s="2">
        <f t="shared" si="17"/>
        <v>9.160527336176812E-3</v>
      </c>
      <c r="AX38" s="2">
        <f t="shared" si="18"/>
        <v>3.0050407134548274E-3</v>
      </c>
      <c r="AY38" s="2">
        <f t="shared" si="19"/>
        <v>0</v>
      </c>
      <c r="AZ38" s="2">
        <f t="shared" si="20"/>
        <v>3.1504459092671576E-3</v>
      </c>
      <c r="BB38" t="s">
        <v>2939</v>
      </c>
      <c r="BC38" t="s">
        <v>2513</v>
      </c>
      <c r="BF38" s="111">
        <v>1</v>
      </c>
      <c r="BG38" s="113">
        <v>71</v>
      </c>
      <c r="BH38" s="117">
        <f t="shared" si="11"/>
        <v>1071</v>
      </c>
      <c r="BJ38" s="5" t="s">
        <v>3185</v>
      </c>
    </row>
    <row r="39" spans="1:62" hidden="1" outlineLevel="1">
      <c r="A39" t="s">
        <v>1100</v>
      </c>
      <c r="B39" t="s">
        <v>2513</v>
      </c>
      <c r="C39" s="1">
        <f t="shared" si="12"/>
        <v>304523</v>
      </c>
      <c r="D39" s="5">
        <f>IF(N39&gt;0, RANK(N39,(N39:P39,Q39:AE39)),0)</f>
        <v>1</v>
      </c>
      <c r="E39" s="5">
        <f>IF(O39&gt;0,RANK(O39,(N39:P39,Q39:AE39)),0)</f>
        <v>2</v>
      </c>
      <c r="F39" s="5">
        <f>IF(P39&gt;0,RANK(P39,(N39:P39,Q39:AE39)),0)</f>
        <v>0</v>
      </c>
      <c r="G39" s="131">
        <f t="shared" si="9"/>
        <v>18193</v>
      </c>
      <c r="H39" s="136">
        <f t="shared" si="10"/>
        <v>5.9742613858394931E-2</v>
      </c>
      <c r="I39" s="2"/>
      <c r="J39" s="2">
        <f t="shared" si="13"/>
        <v>0.52500467944949969</v>
      </c>
      <c r="K39" s="2">
        <f t="shared" si="14"/>
        <v>0.46526206559110478</v>
      </c>
      <c r="L39" s="2">
        <f t="shared" si="15"/>
        <v>0</v>
      </c>
      <c r="M39" s="2">
        <f t="shared" si="16"/>
        <v>9.733254959395532E-3</v>
      </c>
      <c r="N39" s="63">
        <v>159876</v>
      </c>
      <c r="O39" s="63">
        <v>141683</v>
      </c>
      <c r="P39" s="63"/>
      <c r="Q39" s="63">
        <v>1637</v>
      </c>
      <c r="R39" s="63">
        <v>438</v>
      </c>
      <c r="S39" s="63">
        <v>284</v>
      </c>
      <c r="T39" s="63"/>
      <c r="U39" s="63"/>
      <c r="V39" s="63"/>
      <c r="W39" s="63">
        <v>605</v>
      </c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S39" s="5">
        <f>IF(Q39&gt;0,RANK(Q39,(N39:P39,Q39:AE39)),0)</f>
        <v>3</v>
      </c>
      <c r="AT39" s="5">
        <f>IF(R39&gt;0,RANK(R39,(N39:P39,Q39:AE39)),0)</f>
        <v>5</v>
      </c>
      <c r="AU39" s="5">
        <f>IF(T39&gt;0,RANK(T39,(N39:P39,Q39:AE39)),0)</f>
        <v>0</v>
      </c>
      <c r="AV39" s="5">
        <f>IF(S39&gt;0,RANK(S39,(N39:P39,Q39:AE39)),0)</f>
        <v>6</v>
      </c>
      <c r="AW39" s="2">
        <f t="shared" si="17"/>
        <v>5.3756202322977247E-3</v>
      </c>
      <c r="AX39" s="2">
        <f t="shared" si="18"/>
        <v>1.4383150041211994E-3</v>
      </c>
      <c r="AY39" s="2">
        <f t="shared" si="19"/>
        <v>0</v>
      </c>
      <c r="AZ39" s="2">
        <f t="shared" si="20"/>
        <v>9.3260607573155394E-4</v>
      </c>
      <c r="BB39" t="s">
        <v>1100</v>
      </c>
      <c r="BC39" t="s">
        <v>2513</v>
      </c>
      <c r="BF39" s="111">
        <v>1</v>
      </c>
      <c r="BG39" s="113">
        <v>73</v>
      </c>
      <c r="BH39" s="117">
        <f t="shared" si="11"/>
        <v>1073</v>
      </c>
      <c r="BJ39" s="5" t="s">
        <v>3185</v>
      </c>
    </row>
    <row r="40" spans="1:62" hidden="1" outlineLevel="1">
      <c r="A40" t="s">
        <v>313</v>
      </c>
      <c r="B40" t="s">
        <v>2513</v>
      </c>
      <c r="C40" s="1">
        <f t="shared" si="12"/>
        <v>7176</v>
      </c>
      <c r="D40" s="5">
        <f>IF(N40&gt;0, RANK(N40,(N40:P40,Q40:AE40)),0)</f>
        <v>2</v>
      </c>
      <c r="E40" s="5">
        <f>IF(O40&gt;0,RANK(O40,(N40:P40,Q40:AE40)),0)</f>
        <v>1</v>
      </c>
      <c r="F40" s="5">
        <f>IF(P40&gt;0,RANK(P40,(N40:P40,Q40:AE40)),0)</f>
        <v>0</v>
      </c>
      <c r="G40" s="131">
        <f t="shared" si="9"/>
        <v>3811</v>
      </c>
      <c r="H40" s="136">
        <f t="shared" si="10"/>
        <v>0.53107580824972134</v>
      </c>
      <c r="I40" s="2"/>
      <c r="J40" s="2">
        <f t="shared" si="13"/>
        <v>0.22937569676700112</v>
      </c>
      <c r="K40" s="2">
        <f t="shared" si="14"/>
        <v>0.76045150501672243</v>
      </c>
      <c r="L40" s="2">
        <f t="shared" si="15"/>
        <v>0</v>
      </c>
      <c r="M40" s="2">
        <f t="shared" si="16"/>
        <v>1.017279821627648E-2</v>
      </c>
      <c r="N40" s="63">
        <v>1646</v>
      </c>
      <c r="O40" s="63">
        <v>5457</v>
      </c>
      <c r="P40" s="63"/>
      <c r="Q40" s="63">
        <v>34</v>
      </c>
      <c r="R40" s="63">
        <v>9</v>
      </c>
      <c r="S40" s="63">
        <v>20</v>
      </c>
      <c r="T40" s="63"/>
      <c r="U40" s="63"/>
      <c r="V40" s="63"/>
      <c r="W40" s="63">
        <v>10</v>
      </c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S40" s="5">
        <f>IF(Q40&gt;0,RANK(Q40,(N40:P40,Q40:AE40)),0)</f>
        <v>3</v>
      </c>
      <c r="AT40" s="5">
        <f>IF(R40&gt;0,RANK(R40,(N40:P40,Q40:AE40)),0)</f>
        <v>6</v>
      </c>
      <c r="AU40" s="5">
        <f>IF(T40&gt;0,RANK(T40,(N40:P40,Q40:AE40)),0)</f>
        <v>0</v>
      </c>
      <c r="AV40" s="5">
        <f>IF(S40&gt;0,RANK(S40,(N40:P40,Q40:AE40)),0)</f>
        <v>4</v>
      </c>
      <c r="AW40" s="2">
        <f t="shared" si="17"/>
        <v>4.738015607580825E-3</v>
      </c>
      <c r="AX40" s="2">
        <f t="shared" si="18"/>
        <v>1.254180602006689E-3</v>
      </c>
      <c r="AY40" s="2">
        <f t="shared" si="19"/>
        <v>0</v>
      </c>
      <c r="AZ40" s="2">
        <f t="shared" si="20"/>
        <v>2.787068004459309E-3</v>
      </c>
      <c r="BB40" t="s">
        <v>313</v>
      </c>
      <c r="BC40" t="s">
        <v>2513</v>
      </c>
      <c r="BD40">
        <v>4</v>
      </c>
      <c r="BF40" s="111">
        <v>1</v>
      </c>
      <c r="BG40" s="113">
        <v>75</v>
      </c>
      <c r="BH40" s="117">
        <f t="shared" si="11"/>
        <v>1075</v>
      </c>
      <c r="BJ40" s="5" t="s">
        <v>3185</v>
      </c>
    </row>
    <row r="41" spans="1:62" hidden="1" outlineLevel="1">
      <c r="A41" t="s">
        <v>1465</v>
      </c>
      <c r="B41" t="s">
        <v>2513</v>
      </c>
      <c r="C41" s="1">
        <f t="shared" si="12"/>
        <v>37032</v>
      </c>
      <c r="D41" s="5">
        <f>IF(N41&gt;0, RANK(N41,(N41:P41,Q41:AE41)),0)</f>
        <v>2</v>
      </c>
      <c r="E41" s="5">
        <f>IF(O41&gt;0,RANK(O41,(N41:P41,Q41:AE41)),0)</f>
        <v>1</v>
      </c>
      <c r="F41" s="5">
        <f>IF(P41&gt;0,RANK(P41,(N41:P41,Q41:AE41)),0)</f>
        <v>0</v>
      </c>
      <c r="G41" s="131">
        <f t="shared" si="9"/>
        <v>11400</v>
      </c>
      <c r="H41" s="136">
        <f t="shared" si="10"/>
        <v>0.30784186649384315</v>
      </c>
      <c r="I41" s="2"/>
      <c r="J41" s="2">
        <f t="shared" si="13"/>
        <v>0.33784294664074316</v>
      </c>
      <c r="K41" s="2">
        <f t="shared" si="14"/>
        <v>0.64568481313458626</v>
      </c>
      <c r="L41" s="2">
        <f t="shared" si="15"/>
        <v>0</v>
      </c>
      <c r="M41" s="2">
        <f t="shared" si="16"/>
        <v>1.6472240224670642E-2</v>
      </c>
      <c r="N41" s="63">
        <v>12511</v>
      </c>
      <c r="O41" s="63">
        <v>23911</v>
      </c>
      <c r="P41" s="63"/>
      <c r="Q41" s="63">
        <v>293</v>
      </c>
      <c r="R41" s="63">
        <v>106</v>
      </c>
      <c r="S41" s="63">
        <v>103</v>
      </c>
      <c r="T41" s="63"/>
      <c r="U41" s="63"/>
      <c r="V41" s="63"/>
      <c r="W41" s="63">
        <v>108</v>
      </c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S41" s="5">
        <f>IF(Q41&gt;0,RANK(Q41,(N41:P41,Q41:AE41)),0)</f>
        <v>3</v>
      </c>
      <c r="AT41" s="5">
        <f>IF(R41&gt;0,RANK(R41,(N41:P41,Q41:AE41)),0)</f>
        <v>5</v>
      </c>
      <c r="AU41" s="5">
        <f>IF(T41&gt;0,RANK(T41,(N41:P41,Q41:AE41)),0)</f>
        <v>0</v>
      </c>
      <c r="AV41" s="5">
        <f>IF(S41&gt;0,RANK(S41,(N41:P41,Q41:AE41)),0)</f>
        <v>6</v>
      </c>
      <c r="AW41" s="2">
        <f t="shared" si="17"/>
        <v>7.9120760423417591E-3</v>
      </c>
      <c r="AX41" s="2">
        <f t="shared" si="18"/>
        <v>2.862389284942752E-3</v>
      </c>
      <c r="AY41" s="2">
        <f t="shared" si="19"/>
        <v>0</v>
      </c>
      <c r="AZ41" s="2">
        <f t="shared" si="20"/>
        <v>2.7813782674443724E-3</v>
      </c>
      <c r="BB41" t="s">
        <v>1465</v>
      </c>
      <c r="BC41" t="s">
        <v>2513</v>
      </c>
      <c r="BD41">
        <v>5</v>
      </c>
      <c r="BF41" s="111">
        <v>1</v>
      </c>
      <c r="BG41" s="113">
        <v>77</v>
      </c>
      <c r="BH41" s="117">
        <f t="shared" si="11"/>
        <v>1077</v>
      </c>
      <c r="BJ41" s="5" t="s">
        <v>3185</v>
      </c>
    </row>
    <row r="42" spans="1:62" hidden="1" outlineLevel="1">
      <c r="A42" t="s">
        <v>552</v>
      </c>
      <c r="B42" t="s">
        <v>2513</v>
      </c>
      <c r="C42" s="1">
        <f t="shared" si="12"/>
        <v>14148</v>
      </c>
      <c r="D42" s="5">
        <f>IF(N42&gt;0, RANK(N42,(N42:P42,Q42:AE42)),0)</f>
        <v>2</v>
      </c>
      <c r="E42" s="5">
        <f>IF(O42&gt;0,RANK(O42,(N42:P42,Q42:AE42)),0)</f>
        <v>1</v>
      </c>
      <c r="F42" s="5">
        <f>IF(P42&gt;0,RANK(P42,(N42:P42,Q42:AE42)),0)</f>
        <v>0</v>
      </c>
      <c r="G42" s="131">
        <f t="shared" si="9"/>
        <v>3805</v>
      </c>
      <c r="H42" s="136">
        <f t="shared" si="10"/>
        <v>0.26894260672886627</v>
      </c>
      <c r="I42" s="2"/>
      <c r="J42" s="2">
        <f t="shared" si="13"/>
        <v>0.35828385637545945</v>
      </c>
      <c r="K42" s="2">
        <f t="shared" si="14"/>
        <v>0.62722646310432573</v>
      </c>
      <c r="L42" s="2">
        <f t="shared" si="15"/>
        <v>0</v>
      </c>
      <c r="M42" s="2">
        <f t="shared" si="16"/>
        <v>1.448968052021482E-2</v>
      </c>
      <c r="N42" s="63">
        <v>5069</v>
      </c>
      <c r="O42" s="63">
        <v>8874</v>
      </c>
      <c r="P42" s="63"/>
      <c r="Q42" s="63">
        <v>107</v>
      </c>
      <c r="R42" s="63">
        <v>30</v>
      </c>
      <c r="S42" s="63">
        <v>32</v>
      </c>
      <c r="T42" s="63"/>
      <c r="U42" s="63"/>
      <c r="V42" s="63"/>
      <c r="W42" s="63">
        <v>36</v>
      </c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S42" s="5">
        <f>IF(Q42&gt;0,RANK(Q42,(N42:P42,Q42:AE42)),0)</f>
        <v>3</v>
      </c>
      <c r="AT42" s="5">
        <f>IF(R42&gt;0,RANK(R42,(N42:P42,Q42:AE42)),0)</f>
        <v>6</v>
      </c>
      <c r="AU42" s="5">
        <f>IF(T42&gt;0,RANK(T42,(N42:P42,Q42:AE42)),0)</f>
        <v>0</v>
      </c>
      <c r="AV42" s="5">
        <f>IF(S42&gt;0,RANK(S42,(N42:P42,Q42:AE42)),0)</f>
        <v>5</v>
      </c>
      <c r="AW42" s="2">
        <f t="shared" si="17"/>
        <v>7.5629064178682499E-3</v>
      </c>
      <c r="AX42" s="2">
        <f t="shared" si="18"/>
        <v>2.1204410517387615E-3</v>
      </c>
      <c r="AY42" s="2">
        <f t="shared" si="19"/>
        <v>0</v>
      </c>
      <c r="AZ42" s="2">
        <f t="shared" si="20"/>
        <v>2.2618037885213456E-3</v>
      </c>
      <c r="BB42" t="s">
        <v>552</v>
      </c>
      <c r="BC42" t="s">
        <v>2513</v>
      </c>
      <c r="BD42">
        <v>4</v>
      </c>
      <c r="BF42" s="111">
        <v>1</v>
      </c>
      <c r="BG42" s="113">
        <v>79</v>
      </c>
      <c r="BH42" s="117">
        <f t="shared" si="11"/>
        <v>1079</v>
      </c>
      <c r="BJ42" s="5" t="s">
        <v>3185</v>
      </c>
    </row>
    <row r="43" spans="1:62" hidden="1" outlineLevel="1">
      <c r="A43" t="s">
        <v>99</v>
      </c>
      <c r="B43" t="s">
        <v>2513</v>
      </c>
      <c r="C43" s="1">
        <f t="shared" si="12"/>
        <v>54496</v>
      </c>
      <c r="D43" s="5">
        <f>IF(N43&gt;0, RANK(N43,(N43:P43,Q43:AE43)),0)</f>
        <v>2</v>
      </c>
      <c r="E43" s="5">
        <f>IF(O43&gt;0,RANK(O43,(N43:P43,Q43:AE43)),0)</f>
        <v>1</v>
      </c>
      <c r="F43" s="5">
        <f>IF(P43&gt;0,RANK(P43,(N43:P43,Q43:AE43)),0)</f>
        <v>0</v>
      </c>
      <c r="G43" s="131">
        <f t="shared" si="9"/>
        <v>10813</v>
      </c>
      <c r="H43" s="136">
        <f t="shared" si="10"/>
        <v>0.19841823253082794</v>
      </c>
      <c r="I43" s="2"/>
      <c r="J43" s="2">
        <f t="shared" si="13"/>
        <v>0.3923407222548444</v>
      </c>
      <c r="K43" s="2">
        <f t="shared" si="14"/>
        <v>0.59075895478567231</v>
      </c>
      <c r="L43" s="2">
        <f t="shared" si="15"/>
        <v>0</v>
      </c>
      <c r="M43" s="2">
        <f t="shared" si="16"/>
        <v>1.6900322959483294E-2</v>
      </c>
      <c r="N43" s="63">
        <v>21381</v>
      </c>
      <c r="O43" s="63">
        <v>32194</v>
      </c>
      <c r="P43" s="63"/>
      <c r="Q43" s="63">
        <v>604</v>
      </c>
      <c r="R43" s="63">
        <v>98</v>
      </c>
      <c r="S43" s="63">
        <v>82</v>
      </c>
      <c r="T43" s="63"/>
      <c r="U43" s="63"/>
      <c r="V43" s="63"/>
      <c r="W43" s="63">
        <v>137</v>
      </c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S43" s="5">
        <f>IF(Q43&gt;0,RANK(Q43,(N43:P43,Q43:AE43)),0)</f>
        <v>3</v>
      </c>
      <c r="AT43" s="5">
        <f>IF(R43&gt;0,RANK(R43,(N43:P43,Q43:AE43)),0)</f>
        <v>5</v>
      </c>
      <c r="AU43" s="5">
        <f>IF(T43&gt;0,RANK(T43,(N43:P43,Q43:AE43)),0)</f>
        <v>0</v>
      </c>
      <c r="AV43" s="5">
        <f>IF(S43&gt;0,RANK(S43,(N43:P43,Q43:AE43)),0)</f>
        <v>6</v>
      </c>
      <c r="AW43" s="2">
        <f t="shared" si="17"/>
        <v>1.1083382266588374E-2</v>
      </c>
      <c r="AX43" s="2">
        <f t="shared" si="18"/>
        <v>1.7982971227246036E-3</v>
      </c>
      <c r="AY43" s="2">
        <f t="shared" si="19"/>
        <v>0</v>
      </c>
      <c r="AZ43" s="2">
        <f t="shared" si="20"/>
        <v>1.5046975924838521E-3</v>
      </c>
      <c r="BB43" t="s">
        <v>99</v>
      </c>
      <c r="BC43" t="s">
        <v>2513</v>
      </c>
      <c r="BD43">
        <v>3</v>
      </c>
      <c r="BF43" s="111">
        <v>1</v>
      </c>
      <c r="BG43" s="113">
        <v>81</v>
      </c>
      <c r="BH43" s="117">
        <f t="shared" si="11"/>
        <v>1081</v>
      </c>
      <c r="BJ43" s="5" t="s">
        <v>3185</v>
      </c>
    </row>
    <row r="44" spans="1:62" hidden="1" outlineLevel="1">
      <c r="A44" t="s">
        <v>1343</v>
      </c>
      <c r="B44" t="s">
        <v>2513</v>
      </c>
      <c r="C44" s="1">
        <f t="shared" si="12"/>
        <v>35540</v>
      </c>
      <c r="D44" s="5">
        <f>IF(N44&gt;0, RANK(N44,(N44:P44,Q44:AE44)),0)</f>
        <v>2</v>
      </c>
      <c r="E44" s="5">
        <f>IF(O44&gt;0,RANK(O44,(N44:P44,Q44:AE44)),0)</f>
        <v>1</v>
      </c>
      <c r="F44" s="5">
        <f>IF(P44&gt;0,RANK(P44,(N44:P44,Q44:AE44)),0)</f>
        <v>0</v>
      </c>
      <c r="G44" s="131">
        <f t="shared" si="9"/>
        <v>15466</v>
      </c>
      <c r="H44" s="136">
        <f t="shared" si="10"/>
        <v>0.43517163759144628</v>
      </c>
      <c r="I44" s="2"/>
      <c r="J44" s="2">
        <f t="shared" si="13"/>
        <v>0.27656162070906021</v>
      </c>
      <c r="K44" s="2">
        <f t="shared" si="14"/>
        <v>0.71173325830050649</v>
      </c>
      <c r="L44" s="2">
        <f t="shared" si="15"/>
        <v>0</v>
      </c>
      <c r="M44" s="2">
        <f t="shared" si="16"/>
        <v>1.1705120990433304E-2</v>
      </c>
      <c r="N44" s="63">
        <v>9829</v>
      </c>
      <c r="O44" s="63">
        <v>25295</v>
      </c>
      <c r="P44" s="63"/>
      <c r="Q44" s="63">
        <v>218</v>
      </c>
      <c r="R44" s="63">
        <v>54</v>
      </c>
      <c r="S44" s="63">
        <v>63</v>
      </c>
      <c r="T44" s="63"/>
      <c r="U44" s="63"/>
      <c r="V44" s="63"/>
      <c r="W44" s="63">
        <v>81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S44" s="5">
        <f>IF(Q44&gt;0,RANK(Q44,(N44:P44,Q44:AE44)),0)</f>
        <v>3</v>
      </c>
      <c r="AT44" s="5">
        <f>IF(R44&gt;0,RANK(R44,(N44:P44,Q44:AE44)),0)</f>
        <v>6</v>
      </c>
      <c r="AU44" s="5">
        <f>IF(T44&gt;0,RANK(T44,(N44:P44,Q44:AE44)),0)</f>
        <v>0</v>
      </c>
      <c r="AV44" s="5">
        <f>IF(S44&gt;0,RANK(S44,(N44:P44,Q44:AE44)),0)</f>
        <v>5</v>
      </c>
      <c r="AW44" s="2">
        <f t="shared" si="17"/>
        <v>6.1339335959482277E-3</v>
      </c>
      <c r="AX44" s="2">
        <f t="shared" si="18"/>
        <v>1.5194147439504784E-3</v>
      </c>
      <c r="AY44" s="2">
        <f t="shared" si="19"/>
        <v>0</v>
      </c>
      <c r="AZ44" s="2">
        <f t="shared" si="20"/>
        <v>1.7726505346088914E-3</v>
      </c>
      <c r="BB44" t="s">
        <v>1343</v>
      </c>
      <c r="BC44" t="s">
        <v>2513</v>
      </c>
      <c r="BD44">
        <v>5</v>
      </c>
      <c r="BF44" s="111">
        <v>1</v>
      </c>
      <c r="BG44" s="113">
        <v>83</v>
      </c>
      <c r="BH44" s="117">
        <f t="shared" si="11"/>
        <v>1083</v>
      </c>
      <c r="BJ44" s="5" t="s">
        <v>3185</v>
      </c>
    </row>
    <row r="45" spans="1:62" hidden="1" outlineLevel="1">
      <c r="A45" t="s">
        <v>2417</v>
      </c>
      <c r="B45" t="s">
        <v>2513</v>
      </c>
      <c r="C45" s="1">
        <f t="shared" si="12"/>
        <v>7523</v>
      </c>
      <c r="D45" s="5">
        <f>IF(N45&gt;0, RANK(N45,(N45:P45,Q45:AE45)),0)</f>
        <v>1</v>
      </c>
      <c r="E45" s="5">
        <f>IF(O45&gt;0,RANK(O45,(N45:P45,Q45:AE45)),0)</f>
        <v>2</v>
      </c>
      <c r="F45" s="5">
        <f>IF(P45&gt;0,RANK(P45,(N45:P45,Q45:AE45)),0)</f>
        <v>0</v>
      </c>
      <c r="G45" s="131">
        <f t="shared" si="9"/>
        <v>3991</v>
      </c>
      <c r="H45" s="136">
        <f t="shared" si="10"/>
        <v>0.53050644689618498</v>
      </c>
      <c r="I45" s="2"/>
      <c r="J45" s="2">
        <f t="shared" si="13"/>
        <v>0.76392396650272498</v>
      </c>
      <c r="K45" s="2">
        <f t="shared" si="14"/>
        <v>0.23341751960653995</v>
      </c>
      <c r="L45" s="2">
        <f t="shared" si="15"/>
        <v>0</v>
      </c>
      <c r="M45" s="2">
        <f t="shared" si="16"/>
        <v>2.6585138907350703E-3</v>
      </c>
      <c r="N45" s="63">
        <v>5747</v>
      </c>
      <c r="O45" s="63">
        <v>1756</v>
      </c>
      <c r="P45" s="63"/>
      <c r="Q45" s="63">
        <v>15</v>
      </c>
      <c r="R45" s="63">
        <v>1</v>
      </c>
      <c r="S45" s="63">
        <v>2</v>
      </c>
      <c r="T45" s="63"/>
      <c r="U45" s="63"/>
      <c r="V45" s="63"/>
      <c r="W45" s="63">
        <v>2</v>
      </c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S45" s="5">
        <f>IF(Q45&gt;0,RANK(Q45,(N45:P45,Q45:AE45)),0)</f>
        <v>3</v>
      </c>
      <c r="AT45" s="5">
        <f>IF(R45&gt;0,RANK(R45,(N45:P45,Q45:AE45)),0)</f>
        <v>6</v>
      </c>
      <c r="AU45" s="5">
        <f>IF(T45&gt;0,RANK(T45,(N45:P45,Q45:AE45)),0)</f>
        <v>0</v>
      </c>
      <c r="AV45" s="5">
        <f>IF(S45&gt;0,RANK(S45,(N45:P45,Q45:AE45)),0)</f>
        <v>4</v>
      </c>
      <c r="AW45" s="2">
        <f t="shared" si="17"/>
        <v>1.9938854180513092E-3</v>
      </c>
      <c r="AX45" s="2">
        <f t="shared" si="18"/>
        <v>1.3292569453675395E-4</v>
      </c>
      <c r="AY45" s="2">
        <f t="shared" si="19"/>
        <v>0</v>
      </c>
      <c r="AZ45" s="2">
        <f t="shared" si="20"/>
        <v>2.6585138907350789E-4</v>
      </c>
      <c r="BB45" t="s">
        <v>2417</v>
      </c>
      <c r="BC45" t="s">
        <v>2513</v>
      </c>
      <c r="BD45">
        <v>7</v>
      </c>
      <c r="BF45" s="111">
        <v>1</v>
      </c>
      <c r="BG45" s="113">
        <v>85</v>
      </c>
      <c r="BH45" s="117">
        <f t="shared" si="11"/>
        <v>1085</v>
      </c>
      <c r="BJ45" s="5" t="s">
        <v>3185</v>
      </c>
    </row>
    <row r="46" spans="1:62" hidden="1" outlineLevel="1">
      <c r="A46" t="s">
        <v>1658</v>
      </c>
      <c r="B46" t="s">
        <v>2513</v>
      </c>
      <c r="C46" s="1">
        <f t="shared" si="12"/>
        <v>10396</v>
      </c>
      <c r="D46" s="5">
        <f>IF(N46&gt;0, RANK(N46,(N46:P46,Q46:AE46)),0)</f>
        <v>1</v>
      </c>
      <c r="E46" s="5">
        <f>IF(O46&gt;0,RANK(O46,(N46:P46,Q46:AE46)),0)</f>
        <v>2</v>
      </c>
      <c r="F46" s="5">
        <f>IF(P46&gt;0,RANK(P46,(N46:P46,Q46:AE46)),0)</f>
        <v>0</v>
      </c>
      <c r="G46" s="131">
        <f t="shared" si="9"/>
        <v>7714</v>
      </c>
      <c r="H46" s="136">
        <f t="shared" si="10"/>
        <v>0.74201616006156212</v>
      </c>
      <c r="I46" s="2"/>
      <c r="J46" s="2">
        <f t="shared" si="13"/>
        <v>0.87004617160446329</v>
      </c>
      <c r="K46" s="2">
        <f t="shared" si="14"/>
        <v>0.12803001154290111</v>
      </c>
      <c r="L46" s="2">
        <f t="shared" si="15"/>
        <v>0</v>
      </c>
      <c r="M46" s="2">
        <f t="shared" si="16"/>
        <v>1.9238168526355959E-3</v>
      </c>
      <c r="N46" s="63">
        <v>9045</v>
      </c>
      <c r="O46" s="63">
        <v>1331</v>
      </c>
      <c r="P46" s="63"/>
      <c r="Q46" s="63">
        <v>14</v>
      </c>
      <c r="R46" s="63">
        <v>3</v>
      </c>
      <c r="S46" s="63">
        <v>1</v>
      </c>
      <c r="T46" s="63"/>
      <c r="U46" s="63"/>
      <c r="V46" s="63"/>
      <c r="W46" s="63">
        <v>2</v>
      </c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S46" s="5">
        <f>IF(Q46&gt;0,RANK(Q46,(N46:P46,Q46:AE46)),0)</f>
        <v>3</v>
      </c>
      <c r="AT46" s="5">
        <f>IF(R46&gt;0,RANK(R46,(N46:P46,Q46:AE46)),0)</f>
        <v>4</v>
      </c>
      <c r="AU46" s="5">
        <f>IF(T46&gt;0,RANK(T46,(N46:P46,Q46:AE46)),0)</f>
        <v>0</v>
      </c>
      <c r="AV46" s="5">
        <f>IF(S46&gt;0,RANK(S46,(N46:P46,Q46:AE46)),0)</f>
        <v>6</v>
      </c>
      <c r="AW46" s="2">
        <f t="shared" si="17"/>
        <v>1.3466717968449403E-3</v>
      </c>
      <c r="AX46" s="2">
        <f t="shared" si="18"/>
        <v>2.8857252789534437E-4</v>
      </c>
      <c r="AY46" s="2">
        <f t="shared" si="19"/>
        <v>0</v>
      </c>
      <c r="AZ46" s="2">
        <f t="shared" si="20"/>
        <v>9.6190842631781461E-5</v>
      </c>
      <c r="BB46" t="s">
        <v>1658</v>
      </c>
      <c r="BC46" t="s">
        <v>2513</v>
      </c>
      <c r="BD46">
        <v>3</v>
      </c>
      <c r="BF46" s="111">
        <v>1</v>
      </c>
      <c r="BG46" s="113">
        <v>87</v>
      </c>
      <c r="BH46" s="117">
        <f t="shared" si="11"/>
        <v>1087</v>
      </c>
      <c r="BJ46" s="5" t="s">
        <v>3185</v>
      </c>
    </row>
    <row r="47" spans="1:62" hidden="1" outlineLevel="1">
      <c r="A47" t="s">
        <v>1659</v>
      </c>
      <c r="B47" t="s">
        <v>2513</v>
      </c>
      <c r="C47" s="1">
        <f t="shared" si="12"/>
        <v>155428</v>
      </c>
      <c r="D47" s="5">
        <f>IF(N47&gt;0, RANK(N47,(N47:P47,Q47:AE47)),0)</f>
        <v>2</v>
      </c>
      <c r="E47" s="5">
        <f>IF(O47&gt;0,RANK(O47,(N47:P47,Q47:AE47)),0)</f>
        <v>1</v>
      </c>
      <c r="F47" s="5">
        <f>IF(P47&gt;0,RANK(P47,(N47:P47,Q47:AE47)),0)</f>
        <v>0</v>
      </c>
      <c r="G47" s="131">
        <f t="shared" si="9"/>
        <v>28869</v>
      </c>
      <c r="H47" s="136">
        <f t="shared" si="10"/>
        <v>0.1857387343335821</v>
      </c>
      <c r="I47" s="2"/>
      <c r="J47" s="2">
        <f t="shared" si="13"/>
        <v>0.39899503306997453</v>
      </c>
      <c r="K47" s="2">
        <f t="shared" si="14"/>
        <v>0.58473376740355665</v>
      </c>
      <c r="L47" s="2">
        <f t="shared" si="15"/>
        <v>0</v>
      </c>
      <c r="M47" s="2">
        <f t="shared" si="16"/>
        <v>1.6271199526468827E-2</v>
      </c>
      <c r="N47" s="63">
        <v>62015</v>
      </c>
      <c r="O47" s="63">
        <v>90884</v>
      </c>
      <c r="P47" s="63"/>
      <c r="Q47" s="63">
        <v>1531</v>
      </c>
      <c r="R47" s="63">
        <v>381</v>
      </c>
      <c r="S47" s="63">
        <v>248</v>
      </c>
      <c r="T47" s="63"/>
      <c r="U47" s="63"/>
      <c r="V47" s="63"/>
      <c r="W47" s="63">
        <v>369</v>
      </c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S47" s="5">
        <f>IF(Q47&gt;0,RANK(Q47,(N47:P47,Q47:AE47)),0)</f>
        <v>3</v>
      </c>
      <c r="AT47" s="5">
        <f>IF(R47&gt;0,RANK(R47,(N47:P47,Q47:AE47)),0)</f>
        <v>4</v>
      </c>
      <c r="AU47" s="5">
        <f>IF(T47&gt;0,RANK(T47,(N47:P47,Q47:AE47)),0)</f>
        <v>0</v>
      </c>
      <c r="AV47" s="5">
        <f>IF(S47&gt;0,RANK(S47,(N47:P47,Q47:AE47)),0)</f>
        <v>6</v>
      </c>
      <c r="AW47" s="2">
        <f t="shared" si="17"/>
        <v>9.8502200375736679E-3</v>
      </c>
      <c r="AX47" s="2">
        <f t="shared" si="18"/>
        <v>2.4512957768227091E-3</v>
      </c>
      <c r="AY47" s="2">
        <f t="shared" si="19"/>
        <v>0</v>
      </c>
      <c r="AZ47" s="2">
        <f t="shared" si="20"/>
        <v>1.5955941014489023E-3</v>
      </c>
      <c r="BB47" t="s">
        <v>1659</v>
      </c>
      <c r="BC47" t="s">
        <v>2513</v>
      </c>
      <c r="BD47">
        <v>5</v>
      </c>
      <c r="BF47" s="111">
        <v>1</v>
      </c>
      <c r="BG47" s="113">
        <v>89</v>
      </c>
      <c r="BH47" s="117">
        <f t="shared" si="11"/>
        <v>1089</v>
      </c>
      <c r="BJ47" s="5" t="s">
        <v>3185</v>
      </c>
    </row>
    <row r="48" spans="1:62" hidden="1" outlineLevel="1">
      <c r="A48" t="s">
        <v>1135</v>
      </c>
      <c r="B48" t="s">
        <v>2513</v>
      </c>
      <c r="C48" s="1">
        <f t="shared" si="12"/>
        <v>11543</v>
      </c>
      <c r="D48" s="5">
        <f>IF(N48&gt;0, RANK(N48,(N48:P48,Q48:AE48)),0)</f>
        <v>1</v>
      </c>
      <c r="E48" s="5">
        <f>IF(O48&gt;0,RANK(O48,(N48:P48,Q48:AE48)),0)</f>
        <v>2</v>
      </c>
      <c r="F48" s="5">
        <f>IF(P48&gt;0,RANK(P48,(N48:P48,Q48:AE48)),0)</f>
        <v>0</v>
      </c>
      <c r="G48" s="131">
        <f t="shared" si="9"/>
        <v>831</v>
      </c>
      <c r="H48" s="136">
        <f t="shared" si="10"/>
        <v>7.1991683271246637E-2</v>
      </c>
      <c r="I48" s="2"/>
      <c r="J48" s="2">
        <f t="shared" si="13"/>
        <v>0.53426318981200727</v>
      </c>
      <c r="K48" s="2">
        <f t="shared" si="14"/>
        <v>0.46227150654076066</v>
      </c>
      <c r="L48" s="2">
        <f t="shared" si="15"/>
        <v>0</v>
      </c>
      <c r="M48" s="2">
        <f t="shared" si="16"/>
        <v>3.4653036472320764E-3</v>
      </c>
      <c r="N48" s="63">
        <v>6167</v>
      </c>
      <c r="O48" s="63">
        <v>5336</v>
      </c>
      <c r="P48" s="63"/>
      <c r="Q48" s="63">
        <v>15</v>
      </c>
      <c r="R48" s="63">
        <v>9</v>
      </c>
      <c r="S48" s="63">
        <v>10</v>
      </c>
      <c r="T48" s="63"/>
      <c r="U48" s="63"/>
      <c r="V48" s="63"/>
      <c r="W48" s="63">
        <v>6</v>
      </c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S48" s="5">
        <f>IF(Q48&gt;0,RANK(Q48,(N48:P48,Q48:AE48)),0)</f>
        <v>3</v>
      </c>
      <c r="AT48" s="5">
        <f>IF(R48&gt;0,RANK(R48,(N48:P48,Q48:AE48)),0)</f>
        <v>5</v>
      </c>
      <c r="AU48" s="5">
        <f>IF(T48&gt;0,RANK(T48,(N48:P48,Q48:AE48)),0)</f>
        <v>0</v>
      </c>
      <c r="AV48" s="5">
        <f>IF(S48&gt;0,RANK(S48,(N48:P48,Q48:AE48)),0)</f>
        <v>4</v>
      </c>
      <c r="AW48" s="2">
        <f t="shared" si="17"/>
        <v>1.2994888677120332E-3</v>
      </c>
      <c r="AX48" s="2">
        <f t="shared" si="18"/>
        <v>7.7969332062722001E-4</v>
      </c>
      <c r="AY48" s="2">
        <f t="shared" si="19"/>
        <v>0</v>
      </c>
      <c r="AZ48" s="2">
        <f t="shared" si="20"/>
        <v>8.6632591180802214E-4</v>
      </c>
      <c r="BB48" t="s">
        <v>1135</v>
      </c>
      <c r="BC48" t="s">
        <v>2513</v>
      </c>
      <c r="BD48">
        <v>7</v>
      </c>
      <c r="BF48" s="111">
        <v>1</v>
      </c>
      <c r="BG48" s="113">
        <v>91</v>
      </c>
      <c r="BH48" s="117">
        <f t="shared" si="11"/>
        <v>1091</v>
      </c>
      <c r="BJ48" s="5" t="s">
        <v>3185</v>
      </c>
    </row>
    <row r="49" spans="1:62" hidden="1" outlineLevel="1">
      <c r="A49" t="s">
        <v>1835</v>
      </c>
      <c r="B49" t="s">
        <v>2513</v>
      </c>
      <c r="C49" s="1">
        <f t="shared" si="12"/>
        <v>12129</v>
      </c>
      <c r="D49" s="5">
        <f>IF(N49&gt;0, RANK(N49,(N49:P49,Q49:AE49)),0)</f>
        <v>2</v>
      </c>
      <c r="E49" s="5">
        <f>IF(O49&gt;0,RANK(O49,(N49:P49,Q49:AE49)),0)</f>
        <v>1</v>
      </c>
      <c r="F49" s="5">
        <f>IF(P49&gt;0,RANK(P49,(N49:P49,Q49:AE49)),0)</f>
        <v>0</v>
      </c>
      <c r="G49" s="131">
        <f t="shared" si="9"/>
        <v>7448</v>
      </c>
      <c r="H49" s="136">
        <f t="shared" si="10"/>
        <v>0.61406546294006104</v>
      </c>
      <c r="I49" s="2"/>
      <c r="J49" s="2">
        <f t="shared" si="13"/>
        <v>0.18542336548767416</v>
      </c>
      <c r="K49" s="2">
        <f t="shared" si="14"/>
        <v>0.79948882842773517</v>
      </c>
      <c r="L49" s="2">
        <f t="shared" si="15"/>
        <v>0</v>
      </c>
      <c r="M49" s="2">
        <f t="shared" si="16"/>
        <v>1.5087806084590705E-2</v>
      </c>
      <c r="N49" s="63">
        <v>2249</v>
      </c>
      <c r="O49" s="63">
        <v>9697</v>
      </c>
      <c r="P49" s="63"/>
      <c r="Q49" s="63">
        <v>97</v>
      </c>
      <c r="R49" s="63">
        <v>28</v>
      </c>
      <c r="S49" s="63">
        <v>34</v>
      </c>
      <c r="T49" s="63"/>
      <c r="U49" s="63"/>
      <c r="V49" s="63"/>
      <c r="W49" s="63">
        <v>24</v>
      </c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63"/>
      <c r="AL49" s="63"/>
      <c r="AM49" s="63"/>
      <c r="AN49" s="63"/>
      <c r="AO49" s="63"/>
      <c r="AP49" s="63"/>
      <c r="AQ49" s="63"/>
      <c r="AS49" s="5">
        <f>IF(Q49&gt;0,RANK(Q49,(N49:P49,Q49:AE49)),0)</f>
        <v>3</v>
      </c>
      <c r="AT49" s="5">
        <f>IF(R49&gt;0,RANK(R49,(N49:P49,Q49:AE49)),0)</f>
        <v>5</v>
      </c>
      <c r="AU49" s="5">
        <f>IF(T49&gt;0,RANK(T49,(N49:P49,Q49:AE49)),0)</f>
        <v>0</v>
      </c>
      <c r="AV49" s="5">
        <f>IF(S49&gt;0,RANK(S49,(N49:P49,Q49:AE49)),0)</f>
        <v>4</v>
      </c>
      <c r="AW49" s="2">
        <f t="shared" si="17"/>
        <v>7.9973616951108904E-3</v>
      </c>
      <c r="AX49" s="2">
        <f t="shared" si="18"/>
        <v>2.308516777970154E-3</v>
      </c>
      <c r="AY49" s="2">
        <f t="shared" si="19"/>
        <v>0</v>
      </c>
      <c r="AZ49" s="2">
        <f t="shared" si="20"/>
        <v>2.8031989446780444E-3</v>
      </c>
      <c r="BB49" t="s">
        <v>1835</v>
      </c>
      <c r="BC49" t="s">
        <v>2513</v>
      </c>
      <c r="BD49">
        <v>4</v>
      </c>
      <c r="BF49" s="111">
        <v>1</v>
      </c>
      <c r="BG49" s="113">
        <v>93</v>
      </c>
      <c r="BH49" s="117">
        <f t="shared" si="11"/>
        <v>1093</v>
      </c>
      <c r="BJ49" s="5" t="s">
        <v>3185</v>
      </c>
    </row>
    <row r="50" spans="1:62" hidden="1" outlineLevel="1">
      <c r="A50" t="s">
        <v>1857</v>
      </c>
      <c r="B50" t="s">
        <v>2513</v>
      </c>
      <c r="C50" s="1">
        <f t="shared" si="12"/>
        <v>32644</v>
      </c>
      <c r="D50" s="5">
        <f>IF(N50&gt;0, RANK(N50,(N50:P50,Q50:AE50)),0)</f>
        <v>2</v>
      </c>
      <c r="E50" s="5">
        <f>IF(O50&gt;0,RANK(O50,(N50:P50,Q50:AE50)),0)</f>
        <v>1</v>
      </c>
      <c r="F50" s="5">
        <f>IF(P50&gt;0,RANK(P50,(N50:P50,Q50:AE50)),0)</f>
        <v>0</v>
      </c>
      <c r="G50" s="131">
        <f t="shared" si="9"/>
        <v>19568</v>
      </c>
      <c r="H50" s="136">
        <f t="shared" si="10"/>
        <v>0.59943634358534492</v>
      </c>
      <c r="I50" s="2"/>
      <c r="J50" s="2">
        <f t="shared" si="13"/>
        <v>0.19296042151697096</v>
      </c>
      <c r="K50" s="2">
        <f t="shared" si="14"/>
        <v>0.79239676510231594</v>
      </c>
      <c r="L50" s="2">
        <f t="shared" si="15"/>
        <v>0</v>
      </c>
      <c r="M50" s="2">
        <f t="shared" si="16"/>
        <v>1.464281338071316E-2</v>
      </c>
      <c r="N50" s="63">
        <v>6299</v>
      </c>
      <c r="O50" s="63">
        <v>25867</v>
      </c>
      <c r="P50" s="63"/>
      <c r="Q50" s="63">
        <v>228</v>
      </c>
      <c r="R50" s="63">
        <v>94</v>
      </c>
      <c r="S50" s="63">
        <v>78</v>
      </c>
      <c r="T50" s="63"/>
      <c r="U50" s="63"/>
      <c r="V50" s="63"/>
      <c r="W50" s="63">
        <v>78</v>
      </c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63"/>
      <c r="AL50" s="63"/>
      <c r="AM50" s="63"/>
      <c r="AN50" s="63"/>
      <c r="AO50" s="63"/>
      <c r="AP50" s="63"/>
      <c r="AQ50" s="63"/>
      <c r="AS50" s="5">
        <f>IF(Q50&gt;0,RANK(Q50,(N50:P50,Q50:AE50)),0)</f>
        <v>3</v>
      </c>
      <c r="AT50" s="5">
        <f>IF(R50&gt;0,RANK(R50,(N50:P50,Q50:AE50)),0)</f>
        <v>4</v>
      </c>
      <c r="AU50" s="5">
        <f>IF(T50&gt;0,RANK(T50,(N50:P50,Q50:AE50)),0)</f>
        <v>0</v>
      </c>
      <c r="AV50" s="5">
        <f>IF(S50&gt;0,RANK(S50,(N50:P50,Q50:AE50)),0)</f>
        <v>5</v>
      </c>
      <c r="AW50" s="2">
        <f t="shared" si="17"/>
        <v>6.9844381815953923E-3</v>
      </c>
      <c r="AX50" s="2">
        <f t="shared" si="18"/>
        <v>2.879549074868276E-3</v>
      </c>
      <c r="AY50" s="2">
        <f t="shared" si="19"/>
        <v>0</v>
      </c>
      <c r="AZ50" s="2">
        <f t="shared" si="20"/>
        <v>2.3894130621247398E-3</v>
      </c>
      <c r="BB50" t="s">
        <v>1857</v>
      </c>
      <c r="BC50" t="s">
        <v>2513</v>
      </c>
      <c r="BD50">
        <v>4</v>
      </c>
      <c r="BF50" s="111">
        <v>1</v>
      </c>
      <c r="BG50" s="113">
        <v>95</v>
      </c>
      <c r="BH50" s="117">
        <f t="shared" si="11"/>
        <v>1095</v>
      </c>
      <c r="BJ50" s="5" t="s">
        <v>3185</v>
      </c>
    </row>
    <row r="51" spans="1:62" hidden="1" outlineLevel="1">
      <c r="A51" t="s">
        <v>650</v>
      </c>
      <c r="B51" t="s">
        <v>2513</v>
      </c>
      <c r="C51" s="1">
        <f t="shared" si="12"/>
        <v>175140</v>
      </c>
      <c r="D51" s="5">
        <f>IF(N51&gt;0, RANK(N51,(N51:P51,Q51:AE51)),0)</f>
        <v>2</v>
      </c>
      <c r="E51" s="5">
        <f>IF(O51&gt;0,RANK(O51,(N51:P51,Q51:AE51)),0)</f>
        <v>1</v>
      </c>
      <c r="F51" s="5">
        <f>IF(P51&gt;0,RANK(P51,(N51:P51,Q51:AE51)),0)</f>
        <v>0</v>
      </c>
      <c r="G51" s="131">
        <f t="shared" si="9"/>
        <v>16133</v>
      </c>
      <c r="H51" s="136">
        <f t="shared" si="10"/>
        <v>9.2114879524951468E-2</v>
      </c>
      <c r="I51" s="2"/>
      <c r="J51" s="2">
        <f t="shared" si="13"/>
        <v>0.44969738494918349</v>
      </c>
      <c r="K51" s="2">
        <f t="shared" si="14"/>
        <v>0.541812264474135</v>
      </c>
      <c r="L51" s="2">
        <f t="shared" si="15"/>
        <v>0</v>
      </c>
      <c r="M51" s="2">
        <f t="shared" si="16"/>
        <v>8.4903505766815712E-3</v>
      </c>
      <c r="N51" s="63">
        <v>78760</v>
      </c>
      <c r="O51" s="63">
        <v>94893</v>
      </c>
      <c r="P51" s="63"/>
      <c r="Q51" s="63">
        <v>822</v>
      </c>
      <c r="R51" s="63">
        <v>251</v>
      </c>
      <c r="S51" s="63">
        <v>138</v>
      </c>
      <c r="T51" s="63"/>
      <c r="U51" s="63"/>
      <c r="V51" s="63"/>
      <c r="W51" s="63">
        <v>276</v>
      </c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63"/>
      <c r="AL51" s="63"/>
      <c r="AM51" s="63"/>
      <c r="AN51" s="63"/>
      <c r="AO51" s="63"/>
      <c r="AP51" s="63"/>
      <c r="AQ51" s="63"/>
      <c r="AS51" s="5">
        <f>IF(Q51&gt;0,RANK(Q51,(N51:P51,Q51:AE51)),0)</f>
        <v>3</v>
      </c>
      <c r="AT51" s="5">
        <f>IF(R51&gt;0,RANK(R51,(N51:P51,Q51:AE51)),0)</f>
        <v>5</v>
      </c>
      <c r="AU51" s="5">
        <f>IF(T51&gt;0,RANK(T51,(N51:P51,Q51:AE51)),0)</f>
        <v>0</v>
      </c>
      <c r="AV51" s="5">
        <f>IF(S51&gt;0,RANK(S51,(N51:P51,Q51:AE51)),0)</f>
        <v>6</v>
      </c>
      <c r="AW51" s="2">
        <f t="shared" si="17"/>
        <v>4.6933881466255569E-3</v>
      </c>
      <c r="AX51" s="2">
        <f t="shared" si="18"/>
        <v>1.4331392029233755E-3</v>
      </c>
      <c r="AY51" s="2">
        <f t="shared" si="19"/>
        <v>0</v>
      </c>
      <c r="AZ51" s="2">
        <f t="shared" si="20"/>
        <v>7.879410757108599E-4</v>
      </c>
      <c r="BB51" t="s">
        <v>650</v>
      </c>
      <c r="BC51" t="s">
        <v>2513</v>
      </c>
      <c r="BD51">
        <v>1</v>
      </c>
      <c r="BF51" s="111">
        <v>1</v>
      </c>
      <c r="BG51" s="113">
        <v>97</v>
      </c>
      <c r="BH51" s="117">
        <f t="shared" si="11"/>
        <v>1097</v>
      </c>
      <c r="BJ51" s="5" t="s">
        <v>3185</v>
      </c>
    </row>
    <row r="52" spans="1:62" hidden="1" outlineLevel="1">
      <c r="A52" t="s">
        <v>651</v>
      </c>
      <c r="B52" t="s">
        <v>2513</v>
      </c>
      <c r="C52" s="1">
        <f t="shared" si="12"/>
        <v>10717</v>
      </c>
      <c r="D52" s="5">
        <f>IF(N52&gt;0, RANK(N52,(N52:P52,Q52:AE52)),0)</f>
        <v>2</v>
      </c>
      <c r="E52" s="5">
        <f>IF(O52&gt;0,RANK(O52,(N52:P52,Q52:AE52)),0)</f>
        <v>1</v>
      </c>
      <c r="F52" s="5">
        <f>IF(P52&gt;0,RANK(P52,(N52:P52,Q52:AE52)),0)</f>
        <v>0</v>
      </c>
      <c r="G52" s="131">
        <f t="shared" si="9"/>
        <v>827</v>
      </c>
      <c r="H52" s="136">
        <f t="shared" si="10"/>
        <v>7.7167117663525242E-2</v>
      </c>
      <c r="I52" s="2"/>
      <c r="J52" s="2">
        <f t="shared" si="13"/>
        <v>0.45852384062704116</v>
      </c>
      <c r="K52" s="2">
        <f t="shared" si="14"/>
        <v>0.53569095829056634</v>
      </c>
      <c r="L52" s="2">
        <f t="shared" si="15"/>
        <v>0</v>
      </c>
      <c r="M52" s="2">
        <f t="shared" si="16"/>
        <v>5.7852010823925548E-3</v>
      </c>
      <c r="N52" s="63">
        <v>4914</v>
      </c>
      <c r="O52" s="63">
        <v>5741</v>
      </c>
      <c r="P52" s="63"/>
      <c r="Q52" s="63">
        <v>28</v>
      </c>
      <c r="R52" s="63">
        <v>13</v>
      </c>
      <c r="S52" s="63">
        <v>12</v>
      </c>
      <c r="T52" s="63"/>
      <c r="U52" s="63"/>
      <c r="V52" s="63"/>
      <c r="W52" s="63">
        <v>9</v>
      </c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63"/>
      <c r="AL52" s="63"/>
      <c r="AM52" s="63"/>
      <c r="AN52" s="63"/>
      <c r="AO52" s="63"/>
      <c r="AP52" s="63"/>
      <c r="AQ52" s="63"/>
      <c r="AS52" s="5">
        <f>IF(Q52&gt;0,RANK(Q52,(N52:P52,Q52:AE52)),0)</f>
        <v>3</v>
      </c>
      <c r="AT52" s="5">
        <f>IF(R52&gt;0,RANK(R52,(N52:P52,Q52:AE52)),0)</f>
        <v>4</v>
      </c>
      <c r="AU52" s="5">
        <f>IF(T52&gt;0,RANK(T52,(N52:P52,Q52:AE52)),0)</f>
        <v>0</v>
      </c>
      <c r="AV52" s="5">
        <f>IF(S52&gt;0,RANK(S52,(N52:P52,Q52:AE52)),0)</f>
        <v>5</v>
      </c>
      <c r="AW52" s="2">
        <f t="shared" si="17"/>
        <v>2.6126714565643371E-3</v>
      </c>
      <c r="AX52" s="2">
        <f t="shared" si="18"/>
        <v>1.2130260334048707E-3</v>
      </c>
      <c r="AY52" s="2">
        <f t="shared" si="19"/>
        <v>0</v>
      </c>
      <c r="AZ52" s="2">
        <f t="shared" si="20"/>
        <v>1.1197163385275729E-3</v>
      </c>
      <c r="BB52" t="s">
        <v>651</v>
      </c>
      <c r="BC52" t="s">
        <v>2513</v>
      </c>
      <c r="BD52">
        <v>1</v>
      </c>
      <c r="BF52" s="111">
        <v>1</v>
      </c>
      <c r="BG52" s="113">
        <v>99</v>
      </c>
      <c r="BH52" s="117">
        <f t="shared" si="11"/>
        <v>1099</v>
      </c>
      <c r="BJ52" s="5" t="s">
        <v>3185</v>
      </c>
    </row>
    <row r="53" spans="1:62" hidden="1" outlineLevel="1">
      <c r="A53" t="s">
        <v>1414</v>
      </c>
      <c r="B53" t="s">
        <v>2513</v>
      </c>
      <c r="C53" s="1">
        <f t="shared" si="12"/>
        <v>102067</v>
      </c>
      <c r="D53" s="5">
        <f>IF(N53&gt;0, RANK(N53,(N53:P53,Q53:AE53)),0)</f>
        <v>1</v>
      </c>
      <c r="E53" s="5">
        <f>IF(O53&gt;0,RANK(O53,(N53:P53,Q53:AE53)),0)</f>
        <v>2</v>
      </c>
      <c r="F53" s="5">
        <f>IF(P53&gt;0,RANK(P53,(N53:P53,Q53:AE53)),0)</f>
        <v>0</v>
      </c>
      <c r="G53" s="131">
        <f t="shared" si="9"/>
        <v>24753</v>
      </c>
      <c r="H53" s="136">
        <f t="shared" si="10"/>
        <v>0.24251717009415383</v>
      </c>
      <c r="I53" s="2"/>
      <c r="J53" s="2">
        <f t="shared" si="13"/>
        <v>0.61807440210841902</v>
      </c>
      <c r="K53" s="2">
        <f t="shared" si="14"/>
        <v>0.37555723201426516</v>
      </c>
      <c r="L53" s="2">
        <f t="shared" si="15"/>
        <v>0</v>
      </c>
      <c r="M53" s="2">
        <f t="shared" si="16"/>
        <v>6.368365877315818E-3</v>
      </c>
      <c r="N53" s="63">
        <v>63085</v>
      </c>
      <c r="O53" s="63">
        <v>38332</v>
      </c>
      <c r="P53" s="63"/>
      <c r="Q53" s="63">
        <v>339</v>
      </c>
      <c r="R53" s="63">
        <v>100</v>
      </c>
      <c r="S53" s="63">
        <v>68</v>
      </c>
      <c r="T53" s="63"/>
      <c r="U53" s="63"/>
      <c r="V53" s="63"/>
      <c r="W53" s="63">
        <v>143</v>
      </c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63"/>
      <c r="AL53" s="63"/>
      <c r="AM53" s="63"/>
      <c r="AN53" s="63"/>
      <c r="AO53" s="63"/>
      <c r="AP53" s="63"/>
      <c r="AQ53" s="63"/>
      <c r="AS53" s="5">
        <f>IF(Q53&gt;0,RANK(Q53,(N53:P53,Q53:AE53)),0)</f>
        <v>3</v>
      </c>
      <c r="AT53" s="5">
        <f>IF(R53&gt;0,RANK(R53,(N53:P53,Q53:AE53)),0)</f>
        <v>5</v>
      </c>
      <c r="AU53" s="5">
        <f>IF(T53&gt;0,RANK(T53,(N53:P53,Q53:AE53)),0)</f>
        <v>0</v>
      </c>
      <c r="AV53" s="5">
        <f>IF(S53&gt;0,RANK(S53,(N53:P53,Q53:AE53)),0)</f>
        <v>6</v>
      </c>
      <c r="AW53" s="2">
        <f t="shared" si="17"/>
        <v>3.3213477421693595E-3</v>
      </c>
      <c r="AX53" s="2">
        <f t="shared" si="18"/>
        <v>9.7974859651013546E-4</v>
      </c>
      <c r="AY53" s="2">
        <f t="shared" si="19"/>
        <v>0</v>
      </c>
      <c r="AZ53" s="2">
        <f t="shared" si="20"/>
        <v>6.6622904562689219E-4</v>
      </c>
      <c r="BB53" t="s">
        <v>1414</v>
      </c>
      <c r="BC53" t="s">
        <v>2513</v>
      </c>
      <c r="BF53" s="111">
        <v>1</v>
      </c>
      <c r="BG53" s="113">
        <v>101</v>
      </c>
      <c r="BH53" s="117">
        <f t="shared" si="11"/>
        <v>1101</v>
      </c>
      <c r="BJ53" s="5" t="s">
        <v>3185</v>
      </c>
    </row>
    <row r="54" spans="1:62" hidden="1" outlineLevel="1">
      <c r="A54" t="s">
        <v>1153</v>
      </c>
      <c r="B54" t="s">
        <v>2513</v>
      </c>
      <c r="C54" s="1">
        <f t="shared" si="12"/>
        <v>49459</v>
      </c>
      <c r="D54" s="5">
        <f>IF(N54&gt;0, RANK(N54,(N54:P54,Q54:AE54)),0)</f>
        <v>2</v>
      </c>
      <c r="E54" s="5">
        <f>IF(O54&gt;0,RANK(O54,(N54:P54,Q54:AE54)),0)</f>
        <v>1</v>
      </c>
      <c r="F54" s="5">
        <f>IF(P54&gt;0,RANK(P54,(N54:P54,Q54:AE54)),0)</f>
        <v>0</v>
      </c>
      <c r="G54" s="131">
        <f t="shared" si="9"/>
        <v>21952</v>
      </c>
      <c r="H54" s="136">
        <f t="shared" si="10"/>
        <v>0.44384237449200348</v>
      </c>
      <c r="I54" s="2"/>
      <c r="J54" s="2">
        <f t="shared" si="13"/>
        <v>0.27172001051375888</v>
      </c>
      <c r="K54" s="2">
        <f t="shared" si="14"/>
        <v>0.7155623850057623</v>
      </c>
      <c r="L54" s="2">
        <f t="shared" si="15"/>
        <v>0</v>
      </c>
      <c r="M54" s="2">
        <f t="shared" si="16"/>
        <v>1.2717604480478761E-2</v>
      </c>
      <c r="N54" s="63">
        <v>13439</v>
      </c>
      <c r="O54" s="63">
        <v>35391</v>
      </c>
      <c r="P54" s="63"/>
      <c r="Q54" s="63">
        <v>321</v>
      </c>
      <c r="R54" s="63">
        <v>88</v>
      </c>
      <c r="S54" s="63">
        <v>84</v>
      </c>
      <c r="T54" s="63"/>
      <c r="U54" s="63"/>
      <c r="V54" s="63"/>
      <c r="W54" s="63">
        <v>136</v>
      </c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63"/>
      <c r="AL54" s="63"/>
      <c r="AM54" s="63"/>
      <c r="AN54" s="63"/>
      <c r="AO54" s="63"/>
      <c r="AP54" s="63"/>
      <c r="AQ54" s="63"/>
      <c r="AS54" s="5">
        <f>IF(Q54&gt;0,RANK(Q54,(N54:P54,Q54:AE54)),0)</f>
        <v>3</v>
      </c>
      <c r="AT54" s="5">
        <f>IF(R54&gt;0,RANK(R54,(N54:P54,Q54:AE54)),0)</f>
        <v>5</v>
      </c>
      <c r="AU54" s="5">
        <f>IF(T54&gt;0,RANK(T54,(N54:P54,Q54:AE54)),0)</f>
        <v>0</v>
      </c>
      <c r="AV54" s="5">
        <f>IF(S54&gt;0,RANK(S54,(N54:P54,Q54:AE54)),0)</f>
        <v>6</v>
      </c>
      <c r="AW54" s="2">
        <f t="shared" si="17"/>
        <v>6.4902242261266905E-3</v>
      </c>
      <c r="AX54" s="2">
        <f t="shared" si="18"/>
        <v>1.7792515012434542E-3</v>
      </c>
      <c r="AY54" s="2">
        <f t="shared" si="19"/>
        <v>0</v>
      </c>
      <c r="AZ54" s="2">
        <f t="shared" si="20"/>
        <v>1.6983764330051154E-3</v>
      </c>
      <c r="BB54" t="s">
        <v>1153</v>
      </c>
      <c r="BC54" t="s">
        <v>2513</v>
      </c>
      <c r="BD54">
        <v>5</v>
      </c>
      <c r="BF54" s="111">
        <v>1</v>
      </c>
      <c r="BG54" s="113">
        <v>103</v>
      </c>
      <c r="BH54" s="117">
        <f t="shared" si="11"/>
        <v>1103</v>
      </c>
      <c r="BJ54" s="5" t="s">
        <v>3185</v>
      </c>
    </row>
    <row r="55" spans="1:62" hidden="1" outlineLevel="1">
      <c r="A55" t="s">
        <v>2129</v>
      </c>
      <c r="B55" t="s">
        <v>2513</v>
      </c>
      <c r="C55" s="1">
        <f t="shared" si="12"/>
        <v>6101</v>
      </c>
      <c r="D55" s="5">
        <f>IF(N55&gt;0, RANK(N55,(N55:P55,Q55:AE55)),0)</f>
        <v>1</v>
      </c>
      <c r="E55" s="5">
        <f>IF(O55&gt;0,RANK(O55,(N55:P55,Q55:AE55)),0)</f>
        <v>2</v>
      </c>
      <c r="F55" s="5">
        <f>IF(P55&gt;0,RANK(P55,(N55:P55,Q55:AE55)),0)</f>
        <v>0</v>
      </c>
      <c r="G55" s="131">
        <f t="shared" si="9"/>
        <v>3062</v>
      </c>
      <c r="H55" s="136">
        <f t="shared" si="10"/>
        <v>0.50188493689559088</v>
      </c>
      <c r="I55" s="2"/>
      <c r="J55" s="2">
        <f t="shared" si="13"/>
        <v>0.74872971643992792</v>
      </c>
      <c r="K55" s="2">
        <f t="shared" si="14"/>
        <v>0.24684477954433701</v>
      </c>
      <c r="L55" s="2">
        <f t="shared" si="15"/>
        <v>0</v>
      </c>
      <c r="M55" s="2">
        <f t="shared" si="16"/>
        <v>4.4255040157350767E-3</v>
      </c>
      <c r="N55" s="63">
        <v>4568</v>
      </c>
      <c r="O55" s="63">
        <v>1506</v>
      </c>
      <c r="P55" s="63"/>
      <c r="Q55" s="63">
        <v>15</v>
      </c>
      <c r="R55" s="63">
        <v>8</v>
      </c>
      <c r="S55" s="63">
        <v>2</v>
      </c>
      <c r="T55" s="63"/>
      <c r="U55" s="63"/>
      <c r="V55" s="63"/>
      <c r="W55" s="63">
        <v>2</v>
      </c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63"/>
      <c r="AL55" s="63"/>
      <c r="AM55" s="63"/>
      <c r="AN55" s="63"/>
      <c r="AO55" s="63"/>
      <c r="AP55" s="63"/>
      <c r="AQ55" s="63"/>
      <c r="AS55" s="5">
        <f>IF(Q55&gt;0,RANK(Q55,(N55:P55,Q55:AE55)),0)</f>
        <v>3</v>
      </c>
      <c r="AT55" s="5">
        <f>IF(R55&gt;0,RANK(R55,(N55:P55,Q55:AE55)),0)</f>
        <v>4</v>
      </c>
      <c r="AU55" s="5">
        <f>IF(T55&gt;0,RANK(T55,(N55:P55,Q55:AE55)),0)</f>
        <v>0</v>
      </c>
      <c r="AV55" s="5">
        <f>IF(S55&gt;0,RANK(S55,(N55:P55,Q55:AE55)),0)</f>
        <v>5</v>
      </c>
      <c r="AW55" s="2">
        <f t="shared" si="17"/>
        <v>2.4586133420750698E-3</v>
      </c>
      <c r="AX55" s="2">
        <f t="shared" si="18"/>
        <v>1.3112604491067037E-3</v>
      </c>
      <c r="AY55" s="2">
        <f t="shared" si="19"/>
        <v>0</v>
      </c>
      <c r="AZ55" s="2">
        <f t="shared" si="20"/>
        <v>3.2781511227667593E-4</v>
      </c>
      <c r="BB55" t="s">
        <v>2129</v>
      </c>
      <c r="BC55" t="s">
        <v>2513</v>
      </c>
      <c r="BD55">
        <v>7</v>
      </c>
      <c r="BF55" s="111">
        <v>1</v>
      </c>
      <c r="BG55" s="113">
        <v>105</v>
      </c>
      <c r="BH55" s="117">
        <f t="shared" si="11"/>
        <v>1105</v>
      </c>
      <c r="BJ55" s="5" t="s">
        <v>3185</v>
      </c>
    </row>
    <row r="56" spans="1:62" hidden="1" outlineLevel="1">
      <c r="A56" t="s">
        <v>1635</v>
      </c>
      <c r="B56" t="s">
        <v>2513</v>
      </c>
      <c r="C56" s="1">
        <f t="shared" si="12"/>
        <v>9621</v>
      </c>
      <c r="D56" s="5">
        <f>IF(N56&gt;0, RANK(N56,(N56:P56,Q56:AE56)),0)</f>
        <v>2</v>
      </c>
      <c r="E56" s="5">
        <f>IF(O56&gt;0,RANK(O56,(N56:P56,Q56:AE56)),0)</f>
        <v>1</v>
      </c>
      <c r="F56" s="5">
        <f>IF(P56&gt;0,RANK(P56,(N56:P56,Q56:AE56)),0)</f>
        <v>0</v>
      </c>
      <c r="G56" s="131">
        <f t="shared" si="9"/>
        <v>669</v>
      </c>
      <c r="H56" s="136">
        <f t="shared" si="10"/>
        <v>6.9535391331462429E-2</v>
      </c>
      <c r="I56" s="2"/>
      <c r="J56" s="2">
        <f t="shared" si="13"/>
        <v>0.46304957904583721</v>
      </c>
      <c r="K56" s="2">
        <f t="shared" si="14"/>
        <v>0.53258497037729968</v>
      </c>
      <c r="L56" s="2">
        <f t="shared" si="15"/>
        <v>0</v>
      </c>
      <c r="M56" s="2">
        <f t="shared" si="16"/>
        <v>4.3654505768631058E-3</v>
      </c>
      <c r="N56" s="63">
        <v>4455</v>
      </c>
      <c r="O56" s="63">
        <v>5124</v>
      </c>
      <c r="P56" s="63"/>
      <c r="Q56" s="63">
        <v>16</v>
      </c>
      <c r="R56" s="63">
        <v>5</v>
      </c>
      <c r="S56" s="63">
        <v>11</v>
      </c>
      <c r="T56" s="63"/>
      <c r="U56" s="63"/>
      <c r="V56" s="63"/>
      <c r="W56" s="63">
        <v>10</v>
      </c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S56" s="5">
        <f>IF(Q56&gt;0,RANK(Q56,(N56:P56,Q56:AE56)),0)</f>
        <v>3</v>
      </c>
      <c r="AT56" s="5">
        <f>IF(R56&gt;0,RANK(R56,(N56:P56,Q56:AE56)),0)</f>
        <v>6</v>
      </c>
      <c r="AU56" s="5">
        <f>IF(T56&gt;0,RANK(T56,(N56:P56,Q56:AE56)),0)</f>
        <v>0</v>
      </c>
      <c r="AV56" s="5">
        <f>IF(S56&gt;0,RANK(S56,(N56:P56,Q56:AE56)),0)</f>
        <v>4</v>
      </c>
      <c r="AW56" s="2">
        <f t="shared" si="17"/>
        <v>1.6630287911859475E-3</v>
      </c>
      <c r="AX56" s="2">
        <f t="shared" si="18"/>
        <v>5.1969649724560856E-4</v>
      </c>
      <c r="AY56" s="2">
        <f t="shared" si="19"/>
        <v>0</v>
      </c>
      <c r="AZ56" s="2">
        <f t="shared" si="20"/>
        <v>1.1433322939403388E-3</v>
      </c>
      <c r="BB56" t="s">
        <v>1635</v>
      </c>
      <c r="BC56" t="s">
        <v>2513</v>
      </c>
      <c r="BD56">
        <v>7</v>
      </c>
      <c r="BF56" s="111">
        <v>1</v>
      </c>
      <c r="BG56" s="113">
        <v>107</v>
      </c>
      <c r="BH56" s="117">
        <f t="shared" si="11"/>
        <v>1107</v>
      </c>
      <c r="BJ56" s="5" t="s">
        <v>3185</v>
      </c>
    </row>
    <row r="57" spans="1:62" hidden="1" outlineLevel="1">
      <c r="A57" t="s">
        <v>2670</v>
      </c>
      <c r="B57" t="s">
        <v>2513</v>
      </c>
      <c r="C57" s="1">
        <f t="shared" si="12"/>
        <v>14123</v>
      </c>
      <c r="D57" s="5">
        <f>IF(N57&gt;0, RANK(N57,(N57:P57,Q57:AE57)),0)</f>
        <v>2</v>
      </c>
      <c r="E57" s="5">
        <f>IF(O57&gt;0,RANK(O57,(N57:P57,Q57:AE57)),0)</f>
        <v>1</v>
      </c>
      <c r="F57" s="5">
        <f>IF(P57&gt;0,RANK(P57,(N57:P57,Q57:AE57)),0)</f>
        <v>0</v>
      </c>
      <c r="G57" s="131">
        <f t="shared" si="9"/>
        <v>1928</v>
      </c>
      <c r="H57" s="136">
        <f t="shared" si="10"/>
        <v>0.1365149047652765</v>
      </c>
      <c r="I57" s="2"/>
      <c r="J57" s="2">
        <f t="shared" si="13"/>
        <v>0.4273171422502301</v>
      </c>
      <c r="K57" s="2">
        <f t="shared" si="14"/>
        <v>0.5638320470155066</v>
      </c>
      <c r="L57" s="2">
        <f t="shared" si="15"/>
        <v>0</v>
      </c>
      <c r="M57" s="2">
        <f t="shared" si="16"/>
        <v>8.8508107342633036E-3</v>
      </c>
      <c r="N57" s="63">
        <v>6035</v>
      </c>
      <c r="O57" s="63">
        <v>7963</v>
      </c>
      <c r="P57" s="63"/>
      <c r="Q57" s="63">
        <v>76</v>
      </c>
      <c r="R57" s="63">
        <v>18</v>
      </c>
      <c r="S57" s="63">
        <v>15</v>
      </c>
      <c r="T57" s="63"/>
      <c r="U57" s="63"/>
      <c r="V57" s="63"/>
      <c r="W57" s="63">
        <v>16</v>
      </c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S57" s="5">
        <f>IF(Q57&gt;0,RANK(Q57,(N57:P57,Q57:AE57)),0)</f>
        <v>3</v>
      </c>
      <c r="AT57" s="5">
        <f>IF(R57&gt;0,RANK(R57,(N57:P57,Q57:AE57)),0)</f>
        <v>4</v>
      </c>
      <c r="AU57" s="5">
        <f>IF(T57&gt;0,RANK(T57,(N57:P57,Q57:AE57)),0)</f>
        <v>0</v>
      </c>
      <c r="AV57" s="5">
        <f>IF(S57&gt;0,RANK(S57,(N57:P57,Q57:AE57)),0)</f>
        <v>6</v>
      </c>
      <c r="AW57" s="2">
        <f t="shared" si="17"/>
        <v>5.3812929264320615E-3</v>
      </c>
      <c r="AX57" s="2">
        <f t="shared" si="18"/>
        <v>1.2745167457339091E-3</v>
      </c>
      <c r="AY57" s="2">
        <f t="shared" si="19"/>
        <v>0</v>
      </c>
      <c r="AZ57" s="2">
        <f t="shared" si="20"/>
        <v>1.0620972881115909E-3</v>
      </c>
      <c r="BB57" t="s">
        <v>2670</v>
      </c>
      <c r="BC57" t="s">
        <v>2513</v>
      </c>
      <c r="BD57">
        <v>2</v>
      </c>
      <c r="BF57" s="111">
        <v>1</v>
      </c>
      <c r="BG57" s="113">
        <v>109</v>
      </c>
      <c r="BH57" s="117">
        <f t="shared" si="11"/>
        <v>1109</v>
      </c>
      <c r="BJ57" s="5" t="s">
        <v>3185</v>
      </c>
    </row>
    <row r="58" spans="1:62" hidden="1" outlineLevel="1">
      <c r="A58" t="s">
        <v>1468</v>
      </c>
      <c r="B58" t="s">
        <v>2513</v>
      </c>
      <c r="C58" s="1">
        <f t="shared" si="12"/>
        <v>10421</v>
      </c>
      <c r="D58" s="5">
        <f>IF(N58&gt;0, RANK(N58,(N58:P58,Q58:AE58)),0)</f>
        <v>2</v>
      </c>
      <c r="E58" s="5">
        <f>IF(O58&gt;0,RANK(O58,(N58:P58,Q58:AE58)),0)</f>
        <v>1</v>
      </c>
      <c r="F58" s="5">
        <f>IF(P58&gt;0,RANK(P58,(N58:P58,Q58:AE58)),0)</f>
        <v>0</v>
      </c>
      <c r="G58" s="131">
        <f t="shared" si="9"/>
        <v>4146</v>
      </c>
      <c r="H58" s="136">
        <f t="shared" si="10"/>
        <v>0.39785049419441515</v>
      </c>
      <c r="I58" s="2"/>
      <c r="J58" s="2">
        <f t="shared" si="13"/>
        <v>0.29536512810670762</v>
      </c>
      <c r="K58" s="2">
        <f t="shared" si="14"/>
        <v>0.69321562230112277</v>
      </c>
      <c r="L58" s="2">
        <f t="shared" si="15"/>
        <v>0</v>
      </c>
      <c r="M58" s="2">
        <f t="shared" si="16"/>
        <v>1.1419249592169667E-2</v>
      </c>
      <c r="N58" s="63">
        <v>3078</v>
      </c>
      <c r="O58" s="63">
        <v>7224</v>
      </c>
      <c r="P58" s="63"/>
      <c r="Q58" s="63">
        <v>55</v>
      </c>
      <c r="R58" s="63">
        <v>22</v>
      </c>
      <c r="S58" s="63">
        <v>19</v>
      </c>
      <c r="T58" s="63"/>
      <c r="U58" s="63"/>
      <c r="V58" s="63"/>
      <c r="W58" s="63">
        <v>23</v>
      </c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S58" s="5">
        <f>IF(Q58&gt;0,RANK(Q58,(N58:P58,Q58:AE58)),0)</f>
        <v>3</v>
      </c>
      <c r="AT58" s="5">
        <f>IF(R58&gt;0,RANK(R58,(N58:P58,Q58:AE58)),0)</f>
        <v>5</v>
      </c>
      <c r="AU58" s="5">
        <f>IF(T58&gt;0,RANK(T58,(N58:P58,Q58:AE58)),0)</f>
        <v>0</v>
      </c>
      <c r="AV58" s="5">
        <f>IF(S58&gt;0,RANK(S58,(N58:P58,Q58:AE58)),0)</f>
        <v>6</v>
      </c>
      <c r="AW58" s="2">
        <f t="shared" si="17"/>
        <v>5.2778044333557242E-3</v>
      </c>
      <c r="AX58" s="2">
        <f t="shared" si="18"/>
        <v>2.1111217733422896E-3</v>
      </c>
      <c r="AY58" s="2">
        <f t="shared" si="19"/>
        <v>0</v>
      </c>
      <c r="AZ58" s="2">
        <f t="shared" si="20"/>
        <v>1.8232415315228864E-3</v>
      </c>
      <c r="BB58" t="s">
        <v>1468</v>
      </c>
      <c r="BC58" t="s">
        <v>2513</v>
      </c>
      <c r="BD58">
        <v>3</v>
      </c>
      <c r="BF58" s="111">
        <v>1</v>
      </c>
      <c r="BG58" s="113">
        <v>111</v>
      </c>
      <c r="BH58" s="117">
        <f t="shared" si="11"/>
        <v>1111</v>
      </c>
      <c r="BJ58" s="5" t="s">
        <v>3185</v>
      </c>
    </row>
    <row r="59" spans="1:62" hidden="1" outlineLevel="1">
      <c r="A59" t="s">
        <v>1829</v>
      </c>
      <c r="B59" t="s">
        <v>2513</v>
      </c>
      <c r="C59" s="1">
        <f t="shared" si="12"/>
        <v>18910</v>
      </c>
      <c r="D59" s="5">
        <f>IF(N59&gt;0, RANK(N59,(N59:P59,Q59:AE59)),0)</f>
        <v>1</v>
      </c>
      <c r="E59" s="5">
        <f>IF(O59&gt;0,RANK(O59,(N59:P59,Q59:AE59)),0)</f>
        <v>2</v>
      </c>
      <c r="F59" s="5">
        <f>IF(P59&gt;0,RANK(P59,(N59:P59,Q59:AE59)),0)</f>
        <v>0</v>
      </c>
      <c r="G59" s="131">
        <f t="shared" si="9"/>
        <v>2222</v>
      </c>
      <c r="H59" s="136">
        <f t="shared" si="10"/>
        <v>0.11750396615547329</v>
      </c>
      <c r="I59" s="2"/>
      <c r="J59" s="2">
        <f t="shared" si="13"/>
        <v>0.55526176626123747</v>
      </c>
      <c r="K59" s="2">
        <f t="shared" si="14"/>
        <v>0.43775780010576415</v>
      </c>
      <c r="L59" s="2">
        <f t="shared" si="15"/>
        <v>0</v>
      </c>
      <c r="M59" s="2">
        <f t="shared" si="16"/>
        <v>6.980433632998384E-3</v>
      </c>
      <c r="N59" s="63">
        <v>10500</v>
      </c>
      <c r="O59" s="63">
        <v>8278</v>
      </c>
      <c r="P59" s="63"/>
      <c r="Q59" s="63">
        <v>62</v>
      </c>
      <c r="R59" s="63">
        <v>17</v>
      </c>
      <c r="S59" s="63">
        <v>22</v>
      </c>
      <c r="T59" s="63"/>
      <c r="U59" s="63"/>
      <c r="V59" s="63"/>
      <c r="W59" s="63">
        <v>31</v>
      </c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S59" s="5">
        <f>IF(Q59&gt;0,RANK(Q59,(N59:P59,Q59:AE59)),0)</f>
        <v>3</v>
      </c>
      <c r="AT59" s="5">
        <f>IF(R59&gt;0,RANK(R59,(N59:P59,Q59:AE59)),0)</f>
        <v>6</v>
      </c>
      <c r="AU59" s="5">
        <f>IF(T59&gt;0,RANK(T59,(N59:P59,Q59:AE59)),0)</f>
        <v>0</v>
      </c>
      <c r="AV59" s="5">
        <f>IF(S59&gt;0,RANK(S59,(N59:P59,Q59:AE59)),0)</f>
        <v>5</v>
      </c>
      <c r="AW59" s="2">
        <f t="shared" si="17"/>
        <v>3.2786885245901639E-3</v>
      </c>
      <c r="AX59" s="2">
        <f t="shared" si="18"/>
        <v>8.9899524061343205E-4</v>
      </c>
      <c r="AY59" s="2">
        <f t="shared" si="19"/>
        <v>0</v>
      </c>
      <c r="AZ59" s="2">
        <f t="shared" si="20"/>
        <v>1.1634056054997356E-3</v>
      </c>
      <c r="BB59" t="s">
        <v>1829</v>
      </c>
      <c r="BC59" t="s">
        <v>2513</v>
      </c>
      <c r="BD59">
        <v>3</v>
      </c>
      <c r="BF59" s="111">
        <v>1</v>
      </c>
      <c r="BG59" s="113">
        <v>113</v>
      </c>
      <c r="BH59" s="117">
        <f t="shared" si="11"/>
        <v>1113</v>
      </c>
      <c r="BJ59" s="5" t="s">
        <v>3185</v>
      </c>
    </row>
    <row r="60" spans="1:62" hidden="1" outlineLevel="1">
      <c r="A60" t="s">
        <v>941</v>
      </c>
      <c r="B60" t="s">
        <v>2513</v>
      </c>
      <c r="C60" s="1">
        <f>SUM(N60:AQ60)</f>
        <v>35235</v>
      </c>
      <c r="D60" s="5">
        <f>IF(N60&gt;0, RANK(N60,(N60:P60,Q60:AE60)),0)</f>
        <v>2</v>
      </c>
      <c r="E60" s="5">
        <f>IF(O60&gt;0,RANK(O60,(N60:P60,Q60:AE60)),0)</f>
        <v>1</v>
      </c>
      <c r="F60" s="5">
        <f>IF(P60&gt;0,RANK(P60,(N60:P60,Q60:AE60)),0)</f>
        <v>0</v>
      </c>
      <c r="G60" s="131">
        <f>IF(C60&gt;0,MAX(N60:P60)-LARGE(N60:P60,2),0)</f>
        <v>23230</v>
      </c>
      <c r="H60" s="136">
        <f>IF(C60&gt;0,G60/C60,0)</f>
        <v>0.65928764013055197</v>
      </c>
      <c r="I60" s="2"/>
      <c r="J60" s="2">
        <f t="shared" ref="J60:L61" si="21">IF($C60=0,"-",N60/$C60)</f>
        <v>0.16463743436923514</v>
      </c>
      <c r="K60" s="2">
        <f t="shared" si="21"/>
        <v>0.82392507449978714</v>
      </c>
      <c r="L60" s="2">
        <f t="shared" si="21"/>
        <v>0</v>
      </c>
      <c r="M60" s="2">
        <f>IF(C60=0,"-",(1-J60-K60-L60))</f>
        <v>1.1437491130977695E-2</v>
      </c>
      <c r="N60" s="63">
        <v>5801</v>
      </c>
      <c r="O60" s="63">
        <v>29031</v>
      </c>
      <c r="P60" s="63"/>
      <c r="Q60" s="63">
        <v>201</v>
      </c>
      <c r="R60" s="63">
        <v>56</v>
      </c>
      <c r="S60" s="63">
        <v>59</v>
      </c>
      <c r="T60" s="63"/>
      <c r="U60" s="63"/>
      <c r="V60" s="63"/>
      <c r="W60" s="63">
        <v>87</v>
      </c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S60" s="5">
        <f>IF(Q60&gt;0,RANK(Q60,(N60:P60,Q60:AE60)),0)</f>
        <v>3</v>
      </c>
      <c r="AT60" s="5">
        <f>IF(R60&gt;0,RANK(R60,(N60:P60,Q60:AE60)),0)</f>
        <v>6</v>
      </c>
      <c r="AU60" s="5">
        <f>IF(T60&gt;0,RANK(T60,(N60:P60,Q60:AE60)),0)</f>
        <v>0</v>
      </c>
      <c r="AV60" s="5">
        <f>IF(S60&gt;0,RANK(S60,(N60:P60,Q60:AE60)),0)</f>
        <v>5</v>
      </c>
      <c r="AW60" s="2">
        <f>IF($C60=0,"-",Q60/$C60)</f>
        <v>5.7045551298424858E-3</v>
      </c>
      <c r="AX60" s="2">
        <f>IF($C60=0,"-",R60/$C60)</f>
        <v>1.5893287923939264E-3</v>
      </c>
      <c r="AY60" s="2">
        <f>IF($C60=0,"-",T60/$C60)</f>
        <v>0</v>
      </c>
      <c r="AZ60" s="2">
        <f>IF($C60=0,"-",S60/$C60)</f>
        <v>1.6744714062721727E-3</v>
      </c>
      <c r="BB60" t="s">
        <v>941</v>
      </c>
      <c r="BC60" t="s">
        <v>2513</v>
      </c>
      <c r="BD60">
        <v>3</v>
      </c>
      <c r="BF60" s="111">
        <v>1</v>
      </c>
      <c r="BG60" s="113">
        <v>115</v>
      </c>
      <c r="BH60" s="117">
        <f>1000*BF60+BG60</f>
        <v>1115</v>
      </c>
      <c r="BJ60" s="5" t="s">
        <v>3185</v>
      </c>
    </row>
    <row r="61" spans="1:62" hidden="1" outlineLevel="1">
      <c r="A61" t="s">
        <v>23</v>
      </c>
      <c r="B61" t="s">
        <v>2513</v>
      </c>
      <c r="C61" s="1">
        <f>SUM(N61:AQ61)</f>
        <v>92742</v>
      </c>
      <c r="D61" s="5">
        <f>IF(N61&gt;0, RANK(N61,(N61:P61,Q61:AE61)),0)</f>
        <v>2</v>
      </c>
      <c r="E61" s="5">
        <f>IF(O61&gt;0,RANK(O61,(N61:P61,Q61:AE61)),0)</f>
        <v>1</v>
      </c>
      <c r="F61" s="5">
        <f>IF(P61&gt;0,RANK(P61,(N61:P61,Q61:AE61)),0)</f>
        <v>0</v>
      </c>
      <c r="G61" s="131">
        <f>IF(C61&gt;0,MAX(N61:P61)-LARGE(N61:P61,2),0)</f>
        <v>51385</v>
      </c>
      <c r="H61" s="136">
        <f>IF(C61&gt;0,G61/C61,0)</f>
        <v>0.55406396239028699</v>
      </c>
      <c r="I61" s="2"/>
      <c r="J61" s="2">
        <f t="shared" si="21"/>
        <v>0.21620193655517456</v>
      </c>
      <c r="K61" s="2">
        <f t="shared" si="21"/>
        <v>0.7702658989454616</v>
      </c>
      <c r="L61" s="2">
        <f t="shared" si="21"/>
        <v>0</v>
      </c>
      <c r="M61" s="2">
        <f>IF(C61=0,"-",(1-J61-K61-L61))</f>
        <v>1.3532164499363786E-2</v>
      </c>
      <c r="N61" s="63">
        <v>20051</v>
      </c>
      <c r="O61" s="63">
        <v>71436</v>
      </c>
      <c r="P61" s="63"/>
      <c r="Q61" s="63">
        <v>725</v>
      </c>
      <c r="R61" s="63">
        <v>171</v>
      </c>
      <c r="S61" s="63">
        <v>124</v>
      </c>
      <c r="T61" s="63"/>
      <c r="U61" s="63"/>
      <c r="V61" s="63"/>
      <c r="W61" s="63">
        <v>235</v>
      </c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S61" s="5">
        <f>IF(Q61&gt;0,RANK(Q61,(N61:P61,Q61:AE61)),0)</f>
        <v>3</v>
      </c>
      <c r="AT61" s="5">
        <f>IF(R61&gt;0,RANK(R61,(N61:P61,Q61:AE61)),0)</f>
        <v>5</v>
      </c>
      <c r="AU61" s="5">
        <f>IF(T61&gt;0,RANK(T61,(N61:P61,Q61:AE61)),0)</f>
        <v>0</v>
      </c>
      <c r="AV61" s="5">
        <f>IF(S61&gt;0,RANK(S61,(N61:P61,Q61:AE61)),0)</f>
        <v>6</v>
      </c>
      <c r="AW61" s="2">
        <f>IF($C61=0,"-",Q61/$C61)</f>
        <v>7.8173858661663535E-3</v>
      </c>
      <c r="AX61" s="2">
        <f>IF($C61=0,"-",R61/$C61)</f>
        <v>1.8438248042957884E-3</v>
      </c>
      <c r="AY61" s="2">
        <f>IF($C61=0,"-",T61/$C61)</f>
        <v>0</v>
      </c>
      <c r="AZ61" s="2">
        <f>IF($C61=0,"-",S61/$C61)</f>
        <v>1.3370425481443143E-3</v>
      </c>
      <c r="BB61" t="s">
        <v>23</v>
      </c>
      <c r="BC61" t="s">
        <v>2513</v>
      </c>
      <c r="BD61">
        <v>6</v>
      </c>
      <c r="BF61" s="111">
        <v>1</v>
      </c>
      <c r="BG61" s="113">
        <v>117</v>
      </c>
      <c r="BH61" s="117">
        <f>1000*BF61+BG61</f>
        <v>1117</v>
      </c>
      <c r="BJ61" s="5" t="s">
        <v>3185</v>
      </c>
    </row>
    <row r="62" spans="1:62" hidden="1" outlineLevel="1">
      <c r="A62" t="s">
        <v>3134</v>
      </c>
      <c r="B62" t="s">
        <v>2513</v>
      </c>
      <c r="C62" s="1">
        <f t="shared" si="12"/>
        <v>7030</v>
      </c>
      <c r="D62" s="5">
        <f>IF(N62&gt;0, RANK(N62,(N62:P62,Q62:AE62)),0)</f>
        <v>1</v>
      </c>
      <c r="E62" s="5">
        <f>IF(O62&gt;0,RANK(O62,(N62:P62,Q62:AE62)),0)</f>
        <v>2</v>
      </c>
      <c r="F62" s="5">
        <f>IF(P62&gt;0,RANK(P62,(N62:P62,Q62:AE62)),0)</f>
        <v>0</v>
      </c>
      <c r="G62" s="131">
        <f t="shared" si="9"/>
        <v>3835</v>
      </c>
      <c r="H62" s="136">
        <f t="shared" si="10"/>
        <v>0.54551920341394022</v>
      </c>
      <c r="I62" s="2"/>
      <c r="J62" s="2">
        <f t="shared" si="13"/>
        <v>0.77112375533428168</v>
      </c>
      <c r="K62" s="2">
        <f t="shared" si="14"/>
        <v>0.2256045519203414</v>
      </c>
      <c r="L62" s="2">
        <f t="shared" si="15"/>
        <v>0</v>
      </c>
      <c r="M62" s="2">
        <f t="shared" si="16"/>
        <v>3.2716927453769196E-3</v>
      </c>
      <c r="N62" s="63">
        <v>5421</v>
      </c>
      <c r="O62" s="63">
        <v>1586</v>
      </c>
      <c r="P62" s="63"/>
      <c r="Q62" s="63">
        <v>18</v>
      </c>
      <c r="R62" s="63">
        <v>2</v>
      </c>
      <c r="S62" s="63">
        <v>0</v>
      </c>
      <c r="T62" s="63"/>
      <c r="U62" s="63"/>
      <c r="V62" s="63"/>
      <c r="W62" s="63">
        <v>3</v>
      </c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S62" s="5">
        <f>IF(Q62&gt;0,RANK(Q62,(N62:P62,Q62:AE62)),0)</f>
        <v>3</v>
      </c>
      <c r="AT62" s="5">
        <f>IF(R62&gt;0,RANK(R62,(N62:P62,Q62:AE62)),0)</f>
        <v>5</v>
      </c>
      <c r="AU62" s="5">
        <f>IF(T62&gt;0,RANK(T62,(N62:P62,Q62:AE62)),0)</f>
        <v>0</v>
      </c>
      <c r="AV62" s="5">
        <f>IF(S62&gt;0,RANK(S62,(N62:P62,Q62:AE62)),0)</f>
        <v>0</v>
      </c>
      <c r="AW62" s="2">
        <f t="shared" si="17"/>
        <v>2.5604551920341396E-3</v>
      </c>
      <c r="AX62" s="2">
        <f t="shared" si="18"/>
        <v>2.8449502133712662E-4</v>
      </c>
      <c r="AY62" s="2">
        <f t="shared" si="19"/>
        <v>0</v>
      </c>
      <c r="AZ62" s="2">
        <f t="shared" si="20"/>
        <v>0</v>
      </c>
      <c r="BB62" t="s">
        <v>3134</v>
      </c>
      <c r="BC62" t="s">
        <v>2513</v>
      </c>
      <c r="BD62">
        <v>7</v>
      </c>
      <c r="BF62" s="111">
        <v>1</v>
      </c>
      <c r="BG62" s="113">
        <v>119</v>
      </c>
      <c r="BH62" s="117">
        <f t="shared" si="11"/>
        <v>1119</v>
      </c>
      <c r="BJ62" s="5" t="s">
        <v>3185</v>
      </c>
    </row>
    <row r="63" spans="1:62" hidden="1" outlineLevel="1">
      <c r="A63" t="s">
        <v>2482</v>
      </c>
      <c r="B63" t="s">
        <v>2513</v>
      </c>
      <c r="C63" s="1">
        <f t="shared" si="12"/>
        <v>33416</v>
      </c>
      <c r="D63" s="5">
        <f>IF(N63&gt;0, RANK(N63,(N63:P63,Q63:AE63)),0)</f>
        <v>2</v>
      </c>
      <c r="E63" s="5">
        <f>IF(O63&gt;0,RANK(O63,(N63:P63,Q63:AE63)),0)</f>
        <v>1</v>
      </c>
      <c r="F63" s="5">
        <f>IF(P63&gt;0,RANK(P63,(N63:P63,Q63:AE63)),0)</f>
        <v>0</v>
      </c>
      <c r="G63" s="131">
        <f t="shared" si="9"/>
        <v>5341</v>
      </c>
      <c r="H63" s="136">
        <f t="shared" si="10"/>
        <v>0.15983361264065118</v>
      </c>
      <c r="I63" s="2"/>
      <c r="J63" s="2">
        <f t="shared" si="13"/>
        <v>0.41611802729231506</v>
      </c>
      <c r="K63" s="2">
        <f t="shared" si="14"/>
        <v>0.57595163993296628</v>
      </c>
      <c r="L63" s="2">
        <f t="shared" si="15"/>
        <v>0</v>
      </c>
      <c r="M63" s="2">
        <f t="shared" si="16"/>
        <v>7.9303327747186625E-3</v>
      </c>
      <c r="N63" s="63">
        <v>13905</v>
      </c>
      <c r="O63" s="63">
        <v>19246</v>
      </c>
      <c r="P63" s="63"/>
      <c r="Q63" s="63">
        <v>127</v>
      </c>
      <c r="R63" s="63">
        <v>44</v>
      </c>
      <c r="S63" s="63">
        <v>51</v>
      </c>
      <c r="T63" s="63"/>
      <c r="U63" s="63"/>
      <c r="V63" s="63"/>
      <c r="W63" s="63">
        <v>43</v>
      </c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63"/>
      <c r="AL63" s="63"/>
      <c r="AM63" s="63"/>
      <c r="AN63" s="63"/>
      <c r="AO63" s="63"/>
      <c r="AP63" s="63"/>
      <c r="AQ63" s="63"/>
      <c r="AS63" s="5">
        <f>IF(Q63&gt;0,RANK(Q63,(N63:P63,Q63:AE63)),0)</f>
        <v>3</v>
      </c>
      <c r="AT63" s="5">
        <f>IF(R63&gt;0,RANK(R63,(N63:P63,Q63:AE63)),0)</f>
        <v>5</v>
      </c>
      <c r="AU63" s="5">
        <f>IF(T63&gt;0,RANK(T63,(N63:P63,Q63:AE63)),0)</f>
        <v>0</v>
      </c>
      <c r="AV63" s="5">
        <f>IF(S63&gt;0,RANK(S63,(N63:P63,Q63:AE63)),0)</f>
        <v>4</v>
      </c>
      <c r="AW63" s="2">
        <f t="shared" si="17"/>
        <v>3.8005745750538662E-3</v>
      </c>
      <c r="AX63" s="2">
        <f t="shared" si="18"/>
        <v>1.3167344984438593E-3</v>
      </c>
      <c r="AY63" s="2">
        <f t="shared" si="19"/>
        <v>0</v>
      </c>
      <c r="AZ63" s="2">
        <f t="shared" si="20"/>
        <v>1.526214986832655E-3</v>
      </c>
      <c r="BB63" t="s">
        <v>2482</v>
      </c>
      <c r="BC63" t="s">
        <v>2513</v>
      </c>
      <c r="BD63">
        <v>3</v>
      </c>
      <c r="BF63" s="111">
        <v>1</v>
      </c>
      <c r="BG63" s="113">
        <v>121</v>
      </c>
      <c r="BH63" s="117">
        <f t="shared" si="11"/>
        <v>1121</v>
      </c>
      <c r="BJ63" s="5" t="s">
        <v>3185</v>
      </c>
    </row>
    <row r="64" spans="1:62" hidden="1" outlineLevel="1">
      <c r="A64" t="s">
        <v>2883</v>
      </c>
      <c r="B64" t="s">
        <v>2513</v>
      </c>
      <c r="C64" s="1">
        <f t="shared" si="12"/>
        <v>18851</v>
      </c>
      <c r="D64" s="5">
        <f>IF(N64&gt;0, RANK(N64,(N64:P64,Q64:AE64)),0)</f>
        <v>2</v>
      </c>
      <c r="E64" s="5">
        <f>IF(O64&gt;0,RANK(O64,(N64:P64,Q64:AE64)),0)</f>
        <v>1</v>
      </c>
      <c r="F64" s="5">
        <f>IF(P64&gt;0,RANK(P64,(N64:P64,Q64:AE64)),0)</f>
        <v>0</v>
      </c>
      <c r="G64" s="131">
        <f t="shared" si="9"/>
        <v>6077</v>
      </c>
      <c r="H64" s="136">
        <f t="shared" si="10"/>
        <v>0.32237016603893692</v>
      </c>
      <c r="I64" s="2"/>
      <c r="J64" s="2">
        <f t="shared" si="13"/>
        <v>0.33520768129011724</v>
      </c>
      <c r="K64" s="2">
        <f t="shared" si="14"/>
        <v>0.65757784732905411</v>
      </c>
      <c r="L64" s="2">
        <f t="shared" si="15"/>
        <v>0</v>
      </c>
      <c r="M64" s="2">
        <f t="shared" si="16"/>
        <v>7.2144713808286465E-3</v>
      </c>
      <c r="N64" s="63">
        <v>6319</v>
      </c>
      <c r="O64" s="63">
        <v>12396</v>
      </c>
      <c r="P64" s="63"/>
      <c r="Q64" s="63">
        <v>69</v>
      </c>
      <c r="R64" s="63">
        <v>25</v>
      </c>
      <c r="S64" s="63">
        <v>20</v>
      </c>
      <c r="T64" s="63"/>
      <c r="U64" s="63"/>
      <c r="V64" s="63"/>
      <c r="W64" s="63">
        <v>22</v>
      </c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S64" s="5">
        <f>IF(Q64&gt;0,RANK(Q64,(N64:P64,Q64:AE64)),0)</f>
        <v>3</v>
      </c>
      <c r="AT64" s="5">
        <f>IF(R64&gt;0,RANK(R64,(N64:P64,Q64:AE64)),0)</f>
        <v>4</v>
      </c>
      <c r="AU64" s="5">
        <f>IF(T64&gt;0,RANK(T64,(N64:P64,Q64:AE64)),0)</f>
        <v>0</v>
      </c>
      <c r="AV64" s="5">
        <f>IF(S64&gt;0,RANK(S64,(N64:P64,Q64:AE64)),0)</f>
        <v>6</v>
      </c>
      <c r="AW64" s="2">
        <f t="shared" si="17"/>
        <v>3.6602832740968648E-3</v>
      </c>
      <c r="AX64" s="2">
        <f t="shared" si="18"/>
        <v>1.3261895920640815E-3</v>
      </c>
      <c r="AY64" s="2">
        <f t="shared" si="19"/>
        <v>0</v>
      </c>
      <c r="AZ64" s="2">
        <f t="shared" si="20"/>
        <v>1.0609516736512653E-3</v>
      </c>
      <c r="BB64" t="s">
        <v>2883</v>
      </c>
      <c r="BC64" t="s">
        <v>2513</v>
      </c>
      <c r="BD64">
        <v>3</v>
      </c>
      <c r="BF64" s="111">
        <v>1</v>
      </c>
      <c r="BG64" s="113">
        <v>123</v>
      </c>
      <c r="BH64" s="117">
        <f t="shared" si="11"/>
        <v>1123</v>
      </c>
      <c r="BJ64" s="5" t="s">
        <v>3185</v>
      </c>
    </row>
    <row r="65" spans="1:75" hidden="1" outlineLevel="1">
      <c r="A65" t="s">
        <v>3226</v>
      </c>
      <c r="B65" t="s">
        <v>2513</v>
      </c>
      <c r="C65" s="1">
        <f t="shared" si="12"/>
        <v>78772</v>
      </c>
      <c r="D65" s="5">
        <f>IF(N65&gt;0, RANK(N65,(N65:P65,Q65:AE65)),0)</f>
        <v>2</v>
      </c>
      <c r="E65" s="5">
        <f>IF(O65&gt;0,RANK(O65,(N65:P65,Q65:AE65)),0)</f>
        <v>1</v>
      </c>
      <c r="F65" s="5">
        <f>IF(P65&gt;0,RANK(P65,(N65:P65,Q65:AE65)),0)</f>
        <v>0</v>
      </c>
      <c r="G65" s="131">
        <f t="shared" si="9"/>
        <v>13700</v>
      </c>
      <c r="H65" s="136">
        <f t="shared" si="10"/>
        <v>0.17391966688671101</v>
      </c>
      <c r="I65" s="2"/>
      <c r="J65" s="2">
        <f t="shared" si="13"/>
        <v>0.40684507185294266</v>
      </c>
      <c r="K65" s="2">
        <f t="shared" si="14"/>
        <v>0.58076473873965373</v>
      </c>
      <c r="L65" s="2">
        <f t="shared" si="15"/>
        <v>0</v>
      </c>
      <c r="M65" s="2">
        <f t="shared" si="16"/>
        <v>1.2390189407403662E-2</v>
      </c>
      <c r="N65" s="63">
        <v>32048</v>
      </c>
      <c r="O65" s="63">
        <v>45748</v>
      </c>
      <c r="P65" s="63"/>
      <c r="Q65" s="63">
        <v>553</v>
      </c>
      <c r="R65" s="63">
        <v>130</v>
      </c>
      <c r="S65" s="63">
        <v>111</v>
      </c>
      <c r="T65" s="63"/>
      <c r="U65" s="63"/>
      <c r="V65" s="63"/>
      <c r="W65" s="63">
        <v>182</v>
      </c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63"/>
      <c r="AL65" s="63"/>
      <c r="AM65" s="63"/>
      <c r="AN65" s="63"/>
      <c r="AO65" s="63"/>
      <c r="AP65" s="63"/>
      <c r="AQ65" s="63"/>
      <c r="AS65" s="5">
        <f>IF(Q65&gt;0,RANK(Q65,(N65:P65,Q65:AE65)),0)</f>
        <v>3</v>
      </c>
      <c r="AT65" s="5">
        <f>IF(R65&gt;0,RANK(R65,(N65:P65,Q65:AE65)),0)</f>
        <v>5</v>
      </c>
      <c r="AU65" s="5">
        <f>IF(T65&gt;0,RANK(T65,(N65:P65,Q65:AE65)),0)</f>
        <v>0</v>
      </c>
      <c r="AV65" s="5">
        <f>IF(S65&gt;0,RANK(S65,(N65:P65,Q65:AE65)),0)</f>
        <v>6</v>
      </c>
      <c r="AW65" s="2">
        <f t="shared" si="17"/>
        <v>7.0202610064489922E-3</v>
      </c>
      <c r="AX65" s="2">
        <f t="shared" si="18"/>
        <v>1.6503326054943381E-3</v>
      </c>
      <c r="AY65" s="2">
        <f t="shared" si="19"/>
        <v>0</v>
      </c>
      <c r="AZ65" s="2">
        <f t="shared" si="20"/>
        <v>1.4091301477682425E-3</v>
      </c>
      <c r="BB65" t="s">
        <v>3226</v>
      </c>
      <c r="BC65" t="s">
        <v>2513</v>
      </c>
      <c r="BF65" s="111">
        <v>1</v>
      </c>
      <c r="BG65" s="113">
        <v>125</v>
      </c>
      <c r="BH65" s="117">
        <f t="shared" si="11"/>
        <v>1125</v>
      </c>
      <c r="BJ65" s="5" t="s">
        <v>3185</v>
      </c>
    </row>
    <row r="66" spans="1:75" hidden="1" outlineLevel="1">
      <c r="A66" t="s">
        <v>1384</v>
      </c>
      <c r="B66" t="s">
        <v>2513</v>
      </c>
      <c r="C66" s="1">
        <f t="shared" si="12"/>
        <v>28585</v>
      </c>
      <c r="D66" s="5">
        <f>IF(N66&gt;0, RANK(N66,(N66:P66,Q66:AE66)),0)</f>
        <v>2</v>
      </c>
      <c r="E66" s="5">
        <f>IF(O66&gt;0,RANK(O66,(N66:P66,Q66:AE66)),0)</f>
        <v>1</v>
      </c>
      <c r="F66" s="5">
        <f>IF(P66&gt;0,RANK(P66,(N66:P66,Q66:AE66)),0)</f>
        <v>0</v>
      </c>
      <c r="G66" s="131">
        <f t="shared" si="9"/>
        <v>15094</v>
      </c>
      <c r="H66" s="136">
        <f t="shared" si="10"/>
        <v>0.52803918138884032</v>
      </c>
      <c r="I66" s="2"/>
      <c r="J66" s="2">
        <f t="shared" si="13"/>
        <v>0.22938604163022563</v>
      </c>
      <c r="K66" s="2">
        <f t="shared" si="14"/>
        <v>0.7574252230190659</v>
      </c>
      <c r="L66" s="2">
        <f t="shared" si="15"/>
        <v>0</v>
      </c>
      <c r="M66" s="2">
        <f t="shared" si="16"/>
        <v>1.3188735350708525E-2</v>
      </c>
      <c r="N66" s="63">
        <v>6557</v>
      </c>
      <c r="O66" s="63">
        <v>21651</v>
      </c>
      <c r="P66" s="63"/>
      <c r="Q66" s="63">
        <v>165</v>
      </c>
      <c r="R66" s="63">
        <v>69</v>
      </c>
      <c r="S66" s="63">
        <v>79</v>
      </c>
      <c r="T66" s="63"/>
      <c r="U66" s="63"/>
      <c r="V66" s="63"/>
      <c r="W66" s="63">
        <v>64</v>
      </c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63"/>
      <c r="AL66" s="63"/>
      <c r="AM66" s="63"/>
      <c r="AN66" s="63"/>
      <c r="AO66" s="63"/>
      <c r="AP66" s="63"/>
      <c r="AQ66" s="63"/>
      <c r="AS66" s="5">
        <f>IF(Q66&gt;0,RANK(Q66,(N66:P66,Q66:AE66)),0)</f>
        <v>3</v>
      </c>
      <c r="AT66" s="5">
        <f>IF(R66&gt;0,RANK(R66,(N66:P66,Q66:AE66)),0)</f>
        <v>5</v>
      </c>
      <c r="AU66" s="5">
        <f>IF(T66&gt;0,RANK(T66,(N66:P66,Q66:AE66)),0)</f>
        <v>0</v>
      </c>
      <c r="AV66" s="5">
        <f>IF(S66&gt;0,RANK(S66,(N66:P66,Q66:AE66)),0)</f>
        <v>4</v>
      </c>
      <c r="AW66" s="2">
        <f t="shared" si="17"/>
        <v>5.7722581773657512E-3</v>
      </c>
      <c r="AX66" s="2">
        <f t="shared" si="18"/>
        <v>2.4138534196256776E-3</v>
      </c>
      <c r="AY66" s="2">
        <f t="shared" si="19"/>
        <v>0</v>
      </c>
      <c r="AZ66" s="2">
        <f t="shared" si="20"/>
        <v>2.7636872485569354E-3</v>
      </c>
      <c r="BB66" t="s">
        <v>1384</v>
      </c>
      <c r="BC66" t="s">
        <v>2513</v>
      </c>
      <c r="BD66">
        <v>4</v>
      </c>
      <c r="BF66" s="111">
        <v>1</v>
      </c>
      <c r="BG66" s="113">
        <v>127</v>
      </c>
      <c r="BH66" s="117">
        <f t="shared" si="11"/>
        <v>1127</v>
      </c>
      <c r="BJ66" s="5" t="s">
        <v>3185</v>
      </c>
    </row>
    <row r="67" spans="1:75" hidden="1" outlineLevel="1">
      <c r="A67" t="s">
        <v>699</v>
      </c>
      <c r="B67" t="s">
        <v>2513</v>
      </c>
      <c r="C67" s="1">
        <f t="shared" si="12"/>
        <v>8787</v>
      </c>
      <c r="D67" s="5">
        <f>IF(N67&gt;0, RANK(N67,(N67:P67,Q67:AE67)),0)</f>
        <v>2</v>
      </c>
      <c r="E67" s="5">
        <f>IF(O67&gt;0,RANK(O67,(N67:P67,Q67:AE67)),0)</f>
        <v>1</v>
      </c>
      <c r="F67" s="5">
        <f>IF(P67&gt;0,RANK(P67,(N67:P67,Q67:AE67)),0)</f>
        <v>0</v>
      </c>
      <c r="G67" s="131">
        <f t="shared" si="9"/>
        <v>2785</v>
      </c>
      <c r="H67" s="136">
        <f t="shared" si="10"/>
        <v>0.31694548765221348</v>
      </c>
      <c r="I67" s="2"/>
      <c r="J67" s="2">
        <f t="shared" si="13"/>
        <v>0.33868214407647662</v>
      </c>
      <c r="K67" s="2">
        <f t="shared" si="14"/>
        <v>0.6556276317286901</v>
      </c>
      <c r="L67" s="2">
        <f t="shared" si="15"/>
        <v>0</v>
      </c>
      <c r="M67" s="2">
        <f>IF(C67=0,"-",(1-J67-K67-L67))</f>
        <v>5.6902241948332266E-3</v>
      </c>
      <c r="N67" s="63">
        <v>2976</v>
      </c>
      <c r="O67" s="63">
        <v>5761</v>
      </c>
      <c r="P67" s="63"/>
      <c r="Q67" s="63">
        <v>22</v>
      </c>
      <c r="R67" s="63">
        <v>9</v>
      </c>
      <c r="S67" s="63">
        <v>10</v>
      </c>
      <c r="T67" s="63"/>
      <c r="U67" s="63"/>
      <c r="V67" s="63"/>
      <c r="W67" s="63">
        <v>9</v>
      </c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63"/>
      <c r="AL67" s="63"/>
      <c r="AM67" s="63"/>
      <c r="AN67" s="63"/>
      <c r="AO67" s="63"/>
      <c r="AP67" s="63"/>
      <c r="AQ67" s="63"/>
      <c r="AS67" s="5">
        <f>IF(Q67&gt;0,RANK(Q67,(N67:P67,Q67:AE67)),0)</f>
        <v>3</v>
      </c>
      <c r="AT67" s="5">
        <f>IF(R67&gt;0,RANK(R67,(N67:P67,Q67:AE67)),0)</f>
        <v>5</v>
      </c>
      <c r="AU67" s="5">
        <f>IF(T67&gt;0,RANK(T67,(N67:P67,Q67:AE67)),0)</f>
        <v>0</v>
      </c>
      <c r="AV67" s="5">
        <f>IF(S67&gt;0,RANK(S67,(N67:P67,Q67:AE67)),0)</f>
        <v>4</v>
      </c>
      <c r="AW67" s="2">
        <f t="shared" si="17"/>
        <v>2.5036986457266418E-3</v>
      </c>
      <c r="AX67" s="2">
        <f t="shared" si="18"/>
        <v>1.0242403550699897E-3</v>
      </c>
      <c r="AY67" s="2">
        <f t="shared" si="19"/>
        <v>0</v>
      </c>
      <c r="AZ67" s="2">
        <f t="shared" si="20"/>
        <v>1.1380448389666552E-3</v>
      </c>
      <c r="BB67" t="s">
        <v>699</v>
      </c>
      <c r="BC67" t="s">
        <v>2513</v>
      </c>
      <c r="BD67">
        <v>1</v>
      </c>
      <c r="BF67" s="111">
        <v>1</v>
      </c>
      <c r="BG67" s="113">
        <v>129</v>
      </c>
      <c r="BH67" s="117">
        <f t="shared" si="11"/>
        <v>1129</v>
      </c>
      <c r="BJ67" s="5" t="s">
        <v>3185</v>
      </c>
    </row>
    <row r="68" spans="1:75" hidden="1" outlineLevel="1">
      <c r="A68" t="s">
        <v>987</v>
      </c>
      <c r="B68" t="s">
        <v>2513</v>
      </c>
      <c r="C68" s="1">
        <f t="shared" si="12"/>
        <v>6555</v>
      </c>
      <c r="D68" s="5">
        <f>IF(N68&gt;0, RANK(N68,(N68:P68,Q68:AE68)),0)</f>
        <v>1</v>
      </c>
      <c r="E68" s="5">
        <f>IF(O68&gt;0,RANK(O68,(N68:P68,Q68:AE68)),0)</f>
        <v>2</v>
      </c>
      <c r="F68" s="5">
        <f>IF(P68&gt;0,RANK(P68,(N68:P68,Q68:AE68)),0)</f>
        <v>0</v>
      </c>
      <c r="G68" s="131">
        <f>IF(C68&gt;0,MAX(N68:P68)-LARGE(N68:P68,2),0)</f>
        <v>3189</v>
      </c>
      <c r="H68" s="136">
        <f>IF(C68&gt;0,G68/C68,0)</f>
        <v>0.48649885583524027</v>
      </c>
      <c r="I68" s="2"/>
      <c r="J68" s="2">
        <f t="shared" si="13"/>
        <v>0.74263920671243322</v>
      </c>
      <c r="K68" s="2">
        <f t="shared" si="14"/>
        <v>0.256140350877193</v>
      </c>
      <c r="L68" s="2">
        <f t="shared" si="15"/>
        <v>0</v>
      </c>
      <c r="M68" s="2">
        <f>IF(C68=0,"-",(1-J68-K68-L68))</f>
        <v>1.2204424103737788E-3</v>
      </c>
      <c r="N68" s="63">
        <v>4868</v>
      </c>
      <c r="O68" s="63">
        <v>1679</v>
      </c>
      <c r="P68" s="63"/>
      <c r="Q68" s="63">
        <v>2</v>
      </c>
      <c r="R68" s="63">
        <v>1</v>
      </c>
      <c r="S68" s="63">
        <v>1</v>
      </c>
      <c r="T68" s="63"/>
      <c r="U68" s="63"/>
      <c r="V68" s="63"/>
      <c r="W68" s="63">
        <v>4</v>
      </c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63"/>
      <c r="AL68" s="63"/>
      <c r="AM68" s="63"/>
      <c r="AN68" s="63"/>
      <c r="AO68" s="63"/>
      <c r="AP68" s="63"/>
      <c r="AQ68" s="63"/>
      <c r="AS68" s="5">
        <f>IF(Q68&gt;0,RANK(Q68,(N68:P68,Q68:AE68)),0)</f>
        <v>4</v>
      </c>
      <c r="AT68" s="5">
        <f>IF(R68&gt;0,RANK(R68,(N68:P68,Q68:AE68)),0)</f>
        <v>5</v>
      </c>
      <c r="AU68" s="5">
        <f>IF(T68&gt;0,RANK(T68,(N68:P68,Q68:AE68)),0)</f>
        <v>0</v>
      </c>
      <c r="AV68" s="5">
        <f>IF(S68&gt;0,RANK(S68,(N68:P68,Q68:AE68)),0)</f>
        <v>5</v>
      </c>
      <c r="AW68" s="2">
        <f t="shared" si="17"/>
        <v>3.0511060259344014E-4</v>
      </c>
      <c r="AX68" s="2">
        <f t="shared" si="18"/>
        <v>1.5255530129672007E-4</v>
      </c>
      <c r="AY68" s="2">
        <f t="shared" si="19"/>
        <v>0</v>
      </c>
      <c r="AZ68" s="2">
        <f t="shared" si="20"/>
        <v>1.5255530129672007E-4</v>
      </c>
      <c r="BB68" t="s">
        <v>987</v>
      </c>
      <c r="BC68" t="s">
        <v>2513</v>
      </c>
      <c r="BD68">
        <v>7</v>
      </c>
      <c r="BF68" s="111">
        <v>1</v>
      </c>
      <c r="BG68" s="113">
        <v>131</v>
      </c>
      <c r="BH68" s="117">
        <f t="shared" ref="BH68:BH167" si="22">1000*BF68+BG68</f>
        <v>1131</v>
      </c>
      <c r="BJ68" s="5" t="s">
        <v>3185</v>
      </c>
    </row>
    <row r="69" spans="1:75" hidden="1" outlineLevel="1">
      <c r="A69" t="s">
        <v>547</v>
      </c>
      <c r="B69" t="s">
        <v>2513</v>
      </c>
      <c r="C69" s="1">
        <f t="shared" si="12"/>
        <v>9728</v>
      </c>
      <c r="D69" s="5">
        <f>IF(N69&gt;0, RANK(N69,(N69:P69,Q69:AE69)),0)</f>
        <v>2</v>
      </c>
      <c r="E69" s="5">
        <f>IF(O69&gt;0,RANK(O69,(N69:P69,Q69:AE69)),0)</f>
        <v>1</v>
      </c>
      <c r="F69" s="5">
        <f>IF(P69&gt;0,RANK(P69,(N69:P69,Q69:AE69)),0)</f>
        <v>0</v>
      </c>
      <c r="G69" s="131">
        <f>IF(C69&gt;0,MAX(N69:P69)-LARGE(N69:P69,2),0)</f>
        <v>7026</v>
      </c>
      <c r="H69" s="136">
        <f>IF(C69&gt;0,G69/C69,0)</f>
        <v>0.72224506578947367</v>
      </c>
      <c r="I69" s="2"/>
      <c r="J69" s="2">
        <f t="shared" si="13"/>
        <v>0.13219572368421054</v>
      </c>
      <c r="K69" s="2">
        <f t="shared" si="14"/>
        <v>0.85444078947368418</v>
      </c>
      <c r="L69" s="2">
        <f t="shared" si="15"/>
        <v>0</v>
      </c>
      <c r="M69" s="2">
        <f>IF(C69=0,"-",(1-J69-K69-L69))</f>
        <v>1.336348684210531E-2</v>
      </c>
      <c r="N69" s="63">
        <v>1286</v>
      </c>
      <c r="O69" s="63">
        <v>8312</v>
      </c>
      <c r="P69" s="63"/>
      <c r="Q69" s="63">
        <v>57</v>
      </c>
      <c r="R69" s="63">
        <v>25</v>
      </c>
      <c r="S69" s="63">
        <v>34</v>
      </c>
      <c r="T69" s="63"/>
      <c r="U69" s="63"/>
      <c r="V69" s="63"/>
      <c r="W69" s="63">
        <v>14</v>
      </c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63"/>
      <c r="AL69" s="63"/>
      <c r="AM69" s="63"/>
      <c r="AN69" s="63"/>
      <c r="AO69" s="63"/>
      <c r="AP69" s="63"/>
      <c r="AQ69" s="63"/>
      <c r="AS69" s="5">
        <f>IF(Q69&gt;0,RANK(Q69,(N69:P69,Q69:AE69)),0)</f>
        <v>3</v>
      </c>
      <c r="AT69" s="5">
        <f>IF(R69&gt;0,RANK(R69,(N69:P69,Q69:AE69)),0)</f>
        <v>5</v>
      </c>
      <c r="AU69" s="5">
        <f>IF(T69&gt;0,RANK(T69,(N69:P69,Q69:AE69)),0)</f>
        <v>0</v>
      </c>
      <c r="AV69" s="5">
        <f>IF(S69&gt;0,RANK(S69,(N69:P69,Q69:AE69)),0)</f>
        <v>4</v>
      </c>
      <c r="AW69" s="2">
        <f t="shared" si="17"/>
        <v>5.859375E-3</v>
      </c>
      <c r="AX69" s="2">
        <f t="shared" si="18"/>
        <v>2.5699013157894739E-3</v>
      </c>
      <c r="AY69" s="2">
        <f t="shared" si="19"/>
        <v>0</v>
      </c>
      <c r="AZ69" s="2">
        <f t="shared" si="20"/>
        <v>3.4950657894736842E-3</v>
      </c>
      <c r="BB69" t="s">
        <v>547</v>
      </c>
      <c r="BC69" t="s">
        <v>2513</v>
      </c>
      <c r="BD69">
        <v>4</v>
      </c>
      <c r="BF69" s="111">
        <v>1</v>
      </c>
      <c r="BG69" s="113">
        <v>133</v>
      </c>
      <c r="BH69" s="117">
        <f t="shared" si="22"/>
        <v>1133</v>
      </c>
      <c r="BJ69" s="5" t="s">
        <v>3185</v>
      </c>
    </row>
    <row r="70" spans="1:75" collapsed="1">
      <c r="A70" t="s">
        <v>1494</v>
      </c>
      <c r="B70" t="s">
        <v>548</v>
      </c>
      <c r="C70" s="1">
        <f t="shared" si="12"/>
        <v>2074338</v>
      </c>
      <c r="D70" s="5">
        <f>IF(N70&gt;0, RANK(N70,(N70:P70,Q70:AE70)),0)</f>
        <v>2</v>
      </c>
      <c r="E70" s="5">
        <f>IF(O70&gt;0,RANK(O70,(N70:P70,Q70:AE70)),0)</f>
        <v>1</v>
      </c>
      <c r="F70" s="5">
        <f>IF(P70&gt;0,RANK(P70,(N70:P70,Q70:AE70)),0)</f>
        <v>0</v>
      </c>
      <c r="G70" s="131">
        <f>IF(C70&gt;0,MAX(N70:P70)-LARGE(N70:P70,2),0)</f>
        <v>460229</v>
      </c>
      <c r="H70" s="136">
        <f>IF(C70&gt;0,G70/C70,0)</f>
        <v>0.22186789231070347</v>
      </c>
      <c r="I70" s="2"/>
      <c r="J70" s="2">
        <f t="shared" si="13"/>
        <v>0.38359033098752471</v>
      </c>
      <c r="K70" s="2">
        <f t="shared" si="14"/>
        <v>0.60545822329822818</v>
      </c>
      <c r="L70" s="2">
        <f t="shared" si="15"/>
        <v>0</v>
      </c>
      <c r="M70" s="2">
        <f>IF(C70=0,"-",(1-J70-K70-L70))</f>
        <v>1.095144571424711E-2</v>
      </c>
      <c r="N70" s="63">
        <f t="shared" ref="N70:S70" si="23">SUM(N3:N69)</f>
        <v>795696</v>
      </c>
      <c r="O70" s="63">
        <f t="shared" si="23"/>
        <v>1255925</v>
      </c>
      <c r="P70" s="63">
        <f t="shared" si="23"/>
        <v>0</v>
      </c>
      <c r="Q70" s="63">
        <f t="shared" si="23"/>
        <v>12328</v>
      </c>
      <c r="R70" s="63">
        <f t="shared" si="23"/>
        <v>3397</v>
      </c>
      <c r="S70" s="63">
        <f t="shared" si="23"/>
        <v>2981</v>
      </c>
      <c r="T70" s="63"/>
      <c r="U70" s="63"/>
      <c r="V70" s="63"/>
      <c r="W70" s="63">
        <f>SUM(W3:W69)</f>
        <v>4011</v>
      </c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S70" s="5">
        <f>IF(Q70&gt;0,RANK(Q70,(N70:P70,Q70:AE70)),0)</f>
        <v>3</v>
      </c>
      <c r="AT70" s="5">
        <f>IF(R70&gt;0,RANK(R70,(N70:P70,Q70:AE70)),0)</f>
        <v>5</v>
      </c>
      <c r="AU70" s="5">
        <f>IF(T70&gt;0,RANK(T70,(N70:P70,Q70:AE70)),0)</f>
        <v>0</v>
      </c>
      <c r="AV70" s="5">
        <f>IF(S70&gt;0,RANK(S70,(N70:P70,Q70:AE70)),0)</f>
        <v>6</v>
      </c>
      <c r="AW70" s="2">
        <f t="shared" si="17"/>
        <v>5.943100883269747E-3</v>
      </c>
      <c r="AX70" s="2">
        <f t="shared" si="18"/>
        <v>1.6376308971826192E-3</v>
      </c>
      <c r="AY70" s="2">
        <f t="shared" si="19"/>
        <v>0</v>
      </c>
      <c r="AZ70" s="2">
        <f t="shared" si="20"/>
        <v>1.4370849880781242E-3</v>
      </c>
      <c r="BB70" t="s">
        <v>1494</v>
      </c>
      <c r="BC70" t="s">
        <v>548</v>
      </c>
      <c r="BF70" s="111">
        <v>1</v>
      </c>
      <c r="BG70" s="113"/>
      <c r="BH70" s="111">
        <v>1</v>
      </c>
      <c r="BJ70" s="5" t="s">
        <v>718</v>
      </c>
      <c r="BW70" s="63">
        <f>SUM(BW3:BW69)</f>
        <v>0</v>
      </c>
    </row>
    <row r="71" spans="1:75">
      <c r="E71" s="5"/>
      <c r="G71" s="131"/>
      <c r="H71" s="136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BF71" s="111"/>
      <c r="BG71" s="113"/>
      <c r="BH71" s="117"/>
    </row>
    <row r="72" spans="1:75" hidden="1" outlineLevel="1">
      <c r="A72" t="s">
        <v>861</v>
      </c>
      <c r="B72" t="s">
        <v>1334</v>
      </c>
      <c r="C72" s="1">
        <f t="shared" ref="C72:C112" si="24">SUM(N72:AQ72)</f>
        <v>7722</v>
      </c>
      <c r="D72" s="5">
        <f>IF(N72&gt;0, RANK(N72,(N72:P72,Q72:AE72)),0)</f>
        <v>2</v>
      </c>
      <c r="E72" s="5">
        <f>IF(O72&gt;0,RANK(O72,(N72:P72,Q72:AE72)),0)</f>
        <v>1</v>
      </c>
      <c r="F72" s="5">
        <f>IF(P72&gt;0,RANK(P72,(N72:P72,Q72:AE72)),0)</f>
        <v>0</v>
      </c>
      <c r="G72" s="131">
        <f>IF(C72&gt;0,MAX(N72:P72)-LARGE(N72:P72,2),0)</f>
        <v>4381</v>
      </c>
      <c r="H72" s="136">
        <f>IF(C72&gt;0,G72/C72,0)</f>
        <v>0.56734006734006737</v>
      </c>
      <c r="I72" s="2"/>
      <c r="J72" s="2">
        <f t="shared" ref="J72:L75" si="25">IF($C72=0,"-",N72/$C72)</f>
        <v>0.19658119658119658</v>
      </c>
      <c r="K72" s="2">
        <f t="shared" si="25"/>
        <v>0.76392126392126392</v>
      </c>
      <c r="L72" s="2">
        <f t="shared" si="25"/>
        <v>0</v>
      </c>
      <c r="M72" s="2">
        <f>IF(C72=0,"-",(1-J72-K72-L72))</f>
        <v>3.9497539497539536E-2</v>
      </c>
      <c r="N72" s="63">
        <v>1518</v>
      </c>
      <c r="O72" s="63">
        <v>5899</v>
      </c>
      <c r="P72" s="63"/>
      <c r="Q72" s="63">
        <v>196</v>
      </c>
      <c r="R72" s="63">
        <v>38</v>
      </c>
      <c r="S72" s="63"/>
      <c r="T72" s="63"/>
      <c r="U72" s="63"/>
      <c r="V72" s="63"/>
      <c r="W72" s="63">
        <v>71</v>
      </c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S72" s="5">
        <f>IF(Q72&gt;0,RANK(Q72,(N72:P72,Q72:AE72)),0)</f>
        <v>3</v>
      </c>
      <c r="AT72" s="5">
        <f>IF(R72&gt;0,RANK(R72,(N72:P72,Q72:AE72)),0)</f>
        <v>5</v>
      </c>
      <c r="AU72" s="5">
        <f>IF(T72&gt;0,RANK(T72,(N72:P72,Q72:AE72)),0)</f>
        <v>0</v>
      </c>
      <c r="AV72" s="5">
        <f>IF(S72&gt;0,RANK(S72,(N72:P72,Q72:AE72)),0)</f>
        <v>0</v>
      </c>
      <c r="AW72" s="2">
        <f t="shared" ref="AW72:AX75" si="26">IF($C72=0,"-",Q72/$C72)</f>
        <v>2.5382025382025383E-2</v>
      </c>
      <c r="AX72" s="2">
        <f t="shared" si="26"/>
        <v>4.9210049210049213E-3</v>
      </c>
      <c r="AY72" s="2">
        <f>IF($C72=0,"-",T72/$C72)</f>
        <v>0</v>
      </c>
      <c r="AZ72" s="2">
        <f>IF($C72=0,"-",S72/$C72)</f>
        <v>0</v>
      </c>
      <c r="BB72" t="s">
        <v>861</v>
      </c>
      <c r="BC72" t="s">
        <v>1334</v>
      </c>
      <c r="BD72">
        <v>1</v>
      </c>
      <c r="BF72" s="111">
        <v>2</v>
      </c>
      <c r="BG72" s="113">
        <v>701</v>
      </c>
      <c r="BH72" s="117">
        <f t="shared" si="22"/>
        <v>2701</v>
      </c>
      <c r="BJ72" s="5" t="s">
        <v>259</v>
      </c>
    </row>
    <row r="73" spans="1:75" hidden="1" outlineLevel="1">
      <c r="A73" t="s">
        <v>1248</v>
      </c>
      <c r="B73" t="s">
        <v>1334</v>
      </c>
      <c r="C73" s="1">
        <f t="shared" si="24"/>
        <v>9058</v>
      </c>
      <c r="D73" s="5">
        <f>IF(N73&gt;0, RANK(N73,(N73:P73,Q73:AE73)),0)</f>
        <v>2</v>
      </c>
      <c r="E73" s="5">
        <f>IF(O73&gt;0,RANK(O73,(N73:P73,Q73:AE73)),0)</f>
        <v>1</v>
      </c>
      <c r="F73" s="5">
        <f>IF(P73&gt;0,RANK(P73,(N73:P73,Q73:AE73)),0)</f>
        <v>0</v>
      </c>
      <c r="G73" s="131">
        <f>IF(C73&gt;0,MAX(N73:P73)-LARGE(N73:P73,2),0)</f>
        <v>2413</v>
      </c>
      <c r="H73" s="136">
        <f>IF(C73&gt;0,G73/C73,0)</f>
        <v>0.26639434753808788</v>
      </c>
      <c r="I73" s="2"/>
      <c r="J73" s="2">
        <f t="shared" si="25"/>
        <v>0.34179730624861998</v>
      </c>
      <c r="K73" s="2">
        <f t="shared" si="25"/>
        <v>0.60819165378670792</v>
      </c>
      <c r="L73" s="2">
        <f t="shared" si="25"/>
        <v>0</v>
      </c>
      <c r="M73" s="2">
        <f>IF(C73=0,"-",(1-J73-K73-L73))</f>
        <v>5.0011039964672155E-2</v>
      </c>
      <c r="N73" s="63">
        <v>3096</v>
      </c>
      <c r="O73" s="63">
        <v>5509</v>
      </c>
      <c r="P73" s="63"/>
      <c r="Q73" s="63">
        <v>244</v>
      </c>
      <c r="R73" s="63">
        <v>89</v>
      </c>
      <c r="S73" s="63"/>
      <c r="T73" s="63"/>
      <c r="U73" s="63"/>
      <c r="V73" s="63"/>
      <c r="W73" s="63">
        <v>120</v>
      </c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S73" s="5">
        <f>IF(Q73&gt;0,RANK(Q73,(N73:P73,Q73:AE73)),0)</f>
        <v>3</v>
      </c>
      <c r="AT73" s="5">
        <f>IF(R73&gt;0,RANK(R73,(N73:P73,Q73:AE73)),0)</f>
        <v>5</v>
      </c>
      <c r="AU73" s="5">
        <f>IF(T73&gt;0,RANK(T73,(N73:P73,Q73:AE73)),0)</f>
        <v>0</v>
      </c>
      <c r="AV73" s="5">
        <f>IF(S73&gt;0,RANK(S73,(N73:P73,Q73:AE73)),0)</f>
        <v>0</v>
      </c>
      <c r="AW73" s="2">
        <f t="shared" si="26"/>
        <v>2.6937513799955841E-2</v>
      </c>
      <c r="AX73" s="2">
        <f t="shared" si="26"/>
        <v>9.8255685581806144E-3</v>
      </c>
      <c r="AY73" s="2">
        <f>IF($C73=0,"-",T73/$C73)</f>
        <v>0</v>
      </c>
      <c r="AZ73" s="2">
        <f>IF($C73=0,"-",S73/$C73)</f>
        <v>0</v>
      </c>
      <c r="BB73" t="s">
        <v>1248</v>
      </c>
      <c r="BC73" t="s">
        <v>1334</v>
      </c>
      <c r="BD73">
        <v>1</v>
      </c>
      <c r="BF73" s="111">
        <v>2</v>
      </c>
      <c r="BG73" s="113">
        <v>702</v>
      </c>
      <c r="BH73" s="117">
        <f t="shared" si="22"/>
        <v>2702</v>
      </c>
      <c r="BJ73" s="5" t="s">
        <v>259</v>
      </c>
    </row>
    <row r="74" spans="1:75" hidden="1" outlineLevel="1">
      <c r="A74" t="s">
        <v>902</v>
      </c>
      <c r="B74" t="s">
        <v>1334</v>
      </c>
      <c r="C74" s="1">
        <f t="shared" si="24"/>
        <v>6069</v>
      </c>
      <c r="D74" s="5">
        <f>IF(N74&gt;0, RANK(N74,(N74:P74,Q74:AE74)),0)</f>
        <v>2</v>
      </c>
      <c r="E74" s="5">
        <f>IF(O74&gt;0,RANK(O74,(N74:P74,Q74:AE74)),0)</f>
        <v>1</v>
      </c>
      <c r="F74" s="5">
        <f>IF(P74&gt;0,RANK(P74,(N74:P74,Q74:AE74)),0)</f>
        <v>0</v>
      </c>
      <c r="G74" s="131">
        <f>IF(C74&gt;0,MAX(N74:P74)-LARGE(N74:P74,2),0)</f>
        <v>1735</v>
      </c>
      <c r="H74" s="136">
        <f>IF(C74&gt;0,G74/C74,0)</f>
        <v>0.28587905750535508</v>
      </c>
      <c r="I74" s="2"/>
      <c r="J74" s="2">
        <f t="shared" si="25"/>
        <v>0.33514582303509638</v>
      </c>
      <c r="K74" s="2">
        <f t="shared" si="25"/>
        <v>0.62102488054045146</v>
      </c>
      <c r="L74" s="2">
        <f t="shared" si="25"/>
        <v>0</v>
      </c>
      <c r="M74" s="2">
        <f>IF(C74=0,"-",(1-J74-K74-L74))</f>
        <v>4.3829296424452213E-2</v>
      </c>
      <c r="N74" s="63">
        <v>2034</v>
      </c>
      <c r="O74" s="63">
        <v>3769</v>
      </c>
      <c r="P74" s="63"/>
      <c r="Q74" s="63">
        <v>155</v>
      </c>
      <c r="R74" s="63">
        <v>37</v>
      </c>
      <c r="S74" s="63"/>
      <c r="T74" s="63"/>
      <c r="U74" s="63"/>
      <c r="V74" s="63"/>
      <c r="W74" s="63">
        <v>74</v>
      </c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S74" s="5">
        <f>IF(Q74&gt;0,RANK(Q74,(N74:P74,Q74:AE74)),0)</f>
        <v>3</v>
      </c>
      <c r="AT74" s="5">
        <f>IF(R74&gt;0,RANK(R74,(N74:P74,Q74:AE74)),0)</f>
        <v>5</v>
      </c>
      <c r="AU74" s="5">
        <f>IF(T74&gt;0,RANK(T74,(N74:P74,Q74:AE74)),0)</f>
        <v>0</v>
      </c>
      <c r="AV74" s="5">
        <f>IF(S74&gt;0,RANK(S74,(N74:P74,Q74:AE74)),0)</f>
        <v>0</v>
      </c>
      <c r="AW74" s="2">
        <f t="shared" si="26"/>
        <v>2.5539627615752184E-2</v>
      </c>
      <c r="AX74" s="2">
        <f t="shared" si="26"/>
        <v>6.0965562695666506E-3</v>
      </c>
      <c r="AY74" s="2">
        <f>IF($C74=0,"-",T74/$C74)</f>
        <v>0</v>
      </c>
      <c r="AZ74" s="2">
        <f>IF($C74=0,"-",S74/$C74)</f>
        <v>0</v>
      </c>
      <c r="BB74" t="s">
        <v>902</v>
      </c>
      <c r="BC74" t="s">
        <v>1334</v>
      </c>
      <c r="BD74">
        <v>1</v>
      </c>
      <c r="BF74" s="111">
        <v>2</v>
      </c>
      <c r="BG74" s="113">
        <v>703</v>
      </c>
      <c r="BH74" s="117">
        <f t="shared" si="22"/>
        <v>2703</v>
      </c>
      <c r="BJ74" s="5" t="s">
        <v>259</v>
      </c>
    </row>
    <row r="75" spans="1:75" hidden="1" outlineLevel="1">
      <c r="A75" t="s">
        <v>206</v>
      </c>
      <c r="B75" t="s">
        <v>1334</v>
      </c>
      <c r="C75" s="1">
        <f t="shared" si="24"/>
        <v>6787</v>
      </c>
      <c r="D75" s="5">
        <f>IF(N75&gt;0, RANK(N75,(N75:P75,Q75:AE75)),0)</f>
        <v>2</v>
      </c>
      <c r="E75" s="5">
        <f>IF(O75&gt;0,RANK(O75,(N75:P75,Q75:AE75)),0)</f>
        <v>1</v>
      </c>
      <c r="F75" s="5">
        <f>IF(P75&gt;0,RANK(P75,(N75:P75,Q75:AE75)),0)</f>
        <v>0</v>
      </c>
      <c r="G75" s="131">
        <f>IF(C75&gt;0,MAX(N75:P75)-LARGE(N75:P75,2),0)</f>
        <v>722</v>
      </c>
      <c r="H75" s="136">
        <f>IF(C75&gt;0,G75/C75,0)</f>
        <v>0.10637984381906586</v>
      </c>
      <c r="I75" s="2"/>
      <c r="J75" s="2">
        <f t="shared" si="25"/>
        <v>0.42198320318255489</v>
      </c>
      <c r="K75" s="2">
        <f t="shared" si="25"/>
        <v>0.52836304700162073</v>
      </c>
      <c r="L75" s="2">
        <f t="shared" si="25"/>
        <v>0</v>
      </c>
      <c r="M75" s="2">
        <f>IF(C75=0,"-",(1-J75-K75-L75))</f>
        <v>4.9653749815824377E-2</v>
      </c>
      <c r="N75" s="63">
        <v>2864</v>
      </c>
      <c r="O75" s="63">
        <v>3586</v>
      </c>
      <c r="P75" s="63"/>
      <c r="Q75" s="63">
        <v>205</v>
      </c>
      <c r="R75" s="63">
        <v>60</v>
      </c>
      <c r="S75" s="63"/>
      <c r="T75" s="63"/>
      <c r="U75" s="63"/>
      <c r="V75" s="63"/>
      <c r="W75" s="63">
        <v>72</v>
      </c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S75" s="5">
        <f>IF(Q75&gt;0,RANK(Q75,(N75:P75,Q75:AE75)),0)</f>
        <v>3</v>
      </c>
      <c r="AT75" s="5">
        <f>IF(R75&gt;0,RANK(R75,(N75:P75,Q75:AE75)),0)</f>
        <v>5</v>
      </c>
      <c r="AU75" s="5">
        <f>IF(T75&gt;0,RANK(T75,(N75:P75,Q75:AE75)),0)</f>
        <v>0</v>
      </c>
      <c r="AV75" s="5">
        <f>IF(S75&gt;0,RANK(S75,(N75:P75,Q75:AE75)),0)</f>
        <v>0</v>
      </c>
      <c r="AW75" s="2">
        <f t="shared" si="26"/>
        <v>3.0204803300427286E-2</v>
      </c>
      <c r="AX75" s="2">
        <f t="shared" si="26"/>
        <v>8.8404302342714007E-3</v>
      </c>
      <c r="AY75" s="2">
        <f>IF($C75=0,"-",T75/$C75)</f>
        <v>0</v>
      </c>
      <c r="AZ75" s="2">
        <f>IF($C75=0,"-",S75/$C75)</f>
        <v>0</v>
      </c>
      <c r="BB75" t="s">
        <v>206</v>
      </c>
      <c r="BC75" t="s">
        <v>1334</v>
      </c>
      <c r="BD75">
        <v>1</v>
      </c>
      <c r="BF75" s="111">
        <v>2</v>
      </c>
      <c r="BG75" s="113">
        <v>704</v>
      </c>
      <c r="BH75" s="117">
        <f t="shared" si="22"/>
        <v>2704</v>
      </c>
      <c r="BJ75" s="5" t="s">
        <v>259</v>
      </c>
    </row>
    <row r="76" spans="1:75" hidden="1" outlineLevel="1">
      <c r="A76" t="s">
        <v>2185</v>
      </c>
      <c r="B76" t="s">
        <v>1334</v>
      </c>
      <c r="C76" s="1">
        <f t="shared" si="24"/>
        <v>8143</v>
      </c>
      <c r="D76" s="5">
        <f>IF(N76&gt;0, RANK(N76,(N76:P76,Q76:AE76)),0)</f>
        <v>2</v>
      </c>
      <c r="E76" s="5">
        <f>IF(O76&gt;0,RANK(O76,(N76:P76,Q76:AE76)),0)</f>
        <v>1</v>
      </c>
      <c r="F76" s="5">
        <f>IF(P76&gt;0,RANK(P76,(N76:P76,Q76:AE76)),0)</f>
        <v>0</v>
      </c>
      <c r="G76" s="131">
        <f t="shared" ref="G76:G110" si="27">IF(C76&gt;0,MAX(N76:P76)-LARGE(N76:P76,2),0)</f>
        <v>383</v>
      </c>
      <c r="H76" s="136">
        <f t="shared" ref="H76:H110" si="28">IF(C76&gt;0,G76/C76,0)</f>
        <v>4.7034262556797247E-2</v>
      </c>
      <c r="I76" s="2"/>
      <c r="J76" s="2">
        <f t="shared" ref="J76:J110" si="29">IF($C76=0,"-",N76/$C76)</f>
        <v>0.44750092103647304</v>
      </c>
      <c r="K76" s="2">
        <f t="shared" ref="K76:K110" si="30">IF($C76=0,"-",O76/$C76)</f>
        <v>0.49453518359327031</v>
      </c>
      <c r="L76" s="2">
        <f t="shared" ref="L76:L110" si="31">IF($C76=0,"-",P76/$C76)</f>
        <v>0</v>
      </c>
      <c r="M76" s="2">
        <f t="shared" ref="M76:M110" si="32">IF(C76=0,"-",(1-J76-K76-L76))</f>
        <v>5.7963895370256591E-2</v>
      </c>
      <c r="N76" s="63">
        <v>3644</v>
      </c>
      <c r="O76" s="63">
        <v>4027</v>
      </c>
      <c r="P76" s="63"/>
      <c r="Q76" s="63">
        <v>252</v>
      </c>
      <c r="R76" s="63">
        <v>123</v>
      </c>
      <c r="S76" s="63"/>
      <c r="T76" s="63"/>
      <c r="U76" s="63"/>
      <c r="V76" s="63"/>
      <c r="W76" s="63">
        <v>97</v>
      </c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S76" s="5">
        <f>IF(Q76&gt;0,RANK(Q76,(N76:P76,Q76:AE76)),0)</f>
        <v>3</v>
      </c>
      <c r="AT76" s="5">
        <f>IF(R76&gt;0,RANK(R76,(N76:P76,Q76:AE76)),0)</f>
        <v>4</v>
      </c>
      <c r="AU76" s="5">
        <f>IF(T76&gt;0,RANK(T76,(N76:P76,Q76:AE76)),0)</f>
        <v>0</v>
      </c>
      <c r="AV76" s="5">
        <f>IF(S76&gt;0,RANK(S76,(N76:P76,Q76:AE76)),0)</f>
        <v>0</v>
      </c>
      <c r="AW76" s="2">
        <f t="shared" ref="AW76:AW110" si="33">IF($C76=0,"-",Q76/$C76)</f>
        <v>3.0946825494289575E-2</v>
      </c>
      <c r="AX76" s="2">
        <f t="shared" ref="AX76:AX110" si="34">IF($C76=0,"-",R76/$C76)</f>
        <v>1.5104998157927053E-2</v>
      </c>
      <c r="AY76" s="2">
        <f t="shared" ref="AY76:AY110" si="35">IF($C76=0,"-",T76/$C76)</f>
        <v>0</v>
      </c>
      <c r="AZ76" s="2">
        <f t="shared" ref="AZ76:AZ110" si="36">IF($C76=0,"-",S76/$C76)</f>
        <v>0</v>
      </c>
      <c r="BB76" t="s">
        <v>206</v>
      </c>
      <c r="BC76" t="s">
        <v>1334</v>
      </c>
      <c r="BD76">
        <v>1</v>
      </c>
      <c r="BF76" s="111">
        <v>2</v>
      </c>
      <c r="BG76" s="113">
        <v>705</v>
      </c>
      <c r="BH76" s="117">
        <f t="shared" si="22"/>
        <v>2705</v>
      </c>
      <c r="BJ76" s="5" t="s">
        <v>259</v>
      </c>
    </row>
    <row r="77" spans="1:75" hidden="1" outlineLevel="1">
      <c r="A77" t="s">
        <v>2858</v>
      </c>
      <c r="B77" t="s">
        <v>1334</v>
      </c>
      <c r="C77" s="1">
        <f t="shared" si="24"/>
        <v>7793</v>
      </c>
      <c r="D77" s="5">
        <f>IF(N77&gt;0, RANK(N77,(N77:P77,Q77:AE77)),0)</f>
        <v>2</v>
      </c>
      <c r="E77" s="5">
        <f>IF(O77&gt;0,RANK(O77,(N77:P77,Q77:AE77)),0)</f>
        <v>1</v>
      </c>
      <c r="F77" s="5">
        <f>IF(P77&gt;0,RANK(P77,(N77:P77,Q77:AE77)),0)</f>
        <v>0</v>
      </c>
      <c r="G77" s="131">
        <f t="shared" si="27"/>
        <v>3109</v>
      </c>
      <c r="H77" s="136">
        <f t="shared" si="28"/>
        <v>0.39894777364301298</v>
      </c>
      <c r="I77" s="2"/>
      <c r="J77" s="2">
        <f t="shared" si="29"/>
        <v>0.27524701655331707</v>
      </c>
      <c r="K77" s="2">
        <f t="shared" si="30"/>
        <v>0.67419479019633</v>
      </c>
      <c r="L77" s="2">
        <f t="shared" si="31"/>
        <v>0</v>
      </c>
      <c r="M77" s="2">
        <f t="shared" si="32"/>
        <v>5.0558193250352934E-2</v>
      </c>
      <c r="N77" s="63">
        <v>2145</v>
      </c>
      <c r="O77" s="63">
        <v>5254</v>
      </c>
      <c r="P77" s="63"/>
      <c r="Q77" s="63">
        <v>224</v>
      </c>
      <c r="R77" s="63">
        <v>63</v>
      </c>
      <c r="S77" s="63"/>
      <c r="T77" s="63"/>
      <c r="U77" s="63"/>
      <c r="V77" s="63"/>
      <c r="W77" s="63">
        <v>107</v>
      </c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S77" s="5">
        <f>IF(Q77&gt;0,RANK(Q77,(N77:P77,Q77:AE77)),0)</f>
        <v>3</v>
      </c>
      <c r="AT77" s="5">
        <f>IF(R77&gt;0,RANK(R77,(N77:P77,Q77:AE77)),0)</f>
        <v>5</v>
      </c>
      <c r="AU77" s="5">
        <f>IF(T77&gt;0,RANK(T77,(N77:P77,Q77:AE77)),0)</f>
        <v>0</v>
      </c>
      <c r="AV77" s="5">
        <f>IF(S77&gt;0,RANK(S77,(N77:P77,Q77:AE77)),0)</f>
        <v>0</v>
      </c>
      <c r="AW77" s="2">
        <f t="shared" si="33"/>
        <v>2.8743744385987424E-2</v>
      </c>
      <c r="AX77" s="2">
        <f t="shared" si="34"/>
        <v>8.0841781085589631E-3</v>
      </c>
      <c r="AY77" s="2">
        <f t="shared" si="35"/>
        <v>0</v>
      </c>
      <c r="AZ77" s="2">
        <f t="shared" si="36"/>
        <v>0</v>
      </c>
      <c r="BB77" t="s">
        <v>206</v>
      </c>
      <c r="BC77" t="s">
        <v>1334</v>
      </c>
      <c r="BD77">
        <v>1</v>
      </c>
      <c r="BF77" s="111">
        <v>2</v>
      </c>
      <c r="BG77" s="113">
        <v>706</v>
      </c>
      <c r="BH77" s="117">
        <f t="shared" si="22"/>
        <v>2706</v>
      </c>
      <c r="BJ77" s="5" t="s">
        <v>259</v>
      </c>
    </row>
    <row r="78" spans="1:75" hidden="1" outlineLevel="1">
      <c r="A78" t="s">
        <v>2325</v>
      </c>
      <c r="B78" t="s">
        <v>1334</v>
      </c>
      <c r="C78" s="1">
        <f t="shared" si="24"/>
        <v>7575</v>
      </c>
      <c r="D78" s="5">
        <f>IF(N78&gt;0, RANK(N78,(N78:P78,Q78:AE78)),0)</f>
        <v>2</v>
      </c>
      <c r="E78" s="5">
        <f>IF(O78&gt;0,RANK(O78,(N78:P78,Q78:AE78)),0)</f>
        <v>1</v>
      </c>
      <c r="F78" s="5">
        <f>IF(P78&gt;0,RANK(P78,(N78:P78,Q78:AE78)),0)</f>
        <v>0</v>
      </c>
      <c r="G78" s="131">
        <f t="shared" si="27"/>
        <v>3285</v>
      </c>
      <c r="H78" s="136">
        <f t="shared" si="28"/>
        <v>0.43366336633663366</v>
      </c>
      <c r="I78" s="2"/>
      <c r="J78" s="2">
        <f t="shared" si="29"/>
        <v>0.25900990099009902</v>
      </c>
      <c r="K78" s="2">
        <f t="shared" si="30"/>
        <v>0.69267326732673262</v>
      </c>
      <c r="L78" s="2">
        <f t="shared" si="31"/>
        <v>0</v>
      </c>
      <c r="M78" s="2">
        <f t="shared" si="32"/>
        <v>4.831683168316836E-2</v>
      </c>
      <c r="N78" s="63">
        <v>1962</v>
      </c>
      <c r="O78" s="63">
        <v>5247</v>
      </c>
      <c r="P78" s="63"/>
      <c r="Q78" s="63">
        <v>210</v>
      </c>
      <c r="R78" s="63">
        <v>72</v>
      </c>
      <c r="S78" s="63"/>
      <c r="T78" s="63"/>
      <c r="U78" s="63"/>
      <c r="V78" s="63"/>
      <c r="W78" s="63">
        <v>84</v>
      </c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63"/>
      <c r="AL78" s="63"/>
      <c r="AM78" s="63"/>
      <c r="AN78" s="63"/>
      <c r="AO78" s="63"/>
      <c r="AP78" s="63"/>
      <c r="AQ78" s="63"/>
      <c r="AS78" s="5">
        <f>IF(Q78&gt;0,RANK(Q78,(N78:P78,Q78:AE78)),0)</f>
        <v>3</v>
      </c>
      <c r="AT78" s="5">
        <f>IF(R78&gt;0,RANK(R78,(N78:P78,Q78:AE78)),0)</f>
        <v>5</v>
      </c>
      <c r="AU78" s="5">
        <f>IF(T78&gt;0,RANK(T78,(N78:P78,Q78:AE78)),0)</f>
        <v>0</v>
      </c>
      <c r="AV78" s="5">
        <f>IF(S78&gt;0,RANK(S78,(N78:P78,Q78:AE78)),0)</f>
        <v>0</v>
      </c>
      <c r="AW78" s="2">
        <f t="shared" si="33"/>
        <v>2.7722772277227723E-2</v>
      </c>
      <c r="AX78" s="2">
        <f t="shared" si="34"/>
        <v>9.5049504950495047E-3</v>
      </c>
      <c r="AY78" s="2">
        <f t="shared" si="35"/>
        <v>0</v>
      </c>
      <c r="AZ78" s="2">
        <f t="shared" si="36"/>
        <v>0</v>
      </c>
      <c r="BB78" t="s">
        <v>206</v>
      </c>
      <c r="BC78" t="s">
        <v>1334</v>
      </c>
      <c r="BD78">
        <v>1</v>
      </c>
      <c r="BF78" s="111">
        <v>2</v>
      </c>
      <c r="BG78" s="113">
        <v>707</v>
      </c>
      <c r="BH78" s="117">
        <f t="shared" si="22"/>
        <v>2707</v>
      </c>
      <c r="BJ78" s="5" t="s">
        <v>259</v>
      </c>
    </row>
    <row r="79" spans="1:75" hidden="1" outlineLevel="1">
      <c r="A79" t="s">
        <v>2503</v>
      </c>
      <c r="B79" t="s">
        <v>1334</v>
      </c>
      <c r="C79" s="1">
        <f t="shared" si="24"/>
        <v>8242</v>
      </c>
      <c r="D79" s="5">
        <f>IF(N79&gt;0, RANK(N79,(N79:P79,Q79:AE79)),0)</f>
        <v>2</v>
      </c>
      <c r="E79" s="5">
        <f>IF(O79&gt;0,RANK(O79,(N79:P79,Q79:AE79)),0)</f>
        <v>1</v>
      </c>
      <c r="F79" s="5">
        <f>IF(P79&gt;0,RANK(P79,(N79:P79,Q79:AE79)),0)</f>
        <v>0</v>
      </c>
      <c r="G79" s="131">
        <f t="shared" si="27"/>
        <v>3743</v>
      </c>
      <c r="H79" s="136">
        <f t="shared" si="28"/>
        <v>0.45413734530453775</v>
      </c>
      <c r="I79" s="2"/>
      <c r="J79" s="2">
        <f t="shared" si="29"/>
        <v>0.25272991992234894</v>
      </c>
      <c r="K79" s="2">
        <f t="shared" si="30"/>
        <v>0.7068672652268867</v>
      </c>
      <c r="L79" s="2">
        <f t="shared" si="31"/>
        <v>0</v>
      </c>
      <c r="M79" s="2">
        <f t="shared" si="32"/>
        <v>4.0402814850764357E-2</v>
      </c>
      <c r="N79" s="63">
        <v>2083</v>
      </c>
      <c r="O79" s="63">
        <v>5826</v>
      </c>
      <c r="P79" s="63"/>
      <c r="Q79" s="63">
        <v>202</v>
      </c>
      <c r="R79" s="63">
        <v>60</v>
      </c>
      <c r="S79" s="63"/>
      <c r="T79" s="63"/>
      <c r="U79" s="63"/>
      <c r="V79" s="63"/>
      <c r="W79" s="63">
        <v>71</v>
      </c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63"/>
      <c r="AL79" s="63"/>
      <c r="AM79" s="63"/>
      <c r="AN79" s="63"/>
      <c r="AO79" s="63"/>
      <c r="AP79" s="63"/>
      <c r="AQ79" s="63"/>
      <c r="AS79" s="5">
        <f>IF(Q79&gt;0,RANK(Q79,(N79:P79,Q79:AE79)),0)</f>
        <v>3</v>
      </c>
      <c r="AT79" s="5">
        <f>IF(R79&gt;0,RANK(R79,(N79:P79,Q79:AE79)),0)</f>
        <v>5</v>
      </c>
      <c r="AU79" s="5">
        <f>IF(T79&gt;0,RANK(T79,(N79:P79,Q79:AE79)),0)</f>
        <v>0</v>
      </c>
      <c r="AV79" s="5">
        <f>IF(S79&gt;0,RANK(S79,(N79:P79,Q79:AE79)),0)</f>
        <v>0</v>
      </c>
      <c r="AW79" s="2">
        <f t="shared" si="33"/>
        <v>2.4508614413977191E-2</v>
      </c>
      <c r="AX79" s="2">
        <f t="shared" si="34"/>
        <v>7.2797864595971849E-3</v>
      </c>
      <c r="AY79" s="2">
        <f t="shared" si="35"/>
        <v>0</v>
      </c>
      <c r="AZ79" s="2">
        <f t="shared" si="36"/>
        <v>0</v>
      </c>
      <c r="BB79" t="s">
        <v>206</v>
      </c>
      <c r="BC79" t="s">
        <v>1334</v>
      </c>
      <c r="BD79">
        <v>1</v>
      </c>
      <c r="BF79" s="111">
        <v>2</v>
      </c>
      <c r="BG79" s="113">
        <v>708</v>
      </c>
      <c r="BH79" s="117">
        <f t="shared" si="22"/>
        <v>2708</v>
      </c>
      <c r="BJ79" s="5" t="s">
        <v>259</v>
      </c>
    </row>
    <row r="80" spans="1:75" hidden="1" outlineLevel="1">
      <c r="A80" t="s">
        <v>1955</v>
      </c>
      <c r="B80" t="s">
        <v>1334</v>
      </c>
      <c r="C80" s="1">
        <f t="shared" si="24"/>
        <v>7408</v>
      </c>
      <c r="D80" s="5">
        <f>IF(N80&gt;0, RANK(N80,(N80:P80,Q80:AE80)),0)</f>
        <v>2</v>
      </c>
      <c r="E80" s="5">
        <f>IF(O80&gt;0,RANK(O80,(N80:P80,Q80:AE80)),0)</f>
        <v>1</v>
      </c>
      <c r="F80" s="5">
        <f>IF(P80&gt;0,RANK(P80,(N80:P80,Q80:AE80)),0)</f>
        <v>0</v>
      </c>
      <c r="G80" s="131">
        <f t="shared" si="27"/>
        <v>3765</v>
      </c>
      <c r="H80" s="136">
        <f t="shared" si="28"/>
        <v>0.50823434125269984</v>
      </c>
      <c r="I80" s="2"/>
      <c r="J80" s="2">
        <f t="shared" si="29"/>
        <v>0.2250269978401728</v>
      </c>
      <c r="K80" s="2">
        <f t="shared" si="30"/>
        <v>0.73326133909287261</v>
      </c>
      <c r="L80" s="2">
        <f t="shared" si="31"/>
        <v>0</v>
      </c>
      <c r="M80" s="2">
        <f t="shared" si="32"/>
        <v>4.1711663066954618E-2</v>
      </c>
      <c r="N80" s="63">
        <v>1667</v>
      </c>
      <c r="O80" s="63">
        <v>5432</v>
      </c>
      <c r="P80" s="63"/>
      <c r="Q80" s="63">
        <v>177</v>
      </c>
      <c r="R80" s="63">
        <v>50</v>
      </c>
      <c r="S80" s="63"/>
      <c r="T80" s="63"/>
      <c r="U80" s="63"/>
      <c r="V80" s="63"/>
      <c r="W80" s="63">
        <v>82</v>
      </c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63"/>
      <c r="AL80" s="63"/>
      <c r="AM80" s="63"/>
      <c r="AN80" s="63"/>
      <c r="AO80" s="63"/>
      <c r="AP80" s="63"/>
      <c r="AQ80" s="63"/>
      <c r="AS80" s="5">
        <f>IF(Q80&gt;0,RANK(Q80,(N80:P80,Q80:AE80)),0)</f>
        <v>3</v>
      </c>
      <c r="AT80" s="5">
        <f>IF(R80&gt;0,RANK(R80,(N80:P80,Q80:AE80)),0)</f>
        <v>5</v>
      </c>
      <c r="AU80" s="5">
        <f>IF(T80&gt;0,RANK(T80,(N80:P80,Q80:AE80)),0)</f>
        <v>0</v>
      </c>
      <c r="AV80" s="5">
        <f>IF(S80&gt;0,RANK(S80,(N80:P80,Q80:AE80)),0)</f>
        <v>0</v>
      </c>
      <c r="AW80" s="2">
        <f t="shared" si="33"/>
        <v>2.3893088552915765E-2</v>
      </c>
      <c r="AX80" s="2">
        <f t="shared" si="34"/>
        <v>6.7494600431965441E-3</v>
      </c>
      <c r="AY80" s="2">
        <f t="shared" si="35"/>
        <v>0</v>
      </c>
      <c r="AZ80" s="2">
        <f t="shared" si="36"/>
        <v>0</v>
      </c>
      <c r="BB80" t="s">
        <v>206</v>
      </c>
      <c r="BC80" t="s">
        <v>1334</v>
      </c>
      <c r="BD80">
        <v>1</v>
      </c>
      <c r="BF80" s="111">
        <v>2</v>
      </c>
      <c r="BG80" s="113">
        <v>709</v>
      </c>
      <c r="BH80" s="117">
        <f t="shared" si="22"/>
        <v>2709</v>
      </c>
      <c r="BJ80" s="5" t="s">
        <v>259</v>
      </c>
    </row>
    <row r="81" spans="1:62" hidden="1" outlineLevel="1">
      <c r="A81" t="s">
        <v>1193</v>
      </c>
      <c r="B81" t="s">
        <v>1334</v>
      </c>
      <c r="C81" s="1">
        <f t="shared" si="24"/>
        <v>6570</v>
      </c>
      <c r="D81" s="5">
        <f>IF(N81&gt;0, RANK(N81,(N81:P81,Q81:AE81)),0)</f>
        <v>2</v>
      </c>
      <c r="E81" s="5">
        <f>IF(O81&gt;0,RANK(O81,(N81:P81,Q81:AE81)),0)</f>
        <v>1</v>
      </c>
      <c r="F81" s="5">
        <f>IF(P81&gt;0,RANK(P81,(N81:P81,Q81:AE81)),0)</f>
        <v>0</v>
      </c>
      <c r="G81" s="131">
        <f t="shared" si="27"/>
        <v>3584</v>
      </c>
      <c r="H81" s="136">
        <f t="shared" si="28"/>
        <v>0.54550989345509893</v>
      </c>
      <c r="I81" s="2"/>
      <c r="J81" s="2">
        <f t="shared" si="29"/>
        <v>0.20456621004566211</v>
      </c>
      <c r="K81" s="2">
        <f t="shared" si="30"/>
        <v>0.75007610350076104</v>
      </c>
      <c r="L81" s="2">
        <f t="shared" si="31"/>
        <v>0</v>
      </c>
      <c r="M81" s="2">
        <f t="shared" si="32"/>
        <v>4.5357686453576851E-2</v>
      </c>
      <c r="N81" s="63">
        <v>1344</v>
      </c>
      <c r="O81" s="63">
        <v>4928</v>
      </c>
      <c r="P81" s="63"/>
      <c r="Q81" s="63">
        <v>156</v>
      </c>
      <c r="R81" s="63">
        <v>52</v>
      </c>
      <c r="S81" s="63"/>
      <c r="T81" s="63"/>
      <c r="U81" s="63"/>
      <c r="V81" s="63"/>
      <c r="W81" s="63">
        <v>90</v>
      </c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S81" s="5">
        <f>IF(Q81&gt;0,RANK(Q81,(N81:P81,Q81:AE81)),0)</f>
        <v>3</v>
      </c>
      <c r="AT81" s="5">
        <f>IF(R81&gt;0,RANK(R81,(N81:P81,Q81:AE81)),0)</f>
        <v>5</v>
      </c>
      <c r="AU81" s="5">
        <f>IF(T81&gt;0,RANK(T81,(N81:P81,Q81:AE81)),0)</f>
        <v>0</v>
      </c>
      <c r="AV81" s="5">
        <f>IF(S81&gt;0,RANK(S81,(N81:P81,Q81:AE81)),0)</f>
        <v>0</v>
      </c>
      <c r="AW81" s="2">
        <f t="shared" si="33"/>
        <v>2.3744292237442923E-2</v>
      </c>
      <c r="AX81" s="2">
        <f t="shared" si="34"/>
        <v>7.914764079147641E-3</v>
      </c>
      <c r="AY81" s="2">
        <f t="shared" si="35"/>
        <v>0</v>
      </c>
      <c r="AZ81" s="2">
        <f t="shared" si="36"/>
        <v>0</v>
      </c>
      <c r="BB81" t="s">
        <v>206</v>
      </c>
      <c r="BC81" t="s">
        <v>1334</v>
      </c>
      <c r="BD81">
        <v>1</v>
      </c>
      <c r="BF81" s="111">
        <v>2</v>
      </c>
      <c r="BG81" s="113">
        <v>710</v>
      </c>
      <c r="BH81" s="117">
        <f t="shared" si="22"/>
        <v>2710</v>
      </c>
      <c r="BJ81" s="5" t="s">
        <v>259</v>
      </c>
    </row>
    <row r="82" spans="1:62" hidden="1" outlineLevel="1">
      <c r="A82" t="s">
        <v>573</v>
      </c>
      <c r="B82" t="s">
        <v>1334</v>
      </c>
      <c r="C82" s="1">
        <f t="shared" si="24"/>
        <v>8631</v>
      </c>
      <c r="D82" s="5">
        <f>IF(N82&gt;0, RANK(N82,(N82:P82,Q82:AE82)),0)</f>
        <v>2</v>
      </c>
      <c r="E82" s="5">
        <f>IF(O82&gt;0,RANK(O82,(N82:P82,Q82:AE82)),0)</f>
        <v>1</v>
      </c>
      <c r="F82" s="5">
        <f>IF(P82&gt;0,RANK(P82,(N82:P82,Q82:AE82)),0)</f>
        <v>0</v>
      </c>
      <c r="G82" s="131">
        <f t="shared" si="27"/>
        <v>3835</v>
      </c>
      <c r="H82" s="136">
        <f t="shared" si="28"/>
        <v>0.4443285830147144</v>
      </c>
      <c r="I82" s="2"/>
      <c r="J82" s="2">
        <f t="shared" si="29"/>
        <v>0.25744409686015524</v>
      </c>
      <c r="K82" s="2">
        <f t="shared" si="30"/>
        <v>0.70177267987486969</v>
      </c>
      <c r="L82" s="2">
        <f t="shared" si="31"/>
        <v>0</v>
      </c>
      <c r="M82" s="2">
        <f t="shared" si="32"/>
        <v>4.0783223264975077E-2</v>
      </c>
      <c r="N82" s="63">
        <v>2222</v>
      </c>
      <c r="O82" s="63">
        <v>6057</v>
      </c>
      <c r="P82" s="63"/>
      <c r="Q82" s="63">
        <v>196</v>
      </c>
      <c r="R82" s="63">
        <v>54</v>
      </c>
      <c r="S82" s="63"/>
      <c r="T82" s="63"/>
      <c r="U82" s="63"/>
      <c r="V82" s="63"/>
      <c r="W82" s="63">
        <v>102</v>
      </c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63"/>
      <c r="AL82" s="63"/>
      <c r="AM82" s="63"/>
      <c r="AN82" s="63"/>
      <c r="AO82" s="63"/>
      <c r="AP82" s="63"/>
      <c r="AQ82" s="63"/>
      <c r="AS82" s="5">
        <f>IF(Q82&gt;0,RANK(Q82,(N82:P82,Q82:AE82)),0)</f>
        <v>3</v>
      </c>
      <c r="AT82" s="5">
        <f>IF(R82&gt;0,RANK(R82,(N82:P82,Q82:AE82)),0)</f>
        <v>5</v>
      </c>
      <c r="AU82" s="5">
        <f>IF(T82&gt;0,RANK(T82,(N82:P82,Q82:AE82)),0)</f>
        <v>0</v>
      </c>
      <c r="AV82" s="5">
        <f>IF(S82&gt;0,RANK(S82,(N82:P82,Q82:AE82)),0)</f>
        <v>0</v>
      </c>
      <c r="AW82" s="2">
        <f t="shared" si="33"/>
        <v>2.2708840227088401E-2</v>
      </c>
      <c r="AX82" s="2">
        <f t="shared" si="34"/>
        <v>6.2565172054223151E-3</v>
      </c>
      <c r="AY82" s="2">
        <f t="shared" si="35"/>
        <v>0</v>
      </c>
      <c r="AZ82" s="2">
        <f t="shared" si="36"/>
        <v>0</v>
      </c>
      <c r="BB82" t="s">
        <v>206</v>
      </c>
      <c r="BC82" t="s">
        <v>1334</v>
      </c>
      <c r="BD82">
        <v>1</v>
      </c>
      <c r="BF82" s="111">
        <v>2</v>
      </c>
      <c r="BG82" s="113">
        <v>711</v>
      </c>
      <c r="BH82" s="117">
        <f t="shared" si="22"/>
        <v>2711</v>
      </c>
      <c r="BJ82" s="5" t="s">
        <v>259</v>
      </c>
    </row>
    <row r="83" spans="1:62" hidden="1" outlineLevel="1">
      <c r="A83" t="s">
        <v>2316</v>
      </c>
      <c r="B83" t="s">
        <v>1334</v>
      </c>
      <c r="C83" s="1">
        <f t="shared" si="24"/>
        <v>6482</v>
      </c>
      <c r="D83" s="5">
        <f>IF(N83&gt;0, RANK(N83,(N83:P83,Q83:AE83)),0)</f>
        <v>2</v>
      </c>
      <c r="E83" s="5">
        <f>IF(O83&gt;0,RANK(O83,(N83:P83,Q83:AE83)),0)</f>
        <v>1</v>
      </c>
      <c r="F83" s="5">
        <f>IF(P83&gt;0,RANK(P83,(N83:P83,Q83:AE83)),0)</f>
        <v>0</v>
      </c>
      <c r="G83" s="131">
        <f t="shared" si="27"/>
        <v>2399</v>
      </c>
      <c r="H83" s="136">
        <f t="shared" si="28"/>
        <v>0.37010182042579448</v>
      </c>
      <c r="I83" s="2"/>
      <c r="J83" s="2">
        <f t="shared" si="29"/>
        <v>0.29327368096266582</v>
      </c>
      <c r="K83" s="2">
        <f t="shared" si="30"/>
        <v>0.66337550138846035</v>
      </c>
      <c r="L83" s="2">
        <f t="shared" si="31"/>
        <v>0</v>
      </c>
      <c r="M83" s="2">
        <f t="shared" si="32"/>
        <v>4.3350817648873829E-2</v>
      </c>
      <c r="N83" s="63">
        <v>1901</v>
      </c>
      <c r="O83" s="63">
        <v>4300</v>
      </c>
      <c r="P83" s="63"/>
      <c r="Q83" s="63">
        <v>176</v>
      </c>
      <c r="R83" s="63">
        <v>30</v>
      </c>
      <c r="S83" s="63"/>
      <c r="T83" s="63"/>
      <c r="U83" s="63"/>
      <c r="V83" s="63"/>
      <c r="W83" s="63">
        <v>75</v>
      </c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63"/>
      <c r="AL83" s="63"/>
      <c r="AM83" s="63"/>
      <c r="AN83" s="63"/>
      <c r="AO83" s="63"/>
      <c r="AP83" s="63"/>
      <c r="AQ83" s="63"/>
      <c r="AS83" s="5">
        <f>IF(Q83&gt;0,RANK(Q83,(N83:P83,Q83:AE83)),0)</f>
        <v>3</v>
      </c>
      <c r="AT83" s="5">
        <f>IF(R83&gt;0,RANK(R83,(N83:P83,Q83:AE83)),0)</f>
        <v>5</v>
      </c>
      <c r="AU83" s="5">
        <f>IF(T83&gt;0,RANK(T83,(N83:P83,Q83:AE83)),0)</f>
        <v>0</v>
      </c>
      <c r="AV83" s="5">
        <f>IF(S83&gt;0,RANK(S83,(N83:P83,Q83:AE83)),0)</f>
        <v>0</v>
      </c>
      <c r="AW83" s="2">
        <f t="shared" si="33"/>
        <v>2.7152113545202097E-2</v>
      </c>
      <c r="AX83" s="2">
        <f t="shared" si="34"/>
        <v>4.6282011724776305E-3</v>
      </c>
      <c r="AY83" s="2">
        <f t="shared" si="35"/>
        <v>0</v>
      </c>
      <c r="AZ83" s="2">
        <f t="shared" si="36"/>
        <v>0</v>
      </c>
      <c r="BB83" t="s">
        <v>206</v>
      </c>
      <c r="BC83" t="s">
        <v>1334</v>
      </c>
      <c r="BD83">
        <v>1</v>
      </c>
      <c r="BF83" s="111">
        <v>2</v>
      </c>
      <c r="BG83" s="113">
        <v>712</v>
      </c>
      <c r="BH83" s="117">
        <f t="shared" si="22"/>
        <v>2712</v>
      </c>
      <c r="BJ83" s="5" t="s">
        <v>259</v>
      </c>
    </row>
    <row r="84" spans="1:62" hidden="1" outlineLevel="1">
      <c r="A84" t="s">
        <v>358</v>
      </c>
      <c r="B84" t="s">
        <v>1334</v>
      </c>
      <c r="C84" s="1">
        <f t="shared" si="24"/>
        <v>5707</v>
      </c>
      <c r="D84" s="5">
        <f>IF(N84&gt;0, RANK(N84,(N84:P84,Q84:AE84)),0)</f>
        <v>2</v>
      </c>
      <c r="E84" s="5">
        <f>IF(O84&gt;0,RANK(O84,(N84:P84,Q84:AE84)),0)</f>
        <v>1</v>
      </c>
      <c r="F84" s="5">
        <f>IF(P84&gt;0,RANK(P84,(N84:P84,Q84:AE84)),0)</f>
        <v>0</v>
      </c>
      <c r="G84" s="131">
        <f t="shared" si="27"/>
        <v>653</v>
      </c>
      <c r="H84" s="136">
        <f t="shared" si="28"/>
        <v>0.11442088663045383</v>
      </c>
      <c r="I84" s="2"/>
      <c r="J84" s="2">
        <f t="shared" si="29"/>
        <v>0.42491676888032243</v>
      </c>
      <c r="K84" s="2">
        <f t="shared" si="30"/>
        <v>0.53933765551077628</v>
      </c>
      <c r="L84" s="2">
        <f t="shared" si="31"/>
        <v>0</v>
      </c>
      <c r="M84" s="2">
        <f t="shared" si="32"/>
        <v>3.5745575608901348E-2</v>
      </c>
      <c r="N84" s="63">
        <v>2425</v>
      </c>
      <c r="O84" s="63">
        <v>3078</v>
      </c>
      <c r="P84" s="63"/>
      <c r="Q84" s="63">
        <v>138</v>
      </c>
      <c r="R84" s="63">
        <v>26</v>
      </c>
      <c r="S84" s="63"/>
      <c r="T84" s="63"/>
      <c r="U84" s="63"/>
      <c r="V84" s="63"/>
      <c r="W84" s="63">
        <v>40</v>
      </c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S84" s="5">
        <f>IF(Q84&gt;0,RANK(Q84,(N84:P84,Q84:AE84)),0)</f>
        <v>3</v>
      </c>
      <c r="AT84" s="5">
        <f>IF(R84&gt;0,RANK(R84,(N84:P84,Q84:AE84)),0)</f>
        <v>5</v>
      </c>
      <c r="AU84" s="5">
        <f>IF(T84&gt;0,RANK(T84,(N84:P84,Q84:AE84)),0)</f>
        <v>0</v>
      </c>
      <c r="AV84" s="5">
        <f>IF(S84&gt;0,RANK(S84,(N84:P84,Q84:AE84)),0)</f>
        <v>0</v>
      </c>
      <c r="AW84" s="2">
        <f t="shared" si="33"/>
        <v>2.4180830558962679E-2</v>
      </c>
      <c r="AX84" s="2">
        <f t="shared" si="34"/>
        <v>4.5558086560364463E-3</v>
      </c>
      <c r="AY84" s="2">
        <f t="shared" si="35"/>
        <v>0</v>
      </c>
      <c r="AZ84" s="2">
        <f t="shared" si="36"/>
        <v>0</v>
      </c>
      <c r="BB84" t="s">
        <v>206</v>
      </c>
      <c r="BC84" t="s">
        <v>1334</v>
      </c>
      <c r="BD84">
        <v>1</v>
      </c>
      <c r="BF84" s="111">
        <v>2</v>
      </c>
      <c r="BG84" s="113">
        <v>713</v>
      </c>
      <c r="BH84" s="117">
        <f t="shared" si="22"/>
        <v>2713</v>
      </c>
      <c r="BJ84" s="5" t="s">
        <v>259</v>
      </c>
    </row>
    <row r="85" spans="1:62" hidden="1" outlineLevel="1">
      <c r="A85" t="s">
        <v>974</v>
      </c>
      <c r="B85" t="s">
        <v>1334</v>
      </c>
      <c r="C85" s="1">
        <f t="shared" si="24"/>
        <v>7068</v>
      </c>
      <c r="D85" s="5">
        <f>IF(N85&gt;0, RANK(N85,(N85:P85,Q85:AE85)),0)</f>
        <v>2</v>
      </c>
      <c r="E85" s="5">
        <f>IF(O85&gt;0,RANK(O85,(N85:P85,Q85:AE85)),0)</f>
        <v>1</v>
      </c>
      <c r="F85" s="5">
        <f>IF(P85&gt;0,RANK(P85,(N85:P85,Q85:AE85)),0)</f>
        <v>0</v>
      </c>
      <c r="G85" s="131">
        <f t="shared" si="27"/>
        <v>113</v>
      </c>
      <c r="H85" s="136">
        <f t="shared" si="28"/>
        <v>1.5987549518958689E-2</v>
      </c>
      <c r="I85" s="2"/>
      <c r="J85" s="2">
        <f t="shared" si="29"/>
        <v>0.47255234861346918</v>
      </c>
      <c r="K85" s="2">
        <f t="shared" si="30"/>
        <v>0.48853989813242782</v>
      </c>
      <c r="L85" s="2">
        <f t="shared" si="31"/>
        <v>0</v>
      </c>
      <c r="M85" s="2">
        <f t="shared" si="32"/>
        <v>3.8907753254103006E-2</v>
      </c>
      <c r="N85" s="63">
        <v>3340</v>
      </c>
      <c r="O85" s="63">
        <v>3453</v>
      </c>
      <c r="P85" s="63"/>
      <c r="Q85" s="63">
        <v>154</v>
      </c>
      <c r="R85" s="63">
        <v>63</v>
      </c>
      <c r="S85" s="63"/>
      <c r="T85" s="63"/>
      <c r="U85" s="63"/>
      <c r="V85" s="63"/>
      <c r="W85" s="63">
        <v>58</v>
      </c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S85" s="5">
        <f>IF(Q85&gt;0,RANK(Q85,(N85:P85,Q85:AE85)),0)</f>
        <v>3</v>
      </c>
      <c r="AT85" s="5">
        <f>IF(R85&gt;0,RANK(R85,(N85:P85,Q85:AE85)),0)</f>
        <v>4</v>
      </c>
      <c r="AU85" s="5">
        <f>IF(T85&gt;0,RANK(T85,(N85:P85,Q85:AE85)),0)</f>
        <v>0</v>
      </c>
      <c r="AV85" s="5">
        <f>IF(S85&gt;0,RANK(S85,(N85:P85,Q85:AE85)),0)</f>
        <v>0</v>
      </c>
      <c r="AW85" s="2">
        <f t="shared" si="33"/>
        <v>2.1788341822297681E-2</v>
      </c>
      <c r="AX85" s="2">
        <f t="shared" si="34"/>
        <v>8.9134125636672334E-3</v>
      </c>
      <c r="AY85" s="2">
        <f t="shared" si="35"/>
        <v>0</v>
      </c>
      <c r="AZ85" s="2">
        <f t="shared" si="36"/>
        <v>0</v>
      </c>
      <c r="BB85" t="s">
        <v>206</v>
      </c>
      <c r="BC85" t="s">
        <v>1334</v>
      </c>
      <c r="BD85">
        <v>1</v>
      </c>
      <c r="BF85" s="111">
        <v>2</v>
      </c>
      <c r="BG85" s="113">
        <v>714</v>
      </c>
      <c r="BH85" s="117">
        <f t="shared" si="22"/>
        <v>2714</v>
      </c>
      <c r="BJ85" s="5" t="s">
        <v>259</v>
      </c>
    </row>
    <row r="86" spans="1:62" hidden="1" outlineLevel="1">
      <c r="A86" t="s">
        <v>433</v>
      </c>
      <c r="B86" t="s">
        <v>1334</v>
      </c>
      <c r="C86" s="1">
        <f t="shared" si="24"/>
        <v>6451</v>
      </c>
      <c r="D86" s="5">
        <f>IF(N86&gt;0, RANK(N86,(N86:P86,Q86:AE86)),0)</f>
        <v>1</v>
      </c>
      <c r="E86" s="5">
        <f>IF(O86&gt;0,RANK(O86,(N86:P86,Q86:AE86)),0)</f>
        <v>2</v>
      </c>
      <c r="F86" s="5">
        <f>IF(P86&gt;0,RANK(P86,(N86:P86,Q86:AE86)),0)</f>
        <v>0</v>
      </c>
      <c r="G86" s="131">
        <f t="shared" si="27"/>
        <v>408</v>
      </c>
      <c r="H86" s="136">
        <f t="shared" si="28"/>
        <v>6.324600837079522E-2</v>
      </c>
      <c r="I86" s="2"/>
      <c r="J86" s="2">
        <f t="shared" si="29"/>
        <v>0.50891334676794298</v>
      </c>
      <c r="K86" s="2">
        <f t="shared" si="30"/>
        <v>0.44566733839714773</v>
      </c>
      <c r="L86" s="2">
        <f t="shared" si="31"/>
        <v>0</v>
      </c>
      <c r="M86" s="2">
        <f t="shared" si="32"/>
        <v>4.5419314834909297E-2</v>
      </c>
      <c r="N86" s="63">
        <v>3283</v>
      </c>
      <c r="O86" s="63">
        <v>2875</v>
      </c>
      <c r="P86" s="63"/>
      <c r="Q86" s="63">
        <v>190</v>
      </c>
      <c r="R86" s="63">
        <v>50</v>
      </c>
      <c r="S86" s="63"/>
      <c r="T86" s="63"/>
      <c r="U86" s="63"/>
      <c r="V86" s="63"/>
      <c r="W86" s="63">
        <v>53</v>
      </c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S86" s="5">
        <f>IF(Q86&gt;0,RANK(Q86,(N86:P86,Q86:AE86)),0)</f>
        <v>3</v>
      </c>
      <c r="AT86" s="5">
        <f>IF(R86&gt;0,RANK(R86,(N86:P86,Q86:AE86)),0)</f>
        <v>5</v>
      </c>
      <c r="AU86" s="5">
        <f>IF(T86&gt;0,RANK(T86,(N86:P86,Q86:AE86)),0)</f>
        <v>0</v>
      </c>
      <c r="AV86" s="5">
        <f>IF(S86&gt;0,RANK(S86,(N86:P86,Q86:AE86)),0)</f>
        <v>0</v>
      </c>
      <c r="AW86" s="2">
        <f t="shared" si="33"/>
        <v>2.9452798015811504E-2</v>
      </c>
      <c r="AX86" s="2">
        <f t="shared" si="34"/>
        <v>7.7507363199503954E-3</v>
      </c>
      <c r="AY86" s="2">
        <f t="shared" si="35"/>
        <v>0</v>
      </c>
      <c r="AZ86" s="2">
        <f t="shared" si="36"/>
        <v>0</v>
      </c>
      <c r="BB86" t="s">
        <v>206</v>
      </c>
      <c r="BC86" t="s">
        <v>1334</v>
      </c>
      <c r="BD86">
        <v>1</v>
      </c>
      <c r="BF86" s="111">
        <v>2</v>
      </c>
      <c r="BG86" s="113">
        <v>715</v>
      </c>
      <c r="BH86" s="117">
        <f t="shared" si="22"/>
        <v>2715</v>
      </c>
      <c r="BJ86" s="5" t="s">
        <v>259</v>
      </c>
    </row>
    <row r="87" spans="1:62" hidden="1" outlineLevel="1">
      <c r="A87" t="s">
        <v>1571</v>
      </c>
      <c r="B87" t="s">
        <v>1334</v>
      </c>
      <c r="C87" s="1">
        <f t="shared" si="24"/>
        <v>7181</v>
      </c>
      <c r="D87" s="5">
        <f>IF(N87&gt;0, RANK(N87,(N87:P87,Q87:AE87)),0)</f>
        <v>1</v>
      </c>
      <c r="E87" s="5">
        <f>IF(O87&gt;0,RANK(O87,(N87:P87,Q87:AE87)),0)</f>
        <v>2</v>
      </c>
      <c r="F87" s="5">
        <f>IF(P87&gt;0,RANK(P87,(N87:P87,Q87:AE87)),0)</f>
        <v>0</v>
      </c>
      <c r="G87" s="131">
        <f t="shared" si="27"/>
        <v>1137</v>
      </c>
      <c r="H87" s="136">
        <f t="shared" si="28"/>
        <v>0.1583344938030915</v>
      </c>
      <c r="I87" s="2"/>
      <c r="J87" s="2">
        <f t="shared" si="29"/>
        <v>0.55883581673861582</v>
      </c>
      <c r="K87" s="2">
        <f t="shared" si="30"/>
        <v>0.40050132293552432</v>
      </c>
      <c r="L87" s="2">
        <f t="shared" si="31"/>
        <v>0</v>
      </c>
      <c r="M87" s="2">
        <f t="shared" si="32"/>
        <v>4.0662860325859862E-2</v>
      </c>
      <c r="N87" s="63">
        <v>4013</v>
      </c>
      <c r="O87" s="63">
        <v>2876</v>
      </c>
      <c r="P87" s="63"/>
      <c r="Q87" s="63">
        <v>155</v>
      </c>
      <c r="R87" s="63">
        <v>74</v>
      </c>
      <c r="S87" s="63"/>
      <c r="T87" s="63"/>
      <c r="U87" s="63"/>
      <c r="V87" s="63"/>
      <c r="W87" s="63">
        <v>63</v>
      </c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S87" s="5">
        <f>IF(Q87&gt;0,RANK(Q87,(N87:P87,Q87:AE87)),0)</f>
        <v>3</v>
      </c>
      <c r="AT87" s="5">
        <f>IF(R87&gt;0,RANK(R87,(N87:P87,Q87:AE87)),0)</f>
        <v>4</v>
      </c>
      <c r="AU87" s="5">
        <f>IF(T87&gt;0,RANK(T87,(N87:P87,Q87:AE87)),0)</f>
        <v>0</v>
      </c>
      <c r="AV87" s="5">
        <f>IF(S87&gt;0,RANK(S87,(N87:P87,Q87:AE87)),0)</f>
        <v>0</v>
      </c>
      <c r="AW87" s="2">
        <f t="shared" si="33"/>
        <v>2.1584737501740704E-2</v>
      </c>
      <c r="AX87" s="2">
        <f t="shared" si="34"/>
        <v>1.030497145244395E-2</v>
      </c>
      <c r="AY87" s="2">
        <f t="shared" si="35"/>
        <v>0</v>
      </c>
      <c r="AZ87" s="2">
        <f t="shared" si="36"/>
        <v>0</v>
      </c>
      <c r="BB87" t="s">
        <v>206</v>
      </c>
      <c r="BC87" t="s">
        <v>1334</v>
      </c>
      <c r="BD87">
        <v>1</v>
      </c>
      <c r="BF87" s="111">
        <v>2</v>
      </c>
      <c r="BG87" s="113">
        <v>716</v>
      </c>
      <c r="BH87" s="117">
        <f t="shared" si="22"/>
        <v>2716</v>
      </c>
      <c r="BJ87" s="5" t="s">
        <v>259</v>
      </c>
    </row>
    <row r="88" spans="1:62" hidden="1" outlineLevel="1">
      <c r="A88" t="s">
        <v>1963</v>
      </c>
      <c r="B88" t="s">
        <v>1334</v>
      </c>
      <c r="C88" s="1">
        <f t="shared" si="24"/>
        <v>4589</v>
      </c>
      <c r="D88" s="5">
        <f>IF(N88&gt;0, RANK(N88,(N88:P88,Q88:AE88)),0)</f>
        <v>1</v>
      </c>
      <c r="E88" s="5">
        <f>IF(O88&gt;0,RANK(O88,(N88:P88,Q88:AE88)),0)</f>
        <v>2</v>
      </c>
      <c r="F88" s="5">
        <f>IF(P88&gt;0,RANK(P88,(N88:P88,Q88:AE88)),0)</f>
        <v>0</v>
      </c>
      <c r="G88" s="131">
        <f t="shared" si="27"/>
        <v>1311</v>
      </c>
      <c r="H88" s="136">
        <f t="shared" si="28"/>
        <v>0.28568315537154065</v>
      </c>
      <c r="I88" s="2"/>
      <c r="J88" s="2">
        <f t="shared" si="29"/>
        <v>0.62170407496186531</v>
      </c>
      <c r="K88" s="2">
        <f t="shared" si="30"/>
        <v>0.33602091959032471</v>
      </c>
      <c r="L88" s="2">
        <f t="shared" si="31"/>
        <v>0</v>
      </c>
      <c r="M88" s="2">
        <f t="shared" si="32"/>
        <v>4.2275005447809988E-2</v>
      </c>
      <c r="N88" s="63">
        <v>2853</v>
      </c>
      <c r="O88" s="63">
        <v>1542</v>
      </c>
      <c r="P88" s="63"/>
      <c r="Q88" s="63">
        <v>108</v>
      </c>
      <c r="R88" s="63">
        <v>37</v>
      </c>
      <c r="S88" s="63"/>
      <c r="T88" s="63"/>
      <c r="U88" s="63"/>
      <c r="V88" s="63"/>
      <c r="W88" s="63">
        <v>49</v>
      </c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S88" s="5">
        <f>IF(Q88&gt;0,RANK(Q88,(N88:P88,Q88:AE88)),0)</f>
        <v>3</v>
      </c>
      <c r="AT88" s="5">
        <f>IF(R88&gt;0,RANK(R88,(N88:P88,Q88:AE88)),0)</f>
        <v>5</v>
      </c>
      <c r="AU88" s="5">
        <f>IF(T88&gt;0,RANK(T88,(N88:P88,Q88:AE88)),0)</f>
        <v>0</v>
      </c>
      <c r="AV88" s="5">
        <f>IF(S88&gt;0,RANK(S88,(N88:P88,Q88:AE88)),0)</f>
        <v>0</v>
      </c>
      <c r="AW88" s="2">
        <f t="shared" si="33"/>
        <v>2.3534539115275661E-2</v>
      </c>
      <c r="AX88" s="2">
        <f t="shared" si="34"/>
        <v>8.062758770974069E-3</v>
      </c>
      <c r="AY88" s="2">
        <f t="shared" si="35"/>
        <v>0</v>
      </c>
      <c r="AZ88" s="2">
        <f t="shared" si="36"/>
        <v>0</v>
      </c>
      <c r="BB88" t="s">
        <v>206</v>
      </c>
      <c r="BC88" t="s">
        <v>1334</v>
      </c>
      <c r="BD88">
        <v>1</v>
      </c>
      <c r="BF88" s="111">
        <v>2</v>
      </c>
      <c r="BG88" s="113">
        <v>717</v>
      </c>
      <c r="BH88" s="117">
        <f t="shared" si="22"/>
        <v>2717</v>
      </c>
      <c r="BJ88" s="5" t="s">
        <v>259</v>
      </c>
    </row>
    <row r="89" spans="1:62" hidden="1" outlineLevel="1">
      <c r="A89" t="s">
        <v>2259</v>
      </c>
      <c r="B89" t="s">
        <v>1334</v>
      </c>
      <c r="C89" s="1">
        <f t="shared" si="24"/>
        <v>6930</v>
      </c>
      <c r="D89" s="5">
        <f>IF(N89&gt;0, RANK(N89,(N89:P89,Q89:AE89)),0)</f>
        <v>1</v>
      </c>
      <c r="E89" s="5">
        <f>IF(O89&gt;0,RANK(O89,(N89:P89,Q89:AE89)),0)</f>
        <v>2</v>
      </c>
      <c r="F89" s="5">
        <f>IF(P89&gt;0,RANK(P89,(N89:P89,Q89:AE89)),0)</f>
        <v>0</v>
      </c>
      <c r="G89" s="131">
        <f t="shared" si="27"/>
        <v>1878</v>
      </c>
      <c r="H89" s="136">
        <f t="shared" si="28"/>
        <v>0.27099567099567101</v>
      </c>
      <c r="I89" s="2"/>
      <c r="J89" s="2">
        <f t="shared" si="29"/>
        <v>0.61284271284271286</v>
      </c>
      <c r="K89" s="2">
        <f t="shared" si="30"/>
        <v>0.34184704184704184</v>
      </c>
      <c r="L89" s="2">
        <f t="shared" si="31"/>
        <v>0</v>
      </c>
      <c r="M89" s="2">
        <f t="shared" si="32"/>
        <v>4.5310245310245301E-2</v>
      </c>
      <c r="N89" s="63">
        <v>4247</v>
      </c>
      <c r="O89" s="63">
        <v>2369</v>
      </c>
      <c r="P89" s="63"/>
      <c r="Q89" s="63">
        <v>163</v>
      </c>
      <c r="R89" s="63">
        <v>85</v>
      </c>
      <c r="S89" s="63"/>
      <c r="T89" s="63"/>
      <c r="U89" s="63"/>
      <c r="V89" s="63"/>
      <c r="W89" s="63">
        <v>66</v>
      </c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S89" s="5">
        <f>IF(Q89&gt;0,RANK(Q89,(N89:P89,Q89:AE89)),0)</f>
        <v>3</v>
      </c>
      <c r="AT89" s="5">
        <f>IF(R89&gt;0,RANK(R89,(N89:P89,Q89:AE89)),0)</f>
        <v>4</v>
      </c>
      <c r="AU89" s="5">
        <f>IF(T89&gt;0,RANK(T89,(N89:P89,Q89:AE89)),0)</f>
        <v>0</v>
      </c>
      <c r="AV89" s="5">
        <f>IF(S89&gt;0,RANK(S89,(N89:P89,Q89:AE89)),0)</f>
        <v>0</v>
      </c>
      <c r="AW89" s="2">
        <f t="shared" si="33"/>
        <v>2.3520923520923522E-2</v>
      </c>
      <c r="AX89" s="2">
        <f t="shared" si="34"/>
        <v>1.2265512265512266E-2</v>
      </c>
      <c r="AY89" s="2">
        <f t="shared" si="35"/>
        <v>0</v>
      </c>
      <c r="AZ89" s="2">
        <f t="shared" si="36"/>
        <v>0</v>
      </c>
      <c r="BB89" t="s">
        <v>206</v>
      </c>
      <c r="BC89" t="s">
        <v>1334</v>
      </c>
      <c r="BD89">
        <v>1</v>
      </c>
      <c r="BF89" s="111">
        <v>2</v>
      </c>
      <c r="BG89" s="113">
        <v>718</v>
      </c>
      <c r="BH89" s="117">
        <f t="shared" si="22"/>
        <v>2718</v>
      </c>
      <c r="BJ89" s="5" t="s">
        <v>259</v>
      </c>
    </row>
    <row r="90" spans="1:62" hidden="1" outlineLevel="1">
      <c r="A90" t="s">
        <v>1064</v>
      </c>
      <c r="B90" t="s">
        <v>1334</v>
      </c>
      <c r="C90" s="1">
        <f t="shared" si="24"/>
        <v>8286</v>
      </c>
      <c r="D90" s="5">
        <f>IF(N90&gt;0, RANK(N90,(N90:P90,Q90:AE90)),0)</f>
        <v>1</v>
      </c>
      <c r="E90" s="5">
        <f>IF(O90&gt;0,RANK(O90,(N90:P90,Q90:AE90)),0)</f>
        <v>2</v>
      </c>
      <c r="F90" s="5">
        <f>IF(P90&gt;0,RANK(P90,(N90:P90,Q90:AE90)),0)</f>
        <v>0</v>
      </c>
      <c r="G90" s="131">
        <f t="shared" si="27"/>
        <v>271</v>
      </c>
      <c r="H90" s="136">
        <f t="shared" si="28"/>
        <v>3.2705768766594256E-2</v>
      </c>
      <c r="I90" s="2"/>
      <c r="J90" s="2">
        <f t="shared" si="29"/>
        <v>0.4979483466087376</v>
      </c>
      <c r="K90" s="2">
        <f t="shared" si="30"/>
        <v>0.4652425778421434</v>
      </c>
      <c r="L90" s="2">
        <f t="shared" si="31"/>
        <v>0</v>
      </c>
      <c r="M90" s="2">
        <f t="shared" si="32"/>
        <v>3.6809075549119052E-2</v>
      </c>
      <c r="N90" s="63">
        <v>4126</v>
      </c>
      <c r="O90" s="63">
        <v>3855</v>
      </c>
      <c r="P90" s="63"/>
      <c r="Q90" s="63">
        <v>179</v>
      </c>
      <c r="R90" s="63">
        <v>57</v>
      </c>
      <c r="S90" s="63"/>
      <c r="T90" s="63"/>
      <c r="U90" s="63"/>
      <c r="V90" s="63"/>
      <c r="W90" s="63">
        <v>69</v>
      </c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S90" s="5">
        <f>IF(Q90&gt;0,RANK(Q90,(N90:P90,Q90:AE90)),0)</f>
        <v>3</v>
      </c>
      <c r="AT90" s="5">
        <f>IF(R90&gt;0,RANK(R90,(N90:P90,Q90:AE90)),0)</f>
        <v>5</v>
      </c>
      <c r="AU90" s="5">
        <f>IF(T90&gt;0,RANK(T90,(N90:P90,Q90:AE90)),0)</f>
        <v>0</v>
      </c>
      <c r="AV90" s="5">
        <f>IF(S90&gt;0,RANK(S90,(N90:P90,Q90:AE90)),0)</f>
        <v>0</v>
      </c>
      <c r="AW90" s="2">
        <f t="shared" si="33"/>
        <v>2.1602703355056721E-2</v>
      </c>
      <c r="AX90" s="2">
        <f t="shared" si="34"/>
        <v>6.8790731354091235E-3</v>
      </c>
      <c r="AY90" s="2">
        <f t="shared" si="35"/>
        <v>0</v>
      </c>
      <c r="AZ90" s="2">
        <f t="shared" si="36"/>
        <v>0</v>
      </c>
      <c r="BB90" t="s">
        <v>206</v>
      </c>
      <c r="BC90" t="s">
        <v>1334</v>
      </c>
      <c r="BD90">
        <v>1</v>
      </c>
      <c r="BF90" s="111">
        <v>2</v>
      </c>
      <c r="BG90" s="113">
        <v>719</v>
      </c>
      <c r="BH90" s="117">
        <f t="shared" si="22"/>
        <v>2719</v>
      </c>
      <c r="BJ90" s="5" t="s">
        <v>259</v>
      </c>
    </row>
    <row r="91" spans="1:62" hidden="1" outlineLevel="1">
      <c r="A91" t="s">
        <v>3225</v>
      </c>
      <c r="B91" t="s">
        <v>1334</v>
      </c>
      <c r="C91" s="1">
        <f t="shared" si="24"/>
        <v>7964</v>
      </c>
      <c r="D91" s="5">
        <f>IF(N91&gt;0, RANK(N91,(N91:P91,Q91:AE91)),0)</f>
        <v>2</v>
      </c>
      <c r="E91" s="5">
        <f>IF(O91&gt;0,RANK(O91,(N91:P91,Q91:AE91)),0)</f>
        <v>1</v>
      </c>
      <c r="F91" s="5">
        <f>IF(P91&gt;0,RANK(P91,(N91:P91,Q91:AE91)),0)</f>
        <v>0</v>
      </c>
      <c r="G91" s="131">
        <f t="shared" si="27"/>
        <v>1463</v>
      </c>
      <c r="H91" s="136">
        <f t="shared" si="28"/>
        <v>0.18370165745856354</v>
      </c>
      <c r="I91" s="2"/>
      <c r="J91" s="2">
        <f t="shared" si="29"/>
        <v>0.38686589653440484</v>
      </c>
      <c r="K91" s="2">
        <f t="shared" si="30"/>
        <v>0.57056755399296832</v>
      </c>
      <c r="L91" s="2">
        <f t="shared" si="31"/>
        <v>0</v>
      </c>
      <c r="M91" s="2">
        <f t="shared" si="32"/>
        <v>4.2566549472626836E-2</v>
      </c>
      <c r="N91" s="63">
        <v>3081</v>
      </c>
      <c r="O91" s="63">
        <v>4544</v>
      </c>
      <c r="P91" s="63"/>
      <c r="Q91" s="63">
        <v>184</v>
      </c>
      <c r="R91" s="63">
        <v>66</v>
      </c>
      <c r="S91" s="63"/>
      <c r="T91" s="63"/>
      <c r="U91" s="63"/>
      <c r="V91" s="63"/>
      <c r="W91" s="63">
        <v>89</v>
      </c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S91" s="5">
        <f>IF(Q91&gt;0,RANK(Q91,(N91:P91,Q91:AE91)),0)</f>
        <v>3</v>
      </c>
      <c r="AT91" s="5">
        <f>IF(R91&gt;0,RANK(R91,(N91:P91,Q91:AE91)),0)</f>
        <v>5</v>
      </c>
      <c r="AU91" s="5">
        <f>IF(T91&gt;0,RANK(T91,(N91:P91,Q91:AE91)),0)</f>
        <v>0</v>
      </c>
      <c r="AV91" s="5">
        <f>IF(S91&gt;0,RANK(S91,(N91:P91,Q91:AE91)),0)</f>
        <v>0</v>
      </c>
      <c r="AW91" s="2">
        <f t="shared" si="33"/>
        <v>2.3103967855349072E-2</v>
      </c>
      <c r="AX91" s="2">
        <f t="shared" si="34"/>
        <v>8.2872928176795577E-3</v>
      </c>
      <c r="AY91" s="2">
        <f t="shared" si="35"/>
        <v>0</v>
      </c>
      <c r="AZ91" s="2">
        <f t="shared" si="36"/>
        <v>0</v>
      </c>
      <c r="BB91" t="s">
        <v>206</v>
      </c>
      <c r="BC91" t="s">
        <v>1334</v>
      </c>
      <c r="BD91">
        <v>1</v>
      </c>
      <c r="BF91" s="111">
        <v>2</v>
      </c>
      <c r="BG91" s="113">
        <v>720</v>
      </c>
      <c r="BH91" s="117">
        <f t="shared" si="22"/>
        <v>2720</v>
      </c>
      <c r="BJ91" s="5" t="s">
        <v>259</v>
      </c>
    </row>
    <row r="92" spans="1:62" hidden="1" outlineLevel="1">
      <c r="A92" t="s">
        <v>300</v>
      </c>
      <c r="B92" t="s">
        <v>1334</v>
      </c>
      <c r="C92" s="1">
        <f t="shared" si="24"/>
        <v>8866</v>
      </c>
      <c r="D92" s="5">
        <f>IF(N92&gt;0, RANK(N92,(N92:P92,Q92:AE92)),0)</f>
        <v>2</v>
      </c>
      <c r="E92" s="5">
        <f>IF(O92&gt;0,RANK(O92,(N92:P92,Q92:AE92)),0)</f>
        <v>1</v>
      </c>
      <c r="F92" s="5">
        <f>IF(P92&gt;0,RANK(P92,(N92:P92,Q92:AE92)),0)</f>
        <v>0</v>
      </c>
      <c r="G92" s="131">
        <f t="shared" si="27"/>
        <v>1946</v>
      </c>
      <c r="H92" s="136">
        <f t="shared" si="28"/>
        <v>0.21949018723212271</v>
      </c>
      <c r="I92" s="2"/>
      <c r="J92" s="2">
        <f t="shared" si="29"/>
        <v>0.37401308369050307</v>
      </c>
      <c r="K92" s="2">
        <f t="shared" si="30"/>
        <v>0.59350327092262578</v>
      </c>
      <c r="L92" s="2">
        <f t="shared" si="31"/>
        <v>0</v>
      </c>
      <c r="M92" s="2">
        <f t="shared" si="32"/>
        <v>3.2483645386871096E-2</v>
      </c>
      <c r="N92" s="63">
        <v>3316</v>
      </c>
      <c r="O92" s="63">
        <v>5262</v>
      </c>
      <c r="P92" s="63"/>
      <c r="Q92" s="63">
        <v>156</v>
      </c>
      <c r="R92" s="63">
        <v>52</v>
      </c>
      <c r="S92" s="63"/>
      <c r="T92" s="63"/>
      <c r="U92" s="63"/>
      <c r="V92" s="63"/>
      <c r="W92" s="63">
        <v>80</v>
      </c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S92" s="5">
        <f>IF(Q92&gt;0,RANK(Q92,(N92:P92,Q92:AE92)),0)</f>
        <v>3</v>
      </c>
      <c r="AT92" s="5">
        <f>IF(R92&gt;0,RANK(R92,(N92:P92,Q92:AE92)),0)</f>
        <v>5</v>
      </c>
      <c r="AU92" s="5">
        <f>IF(T92&gt;0,RANK(T92,(N92:P92,Q92:AE92)),0)</f>
        <v>0</v>
      </c>
      <c r="AV92" s="5">
        <f>IF(S92&gt;0,RANK(S92,(N92:P92,Q92:AE92)),0)</f>
        <v>0</v>
      </c>
      <c r="AW92" s="2">
        <f t="shared" si="33"/>
        <v>1.7595307917888565E-2</v>
      </c>
      <c r="AX92" s="2">
        <f t="shared" si="34"/>
        <v>5.8651026392961877E-3</v>
      </c>
      <c r="AY92" s="2">
        <f t="shared" si="35"/>
        <v>0</v>
      </c>
      <c r="AZ92" s="2">
        <f t="shared" si="36"/>
        <v>0</v>
      </c>
      <c r="BB92" t="s">
        <v>206</v>
      </c>
      <c r="BC92" t="s">
        <v>1334</v>
      </c>
      <c r="BD92">
        <v>1</v>
      </c>
      <c r="BF92" s="111">
        <v>2</v>
      </c>
      <c r="BG92" s="113">
        <v>721</v>
      </c>
      <c r="BH92" s="117">
        <f t="shared" si="22"/>
        <v>2721</v>
      </c>
      <c r="BJ92" s="5" t="s">
        <v>259</v>
      </c>
    </row>
    <row r="93" spans="1:62" hidden="1" outlineLevel="1">
      <c r="A93" t="s">
        <v>193</v>
      </c>
      <c r="B93" t="s">
        <v>1334</v>
      </c>
      <c r="C93" s="1">
        <f t="shared" si="24"/>
        <v>6555</v>
      </c>
      <c r="D93" s="5">
        <f>IF(N93&gt;0, RANK(N93,(N93:P93,Q93:AE93)),0)</f>
        <v>2</v>
      </c>
      <c r="E93" s="5">
        <f>IF(O93&gt;0,RANK(O93,(N93:P93,Q93:AE93)),0)</f>
        <v>1</v>
      </c>
      <c r="F93" s="5">
        <f>IF(P93&gt;0,RANK(P93,(N93:P93,Q93:AE93)),0)</f>
        <v>0</v>
      </c>
      <c r="G93" s="131">
        <f t="shared" si="27"/>
        <v>586</v>
      </c>
      <c r="H93" s="136">
        <f t="shared" si="28"/>
        <v>8.9397406559877962E-2</v>
      </c>
      <c r="I93" s="2"/>
      <c r="J93" s="2">
        <f t="shared" si="29"/>
        <v>0.43615560640732265</v>
      </c>
      <c r="K93" s="2">
        <f t="shared" si="30"/>
        <v>0.52555301296720058</v>
      </c>
      <c r="L93" s="2">
        <f t="shared" si="31"/>
        <v>0</v>
      </c>
      <c r="M93" s="2">
        <f t="shared" si="32"/>
        <v>3.8291380625476767E-2</v>
      </c>
      <c r="N93" s="63">
        <v>2859</v>
      </c>
      <c r="O93" s="63">
        <v>3445</v>
      </c>
      <c r="P93" s="63"/>
      <c r="Q93" s="63">
        <v>143</v>
      </c>
      <c r="R93" s="63">
        <v>51</v>
      </c>
      <c r="S93" s="63"/>
      <c r="T93" s="63"/>
      <c r="U93" s="63"/>
      <c r="V93" s="63"/>
      <c r="W93" s="63">
        <v>57</v>
      </c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S93" s="5">
        <f>IF(Q93&gt;0,RANK(Q93,(N93:P93,Q93:AE93)),0)</f>
        <v>3</v>
      </c>
      <c r="AT93" s="5">
        <f>IF(R93&gt;0,RANK(R93,(N93:P93,Q93:AE93)),0)</f>
        <v>5</v>
      </c>
      <c r="AU93" s="5">
        <f>IF(T93&gt;0,RANK(T93,(N93:P93,Q93:AE93)),0)</f>
        <v>0</v>
      </c>
      <c r="AV93" s="5">
        <f>IF(S93&gt;0,RANK(S93,(N93:P93,Q93:AE93)),0)</f>
        <v>0</v>
      </c>
      <c r="AW93" s="2">
        <f t="shared" si="33"/>
        <v>2.1815408085430969E-2</v>
      </c>
      <c r="AX93" s="2">
        <f t="shared" si="34"/>
        <v>7.7803203661327234E-3</v>
      </c>
      <c r="AY93" s="2">
        <f t="shared" si="35"/>
        <v>0</v>
      </c>
      <c r="AZ93" s="2">
        <f t="shared" si="36"/>
        <v>0</v>
      </c>
      <c r="BB93" t="s">
        <v>206</v>
      </c>
      <c r="BC93" t="s">
        <v>1334</v>
      </c>
      <c r="BD93">
        <v>1</v>
      </c>
      <c r="BF93" s="111">
        <v>2</v>
      </c>
      <c r="BG93" s="113">
        <v>722</v>
      </c>
      <c r="BH93" s="117">
        <f t="shared" si="22"/>
        <v>2722</v>
      </c>
      <c r="BJ93" s="5" t="s">
        <v>259</v>
      </c>
    </row>
    <row r="94" spans="1:62" hidden="1" outlineLevel="1">
      <c r="A94" t="s">
        <v>1865</v>
      </c>
      <c r="B94" t="s">
        <v>1334</v>
      </c>
      <c r="C94" s="1">
        <f t="shared" si="24"/>
        <v>8370</v>
      </c>
      <c r="D94" s="5">
        <f>IF(N94&gt;0, RANK(N94,(N94:P94,Q94:AE94)),0)</f>
        <v>2</v>
      </c>
      <c r="E94" s="5">
        <f>IF(O94&gt;0,RANK(O94,(N94:P94,Q94:AE94)),0)</f>
        <v>1</v>
      </c>
      <c r="F94" s="5">
        <f>IF(P94&gt;0,RANK(P94,(N94:P94,Q94:AE94)),0)</f>
        <v>0</v>
      </c>
      <c r="G94" s="131">
        <f t="shared" si="27"/>
        <v>1759</v>
      </c>
      <c r="H94" s="136">
        <f t="shared" si="28"/>
        <v>0.21015531660692952</v>
      </c>
      <c r="I94" s="2"/>
      <c r="J94" s="2">
        <f t="shared" si="29"/>
        <v>0.37837514934289129</v>
      </c>
      <c r="K94" s="2">
        <f t="shared" si="30"/>
        <v>0.58853046594982084</v>
      </c>
      <c r="L94" s="2">
        <f t="shared" si="31"/>
        <v>0</v>
      </c>
      <c r="M94" s="2">
        <f t="shared" si="32"/>
        <v>3.3094384707287872E-2</v>
      </c>
      <c r="N94" s="63">
        <v>3167</v>
      </c>
      <c r="O94" s="63">
        <v>4926</v>
      </c>
      <c r="P94" s="63"/>
      <c r="Q94" s="63">
        <v>163</v>
      </c>
      <c r="R94" s="63">
        <v>54</v>
      </c>
      <c r="S94" s="63"/>
      <c r="T94" s="63"/>
      <c r="U94" s="63"/>
      <c r="V94" s="63"/>
      <c r="W94" s="63">
        <v>60</v>
      </c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S94" s="5">
        <f>IF(Q94&gt;0,RANK(Q94,(N94:P94,Q94:AE94)),0)</f>
        <v>3</v>
      </c>
      <c r="AT94" s="5">
        <f>IF(R94&gt;0,RANK(R94,(N94:P94,Q94:AE94)),0)</f>
        <v>5</v>
      </c>
      <c r="AU94" s="5">
        <f>IF(T94&gt;0,RANK(T94,(N94:P94,Q94:AE94)),0)</f>
        <v>0</v>
      </c>
      <c r="AV94" s="5">
        <f>IF(S94&gt;0,RANK(S94,(N94:P94,Q94:AE94)),0)</f>
        <v>0</v>
      </c>
      <c r="AW94" s="2">
        <f t="shared" si="33"/>
        <v>1.947431302270012E-2</v>
      </c>
      <c r="AX94" s="2">
        <f t="shared" si="34"/>
        <v>6.4516129032258064E-3</v>
      </c>
      <c r="AY94" s="2">
        <f t="shared" si="35"/>
        <v>0</v>
      </c>
      <c r="AZ94" s="2">
        <f t="shared" si="36"/>
        <v>0</v>
      </c>
      <c r="BB94" t="s">
        <v>206</v>
      </c>
      <c r="BC94" t="s">
        <v>1334</v>
      </c>
      <c r="BD94">
        <v>1</v>
      </c>
      <c r="BF94" s="111">
        <v>2</v>
      </c>
      <c r="BG94" s="113">
        <v>723</v>
      </c>
      <c r="BH94" s="117">
        <f t="shared" si="22"/>
        <v>2723</v>
      </c>
      <c r="BJ94" s="5" t="s">
        <v>259</v>
      </c>
    </row>
    <row r="95" spans="1:62" hidden="1" outlineLevel="1">
      <c r="A95" t="s">
        <v>648</v>
      </c>
      <c r="B95" t="s">
        <v>1334</v>
      </c>
      <c r="C95" s="1">
        <f t="shared" si="24"/>
        <v>7289</v>
      </c>
      <c r="D95" s="5">
        <f>IF(N95&gt;0, RANK(N95,(N95:P95,Q95:AE95)),0)</f>
        <v>2</v>
      </c>
      <c r="E95" s="5">
        <f>IF(O95&gt;0,RANK(O95,(N95:P95,Q95:AE95)),0)</f>
        <v>1</v>
      </c>
      <c r="F95" s="5">
        <f>IF(P95&gt;0,RANK(P95,(N95:P95,Q95:AE95)),0)</f>
        <v>0</v>
      </c>
      <c r="G95" s="131">
        <f t="shared" si="27"/>
        <v>784</v>
      </c>
      <c r="H95" s="136">
        <f t="shared" si="28"/>
        <v>0.10755933598573192</v>
      </c>
      <c r="I95" s="2"/>
      <c r="J95" s="2">
        <f t="shared" si="29"/>
        <v>0.42913979969817534</v>
      </c>
      <c r="K95" s="2">
        <f t="shared" si="30"/>
        <v>0.53669913568390726</v>
      </c>
      <c r="L95" s="2">
        <f t="shared" si="31"/>
        <v>0</v>
      </c>
      <c r="M95" s="2">
        <f t="shared" si="32"/>
        <v>3.4161064617917347E-2</v>
      </c>
      <c r="N95" s="63">
        <v>3128</v>
      </c>
      <c r="O95" s="63">
        <v>3912</v>
      </c>
      <c r="P95" s="63"/>
      <c r="Q95" s="63">
        <v>151</v>
      </c>
      <c r="R95" s="63">
        <v>48</v>
      </c>
      <c r="S95" s="63"/>
      <c r="T95" s="63"/>
      <c r="U95" s="63"/>
      <c r="V95" s="63"/>
      <c r="W95" s="63">
        <v>50</v>
      </c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S95" s="5">
        <f>IF(Q95&gt;0,RANK(Q95,(N95:P95,Q95:AE95)),0)</f>
        <v>3</v>
      </c>
      <c r="AT95" s="5">
        <f>IF(R95&gt;0,RANK(R95,(N95:P95,Q95:AE95)),0)</f>
        <v>5</v>
      </c>
      <c r="AU95" s="5">
        <f>IF(T95&gt;0,RANK(T95,(N95:P95,Q95:AE95)),0)</f>
        <v>0</v>
      </c>
      <c r="AV95" s="5">
        <f>IF(S95&gt;0,RANK(S95,(N95:P95,Q95:AE95)),0)</f>
        <v>0</v>
      </c>
      <c r="AW95" s="2">
        <f t="shared" si="33"/>
        <v>2.071614761970092E-2</v>
      </c>
      <c r="AX95" s="2">
        <f t="shared" si="34"/>
        <v>6.5852654685141995E-3</v>
      </c>
      <c r="AY95" s="2">
        <f t="shared" si="35"/>
        <v>0</v>
      </c>
      <c r="AZ95" s="2">
        <f t="shared" si="36"/>
        <v>0</v>
      </c>
      <c r="BB95" t="s">
        <v>206</v>
      </c>
      <c r="BC95" t="s">
        <v>1334</v>
      </c>
      <c r="BD95">
        <v>1</v>
      </c>
      <c r="BF95" s="111">
        <v>2</v>
      </c>
      <c r="BG95" s="113">
        <v>724</v>
      </c>
      <c r="BH95" s="117">
        <f t="shared" si="22"/>
        <v>2724</v>
      </c>
      <c r="BJ95" s="5" t="s">
        <v>259</v>
      </c>
    </row>
    <row r="96" spans="1:62" hidden="1" outlineLevel="1">
      <c r="A96" t="s">
        <v>741</v>
      </c>
      <c r="B96" t="s">
        <v>1334</v>
      </c>
      <c r="C96" s="1">
        <f t="shared" si="24"/>
        <v>8661</v>
      </c>
      <c r="D96" s="5">
        <f>IF(N96&gt;0, RANK(N96,(N96:P96,Q96:AE96)),0)</f>
        <v>2</v>
      </c>
      <c r="E96" s="5">
        <f>IF(O96&gt;0,RANK(O96,(N96:P96,Q96:AE96)),0)</f>
        <v>1</v>
      </c>
      <c r="F96" s="5">
        <f>IF(P96&gt;0,RANK(P96,(N96:P96,Q96:AE96)),0)</f>
        <v>0</v>
      </c>
      <c r="G96" s="131">
        <f t="shared" si="27"/>
        <v>830</v>
      </c>
      <c r="H96" s="136">
        <f t="shared" si="28"/>
        <v>9.5831890081976678E-2</v>
      </c>
      <c r="I96" s="2"/>
      <c r="J96" s="2">
        <f t="shared" si="29"/>
        <v>0.43170534580302505</v>
      </c>
      <c r="K96" s="2">
        <f t="shared" si="30"/>
        <v>0.52753723588500179</v>
      </c>
      <c r="L96" s="2">
        <f t="shared" si="31"/>
        <v>0</v>
      </c>
      <c r="M96" s="2">
        <f t="shared" si="32"/>
        <v>4.0757418311973104E-2</v>
      </c>
      <c r="N96" s="63">
        <v>3739</v>
      </c>
      <c r="O96" s="63">
        <v>4569</v>
      </c>
      <c r="P96" s="63"/>
      <c r="Q96" s="63">
        <v>202</v>
      </c>
      <c r="R96" s="63">
        <v>70</v>
      </c>
      <c r="S96" s="63"/>
      <c r="T96" s="63"/>
      <c r="U96" s="63"/>
      <c r="V96" s="63"/>
      <c r="W96" s="63">
        <v>81</v>
      </c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63"/>
      <c r="AL96" s="63"/>
      <c r="AM96" s="63"/>
      <c r="AN96" s="63"/>
      <c r="AO96" s="63"/>
      <c r="AP96" s="63"/>
      <c r="AQ96" s="63"/>
      <c r="AS96" s="5">
        <f>IF(Q96&gt;0,RANK(Q96,(N96:P96,Q96:AE96)),0)</f>
        <v>3</v>
      </c>
      <c r="AT96" s="5">
        <f>IF(R96&gt;0,RANK(R96,(N96:P96,Q96:AE96)),0)</f>
        <v>5</v>
      </c>
      <c r="AU96" s="5">
        <f>IF(T96&gt;0,RANK(T96,(N96:P96,Q96:AE96)),0)</f>
        <v>0</v>
      </c>
      <c r="AV96" s="5">
        <f>IF(S96&gt;0,RANK(S96,(N96:P96,Q96:AE96)),0)</f>
        <v>0</v>
      </c>
      <c r="AW96" s="2">
        <f t="shared" si="33"/>
        <v>2.3322941923565408E-2</v>
      </c>
      <c r="AX96" s="2">
        <f t="shared" si="34"/>
        <v>8.0822075972751418E-3</v>
      </c>
      <c r="AY96" s="2">
        <f t="shared" si="35"/>
        <v>0</v>
      </c>
      <c r="AZ96" s="2">
        <f t="shared" si="36"/>
        <v>0</v>
      </c>
      <c r="BB96" t="s">
        <v>206</v>
      </c>
      <c r="BC96" t="s">
        <v>1334</v>
      </c>
      <c r="BD96">
        <v>1</v>
      </c>
      <c r="BF96" s="111">
        <v>2</v>
      </c>
      <c r="BG96" s="113">
        <v>725</v>
      </c>
      <c r="BH96" s="117">
        <f t="shared" si="22"/>
        <v>2725</v>
      </c>
      <c r="BJ96" s="5" t="s">
        <v>259</v>
      </c>
    </row>
    <row r="97" spans="1:62" hidden="1" outlineLevel="1">
      <c r="A97" t="s">
        <v>2743</v>
      </c>
      <c r="B97" t="s">
        <v>1334</v>
      </c>
      <c r="C97" s="1">
        <f t="shared" si="24"/>
        <v>10491</v>
      </c>
      <c r="D97" s="5">
        <f>IF(N97&gt;0, RANK(N97,(N97:P97,Q97:AE97)),0)</f>
        <v>2</v>
      </c>
      <c r="E97" s="5">
        <f>IF(O97&gt;0,RANK(O97,(N97:P97,Q97:AE97)),0)</f>
        <v>1</v>
      </c>
      <c r="F97" s="5">
        <f>IF(P97&gt;0,RANK(P97,(N97:P97,Q97:AE97)),0)</f>
        <v>0</v>
      </c>
      <c r="G97" s="131">
        <f t="shared" si="27"/>
        <v>3799</v>
      </c>
      <c r="H97" s="136">
        <f t="shared" si="28"/>
        <v>0.36211991230578588</v>
      </c>
      <c r="I97" s="2"/>
      <c r="J97" s="2">
        <f t="shared" si="29"/>
        <v>0.30206843961490804</v>
      </c>
      <c r="K97" s="2">
        <f t="shared" si="30"/>
        <v>0.66418835192069392</v>
      </c>
      <c r="L97" s="2">
        <f t="shared" si="31"/>
        <v>0</v>
      </c>
      <c r="M97" s="2">
        <f t="shared" si="32"/>
        <v>3.3743208464398045E-2</v>
      </c>
      <c r="N97" s="63">
        <v>3169</v>
      </c>
      <c r="O97" s="63">
        <v>6968</v>
      </c>
      <c r="P97" s="63"/>
      <c r="Q97" s="63">
        <v>214</v>
      </c>
      <c r="R97" s="63">
        <v>53</v>
      </c>
      <c r="S97" s="63"/>
      <c r="T97" s="63"/>
      <c r="U97" s="63"/>
      <c r="V97" s="63"/>
      <c r="W97" s="63">
        <v>87</v>
      </c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63"/>
      <c r="AL97" s="63"/>
      <c r="AM97" s="63"/>
      <c r="AN97" s="63"/>
      <c r="AO97" s="63"/>
      <c r="AP97" s="63"/>
      <c r="AQ97" s="63"/>
      <c r="AS97" s="5">
        <f>IF(Q97&gt;0,RANK(Q97,(N97:P97,Q97:AE97)),0)</f>
        <v>3</v>
      </c>
      <c r="AT97" s="5">
        <f>IF(R97&gt;0,RANK(R97,(N97:P97,Q97:AE97)),0)</f>
        <v>5</v>
      </c>
      <c r="AU97" s="5">
        <f>IF(T97&gt;0,RANK(T97,(N97:P97,Q97:AE97)),0)</f>
        <v>0</v>
      </c>
      <c r="AV97" s="5">
        <f>IF(S97&gt;0,RANK(S97,(N97:P97,Q97:AE97)),0)</f>
        <v>0</v>
      </c>
      <c r="AW97" s="2">
        <f t="shared" si="33"/>
        <v>2.0398436755314078E-2</v>
      </c>
      <c r="AX97" s="2">
        <f t="shared" si="34"/>
        <v>5.0519492898675059E-3</v>
      </c>
      <c r="AY97" s="2">
        <f t="shared" si="35"/>
        <v>0</v>
      </c>
      <c r="AZ97" s="2">
        <f t="shared" si="36"/>
        <v>0</v>
      </c>
      <c r="BB97" t="s">
        <v>206</v>
      </c>
      <c r="BC97" t="s">
        <v>1334</v>
      </c>
      <c r="BD97">
        <v>1</v>
      </c>
      <c r="BF97" s="111">
        <v>2</v>
      </c>
      <c r="BG97" s="113">
        <v>726</v>
      </c>
      <c r="BH97" s="117">
        <f t="shared" si="22"/>
        <v>2726</v>
      </c>
      <c r="BJ97" s="5" t="s">
        <v>259</v>
      </c>
    </row>
    <row r="98" spans="1:62" hidden="1" outlineLevel="1">
      <c r="A98" t="s">
        <v>2544</v>
      </c>
      <c r="B98" t="s">
        <v>1334</v>
      </c>
      <c r="C98" s="1">
        <f t="shared" si="24"/>
        <v>10823</v>
      </c>
      <c r="D98" s="5">
        <f>IF(N98&gt;0, RANK(N98,(N98:P98,Q98:AE98)),0)</f>
        <v>2</v>
      </c>
      <c r="E98" s="5">
        <f>IF(O98&gt;0,RANK(O98,(N98:P98,Q98:AE98)),0)</f>
        <v>1</v>
      </c>
      <c r="F98" s="5">
        <f>IF(P98&gt;0,RANK(P98,(N98:P98,Q98:AE98)),0)</f>
        <v>0</v>
      </c>
      <c r="G98" s="131">
        <f t="shared" si="27"/>
        <v>1552</v>
      </c>
      <c r="H98" s="136">
        <f t="shared" si="28"/>
        <v>0.1433983183960085</v>
      </c>
      <c r="I98" s="2"/>
      <c r="J98" s="2">
        <f t="shared" si="29"/>
        <v>0.41236256121223319</v>
      </c>
      <c r="K98" s="2">
        <f t="shared" si="30"/>
        <v>0.55576087960824172</v>
      </c>
      <c r="L98" s="2">
        <f t="shared" si="31"/>
        <v>0</v>
      </c>
      <c r="M98" s="2">
        <f t="shared" si="32"/>
        <v>3.1876559179525032E-2</v>
      </c>
      <c r="N98" s="63">
        <v>4463</v>
      </c>
      <c r="O98" s="63">
        <v>6015</v>
      </c>
      <c r="P98" s="63"/>
      <c r="Q98" s="63">
        <v>197</v>
      </c>
      <c r="R98" s="63">
        <v>86</v>
      </c>
      <c r="S98" s="63"/>
      <c r="T98" s="63"/>
      <c r="U98" s="63"/>
      <c r="V98" s="63"/>
      <c r="W98" s="63">
        <v>62</v>
      </c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63"/>
      <c r="AL98" s="63"/>
      <c r="AM98" s="63"/>
      <c r="AN98" s="63"/>
      <c r="AO98" s="63"/>
      <c r="AP98" s="63"/>
      <c r="AQ98" s="63"/>
      <c r="AS98" s="5">
        <f>IF(Q98&gt;0,RANK(Q98,(N98:P98,Q98:AE98)),0)</f>
        <v>3</v>
      </c>
      <c r="AT98" s="5">
        <f>IF(R98&gt;0,RANK(R98,(N98:P98,Q98:AE98)),0)</f>
        <v>4</v>
      </c>
      <c r="AU98" s="5">
        <f>IF(T98&gt;0,RANK(T98,(N98:P98,Q98:AE98)),0)</f>
        <v>0</v>
      </c>
      <c r="AV98" s="5">
        <f>IF(S98&gt;0,RANK(S98,(N98:P98,Q98:AE98)),0)</f>
        <v>0</v>
      </c>
      <c r="AW98" s="2">
        <f t="shared" si="33"/>
        <v>1.8201977270627369E-2</v>
      </c>
      <c r="AX98" s="2">
        <f t="shared" si="34"/>
        <v>7.9460408389540795E-3</v>
      </c>
      <c r="AY98" s="2">
        <f t="shared" si="35"/>
        <v>0</v>
      </c>
      <c r="AZ98" s="2">
        <f t="shared" si="36"/>
        <v>0</v>
      </c>
      <c r="BB98" t="s">
        <v>206</v>
      </c>
      <c r="BC98" t="s">
        <v>1334</v>
      </c>
      <c r="BD98">
        <v>1</v>
      </c>
      <c r="BF98" s="111">
        <v>2</v>
      </c>
      <c r="BG98" s="113">
        <v>727</v>
      </c>
      <c r="BH98" s="117">
        <f t="shared" si="22"/>
        <v>2727</v>
      </c>
      <c r="BJ98" s="5" t="s">
        <v>259</v>
      </c>
    </row>
    <row r="99" spans="1:62" hidden="1" outlineLevel="1">
      <c r="A99" t="s">
        <v>2648</v>
      </c>
      <c r="B99" t="s">
        <v>1334</v>
      </c>
      <c r="C99" s="1">
        <f t="shared" si="24"/>
        <v>8449</v>
      </c>
      <c r="D99" s="5">
        <f>IF(N99&gt;0, RANK(N99,(N99:P99,Q99:AE99)),0)</f>
        <v>2</v>
      </c>
      <c r="E99" s="5">
        <f>IF(O99&gt;0,RANK(O99,(N99:P99,Q99:AE99)),0)</f>
        <v>1</v>
      </c>
      <c r="F99" s="5">
        <f>IF(P99&gt;0,RANK(P99,(N99:P99,Q99:AE99)),0)</f>
        <v>0</v>
      </c>
      <c r="G99" s="131">
        <f t="shared" si="27"/>
        <v>3694</v>
      </c>
      <c r="H99" s="136">
        <f t="shared" si="28"/>
        <v>0.43721150432003786</v>
      </c>
      <c r="I99" s="2"/>
      <c r="J99" s="2">
        <f t="shared" si="29"/>
        <v>0.25896555805420762</v>
      </c>
      <c r="K99" s="2">
        <f t="shared" si="30"/>
        <v>0.69617706237424548</v>
      </c>
      <c r="L99" s="2">
        <f t="shared" si="31"/>
        <v>0</v>
      </c>
      <c r="M99" s="2">
        <f t="shared" si="32"/>
        <v>4.4857379571546896E-2</v>
      </c>
      <c r="N99" s="63">
        <v>2188</v>
      </c>
      <c r="O99" s="63">
        <v>5882</v>
      </c>
      <c r="P99" s="63"/>
      <c r="Q99" s="63">
        <v>192</v>
      </c>
      <c r="R99" s="63">
        <v>83</v>
      </c>
      <c r="S99" s="63"/>
      <c r="T99" s="63"/>
      <c r="U99" s="63"/>
      <c r="V99" s="63"/>
      <c r="W99" s="63">
        <v>104</v>
      </c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63"/>
      <c r="AL99" s="63"/>
      <c r="AM99" s="63"/>
      <c r="AN99" s="63"/>
      <c r="AO99" s="63"/>
      <c r="AP99" s="63"/>
      <c r="AQ99" s="63"/>
      <c r="AS99" s="5">
        <f>IF(Q99&gt;0,RANK(Q99,(N99:P99,Q99:AE99)),0)</f>
        <v>3</v>
      </c>
      <c r="AT99" s="5">
        <f>IF(R99&gt;0,RANK(R99,(N99:P99,Q99:AE99)),0)</f>
        <v>5</v>
      </c>
      <c r="AU99" s="5">
        <f>IF(T99&gt;0,RANK(T99,(N99:P99,Q99:AE99)),0)</f>
        <v>0</v>
      </c>
      <c r="AV99" s="5">
        <f>IF(S99&gt;0,RANK(S99,(N99:P99,Q99:AE99)),0)</f>
        <v>0</v>
      </c>
      <c r="AW99" s="2">
        <f t="shared" si="33"/>
        <v>2.2724582790862823E-2</v>
      </c>
      <c r="AX99" s="2">
        <f t="shared" si="34"/>
        <v>9.8236477689667423E-3</v>
      </c>
      <c r="AY99" s="2">
        <f t="shared" si="35"/>
        <v>0</v>
      </c>
      <c r="AZ99" s="2">
        <f t="shared" si="36"/>
        <v>0</v>
      </c>
      <c r="BB99" t="s">
        <v>206</v>
      </c>
      <c r="BC99" t="s">
        <v>1334</v>
      </c>
      <c r="BD99">
        <v>1</v>
      </c>
      <c r="BF99" s="111">
        <v>2</v>
      </c>
      <c r="BG99" s="113">
        <v>728</v>
      </c>
      <c r="BH99" s="117">
        <f t="shared" si="22"/>
        <v>2728</v>
      </c>
      <c r="BJ99" s="5" t="s">
        <v>259</v>
      </c>
    </row>
    <row r="100" spans="1:62" hidden="1" outlineLevel="1">
      <c r="A100" t="s">
        <v>2785</v>
      </c>
      <c r="B100" t="s">
        <v>1334</v>
      </c>
      <c r="C100" s="1">
        <f t="shared" si="24"/>
        <v>8011</v>
      </c>
      <c r="D100" s="5">
        <f>IF(N100&gt;0, RANK(N100,(N100:P100,Q100:AE100)),0)</f>
        <v>2</v>
      </c>
      <c r="E100" s="5">
        <f>IF(O100&gt;0,RANK(O100,(N100:P100,Q100:AE100)),0)</f>
        <v>1</v>
      </c>
      <c r="F100" s="5">
        <f>IF(P100&gt;0,RANK(P100,(N100:P100,Q100:AE100)),0)</f>
        <v>0</v>
      </c>
      <c r="G100" s="131">
        <f t="shared" si="27"/>
        <v>3841</v>
      </c>
      <c r="H100" s="136">
        <f t="shared" si="28"/>
        <v>0.47946573461490449</v>
      </c>
      <c r="I100" s="2"/>
      <c r="J100" s="2">
        <f t="shared" si="29"/>
        <v>0.24129322181999752</v>
      </c>
      <c r="K100" s="2">
        <f t="shared" si="30"/>
        <v>0.72075895643490206</v>
      </c>
      <c r="L100" s="2">
        <f t="shared" si="31"/>
        <v>0</v>
      </c>
      <c r="M100" s="2">
        <f t="shared" si="32"/>
        <v>3.7947821745100474E-2</v>
      </c>
      <c r="N100" s="63">
        <v>1933</v>
      </c>
      <c r="O100" s="63">
        <v>5774</v>
      </c>
      <c r="P100" s="63"/>
      <c r="Q100" s="63">
        <v>181</v>
      </c>
      <c r="R100" s="63">
        <v>51</v>
      </c>
      <c r="S100" s="63"/>
      <c r="T100" s="63"/>
      <c r="U100" s="63"/>
      <c r="V100" s="63"/>
      <c r="W100" s="63">
        <v>72</v>
      </c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63"/>
      <c r="AL100" s="63"/>
      <c r="AM100" s="63"/>
      <c r="AN100" s="63"/>
      <c r="AO100" s="63"/>
      <c r="AP100" s="63"/>
      <c r="AQ100" s="63"/>
      <c r="AS100" s="5">
        <f>IF(Q100&gt;0,RANK(Q100,(N100:P100,Q100:AE100)),0)</f>
        <v>3</v>
      </c>
      <c r="AT100" s="5">
        <f>IF(R100&gt;0,RANK(R100,(N100:P100,Q100:AE100)),0)</f>
        <v>5</v>
      </c>
      <c r="AU100" s="5">
        <f>IF(T100&gt;0,RANK(T100,(N100:P100,Q100:AE100)),0)</f>
        <v>0</v>
      </c>
      <c r="AV100" s="5">
        <f>IF(S100&gt;0,RANK(S100,(N100:P100,Q100:AE100)),0)</f>
        <v>0</v>
      </c>
      <c r="AW100" s="2">
        <f t="shared" si="33"/>
        <v>2.2593933341655225E-2</v>
      </c>
      <c r="AX100" s="2">
        <f t="shared" si="34"/>
        <v>6.366246411184621E-3</v>
      </c>
      <c r="AY100" s="2">
        <f t="shared" si="35"/>
        <v>0</v>
      </c>
      <c r="AZ100" s="2">
        <f t="shared" si="36"/>
        <v>0</v>
      </c>
      <c r="BB100" t="s">
        <v>206</v>
      </c>
      <c r="BC100" t="s">
        <v>1334</v>
      </c>
      <c r="BD100">
        <v>1</v>
      </c>
      <c r="BF100" s="111">
        <v>2</v>
      </c>
      <c r="BG100" s="113">
        <v>729</v>
      </c>
      <c r="BH100" s="117">
        <f t="shared" si="22"/>
        <v>2729</v>
      </c>
      <c r="BJ100" s="5" t="s">
        <v>259</v>
      </c>
    </row>
    <row r="101" spans="1:62" hidden="1" outlineLevel="1">
      <c r="A101" t="s">
        <v>1249</v>
      </c>
      <c r="B101" t="s">
        <v>1334</v>
      </c>
      <c r="C101" s="1">
        <f t="shared" si="24"/>
        <v>9505</v>
      </c>
      <c r="D101" s="5">
        <f>IF(N101&gt;0, RANK(N101,(N101:P101,Q101:AE101)),0)</f>
        <v>2</v>
      </c>
      <c r="E101" s="5">
        <f>IF(O101&gt;0,RANK(O101,(N101:P101,Q101:AE101)),0)</f>
        <v>1</v>
      </c>
      <c r="F101" s="5">
        <f>IF(P101&gt;0,RANK(P101,(N101:P101,Q101:AE101)),0)</f>
        <v>0</v>
      </c>
      <c r="G101" s="131">
        <f t="shared" si="27"/>
        <v>1914</v>
      </c>
      <c r="H101" s="136">
        <f t="shared" si="28"/>
        <v>0.20136770120988953</v>
      </c>
      <c r="I101" s="2"/>
      <c r="J101" s="2">
        <f t="shared" si="29"/>
        <v>0.37643345607574963</v>
      </c>
      <c r="K101" s="2">
        <f t="shared" si="30"/>
        <v>0.57780115728563919</v>
      </c>
      <c r="L101" s="2">
        <f t="shared" si="31"/>
        <v>0</v>
      </c>
      <c r="M101" s="2">
        <f t="shared" si="32"/>
        <v>4.5765386638611183E-2</v>
      </c>
      <c r="N101" s="63">
        <v>3578</v>
      </c>
      <c r="O101" s="63">
        <v>5492</v>
      </c>
      <c r="P101" s="63"/>
      <c r="Q101" s="63">
        <v>218</v>
      </c>
      <c r="R101" s="63">
        <v>137</v>
      </c>
      <c r="S101" s="63"/>
      <c r="T101" s="63"/>
      <c r="U101" s="63"/>
      <c r="V101" s="63"/>
      <c r="W101" s="63">
        <v>80</v>
      </c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63"/>
      <c r="AL101" s="63"/>
      <c r="AM101" s="63"/>
      <c r="AN101" s="63"/>
      <c r="AO101" s="63"/>
      <c r="AP101" s="63"/>
      <c r="AQ101" s="63"/>
      <c r="AS101" s="5">
        <f>IF(Q101&gt;0,RANK(Q101,(N101:P101,Q101:AE101)),0)</f>
        <v>3</v>
      </c>
      <c r="AT101" s="5">
        <f>IF(R101&gt;0,RANK(R101,(N101:P101,Q101:AE101)),0)</f>
        <v>4</v>
      </c>
      <c r="AU101" s="5">
        <f>IF(T101&gt;0,RANK(T101,(N101:P101,Q101:AE101)),0)</f>
        <v>0</v>
      </c>
      <c r="AV101" s="5">
        <f>IF(S101&gt;0,RANK(S101,(N101:P101,Q101:AE101)),0)</f>
        <v>0</v>
      </c>
      <c r="AW101" s="2">
        <f t="shared" si="33"/>
        <v>2.2935297211993687E-2</v>
      </c>
      <c r="AX101" s="2">
        <f t="shared" si="34"/>
        <v>1.4413466596528143E-2</v>
      </c>
      <c r="AY101" s="2">
        <f t="shared" si="35"/>
        <v>0</v>
      </c>
      <c r="AZ101" s="2">
        <f t="shared" si="36"/>
        <v>0</v>
      </c>
      <c r="BB101" t="s">
        <v>206</v>
      </c>
      <c r="BC101" t="s">
        <v>1334</v>
      </c>
      <c r="BD101">
        <v>1</v>
      </c>
      <c r="BF101" s="111">
        <v>2</v>
      </c>
      <c r="BG101" s="113">
        <v>730</v>
      </c>
      <c r="BH101" s="117">
        <f t="shared" si="22"/>
        <v>2730</v>
      </c>
      <c r="BJ101" s="5" t="s">
        <v>259</v>
      </c>
    </row>
    <row r="102" spans="1:62" hidden="1" outlineLevel="1">
      <c r="A102" t="s">
        <v>2246</v>
      </c>
      <c r="B102" t="s">
        <v>1334</v>
      </c>
      <c r="C102" s="1">
        <f t="shared" si="24"/>
        <v>9335</v>
      </c>
      <c r="D102" s="5">
        <f>IF(N102&gt;0, RANK(N102,(N102:P102,Q102:AE102)),0)</f>
        <v>1</v>
      </c>
      <c r="E102" s="5">
        <f>IF(O102&gt;0,RANK(O102,(N102:P102,Q102:AE102)),0)</f>
        <v>2</v>
      </c>
      <c r="F102" s="5">
        <f>IF(P102&gt;0,RANK(P102,(N102:P102,Q102:AE102)),0)</f>
        <v>0</v>
      </c>
      <c r="G102" s="131">
        <f t="shared" si="27"/>
        <v>460</v>
      </c>
      <c r="H102" s="136">
        <f t="shared" si="28"/>
        <v>4.9276914836636314E-2</v>
      </c>
      <c r="I102" s="2"/>
      <c r="J102" s="2">
        <f t="shared" si="29"/>
        <v>0.50123192287091589</v>
      </c>
      <c r="K102" s="2">
        <f t="shared" si="30"/>
        <v>0.45195500803427957</v>
      </c>
      <c r="L102" s="2">
        <f t="shared" si="31"/>
        <v>0</v>
      </c>
      <c r="M102" s="2">
        <f t="shared" si="32"/>
        <v>4.6813069094804538E-2</v>
      </c>
      <c r="N102" s="63">
        <v>4679</v>
      </c>
      <c r="O102" s="63">
        <v>4219</v>
      </c>
      <c r="P102" s="63"/>
      <c r="Q102" s="63">
        <v>242</v>
      </c>
      <c r="R102" s="63">
        <v>115</v>
      </c>
      <c r="S102" s="63"/>
      <c r="T102" s="63"/>
      <c r="U102" s="63"/>
      <c r="V102" s="63"/>
      <c r="W102" s="63">
        <v>80</v>
      </c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63"/>
      <c r="AL102" s="63"/>
      <c r="AM102" s="63"/>
      <c r="AN102" s="63"/>
      <c r="AO102" s="63"/>
      <c r="AP102" s="63"/>
      <c r="AQ102" s="63"/>
      <c r="AS102" s="5">
        <f>IF(Q102&gt;0,RANK(Q102,(N102:P102,Q102:AE102)),0)</f>
        <v>3</v>
      </c>
      <c r="AT102" s="5">
        <f>IF(R102&gt;0,RANK(R102,(N102:P102,Q102:AE102)),0)</f>
        <v>4</v>
      </c>
      <c r="AU102" s="5">
        <f>IF(T102&gt;0,RANK(T102,(N102:P102,Q102:AE102)),0)</f>
        <v>0</v>
      </c>
      <c r="AV102" s="5">
        <f>IF(S102&gt;0,RANK(S102,(N102:P102,Q102:AE102)),0)</f>
        <v>0</v>
      </c>
      <c r="AW102" s="2">
        <f t="shared" si="33"/>
        <v>2.592394215318693E-2</v>
      </c>
      <c r="AX102" s="2">
        <f t="shared" si="34"/>
        <v>1.2319228709159078E-2</v>
      </c>
      <c r="AY102" s="2">
        <f t="shared" si="35"/>
        <v>0</v>
      </c>
      <c r="AZ102" s="2">
        <f t="shared" si="36"/>
        <v>0</v>
      </c>
      <c r="BB102" t="s">
        <v>206</v>
      </c>
      <c r="BC102" t="s">
        <v>1334</v>
      </c>
      <c r="BD102">
        <v>1</v>
      </c>
      <c r="BF102" s="111">
        <v>2</v>
      </c>
      <c r="BG102" s="113">
        <v>731</v>
      </c>
      <c r="BH102" s="117">
        <f t="shared" si="22"/>
        <v>2731</v>
      </c>
      <c r="BJ102" s="5" t="s">
        <v>259</v>
      </c>
    </row>
    <row r="103" spans="1:62" hidden="1" outlineLevel="1">
      <c r="A103" t="s">
        <v>1184</v>
      </c>
      <c r="B103" t="s">
        <v>1334</v>
      </c>
      <c r="C103" s="1">
        <f t="shared" si="24"/>
        <v>9528</v>
      </c>
      <c r="D103" s="5">
        <f>IF(N103&gt;0, RANK(N103,(N103:P103,Q103:AE103)),0)</f>
        <v>1</v>
      </c>
      <c r="E103" s="5">
        <f>IF(O103&gt;0,RANK(O103,(N103:P103,Q103:AE103)),0)</f>
        <v>2</v>
      </c>
      <c r="F103" s="5">
        <f>IF(P103&gt;0,RANK(P103,(N103:P103,Q103:AE103)),0)</f>
        <v>0</v>
      </c>
      <c r="G103" s="131">
        <f t="shared" si="27"/>
        <v>2835</v>
      </c>
      <c r="H103" s="136">
        <f t="shared" si="28"/>
        <v>0.29754408060453402</v>
      </c>
      <c r="I103" s="2"/>
      <c r="J103" s="2">
        <f t="shared" si="29"/>
        <v>0.62237615449202355</v>
      </c>
      <c r="K103" s="2">
        <f t="shared" si="30"/>
        <v>0.32483207388748953</v>
      </c>
      <c r="L103" s="2">
        <f t="shared" si="31"/>
        <v>0</v>
      </c>
      <c r="M103" s="2">
        <f t="shared" si="32"/>
        <v>5.2791771620486927E-2</v>
      </c>
      <c r="N103" s="63">
        <v>5930</v>
      </c>
      <c r="O103" s="63">
        <v>3095</v>
      </c>
      <c r="P103" s="63"/>
      <c r="Q103" s="63">
        <v>271</v>
      </c>
      <c r="R103" s="63">
        <v>171</v>
      </c>
      <c r="S103" s="63"/>
      <c r="T103" s="63"/>
      <c r="U103" s="63"/>
      <c r="V103" s="63"/>
      <c r="W103" s="63">
        <v>61</v>
      </c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63"/>
      <c r="AL103" s="63"/>
      <c r="AM103" s="63"/>
      <c r="AN103" s="63"/>
      <c r="AO103" s="63"/>
      <c r="AP103" s="63"/>
      <c r="AQ103" s="63"/>
      <c r="AS103" s="5">
        <f>IF(Q103&gt;0,RANK(Q103,(N103:P103,Q103:AE103)),0)</f>
        <v>3</v>
      </c>
      <c r="AT103" s="5">
        <f>IF(R103&gt;0,RANK(R103,(N103:P103,Q103:AE103)),0)</f>
        <v>4</v>
      </c>
      <c r="AU103" s="5">
        <f>IF(T103&gt;0,RANK(T103,(N103:P103,Q103:AE103)),0)</f>
        <v>0</v>
      </c>
      <c r="AV103" s="5">
        <f>IF(S103&gt;0,RANK(S103,(N103:P103,Q103:AE103)),0)</f>
        <v>0</v>
      </c>
      <c r="AW103" s="2">
        <f t="shared" si="33"/>
        <v>2.8442485306465155E-2</v>
      </c>
      <c r="AX103" s="2">
        <f t="shared" si="34"/>
        <v>1.7947103274559194E-2</v>
      </c>
      <c r="AY103" s="2">
        <f t="shared" si="35"/>
        <v>0</v>
      </c>
      <c r="AZ103" s="2">
        <f t="shared" si="36"/>
        <v>0</v>
      </c>
      <c r="BB103" t="s">
        <v>206</v>
      </c>
      <c r="BC103" t="s">
        <v>1334</v>
      </c>
      <c r="BD103">
        <v>1</v>
      </c>
      <c r="BF103" s="111">
        <v>2</v>
      </c>
      <c r="BG103" s="113">
        <v>732</v>
      </c>
      <c r="BH103" s="117">
        <f t="shared" si="22"/>
        <v>2732</v>
      </c>
      <c r="BJ103" s="5" t="s">
        <v>259</v>
      </c>
    </row>
    <row r="104" spans="1:62" hidden="1" outlineLevel="1">
      <c r="A104" t="s">
        <v>1367</v>
      </c>
      <c r="B104" t="s">
        <v>1334</v>
      </c>
      <c r="C104" s="1">
        <f t="shared" si="24"/>
        <v>7471</v>
      </c>
      <c r="D104" s="5">
        <f>IF(N104&gt;0, RANK(N104,(N104:P104,Q104:AE104)),0)</f>
        <v>2</v>
      </c>
      <c r="E104" s="5">
        <f>IF(O104&gt;0,RANK(O104,(N104:P104,Q104:AE104)),0)</f>
        <v>1</v>
      </c>
      <c r="F104" s="5">
        <f>IF(P104&gt;0,RANK(P104,(N104:P104,Q104:AE104)),0)</f>
        <v>0</v>
      </c>
      <c r="G104" s="131">
        <f t="shared" si="27"/>
        <v>1573</v>
      </c>
      <c r="H104" s="136">
        <f t="shared" si="28"/>
        <v>0.21054745014054344</v>
      </c>
      <c r="I104" s="2"/>
      <c r="J104" s="2">
        <f t="shared" si="29"/>
        <v>0.3635390175344666</v>
      </c>
      <c r="K104" s="2">
        <f t="shared" si="30"/>
        <v>0.57408646767501004</v>
      </c>
      <c r="L104" s="2">
        <f t="shared" si="31"/>
        <v>0</v>
      </c>
      <c r="M104" s="2">
        <f t="shared" si="32"/>
        <v>6.2374514790523361E-2</v>
      </c>
      <c r="N104" s="63">
        <v>2716</v>
      </c>
      <c r="O104" s="63">
        <v>4289</v>
      </c>
      <c r="P104" s="63"/>
      <c r="Q104" s="63">
        <v>269</v>
      </c>
      <c r="R104" s="63">
        <v>94</v>
      </c>
      <c r="S104" s="63"/>
      <c r="T104" s="63"/>
      <c r="U104" s="63"/>
      <c r="V104" s="63"/>
      <c r="W104" s="63">
        <v>103</v>
      </c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63"/>
      <c r="AL104" s="63"/>
      <c r="AM104" s="63"/>
      <c r="AN104" s="63"/>
      <c r="AO104" s="63"/>
      <c r="AP104" s="63"/>
      <c r="AQ104" s="63"/>
      <c r="AS104" s="5">
        <f>IF(Q104&gt;0,RANK(Q104,(N104:P104,Q104:AE104)),0)</f>
        <v>3</v>
      </c>
      <c r="AT104" s="5">
        <f>IF(R104&gt;0,RANK(R104,(N104:P104,Q104:AE104)),0)</f>
        <v>5</v>
      </c>
      <c r="AU104" s="5">
        <f>IF(T104&gt;0,RANK(T104,(N104:P104,Q104:AE104)),0)</f>
        <v>0</v>
      </c>
      <c r="AV104" s="5">
        <f>IF(S104&gt;0,RANK(S104,(N104:P104,Q104:AE104)),0)</f>
        <v>0</v>
      </c>
      <c r="AW104" s="2">
        <f t="shared" si="33"/>
        <v>3.6005889439164773E-2</v>
      </c>
      <c r="AX104" s="2">
        <f t="shared" si="34"/>
        <v>1.2581983670191407E-2</v>
      </c>
      <c r="AY104" s="2">
        <f t="shared" si="35"/>
        <v>0</v>
      </c>
      <c r="AZ104" s="2">
        <f t="shared" si="36"/>
        <v>0</v>
      </c>
      <c r="BB104" t="s">
        <v>206</v>
      </c>
      <c r="BC104" t="s">
        <v>1334</v>
      </c>
      <c r="BD104">
        <v>1</v>
      </c>
      <c r="BF104" s="111">
        <v>2</v>
      </c>
      <c r="BG104" s="113">
        <v>733</v>
      </c>
      <c r="BH104" s="117">
        <f t="shared" si="22"/>
        <v>2733</v>
      </c>
      <c r="BJ104" s="5" t="s">
        <v>259</v>
      </c>
    </row>
    <row r="105" spans="1:62" hidden="1" outlineLevel="1">
      <c r="A105" t="s">
        <v>2396</v>
      </c>
      <c r="B105" t="s">
        <v>1334</v>
      </c>
      <c r="C105" s="1">
        <f t="shared" si="24"/>
        <v>8637</v>
      </c>
      <c r="D105" s="5">
        <f>IF(N105&gt;0, RANK(N105,(N105:P105,Q105:AE105)),0)</f>
        <v>1</v>
      </c>
      <c r="E105" s="5">
        <f>IF(O105&gt;0,RANK(O105,(N105:P105,Q105:AE105)),0)</f>
        <v>2</v>
      </c>
      <c r="F105" s="5">
        <f>IF(P105&gt;0,RANK(P105,(N105:P105,Q105:AE105)),0)</f>
        <v>0</v>
      </c>
      <c r="G105" s="131">
        <f t="shared" si="27"/>
        <v>1139</v>
      </c>
      <c r="H105" s="136">
        <f t="shared" si="28"/>
        <v>0.13187449345837676</v>
      </c>
      <c r="I105" s="2"/>
      <c r="J105" s="2">
        <f t="shared" si="29"/>
        <v>0.53977075373393535</v>
      </c>
      <c r="K105" s="2">
        <f t="shared" si="30"/>
        <v>0.40789626027555864</v>
      </c>
      <c r="L105" s="2">
        <f t="shared" si="31"/>
        <v>0</v>
      </c>
      <c r="M105" s="2">
        <f t="shared" si="32"/>
        <v>5.2332985990506009E-2</v>
      </c>
      <c r="N105" s="63">
        <v>4662</v>
      </c>
      <c r="O105" s="63">
        <v>3523</v>
      </c>
      <c r="P105" s="63"/>
      <c r="Q105" s="63">
        <v>239</v>
      </c>
      <c r="R105" s="63">
        <v>124</v>
      </c>
      <c r="S105" s="63"/>
      <c r="T105" s="63"/>
      <c r="U105" s="63"/>
      <c r="V105" s="63"/>
      <c r="W105" s="63">
        <v>89</v>
      </c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63"/>
      <c r="AL105" s="63"/>
      <c r="AM105" s="63"/>
      <c r="AN105" s="63"/>
      <c r="AO105" s="63"/>
      <c r="AP105" s="63"/>
      <c r="AQ105" s="63"/>
      <c r="AS105" s="5">
        <f>IF(Q105&gt;0,RANK(Q105,(N105:P105,Q105:AE105)),0)</f>
        <v>3</v>
      </c>
      <c r="AT105" s="5">
        <f>IF(R105&gt;0,RANK(R105,(N105:P105,Q105:AE105)),0)</f>
        <v>4</v>
      </c>
      <c r="AU105" s="5">
        <f>IF(T105&gt;0,RANK(T105,(N105:P105,Q105:AE105)),0)</f>
        <v>0</v>
      </c>
      <c r="AV105" s="5">
        <f>IF(S105&gt;0,RANK(S105,(N105:P105,Q105:AE105)),0)</f>
        <v>0</v>
      </c>
      <c r="AW105" s="2">
        <f t="shared" si="33"/>
        <v>2.7671645247192313E-2</v>
      </c>
      <c r="AX105" s="2">
        <f t="shared" si="34"/>
        <v>1.4356836864652079E-2</v>
      </c>
      <c r="AY105" s="2">
        <f t="shared" si="35"/>
        <v>0</v>
      </c>
      <c r="AZ105" s="2">
        <f t="shared" si="36"/>
        <v>0</v>
      </c>
      <c r="BB105" t="s">
        <v>206</v>
      </c>
      <c r="BC105" t="s">
        <v>1334</v>
      </c>
      <c r="BD105">
        <v>1</v>
      </c>
      <c r="BF105" s="111">
        <v>2</v>
      </c>
      <c r="BG105" s="113">
        <v>734</v>
      </c>
      <c r="BH105" s="117">
        <f t="shared" si="22"/>
        <v>2734</v>
      </c>
      <c r="BJ105" s="5" t="s">
        <v>259</v>
      </c>
    </row>
    <row r="106" spans="1:62" hidden="1" outlineLevel="1">
      <c r="A106" t="s">
        <v>2065</v>
      </c>
      <c r="B106" t="s">
        <v>1334</v>
      </c>
      <c r="C106" s="1">
        <f t="shared" si="24"/>
        <v>6932</v>
      </c>
      <c r="D106" s="5">
        <f>IF(N106&gt;0, RANK(N106,(N106:P106,Q106:AE106)),0)</f>
        <v>2</v>
      </c>
      <c r="E106" s="5">
        <f>IF(O106&gt;0,RANK(O106,(N106:P106,Q106:AE106)),0)</f>
        <v>1</v>
      </c>
      <c r="F106" s="5">
        <f>IF(P106&gt;0,RANK(P106,(N106:P106,Q106:AE106)),0)</f>
        <v>0</v>
      </c>
      <c r="G106" s="131">
        <f t="shared" si="27"/>
        <v>974</v>
      </c>
      <c r="H106" s="136">
        <f t="shared" si="28"/>
        <v>0.14050778995960761</v>
      </c>
      <c r="I106" s="2"/>
      <c r="J106" s="2">
        <f t="shared" si="29"/>
        <v>0.40825158684362378</v>
      </c>
      <c r="K106" s="2">
        <f t="shared" si="30"/>
        <v>0.54875937680323139</v>
      </c>
      <c r="L106" s="2">
        <f t="shared" si="31"/>
        <v>0</v>
      </c>
      <c r="M106" s="2">
        <f t="shared" si="32"/>
        <v>4.2989036353144772E-2</v>
      </c>
      <c r="N106" s="63">
        <v>2830</v>
      </c>
      <c r="O106" s="63">
        <v>3804</v>
      </c>
      <c r="P106" s="63"/>
      <c r="Q106" s="63">
        <v>165</v>
      </c>
      <c r="R106" s="63">
        <v>71</v>
      </c>
      <c r="S106" s="63"/>
      <c r="T106" s="63"/>
      <c r="U106" s="63"/>
      <c r="V106" s="63"/>
      <c r="W106" s="63">
        <v>62</v>
      </c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63"/>
      <c r="AL106" s="63"/>
      <c r="AM106" s="63"/>
      <c r="AN106" s="63"/>
      <c r="AO106" s="63"/>
      <c r="AP106" s="63"/>
      <c r="AQ106" s="63"/>
      <c r="AS106" s="5">
        <f>IF(Q106&gt;0,RANK(Q106,(N106:P106,Q106:AE106)),0)</f>
        <v>3</v>
      </c>
      <c r="AT106" s="5">
        <f>IF(R106&gt;0,RANK(R106,(N106:P106,Q106:AE106)),0)</f>
        <v>4</v>
      </c>
      <c r="AU106" s="5">
        <f>IF(T106&gt;0,RANK(T106,(N106:P106,Q106:AE106)),0)</f>
        <v>0</v>
      </c>
      <c r="AV106" s="5">
        <f>IF(S106&gt;0,RANK(S106,(N106:P106,Q106:AE106)),0)</f>
        <v>0</v>
      </c>
      <c r="AW106" s="2">
        <f t="shared" si="33"/>
        <v>2.3802654356607039E-2</v>
      </c>
      <c r="AX106" s="2">
        <f t="shared" si="34"/>
        <v>1.0242354298903635E-2</v>
      </c>
      <c r="AY106" s="2">
        <f t="shared" si="35"/>
        <v>0</v>
      </c>
      <c r="AZ106" s="2">
        <f t="shared" si="36"/>
        <v>0</v>
      </c>
      <c r="BB106" t="s">
        <v>206</v>
      </c>
      <c r="BC106" t="s">
        <v>1334</v>
      </c>
      <c r="BD106">
        <v>1</v>
      </c>
      <c r="BF106" s="111">
        <v>2</v>
      </c>
      <c r="BG106" s="113">
        <v>735</v>
      </c>
      <c r="BH106" s="117">
        <f t="shared" si="22"/>
        <v>2735</v>
      </c>
      <c r="BJ106" s="5" t="s">
        <v>259</v>
      </c>
    </row>
    <row r="107" spans="1:62" hidden="1" outlineLevel="1">
      <c r="A107" t="s">
        <v>1435</v>
      </c>
      <c r="B107" t="s">
        <v>1334</v>
      </c>
      <c r="C107" s="1">
        <f t="shared" si="24"/>
        <v>4972</v>
      </c>
      <c r="D107" s="5">
        <f>IF(N107&gt;0, RANK(N107,(N107:P107,Q107:AE107)),0)</f>
        <v>1</v>
      </c>
      <c r="E107" s="5">
        <f>IF(O107&gt;0,RANK(O107,(N107:P107,Q107:AE107)),0)</f>
        <v>2</v>
      </c>
      <c r="F107" s="5">
        <f>IF(P107&gt;0,RANK(P107,(N107:P107,Q107:AE107)),0)</f>
        <v>0</v>
      </c>
      <c r="G107" s="131">
        <f t="shared" si="27"/>
        <v>1955</v>
      </c>
      <c r="H107" s="136">
        <f t="shared" si="28"/>
        <v>0.39320193081255028</v>
      </c>
      <c r="I107" s="2"/>
      <c r="J107" s="2">
        <f t="shared" si="29"/>
        <v>0.67196299275945293</v>
      </c>
      <c r="K107" s="2">
        <f t="shared" si="30"/>
        <v>0.27876106194690264</v>
      </c>
      <c r="L107" s="2">
        <f t="shared" si="31"/>
        <v>0</v>
      </c>
      <c r="M107" s="2">
        <f t="shared" si="32"/>
        <v>4.927594529364443E-2</v>
      </c>
      <c r="N107" s="63">
        <v>3341</v>
      </c>
      <c r="O107" s="63">
        <v>1386</v>
      </c>
      <c r="P107" s="63"/>
      <c r="Q107" s="63">
        <v>137</v>
      </c>
      <c r="R107" s="63">
        <v>82</v>
      </c>
      <c r="S107" s="63"/>
      <c r="T107" s="63"/>
      <c r="U107" s="63"/>
      <c r="V107" s="63"/>
      <c r="W107" s="63">
        <v>26</v>
      </c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S107" s="5">
        <f>IF(Q107&gt;0,RANK(Q107,(N107:P107,Q107:AE107)),0)</f>
        <v>3</v>
      </c>
      <c r="AT107" s="5">
        <f>IF(R107&gt;0,RANK(R107,(N107:P107,Q107:AE107)),0)</f>
        <v>4</v>
      </c>
      <c r="AU107" s="5">
        <f>IF(T107&gt;0,RANK(T107,(N107:P107,Q107:AE107)),0)</f>
        <v>0</v>
      </c>
      <c r="AV107" s="5">
        <f>IF(S107&gt;0,RANK(S107,(N107:P107,Q107:AE107)),0)</f>
        <v>0</v>
      </c>
      <c r="AW107" s="2">
        <f t="shared" si="33"/>
        <v>2.7554304102976671E-2</v>
      </c>
      <c r="AX107" s="2">
        <f t="shared" si="34"/>
        <v>1.6492357200321803E-2</v>
      </c>
      <c r="AY107" s="2">
        <f t="shared" si="35"/>
        <v>0</v>
      </c>
      <c r="AZ107" s="2">
        <f t="shared" si="36"/>
        <v>0</v>
      </c>
      <c r="BB107" t="s">
        <v>206</v>
      </c>
      <c r="BC107" t="s">
        <v>1334</v>
      </c>
      <c r="BD107">
        <v>1</v>
      </c>
      <c r="BF107" s="111">
        <v>2</v>
      </c>
      <c r="BG107" s="113">
        <v>736</v>
      </c>
      <c r="BH107" s="117">
        <f t="shared" si="22"/>
        <v>2736</v>
      </c>
      <c r="BJ107" s="5" t="s">
        <v>259</v>
      </c>
    </row>
    <row r="108" spans="1:62" hidden="1" outlineLevel="1">
      <c r="A108" t="s">
        <v>707</v>
      </c>
      <c r="B108" t="s">
        <v>1334</v>
      </c>
      <c r="C108" s="1">
        <f t="shared" si="24"/>
        <v>4335</v>
      </c>
      <c r="D108" s="5">
        <f>IF(N108&gt;0, RANK(N108,(N108:P108,Q108:AE108)),0)</f>
        <v>1</v>
      </c>
      <c r="E108" s="5">
        <f>IF(O108&gt;0,RANK(O108,(N108:P108,Q108:AE108)),0)</f>
        <v>2</v>
      </c>
      <c r="F108" s="5">
        <f>IF(P108&gt;0,RANK(P108,(N108:P108,Q108:AE108)),0)</f>
        <v>0</v>
      </c>
      <c r="G108" s="131">
        <f t="shared" si="27"/>
        <v>1114</v>
      </c>
      <c r="H108" s="136">
        <f t="shared" si="28"/>
        <v>0.25697808535178779</v>
      </c>
      <c r="I108" s="2"/>
      <c r="J108" s="2">
        <f t="shared" si="29"/>
        <v>0.60692041522491347</v>
      </c>
      <c r="K108" s="2">
        <f t="shared" si="30"/>
        <v>0.34994232987312573</v>
      </c>
      <c r="L108" s="2">
        <f t="shared" si="31"/>
        <v>0</v>
      </c>
      <c r="M108" s="2">
        <f t="shared" si="32"/>
        <v>4.3137254901960798E-2</v>
      </c>
      <c r="N108" s="63">
        <v>2631</v>
      </c>
      <c r="O108" s="63">
        <v>1517</v>
      </c>
      <c r="P108" s="63"/>
      <c r="Q108" s="63">
        <v>116</v>
      </c>
      <c r="R108" s="63">
        <v>42</v>
      </c>
      <c r="S108" s="63"/>
      <c r="T108" s="63"/>
      <c r="U108" s="63"/>
      <c r="V108" s="63"/>
      <c r="W108" s="63">
        <v>29</v>
      </c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63"/>
      <c r="AL108" s="63"/>
      <c r="AM108" s="63"/>
      <c r="AN108" s="63"/>
      <c r="AO108" s="63"/>
      <c r="AP108" s="63"/>
      <c r="AQ108" s="63"/>
      <c r="AS108" s="5">
        <f>IF(Q108&gt;0,RANK(Q108,(N108:P108,Q108:AE108)),0)</f>
        <v>3</v>
      </c>
      <c r="AT108" s="5">
        <f>IF(R108&gt;0,RANK(R108,(N108:P108,Q108:AE108)),0)</f>
        <v>4</v>
      </c>
      <c r="AU108" s="5">
        <f>IF(T108&gt;0,RANK(T108,(N108:P108,Q108:AE108)),0)</f>
        <v>0</v>
      </c>
      <c r="AV108" s="5">
        <f>IF(S108&gt;0,RANK(S108,(N108:P108,Q108:AE108)),0)</f>
        <v>0</v>
      </c>
      <c r="AW108" s="2">
        <f t="shared" si="33"/>
        <v>2.6758938869665513E-2</v>
      </c>
      <c r="AX108" s="2">
        <f t="shared" si="34"/>
        <v>9.688581314878892E-3</v>
      </c>
      <c r="AY108" s="2">
        <f t="shared" si="35"/>
        <v>0</v>
      </c>
      <c r="AZ108" s="2">
        <f t="shared" si="36"/>
        <v>0</v>
      </c>
      <c r="BB108" t="s">
        <v>206</v>
      </c>
      <c r="BC108" t="s">
        <v>1334</v>
      </c>
      <c r="BD108">
        <v>1</v>
      </c>
      <c r="BF108" s="111">
        <v>2</v>
      </c>
      <c r="BG108" s="113">
        <v>737</v>
      </c>
      <c r="BH108" s="117">
        <f t="shared" si="22"/>
        <v>2737</v>
      </c>
      <c r="BJ108" s="5" t="s">
        <v>259</v>
      </c>
    </row>
    <row r="109" spans="1:62" hidden="1" outlineLevel="1">
      <c r="A109" t="s">
        <v>2652</v>
      </c>
      <c r="B109" t="s">
        <v>1334</v>
      </c>
      <c r="C109" s="1">
        <f t="shared" si="24"/>
        <v>6814</v>
      </c>
      <c r="D109" s="5">
        <f>IF(N109&gt;0, RANK(N109,(N109:P109,Q109:AE109)),0)</f>
        <v>1</v>
      </c>
      <c r="E109" s="5">
        <f>IF(O109&gt;0,RANK(O109,(N109:P109,Q109:AE109)),0)</f>
        <v>2</v>
      </c>
      <c r="F109" s="5">
        <f>IF(P109&gt;0,RANK(P109,(N109:P109,Q109:AE109)),0)</f>
        <v>0</v>
      </c>
      <c r="G109" s="131">
        <f t="shared" si="27"/>
        <v>1842</v>
      </c>
      <c r="H109" s="136">
        <f t="shared" si="28"/>
        <v>0.27032579982389199</v>
      </c>
      <c r="I109" s="2"/>
      <c r="J109" s="2">
        <f t="shared" si="29"/>
        <v>0.60184913413560315</v>
      </c>
      <c r="K109" s="2">
        <f t="shared" si="30"/>
        <v>0.33152333431171116</v>
      </c>
      <c r="L109" s="2">
        <f t="shared" si="31"/>
        <v>0</v>
      </c>
      <c r="M109" s="2">
        <f t="shared" si="32"/>
        <v>6.6627531552685693E-2</v>
      </c>
      <c r="N109" s="63">
        <v>4101</v>
      </c>
      <c r="O109" s="63">
        <v>2259</v>
      </c>
      <c r="P109" s="63"/>
      <c r="Q109" s="63">
        <v>190</v>
      </c>
      <c r="R109" s="63">
        <v>197</v>
      </c>
      <c r="S109" s="63"/>
      <c r="T109" s="63"/>
      <c r="U109" s="63"/>
      <c r="V109" s="63"/>
      <c r="W109" s="63">
        <v>67</v>
      </c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63"/>
      <c r="AL109" s="63"/>
      <c r="AM109" s="63"/>
      <c r="AN109" s="63"/>
      <c r="AO109" s="63"/>
      <c r="AP109" s="63"/>
      <c r="AQ109" s="63"/>
      <c r="AS109" s="5">
        <f>IF(Q109&gt;0,RANK(Q109,(N109:P109,Q109:AE109)),0)</f>
        <v>4</v>
      </c>
      <c r="AT109" s="5">
        <f>IF(R109&gt;0,RANK(R109,(N109:P109,Q109:AE109)),0)</f>
        <v>3</v>
      </c>
      <c r="AU109" s="5">
        <f>IF(T109&gt;0,RANK(T109,(N109:P109,Q109:AE109)),0)</f>
        <v>0</v>
      </c>
      <c r="AV109" s="5">
        <f>IF(S109&gt;0,RANK(S109,(N109:P109,Q109:AE109)),0)</f>
        <v>0</v>
      </c>
      <c r="AW109" s="2">
        <f t="shared" si="33"/>
        <v>2.7883768711476371E-2</v>
      </c>
      <c r="AX109" s="2">
        <f t="shared" si="34"/>
        <v>2.8911065453478133E-2</v>
      </c>
      <c r="AY109" s="2">
        <f t="shared" si="35"/>
        <v>0</v>
      </c>
      <c r="AZ109" s="2">
        <f t="shared" si="36"/>
        <v>0</v>
      </c>
      <c r="BB109" t="s">
        <v>206</v>
      </c>
      <c r="BC109" t="s">
        <v>1334</v>
      </c>
      <c r="BD109">
        <v>1</v>
      </c>
      <c r="BF109" s="111">
        <v>2</v>
      </c>
      <c r="BG109" s="113">
        <v>738</v>
      </c>
      <c r="BH109" s="117">
        <f t="shared" si="22"/>
        <v>2738</v>
      </c>
      <c r="BJ109" s="5" t="s">
        <v>259</v>
      </c>
    </row>
    <row r="110" spans="1:62" hidden="1" outlineLevel="1">
      <c r="A110" t="s">
        <v>1805</v>
      </c>
      <c r="B110" t="s">
        <v>1334</v>
      </c>
      <c r="C110" s="1">
        <f t="shared" si="24"/>
        <v>6560</v>
      </c>
      <c r="D110" s="5">
        <f>IF(N110&gt;0, RANK(N110,(N110:P110,Q110:AE110)),0)</f>
        <v>1</v>
      </c>
      <c r="E110" s="5">
        <f>IF(O110&gt;0,RANK(O110,(N110:P110,Q110:AE110)),0)</f>
        <v>2</v>
      </c>
      <c r="F110" s="5">
        <f>IF(P110&gt;0,RANK(P110,(N110:P110,Q110:AE110)),0)</f>
        <v>0</v>
      </c>
      <c r="G110" s="131">
        <f t="shared" si="27"/>
        <v>1079</v>
      </c>
      <c r="H110" s="136">
        <f t="shared" si="28"/>
        <v>0.16448170731707318</v>
      </c>
      <c r="I110" s="2"/>
      <c r="J110" s="2">
        <f t="shared" si="29"/>
        <v>0.55564024390243905</v>
      </c>
      <c r="K110" s="2">
        <f t="shared" si="30"/>
        <v>0.39115853658536587</v>
      </c>
      <c r="L110" s="2">
        <f t="shared" si="31"/>
        <v>0</v>
      </c>
      <c r="M110" s="2">
        <f t="shared" si="32"/>
        <v>5.3201219512195086E-2</v>
      </c>
      <c r="N110" s="63">
        <v>3645</v>
      </c>
      <c r="O110" s="63">
        <v>2566</v>
      </c>
      <c r="P110" s="63"/>
      <c r="Q110" s="63">
        <v>199</v>
      </c>
      <c r="R110" s="63">
        <v>92</v>
      </c>
      <c r="S110" s="63"/>
      <c r="T110" s="63"/>
      <c r="U110" s="63"/>
      <c r="V110" s="63"/>
      <c r="W110" s="63">
        <v>58</v>
      </c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63"/>
      <c r="AL110" s="63"/>
      <c r="AM110" s="63"/>
      <c r="AN110" s="63"/>
      <c r="AO110" s="63"/>
      <c r="AP110" s="63"/>
      <c r="AQ110" s="63"/>
      <c r="AS110" s="5">
        <f>IF(Q110&gt;0,RANK(Q110,(N110:P110,Q110:AE110)),0)</f>
        <v>3</v>
      </c>
      <c r="AT110" s="5">
        <f>IF(R110&gt;0,RANK(R110,(N110:P110,Q110:AE110)),0)</f>
        <v>4</v>
      </c>
      <c r="AU110" s="5">
        <f>IF(T110&gt;0,RANK(T110,(N110:P110,Q110:AE110)),0)</f>
        <v>0</v>
      </c>
      <c r="AV110" s="5">
        <f>IF(S110&gt;0,RANK(S110,(N110:P110,Q110:AE110)),0)</f>
        <v>0</v>
      </c>
      <c r="AW110" s="2">
        <f t="shared" si="33"/>
        <v>3.0335365853658536E-2</v>
      </c>
      <c r="AX110" s="2">
        <f t="shared" si="34"/>
        <v>1.4024390243902439E-2</v>
      </c>
      <c r="AY110" s="2">
        <f t="shared" si="35"/>
        <v>0</v>
      </c>
      <c r="AZ110" s="2">
        <f t="shared" si="36"/>
        <v>0</v>
      </c>
      <c r="BB110" t="s">
        <v>206</v>
      </c>
      <c r="BC110" t="s">
        <v>1334</v>
      </c>
      <c r="BD110">
        <v>1</v>
      </c>
      <c r="BF110" s="111">
        <v>2</v>
      </c>
      <c r="BG110" s="113">
        <v>739</v>
      </c>
      <c r="BH110" s="117">
        <f t="shared" si="22"/>
        <v>2739</v>
      </c>
      <c r="BJ110" s="5" t="s">
        <v>259</v>
      </c>
    </row>
    <row r="111" spans="1:62" hidden="1" outlineLevel="1">
      <c r="A111" t="s">
        <v>2602</v>
      </c>
      <c r="B111" t="s">
        <v>1334</v>
      </c>
      <c r="C111" s="1">
        <f t="shared" si="24"/>
        <v>4235</v>
      </c>
      <c r="D111" s="5">
        <f>IF(N111&gt;0, RANK(N111,(N111:P111,Q111:AE111)),0)</f>
        <v>1</v>
      </c>
      <c r="E111" s="5">
        <f>IF(O111&gt;0,RANK(O111,(N111:P111,Q111:AE111)),0)</f>
        <v>2</v>
      </c>
      <c r="F111" s="5">
        <f>IF(P111&gt;0,RANK(P111,(N111:P111,Q111:AE111)),0)</f>
        <v>0</v>
      </c>
      <c r="G111" s="131">
        <f>IF(C111&gt;0,MAX(N111:P111)-LARGE(N111:P111,2),0)</f>
        <v>1370</v>
      </c>
      <c r="H111" s="136">
        <f>IF(C111&gt;0,G111/C111,0)</f>
        <v>0.32349468713105078</v>
      </c>
      <c r="I111" s="2"/>
      <c r="J111" s="2">
        <f t="shared" ref="J111:L112" si="37">IF($C111=0,"-",N111/$C111)</f>
        <v>0.64155844155844155</v>
      </c>
      <c r="K111" s="2">
        <f t="shared" si="37"/>
        <v>0.31806375442739077</v>
      </c>
      <c r="L111" s="2">
        <f t="shared" si="37"/>
        <v>0</v>
      </c>
      <c r="M111" s="2">
        <f>IF(C111=0,"-",(1-J111-K111-L111))</f>
        <v>4.0377804014167684E-2</v>
      </c>
      <c r="N111" s="63">
        <v>2717</v>
      </c>
      <c r="O111" s="63">
        <v>1347</v>
      </c>
      <c r="P111" s="63"/>
      <c r="Q111" s="63">
        <v>83</v>
      </c>
      <c r="R111" s="63">
        <v>58</v>
      </c>
      <c r="S111" s="63"/>
      <c r="T111" s="63"/>
      <c r="U111" s="63"/>
      <c r="V111" s="63"/>
      <c r="W111" s="63">
        <v>30</v>
      </c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63"/>
      <c r="AL111" s="63"/>
      <c r="AM111" s="63"/>
      <c r="AN111" s="63"/>
      <c r="AO111" s="63"/>
      <c r="AP111" s="63"/>
      <c r="AQ111" s="63"/>
      <c r="AS111" s="5">
        <f>IF(Q111&gt;0,RANK(Q111,(N111:P111,Q111:AE111)),0)</f>
        <v>3</v>
      </c>
      <c r="AT111" s="5">
        <f>IF(R111&gt;0,RANK(R111,(N111:P111,Q111:AE111)),0)</f>
        <v>4</v>
      </c>
      <c r="AU111" s="5">
        <f>IF(T111&gt;0,RANK(T111,(N111:P111,Q111:AE111)),0)</f>
        <v>0</v>
      </c>
      <c r="AV111" s="5">
        <f>IF(S111&gt;0,RANK(S111,(N111:P111,Q111:AE111)),0)</f>
        <v>0</v>
      </c>
      <c r="AW111" s="2">
        <f>IF($C111=0,"-",Q111/$C111)</f>
        <v>1.959858323494687E-2</v>
      </c>
      <c r="AX111" s="2">
        <f>IF($C111=0,"-",R111/$C111)</f>
        <v>1.3695395513577333E-2</v>
      </c>
      <c r="AY111" s="2">
        <f>IF($C111=0,"-",T111/$C111)</f>
        <v>0</v>
      </c>
      <c r="AZ111" s="2">
        <f>IF($C111=0,"-",S111/$C111)</f>
        <v>0</v>
      </c>
      <c r="BB111" t="s">
        <v>206</v>
      </c>
      <c r="BC111" t="s">
        <v>1334</v>
      </c>
      <c r="BD111">
        <v>1</v>
      </c>
      <c r="BF111" s="111">
        <v>2</v>
      </c>
      <c r="BG111" s="113">
        <v>740</v>
      </c>
      <c r="BH111" s="117">
        <f t="shared" si="22"/>
        <v>2740</v>
      </c>
      <c r="BJ111" s="5" t="s">
        <v>259</v>
      </c>
    </row>
    <row r="112" spans="1:62" collapsed="1">
      <c r="A112" t="s">
        <v>2005</v>
      </c>
      <c r="B112" t="s">
        <v>548</v>
      </c>
      <c r="C112" s="1">
        <f t="shared" si="24"/>
        <v>300495</v>
      </c>
      <c r="D112" s="5">
        <f>IF(N112&gt;0, RANK(N112,(N112:P112,Q112:AE112)),0)</f>
        <v>2</v>
      </c>
      <c r="E112" s="5">
        <f>IF(O112&gt;0,RANK(O112,(N112:P112,Q112:AE112)),0)</f>
        <v>1</v>
      </c>
      <c r="F112" s="5">
        <f>IF(P112&gt;0,RANK(P112,(N112:P112,Q112:AE112)),0)</f>
        <v>0</v>
      </c>
      <c r="G112" s="131">
        <f>IF(C112&gt;0,MAX(N112:P112)-LARGE(N112:P112,2),0)</f>
        <v>42036</v>
      </c>
      <c r="H112" s="136">
        <f>IF(C112&gt;0,G112/C112,0)</f>
        <v>0.13988918284830029</v>
      </c>
      <c r="I112" s="2"/>
      <c r="J112" s="2">
        <f t="shared" si="37"/>
        <v>0.40812659112464433</v>
      </c>
      <c r="K112" s="2">
        <f t="shared" si="37"/>
        <v>0.54801577397294465</v>
      </c>
      <c r="L112" s="2">
        <f t="shared" si="37"/>
        <v>0</v>
      </c>
      <c r="M112" s="2">
        <f>IF(C112=0,"-",(1-J112-K112-L112))</f>
        <v>4.3857634902411013E-2</v>
      </c>
      <c r="N112" s="63">
        <f>SUM(N72:N111)</f>
        <v>122640</v>
      </c>
      <c r="O112" s="63">
        <f>SUM(O72:O111)</f>
        <v>164676</v>
      </c>
      <c r="P112" s="63">
        <f>SUM(P72:P111)</f>
        <v>0</v>
      </c>
      <c r="Q112" s="63">
        <f>SUM(Q72:Q111)</f>
        <v>7392</v>
      </c>
      <c r="R112" s="63">
        <f>SUM(R72:R111)</f>
        <v>2917</v>
      </c>
      <c r="S112" s="63"/>
      <c r="T112" s="63"/>
      <c r="U112" s="63"/>
      <c r="V112" s="63"/>
      <c r="W112" s="63">
        <f>SUM(W72:W111)</f>
        <v>2870</v>
      </c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63"/>
      <c r="AL112" s="63"/>
      <c r="AM112" s="63"/>
      <c r="AN112" s="63"/>
      <c r="AO112" s="63"/>
      <c r="AP112" s="63"/>
      <c r="AQ112" s="63"/>
      <c r="AS112" s="5">
        <f>IF(Q112&gt;0,RANK(Q112,(N112:P112,Q112:AE112)),0)</f>
        <v>3</v>
      </c>
      <c r="AT112" s="5">
        <f>IF(R112&gt;0,RANK(R112,(N112:P112,Q112:AE112)),0)</f>
        <v>4</v>
      </c>
      <c r="AU112" s="5">
        <f>IF(T112&gt;0,RANK(T112,(N112:P112,Q112:AE112)),0)</f>
        <v>0</v>
      </c>
      <c r="AV112" s="5">
        <f>IF(S112&gt;0,RANK(S112,(N112:P112,Q112:AE112)),0)</f>
        <v>0</v>
      </c>
      <c r="AW112" s="2">
        <f>IF($C112=0,"-",Q112/$C112)</f>
        <v>2.4599410971896371E-2</v>
      </c>
      <c r="AX112" s="2">
        <f>IF($C112=0,"-",R112/$C112)</f>
        <v>9.7073162615018554E-3</v>
      </c>
      <c r="AY112" s="2">
        <f>IF($C112=0,"-",T112/$C112)</f>
        <v>0</v>
      </c>
      <c r="AZ112" s="2">
        <f>IF($C112=0,"-",S112/$C112)</f>
        <v>0</v>
      </c>
      <c r="BB112" t="s">
        <v>2005</v>
      </c>
      <c r="BC112" t="s">
        <v>548</v>
      </c>
      <c r="BF112" s="111">
        <v>2</v>
      </c>
      <c r="BG112" s="113"/>
      <c r="BH112" s="111">
        <v>2</v>
      </c>
      <c r="BJ112" s="5" t="s">
        <v>718</v>
      </c>
    </row>
    <row r="113" spans="1:76">
      <c r="C113" s="21"/>
      <c r="E113" s="5"/>
      <c r="G113" s="131"/>
      <c r="H113" s="136"/>
      <c r="I113" s="2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63"/>
      <c r="AL113" s="63"/>
      <c r="AM113" s="63"/>
      <c r="AN113" s="63"/>
      <c r="AO113" s="63"/>
      <c r="AP113" s="63"/>
      <c r="AQ113" s="63"/>
      <c r="AS113" s="5"/>
      <c r="AT113" s="5"/>
      <c r="AU113" s="5"/>
      <c r="AV113" s="5"/>
      <c r="AY113" s="2" t="str">
        <f>IF($C113=0,"-",T113/$C113)</f>
        <v>-</v>
      </c>
      <c r="AZ113" s="2" t="str">
        <f>IF($C113=0,"-",S113/$C113)</f>
        <v>-</v>
      </c>
      <c r="BF113" s="111"/>
      <c r="BG113" s="113"/>
      <c r="BH113" s="117"/>
      <c r="BO113" s="63"/>
      <c r="BP113" s="63"/>
      <c r="BQ113" s="63"/>
      <c r="BX113" s="131" t="s">
        <v>3384</v>
      </c>
    </row>
    <row r="114" spans="1:76" hidden="1" outlineLevel="1">
      <c r="A114" t="s">
        <v>843</v>
      </c>
      <c r="B114" t="s">
        <v>387</v>
      </c>
      <c r="C114" s="1">
        <f t="shared" ref="C114:C129" si="38">SUM(N114:AQ114)</f>
        <v>25917</v>
      </c>
      <c r="D114" s="5">
        <f>IF(N114&gt;0, RANK(N114,(N114:P114,Q114:AE114)),0)</f>
        <v>1</v>
      </c>
      <c r="E114" s="5">
        <f>IF(O114&gt;0,RANK(O114,(N114:P114,Q114:AE114)),0)</f>
        <v>2</v>
      </c>
      <c r="F114" s="5">
        <f>IF(P114&gt;0,RANK(P114,(N114:P114,Q114:AE114)),0)</f>
        <v>0</v>
      </c>
      <c r="G114" s="131">
        <f t="shared" ref="G114:G129" si="39">IF(C114&gt;0,MAX(N114:P114)-LARGE(N114:P114,2),0)</f>
        <v>8897</v>
      </c>
      <c r="H114" s="136">
        <f t="shared" ref="H114:H129" si="40">IF(C114&gt;0,G114/C114,0)</f>
        <v>0.34328818921943127</v>
      </c>
      <c r="I114" s="2"/>
      <c r="J114" s="2">
        <f t="shared" ref="J114:J129" si="41">IF($C114=0,"-",N114/$C114)</f>
        <v>0.66161206929814409</v>
      </c>
      <c r="K114" s="2">
        <f t="shared" ref="K114:K129" si="42">IF($C114=0,"-",O114/$C114)</f>
        <v>0.31832388007871282</v>
      </c>
      <c r="L114" s="2">
        <f t="shared" ref="L114:L129" si="43">IF($C114=0,"-",P114/$C114)</f>
        <v>0</v>
      </c>
      <c r="M114" s="2">
        <f t="shared" ref="M114:M129" si="44">IF(C114=0,"-",(1-J114-K114-L114))</f>
        <v>2.0064050623143093E-2</v>
      </c>
      <c r="N114" s="63">
        <v>17147</v>
      </c>
      <c r="O114" s="63">
        <v>8250</v>
      </c>
      <c r="P114" s="63"/>
      <c r="Q114" s="63">
        <v>354</v>
      </c>
      <c r="R114" s="63">
        <v>88</v>
      </c>
      <c r="S114" s="63">
        <v>9</v>
      </c>
      <c r="T114" s="63"/>
      <c r="U114" s="63"/>
      <c r="V114" s="63"/>
      <c r="W114" s="63">
        <f>BW114-SUM(X114:AQ114)-SUM(S114:V114)</f>
        <v>69</v>
      </c>
      <c r="X114" s="63">
        <v>0</v>
      </c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>
        <v>0</v>
      </c>
      <c r="AK114" s="63"/>
      <c r="AL114" s="63">
        <v>0</v>
      </c>
      <c r="AM114" s="63"/>
      <c r="AN114" s="63"/>
      <c r="AO114" s="63"/>
      <c r="AP114" s="63"/>
      <c r="AQ114" s="63">
        <v>0</v>
      </c>
      <c r="AS114" s="5">
        <f>IF(Q114&gt;0,RANK(Q114,(N114:P114,Q114:AE114)),0)</f>
        <v>3</v>
      </c>
      <c r="AT114" s="5">
        <f>IF(R114&gt;0,RANK(R114,(N114:P114,Q114:AE114)),0)</f>
        <v>4</v>
      </c>
      <c r="AU114" s="5">
        <f>IF(T114&gt;0,RANK(T114,(N114:P114,Q114:AE114)),0)</f>
        <v>0</v>
      </c>
      <c r="AV114" s="5">
        <f>IF(S114&gt;0,RANK(S114,(N114:P114,Q114:AE114)),0)</f>
        <v>6</v>
      </c>
      <c r="AW114" s="2">
        <f t="shared" ref="AW114:AW129" si="45">IF($C114=0,"-",Q114/$C114)</f>
        <v>1.365898830883204E-2</v>
      </c>
      <c r="AX114" s="2">
        <f t="shared" ref="AX114:AX129" si="46">IF($C114=0,"-",R114/$C114)</f>
        <v>3.3954547208396033E-3</v>
      </c>
      <c r="AY114" s="2">
        <f t="shared" ref="AY114:AY129" si="47">IF($C114=0,"-",T114/$C114)</f>
        <v>0</v>
      </c>
      <c r="AZ114" s="2">
        <f t="shared" ref="AZ114:AZ129" si="48">IF($C114=0,"-",S114/$C114)</f>
        <v>3.4726241463132307E-4</v>
      </c>
      <c r="BB114" t="s">
        <v>843</v>
      </c>
      <c r="BC114" t="s">
        <v>387</v>
      </c>
      <c r="BD114">
        <v>1</v>
      </c>
      <c r="BF114" s="111">
        <v>4</v>
      </c>
      <c r="BG114" s="113">
        <v>1</v>
      </c>
      <c r="BH114" s="117">
        <f t="shared" si="22"/>
        <v>4001</v>
      </c>
      <c r="BJ114" s="5" t="s">
        <v>3185</v>
      </c>
      <c r="BN114" s="63"/>
      <c r="BW114" s="63">
        <v>78</v>
      </c>
      <c r="BX114" s="63">
        <v>0</v>
      </c>
    </row>
    <row r="115" spans="1:76" hidden="1" outlineLevel="1">
      <c r="A115" t="s">
        <v>1171</v>
      </c>
      <c r="B115" t="s">
        <v>387</v>
      </c>
      <c r="C115" s="1">
        <f t="shared" si="38"/>
        <v>49201</v>
      </c>
      <c r="D115" s="5">
        <f>IF(N115&gt;0, RANK(N115,(N115:P115,Q115:AE115)),0)</f>
        <v>2</v>
      </c>
      <c r="E115" s="5">
        <f>IF(O115&gt;0,RANK(O115,(N115:P115,Q115:AE115)),0)</f>
        <v>1</v>
      </c>
      <c r="F115" s="5">
        <f>IF(P115&gt;0,RANK(P115,(N115:P115,Q115:AE115)),0)</f>
        <v>0</v>
      </c>
      <c r="G115" s="131">
        <f t="shared" si="39"/>
        <v>10951</v>
      </c>
      <c r="H115" s="136">
        <f t="shared" si="40"/>
        <v>0.22257677689477856</v>
      </c>
      <c r="I115" s="2"/>
      <c r="J115" s="2">
        <f t="shared" si="41"/>
        <v>0.37694355805776303</v>
      </c>
      <c r="K115" s="2">
        <f t="shared" si="42"/>
        <v>0.59952033495254164</v>
      </c>
      <c r="L115" s="2">
        <f t="shared" si="43"/>
        <v>0</v>
      </c>
      <c r="M115" s="2">
        <f t="shared" si="44"/>
        <v>2.3536106989695327E-2</v>
      </c>
      <c r="N115" s="63">
        <v>18546</v>
      </c>
      <c r="O115" s="63">
        <v>29497</v>
      </c>
      <c r="P115" s="63"/>
      <c r="Q115" s="63">
        <v>728</v>
      </c>
      <c r="R115" s="63">
        <v>215</v>
      </c>
      <c r="S115" s="63">
        <v>12</v>
      </c>
      <c r="T115" s="63"/>
      <c r="U115" s="63"/>
      <c r="V115" s="63"/>
      <c r="W115" s="63">
        <f t="shared" ref="W115:W128" si="49">BW115-SUM(X115:AQ115)-SUM(S115:V115)</f>
        <v>199</v>
      </c>
      <c r="X115" s="63">
        <v>1</v>
      </c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>
        <v>2</v>
      </c>
      <c r="AK115" s="63"/>
      <c r="AL115" s="63">
        <v>1</v>
      </c>
      <c r="AM115" s="63"/>
      <c r="AN115" s="63"/>
      <c r="AO115" s="63"/>
      <c r="AP115" s="63"/>
      <c r="AQ115" s="63">
        <v>0</v>
      </c>
      <c r="AS115" s="5">
        <f>IF(Q115&gt;0,RANK(Q115,(N115:P115,Q115:AE115)),0)</f>
        <v>3</v>
      </c>
      <c r="AT115" s="5">
        <f>IF(R115&gt;0,RANK(R115,(N115:P115,Q115:AE115)),0)</f>
        <v>4</v>
      </c>
      <c r="AU115" s="5">
        <f>IF(T115&gt;0,RANK(T115,(N115:P115,Q115:AE115)),0)</f>
        <v>0</v>
      </c>
      <c r="AV115" s="5">
        <f>IF(S115&gt;0,RANK(S115,(N115:P115,Q115:AE115)),0)</f>
        <v>6</v>
      </c>
      <c r="AW115" s="2">
        <f t="shared" si="45"/>
        <v>1.4796447226682384E-2</v>
      </c>
      <c r="AX115" s="2">
        <f t="shared" si="46"/>
        <v>4.3698298815064733E-3</v>
      </c>
      <c r="AY115" s="2">
        <f t="shared" si="47"/>
        <v>0</v>
      </c>
      <c r="AZ115" s="2">
        <f t="shared" si="48"/>
        <v>2.4389748175850085E-4</v>
      </c>
      <c r="BB115" t="s">
        <v>1171</v>
      </c>
      <c r="BC115" t="s">
        <v>387</v>
      </c>
      <c r="BD115">
        <v>2</v>
      </c>
      <c r="BF115" s="111">
        <v>4</v>
      </c>
      <c r="BG115" s="113">
        <v>3</v>
      </c>
      <c r="BH115" s="117">
        <f t="shared" si="22"/>
        <v>4003</v>
      </c>
      <c r="BJ115" s="5" t="s">
        <v>3185</v>
      </c>
      <c r="BN115" s="63"/>
      <c r="BW115" s="63">
        <v>215</v>
      </c>
      <c r="BX115" s="63">
        <v>1</v>
      </c>
    </row>
    <row r="116" spans="1:76" hidden="1" outlineLevel="1">
      <c r="A116" s="8" t="s">
        <v>1791</v>
      </c>
      <c r="B116" s="8" t="s">
        <v>387</v>
      </c>
      <c r="C116" s="1">
        <f t="shared" si="38"/>
        <v>51962</v>
      </c>
      <c r="D116" s="5">
        <f>IF(N116&gt;0, RANK(N116,(N116:P116,Q116:AE116)),0)</f>
        <v>1</v>
      </c>
      <c r="E116" s="5">
        <f>IF(O116&gt;0,RANK(O116,(N116:P116,Q116:AE116)),0)</f>
        <v>2</v>
      </c>
      <c r="F116" s="5">
        <f>IF(P116&gt;0,RANK(P116,(N116:P116,Q116:AE116)),0)</f>
        <v>0</v>
      </c>
      <c r="G116" s="131">
        <f t="shared" si="39"/>
        <v>8037</v>
      </c>
      <c r="H116" s="136">
        <f t="shared" si="40"/>
        <v>0.15467072091143527</v>
      </c>
      <c r="I116" s="2"/>
      <c r="J116" s="2">
        <f t="shared" si="41"/>
        <v>0.5630460721296332</v>
      </c>
      <c r="K116" s="2">
        <f t="shared" si="42"/>
        <v>0.4083753512181979</v>
      </c>
      <c r="L116" s="2">
        <f t="shared" si="43"/>
        <v>0</v>
      </c>
      <c r="M116" s="2">
        <f t="shared" si="44"/>
        <v>2.8578576652168897E-2</v>
      </c>
      <c r="N116" s="63">
        <v>29257</v>
      </c>
      <c r="O116" s="63">
        <v>21220</v>
      </c>
      <c r="P116" s="63"/>
      <c r="Q116" s="63">
        <v>941</v>
      </c>
      <c r="R116" s="63">
        <v>301</v>
      </c>
      <c r="S116" s="63">
        <v>6</v>
      </c>
      <c r="T116" s="63"/>
      <c r="U116" s="63"/>
      <c r="V116" s="63"/>
      <c r="W116" s="63">
        <f t="shared" si="49"/>
        <v>231</v>
      </c>
      <c r="X116" s="63">
        <v>6</v>
      </c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>
        <v>0</v>
      </c>
      <c r="AK116" s="63"/>
      <c r="AL116" s="63">
        <v>0</v>
      </c>
      <c r="AM116" s="63"/>
      <c r="AN116" s="63"/>
      <c r="AO116" s="63"/>
      <c r="AP116" s="63"/>
      <c r="AQ116" s="63">
        <v>0</v>
      </c>
      <c r="AR116" s="63"/>
      <c r="AS116" s="5">
        <f>IF(Q116&gt;0,RANK(Q116,(N116:P116,Q116:AE116)),0)</f>
        <v>3</v>
      </c>
      <c r="AT116" s="5">
        <f>IF(R116&gt;0,RANK(R116,(N116:P116,Q116:AE116)),0)</f>
        <v>4</v>
      </c>
      <c r="AU116" s="5">
        <f>IF(T116&gt;0,RANK(T116,(N116:P116,Q116:AE116)),0)</f>
        <v>0</v>
      </c>
      <c r="AV116" s="5">
        <f>IF(S116&gt;0,RANK(S116,(N116:P116,Q116:AE116)),0)</f>
        <v>6</v>
      </c>
      <c r="AW116" s="2">
        <f t="shared" si="45"/>
        <v>1.8109387629421499E-2</v>
      </c>
      <c r="AX116" s="2">
        <f t="shared" si="46"/>
        <v>5.7926946614833916E-3</v>
      </c>
      <c r="AY116" s="2">
        <f t="shared" si="47"/>
        <v>0</v>
      </c>
      <c r="AZ116" s="2">
        <f t="shared" si="48"/>
        <v>1.1546899657441977E-4</v>
      </c>
      <c r="BA116" s="68"/>
      <c r="BB116" s="8" t="s">
        <v>1791</v>
      </c>
      <c r="BC116" s="8" t="s">
        <v>387</v>
      </c>
      <c r="BD116" s="8">
        <v>1</v>
      </c>
      <c r="BE116" s="8"/>
      <c r="BF116" s="111">
        <v>4</v>
      </c>
      <c r="BG116" s="113">
        <v>5</v>
      </c>
      <c r="BH116" s="117">
        <f t="shared" si="22"/>
        <v>4005</v>
      </c>
      <c r="BI116" s="8"/>
      <c r="BJ116" s="5" t="s">
        <v>3185</v>
      </c>
      <c r="BN116" s="63"/>
      <c r="BW116" s="63">
        <v>243</v>
      </c>
      <c r="BX116" s="63">
        <v>0</v>
      </c>
    </row>
    <row r="117" spans="1:76" hidden="1" outlineLevel="1">
      <c r="A117" t="s">
        <v>1447</v>
      </c>
      <c r="B117" t="s">
        <v>387</v>
      </c>
      <c r="C117" s="1">
        <f t="shared" si="38"/>
        <v>21595</v>
      </c>
      <c r="D117" s="5">
        <f>IF(N117&gt;0, RANK(N117,(N117:P117,Q117:AE117)),0)</f>
        <v>2</v>
      </c>
      <c r="E117" s="5">
        <f>IF(O117&gt;0,RANK(O117,(N117:P117,Q117:AE117)),0)</f>
        <v>1</v>
      </c>
      <c r="F117" s="5">
        <f>IF(P117&gt;0,RANK(P117,(N117:P117,Q117:AE117)),0)</f>
        <v>0</v>
      </c>
      <c r="G117" s="131">
        <f t="shared" si="39"/>
        <v>5758</v>
      </c>
      <c r="H117" s="136">
        <f t="shared" si="40"/>
        <v>0.26663579532299142</v>
      </c>
      <c r="I117" s="2"/>
      <c r="J117" s="2">
        <f t="shared" si="41"/>
        <v>0.35642509840240799</v>
      </c>
      <c r="K117" s="2">
        <f t="shared" si="42"/>
        <v>0.62306089372539941</v>
      </c>
      <c r="L117" s="2">
        <f t="shared" si="43"/>
        <v>0</v>
      </c>
      <c r="M117" s="2">
        <f t="shared" si="44"/>
        <v>2.0514007872192597E-2</v>
      </c>
      <c r="N117" s="63">
        <v>7697</v>
      </c>
      <c r="O117" s="63">
        <v>13455</v>
      </c>
      <c r="P117" s="63"/>
      <c r="Q117" s="63">
        <v>310</v>
      </c>
      <c r="R117" s="63">
        <v>64</v>
      </c>
      <c r="S117" s="63">
        <v>1</v>
      </c>
      <c r="T117" s="63"/>
      <c r="U117" s="63"/>
      <c r="V117" s="63"/>
      <c r="W117" s="63">
        <f t="shared" si="49"/>
        <v>67</v>
      </c>
      <c r="X117" s="63">
        <v>0</v>
      </c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>
        <v>0</v>
      </c>
      <c r="AK117" s="63"/>
      <c r="AL117" s="63">
        <v>0</v>
      </c>
      <c r="AM117" s="63"/>
      <c r="AN117" s="63"/>
      <c r="AO117" s="63"/>
      <c r="AP117" s="63"/>
      <c r="AQ117" s="63">
        <v>1</v>
      </c>
      <c r="AS117" s="5">
        <f>IF(Q117&gt;0,RANK(Q117,(N117:P117,Q117:AE117)),0)</f>
        <v>3</v>
      </c>
      <c r="AT117" s="5">
        <f>IF(R117&gt;0,RANK(R117,(N117:P117,Q117:AE117)),0)</f>
        <v>5</v>
      </c>
      <c r="AU117" s="5">
        <f>IF(T117&gt;0,RANK(T117,(N117:P117,Q117:AE117)),0)</f>
        <v>0</v>
      </c>
      <c r="AV117" s="5">
        <f>IF(S117&gt;0,RANK(S117,(N117:P117,Q117:AE117)),0)</f>
        <v>6</v>
      </c>
      <c r="AW117" s="2">
        <f t="shared" si="45"/>
        <v>1.4355174808983561E-2</v>
      </c>
      <c r="AX117" s="2">
        <f t="shared" si="46"/>
        <v>2.9636489928224125E-3</v>
      </c>
      <c r="AY117" s="2">
        <f t="shared" si="47"/>
        <v>0</v>
      </c>
      <c r="AZ117" s="2">
        <f t="shared" si="48"/>
        <v>4.6307015512850196E-5</v>
      </c>
      <c r="BB117" t="s">
        <v>1447</v>
      </c>
      <c r="BC117" t="s">
        <v>387</v>
      </c>
      <c r="BF117" s="111">
        <v>4</v>
      </c>
      <c r="BG117" s="113">
        <v>7</v>
      </c>
      <c r="BH117" s="117">
        <f t="shared" si="22"/>
        <v>4007</v>
      </c>
      <c r="BJ117" s="5" t="s">
        <v>3185</v>
      </c>
      <c r="BN117" s="63"/>
      <c r="BW117" s="63">
        <v>69</v>
      </c>
      <c r="BX117" s="63">
        <v>0</v>
      </c>
    </row>
    <row r="118" spans="1:76" hidden="1" outlineLevel="1">
      <c r="A118" t="s">
        <v>945</v>
      </c>
      <c r="B118" t="s">
        <v>387</v>
      </c>
      <c r="C118" s="1">
        <f t="shared" si="38"/>
        <v>11905</v>
      </c>
      <c r="D118" s="5">
        <f>IF(N118&gt;0, RANK(N118,(N118:P118,Q118:AE118)),0)</f>
        <v>2</v>
      </c>
      <c r="E118" s="5">
        <f>IF(O118&gt;0,RANK(O118,(N118:P118,Q118:AE118)),0)</f>
        <v>1</v>
      </c>
      <c r="F118" s="5">
        <f>IF(P118&gt;0,RANK(P118,(N118:P118,Q118:AE118)),0)</f>
        <v>0</v>
      </c>
      <c r="G118" s="131">
        <f t="shared" si="39"/>
        <v>4467</v>
      </c>
      <c r="H118" s="136">
        <f t="shared" si="40"/>
        <v>0.37522049559008819</v>
      </c>
      <c r="I118" s="2"/>
      <c r="J118" s="2">
        <f t="shared" si="41"/>
        <v>0.30314993700125997</v>
      </c>
      <c r="K118" s="2">
        <f t="shared" si="42"/>
        <v>0.67837043259134822</v>
      </c>
      <c r="L118" s="2">
        <f t="shared" si="43"/>
        <v>0</v>
      </c>
      <c r="M118" s="2">
        <f t="shared" si="44"/>
        <v>1.8479630407391756E-2</v>
      </c>
      <c r="N118" s="63">
        <v>3609</v>
      </c>
      <c r="O118" s="63">
        <v>8076</v>
      </c>
      <c r="P118" s="63"/>
      <c r="Q118" s="63">
        <v>142</v>
      </c>
      <c r="R118" s="63">
        <v>28</v>
      </c>
      <c r="S118" s="63">
        <v>0</v>
      </c>
      <c r="T118" s="63"/>
      <c r="U118" s="63"/>
      <c r="V118" s="63"/>
      <c r="W118" s="63">
        <f t="shared" si="49"/>
        <v>50</v>
      </c>
      <c r="X118" s="63">
        <v>0</v>
      </c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>
        <v>0</v>
      </c>
      <c r="AK118" s="63"/>
      <c r="AL118" s="63">
        <v>0</v>
      </c>
      <c r="AM118" s="63"/>
      <c r="AN118" s="63"/>
      <c r="AO118" s="63"/>
      <c r="AP118" s="63"/>
      <c r="AQ118" s="63">
        <v>0</v>
      </c>
      <c r="AS118" s="5">
        <f>IF(Q118&gt;0,RANK(Q118,(N118:P118,Q118:AE118)),0)</f>
        <v>3</v>
      </c>
      <c r="AT118" s="5">
        <f>IF(R118&gt;0,RANK(R118,(N118:P118,Q118:AE118)),0)</f>
        <v>5</v>
      </c>
      <c r="AU118" s="5">
        <f>IF(T118&gt;0,RANK(T118,(N118:P118,Q118:AE118)),0)</f>
        <v>0</v>
      </c>
      <c r="AV118" s="5">
        <f>IF(S118&gt;0,RANK(S118,(N118:P118,Q118:AE118)),0)</f>
        <v>0</v>
      </c>
      <c r="AW118" s="2">
        <f t="shared" si="45"/>
        <v>1.1927761444771104E-2</v>
      </c>
      <c r="AX118" s="2">
        <f t="shared" si="46"/>
        <v>2.351952960940781E-3</v>
      </c>
      <c r="AY118" s="2">
        <f t="shared" si="47"/>
        <v>0</v>
      </c>
      <c r="AZ118" s="2">
        <f t="shared" si="48"/>
        <v>0</v>
      </c>
      <c r="BB118" t="s">
        <v>945</v>
      </c>
      <c r="BC118" t="s">
        <v>387</v>
      </c>
      <c r="BD118">
        <v>1</v>
      </c>
      <c r="BF118" s="111">
        <v>4</v>
      </c>
      <c r="BG118" s="113">
        <v>9</v>
      </c>
      <c r="BH118" s="117">
        <f t="shared" si="22"/>
        <v>4009</v>
      </c>
      <c r="BJ118" s="5" t="s">
        <v>3185</v>
      </c>
      <c r="BN118" s="63"/>
      <c r="BW118" s="63">
        <v>50</v>
      </c>
      <c r="BX118" s="63">
        <v>0</v>
      </c>
    </row>
    <row r="119" spans="1:76" hidden="1" outlineLevel="1">
      <c r="A119" t="s">
        <v>3105</v>
      </c>
      <c r="B119" t="s">
        <v>387</v>
      </c>
      <c r="C119" s="1">
        <f t="shared" si="38"/>
        <v>2986</v>
      </c>
      <c r="D119" s="5">
        <f>IF(N119&gt;0, RANK(N119,(N119:P119,Q119:AE119)),0)</f>
        <v>2</v>
      </c>
      <c r="E119" s="5">
        <f>IF(O119&gt;0,RANK(O119,(N119:P119,Q119:AE119)),0)</f>
        <v>1</v>
      </c>
      <c r="F119" s="5">
        <f>IF(P119&gt;0,RANK(P119,(N119:P119,Q119:AE119)),0)</f>
        <v>0</v>
      </c>
      <c r="G119" s="131">
        <f t="shared" si="39"/>
        <v>282</v>
      </c>
      <c r="H119" s="136">
        <f t="shared" si="40"/>
        <v>9.4440723375753516E-2</v>
      </c>
      <c r="I119" s="2"/>
      <c r="J119" s="2">
        <f t="shared" si="41"/>
        <v>0.43871399866041527</v>
      </c>
      <c r="K119" s="2">
        <f t="shared" si="42"/>
        <v>0.53315472203616876</v>
      </c>
      <c r="L119" s="2">
        <f t="shared" si="43"/>
        <v>0</v>
      </c>
      <c r="M119" s="2">
        <f t="shared" si="44"/>
        <v>2.8131279303415968E-2</v>
      </c>
      <c r="N119" s="63">
        <v>1310</v>
      </c>
      <c r="O119" s="63">
        <v>1592</v>
      </c>
      <c r="P119" s="63"/>
      <c r="Q119" s="63">
        <v>61</v>
      </c>
      <c r="R119" s="63">
        <v>11</v>
      </c>
      <c r="S119" s="63">
        <v>0</v>
      </c>
      <c r="T119" s="63"/>
      <c r="U119" s="63"/>
      <c r="V119" s="63"/>
      <c r="W119" s="63">
        <f t="shared" si="49"/>
        <v>12</v>
      </c>
      <c r="X119" s="63">
        <v>0</v>
      </c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>
        <v>0</v>
      </c>
      <c r="AK119" s="63"/>
      <c r="AL119" s="63">
        <v>0</v>
      </c>
      <c r="AM119" s="63"/>
      <c r="AN119" s="63"/>
      <c r="AO119" s="63"/>
      <c r="AP119" s="63"/>
      <c r="AQ119" s="63">
        <v>0</v>
      </c>
      <c r="AS119" s="5">
        <f>IF(Q119&gt;0,RANK(Q119,(N119:P119,Q119:AE119)),0)</f>
        <v>3</v>
      </c>
      <c r="AT119" s="5">
        <f>IF(R119&gt;0,RANK(R119,(N119:P119,Q119:AE119)),0)</f>
        <v>5</v>
      </c>
      <c r="AU119" s="5">
        <f>IF(T119&gt;0,RANK(T119,(N119:P119,Q119:AE119)),0)</f>
        <v>0</v>
      </c>
      <c r="AV119" s="5">
        <f>IF(S119&gt;0,RANK(S119,(N119:P119,Q119:AE119)),0)</f>
        <v>0</v>
      </c>
      <c r="AW119" s="2">
        <f t="shared" si="45"/>
        <v>2.0428667113194909E-2</v>
      </c>
      <c r="AX119" s="2">
        <f t="shared" si="46"/>
        <v>3.683858004018754E-3</v>
      </c>
      <c r="AY119" s="2">
        <f t="shared" si="47"/>
        <v>0</v>
      </c>
      <c r="AZ119" s="2">
        <f t="shared" si="48"/>
        <v>0</v>
      </c>
      <c r="BB119" t="s">
        <v>3105</v>
      </c>
      <c r="BC119" t="s">
        <v>387</v>
      </c>
      <c r="BD119">
        <v>1</v>
      </c>
      <c r="BF119" s="111">
        <v>4</v>
      </c>
      <c r="BG119" s="113">
        <v>11</v>
      </c>
      <c r="BH119" s="117">
        <f t="shared" si="22"/>
        <v>4011</v>
      </c>
      <c r="BJ119" s="5" t="s">
        <v>3185</v>
      </c>
      <c r="BN119" s="63"/>
      <c r="BW119" s="63">
        <v>12</v>
      </c>
      <c r="BX119" s="63">
        <v>0</v>
      </c>
    </row>
    <row r="120" spans="1:76" hidden="1" outlineLevel="1">
      <c r="A120" t="s">
        <v>513</v>
      </c>
      <c r="B120" t="s">
        <v>387</v>
      </c>
      <c r="C120" s="1">
        <f t="shared" si="38"/>
        <v>5735</v>
      </c>
      <c r="D120" s="5">
        <f>IF(N120&gt;0, RANK(N120,(N120:P120,Q120:AE120)),0)</f>
        <v>2</v>
      </c>
      <c r="E120" s="5">
        <f>IF(O120&gt;0,RANK(O120,(N120:P120,Q120:AE120)),0)</f>
        <v>1</v>
      </c>
      <c r="F120" s="5">
        <f>IF(P120&gt;0,RANK(P120,(N120:P120,Q120:AE120)),0)</f>
        <v>0</v>
      </c>
      <c r="G120" s="131">
        <f t="shared" si="39"/>
        <v>1834</v>
      </c>
      <c r="H120" s="136">
        <f t="shared" si="40"/>
        <v>0.31979075850043592</v>
      </c>
      <c r="I120" s="2"/>
      <c r="J120" s="2">
        <f t="shared" si="41"/>
        <v>0.32781168265039234</v>
      </c>
      <c r="K120" s="2">
        <f t="shared" si="42"/>
        <v>0.64760244115082821</v>
      </c>
      <c r="L120" s="2">
        <f t="shared" si="43"/>
        <v>0</v>
      </c>
      <c r="M120" s="2">
        <f t="shared" si="44"/>
        <v>2.4585876198779499E-2</v>
      </c>
      <c r="N120" s="63">
        <v>1880</v>
      </c>
      <c r="O120" s="63">
        <v>3714</v>
      </c>
      <c r="P120" s="63"/>
      <c r="Q120" s="63">
        <v>99</v>
      </c>
      <c r="R120" s="63">
        <v>24</v>
      </c>
      <c r="S120" s="63">
        <v>0</v>
      </c>
      <c r="T120" s="63"/>
      <c r="U120" s="63"/>
      <c r="V120" s="63"/>
      <c r="W120" s="63">
        <f t="shared" si="49"/>
        <v>18</v>
      </c>
      <c r="X120" s="63">
        <v>0</v>
      </c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>
        <v>0</v>
      </c>
      <c r="AK120" s="63"/>
      <c r="AL120" s="63">
        <v>0</v>
      </c>
      <c r="AM120" s="63"/>
      <c r="AN120" s="63"/>
      <c r="AO120" s="63"/>
      <c r="AP120" s="63"/>
      <c r="AQ120" s="63">
        <v>0</v>
      </c>
      <c r="AS120" s="5">
        <f>IF(Q120&gt;0,RANK(Q120,(N120:P120,Q120:AE120)),0)</f>
        <v>3</v>
      </c>
      <c r="AT120" s="5">
        <f>IF(R120&gt;0,RANK(R120,(N120:P120,Q120:AE120)),0)</f>
        <v>4</v>
      </c>
      <c r="AU120" s="5">
        <f>IF(T120&gt;0,RANK(T120,(N120:P120,Q120:AE120)),0)</f>
        <v>0</v>
      </c>
      <c r="AV120" s="5">
        <f>IF(S120&gt;0,RANK(S120,(N120:P120,Q120:AE120)),0)</f>
        <v>0</v>
      </c>
      <c r="AW120" s="2">
        <f t="shared" si="45"/>
        <v>1.7262423714036617E-2</v>
      </c>
      <c r="AX120" s="2">
        <f t="shared" si="46"/>
        <v>4.1848299912816038E-3</v>
      </c>
      <c r="AY120" s="2">
        <f t="shared" si="47"/>
        <v>0</v>
      </c>
      <c r="AZ120" s="2">
        <f t="shared" si="48"/>
        <v>0</v>
      </c>
      <c r="BB120" t="s">
        <v>513</v>
      </c>
      <c r="BC120" t="s">
        <v>387</v>
      </c>
      <c r="BD120">
        <v>4</v>
      </c>
      <c r="BF120" s="111">
        <v>4</v>
      </c>
      <c r="BG120" s="113">
        <v>12</v>
      </c>
      <c r="BH120" s="117">
        <f t="shared" si="22"/>
        <v>4012</v>
      </c>
      <c r="BJ120" s="5" t="s">
        <v>3185</v>
      </c>
      <c r="BN120" s="63"/>
      <c r="BW120" s="63">
        <v>18</v>
      </c>
      <c r="BX120" s="63">
        <v>0</v>
      </c>
    </row>
    <row r="121" spans="1:76" hidden="1" outlineLevel="1">
      <c r="A121" t="s">
        <v>284</v>
      </c>
      <c r="B121" t="s">
        <v>387</v>
      </c>
      <c r="C121" s="1">
        <f t="shared" si="38"/>
        <v>1380959</v>
      </c>
      <c r="D121" s="5">
        <f>IF(N121&gt;0, RANK(N121,(N121:P121,Q121:AE121)),0)</f>
        <v>2</v>
      </c>
      <c r="E121" s="5">
        <f>IF(O121&gt;0,RANK(O121,(N121:P121,Q121:AE121)),0)</f>
        <v>1</v>
      </c>
      <c r="F121" s="5">
        <f>IF(P121&gt;0,RANK(P121,(N121:P121,Q121:AE121)),0)</f>
        <v>0</v>
      </c>
      <c r="G121" s="131">
        <f t="shared" si="39"/>
        <v>147597</v>
      </c>
      <c r="H121" s="136">
        <f t="shared" si="40"/>
        <v>0.1068800739196457</v>
      </c>
      <c r="I121" s="2"/>
      <c r="J121" s="2">
        <f t="shared" si="41"/>
        <v>0.43613749575476174</v>
      </c>
      <c r="K121" s="2">
        <f t="shared" si="42"/>
        <v>0.5430175696744074</v>
      </c>
      <c r="L121" s="2">
        <f t="shared" si="43"/>
        <v>0</v>
      </c>
      <c r="M121" s="2">
        <f t="shared" si="44"/>
        <v>2.084493457083092E-2</v>
      </c>
      <c r="N121" s="63">
        <v>602288</v>
      </c>
      <c r="O121" s="63">
        <v>749885</v>
      </c>
      <c r="P121" s="63"/>
      <c r="Q121" s="63">
        <v>20071</v>
      </c>
      <c r="R121" s="63">
        <v>4091</v>
      </c>
      <c r="S121" s="63">
        <v>154</v>
      </c>
      <c r="T121" s="63"/>
      <c r="U121" s="63"/>
      <c r="V121" s="63"/>
      <c r="W121" s="63">
        <f t="shared" si="49"/>
        <v>4403</v>
      </c>
      <c r="X121" s="63">
        <v>54</v>
      </c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>
        <v>8</v>
      </c>
      <c r="AK121" s="63"/>
      <c r="AL121" s="63">
        <v>0</v>
      </c>
      <c r="AM121" s="63"/>
      <c r="AN121" s="63"/>
      <c r="AO121" s="63"/>
      <c r="AP121" s="63"/>
      <c r="AQ121" s="63">
        <v>5</v>
      </c>
      <c r="AS121" s="5">
        <f>IF(Q121&gt;0,RANK(Q121,(N121:P121,Q121:AE121)),0)</f>
        <v>3</v>
      </c>
      <c r="AT121" s="5">
        <f>IF(R121&gt;0,RANK(R121,(N121:P121,Q121:AE121)),0)</f>
        <v>5</v>
      </c>
      <c r="AU121" s="5">
        <f>IF(T121&gt;0,RANK(T121,(N121:P121,Q121:AE121)),0)</f>
        <v>0</v>
      </c>
      <c r="AV121" s="5">
        <f>IF(S121&gt;0,RANK(S121,(N121:P121,Q121:AE121)),0)</f>
        <v>6</v>
      </c>
      <c r="AW121" s="2">
        <f t="shared" si="45"/>
        <v>1.4534102750335093E-2</v>
      </c>
      <c r="AX121" s="2">
        <f t="shared" si="46"/>
        <v>2.962434076609081E-3</v>
      </c>
      <c r="AY121" s="2">
        <f t="shared" si="47"/>
        <v>0</v>
      </c>
      <c r="AZ121" s="2">
        <f t="shared" si="48"/>
        <v>1.1151670686819811E-4</v>
      </c>
      <c r="BB121" t="s">
        <v>284</v>
      </c>
      <c r="BC121" t="s">
        <v>387</v>
      </c>
      <c r="BF121" s="111">
        <v>4</v>
      </c>
      <c r="BG121" s="113">
        <v>13</v>
      </c>
      <c r="BH121" s="117">
        <f t="shared" si="22"/>
        <v>4013</v>
      </c>
      <c r="BJ121" s="5" t="s">
        <v>3185</v>
      </c>
      <c r="BN121" s="63"/>
      <c r="BO121" s="63"/>
      <c r="BP121" s="63"/>
      <c r="BQ121" s="63"/>
      <c r="BW121" s="63">
        <v>4624</v>
      </c>
      <c r="BX121" s="63">
        <v>2</v>
      </c>
    </row>
    <row r="122" spans="1:76" hidden="1" outlineLevel="1">
      <c r="A122" t="s">
        <v>2176</v>
      </c>
      <c r="B122" t="s">
        <v>387</v>
      </c>
      <c r="C122" s="1">
        <f t="shared" si="38"/>
        <v>70328</v>
      </c>
      <c r="D122" s="5">
        <f>IF(N122&gt;0, RANK(N122,(N122:P122,Q122:AE122)),0)</f>
        <v>2</v>
      </c>
      <c r="E122" s="5">
        <f>IF(O122&gt;0,RANK(O122,(N122:P122,Q122:AE122)),0)</f>
        <v>1</v>
      </c>
      <c r="F122" s="5">
        <f>IF(P122&gt;0,RANK(P122,(N122:P122,Q122:AE122)),0)</f>
        <v>0</v>
      </c>
      <c r="G122" s="131">
        <f t="shared" si="39"/>
        <v>29635</v>
      </c>
      <c r="H122" s="136">
        <f t="shared" si="40"/>
        <v>0.42138266408827207</v>
      </c>
      <c r="I122" s="2"/>
      <c r="J122" s="2">
        <f t="shared" si="41"/>
        <v>0.2777414401092026</v>
      </c>
      <c r="K122" s="2">
        <f t="shared" si="42"/>
        <v>0.69912410419747473</v>
      </c>
      <c r="L122" s="2">
        <f t="shared" si="43"/>
        <v>0</v>
      </c>
      <c r="M122" s="2">
        <f t="shared" si="44"/>
        <v>2.313445569332262E-2</v>
      </c>
      <c r="N122" s="63">
        <v>19533</v>
      </c>
      <c r="O122" s="63">
        <v>49168</v>
      </c>
      <c r="P122" s="63"/>
      <c r="Q122" s="63">
        <v>1070</v>
      </c>
      <c r="R122" s="63">
        <v>224</v>
      </c>
      <c r="S122" s="63">
        <v>4</v>
      </c>
      <c r="T122" s="63"/>
      <c r="U122" s="63"/>
      <c r="V122" s="63"/>
      <c r="W122" s="63">
        <f t="shared" si="49"/>
        <v>318</v>
      </c>
      <c r="X122" s="63">
        <v>2</v>
      </c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>
        <v>2</v>
      </c>
      <c r="AK122" s="63"/>
      <c r="AL122" s="63">
        <v>1</v>
      </c>
      <c r="AM122" s="63"/>
      <c r="AN122" s="63"/>
      <c r="AO122" s="63"/>
      <c r="AP122" s="63"/>
      <c r="AQ122" s="63">
        <v>6</v>
      </c>
      <c r="AS122" s="5">
        <f>IF(Q122&gt;0,RANK(Q122,(N122:P122,Q122:AE122)),0)</f>
        <v>3</v>
      </c>
      <c r="AT122" s="5">
        <f>IF(R122&gt;0,RANK(R122,(N122:P122,Q122:AE122)),0)</f>
        <v>5</v>
      </c>
      <c r="AU122" s="5">
        <f>IF(T122&gt;0,RANK(T122,(N122:P122,Q122:AE122)),0)</f>
        <v>0</v>
      </c>
      <c r="AV122" s="5">
        <f>IF(S122&gt;0,RANK(S122,(N122:P122,Q122:AE122)),0)</f>
        <v>6</v>
      </c>
      <c r="AW122" s="2">
        <f t="shared" si="45"/>
        <v>1.5214423842566261E-2</v>
      </c>
      <c r="AX122" s="2">
        <f t="shared" si="46"/>
        <v>3.1850756455465818E-3</v>
      </c>
      <c r="AY122" s="2">
        <f t="shared" si="47"/>
        <v>0</v>
      </c>
      <c r="AZ122" s="2">
        <f t="shared" si="48"/>
        <v>5.6876350813331817E-5</v>
      </c>
      <c r="BB122" t="s">
        <v>2176</v>
      </c>
      <c r="BC122" t="s">
        <v>387</v>
      </c>
      <c r="BF122" s="111">
        <v>4</v>
      </c>
      <c r="BG122" s="113">
        <v>15</v>
      </c>
      <c r="BH122" s="117">
        <f t="shared" si="22"/>
        <v>4015</v>
      </c>
      <c r="BJ122" s="5" t="s">
        <v>3185</v>
      </c>
      <c r="BN122" s="63"/>
      <c r="BO122" s="63"/>
      <c r="BW122" s="63">
        <v>333</v>
      </c>
      <c r="BX122" s="63">
        <v>0</v>
      </c>
    </row>
    <row r="123" spans="1:76" hidden="1" outlineLevel="1">
      <c r="A123" t="s">
        <v>2886</v>
      </c>
      <c r="B123" t="s">
        <v>387</v>
      </c>
      <c r="C123" s="1">
        <f t="shared" si="38"/>
        <v>37465</v>
      </c>
      <c r="D123" s="5">
        <f>IF(N123&gt;0, RANK(N123,(N123:P123,Q123:AE123)),0)</f>
        <v>2</v>
      </c>
      <c r="E123" s="5">
        <f>IF(O123&gt;0,RANK(O123,(N123:P123,Q123:AE123)),0)</f>
        <v>1</v>
      </c>
      <c r="F123" s="5">
        <f>IF(P123&gt;0,RANK(P123,(N123:P123,Q123:AE123)),0)</f>
        <v>0</v>
      </c>
      <c r="G123" s="131">
        <f t="shared" si="39"/>
        <v>2939</v>
      </c>
      <c r="H123" s="136">
        <f t="shared" si="40"/>
        <v>7.8446550113439206E-2</v>
      </c>
      <c r="I123" s="2"/>
      <c r="J123" s="2">
        <f t="shared" si="41"/>
        <v>0.45228880288269052</v>
      </c>
      <c r="K123" s="2">
        <f t="shared" si="42"/>
        <v>0.53073535299612973</v>
      </c>
      <c r="L123" s="2">
        <f t="shared" si="43"/>
        <v>0</v>
      </c>
      <c r="M123" s="2">
        <f t="shared" si="44"/>
        <v>1.6975844121179695E-2</v>
      </c>
      <c r="N123" s="63">
        <v>16945</v>
      </c>
      <c r="O123" s="63">
        <v>19884</v>
      </c>
      <c r="P123" s="63"/>
      <c r="Q123" s="63">
        <v>399</v>
      </c>
      <c r="R123" s="63">
        <v>99</v>
      </c>
      <c r="S123" s="63">
        <v>6</v>
      </c>
      <c r="T123" s="63"/>
      <c r="U123" s="63"/>
      <c r="V123" s="63"/>
      <c r="W123" s="63">
        <f t="shared" si="49"/>
        <v>130</v>
      </c>
      <c r="X123" s="63">
        <v>2</v>
      </c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>
        <v>0</v>
      </c>
      <c r="AK123" s="63"/>
      <c r="AL123" s="63">
        <v>0</v>
      </c>
      <c r="AM123" s="63"/>
      <c r="AN123" s="63"/>
      <c r="AO123" s="63"/>
      <c r="AP123" s="63"/>
      <c r="AQ123" s="63">
        <v>0</v>
      </c>
      <c r="AS123" s="5">
        <f>IF(Q123&gt;0,RANK(Q123,(N123:P123,Q123:AE123)),0)</f>
        <v>3</v>
      </c>
      <c r="AT123" s="5">
        <f>IF(R123&gt;0,RANK(R123,(N123:P123,Q123:AE123)),0)</f>
        <v>5</v>
      </c>
      <c r="AU123" s="5">
        <f>IF(T123&gt;0,RANK(T123,(N123:P123,Q123:AE123)),0)</f>
        <v>0</v>
      </c>
      <c r="AV123" s="5">
        <f>IF(S123&gt;0,RANK(S123,(N123:P123,Q123:AE123)),0)</f>
        <v>6</v>
      </c>
      <c r="AW123" s="2">
        <f t="shared" si="45"/>
        <v>1.0649939943947685E-2</v>
      </c>
      <c r="AX123" s="2">
        <f t="shared" si="46"/>
        <v>2.6424663018817561E-3</v>
      </c>
      <c r="AY123" s="2">
        <f t="shared" si="47"/>
        <v>0</v>
      </c>
      <c r="AZ123" s="2">
        <f t="shared" si="48"/>
        <v>1.6014947284131856E-4</v>
      </c>
      <c r="BB123" t="s">
        <v>2886</v>
      </c>
      <c r="BC123" t="s">
        <v>387</v>
      </c>
      <c r="BD123">
        <v>1</v>
      </c>
      <c r="BF123" s="111">
        <v>4</v>
      </c>
      <c r="BG123" s="113">
        <v>17</v>
      </c>
      <c r="BH123" s="117">
        <f t="shared" si="22"/>
        <v>4017</v>
      </c>
      <c r="BJ123" s="5" t="s">
        <v>3185</v>
      </c>
      <c r="BN123" s="63"/>
      <c r="BW123" s="63">
        <v>138</v>
      </c>
      <c r="BX123" s="63">
        <v>0</v>
      </c>
    </row>
    <row r="124" spans="1:76" hidden="1" outlineLevel="1">
      <c r="A124" t="s">
        <v>1868</v>
      </c>
      <c r="B124" t="s">
        <v>387</v>
      </c>
      <c r="C124" s="1">
        <f t="shared" si="38"/>
        <v>383173</v>
      </c>
      <c r="D124" s="5">
        <f>IF(N124&gt;0, RANK(N124,(N124:P124,Q124:AE124)),0)</f>
        <v>1</v>
      </c>
      <c r="E124" s="5">
        <f>IF(O124&gt;0,RANK(O124,(N124:P124,Q124:AE124)),0)</f>
        <v>2</v>
      </c>
      <c r="F124" s="5">
        <f>IF(P124&gt;0,RANK(P124,(N124:P124,Q124:AE124)),0)</f>
        <v>0</v>
      </c>
      <c r="G124" s="131">
        <f t="shared" si="39"/>
        <v>26472</v>
      </c>
      <c r="H124" s="136">
        <f t="shared" si="40"/>
        <v>6.9086287394988691E-2</v>
      </c>
      <c r="I124" s="2"/>
      <c r="J124" s="2">
        <f t="shared" si="41"/>
        <v>0.52522228862680831</v>
      </c>
      <c r="K124" s="2">
        <f t="shared" si="42"/>
        <v>0.45613600123181958</v>
      </c>
      <c r="L124" s="2">
        <f t="shared" si="43"/>
        <v>0</v>
      </c>
      <c r="M124" s="2">
        <f t="shared" si="44"/>
        <v>1.8641710141372114E-2</v>
      </c>
      <c r="N124" s="63">
        <v>201251</v>
      </c>
      <c r="O124" s="63">
        <v>174779</v>
      </c>
      <c r="P124" s="63"/>
      <c r="Q124" s="63">
        <v>4366</v>
      </c>
      <c r="R124" s="63">
        <v>1758</v>
      </c>
      <c r="S124" s="63">
        <v>46</v>
      </c>
      <c r="T124" s="63"/>
      <c r="U124" s="63"/>
      <c r="V124" s="63"/>
      <c r="W124" s="63">
        <f t="shared" si="49"/>
        <v>925</v>
      </c>
      <c r="X124" s="63">
        <v>41</v>
      </c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>
        <v>3</v>
      </c>
      <c r="AK124" s="63"/>
      <c r="AL124" s="63">
        <v>4</v>
      </c>
      <c r="AM124" s="63"/>
      <c r="AN124" s="63"/>
      <c r="AO124" s="63"/>
      <c r="AP124" s="63"/>
      <c r="AQ124" s="63">
        <v>0</v>
      </c>
      <c r="AS124" s="5">
        <f>IF(Q124&gt;0,RANK(Q124,(N124:P124,Q124:AE124)),0)</f>
        <v>3</v>
      </c>
      <c r="AT124" s="5">
        <f>IF(R124&gt;0,RANK(R124,(N124:P124,Q124:AE124)),0)</f>
        <v>4</v>
      </c>
      <c r="AU124" s="5">
        <f>IF(T124&gt;0,RANK(T124,(N124:P124,Q124:AE124)),0)</f>
        <v>0</v>
      </c>
      <c r="AV124" s="5">
        <f>IF(S124&gt;0,RANK(S124,(N124:P124,Q124:AE124)),0)</f>
        <v>6</v>
      </c>
      <c r="AW124" s="2">
        <f t="shared" si="45"/>
        <v>1.1394331020191923E-2</v>
      </c>
      <c r="AX124" s="2">
        <f t="shared" si="46"/>
        <v>4.5880059398757216E-3</v>
      </c>
      <c r="AY124" s="2">
        <f t="shared" si="47"/>
        <v>0</v>
      </c>
      <c r="AZ124" s="2">
        <f t="shared" si="48"/>
        <v>1.2005021230619067E-4</v>
      </c>
      <c r="BB124" t="s">
        <v>1868</v>
      </c>
      <c r="BC124" t="s">
        <v>387</v>
      </c>
      <c r="BF124" s="111">
        <v>4</v>
      </c>
      <c r="BG124" s="113">
        <v>19</v>
      </c>
      <c r="BH124" s="117">
        <f t="shared" si="22"/>
        <v>4019</v>
      </c>
      <c r="BJ124" s="5" t="s">
        <v>3185</v>
      </c>
      <c r="BN124" s="63"/>
      <c r="BW124" s="63">
        <v>1019</v>
      </c>
      <c r="BX124" s="63">
        <v>2</v>
      </c>
    </row>
    <row r="125" spans="1:76" hidden="1" outlineLevel="1">
      <c r="A125" t="s">
        <v>492</v>
      </c>
      <c r="B125" t="s">
        <v>387</v>
      </c>
      <c r="C125" s="1">
        <f t="shared" si="38"/>
        <v>108682</v>
      </c>
      <c r="D125" s="5">
        <f>IF(N125&gt;0, RANK(N125,(N125:P125,Q125:AE125)),0)</f>
        <v>2</v>
      </c>
      <c r="E125" s="5">
        <f>IF(O125&gt;0,RANK(O125,(N125:P125,Q125:AE125)),0)</f>
        <v>1</v>
      </c>
      <c r="F125" s="5">
        <f>IF(P125&gt;0,RANK(P125,(N125:P125,Q125:AE125)),0)</f>
        <v>0</v>
      </c>
      <c r="G125" s="131">
        <f t="shared" si="39"/>
        <v>17773</v>
      </c>
      <c r="H125" s="136">
        <f t="shared" si="40"/>
        <v>0.16353213963673838</v>
      </c>
      <c r="I125" s="2"/>
      <c r="J125" s="2">
        <f t="shared" si="41"/>
        <v>0.40766640290020428</v>
      </c>
      <c r="K125" s="2">
        <f t="shared" si="42"/>
        <v>0.57119854253694269</v>
      </c>
      <c r="L125" s="2">
        <f t="shared" si="43"/>
        <v>0</v>
      </c>
      <c r="M125" s="2">
        <f t="shared" si="44"/>
        <v>2.1135054562853028E-2</v>
      </c>
      <c r="N125" s="63">
        <v>44306</v>
      </c>
      <c r="O125" s="63">
        <v>62079</v>
      </c>
      <c r="P125" s="63"/>
      <c r="Q125" s="63">
        <v>1568</v>
      </c>
      <c r="R125" s="63">
        <v>325</v>
      </c>
      <c r="S125" s="63">
        <v>36</v>
      </c>
      <c r="T125" s="63"/>
      <c r="U125" s="63"/>
      <c r="V125" s="63"/>
      <c r="W125" s="63">
        <f t="shared" si="49"/>
        <v>367</v>
      </c>
      <c r="X125" s="63">
        <v>1</v>
      </c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>
        <v>0</v>
      </c>
      <c r="AK125" s="63"/>
      <c r="AL125" s="63">
        <v>0</v>
      </c>
      <c r="AM125" s="63"/>
      <c r="AN125" s="63"/>
      <c r="AO125" s="63"/>
      <c r="AP125" s="63"/>
      <c r="AQ125" s="63">
        <v>0</v>
      </c>
      <c r="AS125" s="5">
        <f>IF(Q125&gt;0,RANK(Q125,(N125:P125,Q125:AE125)),0)</f>
        <v>3</v>
      </c>
      <c r="AT125" s="5">
        <f>IF(R125&gt;0,RANK(R125,(N125:P125,Q125:AE125)),0)</f>
        <v>5</v>
      </c>
      <c r="AU125" s="5">
        <f>IF(T125&gt;0,RANK(T125,(N125:P125,Q125:AE125)),0)</f>
        <v>0</v>
      </c>
      <c r="AV125" s="5">
        <f>IF(S125&gt;0,RANK(S125,(N125:P125,Q125:AE125)),0)</f>
        <v>6</v>
      </c>
      <c r="AW125" s="2">
        <f t="shared" si="45"/>
        <v>1.4427412082957619E-2</v>
      </c>
      <c r="AX125" s="2">
        <f t="shared" si="46"/>
        <v>2.9903755911742515E-3</v>
      </c>
      <c r="AY125" s="2">
        <f t="shared" si="47"/>
        <v>0</v>
      </c>
      <c r="AZ125" s="2">
        <f t="shared" si="48"/>
        <v>3.3124160394545557E-4</v>
      </c>
      <c r="BB125" t="s">
        <v>492</v>
      </c>
      <c r="BC125" t="s">
        <v>387</v>
      </c>
      <c r="BF125" s="111">
        <v>4</v>
      </c>
      <c r="BG125" s="113">
        <v>21</v>
      </c>
      <c r="BH125" s="117">
        <f t="shared" si="22"/>
        <v>4021</v>
      </c>
      <c r="BJ125" s="5" t="s">
        <v>3185</v>
      </c>
      <c r="BN125" s="63"/>
      <c r="BW125" s="63">
        <v>404</v>
      </c>
      <c r="BX125" s="63">
        <v>0</v>
      </c>
    </row>
    <row r="126" spans="1:76" hidden="1" outlineLevel="1">
      <c r="A126" t="s">
        <v>1760</v>
      </c>
      <c r="B126" t="s">
        <v>387</v>
      </c>
      <c r="C126" s="1">
        <f t="shared" si="38"/>
        <v>13911</v>
      </c>
      <c r="D126" s="5">
        <f>IF(N126&gt;0, RANK(N126,(N126:P126,Q126:AE126)),0)</f>
        <v>1</v>
      </c>
      <c r="E126" s="5">
        <f>IF(O126&gt;0,RANK(O126,(N126:P126,Q126:AE126)),0)</f>
        <v>2</v>
      </c>
      <c r="F126" s="5">
        <f>IF(P126&gt;0,RANK(P126,(N126:P126,Q126:AE126)),0)</f>
        <v>0</v>
      </c>
      <c r="G126" s="131">
        <f t="shared" si="39"/>
        <v>5251</v>
      </c>
      <c r="H126" s="136">
        <f t="shared" si="40"/>
        <v>0.37747106606282799</v>
      </c>
      <c r="I126" s="2"/>
      <c r="J126" s="2">
        <f t="shared" si="41"/>
        <v>0.68190640500323485</v>
      </c>
      <c r="K126" s="2">
        <f t="shared" si="42"/>
        <v>0.30443533894040686</v>
      </c>
      <c r="L126" s="2">
        <f t="shared" si="43"/>
        <v>0</v>
      </c>
      <c r="M126" s="2">
        <f t="shared" si="44"/>
        <v>1.3658256056358287E-2</v>
      </c>
      <c r="N126" s="63">
        <v>9486</v>
      </c>
      <c r="O126" s="63">
        <v>4235</v>
      </c>
      <c r="P126" s="63"/>
      <c r="Q126" s="63">
        <v>108</v>
      </c>
      <c r="R126" s="63">
        <v>65</v>
      </c>
      <c r="S126" s="63">
        <v>0</v>
      </c>
      <c r="T126" s="63"/>
      <c r="U126" s="63"/>
      <c r="V126" s="63"/>
      <c r="W126" s="63">
        <f t="shared" si="49"/>
        <v>17</v>
      </c>
      <c r="X126" s="63">
        <v>0</v>
      </c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>
        <v>0</v>
      </c>
      <c r="AK126" s="63"/>
      <c r="AL126" s="63">
        <v>0</v>
      </c>
      <c r="AM126" s="63"/>
      <c r="AN126" s="63"/>
      <c r="AO126" s="63"/>
      <c r="AP126" s="63"/>
      <c r="AQ126" s="63">
        <v>0</v>
      </c>
      <c r="AS126" s="5">
        <f>IF(Q126&gt;0,RANK(Q126,(N126:P126,Q126:AE126)),0)</f>
        <v>3</v>
      </c>
      <c r="AT126" s="5">
        <f>IF(R126&gt;0,RANK(R126,(N126:P126,Q126:AE126)),0)</f>
        <v>4</v>
      </c>
      <c r="AU126" s="5">
        <f>IF(T126&gt;0,RANK(T126,(N126:P126,Q126:AE126)),0)</f>
        <v>0</v>
      </c>
      <c r="AV126" s="5">
        <f>IF(S126&gt;0,RANK(S126,(N126:P126,Q126:AE126)),0)</f>
        <v>0</v>
      </c>
      <c r="AW126" s="2">
        <f t="shared" si="45"/>
        <v>7.7636402846668106E-3</v>
      </c>
      <c r="AX126" s="2">
        <f t="shared" si="46"/>
        <v>4.6725612824383578E-3</v>
      </c>
      <c r="AY126" s="2">
        <f t="shared" si="47"/>
        <v>0</v>
      </c>
      <c r="AZ126" s="2">
        <f t="shared" si="48"/>
        <v>0</v>
      </c>
      <c r="BB126" t="s">
        <v>1760</v>
      </c>
      <c r="BC126" t="s">
        <v>387</v>
      </c>
      <c r="BD126">
        <v>3</v>
      </c>
      <c r="BF126" s="111">
        <v>4</v>
      </c>
      <c r="BG126" s="113">
        <v>23</v>
      </c>
      <c r="BH126" s="117">
        <f t="shared" si="22"/>
        <v>4023</v>
      </c>
      <c r="BJ126" s="5" t="s">
        <v>3185</v>
      </c>
      <c r="BN126" s="63"/>
      <c r="BW126" s="63">
        <v>17</v>
      </c>
      <c r="BX126" s="63">
        <v>0</v>
      </c>
    </row>
    <row r="127" spans="1:76" hidden="1" outlineLevel="1">
      <c r="A127" t="s">
        <v>1991</v>
      </c>
      <c r="B127" t="s">
        <v>387</v>
      </c>
      <c r="C127" s="1">
        <f t="shared" si="38"/>
        <v>100667</v>
      </c>
      <c r="D127" s="5">
        <f>IF(N127&gt;0, RANK(N127,(N127:P127,Q127:AE127)),0)</f>
        <v>2</v>
      </c>
      <c r="E127" s="5">
        <f>IF(O127&gt;0,RANK(O127,(N127:P127,Q127:AE127)),0)</f>
        <v>1</v>
      </c>
      <c r="F127" s="5">
        <f>IF(P127&gt;0,RANK(P127,(N127:P127,Q127:AE127)),0)</f>
        <v>0</v>
      </c>
      <c r="G127" s="131">
        <f t="shared" si="39"/>
        <v>30550</v>
      </c>
      <c r="H127" s="136">
        <f t="shared" si="40"/>
        <v>0.30347581630524401</v>
      </c>
      <c r="I127" s="2"/>
      <c r="J127" s="2">
        <f t="shared" si="41"/>
        <v>0.33693265916338028</v>
      </c>
      <c r="K127" s="2">
        <f t="shared" si="42"/>
        <v>0.64040847546862423</v>
      </c>
      <c r="L127" s="2">
        <f t="shared" si="43"/>
        <v>0</v>
      </c>
      <c r="M127" s="2">
        <f t="shared" si="44"/>
        <v>2.265886536799544E-2</v>
      </c>
      <c r="N127" s="63">
        <v>33918</v>
      </c>
      <c r="O127" s="63">
        <v>64468</v>
      </c>
      <c r="P127" s="63"/>
      <c r="Q127" s="63">
        <v>1450</v>
      </c>
      <c r="R127" s="63">
        <v>417</v>
      </c>
      <c r="S127" s="63">
        <v>12</v>
      </c>
      <c r="T127" s="63"/>
      <c r="U127" s="63"/>
      <c r="V127" s="63"/>
      <c r="W127" s="63">
        <f t="shared" si="49"/>
        <v>386</v>
      </c>
      <c r="X127" s="63">
        <v>12</v>
      </c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>
        <v>2</v>
      </c>
      <c r="AK127" s="63"/>
      <c r="AL127" s="63">
        <v>0</v>
      </c>
      <c r="AM127" s="63"/>
      <c r="AN127" s="63"/>
      <c r="AO127" s="63"/>
      <c r="AP127" s="63"/>
      <c r="AQ127" s="63">
        <v>2</v>
      </c>
      <c r="AS127" s="5">
        <f>IF(Q127&gt;0,RANK(Q127,(N127:P127,Q127:AE127)),0)</f>
        <v>3</v>
      </c>
      <c r="AT127" s="5">
        <f>IF(R127&gt;0,RANK(R127,(N127:P127,Q127:AE127)),0)</f>
        <v>4</v>
      </c>
      <c r="AU127" s="5">
        <f>IF(T127&gt;0,RANK(T127,(N127:P127,Q127:AE127)),0)</f>
        <v>0</v>
      </c>
      <c r="AV127" s="5">
        <f>IF(S127&gt;0,RANK(S127,(N127:P127,Q127:AE127)),0)</f>
        <v>6</v>
      </c>
      <c r="AW127" s="2">
        <f t="shared" si="45"/>
        <v>1.4403925814815182E-2</v>
      </c>
      <c r="AX127" s="2">
        <f t="shared" si="46"/>
        <v>4.1423703895020212E-3</v>
      </c>
      <c r="AY127" s="2">
        <f t="shared" si="47"/>
        <v>0</v>
      </c>
      <c r="AZ127" s="2">
        <f t="shared" si="48"/>
        <v>1.192049032950222E-4</v>
      </c>
      <c r="BB127" t="s">
        <v>1991</v>
      </c>
      <c r="BC127" t="s">
        <v>387</v>
      </c>
      <c r="BF127" s="111">
        <v>4</v>
      </c>
      <c r="BG127" s="113">
        <v>25</v>
      </c>
      <c r="BH127" s="117">
        <f t="shared" si="22"/>
        <v>4025</v>
      </c>
      <c r="BJ127" s="5" t="s">
        <v>3185</v>
      </c>
      <c r="BN127" s="63"/>
      <c r="BW127" s="63">
        <v>414</v>
      </c>
      <c r="BX127" s="63">
        <v>2</v>
      </c>
    </row>
    <row r="128" spans="1:76" hidden="1" outlineLevel="1">
      <c r="A128" t="s">
        <v>515</v>
      </c>
      <c r="B128" t="s">
        <v>387</v>
      </c>
      <c r="C128" s="1">
        <f t="shared" si="38"/>
        <v>42073</v>
      </c>
      <c r="D128" s="5">
        <f>IF(N128&gt;0, RANK(N128,(N128:P128,Q128:AE128)),0)</f>
        <v>2</v>
      </c>
      <c r="E128" s="5">
        <f>IF(O128&gt;0,RANK(O128,(N128:P128,Q128:AE128)),0)</f>
        <v>1</v>
      </c>
      <c r="F128" s="5">
        <f>IF(P128&gt;0,RANK(P128,(N128:P128,Q128:AE128)),0)</f>
        <v>0</v>
      </c>
      <c r="G128" s="131">
        <f t="shared" si="39"/>
        <v>5293</v>
      </c>
      <c r="H128" s="136">
        <f t="shared" si="40"/>
        <v>0.12580514819480426</v>
      </c>
      <c r="I128" s="2"/>
      <c r="J128" s="2">
        <f t="shared" si="41"/>
        <v>0.42923014760059897</v>
      </c>
      <c r="K128" s="2">
        <f t="shared" si="42"/>
        <v>0.55503529579540323</v>
      </c>
      <c r="L128" s="2">
        <f t="shared" si="43"/>
        <v>0</v>
      </c>
      <c r="M128" s="2">
        <f t="shared" si="44"/>
        <v>1.5734556603997807E-2</v>
      </c>
      <c r="N128" s="63">
        <v>18059</v>
      </c>
      <c r="O128" s="63">
        <v>23352</v>
      </c>
      <c r="P128" s="63"/>
      <c r="Q128" s="63">
        <v>433</v>
      </c>
      <c r="R128" s="63">
        <v>106</v>
      </c>
      <c r="S128" s="63">
        <v>3</v>
      </c>
      <c r="T128" s="63"/>
      <c r="U128" s="63"/>
      <c r="V128" s="63"/>
      <c r="W128" s="63">
        <f t="shared" si="49"/>
        <v>120</v>
      </c>
      <c r="X128" s="63">
        <v>0</v>
      </c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>
        <v>0</v>
      </c>
      <c r="AK128" s="63"/>
      <c r="AL128" s="63">
        <v>0</v>
      </c>
      <c r="AM128" s="63"/>
      <c r="AN128" s="63"/>
      <c r="AO128" s="63"/>
      <c r="AP128" s="63"/>
      <c r="AQ128" s="63">
        <v>0</v>
      </c>
      <c r="AS128" s="5">
        <f>IF(Q128&gt;0,RANK(Q128,(N128:P128,Q128:AE128)),0)</f>
        <v>3</v>
      </c>
      <c r="AT128" s="5">
        <f>IF(R128&gt;0,RANK(R128,(N128:P128,Q128:AE128)),0)</f>
        <v>5</v>
      </c>
      <c r="AU128" s="5">
        <f>IF(T128&gt;0,RANK(T128,(N128:P128,Q128:AE128)),0)</f>
        <v>0</v>
      </c>
      <c r="AV128" s="5">
        <f>IF(S128&gt;0,RANK(S128,(N128:P128,Q128:AE128)),0)</f>
        <v>6</v>
      </c>
      <c r="AW128" s="2">
        <f t="shared" si="45"/>
        <v>1.0291635966058992E-2</v>
      </c>
      <c r="AX128" s="2">
        <f t="shared" si="46"/>
        <v>2.51943051363107E-3</v>
      </c>
      <c r="AY128" s="2">
        <f t="shared" si="47"/>
        <v>0</v>
      </c>
      <c r="AZ128" s="2">
        <f t="shared" si="48"/>
        <v>7.1304637178237819E-5</v>
      </c>
      <c r="BB128" t="s">
        <v>515</v>
      </c>
      <c r="BC128" t="s">
        <v>387</v>
      </c>
      <c r="BF128" s="111">
        <v>4</v>
      </c>
      <c r="BG128" s="113">
        <v>27</v>
      </c>
      <c r="BH128" s="117">
        <f t="shared" si="22"/>
        <v>4027</v>
      </c>
      <c r="BJ128" s="5" t="s">
        <v>3185</v>
      </c>
      <c r="BN128" s="63"/>
      <c r="BW128" s="63">
        <v>123</v>
      </c>
      <c r="BX128" s="63">
        <v>0</v>
      </c>
    </row>
    <row r="129" spans="1:76" collapsed="1">
      <c r="A129" t="s">
        <v>447</v>
      </c>
      <c r="B129" t="s">
        <v>548</v>
      </c>
      <c r="C129" s="1">
        <f t="shared" si="38"/>
        <v>2306559</v>
      </c>
      <c r="D129" s="5">
        <f>IF(N129&gt;0, RANK(N129,(N129:P129,Q129:AE129)),0)</f>
        <v>2</v>
      </c>
      <c r="E129" s="5">
        <f>IF(O129&gt;0,RANK(O129,(N129:P129,Q129:AE129)),0)</f>
        <v>1</v>
      </c>
      <c r="F129" s="5">
        <f>IF(P129&gt;0,RANK(P129,(N129:P129,Q129:AE129)),0)</f>
        <v>0</v>
      </c>
      <c r="G129" s="131">
        <f t="shared" si="39"/>
        <v>208422</v>
      </c>
      <c r="H129" s="136">
        <f t="shared" si="40"/>
        <v>9.0360576078912361E-2</v>
      </c>
      <c r="I129" s="2"/>
      <c r="J129" s="2">
        <f t="shared" si="41"/>
        <v>0.44448548682257855</v>
      </c>
      <c r="K129" s="2">
        <f t="shared" si="42"/>
        <v>0.53484606290149095</v>
      </c>
      <c r="L129" s="2">
        <f t="shared" si="43"/>
        <v>0</v>
      </c>
      <c r="M129" s="2">
        <f t="shared" si="44"/>
        <v>2.0668450275930561E-2</v>
      </c>
      <c r="N129" s="63">
        <f t="shared" ref="N129:S129" si="50">SUM(N114:N128)</f>
        <v>1025232</v>
      </c>
      <c r="O129" s="63">
        <f t="shared" si="50"/>
        <v>1233654</v>
      </c>
      <c r="P129" s="63">
        <f t="shared" si="50"/>
        <v>0</v>
      </c>
      <c r="Q129" s="63">
        <f t="shared" si="50"/>
        <v>32100</v>
      </c>
      <c r="R129" s="63">
        <f t="shared" si="50"/>
        <v>7816</v>
      </c>
      <c r="S129" s="63">
        <f t="shared" si="50"/>
        <v>289</v>
      </c>
      <c r="T129" s="63"/>
      <c r="U129" s="63"/>
      <c r="V129" s="63"/>
      <c r="W129" s="63">
        <f>SUM(W114:W128)</f>
        <v>7312</v>
      </c>
      <c r="X129" s="63">
        <f>SUM(X114:X128)</f>
        <v>119</v>
      </c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>
        <f>SUM(AJ114:AJ128)</f>
        <v>17</v>
      </c>
      <c r="AK129" s="63"/>
      <c r="AL129" s="63">
        <f>SUM(AL114:AL128)</f>
        <v>6</v>
      </c>
      <c r="AM129" s="63"/>
      <c r="AN129" s="63"/>
      <c r="AO129" s="63"/>
      <c r="AP129" s="63"/>
      <c r="AQ129" s="63">
        <f>SUM(AQ114:AQ128)</f>
        <v>14</v>
      </c>
      <c r="AS129" s="5">
        <f>IF(Q129&gt;0,RANK(Q129,(N129:P129,Q129:AE129)),0)</f>
        <v>3</v>
      </c>
      <c r="AT129" s="5">
        <f>IF(R129&gt;0,RANK(R129,(N129:P129,Q129:AE129)),0)</f>
        <v>4</v>
      </c>
      <c r="AU129" s="5">
        <f>IF(T129&gt;0,RANK(T129,(N129:P129,Q129:AE129)),0)</f>
        <v>0</v>
      </c>
      <c r="AV129" s="5">
        <f>IF(S129&gt;0,RANK(S129,(N129:P129,Q129:AE129)),0)</f>
        <v>6</v>
      </c>
      <c r="AW129" s="2">
        <f t="shared" si="45"/>
        <v>1.3916834557451165E-2</v>
      </c>
      <c r="AX129" s="2">
        <f t="shared" si="46"/>
        <v>3.3885974735525948E-3</v>
      </c>
      <c r="AY129" s="2">
        <f t="shared" si="47"/>
        <v>0</v>
      </c>
      <c r="AZ129" s="2">
        <f t="shared" si="48"/>
        <v>1.2529486564185005E-4</v>
      </c>
      <c r="BB129" t="s">
        <v>447</v>
      </c>
      <c r="BC129" t="s">
        <v>548</v>
      </c>
      <c r="BF129" s="111">
        <v>4</v>
      </c>
      <c r="BG129" s="113"/>
      <c r="BH129" s="111">
        <v>4</v>
      </c>
      <c r="BJ129" s="5" t="s">
        <v>718</v>
      </c>
      <c r="BK129" s="63">
        <f>SUM(BK114:BK128)</f>
        <v>0</v>
      </c>
      <c r="BL129" s="63">
        <f>SUM(BL114:BL128)</f>
        <v>0</v>
      </c>
      <c r="BN129" s="63"/>
      <c r="BW129" s="63">
        <f>SUM(BW114:BW128)</f>
        <v>7757</v>
      </c>
      <c r="BX129" s="63">
        <f>SUM(BX114:BX128)</f>
        <v>7</v>
      </c>
    </row>
    <row r="130" spans="1:76">
      <c r="E130" s="5"/>
      <c r="G130" s="131"/>
      <c r="H130" s="136"/>
      <c r="I130" s="2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S130" s="5"/>
      <c r="AT130" s="5"/>
      <c r="AU130" s="5"/>
      <c r="AV130" s="5"/>
      <c r="BF130" s="111"/>
      <c r="BG130" s="113"/>
      <c r="BH130" s="117"/>
    </row>
    <row r="131" spans="1:76" hidden="1" outlineLevel="1">
      <c r="A131" s="3" t="s">
        <v>203</v>
      </c>
      <c r="B131" s="3" t="s">
        <v>768</v>
      </c>
      <c r="C131" s="1">
        <f t="shared" ref="C131:C162" si="51">SUM(N131:AQ131)</f>
        <v>6494</v>
      </c>
      <c r="D131" s="5">
        <f>IF(N131&gt;0, RANK(N131,(N131:P131,Q131:AE131)),0)</f>
        <v>2</v>
      </c>
      <c r="E131" s="5">
        <f>IF(O131&gt;0,RANK(O131,(N131:P131,Q131:AE131)),0)</f>
        <v>1</v>
      </c>
      <c r="F131" s="5">
        <f>IF(P131&gt;0,RANK(P131,(N131:P131,Q131:AE131)),0)</f>
        <v>0</v>
      </c>
      <c r="G131" s="131">
        <f>IF(C131&gt;0,MAX(N131:P131)-LARGE(N131:P131,2),0)</f>
        <v>1442</v>
      </c>
      <c r="H131" s="136">
        <f>IF(C131&gt;0,G131/C131,0)</f>
        <v>0.22205112411456729</v>
      </c>
      <c r="I131" s="2"/>
      <c r="J131" s="2">
        <f t="shared" ref="J131:J162" si="52">IF($C131=0,"-",N131/$C131)</f>
        <v>0.37804126886356637</v>
      </c>
      <c r="K131" s="2">
        <f t="shared" ref="K131:K162" si="53">IF($C131=0,"-",O131/$C131)</f>
        <v>0.60009239297813366</v>
      </c>
      <c r="L131" s="2">
        <f t="shared" ref="L131:L162" si="54">IF($C131=0,"-",P131/$C131)</f>
        <v>0</v>
      </c>
      <c r="M131" s="2">
        <f t="shared" ref="M131:M162" si="55">IF(C131=0,"-",(1-J131-K131-L131))</f>
        <v>2.1866338158299969E-2</v>
      </c>
      <c r="N131" s="63">
        <v>2455</v>
      </c>
      <c r="O131" s="63">
        <v>3897</v>
      </c>
      <c r="P131" s="63"/>
      <c r="Q131" s="63">
        <v>92</v>
      </c>
      <c r="R131" s="63">
        <v>45</v>
      </c>
      <c r="S131" s="63"/>
      <c r="T131" s="63"/>
      <c r="U131" s="63"/>
      <c r="V131" s="63">
        <v>5</v>
      </c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S131" s="5">
        <f>IF(Q131&gt;0,RANK(Q131,(N131:P131,Q131:AE131)),0)</f>
        <v>3</v>
      </c>
      <c r="AT131" s="5">
        <f>IF(R131&gt;0,RANK(R131,(N131:P131,Q131:AE131)),0)</f>
        <v>4</v>
      </c>
      <c r="AU131" s="5">
        <f>IF(T131&gt;0,RANK(T131,(N131:P131,Q131:AE131)),0)</f>
        <v>0</v>
      </c>
      <c r="AV131" s="5">
        <f>IF(S131&gt;0,RANK(S131,(N131:P131,Q131:AE131)),0)</f>
        <v>0</v>
      </c>
      <c r="AW131" s="2">
        <f t="shared" ref="AW131:AW162" si="56">IF($C131=0,"-",Q131/$C131)</f>
        <v>1.4166923313828149E-2</v>
      </c>
      <c r="AX131" s="2">
        <f t="shared" ref="AX131:AX162" si="57">IF($C131=0,"-",R131/$C131)</f>
        <v>6.9294733600246379E-3</v>
      </c>
      <c r="AY131" s="2">
        <f t="shared" ref="AY131:AY162" si="58">IF($C131=0,"-",T131/$C131)</f>
        <v>0</v>
      </c>
      <c r="AZ131" s="2">
        <f t="shared" ref="AZ131:AZ162" si="59">IF($C131=0,"-",S131/$C131)</f>
        <v>0</v>
      </c>
      <c r="BB131" s="3" t="s">
        <v>203</v>
      </c>
      <c r="BC131" s="3" t="s">
        <v>768</v>
      </c>
      <c r="BD131">
        <v>1</v>
      </c>
      <c r="BF131" s="111">
        <v>5</v>
      </c>
      <c r="BG131" s="113">
        <v>1</v>
      </c>
      <c r="BH131" s="117">
        <f t="shared" si="22"/>
        <v>5001</v>
      </c>
      <c r="BJ131" s="5" t="s">
        <v>3185</v>
      </c>
    </row>
    <row r="132" spans="1:76" hidden="1" outlineLevel="1">
      <c r="A132" s="3" t="s">
        <v>2294</v>
      </c>
      <c r="B132" s="3" t="s">
        <v>768</v>
      </c>
      <c r="C132" s="1">
        <f t="shared" si="51"/>
        <v>7921</v>
      </c>
      <c r="D132" s="5">
        <f>IF(N132&gt;0, RANK(N132,(N132:P132,Q132:AE132)),0)</f>
        <v>2</v>
      </c>
      <c r="E132" s="5">
        <f>IF(O132&gt;0,RANK(O132,(N132:P132,Q132:AE132)),0)</f>
        <v>1</v>
      </c>
      <c r="F132" s="5">
        <f>IF(P132&gt;0,RANK(P132,(N132:P132,Q132:AE132)),0)</f>
        <v>0</v>
      </c>
      <c r="G132" s="131">
        <f>IF(C132&gt;0,MAX(N132:P132)-LARGE(N132:P132,2),0)</f>
        <v>2008</v>
      </c>
      <c r="H132" s="136">
        <f>IF(C132&gt;0,G132/C132,0)</f>
        <v>0.25350334553717963</v>
      </c>
      <c r="I132" s="2"/>
      <c r="J132" s="2">
        <f t="shared" si="52"/>
        <v>0.3609392753440222</v>
      </c>
      <c r="K132" s="2">
        <f t="shared" si="53"/>
        <v>0.61444262088120183</v>
      </c>
      <c r="L132" s="2">
        <f t="shared" si="54"/>
        <v>0</v>
      </c>
      <c r="M132" s="2">
        <f t="shared" si="55"/>
        <v>2.4618103774776023E-2</v>
      </c>
      <c r="N132" s="63">
        <v>2859</v>
      </c>
      <c r="O132" s="63">
        <v>4867</v>
      </c>
      <c r="P132" s="63"/>
      <c r="Q132" s="63">
        <v>105</v>
      </c>
      <c r="R132" s="63">
        <v>59</v>
      </c>
      <c r="S132" s="63"/>
      <c r="T132" s="63"/>
      <c r="U132" s="63"/>
      <c r="V132" s="63">
        <v>31</v>
      </c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63"/>
      <c r="AL132" s="63"/>
      <c r="AM132" s="63"/>
      <c r="AN132" s="63"/>
      <c r="AO132" s="63"/>
      <c r="AP132" s="63"/>
      <c r="AQ132" s="63"/>
      <c r="AS132" s="5">
        <f>IF(Q132&gt;0,RANK(Q132,(N132:P132,Q132:AE132)),0)</f>
        <v>3</v>
      </c>
      <c r="AT132" s="5">
        <f>IF(R132&gt;0,RANK(R132,(N132:P132,Q132:AE132)),0)</f>
        <v>4</v>
      </c>
      <c r="AU132" s="5">
        <f>IF(T132&gt;0,RANK(T132,(N132:P132,Q132:AE132)),0)</f>
        <v>0</v>
      </c>
      <c r="AV132" s="5">
        <f>IF(S132&gt;0,RANK(S132,(N132:P132,Q132:AE132)),0)</f>
        <v>0</v>
      </c>
      <c r="AW132" s="2">
        <f t="shared" si="56"/>
        <v>1.3255902032571645E-2</v>
      </c>
      <c r="AX132" s="2">
        <f t="shared" si="57"/>
        <v>7.4485544754450198E-3</v>
      </c>
      <c r="AY132" s="2">
        <f t="shared" si="58"/>
        <v>0</v>
      </c>
      <c r="AZ132" s="2">
        <f t="shared" si="59"/>
        <v>0</v>
      </c>
      <c r="BB132" s="3" t="s">
        <v>2294</v>
      </c>
      <c r="BC132" s="3" t="s">
        <v>768</v>
      </c>
      <c r="BD132">
        <v>4</v>
      </c>
      <c r="BF132" s="111">
        <v>5</v>
      </c>
      <c r="BG132" s="113">
        <v>3</v>
      </c>
      <c r="BH132" s="117">
        <f t="shared" si="22"/>
        <v>5003</v>
      </c>
      <c r="BJ132" s="5" t="s">
        <v>3185</v>
      </c>
    </row>
    <row r="133" spans="1:76" hidden="1" outlineLevel="1">
      <c r="A133" s="3" t="s">
        <v>1260</v>
      </c>
      <c r="B133" s="3" t="s">
        <v>768</v>
      </c>
      <c r="C133" s="1">
        <f t="shared" si="51"/>
        <v>19339</v>
      </c>
      <c r="D133" s="5">
        <f>IF(N133&gt;0, RANK(N133,(N133:P133,Q133:AE133)),0)</f>
        <v>2</v>
      </c>
      <c r="E133" s="5">
        <f>IF(O133&gt;0,RANK(O133,(N133:P133,Q133:AE133)),0)</f>
        <v>1</v>
      </c>
      <c r="F133" s="5">
        <f>IF(P133&gt;0,RANK(P133,(N133:P133,Q133:AE133)),0)</f>
        <v>0</v>
      </c>
      <c r="G133" s="131">
        <f>IF(C133&gt;0,MAX(N133:P133)-LARGE(N133:P133,2),0)</f>
        <v>8516</v>
      </c>
      <c r="H133" s="136">
        <f>IF(C133&gt;0,G133/C133,0)</f>
        <v>0.44035368943585501</v>
      </c>
      <c r="I133" s="2"/>
      <c r="J133" s="2">
        <f t="shared" si="52"/>
        <v>0.26743885412896218</v>
      </c>
      <c r="K133" s="2">
        <f t="shared" si="53"/>
        <v>0.70779254356481724</v>
      </c>
      <c r="L133" s="2">
        <f t="shared" si="54"/>
        <v>0</v>
      </c>
      <c r="M133" s="2">
        <f t="shared" si="55"/>
        <v>2.4768602306220577E-2</v>
      </c>
      <c r="N133" s="63">
        <v>5172</v>
      </c>
      <c r="O133" s="63">
        <v>13688</v>
      </c>
      <c r="P133" s="63"/>
      <c r="Q133" s="63">
        <v>293</v>
      </c>
      <c r="R133" s="63">
        <v>177</v>
      </c>
      <c r="S133" s="63"/>
      <c r="T133" s="63"/>
      <c r="U133" s="63"/>
      <c r="V133" s="63">
        <v>9</v>
      </c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63"/>
      <c r="AL133" s="63"/>
      <c r="AM133" s="63"/>
      <c r="AN133" s="63"/>
      <c r="AO133" s="63"/>
      <c r="AP133" s="63"/>
      <c r="AQ133" s="63"/>
      <c r="AS133" s="5">
        <f>IF(Q133&gt;0,RANK(Q133,(N133:P133,Q133:AE133)),0)</f>
        <v>3</v>
      </c>
      <c r="AT133" s="5">
        <f>IF(R133&gt;0,RANK(R133,(N133:P133,Q133:AE133)),0)</f>
        <v>4</v>
      </c>
      <c r="AU133" s="5">
        <f>IF(T133&gt;0,RANK(T133,(N133:P133,Q133:AE133)),0)</f>
        <v>0</v>
      </c>
      <c r="AV133" s="5">
        <f>IF(S133&gt;0,RANK(S133,(N133:P133,Q133:AE133)),0)</f>
        <v>0</v>
      </c>
      <c r="AW133" s="2">
        <f t="shared" si="56"/>
        <v>1.5150731682093179E-2</v>
      </c>
      <c r="AX133" s="2">
        <f t="shared" si="57"/>
        <v>9.1524897874760841E-3</v>
      </c>
      <c r="AY133" s="2">
        <f t="shared" si="58"/>
        <v>0</v>
      </c>
      <c r="AZ133" s="2">
        <f t="shared" si="59"/>
        <v>0</v>
      </c>
      <c r="BB133" s="3" t="s">
        <v>1260</v>
      </c>
      <c r="BC133" s="3" t="s">
        <v>768</v>
      </c>
      <c r="BD133">
        <v>1</v>
      </c>
      <c r="BF133" s="111">
        <v>5</v>
      </c>
      <c r="BG133" s="113">
        <v>5</v>
      </c>
      <c r="BH133" s="117">
        <f t="shared" si="22"/>
        <v>5005</v>
      </c>
      <c r="BJ133" s="5" t="s">
        <v>3185</v>
      </c>
    </row>
    <row r="134" spans="1:76" hidden="1" outlineLevel="1">
      <c r="A134" s="3" t="s">
        <v>1106</v>
      </c>
      <c r="B134" s="3" t="s">
        <v>768</v>
      </c>
      <c r="C134" s="1">
        <f t="shared" si="51"/>
        <v>79257</v>
      </c>
      <c r="D134" s="5">
        <f>IF(N134&gt;0, RANK(N134,(N134:P134,Q134:AE134)),0)</f>
        <v>2</v>
      </c>
      <c r="E134" s="5">
        <f>IF(O134&gt;0,RANK(O134,(N134:P134,Q134:AE134)),0)</f>
        <v>1</v>
      </c>
      <c r="F134" s="5">
        <f>IF(P134&gt;0,RANK(P134,(N134:P134,Q134:AE134)),0)</f>
        <v>0</v>
      </c>
      <c r="G134" s="131">
        <f>IF(C134&gt;0,MAX(N134:P134)-LARGE(N134:P134,2),0)</f>
        <v>32010</v>
      </c>
      <c r="H134" s="136">
        <f>IF(C134&gt;0,G134/C134,0)</f>
        <v>0.40387599833453197</v>
      </c>
      <c r="I134" s="2"/>
      <c r="J134" s="2">
        <f t="shared" si="52"/>
        <v>0.28560253353016135</v>
      </c>
      <c r="K134" s="2">
        <f t="shared" si="53"/>
        <v>0.68947853186469332</v>
      </c>
      <c r="L134" s="2">
        <f t="shared" si="54"/>
        <v>0</v>
      </c>
      <c r="M134" s="2">
        <f t="shared" si="55"/>
        <v>2.4918934605145382E-2</v>
      </c>
      <c r="N134" s="63">
        <v>22636</v>
      </c>
      <c r="O134" s="63">
        <v>54646</v>
      </c>
      <c r="P134" s="63"/>
      <c r="Q134" s="63">
        <v>1402</v>
      </c>
      <c r="R134" s="63">
        <v>499</v>
      </c>
      <c r="S134" s="63"/>
      <c r="T134" s="63"/>
      <c r="U134" s="63"/>
      <c r="V134" s="63">
        <v>74</v>
      </c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63"/>
      <c r="AL134" s="63"/>
      <c r="AM134" s="63"/>
      <c r="AN134" s="63"/>
      <c r="AO134" s="63"/>
      <c r="AP134" s="63"/>
      <c r="AQ134" s="63"/>
      <c r="AS134" s="5">
        <f>IF(Q134&gt;0,RANK(Q134,(N134:P134,Q134:AE134)),0)</f>
        <v>3</v>
      </c>
      <c r="AT134" s="5">
        <f>IF(R134&gt;0,RANK(R134,(N134:P134,Q134:AE134)),0)</f>
        <v>4</v>
      </c>
      <c r="AU134" s="5">
        <f>IF(T134&gt;0,RANK(T134,(N134:P134,Q134:AE134)),0)</f>
        <v>0</v>
      </c>
      <c r="AV134" s="5">
        <f>IF(S134&gt;0,RANK(S134,(N134:P134,Q134:AE134)),0)</f>
        <v>0</v>
      </c>
      <c r="AW134" s="2">
        <f t="shared" si="56"/>
        <v>1.7689289274133515E-2</v>
      </c>
      <c r="AX134" s="2">
        <f t="shared" si="57"/>
        <v>6.2959738571987328E-3</v>
      </c>
      <c r="AY134" s="2">
        <f t="shared" si="58"/>
        <v>0</v>
      </c>
      <c r="AZ134" s="2">
        <f t="shared" si="59"/>
        <v>0</v>
      </c>
      <c r="BB134" s="3" t="s">
        <v>1106</v>
      </c>
      <c r="BC134" s="3" t="s">
        <v>768</v>
      </c>
      <c r="BD134">
        <v>3</v>
      </c>
      <c r="BF134" s="111">
        <v>5</v>
      </c>
      <c r="BG134" s="113">
        <v>7</v>
      </c>
      <c r="BH134" s="117">
        <f t="shared" si="22"/>
        <v>5007</v>
      </c>
      <c r="BJ134" s="5" t="s">
        <v>3185</v>
      </c>
    </row>
    <row r="135" spans="1:76" hidden="1" outlineLevel="1">
      <c r="A135" s="4" t="s">
        <v>1051</v>
      </c>
      <c r="B135" s="3" t="s">
        <v>768</v>
      </c>
      <c r="C135" s="1">
        <f t="shared" si="51"/>
        <v>15391</v>
      </c>
      <c r="D135" s="5">
        <f>IF(N135&gt;0, RANK(N135,(N135:P135,Q135:AE135)),0)</f>
        <v>2</v>
      </c>
      <c r="E135" s="5">
        <f>IF(O135&gt;0,RANK(O135,(N135:P135,Q135:AE135)),0)</f>
        <v>1</v>
      </c>
      <c r="F135" s="5">
        <f>IF(P135&gt;0,RANK(P135,(N135:P135,Q135:AE135)),0)</f>
        <v>0</v>
      </c>
      <c r="G135" s="131">
        <f t="shared" ref="G135:G198" si="60">IF(C135&gt;0,MAX(N135:P135)-LARGE(N135:P135,2),0)</f>
        <v>7387</v>
      </c>
      <c r="H135" s="136">
        <f t="shared" ref="H135:H198" si="61">IF(C135&gt;0,G135/C135,0)</f>
        <v>0.4799558183353908</v>
      </c>
      <c r="I135" s="2"/>
      <c r="J135" s="2">
        <f t="shared" si="52"/>
        <v>0.24507829250860894</v>
      </c>
      <c r="K135" s="2">
        <f t="shared" si="53"/>
        <v>0.72503411084399971</v>
      </c>
      <c r="L135" s="2">
        <f t="shared" si="54"/>
        <v>0</v>
      </c>
      <c r="M135" s="2">
        <f t="shared" si="55"/>
        <v>2.9887596647391379E-2</v>
      </c>
      <c r="N135" s="63">
        <v>3772</v>
      </c>
      <c r="O135" s="63">
        <v>11159</v>
      </c>
      <c r="P135" s="63"/>
      <c r="Q135" s="63">
        <v>263</v>
      </c>
      <c r="R135" s="63">
        <v>163</v>
      </c>
      <c r="S135" s="63"/>
      <c r="T135" s="63"/>
      <c r="U135" s="63"/>
      <c r="V135" s="63">
        <v>34</v>
      </c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63"/>
      <c r="AL135" s="63"/>
      <c r="AM135" s="63"/>
      <c r="AN135" s="63"/>
      <c r="AO135" s="63"/>
      <c r="AP135" s="63"/>
      <c r="AQ135" s="63"/>
      <c r="AS135" s="5">
        <f>IF(Q135&gt;0,RANK(Q135,(N135:P135,Q135:AE135)),0)</f>
        <v>3</v>
      </c>
      <c r="AT135" s="5">
        <f>IF(R135&gt;0,RANK(R135,(N135:P135,Q135:AE135)),0)</f>
        <v>4</v>
      </c>
      <c r="AU135" s="5">
        <f>IF(T135&gt;0,RANK(T135,(N135:P135,Q135:AE135)),0)</f>
        <v>0</v>
      </c>
      <c r="AV135" s="5">
        <f>IF(S135&gt;0,RANK(S135,(N135:P135,Q135:AE135)),0)</f>
        <v>0</v>
      </c>
      <c r="AW135" s="2">
        <f t="shared" si="56"/>
        <v>1.7087908517965045E-2</v>
      </c>
      <c r="AX135" s="2">
        <f t="shared" si="57"/>
        <v>1.0590604898966929E-2</v>
      </c>
      <c r="AY135" s="2">
        <f t="shared" si="58"/>
        <v>0</v>
      </c>
      <c r="AZ135" s="2">
        <f t="shared" si="59"/>
        <v>0</v>
      </c>
      <c r="BB135" s="4" t="s">
        <v>1051</v>
      </c>
      <c r="BC135" s="3" t="s">
        <v>768</v>
      </c>
      <c r="BD135">
        <v>3</v>
      </c>
      <c r="BF135" s="111">
        <v>5</v>
      </c>
      <c r="BG135" s="113">
        <v>9</v>
      </c>
      <c r="BH135" s="117">
        <f t="shared" si="22"/>
        <v>5009</v>
      </c>
      <c r="BJ135" s="5" t="s">
        <v>3185</v>
      </c>
    </row>
    <row r="136" spans="1:76" hidden="1" outlineLevel="1">
      <c r="A136" s="4" t="s">
        <v>617</v>
      </c>
      <c r="B136" s="3" t="s">
        <v>768</v>
      </c>
      <c r="C136" s="1">
        <f t="shared" si="51"/>
        <v>3652</v>
      </c>
      <c r="D136" s="5">
        <f>IF(N136&gt;0, RANK(N136,(N136:P136,Q136:AE136)),0)</f>
        <v>2</v>
      </c>
      <c r="E136" s="5">
        <f>IF(O136&gt;0,RANK(O136,(N136:P136,Q136:AE136)),0)</f>
        <v>1</v>
      </c>
      <c r="F136" s="5">
        <f>IF(P136&gt;0,RANK(P136,(N136:P136,Q136:AE136)),0)</f>
        <v>0</v>
      </c>
      <c r="G136" s="131">
        <f t="shared" si="60"/>
        <v>685</v>
      </c>
      <c r="H136" s="136">
        <f t="shared" si="61"/>
        <v>0.18756845564074479</v>
      </c>
      <c r="I136" s="2"/>
      <c r="J136" s="2">
        <f t="shared" si="52"/>
        <v>0.39676889375684554</v>
      </c>
      <c r="K136" s="2">
        <f t="shared" si="53"/>
        <v>0.58433734939759041</v>
      </c>
      <c r="L136" s="2">
        <f t="shared" si="54"/>
        <v>0</v>
      </c>
      <c r="M136" s="2">
        <f t="shared" si="55"/>
        <v>1.8893756845564047E-2</v>
      </c>
      <c r="N136" s="63">
        <v>1449</v>
      </c>
      <c r="O136" s="63">
        <v>2134</v>
      </c>
      <c r="P136" s="63"/>
      <c r="Q136" s="63">
        <v>32</v>
      </c>
      <c r="R136" s="63">
        <v>22</v>
      </c>
      <c r="S136" s="63"/>
      <c r="T136" s="63"/>
      <c r="U136" s="63"/>
      <c r="V136" s="63">
        <v>15</v>
      </c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63"/>
      <c r="AL136" s="63"/>
      <c r="AM136" s="63"/>
      <c r="AN136" s="63"/>
      <c r="AO136" s="63"/>
      <c r="AP136" s="63"/>
      <c r="AQ136" s="63"/>
      <c r="AS136" s="5">
        <f>IF(Q136&gt;0,RANK(Q136,(N136:P136,Q136:AE136)),0)</f>
        <v>3</v>
      </c>
      <c r="AT136" s="5">
        <f>IF(R136&gt;0,RANK(R136,(N136:P136,Q136:AE136)),0)</f>
        <v>4</v>
      </c>
      <c r="AU136" s="5">
        <f>IF(T136&gt;0,RANK(T136,(N136:P136,Q136:AE136)),0)</f>
        <v>0</v>
      </c>
      <c r="AV136" s="5">
        <f>IF(S136&gt;0,RANK(S136,(N136:P136,Q136:AE136)),0)</f>
        <v>0</v>
      </c>
      <c r="AW136" s="2">
        <f t="shared" si="56"/>
        <v>8.7623220153340634E-3</v>
      </c>
      <c r="AX136" s="2">
        <f t="shared" si="57"/>
        <v>6.024096385542169E-3</v>
      </c>
      <c r="AY136" s="2">
        <f t="shared" si="58"/>
        <v>0</v>
      </c>
      <c r="AZ136" s="2">
        <f t="shared" si="59"/>
        <v>0</v>
      </c>
      <c r="BB136" s="4" t="s">
        <v>617</v>
      </c>
      <c r="BC136" s="3" t="s">
        <v>768</v>
      </c>
      <c r="BD136">
        <v>4</v>
      </c>
      <c r="BF136" s="111">
        <v>5</v>
      </c>
      <c r="BG136" s="113">
        <v>11</v>
      </c>
      <c r="BH136" s="117">
        <f t="shared" si="22"/>
        <v>5011</v>
      </c>
      <c r="BJ136" s="5" t="s">
        <v>3185</v>
      </c>
    </row>
    <row r="137" spans="1:76" hidden="1" outlineLevel="1">
      <c r="A137" s="4" t="s">
        <v>1205</v>
      </c>
      <c r="B137" s="3" t="s">
        <v>768</v>
      </c>
      <c r="C137" s="1">
        <f t="shared" si="51"/>
        <v>2174</v>
      </c>
      <c r="D137" s="5">
        <f>IF(N137&gt;0, RANK(N137,(N137:P137,Q137:AE137)),0)</f>
        <v>2</v>
      </c>
      <c r="E137" s="5">
        <f>IF(O137&gt;0,RANK(O137,(N137:P137,Q137:AE137)),0)</f>
        <v>1</v>
      </c>
      <c r="F137" s="5">
        <f>IF(P137&gt;0,RANK(P137,(N137:P137,Q137:AE137)),0)</f>
        <v>0</v>
      </c>
      <c r="G137" s="131">
        <f t="shared" si="60"/>
        <v>798</v>
      </c>
      <c r="H137" s="136">
        <f t="shared" si="61"/>
        <v>0.36706531738730452</v>
      </c>
      <c r="I137" s="2"/>
      <c r="J137" s="2">
        <f t="shared" si="52"/>
        <v>0.30358785648574055</v>
      </c>
      <c r="K137" s="2">
        <f t="shared" si="53"/>
        <v>0.67065317387304513</v>
      </c>
      <c r="L137" s="2">
        <f t="shared" si="54"/>
        <v>0</v>
      </c>
      <c r="M137" s="2">
        <f t="shared" si="55"/>
        <v>2.5758969641214269E-2</v>
      </c>
      <c r="N137" s="63">
        <v>660</v>
      </c>
      <c r="O137" s="63">
        <v>1458</v>
      </c>
      <c r="P137" s="63"/>
      <c r="Q137" s="63">
        <v>33</v>
      </c>
      <c r="R137" s="63">
        <v>20</v>
      </c>
      <c r="S137" s="63"/>
      <c r="T137" s="63"/>
      <c r="U137" s="63"/>
      <c r="V137" s="63">
        <v>3</v>
      </c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63"/>
      <c r="AL137" s="63"/>
      <c r="AM137" s="63"/>
      <c r="AN137" s="63"/>
      <c r="AO137" s="63"/>
      <c r="AP137" s="63"/>
      <c r="AQ137" s="63"/>
      <c r="AS137" s="5">
        <f>IF(Q137&gt;0,RANK(Q137,(N137:P137,Q137:AE137)),0)</f>
        <v>3</v>
      </c>
      <c r="AT137" s="5">
        <f>IF(R137&gt;0,RANK(R137,(N137:P137,Q137:AE137)),0)</f>
        <v>4</v>
      </c>
      <c r="AU137" s="5">
        <f>IF(T137&gt;0,RANK(T137,(N137:P137,Q137:AE137)),0)</f>
        <v>0</v>
      </c>
      <c r="AV137" s="5">
        <f>IF(S137&gt;0,RANK(S137,(N137:P137,Q137:AE137)),0)</f>
        <v>0</v>
      </c>
      <c r="AW137" s="2">
        <f t="shared" si="56"/>
        <v>1.5179392824287029E-2</v>
      </c>
      <c r="AX137" s="2">
        <f t="shared" si="57"/>
        <v>9.1996320147194107E-3</v>
      </c>
      <c r="AY137" s="2">
        <f t="shared" si="58"/>
        <v>0</v>
      </c>
      <c r="AZ137" s="2">
        <f t="shared" si="59"/>
        <v>0</v>
      </c>
      <c r="BB137" s="4" t="s">
        <v>1205</v>
      </c>
      <c r="BC137" s="3" t="s">
        <v>768</v>
      </c>
      <c r="BD137">
        <v>4</v>
      </c>
      <c r="BF137" s="111">
        <v>5</v>
      </c>
      <c r="BG137" s="113">
        <v>13</v>
      </c>
      <c r="BH137" s="117">
        <f t="shared" si="22"/>
        <v>5013</v>
      </c>
      <c r="BJ137" s="5" t="s">
        <v>3185</v>
      </c>
    </row>
    <row r="138" spans="1:76" hidden="1" outlineLevel="1">
      <c r="A138" s="4" t="s">
        <v>1684</v>
      </c>
      <c r="B138" s="3" t="s">
        <v>768</v>
      </c>
      <c r="C138" s="1">
        <f t="shared" si="51"/>
        <v>10183</v>
      </c>
      <c r="D138" s="5">
        <f>IF(N138&gt;0, RANK(N138,(N138:P138,Q138:AE138)),0)</f>
        <v>2</v>
      </c>
      <c r="E138" s="5">
        <f>IF(O138&gt;0,RANK(O138,(N138:P138,Q138:AE138)),0)</f>
        <v>1</v>
      </c>
      <c r="F138" s="5">
        <f>IF(P138&gt;0,RANK(P138,(N138:P138,Q138:AE138)),0)</f>
        <v>0</v>
      </c>
      <c r="G138" s="131">
        <f t="shared" si="60"/>
        <v>2429</v>
      </c>
      <c r="H138" s="136">
        <f t="shared" si="61"/>
        <v>0.23853481292349996</v>
      </c>
      <c r="I138" s="2"/>
      <c r="J138" s="2">
        <f t="shared" si="52"/>
        <v>0.36295787096140625</v>
      </c>
      <c r="K138" s="2">
        <f t="shared" si="53"/>
        <v>0.60149268388490618</v>
      </c>
      <c r="L138" s="2">
        <f t="shared" si="54"/>
        <v>0</v>
      </c>
      <c r="M138" s="2">
        <f t="shared" si="55"/>
        <v>3.554944515368752E-2</v>
      </c>
      <c r="N138" s="63">
        <v>3696</v>
      </c>
      <c r="O138" s="63">
        <v>6125</v>
      </c>
      <c r="P138" s="63"/>
      <c r="Q138" s="63">
        <v>222</v>
      </c>
      <c r="R138" s="63">
        <v>134</v>
      </c>
      <c r="S138" s="63"/>
      <c r="T138" s="63"/>
      <c r="U138" s="63"/>
      <c r="V138" s="63">
        <v>6</v>
      </c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63"/>
      <c r="AL138" s="63"/>
      <c r="AM138" s="63"/>
      <c r="AN138" s="63"/>
      <c r="AO138" s="63"/>
      <c r="AP138" s="63"/>
      <c r="AQ138" s="63"/>
      <c r="AS138" s="5">
        <f>IF(Q138&gt;0,RANK(Q138,(N138:P138,Q138:AE138)),0)</f>
        <v>3</v>
      </c>
      <c r="AT138" s="5">
        <f>IF(R138&gt;0,RANK(R138,(N138:P138,Q138:AE138)),0)</f>
        <v>4</v>
      </c>
      <c r="AU138" s="5">
        <f>IF(T138&gt;0,RANK(T138,(N138:P138,Q138:AE138)),0)</f>
        <v>0</v>
      </c>
      <c r="AV138" s="5">
        <f>IF(S138&gt;0,RANK(S138,(N138:P138,Q138:AE138)),0)</f>
        <v>0</v>
      </c>
      <c r="AW138" s="2">
        <f t="shared" si="56"/>
        <v>2.1801040950603947E-2</v>
      </c>
      <c r="AX138" s="2">
        <f t="shared" si="57"/>
        <v>1.3159186880094275E-2</v>
      </c>
      <c r="AY138" s="2">
        <f t="shared" si="58"/>
        <v>0</v>
      </c>
      <c r="AZ138" s="2">
        <f t="shared" si="59"/>
        <v>0</v>
      </c>
      <c r="BB138" s="4" t="s">
        <v>1684</v>
      </c>
      <c r="BC138" s="3" t="s">
        <v>768</v>
      </c>
      <c r="BD138">
        <v>3</v>
      </c>
      <c r="BF138" s="111">
        <v>5</v>
      </c>
      <c r="BG138" s="113">
        <v>15</v>
      </c>
      <c r="BH138" s="117">
        <f t="shared" si="22"/>
        <v>5015</v>
      </c>
      <c r="BJ138" s="5" t="s">
        <v>3185</v>
      </c>
    </row>
    <row r="139" spans="1:76" hidden="1" outlineLevel="1">
      <c r="A139" s="4" t="s">
        <v>2168</v>
      </c>
      <c r="B139" s="3" t="s">
        <v>768</v>
      </c>
      <c r="C139" s="1">
        <f t="shared" si="51"/>
        <v>4361</v>
      </c>
      <c r="D139" s="5">
        <f>IF(N139&gt;0, RANK(N139,(N139:P139,Q139:AE139)),0)</f>
        <v>1</v>
      </c>
      <c r="E139" s="5">
        <f>IF(O139&gt;0,RANK(O139,(N139:P139,Q139:AE139)),0)</f>
        <v>2</v>
      </c>
      <c r="F139" s="5">
        <f>IF(P139&gt;0,RANK(P139,(N139:P139,Q139:AE139)),0)</f>
        <v>0</v>
      </c>
      <c r="G139" s="131">
        <f t="shared" si="60"/>
        <v>979</v>
      </c>
      <c r="H139" s="136">
        <f t="shared" si="61"/>
        <v>0.22448979591836735</v>
      </c>
      <c r="I139" s="2"/>
      <c r="J139" s="2">
        <f t="shared" si="52"/>
        <v>0.60742948864939239</v>
      </c>
      <c r="K139" s="2">
        <f t="shared" si="53"/>
        <v>0.38293969273102502</v>
      </c>
      <c r="L139" s="2">
        <f t="shared" si="54"/>
        <v>0</v>
      </c>
      <c r="M139" s="2">
        <f t="shared" si="55"/>
        <v>9.6308186195825929E-3</v>
      </c>
      <c r="N139" s="63">
        <v>2649</v>
      </c>
      <c r="O139" s="63">
        <v>1670</v>
      </c>
      <c r="P139" s="63"/>
      <c r="Q139" s="63">
        <v>25</v>
      </c>
      <c r="R139" s="63">
        <v>10</v>
      </c>
      <c r="S139" s="63"/>
      <c r="T139" s="63"/>
      <c r="U139" s="63"/>
      <c r="V139" s="63">
        <v>7</v>
      </c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63"/>
      <c r="AL139" s="63"/>
      <c r="AM139" s="63"/>
      <c r="AN139" s="63"/>
      <c r="AO139" s="63"/>
      <c r="AP139" s="63"/>
      <c r="AQ139" s="63"/>
      <c r="AS139" s="5">
        <f>IF(Q139&gt;0,RANK(Q139,(N139:P139,Q139:AE139)),0)</f>
        <v>3</v>
      </c>
      <c r="AT139" s="5">
        <f>IF(R139&gt;0,RANK(R139,(N139:P139,Q139:AE139)),0)</f>
        <v>4</v>
      </c>
      <c r="AU139" s="5">
        <f>IF(T139&gt;0,RANK(T139,(N139:P139,Q139:AE139)),0)</f>
        <v>0</v>
      </c>
      <c r="AV139" s="5">
        <f>IF(S139&gt;0,RANK(S139,(N139:P139,Q139:AE139)),0)</f>
        <v>0</v>
      </c>
      <c r="AW139" s="2">
        <f t="shared" si="56"/>
        <v>5.7326301307039666E-3</v>
      </c>
      <c r="AX139" s="2">
        <f t="shared" si="57"/>
        <v>2.2930520522815869E-3</v>
      </c>
      <c r="AY139" s="2">
        <f t="shared" si="58"/>
        <v>0</v>
      </c>
      <c r="AZ139" s="2">
        <f t="shared" si="59"/>
        <v>0</v>
      </c>
      <c r="BB139" s="4" t="s">
        <v>2168</v>
      </c>
      <c r="BC139" s="3" t="s">
        <v>768</v>
      </c>
      <c r="BD139">
        <v>1</v>
      </c>
      <c r="BF139" s="111">
        <v>5</v>
      </c>
      <c r="BG139" s="113">
        <v>17</v>
      </c>
      <c r="BH139" s="117">
        <f t="shared" si="22"/>
        <v>5017</v>
      </c>
      <c r="BJ139" s="5" t="s">
        <v>3185</v>
      </c>
    </row>
    <row r="140" spans="1:76" hidden="1" outlineLevel="1">
      <c r="A140" s="4" t="s">
        <v>395</v>
      </c>
      <c r="B140" s="3" t="s">
        <v>768</v>
      </c>
      <c r="C140" s="1">
        <f t="shared" si="51"/>
        <v>8409</v>
      </c>
      <c r="D140" s="5">
        <f>IF(N140&gt;0, RANK(N140,(N140:P140,Q140:AE140)),0)</f>
        <v>2</v>
      </c>
      <c r="E140" s="5">
        <f>IF(O140&gt;0,RANK(O140,(N140:P140,Q140:AE140)),0)</f>
        <v>1</v>
      </c>
      <c r="F140" s="5">
        <f>IF(P140&gt;0,RANK(P140,(N140:P140,Q140:AE140)),0)</f>
        <v>0</v>
      </c>
      <c r="G140" s="131">
        <f t="shared" si="60"/>
        <v>532</v>
      </c>
      <c r="H140" s="136">
        <f t="shared" si="61"/>
        <v>6.3265548816743969E-2</v>
      </c>
      <c r="I140" s="2"/>
      <c r="J140" s="2">
        <f t="shared" si="52"/>
        <v>0.45320489951242715</v>
      </c>
      <c r="K140" s="2">
        <f t="shared" si="53"/>
        <v>0.51647044832917111</v>
      </c>
      <c r="L140" s="2">
        <f t="shared" si="54"/>
        <v>0</v>
      </c>
      <c r="M140" s="2">
        <f t="shared" si="55"/>
        <v>3.0324652158401744E-2</v>
      </c>
      <c r="N140" s="63">
        <v>3811</v>
      </c>
      <c r="O140" s="63">
        <v>4343</v>
      </c>
      <c r="P140" s="63"/>
      <c r="Q140" s="63">
        <v>141</v>
      </c>
      <c r="R140" s="63">
        <v>104</v>
      </c>
      <c r="S140" s="63"/>
      <c r="T140" s="63"/>
      <c r="U140" s="63"/>
      <c r="V140" s="63">
        <v>10</v>
      </c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S140" s="5">
        <f>IF(Q140&gt;0,RANK(Q140,(N140:P140,Q140:AE140)),0)</f>
        <v>3</v>
      </c>
      <c r="AT140" s="5">
        <f>IF(R140&gt;0,RANK(R140,(N140:P140,Q140:AE140)),0)</f>
        <v>4</v>
      </c>
      <c r="AU140" s="5">
        <f>IF(T140&gt;0,RANK(T140,(N140:P140,Q140:AE140)),0)</f>
        <v>0</v>
      </c>
      <c r="AV140" s="5">
        <f>IF(S140&gt;0,RANK(S140,(N140:P140,Q140:AE140)),0)</f>
        <v>0</v>
      </c>
      <c r="AW140" s="2">
        <f t="shared" si="56"/>
        <v>1.6767748840528007E-2</v>
      </c>
      <c r="AX140" s="2">
        <f t="shared" si="57"/>
        <v>1.2367701272446189E-2</v>
      </c>
      <c r="AY140" s="2">
        <f t="shared" si="58"/>
        <v>0</v>
      </c>
      <c r="AZ140" s="2">
        <f t="shared" si="59"/>
        <v>0</v>
      </c>
      <c r="BB140" s="4" t="s">
        <v>395</v>
      </c>
      <c r="BC140" s="3" t="s">
        <v>768</v>
      </c>
      <c r="BD140">
        <v>4</v>
      </c>
      <c r="BF140" s="111">
        <v>5</v>
      </c>
      <c r="BG140" s="113">
        <v>19</v>
      </c>
      <c r="BH140" s="117">
        <f t="shared" si="22"/>
        <v>5019</v>
      </c>
      <c r="BJ140" s="5" t="s">
        <v>3185</v>
      </c>
    </row>
    <row r="141" spans="1:76" hidden="1" outlineLevel="1">
      <c r="A141" s="4" t="s">
        <v>3118</v>
      </c>
      <c r="B141" s="3" t="s">
        <v>768</v>
      </c>
      <c r="C141" s="1">
        <f t="shared" si="51"/>
        <v>5110</v>
      </c>
      <c r="D141" s="5">
        <f>IF(N141&gt;0, RANK(N141,(N141:P141,Q141:AE141)),0)</f>
        <v>2</v>
      </c>
      <c r="E141" s="5">
        <f>IF(O141&gt;0,RANK(O141,(N141:P141,Q141:AE141)),0)</f>
        <v>1</v>
      </c>
      <c r="F141" s="5">
        <f>IF(P141&gt;0,RANK(P141,(N141:P141,Q141:AE141)),0)</f>
        <v>0</v>
      </c>
      <c r="G141" s="131">
        <f t="shared" si="60"/>
        <v>1487</v>
      </c>
      <c r="H141" s="136">
        <f t="shared" si="61"/>
        <v>0.29099804305283755</v>
      </c>
      <c r="I141" s="2"/>
      <c r="J141" s="2">
        <f t="shared" si="52"/>
        <v>0.34011741682974561</v>
      </c>
      <c r="K141" s="2">
        <f t="shared" si="53"/>
        <v>0.63111545988258322</v>
      </c>
      <c r="L141" s="2">
        <f t="shared" si="54"/>
        <v>0</v>
      </c>
      <c r="M141" s="2">
        <f t="shared" si="55"/>
        <v>2.876712328767117E-2</v>
      </c>
      <c r="N141" s="63">
        <v>1738</v>
      </c>
      <c r="O141" s="63">
        <v>3225</v>
      </c>
      <c r="P141" s="63"/>
      <c r="Q141" s="63">
        <v>99</v>
      </c>
      <c r="R141" s="63">
        <v>38</v>
      </c>
      <c r="S141" s="63"/>
      <c r="T141" s="63"/>
      <c r="U141" s="63"/>
      <c r="V141" s="63">
        <v>10</v>
      </c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63"/>
      <c r="AL141" s="63"/>
      <c r="AM141" s="63"/>
      <c r="AN141" s="63"/>
      <c r="AO141" s="63"/>
      <c r="AP141" s="63"/>
      <c r="AQ141" s="63"/>
      <c r="AS141" s="5">
        <f>IF(Q141&gt;0,RANK(Q141,(N141:P141,Q141:AE141)),0)</f>
        <v>3</v>
      </c>
      <c r="AT141" s="5">
        <f>IF(R141&gt;0,RANK(R141,(N141:P141,Q141:AE141)),0)</f>
        <v>4</v>
      </c>
      <c r="AU141" s="5">
        <f>IF(T141&gt;0,RANK(T141,(N141:P141,Q141:AE141)),0)</f>
        <v>0</v>
      </c>
      <c r="AV141" s="5">
        <f>IF(S141&gt;0,RANK(S141,(N141:P141,Q141:AE141)),0)</f>
        <v>0</v>
      </c>
      <c r="AW141" s="2">
        <f t="shared" si="56"/>
        <v>1.9373776908023485E-2</v>
      </c>
      <c r="AX141" s="2">
        <f t="shared" si="57"/>
        <v>7.436399217221135E-3</v>
      </c>
      <c r="AY141" s="2">
        <f t="shared" si="58"/>
        <v>0</v>
      </c>
      <c r="AZ141" s="2">
        <f t="shared" si="59"/>
        <v>0</v>
      </c>
      <c r="BB141" s="4" t="s">
        <v>3118</v>
      </c>
      <c r="BC141" s="3" t="s">
        <v>768</v>
      </c>
      <c r="BD141">
        <v>1</v>
      </c>
      <c r="BF141" s="111">
        <v>5</v>
      </c>
      <c r="BG141" s="113">
        <v>21</v>
      </c>
      <c r="BH141" s="117">
        <f t="shared" si="22"/>
        <v>5021</v>
      </c>
      <c r="BJ141" s="5" t="s">
        <v>3185</v>
      </c>
    </row>
    <row r="142" spans="1:76" hidden="1" outlineLevel="1">
      <c r="A142" s="4" t="s">
        <v>1025</v>
      </c>
      <c r="B142" s="3" t="s">
        <v>768</v>
      </c>
      <c r="C142" s="1">
        <f t="shared" si="51"/>
        <v>11647</v>
      </c>
      <c r="D142" s="5">
        <f>IF(N142&gt;0, RANK(N142,(N142:P142,Q142:AE142)),0)</f>
        <v>2</v>
      </c>
      <c r="E142" s="5">
        <f>IF(O142&gt;0,RANK(O142,(N142:P142,Q142:AE142)),0)</f>
        <v>1</v>
      </c>
      <c r="F142" s="5">
        <f>IF(P142&gt;0,RANK(P142,(N142:P142,Q142:AE142)),0)</f>
        <v>0</v>
      </c>
      <c r="G142" s="131">
        <f t="shared" si="60"/>
        <v>6073</v>
      </c>
      <c r="H142" s="136">
        <f t="shared" si="61"/>
        <v>0.52142182536275439</v>
      </c>
      <c r="I142" s="2"/>
      <c r="J142" s="2">
        <f t="shared" si="52"/>
        <v>0.22495063106379326</v>
      </c>
      <c r="K142" s="2">
        <f t="shared" si="53"/>
        <v>0.74637245642654759</v>
      </c>
      <c r="L142" s="2">
        <f t="shared" si="54"/>
        <v>0</v>
      </c>
      <c r="M142" s="2">
        <f t="shared" si="55"/>
        <v>2.8676912509659203E-2</v>
      </c>
      <c r="N142" s="63">
        <v>2620</v>
      </c>
      <c r="O142" s="63">
        <v>8693</v>
      </c>
      <c r="P142" s="63"/>
      <c r="Q142" s="63">
        <v>196</v>
      </c>
      <c r="R142" s="63">
        <v>106</v>
      </c>
      <c r="S142" s="63"/>
      <c r="T142" s="63"/>
      <c r="U142" s="63"/>
      <c r="V142" s="63">
        <v>32</v>
      </c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63"/>
      <c r="AL142" s="63"/>
      <c r="AM142" s="63"/>
      <c r="AN142" s="63"/>
      <c r="AO142" s="63"/>
      <c r="AP142" s="63"/>
      <c r="AQ142" s="63"/>
      <c r="AS142" s="5">
        <f>IF(Q142&gt;0,RANK(Q142,(N142:P142,Q142:AE142)),0)</f>
        <v>3</v>
      </c>
      <c r="AT142" s="5">
        <f>IF(R142&gt;0,RANK(R142,(N142:P142,Q142:AE142)),0)</f>
        <v>4</v>
      </c>
      <c r="AU142" s="5">
        <f>IF(T142&gt;0,RANK(T142,(N142:P142,Q142:AE142)),0)</f>
        <v>0</v>
      </c>
      <c r="AV142" s="5">
        <f>IF(S142&gt;0,RANK(S142,(N142:P142,Q142:AE142)),0)</f>
        <v>0</v>
      </c>
      <c r="AW142" s="2">
        <f t="shared" si="56"/>
        <v>1.6828367820039495E-2</v>
      </c>
      <c r="AX142" s="2">
        <f t="shared" si="57"/>
        <v>9.1010560659397274E-3</v>
      </c>
      <c r="AY142" s="2">
        <f t="shared" si="58"/>
        <v>0</v>
      </c>
      <c r="AZ142" s="2">
        <f t="shared" si="59"/>
        <v>0</v>
      </c>
      <c r="BB142" s="4" t="s">
        <v>1025</v>
      </c>
      <c r="BC142" s="3" t="s">
        <v>768</v>
      </c>
      <c r="BD142">
        <v>1</v>
      </c>
      <c r="BF142" s="111">
        <v>5</v>
      </c>
      <c r="BG142" s="113">
        <v>23</v>
      </c>
      <c r="BH142" s="117">
        <f t="shared" si="22"/>
        <v>5023</v>
      </c>
      <c r="BJ142" s="5" t="s">
        <v>3185</v>
      </c>
    </row>
    <row r="143" spans="1:76" hidden="1" outlineLevel="1">
      <c r="A143" s="4" t="s">
        <v>2943</v>
      </c>
      <c r="B143" s="3" t="s">
        <v>768</v>
      </c>
      <c r="C143" s="1">
        <f t="shared" si="51"/>
        <v>3266</v>
      </c>
      <c r="D143" s="5">
        <f>IF(N143&gt;0, RANK(N143,(N143:P143,Q143:AE143)),0)</f>
        <v>2</v>
      </c>
      <c r="E143" s="5">
        <f>IF(O143&gt;0,RANK(O143,(N143:P143,Q143:AE143)),0)</f>
        <v>1</v>
      </c>
      <c r="F143" s="5">
        <f>IF(P143&gt;0,RANK(P143,(N143:P143,Q143:AE143)),0)</f>
        <v>0</v>
      </c>
      <c r="G143" s="131">
        <f t="shared" si="60"/>
        <v>1468</v>
      </c>
      <c r="H143" s="136">
        <f t="shared" si="61"/>
        <v>0.449479485609308</v>
      </c>
      <c r="I143" s="2"/>
      <c r="J143" s="2">
        <f t="shared" si="52"/>
        <v>0.25872627066748316</v>
      </c>
      <c r="K143" s="2">
        <f t="shared" si="53"/>
        <v>0.70820575627679117</v>
      </c>
      <c r="L143" s="2">
        <f t="shared" si="54"/>
        <v>0</v>
      </c>
      <c r="M143" s="2">
        <f t="shared" si="55"/>
        <v>3.306797305572573E-2</v>
      </c>
      <c r="N143" s="63">
        <v>845</v>
      </c>
      <c r="O143" s="63">
        <v>2313</v>
      </c>
      <c r="P143" s="63"/>
      <c r="Q143" s="63">
        <v>52</v>
      </c>
      <c r="R143" s="63">
        <v>45</v>
      </c>
      <c r="S143" s="63"/>
      <c r="T143" s="63"/>
      <c r="U143" s="63"/>
      <c r="V143" s="63">
        <v>11</v>
      </c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63"/>
      <c r="AL143" s="63"/>
      <c r="AM143" s="63"/>
      <c r="AN143" s="63"/>
      <c r="AO143" s="63"/>
      <c r="AP143" s="63"/>
      <c r="AQ143" s="63"/>
      <c r="AS143" s="5">
        <f>IF(Q143&gt;0,RANK(Q143,(N143:P143,Q143:AE143)),0)</f>
        <v>3</v>
      </c>
      <c r="AT143" s="5">
        <f>IF(R143&gt;0,RANK(R143,(N143:P143,Q143:AE143)),0)</f>
        <v>4</v>
      </c>
      <c r="AU143" s="5">
        <f>IF(T143&gt;0,RANK(T143,(N143:P143,Q143:AE143)),0)</f>
        <v>0</v>
      </c>
      <c r="AV143" s="5">
        <f>IF(S143&gt;0,RANK(S143,(N143:P143,Q143:AE143)),0)</f>
        <v>0</v>
      </c>
      <c r="AW143" s="2">
        <f t="shared" si="56"/>
        <v>1.5921616656460504E-2</v>
      </c>
      <c r="AX143" s="2">
        <f t="shared" si="57"/>
        <v>1.3778322106552358E-2</v>
      </c>
      <c r="AY143" s="2">
        <f t="shared" si="58"/>
        <v>0</v>
      </c>
      <c r="AZ143" s="2">
        <f t="shared" si="59"/>
        <v>0</v>
      </c>
      <c r="BB143" s="4" t="s">
        <v>2943</v>
      </c>
      <c r="BC143" s="3" t="s">
        <v>768</v>
      </c>
      <c r="BD143">
        <v>4</v>
      </c>
      <c r="BF143" s="111">
        <v>5</v>
      </c>
      <c r="BG143" s="113">
        <v>25</v>
      </c>
      <c r="BH143" s="117">
        <f t="shared" si="22"/>
        <v>5025</v>
      </c>
      <c r="BJ143" s="5" t="s">
        <v>3185</v>
      </c>
    </row>
    <row r="144" spans="1:76" hidden="1" outlineLevel="1">
      <c r="A144" s="4" t="s">
        <v>1504</v>
      </c>
      <c r="B144" s="3" t="s">
        <v>768</v>
      </c>
      <c r="C144" s="1">
        <f t="shared" si="51"/>
        <v>9455</v>
      </c>
      <c r="D144" s="5">
        <f>IF(N144&gt;0, RANK(N144,(N144:P144,Q144:AE144)),0)</f>
        <v>2</v>
      </c>
      <c r="E144" s="5">
        <f>IF(O144&gt;0,RANK(O144,(N144:P144,Q144:AE144)),0)</f>
        <v>1</v>
      </c>
      <c r="F144" s="5">
        <f>IF(P144&gt;0,RANK(P144,(N144:P144,Q144:AE144)),0)</f>
        <v>0</v>
      </c>
      <c r="G144" s="131">
        <f t="shared" si="60"/>
        <v>2233</v>
      </c>
      <c r="H144" s="136">
        <f t="shared" si="61"/>
        <v>0.23617133791644632</v>
      </c>
      <c r="I144" s="2"/>
      <c r="J144" s="2">
        <f t="shared" si="52"/>
        <v>0.37620306716023266</v>
      </c>
      <c r="K144" s="2">
        <f t="shared" si="53"/>
        <v>0.61237440507667895</v>
      </c>
      <c r="L144" s="2">
        <f t="shared" si="54"/>
        <v>0</v>
      </c>
      <c r="M144" s="2">
        <f t="shared" si="55"/>
        <v>1.1422527763088386E-2</v>
      </c>
      <c r="N144" s="63">
        <v>3557</v>
      </c>
      <c r="O144" s="63">
        <v>5790</v>
      </c>
      <c r="P144" s="63"/>
      <c r="Q144" s="63">
        <v>64</v>
      </c>
      <c r="R144" s="63">
        <v>40</v>
      </c>
      <c r="S144" s="63"/>
      <c r="T144" s="63"/>
      <c r="U144" s="63"/>
      <c r="V144" s="63">
        <v>4</v>
      </c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63"/>
      <c r="AL144" s="63"/>
      <c r="AM144" s="63"/>
      <c r="AN144" s="63"/>
      <c r="AO144" s="63"/>
      <c r="AP144" s="63"/>
      <c r="AQ144" s="63"/>
      <c r="AS144" s="5">
        <f>IF(Q144&gt;0,RANK(Q144,(N144:P144,Q144:AE144)),0)</f>
        <v>3</v>
      </c>
      <c r="AT144" s="5">
        <f>IF(R144&gt;0,RANK(R144,(N144:P144,Q144:AE144)),0)</f>
        <v>4</v>
      </c>
      <c r="AU144" s="5">
        <f>IF(T144&gt;0,RANK(T144,(N144:P144,Q144:AE144)),0)</f>
        <v>0</v>
      </c>
      <c r="AV144" s="5">
        <f>IF(S144&gt;0,RANK(S144,(N144:P144,Q144:AE144)),0)</f>
        <v>0</v>
      </c>
      <c r="AW144" s="2">
        <f t="shared" si="56"/>
        <v>6.7689053410893707E-3</v>
      </c>
      <c r="AX144" s="2">
        <f t="shared" si="57"/>
        <v>4.2305658381808567E-3</v>
      </c>
      <c r="AY144" s="2">
        <f t="shared" si="58"/>
        <v>0</v>
      </c>
      <c r="AZ144" s="2">
        <f t="shared" si="59"/>
        <v>0</v>
      </c>
      <c r="BB144" s="4" t="s">
        <v>1504</v>
      </c>
      <c r="BC144" s="3" t="s">
        <v>768</v>
      </c>
      <c r="BD144">
        <v>4</v>
      </c>
      <c r="BF144" s="111">
        <v>5</v>
      </c>
      <c r="BG144" s="113">
        <v>27</v>
      </c>
      <c r="BH144" s="117">
        <f t="shared" si="22"/>
        <v>5027</v>
      </c>
      <c r="BJ144" s="5" t="s">
        <v>3185</v>
      </c>
    </row>
    <row r="145" spans="1:62" hidden="1" outlineLevel="1">
      <c r="A145" s="4" t="s">
        <v>2471</v>
      </c>
      <c r="B145" s="3" t="s">
        <v>768</v>
      </c>
      <c r="C145" s="1">
        <f t="shared" si="51"/>
        <v>7730</v>
      </c>
      <c r="D145" s="5">
        <f>IF(N145&gt;0, RANK(N145,(N145:P145,Q145:AE145)),0)</f>
        <v>2</v>
      </c>
      <c r="E145" s="5">
        <f>IF(O145&gt;0,RANK(O145,(N145:P145,Q145:AE145)),0)</f>
        <v>1</v>
      </c>
      <c r="F145" s="5">
        <f>IF(P145&gt;0,RANK(P145,(N145:P145,Q145:AE145)),0)</f>
        <v>0</v>
      </c>
      <c r="G145" s="131">
        <f t="shared" si="60"/>
        <v>1509</v>
      </c>
      <c r="H145" s="136">
        <f t="shared" si="61"/>
        <v>0.19521345407503235</v>
      </c>
      <c r="I145" s="2"/>
      <c r="J145" s="2">
        <f t="shared" si="52"/>
        <v>0.38874514877102201</v>
      </c>
      <c r="K145" s="2">
        <f t="shared" si="53"/>
        <v>0.58395860284605439</v>
      </c>
      <c r="L145" s="2">
        <f t="shared" si="54"/>
        <v>0</v>
      </c>
      <c r="M145" s="2">
        <f t="shared" si="55"/>
        <v>2.7296248382923549E-2</v>
      </c>
      <c r="N145" s="63">
        <v>3005</v>
      </c>
      <c r="O145" s="63">
        <v>4514</v>
      </c>
      <c r="P145" s="63"/>
      <c r="Q145" s="63">
        <v>105</v>
      </c>
      <c r="R145" s="63">
        <v>94</v>
      </c>
      <c r="S145" s="63"/>
      <c r="T145" s="63"/>
      <c r="U145" s="63"/>
      <c r="V145" s="63">
        <v>12</v>
      </c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63"/>
      <c r="AL145" s="63"/>
      <c r="AM145" s="63"/>
      <c r="AN145" s="63"/>
      <c r="AO145" s="63"/>
      <c r="AP145" s="63"/>
      <c r="AQ145" s="63"/>
      <c r="AS145" s="5">
        <f>IF(Q145&gt;0,RANK(Q145,(N145:P145,Q145:AE145)),0)</f>
        <v>3</v>
      </c>
      <c r="AT145" s="5">
        <f>IF(R145&gt;0,RANK(R145,(N145:P145,Q145:AE145)),0)</f>
        <v>4</v>
      </c>
      <c r="AU145" s="5">
        <f>IF(T145&gt;0,RANK(T145,(N145:P145,Q145:AE145)),0)</f>
        <v>0</v>
      </c>
      <c r="AV145" s="5">
        <f>IF(S145&gt;0,RANK(S145,(N145:P145,Q145:AE145)),0)</f>
        <v>0</v>
      </c>
      <c r="AW145" s="2">
        <f t="shared" si="56"/>
        <v>1.3583441138421734E-2</v>
      </c>
      <c r="AX145" s="2">
        <f t="shared" si="57"/>
        <v>1.2160413971539457E-2</v>
      </c>
      <c r="AY145" s="2">
        <f t="shared" si="58"/>
        <v>0</v>
      </c>
      <c r="AZ145" s="2">
        <f t="shared" si="59"/>
        <v>0</v>
      </c>
      <c r="BB145" s="4" t="s">
        <v>2471</v>
      </c>
      <c r="BC145" s="3" t="s">
        <v>768</v>
      </c>
      <c r="BD145">
        <v>2</v>
      </c>
      <c r="BF145" s="111">
        <v>5</v>
      </c>
      <c r="BG145" s="113">
        <v>29</v>
      </c>
      <c r="BH145" s="117">
        <f t="shared" si="22"/>
        <v>5029</v>
      </c>
      <c r="BJ145" s="5" t="s">
        <v>3185</v>
      </c>
    </row>
    <row r="146" spans="1:62" hidden="1" outlineLevel="1">
      <c r="A146" s="4" t="s">
        <v>629</v>
      </c>
      <c r="B146" s="3" t="s">
        <v>768</v>
      </c>
      <c r="C146" s="1">
        <f t="shared" si="51"/>
        <v>31700</v>
      </c>
      <c r="D146" s="5">
        <f>IF(N146&gt;0, RANK(N146,(N146:P146,Q146:AE146)),0)</f>
        <v>2</v>
      </c>
      <c r="E146" s="5">
        <f>IF(O146&gt;0,RANK(O146,(N146:P146,Q146:AE146)),0)</f>
        <v>1</v>
      </c>
      <c r="F146" s="5">
        <f>IF(P146&gt;0,RANK(P146,(N146:P146,Q146:AE146)),0)</f>
        <v>0</v>
      </c>
      <c r="G146" s="131">
        <f t="shared" si="60"/>
        <v>9823</v>
      </c>
      <c r="H146" s="136">
        <f t="shared" si="61"/>
        <v>0.30987381703470029</v>
      </c>
      <c r="I146" s="2"/>
      <c r="J146" s="2">
        <f t="shared" si="52"/>
        <v>0.33208201892744482</v>
      </c>
      <c r="K146" s="2">
        <f t="shared" si="53"/>
        <v>0.64195583596214512</v>
      </c>
      <c r="L146" s="2">
        <f t="shared" si="54"/>
        <v>0</v>
      </c>
      <c r="M146" s="2">
        <f t="shared" si="55"/>
        <v>2.5962145110410062E-2</v>
      </c>
      <c r="N146" s="63">
        <v>10527</v>
      </c>
      <c r="O146" s="63">
        <v>20350</v>
      </c>
      <c r="P146" s="63"/>
      <c r="Q146" s="63">
        <v>497</v>
      </c>
      <c r="R146" s="63">
        <v>293</v>
      </c>
      <c r="S146" s="63"/>
      <c r="T146" s="63"/>
      <c r="U146" s="63"/>
      <c r="V146" s="63">
        <v>33</v>
      </c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63"/>
      <c r="AL146" s="63"/>
      <c r="AM146" s="63"/>
      <c r="AN146" s="63"/>
      <c r="AO146" s="63"/>
      <c r="AP146" s="63"/>
      <c r="AQ146" s="63"/>
      <c r="AS146" s="5">
        <f>IF(Q146&gt;0,RANK(Q146,(N146:P146,Q146:AE146)),0)</f>
        <v>3</v>
      </c>
      <c r="AT146" s="5">
        <f>IF(R146&gt;0,RANK(R146,(N146:P146,Q146:AE146)),0)</f>
        <v>4</v>
      </c>
      <c r="AU146" s="5">
        <f>IF(T146&gt;0,RANK(T146,(N146:P146,Q146:AE146)),0)</f>
        <v>0</v>
      </c>
      <c r="AV146" s="5">
        <f>IF(S146&gt;0,RANK(S146,(N146:P146,Q146:AE146)),0)</f>
        <v>0</v>
      </c>
      <c r="AW146" s="2">
        <f t="shared" si="56"/>
        <v>1.5678233438485803E-2</v>
      </c>
      <c r="AX146" s="2">
        <f t="shared" si="57"/>
        <v>9.2429022082018922E-3</v>
      </c>
      <c r="AY146" s="2">
        <f t="shared" si="58"/>
        <v>0</v>
      </c>
      <c r="AZ146" s="2">
        <f t="shared" si="59"/>
        <v>0</v>
      </c>
      <c r="BB146" s="4" t="s">
        <v>629</v>
      </c>
      <c r="BC146" s="3" t="s">
        <v>768</v>
      </c>
      <c r="BD146">
        <v>1</v>
      </c>
      <c r="BF146" s="111">
        <v>5</v>
      </c>
      <c r="BG146" s="113">
        <v>31</v>
      </c>
      <c r="BH146" s="117">
        <f t="shared" si="22"/>
        <v>5031</v>
      </c>
      <c r="BJ146" s="5" t="s">
        <v>3185</v>
      </c>
    </row>
    <row r="147" spans="1:62" hidden="1" outlineLevel="1">
      <c r="A147" s="4" t="s">
        <v>1885</v>
      </c>
      <c r="B147" s="3" t="s">
        <v>768</v>
      </c>
      <c r="C147" s="1">
        <f t="shared" si="51"/>
        <v>20591</v>
      </c>
      <c r="D147" s="5">
        <f>IF(N147&gt;0, RANK(N147,(N147:P147,Q147:AE147)),0)</f>
        <v>2</v>
      </c>
      <c r="E147" s="5">
        <f>IF(O147&gt;0,RANK(O147,(N147:P147,Q147:AE147)),0)</f>
        <v>1</v>
      </c>
      <c r="F147" s="5">
        <f>IF(P147&gt;0,RANK(P147,(N147:P147,Q147:AE147)),0)</f>
        <v>0</v>
      </c>
      <c r="G147" s="131">
        <f t="shared" si="60"/>
        <v>10264</v>
      </c>
      <c r="H147" s="136">
        <f t="shared" si="61"/>
        <v>0.49847020542955661</v>
      </c>
      <c r="I147" s="2"/>
      <c r="J147" s="2">
        <f t="shared" si="52"/>
        <v>0.23704531105822932</v>
      </c>
      <c r="K147" s="2">
        <f t="shared" si="53"/>
        <v>0.7355155164877859</v>
      </c>
      <c r="L147" s="2">
        <f t="shared" si="54"/>
        <v>0</v>
      </c>
      <c r="M147" s="2">
        <f t="shared" si="55"/>
        <v>2.743917245398475E-2</v>
      </c>
      <c r="N147" s="63">
        <v>4881</v>
      </c>
      <c r="O147" s="63">
        <v>15145</v>
      </c>
      <c r="P147" s="63"/>
      <c r="Q147" s="63">
        <v>347</v>
      </c>
      <c r="R147" s="63">
        <v>188</v>
      </c>
      <c r="S147" s="63"/>
      <c r="T147" s="63"/>
      <c r="U147" s="63"/>
      <c r="V147" s="63">
        <v>30</v>
      </c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63"/>
      <c r="AL147" s="63"/>
      <c r="AM147" s="63"/>
      <c r="AN147" s="63"/>
      <c r="AO147" s="63"/>
      <c r="AP147" s="63"/>
      <c r="AQ147" s="63"/>
      <c r="AS147" s="5">
        <f>IF(Q147&gt;0,RANK(Q147,(N147:P147,Q147:AE147)),0)</f>
        <v>3</v>
      </c>
      <c r="AT147" s="5">
        <f>IF(R147&gt;0,RANK(R147,(N147:P147,Q147:AE147)),0)</f>
        <v>4</v>
      </c>
      <c r="AU147" s="5">
        <f>IF(T147&gt;0,RANK(T147,(N147:P147,Q147:AE147)),0)</f>
        <v>0</v>
      </c>
      <c r="AV147" s="5">
        <f>IF(S147&gt;0,RANK(S147,(N147:P147,Q147:AE147)),0)</f>
        <v>0</v>
      </c>
      <c r="AW147" s="2">
        <f t="shared" si="56"/>
        <v>1.6852022728376475E-2</v>
      </c>
      <c r="AX147" s="2">
        <f t="shared" si="57"/>
        <v>9.1302025156621818E-3</v>
      </c>
      <c r="AY147" s="2">
        <f t="shared" si="58"/>
        <v>0</v>
      </c>
      <c r="AZ147" s="2">
        <f t="shared" si="59"/>
        <v>0</v>
      </c>
      <c r="BB147" s="4" t="s">
        <v>1885</v>
      </c>
      <c r="BC147" s="3" t="s">
        <v>768</v>
      </c>
      <c r="BF147" s="111">
        <v>5</v>
      </c>
      <c r="BG147" s="113">
        <v>33</v>
      </c>
      <c r="BH147" s="117">
        <f t="shared" si="22"/>
        <v>5033</v>
      </c>
      <c r="BJ147" s="5" t="s">
        <v>3185</v>
      </c>
    </row>
    <row r="148" spans="1:62" hidden="1" outlineLevel="1">
      <c r="A148" s="4" t="s">
        <v>1866</v>
      </c>
      <c r="B148" s="3" t="s">
        <v>768</v>
      </c>
      <c r="C148" s="1">
        <f t="shared" si="51"/>
        <v>16716</v>
      </c>
      <c r="D148" s="5">
        <f>IF(N148&gt;0, RANK(N148,(N148:P148,Q148:AE148)),0)</f>
        <v>1</v>
      </c>
      <c r="E148" s="5">
        <f>IF(O148&gt;0,RANK(O148,(N148:P148,Q148:AE148)),0)</f>
        <v>2</v>
      </c>
      <c r="F148" s="5">
        <f>IF(P148&gt;0,RANK(P148,(N148:P148,Q148:AE148)),0)</f>
        <v>0</v>
      </c>
      <c r="G148" s="131">
        <f t="shared" si="60"/>
        <v>2489</v>
      </c>
      <c r="H148" s="136">
        <f t="shared" si="61"/>
        <v>0.1488992581957406</v>
      </c>
      <c r="I148" s="2"/>
      <c r="J148" s="2">
        <f t="shared" si="52"/>
        <v>0.56754008135917688</v>
      </c>
      <c r="K148" s="2">
        <f t="shared" si="53"/>
        <v>0.4186408231634362</v>
      </c>
      <c r="L148" s="2">
        <f t="shared" si="54"/>
        <v>0</v>
      </c>
      <c r="M148" s="2">
        <f t="shared" si="55"/>
        <v>1.3819095477386911E-2</v>
      </c>
      <c r="N148" s="63">
        <v>9487</v>
      </c>
      <c r="O148" s="63">
        <v>6998</v>
      </c>
      <c r="P148" s="63"/>
      <c r="Q148" s="63">
        <v>146</v>
      </c>
      <c r="R148" s="63">
        <v>65</v>
      </c>
      <c r="S148" s="63"/>
      <c r="T148" s="63"/>
      <c r="U148" s="63"/>
      <c r="V148" s="63">
        <v>20</v>
      </c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63"/>
      <c r="AL148" s="63"/>
      <c r="AM148" s="63"/>
      <c r="AN148" s="63"/>
      <c r="AO148" s="63"/>
      <c r="AP148" s="63"/>
      <c r="AQ148" s="63"/>
      <c r="AS148" s="5">
        <f>IF(Q148&gt;0,RANK(Q148,(N148:P148,Q148:AE148)),0)</f>
        <v>3</v>
      </c>
      <c r="AT148" s="5">
        <f>IF(R148&gt;0,RANK(R148,(N148:P148,Q148:AE148)),0)</f>
        <v>4</v>
      </c>
      <c r="AU148" s="5">
        <f>IF(T148&gt;0,RANK(T148,(N148:P148,Q148:AE148)),0)</f>
        <v>0</v>
      </c>
      <c r="AV148" s="5">
        <f>IF(S148&gt;0,RANK(S148,(N148:P148,Q148:AE148)),0)</f>
        <v>0</v>
      </c>
      <c r="AW148" s="2">
        <f t="shared" si="56"/>
        <v>8.7341469251016983E-3</v>
      </c>
      <c r="AX148" s="2">
        <f t="shared" si="57"/>
        <v>3.8884900693945922E-3</v>
      </c>
      <c r="AY148" s="2">
        <f t="shared" si="58"/>
        <v>0</v>
      </c>
      <c r="AZ148" s="2">
        <f t="shared" si="59"/>
        <v>0</v>
      </c>
      <c r="BB148" s="4" t="s">
        <v>1866</v>
      </c>
      <c r="BC148" s="3" t="s">
        <v>768</v>
      </c>
      <c r="BD148">
        <v>1</v>
      </c>
      <c r="BF148" s="111">
        <v>5</v>
      </c>
      <c r="BG148" s="113">
        <v>35</v>
      </c>
      <c r="BH148" s="117">
        <f t="shared" si="22"/>
        <v>5035</v>
      </c>
      <c r="BJ148" s="5" t="s">
        <v>3185</v>
      </c>
    </row>
    <row r="149" spans="1:62" hidden="1" outlineLevel="1">
      <c r="A149" s="4" t="s">
        <v>2473</v>
      </c>
      <c r="B149" s="3" t="s">
        <v>768</v>
      </c>
      <c r="C149" s="1">
        <f t="shared" si="51"/>
        <v>6681</v>
      </c>
      <c r="D149" s="5">
        <f>IF(N149&gt;0, RANK(N149,(N149:P149,Q149:AE149)),0)</f>
        <v>2</v>
      </c>
      <c r="E149" s="5">
        <f>IF(O149&gt;0,RANK(O149,(N149:P149,Q149:AE149)),0)</f>
        <v>1</v>
      </c>
      <c r="F149" s="5">
        <f>IF(P149&gt;0,RANK(P149,(N149:P149,Q149:AE149)),0)</f>
        <v>0</v>
      </c>
      <c r="G149" s="131">
        <f t="shared" si="60"/>
        <v>1990</v>
      </c>
      <c r="H149" s="136">
        <f t="shared" si="61"/>
        <v>0.29785960185600957</v>
      </c>
      <c r="I149" s="2"/>
      <c r="J149" s="2">
        <f t="shared" si="52"/>
        <v>0.34111659931148031</v>
      </c>
      <c r="K149" s="2">
        <f t="shared" si="53"/>
        <v>0.63897620116748988</v>
      </c>
      <c r="L149" s="2">
        <f t="shared" si="54"/>
        <v>0</v>
      </c>
      <c r="M149" s="2">
        <f t="shared" si="55"/>
        <v>1.9907199521029817E-2</v>
      </c>
      <c r="N149" s="63">
        <v>2279</v>
      </c>
      <c r="O149" s="63">
        <v>4269</v>
      </c>
      <c r="P149" s="63"/>
      <c r="Q149" s="63">
        <v>82</v>
      </c>
      <c r="R149" s="63">
        <v>42</v>
      </c>
      <c r="S149" s="63"/>
      <c r="T149" s="63"/>
      <c r="U149" s="63"/>
      <c r="V149" s="63">
        <v>9</v>
      </c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63"/>
      <c r="AL149" s="63"/>
      <c r="AM149" s="63"/>
      <c r="AN149" s="63"/>
      <c r="AO149" s="63"/>
      <c r="AP149" s="63"/>
      <c r="AQ149" s="63"/>
      <c r="AS149" s="5">
        <f>IF(Q149&gt;0,RANK(Q149,(N149:P149,Q149:AE149)),0)</f>
        <v>3</v>
      </c>
      <c r="AT149" s="5">
        <f>IF(R149&gt;0,RANK(R149,(N149:P149,Q149:AE149)),0)</f>
        <v>4</v>
      </c>
      <c r="AU149" s="5">
        <f>IF(T149&gt;0,RANK(T149,(N149:P149,Q149:AE149)),0)</f>
        <v>0</v>
      </c>
      <c r="AV149" s="5">
        <f>IF(S149&gt;0,RANK(S149,(N149:P149,Q149:AE149)),0)</f>
        <v>0</v>
      </c>
      <c r="AW149" s="2">
        <f t="shared" si="56"/>
        <v>1.2273611734770243E-2</v>
      </c>
      <c r="AX149" s="2">
        <f t="shared" si="57"/>
        <v>6.2864840592725636E-3</v>
      </c>
      <c r="AY149" s="2">
        <f t="shared" si="58"/>
        <v>0</v>
      </c>
      <c r="AZ149" s="2">
        <f t="shared" si="59"/>
        <v>0</v>
      </c>
      <c r="BB149" s="4" t="s">
        <v>2473</v>
      </c>
      <c r="BC149" s="3" t="s">
        <v>768</v>
      </c>
      <c r="BD149">
        <v>1</v>
      </c>
      <c r="BF149" s="111">
        <v>5</v>
      </c>
      <c r="BG149" s="113">
        <v>37</v>
      </c>
      <c r="BH149" s="117">
        <f t="shared" si="22"/>
        <v>5037</v>
      </c>
      <c r="BJ149" s="5" t="s">
        <v>3185</v>
      </c>
    </row>
    <row r="150" spans="1:62" hidden="1" outlineLevel="1">
      <c r="A150" s="4" t="s">
        <v>1094</v>
      </c>
      <c r="B150" s="3" t="s">
        <v>768</v>
      </c>
      <c r="C150" s="1">
        <f t="shared" si="51"/>
        <v>3084</v>
      </c>
      <c r="D150" s="5">
        <f>IF(N150&gt;0, RANK(N150,(N150:P150,Q150:AE150)),0)</f>
        <v>2</v>
      </c>
      <c r="E150" s="5">
        <f>IF(O150&gt;0,RANK(O150,(N150:P150,Q150:AE150)),0)</f>
        <v>1</v>
      </c>
      <c r="F150" s="5">
        <f>IF(P150&gt;0,RANK(P150,(N150:P150,Q150:AE150)),0)</f>
        <v>0</v>
      </c>
      <c r="G150" s="131">
        <f t="shared" si="60"/>
        <v>328</v>
      </c>
      <c r="H150" s="136">
        <f t="shared" si="61"/>
        <v>0.10635538261997406</v>
      </c>
      <c r="I150" s="2"/>
      <c r="J150" s="2">
        <f t="shared" si="52"/>
        <v>0.43352788586251623</v>
      </c>
      <c r="K150" s="2">
        <f t="shared" si="53"/>
        <v>0.53988326848249024</v>
      </c>
      <c r="L150" s="2">
        <f t="shared" si="54"/>
        <v>0</v>
      </c>
      <c r="M150" s="2">
        <f t="shared" si="55"/>
        <v>2.6588845654993531E-2</v>
      </c>
      <c r="N150" s="63">
        <v>1337</v>
      </c>
      <c r="O150" s="63">
        <v>1665</v>
      </c>
      <c r="P150" s="63"/>
      <c r="Q150" s="63">
        <v>44</v>
      </c>
      <c r="R150" s="63">
        <v>20</v>
      </c>
      <c r="S150" s="63"/>
      <c r="T150" s="63"/>
      <c r="U150" s="63"/>
      <c r="V150" s="63">
        <v>18</v>
      </c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63"/>
      <c r="AL150" s="63"/>
      <c r="AM150" s="63"/>
      <c r="AN150" s="63"/>
      <c r="AO150" s="63"/>
      <c r="AP150" s="63"/>
      <c r="AQ150" s="63"/>
      <c r="AS150" s="5">
        <f>IF(Q150&gt;0,RANK(Q150,(N150:P150,Q150:AE150)),0)</f>
        <v>3</v>
      </c>
      <c r="AT150" s="5">
        <f>IF(R150&gt;0,RANK(R150,(N150:P150,Q150:AE150)),0)</f>
        <v>4</v>
      </c>
      <c r="AU150" s="5">
        <f>IF(T150&gt;0,RANK(T150,(N150:P150,Q150:AE150)),0)</f>
        <v>0</v>
      </c>
      <c r="AV150" s="5">
        <f>IF(S150&gt;0,RANK(S150,(N150:P150,Q150:AE150)),0)</f>
        <v>0</v>
      </c>
      <c r="AW150" s="2">
        <f t="shared" si="56"/>
        <v>1.4267185473411154E-2</v>
      </c>
      <c r="AX150" s="2">
        <f t="shared" si="57"/>
        <v>6.4850843060959796E-3</v>
      </c>
      <c r="AY150" s="2">
        <f t="shared" si="58"/>
        <v>0</v>
      </c>
      <c r="AZ150" s="2">
        <f t="shared" si="59"/>
        <v>0</v>
      </c>
      <c r="BB150" s="4" t="s">
        <v>1094</v>
      </c>
      <c r="BC150" s="3" t="s">
        <v>768</v>
      </c>
      <c r="BD150">
        <v>4</v>
      </c>
      <c r="BF150" s="111">
        <v>5</v>
      </c>
      <c r="BG150" s="113">
        <v>39</v>
      </c>
      <c r="BH150" s="117">
        <f t="shared" si="22"/>
        <v>5039</v>
      </c>
      <c r="BJ150" s="5" t="s">
        <v>3185</v>
      </c>
    </row>
    <row r="151" spans="1:62" hidden="1" outlineLevel="1">
      <c r="A151" s="4" t="s">
        <v>1084</v>
      </c>
      <c r="B151" s="3" t="s">
        <v>768</v>
      </c>
      <c r="C151" s="1">
        <f t="shared" si="51"/>
        <v>4420</v>
      </c>
      <c r="D151" s="5">
        <f>IF(N151&gt;0, RANK(N151,(N151:P151,Q151:AE151)),0)</f>
        <v>1</v>
      </c>
      <c r="E151" s="5">
        <f>IF(O151&gt;0,RANK(O151,(N151:P151,Q151:AE151)),0)</f>
        <v>2</v>
      </c>
      <c r="F151" s="5">
        <f>IF(P151&gt;0,RANK(P151,(N151:P151,Q151:AE151)),0)</f>
        <v>0</v>
      </c>
      <c r="G151" s="131">
        <f t="shared" si="60"/>
        <v>547</v>
      </c>
      <c r="H151" s="136">
        <f t="shared" si="61"/>
        <v>0.12375565610859729</v>
      </c>
      <c r="I151" s="2"/>
      <c r="J151" s="2">
        <f t="shared" si="52"/>
        <v>0.55271493212669687</v>
      </c>
      <c r="K151" s="2">
        <f t="shared" si="53"/>
        <v>0.42895927601809952</v>
      </c>
      <c r="L151" s="2">
        <f t="shared" si="54"/>
        <v>0</v>
      </c>
      <c r="M151" s="2">
        <f t="shared" si="55"/>
        <v>1.832579185520361E-2</v>
      </c>
      <c r="N151" s="63">
        <v>2443</v>
      </c>
      <c r="O151" s="63">
        <v>1896</v>
      </c>
      <c r="P151" s="63"/>
      <c r="Q151" s="63">
        <v>39</v>
      </c>
      <c r="R151" s="63">
        <v>25</v>
      </c>
      <c r="S151" s="63"/>
      <c r="T151" s="63"/>
      <c r="U151" s="63"/>
      <c r="V151" s="63">
        <v>17</v>
      </c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63"/>
      <c r="AL151" s="63"/>
      <c r="AM151" s="63"/>
      <c r="AN151" s="63"/>
      <c r="AO151" s="63"/>
      <c r="AP151" s="63"/>
      <c r="AQ151" s="63"/>
      <c r="AS151" s="5">
        <f>IF(Q151&gt;0,RANK(Q151,(N151:P151,Q151:AE151)),0)</f>
        <v>3</v>
      </c>
      <c r="AT151" s="5">
        <f>IF(R151&gt;0,RANK(R151,(N151:P151,Q151:AE151)),0)</f>
        <v>4</v>
      </c>
      <c r="AU151" s="5">
        <f>IF(T151&gt;0,RANK(T151,(N151:P151,Q151:AE151)),0)</f>
        <v>0</v>
      </c>
      <c r="AV151" s="5">
        <f>IF(S151&gt;0,RANK(S151,(N151:P151,Q151:AE151)),0)</f>
        <v>0</v>
      </c>
      <c r="AW151" s="2">
        <f t="shared" si="56"/>
        <v>8.8235294117647058E-3</v>
      </c>
      <c r="AX151" s="2">
        <f t="shared" si="57"/>
        <v>5.6561085972850677E-3</v>
      </c>
      <c r="AY151" s="2">
        <f t="shared" si="58"/>
        <v>0</v>
      </c>
      <c r="AZ151" s="2">
        <f t="shared" si="59"/>
        <v>0</v>
      </c>
      <c r="BB151" s="4" t="s">
        <v>1084</v>
      </c>
      <c r="BC151" s="3" t="s">
        <v>768</v>
      </c>
      <c r="BD151">
        <v>1</v>
      </c>
      <c r="BF151" s="111">
        <v>5</v>
      </c>
      <c r="BG151" s="113">
        <v>41</v>
      </c>
      <c r="BH151" s="117">
        <f t="shared" si="22"/>
        <v>5041</v>
      </c>
      <c r="BJ151" s="5" t="s">
        <v>3185</v>
      </c>
    </row>
    <row r="152" spans="1:62" hidden="1" outlineLevel="1">
      <c r="A152" s="4" t="s">
        <v>1265</v>
      </c>
      <c r="B152" s="3" t="s">
        <v>768</v>
      </c>
      <c r="C152" s="1">
        <f t="shared" si="51"/>
        <v>6633</v>
      </c>
      <c r="D152" s="5">
        <f>IF(N152&gt;0, RANK(N152,(N152:P152,Q152:AE152)),0)</f>
        <v>2</v>
      </c>
      <c r="E152" s="5">
        <f>IF(O152&gt;0,RANK(O152,(N152:P152,Q152:AE152)),0)</f>
        <v>1</v>
      </c>
      <c r="F152" s="5">
        <f>IF(P152&gt;0,RANK(P152,(N152:P152,Q152:AE152)),0)</f>
        <v>0</v>
      </c>
      <c r="G152" s="131">
        <f t="shared" si="60"/>
        <v>1257</v>
      </c>
      <c r="H152" s="136">
        <f t="shared" si="61"/>
        <v>0.18950701040253279</v>
      </c>
      <c r="I152" s="2"/>
      <c r="J152" s="2">
        <f t="shared" si="52"/>
        <v>0.39650233680084429</v>
      </c>
      <c r="K152" s="2">
        <f t="shared" si="53"/>
        <v>0.58600934720337705</v>
      </c>
      <c r="L152" s="2">
        <f t="shared" si="54"/>
        <v>0</v>
      </c>
      <c r="M152" s="2">
        <f t="shared" si="55"/>
        <v>1.7488315995778714E-2</v>
      </c>
      <c r="N152" s="63">
        <v>2630</v>
      </c>
      <c r="O152" s="63">
        <v>3887</v>
      </c>
      <c r="P152" s="63"/>
      <c r="Q152" s="63">
        <v>65</v>
      </c>
      <c r="R152" s="63">
        <v>44</v>
      </c>
      <c r="S152" s="63"/>
      <c r="T152" s="63"/>
      <c r="U152" s="63"/>
      <c r="V152" s="63">
        <v>7</v>
      </c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63"/>
      <c r="AL152" s="63"/>
      <c r="AM152" s="63"/>
      <c r="AN152" s="63"/>
      <c r="AO152" s="63"/>
      <c r="AP152" s="63"/>
      <c r="AQ152" s="63"/>
      <c r="AS152" s="5">
        <f>IF(Q152&gt;0,RANK(Q152,(N152:P152,Q152:AE152)),0)</f>
        <v>3</v>
      </c>
      <c r="AT152" s="5">
        <f>IF(R152&gt;0,RANK(R152,(N152:P152,Q152:AE152)),0)</f>
        <v>4</v>
      </c>
      <c r="AU152" s="5">
        <f>IF(T152&gt;0,RANK(T152,(N152:P152,Q152:AE152)),0)</f>
        <v>0</v>
      </c>
      <c r="AV152" s="5">
        <f>IF(S152&gt;0,RANK(S152,(N152:P152,Q152:AE152)),0)</f>
        <v>0</v>
      </c>
      <c r="AW152" s="2">
        <f t="shared" si="56"/>
        <v>9.7994874114277104E-3</v>
      </c>
      <c r="AX152" s="2">
        <f t="shared" si="57"/>
        <v>6.6334991708126038E-3</v>
      </c>
      <c r="AY152" s="2">
        <f t="shared" si="58"/>
        <v>0</v>
      </c>
      <c r="AZ152" s="2">
        <f t="shared" si="59"/>
        <v>0</v>
      </c>
      <c r="BB152" s="4" t="s">
        <v>1265</v>
      </c>
      <c r="BC152" s="3" t="s">
        <v>768</v>
      </c>
      <c r="BD152">
        <v>4</v>
      </c>
      <c r="BF152" s="111">
        <v>5</v>
      </c>
      <c r="BG152" s="113">
        <v>43</v>
      </c>
      <c r="BH152" s="117">
        <f t="shared" si="22"/>
        <v>5043</v>
      </c>
      <c r="BJ152" s="5" t="s">
        <v>3185</v>
      </c>
    </row>
    <row r="153" spans="1:62" hidden="1" outlineLevel="1">
      <c r="A153" s="4" t="s">
        <v>2214</v>
      </c>
      <c r="B153" s="3" t="s">
        <v>768</v>
      </c>
      <c r="C153" s="1">
        <f t="shared" si="51"/>
        <v>41460</v>
      </c>
      <c r="D153" s="5">
        <f>IF(N153&gt;0, RANK(N153,(N153:P153,Q153:AE153)),0)</f>
        <v>2</v>
      </c>
      <c r="E153" s="5">
        <f>IF(O153&gt;0,RANK(O153,(N153:P153,Q153:AE153)),0)</f>
        <v>1</v>
      </c>
      <c r="F153" s="5">
        <f>IF(P153&gt;0,RANK(P153,(N153:P153,Q153:AE153)),0)</f>
        <v>0</v>
      </c>
      <c r="G153" s="131">
        <f t="shared" si="60"/>
        <v>13101</v>
      </c>
      <c r="H153" s="136">
        <f t="shared" si="61"/>
        <v>0.31599131693198262</v>
      </c>
      <c r="I153" s="2"/>
      <c r="J153" s="2">
        <f t="shared" si="52"/>
        <v>0.32853352629040039</v>
      </c>
      <c r="K153" s="2">
        <f t="shared" si="53"/>
        <v>0.64452484322238301</v>
      </c>
      <c r="L153" s="2">
        <f t="shared" si="54"/>
        <v>0</v>
      </c>
      <c r="M153" s="2">
        <f t="shared" si="55"/>
        <v>2.694163048721665E-2</v>
      </c>
      <c r="N153" s="63">
        <v>13621</v>
      </c>
      <c r="O153" s="63">
        <v>26722</v>
      </c>
      <c r="P153" s="63"/>
      <c r="Q153" s="63">
        <v>698</v>
      </c>
      <c r="R153" s="63">
        <v>374</v>
      </c>
      <c r="S153" s="63"/>
      <c r="T153" s="63"/>
      <c r="U153" s="63"/>
      <c r="V153" s="63">
        <v>45</v>
      </c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63"/>
      <c r="AL153" s="63"/>
      <c r="AM153" s="63"/>
      <c r="AN153" s="63"/>
      <c r="AO153" s="63"/>
      <c r="AP153" s="63"/>
      <c r="AQ153" s="63"/>
      <c r="AS153" s="5">
        <f>IF(Q153&gt;0,RANK(Q153,(N153:P153,Q153:AE153)),0)</f>
        <v>3</v>
      </c>
      <c r="AT153" s="5">
        <f>IF(R153&gt;0,RANK(R153,(N153:P153,Q153:AE153)),0)</f>
        <v>4</v>
      </c>
      <c r="AU153" s="5">
        <f>IF(T153&gt;0,RANK(T153,(N153:P153,Q153:AE153)),0)</f>
        <v>0</v>
      </c>
      <c r="AV153" s="5">
        <f>IF(S153&gt;0,RANK(S153,(N153:P153,Q153:AE153)),0)</f>
        <v>0</v>
      </c>
      <c r="AW153" s="2">
        <f t="shared" si="56"/>
        <v>1.6835504100337673E-2</v>
      </c>
      <c r="AX153" s="2">
        <f t="shared" si="57"/>
        <v>9.0207428847081522E-3</v>
      </c>
      <c r="AY153" s="2">
        <f t="shared" si="58"/>
        <v>0</v>
      </c>
      <c r="AZ153" s="2">
        <f t="shared" si="59"/>
        <v>0</v>
      </c>
      <c r="BB153" s="4" t="s">
        <v>2214</v>
      </c>
      <c r="BC153" s="3" t="s">
        <v>768</v>
      </c>
      <c r="BD153">
        <v>2</v>
      </c>
      <c r="BF153" s="111">
        <v>5</v>
      </c>
      <c r="BG153" s="113">
        <v>45</v>
      </c>
      <c r="BH153" s="117">
        <f t="shared" si="22"/>
        <v>5045</v>
      </c>
      <c r="BJ153" s="5" t="s">
        <v>3185</v>
      </c>
    </row>
    <row r="154" spans="1:62" hidden="1" outlineLevel="1">
      <c r="A154" s="4" t="s">
        <v>1146</v>
      </c>
      <c r="B154" s="3" t="s">
        <v>768</v>
      </c>
      <c r="C154" s="1">
        <f t="shared" si="51"/>
        <v>6540</v>
      </c>
      <c r="D154" s="5">
        <f>IF(N154&gt;0, RANK(N154,(N154:P154,Q154:AE154)),0)</f>
        <v>2</v>
      </c>
      <c r="E154" s="5">
        <f>IF(O154&gt;0,RANK(O154,(N154:P154,Q154:AE154)),0)</f>
        <v>1</v>
      </c>
      <c r="F154" s="5">
        <f>IF(P154&gt;0,RANK(P154,(N154:P154,Q154:AE154)),0)</f>
        <v>0</v>
      </c>
      <c r="G154" s="131">
        <f t="shared" si="60"/>
        <v>2905</v>
      </c>
      <c r="H154" s="136">
        <f t="shared" si="61"/>
        <v>0.4441896024464832</v>
      </c>
      <c r="I154" s="2"/>
      <c r="J154" s="2">
        <f t="shared" si="52"/>
        <v>0.26391437308868504</v>
      </c>
      <c r="K154" s="2">
        <f t="shared" si="53"/>
        <v>0.70810397553516824</v>
      </c>
      <c r="L154" s="2">
        <f t="shared" si="54"/>
        <v>0</v>
      </c>
      <c r="M154" s="2">
        <f t="shared" si="55"/>
        <v>2.7981651376146721E-2</v>
      </c>
      <c r="N154" s="63">
        <v>1726</v>
      </c>
      <c r="O154" s="63">
        <v>4631</v>
      </c>
      <c r="P154" s="63"/>
      <c r="Q154" s="63">
        <v>93</v>
      </c>
      <c r="R154" s="63">
        <v>80</v>
      </c>
      <c r="S154" s="63"/>
      <c r="T154" s="63"/>
      <c r="U154" s="63"/>
      <c r="V154" s="63">
        <v>10</v>
      </c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63"/>
      <c r="AL154" s="63"/>
      <c r="AM154" s="63"/>
      <c r="AN154" s="63"/>
      <c r="AO154" s="63"/>
      <c r="AP154" s="63"/>
      <c r="AQ154" s="63"/>
      <c r="AS154" s="5">
        <f>IF(Q154&gt;0,RANK(Q154,(N154:P154,Q154:AE154)),0)</f>
        <v>3</v>
      </c>
      <c r="AT154" s="5">
        <f>IF(R154&gt;0,RANK(R154,(N154:P154,Q154:AE154)),0)</f>
        <v>4</v>
      </c>
      <c r="AU154" s="5">
        <f>IF(T154&gt;0,RANK(T154,(N154:P154,Q154:AE154)),0)</f>
        <v>0</v>
      </c>
      <c r="AV154" s="5">
        <f>IF(S154&gt;0,RANK(S154,(N154:P154,Q154:AE154)),0)</f>
        <v>0</v>
      </c>
      <c r="AW154" s="2">
        <f t="shared" si="56"/>
        <v>1.4220183486238533E-2</v>
      </c>
      <c r="AX154" s="2">
        <f t="shared" si="57"/>
        <v>1.2232415902140673E-2</v>
      </c>
      <c r="AY154" s="2">
        <f t="shared" si="58"/>
        <v>0</v>
      </c>
      <c r="AZ154" s="2">
        <f t="shared" si="59"/>
        <v>0</v>
      </c>
      <c r="BB154" s="4" t="s">
        <v>1146</v>
      </c>
      <c r="BC154" s="3" t="s">
        <v>768</v>
      </c>
      <c r="BD154">
        <v>4</v>
      </c>
      <c r="BF154" s="111">
        <v>5</v>
      </c>
      <c r="BG154" s="113">
        <v>47</v>
      </c>
      <c r="BH154" s="117">
        <f t="shared" si="22"/>
        <v>5047</v>
      </c>
      <c r="BJ154" s="5" t="s">
        <v>3185</v>
      </c>
    </row>
    <row r="155" spans="1:62" hidden="1" outlineLevel="1">
      <c r="A155" s="4" t="s">
        <v>2402</v>
      </c>
      <c r="B155" s="3" t="s">
        <v>768</v>
      </c>
      <c r="C155" s="1">
        <f t="shared" si="51"/>
        <v>4522</v>
      </c>
      <c r="D155" s="5">
        <f>IF(N155&gt;0, RANK(N155,(N155:P155,Q155:AE155)),0)</f>
        <v>2</v>
      </c>
      <c r="E155" s="5">
        <f>IF(O155&gt;0,RANK(O155,(N155:P155,Q155:AE155)),0)</f>
        <v>1</v>
      </c>
      <c r="F155" s="5">
        <f>IF(P155&gt;0,RANK(P155,(N155:P155,Q155:AE155)),0)</f>
        <v>0</v>
      </c>
      <c r="G155" s="131">
        <f t="shared" si="60"/>
        <v>1497</v>
      </c>
      <c r="H155" s="136">
        <f t="shared" si="61"/>
        <v>0.3310482087571871</v>
      </c>
      <c r="I155" s="2"/>
      <c r="J155" s="2">
        <f t="shared" si="52"/>
        <v>0.32109685979655017</v>
      </c>
      <c r="K155" s="2">
        <f t="shared" si="53"/>
        <v>0.65214506855373733</v>
      </c>
      <c r="L155" s="2">
        <f t="shared" si="54"/>
        <v>0</v>
      </c>
      <c r="M155" s="2">
        <f t="shared" si="55"/>
        <v>2.6758071649712445E-2</v>
      </c>
      <c r="N155" s="63">
        <v>1452</v>
      </c>
      <c r="O155" s="63">
        <v>2949</v>
      </c>
      <c r="P155" s="63"/>
      <c r="Q155" s="63">
        <v>66</v>
      </c>
      <c r="R155" s="63">
        <v>35</v>
      </c>
      <c r="S155" s="63"/>
      <c r="T155" s="63"/>
      <c r="U155" s="63"/>
      <c r="V155" s="63">
        <v>20</v>
      </c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63"/>
      <c r="AL155" s="63"/>
      <c r="AM155" s="63"/>
      <c r="AN155" s="63"/>
      <c r="AO155" s="63"/>
      <c r="AP155" s="63"/>
      <c r="AQ155" s="63"/>
      <c r="AS155" s="5">
        <f>IF(Q155&gt;0,RANK(Q155,(N155:P155,Q155:AE155)),0)</f>
        <v>3</v>
      </c>
      <c r="AT155" s="5">
        <f>IF(R155&gt;0,RANK(R155,(N155:P155,Q155:AE155)),0)</f>
        <v>4</v>
      </c>
      <c r="AU155" s="5">
        <f>IF(T155&gt;0,RANK(T155,(N155:P155,Q155:AE155)),0)</f>
        <v>0</v>
      </c>
      <c r="AV155" s="5">
        <f>IF(S155&gt;0,RANK(S155,(N155:P155,Q155:AE155)),0)</f>
        <v>0</v>
      </c>
      <c r="AW155" s="2">
        <f t="shared" si="56"/>
        <v>1.45953118089341E-2</v>
      </c>
      <c r="AX155" s="2">
        <f t="shared" si="57"/>
        <v>7.7399380804953561E-3</v>
      </c>
      <c r="AY155" s="2">
        <f t="shared" si="58"/>
        <v>0</v>
      </c>
      <c r="AZ155" s="2">
        <f t="shared" si="59"/>
        <v>0</v>
      </c>
      <c r="BB155" s="4" t="s">
        <v>2402</v>
      </c>
      <c r="BC155" s="3" t="s">
        <v>768</v>
      </c>
      <c r="BD155">
        <v>1</v>
      </c>
      <c r="BF155" s="111">
        <v>5</v>
      </c>
      <c r="BG155" s="113">
        <v>49</v>
      </c>
      <c r="BH155" s="117">
        <f t="shared" si="22"/>
        <v>5049</v>
      </c>
      <c r="BJ155" s="5" t="s">
        <v>3185</v>
      </c>
    </row>
    <row r="156" spans="1:62" hidden="1" outlineLevel="1">
      <c r="A156" s="4" t="s">
        <v>652</v>
      </c>
      <c r="B156" s="3" t="s">
        <v>768</v>
      </c>
      <c r="C156" s="1">
        <f t="shared" si="51"/>
        <v>40728</v>
      </c>
      <c r="D156" s="5">
        <f>IF(N156&gt;0, RANK(N156,(N156:P156,Q156:AE156)),0)</f>
        <v>2</v>
      </c>
      <c r="E156" s="5">
        <f>IF(O156&gt;0,RANK(O156,(N156:P156,Q156:AE156)),0)</f>
        <v>1</v>
      </c>
      <c r="F156" s="5">
        <f>IF(P156&gt;0,RANK(P156,(N156:P156,Q156:AE156)),0)</f>
        <v>0</v>
      </c>
      <c r="G156" s="131">
        <f t="shared" si="60"/>
        <v>12210</v>
      </c>
      <c r="H156" s="136">
        <f t="shared" si="61"/>
        <v>0.29979375368296995</v>
      </c>
      <c r="I156" s="2"/>
      <c r="J156" s="2">
        <f t="shared" si="52"/>
        <v>0.33893144765272049</v>
      </c>
      <c r="K156" s="2">
        <f t="shared" si="53"/>
        <v>0.63872520133569044</v>
      </c>
      <c r="L156" s="2">
        <f t="shared" si="54"/>
        <v>0</v>
      </c>
      <c r="M156" s="2">
        <f t="shared" si="55"/>
        <v>2.2343351011589019E-2</v>
      </c>
      <c r="N156" s="63">
        <v>13804</v>
      </c>
      <c r="O156" s="63">
        <v>26014</v>
      </c>
      <c r="P156" s="63"/>
      <c r="Q156" s="63">
        <v>513</v>
      </c>
      <c r="R156" s="63">
        <v>358</v>
      </c>
      <c r="S156" s="63"/>
      <c r="T156" s="63"/>
      <c r="U156" s="63"/>
      <c r="V156" s="63">
        <v>39</v>
      </c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63"/>
      <c r="AL156" s="63"/>
      <c r="AM156" s="63"/>
      <c r="AN156" s="63"/>
      <c r="AO156" s="63"/>
      <c r="AP156" s="63"/>
      <c r="AQ156" s="63"/>
      <c r="AS156" s="5">
        <f>IF(Q156&gt;0,RANK(Q156,(N156:P156,Q156:AE156)),0)</f>
        <v>3</v>
      </c>
      <c r="AT156" s="5">
        <f>IF(R156&gt;0,RANK(R156,(N156:P156,Q156:AE156)),0)</f>
        <v>4</v>
      </c>
      <c r="AU156" s="5">
        <f>IF(T156&gt;0,RANK(T156,(N156:P156,Q156:AE156)),0)</f>
        <v>0</v>
      </c>
      <c r="AV156" s="5">
        <f>IF(S156&gt;0,RANK(S156,(N156:P156,Q156:AE156)),0)</f>
        <v>0</v>
      </c>
      <c r="AW156" s="2">
        <f t="shared" si="56"/>
        <v>1.2595757218621096E-2</v>
      </c>
      <c r="AX156" s="2">
        <f t="shared" si="57"/>
        <v>8.7900216067570217E-3</v>
      </c>
      <c r="AY156" s="2">
        <f t="shared" si="58"/>
        <v>0</v>
      </c>
      <c r="AZ156" s="2">
        <f t="shared" si="59"/>
        <v>0</v>
      </c>
      <c r="BB156" s="4" t="s">
        <v>652</v>
      </c>
      <c r="BC156" s="3" t="s">
        <v>768</v>
      </c>
      <c r="BD156">
        <v>4</v>
      </c>
      <c r="BF156" s="111">
        <v>5</v>
      </c>
      <c r="BG156" s="113">
        <v>51</v>
      </c>
      <c r="BH156" s="117">
        <f t="shared" si="22"/>
        <v>5051</v>
      </c>
      <c r="BJ156" s="5" t="s">
        <v>3185</v>
      </c>
    </row>
    <row r="157" spans="1:62" hidden="1" outlineLevel="1">
      <c r="A157" s="4" t="s">
        <v>1425</v>
      </c>
      <c r="B157" s="3" t="s">
        <v>768</v>
      </c>
      <c r="C157" s="1">
        <f t="shared" si="51"/>
        <v>6479</v>
      </c>
      <c r="D157" s="5">
        <f>IF(N157&gt;0, RANK(N157,(N157:P157,Q157:AE157)),0)</f>
        <v>2</v>
      </c>
      <c r="E157" s="5">
        <f>IF(O157&gt;0,RANK(O157,(N157:P157,Q157:AE157)),0)</f>
        <v>1</v>
      </c>
      <c r="F157" s="5">
        <f>IF(P157&gt;0,RANK(P157,(N157:P157,Q157:AE157)),0)</f>
        <v>0</v>
      </c>
      <c r="G157" s="131">
        <f t="shared" si="60"/>
        <v>3361</v>
      </c>
      <c r="H157" s="136">
        <f t="shared" si="61"/>
        <v>0.51875289396511803</v>
      </c>
      <c r="I157" s="2"/>
      <c r="J157" s="2">
        <f t="shared" si="52"/>
        <v>0.22657817564438956</v>
      </c>
      <c r="K157" s="2">
        <f t="shared" si="53"/>
        <v>0.74533106960950768</v>
      </c>
      <c r="L157" s="2">
        <f t="shared" si="54"/>
        <v>0</v>
      </c>
      <c r="M157" s="2">
        <f t="shared" si="55"/>
        <v>2.8090754746102786E-2</v>
      </c>
      <c r="N157" s="63">
        <v>1468</v>
      </c>
      <c r="O157" s="63">
        <v>4829</v>
      </c>
      <c r="P157" s="63"/>
      <c r="Q157" s="63">
        <v>108</v>
      </c>
      <c r="R157" s="63">
        <v>66</v>
      </c>
      <c r="S157" s="63"/>
      <c r="T157" s="63"/>
      <c r="U157" s="63"/>
      <c r="V157" s="63">
        <v>8</v>
      </c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63"/>
      <c r="AL157" s="63"/>
      <c r="AM157" s="63"/>
      <c r="AN157" s="63"/>
      <c r="AO157" s="63"/>
      <c r="AP157" s="63"/>
      <c r="AQ157" s="63"/>
      <c r="AS157" s="5">
        <f>IF(Q157&gt;0,RANK(Q157,(N157:P157,Q157:AE157)),0)</f>
        <v>3</v>
      </c>
      <c r="AT157" s="5">
        <f>IF(R157&gt;0,RANK(R157,(N157:P157,Q157:AE157)),0)</f>
        <v>4</v>
      </c>
      <c r="AU157" s="5">
        <f>IF(T157&gt;0,RANK(T157,(N157:P157,Q157:AE157)),0)</f>
        <v>0</v>
      </c>
      <c r="AV157" s="5">
        <f>IF(S157&gt;0,RANK(S157,(N157:P157,Q157:AE157)),0)</f>
        <v>0</v>
      </c>
      <c r="AW157" s="2">
        <f t="shared" si="56"/>
        <v>1.6669239080104953E-2</v>
      </c>
      <c r="AX157" s="2">
        <f t="shared" si="57"/>
        <v>1.0186757215619695E-2</v>
      </c>
      <c r="AY157" s="2">
        <f t="shared" si="58"/>
        <v>0</v>
      </c>
      <c r="AZ157" s="2">
        <f t="shared" si="59"/>
        <v>0</v>
      </c>
      <c r="BB157" s="4" t="s">
        <v>1425</v>
      </c>
      <c r="BC157" s="3" t="s">
        <v>768</v>
      </c>
      <c r="BD157">
        <v>4</v>
      </c>
      <c r="BF157" s="111">
        <v>5</v>
      </c>
      <c r="BG157" s="113">
        <v>53</v>
      </c>
      <c r="BH157" s="117">
        <f t="shared" si="22"/>
        <v>5053</v>
      </c>
      <c r="BJ157" s="5" t="s">
        <v>3185</v>
      </c>
    </row>
    <row r="158" spans="1:62" hidden="1" outlineLevel="1">
      <c r="A158" s="4" t="s">
        <v>2200</v>
      </c>
      <c r="B158" s="3" t="s">
        <v>768</v>
      </c>
      <c r="C158" s="1">
        <f t="shared" si="51"/>
        <v>13761</v>
      </c>
      <c r="D158" s="5">
        <f>IF(N158&gt;0, RANK(N158,(N158:P158,Q158:AE158)),0)</f>
        <v>2</v>
      </c>
      <c r="E158" s="5">
        <f>IF(O158&gt;0,RANK(O158,(N158:P158,Q158:AE158)),0)</f>
        <v>1</v>
      </c>
      <c r="F158" s="5">
        <f>IF(P158&gt;0,RANK(P158,(N158:P158,Q158:AE158)),0)</f>
        <v>0</v>
      </c>
      <c r="G158" s="131">
        <f t="shared" si="60"/>
        <v>5071</v>
      </c>
      <c r="H158" s="136">
        <f t="shared" si="61"/>
        <v>0.36850519584332536</v>
      </c>
      <c r="I158" s="2"/>
      <c r="J158" s="2">
        <f t="shared" si="52"/>
        <v>0.29067654966935541</v>
      </c>
      <c r="K158" s="2">
        <f t="shared" si="53"/>
        <v>0.65918174551268072</v>
      </c>
      <c r="L158" s="2">
        <f t="shared" si="54"/>
        <v>0</v>
      </c>
      <c r="M158" s="2">
        <f t="shared" si="55"/>
        <v>5.0141704817963872E-2</v>
      </c>
      <c r="N158" s="63">
        <v>4000</v>
      </c>
      <c r="O158" s="63">
        <v>9071</v>
      </c>
      <c r="P158" s="63"/>
      <c r="Q158" s="63">
        <v>431</v>
      </c>
      <c r="R158" s="63">
        <v>179</v>
      </c>
      <c r="S158" s="63"/>
      <c r="T158" s="63"/>
      <c r="U158" s="63"/>
      <c r="V158" s="63">
        <v>80</v>
      </c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63"/>
      <c r="AL158" s="63"/>
      <c r="AM158" s="63"/>
      <c r="AN158" s="63"/>
      <c r="AO158" s="63"/>
      <c r="AP158" s="63"/>
      <c r="AQ158" s="63"/>
      <c r="AS158" s="5">
        <f>IF(Q158&gt;0,RANK(Q158,(N158:P158,Q158:AE158)),0)</f>
        <v>3</v>
      </c>
      <c r="AT158" s="5">
        <f>IF(R158&gt;0,RANK(R158,(N158:P158,Q158:AE158)),0)</f>
        <v>4</v>
      </c>
      <c r="AU158" s="5">
        <f>IF(T158&gt;0,RANK(T158,(N158:P158,Q158:AE158)),0)</f>
        <v>0</v>
      </c>
      <c r="AV158" s="5">
        <f>IF(S158&gt;0,RANK(S158,(N158:P158,Q158:AE158)),0)</f>
        <v>0</v>
      </c>
      <c r="AW158" s="2">
        <f t="shared" si="56"/>
        <v>3.1320398226873047E-2</v>
      </c>
      <c r="AX158" s="2">
        <f t="shared" si="57"/>
        <v>1.3007775597703655E-2</v>
      </c>
      <c r="AY158" s="2">
        <f t="shared" si="58"/>
        <v>0</v>
      </c>
      <c r="AZ158" s="2">
        <f t="shared" si="59"/>
        <v>0</v>
      </c>
      <c r="BB158" s="4" t="s">
        <v>2200</v>
      </c>
      <c r="BC158" s="3" t="s">
        <v>768</v>
      </c>
      <c r="BD158">
        <v>1</v>
      </c>
      <c r="BF158" s="111">
        <v>5</v>
      </c>
      <c r="BG158" s="113">
        <v>55</v>
      </c>
      <c r="BH158" s="117">
        <f t="shared" si="22"/>
        <v>5055</v>
      </c>
      <c r="BJ158" s="5" t="s">
        <v>3185</v>
      </c>
    </row>
    <row r="159" spans="1:62" hidden="1" outlineLevel="1">
      <c r="A159" s="4" t="s">
        <v>2989</v>
      </c>
      <c r="B159" s="3" t="s">
        <v>768</v>
      </c>
      <c r="C159" s="1">
        <f t="shared" si="51"/>
        <v>6921</v>
      </c>
      <c r="D159" s="5">
        <f>IF(N159&gt;0, RANK(N159,(N159:P159,Q159:AE159)),0)</f>
        <v>2</v>
      </c>
      <c r="E159" s="5">
        <f>IF(O159&gt;0,RANK(O159,(N159:P159,Q159:AE159)),0)</f>
        <v>1</v>
      </c>
      <c r="F159" s="5">
        <f>IF(P159&gt;0,RANK(P159,(N159:P159,Q159:AE159)),0)</f>
        <v>0</v>
      </c>
      <c r="G159" s="131">
        <f t="shared" si="60"/>
        <v>1816</v>
      </c>
      <c r="H159" s="136">
        <f t="shared" si="61"/>
        <v>0.26238982805952898</v>
      </c>
      <c r="I159" s="2"/>
      <c r="J159" s="2">
        <f t="shared" si="52"/>
        <v>0.35659586764918366</v>
      </c>
      <c r="K159" s="2">
        <f t="shared" si="53"/>
        <v>0.61898569570871265</v>
      </c>
      <c r="L159" s="2">
        <f t="shared" si="54"/>
        <v>0</v>
      </c>
      <c r="M159" s="2">
        <f t="shared" si="55"/>
        <v>2.4418436642103747E-2</v>
      </c>
      <c r="N159" s="63">
        <v>2468</v>
      </c>
      <c r="O159" s="63">
        <v>4284</v>
      </c>
      <c r="P159" s="63"/>
      <c r="Q159" s="63">
        <v>76</v>
      </c>
      <c r="R159" s="63">
        <v>63</v>
      </c>
      <c r="S159" s="63"/>
      <c r="T159" s="63"/>
      <c r="U159" s="63"/>
      <c r="V159" s="63">
        <v>30</v>
      </c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63"/>
      <c r="AL159" s="63"/>
      <c r="AM159" s="63"/>
      <c r="AN159" s="63"/>
      <c r="AO159" s="63"/>
      <c r="AP159" s="63"/>
      <c r="AQ159" s="63"/>
      <c r="AS159" s="5">
        <f>IF(Q159&gt;0,RANK(Q159,(N159:P159,Q159:AE159)),0)</f>
        <v>3</v>
      </c>
      <c r="AT159" s="5">
        <f>IF(R159&gt;0,RANK(R159,(N159:P159,Q159:AE159)),0)</f>
        <v>4</v>
      </c>
      <c r="AU159" s="5">
        <f>IF(T159&gt;0,RANK(T159,(N159:P159,Q159:AE159)),0)</f>
        <v>0</v>
      </c>
      <c r="AV159" s="5">
        <f>IF(S159&gt;0,RANK(S159,(N159:P159,Q159:AE159)),0)</f>
        <v>0</v>
      </c>
      <c r="AW159" s="2">
        <f t="shared" si="56"/>
        <v>1.09810720994076E-2</v>
      </c>
      <c r="AX159" s="2">
        <f t="shared" si="57"/>
        <v>9.1027308192457735E-3</v>
      </c>
      <c r="AY159" s="2">
        <f t="shared" si="58"/>
        <v>0</v>
      </c>
      <c r="AZ159" s="2">
        <f t="shared" si="59"/>
        <v>0</v>
      </c>
      <c r="BB159" s="4" t="s">
        <v>2989</v>
      </c>
      <c r="BC159" s="3" t="s">
        <v>768</v>
      </c>
      <c r="BD159">
        <v>4</v>
      </c>
      <c r="BF159" s="111">
        <v>5</v>
      </c>
      <c r="BG159" s="113">
        <v>57</v>
      </c>
      <c r="BH159" s="117">
        <f t="shared" si="22"/>
        <v>5057</v>
      </c>
      <c r="BJ159" s="5" t="s">
        <v>3185</v>
      </c>
    </row>
    <row r="160" spans="1:62" hidden="1" outlineLevel="1">
      <c r="A160" s="4" t="s">
        <v>1491</v>
      </c>
      <c r="B160" s="3" t="s">
        <v>768</v>
      </c>
      <c r="C160" s="1">
        <f t="shared" si="51"/>
        <v>11260</v>
      </c>
      <c r="D160" s="5">
        <f>IF(N160&gt;0, RANK(N160,(N160:P160,Q160:AE160)),0)</f>
        <v>2</v>
      </c>
      <c r="E160" s="5">
        <f>IF(O160&gt;0,RANK(O160,(N160:P160,Q160:AE160)),0)</f>
        <v>1</v>
      </c>
      <c r="F160" s="5">
        <f>IF(P160&gt;0,RANK(P160,(N160:P160,Q160:AE160)),0)</f>
        <v>0</v>
      </c>
      <c r="G160" s="131">
        <f t="shared" si="60"/>
        <v>3267</v>
      </c>
      <c r="H160" s="136">
        <f t="shared" si="61"/>
        <v>0.29014209591474244</v>
      </c>
      <c r="I160" s="2"/>
      <c r="J160" s="2">
        <f t="shared" si="52"/>
        <v>0.34014209591474243</v>
      </c>
      <c r="K160" s="2">
        <f t="shared" si="53"/>
        <v>0.63028419182948492</v>
      </c>
      <c r="L160" s="2">
        <f t="shared" si="54"/>
        <v>0</v>
      </c>
      <c r="M160" s="2">
        <f t="shared" si="55"/>
        <v>2.9573712255772655E-2</v>
      </c>
      <c r="N160" s="63">
        <v>3830</v>
      </c>
      <c r="O160" s="63">
        <v>7097</v>
      </c>
      <c r="P160" s="63"/>
      <c r="Q160" s="63">
        <v>155</v>
      </c>
      <c r="R160" s="63">
        <v>150</v>
      </c>
      <c r="S160" s="63"/>
      <c r="T160" s="63"/>
      <c r="U160" s="63"/>
      <c r="V160" s="63">
        <v>28</v>
      </c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63"/>
      <c r="AL160" s="63"/>
      <c r="AM160" s="63"/>
      <c r="AN160" s="63"/>
      <c r="AO160" s="63"/>
      <c r="AP160" s="63"/>
      <c r="AQ160" s="63"/>
      <c r="AS160" s="5">
        <f>IF(Q160&gt;0,RANK(Q160,(N160:P160,Q160:AE160)),0)</f>
        <v>3</v>
      </c>
      <c r="AT160" s="5">
        <f>IF(R160&gt;0,RANK(R160,(N160:P160,Q160:AE160)),0)</f>
        <v>4</v>
      </c>
      <c r="AU160" s="5">
        <f>IF(T160&gt;0,RANK(T160,(N160:P160,Q160:AE160)),0)</f>
        <v>0</v>
      </c>
      <c r="AV160" s="5">
        <f>IF(S160&gt;0,RANK(S160,(N160:P160,Q160:AE160)),0)</f>
        <v>0</v>
      </c>
      <c r="AW160" s="2">
        <f t="shared" si="56"/>
        <v>1.3765541740674956E-2</v>
      </c>
      <c r="AX160" s="2">
        <f t="shared" si="57"/>
        <v>1.3321492007104795E-2</v>
      </c>
      <c r="AY160" s="2">
        <f t="shared" si="58"/>
        <v>0</v>
      </c>
      <c r="AZ160" s="2">
        <f t="shared" si="59"/>
        <v>0</v>
      </c>
      <c r="BB160" s="4" t="s">
        <v>1491</v>
      </c>
      <c r="BC160" s="3" t="s">
        <v>768</v>
      </c>
      <c r="BD160">
        <v>4</v>
      </c>
      <c r="BF160" s="111">
        <v>5</v>
      </c>
      <c r="BG160" s="113">
        <v>59</v>
      </c>
      <c r="BH160" s="117">
        <f t="shared" si="22"/>
        <v>5059</v>
      </c>
      <c r="BJ160" s="5" t="s">
        <v>3185</v>
      </c>
    </row>
    <row r="161" spans="1:62" hidden="1" outlineLevel="1">
      <c r="A161" s="4" t="s">
        <v>1057</v>
      </c>
      <c r="B161" s="3" t="s">
        <v>768</v>
      </c>
      <c r="C161" s="1">
        <f t="shared" si="51"/>
        <v>4462</v>
      </c>
      <c r="D161" s="5">
        <f>IF(N161&gt;0, RANK(N161,(N161:P161,Q161:AE161)),0)</f>
        <v>2</v>
      </c>
      <c r="E161" s="5">
        <f>IF(O161&gt;0,RANK(O161,(N161:P161,Q161:AE161)),0)</f>
        <v>1</v>
      </c>
      <c r="F161" s="5">
        <f>IF(P161&gt;0,RANK(P161,(N161:P161,Q161:AE161)),0)</f>
        <v>0</v>
      </c>
      <c r="G161" s="131">
        <f t="shared" si="60"/>
        <v>1421</v>
      </c>
      <c r="H161" s="136">
        <f t="shared" si="61"/>
        <v>0.31846705513222773</v>
      </c>
      <c r="I161" s="2"/>
      <c r="J161" s="2">
        <f t="shared" si="52"/>
        <v>0.32967279246974451</v>
      </c>
      <c r="K161" s="2">
        <f t="shared" si="53"/>
        <v>0.64813984760197219</v>
      </c>
      <c r="L161" s="2">
        <f t="shared" si="54"/>
        <v>0</v>
      </c>
      <c r="M161" s="2">
        <f t="shared" si="55"/>
        <v>2.2187359928283357E-2</v>
      </c>
      <c r="N161" s="63">
        <v>1471</v>
      </c>
      <c r="O161" s="63">
        <v>2892</v>
      </c>
      <c r="P161" s="63"/>
      <c r="Q161" s="63">
        <v>48</v>
      </c>
      <c r="R161" s="63">
        <v>38</v>
      </c>
      <c r="S161" s="63"/>
      <c r="T161" s="63"/>
      <c r="U161" s="63"/>
      <c r="V161" s="63">
        <v>13</v>
      </c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63"/>
      <c r="AL161" s="63"/>
      <c r="AM161" s="63"/>
      <c r="AN161" s="63"/>
      <c r="AO161" s="63"/>
      <c r="AP161" s="63"/>
      <c r="AQ161" s="63"/>
      <c r="AS161" s="5">
        <f>IF(Q161&gt;0,RANK(Q161,(N161:P161,Q161:AE161)),0)</f>
        <v>3</v>
      </c>
      <c r="AT161" s="5">
        <f>IF(R161&gt;0,RANK(R161,(N161:P161,Q161:AE161)),0)</f>
        <v>4</v>
      </c>
      <c r="AU161" s="5">
        <f>IF(T161&gt;0,RANK(T161,(N161:P161,Q161:AE161)),0)</f>
        <v>0</v>
      </c>
      <c r="AV161" s="5">
        <f>IF(S161&gt;0,RANK(S161,(N161:P161,Q161:AE161)),0)</f>
        <v>0</v>
      </c>
      <c r="AW161" s="2">
        <f t="shared" si="56"/>
        <v>1.0757507844016136E-2</v>
      </c>
      <c r="AX161" s="2">
        <f t="shared" si="57"/>
        <v>8.5163603765127747E-3</v>
      </c>
      <c r="AY161" s="2">
        <f t="shared" si="58"/>
        <v>0</v>
      </c>
      <c r="AZ161" s="2">
        <f t="shared" si="59"/>
        <v>0</v>
      </c>
      <c r="BB161" s="4" t="s">
        <v>1057</v>
      </c>
      <c r="BC161" s="3" t="s">
        <v>768</v>
      </c>
      <c r="BD161">
        <v>4</v>
      </c>
      <c r="BF161" s="111">
        <v>5</v>
      </c>
      <c r="BG161" s="113">
        <v>61</v>
      </c>
      <c r="BH161" s="117">
        <f t="shared" si="22"/>
        <v>5061</v>
      </c>
      <c r="BJ161" s="5" t="s">
        <v>3185</v>
      </c>
    </row>
    <row r="162" spans="1:62" hidden="1" outlineLevel="1">
      <c r="A162" s="4" t="s">
        <v>955</v>
      </c>
      <c r="B162" s="3" t="s">
        <v>768</v>
      </c>
      <c r="C162" s="1">
        <f t="shared" si="51"/>
        <v>12397</v>
      </c>
      <c r="D162" s="5">
        <f>IF(N162&gt;0, RANK(N162,(N162:P162,Q162:AE162)),0)</f>
        <v>2</v>
      </c>
      <c r="E162" s="5">
        <f>IF(O162&gt;0,RANK(O162,(N162:P162,Q162:AE162)),0)</f>
        <v>1</v>
      </c>
      <c r="F162" s="5">
        <f>IF(P162&gt;0,RANK(P162,(N162:P162,Q162:AE162)),0)</f>
        <v>0</v>
      </c>
      <c r="G162" s="131">
        <f t="shared" si="60"/>
        <v>5447</v>
      </c>
      <c r="H162" s="136">
        <f t="shared" si="61"/>
        <v>0.43938049528111639</v>
      </c>
      <c r="I162" s="2"/>
      <c r="J162" s="2">
        <f t="shared" si="52"/>
        <v>0.26466080503347583</v>
      </c>
      <c r="K162" s="2">
        <f t="shared" si="53"/>
        <v>0.70404130031459222</v>
      </c>
      <c r="L162" s="2">
        <f t="shared" si="54"/>
        <v>0</v>
      </c>
      <c r="M162" s="2">
        <f t="shared" si="55"/>
        <v>3.1297894651932001E-2</v>
      </c>
      <c r="N162" s="63">
        <v>3281</v>
      </c>
      <c r="O162" s="63">
        <v>8728</v>
      </c>
      <c r="P162" s="63"/>
      <c r="Q162" s="63">
        <v>210</v>
      </c>
      <c r="R162" s="63">
        <v>143</v>
      </c>
      <c r="S162" s="63"/>
      <c r="T162" s="63"/>
      <c r="U162" s="63"/>
      <c r="V162" s="63">
        <v>35</v>
      </c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63"/>
      <c r="AL162" s="63"/>
      <c r="AM162" s="63"/>
      <c r="AN162" s="63"/>
      <c r="AO162" s="63"/>
      <c r="AP162" s="63"/>
      <c r="AQ162" s="63"/>
      <c r="AS162" s="5">
        <f>IF(Q162&gt;0,RANK(Q162,(N162:P162,Q162:AE162)),0)</f>
        <v>3</v>
      </c>
      <c r="AT162" s="5">
        <f>IF(R162&gt;0,RANK(R162,(N162:P162,Q162:AE162)),0)</f>
        <v>4</v>
      </c>
      <c r="AU162" s="5">
        <f>IF(T162&gt;0,RANK(T162,(N162:P162,Q162:AE162)),0)</f>
        <v>0</v>
      </c>
      <c r="AV162" s="5">
        <f>IF(S162&gt;0,RANK(S162,(N162:P162,Q162:AE162)),0)</f>
        <v>0</v>
      </c>
      <c r="AW162" s="2">
        <f t="shared" si="56"/>
        <v>1.693958215697346E-2</v>
      </c>
      <c r="AX162" s="2">
        <f t="shared" si="57"/>
        <v>1.1535048802129548E-2</v>
      </c>
      <c r="AY162" s="2">
        <f t="shared" si="58"/>
        <v>0</v>
      </c>
      <c r="AZ162" s="2">
        <f t="shared" si="59"/>
        <v>0</v>
      </c>
      <c r="BB162" s="4" t="s">
        <v>955</v>
      </c>
      <c r="BC162" s="3" t="s">
        <v>768</v>
      </c>
      <c r="BD162">
        <v>1</v>
      </c>
      <c r="BF162" s="111">
        <v>5</v>
      </c>
      <c r="BG162" s="113">
        <v>63</v>
      </c>
      <c r="BH162" s="117">
        <f t="shared" si="22"/>
        <v>5063</v>
      </c>
      <c r="BJ162" s="5" t="s">
        <v>3185</v>
      </c>
    </row>
    <row r="163" spans="1:62" hidden="1" outlineLevel="1">
      <c r="A163" s="4" t="s">
        <v>1535</v>
      </c>
      <c r="B163" s="3" t="s">
        <v>768</v>
      </c>
      <c r="C163" s="1">
        <f t="shared" ref="C163:C194" si="62">SUM(N163:AQ163)</f>
        <v>5278</v>
      </c>
      <c r="D163" s="5">
        <f>IF(N163&gt;0, RANK(N163,(N163:P163,Q163:AE163)),0)</f>
        <v>2</v>
      </c>
      <c r="E163" s="5">
        <f>IF(O163&gt;0,RANK(O163,(N163:P163,Q163:AE163)),0)</f>
        <v>1</v>
      </c>
      <c r="F163" s="5">
        <f>IF(P163&gt;0,RANK(P163,(N163:P163,Q163:AE163)),0)</f>
        <v>0</v>
      </c>
      <c r="G163" s="131">
        <f t="shared" si="60"/>
        <v>2051</v>
      </c>
      <c r="H163" s="136">
        <f t="shared" si="61"/>
        <v>0.3885941644562334</v>
      </c>
      <c r="I163" s="2"/>
      <c r="J163" s="2">
        <f t="shared" ref="J163:J194" si="63">IF($C163=0,"-",N163/$C163)</f>
        <v>0.28874573702159911</v>
      </c>
      <c r="K163" s="2">
        <f t="shared" ref="K163:K194" si="64">IF($C163=0,"-",O163/$C163)</f>
        <v>0.67733990147783252</v>
      </c>
      <c r="L163" s="2">
        <f t="shared" ref="L163:L194" si="65">IF($C163=0,"-",P163/$C163)</f>
        <v>0</v>
      </c>
      <c r="M163" s="2">
        <f t="shared" ref="M163:M194" si="66">IF(C163=0,"-",(1-J163-K163-L163))</f>
        <v>3.3914361500568369E-2</v>
      </c>
      <c r="N163" s="63">
        <v>1524</v>
      </c>
      <c r="O163" s="63">
        <v>3575</v>
      </c>
      <c r="P163" s="63"/>
      <c r="Q163" s="63">
        <v>99</v>
      </c>
      <c r="R163" s="63">
        <v>62</v>
      </c>
      <c r="S163" s="63"/>
      <c r="T163" s="63"/>
      <c r="U163" s="63"/>
      <c r="V163" s="63">
        <v>18</v>
      </c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63"/>
      <c r="AL163" s="63"/>
      <c r="AM163" s="63"/>
      <c r="AN163" s="63"/>
      <c r="AO163" s="63"/>
      <c r="AP163" s="63"/>
      <c r="AQ163" s="63"/>
      <c r="AS163" s="5">
        <f>IF(Q163&gt;0,RANK(Q163,(N163:P163,Q163:AE163)),0)</f>
        <v>3</v>
      </c>
      <c r="AT163" s="5">
        <f>IF(R163&gt;0,RANK(R163,(N163:P163,Q163:AE163)),0)</f>
        <v>4</v>
      </c>
      <c r="AU163" s="5">
        <f>IF(T163&gt;0,RANK(T163,(N163:P163,Q163:AE163)),0)</f>
        <v>0</v>
      </c>
      <c r="AV163" s="5">
        <f>IF(S163&gt;0,RANK(S163,(N163:P163,Q163:AE163)),0)</f>
        <v>0</v>
      </c>
      <c r="AW163" s="2">
        <f t="shared" ref="AW163:AW194" si="67">IF($C163=0,"-",Q163/$C163)</f>
        <v>1.8757104964001514E-2</v>
      </c>
      <c r="AX163" s="2">
        <f t="shared" ref="AX163:AX194" si="68">IF($C163=0,"-",R163/$C163)</f>
        <v>1.1746873815839333E-2</v>
      </c>
      <c r="AY163" s="2">
        <f t="shared" ref="AY163:AY194" si="69">IF($C163=0,"-",T163/$C163)</f>
        <v>0</v>
      </c>
      <c r="AZ163" s="2">
        <f t="shared" ref="AZ163:AZ194" si="70">IF($C163=0,"-",S163/$C163)</f>
        <v>0</v>
      </c>
      <c r="BB163" s="4" t="s">
        <v>1535</v>
      </c>
      <c r="BC163" s="3" t="s">
        <v>768</v>
      </c>
      <c r="BD163">
        <v>1</v>
      </c>
      <c r="BF163" s="111">
        <v>5</v>
      </c>
      <c r="BG163" s="113">
        <v>65</v>
      </c>
      <c r="BH163" s="117">
        <f t="shared" si="22"/>
        <v>5065</v>
      </c>
      <c r="BJ163" s="5" t="s">
        <v>3185</v>
      </c>
    </row>
    <row r="164" spans="1:62" hidden="1" outlineLevel="1">
      <c r="A164" s="4" t="s">
        <v>2939</v>
      </c>
      <c r="B164" s="3" t="s">
        <v>768</v>
      </c>
      <c r="C164" s="1">
        <f t="shared" si="62"/>
        <v>5347</v>
      </c>
      <c r="D164" s="5">
        <f>IF(N164&gt;0, RANK(N164,(N164:P164,Q164:AE164)),0)</f>
        <v>2</v>
      </c>
      <c r="E164" s="5">
        <f>IF(O164&gt;0,RANK(O164,(N164:P164,Q164:AE164)),0)</f>
        <v>1</v>
      </c>
      <c r="F164" s="5">
        <f>IF(P164&gt;0,RANK(P164,(N164:P164,Q164:AE164)),0)</f>
        <v>0</v>
      </c>
      <c r="G164" s="131">
        <f t="shared" si="60"/>
        <v>977</v>
      </c>
      <c r="H164" s="136">
        <f t="shared" si="61"/>
        <v>0.18271928184028427</v>
      </c>
      <c r="I164" s="2"/>
      <c r="J164" s="2">
        <f t="shared" si="63"/>
        <v>0.39180849074247243</v>
      </c>
      <c r="K164" s="2">
        <f t="shared" si="64"/>
        <v>0.57452777258275667</v>
      </c>
      <c r="L164" s="2">
        <f t="shared" si="65"/>
        <v>0</v>
      </c>
      <c r="M164" s="2">
        <f t="shared" si="66"/>
        <v>3.3663736674770961E-2</v>
      </c>
      <c r="N164" s="63">
        <v>2095</v>
      </c>
      <c r="O164" s="63">
        <v>3072</v>
      </c>
      <c r="P164" s="63"/>
      <c r="Q164" s="63">
        <v>96</v>
      </c>
      <c r="R164" s="63">
        <v>69</v>
      </c>
      <c r="S164" s="63"/>
      <c r="T164" s="63"/>
      <c r="U164" s="63"/>
      <c r="V164" s="63">
        <v>15</v>
      </c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63"/>
      <c r="AL164" s="63"/>
      <c r="AM164" s="63"/>
      <c r="AN164" s="63"/>
      <c r="AO164" s="63"/>
      <c r="AP164" s="63"/>
      <c r="AQ164" s="63"/>
      <c r="AS164" s="5">
        <f>IF(Q164&gt;0,RANK(Q164,(N164:P164,Q164:AE164)),0)</f>
        <v>3</v>
      </c>
      <c r="AT164" s="5">
        <f>IF(R164&gt;0,RANK(R164,(N164:P164,Q164:AE164)),0)</f>
        <v>4</v>
      </c>
      <c r="AU164" s="5">
        <f>IF(T164&gt;0,RANK(T164,(N164:P164,Q164:AE164)),0)</f>
        <v>0</v>
      </c>
      <c r="AV164" s="5">
        <f>IF(S164&gt;0,RANK(S164,(N164:P164,Q164:AE164)),0)</f>
        <v>0</v>
      </c>
      <c r="AW164" s="2">
        <f t="shared" si="67"/>
        <v>1.7953992893211146E-2</v>
      </c>
      <c r="AX164" s="2">
        <f t="shared" si="68"/>
        <v>1.2904432391995511E-2</v>
      </c>
      <c r="AY164" s="2">
        <f t="shared" si="69"/>
        <v>0</v>
      </c>
      <c r="AZ164" s="2">
        <f t="shared" si="70"/>
        <v>0</v>
      </c>
      <c r="BB164" s="4" t="s">
        <v>2939</v>
      </c>
      <c r="BC164" s="3" t="s">
        <v>768</v>
      </c>
      <c r="BD164">
        <v>1</v>
      </c>
      <c r="BF164" s="111">
        <v>5</v>
      </c>
      <c r="BG164" s="113">
        <v>67</v>
      </c>
      <c r="BH164" s="117">
        <f t="shared" si="22"/>
        <v>5067</v>
      </c>
      <c r="BJ164" s="5" t="s">
        <v>3185</v>
      </c>
    </row>
    <row r="165" spans="1:62" hidden="1" outlineLevel="1">
      <c r="A165" s="4" t="s">
        <v>1100</v>
      </c>
      <c r="B165" s="3" t="s">
        <v>768</v>
      </c>
      <c r="C165" s="1">
        <f t="shared" si="62"/>
        <v>27383</v>
      </c>
      <c r="D165" s="5">
        <f>IF(N165&gt;0, RANK(N165,(N165:P165,Q165:AE165)),0)</f>
        <v>1</v>
      </c>
      <c r="E165" s="5">
        <f>IF(O165&gt;0,RANK(O165,(N165:P165,Q165:AE165)),0)</f>
        <v>2</v>
      </c>
      <c r="F165" s="5">
        <f>IF(P165&gt;0,RANK(P165,(N165:P165,Q165:AE165)),0)</f>
        <v>0</v>
      </c>
      <c r="G165" s="131">
        <f t="shared" si="60"/>
        <v>7950</v>
      </c>
      <c r="H165" s="136">
        <f t="shared" si="61"/>
        <v>0.29032611474272357</v>
      </c>
      <c r="I165" s="2"/>
      <c r="J165" s="2">
        <f t="shared" si="63"/>
        <v>0.63798707227111706</v>
      </c>
      <c r="K165" s="2">
        <f t="shared" si="64"/>
        <v>0.34766095752839354</v>
      </c>
      <c r="L165" s="2">
        <f t="shared" si="65"/>
        <v>0</v>
      </c>
      <c r="M165" s="2">
        <f t="shared" si="66"/>
        <v>1.4351970200489395E-2</v>
      </c>
      <c r="N165" s="63">
        <v>17470</v>
      </c>
      <c r="O165" s="63">
        <v>9520</v>
      </c>
      <c r="P165" s="63"/>
      <c r="Q165" s="63">
        <v>194</v>
      </c>
      <c r="R165" s="63">
        <v>166</v>
      </c>
      <c r="S165" s="63"/>
      <c r="T165" s="63"/>
      <c r="U165" s="63"/>
      <c r="V165" s="63">
        <v>33</v>
      </c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63"/>
      <c r="AL165" s="63"/>
      <c r="AM165" s="63"/>
      <c r="AN165" s="63"/>
      <c r="AO165" s="63"/>
      <c r="AP165" s="63"/>
      <c r="AQ165" s="63"/>
      <c r="AS165" s="5">
        <f>IF(Q165&gt;0,RANK(Q165,(N165:P165,Q165:AE165)),0)</f>
        <v>3</v>
      </c>
      <c r="AT165" s="5">
        <f>IF(R165&gt;0,RANK(R165,(N165:P165,Q165:AE165)),0)</f>
        <v>4</v>
      </c>
      <c r="AU165" s="5">
        <f>IF(T165&gt;0,RANK(T165,(N165:P165,Q165:AE165)),0)</f>
        <v>0</v>
      </c>
      <c r="AV165" s="5">
        <f>IF(S165&gt;0,RANK(S165,(N165:P165,Q165:AE165)),0)</f>
        <v>0</v>
      </c>
      <c r="AW165" s="2">
        <f t="shared" si="67"/>
        <v>7.08468757988533E-3</v>
      </c>
      <c r="AX165" s="2">
        <f t="shared" si="68"/>
        <v>6.0621553518606435E-3</v>
      </c>
      <c r="AY165" s="2">
        <f t="shared" si="69"/>
        <v>0</v>
      </c>
      <c r="AZ165" s="2">
        <f t="shared" si="70"/>
        <v>0</v>
      </c>
      <c r="BB165" s="4" t="s">
        <v>1100</v>
      </c>
      <c r="BC165" s="3" t="s">
        <v>768</v>
      </c>
      <c r="BF165" s="111">
        <v>5</v>
      </c>
      <c r="BG165" s="113">
        <v>69</v>
      </c>
      <c r="BH165" s="117">
        <f t="shared" si="22"/>
        <v>5069</v>
      </c>
      <c r="BJ165" s="5" t="s">
        <v>3185</v>
      </c>
    </row>
    <row r="166" spans="1:62" hidden="1" outlineLevel="1">
      <c r="A166" s="4" t="s">
        <v>1369</v>
      </c>
      <c r="B166" s="3" t="s">
        <v>768</v>
      </c>
      <c r="C166" s="1">
        <f t="shared" si="62"/>
        <v>8098</v>
      </c>
      <c r="D166" s="5">
        <f>IF(N166&gt;0, RANK(N166,(N166:P166,Q166:AE166)),0)</f>
        <v>2</v>
      </c>
      <c r="E166" s="5">
        <f>IF(O166&gt;0,RANK(O166,(N166:P166,Q166:AE166)),0)</f>
        <v>1</v>
      </c>
      <c r="F166" s="5">
        <f>IF(P166&gt;0,RANK(P166,(N166:P166,Q166:AE166)),0)</f>
        <v>0</v>
      </c>
      <c r="G166" s="131">
        <f t="shared" si="60"/>
        <v>2265</v>
      </c>
      <c r="H166" s="136">
        <f t="shared" si="61"/>
        <v>0.27969869103482342</v>
      </c>
      <c r="I166" s="2"/>
      <c r="J166" s="2">
        <f t="shared" si="63"/>
        <v>0.3456408989874043</v>
      </c>
      <c r="K166" s="2">
        <f t="shared" si="64"/>
        <v>0.62533959002222772</v>
      </c>
      <c r="L166" s="2">
        <f t="shared" si="65"/>
        <v>0</v>
      </c>
      <c r="M166" s="2">
        <f t="shared" si="66"/>
        <v>2.9019510990368036E-2</v>
      </c>
      <c r="N166" s="63">
        <v>2799</v>
      </c>
      <c r="O166" s="63">
        <v>5064</v>
      </c>
      <c r="P166" s="63"/>
      <c r="Q166" s="63">
        <v>128</v>
      </c>
      <c r="R166" s="63">
        <v>94</v>
      </c>
      <c r="S166" s="63"/>
      <c r="T166" s="63"/>
      <c r="U166" s="63"/>
      <c r="V166" s="63">
        <v>13</v>
      </c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63"/>
      <c r="AL166" s="63"/>
      <c r="AM166" s="63"/>
      <c r="AN166" s="63"/>
      <c r="AO166" s="63"/>
      <c r="AP166" s="63"/>
      <c r="AQ166" s="63"/>
      <c r="AS166" s="5">
        <f>IF(Q166&gt;0,RANK(Q166,(N166:P166,Q166:AE166)),0)</f>
        <v>3</v>
      </c>
      <c r="AT166" s="5">
        <f>IF(R166&gt;0,RANK(R166,(N166:P166,Q166:AE166)),0)</f>
        <v>4</v>
      </c>
      <c r="AU166" s="5">
        <f>IF(T166&gt;0,RANK(T166,(N166:P166,Q166:AE166)),0)</f>
        <v>0</v>
      </c>
      <c r="AV166" s="5">
        <f>IF(S166&gt;0,RANK(S166,(N166:P166,Q166:AE166)),0)</f>
        <v>0</v>
      </c>
      <c r="AW166" s="2">
        <f t="shared" si="67"/>
        <v>1.58063719436898E-2</v>
      </c>
      <c r="AX166" s="2">
        <f t="shared" si="68"/>
        <v>1.1607804396147196E-2</v>
      </c>
      <c r="AY166" s="2">
        <f t="shared" si="69"/>
        <v>0</v>
      </c>
      <c r="AZ166" s="2">
        <f t="shared" si="70"/>
        <v>0</v>
      </c>
      <c r="BB166" s="4" t="s">
        <v>1369</v>
      </c>
      <c r="BC166" s="3" t="s">
        <v>768</v>
      </c>
      <c r="BD166">
        <v>4</v>
      </c>
      <c r="BF166" s="111">
        <v>5</v>
      </c>
      <c r="BG166" s="113">
        <v>71</v>
      </c>
      <c r="BH166" s="117">
        <f t="shared" si="22"/>
        <v>5071</v>
      </c>
      <c r="BJ166" s="5" t="s">
        <v>3185</v>
      </c>
    </row>
    <row r="167" spans="1:62" hidden="1" outlineLevel="1">
      <c r="A167" s="4" t="s">
        <v>499</v>
      </c>
      <c r="B167" s="3" t="s">
        <v>768</v>
      </c>
      <c r="C167" s="1">
        <f t="shared" si="62"/>
        <v>2929</v>
      </c>
      <c r="D167" s="5">
        <f>IF(N167&gt;0, RANK(N167,(N167:P167,Q167:AE167)),0)</f>
        <v>2</v>
      </c>
      <c r="E167" s="5">
        <f>IF(O167&gt;0,RANK(O167,(N167:P167,Q167:AE167)),0)</f>
        <v>1</v>
      </c>
      <c r="F167" s="5">
        <f>IF(P167&gt;0,RANK(P167,(N167:P167,Q167:AE167)),0)</f>
        <v>0</v>
      </c>
      <c r="G167" s="131">
        <f t="shared" si="60"/>
        <v>540</v>
      </c>
      <c r="H167" s="136">
        <f t="shared" si="61"/>
        <v>0.18436326391259816</v>
      </c>
      <c r="I167" s="2"/>
      <c r="J167" s="2">
        <f t="shared" si="63"/>
        <v>0.40047797883236602</v>
      </c>
      <c r="K167" s="2">
        <f t="shared" si="64"/>
        <v>0.58484124274496418</v>
      </c>
      <c r="L167" s="2">
        <f t="shared" si="65"/>
        <v>0</v>
      </c>
      <c r="M167" s="2">
        <f t="shared" si="66"/>
        <v>1.4680778422669793E-2</v>
      </c>
      <c r="N167" s="63">
        <v>1173</v>
      </c>
      <c r="O167" s="63">
        <v>1713</v>
      </c>
      <c r="P167" s="63"/>
      <c r="Q167" s="63">
        <v>19</v>
      </c>
      <c r="R167" s="63">
        <v>13</v>
      </c>
      <c r="S167" s="63"/>
      <c r="T167" s="63"/>
      <c r="U167" s="63"/>
      <c r="V167" s="63">
        <v>11</v>
      </c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63"/>
      <c r="AL167" s="63"/>
      <c r="AM167" s="63"/>
      <c r="AN167" s="63"/>
      <c r="AO167" s="63"/>
      <c r="AP167" s="63"/>
      <c r="AQ167" s="63"/>
      <c r="AS167" s="5">
        <f>IF(Q167&gt;0,RANK(Q167,(N167:P167,Q167:AE167)),0)</f>
        <v>3</v>
      </c>
      <c r="AT167" s="5">
        <f>IF(R167&gt;0,RANK(R167,(N167:P167,Q167:AE167)),0)</f>
        <v>4</v>
      </c>
      <c r="AU167" s="5">
        <f>IF(T167&gt;0,RANK(T167,(N167:P167,Q167:AE167)),0)</f>
        <v>0</v>
      </c>
      <c r="AV167" s="5">
        <f>IF(S167&gt;0,RANK(S167,(N167:P167,Q167:AE167)),0)</f>
        <v>0</v>
      </c>
      <c r="AW167" s="2">
        <f t="shared" si="67"/>
        <v>6.4868555821099355E-3</v>
      </c>
      <c r="AX167" s="2">
        <f t="shared" si="68"/>
        <v>4.4383748719699556E-3</v>
      </c>
      <c r="AY167" s="2">
        <f t="shared" si="69"/>
        <v>0</v>
      </c>
      <c r="AZ167" s="2">
        <f t="shared" si="70"/>
        <v>0</v>
      </c>
      <c r="BB167" s="4" t="s">
        <v>499</v>
      </c>
      <c r="BC167" s="3" t="s">
        <v>768</v>
      </c>
      <c r="BD167">
        <v>4</v>
      </c>
      <c r="BF167" s="111">
        <v>5</v>
      </c>
      <c r="BG167" s="113">
        <v>73</v>
      </c>
      <c r="BH167" s="117">
        <f t="shared" si="22"/>
        <v>5073</v>
      </c>
      <c r="BJ167" s="5" t="s">
        <v>3185</v>
      </c>
    </row>
    <row r="168" spans="1:62" hidden="1" outlineLevel="1">
      <c r="A168" s="4" t="s">
        <v>552</v>
      </c>
      <c r="B168" s="3" t="s">
        <v>768</v>
      </c>
      <c r="C168" s="1">
        <f t="shared" si="62"/>
        <v>5540</v>
      </c>
      <c r="D168" s="5">
        <f>IF(N168&gt;0, RANK(N168,(N168:P168,Q168:AE168)),0)</f>
        <v>2</v>
      </c>
      <c r="E168" s="5">
        <f>IF(O168&gt;0,RANK(O168,(N168:P168,Q168:AE168)),0)</f>
        <v>1</v>
      </c>
      <c r="F168" s="5">
        <f>IF(P168&gt;0,RANK(P168,(N168:P168,Q168:AE168)),0)</f>
        <v>0</v>
      </c>
      <c r="G168" s="131">
        <f t="shared" si="60"/>
        <v>1748</v>
      </c>
      <c r="H168" s="136">
        <f t="shared" si="61"/>
        <v>0.31552346570397111</v>
      </c>
      <c r="I168" s="2"/>
      <c r="J168" s="2">
        <f t="shared" si="63"/>
        <v>0.32274368231046929</v>
      </c>
      <c r="K168" s="2">
        <f t="shared" si="64"/>
        <v>0.6382671480144404</v>
      </c>
      <c r="L168" s="2">
        <f t="shared" si="65"/>
        <v>0</v>
      </c>
      <c r="M168" s="2">
        <f t="shared" si="66"/>
        <v>3.8989169675090363E-2</v>
      </c>
      <c r="N168" s="63">
        <v>1788</v>
      </c>
      <c r="O168" s="63">
        <v>3536</v>
      </c>
      <c r="P168" s="63"/>
      <c r="Q168" s="63">
        <v>121</v>
      </c>
      <c r="R168" s="63">
        <v>77</v>
      </c>
      <c r="S168" s="63"/>
      <c r="T168" s="63"/>
      <c r="U168" s="63"/>
      <c r="V168" s="63">
        <v>18</v>
      </c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63"/>
      <c r="AL168" s="63"/>
      <c r="AM168" s="63"/>
      <c r="AN168" s="63"/>
      <c r="AO168" s="63"/>
      <c r="AP168" s="63"/>
      <c r="AQ168" s="63"/>
      <c r="AS168" s="5">
        <f>IF(Q168&gt;0,RANK(Q168,(N168:P168,Q168:AE168)),0)</f>
        <v>3</v>
      </c>
      <c r="AT168" s="5">
        <f>IF(R168&gt;0,RANK(R168,(N168:P168,Q168:AE168)),0)</f>
        <v>4</v>
      </c>
      <c r="AU168" s="5">
        <f>IF(T168&gt;0,RANK(T168,(N168:P168,Q168:AE168)),0)</f>
        <v>0</v>
      </c>
      <c r="AV168" s="5">
        <f>IF(S168&gt;0,RANK(S168,(N168:P168,Q168:AE168)),0)</f>
        <v>0</v>
      </c>
      <c r="AW168" s="2">
        <f t="shared" si="67"/>
        <v>2.1841155234657041E-2</v>
      </c>
      <c r="AX168" s="2">
        <f t="shared" si="68"/>
        <v>1.3898916967509025E-2</v>
      </c>
      <c r="AY168" s="2">
        <f t="shared" si="69"/>
        <v>0</v>
      </c>
      <c r="AZ168" s="2">
        <f t="shared" si="70"/>
        <v>0</v>
      </c>
      <c r="BB168" s="4" t="s">
        <v>552</v>
      </c>
      <c r="BC168" s="3" t="s">
        <v>768</v>
      </c>
      <c r="BD168">
        <v>1</v>
      </c>
      <c r="BF168" s="111">
        <v>5</v>
      </c>
      <c r="BG168" s="113">
        <v>75</v>
      </c>
      <c r="BH168" s="117">
        <f t="shared" ref="BH168:BH231" si="71">1000*BF168+BG168</f>
        <v>5075</v>
      </c>
      <c r="BJ168" s="5" t="s">
        <v>3185</v>
      </c>
    </row>
    <row r="169" spans="1:62" hidden="1" outlineLevel="1">
      <c r="A169" s="4" t="s">
        <v>99</v>
      </c>
      <c r="B169" s="3" t="s">
        <v>768</v>
      </c>
      <c r="C169" s="1">
        <f t="shared" si="62"/>
        <v>3424</v>
      </c>
      <c r="D169" s="5">
        <f>IF(N169&gt;0, RANK(N169,(N169:P169,Q169:AE169)),0)</f>
        <v>1</v>
      </c>
      <c r="E169" s="5">
        <f>IF(O169&gt;0,RANK(O169,(N169:P169,Q169:AE169)),0)</f>
        <v>2</v>
      </c>
      <c r="F169" s="5">
        <f>IF(P169&gt;0,RANK(P169,(N169:P169,Q169:AE169)),0)</f>
        <v>0</v>
      </c>
      <c r="G169" s="131">
        <f t="shared" si="60"/>
        <v>827</v>
      </c>
      <c r="H169" s="136">
        <f t="shared" si="61"/>
        <v>0.2415303738317757</v>
      </c>
      <c r="I169" s="2"/>
      <c r="J169" s="2">
        <f t="shared" si="63"/>
        <v>0.61536214953271029</v>
      </c>
      <c r="K169" s="2">
        <f t="shared" si="64"/>
        <v>0.37383177570093457</v>
      </c>
      <c r="L169" s="2">
        <f t="shared" si="65"/>
        <v>0</v>
      </c>
      <c r="M169" s="2">
        <f t="shared" si="66"/>
        <v>1.0806074766355145E-2</v>
      </c>
      <c r="N169" s="63">
        <v>2107</v>
      </c>
      <c r="O169" s="63">
        <v>1280</v>
      </c>
      <c r="P169" s="63"/>
      <c r="Q169" s="63">
        <v>27</v>
      </c>
      <c r="R169" s="63">
        <v>8</v>
      </c>
      <c r="S169" s="63"/>
      <c r="T169" s="63"/>
      <c r="U169" s="63"/>
      <c r="V169" s="63">
        <v>2</v>
      </c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63"/>
      <c r="AL169" s="63"/>
      <c r="AM169" s="63"/>
      <c r="AN169" s="63"/>
      <c r="AO169" s="63"/>
      <c r="AP169" s="63"/>
      <c r="AQ169" s="63"/>
      <c r="AS169" s="5">
        <f>IF(Q169&gt;0,RANK(Q169,(N169:P169,Q169:AE169)),0)</f>
        <v>3</v>
      </c>
      <c r="AT169" s="5">
        <f>IF(R169&gt;0,RANK(R169,(N169:P169,Q169:AE169)),0)</f>
        <v>4</v>
      </c>
      <c r="AU169" s="5">
        <f>IF(T169&gt;0,RANK(T169,(N169:P169,Q169:AE169)),0)</f>
        <v>0</v>
      </c>
      <c r="AV169" s="5">
        <f>IF(S169&gt;0,RANK(S169,(N169:P169,Q169:AE169)),0)</f>
        <v>0</v>
      </c>
      <c r="AW169" s="2">
        <f t="shared" si="67"/>
        <v>7.8855140186915879E-3</v>
      </c>
      <c r="AX169" s="2">
        <f t="shared" si="68"/>
        <v>2.3364485981308409E-3</v>
      </c>
      <c r="AY169" s="2">
        <f t="shared" si="69"/>
        <v>0</v>
      </c>
      <c r="AZ169" s="2">
        <f t="shared" si="70"/>
        <v>0</v>
      </c>
      <c r="BB169" s="4" t="s">
        <v>99</v>
      </c>
      <c r="BC169" s="3" t="s">
        <v>768</v>
      </c>
      <c r="BD169">
        <v>1</v>
      </c>
      <c r="BF169" s="111">
        <v>5</v>
      </c>
      <c r="BG169" s="113">
        <v>77</v>
      </c>
      <c r="BH169" s="117">
        <f t="shared" si="71"/>
        <v>5077</v>
      </c>
      <c r="BJ169" s="5" t="s">
        <v>3185</v>
      </c>
    </row>
    <row r="170" spans="1:62" hidden="1" outlineLevel="1">
      <c r="A170" s="4" t="s">
        <v>1605</v>
      </c>
      <c r="B170" s="3" t="s">
        <v>768</v>
      </c>
      <c r="C170" s="1">
        <f t="shared" si="62"/>
        <v>3726</v>
      </c>
      <c r="D170" s="5">
        <f>IF(N170&gt;0, RANK(N170,(N170:P170,Q170:AE170)),0)</f>
        <v>2</v>
      </c>
      <c r="E170" s="5">
        <f>IF(O170&gt;0,RANK(O170,(N170:P170,Q170:AE170)),0)</f>
        <v>1</v>
      </c>
      <c r="F170" s="5">
        <f>IF(P170&gt;0,RANK(P170,(N170:P170,Q170:AE170)),0)</f>
        <v>0</v>
      </c>
      <c r="G170" s="131">
        <f t="shared" si="60"/>
        <v>774</v>
      </c>
      <c r="H170" s="136">
        <f t="shared" si="61"/>
        <v>0.20772946859903382</v>
      </c>
      <c r="I170" s="2"/>
      <c r="J170" s="2">
        <f t="shared" si="63"/>
        <v>0.38244766505636069</v>
      </c>
      <c r="K170" s="2">
        <f t="shared" si="64"/>
        <v>0.59017713365539448</v>
      </c>
      <c r="L170" s="2">
        <f t="shared" si="65"/>
        <v>0</v>
      </c>
      <c r="M170" s="2">
        <f t="shared" si="66"/>
        <v>2.7375201288244888E-2</v>
      </c>
      <c r="N170" s="63">
        <v>1425</v>
      </c>
      <c r="O170" s="63">
        <v>2199</v>
      </c>
      <c r="P170" s="63"/>
      <c r="Q170" s="63">
        <v>53</v>
      </c>
      <c r="R170" s="63">
        <v>37</v>
      </c>
      <c r="S170" s="63"/>
      <c r="T170" s="63"/>
      <c r="U170" s="63"/>
      <c r="V170" s="63">
        <v>12</v>
      </c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63"/>
      <c r="AL170" s="63"/>
      <c r="AM170" s="63"/>
      <c r="AN170" s="63"/>
      <c r="AO170" s="63"/>
      <c r="AP170" s="63"/>
      <c r="AQ170" s="63"/>
      <c r="AS170" s="5">
        <f>IF(Q170&gt;0,RANK(Q170,(N170:P170,Q170:AE170)),0)</f>
        <v>3</v>
      </c>
      <c r="AT170" s="5">
        <f>IF(R170&gt;0,RANK(R170,(N170:P170,Q170:AE170)),0)</f>
        <v>4</v>
      </c>
      <c r="AU170" s="5">
        <f>IF(T170&gt;0,RANK(T170,(N170:P170,Q170:AE170)),0)</f>
        <v>0</v>
      </c>
      <c r="AV170" s="5">
        <f>IF(S170&gt;0,RANK(S170,(N170:P170,Q170:AE170)),0)</f>
        <v>0</v>
      </c>
      <c r="AW170" s="2">
        <f t="shared" si="67"/>
        <v>1.4224369296833066E-2</v>
      </c>
      <c r="AX170" s="2">
        <f t="shared" si="68"/>
        <v>9.9302200751476121E-3</v>
      </c>
      <c r="AY170" s="2">
        <f t="shared" si="69"/>
        <v>0</v>
      </c>
      <c r="AZ170" s="2">
        <f t="shared" si="70"/>
        <v>0</v>
      </c>
      <c r="BB170" s="4" t="s">
        <v>1605</v>
      </c>
      <c r="BC170" s="3" t="s">
        <v>768</v>
      </c>
      <c r="BD170">
        <v>1</v>
      </c>
      <c r="BF170" s="111">
        <v>5</v>
      </c>
      <c r="BG170" s="113">
        <v>79</v>
      </c>
      <c r="BH170" s="117">
        <f t="shared" si="71"/>
        <v>5079</v>
      </c>
      <c r="BJ170" s="5" t="s">
        <v>3185</v>
      </c>
    </row>
    <row r="171" spans="1:62" hidden="1" outlineLevel="1">
      <c r="A171" s="4" t="s">
        <v>2936</v>
      </c>
      <c r="B171" s="3" t="s">
        <v>768</v>
      </c>
      <c r="C171" s="1">
        <f t="shared" si="62"/>
        <v>5051</v>
      </c>
      <c r="D171" s="5">
        <f>IF(N171&gt;0, RANK(N171,(N171:P171,Q171:AE171)),0)</f>
        <v>2</v>
      </c>
      <c r="E171" s="5">
        <f>IF(O171&gt;0,RANK(O171,(N171:P171,Q171:AE171)),0)</f>
        <v>1</v>
      </c>
      <c r="F171" s="5">
        <f>IF(P171&gt;0,RANK(P171,(N171:P171,Q171:AE171)),0)</f>
        <v>0</v>
      </c>
      <c r="G171" s="131">
        <f t="shared" si="60"/>
        <v>1833</v>
      </c>
      <c r="H171" s="136">
        <f t="shared" si="61"/>
        <v>0.36289843595327659</v>
      </c>
      <c r="I171" s="2"/>
      <c r="J171" s="2">
        <f t="shared" si="63"/>
        <v>0.3072658879429816</v>
      </c>
      <c r="K171" s="2">
        <f t="shared" si="64"/>
        <v>0.67016432389625813</v>
      </c>
      <c r="L171" s="2">
        <f t="shared" si="65"/>
        <v>0</v>
      </c>
      <c r="M171" s="2">
        <f t="shared" si="66"/>
        <v>2.2569788160760273E-2</v>
      </c>
      <c r="N171" s="63">
        <v>1552</v>
      </c>
      <c r="O171" s="63">
        <v>3385</v>
      </c>
      <c r="P171" s="63"/>
      <c r="Q171" s="63">
        <v>54</v>
      </c>
      <c r="R171" s="63">
        <v>43</v>
      </c>
      <c r="S171" s="63"/>
      <c r="T171" s="63"/>
      <c r="U171" s="63"/>
      <c r="V171" s="63">
        <v>17</v>
      </c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63"/>
      <c r="AL171" s="63"/>
      <c r="AM171" s="63"/>
      <c r="AN171" s="63"/>
      <c r="AO171" s="63"/>
      <c r="AP171" s="63"/>
      <c r="AQ171" s="63"/>
      <c r="AS171" s="5">
        <f>IF(Q171&gt;0,RANK(Q171,(N171:P171,Q171:AE171)),0)</f>
        <v>3</v>
      </c>
      <c r="AT171" s="5">
        <f>IF(R171&gt;0,RANK(R171,(N171:P171,Q171:AE171)),0)</f>
        <v>4</v>
      </c>
      <c r="AU171" s="5">
        <f>IF(T171&gt;0,RANK(T171,(N171:P171,Q171:AE171)),0)</f>
        <v>0</v>
      </c>
      <c r="AV171" s="5">
        <f>IF(S171&gt;0,RANK(S171,(N171:P171,Q171:AE171)),0)</f>
        <v>0</v>
      </c>
      <c r="AW171" s="2">
        <f t="shared" si="67"/>
        <v>1.0690952286675905E-2</v>
      </c>
      <c r="AX171" s="2">
        <f t="shared" si="68"/>
        <v>8.5131657097604427E-3</v>
      </c>
      <c r="AY171" s="2">
        <f t="shared" si="69"/>
        <v>0</v>
      </c>
      <c r="AZ171" s="2">
        <f t="shared" si="70"/>
        <v>0</v>
      </c>
      <c r="BB171" s="4" t="s">
        <v>2936</v>
      </c>
      <c r="BC171" s="3" t="s">
        <v>768</v>
      </c>
      <c r="BD171">
        <v>4</v>
      </c>
      <c r="BF171" s="111">
        <v>5</v>
      </c>
      <c r="BG171" s="113">
        <v>81</v>
      </c>
      <c r="BH171" s="117">
        <f t="shared" si="71"/>
        <v>5081</v>
      </c>
      <c r="BJ171" s="5" t="s">
        <v>3185</v>
      </c>
    </row>
    <row r="172" spans="1:62" hidden="1" outlineLevel="1">
      <c r="A172" s="4" t="s">
        <v>851</v>
      </c>
      <c r="B172" s="3" t="s">
        <v>768</v>
      </c>
      <c r="C172" s="1">
        <f t="shared" si="62"/>
        <v>7331</v>
      </c>
      <c r="D172" s="5">
        <f>IF(N172&gt;0, RANK(N172,(N172:P172,Q172:AE172)),0)</f>
        <v>2</v>
      </c>
      <c r="E172" s="5">
        <f>IF(O172&gt;0,RANK(O172,(N172:P172,Q172:AE172)),0)</f>
        <v>1</v>
      </c>
      <c r="F172" s="5">
        <f>IF(P172&gt;0,RANK(P172,(N172:P172,Q172:AE172)),0)</f>
        <v>0</v>
      </c>
      <c r="G172" s="131">
        <f t="shared" si="60"/>
        <v>3070</v>
      </c>
      <c r="H172" s="136">
        <f t="shared" si="61"/>
        <v>0.41876960851179923</v>
      </c>
      <c r="I172" s="2"/>
      <c r="J172" s="2">
        <f t="shared" si="63"/>
        <v>0.27404174055381259</v>
      </c>
      <c r="K172" s="2">
        <f t="shared" si="64"/>
        <v>0.69281134906561181</v>
      </c>
      <c r="L172" s="2">
        <f t="shared" si="65"/>
        <v>0</v>
      </c>
      <c r="M172" s="2">
        <f t="shared" si="66"/>
        <v>3.31469103805756E-2</v>
      </c>
      <c r="N172" s="63">
        <v>2009</v>
      </c>
      <c r="O172" s="63">
        <v>5079</v>
      </c>
      <c r="P172" s="63"/>
      <c r="Q172" s="63">
        <v>140</v>
      </c>
      <c r="R172" s="63">
        <v>92</v>
      </c>
      <c r="S172" s="63"/>
      <c r="T172" s="63"/>
      <c r="U172" s="63"/>
      <c r="V172" s="63">
        <v>11</v>
      </c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63"/>
      <c r="AL172" s="63"/>
      <c r="AM172" s="63"/>
      <c r="AN172" s="63"/>
      <c r="AO172" s="63"/>
      <c r="AP172" s="63"/>
      <c r="AQ172" s="63"/>
      <c r="AS172" s="5">
        <f>IF(Q172&gt;0,RANK(Q172,(N172:P172,Q172:AE172)),0)</f>
        <v>3</v>
      </c>
      <c r="AT172" s="5">
        <f>IF(R172&gt;0,RANK(R172,(N172:P172,Q172:AE172)),0)</f>
        <v>4</v>
      </c>
      <c r="AU172" s="5">
        <f>IF(T172&gt;0,RANK(T172,(N172:P172,Q172:AE172)),0)</f>
        <v>0</v>
      </c>
      <c r="AV172" s="5">
        <f>IF(S172&gt;0,RANK(S172,(N172:P172,Q172:AE172)),0)</f>
        <v>0</v>
      </c>
      <c r="AW172" s="2">
        <f t="shared" si="67"/>
        <v>1.9096985404446869E-2</v>
      </c>
      <c r="AX172" s="2">
        <f t="shared" si="68"/>
        <v>1.2549447551493656E-2</v>
      </c>
      <c r="AY172" s="2">
        <f t="shared" si="69"/>
        <v>0</v>
      </c>
      <c r="AZ172" s="2">
        <f t="shared" si="70"/>
        <v>0</v>
      </c>
      <c r="BB172" s="4" t="s">
        <v>851</v>
      </c>
      <c r="BC172" s="3" t="s">
        <v>768</v>
      </c>
      <c r="BD172">
        <v>4</v>
      </c>
      <c r="BF172" s="111">
        <v>5</v>
      </c>
      <c r="BG172" s="113">
        <v>83</v>
      </c>
      <c r="BH172" s="117">
        <f t="shared" si="71"/>
        <v>5083</v>
      </c>
      <c r="BJ172" s="5" t="s">
        <v>3185</v>
      </c>
    </row>
    <row r="173" spans="1:62" hidden="1" outlineLevel="1">
      <c r="A173" s="4" t="s">
        <v>1286</v>
      </c>
      <c r="B173" s="3" t="s">
        <v>768</v>
      </c>
      <c r="C173" s="1">
        <f t="shared" si="62"/>
        <v>24114</v>
      </c>
      <c r="D173" s="5">
        <f>IF(N173&gt;0, RANK(N173,(N173:P173,Q173:AE173)),0)</f>
        <v>2</v>
      </c>
      <c r="E173" s="5">
        <f>IF(O173&gt;0,RANK(O173,(N173:P173,Q173:AE173)),0)</f>
        <v>1</v>
      </c>
      <c r="F173" s="5">
        <f>IF(P173&gt;0,RANK(P173,(N173:P173,Q173:AE173)),0)</f>
        <v>0</v>
      </c>
      <c r="G173" s="131">
        <f t="shared" si="60"/>
        <v>12255</v>
      </c>
      <c r="H173" s="136">
        <f t="shared" si="61"/>
        <v>0.50821099776063694</v>
      </c>
      <c r="I173" s="2"/>
      <c r="J173" s="2">
        <f t="shared" si="63"/>
        <v>0.23326698183627767</v>
      </c>
      <c r="K173" s="2">
        <f t="shared" si="64"/>
        <v>0.74147797959691464</v>
      </c>
      <c r="L173" s="2">
        <f t="shared" si="65"/>
        <v>0</v>
      </c>
      <c r="M173" s="2">
        <f t="shared" si="66"/>
        <v>2.5255038566807664E-2</v>
      </c>
      <c r="N173" s="63">
        <v>5625</v>
      </c>
      <c r="O173" s="63">
        <v>17880</v>
      </c>
      <c r="P173" s="63"/>
      <c r="Q173" s="63">
        <v>372</v>
      </c>
      <c r="R173" s="63">
        <v>208</v>
      </c>
      <c r="S173" s="63"/>
      <c r="T173" s="63"/>
      <c r="U173" s="63"/>
      <c r="V173" s="63">
        <v>29</v>
      </c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63"/>
      <c r="AL173" s="63"/>
      <c r="AM173" s="63"/>
      <c r="AN173" s="63"/>
      <c r="AO173" s="63"/>
      <c r="AP173" s="63"/>
      <c r="AQ173" s="63"/>
      <c r="AS173" s="5">
        <f>IF(Q173&gt;0,RANK(Q173,(N173:P173,Q173:AE173)),0)</f>
        <v>3</v>
      </c>
      <c r="AT173" s="5">
        <f>IF(R173&gt;0,RANK(R173,(N173:P173,Q173:AE173)),0)</f>
        <v>4</v>
      </c>
      <c r="AU173" s="5">
        <f>IF(T173&gt;0,RANK(T173,(N173:P173,Q173:AE173)),0)</f>
        <v>0</v>
      </c>
      <c r="AV173" s="5">
        <f>IF(S173&gt;0,RANK(S173,(N173:P173,Q173:AE173)),0)</f>
        <v>0</v>
      </c>
      <c r="AW173" s="2">
        <f t="shared" si="67"/>
        <v>1.5426723065439164E-2</v>
      </c>
      <c r="AX173" s="2">
        <f t="shared" si="68"/>
        <v>8.6256946172348012E-3</v>
      </c>
      <c r="AY173" s="2">
        <f t="shared" si="69"/>
        <v>0</v>
      </c>
      <c r="AZ173" s="2">
        <f t="shared" si="70"/>
        <v>0</v>
      </c>
      <c r="BB173" s="4" t="s">
        <v>1286</v>
      </c>
      <c r="BC173" s="3" t="s">
        <v>768</v>
      </c>
      <c r="BD173">
        <v>1</v>
      </c>
      <c r="BF173" s="111">
        <v>5</v>
      </c>
      <c r="BG173" s="113">
        <v>85</v>
      </c>
      <c r="BH173" s="117">
        <f t="shared" si="71"/>
        <v>5085</v>
      </c>
      <c r="BJ173" s="5" t="s">
        <v>3185</v>
      </c>
    </row>
    <row r="174" spans="1:62" hidden="1" outlineLevel="1">
      <c r="A174" s="4" t="s">
        <v>1659</v>
      </c>
      <c r="B174" s="3" t="s">
        <v>768</v>
      </c>
      <c r="C174" s="1">
        <f t="shared" si="62"/>
        <v>6568</v>
      </c>
      <c r="D174" s="5">
        <f>IF(N174&gt;0, RANK(N174,(N174:P174,Q174:AE174)),0)</f>
        <v>2</v>
      </c>
      <c r="E174" s="5">
        <f>IF(O174&gt;0,RANK(O174,(N174:P174,Q174:AE174)),0)</f>
        <v>1</v>
      </c>
      <c r="F174" s="5">
        <f>IF(P174&gt;0,RANK(P174,(N174:P174,Q174:AE174)),0)</f>
        <v>0</v>
      </c>
      <c r="G174" s="131">
        <f t="shared" si="60"/>
        <v>2164</v>
      </c>
      <c r="H174" s="136">
        <f t="shared" si="61"/>
        <v>0.32947624847746648</v>
      </c>
      <c r="I174" s="2"/>
      <c r="J174" s="2">
        <f t="shared" si="63"/>
        <v>0.31957978075517662</v>
      </c>
      <c r="K174" s="2">
        <f t="shared" si="64"/>
        <v>0.64905602923264316</v>
      </c>
      <c r="L174" s="2">
        <f t="shared" si="65"/>
        <v>0</v>
      </c>
      <c r="M174" s="2">
        <f t="shared" si="66"/>
        <v>3.1364190012180271E-2</v>
      </c>
      <c r="N174" s="63">
        <v>2099</v>
      </c>
      <c r="O174" s="63">
        <v>4263</v>
      </c>
      <c r="P174" s="63"/>
      <c r="Q174" s="63">
        <v>120</v>
      </c>
      <c r="R174" s="63">
        <v>78</v>
      </c>
      <c r="S174" s="63"/>
      <c r="T174" s="63"/>
      <c r="U174" s="63"/>
      <c r="V174" s="63">
        <v>8</v>
      </c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63"/>
      <c r="AL174" s="63"/>
      <c r="AM174" s="63"/>
      <c r="AN174" s="63"/>
      <c r="AO174" s="63"/>
      <c r="AP174" s="63"/>
      <c r="AQ174" s="63"/>
      <c r="AS174" s="5">
        <f>IF(Q174&gt;0,RANK(Q174,(N174:P174,Q174:AE174)),0)</f>
        <v>3</v>
      </c>
      <c r="AT174" s="5">
        <f>IF(R174&gt;0,RANK(R174,(N174:P174,Q174:AE174)),0)</f>
        <v>4</v>
      </c>
      <c r="AU174" s="5">
        <f>IF(T174&gt;0,RANK(T174,(N174:P174,Q174:AE174)),0)</f>
        <v>0</v>
      </c>
      <c r="AV174" s="5">
        <f>IF(S174&gt;0,RANK(S174,(N174:P174,Q174:AE174)),0)</f>
        <v>0</v>
      </c>
      <c r="AW174" s="2">
        <f t="shared" si="67"/>
        <v>1.8270401948842874E-2</v>
      </c>
      <c r="AX174" s="2">
        <f t="shared" si="68"/>
        <v>1.1875761266747869E-2</v>
      </c>
      <c r="AY174" s="2">
        <f t="shared" si="69"/>
        <v>0</v>
      </c>
      <c r="AZ174" s="2">
        <f t="shared" si="70"/>
        <v>0</v>
      </c>
      <c r="BB174" s="4" t="s">
        <v>1659</v>
      </c>
      <c r="BC174" s="3" t="s">
        <v>768</v>
      </c>
      <c r="BD174">
        <v>4</v>
      </c>
      <c r="BF174" s="111">
        <v>5</v>
      </c>
      <c r="BG174" s="113">
        <v>87</v>
      </c>
      <c r="BH174" s="117">
        <f t="shared" si="71"/>
        <v>5087</v>
      </c>
      <c r="BJ174" s="5" t="s">
        <v>3185</v>
      </c>
    </row>
    <row r="175" spans="1:62" hidden="1" outlineLevel="1">
      <c r="A175" s="4" t="s">
        <v>1835</v>
      </c>
      <c r="B175" s="3" t="s">
        <v>768</v>
      </c>
      <c r="C175" s="1">
        <f t="shared" si="62"/>
        <v>7051</v>
      </c>
      <c r="D175" s="5">
        <f>IF(N175&gt;0, RANK(N175,(N175:P175,Q175:AE175)),0)</f>
        <v>2</v>
      </c>
      <c r="E175" s="5">
        <f>IF(O175&gt;0,RANK(O175,(N175:P175,Q175:AE175)),0)</f>
        <v>1</v>
      </c>
      <c r="F175" s="5">
        <f>IF(P175&gt;0,RANK(P175,(N175:P175,Q175:AE175)),0)</f>
        <v>0</v>
      </c>
      <c r="G175" s="131">
        <f t="shared" si="60"/>
        <v>2737</v>
      </c>
      <c r="H175" s="136">
        <f t="shared" si="61"/>
        <v>0.38817189051198414</v>
      </c>
      <c r="I175" s="2"/>
      <c r="J175" s="2">
        <f t="shared" si="63"/>
        <v>0.2888951921713232</v>
      </c>
      <c r="K175" s="2">
        <f t="shared" si="64"/>
        <v>0.67706708268330729</v>
      </c>
      <c r="L175" s="2">
        <f t="shared" si="65"/>
        <v>0</v>
      </c>
      <c r="M175" s="2">
        <f t="shared" si="66"/>
        <v>3.4037725145369513E-2</v>
      </c>
      <c r="N175" s="63">
        <v>2037</v>
      </c>
      <c r="O175" s="63">
        <v>4774</v>
      </c>
      <c r="P175" s="63"/>
      <c r="Q175" s="63">
        <v>149</v>
      </c>
      <c r="R175" s="63">
        <v>78</v>
      </c>
      <c r="S175" s="63"/>
      <c r="T175" s="63"/>
      <c r="U175" s="63"/>
      <c r="V175" s="63">
        <v>13</v>
      </c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63"/>
      <c r="AL175" s="63"/>
      <c r="AM175" s="63"/>
      <c r="AN175" s="63"/>
      <c r="AO175" s="63"/>
      <c r="AP175" s="63"/>
      <c r="AQ175" s="63"/>
      <c r="AS175" s="5">
        <f>IF(Q175&gt;0,RANK(Q175,(N175:P175,Q175:AE175)),0)</f>
        <v>3</v>
      </c>
      <c r="AT175" s="5">
        <f>IF(R175&gt;0,RANK(R175,(N175:P175,Q175:AE175)),0)</f>
        <v>4</v>
      </c>
      <c r="AU175" s="5">
        <f>IF(T175&gt;0,RANK(T175,(N175:P175,Q175:AE175)),0)</f>
        <v>0</v>
      </c>
      <c r="AV175" s="5">
        <f>IF(S175&gt;0,RANK(S175,(N175:P175,Q175:AE175)),0)</f>
        <v>0</v>
      </c>
      <c r="AW175" s="2">
        <f t="shared" si="67"/>
        <v>2.1131754361083534E-2</v>
      </c>
      <c r="AX175" s="2">
        <f t="shared" si="68"/>
        <v>1.1062260672245071E-2</v>
      </c>
      <c r="AY175" s="2">
        <f t="shared" si="69"/>
        <v>0</v>
      </c>
      <c r="AZ175" s="2">
        <f t="shared" si="70"/>
        <v>0</v>
      </c>
      <c r="BB175" s="4" t="s">
        <v>1835</v>
      </c>
      <c r="BC175" s="3" t="s">
        <v>768</v>
      </c>
      <c r="BD175">
        <v>3</v>
      </c>
      <c r="BF175" s="111">
        <v>5</v>
      </c>
      <c r="BG175" s="113">
        <v>89</v>
      </c>
      <c r="BH175" s="117">
        <f t="shared" si="71"/>
        <v>5089</v>
      </c>
      <c r="BJ175" s="5" t="s">
        <v>3185</v>
      </c>
    </row>
    <row r="176" spans="1:62" hidden="1" outlineLevel="1">
      <c r="A176" s="4" t="s">
        <v>1274</v>
      </c>
      <c r="B176" s="3" t="s">
        <v>768</v>
      </c>
      <c r="C176" s="1">
        <f t="shared" si="62"/>
        <v>15329</v>
      </c>
      <c r="D176" s="5">
        <f>IF(N176&gt;0, RANK(N176,(N176:P176,Q176:AE176)),0)</f>
        <v>2</v>
      </c>
      <c r="E176" s="5">
        <f>IF(O176&gt;0,RANK(O176,(N176:P176,Q176:AE176)),0)</f>
        <v>1</v>
      </c>
      <c r="F176" s="5">
        <f>IF(P176&gt;0,RANK(P176,(N176:P176,Q176:AE176)),0)</f>
        <v>0</v>
      </c>
      <c r="G176" s="131">
        <f t="shared" si="60"/>
        <v>6104</v>
      </c>
      <c r="H176" s="136">
        <f t="shared" si="61"/>
        <v>0.39819949116054537</v>
      </c>
      <c r="I176" s="2"/>
      <c r="J176" s="2">
        <f t="shared" si="63"/>
        <v>0.29473546871942069</v>
      </c>
      <c r="K176" s="2">
        <f t="shared" si="64"/>
        <v>0.69293495987996612</v>
      </c>
      <c r="L176" s="2">
        <f t="shared" si="65"/>
        <v>0</v>
      </c>
      <c r="M176" s="2">
        <f t="shared" si="66"/>
        <v>1.2329571400613193E-2</v>
      </c>
      <c r="N176" s="63">
        <v>4518</v>
      </c>
      <c r="O176" s="63">
        <v>10622</v>
      </c>
      <c r="P176" s="63"/>
      <c r="Q176" s="63">
        <v>96</v>
      </c>
      <c r="R176" s="63">
        <v>69</v>
      </c>
      <c r="S176" s="63"/>
      <c r="T176" s="63"/>
      <c r="U176" s="63"/>
      <c r="V176" s="63">
        <v>24</v>
      </c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63"/>
      <c r="AL176" s="63"/>
      <c r="AM176" s="63"/>
      <c r="AN176" s="63"/>
      <c r="AO176" s="63"/>
      <c r="AP176" s="63"/>
      <c r="AQ176" s="63"/>
      <c r="AS176" s="5">
        <f>IF(Q176&gt;0,RANK(Q176,(N176:P176,Q176:AE176)),0)</f>
        <v>3</v>
      </c>
      <c r="AT176" s="5">
        <f>IF(R176&gt;0,RANK(R176,(N176:P176,Q176:AE176)),0)</f>
        <v>4</v>
      </c>
      <c r="AU176" s="5">
        <f>IF(T176&gt;0,RANK(T176,(N176:P176,Q176:AE176)),0)</f>
        <v>0</v>
      </c>
      <c r="AV176" s="5">
        <f>IF(S176&gt;0,RANK(S176,(N176:P176,Q176:AE176)),0)</f>
        <v>0</v>
      </c>
      <c r="AW176" s="2">
        <f t="shared" si="67"/>
        <v>6.2626394415813162E-3</v>
      </c>
      <c r="AX176" s="2">
        <f t="shared" si="68"/>
        <v>4.5012720986365709E-3</v>
      </c>
      <c r="AY176" s="2">
        <f t="shared" si="69"/>
        <v>0</v>
      </c>
      <c r="AZ176" s="2">
        <f t="shared" si="70"/>
        <v>0</v>
      </c>
      <c r="BB176" s="4" t="s">
        <v>1274</v>
      </c>
      <c r="BC176" s="3" t="s">
        <v>768</v>
      </c>
      <c r="BD176">
        <v>4</v>
      </c>
      <c r="BF176" s="111">
        <v>5</v>
      </c>
      <c r="BG176" s="113">
        <v>91</v>
      </c>
      <c r="BH176" s="117">
        <f t="shared" si="71"/>
        <v>5091</v>
      </c>
      <c r="BJ176" s="5" t="s">
        <v>3185</v>
      </c>
    </row>
    <row r="177" spans="1:62" hidden="1" outlineLevel="1">
      <c r="A177" s="4" t="s">
        <v>530</v>
      </c>
      <c r="B177" s="3" t="s">
        <v>768</v>
      </c>
      <c r="C177" s="1">
        <f t="shared" si="62"/>
        <v>13375</v>
      </c>
      <c r="D177" s="5">
        <f>IF(N177&gt;0, RANK(N177,(N177:P177,Q177:AE177)),0)</f>
        <v>2</v>
      </c>
      <c r="E177" s="5">
        <f>IF(O177&gt;0,RANK(O177,(N177:P177,Q177:AE177)),0)</f>
        <v>1</v>
      </c>
      <c r="F177" s="5">
        <f>IF(P177&gt;0,RANK(P177,(N177:P177,Q177:AE177)),0)</f>
        <v>0</v>
      </c>
      <c r="G177" s="131">
        <f t="shared" si="60"/>
        <v>136</v>
      </c>
      <c r="H177" s="136">
        <f t="shared" si="61"/>
        <v>1.016822429906542E-2</v>
      </c>
      <c r="I177" s="2"/>
      <c r="J177" s="2">
        <f t="shared" si="63"/>
        <v>0.48351401869158878</v>
      </c>
      <c r="K177" s="2">
        <f t="shared" si="64"/>
        <v>0.49368224299065422</v>
      </c>
      <c r="L177" s="2">
        <f t="shared" si="65"/>
        <v>0</v>
      </c>
      <c r="M177" s="2">
        <f t="shared" si="66"/>
        <v>2.2803738317757061E-2</v>
      </c>
      <c r="N177" s="63">
        <v>6467</v>
      </c>
      <c r="O177" s="63">
        <v>6603</v>
      </c>
      <c r="P177" s="63"/>
      <c r="Q177" s="63">
        <v>141</v>
      </c>
      <c r="R177" s="63">
        <v>89</v>
      </c>
      <c r="S177" s="63"/>
      <c r="T177" s="63"/>
      <c r="U177" s="63"/>
      <c r="V177" s="63">
        <v>75</v>
      </c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63"/>
      <c r="AL177" s="63"/>
      <c r="AM177" s="63"/>
      <c r="AN177" s="63"/>
      <c r="AO177" s="63"/>
      <c r="AP177" s="63"/>
      <c r="AQ177" s="63"/>
      <c r="AS177" s="5">
        <f>IF(Q177&gt;0,RANK(Q177,(N177:P177,Q177:AE177)),0)</f>
        <v>3</v>
      </c>
      <c r="AT177" s="5">
        <f>IF(R177&gt;0,RANK(R177,(N177:P177,Q177:AE177)),0)</f>
        <v>4</v>
      </c>
      <c r="AU177" s="5">
        <f>IF(T177&gt;0,RANK(T177,(N177:P177,Q177:AE177)),0)</f>
        <v>0</v>
      </c>
      <c r="AV177" s="5">
        <f>IF(S177&gt;0,RANK(S177,(N177:P177,Q177:AE177)),0)</f>
        <v>0</v>
      </c>
      <c r="AW177" s="2">
        <f t="shared" si="67"/>
        <v>1.0542056074766356E-2</v>
      </c>
      <c r="AX177" s="2">
        <f t="shared" si="68"/>
        <v>6.6542056074766357E-3</v>
      </c>
      <c r="AY177" s="2">
        <f t="shared" si="69"/>
        <v>0</v>
      </c>
      <c r="AZ177" s="2">
        <f t="shared" si="70"/>
        <v>0</v>
      </c>
      <c r="BB177" s="4" t="s">
        <v>530</v>
      </c>
      <c r="BC177" s="3" t="s">
        <v>768</v>
      </c>
      <c r="BD177">
        <v>1</v>
      </c>
      <c r="BF177" s="111">
        <v>5</v>
      </c>
      <c r="BG177" s="113">
        <v>93</v>
      </c>
      <c r="BH177" s="117">
        <f t="shared" si="71"/>
        <v>5093</v>
      </c>
      <c r="BJ177" s="5" t="s">
        <v>3185</v>
      </c>
    </row>
    <row r="178" spans="1:62" hidden="1" outlineLevel="1">
      <c r="A178" s="4" t="s">
        <v>651</v>
      </c>
      <c r="B178" s="3" t="s">
        <v>768</v>
      </c>
      <c r="C178" s="1">
        <f t="shared" si="62"/>
        <v>3230</v>
      </c>
      <c r="D178" s="5">
        <f>IF(N178&gt;0, RANK(N178,(N178:P178,Q178:AE178)),0)</f>
        <v>2</v>
      </c>
      <c r="E178" s="5">
        <f>IF(O178&gt;0,RANK(O178,(N178:P178,Q178:AE178)),0)</f>
        <v>1</v>
      </c>
      <c r="F178" s="5">
        <f>IF(P178&gt;0,RANK(P178,(N178:P178,Q178:AE178)),0)</f>
        <v>0</v>
      </c>
      <c r="G178" s="131">
        <f t="shared" si="60"/>
        <v>2</v>
      </c>
      <c r="H178" s="136">
        <f t="shared" si="61"/>
        <v>6.1919504643962852E-4</v>
      </c>
      <c r="I178" s="2"/>
      <c r="J178" s="2">
        <f t="shared" si="63"/>
        <v>0.49009287925696593</v>
      </c>
      <c r="K178" s="2">
        <f t="shared" si="64"/>
        <v>0.49071207430340558</v>
      </c>
      <c r="L178" s="2">
        <f t="shared" si="65"/>
        <v>0</v>
      </c>
      <c r="M178" s="2">
        <f t="shared" si="66"/>
        <v>1.9195046439628549E-2</v>
      </c>
      <c r="N178" s="63">
        <v>1583</v>
      </c>
      <c r="O178" s="63">
        <v>1585</v>
      </c>
      <c r="P178" s="63"/>
      <c r="Q178" s="63">
        <v>26</v>
      </c>
      <c r="R178" s="63">
        <v>34</v>
      </c>
      <c r="S178" s="63"/>
      <c r="T178" s="63"/>
      <c r="U178" s="63"/>
      <c r="V178" s="63">
        <v>2</v>
      </c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63"/>
      <c r="AL178" s="63"/>
      <c r="AM178" s="63"/>
      <c r="AN178" s="63"/>
      <c r="AO178" s="63"/>
      <c r="AP178" s="63"/>
      <c r="AQ178" s="63"/>
      <c r="AS178" s="5">
        <f>IF(Q178&gt;0,RANK(Q178,(N178:P178,Q178:AE178)),0)</f>
        <v>4</v>
      </c>
      <c r="AT178" s="5">
        <f>IF(R178&gt;0,RANK(R178,(N178:P178,Q178:AE178)),0)</f>
        <v>3</v>
      </c>
      <c r="AU178" s="5">
        <f>IF(T178&gt;0,RANK(T178,(N178:P178,Q178:AE178)),0)</f>
        <v>0</v>
      </c>
      <c r="AV178" s="5">
        <f>IF(S178&gt;0,RANK(S178,(N178:P178,Q178:AE178)),0)</f>
        <v>0</v>
      </c>
      <c r="AW178" s="2">
        <f t="shared" si="67"/>
        <v>8.0495356037151699E-3</v>
      </c>
      <c r="AX178" s="2">
        <f t="shared" si="68"/>
        <v>1.0526315789473684E-2</v>
      </c>
      <c r="AY178" s="2">
        <f t="shared" si="69"/>
        <v>0</v>
      </c>
      <c r="AZ178" s="2">
        <f t="shared" si="70"/>
        <v>0</v>
      </c>
      <c r="BB178" s="4" t="s">
        <v>651</v>
      </c>
      <c r="BC178" s="3" t="s">
        <v>768</v>
      </c>
      <c r="BD178">
        <v>1</v>
      </c>
      <c r="BF178" s="111">
        <v>5</v>
      </c>
      <c r="BG178" s="113">
        <v>95</v>
      </c>
      <c r="BH178" s="117">
        <f t="shared" si="71"/>
        <v>5095</v>
      </c>
      <c r="BJ178" s="5" t="s">
        <v>3185</v>
      </c>
    </row>
    <row r="179" spans="1:62" hidden="1" outlineLevel="1">
      <c r="A179" s="4" t="s">
        <v>1414</v>
      </c>
      <c r="B179" s="3" t="s">
        <v>768</v>
      </c>
      <c r="C179" s="1">
        <f t="shared" si="62"/>
        <v>3404</v>
      </c>
      <c r="D179" s="5">
        <f>IF(N179&gt;0, RANK(N179,(N179:P179,Q179:AE179)),0)</f>
        <v>2</v>
      </c>
      <c r="E179" s="5">
        <f>IF(O179&gt;0,RANK(O179,(N179:P179,Q179:AE179)),0)</f>
        <v>1</v>
      </c>
      <c r="F179" s="5">
        <f>IF(P179&gt;0,RANK(P179,(N179:P179,Q179:AE179)),0)</f>
        <v>0</v>
      </c>
      <c r="G179" s="131">
        <f t="shared" si="60"/>
        <v>1449</v>
      </c>
      <c r="H179" s="136">
        <f t="shared" si="61"/>
        <v>0.42567567567567566</v>
      </c>
      <c r="I179" s="2"/>
      <c r="J179" s="2">
        <f t="shared" si="63"/>
        <v>0.27027027027027029</v>
      </c>
      <c r="K179" s="2">
        <f t="shared" si="64"/>
        <v>0.69594594594594594</v>
      </c>
      <c r="L179" s="2">
        <f t="shared" si="65"/>
        <v>0</v>
      </c>
      <c r="M179" s="2">
        <f t="shared" si="66"/>
        <v>3.3783783783783772E-2</v>
      </c>
      <c r="N179" s="63">
        <v>920</v>
      </c>
      <c r="O179" s="63">
        <v>2369</v>
      </c>
      <c r="P179" s="63"/>
      <c r="Q179" s="63">
        <v>51</v>
      </c>
      <c r="R179" s="63">
        <v>55</v>
      </c>
      <c r="S179" s="63"/>
      <c r="T179" s="63"/>
      <c r="U179" s="63"/>
      <c r="V179" s="63">
        <v>9</v>
      </c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63"/>
      <c r="AL179" s="63"/>
      <c r="AM179" s="63"/>
      <c r="AN179" s="63"/>
      <c r="AO179" s="63"/>
      <c r="AP179" s="63"/>
      <c r="AQ179" s="63"/>
      <c r="AS179" s="5">
        <f>IF(Q179&gt;0,RANK(Q179,(N179:P179,Q179:AE179)),0)</f>
        <v>4</v>
      </c>
      <c r="AT179" s="5">
        <f>IF(R179&gt;0,RANK(R179,(N179:P179,Q179:AE179)),0)</f>
        <v>3</v>
      </c>
      <c r="AU179" s="5">
        <f>IF(T179&gt;0,RANK(T179,(N179:P179,Q179:AE179)),0)</f>
        <v>0</v>
      </c>
      <c r="AV179" s="5">
        <f>IF(S179&gt;0,RANK(S179,(N179:P179,Q179:AE179)),0)</f>
        <v>0</v>
      </c>
      <c r="AW179" s="2">
        <f t="shared" si="67"/>
        <v>1.4982373678025853E-2</v>
      </c>
      <c r="AX179" s="2">
        <f t="shared" si="68"/>
        <v>1.6157461809635721E-2</v>
      </c>
      <c r="AY179" s="2">
        <f t="shared" si="69"/>
        <v>0</v>
      </c>
      <c r="AZ179" s="2">
        <f t="shared" si="70"/>
        <v>0</v>
      </c>
      <c r="BB179" s="4" t="s">
        <v>1414</v>
      </c>
      <c r="BC179" s="3" t="s">
        <v>768</v>
      </c>
      <c r="BD179">
        <v>4</v>
      </c>
      <c r="BF179" s="111">
        <v>5</v>
      </c>
      <c r="BG179" s="113">
        <v>97</v>
      </c>
      <c r="BH179" s="117">
        <f t="shared" si="71"/>
        <v>5097</v>
      </c>
      <c r="BJ179" s="5" t="s">
        <v>3185</v>
      </c>
    </row>
    <row r="180" spans="1:62" hidden="1" outlineLevel="1">
      <c r="A180" s="4" t="s">
        <v>2367</v>
      </c>
      <c r="B180" s="3" t="s">
        <v>768</v>
      </c>
      <c r="C180" s="1">
        <f t="shared" si="62"/>
        <v>3384</v>
      </c>
      <c r="D180" s="5">
        <f>IF(N180&gt;0, RANK(N180,(N180:P180,Q180:AE180)),0)</f>
        <v>2</v>
      </c>
      <c r="E180" s="5">
        <f>IF(O180&gt;0,RANK(O180,(N180:P180,Q180:AE180)),0)</f>
        <v>1</v>
      </c>
      <c r="F180" s="5">
        <f>IF(P180&gt;0,RANK(P180,(N180:P180,Q180:AE180)),0)</f>
        <v>0</v>
      </c>
      <c r="G180" s="131">
        <f t="shared" si="60"/>
        <v>682</v>
      </c>
      <c r="H180" s="136">
        <f t="shared" si="61"/>
        <v>0.20153664302600474</v>
      </c>
      <c r="I180" s="2"/>
      <c r="J180" s="2">
        <f t="shared" si="63"/>
        <v>0.38829787234042551</v>
      </c>
      <c r="K180" s="2">
        <f t="shared" si="64"/>
        <v>0.58983451536643028</v>
      </c>
      <c r="L180" s="2">
        <f t="shared" si="65"/>
        <v>0</v>
      </c>
      <c r="M180" s="2">
        <f t="shared" si="66"/>
        <v>2.1867612293144156E-2</v>
      </c>
      <c r="N180" s="63">
        <v>1314</v>
      </c>
      <c r="O180" s="63">
        <v>1996</v>
      </c>
      <c r="P180" s="63"/>
      <c r="Q180" s="63">
        <v>45</v>
      </c>
      <c r="R180" s="63">
        <v>23</v>
      </c>
      <c r="S180" s="63"/>
      <c r="T180" s="63"/>
      <c r="U180" s="63"/>
      <c r="V180" s="63">
        <v>6</v>
      </c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63"/>
      <c r="AL180" s="63"/>
      <c r="AM180" s="63"/>
      <c r="AN180" s="63"/>
      <c r="AO180" s="63"/>
      <c r="AP180" s="63"/>
      <c r="AQ180" s="63"/>
      <c r="AS180" s="5">
        <f>IF(Q180&gt;0,RANK(Q180,(N180:P180,Q180:AE180)),0)</f>
        <v>3</v>
      </c>
      <c r="AT180" s="5">
        <f>IF(R180&gt;0,RANK(R180,(N180:P180,Q180:AE180)),0)</f>
        <v>4</v>
      </c>
      <c r="AU180" s="5">
        <f>IF(T180&gt;0,RANK(T180,(N180:P180,Q180:AE180)),0)</f>
        <v>0</v>
      </c>
      <c r="AV180" s="5">
        <f>IF(S180&gt;0,RANK(S180,(N180:P180,Q180:AE180)),0)</f>
        <v>0</v>
      </c>
      <c r="AW180" s="2">
        <f t="shared" si="67"/>
        <v>1.3297872340425532E-2</v>
      </c>
      <c r="AX180" s="2">
        <f t="shared" si="68"/>
        <v>6.7966903073286055E-3</v>
      </c>
      <c r="AY180" s="2">
        <f t="shared" si="69"/>
        <v>0</v>
      </c>
      <c r="AZ180" s="2">
        <f t="shared" si="70"/>
        <v>0</v>
      </c>
      <c r="BB180" s="4" t="s">
        <v>2367</v>
      </c>
      <c r="BC180" s="3" t="s">
        <v>768</v>
      </c>
      <c r="BD180">
        <v>4</v>
      </c>
      <c r="BF180" s="111">
        <v>5</v>
      </c>
      <c r="BG180" s="113">
        <v>99</v>
      </c>
      <c r="BH180" s="117">
        <f t="shared" si="71"/>
        <v>5099</v>
      </c>
      <c r="BJ180" s="5" t="s">
        <v>3185</v>
      </c>
    </row>
    <row r="181" spans="1:62" hidden="1" outlineLevel="1">
      <c r="A181" s="4" t="s">
        <v>1144</v>
      </c>
      <c r="B181" s="3" t="s">
        <v>768</v>
      </c>
      <c r="C181" s="1">
        <f t="shared" si="62"/>
        <v>3661</v>
      </c>
      <c r="D181" s="5">
        <f>IF(N181&gt;0, RANK(N181,(N181:P181,Q181:AE181)),0)</f>
        <v>2</v>
      </c>
      <c r="E181" s="5">
        <f>IF(O181&gt;0,RANK(O181,(N181:P181,Q181:AE181)),0)</f>
        <v>1</v>
      </c>
      <c r="F181" s="5">
        <f>IF(P181&gt;0,RANK(P181,(N181:P181,Q181:AE181)),0)</f>
        <v>0</v>
      </c>
      <c r="G181" s="131">
        <f t="shared" si="60"/>
        <v>1515</v>
      </c>
      <c r="H181" s="136">
        <f t="shared" si="61"/>
        <v>0.4138213602840754</v>
      </c>
      <c r="I181" s="2"/>
      <c r="J181" s="2">
        <f t="shared" si="63"/>
        <v>0.27123736683966132</v>
      </c>
      <c r="K181" s="2">
        <f t="shared" si="64"/>
        <v>0.68505872712373672</v>
      </c>
      <c r="L181" s="2">
        <f t="shared" si="65"/>
        <v>0</v>
      </c>
      <c r="M181" s="2">
        <f t="shared" si="66"/>
        <v>4.3703906036602014E-2</v>
      </c>
      <c r="N181" s="63">
        <v>993</v>
      </c>
      <c r="O181" s="63">
        <v>2508</v>
      </c>
      <c r="P181" s="63"/>
      <c r="Q181" s="63">
        <v>85</v>
      </c>
      <c r="R181" s="63">
        <v>68</v>
      </c>
      <c r="S181" s="63"/>
      <c r="T181" s="63"/>
      <c r="U181" s="63"/>
      <c r="V181" s="63">
        <v>7</v>
      </c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63"/>
      <c r="AL181" s="63"/>
      <c r="AM181" s="63"/>
      <c r="AN181" s="63"/>
      <c r="AO181" s="63"/>
      <c r="AP181" s="63"/>
      <c r="AQ181" s="63"/>
      <c r="AS181" s="5">
        <f>IF(Q181&gt;0,RANK(Q181,(N181:P181,Q181:AE181)),0)</f>
        <v>3</v>
      </c>
      <c r="AT181" s="5">
        <f>IF(R181&gt;0,RANK(R181,(N181:P181,Q181:AE181)),0)</f>
        <v>4</v>
      </c>
      <c r="AU181" s="5">
        <f>IF(T181&gt;0,RANK(T181,(N181:P181,Q181:AE181)),0)</f>
        <v>0</v>
      </c>
      <c r="AV181" s="5">
        <f>IF(S181&gt;0,RANK(S181,(N181:P181,Q181:AE181)),0)</f>
        <v>0</v>
      </c>
      <c r="AW181" s="2">
        <f t="shared" si="67"/>
        <v>2.3217700081944823E-2</v>
      </c>
      <c r="AX181" s="2">
        <f t="shared" si="68"/>
        <v>1.8574160065555859E-2</v>
      </c>
      <c r="AY181" s="2">
        <f t="shared" si="69"/>
        <v>0</v>
      </c>
      <c r="AZ181" s="2">
        <f t="shared" si="70"/>
        <v>0</v>
      </c>
      <c r="BB181" s="4" t="s">
        <v>1144</v>
      </c>
      <c r="BC181" s="3" t="s">
        <v>768</v>
      </c>
      <c r="BF181" s="111">
        <v>5</v>
      </c>
      <c r="BG181" s="113">
        <v>101</v>
      </c>
      <c r="BH181" s="117">
        <f t="shared" si="71"/>
        <v>5101</v>
      </c>
      <c r="BJ181" s="5" t="s">
        <v>3185</v>
      </c>
    </row>
    <row r="182" spans="1:62" hidden="1" outlineLevel="1">
      <c r="A182" s="4" t="s">
        <v>189</v>
      </c>
      <c r="B182" s="3" t="s">
        <v>768</v>
      </c>
      <c r="C182" s="1">
        <f t="shared" si="62"/>
        <v>10315</v>
      </c>
      <c r="D182" s="5">
        <f>IF(N182&gt;0, RANK(N182,(N182:P182,Q182:AE182)),0)</f>
        <v>2</v>
      </c>
      <c r="E182" s="5">
        <f>IF(O182&gt;0,RANK(O182,(N182:P182,Q182:AE182)),0)</f>
        <v>1</v>
      </c>
      <c r="F182" s="5">
        <f>IF(P182&gt;0,RANK(P182,(N182:P182,Q182:AE182)),0)</f>
        <v>0</v>
      </c>
      <c r="G182" s="131">
        <f t="shared" si="60"/>
        <v>888</v>
      </c>
      <c r="H182" s="136">
        <f t="shared" si="61"/>
        <v>8.6088221037324289E-2</v>
      </c>
      <c r="I182" s="2"/>
      <c r="J182" s="2">
        <f t="shared" si="63"/>
        <v>0.4491517207949588</v>
      </c>
      <c r="K182" s="2">
        <f t="shared" si="64"/>
        <v>0.53523994183228307</v>
      </c>
      <c r="L182" s="2">
        <f t="shared" si="65"/>
        <v>0</v>
      </c>
      <c r="M182" s="2">
        <f t="shared" si="66"/>
        <v>1.560833737275813E-2</v>
      </c>
      <c r="N182" s="63">
        <v>4633</v>
      </c>
      <c r="O182" s="63">
        <v>5521</v>
      </c>
      <c r="P182" s="63"/>
      <c r="Q182" s="63">
        <v>58</v>
      </c>
      <c r="R182" s="63">
        <v>87</v>
      </c>
      <c r="S182" s="63"/>
      <c r="T182" s="63"/>
      <c r="U182" s="63"/>
      <c r="V182" s="63">
        <v>16</v>
      </c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63"/>
      <c r="AL182" s="63"/>
      <c r="AM182" s="63"/>
      <c r="AN182" s="63"/>
      <c r="AO182" s="63"/>
      <c r="AP182" s="63"/>
      <c r="AQ182" s="63"/>
      <c r="AS182" s="5">
        <f>IF(Q182&gt;0,RANK(Q182,(N182:P182,Q182:AE182)),0)</f>
        <v>4</v>
      </c>
      <c r="AT182" s="5">
        <f>IF(R182&gt;0,RANK(R182,(N182:P182,Q182:AE182)),0)</f>
        <v>3</v>
      </c>
      <c r="AU182" s="5">
        <f>IF(T182&gt;0,RANK(T182,(N182:P182,Q182:AE182)),0)</f>
        <v>0</v>
      </c>
      <c r="AV182" s="5">
        <f>IF(S182&gt;0,RANK(S182,(N182:P182,Q182:AE182)),0)</f>
        <v>0</v>
      </c>
      <c r="AW182" s="2">
        <f t="shared" si="67"/>
        <v>5.6228793019873968E-3</v>
      </c>
      <c r="AX182" s="2">
        <f t="shared" si="68"/>
        <v>8.4343189529810948E-3</v>
      </c>
      <c r="AY182" s="2">
        <f t="shared" si="69"/>
        <v>0</v>
      </c>
      <c r="AZ182" s="2">
        <f t="shared" si="70"/>
        <v>0</v>
      </c>
      <c r="BB182" s="4" t="s">
        <v>189</v>
      </c>
      <c r="BC182" s="3" t="s">
        <v>768</v>
      </c>
      <c r="BD182">
        <v>4</v>
      </c>
      <c r="BF182" s="111">
        <v>5</v>
      </c>
      <c r="BG182" s="113">
        <v>103</v>
      </c>
      <c r="BH182" s="117">
        <f t="shared" si="71"/>
        <v>5103</v>
      </c>
      <c r="BJ182" s="5" t="s">
        <v>3185</v>
      </c>
    </row>
    <row r="183" spans="1:62" hidden="1" outlineLevel="1">
      <c r="A183" s="4" t="s">
        <v>2129</v>
      </c>
      <c r="B183" s="3" t="s">
        <v>768</v>
      </c>
      <c r="C183" s="1">
        <f t="shared" si="62"/>
        <v>3938</v>
      </c>
      <c r="D183" s="5">
        <f>IF(N183&gt;0, RANK(N183,(N183:P183,Q183:AE183)),0)</f>
        <v>2</v>
      </c>
      <c r="E183" s="5">
        <f>IF(O183&gt;0,RANK(O183,(N183:P183,Q183:AE183)),0)</f>
        <v>1</v>
      </c>
      <c r="F183" s="5">
        <f>IF(P183&gt;0,RANK(P183,(N183:P183,Q183:AE183)),0)</f>
        <v>0</v>
      </c>
      <c r="G183" s="131">
        <f t="shared" si="60"/>
        <v>1394</v>
      </c>
      <c r="H183" s="136">
        <f t="shared" si="61"/>
        <v>0.35398679532757743</v>
      </c>
      <c r="I183" s="2"/>
      <c r="J183" s="2">
        <f t="shared" si="63"/>
        <v>0.30142204164550535</v>
      </c>
      <c r="K183" s="2">
        <f t="shared" si="64"/>
        <v>0.65540883697308283</v>
      </c>
      <c r="L183" s="2">
        <f t="shared" si="65"/>
        <v>0</v>
      </c>
      <c r="M183" s="2">
        <f t="shared" si="66"/>
        <v>4.3169121381411824E-2</v>
      </c>
      <c r="N183" s="63">
        <v>1187</v>
      </c>
      <c r="O183" s="63">
        <v>2581</v>
      </c>
      <c r="P183" s="63"/>
      <c r="Q183" s="63">
        <v>98</v>
      </c>
      <c r="R183" s="63">
        <v>54</v>
      </c>
      <c r="S183" s="63"/>
      <c r="T183" s="63"/>
      <c r="U183" s="63"/>
      <c r="V183" s="63">
        <v>18</v>
      </c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63"/>
      <c r="AL183" s="63"/>
      <c r="AM183" s="63"/>
      <c r="AN183" s="63"/>
      <c r="AO183" s="63"/>
      <c r="AP183" s="63"/>
      <c r="AQ183" s="63"/>
      <c r="AS183" s="5">
        <f>IF(Q183&gt;0,RANK(Q183,(N183:P183,Q183:AE183)),0)</f>
        <v>3</v>
      </c>
      <c r="AT183" s="5">
        <f>IF(R183&gt;0,RANK(R183,(N183:P183,Q183:AE183)),0)</f>
        <v>4</v>
      </c>
      <c r="AU183" s="5">
        <f>IF(T183&gt;0,RANK(T183,(N183:P183,Q183:AE183)),0)</f>
        <v>0</v>
      </c>
      <c r="AV183" s="5">
        <f>IF(S183&gt;0,RANK(S183,(N183:P183,Q183:AE183)),0)</f>
        <v>0</v>
      </c>
      <c r="AW183" s="2">
        <f t="shared" si="67"/>
        <v>2.488572879634332E-2</v>
      </c>
      <c r="AX183" s="2">
        <f t="shared" si="68"/>
        <v>1.3712544438801422E-2</v>
      </c>
      <c r="AY183" s="2">
        <f t="shared" si="69"/>
        <v>0</v>
      </c>
      <c r="AZ183" s="2">
        <f t="shared" si="70"/>
        <v>0</v>
      </c>
      <c r="BB183" s="4" t="s">
        <v>2129</v>
      </c>
      <c r="BC183" s="3" t="s">
        <v>768</v>
      </c>
      <c r="BD183">
        <v>2</v>
      </c>
      <c r="BF183" s="111">
        <v>5</v>
      </c>
      <c r="BG183" s="113">
        <v>105</v>
      </c>
      <c r="BH183" s="117">
        <f t="shared" si="71"/>
        <v>5105</v>
      </c>
      <c r="BJ183" s="5" t="s">
        <v>3185</v>
      </c>
    </row>
    <row r="184" spans="1:62" hidden="1" outlineLevel="1">
      <c r="A184" s="4" t="s">
        <v>2501</v>
      </c>
      <c r="B184" s="3" t="s">
        <v>768</v>
      </c>
      <c r="C184" s="1">
        <f t="shared" si="62"/>
        <v>7930</v>
      </c>
      <c r="D184" s="5">
        <f>IF(N184&gt;0, RANK(N184,(N184:P184,Q184:AE184)),0)</f>
        <v>1</v>
      </c>
      <c r="E184" s="5">
        <f>IF(O184&gt;0,RANK(O184,(N184:P184,Q184:AE184)),0)</f>
        <v>2</v>
      </c>
      <c r="F184" s="5">
        <f>IF(P184&gt;0,RANK(P184,(N184:P184,Q184:AE184)),0)</f>
        <v>0</v>
      </c>
      <c r="G184" s="131">
        <f t="shared" si="60"/>
        <v>2604</v>
      </c>
      <c r="H184" s="136">
        <f t="shared" si="61"/>
        <v>0.32837326607818412</v>
      </c>
      <c r="I184" s="2"/>
      <c r="J184" s="2">
        <f t="shared" si="63"/>
        <v>0.65598991172761667</v>
      </c>
      <c r="K184" s="2">
        <f t="shared" si="64"/>
        <v>0.32761664564943255</v>
      </c>
      <c r="L184" s="2">
        <f t="shared" si="65"/>
        <v>0</v>
      </c>
      <c r="M184" s="2">
        <f t="shared" si="66"/>
        <v>1.6393442622950782E-2</v>
      </c>
      <c r="N184" s="63">
        <v>5202</v>
      </c>
      <c r="O184" s="63">
        <v>2598</v>
      </c>
      <c r="P184" s="63"/>
      <c r="Q184" s="63">
        <v>62</v>
      </c>
      <c r="R184" s="63">
        <v>51</v>
      </c>
      <c r="S184" s="63"/>
      <c r="T184" s="63"/>
      <c r="U184" s="63"/>
      <c r="V184" s="63">
        <v>17</v>
      </c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63"/>
      <c r="AL184" s="63"/>
      <c r="AM184" s="63"/>
      <c r="AN184" s="63"/>
      <c r="AO184" s="63"/>
      <c r="AP184" s="63"/>
      <c r="AQ184" s="63"/>
      <c r="AS184" s="5">
        <f>IF(Q184&gt;0,RANK(Q184,(N184:P184,Q184:AE184)),0)</f>
        <v>3</v>
      </c>
      <c r="AT184" s="5">
        <f>IF(R184&gt;0,RANK(R184,(N184:P184,Q184:AE184)),0)</f>
        <v>4</v>
      </c>
      <c r="AU184" s="5">
        <f>IF(T184&gt;0,RANK(T184,(N184:P184,Q184:AE184)),0)</f>
        <v>0</v>
      </c>
      <c r="AV184" s="5">
        <f>IF(S184&gt;0,RANK(S184,(N184:P184,Q184:AE184)),0)</f>
        <v>0</v>
      </c>
      <c r="AW184" s="2">
        <f t="shared" si="67"/>
        <v>7.8184110970996226E-3</v>
      </c>
      <c r="AX184" s="2">
        <f t="shared" si="68"/>
        <v>6.4312736443883989E-3</v>
      </c>
      <c r="AY184" s="2">
        <f t="shared" si="69"/>
        <v>0</v>
      </c>
      <c r="AZ184" s="2">
        <f t="shared" si="70"/>
        <v>0</v>
      </c>
      <c r="BB184" s="4" t="s">
        <v>2501</v>
      </c>
      <c r="BC184" s="3" t="s">
        <v>768</v>
      </c>
      <c r="BD184">
        <v>1</v>
      </c>
      <c r="BF184" s="111">
        <v>5</v>
      </c>
      <c r="BG184" s="113">
        <v>107</v>
      </c>
      <c r="BH184" s="117">
        <f t="shared" si="71"/>
        <v>5107</v>
      </c>
      <c r="BJ184" s="5" t="s">
        <v>3185</v>
      </c>
    </row>
    <row r="185" spans="1:62" hidden="1" outlineLevel="1">
      <c r="A185" s="4" t="s">
        <v>2670</v>
      </c>
      <c r="B185" s="3" t="s">
        <v>768</v>
      </c>
      <c r="C185" s="1">
        <f t="shared" si="62"/>
        <v>3788</v>
      </c>
      <c r="D185" s="5">
        <f>IF(N185&gt;0, RANK(N185,(N185:P185,Q185:AE185)),0)</f>
        <v>2</v>
      </c>
      <c r="E185" s="5">
        <f>IF(O185&gt;0,RANK(O185,(N185:P185,Q185:AE185)),0)</f>
        <v>1</v>
      </c>
      <c r="F185" s="5">
        <f>IF(P185&gt;0,RANK(P185,(N185:P185,Q185:AE185)),0)</f>
        <v>0</v>
      </c>
      <c r="G185" s="131">
        <f t="shared" si="60"/>
        <v>1996</v>
      </c>
      <c r="H185" s="136">
        <f t="shared" si="61"/>
        <v>0.52692713833157334</v>
      </c>
      <c r="I185" s="2"/>
      <c r="J185" s="2">
        <f t="shared" si="63"/>
        <v>0.22465681098204857</v>
      </c>
      <c r="K185" s="2">
        <f t="shared" si="64"/>
        <v>0.75158394931362194</v>
      </c>
      <c r="L185" s="2">
        <f t="shared" si="65"/>
        <v>0</v>
      </c>
      <c r="M185" s="2">
        <f t="shared" si="66"/>
        <v>2.3759239704329471E-2</v>
      </c>
      <c r="N185" s="63">
        <v>851</v>
      </c>
      <c r="O185" s="63">
        <v>2847</v>
      </c>
      <c r="P185" s="63"/>
      <c r="Q185" s="63">
        <v>50</v>
      </c>
      <c r="R185" s="63">
        <v>35</v>
      </c>
      <c r="S185" s="63"/>
      <c r="T185" s="63"/>
      <c r="U185" s="63"/>
      <c r="V185" s="63">
        <v>5</v>
      </c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63"/>
      <c r="AL185" s="63"/>
      <c r="AM185" s="63"/>
      <c r="AN185" s="63"/>
      <c r="AO185" s="63"/>
      <c r="AP185" s="63"/>
      <c r="AQ185" s="63"/>
      <c r="AS185" s="5">
        <f>IF(Q185&gt;0,RANK(Q185,(N185:P185,Q185:AE185)),0)</f>
        <v>3</v>
      </c>
      <c r="AT185" s="5">
        <f>IF(R185&gt;0,RANK(R185,(N185:P185,Q185:AE185)),0)</f>
        <v>4</v>
      </c>
      <c r="AU185" s="5">
        <f>IF(T185&gt;0,RANK(T185,(N185:P185,Q185:AE185)),0)</f>
        <v>0</v>
      </c>
      <c r="AV185" s="5">
        <f>IF(S185&gt;0,RANK(S185,(N185:P185,Q185:AE185)),0)</f>
        <v>0</v>
      </c>
      <c r="AW185" s="2">
        <f t="shared" si="67"/>
        <v>1.3199577613516367E-2</v>
      </c>
      <c r="AX185" s="2">
        <f t="shared" si="68"/>
        <v>9.2397043294614577E-3</v>
      </c>
      <c r="AY185" s="2">
        <f t="shared" si="69"/>
        <v>0</v>
      </c>
      <c r="AZ185" s="2">
        <f t="shared" si="70"/>
        <v>0</v>
      </c>
      <c r="BB185" s="4" t="s">
        <v>2670</v>
      </c>
      <c r="BC185" s="3" t="s">
        <v>768</v>
      </c>
      <c r="BD185">
        <v>4</v>
      </c>
      <c r="BF185" s="111">
        <v>5</v>
      </c>
      <c r="BG185" s="113">
        <v>109</v>
      </c>
      <c r="BH185" s="117">
        <f t="shared" si="71"/>
        <v>5109</v>
      </c>
      <c r="BJ185" s="5" t="s">
        <v>3185</v>
      </c>
    </row>
    <row r="186" spans="1:62" hidden="1" outlineLevel="1">
      <c r="A186" s="4" t="s">
        <v>2447</v>
      </c>
      <c r="B186" s="3" t="s">
        <v>768</v>
      </c>
      <c r="C186" s="1">
        <f t="shared" si="62"/>
        <v>7560</v>
      </c>
      <c r="D186" s="5">
        <f>IF(N186&gt;0, RANK(N186,(N186:P186,Q186:AE186)),0)</f>
        <v>2</v>
      </c>
      <c r="E186" s="5">
        <f>IF(O186&gt;0,RANK(O186,(N186:P186,Q186:AE186)),0)</f>
        <v>1</v>
      </c>
      <c r="F186" s="5">
        <f>IF(P186&gt;0,RANK(P186,(N186:P186,Q186:AE186)),0)</f>
        <v>0</v>
      </c>
      <c r="G186" s="131">
        <f t="shared" si="60"/>
        <v>2584</v>
      </c>
      <c r="H186" s="136">
        <f t="shared" si="61"/>
        <v>0.34179894179894182</v>
      </c>
      <c r="I186" s="2"/>
      <c r="J186" s="2">
        <f t="shared" si="63"/>
        <v>0.31613756613756616</v>
      </c>
      <c r="K186" s="2">
        <f t="shared" si="64"/>
        <v>0.65793650793650793</v>
      </c>
      <c r="L186" s="2">
        <f t="shared" si="65"/>
        <v>0</v>
      </c>
      <c r="M186" s="2">
        <f t="shared" si="66"/>
        <v>2.5925925925925908E-2</v>
      </c>
      <c r="N186" s="63">
        <v>2390</v>
      </c>
      <c r="O186" s="63">
        <v>4974</v>
      </c>
      <c r="P186" s="63"/>
      <c r="Q186" s="63">
        <v>113</v>
      </c>
      <c r="R186" s="63">
        <v>72</v>
      </c>
      <c r="S186" s="63"/>
      <c r="T186" s="63"/>
      <c r="U186" s="63"/>
      <c r="V186" s="63">
        <v>11</v>
      </c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63"/>
      <c r="AL186" s="63"/>
      <c r="AM186" s="63"/>
      <c r="AN186" s="63"/>
      <c r="AO186" s="63"/>
      <c r="AP186" s="63"/>
      <c r="AQ186" s="63"/>
      <c r="AS186" s="5">
        <f>IF(Q186&gt;0,RANK(Q186,(N186:P186,Q186:AE186)),0)</f>
        <v>3</v>
      </c>
      <c r="AT186" s="5">
        <f>IF(R186&gt;0,RANK(R186,(N186:P186,Q186:AE186)),0)</f>
        <v>4</v>
      </c>
      <c r="AU186" s="5">
        <f>IF(T186&gt;0,RANK(T186,(N186:P186,Q186:AE186)),0)</f>
        <v>0</v>
      </c>
      <c r="AV186" s="5">
        <f>IF(S186&gt;0,RANK(S186,(N186:P186,Q186:AE186)),0)</f>
        <v>0</v>
      </c>
      <c r="AW186" s="2">
        <f t="shared" si="67"/>
        <v>1.4947089947089947E-2</v>
      </c>
      <c r="AX186" s="2">
        <f t="shared" si="68"/>
        <v>9.5238095238095247E-3</v>
      </c>
      <c r="AY186" s="2">
        <f t="shared" si="69"/>
        <v>0</v>
      </c>
      <c r="AZ186" s="2">
        <f t="shared" si="70"/>
        <v>0</v>
      </c>
      <c r="BB186" s="4" t="s">
        <v>2447</v>
      </c>
      <c r="BC186" s="3" t="s">
        <v>768</v>
      </c>
      <c r="BD186">
        <v>1</v>
      </c>
      <c r="BF186" s="111">
        <v>5</v>
      </c>
      <c r="BG186" s="113">
        <v>111</v>
      </c>
      <c r="BH186" s="117">
        <f t="shared" si="71"/>
        <v>5111</v>
      </c>
      <c r="BJ186" s="5" t="s">
        <v>3185</v>
      </c>
    </row>
    <row r="187" spans="1:62" hidden="1" outlineLevel="1">
      <c r="A187" s="4" t="s">
        <v>886</v>
      </c>
      <c r="B187" s="3" t="s">
        <v>768</v>
      </c>
      <c r="C187" s="1">
        <f t="shared" si="62"/>
        <v>7726</v>
      </c>
      <c r="D187" s="5">
        <f>IF(N187&gt;0, RANK(N187,(N187:P187,Q187:AE187)),0)</f>
        <v>2</v>
      </c>
      <c r="E187" s="5">
        <f>IF(O187&gt;0,RANK(O187,(N187:P187,Q187:AE187)),0)</f>
        <v>1</v>
      </c>
      <c r="F187" s="5">
        <f>IF(P187&gt;0,RANK(P187,(N187:P187,Q187:AE187)),0)</f>
        <v>0</v>
      </c>
      <c r="G187" s="131">
        <f t="shared" si="60"/>
        <v>4399</v>
      </c>
      <c r="H187" s="136">
        <f t="shared" si="61"/>
        <v>0.56937613253947705</v>
      </c>
      <c r="I187" s="2"/>
      <c r="J187" s="2">
        <f t="shared" si="63"/>
        <v>0.20139787729743722</v>
      </c>
      <c r="K187" s="2">
        <f t="shared" si="64"/>
        <v>0.77077400983691435</v>
      </c>
      <c r="L187" s="2">
        <f t="shared" si="65"/>
        <v>0</v>
      </c>
      <c r="M187" s="2">
        <f t="shared" si="66"/>
        <v>2.7828112865648458E-2</v>
      </c>
      <c r="N187" s="63">
        <v>1556</v>
      </c>
      <c r="O187" s="63">
        <v>5955</v>
      </c>
      <c r="P187" s="63"/>
      <c r="Q187" s="63">
        <v>127</v>
      </c>
      <c r="R187" s="63">
        <v>66</v>
      </c>
      <c r="S187" s="63"/>
      <c r="T187" s="63"/>
      <c r="U187" s="63"/>
      <c r="V187" s="63">
        <v>22</v>
      </c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63"/>
      <c r="AL187" s="63"/>
      <c r="AM187" s="63"/>
      <c r="AN187" s="63"/>
      <c r="AO187" s="63"/>
      <c r="AP187" s="63"/>
      <c r="AQ187" s="63"/>
      <c r="AS187" s="5">
        <f>IF(Q187&gt;0,RANK(Q187,(N187:P187,Q187:AE187)),0)</f>
        <v>3</v>
      </c>
      <c r="AT187" s="5">
        <f>IF(R187&gt;0,RANK(R187,(N187:P187,Q187:AE187)),0)</f>
        <v>4</v>
      </c>
      <c r="AU187" s="5">
        <f>IF(T187&gt;0,RANK(T187,(N187:P187,Q187:AE187)),0)</f>
        <v>0</v>
      </c>
      <c r="AV187" s="5">
        <f>IF(S187&gt;0,RANK(S187,(N187:P187,Q187:AE187)),0)</f>
        <v>0</v>
      </c>
      <c r="AW187" s="2">
        <f t="shared" si="67"/>
        <v>1.6438001553196996E-2</v>
      </c>
      <c r="AX187" s="2">
        <f t="shared" si="68"/>
        <v>8.5425834843385964E-3</v>
      </c>
      <c r="AY187" s="2">
        <f t="shared" si="69"/>
        <v>0</v>
      </c>
      <c r="AZ187" s="2">
        <f t="shared" si="70"/>
        <v>0</v>
      </c>
      <c r="BB187" s="4" t="s">
        <v>886</v>
      </c>
      <c r="BC187" s="3" t="s">
        <v>768</v>
      </c>
      <c r="BD187">
        <v>4</v>
      </c>
      <c r="BF187" s="111">
        <v>5</v>
      </c>
      <c r="BG187" s="113">
        <v>113</v>
      </c>
      <c r="BH187" s="117">
        <f t="shared" si="71"/>
        <v>5113</v>
      </c>
      <c r="BJ187" s="5" t="s">
        <v>3185</v>
      </c>
    </row>
    <row r="188" spans="1:62" hidden="1" outlineLevel="1">
      <c r="A188" s="4" t="s">
        <v>572</v>
      </c>
      <c r="B188" s="3" t="s">
        <v>768</v>
      </c>
      <c r="C188" s="1">
        <f t="shared" si="62"/>
        <v>20439</v>
      </c>
      <c r="D188" s="5">
        <f>IF(N188&gt;0, RANK(N188,(N188:P188,Q188:AE188)),0)</f>
        <v>2</v>
      </c>
      <c r="E188" s="5">
        <f>IF(O188&gt;0,RANK(O188,(N188:P188,Q188:AE188)),0)</f>
        <v>1</v>
      </c>
      <c r="F188" s="5">
        <f>IF(P188&gt;0,RANK(P188,(N188:P188,Q188:AE188)),0)</f>
        <v>0</v>
      </c>
      <c r="G188" s="131">
        <f t="shared" si="60"/>
        <v>9637</v>
      </c>
      <c r="H188" s="136">
        <f t="shared" si="61"/>
        <v>0.47150056264983609</v>
      </c>
      <c r="I188" s="2"/>
      <c r="J188" s="2">
        <f t="shared" si="63"/>
        <v>0.25079504868144237</v>
      </c>
      <c r="K188" s="2">
        <f t="shared" si="64"/>
        <v>0.7222956113312784</v>
      </c>
      <c r="L188" s="2">
        <f t="shared" si="65"/>
        <v>0</v>
      </c>
      <c r="M188" s="2">
        <f t="shared" si="66"/>
        <v>2.690933998727929E-2</v>
      </c>
      <c r="N188" s="63">
        <v>5126</v>
      </c>
      <c r="O188" s="63">
        <v>14763</v>
      </c>
      <c r="P188" s="63"/>
      <c r="Q188" s="63">
        <v>321</v>
      </c>
      <c r="R188" s="63">
        <v>206</v>
      </c>
      <c r="S188" s="63"/>
      <c r="T188" s="63"/>
      <c r="U188" s="63"/>
      <c r="V188" s="63">
        <v>23</v>
      </c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63"/>
      <c r="AL188" s="63"/>
      <c r="AM188" s="63"/>
      <c r="AN188" s="63"/>
      <c r="AO188" s="63"/>
      <c r="AP188" s="63"/>
      <c r="AQ188" s="63"/>
      <c r="AS188" s="5">
        <f>IF(Q188&gt;0,RANK(Q188,(N188:P188,Q188:AE188)),0)</f>
        <v>3</v>
      </c>
      <c r="AT188" s="5">
        <f>IF(R188&gt;0,RANK(R188,(N188:P188,Q188:AE188)),0)</f>
        <v>4</v>
      </c>
      <c r="AU188" s="5">
        <f>IF(T188&gt;0,RANK(T188,(N188:P188,Q188:AE188)),0)</f>
        <v>0</v>
      </c>
      <c r="AV188" s="5">
        <f>IF(S188&gt;0,RANK(S188,(N188:P188,Q188:AE188)),0)</f>
        <v>0</v>
      </c>
      <c r="AW188" s="2">
        <f t="shared" si="67"/>
        <v>1.5705269338030237E-2</v>
      </c>
      <c r="AX188" s="2">
        <f t="shared" si="68"/>
        <v>1.0078770977053671E-2</v>
      </c>
      <c r="AY188" s="2">
        <f t="shared" si="69"/>
        <v>0</v>
      </c>
      <c r="AZ188" s="2">
        <f t="shared" si="70"/>
        <v>0</v>
      </c>
      <c r="BB188" s="4" t="s">
        <v>572</v>
      </c>
      <c r="BC188" s="3" t="s">
        <v>768</v>
      </c>
      <c r="BD188">
        <v>3</v>
      </c>
      <c r="BF188" s="111">
        <v>5</v>
      </c>
      <c r="BG188" s="113">
        <v>115</v>
      </c>
      <c r="BH188" s="117">
        <f t="shared" si="71"/>
        <v>5115</v>
      </c>
      <c r="BJ188" s="5" t="s">
        <v>3185</v>
      </c>
    </row>
    <row r="189" spans="1:62" hidden="1" outlineLevel="1">
      <c r="A189" s="4" t="s">
        <v>1933</v>
      </c>
      <c r="B189" s="3" t="s">
        <v>768</v>
      </c>
      <c r="C189" s="1">
        <f t="shared" si="62"/>
        <v>3141</v>
      </c>
      <c r="D189" s="5">
        <f>IF(N189&gt;0, RANK(N189,(N189:P189,Q189:AE189)),0)</f>
        <v>2</v>
      </c>
      <c r="E189" s="5">
        <f>IF(O189&gt;0,RANK(O189,(N189:P189,Q189:AE189)),0)</f>
        <v>1</v>
      </c>
      <c r="F189" s="5">
        <f>IF(P189&gt;0,RANK(P189,(N189:P189,Q189:AE189)),0)</f>
        <v>0</v>
      </c>
      <c r="G189" s="131">
        <f t="shared" si="60"/>
        <v>1273</v>
      </c>
      <c r="H189" s="136">
        <f t="shared" si="61"/>
        <v>0.40528494110155999</v>
      </c>
      <c r="I189" s="2"/>
      <c r="J189" s="2">
        <f t="shared" si="63"/>
        <v>0.28016555237185609</v>
      </c>
      <c r="K189" s="2">
        <f t="shared" si="64"/>
        <v>0.68545049347341613</v>
      </c>
      <c r="L189" s="2">
        <f t="shared" si="65"/>
        <v>0</v>
      </c>
      <c r="M189" s="2">
        <f t="shared" si="66"/>
        <v>3.4383954154727836E-2</v>
      </c>
      <c r="N189" s="63">
        <v>880</v>
      </c>
      <c r="O189" s="63">
        <v>2153</v>
      </c>
      <c r="P189" s="63"/>
      <c r="Q189" s="63">
        <v>42</v>
      </c>
      <c r="R189" s="63">
        <v>51</v>
      </c>
      <c r="S189" s="63"/>
      <c r="T189" s="63"/>
      <c r="U189" s="63"/>
      <c r="V189" s="63">
        <v>15</v>
      </c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63"/>
      <c r="AL189" s="63"/>
      <c r="AM189" s="63"/>
      <c r="AN189" s="63"/>
      <c r="AO189" s="63"/>
      <c r="AP189" s="63"/>
      <c r="AQ189" s="63"/>
      <c r="AS189" s="5">
        <f>IF(Q189&gt;0,RANK(Q189,(N189:P189,Q189:AE189)),0)</f>
        <v>4</v>
      </c>
      <c r="AT189" s="5">
        <f>IF(R189&gt;0,RANK(R189,(N189:P189,Q189:AE189)),0)</f>
        <v>3</v>
      </c>
      <c r="AU189" s="5">
        <f>IF(T189&gt;0,RANK(T189,(N189:P189,Q189:AE189)),0)</f>
        <v>0</v>
      </c>
      <c r="AV189" s="5">
        <f>IF(S189&gt;0,RANK(S189,(N189:P189,Q189:AE189)),0)</f>
        <v>0</v>
      </c>
      <c r="AW189" s="2">
        <f t="shared" si="67"/>
        <v>1.3371537726838587E-2</v>
      </c>
      <c r="AX189" s="2">
        <f t="shared" si="68"/>
        <v>1.6236867239732569E-2</v>
      </c>
      <c r="AY189" s="2">
        <f t="shared" si="69"/>
        <v>0</v>
      </c>
      <c r="AZ189" s="2">
        <f t="shared" si="70"/>
        <v>0</v>
      </c>
      <c r="BB189" s="4" t="s">
        <v>1933</v>
      </c>
      <c r="BC189" s="3" t="s">
        <v>768</v>
      </c>
      <c r="BD189">
        <v>1</v>
      </c>
      <c r="BF189" s="111">
        <v>5</v>
      </c>
      <c r="BG189" s="113">
        <v>117</v>
      </c>
      <c r="BH189" s="117">
        <f t="shared" si="71"/>
        <v>5117</v>
      </c>
      <c r="BJ189" s="5" t="s">
        <v>3185</v>
      </c>
    </row>
    <row r="190" spans="1:62" hidden="1" outlineLevel="1">
      <c r="A190" s="4" t="s">
        <v>2098</v>
      </c>
      <c r="B190" s="3" t="s">
        <v>768</v>
      </c>
      <c r="C190" s="1">
        <f t="shared" si="62"/>
        <v>159381</v>
      </c>
      <c r="D190" s="5">
        <f>IF(N190&gt;0, RANK(N190,(N190:P190,Q190:AE190)),0)</f>
        <v>1</v>
      </c>
      <c r="E190" s="5">
        <f>IF(O190&gt;0,RANK(O190,(N190:P190,Q190:AE190)),0)</f>
        <v>2</v>
      </c>
      <c r="F190" s="5">
        <f>IF(P190&gt;0,RANK(P190,(N190:P190,Q190:AE190)),0)</f>
        <v>0</v>
      </c>
      <c r="G190" s="131">
        <f t="shared" si="60"/>
        <v>18264</v>
      </c>
      <c r="H190" s="136">
        <f t="shared" si="61"/>
        <v>0.11459333295687692</v>
      </c>
      <c r="I190" s="2"/>
      <c r="J190" s="2">
        <f t="shared" si="63"/>
        <v>0.54741782270157668</v>
      </c>
      <c r="K190" s="2">
        <f t="shared" si="64"/>
        <v>0.43282448974469978</v>
      </c>
      <c r="L190" s="2">
        <f t="shared" si="65"/>
        <v>0</v>
      </c>
      <c r="M190" s="2">
        <f t="shared" si="66"/>
        <v>1.9757687553723535E-2</v>
      </c>
      <c r="N190" s="63">
        <v>87248</v>
      </c>
      <c r="O190" s="63">
        <v>68984</v>
      </c>
      <c r="P190" s="63"/>
      <c r="Q190" s="63">
        <v>1952</v>
      </c>
      <c r="R190" s="63">
        <v>1064</v>
      </c>
      <c r="S190" s="63"/>
      <c r="T190" s="63"/>
      <c r="U190" s="63"/>
      <c r="V190" s="63">
        <v>133</v>
      </c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63"/>
      <c r="AL190" s="63"/>
      <c r="AM190" s="63"/>
      <c r="AN190" s="63"/>
      <c r="AO190" s="63"/>
      <c r="AP190" s="63"/>
      <c r="AQ190" s="63"/>
      <c r="AS190" s="5">
        <f>IF(Q190&gt;0,RANK(Q190,(N190:P190,Q190:AE190)),0)</f>
        <v>3</v>
      </c>
      <c r="AT190" s="5">
        <f>IF(R190&gt;0,RANK(R190,(N190:P190,Q190:AE190)),0)</f>
        <v>4</v>
      </c>
      <c r="AU190" s="5">
        <f>IF(T190&gt;0,RANK(T190,(N190:P190,Q190:AE190)),0)</f>
        <v>0</v>
      </c>
      <c r="AV190" s="5">
        <f>IF(S190&gt;0,RANK(S190,(N190:P190,Q190:AE190)),0)</f>
        <v>0</v>
      </c>
      <c r="AW190" s="2">
        <f t="shared" si="67"/>
        <v>1.2247382059342079E-2</v>
      </c>
      <c r="AX190" s="2">
        <f t="shared" si="68"/>
        <v>6.6758271061167895E-3</v>
      </c>
      <c r="AY190" s="2">
        <f t="shared" si="69"/>
        <v>0</v>
      </c>
      <c r="AZ190" s="2">
        <f t="shared" si="70"/>
        <v>0</v>
      </c>
      <c r="BB190" s="4" t="s">
        <v>2098</v>
      </c>
      <c r="BC190" s="3" t="s">
        <v>768</v>
      </c>
      <c r="BD190">
        <v>2</v>
      </c>
      <c r="BF190" s="111">
        <v>5</v>
      </c>
      <c r="BG190" s="113">
        <v>119</v>
      </c>
      <c r="BH190" s="117">
        <f t="shared" si="71"/>
        <v>5119</v>
      </c>
      <c r="BJ190" s="5" t="s">
        <v>3185</v>
      </c>
    </row>
    <row r="191" spans="1:62" hidden="1" outlineLevel="1">
      <c r="A191" s="4" t="s">
        <v>1468</v>
      </c>
      <c r="B191" s="3" t="s">
        <v>768</v>
      </c>
      <c r="C191" s="1">
        <f t="shared" si="62"/>
        <v>5956</v>
      </c>
      <c r="D191" s="5">
        <f>IF(N191&gt;0, RANK(N191,(N191:P191,Q191:AE191)),0)</f>
        <v>2</v>
      </c>
      <c r="E191" s="5">
        <f>IF(O191&gt;0,RANK(O191,(N191:P191,Q191:AE191)),0)</f>
        <v>1</v>
      </c>
      <c r="F191" s="5">
        <f>IF(P191&gt;0,RANK(P191,(N191:P191,Q191:AE191)),0)</f>
        <v>0</v>
      </c>
      <c r="G191" s="131">
        <f t="shared" si="60"/>
        <v>1655</v>
      </c>
      <c r="H191" s="136">
        <f t="shared" si="61"/>
        <v>0.27787105439892545</v>
      </c>
      <c r="I191" s="2"/>
      <c r="J191" s="2">
        <f t="shared" si="63"/>
        <v>0.34351914036265951</v>
      </c>
      <c r="K191" s="2">
        <f t="shared" si="64"/>
        <v>0.62139019476158497</v>
      </c>
      <c r="L191" s="2">
        <f t="shared" si="65"/>
        <v>0</v>
      </c>
      <c r="M191" s="2">
        <f t="shared" si="66"/>
        <v>3.5090664875755517E-2</v>
      </c>
      <c r="N191" s="63">
        <v>2046</v>
      </c>
      <c r="O191" s="63">
        <v>3701</v>
      </c>
      <c r="P191" s="63"/>
      <c r="Q191" s="63">
        <v>121</v>
      </c>
      <c r="R191" s="63">
        <v>79</v>
      </c>
      <c r="S191" s="63"/>
      <c r="T191" s="63"/>
      <c r="U191" s="63"/>
      <c r="V191" s="63">
        <v>9</v>
      </c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63"/>
      <c r="AL191" s="63"/>
      <c r="AM191" s="63"/>
      <c r="AN191" s="63"/>
      <c r="AO191" s="63"/>
      <c r="AP191" s="63"/>
      <c r="AQ191" s="63"/>
      <c r="AS191" s="5">
        <f>IF(Q191&gt;0,RANK(Q191,(N191:P191,Q191:AE191)),0)</f>
        <v>3</v>
      </c>
      <c r="AT191" s="5">
        <f>IF(R191&gt;0,RANK(R191,(N191:P191,Q191:AE191)),0)</f>
        <v>4</v>
      </c>
      <c r="AU191" s="5">
        <f>IF(T191&gt;0,RANK(T191,(N191:P191,Q191:AE191)),0)</f>
        <v>0</v>
      </c>
      <c r="AV191" s="5">
        <f>IF(S191&gt;0,RANK(S191,(N191:P191,Q191:AE191)),0)</f>
        <v>0</v>
      </c>
      <c r="AW191" s="2">
        <f t="shared" si="67"/>
        <v>2.0315648085963735E-2</v>
      </c>
      <c r="AX191" s="2">
        <f t="shared" si="68"/>
        <v>1.3263935527199462E-2</v>
      </c>
      <c r="AY191" s="2">
        <f t="shared" si="69"/>
        <v>0</v>
      </c>
      <c r="AZ191" s="2">
        <f t="shared" si="70"/>
        <v>0</v>
      </c>
      <c r="BB191" s="4" t="s">
        <v>1468</v>
      </c>
      <c r="BC191" s="3" t="s">
        <v>768</v>
      </c>
      <c r="BD191">
        <v>1</v>
      </c>
      <c r="BF191" s="111">
        <v>5</v>
      </c>
      <c r="BG191" s="113">
        <v>121</v>
      </c>
      <c r="BH191" s="117">
        <f t="shared" si="71"/>
        <v>5121</v>
      </c>
      <c r="BJ191" s="5" t="s">
        <v>3185</v>
      </c>
    </row>
    <row r="192" spans="1:62" hidden="1" outlineLevel="1">
      <c r="A192" s="4" t="s">
        <v>2780</v>
      </c>
      <c r="B192" s="3" t="s">
        <v>768</v>
      </c>
      <c r="C192" s="1">
        <f t="shared" si="62"/>
        <v>8362</v>
      </c>
      <c r="D192" s="5">
        <f>IF(N192&gt;0, RANK(N192,(N192:P192,Q192:AE192)),0)</f>
        <v>1</v>
      </c>
      <c r="E192" s="5">
        <f>IF(O192&gt;0,RANK(O192,(N192:P192,Q192:AE192)),0)</f>
        <v>2</v>
      </c>
      <c r="F192" s="5">
        <f>IF(P192&gt;0,RANK(P192,(N192:P192,Q192:AE192)),0)</f>
        <v>0</v>
      </c>
      <c r="G192" s="131">
        <f t="shared" si="60"/>
        <v>1542</v>
      </c>
      <c r="H192" s="136">
        <f t="shared" si="61"/>
        <v>0.18440564458263572</v>
      </c>
      <c r="I192" s="2"/>
      <c r="J192" s="2">
        <f t="shared" si="63"/>
        <v>0.58718010045443669</v>
      </c>
      <c r="K192" s="2">
        <f t="shared" si="64"/>
        <v>0.402774455871801</v>
      </c>
      <c r="L192" s="2">
        <f t="shared" si="65"/>
        <v>0</v>
      </c>
      <c r="M192" s="2">
        <f t="shared" si="66"/>
        <v>1.0045443673762311E-2</v>
      </c>
      <c r="N192" s="63">
        <v>4910</v>
      </c>
      <c r="O192" s="63">
        <v>3368</v>
      </c>
      <c r="P192" s="63"/>
      <c r="Q192" s="63">
        <v>41</v>
      </c>
      <c r="R192" s="63">
        <v>26</v>
      </c>
      <c r="S192" s="63"/>
      <c r="T192" s="63"/>
      <c r="U192" s="63"/>
      <c r="V192" s="63">
        <v>17</v>
      </c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63"/>
      <c r="AL192" s="63"/>
      <c r="AM192" s="63"/>
      <c r="AN192" s="63"/>
      <c r="AO192" s="63"/>
      <c r="AP192" s="63"/>
      <c r="AQ192" s="63"/>
      <c r="AS192" s="5">
        <f>IF(Q192&gt;0,RANK(Q192,(N192:P192,Q192:AE192)),0)</f>
        <v>3</v>
      </c>
      <c r="AT192" s="5">
        <f>IF(R192&gt;0,RANK(R192,(N192:P192,Q192:AE192)),0)</f>
        <v>4</v>
      </c>
      <c r="AU192" s="5">
        <f>IF(T192&gt;0,RANK(T192,(N192:P192,Q192:AE192)),0)</f>
        <v>0</v>
      </c>
      <c r="AV192" s="5">
        <f>IF(S192&gt;0,RANK(S192,(N192:P192,Q192:AE192)),0)</f>
        <v>0</v>
      </c>
      <c r="AW192" s="2">
        <f t="shared" si="67"/>
        <v>4.9031332217172926E-3</v>
      </c>
      <c r="AX192" s="2">
        <f t="shared" si="68"/>
        <v>3.1093039942597465E-3</v>
      </c>
      <c r="AY192" s="2">
        <f t="shared" si="69"/>
        <v>0</v>
      </c>
      <c r="AZ192" s="2">
        <f t="shared" si="70"/>
        <v>0</v>
      </c>
      <c r="BB192" s="4" t="s">
        <v>2780</v>
      </c>
      <c r="BC192" s="3" t="s">
        <v>768</v>
      </c>
      <c r="BF192" s="111">
        <v>5</v>
      </c>
      <c r="BG192" s="113">
        <v>123</v>
      </c>
      <c r="BH192" s="117">
        <f t="shared" si="71"/>
        <v>5123</v>
      </c>
      <c r="BJ192" s="5" t="s">
        <v>3185</v>
      </c>
    </row>
    <row r="193" spans="1:78" hidden="1" outlineLevel="1">
      <c r="A193" s="4" t="s">
        <v>656</v>
      </c>
      <c r="B193" s="3" t="s">
        <v>768</v>
      </c>
      <c r="C193" s="1">
        <f t="shared" si="62"/>
        <v>47062</v>
      </c>
      <c r="D193" s="5">
        <f>IF(N193&gt;0, RANK(N193,(N193:P193,Q193:AE193)),0)</f>
        <v>2</v>
      </c>
      <c r="E193" s="5">
        <f>IF(O193&gt;0,RANK(O193,(N193:P193,Q193:AE193)),0)</f>
        <v>1</v>
      </c>
      <c r="F193" s="5">
        <f>IF(P193&gt;0,RANK(P193,(N193:P193,Q193:AE193)),0)</f>
        <v>0</v>
      </c>
      <c r="G193" s="131">
        <f t="shared" si="60"/>
        <v>20094</v>
      </c>
      <c r="H193" s="136">
        <f t="shared" si="61"/>
        <v>0.42696867961412605</v>
      </c>
      <c r="I193" s="2"/>
      <c r="J193" s="2">
        <f t="shared" si="63"/>
        <v>0.2734477922740215</v>
      </c>
      <c r="K193" s="2">
        <f t="shared" si="64"/>
        <v>0.7004164718881476</v>
      </c>
      <c r="L193" s="2">
        <f t="shared" si="65"/>
        <v>0</v>
      </c>
      <c r="M193" s="2">
        <f t="shared" si="66"/>
        <v>2.6135735837830909E-2</v>
      </c>
      <c r="N193" s="63">
        <v>12869</v>
      </c>
      <c r="O193" s="63">
        <v>32963</v>
      </c>
      <c r="P193" s="63"/>
      <c r="Q193" s="63">
        <v>775</v>
      </c>
      <c r="R193" s="63">
        <v>422</v>
      </c>
      <c r="S193" s="63"/>
      <c r="T193" s="63"/>
      <c r="U193" s="63"/>
      <c r="V193" s="63">
        <v>33</v>
      </c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63"/>
      <c r="AL193" s="63"/>
      <c r="AM193" s="63"/>
      <c r="AN193" s="63"/>
      <c r="AO193" s="63"/>
      <c r="AP193" s="63"/>
      <c r="AQ193" s="63"/>
      <c r="AS193" s="5">
        <f>IF(Q193&gt;0,RANK(Q193,(N193:P193,Q193:AE193)),0)</f>
        <v>3</v>
      </c>
      <c r="AT193" s="5">
        <f>IF(R193&gt;0,RANK(R193,(N193:P193,Q193:AE193)),0)</f>
        <v>4</v>
      </c>
      <c r="AU193" s="5">
        <f>IF(T193&gt;0,RANK(T193,(N193:P193,Q193:AE193)),0)</f>
        <v>0</v>
      </c>
      <c r="AV193" s="5">
        <f>IF(S193&gt;0,RANK(S193,(N193:P193,Q193:AE193)),0)</f>
        <v>0</v>
      </c>
      <c r="AW193" s="2">
        <f t="shared" si="67"/>
        <v>1.6467638434405678E-2</v>
      </c>
      <c r="AX193" s="2">
        <f t="shared" si="68"/>
        <v>8.9668947346054143E-3</v>
      </c>
      <c r="AY193" s="2">
        <f t="shared" si="69"/>
        <v>0</v>
      </c>
      <c r="AZ193" s="2">
        <f t="shared" si="70"/>
        <v>0</v>
      </c>
      <c r="BB193" s="4" t="s">
        <v>656</v>
      </c>
      <c r="BC193" s="3" t="s">
        <v>768</v>
      </c>
      <c r="BD193">
        <v>2</v>
      </c>
      <c r="BF193" s="111">
        <v>5</v>
      </c>
      <c r="BG193" s="113">
        <v>125</v>
      </c>
      <c r="BH193" s="117">
        <f t="shared" si="71"/>
        <v>5125</v>
      </c>
      <c r="BJ193" s="5" t="s">
        <v>3185</v>
      </c>
    </row>
    <row r="194" spans="1:78" hidden="1" outlineLevel="1">
      <c r="A194" s="4" t="s">
        <v>837</v>
      </c>
      <c r="B194" s="3" t="s">
        <v>768</v>
      </c>
      <c r="C194" s="1">
        <f t="shared" si="62"/>
        <v>3640</v>
      </c>
      <c r="D194" s="5">
        <f>IF(N194&gt;0, RANK(N194,(N194:P194,Q194:AE194)),0)</f>
        <v>2</v>
      </c>
      <c r="E194" s="5">
        <f>IF(O194&gt;0,RANK(O194,(N194:P194,Q194:AE194)),0)</f>
        <v>1</v>
      </c>
      <c r="F194" s="5">
        <f>IF(P194&gt;0,RANK(P194,(N194:P194,Q194:AE194)),0)</f>
        <v>0</v>
      </c>
      <c r="G194" s="131">
        <f t="shared" si="60"/>
        <v>1734</v>
      </c>
      <c r="H194" s="136">
        <f t="shared" si="61"/>
        <v>0.47637362637362635</v>
      </c>
      <c r="I194" s="2"/>
      <c r="J194" s="2">
        <f t="shared" si="63"/>
        <v>0.24642857142857144</v>
      </c>
      <c r="K194" s="2">
        <f t="shared" si="64"/>
        <v>0.72280219780219779</v>
      </c>
      <c r="L194" s="2">
        <f t="shared" si="65"/>
        <v>0</v>
      </c>
      <c r="M194" s="2">
        <f t="shared" si="66"/>
        <v>3.0769230769230771E-2</v>
      </c>
      <c r="N194" s="63">
        <v>897</v>
      </c>
      <c r="O194" s="63">
        <v>2631</v>
      </c>
      <c r="P194" s="63"/>
      <c r="Q194" s="63">
        <v>65</v>
      </c>
      <c r="R194" s="63">
        <v>35</v>
      </c>
      <c r="S194" s="63"/>
      <c r="T194" s="63"/>
      <c r="U194" s="63"/>
      <c r="V194" s="63">
        <v>12</v>
      </c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63"/>
      <c r="AL194" s="63"/>
      <c r="AM194" s="63"/>
      <c r="AN194" s="63"/>
      <c r="AO194" s="63"/>
      <c r="AP194" s="63"/>
      <c r="AQ194" s="63"/>
      <c r="AS194" s="5">
        <f>IF(Q194&gt;0,RANK(Q194,(N194:P194,Q194:AE194)),0)</f>
        <v>3</v>
      </c>
      <c r="AT194" s="5">
        <f>IF(R194&gt;0,RANK(R194,(N194:P194,Q194:AE194)),0)</f>
        <v>4</v>
      </c>
      <c r="AU194" s="5">
        <f>IF(T194&gt;0,RANK(T194,(N194:P194,Q194:AE194)),0)</f>
        <v>0</v>
      </c>
      <c r="AV194" s="5">
        <f>IF(S194&gt;0,RANK(S194,(N194:P194,Q194:AE194)),0)</f>
        <v>0</v>
      </c>
      <c r="AW194" s="2">
        <f t="shared" si="67"/>
        <v>1.7857142857142856E-2</v>
      </c>
      <c r="AX194" s="2">
        <f t="shared" si="68"/>
        <v>9.6153846153846159E-3</v>
      </c>
      <c r="AY194" s="2">
        <f t="shared" si="69"/>
        <v>0</v>
      </c>
      <c r="AZ194" s="2">
        <f t="shared" si="70"/>
        <v>0</v>
      </c>
      <c r="BB194" s="4" t="s">
        <v>837</v>
      </c>
      <c r="BC194" s="3" t="s">
        <v>768</v>
      </c>
      <c r="BD194">
        <v>4</v>
      </c>
      <c r="BF194" s="111">
        <v>5</v>
      </c>
      <c r="BG194" s="113">
        <v>127</v>
      </c>
      <c r="BH194" s="117">
        <f t="shared" si="71"/>
        <v>5127</v>
      </c>
      <c r="BJ194" s="5" t="s">
        <v>3185</v>
      </c>
    </row>
    <row r="195" spans="1:78" hidden="1" outlineLevel="1">
      <c r="A195" s="4" t="s">
        <v>178</v>
      </c>
      <c r="B195" s="3" t="s">
        <v>768</v>
      </c>
      <c r="C195" s="1">
        <f t="shared" ref="C195:C206" si="72">SUM(N195:AQ195)</f>
        <v>3694</v>
      </c>
      <c r="D195" s="5">
        <f>IF(N195&gt;0, RANK(N195,(N195:P195,Q195:AE195)),0)</f>
        <v>2</v>
      </c>
      <c r="E195" s="5">
        <f>IF(O195&gt;0,RANK(O195,(N195:P195,Q195:AE195)),0)</f>
        <v>1</v>
      </c>
      <c r="F195" s="5">
        <f>IF(P195&gt;0,RANK(P195,(N195:P195,Q195:AE195)),0)</f>
        <v>0</v>
      </c>
      <c r="G195" s="131">
        <f t="shared" si="60"/>
        <v>1885</v>
      </c>
      <c r="H195" s="136">
        <f t="shared" si="61"/>
        <v>0.51028695181375205</v>
      </c>
      <c r="I195" s="2"/>
      <c r="J195" s="2">
        <f t="shared" ref="J195:J206" si="73">IF($C195=0,"-",N195/$C195)</f>
        <v>0.22035733622089876</v>
      </c>
      <c r="K195" s="2">
        <f t="shared" ref="K195:K206" si="74">IF($C195=0,"-",O195/$C195)</f>
        <v>0.73064428803465076</v>
      </c>
      <c r="L195" s="2">
        <f t="shared" ref="L195:L206" si="75">IF($C195=0,"-",P195/$C195)</f>
        <v>0</v>
      </c>
      <c r="M195" s="2">
        <f t="shared" ref="M195:M206" si="76">IF(C195=0,"-",(1-J195-K195-L195))</f>
        <v>4.8998375744450429E-2</v>
      </c>
      <c r="N195" s="63">
        <v>814</v>
      </c>
      <c r="O195" s="63">
        <v>2699</v>
      </c>
      <c r="P195" s="63"/>
      <c r="Q195" s="63">
        <v>95</v>
      </c>
      <c r="R195" s="63">
        <v>70</v>
      </c>
      <c r="S195" s="63"/>
      <c r="T195" s="63"/>
      <c r="U195" s="63"/>
      <c r="V195" s="63">
        <v>16</v>
      </c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63"/>
      <c r="AL195" s="63"/>
      <c r="AM195" s="63"/>
      <c r="AN195" s="63"/>
      <c r="AO195" s="63"/>
      <c r="AP195" s="63"/>
      <c r="AQ195" s="63"/>
      <c r="AS195" s="5">
        <f>IF(Q195&gt;0,RANK(Q195,(N195:P195,Q195:AE195)),0)</f>
        <v>3</v>
      </c>
      <c r="AT195" s="5">
        <f>IF(R195&gt;0,RANK(R195,(N195:P195,Q195:AE195)),0)</f>
        <v>4</v>
      </c>
      <c r="AU195" s="5">
        <f>IF(T195&gt;0,RANK(T195,(N195:P195,Q195:AE195)),0)</f>
        <v>0</v>
      </c>
      <c r="AV195" s="5">
        <f>IF(S195&gt;0,RANK(S195,(N195:P195,Q195:AE195)),0)</f>
        <v>0</v>
      </c>
      <c r="AW195" s="2">
        <f t="shared" ref="AW195:AW206" si="77">IF($C195=0,"-",Q195/$C195)</f>
        <v>2.5717379534380077E-2</v>
      </c>
      <c r="AX195" s="2">
        <f t="shared" ref="AX195:AX206" si="78">IF($C195=0,"-",R195/$C195)</f>
        <v>1.8949648077964266E-2</v>
      </c>
      <c r="AY195" s="2">
        <f t="shared" ref="AY195:AY206" si="79">IF($C195=0,"-",T195/$C195)</f>
        <v>0</v>
      </c>
      <c r="AZ195" s="2">
        <f t="shared" ref="AZ195:AZ206" si="80">IF($C195=0,"-",S195/$C195)</f>
        <v>0</v>
      </c>
      <c r="BB195" s="4" t="s">
        <v>178</v>
      </c>
      <c r="BC195" s="3" t="s">
        <v>768</v>
      </c>
      <c r="BF195" s="111">
        <v>5</v>
      </c>
      <c r="BG195" s="113">
        <v>129</v>
      </c>
      <c r="BH195" s="117">
        <f t="shared" si="71"/>
        <v>5129</v>
      </c>
      <c r="BJ195" s="5" t="s">
        <v>3185</v>
      </c>
    </row>
    <row r="196" spans="1:78" hidden="1" outlineLevel="1">
      <c r="A196" s="4" t="s">
        <v>2317</v>
      </c>
      <c r="B196" s="3" t="s">
        <v>768</v>
      </c>
      <c r="C196" s="1">
        <f t="shared" si="72"/>
        <v>43362</v>
      </c>
      <c r="D196" s="5">
        <f>IF(N196&gt;0, RANK(N196,(N196:P196,Q196:AE196)),0)</f>
        <v>2</v>
      </c>
      <c r="E196" s="5">
        <f>IF(O196&gt;0,RANK(O196,(N196:P196,Q196:AE196)),0)</f>
        <v>1</v>
      </c>
      <c r="F196" s="5">
        <f>IF(P196&gt;0,RANK(P196,(N196:P196,Q196:AE196)),0)</f>
        <v>0</v>
      </c>
      <c r="G196" s="131">
        <f t="shared" si="60"/>
        <v>16077</v>
      </c>
      <c r="H196" s="136">
        <f t="shared" si="61"/>
        <v>0.37076241870762416</v>
      </c>
      <c r="I196" s="2"/>
      <c r="J196" s="2">
        <f t="shared" si="73"/>
        <v>0.3019233430192334</v>
      </c>
      <c r="K196" s="2">
        <f t="shared" si="74"/>
        <v>0.67268576172685757</v>
      </c>
      <c r="L196" s="2">
        <f t="shared" si="75"/>
        <v>0</v>
      </c>
      <c r="M196" s="2">
        <f t="shared" si="76"/>
        <v>2.5390895253909029E-2</v>
      </c>
      <c r="N196" s="63">
        <v>13092</v>
      </c>
      <c r="O196" s="63">
        <v>29169</v>
      </c>
      <c r="P196" s="63"/>
      <c r="Q196" s="63">
        <v>690</v>
      </c>
      <c r="R196" s="63">
        <v>350</v>
      </c>
      <c r="S196" s="63"/>
      <c r="T196" s="63"/>
      <c r="U196" s="63"/>
      <c r="V196" s="63">
        <v>61</v>
      </c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63"/>
      <c r="AL196" s="63"/>
      <c r="AM196" s="63"/>
      <c r="AN196" s="63"/>
      <c r="AO196" s="63"/>
      <c r="AP196" s="63"/>
      <c r="AQ196" s="63"/>
      <c r="AS196" s="5">
        <f>IF(Q196&gt;0,RANK(Q196,(N196:P196,Q196:AE196)),0)</f>
        <v>3</v>
      </c>
      <c r="AT196" s="5">
        <f>IF(R196&gt;0,RANK(R196,(N196:P196,Q196:AE196)),0)</f>
        <v>4</v>
      </c>
      <c r="AU196" s="5">
        <f>IF(T196&gt;0,RANK(T196,(N196:P196,Q196:AE196)),0)</f>
        <v>0</v>
      </c>
      <c r="AV196" s="5">
        <f>IF(S196&gt;0,RANK(S196,(N196:P196,Q196:AE196)),0)</f>
        <v>0</v>
      </c>
      <c r="AW196" s="2">
        <f t="shared" si="77"/>
        <v>1.5912550159125502E-2</v>
      </c>
      <c r="AX196" s="2">
        <f t="shared" si="78"/>
        <v>8.0715834140491667E-3</v>
      </c>
      <c r="AY196" s="2">
        <f t="shared" si="79"/>
        <v>0</v>
      </c>
      <c r="AZ196" s="2">
        <f t="shared" si="80"/>
        <v>0</v>
      </c>
      <c r="BB196" s="4" t="s">
        <v>2317</v>
      </c>
      <c r="BC196" s="3" t="s">
        <v>768</v>
      </c>
      <c r="BF196" s="111">
        <v>5</v>
      </c>
      <c r="BG196" s="113">
        <v>131</v>
      </c>
      <c r="BH196" s="117">
        <f t="shared" si="71"/>
        <v>5131</v>
      </c>
      <c r="BJ196" s="5" t="s">
        <v>3185</v>
      </c>
    </row>
    <row r="197" spans="1:78" hidden="1" outlineLevel="1">
      <c r="A197" s="4" t="s">
        <v>815</v>
      </c>
      <c r="B197" s="3" t="s">
        <v>768</v>
      </c>
      <c r="C197" s="1">
        <f t="shared" si="72"/>
        <v>4330</v>
      </c>
      <c r="D197" s="5">
        <f>IF(N197&gt;0, RANK(N197,(N197:P197,Q197:AE197)),0)</f>
        <v>2</v>
      </c>
      <c r="E197" s="5">
        <f>IF(O197&gt;0,RANK(O197,(N197:P197,Q197:AE197)),0)</f>
        <v>1</v>
      </c>
      <c r="F197" s="5">
        <f>IF(P197&gt;0,RANK(P197,(N197:P197,Q197:AE197)),0)</f>
        <v>0</v>
      </c>
      <c r="G197" s="131">
        <f t="shared" si="60"/>
        <v>2094</v>
      </c>
      <c r="H197" s="136">
        <f t="shared" si="61"/>
        <v>0.48360277136258661</v>
      </c>
      <c r="I197" s="2"/>
      <c r="J197" s="2">
        <f t="shared" si="73"/>
        <v>0.24064665127020785</v>
      </c>
      <c r="K197" s="2">
        <f t="shared" si="74"/>
        <v>0.72424942263279446</v>
      </c>
      <c r="L197" s="2">
        <f t="shared" si="75"/>
        <v>0</v>
      </c>
      <c r="M197" s="2">
        <f t="shared" si="76"/>
        <v>3.510392609699764E-2</v>
      </c>
      <c r="N197" s="63">
        <v>1042</v>
      </c>
      <c r="O197" s="63">
        <v>3136</v>
      </c>
      <c r="P197" s="63"/>
      <c r="Q197" s="63">
        <v>74</v>
      </c>
      <c r="R197" s="63">
        <v>60</v>
      </c>
      <c r="S197" s="63"/>
      <c r="T197" s="63"/>
      <c r="U197" s="63"/>
      <c r="V197" s="63">
        <v>18</v>
      </c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63"/>
      <c r="AL197" s="63"/>
      <c r="AM197" s="63"/>
      <c r="AN197" s="63"/>
      <c r="AO197" s="63"/>
      <c r="AP197" s="63"/>
      <c r="AQ197" s="63"/>
      <c r="AS197" s="5">
        <f>IF(Q197&gt;0,RANK(Q197,(N197:P197,Q197:AE197)),0)</f>
        <v>3</v>
      </c>
      <c r="AT197" s="5">
        <f>IF(R197&gt;0,RANK(R197,(N197:P197,Q197:AE197)),0)</f>
        <v>4</v>
      </c>
      <c r="AU197" s="5">
        <f>IF(T197&gt;0,RANK(T197,(N197:P197,Q197:AE197)),0)</f>
        <v>0</v>
      </c>
      <c r="AV197" s="5">
        <f>IF(S197&gt;0,RANK(S197,(N197:P197,Q197:AE197)),0)</f>
        <v>0</v>
      </c>
      <c r="AW197" s="2">
        <f t="shared" si="77"/>
        <v>1.7090069284064664E-2</v>
      </c>
      <c r="AX197" s="2">
        <f t="shared" si="78"/>
        <v>1.3856812933025405E-2</v>
      </c>
      <c r="AY197" s="2">
        <f t="shared" si="79"/>
        <v>0</v>
      </c>
      <c r="AZ197" s="2">
        <f t="shared" si="80"/>
        <v>0</v>
      </c>
      <c r="BB197" s="4" t="s">
        <v>815</v>
      </c>
      <c r="BC197" s="3" t="s">
        <v>768</v>
      </c>
      <c r="BD197">
        <v>4</v>
      </c>
      <c r="BF197" s="111">
        <v>5</v>
      </c>
      <c r="BG197" s="113">
        <v>133</v>
      </c>
      <c r="BH197" s="117">
        <f t="shared" si="71"/>
        <v>5133</v>
      </c>
      <c r="BJ197" s="5" t="s">
        <v>3185</v>
      </c>
    </row>
    <row r="198" spans="1:78" hidden="1" outlineLevel="1">
      <c r="A198" s="4" t="s">
        <v>1651</v>
      </c>
      <c r="B198" s="3" t="s">
        <v>768</v>
      </c>
      <c r="C198" s="1">
        <f t="shared" si="72"/>
        <v>7283</v>
      </c>
      <c r="D198" s="5">
        <f>IF(N198&gt;0, RANK(N198,(N198:P198,Q198:AE198)),0)</f>
        <v>2</v>
      </c>
      <c r="E198" s="5">
        <f>IF(O198&gt;0,RANK(O198,(N198:P198,Q198:AE198)),0)</f>
        <v>1</v>
      </c>
      <c r="F198" s="5">
        <f>IF(P198&gt;0,RANK(P198,(N198:P198,Q198:AE198)),0)</f>
        <v>0</v>
      </c>
      <c r="G198" s="131">
        <f t="shared" si="60"/>
        <v>2829</v>
      </c>
      <c r="H198" s="136">
        <f t="shared" si="61"/>
        <v>0.38843883015240971</v>
      </c>
      <c r="I198" s="2"/>
      <c r="J198" s="2">
        <f t="shared" si="73"/>
        <v>0.2872442674721955</v>
      </c>
      <c r="K198" s="2">
        <f t="shared" si="74"/>
        <v>0.67568309762460521</v>
      </c>
      <c r="L198" s="2">
        <f t="shared" si="75"/>
        <v>0</v>
      </c>
      <c r="M198" s="2">
        <f t="shared" si="76"/>
        <v>3.7072634903199231E-2</v>
      </c>
      <c r="N198" s="63">
        <v>2092</v>
      </c>
      <c r="O198" s="63">
        <v>4921</v>
      </c>
      <c r="P198" s="63"/>
      <c r="Q198" s="63">
        <v>156</v>
      </c>
      <c r="R198" s="63">
        <v>91</v>
      </c>
      <c r="S198" s="63"/>
      <c r="T198" s="63"/>
      <c r="U198" s="63"/>
      <c r="V198" s="63">
        <v>23</v>
      </c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63"/>
      <c r="AL198" s="63"/>
      <c r="AM198" s="63"/>
      <c r="AN198" s="63"/>
      <c r="AO198" s="63"/>
      <c r="AP198" s="63"/>
      <c r="AQ198" s="63"/>
      <c r="AS198" s="5">
        <f>IF(Q198&gt;0,RANK(Q198,(N198:P198,Q198:AE198)),0)</f>
        <v>3</v>
      </c>
      <c r="AT198" s="5">
        <f>IF(R198&gt;0,RANK(R198,(N198:P198,Q198:AE198)),0)</f>
        <v>4</v>
      </c>
      <c r="AU198" s="5">
        <f>IF(T198&gt;0,RANK(T198,(N198:P198,Q198:AE198)),0)</f>
        <v>0</v>
      </c>
      <c r="AV198" s="5">
        <f>IF(S198&gt;0,RANK(S198,(N198:P198,Q198:AE198)),0)</f>
        <v>0</v>
      </c>
      <c r="AW198" s="2">
        <f t="shared" si="77"/>
        <v>2.1419744610737333E-2</v>
      </c>
      <c r="AX198" s="2">
        <f t="shared" si="78"/>
        <v>1.249485102293011E-2</v>
      </c>
      <c r="AY198" s="2">
        <f t="shared" si="79"/>
        <v>0</v>
      </c>
      <c r="AZ198" s="2">
        <f t="shared" si="80"/>
        <v>0</v>
      </c>
      <c r="BB198" s="4" t="s">
        <v>1651</v>
      </c>
      <c r="BC198" s="3" t="s">
        <v>768</v>
      </c>
      <c r="BD198">
        <v>1</v>
      </c>
      <c r="BF198" s="111">
        <v>5</v>
      </c>
      <c r="BG198" s="113">
        <v>135</v>
      </c>
      <c r="BH198" s="117">
        <f t="shared" si="71"/>
        <v>5135</v>
      </c>
      <c r="BJ198" s="5" t="s">
        <v>3185</v>
      </c>
    </row>
    <row r="199" spans="1:78" hidden="1" outlineLevel="1">
      <c r="A199" s="4" t="s">
        <v>1114</v>
      </c>
      <c r="B199" s="3" t="s">
        <v>768</v>
      </c>
      <c r="C199" s="1">
        <f t="shared" si="72"/>
        <v>5354</v>
      </c>
      <c r="D199" s="5">
        <f>IF(N199&gt;0, RANK(N199,(N199:P199,Q199:AE199)),0)</f>
        <v>2</v>
      </c>
      <c r="E199" s="5">
        <f>IF(O199&gt;0,RANK(O199,(N199:P199,Q199:AE199)),0)</f>
        <v>1</v>
      </c>
      <c r="F199" s="5">
        <f>IF(P199&gt;0,RANK(P199,(N199:P199,Q199:AE199)),0)</f>
        <v>0</v>
      </c>
      <c r="G199" s="131">
        <f t="shared" ref="G199:G262" si="81">IF(C199&gt;0,MAX(N199:P199)-LARGE(N199:P199,2),0)</f>
        <v>2420</v>
      </c>
      <c r="H199" s="136">
        <f t="shared" ref="H199:H262" si="82">IF(C199&gt;0,G199/C199,0)</f>
        <v>0.45199850579006351</v>
      </c>
      <c r="I199" s="2"/>
      <c r="J199" s="2">
        <f t="shared" si="73"/>
        <v>0.25326858423608517</v>
      </c>
      <c r="K199" s="2">
        <f t="shared" si="74"/>
        <v>0.70526709002614862</v>
      </c>
      <c r="L199" s="2">
        <f t="shared" si="75"/>
        <v>0</v>
      </c>
      <c r="M199" s="2">
        <f t="shared" si="76"/>
        <v>4.1464325737766261E-2</v>
      </c>
      <c r="N199" s="63">
        <v>1356</v>
      </c>
      <c r="O199" s="63">
        <v>3776</v>
      </c>
      <c r="P199" s="63"/>
      <c r="Q199" s="63">
        <v>141</v>
      </c>
      <c r="R199" s="63">
        <v>68</v>
      </c>
      <c r="S199" s="63"/>
      <c r="T199" s="63"/>
      <c r="U199" s="63"/>
      <c r="V199" s="63">
        <v>13</v>
      </c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63"/>
      <c r="AL199" s="63"/>
      <c r="AM199" s="63"/>
      <c r="AN199" s="63"/>
      <c r="AO199" s="63"/>
      <c r="AP199" s="63"/>
      <c r="AQ199" s="63"/>
      <c r="AS199" s="5">
        <f>IF(Q199&gt;0,RANK(Q199,(N199:P199,Q199:AE199)),0)</f>
        <v>3</v>
      </c>
      <c r="AT199" s="5">
        <f>IF(R199&gt;0,RANK(R199,(N199:P199,Q199:AE199)),0)</f>
        <v>4</v>
      </c>
      <c r="AU199" s="5">
        <f>IF(T199&gt;0,RANK(T199,(N199:P199,Q199:AE199)),0)</f>
        <v>0</v>
      </c>
      <c r="AV199" s="5">
        <f>IF(S199&gt;0,RANK(S199,(N199:P199,Q199:AE199)),0)</f>
        <v>0</v>
      </c>
      <c r="AW199" s="2">
        <f t="shared" si="77"/>
        <v>2.6335450130743371E-2</v>
      </c>
      <c r="AX199" s="2">
        <f t="shared" si="78"/>
        <v>1.270078446021666E-2</v>
      </c>
      <c r="AY199" s="2">
        <f t="shared" si="79"/>
        <v>0</v>
      </c>
      <c r="AZ199" s="2">
        <f t="shared" si="80"/>
        <v>0</v>
      </c>
      <c r="BB199" s="4" t="s">
        <v>1114</v>
      </c>
      <c r="BC199" s="3" t="s">
        <v>768</v>
      </c>
      <c r="BD199">
        <v>1</v>
      </c>
      <c r="BF199" s="111">
        <v>5</v>
      </c>
      <c r="BG199" s="113">
        <v>137</v>
      </c>
      <c r="BH199" s="117">
        <f t="shared" si="71"/>
        <v>5137</v>
      </c>
      <c r="BJ199" s="5" t="s">
        <v>3185</v>
      </c>
    </row>
    <row r="200" spans="1:78" hidden="1" outlineLevel="1">
      <c r="A200" s="4" t="s">
        <v>1521</v>
      </c>
      <c r="B200" s="3" t="s">
        <v>768</v>
      </c>
      <c r="C200" s="1">
        <f t="shared" si="72"/>
        <v>17177</v>
      </c>
      <c r="D200" s="5">
        <f>IF(N200&gt;0, RANK(N200,(N200:P200,Q200:AE200)),0)</f>
        <v>2</v>
      </c>
      <c r="E200" s="5">
        <f>IF(O200&gt;0,RANK(O200,(N200:P200,Q200:AE200)),0)</f>
        <v>1</v>
      </c>
      <c r="F200" s="5">
        <f>IF(P200&gt;0,RANK(P200,(N200:P200,Q200:AE200)),0)</f>
        <v>0</v>
      </c>
      <c r="G200" s="131">
        <f t="shared" si="81"/>
        <v>4503</v>
      </c>
      <c r="H200" s="136">
        <f t="shared" si="82"/>
        <v>0.26215287884962452</v>
      </c>
      <c r="I200" s="2"/>
      <c r="J200" s="2">
        <f t="shared" si="73"/>
        <v>0.36071490947196833</v>
      </c>
      <c r="K200" s="2">
        <f t="shared" si="74"/>
        <v>0.62286778832159284</v>
      </c>
      <c r="L200" s="2">
        <f t="shared" si="75"/>
        <v>0</v>
      </c>
      <c r="M200" s="2">
        <f t="shared" si="76"/>
        <v>1.6417302206438777E-2</v>
      </c>
      <c r="N200" s="63">
        <v>6196</v>
      </c>
      <c r="O200" s="63">
        <v>10699</v>
      </c>
      <c r="P200" s="63"/>
      <c r="Q200" s="63">
        <v>158</v>
      </c>
      <c r="R200" s="63">
        <v>61</v>
      </c>
      <c r="S200" s="63"/>
      <c r="T200" s="63"/>
      <c r="U200" s="63"/>
      <c r="V200" s="63">
        <v>63</v>
      </c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63"/>
      <c r="AL200" s="63"/>
      <c r="AM200" s="63"/>
      <c r="AN200" s="63"/>
      <c r="AO200" s="63"/>
      <c r="AP200" s="63"/>
      <c r="AQ200" s="63"/>
      <c r="AS200" s="5">
        <f>IF(Q200&gt;0,RANK(Q200,(N200:P200,Q200:AE200)),0)</f>
        <v>3</v>
      </c>
      <c r="AT200" s="5">
        <f>IF(R200&gt;0,RANK(R200,(N200:P200,Q200:AE200)),0)</f>
        <v>5</v>
      </c>
      <c r="AU200" s="5">
        <f>IF(T200&gt;0,RANK(T200,(N200:P200,Q200:AE200)),0)</f>
        <v>0</v>
      </c>
      <c r="AV200" s="5">
        <f>IF(S200&gt;0,RANK(S200,(N200:P200,Q200:AE200)),0)</f>
        <v>0</v>
      </c>
      <c r="AW200" s="2">
        <f t="shared" si="77"/>
        <v>9.1983466263026135E-3</v>
      </c>
      <c r="AX200" s="2">
        <f t="shared" si="78"/>
        <v>3.5512604063573385E-3</v>
      </c>
      <c r="AY200" s="2">
        <f t="shared" si="79"/>
        <v>0</v>
      </c>
      <c r="AZ200" s="2">
        <f t="shared" si="80"/>
        <v>0</v>
      </c>
      <c r="BB200" s="4" t="s">
        <v>1521</v>
      </c>
      <c r="BC200" s="3" t="s">
        <v>768</v>
      </c>
      <c r="BD200">
        <v>4</v>
      </c>
      <c r="BF200" s="111">
        <v>5</v>
      </c>
      <c r="BG200" s="113">
        <v>139</v>
      </c>
      <c r="BH200" s="117">
        <f t="shared" si="71"/>
        <v>5139</v>
      </c>
      <c r="BJ200" s="5" t="s">
        <v>3185</v>
      </c>
    </row>
    <row r="201" spans="1:78" hidden="1" outlineLevel="1">
      <c r="A201" s="4" t="s">
        <v>1606</v>
      </c>
      <c r="B201" s="3" t="s">
        <v>768</v>
      </c>
      <c r="C201" s="1">
        <f t="shared" si="72"/>
        <v>6430</v>
      </c>
      <c r="D201" s="5">
        <f>IF(N201&gt;0, RANK(N201,(N201:P201,Q201:AE201)),0)</f>
        <v>2</v>
      </c>
      <c r="E201" s="5">
        <f>IF(O201&gt;0,RANK(O201,(N201:P201,Q201:AE201)),0)</f>
        <v>1</v>
      </c>
      <c r="F201" s="5">
        <f>IF(P201&gt;0,RANK(P201,(N201:P201,Q201:AE201)),0)</f>
        <v>0</v>
      </c>
      <c r="G201" s="131">
        <f t="shared" si="81"/>
        <v>2533</v>
      </c>
      <c r="H201" s="136">
        <f t="shared" si="82"/>
        <v>0.39393468118195957</v>
      </c>
      <c r="I201" s="2"/>
      <c r="J201" s="2">
        <f t="shared" si="73"/>
        <v>0.2849144634525661</v>
      </c>
      <c r="K201" s="2">
        <f t="shared" si="74"/>
        <v>0.67884914463452561</v>
      </c>
      <c r="L201" s="2">
        <f t="shared" si="75"/>
        <v>0</v>
      </c>
      <c r="M201" s="2">
        <f t="shared" si="76"/>
        <v>3.6236391912908283E-2</v>
      </c>
      <c r="N201" s="63">
        <v>1832</v>
      </c>
      <c r="O201" s="63">
        <v>4365</v>
      </c>
      <c r="P201" s="63"/>
      <c r="Q201" s="63">
        <v>142</v>
      </c>
      <c r="R201" s="63">
        <v>76</v>
      </c>
      <c r="S201" s="63"/>
      <c r="T201" s="63"/>
      <c r="U201" s="63"/>
      <c r="V201" s="63">
        <v>15</v>
      </c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63"/>
      <c r="AL201" s="63"/>
      <c r="AM201" s="63"/>
      <c r="AN201" s="63"/>
      <c r="AO201" s="63"/>
      <c r="AP201" s="63"/>
      <c r="AQ201" s="63"/>
      <c r="AS201" s="5">
        <f>IF(Q201&gt;0,RANK(Q201,(N201:P201,Q201:AE201)),0)</f>
        <v>3</v>
      </c>
      <c r="AT201" s="5">
        <f>IF(R201&gt;0,RANK(R201,(N201:P201,Q201:AE201)),0)</f>
        <v>4</v>
      </c>
      <c r="AU201" s="5">
        <f>IF(T201&gt;0,RANK(T201,(N201:P201,Q201:AE201)),0)</f>
        <v>0</v>
      </c>
      <c r="AV201" s="5">
        <f>IF(S201&gt;0,RANK(S201,(N201:P201,Q201:AE201)),0)</f>
        <v>0</v>
      </c>
      <c r="AW201" s="2">
        <f t="shared" si="77"/>
        <v>2.208398133748056E-2</v>
      </c>
      <c r="AX201" s="2">
        <f t="shared" si="78"/>
        <v>1.181959564541213E-2</v>
      </c>
      <c r="AY201" s="2">
        <f t="shared" si="79"/>
        <v>0</v>
      </c>
      <c r="AZ201" s="2">
        <f t="shared" si="80"/>
        <v>0</v>
      </c>
      <c r="BB201" s="4" t="s">
        <v>1606</v>
      </c>
      <c r="BC201" s="3" t="s">
        <v>768</v>
      </c>
      <c r="BD201">
        <v>2</v>
      </c>
      <c r="BF201" s="111">
        <v>5</v>
      </c>
      <c r="BG201" s="113">
        <v>141</v>
      </c>
      <c r="BH201" s="117">
        <f t="shared" si="71"/>
        <v>5141</v>
      </c>
      <c r="BJ201" s="5" t="s">
        <v>3185</v>
      </c>
    </row>
    <row r="202" spans="1:78" hidden="1" outlineLevel="1">
      <c r="A202" s="4" t="s">
        <v>699</v>
      </c>
      <c r="B202" s="3" t="s">
        <v>768</v>
      </c>
      <c r="C202" s="1">
        <f t="shared" si="72"/>
        <v>70460</v>
      </c>
      <c r="D202" s="5">
        <f>IF(N202&gt;0, RANK(N202,(N202:P202,Q202:AE202)),0)</f>
        <v>2</v>
      </c>
      <c r="E202" s="5">
        <f>IF(O202&gt;0,RANK(O202,(N202:P202,Q202:AE202)),0)</f>
        <v>1</v>
      </c>
      <c r="F202" s="5">
        <f>IF(P202&gt;0,RANK(P202,(N202:P202,Q202:AE202)),0)</f>
        <v>0</v>
      </c>
      <c r="G202" s="131">
        <f t="shared" si="81"/>
        <v>11452</v>
      </c>
      <c r="H202" s="136">
        <f t="shared" si="82"/>
        <v>0.16253193301163782</v>
      </c>
      <c r="I202" s="2"/>
      <c r="J202" s="2">
        <f t="shared" si="73"/>
        <v>0.40073800738007381</v>
      </c>
      <c r="K202" s="2">
        <f t="shared" si="74"/>
        <v>0.56326994039171163</v>
      </c>
      <c r="L202" s="2">
        <f t="shared" si="75"/>
        <v>0</v>
      </c>
      <c r="M202" s="2">
        <f t="shared" si="76"/>
        <v>3.5992052228214555E-2</v>
      </c>
      <c r="N202" s="63">
        <v>28236</v>
      </c>
      <c r="O202" s="63">
        <v>39688</v>
      </c>
      <c r="P202" s="63"/>
      <c r="Q202" s="63">
        <v>1651</v>
      </c>
      <c r="R202" s="63">
        <v>818</v>
      </c>
      <c r="S202" s="63"/>
      <c r="T202" s="63"/>
      <c r="U202" s="63"/>
      <c r="V202" s="63">
        <v>67</v>
      </c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63"/>
      <c r="AL202" s="63"/>
      <c r="AM202" s="63"/>
      <c r="AN202" s="63"/>
      <c r="AO202" s="63"/>
      <c r="AP202" s="63"/>
      <c r="AQ202" s="63"/>
      <c r="AS202" s="5">
        <f>IF(Q202&gt;0,RANK(Q202,(N202:P202,Q202:AE202)),0)</f>
        <v>3</v>
      </c>
      <c r="AT202" s="5">
        <f>IF(R202&gt;0,RANK(R202,(N202:P202,Q202:AE202)),0)</f>
        <v>4</v>
      </c>
      <c r="AU202" s="5">
        <f>IF(T202&gt;0,RANK(T202,(N202:P202,Q202:AE202)),0)</f>
        <v>0</v>
      </c>
      <c r="AV202" s="5">
        <f>IF(S202&gt;0,RANK(S202,(N202:P202,Q202:AE202)),0)</f>
        <v>0</v>
      </c>
      <c r="AW202" s="2">
        <f t="shared" si="77"/>
        <v>2.3431734317343172E-2</v>
      </c>
      <c r="AX202" s="2">
        <f t="shared" si="78"/>
        <v>1.1609423786545559E-2</v>
      </c>
      <c r="AY202" s="2">
        <f t="shared" si="79"/>
        <v>0</v>
      </c>
      <c r="AZ202" s="2">
        <f t="shared" si="80"/>
        <v>0</v>
      </c>
      <c r="BB202" s="4" t="s">
        <v>699</v>
      </c>
      <c r="BC202" s="3" t="s">
        <v>768</v>
      </c>
      <c r="BD202">
        <v>3</v>
      </c>
      <c r="BF202" s="111">
        <v>5</v>
      </c>
      <c r="BG202" s="113">
        <v>143</v>
      </c>
      <c r="BH202" s="117">
        <f t="shared" si="71"/>
        <v>5143</v>
      </c>
      <c r="BJ202" s="5" t="s">
        <v>3185</v>
      </c>
    </row>
    <row r="203" spans="1:78" hidden="1" outlineLevel="1">
      <c r="A203" s="4" t="s">
        <v>1987</v>
      </c>
      <c r="B203" s="3" t="s">
        <v>768</v>
      </c>
      <c r="C203" s="1">
        <f t="shared" si="72"/>
        <v>26514</v>
      </c>
      <c r="D203" s="5">
        <f>IF(N203&gt;0, RANK(N203,(N203:P203,Q203:AE203)),0)</f>
        <v>2</v>
      </c>
      <c r="E203" s="5">
        <f>IF(O203&gt;0,RANK(O203,(N203:P203,Q203:AE203)),0)</f>
        <v>1</v>
      </c>
      <c r="F203" s="5">
        <f>IF(P203&gt;0,RANK(P203,(N203:P203,Q203:AE203)),0)</f>
        <v>0</v>
      </c>
      <c r="G203" s="131">
        <f t="shared" si="81"/>
        <v>14246</v>
      </c>
      <c r="H203" s="136">
        <f t="shared" si="82"/>
        <v>0.53730104850267779</v>
      </c>
      <c r="I203" s="2"/>
      <c r="J203" s="2">
        <f t="shared" si="73"/>
        <v>0.21743229991702498</v>
      </c>
      <c r="K203" s="2">
        <f t="shared" si="74"/>
        <v>0.75473334841970274</v>
      </c>
      <c r="L203" s="2">
        <f t="shared" si="75"/>
        <v>0</v>
      </c>
      <c r="M203" s="2">
        <f t="shared" si="76"/>
        <v>2.7834351663272305E-2</v>
      </c>
      <c r="N203" s="63">
        <v>5765</v>
      </c>
      <c r="O203" s="63">
        <v>20011</v>
      </c>
      <c r="P203" s="63"/>
      <c r="Q203" s="63">
        <v>428</v>
      </c>
      <c r="R203" s="63">
        <v>255</v>
      </c>
      <c r="S203" s="63"/>
      <c r="T203" s="63"/>
      <c r="U203" s="63"/>
      <c r="V203" s="63">
        <v>55</v>
      </c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63"/>
      <c r="AL203" s="63"/>
      <c r="AM203" s="63"/>
      <c r="AN203" s="63"/>
      <c r="AO203" s="63"/>
      <c r="AP203" s="63"/>
      <c r="AQ203" s="63"/>
      <c r="AS203" s="5">
        <f>IF(Q203&gt;0,RANK(Q203,(N203:P203,Q203:AE203)),0)</f>
        <v>3</v>
      </c>
      <c r="AT203" s="5">
        <f>IF(R203&gt;0,RANK(R203,(N203:P203,Q203:AE203)),0)</f>
        <v>4</v>
      </c>
      <c r="AU203" s="5">
        <f>IF(T203&gt;0,RANK(T203,(N203:P203,Q203:AE203)),0)</f>
        <v>0</v>
      </c>
      <c r="AV203" s="5">
        <f>IF(S203&gt;0,RANK(S203,(N203:P203,Q203:AE203)),0)</f>
        <v>0</v>
      </c>
      <c r="AW203" s="2">
        <f t="shared" si="77"/>
        <v>1.6142415327751378E-2</v>
      </c>
      <c r="AX203" s="2">
        <f t="shared" si="78"/>
        <v>9.6175605340574795E-3</v>
      </c>
      <c r="AY203" s="2">
        <f t="shared" si="79"/>
        <v>0</v>
      </c>
      <c r="AZ203" s="2">
        <f t="shared" si="80"/>
        <v>0</v>
      </c>
      <c r="BB203" s="4" t="s">
        <v>1987</v>
      </c>
      <c r="BC203" s="3" t="s">
        <v>768</v>
      </c>
      <c r="BD203">
        <v>2</v>
      </c>
      <c r="BF203" s="111">
        <v>5</v>
      </c>
      <c r="BG203" s="113">
        <v>145</v>
      </c>
      <c r="BH203" s="117">
        <f t="shared" si="71"/>
        <v>5145</v>
      </c>
      <c r="BJ203" s="5" t="s">
        <v>3185</v>
      </c>
    </row>
    <row r="204" spans="1:78" hidden="1" outlineLevel="1">
      <c r="A204" s="4" t="s">
        <v>3228</v>
      </c>
      <c r="B204" s="3" t="s">
        <v>768</v>
      </c>
      <c r="C204" s="1">
        <f t="shared" si="72"/>
        <v>2685</v>
      </c>
      <c r="D204" s="5">
        <f>IF(N204&gt;0, RANK(N204,(N204:P204,Q204:AE204)),0)</f>
        <v>1</v>
      </c>
      <c r="E204" s="5">
        <f>IF(O204&gt;0,RANK(O204,(N204:P204,Q204:AE204)),0)</f>
        <v>2</v>
      </c>
      <c r="F204" s="5">
        <f>IF(P204&gt;0,RANK(P204,(N204:P204,Q204:AE204)),0)</f>
        <v>0</v>
      </c>
      <c r="G204" s="131">
        <f t="shared" si="81"/>
        <v>113</v>
      </c>
      <c r="H204" s="136">
        <f t="shared" si="82"/>
        <v>4.2085661080074485E-2</v>
      </c>
      <c r="I204" s="2"/>
      <c r="J204" s="2">
        <f t="shared" si="73"/>
        <v>0.49906890130353815</v>
      </c>
      <c r="K204" s="2">
        <f t="shared" si="74"/>
        <v>0.4569832402234637</v>
      </c>
      <c r="L204" s="2">
        <f t="shared" si="75"/>
        <v>0</v>
      </c>
      <c r="M204" s="2">
        <f t="shared" si="76"/>
        <v>4.3947858472998202E-2</v>
      </c>
      <c r="N204" s="63">
        <v>1340</v>
      </c>
      <c r="O204" s="63">
        <v>1227</v>
      </c>
      <c r="P204" s="63"/>
      <c r="Q204" s="63">
        <v>63</v>
      </c>
      <c r="R204" s="63">
        <v>37</v>
      </c>
      <c r="S204" s="63"/>
      <c r="T204" s="63"/>
      <c r="U204" s="63"/>
      <c r="V204" s="63">
        <v>18</v>
      </c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63"/>
      <c r="AL204" s="63"/>
      <c r="AM204" s="63"/>
      <c r="AN204" s="63"/>
      <c r="AO204" s="63"/>
      <c r="AP204" s="63"/>
      <c r="AQ204" s="63"/>
      <c r="AS204" s="5">
        <f>IF(Q204&gt;0,RANK(Q204,(N204:P204,Q204:AE204)),0)</f>
        <v>3</v>
      </c>
      <c r="AT204" s="5">
        <f>IF(R204&gt;0,RANK(R204,(N204:P204,Q204:AE204)),0)</f>
        <v>4</v>
      </c>
      <c r="AU204" s="5">
        <f>IF(T204&gt;0,RANK(T204,(N204:P204,Q204:AE204)),0)</f>
        <v>0</v>
      </c>
      <c r="AV204" s="5">
        <f>IF(S204&gt;0,RANK(S204,(N204:P204,Q204:AE204)),0)</f>
        <v>0</v>
      </c>
      <c r="AW204" s="2">
        <f t="shared" si="77"/>
        <v>2.3463687150837988E-2</v>
      </c>
      <c r="AX204" s="2">
        <f t="shared" si="78"/>
        <v>1.3780260707635009E-2</v>
      </c>
      <c r="AY204" s="2">
        <f t="shared" si="79"/>
        <v>0</v>
      </c>
      <c r="AZ204" s="2">
        <f t="shared" si="80"/>
        <v>0</v>
      </c>
      <c r="BB204" s="4" t="s">
        <v>3228</v>
      </c>
      <c r="BC204" s="3" t="s">
        <v>768</v>
      </c>
      <c r="BD204">
        <v>1</v>
      </c>
      <c r="BF204" s="111">
        <v>5</v>
      </c>
      <c r="BG204" s="113">
        <v>147</v>
      </c>
      <c r="BH204" s="117">
        <f t="shared" si="71"/>
        <v>5147</v>
      </c>
      <c r="BJ204" s="5" t="s">
        <v>3185</v>
      </c>
    </row>
    <row r="205" spans="1:78" hidden="1" outlineLevel="1">
      <c r="A205" s="4" t="s">
        <v>2475</v>
      </c>
      <c r="B205" s="3" t="s">
        <v>768</v>
      </c>
      <c r="C205" s="1">
        <f t="shared" si="72"/>
        <v>5974</v>
      </c>
      <c r="D205" s="5">
        <f>IF(N205&gt;0, RANK(N205,(N205:P205,Q205:AE205)),0)</f>
        <v>2</v>
      </c>
      <c r="E205" s="5">
        <f>IF(O205&gt;0,RANK(O205,(N205:P205,Q205:AE205)),0)</f>
        <v>1</v>
      </c>
      <c r="F205" s="5">
        <f>IF(P205&gt;0,RANK(P205,(N205:P205,Q205:AE205)),0)</f>
        <v>0</v>
      </c>
      <c r="G205" s="131">
        <f t="shared" si="81"/>
        <v>2320</v>
      </c>
      <c r="H205" s="136">
        <f t="shared" si="82"/>
        <v>0.38834951456310679</v>
      </c>
      <c r="I205" s="2"/>
      <c r="J205" s="2">
        <f t="shared" si="73"/>
        <v>0.28824907934382321</v>
      </c>
      <c r="K205" s="2">
        <f t="shared" si="74"/>
        <v>0.67659859390693</v>
      </c>
      <c r="L205" s="2">
        <f t="shared" si="75"/>
        <v>0</v>
      </c>
      <c r="M205" s="2">
        <f t="shared" si="76"/>
        <v>3.5152326749246732E-2</v>
      </c>
      <c r="N205" s="63">
        <v>1722</v>
      </c>
      <c r="O205" s="63">
        <v>4042</v>
      </c>
      <c r="P205" s="63"/>
      <c r="Q205" s="63">
        <v>95</v>
      </c>
      <c r="R205" s="63">
        <v>89</v>
      </c>
      <c r="S205" s="63"/>
      <c r="T205" s="63"/>
      <c r="U205" s="63"/>
      <c r="V205" s="63">
        <v>26</v>
      </c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63"/>
      <c r="AL205" s="63"/>
      <c r="AM205" s="63"/>
      <c r="AN205" s="63"/>
      <c r="AO205" s="63"/>
      <c r="AP205" s="63"/>
      <c r="AQ205" s="63"/>
      <c r="AS205" s="5">
        <f>IF(Q205&gt;0,RANK(Q205,(N205:P205,Q205:AE205)),0)</f>
        <v>3</v>
      </c>
      <c r="AT205" s="5">
        <f>IF(R205&gt;0,RANK(R205,(N205:P205,Q205:AE205)),0)</f>
        <v>4</v>
      </c>
      <c r="AU205" s="5">
        <f>IF(T205&gt;0,RANK(T205,(N205:P205,Q205:AE205)),0)</f>
        <v>0</v>
      </c>
      <c r="AV205" s="5">
        <f>IF(S205&gt;0,RANK(S205,(N205:P205,Q205:AE205)),0)</f>
        <v>0</v>
      </c>
      <c r="AW205" s="2">
        <f t="shared" si="77"/>
        <v>1.5902243053230666E-2</v>
      </c>
      <c r="AX205" s="2">
        <f t="shared" si="78"/>
        <v>1.4897890860395046E-2</v>
      </c>
      <c r="AY205" s="2">
        <f t="shared" si="79"/>
        <v>0</v>
      </c>
      <c r="AZ205" s="2">
        <f t="shared" si="80"/>
        <v>0</v>
      </c>
      <c r="BB205" s="4" t="s">
        <v>2475</v>
      </c>
      <c r="BC205" s="3" t="s">
        <v>768</v>
      </c>
      <c r="BD205">
        <v>4</v>
      </c>
      <c r="BF205" s="111">
        <v>5</v>
      </c>
      <c r="BG205" s="113">
        <v>149</v>
      </c>
      <c r="BH205" s="117">
        <f t="shared" si="71"/>
        <v>5149</v>
      </c>
      <c r="BJ205" s="5" t="s">
        <v>3185</v>
      </c>
    </row>
    <row r="206" spans="1:78" collapsed="1">
      <c r="A206" s="4" t="s">
        <v>203</v>
      </c>
      <c r="B206" s="3" t="s">
        <v>548</v>
      </c>
      <c r="C206" s="1">
        <f t="shared" si="72"/>
        <v>1069468</v>
      </c>
      <c r="D206" s="5">
        <f>IF(N206&gt;0, RANK(N206,(N206:P206,Q206:AE206)),0)</f>
        <v>2</v>
      </c>
      <c r="E206" s="5">
        <f>IF(O206&gt;0,RANK(O206,(N206:P206,Q206:AE206)),0)</f>
        <v>1</v>
      </c>
      <c r="F206" s="5">
        <f>IF(P206&gt;0,RANK(P206,(N206:P206,Q206:AE206)),0)</f>
        <v>0</v>
      </c>
      <c r="G206" s="131">
        <f t="shared" si="81"/>
        <v>253335</v>
      </c>
      <c r="H206" s="136">
        <f t="shared" si="82"/>
        <v>0.23687945782389</v>
      </c>
      <c r="I206" s="2"/>
      <c r="J206" s="2">
        <f t="shared" si="73"/>
        <v>0.36878990301720105</v>
      </c>
      <c r="K206" s="2">
        <f t="shared" si="74"/>
        <v>0.60566936084109113</v>
      </c>
      <c r="L206" s="2">
        <f t="shared" si="75"/>
        <v>0</v>
      </c>
      <c r="M206" s="2">
        <f t="shared" si="76"/>
        <v>2.554073614170782E-2</v>
      </c>
      <c r="N206" s="63">
        <f>SUM(N131:N205)</f>
        <v>394409</v>
      </c>
      <c r="O206" s="63">
        <f>SUM(O131:O205)</f>
        <v>647744</v>
      </c>
      <c r="P206" s="63">
        <f>SUM(P131:P205)</f>
        <v>0</v>
      </c>
      <c r="Q206" s="63">
        <f>SUM(Q131:Q205)</f>
        <v>16276</v>
      </c>
      <c r="R206" s="63">
        <f>SUM(R131:R205)</f>
        <v>9305</v>
      </c>
      <c r="S206" s="63"/>
      <c r="T206" s="63"/>
      <c r="U206" s="63"/>
      <c r="V206" s="63">
        <f>SUM(V131:V205)</f>
        <v>1734</v>
      </c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63"/>
      <c r="AL206" s="63"/>
      <c r="AM206" s="63"/>
      <c r="AN206" s="63"/>
      <c r="AO206" s="63"/>
      <c r="AP206" s="63"/>
      <c r="AQ206" s="63"/>
      <c r="AS206" s="5">
        <f>IF(Q206&gt;0,RANK(Q206,(N206:P206,Q206:AE206)),0)</f>
        <v>3</v>
      </c>
      <c r="AT206" s="5">
        <f>IF(R206&gt;0,RANK(R206,(N206:P206,Q206:AE206)),0)</f>
        <v>4</v>
      </c>
      <c r="AU206" s="5">
        <f>IF(T206&gt;0,RANK(T206,(N206:P206,Q206:AE206)),0)</f>
        <v>0</v>
      </c>
      <c r="AV206" s="5">
        <f>IF(S206&gt;0,RANK(S206,(N206:P206,Q206:AE206)),0)</f>
        <v>0</v>
      </c>
      <c r="AW206" s="2">
        <f t="shared" si="77"/>
        <v>1.5218781674627011E-2</v>
      </c>
      <c r="AX206" s="2">
        <f t="shared" si="78"/>
        <v>8.7005875818631315E-3</v>
      </c>
      <c r="AY206" s="2">
        <f t="shared" si="79"/>
        <v>0</v>
      </c>
      <c r="AZ206" s="2">
        <f t="shared" si="80"/>
        <v>0</v>
      </c>
      <c r="BB206" s="4" t="s">
        <v>203</v>
      </c>
      <c r="BC206" s="3" t="s">
        <v>548</v>
      </c>
      <c r="BF206" s="111">
        <v>5</v>
      </c>
      <c r="BG206" s="113"/>
      <c r="BH206" s="111">
        <v>5</v>
      </c>
      <c r="BJ206" s="5" t="s">
        <v>718</v>
      </c>
      <c r="BK206" s="63">
        <f>SUM(BK131:BK205)</f>
        <v>0</v>
      </c>
      <c r="BL206" s="63">
        <f>SUM(BL131:BL205)</f>
        <v>0</v>
      </c>
    </row>
    <row r="207" spans="1:78">
      <c r="A207" s="4"/>
      <c r="B207" s="4"/>
      <c r="C207" s="1"/>
      <c r="E207" s="5"/>
      <c r="F207" s="5"/>
      <c r="G207" s="131"/>
      <c r="H207" s="136"/>
      <c r="I207" s="2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63"/>
      <c r="AL207" s="63"/>
      <c r="AM207" s="63"/>
      <c r="AN207" s="63"/>
      <c r="AO207" s="63"/>
      <c r="AP207" s="63"/>
      <c r="AQ207" s="63"/>
      <c r="AS207" s="5"/>
      <c r="AT207" s="5"/>
      <c r="AU207" s="5"/>
      <c r="AV207" s="5"/>
      <c r="BB207" s="4"/>
      <c r="BC207" s="4"/>
      <c r="BF207" s="111"/>
      <c r="BG207" s="113"/>
      <c r="BH207" s="117"/>
      <c r="BX207" s="131"/>
      <c r="BY207" s="131" t="s">
        <v>3500</v>
      </c>
      <c r="BZ207" s="131" t="s">
        <v>3516</v>
      </c>
    </row>
    <row r="208" spans="1:78" ht="13" hidden="1" customHeight="1" outlineLevel="1">
      <c r="A208" s="4" t="s">
        <v>2186</v>
      </c>
      <c r="B208" s="4" t="s">
        <v>914</v>
      </c>
      <c r="C208" s="1">
        <f t="shared" ref="C208:C239" si="83">SUM(N208:AQ208)</f>
        <v>595642</v>
      </c>
      <c r="D208" s="5">
        <f>IF(N208&gt;0, RANK(N208,(N208:P208,Q208:AE208)),0)</f>
        <v>1</v>
      </c>
      <c r="E208" s="5">
        <f>IF(O208&gt;0,RANK(O208,(N208:P208,Q208:AE208)),0)</f>
        <v>2</v>
      </c>
      <c r="F208" s="5">
        <f>IF(P208&gt;0,RANK(P208,(N208:P208,Q208:AE208)),0)</f>
        <v>0</v>
      </c>
      <c r="G208" s="131">
        <f t="shared" si="81"/>
        <v>361502</v>
      </c>
      <c r="H208" s="136">
        <f t="shared" si="82"/>
        <v>0.60691153410941467</v>
      </c>
      <c r="I208" s="2"/>
      <c r="J208" s="2">
        <f t="shared" ref="J208:J239" si="84">IF($C208=0,"-",N208/$C208)</f>
        <v>0.78853405233344864</v>
      </c>
      <c r="K208" s="2">
        <f t="shared" ref="K208:K239" si="85">IF($C208=0,"-",O208/$C208)</f>
        <v>0.18162251822403391</v>
      </c>
      <c r="L208" s="2">
        <f t="shared" ref="L208:L239" si="86">IF($C208=0,"-",P208/$C208)</f>
        <v>0</v>
      </c>
      <c r="M208" s="2">
        <f t="shared" ref="M208:M239" si="87">IF(C208=0,"-",(1-J208-K208-L208))</f>
        <v>2.9843429442517444E-2</v>
      </c>
      <c r="N208" s="63">
        <v>469684</v>
      </c>
      <c r="O208" s="63">
        <v>108182</v>
      </c>
      <c r="P208" s="63"/>
      <c r="Q208" s="63">
        <v>5471</v>
      </c>
      <c r="R208" s="63">
        <v>7502</v>
      </c>
      <c r="S208" s="63">
        <v>15</v>
      </c>
      <c r="T208" s="63">
        <v>5</v>
      </c>
      <c r="U208" s="63">
        <v>2</v>
      </c>
      <c r="V208" s="63"/>
      <c r="W208" s="63">
        <f>IF(Copyright!C$12=1,IF(BW208&gt;0,BW208-SUM(AA208:AM208)-SUM(AN208:AQ208)-X208-SUM(S208:V208),SUM(BX208:CB208)),SUM(BY208:CB208))</f>
        <v>603</v>
      </c>
      <c r="X208" s="63">
        <v>69</v>
      </c>
      <c r="Y208" s="63">
        <v>1212</v>
      </c>
      <c r="Z208" s="63">
        <v>2890</v>
      </c>
      <c r="AA208" s="63"/>
      <c r="AB208" s="63"/>
      <c r="AC208" s="63"/>
      <c r="AD208" s="63"/>
      <c r="AE208" s="63"/>
      <c r="AF208" s="63"/>
      <c r="AG208" s="63">
        <v>7</v>
      </c>
      <c r="AH208" s="63"/>
      <c r="AI208" s="63"/>
      <c r="AJ208" s="63"/>
      <c r="AK208" s="63"/>
      <c r="AL208" s="63">
        <v>0</v>
      </c>
      <c r="AM208" s="63"/>
      <c r="AN208" s="63"/>
      <c r="AO208" s="63"/>
      <c r="AP208" s="63"/>
      <c r="AQ208" s="63"/>
      <c r="AS208" s="5">
        <f>IF(Q208&gt;0,RANK(Q208,(N208:P208,Q208:AE208)),0)</f>
        <v>4</v>
      </c>
      <c r="AT208" s="5">
        <f>IF(R208&gt;0,RANK(R208,(N208:P208,Q208:AE208)),0)</f>
        <v>3</v>
      </c>
      <c r="AU208" s="5">
        <f>IF(T208&gt;0,RANK(T208,(N208:P208,Q208:AE208)),0)</f>
        <v>10</v>
      </c>
      <c r="AV208" s="5">
        <f>IF(S208&gt;0,RANK(S208,(N208:P208,Q208:AE208)),0)</f>
        <v>9</v>
      </c>
      <c r="AW208" s="2">
        <f t="shared" ref="AW208:AW239" si="88">IF($C208=0,"-",Q208/$C208)</f>
        <v>9.1850473942401648E-3</v>
      </c>
      <c r="AX208" s="2">
        <f t="shared" ref="AX208:AX239" si="89">IF($C208=0,"-",R208/$C208)</f>
        <v>1.2594813663240671E-2</v>
      </c>
      <c r="AY208" s="2">
        <f t="shared" ref="AY208:AY239" si="90">IF($C208=0,"-",T208/$C208)</f>
        <v>8.3943039611041534E-6</v>
      </c>
      <c r="AZ208" s="2">
        <f t="shared" ref="AZ208:AZ239" si="91">IF($C208=0,"-",S208/$C208)</f>
        <v>2.5182911883312459E-5</v>
      </c>
      <c r="BB208" s="4" t="s">
        <v>2186</v>
      </c>
      <c r="BC208" s="4" t="s">
        <v>914</v>
      </c>
      <c r="BF208" s="111">
        <v>6</v>
      </c>
      <c r="BG208" s="113">
        <v>1</v>
      </c>
      <c r="BH208" s="117">
        <f t="shared" si="71"/>
        <v>6001</v>
      </c>
      <c r="BJ208" s="5" t="s">
        <v>3185</v>
      </c>
      <c r="BN208" s="63"/>
      <c r="BW208" s="63">
        <v>1952</v>
      </c>
      <c r="BY208" s="63">
        <v>602</v>
      </c>
      <c r="BZ208" s="63">
        <v>1</v>
      </c>
    </row>
    <row r="209" spans="1:78" ht="13" hidden="1" customHeight="1" outlineLevel="1">
      <c r="A209" s="4" t="s">
        <v>477</v>
      </c>
      <c r="B209" s="4" t="s">
        <v>914</v>
      </c>
      <c r="C209" s="1">
        <f t="shared" si="83"/>
        <v>653</v>
      </c>
      <c r="D209" s="5">
        <f>IF(N209&gt;0, RANK(N209,(N209:P209,Q209:AE209)),0)</f>
        <v>1</v>
      </c>
      <c r="E209" s="5">
        <f>IF(O209&gt;0,RANK(O209,(N209:P209,Q209:AE209)),0)</f>
        <v>2</v>
      </c>
      <c r="F209" s="5">
        <f>IF(P209&gt;0,RANK(P209,(N209:P209,Q209:AE209)),0)</f>
        <v>0</v>
      </c>
      <c r="G209" s="131">
        <f t="shared" si="81"/>
        <v>153</v>
      </c>
      <c r="H209" s="136">
        <f t="shared" si="82"/>
        <v>0.23430321592649311</v>
      </c>
      <c r="I209" s="2"/>
      <c r="J209" s="2">
        <f t="shared" si="84"/>
        <v>0.59571209800918834</v>
      </c>
      <c r="K209" s="2">
        <f t="shared" si="85"/>
        <v>0.36140888208269523</v>
      </c>
      <c r="L209" s="2">
        <f t="shared" si="86"/>
        <v>0</v>
      </c>
      <c r="M209" s="2">
        <f t="shared" si="87"/>
        <v>4.2879019908116434E-2</v>
      </c>
      <c r="N209" s="63">
        <v>389</v>
      </c>
      <c r="O209" s="63">
        <v>236</v>
      </c>
      <c r="P209" s="63"/>
      <c r="Q209" s="63">
        <v>8</v>
      </c>
      <c r="R209" s="63">
        <v>8</v>
      </c>
      <c r="S209" s="63">
        <v>0</v>
      </c>
      <c r="T209" s="63">
        <v>0</v>
      </c>
      <c r="U209" s="63">
        <v>0</v>
      </c>
      <c r="V209" s="63"/>
      <c r="W209" s="63">
        <f>IF(Copyright!C$12=1,IF(BW209&gt;0,BW209-SUM(AA209:AM209)-SUM(AN209:AQ209)-X209-SUM(S209:V209),SUM(BX209:CB209)),SUM(BY209:CB209))</f>
        <v>4</v>
      </c>
      <c r="X209" s="63">
        <v>2</v>
      </c>
      <c r="Y209" s="63">
        <v>1</v>
      </c>
      <c r="Z209" s="63">
        <v>5</v>
      </c>
      <c r="AA209" s="63"/>
      <c r="AB209" s="63"/>
      <c r="AC209" s="63"/>
      <c r="AD209" s="63"/>
      <c r="AE209" s="63"/>
      <c r="AF209" s="63"/>
      <c r="AG209" s="63">
        <v>0</v>
      </c>
      <c r="AH209" s="63"/>
      <c r="AI209" s="63"/>
      <c r="AJ209" s="63"/>
      <c r="AK209" s="63"/>
      <c r="AL209" s="63">
        <v>0</v>
      </c>
      <c r="AM209" s="63"/>
      <c r="AN209" s="63"/>
      <c r="AO209" s="63"/>
      <c r="AP209" s="63"/>
      <c r="AQ209" s="63"/>
      <c r="AS209" s="5">
        <f>IF(Q209&gt;0,RANK(Q209,(N209:P209,Q209:AE209)),0)</f>
        <v>3</v>
      </c>
      <c r="AT209" s="5">
        <f>IF(R209&gt;0,RANK(R209,(N209:P209,Q209:AE209)),0)</f>
        <v>3</v>
      </c>
      <c r="AU209" s="5">
        <f>IF(T209&gt;0,RANK(T209,(N209:P209,Q209:AE209)),0)</f>
        <v>0</v>
      </c>
      <c r="AV209" s="5">
        <f>IF(S209&gt;0,RANK(S209,(N209:P209,Q209:AE209)),0)</f>
        <v>0</v>
      </c>
      <c r="AW209" s="2">
        <f t="shared" si="88"/>
        <v>1.2251148545176111E-2</v>
      </c>
      <c r="AX209" s="2">
        <f t="shared" si="89"/>
        <v>1.2251148545176111E-2</v>
      </c>
      <c r="AY209" s="2">
        <f t="shared" si="90"/>
        <v>0</v>
      </c>
      <c r="AZ209" s="2">
        <f t="shared" si="91"/>
        <v>0</v>
      </c>
      <c r="BB209" s="4" t="s">
        <v>477</v>
      </c>
      <c r="BC209" s="4" t="s">
        <v>914</v>
      </c>
      <c r="BF209" s="111">
        <v>6</v>
      </c>
      <c r="BG209" s="113">
        <v>3</v>
      </c>
      <c r="BH209" s="117">
        <f t="shared" si="71"/>
        <v>6003</v>
      </c>
      <c r="BJ209" s="5" t="s">
        <v>3185</v>
      </c>
      <c r="BN209" s="63"/>
      <c r="BW209" s="63">
        <v>7</v>
      </c>
      <c r="BY209" s="63">
        <v>4</v>
      </c>
      <c r="BZ209" s="63">
        <v>0</v>
      </c>
    </row>
    <row r="210" spans="1:78" ht="13" hidden="1" customHeight="1" outlineLevel="1">
      <c r="A210" s="4" t="s">
        <v>288</v>
      </c>
      <c r="B210" s="4" t="s">
        <v>914</v>
      </c>
      <c r="C210" s="1">
        <f t="shared" si="83"/>
        <v>17649</v>
      </c>
      <c r="D210" s="5">
        <f>IF(N210&gt;0, RANK(N210,(N210:P210,Q210:AE210)),0)</f>
        <v>2</v>
      </c>
      <c r="E210" s="5">
        <f>IF(O210&gt;0,RANK(O210,(N210:P210,Q210:AE210)),0)</f>
        <v>1</v>
      </c>
      <c r="F210" s="5">
        <f>IF(P210&gt;0,RANK(P210,(N210:P210,Q210:AE210)),0)</f>
        <v>0</v>
      </c>
      <c r="G210" s="131">
        <f t="shared" si="81"/>
        <v>3451</v>
      </c>
      <c r="H210" s="136">
        <f t="shared" si="82"/>
        <v>0.19553515779930875</v>
      </c>
      <c r="I210" s="2"/>
      <c r="J210" s="2">
        <f t="shared" si="84"/>
        <v>0.38699076434925489</v>
      </c>
      <c r="K210" s="2">
        <f t="shared" si="85"/>
        <v>0.58252592214856369</v>
      </c>
      <c r="L210" s="2">
        <f t="shared" si="86"/>
        <v>0</v>
      </c>
      <c r="M210" s="2">
        <f t="shared" si="87"/>
        <v>3.0483313502181364E-2</v>
      </c>
      <c r="N210" s="63">
        <v>6830</v>
      </c>
      <c r="O210" s="63">
        <v>10281</v>
      </c>
      <c r="P210" s="63"/>
      <c r="Q210" s="63">
        <v>242</v>
      </c>
      <c r="R210" s="63">
        <v>88</v>
      </c>
      <c r="S210" s="63">
        <v>0</v>
      </c>
      <c r="T210" s="63">
        <v>0</v>
      </c>
      <c r="U210" s="63">
        <v>0</v>
      </c>
      <c r="V210" s="63"/>
      <c r="W210" s="63">
        <f>IF(Copyright!C$12=1,IF(BW210&gt;0,BW210-SUM(AA210:AM210)-SUM(AN210:AQ210)-X210-SUM(S210:V210),SUM(BX210:CB210)),SUM(BY210:CB210))</f>
        <v>54</v>
      </c>
      <c r="X210" s="63">
        <v>0</v>
      </c>
      <c r="Y210" s="63">
        <v>79</v>
      </c>
      <c r="Z210" s="63">
        <v>75</v>
      </c>
      <c r="AA210" s="63"/>
      <c r="AB210" s="63"/>
      <c r="AC210" s="63"/>
      <c r="AD210" s="63"/>
      <c r="AE210" s="63"/>
      <c r="AF210" s="63"/>
      <c r="AG210" s="63">
        <v>0</v>
      </c>
      <c r="AH210" s="63"/>
      <c r="AI210" s="63"/>
      <c r="AJ210" s="63"/>
      <c r="AK210" s="63"/>
      <c r="AL210" s="63">
        <v>0</v>
      </c>
      <c r="AM210" s="63"/>
      <c r="AN210" s="63"/>
      <c r="AO210" s="63"/>
      <c r="AP210" s="63"/>
      <c r="AQ210" s="63"/>
      <c r="AS210" s="5">
        <f>IF(Q210&gt;0,RANK(Q210,(N210:P210,Q210:AE210)),0)</f>
        <v>3</v>
      </c>
      <c r="AT210" s="5">
        <f>IF(R210&gt;0,RANK(R210,(N210:P210,Q210:AE210)),0)</f>
        <v>4</v>
      </c>
      <c r="AU210" s="5">
        <f>IF(T210&gt;0,RANK(T210,(N210:P210,Q210:AE210)),0)</f>
        <v>0</v>
      </c>
      <c r="AV210" s="5">
        <f>IF(S210&gt;0,RANK(S210,(N210:P210,Q210:AE210)),0)</f>
        <v>0</v>
      </c>
      <c r="AW210" s="2">
        <f t="shared" si="88"/>
        <v>1.371182503257975E-2</v>
      </c>
      <c r="AX210" s="2">
        <f t="shared" si="89"/>
        <v>4.9861181936653636E-3</v>
      </c>
      <c r="AY210" s="2">
        <f t="shared" si="90"/>
        <v>0</v>
      </c>
      <c r="AZ210" s="2">
        <f t="shared" si="91"/>
        <v>0</v>
      </c>
      <c r="BB210" s="4" t="s">
        <v>288</v>
      </c>
      <c r="BC210" s="4" t="s">
        <v>914</v>
      </c>
      <c r="BF210" s="111">
        <v>6</v>
      </c>
      <c r="BG210" s="113">
        <v>5</v>
      </c>
      <c r="BH210" s="117">
        <f t="shared" si="71"/>
        <v>6005</v>
      </c>
      <c r="BJ210" s="5" t="s">
        <v>3185</v>
      </c>
      <c r="BN210" s="63"/>
      <c r="BW210" s="63">
        <v>98</v>
      </c>
      <c r="BY210" s="63">
        <v>54</v>
      </c>
      <c r="BZ210" s="63">
        <v>0</v>
      </c>
    </row>
    <row r="211" spans="1:78" ht="13" hidden="1" customHeight="1" outlineLevel="1">
      <c r="A211" s="4" t="s">
        <v>143</v>
      </c>
      <c r="B211" s="4" t="s">
        <v>914</v>
      </c>
      <c r="C211" s="1">
        <f t="shared" si="83"/>
        <v>90752</v>
      </c>
      <c r="D211" s="5">
        <f>IF(N211&gt;0, RANK(N211,(N211:P211,Q211:AE211)),0)</f>
        <v>2</v>
      </c>
      <c r="E211" s="5">
        <f>IF(O211&gt;0,RANK(O211,(N211:P211,Q211:AE211)),0)</f>
        <v>1</v>
      </c>
      <c r="F211" s="5">
        <f>IF(P211&gt;0,RANK(P211,(N211:P211,Q211:AE211)),0)</f>
        <v>0</v>
      </c>
      <c r="G211" s="131">
        <f t="shared" si="81"/>
        <v>1810</v>
      </c>
      <c r="H211" s="136">
        <f t="shared" si="82"/>
        <v>1.9944464033850494E-2</v>
      </c>
      <c r="I211" s="2"/>
      <c r="J211" s="2">
        <f t="shared" si="84"/>
        <v>0.47017145627644569</v>
      </c>
      <c r="K211" s="2">
        <f t="shared" si="85"/>
        <v>0.49011592031029622</v>
      </c>
      <c r="L211" s="2">
        <f t="shared" si="86"/>
        <v>0</v>
      </c>
      <c r="M211" s="2">
        <f t="shared" si="87"/>
        <v>3.9712623413258152E-2</v>
      </c>
      <c r="N211" s="63">
        <v>42669</v>
      </c>
      <c r="O211" s="63">
        <v>44479</v>
      </c>
      <c r="P211" s="63"/>
      <c r="Q211" s="63">
        <v>1334</v>
      </c>
      <c r="R211" s="63">
        <v>840</v>
      </c>
      <c r="S211" s="63">
        <v>3</v>
      </c>
      <c r="T211" s="63">
        <v>0</v>
      </c>
      <c r="U211" s="63">
        <v>4</v>
      </c>
      <c r="V211" s="63"/>
      <c r="W211" s="63">
        <f>IF(Copyright!C$12=1,IF(BW211&gt;0,BW211-SUM(AA211:AM211)-SUM(AN211:AQ211)-X211-SUM(S211:V211),SUM(BX211:CB211)),SUM(BY211:CB211))</f>
        <v>385</v>
      </c>
      <c r="X211" s="63">
        <v>21</v>
      </c>
      <c r="Y211" s="63">
        <v>454</v>
      </c>
      <c r="Z211" s="63">
        <v>562</v>
      </c>
      <c r="AA211" s="63"/>
      <c r="AB211" s="63"/>
      <c r="AC211" s="63"/>
      <c r="AD211" s="63"/>
      <c r="AE211" s="63"/>
      <c r="AF211" s="63"/>
      <c r="AG211" s="63">
        <v>1</v>
      </c>
      <c r="AH211" s="63"/>
      <c r="AI211" s="63"/>
      <c r="AJ211" s="63"/>
      <c r="AK211" s="63"/>
      <c r="AL211" s="63">
        <v>0</v>
      </c>
      <c r="AM211" s="63"/>
      <c r="AN211" s="63"/>
      <c r="AO211" s="63"/>
      <c r="AP211" s="63"/>
      <c r="AQ211" s="63"/>
      <c r="AS211" s="5">
        <f>IF(Q211&gt;0,RANK(Q211,(N211:P211,Q211:AE211)),0)</f>
        <v>3</v>
      </c>
      <c r="AT211" s="5">
        <f>IF(R211&gt;0,RANK(R211,(N211:P211,Q211:AE211)),0)</f>
        <v>4</v>
      </c>
      <c r="AU211" s="5">
        <f>IF(T211&gt;0,RANK(T211,(N211:P211,Q211:AE211)),0)</f>
        <v>0</v>
      </c>
      <c r="AV211" s="5">
        <f>IF(S211&gt;0,RANK(S211,(N211:P211,Q211:AE211)),0)</f>
        <v>10</v>
      </c>
      <c r="AW211" s="2">
        <f t="shared" si="88"/>
        <v>1.4699400564174894E-2</v>
      </c>
      <c r="AX211" s="2">
        <f t="shared" si="89"/>
        <v>9.2559943582510573E-3</v>
      </c>
      <c r="AY211" s="2">
        <f t="shared" si="90"/>
        <v>0</v>
      </c>
      <c r="AZ211" s="2">
        <f t="shared" si="91"/>
        <v>3.3057122708039495E-5</v>
      </c>
      <c r="BB211" s="4" t="s">
        <v>143</v>
      </c>
      <c r="BC211" s="4" t="s">
        <v>914</v>
      </c>
      <c r="BF211" s="111">
        <v>6</v>
      </c>
      <c r="BG211" s="113">
        <v>7</v>
      </c>
      <c r="BH211" s="117">
        <f t="shared" si="71"/>
        <v>6007</v>
      </c>
      <c r="BJ211" s="5" t="s">
        <v>3185</v>
      </c>
      <c r="BN211" s="63"/>
      <c r="BW211" s="63">
        <v>683</v>
      </c>
      <c r="BY211" s="63">
        <v>385</v>
      </c>
      <c r="BZ211" s="63">
        <v>0</v>
      </c>
    </row>
    <row r="212" spans="1:78" ht="13" hidden="1" customHeight="1" outlineLevel="1">
      <c r="A212" s="4" t="s">
        <v>998</v>
      </c>
      <c r="B212" s="4" t="s">
        <v>914</v>
      </c>
      <c r="C212" s="1">
        <f t="shared" si="83"/>
        <v>21786</v>
      </c>
      <c r="D212" s="5">
        <f>IF(N212&gt;0, RANK(N212,(N212:P212,Q212:AE212)),0)</f>
        <v>2</v>
      </c>
      <c r="E212" s="5">
        <f>IF(O212&gt;0,RANK(O212,(N212:P212,Q212:AE212)),0)</f>
        <v>1</v>
      </c>
      <c r="F212" s="5">
        <f>IF(P212&gt;0,RANK(P212,(N212:P212,Q212:AE212)),0)</f>
        <v>0</v>
      </c>
      <c r="G212" s="131">
        <f t="shared" si="81"/>
        <v>3695</v>
      </c>
      <c r="H212" s="136">
        <f t="shared" si="82"/>
        <v>0.1696043330579271</v>
      </c>
      <c r="I212" s="2"/>
      <c r="J212" s="2">
        <f t="shared" si="84"/>
        <v>0.39796199394106307</v>
      </c>
      <c r="K212" s="2">
        <f t="shared" si="85"/>
        <v>0.56756632699899012</v>
      </c>
      <c r="L212" s="2">
        <f t="shared" si="86"/>
        <v>0</v>
      </c>
      <c r="M212" s="2">
        <f t="shared" si="87"/>
        <v>3.4471679059946858E-2</v>
      </c>
      <c r="N212" s="63">
        <v>8670</v>
      </c>
      <c r="O212" s="63">
        <v>12365</v>
      </c>
      <c r="P212" s="63"/>
      <c r="Q212" s="63">
        <v>327</v>
      </c>
      <c r="R212" s="63">
        <v>122</v>
      </c>
      <c r="S212" s="63">
        <v>0</v>
      </c>
      <c r="T212" s="63">
        <v>0</v>
      </c>
      <c r="U212" s="63">
        <v>0</v>
      </c>
      <c r="V212" s="63"/>
      <c r="W212" s="63">
        <f>IF(Copyright!C$12=1,IF(BW212&gt;0,BW212-SUM(AA212:AM212)-SUM(AN212:AQ212)-X212-SUM(S212:V212),SUM(BX212:CB212)),SUM(BY212:CB212))</f>
        <v>86</v>
      </c>
      <c r="X212" s="63">
        <v>6</v>
      </c>
      <c r="Y212" s="63">
        <v>110</v>
      </c>
      <c r="Z212" s="63">
        <v>100</v>
      </c>
      <c r="AA212" s="63"/>
      <c r="AB212" s="63"/>
      <c r="AC212" s="63"/>
      <c r="AD212" s="63"/>
      <c r="AE212" s="63"/>
      <c r="AF212" s="63"/>
      <c r="AG212" s="63">
        <v>0</v>
      </c>
      <c r="AH212" s="63"/>
      <c r="AI212" s="63"/>
      <c r="AJ212" s="63"/>
      <c r="AK212" s="63"/>
      <c r="AL212" s="63">
        <v>0</v>
      </c>
      <c r="AM212" s="63"/>
      <c r="AN212" s="63"/>
      <c r="AO212" s="63"/>
      <c r="AP212" s="63"/>
      <c r="AQ212" s="63"/>
      <c r="AS212" s="5">
        <f>IF(Q212&gt;0,RANK(Q212,(N212:P212,Q212:AE212)),0)</f>
        <v>3</v>
      </c>
      <c r="AT212" s="5">
        <f>IF(R212&gt;0,RANK(R212,(N212:P212,Q212:AE212)),0)</f>
        <v>4</v>
      </c>
      <c r="AU212" s="5">
        <f>IF(T212&gt;0,RANK(T212,(N212:P212,Q212:AE212)),0)</f>
        <v>0</v>
      </c>
      <c r="AV212" s="5">
        <f>IF(S212&gt;0,RANK(S212,(N212:P212,Q212:AE212)),0)</f>
        <v>0</v>
      </c>
      <c r="AW212" s="2">
        <f t="shared" si="88"/>
        <v>1.5009639217846323E-2</v>
      </c>
      <c r="AX212" s="2">
        <f t="shared" si="89"/>
        <v>5.5999265583402185E-3</v>
      </c>
      <c r="AY212" s="2">
        <f t="shared" si="90"/>
        <v>0</v>
      </c>
      <c r="AZ212" s="2">
        <f t="shared" si="91"/>
        <v>0</v>
      </c>
      <c r="BB212" s="4" t="s">
        <v>998</v>
      </c>
      <c r="BC212" s="4" t="s">
        <v>914</v>
      </c>
      <c r="BF212" s="111">
        <v>6</v>
      </c>
      <c r="BG212" s="113">
        <v>9</v>
      </c>
      <c r="BH212" s="117">
        <f t="shared" si="71"/>
        <v>6009</v>
      </c>
      <c r="BJ212" s="5" t="s">
        <v>3185</v>
      </c>
      <c r="BN212" s="63"/>
      <c r="BW212" s="63">
        <v>168</v>
      </c>
      <c r="BY212" s="63">
        <v>86</v>
      </c>
      <c r="BZ212" s="63">
        <v>0</v>
      </c>
    </row>
    <row r="213" spans="1:78" ht="13" hidden="1" customHeight="1" outlineLevel="1">
      <c r="A213" s="4" t="s">
        <v>1550</v>
      </c>
      <c r="B213" s="4" t="s">
        <v>914</v>
      </c>
      <c r="C213" s="1">
        <f t="shared" si="83"/>
        <v>6034</v>
      </c>
      <c r="D213" s="5">
        <f>IF(N213&gt;0, RANK(N213,(N213:P213,Q213:AE213)),0)</f>
        <v>2</v>
      </c>
      <c r="E213" s="5">
        <f>IF(O213&gt;0,RANK(O213,(N213:P213,Q213:AE213)),0)</f>
        <v>1</v>
      </c>
      <c r="F213" s="5">
        <f>IF(P213&gt;0,RANK(P213,(N213:P213,Q213:AE213)),0)</f>
        <v>0</v>
      </c>
      <c r="G213" s="131">
        <f t="shared" si="81"/>
        <v>1287</v>
      </c>
      <c r="H213" s="136">
        <f t="shared" si="82"/>
        <v>0.21329134902220748</v>
      </c>
      <c r="I213" s="2"/>
      <c r="J213" s="2">
        <f t="shared" si="84"/>
        <v>0.38349353662578722</v>
      </c>
      <c r="K213" s="2">
        <f t="shared" si="85"/>
        <v>0.5967848856479947</v>
      </c>
      <c r="L213" s="2">
        <f t="shared" si="86"/>
        <v>0</v>
      </c>
      <c r="M213" s="2">
        <f t="shared" si="87"/>
        <v>1.9721577726218076E-2</v>
      </c>
      <c r="N213" s="63">
        <v>2314</v>
      </c>
      <c r="O213" s="63">
        <v>3601</v>
      </c>
      <c r="P213" s="63"/>
      <c r="Q213" s="63">
        <v>47</v>
      </c>
      <c r="R213" s="63">
        <v>17</v>
      </c>
      <c r="S213" s="63">
        <v>0</v>
      </c>
      <c r="T213" s="63">
        <v>0</v>
      </c>
      <c r="U213" s="63">
        <v>0</v>
      </c>
      <c r="V213" s="63"/>
      <c r="W213" s="63">
        <f>IF(Copyright!C$12=1,IF(BW213&gt;0,BW213-SUM(AA213:AM213)-SUM(AN213:AQ213)-X213-SUM(S213:V213),SUM(BX213:CB213)),SUM(BY213:CB213))</f>
        <v>18</v>
      </c>
      <c r="X213" s="63">
        <v>2</v>
      </c>
      <c r="Y213" s="63">
        <v>17</v>
      </c>
      <c r="Z213" s="63">
        <v>18</v>
      </c>
      <c r="AA213" s="63"/>
      <c r="AB213" s="63"/>
      <c r="AC213" s="63"/>
      <c r="AD213" s="63"/>
      <c r="AE213" s="63"/>
      <c r="AF213" s="63"/>
      <c r="AG213" s="63">
        <v>0</v>
      </c>
      <c r="AH213" s="63"/>
      <c r="AI213" s="63"/>
      <c r="AJ213" s="63"/>
      <c r="AK213" s="63"/>
      <c r="AL213" s="63">
        <v>0</v>
      </c>
      <c r="AM213" s="63"/>
      <c r="AN213" s="63"/>
      <c r="AO213" s="63"/>
      <c r="AP213" s="63"/>
      <c r="AQ213" s="63"/>
      <c r="AS213" s="5">
        <f>IF(Q213&gt;0,RANK(Q213,(N213:P213,Q213:AE213)),0)</f>
        <v>3</v>
      </c>
      <c r="AT213" s="5">
        <f>IF(R213&gt;0,RANK(R213,(N213:P213,Q213:AE213)),0)</f>
        <v>6</v>
      </c>
      <c r="AU213" s="5">
        <f>IF(T213&gt;0,RANK(T213,(N213:P213,Q213:AE213)),0)</f>
        <v>0</v>
      </c>
      <c r="AV213" s="5">
        <f>IF(S213&gt;0,RANK(S213,(N213:P213,Q213:AE213)),0)</f>
        <v>0</v>
      </c>
      <c r="AW213" s="2">
        <f t="shared" si="88"/>
        <v>7.7891945641365597E-3</v>
      </c>
      <c r="AX213" s="2">
        <f t="shared" si="89"/>
        <v>2.8173682466025854E-3</v>
      </c>
      <c r="AY213" s="2">
        <f t="shared" si="90"/>
        <v>0</v>
      </c>
      <c r="AZ213" s="2">
        <f t="shared" si="91"/>
        <v>0</v>
      </c>
      <c r="BB213" s="4" t="s">
        <v>1550</v>
      </c>
      <c r="BC213" s="4" t="s">
        <v>914</v>
      </c>
      <c r="BF213" s="111">
        <v>6</v>
      </c>
      <c r="BG213" s="113">
        <v>11</v>
      </c>
      <c r="BH213" s="117">
        <f t="shared" si="71"/>
        <v>6011</v>
      </c>
      <c r="BJ213" s="5" t="s">
        <v>3185</v>
      </c>
      <c r="BN213" s="63"/>
      <c r="BW213" s="63">
        <v>31</v>
      </c>
      <c r="BY213" s="63">
        <v>18</v>
      </c>
      <c r="BZ213" s="63">
        <v>0</v>
      </c>
    </row>
    <row r="214" spans="1:78" ht="13" hidden="1" customHeight="1" outlineLevel="1">
      <c r="A214" s="4" t="s">
        <v>588</v>
      </c>
      <c r="B214" s="4" t="s">
        <v>914</v>
      </c>
      <c r="C214" s="1">
        <f t="shared" si="83"/>
        <v>438226</v>
      </c>
      <c r="D214" s="5">
        <f>IF(N214&gt;0, RANK(N214,(N214:P214,Q214:AE214)),0)</f>
        <v>1</v>
      </c>
      <c r="E214" s="5">
        <f>IF(O214&gt;0,RANK(O214,(N214:P214,Q214:AE214)),0)</f>
        <v>2</v>
      </c>
      <c r="F214" s="5">
        <f>IF(P214&gt;0,RANK(P214,(N214:P214,Q214:AE214)),0)</f>
        <v>0</v>
      </c>
      <c r="G214" s="131">
        <f t="shared" si="81"/>
        <v>154307</v>
      </c>
      <c r="H214" s="136">
        <f t="shared" si="82"/>
        <v>0.35211740061064384</v>
      </c>
      <c r="I214" s="2"/>
      <c r="J214" s="2">
        <f t="shared" si="84"/>
        <v>0.66363930939743421</v>
      </c>
      <c r="K214" s="2">
        <f t="shared" si="85"/>
        <v>0.31152190878679037</v>
      </c>
      <c r="L214" s="2">
        <f t="shared" si="86"/>
        <v>0</v>
      </c>
      <c r="M214" s="2">
        <f t="shared" si="87"/>
        <v>2.4838781815775424E-2</v>
      </c>
      <c r="N214" s="63">
        <v>290824</v>
      </c>
      <c r="O214" s="63">
        <v>136517</v>
      </c>
      <c r="P214" s="63"/>
      <c r="Q214" s="63">
        <v>4372</v>
      </c>
      <c r="R214" s="63">
        <v>2879</v>
      </c>
      <c r="S214" s="63">
        <v>20</v>
      </c>
      <c r="T214" s="63">
        <v>6</v>
      </c>
      <c r="U214" s="63">
        <v>1</v>
      </c>
      <c r="V214" s="63"/>
      <c r="W214" s="63">
        <f>IF(Copyright!C$12=1,IF(BW214&gt;0,BW214-SUM(AA214:AM214)-SUM(AN214:AQ214)-X214-SUM(S214:V214),SUM(BX214:CB214)),SUM(BY214:CB214))</f>
        <v>630</v>
      </c>
      <c r="X214" s="63">
        <v>43</v>
      </c>
      <c r="Y214" s="63">
        <v>1391</v>
      </c>
      <c r="Z214" s="63">
        <v>1543</v>
      </c>
      <c r="AA214" s="63"/>
      <c r="AB214" s="63"/>
      <c r="AC214" s="63"/>
      <c r="AD214" s="63"/>
      <c r="AE214" s="63"/>
      <c r="AF214" s="63"/>
      <c r="AG214" s="63">
        <v>0</v>
      </c>
      <c r="AH214" s="63"/>
      <c r="AI214" s="63"/>
      <c r="AJ214" s="63"/>
      <c r="AK214" s="63"/>
      <c r="AL214" s="63">
        <v>0</v>
      </c>
      <c r="AM214" s="63"/>
      <c r="AN214" s="63"/>
      <c r="AO214" s="63"/>
      <c r="AP214" s="63"/>
      <c r="AQ214" s="63"/>
      <c r="AS214" s="5">
        <f>IF(Q214&gt;0,RANK(Q214,(N214:P214,Q214:AE214)),0)</f>
        <v>3</v>
      </c>
      <c r="AT214" s="5">
        <f>IF(R214&gt;0,RANK(R214,(N214:P214,Q214:AE214)),0)</f>
        <v>4</v>
      </c>
      <c r="AU214" s="5">
        <f>IF(T214&gt;0,RANK(T214,(N214:P214,Q214:AE214)),0)</f>
        <v>10</v>
      </c>
      <c r="AV214" s="5">
        <f>IF(S214&gt;0,RANK(S214,(N214:P214,Q214:AE214)),0)</f>
        <v>9</v>
      </c>
      <c r="AW214" s="2">
        <f t="shared" si="88"/>
        <v>9.9765874229278961E-3</v>
      </c>
      <c r="AX214" s="2">
        <f t="shared" si="89"/>
        <v>6.5696695312464342E-3</v>
      </c>
      <c r="AY214" s="2">
        <f t="shared" si="90"/>
        <v>1.3691565539242308E-5</v>
      </c>
      <c r="AZ214" s="2">
        <f t="shared" si="91"/>
        <v>4.5638551797474364E-5</v>
      </c>
      <c r="BB214" s="4" t="s">
        <v>588</v>
      </c>
      <c r="BC214" s="4" t="s">
        <v>914</v>
      </c>
      <c r="BF214" s="111">
        <v>6</v>
      </c>
      <c r="BG214" s="113">
        <v>13</v>
      </c>
      <c r="BH214" s="117">
        <f t="shared" si="71"/>
        <v>6013</v>
      </c>
      <c r="BJ214" s="5" t="s">
        <v>3185</v>
      </c>
      <c r="BN214" s="63"/>
      <c r="BW214" s="63">
        <v>1619</v>
      </c>
      <c r="BY214" s="63">
        <v>627</v>
      </c>
      <c r="BZ214" s="63">
        <v>3</v>
      </c>
    </row>
    <row r="215" spans="1:78" ht="13" hidden="1" customHeight="1" outlineLevel="1">
      <c r="A215" s="4" t="s">
        <v>1872</v>
      </c>
      <c r="B215" s="4" t="s">
        <v>914</v>
      </c>
      <c r="C215" s="1">
        <f t="shared" si="83"/>
        <v>8770</v>
      </c>
      <c r="D215" s="5">
        <f>IF(N215&gt;0, RANK(N215,(N215:P215,Q215:AE215)),0)</f>
        <v>2</v>
      </c>
      <c r="E215" s="5">
        <f>IF(O215&gt;0,RANK(O215,(N215:P215,Q215:AE215)),0)</f>
        <v>1</v>
      </c>
      <c r="F215" s="5">
        <f>IF(P215&gt;0,RANK(P215,(N215:P215,Q215:AE215)),0)</f>
        <v>0</v>
      </c>
      <c r="G215" s="131">
        <f t="shared" si="81"/>
        <v>823</v>
      </c>
      <c r="H215" s="136">
        <f t="shared" si="82"/>
        <v>9.384264538198403E-2</v>
      </c>
      <c r="I215" s="2"/>
      <c r="J215" s="2">
        <f t="shared" si="84"/>
        <v>0.43226909920182438</v>
      </c>
      <c r="K215" s="2">
        <f t="shared" si="85"/>
        <v>0.52611174458380838</v>
      </c>
      <c r="L215" s="2">
        <f t="shared" si="86"/>
        <v>0</v>
      </c>
      <c r="M215" s="2">
        <f t="shared" si="87"/>
        <v>4.1619156214367292E-2</v>
      </c>
      <c r="N215" s="63">
        <v>3791</v>
      </c>
      <c r="O215" s="63">
        <v>4614</v>
      </c>
      <c r="P215" s="63"/>
      <c r="Q215" s="63">
        <v>109</v>
      </c>
      <c r="R215" s="63">
        <v>90</v>
      </c>
      <c r="S215" s="63">
        <v>0</v>
      </c>
      <c r="T215" s="63">
        <v>0</v>
      </c>
      <c r="U215" s="63">
        <v>0</v>
      </c>
      <c r="V215" s="63"/>
      <c r="W215" s="63">
        <f>IF(Copyright!C$12=1,IF(BW215&gt;0,BW215-SUM(AA215:AM215)-SUM(AN215:AQ215)-X215-SUM(S215:V215),SUM(BX215:CB215)),SUM(BY215:CB215))</f>
        <v>31</v>
      </c>
      <c r="X215" s="63">
        <v>3</v>
      </c>
      <c r="Y215" s="63">
        <v>70</v>
      </c>
      <c r="Z215" s="63">
        <v>62</v>
      </c>
      <c r="AA215" s="63"/>
      <c r="AB215" s="63"/>
      <c r="AC215" s="63"/>
      <c r="AD215" s="63"/>
      <c r="AE215" s="63"/>
      <c r="AF215" s="63"/>
      <c r="AG215" s="63">
        <v>0</v>
      </c>
      <c r="AH215" s="63"/>
      <c r="AI215" s="63"/>
      <c r="AJ215" s="63"/>
      <c r="AK215" s="63"/>
      <c r="AL215" s="63">
        <v>0</v>
      </c>
      <c r="AM215" s="63"/>
      <c r="AN215" s="63"/>
      <c r="AO215" s="63"/>
      <c r="AP215" s="63"/>
      <c r="AQ215" s="63"/>
      <c r="AS215" s="5">
        <f>IF(Q215&gt;0,RANK(Q215,(N215:P215,Q215:AE215)),0)</f>
        <v>3</v>
      </c>
      <c r="AT215" s="5">
        <f>IF(R215&gt;0,RANK(R215,(N215:P215,Q215:AE215)),0)</f>
        <v>4</v>
      </c>
      <c r="AU215" s="5">
        <f>IF(T215&gt;0,RANK(T215,(N215:P215,Q215:AE215)),0)</f>
        <v>0</v>
      </c>
      <c r="AV215" s="5">
        <f>IF(S215&gt;0,RANK(S215,(N215:P215,Q215:AE215)),0)</f>
        <v>0</v>
      </c>
      <c r="AW215" s="2">
        <f t="shared" si="88"/>
        <v>1.2428734321550741E-2</v>
      </c>
      <c r="AX215" s="2">
        <f t="shared" si="89"/>
        <v>1.0262257696693273E-2</v>
      </c>
      <c r="AY215" s="2">
        <f t="shared" si="90"/>
        <v>0</v>
      </c>
      <c r="AZ215" s="2">
        <f t="shared" si="91"/>
        <v>0</v>
      </c>
      <c r="BB215" s="4" t="s">
        <v>1872</v>
      </c>
      <c r="BC215" s="4" t="s">
        <v>914</v>
      </c>
      <c r="BF215" s="111">
        <v>6</v>
      </c>
      <c r="BG215" s="113">
        <v>15</v>
      </c>
      <c r="BH215" s="117">
        <f t="shared" si="71"/>
        <v>6015</v>
      </c>
      <c r="BJ215" s="5" t="s">
        <v>3185</v>
      </c>
      <c r="BN215" s="63"/>
      <c r="BY215" s="63">
        <v>31</v>
      </c>
      <c r="BZ215" s="63">
        <v>0</v>
      </c>
    </row>
    <row r="216" spans="1:78" ht="13" hidden="1" customHeight="1" outlineLevel="1">
      <c r="A216" s="4" t="s">
        <v>1869</v>
      </c>
      <c r="B216" s="4" t="s">
        <v>914</v>
      </c>
      <c r="C216" s="1">
        <f t="shared" si="83"/>
        <v>88774</v>
      </c>
      <c r="D216" s="5">
        <f>IF(N216&gt;0, RANK(N216,(N216:P216,Q216:AE216)),0)</f>
        <v>2</v>
      </c>
      <c r="E216" s="5">
        <f>IF(O216&gt;0,RANK(O216,(N216:P216,Q216:AE216)),0)</f>
        <v>1</v>
      </c>
      <c r="F216" s="5">
        <f>IF(P216&gt;0,RANK(P216,(N216:P216,Q216:AE216)),0)</f>
        <v>0</v>
      </c>
      <c r="G216" s="131">
        <f t="shared" si="81"/>
        <v>15807</v>
      </c>
      <c r="H216" s="136">
        <f t="shared" si="82"/>
        <v>0.17805889111676843</v>
      </c>
      <c r="I216" s="2"/>
      <c r="J216" s="2">
        <f t="shared" si="84"/>
        <v>0.39612949737535763</v>
      </c>
      <c r="K216" s="2">
        <f t="shared" si="85"/>
        <v>0.57418838849212606</v>
      </c>
      <c r="L216" s="2">
        <f t="shared" si="86"/>
        <v>0</v>
      </c>
      <c r="M216" s="2">
        <f t="shared" si="87"/>
        <v>2.9682114132516313E-2</v>
      </c>
      <c r="N216" s="63">
        <v>35166</v>
      </c>
      <c r="O216" s="63">
        <v>50973</v>
      </c>
      <c r="P216" s="63"/>
      <c r="Q216" s="63">
        <v>1278</v>
      </c>
      <c r="R216" s="63">
        <v>410</v>
      </c>
      <c r="S216" s="63">
        <v>7</v>
      </c>
      <c r="T216" s="63">
        <v>0</v>
      </c>
      <c r="U216" s="63">
        <v>0</v>
      </c>
      <c r="V216" s="63"/>
      <c r="W216" s="63">
        <f>IF(Copyright!C$12=1,IF(BW216&gt;0,BW216-SUM(AA216:AM216)-SUM(AN216:AQ216)-X216-SUM(S216:V216),SUM(BX216:CB216)),SUM(BY216:CB216))</f>
        <v>284</v>
      </c>
      <c r="X216" s="63">
        <v>8</v>
      </c>
      <c r="Y216" s="63">
        <v>336</v>
      </c>
      <c r="Z216" s="63">
        <v>312</v>
      </c>
      <c r="AA216" s="63"/>
      <c r="AB216" s="63"/>
      <c r="AC216" s="63"/>
      <c r="AD216" s="63"/>
      <c r="AE216" s="63"/>
      <c r="AF216" s="63"/>
      <c r="AG216" s="63">
        <v>0</v>
      </c>
      <c r="AH216" s="63"/>
      <c r="AI216" s="63"/>
      <c r="AJ216" s="63"/>
      <c r="AK216" s="63"/>
      <c r="AL216" s="63">
        <v>0</v>
      </c>
      <c r="AM216" s="63"/>
      <c r="AN216" s="63"/>
      <c r="AO216" s="63"/>
      <c r="AP216" s="63"/>
      <c r="AQ216" s="63"/>
      <c r="AS216" s="5">
        <f>IF(Q216&gt;0,RANK(Q216,(N216:P216,Q216:AE216)),0)</f>
        <v>3</v>
      </c>
      <c r="AT216" s="5">
        <f>IF(R216&gt;0,RANK(R216,(N216:P216,Q216:AE216)),0)</f>
        <v>4</v>
      </c>
      <c r="AU216" s="5">
        <f>IF(T216&gt;0,RANK(T216,(N216:P216,Q216:AE216)),0)</f>
        <v>0</v>
      </c>
      <c r="AV216" s="5">
        <f>IF(S216&gt;0,RANK(S216,(N216:P216,Q216:AE216)),0)</f>
        <v>9</v>
      </c>
      <c r="AW216" s="2">
        <f t="shared" si="88"/>
        <v>1.4396106968256472E-2</v>
      </c>
      <c r="AX216" s="2">
        <f t="shared" si="89"/>
        <v>4.6184693716628741E-3</v>
      </c>
      <c r="AY216" s="2">
        <f t="shared" si="90"/>
        <v>0</v>
      </c>
      <c r="AZ216" s="2">
        <f t="shared" si="91"/>
        <v>7.8851916101561263E-5</v>
      </c>
      <c r="BB216" s="4" t="s">
        <v>1869</v>
      </c>
      <c r="BC216" s="4" t="s">
        <v>914</v>
      </c>
      <c r="BF216" s="111">
        <v>6</v>
      </c>
      <c r="BG216" s="113">
        <v>17</v>
      </c>
      <c r="BH216" s="117">
        <f t="shared" si="71"/>
        <v>6017</v>
      </c>
      <c r="BJ216" s="5" t="s">
        <v>3185</v>
      </c>
      <c r="BN216" s="63"/>
      <c r="BW216" s="63">
        <f>88998-35166-50973-336-410-1278-312</f>
        <v>523</v>
      </c>
      <c r="BY216" s="63">
        <v>284</v>
      </c>
      <c r="BZ216" s="63">
        <v>0</v>
      </c>
    </row>
    <row r="217" spans="1:78" ht="13" hidden="1" customHeight="1" outlineLevel="1">
      <c r="A217" s="4" t="s">
        <v>1513</v>
      </c>
      <c r="B217" s="4" t="s">
        <v>914</v>
      </c>
      <c r="C217" s="1">
        <f t="shared" si="83"/>
        <v>258827</v>
      </c>
      <c r="D217" s="5">
        <f>IF(N217&gt;0, RANK(N217,(N217:P217,Q217:AE217)),0)</f>
        <v>1</v>
      </c>
      <c r="E217" s="5">
        <f>IF(O217&gt;0,RANK(O217,(N217:P217,Q217:AE217)),0)</f>
        <v>2</v>
      </c>
      <c r="F217" s="5">
        <f>IF(P217&gt;0,RANK(P217,(N217:P217,Q217:AE217)),0)</f>
        <v>0</v>
      </c>
      <c r="G217" s="131">
        <f t="shared" si="81"/>
        <v>4639</v>
      </c>
      <c r="H217" s="136">
        <f t="shared" si="82"/>
        <v>1.7923168757509843E-2</v>
      </c>
      <c r="I217" s="2"/>
      <c r="J217" s="2">
        <f t="shared" si="84"/>
        <v>0.49890081019368149</v>
      </c>
      <c r="K217" s="2">
        <f t="shared" si="85"/>
        <v>0.48097764143617167</v>
      </c>
      <c r="L217" s="2">
        <f t="shared" si="86"/>
        <v>0</v>
      </c>
      <c r="M217" s="2">
        <f t="shared" si="87"/>
        <v>2.0121548370146847E-2</v>
      </c>
      <c r="N217" s="63">
        <v>129129</v>
      </c>
      <c r="O217" s="63">
        <v>124490</v>
      </c>
      <c r="P217" s="63"/>
      <c r="Q217" s="63">
        <v>2262</v>
      </c>
      <c r="R217" s="63">
        <v>1101</v>
      </c>
      <c r="S217" s="63">
        <v>16</v>
      </c>
      <c r="T217" s="63">
        <v>0</v>
      </c>
      <c r="U217" s="63">
        <v>1</v>
      </c>
      <c r="V217" s="63"/>
      <c r="W217" s="63">
        <f>IF(Copyright!C$12=1,IF(BW217&gt;0,BW217-SUM(AA217:AM217)-SUM(AN217:AQ217)-X217-SUM(S217:V217),SUM(BX217:CB217)),SUM(BY217:CB217))</f>
        <v>485</v>
      </c>
      <c r="X217" s="63">
        <v>8</v>
      </c>
      <c r="Y217" s="63">
        <v>434</v>
      </c>
      <c r="Z217" s="63">
        <v>898</v>
      </c>
      <c r="AA217" s="63"/>
      <c r="AB217" s="63"/>
      <c r="AC217" s="63"/>
      <c r="AD217" s="63"/>
      <c r="AE217" s="63"/>
      <c r="AF217" s="63"/>
      <c r="AG217" s="63">
        <v>0</v>
      </c>
      <c r="AH217" s="63"/>
      <c r="AI217" s="63"/>
      <c r="AJ217" s="63"/>
      <c r="AK217" s="63"/>
      <c r="AL217" s="63">
        <v>3</v>
      </c>
      <c r="AM217" s="63"/>
      <c r="AN217" s="63"/>
      <c r="AO217" s="63"/>
      <c r="AP217" s="63"/>
      <c r="AQ217" s="63"/>
      <c r="AS217" s="5">
        <f>IF(Q217&gt;0,RANK(Q217,(N217:P217,Q217:AE217)),0)</f>
        <v>3</v>
      </c>
      <c r="AT217" s="5">
        <f>IF(R217&gt;0,RANK(R217,(N217:P217,Q217:AE217)),0)</f>
        <v>4</v>
      </c>
      <c r="AU217" s="5">
        <f>IF(T217&gt;0,RANK(T217,(N217:P217,Q217:AE217)),0)</f>
        <v>0</v>
      </c>
      <c r="AV217" s="5">
        <f>IF(S217&gt;0,RANK(S217,(N217:P217,Q217:AE217)),0)</f>
        <v>8</v>
      </c>
      <c r="AW217" s="2">
        <f t="shared" si="88"/>
        <v>8.739428266757332E-3</v>
      </c>
      <c r="AX217" s="2">
        <f t="shared" si="89"/>
        <v>4.253806596684272E-3</v>
      </c>
      <c r="AY217" s="2">
        <f t="shared" si="90"/>
        <v>0</v>
      </c>
      <c r="AZ217" s="2">
        <f t="shared" si="91"/>
        <v>6.1817352903676979E-5</v>
      </c>
      <c r="BB217" s="4" t="s">
        <v>1513</v>
      </c>
      <c r="BC217" s="4" t="s">
        <v>914</v>
      </c>
      <c r="BF217" s="111">
        <v>6</v>
      </c>
      <c r="BG217" s="113">
        <v>19</v>
      </c>
      <c r="BH217" s="117">
        <f t="shared" si="71"/>
        <v>6019</v>
      </c>
      <c r="BJ217" s="5" t="s">
        <v>3185</v>
      </c>
      <c r="BN217" s="63"/>
      <c r="BW217" s="63">
        <f>870+1+3+8+16+485</f>
        <v>1383</v>
      </c>
      <c r="BY217" s="63">
        <v>485</v>
      </c>
      <c r="BZ217" s="63">
        <v>0</v>
      </c>
    </row>
    <row r="218" spans="1:78" ht="13" hidden="1" customHeight="1" outlineLevel="1">
      <c r="A218" s="4" t="s">
        <v>1689</v>
      </c>
      <c r="B218" s="4" t="s">
        <v>914</v>
      </c>
      <c r="C218" s="1">
        <f t="shared" si="83"/>
        <v>9211</v>
      </c>
      <c r="D218" s="5">
        <f>IF(N218&gt;0, RANK(N218,(N218:P218,Q218:AE218)),0)</f>
        <v>2</v>
      </c>
      <c r="E218" s="5">
        <f>IF(O218&gt;0,RANK(O218,(N218:P218,Q218:AE218)),0)</f>
        <v>1</v>
      </c>
      <c r="F218" s="5">
        <f>IF(P218&gt;0,RANK(P218,(N218:P218,Q218:AE218)),0)</f>
        <v>0</v>
      </c>
      <c r="G218" s="131">
        <f t="shared" si="81"/>
        <v>2331</v>
      </c>
      <c r="H218" s="136">
        <f t="shared" si="82"/>
        <v>0.25306698512647918</v>
      </c>
      <c r="I218" s="2"/>
      <c r="J218" s="2">
        <f t="shared" si="84"/>
        <v>0.35837585495603086</v>
      </c>
      <c r="K218" s="2">
        <f t="shared" si="85"/>
        <v>0.61144284008251004</v>
      </c>
      <c r="L218" s="2">
        <f t="shared" si="86"/>
        <v>0</v>
      </c>
      <c r="M218" s="2">
        <f t="shared" si="87"/>
        <v>3.0181304961459099E-2</v>
      </c>
      <c r="N218" s="63">
        <v>3301</v>
      </c>
      <c r="O218" s="63">
        <v>5632</v>
      </c>
      <c r="P218" s="63"/>
      <c r="Q218" s="63">
        <v>106</v>
      </c>
      <c r="R218" s="63">
        <v>30</v>
      </c>
      <c r="S218" s="63">
        <v>0</v>
      </c>
      <c r="T218" s="63">
        <v>0</v>
      </c>
      <c r="U218" s="63">
        <v>0</v>
      </c>
      <c r="V218" s="63"/>
      <c r="W218" s="63">
        <f>IF(Copyright!C$12=1,IF(BW218&gt;0,BW218-SUM(AA218:AM218)-SUM(AN218:AQ218)-X218-SUM(S218:V218),SUM(BX218:CB218)),SUM(BY218:CB218))</f>
        <v>19</v>
      </c>
      <c r="X218" s="63">
        <v>1</v>
      </c>
      <c r="Y218" s="63">
        <v>57</v>
      </c>
      <c r="Z218" s="63">
        <v>65</v>
      </c>
      <c r="AA218" s="63"/>
      <c r="AB218" s="63"/>
      <c r="AC218" s="63"/>
      <c r="AD218" s="63"/>
      <c r="AE218" s="63"/>
      <c r="AF218" s="63"/>
      <c r="AG218" s="63">
        <v>0</v>
      </c>
      <c r="AH218" s="63"/>
      <c r="AI218" s="63"/>
      <c r="AJ218" s="63"/>
      <c r="AK218" s="63"/>
      <c r="AL218" s="63">
        <v>0</v>
      </c>
      <c r="AM218" s="63"/>
      <c r="AN218" s="63"/>
      <c r="AO218" s="63"/>
      <c r="AP218" s="63"/>
      <c r="AQ218" s="63"/>
      <c r="AS218" s="5">
        <f>IF(Q218&gt;0,RANK(Q218,(N218:P218,Q218:AE218)),0)</f>
        <v>3</v>
      </c>
      <c r="AT218" s="5">
        <f>IF(R218&gt;0,RANK(R218,(N218:P218,Q218:AE218)),0)</f>
        <v>6</v>
      </c>
      <c r="AU218" s="5">
        <f>IF(T218&gt;0,RANK(T218,(N218:P218,Q218:AE218)),0)</f>
        <v>0</v>
      </c>
      <c r="AV218" s="5">
        <f>IF(S218&gt;0,RANK(S218,(N218:P218,Q218:AE218)),0)</f>
        <v>0</v>
      </c>
      <c r="AW218" s="2">
        <f t="shared" si="88"/>
        <v>1.1507979589621105E-2</v>
      </c>
      <c r="AX218" s="2">
        <f t="shared" si="89"/>
        <v>3.256975355553143E-3</v>
      </c>
      <c r="AY218" s="2">
        <f t="shared" si="90"/>
        <v>0</v>
      </c>
      <c r="AZ218" s="2">
        <f t="shared" si="91"/>
        <v>0</v>
      </c>
      <c r="BB218" s="4" t="s">
        <v>1689</v>
      </c>
      <c r="BC218" s="4" t="s">
        <v>914</v>
      </c>
      <c r="BF218" s="111">
        <v>6</v>
      </c>
      <c r="BG218" s="113">
        <v>21</v>
      </c>
      <c r="BH218" s="117">
        <f t="shared" si="71"/>
        <v>6021</v>
      </c>
      <c r="BJ218" s="5" t="s">
        <v>3185</v>
      </c>
      <c r="BN218" s="63"/>
      <c r="BW218" s="63">
        <v>47</v>
      </c>
      <c r="BY218" s="63">
        <v>19</v>
      </c>
      <c r="BZ218" s="63">
        <v>0</v>
      </c>
    </row>
    <row r="219" spans="1:78" ht="13" hidden="1" customHeight="1" outlineLevel="1">
      <c r="A219" s="4" t="s">
        <v>1888</v>
      </c>
      <c r="B219" s="4" t="s">
        <v>914</v>
      </c>
      <c r="C219" s="1">
        <f t="shared" si="83"/>
        <v>57470</v>
      </c>
      <c r="D219" s="5">
        <f>IF(N219&gt;0, RANK(N219,(N219:P219,Q219:AE219)),0)</f>
        <v>1</v>
      </c>
      <c r="E219" s="5">
        <f>IF(O219&gt;0,RANK(O219,(N219:P219,Q219:AE219)),0)</f>
        <v>2</v>
      </c>
      <c r="F219" s="5">
        <f>IF(P219&gt;0,RANK(P219,(N219:P219,Q219:AE219)),0)</f>
        <v>0</v>
      </c>
      <c r="G219" s="131">
        <f t="shared" si="81"/>
        <v>15632</v>
      </c>
      <c r="H219" s="136">
        <f t="shared" si="82"/>
        <v>0.27200278406124934</v>
      </c>
      <c r="I219" s="2"/>
      <c r="J219" s="2">
        <f t="shared" si="84"/>
        <v>0.5995649904297895</v>
      </c>
      <c r="K219" s="2">
        <f t="shared" si="85"/>
        <v>0.32756220636854011</v>
      </c>
      <c r="L219" s="2">
        <f t="shared" si="86"/>
        <v>0</v>
      </c>
      <c r="M219" s="2">
        <f t="shared" si="87"/>
        <v>7.2872803201670389E-2</v>
      </c>
      <c r="N219" s="63">
        <v>34457</v>
      </c>
      <c r="O219" s="63">
        <v>18825</v>
      </c>
      <c r="P219" s="63"/>
      <c r="Q219" s="63">
        <v>910</v>
      </c>
      <c r="R219" s="63">
        <v>2505</v>
      </c>
      <c r="S219" s="63">
        <v>4</v>
      </c>
      <c r="T219" s="63">
        <v>0</v>
      </c>
      <c r="U219" s="63">
        <v>2</v>
      </c>
      <c r="V219" s="63"/>
      <c r="W219" s="63">
        <f>IF(Copyright!C$12=1,IF(BW219&gt;0,BW219-SUM(AA219:AM219)-SUM(AN219:AQ219)-X219-SUM(S219:V219),SUM(BX219:CB219)),SUM(BY219:CB219))</f>
        <v>266</v>
      </c>
      <c r="X219" s="63">
        <v>26</v>
      </c>
      <c r="Y219" s="63">
        <v>105</v>
      </c>
      <c r="Z219" s="63">
        <v>370</v>
      </c>
      <c r="AA219" s="63"/>
      <c r="AB219" s="63"/>
      <c r="AC219" s="63"/>
      <c r="AD219" s="63"/>
      <c r="AE219" s="63"/>
      <c r="AF219" s="63"/>
      <c r="AG219" s="63">
        <v>0</v>
      </c>
      <c r="AH219" s="63"/>
      <c r="AI219" s="63"/>
      <c r="AJ219" s="63"/>
      <c r="AK219" s="63"/>
      <c r="AL219" s="63">
        <v>0</v>
      </c>
      <c r="AM219" s="63"/>
      <c r="AN219" s="63"/>
      <c r="AO219" s="63"/>
      <c r="AP219" s="63"/>
      <c r="AQ219" s="63"/>
      <c r="AS219" s="5">
        <f>IF(Q219&gt;0,RANK(Q219,(N219:P219,Q219:AE219)),0)</f>
        <v>4</v>
      </c>
      <c r="AT219" s="5">
        <f>IF(R219&gt;0,RANK(R219,(N219:P219,Q219:AE219)),0)</f>
        <v>3</v>
      </c>
      <c r="AU219" s="5">
        <f>IF(T219&gt;0,RANK(T219,(N219:P219,Q219:AE219)),0)</f>
        <v>0</v>
      </c>
      <c r="AV219" s="5">
        <f>IF(S219&gt;0,RANK(S219,(N219:P219,Q219:AE219)),0)</f>
        <v>9</v>
      </c>
      <c r="AW219" s="2">
        <f t="shared" si="88"/>
        <v>1.5834348355663823E-2</v>
      </c>
      <c r="AX219" s="2">
        <f t="shared" si="89"/>
        <v>4.3587958935096573E-2</v>
      </c>
      <c r="AY219" s="2">
        <f t="shared" si="90"/>
        <v>0</v>
      </c>
      <c r="AZ219" s="2">
        <f t="shared" si="91"/>
        <v>6.960153123368714E-5</v>
      </c>
      <c r="BB219" s="4" t="s">
        <v>1888</v>
      </c>
      <c r="BC219" s="4" t="s">
        <v>914</v>
      </c>
      <c r="BF219" s="111">
        <v>6</v>
      </c>
      <c r="BG219" s="113">
        <v>23</v>
      </c>
      <c r="BH219" s="117">
        <f t="shared" si="71"/>
        <v>6023</v>
      </c>
      <c r="BJ219" s="5" t="s">
        <v>3185</v>
      </c>
      <c r="BN219" s="63"/>
      <c r="BW219" s="63">
        <f>266+216+4+26+2</f>
        <v>514</v>
      </c>
      <c r="BY219" s="63">
        <v>266</v>
      </c>
      <c r="BZ219" s="63">
        <v>0</v>
      </c>
    </row>
    <row r="220" spans="1:78" ht="13" hidden="1" customHeight="1" outlineLevel="1">
      <c r="A220" s="4" t="s">
        <v>1655</v>
      </c>
      <c r="B220" s="4" t="s">
        <v>914</v>
      </c>
      <c r="C220" s="1">
        <f t="shared" si="83"/>
        <v>38565</v>
      </c>
      <c r="D220" s="5">
        <f>IF(N220&gt;0, RANK(N220,(N220:P220,Q220:AE220)),0)</f>
        <v>1</v>
      </c>
      <c r="E220" s="5">
        <f>IF(O220&gt;0,RANK(O220,(N220:P220,Q220:AE220)),0)</f>
        <v>2</v>
      </c>
      <c r="F220" s="5">
        <f>IF(P220&gt;0,RANK(P220,(N220:P220,Q220:AE220)),0)</f>
        <v>0</v>
      </c>
      <c r="G220" s="131">
        <f t="shared" si="81"/>
        <v>12359</v>
      </c>
      <c r="H220" s="136">
        <f t="shared" si="82"/>
        <v>0.32047193050693634</v>
      </c>
      <c r="I220" s="2"/>
      <c r="J220" s="2">
        <f t="shared" si="84"/>
        <v>0.65178270452482823</v>
      </c>
      <c r="K220" s="2">
        <f t="shared" si="85"/>
        <v>0.33131077401789188</v>
      </c>
      <c r="L220" s="2">
        <f t="shared" si="86"/>
        <v>0</v>
      </c>
      <c r="M220" s="2">
        <f t="shared" si="87"/>
        <v>1.6906521457279888E-2</v>
      </c>
      <c r="N220" s="63">
        <v>25136</v>
      </c>
      <c r="O220" s="63">
        <v>12777</v>
      </c>
      <c r="P220" s="63"/>
      <c r="Q220" s="63">
        <v>227</v>
      </c>
      <c r="R220" s="63">
        <v>112</v>
      </c>
      <c r="S220" s="63">
        <v>2</v>
      </c>
      <c r="T220" s="63">
        <v>0</v>
      </c>
      <c r="U220" s="63">
        <v>1</v>
      </c>
      <c r="V220" s="63"/>
      <c r="W220" s="63">
        <f>IF(Copyright!C$12=1,IF(BW220&gt;0,BW220-SUM(AA220:AM220)-SUM(AN220:AQ220)-X220-SUM(S220:V220),SUM(BX220:CB220)),SUM(BY220:CB220))</f>
        <v>28</v>
      </c>
      <c r="X220" s="63">
        <v>1</v>
      </c>
      <c r="Y220" s="63">
        <v>135</v>
      </c>
      <c r="Z220" s="63">
        <v>146</v>
      </c>
      <c r="AA220" s="63"/>
      <c r="AB220" s="63"/>
      <c r="AC220" s="63"/>
      <c r="AD220" s="63"/>
      <c r="AE220" s="63"/>
      <c r="AF220" s="63"/>
      <c r="AG220" s="63">
        <v>0</v>
      </c>
      <c r="AH220" s="63"/>
      <c r="AI220" s="63"/>
      <c r="AJ220" s="63"/>
      <c r="AK220" s="63"/>
      <c r="AL220" s="63">
        <v>0</v>
      </c>
      <c r="AM220" s="63"/>
      <c r="AN220" s="63"/>
      <c r="AO220" s="63"/>
      <c r="AP220" s="63"/>
      <c r="AQ220" s="63"/>
      <c r="AS220" s="5">
        <f>IF(Q220&gt;0,RANK(Q220,(N220:P220,Q220:AE220)),0)</f>
        <v>3</v>
      </c>
      <c r="AT220" s="5">
        <f>IF(R220&gt;0,RANK(R220,(N220:P220,Q220:AE220)),0)</f>
        <v>6</v>
      </c>
      <c r="AU220" s="5">
        <f>IF(T220&gt;0,RANK(T220,(N220:P220,Q220:AE220)),0)</f>
        <v>0</v>
      </c>
      <c r="AV220" s="5">
        <f>IF(S220&gt;0,RANK(S220,(N220:P220,Q220:AE220)),0)</f>
        <v>8</v>
      </c>
      <c r="AW220" s="2">
        <f t="shared" si="88"/>
        <v>5.8861662128873327E-3</v>
      </c>
      <c r="AX220" s="2">
        <f t="shared" si="89"/>
        <v>2.904187734992869E-3</v>
      </c>
      <c r="AY220" s="2">
        <f t="shared" si="90"/>
        <v>0</v>
      </c>
      <c r="AZ220" s="2">
        <f t="shared" si="91"/>
        <v>5.1860495267729804E-5</v>
      </c>
      <c r="BB220" s="4" t="s">
        <v>1655</v>
      </c>
      <c r="BC220" s="4" t="s">
        <v>914</v>
      </c>
      <c r="BF220" s="111">
        <v>6</v>
      </c>
      <c r="BG220" s="113">
        <v>25</v>
      </c>
      <c r="BH220" s="117">
        <f t="shared" si="71"/>
        <v>6025</v>
      </c>
      <c r="BJ220" s="5" t="s">
        <v>3185</v>
      </c>
      <c r="BN220" s="63"/>
      <c r="BY220" s="63">
        <v>28</v>
      </c>
      <c r="BZ220" s="63">
        <v>0</v>
      </c>
    </row>
    <row r="221" spans="1:78" ht="13" hidden="1" customHeight="1" outlineLevel="1">
      <c r="A221" s="4" t="s">
        <v>2569</v>
      </c>
      <c r="B221" s="4" t="s">
        <v>914</v>
      </c>
      <c r="C221" s="1">
        <f t="shared" si="83"/>
        <v>8036</v>
      </c>
      <c r="D221" s="5">
        <f>IF(N221&gt;0, RANK(N221,(N221:P221,Q221:AE221)),0)</f>
        <v>2</v>
      </c>
      <c r="E221" s="5">
        <f>IF(O221&gt;0,RANK(O221,(N221:P221,Q221:AE221)),0)</f>
        <v>1</v>
      </c>
      <c r="F221" s="5">
        <f>IF(P221&gt;0,RANK(P221,(N221:P221,Q221:AE221)),0)</f>
        <v>0</v>
      </c>
      <c r="G221" s="131">
        <f t="shared" si="81"/>
        <v>918</v>
      </c>
      <c r="H221" s="136">
        <f t="shared" si="82"/>
        <v>0.11423593827775012</v>
      </c>
      <c r="I221" s="2"/>
      <c r="J221" s="2">
        <f t="shared" si="84"/>
        <v>0.42583374813339969</v>
      </c>
      <c r="K221" s="2">
        <f t="shared" si="85"/>
        <v>0.54006968641114983</v>
      </c>
      <c r="L221" s="2">
        <f t="shared" si="86"/>
        <v>0</v>
      </c>
      <c r="M221" s="2">
        <f t="shared" si="87"/>
        <v>3.4096565455450478E-2</v>
      </c>
      <c r="N221" s="63">
        <v>3422</v>
      </c>
      <c r="O221" s="63">
        <v>4340</v>
      </c>
      <c r="P221" s="63"/>
      <c r="Q221" s="63">
        <v>94</v>
      </c>
      <c r="R221" s="63">
        <v>70</v>
      </c>
      <c r="S221" s="63">
        <v>1</v>
      </c>
      <c r="T221" s="63">
        <v>0</v>
      </c>
      <c r="U221" s="63">
        <v>2</v>
      </c>
      <c r="V221" s="63"/>
      <c r="W221" s="63">
        <f>IF(Copyright!C$12=1,IF(BW221&gt;0,BW221-SUM(AA221:AM221)-SUM(AN221:AQ221)-X221-SUM(S221:V221),SUM(BX221:CB221)),SUM(BY221:CB221))</f>
        <v>29</v>
      </c>
      <c r="X221" s="63">
        <v>0</v>
      </c>
      <c r="Y221" s="63">
        <v>43</v>
      </c>
      <c r="Z221" s="63">
        <v>35</v>
      </c>
      <c r="AA221" s="63"/>
      <c r="AB221" s="63"/>
      <c r="AC221" s="63"/>
      <c r="AD221" s="63"/>
      <c r="AE221" s="63"/>
      <c r="AF221" s="63"/>
      <c r="AG221" s="63">
        <v>0</v>
      </c>
      <c r="AH221" s="63"/>
      <c r="AI221" s="63"/>
      <c r="AJ221" s="63"/>
      <c r="AK221" s="63"/>
      <c r="AL221" s="63">
        <v>0</v>
      </c>
      <c r="AM221" s="63"/>
      <c r="AN221" s="63"/>
      <c r="AO221" s="63"/>
      <c r="AP221" s="63"/>
      <c r="AQ221" s="63"/>
      <c r="AS221" s="5">
        <f>IF(Q221&gt;0,RANK(Q221,(N221:P221,Q221:AE221)),0)</f>
        <v>3</v>
      </c>
      <c r="AT221" s="5">
        <f>IF(R221&gt;0,RANK(R221,(N221:P221,Q221:AE221)),0)</f>
        <v>4</v>
      </c>
      <c r="AU221" s="5">
        <f>IF(T221&gt;0,RANK(T221,(N221:P221,Q221:AE221)),0)</f>
        <v>0</v>
      </c>
      <c r="AV221" s="5">
        <f>IF(S221&gt;0,RANK(S221,(N221:P221,Q221:AE221)),0)</f>
        <v>9</v>
      </c>
      <c r="AW221" s="2">
        <f t="shared" si="88"/>
        <v>1.16973618715779E-2</v>
      </c>
      <c r="AX221" s="2">
        <f t="shared" si="89"/>
        <v>8.7108013937282226E-3</v>
      </c>
      <c r="AY221" s="2">
        <f t="shared" si="90"/>
        <v>0</v>
      </c>
      <c r="AZ221" s="2">
        <f t="shared" si="91"/>
        <v>1.2444001991040318E-4</v>
      </c>
      <c r="BB221" s="4" t="s">
        <v>2569</v>
      </c>
      <c r="BC221" s="4" t="s">
        <v>914</v>
      </c>
      <c r="BF221" s="111">
        <v>6</v>
      </c>
      <c r="BG221" s="113">
        <v>27</v>
      </c>
      <c r="BH221" s="117">
        <f t="shared" si="71"/>
        <v>6027</v>
      </c>
      <c r="BJ221" s="5" t="s">
        <v>3185</v>
      </c>
      <c r="BN221" s="63"/>
      <c r="BY221" s="63">
        <v>29</v>
      </c>
      <c r="BZ221" s="63">
        <v>0</v>
      </c>
    </row>
    <row r="222" spans="1:78" ht="13" hidden="1" customHeight="1" outlineLevel="1">
      <c r="A222" s="4" t="s">
        <v>307</v>
      </c>
      <c r="B222" s="4" t="s">
        <v>914</v>
      </c>
      <c r="C222" s="1">
        <f t="shared" si="83"/>
        <v>221472</v>
      </c>
      <c r="D222" s="5">
        <f>IF(N222&gt;0, RANK(N222,(N222:P222,Q222:AE222)),0)</f>
        <v>2</v>
      </c>
      <c r="E222" s="5">
        <f>IF(O222&gt;0,RANK(O222,(N222:P222,Q222:AE222)),0)</f>
        <v>1</v>
      </c>
      <c r="F222" s="5">
        <f>IF(P222&gt;0,RANK(P222,(N222:P222,Q222:AE222)),0)</f>
        <v>0</v>
      </c>
      <c r="G222" s="131">
        <f t="shared" si="81"/>
        <v>37123</v>
      </c>
      <c r="H222" s="136">
        <f t="shared" si="82"/>
        <v>0.16761938303713336</v>
      </c>
      <c r="I222" s="2"/>
      <c r="J222" s="2">
        <f t="shared" si="84"/>
        <v>0.40409171362519869</v>
      </c>
      <c r="K222" s="2">
        <f t="shared" si="85"/>
        <v>0.571711096662332</v>
      </c>
      <c r="L222" s="2">
        <f t="shared" si="86"/>
        <v>0</v>
      </c>
      <c r="M222" s="2">
        <f t="shared" si="87"/>
        <v>2.4197189712469314E-2</v>
      </c>
      <c r="N222" s="63">
        <v>89495</v>
      </c>
      <c r="O222" s="63">
        <v>126618</v>
      </c>
      <c r="P222" s="63"/>
      <c r="Q222" s="63">
        <v>2195</v>
      </c>
      <c r="R222" s="63">
        <v>672</v>
      </c>
      <c r="S222" s="63">
        <v>16</v>
      </c>
      <c r="T222" s="63">
        <v>0</v>
      </c>
      <c r="U222" s="63">
        <v>0</v>
      </c>
      <c r="V222" s="63"/>
      <c r="W222" s="63">
        <f>IF(Copyright!C$12=1,IF(BW222&gt;0,BW222-SUM(AA222:AM222)-SUM(AN222:AQ222)-X222-SUM(S222:V222),SUM(BX222:CB222)),SUM(BY222:CB222))</f>
        <v>432</v>
      </c>
      <c r="X222" s="63">
        <v>10</v>
      </c>
      <c r="Y222" s="63">
        <v>963</v>
      </c>
      <c r="Z222" s="63">
        <v>1070</v>
      </c>
      <c r="AA222" s="63"/>
      <c r="AB222" s="63"/>
      <c r="AC222" s="63"/>
      <c r="AD222" s="63"/>
      <c r="AE222" s="63"/>
      <c r="AF222" s="63"/>
      <c r="AG222" s="63">
        <v>1</v>
      </c>
      <c r="AH222" s="63"/>
      <c r="AI222" s="63"/>
      <c r="AJ222" s="63"/>
      <c r="AK222" s="63"/>
      <c r="AL222" s="63">
        <v>0</v>
      </c>
      <c r="AM222" s="63"/>
      <c r="AN222" s="63"/>
      <c r="AO222" s="63"/>
      <c r="AP222" s="63"/>
      <c r="AQ222" s="63"/>
      <c r="AS222" s="5">
        <f>IF(Q222&gt;0,RANK(Q222,(N222:P222,Q222:AE222)),0)</f>
        <v>3</v>
      </c>
      <c r="AT222" s="5">
        <f>IF(R222&gt;0,RANK(R222,(N222:P222,Q222:AE222)),0)</f>
        <v>6</v>
      </c>
      <c r="AU222" s="5">
        <f>IF(T222&gt;0,RANK(T222,(N222:P222,Q222:AE222)),0)</f>
        <v>0</v>
      </c>
      <c r="AV222" s="5">
        <f>IF(S222&gt;0,RANK(S222,(N222:P222,Q222:AE222)),0)</f>
        <v>8</v>
      </c>
      <c r="AW222" s="2">
        <f t="shared" si="88"/>
        <v>9.9109593989307899E-3</v>
      </c>
      <c r="AX222" s="2">
        <f t="shared" si="89"/>
        <v>3.0342436064152581E-3</v>
      </c>
      <c r="AY222" s="2">
        <f t="shared" si="90"/>
        <v>0</v>
      </c>
      <c r="AZ222" s="2">
        <f t="shared" si="91"/>
        <v>7.2243895390839468E-5</v>
      </c>
      <c r="BB222" s="4" t="s">
        <v>307</v>
      </c>
      <c r="BC222" s="4" t="s">
        <v>914</v>
      </c>
      <c r="BF222" s="111">
        <v>6</v>
      </c>
      <c r="BG222" s="113">
        <v>29</v>
      </c>
      <c r="BH222" s="117">
        <f t="shared" si="71"/>
        <v>6029</v>
      </c>
      <c r="BJ222" s="5" t="s">
        <v>3185</v>
      </c>
      <c r="BN222" s="63"/>
      <c r="BW222" s="63">
        <v>1176</v>
      </c>
      <c r="BY222" s="63">
        <v>431</v>
      </c>
      <c r="BZ222" s="63">
        <v>1</v>
      </c>
    </row>
    <row r="223" spans="1:78" ht="13" hidden="1" customHeight="1" outlineLevel="1">
      <c r="A223" s="4" t="s">
        <v>466</v>
      </c>
      <c r="B223" s="4" t="s">
        <v>914</v>
      </c>
      <c r="C223" s="1">
        <f t="shared" si="83"/>
        <v>31418</v>
      </c>
      <c r="D223" s="5">
        <f>IF(N223&gt;0, RANK(N223,(N223:P223,Q223:AE223)),0)</f>
        <v>2</v>
      </c>
      <c r="E223" s="5">
        <f>IF(O223&gt;0,RANK(O223,(N223:P223,Q223:AE223)),0)</f>
        <v>1</v>
      </c>
      <c r="F223" s="5">
        <f>IF(P223&gt;0,RANK(P223,(N223:P223,Q223:AE223)),0)</f>
        <v>0</v>
      </c>
      <c r="G223" s="131">
        <f t="shared" si="81"/>
        <v>4692</v>
      </c>
      <c r="H223" s="136">
        <f t="shared" si="82"/>
        <v>0.14934114202049781</v>
      </c>
      <c r="I223" s="2"/>
      <c r="J223" s="2">
        <f t="shared" si="84"/>
        <v>0.41310713603666688</v>
      </c>
      <c r="K223" s="2">
        <f t="shared" si="85"/>
        <v>0.56244827805716469</v>
      </c>
      <c r="L223" s="2">
        <f t="shared" si="86"/>
        <v>0</v>
      </c>
      <c r="M223" s="2">
        <f t="shared" si="87"/>
        <v>2.4444585906168381E-2</v>
      </c>
      <c r="N223" s="63">
        <v>12979</v>
      </c>
      <c r="O223" s="63">
        <v>17671</v>
      </c>
      <c r="P223" s="63"/>
      <c r="Q223" s="63">
        <v>251</v>
      </c>
      <c r="R223" s="63">
        <v>120</v>
      </c>
      <c r="S223" s="63">
        <v>1</v>
      </c>
      <c r="T223" s="63">
        <v>0</v>
      </c>
      <c r="U223" s="63">
        <v>1</v>
      </c>
      <c r="V223" s="63"/>
      <c r="W223" s="63">
        <f>IF(Copyright!C$12=1,IF(BW223&gt;0,BW223-SUM(AA223:AM223)-SUM(AN223:AQ223)-X223-SUM(S223:V223),SUM(BX223:CB223)),SUM(BY223:CB223))</f>
        <v>62</v>
      </c>
      <c r="X223" s="63">
        <v>3</v>
      </c>
      <c r="Y223" s="63">
        <v>160</v>
      </c>
      <c r="Z223" s="63">
        <v>170</v>
      </c>
      <c r="AA223" s="63"/>
      <c r="AB223" s="63"/>
      <c r="AC223" s="63"/>
      <c r="AD223" s="63"/>
      <c r="AE223" s="63"/>
      <c r="AF223" s="63"/>
      <c r="AG223" s="63">
        <v>0</v>
      </c>
      <c r="AH223" s="63"/>
      <c r="AI223" s="63"/>
      <c r="AJ223" s="63"/>
      <c r="AK223" s="63"/>
      <c r="AL223" s="63">
        <v>0</v>
      </c>
      <c r="AM223" s="63"/>
      <c r="AN223" s="63"/>
      <c r="AO223" s="63"/>
      <c r="AP223" s="63"/>
      <c r="AQ223" s="63"/>
      <c r="AS223" s="5">
        <f>IF(Q223&gt;0,RANK(Q223,(N223:P223,Q223:AE223)),0)</f>
        <v>3</v>
      </c>
      <c r="AT223" s="5">
        <f>IF(R223&gt;0,RANK(R223,(N223:P223,Q223:AE223)),0)</f>
        <v>6</v>
      </c>
      <c r="AU223" s="5">
        <f>IF(T223&gt;0,RANK(T223,(N223:P223,Q223:AE223)),0)</f>
        <v>0</v>
      </c>
      <c r="AV223" s="5">
        <f>IF(S223&gt;0,RANK(S223,(N223:P223,Q223:AE223)),0)</f>
        <v>9</v>
      </c>
      <c r="AW223" s="2">
        <f t="shared" si="88"/>
        <v>7.9890508625628624E-3</v>
      </c>
      <c r="AX223" s="2">
        <f t="shared" si="89"/>
        <v>3.8194665478388187E-3</v>
      </c>
      <c r="AY223" s="2">
        <f t="shared" si="90"/>
        <v>0</v>
      </c>
      <c r="AZ223" s="2">
        <f t="shared" si="91"/>
        <v>3.1828887898656821E-5</v>
      </c>
      <c r="BB223" s="4" t="s">
        <v>466</v>
      </c>
      <c r="BC223" s="4" t="s">
        <v>914</v>
      </c>
      <c r="BF223" s="111">
        <v>6</v>
      </c>
      <c r="BG223" s="113">
        <v>31</v>
      </c>
      <c r="BH223" s="117">
        <f t="shared" si="71"/>
        <v>6031</v>
      </c>
      <c r="BJ223" s="5" t="s">
        <v>3185</v>
      </c>
      <c r="BN223" s="63"/>
      <c r="BY223" s="63">
        <v>62</v>
      </c>
      <c r="BZ223" s="63">
        <v>0</v>
      </c>
    </row>
    <row r="224" spans="1:78" ht="13" hidden="1" customHeight="1" outlineLevel="1">
      <c r="A224" s="4" t="s">
        <v>827</v>
      </c>
      <c r="B224" s="4" t="s">
        <v>914</v>
      </c>
      <c r="C224" s="1">
        <f t="shared" si="83"/>
        <v>23391</v>
      </c>
      <c r="D224" s="5">
        <f>IF(N224&gt;0, RANK(N224,(N224:P224,Q224:AE224)),0)</f>
        <v>1</v>
      </c>
      <c r="E224" s="5">
        <f>IF(O224&gt;0,RANK(O224,(N224:P224,Q224:AE224)),0)</f>
        <v>2</v>
      </c>
      <c r="F224" s="5">
        <f>IF(P224&gt;0,RANK(P224,(N224:P224,Q224:AE224)),0)</f>
        <v>0</v>
      </c>
      <c r="G224" s="131">
        <f t="shared" si="81"/>
        <v>3963</v>
      </c>
      <c r="H224" s="136">
        <f t="shared" si="82"/>
        <v>0.16942413748877774</v>
      </c>
      <c r="I224" s="2"/>
      <c r="J224" s="2">
        <f t="shared" si="84"/>
        <v>0.56273780513872862</v>
      </c>
      <c r="K224" s="2">
        <f t="shared" si="85"/>
        <v>0.39331366764995085</v>
      </c>
      <c r="L224" s="2">
        <f t="shared" si="86"/>
        <v>0</v>
      </c>
      <c r="M224" s="2">
        <f t="shared" si="87"/>
        <v>4.3948527211320532E-2</v>
      </c>
      <c r="N224" s="63">
        <v>13163</v>
      </c>
      <c r="O224" s="63">
        <v>9200</v>
      </c>
      <c r="P224" s="63"/>
      <c r="Q224" s="63">
        <v>323</v>
      </c>
      <c r="R224" s="63">
        <v>264</v>
      </c>
      <c r="S224" s="63">
        <v>0</v>
      </c>
      <c r="T224" s="63">
        <v>0</v>
      </c>
      <c r="U224" s="63">
        <v>0</v>
      </c>
      <c r="V224" s="63"/>
      <c r="W224" s="63">
        <f>IF(Copyright!C$12=1,IF(BW224&gt;0,BW224-SUM(AA224:AM224)-SUM(AN224:AQ224)-X224-SUM(S224:V224),SUM(BX224:CB224)),SUM(BY224:CB224))</f>
        <v>66</v>
      </c>
      <c r="X224" s="63">
        <v>7</v>
      </c>
      <c r="Y224" s="63">
        <v>139</v>
      </c>
      <c r="Z224" s="63">
        <v>229</v>
      </c>
      <c r="AA224" s="63"/>
      <c r="AB224" s="63"/>
      <c r="AC224" s="63"/>
      <c r="AD224" s="63"/>
      <c r="AE224" s="63"/>
      <c r="AF224" s="63"/>
      <c r="AG224" s="63">
        <v>0</v>
      </c>
      <c r="AH224" s="63"/>
      <c r="AI224" s="63"/>
      <c r="AJ224" s="63"/>
      <c r="AK224" s="63"/>
      <c r="AL224" s="63">
        <v>0</v>
      </c>
      <c r="AM224" s="63"/>
      <c r="AN224" s="63"/>
      <c r="AO224" s="63"/>
      <c r="AP224" s="63"/>
      <c r="AQ224" s="63"/>
      <c r="AS224" s="5">
        <f>IF(Q224&gt;0,RANK(Q224,(N224:P224,Q224:AE224)),0)</f>
        <v>3</v>
      </c>
      <c r="AT224" s="5">
        <f>IF(R224&gt;0,RANK(R224,(N224:P224,Q224:AE224)),0)</f>
        <v>4</v>
      </c>
      <c r="AU224" s="5">
        <f>IF(T224&gt;0,RANK(T224,(N224:P224,Q224:AE224)),0)</f>
        <v>0</v>
      </c>
      <c r="AV224" s="5">
        <f>IF(S224&gt;0,RANK(S224,(N224:P224,Q224:AE224)),0)</f>
        <v>0</v>
      </c>
      <c r="AW224" s="2">
        <f t="shared" si="88"/>
        <v>1.3808729853362404E-2</v>
      </c>
      <c r="AX224" s="2">
        <f t="shared" si="89"/>
        <v>1.1286392202129025E-2</v>
      </c>
      <c r="AY224" s="2">
        <f t="shared" si="90"/>
        <v>0</v>
      </c>
      <c r="AZ224" s="2">
        <f t="shared" si="91"/>
        <v>0</v>
      </c>
      <c r="BB224" s="4" t="s">
        <v>827</v>
      </c>
      <c r="BC224" s="4" t="s">
        <v>914</v>
      </c>
      <c r="BF224" s="111">
        <v>6</v>
      </c>
      <c r="BG224" s="113">
        <v>33</v>
      </c>
      <c r="BH224" s="117">
        <f t="shared" si="71"/>
        <v>6033</v>
      </c>
      <c r="BJ224" s="5" t="s">
        <v>3185</v>
      </c>
      <c r="BN224" s="63"/>
      <c r="BY224" s="63">
        <v>66</v>
      </c>
      <c r="BZ224" s="63">
        <v>0</v>
      </c>
    </row>
    <row r="225" spans="1:78" ht="13" hidden="1" customHeight="1" outlineLevel="1">
      <c r="A225" s="4" t="s">
        <v>1347</v>
      </c>
      <c r="B225" s="4" t="s">
        <v>914</v>
      </c>
      <c r="C225" s="1">
        <f t="shared" si="83"/>
        <v>10683</v>
      </c>
      <c r="D225" s="5">
        <f>IF(N225&gt;0, RANK(N225,(N225:P225,Q225:AE225)),0)</f>
        <v>2</v>
      </c>
      <c r="E225" s="5">
        <f>IF(O225&gt;0,RANK(O225,(N225:P225,Q225:AE225)),0)</f>
        <v>1</v>
      </c>
      <c r="F225" s="5">
        <f>IF(P225&gt;0,RANK(P225,(N225:P225,Q225:AE225)),0)</f>
        <v>0</v>
      </c>
      <c r="G225" s="131">
        <f t="shared" si="81"/>
        <v>4243</v>
      </c>
      <c r="H225" s="136">
        <f t="shared" si="82"/>
        <v>0.39717307872320512</v>
      </c>
      <c r="I225" s="2"/>
      <c r="J225" s="2">
        <f t="shared" si="84"/>
        <v>0.2857811476177104</v>
      </c>
      <c r="K225" s="2">
        <f t="shared" si="85"/>
        <v>0.68295422634091552</v>
      </c>
      <c r="L225" s="2">
        <f t="shared" si="86"/>
        <v>0</v>
      </c>
      <c r="M225" s="2">
        <f t="shared" si="87"/>
        <v>3.1264626041374144E-2</v>
      </c>
      <c r="N225" s="63">
        <v>3053</v>
      </c>
      <c r="O225" s="63">
        <v>7296</v>
      </c>
      <c r="P225" s="63"/>
      <c r="Q225" s="63">
        <v>138</v>
      </c>
      <c r="R225" s="63">
        <v>42</v>
      </c>
      <c r="S225" s="63">
        <v>0</v>
      </c>
      <c r="T225" s="63">
        <v>0</v>
      </c>
      <c r="U225" s="63">
        <v>0</v>
      </c>
      <c r="V225" s="63"/>
      <c r="W225" s="63">
        <f>IF(Copyright!C$12=1,IF(BW225&gt;0,BW225-SUM(AA225:AM225)-SUM(AN225:AQ225)-X225-SUM(S225:V225),SUM(BX225:CB225)),SUM(BY225:CB225))</f>
        <v>36</v>
      </c>
      <c r="X225" s="63">
        <v>0</v>
      </c>
      <c r="Y225" s="63">
        <v>49</v>
      </c>
      <c r="Z225" s="63">
        <v>69</v>
      </c>
      <c r="AA225" s="63"/>
      <c r="AB225" s="63"/>
      <c r="AC225" s="63"/>
      <c r="AD225" s="63"/>
      <c r="AE225" s="63"/>
      <c r="AF225" s="63"/>
      <c r="AG225" s="63">
        <v>0</v>
      </c>
      <c r="AH225" s="63"/>
      <c r="AI225" s="63"/>
      <c r="AJ225" s="63"/>
      <c r="AK225" s="63"/>
      <c r="AL225" s="63">
        <v>0</v>
      </c>
      <c r="AM225" s="63"/>
      <c r="AN225" s="63"/>
      <c r="AO225" s="63"/>
      <c r="AP225" s="63"/>
      <c r="AQ225" s="63"/>
      <c r="AS225" s="5">
        <f>IF(Q225&gt;0,RANK(Q225,(N225:P225,Q225:AE225)),0)</f>
        <v>3</v>
      </c>
      <c r="AT225" s="5">
        <f>IF(R225&gt;0,RANK(R225,(N225:P225,Q225:AE225)),0)</f>
        <v>6</v>
      </c>
      <c r="AU225" s="5">
        <f>IF(T225&gt;0,RANK(T225,(N225:P225,Q225:AE225)),0)</f>
        <v>0</v>
      </c>
      <c r="AV225" s="5">
        <f>IF(S225&gt;0,RANK(S225,(N225:P225,Q225:AE225)),0)</f>
        <v>0</v>
      </c>
      <c r="AW225" s="2">
        <f t="shared" si="88"/>
        <v>1.2917719741645605E-2</v>
      </c>
      <c r="AX225" s="2">
        <f t="shared" si="89"/>
        <v>3.9314799213704017E-3</v>
      </c>
      <c r="AY225" s="2">
        <f t="shared" si="90"/>
        <v>0</v>
      </c>
      <c r="AZ225" s="2">
        <f t="shared" si="91"/>
        <v>0</v>
      </c>
      <c r="BB225" s="4" t="s">
        <v>1347</v>
      </c>
      <c r="BC225" s="4" t="s">
        <v>914</v>
      </c>
      <c r="BF225" s="111">
        <v>6</v>
      </c>
      <c r="BG225" s="113">
        <v>35</v>
      </c>
      <c r="BH225" s="117">
        <f t="shared" si="71"/>
        <v>6035</v>
      </c>
      <c r="BJ225" s="5" t="s">
        <v>3185</v>
      </c>
      <c r="BN225" s="63"/>
      <c r="BW225" s="63">
        <v>78</v>
      </c>
      <c r="BY225" s="63">
        <v>36</v>
      </c>
      <c r="BZ225" s="63">
        <v>0</v>
      </c>
    </row>
    <row r="226" spans="1:78" ht="13" hidden="1" customHeight="1" outlineLevel="1">
      <c r="A226" s="4" t="s">
        <v>999</v>
      </c>
      <c r="B226" s="4" t="s">
        <v>914</v>
      </c>
      <c r="C226" s="1">
        <f t="shared" si="83"/>
        <v>3181067</v>
      </c>
      <c r="D226" s="5">
        <f>IF(N226&gt;0, RANK(N226,(N226:P226,Q226:AE226)),0)</f>
        <v>1</v>
      </c>
      <c r="E226" s="5">
        <f>IF(O226&gt;0,RANK(O226,(N226:P226,Q226:AE226)),0)</f>
        <v>2</v>
      </c>
      <c r="F226" s="5">
        <f>IF(P226&gt;0,RANK(P226,(N226:P226,Q226:AE226)),0)</f>
        <v>0</v>
      </c>
      <c r="G226" s="131">
        <f t="shared" si="81"/>
        <v>1331570</v>
      </c>
      <c r="H226" s="136">
        <f t="shared" si="82"/>
        <v>0.41859225222228896</v>
      </c>
      <c r="I226" s="2"/>
      <c r="J226" s="2">
        <f t="shared" si="84"/>
        <v>0.69690547228335653</v>
      </c>
      <c r="K226" s="2">
        <f t="shared" si="85"/>
        <v>0.27831322006106757</v>
      </c>
      <c r="L226" s="2">
        <f t="shared" si="86"/>
        <v>0</v>
      </c>
      <c r="M226" s="2">
        <f t="shared" si="87"/>
        <v>2.4781307655575902E-2</v>
      </c>
      <c r="N226" s="63">
        <v>2216903</v>
      </c>
      <c r="O226" s="63">
        <v>885333</v>
      </c>
      <c r="P226" s="63"/>
      <c r="Q226" s="63">
        <v>31917</v>
      </c>
      <c r="R226" s="63">
        <v>20404</v>
      </c>
      <c r="S226" s="63">
        <v>34</v>
      </c>
      <c r="T226" s="63">
        <v>19</v>
      </c>
      <c r="U226" s="63">
        <v>16</v>
      </c>
      <c r="V226" s="63"/>
      <c r="W226" s="63">
        <f>IF(Copyright!C$12=1,IF(BW226&gt;0,BW226-SUM(AA226:AM226)-SUM(AN226:AQ226)-X226-SUM(S226:V226),SUM(BX226:CB226)),SUM(BY226:CB226))</f>
        <v>1268</v>
      </c>
      <c r="X226" s="63">
        <v>93</v>
      </c>
      <c r="Y226" s="63">
        <v>10408</v>
      </c>
      <c r="Z226" s="131">
        <v>14649</v>
      </c>
      <c r="AA226" s="63"/>
      <c r="AB226" s="63"/>
      <c r="AC226" s="63"/>
      <c r="AD226" s="63"/>
      <c r="AE226" s="63"/>
      <c r="AF226" s="63"/>
      <c r="AG226" s="63">
        <v>22</v>
      </c>
      <c r="AH226" s="63"/>
      <c r="AI226" s="63"/>
      <c r="AJ226" s="63"/>
      <c r="AK226" s="63"/>
      <c r="AL226" s="63">
        <v>1</v>
      </c>
      <c r="AM226" s="63"/>
      <c r="AN226" s="63"/>
      <c r="AO226" s="63"/>
      <c r="AP226" s="63"/>
      <c r="AQ226" s="63"/>
      <c r="AS226" s="5">
        <f>IF(Q226&gt;0,RANK(Q226,(N226:P226,Q226:AE226)),0)</f>
        <v>3</v>
      </c>
      <c r="AT226" s="5">
        <f>IF(R226&gt;0,RANK(R226,(N226:P226,Q226:AE226)),0)</f>
        <v>4</v>
      </c>
      <c r="AU226" s="5">
        <f>IF(T226&gt;0,RANK(T226,(N226:P226,Q226:AE226)),0)</f>
        <v>10</v>
      </c>
      <c r="AV226" s="5">
        <f>IF(S226&gt;0,RANK(S226,(N226:P226,Q226:AE226)),0)</f>
        <v>9</v>
      </c>
      <c r="AW226" s="2">
        <f t="shared" si="88"/>
        <v>1.0033425891375441E-2</v>
      </c>
      <c r="AX226" s="2">
        <f t="shared" si="89"/>
        <v>6.4142000152778928E-3</v>
      </c>
      <c r="AY226" s="2">
        <f t="shared" si="90"/>
        <v>5.9728386733130742E-6</v>
      </c>
      <c r="AZ226" s="2">
        <f t="shared" si="91"/>
        <v>1.0688237625928659E-5</v>
      </c>
      <c r="BB226" s="4" t="s">
        <v>999</v>
      </c>
      <c r="BC226" s="4" t="s">
        <v>914</v>
      </c>
      <c r="BF226" s="111">
        <v>6</v>
      </c>
      <c r="BG226" s="113">
        <v>37</v>
      </c>
      <c r="BH226" s="117">
        <f t="shared" si="71"/>
        <v>6037</v>
      </c>
      <c r="BJ226" s="5" t="s">
        <v>3185</v>
      </c>
      <c r="BN226" s="63"/>
      <c r="BY226" s="63">
        <v>1258</v>
      </c>
      <c r="BZ226" s="63">
        <v>10</v>
      </c>
    </row>
    <row r="227" spans="1:78" ht="13" hidden="1" customHeight="1" outlineLevel="1">
      <c r="A227" s="4" t="s">
        <v>2814</v>
      </c>
      <c r="B227" s="4" t="s">
        <v>914</v>
      </c>
      <c r="C227" s="1">
        <f t="shared" si="83"/>
        <v>39866</v>
      </c>
      <c r="D227" s="5">
        <f>IF(N227&gt;0, RANK(N227,(N227:P227,Q227:AE227)),0)</f>
        <v>2</v>
      </c>
      <c r="E227" s="5">
        <f>IF(O227&gt;0,RANK(O227,(N227:P227,Q227:AE227)),0)</f>
        <v>1</v>
      </c>
      <c r="F227" s="5">
        <f>IF(P227&gt;0,RANK(P227,(N227:P227,Q227:AE227)),0)</f>
        <v>0</v>
      </c>
      <c r="G227" s="131">
        <f t="shared" si="81"/>
        <v>6834</v>
      </c>
      <c r="H227" s="136">
        <f t="shared" si="82"/>
        <v>0.17142427130888477</v>
      </c>
      <c r="I227" s="2"/>
      <c r="J227" s="2">
        <f t="shared" si="84"/>
        <v>0.40179601665579689</v>
      </c>
      <c r="K227" s="2">
        <f t="shared" si="85"/>
        <v>0.57322028796468172</v>
      </c>
      <c r="L227" s="2">
        <f t="shared" si="86"/>
        <v>0</v>
      </c>
      <c r="M227" s="2">
        <f t="shared" si="87"/>
        <v>2.4983695379521387E-2</v>
      </c>
      <c r="N227" s="63">
        <v>16018</v>
      </c>
      <c r="O227" s="63">
        <v>22852</v>
      </c>
      <c r="P227" s="63"/>
      <c r="Q227" s="63">
        <v>342</v>
      </c>
      <c r="R227" s="63">
        <v>175</v>
      </c>
      <c r="S227" s="63">
        <v>4</v>
      </c>
      <c r="T227" s="63">
        <v>1</v>
      </c>
      <c r="U227" s="63">
        <v>0</v>
      </c>
      <c r="V227" s="63"/>
      <c r="W227" s="63">
        <f>IF(Copyright!C$12=1,IF(BW227&gt;0,BW227-SUM(AA227:AM227)-SUM(AN227:AQ227)-X227-SUM(S227:V227),SUM(BX227:CB227)),SUM(BY227:CB227))</f>
        <v>93</v>
      </c>
      <c r="X227" s="63">
        <v>7</v>
      </c>
      <c r="Y227" s="63">
        <v>174</v>
      </c>
      <c r="Z227" s="63">
        <v>200</v>
      </c>
      <c r="AA227" s="63"/>
      <c r="AB227" s="63"/>
      <c r="AC227" s="63"/>
      <c r="AD227" s="63"/>
      <c r="AE227" s="63"/>
      <c r="AF227" s="63"/>
      <c r="AG227" s="63">
        <v>0</v>
      </c>
      <c r="AH227" s="63"/>
      <c r="AI227" s="63"/>
      <c r="AJ227" s="63"/>
      <c r="AK227" s="63"/>
      <c r="AL227" s="63">
        <v>0</v>
      </c>
      <c r="AM227" s="63"/>
      <c r="AN227" s="63"/>
      <c r="AO227" s="63"/>
      <c r="AP227" s="63"/>
      <c r="AQ227" s="63"/>
      <c r="AS227" s="5">
        <f>IF(Q227&gt;0,RANK(Q227,(N227:P227,Q227:AE227)),0)</f>
        <v>3</v>
      </c>
      <c r="AT227" s="5">
        <f>IF(R227&gt;0,RANK(R227,(N227:P227,Q227:AE227)),0)</f>
        <v>5</v>
      </c>
      <c r="AU227" s="5">
        <f>IF(T227&gt;0,RANK(T227,(N227:P227,Q227:AE227)),0)</f>
        <v>10</v>
      </c>
      <c r="AV227" s="5">
        <f>IF(S227&gt;0,RANK(S227,(N227:P227,Q227:AE227)),0)</f>
        <v>9</v>
      </c>
      <c r="AW227" s="2">
        <f t="shared" si="88"/>
        <v>8.5787387748959016E-3</v>
      </c>
      <c r="AX227" s="2">
        <f t="shared" si="89"/>
        <v>4.3897055134701247E-3</v>
      </c>
      <c r="AY227" s="2">
        <f t="shared" si="90"/>
        <v>2.5084031505543572E-5</v>
      </c>
      <c r="AZ227" s="2">
        <f t="shared" si="91"/>
        <v>1.0033612602217429E-4</v>
      </c>
      <c r="BB227" s="4" t="s">
        <v>2814</v>
      </c>
      <c r="BC227" s="4" t="s">
        <v>914</v>
      </c>
      <c r="BF227" s="111">
        <v>6</v>
      </c>
      <c r="BG227" s="113">
        <v>39</v>
      </c>
      <c r="BH227" s="117">
        <f t="shared" si="71"/>
        <v>6039</v>
      </c>
      <c r="BJ227" s="5" t="s">
        <v>3185</v>
      </c>
      <c r="BN227" s="63"/>
      <c r="BW227" s="63">
        <v>172</v>
      </c>
      <c r="BY227" s="63">
        <v>93</v>
      </c>
      <c r="BZ227" s="63">
        <v>0</v>
      </c>
    </row>
    <row r="228" spans="1:78" ht="13" hidden="1" customHeight="1" outlineLevel="1">
      <c r="A228" s="4" t="s">
        <v>1847</v>
      </c>
      <c r="B228" s="4" t="s">
        <v>914</v>
      </c>
      <c r="C228" s="1">
        <f t="shared" si="83"/>
        <v>134516</v>
      </c>
      <c r="D228" s="5">
        <f>IF(N228&gt;0, RANK(N228,(N228:P228,Q228:AE228)),0)</f>
        <v>1</v>
      </c>
      <c r="E228" s="5">
        <f>IF(O228&gt;0,RANK(O228,(N228:P228,Q228:AE228)),0)</f>
        <v>2</v>
      </c>
      <c r="F228" s="5">
        <f>IF(P228&gt;0,RANK(P228,(N228:P228,Q228:AE228)),0)</f>
        <v>0</v>
      </c>
      <c r="G228" s="131">
        <f t="shared" si="81"/>
        <v>69016</v>
      </c>
      <c r="H228" s="136">
        <f t="shared" si="82"/>
        <v>0.51306907728448659</v>
      </c>
      <c r="I228" s="2"/>
      <c r="J228" s="2">
        <f t="shared" si="84"/>
        <v>0.74263284665021256</v>
      </c>
      <c r="K228" s="2">
        <f t="shared" si="85"/>
        <v>0.22956376936572601</v>
      </c>
      <c r="L228" s="2">
        <f t="shared" si="86"/>
        <v>0</v>
      </c>
      <c r="M228" s="2">
        <f t="shared" si="87"/>
        <v>2.7803383984061431E-2</v>
      </c>
      <c r="N228" s="63">
        <v>99896</v>
      </c>
      <c r="O228" s="63">
        <v>30880</v>
      </c>
      <c r="P228" s="63"/>
      <c r="Q228" s="63">
        <v>1333</v>
      </c>
      <c r="R228" s="63">
        <v>1558</v>
      </c>
      <c r="S228" s="63">
        <v>7</v>
      </c>
      <c r="T228" s="63">
        <v>3</v>
      </c>
      <c r="U228" s="63">
        <v>1</v>
      </c>
      <c r="V228" s="63"/>
      <c r="W228" s="63">
        <f>IF(Copyright!C$12=1,IF(BW228&gt;0,BW228-SUM(AA228:AM228)-SUM(AN228:AQ228)-X228-SUM(S228:V228),SUM(BX228:CB228)),SUM(BY228:CB228))</f>
        <v>218</v>
      </c>
      <c r="X228" s="63">
        <v>38</v>
      </c>
      <c r="Y228" s="63">
        <v>181</v>
      </c>
      <c r="Z228" s="63">
        <v>401</v>
      </c>
      <c r="AA228" s="63"/>
      <c r="AB228" s="63"/>
      <c r="AC228" s="63"/>
      <c r="AD228" s="63"/>
      <c r="AE228" s="63"/>
      <c r="AF228" s="63"/>
      <c r="AG228" s="63">
        <v>0</v>
      </c>
      <c r="AH228" s="63"/>
      <c r="AI228" s="63"/>
      <c r="AJ228" s="63"/>
      <c r="AK228" s="63"/>
      <c r="AL228" s="63">
        <v>0</v>
      </c>
      <c r="AM228" s="63"/>
      <c r="AN228" s="63"/>
      <c r="AO228" s="63"/>
      <c r="AP228" s="63"/>
      <c r="AQ228" s="63"/>
      <c r="AS228" s="5">
        <f>IF(Q228&gt;0,RANK(Q228,(N228:P228,Q228:AE228)),0)</f>
        <v>4</v>
      </c>
      <c r="AT228" s="5">
        <f>IF(R228&gt;0,RANK(R228,(N228:P228,Q228:AE228)),0)</f>
        <v>3</v>
      </c>
      <c r="AU228" s="5">
        <f>IF(T228&gt;0,RANK(T228,(N228:P228,Q228:AE228)),0)</f>
        <v>10</v>
      </c>
      <c r="AV228" s="5">
        <f>IF(S228&gt;0,RANK(S228,(N228:P228,Q228:AE228)),0)</f>
        <v>9</v>
      </c>
      <c r="AW228" s="2">
        <f t="shared" si="88"/>
        <v>9.9096018317523567E-3</v>
      </c>
      <c r="AX228" s="2">
        <f t="shared" si="89"/>
        <v>1.1582265306729312E-2</v>
      </c>
      <c r="AY228" s="2">
        <f t="shared" si="90"/>
        <v>2.2302179666359394E-5</v>
      </c>
      <c r="AZ228" s="2">
        <f t="shared" si="91"/>
        <v>5.2038419221505247E-5</v>
      </c>
      <c r="BB228" s="4" t="s">
        <v>1847</v>
      </c>
      <c r="BC228" s="4" t="s">
        <v>914</v>
      </c>
      <c r="BF228" s="111">
        <v>6</v>
      </c>
      <c r="BG228" s="113">
        <v>41</v>
      </c>
      <c r="BH228" s="117">
        <f t="shared" si="71"/>
        <v>6041</v>
      </c>
      <c r="BJ228" s="5" t="s">
        <v>3185</v>
      </c>
      <c r="BN228" s="63"/>
      <c r="BW228" s="63">
        <v>482</v>
      </c>
      <c r="BY228" s="63">
        <v>217</v>
      </c>
      <c r="BZ228" s="63">
        <v>1</v>
      </c>
    </row>
    <row r="229" spans="1:78" ht="13" hidden="1" customHeight="1" outlineLevel="1">
      <c r="A229" s="4" t="s">
        <v>1563</v>
      </c>
      <c r="B229" s="4" t="s">
        <v>914</v>
      </c>
      <c r="C229" s="1">
        <f t="shared" si="83"/>
        <v>9000</v>
      </c>
      <c r="D229" s="5">
        <f>IF(N229&gt;0, RANK(N229,(N229:P229,Q229:AE229)),0)</f>
        <v>2</v>
      </c>
      <c r="E229" s="5">
        <f>IF(O229&gt;0,RANK(O229,(N229:P229,Q229:AE229)),0)</f>
        <v>1</v>
      </c>
      <c r="F229" s="5">
        <f>IF(P229&gt;0,RANK(P229,(N229:P229,Q229:AE229)),0)</f>
        <v>0</v>
      </c>
      <c r="G229" s="131">
        <f t="shared" si="81"/>
        <v>1642</v>
      </c>
      <c r="H229" s="136">
        <f t="shared" si="82"/>
        <v>0.18244444444444444</v>
      </c>
      <c r="I229" s="2"/>
      <c r="J229" s="2">
        <f t="shared" si="84"/>
        <v>0.38866666666666666</v>
      </c>
      <c r="K229" s="2">
        <f t="shared" si="85"/>
        <v>0.57111111111111112</v>
      </c>
      <c r="L229" s="2">
        <f t="shared" si="86"/>
        <v>0</v>
      </c>
      <c r="M229" s="2">
        <f t="shared" si="87"/>
        <v>4.0222222222222159E-2</v>
      </c>
      <c r="N229" s="63">
        <v>3498</v>
      </c>
      <c r="O229" s="63">
        <v>5140</v>
      </c>
      <c r="P229" s="63"/>
      <c r="Q229" s="63">
        <v>124</v>
      </c>
      <c r="R229" s="63">
        <v>87</v>
      </c>
      <c r="S229" s="63">
        <v>2</v>
      </c>
      <c r="T229" s="63">
        <v>0</v>
      </c>
      <c r="U229" s="63">
        <v>0</v>
      </c>
      <c r="V229" s="63"/>
      <c r="W229" s="63">
        <f>IF(Copyright!C$12=1,IF(BW229&gt;0,BW229-SUM(AA229:AM229)-SUM(AN229:AQ229)-X229-SUM(S229:V229),SUM(BX229:CB229)),SUM(BY229:CB229))</f>
        <v>25</v>
      </c>
      <c r="X229" s="63">
        <v>0</v>
      </c>
      <c r="Y229" s="63">
        <v>49</v>
      </c>
      <c r="Z229" s="63">
        <v>75</v>
      </c>
      <c r="AA229" s="63"/>
      <c r="AB229" s="63"/>
      <c r="AC229" s="63"/>
      <c r="AD229" s="63"/>
      <c r="AE229" s="63"/>
      <c r="AF229" s="63"/>
      <c r="AG229" s="63">
        <v>0</v>
      </c>
      <c r="AH229" s="63"/>
      <c r="AI229" s="63"/>
      <c r="AJ229" s="63"/>
      <c r="AK229" s="63"/>
      <c r="AL229" s="63">
        <v>0</v>
      </c>
      <c r="AM229" s="63"/>
      <c r="AN229" s="63"/>
      <c r="AO229" s="63"/>
      <c r="AP229" s="63"/>
      <c r="AQ229" s="63"/>
      <c r="AS229" s="5">
        <f>IF(Q229&gt;0,RANK(Q229,(N229:P229,Q229:AE229)),0)</f>
        <v>3</v>
      </c>
      <c r="AT229" s="5">
        <f>IF(R229&gt;0,RANK(R229,(N229:P229,Q229:AE229)),0)</f>
        <v>4</v>
      </c>
      <c r="AU229" s="5">
        <f>IF(T229&gt;0,RANK(T229,(N229:P229,Q229:AE229)),0)</f>
        <v>0</v>
      </c>
      <c r="AV229" s="5">
        <f>IF(S229&gt;0,RANK(S229,(N229:P229,Q229:AE229)),0)</f>
        <v>8</v>
      </c>
      <c r="AW229" s="2">
        <f t="shared" si="88"/>
        <v>1.3777777777777778E-2</v>
      </c>
      <c r="AX229" s="2">
        <f t="shared" si="89"/>
        <v>9.6666666666666672E-3</v>
      </c>
      <c r="AY229" s="2">
        <f t="shared" si="90"/>
        <v>0</v>
      </c>
      <c r="AZ229" s="2">
        <f t="shared" si="91"/>
        <v>2.2222222222222223E-4</v>
      </c>
      <c r="BB229" s="4" t="s">
        <v>1563</v>
      </c>
      <c r="BC229" s="4" t="s">
        <v>914</v>
      </c>
      <c r="BF229" s="111">
        <v>6</v>
      </c>
      <c r="BG229" s="113">
        <v>43</v>
      </c>
      <c r="BH229" s="117">
        <f t="shared" si="71"/>
        <v>6043</v>
      </c>
      <c r="BJ229" s="5" t="s">
        <v>3185</v>
      </c>
      <c r="BN229" s="63"/>
      <c r="BW229" s="63">
        <f>38+25+2</f>
        <v>65</v>
      </c>
      <c r="BY229" s="63">
        <v>25</v>
      </c>
      <c r="BZ229" s="63">
        <v>0</v>
      </c>
    </row>
    <row r="230" spans="1:78" ht="13" hidden="1" customHeight="1" outlineLevel="1">
      <c r="A230" s="4" t="s">
        <v>175</v>
      </c>
      <c r="B230" s="4" t="s">
        <v>914</v>
      </c>
      <c r="C230" s="1">
        <f t="shared" si="83"/>
        <v>35017</v>
      </c>
      <c r="D230" s="5">
        <f>IF(N230&gt;0, RANK(N230,(N230:P230,Q230:AE230)),0)</f>
        <v>1</v>
      </c>
      <c r="E230" s="5">
        <f>IF(O230&gt;0,RANK(O230,(N230:P230,Q230:AE230)),0)</f>
        <v>2</v>
      </c>
      <c r="F230" s="5">
        <f>IF(P230&gt;0,RANK(P230,(N230:P230,Q230:AE230)),0)</f>
        <v>0</v>
      </c>
      <c r="G230" s="131">
        <f t="shared" si="81"/>
        <v>13535</v>
      </c>
      <c r="H230" s="136">
        <f t="shared" si="82"/>
        <v>0.38652654424993577</v>
      </c>
      <c r="I230" s="2"/>
      <c r="J230" s="2">
        <f t="shared" si="84"/>
        <v>0.66233543707342146</v>
      </c>
      <c r="K230" s="2">
        <f t="shared" si="85"/>
        <v>0.27580889282348575</v>
      </c>
      <c r="L230" s="2">
        <f t="shared" si="86"/>
        <v>0</v>
      </c>
      <c r="M230" s="2">
        <f t="shared" si="87"/>
        <v>6.1855670103092786E-2</v>
      </c>
      <c r="N230" s="63">
        <v>23193</v>
      </c>
      <c r="O230" s="63">
        <v>9658</v>
      </c>
      <c r="P230" s="63"/>
      <c r="Q230" s="63">
        <v>482</v>
      </c>
      <c r="R230" s="63">
        <v>998</v>
      </c>
      <c r="S230" s="63">
        <v>0</v>
      </c>
      <c r="T230" s="63">
        <v>0</v>
      </c>
      <c r="U230" s="63">
        <v>0</v>
      </c>
      <c r="V230" s="63"/>
      <c r="W230" s="63">
        <f>IF(Copyright!C$12=1,IF(BW230&gt;0,BW230-SUM(AA230:AM230)-SUM(AN230:AQ230)-X230-SUM(S230:V230),SUM(BX230:CB230)),SUM(BY230:CB230))</f>
        <v>177</v>
      </c>
      <c r="X230" s="63">
        <v>19</v>
      </c>
      <c r="Y230" s="63">
        <v>161</v>
      </c>
      <c r="Z230" s="63">
        <v>328</v>
      </c>
      <c r="AA230" s="63"/>
      <c r="AB230" s="63"/>
      <c r="AC230" s="63"/>
      <c r="AD230" s="63"/>
      <c r="AE230" s="63"/>
      <c r="AF230" s="63"/>
      <c r="AG230" s="63">
        <v>1</v>
      </c>
      <c r="AH230" s="63"/>
      <c r="AI230" s="63"/>
      <c r="AJ230" s="63"/>
      <c r="AK230" s="63"/>
      <c r="AL230" s="63">
        <v>0</v>
      </c>
      <c r="AM230" s="63"/>
      <c r="AN230" s="63"/>
      <c r="AO230" s="63"/>
      <c r="AP230" s="63"/>
      <c r="AQ230" s="63"/>
      <c r="AS230" s="5">
        <f>IF(Q230&gt;0,RANK(Q230,(N230:P230,Q230:AE230)),0)</f>
        <v>4</v>
      </c>
      <c r="AT230" s="5">
        <f>IF(R230&gt;0,RANK(R230,(N230:P230,Q230:AE230)),0)</f>
        <v>3</v>
      </c>
      <c r="AU230" s="5">
        <f>IF(T230&gt;0,RANK(T230,(N230:P230,Q230:AE230)),0)</f>
        <v>0</v>
      </c>
      <c r="AV230" s="5">
        <f>IF(S230&gt;0,RANK(S230,(N230:P230,Q230:AE230)),0)</f>
        <v>0</v>
      </c>
      <c r="AW230" s="2">
        <f t="shared" si="88"/>
        <v>1.3764742839192393E-2</v>
      </c>
      <c r="AX230" s="2">
        <f t="shared" si="89"/>
        <v>2.8500442642145244E-2</v>
      </c>
      <c r="AY230" s="2">
        <f t="shared" si="90"/>
        <v>0</v>
      </c>
      <c r="AZ230" s="2">
        <f t="shared" si="91"/>
        <v>0</v>
      </c>
      <c r="BB230" s="4" t="s">
        <v>175</v>
      </c>
      <c r="BC230" s="4" t="s">
        <v>914</v>
      </c>
      <c r="BF230" s="111">
        <v>6</v>
      </c>
      <c r="BG230" s="113">
        <v>45</v>
      </c>
      <c r="BH230" s="117">
        <f t="shared" si="71"/>
        <v>6045</v>
      </c>
      <c r="BJ230" s="5" t="s">
        <v>3185</v>
      </c>
      <c r="BN230" s="63"/>
      <c r="BW230" s="63">
        <v>317</v>
      </c>
      <c r="BY230" s="63">
        <v>177</v>
      </c>
      <c r="BZ230" s="63">
        <v>0</v>
      </c>
    </row>
    <row r="231" spans="1:78" ht="13" hidden="1" customHeight="1" outlineLevel="1">
      <c r="A231" s="4" t="s">
        <v>441</v>
      </c>
      <c r="B231" s="4" t="s">
        <v>914</v>
      </c>
      <c r="C231" s="1">
        <f t="shared" si="83"/>
        <v>62057</v>
      </c>
      <c r="D231" s="5">
        <f>IF(N231&gt;0, RANK(N231,(N231:P231,Q231:AE231)),0)</f>
        <v>1</v>
      </c>
      <c r="E231" s="5">
        <f>IF(O231&gt;0,RANK(O231,(N231:P231,Q231:AE231)),0)</f>
        <v>2</v>
      </c>
      <c r="F231" s="5">
        <f>IF(P231&gt;0,RANK(P231,(N231:P231,Q231:AE231)),0)</f>
        <v>0</v>
      </c>
      <c r="G231" s="131">
        <f t="shared" si="81"/>
        <v>5424</v>
      </c>
      <c r="H231" s="136">
        <f t="shared" si="82"/>
        <v>8.7403516122274677E-2</v>
      </c>
      <c r="I231" s="2"/>
      <c r="J231" s="2">
        <f t="shared" si="84"/>
        <v>0.53184975103533849</v>
      </c>
      <c r="K231" s="2">
        <f t="shared" si="85"/>
        <v>0.44444623491306379</v>
      </c>
      <c r="L231" s="2">
        <f t="shared" si="86"/>
        <v>0</v>
      </c>
      <c r="M231" s="2">
        <f t="shared" si="87"/>
        <v>2.3704014051597722E-2</v>
      </c>
      <c r="N231" s="63">
        <v>33005</v>
      </c>
      <c r="O231" s="63">
        <v>27581</v>
      </c>
      <c r="P231" s="63"/>
      <c r="Q231" s="63">
        <v>516</v>
      </c>
      <c r="R231" s="63">
        <v>243</v>
      </c>
      <c r="S231" s="63">
        <v>3</v>
      </c>
      <c r="T231" s="63">
        <v>0</v>
      </c>
      <c r="U231" s="63">
        <v>0</v>
      </c>
      <c r="V231" s="63"/>
      <c r="W231" s="63">
        <f>IF(Copyright!C$12=1,IF(BW231&gt;0,BW231-SUM(AA231:AM231)-SUM(AN231:AQ231)-X231-SUM(S231:V231),SUM(BX231:CB231)),SUM(BY231:CB231))</f>
        <v>130</v>
      </c>
      <c r="X231" s="63">
        <v>3</v>
      </c>
      <c r="Y231" s="63">
        <v>265</v>
      </c>
      <c r="Z231" s="63">
        <v>311</v>
      </c>
      <c r="AA231" s="63"/>
      <c r="AB231" s="63"/>
      <c r="AC231" s="63"/>
      <c r="AD231" s="63"/>
      <c r="AE231" s="63"/>
      <c r="AF231" s="63"/>
      <c r="AG231" s="63">
        <v>0</v>
      </c>
      <c r="AH231" s="63"/>
      <c r="AI231" s="63"/>
      <c r="AJ231" s="63"/>
      <c r="AK231" s="63"/>
      <c r="AL231" s="63">
        <v>0</v>
      </c>
      <c r="AM231" s="63"/>
      <c r="AN231" s="63"/>
      <c r="AO231" s="63"/>
      <c r="AP231" s="63"/>
      <c r="AQ231" s="63"/>
      <c r="AS231" s="5">
        <f>IF(Q231&gt;0,RANK(Q231,(N231:P231,Q231:AE231)),0)</f>
        <v>3</v>
      </c>
      <c r="AT231" s="5">
        <f>IF(R231&gt;0,RANK(R231,(N231:P231,Q231:AE231)),0)</f>
        <v>6</v>
      </c>
      <c r="AU231" s="5">
        <f>IF(T231&gt;0,RANK(T231,(N231:P231,Q231:AE231)),0)</f>
        <v>0</v>
      </c>
      <c r="AV231" s="5">
        <f>IF(S231&gt;0,RANK(S231,(N231:P231,Q231:AE231)),0)</f>
        <v>8</v>
      </c>
      <c r="AW231" s="2">
        <f t="shared" si="88"/>
        <v>8.3149362682694936E-3</v>
      </c>
      <c r="AX231" s="2">
        <f t="shared" si="89"/>
        <v>3.9157548705222615E-3</v>
      </c>
      <c r="AY231" s="2">
        <f t="shared" si="90"/>
        <v>0</v>
      </c>
      <c r="AZ231" s="2">
        <f t="shared" si="91"/>
        <v>4.8342652722497057E-5</v>
      </c>
      <c r="BB231" s="4" t="s">
        <v>441</v>
      </c>
      <c r="BC231" s="4" t="s">
        <v>914</v>
      </c>
      <c r="BF231" s="111">
        <v>6</v>
      </c>
      <c r="BG231" s="113">
        <v>47</v>
      </c>
      <c r="BH231" s="117">
        <f t="shared" si="71"/>
        <v>6047</v>
      </c>
      <c r="BJ231" s="5" t="s">
        <v>3185</v>
      </c>
      <c r="BN231" s="63"/>
      <c r="BW231" s="63">
        <v>301</v>
      </c>
      <c r="BY231" s="63">
        <v>130</v>
      </c>
      <c r="BZ231" s="63">
        <v>0</v>
      </c>
    </row>
    <row r="232" spans="1:78" ht="13" hidden="1" customHeight="1" outlineLevel="1">
      <c r="A232" s="4" t="s">
        <v>1759</v>
      </c>
      <c r="B232" s="4" t="s">
        <v>914</v>
      </c>
      <c r="C232" s="1">
        <f t="shared" si="83"/>
        <v>3986</v>
      </c>
      <c r="D232" s="5">
        <f>IF(N232&gt;0, RANK(N232,(N232:P232,Q232:AE232)),0)</f>
        <v>2</v>
      </c>
      <c r="E232" s="5">
        <f>IF(O232&gt;0,RANK(O232,(N232:P232,Q232:AE232)),0)</f>
        <v>1</v>
      </c>
      <c r="F232" s="5">
        <f>IF(P232&gt;0,RANK(P232,(N232:P232,Q232:AE232)),0)</f>
        <v>0</v>
      </c>
      <c r="G232" s="131">
        <f t="shared" si="81"/>
        <v>1666</v>
      </c>
      <c r="H232" s="136">
        <f t="shared" si="82"/>
        <v>0.41796287004515803</v>
      </c>
      <c r="I232" s="2"/>
      <c r="J232" s="2">
        <f t="shared" si="84"/>
        <v>0.27872553938785749</v>
      </c>
      <c r="K232" s="2">
        <f t="shared" si="85"/>
        <v>0.69668840943301558</v>
      </c>
      <c r="L232" s="2">
        <f t="shared" si="86"/>
        <v>0</v>
      </c>
      <c r="M232" s="2">
        <f t="shared" si="87"/>
        <v>2.4586051179126933E-2</v>
      </c>
      <c r="N232" s="63">
        <v>1111</v>
      </c>
      <c r="O232" s="63">
        <v>2777</v>
      </c>
      <c r="P232" s="63"/>
      <c r="Q232" s="63">
        <v>42</v>
      </c>
      <c r="R232" s="63">
        <v>20</v>
      </c>
      <c r="S232" s="63">
        <v>0</v>
      </c>
      <c r="T232" s="63">
        <v>0</v>
      </c>
      <c r="U232" s="63">
        <v>0</v>
      </c>
      <c r="V232" s="63"/>
      <c r="W232" s="63">
        <f>IF(Copyright!C$12=1,IF(BW232&gt;0,BW232-SUM(AA232:AM232)-SUM(AN232:AQ232)-X232-SUM(S232:V232),SUM(BX232:CB232)),SUM(BY232:CB232))</f>
        <v>4</v>
      </c>
      <c r="X232" s="63">
        <v>0</v>
      </c>
      <c r="Y232" s="63">
        <v>11</v>
      </c>
      <c r="Z232" s="63">
        <v>21</v>
      </c>
      <c r="AA232" s="63"/>
      <c r="AB232" s="63"/>
      <c r="AC232" s="63"/>
      <c r="AD232" s="63"/>
      <c r="AE232" s="63"/>
      <c r="AF232" s="63"/>
      <c r="AG232" s="63">
        <v>0</v>
      </c>
      <c r="AH232" s="63"/>
      <c r="AI232" s="63"/>
      <c r="AJ232" s="63"/>
      <c r="AK232" s="63"/>
      <c r="AL232" s="63">
        <v>0</v>
      </c>
      <c r="AM232" s="63"/>
      <c r="AN232" s="63"/>
      <c r="AO232" s="63"/>
      <c r="AP232" s="63"/>
      <c r="AQ232" s="63"/>
      <c r="AS232" s="5">
        <f>IF(Q232&gt;0,RANK(Q232,(N232:P232,Q232:AE232)),0)</f>
        <v>3</v>
      </c>
      <c r="AT232" s="5">
        <f>IF(R232&gt;0,RANK(R232,(N232:P232,Q232:AE232)),0)</f>
        <v>5</v>
      </c>
      <c r="AU232" s="5">
        <f>IF(T232&gt;0,RANK(T232,(N232:P232,Q232:AE232)),0)</f>
        <v>0</v>
      </c>
      <c r="AV232" s="5">
        <f>IF(S232&gt;0,RANK(S232,(N232:P232,Q232:AE232)),0)</f>
        <v>0</v>
      </c>
      <c r="AW232" s="2">
        <f t="shared" si="88"/>
        <v>1.0536879076768691E-2</v>
      </c>
      <c r="AX232" s="2">
        <f t="shared" si="89"/>
        <v>5.0175614651279477E-3</v>
      </c>
      <c r="AY232" s="2">
        <f t="shared" si="90"/>
        <v>0</v>
      </c>
      <c r="AZ232" s="2">
        <f t="shared" si="91"/>
        <v>0</v>
      </c>
      <c r="BB232" s="4" t="s">
        <v>1759</v>
      </c>
      <c r="BC232" s="4" t="s">
        <v>914</v>
      </c>
      <c r="BF232" s="111">
        <v>6</v>
      </c>
      <c r="BG232" s="113">
        <v>49</v>
      </c>
      <c r="BH232" s="117">
        <f t="shared" ref="BH232:BH295" si="92">1000*BF232+BG232</f>
        <v>6049</v>
      </c>
      <c r="BJ232" s="5" t="s">
        <v>3185</v>
      </c>
      <c r="BN232" s="63"/>
      <c r="BW232" s="63">
        <v>37</v>
      </c>
      <c r="BY232" s="63">
        <v>4</v>
      </c>
      <c r="BZ232" s="63">
        <v>0</v>
      </c>
    </row>
    <row r="233" spans="1:78" ht="13" hidden="1" customHeight="1" outlineLevel="1">
      <c r="A233" s="4" t="s">
        <v>225</v>
      </c>
      <c r="B233" s="4" t="s">
        <v>914</v>
      </c>
      <c r="C233" s="1">
        <f t="shared" si="83"/>
        <v>5181</v>
      </c>
      <c r="D233" s="5">
        <f>IF(N233&gt;0, RANK(N233,(N233:P233,Q233:AE233)),0)</f>
        <v>1</v>
      </c>
      <c r="E233" s="5">
        <f>IF(O233&gt;0,RANK(O233,(N233:P233,Q233:AE233)),0)</f>
        <v>2</v>
      </c>
      <c r="F233" s="5">
        <f>IF(P233&gt;0,RANK(P233,(N233:P233,Q233:AE233)),0)</f>
        <v>0</v>
      </c>
      <c r="G233" s="131">
        <f t="shared" si="81"/>
        <v>448</v>
      </c>
      <c r="H233" s="136">
        <f t="shared" si="82"/>
        <v>8.6469793476162904E-2</v>
      </c>
      <c r="I233" s="2"/>
      <c r="J233" s="2">
        <f t="shared" si="84"/>
        <v>0.52750434279096703</v>
      </c>
      <c r="K233" s="2">
        <f t="shared" si="85"/>
        <v>0.44103454931480407</v>
      </c>
      <c r="L233" s="2">
        <f t="shared" si="86"/>
        <v>0</v>
      </c>
      <c r="M233" s="2">
        <f t="shared" si="87"/>
        <v>3.1461107894228901E-2</v>
      </c>
      <c r="N233" s="63">
        <v>2733</v>
      </c>
      <c r="O233" s="63">
        <v>2285</v>
      </c>
      <c r="P233" s="63"/>
      <c r="Q233" s="63">
        <v>85</v>
      </c>
      <c r="R233" s="63">
        <v>36</v>
      </c>
      <c r="S233" s="63">
        <v>0</v>
      </c>
      <c r="T233" s="63">
        <v>0</v>
      </c>
      <c r="U233" s="63">
        <v>0</v>
      </c>
      <c r="V233" s="63"/>
      <c r="W233" s="63">
        <f>IF(Copyright!C$12=1,IF(BW233&gt;0,BW233-SUM(AA233:AM233)-SUM(AN233:AQ233)-X233-SUM(S233:V233),SUM(BX233:CB233)),SUM(BY233:CB233))</f>
        <v>12</v>
      </c>
      <c r="X233" s="63">
        <v>1</v>
      </c>
      <c r="Y233" s="63">
        <v>17</v>
      </c>
      <c r="Z233" s="63">
        <v>12</v>
      </c>
      <c r="AA233" s="63"/>
      <c r="AB233" s="63"/>
      <c r="AC233" s="63"/>
      <c r="AD233" s="63"/>
      <c r="AE233" s="63"/>
      <c r="AF233" s="63"/>
      <c r="AG233" s="63">
        <v>0</v>
      </c>
      <c r="AH233" s="63"/>
      <c r="AI233" s="63"/>
      <c r="AJ233" s="63"/>
      <c r="AK233" s="63"/>
      <c r="AL233" s="63">
        <v>0</v>
      </c>
      <c r="AM233" s="63"/>
      <c r="AN233" s="63"/>
      <c r="AO233" s="63"/>
      <c r="AP233" s="63"/>
      <c r="AQ233" s="63"/>
      <c r="AS233" s="5">
        <f>IF(Q233&gt;0,RANK(Q233,(N233:P233,Q233:AE233)),0)</f>
        <v>3</v>
      </c>
      <c r="AT233" s="5">
        <f>IF(R233&gt;0,RANK(R233,(N233:P233,Q233:AE233)),0)</f>
        <v>4</v>
      </c>
      <c r="AU233" s="5">
        <f>IF(T233&gt;0,RANK(T233,(N233:P233,Q233:AE233)),0)</f>
        <v>0</v>
      </c>
      <c r="AV233" s="5">
        <f>IF(S233&gt;0,RANK(S233,(N233:P233,Q233:AE233)),0)</f>
        <v>0</v>
      </c>
      <c r="AW233" s="2">
        <f t="shared" si="88"/>
        <v>1.6406099208646979E-2</v>
      </c>
      <c r="AX233" s="2">
        <f t="shared" si="89"/>
        <v>6.9484655471916618E-3</v>
      </c>
      <c r="AY233" s="2">
        <f t="shared" si="90"/>
        <v>0</v>
      </c>
      <c r="AZ233" s="2">
        <f t="shared" si="91"/>
        <v>0</v>
      </c>
      <c r="BB233" s="4" t="s">
        <v>225</v>
      </c>
      <c r="BC233" s="4" t="s">
        <v>914</v>
      </c>
      <c r="BF233" s="111">
        <v>6</v>
      </c>
      <c r="BG233" s="113">
        <v>51</v>
      </c>
      <c r="BH233" s="117">
        <f t="shared" si="92"/>
        <v>6051</v>
      </c>
      <c r="BJ233" s="5" t="s">
        <v>3185</v>
      </c>
      <c r="BN233" s="63"/>
      <c r="BY233" s="63">
        <v>12</v>
      </c>
      <c r="BZ233" s="63">
        <v>0</v>
      </c>
    </row>
    <row r="234" spans="1:78" ht="13" hidden="1" customHeight="1" outlineLevel="1">
      <c r="A234" s="4" t="s">
        <v>116</v>
      </c>
      <c r="B234" s="4" t="s">
        <v>914</v>
      </c>
      <c r="C234" s="1">
        <f t="shared" si="83"/>
        <v>123518</v>
      </c>
      <c r="D234" s="5">
        <f>IF(N234&gt;0, RANK(N234,(N234:P234,Q234:AE234)),0)</f>
        <v>1</v>
      </c>
      <c r="E234" s="5">
        <f>IF(O234&gt;0,RANK(O234,(N234:P234,Q234:AE234)),0)</f>
        <v>2</v>
      </c>
      <c r="F234" s="5">
        <f>IF(P234&gt;0,RANK(P234,(N234:P234,Q234:AE234)),0)</f>
        <v>0</v>
      </c>
      <c r="G234" s="131">
        <f t="shared" si="81"/>
        <v>45530</v>
      </c>
      <c r="H234" s="136">
        <f t="shared" si="82"/>
        <v>0.36861024304150003</v>
      </c>
      <c r="I234" s="2"/>
      <c r="J234" s="2">
        <f t="shared" si="84"/>
        <v>0.67131915996049163</v>
      </c>
      <c r="K234" s="2">
        <f t="shared" si="85"/>
        <v>0.30270891691899154</v>
      </c>
      <c r="L234" s="2">
        <f t="shared" si="86"/>
        <v>0</v>
      </c>
      <c r="M234" s="2">
        <f t="shared" si="87"/>
        <v>2.5971923120516827E-2</v>
      </c>
      <c r="N234" s="63">
        <v>82920</v>
      </c>
      <c r="O234" s="63">
        <v>37390</v>
      </c>
      <c r="P234" s="63"/>
      <c r="Q234" s="63">
        <v>1341</v>
      </c>
      <c r="R234" s="63">
        <v>757</v>
      </c>
      <c r="S234" s="63">
        <v>6</v>
      </c>
      <c r="T234" s="63">
        <v>0</v>
      </c>
      <c r="U234" s="63">
        <v>1</v>
      </c>
      <c r="V234" s="63"/>
      <c r="W234" s="63">
        <f>IF(Copyright!C$12=1,IF(BW234&gt;0,BW234-SUM(AA234:AM234)-SUM(AN234:AQ234)-X234-SUM(S234:V234),SUM(BX234:CB234)),SUM(BY234:CB234))</f>
        <v>227</v>
      </c>
      <c r="X234" s="63">
        <v>14</v>
      </c>
      <c r="Y234" s="63">
        <v>338</v>
      </c>
      <c r="Z234" s="63">
        <v>524</v>
      </c>
      <c r="AA234" s="63"/>
      <c r="AB234" s="63"/>
      <c r="AC234" s="63"/>
      <c r="AD234" s="63"/>
      <c r="AE234" s="63"/>
      <c r="AF234" s="63"/>
      <c r="AG234" s="63">
        <v>0</v>
      </c>
      <c r="AH234" s="63"/>
      <c r="AI234" s="63"/>
      <c r="AJ234" s="63"/>
      <c r="AK234" s="63"/>
      <c r="AL234" s="63">
        <v>0</v>
      </c>
      <c r="AM234" s="63"/>
      <c r="AN234" s="63"/>
      <c r="AO234" s="63"/>
      <c r="AP234" s="63"/>
      <c r="AQ234" s="63"/>
      <c r="AS234" s="5">
        <f>IF(Q234&gt;0,RANK(Q234,(N234:P234,Q234:AE234)),0)</f>
        <v>3</v>
      </c>
      <c r="AT234" s="5">
        <f>IF(R234&gt;0,RANK(R234,(N234:P234,Q234:AE234)),0)</f>
        <v>4</v>
      </c>
      <c r="AU234" s="5">
        <f>IF(T234&gt;0,RANK(T234,(N234:P234,Q234:AE234)),0)</f>
        <v>0</v>
      </c>
      <c r="AV234" s="5">
        <f>IF(S234&gt;0,RANK(S234,(N234:P234,Q234:AE234)),0)</f>
        <v>9</v>
      </c>
      <c r="AW234" s="2">
        <f t="shared" si="88"/>
        <v>1.085671723959261E-2</v>
      </c>
      <c r="AX234" s="2">
        <f t="shared" si="89"/>
        <v>6.1286614096730842E-3</v>
      </c>
      <c r="AY234" s="2">
        <f t="shared" si="90"/>
        <v>0</v>
      </c>
      <c r="AZ234" s="2">
        <f t="shared" si="91"/>
        <v>4.8575916060817048E-5</v>
      </c>
      <c r="BB234" s="4" t="s">
        <v>116</v>
      </c>
      <c r="BC234" s="4" t="s">
        <v>914</v>
      </c>
      <c r="BF234" s="111">
        <v>6</v>
      </c>
      <c r="BG234" s="113">
        <v>53</v>
      </c>
      <c r="BH234" s="117">
        <f t="shared" si="92"/>
        <v>6053</v>
      </c>
      <c r="BJ234" s="5" t="s">
        <v>3185</v>
      </c>
      <c r="BN234" s="63"/>
      <c r="BY234" s="63">
        <v>227</v>
      </c>
      <c r="BZ234" s="63">
        <v>0</v>
      </c>
    </row>
    <row r="235" spans="1:78" ht="13" hidden="1" customHeight="1" outlineLevel="1">
      <c r="A235" s="4" t="s">
        <v>2366</v>
      </c>
      <c r="B235" s="4" t="s">
        <v>914</v>
      </c>
      <c r="C235" s="1">
        <f t="shared" si="83"/>
        <v>56968</v>
      </c>
      <c r="D235" s="5">
        <f>IF(N235&gt;0, RANK(N235,(N235:P235,Q235:AE235)),0)</f>
        <v>1</v>
      </c>
      <c r="E235" s="5">
        <f>IF(O235&gt;0,RANK(O235,(N235:P235,Q235:AE235)),0)</f>
        <v>2</v>
      </c>
      <c r="F235" s="5">
        <f>IF(P235&gt;0,RANK(P235,(N235:P235,Q235:AE235)),0)</f>
        <v>0</v>
      </c>
      <c r="G235" s="131">
        <f t="shared" si="81"/>
        <v>16344</v>
      </c>
      <c r="H235" s="136">
        <f t="shared" si="82"/>
        <v>0.28689790759724759</v>
      </c>
      <c r="I235" s="2"/>
      <c r="J235" s="2">
        <f t="shared" si="84"/>
        <v>0.6296517343069794</v>
      </c>
      <c r="K235" s="2">
        <f t="shared" si="85"/>
        <v>0.34275382670973176</v>
      </c>
      <c r="L235" s="2">
        <f t="shared" si="86"/>
        <v>0</v>
      </c>
      <c r="M235" s="2">
        <f t="shared" si="87"/>
        <v>2.7594438983288838E-2</v>
      </c>
      <c r="N235" s="63">
        <v>35870</v>
      </c>
      <c r="O235" s="63">
        <v>19526</v>
      </c>
      <c r="P235" s="63"/>
      <c r="Q235" s="63">
        <v>601</v>
      </c>
      <c r="R235" s="63">
        <v>455</v>
      </c>
      <c r="S235" s="63">
        <v>4</v>
      </c>
      <c r="T235" s="63">
        <v>0</v>
      </c>
      <c r="U235" s="63">
        <v>2</v>
      </c>
      <c r="V235" s="63"/>
      <c r="W235" s="63">
        <f>IF(Copyright!C$12=1,IF(BW235&gt;0,BW235-SUM(AA235:AM235)-SUM(AN235:AQ235)-X235-SUM(S235:V235),SUM(BX235:CB235)),SUM(BY235:CB235))</f>
        <v>107</v>
      </c>
      <c r="X235" s="63">
        <v>1</v>
      </c>
      <c r="Y235" s="63">
        <v>160</v>
      </c>
      <c r="Z235" s="63">
        <v>241</v>
      </c>
      <c r="AA235" s="63"/>
      <c r="AB235" s="63"/>
      <c r="AC235" s="63"/>
      <c r="AD235" s="63"/>
      <c r="AE235" s="63"/>
      <c r="AF235" s="63"/>
      <c r="AG235" s="63">
        <v>1</v>
      </c>
      <c r="AH235" s="63"/>
      <c r="AI235" s="63"/>
      <c r="AJ235" s="63"/>
      <c r="AK235" s="63"/>
      <c r="AL235" s="63">
        <v>0</v>
      </c>
      <c r="AM235" s="63"/>
      <c r="AN235" s="63"/>
      <c r="AO235" s="63"/>
      <c r="AP235" s="63"/>
      <c r="AQ235" s="63"/>
      <c r="AS235" s="5">
        <f>IF(Q235&gt;0,RANK(Q235,(N235:P235,Q235:AE235)),0)</f>
        <v>3</v>
      </c>
      <c r="AT235" s="5">
        <f>IF(R235&gt;0,RANK(R235,(N235:P235,Q235:AE235)),0)</f>
        <v>4</v>
      </c>
      <c r="AU235" s="5">
        <f>IF(T235&gt;0,RANK(T235,(N235:P235,Q235:AE235)),0)</f>
        <v>0</v>
      </c>
      <c r="AV235" s="5">
        <f>IF(S235&gt;0,RANK(S235,(N235:P235,Q235:AE235)),0)</f>
        <v>8</v>
      </c>
      <c r="AW235" s="2">
        <f t="shared" si="88"/>
        <v>1.0549782333941863E-2</v>
      </c>
      <c r="AX235" s="2">
        <f t="shared" si="89"/>
        <v>7.9869400365117256E-3</v>
      </c>
      <c r="AY235" s="2">
        <f t="shared" si="90"/>
        <v>0</v>
      </c>
      <c r="AZ235" s="2">
        <f t="shared" si="91"/>
        <v>7.0214857463839355E-5</v>
      </c>
      <c r="BB235" s="4" t="s">
        <v>2366</v>
      </c>
      <c r="BC235" s="4" t="s">
        <v>914</v>
      </c>
      <c r="BF235" s="111">
        <v>6</v>
      </c>
      <c r="BG235" s="113">
        <v>55</v>
      </c>
      <c r="BH235" s="117">
        <f t="shared" si="92"/>
        <v>6055</v>
      </c>
      <c r="BJ235" s="5" t="s">
        <v>3185</v>
      </c>
      <c r="BN235" s="63"/>
      <c r="BY235" s="63">
        <v>107</v>
      </c>
      <c r="BZ235" s="63">
        <v>0</v>
      </c>
    </row>
    <row r="236" spans="1:78" ht="13" hidden="1" customHeight="1" outlineLevel="1">
      <c r="A236" s="4" t="s">
        <v>2367</v>
      </c>
      <c r="B236" s="4" t="s">
        <v>914</v>
      </c>
      <c r="C236" s="1">
        <f t="shared" si="83"/>
        <v>51676</v>
      </c>
      <c r="D236" s="5">
        <f>IF(N236&gt;0, RANK(N236,(N236:P236,Q236:AE236)),0)</f>
        <v>2</v>
      </c>
      <c r="E236" s="5">
        <f>IF(O236&gt;0,RANK(O236,(N236:P236,Q236:AE236)),0)</f>
        <v>1</v>
      </c>
      <c r="F236" s="5">
        <f>IF(P236&gt;0,RANK(P236,(N236:P236,Q236:AE236)),0)</f>
        <v>0</v>
      </c>
      <c r="G236" s="131">
        <f t="shared" si="81"/>
        <v>323</v>
      </c>
      <c r="H236" s="136">
        <f t="shared" si="82"/>
        <v>6.2504837835745805E-3</v>
      </c>
      <c r="I236" s="2"/>
      <c r="J236" s="2">
        <f t="shared" si="84"/>
        <v>0.47726217199473642</v>
      </c>
      <c r="K236" s="2">
        <f t="shared" si="85"/>
        <v>0.48351265577831104</v>
      </c>
      <c r="L236" s="2">
        <f t="shared" si="86"/>
        <v>0</v>
      </c>
      <c r="M236" s="2">
        <f t="shared" si="87"/>
        <v>3.9225172226952543E-2</v>
      </c>
      <c r="N236" s="63">
        <v>24663</v>
      </c>
      <c r="O236" s="63">
        <v>24986</v>
      </c>
      <c r="P236" s="63"/>
      <c r="Q236" s="63">
        <v>830</v>
      </c>
      <c r="R236" s="63">
        <v>661</v>
      </c>
      <c r="S236" s="63">
        <v>1</v>
      </c>
      <c r="T236" s="63">
        <v>0</v>
      </c>
      <c r="U236" s="63">
        <v>0</v>
      </c>
      <c r="V236" s="63"/>
      <c r="W236" s="63">
        <f>IF(Copyright!C$12=1,IF(BW236&gt;0,BW236-SUM(AA236:AM236)-SUM(AN236:AQ236)-X236-SUM(S236:V236),SUM(BX236:CB236)),SUM(BY236:CB236))</f>
        <v>257</v>
      </c>
      <c r="X236" s="63">
        <v>8</v>
      </c>
      <c r="Y236" s="63">
        <v>72</v>
      </c>
      <c r="Z236" s="63">
        <v>198</v>
      </c>
      <c r="AA236" s="63"/>
      <c r="AB236" s="63"/>
      <c r="AC236" s="63"/>
      <c r="AD236" s="63"/>
      <c r="AE236" s="63"/>
      <c r="AF236" s="63"/>
      <c r="AG236" s="63">
        <v>0</v>
      </c>
      <c r="AH236" s="63"/>
      <c r="AI236" s="63"/>
      <c r="AJ236" s="63"/>
      <c r="AK236" s="63"/>
      <c r="AL236" s="63">
        <v>0</v>
      </c>
      <c r="AM236" s="63"/>
      <c r="AN236" s="63"/>
      <c r="AO236" s="63"/>
      <c r="AP236" s="63"/>
      <c r="AQ236" s="63"/>
      <c r="AS236" s="5">
        <f>IF(Q236&gt;0,RANK(Q236,(N236:P236,Q236:AE236)),0)</f>
        <v>3</v>
      </c>
      <c r="AT236" s="5">
        <f>IF(R236&gt;0,RANK(R236,(N236:P236,Q236:AE236)),0)</f>
        <v>4</v>
      </c>
      <c r="AU236" s="5">
        <f>IF(T236&gt;0,RANK(T236,(N236:P236,Q236:AE236)),0)</f>
        <v>0</v>
      </c>
      <c r="AV236" s="5">
        <f>IF(S236&gt;0,RANK(S236,(N236:P236,Q236:AE236)),0)</f>
        <v>9</v>
      </c>
      <c r="AW236" s="2">
        <f t="shared" si="88"/>
        <v>1.606161467605852E-2</v>
      </c>
      <c r="AX236" s="2">
        <f t="shared" si="89"/>
        <v>1.2791237711897205E-2</v>
      </c>
      <c r="AY236" s="2">
        <f t="shared" si="90"/>
        <v>0</v>
      </c>
      <c r="AZ236" s="2">
        <f t="shared" si="91"/>
        <v>1.9351342983203035E-5</v>
      </c>
      <c r="BB236" s="4" t="s">
        <v>2367</v>
      </c>
      <c r="BC236" s="4" t="s">
        <v>914</v>
      </c>
      <c r="BF236" s="111">
        <v>6</v>
      </c>
      <c r="BG236" s="113">
        <v>57</v>
      </c>
      <c r="BH236" s="117">
        <f t="shared" si="92"/>
        <v>6057</v>
      </c>
      <c r="BJ236" s="5" t="s">
        <v>3185</v>
      </c>
      <c r="BN236" s="63"/>
      <c r="BY236" s="63">
        <v>256</v>
      </c>
      <c r="BZ236" s="63">
        <v>1</v>
      </c>
    </row>
    <row r="237" spans="1:78" ht="13" hidden="1" customHeight="1" outlineLevel="1">
      <c r="A237" s="4" t="s">
        <v>2024</v>
      </c>
      <c r="B237" s="4" t="s">
        <v>914</v>
      </c>
      <c r="C237" s="1">
        <f t="shared" si="83"/>
        <v>1122664</v>
      </c>
      <c r="D237" s="5">
        <f>IF(N237&gt;0, RANK(N237,(N237:P237,Q237:AE237)),0)</f>
        <v>2</v>
      </c>
      <c r="E237" s="5">
        <f>IF(O237&gt;0,RANK(O237,(N237:P237,Q237:AE237)),0)</f>
        <v>1</v>
      </c>
      <c r="F237" s="5">
        <f>IF(P237&gt;0,RANK(P237,(N237:P237,Q237:AE237)),0)</f>
        <v>0</v>
      </c>
      <c r="G237" s="131">
        <f t="shared" si="81"/>
        <v>69892</v>
      </c>
      <c r="H237" s="136">
        <f t="shared" si="82"/>
        <v>6.2255492293330862E-2</v>
      </c>
      <c r="I237" s="2"/>
      <c r="J237" s="2">
        <f t="shared" si="84"/>
        <v>0.45645001532070145</v>
      </c>
      <c r="K237" s="2">
        <f t="shared" si="85"/>
        <v>0.51870550761403234</v>
      </c>
      <c r="L237" s="2">
        <f t="shared" si="86"/>
        <v>0</v>
      </c>
      <c r="M237" s="2">
        <f t="shared" si="87"/>
        <v>2.4844477065266268E-2</v>
      </c>
      <c r="N237" s="63">
        <v>512440</v>
      </c>
      <c r="O237" s="63">
        <v>582332</v>
      </c>
      <c r="P237" s="63"/>
      <c r="Q237" s="63">
        <v>14132</v>
      </c>
      <c r="R237" s="63">
        <v>4792</v>
      </c>
      <c r="S237" s="63">
        <v>58</v>
      </c>
      <c r="T237" s="63">
        <v>3</v>
      </c>
      <c r="U237" s="63">
        <v>7</v>
      </c>
      <c r="V237" s="63"/>
      <c r="W237" s="63">
        <f>IF(Copyright!C$12=1,IF(BW237&gt;0,BW237-SUM(AA237:AM237)-SUM(AN237:AQ237)-X237-SUM(S237:V237),SUM(BX237:CB237)),SUM(BY237:CB237))</f>
        <v>2486</v>
      </c>
      <c r="X237" s="63">
        <v>65</v>
      </c>
      <c r="Y237" s="63">
        <v>2999</v>
      </c>
      <c r="Z237" s="63">
        <v>3348</v>
      </c>
      <c r="AA237" s="63"/>
      <c r="AB237" s="63"/>
      <c r="AC237" s="63"/>
      <c r="AD237" s="63"/>
      <c r="AE237" s="63"/>
      <c r="AF237" s="63"/>
      <c r="AG237" s="63">
        <v>1</v>
      </c>
      <c r="AH237" s="63"/>
      <c r="AI237" s="63"/>
      <c r="AJ237" s="63"/>
      <c r="AK237" s="63"/>
      <c r="AL237" s="63">
        <v>1</v>
      </c>
      <c r="AM237" s="63"/>
      <c r="AN237" s="63"/>
      <c r="AO237" s="63"/>
      <c r="AP237" s="63"/>
      <c r="AQ237" s="63"/>
      <c r="AS237" s="5">
        <f>IF(Q237&gt;0,RANK(Q237,(N237:P237,Q237:AE237)),0)</f>
        <v>3</v>
      </c>
      <c r="AT237" s="5">
        <f>IF(R237&gt;0,RANK(R237,(N237:P237,Q237:AE237)),0)</f>
        <v>4</v>
      </c>
      <c r="AU237" s="5">
        <f>IF(T237&gt;0,RANK(T237,(N237:P237,Q237:AE237)),0)</f>
        <v>11</v>
      </c>
      <c r="AV237" s="5">
        <f>IF(S237&gt;0,RANK(S237,(N237:P237,Q237:AE237)),0)</f>
        <v>9</v>
      </c>
      <c r="AW237" s="2">
        <f t="shared" si="88"/>
        <v>1.2587915885785951E-2</v>
      </c>
      <c r="AX237" s="2">
        <f t="shared" si="89"/>
        <v>4.2684186898306175E-3</v>
      </c>
      <c r="AY237" s="2">
        <f t="shared" si="90"/>
        <v>2.6722153734331911E-6</v>
      </c>
      <c r="AZ237" s="2">
        <f t="shared" si="91"/>
        <v>5.1662830553041694E-5</v>
      </c>
      <c r="BB237" s="4" t="s">
        <v>2024</v>
      </c>
      <c r="BC237" s="4" t="s">
        <v>914</v>
      </c>
      <c r="BF237" s="111">
        <v>6</v>
      </c>
      <c r="BG237" s="113">
        <v>59</v>
      </c>
      <c r="BH237" s="117">
        <f t="shared" si="92"/>
        <v>6059</v>
      </c>
      <c r="BJ237" s="5" t="s">
        <v>3185</v>
      </c>
      <c r="BN237" s="63"/>
      <c r="BY237" s="63">
        <v>2485</v>
      </c>
      <c r="BZ237" s="63">
        <v>1</v>
      </c>
    </row>
    <row r="238" spans="1:78" ht="13" hidden="1" customHeight="1" outlineLevel="1">
      <c r="A238" s="4" t="s">
        <v>1859</v>
      </c>
      <c r="B238" s="4" t="s">
        <v>914</v>
      </c>
      <c r="C238" s="1">
        <f t="shared" si="83"/>
        <v>171322</v>
      </c>
      <c r="D238" s="5">
        <f>IF(N238&gt;0, RANK(N238,(N238:P238,Q238:AE238)),0)</f>
        <v>2</v>
      </c>
      <c r="E238" s="5">
        <f>IF(O238&gt;0,RANK(O238,(N238:P238,Q238:AE238)),0)</f>
        <v>1</v>
      </c>
      <c r="F238" s="5">
        <f>IF(P238&gt;0,RANK(P238,(N238:P238,Q238:AE238)),0)</f>
        <v>0</v>
      </c>
      <c r="G238" s="131">
        <f t="shared" si="81"/>
        <v>33103</v>
      </c>
      <c r="H238" s="136">
        <f t="shared" si="82"/>
        <v>0.19322095235871634</v>
      </c>
      <c r="I238" s="2"/>
      <c r="J238" s="2">
        <f t="shared" si="84"/>
        <v>0.39001412544798686</v>
      </c>
      <c r="K238" s="2">
        <f t="shared" si="85"/>
        <v>0.58323507780670314</v>
      </c>
      <c r="L238" s="2">
        <f t="shared" si="86"/>
        <v>0</v>
      </c>
      <c r="M238" s="2">
        <f t="shared" si="87"/>
        <v>2.6750796745310002E-2</v>
      </c>
      <c r="N238" s="63">
        <v>66818</v>
      </c>
      <c r="O238" s="63">
        <v>99921</v>
      </c>
      <c r="P238" s="63"/>
      <c r="Q238" s="63">
        <v>2307</v>
      </c>
      <c r="R238" s="63">
        <v>683</v>
      </c>
      <c r="S238" s="63">
        <v>2</v>
      </c>
      <c r="T238" s="63">
        <v>0</v>
      </c>
      <c r="U238" s="63">
        <v>1</v>
      </c>
      <c r="V238" s="63"/>
      <c r="W238" s="63">
        <f>IF(Copyright!C$12=1,IF(BW238&gt;0,BW238-SUM(AA238:AM238)-SUM(AN238:AQ238)-X238-SUM(S238:V238),SUM(BX238:CB238)),SUM(BY238:CB238))</f>
        <v>502</v>
      </c>
      <c r="X238" s="63">
        <v>6</v>
      </c>
      <c r="Y238" s="63">
        <v>502</v>
      </c>
      <c r="Z238" s="63">
        <v>580</v>
      </c>
      <c r="AA238" s="63"/>
      <c r="AB238" s="63"/>
      <c r="AC238" s="63"/>
      <c r="AD238" s="63"/>
      <c r="AE238" s="63"/>
      <c r="AF238" s="63"/>
      <c r="AG238" s="63">
        <v>0</v>
      </c>
      <c r="AH238" s="63"/>
      <c r="AI238" s="63"/>
      <c r="AJ238" s="63"/>
      <c r="AK238" s="63"/>
      <c r="AL238" s="63">
        <v>0</v>
      </c>
      <c r="AM238" s="63"/>
      <c r="AN238" s="63"/>
      <c r="AO238" s="63"/>
      <c r="AP238" s="63"/>
      <c r="AQ238" s="63"/>
      <c r="AS238" s="5">
        <f>IF(Q238&gt;0,RANK(Q238,(N238:P238,Q238:AE238)),0)</f>
        <v>3</v>
      </c>
      <c r="AT238" s="5">
        <f>IF(R238&gt;0,RANK(R238,(N238:P238,Q238:AE238)),0)</f>
        <v>4</v>
      </c>
      <c r="AU238" s="5">
        <f>IF(T238&gt;0,RANK(T238,(N238:P238,Q238:AE238)),0)</f>
        <v>0</v>
      </c>
      <c r="AV238" s="5">
        <f>IF(S238&gt;0,RANK(S238,(N238:P238,Q238:AE238)),0)</f>
        <v>9</v>
      </c>
      <c r="AW238" s="2">
        <f t="shared" si="88"/>
        <v>1.3465871283314461E-2</v>
      </c>
      <c r="AX238" s="2">
        <f t="shared" si="89"/>
        <v>3.9866450309942684E-3</v>
      </c>
      <c r="AY238" s="2">
        <f t="shared" si="90"/>
        <v>0</v>
      </c>
      <c r="AZ238" s="2">
        <f t="shared" si="91"/>
        <v>1.167392395605935E-5</v>
      </c>
      <c r="BB238" s="4" t="s">
        <v>1859</v>
      </c>
      <c r="BC238" s="4" t="s">
        <v>914</v>
      </c>
      <c r="BF238" s="111">
        <v>6</v>
      </c>
      <c r="BG238" s="113">
        <v>61</v>
      </c>
      <c r="BH238" s="117">
        <f t="shared" si="92"/>
        <v>6061</v>
      </c>
      <c r="BJ238" s="5" t="s">
        <v>3185</v>
      </c>
      <c r="BN238" s="63"/>
      <c r="BW238" s="63">
        <f>389+1+2+6+502</f>
        <v>900</v>
      </c>
      <c r="BY238" s="63">
        <v>502</v>
      </c>
      <c r="BZ238" s="63">
        <v>0</v>
      </c>
    </row>
    <row r="239" spans="1:78" ht="13" hidden="1" customHeight="1" outlineLevel="1">
      <c r="A239" s="4" t="s">
        <v>96</v>
      </c>
      <c r="B239" s="4" t="s">
        <v>914</v>
      </c>
      <c r="C239" s="1">
        <f t="shared" si="83"/>
        <v>10047</v>
      </c>
      <c r="D239" s="5">
        <f>IF(N239&gt;0, RANK(N239,(N239:P239,Q239:AE239)),0)</f>
        <v>2</v>
      </c>
      <c r="E239" s="5">
        <f>IF(O239&gt;0,RANK(O239,(N239:P239,Q239:AE239)),0)</f>
        <v>1</v>
      </c>
      <c r="F239" s="5">
        <f>IF(P239&gt;0,RANK(P239,(N239:P239,Q239:AE239)),0)</f>
        <v>0</v>
      </c>
      <c r="G239" s="131">
        <f t="shared" si="81"/>
        <v>1695</v>
      </c>
      <c r="H239" s="136">
        <f t="shared" si="82"/>
        <v>0.16870707673932517</v>
      </c>
      <c r="I239" s="2"/>
      <c r="J239" s="2">
        <f t="shared" si="84"/>
        <v>0.40071663183039713</v>
      </c>
      <c r="K239" s="2">
        <f t="shared" si="85"/>
        <v>0.56942370856972235</v>
      </c>
      <c r="L239" s="2">
        <f t="shared" si="86"/>
        <v>0</v>
      </c>
      <c r="M239" s="2">
        <f t="shared" si="87"/>
        <v>2.9859659599880461E-2</v>
      </c>
      <c r="N239" s="63">
        <v>4026</v>
      </c>
      <c r="O239" s="63">
        <v>5721</v>
      </c>
      <c r="P239" s="63"/>
      <c r="Q239" s="63">
        <v>128</v>
      </c>
      <c r="R239" s="63">
        <v>71</v>
      </c>
      <c r="S239" s="63">
        <v>0</v>
      </c>
      <c r="T239" s="63">
        <v>0</v>
      </c>
      <c r="U239" s="63">
        <v>0</v>
      </c>
      <c r="V239" s="63"/>
      <c r="W239" s="63">
        <f>IF(Copyright!C$12=1,IF(BW239&gt;0,BW239-SUM(AA239:AM239)-SUM(AN239:AQ239)-X239-SUM(S239:V239),SUM(BX239:CB239)),SUM(BY239:CB239))</f>
        <v>38</v>
      </c>
      <c r="X239" s="63">
        <v>1</v>
      </c>
      <c r="Y239" s="63">
        <v>22</v>
      </c>
      <c r="Z239" s="63">
        <v>40</v>
      </c>
      <c r="AA239" s="63"/>
      <c r="AB239" s="63"/>
      <c r="AC239" s="63"/>
      <c r="AD239" s="63"/>
      <c r="AE239" s="63"/>
      <c r="AF239" s="63"/>
      <c r="AG239" s="63">
        <v>0</v>
      </c>
      <c r="AH239" s="63"/>
      <c r="AI239" s="63"/>
      <c r="AJ239" s="63"/>
      <c r="AK239" s="63"/>
      <c r="AL239" s="63">
        <v>0</v>
      </c>
      <c r="AM239" s="63"/>
      <c r="AN239" s="63"/>
      <c r="AO239" s="63"/>
      <c r="AP239" s="63"/>
      <c r="AQ239" s="63"/>
      <c r="AS239" s="5">
        <f>IF(Q239&gt;0,RANK(Q239,(N239:P239,Q239:AE239)),0)</f>
        <v>3</v>
      </c>
      <c r="AT239" s="5">
        <f>IF(R239&gt;0,RANK(R239,(N239:P239,Q239:AE239)),0)</f>
        <v>4</v>
      </c>
      <c r="AU239" s="5">
        <f>IF(T239&gt;0,RANK(T239,(N239:P239,Q239:AE239)),0)</f>
        <v>0</v>
      </c>
      <c r="AV239" s="5">
        <f>IF(S239&gt;0,RANK(S239,(N239:P239,Q239:AE239)),0)</f>
        <v>0</v>
      </c>
      <c r="AW239" s="2">
        <f t="shared" si="88"/>
        <v>1.2740121429282374E-2</v>
      </c>
      <c r="AX239" s="2">
        <f t="shared" si="89"/>
        <v>7.0667861053050661E-3</v>
      </c>
      <c r="AY239" s="2">
        <f t="shared" si="90"/>
        <v>0</v>
      </c>
      <c r="AZ239" s="2">
        <f t="shared" si="91"/>
        <v>0</v>
      </c>
      <c r="BB239" s="4" t="s">
        <v>96</v>
      </c>
      <c r="BC239" s="4" t="s">
        <v>914</v>
      </c>
      <c r="BF239" s="111">
        <v>6</v>
      </c>
      <c r="BG239" s="113">
        <v>63</v>
      </c>
      <c r="BH239" s="117">
        <f t="shared" si="92"/>
        <v>6063</v>
      </c>
      <c r="BJ239" s="5" t="s">
        <v>3185</v>
      </c>
      <c r="BN239" s="63"/>
      <c r="BW239" s="63">
        <v>72</v>
      </c>
      <c r="BY239" s="63">
        <v>38</v>
      </c>
      <c r="BZ239" s="63">
        <v>0</v>
      </c>
    </row>
    <row r="240" spans="1:78" ht="13" hidden="1" customHeight="1" outlineLevel="1">
      <c r="A240" s="4" t="s">
        <v>1456</v>
      </c>
      <c r="B240" s="4" t="s">
        <v>914</v>
      </c>
      <c r="C240" s="1">
        <f t="shared" ref="C240:C266" si="93">SUM(N240:AQ240)</f>
        <v>661907</v>
      </c>
      <c r="D240" s="5">
        <f>IF(N240&gt;0, RANK(N240,(N240:P240,Q240:AE240)),0)</f>
        <v>1</v>
      </c>
      <c r="E240" s="5">
        <f>IF(O240&gt;0,RANK(O240,(N240:P240,Q240:AE240)),0)</f>
        <v>2</v>
      </c>
      <c r="F240" s="5">
        <f>IF(P240&gt;0,RANK(P240,(N240:P240,Q240:AE240)),0)</f>
        <v>0</v>
      </c>
      <c r="G240" s="131">
        <f t="shared" si="81"/>
        <v>10936</v>
      </c>
      <c r="H240" s="136">
        <f t="shared" si="82"/>
        <v>1.652195852287406E-2</v>
      </c>
      <c r="I240" s="2"/>
      <c r="J240" s="2">
        <f t="shared" ref="J240:J266" si="94">IF($C240=0,"-",N240/$C240)</f>
        <v>0.49714385857831994</v>
      </c>
      <c r="K240" s="2">
        <f t="shared" ref="K240:K266" si="95">IF($C240=0,"-",O240/$C240)</f>
        <v>0.48062190005544586</v>
      </c>
      <c r="L240" s="2">
        <f t="shared" ref="L240:L266" si="96">IF($C240=0,"-",P240/$C240)</f>
        <v>0</v>
      </c>
      <c r="M240" s="2">
        <f t="shared" ref="M240:M266" si="97">IF(C240=0,"-",(1-J240-K240-L240))</f>
        <v>2.2234241366234253E-2</v>
      </c>
      <c r="N240" s="63">
        <v>329063</v>
      </c>
      <c r="O240" s="63">
        <v>318127</v>
      </c>
      <c r="P240" s="63"/>
      <c r="Q240" s="63">
        <v>6223</v>
      </c>
      <c r="R240" s="63">
        <v>2243</v>
      </c>
      <c r="S240" s="63">
        <v>45</v>
      </c>
      <c r="T240" s="63">
        <v>0</v>
      </c>
      <c r="U240" s="63">
        <v>10</v>
      </c>
      <c r="V240" s="63"/>
      <c r="W240" s="63">
        <f>IF(Copyright!C$12=1,IF(BW240&gt;0,BW240-SUM(AA240:AM240)-SUM(AN240:AQ240)-X240-SUM(S240:V240),SUM(BX240:CB240)),SUM(BY240:CB240))</f>
        <v>1212</v>
      </c>
      <c r="X240" s="63">
        <v>20</v>
      </c>
      <c r="Y240" s="63">
        <v>2350</v>
      </c>
      <c r="Z240" s="63">
        <v>2609</v>
      </c>
      <c r="AA240" s="63"/>
      <c r="AB240" s="63"/>
      <c r="AC240" s="63"/>
      <c r="AD240" s="63"/>
      <c r="AE240" s="63"/>
      <c r="AF240" s="63"/>
      <c r="AG240" s="63">
        <v>5</v>
      </c>
      <c r="AH240" s="63"/>
      <c r="AI240" s="63"/>
      <c r="AJ240" s="63"/>
      <c r="AK240" s="63"/>
      <c r="AL240" s="63">
        <v>0</v>
      </c>
      <c r="AM240" s="63"/>
      <c r="AN240" s="63"/>
      <c r="AO240" s="63"/>
      <c r="AP240" s="63"/>
      <c r="AQ240" s="63"/>
      <c r="AS240" s="5">
        <f>IF(Q240&gt;0,RANK(Q240,(N240:P240,Q240:AE240)),0)</f>
        <v>3</v>
      </c>
      <c r="AT240" s="5">
        <f>IF(R240&gt;0,RANK(R240,(N240:P240,Q240:AE240)),0)</f>
        <v>6</v>
      </c>
      <c r="AU240" s="5">
        <f>IF(T240&gt;0,RANK(T240,(N240:P240,Q240:AE240)),0)</f>
        <v>0</v>
      </c>
      <c r="AV240" s="5">
        <f>IF(S240&gt;0,RANK(S240,(N240:P240,Q240:AE240)),0)</f>
        <v>8</v>
      </c>
      <c r="AW240" s="2">
        <f t="shared" ref="AW240:AW266" si="98">IF($C240=0,"-",Q240/$C240)</f>
        <v>9.4016228865988725E-3</v>
      </c>
      <c r="AX240" s="2">
        <f t="shared" ref="AX240:AX266" si="99">IF($C240=0,"-",R240/$C240)</f>
        <v>3.3886935777986938E-3</v>
      </c>
      <c r="AY240" s="2">
        <f t="shared" ref="AY240:AY266" si="100">IF($C240=0,"-",T240/$C240)</f>
        <v>0</v>
      </c>
      <c r="AZ240" s="2">
        <f t="shared" ref="AZ240:AZ266" si="101">IF($C240=0,"-",S240/$C240)</f>
        <v>6.7985381632162823E-5</v>
      </c>
      <c r="BB240" s="4" t="s">
        <v>1456</v>
      </c>
      <c r="BC240" s="4" t="s">
        <v>914</v>
      </c>
      <c r="BF240" s="111">
        <v>6</v>
      </c>
      <c r="BG240" s="113">
        <v>65</v>
      </c>
      <c r="BH240" s="117">
        <f t="shared" si="92"/>
        <v>6065</v>
      </c>
      <c r="BJ240" s="5" t="s">
        <v>3185</v>
      </c>
      <c r="BN240" s="63"/>
      <c r="BW240" s="63">
        <v>2501</v>
      </c>
      <c r="BY240" s="63">
        <v>1212</v>
      </c>
      <c r="BZ240" s="63">
        <v>0</v>
      </c>
    </row>
    <row r="241" spans="1:78" ht="13" hidden="1" customHeight="1" outlineLevel="1">
      <c r="A241" s="4" t="s">
        <v>747</v>
      </c>
      <c r="B241" s="4" t="s">
        <v>914</v>
      </c>
      <c r="C241" s="1">
        <f t="shared" si="93"/>
        <v>516809</v>
      </c>
      <c r="D241" s="5">
        <f>IF(N241&gt;0, RANK(N241,(N241:P241,Q241:AE241)),0)</f>
        <v>1</v>
      </c>
      <c r="E241" s="5">
        <f>IF(O241&gt;0,RANK(O241,(N241:P241,Q241:AE241)),0)</f>
        <v>2</v>
      </c>
      <c r="F241" s="5">
        <f>IF(P241&gt;0,RANK(P241,(N241:P241,Q241:AE241)),0)</f>
        <v>0</v>
      </c>
      <c r="G241" s="131">
        <f t="shared" si="81"/>
        <v>97989</v>
      </c>
      <c r="H241" s="136">
        <f t="shared" si="82"/>
        <v>0.18960389621697765</v>
      </c>
      <c r="I241" s="2"/>
      <c r="J241" s="2">
        <f t="shared" si="94"/>
        <v>0.58145852723153046</v>
      </c>
      <c r="K241" s="2">
        <f t="shared" si="95"/>
        <v>0.39185463101455276</v>
      </c>
      <c r="L241" s="2">
        <f t="shared" si="96"/>
        <v>0</v>
      </c>
      <c r="M241" s="2">
        <f t="shared" si="97"/>
        <v>2.6686841753916779E-2</v>
      </c>
      <c r="N241" s="63">
        <v>300503</v>
      </c>
      <c r="O241" s="63">
        <v>202514</v>
      </c>
      <c r="P241" s="63"/>
      <c r="Q241" s="63">
        <v>6134</v>
      </c>
      <c r="R241" s="63">
        <v>2753</v>
      </c>
      <c r="S241" s="63">
        <v>32</v>
      </c>
      <c r="T241" s="63">
        <v>1</v>
      </c>
      <c r="U241" s="63">
        <v>1</v>
      </c>
      <c r="V241" s="63"/>
      <c r="W241" s="63">
        <f>IF(Copyright!C$12=1,IF(BW241&gt;0,BW241-SUM(AA241:AM241)-SUM(AN241:AQ241)-X241-SUM(S241:V241),SUM(BX241:CB241)),SUM(BY241:CB241))</f>
        <v>880</v>
      </c>
      <c r="X241" s="63">
        <v>37</v>
      </c>
      <c r="Y241" s="63">
        <v>1532</v>
      </c>
      <c r="Z241" s="63">
        <v>2419</v>
      </c>
      <c r="AA241" s="63"/>
      <c r="AB241" s="63"/>
      <c r="AC241" s="63"/>
      <c r="AD241" s="63"/>
      <c r="AE241" s="63"/>
      <c r="AF241" s="63"/>
      <c r="AG241" s="63">
        <v>3</v>
      </c>
      <c r="AH241" s="63"/>
      <c r="AI241" s="63"/>
      <c r="AJ241" s="63"/>
      <c r="AK241" s="63"/>
      <c r="AL241" s="63">
        <v>0</v>
      </c>
      <c r="AM241" s="63"/>
      <c r="AN241" s="63"/>
      <c r="AO241" s="63"/>
      <c r="AP241" s="63"/>
      <c r="AQ241" s="63"/>
      <c r="AS241" s="5">
        <f>IF(Q241&gt;0,RANK(Q241,(N241:P241,Q241:AE241)),0)</f>
        <v>3</v>
      </c>
      <c r="AT241" s="5">
        <f>IF(R241&gt;0,RANK(R241,(N241:P241,Q241:AE241)),0)</f>
        <v>4</v>
      </c>
      <c r="AU241" s="5">
        <f>IF(T241&gt;0,RANK(T241,(N241:P241,Q241:AE241)),0)</f>
        <v>10</v>
      </c>
      <c r="AV241" s="5">
        <f>IF(S241&gt;0,RANK(S241,(N241:P241,Q241:AE241)),0)</f>
        <v>9</v>
      </c>
      <c r="AW241" s="2">
        <f t="shared" si="98"/>
        <v>1.1868988349661094E-2</v>
      </c>
      <c r="AX241" s="2">
        <f t="shared" si="99"/>
        <v>5.3269196163379506E-3</v>
      </c>
      <c r="AY241" s="2">
        <f t="shared" si="100"/>
        <v>1.9349508232248277E-6</v>
      </c>
      <c r="AZ241" s="2">
        <f t="shared" si="101"/>
        <v>6.1918426343194485E-5</v>
      </c>
      <c r="BB241" s="4" t="s">
        <v>747</v>
      </c>
      <c r="BC241" s="4" t="s">
        <v>914</v>
      </c>
      <c r="BF241" s="111">
        <v>6</v>
      </c>
      <c r="BG241" s="113">
        <v>67</v>
      </c>
      <c r="BH241" s="117">
        <f t="shared" si="92"/>
        <v>6067</v>
      </c>
      <c r="BJ241" s="5" t="s">
        <v>3185</v>
      </c>
      <c r="BN241" s="63"/>
      <c r="BW241" s="63">
        <v>1727</v>
      </c>
      <c r="BY241" s="63">
        <v>879</v>
      </c>
      <c r="BZ241" s="63">
        <v>1</v>
      </c>
    </row>
    <row r="242" spans="1:78" ht="13" hidden="1" customHeight="1" outlineLevel="1">
      <c r="A242" s="4" t="s">
        <v>626</v>
      </c>
      <c r="B242" s="4" t="s">
        <v>914</v>
      </c>
      <c r="C242" s="1">
        <f t="shared" si="93"/>
        <v>19044</v>
      </c>
      <c r="D242" s="5">
        <f>IF(N242&gt;0, RANK(N242,(N242:P242,Q242:AE242)),0)</f>
        <v>1</v>
      </c>
      <c r="E242" s="5">
        <f>IF(O242&gt;0,RANK(O242,(N242:P242,Q242:AE242)),0)</f>
        <v>2</v>
      </c>
      <c r="F242" s="5">
        <f>IF(P242&gt;0,RANK(P242,(N242:P242,Q242:AE242)),0)</f>
        <v>0</v>
      </c>
      <c r="G242" s="131">
        <f t="shared" si="81"/>
        <v>3933</v>
      </c>
      <c r="H242" s="136">
        <f t="shared" si="82"/>
        <v>0.20652173913043478</v>
      </c>
      <c r="I242" s="2"/>
      <c r="J242" s="2">
        <f t="shared" si="94"/>
        <v>0.59210249947490023</v>
      </c>
      <c r="K242" s="2">
        <f t="shared" si="95"/>
        <v>0.38558076034446542</v>
      </c>
      <c r="L242" s="2">
        <f t="shared" si="96"/>
        <v>0</v>
      </c>
      <c r="M242" s="2">
        <f t="shared" si="97"/>
        <v>2.2316740180634342E-2</v>
      </c>
      <c r="N242" s="63">
        <v>11276</v>
      </c>
      <c r="O242" s="63">
        <v>7343</v>
      </c>
      <c r="P242" s="63"/>
      <c r="Q242" s="63">
        <v>164</v>
      </c>
      <c r="R242" s="63">
        <v>78</v>
      </c>
      <c r="S242" s="63">
        <v>0</v>
      </c>
      <c r="T242" s="63">
        <v>0</v>
      </c>
      <c r="U242" s="63">
        <v>0</v>
      </c>
      <c r="V242" s="63"/>
      <c r="W242" s="63">
        <f>IF(Copyright!C$12=1,IF(BW242&gt;0,BW242-SUM(AA242:AM242)-SUM(AN242:AQ242)-X242-SUM(S242:V242),SUM(BX242:CB242)),SUM(BY242:CB242))</f>
        <v>29</v>
      </c>
      <c r="X242" s="63">
        <v>1</v>
      </c>
      <c r="Y242" s="63">
        <v>57</v>
      </c>
      <c r="Z242" s="63">
        <v>96</v>
      </c>
      <c r="AA242" s="63"/>
      <c r="AB242" s="63"/>
      <c r="AC242" s="63"/>
      <c r="AD242" s="63"/>
      <c r="AE242" s="63"/>
      <c r="AF242" s="63"/>
      <c r="AG242" s="63">
        <v>0</v>
      </c>
      <c r="AH242" s="63"/>
      <c r="AI242" s="63"/>
      <c r="AJ242" s="63"/>
      <c r="AK242" s="63"/>
      <c r="AL242" s="63">
        <v>0</v>
      </c>
      <c r="AM242" s="63"/>
      <c r="AN242" s="63"/>
      <c r="AO242" s="63"/>
      <c r="AP242" s="63"/>
      <c r="AQ242" s="63"/>
      <c r="AS242" s="5">
        <f>IF(Q242&gt;0,RANK(Q242,(N242:P242,Q242:AE242)),0)</f>
        <v>3</v>
      </c>
      <c r="AT242" s="5">
        <f>IF(R242&gt;0,RANK(R242,(N242:P242,Q242:AE242)),0)</f>
        <v>5</v>
      </c>
      <c r="AU242" s="5">
        <f>IF(T242&gt;0,RANK(T242,(N242:P242,Q242:AE242)),0)</f>
        <v>0</v>
      </c>
      <c r="AV242" s="5">
        <f>IF(S242&gt;0,RANK(S242,(N242:P242,Q242:AE242)),0)</f>
        <v>0</v>
      </c>
      <c r="AW242" s="2">
        <f t="shared" si="98"/>
        <v>8.6116362108800675E-3</v>
      </c>
      <c r="AX242" s="2">
        <f t="shared" si="99"/>
        <v>4.0957781978575927E-3</v>
      </c>
      <c r="AY242" s="2">
        <f t="shared" si="100"/>
        <v>0</v>
      </c>
      <c r="AZ242" s="2">
        <f t="shared" si="101"/>
        <v>0</v>
      </c>
      <c r="BB242" s="4" t="s">
        <v>626</v>
      </c>
      <c r="BC242" s="4" t="s">
        <v>914</v>
      </c>
      <c r="BF242" s="111">
        <v>6</v>
      </c>
      <c r="BG242" s="113">
        <v>69</v>
      </c>
      <c r="BH242" s="117">
        <f t="shared" si="92"/>
        <v>6069</v>
      </c>
      <c r="BJ242" s="5" t="s">
        <v>3185</v>
      </c>
      <c r="BN242" s="63"/>
      <c r="BW242" s="63">
        <v>67</v>
      </c>
      <c r="BY242" s="63">
        <v>29</v>
      </c>
      <c r="BZ242" s="63">
        <v>0</v>
      </c>
    </row>
    <row r="243" spans="1:78" ht="13" hidden="1" customHeight="1" outlineLevel="1">
      <c r="A243" s="4" t="s">
        <v>1229</v>
      </c>
      <c r="B243" s="4" t="s">
        <v>914</v>
      </c>
      <c r="C243" s="1">
        <f t="shared" si="93"/>
        <v>581517</v>
      </c>
      <c r="D243" s="5">
        <f>IF(N243&gt;0, RANK(N243,(N243:P243,Q243:AE243)),0)</f>
        <v>1</v>
      </c>
      <c r="E243" s="5">
        <f>IF(O243&gt;0,RANK(O243,(N243:P243,Q243:AE243)),0)</f>
        <v>2</v>
      </c>
      <c r="F243" s="5">
        <f>IF(P243&gt;0,RANK(P243,(N243:P243,Q243:AE243)),0)</f>
        <v>0</v>
      </c>
      <c r="G243" s="131">
        <f t="shared" si="81"/>
        <v>42751</v>
      </c>
      <c r="H243" s="136">
        <f t="shared" si="82"/>
        <v>7.3516337441553725E-2</v>
      </c>
      <c r="I243" s="2"/>
      <c r="J243" s="2">
        <f t="shared" si="94"/>
        <v>0.52467769643879714</v>
      </c>
      <c r="K243" s="2">
        <f t="shared" si="95"/>
        <v>0.45116135899724341</v>
      </c>
      <c r="L243" s="2">
        <f t="shared" si="96"/>
        <v>0</v>
      </c>
      <c r="M243" s="2">
        <f t="shared" si="97"/>
        <v>2.4160944563959452E-2</v>
      </c>
      <c r="N243" s="63">
        <v>305109</v>
      </c>
      <c r="O243" s="63">
        <v>262358</v>
      </c>
      <c r="P243" s="63"/>
      <c r="Q243" s="63">
        <v>5883</v>
      </c>
      <c r="R243" s="63">
        <v>2227</v>
      </c>
      <c r="S243" s="63">
        <v>22</v>
      </c>
      <c r="T243" s="63">
        <v>0</v>
      </c>
      <c r="U243" s="63">
        <v>1</v>
      </c>
      <c r="V243" s="63"/>
      <c r="W243" s="63">
        <f>IF(Copyright!C$12=1,IF(BW243&gt;0,BW243-SUM(AA243:AM243)-SUM(AN243:AQ243)-X243-SUM(S243:V243),SUM(BX243:CB243)),SUM(BY243:CB243))</f>
        <v>878</v>
      </c>
      <c r="X243" s="63">
        <v>13</v>
      </c>
      <c r="Y243" s="63">
        <v>2418</v>
      </c>
      <c r="Z243" s="63">
        <v>2608</v>
      </c>
      <c r="AA243" s="63"/>
      <c r="AB243" s="63"/>
      <c r="AC243" s="63"/>
      <c r="AD243" s="63"/>
      <c r="AE243" s="63"/>
      <c r="AF243" s="63"/>
      <c r="AG243" s="63">
        <v>0</v>
      </c>
      <c r="AH243" s="63"/>
      <c r="AI243" s="63"/>
      <c r="AJ243" s="63"/>
      <c r="AK243" s="63"/>
      <c r="AL243" s="63">
        <v>0</v>
      </c>
      <c r="AM243" s="63"/>
      <c r="AN243" s="63"/>
      <c r="AO243" s="63"/>
      <c r="AP243" s="63"/>
      <c r="AQ243" s="63"/>
      <c r="AS243" s="5">
        <f>IF(Q243&gt;0,RANK(Q243,(N243:P243,Q243:AE243)),0)</f>
        <v>3</v>
      </c>
      <c r="AT243" s="5">
        <f>IF(R243&gt;0,RANK(R243,(N243:P243,Q243:AE243)),0)</f>
        <v>6</v>
      </c>
      <c r="AU243" s="5">
        <f>IF(T243&gt;0,RANK(T243,(N243:P243,Q243:AE243)),0)</f>
        <v>0</v>
      </c>
      <c r="AV243" s="5">
        <f>IF(S243&gt;0,RANK(S243,(N243:P243,Q243:AE243)),0)</f>
        <v>8</v>
      </c>
      <c r="AW243" s="2">
        <f t="shared" si="98"/>
        <v>1.0116643193578176E-2</v>
      </c>
      <c r="AX243" s="2">
        <f t="shared" si="99"/>
        <v>3.8296386864012572E-3</v>
      </c>
      <c r="AY243" s="2">
        <f t="shared" si="100"/>
        <v>0</v>
      </c>
      <c r="AZ243" s="2">
        <f t="shared" si="101"/>
        <v>3.7832084014740755E-5</v>
      </c>
      <c r="BB243" s="4" t="s">
        <v>1229</v>
      </c>
      <c r="BC243" s="4" t="s">
        <v>914</v>
      </c>
      <c r="BF243" s="111">
        <v>6</v>
      </c>
      <c r="BG243" s="113">
        <v>71</v>
      </c>
      <c r="BH243" s="117">
        <f t="shared" si="92"/>
        <v>6071</v>
      </c>
      <c r="BJ243" s="5" t="s">
        <v>3185</v>
      </c>
      <c r="BN243" s="63"/>
      <c r="BW243" s="63">
        <v>2327</v>
      </c>
      <c r="BY243" s="63">
        <v>878</v>
      </c>
      <c r="BZ243" s="63">
        <v>0</v>
      </c>
    </row>
    <row r="244" spans="1:78" ht="13" hidden="1" customHeight="1" outlineLevel="1">
      <c r="A244" s="4" t="s">
        <v>2253</v>
      </c>
      <c r="B244" s="4" t="s">
        <v>914</v>
      </c>
      <c r="C244" s="1">
        <f t="shared" si="93"/>
        <v>1192282</v>
      </c>
      <c r="D244" s="5">
        <f>IF(N244&gt;0, RANK(N244,(N244:P244,Q244:AE244)),0)</f>
        <v>1</v>
      </c>
      <c r="E244" s="5">
        <f>IF(O244&gt;0,RANK(O244,(N244:P244,Q244:AE244)),0)</f>
        <v>2</v>
      </c>
      <c r="F244" s="5">
        <f>IF(P244&gt;0,RANK(P244,(N244:P244,Q244:AE244)),0)</f>
        <v>0</v>
      </c>
      <c r="G244" s="131">
        <f t="shared" si="81"/>
        <v>90231</v>
      </c>
      <c r="H244" s="136">
        <f t="shared" si="82"/>
        <v>7.5679243668863569E-2</v>
      </c>
      <c r="I244" s="2"/>
      <c r="J244" s="2">
        <f t="shared" si="94"/>
        <v>0.52584623436401789</v>
      </c>
      <c r="K244" s="2">
        <f t="shared" si="95"/>
        <v>0.45016699069515431</v>
      </c>
      <c r="L244" s="2">
        <f t="shared" si="96"/>
        <v>0</v>
      </c>
      <c r="M244" s="2">
        <f t="shared" si="97"/>
        <v>2.3986774940827793E-2</v>
      </c>
      <c r="N244" s="63">
        <v>626957</v>
      </c>
      <c r="O244" s="63">
        <v>536726</v>
      </c>
      <c r="P244" s="63"/>
      <c r="Q244" s="63">
        <v>14656</v>
      </c>
      <c r="R244" s="63">
        <v>5787</v>
      </c>
      <c r="S244" s="63">
        <v>70</v>
      </c>
      <c r="T244" s="63">
        <v>10</v>
      </c>
      <c r="U244" s="63">
        <v>7</v>
      </c>
      <c r="V244" s="63"/>
      <c r="W244" s="63">
        <f>IF(Copyright!C$12=1,IF(BW244&gt;0,BW244-SUM(AA244:AM244)-SUM(AN244:AQ244)-X244-SUM(S244:V244),SUM(BX244:CB244)),SUM(BY244:CB244))</f>
        <v>3140</v>
      </c>
      <c r="X244" s="63">
        <v>70</v>
      </c>
      <c r="Y244" s="63">
        <v>1614</v>
      </c>
      <c r="Z244" s="63">
        <v>3231</v>
      </c>
      <c r="AA244" s="63"/>
      <c r="AB244" s="63"/>
      <c r="AC244" s="63"/>
      <c r="AD244" s="63"/>
      <c r="AE244" s="63"/>
      <c r="AF244" s="63"/>
      <c r="AG244" s="63">
        <v>13</v>
      </c>
      <c r="AH244" s="63"/>
      <c r="AI244" s="63"/>
      <c r="AJ244" s="63"/>
      <c r="AK244" s="63"/>
      <c r="AL244" s="63">
        <v>1</v>
      </c>
      <c r="AM244" s="63"/>
      <c r="AN244" s="63"/>
      <c r="AO244" s="63"/>
      <c r="AP244" s="63"/>
      <c r="AQ244" s="63"/>
      <c r="AS244" s="5">
        <f>IF(Q244&gt;0,RANK(Q244,(N244:P244,Q244:AE244)),0)</f>
        <v>3</v>
      </c>
      <c r="AT244" s="5">
        <f>IF(R244&gt;0,RANK(R244,(N244:P244,Q244:AE244)),0)</f>
        <v>4</v>
      </c>
      <c r="AU244" s="5">
        <f>IF(T244&gt;0,RANK(T244,(N244:P244,Q244:AE244)),0)</f>
        <v>10</v>
      </c>
      <c r="AV244" s="5">
        <f>IF(S244&gt;0,RANK(S244,(N244:P244,Q244:AE244)),0)</f>
        <v>8</v>
      </c>
      <c r="AW244" s="2">
        <f t="shared" si="98"/>
        <v>1.2292393913520459E-2</v>
      </c>
      <c r="AX244" s="2">
        <f t="shared" si="99"/>
        <v>4.8537174930092042E-3</v>
      </c>
      <c r="AY244" s="2">
        <f t="shared" si="100"/>
        <v>8.3872775064959468E-6</v>
      </c>
      <c r="AZ244" s="2">
        <f t="shared" si="101"/>
        <v>5.8710942545471622E-5</v>
      </c>
      <c r="BB244" s="4" t="s">
        <v>2253</v>
      </c>
      <c r="BC244" s="4" t="s">
        <v>914</v>
      </c>
      <c r="BF244" s="111">
        <v>6</v>
      </c>
      <c r="BG244" s="113">
        <v>73</v>
      </c>
      <c r="BH244" s="117">
        <f t="shared" si="92"/>
        <v>6073</v>
      </c>
      <c r="BJ244" s="5" t="s">
        <v>3185</v>
      </c>
      <c r="BN244" s="63"/>
      <c r="BW244" s="63">
        <v>4978</v>
      </c>
      <c r="BY244" s="63">
        <v>3140</v>
      </c>
      <c r="BZ244" s="63">
        <v>0</v>
      </c>
    </row>
    <row r="245" spans="1:78" ht="13" hidden="1" customHeight="1" outlineLevel="1">
      <c r="A245" s="4" t="s">
        <v>2255</v>
      </c>
      <c r="B245" s="4" t="s">
        <v>914</v>
      </c>
      <c r="C245" s="1">
        <f t="shared" si="93"/>
        <v>361209</v>
      </c>
      <c r="D245" s="5">
        <f>IF(N245&gt;0, RANK(N245,(N245:P245,Q245:AE245)),0)</f>
        <v>1</v>
      </c>
      <c r="E245" s="5">
        <f>IF(O245&gt;0,RANK(O245,(N245:P245,Q245:AE245)),0)</f>
        <v>2</v>
      </c>
      <c r="F245" s="5">
        <f>IF(P245&gt;0,RANK(P245,(N245:P245,Q245:AE245)),0)</f>
        <v>0</v>
      </c>
      <c r="G245" s="131">
        <f t="shared" si="81"/>
        <v>254647</v>
      </c>
      <c r="H245" s="136">
        <f t="shared" si="82"/>
        <v>0.7049852024728066</v>
      </c>
      <c r="I245" s="2"/>
      <c r="J245" s="2">
        <f t="shared" si="94"/>
        <v>0.83531418098663102</v>
      </c>
      <c r="K245" s="2">
        <f t="shared" si="95"/>
        <v>0.13032897851382441</v>
      </c>
      <c r="L245" s="2">
        <f t="shared" si="96"/>
        <v>0</v>
      </c>
      <c r="M245" s="2">
        <f t="shared" si="97"/>
        <v>3.4356840499544572E-2</v>
      </c>
      <c r="N245" s="63">
        <v>301723</v>
      </c>
      <c r="O245" s="63">
        <v>47076</v>
      </c>
      <c r="P245" s="63"/>
      <c r="Q245" s="63">
        <v>4096</v>
      </c>
      <c r="R245" s="63">
        <v>5494</v>
      </c>
      <c r="S245" s="63">
        <v>2</v>
      </c>
      <c r="T245" s="63">
        <v>10</v>
      </c>
      <c r="U245" s="63">
        <v>6</v>
      </c>
      <c r="V245" s="63"/>
      <c r="W245" s="63">
        <f>IF(Copyright!C$12=1,IF(BW245&gt;0,BW245-SUM(AA245:AM245)-SUM(AN245:AQ245)-X245-SUM(S245:V245),SUM(BX245:CB245)),SUM(BY245:CB245))</f>
        <v>375</v>
      </c>
      <c r="X245" s="63">
        <v>86</v>
      </c>
      <c r="Y245" s="63">
        <v>439</v>
      </c>
      <c r="Z245" s="63">
        <v>1897</v>
      </c>
      <c r="AA245" s="63"/>
      <c r="AB245" s="63"/>
      <c r="AC245" s="63"/>
      <c r="AD245" s="63"/>
      <c r="AE245" s="63"/>
      <c r="AF245" s="63"/>
      <c r="AG245" s="63">
        <v>5</v>
      </c>
      <c r="AH245" s="63"/>
      <c r="AI245" s="63"/>
      <c r="AJ245" s="63"/>
      <c r="AK245" s="63"/>
      <c r="AL245" s="63">
        <v>0</v>
      </c>
      <c r="AM245" s="63"/>
      <c r="AN245" s="63"/>
      <c r="AO245" s="63"/>
      <c r="AP245" s="63"/>
      <c r="AQ245" s="63"/>
      <c r="AS245" s="5">
        <f>IF(Q245&gt;0,RANK(Q245,(N245:P245,Q245:AE245)),0)</f>
        <v>4</v>
      </c>
      <c r="AT245" s="5">
        <f>IF(R245&gt;0,RANK(R245,(N245:P245,Q245:AE245)),0)</f>
        <v>3</v>
      </c>
      <c r="AU245" s="5">
        <f>IF(T245&gt;0,RANK(T245,(N245:P245,Q245:AE245)),0)</f>
        <v>9</v>
      </c>
      <c r="AV245" s="5">
        <f>IF(S245&gt;0,RANK(S245,(N245:P245,Q245:AE245)),0)</f>
        <v>11</v>
      </c>
      <c r="AW245" s="2">
        <f t="shared" si="98"/>
        <v>1.133969530105839E-2</v>
      </c>
      <c r="AX245" s="2">
        <f t="shared" si="99"/>
        <v>1.5210030757816111E-2</v>
      </c>
      <c r="AY245" s="2">
        <f t="shared" si="100"/>
        <v>2.7684802981099586E-5</v>
      </c>
      <c r="AZ245" s="2">
        <f t="shared" si="101"/>
        <v>5.5369605962199172E-6</v>
      </c>
      <c r="BB245" s="4" t="s">
        <v>2255</v>
      </c>
      <c r="BC245" s="4" t="s">
        <v>914</v>
      </c>
      <c r="BF245" s="111">
        <v>6</v>
      </c>
      <c r="BG245" s="113">
        <v>75</v>
      </c>
      <c r="BH245" s="117">
        <f t="shared" si="92"/>
        <v>6075</v>
      </c>
      <c r="BJ245" s="5" t="s">
        <v>3185</v>
      </c>
      <c r="BN245" s="63"/>
      <c r="BW245" s="63">
        <f>586+347+86+28+2+5+6+10</f>
        <v>1070</v>
      </c>
      <c r="BY245" s="63">
        <v>347</v>
      </c>
      <c r="BZ245" s="63">
        <v>28</v>
      </c>
    </row>
    <row r="246" spans="1:78" ht="13" hidden="1" customHeight="1" outlineLevel="1">
      <c r="A246" s="4" t="s">
        <v>3089</v>
      </c>
      <c r="B246" s="4" t="s">
        <v>914</v>
      </c>
      <c r="C246" s="1">
        <f t="shared" si="93"/>
        <v>204697</v>
      </c>
      <c r="D246" s="5">
        <f>IF(N246&gt;0, RANK(N246,(N246:P246,Q246:AE246)),0)</f>
        <v>1</v>
      </c>
      <c r="E246" s="5">
        <f>IF(O246&gt;0,RANK(O246,(N246:P246,Q246:AE246)),0)</f>
        <v>2</v>
      </c>
      <c r="F246" s="5">
        <f>IF(P246&gt;0,RANK(P246,(N246:P246,Q246:AE246)),0)</f>
        <v>0</v>
      </c>
      <c r="G246" s="131">
        <f t="shared" si="81"/>
        <v>28050</v>
      </c>
      <c r="H246" s="136">
        <f t="shared" si="82"/>
        <v>0.13703180798936965</v>
      </c>
      <c r="I246" s="2"/>
      <c r="J246" s="2">
        <f t="shared" si="94"/>
        <v>0.55751183456523545</v>
      </c>
      <c r="K246" s="2">
        <f t="shared" si="95"/>
        <v>0.42048002657586581</v>
      </c>
      <c r="L246" s="2">
        <f t="shared" si="96"/>
        <v>0</v>
      </c>
      <c r="M246" s="2">
        <f t="shared" si="97"/>
        <v>2.200813885889874E-2</v>
      </c>
      <c r="N246" s="63">
        <v>114121</v>
      </c>
      <c r="O246" s="63">
        <v>86071</v>
      </c>
      <c r="P246" s="63"/>
      <c r="Q246" s="63">
        <v>1839</v>
      </c>
      <c r="R246" s="63">
        <v>773</v>
      </c>
      <c r="S246" s="63">
        <v>10</v>
      </c>
      <c r="T246" s="63">
        <v>1</v>
      </c>
      <c r="U246" s="63">
        <v>0</v>
      </c>
      <c r="V246" s="63"/>
      <c r="W246" s="63">
        <f>IF(Copyright!C$12=1,IF(BW246&gt;0,BW246-SUM(AA246:AM246)-SUM(AN246:AQ246)-X246-SUM(S246:V246),SUM(BX246:CB246)),SUM(BY246:CB246))</f>
        <v>402</v>
      </c>
      <c r="X246" s="63">
        <v>6</v>
      </c>
      <c r="Y246" s="63">
        <v>553</v>
      </c>
      <c r="Z246" s="63">
        <v>920</v>
      </c>
      <c r="AA246" s="63"/>
      <c r="AB246" s="63"/>
      <c r="AC246" s="63"/>
      <c r="AD246" s="63"/>
      <c r="AE246" s="63"/>
      <c r="AF246" s="63"/>
      <c r="AG246" s="63">
        <v>1</v>
      </c>
      <c r="AH246" s="63"/>
      <c r="AI246" s="63"/>
      <c r="AJ246" s="63"/>
      <c r="AK246" s="63"/>
      <c r="AL246" s="63">
        <v>0</v>
      </c>
      <c r="AM246" s="63"/>
      <c r="AN246" s="63"/>
      <c r="AO246" s="63"/>
      <c r="AP246" s="63"/>
      <c r="AQ246" s="63"/>
      <c r="AS246" s="5">
        <f>IF(Q246&gt;0,RANK(Q246,(N246:P246,Q246:AE246)),0)</f>
        <v>3</v>
      </c>
      <c r="AT246" s="5">
        <f>IF(R246&gt;0,RANK(R246,(N246:P246,Q246:AE246)),0)</f>
        <v>5</v>
      </c>
      <c r="AU246" s="5">
        <f>IF(T246&gt;0,RANK(T246,(N246:P246,Q246:AE246)),0)</f>
        <v>10</v>
      </c>
      <c r="AV246" s="5">
        <f>IF(S246&gt;0,RANK(S246,(N246:P246,Q246:AE246)),0)</f>
        <v>8</v>
      </c>
      <c r="AW246" s="2">
        <f t="shared" si="98"/>
        <v>8.9840105130998497E-3</v>
      </c>
      <c r="AX246" s="2">
        <f t="shared" si="99"/>
        <v>3.7763132825590997E-3</v>
      </c>
      <c r="AY246" s="2">
        <f t="shared" si="100"/>
        <v>4.8852694470363516E-6</v>
      </c>
      <c r="AZ246" s="2">
        <f t="shared" si="101"/>
        <v>4.8852694470363512E-5</v>
      </c>
      <c r="BB246" s="4" t="s">
        <v>3089</v>
      </c>
      <c r="BC246" s="4" t="s">
        <v>914</v>
      </c>
      <c r="BF246" s="111">
        <v>6</v>
      </c>
      <c r="BG246" s="113">
        <v>77</v>
      </c>
      <c r="BH246" s="117">
        <f t="shared" si="92"/>
        <v>6077</v>
      </c>
      <c r="BJ246" s="5" t="s">
        <v>3185</v>
      </c>
      <c r="BN246" s="63"/>
      <c r="BW246" s="63">
        <v>1087</v>
      </c>
      <c r="BY246" s="63">
        <v>402</v>
      </c>
      <c r="BZ246" s="63">
        <v>0</v>
      </c>
    </row>
    <row r="247" spans="1:78" ht="13" hidden="1" customHeight="1" outlineLevel="1">
      <c r="A247" s="4" t="s">
        <v>337</v>
      </c>
      <c r="B247" s="4" t="s">
        <v>914</v>
      </c>
      <c r="C247" s="1">
        <f t="shared" si="93"/>
        <v>125638</v>
      </c>
      <c r="D247" s="5">
        <f>IF(N247&gt;0, RANK(N247,(N247:P247,Q247:AE247)),0)</f>
        <v>1</v>
      </c>
      <c r="E247" s="5">
        <f>IF(O247&gt;0,RANK(O247,(N247:P247,Q247:AE247)),0)</f>
        <v>2</v>
      </c>
      <c r="F247" s="5">
        <f>IF(P247&gt;0,RANK(P247,(N247:P247,Q247:AE247)),0)</f>
        <v>0</v>
      </c>
      <c r="G247" s="131">
        <f t="shared" si="81"/>
        <v>1291</v>
      </c>
      <c r="H247" s="136">
        <f t="shared" si="82"/>
        <v>1.0275553574555469E-2</v>
      </c>
      <c r="I247" s="2"/>
      <c r="J247" s="2">
        <f t="shared" si="94"/>
        <v>0.48757541508142443</v>
      </c>
      <c r="K247" s="2">
        <f t="shared" si="95"/>
        <v>0.47729986150686893</v>
      </c>
      <c r="L247" s="2">
        <f t="shared" si="96"/>
        <v>0</v>
      </c>
      <c r="M247" s="2">
        <f t="shared" si="97"/>
        <v>3.5124723411706638E-2</v>
      </c>
      <c r="N247" s="63">
        <v>61258</v>
      </c>
      <c r="O247" s="63">
        <v>59967</v>
      </c>
      <c r="P247" s="63"/>
      <c r="Q247" s="63">
        <v>1776</v>
      </c>
      <c r="R247" s="63">
        <v>1085</v>
      </c>
      <c r="S247" s="63">
        <v>21</v>
      </c>
      <c r="T247" s="63">
        <v>1</v>
      </c>
      <c r="U247" s="63">
        <v>0</v>
      </c>
      <c r="V247" s="63"/>
      <c r="W247" s="63">
        <f>IF(Copyright!C$12=1,IF(BW247&gt;0,BW247-SUM(AA247:AM247)-SUM(AN247:AQ247)-X247-SUM(S247:V247),SUM(BX247:CB247)),SUM(BY247:CB247))</f>
        <v>631</v>
      </c>
      <c r="X247" s="63">
        <v>17</v>
      </c>
      <c r="Y247" s="63">
        <v>420</v>
      </c>
      <c r="Z247" s="63">
        <v>460</v>
      </c>
      <c r="AA247" s="63"/>
      <c r="AB247" s="63"/>
      <c r="AC247" s="63"/>
      <c r="AD247" s="63"/>
      <c r="AE247" s="63"/>
      <c r="AF247" s="63"/>
      <c r="AG247" s="63">
        <v>2</v>
      </c>
      <c r="AH247" s="63"/>
      <c r="AI247" s="63"/>
      <c r="AJ247" s="63"/>
      <c r="AK247" s="63"/>
      <c r="AL247" s="63">
        <v>0</v>
      </c>
      <c r="AM247" s="63"/>
      <c r="AN247" s="63"/>
      <c r="AO247" s="63"/>
      <c r="AP247" s="63"/>
      <c r="AQ247" s="63"/>
      <c r="AS247" s="5">
        <f>IF(Q247&gt;0,RANK(Q247,(N247:P247,Q247:AE247)),0)</f>
        <v>3</v>
      </c>
      <c r="AT247" s="5">
        <f>IF(R247&gt;0,RANK(R247,(N247:P247,Q247:AE247)),0)</f>
        <v>4</v>
      </c>
      <c r="AU247" s="5">
        <f>IF(T247&gt;0,RANK(T247,(N247:P247,Q247:AE247)),0)</f>
        <v>10</v>
      </c>
      <c r="AV247" s="5">
        <f>IF(S247&gt;0,RANK(S247,(N247:P247,Q247:AE247)),0)</f>
        <v>8</v>
      </c>
      <c r="AW247" s="2">
        <f t="shared" si="98"/>
        <v>1.4135850618443465E-2</v>
      </c>
      <c r="AX247" s="2">
        <f t="shared" si="99"/>
        <v>8.6359222528215977E-3</v>
      </c>
      <c r="AY247" s="2">
        <f t="shared" si="100"/>
        <v>7.9593753482226717E-6</v>
      </c>
      <c r="AZ247" s="2">
        <f t="shared" si="101"/>
        <v>1.6714688231267609E-4</v>
      </c>
      <c r="BB247" s="4" t="s">
        <v>337</v>
      </c>
      <c r="BC247" s="4" t="s">
        <v>914</v>
      </c>
      <c r="BF247" s="111">
        <v>6</v>
      </c>
      <c r="BG247" s="113">
        <v>79</v>
      </c>
      <c r="BH247" s="117">
        <f t="shared" si="92"/>
        <v>6079</v>
      </c>
      <c r="BJ247" s="5" t="s">
        <v>3185</v>
      </c>
      <c r="BN247" s="63"/>
      <c r="BW247" s="63">
        <v>1000</v>
      </c>
      <c r="BY247" s="63">
        <v>631</v>
      </c>
      <c r="BZ247" s="63">
        <v>0</v>
      </c>
    </row>
    <row r="248" spans="1:78" ht="13" hidden="1" customHeight="1" outlineLevel="1">
      <c r="A248" s="4" t="s">
        <v>508</v>
      </c>
      <c r="B248" s="4" t="s">
        <v>914</v>
      </c>
      <c r="C248" s="1">
        <f t="shared" si="93"/>
        <v>285720</v>
      </c>
      <c r="D248" s="5">
        <f>IF(N248&gt;0, RANK(N248,(N248:P248,Q248:AE248)),0)</f>
        <v>1</v>
      </c>
      <c r="E248" s="5">
        <f>IF(O248&gt;0,RANK(O248,(N248:P248,Q248:AE248)),0)</f>
        <v>2</v>
      </c>
      <c r="F248" s="5">
        <f>IF(P248&gt;0,RANK(P248,(N248:P248,Q248:AE248)),0)</f>
        <v>0</v>
      </c>
      <c r="G248" s="131">
        <f t="shared" si="81"/>
        <v>133329</v>
      </c>
      <c r="H248" s="136">
        <f t="shared" si="82"/>
        <v>0.46664216715665685</v>
      </c>
      <c r="I248" s="2"/>
      <c r="J248" s="2">
        <f t="shared" si="94"/>
        <v>0.72128307433851324</v>
      </c>
      <c r="K248" s="2">
        <f t="shared" si="95"/>
        <v>0.25464090718185634</v>
      </c>
      <c r="L248" s="2">
        <f t="shared" si="96"/>
        <v>0</v>
      </c>
      <c r="M248" s="2">
        <f t="shared" si="97"/>
        <v>2.4076018479630423E-2</v>
      </c>
      <c r="N248" s="63">
        <v>206085</v>
      </c>
      <c r="O248" s="63">
        <v>72756</v>
      </c>
      <c r="P248" s="63"/>
      <c r="Q248" s="63">
        <v>2926</v>
      </c>
      <c r="R248" s="63">
        <v>1957</v>
      </c>
      <c r="S248" s="63">
        <v>5</v>
      </c>
      <c r="T248" s="63">
        <v>6</v>
      </c>
      <c r="U248" s="63">
        <v>4</v>
      </c>
      <c r="V248" s="63"/>
      <c r="W248" s="63">
        <f>IF(Copyright!C$12=1,IF(BW248&gt;0,BW248-SUM(AA248:AM248)-SUM(AN248:AQ248)-X248-SUM(S248:V248),SUM(BX248:CB248)),SUM(BY248:CB248))</f>
        <v>536</v>
      </c>
      <c r="X248" s="63">
        <v>27</v>
      </c>
      <c r="Y248" s="63">
        <v>597</v>
      </c>
      <c r="Z248" s="63">
        <v>819</v>
      </c>
      <c r="AA248" s="63"/>
      <c r="AB248" s="63"/>
      <c r="AC248" s="63"/>
      <c r="AD248" s="63"/>
      <c r="AE248" s="63"/>
      <c r="AF248" s="63"/>
      <c r="AG248" s="63">
        <v>2</v>
      </c>
      <c r="AH248" s="63"/>
      <c r="AI248" s="63"/>
      <c r="AJ248" s="63"/>
      <c r="AK248" s="63"/>
      <c r="AL248" s="63">
        <v>0</v>
      </c>
      <c r="AM248" s="63"/>
      <c r="AN248" s="63"/>
      <c r="AO248" s="63"/>
      <c r="AP248" s="63"/>
      <c r="AQ248" s="63"/>
      <c r="AS248" s="5">
        <f>IF(Q248&gt;0,RANK(Q248,(N248:P248,Q248:AE248)),0)</f>
        <v>3</v>
      </c>
      <c r="AT248" s="5">
        <f>IF(R248&gt;0,RANK(R248,(N248:P248,Q248:AE248)),0)</f>
        <v>4</v>
      </c>
      <c r="AU248" s="5">
        <f>IF(T248&gt;0,RANK(T248,(N248:P248,Q248:AE248)),0)</f>
        <v>9</v>
      </c>
      <c r="AV248" s="5">
        <f>IF(S248&gt;0,RANK(S248,(N248:P248,Q248:AE248)),0)</f>
        <v>10</v>
      </c>
      <c r="AW248" s="2">
        <f t="shared" si="98"/>
        <v>1.0240795184096319E-2</v>
      </c>
      <c r="AX248" s="2">
        <f t="shared" si="99"/>
        <v>6.8493630127397448E-3</v>
      </c>
      <c r="AY248" s="2">
        <f t="shared" si="100"/>
        <v>2.0999580008399833E-5</v>
      </c>
      <c r="AZ248" s="2">
        <f t="shared" si="101"/>
        <v>1.7499650006999861E-5</v>
      </c>
      <c r="BB248" s="4" t="s">
        <v>508</v>
      </c>
      <c r="BC248" s="4" t="s">
        <v>914</v>
      </c>
      <c r="BF248" s="111">
        <v>6</v>
      </c>
      <c r="BG248" s="113">
        <v>81</v>
      </c>
      <c r="BH248" s="117">
        <f t="shared" si="92"/>
        <v>6081</v>
      </c>
      <c r="BJ248" s="5" t="s">
        <v>3185</v>
      </c>
      <c r="BN248" s="63"/>
      <c r="BY248" s="63">
        <v>535</v>
      </c>
      <c r="BZ248" s="63">
        <v>1</v>
      </c>
    </row>
    <row r="249" spans="1:78" ht="13" hidden="1" customHeight="1" outlineLevel="1">
      <c r="A249" s="4" t="s">
        <v>385</v>
      </c>
      <c r="B249" s="4" t="s">
        <v>914</v>
      </c>
      <c r="C249" s="1">
        <f t="shared" si="93"/>
        <v>163320</v>
      </c>
      <c r="D249" s="5">
        <f>IF(N249&gt;0, RANK(N249,(N249:P249,Q249:AE249)),0)</f>
        <v>1</v>
      </c>
      <c r="E249" s="5">
        <f>IF(O249&gt;0,RANK(O249,(N249:P249,Q249:AE249)),0)</f>
        <v>2</v>
      </c>
      <c r="F249" s="5">
        <f>IF(P249&gt;0,RANK(P249,(N249:P249,Q249:AE249)),0)</f>
        <v>0</v>
      </c>
      <c r="G249" s="131">
        <f t="shared" si="81"/>
        <v>29523</v>
      </c>
      <c r="H249" s="136">
        <f t="shared" si="82"/>
        <v>0.18076781778104334</v>
      </c>
      <c r="I249" s="2"/>
      <c r="J249" s="2">
        <f t="shared" si="94"/>
        <v>0.5763470487386726</v>
      </c>
      <c r="K249" s="2">
        <f t="shared" si="95"/>
        <v>0.3955792309576292</v>
      </c>
      <c r="L249" s="2">
        <f t="shared" si="96"/>
        <v>0</v>
      </c>
      <c r="M249" s="2">
        <f t="shared" si="97"/>
        <v>2.8073720303698202E-2</v>
      </c>
      <c r="N249" s="63">
        <v>94129</v>
      </c>
      <c r="O249" s="63">
        <v>64606</v>
      </c>
      <c r="P249" s="63"/>
      <c r="Q249" s="63">
        <v>2063</v>
      </c>
      <c r="R249" s="63">
        <v>1322</v>
      </c>
      <c r="S249" s="63">
        <v>3</v>
      </c>
      <c r="T249" s="63">
        <v>1</v>
      </c>
      <c r="U249" s="63">
        <v>0</v>
      </c>
      <c r="V249" s="63"/>
      <c r="W249" s="63">
        <f>IF(Copyright!C$12=1,IF(BW249&gt;0,BW249-SUM(AA249:AM249)-SUM(AN249:AQ249)-X249-SUM(S249:V249),SUM(BX249:CB249)),SUM(BY249:CB249))</f>
        <v>234</v>
      </c>
      <c r="X249" s="63">
        <v>14</v>
      </c>
      <c r="Y249" s="63">
        <v>438</v>
      </c>
      <c r="Z249" s="63">
        <v>509</v>
      </c>
      <c r="AA249" s="63"/>
      <c r="AB249" s="63"/>
      <c r="AC249" s="63"/>
      <c r="AD249" s="63"/>
      <c r="AE249" s="63"/>
      <c r="AF249" s="63"/>
      <c r="AG249" s="63">
        <v>1</v>
      </c>
      <c r="AH249" s="63"/>
      <c r="AI249" s="63"/>
      <c r="AJ249" s="63"/>
      <c r="AK249" s="63"/>
      <c r="AL249" s="63">
        <v>0</v>
      </c>
      <c r="AM249" s="63"/>
      <c r="AN249" s="63"/>
      <c r="AO249" s="63"/>
      <c r="AP249" s="63"/>
      <c r="AQ249" s="63"/>
      <c r="AS249" s="5">
        <f>IF(Q249&gt;0,RANK(Q249,(N249:P249,Q249:AE249)),0)</f>
        <v>3</v>
      </c>
      <c r="AT249" s="5">
        <f>IF(R249&gt;0,RANK(R249,(N249:P249,Q249:AE249)),0)</f>
        <v>4</v>
      </c>
      <c r="AU249" s="5">
        <f>IF(T249&gt;0,RANK(T249,(N249:P249,Q249:AE249)),0)</f>
        <v>10</v>
      </c>
      <c r="AV249" s="5">
        <f>IF(S249&gt;0,RANK(S249,(N249:P249,Q249:AE249)),0)</f>
        <v>9</v>
      </c>
      <c r="AW249" s="2">
        <f t="shared" si="98"/>
        <v>1.2631643399461181E-2</v>
      </c>
      <c r="AX249" s="2">
        <f t="shared" si="99"/>
        <v>8.0945383296595636E-3</v>
      </c>
      <c r="AY249" s="2">
        <f t="shared" si="100"/>
        <v>6.1229488121479308E-6</v>
      </c>
      <c r="AZ249" s="2">
        <f t="shared" si="101"/>
        <v>1.8368846436443791E-5</v>
      </c>
      <c r="BB249" s="4" t="s">
        <v>385</v>
      </c>
      <c r="BC249" s="4" t="s">
        <v>914</v>
      </c>
      <c r="BF249" s="111">
        <v>6</v>
      </c>
      <c r="BG249" s="113">
        <v>83</v>
      </c>
      <c r="BH249" s="117">
        <f t="shared" si="92"/>
        <v>6083</v>
      </c>
      <c r="BJ249" s="5" t="s">
        <v>3185</v>
      </c>
      <c r="BN249" s="63"/>
      <c r="BW249" s="63">
        <f>163885-94129-64606-2063-1322-509-438</f>
        <v>818</v>
      </c>
      <c r="BY249" s="63">
        <v>234</v>
      </c>
      <c r="BZ249" s="63">
        <v>0</v>
      </c>
    </row>
    <row r="250" spans="1:78" ht="13" hidden="1" customHeight="1" outlineLevel="1">
      <c r="A250" s="4" t="s">
        <v>986</v>
      </c>
      <c r="B250" s="4" t="s">
        <v>914</v>
      </c>
      <c r="C250" s="1">
        <f t="shared" si="93"/>
        <v>643091</v>
      </c>
      <c r="D250" s="5">
        <f>IF(N250&gt;0, RANK(N250,(N250:P250,Q250:AE250)),0)</f>
        <v>1</v>
      </c>
      <c r="E250" s="5">
        <f>IF(O250&gt;0,RANK(O250,(N250:P250,Q250:AE250)),0)</f>
        <v>2</v>
      </c>
      <c r="F250" s="5">
        <f>IF(P250&gt;0,RANK(P250,(N250:P250,Q250:AE250)),0)</f>
        <v>0</v>
      </c>
      <c r="G250" s="131">
        <f t="shared" si="81"/>
        <v>275975</v>
      </c>
      <c r="H250" s="136">
        <f t="shared" si="82"/>
        <v>0.42913833345514085</v>
      </c>
      <c r="I250" s="2"/>
      <c r="J250" s="2">
        <f t="shared" si="94"/>
        <v>0.70101742988161864</v>
      </c>
      <c r="K250" s="2">
        <f t="shared" si="95"/>
        <v>0.27187909642647773</v>
      </c>
      <c r="L250" s="2">
        <f t="shared" si="96"/>
        <v>0</v>
      </c>
      <c r="M250" s="2">
        <f t="shared" si="97"/>
        <v>2.7103473691903635E-2</v>
      </c>
      <c r="N250" s="63">
        <v>450818</v>
      </c>
      <c r="O250" s="63">
        <v>174843</v>
      </c>
      <c r="P250" s="63"/>
      <c r="Q250" s="63">
        <v>7889</v>
      </c>
      <c r="R250" s="63">
        <v>4391</v>
      </c>
      <c r="S250" s="63">
        <v>13</v>
      </c>
      <c r="T250" s="63">
        <v>2</v>
      </c>
      <c r="U250" s="63">
        <v>5</v>
      </c>
      <c r="V250" s="63"/>
      <c r="W250" s="63">
        <f>IF(Copyright!C$12=1,IF(BW250&gt;0,BW250-SUM(AA250:AM250)-SUM(AN250:AQ250)-X250-SUM(S250:V250),SUM(BX250:CB250)),SUM(BY250:CB250))</f>
        <v>1040</v>
      </c>
      <c r="X250" s="63">
        <v>75</v>
      </c>
      <c r="Y250" s="63">
        <v>1712</v>
      </c>
      <c r="Z250" s="63">
        <v>2298</v>
      </c>
      <c r="AA250" s="63"/>
      <c r="AB250" s="63"/>
      <c r="AC250" s="63"/>
      <c r="AD250" s="63"/>
      <c r="AE250" s="63"/>
      <c r="AF250" s="63"/>
      <c r="AG250" s="63">
        <v>5</v>
      </c>
      <c r="AH250" s="63"/>
      <c r="AI250" s="63"/>
      <c r="AJ250" s="63"/>
      <c r="AK250" s="63"/>
      <c r="AL250" s="63">
        <v>0</v>
      </c>
      <c r="AM250" s="63"/>
      <c r="AN250" s="63"/>
      <c r="AO250" s="63"/>
      <c r="AP250" s="63"/>
      <c r="AQ250" s="63"/>
      <c r="AS250" s="5">
        <f>IF(Q250&gt;0,RANK(Q250,(N250:P250,Q250:AE250)),0)</f>
        <v>3</v>
      </c>
      <c r="AT250" s="5">
        <f>IF(R250&gt;0,RANK(R250,(N250:P250,Q250:AE250)),0)</f>
        <v>4</v>
      </c>
      <c r="AU250" s="5">
        <f>IF(T250&gt;0,RANK(T250,(N250:P250,Q250:AE250)),0)</f>
        <v>11</v>
      </c>
      <c r="AV250" s="5">
        <f>IF(S250&gt;0,RANK(S250,(N250:P250,Q250:AE250)),0)</f>
        <v>9</v>
      </c>
      <c r="AW250" s="2">
        <f t="shared" si="98"/>
        <v>1.2267315201114617E-2</v>
      </c>
      <c r="AX250" s="2">
        <f t="shared" si="99"/>
        <v>6.8279605841164003E-3</v>
      </c>
      <c r="AY250" s="2">
        <f t="shared" si="100"/>
        <v>3.1099797695815987E-6</v>
      </c>
      <c r="AZ250" s="2">
        <f t="shared" si="101"/>
        <v>2.0214868502280391E-5</v>
      </c>
      <c r="BB250" s="4" t="s">
        <v>986</v>
      </c>
      <c r="BC250" s="4" t="s">
        <v>914</v>
      </c>
      <c r="BF250" s="111">
        <v>6</v>
      </c>
      <c r="BG250" s="113">
        <v>85</v>
      </c>
      <c r="BH250" s="117">
        <f t="shared" si="92"/>
        <v>6085</v>
      </c>
      <c r="BJ250" s="5" t="s">
        <v>3185</v>
      </c>
      <c r="BN250" s="63"/>
      <c r="BW250" s="63">
        <f>1040+1286</f>
        <v>2326</v>
      </c>
      <c r="BY250" s="63">
        <v>1040</v>
      </c>
      <c r="BZ250" s="63">
        <v>0</v>
      </c>
    </row>
    <row r="251" spans="1:78" ht="13" hidden="1" customHeight="1" outlineLevel="1">
      <c r="A251" s="4" t="s">
        <v>1760</v>
      </c>
      <c r="B251" s="4" t="s">
        <v>914</v>
      </c>
      <c r="C251" s="1">
        <f t="shared" si="93"/>
        <v>120095</v>
      </c>
      <c r="D251" s="5">
        <f>IF(N251&gt;0, RANK(N251,(N251:P251,Q251:AE251)),0)</f>
        <v>1</v>
      </c>
      <c r="E251" s="5">
        <f>IF(O251&gt;0,RANK(O251,(N251:P251,Q251:AE251)),0)</f>
        <v>2</v>
      </c>
      <c r="F251" s="5">
        <f>IF(P251&gt;0,RANK(P251,(N251:P251,Q251:AE251)),0)</f>
        <v>0</v>
      </c>
      <c r="G251" s="131">
        <f t="shared" si="81"/>
        <v>66758</v>
      </c>
      <c r="H251" s="136">
        <f t="shared" si="82"/>
        <v>0.55587659769349262</v>
      </c>
      <c r="I251" s="2"/>
      <c r="J251" s="2">
        <f t="shared" si="94"/>
        <v>0.75610974645072648</v>
      </c>
      <c r="K251" s="2">
        <f t="shared" si="95"/>
        <v>0.20023314875723386</v>
      </c>
      <c r="L251" s="2">
        <f t="shared" si="96"/>
        <v>0</v>
      </c>
      <c r="M251" s="2">
        <f t="shared" si="97"/>
        <v>4.3657104792039658E-2</v>
      </c>
      <c r="N251" s="63">
        <v>90805</v>
      </c>
      <c r="O251" s="63">
        <v>24047</v>
      </c>
      <c r="P251" s="63"/>
      <c r="Q251" s="63">
        <v>1971</v>
      </c>
      <c r="R251" s="63">
        <v>1857</v>
      </c>
      <c r="S251" s="63">
        <v>5</v>
      </c>
      <c r="T251" s="63">
        <v>0</v>
      </c>
      <c r="U251" s="63">
        <v>0</v>
      </c>
      <c r="V251" s="63"/>
      <c r="W251" s="63">
        <f>IF(Copyright!C$12=1,IF(BW251&gt;0,BW251-SUM(AA251:AM251)-SUM(AN251:AQ251)-X251-SUM(S251:V251),SUM(BX251:CB251)),SUM(BY251:CB251))</f>
        <v>417</v>
      </c>
      <c r="X251" s="63">
        <v>39</v>
      </c>
      <c r="Y251" s="63">
        <v>278</v>
      </c>
      <c r="Z251" s="63">
        <v>675</v>
      </c>
      <c r="AA251" s="63"/>
      <c r="AB251" s="63"/>
      <c r="AC251" s="63"/>
      <c r="AD251" s="63"/>
      <c r="AE251" s="63"/>
      <c r="AF251" s="63"/>
      <c r="AG251" s="63">
        <v>1</v>
      </c>
      <c r="AH251" s="63"/>
      <c r="AI251" s="63"/>
      <c r="AJ251" s="63"/>
      <c r="AK251" s="63"/>
      <c r="AL251" s="63">
        <v>0</v>
      </c>
      <c r="AM251" s="63"/>
      <c r="AN251" s="63"/>
      <c r="AO251" s="63"/>
      <c r="AP251" s="63"/>
      <c r="AQ251" s="63"/>
      <c r="AS251" s="5">
        <f>IF(Q251&gt;0,RANK(Q251,(N251:P251,Q251:AE251)),0)</f>
        <v>3</v>
      </c>
      <c r="AT251" s="5">
        <f>IF(R251&gt;0,RANK(R251,(N251:P251,Q251:AE251)),0)</f>
        <v>4</v>
      </c>
      <c r="AU251" s="5">
        <f>IF(T251&gt;0,RANK(T251,(N251:P251,Q251:AE251)),0)</f>
        <v>0</v>
      </c>
      <c r="AV251" s="5">
        <f>IF(S251&gt;0,RANK(S251,(N251:P251,Q251:AE251)),0)</f>
        <v>9</v>
      </c>
      <c r="AW251" s="2">
        <f t="shared" si="98"/>
        <v>1.6412007160997544E-2</v>
      </c>
      <c r="AX251" s="2">
        <f t="shared" si="99"/>
        <v>1.5462758649402556E-2</v>
      </c>
      <c r="AY251" s="2">
        <f t="shared" si="100"/>
        <v>0</v>
      </c>
      <c r="AZ251" s="2">
        <f t="shared" si="101"/>
        <v>4.1633706648902953E-5</v>
      </c>
      <c r="BB251" s="4" t="s">
        <v>1760</v>
      </c>
      <c r="BC251" s="4" t="s">
        <v>914</v>
      </c>
      <c r="BF251" s="111">
        <v>6</v>
      </c>
      <c r="BG251" s="113">
        <v>87</v>
      </c>
      <c r="BH251" s="117">
        <f t="shared" si="92"/>
        <v>6087</v>
      </c>
      <c r="BJ251" s="5" t="s">
        <v>3185</v>
      </c>
      <c r="BN251" s="63"/>
      <c r="BW251" s="63">
        <v>752</v>
      </c>
      <c r="BY251" s="63">
        <v>415</v>
      </c>
      <c r="BZ251" s="63">
        <v>2</v>
      </c>
    </row>
    <row r="252" spans="1:78" ht="13" hidden="1" customHeight="1" outlineLevel="1">
      <c r="A252" s="4" t="s">
        <v>1133</v>
      </c>
      <c r="B252" s="4" t="s">
        <v>914</v>
      </c>
      <c r="C252" s="1">
        <f t="shared" si="93"/>
        <v>76335</v>
      </c>
      <c r="D252" s="5">
        <f>IF(N252&gt;0, RANK(N252,(N252:P252,Q252:AE252)),0)</f>
        <v>2</v>
      </c>
      <c r="E252" s="5">
        <f>IF(O252&gt;0,RANK(O252,(N252:P252,Q252:AE252)),0)</f>
        <v>1</v>
      </c>
      <c r="F252" s="5">
        <f>IF(P252&gt;0,RANK(P252,(N252:P252,Q252:AE252)),0)</f>
        <v>0</v>
      </c>
      <c r="G252" s="131">
        <f t="shared" si="81"/>
        <v>22248</v>
      </c>
      <c r="H252" s="136">
        <f t="shared" si="82"/>
        <v>0.29145215169974453</v>
      </c>
      <c r="I252" s="2"/>
      <c r="J252" s="2">
        <f t="shared" si="94"/>
        <v>0.33823278967708131</v>
      </c>
      <c r="K252" s="2">
        <f t="shared" si="95"/>
        <v>0.62968494137682585</v>
      </c>
      <c r="L252" s="2">
        <f t="shared" si="96"/>
        <v>0</v>
      </c>
      <c r="M252" s="2">
        <f t="shared" si="97"/>
        <v>3.2082268946092785E-2</v>
      </c>
      <c r="N252" s="63">
        <v>25819</v>
      </c>
      <c r="O252" s="63">
        <v>48067</v>
      </c>
      <c r="P252" s="63"/>
      <c r="Q252" s="63">
        <v>926</v>
      </c>
      <c r="R252" s="63">
        <v>389</v>
      </c>
      <c r="S252" s="63">
        <v>7</v>
      </c>
      <c r="T252" s="63">
        <v>0</v>
      </c>
      <c r="U252" s="63">
        <v>0</v>
      </c>
      <c r="V252" s="63"/>
      <c r="W252" s="63">
        <f>IF(Copyright!C$12=1,IF(BW252&gt;0,BW252-SUM(AA252:AM252)-SUM(AN252:AQ252)-X252-SUM(S252:V252),SUM(BX252:CB252)),SUM(BY252:CB252))</f>
        <v>285</v>
      </c>
      <c r="X252" s="63">
        <v>5</v>
      </c>
      <c r="Y252" s="63">
        <v>434</v>
      </c>
      <c r="Z252" s="63">
        <v>403</v>
      </c>
      <c r="AA252" s="63"/>
      <c r="AB252" s="63"/>
      <c r="AC252" s="63"/>
      <c r="AD252" s="63"/>
      <c r="AE252" s="63"/>
      <c r="AF252" s="63"/>
      <c r="AG252" s="63">
        <v>0</v>
      </c>
      <c r="AH252" s="63"/>
      <c r="AI252" s="63"/>
      <c r="AJ252" s="63"/>
      <c r="AK252" s="63"/>
      <c r="AL252" s="63">
        <v>0</v>
      </c>
      <c r="AM252" s="63"/>
      <c r="AN252" s="63"/>
      <c r="AO252" s="63"/>
      <c r="AP252" s="63"/>
      <c r="AQ252" s="63"/>
      <c r="AS252" s="5">
        <f>IF(Q252&gt;0,RANK(Q252,(N252:P252,Q252:AE252)),0)</f>
        <v>3</v>
      </c>
      <c r="AT252" s="5">
        <f>IF(R252&gt;0,RANK(R252,(N252:P252,Q252:AE252)),0)</f>
        <v>6</v>
      </c>
      <c r="AU252" s="5">
        <f>IF(T252&gt;0,RANK(T252,(N252:P252,Q252:AE252)),0)</f>
        <v>0</v>
      </c>
      <c r="AV252" s="5">
        <f>IF(S252&gt;0,RANK(S252,(N252:P252,Q252:AE252)),0)</f>
        <v>8</v>
      </c>
      <c r="AW252" s="2">
        <f t="shared" si="98"/>
        <v>1.213073950350429E-2</v>
      </c>
      <c r="AX252" s="2">
        <f t="shared" si="99"/>
        <v>5.0959586035239403E-3</v>
      </c>
      <c r="AY252" s="2">
        <f t="shared" si="100"/>
        <v>0</v>
      </c>
      <c r="AZ252" s="2">
        <f t="shared" si="101"/>
        <v>9.1701054562127462E-5</v>
      </c>
      <c r="BB252" s="4" t="s">
        <v>1133</v>
      </c>
      <c r="BC252" s="4" t="s">
        <v>914</v>
      </c>
      <c r="BF252" s="111">
        <v>6</v>
      </c>
      <c r="BG252" s="113">
        <v>89</v>
      </c>
      <c r="BH252" s="117">
        <f t="shared" si="92"/>
        <v>6089</v>
      </c>
      <c r="BJ252" s="5" t="s">
        <v>3185</v>
      </c>
      <c r="BN252" s="63"/>
      <c r="BW252" s="63">
        <v>463</v>
      </c>
      <c r="BY252" s="63">
        <v>285</v>
      </c>
      <c r="BZ252" s="63">
        <v>0</v>
      </c>
    </row>
    <row r="253" spans="1:78" ht="13" hidden="1" customHeight="1" outlineLevel="1">
      <c r="A253" s="4" t="s">
        <v>2620</v>
      </c>
      <c r="B253" s="4" t="s">
        <v>914</v>
      </c>
      <c r="C253" s="1">
        <f t="shared" si="93"/>
        <v>1795</v>
      </c>
      <c r="D253" s="5">
        <f>IF(N253&gt;0, RANK(N253,(N253:P253,Q253:AE253)),0)</f>
        <v>2</v>
      </c>
      <c r="E253" s="5">
        <f>IF(O253&gt;0,RANK(O253,(N253:P253,Q253:AE253)),0)</f>
        <v>1</v>
      </c>
      <c r="F253" s="5">
        <f>IF(P253&gt;0,RANK(P253,(N253:P253,Q253:AE253)),0)</f>
        <v>0</v>
      </c>
      <c r="G253" s="131">
        <f t="shared" si="81"/>
        <v>403</v>
      </c>
      <c r="H253" s="136">
        <f t="shared" si="82"/>
        <v>0.22451253481894151</v>
      </c>
      <c r="I253" s="2"/>
      <c r="J253" s="2">
        <f t="shared" si="94"/>
        <v>0.36378830083565461</v>
      </c>
      <c r="K253" s="2">
        <f t="shared" si="95"/>
        <v>0.58830083565459612</v>
      </c>
      <c r="L253" s="2">
        <f t="shared" si="96"/>
        <v>0</v>
      </c>
      <c r="M253" s="2">
        <f t="shared" si="97"/>
        <v>4.7910863509749269E-2</v>
      </c>
      <c r="N253" s="63">
        <v>653</v>
      </c>
      <c r="O253" s="63">
        <v>1056</v>
      </c>
      <c r="P253" s="63"/>
      <c r="Q253" s="63">
        <v>19</v>
      </c>
      <c r="R253" s="63">
        <v>24</v>
      </c>
      <c r="S253" s="63">
        <v>0</v>
      </c>
      <c r="T253" s="63">
        <v>0</v>
      </c>
      <c r="U253" s="63">
        <v>0</v>
      </c>
      <c r="V253" s="63"/>
      <c r="W253" s="63">
        <f>IF(Copyright!C$12=1,IF(BW253&gt;0,BW253-SUM(AA253:AM253)-SUM(AN253:AQ253)-X253-SUM(S253:V253),SUM(BX253:CB253)),SUM(BY253:CB253))</f>
        <v>15</v>
      </c>
      <c r="X253" s="63">
        <v>0</v>
      </c>
      <c r="Y253" s="63">
        <v>12</v>
      </c>
      <c r="Z253" s="63">
        <v>16</v>
      </c>
      <c r="AA253" s="63"/>
      <c r="AB253" s="63"/>
      <c r="AC253" s="63"/>
      <c r="AD253" s="63"/>
      <c r="AE253" s="63"/>
      <c r="AF253" s="63"/>
      <c r="AG253" s="63">
        <v>0</v>
      </c>
      <c r="AH253" s="63"/>
      <c r="AI253" s="63"/>
      <c r="AJ253" s="63"/>
      <c r="AK253" s="63"/>
      <c r="AL253" s="63">
        <v>0</v>
      </c>
      <c r="AM253" s="63"/>
      <c r="AN253" s="63"/>
      <c r="AO253" s="63"/>
      <c r="AP253" s="63"/>
      <c r="AQ253" s="63"/>
      <c r="AS253" s="5">
        <f>IF(Q253&gt;0,RANK(Q253,(N253:P253,Q253:AE253)),0)</f>
        <v>4</v>
      </c>
      <c r="AT253" s="5">
        <f>IF(R253&gt;0,RANK(R253,(N253:P253,Q253:AE253)),0)</f>
        <v>3</v>
      </c>
      <c r="AU253" s="5">
        <f>IF(T253&gt;0,RANK(T253,(N253:P253,Q253:AE253)),0)</f>
        <v>0</v>
      </c>
      <c r="AV253" s="5">
        <f>IF(S253&gt;0,RANK(S253,(N253:P253,Q253:AE253)),0)</f>
        <v>0</v>
      </c>
      <c r="AW253" s="2">
        <f t="shared" si="98"/>
        <v>1.0584958217270195E-2</v>
      </c>
      <c r="AX253" s="2">
        <f t="shared" si="99"/>
        <v>1.3370473537604457E-2</v>
      </c>
      <c r="AY253" s="2">
        <f t="shared" si="100"/>
        <v>0</v>
      </c>
      <c r="AZ253" s="2">
        <f t="shared" si="101"/>
        <v>0</v>
      </c>
      <c r="BB253" s="4" t="s">
        <v>2620</v>
      </c>
      <c r="BC253" s="4" t="s">
        <v>914</v>
      </c>
      <c r="BF253" s="111">
        <v>6</v>
      </c>
      <c r="BG253" s="113">
        <v>91</v>
      </c>
      <c r="BH253" s="117">
        <f t="shared" si="92"/>
        <v>6091</v>
      </c>
      <c r="BJ253" s="5" t="s">
        <v>3185</v>
      </c>
      <c r="BN253" s="63"/>
      <c r="BW253" s="63">
        <v>19</v>
      </c>
      <c r="BY253" s="63">
        <v>15</v>
      </c>
      <c r="BZ253" s="63">
        <v>0</v>
      </c>
    </row>
    <row r="254" spans="1:78" ht="13" hidden="1" customHeight="1" outlineLevel="1">
      <c r="A254" s="4" t="s">
        <v>2621</v>
      </c>
      <c r="B254" s="4" t="s">
        <v>914</v>
      </c>
      <c r="C254" s="1">
        <f t="shared" si="93"/>
        <v>19910</v>
      </c>
      <c r="D254" s="5">
        <f>IF(N254&gt;0, RANK(N254,(N254:P254,Q254:AE254)),0)</f>
        <v>2</v>
      </c>
      <c r="E254" s="5">
        <f>IF(O254&gt;0,RANK(O254,(N254:P254,Q254:AE254)),0)</f>
        <v>1</v>
      </c>
      <c r="F254" s="5">
        <f>IF(P254&gt;0,RANK(P254,(N254:P254,Q254:AE254)),0)</f>
        <v>0</v>
      </c>
      <c r="G254" s="131">
        <f t="shared" si="81"/>
        <v>3031</v>
      </c>
      <c r="H254" s="136">
        <f t="shared" si="82"/>
        <v>0.15223505775991963</v>
      </c>
      <c r="I254" s="2"/>
      <c r="J254" s="2">
        <f t="shared" si="94"/>
        <v>0.40411853340030135</v>
      </c>
      <c r="K254" s="2">
        <f t="shared" si="95"/>
        <v>0.55635359116022098</v>
      </c>
      <c r="L254" s="2">
        <f t="shared" si="96"/>
        <v>0</v>
      </c>
      <c r="M254" s="2">
        <f t="shared" si="97"/>
        <v>3.9527875439477667E-2</v>
      </c>
      <c r="N254" s="63">
        <v>8046</v>
      </c>
      <c r="O254" s="63">
        <v>11077</v>
      </c>
      <c r="P254" s="63"/>
      <c r="Q254" s="63">
        <v>242</v>
      </c>
      <c r="R254" s="63">
        <v>152</v>
      </c>
      <c r="S254" s="63">
        <v>0</v>
      </c>
      <c r="T254" s="63">
        <v>0</v>
      </c>
      <c r="U254" s="63">
        <v>0</v>
      </c>
      <c r="V254" s="63"/>
      <c r="W254" s="63">
        <f>IF(Copyright!C$12=1,IF(BW254&gt;0,BW254-SUM(AA254:AM254)-SUM(AN254:AQ254)-X254-SUM(S254:V254),SUM(BX254:CB254)),SUM(BY254:CB254))</f>
        <v>141</v>
      </c>
      <c r="X254" s="63">
        <v>2</v>
      </c>
      <c r="Y254" s="63">
        <v>117</v>
      </c>
      <c r="Z254" s="63">
        <v>133</v>
      </c>
      <c r="AA254" s="63"/>
      <c r="AB254" s="63"/>
      <c r="AC254" s="63"/>
      <c r="AD254" s="63"/>
      <c r="AE254" s="63"/>
      <c r="AF254" s="63"/>
      <c r="AG254" s="63">
        <v>0</v>
      </c>
      <c r="AH254" s="63"/>
      <c r="AI254" s="63"/>
      <c r="AJ254" s="63"/>
      <c r="AK254" s="63"/>
      <c r="AL254" s="63">
        <v>0</v>
      </c>
      <c r="AM254" s="63"/>
      <c r="AN254" s="63"/>
      <c r="AO254" s="63"/>
      <c r="AP254" s="63"/>
      <c r="AQ254" s="63"/>
      <c r="AS254" s="5">
        <f>IF(Q254&gt;0,RANK(Q254,(N254:P254,Q254:AE254)),0)</f>
        <v>3</v>
      </c>
      <c r="AT254" s="5">
        <f>IF(R254&gt;0,RANK(R254,(N254:P254,Q254:AE254)),0)</f>
        <v>4</v>
      </c>
      <c r="AU254" s="5">
        <f>IF(T254&gt;0,RANK(T254,(N254:P254,Q254:AE254)),0)</f>
        <v>0</v>
      </c>
      <c r="AV254" s="5">
        <f>IF(S254&gt;0,RANK(S254,(N254:P254,Q254:AE254)),0)</f>
        <v>0</v>
      </c>
      <c r="AW254" s="2">
        <f t="shared" si="98"/>
        <v>1.2154696132596685E-2</v>
      </c>
      <c r="AX254" s="2">
        <f t="shared" si="99"/>
        <v>7.6343545956805625E-3</v>
      </c>
      <c r="AY254" s="2">
        <f t="shared" si="100"/>
        <v>0</v>
      </c>
      <c r="AZ254" s="2">
        <f t="shared" si="101"/>
        <v>0</v>
      </c>
      <c r="BB254" s="4" t="s">
        <v>2621</v>
      </c>
      <c r="BC254" s="4" t="s">
        <v>914</v>
      </c>
      <c r="BF254" s="111">
        <v>6</v>
      </c>
      <c r="BG254" s="113">
        <v>93</v>
      </c>
      <c r="BH254" s="117">
        <f t="shared" si="92"/>
        <v>6093</v>
      </c>
      <c r="BJ254" s="5" t="s">
        <v>3185</v>
      </c>
      <c r="BN254" s="63"/>
      <c r="BW254" s="63">
        <v>226</v>
      </c>
      <c r="BY254" s="63">
        <v>141</v>
      </c>
      <c r="BZ254" s="63">
        <v>0</v>
      </c>
    </row>
    <row r="255" spans="1:78" ht="13" hidden="1" customHeight="1" outlineLevel="1">
      <c r="A255" s="4" t="s">
        <v>2017</v>
      </c>
      <c r="B255" s="4" t="s">
        <v>914</v>
      </c>
      <c r="C255" s="1">
        <f t="shared" si="93"/>
        <v>152444</v>
      </c>
      <c r="D255" s="5">
        <f>IF(N255&gt;0, RANK(N255,(N255:P255,Q255:AE255)),0)</f>
        <v>1</v>
      </c>
      <c r="E255" s="5">
        <f>IF(O255&gt;0,RANK(O255,(N255:P255,Q255:AE255)),0)</f>
        <v>2</v>
      </c>
      <c r="F255" s="5">
        <f>IF(P255&gt;0,RANK(P255,(N255:P255,Q255:AE255)),0)</f>
        <v>0</v>
      </c>
      <c r="G255" s="131">
        <f t="shared" si="81"/>
        <v>44691</v>
      </c>
      <c r="H255" s="136">
        <f t="shared" si="82"/>
        <v>0.29316339114691298</v>
      </c>
      <c r="I255" s="2"/>
      <c r="J255" s="2">
        <f t="shared" si="94"/>
        <v>0.63487575765527016</v>
      </c>
      <c r="K255" s="2">
        <f t="shared" si="95"/>
        <v>0.34171236650835718</v>
      </c>
      <c r="L255" s="2">
        <f t="shared" si="96"/>
        <v>0</v>
      </c>
      <c r="M255" s="2">
        <f t="shared" si="97"/>
        <v>2.3411875836372664E-2</v>
      </c>
      <c r="N255" s="63">
        <v>96783</v>
      </c>
      <c r="O255" s="63">
        <v>52092</v>
      </c>
      <c r="P255" s="63"/>
      <c r="Q255" s="63">
        <v>1445</v>
      </c>
      <c r="R255" s="63">
        <v>641</v>
      </c>
      <c r="S255" s="63">
        <v>6</v>
      </c>
      <c r="T255" s="63">
        <v>2</v>
      </c>
      <c r="U255" s="63">
        <v>0</v>
      </c>
      <c r="V255" s="63"/>
      <c r="W255" s="63">
        <f>IF(Copyright!C$12=1,IF(BW255&gt;0,BW255-SUM(AA255:AM255)-SUM(AN255:AQ255)-X255-SUM(S255:V255),SUM(BX255:CB255)),SUM(BY255:CB255))</f>
        <v>279</v>
      </c>
      <c r="X255" s="63">
        <v>13</v>
      </c>
      <c r="Y255" s="63">
        <v>563</v>
      </c>
      <c r="Z255" s="63">
        <v>620</v>
      </c>
      <c r="AA255" s="63"/>
      <c r="AB255" s="63"/>
      <c r="AC255" s="63"/>
      <c r="AD255" s="63"/>
      <c r="AE255" s="63"/>
      <c r="AF255" s="63"/>
      <c r="AG255" s="63">
        <v>0</v>
      </c>
      <c r="AH255" s="63"/>
      <c r="AI255" s="63"/>
      <c r="AJ255" s="63"/>
      <c r="AK255" s="63"/>
      <c r="AL255" s="63">
        <v>0</v>
      </c>
      <c r="AM255" s="63"/>
      <c r="AN255" s="63"/>
      <c r="AO255" s="63"/>
      <c r="AP255" s="63"/>
      <c r="AQ255" s="63"/>
      <c r="AS255" s="5">
        <f>IF(Q255&gt;0,RANK(Q255,(N255:P255,Q255:AE255)),0)</f>
        <v>3</v>
      </c>
      <c r="AT255" s="5">
        <f>IF(R255&gt;0,RANK(R255,(N255:P255,Q255:AE255)),0)</f>
        <v>4</v>
      </c>
      <c r="AU255" s="5">
        <f>IF(T255&gt;0,RANK(T255,(N255:P255,Q255:AE255)),0)</f>
        <v>10</v>
      </c>
      <c r="AV255" s="5">
        <f>IF(S255&gt;0,RANK(S255,(N255:P255,Q255:AE255)),0)</f>
        <v>9</v>
      </c>
      <c r="AW255" s="2">
        <f t="shared" si="98"/>
        <v>9.4788906090105211E-3</v>
      </c>
      <c r="AX255" s="2">
        <f t="shared" si="99"/>
        <v>4.2048227545852905E-3</v>
      </c>
      <c r="AY255" s="2">
        <f t="shared" si="100"/>
        <v>1.3119571777177193E-5</v>
      </c>
      <c r="AZ255" s="2">
        <f t="shared" si="101"/>
        <v>3.9358715331531576E-5</v>
      </c>
      <c r="BB255" s="4" t="s">
        <v>2017</v>
      </c>
      <c r="BC255" s="4" t="s">
        <v>914</v>
      </c>
      <c r="BF255" s="111">
        <v>6</v>
      </c>
      <c r="BG255" s="113">
        <v>95</v>
      </c>
      <c r="BH255" s="117">
        <f t="shared" si="92"/>
        <v>6095</v>
      </c>
      <c r="BJ255" s="5" t="s">
        <v>3185</v>
      </c>
      <c r="BN255" s="63"/>
      <c r="BW255" s="63">
        <v>696</v>
      </c>
      <c r="BY255" s="63">
        <v>278</v>
      </c>
      <c r="BZ255" s="63">
        <v>1</v>
      </c>
    </row>
    <row r="256" spans="1:78" ht="13" hidden="1" customHeight="1" outlineLevel="1">
      <c r="A256" s="4" t="s">
        <v>1830</v>
      </c>
      <c r="B256" s="4" t="s">
        <v>914</v>
      </c>
      <c r="C256" s="1">
        <f t="shared" si="93"/>
        <v>216508</v>
      </c>
      <c r="D256" s="5">
        <f>IF(N256&gt;0, RANK(N256,(N256:P256,Q256:AE256)),0)</f>
        <v>1</v>
      </c>
      <c r="E256" s="5">
        <f>IF(O256&gt;0,RANK(O256,(N256:P256,Q256:AE256)),0)</f>
        <v>2</v>
      </c>
      <c r="F256" s="5">
        <f>IF(P256&gt;0,RANK(P256,(N256:P256,Q256:AE256)),0)</f>
        <v>0</v>
      </c>
      <c r="G256" s="131">
        <f t="shared" si="81"/>
        <v>99158</v>
      </c>
      <c r="H256" s="136">
        <f t="shared" si="82"/>
        <v>0.45798769560478136</v>
      </c>
      <c r="I256" s="2"/>
      <c r="J256" s="2">
        <f t="shared" si="94"/>
        <v>0.71102222550667871</v>
      </c>
      <c r="K256" s="2">
        <f t="shared" si="95"/>
        <v>0.2530345299018974</v>
      </c>
      <c r="L256" s="2">
        <f t="shared" si="96"/>
        <v>0</v>
      </c>
      <c r="M256" s="2">
        <f t="shared" si="97"/>
        <v>3.5943244591423895E-2</v>
      </c>
      <c r="N256" s="63">
        <v>153942</v>
      </c>
      <c r="O256" s="63">
        <v>54784</v>
      </c>
      <c r="P256" s="63"/>
      <c r="Q256" s="63">
        <v>2754</v>
      </c>
      <c r="R256" s="63">
        <v>2745</v>
      </c>
      <c r="S256" s="63">
        <v>2</v>
      </c>
      <c r="T256" s="63">
        <v>0</v>
      </c>
      <c r="U256" s="63">
        <v>2</v>
      </c>
      <c r="V256" s="63"/>
      <c r="W256" s="63">
        <f>IF(Copyright!C$12=1,IF(BW256&gt;0,BW256-SUM(AA256:AM256)-SUM(AN256:AQ256)-X256-SUM(S256:V256),SUM(BX256:CB256)),SUM(BY256:CB256))</f>
        <v>355</v>
      </c>
      <c r="X256" s="63">
        <v>34</v>
      </c>
      <c r="Y256" s="63">
        <v>758</v>
      </c>
      <c r="Z256" s="63">
        <v>1128</v>
      </c>
      <c r="AA256" s="63"/>
      <c r="AB256" s="63"/>
      <c r="AC256" s="63"/>
      <c r="AD256" s="63"/>
      <c r="AE256" s="63"/>
      <c r="AF256" s="63"/>
      <c r="AG256" s="63">
        <v>4</v>
      </c>
      <c r="AH256" s="63"/>
      <c r="AI256" s="63"/>
      <c r="AJ256" s="63"/>
      <c r="AK256" s="63"/>
      <c r="AL256" s="63">
        <v>0</v>
      </c>
      <c r="AM256" s="63"/>
      <c r="AN256" s="63"/>
      <c r="AO256" s="63"/>
      <c r="AP256" s="63"/>
      <c r="AQ256" s="63"/>
      <c r="AS256" s="5">
        <f>IF(Q256&gt;0,RANK(Q256,(N256:P256,Q256:AE256)),0)</f>
        <v>3</v>
      </c>
      <c r="AT256" s="5">
        <f>IF(R256&gt;0,RANK(R256,(N256:P256,Q256:AE256)),0)</f>
        <v>4</v>
      </c>
      <c r="AU256" s="5">
        <f>IF(T256&gt;0,RANK(T256,(N256:P256,Q256:AE256)),0)</f>
        <v>0</v>
      </c>
      <c r="AV256" s="5">
        <f>IF(S256&gt;0,RANK(S256,(N256:P256,Q256:AE256)),0)</f>
        <v>9</v>
      </c>
      <c r="AW256" s="2">
        <f t="shared" si="98"/>
        <v>1.2720084246309606E-2</v>
      </c>
      <c r="AX256" s="2">
        <f t="shared" si="99"/>
        <v>1.2678515343543887E-2</v>
      </c>
      <c r="AY256" s="2">
        <f t="shared" si="100"/>
        <v>0</v>
      </c>
      <c r="AZ256" s="2">
        <f t="shared" si="101"/>
        <v>9.2375339479372594E-6</v>
      </c>
      <c r="BB256" s="4" t="s">
        <v>1830</v>
      </c>
      <c r="BC256" s="4" t="s">
        <v>914</v>
      </c>
      <c r="BF256" s="111">
        <v>6</v>
      </c>
      <c r="BG256" s="113">
        <v>97</v>
      </c>
      <c r="BH256" s="117">
        <f t="shared" si="92"/>
        <v>6097</v>
      </c>
      <c r="BJ256" s="5" t="s">
        <v>3185</v>
      </c>
      <c r="BN256" s="63"/>
      <c r="BW256" s="63">
        <v>754</v>
      </c>
      <c r="BY256" s="63">
        <v>355</v>
      </c>
      <c r="BZ256" s="63">
        <v>0</v>
      </c>
    </row>
    <row r="257" spans="1:79" ht="13" hidden="1" customHeight="1" outlineLevel="1">
      <c r="A257" s="4" t="s">
        <v>1572</v>
      </c>
      <c r="B257" s="4" t="s">
        <v>914</v>
      </c>
      <c r="C257" s="1">
        <f t="shared" si="93"/>
        <v>155369</v>
      </c>
      <c r="D257" s="5">
        <f>IF(N257&gt;0, RANK(N257,(N257:P257,Q257:AE257)),0)</f>
        <v>1</v>
      </c>
      <c r="E257" s="5">
        <f>IF(O257&gt;0,RANK(O257,(N257:P257,Q257:AE257)),0)</f>
        <v>2</v>
      </c>
      <c r="F257" s="5">
        <f>IF(P257&gt;0,RANK(P257,(N257:P257,Q257:AE257)),0)</f>
        <v>0</v>
      </c>
      <c r="G257" s="131">
        <f t="shared" si="81"/>
        <v>4265</v>
      </c>
      <c r="H257" s="136">
        <f t="shared" si="82"/>
        <v>2.7450778469321421E-2</v>
      </c>
      <c r="I257" s="2"/>
      <c r="J257" s="2">
        <f t="shared" si="94"/>
        <v>0.5002542334699972</v>
      </c>
      <c r="K257" s="2">
        <f t="shared" si="95"/>
        <v>0.47280345500067583</v>
      </c>
      <c r="L257" s="2">
        <f t="shared" si="96"/>
        <v>0</v>
      </c>
      <c r="M257" s="2">
        <f t="shared" si="97"/>
        <v>2.6942311529326968E-2</v>
      </c>
      <c r="N257" s="63">
        <v>77724</v>
      </c>
      <c r="O257" s="63">
        <v>73459</v>
      </c>
      <c r="P257" s="63"/>
      <c r="Q257" s="63">
        <v>1499</v>
      </c>
      <c r="R257" s="63">
        <v>563</v>
      </c>
      <c r="S257" s="63">
        <v>15</v>
      </c>
      <c r="T257" s="63">
        <v>0</v>
      </c>
      <c r="U257" s="63">
        <v>0</v>
      </c>
      <c r="V257" s="63"/>
      <c r="W257" s="63">
        <f>IF(Copyright!C$12=1,IF(BW257&gt;0,BW257-SUM(AA257:AM257)-SUM(AN257:AQ257)-X257-SUM(S257:V257),SUM(BX257:CB257)),SUM(BY257:CB257))</f>
        <v>390</v>
      </c>
      <c r="X257" s="63">
        <v>6</v>
      </c>
      <c r="Y257" s="63">
        <v>747</v>
      </c>
      <c r="Z257" s="63">
        <v>966</v>
      </c>
      <c r="AA257" s="63"/>
      <c r="AB257" s="63"/>
      <c r="AC257" s="63"/>
      <c r="AD257" s="63"/>
      <c r="AE257" s="63"/>
      <c r="AF257" s="63"/>
      <c r="AG257" s="63">
        <v>0</v>
      </c>
      <c r="AH257" s="63"/>
      <c r="AI257" s="63"/>
      <c r="AJ257" s="63"/>
      <c r="AK257" s="63"/>
      <c r="AL257" s="63">
        <v>0</v>
      </c>
      <c r="AM257" s="63"/>
      <c r="AN257" s="63"/>
      <c r="AO257" s="63"/>
      <c r="AP257" s="63"/>
      <c r="AQ257" s="63"/>
      <c r="AS257" s="5">
        <f>IF(Q257&gt;0,RANK(Q257,(N257:P257,Q257:AE257)),0)</f>
        <v>3</v>
      </c>
      <c r="AT257" s="5">
        <f>IF(R257&gt;0,RANK(R257,(N257:P257,Q257:AE257)),0)</f>
        <v>6</v>
      </c>
      <c r="AU257" s="5">
        <f>IF(T257&gt;0,RANK(T257,(N257:P257,Q257:AE257)),0)</f>
        <v>0</v>
      </c>
      <c r="AV257" s="5">
        <f>IF(S257&gt;0,RANK(S257,(N257:P257,Q257:AE257)),0)</f>
        <v>8</v>
      </c>
      <c r="AW257" s="2">
        <f t="shared" si="98"/>
        <v>9.6479992791354777E-3</v>
      </c>
      <c r="AX257" s="2">
        <f t="shared" si="99"/>
        <v>3.623631483758021E-3</v>
      </c>
      <c r="AY257" s="2">
        <f t="shared" si="100"/>
        <v>0</v>
      </c>
      <c r="AZ257" s="2">
        <f t="shared" si="101"/>
        <v>9.6544355695151544E-5</v>
      </c>
      <c r="BB257" s="4" t="s">
        <v>1572</v>
      </c>
      <c r="BC257" s="4" t="s">
        <v>914</v>
      </c>
      <c r="BF257" s="111">
        <v>6</v>
      </c>
      <c r="BG257" s="113">
        <v>99</v>
      </c>
      <c r="BH257" s="117">
        <f t="shared" si="92"/>
        <v>6099</v>
      </c>
      <c r="BJ257" s="5" t="s">
        <v>3185</v>
      </c>
      <c r="BN257" s="63"/>
      <c r="BW257" s="63">
        <v>858</v>
      </c>
      <c r="BY257" s="63">
        <v>390</v>
      </c>
      <c r="BZ257" s="63">
        <v>0</v>
      </c>
    </row>
    <row r="258" spans="1:79" ht="13" hidden="1" customHeight="1" outlineLevel="1">
      <c r="A258" s="4" t="s">
        <v>1104</v>
      </c>
      <c r="B258" s="4" t="s">
        <v>914</v>
      </c>
      <c r="C258" s="1">
        <f t="shared" si="93"/>
        <v>31026</v>
      </c>
      <c r="D258" s="5">
        <f>IF(N258&gt;0, RANK(N258,(N258:P258,Q258:AE258)),0)</f>
        <v>2</v>
      </c>
      <c r="E258" s="5">
        <f>IF(O258&gt;0,RANK(O258,(N258:P258,Q258:AE258)),0)</f>
        <v>1</v>
      </c>
      <c r="F258" s="5">
        <f>IF(P258&gt;0,RANK(P258,(N258:P258,Q258:AE258)),0)</f>
        <v>0</v>
      </c>
      <c r="G258" s="131">
        <f t="shared" si="81"/>
        <v>5930</v>
      </c>
      <c r="H258" s="136">
        <f t="shared" si="82"/>
        <v>0.19113001998323986</v>
      </c>
      <c r="I258" s="2"/>
      <c r="J258" s="2">
        <f t="shared" si="94"/>
        <v>0.39296074260297814</v>
      </c>
      <c r="K258" s="2">
        <f t="shared" si="95"/>
        <v>0.58409076258621806</v>
      </c>
      <c r="L258" s="2">
        <f t="shared" si="96"/>
        <v>0</v>
      </c>
      <c r="M258" s="2">
        <f t="shared" si="97"/>
        <v>2.2948494810803743E-2</v>
      </c>
      <c r="N258" s="63">
        <v>12192</v>
      </c>
      <c r="O258" s="63">
        <v>18122</v>
      </c>
      <c r="P258" s="63"/>
      <c r="Q258" s="63">
        <v>298</v>
      </c>
      <c r="R258" s="63">
        <v>89</v>
      </c>
      <c r="S258" s="63">
        <v>0</v>
      </c>
      <c r="T258" s="63">
        <v>0</v>
      </c>
      <c r="U258" s="63">
        <v>0</v>
      </c>
      <c r="V258" s="63"/>
      <c r="W258" s="63">
        <f>IF(Copyright!C$12=1,IF(BW258&gt;0,BW258-SUM(AA258:AM258)-SUM(AN258:AQ258)-X258-SUM(S258:V258),SUM(BX258:CB258)),SUM(BY258:CB258))</f>
        <v>43</v>
      </c>
      <c r="X258" s="63">
        <v>1</v>
      </c>
      <c r="Y258" s="63">
        <v>157</v>
      </c>
      <c r="Z258" s="63">
        <v>124</v>
      </c>
      <c r="AA258" s="63"/>
      <c r="AB258" s="63"/>
      <c r="AC258" s="63"/>
      <c r="AD258" s="63"/>
      <c r="AE258" s="63"/>
      <c r="AF258" s="63"/>
      <c r="AG258" s="63">
        <v>0</v>
      </c>
      <c r="AH258" s="63"/>
      <c r="AI258" s="63"/>
      <c r="AJ258" s="63"/>
      <c r="AK258" s="63"/>
      <c r="AL258" s="63">
        <v>0</v>
      </c>
      <c r="AM258" s="63"/>
      <c r="AN258" s="63"/>
      <c r="AO258" s="63"/>
      <c r="AP258" s="63"/>
      <c r="AQ258" s="63"/>
      <c r="AS258" s="5">
        <f>IF(Q258&gt;0,RANK(Q258,(N258:P258,Q258:AE258)),0)</f>
        <v>3</v>
      </c>
      <c r="AT258" s="5">
        <f>IF(R258&gt;0,RANK(R258,(N258:P258,Q258:AE258)),0)</f>
        <v>6</v>
      </c>
      <c r="AU258" s="5">
        <f>IF(T258&gt;0,RANK(T258,(N258:P258,Q258:AE258)),0)</f>
        <v>0</v>
      </c>
      <c r="AV258" s="5">
        <f>IF(S258&gt;0,RANK(S258,(N258:P258,Q258:AE258)),0)</f>
        <v>0</v>
      </c>
      <c r="AW258" s="2">
        <f t="shared" si="98"/>
        <v>9.6048475472184612E-3</v>
      </c>
      <c r="AX258" s="2">
        <f t="shared" si="99"/>
        <v>2.8685618513504801E-3</v>
      </c>
      <c r="AY258" s="2">
        <f t="shared" si="100"/>
        <v>0</v>
      </c>
      <c r="AZ258" s="2">
        <f t="shared" si="101"/>
        <v>0</v>
      </c>
      <c r="BB258" s="4" t="s">
        <v>1104</v>
      </c>
      <c r="BC258" s="4" t="s">
        <v>914</v>
      </c>
      <c r="BF258" s="111">
        <v>6</v>
      </c>
      <c r="BG258" s="113">
        <v>101</v>
      </c>
      <c r="BH258" s="117">
        <f t="shared" si="92"/>
        <v>6101</v>
      </c>
      <c r="BJ258" s="5" t="s">
        <v>3185</v>
      </c>
      <c r="BN258" s="63"/>
      <c r="BW258" s="63">
        <v>101</v>
      </c>
      <c r="BY258" s="63">
        <v>43</v>
      </c>
      <c r="BZ258" s="63">
        <v>0</v>
      </c>
    </row>
    <row r="259" spans="1:79" ht="13" hidden="1" customHeight="1" outlineLevel="1">
      <c r="A259" s="4" t="s">
        <v>210</v>
      </c>
      <c r="B259" s="4" t="s">
        <v>914</v>
      </c>
      <c r="C259" s="1">
        <f t="shared" si="93"/>
        <v>22977</v>
      </c>
      <c r="D259" s="5">
        <f>IF(N259&gt;0, RANK(N259,(N259:P259,Q259:AE259)),0)</f>
        <v>2</v>
      </c>
      <c r="E259" s="5">
        <f>IF(O259&gt;0,RANK(O259,(N259:P259,Q259:AE259)),0)</f>
        <v>1</v>
      </c>
      <c r="F259" s="5">
        <f>IF(P259&gt;0,RANK(P259,(N259:P259,Q259:AE259)),0)</f>
        <v>0</v>
      </c>
      <c r="G259" s="131">
        <f t="shared" si="81"/>
        <v>6301</v>
      </c>
      <c r="H259" s="136">
        <f t="shared" si="82"/>
        <v>0.27423075249162204</v>
      </c>
      <c r="I259" s="2"/>
      <c r="J259" s="2">
        <f t="shared" si="94"/>
        <v>0.34530182356269312</v>
      </c>
      <c r="K259" s="2">
        <f t="shared" si="95"/>
        <v>0.61953257605431522</v>
      </c>
      <c r="L259" s="2">
        <f t="shared" si="96"/>
        <v>0</v>
      </c>
      <c r="M259" s="2">
        <f t="shared" si="97"/>
        <v>3.5165600382991657E-2</v>
      </c>
      <c r="N259" s="63">
        <v>7934</v>
      </c>
      <c r="O259" s="63">
        <v>14235</v>
      </c>
      <c r="P259" s="63"/>
      <c r="Q259" s="63">
        <v>244</v>
      </c>
      <c r="R259" s="63">
        <v>125</v>
      </c>
      <c r="S259" s="63">
        <v>0</v>
      </c>
      <c r="T259" s="63">
        <v>0</v>
      </c>
      <c r="U259" s="63">
        <v>0</v>
      </c>
      <c r="V259" s="63"/>
      <c r="W259" s="63">
        <f>IF(Copyright!C$12=1,IF(BW259&gt;0,BW259-SUM(AA259:AM259)-SUM(AN259:AQ259)-X259-SUM(S259:V259),SUM(BX259:CB259)),SUM(BY259:CB259))</f>
        <v>63</v>
      </c>
      <c r="X259" s="63">
        <v>0</v>
      </c>
      <c r="Y259" s="63">
        <v>190</v>
      </c>
      <c r="Z259" s="63">
        <v>186</v>
      </c>
      <c r="AA259" s="63"/>
      <c r="AB259" s="63"/>
      <c r="AC259" s="63"/>
      <c r="AD259" s="63"/>
      <c r="AE259" s="63"/>
      <c r="AF259" s="63"/>
      <c r="AG259" s="63">
        <v>0</v>
      </c>
      <c r="AH259" s="63"/>
      <c r="AI259" s="63"/>
      <c r="AJ259" s="63"/>
      <c r="AK259" s="63"/>
      <c r="AL259" s="63">
        <v>0</v>
      </c>
      <c r="AM259" s="63"/>
      <c r="AN259" s="63"/>
      <c r="AO259" s="63"/>
      <c r="AP259" s="63"/>
      <c r="AQ259" s="63"/>
      <c r="AS259" s="5">
        <f>IF(Q259&gt;0,RANK(Q259,(N259:P259,Q259:AE259)),0)</f>
        <v>3</v>
      </c>
      <c r="AT259" s="5">
        <f>IF(R259&gt;0,RANK(R259,(N259:P259,Q259:AE259)),0)</f>
        <v>6</v>
      </c>
      <c r="AU259" s="5">
        <f>IF(T259&gt;0,RANK(T259,(N259:P259,Q259:AE259)),0)</f>
        <v>0</v>
      </c>
      <c r="AV259" s="5">
        <f>IF(S259&gt;0,RANK(S259,(N259:P259,Q259:AE259)),0)</f>
        <v>0</v>
      </c>
      <c r="AW259" s="2">
        <f t="shared" si="98"/>
        <v>1.0619314967141054E-2</v>
      </c>
      <c r="AX259" s="2">
        <f t="shared" si="99"/>
        <v>5.4402228315271793E-3</v>
      </c>
      <c r="AY259" s="2">
        <f t="shared" si="100"/>
        <v>0</v>
      </c>
      <c r="AZ259" s="2">
        <f t="shared" si="101"/>
        <v>0</v>
      </c>
      <c r="BB259" s="4" t="s">
        <v>210</v>
      </c>
      <c r="BC259" s="4" t="s">
        <v>914</v>
      </c>
      <c r="BF259" s="111">
        <v>6</v>
      </c>
      <c r="BG259" s="113">
        <v>103</v>
      </c>
      <c r="BH259" s="117">
        <f t="shared" si="92"/>
        <v>6103</v>
      </c>
      <c r="BJ259" s="5" t="s">
        <v>3185</v>
      </c>
      <c r="BN259" s="63"/>
      <c r="BY259" s="63">
        <v>63</v>
      </c>
      <c r="BZ259" s="63">
        <v>0</v>
      </c>
    </row>
    <row r="260" spans="1:79" ht="13" hidden="1" customHeight="1" outlineLevel="1">
      <c r="A260" s="4" t="s">
        <v>442</v>
      </c>
      <c r="B260" s="4" t="s">
        <v>914</v>
      </c>
      <c r="C260" s="1">
        <f t="shared" si="93"/>
        <v>5674</v>
      </c>
      <c r="D260" s="5">
        <f>IF(N260&gt;0, RANK(N260,(N260:P260,Q260:AE260)),0)</f>
        <v>2</v>
      </c>
      <c r="E260" s="5">
        <f>IF(O260&gt;0,RANK(O260,(N260:P260,Q260:AE260)),0)</f>
        <v>1</v>
      </c>
      <c r="F260" s="5">
        <f>IF(P260&gt;0,RANK(P260,(N260:P260,Q260:AE260)),0)</f>
        <v>0</v>
      </c>
      <c r="G260" s="131">
        <f t="shared" si="81"/>
        <v>42</v>
      </c>
      <c r="H260" s="136">
        <f t="shared" si="82"/>
        <v>7.4021854071201973E-3</v>
      </c>
      <c r="I260" s="2"/>
      <c r="J260" s="2">
        <f t="shared" si="94"/>
        <v>0.47127247091998592</v>
      </c>
      <c r="K260" s="2">
        <f t="shared" si="95"/>
        <v>0.4786746563271061</v>
      </c>
      <c r="L260" s="2">
        <f t="shared" si="96"/>
        <v>0</v>
      </c>
      <c r="M260" s="2">
        <f t="shared" si="97"/>
        <v>5.0052872752907984E-2</v>
      </c>
      <c r="N260" s="63">
        <v>2674</v>
      </c>
      <c r="O260" s="63">
        <v>2716</v>
      </c>
      <c r="P260" s="63"/>
      <c r="Q260" s="63">
        <v>89</v>
      </c>
      <c r="R260" s="63">
        <v>98</v>
      </c>
      <c r="S260" s="63">
        <v>0</v>
      </c>
      <c r="T260" s="63">
        <v>0</v>
      </c>
      <c r="U260" s="63">
        <v>0</v>
      </c>
      <c r="V260" s="63"/>
      <c r="W260" s="63">
        <f>IF(Copyright!C$12=1,IF(BW260&gt;0,BW260-SUM(AA260:AM260)-SUM(AN260:AQ260)-X260-SUM(S260:V260),SUM(BX260:CB260)),SUM(BY260:CB260))</f>
        <v>0</v>
      </c>
      <c r="X260" s="63">
        <v>0</v>
      </c>
      <c r="Y260" s="63">
        <v>30</v>
      </c>
      <c r="Z260" s="63">
        <v>67</v>
      </c>
      <c r="AA260" s="63"/>
      <c r="AB260" s="63"/>
      <c r="AC260" s="63"/>
      <c r="AD260" s="63"/>
      <c r="AE260" s="63"/>
      <c r="AF260" s="63"/>
      <c r="AG260" s="63">
        <v>0</v>
      </c>
      <c r="AH260" s="63"/>
      <c r="AI260" s="63"/>
      <c r="AJ260" s="63"/>
      <c r="AK260" s="63"/>
      <c r="AL260" s="63">
        <v>0</v>
      </c>
      <c r="AM260" s="63"/>
      <c r="AN260" s="63"/>
      <c r="AO260" s="63"/>
      <c r="AP260" s="63"/>
      <c r="AQ260" s="63"/>
      <c r="AS260" s="5">
        <f>IF(Q260&gt;0,RANK(Q260,(N260:P260,Q260:AE260)),0)</f>
        <v>4</v>
      </c>
      <c r="AT260" s="5">
        <f>IF(R260&gt;0,RANK(R260,(N260:P260,Q260:AE260)),0)</f>
        <v>3</v>
      </c>
      <c r="AU260" s="5">
        <f>IF(T260&gt;0,RANK(T260,(N260:P260,Q260:AE260)),0)</f>
        <v>0</v>
      </c>
      <c r="AV260" s="5">
        <f>IF(S260&gt;0,RANK(S260,(N260:P260,Q260:AE260)),0)</f>
        <v>0</v>
      </c>
      <c r="AW260" s="2">
        <f t="shared" si="98"/>
        <v>1.5685583362707086E-2</v>
      </c>
      <c r="AX260" s="2">
        <f t="shared" si="99"/>
        <v>1.7271765949947126E-2</v>
      </c>
      <c r="AY260" s="2">
        <f t="shared" si="100"/>
        <v>0</v>
      </c>
      <c r="AZ260" s="2">
        <f t="shared" si="101"/>
        <v>0</v>
      </c>
      <c r="BB260" s="4" t="s">
        <v>442</v>
      </c>
      <c r="BC260" s="4" t="s">
        <v>914</v>
      </c>
      <c r="BF260" s="111">
        <v>6</v>
      </c>
      <c r="BG260" s="113">
        <v>105</v>
      </c>
      <c r="BH260" s="117">
        <f t="shared" si="92"/>
        <v>6105</v>
      </c>
      <c r="BJ260" s="5" t="s">
        <v>3185</v>
      </c>
      <c r="BN260" s="63"/>
      <c r="BW260" s="63">
        <v>65</v>
      </c>
      <c r="BY260" s="63">
        <v>0</v>
      </c>
      <c r="BZ260" s="63">
        <v>0</v>
      </c>
    </row>
    <row r="261" spans="1:79" ht="13" hidden="1" customHeight="1" outlineLevel="1">
      <c r="A261" s="4" t="s">
        <v>1525</v>
      </c>
      <c r="B261" s="4" t="s">
        <v>914</v>
      </c>
      <c r="C261" s="1">
        <f t="shared" si="93"/>
        <v>101100</v>
      </c>
      <c r="D261" s="5">
        <f>IF(N261&gt;0, RANK(N261,(N261:P261,Q261:AE261)),0)</f>
        <v>2</v>
      </c>
      <c r="E261" s="5">
        <f>IF(O261&gt;0,RANK(O261,(N261:P261,Q261:AE261)),0)</f>
        <v>1</v>
      </c>
      <c r="F261" s="5">
        <f>IF(P261&gt;0,RANK(P261,(N261:P261,Q261:AE261)),0)</f>
        <v>0</v>
      </c>
      <c r="G261" s="131">
        <f t="shared" si="81"/>
        <v>15204</v>
      </c>
      <c r="H261" s="136">
        <f t="shared" si="82"/>
        <v>0.15038575667655787</v>
      </c>
      <c r="I261" s="2"/>
      <c r="J261" s="2">
        <f t="shared" si="94"/>
        <v>0.41297725024727994</v>
      </c>
      <c r="K261" s="2">
        <f t="shared" si="95"/>
        <v>0.56336300692383778</v>
      </c>
      <c r="L261" s="2">
        <f t="shared" si="96"/>
        <v>0</v>
      </c>
      <c r="M261" s="2">
        <f t="shared" si="97"/>
        <v>2.365974282888228E-2</v>
      </c>
      <c r="N261" s="63">
        <v>41752</v>
      </c>
      <c r="O261" s="63">
        <v>56956</v>
      </c>
      <c r="P261" s="63"/>
      <c r="Q261" s="63">
        <v>792</v>
      </c>
      <c r="R261" s="63">
        <v>388</v>
      </c>
      <c r="S261" s="63">
        <v>19</v>
      </c>
      <c r="T261" s="63">
        <v>0</v>
      </c>
      <c r="U261" s="63">
        <v>0</v>
      </c>
      <c r="V261" s="63"/>
      <c r="W261" s="63">
        <f>IF(Copyright!C$12=1,IF(BW261&gt;0,BW261-SUM(AA261:AM261)-SUM(AN261:AQ261)-X261-SUM(S261:V261),SUM(BX261:CB261)),SUM(BY261:CB261))</f>
        <v>297</v>
      </c>
      <c r="X261" s="63">
        <v>4</v>
      </c>
      <c r="Y261" s="63">
        <v>428</v>
      </c>
      <c r="Z261" s="63">
        <v>464</v>
      </c>
      <c r="AA261" s="63"/>
      <c r="AB261" s="63"/>
      <c r="AC261" s="63"/>
      <c r="AD261" s="63"/>
      <c r="AE261" s="63"/>
      <c r="AF261" s="63"/>
      <c r="AG261" s="63">
        <v>0</v>
      </c>
      <c r="AH261" s="63"/>
      <c r="AI261" s="63"/>
      <c r="AJ261" s="63"/>
      <c r="AK261" s="63"/>
      <c r="AL261" s="63">
        <v>0</v>
      </c>
      <c r="AM261" s="63"/>
      <c r="AN261" s="63"/>
      <c r="AO261" s="63"/>
      <c r="AP261" s="63"/>
      <c r="AQ261" s="63"/>
      <c r="AS261" s="5">
        <f>IF(Q261&gt;0,RANK(Q261,(N261:P261,Q261:AE261)),0)</f>
        <v>3</v>
      </c>
      <c r="AT261" s="5">
        <f>IF(R261&gt;0,RANK(R261,(N261:P261,Q261:AE261)),0)</f>
        <v>6</v>
      </c>
      <c r="AU261" s="5">
        <f>IF(T261&gt;0,RANK(T261,(N261:P261,Q261:AE261)),0)</f>
        <v>0</v>
      </c>
      <c r="AV261" s="5">
        <f>IF(S261&gt;0,RANK(S261,(N261:P261,Q261:AE261)),0)</f>
        <v>8</v>
      </c>
      <c r="AW261" s="2">
        <f t="shared" si="98"/>
        <v>7.8338278931750736E-3</v>
      </c>
      <c r="AX261" s="2">
        <f t="shared" si="99"/>
        <v>3.8377843719090009E-3</v>
      </c>
      <c r="AY261" s="2">
        <f t="shared" si="100"/>
        <v>0</v>
      </c>
      <c r="AZ261" s="2">
        <f t="shared" si="101"/>
        <v>1.8793273986152323E-4</v>
      </c>
      <c r="BB261" s="4" t="s">
        <v>1525</v>
      </c>
      <c r="BC261" s="4" t="s">
        <v>914</v>
      </c>
      <c r="BF261" s="111">
        <v>6</v>
      </c>
      <c r="BG261" s="113">
        <v>107</v>
      </c>
      <c r="BH261" s="117">
        <f t="shared" si="92"/>
        <v>6107</v>
      </c>
      <c r="BJ261" s="5" t="s">
        <v>3185</v>
      </c>
      <c r="BN261" s="63"/>
      <c r="BW261" s="63">
        <v>499</v>
      </c>
      <c r="BY261" s="63">
        <v>297</v>
      </c>
      <c r="BZ261" s="63">
        <v>0</v>
      </c>
    </row>
    <row r="262" spans="1:79" ht="13" hidden="1" customHeight="1" outlineLevel="1">
      <c r="A262" s="4" t="s">
        <v>2905</v>
      </c>
      <c r="B262" s="4" t="s">
        <v>914</v>
      </c>
      <c r="C262" s="1">
        <f t="shared" si="93"/>
        <v>24687</v>
      </c>
      <c r="D262" s="5">
        <f>IF(N262&gt;0, RANK(N262,(N262:P262,Q262:AE262)),0)</f>
        <v>2</v>
      </c>
      <c r="E262" s="5">
        <f>IF(O262&gt;0,RANK(O262,(N262:P262,Q262:AE262)),0)</f>
        <v>1</v>
      </c>
      <c r="F262" s="5">
        <f>IF(P262&gt;0,RANK(P262,(N262:P262,Q262:AE262)),0)</f>
        <v>0</v>
      </c>
      <c r="G262" s="131">
        <f t="shared" si="81"/>
        <v>3882</v>
      </c>
      <c r="H262" s="136">
        <f t="shared" si="82"/>
        <v>0.15724875440515251</v>
      </c>
      <c r="I262" s="2"/>
      <c r="J262" s="2">
        <f t="shared" si="94"/>
        <v>0.40499048081986472</v>
      </c>
      <c r="K262" s="2">
        <f t="shared" si="95"/>
        <v>0.56223923522501718</v>
      </c>
      <c r="L262" s="2">
        <f t="shared" si="96"/>
        <v>0</v>
      </c>
      <c r="M262" s="2">
        <f t="shared" si="97"/>
        <v>3.2770283955118051E-2</v>
      </c>
      <c r="N262" s="63">
        <v>9998</v>
      </c>
      <c r="O262" s="63">
        <v>13880</v>
      </c>
      <c r="P262" s="63"/>
      <c r="Q262" s="63">
        <v>315</v>
      </c>
      <c r="R262" s="63">
        <v>145</v>
      </c>
      <c r="S262" s="63">
        <v>0</v>
      </c>
      <c r="T262" s="63">
        <v>0</v>
      </c>
      <c r="U262" s="63">
        <v>0</v>
      </c>
      <c r="V262" s="63"/>
      <c r="W262" s="63">
        <f>IF(Copyright!C$12=1,IF(BW262&gt;0,BW262-SUM(AA262:AM262)-SUM(AN262:AQ262)-X262-SUM(S262:V262),SUM(BX262:CB262)),SUM(BY262:CB262))</f>
        <v>79</v>
      </c>
      <c r="X262" s="63">
        <v>0</v>
      </c>
      <c r="Y262" s="63">
        <v>141</v>
      </c>
      <c r="Z262" s="63">
        <v>129</v>
      </c>
      <c r="AA262" s="63"/>
      <c r="AB262" s="63"/>
      <c r="AC262" s="63"/>
      <c r="AD262" s="63"/>
      <c r="AE262" s="63"/>
      <c r="AF262" s="63"/>
      <c r="AG262" s="63">
        <v>0</v>
      </c>
      <c r="AH262" s="63"/>
      <c r="AI262" s="63"/>
      <c r="AJ262" s="63"/>
      <c r="AK262" s="63"/>
      <c r="AL262" s="63">
        <v>0</v>
      </c>
      <c r="AM262" s="63"/>
      <c r="AN262" s="63"/>
      <c r="AO262" s="63"/>
      <c r="AP262" s="63"/>
      <c r="AQ262" s="63"/>
      <c r="AS262" s="5">
        <f>IF(Q262&gt;0,RANK(Q262,(N262:P262,Q262:AE262)),0)</f>
        <v>3</v>
      </c>
      <c r="AT262" s="5">
        <f>IF(R262&gt;0,RANK(R262,(N262:P262,Q262:AE262)),0)</f>
        <v>4</v>
      </c>
      <c r="AU262" s="5">
        <f>IF(T262&gt;0,RANK(T262,(N262:P262,Q262:AE262)),0)</f>
        <v>0</v>
      </c>
      <c r="AV262" s="5">
        <f>IF(S262&gt;0,RANK(S262,(N262:P262,Q262:AE262)),0)</f>
        <v>0</v>
      </c>
      <c r="AW262" s="2">
        <f t="shared" si="98"/>
        <v>1.2759752096244987E-2</v>
      </c>
      <c r="AX262" s="2">
        <f t="shared" si="99"/>
        <v>5.8735366792238832E-3</v>
      </c>
      <c r="AY262" s="2">
        <f t="shared" si="100"/>
        <v>0</v>
      </c>
      <c r="AZ262" s="2">
        <f t="shared" si="101"/>
        <v>0</v>
      </c>
      <c r="BB262" s="4" t="s">
        <v>2905</v>
      </c>
      <c r="BC262" s="4" t="s">
        <v>914</v>
      </c>
      <c r="BF262" s="111">
        <v>6</v>
      </c>
      <c r="BG262" s="113">
        <v>109</v>
      </c>
      <c r="BH262" s="117">
        <f t="shared" si="92"/>
        <v>6109</v>
      </c>
      <c r="BJ262" s="5" t="s">
        <v>3185</v>
      </c>
      <c r="BN262" s="63"/>
      <c r="BW262" s="63">
        <v>150</v>
      </c>
      <c r="BY262" s="63">
        <v>79</v>
      </c>
      <c r="BZ262" s="63">
        <v>0</v>
      </c>
    </row>
    <row r="263" spans="1:79" ht="13" hidden="1" customHeight="1" outlineLevel="1">
      <c r="A263" s="4" t="s">
        <v>2041</v>
      </c>
      <c r="B263" s="4" t="s">
        <v>914</v>
      </c>
      <c r="C263" s="1">
        <f t="shared" si="93"/>
        <v>326974</v>
      </c>
      <c r="D263" s="5">
        <f>IF(N263&gt;0, RANK(N263,(N263:P263,Q263:AE263)),0)</f>
        <v>1</v>
      </c>
      <c r="E263" s="5">
        <f>IF(O263&gt;0,RANK(O263,(N263:P263,Q263:AE263)),0)</f>
        <v>2</v>
      </c>
      <c r="F263" s="5">
        <f>IF(P263&gt;0,RANK(P263,(N263:P263,Q263:AE263)),0)</f>
        <v>0</v>
      </c>
      <c r="G263" s="131">
        <f t="shared" ref="G263:G326" si="102">IF(C263&gt;0,MAX(N263:P263)-LARGE(N263:P263,2),0)</f>
        <v>22971</v>
      </c>
      <c r="H263" s="136">
        <f t="shared" ref="H263:H326" si="103">IF(C263&gt;0,G263/C263,0)</f>
        <v>7.0253292310703597E-2</v>
      </c>
      <c r="I263" s="2"/>
      <c r="J263" s="2">
        <f t="shared" si="94"/>
        <v>0.52276021946699125</v>
      </c>
      <c r="K263" s="2">
        <f t="shared" si="95"/>
        <v>0.45250692715628765</v>
      </c>
      <c r="L263" s="2">
        <f t="shared" si="96"/>
        <v>0</v>
      </c>
      <c r="M263" s="2">
        <f t="shared" si="97"/>
        <v>2.4732853376721098E-2</v>
      </c>
      <c r="N263" s="63">
        <v>170929</v>
      </c>
      <c r="O263" s="63">
        <v>147958</v>
      </c>
      <c r="P263" s="63"/>
      <c r="Q263" s="63">
        <v>3735</v>
      </c>
      <c r="R263" s="63">
        <v>1661</v>
      </c>
      <c r="S263" s="63">
        <v>16</v>
      </c>
      <c r="T263" s="63">
        <v>1</v>
      </c>
      <c r="U263" s="63">
        <v>2</v>
      </c>
      <c r="V263" s="63"/>
      <c r="W263" s="63">
        <f>IF(Copyright!C$12=1,IF(BW263&gt;0,BW263-SUM(AA263:AM263)-SUM(AN263:AQ263)-X263-SUM(S263:V263),SUM(BX263:CB263)),SUM(BY263:CB263))</f>
        <v>504</v>
      </c>
      <c r="X263" s="63">
        <v>30</v>
      </c>
      <c r="Y263" s="63">
        <v>1049</v>
      </c>
      <c r="Z263" s="63">
        <v>1087</v>
      </c>
      <c r="AA263" s="63"/>
      <c r="AB263" s="63"/>
      <c r="AC263" s="63"/>
      <c r="AD263" s="63"/>
      <c r="AE263" s="63"/>
      <c r="AF263" s="63"/>
      <c r="AG263" s="63">
        <v>2</v>
      </c>
      <c r="AH263" s="63"/>
      <c r="AI263" s="63"/>
      <c r="AJ263" s="63"/>
      <c r="AK263" s="63"/>
      <c r="AL263" s="63">
        <v>0</v>
      </c>
      <c r="AM263" s="63"/>
      <c r="AN263" s="63"/>
      <c r="AO263" s="63"/>
      <c r="AP263" s="63"/>
      <c r="AQ263" s="63"/>
      <c r="AS263" s="5">
        <f>IF(Q263&gt;0,RANK(Q263,(N263:P263,Q263:AE263)),0)</f>
        <v>3</v>
      </c>
      <c r="AT263" s="5">
        <f>IF(R263&gt;0,RANK(R263,(N263:P263,Q263:AE263)),0)</f>
        <v>4</v>
      </c>
      <c r="AU263" s="5">
        <f>IF(T263&gt;0,RANK(T263,(N263:P263,Q263:AE263)),0)</f>
        <v>11</v>
      </c>
      <c r="AV263" s="5">
        <f>IF(S263&gt;0,RANK(S263,(N263:P263,Q263:AE263)),0)</f>
        <v>9</v>
      </c>
      <c r="AW263" s="2">
        <f t="shared" si="98"/>
        <v>1.1422926593551781E-2</v>
      </c>
      <c r="AX263" s="2">
        <f t="shared" si="99"/>
        <v>5.0799146109476593E-3</v>
      </c>
      <c r="AY263" s="2">
        <f t="shared" si="100"/>
        <v>3.0583471468679468E-6</v>
      </c>
      <c r="AZ263" s="2">
        <f t="shared" si="101"/>
        <v>4.8933554349887148E-5</v>
      </c>
      <c r="BB263" s="4" t="s">
        <v>2041</v>
      </c>
      <c r="BC263" s="4" t="s">
        <v>914</v>
      </c>
      <c r="BF263" s="111">
        <v>6</v>
      </c>
      <c r="BG263" s="113">
        <v>111</v>
      </c>
      <c r="BH263" s="117">
        <f t="shared" si="92"/>
        <v>6111</v>
      </c>
      <c r="BJ263" s="5" t="s">
        <v>3185</v>
      </c>
      <c r="BN263" s="63"/>
      <c r="BW263" s="63">
        <v>1293</v>
      </c>
      <c r="BY263" s="63">
        <v>503</v>
      </c>
      <c r="BZ263" s="63">
        <v>1</v>
      </c>
    </row>
    <row r="264" spans="1:79" ht="13" hidden="1" customHeight="1" outlineLevel="1">
      <c r="A264" s="4" t="s">
        <v>684</v>
      </c>
      <c r="B264" s="4" t="s">
        <v>914</v>
      </c>
      <c r="C264" s="1">
        <f t="shared" si="93"/>
        <v>74475</v>
      </c>
      <c r="D264" s="5">
        <f>IF(N264&gt;0, RANK(N264,(N264:P264,Q264:AE264)),0)</f>
        <v>1</v>
      </c>
      <c r="E264" s="5">
        <f>IF(O264&gt;0,RANK(O264,(N264:P264,Q264:AE264)),0)</f>
        <v>2</v>
      </c>
      <c r="F264" s="5">
        <f>IF(P264&gt;0,RANK(P264,(N264:P264,Q264:AE264)),0)</f>
        <v>0</v>
      </c>
      <c r="G264" s="131">
        <f t="shared" si="102"/>
        <v>25347</v>
      </c>
      <c r="H264" s="136">
        <f t="shared" si="103"/>
        <v>0.3403423967774421</v>
      </c>
      <c r="I264" s="2"/>
      <c r="J264" s="2">
        <f t="shared" si="94"/>
        <v>0.65411211816045656</v>
      </c>
      <c r="K264" s="2">
        <f t="shared" si="95"/>
        <v>0.31376972138301445</v>
      </c>
      <c r="L264" s="2">
        <f t="shared" si="96"/>
        <v>0</v>
      </c>
      <c r="M264" s="2">
        <f t="shared" si="97"/>
        <v>3.2118160456528988E-2</v>
      </c>
      <c r="N264" s="63">
        <v>48715</v>
      </c>
      <c r="O264" s="63">
        <v>23368</v>
      </c>
      <c r="P264" s="63"/>
      <c r="Q264" s="63">
        <v>1063</v>
      </c>
      <c r="R264" s="63">
        <v>729</v>
      </c>
      <c r="S264" s="63">
        <v>4</v>
      </c>
      <c r="T264" s="63">
        <v>0</v>
      </c>
      <c r="U264" s="63">
        <v>2</v>
      </c>
      <c r="V264" s="63"/>
      <c r="W264" s="63">
        <f>IF(Copyright!C$12=1,IF(BW264&gt;0,BW264-SUM(AA264:AM264)-SUM(AN264:AQ264)-X264-SUM(S264:V264),SUM(BX264:CB264)),SUM(BY264:CB264))</f>
        <v>176</v>
      </c>
      <c r="X264" s="63">
        <v>24</v>
      </c>
      <c r="Y264" s="63">
        <v>113</v>
      </c>
      <c r="Z264" s="63">
        <v>280</v>
      </c>
      <c r="AA264" s="63"/>
      <c r="AB264" s="63"/>
      <c r="AC264" s="63"/>
      <c r="AD264" s="63"/>
      <c r="AE264" s="63"/>
      <c r="AF264" s="63"/>
      <c r="AG264" s="63">
        <v>1</v>
      </c>
      <c r="AH264" s="63"/>
      <c r="AI264" s="63"/>
      <c r="AJ264" s="63"/>
      <c r="AK264" s="63"/>
      <c r="AL264" s="63">
        <v>0</v>
      </c>
      <c r="AM264" s="63"/>
      <c r="AN264" s="63"/>
      <c r="AO264" s="63"/>
      <c r="AP264" s="63"/>
      <c r="AQ264" s="63"/>
      <c r="AS264" s="5">
        <f>IF(Q264&gt;0,RANK(Q264,(N264:P264,Q264:AE264)),0)</f>
        <v>3</v>
      </c>
      <c r="AT264" s="5">
        <f>IF(R264&gt;0,RANK(R264,(N264:P264,Q264:AE264)),0)</f>
        <v>4</v>
      </c>
      <c r="AU264" s="5">
        <f>IF(T264&gt;0,RANK(T264,(N264:P264,Q264:AE264)),0)</f>
        <v>0</v>
      </c>
      <c r="AV264" s="5">
        <f>IF(S264&gt;0,RANK(S264,(N264:P264,Q264:AE264)),0)</f>
        <v>9</v>
      </c>
      <c r="AW264" s="2">
        <f t="shared" si="98"/>
        <v>1.4273246055723398E-2</v>
      </c>
      <c r="AX264" s="2">
        <f t="shared" si="99"/>
        <v>9.7885196374622365E-3</v>
      </c>
      <c r="AY264" s="2">
        <f t="shared" si="100"/>
        <v>0</v>
      </c>
      <c r="AZ264" s="2">
        <f t="shared" si="101"/>
        <v>5.3709298422289359E-5</v>
      </c>
      <c r="BB264" s="4" t="s">
        <v>684</v>
      </c>
      <c r="BC264" s="4" t="s">
        <v>914</v>
      </c>
      <c r="BF264" s="111">
        <v>6</v>
      </c>
      <c r="BG264" s="113">
        <v>113</v>
      </c>
      <c r="BH264" s="117">
        <f t="shared" si="92"/>
        <v>6113</v>
      </c>
      <c r="BJ264" s="5" t="s">
        <v>3185</v>
      </c>
      <c r="BN264" s="63"/>
      <c r="BW264" s="63">
        <f>207+196</f>
        <v>403</v>
      </c>
      <c r="BY264" s="63">
        <v>174</v>
      </c>
      <c r="BZ264" s="63">
        <v>2</v>
      </c>
      <c r="CA264" s="63"/>
    </row>
    <row r="265" spans="1:79" ht="13" hidden="1" customHeight="1" outlineLevel="1">
      <c r="A265" s="4" t="s">
        <v>71</v>
      </c>
      <c r="B265" s="4" t="s">
        <v>914</v>
      </c>
      <c r="C265" s="1">
        <f t="shared" si="93"/>
        <v>19700</v>
      </c>
      <c r="D265" s="5">
        <f>IF(N265&gt;0, RANK(N265,(N265:P265,Q265:AE265)),0)</f>
        <v>2</v>
      </c>
      <c r="E265" s="5">
        <f>IF(O265&gt;0,RANK(O265,(N265:P265,Q265:AE265)),0)</f>
        <v>1</v>
      </c>
      <c r="F265" s="5">
        <f>IF(P265&gt;0,RANK(P265,(N265:P265,Q265:AE265)),0)</f>
        <v>0</v>
      </c>
      <c r="G265" s="131">
        <f t="shared" si="102"/>
        <v>3564</v>
      </c>
      <c r="H265" s="136">
        <f t="shared" si="103"/>
        <v>0.18091370558375636</v>
      </c>
      <c r="I265" s="2"/>
      <c r="J265" s="2">
        <f t="shared" si="94"/>
        <v>0.39142131979695433</v>
      </c>
      <c r="K265" s="2">
        <f t="shared" si="95"/>
        <v>0.57233502538071068</v>
      </c>
      <c r="L265" s="2">
        <f t="shared" si="96"/>
        <v>0</v>
      </c>
      <c r="M265" s="2">
        <f t="shared" si="97"/>
        <v>3.6243654822335047E-2</v>
      </c>
      <c r="N265" s="63">
        <v>7711</v>
      </c>
      <c r="O265" s="63">
        <v>11275</v>
      </c>
      <c r="P265" s="63"/>
      <c r="Q265" s="63">
        <v>306</v>
      </c>
      <c r="R265" s="63">
        <v>110</v>
      </c>
      <c r="S265" s="63">
        <v>0</v>
      </c>
      <c r="T265" s="63">
        <v>0</v>
      </c>
      <c r="U265" s="63">
        <v>0</v>
      </c>
      <c r="V265" s="63"/>
      <c r="W265" s="63">
        <f>IF(Copyright!C$12=1,IF(BW265&gt;0,BW265-SUM(AA265:AM265)-SUM(AN265:AQ265)-X265-SUM(S265:V265),SUM(BX265:CB265)),SUM(BY265:CB265))</f>
        <v>52</v>
      </c>
      <c r="X265" s="63">
        <v>2</v>
      </c>
      <c r="Y265" s="63">
        <v>111</v>
      </c>
      <c r="Z265" s="63">
        <v>133</v>
      </c>
      <c r="AA265" s="63"/>
      <c r="AB265" s="63"/>
      <c r="AC265" s="63"/>
      <c r="AD265" s="63"/>
      <c r="AE265" s="63"/>
      <c r="AF265" s="63"/>
      <c r="AG265" s="63">
        <v>0</v>
      </c>
      <c r="AH265" s="63"/>
      <c r="AI265" s="63"/>
      <c r="AJ265" s="63"/>
      <c r="AK265" s="63"/>
      <c r="AL265" s="63">
        <v>0</v>
      </c>
      <c r="AM265" s="63"/>
      <c r="AN265" s="63"/>
      <c r="AO265" s="63"/>
      <c r="AP265" s="63"/>
      <c r="AQ265" s="63"/>
      <c r="AS265" s="5">
        <f>IF(Q265&gt;0,RANK(Q265,(N265:P265,Q265:AE265)),0)</f>
        <v>3</v>
      </c>
      <c r="AT265" s="5">
        <f>IF(R265&gt;0,RANK(R265,(N265:P265,Q265:AE265)),0)</f>
        <v>6</v>
      </c>
      <c r="AU265" s="5">
        <f>IF(T265&gt;0,RANK(T265,(N265:P265,Q265:AE265)),0)</f>
        <v>0</v>
      </c>
      <c r="AV265" s="5">
        <f>IF(S265&gt;0,RANK(S265,(N265:P265,Q265:AE265)),0)</f>
        <v>0</v>
      </c>
      <c r="AW265" s="2">
        <f t="shared" si="98"/>
        <v>1.5532994923857868E-2</v>
      </c>
      <c r="AX265" s="2">
        <f t="shared" si="99"/>
        <v>5.5837563451776647E-3</v>
      </c>
      <c r="AY265" s="2">
        <f t="shared" si="100"/>
        <v>0</v>
      </c>
      <c r="AZ265" s="2">
        <f t="shared" si="101"/>
        <v>0</v>
      </c>
      <c r="BB265" s="4" t="s">
        <v>71</v>
      </c>
      <c r="BC265" s="4" t="s">
        <v>914</v>
      </c>
      <c r="BF265" s="111">
        <v>6</v>
      </c>
      <c r="BG265" s="113">
        <v>115</v>
      </c>
      <c r="BH265" s="117">
        <f t="shared" si="92"/>
        <v>6115</v>
      </c>
      <c r="BJ265" s="5" t="s">
        <v>3185</v>
      </c>
      <c r="BN265" s="63"/>
      <c r="BW265" s="63">
        <v>115</v>
      </c>
      <c r="BY265" s="63">
        <v>52</v>
      </c>
      <c r="BZ265" s="63">
        <v>0</v>
      </c>
    </row>
    <row r="266" spans="1:79" collapsed="1">
      <c r="A266" s="4" t="s">
        <v>2644</v>
      </c>
      <c r="B266" s="4" t="s">
        <v>548</v>
      </c>
      <c r="C266" s="1">
        <f t="shared" si="93"/>
        <v>13038547</v>
      </c>
      <c r="D266" s="5">
        <f>IF(N266&gt;0, RANK(N266,(N266:P266,Q266:AE266)),0)</f>
        <v>1</v>
      </c>
      <c r="E266" s="5">
        <f>IF(O266&gt;0,RANK(O266,(N266:P266,Q266:AE266)),0)</f>
        <v>2</v>
      </c>
      <c r="F266" s="5">
        <f>IF(P266&gt;0,RANK(P266,(N266:P266,Q266:AE266)),0)</f>
        <v>0</v>
      </c>
      <c r="G266" s="131">
        <f t="shared" si="102"/>
        <v>3014327</v>
      </c>
      <c r="H266" s="136">
        <f t="shared" si="103"/>
        <v>0.23118580620984838</v>
      </c>
      <c r="I266" s="2"/>
      <c r="J266" s="2">
        <f t="shared" si="94"/>
        <v>0.60238959141689641</v>
      </c>
      <c r="K266" s="2">
        <f t="shared" si="95"/>
        <v>0.371203785207048</v>
      </c>
      <c r="L266" s="2">
        <f t="shared" si="96"/>
        <v>0</v>
      </c>
      <c r="M266" s="2">
        <f t="shared" si="97"/>
        <v>2.6406623376055594E-2</v>
      </c>
      <c r="N266" s="63">
        <f t="shared" ref="N266:O266" si="104">SUM(N208:N265)</f>
        <v>7854285</v>
      </c>
      <c r="O266" s="63">
        <f t="shared" si="104"/>
        <v>4839958</v>
      </c>
      <c r="P266" s="63">
        <f t="shared" ref="P266:U266" si="105">SUM(P208:P265)</f>
        <v>0</v>
      </c>
      <c r="Q266" s="63">
        <f t="shared" si="105"/>
        <v>143221</v>
      </c>
      <c r="R266" s="63">
        <f t="shared" si="105"/>
        <v>85638</v>
      </c>
      <c r="S266" s="63">
        <f t="shared" si="105"/>
        <v>503</v>
      </c>
      <c r="T266" s="63">
        <f t="shared" si="105"/>
        <v>72</v>
      </c>
      <c r="U266" s="63">
        <f t="shared" si="105"/>
        <v>82</v>
      </c>
      <c r="V266" s="63"/>
      <c r="W266" s="63">
        <f>SUM(W208:W265)</f>
        <v>21515</v>
      </c>
      <c r="X266" s="63">
        <f>SUM(X208:X265)</f>
        <v>992</v>
      </c>
      <c r="Y266" s="63">
        <f>SUM(Y208:Y265)</f>
        <v>38372</v>
      </c>
      <c r="Z266" s="63">
        <f>SUM(Z208:Z265)</f>
        <v>53824</v>
      </c>
      <c r="AA266" s="63"/>
      <c r="AB266" s="63"/>
      <c r="AC266" s="63"/>
      <c r="AD266" s="63"/>
      <c r="AE266" s="63"/>
      <c r="AF266" s="63"/>
      <c r="AG266" s="63">
        <f>SUM(AG208:AG265)</f>
        <v>79</v>
      </c>
      <c r="AH266" s="63"/>
      <c r="AI266" s="63"/>
      <c r="AJ266" s="63"/>
      <c r="AK266" s="63"/>
      <c r="AL266" s="63">
        <f>SUM(AL208:AL265)</f>
        <v>6</v>
      </c>
      <c r="AM266" s="63"/>
      <c r="AN266" s="63"/>
      <c r="AO266" s="63"/>
      <c r="AP266" s="63"/>
      <c r="AQ266" s="63"/>
      <c r="AS266" s="5">
        <f>IF(Q266&gt;0,RANK(Q266,(N266:P266,Q266:AE266)),0)</f>
        <v>3</v>
      </c>
      <c r="AT266" s="5">
        <f>IF(R266&gt;0,RANK(R266,(N266:P266,Q266:AE266)),0)</f>
        <v>4</v>
      </c>
      <c r="AU266" s="5">
        <f>IF(T266&gt;0,RANK(T266,(N266:P266,Q266:AE266)),0)</f>
        <v>11</v>
      </c>
      <c r="AV266" s="5">
        <f>IF(S266&gt;0,RANK(S266,(N266:P266,Q266:AE266)),0)</f>
        <v>9</v>
      </c>
      <c r="AW266" s="2">
        <f t="shared" si="98"/>
        <v>1.0984429476689388E-2</v>
      </c>
      <c r="AX266" s="2">
        <f t="shared" si="99"/>
        <v>6.568063143845706E-3</v>
      </c>
      <c r="AY266" s="2">
        <f t="shared" si="100"/>
        <v>5.5220876988823984E-6</v>
      </c>
      <c r="AZ266" s="2">
        <f t="shared" si="101"/>
        <v>3.8577918229692314E-5</v>
      </c>
      <c r="BB266" s="4" t="s">
        <v>2644</v>
      </c>
      <c r="BC266" s="4" t="s">
        <v>548</v>
      </c>
      <c r="BF266" s="111">
        <v>6</v>
      </c>
      <c r="BG266" s="113"/>
      <c r="BH266" s="111">
        <v>6</v>
      </c>
      <c r="BJ266" s="5" t="s">
        <v>718</v>
      </c>
      <c r="BK266" s="63">
        <f>SUM(BK208:BK265)</f>
        <v>0</v>
      </c>
      <c r="BL266" s="63">
        <f>SUM(BL208:BL265)</f>
        <v>0</v>
      </c>
      <c r="BM266" s="63">
        <f>SUM(BM208:BM265)</f>
        <v>0</v>
      </c>
      <c r="BN266" s="63"/>
      <c r="BW266" s="63">
        <f>SUM(BW208:BW265)</f>
        <v>34920</v>
      </c>
      <c r="BY266" s="63">
        <f>SUM(BY208:BY265)</f>
        <v>21461</v>
      </c>
      <c r="BZ266" s="63">
        <f>SUM(BZ208:BZ265)</f>
        <v>54</v>
      </c>
    </row>
    <row r="267" spans="1:79">
      <c r="A267" s="4"/>
      <c r="B267" s="4"/>
      <c r="C267" s="1"/>
      <c r="E267" s="5"/>
      <c r="F267" s="5"/>
      <c r="G267" s="131"/>
      <c r="H267" s="136"/>
      <c r="I267" s="2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63"/>
      <c r="AL267" s="63"/>
      <c r="AM267" s="63"/>
      <c r="AN267" s="63"/>
      <c r="AO267" s="63"/>
      <c r="AP267" s="63"/>
      <c r="AQ267" s="63"/>
      <c r="AS267" s="5"/>
      <c r="AT267" s="5"/>
      <c r="AU267" s="5"/>
      <c r="AV267" s="5"/>
      <c r="BB267" s="4"/>
      <c r="BC267" s="4"/>
      <c r="BF267" s="111"/>
      <c r="BG267" s="113"/>
      <c r="BH267" s="117"/>
    </row>
    <row r="268" spans="1:79" hidden="1" outlineLevel="1">
      <c r="A268" t="s">
        <v>1034</v>
      </c>
      <c r="B268" t="s">
        <v>2739</v>
      </c>
      <c r="C268" s="1">
        <f t="shared" ref="C268:C299" si="106">SUM(N268:AQ268)</f>
        <v>176230</v>
      </c>
      <c r="D268" s="5">
        <f>IF(N268&gt;0, RANK(N268,(N268:P268,Q268:AE268)),0)</f>
        <v>1</v>
      </c>
      <c r="E268" s="5">
        <f>IF(O268&gt;0,RANK(O268,(N268:P268,Q268:AE268)),0)</f>
        <v>2</v>
      </c>
      <c r="F268" s="5">
        <f>IF(P268&gt;0,RANK(P268,(N268:P268,Q268:AE268)),0)</f>
        <v>0</v>
      </c>
      <c r="G268" s="131">
        <f t="shared" si="102"/>
        <v>29677</v>
      </c>
      <c r="H268" s="136">
        <f t="shared" si="103"/>
        <v>0.16839925097883449</v>
      </c>
      <c r="I268" s="2"/>
      <c r="J268" s="2">
        <f t="shared" ref="J268:J300" si="107">IF($C268=0,"-",N268/$C268)</f>
        <v>0.57112296430800658</v>
      </c>
      <c r="K268" s="2">
        <f t="shared" ref="K268:K300" si="108">IF($C268=0,"-",O268/$C268)</f>
        <v>0.40272371332917212</v>
      </c>
      <c r="L268" s="2">
        <f t="shared" ref="L268:L300" si="109">IF($C268=0,"-",P268/$C268)</f>
        <v>0</v>
      </c>
      <c r="M268" s="2">
        <f t="shared" ref="M268:M300" si="110">IF(C268=0,"-",(1-J268-K268-L268))</f>
        <v>2.6153322362821307E-2</v>
      </c>
      <c r="N268" s="63">
        <v>100649</v>
      </c>
      <c r="O268" s="63">
        <v>70972</v>
      </c>
      <c r="P268" s="63"/>
      <c r="Q268" s="63">
        <v>2413</v>
      </c>
      <c r="R268" s="63">
        <v>408</v>
      </c>
      <c r="S268" s="63">
        <v>570</v>
      </c>
      <c r="T268" s="63">
        <v>31</v>
      </c>
      <c r="U268" s="63">
        <v>25</v>
      </c>
      <c r="V268" s="63">
        <v>65</v>
      </c>
      <c r="W268" s="63"/>
      <c r="X268" s="63">
        <v>107</v>
      </c>
      <c r="Y268" s="63">
        <v>88</v>
      </c>
      <c r="Z268" s="63">
        <v>471</v>
      </c>
      <c r="AA268" s="63"/>
      <c r="AB268" s="63"/>
      <c r="AC268" s="63"/>
      <c r="AD268" s="63">
        <v>31</v>
      </c>
      <c r="AE268" s="63"/>
      <c r="AF268" s="63">
        <v>24</v>
      </c>
      <c r="AG268" s="63">
        <v>25</v>
      </c>
      <c r="AH268" s="63"/>
      <c r="AI268" s="63">
        <v>0</v>
      </c>
      <c r="AJ268" s="63">
        <v>262</v>
      </c>
      <c r="AK268" s="63"/>
      <c r="AL268" s="63">
        <v>89</v>
      </c>
      <c r="AM268" s="63"/>
      <c r="AN268" s="63"/>
      <c r="AO268" s="63"/>
      <c r="AP268" s="63"/>
      <c r="AQ268" s="63"/>
      <c r="AS268" s="5">
        <f>IF(Q268&gt;0,RANK(Q268,(N268:P268,Q268:AE268)),0)</f>
        <v>3</v>
      </c>
      <c r="AT268" s="5">
        <f>IF(R268&gt;0,RANK(R268,(N268:P268,Q268:AE268)),0)</f>
        <v>6</v>
      </c>
      <c r="AU268" s="5">
        <f>IF(T268&gt;0,RANK(T268,(N268:P268,Q268:AE268)),0)</f>
        <v>10</v>
      </c>
      <c r="AV268" s="5">
        <f>IF(S268&gt;0,RANK(S268,(N268:P268,Q268:AE268)),0)</f>
        <v>4</v>
      </c>
      <c r="AW268" s="2">
        <f t="shared" ref="AW268:AW300" si="111">IF($C268=0,"-",Q268/$C268)</f>
        <v>1.3692333881858934E-2</v>
      </c>
      <c r="AX268" s="2">
        <f t="shared" ref="AX268:AX300" si="112">IF($C268=0,"-",R268/$C268)</f>
        <v>2.3151563297962889E-3</v>
      </c>
      <c r="AY268" s="2">
        <f t="shared" ref="AY268:AY300" si="113">IF($C268=0,"-",T268/$C268)</f>
        <v>1.759064858423651E-4</v>
      </c>
      <c r="AZ268" s="2">
        <f t="shared" ref="AZ268:AZ300" si="114">IF($C268=0,"-",S268/$C268)</f>
        <v>3.234409578391874E-3</v>
      </c>
      <c r="BB268" t="s">
        <v>1034</v>
      </c>
      <c r="BC268" t="s">
        <v>2739</v>
      </c>
      <c r="BD268" s="1"/>
      <c r="BE268" s="1"/>
      <c r="BF268" s="111">
        <v>8</v>
      </c>
      <c r="BG268" s="113">
        <v>1</v>
      </c>
      <c r="BH268" s="117">
        <f t="shared" si="92"/>
        <v>8001</v>
      </c>
      <c r="BI268" s="1"/>
      <c r="BJ268" s="5" t="s">
        <v>3185</v>
      </c>
      <c r="BN268" s="63"/>
    </row>
    <row r="269" spans="1:79" hidden="1" outlineLevel="1">
      <c r="A269" t="s">
        <v>1035</v>
      </c>
      <c r="B269" t="s">
        <v>2739</v>
      </c>
      <c r="C269" s="1">
        <f t="shared" si="106"/>
        <v>6715</v>
      </c>
      <c r="D269" s="5">
        <f>IF(N269&gt;0, RANK(N269,(N269:P269,Q269:AE269)),0)</f>
        <v>1</v>
      </c>
      <c r="E269" s="5">
        <f>IF(O269&gt;0,RANK(O269,(N269:P269,Q269:AE269)),0)</f>
        <v>2</v>
      </c>
      <c r="F269" s="5">
        <f>IF(P269&gt;0,RANK(P269,(N269:P269,Q269:AE269)),0)</f>
        <v>0</v>
      </c>
      <c r="G269" s="131">
        <f t="shared" si="102"/>
        <v>1106</v>
      </c>
      <c r="H269" s="136">
        <f t="shared" si="103"/>
        <v>0.16470588235294117</v>
      </c>
      <c r="I269" s="2"/>
      <c r="J269" s="2">
        <f t="shared" si="107"/>
        <v>0.56753536857781084</v>
      </c>
      <c r="K269" s="2">
        <f t="shared" si="108"/>
        <v>0.40282948622486969</v>
      </c>
      <c r="L269" s="2">
        <f t="shared" si="109"/>
        <v>0</v>
      </c>
      <c r="M269" s="2">
        <f t="shared" si="110"/>
        <v>2.9635145197319468E-2</v>
      </c>
      <c r="N269" s="63">
        <v>3811</v>
      </c>
      <c r="O269" s="63">
        <v>2705</v>
      </c>
      <c r="P269" s="63"/>
      <c r="Q269" s="63">
        <v>73</v>
      </c>
      <c r="R269" s="63">
        <v>25</v>
      </c>
      <c r="S269" s="63">
        <v>32</v>
      </c>
      <c r="T269" s="63">
        <v>1</v>
      </c>
      <c r="U269" s="63">
        <v>1</v>
      </c>
      <c r="V269" s="63">
        <v>3</v>
      </c>
      <c r="W269" s="63"/>
      <c r="X269" s="63">
        <v>6</v>
      </c>
      <c r="Y269" s="63">
        <v>1</v>
      </c>
      <c r="Z269" s="63">
        <v>27</v>
      </c>
      <c r="AA269" s="63"/>
      <c r="AB269" s="63"/>
      <c r="AC269" s="63"/>
      <c r="AD269" s="63">
        <v>1</v>
      </c>
      <c r="AE269" s="63"/>
      <c r="AF269" s="63">
        <v>0</v>
      </c>
      <c r="AG269" s="63">
        <v>1</v>
      </c>
      <c r="AH269" s="63"/>
      <c r="AI269" s="63">
        <v>0</v>
      </c>
      <c r="AJ269" s="63">
        <v>20</v>
      </c>
      <c r="AK269" s="63"/>
      <c r="AL269" s="63">
        <v>8</v>
      </c>
      <c r="AM269" s="63"/>
      <c r="AN269" s="63"/>
      <c r="AO269" s="63"/>
      <c r="AP269" s="63"/>
      <c r="AQ269" s="63"/>
      <c r="AS269" s="5">
        <f>IF(Q269&gt;0,RANK(Q269,(N269:P269,Q269:AE269)),0)</f>
        <v>3</v>
      </c>
      <c r="AT269" s="5">
        <f>IF(R269&gt;0,RANK(R269,(N269:P269,Q269:AE269)),0)</f>
        <v>6</v>
      </c>
      <c r="AU269" s="5">
        <f>IF(T269&gt;0,RANK(T269,(N269:P269,Q269:AE269)),0)</f>
        <v>9</v>
      </c>
      <c r="AV269" s="5">
        <f>IF(S269&gt;0,RANK(S269,(N269:P269,Q269:AE269)),0)</f>
        <v>4</v>
      </c>
      <c r="AW269" s="2">
        <f t="shared" si="111"/>
        <v>1.0871183916604616E-2</v>
      </c>
      <c r="AX269" s="2">
        <f t="shared" si="112"/>
        <v>3.7230081906180195E-3</v>
      </c>
      <c r="AY269" s="2">
        <f t="shared" si="113"/>
        <v>1.4892032762472079E-4</v>
      </c>
      <c r="AZ269" s="2">
        <f t="shared" si="114"/>
        <v>4.7654504839910652E-3</v>
      </c>
      <c r="BB269" t="s">
        <v>1035</v>
      </c>
      <c r="BC269" t="s">
        <v>2739</v>
      </c>
      <c r="BD269" s="1">
        <v>3</v>
      </c>
      <c r="BE269" s="1"/>
      <c r="BF269" s="111">
        <v>8</v>
      </c>
      <c r="BG269" s="113">
        <v>3</v>
      </c>
      <c r="BH269" s="117">
        <f t="shared" si="92"/>
        <v>8003</v>
      </c>
      <c r="BI269" s="1"/>
      <c r="BJ269" s="5" t="s">
        <v>3185</v>
      </c>
      <c r="BN269" s="63"/>
    </row>
    <row r="270" spans="1:79" hidden="1" outlineLevel="1">
      <c r="A270" t="s">
        <v>1211</v>
      </c>
      <c r="B270" t="s">
        <v>2739</v>
      </c>
      <c r="C270" s="1">
        <f t="shared" si="106"/>
        <v>285516</v>
      </c>
      <c r="D270" s="5">
        <f>IF(N270&gt;0, RANK(N270,(N270:P270,Q270:AE270)),0)</f>
        <v>1</v>
      </c>
      <c r="E270" s="5">
        <f>IF(O270&gt;0,RANK(O270,(N270:P270,Q270:AE270)),0)</f>
        <v>2</v>
      </c>
      <c r="F270" s="5">
        <f>IF(P270&gt;0,RANK(P270,(N270:P270,Q270:AE270)),0)</f>
        <v>0</v>
      </c>
      <c r="G270" s="131">
        <f t="shared" si="102"/>
        <v>28317</v>
      </c>
      <c r="H270" s="136">
        <f t="shared" si="103"/>
        <v>9.9178329760854028E-2</v>
      </c>
      <c r="I270" s="2"/>
      <c r="J270" s="2">
        <f t="shared" si="107"/>
        <v>0.53904159486683756</v>
      </c>
      <c r="K270" s="2">
        <f t="shared" si="108"/>
        <v>0.43986326510598356</v>
      </c>
      <c r="L270" s="2">
        <f t="shared" si="109"/>
        <v>0</v>
      </c>
      <c r="M270" s="2">
        <f t="shared" si="110"/>
        <v>2.1095140027178882E-2</v>
      </c>
      <c r="N270" s="63">
        <v>153905</v>
      </c>
      <c r="O270" s="63">
        <v>125588</v>
      </c>
      <c r="P270" s="63"/>
      <c r="Q270" s="63">
        <v>3552</v>
      </c>
      <c r="R270" s="63">
        <v>685</v>
      </c>
      <c r="S270" s="63">
        <v>654</v>
      </c>
      <c r="T270" s="63">
        <v>13</v>
      </c>
      <c r="U270" s="63">
        <v>23</v>
      </c>
      <c r="V270" s="63">
        <v>23</v>
      </c>
      <c r="W270" s="63"/>
      <c r="X270" s="63">
        <v>111</v>
      </c>
      <c r="Y270" s="63">
        <v>75</v>
      </c>
      <c r="Z270" s="63">
        <v>452</v>
      </c>
      <c r="AA270" s="63"/>
      <c r="AB270" s="63"/>
      <c r="AC270" s="63"/>
      <c r="AD270" s="63">
        <v>17</v>
      </c>
      <c r="AE270" s="63"/>
      <c r="AF270" s="63">
        <v>26</v>
      </c>
      <c r="AG270" s="63">
        <v>14</v>
      </c>
      <c r="AH270" s="63"/>
      <c r="AI270" s="63">
        <v>1</v>
      </c>
      <c r="AJ270" s="63">
        <v>297</v>
      </c>
      <c r="AK270" s="63"/>
      <c r="AL270" s="63">
        <v>80</v>
      </c>
      <c r="AM270" s="63"/>
      <c r="AN270" s="63"/>
      <c r="AO270" s="63"/>
      <c r="AP270" s="63"/>
      <c r="AQ270" s="63"/>
      <c r="AS270" s="5">
        <f>IF(Q270&gt;0,RANK(Q270,(N270:P270,Q270:AE270)),0)</f>
        <v>3</v>
      </c>
      <c r="AT270" s="5">
        <f>IF(R270&gt;0,RANK(R270,(N270:P270,Q270:AE270)),0)</f>
        <v>4</v>
      </c>
      <c r="AU270" s="5">
        <f>IF(T270&gt;0,RANK(T270,(N270:P270,Q270:AE270)),0)</f>
        <v>12</v>
      </c>
      <c r="AV270" s="5">
        <f>IF(S270&gt;0,RANK(S270,(N270:P270,Q270:AE270)),0)</f>
        <v>5</v>
      </c>
      <c r="AW270" s="2">
        <f t="shared" si="111"/>
        <v>1.24406337998571E-2</v>
      </c>
      <c r="AX270" s="2">
        <f t="shared" si="112"/>
        <v>2.3991650205242437E-3</v>
      </c>
      <c r="AY270" s="2">
        <f t="shared" si="113"/>
        <v>4.553159892965718E-5</v>
      </c>
      <c r="AZ270" s="2">
        <f t="shared" si="114"/>
        <v>2.2905896692304458E-3</v>
      </c>
      <c r="BB270" t="s">
        <v>1211</v>
      </c>
      <c r="BC270" t="s">
        <v>2739</v>
      </c>
      <c r="BD270" s="1"/>
      <c r="BE270" s="1"/>
      <c r="BF270" s="111">
        <v>8</v>
      </c>
      <c r="BG270" s="113">
        <v>5</v>
      </c>
      <c r="BH270" s="117">
        <f t="shared" si="92"/>
        <v>8005</v>
      </c>
      <c r="BI270" s="1"/>
      <c r="BJ270" s="5" t="s">
        <v>3185</v>
      </c>
      <c r="BN270" s="63"/>
    </row>
    <row r="271" spans="1:79" hidden="1" outlineLevel="1">
      <c r="A271" t="s">
        <v>2932</v>
      </c>
      <c r="B271" t="s">
        <v>2739</v>
      </c>
      <c r="C271" s="1">
        <f t="shared" si="106"/>
        <v>6734</v>
      </c>
      <c r="D271" s="5">
        <f>IF(N271&gt;0, RANK(N271,(N271:P271,Q271:AE271)),0)</f>
        <v>2</v>
      </c>
      <c r="E271" s="5">
        <f>IF(O271&gt;0,RANK(O271,(N271:P271,Q271:AE271)),0)</f>
        <v>1</v>
      </c>
      <c r="F271" s="5">
        <f>IF(P271&gt;0,RANK(P271,(N271:P271,Q271:AE271)),0)</f>
        <v>0</v>
      </c>
      <c r="G271" s="131">
        <f t="shared" si="102"/>
        <v>1193</v>
      </c>
      <c r="H271" s="136">
        <f t="shared" si="103"/>
        <v>0.17716067716067715</v>
      </c>
      <c r="I271" s="2"/>
      <c r="J271" s="2">
        <f t="shared" si="107"/>
        <v>0.39783189783189782</v>
      </c>
      <c r="K271" s="2">
        <f t="shared" si="108"/>
        <v>0.57499257499257495</v>
      </c>
      <c r="L271" s="2">
        <f t="shared" si="109"/>
        <v>0</v>
      </c>
      <c r="M271" s="2">
        <f t="shared" si="110"/>
        <v>2.7175527175527292E-2</v>
      </c>
      <c r="N271" s="63">
        <v>2679</v>
      </c>
      <c r="O271" s="63">
        <v>3872</v>
      </c>
      <c r="P271" s="63"/>
      <c r="Q271" s="63">
        <v>106</v>
      </c>
      <c r="R271" s="63">
        <v>23</v>
      </c>
      <c r="S271" s="63">
        <v>23</v>
      </c>
      <c r="T271" s="63">
        <v>0</v>
      </c>
      <c r="U271" s="63">
        <v>1</v>
      </c>
      <c r="V271" s="63">
        <v>0</v>
      </c>
      <c r="W271" s="63"/>
      <c r="X271" s="63">
        <v>5</v>
      </c>
      <c r="Y271" s="63">
        <v>2</v>
      </c>
      <c r="Z271" s="63">
        <v>13</v>
      </c>
      <c r="AA271" s="63"/>
      <c r="AB271" s="63"/>
      <c r="AC271" s="63"/>
      <c r="AD271" s="63">
        <v>2</v>
      </c>
      <c r="AE271" s="63"/>
      <c r="AF271" s="63">
        <v>1</v>
      </c>
      <c r="AG271" s="63">
        <v>1</v>
      </c>
      <c r="AH271" s="63"/>
      <c r="AI271" s="63">
        <v>0</v>
      </c>
      <c r="AJ271" s="63">
        <v>5</v>
      </c>
      <c r="AK271" s="63"/>
      <c r="AL271" s="63">
        <v>1</v>
      </c>
      <c r="AM271" s="63"/>
      <c r="AN271" s="63"/>
      <c r="AO271" s="63"/>
      <c r="AP271" s="63"/>
      <c r="AQ271" s="63"/>
      <c r="AS271" s="5">
        <f>IF(Q271&gt;0,RANK(Q271,(N271:P271,Q271:AE271)),0)</f>
        <v>3</v>
      </c>
      <c r="AT271" s="5">
        <f>IF(R271&gt;0,RANK(R271,(N271:P271,Q271:AE271)),0)</f>
        <v>4</v>
      </c>
      <c r="AU271" s="5">
        <f>IF(T271&gt;0,RANK(T271,(N271:P271,Q271:AE271)),0)</f>
        <v>0</v>
      </c>
      <c r="AV271" s="5">
        <f>IF(S271&gt;0,RANK(S271,(N271:P271,Q271:AE271)),0)</f>
        <v>4</v>
      </c>
      <c r="AW271" s="2">
        <f t="shared" si="111"/>
        <v>1.5741015741015742E-2</v>
      </c>
      <c r="AX271" s="2">
        <f t="shared" si="112"/>
        <v>3.4155034155034154E-3</v>
      </c>
      <c r="AY271" s="2">
        <f t="shared" si="113"/>
        <v>0</v>
      </c>
      <c r="AZ271" s="2">
        <f t="shared" si="114"/>
        <v>3.4155034155034154E-3</v>
      </c>
      <c r="BB271" t="s">
        <v>2932</v>
      </c>
      <c r="BC271" t="s">
        <v>2739</v>
      </c>
      <c r="BD271" s="1">
        <v>3</v>
      </c>
      <c r="BE271" s="1"/>
      <c r="BF271" s="111">
        <v>8</v>
      </c>
      <c r="BG271" s="113">
        <v>7</v>
      </c>
      <c r="BH271" s="117">
        <f t="shared" si="92"/>
        <v>8007</v>
      </c>
      <c r="BI271" s="1"/>
      <c r="BJ271" s="5" t="s">
        <v>3185</v>
      </c>
      <c r="BN271" s="63"/>
    </row>
    <row r="272" spans="1:79" hidden="1" outlineLevel="1">
      <c r="A272" t="s">
        <v>1397</v>
      </c>
      <c r="B272" t="s">
        <v>2739</v>
      </c>
      <c r="C272" s="1">
        <f t="shared" si="106"/>
        <v>2106</v>
      </c>
      <c r="D272" s="5">
        <f>IF(N272&gt;0, RANK(N272,(N272:P272,Q272:AE272)),0)</f>
        <v>2</v>
      </c>
      <c r="E272" s="5">
        <f>IF(O272&gt;0,RANK(O272,(N272:P272,Q272:AE272)),0)</f>
        <v>1</v>
      </c>
      <c r="F272" s="5">
        <f>IF(P272&gt;0,RANK(P272,(N272:P272,Q272:AE272)),0)</f>
        <v>0</v>
      </c>
      <c r="G272" s="131">
        <f t="shared" si="102"/>
        <v>1092</v>
      </c>
      <c r="H272" s="136">
        <f t="shared" si="103"/>
        <v>0.51851851851851849</v>
      </c>
      <c r="I272" s="2"/>
      <c r="J272" s="2">
        <f t="shared" si="107"/>
        <v>0.22174738841405509</v>
      </c>
      <c r="K272" s="2">
        <f t="shared" si="108"/>
        <v>0.74026590693257355</v>
      </c>
      <c r="L272" s="2">
        <f t="shared" si="109"/>
        <v>0</v>
      </c>
      <c r="M272" s="2">
        <f t="shared" si="110"/>
        <v>3.7986704653371395E-2</v>
      </c>
      <c r="N272" s="63">
        <v>467</v>
      </c>
      <c r="O272" s="63">
        <v>1559</v>
      </c>
      <c r="P272" s="63"/>
      <c r="Q272" s="63">
        <v>27</v>
      </c>
      <c r="R272" s="63">
        <v>9</v>
      </c>
      <c r="S272" s="63">
        <v>19</v>
      </c>
      <c r="T272" s="63">
        <v>0</v>
      </c>
      <c r="U272" s="63">
        <v>0</v>
      </c>
      <c r="V272" s="63">
        <v>0</v>
      </c>
      <c r="W272" s="63"/>
      <c r="X272" s="63">
        <v>2</v>
      </c>
      <c r="Y272" s="63">
        <v>3</v>
      </c>
      <c r="Z272" s="63">
        <v>12</v>
      </c>
      <c r="AA272" s="63"/>
      <c r="AB272" s="63"/>
      <c r="AC272" s="63"/>
      <c r="AD272" s="63">
        <v>1</v>
      </c>
      <c r="AE272" s="63"/>
      <c r="AF272" s="63">
        <v>0</v>
      </c>
      <c r="AG272" s="63">
        <v>0</v>
      </c>
      <c r="AH272" s="63"/>
      <c r="AI272" s="63">
        <v>0</v>
      </c>
      <c r="AJ272" s="63">
        <v>3</v>
      </c>
      <c r="AK272" s="63"/>
      <c r="AL272" s="63">
        <v>4</v>
      </c>
      <c r="AM272" s="63"/>
      <c r="AN272" s="63"/>
      <c r="AO272" s="63"/>
      <c r="AP272" s="63"/>
      <c r="AQ272" s="63"/>
      <c r="AS272" s="5">
        <f>IF(Q272&gt;0,RANK(Q272,(N272:P272,Q272:AE272)),0)</f>
        <v>3</v>
      </c>
      <c r="AT272" s="5">
        <f>IF(R272&gt;0,RANK(R272,(N272:P272,Q272:AE272)),0)</f>
        <v>6</v>
      </c>
      <c r="AU272" s="5">
        <f>IF(T272&gt;0,RANK(T272,(N272:P272,Q272:AE272)),0)</f>
        <v>0</v>
      </c>
      <c r="AV272" s="5">
        <f>IF(S272&gt;0,RANK(S272,(N272:P272,Q272:AE272)),0)</f>
        <v>4</v>
      </c>
      <c r="AW272" s="2">
        <f t="shared" si="111"/>
        <v>1.282051282051282E-2</v>
      </c>
      <c r="AX272" s="2">
        <f t="shared" si="112"/>
        <v>4.2735042735042739E-3</v>
      </c>
      <c r="AY272" s="2">
        <f t="shared" si="113"/>
        <v>0</v>
      </c>
      <c r="AZ272" s="2">
        <f t="shared" si="114"/>
        <v>9.0218423551756879E-3</v>
      </c>
      <c r="BB272" t="s">
        <v>1397</v>
      </c>
      <c r="BC272" t="s">
        <v>2739</v>
      </c>
      <c r="BD272" s="1">
        <v>4</v>
      </c>
      <c r="BE272" s="1"/>
      <c r="BF272" s="111">
        <v>8</v>
      </c>
      <c r="BG272" s="113">
        <v>9</v>
      </c>
      <c r="BH272" s="117">
        <f t="shared" si="92"/>
        <v>8009</v>
      </c>
      <c r="BI272" s="1"/>
      <c r="BJ272" s="5" t="s">
        <v>3185</v>
      </c>
      <c r="BN272" s="63"/>
    </row>
    <row r="273" spans="1:66" hidden="1" outlineLevel="1">
      <c r="A273" t="s">
        <v>2982</v>
      </c>
      <c r="B273" t="s">
        <v>2739</v>
      </c>
      <c r="C273" s="1">
        <f t="shared" si="106"/>
        <v>1942</v>
      </c>
      <c r="D273" s="5">
        <f>IF(N273&gt;0, RANK(N273,(N273:P273,Q273:AE273)),0)</f>
        <v>2</v>
      </c>
      <c r="E273" s="5">
        <f>IF(O273&gt;0,RANK(O273,(N273:P273,Q273:AE273)),0)</f>
        <v>1</v>
      </c>
      <c r="F273" s="5">
        <f>IF(P273&gt;0,RANK(P273,(N273:P273,Q273:AE273)),0)</f>
        <v>0</v>
      </c>
      <c r="G273" s="131">
        <f t="shared" si="102"/>
        <v>260</v>
      </c>
      <c r="H273" s="136">
        <f t="shared" si="103"/>
        <v>0.13388259526261587</v>
      </c>
      <c r="I273" s="2"/>
      <c r="J273" s="2">
        <f t="shared" si="107"/>
        <v>0.41967044284243049</v>
      </c>
      <c r="K273" s="2">
        <f t="shared" si="108"/>
        <v>0.5535530381050463</v>
      </c>
      <c r="L273" s="2">
        <f t="shared" si="109"/>
        <v>0</v>
      </c>
      <c r="M273" s="2">
        <f t="shared" si="110"/>
        <v>2.6776519052523207E-2</v>
      </c>
      <c r="N273" s="63">
        <v>815</v>
      </c>
      <c r="O273" s="63">
        <v>1075</v>
      </c>
      <c r="P273" s="63"/>
      <c r="Q273" s="63">
        <v>15</v>
      </c>
      <c r="R273" s="63">
        <v>6</v>
      </c>
      <c r="S273" s="63">
        <v>9</v>
      </c>
      <c r="T273" s="63">
        <v>0</v>
      </c>
      <c r="U273" s="63">
        <v>0</v>
      </c>
      <c r="V273" s="63">
        <v>0</v>
      </c>
      <c r="W273" s="63"/>
      <c r="X273" s="63">
        <v>1</v>
      </c>
      <c r="Y273" s="63">
        <v>2</v>
      </c>
      <c r="Z273" s="63">
        <v>9</v>
      </c>
      <c r="AA273" s="63"/>
      <c r="AB273" s="63"/>
      <c r="AC273" s="63"/>
      <c r="AD273" s="63">
        <v>1</v>
      </c>
      <c r="AE273" s="63"/>
      <c r="AF273" s="63">
        <v>1</v>
      </c>
      <c r="AG273" s="63">
        <v>2</v>
      </c>
      <c r="AH273" s="63"/>
      <c r="AI273" s="63">
        <v>0</v>
      </c>
      <c r="AJ273" s="63">
        <v>5</v>
      </c>
      <c r="AK273" s="63"/>
      <c r="AL273" s="63">
        <v>1</v>
      </c>
      <c r="AM273" s="63"/>
      <c r="AN273" s="63"/>
      <c r="AO273" s="63"/>
      <c r="AP273" s="63"/>
      <c r="AQ273" s="63"/>
      <c r="AS273" s="5">
        <f>IF(Q273&gt;0,RANK(Q273,(N273:P273,Q273:AE273)),0)</f>
        <v>3</v>
      </c>
      <c r="AT273" s="5">
        <f>IF(R273&gt;0,RANK(R273,(N273:P273,Q273:AE273)),0)</f>
        <v>6</v>
      </c>
      <c r="AU273" s="5">
        <f>IF(T273&gt;0,RANK(T273,(N273:P273,Q273:AE273)),0)</f>
        <v>0</v>
      </c>
      <c r="AV273" s="5">
        <f>IF(S273&gt;0,RANK(S273,(N273:P273,Q273:AE273)),0)</f>
        <v>4</v>
      </c>
      <c r="AW273" s="2">
        <f t="shared" si="111"/>
        <v>7.7239958805355308E-3</v>
      </c>
      <c r="AX273" s="2">
        <f t="shared" si="112"/>
        <v>3.089598352214212E-3</v>
      </c>
      <c r="AY273" s="2">
        <f t="shared" si="113"/>
        <v>0</v>
      </c>
      <c r="AZ273" s="2">
        <f t="shared" si="114"/>
        <v>4.6343975283213183E-3</v>
      </c>
      <c r="BB273" t="s">
        <v>2982</v>
      </c>
      <c r="BC273" t="s">
        <v>2739</v>
      </c>
      <c r="BD273" s="1">
        <v>4</v>
      </c>
      <c r="BE273" s="1"/>
      <c r="BF273" s="111">
        <v>8</v>
      </c>
      <c r="BG273" s="113">
        <v>11</v>
      </c>
      <c r="BH273" s="117">
        <f t="shared" si="92"/>
        <v>8011</v>
      </c>
      <c r="BI273" s="1"/>
      <c r="BJ273" s="5" t="s">
        <v>3185</v>
      </c>
      <c r="BN273" s="63"/>
    </row>
    <row r="274" spans="1:66" hidden="1" outlineLevel="1">
      <c r="A274" t="s">
        <v>2197</v>
      </c>
      <c r="B274" t="s">
        <v>2739</v>
      </c>
      <c r="C274" s="1">
        <f t="shared" si="106"/>
        <v>179499</v>
      </c>
      <c r="D274" s="5">
        <f>IF(N274&gt;0, RANK(N274,(N274:P274,Q274:AE274)),0)</f>
        <v>1</v>
      </c>
      <c r="E274" s="5">
        <f>IF(O274&gt;0,RANK(O274,(N274:P274,Q274:AE274)),0)</f>
        <v>2</v>
      </c>
      <c r="F274" s="5">
        <f>IF(P274&gt;0,RANK(P274,(N274:P274,Q274:AE274)),0)</f>
        <v>0</v>
      </c>
      <c r="G274" s="131">
        <f t="shared" si="102"/>
        <v>75110</v>
      </c>
      <c r="H274" s="136">
        <f t="shared" si="103"/>
        <v>0.41844244257628177</v>
      </c>
      <c r="I274" s="2"/>
      <c r="J274" s="2">
        <f t="shared" si="107"/>
        <v>0.69688967626560594</v>
      </c>
      <c r="K274" s="2">
        <f t="shared" si="108"/>
        <v>0.27844723368932417</v>
      </c>
      <c r="L274" s="2">
        <f t="shared" si="109"/>
        <v>0</v>
      </c>
      <c r="M274" s="2">
        <f t="shared" si="110"/>
        <v>2.4663090045069891E-2</v>
      </c>
      <c r="N274" s="63">
        <v>125091</v>
      </c>
      <c r="O274" s="63">
        <v>49981</v>
      </c>
      <c r="P274" s="63"/>
      <c r="Q274" s="63">
        <v>2794</v>
      </c>
      <c r="R274" s="63">
        <v>870</v>
      </c>
      <c r="S274" s="63">
        <v>262</v>
      </c>
      <c r="T274" s="63">
        <v>5</v>
      </c>
      <c r="U274" s="63">
        <v>16</v>
      </c>
      <c r="V274" s="63">
        <v>9</v>
      </c>
      <c r="W274" s="63"/>
      <c r="X274" s="63">
        <v>99</v>
      </c>
      <c r="Y274" s="63">
        <v>19</v>
      </c>
      <c r="Z274" s="63">
        <v>202</v>
      </c>
      <c r="AA274" s="63"/>
      <c r="AB274" s="63"/>
      <c r="AC274" s="63"/>
      <c r="AD274" s="63">
        <v>16</v>
      </c>
      <c r="AE274" s="63"/>
      <c r="AF274" s="63">
        <v>14</v>
      </c>
      <c r="AG274" s="63">
        <v>12</v>
      </c>
      <c r="AH274" s="63"/>
      <c r="AI274" s="63">
        <v>0</v>
      </c>
      <c r="AJ274" s="63">
        <v>87</v>
      </c>
      <c r="AK274" s="63"/>
      <c r="AL274" s="63">
        <v>22</v>
      </c>
      <c r="AM274" s="63"/>
      <c r="AN274" s="63"/>
      <c r="AO274" s="63"/>
      <c r="AP274" s="63"/>
      <c r="AQ274" s="63"/>
      <c r="AS274" s="5">
        <f>IF(Q274&gt;0,RANK(Q274,(N274:P274,Q274:AE274)),0)</f>
        <v>3</v>
      </c>
      <c r="AT274" s="5">
        <f>IF(R274&gt;0,RANK(R274,(N274:P274,Q274:AE274)),0)</f>
        <v>4</v>
      </c>
      <c r="AU274" s="5">
        <f>IF(T274&gt;0,RANK(T274,(N274:P274,Q274:AE274)),0)</f>
        <v>12</v>
      </c>
      <c r="AV274" s="5">
        <f>IF(S274&gt;0,RANK(S274,(N274:P274,Q274:AE274)),0)</f>
        <v>5</v>
      </c>
      <c r="AW274" s="2">
        <f t="shared" si="111"/>
        <v>1.5565546326163377E-2</v>
      </c>
      <c r="AX274" s="2">
        <f t="shared" si="112"/>
        <v>4.8468236591847312E-3</v>
      </c>
      <c r="AY274" s="2">
        <f t="shared" si="113"/>
        <v>2.7855308386119142E-5</v>
      </c>
      <c r="AZ274" s="2">
        <f t="shared" si="114"/>
        <v>1.4596181594326431E-3</v>
      </c>
      <c r="BB274" t="s">
        <v>2197</v>
      </c>
      <c r="BC274" t="s">
        <v>2739</v>
      </c>
      <c r="BD274" s="1"/>
      <c r="BF274" s="111">
        <v>8</v>
      </c>
      <c r="BG274" s="113">
        <v>13</v>
      </c>
      <c r="BH274" s="117">
        <f t="shared" si="92"/>
        <v>8013</v>
      </c>
      <c r="BJ274" s="5" t="s">
        <v>3185</v>
      </c>
      <c r="BN274" s="63"/>
    </row>
    <row r="275" spans="1:66" hidden="1" outlineLevel="1">
      <c r="A275" t="s">
        <v>66</v>
      </c>
      <c r="B275" t="s">
        <v>2739</v>
      </c>
      <c r="C275" s="1">
        <f t="shared" si="106"/>
        <v>32777</v>
      </c>
      <c r="D275" s="5">
        <f>IF(N275&gt;0, RANK(N275,(N275:P275,Q275:AE275)),0)</f>
        <v>1</v>
      </c>
      <c r="E275" s="5">
        <f>IF(O275&gt;0,RANK(O275,(N275:P275,Q275:AE275)),0)</f>
        <v>2</v>
      </c>
      <c r="F275" s="5">
        <f>IF(P275&gt;0,RANK(P275,(N275:P275,Q275:AE275)),0)</f>
        <v>0</v>
      </c>
      <c r="G275" s="131">
        <f t="shared" si="102"/>
        <v>1958</v>
      </c>
      <c r="H275" s="136">
        <f t="shared" si="103"/>
        <v>5.973701070872868E-2</v>
      </c>
      <c r="I275" s="2"/>
      <c r="J275" s="2">
        <f>IF($C275=0,"-",N275/$C275)</f>
        <v>0.51761906214723741</v>
      </c>
      <c r="K275" s="2">
        <f>IF($C275=0,"-",O275/$C275)</f>
        <v>0.45788205143850869</v>
      </c>
      <c r="L275" s="2">
        <f>IF($C275=0,"-",P275/$C275)</f>
        <v>0</v>
      </c>
      <c r="M275" s="2">
        <f>IF(C275=0,"-",(1-J275-K275-L275))</f>
        <v>2.4498886414253906E-2</v>
      </c>
      <c r="N275" s="63">
        <v>16966</v>
      </c>
      <c r="O275" s="63">
        <v>15008</v>
      </c>
      <c r="P275" s="63"/>
      <c r="Q275" s="63">
        <v>546</v>
      </c>
      <c r="R275" s="63">
        <v>73</v>
      </c>
      <c r="S275" s="63">
        <v>77</v>
      </c>
      <c r="T275" s="63">
        <v>2</v>
      </c>
      <c r="U275" s="63">
        <v>6</v>
      </c>
      <c r="V275" s="63">
        <v>0</v>
      </c>
      <c r="W275" s="63"/>
      <c r="X275" s="63">
        <v>11</v>
      </c>
      <c r="Y275" s="63">
        <v>6</v>
      </c>
      <c r="Z275" s="63">
        <v>54</v>
      </c>
      <c r="AA275" s="63"/>
      <c r="AB275" s="63"/>
      <c r="AC275" s="63"/>
      <c r="AD275" s="63">
        <v>4</v>
      </c>
      <c r="AE275" s="63"/>
      <c r="AF275" s="63">
        <v>1</v>
      </c>
      <c r="AG275" s="63">
        <v>1</v>
      </c>
      <c r="AH275" s="63"/>
      <c r="AI275" s="63">
        <v>0</v>
      </c>
      <c r="AJ275" s="63">
        <v>16</v>
      </c>
      <c r="AK275" s="63"/>
      <c r="AL275" s="63">
        <v>6</v>
      </c>
      <c r="AM275" s="63"/>
      <c r="AN275" s="63"/>
      <c r="AO275" s="63"/>
      <c r="AP275" s="63"/>
      <c r="AQ275" s="63"/>
      <c r="AS275" s="5">
        <f>IF(Q275&gt;0,RANK(Q275,(N275:P275,Q275:AE275)),0)</f>
        <v>3</v>
      </c>
      <c r="AT275" s="5">
        <f>IF(R275&gt;0,RANK(R275,(N275:P275,Q275:AE275)),0)</f>
        <v>5</v>
      </c>
      <c r="AU275" s="5">
        <f>IF(T275&gt;0,RANK(T275,(N275:P275,Q275:AE275)),0)</f>
        <v>11</v>
      </c>
      <c r="AV275" s="5">
        <f>IF(S275&gt;0,RANK(S275,(N275:P275,Q275:AE275)),0)</f>
        <v>4</v>
      </c>
      <c r="AW275" s="2">
        <f>IF($C275=0,"-",Q275/$C275)</f>
        <v>1.6658022393751717E-2</v>
      </c>
      <c r="AX275" s="2">
        <f>IF($C275=0,"-",R275/$C275)</f>
        <v>2.2271714922048997E-3</v>
      </c>
      <c r="AY275" s="2">
        <f>IF($C275=0,"-",T275/$C275)</f>
        <v>6.1018397046709581E-5</v>
      </c>
      <c r="AZ275" s="2">
        <f>IF($C275=0,"-",S275/$C275)</f>
        <v>2.349208286298319E-3</v>
      </c>
      <c r="BB275" t="s">
        <v>66</v>
      </c>
      <c r="BC275" t="s">
        <v>2739</v>
      </c>
      <c r="BD275" s="1">
        <v>2</v>
      </c>
      <c r="BE275" s="1"/>
      <c r="BF275" s="111">
        <v>8</v>
      </c>
      <c r="BG275" s="113">
        <v>14</v>
      </c>
      <c r="BH275" s="117">
        <f t="shared" si="92"/>
        <v>8014</v>
      </c>
      <c r="BI275" s="1"/>
      <c r="BJ275" s="5" t="s">
        <v>3185</v>
      </c>
      <c r="BN275" s="63"/>
    </row>
    <row r="276" spans="1:66" hidden="1" outlineLevel="1">
      <c r="A276" t="s">
        <v>439</v>
      </c>
      <c r="B276" t="s">
        <v>2739</v>
      </c>
      <c r="C276" s="1">
        <f t="shared" si="106"/>
        <v>10462</v>
      </c>
      <c r="D276" s="5">
        <f>IF(N276&gt;0, RANK(N276,(N276:P276,Q276:AE276)),0)</f>
        <v>1</v>
      </c>
      <c r="E276" s="5">
        <f>IF(O276&gt;0,RANK(O276,(N276:P276,Q276:AE276)),0)</f>
        <v>2</v>
      </c>
      <c r="F276" s="5">
        <f>IF(P276&gt;0,RANK(P276,(N276:P276,Q276:AE276)),0)</f>
        <v>0</v>
      </c>
      <c r="G276" s="131">
        <f t="shared" si="102"/>
        <v>16</v>
      </c>
      <c r="H276" s="136">
        <f t="shared" si="103"/>
        <v>1.5293442936341044E-3</v>
      </c>
      <c r="I276" s="2"/>
      <c r="J276" s="2">
        <f t="shared" si="107"/>
        <v>0.48614031733894092</v>
      </c>
      <c r="K276" s="2">
        <f t="shared" si="108"/>
        <v>0.48461097304530681</v>
      </c>
      <c r="L276" s="2">
        <f t="shared" si="109"/>
        <v>0</v>
      </c>
      <c r="M276" s="2">
        <f t="shared" si="110"/>
        <v>2.9248709615752266E-2</v>
      </c>
      <c r="N276" s="63">
        <v>5086</v>
      </c>
      <c r="O276" s="63">
        <v>5070</v>
      </c>
      <c r="P276" s="63"/>
      <c r="Q276" s="63">
        <v>153</v>
      </c>
      <c r="R276" s="63">
        <v>50</v>
      </c>
      <c r="S276" s="63">
        <v>34</v>
      </c>
      <c r="T276" s="63">
        <v>0</v>
      </c>
      <c r="U276" s="63">
        <v>1</v>
      </c>
      <c r="V276" s="63">
        <v>1</v>
      </c>
      <c r="W276" s="63"/>
      <c r="X276" s="63">
        <v>7</v>
      </c>
      <c r="Y276" s="63">
        <v>4</v>
      </c>
      <c r="Z276" s="63">
        <v>33</v>
      </c>
      <c r="AA276" s="63"/>
      <c r="AB276" s="63"/>
      <c r="AC276" s="63"/>
      <c r="AD276" s="63">
        <v>2</v>
      </c>
      <c r="AE276" s="63"/>
      <c r="AF276" s="63">
        <v>0</v>
      </c>
      <c r="AG276" s="63">
        <v>0</v>
      </c>
      <c r="AH276" s="63"/>
      <c r="AI276" s="63">
        <v>0</v>
      </c>
      <c r="AJ276" s="63">
        <v>15</v>
      </c>
      <c r="AK276" s="63"/>
      <c r="AL276" s="63">
        <v>6</v>
      </c>
      <c r="AM276" s="63"/>
      <c r="AN276" s="63"/>
      <c r="AO276" s="63"/>
      <c r="AP276" s="63"/>
      <c r="AQ276" s="63"/>
      <c r="AS276" s="5">
        <f>IF(Q276&gt;0,RANK(Q276,(N276:P276,Q276:AE276)),0)</f>
        <v>3</v>
      </c>
      <c r="AT276" s="5">
        <f>IF(R276&gt;0,RANK(R276,(N276:P276,Q276:AE276)),0)</f>
        <v>4</v>
      </c>
      <c r="AU276" s="5">
        <f>IF(T276&gt;0,RANK(T276,(N276:P276,Q276:AE276)),0)</f>
        <v>0</v>
      </c>
      <c r="AV276" s="5">
        <f>IF(S276&gt;0,RANK(S276,(N276:P276,Q276:AE276)),0)</f>
        <v>5</v>
      </c>
      <c r="AW276" s="2">
        <f t="shared" si="111"/>
        <v>1.4624354807876123E-2</v>
      </c>
      <c r="AX276" s="2">
        <f t="shared" si="112"/>
        <v>4.7792009176065766E-3</v>
      </c>
      <c r="AY276" s="2">
        <f t="shared" si="113"/>
        <v>0</v>
      </c>
      <c r="AZ276" s="2">
        <f t="shared" si="114"/>
        <v>3.249856623972472E-3</v>
      </c>
      <c r="BB276" t="s">
        <v>439</v>
      </c>
      <c r="BC276" t="s">
        <v>2739</v>
      </c>
      <c r="BD276" s="1">
        <v>5</v>
      </c>
      <c r="BF276" s="111">
        <v>8</v>
      </c>
      <c r="BG276" s="113">
        <v>15</v>
      </c>
      <c r="BH276" s="117">
        <f t="shared" si="92"/>
        <v>8015</v>
      </c>
      <c r="BJ276" s="5" t="s">
        <v>3185</v>
      </c>
      <c r="BN276" s="63"/>
    </row>
    <row r="277" spans="1:66" hidden="1" outlineLevel="1">
      <c r="A277" t="s">
        <v>2012</v>
      </c>
      <c r="B277" t="s">
        <v>2739</v>
      </c>
      <c r="C277" s="1">
        <f t="shared" si="106"/>
        <v>1093</v>
      </c>
      <c r="D277" s="5">
        <f>IF(N277&gt;0, RANK(N277,(N277:P277,Q277:AE277)),0)</f>
        <v>2</v>
      </c>
      <c r="E277" s="5">
        <f>IF(O277&gt;0,RANK(O277,(N277:P277,Q277:AE277)),0)</f>
        <v>1</v>
      </c>
      <c r="F277" s="5">
        <f>IF(P277&gt;0,RANK(P277,(N277:P277,Q277:AE277)),0)</f>
        <v>0</v>
      </c>
      <c r="G277" s="131">
        <f t="shared" si="102"/>
        <v>717</v>
      </c>
      <c r="H277" s="136">
        <f t="shared" si="103"/>
        <v>0.6559926806953339</v>
      </c>
      <c r="I277" s="2"/>
      <c r="J277" s="2">
        <f t="shared" si="107"/>
        <v>0.15736505032021958</v>
      </c>
      <c r="K277" s="2">
        <f t="shared" si="108"/>
        <v>0.81335773101555353</v>
      </c>
      <c r="L277" s="2">
        <f t="shared" si="109"/>
        <v>0</v>
      </c>
      <c r="M277" s="2">
        <f t="shared" si="110"/>
        <v>2.9277218664226945E-2</v>
      </c>
      <c r="N277" s="63">
        <v>172</v>
      </c>
      <c r="O277" s="63">
        <v>889</v>
      </c>
      <c r="P277" s="63"/>
      <c r="Q277" s="63">
        <v>11</v>
      </c>
      <c r="R277" s="63">
        <v>2</v>
      </c>
      <c r="S277" s="63">
        <v>6</v>
      </c>
      <c r="T277" s="63">
        <v>0</v>
      </c>
      <c r="U277" s="63">
        <v>0</v>
      </c>
      <c r="V277" s="63">
        <v>0</v>
      </c>
      <c r="W277" s="63"/>
      <c r="X277" s="63">
        <v>0</v>
      </c>
      <c r="Y277" s="63">
        <v>0</v>
      </c>
      <c r="Z277" s="63">
        <v>10</v>
      </c>
      <c r="AA277" s="63"/>
      <c r="AB277" s="63"/>
      <c r="AC277" s="63"/>
      <c r="AD277" s="63">
        <v>0</v>
      </c>
      <c r="AE277" s="63"/>
      <c r="AF277" s="63">
        <v>0</v>
      </c>
      <c r="AG277" s="63">
        <v>1</v>
      </c>
      <c r="AH277" s="63"/>
      <c r="AI277" s="63">
        <v>0</v>
      </c>
      <c r="AJ277" s="63">
        <v>2</v>
      </c>
      <c r="AK277" s="63"/>
      <c r="AL277" s="63">
        <v>0</v>
      </c>
      <c r="AM277" s="63"/>
      <c r="AN277" s="63"/>
      <c r="AO277" s="63"/>
      <c r="AP277" s="63"/>
      <c r="AQ277" s="63"/>
      <c r="AS277" s="5">
        <f>IF(Q277&gt;0,RANK(Q277,(N277:P277,Q277:AE277)),0)</f>
        <v>3</v>
      </c>
      <c r="AT277" s="5">
        <f>IF(R277&gt;0,RANK(R277,(N277:P277,Q277:AE277)),0)</f>
        <v>6</v>
      </c>
      <c r="AU277" s="5">
        <f>IF(T277&gt;0,RANK(T277,(N277:P277,Q277:AE277)),0)</f>
        <v>0</v>
      </c>
      <c r="AV277" s="5">
        <f>IF(S277&gt;0,RANK(S277,(N277:P277,Q277:AE277)),0)</f>
        <v>5</v>
      </c>
      <c r="AW277" s="2">
        <f t="shared" si="111"/>
        <v>1.0064043915827997E-2</v>
      </c>
      <c r="AX277" s="2">
        <f t="shared" si="112"/>
        <v>1.8298261665141812E-3</v>
      </c>
      <c r="AY277" s="2">
        <f t="shared" si="113"/>
        <v>0</v>
      </c>
      <c r="AZ277" s="2">
        <f t="shared" si="114"/>
        <v>5.4894784995425435E-3</v>
      </c>
      <c r="BB277" t="s">
        <v>2012</v>
      </c>
      <c r="BC277" t="s">
        <v>2739</v>
      </c>
      <c r="BD277" s="1">
        <v>4</v>
      </c>
      <c r="BF277" s="111">
        <v>8</v>
      </c>
      <c r="BG277" s="113">
        <v>17</v>
      </c>
      <c r="BH277" s="117">
        <f t="shared" si="92"/>
        <v>8017</v>
      </c>
      <c r="BJ277" s="5" t="s">
        <v>3185</v>
      </c>
      <c r="BN277" s="63"/>
    </row>
    <row r="278" spans="1:66" hidden="1" outlineLevel="1">
      <c r="A278" t="s">
        <v>1837</v>
      </c>
      <c r="B278" t="s">
        <v>2739</v>
      </c>
      <c r="C278" s="1">
        <f t="shared" si="106"/>
        <v>5743</v>
      </c>
      <c r="D278" s="5">
        <f>IF(N278&gt;0, RANK(N278,(N278:P278,Q278:AE278)),0)</f>
        <v>1</v>
      </c>
      <c r="E278" s="5">
        <f>IF(O278&gt;0,RANK(O278,(N278:P278,Q278:AE278)),0)</f>
        <v>2</v>
      </c>
      <c r="F278" s="5">
        <f>IF(P278&gt;0,RANK(P278,(N278:P278,Q278:AE278)),0)</f>
        <v>0</v>
      </c>
      <c r="G278" s="131">
        <f t="shared" si="102"/>
        <v>689</v>
      </c>
      <c r="H278" s="136">
        <f t="shared" si="103"/>
        <v>0.1199721399965175</v>
      </c>
      <c r="I278" s="2"/>
      <c r="J278" s="2">
        <f t="shared" si="107"/>
        <v>0.54309594288699281</v>
      </c>
      <c r="K278" s="2">
        <f t="shared" si="108"/>
        <v>0.42312380289047535</v>
      </c>
      <c r="L278" s="2">
        <f t="shared" si="109"/>
        <v>0</v>
      </c>
      <c r="M278" s="2">
        <f t="shared" si="110"/>
        <v>3.3780254222531836E-2</v>
      </c>
      <c r="N278" s="63">
        <v>3119</v>
      </c>
      <c r="O278" s="63">
        <v>2430</v>
      </c>
      <c r="P278" s="63"/>
      <c r="Q278" s="63">
        <v>114</v>
      </c>
      <c r="R278" s="63">
        <v>17</v>
      </c>
      <c r="S278" s="63">
        <v>14</v>
      </c>
      <c r="T278" s="63">
        <v>0</v>
      </c>
      <c r="U278" s="63">
        <v>0</v>
      </c>
      <c r="V278" s="63">
        <v>0</v>
      </c>
      <c r="W278" s="63"/>
      <c r="X278" s="63">
        <v>2</v>
      </c>
      <c r="Y278" s="63">
        <v>4</v>
      </c>
      <c r="Z278" s="63">
        <v>29</v>
      </c>
      <c r="AA278" s="63"/>
      <c r="AB278" s="63"/>
      <c r="AC278" s="63"/>
      <c r="AD278" s="63">
        <v>2</v>
      </c>
      <c r="AE278" s="63"/>
      <c r="AF278" s="63">
        <v>0</v>
      </c>
      <c r="AG278" s="63">
        <v>0</v>
      </c>
      <c r="AH278" s="63"/>
      <c r="AI278" s="63">
        <v>0</v>
      </c>
      <c r="AJ278" s="63">
        <v>12</v>
      </c>
      <c r="AK278" s="63"/>
      <c r="AL278" s="63">
        <v>0</v>
      </c>
      <c r="AM278" s="63"/>
      <c r="AN278" s="63"/>
      <c r="AO278" s="63"/>
      <c r="AP278" s="63"/>
      <c r="AQ278" s="63"/>
      <c r="AS278" s="5">
        <f>IF(Q278&gt;0,RANK(Q278,(N278:P278,Q278:AE278)),0)</f>
        <v>3</v>
      </c>
      <c r="AT278" s="5">
        <f>IF(R278&gt;0,RANK(R278,(N278:P278,Q278:AE278)),0)</f>
        <v>5</v>
      </c>
      <c r="AU278" s="5">
        <f>IF(T278&gt;0,RANK(T278,(N278:P278,Q278:AE278)),0)</f>
        <v>0</v>
      </c>
      <c r="AV278" s="5">
        <f>IF(S278&gt;0,RANK(S278,(N278:P278,Q278:AE278)),0)</f>
        <v>6</v>
      </c>
      <c r="AW278" s="2">
        <f t="shared" si="111"/>
        <v>1.9850252481281559E-2</v>
      </c>
      <c r="AX278" s="2">
        <f t="shared" si="112"/>
        <v>2.9601253700156714E-3</v>
      </c>
      <c r="AY278" s="2">
        <f t="shared" si="113"/>
        <v>0</v>
      </c>
      <c r="AZ278" s="2">
        <f t="shared" si="114"/>
        <v>2.4377503047187882E-3</v>
      </c>
      <c r="BB278" t="s">
        <v>1837</v>
      </c>
      <c r="BC278" t="s">
        <v>2739</v>
      </c>
      <c r="BD278" s="1">
        <v>2</v>
      </c>
      <c r="BF278" s="111">
        <v>8</v>
      </c>
      <c r="BG278" s="113">
        <v>19</v>
      </c>
      <c r="BH278" s="117">
        <f t="shared" si="92"/>
        <v>8019</v>
      </c>
      <c r="BJ278" s="5" t="s">
        <v>3185</v>
      </c>
      <c r="BN278" s="63"/>
    </row>
    <row r="279" spans="1:66" hidden="1" outlineLevel="1">
      <c r="A279" t="s">
        <v>2030</v>
      </c>
      <c r="B279" t="s">
        <v>2739</v>
      </c>
      <c r="C279" s="1">
        <f t="shared" si="106"/>
        <v>4101</v>
      </c>
      <c r="D279" s="5">
        <f>IF(N279&gt;0, RANK(N279,(N279:P279,Q279:AE279)),0)</f>
        <v>1</v>
      </c>
      <c r="E279" s="5">
        <f>IF(O279&gt;0,RANK(O279,(N279:P279,Q279:AE279)),0)</f>
        <v>2</v>
      </c>
      <c r="F279" s="5">
        <f>IF(P279&gt;0,RANK(P279,(N279:P279,Q279:AE279)),0)</f>
        <v>0</v>
      </c>
      <c r="G279" s="131">
        <f t="shared" si="102"/>
        <v>378</v>
      </c>
      <c r="H279" s="136">
        <f t="shared" si="103"/>
        <v>9.2172640819312368E-2</v>
      </c>
      <c r="I279" s="2"/>
      <c r="J279" s="2">
        <f t="shared" si="107"/>
        <v>0.53962448183369904</v>
      </c>
      <c r="K279" s="2">
        <f t="shared" si="108"/>
        <v>0.44745184101438673</v>
      </c>
      <c r="L279" s="2">
        <f t="shared" si="109"/>
        <v>0</v>
      </c>
      <c r="M279" s="2">
        <f t="shared" si="110"/>
        <v>1.2923677151914226E-2</v>
      </c>
      <c r="N279" s="63">
        <v>2213</v>
      </c>
      <c r="O279" s="63">
        <v>1835</v>
      </c>
      <c r="P279" s="63"/>
      <c r="Q279" s="63">
        <v>14</v>
      </c>
      <c r="R279" s="63">
        <v>6</v>
      </c>
      <c r="S279" s="63">
        <v>11</v>
      </c>
      <c r="T279" s="63">
        <v>2</v>
      </c>
      <c r="U279" s="63">
        <v>1</v>
      </c>
      <c r="V279" s="63">
        <v>4</v>
      </c>
      <c r="W279" s="63"/>
      <c r="X279" s="63">
        <v>6</v>
      </c>
      <c r="Y279" s="63">
        <v>3</v>
      </c>
      <c r="Z279" s="63">
        <v>4</v>
      </c>
      <c r="AA279" s="63"/>
      <c r="AB279" s="63"/>
      <c r="AC279" s="63"/>
      <c r="AD279" s="63">
        <v>0</v>
      </c>
      <c r="AE279" s="63"/>
      <c r="AF279" s="63">
        <v>0</v>
      </c>
      <c r="AG279" s="63">
        <v>1</v>
      </c>
      <c r="AH279" s="63"/>
      <c r="AI279" s="63">
        <v>0</v>
      </c>
      <c r="AJ279" s="63">
        <v>0</v>
      </c>
      <c r="AK279" s="63"/>
      <c r="AL279" s="63">
        <v>1</v>
      </c>
      <c r="AM279" s="63"/>
      <c r="AN279" s="63"/>
      <c r="AO279" s="63"/>
      <c r="AP279" s="63"/>
      <c r="AQ279" s="63"/>
      <c r="AS279" s="5">
        <f>IF(Q279&gt;0,RANK(Q279,(N279:P279,Q279:AE279)),0)</f>
        <v>3</v>
      </c>
      <c r="AT279" s="5">
        <f>IF(R279&gt;0,RANK(R279,(N279:P279,Q279:AE279)),0)</f>
        <v>5</v>
      </c>
      <c r="AU279" s="5">
        <f>IF(T279&gt;0,RANK(T279,(N279:P279,Q279:AE279)),0)</f>
        <v>10</v>
      </c>
      <c r="AV279" s="5">
        <f>IF(S279&gt;0,RANK(S279,(N279:P279,Q279:AE279)),0)</f>
        <v>4</v>
      </c>
      <c r="AW279" s="2">
        <f t="shared" si="111"/>
        <v>3.413801511826384E-3</v>
      </c>
      <c r="AX279" s="2">
        <f t="shared" si="112"/>
        <v>1.463057790782736E-3</v>
      </c>
      <c r="AY279" s="2">
        <f t="shared" si="113"/>
        <v>4.8768593026091199E-4</v>
      </c>
      <c r="AZ279" s="2">
        <f t="shared" si="114"/>
        <v>2.6822726164350157E-3</v>
      </c>
      <c r="BB279" t="s">
        <v>2030</v>
      </c>
      <c r="BC279" t="s">
        <v>2739</v>
      </c>
      <c r="BD279" s="1">
        <v>3</v>
      </c>
      <c r="BF279" s="111">
        <v>8</v>
      </c>
      <c r="BG279" s="113">
        <v>21</v>
      </c>
      <c r="BH279" s="117">
        <f t="shared" si="92"/>
        <v>8021</v>
      </c>
      <c r="BJ279" s="5" t="s">
        <v>3185</v>
      </c>
      <c r="BN279" s="63"/>
    </row>
    <row r="280" spans="1:66" hidden="1" outlineLevel="1">
      <c r="A280" t="s">
        <v>404</v>
      </c>
      <c r="B280" t="s">
        <v>2739</v>
      </c>
      <c r="C280" s="1">
        <f t="shared" si="106"/>
        <v>1837</v>
      </c>
      <c r="D280" s="5">
        <f>IF(N280&gt;0, RANK(N280,(N280:P280,Q280:AE280)),0)</f>
        <v>1</v>
      </c>
      <c r="E280" s="5">
        <f>IF(O280&gt;0,RANK(O280,(N280:P280,Q280:AE280)),0)</f>
        <v>2</v>
      </c>
      <c r="F280" s="5">
        <f>IF(P280&gt;0,RANK(P280,(N280:P280,Q280:AE280)),0)</f>
        <v>0</v>
      </c>
      <c r="G280" s="131">
        <f t="shared" si="102"/>
        <v>894</v>
      </c>
      <c r="H280" s="136">
        <f t="shared" si="103"/>
        <v>0.48666303756124113</v>
      </c>
      <c r="I280" s="2"/>
      <c r="J280" s="2">
        <f t="shared" si="107"/>
        <v>0.72945019052803484</v>
      </c>
      <c r="K280" s="2">
        <f t="shared" si="108"/>
        <v>0.24278715296679368</v>
      </c>
      <c r="L280" s="2">
        <f t="shared" si="109"/>
        <v>0</v>
      </c>
      <c r="M280" s="2">
        <f t="shared" si="110"/>
        <v>2.7762656505171485E-2</v>
      </c>
      <c r="N280" s="63">
        <v>1340</v>
      </c>
      <c r="O280" s="63">
        <v>446</v>
      </c>
      <c r="P280" s="63"/>
      <c r="Q280" s="63">
        <v>16</v>
      </c>
      <c r="R280" s="63">
        <v>3</v>
      </c>
      <c r="S280" s="63">
        <v>18</v>
      </c>
      <c r="T280" s="63">
        <v>1</v>
      </c>
      <c r="U280" s="63">
        <v>0</v>
      </c>
      <c r="V280" s="63">
        <v>0</v>
      </c>
      <c r="W280" s="63"/>
      <c r="X280" s="63">
        <v>5</v>
      </c>
      <c r="Y280" s="63">
        <v>0</v>
      </c>
      <c r="Z280" s="63">
        <v>4</v>
      </c>
      <c r="AA280" s="63"/>
      <c r="AB280" s="63"/>
      <c r="AC280" s="63"/>
      <c r="AD280" s="63">
        <v>1</v>
      </c>
      <c r="AE280" s="63"/>
      <c r="AF280" s="63">
        <v>0</v>
      </c>
      <c r="AG280" s="63">
        <v>0</v>
      </c>
      <c r="AH280" s="63"/>
      <c r="AI280" s="63">
        <v>0</v>
      </c>
      <c r="AJ280" s="63">
        <v>1</v>
      </c>
      <c r="AK280" s="63"/>
      <c r="AL280" s="63">
        <v>2</v>
      </c>
      <c r="AM280" s="63"/>
      <c r="AN280" s="63"/>
      <c r="AO280" s="63"/>
      <c r="AP280" s="63"/>
      <c r="AQ280" s="63"/>
      <c r="AS280" s="5">
        <f>IF(Q280&gt;0,RANK(Q280,(N280:P280,Q280:AE280)),0)</f>
        <v>4</v>
      </c>
      <c r="AT280" s="5">
        <f>IF(R280&gt;0,RANK(R280,(N280:P280,Q280:AE280)),0)</f>
        <v>7</v>
      </c>
      <c r="AU280" s="5">
        <f>IF(T280&gt;0,RANK(T280,(N280:P280,Q280:AE280)),0)</f>
        <v>8</v>
      </c>
      <c r="AV280" s="5">
        <f>IF(S280&gt;0,RANK(S280,(N280:P280,Q280:AE280)),0)</f>
        <v>3</v>
      </c>
      <c r="AW280" s="2">
        <f t="shared" si="111"/>
        <v>8.7098530212302676E-3</v>
      </c>
      <c r="AX280" s="2">
        <f t="shared" si="112"/>
        <v>1.633097441480675E-3</v>
      </c>
      <c r="AY280" s="2">
        <f t="shared" si="113"/>
        <v>5.4436581382689172E-4</v>
      </c>
      <c r="AZ280" s="2">
        <f t="shared" si="114"/>
        <v>9.7985846488840497E-3</v>
      </c>
      <c r="BB280" t="s">
        <v>404</v>
      </c>
      <c r="BC280" t="s">
        <v>2739</v>
      </c>
      <c r="BD280" s="1">
        <v>3</v>
      </c>
      <c r="BF280" s="111">
        <v>8</v>
      </c>
      <c r="BG280" s="113">
        <v>23</v>
      </c>
      <c r="BH280" s="117">
        <f t="shared" si="92"/>
        <v>8023</v>
      </c>
      <c r="BJ280" s="5" t="s">
        <v>3185</v>
      </c>
      <c r="BN280" s="63"/>
    </row>
    <row r="281" spans="1:66" hidden="1" outlineLevel="1">
      <c r="A281" t="s">
        <v>470</v>
      </c>
      <c r="B281" t="s">
        <v>2739</v>
      </c>
      <c r="C281" s="1">
        <f t="shared" si="106"/>
        <v>1502</v>
      </c>
      <c r="D281" s="5">
        <f>IF(N281&gt;0, RANK(N281,(N281:P281,Q281:AE281)),0)</f>
        <v>2</v>
      </c>
      <c r="E281" s="5">
        <f>IF(O281&gt;0,RANK(O281,(N281:P281,Q281:AE281)),0)</f>
        <v>1</v>
      </c>
      <c r="F281" s="5">
        <f>IF(P281&gt;0,RANK(P281,(N281:P281,Q281:AE281)),0)</f>
        <v>0</v>
      </c>
      <c r="G281" s="131">
        <f t="shared" si="102"/>
        <v>389</v>
      </c>
      <c r="H281" s="136">
        <f t="shared" si="103"/>
        <v>0.25898801597869509</v>
      </c>
      <c r="I281" s="2"/>
      <c r="J281" s="2">
        <f t="shared" si="107"/>
        <v>0.3561917443408788</v>
      </c>
      <c r="K281" s="2">
        <f t="shared" si="108"/>
        <v>0.61517976031957389</v>
      </c>
      <c r="L281" s="2">
        <f t="shared" si="109"/>
        <v>0</v>
      </c>
      <c r="M281" s="2">
        <f t="shared" si="110"/>
        <v>2.8628495339547255E-2</v>
      </c>
      <c r="N281" s="63">
        <v>535</v>
      </c>
      <c r="O281" s="63">
        <v>924</v>
      </c>
      <c r="P281" s="63"/>
      <c r="Q281" s="63">
        <v>19</v>
      </c>
      <c r="R281" s="63">
        <v>2</v>
      </c>
      <c r="S281" s="63">
        <v>8</v>
      </c>
      <c r="T281" s="63">
        <v>0</v>
      </c>
      <c r="U281" s="63">
        <v>0</v>
      </c>
      <c r="V281" s="63">
        <v>0</v>
      </c>
      <c r="W281" s="63"/>
      <c r="X281" s="63">
        <v>0</v>
      </c>
      <c r="Y281" s="63">
        <v>0</v>
      </c>
      <c r="Z281" s="63">
        <v>7</v>
      </c>
      <c r="AA281" s="63"/>
      <c r="AB281" s="63"/>
      <c r="AC281" s="63"/>
      <c r="AD281" s="63">
        <v>0</v>
      </c>
      <c r="AE281" s="63"/>
      <c r="AF281" s="63">
        <v>0</v>
      </c>
      <c r="AG281" s="63">
        <v>2</v>
      </c>
      <c r="AH281" s="63"/>
      <c r="AI281" s="63">
        <v>0</v>
      </c>
      <c r="AJ281" s="63">
        <v>4</v>
      </c>
      <c r="AK281" s="63"/>
      <c r="AL281" s="63">
        <v>1</v>
      </c>
      <c r="AM281" s="63"/>
      <c r="AN281" s="63"/>
      <c r="AO281" s="63"/>
      <c r="AP281" s="63"/>
      <c r="AQ281" s="63"/>
      <c r="AS281" s="5">
        <f>IF(Q281&gt;0,RANK(Q281,(N281:P281,Q281:AE281)),0)</f>
        <v>3</v>
      </c>
      <c r="AT281" s="5">
        <f>IF(R281&gt;0,RANK(R281,(N281:P281,Q281:AE281)),0)</f>
        <v>6</v>
      </c>
      <c r="AU281" s="5">
        <f>IF(T281&gt;0,RANK(T281,(N281:P281,Q281:AE281)),0)</f>
        <v>0</v>
      </c>
      <c r="AV281" s="5">
        <f>IF(S281&gt;0,RANK(S281,(N281:P281,Q281:AE281)),0)</f>
        <v>4</v>
      </c>
      <c r="AW281" s="2">
        <f t="shared" si="111"/>
        <v>1.2649800266311585E-2</v>
      </c>
      <c r="AX281" s="2">
        <f t="shared" si="112"/>
        <v>1.3315579227696406E-3</v>
      </c>
      <c r="AY281" s="2">
        <f t="shared" si="113"/>
        <v>0</v>
      </c>
      <c r="AZ281" s="2">
        <f t="shared" si="114"/>
        <v>5.3262316910785623E-3</v>
      </c>
      <c r="BB281" t="s">
        <v>470</v>
      </c>
      <c r="BC281" t="s">
        <v>2739</v>
      </c>
      <c r="BD281" s="1">
        <v>4</v>
      </c>
      <c r="BF281" s="111">
        <v>8</v>
      </c>
      <c r="BG281" s="113">
        <v>25</v>
      </c>
      <c r="BH281" s="117">
        <f t="shared" si="92"/>
        <v>8025</v>
      </c>
      <c r="BJ281" s="5" t="s">
        <v>3185</v>
      </c>
      <c r="BN281" s="63"/>
    </row>
    <row r="282" spans="1:66" hidden="1" outlineLevel="1">
      <c r="A282" t="s">
        <v>2646</v>
      </c>
      <c r="B282" t="s">
        <v>2739</v>
      </c>
      <c r="C282" s="1">
        <f t="shared" si="106"/>
        <v>2715</v>
      </c>
      <c r="D282" s="5">
        <f>IF(N282&gt;0, RANK(N282,(N282:P282,Q282:AE282)),0)</f>
        <v>2</v>
      </c>
      <c r="E282" s="5">
        <f>IF(O282&gt;0,RANK(O282,(N282:P282,Q282:AE282)),0)</f>
        <v>1</v>
      </c>
      <c r="F282" s="5">
        <f>IF(P282&gt;0,RANK(P282,(N282:P282,Q282:AE282)),0)</f>
        <v>0</v>
      </c>
      <c r="G282" s="131">
        <f t="shared" si="102"/>
        <v>920</v>
      </c>
      <c r="H282" s="136">
        <f t="shared" si="103"/>
        <v>0.33885819521178639</v>
      </c>
      <c r="I282" s="2"/>
      <c r="J282" s="2">
        <f t="shared" si="107"/>
        <v>0.31970534069981582</v>
      </c>
      <c r="K282" s="2">
        <f t="shared" si="108"/>
        <v>0.65856353591160222</v>
      </c>
      <c r="L282" s="2">
        <f t="shared" si="109"/>
        <v>0</v>
      </c>
      <c r="M282" s="2">
        <f t="shared" si="110"/>
        <v>2.1731123388581963E-2</v>
      </c>
      <c r="N282" s="63">
        <v>868</v>
      </c>
      <c r="O282" s="63">
        <v>1788</v>
      </c>
      <c r="P282" s="63"/>
      <c r="Q282" s="63">
        <v>37</v>
      </c>
      <c r="R282" s="63">
        <v>10</v>
      </c>
      <c r="S282" s="63">
        <v>9</v>
      </c>
      <c r="T282" s="63">
        <v>0</v>
      </c>
      <c r="U282" s="63">
        <v>0</v>
      </c>
      <c r="V282" s="63">
        <v>0</v>
      </c>
      <c r="W282" s="63"/>
      <c r="X282" s="63">
        <v>1</v>
      </c>
      <c r="Y282" s="63">
        <v>0</v>
      </c>
      <c r="Z282" s="63">
        <v>2</v>
      </c>
      <c r="AA282" s="63"/>
      <c r="AB282" s="63"/>
      <c r="AC282" s="63"/>
      <c r="AD282" s="63">
        <v>0</v>
      </c>
      <c r="AE282" s="63"/>
      <c r="AF282" s="63">
        <v>0</v>
      </c>
      <c r="AG282" s="63">
        <v>0</v>
      </c>
      <c r="AH282" s="63"/>
      <c r="AI282" s="63">
        <v>0</v>
      </c>
      <c r="AJ282" s="63">
        <v>0</v>
      </c>
      <c r="AK282" s="63"/>
      <c r="AL282" s="63">
        <v>0</v>
      </c>
      <c r="AM282" s="63"/>
      <c r="AN282" s="63"/>
      <c r="AO282" s="63"/>
      <c r="AP282" s="63"/>
      <c r="AQ282" s="63"/>
      <c r="AS282" s="5">
        <f>IF(Q282&gt;0,RANK(Q282,(N282:P282,Q282:AE282)),0)</f>
        <v>3</v>
      </c>
      <c r="AT282" s="5">
        <f>IF(R282&gt;0,RANK(R282,(N282:P282,Q282:AE282)),0)</f>
        <v>4</v>
      </c>
      <c r="AU282" s="5">
        <f>IF(T282&gt;0,RANK(T282,(N282:P282,Q282:AE282)),0)</f>
        <v>0</v>
      </c>
      <c r="AV282" s="5">
        <f>IF(S282&gt;0,RANK(S282,(N282:P282,Q282:AE282)),0)</f>
        <v>5</v>
      </c>
      <c r="AW282" s="2">
        <f t="shared" si="111"/>
        <v>1.3627992633517496E-2</v>
      </c>
      <c r="AX282" s="2">
        <f t="shared" si="112"/>
        <v>3.6832412523020259E-3</v>
      </c>
      <c r="AY282" s="2">
        <f t="shared" si="113"/>
        <v>0</v>
      </c>
      <c r="AZ282" s="2">
        <f t="shared" si="114"/>
        <v>3.3149171270718232E-3</v>
      </c>
      <c r="BB282" t="s">
        <v>2646</v>
      </c>
      <c r="BC282" t="s">
        <v>2739</v>
      </c>
      <c r="BD282" s="1">
        <v>3</v>
      </c>
      <c r="BF282" s="111">
        <v>8</v>
      </c>
      <c r="BG282" s="113">
        <v>27</v>
      </c>
      <c r="BH282" s="117">
        <f t="shared" si="92"/>
        <v>8027</v>
      </c>
      <c r="BJ282" s="5" t="s">
        <v>3185</v>
      </c>
      <c r="BN282" s="63"/>
    </row>
    <row r="283" spans="1:66" hidden="1" outlineLevel="1">
      <c r="A283" t="s">
        <v>2647</v>
      </c>
      <c r="B283" t="s">
        <v>2739</v>
      </c>
      <c r="C283" s="1">
        <f t="shared" si="106"/>
        <v>15925</v>
      </c>
      <c r="D283" s="5">
        <f>IF(N283&gt;0, RANK(N283,(N283:P283,Q283:AE283)),0)</f>
        <v>2</v>
      </c>
      <c r="E283" s="5">
        <f>IF(O283&gt;0,RANK(O283,(N283:P283,Q283:AE283)),0)</f>
        <v>1</v>
      </c>
      <c r="F283" s="5">
        <f>IF(P283&gt;0,RANK(P283,(N283:P283,Q283:AE283)),0)</f>
        <v>0</v>
      </c>
      <c r="G283" s="131">
        <f t="shared" si="102"/>
        <v>6293</v>
      </c>
      <c r="H283" s="136">
        <f t="shared" si="103"/>
        <v>0.39516483516483514</v>
      </c>
      <c r="I283" s="2"/>
      <c r="J283" s="2">
        <f t="shared" si="107"/>
        <v>0.29023547880690737</v>
      </c>
      <c r="K283" s="2">
        <f t="shared" si="108"/>
        <v>0.6854003139717425</v>
      </c>
      <c r="L283" s="2">
        <f t="shared" si="109"/>
        <v>0</v>
      </c>
      <c r="M283" s="2">
        <f t="shared" si="110"/>
        <v>2.4364207221350132E-2</v>
      </c>
      <c r="N283" s="63">
        <v>4622</v>
      </c>
      <c r="O283" s="63">
        <v>10915</v>
      </c>
      <c r="P283" s="63"/>
      <c r="Q283" s="63">
        <v>163</v>
      </c>
      <c r="R283" s="63">
        <v>51</v>
      </c>
      <c r="S283" s="63">
        <v>59</v>
      </c>
      <c r="T283" s="63">
        <v>2</v>
      </c>
      <c r="U283" s="63">
        <v>4</v>
      </c>
      <c r="V283" s="63">
        <v>1</v>
      </c>
      <c r="W283" s="63"/>
      <c r="X283" s="63">
        <v>10</v>
      </c>
      <c r="Y283" s="63">
        <v>4</v>
      </c>
      <c r="Z283" s="63">
        <v>39</v>
      </c>
      <c r="AA283" s="63"/>
      <c r="AB283" s="63"/>
      <c r="AC283" s="63"/>
      <c r="AD283" s="63">
        <v>7</v>
      </c>
      <c r="AE283" s="63"/>
      <c r="AF283" s="63">
        <v>2</v>
      </c>
      <c r="AG283" s="63">
        <v>2</v>
      </c>
      <c r="AH283" s="63"/>
      <c r="AI283" s="63">
        <v>0</v>
      </c>
      <c r="AJ283" s="63">
        <v>31</v>
      </c>
      <c r="AK283" s="63"/>
      <c r="AL283" s="63">
        <v>13</v>
      </c>
      <c r="AM283" s="63"/>
      <c r="AN283" s="63"/>
      <c r="AO283" s="63"/>
      <c r="AP283" s="63"/>
      <c r="AQ283" s="63"/>
      <c r="AS283" s="5">
        <f>IF(Q283&gt;0,RANK(Q283,(N283:P283,Q283:AE283)),0)</f>
        <v>3</v>
      </c>
      <c r="AT283" s="5">
        <f>IF(R283&gt;0,RANK(R283,(N283:P283,Q283:AE283)),0)</f>
        <v>5</v>
      </c>
      <c r="AU283" s="5">
        <f>IF(T283&gt;0,RANK(T283,(N283:P283,Q283:AE283)),0)</f>
        <v>11</v>
      </c>
      <c r="AV283" s="5">
        <f>IF(S283&gt;0,RANK(S283,(N283:P283,Q283:AE283)),0)</f>
        <v>4</v>
      </c>
      <c r="AW283" s="2">
        <f t="shared" si="111"/>
        <v>1.0235478806907379E-2</v>
      </c>
      <c r="AX283" s="2">
        <f t="shared" si="112"/>
        <v>3.2025117739403453E-3</v>
      </c>
      <c r="AY283" s="2">
        <f t="shared" si="113"/>
        <v>1.2558869701726844E-4</v>
      </c>
      <c r="AZ283" s="2">
        <f t="shared" si="114"/>
        <v>3.7048665620094193E-3</v>
      </c>
      <c r="BB283" t="s">
        <v>2647</v>
      </c>
      <c r="BC283" t="s">
        <v>2739</v>
      </c>
      <c r="BD283" s="1">
        <v>3</v>
      </c>
      <c r="BF283" s="111">
        <v>8</v>
      </c>
      <c r="BG283" s="113">
        <v>29</v>
      </c>
      <c r="BH283" s="117">
        <f t="shared" si="92"/>
        <v>8029</v>
      </c>
      <c r="BJ283" s="5" t="s">
        <v>3185</v>
      </c>
      <c r="BN283" s="63"/>
    </row>
    <row r="284" spans="1:66" hidden="1" outlineLevel="1">
      <c r="A284" t="s">
        <v>788</v>
      </c>
      <c r="B284" t="s">
        <v>2739</v>
      </c>
      <c r="C284" s="1">
        <f t="shared" si="106"/>
        <v>301694</v>
      </c>
      <c r="D284" s="5">
        <f>IF(N284&gt;0, RANK(N284,(N284:P284,Q284:AE284)),0)</f>
        <v>1</v>
      </c>
      <c r="E284" s="5">
        <f>IF(O284&gt;0,RANK(O284,(N284:P284,Q284:AE284)),0)</f>
        <v>2</v>
      </c>
      <c r="F284" s="5">
        <f>IF(P284&gt;0,RANK(P284,(N284:P284,Q284:AE284)),0)</f>
        <v>0</v>
      </c>
      <c r="G284" s="131">
        <f t="shared" si="102"/>
        <v>148907</v>
      </c>
      <c r="H284" s="136">
        <f t="shared" si="103"/>
        <v>0.49356964341352494</v>
      </c>
      <c r="I284" s="2"/>
      <c r="J284" s="2">
        <f t="shared" si="107"/>
        <v>0.73590459207011072</v>
      </c>
      <c r="K284" s="2">
        <f t="shared" si="108"/>
        <v>0.24233494865658581</v>
      </c>
      <c r="L284" s="2">
        <f t="shared" si="109"/>
        <v>0</v>
      </c>
      <c r="M284" s="2">
        <f t="shared" si="110"/>
        <v>2.1760459273303473E-2</v>
      </c>
      <c r="N284" s="63">
        <v>222018</v>
      </c>
      <c r="O284" s="63">
        <v>73111</v>
      </c>
      <c r="P284" s="63"/>
      <c r="Q284" s="63">
        <v>4068</v>
      </c>
      <c r="R284" s="63">
        <v>1114</v>
      </c>
      <c r="S284" s="63">
        <v>407</v>
      </c>
      <c r="T284" s="63">
        <v>25</v>
      </c>
      <c r="U284" s="63">
        <v>63</v>
      </c>
      <c r="V284" s="63">
        <v>38</v>
      </c>
      <c r="W284" s="63"/>
      <c r="X284" s="63">
        <v>149</v>
      </c>
      <c r="Y284" s="63">
        <v>72</v>
      </c>
      <c r="Z284" s="63">
        <v>357</v>
      </c>
      <c r="AA284" s="63"/>
      <c r="AB284" s="63"/>
      <c r="AC284" s="63"/>
      <c r="AD284" s="63">
        <v>16</v>
      </c>
      <c r="AE284" s="63"/>
      <c r="AF284" s="63">
        <v>19</v>
      </c>
      <c r="AG284" s="63">
        <v>20</v>
      </c>
      <c r="AH284" s="63"/>
      <c r="AI284" s="63">
        <v>0</v>
      </c>
      <c r="AJ284" s="63">
        <v>171</v>
      </c>
      <c r="AK284" s="63"/>
      <c r="AL284" s="63">
        <v>46</v>
      </c>
      <c r="AM284" s="63"/>
      <c r="AN284" s="63"/>
      <c r="AO284" s="63"/>
      <c r="AP284" s="63"/>
      <c r="AQ284" s="63"/>
      <c r="AS284" s="5">
        <f>IF(Q284&gt;0,RANK(Q284,(N284:P284,Q284:AE284)),0)</f>
        <v>3</v>
      </c>
      <c r="AT284" s="5">
        <f>IF(R284&gt;0,RANK(R284,(N284:P284,Q284:AE284)),0)</f>
        <v>4</v>
      </c>
      <c r="AU284" s="5">
        <f>IF(T284&gt;0,RANK(T284,(N284:P284,Q284:AE284)),0)</f>
        <v>11</v>
      </c>
      <c r="AV284" s="5">
        <f>IF(S284&gt;0,RANK(S284,(N284:P284,Q284:AE284)),0)</f>
        <v>5</v>
      </c>
      <c r="AW284" s="2">
        <f t="shared" si="111"/>
        <v>1.3483861130814666E-2</v>
      </c>
      <c r="AX284" s="2">
        <f t="shared" si="112"/>
        <v>3.6924831120274185E-3</v>
      </c>
      <c r="AY284" s="2">
        <f t="shared" si="113"/>
        <v>8.2865419928802032E-5</v>
      </c>
      <c r="AZ284" s="2">
        <f t="shared" si="114"/>
        <v>1.3490490364408971E-3</v>
      </c>
      <c r="BB284" t="s">
        <v>788</v>
      </c>
      <c r="BC284" t="s">
        <v>2739</v>
      </c>
      <c r="BD284" s="1">
        <v>1</v>
      </c>
      <c r="BF284" s="111">
        <v>8</v>
      </c>
      <c r="BG284" s="113">
        <v>31</v>
      </c>
      <c r="BH284" s="117">
        <f t="shared" si="92"/>
        <v>8031</v>
      </c>
      <c r="BJ284" s="5" t="s">
        <v>3185</v>
      </c>
      <c r="BN284" s="63"/>
    </row>
    <row r="285" spans="1:66" hidden="1" outlineLevel="1">
      <c r="A285" t="s">
        <v>454</v>
      </c>
      <c r="B285" t="s">
        <v>2739</v>
      </c>
      <c r="C285" s="1">
        <f t="shared" si="106"/>
        <v>1245</v>
      </c>
      <c r="D285" s="5">
        <f>IF(N285&gt;0, RANK(N285,(N285:P285,Q285:AE285)),0)</f>
        <v>2</v>
      </c>
      <c r="E285" s="5">
        <f>IF(O285&gt;0,RANK(O285,(N285:P285,Q285:AE285)),0)</f>
        <v>1</v>
      </c>
      <c r="F285" s="5">
        <f>IF(P285&gt;0,RANK(P285,(N285:P285,Q285:AE285)),0)</f>
        <v>0</v>
      </c>
      <c r="G285" s="131">
        <f t="shared" si="102"/>
        <v>525</v>
      </c>
      <c r="H285" s="136">
        <f t="shared" si="103"/>
        <v>0.42168674698795183</v>
      </c>
      <c r="I285" s="2"/>
      <c r="J285" s="2">
        <f t="shared" si="107"/>
        <v>0.26827309236947794</v>
      </c>
      <c r="K285" s="2">
        <f t="shared" si="108"/>
        <v>0.68995983935742977</v>
      </c>
      <c r="L285" s="2">
        <f t="shared" si="109"/>
        <v>0</v>
      </c>
      <c r="M285" s="2">
        <f t="shared" si="110"/>
        <v>4.1767068273092289E-2</v>
      </c>
      <c r="N285" s="63">
        <v>334</v>
      </c>
      <c r="O285" s="63">
        <v>859</v>
      </c>
      <c r="P285" s="63"/>
      <c r="Q285" s="63">
        <v>22</v>
      </c>
      <c r="R285" s="63">
        <v>6</v>
      </c>
      <c r="S285" s="63">
        <v>7</v>
      </c>
      <c r="T285" s="63">
        <v>0</v>
      </c>
      <c r="U285" s="63">
        <v>0</v>
      </c>
      <c r="V285" s="63">
        <v>0</v>
      </c>
      <c r="W285" s="63"/>
      <c r="X285" s="63">
        <v>4</v>
      </c>
      <c r="Y285" s="63">
        <v>0</v>
      </c>
      <c r="Z285" s="63">
        <v>4</v>
      </c>
      <c r="AA285" s="63"/>
      <c r="AB285" s="63"/>
      <c r="AC285" s="63"/>
      <c r="AD285" s="63">
        <v>0</v>
      </c>
      <c r="AE285" s="63"/>
      <c r="AF285" s="63">
        <v>0</v>
      </c>
      <c r="AG285" s="63">
        <v>1</v>
      </c>
      <c r="AH285" s="63"/>
      <c r="AI285" s="63">
        <v>0</v>
      </c>
      <c r="AJ285" s="63">
        <v>5</v>
      </c>
      <c r="AK285" s="63"/>
      <c r="AL285" s="63">
        <v>3</v>
      </c>
      <c r="AM285" s="63"/>
      <c r="AN285" s="63"/>
      <c r="AO285" s="63"/>
      <c r="AP285" s="63"/>
      <c r="AQ285" s="63"/>
      <c r="AS285" s="5">
        <f>IF(Q285&gt;0,RANK(Q285,(N285:P285,Q285:AE285)),0)</f>
        <v>3</v>
      </c>
      <c r="AT285" s="5">
        <f>IF(R285&gt;0,RANK(R285,(N285:P285,Q285:AE285)),0)</f>
        <v>5</v>
      </c>
      <c r="AU285" s="5">
        <f>IF(T285&gt;0,RANK(T285,(N285:P285,Q285:AE285)),0)</f>
        <v>0</v>
      </c>
      <c r="AV285" s="5">
        <f>IF(S285&gt;0,RANK(S285,(N285:P285,Q285:AE285)),0)</f>
        <v>4</v>
      </c>
      <c r="AW285" s="2">
        <f t="shared" si="111"/>
        <v>1.7670682730923693E-2</v>
      </c>
      <c r="AX285" s="2">
        <f t="shared" si="112"/>
        <v>4.8192771084337354E-3</v>
      </c>
      <c r="AY285" s="2">
        <f t="shared" si="113"/>
        <v>0</v>
      </c>
      <c r="AZ285" s="2">
        <f t="shared" si="114"/>
        <v>5.6224899598393578E-3</v>
      </c>
      <c r="BB285" t="s">
        <v>454</v>
      </c>
      <c r="BC285" t="s">
        <v>2739</v>
      </c>
      <c r="BD285" s="1">
        <v>3</v>
      </c>
      <c r="BF285" s="111">
        <v>8</v>
      </c>
      <c r="BG285" s="113">
        <v>33</v>
      </c>
      <c r="BH285" s="117">
        <f t="shared" si="92"/>
        <v>8033</v>
      </c>
      <c r="BJ285" s="5" t="s">
        <v>3185</v>
      </c>
      <c r="BN285" s="63"/>
    </row>
    <row r="286" spans="1:66" hidden="1" outlineLevel="1">
      <c r="A286" t="s">
        <v>1156</v>
      </c>
      <c r="B286" t="s">
        <v>2739</v>
      </c>
      <c r="C286" s="1">
        <f t="shared" si="106"/>
        <v>168084</v>
      </c>
      <c r="D286" s="5">
        <f>IF(N286&gt;0, RANK(N286,(N286:P286,Q286:AE286)),0)</f>
        <v>2</v>
      </c>
      <c r="E286" s="5">
        <f>IF(O286&gt;0,RANK(O286,(N286:P286,Q286:AE286)),0)</f>
        <v>1</v>
      </c>
      <c r="F286" s="5">
        <f>IF(P286&gt;0,RANK(P286,(N286:P286,Q286:AE286)),0)</f>
        <v>0</v>
      </c>
      <c r="G286" s="131">
        <f t="shared" si="102"/>
        <v>43303</v>
      </c>
      <c r="H286" s="136">
        <f t="shared" si="103"/>
        <v>0.25762713881154659</v>
      </c>
      <c r="I286" s="2"/>
      <c r="J286" s="2">
        <f t="shared" si="107"/>
        <v>0.36347302539206588</v>
      </c>
      <c r="K286" s="2">
        <f t="shared" si="108"/>
        <v>0.62110016420361247</v>
      </c>
      <c r="L286" s="2">
        <f t="shared" si="109"/>
        <v>0</v>
      </c>
      <c r="M286" s="2">
        <f t="shared" si="110"/>
        <v>1.5426810404321589E-2</v>
      </c>
      <c r="N286" s="63">
        <v>61094</v>
      </c>
      <c r="O286" s="63">
        <v>104397</v>
      </c>
      <c r="P286" s="63"/>
      <c r="Q286" s="63">
        <v>1782</v>
      </c>
      <c r="R286" s="63">
        <v>245</v>
      </c>
      <c r="S286" s="63">
        <v>236</v>
      </c>
      <c r="T286" s="63">
        <v>5</v>
      </c>
      <c r="U286" s="63">
        <v>6</v>
      </c>
      <c r="V286" s="63">
        <v>4</v>
      </c>
      <c r="W286" s="63"/>
      <c r="X286" s="63">
        <v>37</v>
      </c>
      <c r="Y286" s="63">
        <v>26</v>
      </c>
      <c r="Z286" s="63">
        <v>145</v>
      </c>
      <c r="AA286" s="63"/>
      <c r="AB286" s="63"/>
      <c r="AC286" s="63"/>
      <c r="AD286" s="63">
        <v>12</v>
      </c>
      <c r="AE286" s="63"/>
      <c r="AF286" s="63">
        <v>16</v>
      </c>
      <c r="AG286" s="63">
        <v>3</v>
      </c>
      <c r="AH286" s="63"/>
      <c r="AI286" s="63">
        <v>0</v>
      </c>
      <c r="AJ286" s="63">
        <v>65</v>
      </c>
      <c r="AK286" s="63"/>
      <c r="AL286" s="63">
        <v>11</v>
      </c>
      <c r="AM286" s="63"/>
      <c r="AN286" s="63"/>
      <c r="AO286" s="63"/>
      <c r="AP286" s="63"/>
      <c r="AQ286" s="63"/>
      <c r="AS286" s="5">
        <f>IF(Q286&gt;0,RANK(Q286,(N286:P286,Q286:AE286)),0)</f>
        <v>3</v>
      </c>
      <c r="AT286" s="5">
        <f>IF(R286&gt;0,RANK(R286,(N286:P286,Q286:AE286)),0)</f>
        <v>4</v>
      </c>
      <c r="AU286" s="5">
        <f>IF(T286&gt;0,RANK(T286,(N286:P286,Q286:AE286)),0)</f>
        <v>11</v>
      </c>
      <c r="AV286" s="5">
        <f>IF(S286&gt;0,RANK(S286,(N286:P286,Q286:AE286)),0)</f>
        <v>5</v>
      </c>
      <c r="AW286" s="2">
        <f t="shared" si="111"/>
        <v>1.060184193617477E-2</v>
      </c>
      <c r="AX286" s="2">
        <f t="shared" si="112"/>
        <v>1.4576045310677995E-3</v>
      </c>
      <c r="AY286" s="2">
        <f t="shared" si="113"/>
        <v>2.9747031246281622E-5</v>
      </c>
      <c r="AZ286" s="2">
        <f t="shared" si="114"/>
        <v>1.4040598748244926E-3</v>
      </c>
      <c r="BB286" t="s">
        <v>1156</v>
      </c>
      <c r="BC286" t="s">
        <v>2739</v>
      </c>
      <c r="BD286" s="1"/>
      <c r="BF286" s="111">
        <v>8</v>
      </c>
      <c r="BG286" s="113">
        <v>35</v>
      </c>
      <c r="BH286" s="117">
        <f t="shared" si="92"/>
        <v>8035</v>
      </c>
      <c r="BJ286" s="5" t="s">
        <v>3185</v>
      </c>
      <c r="BN286" s="63"/>
    </row>
    <row r="287" spans="1:66" hidden="1" outlineLevel="1">
      <c r="A287" t="s">
        <v>976</v>
      </c>
      <c r="B287" t="s">
        <v>2739</v>
      </c>
      <c r="C287" s="1">
        <f t="shared" si="106"/>
        <v>22668</v>
      </c>
      <c r="D287" s="5">
        <f>IF(N287&gt;0, RANK(N287,(N287:P287,Q287:AE287)),0)</f>
        <v>1</v>
      </c>
      <c r="E287" s="5">
        <f>IF(O287&gt;0,RANK(O287,(N287:P287,Q287:AE287)),0)</f>
        <v>2</v>
      </c>
      <c r="F287" s="5">
        <f>IF(P287&gt;0,RANK(P287,(N287:P287,Q287:AE287)),0)</f>
        <v>0</v>
      </c>
      <c r="G287" s="131">
        <f t="shared" si="102"/>
        <v>3381</v>
      </c>
      <c r="H287" s="136">
        <f t="shared" si="103"/>
        <v>0.14915299100052937</v>
      </c>
      <c r="I287" s="2"/>
      <c r="J287" s="2">
        <f t="shared" si="107"/>
        <v>0.56431974589730016</v>
      </c>
      <c r="K287" s="2">
        <f t="shared" si="108"/>
        <v>0.4151667548967708</v>
      </c>
      <c r="L287" s="2">
        <f t="shared" si="109"/>
        <v>0</v>
      </c>
      <c r="M287" s="2">
        <f t="shared" si="110"/>
        <v>2.0513499205929042E-2</v>
      </c>
      <c r="N287" s="63">
        <v>12792</v>
      </c>
      <c r="O287" s="63">
        <v>9411</v>
      </c>
      <c r="P287" s="63"/>
      <c r="Q287" s="63">
        <v>335</v>
      </c>
      <c r="R287" s="63">
        <v>51</v>
      </c>
      <c r="S287" s="63">
        <v>24</v>
      </c>
      <c r="T287" s="63">
        <v>0</v>
      </c>
      <c r="U287" s="63">
        <v>2</v>
      </c>
      <c r="V287" s="63">
        <v>3</v>
      </c>
      <c r="W287" s="63"/>
      <c r="X287" s="63">
        <v>7</v>
      </c>
      <c r="Y287" s="63">
        <v>4</v>
      </c>
      <c r="Z287" s="63">
        <v>24</v>
      </c>
      <c r="AA287" s="63"/>
      <c r="AB287" s="63"/>
      <c r="AC287" s="63"/>
      <c r="AD287" s="63">
        <v>4</v>
      </c>
      <c r="AE287" s="63"/>
      <c r="AF287" s="63">
        <v>1</v>
      </c>
      <c r="AG287" s="63">
        <v>0</v>
      </c>
      <c r="AH287" s="63"/>
      <c r="AI287" s="63">
        <v>0</v>
      </c>
      <c r="AJ287" s="63">
        <v>7</v>
      </c>
      <c r="AK287" s="63"/>
      <c r="AL287" s="63">
        <v>3</v>
      </c>
      <c r="AM287" s="63"/>
      <c r="AN287" s="63"/>
      <c r="AO287" s="63"/>
      <c r="AP287" s="63"/>
      <c r="AQ287" s="63"/>
      <c r="AS287" s="5">
        <f>IF(Q287&gt;0,RANK(Q287,(N287:P287,Q287:AE287)),0)</f>
        <v>3</v>
      </c>
      <c r="AT287" s="5">
        <f>IF(R287&gt;0,RANK(R287,(N287:P287,Q287:AE287)),0)</f>
        <v>4</v>
      </c>
      <c r="AU287" s="5">
        <f>IF(T287&gt;0,RANK(T287,(N287:P287,Q287:AE287)),0)</f>
        <v>0</v>
      </c>
      <c r="AV287" s="5">
        <f>IF(S287&gt;0,RANK(S287,(N287:P287,Q287:AE287)),0)</f>
        <v>5</v>
      </c>
      <c r="AW287" s="2">
        <f t="shared" si="111"/>
        <v>1.4778542438680077E-2</v>
      </c>
      <c r="AX287" s="2">
        <f t="shared" si="112"/>
        <v>2.2498676548438328E-3</v>
      </c>
      <c r="AY287" s="2">
        <f t="shared" si="113"/>
        <v>0</v>
      </c>
      <c r="AZ287" s="2">
        <f t="shared" si="114"/>
        <v>1.0587612493382743E-3</v>
      </c>
      <c r="BB287" t="s">
        <v>976</v>
      </c>
      <c r="BC287" t="s">
        <v>2739</v>
      </c>
      <c r="BD287" s="1"/>
      <c r="BF287" s="111">
        <v>8</v>
      </c>
      <c r="BG287" s="113">
        <v>37</v>
      </c>
      <c r="BH287" s="117">
        <f t="shared" si="92"/>
        <v>8037</v>
      </c>
      <c r="BJ287" s="5" t="s">
        <v>3185</v>
      </c>
      <c r="BN287" s="63"/>
    </row>
    <row r="288" spans="1:66" hidden="1" outlineLevel="1">
      <c r="A288" t="s">
        <v>471</v>
      </c>
      <c r="B288" t="s">
        <v>2739</v>
      </c>
      <c r="C288" s="1">
        <f t="shared" si="106"/>
        <v>14178</v>
      </c>
      <c r="D288" s="5">
        <f>IF(N288&gt;0, RANK(N288,(N288:P288,Q288:AE288)),0)</f>
        <v>2</v>
      </c>
      <c r="E288" s="5">
        <f>IF(O288&gt;0,RANK(O288,(N288:P288,Q288:AE288)),0)</f>
        <v>1</v>
      </c>
      <c r="F288" s="5">
        <f>IF(P288&gt;0,RANK(P288,(N288:P288,Q288:AE288)),0)</f>
        <v>0</v>
      </c>
      <c r="G288" s="131">
        <f t="shared" si="102"/>
        <v>6663</v>
      </c>
      <c r="H288" s="136">
        <f t="shared" si="103"/>
        <v>0.46995344900550146</v>
      </c>
      <c r="I288" s="2"/>
      <c r="J288" s="2">
        <f t="shared" si="107"/>
        <v>0.25412611087600506</v>
      </c>
      <c r="K288" s="2">
        <f t="shared" si="108"/>
        <v>0.72407955988150652</v>
      </c>
      <c r="L288" s="2">
        <f t="shared" si="109"/>
        <v>0</v>
      </c>
      <c r="M288" s="2">
        <f t="shared" si="110"/>
        <v>2.1794329242488364E-2</v>
      </c>
      <c r="N288" s="63">
        <v>3603</v>
      </c>
      <c r="O288" s="63">
        <v>10266</v>
      </c>
      <c r="P288" s="63"/>
      <c r="Q288" s="63">
        <v>185</v>
      </c>
      <c r="R288" s="63">
        <v>23</v>
      </c>
      <c r="S288" s="63">
        <v>43</v>
      </c>
      <c r="T288" s="63">
        <v>0</v>
      </c>
      <c r="U288" s="63">
        <v>1</v>
      </c>
      <c r="V288" s="63">
        <v>2</v>
      </c>
      <c r="W288" s="63"/>
      <c r="X288" s="63">
        <v>4</v>
      </c>
      <c r="Y288" s="63">
        <v>8</v>
      </c>
      <c r="Z288" s="63">
        <v>25</v>
      </c>
      <c r="AA288" s="63"/>
      <c r="AB288" s="63"/>
      <c r="AC288" s="63"/>
      <c r="AD288" s="63">
        <v>0</v>
      </c>
      <c r="AE288" s="63"/>
      <c r="AF288" s="63">
        <v>2</v>
      </c>
      <c r="AG288" s="63">
        <v>1</v>
      </c>
      <c r="AH288" s="63"/>
      <c r="AI288" s="63">
        <v>0</v>
      </c>
      <c r="AJ288" s="63">
        <v>15</v>
      </c>
      <c r="AK288" s="63"/>
      <c r="AL288" s="63">
        <v>0</v>
      </c>
      <c r="AM288" s="63"/>
      <c r="AN288" s="63"/>
      <c r="AO288" s="63"/>
      <c r="AP288" s="63"/>
      <c r="AQ288" s="63"/>
      <c r="AS288" s="5">
        <f>IF(Q288&gt;0,RANK(Q288,(N288:P288,Q288:AE288)),0)</f>
        <v>3</v>
      </c>
      <c r="AT288" s="5">
        <f>IF(R288&gt;0,RANK(R288,(N288:P288,Q288:AE288)),0)</f>
        <v>6</v>
      </c>
      <c r="AU288" s="5">
        <f>IF(T288&gt;0,RANK(T288,(N288:P288,Q288:AE288)),0)</f>
        <v>0</v>
      </c>
      <c r="AV288" s="5">
        <f>IF(S288&gt;0,RANK(S288,(N288:P288,Q288:AE288)),0)</f>
        <v>4</v>
      </c>
      <c r="AW288" s="2">
        <f t="shared" si="111"/>
        <v>1.304838482155452E-2</v>
      </c>
      <c r="AX288" s="2">
        <f t="shared" si="112"/>
        <v>1.6222316264635351E-3</v>
      </c>
      <c r="AY288" s="2">
        <f t="shared" si="113"/>
        <v>0</v>
      </c>
      <c r="AZ288" s="2">
        <f t="shared" si="114"/>
        <v>3.0328678233883482E-3</v>
      </c>
      <c r="BB288" t="s">
        <v>471</v>
      </c>
      <c r="BC288" t="s">
        <v>2739</v>
      </c>
      <c r="BD288" s="1">
        <v>4</v>
      </c>
      <c r="BF288" s="111">
        <v>8</v>
      </c>
      <c r="BG288" s="113">
        <v>39</v>
      </c>
      <c r="BH288" s="117">
        <f t="shared" si="92"/>
        <v>8039</v>
      </c>
      <c r="BJ288" s="5" t="s">
        <v>3185</v>
      </c>
      <c r="BN288" s="63"/>
    </row>
    <row r="289" spans="1:66" hidden="1" outlineLevel="1">
      <c r="A289" t="s">
        <v>1000</v>
      </c>
      <c r="B289" t="s">
        <v>2739</v>
      </c>
      <c r="C289" s="1">
        <f t="shared" si="106"/>
        <v>290175</v>
      </c>
      <c r="D289" s="5">
        <f>IF(N289&gt;0, RANK(N289,(N289:P289,Q289:AE289)),0)</f>
        <v>2</v>
      </c>
      <c r="E289" s="5">
        <f>IF(O289&gt;0,RANK(O289,(N289:P289,Q289:AE289)),0)</f>
        <v>1</v>
      </c>
      <c r="F289" s="5">
        <f>IF(P289&gt;0,RANK(P289,(N289:P289,Q289:AE289)),0)</f>
        <v>0</v>
      </c>
      <c r="G289" s="131">
        <f t="shared" si="102"/>
        <v>59133</v>
      </c>
      <c r="H289" s="136">
        <f t="shared" si="103"/>
        <v>0.20378392349444302</v>
      </c>
      <c r="I289" s="2"/>
      <c r="J289" s="2">
        <f t="shared" si="107"/>
        <v>0.38535021969501165</v>
      </c>
      <c r="K289" s="2">
        <f t="shared" si="108"/>
        <v>0.58913414318945467</v>
      </c>
      <c r="L289" s="2">
        <f t="shared" si="109"/>
        <v>0</v>
      </c>
      <c r="M289" s="2">
        <f t="shared" si="110"/>
        <v>2.5515637115533729E-2</v>
      </c>
      <c r="N289" s="63">
        <v>111819</v>
      </c>
      <c r="O289" s="63">
        <v>170952</v>
      </c>
      <c r="P289" s="63"/>
      <c r="Q289" s="63">
        <v>4268</v>
      </c>
      <c r="R289" s="63">
        <v>797</v>
      </c>
      <c r="S289" s="63">
        <v>818</v>
      </c>
      <c r="T289" s="63">
        <v>22</v>
      </c>
      <c r="U289" s="63">
        <v>32</v>
      </c>
      <c r="V289" s="63">
        <v>35</v>
      </c>
      <c r="W289" s="63"/>
      <c r="X289" s="63">
        <v>151</v>
      </c>
      <c r="Y289" s="63">
        <v>97</v>
      </c>
      <c r="Z289" s="63">
        <v>689</v>
      </c>
      <c r="AA289" s="63"/>
      <c r="AB289" s="63"/>
      <c r="AC289" s="63"/>
      <c r="AD289" s="63">
        <v>24</v>
      </c>
      <c r="AE289" s="63"/>
      <c r="AF289" s="63">
        <v>34</v>
      </c>
      <c r="AG289" s="63">
        <v>20</v>
      </c>
      <c r="AH289" s="63"/>
      <c r="AI289" s="63">
        <v>1</v>
      </c>
      <c r="AJ289" s="63">
        <v>319</v>
      </c>
      <c r="AK289" s="63"/>
      <c r="AL289" s="63">
        <v>97</v>
      </c>
      <c r="AM289" s="63"/>
      <c r="AN289" s="63"/>
      <c r="AO289" s="63"/>
      <c r="AP289" s="63"/>
      <c r="AQ289" s="63"/>
      <c r="AS289" s="5">
        <f>IF(Q289&gt;0,RANK(Q289,(N289:P289,Q289:AE289)),0)</f>
        <v>3</v>
      </c>
      <c r="AT289" s="5">
        <f>IF(R289&gt;0,RANK(R289,(N289:P289,Q289:AE289)),0)</f>
        <v>5</v>
      </c>
      <c r="AU289" s="5">
        <f>IF(T289&gt;0,RANK(T289,(N289:P289,Q289:AE289)),0)</f>
        <v>12</v>
      </c>
      <c r="AV289" s="5">
        <f>IF(S289&gt;0,RANK(S289,(N289:P289,Q289:AE289)),0)</f>
        <v>4</v>
      </c>
      <c r="AW289" s="2">
        <f t="shared" si="111"/>
        <v>1.4708365641423278E-2</v>
      </c>
      <c r="AX289" s="2">
        <f t="shared" si="112"/>
        <v>2.7466184199190142E-3</v>
      </c>
      <c r="AY289" s="2">
        <f t="shared" si="113"/>
        <v>7.581631773929525E-5</v>
      </c>
      <c r="AZ289" s="2">
        <f t="shared" si="114"/>
        <v>2.8189885413974327E-3</v>
      </c>
      <c r="BB289" t="s">
        <v>1000</v>
      </c>
      <c r="BC289" t="s">
        <v>2739</v>
      </c>
      <c r="BD289" s="1">
        <v>5</v>
      </c>
      <c r="BF289" s="111">
        <v>8</v>
      </c>
      <c r="BG289" s="113">
        <v>41</v>
      </c>
      <c r="BH289" s="117">
        <f t="shared" si="92"/>
        <v>8041</v>
      </c>
      <c r="BJ289" s="5" t="s">
        <v>3185</v>
      </c>
      <c r="BN289" s="63"/>
    </row>
    <row r="290" spans="1:66" hidden="1" outlineLevel="1">
      <c r="A290" t="s">
        <v>1766</v>
      </c>
      <c r="B290" t="s">
        <v>2739</v>
      </c>
      <c r="C290" s="1">
        <f t="shared" si="106"/>
        <v>20416</v>
      </c>
      <c r="D290" s="5">
        <f>IF(N290&gt;0, RANK(N290,(N290:P290,Q290:AE290)),0)</f>
        <v>2</v>
      </c>
      <c r="E290" s="5">
        <f>IF(O290&gt;0,RANK(O290,(N290:P290,Q290:AE290)),0)</f>
        <v>1</v>
      </c>
      <c r="F290" s="5">
        <f>IF(P290&gt;0,RANK(P290,(N290:P290,Q290:AE290)),0)</f>
        <v>0</v>
      </c>
      <c r="G290" s="131">
        <f t="shared" si="102"/>
        <v>6470</v>
      </c>
      <c r="H290" s="136">
        <f t="shared" si="103"/>
        <v>0.31690830721003133</v>
      </c>
      <c r="I290" s="2"/>
      <c r="J290" s="2">
        <f t="shared" si="107"/>
        <v>0.32836990595611287</v>
      </c>
      <c r="K290" s="2">
        <f t="shared" si="108"/>
        <v>0.6452782131661442</v>
      </c>
      <c r="L290" s="2">
        <f t="shared" si="109"/>
        <v>0</v>
      </c>
      <c r="M290" s="2">
        <f t="shared" si="110"/>
        <v>2.6351880877742873E-2</v>
      </c>
      <c r="N290" s="63">
        <v>6704</v>
      </c>
      <c r="O290" s="63">
        <v>13174</v>
      </c>
      <c r="P290" s="63"/>
      <c r="Q290" s="63">
        <v>234</v>
      </c>
      <c r="R290" s="63">
        <v>57</v>
      </c>
      <c r="S290" s="63">
        <v>89</v>
      </c>
      <c r="T290" s="63">
        <v>2</v>
      </c>
      <c r="U290" s="63">
        <v>3</v>
      </c>
      <c r="V290" s="63">
        <v>1</v>
      </c>
      <c r="W290" s="63"/>
      <c r="X290" s="63">
        <v>11</v>
      </c>
      <c r="Y290" s="63">
        <v>4</v>
      </c>
      <c r="Z290" s="63">
        <v>94</v>
      </c>
      <c r="AA290" s="63"/>
      <c r="AB290" s="63"/>
      <c r="AC290" s="63"/>
      <c r="AD290" s="63">
        <v>2</v>
      </c>
      <c r="AE290" s="63"/>
      <c r="AF290" s="63">
        <v>2</v>
      </c>
      <c r="AG290" s="63">
        <v>0</v>
      </c>
      <c r="AH290" s="63"/>
      <c r="AI290" s="63">
        <v>0</v>
      </c>
      <c r="AJ290" s="63">
        <v>32</v>
      </c>
      <c r="AK290" s="63"/>
      <c r="AL290" s="63">
        <v>7</v>
      </c>
      <c r="AM290" s="63"/>
      <c r="AN290" s="63"/>
      <c r="AO290" s="63"/>
      <c r="AP290" s="63"/>
      <c r="AQ290" s="63"/>
      <c r="AS290" s="5">
        <f>IF(Q290&gt;0,RANK(Q290,(N290:P290,Q290:AE290)),0)</f>
        <v>3</v>
      </c>
      <c r="AT290" s="5">
        <f>IF(R290&gt;0,RANK(R290,(N290:P290,Q290:AE290)),0)</f>
        <v>6</v>
      </c>
      <c r="AU290" s="5">
        <f>IF(T290&gt;0,RANK(T290,(N290:P290,Q290:AE290)),0)</f>
        <v>10</v>
      </c>
      <c r="AV290" s="5">
        <f>IF(S290&gt;0,RANK(S290,(N290:P290,Q290:AE290)),0)</f>
        <v>5</v>
      </c>
      <c r="AW290" s="2">
        <f t="shared" si="111"/>
        <v>1.1461598746081506E-2</v>
      </c>
      <c r="AX290" s="2">
        <f t="shared" si="112"/>
        <v>2.7919278996865202E-3</v>
      </c>
      <c r="AY290" s="2">
        <f t="shared" si="113"/>
        <v>9.7962382445141062E-5</v>
      </c>
      <c r="AZ290" s="2">
        <f t="shared" si="114"/>
        <v>4.3593260188087776E-3</v>
      </c>
      <c r="BB290" t="s">
        <v>1766</v>
      </c>
      <c r="BC290" t="s">
        <v>2739</v>
      </c>
      <c r="BD290" s="1">
        <v>5</v>
      </c>
      <c r="BF290" s="111">
        <v>8</v>
      </c>
      <c r="BG290" s="113">
        <v>43</v>
      </c>
      <c r="BH290" s="117">
        <f t="shared" si="92"/>
        <v>8043</v>
      </c>
      <c r="BJ290" s="5" t="s">
        <v>3185</v>
      </c>
      <c r="BN290" s="63"/>
    </row>
    <row r="291" spans="1:66" hidden="1" outlineLevel="1">
      <c r="A291" t="s">
        <v>2965</v>
      </c>
      <c r="B291" t="s">
        <v>2739</v>
      </c>
      <c r="C291" s="1">
        <f t="shared" si="106"/>
        <v>24408</v>
      </c>
      <c r="D291" s="5">
        <f>IF(N291&gt;0, RANK(N291,(N291:P291,Q291:AE291)),0)</f>
        <v>2</v>
      </c>
      <c r="E291" s="5">
        <f>IF(O291&gt;0,RANK(O291,(N291:P291,Q291:AE291)),0)</f>
        <v>1</v>
      </c>
      <c r="F291" s="5">
        <f>IF(P291&gt;0,RANK(P291,(N291:P291,Q291:AE291)),0)</f>
        <v>0</v>
      </c>
      <c r="G291" s="131">
        <f t="shared" si="102"/>
        <v>1230</v>
      </c>
      <c r="H291" s="136">
        <f t="shared" si="103"/>
        <v>5.0393313667649951E-2</v>
      </c>
      <c r="I291" s="2"/>
      <c r="J291" s="2">
        <f t="shared" si="107"/>
        <v>0.46316781383153066</v>
      </c>
      <c r="K291" s="2">
        <f t="shared" si="108"/>
        <v>0.51356112749918059</v>
      </c>
      <c r="L291" s="2">
        <f t="shared" si="109"/>
        <v>0</v>
      </c>
      <c r="M291" s="2">
        <f t="shared" si="110"/>
        <v>2.3271058669288691E-2</v>
      </c>
      <c r="N291" s="63">
        <v>11305</v>
      </c>
      <c r="O291" s="63">
        <v>12535</v>
      </c>
      <c r="P291" s="63"/>
      <c r="Q291" s="63">
        <v>296</v>
      </c>
      <c r="R291" s="63">
        <v>103</v>
      </c>
      <c r="S291" s="63">
        <v>55</v>
      </c>
      <c r="T291" s="63">
        <v>0</v>
      </c>
      <c r="U291" s="63">
        <v>3</v>
      </c>
      <c r="V291" s="63">
        <v>2</v>
      </c>
      <c r="W291" s="63"/>
      <c r="X291" s="63">
        <v>10</v>
      </c>
      <c r="Y291" s="63">
        <v>2</v>
      </c>
      <c r="Z291" s="63">
        <v>65</v>
      </c>
      <c r="AA291" s="63"/>
      <c r="AB291" s="63"/>
      <c r="AC291" s="63"/>
      <c r="AD291" s="63">
        <v>1</v>
      </c>
      <c r="AE291" s="63"/>
      <c r="AF291" s="63">
        <v>1</v>
      </c>
      <c r="AG291" s="63">
        <v>1</v>
      </c>
      <c r="AH291" s="63"/>
      <c r="AI291" s="63">
        <v>0</v>
      </c>
      <c r="AJ291" s="63">
        <v>17</v>
      </c>
      <c r="AK291" s="63"/>
      <c r="AL291" s="63">
        <v>12</v>
      </c>
      <c r="AM291" s="63"/>
      <c r="AN291" s="63"/>
      <c r="AO291" s="63"/>
      <c r="AP291" s="63"/>
      <c r="AQ291" s="63"/>
      <c r="AS291" s="5">
        <f>IF(Q291&gt;0,RANK(Q291,(N291:P291,Q291:AE291)),0)</f>
        <v>3</v>
      </c>
      <c r="AT291" s="5">
        <f>IF(R291&gt;0,RANK(R291,(N291:P291,Q291:AE291)),0)</f>
        <v>4</v>
      </c>
      <c r="AU291" s="5">
        <f>IF(T291&gt;0,RANK(T291,(N291:P291,Q291:AE291)),0)</f>
        <v>0</v>
      </c>
      <c r="AV291" s="5">
        <f>IF(S291&gt;0,RANK(S291,(N291:P291,Q291:AE291)),0)</f>
        <v>6</v>
      </c>
      <c r="AW291" s="2">
        <f t="shared" si="111"/>
        <v>1.2127171419206818E-2</v>
      </c>
      <c r="AX291" s="2">
        <f t="shared" si="112"/>
        <v>4.2199278924942643E-3</v>
      </c>
      <c r="AY291" s="2">
        <f t="shared" si="113"/>
        <v>0</v>
      </c>
      <c r="AZ291" s="2">
        <f t="shared" si="114"/>
        <v>2.25335955424451E-3</v>
      </c>
      <c r="BB291" t="s">
        <v>2965</v>
      </c>
      <c r="BC291" t="s">
        <v>2739</v>
      </c>
      <c r="BD291" s="1">
        <v>3</v>
      </c>
      <c r="BF291" s="111">
        <v>8</v>
      </c>
      <c r="BG291" s="113">
        <v>45</v>
      </c>
      <c r="BH291" s="117">
        <f t="shared" si="92"/>
        <v>8045</v>
      </c>
      <c r="BJ291" s="5" t="s">
        <v>3185</v>
      </c>
      <c r="BN291" s="63"/>
    </row>
    <row r="292" spans="1:66" hidden="1" outlineLevel="1">
      <c r="A292" t="s">
        <v>1919</v>
      </c>
      <c r="B292" t="s">
        <v>2739</v>
      </c>
      <c r="C292" s="1">
        <f t="shared" si="106"/>
        <v>3338</v>
      </c>
      <c r="D292" s="5">
        <f>IF(N292&gt;0, RANK(N292,(N292:P292,Q292:AE292)),0)</f>
        <v>1</v>
      </c>
      <c r="E292" s="5">
        <f>IF(O292&gt;0,RANK(O292,(N292:P292,Q292:AE292)),0)</f>
        <v>2</v>
      </c>
      <c r="F292" s="5">
        <f>IF(P292&gt;0,RANK(P292,(N292:P292,Q292:AE292)),0)</f>
        <v>0</v>
      </c>
      <c r="G292" s="131">
        <f t="shared" si="102"/>
        <v>546</v>
      </c>
      <c r="H292" s="136">
        <f t="shared" si="103"/>
        <v>0.16357100059916119</v>
      </c>
      <c r="I292" s="2"/>
      <c r="J292" s="2">
        <f t="shared" si="107"/>
        <v>0.56680647094068304</v>
      </c>
      <c r="K292" s="2">
        <f t="shared" si="108"/>
        <v>0.40323547034152185</v>
      </c>
      <c r="L292" s="2">
        <f t="shared" si="109"/>
        <v>0</v>
      </c>
      <c r="M292" s="2">
        <f t="shared" si="110"/>
        <v>2.9958058717795111E-2</v>
      </c>
      <c r="N292" s="63">
        <v>1892</v>
      </c>
      <c r="O292" s="63">
        <v>1346</v>
      </c>
      <c r="P292" s="63"/>
      <c r="Q292" s="63">
        <v>54</v>
      </c>
      <c r="R292" s="63">
        <v>16</v>
      </c>
      <c r="S292" s="63">
        <v>8</v>
      </c>
      <c r="T292" s="63">
        <v>0</v>
      </c>
      <c r="U292" s="63">
        <v>1</v>
      </c>
      <c r="V292" s="63">
        <v>0</v>
      </c>
      <c r="W292" s="63"/>
      <c r="X292" s="63">
        <v>4</v>
      </c>
      <c r="Y292" s="63">
        <v>0</v>
      </c>
      <c r="Z292" s="63">
        <v>10</v>
      </c>
      <c r="AA292" s="63"/>
      <c r="AB292" s="63"/>
      <c r="AC292" s="63"/>
      <c r="AD292" s="63">
        <v>0</v>
      </c>
      <c r="AE292" s="63"/>
      <c r="AF292" s="63">
        <v>0</v>
      </c>
      <c r="AG292" s="63">
        <v>0</v>
      </c>
      <c r="AH292" s="63"/>
      <c r="AI292" s="63">
        <v>0</v>
      </c>
      <c r="AJ292" s="63">
        <v>6</v>
      </c>
      <c r="AK292" s="63"/>
      <c r="AL292" s="63">
        <v>1</v>
      </c>
      <c r="AM292" s="63"/>
      <c r="AN292" s="63"/>
      <c r="AO292" s="63"/>
      <c r="AP292" s="63"/>
      <c r="AQ292" s="63"/>
      <c r="AS292" s="5">
        <f>IF(Q292&gt;0,RANK(Q292,(N292:P292,Q292:AE292)),0)</f>
        <v>3</v>
      </c>
      <c r="AT292" s="5">
        <f>IF(R292&gt;0,RANK(R292,(N292:P292,Q292:AE292)),0)</f>
        <v>4</v>
      </c>
      <c r="AU292" s="5">
        <f>IF(T292&gt;0,RANK(T292,(N292:P292,Q292:AE292)),0)</f>
        <v>0</v>
      </c>
      <c r="AV292" s="5">
        <f>IF(S292&gt;0,RANK(S292,(N292:P292,Q292:AE292)),0)</f>
        <v>6</v>
      </c>
      <c r="AW292" s="2">
        <f t="shared" si="111"/>
        <v>1.6177351707609346E-2</v>
      </c>
      <c r="AX292" s="2">
        <f t="shared" si="112"/>
        <v>4.793289394847214E-3</v>
      </c>
      <c r="AY292" s="2">
        <f t="shared" si="113"/>
        <v>0</v>
      </c>
      <c r="AZ292" s="2">
        <f t="shared" si="114"/>
        <v>2.396644697423607E-3</v>
      </c>
      <c r="BB292" t="s">
        <v>1919</v>
      </c>
      <c r="BC292" t="s">
        <v>2739</v>
      </c>
      <c r="BD292" s="1">
        <v>2</v>
      </c>
      <c r="BF292" s="111">
        <v>8</v>
      </c>
      <c r="BG292" s="113">
        <v>47</v>
      </c>
      <c r="BH292" s="117">
        <f t="shared" si="92"/>
        <v>8047</v>
      </c>
      <c r="BJ292" s="5" t="s">
        <v>3185</v>
      </c>
      <c r="BN292" s="63"/>
    </row>
    <row r="293" spans="1:66" hidden="1" outlineLevel="1">
      <c r="A293" t="s">
        <v>2416</v>
      </c>
      <c r="B293" t="s">
        <v>2739</v>
      </c>
      <c r="C293" s="1">
        <f t="shared" si="106"/>
        <v>8187</v>
      </c>
      <c r="D293" s="5">
        <f>IF(N293&gt;0, RANK(N293,(N293:P293,Q293:AE293)),0)</f>
        <v>2</v>
      </c>
      <c r="E293" s="5">
        <f>IF(O293&gt;0,RANK(O293,(N293:P293,Q293:AE293)),0)</f>
        <v>1</v>
      </c>
      <c r="F293" s="5">
        <f>IF(P293&gt;0,RANK(P293,(N293:P293,Q293:AE293)),0)</f>
        <v>0</v>
      </c>
      <c r="G293" s="131">
        <f t="shared" si="102"/>
        <v>569</v>
      </c>
      <c r="H293" s="136">
        <f t="shared" si="103"/>
        <v>6.950042750702333E-2</v>
      </c>
      <c r="I293" s="2"/>
      <c r="J293" s="2">
        <f t="shared" si="107"/>
        <v>0.44998167827042873</v>
      </c>
      <c r="K293" s="2">
        <f t="shared" si="108"/>
        <v>0.51948210577745202</v>
      </c>
      <c r="L293" s="2">
        <f t="shared" si="109"/>
        <v>0</v>
      </c>
      <c r="M293" s="2">
        <f t="shared" si="110"/>
        <v>3.0536215952119306E-2</v>
      </c>
      <c r="N293" s="63">
        <v>3684</v>
      </c>
      <c r="O293" s="63">
        <v>4253</v>
      </c>
      <c r="P293" s="63"/>
      <c r="Q293" s="63">
        <v>155</v>
      </c>
      <c r="R293" s="63">
        <v>30</v>
      </c>
      <c r="S293" s="63">
        <v>26</v>
      </c>
      <c r="T293" s="63">
        <v>0</v>
      </c>
      <c r="U293" s="63">
        <v>1</v>
      </c>
      <c r="V293" s="63">
        <v>1</v>
      </c>
      <c r="W293" s="63"/>
      <c r="X293" s="63">
        <v>6</v>
      </c>
      <c r="Y293" s="63">
        <v>3</v>
      </c>
      <c r="Z293" s="63">
        <v>21</v>
      </c>
      <c r="AA293" s="63"/>
      <c r="AB293" s="63"/>
      <c r="AC293" s="63"/>
      <c r="AD293" s="63">
        <v>0</v>
      </c>
      <c r="AE293" s="63"/>
      <c r="AF293" s="63">
        <v>0</v>
      </c>
      <c r="AG293" s="63">
        <v>0</v>
      </c>
      <c r="AH293" s="63"/>
      <c r="AI293" s="63">
        <v>0</v>
      </c>
      <c r="AJ293" s="63">
        <v>5</v>
      </c>
      <c r="AK293" s="63"/>
      <c r="AL293" s="63">
        <v>2</v>
      </c>
      <c r="AM293" s="63"/>
      <c r="AN293" s="63"/>
      <c r="AO293" s="63"/>
      <c r="AP293" s="63"/>
      <c r="AQ293" s="63"/>
      <c r="AS293" s="5">
        <f>IF(Q293&gt;0,RANK(Q293,(N293:P293,Q293:AE293)),0)</f>
        <v>3</v>
      </c>
      <c r="AT293" s="5">
        <f>IF(R293&gt;0,RANK(R293,(N293:P293,Q293:AE293)),0)</f>
        <v>4</v>
      </c>
      <c r="AU293" s="5">
        <f>IF(T293&gt;0,RANK(T293,(N293:P293,Q293:AE293)),0)</f>
        <v>0</v>
      </c>
      <c r="AV293" s="5">
        <f>IF(S293&gt;0,RANK(S293,(N293:P293,Q293:AE293)),0)</f>
        <v>5</v>
      </c>
      <c r="AW293" s="2">
        <f t="shared" si="111"/>
        <v>1.8932453890313911E-2</v>
      </c>
      <c r="AX293" s="2">
        <f t="shared" si="112"/>
        <v>3.6643459142543058E-3</v>
      </c>
      <c r="AY293" s="2">
        <f t="shared" si="113"/>
        <v>0</v>
      </c>
      <c r="AZ293" s="2">
        <f t="shared" si="114"/>
        <v>3.1757664590203981E-3</v>
      </c>
      <c r="BB293" t="s">
        <v>2416</v>
      </c>
      <c r="BC293" t="s">
        <v>2739</v>
      </c>
      <c r="BD293" s="1">
        <v>2</v>
      </c>
      <c r="BF293" s="111">
        <v>8</v>
      </c>
      <c r="BG293" s="113">
        <v>49</v>
      </c>
      <c r="BH293" s="117">
        <f t="shared" si="92"/>
        <v>8049</v>
      </c>
      <c r="BJ293" s="5" t="s">
        <v>3185</v>
      </c>
      <c r="BN293" s="63"/>
    </row>
    <row r="294" spans="1:66" hidden="1" outlineLevel="1">
      <c r="A294" t="s">
        <v>2282</v>
      </c>
      <c r="B294" t="s">
        <v>2739</v>
      </c>
      <c r="C294" s="1">
        <f t="shared" si="106"/>
        <v>8667</v>
      </c>
      <c r="D294" s="5">
        <f>IF(N294&gt;0, RANK(N294,(N294:P294,Q294:AE294)),0)</f>
        <v>1</v>
      </c>
      <c r="E294" s="5">
        <f>IF(O294&gt;0,RANK(O294,(N294:P294,Q294:AE294)),0)</f>
        <v>2</v>
      </c>
      <c r="F294" s="5">
        <f>IF(P294&gt;0,RANK(P294,(N294:P294,Q294:AE294)),0)</f>
        <v>0</v>
      </c>
      <c r="G294" s="131">
        <f t="shared" si="102"/>
        <v>1703</v>
      </c>
      <c r="H294" s="136">
        <f t="shared" si="103"/>
        <v>0.1964924425983616</v>
      </c>
      <c r="I294" s="2"/>
      <c r="J294" s="2">
        <f t="shared" si="107"/>
        <v>0.58197761624552902</v>
      </c>
      <c r="K294" s="2">
        <f t="shared" si="108"/>
        <v>0.38548517364716739</v>
      </c>
      <c r="L294" s="2">
        <f t="shared" si="109"/>
        <v>0</v>
      </c>
      <c r="M294" s="2">
        <f t="shared" si="110"/>
        <v>3.2537210107303594E-2</v>
      </c>
      <c r="N294" s="63">
        <v>5044</v>
      </c>
      <c r="O294" s="63">
        <v>3341</v>
      </c>
      <c r="P294" s="63"/>
      <c r="Q294" s="63">
        <v>166</v>
      </c>
      <c r="R294" s="63">
        <v>59</v>
      </c>
      <c r="S294" s="63">
        <v>23</v>
      </c>
      <c r="T294" s="63">
        <v>0</v>
      </c>
      <c r="U294" s="63">
        <v>3</v>
      </c>
      <c r="V294" s="63">
        <v>0</v>
      </c>
      <c r="W294" s="63"/>
      <c r="X294" s="63">
        <v>7</v>
      </c>
      <c r="Y294" s="63">
        <v>0</v>
      </c>
      <c r="Z294" s="63">
        <v>9</v>
      </c>
      <c r="AA294" s="63"/>
      <c r="AB294" s="63"/>
      <c r="AC294" s="63"/>
      <c r="AD294" s="63">
        <v>1</v>
      </c>
      <c r="AE294" s="63"/>
      <c r="AF294" s="63">
        <v>0</v>
      </c>
      <c r="AG294" s="63">
        <v>1</v>
      </c>
      <c r="AH294" s="63"/>
      <c r="AI294" s="63">
        <v>0</v>
      </c>
      <c r="AJ294" s="63">
        <v>9</v>
      </c>
      <c r="AK294" s="63"/>
      <c r="AL294" s="63">
        <v>4</v>
      </c>
      <c r="AM294" s="63"/>
      <c r="AN294" s="63"/>
      <c r="AO294" s="63"/>
      <c r="AP294" s="63"/>
      <c r="AQ294" s="63"/>
      <c r="AS294" s="5">
        <f>IF(Q294&gt;0,RANK(Q294,(N294:P294,Q294:AE294)),0)</f>
        <v>3</v>
      </c>
      <c r="AT294" s="5">
        <f>IF(R294&gt;0,RANK(R294,(N294:P294,Q294:AE294)),0)</f>
        <v>4</v>
      </c>
      <c r="AU294" s="5">
        <f>IF(T294&gt;0,RANK(T294,(N294:P294,Q294:AE294)),0)</f>
        <v>0</v>
      </c>
      <c r="AV294" s="5">
        <f>IF(S294&gt;0,RANK(S294,(N294:P294,Q294:AE294)),0)</f>
        <v>5</v>
      </c>
      <c r="AW294" s="2">
        <f t="shared" si="111"/>
        <v>1.9153109495788623E-2</v>
      </c>
      <c r="AX294" s="2">
        <f t="shared" si="112"/>
        <v>6.8074304834429443E-3</v>
      </c>
      <c r="AY294" s="2">
        <f t="shared" si="113"/>
        <v>0</v>
      </c>
      <c r="AZ294" s="2">
        <f t="shared" si="114"/>
        <v>2.6537440867658935E-3</v>
      </c>
      <c r="BB294" t="s">
        <v>2282</v>
      </c>
      <c r="BC294" t="s">
        <v>2739</v>
      </c>
      <c r="BD294" s="1">
        <v>3</v>
      </c>
      <c r="BF294" s="111">
        <v>8</v>
      </c>
      <c r="BG294" s="113">
        <v>51</v>
      </c>
      <c r="BH294" s="117">
        <f t="shared" si="92"/>
        <v>8051</v>
      </c>
      <c r="BJ294" s="5" t="s">
        <v>3185</v>
      </c>
      <c r="BN294" s="63"/>
    </row>
    <row r="295" spans="1:66" hidden="1" outlineLevel="1">
      <c r="A295" t="s">
        <v>1680</v>
      </c>
      <c r="B295" t="s">
        <v>2739</v>
      </c>
      <c r="C295" s="1">
        <f t="shared" si="106"/>
        <v>600</v>
      </c>
      <c r="D295" s="5">
        <f>IF(N295&gt;0, RANK(N295,(N295:P295,Q295:AE295)),0)</f>
        <v>2</v>
      </c>
      <c r="E295" s="5">
        <f>IF(O295&gt;0,RANK(O295,(N295:P295,Q295:AE295)),0)</f>
        <v>1</v>
      </c>
      <c r="F295" s="5">
        <f>IF(P295&gt;0,RANK(P295,(N295:P295,Q295:AE295)),0)</f>
        <v>0</v>
      </c>
      <c r="G295" s="131">
        <f t="shared" si="102"/>
        <v>124</v>
      </c>
      <c r="H295" s="136">
        <f t="shared" si="103"/>
        <v>0.20666666666666667</v>
      </c>
      <c r="I295" s="2"/>
      <c r="J295" s="2">
        <f t="shared" si="107"/>
        <v>0.38166666666666665</v>
      </c>
      <c r="K295" s="2">
        <f t="shared" si="108"/>
        <v>0.58833333333333337</v>
      </c>
      <c r="L295" s="2">
        <f t="shared" si="109"/>
        <v>0</v>
      </c>
      <c r="M295" s="2">
        <f t="shared" si="110"/>
        <v>3.0000000000000027E-2</v>
      </c>
      <c r="N295" s="63">
        <v>229</v>
      </c>
      <c r="O295" s="63">
        <v>353</v>
      </c>
      <c r="P295" s="63"/>
      <c r="Q295" s="63">
        <v>7</v>
      </c>
      <c r="R295" s="63">
        <v>4</v>
      </c>
      <c r="S295" s="63">
        <v>4</v>
      </c>
      <c r="T295" s="63">
        <v>0</v>
      </c>
      <c r="U295" s="63">
        <v>0</v>
      </c>
      <c r="V295" s="63">
        <v>0</v>
      </c>
      <c r="W295" s="63"/>
      <c r="X295" s="63">
        <v>0</v>
      </c>
      <c r="Y295" s="63">
        <v>0</v>
      </c>
      <c r="Z295" s="63">
        <v>0</v>
      </c>
      <c r="AA295" s="63"/>
      <c r="AB295" s="63"/>
      <c r="AC295" s="63"/>
      <c r="AD295" s="63">
        <v>0</v>
      </c>
      <c r="AE295" s="63"/>
      <c r="AF295" s="63">
        <v>0</v>
      </c>
      <c r="AG295" s="63">
        <v>0</v>
      </c>
      <c r="AH295" s="63"/>
      <c r="AI295" s="63">
        <v>0</v>
      </c>
      <c r="AJ295" s="63">
        <v>3</v>
      </c>
      <c r="AK295" s="63"/>
      <c r="AL295" s="63">
        <v>0</v>
      </c>
      <c r="AM295" s="63"/>
      <c r="AN295" s="63"/>
      <c r="AO295" s="63"/>
      <c r="AP295" s="63"/>
      <c r="AQ295" s="63"/>
      <c r="AS295" s="5">
        <f>IF(Q295&gt;0,RANK(Q295,(N295:P295,Q295:AE295)),0)</f>
        <v>3</v>
      </c>
      <c r="AT295" s="5">
        <f>IF(R295&gt;0,RANK(R295,(N295:P295,Q295:AE295)),0)</f>
        <v>4</v>
      </c>
      <c r="AU295" s="5">
        <f>IF(T295&gt;0,RANK(T295,(N295:P295,Q295:AE295)),0)</f>
        <v>0</v>
      </c>
      <c r="AV295" s="5">
        <f>IF(S295&gt;0,RANK(S295,(N295:P295,Q295:AE295)),0)</f>
        <v>4</v>
      </c>
      <c r="AW295" s="2">
        <f t="shared" si="111"/>
        <v>1.1666666666666667E-2</v>
      </c>
      <c r="AX295" s="2">
        <f t="shared" si="112"/>
        <v>6.6666666666666671E-3</v>
      </c>
      <c r="AY295" s="2">
        <f t="shared" si="113"/>
        <v>0</v>
      </c>
      <c r="AZ295" s="2">
        <f t="shared" si="114"/>
        <v>6.6666666666666671E-3</v>
      </c>
      <c r="BB295" t="s">
        <v>1680</v>
      </c>
      <c r="BC295" t="s">
        <v>2739</v>
      </c>
      <c r="BD295" s="1">
        <v>3</v>
      </c>
      <c r="BF295" s="111">
        <v>8</v>
      </c>
      <c r="BG295" s="113">
        <v>53</v>
      </c>
      <c r="BH295" s="117">
        <f t="shared" si="92"/>
        <v>8053</v>
      </c>
      <c r="BJ295" s="5" t="s">
        <v>3185</v>
      </c>
      <c r="BN295" s="63"/>
    </row>
    <row r="296" spans="1:66" hidden="1" outlineLevel="1">
      <c r="A296" t="s">
        <v>1724</v>
      </c>
      <c r="B296" t="s">
        <v>2739</v>
      </c>
      <c r="C296" s="1">
        <f t="shared" si="106"/>
        <v>3714</v>
      </c>
      <c r="D296" s="5">
        <f>IF(N296&gt;0, RANK(N296,(N296:P296,Q296:AE296)),0)</f>
        <v>1</v>
      </c>
      <c r="E296" s="5">
        <f>IF(O296&gt;0,RANK(O296,(N296:P296,Q296:AE296)),0)</f>
        <v>2</v>
      </c>
      <c r="F296" s="5">
        <f>IF(P296&gt;0,RANK(P296,(N296:P296,Q296:AE296)),0)</f>
        <v>0</v>
      </c>
      <c r="G296" s="131">
        <f t="shared" si="102"/>
        <v>307</v>
      </c>
      <c r="H296" s="136">
        <f t="shared" si="103"/>
        <v>8.2660204631125472E-2</v>
      </c>
      <c r="I296" s="2"/>
      <c r="J296" s="2">
        <f t="shared" si="107"/>
        <v>0.52584814216478193</v>
      </c>
      <c r="K296" s="2">
        <f t="shared" si="108"/>
        <v>0.44318793753365643</v>
      </c>
      <c r="L296" s="2">
        <f t="shared" si="109"/>
        <v>0</v>
      </c>
      <c r="M296" s="2">
        <f t="shared" si="110"/>
        <v>3.0963920301561643E-2</v>
      </c>
      <c r="N296" s="63">
        <v>1953</v>
      </c>
      <c r="O296" s="63">
        <v>1646</v>
      </c>
      <c r="P296" s="63"/>
      <c r="Q296" s="63">
        <v>46</v>
      </c>
      <c r="R296" s="63">
        <v>17</v>
      </c>
      <c r="S296" s="63">
        <v>14</v>
      </c>
      <c r="T296" s="63">
        <v>0</v>
      </c>
      <c r="U296" s="63">
        <v>1</v>
      </c>
      <c r="V296" s="63">
        <v>2</v>
      </c>
      <c r="W296" s="63"/>
      <c r="X296" s="63">
        <v>6</v>
      </c>
      <c r="Y296" s="63">
        <v>0</v>
      </c>
      <c r="Z296" s="63">
        <v>16</v>
      </c>
      <c r="AA296" s="63"/>
      <c r="AB296" s="63"/>
      <c r="AC296" s="63"/>
      <c r="AD296" s="63">
        <v>0</v>
      </c>
      <c r="AE296" s="63"/>
      <c r="AF296" s="63">
        <v>1</v>
      </c>
      <c r="AG296" s="63">
        <v>2</v>
      </c>
      <c r="AH296" s="63"/>
      <c r="AI296" s="63">
        <v>0</v>
      </c>
      <c r="AJ296" s="63">
        <v>8</v>
      </c>
      <c r="AK296" s="63"/>
      <c r="AL296" s="63">
        <v>2</v>
      </c>
      <c r="AM296" s="63"/>
      <c r="AN296" s="63"/>
      <c r="AO296" s="63"/>
      <c r="AP296" s="63"/>
      <c r="AQ296" s="63"/>
      <c r="AS296" s="5">
        <f>IF(Q296&gt;0,RANK(Q296,(N296:P296,Q296:AE296)),0)</f>
        <v>3</v>
      </c>
      <c r="AT296" s="5">
        <f>IF(R296&gt;0,RANK(R296,(N296:P296,Q296:AE296)),0)</f>
        <v>4</v>
      </c>
      <c r="AU296" s="5">
        <f>IF(T296&gt;0,RANK(T296,(N296:P296,Q296:AE296)),0)</f>
        <v>0</v>
      </c>
      <c r="AV296" s="5">
        <f>IF(S296&gt;0,RANK(S296,(N296:P296,Q296:AE296)),0)</f>
        <v>6</v>
      </c>
      <c r="AW296" s="2">
        <f t="shared" si="111"/>
        <v>1.2385568120624663E-2</v>
      </c>
      <c r="AX296" s="2">
        <f t="shared" si="112"/>
        <v>4.5772751750134625E-3</v>
      </c>
      <c r="AY296" s="2">
        <f t="shared" si="113"/>
        <v>0</v>
      </c>
      <c r="AZ296" s="2">
        <f t="shared" si="114"/>
        <v>3.7695207323640281E-3</v>
      </c>
      <c r="BB296" t="s">
        <v>1724</v>
      </c>
      <c r="BC296" t="s">
        <v>2739</v>
      </c>
      <c r="BD296" s="1">
        <v>3</v>
      </c>
      <c r="BF296" s="111">
        <v>8</v>
      </c>
      <c r="BG296" s="113">
        <v>55</v>
      </c>
      <c r="BH296" s="117">
        <f t="shared" ref="BH296:BH359" si="115">1000*BF296+BG296</f>
        <v>8055</v>
      </c>
      <c r="BJ296" s="5" t="s">
        <v>3185</v>
      </c>
      <c r="BN296" s="63"/>
    </row>
    <row r="297" spans="1:66" hidden="1" outlineLevel="1">
      <c r="A297" t="s">
        <v>2939</v>
      </c>
      <c r="B297" t="s">
        <v>2739</v>
      </c>
      <c r="C297" s="1">
        <f t="shared" si="106"/>
        <v>848</v>
      </c>
      <c r="D297" s="5">
        <f>IF(N297&gt;0, RANK(N297,(N297:P297,Q297:AE297)),0)</f>
        <v>2</v>
      </c>
      <c r="E297" s="5">
        <f>IF(O297&gt;0,RANK(O297,(N297:P297,Q297:AE297)),0)</f>
        <v>1</v>
      </c>
      <c r="F297" s="5">
        <f>IF(P297&gt;0,RANK(P297,(N297:P297,Q297:AE297)),0)</f>
        <v>0</v>
      </c>
      <c r="G297" s="131">
        <f t="shared" si="102"/>
        <v>384</v>
      </c>
      <c r="H297" s="136">
        <f t="shared" si="103"/>
        <v>0.45283018867924529</v>
      </c>
      <c r="I297" s="2"/>
      <c r="J297" s="2">
        <f t="shared" si="107"/>
        <v>0.25471698113207547</v>
      </c>
      <c r="K297" s="2">
        <f t="shared" si="108"/>
        <v>0.70754716981132071</v>
      </c>
      <c r="L297" s="2">
        <f t="shared" si="109"/>
        <v>0</v>
      </c>
      <c r="M297" s="2">
        <f t="shared" si="110"/>
        <v>3.7735849056603765E-2</v>
      </c>
      <c r="N297" s="63">
        <v>216</v>
      </c>
      <c r="O297" s="63">
        <v>600</v>
      </c>
      <c r="P297" s="63"/>
      <c r="Q297" s="63">
        <v>14</v>
      </c>
      <c r="R297" s="63">
        <v>5</v>
      </c>
      <c r="S297" s="63">
        <v>5</v>
      </c>
      <c r="T297" s="63">
        <v>0</v>
      </c>
      <c r="U297" s="63">
        <v>0</v>
      </c>
      <c r="V297" s="63">
        <v>0</v>
      </c>
      <c r="W297" s="63"/>
      <c r="X297" s="63">
        <v>1</v>
      </c>
      <c r="Y297" s="63">
        <v>1</v>
      </c>
      <c r="Z297" s="63">
        <v>1</v>
      </c>
      <c r="AA297" s="63"/>
      <c r="AB297" s="63"/>
      <c r="AC297" s="63"/>
      <c r="AD297" s="63">
        <v>0</v>
      </c>
      <c r="AE297" s="63"/>
      <c r="AF297" s="63">
        <v>0</v>
      </c>
      <c r="AG297" s="63">
        <v>0</v>
      </c>
      <c r="AH297" s="63"/>
      <c r="AI297" s="63">
        <v>0</v>
      </c>
      <c r="AJ297" s="63">
        <v>5</v>
      </c>
      <c r="AK297" s="63"/>
      <c r="AL297" s="63">
        <v>0</v>
      </c>
      <c r="AM297" s="63"/>
      <c r="AN297" s="63"/>
      <c r="AO297" s="63"/>
      <c r="AP297" s="63"/>
      <c r="AQ297" s="63"/>
      <c r="AS297" s="5">
        <f>IF(Q297&gt;0,RANK(Q297,(N297:P297,Q297:AE297)),0)</f>
        <v>3</v>
      </c>
      <c r="AT297" s="5">
        <f>IF(R297&gt;0,RANK(R297,(N297:P297,Q297:AE297)),0)</f>
        <v>4</v>
      </c>
      <c r="AU297" s="5">
        <f>IF(T297&gt;0,RANK(T297,(N297:P297,Q297:AE297)),0)</f>
        <v>0</v>
      </c>
      <c r="AV297" s="5">
        <f>IF(S297&gt;0,RANK(S297,(N297:P297,Q297:AE297)),0)</f>
        <v>4</v>
      </c>
      <c r="AW297" s="2">
        <f t="shared" si="111"/>
        <v>1.6509433962264151E-2</v>
      </c>
      <c r="AX297" s="2">
        <f t="shared" si="112"/>
        <v>5.89622641509434E-3</v>
      </c>
      <c r="AY297" s="2">
        <f t="shared" si="113"/>
        <v>0</v>
      </c>
      <c r="AZ297" s="2">
        <f t="shared" si="114"/>
        <v>5.89622641509434E-3</v>
      </c>
      <c r="BB297" t="s">
        <v>2939</v>
      </c>
      <c r="BC297" t="s">
        <v>2739</v>
      </c>
      <c r="BD297" s="1">
        <v>3</v>
      </c>
      <c r="BF297" s="111">
        <v>8</v>
      </c>
      <c r="BG297" s="113">
        <v>57</v>
      </c>
      <c r="BH297" s="117">
        <f t="shared" si="115"/>
        <v>8057</v>
      </c>
      <c r="BJ297" s="5" t="s">
        <v>3185</v>
      </c>
      <c r="BN297" s="63"/>
    </row>
    <row r="298" spans="1:66" hidden="1" outlineLevel="1">
      <c r="A298" t="s">
        <v>1100</v>
      </c>
      <c r="B298" t="s">
        <v>2739</v>
      </c>
      <c r="C298" s="1">
        <f t="shared" si="106"/>
        <v>311052</v>
      </c>
      <c r="D298" s="5">
        <f>IF(N298&gt;0, RANK(N298,(N298:P298,Q298:AE298)),0)</f>
        <v>1</v>
      </c>
      <c r="E298" s="5">
        <f>IF(O298&gt;0,RANK(O298,(N298:P298,Q298:AE298)),0)</f>
        <v>2</v>
      </c>
      <c r="F298" s="5">
        <f>IF(P298&gt;0,RANK(P298,(N298:P298,Q298:AE298)),0)</f>
        <v>0</v>
      </c>
      <c r="G298" s="131">
        <f t="shared" si="102"/>
        <v>15099</v>
      </c>
      <c r="H298" s="136">
        <f t="shared" si="103"/>
        <v>4.8541722927356194E-2</v>
      </c>
      <c r="I298" s="2"/>
      <c r="J298" s="2">
        <f t="shared" si="107"/>
        <v>0.51212015997325211</v>
      </c>
      <c r="K298" s="2">
        <f t="shared" si="108"/>
        <v>0.46357843704589585</v>
      </c>
      <c r="L298" s="2">
        <f t="shared" si="109"/>
        <v>0</v>
      </c>
      <c r="M298" s="2">
        <f t="shared" si="110"/>
        <v>2.4301402980852038E-2</v>
      </c>
      <c r="N298" s="63">
        <v>159296</v>
      </c>
      <c r="O298" s="63">
        <v>144197</v>
      </c>
      <c r="P298" s="63"/>
      <c r="Q298" s="63">
        <v>4660</v>
      </c>
      <c r="R298" s="63">
        <v>851</v>
      </c>
      <c r="S298" s="63">
        <v>621</v>
      </c>
      <c r="T298" s="63">
        <v>20</v>
      </c>
      <c r="U298" s="63">
        <v>36</v>
      </c>
      <c r="V298" s="63">
        <v>32</v>
      </c>
      <c r="W298" s="63"/>
      <c r="X298" s="63">
        <v>157</v>
      </c>
      <c r="Y298" s="63">
        <v>78</v>
      </c>
      <c r="Z298" s="63">
        <v>576</v>
      </c>
      <c r="AA298" s="63"/>
      <c r="AB298" s="63"/>
      <c r="AC298" s="63"/>
      <c r="AD298" s="63">
        <v>47</v>
      </c>
      <c r="AE298" s="63"/>
      <c r="AF298" s="63">
        <v>30</v>
      </c>
      <c r="AG298" s="63">
        <v>35</v>
      </c>
      <c r="AH298" s="63"/>
      <c r="AI298" s="63">
        <v>1</v>
      </c>
      <c r="AJ298" s="63">
        <v>320</v>
      </c>
      <c r="AK298" s="63"/>
      <c r="AL298" s="63">
        <v>95</v>
      </c>
      <c r="AM298" s="63"/>
      <c r="AN298" s="63"/>
      <c r="AO298" s="63"/>
      <c r="AP298" s="63"/>
      <c r="AQ298" s="63"/>
      <c r="AS298" s="5">
        <f>IF(Q298&gt;0,RANK(Q298,(N298:P298,Q298:AE298)),0)</f>
        <v>3</v>
      </c>
      <c r="AT298" s="5">
        <f>IF(R298&gt;0,RANK(R298,(N298:P298,Q298:AE298)),0)</f>
        <v>4</v>
      </c>
      <c r="AU298" s="5">
        <f>IF(T298&gt;0,RANK(T298,(N298:P298,Q298:AE298)),0)</f>
        <v>12</v>
      </c>
      <c r="AV298" s="5">
        <f>IF(S298&gt;0,RANK(S298,(N298:P298,Q298:AE298)),0)</f>
        <v>5</v>
      </c>
      <c r="AW298" s="2">
        <f t="shared" si="111"/>
        <v>1.4981417897972043E-2</v>
      </c>
      <c r="AX298" s="2">
        <f t="shared" si="112"/>
        <v>2.7358769594794437E-3</v>
      </c>
      <c r="AY298" s="2">
        <f t="shared" si="113"/>
        <v>6.4297930892583881E-5</v>
      </c>
      <c r="AZ298" s="2">
        <f t="shared" si="114"/>
        <v>1.9964507542147292E-3</v>
      </c>
      <c r="BB298" t="s">
        <v>1100</v>
      </c>
      <c r="BC298" t="s">
        <v>2739</v>
      </c>
      <c r="BD298" s="1"/>
      <c r="BF298" s="111">
        <v>8</v>
      </c>
      <c r="BG298" s="113">
        <v>59</v>
      </c>
      <c r="BH298" s="117">
        <f t="shared" si="115"/>
        <v>8059</v>
      </c>
      <c r="BJ298" s="5" t="s">
        <v>3185</v>
      </c>
      <c r="BN298" s="63"/>
    </row>
    <row r="299" spans="1:66" hidden="1" outlineLevel="1">
      <c r="A299" t="s">
        <v>1246</v>
      </c>
      <c r="B299" t="s">
        <v>2739</v>
      </c>
      <c r="C299" s="1">
        <f t="shared" si="106"/>
        <v>821</v>
      </c>
      <c r="D299" s="5">
        <f>IF(N299&gt;0, RANK(N299,(N299:P299,Q299:AE299)),0)</f>
        <v>2</v>
      </c>
      <c r="E299" s="5">
        <f>IF(O299&gt;0,RANK(O299,(N299:P299,Q299:AE299)),0)</f>
        <v>1</v>
      </c>
      <c r="F299" s="5">
        <f>IF(P299&gt;0,RANK(P299,(N299:P299,Q299:AE299)),0)</f>
        <v>0</v>
      </c>
      <c r="G299" s="131">
        <f t="shared" si="102"/>
        <v>559</v>
      </c>
      <c r="H299" s="136">
        <f t="shared" si="103"/>
        <v>0.6808769792935444</v>
      </c>
      <c r="I299" s="2"/>
      <c r="J299" s="2">
        <f t="shared" si="107"/>
        <v>0.14372716199756394</v>
      </c>
      <c r="K299" s="2">
        <f t="shared" si="108"/>
        <v>0.82460414129110837</v>
      </c>
      <c r="L299" s="2">
        <f t="shared" si="109"/>
        <v>0</v>
      </c>
      <c r="M299" s="2">
        <f t="shared" si="110"/>
        <v>3.166869671132766E-2</v>
      </c>
      <c r="N299" s="63">
        <v>118</v>
      </c>
      <c r="O299" s="63">
        <v>677</v>
      </c>
      <c r="P299" s="63"/>
      <c r="Q299" s="63">
        <v>8</v>
      </c>
      <c r="R299" s="63">
        <v>2</v>
      </c>
      <c r="S299" s="63">
        <v>3</v>
      </c>
      <c r="T299" s="63">
        <v>1</v>
      </c>
      <c r="U299" s="63">
        <v>0</v>
      </c>
      <c r="V299" s="63">
        <v>0</v>
      </c>
      <c r="W299" s="63"/>
      <c r="X299" s="63">
        <v>0</v>
      </c>
      <c r="Y299" s="63">
        <v>1</v>
      </c>
      <c r="Z299" s="63">
        <v>3</v>
      </c>
      <c r="AA299" s="63"/>
      <c r="AB299" s="63"/>
      <c r="AC299" s="63"/>
      <c r="AD299" s="63">
        <v>0</v>
      </c>
      <c r="AE299" s="63"/>
      <c r="AF299" s="63">
        <v>0</v>
      </c>
      <c r="AG299" s="63">
        <v>0</v>
      </c>
      <c r="AH299" s="63"/>
      <c r="AI299" s="63">
        <v>0</v>
      </c>
      <c r="AJ299" s="63">
        <v>5</v>
      </c>
      <c r="AK299" s="63"/>
      <c r="AL299" s="63">
        <v>3</v>
      </c>
      <c r="AM299" s="63"/>
      <c r="AN299" s="63"/>
      <c r="AO299" s="63"/>
      <c r="AP299" s="63"/>
      <c r="AQ299" s="63"/>
      <c r="AS299" s="5">
        <f>IF(Q299&gt;0,RANK(Q299,(N299:P299,Q299:AE299)),0)</f>
        <v>3</v>
      </c>
      <c r="AT299" s="5">
        <f>IF(R299&gt;0,RANK(R299,(N299:P299,Q299:AE299)),0)</f>
        <v>6</v>
      </c>
      <c r="AU299" s="5">
        <f>IF(T299&gt;0,RANK(T299,(N299:P299,Q299:AE299)),0)</f>
        <v>7</v>
      </c>
      <c r="AV299" s="5">
        <f>IF(S299&gt;0,RANK(S299,(N299:P299,Q299:AE299)),0)</f>
        <v>4</v>
      </c>
      <c r="AW299" s="2">
        <f t="shared" si="111"/>
        <v>9.7442143727161992E-3</v>
      </c>
      <c r="AX299" s="2">
        <f t="shared" si="112"/>
        <v>2.4360535931790498E-3</v>
      </c>
      <c r="AY299" s="2">
        <f t="shared" si="113"/>
        <v>1.2180267965895249E-3</v>
      </c>
      <c r="AZ299" s="2">
        <f t="shared" si="114"/>
        <v>3.6540803897685747E-3</v>
      </c>
      <c r="BB299" t="s">
        <v>1246</v>
      </c>
      <c r="BC299" t="s">
        <v>2739</v>
      </c>
      <c r="BD299" s="1">
        <v>4</v>
      </c>
      <c r="BF299" s="111">
        <v>8</v>
      </c>
      <c r="BG299" s="113">
        <v>61</v>
      </c>
      <c r="BH299" s="117">
        <f t="shared" si="115"/>
        <v>8061</v>
      </c>
      <c r="BJ299" s="5" t="s">
        <v>3185</v>
      </c>
      <c r="BN299" s="63"/>
    </row>
    <row r="300" spans="1:66" hidden="1" outlineLevel="1">
      <c r="A300" t="s">
        <v>3239</v>
      </c>
      <c r="B300" t="s">
        <v>2739</v>
      </c>
      <c r="C300" s="1">
        <f t="shared" ref="C300:C332" si="116">SUM(N300:AQ300)</f>
        <v>3702</v>
      </c>
      <c r="D300" s="5">
        <f>IF(N300&gt;0, RANK(N300,(N300:P300,Q300:AE300)),0)</f>
        <v>2</v>
      </c>
      <c r="E300" s="5">
        <f>IF(O300&gt;0,RANK(O300,(N300:P300,Q300:AE300)),0)</f>
        <v>1</v>
      </c>
      <c r="F300" s="5">
        <f>IF(P300&gt;0,RANK(P300,(N300:P300,Q300:AE300)),0)</f>
        <v>0</v>
      </c>
      <c r="G300" s="131">
        <f t="shared" si="102"/>
        <v>1947</v>
      </c>
      <c r="H300" s="136">
        <f t="shared" si="103"/>
        <v>0.52593192868719607</v>
      </c>
      <c r="I300" s="2"/>
      <c r="J300" s="2">
        <f t="shared" si="107"/>
        <v>0.22636412749864937</v>
      </c>
      <c r="K300" s="2">
        <f t="shared" si="108"/>
        <v>0.7522960561858455</v>
      </c>
      <c r="L300" s="2">
        <f t="shared" si="109"/>
        <v>0</v>
      </c>
      <c r="M300" s="2">
        <f t="shared" si="110"/>
        <v>2.1339816315505078E-2</v>
      </c>
      <c r="N300" s="63">
        <v>838</v>
      </c>
      <c r="O300" s="63">
        <v>2785</v>
      </c>
      <c r="P300" s="63"/>
      <c r="Q300" s="63">
        <v>28</v>
      </c>
      <c r="R300" s="63">
        <v>1</v>
      </c>
      <c r="S300" s="63">
        <v>13</v>
      </c>
      <c r="T300" s="63">
        <v>1</v>
      </c>
      <c r="U300" s="63">
        <v>0</v>
      </c>
      <c r="V300" s="63">
        <v>2</v>
      </c>
      <c r="W300" s="63"/>
      <c r="X300" s="63">
        <v>4</v>
      </c>
      <c r="Y300" s="63">
        <v>2</v>
      </c>
      <c r="Z300" s="63">
        <v>17</v>
      </c>
      <c r="AA300" s="63"/>
      <c r="AB300" s="63"/>
      <c r="AC300" s="63"/>
      <c r="AD300" s="63">
        <v>1</v>
      </c>
      <c r="AE300" s="63"/>
      <c r="AF300" s="63">
        <v>0</v>
      </c>
      <c r="AG300" s="63">
        <v>1</v>
      </c>
      <c r="AH300" s="63"/>
      <c r="AI300" s="63">
        <v>0</v>
      </c>
      <c r="AJ300" s="63">
        <v>8</v>
      </c>
      <c r="AK300" s="63"/>
      <c r="AL300" s="63">
        <v>1</v>
      </c>
      <c r="AM300" s="63"/>
      <c r="AN300" s="63"/>
      <c r="AO300" s="63"/>
      <c r="AP300" s="63"/>
      <c r="AQ300" s="63"/>
      <c r="AS300" s="5">
        <f>IF(Q300&gt;0,RANK(Q300,(N300:P300,Q300:AE300)),0)</f>
        <v>3</v>
      </c>
      <c r="AT300" s="5">
        <f>IF(R300&gt;0,RANK(R300,(N300:P300,Q300:AE300)),0)</f>
        <v>9</v>
      </c>
      <c r="AU300" s="5">
        <f>IF(T300&gt;0,RANK(T300,(N300:P300,Q300:AE300)),0)</f>
        <v>9</v>
      </c>
      <c r="AV300" s="5">
        <f>IF(S300&gt;0,RANK(S300,(N300:P300,Q300:AE300)),0)</f>
        <v>5</v>
      </c>
      <c r="AW300" s="2">
        <f t="shared" si="111"/>
        <v>7.5634792004321992E-3</v>
      </c>
      <c r="AX300" s="2">
        <f t="shared" si="112"/>
        <v>2.7012425715829282E-4</v>
      </c>
      <c r="AY300" s="2">
        <f t="shared" si="113"/>
        <v>2.7012425715829282E-4</v>
      </c>
      <c r="AZ300" s="2">
        <f t="shared" si="114"/>
        <v>3.5116153430578066E-3</v>
      </c>
      <c r="BB300" t="s">
        <v>3239</v>
      </c>
      <c r="BC300" t="s">
        <v>2739</v>
      </c>
      <c r="BD300" s="1">
        <v>4</v>
      </c>
      <c r="BF300" s="111">
        <v>8</v>
      </c>
      <c r="BG300" s="113">
        <v>63</v>
      </c>
      <c r="BH300" s="117">
        <f t="shared" si="115"/>
        <v>8063</v>
      </c>
      <c r="BJ300" s="5" t="s">
        <v>3185</v>
      </c>
      <c r="BN300" s="63"/>
    </row>
    <row r="301" spans="1:66" hidden="1" outlineLevel="1">
      <c r="A301" t="s">
        <v>827</v>
      </c>
      <c r="B301" t="s">
        <v>2739</v>
      </c>
      <c r="C301" s="1">
        <f t="shared" si="116"/>
        <v>3040</v>
      </c>
      <c r="D301" s="5">
        <f>IF(N301&gt;0, RANK(N301,(N301:P301,Q301:AE301)),0)</f>
        <v>1</v>
      </c>
      <c r="E301" s="5">
        <f>IF(O301&gt;0,RANK(O301,(N301:P301,Q301:AE301)),0)</f>
        <v>2</v>
      </c>
      <c r="F301" s="5">
        <f>IF(P301&gt;0,RANK(P301,(N301:P301,Q301:AE301)),0)</f>
        <v>0</v>
      </c>
      <c r="G301" s="131">
        <f t="shared" si="102"/>
        <v>741</v>
      </c>
      <c r="H301" s="136">
        <f t="shared" si="103"/>
        <v>0.24374999999999999</v>
      </c>
      <c r="I301" s="2"/>
      <c r="J301" s="2">
        <f t="shared" ref="J301:J332" si="117">IF($C301=0,"-",N301/$C301)</f>
        <v>0.6049342105263158</v>
      </c>
      <c r="K301" s="2">
        <f t="shared" ref="K301:K332" si="118">IF($C301=0,"-",O301/$C301)</f>
        <v>0.36118421052631577</v>
      </c>
      <c r="L301" s="2">
        <f t="shared" ref="L301:L332" si="119">IF($C301=0,"-",P301/$C301)</f>
        <v>0</v>
      </c>
      <c r="M301" s="2">
        <f t="shared" ref="M301:M332" si="120">IF(C301=0,"-",(1-J301-K301-L301))</f>
        <v>3.3881578947368429E-2</v>
      </c>
      <c r="N301" s="63">
        <v>1839</v>
      </c>
      <c r="O301" s="63">
        <v>1098</v>
      </c>
      <c r="P301" s="63"/>
      <c r="Q301" s="63">
        <v>51</v>
      </c>
      <c r="R301" s="63">
        <v>11</v>
      </c>
      <c r="S301" s="63">
        <v>16</v>
      </c>
      <c r="T301" s="63">
        <v>0</v>
      </c>
      <c r="U301" s="63">
        <v>0</v>
      </c>
      <c r="V301" s="63">
        <v>1</v>
      </c>
      <c r="W301" s="63"/>
      <c r="X301" s="63">
        <v>2</v>
      </c>
      <c r="Y301" s="63">
        <v>0</v>
      </c>
      <c r="Z301" s="63">
        <v>13</v>
      </c>
      <c r="AA301" s="63"/>
      <c r="AB301" s="63"/>
      <c r="AC301" s="63"/>
      <c r="AD301" s="63">
        <v>0</v>
      </c>
      <c r="AE301" s="63"/>
      <c r="AF301" s="63">
        <v>0</v>
      </c>
      <c r="AG301" s="63">
        <v>1</v>
      </c>
      <c r="AH301" s="63"/>
      <c r="AI301" s="63">
        <v>0</v>
      </c>
      <c r="AJ301" s="63">
        <v>2</v>
      </c>
      <c r="AK301" s="63"/>
      <c r="AL301" s="63">
        <v>6</v>
      </c>
      <c r="AM301" s="63"/>
      <c r="AN301" s="63"/>
      <c r="AO301" s="63"/>
      <c r="AP301" s="63"/>
      <c r="AQ301" s="63"/>
      <c r="AS301" s="5">
        <f>IF(Q301&gt;0,RANK(Q301,(N301:P301,Q301:AE301)),0)</f>
        <v>3</v>
      </c>
      <c r="AT301" s="5">
        <f>IF(R301&gt;0,RANK(R301,(N301:P301,Q301:AE301)),0)</f>
        <v>6</v>
      </c>
      <c r="AU301" s="5">
        <f>IF(T301&gt;0,RANK(T301,(N301:P301,Q301:AE301)),0)</f>
        <v>0</v>
      </c>
      <c r="AV301" s="5">
        <f>IF(S301&gt;0,RANK(S301,(N301:P301,Q301:AE301)),0)</f>
        <v>4</v>
      </c>
      <c r="AW301" s="2">
        <f t="shared" ref="AW301:AW332" si="121">IF($C301=0,"-",Q301/$C301)</f>
        <v>1.6776315789473684E-2</v>
      </c>
      <c r="AX301" s="2">
        <f t="shared" ref="AX301:AX332" si="122">IF($C301=0,"-",R301/$C301)</f>
        <v>3.6184210526315789E-3</v>
      </c>
      <c r="AY301" s="2">
        <f t="shared" ref="AY301:AY332" si="123">IF($C301=0,"-",T301/$C301)</f>
        <v>0</v>
      </c>
      <c r="AZ301" s="2">
        <f t="shared" ref="AZ301:AZ332" si="124">IF($C301=0,"-",S301/$C301)</f>
        <v>5.263157894736842E-3</v>
      </c>
      <c r="BB301" t="s">
        <v>827</v>
      </c>
      <c r="BC301" t="s">
        <v>2739</v>
      </c>
      <c r="BD301" s="1">
        <v>3</v>
      </c>
      <c r="BF301" s="111">
        <v>8</v>
      </c>
      <c r="BG301" s="113">
        <v>65</v>
      </c>
      <c r="BH301" s="117">
        <f t="shared" si="115"/>
        <v>8065</v>
      </c>
      <c r="BJ301" s="5" t="s">
        <v>3185</v>
      </c>
      <c r="BN301" s="63"/>
    </row>
    <row r="302" spans="1:66" hidden="1" outlineLevel="1">
      <c r="A302" t="s">
        <v>2863</v>
      </c>
      <c r="B302" t="s">
        <v>2739</v>
      </c>
      <c r="C302" s="1">
        <f t="shared" si="116"/>
        <v>29184</v>
      </c>
      <c r="D302" s="5">
        <f>IF(N302&gt;0, RANK(N302,(N302:P302,Q302:AE302)),0)</f>
        <v>1</v>
      </c>
      <c r="E302" s="5">
        <f>IF(O302&gt;0,RANK(O302,(N302:P302,Q302:AE302)),0)</f>
        <v>2</v>
      </c>
      <c r="F302" s="5">
        <f>IF(P302&gt;0,RANK(P302,(N302:P302,Q302:AE302)),0)</f>
        <v>0</v>
      </c>
      <c r="G302" s="131">
        <f t="shared" si="102"/>
        <v>2695</v>
      </c>
      <c r="H302" s="136">
        <f t="shared" si="103"/>
        <v>9.2345120614035089E-2</v>
      </c>
      <c r="I302" s="2"/>
      <c r="J302" s="2">
        <f t="shared" si="117"/>
        <v>0.53073601973684215</v>
      </c>
      <c r="K302" s="2">
        <f t="shared" si="118"/>
        <v>0.43839089912280704</v>
      </c>
      <c r="L302" s="2">
        <f t="shared" si="119"/>
        <v>0</v>
      </c>
      <c r="M302" s="2">
        <f t="shared" si="120"/>
        <v>3.0873081140350811E-2</v>
      </c>
      <c r="N302" s="63">
        <v>15489</v>
      </c>
      <c r="O302" s="63">
        <v>12794</v>
      </c>
      <c r="P302" s="63"/>
      <c r="Q302" s="63">
        <v>579</v>
      </c>
      <c r="R302" s="63">
        <v>126</v>
      </c>
      <c r="S302" s="63">
        <v>56</v>
      </c>
      <c r="T302" s="63">
        <v>4</v>
      </c>
      <c r="U302" s="63">
        <v>6</v>
      </c>
      <c r="V302" s="63">
        <v>6</v>
      </c>
      <c r="W302" s="63"/>
      <c r="X302" s="63">
        <v>27</v>
      </c>
      <c r="Y302" s="63">
        <v>7</v>
      </c>
      <c r="Z302" s="63">
        <v>54</v>
      </c>
      <c r="AA302" s="63"/>
      <c r="AB302" s="63"/>
      <c r="AC302" s="63"/>
      <c r="AD302" s="63">
        <v>3</v>
      </c>
      <c r="AE302" s="63"/>
      <c r="AF302" s="63">
        <v>1</v>
      </c>
      <c r="AG302" s="63">
        <v>2</v>
      </c>
      <c r="AH302" s="63"/>
      <c r="AI302" s="63">
        <v>0</v>
      </c>
      <c r="AJ302" s="63">
        <v>21</v>
      </c>
      <c r="AK302" s="63"/>
      <c r="AL302" s="63">
        <v>9</v>
      </c>
      <c r="AM302" s="63"/>
      <c r="AN302" s="63"/>
      <c r="AO302" s="63"/>
      <c r="AP302" s="63"/>
      <c r="AQ302" s="63"/>
      <c r="AS302" s="5">
        <f>IF(Q302&gt;0,RANK(Q302,(N302:P302,Q302:AE302)),0)</f>
        <v>3</v>
      </c>
      <c r="AT302" s="5">
        <f>IF(R302&gt;0,RANK(R302,(N302:P302,Q302:AE302)),0)</f>
        <v>4</v>
      </c>
      <c r="AU302" s="5">
        <f>IF(T302&gt;0,RANK(T302,(N302:P302,Q302:AE302)),0)</f>
        <v>11</v>
      </c>
      <c r="AV302" s="5">
        <f>IF(S302&gt;0,RANK(S302,(N302:P302,Q302:AE302)),0)</f>
        <v>5</v>
      </c>
      <c r="AW302" s="2">
        <f t="shared" si="121"/>
        <v>1.9839638157894735E-2</v>
      </c>
      <c r="AX302" s="2">
        <f t="shared" si="122"/>
        <v>4.3174342105263162E-3</v>
      </c>
      <c r="AY302" s="2">
        <f t="shared" si="123"/>
        <v>1.3706140350877192E-4</v>
      </c>
      <c r="AZ302" s="2">
        <f t="shared" si="124"/>
        <v>1.9188596491228069E-3</v>
      </c>
      <c r="BB302" t="s">
        <v>2863</v>
      </c>
      <c r="BC302" t="s">
        <v>2739</v>
      </c>
      <c r="BD302" s="1">
        <v>3</v>
      </c>
      <c r="BF302" s="111">
        <v>8</v>
      </c>
      <c r="BG302" s="113">
        <v>67</v>
      </c>
      <c r="BH302" s="117">
        <f t="shared" si="115"/>
        <v>8067</v>
      </c>
      <c r="BJ302" s="5" t="s">
        <v>3185</v>
      </c>
      <c r="BN302" s="63"/>
    </row>
    <row r="303" spans="1:66" hidden="1" outlineLevel="1">
      <c r="A303" t="s">
        <v>977</v>
      </c>
      <c r="B303" t="s">
        <v>2739</v>
      </c>
      <c r="C303" s="1">
        <f t="shared" si="116"/>
        <v>180180</v>
      </c>
      <c r="D303" s="5">
        <f>IF(N303&gt;0, RANK(N303,(N303:P303,Q303:AE303)),0)</f>
        <v>1</v>
      </c>
      <c r="E303" s="5">
        <f>IF(O303&gt;0,RANK(O303,(N303:P303,Q303:AE303)),0)</f>
        <v>2</v>
      </c>
      <c r="F303" s="5">
        <f>IF(P303&gt;0,RANK(P303,(N303:P303,Q303:AE303)),0)</f>
        <v>0</v>
      </c>
      <c r="G303" s="131">
        <f t="shared" si="102"/>
        <v>10371</v>
      </c>
      <c r="H303" s="136">
        <f t="shared" si="103"/>
        <v>5.7559107559107557E-2</v>
      </c>
      <c r="I303" s="2"/>
      <c r="J303" s="2">
        <f t="shared" si="117"/>
        <v>0.5147463647463647</v>
      </c>
      <c r="K303" s="2">
        <f t="shared" si="118"/>
        <v>0.45718725718725717</v>
      </c>
      <c r="L303" s="2">
        <f t="shared" si="119"/>
        <v>0</v>
      </c>
      <c r="M303" s="2">
        <f t="shared" si="120"/>
        <v>2.8066378066378128E-2</v>
      </c>
      <c r="N303" s="63">
        <v>92747</v>
      </c>
      <c r="O303" s="63">
        <v>82376</v>
      </c>
      <c r="P303" s="63"/>
      <c r="Q303" s="63">
        <v>3157</v>
      </c>
      <c r="R303" s="63">
        <v>651</v>
      </c>
      <c r="S303" s="63">
        <v>473</v>
      </c>
      <c r="T303" s="63">
        <v>7</v>
      </c>
      <c r="U303" s="63">
        <v>18</v>
      </c>
      <c r="V303" s="63">
        <v>9</v>
      </c>
      <c r="W303" s="63"/>
      <c r="X303" s="63">
        <v>92</v>
      </c>
      <c r="Y303" s="63">
        <v>31</v>
      </c>
      <c r="Z303" s="63">
        <v>369</v>
      </c>
      <c r="AA303" s="63"/>
      <c r="AB303" s="63"/>
      <c r="AC303" s="63"/>
      <c r="AD303" s="63">
        <v>20</v>
      </c>
      <c r="AE303" s="63"/>
      <c r="AF303" s="63">
        <v>14</v>
      </c>
      <c r="AG303" s="63">
        <v>9</v>
      </c>
      <c r="AH303" s="63"/>
      <c r="AI303" s="63">
        <v>0</v>
      </c>
      <c r="AJ303" s="63">
        <v>162</v>
      </c>
      <c r="AK303" s="63"/>
      <c r="AL303" s="63">
        <v>45</v>
      </c>
      <c r="AM303" s="63"/>
      <c r="AN303" s="63"/>
      <c r="AO303" s="63"/>
      <c r="AP303" s="63"/>
      <c r="AQ303" s="63"/>
      <c r="AS303" s="5">
        <f>IF(Q303&gt;0,RANK(Q303,(N303:P303,Q303:AE303)),0)</f>
        <v>3</v>
      </c>
      <c r="AT303" s="5">
        <f>IF(R303&gt;0,RANK(R303,(N303:P303,Q303:AE303)),0)</f>
        <v>4</v>
      </c>
      <c r="AU303" s="5">
        <f>IF(T303&gt;0,RANK(T303,(N303:P303,Q303:AE303)),0)</f>
        <v>12</v>
      </c>
      <c r="AV303" s="5">
        <f>IF(S303&gt;0,RANK(S303,(N303:P303,Q303:AE303)),0)</f>
        <v>5</v>
      </c>
      <c r="AW303" s="2">
        <f t="shared" si="121"/>
        <v>1.7521367521367522E-2</v>
      </c>
      <c r="AX303" s="2">
        <f t="shared" si="122"/>
        <v>3.6130536130536133E-3</v>
      </c>
      <c r="AY303" s="2">
        <f t="shared" si="123"/>
        <v>3.885003885003885E-5</v>
      </c>
      <c r="AZ303" s="2">
        <f t="shared" si="124"/>
        <v>2.6251526251526254E-3</v>
      </c>
      <c r="BB303" t="s">
        <v>977</v>
      </c>
      <c r="BC303" t="s">
        <v>2739</v>
      </c>
      <c r="BD303" s="1">
        <v>2</v>
      </c>
      <c r="BF303" s="111">
        <v>8</v>
      </c>
      <c r="BG303" s="113">
        <v>69</v>
      </c>
      <c r="BH303" s="117">
        <f t="shared" si="115"/>
        <v>8069</v>
      </c>
      <c r="BJ303" s="5" t="s">
        <v>3185</v>
      </c>
      <c r="BN303" s="63"/>
    </row>
    <row r="304" spans="1:66" hidden="1" outlineLevel="1">
      <c r="A304" t="s">
        <v>2766</v>
      </c>
      <c r="B304" t="s">
        <v>2739</v>
      </c>
      <c r="C304" s="1">
        <f t="shared" si="116"/>
        <v>6862</v>
      </c>
      <c r="D304" s="5">
        <f>IF(N304&gt;0, RANK(N304,(N304:P304,Q304:AE304)),0)</f>
        <v>1</v>
      </c>
      <c r="E304" s="5">
        <f>IF(O304&gt;0,RANK(O304,(N304:P304,Q304:AE304)),0)</f>
        <v>2</v>
      </c>
      <c r="F304" s="5">
        <f>IF(P304&gt;0,RANK(P304,(N304:P304,Q304:AE304)),0)</f>
        <v>0</v>
      </c>
      <c r="G304" s="131">
        <f t="shared" si="102"/>
        <v>182</v>
      </c>
      <c r="H304" s="136">
        <f t="shared" si="103"/>
        <v>2.6522879626930923E-2</v>
      </c>
      <c r="I304" s="2"/>
      <c r="J304" s="2">
        <f t="shared" si="117"/>
        <v>0.50204022150976391</v>
      </c>
      <c r="K304" s="2">
        <f t="shared" si="118"/>
        <v>0.47551734188283301</v>
      </c>
      <c r="L304" s="2">
        <f t="shared" si="119"/>
        <v>0</v>
      </c>
      <c r="M304" s="2">
        <f t="shared" si="120"/>
        <v>2.2442436607403082E-2</v>
      </c>
      <c r="N304" s="63">
        <v>3445</v>
      </c>
      <c r="O304" s="63">
        <v>3263</v>
      </c>
      <c r="P304" s="63"/>
      <c r="Q304" s="63">
        <v>73</v>
      </c>
      <c r="R304" s="63">
        <v>13</v>
      </c>
      <c r="S304" s="63">
        <v>16</v>
      </c>
      <c r="T304" s="63">
        <v>2</v>
      </c>
      <c r="U304" s="63">
        <v>0</v>
      </c>
      <c r="V304" s="63">
        <v>6</v>
      </c>
      <c r="W304" s="63"/>
      <c r="X304" s="63">
        <v>8</v>
      </c>
      <c r="Y304" s="63">
        <v>3</v>
      </c>
      <c r="Z304" s="63">
        <v>22</v>
      </c>
      <c r="AA304" s="63"/>
      <c r="AB304" s="63"/>
      <c r="AC304" s="63"/>
      <c r="AD304" s="63">
        <v>1</v>
      </c>
      <c r="AE304" s="63"/>
      <c r="AF304" s="63">
        <v>1</v>
      </c>
      <c r="AG304" s="63">
        <v>1</v>
      </c>
      <c r="AH304" s="63"/>
      <c r="AI304" s="63">
        <v>0</v>
      </c>
      <c r="AJ304" s="63">
        <v>4</v>
      </c>
      <c r="AK304" s="63"/>
      <c r="AL304" s="63">
        <v>4</v>
      </c>
      <c r="AM304" s="63"/>
      <c r="AN304" s="63"/>
      <c r="AO304" s="63"/>
      <c r="AP304" s="63"/>
      <c r="AQ304" s="63"/>
      <c r="AS304" s="5">
        <f>IF(Q304&gt;0,RANK(Q304,(N304:P304,Q304:AE304)),0)</f>
        <v>3</v>
      </c>
      <c r="AT304" s="5">
        <f>IF(R304&gt;0,RANK(R304,(N304:P304,Q304:AE304)),0)</f>
        <v>6</v>
      </c>
      <c r="AU304" s="5">
        <f>IF(T304&gt;0,RANK(T304,(N304:P304,Q304:AE304)),0)</f>
        <v>10</v>
      </c>
      <c r="AV304" s="5">
        <f>IF(S304&gt;0,RANK(S304,(N304:P304,Q304:AE304)),0)</f>
        <v>5</v>
      </c>
      <c r="AW304" s="2">
        <f t="shared" si="121"/>
        <v>1.0638297872340425E-2</v>
      </c>
      <c r="AX304" s="2">
        <f t="shared" si="122"/>
        <v>1.8944914019236375E-3</v>
      </c>
      <c r="AY304" s="2">
        <f t="shared" si="123"/>
        <v>2.9146021568055963E-4</v>
      </c>
      <c r="AZ304" s="2">
        <f t="shared" si="124"/>
        <v>2.331681725444477E-3</v>
      </c>
      <c r="BB304" t="s">
        <v>2766</v>
      </c>
      <c r="BC304" t="s">
        <v>2739</v>
      </c>
      <c r="BD304" s="1">
        <v>4</v>
      </c>
      <c r="BF304" s="111">
        <v>8</v>
      </c>
      <c r="BG304" s="113">
        <v>71</v>
      </c>
      <c r="BH304" s="117">
        <f t="shared" si="115"/>
        <v>8071</v>
      </c>
      <c r="BJ304" s="5" t="s">
        <v>3185</v>
      </c>
      <c r="BN304" s="63"/>
    </row>
    <row r="305" spans="1:66" hidden="1" outlineLevel="1">
      <c r="A305" t="s">
        <v>1605</v>
      </c>
      <c r="B305" t="s">
        <v>2739</v>
      </c>
      <c r="C305" s="1">
        <f t="shared" si="116"/>
        <v>2287</v>
      </c>
      <c r="D305" s="5">
        <f>IF(N305&gt;0, RANK(N305,(N305:P305,Q305:AE305)),0)</f>
        <v>2</v>
      </c>
      <c r="E305" s="5">
        <f>IF(O305&gt;0,RANK(O305,(N305:P305,Q305:AE305)),0)</f>
        <v>1</v>
      </c>
      <c r="F305" s="5">
        <f>IF(P305&gt;0,RANK(P305,(N305:P305,Q305:AE305)),0)</f>
        <v>0</v>
      </c>
      <c r="G305" s="131">
        <f t="shared" si="102"/>
        <v>1135</v>
      </c>
      <c r="H305" s="136">
        <f t="shared" si="103"/>
        <v>0.49628334062090074</v>
      </c>
      <c r="I305" s="2"/>
      <c r="J305" s="2">
        <f t="shared" si="117"/>
        <v>0.24136423261915171</v>
      </c>
      <c r="K305" s="2">
        <f t="shared" si="118"/>
        <v>0.73764757324005248</v>
      </c>
      <c r="L305" s="2">
        <f t="shared" si="119"/>
        <v>0</v>
      </c>
      <c r="M305" s="2">
        <f t="shared" si="120"/>
        <v>2.0988194140795779E-2</v>
      </c>
      <c r="N305" s="63">
        <v>552</v>
      </c>
      <c r="O305" s="63">
        <v>1687</v>
      </c>
      <c r="P305" s="63"/>
      <c r="Q305" s="63">
        <v>14</v>
      </c>
      <c r="R305" s="63">
        <v>4</v>
      </c>
      <c r="S305" s="63">
        <v>9</v>
      </c>
      <c r="T305" s="63">
        <v>0</v>
      </c>
      <c r="U305" s="63">
        <v>0</v>
      </c>
      <c r="V305" s="63">
        <v>1</v>
      </c>
      <c r="W305" s="63"/>
      <c r="X305" s="63">
        <v>2</v>
      </c>
      <c r="Y305" s="63">
        <v>1</v>
      </c>
      <c r="Z305" s="63">
        <v>8</v>
      </c>
      <c r="AA305" s="63"/>
      <c r="AB305" s="63"/>
      <c r="AC305" s="63"/>
      <c r="AD305" s="63">
        <v>2</v>
      </c>
      <c r="AE305" s="63"/>
      <c r="AF305" s="63">
        <v>0</v>
      </c>
      <c r="AG305" s="63">
        <v>2</v>
      </c>
      <c r="AH305" s="63"/>
      <c r="AI305" s="63">
        <v>0</v>
      </c>
      <c r="AJ305" s="63">
        <v>5</v>
      </c>
      <c r="AK305" s="63"/>
      <c r="AL305" s="63">
        <v>0</v>
      </c>
      <c r="AM305" s="63"/>
      <c r="AN305" s="63"/>
      <c r="AO305" s="63"/>
      <c r="AP305" s="63"/>
      <c r="AQ305" s="63"/>
      <c r="AS305" s="5">
        <f>IF(Q305&gt;0,RANK(Q305,(N305:P305,Q305:AE305)),0)</f>
        <v>3</v>
      </c>
      <c r="AT305" s="5">
        <f>IF(R305&gt;0,RANK(R305,(N305:P305,Q305:AE305)),0)</f>
        <v>6</v>
      </c>
      <c r="AU305" s="5">
        <f>IF(T305&gt;0,RANK(T305,(N305:P305,Q305:AE305)),0)</f>
        <v>0</v>
      </c>
      <c r="AV305" s="5">
        <f>IF(S305&gt;0,RANK(S305,(N305:P305,Q305:AE305)),0)</f>
        <v>4</v>
      </c>
      <c r="AW305" s="2">
        <f t="shared" si="121"/>
        <v>6.121556624398776E-3</v>
      </c>
      <c r="AX305" s="2">
        <f t="shared" si="122"/>
        <v>1.7490161783996502E-3</v>
      </c>
      <c r="AY305" s="2">
        <f t="shared" si="123"/>
        <v>0</v>
      </c>
      <c r="AZ305" s="2">
        <f t="shared" si="124"/>
        <v>3.935286401399213E-3</v>
      </c>
      <c r="BB305" t="s">
        <v>1605</v>
      </c>
      <c r="BC305" t="s">
        <v>2739</v>
      </c>
      <c r="BD305" s="1">
        <v>4</v>
      </c>
      <c r="BF305" s="111">
        <v>8</v>
      </c>
      <c r="BG305" s="113">
        <v>73</v>
      </c>
      <c r="BH305" s="117">
        <f t="shared" si="115"/>
        <v>8073</v>
      </c>
      <c r="BJ305" s="5" t="s">
        <v>3185</v>
      </c>
      <c r="BN305" s="63"/>
    </row>
    <row r="306" spans="1:66" hidden="1" outlineLevel="1">
      <c r="A306" t="s">
        <v>851</v>
      </c>
      <c r="B306" t="s">
        <v>2739</v>
      </c>
      <c r="C306" s="1">
        <f t="shared" si="116"/>
        <v>9124</v>
      </c>
      <c r="D306" s="5">
        <f>IF(N306&gt;0, RANK(N306,(N306:P306,Q306:AE306)),0)</f>
        <v>2</v>
      </c>
      <c r="E306" s="5">
        <f>IF(O306&gt;0,RANK(O306,(N306:P306,Q306:AE306)),0)</f>
        <v>1</v>
      </c>
      <c r="F306" s="5">
        <f>IF(P306&gt;0,RANK(P306,(N306:P306,Q306:AE306)),0)</f>
        <v>0</v>
      </c>
      <c r="G306" s="131">
        <f t="shared" si="102"/>
        <v>3467</v>
      </c>
      <c r="H306" s="136">
        <f t="shared" si="103"/>
        <v>0.3799868478737396</v>
      </c>
      <c r="I306" s="2"/>
      <c r="J306" s="2">
        <f t="shared" si="117"/>
        <v>0.29723805348531346</v>
      </c>
      <c r="K306" s="2">
        <f t="shared" si="118"/>
        <v>0.677224901359053</v>
      </c>
      <c r="L306" s="2">
        <f t="shared" si="119"/>
        <v>0</v>
      </c>
      <c r="M306" s="2">
        <f t="shared" si="120"/>
        <v>2.5537045155633598E-2</v>
      </c>
      <c r="N306" s="63">
        <v>2712</v>
      </c>
      <c r="O306" s="63">
        <v>6179</v>
      </c>
      <c r="P306" s="63"/>
      <c r="Q306" s="63">
        <v>79</v>
      </c>
      <c r="R306" s="63">
        <v>15</v>
      </c>
      <c r="S306" s="63">
        <v>45</v>
      </c>
      <c r="T306" s="63">
        <v>2</v>
      </c>
      <c r="U306" s="63">
        <v>2</v>
      </c>
      <c r="V306" s="63">
        <v>0</v>
      </c>
      <c r="W306" s="63"/>
      <c r="X306" s="63">
        <v>6</v>
      </c>
      <c r="Y306" s="63">
        <v>7</v>
      </c>
      <c r="Z306" s="63">
        <v>44</v>
      </c>
      <c r="AA306" s="63"/>
      <c r="AB306" s="63"/>
      <c r="AC306" s="63"/>
      <c r="AD306" s="63">
        <v>0</v>
      </c>
      <c r="AE306" s="63"/>
      <c r="AF306" s="63">
        <v>2</v>
      </c>
      <c r="AG306" s="63">
        <v>0</v>
      </c>
      <c r="AH306" s="63"/>
      <c r="AI306" s="63">
        <v>0</v>
      </c>
      <c r="AJ306" s="63">
        <v>27</v>
      </c>
      <c r="AK306" s="63"/>
      <c r="AL306" s="63">
        <v>4</v>
      </c>
      <c r="AM306" s="63"/>
      <c r="AN306" s="63"/>
      <c r="AO306" s="63"/>
      <c r="AP306" s="63"/>
      <c r="AQ306" s="63"/>
      <c r="AS306" s="5">
        <f>IF(Q306&gt;0,RANK(Q306,(N306:P306,Q306:AE306)),0)</f>
        <v>3</v>
      </c>
      <c r="AT306" s="5">
        <f>IF(R306&gt;0,RANK(R306,(N306:P306,Q306:AE306)),0)</f>
        <v>6</v>
      </c>
      <c r="AU306" s="5">
        <f>IF(T306&gt;0,RANK(T306,(N306:P306,Q306:AE306)),0)</f>
        <v>9</v>
      </c>
      <c r="AV306" s="5">
        <f>IF(S306&gt;0,RANK(S306,(N306:P306,Q306:AE306)),0)</f>
        <v>4</v>
      </c>
      <c r="AW306" s="2">
        <f t="shared" si="121"/>
        <v>8.6584831214379654E-3</v>
      </c>
      <c r="AX306" s="2">
        <f t="shared" si="122"/>
        <v>1.6440157825515125E-3</v>
      </c>
      <c r="AY306" s="2">
        <f t="shared" si="123"/>
        <v>2.1920210434020167E-4</v>
      </c>
      <c r="AZ306" s="2">
        <f t="shared" si="124"/>
        <v>4.9320473476545373E-3</v>
      </c>
      <c r="BB306" t="s">
        <v>851</v>
      </c>
      <c r="BC306" t="s">
        <v>2739</v>
      </c>
      <c r="BD306" s="1">
        <v>4</v>
      </c>
      <c r="BF306" s="111">
        <v>8</v>
      </c>
      <c r="BG306" s="113">
        <v>75</v>
      </c>
      <c r="BH306" s="117">
        <f t="shared" si="115"/>
        <v>8075</v>
      </c>
      <c r="BJ306" s="5" t="s">
        <v>3185</v>
      </c>
      <c r="BN306" s="63"/>
    </row>
    <row r="307" spans="1:66" hidden="1" outlineLevel="1">
      <c r="A307" t="s">
        <v>724</v>
      </c>
      <c r="B307" t="s">
        <v>2739</v>
      </c>
      <c r="C307" s="1">
        <f t="shared" si="116"/>
        <v>72947</v>
      </c>
      <c r="D307" s="5">
        <f>IF(N307&gt;0, RANK(N307,(N307:P307,Q307:AE307)),0)</f>
        <v>2</v>
      </c>
      <c r="E307" s="5">
        <f>IF(O307&gt;0,RANK(O307,(N307:P307,Q307:AE307)),0)</f>
        <v>1</v>
      </c>
      <c r="F307" s="5">
        <f>IF(P307&gt;0,RANK(P307,(N307:P307,Q307:AE307)),0)</f>
        <v>0</v>
      </c>
      <c r="G307" s="131">
        <f t="shared" si="102"/>
        <v>23626</v>
      </c>
      <c r="H307" s="136">
        <f t="shared" si="103"/>
        <v>0.32387898062977227</v>
      </c>
      <c r="I307" s="2"/>
      <c r="J307" s="2">
        <f t="shared" si="117"/>
        <v>0.32689486887740415</v>
      </c>
      <c r="K307" s="2">
        <f t="shared" si="118"/>
        <v>0.65077384950717643</v>
      </c>
      <c r="L307" s="2">
        <f t="shared" si="119"/>
        <v>0</v>
      </c>
      <c r="M307" s="2">
        <f t="shared" si="120"/>
        <v>2.2331281615419418E-2</v>
      </c>
      <c r="N307" s="63">
        <v>23846</v>
      </c>
      <c r="O307" s="63">
        <v>47472</v>
      </c>
      <c r="P307" s="63"/>
      <c r="Q307" s="63">
        <v>871</v>
      </c>
      <c r="R307" s="63">
        <v>164</v>
      </c>
      <c r="S307" s="63">
        <v>197</v>
      </c>
      <c r="T307" s="63">
        <v>2</v>
      </c>
      <c r="U307" s="63">
        <v>6</v>
      </c>
      <c r="V307" s="63">
        <v>8</v>
      </c>
      <c r="W307" s="63"/>
      <c r="X307" s="63">
        <v>27</v>
      </c>
      <c r="Y307" s="63">
        <v>16</v>
      </c>
      <c r="Z307" s="63">
        <v>176</v>
      </c>
      <c r="AA307" s="63"/>
      <c r="AB307" s="63"/>
      <c r="AC307" s="63"/>
      <c r="AD307" s="63">
        <v>16</v>
      </c>
      <c r="AE307" s="63"/>
      <c r="AF307" s="63">
        <v>7</v>
      </c>
      <c r="AG307" s="63">
        <v>8</v>
      </c>
      <c r="AH307" s="63"/>
      <c r="AI307" s="63">
        <v>0</v>
      </c>
      <c r="AJ307" s="63">
        <v>102</v>
      </c>
      <c r="AK307" s="63"/>
      <c r="AL307" s="63">
        <v>29</v>
      </c>
      <c r="AM307" s="63"/>
      <c r="AN307" s="63"/>
      <c r="AO307" s="63"/>
      <c r="AP307" s="63"/>
      <c r="AQ307" s="63"/>
      <c r="AS307" s="5">
        <f>IF(Q307&gt;0,RANK(Q307,(N307:P307,Q307:AE307)),0)</f>
        <v>3</v>
      </c>
      <c r="AT307" s="5">
        <f>IF(R307&gt;0,RANK(R307,(N307:P307,Q307:AE307)),0)</f>
        <v>6</v>
      </c>
      <c r="AU307" s="5">
        <f>IF(T307&gt;0,RANK(T307,(N307:P307,Q307:AE307)),0)</f>
        <v>12</v>
      </c>
      <c r="AV307" s="5">
        <f>IF(S307&gt;0,RANK(S307,(N307:P307,Q307:AE307)),0)</f>
        <v>4</v>
      </c>
      <c r="AW307" s="2">
        <f t="shared" si="121"/>
        <v>1.1940175744033339E-2</v>
      </c>
      <c r="AX307" s="2">
        <f t="shared" si="122"/>
        <v>2.2482076027801005E-3</v>
      </c>
      <c r="AY307" s="2">
        <f t="shared" si="123"/>
        <v>2.7417165887562203E-5</v>
      </c>
      <c r="AZ307" s="2">
        <f t="shared" si="124"/>
        <v>2.7005908399248772E-3</v>
      </c>
      <c r="BB307" t="s">
        <v>724</v>
      </c>
      <c r="BC307" t="s">
        <v>2739</v>
      </c>
      <c r="BD307" s="1">
        <v>3</v>
      </c>
      <c r="BF307" s="111">
        <v>8</v>
      </c>
      <c r="BG307" s="113">
        <v>77</v>
      </c>
      <c r="BH307" s="117">
        <f t="shared" si="115"/>
        <v>8077</v>
      </c>
      <c r="BJ307" s="5" t="s">
        <v>3185</v>
      </c>
      <c r="BN307" s="63"/>
    </row>
    <row r="308" spans="1:66" hidden="1" outlineLevel="1">
      <c r="A308" t="s">
        <v>1883</v>
      </c>
      <c r="B308" t="s">
        <v>2739</v>
      </c>
      <c r="C308" s="1">
        <f t="shared" si="116"/>
        <v>650</v>
      </c>
      <c r="D308" s="5">
        <f>IF(N308&gt;0, RANK(N308,(N308:P308,Q308:AE308)),0)</f>
        <v>2</v>
      </c>
      <c r="E308" s="5">
        <f>IF(O308&gt;0,RANK(O308,(N308:P308,Q308:AE308)),0)</f>
        <v>1</v>
      </c>
      <c r="F308" s="5">
        <f>IF(P308&gt;0,RANK(P308,(N308:P308,Q308:AE308)),0)</f>
        <v>0</v>
      </c>
      <c r="G308" s="131">
        <f t="shared" si="102"/>
        <v>53</v>
      </c>
      <c r="H308" s="136">
        <f t="shared" si="103"/>
        <v>8.1538461538461532E-2</v>
      </c>
      <c r="I308" s="2"/>
      <c r="J308" s="2">
        <f t="shared" si="117"/>
        <v>0.44769230769230767</v>
      </c>
      <c r="K308" s="2">
        <f t="shared" si="118"/>
        <v>0.52923076923076928</v>
      </c>
      <c r="L308" s="2">
        <f t="shared" si="119"/>
        <v>0</v>
      </c>
      <c r="M308" s="2">
        <f t="shared" si="120"/>
        <v>2.3076923076923106E-2</v>
      </c>
      <c r="N308" s="63">
        <v>291</v>
      </c>
      <c r="O308" s="63">
        <v>344</v>
      </c>
      <c r="P308" s="63"/>
      <c r="Q308" s="63">
        <v>6</v>
      </c>
      <c r="R308" s="63">
        <v>1</v>
      </c>
      <c r="S308" s="63">
        <v>1</v>
      </c>
      <c r="T308" s="63">
        <v>0</v>
      </c>
      <c r="U308" s="63">
        <v>0</v>
      </c>
      <c r="V308" s="63">
        <v>0</v>
      </c>
      <c r="W308" s="63"/>
      <c r="X308" s="63">
        <v>2</v>
      </c>
      <c r="Y308" s="63">
        <v>0</v>
      </c>
      <c r="Z308" s="63">
        <v>2</v>
      </c>
      <c r="AA308" s="63"/>
      <c r="AB308" s="63"/>
      <c r="AC308" s="63"/>
      <c r="AD308" s="63">
        <v>0</v>
      </c>
      <c r="AE308" s="63"/>
      <c r="AF308" s="63">
        <v>0</v>
      </c>
      <c r="AG308" s="63">
        <v>0</v>
      </c>
      <c r="AH308" s="63"/>
      <c r="AI308" s="63">
        <v>0</v>
      </c>
      <c r="AJ308" s="63">
        <v>1</v>
      </c>
      <c r="AK308" s="63"/>
      <c r="AL308" s="63">
        <v>2</v>
      </c>
      <c r="AM308" s="63"/>
      <c r="AN308" s="63"/>
      <c r="AO308" s="63"/>
      <c r="AP308" s="63"/>
      <c r="AQ308" s="63"/>
      <c r="AS308" s="5">
        <f>IF(Q308&gt;0,RANK(Q308,(N308:P308,Q308:AE308)),0)</f>
        <v>3</v>
      </c>
      <c r="AT308" s="5">
        <f>IF(R308&gt;0,RANK(R308,(N308:P308,Q308:AE308)),0)</f>
        <v>6</v>
      </c>
      <c r="AU308" s="5">
        <f>IF(T308&gt;0,RANK(T308,(N308:P308,Q308:AE308)),0)</f>
        <v>0</v>
      </c>
      <c r="AV308" s="5">
        <f>IF(S308&gt;0,RANK(S308,(N308:P308,Q308:AE308)),0)</f>
        <v>6</v>
      </c>
      <c r="AW308" s="2">
        <f t="shared" si="121"/>
        <v>9.2307692307692316E-3</v>
      </c>
      <c r="AX308" s="2">
        <f t="shared" si="122"/>
        <v>1.5384615384615385E-3</v>
      </c>
      <c r="AY308" s="2">
        <f t="shared" si="123"/>
        <v>0</v>
      </c>
      <c r="AZ308" s="2">
        <f t="shared" si="124"/>
        <v>1.5384615384615385E-3</v>
      </c>
      <c r="BB308" t="s">
        <v>1883</v>
      </c>
      <c r="BC308" t="s">
        <v>2739</v>
      </c>
      <c r="BD308" s="1">
        <v>3</v>
      </c>
      <c r="BF308" s="111">
        <v>8</v>
      </c>
      <c r="BG308" s="113">
        <v>79</v>
      </c>
      <c r="BH308" s="117">
        <f t="shared" si="115"/>
        <v>8079</v>
      </c>
      <c r="BJ308" s="5" t="s">
        <v>3185</v>
      </c>
      <c r="BN308" s="63"/>
    </row>
    <row r="309" spans="1:66" hidden="1" outlineLevel="1">
      <c r="A309" t="s">
        <v>1902</v>
      </c>
      <c r="B309" t="s">
        <v>2739</v>
      </c>
      <c r="C309" s="1">
        <f t="shared" si="116"/>
        <v>6168</v>
      </c>
      <c r="D309" s="5">
        <f>IF(N309&gt;0, RANK(N309,(N309:P309,Q309:AE309)),0)</f>
        <v>2</v>
      </c>
      <c r="E309" s="5">
        <f>IF(O309&gt;0,RANK(O309,(N309:P309,Q309:AE309)),0)</f>
        <v>1</v>
      </c>
      <c r="F309" s="5">
        <f>IF(P309&gt;0,RANK(P309,(N309:P309,Q309:AE309)),0)</f>
        <v>0</v>
      </c>
      <c r="G309" s="131">
        <f t="shared" si="102"/>
        <v>3365</v>
      </c>
      <c r="H309" s="136">
        <f t="shared" si="103"/>
        <v>0.5455577172503242</v>
      </c>
      <c r="I309" s="2"/>
      <c r="J309" s="2">
        <f t="shared" si="117"/>
        <v>0.21562905317769132</v>
      </c>
      <c r="K309" s="2">
        <f t="shared" si="118"/>
        <v>0.76118677042801552</v>
      </c>
      <c r="L309" s="2">
        <f t="shared" si="119"/>
        <v>0</v>
      </c>
      <c r="M309" s="2">
        <f t="shared" si="120"/>
        <v>2.3184176394293154E-2</v>
      </c>
      <c r="N309" s="63">
        <v>1330</v>
      </c>
      <c r="O309" s="63">
        <v>4695</v>
      </c>
      <c r="P309" s="63"/>
      <c r="Q309" s="63">
        <v>65</v>
      </c>
      <c r="R309" s="63">
        <v>12</v>
      </c>
      <c r="S309" s="63">
        <v>25</v>
      </c>
      <c r="T309" s="63">
        <v>1</v>
      </c>
      <c r="U309" s="63">
        <v>0</v>
      </c>
      <c r="V309" s="63">
        <v>1</v>
      </c>
      <c r="W309" s="63"/>
      <c r="X309" s="63">
        <v>2</v>
      </c>
      <c r="Y309" s="63">
        <v>0</v>
      </c>
      <c r="Z309" s="63">
        <v>20</v>
      </c>
      <c r="AA309" s="63"/>
      <c r="AB309" s="63"/>
      <c r="AC309" s="63"/>
      <c r="AD309" s="63">
        <v>0</v>
      </c>
      <c r="AE309" s="63"/>
      <c r="AF309" s="63">
        <v>1</v>
      </c>
      <c r="AG309" s="63">
        <v>0</v>
      </c>
      <c r="AH309" s="63"/>
      <c r="AI309" s="63">
        <v>0</v>
      </c>
      <c r="AJ309" s="63">
        <v>12</v>
      </c>
      <c r="AK309" s="63"/>
      <c r="AL309" s="63">
        <v>4</v>
      </c>
      <c r="AM309" s="63"/>
      <c r="AN309" s="63"/>
      <c r="AO309" s="63"/>
      <c r="AP309" s="63"/>
      <c r="AQ309" s="63"/>
      <c r="AS309" s="5">
        <f>IF(Q309&gt;0,RANK(Q309,(N309:P309,Q309:AE309)),0)</f>
        <v>3</v>
      </c>
      <c r="AT309" s="5">
        <f>IF(R309&gt;0,RANK(R309,(N309:P309,Q309:AE309)),0)</f>
        <v>6</v>
      </c>
      <c r="AU309" s="5">
        <f>IF(T309&gt;0,RANK(T309,(N309:P309,Q309:AE309)),0)</f>
        <v>8</v>
      </c>
      <c r="AV309" s="5">
        <f>IF(S309&gt;0,RANK(S309,(N309:P309,Q309:AE309)),0)</f>
        <v>4</v>
      </c>
      <c r="AW309" s="2">
        <f t="shared" si="121"/>
        <v>1.0538261997405967E-2</v>
      </c>
      <c r="AX309" s="2">
        <f t="shared" si="122"/>
        <v>1.9455252918287938E-3</v>
      </c>
      <c r="AY309" s="2">
        <f t="shared" si="123"/>
        <v>1.6212710765239947E-4</v>
      </c>
      <c r="AZ309" s="2">
        <f t="shared" si="124"/>
        <v>4.0531776913099874E-3</v>
      </c>
      <c r="BB309" t="s">
        <v>1902</v>
      </c>
      <c r="BC309" t="s">
        <v>2739</v>
      </c>
      <c r="BD309" s="1">
        <v>3</v>
      </c>
      <c r="BF309" s="111">
        <v>8</v>
      </c>
      <c r="BG309" s="113">
        <v>81</v>
      </c>
      <c r="BH309" s="117">
        <f t="shared" si="115"/>
        <v>8081</v>
      </c>
      <c r="BJ309" s="5" t="s">
        <v>3185</v>
      </c>
      <c r="BN309" s="63"/>
    </row>
    <row r="310" spans="1:66" hidden="1" outlineLevel="1">
      <c r="A310" t="s">
        <v>1903</v>
      </c>
      <c r="B310" t="s">
        <v>2739</v>
      </c>
      <c r="C310" s="1">
        <f t="shared" si="116"/>
        <v>12318</v>
      </c>
      <c r="D310" s="5">
        <f>IF(N310&gt;0, RANK(N310,(N310:P310,Q310:AE310)),0)</f>
        <v>2</v>
      </c>
      <c r="E310" s="5">
        <f>IF(O310&gt;0,RANK(O310,(N310:P310,Q310:AE310)),0)</f>
        <v>1</v>
      </c>
      <c r="F310" s="5">
        <f>IF(P310&gt;0,RANK(P310,(N310:P310,Q310:AE310)),0)</f>
        <v>0</v>
      </c>
      <c r="G310" s="131">
        <f t="shared" si="102"/>
        <v>2859</v>
      </c>
      <c r="H310" s="136">
        <f t="shared" si="103"/>
        <v>0.23209936678032148</v>
      </c>
      <c r="I310" s="2"/>
      <c r="J310" s="2">
        <f t="shared" si="117"/>
        <v>0.36872868972235751</v>
      </c>
      <c r="K310" s="2">
        <f t="shared" si="118"/>
        <v>0.60082805650267901</v>
      </c>
      <c r="L310" s="2">
        <f t="shared" si="119"/>
        <v>0</v>
      </c>
      <c r="M310" s="2">
        <f t="shared" si="120"/>
        <v>3.0443253774963486E-2</v>
      </c>
      <c r="N310" s="63">
        <v>4542</v>
      </c>
      <c r="O310" s="63">
        <v>7401</v>
      </c>
      <c r="P310" s="63"/>
      <c r="Q310" s="63">
        <v>195</v>
      </c>
      <c r="R310" s="63">
        <v>65</v>
      </c>
      <c r="S310" s="63">
        <v>33</v>
      </c>
      <c r="T310" s="63">
        <v>2</v>
      </c>
      <c r="U310" s="63">
        <v>4</v>
      </c>
      <c r="V310" s="63">
        <v>2</v>
      </c>
      <c r="W310" s="63"/>
      <c r="X310" s="63">
        <v>6</v>
      </c>
      <c r="Y310" s="63">
        <v>4</v>
      </c>
      <c r="Z310" s="63">
        <v>28</v>
      </c>
      <c r="AA310" s="63"/>
      <c r="AB310" s="63"/>
      <c r="AC310" s="63"/>
      <c r="AD310" s="63">
        <v>3</v>
      </c>
      <c r="AE310" s="63"/>
      <c r="AF310" s="63">
        <v>0</v>
      </c>
      <c r="AG310" s="63">
        <v>0</v>
      </c>
      <c r="AH310" s="63"/>
      <c r="AI310" s="63">
        <v>0</v>
      </c>
      <c r="AJ310" s="63">
        <v>27</v>
      </c>
      <c r="AK310" s="63"/>
      <c r="AL310" s="63">
        <v>6</v>
      </c>
      <c r="AM310" s="63"/>
      <c r="AN310" s="63"/>
      <c r="AO310" s="63"/>
      <c r="AP310" s="63"/>
      <c r="AQ310" s="63"/>
      <c r="AS310" s="5">
        <f>IF(Q310&gt;0,RANK(Q310,(N310:P310,Q310:AE310)),0)</f>
        <v>3</v>
      </c>
      <c r="AT310" s="5">
        <f>IF(R310&gt;0,RANK(R310,(N310:P310,Q310:AE310)),0)</f>
        <v>4</v>
      </c>
      <c r="AU310" s="5">
        <f>IF(T310&gt;0,RANK(T310,(N310:P310,Q310:AE310)),0)</f>
        <v>11</v>
      </c>
      <c r="AV310" s="5">
        <f>IF(S310&gt;0,RANK(S310,(N310:P310,Q310:AE310)),0)</f>
        <v>5</v>
      </c>
      <c r="AW310" s="2">
        <f t="shared" si="121"/>
        <v>1.5830491962981003E-2</v>
      </c>
      <c r="AX310" s="2">
        <f t="shared" si="122"/>
        <v>5.2768306543270012E-3</v>
      </c>
      <c r="AY310" s="2">
        <f t="shared" si="123"/>
        <v>1.623640201331385E-4</v>
      </c>
      <c r="AZ310" s="2">
        <f t="shared" si="124"/>
        <v>2.6790063321967851E-3</v>
      </c>
      <c r="BB310" t="s">
        <v>1903</v>
      </c>
      <c r="BC310" t="s">
        <v>2739</v>
      </c>
      <c r="BD310" s="1">
        <v>3</v>
      </c>
      <c r="BF310" s="111">
        <v>8</v>
      </c>
      <c r="BG310" s="113">
        <v>83</v>
      </c>
      <c r="BH310" s="117">
        <f t="shared" si="115"/>
        <v>8083</v>
      </c>
      <c r="BJ310" s="5" t="s">
        <v>3185</v>
      </c>
      <c r="BN310" s="63"/>
    </row>
    <row r="311" spans="1:66" hidden="1" outlineLevel="1">
      <c r="A311" t="s">
        <v>1918</v>
      </c>
      <c r="B311" t="s">
        <v>2739</v>
      </c>
      <c r="C311" s="1">
        <f t="shared" si="116"/>
        <v>20130</v>
      </c>
      <c r="D311" s="5">
        <f>IF(N311&gt;0, RANK(N311,(N311:P311,Q311:AE311)),0)</f>
        <v>2</v>
      </c>
      <c r="E311" s="5">
        <f>IF(O311&gt;0,RANK(O311,(N311:P311,Q311:AE311)),0)</f>
        <v>1</v>
      </c>
      <c r="F311" s="5">
        <f>IF(P311&gt;0,RANK(P311,(N311:P311,Q311:AE311)),0)</f>
        <v>0</v>
      </c>
      <c r="G311" s="131">
        <f t="shared" si="102"/>
        <v>7414</v>
      </c>
      <c r="H311" s="136">
        <f t="shared" si="103"/>
        <v>0.36830601092896176</v>
      </c>
      <c r="I311" s="2"/>
      <c r="J311" s="2">
        <f t="shared" si="117"/>
        <v>0.30491803278688523</v>
      </c>
      <c r="K311" s="2">
        <f t="shared" si="118"/>
        <v>0.67322404371584699</v>
      </c>
      <c r="L311" s="2">
        <f t="shared" si="119"/>
        <v>0</v>
      </c>
      <c r="M311" s="2">
        <f t="shared" si="120"/>
        <v>2.1857923497267784E-2</v>
      </c>
      <c r="N311" s="63">
        <v>6138</v>
      </c>
      <c r="O311" s="63">
        <v>13552</v>
      </c>
      <c r="P311" s="63"/>
      <c r="Q311" s="63">
        <v>202</v>
      </c>
      <c r="R311" s="63">
        <v>48</v>
      </c>
      <c r="S311" s="63">
        <v>76</v>
      </c>
      <c r="T311" s="63">
        <v>5</v>
      </c>
      <c r="U311" s="63">
        <v>3</v>
      </c>
      <c r="V311" s="63">
        <v>3</v>
      </c>
      <c r="W311" s="63"/>
      <c r="X311" s="63">
        <v>6</v>
      </c>
      <c r="Y311" s="63">
        <v>1</v>
      </c>
      <c r="Z311" s="63">
        <v>60</v>
      </c>
      <c r="AA311" s="63"/>
      <c r="AB311" s="63"/>
      <c r="AC311" s="63"/>
      <c r="AD311" s="63">
        <v>1</v>
      </c>
      <c r="AE311" s="63"/>
      <c r="AF311" s="63">
        <v>1</v>
      </c>
      <c r="AG311" s="63">
        <v>1</v>
      </c>
      <c r="AH311" s="63"/>
      <c r="AI311" s="63">
        <v>0</v>
      </c>
      <c r="AJ311" s="63">
        <v>24</v>
      </c>
      <c r="AK311" s="63"/>
      <c r="AL311" s="63">
        <v>9</v>
      </c>
      <c r="AM311" s="63"/>
      <c r="AN311" s="63"/>
      <c r="AO311" s="63"/>
      <c r="AP311" s="63"/>
      <c r="AQ311" s="63"/>
      <c r="AS311" s="5">
        <f>IF(Q311&gt;0,RANK(Q311,(N311:P311,Q311:AE311)),0)</f>
        <v>3</v>
      </c>
      <c r="AT311" s="5">
        <f>IF(R311&gt;0,RANK(R311,(N311:P311,Q311:AE311)),0)</f>
        <v>6</v>
      </c>
      <c r="AU311" s="5">
        <f>IF(T311&gt;0,RANK(T311,(N311:P311,Q311:AE311)),0)</f>
        <v>8</v>
      </c>
      <c r="AV311" s="5">
        <f>IF(S311&gt;0,RANK(S311,(N311:P311,Q311:AE311)),0)</f>
        <v>4</v>
      </c>
      <c r="AW311" s="2">
        <f t="shared" si="121"/>
        <v>1.00347739692002E-2</v>
      </c>
      <c r="AX311" s="2">
        <f t="shared" si="122"/>
        <v>2.3845007451564829E-3</v>
      </c>
      <c r="AY311" s="2">
        <f t="shared" si="123"/>
        <v>2.4838549428713363E-4</v>
      </c>
      <c r="AZ311" s="2">
        <f t="shared" si="124"/>
        <v>3.7754595131644312E-3</v>
      </c>
      <c r="BB311" t="s">
        <v>1918</v>
      </c>
      <c r="BC311" t="s">
        <v>2739</v>
      </c>
      <c r="BD311" s="1">
        <v>3</v>
      </c>
      <c r="BF311" s="111">
        <v>8</v>
      </c>
      <c r="BG311" s="113">
        <v>85</v>
      </c>
      <c r="BH311" s="117">
        <f t="shared" si="115"/>
        <v>8085</v>
      </c>
      <c r="BJ311" s="5" t="s">
        <v>3185</v>
      </c>
      <c r="BN311" s="63"/>
    </row>
    <row r="312" spans="1:66" hidden="1" outlineLevel="1">
      <c r="A312" t="s">
        <v>1153</v>
      </c>
      <c r="B312" t="s">
        <v>2739</v>
      </c>
      <c r="C312" s="1">
        <f t="shared" si="116"/>
        <v>10777</v>
      </c>
      <c r="D312" s="5">
        <f>IF(N312&gt;0, RANK(N312,(N312:P312,Q312:AE312)),0)</f>
        <v>2</v>
      </c>
      <c r="E312" s="5">
        <f>IF(O312&gt;0,RANK(O312,(N312:P312,Q312:AE312)),0)</f>
        <v>1</v>
      </c>
      <c r="F312" s="5">
        <f>IF(P312&gt;0,RANK(P312,(N312:P312,Q312:AE312)),0)</f>
        <v>0</v>
      </c>
      <c r="G312" s="131">
        <f t="shared" si="102"/>
        <v>2690</v>
      </c>
      <c r="H312" s="136">
        <f t="shared" si="103"/>
        <v>0.24960564164424237</v>
      </c>
      <c r="I312" s="2"/>
      <c r="J312" s="2">
        <f t="shared" si="117"/>
        <v>0.36299526769973089</v>
      </c>
      <c r="K312" s="2">
        <f t="shared" si="118"/>
        <v>0.61260090934397327</v>
      </c>
      <c r="L312" s="2">
        <f t="shared" si="119"/>
        <v>0</v>
      </c>
      <c r="M312" s="2">
        <f t="shared" si="120"/>
        <v>2.440382295629584E-2</v>
      </c>
      <c r="N312" s="63">
        <v>3912</v>
      </c>
      <c r="O312" s="63">
        <v>6602</v>
      </c>
      <c r="P312" s="63"/>
      <c r="Q312" s="63">
        <v>102</v>
      </c>
      <c r="R312" s="63">
        <v>14</v>
      </c>
      <c r="S312" s="63">
        <v>51</v>
      </c>
      <c r="T312" s="63">
        <v>1</v>
      </c>
      <c r="U312" s="63">
        <v>1</v>
      </c>
      <c r="V312" s="63">
        <v>2</v>
      </c>
      <c r="W312" s="63"/>
      <c r="X312" s="63">
        <v>7</v>
      </c>
      <c r="Y312" s="63">
        <v>6</v>
      </c>
      <c r="Z312" s="63">
        <v>46</v>
      </c>
      <c r="AA312" s="63"/>
      <c r="AB312" s="63"/>
      <c r="AC312" s="63"/>
      <c r="AD312" s="63">
        <v>0</v>
      </c>
      <c r="AE312" s="63"/>
      <c r="AF312" s="63">
        <v>1</v>
      </c>
      <c r="AG312" s="63">
        <v>1</v>
      </c>
      <c r="AH312" s="63"/>
      <c r="AI312" s="63">
        <v>0</v>
      </c>
      <c r="AJ312" s="63">
        <v>26</v>
      </c>
      <c r="AK312" s="63"/>
      <c r="AL312" s="63">
        <v>5</v>
      </c>
      <c r="AM312" s="63"/>
      <c r="AN312" s="63"/>
      <c r="AO312" s="63"/>
      <c r="AP312" s="63"/>
      <c r="AQ312" s="63"/>
      <c r="AS312" s="5">
        <f>IF(Q312&gt;0,RANK(Q312,(N312:P312,Q312:AE312)),0)</f>
        <v>3</v>
      </c>
      <c r="AT312" s="5">
        <f>IF(R312&gt;0,RANK(R312,(N312:P312,Q312:AE312)),0)</f>
        <v>6</v>
      </c>
      <c r="AU312" s="5">
        <f>IF(T312&gt;0,RANK(T312,(N312:P312,Q312:AE312)),0)</f>
        <v>10</v>
      </c>
      <c r="AV312" s="5">
        <f>IF(S312&gt;0,RANK(S312,(N312:P312,Q312:AE312)),0)</f>
        <v>4</v>
      </c>
      <c r="AW312" s="2">
        <f t="shared" si="121"/>
        <v>9.4646005381831683E-3</v>
      </c>
      <c r="AX312" s="2">
        <f t="shared" si="122"/>
        <v>1.2990628189663172E-3</v>
      </c>
      <c r="AY312" s="2">
        <f t="shared" si="123"/>
        <v>9.2790201354736945E-5</v>
      </c>
      <c r="AZ312" s="2">
        <f t="shared" si="124"/>
        <v>4.7323002690915841E-3</v>
      </c>
      <c r="BB312" t="s">
        <v>1153</v>
      </c>
      <c r="BC312" t="s">
        <v>2739</v>
      </c>
      <c r="BD312" s="1">
        <v>4</v>
      </c>
      <c r="BF312" s="111">
        <v>8</v>
      </c>
      <c r="BG312" s="113">
        <v>87</v>
      </c>
      <c r="BH312" s="117">
        <f t="shared" si="115"/>
        <v>8087</v>
      </c>
      <c r="BJ312" s="5" t="s">
        <v>3185</v>
      </c>
      <c r="BN312" s="63"/>
    </row>
    <row r="313" spans="1:66" hidden="1" outlineLevel="1">
      <c r="A313" t="s">
        <v>2062</v>
      </c>
      <c r="B313" t="s">
        <v>2739</v>
      </c>
      <c r="C313" s="1">
        <f t="shared" si="116"/>
        <v>8192</v>
      </c>
      <c r="D313" s="5">
        <f>IF(N313&gt;0, RANK(N313,(N313:P313,Q313:AE313)),0)</f>
        <v>2</v>
      </c>
      <c r="E313" s="5">
        <f>IF(O313&gt;0,RANK(O313,(N313:P313,Q313:AE313)),0)</f>
        <v>1</v>
      </c>
      <c r="F313" s="5">
        <f>IF(P313&gt;0,RANK(P313,(N313:P313,Q313:AE313)),0)</f>
        <v>0</v>
      </c>
      <c r="G313" s="131">
        <f t="shared" si="102"/>
        <v>735</v>
      </c>
      <c r="H313" s="136">
        <f t="shared" si="103"/>
        <v>8.97216796875E-2</v>
      </c>
      <c r="I313" s="2"/>
      <c r="J313" s="2">
        <f t="shared" si="117"/>
        <v>0.4451904296875</v>
      </c>
      <c r="K313" s="2">
        <f t="shared" si="118"/>
        <v>0.534912109375</v>
      </c>
      <c r="L313" s="2">
        <f t="shared" si="119"/>
        <v>0</v>
      </c>
      <c r="M313" s="2">
        <f t="shared" si="120"/>
        <v>1.98974609375E-2</v>
      </c>
      <c r="N313" s="63">
        <v>3647</v>
      </c>
      <c r="O313" s="63">
        <v>4382</v>
      </c>
      <c r="P313" s="63"/>
      <c r="Q313" s="63">
        <v>58</v>
      </c>
      <c r="R313" s="63">
        <v>15</v>
      </c>
      <c r="S313" s="63">
        <v>38</v>
      </c>
      <c r="T313" s="63">
        <v>3</v>
      </c>
      <c r="U313" s="63">
        <v>3</v>
      </c>
      <c r="V313" s="63">
        <v>2</v>
      </c>
      <c r="W313" s="63"/>
      <c r="X313" s="63">
        <v>2</v>
      </c>
      <c r="Y313" s="63">
        <v>1</v>
      </c>
      <c r="Z313" s="63">
        <v>26</v>
      </c>
      <c r="AA313" s="63"/>
      <c r="AB313" s="63"/>
      <c r="AC313" s="63"/>
      <c r="AD313" s="63">
        <v>0</v>
      </c>
      <c r="AE313" s="63"/>
      <c r="AF313" s="63">
        <v>0</v>
      </c>
      <c r="AG313" s="63">
        <v>1</v>
      </c>
      <c r="AH313" s="63"/>
      <c r="AI313" s="63">
        <v>0</v>
      </c>
      <c r="AJ313" s="63">
        <v>8</v>
      </c>
      <c r="AK313" s="63"/>
      <c r="AL313" s="63">
        <v>6</v>
      </c>
      <c r="AM313" s="63"/>
      <c r="AN313" s="63"/>
      <c r="AO313" s="63"/>
      <c r="AP313" s="63"/>
      <c r="AQ313" s="63"/>
      <c r="AS313" s="5">
        <f>IF(Q313&gt;0,RANK(Q313,(N313:P313,Q313:AE313)),0)</f>
        <v>3</v>
      </c>
      <c r="AT313" s="5">
        <f>IF(R313&gt;0,RANK(R313,(N313:P313,Q313:AE313)),0)</f>
        <v>6</v>
      </c>
      <c r="AU313" s="5">
        <f>IF(T313&gt;0,RANK(T313,(N313:P313,Q313:AE313)),0)</f>
        <v>7</v>
      </c>
      <c r="AV313" s="5">
        <f>IF(S313&gt;0,RANK(S313,(N313:P313,Q313:AE313)),0)</f>
        <v>4</v>
      </c>
      <c r="AW313" s="2">
        <f t="shared" si="121"/>
        <v>7.080078125E-3</v>
      </c>
      <c r="AX313" s="2">
        <f t="shared" si="122"/>
        <v>1.8310546875E-3</v>
      </c>
      <c r="AY313" s="2">
        <f t="shared" si="123"/>
        <v>3.662109375E-4</v>
      </c>
      <c r="AZ313" s="2">
        <f t="shared" si="124"/>
        <v>4.638671875E-3</v>
      </c>
      <c r="BB313" t="s">
        <v>2062</v>
      </c>
      <c r="BC313" t="s">
        <v>2739</v>
      </c>
      <c r="BD313" s="1">
        <v>4</v>
      </c>
      <c r="BF313" s="111">
        <v>8</v>
      </c>
      <c r="BG313" s="113">
        <v>89</v>
      </c>
      <c r="BH313" s="117">
        <f t="shared" si="115"/>
        <v>8089</v>
      </c>
      <c r="BJ313" s="5" t="s">
        <v>3185</v>
      </c>
      <c r="BN313" s="63"/>
    </row>
    <row r="314" spans="1:66" hidden="1" outlineLevel="1">
      <c r="A314" t="s">
        <v>2166</v>
      </c>
      <c r="B314" t="s">
        <v>2739</v>
      </c>
      <c r="C314" s="1">
        <f t="shared" si="116"/>
        <v>3202</v>
      </c>
      <c r="D314" s="5">
        <f>IF(N314&gt;0, RANK(N314,(N314:P314,Q314:AE314)),0)</f>
        <v>1</v>
      </c>
      <c r="E314" s="5">
        <f>IF(O314&gt;0,RANK(O314,(N314:P314,Q314:AE314)),0)</f>
        <v>2</v>
      </c>
      <c r="F314" s="5">
        <f>IF(P314&gt;0,RANK(P314,(N314:P314,Q314:AE314)),0)</f>
        <v>0</v>
      </c>
      <c r="G314" s="131">
        <f t="shared" si="102"/>
        <v>165</v>
      </c>
      <c r="H314" s="136">
        <f t="shared" si="103"/>
        <v>5.1530293566520925E-2</v>
      </c>
      <c r="I314" s="2"/>
      <c r="J314" s="2">
        <f t="shared" si="117"/>
        <v>0.51405371642723297</v>
      </c>
      <c r="K314" s="2">
        <f t="shared" si="118"/>
        <v>0.46252342286071207</v>
      </c>
      <c r="L314" s="2">
        <f t="shared" si="119"/>
        <v>0</v>
      </c>
      <c r="M314" s="2">
        <f t="shared" si="120"/>
        <v>2.342286071205496E-2</v>
      </c>
      <c r="N314" s="63">
        <v>1646</v>
      </c>
      <c r="O314" s="63">
        <v>1481</v>
      </c>
      <c r="P314" s="63"/>
      <c r="Q314" s="63">
        <v>38</v>
      </c>
      <c r="R314" s="63">
        <v>14</v>
      </c>
      <c r="S314" s="63">
        <v>11</v>
      </c>
      <c r="T314" s="63">
        <v>0</v>
      </c>
      <c r="U314" s="63">
        <v>0</v>
      </c>
      <c r="V314" s="63">
        <v>0</v>
      </c>
      <c r="W314" s="63"/>
      <c r="X314" s="63">
        <v>2</v>
      </c>
      <c r="Y314" s="63">
        <v>1</v>
      </c>
      <c r="Z314" s="63">
        <v>5</v>
      </c>
      <c r="AA314" s="63"/>
      <c r="AB314" s="63"/>
      <c r="AC314" s="63"/>
      <c r="AD314" s="63">
        <v>0</v>
      </c>
      <c r="AE314" s="63"/>
      <c r="AF314" s="63">
        <v>0</v>
      </c>
      <c r="AG314" s="63">
        <v>1</v>
      </c>
      <c r="AH314" s="63"/>
      <c r="AI314" s="63">
        <v>0</v>
      </c>
      <c r="AJ314" s="63">
        <v>3</v>
      </c>
      <c r="AK314" s="63"/>
      <c r="AL314" s="63">
        <v>0</v>
      </c>
      <c r="AM314" s="63"/>
      <c r="AN314" s="63"/>
      <c r="AO314" s="63"/>
      <c r="AP314" s="63"/>
      <c r="AQ314" s="63"/>
      <c r="AS314" s="5">
        <f>IF(Q314&gt;0,RANK(Q314,(N314:P314,Q314:AE314)),0)</f>
        <v>3</v>
      </c>
      <c r="AT314" s="5">
        <f>IF(R314&gt;0,RANK(R314,(N314:P314,Q314:AE314)),0)</f>
        <v>4</v>
      </c>
      <c r="AU314" s="5">
        <f>IF(T314&gt;0,RANK(T314,(N314:P314,Q314:AE314)),0)</f>
        <v>0</v>
      </c>
      <c r="AV314" s="5">
        <f>IF(S314&gt;0,RANK(S314,(N314:P314,Q314:AE314)),0)</f>
        <v>5</v>
      </c>
      <c r="AW314" s="2">
        <f t="shared" si="121"/>
        <v>1.1867582760774516E-2</v>
      </c>
      <c r="AX314" s="2">
        <f t="shared" si="122"/>
        <v>4.3722673329169267E-3</v>
      </c>
      <c r="AY314" s="2">
        <f t="shared" si="123"/>
        <v>0</v>
      </c>
      <c r="AZ314" s="2">
        <f t="shared" si="124"/>
        <v>3.4353529044347281E-3</v>
      </c>
      <c r="BB314" t="s">
        <v>2166</v>
      </c>
      <c r="BC314" t="s">
        <v>2739</v>
      </c>
      <c r="BD314" s="1">
        <v>3</v>
      </c>
      <c r="BF314" s="111">
        <v>8</v>
      </c>
      <c r="BG314" s="113">
        <v>91</v>
      </c>
      <c r="BH314" s="117">
        <f t="shared" si="115"/>
        <v>8091</v>
      </c>
      <c r="BJ314" s="5" t="s">
        <v>3185</v>
      </c>
      <c r="BN314" s="63"/>
    </row>
    <row r="315" spans="1:66" hidden="1" outlineLevel="1">
      <c r="A315" t="s">
        <v>2798</v>
      </c>
      <c r="B315" t="s">
        <v>2739</v>
      </c>
      <c r="C315" s="1">
        <f t="shared" si="116"/>
        <v>9366</v>
      </c>
      <c r="D315" s="5">
        <f>IF(N315&gt;0, RANK(N315,(N315:P315,Q315:AE315)),0)</f>
        <v>2</v>
      </c>
      <c r="E315" s="5">
        <f>IF(O315&gt;0,RANK(O315,(N315:P315,Q315:AE315)),0)</f>
        <v>1</v>
      </c>
      <c r="F315" s="5">
        <f>IF(P315&gt;0,RANK(P315,(N315:P315,Q315:AE315)),0)</f>
        <v>0</v>
      </c>
      <c r="G315" s="131">
        <f t="shared" si="102"/>
        <v>1374</v>
      </c>
      <c r="H315" s="136">
        <f t="shared" si="103"/>
        <v>0.14670083279948751</v>
      </c>
      <c r="I315" s="2"/>
      <c r="J315" s="2">
        <f t="shared" si="117"/>
        <v>0.41234251548152895</v>
      </c>
      <c r="K315" s="2">
        <f t="shared" si="118"/>
        <v>0.55904334828101643</v>
      </c>
      <c r="L315" s="2">
        <f t="shared" si="119"/>
        <v>0</v>
      </c>
      <c r="M315" s="2">
        <f t="shared" si="120"/>
        <v>2.8614136237454568E-2</v>
      </c>
      <c r="N315" s="63">
        <v>3862</v>
      </c>
      <c r="O315" s="63">
        <v>5236</v>
      </c>
      <c r="P315" s="63"/>
      <c r="Q315" s="63">
        <v>141</v>
      </c>
      <c r="R315" s="63">
        <v>40</v>
      </c>
      <c r="S315" s="63">
        <v>50</v>
      </c>
      <c r="T315" s="63">
        <v>0</v>
      </c>
      <c r="U315" s="63">
        <v>0</v>
      </c>
      <c r="V315" s="63">
        <v>0</v>
      </c>
      <c r="W315" s="63"/>
      <c r="X315" s="63">
        <v>2</v>
      </c>
      <c r="Y315" s="63">
        <v>4</v>
      </c>
      <c r="Z315" s="63">
        <v>16</v>
      </c>
      <c r="AA315" s="63"/>
      <c r="AB315" s="63"/>
      <c r="AC315" s="63"/>
      <c r="AD315" s="63">
        <v>0</v>
      </c>
      <c r="AE315" s="63"/>
      <c r="AF315" s="63">
        <v>0</v>
      </c>
      <c r="AG315" s="63">
        <v>0</v>
      </c>
      <c r="AH315" s="63"/>
      <c r="AI315" s="63">
        <v>0</v>
      </c>
      <c r="AJ315" s="63">
        <v>10</v>
      </c>
      <c r="AK315" s="63"/>
      <c r="AL315" s="63">
        <v>5</v>
      </c>
      <c r="AM315" s="63"/>
      <c r="AN315" s="63"/>
      <c r="AO315" s="63"/>
      <c r="AP315" s="63"/>
      <c r="AQ315" s="63"/>
      <c r="AS315" s="5">
        <f>IF(Q315&gt;0,RANK(Q315,(N315:P315,Q315:AE315)),0)</f>
        <v>3</v>
      </c>
      <c r="AT315" s="5">
        <f>IF(R315&gt;0,RANK(R315,(N315:P315,Q315:AE315)),0)</f>
        <v>5</v>
      </c>
      <c r="AU315" s="5">
        <f>IF(T315&gt;0,RANK(T315,(N315:P315,Q315:AE315)),0)</f>
        <v>0</v>
      </c>
      <c r="AV315" s="5">
        <f>IF(S315&gt;0,RANK(S315,(N315:P315,Q315:AE315)),0)</f>
        <v>4</v>
      </c>
      <c r="AW315" s="2">
        <f t="shared" si="121"/>
        <v>1.5054452274183215E-2</v>
      </c>
      <c r="AX315" s="2">
        <f t="shared" si="122"/>
        <v>4.2707666026051676E-3</v>
      </c>
      <c r="AY315" s="2">
        <f t="shared" si="123"/>
        <v>0</v>
      </c>
      <c r="AZ315" s="2">
        <f t="shared" si="124"/>
        <v>5.3384582532564591E-3</v>
      </c>
      <c r="BB315" t="s">
        <v>2798</v>
      </c>
      <c r="BC315" t="s">
        <v>2739</v>
      </c>
      <c r="BD315" s="1"/>
      <c r="BF315" s="111">
        <v>8</v>
      </c>
      <c r="BG315" s="113">
        <v>93</v>
      </c>
      <c r="BH315" s="117">
        <f t="shared" si="115"/>
        <v>8093</v>
      </c>
      <c r="BJ315" s="5" t="s">
        <v>3185</v>
      </c>
      <c r="BN315" s="63"/>
    </row>
    <row r="316" spans="1:66" hidden="1" outlineLevel="1">
      <c r="A316" t="s">
        <v>2501</v>
      </c>
      <c r="B316" t="s">
        <v>2739</v>
      </c>
      <c r="C316" s="1">
        <f t="shared" si="116"/>
        <v>2265</v>
      </c>
      <c r="D316" s="5">
        <f>IF(N316&gt;0, RANK(N316,(N316:P316,Q316:AE316)),0)</f>
        <v>2</v>
      </c>
      <c r="E316" s="5">
        <f>IF(O316&gt;0,RANK(O316,(N316:P316,Q316:AE316)),0)</f>
        <v>1</v>
      </c>
      <c r="F316" s="5">
        <f>IF(P316&gt;0,RANK(P316,(N316:P316,Q316:AE316)),0)</f>
        <v>0</v>
      </c>
      <c r="G316" s="131">
        <f t="shared" si="102"/>
        <v>1049</v>
      </c>
      <c r="H316" s="136">
        <f t="shared" si="103"/>
        <v>0.46313465783664459</v>
      </c>
      <c r="I316" s="2"/>
      <c r="J316" s="2">
        <f t="shared" si="117"/>
        <v>0.2596026490066225</v>
      </c>
      <c r="K316" s="2">
        <f t="shared" si="118"/>
        <v>0.72273730684326709</v>
      </c>
      <c r="L316" s="2">
        <f t="shared" si="119"/>
        <v>0</v>
      </c>
      <c r="M316" s="2">
        <f t="shared" si="120"/>
        <v>1.7660044150110354E-2</v>
      </c>
      <c r="N316" s="63">
        <v>588</v>
      </c>
      <c r="O316" s="63">
        <v>1637</v>
      </c>
      <c r="P316" s="63"/>
      <c r="Q316" s="63">
        <v>15</v>
      </c>
      <c r="R316" s="63">
        <v>2</v>
      </c>
      <c r="S316" s="63">
        <v>4</v>
      </c>
      <c r="T316" s="63">
        <v>0</v>
      </c>
      <c r="U316" s="63">
        <v>1</v>
      </c>
      <c r="V316" s="63">
        <v>0</v>
      </c>
      <c r="W316" s="63"/>
      <c r="X316" s="63">
        <v>1</v>
      </c>
      <c r="Y316" s="63">
        <v>3</v>
      </c>
      <c r="Z316" s="63">
        <v>9</v>
      </c>
      <c r="AA316" s="63"/>
      <c r="AB316" s="63"/>
      <c r="AC316" s="63"/>
      <c r="AD316" s="63">
        <v>0</v>
      </c>
      <c r="AE316" s="63"/>
      <c r="AF316" s="63">
        <v>0</v>
      </c>
      <c r="AG316" s="63">
        <v>0</v>
      </c>
      <c r="AH316" s="63"/>
      <c r="AI316" s="63">
        <v>0</v>
      </c>
      <c r="AJ316" s="63">
        <v>5</v>
      </c>
      <c r="AK316" s="63"/>
      <c r="AL316" s="63">
        <v>0</v>
      </c>
      <c r="AM316" s="63"/>
      <c r="AN316" s="63"/>
      <c r="AO316" s="63"/>
      <c r="AP316" s="63"/>
      <c r="AQ316" s="63"/>
      <c r="AS316" s="5">
        <f>IF(Q316&gt;0,RANK(Q316,(N316:P316,Q316:AE316)),0)</f>
        <v>3</v>
      </c>
      <c r="AT316" s="5">
        <f>IF(R316&gt;0,RANK(R316,(N316:P316,Q316:AE316)),0)</f>
        <v>7</v>
      </c>
      <c r="AU316" s="5">
        <f>IF(T316&gt;0,RANK(T316,(N316:P316,Q316:AE316)),0)</f>
        <v>0</v>
      </c>
      <c r="AV316" s="5">
        <f>IF(S316&gt;0,RANK(S316,(N316:P316,Q316:AE316)),0)</f>
        <v>5</v>
      </c>
      <c r="AW316" s="2">
        <f t="shared" si="121"/>
        <v>6.6225165562913907E-3</v>
      </c>
      <c r="AX316" s="2">
        <f t="shared" si="122"/>
        <v>8.8300220750551876E-4</v>
      </c>
      <c r="AY316" s="2">
        <f t="shared" si="123"/>
        <v>0</v>
      </c>
      <c r="AZ316" s="2">
        <f t="shared" si="124"/>
        <v>1.7660044150110375E-3</v>
      </c>
      <c r="BB316" t="s">
        <v>2501</v>
      </c>
      <c r="BC316" t="s">
        <v>2739</v>
      </c>
      <c r="BD316" s="1">
        <v>4</v>
      </c>
      <c r="BF316" s="111">
        <v>8</v>
      </c>
      <c r="BG316" s="113">
        <v>95</v>
      </c>
      <c r="BH316" s="117">
        <f t="shared" si="115"/>
        <v>8095</v>
      </c>
      <c r="BJ316" s="5" t="s">
        <v>3185</v>
      </c>
      <c r="BN316" s="63"/>
    </row>
    <row r="317" spans="1:66" hidden="1" outlineLevel="1">
      <c r="A317" t="s">
        <v>1304</v>
      </c>
      <c r="B317" t="s">
        <v>2739</v>
      </c>
      <c r="C317" s="1">
        <f t="shared" si="116"/>
        <v>10075</v>
      </c>
      <c r="D317" s="5">
        <f>IF(N317&gt;0, RANK(N317,(N317:P317,Q317:AE317)),0)</f>
        <v>1</v>
      </c>
      <c r="E317" s="5">
        <f>IF(O317&gt;0,RANK(O317,(N317:P317,Q317:AE317)),0)</f>
        <v>2</v>
      </c>
      <c r="F317" s="5">
        <f>IF(P317&gt;0,RANK(P317,(N317:P317,Q317:AE317)),0)</f>
        <v>0</v>
      </c>
      <c r="G317" s="131">
        <f t="shared" si="102"/>
        <v>3825</v>
      </c>
      <c r="H317" s="136">
        <f t="shared" si="103"/>
        <v>0.37965260545905705</v>
      </c>
      <c r="I317" s="2"/>
      <c r="J317" s="2">
        <f t="shared" si="117"/>
        <v>0.67980148883374691</v>
      </c>
      <c r="K317" s="2">
        <f t="shared" si="118"/>
        <v>0.30014888337468981</v>
      </c>
      <c r="L317" s="2">
        <f t="shared" si="119"/>
        <v>0</v>
      </c>
      <c r="M317" s="2">
        <f t="shared" si="120"/>
        <v>2.0049627791563274E-2</v>
      </c>
      <c r="N317" s="63">
        <v>6849</v>
      </c>
      <c r="O317" s="63">
        <v>3024</v>
      </c>
      <c r="P317" s="63"/>
      <c r="Q317" s="63">
        <v>136</v>
      </c>
      <c r="R317" s="63">
        <v>39</v>
      </c>
      <c r="S317" s="63">
        <v>7</v>
      </c>
      <c r="T317" s="63">
        <v>1</v>
      </c>
      <c r="U317" s="63">
        <v>1</v>
      </c>
      <c r="V317" s="63">
        <v>0</v>
      </c>
      <c r="W317" s="63"/>
      <c r="X317" s="63">
        <v>8</v>
      </c>
      <c r="Y317" s="63">
        <v>1</v>
      </c>
      <c r="Z317" s="63">
        <v>6</v>
      </c>
      <c r="AA317" s="63"/>
      <c r="AB317" s="63"/>
      <c r="AC317" s="63"/>
      <c r="AD317" s="63">
        <v>0</v>
      </c>
      <c r="AE317" s="63"/>
      <c r="AF317" s="63">
        <v>3</v>
      </c>
      <c r="AG317" s="63">
        <v>0</v>
      </c>
      <c r="AH317" s="63"/>
      <c r="AI317" s="63">
        <v>0</v>
      </c>
      <c r="AJ317" s="63">
        <v>0</v>
      </c>
      <c r="AK317" s="63"/>
      <c r="AL317" s="63">
        <v>0</v>
      </c>
      <c r="AM317" s="63"/>
      <c r="AN317" s="63"/>
      <c r="AO317" s="63"/>
      <c r="AP317" s="63"/>
      <c r="AQ317" s="63"/>
      <c r="AS317" s="5">
        <f>IF(Q317&gt;0,RANK(Q317,(N317:P317,Q317:AE317)),0)</f>
        <v>3</v>
      </c>
      <c r="AT317" s="5">
        <f>IF(R317&gt;0,RANK(R317,(N317:P317,Q317:AE317)),0)</f>
        <v>4</v>
      </c>
      <c r="AU317" s="5">
        <f>IF(T317&gt;0,RANK(T317,(N317:P317,Q317:AE317)),0)</f>
        <v>8</v>
      </c>
      <c r="AV317" s="5">
        <f>IF(S317&gt;0,RANK(S317,(N317:P317,Q317:AE317)),0)</f>
        <v>6</v>
      </c>
      <c r="AW317" s="2">
        <f t="shared" si="121"/>
        <v>1.3498759305210918E-2</v>
      </c>
      <c r="AX317" s="2">
        <f t="shared" si="122"/>
        <v>3.8709677419354839E-3</v>
      </c>
      <c r="AY317" s="2">
        <f t="shared" si="123"/>
        <v>9.9255583126550868E-5</v>
      </c>
      <c r="AZ317" s="2">
        <f t="shared" si="124"/>
        <v>6.9478908188585608E-4</v>
      </c>
      <c r="BB317" t="s">
        <v>1304</v>
      </c>
      <c r="BC317" t="s">
        <v>2739</v>
      </c>
      <c r="BD317" s="1">
        <v>3</v>
      </c>
      <c r="BF317" s="111">
        <v>8</v>
      </c>
      <c r="BG317" s="113">
        <v>97</v>
      </c>
      <c r="BH317" s="117">
        <f t="shared" si="115"/>
        <v>8097</v>
      </c>
      <c r="BJ317" s="5" t="s">
        <v>3185</v>
      </c>
      <c r="BN317" s="63"/>
    </row>
    <row r="318" spans="1:66" hidden="1" outlineLevel="1">
      <c r="A318" t="s">
        <v>450</v>
      </c>
      <c r="B318" t="s">
        <v>2739</v>
      </c>
      <c r="C318" s="1">
        <f t="shared" si="116"/>
        <v>4863</v>
      </c>
      <c r="D318" s="5">
        <f>IF(N318&gt;0, RANK(N318,(N318:P318,Q318:AE318)),0)</f>
        <v>2</v>
      </c>
      <c r="E318" s="5">
        <f>IF(O318&gt;0,RANK(O318,(N318:P318,Q318:AE318)),0)</f>
        <v>1</v>
      </c>
      <c r="F318" s="5">
        <f>IF(P318&gt;0,RANK(P318,(N318:P318,Q318:AE318)),0)</f>
        <v>0</v>
      </c>
      <c r="G318" s="131">
        <f t="shared" si="102"/>
        <v>1711</v>
      </c>
      <c r="H318" s="136">
        <f t="shared" si="103"/>
        <v>0.35184042771951468</v>
      </c>
      <c r="I318" s="2"/>
      <c r="J318" s="2">
        <f t="shared" si="117"/>
        <v>0.31235862636232781</v>
      </c>
      <c r="K318" s="2">
        <f t="shared" si="118"/>
        <v>0.66419905408184243</v>
      </c>
      <c r="L318" s="2">
        <f t="shared" si="119"/>
        <v>0</v>
      </c>
      <c r="M318" s="2">
        <f t="shared" si="120"/>
        <v>2.344231955582976E-2</v>
      </c>
      <c r="N318" s="63">
        <v>1519</v>
      </c>
      <c r="O318" s="63">
        <v>3230</v>
      </c>
      <c r="P318" s="63"/>
      <c r="Q318" s="63">
        <v>48</v>
      </c>
      <c r="R318" s="63">
        <v>10</v>
      </c>
      <c r="S318" s="63">
        <v>13</v>
      </c>
      <c r="T318" s="63">
        <v>0</v>
      </c>
      <c r="U318" s="63">
        <v>1</v>
      </c>
      <c r="V318" s="63">
        <v>1</v>
      </c>
      <c r="W318" s="63"/>
      <c r="X318" s="63">
        <v>2</v>
      </c>
      <c r="Y318" s="63">
        <v>3</v>
      </c>
      <c r="Z318" s="63">
        <v>16</v>
      </c>
      <c r="AA318" s="63"/>
      <c r="AB318" s="63"/>
      <c r="AC318" s="63"/>
      <c r="AD318" s="63">
        <v>2</v>
      </c>
      <c r="AE318" s="63"/>
      <c r="AF318" s="63">
        <v>1</v>
      </c>
      <c r="AG318" s="63">
        <v>1</v>
      </c>
      <c r="AH318" s="63"/>
      <c r="AI318" s="63">
        <v>0</v>
      </c>
      <c r="AJ318" s="63">
        <v>14</v>
      </c>
      <c r="AK318" s="63"/>
      <c r="AL318" s="63">
        <v>2</v>
      </c>
      <c r="AM318" s="63"/>
      <c r="AN318" s="63"/>
      <c r="AO318" s="63"/>
      <c r="AP318" s="63"/>
      <c r="AQ318" s="63"/>
      <c r="AS318" s="5">
        <f>IF(Q318&gt;0,RANK(Q318,(N318:P318,Q318:AE318)),0)</f>
        <v>3</v>
      </c>
      <c r="AT318" s="5">
        <f>IF(R318&gt;0,RANK(R318,(N318:P318,Q318:AE318)),0)</f>
        <v>6</v>
      </c>
      <c r="AU318" s="5">
        <f>IF(T318&gt;0,RANK(T318,(N318:P318,Q318:AE318)),0)</f>
        <v>0</v>
      </c>
      <c r="AV318" s="5">
        <f>IF(S318&gt;0,RANK(S318,(N318:P318,Q318:AE318)),0)</f>
        <v>5</v>
      </c>
      <c r="AW318" s="2">
        <f t="shared" si="121"/>
        <v>9.8704503392967307E-3</v>
      </c>
      <c r="AX318" s="2">
        <f t="shared" si="122"/>
        <v>2.0563438206868188E-3</v>
      </c>
      <c r="AY318" s="2">
        <f t="shared" si="123"/>
        <v>0</v>
      </c>
      <c r="AZ318" s="2">
        <f t="shared" si="124"/>
        <v>2.6732469668928646E-3</v>
      </c>
      <c r="BB318" t="s">
        <v>450</v>
      </c>
      <c r="BC318" t="s">
        <v>2739</v>
      </c>
      <c r="BD318" s="1">
        <v>4</v>
      </c>
      <c r="BF318" s="111">
        <v>8</v>
      </c>
      <c r="BG318" s="113">
        <v>99</v>
      </c>
      <c r="BH318" s="117">
        <f t="shared" si="115"/>
        <v>8099</v>
      </c>
      <c r="BJ318" s="5" t="s">
        <v>3185</v>
      </c>
      <c r="BN318" s="63"/>
    </row>
    <row r="319" spans="1:66" hidden="1" outlineLevel="1">
      <c r="A319" t="s">
        <v>2576</v>
      </c>
      <c r="B319" t="s">
        <v>2739</v>
      </c>
      <c r="C319" s="1">
        <f t="shared" si="116"/>
        <v>76194</v>
      </c>
      <c r="D319" s="5">
        <f>IF(N319&gt;0, RANK(N319,(N319:P319,Q319:AE319)),0)</f>
        <v>1</v>
      </c>
      <c r="E319" s="5">
        <f>IF(O319&gt;0,RANK(O319,(N319:P319,Q319:AE319)),0)</f>
        <v>2</v>
      </c>
      <c r="F319" s="5">
        <f>IF(P319&gt;0,RANK(P319,(N319:P319,Q319:AE319)),0)</f>
        <v>0</v>
      </c>
      <c r="G319" s="131">
        <f t="shared" si="102"/>
        <v>10657</v>
      </c>
      <c r="H319" s="136">
        <f t="shared" si="103"/>
        <v>0.13986665616715227</v>
      </c>
      <c r="I319" s="2"/>
      <c r="J319" s="2">
        <f t="shared" si="117"/>
        <v>0.55845604640785362</v>
      </c>
      <c r="K319" s="2">
        <f t="shared" si="118"/>
        <v>0.41858939024070135</v>
      </c>
      <c r="L319" s="2">
        <f t="shared" si="119"/>
        <v>0</v>
      </c>
      <c r="M319" s="2">
        <f t="shared" si="120"/>
        <v>2.2954563351445023E-2</v>
      </c>
      <c r="N319" s="63">
        <v>42551</v>
      </c>
      <c r="O319" s="63">
        <v>31894</v>
      </c>
      <c r="P319" s="63"/>
      <c r="Q319" s="63">
        <v>726</v>
      </c>
      <c r="R319" s="63">
        <v>189</v>
      </c>
      <c r="S319" s="63">
        <v>243</v>
      </c>
      <c r="T319" s="63">
        <v>11</v>
      </c>
      <c r="U319" s="63">
        <v>17</v>
      </c>
      <c r="V319" s="63">
        <v>31</v>
      </c>
      <c r="W319" s="63"/>
      <c r="X319" s="63">
        <v>40</v>
      </c>
      <c r="Y319" s="63">
        <v>21</v>
      </c>
      <c r="Z319" s="63">
        <v>259</v>
      </c>
      <c r="AA319" s="63"/>
      <c r="AB319" s="63"/>
      <c r="AC319" s="63"/>
      <c r="AD319" s="63">
        <v>9</v>
      </c>
      <c r="AE319" s="63"/>
      <c r="AF319" s="63">
        <v>10</v>
      </c>
      <c r="AG319" s="63">
        <v>6</v>
      </c>
      <c r="AH319" s="63"/>
      <c r="AI319" s="63">
        <v>0</v>
      </c>
      <c r="AJ319" s="63">
        <v>131</v>
      </c>
      <c r="AK319" s="63"/>
      <c r="AL319" s="63">
        <v>56</v>
      </c>
      <c r="AM319" s="63"/>
      <c r="AN319" s="63"/>
      <c r="AO319" s="63"/>
      <c r="AP319" s="63"/>
      <c r="AQ319" s="63"/>
      <c r="AS319" s="5">
        <f>IF(Q319&gt;0,RANK(Q319,(N319:P319,Q319:AE319)),0)</f>
        <v>3</v>
      </c>
      <c r="AT319" s="5">
        <f>IF(R319&gt;0,RANK(R319,(N319:P319,Q319:AE319)),0)</f>
        <v>6</v>
      </c>
      <c r="AU319" s="5">
        <f>IF(T319&gt;0,RANK(T319,(N319:P319,Q319:AE319)),0)</f>
        <v>11</v>
      </c>
      <c r="AV319" s="5">
        <f>IF(S319&gt;0,RANK(S319,(N319:P319,Q319:AE319)),0)</f>
        <v>5</v>
      </c>
      <c r="AW319" s="2">
        <f t="shared" si="121"/>
        <v>9.5283093156941483E-3</v>
      </c>
      <c r="AX319" s="2">
        <f t="shared" si="122"/>
        <v>2.4805102763997165E-3</v>
      </c>
      <c r="AY319" s="2">
        <f t="shared" si="123"/>
        <v>1.4436832296506287E-4</v>
      </c>
      <c r="AZ319" s="2">
        <f t="shared" si="124"/>
        <v>3.1892274982282067E-3</v>
      </c>
      <c r="BB319" t="s">
        <v>2576</v>
      </c>
      <c r="BC319" t="s">
        <v>2739</v>
      </c>
      <c r="BD319" s="1">
        <v>3</v>
      </c>
      <c r="BF319" s="111">
        <v>8</v>
      </c>
      <c r="BG319" s="113">
        <v>101</v>
      </c>
      <c r="BH319" s="117">
        <f t="shared" si="115"/>
        <v>8101</v>
      </c>
      <c r="BJ319" s="5" t="s">
        <v>3185</v>
      </c>
      <c r="BN319" s="63"/>
    </row>
    <row r="320" spans="1:66" hidden="1" outlineLevel="1">
      <c r="A320" t="s">
        <v>2610</v>
      </c>
      <c r="B320" t="s">
        <v>2739</v>
      </c>
      <c r="C320" s="1">
        <f t="shared" si="116"/>
        <v>3369</v>
      </c>
      <c r="D320" s="5">
        <f>IF(N320&gt;0, RANK(N320,(N320:P320,Q320:AE320)),0)</f>
        <v>2</v>
      </c>
      <c r="E320" s="5">
        <f>IF(O320&gt;0,RANK(O320,(N320:P320,Q320:AE320)),0)</f>
        <v>1</v>
      </c>
      <c r="F320" s="5">
        <f>IF(P320&gt;0,RANK(P320,(N320:P320,Q320:AE320)),0)</f>
        <v>0</v>
      </c>
      <c r="G320" s="131">
        <f t="shared" si="102"/>
        <v>2156</v>
      </c>
      <c r="H320" s="136">
        <f t="shared" si="103"/>
        <v>0.63995250816265958</v>
      </c>
      <c r="I320" s="2"/>
      <c r="J320" s="2">
        <f t="shared" si="117"/>
        <v>0.16859602255862274</v>
      </c>
      <c r="K320" s="2">
        <f t="shared" si="118"/>
        <v>0.8085485307212823</v>
      </c>
      <c r="L320" s="2">
        <f t="shared" si="119"/>
        <v>0</v>
      </c>
      <c r="M320" s="2">
        <f t="shared" si="120"/>
        <v>2.2855446720094985E-2</v>
      </c>
      <c r="N320" s="63">
        <v>568</v>
      </c>
      <c r="O320" s="63">
        <v>2724</v>
      </c>
      <c r="P320" s="63"/>
      <c r="Q320" s="63">
        <v>40</v>
      </c>
      <c r="R320" s="63">
        <v>2</v>
      </c>
      <c r="S320" s="63">
        <v>15</v>
      </c>
      <c r="T320" s="63">
        <v>0</v>
      </c>
      <c r="U320" s="63">
        <v>0</v>
      </c>
      <c r="V320" s="63">
        <v>0</v>
      </c>
      <c r="W320" s="63"/>
      <c r="X320" s="63">
        <v>2</v>
      </c>
      <c r="Y320" s="63">
        <v>0</v>
      </c>
      <c r="Z320" s="63">
        <v>10</v>
      </c>
      <c r="AA320" s="63"/>
      <c r="AB320" s="63"/>
      <c r="AC320" s="63"/>
      <c r="AD320" s="63">
        <v>0</v>
      </c>
      <c r="AE320" s="63"/>
      <c r="AF320" s="63">
        <v>0</v>
      </c>
      <c r="AG320" s="63">
        <v>0</v>
      </c>
      <c r="AH320" s="63"/>
      <c r="AI320" s="63">
        <v>0</v>
      </c>
      <c r="AJ320" s="63">
        <v>7</v>
      </c>
      <c r="AK320" s="63"/>
      <c r="AL320" s="63">
        <v>1</v>
      </c>
      <c r="AM320" s="63"/>
      <c r="AN320" s="63"/>
      <c r="AO320" s="63"/>
      <c r="AP320" s="63"/>
      <c r="AQ320" s="63"/>
      <c r="AS320" s="5">
        <f>IF(Q320&gt;0,RANK(Q320,(N320:P320,Q320:AE320)),0)</f>
        <v>3</v>
      </c>
      <c r="AT320" s="5">
        <f>IF(R320&gt;0,RANK(R320,(N320:P320,Q320:AE320)),0)</f>
        <v>6</v>
      </c>
      <c r="AU320" s="5">
        <f>IF(T320&gt;0,RANK(T320,(N320:P320,Q320:AE320)),0)</f>
        <v>0</v>
      </c>
      <c r="AV320" s="5">
        <f>IF(S320&gt;0,RANK(S320,(N320:P320,Q320:AE320)),0)</f>
        <v>4</v>
      </c>
      <c r="AW320" s="2">
        <f t="shared" si="121"/>
        <v>1.1872959335114277E-2</v>
      </c>
      <c r="AX320" s="2">
        <f t="shared" si="122"/>
        <v>5.9364796675571388E-4</v>
      </c>
      <c r="AY320" s="2">
        <f t="shared" si="123"/>
        <v>0</v>
      </c>
      <c r="AZ320" s="2">
        <f t="shared" si="124"/>
        <v>4.4523597506678537E-3</v>
      </c>
      <c r="BB320" t="s">
        <v>2610</v>
      </c>
      <c r="BC320" t="s">
        <v>2739</v>
      </c>
      <c r="BD320" s="1">
        <v>3</v>
      </c>
      <c r="BF320" s="111">
        <v>8</v>
      </c>
      <c r="BG320" s="113">
        <v>103</v>
      </c>
      <c r="BH320" s="117">
        <f t="shared" si="115"/>
        <v>8103</v>
      </c>
      <c r="BJ320" s="5" t="s">
        <v>3185</v>
      </c>
      <c r="BN320" s="63"/>
    </row>
    <row r="321" spans="1:66" hidden="1" outlineLevel="1">
      <c r="A321" t="s">
        <v>242</v>
      </c>
      <c r="B321" t="s">
        <v>2739</v>
      </c>
      <c r="C321" s="1">
        <f t="shared" si="116"/>
        <v>5533</v>
      </c>
      <c r="D321" s="5">
        <f>IF(N321&gt;0, RANK(N321,(N321:P321,Q321:AE321)),0)</f>
        <v>2</v>
      </c>
      <c r="E321" s="5">
        <f>IF(O321&gt;0,RANK(O321,(N321:P321,Q321:AE321)),0)</f>
        <v>1</v>
      </c>
      <c r="F321" s="5">
        <f>IF(P321&gt;0,RANK(P321,(N321:P321,Q321:AE321)),0)</f>
        <v>0</v>
      </c>
      <c r="G321" s="131">
        <f t="shared" si="102"/>
        <v>440</v>
      </c>
      <c r="H321" s="136">
        <f t="shared" si="103"/>
        <v>7.9522862823061632E-2</v>
      </c>
      <c r="I321" s="2"/>
      <c r="J321" s="2">
        <f t="shared" si="117"/>
        <v>0.44785830471715166</v>
      </c>
      <c r="K321" s="2">
        <f t="shared" si="118"/>
        <v>0.52738116754021325</v>
      </c>
      <c r="L321" s="2">
        <f t="shared" si="119"/>
        <v>0</v>
      </c>
      <c r="M321" s="2">
        <f t="shared" si="120"/>
        <v>2.4760527742635152E-2</v>
      </c>
      <c r="N321" s="63">
        <v>2478</v>
      </c>
      <c r="O321" s="63">
        <v>2918</v>
      </c>
      <c r="P321" s="63"/>
      <c r="Q321" s="63">
        <v>67</v>
      </c>
      <c r="R321" s="63">
        <v>17</v>
      </c>
      <c r="S321" s="63">
        <v>26</v>
      </c>
      <c r="T321" s="63">
        <v>1</v>
      </c>
      <c r="U321" s="63">
        <v>2</v>
      </c>
      <c r="V321" s="63">
        <v>0</v>
      </c>
      <c r="W321" s="63"/>
      <c r="X321" s="63">
        <v>4</v>
      </c>
      <c r="Y321" s="63">
        <v>2</v>
      </c>
      <c r="Z321" s="63">
        <v>6</v>
      </c>
      <c r="AA321" s="63"/>
      <c r="AB321" s="63"/>
      <c r="AC321" s="63"/>
      <c r="AD321" s="63">
        <v>0</v>
      </c>
      <c r="AE321" s="63"/>
      <c r="AF321" s="63">
        <v>2</v>
      </c>
      <c r="AG321" s="63">
        <v>0</v>
      </c>
      <c r="AH321" s="63"/>
      <c r="AI321" s="63">
        <v>0</v>
      </c>
      <c r="AJ321" s="63">
        <v>6</v>
      </c>
      <c r="AK321" s="63"/>
      <c r="AL321" s="63">
        <v>4</v>
      </c>
      <c r="AM321" s="63"/>
      <c r="AN321" s="63"/>
      <c r="AO321" s="63"/>
      <c r="AP321" s="63"/>
      <c r="AQ321" s="63"/>
      <c r="AS321" s="5">
        <f>IF(Q321&gt;0,RANK(Q321,(N321:P321,Q321:AE321)),0)</f>
        <v>3</v>
      </c>
      <c r="AT321" s="5">
        <f>IF(R321&gt;0,RANK(R321,(N321:P321,Q321:AE321)),0)</f>
        <v>5</v>
      </c>
      <c r="AU321" s="5">
        <f>IF(T321&gt;0,RANK(T321,(N321:P321,Q321:AE321)),0)</f>
        <v>10</v>
      </c>
      <c r="AV321" s="5">
        <f>IF(S321&gt;0,RANK(S321,(N321:P321,Q321:AE321)),0)</f>
        <v>4</v>
      </c>
      <c r="AW321" s="2">
        <f t="shared" si="121"/>
        <v>1.2109163202602566E-2</v>
      </c>
      <c r="AX321" s="2">
        <f t="shared" si="122"/>
        <v>3.0724742454364719E-3</v>
      </c>
      <c r="AY321" s="2">
        <f t="shared" si="123"/>
        <v>1.8073377914332189E-4</v>
      </c>
      <c r="AZ321" s="2">
        <f t="shared" si="124"/>
        <v>4.6990782577263687E-3</v>
      </c>
      <c r="BB321" t="s">
        <v>242</v>
      </c>
      <c r="BC321" t="s">
        <v>2739</v>
      </c>
      <c r="BD321" s="1">
        <v>3</v>
      </c>
      <c r="BF321" s="111">
        <v>8</v>
      </c>
      <c r="BG321" s="113">
        <v>105</v>
      </c>
      <c r="BH321" s="117">
        <f t="shared" si="115"/>
        <v>8105</v>
      </c>
      <c r="BJ321" s="5" t="s">
        <v>3185</v>
      </c>
      <c r="BN321" s="63"/>
    </row>
    <row r="322" spans="1:66" hidden="1" outlineLevel="1">
      <c r="A322" t="s">
        <v>2318</v>
      </c>
      <c r="B322" t="s">
        <v>2739</v>
      </c>
      <c r="C322" s="1">
        <f t="shared" si="116"/>
        <v>13317</v>
      </c>
      <c r="D322" s="5">
        <f>IF(N322&gt;0, RANK(N322,(N322:P322,Q322:AE322)),0)</f>
        <v>1</v>
      </c>
      <c r="E322" s="5">
        <f>IF(O322&gt;0,RANK(O322,(N322:P322,Q322:AE322)),0)</f>
        <v>2</v>
      </c>
      <c r="F322" s="5">
        <f>IF(P322&gt;0,RANK(P322,(N322:P322,Q322:AE322)),0)</f>
        <v>0</v>
      </c>
      <c r="G322" s="131">
        <f t="shared" si="102"/>
        <v>2078</v>
      </c>
      <c r="H322" s="136">
        <f t="shared" si="103"/>
        <v>0.15604115040925134</v>
      </c>
      <c r="I322" s="2"/>
      <c r="J322" s="2">
        <f t="shared" si="117"/>
        <v>0.56671923105804611</v>
      </c>
      <c r="K322" s="2">
        <f t="shared" si="118"/>
        <v>0.4106780806487948</v>
      </c>
      <c r="L322" s="2">
        <f t="shared" si="119"/>
        <v>0</v>
      </c>
      <c r="M322" s="2">
        <f t="shared" si="120"/>
        <v>2.260268829315909E-2</v>
      </c>
      <c r="N322" s="63">
        <v>7547</v>
      </c>
      <c r="O322" s="63">
        <v>5469</v>
      </c>
      <c r="P322" s="63"/>
      <c r="Q322" s="63">
        <v>200</v>
      </c>
      <c r="R322" s="63">
        <v>34</v>
      </c>
      <c r="S322" s="63">
        <v>19</v>
      </c>
      <c r="T322" s="63">
        <v>2</v>
      </c>
      <c r="U322" s="63">
        <v>0</v>
      </c>
      <c r="V322" s="63">
        <v>2</v>
      </c>
      <c r="W322" s="63"/>
      <c r="X322" s="63">
        <v>2</v>
      </c>
      <c r="Y322" s="63">
        <v>3</v>
      </c>
      <c r="Z322" s="63">
        <v>23</v>
      </c>
      <c r="AA322" s="63"/>
      <c r="AB322" s="63"/>
      <c r="AC322" s="63"/>
      <c r="AD322" s="63">
        <v>1</v>
      </c>
      <c r="AE322" s="63"/>
      <c r="AF322" s="63">
        <v>0</v>
      </c>
      <c r="AG322" s="63">
        <v>0</v>
      </c>
      <c r="AH322" s="63"/>
      <c r="AI322" s="63">
        <v>0</v>
      </c>
      <c r="AJ322" s="63">
        <v>12</v>
      </c>
      <c r="AK322" s="63"/>
      <c r="AL322" s="63">
        <v>3</v>
      </c>
      <c r="AM322" s="63"/>
      <c r="AN322" s="63"/>
      <c r="AO322" s="63"/>
      <c r="AP322" s="63"/>
      <c r="AQ322" s="63"/>
      <c r="AS322" s="5">
        <f>IF(Q322&gt;0,RANK(Q322,(N322:P322,Q322:AE322)),0)</f>
        <v>3</v>
      </c>
      <c r="AT322" s="5">
        <f>IF(R322&gt;0,RANK(R322,(N322:P322,Q322:AE322)),0)</f>
        <v>4</v>
      </c>
      <c r="AU322" s="5">
        <f>IF(T322&gt;0,RANK(T322,(N322:P322,Q322:AE322)),0)</f>
        <v>8</v>
      </c>
      <c r="AV322" s="5">
        <f>IF(S322&gt;0,RANK(S322,(N322:P322,Q322:AE322)),0)</f>
        <v>6</v>
      </c>
      <c r="AW322" s="2">
        <f t="shared" si="121"/>
        <v>1.5018397536982805E-2</v>
      </c>
      <c r="AX322" s="2">
        <f t="shared" si="122"/>
        <v>2.5531275812870767E-3</v>
      </c>
      <c r="AY322" s="2">
        <f t="shared" si="123"/>
        <v>1.5018397536982803E-4</v>
      </c>
      <c r="AZ322" s="2">
        <f t="shared" si="124"/>
        <v>1.4267477660133664E-3</v>
      </c>
      <c r="BB322" t="s">
        <v>2318</v>
      </c>
      <c r="BC322" t="s">
        <v>2739</v>
      </c>
      <c r="BD322" s="1">
        <v>3</v>
      </c>
      <c r="BF322" s="111">
        <v>8</v>
      </c>
      <c r="BG322" s="113">
        <v>107</v>
      </c>
      <c r="BH322" s="117">
        <f t="shared" si="115"/>
        <v>8107</v>
      </c>
      <c r="BJ322" s="5" t="s">
        <v>3185</v>
      </c>
      <c r="BN322" s="63"/>
    </row>
    <row r="323" spans="1:66" hidden="1" outlineLevel="1">
      <c r="A323" t="s">
        <v>712</v>
      </c>
      <c r="B323" t="s">
        <v>2739</v>
      </c>
      <c r="C323" s="1">
        <f t="shared" si="116"/>
        <v>2932</v>
      </c>
      <c r="D323" s="5">
        <f>IF(N323&gt;0, RANK(N323,(N323:P323,Q323:AE323)),0)</f>
        <v>1</v>
      </c>
      <c r="E323" s="5">
        <f>IF(O323&gt;0,RANK(O323,(N323:P323,Q323:AE323)),0)</f>
        <v>2</v>
      </c>
      <c r="F323" s="5">
        <f>IF(P323&gt;0,RANK(P323,(N323:P323,Q323:AE323)),0)</f>
        <v>0</v>
      </c>
      <c r="G323" s="131">
        <f t="shared" si="102"/>
        <v>901</v>
      </c>
      <c r="H323" s="136">
        <f t="shared" si="103"/>
        <v>0.30729877216916779</v>
      </c>
      <c r="I323" s="2"/>
      <c r="J323" s="2">
        <f t="shared" si="117"/>
        <v>0.63608458390177358</v>
      </c>
      <c r="K323" s="2">
        <f t="shared" si="118"/>
        <v>0.32878581173260574</v>
      </c>
      <c r="L323" s="2">
        <f t="shared" si="119"/>
        <v>0</v>
      </c>
      <c r="M323" s="2">
        <f t="shared" si="120"/>
        <v>3.5129604365620681E-2</v>
      </c>
      <c r="N323" s="63">
        <v>1865</v>
      </c>
      <c r="O323" s="63">
        <v>964</v>
      </c>
      <c r="P323" s="63"/>
      <c r="Q323" s="63">
        <v>52</v>
      </c>
      <c r="R323" s="63">
        <v>18</v>
      </c>
      <c r="S323" s="63">
        <v>10</v>
      </c>
      <c r="T323" s="63">
        <v>0</v>
      </c>
      <c r="U323" s="63">
        <v>1</v>
      </c>
      <c r="V323" s="63">
        <v>0</v>
      </c>
      <c r="W323" s="63"/>
      <c r="X323" s="63">
        <v>4</v>
      </c>
      <c r="Y323" s="63">
        <v>0</v>
      </c>
      <c r="Z323" s="63">
        <v>8</v>
      </c>
      <c r="AA323" s="63"/>
      <c r="AB323" s="63"/>
      <c r="AC323" s="63"/>
      <c r="AD323" s="63">
        <v>0</v>
      </c>
      <c r="AE323" s="63"/>
      <c r="AF323" s="63">
        <v>0</v>
      </c>
      <c r="AG323" s="63">
        <v>0</v>
      </c>
      <c r="AH323" s="63"/>
      <c r="AI323" s="63">
        <v>0</v>
      </c>
      <c r="AJ323" s="63">
        <v>8</v>
      </c>
      <c r="AK323" s="63"/>
      <c r="AL323" s="63">
        <v>2</v>
      </c>
      <c r="AM323" s="63"/>
      <c r="AN323" s="63"/>
      <c r="AO323" s="63"/>
      <c r="AP323" s="63"/>
      <c r="AQ323" s="63"/>
      <c r="AS323" s="5">
        <f>IF(Q323&gt;0,RANK(Q323,(N323:P323,Q323:AE323)),0)</f>
        <v>3</v>
      </c>
      <c r="AT323" s="5">
        <f>IF(R323&gt;0,RANK(R323,(N323:P323,Q323:AE323)),0)</f>
        <v>4</v>
      </c>
      <c r="AU323" s="5">
        <f>IF(T323&gt;0,RANK(T323,(N323:P323,Q323:AE323)),0)</f>
        <v>0</v>
      </c>
      <c r="AV323" s="5">
        <f>IF(S323&gt;0,RANK(S323,(N323:P323,Q323:AE323)),0)</f>
        <v>5</v>
      </c>
      <c r="AW323" s="2">
        <f t="shared" si="121"/>
        <v>1.7735334242837655E-2</v>
      </c>
      <c r="AX323" s="2">
        <f t="shared" si="122"/>
        <v>6.1391541609822648E-3</v>
      </c>
      <c r="AY323" s="2">
        <f t="shared" si="123"/>
        <v>0</v>
      </c>
      <c r="AZ323" s="2">
        <f t="shared" si="124"/>
        <v>3.4106412005457027E-3</v>
      </c>
      <c r="BB323" t="s">
        <v>712</v>
      </c>
      <c r="BC323" t="s">
        <v>2739</v>
      </c>
      <c r="BD323" s="1">
        <v>3</v>
      </c>
      <c r="BF323" s="111">
        <v>8</v>
      </c>
      <c r="BG323" s="113">
        <v>109</v>
      </c>
      <c r="BH323" s="117">
        <f t="shared" si="115"/>
        <v>8109</v>
      </c>
      <c r="BJ323" s="5" t="s">
        <v>3185</v>
      </c>
      <c r="BN323" s="63"/>
    </row>
    <row r="324" spans="1:66" hidden="1" outlineLevel="1">
      <c r="A324" t="s">
        <v>2533</v>
      </c>
      <c r="B324" t="s">
        <v>2739</v>
      </c>
      <c r="C324" s="1">
        <f t="shared" si="116"/>
        <v>506</v>
      </c>
      <c r="D324" s="5">
        <f>IF(N324&gt;0, RANK(N324,(N324:P324,Q324:AE324)),0)</f>
        <v>1</v>
      </c>
      <c r="E324" s="5">
        <f>IF(O324&gt;0,RANK(O324,(N324:P324,Q324:AE324)),0)</f>
        <v>2</v>
      </c>
      <c r="F324" s="5">
        <f>IF(P324&gt;0,RANK(P324,(N324:P324,Q324:AE324)),0)</f>
        <v>0</v>
      </c>
      <c r="G324" s="131">
        <f t="shared" si="102"/>
        <v>54</v>
      </c>
      <c r="H324" s="136">
        <f t="shared" si="103"/>
        <v>0.1067193675889328</v>
      </c>
      <c r="I324" s="2"/>
      <c r="J324" s="2">
        <f t="shared" si="117"/>
        <v>0.52569169960474305</v>
      </c>
      <c r="K324" s="2">
        <f t="shared" si="118"/>
        <v>0.4189723320158103</v>
      </c>
      <c r="L324" s="2">
        <f t="shared" si="119"/>
        <v>0</v>
      </c>
      <c r="M324" s="2">
        <f t="shared" si="120"/>
        <v>5.5335968379446654E-2</v>
      </c>
      <c r="N324" s="63">
        <v>266</v>
      </c>
      <c r="O324" s="63">
        <v>212</v>
      </c>
      <c r="P324" s="63"/>
      <c r="Q324" s="63">
        <v>15</v>
      </c>
      <c r="R324" s="63">
        <v>6</v>
      </c>
      <c r="S324" s="63">
        <v>3</v>
      </c>
      <c r="T324" s="63">
        <v>0</v>
      </c>
      <c r="U324" s="63">
        <v>0</v>
      </c>
      <c r="V324" s="63">
        <v>0</v>
      </c>
      <c r="W324" s="63"/>
      <c r="X324" s="63">
        <v>0</v>
      </c>
      <c r="Y324" s="63">
        <v>0</v>
      </c>
      <c r="Z324" s="63">
        <v>3</v>
      </c>
      <c r="AA324" s="63"/>
      <c r="AB324" s="63"/>
      <c r="AC324" s="63"/>
      <c r="AD324" s="63">
        <v>0</v>
      </c>
      <c r="AE324" s="63"/>
      <c r="AF324" s="63">
        <v>0</v>
      </c>
      <c r="AG324" s="63">
        <v>0</v>
      </c>
      <c r="AH324" s="63"/>
      <c r="AI324" s="63">
        <v>0</v>
      </c>
      <c r="AJ324" s="63">
        <v>0</v>
      </c>
      <c r="AK324" s="63"/>
      <c r="AL324" s="63">
        <v>1</v>
      </c>
      <c r="AM324" s="63"/>
      <c r="AN324" s="63"/>
      <c r="AO324" s="63"/>
      <c r="AP324" s="63"/>
      <c r="AQ324" s="63"/>
      <c r="AS324" s="5">
        <f>IF(Q324&gt;0,RANK(Q324,(N324:P324,Q324:AE324)),0)</f>
        <v>3</v>
      </c>
      <c r="AT324" s="5">
        <f>IF(R324&gt;0,RANK(R324,(N324:P324,Q324:AE324)),0)</f>
        <v>4</v>
      </c>
      <c r="AU324" s="5">
        <f>IF(T324&gt;0,RANK(T324,(N324:P324,Q324:AE324)),0)</f>
        <v>0</v>
      </c>
      <c r="AV324" s="5">
        <f>IF(S324&gt;0,RANK(S324,(N324:P324,Q324:AE324)),0)</f>
        <v>5</v>
      </c>
      <c r="AW324" s="2">
        <f t="shared" si="121"/>
        <v>2.9644268774703556E-2</v>
      </c>
      <c r="AX324" s="2">
        <f t="shared" si="122"/>
        <v>1.1857707509881422E-2</v>
      </c>
      <c r="AY324" s="2">
        <f t="shared" si="123"/>
        <v>0</v>
      </c>
      <c r="AZ324" s="2">
        <f t="shared" si="124"/>
        <v>5.9288537549407111E-3</v>
      </c>
      <c r="BB324" t="s">
        <v>2533</v>
      </c>
      <c r="BC324" t="s">
        <v>2739</v>
      </c>
      <c r="BD324" s="1">
        <v>3</v>
      </c>
      <c r="BF324" s="111">
        <v>8</v>
      </c>
      <c r="BG324" s="113">
        <v>111</v>
      </c>
      <c r="BH324" s="117">
        <f t="shared" si="115"/>
        <v>8111</v>
      </c>
      <c r="BJ324" s="5" t="s">
        <v>3185</v>
      </c>
      <c r="BN324" s="63"/>
    </row>
    <row r="325" spans="1:66" hidden="1" outlineLevel="1">
      <c r="A325" t="s">
        <v>2488</v>
      </c>
      <c r="B325" t="s">
        <v>2739</v>
      </c>
      <c r="C325" s="1">
        <f t="shared" si="116"/>
        <v>4256</v>
      </c>
      <c r="D325" s="5">
        <f>IF(N325&gt;0, RANK(N325,(N325:P325,Q325:AE325)),0)</f>
        <v>1</v>
      </c>
      <c r="E325" s="5">
        <f>IF(O325&gt;0,RANK(O325,(N325:P325,Q325:AE325)),0)</f>
        <v>2</v>
      </c>
      <c r="F325" s="5">
        <f>IF(P325&gt;0,RANK(P325,(N325:P325,Q325:AE325)),0)</f>
        <v>0</v>
      </c>
      <c r="G325" s="131">
        <f t="shared" si="102"/>
        <v>1838</v>
      </c>
      <c r="H325" s="136">
        <f t="shared" si="103"/>
        <v>0.43186090225563911</v>
      </c>
      <c r="I325" s="2"/>
      <c r="J325" s="2">
        <f t="shared" si="117"/>
        <v>0.70300751879699253</v>
      </c>
      <c r="K325" s="2">
        <f t="shared" si="118"/>
        <v>0.27114661654135336</v>
      </c>
      <c r="L325" s="2">
        <f t="shared" si="119"/>
        <v>0</v>
      </c>
      <c r="M325" s="2">
        <f t="shared" si="120"/>
        <v>2.5845864661654117E-2</v>
      </c>
      <c r="N325" s="63">
        <v>2992</v>
      </c>
      <c r="O325" s="63">
        <v>1154</v>
      </c>
      <c r="P325" s="63"/>
      <c r="Q325" s="63">
        <v>52</v>
      </c>
      <c r="R325" s="63">
        <v>31</v>
      </c>
      <c r="S325" s="63">
        <v>12</v>
      </c>
      <c r="T325" s="63">
        <v>1</v>
      </c>
      <c r="U325" s="63">
        <v>1</v>
      </c>
      <c r="V325" s="63">
        <v>0</v>
      </c>
      <c r="W325" s="63"/>
      <c r="X325" s="63">
        <v>3</v>
      </c>
      <c r="Y325" s="63">
        <v>0</v>
      </c>
      <c r="Z325" s="63">
        <v>7</v>
      </c>
      <c r="AA325" s="63"/>
      <c r="AB325" s="63"/>
      <c r="AC325" s="63"/>
      <c r="AD325" s="63">
        <v>0</v>
      </c>
      <c r="AE325" s="63"/>
      <c r="AF325" s="63">
        <v>0</v>
      </c>
      <c r="AG325" s="63">
        <v>0</v>
      </c>
      <c r="AH325" s="63"/>
      <c r="AI325" s="63">
        <v>0</v>
      </c>
      <c r="AJ325" s="63">
        <v>2</v>
      </c>
      <c r="AK325" s="63"/>
      <c r="AL325" s="63">
        <v>1</v>
      </c>
      <c r="AM325" s="63"/>
      <c r="AN325" s="63"/>
      <c r="AO325" s="63"/>
      <c r="AP325" s="63"/>
      <c r="AQ325" s="63"/>
      <c r="AS325" s="5">
        <f>IF(Q325&gt;0,RANK(Q325,(N325:P325,Q325:AE325)),0)</f>
        <v>3</v>
      </c>
      <c r="AT325" s="5">
        <f>IF(R325&gt;0,RANK(R325,(N325:P325,Q325:AE325)),0)</f>
        <v>4</v>
      </c>
      <c r="AU325" s="5">
        <f>IF(T325&gt;0,RANK(T325,(N325:P325,Q325:AE325)),0)</f>
        <v>8</v>
      </c>
      <c r="AV325" s="5">
        <f>IF(S325&gt;0,RANK(S325,(N325:P325,Q325:AE325)),0)</f>
        <v>5</v>
      </c>
      <c r="AW325" s="2">
        <f t="shared" si="121"/>
        <v>1.2218045112781954E-2</v>
      </c>
      <c r="AX325" s="2">
        <f t="shared" si="122"/>
        <v>7.283834586466165E-3</v>
      </c>
      <c r="AY325" s="2">
        <f t="shared" si="123"/>
        <v>2.3496240601503758E-4</v>
      </c>
      <c r="AZ325" s="2">
        <f t="shared" si="124"/>
        <v>2.819548872180451E-3</v>
      </c>
      <c r="BB325" t="s">
        <v>2488</v>
      </c>
      <c r="BC325" t="s">
        <v>2739</v>
      </c>
      <c r="BD325" s="1">
        <v>3</v>
      </c>
      <c r="BF325" s="111">
        <v>8</v>
      </c>
      <c r="BG325" s="113">
        <v>113</v>
      </c>
      <c r="BH325" s="117">
        <f t="shared" si="115"/>
        <v>8113</v>
      </c>
      <c r="BJ325" s="5" t="s">
        <v>3185</v>
      </c>
      <c r="BN325" s="63"/>
    </row>
    <row r="326" spans="1:66" hidden="1" outlineLevel="1">
      <c r="A326" t="s">
        <v>2850</v>
      </c>
      <c r="B326" t="s">
        <v>2739</v>
      </c>
      <c r="C326" s="1">
        <f t="shared" si="116"/>
        <v>1338</v>
      </c>
      <c r="D326" s="5">
        <f>IF(N326&gt;0, RANK(N326,(N326:P326,Q326:AE326)),0)</f>
        <v>2</v>
      </c>
      <c r="E326" s="5">
        <f>IF(O326&gt;0,RANK(O326,(N326:P326,Q326:AE326)),0)</f>
        <v>1</v>
      </c>
      <c r="F326" s="5">
        <f>IF(P326&gt;0,RANK(P326,(N326:P326,Q326:AE326)),0)</f>
        <v>0</v>
      </c>
      <c r="G326" s="131">
        <f t="shared" si="102"/>
        <v>462</v>
      </c>
      <c r="H326" s="136">
        <f t="shared" si="103"/>
        <v>0.3452914798206278</v>
      </c>
      <c r="I326" s="2"/>
      <c r="J326" s="2">
        <f t="shared" si="117"/>
        <v>0.3131539611360239</v>
      </c>
      <c r="K326" s="2">
        <f t="shared" si="118"/>
        <v>0.6584454409566517</v>
      </c>
      <c r="L326" s="2">
        <f t="shared" si="119"/>
        <v>0</v>
      </c>
      <c r="M326" s="2">
        <f t="shared" si="120"/>
        <v>2.840059790732441E-2</v>
      </c>
      <c r="N326" s="63">
        <v>419</v>
      </c>
      <c r="O326" s="63">
        <v>881</v>
      </c>
      <c r="P326" s="63"/>
      <c r="Q326" s="63">
        <v>10</v>
      </c>
      <c r="R326" s="63">
        <v>2</v>
      </c>
      <c r="S326" s="63">
        <v>5</v>
      </c>
      <c r="T326" s="63">
        <v>0</v>
      </c>
      <c r="U326" s="63">
        <v>0</v>
      </c>
      <c r="V326" s="63">
        <v>0</v>
      </c>
      <c r="W326" s="63"/>
      <c r="X326" s="63">
        <v>2</v>
      </c>
      <c r="Y326" s="63">
        <v>2</v>
      </c>
      <c r="Z326" s="63">
        <v>6</v>
      </c>
      <c r="AA326" s="63"/>
      <c r="AB326" s="63"/>
      <c r="AC326" s="63"/>
      <c r="AD326" s="63">
        <v>1</v>
      </c>
      <c r="AE326" s="63"/>
      <c r="AF326" s="63">
        <v>0</v>
      </c>
      <c r="AG326" s="63">
        <v>0</v>
      </c>
      <c r="AH326" s="63"/>
      <c r="AI326" s="63">
        <v>1</v>
      </c>
      <c r="AJ326" s="63">
        <v>6</v>
      </c>
      <c r="AK326" s="63"/>
      <c r="AL326" s="63">
        <v>3</v>
      </c>
      <c r="AM326" s="63"/>
      <c r="AN326" s="63"/>
      <c r="AO326" s="63"/>
      <c r="AP326" s="63"/>
      <c r="AQ326" s="63"/>
      <c r="AS326" s="5">
        <f>IF(Q326&gt;0,RANK(Q326,(N326:P326,Q326:AE326)),0)</f>
        <v>3</v>
      </c>
      <c r="AT326" s="5">
        <f>IF(R326&gt;0,RANK(R326,(N326:P326,Q326:AE326)),0)</f>
        <v>6</v>
      </c>
      <c r="AU326" s="5">
        <f>IF(T326&gt;0,RANK(T326,(N326:P326,Q326:AE326)),0)</f>
        <v>0</v>
      </c>
      <c r="AV326" s="5">
        <f>IF(S326&gt;0,RANK(S326,(N326:P326,Q326:AE326)),0)</f>
        <v>5</v>
      </c>
      <c r="AW326" s="2">
        <f t="shared" si="121"/>
        <v>7.4738415545590429E-3</v>
      </c>
      <c r="AX326" s="2">
        <f t="shared" si="122"/>
        <v>1.4947683109118087E-3</v>
      </c>
      <c r="AY326" s="2">
        <f t="shared" si="123"/>
        <v>0</v>
      </c>
      <c r="AZ326" s="2">
        <f t="shared" si="124"/>
        <v>3.7369207772795215E-3</v>
      </c>
      <c r="BB326" t="s">
        <v>2850</v>
      </c>
      <c r="BC326" t="s">
        <v>2739</v>
      </c>
      <c r="BD326" s="1">
        <v>4</v>
      </c>
      <c r="BF326" s="111">
        <v>8</v>
      </c>
      <c r="BG326" s="113">
        <v>115</v>
      </c>
      <c r="BH326" s="117">
        <f t="shared" si="115"/>
        <v>8115</v>
      </c>
      <c r="BJ326" s="5" t="s">
        <v>3185</v>
      </c>
      <c r="BN326" s="63"/>
    </row>
    <row r="327" spans="1:66" hidden="1" outlineLevel="1">
      <c r="A327" t="s">
        <v>2945</v>
      </c>
      <c r="B327" t="s">
        <v>2739</v>
      </c>
      <c r="C327" s="1">
        <f t="shared" si="116"/>
        <v>15312</v>
      </c>
      <c r="D327" s="5">
        <f>IF(N327&gt;0, RANK(N327,(N327:P327,Q327:AE327)),0)</f>
        <v>1</v>
      </c>
      <c r="E327" s="5">
        <f>IF(O327&gt;0,RANK(O327,(N327:P327,Q327:AE327)),0)</f>
        <v>2</v>
      </c>
      <c r="F327" s="5">
        <f>IF(P327&gt;0,RANK(P327,(N327:P327,Q327:AE327)),0)</f>
        <v>0</v>
      </c>
      <c r="G327" s="131">
        <f t="shared" ref="G327:G332" si="125">IF(C327&gt;0,MAX(N327:P327)-LARGE(N327:P327,2),0)</f>
        <v>3776</v>
      </c>
      <c r="H327" s="136">
        <f t="shared" ref="H327:H332" si="126">IF(C327&gt;0,G327/C327,0)</f>
        <v>0.24660397074190177</v>
      </c>
      <c r="I327" s="2"/>
      <c r="J327" s="2">
        <f t="shared" si="117"/>
        <v>0.61043625914315569</v>
      </c>
      <c r="K327" s="2">
        <f t="shared" si="118"/>
        <v>0.36383228840125392</v>
      </c>
      <c r="L327" s="2">
        <f t="shared" si="119"/>
        <v>0</v>
      </c>
      <c r="M327" s="2">
        <f t="shared" si="120"/>
        <v>2.5731452455590387E-2</v>
      </c>
      <c r="N327" s="63">
        <v>9347</v>
      </c>
      <c r="O327" s="63">
        <v>5571</v>
      </c>
      <c r="P327" s="63"/>
      <c r="Q327" s="63">
        <v>269</v>
      </c>
      <c r="R327" s="63">
        <v>54</v>
      </c>
      <c r="S327" s="63">
        <v>25</v>
      </c>
      <c r="T327" s="63">
        <v>0</v>
      </c>
      <c r="U327" s="63">
        <v>2</v>
      </c>
      <c r="V327" s="63">
        <v>1</v>
      </c>
      <c r="W327" s="63"/>
      <c r="X327" s="63">
        <v>7</v>
      </c>
      <c r="Y327" s="63">
        <v>0</v>
      </c>
      <c r="Z327" s="63">
        <v>21</v>
      </c>
      <c r="AA327" s="63"/>
      <c r="AB327" s="63"/>
      <c r="AC327" s="63"/>
      <c r="AD327" s="63">
        <v>0</v>
      </c>
      <c r="AE327" s="63"/>
      <c r="AF327" s="63">
        <v>1</v>
      </c>
      <c r="AG327" s="63">
        <v>1</v>
      </c>
      <c r="AH327" s="63"/>
      <c r="AI327" s="63">
        <v>0</v>
      </c>
      <c r="AJ327" s="63">
        <v>11</v>
      </c>
      <c r="AK327" s="63"/>
      <c r="AL327" s="63">
        <v>2</v>
      </c>
      <c r="AM327" s="63"/>
      <c r="AN327" s="63"/>
      <c r="AO327" s="63"/>
      <c r="AP327" s="63"/>
      <c r="AQ327" s="63"/>
      <c r="AS327" s="5">
        <f>IF(Q327&gt;0,RANK(Q327,(N327:P327,Q327:AE327)),0)</f>
        <v>3</v>
      </c>
      <c r="AT327" s="5">
        <f>IF(R327&gt;0,RANK(R327,(N327:P327,Q327:AE327)),0)</f>
        <v>4</v>
      </c>
      <c r="AU327" s="5">
        <f>IF(T327&gt;0,RANK(T327,(N327:P327,Q327:AE327)),0)</f>
        <v>0</v>
      </c>
      <c r="AV327" s="5">
        <f>IF(S327&gt;0,RANK(S327,(N327:P327,Q327:AE327)),0)</f>
        <v>5</v>
      </c>
      <c r="AW327" s="2">
        <f t="shared" si="121"/>
        <v>1.7567920585161965E-2</v>
      </c>
      <c r="AX327" s="2">
        <f t="shared" si="122"/>
        <v>3.5266457680250786E-3</v>
      </c>
      <c r="AY327" s="2">
        <f t="shared" si="123"/>
        <v>0</v>
      </c>
      <c r="AZ327" s="2">
        <f t="shared" si="124"/>
        <v>1.6327063740856843E-3</v>
      </c>
      <c r="BB327" t="s">
        <v>2945</v>
      </c>
      <c r="BC327" t="s">
        <v>2739</v>
      </c>
      <c r="BD327" s="1">
        <v>2</v>
      </c>
      <c r="BF327" s="111">
        <v>8</v>
      </c>
      <c r="BG327" s="113">
        <v>117</v>
      </c>
      <c r="BH327" s="117">
        <f t="shared" si="115"/>
        <v>8117</v>
      </c>
      <c r="BJ327" s="5" t="s">
        <v>3185</v>
      </c>
      <c r="BN327" s="63"/>
    </row>
    <row r="328" spans="1:66" hidden="1" outlineLevel="1">
      <c r="A328" t="s">
        <v>3035</v>
      </c>
      <c r="B328" t="s">
        <v>2739</v>
      </c>
      <c r="C328" s="1">
        <f t="shared" si="116"/>
        <v>13407</v>
      </c>
      <c r="D328" s="5">
        <f>IF(N328&gt;0, RANK(N328,(N328:P328,Q328:AE328)),0)</f>
        <v>2</v>
      </c>
      <c r="E328" s="5">
        <f>IF(O328&gt;0,RANK(O328,(N328:P328,Q328:AE328)),0)</f>
        <v>1</v>
      </c>
      <c r="F328" s="5">
        <f>IF(P328&gt;0,RANK(P328,(N328:P328,Q328:AE328)),0)</f>
        <v>0</v>
      </c>
      <c r="G328" s="131">
        <f t="shared" si="125"/>
        <v>4369</v>
      </c>
      <c r="H328" s="136">
        <f t="shared" si="126"/>
        <v>0.32587454314910119</v>
      </c>
      <c r="I328" s="2"/>
      <c r="J328" s="2">
        <f t="shared" si="117"/>
        <v>0.32318937868277764</v>
      </c>
      <c r="K328" s="2">
        <f t="shared" si="118"/>
        <v>0.64906392183187889</v>
      </c>
      <c r="L328" s="2">
        <f t="shared" si="119"/>
        <v>0</v>
      </c>
      <c r="M328" s="2">
        <f t="shared" si="120"/>
        <v>2.7746699485343473E-2</v>
      </c>
      <c r="N328" s="63">
        <v>4333</v>
      </c>
      <c r="O328" s="63">
        <v>8702</v>
      </c>
      <c r="P328" s="63"/>
      <c r="Q328" s="63">
        <v>227</v>
      </c>
      <c r="R328" s="63">
        <v>43</v>
      </c>
      <c r="S328" s="63">
        <v>43</v>
      </c>
      <c r="T328" s="63">
        <v>1</v>
      </c>
      <c r="U328" s="63">
        <v>0</v>
      </c>
      <c r="V328" s="63">
        <v>0</v>
      </c>
      <c r="W328" s="63"/>
      <c r="X328" s="63">
        <v>9</v>
      </c>
      <c r="Y328" s="63">
        <v>0</v>
      </c>
      <c r="Z328" s="63">
        <v>32</v>
      </c>
      <c r="AA328" s="63"/>
      <c r="AB328" s="63"/>
      <c r="AC328" s="63"/>
      <c r="AD328" s="63">
        <v>1</v>
      </c>
      <c r="AE328" s="63"/>
      <c r="AF328" s="63">
        <v>3</v>
      </c>
      <c r="AG328" s="63">
        <v>1</v>
      </c>
      <c r="AH328" s="63"/>
      <c r="AI328" s="63">
        <v>0</v>
      </c>
      <c r="AJ328" s="63">
        <v>8</v>
      </c>
      <c r="AK328" s="63"/>
      <c r="AL328" s="63">
        <v>4</v>
      </c>
      <c r="AM328" s="63"/>
      <c r="AN328" s="63"/>
      <c r="AO328" s="63"/>
      <c r="AP328" s="63"/>
      <c r="AQ328" s="63"/>
      <c r="AS328" s="5">
        <f>IF(Q328&gt;0,RANK(Q328,(N328:P328,Q328:AE328)),0)</f>
        <v>3</v>
      </c>
      <c r="AT328" s="5">
        <f>IF(R328&gt;0,RANK(R328,(N328:P328,Q328:AE328)),0)</f>
        <v>4</v>
      </c>
      <c r="AU328" s="5">
        <f>IF(T328&gt;0,RANK(T328,(N328:P328,Q328:AE328)),0)</f>
        <v>8</v>
      </c>
      <c r="AV328" s="5">
        <f>IF(S328&gt;0,RANK(S328,(N328:P328,Q328:AE328)),0)</f>
        <v>4</v>
      </c>
      <c r="AW328" s="2">
        <f t="shared" si="121"/>
        <v>1.6931453718206906E-2</v>
      </c>
      <c r="AX328" s="2">
        <f t="shared" si="122"/>
        <v>3.2072797792198106E-3</v>
      </c>
      <c r="AY328" s="2">
        <f t="shared" si="123"/>
        <v>7.4587901842321181E-5</v>
      </c>
      <c r="AZ328" s="2">
        <f t="shared" si="124"/>
        <v>3.2072797792198106E-3</v>
      </c>
      <c r="BB328" t="s">
        <v>3035</v>
      </c>
      <c r="BC328" t="s">
        <v>2739</v>
      </c>
      <c r="BD328" s="1">
        <v>5</v>
      </c>
      <c r="BF328" s="111">
        <v>8</v>
      </c>
      <c r="BG328" s="113">
        <v>119</v>
      </c>
      <c r="BH328" s="117">
        <f t="shared" si="115"/>
        <v>8119</v>
      </c>
      <c r="BJ328" s="5" t="s">
        <v>3185</v>
      </c>
      <c r="BN328" s="63"/>
    </row>
    <row r="329" spans="1:66" hidden="1" outlineLevel="1">
      <c r="A329" t="s">
        <v>699</v>
      </c>
      <c r="B329" t="s">
        <v>2739</v>
      </c>
      <c r="C329" s="1">
        <f t="shared" si="116"/>
        <v>2591</v>
      </c>
      <c r="D329" s="5">
        <f>IF(N329&gt;0, RANK(N329,(N329:P329,Q329:AE329)),0)</f>
        <v>2</v>
      </c>
      <c r="E329" s="5">
        <f>IF(O329&gt;0,RANK(O329,(N329:P329,Q329:AE329)),0)</f>
        <v>1</v>
      </c>
      <c r="F329" s="5">
        <f>IF(P329&gt;0,RANK(P329,(N329:P329,Q329:AE329)),0)</f>
        <v>0</v>
      </c>
      <c r="G329" s="131">
        <f t="shared" si="125"/>
        <v>1608</v>
      </c>
      <c r="H329" s="136">
        <f t="shared" si="126"/>
        <v>0.62060980316480119</v>
      </c>
      <c r="I329" s="2"/>
      <c r="J329" s="2">
        <f t="shared" si="117"/>
        <v>0.18062524121960633</v>
      </c>
      <c r="K329" s="2">
        <f t="shared" si="118"/>
        <v>0.80123504438440751</v>
      </c>
      <c r="L329" s="2">
        <f t="shared" si="119"/>
        <v>0</v>
      </c>
      <c r="M329" s="2">
        <f t="shared" si="120"/>
        <v>1.8139714395986162E-2</v>
      </c>
      <c r="N329" s="63">
        <v>468</v>
      </c>
      <c r="O329" s="63">
        <v>2076</v>
      </c>
      <c r="P329" s="63"/>
      <c r="Q329" s="63">
        <v>11</v>
      </c>
      <c r="R329" s="63">
        <v>1</v>
      </c>
      <c r="S329" s="63">
        <v>10</v>
      </c>
      <c r="T329" s="63">
        <v>0</v>
      </c>
      <c r="U329" s="63">
        <v>0</v>
      </c>
      <c r="V329" s="63">
        <v>0</v>
      </c>
      <c r="W329" s="63"/>
      <c r="X329" s="63">
        <v>1</v>
      </c>
      <c r="Y329" s="63">
        <v>2</v>
      </c>
      <c r="Z329" s="63">
        <v>10</v>
      </c>
      <c r="AA329" s="63"/>
      <c r="AB329" s="63"/>
      <c r="AC329" s="63"/>
      <c r="AD329" s="63">
        <v>1</v>
      </c>
      <c r="AE329" s="63"/>
      <c r="AF329" s="63">
        <v>1</v>
      </c>
      <c r="AG329" s="63">
        <v>1</v>
      </c>
      <c r="AH329" s="63"/>
      <c r="AI329" s="63">
        <v>0</v>
      </c>
      <c r="AJ329" s="63">
        <v>7</v>
      </c>
      <c r="AK329" s="63"/>
      <c r="AL329" s="63">
        <v>2</v>
      </c>
      <c r="AM329" s="63"/>
      <c r="AN329" s="63"/>
      <c r="AO329" s="63"/>
      <c r="AP329" s="63"/>
      <c r="AQ329" s="63"/>
      <c r="AS329" s="5">
        <f>IF(Q329&gt;0,RANK(Q329,(N329:P329,Q329:AE329)),0)</f>
        <v>3</v>
      </c>
      <c r="AT329" s="5">
        <f>IF(R329&gt;0,RANK(R329,(N329:P329,Q329:AE329)),0)</f>
        <v>7</v>
      </c>
      <c r="AU329" s="5">
        <f>IF(T329&gt;0,RANK(T329,(N329:P329,Q329:AE329)),0)</f>
        <v>0</v>
      </c>
      <c r="AV329" s="5">
        <f>IF(S329&gt;0,RANK(S329,(N329:P329,Q329:AE329)),0)</f>
        <v>4</v>
      </c>
      <c r="AW329" s="2">
        <f t="shared" si="121"/>
        <v>4.2454650714010035E-3</v>
      </c>
      <c r="AX329" s="2">
        <f t="shared" si="122"/>
        <v>3.8595137012736397E-4</v>
      </c>
      <c r="AY329" s="2">
        <f t="shared" si="123"/>
        <v>0</v>
      </c>
      <c r="AZ329" s="2">
        <f t="shared" si="124"/>
        <v>3.8595137012736396E-3</v>
      </c>
      <c r="BB329" t="s">
        <v>699</v>
      </c>
      <c r="BC329" t="s">
        <v>2739</v>
      </c>
      <c r="BD329" s="1">
        <v>4</v>
      </c>
      <c r="BF329" s="111">
        <v>8</v>
      </c>
      <c r="BG329" s="113">
        <v>121</v>
      </c>
      <c r="BH329" s="117">
        <f t="shared" si="115"/>
        <v>8121</v>
      </c>
      <c r="BJ329" s="5" t="s">
        <v>3185</v>
      </c>
      <c r="BN329" s="63"/>
    </row>
    <row r="330" spans="1:66" hidden="1" outlineLevel="1">
      <c r="A330" t="s">
        <v>776</v>
      </c>
      <c r="B330" t="s">
        <v>2739</v>
      </c>
      <c r="C330" s="1">
        <f t="shared" si="116"/>
        <v>115866</v>
      </c>
      <c r="D330" s="5">
        <f>IF(N330&gt;0, RANK(N330,(N330:P330,Q330:AE330)),0)</f>
        <v>2</v>
      </c>
      <c r="E330" s="5">
        <f>IF(O330&gt;0,RANK(O330,(N330:P330,Q330:AE330)),0)</f>
        <v>1</v>
      </c>
      <c r="F330" s="5">
        <f>IF(P330&gt;0,RANK(P330,(N330:P330,Q330:AE330)),0)</f>
        <v>0</v>
      </c>
      <c r="G330" s="131">
        <f t="shared" si="125"/>
        <v>14725</v>
      </c>
      <c r="H330" s="136">
        <f t="shared" si="126"/>
        <v>0.12708646194742201</v>
      </c>
      <c r="I330" s="2"/>
      <c r="J330" s="2">
        <f t="shared" si="117"/>
        <v>0.42333385117290662</v>
      </c>
      <c r="K330" s="2">
        <f t="shared" si="118"/>
        <v>0.55042031312032869</v>
      </c>
      <c r="L330" s="2">
        <f t="shared" si="119"/>
        <v>0</v>
      </c>
      <c r="M330" s="2">
        <f t="shared" si="120"/>
        <v>2.6245835706764753E-2</v>
      </c>
      <c r="N330" s="63">
        <v>49050</v>
      </c>
      <c r="O330" s="63">
        <v>63775</v>
      </c>
      <c r="P330" s="63"/>
      <c r="Q330" s="63">
        <v>1632</v>
      </c>
      <c r="R330" s="63">
        <v>241</v>
      </c>
      <c r="S330" s="63">
        <v>483</v>
      </c>
      <c r="T330" s="63">
        <v>13</v>
      </c>
      <c r="U330" s="63">
        <v>8</v>
      </c>
      <c r="V330" s="63">
        <v>13</v>
      </c>
      <c r="W330" s="63"/>
      <c r="X330" s="63">
        <v>48</v>
      </c>
      <c r="Y330" s="63">
        <v>49</v>
      </c>
      <c r="Z330" s="63">
        <v>305</v>
      </c>
      <c r="AA330" s="63"/>
      <c r="AB330" s="63"/>
      <c r="AC330" s="63"/>
      <c r="AD330" s="63">
        <v>12</v>
      </c>
      <c r="AE330" s="63"/>
      <c r="AF330" s="63">
        <v>10</v>
      </c>
      <c r="AG330" s="63">
        <v>5</v>
      </c>
      <c r="AH330" s="63"/>
      <c r="AI330" s="63">
        <v>0</v>
      </c>
      <c r="AJ330" s="63">
        <v>169</v>
      </c>
      <c r="AK330" s="63"/>
      <c r="AL330" s="63">
        <v>53</v>
      </c>
      <c r="AM330" s="63"/>
      <c r="AN330" s="63"/>
      <c r="AO330" s="63"/>
      <c r="AP330" s="63"/>
      <c r="AQ330" s="63"/>
      <c r="AS330" s="5">
        <f>IF(Q330&gt;0,RANK(Q330,(N330:P330,Q330:AE330)),0)</f>
        <v>3</v>
      </c>
      <c r="AT330" s="5">
        <f>IF(R330&gt;0,RANK(R330,(N330:P330,Q330:AE330)),0)</f>
        <v>6</v>
      </c>
      <c r="AU330" s="5">
        <f>IF(T330&gt;0,RANK(T330,(N330:P330,Q330:AE330)),0)</f>
        <v>9</v>
      </c>
      <c r="AV330" s="5">
        <f>IF(S330&gt;0,RANK(S330,(N330:P330,Q330:AE330)),0)</f>
        <v>4</v>
      </c>
      <c r="AW330" s="2">
        <f t="shared" si="121"/>
        <v>1.4085236393765212E-2</v>
      </c>
      <c r="AX330" s="2">
        <f t="shared" si="122"/>
        <v>2.0799889527557697E-3</v>
      </c>
      <c r="AY330" s="2">
        <f t="shared" si="123"/>
        <v>1.1219857421504151E-4</v>
      </c>
      <c r="AZ330" s="2">
        <f t="shared" si="124"/>
        <v>4.168608565066542E-3</v>
      </c>
      <c r="BB330" t="s">
        <v>776</v>
      </c>
      <c r="BC330" t="s">
        <v>2739</v>
      </c>
      <c r="BD330" s="1">
        <v>4</v>
      </c>
      <c r="BF330" s="111">
        <v>8</v>
      </c>
      <c r="BG330" s="113">
        <v>123</v>
      </c>
      <c r="BH330" s="117">
        <f t="shared" si="115"/>
        <v>8123</v>
      </c>
      <c r="BJ330" s="5" t="s">
        <v>3185</v>
      </c>
      <c r="BN330" s="63"/>
    </row>
    <row r="331" spans="1:66" hidden="1" outlineLevel="1">
      <c r="A331" t="s">
        <v>515</v>
      </c>
      <c r="B331" t="s">
        <v>2739</v>
      </c>
      <c r="C331" s="1">
        <f t="shared" si="116"/>
        <v>4577</v>
      </c>
      <c r="D331" s="5">
        <f>IF(N331&gt;0, RANK(N331,(N331:P331,Q331:AE331)),0)</f>
        <v>2</v>
      </c>
      <c r="E331" s="5">
        <f>IF(O331&gt;0,RANK(O331,(N331:P331,Q331:AE331)),0)</f>
        <v>1</v>
      </c>
      <c r="F331" s="5">
        <f>IF(P331&gt;0,RANK(P331,(N331:P331,Q331:AE331)),0)</f>
        <v>0</v>
      </c>
      <c r="G331" s="131">
        <f t="shared" si="125"/>
        <v>2503</v>
      </c>
      <c r="H331" s="136">
        <f t="shared" si="126"/>
        <v>0.54686475857548611</v>
      </c>
      <c r="I331" s="2"/>
      <c r="J331" s="2">
        <f t="shared" si="117"/>
        <v>0.21564343456412496</v>
      </c>
      <c r="K331" s="2">
        <f t="shared" si="118"/>
        <v>0.76250819313961105</v>
      </c>
      <c r="L331" s="2">
        <f t="shared" si="119"/>
        <v>0</v>
      </c>
      <c r="M331" s="2">
        <f t="shared" si="120"/>
        <v>2.1848372296264018E-2</v>
      </c>
      <c r="N331" s="63">
        <v>987</v>
      </c>
      <c r="O331" s="63">
        <v>3490</v>
      </c>
      <c r="P331" s="63"/>
      <c r="Q331" s="63">
        <v>33</v>
      </c>
      <c r="R331" s="63">
        <v>5</v>
      </c>
      <c r="S331" s="63">
        <v>18</v>
      </c>
      <c r="T331" s="63">
        <v>0</v>
      </c>
      <c r="U331" s="63">
        <v>1</v>
      </c>
      <c r="V331" s="63">
        <v>0</v>
      </c>
      <c r="W331" s="63"/>
      <c r="X331" s="63">
        <v>3</v>
      </c>
      <c r="Y331" s="63">
        <v>2</v>
      </c>
      <c r="Z331" s="63">
        <v>25</v>
      </c>
      <c r="AA331" s="63"/>
      <c r="AB331" s="63"/>
      <c r="AC331" s="63"/>
      <c r="AD331" s="63">
        <v>0</v>
      </c>
      <c r="AE331" s="63"/>
      <c r="AF331" s="63">
        <v>1</v>
      </c>
      <c r="AG331" s="63">
        <v>0</v>
      </c>
      <c r="AH331" s="63"/>
      <c r="AI331" s="63">
        <v>0</v>
      </c>
      <c r="AJ331" s="63">
        <v>9</v>
      </c>
      <c r="AK331" s="63"/>
      <c r="AL331" s="63">
        <v>3</v>
      </c>
      <c r="AM331" s="63"/>
      <c r="AN331" s="63"/>
      <c r="AO331" s="63"/>
      <c r="AP331" s="63"/>
      <c r="AQ331" s="63"/>
      <c r="AS331" s="5">
        <f>IF(Q331&gt;0,RANK(Q331,(N331:P331,Q331:AE331)),0)</f>
        <v>3</v>
      </c>
      <c r="AT331" s="5">
        <f>IF(R331&gt;0,RANK(R331,(N331:P331,Q331:AE331)),0)</f>
        <v>6</v>
      </c>
      <c r="AU331" s="5">
        <f>IF(T331&gt;0,RANK(T331,(N331:P331,Q331:AE331)),0)</f>
        <v>0</v>
      </c>
      <c r="AV331" s="5">
        <f>IF(S331&gt;0,RANK(S331,(N331:P331,Q331:AE331)),0)</f>
        <v>5</v>
      </c>
      <c r="AW331" s="2">
        <f t="shared" si="121"/>
        <v>7.2099628577670964E-3</v>
      </c>
      <c r="AX331" s="2">
        <f t="shared" si="122"/>
        <v>1.0924186148131964E-3</v>
      </c>
      <c r="AY331" s="2">
        <f t="shared" si="123"/>
        <v>0</v>
      </c>
      <c r="AZ331" s="2">
        <f t="shared" si="124"/>
        <v>3.9327070133275072E-3</v>
      </c>
      <c r="BB331" t="s">
        <v>515</v>
      </c>
      <c r="BC331" t="s">
        <v>2739</v>
      </c>
      <c r="BD331" s="1">
        <v>4</v>
      </c>
      <c r="BF331" s="111">
        <v>8</v>
      </c>
      <c r="BG331" s="113">
        <v>125</v>
      </c>
      <c r="BH331" s="117">
        <f t="shared" si="115"/>
        <v>8125</v>
      </c>
      <c r="BJ331" s="5" t="s">
        <v>3185</v>
      </c>
      <c r="BN331" s="63"/>
    </row>
    <row r="332" spans="1:66" collapsed="1">
      <c r="A332" t="s">
        <v>1875</v>
      </c>
      <c r="B332" t="s">
        <v>548</v>
      </c>
      <c r="C332" s="1">
        <f t="shared" si="116"/>
        <v>2569522</v>
      </c>
      <c r="D332" s="5">
        <f>IF(N332&gt;0, RANK(N332,(N332:P332,Q332:AE332)),0)</f>
        <v>1</v>
      </c>
      <c r="E332" s="5">
        <f>IF(O332&gt;0,RANK(O332,(N332:P332,Q332:AE332)),0)</f>
        <v>2</v>
      </c>
      <c r="F332" s="5">
        <f>IF(P332&gt;0,RANK(P332,(N332:P332,Q332:AE332)),0)</f>
        <v>0</v>
      </c>
      <c r="G332" s="131">
        <f t="shared" si="125"/>
        <v>137859</v>
      </c>
      <c r="H332" s="136">
        <f t="shared" si="126"/>
        <v>5.365161302374527E-2</v>
      </c>
      <c r="I332" s="2"/>
      <c r="J332" s="2">
        <f t="shared" si="117"/>
        <v>0.51492145231681219</v>
      </c>
      <c r="K332" s="2">
        <f t="shared" si="118"/>
        <v>0.46126983929306697</v>
      </c>
      <c r="L332" s="2">
        <f t="shared" si="119"/>
        <v>0</v>
      </c>
      <c r="M332" s="2">
        <f t="shared" si="120"/>
        <v>2.3808708390120836E-2</v>
      </c>
      <c r="N332" s="63">
        <f>SUM(N268:N331)</f>
        <v>1323102</v>
      </c>
      <c r="O332" s="63">
        <f>SUM(O268:O331)</f>
        <v>1185243</v>
      </c>
      <c r="P332" s="63">
        <f>SUM(P268:P331)</f>
        <v>0</v>
      </c>
      <c r="Q332" s="63">
        <f t="shared" ref="Q332:Z332" si="127">SUM(Q268:Q331)</f>
        <v>35545</v>
      </c>
      <c r="R332" s="63">
        <f t="shared" si="127"/>
        <v>7508</v>
      </c>
      <c r="S332" s="63">
        <f t="shared" si="127"/>
        <v>6234</v>
      </c>
      <c r="T332" s="63">
        <f t="shared" si="127"/>
        <v>192</v>
      </c>
      <c r="U332" s="63">
        <f t="shared" si="127"/>
        <v>308</v>
      </c>
      <c r="V332" s="63">
        <f t="shared" si="127"/>
        <v>317</v>
      </c>
      <c r="W332" s="63"/>
      <c r="X332" s="63">
        <f t="shared" si="127"/>
        <v>1260</v>
      </c>
      <c r="Y332" s="63">
        <f t="shared" si="127"/>
        <v>679</v>
      </c>
      <c r="Z332" s="63">
        <f t="shared" si="127"/>
        <v>5059</v>
      </c>
      <c r="AA332" s="63"/>
      <c r="AB332" s="63"/>
      <c r="AC332" s="63"/>
      <c r="AD332" s="63">
        <f>SUM(AD268:AD331)</f>
        <v>266</v>
      </c>
      <c r="AE332" s="63"/>
      <c r="AF332" s="63">
        <f>SUM(AF268:AF331)</f>
        <v>235</v>
      </c>
      <c r="AG332" s="63">
        <f>SUM(AG268:AG331)</f>
        <v>189</v>
      </c>
      <c r="AH332" s="63"/>
      <c r="AI332" s="63">
        <f>SUM(AI268:AI331)</f>
        <v>4</v>
      </c>
      <c r="AJ332" s="63">
        <f>SUM(AJ268:AJ331)</f>
        <v>2589</v>
      </c>
      <c r="AK332" s="63"/>
      <c r="AL332" s="63">
        <f>SUM(AL268:AL331)</f>
        <v>792</v>
      </c>
      <c r="AM332" s="63"/>
      <c r="AN332" s="63"/>
      <c r="AO332" s="63"/>
      <c r="AP332" s="63"/>
      <c r="AQ332" s="63"/>
      <c r="AS332" s="5">
        <f>IF(Q332&gt;0,RANK(Q332,(N332:P332,Q332:AE332)),0)</f>
        <v>3</v>
      </c>
      <c r="AT332" s="5">
        <f>IF(R332&gt;0,RANK(R332,(N332:P332,Q332:AE332)),0)</f>
        <v>4</v>
      </c>
      <c r="AU332" s="5">
        <f>IF(T332&gt;0,RANK(T332,(N332:P332,Q332:AE332)),0)</f>
        <v>12</v>
      </c>
      <c r="AV332" s="5">
        <f>IF(S332&gt;0,RANK(S332,(N332:P332,Q332:AE332)),0)</f>
        <v>5</v>
      </c>
      <c r="AW332" s="2">
        <f t="shared" si="121"/>
        <v>1.3833312188025634E-2</v>
      </c>
      <c r="AX332" s="2">
        <f t="shared" si="122"/>
        <v>2.9219442370993515E-3</v>
      </c>
      <c r="AY332" s="2">
        <f t="shared" si="123"/>
        <v>7.4722068929551879E-5</v>
      </c>
      <c r="AZ332" s="2">
        <f t="shared" si="124"/>
        <v>2.4261321755563877E-3</v>
      </c>
      <c r="BB332" t="s">
        <v>1875</v>
      </c>
      <c r="BC332" t="s">
        <v>548</v>
      </c>
      <c r="BF332" s="111">
        <v>8</v>
      </c>
      <c r="BG332" s="113"/>
      <c r="BH332" s="111">
        <v>8</v>
      </c>
      <c r="BJ332" s="5" t="s">
        <v>718</v>
      </c>
    </row>
    <row r="333" spans="1:66">
      <c r="C333" s="1"/>
      <c r="E333" s="5"/>
      <c r="F333" s="5"/>
      <c r="G333" s="131"/>
      <c r="H333" s="136"/>
      <c r="I333" s="2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63"/>
      <c r="AL333" s="63"/>
      <c r="AM333" s="63"/>
      <c r="AN333" s="63"/>
      <c r="AO333" s="63"/>
      <c r="AP333" s="63"/>
      <c r="AQ333" s="63"/>
      <c r="AS333" s="5"/>
      <c r="AT333" s="5"/>
      <c r="AU333" s="5"/>
      <c r="AV333" s="5"/>
      <c r="BF333" s="111"/>
      <c r="BG333" s="113"/>
      <c r="BH333" s="117"/>
    </row>
    <row r="334" spans="1:66" hidden="1" outlineLevel="1">
      <c r="A334" t="s">
        <v>283</v>
      </c>
      <c r="B334" t="s">
        <v>1493</v>
      </c>
      <c r="C334" s="1">
        <f t="shared" ref="C334:C342" si="128">SUM(N334:AQ334)</f>
        <v>396130</v>
      </c>
      <c r="D334" s="5">
        <f>IF(N334&gt;0, RANK(N334,(N334:P334,Q334:AE334)),0)</f>
        <v>1</v>
      </c>
      <c r="E334" s="5">
        <f>IF(O334&gt;0,RANK(O334,(N334:P334,Q334:AE334)),0)</f>
        <v>2</v>
      </c>
      <c r="F334" s="5">
        <f>IF(P334&gt;0,RANK(P334,(N334:P334,Q334:AE334)),0)</f>
        <v>0</v>
      </c>
      <c r="G334" s="131">
        <f t="shared" ref="G334:G342" si="129">IF(C334&gt;0,MAX(N334:P334)-LARGE(N334:P334,2),0)</f>
        <v>42126</v>
      </c>
      <c r="H334" s="136">
        <f t="shared" ref="H334:H342" si="130">IF(C334&gt;0,G334/C334,0)</f>
        <v>0.10634387701007245</v>
      </c>
      <c r="I334" s="2"/>
      <c r="J334" s="2">
        <f t="shared" ref="J334:J342" si="131">IF($C334=0,"-",N334/$C334)</f>
        <v>0.5485421452553455</v>
      </c>
      <c r="K334" s="2">
        <f t="shared" ref="K334:K342" si="132">IF($C334=0,"-",O334/$C334)</f>
        <v>0.44219826824527303</v>
      </c>
      <c r="L334" s="2">
        <f t="shared" ref="L334:L342" si="133">IF($C334=0,"-",P334/$C334)</f>
        <v>0</v>
      </c>
      <c r="M334" s="2">
        <f t="shared" ref="M334:M342" si="134">IF(C334=0,"-",(1-J334-K334-L334))</f>
        <v>9.2595864993814669E-3</v>
      </c>
      <c r="N334" s="63">
        <f>SUMIF(Town!$AV$3:$AV$171,$BH334,Town!N$3:N$171)</f>
        <v>217294</v>
      </c>
      <c r="O334" s="63">
        <f>SUMIF(Town!$AV$3:$AV$171,$BH334,Town!O$3:O$171)</f>
        <v>175168</v>
      </c>
      <c r="P334" s="63">
        <f>SUMIF(Town!$AV$3:$AV$171,$BH334,Town!P$3:P$171)</f>
        <v>0</v>
      </c>
      <c r="Q334" s="63">
        <f>SUMIF(Town!$AV$3:$AV$171,$BH334,Town!Q$3:Q$171)</f>
        <v>2644</v>
      </c>
      <c r="R334" s="63"/>
      <c r="S334" s="63"/>
      <c r="T334" s="63"/>
      <c r="U334" s="63"/>
      <c r="V334" s="63"/>
      <c r="W334" s="63"/>
      <c r="X334" s="63">
        <f>SUMIF(Town!$AV$3:$AV$171,$BH334,Town!X$3:X$171)</f>
        <v>1024</v>
      </c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63"/>
      <c r="AL334" s="63"/>
      <c r="AM334" s="63"/>
      <c r="AN334" s="63"/>
      <c r="AO334" s="63"/>
      <c r="AP334" s="63"/>
      <c r="AQ334" s="63"/>
      <c r="AS334" s="5">
        <f>IF(Q334&gt;0,RANK(Q334,(N334:P334,Q334:AE334)),0)</f>
        <v>3</v>
      </c>
      <c r="AT334" s="5">
        <f>IF(R334&gt;0,RANK(R334,(N334:P334,Q334:AE334)),0)</f>
        <v>0</v>
      </c>
      <c r="AU334" s="5">
        <f>IF(T334&gt;0,RANK(T334,(N334:P334,Q334:AE334)),0)</f>
        <v>0</v>
      </c>
      <c r="AV334" s="5">
        <f>IF(S334&gt;0,RANK(S334,(N334:P334,Q334:AE334)),0)</f>
        <v>0</v>
      </c>
      <c r="AW334" s="2">
        <f t="shared" ref="AW334:AW342" si="135">IF($C334=0,"-",Q334/$C334)</f>
        <v>6.6745765279075048E-3</v>
      </c>
      <c r="AX334" s="2">
        <f t="shared" ref="AX334:AX342" si="136">IF($C334=0,"-",R334/$C334)</f>
        <v>0</v>
      </c>
      <c r="AY334" s="2">
        <f t="shared" ref="AY334:AY342" si="137">IF($C334=0,"-",T334/$C334)</f>
        <v>0</v>
      </c>
      <c r="AZ334" s="2">
        <f t="shared" ref="AZ334:AZ342" si="138">IF($C334=0,"-",S334/$C334)</f>
        <v>0</v>
      </c>
      <c r="BB334" t="s">
        <v>283</v>
      </c>
      <c r="BC334" t="s">
        <v>1493</v>
      </c>
      <c r="BF334" s="111">
        <v>9</v>
      </c>
      <c r="BG334" s="113">
        <v>1</v>
      </c>
      <c r="BH334" s="117">
        <f t="shared" si="115"/>
        <v>9001</v>
      </c>
      <c r="BJ334" s="5" t="s">
        <v>3185</v>
      </c>
    </row>
    <row r="335" spans="1:66" hidden="1" outlineLevel="1">
      <c r="A335" t="s">
        <v>1746</v>
      </c>
      <c r="B335" t="s">
        <v>1493</v>
      </c>
      <c r="C335" s="1">
        <f t="shared" si="128"/>
        <v>392240</v>
      </c>
      <c r="D335" s="5">
        <f>IF(N335&gt;0, RANK(N335,(N335:P335,Q335:AE335)),0)</f>
        <v>1</v>
      </c>
      <c r="E335" s="5">
        <f>IF(O335&gt;0,RANK(O335,(N335:P335,Q335:AE335)),0)</f>
        <v>2</v>
      </c>
      <c r="F335" s="5">
        <f>IF(P335&gt;0,RANK(P335,(N335:P335,Q335:AE335)),0)</f>
        <v>0</v>
      </c>
      <c r="G335" s="131">
        <f t="shared" si="129"/>
        <v>101401</v>
      </c>
      <c r="H335" s="136">
        <f t="shared" si="130"/>
        <v>0.25851774423822149</v>
      </c>
      <c r="I335" s="2"/>
      <c r="J335" s="2">
        <f t="shared" si="131"/>
        <v>0.62369722618804813</v>
      </c>
      <c r="K335" s="2">
        <f t="shared" si="132"/>
        <v>0.36517948194982663</v>
      </c>
      <c r="L335" s="2">
        <f t="shared" si="133"/>
        <v>0</v>
      </c>
      <c r="M335" s="2">
        <f t="shared" si="134"/>
        <v>1.112329186212524E-2</v>
      </c>
      <c r="N335" s="63">
        <f>SUMIF(Town!$AV$3:$AV$171,$BH335,Town!N$3:N$171)</f>
        <v>244639</v>
      </c>
      <c r="O335" s="63">
        <f>SUMIF(Town!$AV$3:$AV$171,$BH335,Town!O$3:O$171)</f>
        <v>143238</v>
      </c>
      <c r="P335" s="63">
        <f>SUMIF(Town!$AV$3:$AV$171,$BH335,Town!P$3:P$171)</f>
        <v>0</v>
      </c>
      <c r="Q335" s="63">
        <f>SUMIF(Town!$AV$3:$AV$171,$BH335,Town!Q$3:Q$171)</f>
        <v>3076</v>
      </c>
      <c r="R335" s="63"/>
      <c r="S335" s="63"/>
      <c r="T335" s="63"/>
      <c r="U335" s="63"/>
      <c r="V335" s="63"/>
      <c r="W335" s="63"/>
      <c r="X335" s="63">
        <f>SUMIF(Town!$AV$3:$AV$171,$BH335,Town!X$3:X$171)</f>
        <v>1287</v>
      </c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63"/>
      <c r="AL335" s="63"/>
      <c r="AM335" s="63"/>
      <c r="AN335" s="63"/>
      <c r="AO335" s="63"/>
      <c r="AP335" s="63"/>
      <c r="AQ335" s="63"/>
      <c r="AS335" s="5">
        <f>IF(Q335&gt;0,RANK(Q335,(N335:P335,Q335:AE335)),0)</f>
        <v>3</v>
      </c>
      <c r="AT335" s="5">
        <f>IF(R335&gt;0,RANK(R335,(N335:P335,Q335:AE335)),0)</f>
        <v>0</v>
      </c>
      <c r="AU335" s="5">
        <f>IF(T335&gt;0,RANK(T335,(N335:P335,Q335:AE335)),0)</f>
        <v>0</v>
      </c>
      <c r="AV335" s="5">
        <f>IF(S335&gt;0,RANK(S335,(N335:P335,Q335:AE335)),0)</f>
        <v>0</v>
      </c>
      <c r="AW335" s="2">
        <f t="shared" si="135"/>
        <v>7.842137466857026E-3</v>
      </c>
      <c r="AX335" s="2">
        <f t="shared" si="136"/>
        <v>0</v>
      </c>
      <c r="AY335" s="2">
        <f t="shared" si="137"/>
        <v>0</v>
      </c>
      <c r="AZ335" s="2">
        <f t="shared" si="138"/>
        <v>0</v>
      </c>
      <c r="BB335" t="s">
        <v>1746</v>
      </c>
      <c r="BC335" t="s">
        <v>1493</v>
      </c>
      <c r="BF335" s="111">
        <v>9</v>
      </c>
      <c r="BG335" s="113">
        <v>3</v>
      </c>
      <c r="BH335" s="117">
        <f t="shared" si="115"/>
        <v>9003</v>
      </c>
      <c r="BJ335" s="5" t="s">
        <v>3185</v>
      </c>
    </row>
    <row r="336" spans="1:66" hidden="1" outlineLevel="1">
      <c r="A336" t="s">
        <v>1284</v>
      </c>
      <c r="B336" t="s">
        <v>1493</v>
      </c>
      <c r="C336" s="1">
        <f t="shared" si="128"/>
        <v>92427</v>
      </c>
      <c r="D336" s="5">
        <f>IF(N336&gt;0, RANK(N336,(N336:P336,Q336:AE336)),0)</f>
        <v>2</v>
      </c>
      <c r="E336" s="5">
        <f>IF(O336&gt;0,RANK(O336,(N336:P336,Q336:AE336)),0)</f>
        <v>1</v>
      </c>
      <c r="F336" s="5">
        <f>IF(P336&gt;0,RANK(P336,(N336:P336,Q336:AE336)),0)</f>
        <v>0</v>
      </c>
      <c r="G336" s="131">
        <f t="shared" si="129"/>
        <v>3345</v>
      </c>
      <c r="H336" s="136">
        <f t="shared" si="130"/>
        <v>3.6190723489889318E-2</v>
      </c>
      <c r="I336" s="2"/>
      <c r="J336" s="2">
        <f t="shared" si="131"/>
        <v>0.47449338396788815</v>
      </c>
      <c r="K336" s="2">
        <f t="shared" si="132"/>
        <v>0.51068410745777748</v>
      </c>
      <c r="L336" s="2">
        <f t="shared" si="133"/>
        <v>0</v>
      </c>
      <c r="M336" s="2">
        <f t="shared" si="134"/>
        <v>1.4822508574334314E-2</v>
      </c>
      <c r="N336" s="63">
        <f>SUMIF(Town!$AV$3:$AV$171,$BH336,Town!N$3:N$171)</f>
        <v>43856</v>
      </c>
      <c r="O336" s="63">
        <f>SUMIF(Town!$AV$3:$AV$171,$BH336,Town!O$3:O$171)</f>
        <v>47201</v>
      </c>
      <c r="P336" s="63">
        <f>SUMIF(Town!$AV$3:$AV$171,$BH336,Town!P$3:P$171)</f>
        <v>0</v>
      </c>
      <c r="Q336" s="63">
        <f>SUMIF(Town!$AV$3:$AV$171,$BH336,Town!Q$3:Q$171)</f>
        <v>947</v>
      </c>
      <c r="R336" s="63"/>
      <c r="S336" s="63"/>
      <c r="T336" s="63"/>
      <c r="U336" s="63"/>
      <c r="V336" s="63"/>
      <c r="W336" s="63"/>
      <c r="X336" s="63">
        <f>SUMIF(Town!$AV$3:$AV$171,$BH336,Town!X$3:X$171)</f>
        <v>423</v>
      </c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63"/>
      <c r="AL336" s="63"/>
      <c r="AM336" s="63"/>
      <c r="AN336" s="63"/>
      <c r="AO336" s="63"/>
      <c r="AP336" s="63"/>
      <c r="AQ336" s="63"/>
      <c r="AS336" s="5">
        <f>IF(Q336&gt;0,RANK(Q336,(N336:P336,Q336:AE336)),0)</f>
        <v>3</v>
      </c>
      <c r="AT336" s="5">
        <f>IF(R336&gt;0,RANK(R336,(N336:P336,Q336:AE336)),0)</f>
        <v>0</v>
      </c>
      <c r="AU336" s="5">
        <f>IF(T336&gt;0,RANK(T336,(N336:P336,Q336:AE336)),0)</f>
        <v>0</v>
      </c>
      <c r="AV336" s="5">
        <f>IF(S336&gt;0,RANK(S336,(N336:P336,Q336:AE336)),0)</f>
        <v>0</v>
      </c>
      <c r="AW336" s="2">
        <f t="shared" si="135"/>
        <v>1.0245923810142058E-2</v>
      </c>
      <c r="AX336" s="2">
        <f t="shared" si="136"/>
        <v>0</v>
      </c>
      <c r="AY336" s="2">
        <f t="shared" si="137"/>
        <v>0</v>
      </c>
      <c r="AZ336" s="2">
        <f t="shared" si="138"/>
        <v>0</v>
      </c>
      <c r="BB336" t="s">
        <v>1284</v>
      </c>
      <c r="BC336" t="s">
        <v>1493</v>
      </c>
      <c r="BF336" s="111">
        <v>9</v>
      </c>
      <c r="BG336" s="113">
        <v>5</v>
      </c>
      <c r="BH336" s="117">
        <f t="shared" si="115"/>
        <v>9005</v>
      </c>
      <c r="BJ336" s="5" t="s">
        <v>3185</v>
      </c>
    </row>
    <row r="337" spans="1:79" hidden="1" outlineLevel="1">
      <c r="A337" t="s">
        <v>506</v>
      </c>
      <c r="B337" t="s">
        <v>1493</v>
      </c>
      <c r="C337" s="1">
        <f t="shared" si="128"/>
        <v>83538</v>
      </c>
      <c r="D337" s="5">
        <f>IF(N337&gt;0, RANK(N337,(N337:P337,Q337:AE337)),0)</f>
        <v>1</v>
      </c>
      <c r="E337" s="5">
        <f>IF(O337&gt;0,RANK(O337,(N337:P337,Q337:AE337)),0)</f>
        <v>2</v>
      </c>
      <c r="F337" s="5">
        <f>IF(P337&gt;0,RANK(P337,(N337:P337,Q337:AE337)),0)</f>
        <v>0</v>
      </c>
      <c r="G337" s="131">
        <f t="shared" si="129"/>
        <v>13264</v>
      </c>
      <c r="H337" s="136">
        <f t="shared" si="130"/>
        <v>0.15877804113098232</v>
      </c>
      <c r="I337" s="2"/>
      <c r="J337" s="2">
        <f t="shared" si="131"/>
        <v>0.57285307285307285</v>
      </c>
      <c r="K337" s="2">
        <f t="shared" si="132"/>
        <v>0.41407503172209054</v>
      </c>
      <c r="L337" s="2">
        <f t="shared" si="133"/>
        <v>0</v>
      </c>
      <c r="M337" s="2">
        <f t="shared" si="134"/>
        <v>1.307189542483661E-2</v>
      </c>
      <c r="N337" s="63">
        <f>SUMIF(Town!$AV$3:$AV$171,$BH337,Town!N$3:N$171)</f>
        <v>47855</v>
      </c>
      <c r="O337" s="63">
        <f>SUMIF(Town!$AV$3:$AV$171,$BH337,Town!O$3:O$171)</f>
        <v>34591</v>
      </c>
      <c r="P337" s="63">
        <f>SUMIF(Town!$AV$3:$AV$171,$BH337,Town!P$3:P$171)</f>
        <v>0</v>
      </c>
      <c r="Q337" s="63">
        <f>SUMIF(Town!$AV$3:$AV$171,$BH337,Town!Q$3:Q$171)</f>
        <v>753</v>
      </c>
      <c r="R337" s="63"/>
      <c r="S337" s="63"/>
      <c r="T337" s="63"/>
      <c r="U337" s="63"/>
      <c r="V337" s="63"/>
      <c r="W337" s="63"/>
      <c r="X337" s="63">
        <f>SUMIF(Town!$AV$3:$AV$171,$BH337,Town!X$3:X$171)</f>
        <v>339</v>
      </c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63"/>
      <c r="AL337" s="63"/>
      <c r="AM337" s="63"/>
      <c r="AN337" s="63"/>
      <c r="AO337" s="63"/>
      <c r="AP337" s="63"/>
      <c r="AQ337" s="63"/>
      <c r="AS337" s="5">
        <f>IF(Q337&gt;0,RANK(Q337,(N337:P337,Q337:AE337)),0)</f>
        <v>3</v>
      </c>
      <c r="AT337" s="5">
        <f>IF(R337&gt;0,RANK(R337,(N337:P337,Q337:AE337)),0)</f>
        <v>0</v>
      </c>
      <c r="AU337" s="5">
        <f>IF(T337&gt;0,RANK(T337,(N337:P337,Q337:AE337)),0)</f>
        <v>0</v>
      </c>
      <c r="AV337" s="5">
        <f>IF(S337&gt;0,RANK(S337,(N337:P337,Q337:AE337)),0)</f>
        <v>0</v>
      </c>
      <c r="AW337" s="2">
        <f t="shared" si="135"/>
        <v>9.0138619550384248E-3</v>
      </c>
      <c r="AX337" s="2">
        <f t="shared" si="136"/>
        <v>0</v>
      </c>
      <c r="AY337" s="2">
        <f t="shared" si="137"/>
        <v>0</v>
      </c>
      <c r="AZ337" s="2">
        <f t="shared" si="138"/>
        <v>0</v>
      </c>
      <c r="BB337" t="s">
        <v>506</v>
      </c>
      <c r="BC337" t="s">
        <v>1493</v>
      </c>
      <c r="BF337" s="111">
        <v>9</v>
      </c>
      <c r="BG337" s="113">
        <v>7</v>
      </c>
      <c r="BH337" s="117">
        <f t="shared" si="115"/>
        <v>9007</v>
      </c>
      <c r="BJ337" s="5" t="s">
        <v>3185</v>
      </c>
    </row>
    <row r="338" spans="1:79" hidden="1" outlineLevel="1">
      <c r="A338" t="s">
        <v>2815</v>
      </c>
      <c r="B338" t="s">
        <v>1493</v>
      </c>
      <c r="C338" s="1">
        <f t="shared" si="128"/>
        <v>361059</v>
      </c>
      <c r="D338" s="5">
        <f>IF(N338&gt;0, RANK(N338,(N338:P338,Q338:AE338)),0)</f>
        <v>1</v>
      </c>
      <c r="E338" s="5">
        <f>IF(O338&gt;0,RANK(O338,(N338:P338,Q338:AE338)),0)</f>
        <v>2</v>
      </c>
      <c r="F338" s="5">
        <f>IF(P338&gt;0,RANK(P338,(N338:P338,Q338:AE338)),0)</f>
        <v>0</v>
      </c>
      <c r="G338" s="131">
        <f t="shared" si="129"/>
        <v>80634</v>
      </c>
      <c r="H338" s="136">
        <f t="shared" si="130"/>
        <v>0.22332638156090834</v>
      </c>
      <c r="I338" s="2"/>
      <c r="J338" s="2">
        <f t="shared" si="131"/>
        <v>0.6065435288969393</v>
      </c>
      <c r="K338" s="2">
        <f t="shared" si="132"/>
        <v>0.38321714733603096</v>
      </c>
      <c r="L338" s="2">
        <f t="shared" si="133"/>
        <v>0</v>
      </c>
      <c r="M338" s="2">
        <f t="shared" si="134"/>
        <v>1.023932376702974E-2</v>
      </c>
      <c r="N338" s="63">
        <f>SUMIF(Town!$AV$3:$AV$171,$BH338,Town!N$3:N$171)</f>
        <v>218998</v>
      </c>
      <c r="O338" s="63">
        <f>SUMIF(Town!$AV$3:$AV$171,$BH338,Town!O$3:O$171)</f>
        <v>138364</v>
      </c>
      <c r="P338" s="63">
        <f>SUMIF(Town!$AV$3:$AV$171,$BH338,Town!P$3:P$171)</f>
        <v>0</v>
      </c>
      <c r="Q338" s="63">
        <f>SUMIF(Town!$AV$3:$AV$171,$BH338,Town!Q$3:Q$171)</f>
        <v>2490</v>
      </c>
      <c r="R338" s="63"/>
      <c r="S338" s="63"/>
      <c r="T338" s="63"/>
      <c r="U338" s="63"/>
      <c r="V338" s="63"/>
      <c r="W338" s="63"/>
      <c r="X338" s="63">
        <f>SUMIF(Town!$AV$3:$AV$171,$BH338,Town!X$3:X$171)</f>
        <v>1207</v>
      </c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63"/>
      <c r="AL338" s="63"/>
      <c r="AM338" s="63"/>
      <c r="AN338" s="63"/>
      <c r="AO338" s="63"/>
      <c r="AP338" s="63"/>
      <c r="AQ338" s="63"/>
      <c r="AS338" s="5">
        <f>IF(Q338&gt;0,RANK(Q338,(N338:P338,Q338:AE338)),0)</f>
        <v>3</v>
      </c>
      <c r="AT338" s="5">
        <f>IF(R338&gt;0,RANK(R338,(N338:P338,Q338:AE338)),0)</f>
        <v>0</v>
      </c>
      <c r="AU338" s="5">
        <f>IF(T338&gt;0,RANK(T338,(N338:P338,Q338:AE338)),0)</f>
        <v>0</v>
      </c>
      <c r="AV338" s="5">
        <f>IF(S338&gt;0,RANK(S338,(N338:P338,Q338:AE338)),0)</f>
        <v>0</v>
      </c>
      <c r="AW338" s="2">
        <f t="shared" si="135"/>
        <v>6.8963798160411455E-3</v>
      </c>
      <c r="AX338" s="2">
        <f t="shared" si="136"/>
        <v>0</v>
      </c>
      <c r="AY338" s="2">
        <f t="shared" si="137"/>
        <v>0</v>
      </c>
      <c r="AZ338" s="2">
        <f t="shared" si="138"/>
        <v>0</v>
      </c>
      <c r="BB338" t="s">
        <v>2815</v>
      </c>
      <c r="BC338" t="s">
        <v>1493</v>
      </c>
      <c r="BF338" s="111">
        <v>9</v>
      </c>
      <c r="BG338" s="113">
        <v>9</v>
      </c>
      <c r="BH338" s="117">
        <f t="shared" si="115"/>
        <v>9009</v>
      </c>
      <c r="BJ338" s="5" t="s">
        <v>3185</v>
      </c>
    </row>
    <row r="339" spans="1:79" hidden="1" outlineLevel="1">
      <c r="A339" t="s">
        <v>132</v>
      </c>
      <c r="B339" t="s">
        <v>1493</v>
      </c>
      <c r="C339" s="1">
        <f t="shared" si="128"/>
        <v>115102</v>
      </c>
      <c r="D339" s="5">
        <f>IF(N339&gt;0, RANK(N339,(N339:P339,Q339:AE339)),0)</f>
        <v>1</v>
      </c>
      <c r="E339" s="5">
        <f>IF(O339&gt;0,RANK(O339,(N339:P339,Q339:AE339)),0)</f>
        <v>2</v>
      </c>
      <c r="F339" s="5">
        <f>IF(P339&gt;0,RANK(P339,(N339:P339,Q339:AE339)),0)</f>
        <v>0</v>
      </c>
      <c r="G339" s="131">
        <f t="shared" si="129"/>
        <v>21025</v>
      </c>
      <c r="H339" s="136">
        <f t="shared" si="130"/>
        <v>0.18266407186669215</v>
      </c>
      <c r="I339" s="2"/>
      <c r="J339" s="2">
        <f t="shared" si="131"/>
        <v>0.58334346927073377</v>
      </c>
      <c r="K339" s="2">
        <f t="shared" si="132"/>
        <v>0.40067939740404163</v>
      </c>
      <c r="L339" s="2">
        <f t="shared" si="133"/>
        <v>0</v>
      </c>
      <c r="M339" s="2">
        <f t="shared" si="134"/>
        <v>1.5977133325224602E-2</v>
      </c>
      <c r="N339" s="63">
        <f>SUMIF(Town!$AV$3:$AV$171,$BH339,Town!N$3:N$171)</f>
        <v>67144</v>
      </c>
      <c r="O339" s="63">
        <f>SUMIF(Town!$AV$3:$AV$171,$BH339,Town!O$3:O$171)</f>
        <v>46119</v>
      </c>
      <c r="P339" s="63">
        <f>SUMIF(Town!$AV$3:$AV$171,$BH339,Town!P$3:P$171)</f>
        <v>0</v>
      </c>
      <c r="Q339" s="63">
        <f>SUMIF(Town!$AV$3:$AV$171,$BH339,Town!Q$3:Q$171)</f>
        <v>1244</v>
      </c>
      <c r="R339" s="63"/>
      <c r="S339" s="63"/>
      <c r="T339" s="63"/>
      <c r="U339" s="63"/>
      <c r="V339" s="63"/>
      <c r="W339" s="63"/>
      <c r="X339" s="63">
        <f>SUMIF(Town!$AV$3:$AV$171,$BH339,Town!X$3:X$171)</f>
        <v>595</v>
      </c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63"/>
      <c r="AL339" s="63"/>
      <c r="AM339" s="63"/>
      <c r="AN339" s="63"/>
      <c r="AO339" s="63"/>
      <c r="AP339" s="63"/>
      <c r="AQ339" s="63"/>
      <c r="AS339" s="5">
        <f>IF(Q339&gt;0,RANK(Q339,(N339:P339,Q339:AE339)),0)</f>
        <v>3</v>
      </c>
      <c r="AT339" s="5">
        <f>IF(R339&gt;0,RANK(R339,(N339:P339,Q339:AE339)),0)</f>
        <v>0</v>
      </c>
      <c r="AU339" s="5">
        <f>IF(T339&gt;0,RANK(T339,(N339:P339,Q339:AE339)),0)</f>
        <v>0</v>
      </c>
      <c r="AV339" s="5">
        <f>IF(S339&gt;0,RANK(S339,(N339:P339,Q339:AE339)),0)</f>
        <v>0</v>
      </c>
      <c r="AW339" s="2">
        <f t="shared" si="135"/>
        <v>1.080780525099477E-2</v>
      </c>
      <c r="AX339" s="2">
        <f t="shared" si="136"/>
        <v>0</v>
      </c>
      <c r="AY339" s="2">
        <f t="shared" si="137"/>
        <v>0</v>
      </c>
      <c r="AZ339" s="2">
        <f t="shared" si="138"/>
        <v>0</v>
      </c>
      <c r="BB339" t="s">
        <v>132</v>
      </c>
      <c r="BC339" t="s">
        <v>1493</v>
      </c>
      <c r="BF339" s="111">
        <v>9</v>
      </c>
      <c r="BG339" s="113">
        <v>11</v>
      </c>
      <c r="BH339" s="117">
        <f t="shared" si="115"/>
        <v>9011</v>
      </c>
      <c r="BJ339" s="5" t="s">
        <v>3185</v>
      </c>
    </row>
    <row r="340" spans="1:79" hidden="1" outlineLevel="1">
      <c r="A340" t="s">
        <v>69</v>
      </c>
      <c r="B340" t="s">
        <v>1493</v>
      </c>
      <c r="C340" s="1">
        <f t="shared" si="128"/>
        <v>70991</v>
      </c>
      <c r="D340" s="5">
        <f>IF(N340&gt;0, RANK(N340,(N340:P340,Q340:AE340)),0)</f>
        <v>1</v>
      </c>
      <c r="E340" s="5">
        <f>IF(O340&gt;0,RANK(O340,(N340:P340,Q340:AE340)),0)</f>
        <v>2</v>
      </c>
      <c r="F340" s="5">
        <f>IF(P340&gt;0,RANK(P340,(N340:P340,Q340:AE340)),0)</f>
        <v>0</v>
      </c>
      <c r="G340" s="131">
        <f t="shared" si="129"/>
        <v>8916</v>
      </c>
      <c r="H340" s="136">
        <f t="shared" si="130"/>
        <v>0.12559338507698159</v>
      </c>
      <c r="I340" s="2"/>
      <c r="J340" s="2">
        <f t="shared" si="131"/>
        <v>0.55452099561916302</v>
      </c>
      <c r="K340" s="2">
        <f t="shared" si="132"/>
        <v>0.42892761054218143</v>
      </c>
      <c r="L340" s="2">
        <f t="shared" si="133"/>
        <v>0</v>
      </c>
      <c r="M340" s="2">
        <f t="shared" si="134"/>
        <v>1.6551393838655559E-2</v>
      </c>
      <c r="N340" s="63">
        <f>SUMIF(Town!$AV$3:$AV$171,$BH340,Town!N$3:N$171)</f>
        <v>39366</v>
      </c>
      <c r="O340" s="63">
        <f>SUMIF(Town!$AV$3:$AV$171,$BH340,Town!O$3:O$171)</f>
        <v>30450</v>
      </c>
      <c r="P340" s="63">
        <f>SUMIF(Town!$AV$3:$AV$171,$BH340,Town!P$3:P$171)</f>
        <v>0</v>
      </c>
      <c r="Q340" s="63">
        <f>SUMIF(Town!$AV$3:$AV$171,$BH340,Town!Q$3:Q$171)</f>
        <v>830</v>
      </c>
      <c r="R340" s="63"/>
      <c r="S340" s="63"/>
      <c r="T340" s="63"/>
      <c r="U340" s="63"/>
      <c r="V340" s="63"/>
      <c r="W340" s="63"/>
      <c r="X340" s="63">
        <f>SUMIF(Town!$AV$3:$AV$171,$BH340,Town!X$3:X$171)</f>
        <v>345</v>
      </c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63"/>
      <c r="AL340" s="63"/>
      <c r="AM340" s="63"/>
      <c r="AN340" s="63"/>
      <c r="AO340" s="63"/>
      <c r="AP340" s="63"/>
      <c r="AQ340" s="63"/>
      <c r="AS340" s="5">
        <f>IF(Q340&gt;0,RANK(Q340,(N340:P340,Q340:AE340)),0)</f>
        <v>3</v>
      </c>
      <c r="AT340" s="5">
        <f>IF(R340&gt;0,RANK(R340,(N340:P340,Q340:AE340)),0)</f>
        <v>0</v>
      </c>
      <c r="AU340" s="5">
        <f>IF(T340&gt;0,RANK(T340,(N340:P340,Q340:AE340)),0)</f>
        <v>0</v>
      </c>
      <c r="AV340" s="5">
        <f>IF(S340&gt;0,RANK(S340,(N340:P340,Q340:AE340)),0)</f>
        <v>0</v>
      </c>
      <c r="AW340" s="2">
        <f t="shared" si="135"/>
        <v>1.1691622881773747E-2</v>
      </c>
      <c r="AX340" s="2">
        <f t="shared" si="136"/>
        <v>0</v>
      </c>
      <c r="AY340" s="2">
        <f t="shared" si="137"/>
        <v>0</v>
      </c>
      <c r="AZ340" s="2">
        <f t="shared" si="138"/>
        <v>0</v>
      </c>
      <c r="BB340" t="s">
        <v>69</v>
      </c>
      <c r="BC340" t="s">
        <v>1493</v>
      </c>
      <c r="BF340" s="111">
        <v>9</v>
      </c>
      <c r="BG340" s="113">
        <v>13</v>
      </c>
      <c r="BH340" s="117">
        <f t="shared" si="115"/>
        <v>9013</v>
      </c>
      <c r="BJ340" s="5" t="s">
        <v>3185</v>
      </c>
    </row>
    <row r="341" spans="1:79" hidden="1" outlineLevel="1">
      <c r="A341" t="s">
        <v>2140</v>
      </c>
      <c r="B341" t="s">
        <v>1493</v>
      </c>
      <c r="C341" s="1">
        <f t="shared" si="128"/>
        <v>46588</v>
      </c>
      <c r="D341" s="5">
        <f>IF(N341&gt;0, RANK(N341,(N341:P341,Q341:AE341)),0)</f>
        <v>1</v>
      </c>
      <c r="E341" s="5">
        <f>IF(O341&gt;0,RANK(O341,(N341:P341,Q341:AE341)),0)</f>
        <v>2</v>
      </c>
      <c r="F341" s="5">
        <f>IF(P341&gt;0,RANK(P341,(N341:P341,Q341:AE341)),0)</f>
        <v>0</v>
      </c>
      <c r="G341" s="131">
        <f t="shared" si="129"/>
        <v>6189</v>
      </c>
      <c r="H341" s="136">
        <f t="shared" si="130"/>
        <v>0.13284536790589851</v>
      </c>
      <c r="I341" s="2"/>
      <c r="J341" s="2">
        <f t="shared" si="131"/>
        <v>0.5571606422254658</v>
      </c>
      <c r="K341" s="2">
        <f t="shared" si="132"/>
        <v>0.42431527431956728</v>
      </c>
      <c r="L341" s="2">
        <f t="shared" si="133"/>
        <v>0</v>
      </c>
      <c r="M341" s="2">
        <f t="shared" si="134"/>
        <v>1.8524083454966922E-2</v>
      </c>
      <c r="N341" s="63">
        <f>SUMIF(Town!$AV$3:$AV$171,$BH341,Town!N$3:N$171)</f>
        <v>25957</v>
      </c>
      <c r="O341" s="63">
        <f>SUMIF(Town!$AV$3:$AV$171,$BH341,Town!O$3:O$171)</f>
        <v>19768</v>
      </c>
      <c r="P341" s="63">
        <f>SUMIF(Town!$AV$3:$AV$171,$BH341,Town!P$3:P$171)</f>
        <v>0</v>
      </c>
      <c r="Q341" s="63">
        <f>SUMIF(Town!$AV$3:$AV$171,$BH341,Town!Q$3:Q$171)</f>
        <v>596</v>
      </c>
      <c r="R341" s="63"/>
      <c r="S341" s="63"/>
      <c r="T341" s="63"/>
      <c r="U341" s="63"/>
      <c r="V341" s="63"/>
      <c r="W341" s="63"/>
      <c r="X341" s="63">
        <f>SUMIF(Town!$AV$3:$AV$171,$BH341,Town!X$3:X$171)</f>
        <v>267</v>
      </c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63"/>
      <c r="AL341" s="63"/>
      <c r="AM341" s="63"/>
      <c r="AN341" s="63"/>
      <c r="AO341" s="63"/>
      <c r="AP341" s="63"/>
      <c r="AQ341" s="63"/>
      <c r="AS341" s="5">
        <f>IF(Q341&gt;0,RANK(Q341,(N341:P341,Q341:AE341)),0)</f>
        <v>3</v>
      </c>
      <c r="AT341" s="5">
        <f>IF(R341&gt;0,RANK(R341,(N341:P341,Q341:AE341)),0)</f>
        <v>0</v>
      </c>
      <c r="AU341" s="5">
        <f>IF(T341&gt;0,RANK(T341,(N341:P341,Q341:AE341)),0)</f>
        <v>0</v>
      </c>
      <c r="AV341" s="5">
        <f>IF(S341&gt;0,RANK(S341,(N341:P341,Q341:AE341)),0)</f>
        <v>0</v>
      </c>
      <c r="AW341" s="2">
        <f t="shared" si="135"/>
        <v>1.2792993904009616E-2</v>
      </c>
      <c r="AX341" s="2">
        <f t="shared" si="136"/>
        <v>0</v>
      </c>
      <c r="AY341" s="2">
        <f t="shared" si="137"/>
        <v>0</v>
      </c>
      <c r="AZ341" s="2">
        <f t="shared" si="138"/>
        <v>0</v>
      </c>
      <c r="BB341" t="s">
        <v>2140</v>
      </c>
      <c r="BC341" t="s">
        <v>1493</v>
      </c>
      <c r="BF341" s="111">
        <v>9</v>
      </c>
      <c r="BG341" s="113">
        <v>15</v>
      </c>
      <c r="BH341" s="117">
        <f t="shared" si="115"/>
        <v>9015</v>
      </c>
      <c r="BJ341" s="5" t="s">
        <v>3185</v>
      </c>
    </row>
    <row r="342" spans="1:79" collapsed="1">
      <c r="A342" t="s">
        <v>1041</v>
      </c>
      <c r="B342" t="s">
        <v>548</v>
      </c>
      <c r="C342" s="1">
        <f t="shared" si="128"/>
        <v>1558993</v>
      </c>
      <c r="D342" s="5">
        <f>IF(N342&gt;0, RANK(N342,(N342:P342,Q342:AE342)),0)</f>
        <v>1</v>
      </c>
      <c r="E342" s="5">
        <f>IF(O342&gt;0,RANK(O342,(N342:P342,Q342:AE342)),0)</f>
        <v>2</v>
      </c>
      <c r="F342" s="5">
        <f>IF(P342&gt;0,RANK(P342,(N342:P342,Q342:AE342)),0)</f>
        <v>0</v>
      </c>
      <c r="G342" s="131">
        <f t="shared" si="129"/>
        <v>270210</v>
      </c>
      <c r="H342" s="136">
        <f t="shared" si="130"/>
        <v>0.17332342095185801</v>
      </c>
      <c r="I342" s="2"/>
      <c r="J342" s="2">
        <f t="shared" si="131"/>
        <v>0.58057284413720911</v>
      </c>
      <c r="K342" s="2">
        <f t="shared" si="132"/>
        <v>0.40724942318535107</v>
      </c>
      <c r="L342" s="2">
        <f t="shared" si="133"/>
        <v>0</v>
      </c>
      <c r="M342" s="2">
        <f t="shared" si="134"/>
        <v>1.2177732677439823E-2</v>
      </c>
      <c r="N342" s="63">
        <f>SUM(N334:N341)</f>
        <v>905109</v>
      </c>
      <c r="O342" s="63">
        <f>SUM(O334:O341)</f>
        <v>634899</v>
      </c>
      <c r="P342" s="63">
        <f>SUM(P334:P341)</f>
        <v>0</v>
      </c>
      <c r="Q342" s="63">
        <f>SUM(Q334:Q341)</f>
        <v>12580</v>
      </c>
      <c r="R342" s="132">
        <v>863</v>
      </c>
      <c r="S342" s="63"/>
      <c r="T342" s="132">
        <v>5</v>
      </c>
      <c r="U342" s="63"/>
      <c r="V342" s="63"/>
      <c r="W342" s="132">
        <f>1+5+19</f>
        <v>25</v>
      </c>
      <c r="X342" s="63">
        <f>SUM(X334:X341)</f>
        <v>5487</v>
      </c>
      <c r="Y342" s="132">
        <v>25</v>
      </c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63"/>
      <c r="AL342" s="63"/>
      <c r="AM342" s="63"/>
      <c r="AN342" s="63"/>
      <c r="AO342" s="63"/>
      <c r="AP342" s="63"/>
      <c r="AQ342" s="63"/>
      <c r="AS342" s="5">
        <f>IF(Q342&gt;0,RANK(Q342,(N342:P342,Q342:AE342)),0)</f>
        <v>3</v>
      </c>
      <c r="AT342" s="5">
        <f>IF(R342&gt;0,RANK(R342,(N342:P342,Q342:AE342)),0)</f>
        <v>5</v>
      </c>
      <c r="AU342" s="5">
        <f>IF(T342&gt;0,RANK(T342,(N342:P342,Q342:AE342)),0)</f>
        <v>8</v>
      </c>
      <c r="AV342" s="5">
        <f>IF(S342&gt;0,RANK(S342,(N342:P342,Q342:AE342)),0)</f>
        <v>0</v>
      </c>
      <c r="AW342" s="2">
        <f t="shared" si="135"/>
        <v>8.0693114080691835E-3</v>
      </c>
      <c r="AX342" s="2">
        <f t="shared" si="136"/>
        <v>5.5356245986992888E-4</v>
      </c>
      <c r="AY342" s="2">
        <f t="shared" si="137"/>
        <v>3.2071984928732842E-6</v>
      </c>
      <c r="AZ342" s="2">
        <f t="shared" si="138"/>
        <v>0</v>
      </c>
      <c r="BB342" t="s">
        <v>1041</v>
      </c>
      <c r="BC342" t="s">
        <v>548</v>
      </c>
      <c r="BF342" s="111">
        <v>9</v>
      </c>
      <c r="BG342" s="113"/>
      <c r="BH342" s="111">
        <v>9</v>
      </c>
      <c r="BJ342" s="5" t="s">
        <v>718</v>
      </c>
    </row>
    <row r="343" spans="1:79">
      <c r="C343" s="1"/>
      <c r="E343" s="5"/>
      <c r="F343" s="5"/>
      <c r="G343" s="131"/>
      <c r="H343" s="136"/>
      <c r="I343" s="2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63"/>
      <c r="AL343" s="63"/>
      <c r="AM343" s="63"/>
      <c r="AN343" s="63"/>
      <c r="AO343" s="63"/>
      <c r="AP343" s="63"/>
      <c r="AQ343" s="63"/>
      <c r="AS343" s="5"/>
      <c r="AT343" s="5"/>
      <c r="AU343" s="5"/>
      <c r="AV343" s="5"/>
      <c r="BF343" s="111"/>
      <c r="BG343" s="113"/>
      <c r="BH343" s="117"/>
    </row>
    <row r="344" spans="1:79" hidden="1" outlineLevel="1">
      <c r="A344" t="s">
        <v>732</v>
      </c>
      <c r="B344" t="s">
        <v>2035</v>
      </c>
      <c r="C344" s="1">
        <f>SUM(N344:AQ344)</f>
        <v>68680</v>
      </c>
      <c r="D344" s="5">
        <f>IF(N344&gt;0, RANK(N344,(N344:P344,Q344:AE344)),0)</f>
        <v>1</v>
      </c>
      <c r="E344" s="5">
        <f>IF(O344&gt;0,RANK(O344,(N344:P344,Q344:AE344)),0)</f>
        <v>2</v>
      </c>
      <c r="F344" s="5">
        <f>IF(P344&gt;0,RANK(P344,(N344:P344,Q344:AE344)),0)</f>
        <v>0</v>
      </c>
      <c r="G344" s="131">
        <f>IF(C344&gt;0,MAX(N344:P344)-LARGE(N344:P344,2),0)</f>
        <v>3392</v>
      </c>
      <c r="H344" s="136">
        <f>IF(C344&gt;0,G344/C344,0)</f>
        <v>4.9388468258590563E-2</v>
      </c>
      <c r="I344" s="2"/>
      <c r="J344" s="2">
        <f t="shared" ref="J344:L347" si="139">IF($C344=0,"-",N344/$C344)</f>
        <v>0.51728305183459522</v>
      </c>
      <c r="K344" s="2">
        <f t="shared" si="139"/>
        <v>0.46789458357600466</v>
      </c>
      <c r="L344" s="2">
        <f t="shared" si="139"/>
        <v>0</v>
      </c>
      <c r="M344" s="2">
        <f>IF(C344=0,"-",(1-J344-K344-L344))</f>
        <v>1.4822364589400117E-2</v>
      </c>
      <c r="N344" s="63">
        <v>35527</v>
      </c>
      <c r="O344" s="63">
        <v>32135</v>
      </c>
      <c r="P344" s="63"/>
      <c r="Q344" s="63">
        <v>677</v>
      </c>
      <c r="R344" s="63">
        <v>333</v>
      </c>
      <c r="S344" s="63">
        <v>6</v>
      </c>
      <c r="T344" s="63"/>
      <c r="U344" s="63"/>
      <c r="V344" s="63"/>
      <c r="W344" s="63"/>
      <c r="X344" s="63"/>
      <c r="Y344" s="63">
        <v>1</v>
      </c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>
        <v>1</v>
      </c>
      <c r="AK344" s="63"/>
      <c r="AL344" s="63"/>
      <c r="AM344" s="63"/>
      <c r="AN344" s="63"/>
      <c r="AO344" s="63"/>
      <c r="AP344" s="63"/>
      <c r="AQ344" s="63"/>
      <c r="AS344" s="5">
        <f>IF(Q344&gt;0,RANK(Q344,(N344:P344,Q344:AE344)),0)</f>
        <v>3</v>
      </c>
      <c r="AT344" s="5">
        <f>IF(R344&gt;0,RANK(R344,(N344:P344,Q344:AE344)),0)</f>
        <v>4</v>
      </c>
      <c r="AU344" s="5">
        <f>IF(T344&gt;0,RANK(T344,(N344:P344,Q344:AE344)),0)</f>
        <v>0</v>
      </c>
      <c r="AV344" s="5">
        <f>IF(S344&gt;0,RANK(S344,(N344:P344,Q344:AE344)),0)</f>
        <v>5</v>
      </c>
      <c r="AW344" s="2">
        <f t="shared" ref="AW344:AX347" si="140">IF($C344=0,"-",Q344/$C344)</f>
        <v>9.8573092603377981E-3</v>
      </c>
      <c r="AX344" s="2">
        <f t="shared" si="140"/>
        <v>4.8485730926033782E-3</v>
      </c>
      <c r="AY344" s="2">
        <f>IF($C344=0,"-",T344/$C344)</f>
        <v>0</v>
      </c>
      <c r="AZ344" s="2">
        <f>IF($C344=0,"-",S344/$C344)</f>
        <v>8.7361677344205009E-5</v>
      </c>
      <c r="BB344" t="s">
        <v>732</v>
      </c>
      <c r="BC344" t="s">
        <v>2035</v>
      </c>
      <c r="BD344" s="63">
        <v>1</v>
      </c>
      <c r="BF344" s="111">
        <v>10</v>
      </c>
      <c r="BG344" s="113">
        <v>1</v>
      </c>
      <c r="BH344" s="117">
        <f t="shared" si="115"/>
        <v>10001</v>
      </c>
      <c r="BJ344" s="5" t="s">
        <v>3185</v>
      </c>
      <c r="BN344" s="63"/>
    </row>
    <row r="345" spans="1:79" hidden="1" outlineLevel="1">
      <c r="A345" t="s">
        <v>2549</v>
      </c>
      <c r="B345" t="s">
        <v>2035</v>
      </c>
      <c r="C345" s="1">
        <f>SUM(N345:AQ345)</f>
        <v>252012</v>
      </c>
      <c r="D345" s="5">
        <f>IF(N345&gt;0, RANK(N345,(N345:P345,Q345:AE345)),0)</f>
        <v>1</v>
      </c>
      <c r="E345" s="5">
        <f>IF(O345&gt;0,RANK(O345,(N345:P345,Q345:AE345)),0)</f>
        <v>2</v>
      </c>
      <c r="F345" s="5">
        <f>IF(P345&gt;0,RANK(P345,(N345:P345,Q345:AE345)),0)</f>
        <v>0</v>
      </c>
      <c r="G345" s="131">
        <f>IF(C345&gt;0,MAX(N345:P345)-LARGE(N345:P345,2),0)</f>
        <v>85852</v>
      </c>
      <c r="H345" s="136">
        <f>IF(C345&gt;0,G345/C345,0)</f>
        <v>0.34066631747694553</v>
      </c>
      <c r="I345" s="2"/>
      <c r="J345" s="2">
        <f t="shared" si="139"/>
        <v>0.66299223846483502</v>
      </c>
      <c r="K345" s="2">
        <f t="shared" si="139"/>
        <v>0.32232592098788948</v>
      </c>
      <c r="L345" s="2">
        <f t="shared" si="139"/>
        <v>0</v>
      </c>
      <c r="M345" s="2">
        <f>IF(C345=0,"-",(1-J345-K345-L345))</f>
        <v>1.4681840547275504E-2</v>
      </c>
      <c r="N345" s="63">
        <v>167082</v>
      </c>
      <c r="O345" s="63">
        <v>81230</v>
      </c>
      <c r="P345" s="63"/>
      <c r="Q345" s="63">
        <v>2486</v>
      </c>
      <c r="R345" s="63">
        <v>1198</v>
      </c>
      <c r="S345" s="63">
        <v>12</v>
      </c>
      <c r="T345" s="63"/>
      <c r="U345" s="63"/>
      <c r="V345" s="63"/>
      <c r="W345" s="63"/>
      <c r="X345" s="63"/>
      <c r="Y345" s="63">
        <v>4</v>
      </c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>
        <v>0</v>
      </c>
      <c r="AK345" s="63"/>
      <c r="AL345" s="63"/>
      <c r="AM345" s="63"/>
      <c r="AN345" s="63"/>
      <c r="AO345" s="63"/>
      <c r="AP345" s="63"/>
      <c r="AQ345" s="63"/>
      <c r="AS345" s="5">
        <f>IF(Q345&gt;0,RANK(Q345,(N345:P345,Q345:AE345)),0)</f>
        <v>3</v>
      </c>
      <c r="AT345" s="5">
        <f>IF(R345&gt;0,RANK(R345,(N345:P345,Q345:AE345)),0)</f>
        <v>4</v>
      </c>
      <c r="AU345" s="5">
        <f>IF(T345&gt;0,RANK(T345,(N345:P345,Q345:AE345)),0)</f>
        <v>0</v>
      </c>
      <c r="AV345" s="5">
        <f>IF(S345&gt;0,RANK(S345,(N345:P345,Q345:AE345)),0)</f>
        <v>5</v>
      </c>
      <c r="AW345" s="2">
        <f t="shared" si="140"/>
        <v>9.8646096217640429E-3</v>
      </c>
      <c r="AX345" s="2">
        <f t="shared" si="140"/>
        <v>4.7537418853070487E-3</v>
      </c>
      <c r="AY345" s="2">
        <f>IF($C345=0,"-",T345/$C345)</f>
        <v>0</v>
      </c>
      <c r="AZ345" s="2">
        <f>IF($C345=0,"-",S345/$C345)</f>
        <v>4.7616780153326035E-5</v>
      </c>
      <c r="BB345" t="s">
        <v>2549</v>
      </c>
      <c r="BC345" t="s">
        <v>2035</v>
      </c>
      <c r="BD345" s="63">
        <v>1</v>
      </c>
      <c r="BF345" s="111">
        <v>10</v>
      </c>
      <c r="BG345" s="113">
        <v>3</v>
      </c>
      <c r="BH345" s="117">
        <f t="shared" si="115"/>
        <v>10003</v>
      </c>
      <c r="BJ345" s="5" t="s">
        <v>3185</v>
      </c>
      <c r="BN345" s="63"/>
    </row>
    <row r="346" spans="1:79" hidden="1" outlineLevel="1">
      <c r="A346" t="s">
        <v>58</v>
      </c>
      <c r="B346" t="s">
        <v>2035</v>
      </c>
      <c r="C346" s="1">
        <f>SUM(N346:AQ346)</f>
        <v>93229</v>
      </c>
      <c r="D346" s="5">
        <f>IF(N346&gt;0, RANK(N346,(N346:P346,Q346:AE346)),0)</f>
        <v>2</v>
      </c>
      <c r="E346" s="5">
        <f>IF(O346&gt;0,RANK(O346,(N346:P346,Q346:AE346)),0)</f>
        <v>1</v>
      </c>
      <c r="F346" s="5">
        <f>IF(P346&gt;0,RANK(P346,(N346:P346,Q346:AE346)),0)</f>
        <v>0</v>
      </c>
      <c r="G346" s="131">
        <f>IF(C346&gt;0,MAX(N346:P346)-LARGE(N346:P346,2),0)</f>
        <v>12144</v>
      </c>
      <c r="H346" s="136">
        <f>IF(C346&gt;0,G346/C346,0)</f>
        <v>0.13025989767132545</v>
      </c>
      <c r="I346" s="2"/>
      <c r="J346" s="2">
        <f t="shared" si="139"/>
        <v>0.42878288944427162</v>
      </c>
      <c r="K346" s="2">
        <f t="shared" si="139"/>
        <v>0.55904278711559707</v>
      </c>
      <c r="L346" s="2">
        <f t="shared" si="139"/>
        <v>0</v>
      </c>
      <c r="M346" s="2">
        <f>IF(C346=0,"-",(1-J346-K346-L346))</f>
        <v>1.2174323440131363E-2</v>
      </c>
      <c r="N346" s="63">
        <v>39975</v>
      </c>
      <c r="O346" s="63">
        <v>52119</v>
      </c>
      <c r="P346" s="63"/>
      <c r="Q346" s="63">
        <v>719</v>
      </c>
      <c r="R346" s="63">
        <v>409</v>
      </c>
      <c r="S346" s="63">
        <v>5</v>
      </c>
      <c r="T346" s="63"/>
      <c r="U346" s="63"/>
      <c r="V346" s="63"/>
      <c r="W346" s="63"/>
      <c r="X346" s="63"/>
      <c r="Y346" s="63">
        <v>2</v>
      </c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>
        <v>0</v>
      </c>
      <c r="AK346" s="63"/>
      <c r="AL346" s="63"/>
      <c r="AM346" s="63"/>
      <c r="AN346" s="63"/>
      <c r="AO346" s="63"/>
      <c r="AP346" s="63"/>
      <c r="AQ346" s="63"/>
      <c r="AS346" s="5">
        <f>IF(Q346&gt;0,RANK(Q346,(N346:P346,Q346:AE346)),0)</f>
        <v>3</v>
      </c>
      <c r="AT346" s="5">
        <f>IF(R346&gt;0,RANK(R346,(N346:P346,Q346:AE346)),0)</f>
        <v>4</v>
      </c>
      <c r="AU346" s="5">
        <f>IF(T346&gt;0,RANK(T346,(N346:P346,Q346:AE346)),0)</f>
        <v>0</v>
      </c>
      <c r="AV346" s="5">
        <f>IF(S346&gt;0,RANK(S346,(N346:P346,Q346:AE346)),0)</f>
        <v>5</v>
      </c>
      <c r="AW346" s="2">
        <f t="shared" si="140"/>
        <v>7.7121925581096007E-3</v>
      </c>
      <c r="AX346" s="2">
        <f t="shared" si="140"/>
        <v>4.3870469489107463E-3</v>
      </c>
      <c r="AY346" s="2">
        <f>IF($C346=0,"-",T346/$C346)</f>
        <v>0</v>
      </c>
      <c r="AZ346" s="2">
        <f>IF($C346=0,"-",S346/$C346)</f>
        <v>5.3631380793529909E-5</v>
      </c>
      <c r="BB346" t="s">
        <v>58</v>
      </c>
      <c r="BC346" t="s">
        <v>2035</v>
      </c>
      <c r="BD346" s="63">
        <v>1</v>
      </c>
      <c r="BF346" s="111">
        <v>10</v>
      </c>
      <c r="BG346" s="113">
        <v>5</v>
      </c>
      <c r="BH346" s="117">
        <f t="shared" si="115"/>
        <v>10005</v>
      </c>
      <c r="BJ346" s="5" t="s">
        <v>3185</v>
      </c>
      <c r="BN346" s="63"/>
    </row>
    <row r="347" spans="1:79" collapsed="1">
      <c r="A347" t="s">
        <v>1717</v>
      </c>
      <c r="B347" t="s">
        <v>548</v>
      </c>
      <c r="C347" s="1">
        <f>SUM(N347:AQ347)</f>
        <v>413921</v>
      </c>
      <c r="D347" s="5">
        <f>IF(N347&gt;0, RANK(N347,(N347:P347,Q347:AE347)),0)</f>
        <v>1</v>
      </c>
      <c r="E347" s="5">
        <f>IF(O347&gt;0,RANK(O347,(N347:P347,Q347:AE347)),0)</f>
        <v>2</v>
      </c>
      <c r="F347" s="5">
        <f>IF(P347&gt;0,RANK(P347,(N347:P347,Q347:AE347)),0)</f>
        <v>0</v>
      </c>
      <c r="G347" s="131">
        <f>IF(C347&gt;0,MAX(N347:P347)-LARGE(N347:P347,2),0)</f>
        <v>77100</v>
      </c>
      <c r="H347" s="136">
        <f>IF(C347&gt;0,G347/C347,0)</f>
        <v>0.18626742784251102</v>
      </c>
      <c r="I347" s="2"/>
      <c r="J347" s="2">
        <f t="shared" si="139"/>
        <v>0.58606352419906216</v>
      </c>
      <c r="K347" s="2">
        <f t="shared" si="139"/>
        <v>0.39979609635655111</v>
      </c>
      <c r="L347" s="2">
        <f t="shared" si="139"/>
        <v>0</v>
      </c>
      <c r="M347" s="2">
        <f>IF(C347=0,"-",(1-J347-K347-L347))</f>
        <v>1.414037944438673E-2</v>
      </c>
      <c r="N347" s="63">
        <f t="shared" ref="N347:S347" si="141">SUM(N344:N346)</f>
        <v>242584</v>
      </c>
      <c r="O347" s="63">
        <f t="shared" si="141"/>
        <v>165484</v>
      </c>
      <c r="P347" s="63">
        <f t="shared" si="141"/>
        <v>0</v>
      </c>
      <c r="Q347" s="63">
        <f t="shared" si="141"/>
        <v>3882</v>
      </c>
      <c r="R347" s="63">
        <f t="shared" si="141"/>
        <v>1940</v>
      </c>
      <c r="S347" s="63">
        <f t="shared" si="141"/>
        <v>23</v>
      </c>
      <c r="T347" s="63"/>
      <c r="U347" s="63"/>
      <c r="V347" s="63"/>
      <c r="W347" s="63"/>
      <c r="X347" s="63"/>
      <c r="Y347" s="63">
        <f>SUM(Y344:Y346)</f>
        <v>7</v>
      </c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>
        <f>SUM(AJ344:AJ346)</f>
        <v>1</v>
      </c>
      <c r="AK347" s="63"/>
      <c r="AL347" s="63"/>
      <c r="AM347" s="63"/>
      <c r="AN347" s="63"/>
      <c r="AO347" s="63"/>
      <c r="AP347" s="63"/>
      <c r="AQ347" s="63"/>
      <c r="AS347" s="5">
        <f>IF(Q347&gt;0,RANK(Q347,(N347:P347,Q347:AE347)),0)</f>
        <v>3</v>
      </c>
      <c r="AT347" s="5">
        <f>IF(R347&gt;0,RANK(R347,(N347:P347,Q347:AE347)),0)</f>
        <v>4</v>
      </c>
      <c r="AU347" s="5">
        <f>IF(T347&gt;0,RANK(T347,(N347:P347,Q347:AE347)),0)</f>
        <v>0</v>
      </c>
      <c r="AV347" s="5">
        <f>IF(S347&gt;0,RANK(S347,(N347:P347,Q347:AE347)),0)</f>
        <v>5</v>
      </c>
      <c r="AW347" s="2">
        <f t="shared" si="140"/>
        <v>9.3786012306696209E-3</v>
      </c>
      <c r="AX347" s="2">
        <f t="shared" si="140"/>
        <v>4.6868846953887332E-3</v>
      </c>
      <c r="AY347" s="2">
        <f>IF($C347=0,"-",T347/$C347)</f>
        <v>0</v>
      </c>
      <c r="AZ347" s="2">
        <f>IF($C347=0,"-",S347/$C347)</f>
        <v>5.5566158759763334E-5</v>
      </c>
      <c r="BB347" t="s">
        <v>1717</v>
      </c>
      <c r="BC347" t="s">
        <v>548</v>
      </c>
      <c r="BF347" s="111">
        <v>10</v>
      </c>
      <c r="BG347" s="113"/>
      <c r="BH347" s="111">
        <v>10</v>
      </c>
      <c r="BJ347" s="5" t="s">
        <v>718</v>
      </c>
      <c r="BN347" s="63"/>
      <c r="BW347" s="63">
        <f>SUM(BW344:BW346)</f>
        <v>0</v>
      </c>
    </row>
    <row r="348" spans="1:79">
      <c r="C348" s="1"/>
      <c r="E348" s="5"/>
      <c r="F348" s="5"/>
      <c r="G348" s="131"/>
      <c r="H348" s="136"/>
      <c r="I348" s="2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63"/>
      <c r="AL348" s="63"/>
      <c r="AM348" s="63"/>
      <c r="AN348" s="63"/>
      <c r="AO348" s="63"/>
      <c r="AP348" s="63"/>
      <c r="AQ348" s="63"/>
      <c r="AS348" s="5"/>
      <c r="AT348" s="5"/>
      <c r="AU348" s="5"/>
      <c r="AV348" s="5"/>
      <c r="BF348" s="111"/>
      <c r="BG348" s="113"/>
      <c r="BH348" s="117"/>
    </row>
    <row r="349" spans="1:79" hidden="1" outlineLevel="1">
      <c r="A349" s="8" t="s">
        <v>2550</v>
      </c>
      <c r="B349" t="s">
        <v>1009</v>
      </c>
      <c r="C349" s="1">
        <f>SUM(N349:AQ349)</f>
        <v>293764</v>
      </c>
      <c r="D349" s="5">
        <f>IF(N349&gt;0, RANK(N349,(N349:P349,Q349:AE349)),0)</f>
        <v>1</v>
      </c>
      <c r="E349" s="5">
        <f>IF(O349&gt;0,RANK(O349,(N349:P349,Q349:AE349)),0)</f>
        <v>2</v>
      </c>
      <c r="F349" s="5">
        <f>IF(P349&gt;0,RANK(P349,(N349:P349,Q349:AE349)),0)</f>
        <v>0</v>
      </c>
      <c r="G349" s="131">
        <f>IF(C349&gt;0,MAX(N349:P349)-LARGE(N349:P349,2),0)</f>
        <v>245689</v>
      </c>
      <c r="H349" s="136">
        <f>IF(C349&gt;0,G349/C349,0)</f>
        <v>0.83634822510586726</v>
      </c>
      <c r="I349" s="2"/>
      <c r="J349" s="2">
        <f>IF($C349=0,"-",N349/$C349)</f>
        <v>0.9091311392818725</v>
      </c>
      <c r="K349" s="2">
        <f>IF($C349=0,"-",O349/$C349)</f>
        <v>7.2782914176005228E-2</v>
      </c>
      <c r="L349" s="2">
        <f>IF($C349=0,"-",P349/$C349)</f>
        <v>0</v>
      </c>
      <c r="M349" s="2">
        <f>IF(C349=0,"-",(1-J349-K349-L349))</f>
        <v>1.8085946542122269E-2</v>
      </c>
      <c r="N349" s="63">
        <v>267070</v>
      </c>
      <c r="O349" s="63">
        <v>21381</v>
      </c>
      <c r="P349" s="63"/>
      <c r="Q349" s="63">
        <v>2083</v>
      </c>
      <c r="R349" s="63">
        <v>2458</v>
      </c>
      <c r="S349" s="63"/>
      <c r="T349" s="63"/>
      <c r="U349" s="63"/>
      <c r="V349" s="63"/>
      <c r="W349" s="63">
        <v>772</v>
      </c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63"/>
      <c r="AL349" s="63"/>
      <c r="AM349" s="63"/>
      <c r="AN349" s="63"/>
      <c r="AO349" s="63"/>
      <c r="AP349" s="63"/>
      <c r="AQ349" s="63"/>
      <c r="AS349" s="5">
        <f>IF(Q349&gt;0,RANK(Q349,(N349:P349,Q349:AE349)),0)</f>
        <v>4</v>
      </c>
      <c r="AT349" s="5">
        <f>IF(R349&gt;0,RANK(R349,(N349:P349,Q349:AE349)),0)</f>
        <v>3</v>
      </c>
      <c r="AU349" s="5">
        <f>IF(T349&gt;0,RANK(T349,(N349:P349,Q349:AE349)),0)</f>
        <v>0</v>
      </c>
      <c r="AV349" s="5">
        <f>IF(S349&gt;0,RANK(S349,(N349:P349,Q349:AE349)),0)</f>
        <v>0</v>
      </c>
      <c r="AW349" s="2">
        <f>IF($C349=0,"-",Q349/$C349)</f>
        <v>7.0907258888087037E-3</v>
      </c>
      <c r="AX349" s="2">
        <f>IF($C349=0,"-",R349/$C349)</f>
        <v>8.367260794379161E-3</v>
      </c>
      <c r="AY349" s="2">
        <f>IF($C349=0,"-",T349/$C349)</f>
        <v>0</v>
      </c>
      <c r="AZ349" s="2">
        <f>IF($C349=0,"-",S349/$C349)</f>
        <v>0</v>
      </c>
      <c r="BB349" s="8" t="s">
        <v>2550</v>
      </c>
      <c r="BC349" t="s">
        <v>1009</v>
      </c>
      <c r="BF349" s="111">
        <v>11</v>
      </c>
      <c r="BG349" s="113">
        <v>1</v>
      </c>
      <c r="BH349" s="117">
        <f t="shared" si="115"/>
        <v>11001</v>
      </c>
      <c r="BJ349" s="5" t="s">
        <v>3185</v>
      </c>
      <c r="BN349" s="63"/>
    </row>
    <row r="350" spans="1:79" collapsed="1">
      <c r="A350" s="8" t="s">
        <v>2550</v>
      </c>
      <c r="B350" t="s">
        <v>548</v>
      </c>
      <c r="C350" s="1">
        <f>SUM(N350:AQ350)</f>
        <v>293764</v>
      </c>
      <c r="D350" s="5">
        <f>IF(N350&gt;0, RANK(N350,(N350:P350,Q350:AE350)),0)</f>
        <v>1</v>
      </c>
      <c r="E350" s="5">
        <f>IF(O350&gt;0,RANK(O350,(N350:P350,Q350:AE350)),0)</f>
        <v>2</v>
      </c>
      <c r="F350" s="5">
        <f>IF(P350&gt;0,RANK(P350,(N350:P350,Q350:AE350)),0)</f>
        <v>0</v>
      </c>
      <c r="G350" s="131">
        <f>IF(C350&gt;0,MAX(N350:P350)-LARGE(N350:P350,2),0)</f>
        <v>245689</v>
      </c>
      <c r="H350" s="136">
        <f>IF(C350&gt;0,G350/C350,0)</f>
        <v>0.83634822510586726</v>
      </c>
      <c r="I350" s="2"/>
      <c r="N350" s="63">
        <f>N349</f>
        <v>267070</v>
      </c>
      <c r="O350" s="63">
        <f>O349</f>
        <v>21381</v>
      </c>
      <c r="P350" s="63">
        <f>P349</f>
        <v>0</v>
      </c>
      <c r="Q350" s="63">
        <f>Q349</f>
        <v>2083</v>
      </c>
      <c r="R350" s="63">
        <f>R349</f>
        <v>2458</v>
      </c>
      <c r="S350" s="63"/>
      <c r="T350" s="63"/>
      <c r="U350" s="63"/>
      <c r="V350" s="63"/>
      <c r="W350" s="63">
        <f>W349</f>
        <v>772</v>
      </c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63"/>
      <c r="AL350" s="63"/>
      <c r="AM350" s="63"/>
      <c r="AN350" s="63"/>
      <c r="AO350" s="63"/>
      <c r="AP350" s="63"/>
      <c r="AQ350" s="63"/>
      <c r="AS350" s="5">
        <f>IF(Q350&gt;0,RANK(Q350,(N350:P350,Q350:AE350)),0)</f>
        <v>4</v>
      </c>
      <c r="AT350" s="5">
        <f>IF(R350&gt;0,RANK(R350,(N350:P350,Q350:AE350)),0)</f>
        <v>3</v>
      </c>
      <c r="AU350" s="5">
        <f>IF(T350&gt;0,RANK(T350,(N350:P350,Q350:AE350)),0)</f>
        <v>0</v>
      </c>
      <c r="AV350" s="5">
        <f>IF(S350&gt;0,RANK(S350,(N350:P350,Q350:AE350)),0)</f>
        <v>0</v>
      </c>
      <c r="AW350" s="2">
        <f>IF($C350=0,"-",Q350/$C350)</f>
        <v>7.0907258888087037E-3</v>
      </c>
      <c r="AX350" s="2">
        <f>IF($C350=0,"-",R350/$C350)</f>
        <v>8.367260794379161E-3</v>
      </c>
      <c r="AY350" s="2">
        <f>IF($C350=0,"-",T350/$C350)</f>
        <v>0</v>
      </c>
      <c r="AZ350" s="2">
        <f>IF($C350=0,"-",S350/$C350)</f>
        <v>0</v>
      </c>
      <c r="BB350" s="8" t="s">
        <v>2550</v>
      </c>
      <c r="BC350" t="s">
        <v>548</v>
      </c>
      <c r="BF350" s="111">
        <v>11</v>
      </c>
      <c r="BG350" s="113"/>
      <c r="BH350" s="111">
        <v>11</v>
      </c>
      <c r="BJ350" s="5" t="s">
        <v>718</v>
      </c>
      <c r="BK350" s="63">
        <f>BK349</f>
        <v>0</v>
      </c>
      <c r="BL350" s="63">
        <f>BL349</f>
        <v>0</v>
      </c>
      <c r="BN350" s="63"/>
    </row>
    <row r="351" spans="1:79">
      <c r="C351" s="1"/>
      <c r="E351" s="5"/>
      <c r="F351" s="5"/>
      <c r="G351" s="131"/>
      <c r="H351" s="136"/>
      <c r="I351" s="2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63"/>
      <c r="AL351" s="63"/>
      <c r="AM351" s="63"/>
      <c r="AN351" s="63"/>
      <c r="AO351" s="63"/>
      <c r="AP351" s="63"/>
      <c r="AQ351" s="63"/>
      <c r="AS351" s="5"/>
      <c r="AT351" s="5"/>
      <c r="AU351" s="5"/>
      <c r="AV351" s="5"/>
      <c r="BF351" s="111"/>
      <c r="BG351" s="113"/>
      <c r="BH351" s="117"/>
      <c r="BW351" s="131"/>
      <c r="BX351" s="131"/>
      <c r="BY351" s="63" t="s">
        <v>3393</v>
      </c>
      <c r="BZ351" s="63" t="s">
        <v>3394</v>
      </c>
      <c r="CA351" s="63" t="s">
        <v>3395</v>
      </c>
    </row>
    <row r="352" spans="1:79" hidden="1" outlineLevel="1">
      <c r="A352" t="s">
        <v>2542</v>
      </c>
      <c r="B352" t="s">
        <v>2914</v>
      </c>
      <c r="C352" s="1">
        <f t="shared" ref="C352:C383" si="142">SUM(N352:AQ352)</f>
        <v>120418</v>
      </c>
      <c r="D352" s="5">
        <f>IF(N352&gt;0, RANK(N352,(N352:P352,Q352:AE352)),0)</f>
        <v>1</v>
      </c>
      <c r="E352" s="5">
        <f>IF(O352&gt;0,RANK(O352,(N352:P352,Q352:AE352)),0)</f>
        <v>2</v>
      </c>
      <c r="F352" s="5">
        <f>IF(P352&gt;0,RANK(P352,(N352:P352,Q352:AE352)),0)</f>
        <v>0</v>
      </c>
      <c r="G352" s="131">
        <f t="shared" ref="G352:G383" si="143">IF(C352&gt;0,MAX(N352:P352)-LARGE(N352:P352,2),0)</f>
        <v>20902</v>
      </c>
      <c r="H352" s="136">
        <f t="shared" ref="H352:H383" si="144">IF(C352&gt;0,G352/C352,0)</f>
        <v>0.17357870085867561</v>
      </c>
      <c r="I352" s="2"/>
      <c r="J352" s="2">
        <f t="shared" ref="J352:J383" si="145">IF($C352=0,"-",N352/$C352)</f>
        <v>0.57880881595774714</v>
      </c>
      <c r="K352" s="2">
        <f t="shared" ref="K352:K383" si="146">IF($C352=0,"-",O352/$C352)</f>
        <v>0.40523011509907159</v>
      </c>
      <c r="L352" s="2">
        <f t="shared" ref="L352:L383" si="147">IF($C352=0,"-",P352/$C352)</f>
        <v>0</v>
      </c>
      <c r="M352" s="2">
        <f t="shared" ref="M352:M383" si="148">IF(C352=0,"-",(1-J352-K352-L352))</f>
        <v>1.5961068943181278E-2</v>
      </c>
      <c r="N352" s="63">
        <v>69699</v>
      </c>
      <c r="O352" s="63">
        <v>48797</v>
      </c>
      <c r="P352" s="63"/>
      <c r="Q352" s="63">
        <v>1306</v>
      </c>
      <c r="R352" s="63">
        <v>344</v>
      </c>
      <c r="S352" s="63">
        <v>43</v>
      </c>
      <c r="T352" s="63"/>
      <c r="U352" s="63">
        <v>22</v>
      </c>
      <c r="V352" s="63">
        <v>4</v>
      </c>
      <c r="W352" s="63">
        <f>IF(Copyright!C$12=1,IF(BW352&gt;0,BW352-SUM(AA352:AE352)-SUM(AN352:AQ352)-T352-AG352-SUM(AI352:AM352),SUM(BX352:CB352)),SUM(BY352:CB352))</f>
        <v>0</v>
      </c>
      <c r="X352" s="63">
        <v>27</v>
      </c>
      <c r="Y352" s="63">
        <v>16</v>
      </c>
      <c r="Z352" s="63">
        <v>102</v>
      </c>
      <c r="AA352" s="63"/>
      <c r="AB352" s="63"/>
      <c r="AC352" s="63"/>
      <c r="AD352" s="63"/>
      <c r="AE352" s="63"/>
      <c r="AF352" s="63">
        <v>46</v>
      </c>
      <c r="AG352" s="63"/>
      <c r="AH352" s="63">
        <v>11</v>
      </c>
      <c r="AI352" s="63"/>
      <c r="AJ352" s="63">
        <v>1</v>
      </c>
      <c r="AK352" s="63"/>
      <c r="AL352" s="63"/>
      <c r="AM352" s="63">
        <v>0</v>
      </c>
      <c r="AN352" s="63"/>
      <c r="AO352" s="63"/>
      <c r="AP352" s="63"/>
      <c r="AQ352" s="63"/>
      <c r="AS352" s="5">
        <f>IF(Q352&gt;0,RANK(Q352,(N352:P352,Q352:AE352)),0)</f>
        <v>3</v>
      </c>
      <c r="AT352" s="5">
        <f>IF(R352&gt;0,RANK(R352,(N352:P352,Q352:AE352)),0)</f>
        <v>4</v>
      </c>
      <c r="AU352" s="5">
        <f>IF(T352&gt;0,RANK(T352,(N352:P352,Q352:AE352)),0)</f>
        <v>0</v>
      </c>
      <c r="AV352" s="5">
        <f>IF(S352&gt;0,RANK(S352,(N352:P352,Q352:AE352)),0)</f>
        <v>6</v>
      </c>
      <c r="AW352" s="2">
        <f t="shared" ref="AW352:AW383" si="149">IF($C352=0,"-",Q352/$C352)</f>
        <v>1.0845554651297979E-2</v>
      </c>
      <c r="AX352" s="2">
        <f t="shared" ref="AX352:AX383" si="150">IF($C352=0,"-",R352/$C352)</f>
        <v>2.8567157733893605E-3</v>
      </c>
      <c r="AY352" s="2">
        <f t="shared" ref="AY352:AY383" si="151">IF($C352=0,"-",T352/$C352)</f>
        <v>0</v>
      </c>
      <c r="AZ352" s="2">
        <f t="shared" ref="AZ352:AZ383" si="152">IF($C352=0,"-",S352/$C352)</f>
        <v>3.5708947167367006E-4</v>
      </c>
      <c r="BB352" t="s">
        <v>2542</v>
      </c>
      <c r="BC352" t="s">
        <v>2914</v>
      </c>
      <c r="BF352" s="111">
        <v>12</v>
      </c>
      <c r="BG352" s="113">
        <v>1</v>
      </c>
      <c r="BH352" s="117">
        <f t="shared" si="115"/>
        <v>12001</v>
      </c>
      <c r="BJ352" s="5" t="s">
        <v>3185</v>
      </c>
      <c r="BM352" s="63">
        <f>BW352</f>
        <v>356</v>
      </c>
      <c r="BN352" s="63"/>
      <c r="BO352" s="63"/>
      <c r="BV352" s="63">
        <f>C352</f>
        <v>120418</v>
      </c>
      <c r="BW352" s="63">
        <v>356</v>
      </c>
      <c r="BY352" s="63">
        <v>0</v>
      </c>
      <c r="BZ352" s="63">
        <v>0</v>
      </c>
      <c r="CA352" s="63">
        <v>0</v>
      </c>
    </row>
    <row r="353" spans="1:79" hidden="1" outlineLevel="1">
      <c r="A353" t="s">
        <v>2529</v>
      </c>
      <c r="B353" t="s">
        <v>2914</v>
      </c>
      <c r="C353" s="1">
        <f t="shared" si="142"/>
        <v>11368</v>
      </c>
      <c r="D353" s="5">
        <f>IF(N353&gt;0, RANK(N353,(N353:P353,Q353:AE353)),0)</f>
        <v>2</v>
      </c>
      <c r="E353" s="5">
        <f>IF(O353&gt;0,RANK(O353,(N353:P353,Q353:AE353)),0)</f>
        <v>1</v>
      </c>
      <c r="F353" s="5">
        <f>IF(P353&gt;0,RANK(P353,(N353:P353,Q353:AE353)),0)</f>
        <v>0</v>
      </c>
      <c r="G353" s="131">
        <f t="shared" si="143"/>
        <v>6664</v>
      </c>
      <c r="H353" s="136">
        <f t="shared" si="144"/>
        <v>0.58620689655172409</v>
      </c>
      <c r="I353" s="2"/>
      <c r="J353" s="2">
        <f t="shared" si="145"/>
        <v>0.20328993666432091</v>
      </c>
      <c r="K353" s="2">
        <f t="shared" si="146"/>
        <v>0.78949683321604502</v>
      </c>
      <c r="L353" s="2">
        <f t="shared" si="147"/>
        <v>0</v>
      </c>
      <c r="M353" s="2">
        <f t="shared" si="148"/>
        <v>7.2132301196340398E-3</v>
      </c>
      <c r="N353" s="63">
        <v>2311</v>
      </c>
      <c r="O353" s="63">
        <v>8975</v>
      </c>
      <c r="P353" s="63"/>
      <c r="Q353" s="63">
        <v>41</v>
      </c>
      <c r="R353" s="63">
        <v>6</v>
      </c>
      <c r="S353" s="63">
        <v>3</v>
      </c>
      <c r="T353" s="63"/>
      <c r="U353" s="63">
        <v>1</v>
      </c>
      <c r="V353" s="63">
        <v>1</v>
      </c>
      <c r="W353" s="63">
        <f>IF(Copyright!C$12=1,IF(BW353&gt;0,BW353-SUM(AA353:AE353)-SUM(AN353:AQ353)-T353-AG353-SUM(AI353:AM353),SUM(BX353:CB353)),SUM(BY353:CB353))</f>
        <v>0</v>
      </c>
      <c r="X353" s="63">
        <v>3</v>
      </c>
      <c r="Y353" s="63">
        <v>5</v>
      </c>
      <c r="Z353" s="63">
        <v>14</v>
      </c>
      <c r="AA353" s="63"/>
      <c r="AB353" s="63"/>
      <c r="AC353" s="63"/>
      <c r="AD353" s="63"/>
      <c r="AE353" s="63"/>
      <c r="AF353" s="63">
        <v>8</v>
      </c>
      <c r="AG353" s="63"/>
      <c r="AH353" s="63">
        <v>0</v>
      </c>
      <c r="AI353" s="63"/>
      <c r="AJ353" s="63">
        <v>0</v>
      </c>
      <c r="AK353" s="63"/>
      <c r="AL353" s="63"/>
      <c r="AM353" s="63">
        <v>0</v>
      </c>
      <c r="AN353" s="63"/>
      <c r="AO353" s="63"/>
      <c r="AP353" s="63"/>
      <c r="AQ353" s="63"/>
      <c r="AS353" s="5">
        <f>IF(Q353&gt;0,RANK(Q353,(N353:P353,Q353:AE353)),0)</f>
        <v>3</v>
      </c>
      <c r="AT353" s="5">
        <f>IF(R353&gt;0,RANK(R353,(N353:P353,Q353:AE353)),0)</f>
        <v>5</v>
      </c>
      <c r="AU353" s="5">
        <f>IF(T353&gt;0,RANK(T353,(N353:P353,Q353:AE353)),0)</f>
        <v>0</v>
      </c>
      <c r="AV353" s="5">
        <f>IF(S353&gt;0,RANK(S353,(N353:P353,Q353:AE353)),0)</f>
        <v>7</v>
      </c>
      <c r="AW353" s="2">
        <f t="shared" si="149"/>
        <v>3.6066150598170303E-3</v>
      </c>
      <c r="AX353" s="2">
        <f t="shared" si="150"/>
        <v>5.277973258268825E-4</v>
      </c>
      <c r="AY353" s="2">
        <f t="shared" si="151"/>
        <v>0</v>
      </c>
      <c r="AZ353" s="2">
        <f t="shared" si="152"/>
        <v>2.6389866291344125E-4</v>
      </c>
      <c r="BB353" t="s">
        <v>2529</v>
      </c>
      <c r="BC353" t="s">
        <v>2914</v>
      </c>
      <c r="BD353">
        <v>4</v>
      </c>
      <c r="BF353" s="111">
        <v>12</v>
      </c>
      <c r="BG353" s="113">
        <v>3</v>
      </c>
      <c r="BH353" s="117">
        <f t="shared" si="115"/>
        <v>12003</v>
      </c>
      <c r="BJ353" s="5" t="s">
        <v>3185</v>
      </c>
      <c r="BM353" s="63">
        <f t="shared" ref="BM353:BM416" si="153">BW353</f>
        <v>22</v>
      </c>
      <c r="BN353" s="63"/>
      <c r="BO353" s="63"/>
      <c r="BV353" s="63">
        <f t="shared" ref="BV353:BV416" si="154">C353</f>
        <v>11368</v>
      </c>
      <c r="BW353" s="63">
        <v>22</v>
      </c>
      <c r="BY353" s="63">
        <v>0</v>
      </c>
      <c r="BZ353" s="63">
        <v>0</v>
      </c>
      <c r="CA353" s="63">
        <v>0</v>
      </c>
    </row>
    <row r="354" spans="1:79" hidden="1" outlineLevel="1">
      <c r="A354" t="s">
        <v>3124</v>
      </c>
      <c r="B354" t="s">
        <v>2914</v>
      </c>
      <c r="C354" s="1">
        <f t="shared" si="142"/>
        <v>79861</v>
      </c>
      <c r="D354" s="5">
        <f>IF(N354&gt;0, RANK(N354,(N354:P354,Q354:AE354)),0)</f>
        <v>2</v>
      </c>
      <c r="E354" s="5">
        <f>IF(O354&gt;0,RANK(O354,(N354:P354,Q354:AE354)),0)</f>
        <v>1</v>
      </c>
      <c r="F354" s="5">
        <f>IF(P354&gt;0,RANK(P354,(N354:P354,Q354:AE354)),0)</f>
        <v>0</v>
      </c>
      <c r="G354" s="131">
        <f t="shared" si="143"/>
        <v>34825</v>
      </c>
      <c r="H354" s="136">
        <f t="shared" si="144"/>
        <v>0.43607017192371744</v>
      </c>
      <c r="I354" s="2"/>
      <c r="J354" s="2">
        <f t="shared" si="145"/>
        <v>0.276117253728353</v>
      </c>
      <c r="K354" s="2">
        <f t="shared" si="146"/>
        <v>0.71218742565207049</v>
      </c>
      <c r="L354" s="2">
        <f t="shared" si="147"/>
        <v>0</v>
      </c>
      <c r="M354" s="2">
        <f t="shared" si="148"/>
        <v>1.1695320619576566E-2</v>
      </c>
      <c r="N354" s="63">
        <v>22051</v>
      </c>
      <c r="O354" s="63">
        <v>56876</v>
      </c>
      <c r="P354" s="63"/>
      <c r="Q354" s="63">
        <v>573</v>
      </c>
      <c r="R354" s="63">
        <v>123</v>
      </c>
      <c r="S354" s="63">
        <v>25</v>
      </c>
      <c r="T354" s="63"/>
      <c r="U354" s="63">
        <v>3</v>
      </c>
      <c r="V354" s="63">
        <v>4</v>
      </c>
      <c r="W354" s="63">
        <f>IF(Copyright!C$12=1,IF(BW354&gt;0,BW354-SUM(AA354:AE354)-SUM(AN354:AQ354)-T354-AG354-SUM(AI354:AM354),SUM(BX354:CB354)),SUM(BY354:CB354))</f>
        <v>0</v>
      </c>
      <c r="X354" s="63">
        <v>21</v>
      </c>
      <c r="Y354" s="63">
        <v>11</v>
      </c>
      <c r="Z354" s="63">
        <v>114</v>
      </c>
      <c r="AA354" s="63"/>
      <c r="AB354" s="63"/>
      <c r="AC354" s="63"/>
      <c r="AD354" s="63"/>
      <c r="AE354" s="63"/>
      <c r="AF354" s="63">
        <v>48</v>
      </c>
      <c r="AG354" s="63"/>
      <c r="AH354" s="63">
        <v>12</v>
      </c>
      <c r="AI354" s="63"/>
      <c r="AJ354" s="63">
        <v>0</v>
      </c>
      <c r="AK354" s="63"/>
      <c r="AL354" s="63"/>
      <c r="AM354" s="63">
        <v>0</v>
      </c>
      <c r="AN354" s="63"/>
      <c r="AO354" s="63"/>
      <c r="AP354" s="63"/>
      <c r="AQ354" s="63"/>
      <c r="AS354" s="5">
        <f>IF(Q354&gt;0,RANK(Q354,(N354:P354,Q354:AE354)),0)</f>
        <v>3</v>
      </c>
      <c r="AT354" s="5">
        <f>IF(R354&gt;0,RANK(R354,(N354:P354,Q354:AE354)),0)</f>
        <v>4</v>
      </c>
      <c r="AU354" s="5">
        <f>IF(T354&gt;0,RANK(T354,(N354:P354,Q354:AE354)),0)</f>
        <v>0</v>
      </c>
      <c r="AV354" s="5">
        <f>IF(S354&gt;0,RANK(S354,(N354:P354,Q354:AE354)),0)</f>
        <v>6</v>
      </c>
      <c r="AW354" s="2">
        <f t="shared" si="149"/>
        <v>7.1749665043012237E-3</v>
      </c>
      <c r="AX354" s="2">
        <f t="shared" si="150"/>
        <v>1.5401760558971212E-3</v>
      </c>
      <c r="AY354" s="2">
        <f t="shared" si="151"/>
        <v>0</v>
      </c>
      <c r="AZ354" s="2">
        <f t="shared" si="152"/>
        <v>3.1304391380022791E-4</v>
      </c>
      <c r="BB354" t="s">
        <v>3124</v>
      </c>
      <c r="BC354" t="s">
        <v>2914</v>
      </c>
      <c r="BD354">
        <v>2</v>
      </c>
      <c r="BF354" s="111">
        <v>12</v>
      </c>
      <c r="BG354" s="113">
        <v>5</v>
      </c>
      <c r="BH354" s="117">
        <f t="shared" si="115"/>
        <v>12005</v>
      </c>
      <c r="BJ354" s="5" t="s">
        <v>3185</v>
      </c>
      <c r="BM354" s="63">
        <f t="shared" si="153"/>
        <v>240</v>
      </c>
      <c r="BN354" s="63"/>
      <c r="BO354" s="63"/>
      <c r="BV354" s="63">
        <f t="shared" si="154"/>
        <v>79861</v>
      </c>
      <c r="BW354" s="63">
        <v>240</v>
      </c>
      <c r="BY354" s="63">
        <v>0</v>
      </c>
      <c r="BZ354" s="63">
        <v>0</v>
      </c>
      <c r="CA354" s="63">
        <v>0</v>
      </c>
    </row>
    <row r="355" spans="1:79" hidden="1" outlineLevel="1">
      <c r="A355" t="s">
        <v>2289</v>
      </c>
      <c r="B355" t="s">
        <v>2914</v>
      </c>
      <c r="C355" s="1">
        <f t="shared" si="142"/>
        <v>11635</v>
      </c>
      <c r="D355" s="5">
        <f>IF(N355&gt;0, RANK(N355,(N355:P355,Q355:AE355)),0)</f>
        <v>2</v>
      </c>
      <c r="E355" s="5">
        <f>IF(O355&gt;0,RANK(O355,(N355:P355,Q355:AE355)),0)</f>
        <v>1</v>
      </c>
      <c r="F355" s="5">
        <f>IF(P355&gt;0,RANK(P355,(N355:P355,Q355:AE355)),0)</f>
        <v>0</v>
      </c>
      <c r="G355" s="131">
        <f t="shared" si="143"/>
        <v>4894</v>
      </c>
      <c r="H355" s="136">
        <f t="shared" si="144"/>
        <v>0.42062741727546199</v>
      </c>
      <c r="I355" s="2"/>
      <c r="J355" s="2">
        <f t="shared" si="145"/>
        <v>0.28577567683712934</v>
      </c>
      <c r="K355" s="2">
        <f t="shared" si="146"/>
        <v>0.70640309411259128</v>
      </c>
      <c r="L355" s="2">
        <f t="shared" si="147"/>
        <v>0</v>
      </c>
      <c r="M355" s="2">
        <f t="shared" si="148"/>
        <v>7.8212290502793769E-3</v>
      </c>
      <c r="N355" s="63">
        <v>3325</v>
      </c>
      <c r="O355" s="63">
        <v>8219</v>
      </c>
      <c r="P355" s="63"/>
      <c r="Q355" s="63">
        <v>39</v>
      </c>
      <c r="R355" s="63">
        <v>14</v>
      </c>
      <c r="S355" s="63">
        <v>4</v>
      </c>
      <c r="T355" s="63"/>
      <c r="U355" s="63">
        <v>1</v>
      </c>
      <c r="V355" s="63">
        <v>0</v>
      </c>
      <c r="W355" s="63">
        <f>IF(Copyright!C$12=1,IF(BW355&gt;0,BW355-SUM(AA355:AE355)-SUM(AN355:AQ355)-T355-AG355-SUM(AI355:AM355),SUM(BX355:CB355)),SUM(BY355:CB355))</f>
        <v>0</v>
      </c>
      <c r="X355" s="63">
        <v>7</v>
      </c>
      <c r="Y355" s="63">
        <v>2</v>
      </c>
      <c r="Z355" s="63">
        <v>15</v>
      </c>
      <c r="AA355" s="63"/>
      <c r="AB355" s="63"/>
      <c r="AC355" s="63"/>
      <c r="AD355" s="63"/>
      <c r="AE355" s="63"/>
      <c r="AF355" s="63">
        <v>7</v>
      </c>
      <c r="AG355" s="63"/>
      <c r="AH355" s="63">
        <v>2</v>
      </c>
      <c r="AI355" s="63"/>
      <c r="AJ355" s="63">
        <v>0</v>
      </c>
      <c r="AK355" s="63"/>
      <c r="AL355" s="63"/>
      <c r="AM355" s="63">
        <v>0</v>
      </c>
      <c r="AN355" s="63"/>
      <c r="AO355" s="63"/>
      <c r="AP355" s="63"/>
      <c r="AQ355" s="63"/>
      <c r="AS355" s="5">
        <f>IF(Q355&gt;0,RANK(Q355,(N355:P355,Q355:AE355)),0)</f>
        <v>3</v>
      </c>
      <c r="AT355" s="5">
        <f>IF(R355&gt;0,RANK(R355,(N355:P355,Q355:AE355)),0)</f>
        <v>5</v>
      </c>
      <c r="AU355" s="5">
        <f>IF(T355&gt;0,RANK(T355,(N355:P355,Q355:AE355)),0)</f>
        <v>0</v>
      </c>
      <c r="AV355" s="5">
        <f>IF(S355&gt;0,RANK(S355,(N355:P355,Q355:AE355)),0)</f>
        <v>7</v>
      </c>
      <c r="AW355" s="2">
        <f t="shared" si="149"/>
        <v>3.3519553072625698E-3</v>
      </c>
      <c r="AX355" s="2">
        <f t="shared" si="150"/>
        <v>1.2032660077352815E-3</v>
      </c>
      <c r="AY355" s="2">
        <f t="shared" si="151"/>
        <v>0</v>
      </c>
      <c r="AZ355" s="2">
        <f t="shared" si="152"/>
        <v>3.4379028792436611E-4</v>
      </c>
      <c r="BB355" t="s">
        <v>2289</v>
      </c>
      <c r="BC355" t="s">
        <v>2914</v>
      </c>
      <c r="BD355">
        <v>3</v>
      </c>
      <c r="BF355" s="111">
        <v>12</v>
      </c>
      <c r="BG355" s="113">
        <v>7</v>
      </c>
      <c r="BH355" s="117">
        <f t="shared" si="115"/>
        <v>12007</v>
      </c>
      <c r="BJ355" s="5" t="s">
        <v>3185</v>
      </c>
      <c r="BM355" s="63">
        <f t="shared" si="153"/>
        <v>29</v>
      </c>
      <c r="BN355" s="63"/>
      <c r="BO355" s="63"/>
      <c r="BV355" s="63">
        <f t="shared" si="154"/>
        <v>11635</v>
      </c>
      <c r="BW355" s="63">
        <v>29</v>
      </c>
      <c r="BY355" s="63">
        <v>0</v>
      </c>
      <c r="BZ355" s="63">
        <v>0</v>
      </c>
      <c r="CA355" s="63">
        <v>0</v>
      </c>
    </row>
    <row r="356" spans="1:79" hidden="1" outlineLevel="1">
      <c r="A356" t="s">
        <v>1373</v>
      </c>
      <c r="B356" t="s">
        <v>2914</v>
      </c>
      <c r="C356" s="1">
        <f t="shared" si="142"/>
        <v>285559</v>
      </c>
      <c r="D356" s="5">
        <f>IF(N356&gt;0, RANK(N356,(N356:P356,Q356:AE356)),0)</f>
        <v>2</v>
      </c>
      <c r="E356" s="5">
        <f>IF(O356&gt;0,RANK(O356,(N356:P356,Q356:AE356)),0)</f>
        <v>1</v>
      </c>
      <c r="F356" s="5">
        <f>IF(P356&gt;0,RANK(P356,(N356:P356,Q356:AE356)),0)</f>
        <v>0</v>
      </c>
      <c r="G356" s="131">
        <f t="shared" si="143"/>
        <v>36307</v>
      </c>
      <c r="H356" s="136">
        <f t="shared" si="144"/>
        <v>0.12714360254798482</v>
      </c>
      <c r="I356" s="2"/>
      <c r="J356" s="2">
        <f t="shared" si="145"/>
        <v>0.43070959066252507</v>
      </c>
      <c r="K356" s="2">
        <f t="shared" si="146"/>
        <v>0.55785319321050986</v>
      </c>
      <c r="L356" s="2">
        <f t="shared" si="147"/>
        <v>0</v>
      </c>
      <c r="M356" s="2">
        <f t="shared" si="148"/>
        <v>1.1437216126965022E-2</v>
      </c>
      <c r="N356" s="63">
        <v>122993</v>
      </c>
      <c r="O356" s="63">
        <v>159300</v>
      </c>
      <c r="P356" s="63"/>
      <c r="Q356" s="63">
        <v>1974</v>
      </c>
      <c r="R356" s="63">
        <v>388</v>
      </c>
      <c r="S356" s="63">
        <v>129</v>
      </c>
      <c r="T356" s="63"/>
      <c r="U356" s="63">
        <v>26</v>
      </c>
      <c r="V356" s="63">
        <v>14</v>
      </c>
      <c r="W356" s="63">
        <f>IF(Copyright!C$12=1,IF(BW356&gt;0,BW356-SUM(AA356:AE356)-SUM(AN356:AQ356)-T356-AG356-SUM(AI356:AM356),SUM(BX356:CB356)),SUM(BY356:CB356))</f>
        <v>0</v>
      </c>
      <c r="X356" s="63">
        <v>75</v>
      </c>
      <c r="Y356" s="63">
        <v>50</v>
      </c>
      <c r="Z356" s="63">
        <v>412</v>
      </c>
      <c r="AA356" s="63"/>
      <c r="AB356" s="63"/>
      <c r="AC356" s="63"/>
      <c r="AD356" s="63"/>
      <c r="AE356" s="63"/>
      <c r="AF356" s="63">
        <v>164</v>
      </c>
      <c r="AG356" s="63"/>
      <c r="AH356" s="63">
        <v>34</v>
      </c>
      <c r="AI356" s="63"/>
      <c r="AJ356" s="63">
        <v>0</v>
      </c>
      <c r="AK356" s="63"/>
      <c r="AL356" s="63"/>
      <c r="AM356" s="63">
        <v>0</v>
      </c>
      <c r="AN356" s="63"/>
      <c r="AO356" s="63"/>
      <c r="AP356" s="63"/>
      <c r="AQ356" s="63"/>
      <c r="AS356" s="5">
        <f>IF(Q356&gt;0,RANK(Q356,(N356:P356,Q356:AE356)),0)</f>
        <v>3</v>
      </c>
      <c r="AT356" s="5">
        <f>IF(R356&gt;0,RANK(R356,(N356:P356,Q356:AE356)),0)</f>
        <v>5</v>
      </c>
      <c r="AU356" s="5">
        <f>IF(T356&gt;0,RANK(T356,(N356:P356,Q356:AE356)),0)</f>
        <v>0</v>
      </c>
      <c r="AV356" s="5">
        <f>IF(S356&gt;0,RANK(S356,(N356:P356,Q356:AE356)),0)</f>
        <v>6</v>
      </c>
      <c r="AW356" s="2">
        <f t="shared" si="149"/>
        <v>6.9127570834748688E-3</v>
      </c>
      <c r="AX356" s="2">
        <f t="shared" si="150"/>
        <v>1.3587384743608151E-3</v>
      </c>
      <c r="AY356" s="2">
        <f t="shared" si="151"/>
        <v>0</v>
      </c>
      <c r="AZ356" s="2">
        <f t="shared" si="152"/>
        <v>4.517455236921267E-4</v>
      </c>
      <c r="BB356" t="s">
        <v>1373</v>
      </c>
      <c r="BC356" t="s">
        <v>2914</v>
      </c>
      <c r="BD356">
        <v>8</v>
      </c>
      <c r="BF356" s="111">
        <v>12</v>
      </c>
      <c r="BG356" s="113">
        <v>9</v>
      </c>
      <c r="BH356" s="117">
        <f t="shared" si="115"/>
        <v>12009</v>
      </c>
      <c r="BJ356" s="5" t="s">
        <v>3185</v>
      </c>
      <c r="BM356" s="63">
        <f t="shared" si="153"/>
        <v>869</v>
      </c>
      <c r="BN356" s="63"/>
      <c r="BO356" s="63"/>
      <c r="BV356" s="63">
        <f t="shared" si="154"/>
        <v>285559</v>
      </c>
      <c r="BW356" s="63">
        <v>869</v>
      </c>
      <c r="BY356" s="63">
        <v>0</v>
      </c>
      <c r="BZ356" s="63">
        <v>0</v>
      </c>
      <c r="CA356" s="63">
        <v>0</v>
      </c>
    </row>
    <row r="357" spans="1:79" hidden="1" outlineLevel="1">
      <c r="A357" t="s">
        <v>2556</v>
      </c>
      <c r="B357" t="s">
        <v>2914</v>
      </c>
      <c r="C357" s="1">
        <f t="shared" si="142"/>
        <v>756422</v>
      </c>
      <c r="D357" s="5">
        <f>IF(N357&gt;0, RANK(N357,(N357:P357,Q357:AE357)),0)</f>
        <v>1</v>
      </c>
      <c r="E357" s="5">
        <f>IF(O357&gt;0,RANK(O357,(N357:P357,Q357:AE357)),0)</f>
        <v>2</v>
      </c>
      <c r="F357" s="5">
        <f>IF(P357&gt;0,RANK(P357,(N357:P357,Q357:AE357)),0)</f>
        <v>0</v>
      </c>
      <c r="G357" s="131">
        <f t="shared" si="143"/>
        <v>264211</v>
      </c>
      <c r="H357" s="136">
        <f t="shared" si="144"/>
        <v>0.3492904754224494</v>
      </c>
      <c r="I357" s="2"/>
      <c r="J357" s="2">
        <f t="shared" si="145"/>
        <v>0.67199526190406944</v>
      </c>
      <c r="K357" s="2">
        <f t="shared" si="146"/>
        <v>0.32270478648162004</v>
      </c>
      <c r="L357" s="2">
        <f t="shared" si="147"/>
        <v>0</v>
      </c>
      <c r="M357" s="2">
        <f t="shared" si="148"/>
        <v>5.2999516143105163E-3</v>
      </c>
      <c r="N357" s="63">
        <v>508312</v>
      </c>
      <c r="O357" s="63">
        <v>244101</v>
      </c>
      <c r="P357" s="63"/>
      <c r="Q357" s="63">
        <v>2372</v>
      </c>
      <c r="R357" s="63">
        <v>574</v>
      </c>
      <c r="S357" s="63">
        <v>132</v>
      </c>
      <c r="T357" s="63"/>
      <c r="U357" s="63">
        <v>77</v>
      </c>
      <c r="V357" s="63">
        <v>26</v>
      </c>
      <c r="W357" s="63">
        <f>IF(Copyright!C$12=1,IF(BW357&gt;0,BW357-SUM(AA357:AE357)-SUM(AN357:AQ357)-T357-AG357-SUM(AI357:AM357),SUM(BX357:CB357)),SUM(BY357:CB357))</f>
        <v>0</v>
      </c>
      <c r="X357" s="63">
        <v>104</v>
      </c>
      <c r="Y357" s="63">
        <v>46</v>
      </c>
      <c r="Z357" s="63">
        <v>385</v>
      </c>
      <c r="AA357" s="63"/>
      <c r="AB357" s="63"/>
      <c r="AC357" s="63"/>
      <c r="AD357" s="63"/>
      <c r="AE357" s="63"/>
      <c r="AF357" s="63">
        <v>235</v>
      </c>
      <c r="AG357" s="63"/>
      <c r="AH357" s="63">
        <v>58</v>
      </c>
      <c r="AI357" s="63"/>
      <c r="AJ357" s="63">
        <v>0</v>
      </c>
      <c r="AK357" s="63"/>
      <c r="AL357" s="63"/>
      <c r="AM357" s="63">
        <v>0</v>
      </c>
      <c r="AN357" s="63"/>
      <c r="AO357" s="63"/>
      <c r="AP357" s="63"/>
      <c r="AQ357" s="63"/>
      <c r="AS357" s="5">
        <f>IF(Q357&gt;0,RANK(Q357,(N357:P357,Q357:AE357)),0)</f>
        <v>3</v>
      </c>
      <c r="AT357" s="5">
        <f>IF(R357&gt;0,RANK(R357,(N357:P357,Q357:AE357)),0)</f>
        <v>4</v>
      </c>
      <c r="AU357" s="5">
        <f>IF(T357&gt;0,RANK(T357,(N357:P357,Q357:AE357)),0)</f>
        <v>0</v>
      </c>
      <c r="AV357" s="5">
        <f>IF(S357&gt;0,RANK(S357,(N357:P357,Q357:AE357)),0)</f>
        <v>6</v>
      </c>
      <c r="AW357" s="2">
        <f t="shared" si="149"/>
        <v>3.1358157219118429E-3</v>
      </c>
      <c r="AX357" s="2">
        <f t="shared" si="150"/>
        <v>7.588356763817023E-4</v>
      </c>
      <c r="AY357" s="2">
        <f t="shared" si="151"/>
        <v>0</v>
      </c>
      <c r="AZ357" s="2">
        <f t="shared" si="152"/>
        <v>1.7450576530032177E-4</v>
      </c>
      <c r="BB357" t="s">
        <v>2556</v>
      </c>
      <c r="BC357" t="s">
        <v>2914</v>
      </c>
      <c r="BF357" s="111">
        <v>12</v>
      </c>
      <c r="BG357" s="113">
        <v>11</v>
      </c>
      <c r="BH357" s="117">
        <f t="shared" si="115"/>
        <v>12011</v>
      </c>
      <c r="BJ357" s="5" t="s">
        <v>3185</v>
      </c>
      <c r="BM357" s="63">
        <f t="shared" si="153"/>
        <v>932</v>
      </c>
      <c r="BN357" s="63"/>
      <c r="BO357" s="63"/>
      <c r="BV357" s="63">
        <f t="shared" si="154"/>
        <v>756422</v>
      </c>
      <c r="BW357" s="63">
        <v>932</v>
      </c>
      <c r="BY357" s="63">
        <v>0</v>
      </c>
      <c r="BZ357" s="63">
        <v>0</v>
      </c>
      <c r="CA357" s="63">
        <v>0</v>
      </c>
    </row>
    <row r="358" spans="1:79" hidden="1" outlineLevel="1">
      <c r="A358" t="s">
        <v>1205</v>
      </c>
      <c r="B358" t="s">
        <v>2914</v>
      </c>
      <c r="C358" s="1">
        <f t="shared" si="142"/>
        <v>6152</v>
      </c>
      <c r="D358" s="5">
        <f>IF(N358&gt;0, RANK(N358,(N358:P358,Q358:AE358)),0)</f>
        <v>2</v>
      </c>
      <c r="E358" s="5">
        <f>IF(O358&gt;0,RANK(O358,(N358:P358,Q358:AE358)),0)</f>
        <v>1</v>
      </c>
      <c r="F358" s="5">
        <f>IF(P358&gt;0,RANK(P358,(N358:P358,Q358:AE358)),0)</f>
        <v>0</v>
      </c>
      <c r="G358" s="131">
        <f t="shared" si="143"/>
        <v>2702</v>
      </c>
      <c r="H358" s="136">
        <f t="shared" si="144"/>
        <v>0.43920676202860859</v>
      </c>
      <c r="I358" s="2"/>
      <c r="J358" s="2">
        <f t="shared" si="145"/>
        <v>0.270481144343303</v>
      </c>
      <c r="K358" s="2">
        <f t="shared" si="146"/>
        <v>0.70968790637191159</v>
      </c>
      <c r="L358" s="2">
        <f t="shared" si="147"/>
        <v>0</v>
      </c>
      <c r="M358" s="2">
        <f t="shared" si="148"/>
        <v>1.9830949284785349E-2</v>
      </c>
      <c r="N358" s="63">
        <v>1664</v>
      </c>
      <c r="O358" s="63">
        <v>4366</v>
      </c>
      <c r="P358" s="63"/>
      <c r="Q358" s="63">
        <v>48</v>
      </c>
      <c r="R358" s="63">
        <v>8</v>
      </c>
      <c r="S358" s="63">
        <v>5</v>
      </c>
      <c r="T358" s="63"/>
      <c r="U358" s="63">
        <v>1</v>
      </c>
      <c r="V358" s="63">
        <v>1</v>
      </c>
      <c r="W358" s="63">
        <f>IF(Copyright!C$12=1,IF(BW358&gt;0,BW358-SUM(AA358:AE358)-SUM(AN358:AQ358)-T358-AG358-SUM(AI358:AM358),SUM(BX358:CB358)),SUM(BY358:CB358))</f>
        <v>0</v>
      </c>
      <c r="X358" s="63">
        <v>6</v>
      </c>
      <c r="Y358" s="63">
        <v>3</v>
      </c>
      <c r="Z358" s="63">
        <v>33</v>
      </c>
      <c r="AA358" s="63"/>
      <c r="AB358" s="63"/>
      <c r="AC358" s="63"/>
      <c r="AD358" s="63"/>
      <c r="AE358" s="63"/>
      <c r="AF358" s="63">
        <v>13</v>
      </c>
      <c r="AG358" s="63"/>
      <c r="AH358" s="63">
        <v>4</v>
      </c>
      <c r="AI358" s="63"/>
      <c r="AJ358" s="63">
        <v>0</v>
      </c>
      <c r="AK358" s="63"/>
      <c r="AL358" s="63"/>
      <c r="AM358" s="63">
        <v>0</v>
      </c>
      <c r="AN358" s="63"/>
      <c r="AO358" s="63"/>
      <c r="AP358" s="63"/>
      <c r="AQ358" s="63"/>
      <c r="AS358" s="5">
        <f>IF(Q358&gt;0,RANK(Q358,(N358:P358,Q358:AE358)),0)</f>
        <v>3</v>
      </c>
      <c r="AT358" s="5">
        <f>IF(R358&gt;0,RANK(R358,(N358:P358,Q358:AE358)),0)</f>
        <v>5</v>
      </c>
      <c r="AU358" s="5">
        <f>IF(T358&gt;0,RANK(T358,(N358:P358,Q358:AE358)),0)</f>
        <v>0</v>
      </c>
      <c r="AV358" s="5">
        <f>IF(S358&gt;0,RANK(S358,(N358:P358,Q358:AE358)),0)</f>
        <v>7</v>
      </c>
      <c r="AW358" s="2">
        <f t="shared" si="149"/>
        <v>7.8023407022106634E-3</v>
      </c>
      <c r="AX358" s="2">
        <f t="shared" si="150"/>
        <v>1.3003901170351106E-3</v>
      </c>
      <c r="AY358" s="2">
        <f t="shared" si="151"/>
        <v>0</v>
      </c>
      <c r="AZ358" s="2">
        <f t="shared" si="152"/>
        <v>8.1274382314694405E-4</v>
      </c>
      <c r="BB358" t="s">
        <v>1205</v>
      </c>
      <c r="BC358" t="s">
        <v>2914</v>
      </c>
      <c r="BD358">
        <v>2</v>
      </c>
      <c r="BF358" s="111">
        <v>12</v>
      </c>
      <c r="BG358" s="113">
        <v>13</v>
      </c>
      <c r="BH358" s="117">
        <f t="shared" si="115"/>
        <v>12013</v>
      </c>
      <c r="BJ358" s="5" t="s">
        <v>3185</v>
      </c>
      <c r="BM358" s="63">
        <f t="shared" si="153"/>
        <v>31</v>
      </c>
      <c r="BN358" s="63"/>
      <c r="BO358" s="63"/>
      <c r="BV358" s="63">
        <f t="shared" si="154"/>
        <v>6152</v>
      </c>
      <c r="BW358" s="63">
        <v>31</v>
      </c>
      <c r="BX358" s="132"/>
      <c r="BY358" s="63">
        <v>0</v>
      </c>
      <c r="BZ358" s="63">
        <v>0</v>
      </c>
      <c r="CA358" s="63">
        <v>0</v>
      </c>
    </row>
    <row r="359" spans="1:79" hidden="1" outlineLevel="1">
      <c r="A359" t="s">
        <v>1196</v>
      </c>
      <c r="B359" t="s">
        <v>2914</v>
      </c>
      <c r="C359" s="1">
        <f t="shared" si="142"/>
        <v>84682</v>
      </c>
      <c r="D359" s="5">
        <f>IF(N359&gt;0, RANK(N359,(N359:P359,Q359:AE359)),0)</f>
        <v>2</v>
      </c>
      <c r="E359" s="5">
        <f>IF(O359&gt;0,RANK(O359,(N359:P359,Q359:AE359)),0)</f>
        <v>1</v>
      </c>
      <c r="F359" s="5">
        <f>IF(P359&gt;0,RANK(P359,(N359:P359,Q359:AE359)),0)</f>
        <v>0</v>
      </c>
      <c r="G359" s="131">
        <f t="shared" si="143"/>
        <v>12090</v>
      </c>
      <c r="H359" s="136">
        <f t="shared" si="144"/>
        <v>0.14276941971139084</v>
      </c>
      <c r="I359" s="2"/>
      <c r="J359" s="2">
        <f t="shared" si="145"/>
        <v>0.4240098249923242</v>
      </c>
      <c r="K359" s="2">
        <f t="shared" si="146"/>
        <v>0.5667792447037151</v>
      </c>
      <c r="L359" s="2">
        <f t="shared" si="147"/>
        <v>0</v>
      </c>
      <c r="M359" s="2">
        <f t="shared" si="148"/>
        <v>9.210930303960696E-3</v>
      </c>
      <c r="N359" s="63">
        <v>35906</v>
      </c>
      <c r="O359" s="63">
        <v>47996</v>
      </c>
      <c r="P359" s="63"/>
      <c r="Q359" s="63">
        <v>411</v>
      </c>
      <c r="R359" s="63">
        <v>108</v>
      </c>
      <c r="S359" s="63">
        <v>28</v>
      </c>
      <c r="T359" s="63"/>
      <c r="U359" s="63">
        <v>9</v>
      </c>
      <c r="V359" s="63">
        <v>2</v>
      </c>
      <c r="W359" s="63">
        <f>IF(Copyright!C$12=1,IF(BW359&gt;0,BW359-SUM(AA359:AE359)-SUM(AN359:AQ359)-T359-AG359-SUM(AI359:AM359),SUM(BX359:CB359)),SUM(BY359:CB359))</f>
        <v>0</v>
      </c>
      <c r="X359" s="63">
        <v>16</v>
      </c>
      <c r="Y359" s="63">
        <v>11</v>
      </c>
      <c r="Z359" s="63">
        <v>128</v>
      </c>
      <c r="AA359" s="63"/>
      <c r="AB359" s="63"/>
      <c r="AC359" s="63"/>
      <c r="AD359" s="63"/>
      <c r="AE359" s="63"/>
      <c r="AF359" s="63">
        <v>63</v>
      </c>
      <c r="AG359" s="63"/>
      <c r="AH359" s="63">
        <v>4</v>
      </c>
      <c r="AI359" s="63"/>
      <c r="AJ359" s="63">
        <v>0</v>
      </c>
      <c r="AK359" s="63"/>
      <c r="AL359" s="63"/>
      <c r="AM359" s="63">
        <v>0</v>
      </c>
      <c r="AN359" s="63"/>
      <c r="AO359" s="63"/>
      <c r="AP359" s="63"/>
      <c r="AQ359" s="63"/>
      <c r="AS359" s="5">
        <f>IF(Q359&gt;0,RANK(Q359,(N359:P359,Q359:AE359)),0)</f>
        <v>3</v>
      </c>
      <c r="AT359" s="5">
        <f>IF(R359&gt;0,RANK(R359,(N359:P359,Q359:AE359)),0)</f>
        <v>5</v>
      </c>
      <c r="AU359" s="5">
        <f>IF(T359&gt;0,RANK(T359,(N359:P359,Q359:AE359)),0)</f>
        <v>0</v>
      </c>
      <c r="AV359" s="5">
        <f>IF(S359&gt;0,RANK(S359,(N359:P359,Q359:AE359)),0)</f>
        <v>6</v>
      </c>
      <c r="AW359" s="2">
        <f t="shared" si="149"/>
        <v>4.8534517370869843E-3</v>
      </c>
      <c r="AX359" s="2">
        <f t="shared" si="150"/>
        <v>1.2753595805484047E-3</v>
      </c>
      <c r="AY359" s="2">
        <f t="shared" si="151"/>
        <v>0</v>
      </c>
      <c r="AZ359" s="2">
        <f t="shared" si="152"/>
        <v>3.3064878014217895E-4</v>
      </c>
      <c r="BB359" t="s">
        <v>1196</v>
      </c>
      <c r="BC359" t="s">
        <v>2914</v>
      </c>
      <c r="BD359">
        <v>17</v>
      </c>
      <c r="BF359" s="111">
        <v>12</v>
      </c>
      <c r="BG359" s="113">
        <v>15</v>
      </c>
      <c r="BH359" s="117">
        <f t="shared" si="115"/>
        <v>12015</v>
      </c>
      <c r="BJ359" s="5" t="s">
        <v>3185</v>
      </c>
      <c r="BM359" s="63">
        <f t="shared" si="153"/>
        <v>241</v>
      </c>
      <c r="BN359" s="63"/>
      <c r="BO359" s="63"/>
      <c r="BV359" s="63">
        <f t="shared" si="154"/>
        <v>84682</v>
      </c>
      <c r="BW359" s="63">
        <v>241</v>
      </c>
      <c r="BY359" s="63">
        <v>0</v>
      </c>
      <c r="BZ359" s="63">
        <v>0</v>
      </c>
      <c r="CA359" s="63">
        <v>0</v>
      </c>
    </row>
    <row r="360" spans="1:79" hidden="1" outlineLevel="1">
      <c r="A360" t="s">
        <v>2966</v>
      </c>
      <c r="B360" t="s">
        <v>2914</v>
      </c>
      <c r="C360" s="1">
        <f t="shared" si="142"/>
        <v>73935</v>
      </c>
      <c r="D360" s="5">
        <f>IF(N360&gt;0, RANK(N360,(N360:P360,Q360:AE360)),0)</f>
        <v>2</v>
      </c>
      <c r="E360" s="5">
        <f>IF(O360&gt;0,RANK(O360,(N360:P360,Q360:AE360)),0)</f>
        <v>1</v>
      </c>
      <c r="F360" s="5">
        <f>IF(P360&gt;0,RANK(P360,(N360:P360,Q360:AE360)),0)</f>
        <v>0</v>
      </c>
      <c r="G360" s="131">
        <f t="shared" si="143"/>
        <v>16202</v>
      </c>
      <c r="H360" s="136">
        <f t="shared" si="144"/>
        <v>0.21913843240684386</v>
      </c>
      <c r="I360" s="2"/>
      <c r="J360" s="2">
        <f t="shared" si="145"/>
        <v>0.38493271116521266</v>
      </c>
      <c r="K360" s="2">
        <f t="shared" si="146"/>
        <v>0.60407114357205649</v>
      </c>
      <c r="L360" s="2">
        <f t="shared" si="147"/>
        <v>0</v>
      </c>
      <c r="M360" s="2">
        <f t="shared" si="148"/>
        <v>1.099614526273085E-2</v>
      </c>
      <c r="N360" s="63">
        <v>28460</v>
      </c>
      <c r="O360" s="63">
        <v>44662</v>
      </c>
      <c r="P360" s="63"/>
      <c r="Q360" s="63">
        <v>424</v>
      </c>
      <c r="R360" s="63">
        <v>85</v>
      </c>
      <c r="S360" s="63">
        <v>32</v>
      </c>
      <c r="T360" s="63"/>
      <c r="U360" s="63">
        <v>8</v>
      </c>
      <c r="V360" s="63">
        <v>0</v>
      </c>
      <c r="W360" s="63">
        <f>IF(Copyright!C$12=1,IF(BW360&gt;0,BW360-SUM(AA360:AE360)-SUM(AN360:AQ360)-T360-AG360-SUM(AI360:AM360),SUM(BX360:CB360)),SUM(BY360:CB360))</f>
        <v>0</v>
      </c>
      <c r="X360" s="63">
        <v>20</v>
      </c>
      <c r="Y360" s="63">
        <v>11</v>
      </c>
      <c r="Z360" s="63">
        <v>152</v>
      </c>
      <c r="AA360" s="63"/>
      <c r="AB360" s="63"/>
      <c r="AC360" s="63"/>
      <c r="AD360" s="63"/>
      <c r="AE360" s="63"/>
      <c r="AF360" s="63">
        <v>72</v>
      </c>
      <c r="AG360" s="63"/>
      <c r="AH360" s="63">
        <v>9</v>
      </c>
      <c r="AI360" s="63"/>
      <c r="AJ360" s="63">
        <v>0</v>
      </c>
      <c r="AK360" s="63"/>
      <c r="AL360" s="63"/>
      <c r="AM360" s="63">
        <v>0</v>
      </c>
      <c r="AN360" s="63"/>
      <c r="AO360" s="63"/>
      <c r="AP360" s="63"/>
      <c r="AQ360" s="63"/>
      <c r="AS360" s="5">
        <f>IF(Q360&gt;0,RANK(Q360,(N360:P360,Q360:AE360)),0)</f>
        <v>3</v>
      </c>
      <c r="AT360" s="5">
        <f>IF(R360&gt;0,RANK(R360,(N360:P360,Q360:AE360)),0)</f>
        <v>5</v>
      </c>
      <c r="AU360" s="5">
        <f>IF(T360&gt;0,RANK(T360,(N360:P360,Q360:AE360)),0)</f>
        <v>0</v>
      </c>
      <c r="AV360" s="5">
        <f>IF(S360&gt;0,RANK(S360,(N360:P360,Q360:AE360)),0)</f>
        <v>6</v>
      </c>
      <c r="AW360" s="2">
        <f t="shared" si="149"/>
        <v>5.7347670250896057E-3</v>
      </c>
      <c r="AX360" s="2">
        <f t="shared" si="150"/>
        <v>1.1496584838033407E-3</v>
      </c>
      <c r="AY360" s="2">
        <f t="shared" si="151"/>
        <v>0</v>
      </c>
      <c r="AZ360" s="2">
        <f t="shared" si="152"/>
        <v>4.3281260566714006E-4</v>
      </c>
      <c r="BB360" t="s">
        <v>2966</v>
      </c>
      <c r="BC360" t="s">
        <v>2914</v>
      </c>
      <c r="BD360">
        <v>11</v>
      </c>
      <c r="BF360" s="111">
        <v>12</v>
      </c>
      <c r="BG360" s="113">
        <v>17</v>
      </c>
      <c r="BH360" s="117">
        <f t="shared" ref="BH360:BH423" si="155">1000*BF360+BG360</f>
        <v>12017</v>
      </c>
      <c r="BJ360" s="5" t="s">
        <v>3185</v>
      </c>
      <c r="BM360" s="63">
        <f t="shared" si="153"/>
        <v>234</v>
      </c>
      <c r="BN360" s="63"/>
      <c r="BO360" s="63"/>
      <c r="BV360" s="63">
        <f t="shared" si="154"/>
        <v>73935</v>
      </c>
      <c r="BW360" s="63">
        <v>234</v>
      </c>
      <c r="BY360" s="63">
        <v>0</v>
      </c>
      <c r="BZ360" s="63">
        <v>0</v>
      </c>
      <c r="CA360" s="63">
        <v>0</v>
      </c>
    </row>
    <row r="361" spans="1:79" hidden="1" outlineLevel="1">
      <c r="A361" t="s">
        <v>3118</v>
      </c>
      <c r="B361" t="s">
        <v>2914</v>
      </c>
      <c r="C361" s="1">
        <f t="shared" si="142"/>
        <v>96589</v>
      </c>
      <c r="D361" s="5">
        <f>IF(N361&gt;0, RANK(N361,(N361:P361,Q361:AE361)),0)</f>
        <v>2</v>
      </c>
      <c r="E361" s="5">
        <f>IF(O361&gt;0,RANK(O361,(N361:P361,Q361:AE361)),0)</f>
        <v>1</v>
      </c>
      <c r="F361" s="5">
        <f>IF(P361&gt;0,RANK(P361,(N361:P361,Q361:AE361)),0)</f>
        <v>0</v>
      </c>
      <c r="G361" s="131">
        <f t="shared" si="143"/>
        <v>44263</v>
      </c>
      <c r="H361" s="136">
        <f t="shared" si="144"/>
        <v>0.45826129269378502</v>
      </c>
      <c r="I361" s="2"/>
      <c r="J361" s="2">
        <f t="shared" si="145"/>
        <v>0.26668668274855317</v>
      </c>
      <c r="K361" s="2">
        <f t="shared" si="146"/>
        <v>0.72494797544233813</v>
      </c>
      <c r="L361" s="2">
        <f t="shared" si="147"/>
        <v>0</v>
      </c>
      <c r="M361" s="2">
        <f t="shared" si="148"/>
        <v>8.3653418091086396E-3</v>
      </c>
      <c r="N361" s="63">
        <v>25759</v>
      </c>
      <c r="O361" s="63">
        <v>70022</v>
      </c>
      <c r="P361" s="63"/>
      <c r="Q361" s="63">
        <v>506</v>
      </c>
      <c r="R361" s="63">
        <v>79</v>
      </c>
      <c r="S361" s="63">
        <v>25</v>
      </c>
      <c r="T361" s="63"/>
      <c r="U361" s="63">
        <v>6</v>
      </c>
      <c r="V361" s="63">
        <v>3</v>
      </c>
      <c r="W361" s="63">
        <f>IF(Copyright!C$12=1,IF(BW361&gt;0,BW361-SUM(AA361:AE361)-SUM(AN361:AQ361)-T361-AG361-SUM(AI361:AM361),SUM(BX361:CB361)),SUM(BY361:CB361))</f>
        <v>0</v>
      </c>
      <c r="X361" s="63">
        <v>14</v>
      </c>
      <c r="Y361" s="63">
        <v>14</v>
      </c>
      <c r="Z361" s="63">
        <v>96</v>
      </c>
      <c r="AA361" s="63"/>
      <c r="AB361" s="63"/>
      <c r="AC361" s="63"/>
      <c r="AD361" s="63"/>
      <c r="AE361" s="63"/>
      <c r="AF361" s="63">
        <v>54</v>
      </c>
      <c r="AG361" s="63"/>
      <c r="AH361" s="63">
        <v>11</v>
      </c>
      <c r="AI361" s="63"/>
      <c r="AJ361" s="63">
        <v>0</v>
      </c>
      <c r="AK361" s="63"/>
      <c r="AL361" s="63"/>
      <c r="AM361" s="63">
        <v>0</v>
      </c>
      <c r="AN361" s="63"/>
      <c r="AO361" s="63"/>
      <c r="AP361" s="63"/>
      <c r="AQ361" s="63"/>
      <c r="AS361" s="5">
        <f>IF(Q361&gt;0,RANK(Q361,(N361:P361,Q361:AE361)),0)</f>
        <v>3</v>
      </c>
      <c r="AT361" s="5">
        <f>IF(R361&gt;0,RANK(R361,(N361:P361,Q361:AE361)),0)</f>
        <v>5</v>
      </c>
      <c r="AU361" s="5">
        <f>IF(T361&gt;0,RANK(T361,(N361:P361,Q361:AE361)),0)</f>
        <v>0</v>
      </c>
      <c r="AV361" s="5">
        <f>IF(S361&gt;0,RANK(S361,(N361:P361,Q361:AE361)),0)</f>
        <v>6</v>
      </c>
      <c r="AW361" s="2">
        <f t="shared" si="149"/>
        <v>5.2386917764962885E-3</v>
      </c>
      <c r="AX361" s="2">
        <f t="shared" si="150"/>
        <v>8.1789851846483558E-4</v>
      </c>
      <c r="AY361" s="2">
        <f t="shared" si="151"/>
        <v>0</v>
      </c>
      <c r="AZ361" s="2">
        <f t="shared" si="152"/>
        <v>2.588286450838087E-4</v>
      </c>
      <c r="BB361" t="s">
        <v>3118</v>
      </c>
      <c r="BC361" t="s">
        <v>2914</v>
      </c>
      <c r="BF361" s="111">
        <v>12</v>
      </c>
      <c r="BG361" s="113">
        <v>19</v>
      </c>
      <c r="BH361" s="117">
        <f t="shared" si="155"/>
        <v>12019</v>
      </c>
      <c r="BJ361" s="5" t="s">
        <v>3185</v>
      </c>
      <c r="BM361" s="63">
        <f t="shared" si="153"/>
        <v>216</v>
      </c>
      <c r="BN361" s="63"/>
      <c r="BO361" s="63"/>
      <c r="BV361" s="63">
        <f t="shared" si="154"/>
        <v>96589</v>
      </c>
      <c r="BW361" s="63">
        <v>216</v>
      </c>
      <c r="BX361" s="132"/>
      <c r="BY361" s="63">
        <v>0</v>
      </c>
      <c r="BZ361" s="63">
        <v>0</v>
      </c>
      <c r="CA361" s="63">
        <v>0</v>
      </c>
    </row>
    <row r="362" spans="1:79" hidden="1" outlineLevel="1">
      <c r="A362" t="s">
        <v>3220</v>
      </c>
      <c r="B362" t="s">
        <v>2914</v>
      </c>
      <c r="C362" s="1">
        <f t="shared" si="142"/>
        <v>149112</v>
      </c>
      <c r="D362" s="5">
        <f>IF(N362&gt;0, RANK(N362,(N362:P362,Q362:AE362)),0)</f>
        <v>2</v>
      </c>
      <c r="E362" s="5">
        <f>IF(O362&gt;0,RANK(O362,(N362:P362,Q362:AE362)),0)</f>
        <v>1</v>
      </c>
      <c r="F362" s="5">
        <f>IF(P362&gt;0,RANK(P362,(N362:P362,Q362:AE362)),0)</f>
        <v>0</v>
      </c>
      <c r="G362" s="131">
        <f t="shared" si="143"/>
        <v>44822</v>
      </c>
      <c r="H362" s="136">
        <f t="shared" si="144"/>
        <v>0.30059284296367833</v>
      </c>
      <c r="I362" s="2"/>
      <c r="J362" s="2">
        <f t="shared" si="145"/>
        <v>0.3467058318579323</v>
      </c>
      <c r="K362" s="2">
        <f t="shared" si="146"/>
        <v>0.64729867482161063</v>
      </c>
      <c r="L362" s="2">
        <f t="shared" si="147"/>
        <v>0</v>
      </c>
      <c r="M362" s="2">
        <f t="shared" si="148"/>
        <v>5.9954933204570127E-3</v>
      </c>
      <c r="N362" s="63">
        <v>51698</v>
      </c>
      <c r="O362" s="63">
        <v>96520</v>
      </c>
      <c r="P362" s="63"/>
      <c r="Q362" s="63">
        <v>604</v>
      </c>
      <c r="R362" s="63">
        <v>111</v>
      </c>
      <c r="S362" s="63">
        <v>32</v>
      </c>
      <c r="T362" s="63"/>
      <c r="U362" s="63">
        <v>5</v>
      </c>
      <c r="V362" s="63">
        <v>7</v>
      </c>
      <c r="W362" s="63">
        <f>IF(Copyright!C$12=1,IF(BW362&gt;0,BW362-SUM(AA362:AE362)-SUM(AN362:AQ362)-T362-AG362-SUM(AI362:AM362),SUM(BX362:CB362)),SUM(BY362:CB362))</f>
        <v>0</v>
      </c>
      <c r="X362" s="63">
        <v>18</v>
      </c>
      <c r="Y362" s="63">
        <v>5</v>
      </c>
      <c r="Z362" s="63">
        <v>68</v>
      </c>
      <c r="AA362" s="63"/>
      <c r="AB362" s="63"/>
      <c r="AC362" s="63"/>
      <c r="AD362" s="63"/>
      <c r="AE362" s="63"/>
      <c r="AF362" s="63">
        <v>34</v>
      </c>
      <c r="AG362" s="63"/>
      <c r="AH362" s="63">
        <v>10</v>
      </c>
      <c r="AI362" s="63"/>
      <c r="AJ362" s="63">
        <v>0</v>
      </c>
      <c r="AK362" s="63"/>
      <c r="AL362" s="63"/>
      <c r="AM362" s="63">
        <v>0</v>
      </c>
      <c r="AN362" s="63"/>
      <c r="AO362" s="63"/>
      <c r="AP362" s="63"/>
      <c r="AQ362" s="63"/>
      <c r="AS362" s="5">
        <f>IF(Q362&gt;0,RANK(Q362,(N362:P362,Q362:AE362)),0)</f>
        <v>3</v>
      </c>
      <c r="AT362" s="5">
        <f>IF(R362&gt;0,RANK(R362,(N362:P362,Q362:AE362)),0)</f>
        <v>4</v>
      </c>
      <c r="AU362" s="5">
        <f>IF(T362&gt;0,RANK(T362,(N362:P362,Q362:AE362)),0)</f>
        <v>0</v>
      </c>
      <c r="AV362" s="5">
        <f>IF(S362&gt;0,RANK(S362,(N362:P362,Q362:AE362)),0)</f>
        <v>6</v>
      </c>
      <c r="AW362" s="2">
        <f t="shared" si="149"/>
        <v>4.0506464939106179E-3</v>
      </c>
      <c r="AX362" s="2">
        <f t="shared" si="150"/>
        <v>7.4440688878158704E-4</v>
      </c>
      <c r="AY362" s="2">
        <f t="shared" si="151"/>
        <v>0</v>
      </c>
      <c r="AZ362" s="2">
        <f t="shared" si="152"/>
        <v>2.1460378775685392E-4</v>
      </c>
      <c r="BB362" t="s">
        <v>3220</v>
      </c>
      <c r="BC362" t="s">
        <v>2914</v>
      </c>
      <c r="BF362" s="111">
        <v>12</v>
      </c>
      <c r="BG362" s="113">
        <v>21</v>
      </c>
      <c r="BH362" s="117">
        <f t="shared" si="155"/>
        <v>12021</v>
      </c>
      <c r="BJ362" s="5" t="s">
        <v>3185</v>
      </c>
      <c r="BM362" s="63">
        <f t="shared" si="153"/>
        <v>212</v>
      </c>
      <c r="BN362" s="63"/>
      <c r="BO362" s="63"/>
      <c r="BV362" s="63">
        <f t="shared" si="154"/>
        <v>149112</v>
      </c>
      <c r="BW362" s="63">
        <v>212</v>
      </c>
      <c r="BY362" s="63">
        <v>0</v>
      </c>
      <c r="BZ362" s="63">
        <v>0</v>
      </c>
      <c r="CA362" s="63">
        <v>0</v>
      </c>
    </row>
    <row r="363" spans="1:79" hidden="1" outlineLevel="1">
      <c r="A363" t="s">
        <v>1504</v>
      </c>
      <c r="B363" t="s">
        <v>2914</v>
      </c>
      <c r="C363" s="1">
        <f t="shared" si="142"/>
        <v>27163</v>
      </c>
      <c r="D363" s="5">
        <f>IF(N363&gt;0, RANK(N363,(N363:P363,Q363:AE363)),0)</f>
        <v>2</v>
      </c>
      <c r="E363" s="5">
        <f>IF(O363&gt;0,RANK(O363,(N363:P363,Q363:AE363)),0)</f>
        <v>1</v>
      </c>
      <c r="F363" s="5">
        <f>IF(P363&gt;0,RANK(P363,(N363:P363,Q363:AE363)),0)</f>
        <v>0</v>
      </c>
      <c r="G363" s="131">
        <f t="shared" si="143"/>
        <v>9967</v>
      </c>
      <c r="H363" s="136">
        <f t="shared" si="144"/>
        <v>0.36693296027684719</v>
      </c>
      <c r="I363" s="2"/>
      <c r="J363" s="2">
        <f t="shared" si="145"/>
        <v>0.31152670912638514</v>
      </c>
      <c r="K363" s="2">
        <f t="shared" si="146"/>
        <v>0.67845966940323232</v>
      </c>
      <c r="L363" s="2">
        <f t="shared" si="147"/>
        <v>0</v>
      </c>
      <c r="M363" s="2">
        <f t="shared" si="148"/>
        <v>1.0013621470382539E-2</v>
      </c>
      <c r="N363" s="63">
        <v>8462</v>
      </c>
      <c r="O363" s="63">
        <v>18429</v>
      </c>
      <c r="P363" s="63"/>
      <c r="Q363" s="63">
        <v>143</v>
      </c>
      <c r="R363" s="63">
        <v>35</v>
      </c>
      <c r="S363" s="63">
        <v>12</v>
      </c>
      <c r="T363" s="63"/>
      <c r="U363" s="63">
        <v>1</v>
      </c>
      <c r="V363" s="63">
        <v>2</v>
      </c>
      <c r="W363" s="63">
        <f>IF(Copyright!C$12=1,IF(BW363&gt;0,BW363-SUM(AA363:AE363)-SUM(AN363:AQ363)-T363-AG363-SUM(AI363:AM363),SUM(BX363:CB363)),SUM(BY363:CB363))</f>
        <v>0</v>
      </c>
      <c r="X363" s="63">
        <v>5</v>
      </c>
      <c r="Y363" s="63">
        <v>6</v>
      </c>
      <c r="Z363" s="63">
        <v>43</v>
      </c>
      <c r="AA363" s="63"/>
      <c r="AB363" s="63"/>
      <c r="AC363" s="63"/>
      <c r="AD363" s="63"/>
      <c r="AE363" s="63"/>
      <c r="AF363" s="63">
        <v>22</v>
      </c>
      <c r="AG363" s="63"/>
      <c r="AH363" s="63">
        <v>3</v>
      </c>
      <c r="AI363" s="63"/>
      <c r="AJ363" s="63">
        <v>0</v>
      </c>
      <c r="AK363" s="63"/>
      <c r="AL363" s="63"/>
      <c r="AM363" s="63">
        <v>0</v>
      </c>
      <c r="AN363" s="63"/>
      <c r="AO363" s="63"/>
      <c r="AP363" s="63"/>
      <c r="AQ363" s="63"/>
      <c r="AS363" s="5">
        <f>IF(Q363&gt;0,RANK(Q363,(N363:P363,Q363:AE363)),0)</f>
        <v>3</v>
      </c>
      <c r="AT363" s="5">
        <f>IF(R363&gt;0,RANK(R363,(N363:P363,Q363:AE363)),0)</f>
        <v>5</v>
      </c>
      <c r="AU363" s="5">
        <f>IF(T363&gt;0,RANK(T363,(N363:P363,Q363:AE363)),0)</f>
        <v>0</v>
      </c>
      <c r="AV363" s="5">
        <f>IF(S363&gt;0,RANK(S363,(N363:P363,Q363:AE363)),0)</f>
        <v>6</v>
      </c>
      <c r="AW363" s="2">
        <f t="shared" si="149"/>
        <v>5.2645142289143316E-3</v>
      </c>
      <c r="AX363" s="2">
        <f t="shared" si="150"/>
        <v>1.2885174686153959E-3</v>
      </c>
      <c r="AY363" s="2">
        <f t="shared" si="151"/>
        <v>0</v>
      </c>
      <c r="AZ363" s="2">
        <f t="shared" si="152"/>
        <v>4.4177741781099291E-4</v>
      </c>
      <c r="BB363" t="s">
        <v>1504</v>
      </c>
      <c r="BC363" t="s">
        <v>2914</v>
      </c>
      <c r="BD363">
        <v>3</v>
      </c>
      <c r="BF363" s="111">
        <v>12</v>
      </c>
      <c r="BG363" s="113">
        <v>23</v>
      </c>
      <c r="BH363" s="117">
        <f t="shared" si="155"/>
        <v>12023</v>
      </c>
      <c r="BJ363" s="5" t="s">
        <v>3185</v>
      </c>
      <c r="BM363" s="63">
        <f t="shared" si="153"/>
        <v>64</v>
      </c>
      <c r="BN363" s="63"/>
      <c r="BO363" s="63"/>
      <c r="BV363" s="63">
        <f t="shared" si="154"/>
        <v>27163</v>
      </c>
      <c r="BW363" s="63">
        <v>64</v>
      </c>
      <c r="BX363" s="132"/>
      <c r="BY363" s="63">
        <v>0</v>
      </c>
      <c r="BZ363" s="63">
        <v>0</v>
      </c>
      <c r="CA363" s="63">
        <v>0</v>
      </c>
    </row>
    <row r="364" spans="1:79" hidden="1" outlineLevel="1">
      <c r="A364" t="s">
        <v>870</v>
      </c>
      <c r="B364" t="s">
        <v>2914</v>
      </c>
      <c r="C364" s="1">
        <f t="shared" si="142"/>
        <v>9865</v>
      </c>
      <c r="D364" s="5">
        <f>IF(N364&gt;0, RANK(N364,(N364:P364,Q364:AE364)),0)</f>
        <v>2</v>
      </c>
      <c r="E364" s="5">
        <f>IF(O364&gt;0,RANK(O364,(N364:P364,Q364:AE364)),0)</f>
        <v>1</v>
      </c>
      <c r="F364" s="5">
        <f>IF(P364&gt;0,RANK(P364,(N364:P364,Q364:AE364)),0)</f>
        <v>0</v>
      </c>
      <c r="G364" s="131">
        <f t="shared" si="143"/>
        <v>1413</v>
      </c>
      <c r="H364" s="136">
        <f t="shared" si="144"/>
        <v>0.14323365433350227</v>
      </c>
      <c r="I364" s="2"/>
      <c r="J364" s="2">
        <f t="shared" si="145"/>
        <v>0.42311201216421696</v>
      </c>
      <c r="K364" s="2">
        <f t="shared" si="146"/>
        <v>0.56634566649771922</v>
      </c>
      <c r="L364" s="2">
        <f t="shared" si="147"/>
        <v>0</v>
      </c>
      <c r="M364" s="2">
        <f t="shared" si="148"/>
        <v>1.0542321338063876E-2</v>
      </c>
      <c r="N364" s="63">
        <v>4174</v>
      </c>
      <c r="O364" s="63">
        <v>5587</v>
      </c>
      <c r="P364" s="63"/>
      <c r="Q364" s="63">
        <v>48</v>
      </c>
      <c r="R364" s="63">
        <v>13</v>
      </c>
      <c r="S364" s="63">
        <v>4</v>
      </c>
      <c r="T364" s="63"/>
      <c r="U364" s="63">
        <v>0</v>
      </c>
      <c r="V364" s="63">
        <v>1</v>
      </c>
      <c r="W364" s="63">
        <f>IF(Copyright!C$12=1,IF(BW364&gt;0,BW364-SUM(AA364:AE364)-SUM(AN364:AQ364)-T364-AG364-SUM(AI364:AM364),SUM(BX364:CB364)),SUM(BY364:CB364))</f>
        <v>2</v>
      </c>
      <c r="X364" s="63">
        <v>3</v>
      </c>
      <c r="Y364" s="63">
        <v>3</v>
      </c>
      <c r="Z364" s="63">
        <v>19</v>
      </c>
      <c r="AA364" s="63"/>
      <c r="AB364" s="63"/>
      <c r="AC364" s="63"/>
      <c r="AD364" s="63"/>
      <c r="AE364" s="63"/>
      <c r="AF364" s="63">
        <v>9</v>
      </c>
      <c r="AG364" s="63"/>
      <c r="AH364" s="63">
        <v>2</v>
      </c>
      <c r="AI364" s="63"/>
      <c r="AJ364" s="63">
        <v>0</v>
      </c>
      <c r="AK364" s="63"/>
      <c r="AL364" s="63"/>
      <c r="AM364" s="63">
        <v>0</v>
      </c>
      <c r="AN364" s="63"/>
      <c r="AO364" s="63"/>
      <c r="AP364" s="63"/>
      <c r="AQ364" s="63"/>
      <c r="AS364" s="5">
        <f>IF(Q364&gt;0,RANK(Q364,(N364:P364,Q364:AE364)),0)</f>
        <v>3</v>
      </c>
      <c r="AT364" s="5">
        <f>IF(R364&gt;0,RANK(R364,(N364:P364,Q364:AE364)),0)</f>
        <v>5</v>
      </c>
      <c r="AU364" s="5">
        <f>IF(T364&gt;0,RANK(T364,(N364:P364,Q364:AE364)),0)</f>
        <v>0</v>
      </c>
      <c r="AV364" s="5">
        <f>IF(S364&gt;0,RANK(S364,(N364:P364,Q364:AE364)),0)</f>
        <v>6</v>
      </c>
      <c r="AW364" s="2">
        <f t="shared" si="149"/>
        <v>4.8656867714140899E-3</v>
      </c>
      <c r="AX364" s="2">
        <f t="shared" si="150"/>
        <v>1.3177901672579827E-3</v>
      </c>
      <c r="AY364" s="2">
        <f t="shared" si="151"/>
        <v>0</v>
      </c>
      <c r="AZ364" s="2">
        <f t="shared" si="152"/>
        <v>4.0547389761784084E-4</v>
      </c>
      <c r="BB364" t="s">
        <v>3162</v>
      </c>
      <c r="BC364" t="s">
        <v>2914</v>
      </c>
      <c r="BD364">
        <v>17</v>
      </c>
      <c r="BF364" s="111">
        <v>12</v>
      </c>
      <c r="BG364" s="113">
        <v>27</v>
      </c>
      <c r="BH364" s="117">
        <f t="shared" si="155"/>
        <v>12027</v>
      </c>
      <c r="BJ364" s="5" t="s">
        <v>3185</v>
      </c>
      <c r="BM364" s="63">
        <f t="shared" si="153"/>
        <v>24</v>
      </c>
      <c r="BN364" s="63"/>
      <c r="BO364" s="63"/>
      <c r="BV364" s="63">
        <f t="shared" si="154"/>
        <v>9865</v>
      </c>
      <c r="BW364" s="132">
        <v>24</v>
      </c>
      <c r="BX364" s="132"/>
      <c r="BY364" s="63">
        <v>0</v>
      </c>
      <c r="BZ364" s="63">
        <v>2</v>
      </c>
      <c r="CA364" s="63">
        <v>0</v>
      </c>
    </row>
    <row r="365" spans="1:79" hidden="1" outlineLevel="1">
      <c r="A365" t="s">
        <v>3157</v>
      </c>
      <c r="B365" t="s">
        <v>2914</v>
      </c>
      <c r="C365" s="1">
        <f t="shared" si="142"/>
        <v>6941</v>
      </c>
      <c r="D365" s="5">
        <f>IF(N365&gt;0, RANK(N365,(N365:P365,Q365:AE365)),0)</f>
        <v>2</v>
      </c>
      <c r="E365" s="5">
        <f>IF(O365&gt;0,RANK(O365,(N365:P365,Q365:AE365)),0)</f>
        <v>1</v>
      </c>
      <c r="F365" s="5">
        <f>IF(P365&gt;0,RANK(P365,(N365:P365,Q365:AE365)),0)</f>
        <v>0</v>
      </c>
      <c r="G365" s="131">
        <f t="shared" si="143"/>
        <v>3254</v>
      </c>
      <c r="H365" s="136">
        <f t="shared" si="144"/>
        <v>0.4688085290303991</v>
      </c>
      <c r="I365" s="2"/>
      <c r="J365" s="2">
        <f t="shared" si="145"/>
        <v>0.25904048408010372</v>
      </c>
      <c r="K365" s="2">
        <f t="shared" si="146"/>
        <v>0.72784901311050276</v>
      </c>
      <c r="L365" s="2">
        <f t="shared" si="147"/>
        <v>0</v>
      </c>
      <c r="M365" s="2">
        <f t="shared" si="148"/>
        <v>1.3110502809393521E-2</v>
      </c>
      <c r="N365" s="63">
        <v>1798</v>
      </c>
      <c r="O365" s="63">
        <v>5052</v>
      </c>
      <c r="P365" s="63"/>
      <c r="Q365" s="63">
        <v>27</v>
      </c>
      <c r="R365" s="63">
        <v>11</v>
      </c>
      <c r="S365" s="63">
        <v>2</v>
      </c>
      <c r="T365" s="63"/>
      <c r="U365" s="63">
        <v>0</v>
      </c>
      <c r="V365" s="63">
        <v>0</v>
      </c>
      <c r="W365" s="63">
        <f>IF(Copyright!C$12=1,IF(BW365&gt;0,BW365-SUM(AA365:AE365)-SUM(AN365:AQ365)-T365-AG365-SUM(AI365:AM365),SUM(BX365:CB365)),SUM(BY365:CB365))</f>
        <v>0</v>
      </c>
      <c r="X365" s="63">
        <v>6</v>
      </c>
      <c r="Y365" s="63">
        <v>2</v>
      </c>
      <c r="Z365" s="63">
        <v>32</v>
      </c>
      <c r="AA365" s="63"/>
      <c r="AB365" s="63"/>
      <c r="AC365" s="63"/>
      <c r="AD365" s="63"/>
      <c r="AE365" s="63"/>
      <c r="AF365" s="63">
        <v>11</v>
      </c>
      <c r="AG365" s="63"/>
      <c r="AH365" s="63">
        <v>0</v>
      </c>
      <c r="AI365" s="63"/>
      <c r="AJ365" s="63">
        <v>0</v>
      </c>
      <c r="AK365" s="63"/>
      <c r="AL365" s="63"/>
      <c r="AM365" s="63">
        <v>0</v>
      </c>
      <c r="AN365" s="63"/>
      <c r="AO365" s="63"/>
      <c r="AP365" s="63"/>
      <c r="AQ365" s="63"/>
      <c r="AS365" s="5">
        <f>IF(Q365&gt;0,RANK(Q365,(N365:P365,Q365:AE365)),0)</f>
        <v>4</v>
      </c>
      <c r="AT365" s="5">
        <f>IF(R365&gt;0,RANK(R365,(N365:P365,Q365:AE365)),0)</f>
        <v>5</v>
      </c>
      <c r="AU365" s="5">
        <f>IF(T365&gt;0,RANK(T365,(N365:P365,Q365:AE365)),0)</f>
        <v>0</v>
      </c>
      <c r="AV365" s="5">
        <f>IF(S365&gt;0,RANK(S365,(N365:P365,Q365:AE365)),0)</f>
        <v>7</v>
      </c>
      <c r="AW365" s="2">
        <f t="shared" si="149"/>
        <v>3.8899294049848723E-3</v>
      </c>
      <c r="AX365" s="2">
        <f t="shared" si="150"/>
        <v>1.5847860538827259E-3</v>
      </c>
      <c r="AY365" s="2">
        <f t="shared" si="151"/>
        <v>0</v>
      </c>
      <c r="AZ365" s="2">
        <f t="shared" si="152"/>
        <v>2.8814291888776836E-4</v>
      </c>
      <c r="BB365" t="s">
        <v>3157</v>
      </c>
      <c r="BC365" t="s">
        <v>2914</v>
      </c>
      <c r="BD365">
        <v>3</v>
      </c>
      <c r="BF365" s="111">
        <v>12</v>
      </c>
      <c r="BG365" s="113">
        <v>29</v>
      </c>
      <c r="BH365" s="117">
        <f t="shared" si="155"/>
        <v>12029</v>
      </c>
      <c r="BJ365" s="5" t="s">
        <v>3185</v>
      </c>
      <c r="BM365" s="63">
        <f t="shared" si="153"/>
        <v>18</v>
      </c>
      <c r="BN365" s="63"/>
      <c r="BO365" s="63"/>
      <c r="BV365" s="63">
        <f t="shared" si="154"/>
        <v>6941</v>
      </c>
      <c r="BW365" s="63">
        <v>18</v>
      </c>
      <c r="BY365" s="63">
        <v>0</v>
      </c>
      <c r="BZ365" s="63">
        <v>0</v>
      </c>
      <c r="CA365" s="63">
        <v>0</v>
      </c>
    </row>
    <row r="366" spans="1:79" hidden="1" outlineLevel="1">
      <c r="A366" t="s">
        <v>2350</v>
      </c>
      <c r="B366" t="s">
        <v>2914</v>
      </c>
      <c r="C366" s="1">
        <f t="shared" si="142"/>
        <v>411848</v>
      </c>
      <c r="D366" s="5">
        <f>IF(N366&gt;0, RANK(N366,(N366:P366,Q366:AE366)),0)</f>
        <v>2</v>
      </c>
      <c r="E366" s="5">
        <f>IF(O366&gt;0,RANK(O366,(N366:P366,Q366:AE366)),0)</f>
        <v>1</v>
      </c>
      <c r="F366" s="5">
        <f>IF(P366&gt;0,RANK(P366,(N366:P366,Q366:AE366)),0)</f>
        <v>0</v>
      </c>
      <c r="G366" s="131">
        <f t="shared" si="143"/>
        <v>14878</v>
      </c>
      <c r="H366" s="136">
        <f t="shared" si="144"/>
        <v>3.6124978147277637E-2</v>
      </c>
      <c r="I366" s="2"/>
      <c r="J366" s="2">
        <f t="shared" si="145"/>
        <v>0.47769322662729941</v>
      </c>
      <c r="K366" s="2">
        <f t="shared" si="146"/>
        <v>0.51381820477457707</v>
      </c>
      <c r="L366" s="2">
        <f t="shared" si="147"/>
        <v>0</v>
      </c>
      <c r="M366" s="2">
        <f t="shared" si="148"/>
        <v>8.4885685981235248E-3</v>
      </c>
      <c r="N366" s="63">
        <v>196737</v>
      </c>
      <c r="O366" s="63">
        <v>211615</v>
      </c>
      <c r="P366" s="63"/>
      <c r="Q366" s="63">
        <v>2325</v>
      </c>
      <c r="R366" s="63">
        <v>398</v>
      </c>
      <c r="S366" s="63">
        <v>133</v>
      </c>
      <c r="T366" s="63"/>
      <c r="U366" s="63">
        <v>24</v>
      </c>
      <c r="V366" s="63">
        <v>15</v>
      </c>
      <c r="W366" s="63">
        <f>IF(Copyright!C$12=1,IF(BW366&gt;0,BW366-SUM(AA366:AE366)-SUM(AN366:AQ366)-T366-AG366-SUM(AI366:AM366),SUM(BX366:CB366)),SUM(BY366:CB366))</f>
        <v>0</v>
      </c>
      <c r="X366" s="63">
        <v>68</v>
      </c>
      <c r="Y366" s="63">
        <v>51</v>
      </c>
      <c r="Z366" s="63">
        <v>275</v>
      </c>
      <c r="AA366" s="63"/>
      <c r="AB366" s="63"/>
      <c r="AC366" s="63"/>
      <c r="AD366" s="63"/>
      <c r="AE366" s="63"/>
      <c r="AF366" s="63">
        <v>164</v>
      </c>
      <c r="AG366" s="63"/>
      <c r="AH366" s="63">
        <v>42</v>
      </c>
      <c r="AI366" s="63"/>
      <c r="AJ366" s="63">
        <v>1</v>
      </c>
      <c r="AK366" s="63"/>
      <c r="AL366" s="63"/>
      <c r="AM366" s="63">
        <v>0</v>
      </c>
      <c r="AN366" s="63"/>
      <c r="AO366" s="63"/>
      <c r="AP366" s="63"/>
      <c r="AQ366" s="63"/>
      <c r="AS366" s="5">
        <f>IF(Q366&gt;0,RANK(Q366,(N366:P366,Q366:AE366)),0)</f>
        <v>3</v>
      </c>
      <c r="AT366" s="5">
        <f>IF(R366&gt;0,RANK(R366,(N366:P366,Q366:AE366)),0)</f>
        <v>4</v>
      </c>
      <c r="AU366" s="5">
        <f>IF(T366&gt;0,RANK(T366,(N366:P366,Q366:AE366)),0)</f>
        <v>0</v>
      </c>
      <c r="AV366" s="5">
        <f>IF(S366&gt;0,RANK(S366,(N366:P366,Q366:AE366)),0)</f>
        <v>6</v>
      </c>
      <c r="AW366" s="2">
        <f t="shared" si="149"/>
        <v>5.6452866105941996E-3</v>
      </c>
      <c r="AX366" s="2">
        <f t="shared" si="150"/>
        <v>9.6637594452322212E-4</v>
      </c>
      <c r="AY366" s="2">
        <f t="shared" si="151"/>
        <v>0</v>
      </c>
      <c r="AZ366" s="2">
        <f t="shared" si="152"/>
        <v>3.2293467492861444E-4</v>
      </c>
      <c r="BB366" t="s">
        <v>2350</v>
      </c>
      <c r="BC366" t="s">
        <v>2914</v>
      </c>
      <c r="BF366" s="111">
        <v>12</v>
      </c>
      <c r="BG366" s="113">
        <v>31</v>
      </c>
      <c r="BH366" s="117">
        <f t="shared" si="155"/>
        <v>12031</v>
      </c>
      <c r="BJ366" s="5" t="s">
        <v>3185</v>
      </c>
      <c r="BM366" s="63">
        <f t="shared" si="153"/>
        <v>886</v>
      </c>
      <c r="BN366" s="63"/>
      <c r="BO366" s="63"/>
      <c r="BV366" s="63">
        <f t="shared" si="154"/>
        <v>411848</v>
      </c>
      <c r="BW366" s="63">
        <v>886</v>
      </c>
      <c r="BY366" s="63">
        <v>0</v>
      </c>
      <c r="BZ366" s="63">
        <v>0</v>
      </c>
      <c r="CA366" s="63">
        <v>0</v>
      </c>
    </row>
    <row r="367" spans="1:79" hidden="1" outlineLevel="1">
      <c r="A367" t="s">
        <v>758</v>
      </c>
      <c r="B367" t="s">
        <v>2914</v>
      </c>
      <c r="C367" s="1">
        <f t="shared" si="142"/>
        <v>148502</v>
      </c>
      <c r="D367" s="5">
        <f>IF(N367&gt;0, RANK(N367,(N367:P367,Q367:AE367)),0)</f>
        <v>2</v>
      </c>
      <c r="E367" s="5">
        <f>IF(O367&gt;0,RANK(O367,(N367:P367,Q367:AE367)),0)</f>
        <v>1</v>
      </c>
      <c r="F367" s="5">
        <f>IF(P367&gt;0,RANK(P367,(N367:P367,Q367:AE367)),0)</f>
        <v>0</v>
      </c>
      <c r="G367" s="131">
        <f t="shared" si="143"/>
        <v>30526</v>
      </c>
      <c r="H367" s="136">
        <f t="shared" si="144"/>
        <v>0.20555952108389114</v>
      </c>
      <c r="I367" s="2"/>
      <c r="J367" s="2">
        <f t="shared" si="145"/>
        <v>0.39181290487670201</v>
      </c>
      <c r="K367" s="2">
        <f t="shared" si="146"/>
        <v>0.59737242596059315</v>
      </c>
      <c r="L367" s="2">
        <f t="shared" si="147"/>
        <v>0</v>
      </c>
      <c r="M367" s="2">
        <f t="shared" si="148"/>
        <v>1.0814669162704793E-2</v>
      </c>
      <c r="N367" s="63">
        <v>58185</v>
      </c>
      <c r="O367" s="63">
        <v>88711</v>
      </c>
      <c r="P367" s="63"/>
      <c r="Q367" s="63">
        <v>1005</v>
      </c>
      <c r="R367" s="63">
        <v>148</v>
      </c>
      <c r="S367" s="63">
        <v>115</v>
      </c>
      <c r="T367" s="63"/>
      <c r="U367" s="63">
        <v>15</v>
      </c>
      <c r="V367" s="63">
        <v>4</v>
      </c>
      <c r="W367" s="63">
        <f>IF(Copyright!C$12=1,IF(BW367&gt;0,BW367-SUM(AA367:AE367)-SUM(AN367:AQ367)-T367-AG367-SUM(AI367:AM367),SUM(BX367:CB367)),SUM(BY367:CB367))</f>
        <v>0</v>
      </c>
      <c r="X367" s="63">
        <v>27</v>
      </c>
      <c r="Y367" s="63">
        <v>30</v>
      </c>
      <c r="Z367" s="63">
        <v>175</v>
      </c>
      <c r="AA367" s="63"/>
      <c r="AB367" s="63"/>
      <c r="AC367" s="63"/>
      <c r="AD367" s="63"/>
      <c r="AE367" s="63"/>
      <c r="AF367" s="63">
        <v>69</v>
      </c>
      <c r="AG367" s="63"/>
      <c r="AH367" s="63">
        <v>18</v>
      </c>
      <c r="AI367" s="63"/>
      <c r="AJ367" s="63">
        <v>0</v>
      </c>
      <c r="AK367" s="63"/>
      <c r="AL367" s="63"/>
      <c r="AM367" s="63">
        <v>0</v>
      </c>
      <c r="AN367" s="63"/>
      <c r="AO367" s="63"/>
      <c r="AP367" s="63"/>
      <c r="AQ367" s="63"/>
      <c r="AS367" s="5">
        <f>IF(Q367&gt;0,RANK(Q367,(N367:P367,Q367:AE367)),0)</f>
        <v>3</v>
      </c>
      <c r="AT367" s="5">
        <f>IF(R367&gt;0,RANK(R367,(N367:P367,Q367:AE367)),0)</f>
        <v>5</v>
      </c>
      <c r="AU367" s="5">
        <f>IF(T367&gt;0,RANK(T367,(N367:P367,Q367:AE367)),0)</f>
        <v>0</v>
      </c>
      <c r="AV367" s="5">
        <f>IF(S367&gt;0,RANK(S367,(N367:P367,Q367:AE367)),0)</f>
        <v>6</v>
      </c>
      <c r="AW367" s="2">
        <f t="shared" si="149"/>
        <v>6.7675856217424678E-3</v>
      </c>
      <c r="AX367" s="2">
        <f t="shared" si="150"/>
        <v>9.9661957414714955E-4</v>
      </c>
      <c r="AY367" s="2">
        <f t="shared" si="151"/>
        <v>0</v>
      </c>
      <c r="AZ367" s="2">
        <f t="shared" si="152"/>
        <v>7.7440034477650136E-4</v>
      </c>
      <c r="BB367" t="s">
        <v>758</v>
      </c>
      <c r="BC367" t="s">
        <v>2914</v>
      </c>
      <c r="BD367">
        <v>1</v>
      </c>
      <c r="BF367" s="111">
        <v>12</v>
      </c>
      <c r="BG367" s="113">
        <v>33</v>
      </c>
      <c r="BH367" s="117">
        <f t="shared" si="155"/>
        <v>12033</v>
      </c>
      <c r="BJ367" s="5" t="s">
        <v>3185</v>
      </c>
      <c r="BM367" s="63">
        <f t="shared" si="153"/>
        <v>465</v>
      </c>
      <c r="BN367" s="63"/>
      <c r="BO367" s="63"/>
      <c r="BV367" s="63">
        <f t="shared" si="154"/>
        <v>148502</v>
      </c>
      <c r="BW367" s="63">
        <v>465</v>
      </c>
      <c r="BY367" s="63">
        <v>0</v>
      </c>
      <c r="BZ367" s="63">
        <v>0</v>
      </c>
      <c r="CA367" s="63">
        <v>0</v>
      </c>
    </row>
    <row r="368" spans="1:79" hidden="1" outlineLevel="1">
      <c r="A368" t="s">
        <v>1392</v>
      </c>
      <c r="B368" t="s">
        <v>2914</v>
      </c>
      <c r="C368" s="1">
        <f t="shared" si="142"/>
        <v>50595</v>
      </c>
      <c r="D368" s="5">
        <f>IF(N368&gt;0, RANK(N368,(N368:P368,Q368:AE368)),0)</f>
        <v>2</v>
      </c>
      <c r="E368" s="5">
        <f>IF(O368&gt;0,RANK(O368,(N368:P368,Q368:AE368)),0)</f>
        <v>1</v>
      </c>
      <c r="F368" s="5">
        <f>IF(P368&gt;0,RANK(P368,(N368:P368,Q368:AE368)),0)</f>
        <v>0</v>
      </c>
      <c r="G368" s="131">
        <f t="shared" si="143"/>
        <v>3762</v>
      </c>
      <c r="H368" s="136">
        <f t="shared" si="144"/>
        <v>7.4355173436110283E-2</v>
      </c>
      <c r="I368" s="2"/>
      <c r="J368" s="2">
        <f t="shared" si="145"/>
        <v>0.45868168791382546</v>
      </c>
      <c r="K368" s="2">
        <f t="shared" si="146"/>
        <v>0.53303686134993578</v>
      </c>
      <c r="L368" s="2">
        <f t="shared" si="147"/>
        <v>0</v>
      </c>
      <c r="M368" s="2">
        <f t="shared" si="148"/>
        <v>8.2814507362387602E-3</v>
      </c>
      <c r="N368" s="63">
        <v>23207</v>
      </c>
      <c r="O368" s="63">
        <v>26969</v>
      </c>
      <c r="P368" s="63"/>
      <c r="Q368" s="63">
        <v>252</v>
      </c>
      <c r="R368" s="63">
        <v>45</v>
      </c>
      <c r="S368" s="63">
        <v>18</v>
      </c>
      <c r="T368" s="63"/>
      <c r="U368" s="63">
        <v>3</v>
      </c>
      <c r="V368" s="63">
        <v>2</v>
      </c>
      <c r="W368" s="63">
        <f>IF(Copyright!C$12=1,IF(BW368&gt;0,BW368-SUM(AA368:AE368)-SUM(AN368:AQ368)-T368-AG368-SUM(AI368:AM368),SUM(BX368:CB368)),SUM(BY368:CB368))</f>
        <v>0</v>
      </c>
      <c r="X368" s="63">
        <v>7</v>
      </c>
      <c r="Y368" s="63">
        <v>5</v>
      </c>
      <c r="Z368" s="63">
        <v>61</v>
      </c>
      <c r="AA368" s="63"/>
      <c r="AB368" s="63"/>
      <c r="AC368" s="63"/>
      <c r="AD368" s="63"/>
      <c r="AE368" s="63"/>
      <c r="AF368" s="63">
        <v>24</v>
      </c>
      <c r="AG368" s="63"/>
      <c r="AH368" s="63">
        <v>2</v>
      </c>
      <c r="AI368" s="63"/>
      <c r="AJ368" s="63">
        <v>0</v>
      </c>
      <c r="AK368" s="63"/>
      <c r="AL368" s="63"/>
      <c r="AM368" s="63">
        <v>0</v>
      </c>
      <c r="AN368" s="63"/>
      <c r="AO368" s="63"/>
      <c r="AP368" s="63"/>
      <c r="AQ368" s="63"/>
      <c r="AS368" s="5">
        <f>IF(Q368&gt;0,RANK(Q368,(N368:P368,Q368:AE368)),0)</f>
        <v>3</v>
      </c>
      <c r="AT368" s="5">
        <f>IF(R368&gt;0,RANK(R368,(N368:P368,Q368:AE368)),0)</f>
        <v>5</v>
      </c>
      <c r="AU368" s="5">
        <f>IF(T368&gt;0,RANK(T368,(N368:P368,Q368:AE368)),0)</f>
        <v>0</v>
      </c>
      <c r="AV368" s="5">
        <f>IF(S368&gt;0,RANK(S368,(N368:P368,Q368:AE368)),0)</f>
        <v>6</v>
      </c>
      <c r="AW368" s="2">
        <f t="shared" si="149"/>
        <v>4.9807293210791578E-3</v>
      </c>
      <c r="AX368" s="2">
        <f t="shared" si="150"/>
        <v>8.8941595019270681E-4</v>
      </c>
      <c r="AY368" s="2">
        <f t="shared" si="151"/>
        <v>0</v>
      </c>
      <c r="AZ368" s="2">
        <f t="shared" si="152"/>
        <v>3.5576638007708269E-4</v>
      </c>
      <c r="BB368" t="s">
        <v>1392</v>
      </c>
      <c r="BC368" t="s">
        <v>2914</v>
      </c>
      <c r="BD368">
        <v>6</v>
      </c>
      <c r="BF368" s="111">
        <v>12</v>
      </c>
      <c r="BG368" s="113">
        <v>35</v>
      </c>
      <c r="BH368" s="117">
        <f t="shared" si="155"/>
        <v>12035</v>
      </c>
      <c r="BJ368" s="5" t="s">
        <v>3185</v>
      </c>
      <c r="BM368" s="63">
        <f t="shared" si="153"/>
        <v>112</v>
      </c>
      <c r="BN368" s="63"/>
      <c r="BO368" s="63"/>
      <c r="BV368" s="63">
        <f t="shared" si="154"/>
        <v>50595</v>
      </c>
      <c r="BW368" s="63">
        <v>112</v>
      </c>
      <c r="BY368" s="63">
        <v>0</v>
      </c>
      <c r="BZ368" s="63">
        <v>0</v>
      </c>
      <c r="CA368" s="63">
        <v>0</v>
      </c>
    </row>
    <row r="369" spans="1:79" hidden="1" outlineLevel="1">
      <c r="A369" t="s">
        <v>1146</v>
      </c>
      <c r="B369" t="s">
        <v>2914</v>
      </c>
      <c r="C369" s="1">
        <f t="shared" si="142"/>
        <v>5474</v>
      </c>
      <c r="D369" s="5">
        <f>IF(N369&gt;0, RANK(N369,(N369:P369,Q369:AE369)),0)</f>
        <v>2</v>
      </c>
      <c r="E369" s="5">
        <f>IF(O369&gt;0,RANK(O369,(N369:P369,Q369:AE369)),0)</f>
        <v>1</v>
      </c>
      <c r="F369" s="5">
        <f>IF(P369&gt;0,RANK(P369,(N369:P369,Q369:AE369)),0)</f>
        <v>0</v>
      </c>
      <c r="G369" s="131">
        <f t="shared" si="143"/>
        <v>1725</v>
      </c>
      <c r="H369" s="136">
        <f t="shared" si="144"/>
        <v>0.31512605042016806</v>
      </c>
      <c r="I369" s="2"/>
      <c r="J369" s="2">
        <f t="shared" si="145"/>
        <v>0.33704786262331021</v>
      </c>
      <c r="K369" s="2">
        <f t="shared" si="146"/>
        <v>0.65217391304347827</v>
      </c>
      <c r="L369" s="2">
        <f t="shared" si="147"/>
        <v>0</v>
      </c>
      <c r="M369" s="2">
        <f t="shared" si="148"/>
        <v>1.0778224333211517E-2</v>
      </c>
      <c r="N369" s="63">
        <v>1845</v>
      </c>
      <c r="O369" s="63">
        <v>3570</v>
      </c>
      <c r="P369" s="63"/>
      <c r="Q369" s="63">
        <v>19</v>
      </c>
      <c r="R369" s="63">
        <v>8</v>
      </c>
      <c r="S369" s="63">
        <v>4</v>
      </c>
      <c r="T369" s="63"/>
      <c r="U369" s="63">
        <v>0</v>
      </c>
      <c r="V369" s="63">
        <v>0</v>
      </c>
      <c r="W369" s="63">
        <f>IF(Copyright!C$12=1,IF(BW369&gt;0,BW369-SUM(AA369:AE369)-SUM(AN369:AQ369)-T369-AG369-SUM(AI369:AM369),SUM(BX369:CB369)),SUM(BY369:CB369))</f>
        <v>0</v>
      </c>
      <c r="X369" s="63">
        <v>5</v>
      </c>
      <c r="Y369" s="63">
        <v>1</v>
      </c>
      <c r="Z369" s="63">
        <v>15</v>
      </c>
      <c r="AA369" s="63"/>
      <c r="AB369" s="63"/>
      <c r="AC369" s="63"/>
      <c r="AD369" s="63"/>
      <c r="AE369" s="63"/>
      <c r="AF369" s="63">
        <v>7</v>
      </c>
      <c r="AG369" s="63"/>
      <c r="AH369" s="63">
        <v>0</v>
      </c>
      <c r="AI369" s="63"/>
      <c r="AJ369" s="63">
        <v>0</v>
      </c>
      <c r="AK369" s="63"/>
      <c r="AL369" s="63"/>
      <c r="AM369" s="63">
        <v>0</v>
      </c>
      <c r="AN369" s="63"/>
      <c r="AO369" s="63"/>
      <c r="AP369" s="63"/>
      <c r="AQ369" s="63"/>
      <c r="AS369" s="5">
        <f>IF(Q369&gt;0,RANK(Q369,(N369:P369,Q369:AE369)),0)</f>
        <v>3</v>
      </c>
      <c r="AT369" s="5">
        <f>IF(R369&gt;0,RANK(R369,(N369:P369,Q369:AE369)),0)</f>
        <v>5</v>
      </c>
      <c r="AU369" s="5">
        <f>IF(T369&gt;0,RANK(T369,(N369:P369,Q369:AE369)),0)</f>
        <v>0</v>
      </c>
      <c r="AV369" s="5">
        <f>IF(S369&gt;0,RANK(S369,(N369:P369,Q369:AE369)),0)</f>
        <v>7</v>
      </c>
      <c r="AW369" s="2">
        <f t="shared" si="149"/>
        <v>3.4709535988308366E-3</v>
      </c>
      <c r="AX369" s="2">
        <f t="shared" si="150"/>
        <v>1.4614541468761417E-3</v>
      </c>
      <c r="AY369" s="2">
        <f t="shared" si="151"/>
        <v>0</v>
      </c>
      <c r="AZ369" s="2">
        <f t="shared" si="152"/>
        <v>7.3072707343807086E-4</v>
      </c>
      <c r="BB369" t="s">
        <v>1146</v>
      </c>
      <c r="BC369" t="s">
        <v>2914</v>
      </c>
      <c r="BD369">
        <v>2</v>
      </c>
      <c r="BF369" s="111">
        <v>12</v>
      </c>
      <c r="BG369" s="113">
        <v>37</v>
      </c>
      <c r="BH369" s="117">
        <f t="shared" si="155"/>
        <v>12037</v>
      </c>
      <c r="BJ369" s="5" t="s">
        <v>3185</v>
      </c>
      <c r="BK369" s="63">
        <v>36</v>
      </c>
      <c r="BL369" s="63">
        <v>7</v>
      </c>
      <c r="BM369" s="63">
        <f t="shared" si="153"/>
        <v>20</v>
      </c>
      <c r="BN369" s="63"/>
      <c r="BO369" s="63"/>
      <c r="BV369" s="63">
        <f t="shared" si="154"/>
        <v>5474</v>
      </c>
      <c r="BW369" s="63">
        <v>20</v>
      </c>
      <c r="BY369" s="63">
        <v>0</v>
      </c>
      <c r="BZ369" s="63">
        <v>0</v>
      </c>
      <c r="CA369" s="63">
        <v>0</v>
      </c>
    </row>
    <row r="370" spans="1:79" hidden="1" outlineLevel="1">
      <c r="A370" t="s">
        <v>1463</v>
      </c>
      <c r="B370" t="s">
        <v>2914</v>
      </c>
      <c r="C370" s="1">
        <f t="shared" si="142"/>
        <v>22499</v>
      </c>
      <c r="D370" s="5">
        <f>IF(N370&gt;0, RANK(N370,(N370:P370,Q370:AE370)),0)</f>
        <v>1</v>
      </c>
      <c r="E370" s="5">
        <f>IF(O370&gt;0,RANK(O370,(N370:P370,Q370:AE370)),0)</f>
        <v>2</v>
      </c>
      <c r="F370" s="5">
        <f>IF(P370&gt;0,RANK(P370,(N370:P370,Q370:AE370)),0)</f>
        <v>0</v>
      </c>
      <c r="G370" s="131">
        <f t="shared" si="143"/>
        <v>9140</v>
      </c>
      <c r="H370" s="136">
        <f t="shared" si="144"/>
        <v>0.40624027734565982</v>
      </c>
      <c r="I370" s="2"/>
      <c r="J370" s="2">
        <f t="shared" si="145"/>
        <v>0.70092004089070625</v>
      </c>
      <c r="K370" s="2">
        <f t="shared" si="146"/>
        <v>0.29467976354504644</v>
      </c>
      <c r="L370" s="2">
        <f t="shared" si="147"/>
        <v>0</v>
      </c>
      <c r="M370" s="2">
        <f t="shared" si="148"/>
        <v>4.4001955642473112E-3</v>
      </c>
      <c r="N370" s="63">
        <v>15770</v>
      </c>
      <c r="O370" s="63">
        <v>6630</v>
      </c>
      <c r="P370" s="63"/>
      <c r="Q370" s="63">
        <v>54</v>
      </c>
      <c r="R370" s="63">
        <v>8</v>
      </c>
      <c r="S370" s="63">
        <v>2</v>
      </c>
      <c r="T370" s="63"/>
      <c r="U370" s="63">
        <v>2</v>
      </c>
      <c r="V370" s="63">
        <v>1</v>
      </c>
      <c r="W370" s="63">
        <f>IF(Copyright!C$12=1,IF(BW370&gt;0,BW370-SUM(AA370:AE370)-SUM(AN370:AQ370)-T370-AG370-SUM(AI370:AM370),SUM(BX370:CB370)),SUM(BY370:CB370))</f>
        <v>0</v>
      </c>
      <c r="X370" s="63">
        <v>4</v>
      </c>
      <c r="Y370" s="63">
        <v>1</v>
      </c>
      <c r="Z370" s="63">
        <v>14</v>
      </c>
      <c r="AA370" s="63"/>
      <c r="AB370" s="63"/>
      <c r="AC370" s="63"/>
      <c r="AD370" s="63"/>
      <c r="AE370" s="63"/>
      <c r="AF370" s="63">
        <v>10</v>
      </c>
      <c r="AG370" s="63"/>
      <c r="AH370" s="63">
        <v>3</v>
      </c>
      <c r="AI370" s="63"/>
      <c r="AJ370" s="63">
        <v>0</v>
      </c>
      <c r="AK370" s="63"/>
      <c r="AL370" s="63"/>
      <c r="AM370" s="63">
        <v>0</v>
      </c>
      <c r="AN370" s="63"/>
      <c r="AO370" s="63"/>
      <c r="AP370" s="63"/>
      <c r="AQ370" s="63"/>
      <c r="AS370" s="5">
        <f>IF(Q370&gt;0,RANK(Q370,(N370:P370,Q370:AE370)),0)</f>
        <v>3</v>
      </c>
      <c r="AT370" s="5">
        <f>IF(R370&gt;0,RANK(R370,(N370:P370,Q370:AE370)),0)</f>
        <v>5</v>
      </c>
      <c r="AU370" s="5">
        <f>IF(T370&gt;0,RANK(T370,(N370:P370,Q370:AE370)),0)</f>
        <v>0</v>
      </c>
      <c r="AV370" s="5">
        <f>IF(S370&gt;0,RANK(S370,(N370:P370,Q370:AE370)),0)</f>
        <v>7</v>
      </c>
      <c r="AW370" s="2">
        <f t="shared" si="149"/>
        <v>2.4001066714076182E-3</v>
      </c>
      <c r="AX370" s="2">
        <f t="shared" si="150"/>
        <v>3.5557135872705452E-4</v>
      </c>
      <c r="AY370" s="2">
        <f t="shared" si="151"/>
        <v>0</v>
      </c>
      <c r="AZ370" s="2">
        <f t="shared" si="152"/>
        <v>8.889283968176363E-5</v>
      </c>
      <c r="BB370" t="s">
        <v>1463</v>
      </c>
      <c r="BC370" t="s">
        <v>2914</v>
      </c>
      <c r="BD370">
        <v>2</v>
      </c>
      <c r="BF370" s="111">
        <v>12</v>
      </c>
      <c r="BG370" s="113">
        <v>39</v>
      </c>
      <c r="BH370" s="117">
        <f t="shared" si="155"/>
        <v>12039</v>
      </c>
      <c r="BJ370" s="5" t="s">
        <v>3185</v>
      </c>
      <c r="BM370" s="63">
        <f t="shared" si="153"/>
        <v>26</v>
      </c>
      <c r="BN370" s="63"/>
      <c r="BO370" s="63"/>
      <c r="BV370" s="63">
        <f t="shared" si="154"/>
        <v>22499</v>
      </c>
      <c r="BW370" s="145">
        <v>26</v>
      </c>
      <c r="BY370" s="63">
        <v>0</v>
      </c>
      <c r="BZ370" s="63">
        <v>0</v>
      </c>
      <c r="CA370" s="63">
        <v>0</v>
      </c>
    </row>
    <row r="371" spans="1:79" hidden="1" outlineLevel="1">
      <c r="A371" t="s">
        <v>11</v>
      </c>
      <c r="B371" t="s">
        <v>2914</v>
      </c>
      <c r="C371" s="1">
        <f t="shared" si="142"/>
        <v>7909</v>
      </c>
      <c r="D371" s="5">
        <f>IF(N371&gt;0, RANK(N371,(N371:P371,Q371:AE371)),0)</f>
        <v>2</v>
      </c>
      <c r="E371" s="5">
        <f>IF(O371&gt;0,RANK(O371,(N371:P371,Q371:AE371)),0)</f>
        <v>1</v>
      </c>
      <c r="F371" s="5">
        <f>IF(P371&gt;0,RANK(P371,(N371:P371,Q371:AE371)),0)</f>
        <v>0</v>
      </c>
      <c r="G371" s="131">
        <f t="shared" si="143"/>
        <v>4032</v>
      </c>
      <c r="H371" s="136">
        <f t="shared" si="144"/>
        <v>0.50979896320647367</v>
      </c>
      <c r="I371" s="2"/>
      <c r="J371" s="2">
        <f t="shared" si="145"/>
        <v>0.23833607282842331</v>
      </c>
      <c r="K371" s="2">
        <f t="shared" si="146"/>
        <v>0.74813503603489695</v>
      </c>
      <c r="L371" s="2">
        <f t="shared" si="147"/>
        <v>0</v>
      </c>
      <c r="M371" s="2">
        <f t="shared" si="148"/>
        <v>1.3528891136679766E-2</v>
      </c>
      <c r="N371" s="63">
        <v>1885</v>
      </c>
      <c r="O371" s="63">
        <v>5917</v>
      </c>
      <c r="P371" s="63"/>
      <c r="Q371" s="63">
        <v>58</v>
      </c>
      <c r="R371" s="63">
        <v>5</v>
      </c>
      <c r="S371" s="63">
        <v>1</v>
      </c>
      <c r="T371" s="63"/>
      <c r="U371" s="63">
        <v>2</v>
      </c>
      <c r="V371" s="63">
        <v>0</v>
      </c>
      <c r="W371" s="63">
        <f>IF(Copyright!C$12=1,IF(BW371&gt;0,BW371-SUM(AA371:AE371)-SUM(AN371:AQ371)-T371-AG371-SUM(AI371:AM371),SUM(BX371:CB371)),SUM(BY371:CB371))</f>
        <v>0</v>
      </c>
      <c r="X371" s="63">
        <v>2</v>
      </c>
      <c r="Y371" s="63">
        <v>5</v>
      </c>
      <c r="Z371" s="63">
        <v>20</v>
      </c>
      <c r="AA371" s="63"/>
      <c r="AB371" s="63"/>
      <c r="AC371" s="63"/>
      <c r="AD371" s="63"/>
      <c r="AE371" s="63"/>
      <c r="AF371" s="63">
        <v>13</v>
      </c>
      <c r="AG371" s="63"/>
      <c r="AH371" s="63">
        <v>0</v>
      </c>
      <c r="AI371" s="63"/>
      <c r="AJ371" s="63">
        <v>1</v>
      </c>
      <c r="AK371" s="63"/>
      <c r="AL371" s="63"/>
      <c r="AM371" s="63">
        <v>0</v>
      </c>
      <c r="AN371" s="63"/>
      <c r="AO371" s="63"/>
      <c r="AP371" s="63"/>
      <c r="AQ371" s="63"/>
      <c r="AS371" s="5">
        <f>IF(Q371&gt;0,RANK(Q371,(N371:P371,Q371:AE371)),0)</f>
        <v>3</v>
      </c>
      <c r="AT371" s="5">
        <f>IF(R371&gt;0,RANK(R371,(N371:P371,Q371:AE371)),0)</f>
        <v>5</v>
      </c>
      <c r="AU371" s="5">
        <f>IF(T371&gt;0,RANK(T371,(N371:P371,Q371:AE371)),0)</f>
        <v>0</v>
      </c>
      <c r="AV371" s="5">
        <f>IF(S371&gt;0,RANK(S371,(N371:P371,Q371:AE371)),0)</f>
        <v>9</v>
      </c>
      <c r="AW371" s="2">
        <f t="shared" si="149"/>
        <v>7.3334176254899481E-3</v>
      </c>
      <c r="AX371" s="2">
        <f t="shared" si="150"/>
        <v>6.3219117461120239E-4</v>
      </c>
      <c r="AY371" s="2">
        <f t="shared" si="151"/>
        <v>0</v>
      </c>
      <c r="AZ371" s="2">
        <f t="shared" si="152"/>
        <v>1.2643823492224047E-4</v>
      </c>
      <c r="BB371" t="s">
        <v>11</v>
      </c>
      <c r="BC371" t="s">
        <v>2914</v>
      </c>
      <c r="BD371">
        <v>3</v>
      </c>
      <c r="BF371" s="111">
        <v>12</v>
      </c>
      <c r="BG371" s="113">
        <v>41</v>
      </c>
      <c r="BH371" s="117">
        <f t="shared" si="155"/>
        <v>12041</v>
      </c>
      <c r="BJ371" s="5" t="s">
        <v>3185</v>
      </c>
      <c r="BM371" s="63">
        <f t="shared" si="153"/>
        <v>29</v>
      </c>
      <c r="BN371" s="63"/>
      <c r="BO371" s="63"/>
      <c r="BV371" s="63">
        <f t="shared" si="154"/>
        <v>7909</v>
      </c>
      <c r="BW371" s="63">
        <v>29</v>
      </c>
      <c r="BY371" s="63">
        <v>0</v>
      </c>
      <c r="BZ371" s="63">
        <v>0</v>
      </c>
      <c r="CA371" s="63">
        <v>0</v>
      </c>
    </row>
    <row r="372" spans="1:79" hidden="1" outlineLevel="1">
      <c r="A372" t="s">
        <v>981</v>
      </c>
      <c r="B372" t="s">
        <v>2914</v>
      </c>
      <c r="C372" s="1">
        <f t="shared" si="142"/>
        <v>3989</v>
      </c>
      <c r="D372" s="5">
        <f>IF(N372&gt;0, RANK(N372,(N372:P372,Q372:AE372)),0)</f>
        <v>2</v>
      </c>
      <c r="E372" s="5">
        <f>IF(O372&gt;0,RANK(O372,(N372:P372,Q372:AE372)),0)</f>
        <v>1</v>
      </c>
      <c r="F372" s="5">
        <f>IF(P372&gt;0,RANK(P372,(N372:P372,Q372:AE372)),0)</f>
        <v>0</v>
      </c>
      <c r="G372" s="131">
        <f t="shared" si="143"/>
        <v>741</v>
      </c>
      <c r="H372" s="136">
        <f t="shared" si="144"/>
        <v>0.18576084231637002</v>
      </c>
      <c r="I372" s="2"/>
      <c r="J372" s="2">
        <f t="shared" si="145"/>
        <v>0.40185510152920534</v>
      </c>
      <c r="K372" s="2">
        <f t="shared" si="146"/>
        <v>0.58761594384557536</v>
      </c>
      <c r="L372" s="2">
        <f t="shared" si="147"/>
        <v>0</v>
      </c>
      <c r="M372" s="2">
        <f t="shared" si="148"/>
        <v>1.05289546252193E-2</v>
      </c>
      <c r="N372" s="63">
        <v>1603</v>
      </c>
      <c r="O372" s="63">
        <v>2344</v>
      </c>
      <c r="P372" s="63"/>
      <c r="Q372" s="63">
        <v>11</v>
      </c>
      <c r="R372" s="63">
        <v>7</v>
      </c>
      <c r="S372" s="63">
        <v>0</v>
      </c>
      <c r="T372" s="63"/>
      <c r="U372" s="63">
        <v>0</v>
      </c>
      <c r="V372" s="63">
        <v>0</v>
      </c>
      <c r="W372" s="63">
        <f>IF(Copyright!C$12=1,IF(BW372&gt;0,BW372-SUM(AA372:AE372)-SUM(AN372:AQ372)-T372-AG372-SUM(AI372:AM372),SUM(BX372:CB372)),SUM(BY372:CB372))</f>
        <v>0</v>
      </c>
      <c r="X372" s="63">
        <v>0</v>
      </c>
      <c r="Y372" s="63">
        <v>6</v>
      </c>
      <c r="Z372" s="63">
        <v>14</v>
      </c>
      <c r="AA372" s="63"/>
      <c r="AB372" s="63"/>
      <c r="AC372" s="63"/>
      <c r="AD372" s="63"/>
      <c r="AE372" s="63"/>
      <c r="AF372" s="63">
        <v>4</v>
      </c>
      <c r="AG372" s="63"/>
      <c r="AH372" s="63">
        <v>0</v>
      </c>
      <c r="AI372" s="63"/>
      <c r="AJ372" s="63">
        <v>0</v>
      </c>
      <c r="AK372" s="63"/>
      <c r="AL372" s="63"/>
      <c r="AM372" s="63">
        <v>0</v>
      </c>
      <c r="AN372" s="63"/>
      <c r="AO372" s="63"/>
      <c r="AP372" s="63"/>
      <c r="AQ372" s="63"/>
      <c r="AS372" s="5">
        <f>IF(Q372&gt;0,RANK(Q372,(N372:P372,Q372:AE372)),0)</f>
        <v>4</v>
      </c>
      <c r="AT372" s="5">
        <f>IF(R372&gt;0,RANK(R372,(N372:P372,Q372:AE372)),0)</f>
        <v>5</v>
      </c>
      <c r="AU372" s="5">
        <f>IF(T372&gt;0,RANK(T372,(N372:P372,Q372:AE372)),0)</f>
        <v>0</v>
      </c>
      <c r="AV372" s="5">
        <f>IF(S372&gt;0,RANK(S372,(N372:P372,Q372:AE372)),0)</f>
        <v>0</v>
      </c>
      <c r="AW372" s="2">
        <f t="shared" si="149"/>
        <v>2.7575833542241163E-3</v>
      </c>
      <c r="AX372" s="2">
        <f t="shared" si="150"/>
        <v>1.7548257708698922E-3</v>
      </c>
      <c r="AY372" s="2">
        <f t="shared" si="151"/>
        <v>0</v>
      </c>
      <c r="AZ372" s="2">
        <f t="shared" si="152"/>
        <v>0</v>
      </c>
      <c r="BB372" t="s">
        <v>981</v>
      </c>
      <c r="BC372" t="s">
        <v>2914</v>
      </c>
      <c r="BD372">
        <v>17</v>
      </c>
      <c r="BF372" s="111">
        <v>12</v>
      </c>
      <c r="BG372" s="113">
        <v>43</v>
      </c>
      <c r="BH372" s="117">
        <f t="shared" si="155"/>
        <v>12043</v>
      </c>
      <c r="BJ372" s="5" t="s">
        <v>3185</v>
      </c>
      <c r="BM372" s="63">
        <f t="shared" si="153"/>
        <v>15</v>
      </c>
      <c r="BN372" s="63"/>
      <c r="BO372" s="63"/>
      <c r="BV372" s="63">
        <f t="shared" si="154"/>
        <v>3989</v>
      </c>
      <c r="BW372" s="132">
        <v>15</v>
      </c>
      <c r="BY372" s="63">
        <v>0</v>
      </c>
      <c r="BZ372" s="63">
        <v>0</v>
      </c>
      <c r="CA372" s="63">
        <v>0</v>
      </c>
    </row>
    <row r="373" spans="1:79" hidden="1" outlineLevel="1">
      <c r="A373" t="s">
        <v>249</v>
      </c>
      <c r="B373" t="s">
        <v>2914</v>
      </c>
      <c r="C373" s="1">
        <f t="shared" si="142"/>
        <v>7108</v>
      </c>
      <c r="D373" s="5">
        <f>IF(N373&gt;0, RANK(N373,(N373:P373,Q373:AE373)),0)</f>
        <v>2</v>
      </c>
      <c r="E373" s="5">
        <f>IF(O373&gt;0,RANK(O373,(N373:P373,Q373:AE373)),0)</f>
        <v>1</v>
      </c>
      <c r="F373" s="5">
        <f>IF(P373&gt;0,RANK(P373,(N373:P373,Q373:AE373)),0)</f>
        <v>0</v>
      </c>
      <c r="G373" s="131">
        <f t="shared" si="143"/>
        <v>2981</v>
      </c>
      <c r="H373" s="136">
        <f t="shared" si="144"/>
        <v>0.41938660664040517</v>
      </c>
      <c r="I373" s="2"/>
      <c r="J373" s="2">
        <f t="shared" si="145"/>
        <v>0.28334271243669107</v>
      </c>
      <c r="K373" s="2">
        <f t="shared" si="146"/>
        <v>0.70272931907709624</v>
      </c>
      <c r="L373" s="2">
        <f t="shared" si="147"/>
        <v>0</v>
      </c>
      <c r="M373" s="2">
        <f t="shared" si="148"/>
        <v>1.3927968486212694E-2</v>
      </c>
      <c r="N373" s="63">
        <v>2014</v>
      </c>
      <c r="O373" s="63">
        <v>4995</v>
      </c>
      <c r="P373" s="63"/>
      <c r="Q373" s="63">
        <v>40</v>
      </c>
      <c r="R373" s="63">
        <v>15</v>
      </c>
      <c r="S373" s="63">
        <v>4</v>
      </c>
      <c r="T373" s="63"/>
      <c r="U373" s="63">
        <v>1</v>
      </c>
      <c r="V373" s="63">
        <v>1</v>
      </c>
      <c r="W373" s="63">
        <f>IF(Copyright!C$12=1,IF(BW373&gt;0,BW373-SUM(AA373:AE373)-SUM(AN373:AQ373)-T373-AG373-SUM(AI373:AM373),SUM(BX373:CB373)),SUM(BY373:CB373))</f>
        <v>0</v>
      </c>
      <c r="X373" s="63">
        <v>2</v>
      </c>
      <c r="Y373" s="63">
        <v>1</v>
      </c>
      <c r="Z373" s="63">
        <v>28</v>
      </c>
      <c r="AA373" s="63"/>
      <c r="AB373" s="63"/>
      <c r="AC373" s="63"/>
      <c r="AD373" s="63"/>
      <c r="AE373" s="63"/>
      <c r="AF373" s="63">
        <v>6</v>
      </c>
      <c r="AG373" s="63"/>
      <c r="AH373" s="63">
        <v>1</v>
      </c>
      <c r="AI373" s="63"/>
      <c r="AJ373" s="63">
        <v>0</v>
      </c>
      <c r="AK373" s="63"/>
      <c r="AL373" s="63"/>
      <c r="AM373" s="63">
        <v>0</v>
      </c>
      <c r="AN373" s="63"/>
      <c r="AO373" s="63"/>
      <c r="AP373" s="63"/>
      <c r="AQ373" s="63"/>
      <c r="AS373" s="5">
        <f>IF(Q373&gt;0,RANK(Q373,(N373:P373,Q373:AE373)),0)</f>
        <v>3</v>
      </c>
      <c r="AT373" s="5">
        <f>IF(R373&gt;0,RANK(R373,(N373:P373,Q373:AE373)),0)</f>
        <v>5</v>
      </c>
      <c r="AU373" s="5">
        <f>IF(T373&gt;0,RANK(T373,(N373:P373,Q373:AE373)),0)</f>
        <v>0</v>
      </c>
      <c r="AV373" s="5">
        <f>IF(S373&gt;0,RANK(S373,(N373:P373,Q373:AE373)),0)</f>
        <v>6</v>
      </c>
      <c r="AW373" s="2">
        <f t="shared" si="149"/>
        <v>5.6274620146314009E-3</v>
      </c>
      <c r="AX373" s="2">
        <f t="shared" si="150"/>
        <v>2.1102982554867754E-3</v>
      </c>
      <c r="AY373" s="2">
        <f t="shared" si="151"/>
        <v>0</v>
      </c>
      <c r="AZ373" s="2">
        <f t="shared" si="152"/>
        <v>5.6274620146314015E-4</v>
      </c>
      <c r="BB373" t="s">
        <v>249</v>
      </c>
      <c r="BC373" t="s">
        <v>2914</v>
      </c>
      <c r="BD373">
        <v>2</v>
      </c>
      <c r="BF373" s="111">
        <v>12</v>
      </c>
      <c r="BG373" s="113">
        <v>45</v>
      </c>
      <c r="BH373" s="117">
        <f t="shared" si="155"/>
        <v>12045</v>
      </c>
      <c r="BJ373" s="5" t="s">
        <v>3185</v>
      </c>
      <c r="BM373" s="63">
        <f t="shared" si="153"/>
        <v>18</v>
      </c>
      <c r="BN373" s="63"/>
      <c r="BO373" s="63"/>
      <c r="BV373" s="63">
        <f t="shared" si="154"/>
        <v>7108</v>
      </c>
      <c r="BW373" s="63">
        <v>18</v>
      </c>
      <c r="BY373" s="63">
        <v>0</v>
      </c>
      <c r="BZ373" s="63">
        <v>0</v>
      </c>
      <c r="CA373" s="63">
        <v>0</v>
      </c>
    </row>
    <row r="374" spans="1:79" hidden="1" outlineLevel="1">
      <c r="A374" t="s">
        <v>2661</v>
      </c>
      <c r="B374" t="s">
        <v>2914</v>
      </c>
      <c r="C374" s="1">
        <f t="shared" si="142"/>
        <v>5407</v>
      </c>
      <c r="D374" s="5">
        <f>IF(N374&gt;0, RANK(N374,(N374:P374,Q374:AE374)),0)</f>
        <v>2</v>
      </c>
      <c r="E374" s="5">
        <f>IF(O374&gt;0,RANK(O374,(N374:P374,Q374:AE374)),0)</f>
        <v>1</v>
      </c>
      <c r="F374" s="5">
        <f>IF(P374&gt;0,RANK(P374,(N374:P374,Q374:AE374)),0)</f>
        <v>0</v>
      </c>
      <c r="G374" s="131">
        <f t="shared" si="143"/>
        <v>910</v>
      </c>
      <c r="H374" s="136">
        <f t="shared" si="144"/>
        <v>0.16830035139633809</v>
      </c>
      <c r="I374" s="2"/>
      <c r="J374" s="2">
        <f t="shared" si="145"/>
        <v>0.41205844275938597</v>
      </c>
      <c r="K374" s="2">
        <f t="shared" si="146"/>
        <v>0.58035879415572411</v>
      </c>
      <c r="L374" s="2">
        <f t="shared" si="147"/>
        <v>0</v>
      </c>
      <c r="M374" s="2">
        <f t="shared" si="148"/>
        <v>7.5827630848899208E-3</v>
      </c>
      <c r="N374" s="63">
        <v>2228</v>
      </c>
      <c r="O374" s="63">
        <v>3138</v>
      </c>
      <c r="P374" s="63"/>
      <c r="Q374" s="63">
        <v>14</v>
      </c>
      <c r="R374" s="63">
        <v>5</v>
      </c>
      <c r="S374" s="63">
        <v>3</v>
      </c>
      <c r="T374" s="63"/>
      <c r="U374" s="63">
        <v>1</v>
      </c>
      <c r="V374" s="63">
        <v>0</v>
      </c>
      <c r="W374" s="63">
        <f>IF(Copyright!C$12=1,IF(BW374&gt;0,BW374-SUM(AA374:AE374)-SUM(AN374:AQ374)-T374-AG374-SUM(AI374:AM374),SUM(BX374:CB374)),SUM(BY374:CB374))</f>
        <v>0</v>
      </c>
      <c r="X374" s="63">
        <v>1</v>
      </c>
      <c r="Y374" s="63">
        <v>2</v>
      </c>
      <c r="Z374" s="63">
        <v>8</v>
      </c>
      <c r="AA374" s="63"/>
      <c r="AB374" s="63"/>
      <c r="AC374" s="63"/>
      <c r="AD374" s="63"/>
      <c r="AE374" s="63"/>
      <c r="AF374" s="63">
        <v>5</v>
      </c>
      <c r="AG374" s="63"/>
      <c r="AH374" s="63">
        <v>2</v>
      </c>
      <c r="AI374" s="63"/>
      <c r="AJ374" s="63">
        <v>0</v>
      </c>
      <c r="AK374" s="63"/>
      <c r="AL374" s="63"/>
      <c r="AM374" s="63">
        <v>0</v>
      </c>
      <c r="AN374" s="63"/>
      <c r="AO374" s="63"/>
      <c r="AP374" s="63"/>
      <c r="AQ374" s="63"/>
      <c r="AS374" s="5">
        <f>IF(Q374&gt;0,RANK(Q374,(N374:P374,Q374:AE374)),0)</f>
        <v>3</v>
      </c>
      <c r="AT374" s="5">
        <f>IF(R374&gt;0,RANK(R374,(N374:P374,Q374:AE374)),0)</f>
        <v>5</v>
      </c>
      <c r="AU374" s="5">
        <f>IF(T374&gt;0,RANK(T374,(N374:P374,Q374:AE374)),0)</f>
        <v>0</v>
      </c>
      <c r="AV374" s="5">
        <f>IF(S374&gt;0,RANK(S374,(N374:P374,Q374:AE374)),0)</f>
        <v>6</v>
      </c>
      <c r="AW374" s="2">
        <f t="shared" si="149"/>
        <v>2.5892361753282783E-3</v>
      </c>
      <c r="AX374" s="2">
        <f t="shared" si="150"/>
        <v>9.2472720547438509E-4</v>
      </c>
      <c r="AY374" s="2">
        <f t="shared" si="151"/>
        <v>0</v>
      </c>
      <c r="AZ374" s="2">
        <f t="shared" si="152"/>
        <v>5.5483632328463101E-4</v>
      </c>
      <c r="BB374" t="s">
        <v>2661</v>
      </c>
      <c r="BC374" t="s">
        <v>2914</v>
      </c>
      <c r="BD374">
        <v>3</v>
      </c>
      <c r="BF374" s="111">
        <v>12</v>
      </c>
      <c r="BG374" s="113">
        <v>47</v>
      </c>
      <c r="BH374" s="117">
        <f t="shared" si="155"/>
        <v>12047</v>
      </c>
      <c r="BJ374" s="5" t="s">
        <v>3185</v>
      </c>
      <c r="BM374" s="63">
        <f t="shared" si="153"/>
        <v>13</v>
      </c>
      <c r="BN374" s="63"/>
      <c r="BO374" s="63"/>
      <c r="BV374" s="63">
        <f t="shared" si="154"/>
        <v>5407</v>
      </c>
      <c r="BW374" s="63">
        <v>13</v>
      </c>
      <c r="BY374" s="63">
        <v>0</v>
      </c>
      <c r="BZ374" s="63">
        <v>0</v>
      </c>
      <c r="CA374" s="63">
        <v>0</v>
      </c>
    </row>
    <row r="375" spans="1:79" hidden="1" outlineLevel="1">
      <c r="A375" t="s">
        <v>1189</v>
      </c>
      <c r="B375" t="s">
        <v>2914</v>
      </c>
      <c r="C375" s="1">
        <f t="shared" si="142"/>
        <v>7226</v>
      </c>
      <c r="D375" s="5">
        <f>IF(N375&gt;0, RANK(N375,(N375:P375,Q375:AE375)),0)</f>
        <v>2</v>
      </c>
      <c r="E375" s="5">
        <f>IF(O375&gt;0,RANK(O375,(N375:P375,Q375:AE375)),0)</f>
        <v>1</v>
      </c>
      <c r="F375" s="5">
        <f>IF(P375&gt;0,RANK(P375,(N375:P375,Q375:AE375)),0)</f>
        <v>0</v>
      </c>
      <c r="G375" s="131">
        <f t="shared" si="143"/>
        <v>2233</v>
      </c>
      <c r="H375" s="136">
        <f t="shared" si="144"/>
        <v>0.30902297259894823</v>
      </c>
      <c r="I375" s="2"/>
      <c r="J375" s="2">
        <f t="shared" si="145"/>
        <v>0.3408524771657902</v>
      </c>
      <c r="K375" s="2">
        <f t="shared" si="146"/>
        <v>0.64987544976473843</v>
      </c>
      <c r="L375" s="2">
        <f t="shared" si="147"/>
        <v>0</v>
      </c>
      <c r="M375" s="2">
        <f t="shared" si="148"/>
        <v>9.2720730694714204E-3</v>
      </c>
      <c r="N375" s="63">
        <v>2463</v>
      </c>
      <c r="O375" s="63">
        <v>4696</v>
      </c>
      <c r="P375" s="63"/>
      <c r="Q375" s="63">
        <v>38</v>
      </c>
      <c r="R375" s="63">
        <v>4</v>
      </c>
      <c r="S375" s="63">
        <v>5</v>
      </c>
      <c r="T375" s="63"/>
      <c r="U375" s="63">
        <v>1</v>
      </c>
      <c r="V375" s="63">
        <v>0</v>
      </c>
      <c r="W375" s="63">
        <f>IF(Copyright!C$12=1,IF(BW375&gt;0,BW375-SUM(AA375:AE375)-SUM(AN375:AQ375)-T375-AG375-SUM(AI375:AM375),SUM(BX375:CB375)),SUM(BY375:CB375))</f>
        <v>0</v>
      </c>
      <c r="X375" s="63">
        <v>2</v>
      </c>
      <c r="Y375" s="63">
        <v>1</v>
      </c>
      <c r="Z375" s="63">
        <v>11</v>
      </c>
      <c r="AA375" s="63"/>
      <c r="AB375" s="63"/>
      <c r="AC375" s="63"/>
      <c r="AD375" s="63"/>
      <c r="AE375" s="63"/>
      <c r="AF375" s="63">
        <v>5</v>
      </c>
      <c r="AG375" s="63"/>
      <c r="AH375" s="63">
        <v>0</v>
      </c>
      <c r="AI375" s="63"/>
      <c r="AJ375" s="63">
        <v>0</v>
      </c>
      <c r="AK375" s="63"/>
      <c r="AL375" s="63"/>
      <c r="AM375" s="63">
        <v>0</v>
      </c>
      <c r="AN375" s="63"/>
      <c r="AO375" s="63"/>
      <c r="AP375" s="63"/>
      <c r="AQ375" s="63"/>
      <c r="AS375" s="5">
        <f>IF(Q375&gt;0,RANK(Q375,(N375:P375,Q375:AE375)),0)</f>
        <v>3</v>
      </c>
      <c r="AT375" s="5">
        <f>IF(R375&gt;0,RANK(R375,(N375:P375,Q375:AE375)),0)</f>
        <v>6</v>
      </c>
      <c r="AU375" s="5">
        <f>IF(T375&gt;0,RANK(T375,(N375:P375,Q375:AE375)),0)</f>
        <v>0</v>
      </c>
      <c r="AV375" s="5">
        <f>IF(S375&gt;0,RANK(S375,(N375:P375,Q375:AE375)),0)</f>
        <v>5</v>
      </c>
      <c r="AW375" s="2">
        <f t="shared" si="149"/>
        <v>5.2587877110434542E-3</v>
      </c>
      <c r="AX375" s="2">
        <f t="shared" si="150"/>
        <v>5.5355660116246884E-4</v>
      </c>
      <c r="AY375" s="2">
        <f t="shared" si="151"/>
        <v>0</v>
      </c>
      <c r="AZ375" s="2">
        <f t="shared" si="152"/>
        <v>6.9194575145308608E-4</v>
      </c>
      <c r="BB375" t="s">
        <v>1189</v>
      </c>
      <c r="BC375" t="s">
        <v>2914</v>
      </c>
      <c r="BD375">
        <v>17</v>
      </c>
      <c r="BF375" s="111">
        <v>12</v>
      </c>
      <c r="BG375" s="113">
        <v>49</v>
      </c>
      <c r="BH375" s="117">
        <f t="shared" si="155"/>
        <v>12049</v>
      </c>
      <c r="BJ375" s="5" t="s">
        <v>3185</v>
      </c>
      <c r="BM375" s="63">
        <f t="shared" si="153"/>
        <v>18</v>
      </c>
      <c r="BN375" s="63"/>
      <c r="BO375" s="63"/>
      <c r="BV375" s="63">
        <f t="shared" si="154"/>
        <v>7226</v>
      </c>
      <c r="BW375" s="63">
        <v>18</v>
      </c>
      <c r="BY375" s="63">
        <v>0</v>
      </c>
      <c r="BZ375" s="63">
        <v>0</v>
      </c>
      <c r="CA375" s="63">
        <v>0</v>
      </c>
    </row>
    <row r="376" spans="1:79" hidden="1" outlineLevel="1">
      <c r="A376" t="s">
        <v>437</v>
      </c>
      <c r="B376" t="s">
        <v>2914</v>
      </c>
      <c r="C376" s="1">
        <f t="shared" si="142"/>
        <v>10185</v>
      </c>
      <c r="D376" s="5">
        <f>IF(N376&gt;0, RANK(N376,(N376:P376,Q376:AE376)),0)</f>
        <v>2</v>
      </c>
      <c r="E376" s="5">
        <f>IF(O376&gt;0,RANK(O376,(N376:P376,Q376:AE376)),0)</f>
        <v>1</v>
      </c>
      <c r="F376" s="5">
        <f>IF(P376&gt;0,RANK(P376,(N376:P376,Q376:AE376)),0)</f>
        <v>0</v>
      </c>
      <c r="G376" s="131">
        <f t="shared" si="143"/>
        <v>604</v>
      </c>
      <c r="H376" s="136">
        <f t="shared" si="144"/>
        <v>5.9302896416298476E-2</v>
      </c>
      <c r="I376" s="2"/>
      <c r="J376" s="2">
        <f t="shared" si="145"/>
        <v>0.46647029945999019</v>
      </c>
      <c r="K376" s="2">
        <f t="shared" si="146"/>
        <v>0.52577319587628868</v>
      </c>
      <c r="L376" s="2">
        <f t="shared" si="147"/>
        <v>0</v>
      </c>
      <c r="M376" s="2">
        <f t="shared" si="148"/>
        <v>7.756504663721131E-3</v>
      </c>
      <c r="N376" s="63">
        <v>4751</v>
      </c>
      <c r="O376" s="63">
        <v>5355</v>
      </c>
      <c r="P376" s="63"/>
      <c r="Q376" s="63">
        <v>32</v>
      </c>
      <c r="R376" s="63">
        <v>7</v>
      </c>
      <c r="S376" s="63">
        <v>4</v>
      </c>
      <c r="T376" s="63"/>
      <c r="U376" s="63">
        <v>2</v>
      </c>
      <c r="V376" s="63">
        <v>0</v>
      </c>
      <c r="W376" s="63">
        <f>IF(Copyright!C$12=1,IF(BW376&gt;0,BW376-SUM(AA376:AE376)-SUM(AN376:AQ376)-T376-AG376-SUM(AI376:AM376),SUM(BX376:CB376)),SUM(BY376:CB376))</f>
        <v>0</v>
      </c>
      <c r="X376" s="63">
        <v>3</v>
      </c>
      <c r="Y376" s="63">
        <v>1</v>
      </c>
      <c r="Z376" s="63">
        <v>18</v>
      </c>
      <c r="AA376" s="63"/>
      <c r="AB376" s="63"/>
      <c r="AC376" s="63"/>
      <c r="AD376" s="63"/>
      <c r="AE376" s="63"/>
      <c r="AF376" s="63">
        <v>10</v>
      </c>
      <c r="AG376" s="63"/>
      <c r="AH376" s="63">
        <v>2</v>
      </c>
      <c r="AI376" s="63"/>
      <c r="AJ376" s="63">
        <v>0</v>
      </c>
      <c r="AK376" s="63"/>
      <c r="AL376" s="63"/>
      <c r="AM376" s="63">
        <v>0</v>
      </c>
      <c r="AN376" s="63"/>
      <c r="AO376" s="63"/>
      <c r="AP376" s="63"/>
      <c r="AQ376" s="63"/>
      <c r="AS376" s="5">
        <f>IF(Q376&gt;0,RANK(Q376,(N376:P376,Q376:AE376)),0)</f>
        <v>3</v>
      </c>
      <c r="AT376" s="5">
        <f>IF(R376&gt;0,RANK(R376,(N376:P376,Q376:AE376)),0)</f>
        <v>5</v>
      </c>
      <c r="AU376" s="5">
        <f>IF(T376&gt;0,RANK(T376,(N376:P376,Q376:AE376)),0)</f>
        <v>0</v>
      </c>
      <c r="AV376" s="5">
        <f>IF(S376&gt;0,RANK(S376,(N376:P376,Q376:AE376)),0)</f>
        <v>6</v>
      </c>
      <c r="AW376" s="2">
        <f t="shared" si="149"/>
        <v>3.1418753068237605E-3</v>
      </c>
      <c r="AX376" s="2">
        <f t="shared" si="150"/>
        <v>6.8728522336769765E-4</v>
      </c>
      <c r="AY376" s="2">
        <f t="shared" si="151"/>
        <v>0</v>
      </c>
      <c r="AZ376" s="2">
        <f t="shared" si="152"/>
        <v>3.9273441335297007E-4</v>
      </c>
      <c r="BB376" t="s">
        <v>437</v>
      </c>
      <c r="BC376" t="s">
        <v>2914</v>
      </c>
      <c r="BF376" s="111">
        <v>12</v>
      </c>
      <c r="BG376" s="113">
        <v>51</v>
      </c>
      <c r="BH376" s="117">
        <f t="shared" si="155"/>
        <v>12051</v>
      </c>
      <c r="BJ376" s="5" t="s">
        <v>3185</v>
      </c>
      <c r="BM376" s="63">
        <f t="shared" si="153"/>
        <v>30</v>
      </c>
      <c r="BN376" s="63"/>
      <c r="BO376" s="63"/>
      <c r="BV376" s="63">
        <f t="shared" si="154"/>
        <v>10185</v>
      </c>
      <c r="BW376" s="63">
        <v>30</v>
      </c>
      <c r="BY376" s="63">
        <v>0</v>
      </c>
      <c r="BZ376" s="63">
        <v>0</v>
      </c>
      <c r="CA376" s="63">
        <v>0</v>
      </c>
    </row>
    <row r="377" spans="1:79" hidden="1" outlineLevel="1">
      <c r="A377" t="s">
        <v>1262</v>
      </c>
      <c r="B377" t="s">
        <v>2914</v>
      </c>
      <c r="C377" s="1">
        <f t="shared" si="142"/>
        <v>83667</v>
      </c>
      <c r="D377" s="5">
        <f>IF(N377&gt;0, RANK(N377,(N377:P377,Q377:AE377)),0)</f>
        <v>2</v>
      </c>
      <c r="E377" s="5">
        <f>IF(O377&gt;0,RANK(O377,(N377:P377,Q377:AE377)),0)</f>
        <v>1</v>
      </c>
      <c r="F377" s="5">
        <f>IF(P377&gt;0,RANK(P377,(N377:P377,Q377:AE377)),0)</f>
        <v>0</v>
      </c>
      <c r="G377" s="131">
        <f t="shared" si="143"/>
        <v>7108</v>
      </c>
      <c r="H377" s="136">
        <f t="shared" si="144"/>
        <v>8.4955836829335343E-2</v>
      </c>
      <c r="I377" s="2"/>
      <c r="J377" s="2">
        <f t="shared" si="145"/>
        <v>0.45214959302950986</v>
      </c>
      <c r="K377" s="2">
        <f t="shared" si="146"/>
        <v>0.53710542985884513</v>
      </c>
      <c r="L377" s="2">
        <f t="shared" si="147"/>
        <v>0</v>
      </c>
      <c r="M377" s="2">
        <f t="shared" si="148"/>
        <v>1.0744977111645015E-2</v>
      </c>
      <c r="N377" s="63">
        <v>37830</v>
      </c>
      <c r="O377" s="63">
        <v>44938</v>
      </c>
      <c r="P377" s="63"/>
      <c r="Q377" s="63">
        <v>488</v>
      </c>
      <c r="R377" s="63">
        <v>93</v>
      </c>
      <c r="S377" s="63">
        <v>35</v>
      </c>
      <c r="T377" s="63"/>
      <c r="U377" s="63">
        <v>6</v>
      </c>
      <c r="V377" s="63">
        <v>3</v>
      </c>
      <c r="W377" s="63">
        <f>IF(Copyright!C$12=1,IF(BW377&gt;0,BW377-SUM(AA377:AE377)-SUM(AN377:AQ377)-T377-AG377-SUM(AI377:AM377),SUM(BX377:CB377)),SUM(BY377:CB377))</f>
        <v>0</v>
      </c>
      <c r="X377" s="63">
        <v>14</v>
      </c>
      <c r="Y377" s="63">
        <v>15</v>
      </c>
      <c r="Z377" s="63">
        <v>165</v>
      </c>
      <c r="AA377" s="63"/>
      <c r="AB377" s="63"/>
      <c r="AC377" s="63"/>
      <c r="AD377" s="63"/>
      <c r="AE377" s="63"/>
      <c r="AF377" s="63">
        <v>70</v>
      </c>
      <c r="AG377" s="63"/>
      <c r="AH377" s="63">
        <v>10</v>
      </c>
      <c r="AI377" s="63"/>
      <c r="AJ377" s="63">
        <v>0</v>
      </c>
      <c r="AK377" s="63"/>
      <c r="AL377" s="63"/>
      <c r="AM377" s="63">
        <v>0</v>
      </c>
      <c r="AN377" s="63"/>
      <c r="AO377" s="63"/>
      <c r="AP377" s="63"/>
      <c r="AQ377" s="63"/>
      <c r="AS377" s="5">
        <f>IF(Q377&gt;0,RANK(Q377,(N377:P377,Q377:AE377)),0)</f>
        <v>3</v>
      </c>
      <c r="AT377" s="5">
        <f>IF(R377&gt;0,RANK(R377,(N377:P377,Q377:AE377)),0)</f>
        <v>5</v>
      </c>
      <c r="AU377" s="5">
        <f>IF(T377&gt;0,RANK(T377,(N377:P377,Q377:AE377)),0)</f>
        <v>0</v>
      </c>
      <c r="AV377" s="5">
        <f>IF(S377&gt;0,RANK(S377,(N377:P377,Q377:AE377)),0)</f>
        <v>6</v>
      </c>
      <c r="AW377" s="2">
        <f t="shared" si="149"/>
        <v>5.8326460850753586E-3</v>
      </c>
      <c r="AX377" s="2">
        <f t="shared" si="150"/>
        <v>1.1115493563770662E-3</v>
      </c>
      <c r="AY377" s="2">
        <f t="shared" si="151"/>
        <v>0</v>
      </c>
      <c r="AZ377" s="2">
        <f t="shared" si="152"/>
        <v>4.1832502659351953E-4</v>
      </c>
      <c r="BB377" t="s">
        <v>1262</v>
      </c>
      <c r="BC377" t="s">
        <v>2914</v>
      </c>
      <c r="BD377">
        <v>11</v>
      </c>
      <c r="BF377" s="111">
        <v>12</v>
      </c>
      <c r="BG377" s="113">
        <v>53</v>
      </c>
      <c r="BH377" s="117">
        <f t="shared" si="155"/>
        <v>12053</v>
      </c>
      <c r="BJ377" s="5" t="s">
        <v>3185</v>
      </c>
      <c r="BM377" s="63">
        <f t="shared" si="153"/>
        <v>261</v>
      </c>
      <c r="BN377" s="63"/>
      <c r="BO377" s="63"/>
      <c r="BV377" s="63">
        <f t="shared" si="154"/>
        <v>83667</v>
      </c>
      <c r="BW377" s="63">
        <v>261</v>
      </c>
      <c r="BY377" s="63">
        <v>0</v>
      </c>
      <c r="BZ377" s="63">
        <v>0</v>
      </c>
      <c r="CA377" s="63">
        <v>0</v>
      </c>
    </row>
    <row r="378" spans="1:79" hidden="1" outlineLevel="1">
      <c r="A378" t="s">
        <v>1611</v>
      </c>
      <c r="B378" t="s">
        <v>2914</v>
      </c>
      <c r="C378" s="1">
        <f t="shared" si="142"/>
        <v>42444</v>
      </c>
      <c r="D378" s="5">
        <f>IF(N378&gt;0, RANK(N378,(N378:P378,Q378:AE378)),0)</f>
        <v>2</v>
      </c>
      <c r="E378" s="5">
        <f>IF(O378&gt;0,RANK(O378,(N378:P378,Q378:AE378)),0)</f>
        <v>1</v>
      </c>
      <c r="F378" s="5">
        <f>IF(P378&gt;0,RANK(P378,(N378:P378,Q378:AE378)),0)</f>
        <v>0</v>
      </c>
      <c r="G378" s="131">
        <f t="shared" si="143"/>
        <v>9767</v>
      </c>
      <c r="H378" s="136">
        <f t="shared" si="144"/>
        <v>0.23011497502591649</v>
      </c>
      <c r="I378" s="2"/>
      <c r="J378" s="2">
        <f t="shared" si="145"/>
        <v>0.38045424559419472</v>
      </c>
      <c r="K378" s="2">
        <f t="shared" si="146"/>
        <v>0.61056922062011121</v>
      </c>
      <c r="L378" s="2">
        <f t="shared" si="147"/>
        <v>0</v>
      </c>
      <c r="M378" s="2">
        <f t="shared" si="148"/>
        <v>8.9765337856940741E-3</v>
      </c>
      <c r="N378" s="63">
        <v>16148</v>
      </c>
      <c r="O378" s="63">
        <v>25915</v>
      </c>
      <c r="P378" s="63"/>
      <c r="Q378" s="63">
        <v>195</v>
      </c>
      <c r="R378" s="63">
        <v>36</v>
      </c>
      <c r="S378" s="63">
        <v>19</v>
      </c>
      <c r="T378" s="63"/>
      <c r="U378" s="63">
        <v>5</v>
      </c>
      <c r="V378" s="63">
        <v>0</v>
      </c>
      <c r="W378" s="63">
        <f>IF(Copyright!C$12=1,IF(BW378&gt;0,BW378-SUM(AA378:AE378)-SUM(AN378:AQ378)-T378-AG378-SUM(AI378:AM378),SUM(BX378:CB378)),SUM(BY378:CB378))</f>
        <v>0</v>
      </c>
      <c r="X378" s="63">
        <v>15</v>
      </c>
      <c r="Y378" s="63">
        <v>7</v>
      </c>
      <c r="Z378" s="63">
        <v>58</v>
      </c>
      <c r="AA378" s="63"/>
      <c r="AB378" s="63"/>
      <c r="AC378" s="63"/>
      <c r="AD378" s="63"/>
      <c r="AE378" s="63"/>
      <c r="AF378" s="63">
        <v>40</v>
      </c>
      <c r="AG378" s="63"/>
      <c r="AH378" s="63">
        <v>6</v>
      </c>
      <c r="AI378" s="63"/>
      <c r="AJ378" s="63">
        <v>0</v>
      </c>
      <c r="AK378" s="63"/>
      <c r="AL378" s="63"/>
      <c r="AM378" s="63">
        <v>0</v>
      </c>
      <c r="AN378" s="63"/>
      <c r="AO378" s="63"/>
      <c r="AP378" s="63"/>
      <c r="AQ378" s="63"/>
      <c r="AS378" s="5">
        <f>IF(Q378&gt;0,RANK(Q378,(N378:P378,Q378:AE378)),0)</f>
        <v>3</v>
      </c>
      <c r="AT378" s="5">
        <f>IF(R378&gt;0,RANK(R378,(N378:P378,Q378:AE378)),0)</f>
        <v>5</v>
      </c>
      <c r="AU378" s="5">
        <f>IF(T378&gt;0,RANK(T378,(N378:P378,Q378:AE378)),0)</f>
        <v>0</v>
      </c>
      <c r="AV378" s="5">
        <f>IF(S378&gt;0,RANK(S378,(N378:P378,Q378:AE378)),0)</f>
        <v>6</v>
      </c>
      <c r="AW378" s="2">
        <f t="shared" si="149"/>
        <v>4.5942889454339839E-3</v>
      </c>
      <c r="AX378" s="2">
        <f t="shared" si="150"/>
        <v>8.4817642069550466E-4</v>
      </c>
      <c r="AY378" s="2">
        <f t="shared" si="151"/>
        <v>0</v>
      </c>
      <c r="AZ378" s="2">
        <f t="shared" si="152"/>
        <v>4.4764866647818301E-4</v>
      </c>
      <c r="BB378" t="s">
        <v>1611</v>
      </c>
      <c r="BC378" t="s">
        <v>2914</v>
      </c>
      <c r="BD378">
        <v>17</v>
      </c>
      <c r="BF378" s="111">
        <v>12</v>
      </c>
      <c r="BG378" s="113">
        <v>55</v>
      </c>
      <c r="BH378" s="117">
        <f t="shared" si="155"/>
        <v>12055</v>
      </c>
      <c r="BJ378" s="5" t="s">
        <v>3185</v>
      </c>
      <c r="BM378" s="63">
        <f t="shared" si="153"/>
        <v>97</v>
      </c>
      <c r="BN378" s="63"/>
      <c r="BO378" s="63"/>
      <c r="BV378" s="63">
        <f t="shared" si="154"/>
        <v>42444</v>
      </c>
      <c r="BW378" s="63">
        <v>97</v>
      </c>
      <c r="BY378" s="63">
        <v>0</v>
      </c>
      <c r="BZ378" s="63">
        <v>0</v>
      </c>
      <c r="CA378" s="63">
        <v>0</v>
      </c>
    </row>
    <row r="379" spans="1:79" hidden="1" outlineLevel="1">
      <c r="A379" t="s">
        <v>1169</v>
      </c>
      <c r="B379" t="s">
        <v>2914</v>
      </c>
      <c r="C379" s="1">
        <f t="shared" si="142"/>
        <v>542102</v>
      </c>
      <c r="D379" s="5">
        <f>IF(N379&gt;0, RANK(N379,(N379:P379,Q379:AE379)),0)</f>
        <v>1</v>
      </c>
      <c r="E379" s="5">
        <f>IF(O379&gt;0,RANK(O379,(N379:P379,Q379:AE379)),0)</f>
        <v>2</v>
      </c>
      <c r="F379" s="5">
        <f>IF(P379&gt;0,RANK(P379,(N379:P379,Q379:AE379)),0)</f>
        <v>0</v>
      </c>
      <c r="G379" s="131">
        <f t="shared" si="143"/>
        <v>36281</v>
      </c>
      <c r="H379" s="136">
        <f t="shared" si="144"/>
        <v>6.6926519363514611E-2</v>
      </c>
      <c r="I379" s="2"/>
      <c r="J379" s="2">
        <f t="shared" si="145"/>
        <v>0.52843745273029796</v>
      </c>
      <c r="K379" s="2">
        <f t="shared" si="146"/>
        <v>0.46151093336678339</v>
      </c>
      <c r="L379" s="2">
        <f t="shared" si="147"/>
        <v>0</v>
      </c>
      <c r="M379" s="2">
        <f t="shared" si="148"/>
        <v>1.0051613902918644E-2</v>
      </c>
      <c r="N379" s="63">
        <v>286467</v>
      </c>
      <c r="O379" s="63">
        <v>250186</v>
      </c>
      <c r="P379" s="63"/>
      <c r="Q379" s="63">
        <v>3448</v>
      </c>
      <c r="R379" s="63">
        <v>681</v>
      </c>
      <c r="S379" s="63">
        <v>177</v>
      </c>
      <c r="T379" s="63"/>
      <c r="U379" s="63">
        <v>71</v>
      </c>
      <c r="V379" s="63">
        <v>19</v>
      </c>
      <c r="W379" s="63">
        <f>IF(Copyright!C$12=1,IF(BW379&gt;0,BW379-SUM(AA379:AE379)-SUM(AN379:AQ379)-T379-AG379-SUM(AI379:AM379),SUM(BX379:CB379)),SUM(BY379:CB379))</f>
        <v>0</v>
      </c>
      <c r="X379" s="63">
        <v>156</v>
      </c>
      <c r="Y379" s="63">
        <v>56</v>
      </c>
      <c r="Z379" s="63">
        <v>531</v>
      </c>
      <c r="AA379" s="63"/>
      <c r="AB379" s="63"/>
      <c r="AC379" s="63"/>
      <c r="AD379" s="63"/>
      <c r="AE379" s="63"/>
      <c r="AF379" s="63">
        <v>254</v>
      </c>
      <c r="AG379" s="63"/>
      <c r="AH379" s="63">
        <v>56</v>
      </c>
      <c r="AI379" s="63"/>
      <c r="AJ379" s="63">
        <v>0</v>
      </c>
      <c r="AK379" s="63"/>
      <c r="AL379" s="63"/>
      <c r="AM379" s="63">
        <v>0</v>
      </c>
      <c r="AN379" s="63"/>
      <c r="AO379" s="63"/>
      <c r="AP379" s="63"/>
      <c r="AQ379" s="63"/>
      <c r="AS379" s="5">
        <f>IF(Q379&gt;0,RANK(Q379,(N379:P379,Q379:AE379)),0)</f>
        <v>3</v>
      </c>
      <c r="AT379" s="5">
        <f>IF(R379&gt;0,RANK(R379,(N379:P379,Q379:AE379)),0)</f>
        <v>4</v>
      </c>
      <c r="AU379" s="5">
        <f>IF(T379&gt;0,RANK(T379,(N379:P379,Q379:AE379)),0)</f>
        <v>0</v>
      </c>
      <c r="AV379" s="5">
        <f>IF(S379&gt;0,RANK(S379,(N379:P379,Q379:AE379)),0)</f>
        <v>6</v>
      </c>
      <c r="AW379" s="2">
        <f t="shared" si="149"/>
        <v>6.3604266355778063E-3</v>
      </c>
      <c r="AX379" s="2">
        <f t="shared" si="150"/>
        <v>1.2562211539525771E-3</v>
      </c>
      <c r="AY379" s="2">
        <f t="shared" si="151"/>
        <v>0</v>
      </c>
      <c r="AZ379" s="2">
        <f t="shared" si="152"/>
        <v>3.2650681974978878E-4</v>
      </c>
      <c r="BB379" t="s">
        <v>1169</v>
      </c>
      <c r="BC379" t="s">
        <v>2914</v>
      </c>
      <c r="BF379" s="111">
        <v>12</v>
      </c>
      <c r="BG379" s="113">
        <v>57</v>
      </c>
      <c r="BH379" s="117">
        <f t="shared" si="155"/>
        <v>12057</v>
      </c>
      <c r="BJ379" s="5" t="s">
        <v>3185</v>
      </c>
      <c r="BM379" s="63">
        <f t="shared" si="153"/>
        <v>1327</v>
      </c>
      <c r="BN379" s="63"/>
      <c r="BO379" s="63"/>
      <c r="BV379" s="63">
        <f t="shared" si="154"/>
        <v>542102</v>
      </c>
      <c r="BW379" s="63">
        <v>1327</v>
      </c>
      <c r="BY379" s="63">
        <v>0</v>
      </c>
      <c r="BZ379" s="63">
        <v>0</v>
      </c>
      <c r="CA379" s="63">
        <v>0</v>
      </c>
    </row>
    <row r="380" spans="1:79" hidden="1" outlineLevel="1">
      <c r="A380" t="s">
        <v>1443</v>
      </c>
      <c r="B380" t="s">
        <v>2914</v>
      </c>
      <c r="C380" s="1">
        <f t="shared" si="142"/>
        <v>8274</v>
      </c>
      <c r="D380" s="5">
        <f>IF(N380&gt;0, RANK(N380,(N380:P380,Q380:AE380)),0)</f>
        <v>2</v>
      </c>
      <c r="E380" s="5">
        <f>IF(O380&gt;0,RANK(O380,(N380:P380,Q380:AE380)),0)</f>
        <v>1</v>
      </c>
      <c r="F380" s="5">
        <f>IF(P380&gt;0,RANK(P380,(N380:P380,Q380:AE380)),0)</f>
        <v>0</v>
      </c>
      <c r="G380" s="131">
        <f t="shared" si="143"/>
        <v>5655</v>
      </c>
      <c r="H380" s="136">
        <f t="shared" si="144"/>
        <v>0.68346627991298037</v>
      </c>
      <c r="I380" s="2"/>
      <c r="J380" s="2">
        <f t="shared" si="145"/>
        <v>0.15276770606719844</v>
      </c>
      <c r="K380" s="2">
        <f t="shared" si="146"/>
        <v>0.83623398598017884</v>
      </c>
      <c r="L380" s="2">
        <f t="shared" si="147"/>
        <v>0</v>
      </c>
      <c r="M380" s="2">
        <f t="shared" si="148"/>
        <v>1.0998307952622688E-2</v>
      </c>
      <c r="N380" s="63">
        <v>1264</v>
      </c>
      <c r="O380" s="63">
        <v>6919</v>
      </c>
      <c r="P380" s="63"/>
      <c r="Q380" s="63">
        <v>34</v>
      </c>
      <c r="R380" s="63">
        <v>6</v>
      </c>
      <c r="S380" s="63">
        <v>6</v>
      </c>
      <c r="T380" s="63"/>
      <c r="U380" s="63">
        <v>0</v>
      </c>
      <c r="V380" s="63">
        <v>1</v>
      </c>
      <c r="W380" s="63">
        <f>IF(Copyright!C$12=1,IF(BW380&gt;0,BW380-SUM(AA380:AE380)-SUM(AN380:AQ380)-T380-AG380-SUM(AI380:AM380),SUM(BX380:CB380)),SUM(BY380:CB380))</f>
        <v>0</v>
      </c>
      <c r="X380" s="63">
        <v>5</v>
      </c>
      <c r="Y380" s="63">
        <v>1</v>
      </c>
      <c r="Z380" s="63">
        <v>25</v>
      </c>
      <c r="AA380" s="63"/>
      <c r="AB380" s="63"/>
      <c r="AC380" s="63"/>
      <c r="AD380" s="63"/>
      <c r="AE380" s="63"/>
      <c r="AF380" s="63">
        <v>8</v>
      </c>
      <c r="AG380" s="63"/>
      <c r="AH380" s="63">
        <v>5</v>
      </c>
      <c r="AI380" s="63"/>
      <c r="AJ380" s="63">
        <v>0</v>
      </c>
      <c r="AK380" s="63"/>
      <c r="AL380" s="63"/>
      <c r="AM380" s="63">
        <v>0</v>
      </c>
      <c r="AN380" s="63"/>
      <c r="AO380" s="63"/>
      <c r="AP380" s="63"/>
      <c r="AQ380" s="63"/>
      <c r="AS380" s="5">
        <f>IF(Q380&gt;0,RANK(Q380,(N380:P380,Q380:AE380)),0)</f>
        <v>3</v>
      </c>
      <c r="AT380" s="5">
        <f>IF(R380&gt;0,RANK(R380,(N380:P380,Q380:AE380)),0)</f>
        <v>5</v>
      </c>
      <c r="AU380" s="5">
        <f>IF(T380&gt;0,RANK(T380,(N380:P380,Q380:AE380)),0)</f>
        <v>0</v>
      </c>
      <c r="AV380" s="5">
        <f>IF(S380&gt;0,RANK(S380,(N380:P380,Q380:AE380)),0)</f>
        <v>5</v>
      </c>
      <c r="AW380" s="2">
        <f t="shared" si="149"/>
        <v>4.1092579163645154E-3</v>
      </c>
      <c r="AX380" s="2">
        <f t="shared" si="150"/>
        <v>7.2516316171138508E-4</v>
      </c>
      <c r="AY380" s="2">
        <f t="shared" si="151"/>
        <v>0</v>
      </c>
      <c r="AZ380" s="2">
        <f t="shared" si="152"/>
        <v>7.2516316171138508E-4</v>
      </c>
      <c r="BB380" t="s">
        <v>1443</v>
      </c>
      <c r="BC380" t="s">
        <v>2914</v>
      </c>
      <c r="BF380" s="111">
        <v>12</v>
      </c>
      <c r="BG380" s="113">
        <v>59</v>
      </c>
      <c r="BH380" s="117">
        <f t="shared" si="155"/>
        <v>12059</v>
      </c>
      <c r="BJ380" s="5" t="s">
        <v>3185</v>
      </c>
      <c r="BM380" s="63">
        <f t="shared" si="153"/>
        <v>16</v>
      </c>
      <c r="BN380" s="63"/>
      <c r="BO380" s="63"/>
      <c r="BV380" s="63">
        <f t="shared" si="154"/>
        <v>8274</v>
      </c>
      <c r="BW380" s="145">
        <v>16</v>
      </c>
      <c r="BY380" s="63">
        <v>0</v>
      </c>
      <c r="BZ380" s="63">
        <v>0</v>
      </c>
      <c r="CA380" s="63">
        <v>0</v>
      </c>
    </row>
    <row r="381" spans="1:79" hidden="1" outlineLevel="1">
      <c r="A381" t="s">
        <v>1131</v>
      </c>
      <c r="B381" t="s">
        <v>2914</v>
      </c>
      <c r="C381" s="1">
        <f t="shared" si="142"/>
        <v>71464</v>
      </c>
      <c r="D381" s="5">
        <f>IF(N381&gt;0, RANK(N381,(N381:P381,Q381:AE381)),0)</f>
        <v>2</v>
      </c>
      <c r="E381" s="5">
        <f>IF(O381&gt;0,RANK(O381,(N381:P381,Q381:AE381)),0)</f>
        <v>1</v>
      </c>
      <c r="F381" s="5">
        <f>IF(P381&gt;0,RANK(P381,(N381:P381,Q381:AE381)),0)</f>
        <v>0</v>
      </c>
      <c r="G381" s="131">
        <f t="shared" si="143"/>
        <v>15958</v>
      </c>
      <c r="H381" s="136">
        <f t="shared" si="144"/>
        <v>0.22330124258367851</v>
      </c>
      <c r="I381" s="2"/>
      <c r="J381" s="2">
        <f t="shared" si="145"/>
        <v>0.38469719019366394</v>
      </c>
      <c r="K381" s="2">
        <f t="shared" si="146"/>
        <v>0.60799843277734245</v>
      </c>
      <c r="L381" s="2">
        <f t="shared" si="147"/>
        <v>0</v>
      </c>
      <c r="M381" s="2">
        <f t="shared" si="148"/>
        <v>7.3043770289935583E-3</v>
      </c>
      <c r="N381" s="63">
        <v>27492</v>
      </c>
      <c r="O381" s="63">
        <v>43450</v>
      </c>
      <c r="P381" s="63"/>
      <c r="Q381" s="63">
        <v>329</v>
      </c>
      <c r="R381" s="63">
        <v>58</v>
      </c>
      <c r="S381" s="63">
        <v>18</v>
      </c>
      <c r="T381" s="63"/>
      <c r="U381" s="63">
        <v>5</v>
      </c>
      <c r="V381" s="63">
        <v>0</v>
      </c>
      <c r="W381" s="63">
        <f>IF(Copyright!C$12=1,IF(BW381&gt;0,BW381-SUM(AA381:AE381)-SUM(AN381:AQ381)-T381-AG381-SUM(AI381:AM381),SUM(BX381:CB381)),SUM(BY381:CB381))</f>
        <v>0</v>
      </c>
      <c r="X381" s="63">
        <v>17</v>
      </c>
      <c r="Y381" s="63">
        <v>7</v>
      </c>
      <c r="Z381" s="63">
        <v>49</v>
      </c>
      <c r="AA381" s="63"/>
      <c r="AB381" s="63"/>
      <c r="AC381" s="63"/>
      <c r="AD381" s="63"/>
      <c r="AE381" s="63"/>
      <c r="AF381" s="63">
        <v>35</v>
      </c>
      <c r="AG381" s="63"/>
      <c r="AH381" s="63">
        <v>4</v>
      </c>
      <c r="AI381" s="63"/>
      <c r="AJ381" s="63">
        <v>0</v>
      </c>
      <c r="AK381" s="63"/>
      <c r="AL381" s="63"/>
      <c r="AM381" s="63">
        <v>0</v>
      </c>
      <c r="AN381" s="63"/>
      <c r="AO381" s="63"/>
      <c r="AP381" s="63"/>
      <c r="AQ381" s="63"/>
      <c r="AS381" s="5">
        <f>IF(Q381&gt;0,RANK(Q381,(N381:P381,Q381:AE381)),0)</f>
        <v>3</v>
      </c>
      <c r="AT381" s="5">
        <f>IF(R381&gt;0,RANK(R381,(N381:P381,Q381:AE381)),0)</f>
        <v>4</v>
      </c>
      <c r="AU381" s="5">
        <f>IF(T381&gt;0,RANK(T381,(N381:P381,Q381:AE381)),0)</f>
        <v>0</v>
      </c>
      <c r="AV381" s="5">
        <f>IF(S381&gt;0,RANK(S381,(N381:P381,Q381:AE381)),0)</f>
        <v>6</v>
      </c>
      <c r="AW381" s="2">
        <f t="shared" si="149"/>
        <v>4.6037165565879327E-3</v>
      </c>
      <c r="AX381" s="2">
        <f t="shared" si="150"/>
        <v>8.1159744766595764E-4</v>
      </c>
      <c r="AY381" s="2">
        <f t="shared" si="151"/>
        <v>0</v>
      </c>
      <c r="AZ381" s="2">
        <f t="shared" si="152"/>
        <v>2.5187506996529721E-4</v>
      </c>
      <c r="BB381" t="s">
        <v>1131</v>
      </c>
      <c r="BC381" t="s">
        <v>2914</v>
      </c>
      <c r="BD381">
        <v>8</v>
      </c>
      <c r="BF381" s="111">
        <v>12</v>
      </c>
      <c r="BG381" s="113">
        <v>61</v>
      </c>
      <c r="BH381" s="117">
        <f t="shared" si="155"/>
        <v>12061</v>
      </c>
      <c r="BJ381" s="5" t="s">
        <v>3185</v>
      </c>
      <c r="BK381" s="63">
        <v>287</v>
      </c>
      <c r="BL381" s="63">
        <v>250</v>
      </c>
      <c r="BM381" s="63">
        <f t="shared" si="153"/>
        <v>116</v>
      </c>
      <c r="BN381" s="63"/>
      <c r="BO381" s="63"/>
      <c r="BV381" s="63">
        <f t="shared" si="154"/>
        <v>71464</v>
      </c>
      <c r="BW381" s="63">
        <v>116</v>
      </c>
      <c r="BY381" s="63">
        <v>0</v>
      </c>
      <c r="BZ381" s="63">
        <v>0</v>
      </c>
      <c r="CA381" s="63">
        <v>0</v>
      </c>
    </row>
    <row r="382" spans="1:79" hidden="1" outlineLevel="1">
      <c r="A382" t="s">
        <v>2939</v>
      </c>
      <c r="B382" t="s">
        <v>2914</v>
      </c>
      <c r="C382" s="1">
        <f t="shared" si="142"/>
        <v>20941</v>
      </c>
      <c r="D382" s="5">
        <f>IF(N382&gt;0, RANK(N382,(N382:P382,Q382:AE382)),0)</f>
        <v>2</v>
      </c>
      <c r="E382" s="5">
        <f>IF(O382&gt;0,RANK(O382,(N382:P382,Q382:AE382)),0)</f>
        <v>1</v>
      </c>
      <c r="F382" s="5">
        <f>IF(P382&gt;0,RANK(P382,(N382:P382,Q382:AE382)),0)</f>
        <v>0</v>
      </c>
      <c r="G382" s="131">
        <f t="shared" si="143"/>
        <v>6076</v>
      </c>
      <c r="H382" s="136">
        <f t="shared" si="144"/>
        <v>0.29014851248746476</v>
      </c>
      <c r="I382" s="2"/>
      <c r="J382" s="2">
        <f t="shared" si="145"/>
        <v>0.35060407812425387</v>
      </c>
      <c r="K382" s="2">
        <f t="shared" si="146"/>
        <v>0.64075259061171863</v>
      </c>
      <c r="L382" s="2">
        <f t="shared" si="147"/>
        <v>0</v>
      </c>
      <c r="M382" s="2">
        <f t="shared" si="148"/>
        <v>8.6433312640274984E-3</v>
      </c>
      <c r="N382" s="63">
        <v>7342</v>
      </c>
      <c r="O382" s="63">
        <v>13418</v>
      </c>
      <c r="P382" s="63"/>
      <c r="Q382" s="63">
        <v>79</v>
      </c>
      <c r="R382" s="63">
        <v>12</v>
      </c>
      <c r="S382" s="63">
        <v>11</v>
      </c>
      <c r="T382" s="63"/>
      <c r="U382" s="63">
        <v>2</v>
      </c>
      <c r="V382" s="63">
        <v>1</v>
      </c>
      <c r="W382" s="63">
        <f>IF(Copyright!C$12=1,IF(BW382&gt;0,BW382-SUM(AA382:AE382)-SUM(AN382:AQ382)-T382-AG382-SUM(AI382:AM382),SUM(BX382:CB382)),SUM(BY382:CB382))</f>
        <v>0</v>
      </c>
      <c r="X382" s="63">
        <v>2</v>
      </c>
      <c r="Y382" s="63">
        <v>2</v>
      </c>
      <c r="Z382" s="63">
        <v>36</v>
      </c>
      <c r="AA382" s="63"/>
      <c r="AB382" s="63"/>
      <c r="AC382" s="63"/>
      <c r="AD382" s="63"/>
      <c r="AE382" s="63"/>
      <c r="AF382" s="63">
        <v>27</v>
      </c>
      <c r="AG382" s="63"/>
      <c r="AH382" s="63">
        <v>9</v>
      </c>
      <c r="AI382" s="63"/>
      <c r="AJ382" s="63">
        <v>0</v>
      </c>
      <c r="AK382" s="63"/>
      <c r="AL382" s="63"/>
      <c r="AM382" s="63">
        <v>0</v>
      </c>
      <c r="AN382" s="63"/>
      <c r="AO382" s="63"/>
      <c r="AP382" s="63"/>
      <c r="AQ382" s="63"/>
      <c r="AS382" s="5">
        <f>IF(Q382&gt;0,RANK(Q382,(N382:P382,Q382:AE382)),0)</f>
        <v>3</v>
      </c>
      <c r="AT382" s="5">
        <f>IF(R382&gt;0,RANK(R382,(N382:P382,Q382:AE382)),0)</f>
        <v>5</v>
      </c>
      <c r="AU382" s="5">
        <f>IF(T382&gt;0,RANK(T382,(N382:P382,Q382:AE382)),0)</f>
        <v>0</v>
      </c>
      <c r="AV382" s="5">
        <f>IF(S382&gt;0,RANK(S382,(N382:P382,Q382:AE382)),0)</f>
        <v>6</v>
      </c>
      <c r="AW382" s="2">
        <f t="shared" si="149"/>
        <v>3.7725037008738836E-3</v>
      </c>
      <c r="AX382" s="2">
        <f t="shared" si="150"/>
        <v>5.7303853684160264E-4</v>
      </c>
      <c r="AY382" s="2">
        <f t="shared" si="151"/>
        <v>0</v>
      </c>
      <c r="AZ382" s="2">
        <f t="shared" si="152"/>
        <v>5.2528532543813576E-4</v>
      </c>
      <c r="BB382" t="s">
        <v>2939</v>
      </c>
      <c r="BC382" t="s">
        <v>2914</v>
      </c>
      <c r="BD382">
        <v>2</v>
      </c>
      <c r="BF382" s="111">
        <v>12</v>
      </c>
      <c r="BG382" s="113">
        <v>63</v>
      </c>
      <c r="BH382" s="117">
        <f t="shared" si="155"/>
        <v>12063</v>
      </c>
      <c r="BJ382" s="5" t="s">
        <v>3185</v>
      </c>
      <c r="BM382" s="63">
        <f t="shared" si="153"/>
        <v>26</v>
      </c>
      <c r="BN382" s="63"/>
      <c r="BO382" s="63"/>
      <c r="BV382" s="63">
        <f t="shared" si="154"/>
        <v>20941</v>
      </c>
      <c r="BW382" s="63">
        <v>26</v>
      </c>
      <c r="BY382" s="63">
        <v>0</v>
      </c>
      <c r="BZ382" s="63">
        <v>0</v>
      </c>
      <c r="CA382" s="63">
        <v>0</v>
      </c>
    </row>
    <row r="383" spans="1:79" hidden="1" outlineLevel="1">
      <c r="A383" t="s">
        <v>1100</v>
      </c>
      <c r="B383" t="s">
        <v>2914</v>
      </c>
      <c r="C383" s="1">
        <f t="shared" si="142"/>
        <v>7808</v>
      </c>
      <c r="D383" s="5">
        <f>IF(N383&gt;0, RANK(N383,(N383:P383,Q383:AE383)),0)</f>
        <v>1</v>
      </c>
      <c r="E383" s="5">
        <f>IF(O383&gt;0,RANK(O383,(N383:P383,Q383:AE383)),0)</f>
        <v>2</v>
      </c>
      <c r="F383" s="5">
        <f>IF(P383&gt;0,RANK(P383,(N383:P383,Q383:AE383)),0)</f>
        <v>0</v>
      </c>
      <c r="G383" s="131">
        <f t="shared" si="143"/>
        <v>137</v>
      </c>
      <c r="H383" s="136">
        <f t="shared" si="144"/>
        <v>1.754610655737705E-2</v>
      </c>
      <c r="I383" s="2"/>
      <c r="J383" s="2">
        <f t="shared" si="145"/>
        <v>0.50525102459016391</v>
      </c>
      <c r="K383" s="2">
        <f t="shared" si="146"/>
        <v>0.48770491803278687</v>
      </c>
      <c r="L383" s="2">
        <f t="shared" si="147"/>
        <v>0</v>
      </c>
      <c r="M383" s="2">
        <f t="shared" si="148"/>
        <v>7.0440573770492176E-3</v>
      </c>
      <c r="N383" s="63">
        <v>3945</v>
      </c>
      <c r="O383" s="63">
        <v>3808</v>
      </c>
      <c r="P383" s="63"/>
      <c r="Q383" s="63">
        <v>28</v>
      </c>
      <c r="R383" s="63">
        <v>9</v>
      </c>
      <c r="S383" s="63">
        <v>6</v>
      </c>
      <c r="T383" s="63"/>
      <c r="U383" s="63">
        <v>1</v>
      </c>
      <c r="V383" s="63">
        <v>0</v>
      </c>
      <c r="W383" s="63">
        <f>IF(Copyright!C$12=1,IF(BW383&gt;0,BW383-SUM(AA383:AE383)-SUM(AN383:AQ383)-T383-AG383-SUM(AI383:AM383),SUM(BX383:CB383)),SUM(BY383:CB383))</f>
        <v>0</v>
      </c>
      <c r="X383" s="63">
        <v>3</v>
      </c>
      <c r="Y383" s="63">
        <v>0</v>
      </c>
      <c r="Z383" s="63">
        <v>6</v>
      </c>
      <c r="AA383" s="63"/>
      <c r="AB383" s="63"/>
      <c r="AC383" s="63"/>
      <c r="AD383" s="63"/>
      <c r="AE383" s="63"/>
      <c r="AF383" s="63">
        <v>2</v>
      </c>
      <c r="AG383" s="63"/>
      <c r="AH383" s="63">
        <v>0</v>
      </c>
      <c r="AI383" s="63"/>
      <c r="AJ383" s="63">
        <v>0</v>
      </c>
      <c r="AK383" s="63"/>
      <c r="AL383" s="63"/>
      <c r="AM383" s="63">
        <v>0</v>
      </c>
      <c r="AN383" s="63"/>
      <c r="AO383" s="63"/>
      <c r="AP383" s="63"/>
      <c r="AQ383" s="63"/>
      <c r="AS383" s="5">
        <f>IF(Q383&gt;0,RANK(Q383,(N383:P383,Q383:AE383)),0)</f>
        <v>3</v>
      </c>
      <c r="AT383" s="5">
        <f>IF(R383&gt;0,RANK(R383,(N383:P383,Q383:AE383)),0)</f>
        <v>4</v>
      </c>
      <c r="AU383" s="5">
        <f>IF(T383&gt;0,RANK(T383,(N383:P383,Q383:AE383)),0)</f>
        <v>0</v>
      </c>
      <c r="AV383" s="5">
        <f>IF(S383&gt;0,RANK(S383,(N383:P383,Q383:AE383)),0)</f>
        <v>5</v>
      </c>
      <c r="AW383" s="2">
        <f t="shared" si="149"/>
        <v>3.5860655737704919E-3</v>
      </c>
      <c r="AX383" s="2">
        <f t="shared" si="150"/>
        <v>1.1526639344262295E-3</v>
      </c>
      <c r="AY383" s="2">
        <f t="shared" si="151"/>
        <v>0</v>
      </c>
      <c r="AZ383" s="2">
        <f t="shared" si="152"/>
        <v>7.6844262295081966E-4</v>
      </c>
      <c r="BB383" t="s">
        <v>1100</v>
      </c>
      <c r="BC383" t="s">
        <v>2914</v>
      </c>
      <c r="BD383">
        <v>2</v>
      </c>
      <c r="BF383" s="111">
        <v>12</v>
      </c>
      <c r="BG383" s="113">
        <v>65</v>
      </c>
      <c r="BH383" s="117">
        <f t="shared" si="155"/>
        <v>12065</v>
      </c>
      <c r="BJ383" s="5" t="s">
        <v>3185</v>
      </c>
      <c r="BM383" s="63">
        <f t="shared" si="153"/>
        <v>12</v>
      </c>
      <c r="BN383" s="63"/>
      <c r="BO383" s="63"/>
      <c r="BV383" s="63">
        <f t="shared" si="154"/>
        <v>7808</v>
      </c>
      <c r="BW383" s="132">
        <v>12</v>
      </c>
      <c r="BY383" s="63">
        <v>0</v>
      </c>
      <c r="BZ383" s="63">
        <v>0</v>
      </c>
      <c r="CA383" s="63">
        <v>0</v>
      </c>
    </row>
    <row r="384" spans="1:79" hidden="1" outlineLevel="1">
      <c r="A384" t="s">
        <v>499</v>
      </c>
      <c r="B384" t="s">
        <v>2914</v>
      </c>
      <c r="C384" s="1">
        <f t="shared" ref="C384:C419" si="156">SUM(N384:AQ384)</f>
        <v>3399</v>
      </c>
      <c r="D384" s="5">
        <f>IF(N384&gt;0, RANK(N384,(N384:P384,Q384:AE384)),0)</f>
        <v>2</v>
      </c>
      <c r="E384" s="5">
        <f>IF(O384&gt;0,RANK(O384,(N384:P384,Q384:AE384)),0)</f>
        <v>1</v>
      </c>
      <c r="F384" s="5">
        <f>IF(P384&gt;0,RANK(P384,(N384:P384,Q384:AE384)),0)</f>
        <v>0</v>
      </c>
      <c r="G384" s="131">
        <f t="shared" ref="G384:G419" si="157">IF(C384&gt;0,MAX(N384:P384)-LARGE(N384:P384,2),0)</f>
        <v>1981</v>
      </c>
      <c r="H384" s="136">
        <f t="shared" ref="H384:H415" si="158">IF(C384&gt;0,G384/C384,0)</f>
        <v>0.58281847602235948</v>
      </c>
      <c r="I384" s="2"/>
      <c r="J384" s="2">
        <f t="shared" ref="J384:J419" si="159">IF($C384=0,"-",N384/$C384)</f>
        <v>0.20211827007943514</v>
      </c>
      <c r="K384" s="2">
        <f t="shared" ref="K384:K419" si="160">IF($C384=0,"-",O384/$C384)</f>
        <v>0.78493674610179465</v>
      </c>
      <c r="L384" s="2">
        <f t="shared" ref="L384:L419" si="161">IF($C384=0,"-",P384/$C384)</f>
        <v>0</v>
      </c>
      <c r="M384" s="2">
        <f t="shared" ref="M384:M415" si="162">IF(C384=0,"-",(1-J384-K384-L384))</f>
        <v>1.2944983818770184E-2</v>
      </c>
      <c r="N384" s="63">
        <v>687</v>
      </c>
      <c r="O384" s="63">
        <v>2668</v>
      </c>
      <c r="P384" s="63"/>
      <c r="Q384" s="63">
        <v>19</v>
      </c>
      <c r="R384" s="63">
        <v>2</v>
      </c>
      <c r="S384" s="63">
        <v>1</v>
      </c>
      <c r="T384" s="63"/>
      <c r="U384" s="63">
        <v>1</v>
      </c>
      <c r="V384" s="63">
        <v>1</v>
      </c>
      <c r="W384" s="63">
        <f>IF(Copyright!C$12=1,IF(BW384&gt;0,BW384-SUM(AA384:AE384)-SUM(AN384:AQ384)-T384-AG384-SUM(AI384:AM384),SUM(BX384:CB384)),SUM(BY384:CB384))</f>
        <v>0</v>
      </c>
      <c r="X384" s="63">
        <v>3</v>
      </c>
      <c r="Y384" s="63">
        <v>0</v>
      </c>
      <c r="Z384" s="63">
        <v>15</v>
      </c>
      <c r="AA384" s="63"/>
      <c r="AB384" s="63"/>
      <c r="AC384" s="63"/>
      <c r="AD384" s="63"/>
      <c r="AE384" s="63"/>
      <c r="AF384" s="63">
        <v>2</v>
      </c>
      <c r="AG384" s="63"/>
      <c r="AH384" s="63">
        <v>0</v>
      </c>
      <c r="AI384" s="63"/>
      <c r="AJ384" s="63">
        <v>0</v>
      </c>
      <c r="AK384" s="63"/>
      <c r="AL384" s="63"/>
      <c r="AM384" s="63">
        <v>0</v>
      </c>
      <c r="AN384" s="63"/>
      <c r="AO384" s="63"/>
      <c r="AP384" s="63"/>
      <c r="AQ384" s="63"/>
      <c r="AS384" s="5">
        <f>IF(Q384&gt;0,RANK(Q384,(N384:P384,Q384:AE384)),0)</f>
        <v>3</v>
      </c>
      <c r="AT384" s="5">
        <f>IF(R384&gt;0,RANK(R384,(N384:P384,Q384:AE384)),0)</f>
        <v>6</v>
      </c>
      <c r="AU384" s="5">
        <f>IF(T384&gt;0,RANK(T384,(N384:P384,Q384:AE384)),0)</f>
        <v>0</v>
      </c>
      <c r="AV384" s="5">
        <f>IF(S384&gt;0,RANK(S384,(N384:P384,Q384:AE384)),0)</f>
        <v>7</v>
      </c>
      <c r="AW384" s="2">
        <f t="shared" ref="AW384:AW419" si="163">IF($C384=0,"-",Q384/$C384)</f>
        <v>5.5898793762871437E-3</v>
      </c>
      <c r="AX384" s="2">
        <f t="shared" ref="AX384:AX419" si="164">IF($C384=0,"-",R384/$C384)</f>
        <v>5.8840835539864661E-4</v>
      </c>
      <c r="AY384" s="2">
        <f t="shared" ref="AY384:AY419" si="165">IF($C384=0,"-",T384/$C384)</f>
        <v>0</v>
      </c>
      <c r="AZ384" s="2">
        <f t="shared" ref="AZ384:AZ419" si="166">IF($C384=0,"-",S384/$C384)</f>
        <v>2.942041776993233E-4</v>
      </c>
      <c r="BB384" t="s">
        <v>499</v>
      </c>
      <c r="BC384" t="s">
        <v>2914</v>
      </c>
      <c r="BD384">
        <v>3</v>
      </c>
      <c r="BF384" s="111">
        <v>12</v>
      </c>
      <c r="BG384" s="113">
        <v>67</v>
      </c>
      <c r="BH384" s="117">
        <f t="shared" si="155"/>
        <v>12067</v>
      </c>
      <c r="BJ384" s="5" t="s">
        <v>3185</v>
      </c>
      <c r="BM384" s="63">
        <f t="shared" si="153"/>
        <v>7</v>
      </c>
      <c r="BN384" s="63"/>
      <c r="BO384" s="63"/>
      <c r="BV384" s="63">
        <f t="shared" si="154"/>
        <v>3399</v>
      </c>
      <c r="BW384" s="63">
        <v>7</v>
      </c>
      <c r="BY384" s="63">
        <v>0</v>
      </c>
      <c r="BZ384" s="63">
        <v>0</v>
      </c>
      <c r="CA384" s="63">
        <v>0</v>
      </c>
    </row>
    <row r="385" spans="1:79" hidden="1" outlineLevel="1">
      <c r="A385" t="s">
        <v>827</v>
      </c>
      <c r="B385" t="s">
        <v>2914</v>
      </c>
      <c r="C385" s="1">
        <f t="shared" si="156"/>
        <v>150811</v>
      </c>
      <c r="D385" s="5">
        <f>IF(N385&gt;0, RANK(N385,(N385:P385,Q385:AE385)),0)</f>
        <v>2</v>
      </c>
      <c r="E385" s="5">
        <f>IF(O385&gt;0,RANK(O385,(N385:P385,Q385:AE385)),0)</f>
        <v>1</v>
      </c>
      <c r="F385" s="5">
        <f>IF(P385&gt;0,RANK(P385,(N385:P385,Q385:AE385)),0)</f>
        <v>0</v>
      </c>
      <c r="G385" s="131">
        <f t="shared" si="157"/>
        <v>25844</v>
      </c>
      <c r="H385" s="136">
        <f t="shared" si="158"/>
        <v>0.17136681011332064</v>
      </c>
      <c r="I385" s="2"/>
      <c r="J385" s="2">
        <f t="shared" si="159"/>
        <v>0.40977780135401265</v>
      </c>
      <c r="K385" s="2">
        <f t="shared" si="160"/>
        <v>0.58114461146733332</v>
      </c>
      <c r="L385" s="2">
        <f t="shared" si="161"/>
        <v>0</v>
      </c>
      <c r="M385" s="2">
        <f t="shared" si="162"/>
        <v>9.0775871786540341E-3</v>
      </c>
      <c r="N385" s="63">
        <v>61799</v>
      </c>
      <c r="O385" s="63">
        <v>87643</v>
      </c>
      <c r="P385" s="63"/>
      <c r="Q385" s="63">
        <v>799</v>
      </c>
      <c r="R385" s="63">
        <v>136</v>
      </c>
      <c r="S385" s="63">
        <v>48</v>
      </c>
      <c r="T385" s="63"/>
      <c r="U385" s="63">
        <v>11</v>
      </c>
      <c r="V385" s="63">
        <v>4</v>
      </c>
      <c r="W385" s="63">
        <f>IF(Copyright!C$12=1,IF(BW385&gt;0,BW385-SUM(AA385:AE385)-SUM(AN385:AQ385)-T385-AG385-SUM(AI385:AM385),SUM(BX385:CB385)),SUM(BY385:CB385))</f>
        <v>0</v>
      </c>
      <c r="X385" s="63">
        <v>32</v>
      </c>
      <c r="Y385" s="63">
        <v>17</v>
      </c>
      <c r="Z385" s="63">
        <v>197</v>
      </c>
      <c r="AA385" s="63"/>
      <c r="AB385" s="63"/>
      <c r="AC385" s="63"/>
      <c r="AD385" s="63"/>
      <c r="AE385" s="63"/>
      <c r="AF385" s="63">
        <v>110</v>
      </c>
      <c r="AG385" s="63"/>
      <c r="AH385" s="63">
        <v>15</v>
      </c>
      <c r="AI385" s="63"/>
      <c r="AJ385" s="63">
        <v>0</v>
      </c>
      <c r="AK385" s="63"/>
      <c r="AL385" s="63"/>
      <c r="AM385" s="63">
        <v>0</v>
      </c>
      <c r="AN385" s="63"/>
      <c r="AO385" s="63"/>
      <c r="AP385" s="63"/>
      <c r="AQ385" s="63"/>
      <c r="AS385" s="5">
        <f>IF(Q385&gt;0,RANK(Q385,(N385:P385,Q385:AE385)),0)</f>
        <v>3</v>
      </c>
      <c r="AT385" s="5">
        <f>IF(R385&gt;0,RANK(R385,(N385:P385,Q385:AE385)),0)</f>
        <v>5</v>
      </c>
      <c r="AU385" s="5">
        <f>IF(T385&gt;0,RANK(T385,(N385:P385,Q385:AE385)),0)</f>
        <v>0</v>
      </c>
      <c r="AV385" s="5">
        <f>IF(S385&gt;0,RANK(S385,(N385:P385,Q385:AE385)),0)</f>
        <v>6</v>
      </c>
      <c r="AW385" s="2">
        <f t="shared" si="163"/>
        <v>5.2980220275709328E-3</v>
      </c>
      <c r="AX385" s="2">
        <f t="shared" si="164"/>
        <v>9.0179098341632903E-4</v>
      </c>
      <c r="AY385" s="2">
        <f t="shared" si="165"/>
        <v>0</v>
      </c>
      <c r="AZ385" s="2">
        <f t="shared" si="166"/>
        <v>3.182791706175279E-4</v>
      </c>
      <c r="BB385" t="s">
        <v>827</v>
      </c>
      <c r="BC385" t="s">
        <v>2914</v>
      </c>
      <c r="BF385" s="111">
        <v>12</v>
      </c>
      <c r="BG385" s="113">
        <v>69</v>
      </c>
      <c r="BH385" s="117">
        <f t="shared" si="155"/>
        <v>12069</v>
      </c>
      <c r="BJ385" s="5" t="s">
        <v>3185</v>
      </c>
      <c r="BK385" s="63">
        <v>724</v>
      </c>
      <c r="BL385" s="63">
        <v>440</v>
      </c>
      <c r="BM385" s="63">
        <f t="shared" si="153"/>
        <v>333</v>
      </c>
      <c r="BN385" s="63"/>
      <c r="BO385" s="63"/>
      <c r="BV385" s="63">
        <f t="shared" si="154"/>
        <v>150811</v>
      </c>
      <c r="BW385" s="145">
        <v>333</v>
      </c>
      <c r="BY385" s="63">
        <v>0</v>
      </c>
      <c r="BZ385" s="63">
        <v>0</v>
      </c>
      <c r="CA385" s="63">
        <v>0</v>
      </c>
    </row>
    <row r="386" spans="1:79" hidden="1" outlineLevel="1">
      <c r="A386" t="s">
        <v>99</v>
      </c>
      <c r="B386" t="s">
        <v>2914</v>
      </c>
      <c r="C386" s="1">
        <f t="shared" si="156"/>
        <v>266166</v>
      </c>
      <c r="D386" s="5">
        <f>IF(N386&gt;0, RANK(N386,(N386:P386,Q386:AE386)),0)</f>
        <v>2</v>
      </c>
      <c r="E386" s="5">
        <f>IF(O386&gt;0,RANK(O386,(N386:P386,Q386:AE386)),0)</f>
        <v>1</v>
      </c>
      <c r="F386" s="5">
        <f>IF(P386&gt;0,RANK(P386,(N386:P386,Q386:AE386)),0)</f>
        <v>0</v>
      </c>
      <c r="G386" s="131">
        <f t="shared" si="157"/>
        <v>44006</v>
      </c>
      <c r="H386" s="136">
        <f t="shared" si="158"/>
        <v>0.16533291254330004</v>
      </c>
      <c r="I386" s="2"/>
      <c r="J386" s="2">
        <f t="shared" si="159"/>
        <v>0.41386578300759674</v>
      </c>
      <c r="K386" s="2">
        <f t="shared" si="160"/>
        <v>0.57919869555089676</v>
      </c>
      <c r="L386" s="2">
        <f t="shared" si="161"/>
        <v>0</v>
      </c>
      <c r="M386" s="2">
        <f t="shared" si="162"/>
        <v>6.9355214415065536E-3</v>
      </c>
      <c r="N386" s="63">
        <v>110157</v>
      </c>
      <c r="O386" s="63">
        <v>154163</v>
      </c>
      <c r="P386" s="63"/>
      <c r="Q386" s="63">
        <v>1177</v>
      </c>
      <c r="R386" s="63">
        <v>206</v>
      </c>
      <c r="S386" s="63">
        <v>68</v>
      </c>
      <c r="T386" s="63"/>
      <c r="U386" s="63">
        <v>25</v>
      </c>
      <c r="V386" s="63">
        <v>4</v>
      </c>
      <c r="W386" s="63">
        <f>IF(Copyright!C$12=1,IF(BW386&gt;0,BW386-SUM(AA386:AE386)-SUM(AN386:AQ386)-T386-AG386-SUM(AI386:AM386),SUM(BX386:CB386)),SUM(BY386:CB386))</f>
        <v>1</v>
      </c>
      <c r="X386" s="63">
        <v>33</v>
      </c>
      <c r="Y386" s="63">
        <v>27</v>
      </c>
      <c r="Z386" s="63">
        <v>182</v>
      </c>
      <c r="AA386" s="63"/>
      <c r="AB386" s="63"/>
      <c r="AC386" s="63"/>
      <c r="AD386" s="63"/>
      <c r="AE386" s="63"/>
      <c r="AF386" s="63">
        <v>101</v>
      </c>
      <c r="AG386" s="63"/>
      <c r="AH386" s="63">
        <v>22</v>
      </c>
      <c r="AI386" s="63"/>
      <c r="AJ386" s="63">
        <v>0</v>
      </c>
      <c r="AK386" s="63"/>
      <c r="AL386" s="63"/>
      <c r="AM386" s="63">
        <v>0</v>
      </c>
      <c r="AN386" s="63"/>
      <c r="AO386" s="63"/>
      <c r="AP386" s="63"/>
      <c r="AQ386" s="63"/>
      <c r="AS386" s="5">
        <f>IF(Q386&gt;0,RANK(Q386,(N386:P386,Q386:AE386)),0)</f>
        <v>3</v>
      </c>
      <c r="AT386" s="5">
        <f>IF(R386&gt;0,RANK(R386,(N386:P386,Q386:AE386)),0)</f>
        <v>4</v>
      </c>
      <c r="AU386" s="5">
        <f>IF(T386&gt;0,RANK(T386,(N386:P386,Q386:AE386)),0)</f>
        <v>0</v>
      </c>
      <c r="AV386" s="5">
        <f>IF(S386&gt;0,RANK(S386,(N386:P386,Q386:AE386)),0)</f>
        <v>6</v>
      </c>
      <c r="AW386" s="2">
        <f t="shared" si="163"/>
        <v>4.4220524033873601E-3</v>
      </c>
      <c r="AX386" s="2">
        <f t="shared" si="164"/>
        <v>7.7395309693950392E-4</v>
      </c>
      <c r="AY386" s="2">
        <f t="shared" si="165"/>
        <v>0</v>
      </c>
      <c r="AZ386" s="2">
        <f t="shared" si="166"/>
        <v>2.5547966306740906E-4</v>
      </c>
      <c r="BB386" t="s">
        <v>99</v>
      </c>
      <c r="BC386" t="s">
        <v>2914</v>
      </c>
      <c r="BF386" s="111">
        <v>12</v>
      </c>
      <c r="BG386" s="113">
        <v>71</v>
      </c>
      <c r="BH386" s="117">
        <f t="shared" si="155"/>
        <v>12071</v>
      </c>
      <c r="BJ386" s="5" t="s">
        <v>3185</v>
      </c>
      <c r="BM386" s="63">
        <f t="shared" si="153"/>
        <v>433</v>
      </c>
      <c r="BN386" s="63"/>
      <c r="BO386" s="63"/>
      <c r="BV386" s="63">
        <f t="shared" si="154"/>
        <v>266166</v>
      </c>
      <c r="BW386" s="63">
        <v>433</v>
      </c>
      <c r="BY386" s="63">
        <v>0</v>
      </c>
      <c r="BZ386" s="63">
        <v>0</v>
      </c>
      <c r="CA386" s="63">
        <v>1</v>
      </c>
    </row>
    <row r="387" spans="1:79" hidden="1" outlineLevel="1">
      <c r="A387" t="s">
        <v>1056</v>
      </c>
      <c r="B387" t="s">
        <v>2914</v>
      </c>
      <c r="C387" s="1">
        <f t="shared" si="156"/>
        <v>148353</v>
      </c>
      <c r="D387" s="5">
        <f>IF(N387&gt;0, RANK(N387,(N387:P387,Q387:AE387)),0)</f>
        <v>1</v>
      </c>
      <c r="E387" s="5">
        <f>IF(O387&gt;0,RANK(O387,(N387:P387,Q387:AE387)),0)</f>
        <v>2</v>
      </c>
      <c r="F387" s="5">
        <f>IF(P387&gt;0,RANK(P387,(N387:P387,Q387:AE387)),0)</f>
        <v>0</v>
      </c>
      <c r="G387" s="131">
        <f t="shared" si="157"/>
        <v>35076</v>
      </c>
      <c r="H387" s="136">
        <f t="shared" si="158"/>
        <v>0.23643606802693576</v>
      </c>
      <c r="I387" s="2"/>
      <c r="J387" s="2">
        <f t="shared" si="159"/>
        <v>0.61259967779552826</v>
      </c>
      <c r="K387" s="2">
        <f t="shared" si="160"/>
        <v>0.37616360976859248</v>
      </c>
      <c r="L387" s="2">
        <f t="shared" si="161"/>
        <v>0</v>
      </c>
      <c r="M387" s="2">
        <f t="shared" si="162"/>
        <v>1.1236712435879259E-2</v>
      </c>
      <c r="N387" s="63">
        <v>90881</v>
      </c>
      <c r="O387" s="63">
        <v>55805</v>
      </c>
      <c r="P387" s="63"/>
      <c r="Q387" s="63">
        <v>1137</v>
      </c>
      <c r="R387" s="63">
        <v>232</v>
      </c>
      <c r="S387" s="63">
        <v>62</v>
      </c>
      <c r="T387" s="63"/>
      <c r="U387" s="63">
        <v>14</v>
      </c>
      <c r="V387" s="63">
        <v>11</v>
      </c>
      <c r="W387" s="63">
        <f>IF(Copyright!C$12=1,IF(BW387&gt;0,BW387-SUM(AA387:AE387)-SUM(AN387:AQ387)-T387-AG387-SUM(AI387:AM387),SUM(BX387:CB387)),SUM(BY387:CB387))</f>
        <v>0</v>
      </c>
      <c r="X387" s="63">
        <v>33</v>
      </c>
      <c r="Y387" s="63">
        <v>20</v>
      </c>
      <c r="Z387" s="63">
        <v>103</v>
      </c>
      <c r="AA387" s="63"/>
      <c r="AB387" s="63"/>
      <c r="AC387" s="63"/>
      <c r="AD387" s="63"/>
      <c r="AE387" s="63"/>
      <c r="AF387" s="63">
        <v>47</v>
      </c>
      <c r="AG387" s="63"/>
      <c r="AH387" s="63">
        <v>8</v>
      </c>
      <c r="AI387" s="63"/>
      <c r="AJ387" s="63">
        <v>0</v>
      </c>
      <c r="AK387" s="63"/>
      <c r="AL387" s="63"/>
      <c r="AM387" s="63">
        <v>0</v>
      </c>
      <c r="AN387" s="63"/>
      <c r="AO387" s="63"/>
      <c r="AP387" s="63"/>
      <c r="AQ387" s="63"/>
      <c r="AS387" s="5">
        <f>IF(Q387&gt;0,RANK(Q387,(N387:P387,Q387:AE387)),0)</f>
        <v>3</v>
      </c>
      <c r="AT387" s="5">
        <f>IF(R387&gt;0,RANK(R387,(N387:P387,Q387:AE387)),0)</f>
        <v>4</v>
      </c>
      <c r="AU387" s="5">
        <f>IF(T387&gt;0,RANK(T387,(N387:P387,Q387:AE387)),0)</f>
        <v>0</v>
      </c>
      <c r="AV387" s="5">
        <f>IF(S387&gt;0,RANK(S387,(N387:P387,Q387:AE387)),0)</f>
        <v>6</v>
      </c>
      <c r="AW387" s="2">
        <f t="shared" si="163"/>
        <v>7.6641523932781943E-3</v>
      </c>
      <c r="AX387" s="2">
        <f t="shared" si="164"/>
        <v>1.5638376035536862E-3</v>
      </c>
      <c r="AY387" s="2">
        <f t="shared" si="165"/>
        <v>0</v>
      </c>
      <c r="AZ387" s="2">
        <f t="shared" si="166"/>
        <v>4.1792211819107128E-4</v>
      </c>
      <c r="BB387" t="s">
        <v>1056</v>
      </c>
      <c r="BC387" t="s">
        <v>2914</v>
      </c>
      <c r="BD387">
        <v>2</v>
      </c>
      <c r="BF387" s="111">
        <v>12</v>
      </c>
      <c r="BG387" s="113">
        <v>73</v>
      </c>
      <c r="BH387" s="117">
        <f t="shared" si="155"/>
        <v>12073</v>
      </c>
      <c r="BJ387" s="5" t="s">
        <v>3185</v>
      </c>
      <c r="BK387" s="63">
        <v>371</v>
      </c>
      <c r="BL387" s="63">
        <v>0</v>
      </c>
      <c r="BM387" s="63">
        <f t="shared" si="153"/>
        <v>318</v>
      </c>
      <c r="BN387" s="63"/>
      <c r="BO387" s="63"/>
      <c r="BV387" s="63">
        <f t="shared" si="154"/>
        <v>148353</v>
      </c>
      <c r="BW387" s="63">
        <v>318</v>
      </c>
      <c r="BY387" s="63">
        <v>0</v>
      </c>
      <c r="BZ387" s="63">
        <v>0</v>
      </c>
      <c r="CA387" s="63">
        <v>0</v>
      </c>
    </row>
    <row r="388" spans="1:79" hidden="1" outlineLevel="1">
      <c r="A388" t="s">
        <v>1683</v>
      </c>
      <c r="B388" t="s">
        <v>2914</v>
      </c>
      <c r="C388" s="1">
        <f t="shared" si="156"/>
        <v>18399</v>
      </c>
      <c r="D388" s="5">
        <f>IF(N388&gt;0, RANK(N388,(N388:P388,Q388:AE388)),0)</f>
        <v>2</v>
      </c>
      <c r="E388" s="5">
        <f>IF(O388&gt;0,RANK(O388,(N388:P388,Q388:AE388)),0)</f>
        <v>1</v>
      </c>
      <c r="F388" s="5">
        <f>IF(P388&gt;0,RANK(P388,(N388:P388,Q388:AE388)),0)</f>
        <v>0</v>
      </c>
      <c r="G388" s="131">
        <f t="shared" si="157"/>
        <v>5935</v>
      </c>
      <c r="H388" s="136">
        <f t="shared" si="158"/>
        <v>0.32257187890646233</v>
      </c>
      <c r="I388" s="2"/>
      <c r="J388" s="2">
        <f t="shared" si="159"/>
        <v>0.33257242241426166</v>
      </c>
      <c r="K388" s="2">
        <f t="shared" si="160"/>
        <v>0.65514430132072399</v>
      </c>
      <c r="L388" s="2">
        <f t="shared" si="161"/>
        <v>0</v>
      </c>
      <c r="M388" s="2">
        <f t="shared" si="162"/>
        <v>1.2283276265014353E-2</v>
      </c>
      <c r="N388" s="63">
        <v>6119</v>
      </c>
      <c r="O388" s="63">
        <v>12054</v>
      </c>
      <c r="P388" s="63"/>
      <c r="Q388" s="63">
        <v>90</v>
      </c>
      <c r="R388" s="63">
        <v>33</v>
      </c>
      <c r="S388" s="63">
        <v>13</v>
      </c>
      <c r="T388" s="63"/>
      <c r="U388" s="63">
        <v>3</v>
      </c>
      <c r="V388" s="63">
        <v>0</v>
      </c>
      <c r="W388" s="63">
        <f>IF(Copyright!C$12=1,IF(BW388&gt;0,BW388-SUM(AA388:AE388)-SUM(AN388:AQ388)-T388-AG388-SUM(AI388:AM388),SUM(BX388:CB388)),SUM(BY388:CB388))</f>
        <v>0</v>
      </c>
      <c r="X388" s="63">
        <v>2</v>
      </c>
      <c r="Y388" s="63">
        <v>6</v>
      </c>
      <c r="Z388" s="63">
        <v>53</v>
      </c>
      <c r="AA388" s="63"/>
      <c r="AB388" s="63"/>
      <c r="AC388" s="63"/>
      <c r="AD388" s="63"/>
      <c r="AE388" s="63"/>
      <c r="AF388" s="63">
        <v>22</v>
      </c>
      <c r="AG388" s="63"/>
      <c r="AH388" s="63">
        <v>4</v>
      </c>
      <c r="AI388" s="63"/>
      <c r="AJ388" s="63">
        <v>0</v>
      </c>
      <c r="AK388" s="63"/>
      <c r="AL388" s="63"/>
      <c r="AM388" s="63">
        <v>0</v>
      </c>
      <c r="AN388" s="63"/>
      <c r="AO388" s="63"/>
      <c r="AP388" s="63"/>
      <c r="AQ388" s="63"/>
      <c r="AS388" s="5">
        <f>IF(Q388&gt;0,RANK(Q388,(N388:P388,Q388:AE388)),0)</f>
        <v>3</v>
      </c>
      <c r="AT388" s="5">
        <f>IF(R388&gt;0,RANK(R388,(N388:P388,Q388:AE388)),0)</f>
        <v>5</v>
      </c>
      <c r="AU388" s="5">
        <f>IF(T388&gt;0,RANK(T388,(N388:P388,Q388:AE388)),0)</f>
        <v>0</v>
      </c>
      <c r="AV388" s="5">
        <f>IF(S388&gt;0,RANK(S388,(N388:P388,Q388:AE388)),0)</f>
        <v>6</v>
      </c>
      <c r="AW388" s="2">
        <f t="shared" si="163"/>
        <v>4.8915701940322846E-3</v>
      </c>
      <c r="AX388" s="2">
        <f t="shared" si="164"/>
        <v>1.7935757378118376E-3</v>
      </c>
      <c r="AY388" s="2">
        <f t="shared" si="165"/>
        <v>0</v>
      </c>
      <c r="AZ388" s="2">
        <f t="shared" si="166"/>
        <v>7.0656013913799665E-4</v>
      </c>
      <c r="BB388" t="s">
        <v>1683</v>
      </c>
      <c r="BC388" t="s">
        <v>2914</v>
      </c>
      <c r="BD388">
        <v>3</v>
      </c>
      <c r="BF388" s="111">
        <v>12</v>
      </c>
      <c r="BG388" s="113">
        <v>75</v>
      </c>
      <c r="BH388" s="117">
        <f t="shared" si="155"/>
        <v>12075</v>
      </c>
      <c r="BJ388" s="5" t="s">
        <v>3185</v>
      </c>
      <c r="BM388" s="63">
        <f t="shared" si="153"/>
        <v>58</v>
      </c>
      <c r="BN388" s="63"/>
      <c r="BO388" s="63"/>
      <c r="BV388" s="63">
        <f t="shared" si="154"/>
        <v>18399</v>
      </c>
      <c r="BW388" s="63">
        <v>58</v>
      </c>
      <c r="BY388" s="63">
        <v>0</v>
      </c>
      <c r="BZ388" s="63">
        <v>0</v>
      </c>
      <c r="CA388" s="63">
        <v>0</v>
      </c>
    </row>
    <row r="389" spans="1:79" hidden="1" outlineLevel="1">
      <c r="A389" t="s">
        <v>322</v>
      </c>
      <c r="B389" t="s">
        <v>2914</v>
      </c>
      <c r="C389" s="1">
        <f t="shared" si="156"/>
        <v>3284</v>
      </c>
      <c r="D389" s="5">
        <f>IF(N389&gt;0, RANK(N389,(N389:P389,Q389:AE389)),0)</f>
        <v>2</v>
      </c>
      <c r="E389" s="5">
        <f>IF(O389&gt;0,RANK(O389,(N389:P389,Q389:AE389)),0)</f>
        <v>1</v>
      </c>
      <c r="F389" s="5">
        <f>IF(P389&gt;0,RANK(P389,(N389:P389,Q389:AE389)),0)</f>
        <v>0</v>
      </c>
      <c r="G389" s="131">
        <f t="shared" si="157"/>
        <v>1359</v>
      </c>
      <c r="H389" s="136">
        <f t="shared" si="158"/>
        <v>0.41382460414129113</v>
      </c>
      <c r="I389" s="2"/>
      <c r="J389" s="2">
        <f t="shared" si="159"/>
        <v>0.2868453105968331</v>
      </c>
      <c r="K389" s="2">
        <f t="shared" si="160"/>
        <v>0.70066991473812423</v>
      </c>
      <c r="L389" s="2">
        <f t="shared" si="161"/>
        <v>0</v>
      </c>
      <c r="M389" s="2">
        <f t="shared" si="162"/>
        <v>1.2484774665042608E-2</v>
      </c>
      <c r="N389" s="63">
        <v>942</v>
      </c>
      <c r="O389" s="63">
        <v>2301</v>
      </c>
      <c r="P389" s="63"/>
      <c r="Q389" s="63">
        <v>9</v>
      </c>
      <c r="R389" s="63">
        <v>2</v>
      </c>
      <c r="S389" s="63">
        <v>3</v>
      </c>
      <c r="T389" s="63"/>
      <c r="U389" s="63">
        <v>2</v>
      </c>
      <c r="V389" s="63">
        <v>0</v>
      </c>
      <c r="W389" s="63">
        <f>IF(Copyright!C$12=1,IF(BW389&gt;0,BW389-SUM(AA389:AE389)-SUM(AN389:AQ389)-T389-AG389-SUM(AI389:AM389),SUM(BX389:CB389)),SUM(BY389:CB389))</f>
        <v>0</v>
      </c>
      <c r="X389" s="63">
        <v>1</v>
      </c>
      <c r="Y389" s="63">
        <v>2</v>
      </c>
      <c r="Z389" s="63">
        <v>16</v>
      </c>
      <c r="AA389" s="63"/>
      <c r="AB389" s="63"/>
      <c r="AC389" s="63"/>
      <c r="AD389" s="63"/>
      <c r="AE389" s="63"/>
      <c r="AF389" s="63">
        <v>6</v>
      </c>
      <c r="AG389" s="63"/>
      <c r="AH389" s="63">
        <v>0</v>
      </c>
      <c r="AI389" s="63"/>
      <c r="AJ389" s="63">
        <v>0</v>
      </c>
      <c r="AK389" s="63"/>
      <c r="AL389" s="63"/>
      <c r="AM389" s="63">
        <v>0</v>
      </c>
      <c r="AN389" s="63"/>
      <c r="AO389" s="63"/>
      <c r="AP389" s="63"/>
      <c r="AQ389" s="63"/>
      <c r="AS389" s="5">
        <f>IF(Q389&gt;0,RANK(Q389,(N389:P389,Q389:AE389)),0)</f>
        <v>4</v>
      </c>
      <c r="AT389" s="5">
        <f>IF(R389&gt;0,RANK(R389,(N389:P389,Q389:AE389)),0)</f>
        <v>6</v>
      </c>
      <c r="AU389" s="5">
        <f>IF(T389&gt;0,RANK(T389,(N389:P389,Q389:AE389)),0)</f>
        <v>0</v>
      </c>
      <c r="AV389" s="5">
        <f>IF(S389&gt;0,RANK(S389,(N389:P389,Q389:AE389)),0)</f>
        <v>5</v>
      </c>
      <c r="AW389" s="2">
        <f t="shared" si="163"/>
        <v>2.7405602923264312E-3</v>
      </c>
      <c r="AX389" s="2">
        <f t="shared" si="164"/>
        <v>6.0901339829476245E-4</v>
      </c>
      <c r="AY389" s="2">
        <f t="shared" si="165"/>
        <v>0</v>
      </c>
      <c r="AZ389" s="2">
        <f t="shared" si="166"/>
        <v>9.1352009744214368E-4</v>
      </c>
      <c r="BB389" t="s">
        <v>322</v>
      </c>
      <c r="BC389" t="s">
        <v>2914</v>
      </c>
      <c r="BD389">
        <v>2</v>
      </c>
      <c r="BF389" s="111">
        <v>12</v>
      </c>
      <c r="BG389" s="113">
        <v>77</v>
      </c>
      <c r="BH389" s="117">
        <f t="shared" si="155"/>
        <v>12077</v>
      </c>
      <c r="BJ389" s="5" t="s">
        <v>3185</v>
      </c>
      <c r="BM389" s="63">
        <f t="shared" si="153"/>
        <v>5</v>
      </c>
      <c r="BN389" s="63"/>
      <c r="BO389" s="63"/>
      <c r="BV389" s="63">
        <f t="shared" si="154"/>
        <v>3284</v>
      </c>
      <c r="BW389" s="63">
        <v>5</v>
      </c>
      <c r="BY389" s="63">
        <v>0</v>
      </c>
      <c r="BZ389" s="63">
        <v>0</v>
      </c>
      <c r="CA389" s="63">
        <v>0</v>
      </c>
    </row>
    <row r="390" spans="1:79" hidden="1" outlineLevel="1">
      <c r="A390" t="s">
        <v>1659</v>
      </c>
      <c r="B390" t="s">
        <v>2914</v>
      </c>
      <c r="C390" s="1">
        <f t="shared" si="156"/>
        <v>8715</v>
      </c>
      <c r="D390" s="5">
        <f>IF(N390&gt;0, RANK(N390,(N390:P390,Q390:AE390)),0)</f>
        <v>2</v>
      </c>
      <c r="E390" s="5">
        <f>IF(O390&gt;0,RANK(O390,(N390:P390,Q390:AE390)),0)</f>
        <v>1</v>
      </c>
      <c r="F390" s="5">
        <f>IF(P390&gt;0,RANK(P390,(N390:P390,Q390:AE390)),0)</f>
        <v>0</v>
      </c>
      <c r="G390" s="131">
        <f t="shared" si="157"/>
        <v>298</v>
      </c>
      <c r="H390" s="136">
        <f t="shared" si="158"/>
        <v>3.4193918531267929E-2</v>
      </c>
      <c r="I390" s="2"/>
      <c r="J390" s="2">
        <f t="shared" si="159"/>
        <v>0.47917383820998277</v>
      </c>
      <c r="K390" s="2">
        <f t="shared" si="160"/>
        <v>0.51336775674125068</v>
      </c>
      <c r="L390" s="2">
        <f t="shared" si="161"/>
        <v>0</v>
      </c>
      <c r="M390" s="2">
        <f t="shared" si="162"/>
        <v>7.4584050487664921E-3</v>
      </c>
      <c r="N390" s="63">
        <v>4176</v>
      </c>
      <c r="O390" s="63">
        <v>4474</v>
      </c>
      <c r="P390" s="63"/>
      <c r="Q390" s="63">
        <v>33</v>
      </c>
      <c r="R390" s="63">
        <v>11</v>
      </c>
      <c r="S390" s="63">
        <v>2</v>
      </c>
      <c r="T390" s="63"/>
      <c r="U390" s="63">
        <v>4</v>
      </c>
      <c r="V390" s="63">
        <v>0</v>
      </c>
      <c r="W390" s="63">
        <f>IF(Copyright!C$12=1,IF(BW390&gt;0,BW390-SUM(AA390:AE390)-SUM(AN390:AQ390)-T390-AG390-SUM(AI390:AM390),SUM(BX390:CB390)),SUM(BY390:CB390))</f>
        <v>0</v>
      </c>
      <c r="X390" s="63">
        <v>1</v>
      </c>
      <c r="Y390" s="63">
        <v>0</v>
      </c>
      <c r="Z390" s="63">
        <v>9</v>
      </c>
      <c r="AA390" s="63"/>
      <c r="AB390" s="63"/>
      <c r="AC390" s="63"/>
      <c r="AD390" s="63"/>
      <c r="AE390" s="63"/>
      <c r="AF390" s="63">
        <v>4</v>
      </c>
      <c r="AG390" s="63"/>
      <c r="AH390" s="63">
        <v>0</v>
      </c>
      <c r="AI390" s="63"/>
      <c r="AJ390" s="63">
        <v>1</v>
      </c>
      <c r="AK390" s="63"/>
      <c r="AL390" s="63"/>
      <c r="AM390" s="63">
        <v>0</v>
      </c>
      <c r="AN390" s="63"/>
      <c r="AO390" s="63"/>
      <c r="AP390" s="63"/>
      <c r="AQ390" s="63"/>
      <c r="AS390" s="5">
        <f>IF(Q390&gt;0,RANK(Q390,(N390:P390,Q390:AE390)),0)</f>
        <v>3</v>
      </c>
      <c r="AT390" s="5">
        <f>IF(R390&gt;0,RANK(R390,(N390:P390,Q390:AE390)),0)</f>
        <v>4</v>
      </c>
      <c r="AU390" s="5">
        <f>IF(T390&gt;0,RANK(T390,(N390:P390,Q390:AE390)),0)</f>
        <v>0</v>
      </c>
      <c r="AV390" s="5">
        <f>IF(S390&gt;0,RANK(S390,(N390:P390,Q390:AE390)),0)</f>
        <v>7</v>
      </c>
      <c r="AW390" s="2">
        <f t="shared" si="163"/>
        <v>3.7865748709122204E-3</v>
      </c>
      <c r="AX390" s="2">
        <f t="shared" si="164"/>
        <v>1.2621916236374069E-3</v>
      </c>
      <c r="AY390" s="2">
        <f t="shared" si="165"/>
        <v>0</v>
      </c>
      <c r="AZ390" s="2">
        <f t="shared" si="166"/>
        <v>2.2948938611589215E-4</v>
      </c>
      <c r="BB390" t="s">
        <v>1659</v>
      </c>
      <c r="BC390" t="s">
        <v>2914</v>
      </c>
      <c r="BF390" s="111">
        <v>12</v>
      </c>
      <c r="BG390" s="113">
        <v>79</v>
      </c>
      <c r="BH390" s="117">
        <f t="shared" si="155"/>
        <v>12079</v>
      </c>
      <c r="BJ390" s="5" t="s">
        <v>3185</v>
      </c>
      <c r="BM390" s="63">
        <f t="shared" si="153"/>
        <v>13</v>
      </c>
      <c r="BN390" s="63"/>
      <c r="BO390" s="63"/>
      <c r="BV390" s="63">
        <f t="shared" si="154"/>
        <v>8715</v>
      </c>
      <c r="BW390" s="63">
        <v>13</v>
      </c>
      <c r="BY390" s="63">
        <v>0</v>
      </c>
      <c r="BZ390" s="63">
        <v>0</v>
      </c>
      <c r="CA390" s="63">
        <v>0</v>
      </c>
    </row>
    <row r="391" spans="1:79" hidden="1" outlineLevel="1">
      <c r="A391" t="s">
        <v>34</v>
      </c>
      <c r="B391" t="s">
        <v>2914</v>
      </c>
      <c r="C391" s="1">
        <f t="shared" si="156"/>
        <v>153491</v>
      </c>
      <c r="D391" s="5">
        <f>IF(N391&gt;0, RANK(N391,(N391:P391,Q391:AE391)),0)</f>
        <v>2</v>
      </c>
      <c r="E391" s="5">
        <f>IF(O391&gt;0,RANK(O391,(N391:P391,Q391:AE391)),0)</f>
        <v>1</v>
      </c>
      <c r="F391" s="5">
        <f>IF(P391&gt;0,RANK(P391,(N391:P391,Q391:AE391)),0)</f>
        <v>0</v>
      </c>
      <c r="G391" s="131">
        <f t="shared" si="157"/>
        <v>19124</v>
      </c>
      <c r="H391" s="136">
        <f t="shared" si="158"/>
        <v>0.12459362438188558</v>
      </c>
      <c r="I391" s="2"/>
      <c r="J391" s="2">
        <f t="shared" si="159"/>
        <v>0.43326970310962859</v>
      </c>
      <c r="K391" s="2">
        <f t="shared" si="160"/>
        <v>0.55786332749151413</v>
      </c>
      <c r="L391" s="2">
        <f t="shared" si="161"/>
        <v>0</v>
      </c>
      <c r="M391" s="2">
        <f t="shared" si="162"/>
        <v>8.8669693988572273E-3</v>
      </c>
      <c r="N391" s="63">
        <v>66503</v>
      </c>
      <c r="O391" s="63">
        <v>85627</v>
      </c>
      <c r="P391" s="63"/>
      <c r="Q391" s="63">
        <v>786</v>
      </c>
      <c r="R391" s="63">
        <v>192</v>
      </c>
      <c r="S391" s="63">
        <v>56</v>
      </c>
      <c r="T391" s="63"/>
      <c r="U391" s="63">
        <v>14</v>
      </c>
      <c r="V391" s="63">
        <v>1</v>
      </c>
      <c r="W391" s="63">
        <f>IF(Copyright!C$12=1,IF(BW391&gt;0,BW391-SUM(AA391:AE391)-SUM(AN391:AQ391)-T391-AG391-SUM(AI391:AM391),SUM(BX391:CB391)),SUM(BY391:CB391))</f>
        <v>0</v>
      </c>
      <c r="X391" s="63">
        <v>39</v>
      </c>
      <c r="Y391" s="63">
        <v>15</v>
      </c>
      <c r="Z391" s="63">
        <v>170</v>
      </c>
      <c r="AA391" s="63"/>
      <c r="AB391" s="63"/>
      <c r="AC391" s="63"/>
      <c r="AD391" s="63"/>
      <c r="AE391" s="63"/>
      <c r="AF391" s="63">
        <v>80</v>
      </c>
      <c r="AG391" s="63"/>
      <c r="AH391" s="63">
        <v>8</v>
      </c>
      <c r="AI391" s="63"/>
      <c r="AJ391" s="63">
        <v>0</v>
      </c>
      <c r="AK391" s="63"/>
      <c r="AL391" s="63"/>
      <c r="AM391" s="63">
        <v>0</v>
      </c>
      <c r="AN391" s="63"/>
      <c r="AO391" s="63"/>
      <c r="AP391" s="63"/>
      <c r="AQ391" s="63"/>
      <c r="AS391" s="5">
        <f>IF(Q391&gt;0,RANK(Q391,(N391:P391,Q391:AE391)),0)</f>
        <v>3</v>
      </c>
      <c r="AT391" s="5">
        <f>IF(R391&gt;0,RANK(R391,(N391:P391,Q391:AE391)),0)</f>
        <v>4</v>
      </c>
      <c r="AU391" s="5">
        <f>IF(T391&gt;0,RANK(T391,(N391:P391,Q391:AE391)),0)</f>
        <v>0</v>
      </c>
      <c r="AV391" s="5">
        <f>IF(S391&gt;0,RANK(S391,(N391:P391,Q391:AE391)),0)</f>
        <v>6</v>
      </c>
      <c r="AW391" s="2">
        <f t="shared" si="163"/>
        <v>5.1208214162393887E-3</v>
      </c>
      <c r="AX391" s="2">
        <f t="shared" si="164"/>
        <v>1.2508876741958812E-3</v>
      </c>
      <c r="AY391" s="2">
        <f t="shared" si="165"/>
        <v>0</v>
      </c>
      <c r="AZ391" s="2">
        <f t="shared" si="166"/>
        <v>3.6484223830713199E-4</v>
      </c>
      <c r="BB391" t="s">
        <v>34</v>
      </c>
      <c r="BC391" t="s">
        <v>2914</v>
      </c>
      <c r="BF391" s="111">
        <v>12</v>
      </c>
      <c r="BG391" s="113">
        <v>81</v>
      </c>
      <c r="BH391" s="117">
        <f t="shared" si="155"/>
        <v>12081</v>
      </c>
      <c r="BJ391" s="5" t="s">
        <v>3185</v>
      </c>
      <c r="BK391" s="63">
        <v>308</v>
      </c>
      <c r="BL391" s="63">
        <v>164</v>
      </c>
      <c r="BM391" s="63">
        <f t="shared" si="153"/>
        <v>375</v>
      </c>
      <c r="BN391" s="63"/>
      <c r="BO391" s="63"/>
      <c r="BV391" s="63">
        <f t="shared" si="154"/>
        <v>153491</v>
      </c>
      <c r="BW391" s="63">
        <v>375</v>
      </c>
      <c r="BY391" s="63">
        <v>0</v>
      </c>
      <c r="BZ391" s="63">
        <v>0</v>
      </c>
      <c r="CA391" s="63">
        <v>0</v>
      </c>
    </row>
    <row r="392" spans="1:79" hidden="1" outlineLevel="1">
      <c r="A392" t="s">
        <v>1835</v>
      </c>
      <c r="B392" t="s">
        <v>2914</v>
      </c>
      <c r="C392" s="1">
        <f t="shared" si="156"/>
        <v>161385</v>
      </c>
      <c r="D392" s="5">
        <f>IF(N392&gt;0, RANK(N392,(N392:P392,Q392:AE392)),0)</f>
        <v>2</v>
      </c>
      <c r="E392" s="5">
        <f>IF(O392&gt;0,RANK(O392,(N392:P392,Q392:AE392)),0)</f>
        <v>1</v>
      </c>
      <c r="F392" s="5">
        <f>IF(P392&gt;0,RANK(P392,(N392:P392,Q392:AE392)),0)</f>
        <v>0</v>
      </c>
      <c r="G392" s="131">
        <f t="shared" si="157"/>
        <v>26212</v>
      </c>
      <c r="H392" s="136">
        <f t="shared" si="158"/>
        <v>0.16241906001177309</v>
      </c>
      <c r="I392" s="2"/>
      <c r="J392" s="2">
        <f t="shared" si="159"/>
        <v>0.41410911794776467</v>
      </c>
      <c r="K392" s="2">
        <f t="shared" si="160"/>
        <v>0.5765281779595377</v>
      </c>
      <c r="L392" s="2">
        <f t="shared" si="161"/>
        <v>0</v>
      </c>
      <c r="M392" s="2">
        <f t="shared" si="162"/>
        <v>9.3627040926975713E-3</v>
      </c>
      <c r="N392" s="63">
        <v>66831</v>
      </c>
      <c r="O392" s="63">
        <v>93043</v>
      </c>
      <c r="P392" s="63"/>
      <c r="Q392" s="63">
        <v>806</v>
      </c>
      <c r="R392" s="63">
        <v>146</v>
      </c>
      <c r="S392" s="63">
        <v>95</v>
      </c>
      <c r="T392" s="63"/>
      <c r="U392" s="63">
        <v>20</v>
      </c>
      <c r="V392" s="63">
        <v>5</v>
      </c>
      <c r="W392" s="63">
        <f>IF(Copyright!C$12=1,IF(BW392&gt;0,BW392-SUM(AA392:AE392)-SUM(AN392:AQ392)-T392-AG392-SUM(AI392:AM392),SUM(BX392:CB392)),SUM(BY392:CB392))</f>
        <v>1</v>
      </c>
      <c r="X392" s="63">
        <v>46</v>
      </c>
      <c r="Y392" s="63">
        <v>31</v>
      </c>
      <c r="Z392" s="63">
        <v>236</v>
      </c>
      <c r="AA392" s="63"/>
      <c r="AB392" s="63"/>
      <c r="AC392" s="63"/>
      <c r="AD392" s="63"/>
      <c r="AE392" s="63"/>
      <c r="AF392" s="63">
        <v>109</v>
      </c>
      <c r="AG392" s="63"/>
      <c r="AH392" s="63">
        <v>15</v>
      </c>
      <c r="AI392" s="63"/>
      <c r="AJ392" s="63">
        <v>1</v>
      </c>
      <c r="AK392" s="63"/>
      <c r="AL392" s="63"/>
      <c r="AM392" s="63">
        <v>0</v>
      </c>
      <c r="AN392" s="63"/>
      <c r="AO392" s="63"/>
      <c r="AP392" s="63"/>
      <c r="AQ392" s="63"/>
      <c r="AS392" s="5">
        <f>IF(Q392&gt;0,RANK(Q392,(N392:P392,Q392:AE392)),0)</f>
        <v>3</v>
      </c>
      <c r="AT392" s="5">
        <f>IF(R392&gt;0,RANK(R392,(N392:P392,Q392:AE392)),0)</f>
        <v>5</v>
      </c>
      <c r="AU392" s="5">
        <f>IF(T392&gt;0,RANK(T392,(N392:P392,Q392:AE392)),0)</f>
        <v>0</v>
      </c>
      <c r="AV392" s="5">
        <f>IF(S392&gt;0,RANK(S392,(N392:P392,Q392:AE392)),0)</f>
        <v>6</v>
      </c>
      <c r="AW392" s="2">
        <f t="shared" si="163"/>
        <v>4.9942683644700562E-3</v>
      </c>
      <c r="AX392" s="2">
        <f t="shared" si="164"/>
        <v>9.0466895932087867E-4</v>
      </c>
      <c r="AY392" s="2">
        <f t="shared" si="165"/>
        <v>0</v>
      </c>
      <c r="AZ392" s="2">
        <f t="shared" si="166"/>
        <v>5.8865445983207853E-4</v>
      </c>
      <c r="BB392" t="s">
        <v>1835</v>
      </c>
      <c r="BC392" t="s">
        <v>2914</v>
      </c>
      <c r="BF392" s="111">
        <v>12</v>
      </c>
      <c r="BG392" s="113">
        <v>83</v>
      </c>
      <c r="BH392" s="117">
        <f t="shared" si="155"/>
        <v>12083</v>
      </c>
      <c r="BJ392" s="5" t="s">
        <v>3185</v>
      </c>
      <c r="BM392" s="63">
        <f t="shared" si="153"/>
        <v>355</v>
      </c>
      <c r="BN392" s="63"/>
      <c r="BO392" s="63"/>
      <c r="BV392" s="63">
        <f t="shared" si="154"/>
        <v>161385</v>
      </c>
      <c r="BW392" s="63">
        <v>355</v>
      </c>
      <c r="BY392" s="63">
        <v>0</v>
      </c>
      <c r="BZ392" s="63">
        <v>0</v>
      </c>
      <c r="CA392" s="63">
        <v>1</v>
      </c>
    </row>
    <row r="393" spans="1:79" hidden="1" outlineLevel="1">
      <c r="A393" t="s">
        <v>1</v>
      </c>
      <c r="B393" t="s">
        <v>2914</v>
      </c>
      <c r="C393" s="1">
        <f t="shared" si="156"/>
        <v>78873</v>
      </c>
      <c r="D393" s="5">
        <f>IF(N393&gt;0, RANK(N393,(N393:P393,Q393:AE393)),0)</f>
        <v>2</v>
      </c>
      <c r="E393" s="5">
        <f>IF(O393&gt;0,RANK(O393,(N393:P393,Q393:AE393)),0)</f>
        <v>1</v>
      </c>
      <c r="F393" s="5">
        <f>IF(P393&gt;0,RANK(P393,(N393:P393,Q393:AE393)),0)</f>
        <v>0</v>
      </c>
      <c r="G393" s="131">
        <f t="shared" si="157"/>
        <v>18076</v>
      </c>
      <c r="H393" s="136">
        <f t="shared" si="158"/>
        <v>0.22917855286346406</v>
      </c>
      <c r="I393" s="2"/>
      <c r="J393" s="2">
        <f t="shared" si="159"/>
        <v>0.38171490877740166</v>
      </c>
      <c r="K393" s="2">
        <f t="shared" si="160"/>
        <v>0.61089346164086566</v>
      </c>
      <c r="L393" s="2">
        <f t="shared" si="161"/>
        <v>0</v>
      </c>
      <c r="M393" s="2">
        <f t="shared" si="162"/>
        <v>7.3916295817326727E-3</v>
      </c>
      <c r="N393" s="63">
        <v>30107</v>
      </c>
      <c r="O393" s="63">
        <v>48183</v>
      </c>
      <c r="P393" s="63"/>
      <c r="Q393" s="63">
        <v>368</v>
      </c>
      <c r="R393" s="63">
        <v>81</v>
      </c>
      <c r="S393" s="63">
        <v>23</v>
      </c>
      <c r="T393" s="63"/>
      <c r="U393" s="63">
        <v>3</v>
      </c>
      <c r="V393" s="63">
        <v>2</v>
      </c>
      <c r="W393" s="63">
        <f>IF(Copyright!C$12=1,IF(BW393&gt;0,BW393-SUM(AA393:AE393)-SUM(AN393:AQ393)-T393-AG393-SUM(AI393:AM393),SUM(BX393:CB393)),SUM(BY393:CB393))</f>
        <v>0</v>
      </c>
      <c r="X393" s="63">
        <v>5</v>
      </c>
      <c r="Y393" s="63">
        <v>4</v>
      </c>
      <c r="Z393" s="63">
        <v>68</v>
      </c>
      <c r="AA393" s="63"/>
      <c r="AB393" s="63"/>
      <c r="AC393" s="63"/>
      <c r="AD393" s="63"/>
      <c r="AE393" s="63"/>
      <c r="AF393" s="63">
        <v>25</v>
      </c>
      <c r="AG393" s="63"/>
      <c r="AH393" s="63">
        <v>4</v>
      </c>
      <c r="AI393" s="63"/>
      <c r="AJ393" s="63">
        <v>0</v>
      </c>
      <c r="AK393" s="63"/>
      <c r="AL393" s="63"/>
      <c r="AM393" s="63">
        <v>0</v>
      </c>
      <c r="AN393" s="63"/>
      <c r="AO393" s="63"/>
      <c r="AP393" s="63"/>
      <c r="AQ393" s="63"/>
      <c r="AS393" s="5">
        <f>IF(Q393&gt;0,RANK(Q393,(N393:P393,Q393:AE393)),0)</f>
        <v>3</v>
      </c>
      <c r="AT393" s="5">
        <f>IF(R393&gt;0,RANK(R393,(N393:P393,Q393:AE393)),0)</f>
        <v>4</v>
      </c>
      <c r="AU393" s="5">
        <f>IF(T393&gt;0,RANK(T393,(N393:P393,Q393:AE393)),0)</f>
        <v>0</v>
      </c>
      <c r="AV393" s="5">
        <f>IF(S393&gt;0,RANK(S393,(N393:P393,Q393:AE393)),0)</f>
        <v>6</v>
      </c>
      <c r="AW393" s="2">
        <f t="shared" si="163"/>
        <v>4.665728449532793E-3</v>
      </c>
      <c r="AX393" s="2">
        <f t="shared" si="164"/>
        <v>1.0269674032939028E-3</v>
      </c>
      <c r="AY393" s="2">
        <f t="shared" si="165"/>
        <v>0</v>
      </c>
      <c r="AZ393" s="2">
        <f t="shared" si="166"/>
        <v>2.9160802809579956E-4</v>
      </c>
      <c r="BB393" t="s">
        <v>1</v>
      </c>
      <c r="BC393" t="s">
        <v>2914</v>
      </c>
      <c r="BD393">
        <v>18</v>
      </c>
      <c r="BF393" s="111">
        <v>12</v>
      </c>
      <c r="BG393" s="113">
        <v>85</v>
      </c>
      <c r="BH393" s="117">
        <f t="shared" si="155"/>
        <v>12085</v>
      </c>
      <c r="BJ393" s="5" t="s">
        <v>3185</v>
      </c>
      <c r="BM393" s="63">
        <f t="shared" si="153"/>
        <v>164</v>
      </c>
      <c r="BN393" s="63"/>
      <c r="BO393" s="63"/>
      <c r="BV393" s="63">
        <f t="shared" si="154"/>
        <v>78873</v>
      </c>
      <c r="BW393" s="63">
        <v>164</v>
      </c>
      <c r="BY393" s="63">
        <v>0</v>
      </c>
      <c r="BZ393" s="63">
        <v>0</v>
      </c>
      <c r="CA393" s="63">
        <v>0</v>
      </c>
    </row>
    <row r="394" spans="1:79" hidden="1" outlineLevel="1">
      <c r="A394" t="s">
        <v>148</v>
      </c>
      <c r="B394" t="s">
        <v>2914</v>
      </c>
      <c r="C394" s="1">
        <f t="shared" si="156"/>
        <v>878314</v>
      </c>
      <c r="D394" s="5">
        <f>IF(N394&gt;0, RANK(N394,(N394:P394,Q394:AE394)),0)</f>
        <v>1</v>
      </c>
      <c r="E394" s="5">
        <f>IF(O394&gt;0,RANK(O394,(N394:P394,Q394:AE394)),0)</f>
        <v>2</v>
      </c>
      <c r="F394" s="5">
        <f>IF(P394&gt;0,RANK(P394,(N394:P394,Q394:AE394)),0)</f>
        <v>0</v>
      </c>
      <c r="G394" s="131">
        <f t="shared" si="157"/>
        <v>208459</v>
      </c>
      <c r="H394" s="136">
        <f t="shared" si="158"/>
        <v>0.23733994903872646</v>
      </c>
      <c r="I394" s="2"/>
      <c r="J394" s="2">
        <f t="shared" si="159"/>
        <v>0.61645379670596168</v>
      </c>
      <c r="K394" s="2">
        <f t="shared" si="160"/>
        <v>0.37911384766723516</v>
      </c>
      <c r="L394" s="2">
        <f t="shared" si="161"/>
        <v>0</v>
      </c>
      <c r="M394" s="2">
        <f t="shared" si="162"/>
        <v>4.4323556268031639E-3</v>
      </c>
      <c r="N394" s="63">
        <v>541440</v>
      </c>
      <c r="O394" s="63">
        <v>332981</v>
      </c>
      <c r="P394" s="63"/>
      <c r="Q394" s="63">
        <v>2276</v>
      </c>
      <c r="R394" s="63">
        <v>608</v>
      </c>
      <c r="S394" s="63">
        <v>80</v>
      </c>
      <c r="T394" s="63"/>
      <c r="U394" s="63">
        <v>87</v>
      </c>
      <c r="V394" s="63">
        <v>44</v>
      </c>
      <c r="W394" s="63">
        <f>IF(Copyright!C$12=1,IF(BW394&gt;0,BW394-SUM(AA394:AE394)-SUM(AN394:AQ394)-T394-AG394-SUM(AI394:AM394),SUM(BX394:CB394)),SUM(BY394:CB394))</f>
        <v>0</v>
      </c>
      <c r="X394" s="63">
        <v>136</v>
      </c>
      <c r="Y394" s="63">
        <v>61</v>
      </c>
      <c r="Z394" s="63">
        <v>245</v>
      </c>
      <c r="AA394" s="63"/>
      <c r="AB394" s="63"/>
      <c r="AC394" s="63"/>
      <c r="AD394" s="63"/>
      <c r="AE394" s="63"/>
      <c r="AF394" s="63">
        <v>272</v>
      </c>
      <c r="AG394" s="63"/>
      <c r="AH394" s="63">
        <v>67</v>
      </c>
      <c r="AI394" s="63"/>
      <c r="AJ394" s="63">
        <v>14</v>
      </c>
      <c r="AK394" s="63"/>
      <c r="AL394" s="63"/>
      <c r="AM394" s="63">
        <v>3</v>
      </c>
      <c r="AN394" s="63"/>
      <c r="AO394" s="63"/>
      <c r="AP394" s="63"/>
      <c r="AQ394" s="63"/>
      <c r="AS394" s="5">
        <f>IF(Q394&gt;0,RANK(Q394,(N394:P394,Q394:AE394)),0)</f>
        <v>3</v>
      </c>
      <c r="AT394" s="5">
        <f>IF(R394&gt;0,RANK(R394,(N394:P394,Q394:AE394)),0)</f>
        <v>4</v>
      </c>
      <c r="AU394" s="5">
        <f>IF(T394&gt;0,RANK(T394,(N394:P394,Q394:AE394)),0)</f>
        <v>0</v>
      </c>
      <c r="AV394" s="5">
        <f>IF(S394&gt;0,RANK(S394,(N394:P394,Q394:AE394)),0)</f>
        <v>8</v>
      </c>
      <c r="AW394" s="2">
        <f t="shared" si="163"/>
        <v>2.5913283859758584E-3</v>
      </c>
      <c r="AX394" s="2">
        <f t="shared" si="164"/>
        <v>6.9223535091094985E-4</v>
      </c>
      <c r="AY394" s="2">
        <f t="shared" si="165"/>
        <v>0</v>
      </c>
      <c r="AZ394" s="2">
        <f t="shared" si="166"/>
        <v>9.1083598804072349E-5</v>
      </c>
      <c r="BB394" t="s">
        <v>148</v>
      </c>
      <c r="BC394" t="s">
        <v>2914</v>
      </c>
      <c r="BF394" s="111">
        <v>12</v>
      </c>
      <c r="BG394" s="113">
        <v>86</v>
      </c>
      <c r="BH394" s="117">
        <f t="shared" si="155"/>
        <v>12086</v>
      </c>
      <c r="BJ394" s="5" t="s">
        <v>3185</v>
      </c>
      <c r="BM394" s="63">
        <f t="shared" si="153"/>
        <v>882</v>
      </c>
      <c r="BN394" s="63"/>
      <c r="BO394" s="63"/>
      <c r="BV394" s="63">
        <f t="shared" si="154"/>
        <v>878314</v>
      </c>
      <c r="BW394" s="63">
        <v>882</v>
      </c>
      <c r="BX394" s="131"/>
      <c r="BY394" s="63">
        <v>0</v>
      </c>
      <c r="BZ394" s="63">
        <v>0</v>
      </c>
      <c r="CA394" s="63">
        <v>0</v>
      </c>
    </row>
    <row r="395" spans="1:79" hidden="1" outlineLevel="1">
      <c r="A395" t="s">
        <v>651</v>
      </c>
      <c r="B395" t="s">
        <v>2914</v>
      </c>
      <c r="C395" s="1">
        <f t="shared" si="156"/>
        <v>39057</v>
      </c>
      <c r="D395" s="5">
        <f>IF(N395&gt;0, RANK(N395,(N395:P395,Q395:AE395)),0)</f>
        <v>1</v>
      </c>
      <c r="E395" s="5">
        <f>IF(O395&gt;0,RANK(O395,(N395:P395,Q395:AE395)),0)</f>
        <v>2</v>
      </c>
      <c r="F395" s="5">
        <f>IF(P395&gt;0,RANK(P395,(N395:P395,Q395:AE395)),0)</f>
        <v>0</v>
      </c>
      <c r="G395" s="131">
        <f t="shared" si="157"/>
        <v>170</v>
      </c>
      <c r="H395" s="136">
        <f t="shared" si="158"/>
        <v>4.3526128478889826E-3</v>
      </c>
      <c r="I395" s="2"/>
      <c r="J395" s="2">
        <f t="shared" si="159"/>
        <v>0.49681235117904599</v>
      </c>
      <c r="K395" s="2">
        <f t="shared" si="160"/>
        <v>0.49245973833115703</v>
      </c>
      <c r="L395" s="2">
        <f t="shared" si="161"/>
        <v>0</v>
      </c>
      <c r="M395" s="2">
        <f t="shared" si="162"/>
        <v>1.0727910489796988E-2</v>
      </c>
      <c r="N395" s="63">
        <v>19404</v>
      </c>
      <c r="O395" s="63">
        <v>19234</v>
      </c>
      <c r="P395" s="63"/>
      <c r="Q395" s="63">
        <v>260</v>
      </c>
      <c r="R395" s="63">
        <v>67</v>
      </c>
      <c r="S395" s="63">
        <v>9</v>
      </c>
      <c r="T395" s="63"/>
      <c r="U395" s="63">
        <v>8</v>
      </c>
      <c r="V395" s="63">
        <v>0</v>
      </c>
      <c r="W395" s="63">
        <f>IF(Copyright!C$12=1,IF(BW395&gt;0,BW395-SUM(AA395:AE395)-SUM(AN395:AQ395)-T395-AG395-SUM(AI395:AM395),SUM(BX395:CB395)),SUM(BY395:CB395))</f>
        <v>0</v>
      </c>
      <c r="X395" s="63">
        <v>9</v>
      </c>
      <c r="Y395" s="63">
        <v>0</v>
      </c>
      <c r="Z395" s="63">
        <v>51</v>
      </c>
      <c r="AA395" s="63"/>
      <c r="AB395" s="63"/>
      <c r="AC395" s="63"/>
      <c r="AD395" s="63"/>
      <c r="AE395" s="63"/>
      <c r="AF395" s="63">
        <v>13</v>
      </c>
      <c r="AG395" s="63"/>
      <c r="AH395" s="63">
        <v>2</v>
      </c>
      <c r="AI395" s="63"/>
      <c r="AJ395" s="63">
        <v>0</v>
      </c>
      <c r="AK395" s="63"/>
      <c r="AL395" s="63"/>
      <c r="AM395" s="63">
        <v>0</v>
      </c>
      <c r="AN395" s="63"/>
      <c r="AO395" s="63"/>
      <c r="AP395" s="63"/>
      <c r="AQ395" s="63"/>
      <c r="AS395" s="5">
        <f>IF(Q395&gt;0,RANK(Q395,(N395:P395,Q395:AE395)),0)</f>
        <v>3</v>
      </c>
      <c r="AT395" s="5">
        <f>IF(R395&gt;0,RANK(R395,(N395:P395,Q395:AE395)),0)</f>
        <v>4</v>
      </c>
      <c r="AU395" s="5">
        <f>IF(T395&gt;0,RANK(T395,(N395:P395,Q395:AE395)),0)</f>
        <v>0</v>
      </c>
      <c r="AV395" s="5">
        <f>IF(S395&gt;0,RANK(S395,(N395:P395,Q395:AE395)),0)</f>
        <v>6</v>
      </c>
      <c r="AW395" s="2">
        <f t="shared" si="163"/>
        <v>6.6569372967713852E-3</v>
      </c>
      <c r="AX395" s="2">
        <f t="shared" si="164"/>
        <v>1.7154415341680109E-3</v>
      </c>
      <c r="AY395" s="2">
        <f t="shared" si="165"/>
        <v>0</v>
      </c>
      <c r="AZ395" s="2">
        <f t="shared" si="166"/>
        <v>2.3043244488824027E-4</v>
      </c>
      <c r="BB395" t="s">
        <v>651</v>
      </c>
      <c r="BC395" t="s">
        <v>2914</v>
      </c>
      <c r="BD395">
        <v>26</v>
      </c>
      <c r="BF395" s="111">
        <v>12</v>
      </c>
      <c r="BG395" s="113">
        <v>87</v>
      </c>
      <c r="BH395" s="117">
        <f t="shared" si="155"/>
        <v>12087</v>
      </c>
      <c r="BJ395" s="5" t="s">
        <v>3185</v>
      </c>
      <c r="BM395" s="63">
        <f t="shared" si="153"/>
        <v>97</v>
      </c>
      <c r="BN395" s="63"/>
      <c r="BO395" s="63"/>
      <c r="BV395" s="63">
        <f t="shared" si="154"/>
        <v>39057</v>
      </c>
      <c r="BW395" s="63">
        <v>97</v>
      </c>
      <c r="BY395" s="63">
        <v>0</v>
      </c>
      <c r="BZ395" s="63">
        <v>0</v>
      </c>
      <c r="CA395" s="63">
        <v>0</v>
      </c>
    </row>
    <row r="396" spans="1:79" hidden="1" outlineLevel="1">
      <c r="A396" t="s">
        <v>85</v>
      </c>
      <c r="B396" t="s">
        <v>2914</v>
      </c>
      <c r="C396" s="1">
        <f t="shared" si="156"/>
        <v>40528</v>
      </c>
      <c r="D396" s="5">
        <f>IF(N396&gt;0, RANK(N396,(N396:P396,Q396:AE396)),0)</f>
        <v>2</v>
      </c>
      <c r="E396" s="5">
        <f>IF(O396&gt;0,RANK(O396,(N396:P396,Q396:AE396)),0)</f>
        <v>1</v>
      </c>
      <c r="F396" s="5">
        <f>IF(P396&gt;0,RANK(P396,(N396:P396,Q396:AE396)),0)</f>
        <v>0</v>
      </c>
      <c r="G396" s="131">
        <f t="shared" si="157"/>
        <v>19678</v>
      </c>
      <c r="H396" s="136">
        <f t="shared" si="158"/>
        <v>0.48554086063955781</v>
      </c>
      <c r="I396" s="2"/>
      <c r="J396" s="2">
        <f t="shared" si="159"/>
        <v>0.25293624161073824</v>
      </c>
      <c r="K396" s="2">
        <f t="shared" si="160"/>
        <v>0.73847710225029606</v>
      </c>
      <c r="L396" s="2">
        <f t="shared" si="161"/>
        <v>0</v>
      </c>
      <c r="M396" s="2">
        <f t="shared" si="162"/>
        <v>8.5866561389656981E-3</v>
      </c>
      <c r="N396" s="63">
        <v>10251</v>
      </c>
      <c r="O396" s="63">
        <v>29929</v>
      </c>
      <c r="P396" s="63"/>
      <c r="Q396" s="63">
        <v>230</v>
      </c>
      <c r="R396" s="63">
        <v>30</v>
      </c>
      <c r="S396" s="63">
        <v>12</v>
      </c>
      <c r="T396" s="63"/>
      <c r="U396" s="63">
        <v>2</v>
      </c>
      <c r="V396" s="63">
        <v>0</v>
      </c>
      <c r="W396" s="63">
        <f>IF(Copyright!C$12=1,IF(BW396&gt;0,BW396-SUM(AA396:AE396)-SUM(AN396:AQ396)-T396-AG396-SUM(AI396:AM396),SUM(BX396:CB396)),SUM(BY396:CB396))</f>
        <v>0</v>
      </c>
      <c r="X396" s="63">
        <v>10</v>
      </c>
      <c r="Y396" s="63">
        <v>5</v>
      </c>
      <c r="Z396" s="63">
        <v>24</v>
      </c>
      <c r="AA396" s="63"/>
      <c r="AB396" s="63"/>
      <c r="AC396" s="63"/>
      <c r="AD396" s="63"/>
      <c r="AE396" s="63"/>
      <c r="AF396" s="63">
        <v>24</v>
      </c>
      <c r="AG396" s="63"/>
      <c r="AH396" s="63">
        <v>11</v>
      </c>
      <c r="AI396" s="63"/>
      <c r="AJ396" s="63">
        <v>0</v>
      </c>
      <c r="AK396" s="63"/>
      <c r="AL396" s="63"/>
      <c r="AM396" s="63">
        <v>0</v>
      </c>
      <c r="AN396" s="63"/>
      <c r="AO396" s="63"/>
      <c r="AP396" s="63"/>
      <c r="AQ396" s="63"/>
      <c r="AS396" s="5">
        <f>IF(Q396&gt;0,RANK(Q396,(N396:P396,Q396:AE396)),0)</f>
        <v>3</v>
      </c>
      <c r="AT396" s="5">
        <f>IF(R396&gt;0,RANK(R396,(N396:P396,Q396:AE396)),0)</f>
        <v>4</v>
      </c>
      <c r="AU396" s="5">
        <f>IF(T396&gt;0,RANK(T396,(N396:P396,Q396:AE396)),0)</f>
        <v>0</v>
      </c>
      <c r="AV396" s="5">
        <f>IF(S396&gt;0,RANK(S396,(N396:P396,Q396:AE396)),0)</f>
        <v>6</v>
      </c>
      <c r="AW396" s="2">
        <f t="shared" si="163"/>
        <v>5.6750888274772994E-3</v>
      </c>
      <c r="AX396" s="2">
        <f t="shared" si="164"/>
        <v>7.4022897749703904E-4</v>
      </c>
      <c r="AY396" s="2">
        <f t="shared" si="165"/>
        <v>0</v>
      </c>
      <c r="AZ396" s="2">
        <f t="shared" si="166"/>
        <v>2.9609159099881565E-4</v>
      </c>
      <c r="BB396" t="s">
        <v>85</v>
      </c>
      <c r="BC396" t="s">
        <v>2914</v>
      </c>
      <c r="BD396">
        <v>4</v>
      </c>
      <c r="BF396" s="111">
        <v>12</v>
      </c>
      <c r="BG396" s="113">
        <v>89</v>
      </c>
      <c r="BH396" s="117">
        <f t="shared" si="155"/>
        <v>12089</v>
      </c>
      <c r="BJ396" s="5" t="s">
        <v>3185</v>
      </c>
      <c r="BK396" s="63">
        <v>83</v>
      </c>
      <c r="BL396" s="63">
        <v>47</v>
      </c>
      <c r="BM396" s="63">
        <f t="shared" si="153"/>
        <v>97</v>
      </c>
      <c r="BN396" s="63"/>
      <c r="BO396" s="63"/>
      <c r="BV396" s="63">
        <f t="shared" si="154"/>
        <v>40528</v>
      </c>
      <c r="BW396" s="63">
        <v>97</v>
      </c>
      <c r="BY396" s="63">
        <v>0</v>
      </c>
      <c r="BZ396" s="63">
        <v>0</v>
      </c>
      <c r="CA396" s="63">
        <v>0</v>
      </c>
    </row>
    <row r="397" spans="1:79" hidden="1" outlineLevel="1">
      <c r="A397" t="s">
        <v>1647</v>
      </c>
      <c r="B397" t="s">
        <v>2914</v>
      </c>
      <c r="C397" s="1">
        <f t="shared" si="156"/>
        <v>94798</v>
      </c>
      <c r="D397" s="5">
        <f>IF(N397&gt;0, RANK(N397,(N397:P397,Q397:AE397)),0)</f>
        <v>2</v>
      </c>
      <c r="E397" s="5">
        <f>IF(O397&gt;0,RANK(O397,(N397:P397,Q397:AE397)),0)</f>
        <v>1</v>
      </c>
      <c r="F397" s="5">
        <f>IF(P397&gt;0,RANK(P397,(N397:P397,Q397:AE397)),0)</f>
        <v>0</v>
      </c>
      <c r="G397" s="131">
        <f t="shared" si="157"/>
        <v>46747</v>
      </c>
      <c r="H397" s="136">
        <f t="shared" si="158"/>
        <v>0.49312221776830734</v>
      </c>
      <c r="I397" s="2"/>
      <c r="J397" s="2">
        <f t="shared" si="159"/>
        <v>0.24706217430747485</v>
      </c>
      <c r="K397" s="2">
        <f t="shared" si="160"/>
        <v>0.74018439207578224</v>
      </c>
      <c r="L397" s="2">
        <f t="shared" si="161"/>
        <v>0</v>
      </c>
      <c r="M397" s="2">
        <f t="shared" si="162"/>
        <v>1.2753433616742971E-2</v>
      </c>
      <c r="N397" s="63">
        <v>23421</v>
      </c>
      <c r="O397" s="63">
        <v>70168</v>
      </c>
      <c r="P397" s="63"/>
      <c r="Q397" s="63">
        <v>848</v>
      </c>
      <c r="R397" s="63">
        <v>97</v>
      </c>
      <c r="S397" s="63">
        <v>53</v>
      </c>
      <c r="T397" s="63"/>
      <c r="U397" s="63">
        <v>14</v>
      </c>
      <c r="V397" s="63">
        <v>3</v>
      </c>
      <c r="W397" s="63">
        <f>IF(Copyright!C$12=1,IF(BW397&gt;0,BW397-SUM(AA397:AE397)-SUM(AN397:AQ397)-T397-AG397-SUM(AI397:AM397),SUM(BX397:CB397)),SUM(BY397:CB397))</f>
        <v>0</v>
      </c>
      <c r="X397" s="63">
        <v>20</v>
      </c>
      <c r="Y397" s="63">
        <v>17</v>
      </c>
      <c r="Z397" s="63">
        <v>98</v>
      </c>
      <c r="AA397" s="63"/>
      <c r="AB397" s="63"/>
      <c r="AC397" s="63"/>
      <c r="AD397" s="63"/>
      <c r="AE397" s="63"/>
      <c r="AF397" s="63">
        <v>42</v>
      </c>
      <c r="AG397" s="63"/>
      <c r="AH397" s="63">
        <v>16</v>
      </c>
      <c r="AI397" s="63"/>
      <c r="AJ397" s="63">
        <v>1</v>
      </c>
      <c r="AK397" s="63"/>
      <c r="AL397" s="63"/>
      <c r="AM397" s="63">
        <v>0</v>
      </c>
      <c r="AN397" s="63"/>
      <c r="AO397" s="63"/>
      <c r="AP397" s="63"/>
      <c r="AQ397" s="63"/>
      <c r="AS397" s="5">
        <f>IF(Q397&gt;0,RANK(Q397,(N397:P397,Q397:AE397)),0)</f>
        <v>3</v>
      </c>
      <c r="AT397" s="5">
        <f>IF(R397&gt;0,RANK(R397,(N397:P397,Q397:AE397)),0)</f>
        <v>5</v>
      </c>
      <c r="AU397" s="5">
        <f>IF(T397&gt;0,RANK(T397,(N397:P397,Q397:AE397)),0)</f>
        <v>0</v>
      </c>
      <c r="AV397" s="5">
        <f>IF(S397&gt;0,RANK(S397,(N397:P397,Q397:AE397)),0)</f>
        <v>6</v>
      </c>
      <c r="AW397" s="2">
        <f t="shared" si="163"/>
        <v>8.9453363995020997E-3</v>
      </c>
      <c r="AX397" s="2">
        <f t="shared" si="164"/>
        <v>1.0232283381505938E-3</v>
      </c>
      <c r="AY397" s="2">
        <f t="shared" si="165"/>
        <v>0</v>
      </c>
      <c r="AZ397" s="2">
        <f t="shared" si="166"/>
        <v>5.5908352496888123E-4</v>
      </c>
      <c r="BB397" t="s">
        <v>1647</v>
      </c>
      <c r="BC397" t="s">
        <v>2914</v>
      </c>
      <c r="BD397">
        <v>1</v>
      </c>
      <c r="BF397" s="111">
        <v>12</v>
      </c>
      <c r="BG397" s="113">
        <v>91</v>
      </c>
      <c r="BH397" s="117">
        <f t="shared" si="155"/>
        <v>12091</v>
      </c>
      <c r="BJ397" s="5" t="s">
        <v>3185</v>
      </c>
      <c r="BK397" s="63">
        <v>125</v>
      </c>
      <c r="BL397" s="63">
        <v>52</v>
      </c>
      <c r="BM397" s="63">
        <f t="shared" si="153"/>
        <v>278</v>
      </c>
      <c r="BN397" s="63"/>
      <c r="BO397" s="63"/>
      <c r="BV397" s="63">
        <f t="shared" si="154"/>
        <v>94798</v>
      </c>
      <c r="BW397" s="63">
        <v>278</v>
      </c>
      <c r="BY397" s="63">
        <v>0</v>
      </c>
      <c r="BZ397" s="63">
        <v>0</v>
      </c>
      <c r="CA397" s="63">
        <v>0</v>
      </c>
    </row>
    <row r="398" spans="1:79" hidden="1" outlineLevel="1">
      <c r="A398" t="s">
        <v>232</v>
      </c>
      <c r="B398" t="s">
        <v>2914</v>
      </c>
      <c r="C398" s="1">
        <f t="shared" si="156"/>
        <v>12324</v>
      </c>
      <c r="D398" s="5">
        <f>IF(N398&gt;0, RANK(N398,(N398:P398,Q398:AE398)),0)</f>
        <v>2</v>
      </c>
      <c r="E398" s="5">
        <f>IF(O398&gt;0,RANK(O398,(N398:P398,Q398:AE398)),0)</f>
        <v>1</v>
      </c>
      <c r="F398" s="5">
        <f>IF(P398&gt;0,RANK(P398,(N398:P398,Q398:AE398)),0)</f>
        <v>0</v>
      </c>
      <c r="G398" s="131">
        <f t="shared" si="157"/>
        <v>2472</v>
      </c>
      <c r="H398" s="136">
        <f t="shared" si="158"/>
        <v>0.20058422590068159</v>
      </c>
      <c r="I398" s="2"/>
      <c r="J398" s="2">
        <f t="shared" si="159"/>
        <v>0.3940279130152548</v>
      </c>
      <c r="K398" s="2">
        <f t="shared" si="160"/>
        <v>0.59461213891593634</v>
      </c>
      <c r="L398" s="2">
        <f t="shared" si="161"/>
        <v>0</v>
      </c>
      <c r="M398" s="2">
        <f t="shared" si="162"/>
        <v>1.1359948068808801E-2</v>
      </c>
      <c r="N398" s="63">
        <v>4856</v>
      </c>
      <c r="O398" s="63">
        <v>7328</v>
      </c>
      <c r="P398" s="63"/>
      <c r="Q398" s="63">
        <v>66</v>
      </c>
      <c r="R398" s="63">
        <v>15</v>
      </c>
      <c r="S398" s="63">
        <v>8</v>
      </c>
      <c r="T398" s="63"/>
      <c r="U398" s="63">
        <v>3</v>
      </c>
      <c r="V398" s="63">
        <v>0</v>
      </c>
      <c r="W398" s="63">
        <f>IF(Copyright!C$12=1,IF(BW398&gt;0,BW398-SUM(AA398:AE398)-SUM(AN398:AQ398)-T398-AG398-SUM(AI398:AM398),SUM(BX398:CB398)),SUM(BY398:CB398))</f>
        <v>0</v>
      </c>
      <c r="X398" s="63">
        <v>5</v>
      </c>
      <c r="Y398" s="63">
        <v>4</v>
      </c>
      <c r="Z398" s="63">
        <v>28</v>
      </c>
      <c r="AA398" s="63"/>
      <c r="AB398" s="63"/>
      <c r="AC398" s="63"/>
      <c r="AD398" s="63"/>
      <c r="AE398" s="63"/>
      <c r="AF398" s="63">
        <v>9</v>
      </c>
      <c r="AG398" s="63"/>
      <c r="AH398" s="63">
        <v>2</v>
      </c>
      <c r="AI398" s="63"/>
      <c r="AJ398" s="63">
        <v>0</v>
      </c>
      <c r="AK398" s="63"/>
      <c r="AL398" s="63"/>
      <c r="AM398" s="63">
        <v>0</v>
      </c>
      <c r="AN398" s="63"/>
      <c r="AO398" s="63"/>
      <c r="AP398" s="63"/>
      <c r="AQ398" s="63"/>
      <c r="AS398" s="5">
        <f>IF(Q398&gt;0,RANK(Q398,(N398:P398,Q398:AE398)),0)</f>
        <v>3</v>
      </c>
      <c r="AT398" s="5">
        <f>IF(R398&gt;0,RANK(R398,(N398:P398,Q398:AE398)),0)</f>
        <v>5</v>
      </c>
      <c r="AU398" s="5">
        <f>IF(T398&gt;0,RANK(T398,(N398:P398,Q398:AE398)),0)</f>
        <v>0</v>
      </c>
      <c r="AV398" s="5">
        <f>IF(S398&gt;0,RANK(S398,(N398:P398,Q398:AE398)),0)</f>
        <v>6</v>
      </c>
      <c r="AW398" s="2">
        <f t="shared" si="163"/>
        <v>5.3554040895813044E-3</v>
      </c>
      <c r="AX398" s="2">
        <f t="shared" si="164"/>
        <v>1.2171372930866603E-3</v>
      </c>
      <c r="AY398" s="2">
        <f t="shared" si="165"/>
        <v>0</v>
      </c>
      <c r="AZ398" s="2">
        <f t="shared" si="166"/>
        <v>6.4913988964621875E-4</v>
      </c>
      <c r="BB398" t="s">
        <v>232</v>
      </c>
      <c r="BC398" t="s">
        <v>2914</v>
      </c>
      <c r="BD398">
        <v>17</v>
      </c>
      <c r="BF398" s="111">
        <v>12</v>
      </c>
      <c r="BG398" s="113">
        <v>93</v>
      </c>
      <c r="BH398" s="117">
        <f t="shared" si="155"/>
        <v>12093</v>
      </c>
      <c r="BJ398" s="5" t="s">
        <v>3185</v>
      </c>
      <c r="BM398" s="63">
        <f t="shared" si="153"/>
        <v>43</v>
      </c>
      <c r="BN398" s="63"/>
      <c r="BO398" s="63"/>
      <c r="BV398" s="63">
        <f t="shared" si="154"/>
        <v>12324</v>
      </c>
      <c r="BW398" s="63">
        <v>43</v>
      </c>
      <c r="BY398" s="63">
        <v>0</v>
      </c>
      <c r="BZ398" s="63">
        <v>0</v>
      </c>
      <c r="CA398" s="63">
        <v>0</v>
      </c>
    </row>
    <row r="399" spans="1:79" hidden="1" outlineLevel="1">
      <c r="A399" t="s">
        <v>2024</v>
      </c>
      <c r="B399" t="s">
        <v>2914</v>
      </c>
      <c r="C399" s="1">
        <f t="shared" si="156"/>
        <v>466359</v>
      </c>
      <c r="D399" s="5">
        <f>IF(N399&gt;0, RANK(N399,(N399:P399,Q399:AE399)),0)</f>
        <v>1</v>
      </c>
      <c r="E399" s="5">
        <f>IF(O399&gt;0,RANK(O399,(N399:P399,Q399:AE399)),0)</f>
        <v>2</v>
      </c>
      <c r="F399" s="5">
        <f>IF(P399&gt;0,RANK(P399,(N399:P399,Q399:AE399)),0)</f>
        <v>0</v>
      </c>
      <c r="G399" s="131">
        <f t="shared" si="157"/>
        <v>85076</v>
      </c>
      <c r="H399" s="136">
        <f t="shared" si="158"/>
        <v>0.18242598513162606</v>
      </c>
      <c r="I399" s="2"/>
      <c r="J399" s="2">
        <f t="shared" si="159"/>
        <v>0.58681187668727308</v>
      </c>
      <c r="K399" s="2">
        <f t="shared" si="160"/>
        <v>0.40438589155564703</v>
      </c>
      <c r="L399" s="2">
        <f t="shared" si="161"/>
        <v>0</v>
      </c>
      <c r="M399" s="2">
        <f t="shared" si="162"/>
        <v>8.8022317570798925E-3</v>
      </c>
      <c r="N399" s="63">
        <v>273665</v>
      </c>
      <c r="O399" s="63">
        <v>188589</v>
      </c>
      <c r="P399" s="63"/>
      <c r="Q399" s="63">
        <v>2839</v>
      </c>
      <c r="R399" s="63">
        <v>442</v>
      </c>
      <c r="S399" s="63">
        <v>112</v>
      </c>
      <c r="T399" s="63"/>
      <c r="U399" s="63">
        <v>43</v>
      </c>
      <c r="V399" s="63">
        <v>18</v>
      </c>
      <c r="W399" s="63">
        <f>IF(Copyright!C$12=1,IF(BW399&gt;0,BW399-SUM(AA399:AE399)-SUM(AN399:AQ399)-T399-AG399-SUM(AI399:AM399),SUM(BX399:CB399)),SUM(BY399:CB399))</f>
        <v>0</v>
      </c>
      <c r="X399" s="63">
        <v>85</v>
      </c>
      <c r="Y399" s="63">
        <v>54</v>
      </c>
      <c r="Z399" s="63">
        <v>289</v>
      </c>
      <c r="AA399" s="63"/>
      <c r="AB399" s="63"/>
      <c r="AC399" s="63"/>
      <c r="AD399" s="63"/>
      <c r="AE399" s="63"/>
      <c r="AF399" s="63">
        <v>160</v>
      </c>
      <c r="AG399" s="63"/>
      <c r="AH399" s="63">
        <v>63</v>
      </c>
      <c r="AI399" s="63"/>
      <c r="AJ399" s="63">
        <v>0</v>
      </c>
      <c r="AK399" s="63"/>
      <c r="AL399" s="63"/>
      <c r="AM399" s="63">
        <v>0</v>
      </c>
      <c r="AN399" s="63"/>
      <c r="AO399" s="63"/>
      <c r="AP399" s="63"/>
      <c r="AQ399" s="63"/>
      <c r="AS399" s="5">
        <f>IF(Q399&gt;0,RANK(Q399,(N399:P399,Q399:AE399)),0)</f>
        <v>3</v>
      </c>
      <c r="AT399" s="5">
        <f>IF(R399&gt;0,RANK(R399,(N399:P399,Q399:AE399)),0)</f>
        <v>4</v>
      </c>
      <c r="AU399" s="5">
        <f>IF(T399&gt;0,RANK(T399,(N399:P399,Q399:AE399)),0)</f>
        <v>0</v>
      </c>
      <c r="AV399" s="5">
        <f>IF(S399&gt;0,RANK(S399,(N399:P399,Q399:AE399)),0)</f>
        <v>6</v>
      </c>
      <c r="AW399" s="2">
        <f t="shared" si="163"/>
        <v>6.0875848863214815E-3</v>
      </c>
      <c r="AX399" s="2">
        <f t="shared" si="164"/>
        <v>9.4776770685244633E-4</v>
      </c>
      <c r="AY399" s="2">
        <f t="shared" si="165"/>
        <v>0</v>
      </c>
      <c r="AZ399" s="2">
        <f t="shared" si="166"/>
        <v>2.4015833295808593E-4</v>
      </c>
      <c r="BB399" t="s">
        <v>2024</v>
      </c>
      <c r="BC399" t="s">
        <v>2914</v>
      </c>
      <c r="BF399" s="111">
        <v>12</v>
      </c>
      <c r="BG399" s="113">
        <v>95</v>
      </c>
      <c r="BH399" s="117">
        <f t="shared" si="155"/>
        <v>12095</v>
      </c>
      <c r="BJ399" s="5" t="s">
        <v>3185</v>
      </c>
      <c r="BM399" s="63">
        <f t="shared" si="153"/>
        <v>944</v>
      </c>
      <c r="BN399" s="63"/>
      <c r="BO399" s="63"/>
      <c r="BV399" s="63">
        <f t="shared" si="154"/>
        <v>466359</v>
      </c>
      <c r="BW399" s="63">
        <v>944</v>
      </c>
      <c r="BY399" s="63">
        <v>0</v>
      </c>
      <c r="BZ399" s="63">
        <v>0</v>
      </c>
      <c r="CA399" s="63">
        <v>0</v>
      </c>
    </row>
    <row r="400" spans="1:79" hidden="1" outlineLevel="1">
      <c r="A400" t="s">
        <v>855</v>
      </c>
      <c r="B400" t="s">
        <v>2914</v>
      </c>
      <c r="C400" s="1">
        <f t="shared" si="156"/>
        <v>108698</v>
      </c>
      <c r="D400" s="5">
        <f>IF(N400&gt;0, RANK(N400,(N400:P400,Q400:AE400)),0)</f>
        <v>1</v>
      </c>
      <c r="E400" s="5">
        <f>IF(O400&gt;0,RANK(O400,(N400:P400,Q400:AE400)),0)</f>
        <v>2</v>
      </c>
      <c r="F400" s="5">
        <f>IF(P400&gt;0,RANK(P400,(N400:P400,Q400:AE400)),0)</f>
        <v>0</v>
      </c>
      <c r="G400" s="131">
        <f t="shared" si="157"/>
        <v>26647</v>
      </c>
      <c r="H400" s="136">
        <f t="shared" si="158"/>
        <v>0.24514710482253582</v>
      </c>
      <c r="I400" s="2"/>
      <c r="J400" s="2">
        <f t="shared" si="159"/>
        <v>0.61858543855452719</v>
      </c>
      <c r="K400" s="2">
        <f t="shared" si="160"/>
        <v>0.37343833373199137</v>
      </c>
      <c r="L400" s="2">
        <f t="shared" si="161"/>
        <v>0</v>
      </c>
      <c r="M400" s="2">
        <f t="shared" si="162"/>
        <v>7.976227713481443E-3</v>
      </c>
      <c r="N400" s="63">
        <v>67239</v>
      </c>
      <c r="O400" s="63">
        <v>40592</v>
      </c>
      <c r="P400" s="63"/>
      <c r="Q400" s="63">
        <v>458</v>
      </c>
      <c r="R400" s="63">
        <v>88</v>
      </c>
      <c r="S400" s="63">
        <v>43</v>
      </c>
      <c r="T400" s="63"/>
      <c r="U400" s="63">
        <v>19</v>
      </c>
      <c r="V400" s="63">
        <v>8</v>
      </c>
      <c r="W400" s="63">
        <f>IF(Copyright!C$12=1,IF(BW400&gt;0,BW400-SUM(AA400:AE400)-SUM(AN400:AQ400)-T400-AG400-SUM(AI400:AM400),SUM(BX400:CB400)),SUM(BY400:CB400))</f>
        <v>0</v>
      </c>
      <c r="X400" s="63">
        <v>43</v>
      </c>
      <c r="Y400" s="63">
        <v>14</v>
      </c>
      <c r="Z400" s="63">
        <v>112</v>
      </c>
      <c r="AA400" s="63"/>
      <c r="AB400" s="63"/>
      <c r="AC400" s="63"/>
      <c r="AD400" s="63"/>
      <c r="AE400" s="63"/>
      <c r="AF400" s="63">
        <v>68</v>
      </c>
      <c r="AG400" s="63"/>
      <c r="AH400" s="63">
        <v>13</v>
      </c>
      <c r="AI400" s="63"/>
      <c r="AJ400" s="63">
        <v>1</v>
      </c>
      <c r="AK400" s="63"/>
      <c r="AL400" s="63"/>
      <c r="AM400" s="63">
        <v>0</v>
      </c>
      <c r="AN400" s="63"/>
      <c r="AO400" s="63"/>
      <c r="AP400" s="63"/>
      <c r="AQ400" s="63"/>
      <c r="AS400" s="5">
        <f>IF(Q400&gt;0,RANK(Q400,(N400:P400,Q400:AE400)),0)</f>
        <v>3</v>
      </c>
      <c r="AT400" s="5">
        <f>IF(R400&gt;0,RANK(R400,(N400:P400,Q400:AE400)),0)</f>
        <v>5</v>
      </c>
      <c r="AU400" s="5">
        <f>IF(T400&gt;0,RANK(T400,(N400:P400,Q400:AE400)),0)</f>
        <v>0</v>
      </c>
      <c r="AV400" s="5">
        <f>IF(S400&gt;0,RANK(S400,(N400:P400,Q400:AE400)),0)</f>
        <v>6</v>
      </c>
      <c r="AW400" s="2">
        <f t="shared" si="163"/>
        <v>4.2135089882058552E-3</v>
      </c>
      <c r="AX400" s="2">
        <f t="shared" si="164"/>
        <v>8.0958251301771879E-4</v>
      </c>
      <c r="AY400" s="2">
        <f t="shared" si="165"/>
        <v>0</v>
      </c>
      <c r="AZ400" s="2">
        <f t="shared" si="166"/>
        <v>3.9559145522456718E-4</v>
      </c>
      <c r="BB400" t="s">
        <v>855</v>
      </c>
      <c r="BC400" t="s">
        <v>2914</v>
      </c>
      <c r="BD400">
        <v>9</v>
      </c>
      <c r="BF400" s="111">
        <v>12</v>
      </c>
      <c r="BG400" s="113">
        <v>97</v>
      </c>
      <c r="BH400" s="117">
        <f t="shared" si="155"/>
        <v>12097</v>
      </c>
      <c r="BJ400" s="5" t="s">
        <v>3185</v>
      </c>
      <c r="BK400" s="63">
        <v>358</v>
      </c>
      <c r="BL400" s="63">
        <v>262</v>
      </c>
      <c r="BM400" s="63">
        <f t="shared" si="153"/>
        <v>225</v>
      </c>
      <c r="BN400" s="63"/>
      <c r="BO400" s="63"/>
      <c r="BV400" s="63">
        <f t="shared" si="154"/>
        <v>108698</v>
      </c>
      <c r="BW400" s="63">
        <v>225</v>
      </c>
      <c r="BY400" s="63">
        <v>0</v>
      </c>
      <c r="BZ400" s="63">
        <v>0</v>
      </c>
      <c r="CA400" s="63">
        <v>0</v>
      </c>
    </row>
    <row r="401" spans="1:79" hidden="1" outlineLevel="1">
      <c r="A401" t="s">
        <v>429</v>
      </c>
      <c r="B401" t="s">
        <v>2914</v>
      </c>
      <c r="C401" s="1">
        <f t="shared" si="156"/>
        <v>600721</v>
      </c>
      <c r="D401" s="5">
        <f>IF(N401&gt;0, RANK(N401,(N401:P401,Q401:AE401)),0)</f>
        <v>1</v>
      </c>
      <c r="E401" s="5">
        <f>IF(O401&gt;0,RANK(O401,(N401:P401,Q401:AE401)),0)</f>
        <v>2</v>
      </c>
      <c r="F401" s="5">
        <f>IF(P401&gt;0,RANK(P401,(N401:P401,Q401:AE401)),0)</f>
        <v>0</v>
      </c>
      <c r="G401" s="131">
        <f t="shared" si="157"/>
        <v>102253</v>
      </c>
      <c r="H401" s="136">
        <f t="shared" si="158"/>
        <v>0.17021712242455317</v>
      </c>
      <c r="I401" s="2"/>
      <c r="J401" s="2">
        <f t="shared" si="159"/>
        <v>0.58205223389893146</v>
      </c>
      <c r="K401" s="2">
        <f t="shared" si="160"/>
        <v>0.41183511147437829</v>
      </c>
      <c r="L401" s="2">
        <f t="shared" si="161"/>
        <v>0</v>
      </c>
      <c r="M401" s="2">
        <f t="shared" si="162"/>
        <v>6.1126546266902504E-3</v>
      </c>
      <c r="N401" s="63">
        <v>349651</v>
      </c>
      <c r="O401" s="63">
        <v>247398</v>
      </c>
      <c r="P401" s="63"/>
      <c r="Q401" s="63">
        <v>2293</v>
      </c>
      <c r="R401" s="63">
        <v>503</v>
      </c>
      <c r="S401" s="63">
        <v>125</v>
      </c>
      <c r="T401" s="63"/>
      <c r="U401" s="63">
        <v>43</v>
      </c>
      <c r="V401" s="63">
        <v>18</v>
      </c>
      <c r="W401" s="63">
        <f>IF(Copyright!C$12=1,IF(BW401&gt;0,BW401-SUM(AA401:AE401)-SUM(AN401:AQ401)-T401-AG401-SUM(AI401:AM401),SUM(BX401:CB401)),SUM(BY401:CB401))</f>
        <v>0</v>
      </c>
      <c r="X401" s="63">
        <v>97</v>
      </c>
      <c r="Y401" s="63">
        <v>35</v>
      </c>
      <c r="Z401" s="63">
        <v>353</v>
      </c>
      <c r="AA401" s="63"/>
      <c r="AB401" s="63"/>
      <c r="AC401" s="63"/>
      <c r="AD401" s="63"/>
      <c r="AE401" s="63"/>
      <c r="AF401" s="63">
        <v>161</v>
      </c>
      <c r="AG401" s="63"/>
      <c r="AH401" s="63">
        <v>41</v>
      </c>
      <c r="AI401" s="63"/>
      <c r="AJ401" s="63">
        <v>3</v>
      </c>
      <c r="AK401" s="63"/>
      <c r="AL401" s="63"/>
      <c r="AM401" s="63">
        <v>0</v>
      </c>
      <c r="AN401" s="63"/>
      <c r="AO401" s="63"/>
      <c r="AP401" s="63"/>
      <c r="AQ401" s="63"/>
      <c r="AS401" s="5">
        <f>IF(Q401&gt;0,RANK(Q401,(N401:P401,Q401:AE401)),0)</f>
        <v>3</v>
      </c>
      <c r="AT401" s="5">
        <f>IF(R401&gt;0,RANK(R401,(N401:P401,Q401:AE401)),0)</f>
        <v>4</v>
      </c>
      <c r="AU401" s="5">
        <f>IF(T401&gt;0,RANK(T401,(N401:P401,Q401:AE401)),0)</f>
        <v>0</v>
      </c>
      <c r="AV401" s="5">
        <f>IF(S401&gt;0,RANK(S401,(N401:P401,Q401:AE401)),0)</f>
        <v>6</v>
      </c>
      <c r="AW401" s="2">
        <f t="shared" si="163"/>
        <v>3.8170798090960694E-3</v>
      </c>
      <c r="AX401" s="2">
        <f t="shared" si="164"/>
        <v>8.3732714521383468E-4</v>
      </c>
      <c r="AY401" s="2">
        <f t="shared" si="165"/>
        <v>0</v>
      </c>
      <c r="AZ401" s="2">
        <f t="shared" si="166"/>
        <v>2.0808328658395494E-4</v>
      </c>
      <c r="BB401" t="s">
        <v>429</v>
      </c>
      <c r="BC401" t="s">
        <v>2914</v>
      </c>
      <c r="BF401" s="111">
        <v>12</v>
      </c>
      <c r="BG401" s="113">
        <v>99</v>
      </c>
      <c r="BH401" s="117">
        <f t="shared" si="155"/>
        <v>12099</v>
      </c>
      <c r="BJ401" s="5" t="s">
        <v>3185</v>
      </c>
      <c r="BM401" s="63">
        <f t="shared" si="153"/>
        <v>721</v>
      </c>
      <c r="BN401" s="63"/>
      <c r="BO401" s="63"/>
      <c r="BV401" s="63">
        <f t="shared" si="154"/>
        <v>600721</v>
      </c>
      <c r="BW401" s="131">
        <v>721</v>
      </c>
      <c r="BY401" s="63">
        <v>0</v>
      </c>
      <c r="BZ401" s="63">
        <v>0</v>
      </c>
      <c r="CA401" s="63">
        <v>0</v>
      </c>
    </row>
    <row r="402" spans="1:79" hidden="1" outlineLevel="1">
      <c r="A402" t="s">
        <v>430</v>
      </c>
      <c r="B402" t="s">
        <v>2914</v>
      </c>
      <c r="C402" s="1">
        <f t="shared" si="156"/>
        <v>213573</v>
      </c>
      <c r="D402" s="5">
        <f>IF(N402&gt;0, RANK(N402,(N402:P402,Q402:AE402)),0)</f>
        <v>2</v>
      </c>
      <c r="E402" s="5">
        <f>IF(O402&gt;0,RANK(O402,(N402:P402,Q402:AE402)),0)</f>
        <v>1</v>
      </c>
      <c r="F402" s="5">
        <f>IF(P402&gt;0,RANK(P402,(N402:P402,Q402:AE402)),0)</f>
        <v>0</v>
      </c>
      <c r="G402" s="131">
        <f t="shared" si="157"/>
        <v>14164</v>
      </c>
      <c r="H402" s="136">
        <f t="shared" si="158"/>
        <v>6.6319244473786482E-2</v>
      </c>
      <c r="I402" s="2"/>
      <c r="J402" s="2">
        <f t="shared" si="159"/>
        <v>0.46009092909684279</v>
      </c>
      <c r="K402" s="2">
        <f t="shared" si="160"/>
        <v>0.52641017357062925</v>
      </c>
      <c r="L402" s="2">
        <f t="shared" si="161"/>
        <v>0</v>
      </c>
      <c r="M402" s="2">
        <f t="shared" si="162"/>
        <v>1.3498897332527959E-2</v>
      </c>
      <c r="N402" s="63">
        <v>98263</v>
      </c>
      <c r="O402" s="63">
        <v>112427</v>
      </c>
      <c r="P402" s="63"/>
      <c r="Q402" s="63">
        <v>1695</v>
      </c>
      <c r="R402" s="63">
        <v>317</v>
      </c>
      <c r="S402" s="63">
        <v>89</v>
      </c>
      <c r="T402" s="63"/>
      <c r="U402" s="63">
        <v>25</v>
      </c>
      <c r="V402" s="63">
        <v>8</v>
      </c>
      <c r="W402" s="63">
        <f>IF(Copyright!C$12=1,IF(BW402&gt;0,BW402-SUM(AA402:AE402)-SUM(AN402:AQ402)-T402-AG402-SUM(AI402:AM402),SUM(BX402:CB402)),SUM(BY402:CB402))</f>
        <v>0</v>
      </c>
      <c r="X402" s="63">
        <v>66</v>
      </c>
      <c r="Y402" s="63">
        <v>43</v>
      </c>
      <c r="Z402" s="63">
        <v>455</v>
      </c>
      <c r="AA402" s="63"/>
      <c r="AB402" s="63"/>
      <c r="AC402" s="63"/>
      <c r="AD402" s="63"/>
      <c r="AE402" s="63"/>
      <c r="AF402" s="63">
        <v>154</v>
      </c>
      <c r="AG402" s="63"/>
      <c r="AH402" s="63">
        <v>30</v>
      </c>
      <c r="AI402" s="63"/>
      <c r="AJ402" s="63">
        <v>1</v>
      </c>
      <c r="AK402" s="63"/>
      <c r="AL402" s="63"/>
      <c r="AM402" s="63">
        <v>0</v>
      </c>
      <c r="AN402" s="63"/>
      <c r="AO402" s="63"/>
      <c r="AP402" s="63"/>
      <c r="AQ402" s="63"/>
      <c r="AS402" s="5">
        <f>IF(Q402&gt;0,RANK(Q402,(N402:P402,Q402:AE402)),0)</f>
        <v>3</v>
      </c>
      <c r="AT402" s="5">
        <f>IF(R402&gt;0,RANK(R402,(N402:P402,Q402:AE402)),0)</f>
        <v>5</v>
      </c>
      <c r="AU402" s="5">
        <f>IF(T402&gt;0,RANK(T402,(N402:P402,Q402:AE402)),0)</f>
        <v>0</v>
      </c>
      <c r="AV402" s="5">
        <f>IF(S402&gt;0,RANK(S402,(N402:P402,Q402:AE402)),0)</f>
        <v>6</v>
      </c>
      <c r="AW402" s="2">
        <f t="shared" si="163"/>
        <v>7.9363964546080266E-3</v>
      </c>
      <c r="AX402" s="2">
        <f t="shared" si="164"/>
        <v>1.4842700154045689E-3</v>
      </c>
      <c r="AY402" s="2">
        <f t="shared" si="165"/>
        <v>0</v>
      </c>
      <c r="AZ402" s="2">
        <f t="shared" si="166"/>
        <v>4.1671934186437423E-4</v>
      </c>
      <c r="BB402" t="s">
        <v>430</v>
      </c>
      <c r="BC402" t="s">
        <v>2914</v>
      </c>
      <c r="BD402">
        <v>12</v>
      </c>
      <c r="BF402" s="111">
        <v>12</v>
      </c>
      <c r="BG402" s="113">
        <v>101</v>
      </c>
      <c r="BH402" s="117">
        <f t="shared" si="155"/>
        <v>12101</v>
      </c>
      <c r="BJ402" s="5" t="s">
        <v>3185</v>
      </c>
      <c r="BK402" s="63">
        <v>616</v>
      </c>
      <c r="BL402" s="63">
        <v>713</v>
      </c>
      <c r="BM402" s="63">
        <f t="shared" si="153"/>
        <v>676</v>
      </c>
      <c r="BN402" s="63"/>
      <c r="BO402" s="63"/>
      <c r="BV402" s="63">
        <f t="shared" si="154"/>
        <v>213573</v>
      </c>
      <c r="BW402" s="63">
        <v>676</v>
      </c>
      <c r="BY402" s="63">
        <v>0</v>
      </c>
      <c r="BZ402" s="63">
        <v>0</v>
      </c>
      <c r="CA402" s="63">
        <v>0</v>
      </c>
    </row>
    <row r="403" spans="1:79" hidden="1" outlineLevel="1">
      <c r="A403" t="s">
        <v>1202</v>
      </c>
      <c r="B403" t="s">
        <v>2914</v>
      </c>
      <c r="C403" s="1">
        <f t="shared" si="156"/>
        <v>457702</v>
      </c>
      <c r="D403" s="5">
        <f>IF(N403&gt;0, RANK(N403,(N403:P403,Q403:AE403)),0)</f>
        <v>1</v>
      </c>
      <c r="E403" s="5">
        <f>IF(O403&gt;0,RANK(O403,(N403:P403,Q403:AE403)),0)</f>
        <v>2</v>
      </c>
      <c r="F403" s="5">
        <f>IF(P403&gt;0,RANK(P403,(N403:P403,Q403:AE403)),0)</f>
        <v>0</v>
      </c>
      <c r="G403" s="131">
        <f t="shared" si="157"/>
        <v>25846</v>
      </c>
      <c r="H403" s="136">
        <f t="shared" si="158"/>
        <v>5.6469056285530762E-2</v>
      </c>
      <c r="I403" s="2"/>
      <c r="J403" s="2">
        <f t="shared" si="159"/>
        <v>0.52240103823011474</v>
      </c>
      <c r="K403" s="2">
        <f t="shared" si="160"/>
        <v>0.46593198194458402</v>
      </c>
      <c r="L403" s="2">
        <f t="shared" si="161"/>
        <v>0</v>
      </c>
      <c r="M403" s="2">
        <f t="shared" si="162"/>
        <v>1.1666979825301238E-2</v>
      </c>
      <c r="N403" s="63">
        <v>239104</v>
      </c>
      <c r="O403" s="63">
        <v>213258</v>
      </c>
      <c r="P403" s="63"/>
      <c r="Q403" s="63">
        <v>3329</v>
      </c>
      <c r="R403" s="63">
        <v>718</v>
      </c>
      <c r="S403" s="63">
        <v>177</v>
      </c>
      <c r="T403" s="63"/>
      <c r="U403" s="63">
        <v>45</v>
      </c>
      <c r="V403" s="63">
        <v>20</v>
      </c>
      <c r="W403" s="63">
        <f>IF(Copyright!C$12=1,IF(BW403&gt;0,BW403-SUM(AA403:AE403)-SUM(AN403:AQ403)-T403-AG403-SUM(AI403:AM403),SUM(BX403:CB403)),SUM(BY403:CB403))</f>
        <v>2</v>
      </c>
      <c r="X403" s="63">
        <v>107</v>
      </c>
      <c r="Y403" s="63">
        <v>48</v>
      </c>
      <c r="Z403" s="63">
        <v>612</v>
      </c>
      <c r="AA403" s="63"/>
      <c r="AB403" s="63"/>
      <c r="AC403" s="63"/>
      <c r="AD403" s="63"/>
      <c r="AE403" s="63"/>
      <c r="AF403" s="63">
        <v>238</v>
      </c>
      <c r="AG403" s="63"/>
      <c r="AH403" s="63">
        <v>41</v>
      </c>
      <c r="AI403" s="63"/>
      <c r="AJ403" s="63">
        <v>3</v>
      </c>
      <c r="AK403" s="63"/>
      <c r="AL403" s="63"/>
      <c r="AM403" s="63">
        <v>0</v>
      </c>
      <c r="AN403" s="63"/>
      <c r="AO403" s="63"/>
      <c r="AP403" s="63"/>
      <c r="AQ403" s="63"/>
      <c r="AS403" s="5">
        <f>IF(Q403&gt;0,RANK(Q403,(N403:P403,Q403:AE403)),0)</f>
        <v>3</v>
      </c>
      <c r="AT403" s="5">
        <f>IF(R403&gt;0,RANK(R403,(N403:P403,Q403:AE403)),0)</f>
        <v>4</v>
      </c>
      <c r="AU403" s="5">
        <f>IF(T403&gt;0,RANK(T403,(N403:P403,Q403:AE403)),0)</f>
        <v>0</v>
      </c>
      <c r="AV403" s="5">
        <f>IF(S403&gt;0,RANK(S403,(N403:P403,Q403:AE403)),0)</f>
        <v>6</v>
      </c>
      <c r="AW403" s="2">
        <f t="shared" si="163"/>
        <v>7.2732913555107912E-3</v>
      </c>
      <c r="AX403" s="2">
        <f t="shared" si="164"/>
        <v>1.5687062761360012E-3</v>
      </c>
      <c r="AY403" s="2">
        <f t="shared" si="165"/>
        <v>0</v>
      </c>
      <c r="AZ403" s="2">
        <f t="shared" si="166"/>
        <v>3.8671449982739862E-4</v>
      </c>
      <c r="BB403" t="s">
        <v>1202</v>
      </c>
      <c r="BC403" t="s">
        <v>2914</v>
      </c>
      <c r="BF403" s="111">
        <v>12</v>
      </c>
      <c r="BG403" s="113">
        <v>103</v>
      </c>
      <c r="BH403" s="117">
        <f t="shared" si="155"/>
        <v>12103</v>
      </c>
      <c r="BJ403" s="5" t="s">
        <v>3185</v>
      </c>
      <c r="BM403" s="63">
        <f t="shared" si="153"/>
        <v>1415</v>
      </c>
      <c r="BN403" s="63"/>
      <c r="BO403" s="63"/>
      <c r="BV403" s="63">
        <f t="shared" si="154"/>
        <v>457702</v>
      </c>
      <c r="BW403" s="63">
        <v>1415</v>
      </c>
      <c r="BY403" s="63">
        <v>1</v>
      </c>
      <c r="BZ403" s="63">
        <v>1</v>
      </c>
      <c r="CA403" s="63">
        <v>0</v>
      </c>
    </row>
    <row r="404" spans="1:79" hidden="1" outlineLevel="1">
      <c r="A404" t="s">
        <v>886</v>
      </c>
      <c r="B404" t="s">
        <v>2914</v>
      </c>
      <c r="C404" s="1">
        <f t="shared" si="156"/>
        <v>248683</v>
      </c>
      <c r="D404" s="5">
        <f>IF(N404&gt;0, RANK(N404,(N404:P404,Q404:AE404)),0)</f>
        <v>2</v>
      </c>
      <c r="E404" s="5">
        <f>IF(O404&gt;0,RANK(O404,(N404:P404,Q404:AE404)),0)</f>
        <v>1</v>
      </c>
      <c r="F404" s="5">
        <f>IF(P404&gt;0,RANK(P404,(N404:P404,Q404:AE404)),0)</f>
        <v>0</v>
      </c>
      <c r="G404" s="131">
        <f t="shared" si="157"/>
        <v>16955</v>
      </c>
      <c r="H404" s="136">
        <f t="shared" si="158"/>
        <v>6.817916785626682E-2</v>
      </c>
      <c r="I404" s="2"/>
      <c r="J404" s="2">
        <f t="shared" si="159"/>
        <v>0.46091610604665378</v>
      </c>
      <c r="K404" s="2">
        <f t="shared" si="160"/>
        <v>0.52909527390292055</v>
      </c>
      <c r="L404" s="2">
        <f t="shared" si="161"/>
        <v>0</v>
      </c>
      <c r="M404" s="2">
        <f t="shared" si="162"/>
        <v>9.9886200504256673E-3</v>
      </c>
      <c r="N404" s="63">
        <v>114622</v>
      </c>
      <c r="O404" s="63">
        <v>131577</v>
      </c>
      <c r="P404" s="63"/>
      <c r="Q404" s="63">
        <v>1446</v>
      </c>
      <c r="R404" s="63">
        <v>250</v>
      </c>
      <c r="S404" s="63">
        <v>78</v>
      </c>
      <c r="T404" s="63"/>
      <c r="U404" s="63">
        <v>17</v>
      </c>
      <c r="V404" s="63">
        <v>15</v>
      </c>
      <c r="W404" s="63">
        <f>IF(Copyright!C$12=1,IF(BW404&gt;0,BW404-SUM(AA404:AE404)-SUM(AN404:AQ404)-T404-AG404-SUM(AI404:AM404),SUM(BX404:CB404)),SUM(BY404:CB404))</f>
        <v>0</v>
      </c>
      <c r="X404" s="63">
        <v>64</v>
      </c>
      <c r="Y404" s="63">
        <v>39</v>
      </c>
      <c r="Z404" s="63">
        <v>396</v>
      </c>
      <c r="AA404" s="63"/>
      <c r="AB404" s="63"/>
      <c r="AC404" s="63"/>
      <c r="AD404" s="63"/>
      <c r="AE404" s="63"/>
      <c r="AF404" s="63">
        <v>148</v>
      </c>
      <c r="AG404" s="63"/>
      <c r="AH404" s="63">
        <v>30</v>
      </c>
      <c r="AI404" s="63"/>
      <c r="AJ404" s="63">
        <v>1</v>
      </c>
      <c r="AK404" s="63"/>
      <c r="AL404" s="63"/>
      <c r="AM404" s="63">
        <v>0</v>
      </c>
      <c r="AN404" s="63"/>
      <c r="AO404" s="63"/>
      <c r="AP404" s="63"/>
      <c r="AQ404" s="63"/>
      <c r="AS404" s="5">
        <f>IF(Q404&gt;0,RANK(Q404,(N404:P404,Q404:AE404)),0)</f>
        <v>3</v>
      </c>
      <c r="AT404" s="5">
        <f>IF(R404&gt;0,RANK(R404,(N404:P404,Q404:AE404)),0)</f>
        <v>5</v>
      </c>
      <c r="AU404" s="5">
        <f>IF(T404&gt;0,RANK(T404,(N404:P404,Q404:AE404)),0)</f>
        <v>0</v>
      </c>
      <c r="AV404" s="5">
        <f>IF(S404&gt;0,RANK(S404,(N404:P404,Q404:AE404)),0)</f>
        <v>6</v>
      </c>
      <c r="AW404" s="2">
        <f t="shared" si="163"/>
        <v>5.8146314786294197E-3</v>
      </c>
      <c r="AX404" s="2">
        <f t="shared" si="164"/>
        <v>1.0052958987948513E-3</v>
      </c>
      <c r="AY404" s="2">
        <f t="shared" si="165"/>
        <v>0</v>
      </c>
      <c r="AZ404" s="2">
        <f t="shared" si="166"/>
        <v>3.1365232042399358E-4</v>
      </c>
      <c r="BB404" t="s">
        <v>886</v>
      </c>
      <c r="BC404" t="s">
        <v>2914</v>
      </c>
      <c r="BF404" s="111">
        <v>12</v>
      </c>
      <c r="BG404" s="113">
        <v>105</v>
      </c>
      <c r="BH404" s="117">
        <f t="shared" si="155"/>
        <v>12105</v>
      </c>
      <c r="BJ404" s="5" t="s">
        <v>3185</v>
      </c>
      <c r="BM404" s="63">
        <f t="shared" si="153"/>
        <v>760</v>
      </c>
      <c r="BN404" s="63"/>
      <c r="BO404" s="63"/>
      <c r="BV404" s="63">
        <f t="shared" si="154"/>
        <v>248683</v>
      </c>
      <c r="BW404" s="63">
        <v>760</v>
      </c>
      <c r="BY404" s="63">
        <v>0</v>
      </c>
      <c r="BZ404" s="63">
        <v>0</v>
      </c>
      <c r="CA404" s="63">
        <v>0</v>
      </c>
    </row>
    <row r="405" spans="1:79" hidden="1" outlineLevel="1">
      <c r="A405" t="s">
        <v>963</v>
      </c>
      <c r="B405" t="s">
        <v>2914</v>
      </c>
      <c r="C405" s="1">
        <f t="shared" si="156"/>
        <v>31324</v>
      </c>
      <c r="D405" s="5">
        <f>IF(N405&gt;0, RANK(N405,(N405:P405,Q405:AE405)),0)</f>
        <v>2</v>
      </c>
      <c r="E405" s="5">
        <f>IF(O405&gt;0,RANK(O405,(N405:P405,Q405:AE405)),0)</f>
        <v>1</v>
      </c>
      <c r="F405" s="5">
        <f>IF(P405&gt;0,RANK(P405,(N405:P405,Q405:AE405)),0)</f>
        <v>0</v>
      </c>
      <c r="G405" s="131">
        <f t="shared" si="157"/>
        <v>7659</v>
      </c>
      <c r="H405" s="136">
        <f t="shared" si="158"/>
        <v>0.24450900268164985</v>
      </c>
      <c r="I405" s="2"/>
      <c r="J405" s="2">
        <f t="shared" si="159"/>
        <v>0.37246200996041373</v>
      </c>
      <c r="K405" s="2">
        <f t="shared" si="160"/>
        <v>0.61697101264206355</v>
      </c>
      <c r="L405" s="2">
        <f t="shared" si="161"/>
        <v>0</v>
      </c>
      <c r="M405" s="2">
        <f t="shared" si="162"/>
        <v>1.056697739752277E-2</v>
      </c>
      <c r="N405" s="63">
        <v>11667</v>
      </c>
      <c r="O405" s="63">
        <v>19326</v>
      </c>
      <c r="P405" s="63"/>
      <c r="Q405" s="63">
        <v>144</v>
      </c>
      <c r="R405" s="63">
        <v>57</v>
      </c>
      <c r="S405" s="63">
        <v>22</v>
      </c>
      <c r="T405" s="63"/>
      <c r="U405" s="63">
        <v>2</v>
      </c>
      <c r="V405" s="63">
        <v>2</v>
      </c>
      <c r="W405" s="63">
        <f>IF(Copyright!C$12=1,IF(BW405&gt;0,BW405-SUM(AA405:AE405)-SUM(AN405:AQ405)-T405-AG405-SUM(AI405:AM405),SUM(BX405:CB405)),SUM(BY405:CB405))</f>
        <v>0</v>
      </c>
      <c r="X405" s="63">
        <v>9</v>
      </c>
      <c r="Y405" s="63">
        <v>8</v>
      </c>
      <c r="Z405" s="63">
        <v>56</v>
      </c>
      <c r="AA405" s="63"/>
      <c r="AB405" s="63"/>
      <c r="AC405" s="63"/>
      <c r="AD405" s="63"/>
      <c r="AE405" s="63"/>
      <c r="AF405" s="63">
        <v>23</v>
      </c>
      <c r="AG405" s="63"/>
      <c r="AH405" s="63">
        <v>8</v>
      </c>
      <c r="AI405" s="63"/>
      <c r="AJ405" s="63">
        <v>0</v>
      </c>
      <c r="AK405" s="63"/>
      <c r="AL405" s="63"/>
      <c r="AM405" s="63">
        <v>0</v>
      </c>
      <c r="AN405" s="63"/>
      <c r="AO405" s="63"/>
      <c r="AP405" s="63"/>
      <c r="AQ405" s="63"/>
      <c r="AS405" s="5">
        <f>IF(Q405&gt;0,RANK(Q405,(N405:P405,Q405:AE405)),0)</f>
        <v>3</v>
      </c>
      <c r="AT405" s="5">
        <f>IF(R405&gt;0,RANK(R405,(N405:P405,Q405:AE405)),0)</f>
        <v>4</v>
      </c>
      <c r="AU405" s="5">
        <f>IF(T405&gt;0,RANK(T405,(N405:P405,Q405:AE405)),0)</f>
        <v>0</v>
      </c>
      <c r="AV405" s="5">
        <f>IF(S405&gt;0,RANK(S405,(N405:P405,Q405:AE405)),0)</f>
        <v>6</v>
      </c>
      <c r="AW405" s="2">
        <f t="shared" si="163"/>
        <v>4.5971140339675651E-3</v>
      </c>
      <c r="AX405" s="2">
        <f t="shared" si="164"/>
        <v>1.8196909717788277E-3</v>
      </c>
      <c r="AY405" s="2">
        <f t="shared" si="165"/>
        <v>0</v>
      </c>
      <c r="AZ405" s="2">
        <f t="shared" si="166"/>
        <v>7.0233686630060018E-4</v>
      </c>
      <c r="BB405" t="s">
        <v>963</v>
      </c>
      <c r="BC405" t="s">
        <v>2914</v>
      </c>
      <c r="BF405" s="111">
        <v>12</v>
      </c>
      <c r="BG405" s="113">
        <v>107</v>
      </c>
      <c r="BH405" s="117">
        <f t="shared" si="155"/>
        <v>12107</v>
      </c>
      <c r="BJ405" s="5" t="s">
        <v>3185</v>
      </c>
      <c r="BM405" s="63">
        <f t="shared" si="153"/>
        <v>100</v>
      </c>
      <c r="BN405" s="63"/>
      <c r="BO405" s="63"/>
      <c r="BV405" s="63">
        <f t="shared" si="154"/>
        <v>31324</v>
      </c>
      <c r="BW405" s="63">
        <v>100</v>
      </c>
      <c r="BY405" s="63">
        <v>0</v>
      </c>
      <c r="BZ405" s="63">
        <v>0</v>
      </c>
      <c r="CA405" s="63">
        <v>0</v>
      </c>
    </row>
    <row r="406" spans="1:79" hidden="1" outlineLevel="1">
      <c r="A406" t="s">
        <v>888</v>
      </c>
      <c r="B406" t="s">
        <v>2914</v>
      </c>
      <c r="C406" s="1">
        <f t="shared" si="156"/>
        <v>114795</v>
      </c>
      <c r="D406" s="5">
        <f>IF(N406&gt;0, RANK(N406,(N406:P406,Q406:AE406)),0)</f>
        <v>2</v>
      </c>
      <c r="E406" s="5">
        <f>IF(O406&gt;0,RANK(O406,(N406:P406,Q406:AE406)),0)</f>
        <v>1</v>
      </c>
      <c r="F406" s="5">
        <f>IF(P406&gt;0,RANK(P406,(N406:P406,Q406:AE406)),0)</f>
        <v>0</v>
      </c>
      <c r="G406" s="131">
        <f t="shared" si="157"/>
        <v>43323</v>
      </c>
      <c r="H406" s="136">
        <f t="shared" si="158"/>
        <v>0.37739448582255325</v>
      </c>
      <c r="I406" s="2"/>
      <c r="J406" s="2">
        <f t="shared" si="159"/>
        <v>0.30654645237161898</v>
      </c>
      <c r="K406" s="2">
        <f t="shared" si="160"/>
        <v>0.68394093819417223</v>
      </c>
      <c r="L406" s="2">
        <f t="shared" si="161"/>
        <v>0</v>
      </c>
      <c r="M406" s="2">
        <f t="shared" si="162"/>
        <v>9.5126094342087297E-3</v>
      </c>
      <c r="N406" s="63">
        <v>35190</v>
      </c>
      <c r="O406" s="63">
        <v>78513</v>
      </c>
      <c r="P406" s="63"/>
      <c r="Q406" s="63">
        <v>747</v>
      </c>
      <c r="R406" s="63">
        <v>147</v>
      </c>
      <c r="S406" s="63">
        <v>35</v>
      </c>
      <c r="T406" s="63"/>
      <c r="U406" s="63">
        <v>11</v>
      </c>
      <c r="V406" s="63">
        <v>2</v>
      </c>
      <c r="W406" s="63">
        <f>IF(Copyright!C$12=1,IF(BW406&gt;0,BW406-SUM(AA406:AE406)-SUM(AN406:AQ406)-T406-AG406-SUM(AI406:AM406),SUM(BX406:CB406)),SUM(BY406:CB406))</f>
        <v>0</v>
      </c>
      <c r="X406" s="63">
        <v>20</v>
      </c>
      <c r="Y406" s="63">
        <v>7</v>
      </c>
      <c r="Z406" s="63">
        <v>80</v>
      </c>
      <c r="AA406" s="63"/>
      <c r="AB406" s="63"/>
      <c r="AC406" s="63"/>
      <c r="AD406" s="63"/>
      <c r="AE406" s="63"/>
      <c r="AF406" s="63">
        <v>36</v>
      </c>
      <c r="AG406" s="63"/>
      <c r="AH406" s="63">
        <v>5</v>
      </c>
      <c r="AI406" s="63"/>
      <c r="AJ406" s="63">
        <v>2</v>
      </c>
      <c r="AK406" s="63"/>
      <c r="AL406" s="63"/>
      <c r="AM406" s="63">
        <v>0</v>
      </c>
      <c r="AN406" s="63"/>
      <c r="AO406" s="63"/>
      <c r="AP406" s="63"/>
      <c r="AQ406" s="63"/>
      <c r="AS406" s="5">
        <f>IF(Q406&gt;0,RANK(Q406,(N406:P406,Q406:AE406)),0)</f>
        <v>3</v>
      </c>
      <c r="AT406" s="5">
        <f>IF(R406&gt;0,RANK(R406,(N406:P406,Q406:AE406)),0)</f>
        <v>4</v>
      </c>
      <c r="AU406" s="5">
        <f>IF(T406&gt;0,RANK(T406,(N406:P406,Q406:AE406)),0)</f>
        <v>0</v>
      </c>
      <c r="AV406" s="5">
        <f>IF(S406&gt;0,RANK(S406,(N406:P406,Q406:AE406)),0)</f>
        <v>6</v>
      </c>
      <c r="AW406" s="2">
        <f t="shared" si="163"/>
        <v>6.5072520580164639E-3</v>
      </c>
      <c r="AX406" s="2">
        <f t="shared" si="164"/>
        <v>1.2805435776819549E-3</v>
      </c>
      <c r="AY406" s="2">
        <f t="shared" si="165"/>
        <v>0</v>
      </c>
      <c r="AZ406" s="2">
        <f t="shared" si="166"/>
        <v>3.0489132801951303E-4</v>
      </c>
      <c r="BB406" t="s">
        <v>888</v>
      </c>
      <c r="BC406" t="s">
        <v>2914</v>
      </c>
      <c r="BD406">
        <v>6</v>
      </c>
      <c r="BF406" s="111">
        <v>12</v>
      </c>
      <c r="BG406" s="113">
        <v>109</v>
      </c>
      <c r="BH406" s="117">
        <f t="shared" si="155"/>
        <v>12109</v>
      </c>
      <c r="BJ406" s="5" t="s">
        <v>3185</v>
      </c>
      <c r="BK406" s="63">
        <v>200</v>
      </c>
      <c r="BL406" s="63">
        <v>155</v>
      </c>
      <c r="BM406" s="63">
        <f t="shared" si="153"/>
        <v>242</v>
      </c>
      <c r="BN406" s="63"/>
      <c r="BO406" s="63"/>
      <c r="BV406" s="63">
        <f t="shared" si="154"/>
        <v>114795</v>
      </c>
      <c r="BW406" s="63">
        <v>242</v>
      </c>
      <c r="BY406" s="63">
        <v>0</v>
      </c>
      <c r="BZ406" s="63">
        <v>0</v>
      </c>
      <c r="CA406" s="63">
        <v>0</v>
      </c>
    </row>
    <row r="407" spans="1:79" hidden="1" outlineLevel="1">
      <c r="A407" t="s">
        <v>248</v>
      </c>
      <c r="B407" t="s">
        <v>2914</v>
      </c>
      <c r="C407" s="1">
        <f t="shared" si="156"/>
        <v>123027</v>
      </c>
      <c r="D407" s="5">
        <f>IF(N407&gt;0, RANK(N407,(N407:P407,Q407:AE407)),0)</f>
        <v>1</v>
      </c>
      <c r="E407" s="5">
        <f>IF(O407&gt;0,RANK(O407,(N407:P407,Q407:AE407)),0)</f>
        <v>2</v>
      </c>
      <c r="F407" s="5">
        <f>IF(P407&gt;0,RANK(P407,(N407:P407,Q407:AE407)),0)</f>
        <v>0</v>
      </c>
      <c r="G407" s="131">
        <f t="shared" si="157"/>
        <v>9667</v>
      </c>
      <c r="H407" s="136">
        <f t="shared" si="158"/>
        <v>7.8576247490388287E-2</v>
      </c>
      <c r="I407" s="2"/>
      <c r="J407" s="2">
        <f t="shared" si="159"/>
        <v>0.53540279775984134</v>
      </c>
      <c r="K407" s="2">
        <f t="shared" si="160"/>
        <v>0.45682655026945307</v>
      </c>
      <c r="L407" s="2">
        <f t="shared" si="161"/>
        <v>0</v>
      </c>
      <c r="M407" s="2">
        <f t="shared" si="162"/>
        <v>7.7706519707055888E-3</v>
      </c>
      <c r="N407" s="63">
        <v>65869</v>
      </c>
      <c r="O407" s="63">
        <v>56202</v>
      </c>
      <c r="P407" s="63"/>
      <c r="Q407" s="63">
        <v>521</v>
      </c>
      <c r="R407" s="63">
        <v>115</v>
      </c>
      <c r="S407" s="63">
        <v>33</v>
      </c>
      <c r="T407" s="63"/>
      <c r="U407" s="63">
        <v>10</v>
      </c>
      <c r="V407" s="63">
        <v>9</v>
      </c>
      <c r="W407" s="63">
        <f>IF(Copyright!C$12=1,IF(BW407&gt;0,BW407-SUM(AA407:AE407)-SUM(AN407:AQ407)-T407-AG407-SUM(AI407:AM407),SUM(BX407:CB407)),SUM(BY407:CB407))</f>
        <v>0</v>
      </c>
      <c r="X407" s="63">
        <v>32</v>
      </c>
      <c r="Y407" s="63">
        <v>11</v>
      </c>
      <c r="Z407" s="63">
        <v>147</v>
      </c>
      <c r="AA407" s="63"/>
      <c r="AB407" s="63"/>
      <c r="AC407" s="63"/>
      <c r="AD407" s="63"/>
      <c r="AE407" s="63"/>
      <c r="AF407" s="63">
        <v>66</v>
      </c>
      <c r="AG407" s="63"/>
      <c r="AH407" s="63">
        <v>11</v>
      </c>
      <c r="AI407" s="63"/>
      <c r="AJ407" s="63">
        <v>1</v>
      </c>
      <c r="AK407" s="63"/>
      <c r="AL407" s="63"/>
      <c r="AM407" s="63">
        <v>0</v>
      </c>
      <c r="AN407" s="63"/>
      <c r="AO407" s="63"/>
      <c r="AP407" s="63"/>
      <c r="AQ407" s="63"/>
      <c r="AS407" s="5">
        <f>IF(Q407&gt;0,RANK(Q407,(N407:P407,Q407:AE407)),0)</f>
        <v>3</v>
      </c>
      <c r="AT407" s="5">
        <f>IF(R407&gt;0,RANK(R407,(N407:P407,Q407:AE407)),0)</f>
        <v>5</v>
      </c>
      <c r="AU407" s="5">
        <f>IF(T407&gt;0,RANK(T407,(N407:P407,Q407:AE407)),0)</f>
        <v>0</v>
      </c>
      <c r="AV407" s="5">
        <f>IF(S407&gt;0,RANK(S407,(N407:P407,Q407:AE407)),0)</f>
        <v>6</v>
      </c>
      <c r="AW407" s="2">
        <f t="shared" si="163"/>
        <v>4.2348427580937518E-3</v>
      </c>
      <c r="AX407" s="2">
        <f t="shared" si="164"/>
        <v>9.3475415965601051E-4</v>
      </c>
      <c r="AY407" s="2">
        <f t="shared" si="165"/>
        <v>0</v>
      </c>
      <c r="AZ407" s="2">
        <f t="shared" si="166"/>
        <v>2.6823380233607257E-4</v>
      </c>
      <c r="BB407" t="s">
        <v>248</v>
      </c>
      <c r="BC407" t="s">
        <v>2914</v>
      </c>
      <c r="BD407">
        <v>18</v>
      </c>
      <c r="BF407" s="111">
        <v>12</v>
      </c>
      <c r="BG407" s="113">
        <v>111</v>
      </c>
      <c r="BH407" s="117">
        <f t="shared" si="155"/>
        <v>12111</v>
      </c>
      <c r="BJ407" s="5" t="s">
        <v>3185</v>
      </c>
      <c r="BK407" s="63">
        <v>42</v>
      </c>
      <c r="BL407" s="63">
        <v>407</v>
      </c>
      <c r="BM407" s="63">
        <f t="shared" si="153"/>
        <v>275</v>
      </c>
      <c r="BN407" s="63"/>
      <c r="BO407" s="63"/>
      <c r="BV407" s="63">
        <f t="shared" si="154"/>
        <v>123027</v>
      </c>
      <c r="BW407" s="63">
        <v>275</v>
      </c>
      <c r="BY407" s="63">
        <v>0</v>
      </c>
      <c r="BZ407" s="63">
        <v>0</v>
      </c>
      <c r="CA407" s="63">
        <v>0</v>
      </c>
    </row>
    <row r="408" spans="1:79" hidden="1" outlineLevel="1">
      <c r="A408" t="s">
        <v>544</v>
      </c>
      <c r="B408" t="s">
        <v>2914</v>
      </c>
      <c r="C408" s="1">
        <f t="shared" si="156"/>
        <v>76846</v>
      </c>
      <c r="D408" s="5">
        <f>IF(N408&gt;0, RANK(N408,(N408:P408,Q408:AE408)),0)</f>
        <v>2</v>
      </c>
      <c r="E408" s="5">
        <f>IF(O408&gt;0,RANK(O408,(N408:P408,Q408:AE408)),0)</f>
        <v>1</v>
      </c>
      <c r="F408" s="5">
        <f>IF(P408&gt;0,RANK(P408,(N408:P408,Q408:AE408)),0)</f>
        <v>0</v>
      </c>
      <c r="G408" s="131">
        <f t="shared" si="157"/>
        <v>40418</v>
      </c>
      <c r="H408" s="136">
        <f t="shared" si="158"/>
        <v>0.52596101293496078</v>
      </c>
      <c r="I408" s="2"/>
      <c r="J408" s="2">
        <f t="shared" si="159"/>
        <v>0.23121567810946569</v>
      </c>
      <c r="K408" s="2">
        <f t="shared" si="160"/>
        <v>0.75717669104442653</v>
      </c>
      <c r="L408" s="2">
        <f t="shared" si="161"/>
        <v>0</v>
      </c>
      <c r="M408" s="2">
        <f t="shared" si="162"/>
        <v>1.160763084610783E-2</v>
      </c>
      <c r="N408" s="63">
        <v>17768</v>
      </c>
      <c r="O408" s="63">
        <v>58186</v>
      </c>
      <c r="P408" s="63"/>
      <c r="Q408" s="63">
        <v>605</v>
      </c>
      <c r="R408" s="63">
        <v>84</v>
      </c>
      <c r="S408" s="63">
        <v>57</v>
      </c>
      <c r="T408" s="63"/>
      <c r="U408" s="63">
        <v>5</v>
      </c>
      <c r="V408" s="63">
        <v>4</v>
      </c>
      <c r="W408" s="63">
        <f>IF(Copyright!C$12=1,IF(BW408&gt;0,BW408-SUM(AA408:AE408)-SUM(AN408:AQ408)-T408-AG408-SUM(AI408:AM408),SUM(BX408:CB408)),SUM(BY408:CB408))</f>
        <v>0</v>
      </c>
      <c r="X408" s="63">
        <v>9</v>
      </c>
      <c r="Y408" s="63">
        <v>3</v>
      </c>
      <c r="Z408" s="63">
        <v>84</v>
      </c>
      <c r="AA408" s="63"/>
      <c r="AB408" s="63"/>
      <c r="AC408" s="63"/>
      <c r="AD408" s="63"/>
      <c r="AE408" s="63"/>
      <c r="AF408" s="63">
        <v>33</v>
      </c>
      <c r="AG408" s="63"/>
      <c r="AH408" s="63">
        <v>8</v>
      </c>
      <c r="AI408" s="63"/>
      <c r="AJ408" s="63">
        <v>0</v>
      </c>
      <c r="AK408" s="63"/>
      <c r="AL408" s="63"/>
      <c r="AM408" s="63">
        <v>0</v>
      </c>
      <c r="AN408" s="63"/>
      <c r="AO408" s="63"/>
      <c r="AP408" s="63"/>
      <c r="AQ408" s="63"/>
      <c r="AS408" s="5">
        <f>IF(Q408&gt;0,RANK(Q408,(N408:P408,Q408:AE408)),0)</f>
        <v>3</v>
      </c>
      <c r="AT408" s="5">
        <f>IF(R408&gt;0,RANK(R408,(N408:P408,Q408:AE408)),0)</f>
        <v>4</v>
      </c>
      <c r="AU408" s="5">
        <f>IF(T408&gt;0,RANK(T408,(N408:P408,Q408:AE408)),0)</f>
        <v>0</v>
      </c>
      <c r="AV408" s="5">
        <f>IF(S408&gt;0,RANK(S408,(N408:P408,Q408:AE408)),0)</f>
        <v>6</v>
      </c>
      <c r="AW408" s="2">
        <f t="shared" si="163"/>
        <v>7.8728886344116809E-3</v>
      </c>
      <c r="AX408" s="2">
        <f t="shared" si="164"/>
        <v>1.093095281472035E-3</v>
      </c>
      <c r="AY408" s="2">
        <f t="shared" si="165"/>
        <v>0</v>
      </c>
      <c r="AZ408" s="2">
        <f t="shared" si="166"/>
        <v>7.4174322671316658E-4</v>
      </c>
      <c r="BB408" t="s">
        <v>544</v>
      </c>
      <c r="BC408" t="s">
        <v>2914</v>
      </c>
      <c r="BD408">
        <v>1</v>
      </c>
      <c r="BF408" s="111">
        <v>12</v>
      </c>
      <c r="BG408" s="113">
        <v>113</v>
      </c>
      <c r="BH408" s="117">
        <f t="shared" si="155"/>
        <v>12113</v>
      </c>
      <c r="BJ408" s="5" t="s">
        <v>3185</v>
      </c>
      <c r="BM408" s="63">
        <f t="shared" si="153"/>
        <v>214</v>
      </c>
      <c r="BN408" s="63"/>
      <c r="BO408" s="63"/>
      <c r="BV408" s="63">
        <f t="shared" si="154"/>
        <v>76846</v>
      </c>
      <c r="BW408" s="63">
        <v>214</v>
      </c>
      <c r="BY408" s="63">
        <v>0</v>
      </c>
      <c r="BZ408" s="63">
        <v>0</v>
      </c>
      <c r="CA408" s="63">
        <v>0</v>
      </c>
    </row>
    <row r="409" spans="1:79" hidden="1" outlineLevel="1">
      <c r="A409" t="s">
        <v>382</v>
      </c>
      <c r="B409" t="s">
        <v>2914</v>
      </c>
      <c r="C409" s="1">
        <f t="shared" si="156"/>
        <v>207480</v>
      </c>
      <c r="D409" s="5">
        <f>IF(N409&gt;0, RANK(N409,(N409:P409,Q409:AE409)),0)</f>
        <v>2</v>
      </c>
      <c r="E409" s="5">
        <f>IF(O409&gt;0,RANK(O409,(N409:P409,Q409:AE409)),0)</f>
        <v>1</v>
      </c>
      <c r="F409" s="5">
        <f>IF(P409&gt;0,RANK(P409,(N409:P409,Q409:AE409)),0)</f>
        <v>0</v>
      </c>
      <c r="G409" s="131">
        <f t="shared" si="157"/>
        <v>15385</v>
      </c>
      <c r="H409" s="136">
        <f t="shared" si="158"/>
        <v>7.4151725467514945E-2</v>
      </c>
      <c r="I409" s="2"/>
      <c r="J409" s="2">
        <f t="shared" si="159"/>
        <v>0.45844900713321768</v>
      </c>
      <c r="K409" s="2">
        <f t="shared" si="160"/>
        <v>0.5326007326007326</v>
      </c>
      <c r="L409" s="2">
        <f t="shared" si="161"/>
        <v>0</v>
      </c>
      <c r="M409" s="2">
        <f t="shared" si="162"/>
        <v>8.9502602660497255E-3</v>
      </c>
      <c r="N409" s="63">
        <v>95119</v>
      </c>
      <c r="O409" s="63">
        <v>110504</v>
      </c>
      <c r="P409" s="63"/>
      <c r="Q409" s="63">
        <v>1092</v>
      </c>
      <c r="R409" s="63">
        <v>284</v>
      </c>
      <c r="S409" s="63">
        <v>39</v>
      </c>
      <c r="T409" s="63"/>
      <c r="U409" s="63">
        <v>13</v>
      </c>
      <c r="V409" s="63">
        <v>6</v>
      </c>
      <c r="W409" s="63">
        <f>IF(Copyright!C$12=1,IF(BW409&gt;0,BW409-SUM(AA409:AE409)-SUM(AN409:AQ409)-T409-AG409-SUM(AI409:AM409),SUM(BX409:CB409)),SUM(BY409:CB409))</f>
        <v>0</v>
      </c>
      <c r="X409" s="63">
        <v>46</v>
      </c>
      <c r="Y409" s="63">
        <v>26</v>
      </c>
      <c r="Z409" s="63">
        <v>253</v>
      </c>
      <c r="AA409" s="63"/>
      <c r="AB409" s="63"/>
      <c r="AC409" s="63"/>
      <c r="AD409" s="63"/>
      <c r="AE409" s="63"/>
      <c r="AF409" s="63">
        <v>88</v>
      </c>
      <c r="AG409" s="63"/>
      <c r="AH409" s="63">
        <v>10</v>
      </c>
      <c r="AI409" s="63"/>
      <c r="AJ409" s="63">
        <v>0</v>
      </c>
      <c r="AK409" s="63"/>
      <c r="AL409" s="63"/>
      <c r="AM409" s="63">
        <v>0</v>
      </c>
      <c r="AN409" s="63"/>
      <c r="AO409" s="63"/>
      <c r="AP409" s="63"/>
      <c r="AQ409" s="63"/>
      <c r="AS409" s="5">
        <f>IF(Q409&gt;0,RANK(Q409,(N409:P409,Q409:AE409)),0)</f>
        <v>3</v>
      </c>
      <c r="AT409" s="5">
        <f>IF(R409&gt;0,RANK(R409,(N409:P409,Q409:AE409)),0)</f>
        <v>4</v>
      </c>
      <c r="AU409" s="5">
        <f>IF(T409&gt;0,RANK(T409,(N409:P409,Q409:AE409)),0)</f>
        <v>0</v>
      </c>
      <c r="AV409" s="5">
        <f>IF(S409&gt;0,RANK(S409,(N409:P409,Q409:AE409)),0)</f>
        <v>7</v>
      </c>
      <c r="AW409" s="2">
        <f t="shared" si="163"/>
        <v>5.263157894736842E-3</v>
      </c>
      <c r="AX409" s="2">
        <f t="shared" si="164"/>
        <v>1.3688066319645267E-3</v>
      </c>
      <c r="AY409" s="2">
        <f t="shared" si="165"/>
        <v>0</v>
      </c>
      <c r="AZ409" s="2">
        <f t="shared" si="166"/>
        <v>1.8796992481203009E-4</v>
      </c>
      <c r="BB409" t="s">
        <v>382</v>
      </c>
      <c r="BC409" t="s">
        <v>2914</v>
      </c>
      <c r="BD409">
        <v>16</v>
      </c>
      <c r="BF409" s="111">
        <v>12</v>
      </c>
      <c r="BG409" s="113">
        <v>115</v>
      </c>
      <c r="BH409" s="117">
        <f t="shared" si="155"/>
        <v>12115</v>
      </c>
      <c r="BJ409" s="5" t="s">
        <v>3185</v>
      </c>
      <c r="BM409" s="63">
        <f t="shared" si="153"/>
        <v>481</v>
      </c>
      <c r="BN409" s="63"/>
      <c r="BO409" s="63"/>
      <c r="BV409" s="63">
        <f t="shared" si="154"/>
        <v>207480</v>
      </c>
      <c r="BW409" s="63">
        <v>481</v>
      </c>
      <c r="BY409" s="63">
        <v>0</v>
      </c>
      <c r="BZ409" s="63">
        <v>0</v>
      </c>
      <c r="CA409" s="63">
        <v>0</v>
      </c>
    </row>
    <row r="410" spans="1:79" hidden="1" outlineLevel="1">
      <c r="A410" t="s">
        <v>858</v>
      </c>
      <c r="B410" t="s">
        <v>2914</v>
      </c>
      <c r="C410" s="1">
        <f t="shared" si="156"/>
        <v>208620</v>
      </c>
      <c r="D410" s="5">
        <f>IF(N410&gt;0, RANK(N410,(N410:P410,Q410:AE410)),0)</f>
        <v>2</v>
      </c>
      <c r="E410" s="5">
        <f>IF(O410&gt;0,RANK(O410,(N410:P410,Q410:AE410)),0)</f>
        <v>1</v>
      </c>
      <c r="F410" s="5">
        <f>IF(P410&gt;0,RANK(P410,(N410:P410,Q410:AE410)),0)</f>
        <v>0</v>
      </c>
      <c r="G410" s="131">
        <f t="shared" si="157"/>
        <v>13498</v>
      </c>
      <c r="H410" s="136">
        <f t="shared" si="158"/>
        <v>6.4701370913622852E-2</v>
      </c>
      <c r="I410" s="2"/>
      <c r="J410" s="2">
        <f t="shared" si="159"/>
        <v>0.46229987537148881</v>
      </c>
      <c r="K410" s="2">
        <f t="shared" si="160"/>
        <v>0.52700124628511169</v>
      </c>
      <c r="L410" s="2">
        <f t="shared" si="161"/>
        <v>0</v>
      </c>
      <c r="M410" s="2">
        <f t="shared" si="162"/>
        <v>1.0698878343399443E-2</v>
      </c>
      <c r="N410" s="63">
        <v>96445</v>
      </c>
      <c r="O410" s="63">
        <v>109943</v>
      </c>
      <c r="P410" s="63"/>
      <c r="Q410" s="63">
        <v>1604</v>
      </c>
      <c r="R410" s="63">
        <v>229</v>
      </c>
      <c r="S410" s="63">
        <v>72</v>
      </c>
      <c r="T410" s="63"/>
      <c r="U410" s="63">
        <v>14</v>
      </c>
      <c r="V410" s="63">
        <v>10</v>
      </c>
      <c r="W410" s="63">
        <f>IF(Copyright!C$12=1,IF(BW410&gt;0,BW410-SUM(AA410:AE410)-SUM(AN410:AQ410)-T410-AG410-SUM(AI410:AM410),SUM(BX410:CB410)),SUM(BY410:CB410))</f>
        <v>0</v>
      </c>
      <c r="X410" s="63">
        <v>53</v>
      </c>
      <c r="Y410" s="63">
        <v>24</v>
      </c>
      <c r="Z410" s="63">
        <v>140</v>
      </c>
      <c r="AA410" s="63"/>
      <c r="AB410" s="63"/>
      <c r="AC410" s="63"/>
      <c r="AD410" s="63"/>
      <c r="AE410" s="63"/>
      <c r="AF410" s="63">
        <v>68</v>
      </c>
      <c r="AG410" s="63"/>
      <c r="AH410" s="63">
        <v>18</v>
      </c>
      <c r="AI410" s="63"/>
      <c r="AJ410" s="63">
        <v>0</v>
      </c>
      <c r="AK410" s="63"/>
      <c r="AL410" s="63"/>
      <c r="AM410" s="63">
        <v>0</v>
      </c>
      <c r="AN410" s="63"/>
      <c r="AO410" s="63"/>
      <c r="AP410" s="63"/>
      <c r="AQ410" s="63"/>
      <c r="AS410" s="5">
        <f>IF(Q410&gt;0,RANK(Q410,(N410:P410,Q410:AE410)),0)</f>
        <v>3</v>
      </c>
      <c r="AT410" s="5">
        <f>IF(R410&gt;0,RANK(R410,(N410:P410,Q410:AE410)),0)</f>
        <v>4</v>
      </c>
      <c r="AU410" s="5">
        <f>IF(T410&gt;0,RANK(T410,(N410:P410,Q410:AE410)),0)</f>
        <v>0</v>
      </c>
      <c r="AV410" s="5">
        <f>IF(S410&gt;0,RANK(S410,(N410:P410,Q410:AE410)),0)</f>
        <v>6</v>
      </c>
      <c r="AW410" s="2">
        <f t="shared" si="163"/>
        <v>7.688620458249449E-3</v>
      </c>
      <c r="AX410" s="2">
        <f t="shared" si="164"/>
        <v>1.0976895791391045E-3</v>
      </c>
      <c r="AY410" s="2">
        <f t="shared" si="165"/>
        <v>0</v>
      </c>
      <c r="AZ410" s="2">
        <f t="shared" si="166"/>
        <v>3.451251078515962E-4</v>
      </c>
      <c r="BB410" t="s">
        <v>858</v>
      </c>
      <c r="BC410" t="s">
        <v>2914</v>
      </c>
      <c r="BF410" s="111">
        <v>12</v>
      </c>
      <c r="BG410" s="113">
        <v>117</v>
      </c>
      <c r="BH410" s="117">
        <f t="shared" si="155"/>
        <v>12117</v>
      </c>
      <c r="BJ410" s="5" t="s">
        <v>3185</v>
      </c>
      <c r="BM410" s="63">
        <f t="shared" si="153"/>
        <v>500</v>
      </c>
      <c r="BN410" s="63"/>
      <c r="BO410" s="63"/>
      <c r="BV410" s="63">
        <f t="shared" si="154"/>
        <v>208620</v>
      </c>
      <c r="BW410" s="63">
        <v>500</v>
      </c>
      <c r="BX410" s="132"/>
      <c r="BY410" s="63">
        <v>0</v>
      </c>
      <c r="BZ410" s="63">
        <v>0</v>
      </c>
      <c r="CA410" s="63">
        <v>0</v>
      </c>
    </row>
    <row r="411" spans="1:79" hidden="1" outlineLevel="1">
      <c r="A411" t="s">
        <v>3134</v>
      </c>
      <c r="B411" t="s">
        <v>2914</v>
      </c>
      <c r="C411" s="1">
        <f t="shared" si="156"/>
        <v>60479</v>
      </c>
      <c r="D411" s="5">
        <f>IF(N411&gt;0, RANK(N411,(N411:P411,Q411:AE411)),0)</f>
        <v>2</v>
      </c>
      <c r="E411" s="5">
        <f>IF(O411&gt;0,RANK(O411,(N411:P411,Q411:AE411)),0)</f>
        <v>1</v>
      </c>
      <c r="F411" s="5">
        <f>IF(P411&gt;0,RANK(P411,(N411:P411,Q411:AE411)),0)</f>
        <v>0</v>
      </c>
      <c r="G411" s="131">
        <f t="shared" si="157"/>
        <v>21122</v>
      </c>
      <c r="H411" s="136">
        <f t="shared" si="158"/>
        <v>0.34924519254617303</v>
      </c>
      <c r="I411" s="2"/>
      <c r="J411" s="2">
        <f t="shared" si="159"/>
        <v>0.32282279799599861</v>
      </c>
      <c r="K411" s="2">
        <f t="shared" si="160"/>
        <v>0.6720679905421717</v>
      </c>
      <c r="L411" s="2">
        <f t="shared" si="161"/>
        <v>0</v>
      </c>
      <c r="M411" s="2">
        <f t="shared" si="162"/>
        <v>5.1092114618297435E-3</v>
      </c>
      <c r="N411" s="63">
        <v>19524</v>
      </c>
      <c r="O411" s="63">
        <v>40646</v>
      </c>
      <c r="P411" s="63"/>
      <c r="Q411" s="63">
        <v>162</v>
      </c>
      <c r="R411" s="63">
        <v>49</v>
      </c>
      <c r="S411" s="63">
        <v>14</v>
      </c>
      <c r="T411" s="63"/>
      <c r="U411" s="63">
        <v>4</v>
      </c>
      <c r="V411" s="63">
        <v>0</v>
      </c>
      <c r="W411" s="63">
        <f>IF(Copyright!C$12=1,IF(BW411&gt;0,BW411-SUM(AA411:AE411)-SUM(AN411:AQ411)-T411-AG411-SUM(AI411:AM411),SUM(BX411:CB411)),SUM(BY411:CB411))</f>
        <v>0</v>
      </c>
      <c r="X411" s="63">
        <v>9</v>
      </c>
      <c r="Y411" s="63">
        <v>2</v>
      </c>
      <c r="Z411" s="63">
        <v>45</v>
      </c>
      <c r="AA411" s="63"/>
      <c r="AB411" s="63"/>
      <c r="AC411" s="63"/>
      <c r="AD411" s="63"/>
      <c r="AE411" s="63"/>
      <c r="AF411" s="63">
        <v>23</v>
      </c>
      <c r="AG411" s="63"/>
      <c r="AH411" s="63">
        <v>1</v>
      </c>
      <c r="AI411" s="63"/>
      <c r="AJ411" s="63">
        <v>0</v>
      </c>
      <c r="AK411" s="63"/>
      <c r="AL411" s="63"/>
      <c r="AM411" s="63">
        <v>0</v>
      </c>
      <c r="AN411" s="63"/>
      <c r="AO411" s="63"/>
      <c r="AP411" s="63"/>
      <c r="AQ411" s="63"/>
      <c r="AS411" s="5">
        <f>IF(Q411&gt;0,RANK(Q411,(N411:P411,Q411:AE411)),0)</f>
        <v>3</v>
      </c>
      <c r="AT411" s="5">
        <f>IF(R411&gt;0,RANK(R411,(N411:P411,Q411:AE411)),0)</f>
        <v>4</v>
      </c>
      <c r="AU411" s="5">
        <f>IF(T411&gt;0,RANK(T411,(N411:P411,Q411:AE411)),0)</f>
        <v>0</v>
      </c>
      <c r="AV411" s="5">
        <f>IF(S411&gt;0,RANK(S411,(N411:P411,Q411:AE411)),0)</f>
        <v>6</v>
      </c>
      <c r="AW411" s="2">
        <f t="shared" si="163"/>
        <v>2.6786157178524776E-3</v>
      </c>
      <c r="AX411" s="2">
        <f t="shared" si="164"/>
        <v>8.101985813257494E-4</v>
      </c>
      <c r="AY411" s="2">
        <f t="shared" si="165"/>
        <v>0</v>
      </c>
      <c r="AZ411" s="2">
        <f t="shared" si="166"/>
        <v>2.3148530895021412E-4</v>
      </c>
      <c r="BB411" t="s">
        <v>3134</v>
      </c>
      <c r="BC411" t="s">
        <v>2914</v>
      </c>
      <c r="BD411">
        <v>11</v>
      </c>
      <c r="BF411" s="111">
        <v>12</v>
      </c>
      <c r="BG411" s="113">
        <v>119</v>
      </c>
      <c r="BH411" s="117">
        <f t="shared" si="155"/>
        <v>12119</v>
      </c>
      <c r="BJ411" s="5" t="s">
        <v>3185</v>
      </c>
      <c r="BK411" s="63">
        <v>114</v>
      </c>
      <c r="BL411" s="63">
        <v>115</v>
      </c>
      <c r="BM411" s="63">
        <f t="shared" si="153"/>
        <v>67</v>
      </c>
      <c r="BN411" s="63"/>
      <c r="BO411" s="63"/>
      <c r="BV411" s="63">
        <f t="shared" si="154"/>
        <v>60479</v>
      </c>
      <c r="BW411" s="63">
        <v>67</v>
      </c>
      <c r="BY411" s="63">
        <v>0</v>
      </c>
      <c r="BZ411" s="63">
        <v>0</v>
      </c>
      <c r="CA411" s="63">
        <v>0</v>
      </c>
    </row>
    <row r="412" spans="1:79" hidden="1" outlineLevel="1">
      <c r="A412" t="s">
        <v>409</v>
      </c>
      <c r="B412" t="s">
        <v>2914</v>
      </c>
      <c r="C412" s="1">
        <f t="shared" si="156"/>
        <v>17629</v>
      </c>
      <c r="D412" s="5">
        <f>IF(N412&gt;0, RANK(N412,(N412:P412,Q412:AE412)),0)</f>
        <v>2</v>
      </c>
      <c r="E412" s="5">
        <f>IF(O412&gt;0,RANK(O412,(N412:P412,Q412:AE412)),0)</f>
        <v>1</v>
      </c>
      <c r="F412" s="5">
        <f>IF(P412&gt;0,RANK(P412,(N412:P412,Q412:AE412)),0)</f>
        <v>0</v>
      </c>
      <c r="G412" s="131">
        <f t="shared" si="157"/>
        <v>7921</v>
      </c>
      <c r="H412" s="136">
        <f t="shared" si="158"/>
        <v>0.44931646718475238</v>
      </c>
      <c r="I412" s="2"/>
      <c r="J412" s="2">
        <f t="shared" si="159"/>
        <v>0.26949912076691812</v>
      </c>
      <c r="K412" s="2">
        <f t="shared" si="160"/>
        <v>0.71881558795167055</v>
      </c>
      <c r="L412" s="2">
        <f t="shared" si="161"/>
        <v>0</v>
      </c>
      <c r="M412" s="2">
        <f t="shared" si="162"/>
        <v>1.168529128141127E-2</v>
      </c>
      <c r="N412" s="63">
        <v>4751</v>
      </c>
      <c r="O412" s="63">
        <v>12672</v>
      </c>
      <c r="P412" s="63"/>
      <c r="Q412" s="63">
        <v>98</v>
      </c>
      <c r="R412" s="63">
        <v>25</v>
      </c>
      <c r="S412" s="63">
        <v>10</v>
      </c>
      <c r="T412" s="63"/>
      <c r="U412" s="63">
        <v>3</v>
      </c>
      <c r="V412" s="63">
        <v>0</v>
      </c>
      <c r="W412" s="63">
        <f>IF(Copyright!C$12=1,IF(BW412&gt;0,BW412-SUM(AA412:AE412)-SUM(AN412:AQ412)-T412-AG412-SUM(AI412:AM412),SUM(BX412:CB412)),SUM(BY412:CB412))</f>
        <v>0</v>
      </c>
      <c r="X412" s="63">
        <v>5</v>
      </c>
      <c r="Y412" s="63">
        <v>3</v>
      </c>
      <c r="Z412" s="63">
        <v>41</v>
      </c>
      <c r="AA412" s="63"/>
      <c r="AB412" s="63"/>
      <c r="AC412" s="63"/>
      <c r="AD412" s="63"/>
      <c r="AE412" s="63"/>
      <c r="AF412" s="63">
        <v>15</v>
      </c>
      <c r="AG412" s="63"/>
      <c r="AH412" s="63">
        <v>6</v>
      </c>
      <c r="AI412" s="63"/>
      <c r="AJ412" s="63">
        <v>0</v>
      </c>
      <c r="AK412" s="63"/>
      <c r="AL412" s="63"/>
      <c r="AM412" s="63">
        <v>0</v>
      </c>
      <c r="AN412" s="63"/>
      <c r="AO412" s="63"/>
      <c r="AP412" s="63"/>
      <c r="AQ412" s="63"/>
      <c r="AS412" s="5">
        <f>IF(Q412&gt;0,RANK(Q412,(N412:P412,Q412:AE412)),0)</f>
        <v>3</v>
      </c>
      <c r="AT412" s="5">
        <f>IF(R412&gt;0,RANK(R412,(N412:P412,Q412:AE412)),0)</f>
        <v>5</v>
      </c>
      <c r="AU412" s="5">
        <f>IF(T412&gt;0,RANK(T412,(N412:P412,Q412:AE412)),0)</f>
        <v>0</v>
      </c>
      <c r="AV412" s="5">
        <f>IF(S412&gt;0,RANK(S412,(N412:P412,Q412:AE412)),0)</f>
        <v>6</v>
      </c>
      <c r="AW412" s="2">
        <f t="shared" si="163"/>
        <v>5.559022065914119E-3</v>
      </c>
      <c r="AX412" s="2">
        <f t="shared" si="164"/>
        <v>1.4181178739576833E-3</v>
      </c>
      <c r="AY412" s="2">
        <f t="shared" si="165"/>
        <v>0</v>
      </c>
      <c r="AZ412" s="2">
        <f t="shared" si="166"/>
        <v>5.6724714958307336E-4</v>
      </c>
      <c r="BB412" t="s">
        <v>409</v>
      </c>
      <c r="BC412" t="s">
        <v>2914</v>
      </c>
      <c r="BD412">
        <v>3</v>
      </c>
      <c r="BF412" s="111">
        <v>12</v>
      </c>
      <c r="BG412" s="113">
        <v>121</v>
      </c>
      <c r="BH412" s="117">
        <f t="shared" si="155"/>
        <v>12121</v>
      </c>
      <c r="BJ412" s="5" t="s">
        <v>3185</v>
      </c>
      <c r="BM412" s="63">
        <f t="shared" si="153"/>
        <v>63</v>
      </c>
      <c r="BN412" s="63"/>
      <c r="BO412" s="63"/>
      <c r="BV412" s="63">
        <f t="shared" si="154"/>
        <v>17629</v>
      </c>
      <c r="BW412" s="145">
        <v>63</v>
      </c>
      <c r="BY412" s="63">
        <v>0</v>
      </c>
      <c r="BZ412" s="63">
        <v>0</v>
      </c>
      <c r="CA412" s="63">
        <v>0</v>
      </c>
    </row>
    <row r="413" spans="1:79" hidden="1" outlineLevel="1">
      <c r="A413" t="s">
        <v>1148</v>
      </c>
      <c r="B413" t="s">
        <v>2914</v>
      </c>
      <c r="C413" s="1">
        <f t="shared" si="156"/>
        <v>9120</v>
      </c>
      <c r="D413" s="5">
        <f>IF(N413&gt;0, RANK(N413,(N413:P413,Q413:AE413)),0)</f>
        <v>2</v>
      </c>
      <c r="E413" s="5">
        <f>IF(O413&gt;0,RANK(O413,(N413:P413,Q413:AE413)),0)</f>
        <v>1</v>
      </c>
      <c r="F413" s="5">
        <f>IF(P413&gt;0,RANK(P413,(N413:P413,Q413:AE413)),0)</f>
        <v>0</v>
      </c>
      <c r="G413" s="131">
        <f t="shared" si="157"/>
        <v>3485</v>
      </c>
      <c r="H413" s="136">
        <f t="shared" si="158"/>
        <v>0.38212719298245612</v>
      </c>
      <c r="I413" s="2"/>
      <c r="J413" s="2">
        <f t="shared" si="159"/>
        <v>0.30307017543859649</v>
      </c>
      <c r="K413" s="2">
        <f t="shared" si="160"/>
        <v>0.68519736842105261</v>
      </c>
      <c r="L413" s="2">
        <f t="shared" si="161"/>
        <v>0</v>
      </c>
      <c r="M413" s="2">
        <f t="shared" si="162"/>
        <v>1.17324561403509E-2</v>
      </c>
      <c r="N413" s="63">
        <v>2764</v>
      </c>
      <c r="O413" s="63">
        <v>6249</v>
      </c>
      <c r="P413" s="63"/>
      <c r="Q413" s="63">
        <v>61</v>
      </c>
      <c r="R413" s="63">
        <v>5</v>
      </c>
      <c r="S413" s="63">
        <v>7</v>
      </c>
      <c r="T413" s="63"/>
      <c r="U413" s="63">
        <v>0</v>
      </c>
      <c r="V413" s="63">
        <v>0</v>
      </c>
      <c r="W413" s="63">
        <f>IF(Copyright!C$12=1,IF(BW413&gt;0,BW413-SUM(AA413:AE413)-SUM(AN413:AQ413)-T413-AG413-SUM(AI413:AM413),SUM(BX413:CB413)),SUM(BY413:CB413))</f>
        <v>0</v>
      </c>
      <c r="X413" s="63">
        <v>1</v>
      </c>
      <c r="Y413" s="63">
        <v>4</v>
      </c>
      <c r="Z413" s="63">
        <v>23</v>
      </c>
      <c r="AA413" s="63"/>
      <c r="AB413" s="63"/>
      <c r="AC413" s="63"/>
      <c r="AD413" s="63"/>
      <c r="AE413" s="63"/>
      <c r="AF413" s="63">
        <v>5</v>
      </c>
      <c r="AG413" s="63"/>
      <c r="AH413" s="63">
        <v>1</v>
      </c>
      <c r="AI413" s="63"/>
      <c r="AJ413" s="63">
        <v>0</v>
      </c>
      <c r="AK413" s="63"/>
      <c r="AL413" s="63"/>
      <c r="AM413" s="63">
        <v>0</v>
      </c>
      <c r="AN413" s="63"/>
      <c r="AO413" s="63"/>
      <c r="AP413" s="63"/>
      <c r="AQ413" s="63"/>
      <c r="AS413" s="5">
        <f>IF(Q413&gt;0,RANK(Q413,(N413:P413,Q413:AE413)),0)</f>
        <v>3</v>
      </c>
      <c r="AT413" s="5">
        <f>IF(R413&gt;0,RANK(R413,(N413:P413,Q413:AE413)),0)</f>
        <v>6</v>
      </c>
      <c r="AU413" s="5">
        <f>IF(T413&gt;0,RANK(T413,(N413:P413,Q413:AE413)),0)</f>
        <v>0</v>
      </c>
      <c r="AV413" s="5">
        <f>IF(S413&gt;0,RANK(S413,(N413:P413,Q413:AE413)),0)</f>
        <v>5</v>
      </c>
      <c r="AW413" s="2">
        <f t="shared" si="163"/>
        <v>6.6885964912280702E-3</v>
      </c>
      <c r="AX413" s="2">
        <f t="shared" si="164"/>
        <v>5.4824561403508769E-4</v>
      </c>
      <c r="AY413" s="2">
        <f t="shared" si="165"/>
        <v>0</v>
      </c>
      <c r="AZ413" s="2">
        <f t="shared" si="166"/>
        <v>7.6754385964912281E-4</v>
      </c>
      <c r="BB413" t="s">
        <v>1148</v>
      </c>
      <c r="BC413" t="s">
        <v>2914</v>
      </c>
      <c r="BD413">
        <v>2</v>
      </c>
      <c r="BF413" s="111">
        <v>12</v>
      </c>
      <c r="BG413" s="113">
        <v>123</v>
      </c>
      <c r="BH413" s="117">
        <f t="shared" si="155"/>
        <v>12123</v>
      </c>
      <c r="BJ413" s="5" t="s">
        <v>3185</v>
      </c>
      <c r="BM413" s="63">
        <f t="shared" si="153"/>
        <v>20</v>
      </c>
      <c r="BN413" s="63"/>
      <c r="BO413" s="63"/>
      <c r="BV413" s="63">
        <f t="shared" si="154"/>
        <v>9120</v>
      </c>
      <c r="BW413" s="63">
        <v>20</v>
      </c>
      <c r="BY413" s="63">
        <v>0</v>
      </c>
      <c r="BZ413" s="63">
        <v>0</v>
      </c>
      <c r="CA413" s="63">
        <v>0</v>
      </c>
    </row>
    <row r="414" spans="1:79" hidden="1" outlineLevel="1">
      <c r="A414" t="s">
        <v>1521</v>
      </c>
      <c r="B414" t="s">
        <v>2914</v>
      </c>
      <c r="C414" s="1">
        <f t="shared" si="156"/>
        <v>5393</v>
      </c>
      <c r="D414" s="5">
        <f>IF(N414&gt;0, RANK(N414,(N414:P414,Q414:AE414)),0)</f>
        <v>2</v>
      </c>
      <c r="E414" s="5">
        <f>IF(O414&gt;0,RANK(O414,(N414:P414,Q414:AE414)),0)</f>
        <v>1</v>
      </c>
      <c r="F414" s="5">
        <f>IF(P414&gt;0,RANK(P414,(N414:P414,Q414:AE414)),0)</f>
        <v>0</v>
      </c>
      <c r="G414" s="131">
        <f t="shared" si="157"/>
        <v>2641</v>
      </c>
      <c r="H414" s="136">
        <f t="shared" si="158"/>
        <v>0.48970888188392359</v>
      </c>
      <c r="I414" s="2"/>
      <c r="J414" s="2">
        <f t="shared" si="159"/>
        <v>0.24828481364732061</v>
      </c>
      <c r="K414" s="2">
        <f t="shared" si="160"/>
        <v>0.73799369553124416</v>
      </c>
      <c r="L414" s="2">
        <f t="shared" si="161"/>
        <v>0</v>
      </c>
      <c r="M414" s="2">
        <f t="shared" si="162"/>
        <v>1.3721490821435256E-2</v>
      </c>
      <c r="N414" s="63">
        <v>1339</v>
      </c>
      <c r="O414" s="63">
        <v>3980</v>
      </c>
      <c r="P414" s="63"/>
      <c r="Q414" s="63">
        <v>27</v>
      </c>
      <c r="R414" s="63">
        <v>8</v>
      </c>
      <c r="S414" s="63">
        <v>5</v>
      </c>
      <c r="T414" s="63"/>
      <c r="U414" s="63">
        <v>0</v>
      </c>
      <c r="V414" s="63">
        <v>1</v>
      </c>
      <c r="W414" s="63">
        <f>IF(Copyright!C$12=1,IF(BW414&gt;0,BW414-SUM(AA414:AE414)-SUM(AN414:AQ414)-T414-AG414-SUM(AI414:AM414),SUM(BX414:CB414)),SUM(BY414:CB414))</f>
        <v>0</v>
      </c>
      <c r="X414" s="63">
        <v>3</v>
      </c>
      <c r="Y414" s="63">
        <v>0</v>
      </c>
      <c r="Z414" s="63">
        <v>22</v>
      </c>
      <c r="AA414" s="63"/>
      <c r="AB414" s="63"/>
      <c r="AC414" s="63"/>
      <c r="AD414" s="63"/>
      <c r="AE414" s="63"/>
      <c r="AF414" s="63">
        <v>5</v>
      </c>
      <c r="AG414" s="63"/>
      <c r="AH414" s="63">
        <v>3</v>
      </c>
      <c r="AI414" s="63"/>
      <c r="AJ414" s="63">
        <v>0</v>
      </c>
      <c r="AK414" s="63"/>
      <c r="AL414" s="63"/>
      <c r="AM414" s="63">
        <v>0</v>
      </c>
      <c r="AN414" s="63"/>
      <c r="AO414" s="63"/>
      <c r="AP414" s="63"/>
      <c r="AQ414" s="63"/>
      <c r="AS414" s="5">
        <f>IF(Q414&gt;0,RANK(Q414,(N414:P414,Q414:AE414)),0)</f>
        <v>3</v>
      </c>
      <c r="AT414" s="5">
        <f>IF(R414&gt;0,RANK(R414,(N414:P414,Q414:AE414)),0)</f>
        <v>5</v>
      </c>
      <c r="AU414" s="5">
        <f>IF(T414&gt;0,RANK(T414,(N414:P414,Q414:AE414)),0)</f>
        <v>0</v>
      </c>
      <c r="AV414" s="5">
        <f>IF(S414&gt;0,RANK(S414,(N414:P414,Q414:AE414)),0)</f>
        <v>6</v>
      </c>
      <c r="AW414" s="2">
        <f t="shared" si="163"/>
        <v>5.0064898943074356E-3</v>
      </c>
      <c r="AX414" s="2">
        <f t="shared" si="164"/>
        <v>1.4834044131281292E-3</v>
      </c>
      <c r="AY414" s="2">
        <f t="shared" si="165"/>
        <v>0</v>
      </c>
      <c r="AZ414" s="2">
        <f t="shared" si="166"/>
        <v>9.2712775820508067E-4</v>
      </c>
      <c r="BB414" t="s">
        <v>1521</v>
      </c>
      <c r="BC414" t="s">
        <v>2914</v>
      </c>
      <c r="BD414">
        <v>3</v>
      </c>
      <c r="BF414" s="111">
        <v>12</v>
      </c>
      <c r="BG414" s="113">
        <v>125</v>
      </c>
      <c r="BH414" s="117">
        <f t="shared" si="155"/>
        <v>12125</v>
      </c>
      <c r="BJ414" s="5" t="s">
        <v>3185</v>
      </c>
      <c r="BM414" s="63">
        <f t="shared" si="153"/>
        <v>15</v>
      </c>
      <c r="BN414" s="63"/>
      <c r="BO414" s="63"/>
      <c r="BV414" s="63">
        <f t="shared" si="154"/>
        <v>5393</v>
      </c>
      <c r="BW414" s="63">
        <v>15</v>
      </c>
      <c r="BY414" s="63">
        <v>0</v>
      </c>
      <c r="BZ414" s="63">
        <v>0</v>
      </c>
      <c r="CA414" s="63">
        <v>0</v>
      </c>
    </row>
    <row r="415" spans="1:79" hidden="1" outlineLevel="1">
      <c r="A415" t="s">
        <v>121</v>
      </c>
      <c r="B415" t="s">
        <v>2914</v>
      </c>
      <c r="C415" s="1">
        <f t="shared" si="156"/>
        <v>234536</v>
      </c>
      <c r="D415" s="5">
        <f>IF(N415&gt;0, RANK(N415,(N415:P415,Q415:AE415)),0)</f>
        <v>2</v>
      </c>
      <c r="E415" s="5">
        <f>IF(O415&gt;0,RANK(O415,(N415:P415,Q415:AE415)),0)</f>
        <v>1</v>
      </c>
      <c r="F415" s="5">
        <f>IF(P415&gt;0,RANK(P415,(N415:P415,Q415:AE415)),0)</f>
        <v>0</v>
      </c>
      <c r="G415" s="131">
        <f t="shared" si="157"/>
        <v>2742</v>
      </c>
      <c r="H415" s="136">
        <f t="shared" si="158"/>
        <v>1.1691168946345124E-2</v>
      </c>
      <c r="I415" s="2"/>
      <c r="J415" s="2">
        <f t="shared" si="159"/>
        <v>0.489255380837057</v>
      </c>
      <c r="K415" s="2">
        <f t="shared" si="160"/>
        <v>0.50094654978340214</v>
      </c>
      <c r="L415" s="2">
        <f t="shared" si="161"/>
        <v>0</v>
      </c>
      <c r="M415" s="2">
        <f t="shared" si="162"/>
        <v>9.7980693795408635E-3</v>
      </c>
      <c r="N415" s="63">
        <v>114748</v>
      </c>
      <c r="O415" s="63">
        <v>117490</v>
      </c>
      <c r="P415" s="63"/>
      <c r="Q415" s="63">
        <v>1363</v>
      </c>
      <c r="R415" s="63">
        <v>266</v>
      </c>
      <c r="S415" s="63">
        <v>94</v>
      </c>
      <c r="T415" s="63"/>
      <c r="U415" s="63">
        <v>24</v>
      </c>
      <c r="V415" s="63">
        <v>11</v>
      </c>
      <c r="W415" s="63">
        <f>IF(Copyright!C$12=1,IF(BW415&gt;0,BW415-SUM(AA415:AE415)-SUM(AN415:AQ415)-T415-AG415-SUM(AI415:AM415),SUM(BX415:CB415)),SUM(BY415:CB415))</f>
        <v>0</v>
      </c>
      <c r="X415" s="63">
        <v>60</v>
      </c>
      <c r="Y415" s="63">
        <v>32</v>
      </c>
      <c r="Z415" s="63">
        <v>310</v>
      </c>
      <c r="AA415" s="63"/>
      <c r="AB415" s="63"/>
      <c r="AC415" s="63"/>
      <c r="AD415" s="63"/>
      <c r="AE415" s="63"/>
      <c r="AF415" s="63">
        <v>111</v>
      </c>
      <c r="AG415" s="63"/>
      <c r="AH415" s="63">
        <v>23</v>
      </c>
      <c r="AI415" s="63"/>
      <c r="AJ415" s="63">
        <v>4</v>
      </c>
      <c r="AK415" s="63"/>
      <c r="AL415" s="63"/>
      <c r="AM415" s="63">
        <v>0</v>
      </c>
      <c r="AN415" s="63"/>
      <c r="AO415" s="63"/>
      <c r="AP415" s="63"/>
      <c r="AQ415" s="63"/>
      <c r="AS415" s="5">
        <f>IF(Q415&gt;0,RANK(Q415,(N415:P415,Q415:AE415)),0)</f>
        <v>3</v>
      </c>
      <c r="AT415" s="5">
        <f>IF(R415&gt;0,RANK(R415,(N415:P415,Q415:AE415)),0)</f>
        <v>5</v>
      </c>
      <c r="AU415" s="5">
        <f>IF(T415&gt;0,RANK(T415,(N415:P415,Q415:AE415)),0)</f>
        <v>0</v>
      </c>
      <c r="AV415" s="5">
        <f>IF(S415&gt;0,RANK(S415,(N415:P415,Q415:AE415)),0)</f>
        <v>6</v>
      </c>
      <c r="AW415" s="2">
        <f t="shared" si="163"/>
        <v>5.8114745710679807E-3</v>
      </c>
      <c r="AX415" s="2">
        <f t="shared" si="164"/>
        <v>1.1341542449773169E-3</v>
      </c>
      <c r="AY415" s="2">
        <f t="shared" si="165"/>
        <v>0</v>
      </c>
      <c r="AZ415" s="2">
        <f t="shared" si="166"/>
        <v>4.0079134972882625E-4</v>
      </c>
      <c r="BB415" t="s">
        <v>121</v>
      </c>
      <c r="BC415" t="s">
        <v>2914</v>
      </c>
      <c r="BF415" s="111">
        <v>12</v>
      </c>
      <c r="BG415" s="113">
        <v>127</v>
      </c>
      <c r="BH415" s="117">
        <f t="shared" si="155"/>
        <v>12127</v>
      </c>
      <c r="BJ415" s="5" t="s">
        <v>3185</v>
      </c>
      <c r="BK415" s="63">
        <v>635</v>
      </c>
      <c r="BL415" s="63">
        <v>326</v>
      </c>
      <c r="BM415" s="63">
        <f t="shared" si="153"/>
        <v>722</v>
      </c>
      <c r="BN415" s="63"/>
      <c r="BO415" s="63"/>
      <c r="BV415" s="63">
        <f t="shared" si="154"/>
        <v>234536</v>
      </c>
      <c r="BW415" s="63">
        <v>722</v>
      </c>
      <c r="BY415" s="63">
        <v>0</v>
      </c>
      <c r="BZ415" s="63">
        <v>0</v>
      </c>
      <c r="CA415" s="63">
        <v>0</v>
      </c>
    </row>
    <row r="416" spans="1:79" hidden="1" outlineLevel="1">
      <c r="A416" t="s">
        <v>461</v>
      </c>
      <c r="B416" t="s">
        <v>2914</v>
      </c>
      <c r="C416" s="1">
        <f t="shared" si="156"/>
        <v>14660</v>
      </c>
      <c r="D416" s="5">
        <f>IF(N416&gt;0, RANK(N416,(N416:P416,Q416:AE416)),0)</f>
        <v>2</v>
      </c>
      <c r="E416" s="5">
        <f>IF(O416&gt;0,RANK(O416,(N416:P416,Q416:AE416)),0)</f>
        <v>1</v>
      </c>
      <c r="F416" s="5">
        <f>IF(P416&gt;0,RANK(P416,(N416:P416,Q416:AE416)),0)</f>
        <v>0</v>
      </c>
      <c r="G416" s="131">
        <f t="shared" si="157"/>
        <v>4115</v>
      </c>
      <c r="H416" s="136">
        <f>IF(C416&gt;0,G416/C416,0)</f>
        <v>0.28069577080491132</v>
      </c>
      <c r="I416" s="2"/>
      <c r="J416" s="2">
        <f t="shared" si="159"/>
        <v>0.35300136425648021</v>
      </c>
      <c r="K416" s="2">
        <f t="shared" si="160"/>
        <v>0.63369713506139158</v>
      </c>
      <c r="L416" s="2">
        <f t="shared" si="161"/>
        <v>0</v>
      </c>
      <c r="M416" s="2">
        <f>IF(C416=0,"-",(1-J416-K416-L416))</f>
        <v>1.3301500682128209E-2</v>
      </c>
      <c r="N416" s="63">
        <v>5175</v>
      </c>
      <c r="O416" s="63">
        <v>9290</v>
      </c>
      <c r="P416" s="63"/>
      <c r="Q416" s="63">
        <v>112</v>
      </c>
      <c r="R416" s="63">
        <v>14</v>
      </c>
      <c r="S416" s="63">
        <v>5</v>
      </c>
      <c r="T416" s="63"/>
      <c r="U416" s="63">
        <v>3</v>
      </c>
      <c r="V416" s="63">
        <v>2</v>
      </c>
      <c r="W416" s="63">
        <f>IF(Copyright!C$12=1,IF(BW416&gt;0,BW416-SUM(AA416:AE416)-SUM(AN416:AQ416)-T416-AG416-SUM(AI416:AM416),SUM(BX416:CB416)),SUM(BY416:CB416))</f>
        <v>0</v>
      </c>
      <c r="X416" s="63">
        <v>1</v>
      </c>
      <c r="Y416" s="63">
        <v>6</v>
      </c>
      <c r="Z416" s="63">
        <v>34</v>
      </c>
      <c r="AA416" s="63"/>
      <c r="AB416" s="63"/>
      <c r="AC416" s="63"/>
      <c r="AD416" s="63"/>
      <c r="AE416" s="63"/>
      <c r="AF416" s="63">
        <v>13</v>
      </c>
      <c r="AG416" s="63"/>
      <c r="AH416" s="63">
        <v>5</v>
      </c>
      <c r="AI416" s="63"/>
      <c r="AJ416" s="63">
        <v>0</v>
      </c>
      <c r="AK416" s="63"/>
      <c r="AL416" s="63"/>
      <c r="AM416" s="63">
        <v>0</v>
      </c>
      <c r="AN416" s="63"/>
      <c r="AO416" s="63"/>
      <c r="AP416" s="63"/>
      <c r="AQ416" s="63"/>
      <c r="AS416" s="5">
        <f>IF(Q416&gt;0,RANK(Q416,(N416:P416,Q416:AE416)),0)</f>
        <v>3</v>
      </c>
      <c r="AT416" s="5">
        <f>IF(R416&gt;0,RANK(R416,(N416:P416,Q416:AE416)),0)</f>
        <v>5</v>
      </c>
      <c r="AU416" s="5">
        <f>IF(T416&gt;0,RANK(T416,(N416:P416,Q416:AE416)),0)</f>
        <v>0</v>
      </c>
      <c r="AV416" s="5">
        <f>IF(S416&gt;0,RANK(S416,(N416:P416,Q416:AE416)),0)</f>
        <v>7</v>
      </c>
      <c r="AW416" s="2">
        <f t="shared" si="163"/>
        <v>7.639836289222374E-3</v>
      </c>
      <c r="AX416" s="2">
        <f t="shared" si="164"/>
        <v>9.5497953615279675E-4</v>
      </c>
      <c r="AY416" s="2">
        <f t="shared" si="165"/>
        <v>0</v>
      </c>
      <c r="AZ416" s="2">
        <f t="shared" si="166"/>
        <v>3.4106412005457026E-4</v>
      </c>
      <c r="BB416" t="s">
        <v>461</v>
      </c>
      <c r="BC416" t="s">
        <v>2914</v>
      </c>
      <c r="BD416">
        <v>2</v>
      </c>
      <c r="BF416" s="111">
        <v>12</v>
      </c>
      <c r="BG416" s="113">
        <v>129</v>
      </c>
      <c r="BH416" s="117">
        <f t="shared" si="155"/>
        <v>12129</v>
      </c>
      <c r="BJ416" s="5" t="s">
        <v>3185</v>
      </c>
      <c r="BM416" s="63">
        <f t="shared" si="153"/>
        <v>37</v>
      </c>
      <c r="BN416" s="63"/>
      <c r="BO416" s="63"/>
      <c r="BV416" s="63">
        <f t="shared" si="154"/>
        <v>14660</v>
      </c>
      <c r="BW416" s="63">
        <v>37</v>
      </c>
      <c r="BY416" s="63">
        <v>0</v>
      </c>
      <c r="BZ416" s="63">
        <v>0</v>
      </c>
      <c r="CA416" s="63">
        <v>0</v>
      </c>
    </row>
    <row r="417" spans="1:79" hidden="1" outlineLevel="1">
      <c r="A417" t="s">
        <v>678</v>
      </c>
      <c r="B417" t="s">
        <v>2914</v>
      </c>
      <c r="C417" s="1">
        <f t="shared" si="156"/>
        <v>28494</v>
      </c>
      <c r="D417" s="5">
        <f>IF(N417&gt;0, RANK(N417,(N417:P417,Q417:AE417)),0)</f>
        <v>2</v>
      </c>
      <c r="E417" s="5">
        <f>IF(O417&gt;0,RANK(O417,(N417:P417,Q417:AE417)),0)</f>
        <v>1</v>
      </c>
      <c r="F417" s="5">
        <f>IF(P417&gt;0,RANK(P417,(N417:P417,Q417:AE417)),0)</f>
        <v>0</v>
      </c>
      <c r="G417" s="131">
        <f t="shared" si="157"/>
        <v>14819</v>
      </c>
      <c r="H417" s="136">
        <f>IF(C417&gt;0,G417/C417,0)</f>
        <v>0.52007440162841301</v>
      </c>
      <c r="I417" s="2"/>
      <c r="J417" s="2">
        <f t="shared" si="159"/>
        <v>0.23411946374675371</v>
      </c>
      <c r="K417" s="2">
        <f t="shared" si="160"/>
        <v>0.75419386537516675</v>
      </c>
      <c r="L417" s="2">
        <f t="shared" si="161"/>
        <v>0</v>
      </c>
      <c r="M417" s="2">
        <f>IF(C417=0,"-",(1-J417-K417-L417))</f>
        <v>1.1686670878079508E-2</v>
      </c>
      <c r="N417" s="63">
        <v>6671</v>
      </c>
      <c r="O417" s="63">
        <v>21490</v>
      </c>
      <c r="P417" s="63"/>
      <c r="Q417" s="63">
        <v>205</v>
      </c>
      <c r="R417" s="63">
        <v>35</v>
      </c>
      <c r="S417" s="63">
        <v>15</v>
      </c>
      <c r="T417" s="63"/>
      <c r="U417" s="63">
        <v>2</v>
      </c>
      <c r="V417" s="63">
        <v>1</v>
      </c>
      <c r="W417" s="63">
        <f>IF(Copyright!C$12=1,IF(BW417&gt;0,BW417-SUM(AA417:AE417)-SUM(AN417:AQ417)-T417-AG417-SUM(AI417:AM417),SUM(BX417:CB417)),SUM(BY417:CB417))</f>
        <v>0</v>
      </c>
      <c r="X417" s="63">
        <v>8</v>
      </c>
      <c r="Y417" s="63">
        <v>0</v>
      </c>
      <c r="Z417" s="63">
        <v>46</v>
      </c>
      <c r="AA417" s="63"/>
      <c r="AB417" s="63"/>
      <c r="AC417" s="63"/>
      <c r="AD417" s="63"/>
      <c r="AE417" s="63"/>
      <c r="AF417" s="63">
        <v>18</v>
      </c>
      <c r="AG417" s="63"/>
      <c r="AH417" s="63">
        <v>3</v>
      </c>
      <c r="AI417" s="63"/>
      <c r="AJ417" s="63">
        <v>0</v>
      </c>
      <c r="AK417" s="63"/>
      <c r="AL417" s="63"/>
      <c r="AM417" s="63">
        <v>0</v>
      </c>
      <c r="AN417" s="63"/>
      <c r="AO417" s="63"/>
      <c r="AP417" s="63"/>
      <c r="AQ417" s="63"/>
      <c r="AS417" s="5">
        <f>IF(Q417&gt;0,RANK(Q417,(N417:P417,Q417:AE417)),0)</f>
        <v>3</v>
      </c>
      <c r="AT417" s="5">
        <f>IF(R417&gt;0,RANK(R417,(N417:P417,Q417:AE417)),0)</f>
        <v>5</v>
      </c>
      <c r="AU417" s="5">
        <f>IF(T417&gt;0,RANK(T417,(N417:P417,Q417:AE417)),0)</f>
        <v>0</v>
      </c>
      <c r="AV417" s="5">
        <f>IF(S417&gt;0,RANK(S417,(N417:P417,Q417:AE417)),0)</f>
        <v>6</v>
      </c>
      <c r="AW417" s="2">
        <f t="shared" si="163"/>
        <v>7.1944970871060578E-3</v>
      </c>
      <c r="AX417" s="2">
        <f t="shared" si="164"/>
        <v>1.2283287709693269E-3</v>
      </c>
      <c r="AY417" s="2">
        <f t="shared" si="165"/>
        <v>0</v>
      </c>
      <c r="AZ417" s="2">
        <f t="shared" si="166"/>
        <v>5.2642661612971157E-4</v>
      </c>
      <c r="BB417" t="s">
        <v>678</v>
      </c>
      <c r="BC417" t="s">
        <v>2914</v>
      </c>
      <c r="BD417">
        <v>1</v>
      </c>
      <c r="BF417" s="111">
        <v>12</v>
      </c>
      <c r="BG417" s="113">
        <v>131</v>
      </c>
      <c r="BH417" s="117">
        <f t="shared" si="155"/>
        <v>12131</v>
      </c>
      <c r="BJ417" s="5" t="s">
        <v>3185</v>
      </c>
      <c r="BM417" s="63">
        <f>BW417</f>
        <v>88</v>
      </c>
      <c r="BN417" s="63"/>
      <c r="BO417" s="63"/>
      <c r="BV417" s="63">
        <f>C417</f>
        <v>28494</v>
      </c>
      <c r="BW417" s="63">
        <v>88</v>
      </c>
      <c r="BY417" s="63">
        <v>0</v>
      </c>
      <c r="BZ417" s="63">
        <v>0</v>
      </c>
      <c r="CA417" s="63">
        <v>0</v>
      </c>
    </row>
    <row r="418" spans="1:79" hidden="1" outlineLevel="1">
      <c r="A418" t="s">
        <v>699</v>
      </c>
      <c r="B418" t="s">
        <v>2914</v>
      </c>
      <c r="C418" s="1">
        <f t="shared" si="156"/>
        <v>10999</v>
      </c>
      <c r="D418" s="5">
        <f>IF(N418&gt;0, RANK(N418,(N418:P418,Q418:AE418)),0)</f>
        <v>2</v>
      </c>
      <c r="E418" s="5">
        <f>IF(O418&gt;0,RANK(O418,(N418:P418,Q418:AE418)),0)</f>
        <v>1</v>
      </c>
      <c r="F418" s="5">
        <f>IF(P418&gt;0,RANK(P418,(N418:P418,Q418:AE418)),0)</f>
        <v>0</v>
      </c>
      <c r="G418" s="131">
        <f t="shared" si="157"/>
        <v>5218</v>
      </c>
      <c r="H418" s="136">
        <f>IF(C418&gt;0,G418/C418,0)</f>
        <v>0.47440676425129558</v>
      </c>
      <c r="I418" s="2"/>
      <c r="J418" s="2">
        <f t="shared" si="159"/>
        <v>0.25638694426766068</v>
      </c>
      <c r="K418" s="2">
        <f t="shared" si="160"/>
        <v>0.73079370851895631</v>
      </c>
      <c r="L418" s="2">
        <f t="shared" si="161"/>
        <v>0</v>
      </c>
      <c r="M418" s="2">
        <f>IF(C418=0,"-",(1-J418-K418-L418))</f>
        <v>1.2819347213382959E-2</v>
      </c>
      <c r="N418" s="63">
        <v>2820</v>
      </c>
      <c r="O418" s="63">
        <v>8038</v>
      </c>
      <c r="P418" s="63"/>
      <c r="Q418" s="63">
        <v>56</v>
      </c>
      <c r="R418" s="63">
        <v>9</v>
      </c>
      <c r="S418" s="63">
        <v>5</v>
      </c>
      <c r="T418" s="63"/>
      <c r="U418" s="63">
        <v>4</v>
      </c>
      <c r="V418" s="63">
        <v>0</v>
      </c>
      <c r="W418" s="63">
        <f>IF(Copyright!C$12=1,IF(BW418&gt;0,BW418-SUM(AA418:AE418)-SUM(AN418:AQ418)-T418-AG418-SUM(AI418:AM418),SUM(BX418:CB418)),SUM(BY418:CB418))</f>
        <v>0</v>
      </c>
      <c r="X418" s="63">
        <v>3</v>
      </c>
      <c r="Y418" s="63">
        <v>1</v>
      </c>
      <c r="Z418" s="63">
        <v>39</v>
      </c>
      <c r="AA418" s="63"/>
      <c r="AB418" s="63"/>
      <c r="AC418" s="63"/>
      <c r="AD418" s="63"/>
      <c r="AE418" s="63"/>
      <c r="AF418" s="63">
        <v>18</v>
      </c>
      <c r="AG418" s="63"/>
      <c r="AH418" s="63">
        <v>6</v>
      </c>
      <c r="AI418" s="63"/>
      <c r="AJ418" s="63">
        <v>0</v>
      </c>
      <c r="AK418" s="63"/>
      <c r="AL418" s="63"/>
      <c r="AM418" s="63">
        <v>0</v>
      </c>
      <c r="AN418" s="63"/>
      <c r="AO418" s="63"/>
      <c r="AP418" s="63"/>
      <c r="AQ418" s="63"/>
      <c r="AS418" s="5">
        <f>IF(Q418&gt;0,RANK(Q418,(N418:P418,Q418:AE418)),0)</f>
        <v>3</v>
      </c>
      <c r="AT418" s="5">
        <f>IF(R418&gt;0,RANK(R418,(N418:P418,Q418:AE418)),0)</f>
        <v>5</v>
      </c>
      <c r="AU418" s="5">
        <f>IF(T418&gt;0,RANK(T418,(N418:P418,Q418:AE418)),0)</f>
        <v>0</v>
      </c>
      <c r="AV418" s="5">
        <f>IF(S418&gt;0,RANK(S418,(N418:P418,Q418:AE418)),0)</f>
        <v>6</v>
      </c>
      <c r="AW418" s="2">
        <f t="shared" si="163"/>
        <v>5.0913719429039007E-3</v>
      </c>
      <c r="AX418" s="2">
        <f t="shared" si="164"/>
        <v>8.1825620510955538E-4</v>
      </c>
      <c r="AY418" s="2">
        <f t="shared" si="165"/>
        <v>0</v>
      </c>
      <c r="AZ418" s="2">
        <f t="shared" si="166"/>
        <v>4.5458678061641969E-4</v>
      </c>
      <c r="BB418" t="s">
        <v>699</v>
      </c>
      <c r="BC418" t="s">
        <v>2914</v>
      </c>
      <c r="BD418">
        <v>2</v>
      </c>
      <c r="BF418" s="111">
        <v>12</v>
      </c>
      <c r="BG418" s="113">
        <v>133</v>
      </c>
      <c r="BH418" s="117">
        <f t="shared" si="155"/>
        <v>12133</v>
      </c>
      <c r="BJ418" s="5" t="s">
        <v>3185</v>
      </c>
      <c r="BM418" s="63">
        <f>BW418</f>
        <v>43</v>
      </c>
      <c r="BN418" s="63"/>
      <c r="BO418" s="63"/>
      <c r="BV418" s="63">
        <f>C418</f>
        <v>10999</v>
      </c>
      <c r="BW418" s="63">
        <v>43</v>
      </c>
      <c r="BY418" s="63">
        <v>0</v>
      </c>
      <c r="BZ418" s="63">
        <v>0</v>
      </c>
      <c r="CA418" s="63">
        <v>0</v>
      </c>
    </row>
    <row r="419" spans="1:79" collapsed="1">
      <c r="A419" t="s">
        <v>1541</v>
      </c>
      <c r="B419" t="s">
        <v>548</v>
      </c>
      <c r="C419" s="1">
        <f t="shared" si="156"/>
        <v>8474179</v>
      </c>
      <c r="D419" s="5">
        <f>IF(N419&gt;0, RANK(N419,(N419:P419,Q419:AE419)),0)</f>
        <v>1</v>
      </c>
      <c r="E419" s="5">
        <f>IF(O419&gt;0,RANK(O419,(N419:P419,Q419:AE419)),0)</f>
        <v>2</v>
      </c>
      <c r="F419" s="5">
        <f>IF(P419&gt;0,RANK(P419,(N419:P419,Q419:AE419)),0)</f>
        <v>0</v>
      </c>
      <c r="G419" s="131">
        <f t="shared" si="157"/>
        <v>74309</v>
      </c>
      <c r="H419" s="136">
        <f>IF(C419&gt;0,G419/C419,0)</f>
        <v>8.7688730672316455E-3</v>
      </c>
      <c r="I419" s="2"/>
      <c r="J419" s="2">
        <f t="shared" si="159"/>
        <v>0.50007865068698687</v>
      </c>
      <c r="K419" s="2">
        <f t="shared" si="160"/>
        <v>0.49130977761975525</v>
      </c>
      <c r="L419" s="2">
        <f t="shared" si="161"/>
        <v>0</v>
      </c>
      <c r="M419" s="2">
        <f>IF(C419=0,"-",(1-J419-K419-L419))</f>
        <v>8.6115716932578801E-3</v>
      </c>
      <c r="N419" s="63">
        <f t="shared" ref="N419:Z419" si="167">SUM(N352:N418)</f>
        <v>4237756</v>
      </c>
      <c r="O419" s="63">
        <f t="shared" si="167"/>
        <v>4163447</v>
      </c>
      <c r="P419" s="63">
        <f t="shared" si="167"/>
        <v>0</v>
      </c>
      <c r="Q419" s="63">
        <f t="shared" si="167"/>
        <v>44726</v>
      </c>
      <c r="R419" s="63">
        <f t="shared" si="167"/>
        <v>8947</v>
      </c>
      <c r="S419" s="63">
        <f t="shared" si="167"/>
        <v>2607</v>
      </c>
      <c r="T419" s="63"/>
      <c r="U419" s="63">
        <f t="shared" si="167"/>
        <v>799</v>
      </c>
      <c r="V419" s="63">
        <f t="shared" si="167"/>
        <v>322</v>
      </c>
      <c r="W419" s="63">
        <f t="shared" si="167"/>
        <v>6</v>
      </c>
      <c r="X419" s="63">
        <f t="shared" si="167"/>
        <v>1754</v>
      </c>
      <c r="Y419" s="63">
        <f t="shared" si="167"/>
        <v>946</v>
      </c>
      <c r="Z419" s="63">
        <f t="shared" si="167"/>
        <v>8154</v>
      </c>
      <c r="AA419" s="63"/>
      <c r="AB419" s="63"/>
      <c r="AC419" s="63"/>
      <c r="AD419" s="63"/>
      <c r="AE419" s="63"/>
      <c r="AF419" s="63">
        <f>SUM(AF352:AF418)</f>
        <v>3856</v>
      </c>
      <c r="AG419" s="63"/>
      <c r="AH419" s="63">
        <f>SUM(AH352:AH418)</f>
        <v>820</v>
      </c>
      <c r="AI419" s="63"/>
      <c r="AJ419" s="63">
        <f>SUM(AJ352:AJ418)</f>
        <v>36</v>
      </c>
      <c r="AK419" s="63"/>
      <c r="AL419" s="63"/>
      <c r="AM419" s="63">
        <f>SUM(AM352:AM418)</f>
        <v>3</v>
      </c>
      <c r="AN419" s="63"/>
      <c r="AO419" s="63"/>
      <c r="AP419" s="63"/>
      <c r="AQ419" s="63"/>
      <c r="AS419" s="5">
        <f>IF(Q419&gt;0,RANK(Q419,(N419:P419,Q419:AE419)),0)</f>
        <v>3</v>
      </c>
      <c r="AT419" s="5">
        <f>IF(R419&gt;0,RANK(R419,(N419:P419,Q419:AE419)),0)</f>
        <v>4</v>
      </c>
      <c r="AU419" s="5">
        <f>IF(T419&gt;0,RANK(T419,(N419:P419,Q419:AE419)),0)</f>
        <v>0</v>
      </c>
      <c r="AV419" s="5">
        <f>IF(S419&gt;0,RANK(S419,(N419:P419,Q419:AE419)),0)</f>
        <v>6</v>
      </c>
      <c r="AW419" s="2">
        <f t="shared" si="163"/>
        <v>5.2779154181189702E-3</v>
      </c>
      <c r="AX419" s="2">
        <f t="shared" si="164"/>
        <v>1.0557954935811482E-3</v>
      </c>
      <c r="AY419" s="2">
        <f t="shared" si="165"/>
        <v>0</v>
      </c>
      <c r="AZ419" s="2">
        <f t="shared" si="166"/>
        <v>3.0764042156768227E-4</v>
      </c>
      <c r="BB419" t="s">
        <v>1541</v>
      </c>
      <c r="BC419" t="s">
        <v>548</v>
      </c>
      <c r="BF419" s="111">
        <v>12</v>
      </c>
      <c r="BG419" s="113"/>
      <c r="BH419" s="111">
        <v>12</v>
      </c>
      <c r="BJ419" s="5" t="s">
        <v>718</v>
      </c>
      <c r="BK419" s="63">
        <f>SUM(BK352:BK418)</f>
        <v>3899</v>
      </c>
      <c r="BL419" s="63">
        <f>SUM(BL352:BL418)</f>
        <v>2938</v>
      </c>
      <c r="BN419" s="63"/>
      <c r="BO419" s="63"/>
      <c r="BW419" s="63">
        <f>SUM(BW352:BW418)</f>
        <v>18041</v>
      </c>
      <c r="BY419" s="63">
        <f>SUM(BY352:BY418)</f>
        <v>1</v>
      </c>
      <c r="BZ419" s="63">
        <f>SUM(BZ352:BZ418)</f>
        <v>3</v>
      </c>
      <c r="CA419" s="63">
        <f>SUM(CA352:CA418)</f>
        <v>2</v>
      </c>
    </row>
    <row r="420" spans="1:79">
      <c r="C420" s="1"/>
      <c r="E420" s="5"/>
      <c r="F420" s="5"/>
      <c r="G420" s="131"/>
      <c r="H420" s="136"/>
      <c r="I420" s="2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63"/>
      <c r="AL420" s="63"/>
      <c r="AM420" s="63"/>
      <c r="AN420" s="63"/>
      <c r="AO420" s="63"/>
      <c r="AP420" s="63"/>
      <c r="AQ420" s="63"/>
      <c r="AS420" s="5"/>
      <c r="AT420" s="5"/>
      <c r="AU420" s="5"/>
      <c r="AV420" s="5"/>
      <c r="BF420" s="111"/>
      <c r="BG420" s="113"/>
      <c r="BH420" s="117"/>
      <c r="BY420" t="s">
        <v>3412</v>
      </c>
      <c r="BZ420" t="s">
        <v>3413</v>
      </c>
      <c r="CA420" t="s">
        <v>3414</v>
      </c>
    </row>
    <row r="421" spans="1:79" hidden="1" outlineLevel="1">
      <c r="A421" t="s">
        <v>527</v>
      </c>
      <c r="B421" t="s">
        <v>1164</v>
      </c>
      <c r="C421" s="1">
        <f t="shared" ref="C421:C452" si="168">SUM(N421:AQ421)</f>
        <v>7086</v>
      </c>
      <c r="D421" s="5">
        <f>IF(N421&gt;0, RANK(N421,(N421:P421,Q421:AE421)),0)</f>
        <v>2</v>
      </c>
      <c r="E421" s="5">
        <f>IF(O421&gt;0,RANK(O421,(N421:P421,Q421:AE421)),0)</f>
        <v>1</v>
      </c>
      <c r="F421" s="5">
        <f>IF(P421&gt;0,RANK(P421,(N421:P421,Q421:AE421)),0)</f>
        <v>0</v>
      </c>
      <c r="G421" s="131">
        <f t="shared" ref="G421:G452" si="169">IF(C421&gt;0,MAX(N421:P421)-LARGE(N421:P421,2),0)</f>
        <v>3475</v>
      </c>
      <c r="H421" s="136">
        <f t="shared" ref="H421:H452" si="170">IF(C421&gt;0,G421/C421,0)</f>
        <v>0.49040361275755012</v>
      </c>
      <c r="I421" s="2"/>
      <c r="J421" s="2">
        <f t="shared" ref="J421:J452" si="171">IF($C421=0,"-",N421/$C421)</f>
        <v>0.24809483488569009</v>
      </c>
      <c r="K421" s="2">
        <f t="shared" ref="K421:K452" si="172">IF($C421=0,"-",O421/$C421)</f>
        <v>0.73849844764324024</v>
      </c>
      <c r="L421" s="2">
        <f t="shared" ref="L421:L452" si="173">IF($C421=0,"-",P421/$C421)</f>
        <v>0</v>
      </c>
      <c r="M421" s="2">
        <f t="shared" ref="M421:M452" si="174">IF(C421=0,"-",(1-J421-K421-L421))</f>
        <v>1.3406717471069696E-2</v>
      </c>
      <c r="N421" s="63">
        <v>1758</v>
      </c>
      <c r="O421" s="63">
        <v>5233</v>
      </c>
      <c r="P421" s="63"/>
      <c r="Q421" s="63">
        <v>92</v>
      </c>
      <c r="R421" s="63">
        <v>3</v>
      </c>
      <c r="S421" s="63">
        <v>0</v>
      </c>
      <c r="T421" s="63">
        <v>0</v>
      </c>
      <c r="U421" s="63"/>
      <c r="V421" s="63"/>
      <c r="W421" s="63">
        <f>IF(Copyright!C$12=1,IF(BW421&gt;0,BW421-SUM(X421:AQ421)-SUM(R421:V421),SUM(BX421:CB421)),SUM(BY421:CB421))</f>
        <v>0</v>
      </c>
      <c r="X421" s="63">
        <v>0</v>
      </c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>
        <v>0</v>
      </c>
      <c r="AK421" s="63"/>
      <c r="AL421" s="63"/>
      <c r="AM421" s="63"/>
      <c r="AN421" s="63"/>
      <c r="AO421" s="63"/>
      <c r="AP421" s="63"/>
      <c r="AQ421" s="63"/>
      <c r="AS421" s="5">
        <f>IF(Q421&gt;0,RANK(Q421,(N421:P421,Q421:AE421)),0)</f>
        <v>3</v>
      </c>
      <c r="AT421" s="5">
        <f>IF(R421&gt;0,RANK(R421,(N421:P421,Q421:AE421)),0)</f>
        <v>4</v>
      </c>
      <c r="AU421" s="5">
        <f>IF(T421&gt;0,RANK(T421,(N421:P421,Q421:AE421)),0)</f>
        <v>0</v>
      </c>
      <c r="AV421" s="5">
        <f>IF(S421&gt;0,RANK(S421,(N421:P421,Q421:AE421)),0)</f>
        <v>0</v>
      </c>
      <c r="AW421" s="2">
        <f t="shared" ref="AW421:AW452" si="175">IF($C421=0,"-",Q421/$C421)</f>
        <v>1.2983347445667513E-2</v>
      </c>
      <c r="AX421" s="2">
        <f t="shared" ref="AX421:AX452" si="176">IF($C421=0,"-",R421/$C421)</f>
        <v>4.2337002540220151E-4</v>
      </c>
      <c r="AY421" s="2">
        <f t="shared" ref="AY421:AY452" si="177">IF($C421=0,"-",T421/$C421)</f>
        <v>0</v>
      </c>
      <c r="AZ421" s="2">
        <f t="shared" ref="AZ421:AZ452" si="178">IF($C421=0,"-",S421/$C421)</f>
        <v>0</v>
      </c>
      <c r="BB421" t="s">
        <v>527</v>
      </c>
      <c r="BC421" t="s">
        <v>1164</v>
      </c>
      <c r="BD421">
        <v>12</v>
      </c>
      <c r="BF421" s="111">
        <v>13</v>
      </c>
      <c r="BG421" s="113">
        <v>1</v>
      </c>
      <c r="BH421" s="117">
        <f t="shared" si="155"/>
        <v>13001</v>
      </c>
      <c r="BJ421" s="5" t="s">
        <v>3185</v>
      </c>
      <c r="BN421" s="63"/>
      <c r="BW421" s="63">
        <v>10</v>
      </c>
      <c r="BY421">
        <v>0</v>
      </c>
      <c r="BZ421">
        <v>0</v>
      </c>
      <c r="CA421">
        <v>0</v>
      </c>
    </row>
    <row r="422" spans="1:79" hidden="1" outlineLevel="1">
      <c r="A422" t="s">
        <v>2179</v>
      </c>
      <c r="B422" t="s">
        <v>1164</v>
      </c>
      <c r="C422" s="1">
        <f t="shared" si="168"/>
        <v>2902</v>
      </c>
      <c r="D422" s="5">
        <f>IF(N422&gt;0, RANK(N422,(N422:P422,Q422:AE422)),0)</f>
        <v>2</v>
      </c>
      <c r="E422" s="5">
        <f>IF(O422&gt;0,RANK(O422,(N422:P422,Q422:AE422)),0)</f>
        <v>1</v>
      </c>
      <c r="F422" s="5">
        <f>IF(P422&gt;0,RANK(P422,(N422:P422,Q422:AE422)),0)</f>
        <v>0</v>
      </c>
      <c r="G422" s="131">
        <f t="shared" si="169"/>
        <v>1008</v>
      </c>
      <c r="H422" s="136">
        <f t="shared" si="170"/>
        <v>0.34734665747760163</v>
      </c>
      <c r="I422" s="2"/>
      <c r="J422" s="2">
        <f t="shared" si="171"/>
        <v>0.32046864231564437</v>
      </c>
      <c r="K422" s="2">
        <f t="shared" si="172"/>
        <v>0.66781529979324605</v>
      </c>
      <c r="L422" s="2">
        <f t="shared" si="173"/>
        <v>0</v>
      </c>
      <c r="M422" s="2">
        <f t="shared" si="174"/>
        <v>1.1716057891109521E-2</v>
      </c>
      <c r="N422" s="63">
        <v>930</v>
      </c>
      <c r="O422" s="63">
        <v>1938</v>
      </c>
      <c r="P422" s="63"/>
      <c r="Q422" s="63">
        <v>34</v>
      </c>
      <c r="R422" s="63">
        <v>0</v>
      </c>
      <c r="S422" s="63">
        <v>0</v>
      </c>
      <c r="T422" s="63">
        <v>0</v>
      </c>
      <c r="U422" s="63"/>
      <c r="V422" s="63"/>
      <c r="W422" s="63">
        <f>IF(Copyright!C$12=1,IF(BW422&gt;0,BW422-SUM(X422:AQ422)-SUM(R422:V422),SUM(BX422:CB422)),SUM(BY422:CB422))</f>
        <v>0</v>
      </c>
      <c r="X422" s="63">
        <v>0</v>
      </c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>
        <v>0</v>
      </c>
      <c r="AK422" s="63"/>
      <c r="AL422" s="63"/>
      <c r="AM422" s="63"/>
      <c r="AN422" s="63"/>
      <c r="AO422" s="63"/>
      <c r="AP422" s="63"/>
      <c r="AQ422" s="63"/>
      <c r="AS422" s="5">
        <f>IF(Q422&gt;0,RANK(Q422,(N422:P422,Q422:AE422)),0)</f>
        <v>3</v>
      </c>
      <c r="AT422" s="5">
        <f>IF(R422&gt;0,RANK(R422,(N422:P422,Q422:AE422)),0)</f>
        <v>0</v>
      </c>
      <c r="AU422" s="5">
        <f>IF(T422&gt;0,RANK(T422,(N422:P422,Q422:AE422)),0)</f>
        <v>0</v>
      </c>
      <c r="AV422" s="5">
        <f>IF(S422&gt;0,RANK(S422,(N422:P422,Q422:AE422)),0)</f>
        <v>0</v>
      </c>
      <c r="AW422" s="2">
        <f t="shared" si="175"/>
        <v>1.171605789110958E-2</v>
      </c>
      <c r="AX422" s="2">
        <f t="shared" si="176"/>
        <v>0</v>
      </c>
      <c r="AY422" s="2">
        <f t="shared" si="177"/>
        <v>0</v>
      </c>
      <c r="AZ422" s="2">
        <f t="shared" si="178"/>
        <v>0</v>
      </c>
      <c r="BB422" t="s">
        <v>2179</v>
      </c>
      <c r="BC422" t="s">
        <v>1164</v>
      </c>
      <c r="BD422">
        <v>8</v>
      </c>
      <c r="BF422" s="111">
        <v>13</v>
      </c>
      <c r="BG422" s="113">
        <v>3</v>
      </c>
      <c r="BH422" s="117">
        <f t="shared" si="155"/>
        <v>13003</v>
      </c>
      <c r="BJ422" s="5" t="s">
        <v>3185</v>
      </c>
      <c r="BN422" s="63"/>
      <c r="BW422" s="63">
        <v>5</v>
      </c>
      <c r="BY422">
        <v>0</v>
      </c>
      <c r="BZ422">
        <v>0</v>
      </c>
      <c r="CA422">
        <v>0</v>
      </c>
    </row>
    <row r="423" spans="1:79" hidden="1" outlineLevel="1">
      <c r="A423" t="s">
        <v>73</v>
      </c>
      <c r="B423" t="s">
        <v>1164</v>
      </c>
      <c r="C423" s="1">
        <f t="shared" si="168"/>
        <v>3931</v>
      </c>
      <c r="D423" s="5">
        <f>IF(N423&gt;0, RANK(N423,(N423:P423,Q423:AE423)),0)</f>
        <v>2</v>
      </c>
      <c r="E423" s="5">
        <f>IF(O423&gt;0,RANK(O423,(N423:P423,Q423:AE423)),0)</f>
        <v>1</v>
      </c>
      <c r="F423" s="5">
        <f>IF(P423&gt;0,RANK(P423,(N423:P423,Q423:AE423)),0)</f>
        <v>0</v>
      </c>
      <c r="G423" s="131">
        <f t="shared" si="169"/>
        <v>2302</v>
      </c>
      <c r="H423" s="136">
        <f t="shared" si="170"/>
        <v>0.58560162808445693</v>
      </c>
      <c r="I423" s="2"/>
      <c r="J423" s="2">
        <f t="shared" si="171"/>
        <v>0.20122106334266091</v>
      </c>
      <c r="K423" s="2">
        <f t="shared" si="172"/>
        <v>0.7868226914271178</v>
      </c>
      <c r="L423" s="2">
        <f t="shared" si="173"/>
        <v>0</v>
      </c>
      <c r="M423" s="2">
        <f t="shared" si="174"/>
        <v>1.1956245230221318E-2</v>
      </c>
      <c r="N423" s="63">
        <v>791</v>
      </c>
      <c r="O423" s="63">
        <v>3093</v>
      </c>
      <c r="P423" s="63"/>
      <c r="Q423" s="63">
        <v>46</v>
      </c>
      <c r="R423" s="63">
        <v>0</v>
      </c>
      <c r="S423" s="63">
        <v>1</v>
      </c>
      <c r="T423" s="63">
        <v>0</v>
      </c>
      <c r="U423" s="63"/>
      <c r="V423" s="63"/>
      <c r="W423" s="63">
        <f>IF(Copyright!C$12=1,IF(BW423&gt;0,BW423-SUM(X423:AQ423)-SUM(R423:V423),SUM(BX423:CB423)),SUM(BY423:CB423))</f>
        <v>0</v>
      </c>
      <c r="X423" s="63">
        <v>0</v>
      </c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>
        <v>0</v>
      </c>
      <c r="AK423" s="63"/>
      <c r="AL423" s="63"/>
      <c r="AM423" s="63"/>
      <c r="AN423" s="63"/>
      <c r="AO423" s="63"/>
      <c r="AP423" s="63"/>
      <c r="AQ423" s="63"/>
      <c r="AS423" s="5">
        <f>IF(Q423&gt;0,RANK(Q423,(N423:P423,Q423:AE423)),0)</f>
        <v>3</v>
      </c>
      <c r="AT423" s="5">
        <f>IF(R423&gt;0,RANK(R423,(N423:P423,Q423:AE423)),0)</f>
        <v>0</v>
      </c>
      <c r="AU423" s="5">
        <f>IF(T423&gt;0,RANK(T423,(N423:P423,Q423:AE423)),0)</f>
        <v>0</v>
      </c>
      <c r="AV423" s="5">
        <f>IF(S423&gt;0,RANK(S423,(N423:P423,Q423:AE423)),0)</f>
        <v>4</v>
      </c>
      <c r="AW423" s="2">
        <f t="shared" si="175"/>
        <v>1.170185703383363E-2</v>
      </c>
      <c r="AX423" s="2">
        <f t="shared" si="176"/>
        <v>0</v>
      </c>
      <c r="AY423" s="2">
        <f t="shared" si="177"/>
        <v>0</v>
      </c>
      <c r="AZ423" s="2">
        <f t="shared" si="178"/>
        <v>2.5438819638768761E-4</v>
      </c>
      <c r="BB423" t="s">
        <v>73</v>
      </c>
      <c r="BC423" t="s">
        <v>1164</v>
      </c>
      <c r="BD423">
        <v>1</v>
      </c>
      <c r="BF423" s="111">
        <v>13</v>
      </c>
      <c r="BG423" s="113">
        <v>5</v>
      </c>
      <c r="BH423" s="117">
        <f t="shared" si="155"/>
        <v>13005</v>
      </c>
      <c r="BJ423" s="5" t="s">
        <v>3185</v>
      </c>
      <c r="BN423" s="63"/>
      <c r="BW423" s="63">
        <v>6</v>
      </c>
      <c r="BY423">
        <v>0</v>
      </c>
      <c r="BZ423">
        <v>0</v>
      </c>
      <c r="CA423">
        <v>0</v>
      </c>
    </row>
    <row r="424" spans="1:79" hidden="1" outlineLevel="1">
      <c r="A424" t="s">
        <v>2529</v>
      </c>
      <c r="B424" t="s">
        <v>1164</v>
      </c>
      <c r="C424" s="1">
        <f t="shared" si="168"/>
        <v>1589</v>
      </c>
      <c r="D424" s="5">
        <f>IF(N424&gt;0, RANK(N424,(N424:P424,Q424:AE424)),0)</f>
        <v>1</v>
      </c>
      <c r="E424" s="5">
        <f>IF(O424&gt;0,RANK(O424,(N424:P424,Q424:AE424)),0)</f>
        <v>2</v>
      </c>
      <c r="F424" s="5">
        <f>IF(P424&gt;0,RANK(P424,(N424:P424,Q424:AE424)),0)</f>
        <v>0</v>
      </c>
      <c r="G424" s="131">
        <f t="shared" si="169"/>
        <v>9</v>
      </c>
      <c r="H424" s="136">
        <f t="shared" si="170"/>
        <v>5.6639395846444307E-3</v>
      </c>
      <c r="I424" s="2"/>
      <c r="J424" s="2">
        <f t="shared" si="171"/>
        <v>0.49968533668974197</v>
      </c>
      <c r="K424" s="2">
        <f t="shared" si="172"/>
        <v>0.49402139710509757</v>
      </c>
      <c r="L424" s="2">
        <f t="shared" si="173"/>
        <v>0</v>
      </c>
      <c r="M424" s="2">
        <f t="shared" si="174"/>
        <v>6.2932662051604082E-3</v>
      </c>
      <c r="N424" s="63">
        <v>794</v>
      </c>
      <c r="O424" s="63">
        <v>785</v>
      </c>
      <c r="P424" s="63"/>
      <c r="Q424" s="63">
        <v>10</v>
      </c>
      <c r="R424" s="63">
        <v>0</v>
      </c>
      <c r="S424" s="63">
        <v>0</v>
      </c>
      <c r="T424" s="63">
        <v>0</v>
      </c>
      <c r="U424" s="63"/>
      <c r="V424" s="63"/>
      <c r="W424" s="63">
        <f>IF(Copyright!C$12=1,IF(BW424&gt;0,BW424-SUM(X424:AQ424)-SUM(R424:V424),SUM(BX424:CB424)),SUM(BY424:CB424))</f>
        <v>0</v>
      </c>
      <c r="X424" s="63">
        <v>0</v>
      </c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>
        <v>0</v>
      </c>
      <c r="AK424" s="63"/>
      <c r="AL424" s="63"/>
      <c r="AM424" s="63"/>
      <c r="AN424" s="63"/>
      <c r="AO424" s="63"/>
      <c r="AP424" s="63"/>
      <c r="AQ424" s="63"/>
      <c r="AS424" s="5">
        <f>IF(Q424&gt;0,RANK(Q424,(N424:P424,Q424:AE424)),0)</f>
        <v>3</v>
      </c>
      <c r="AT424" s="5">
        <f>IF(R424&gt;0,RANK(R424,(N424:P424,Q424:AE424)),0)</f>
        <v>0</v>
      </c>
      <c r="AU424" s="5">
        <f>IF(T424&gt;0,RANK(T424,(N424:P424,Q424:AE424)),0)</f>
        <v>0</v>
      </c>
      <c r="AV424" s="5">
        <f>IF(S424&gt;0,RANK(S424,(N424:P424,Q424:AE424)),0)</f>
        <v>0</v>
      </c>
      <c r="AW424" s="2">
        <f t="shared" si="175"/>
        <v>6.2932662051604785E-3</v>
      </c>
      <c r="AX424" s="2">
        <f t="shared" si="176"/>
        <v>0</v>
      </c>
      <c r="AY424" s="2">
        <f t="shared" si="177"/>
        <v>0</v>
      </c>
      <c r="AZ424" s="2">
        <f t="shared" si="178"/>
        <v>0</v>
      </c>
      <c r="BB424" t="s">
        <v>2529</v>
      </c>
      <c r="BC424" t="s">
        <v>1164</v>
      </c>
      <c r="BD424">
        <v>2</v>
      </c>
      <c r="BF424" s="111">
        <v>13</v>
      </c>
      <c r="BG424" s="113">
        <v>7</v>
      </c>
      <c r="BH424" s="117">
        <f t="shared" ref="BH424:BH487" si="179">1000*BF424+BG424</f>
        <v>13007</v>
      </c>
      <c r="BJ424" s="5" t="s">
        <v>3185</v>
      </c>
      <c r="BN424" s="63"/>
      <c r="BW424" s="63">
        <v>2</v>
      </c>
      <c r="BY424">
        <v>0</v>
      </c>
      <c r="BZ424">
        <v>0</v>
      </c>
      <c r="CA424">
        <v>0</v>
      </c>
    </row>
    <row r="425" spans="1:79" hidden="1" outlineLevel="1">
      <c r="A425" t="s">
        <v>2758</v>
      </c>
      <c r="B425" t="s">
        <v>1164</v>
      </c>
      <c r="C425" s="1">
        <f t="shared" si="168"/>
        <v>16238</v>
      </c>
      <c r="D425" s="5">
        <f>IF(N425&gt;0, RANK(N425,(N425:P425,Q425:AE425)),0)</f>
        <v>1</v>
      </c>
      <c r="E425" s="5">
        <f>IF(O425&gt;0,RANK(O425,(N425:P425,Q425:AE425)),0)</f>
        <v>2</v>
      </c>
      <c r="F425" s="5">
        <f>IF(P425&gt;0,RANK(P425,(N425:P425,Q425:AE425)),0)</f>
        <v>0</v>
      </c>
      <c r="G425" s="131">
        <f t="shared" si="169"/>
        <v>894</v>
      </c>
      <c r="H425" s="136">
        <f t="shared" si="170"/>
        <v>5.5056041384406944E-2</v>
      </c>
      <c r="I425" s="2"/>
      <c r="J425" s="2">
        <f t="shared" si="171"/>
        <v>0.52241655376277862</v>
      </c>
      <c r="K425" s="2">
        <f t="shared" si="172"/>
        <v>0.46736051237837173</v>
      </c>
      <c r="L425" s="2">
        <f t="shared" si="173"/>
        <v>0</v>
      </c>
      <c r="M425" s="2">
        <f t="shared" si="174"/>
        <v>1.0222933858849648E-2</v>
      </c>
      <c r="N425" s="63">
        <v>8483</v>
      </c>
      <c r="O425" s="63">
        <v>7589</v>
      </c>
      <c r="P425" s="63"/>
      <c r="Q425" s="63">
        <v>160</v>
      </c>
      <c r="R425" s="63">
        <v>5</v>
      </c>
      <c r="S425" s="63">
        <v>0</v>
      </c>
      <c r="T425" s="63">
        <v>0</v>
      </c>
      <c r="U425" s="63"/>
      <c r="V425" s="63"/>
      <c r="W425" s="63">
        <f>IF(Copyright!C$12=1,IF(BW425&gt;0,BW425-SUM(X425:AQ425)-SUM(R425:V425),SUM(BX425:CB425)),SUM(BY425:CB425))</f>
        <v>0</v>
      </c>
      <c r="X425" s="63">
        <v>1</v>
      </c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>
        <v>0</v>
      </c>
      <c r="AK425" s="63"/>
      <c r="AL425" s="63"/>
      <c r="AM425" s="63"/>
      <c r="AN425" s="63"/>
      <c r="AO425" s="63"/>
      <c r="AP425" s="63"/>
      <c r="AQ425" s="63"/>
      <c r="AS425" s="5">
        <f>IF(Q425&gt;0,RANK(Q425,(N425:P425,Q425:AE425)),0)</f>
        <v>3</v>
      </c>
      <c r="AT425" s="5">
        <f>IF(R425&gt;0,RANK(R425,(N425:P425,Q425:AE425)),0)</f>
        <v>4</v>
      </c>
      <c r="AU425" s="5">
        <f>IF(T425&gt;0,RANK(T425,(N425:P425,Q425:AE425)),0)</f>
        <v>0</v>
      </c>
      <c r="AV425" s="5">
        <f>IF(S425&gt;0,RANK(S425,(N425:P425,Q425:AE425)),0)</f>
        <v>0</v>
      </c>
      <c r="AW425" s="2">
        <f t="shared" si="175"/>
        <v>9.8534302253972163E-3</v>
      </c>
      <c r="AX425" s="2">
        <f t="shared" si="176"/>
        <v>3.0791969454366301E-4</v>
      </c>
      <c r="AY425" s="2">
        <f t="shared" si="177"/>
        <v>0</v>
      </c>
      <c r="AZ425" s="2">
        <f t="shared" si="178"/>
        <v>0</v>
      </c>
      <c r="BB425" t="s">
        <v>2758</v>
      </c>
      <c r="BC425" t="s">
        <v>1164</v>
      </c>
      <c r="BD425">
        <v>10</v>
      </c>
      <c r="BF425" s="111">
        <v>13</v>
      </c>
      <c r="BG425" s="113">
        <v>9</v>
      </c>
      <c r="BH425" s="117">
        <f t="shared" si="179"/>
        <v>13009</v>
      </c>
      <c r="BJ425" s="5" t="s">
        <v>3185</v>
      </c>
      <c r="BN425" s="63"/>
      <c r="BW425" s="63">
        <v>38</v>
      </c>
      <c r="BY425">
        <v>0</v>
      </c>
      <c r="BZ425">
        <v>0</v>
      </c>
      <c r="CA425">
        <v>0</v>
      </c>
    </row>
    <row r="426" spans="1:79" hidden="1" outlineLevel="1">
      <c r="A426" t="s">
        <v>2691</v>
      </c>
      <c r="B426" t="s">
        <v>1164</v>
      </c>
      <c r="C426" s="1">
        <f t="shared" si="168"/>
        <v>6195</v>
      </c>
      <c r="D426" s="5">
        <f>IF(N426&gt;0, RANK(N426,(N426:P426,Q426:AE426)),0)</f>
        <v>2</v>
      </c>
      <c r="E426" s="5">
        <f>IF(O426&gt;0,RANK(O426,(N426:P426,Q426:AE426)),0)</f>
        <v>1</v>
      </c>
      <c r="F426" s="5">
        <f>IF(P426&gt;0,RANK(P426,(N426:P426,Q426:AE426)),0)</f>
        <v>0</v>
      </c>
      <c r="G426" s="131">
        <f t="shared" si="169"/>
        <v>4574</v>
      </c>
      <c r="H426" s="136">
        <f t="shared" si="170"/>
        <v>0.73833736884584344</v>
      </c>
      <c r="I426" s="2"/>
      <c r="J426" s="2">
        <f t="shared" si="171"/>
        <v>0.12590799031476999</v>
      </c>
      <c r="K426" s="2">
        <f t="shared" si="172"/>
        <v>0.8642453591606134</v>
      </c>
      <c r="L426" s="2">
        <f t="shared" si="173"/>
        <v>0</v>
      </c>
      <c r="M426" s="2">
        <f t="shared" si="174"/>
        <v>9.8466505246166403E-3</v>
      </c>
      <c r="N426" s="63">
        <v>780</v>
      </c>
      <c r="O426" s="63">
        <v>5354</v>
      </c>
      <c r="P426" s="63"/>
      <c r="Q426" s="63">
        <v>59</v>
      </c>
      <c r="R426" s="63">
        <v>0</v>
      </c>
      <c r="S426" s="63">
        <v>0</v>
      </c>
      <c r="T426" s="63">
        <v>0</v>
      </c>
      <c r="U426" s="63"/>
      <c r="V426" s="63"/>
      <c r="W426" s="63">
        <f>IF(Copyright!C$12=1,IF(BW426&gt;0,BW426-SUM(X426:AQ426)-SUM(R426:V426),SUM(BX426:CB426)),SUM(BY426:CB426))</f>
        <v>0</v>
      </c>
      <c r="X426" s="63">
        <v>2</v>
      </c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>
        <v>0</v>
      </c>
      <c r="AK426" s="63"/>
      <c r="AL426" s="63"/>
      <c r="AM426" s="63"/>
      <c r="AN426" s="63"/>
      <c r="AO426" s="63"/>
      <c r="AP426" s="63"/>
      <c r="AQ426" s="63"/>
      <c r="AS426" s="5">
        <f>IF(Q426&gt;0,RANK(Q426,(N426:P426,Q426:AE426)),0)</f>
        <v>3</v>
      </c>
      <c r="AT426" s="5">
        <f>IF(R426&gt;0,RANK(R426,(N426:P426,Q426:AE426)),0)</f>
        <v>0</v>
      </c>
      <c r="AU426" s="5">
        <f>IF(T426&gt;0,RANK(T426,(N426:P426,Q426:AE426)),0)</f>
        <v>0</v>
      </c>
      <c r="AV426" s="5">
        <f>IF(S426&gt;0,RANK(S426,(N426:P426,Q426:AE426)),0)</f>
        <v>0</v>
      </c>
      <c r="AW426" s="2">
        <f t="shared" si="175"/>
        <v>9.5238095238095247E-3</v>
      </c>
      <c r="AX426" s="2">
        <f t="shared" si="176"/>
        <v>0</v>
      </c>
      <c r="AY426" s="2">
        <f t="shared" si="177"/>
        <v>0</v>
      </c>
      <c r="AZ426" s="2">
        <f t="shared" si="178"/>
        <v>0</v>
      </c>
      <c r="BB426" t="s">
        <v>2691</v>
      </c>
      <c r="BC426" t="s">
        <v>1164</v>
      </c>
      <c r="BD426">
        <v>9</v>
      </c>
      <c r="BF426" s="111">
        <v>13</v>
      </c>
      <c r="BG426" s="113">
        <v>11</v>
      </c>
      <c r="BH426" s="117">
        <f t="shared" si="179"/>
        <v>13011</v>
      </c>
      <c r="BJ426" s="5" t="s">
        <v>3185</v>
      </c>
      <c r="BN426" s="63"/>
      <c r="BW426" s="63">
        <v>11</v>
      </c>
      <c r="BY426">
        <v>0</v>
      </c>
      <c r="BZ426">
        <v>0</v>
      </c>
      <c r="CA426">
        <v>0</v>
      </c>
    </row>
    <row r="427" spans="1:79" hidden="1" outlineLevel="1">
      <c r="A427" t="s">
        <v>744</v>
      </c>
      <c r="B427" t="s">
        <v>1164</v>
      </c>
      <c r="C427" s="1">
        <f t="shared" si="168"/>
        <v>25199</v>
      </c>
      <c r="D427" s="5">
        <f>IF(N427&gt;0, RANK(N427,(N427:P427,Q427:AE427)),0)</f>
        <v>2</v>
      </c>
      <c r="E427" s="5">
        <f>IF(O427&gt;0,RANK(O427,(N427:P427,Q427:AE427)),0)</f>
        <v>1</v>
      </c>
      <c r="F427" s="5">
        <f>IF(P427&gt;0,RANK(P427,(N427:P427,Q427:AE427)),0)</f>
        <v>0</v>
      </c>
      <c r="G427" s="131">
        <f t="shared" si="169"/>
        <v>12697</v>
      </c>
      <c r="H427" s="136">
        <f t="shared" si="170"/>
        <v>0.50386920115877609</v>
      </c>
      <c r="I427" s="2"/>
      <c r="J427" s="2">
        <f t="shared" si="171"/>
        <v>0.23921584189848805</v>
      </c>
      <c r="K427" s="2">
        <f t="shared" si="172"/>
        <v>0.74308504305726419</v>
      </c>
      <c r="L427" s="2">
        <f t="shared" si="173"/>
        <v>0</v>
      </c>
      <c r="M427" s="2">
        <f t="shared" si="174"/>
        <v>1.7699115044247815E-2</v>
      </c>
      <c r="N427" s="63">
        <v>6028</v>
      </c>
      <c r="O427" s="63">
        <v>18725</v>
      </c>
      <c r="P427" s="63"/>
      <c r="Q427" s="63">
        <v>433</v>
      </c>
      <c r="R427" s="63">
        <v>6</v>
      </c>
      <c r="S427" s="63">
        <v>4</v>
      </c>
      <c r="T427" s="63">
        <v>1</v>
      </c>
      <c r="U427" s="63"/>
      <c r="V427" s="63"/>
      <c r="W427" s="63">
        <f>IF(Copyright!C$12=1,IF(BW427&gt;0,BW427-SUM(X427:AQ427)-SUM(R427:V427),SUM(BX427:CB427)),SUM(BY427:CB427))</f>
        <v>0</v>
      </c>
      <c r="X427" s="63">
        <v>2</v>
      </c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>
        <v>0</v>
      </c>
      <c r="AK427" s="63"/>
      <c r="AL427" s="63"/>
      <c r="AM427" s="63"/>
      <c r="AN427" s="63"/>
      <c r="AO427" s="63"/>
      <c r="AP427" s="63"/>
      <c r="AQ427" s="63"/>
      <c r="AS427" s="5">
        <f>IF(Q427&gt;0,RANK(Q427,(N427:P427,Q427:AE427)),0)</f>
        <v>3</v>
      </c>
      <c r="AT427" s="5">
        <f>IF(R427&gt;0,RANK(R427,(N427:P427,Q427:AE427)),0)</f>
        <v>4</v>
      </c>
      <c r="AU427" s="5">
        <f>IF(T427&gt;0,RANK(T427,(N427:P427,Q427:AE427)),0)</f>
        <v>7</v>
      </c>
      <c r="AV427" s="5">
        <f>IF(S427&gt;0,RANK(S427,(N427:P427,Q427:AE427)),0)</f>
        <v>5</v>
      </c>
      <c r="AW427" s="2">
        <f t="shared" si="175"/>
        <v>1.7183221556410968E-2</v>
      </c>
      <c r="AX427" s="2">
        <f t="shared" si="176"/>
        <v>2.3810468669391643E-4</v>
      </c>
      <c r="AY427" s="2">
        <f t="shared" si="177"/>
        <v>3.968411444898607E-5</v>
      </c>
      <c r="AZ427" s="2">
        <f t="shared" si="178"/>
        <v>1.5873645779594428E-4</v>
      </c>
      <c r="BB427" t="s">
        <v>744</v>
      </c>
      <c r="BC427" t="s">
        <v>1164</v>
      </c>
      <c r="BD427">
        <v>10</v>
      </c>
      <c r="BF427" s="111">
        <v>13</v>
      </c>
      <c r="BG427" s="113">
        <v>13</v>
      </c>
      <c r="BH427" s="117">
        <f t="shared" si="179"/>
        <v>13013</v>
      </c>
      <c r="BJ427" s="5" t="s">
        <v>3185</v>
      </c>
      <c r="BN427" s="63"/>
      <c r="BW427" s="63">
        <v>84</v>
      </c>
      <c r="BY427">
        <v>0</v>
      </c>
      <c r="BZ427">
        <v>0</v>
      </c>
      <c r="CA427">
        <v>0</v>
      </c>
    </row>
    <row r="428" spans="1:79" hidden="1" outlineLevel="1">
      <c r="A428" t="s">
        <v>802</v>
      </c>
      <c r="B428" t="s">
        <v>1164</v>
      </c>
      <c r="C428" s="1">
        <f t="shared" si="168"/>
        <v>35802</v>
      </c>
      <c r="D428" s="5">
        <f>IF(N428&gt;0, RANK(N428,(N428:P428,Q428:AE428)),0)</f>
        <v>2</v>
      </c>
      <c r="E428" s="5">
        <f>IF(O428&gt;0,RANK(O428,(N428:P428,Q428:AE428)),0)</f>
        <v>1</v>
      </c>
      <c r="F428" s="5">
        <f>IF(P428&gt;0,RANK(P428,(N428:P428,Q428:AE428)),0)</f>
        <v>0</v>
      </c>
      <c r="G428" s="131">
        <f t="shared" si="169"/>
        <v>18480</v>
      </c>
      <c r="H428" s="136">
        <f t="shared" si="170"/>
        <v>0.51617228087816325</v>
      </c>
      <c r="I428" s="2"/>
      <c r="J428" s="2">
        <f t="shared" si="171"/>
        <v>0.23451203843360707</v>
      </c>
      <c r="K428" s="2">
        <f t="shared" si="172"/>
        <v>0.75068431931177027</v>
      </c>
      <c r="L428" s="2">
        <f t="shared" si="173"/>
        <v>0</v>
      </c>
      <c r="M428" s="2">
        <f t="shared" si="174"/>
        <v>1.4803642254622718E-2</v>
      </c>
      <c r="N428" s="63">
        <v>8396</v>
      </c>
      <c r="O428" s="63">
        <v>26876</v>
      </c>
      <c r="P428" s="63"/>
      <c r="Q428" s="63">
        <v>510</v>
      </c>
      <c r="R428" s="63">
        <v>10</v>
      </c>
      <c r="S428" s="63">
        <v>7</v>
      </c>
      <c r="T428" s="63">
        <v>0</v>
      </c>
      <c r="U428" s="63"/>
      <c r="V428" s="63"/>
      <c r="W428" s="63">
        <f>IF(Copyright!C$12=1,IF(BW428&gt;0,BW428-SUM(X428:AQ428)-SUM(R428:V428),SUM(BX428:CB428)),SUM(BY428:CB428))</f>
        <v>0</v>
      </c>
      <c r="X428" s="63">
        <v>2</v>
      </c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>
        <v>1</v>
      </c>
      <c r="AK428" s="63"/>
      <c r="AL428" s="63"/>
      <c r="AM428" s="63"/>
      <c r="AN428" s="63"/>
      <c r="AO428" s="63"/>
      <c r="AP428" s="63"/>
      <c r="AQ428" s="63"/>
      <c r="AS428" s="5">
        <f>IF(Q428&gt;0,RANK(Q428,(N428:P428,Q428:AE428)),0)</f>
        <v>3</v>
      </c>
      <c r="AT428" s="5">
        <f>IF(R428&gt;0,RANK(R428,(N428:P428,Q428:AE428)),0)</f>
        <v>4</v>
      </c>
      <c r="AU428" s="5">
        <f>IF(T428&gt;0,RANK(T428,(N428:P428,Q428:AE428)),0)</f>
        <v>0</v>
      </c>
      <c r="AV428" s="5">
        <f>IF(S428&gt;0,RANK(S428,(N428:P428,Q428:AE428)),0)</f>
        <v>5</v>
      </c>
      <c r="AW428" s="2">
        <f t="shared" si="175"/>
        <v>1.4245014245014245E-2</v>
      </c>
      <c r="AX428" s="2">
        <f t="shared" si="176"/>
        <v>2.7931400480420089E-4</v>
      </c>
      <c r="AY428" s="2">
        <f t="shared" si="177"/>
        <v>0</v>
      </c>
      <c r="AZ428" s="2">
        <f t="shared" si="178"/>
        <v>1.9551980336294061E-4</v>
      </c>
      <c r="BB428" t="s">
        <v>802</v>
      </c>
      <c r="BC428" t="s">
        <v>1164</v>
      </c>
      <c r="BD428">
        <v>11</v>
      </c>
      <c r="BF428" s="111">
        <v>13</v>
      </c>
      <c r="BG428" s="113">
        <v>15</v>
      </c>
      <c r="BH428" s="117">
        <f t="shared" si="179"/>
        <v>13015</v>
      </c>
      <c r="BJ428" s="5" t="s">
        <v>3185</v>
      </c>
      <c r="BN428" s="63"/>
      <c r="BW428" s="63">
        <v>115</v>
      </c>
      <c r="BY428">
        <v>0</v>
      </c>
      <c r="BZ428">
        <v>0</v>
      </c>
      <c r="CA428">
        <v>0</v>
      </c>
    </row>
    <row r="429" spans="1:79" hidden="1" outlineLevel="1">
      <c r="A429" t="s">
        <v>806</v>
      </c>
      <c r="B429" t="s">
        <v>1164</v>
      </c>
      <c r="C429" s="1">
        <f t="shared" si="168"/>
        <v>5956</v>
      </c>
      <c r="D429" s="5">
        <f>IF(N429&gt;0, RANK(N429,(N429:P429,Q429:AE429)),0)</f>
        <v>2</v>
      </c>
      <c r="E429" s="5">
        <f>IF(O429&gt;0,RANK(O429,(N429:P429,Q429:AE429)),0)</f>
        <v>1</v>
      </c>
      <c r="F429" s="5">
        <f>IF(P429&gt;0,RANK(P429,(N429:P429,Q429:AE429)),0)</f>
        <v>0</v>
      </c>
      <c r="G429" s="131">
        <f t="shared" si="169"/>
        <v>884</v>
      </c>
      <c r="H429" s="136">
        <f t="shared" si="170"/>
        <v>0.14842175957018133</v>
      </c>
      <c r="I429" s="2"/>
      <c r="J429" s="2">
        <f t="shared" si="171"/>
        <v>0.42175957018132976</v>
      </c>
      <c r="K429" s="2">
        <f t="shared" si="172"/>
        <v>0.57018132975151103</v>
      </c>
      <c r="L429" s="2">
        <f t="shared" si="173"/>
        <v>0</v>
      </c>
      <c r="M429" s="2">
        <f t="shared" si="174"/>
        <v>8.0591000671592639E-3</v>
      </c>
      <c r="N429" s="63">
        <v>2512</v>
      </c>
      <c r="O429" s="63">
        <v>3396</v>
      </c>
      <c r="P429" s="63"/>
      <c r="Q429" s="63">
        <v>44</v>
      </c>
      <c r="R429" s="63">
        <v>1</v>
      </c>
      <c r="S429" s="63">
        <v>2</v>
      </c>
      <c r="T429" s="63">
        <v>0</v>
      </c>
      <c r="U429" s="63"/>
      <c r="V429" s="63"/>
      <c r="W429" s="63">
        <f>IF(Copyright!C$12=1,IF(BW429&gt;0,BW429-SUM(X429:AQ429)-SUM(R429:V429),SUM(BX429:CB429)),SUM(BY429:CB429))</f>
        <v>0</v>
      </c>
      <c r="X429" s="63">
        <v>0</v>
      </c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>
        <v>1</v>
      </c>
      <c r="AK429" s="63"/>
      <c r="AL429" s="63"/>
      <c r="AM429" s="63"/>
      <c r="AN429" s="63"/>
      <c r="AO429" s="63"/>
      <c r="AP429" s="63"/>
      <c r="AQ429" s="63"/>
      <c r="AS429" s="5">
        <f>IF(Q429&gt;0,RANK(Q429,(N429:P429,Q429:AE429)),0)</f>
        <v>3</v>
      </c>
      <c r="AT429" s="5">
        <f>IF(R429&gt;0,RANK(R429,(N429:P429,Q429:AE429)),0)</f>
        <v>5</v>
      </c>
      <c r="AU429" s="5">
        <f>IF(T429&gt;0,RANK(T429,(N429:P429,Q429:AE429)),0)</f>
        <v>0</v>
      </c>
      <c r="AV429" s="5">
        <f>IF(S429&gt;0,RANK(S429,(N429:P429,Q429:AE429)),0)</f>
        <v>4</v>
      </c>
      <c r="AW429" s="2">
        <f t="shared" si="175"/>
        <v>7.3875083948959034E-3</v>
      </c>
      <c r="AX429" s="2">
        <f t="shared" si="176"/>
        <v>1.6789791806581599E-4</v>
      </c>
      <c r="AY429" s="2">
        <f t="shared" si="177"/>
        <v>0</v>
      </c>
      <c r="AZ429" s="2">
        <f t="shared" si="178"/>
        <v>3.3579583613163198E-4</v>
      </c>
      <c r="BB429" t="s">
        <v>806</v>
      </c>
      <c r="BC429" t="s">
        <v>1164</v>
      </c>
      <c r="BD429">
        <v>8</v>
      </c>
      <c r="BF429" s="111">
        <v>13</v>
      </c>
      <c r="BG429" s="113">
        <v>17</v>
      </c>
      <c r="BH429" s="117">
        <f t="shared" si="179"/>
        <v>13017</v>
      </c>
      <c r="BJ429" s="5" t="s">
        <v>3185</v>
      </c>
      <c r="BN429" s="63"/>
      <c r="BW429" s="63">
        <v>18</v>
      </c>
      <c r="BY429">
        <v>0</v>
      </c>
      <c r="BZ429">
        <v>0</v>
      </c>
      <c r="CA429">
        <v>0</v>
      </c>
    </row>
    <row r="430" spans="1:79" hidden="1" outlineLevel="1">
      <c r="A430" t="s">
        <v>2441</v>
      </c>
      <c r="B430" t="s">
        <v>1164</v>
      </c>
      <c r="C430" s="1">
        <f t="shared" si="168"/>
        <v>6201</v>
      </c>
      <c r="D430" s="5">
        <f>IF(N430&gt;0, RANK(N430,(N430:P430,Q430:AE430)),0)</f>
        <v>2</v>
      </c>
      <c r="E430" s="5">
        <f>IF(O430&gt;0,RANK(O430,(N430:P430,Q430:AE430)),0)</f>
        <v>1</v>
      </c>
      <c r="F430" s="5">
        <f>IF(P430&gt;0,RANK(P430,(N430:P430,Q430:AE430)),0)</f>
        <v>0</v>
      </c>
      <c r="G430" s="131">
        <f t="shared" si="169"/>
        <v>3570</v>
      </c>
      <c r="H430" s="136">
        <f t="shared" si="170"/>
        <v>0.57571359458151916</v>
      </c>
      <c r="I430" s="2"/>
      <c r="J430" s="2">
        <f t="shared" si="171"/>
        <v>0.20528946944041285</v>
      </c>
      <c r="K430" s="2">
        <f t="shared" si="172"/>
        <v>0.78100306402193198</v>
      </c>
      <c r="L430" s="2">
        <f t="shared" si="173"/>
        <v>0</v>
      </c>
      <c r="M430" s="2">
        <f t="shared" si="174"/>
        <v>1.37074665376552E-2</v>
      </c>
      <c r="N430" s="63">
        <v>1273</v>
      </c>
      <c r="O430" s="63">
        <v>4843</v>
      </c>
      <c r="P430" s="63"/>
      <c r="Q430" s="63">
        <v>84</v>
      </c>
      <c r="R430" s="63">
        <v>1</v>
      </c>
      <c r="S430" s="63">
        <v>0</v>
      </c>
      <c r="T430" s="63">
        <v>0</v>
      </c>
      <c r="U430" s="63"/>
      <c r="V430" s="63"/>
      <c r="W430" s="63">
        <f>IF(Copyright!C$12=1,IF(BW430&gt;0,BW430-SUM(X430:AQ430)-SUM(R430:V430),SUM(BX430:CB430)),SUM(BY430:CB430))</f>
        <v>0</v>
      </c>
      <c r="X430" s="63">
        <v>0</v>
      </c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>
        <v>0</v>
      </c>
      <c r="AK430" s="63"/>
      <c r="AL430" s="63"/>
      <c r="AM430" s="63"/>
      <c r="AN430" s="63"/>
      <c r="AO430" s="63"/>
      <c r="AP430" s="63"/>
      <c r="AQ430" s="63"/>
      <c r="AS430" s="5">
        <f>IF(Q430&gt;0,RANK(Q430,(N430:P430,Q430:AE430)),0)</f>
        <v>3</v>
      </c>
      <c r="AT430" s="5">
        <f>IF(R430&gt;0,RANK(R430,(N430:P430,Q430:AE430)),0)</f>
        <v>4</v>
      </c>
      <c r="AU430" s="5">
        <f>IF(T430&gt;0,RANK(T430,(N430:P430,Q430:AE430)),0)</f>
        <v>0</v>
      </c>
      <c r="AV430" s="5">
        <f>IF(S430&gt;0,RANK(S430,(N430:P430,Q430:AE430)),0)</f>
        <v>0</v>
      </c>
      <c r="AW430" s="2">
        <f t="shared" si="175"/>
        <v>1.3546202225447508E-2</v>
      </c>
      <c r="AX430" s="2">
        <f t="shared" si="176"/>
        <v>1.6126431220770844E-4</v>
      </c>
      <c r="AY430" s="2">
        <f t="shared" si="177"/>
        <v>0</v>
      </c>
      <c r="AZ430" s="2">
        <f t="shared" si="178"/>
        <v>0</v>
      </c>
      <c r="BB430" t="s">
        <v>2441</v>
      </c>
      <c r="BC430" t="s">
        <v>1164</v>
      </c>
      <c r="BD430">
        <v>8</v>
      </c>
      <c r="BF430" s="111">
        <v>13</v>
      </c>
      <c r="BG430" s="113">
        <v>19</v>
      </c>
      <c r="BH430" s="117">
        <f t="shared" si="179"/>
        <v>13019</v>
      </c>
      <c r="BJ430" s="5" t="s">
        <v>3185</v>
      </c>
      <c r="BN430" s="63"/>
      <c r="BW430" s="63">
        <v>24</v>
      </c>
      <c r="BY430">
        <v>0</v>
      </c>
      <c r="BZ430">
        <v>0</v>
      </c>
      <c r="CA430">
        <v>0</v>
      </c>
    </row>
    <row r="431" spans="1:79" hidden="1" outlineLevel="1">
      <c r="A431" t="s">
        <v>1075</v>
      </c>
      <c r="B431" t="s">
        <v>1164</v>
      </c>
      <c r="C431" s="1">
        <f t="shared" si="168"/>
        <v>64718</v>
      </c>
      <c r="D431" s="5">
        <f>IF(N431&gt;0, RANK(N431,(N431:P431,Q431:AE431)),0)</f>
        <v>1</v>
      </c>
      <c r="E431" s="5">
        <f>IF(O431&gt;0,RANK(O431,(N431:P431,Q431:AE431)),0)</f>
        <v>2</v>
      </c>
      <c r="F431" s="5">
        <f>IF(P431&gt;0,RANK(P431,(N431:P431,Q431:AE431)),0)</f>
        <v>0</v>
      </c>
      <c r="G431" s="131">
        <f t="shared" si="169"/>
        <v>12962</v>
      </c>
      <c r="H431" s="136">
        <f t="shared" si="170"/>
        <v>0.200284310392781</v>
      </c>
      <c r="I431" s="2"/>
      <c r="J431" s="2">
        <f t="shared" si="171"/>
        <v>0.59620198399208879</v>
      </c>
      <c r="K431" s="2">
        <f t="shared" si="172"/>
        <v>0.39591767359930774</v>
      </c>
      <c r="L431" s="2">
        <f t="shared" si="173"/>
        <v>0</v>
      </c>
      <c r="M431" s="2">
        <f t="shared" si="174"/>
        <v>7.880342408603469E-3</v>
      </c>
      <c r="N431" s="63">
        <v>38585</v>
      </c>
      <c r="O431" s="63">
        <v>25623</v>
      </c>
      <c r="P431" s="63"/>
      <c r="Q431" s="63">
        <v>482</v>
      </c>
      <c r="R431" s="63">
        <v>25</v>
      </c>
      <c r="S431" s="63">
        <v>1</v>
      </c>
      <c r="T431" s="63">
        <v>0</v>
      </c>
      <c r="U431" s="63"/>
      <c r="V431" s="63"/>
      <c r="W431" s="63">
        <f>IF(Copyright!C$12=1,IF(BW431&gt;0,BW431-SUM(X431:AQ431)-SUM(R431:V431),SUM(BX431:CB431)),SUM(BY431:CB431))</f>
        <v>0</v>
      </c>
      <c r="X431" s="63">
        <v>2</v>
      </c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>
        <v>0</v>
      </c>
      <c r="AK431" s="63"/>
      <c r="AL431" s="63"/>
      <c r="AM431" s="63"/>
      <c r="AN431" s="63"/>
      <c r="AO431" s="63"/>
      <c r="AP431" s="63"/>
      <c r="AQ431" s="63"/>
      <c r="AS431" s="5">
        <f>IF(Q431&gt;0,RANK(Q431,(N431:P431,Q431:AE431)),0)</f>
        <v>3</v>
      </c>
      <c r="AT431" s="5">
        <f>IF(R431&gt;0,RANK(R431,(N431:P431,Q431:AE431)),0)</f>
        <v>4</v>
      </c>
      <c r="AU431" s="5">
        <f>IF(T431&gt;0,RANK(T431,(N431:P431,Q431:AE431)),0)</f>
        <v>0</v>
      </c>
      <c r="AV431" s="5">
        <f>IF(S431&gt;0,RANK(S431,(N431:P431,Q431:AE431)),0)</f>
        <v>6</v>
      </c>
      <c r="AW431" s="2">
        <f t="shared" si="175"/>
        <v>7.4476961587193668E-3</v>
      </c>
      <c r="AX431" s="2">
        <f t="shared" si="176"/>
        <v>3.8629129453938624E-4</v>
      </c>
      <c r="AY431" s="2">
        <f t="shared" si="177"/>
        <v>0</v>
      </c>
      <c r="AZ431" s="2">
        <f t="shared" si="178"/>
        <v>1.545165178157545E-5</v>
      </c>
      <c r="BB431" t="s">
        <v>1075</v>
      </c>
      <c r="BC431" t="s">
        <v>1164</v>
      </c>
      <c r="BF431" s="111">
        <v>13</v>
      </c>
      <c r="BG431" s="113">
        <v>21</v>
      </c>
      <c r="BH431" s="117">
        <f t="shared" si="179"/>
        <v>13021</v>
      </c>
      <c r="BJ431" s="5" t="s">
        <v>3185</v>
      </c>
      <c r="BN431" s="63"/>
      <c r="BW431" s="63">
        <v>113</v>
      </c>
      <c r="BY431">
        <v>0</v>
      </c>
      <c r="BZ431">
        <v>0</v>
      </c>
      <c r="CA431">
        <v>0</v>
      </c>
    </row>
    <row r="432" spans="1:79" hidden="1" outlineLevel="1">
      <c r="A432" t="s">
        <v>1986</v>
      </c>
      <c r="B432" t="s">
        <v>1164</v>
      </c>
      <c r="C432" s="1">
        <f t="shared" si="168"/>
        <v>4907</v>
      </c>
      <c r="D432" s="5">
        <f>IF(N432&gt;0, RANK(N432,(N432:P432,Q432:AE432)),0)</f>
        <v>2</v>
      </c>
      <c r="E432" s="5">
        <f>IF(O432&gt;0,RANK(O432,(N432:P432,Q432:AE432)),0)</f>
        <v>1</v>
      </c>
      <c r="F432" s="5">
        <f>IF(P432&gt;0,RANK(P432,(N432:P432,Q432:AE432)),0)</f>
        <v>0</v>
      </c>
      <c r="G432" s="131">
        <f t="shared" si="169"/>
        <v>2318</v>
      </c>
      <c r="H432" s="136">
        <f t="shared" si="170"/>
        <v>0.47238638679437539</v>
      </c>
      <c r="I432" s="2"/>
      <c r="J432" s="2">
        <f t="shared" si="171"/>
        <v>0.25861014876706745</v>
      </c>
      <c r="K432" s="2">
        <f t="shared" si="172"/>
        <v>0.73099653556144284</v>
      </c>
      <c r="L432" s="2">
        <f t="shared" si="173"/>
        <v>0</v>
      </c>
      <c r="M432" s="2">
        <f t="shared" si="174"/>
        <v>1.0393315671489711E-2</v>
      </c>
      <c r="N432" s="63">
        <v>1269</v>
      </c>
      <c r="O432" s="63">
        <v>3587</v>
      </c>
      <c r="P432" s="63"/>
      <c r="Q432" s="63">
        <v>51</v>
      </c>
      <c r="R432" s="63">
        <v>0</v>
      </c>
      <c r="S432" s="63">
        <v>0</v>
      </c>
      <c r="T432" s="63">
        <v>0</v>
      </c>
      <c r="U432" s="63"/>
      <c r="V432" s="63"/>
      <c r="W432" s="63">
        <f>IF(Copyright!C$12=1,IF(BW432&gt;0,BW432-SUM(X432:AQ432)-SUM(R432:V432),SUM(BX432:CB432)),SUM(BY432:CB432))</f>
        <v>0</v>
      </c>
      <c r="X432" s="63">
        <v>0</v>
      </c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>
        <v>0</v>
      </c>
      <c r="AK432" s="63"/>
      <c r="AL432" s="63"/>
      <c r="AM432" s="63"/>
      <c r="AN432" s="63"/>
      <c r="AO432" s="63"/>
      <c r="AP432" s="63"/>
      <c r="AQ432" s="63"/>
      <c r="AS432" s="5">
        <f>IF(Q432&gt;0,RANK(Q432,(N432:P432,Q432:AE432)),0)</f>
        <v>3</v>
      </c>
      <c r="AT432" s="5">
        <f>IF(R432&gt;0,RANK(R432,(N432:P432,Q432:AE432)),0)</f>
        <v>0</v>
      </c>
      <c r="AU432" s="5">
        <f>IF(T432&gt;0,RANK(T432,(N432:P432,Q432:AE432)),0)</f>
        <v>0</v>
      </c>
      <c r="AV432" s="5">
        <f>IF(S432&gt;0,RANK(S432,(N432:P432,Q432:AE432)),0)</f>
        <v>0</v>
      </c>
      <c r="AW432" s="2">
        <f t="shared" si="175"/>
        <v>1.0393315671489708E-2</v>
      </c>
      <c r="AX432" s="2">
        <f t="shared" si="176"/>
        <v>0</v>
      </c>
      <c r="AY432" s="2">
        <f t="shared" si="177"/>
        <v>0</v>
      </c>
      <c r="AZ432" s="2">
        <f t="shared" si="178"/>
        <v>0</v>
      </c>
      <c r="BB432" t="s">
        <v>1986</v>
      </c>
      <c r="BC432" t="s">
        <v>1164</v>
      </c>
      <c r="BD432">
        <v>8</v>
      </c>
      <c r="BF432" s="111">
        <v>13</v>
      </c>
      <c r="BG432" s="113">
        <v>23</v>
      </c>
      <c r="BH432" s="117">
        <f t="shared" si="179"/>
        <v>13023</v>
      </c>
      <c r="BJ432" s="5" t="s">
        <v>3185</v>
      </c>
      <c r="BN432" s="63"/>
      <c r="BW432" s="63">
        <v>13</v>
      </c>
      <c r="BY432">
        <v>0</v>
      </c>
      <c r="BZ432">
        <v>0</v>
      </c>
      <c r="CA432">
        <v>0</v>
      </c>
    </row>
    <row r="433" spans="1:79" hidden="1" outlineLevel="1">
      <c r="A433" t="s">
        <v>3158</v>
      </c>
      <c r="B433" t="s">
        <v>1164</v>
      </c>
      <c r="C433" s="1">
        <f t="shared" si="168"/>
        <v>6002</v>
      </c>
      <c r="D433" s="5">
        <f>IF(N433&gt;0, RANK(N433,(N433:P433,Q433:AE433)),0)</f>
        <v>2</v>
      </c>
      <c r="E433" s="5">
        <f>IF(O433&gt;0,RANK(O433,(N433:P433,Q433:AE433)),0)</f>
        <v>1</v>
      </c>
      <c r="F433" s="5">
        <f>IF(P433&gt;0,RANK(P433,(N433:P433,Q433:AE433)),0)</f>
        <v>0</v>
      </c>
      <c r="G433" s="131">
        <f t="shared" si="169"/>
        <v>4025</v>
      </c>
      <c r="H433" s="136">
        <f t="shared" si="170"/>
        <v>0.67060979673442189</v>
      </c>
      <c r="I433" s="2"/>
      <c r="J433" s="2">
        <f t="shared" si="171"/>
        <v>0.15644785071642786</v>
      </c>
      <c r="K433" s="2">
        <f t="shared" si="172"/>
        <v>0.82705764745084975</v>
      </c>
      <c r="L433" s="2">
        <f t="shared" si="173"/>
        <v>0</v>
      </c>
      <c r="M433" s="2">
        <f t="shared" si="174"/>
        <v>1.6494501832722386E-2</v>
      </c>
      <c r="N433" s="63">
        <v>939</v>
      </c>
      <c r="O433" s="63">
        <v>4964</v>
      </c>
      <c r="P433" s="63"/>
      <c r="Q433" s="63">
        <v>99</v>
      </c>
      <c r="R433" s="63">
        <v>0</v>
      </c>
      <c r="S433" s="63">
        <v>0</v>
      </c>
      <c r="T433" s="63">
        <v>0</v>
      </c>
      <c r="U433" s="63"/>
      <c r="V433" s="63"/>
      <c r="W433" s="63">
        <f>IF(Copyright!C$12=1,IF(BW433&gt;0,BW433-SUM(X433:AQ433)-SUM(R433:V433),SUM(BX433:CB433)),SUM(BY433:CB433))</f>
        <v>0</v>
      </c>
      <c r="X433" s="63">
        <v>0</v>
      </c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>
        <v>0</v>
      </c>
      <c r="AK433" s="63"/>
      <c r="AL433" s="63"/>
      <c r="AM433" s="63"/>
      <c r="AN433" s="63"/>
      <c r="AO433" s="63"/>
      <c r="AP433" s="63"/>
      <c r="AQ433" s="63"/>
      <c r="AS433" s="5">
        <f>IF(Q433&gt;0,RANK(Q433,(N433:P433,Q433:AE433)),0)</f>
        <v>3</v>
      </c>
      <c r="AT433" s="5">
        <f>IF(R433&gt;0,RANK(R433,(N433:P433,Q433:AE433)),0)</f>
        <v>0</v>
      </c>
      <c r="AU433" s="5">
        <f>IF(T433&gt;0,RANK(T433,(N433:P433,Q433:AE433)),0)</f>
        <v>0</v>
      </c>
      <c r="AV433" s="5">
        <f>IF(S433&gt;0,RANK(S433,(N433:P433,Q433:AE433)),0)</f>
        <v>0</v>
      </c>
      <c r="AW433" s="2">
        <f t="shared" si="175"/>
        <v>1.6494501832722427E-2</v>
      </c>
      <c r="AX433" s="2">
        <f t="shared" si="176"/>
        <v>0</v>
      </c>
      <c r="AY433" s="2">
        <f t="shared" si="177"/>
        <v>0</v>
      </c>
      <c r="AZ433" s="2">
        <f t="shared" si="178"/>
        <v>0</v>
      </c>
      <c r="BB433" t="s">
        <v>3158</v>
      </c>
      <c r="BC433" t="s">
        <v>1164</v>
      </c>
      <c r="BD433">
        <v>1</v>
      </c>
      <c r="BF433" s="111">
        <v>13</v>
      </c>
      <c r="BG433" s="113">
        <v>25</v>
      </c>
      <c r="BH433" s="117">
        <f t="shared" si="179"/>
        <v>13025</v>
      </c>
      <c r="BJ433" s="5" t="s">
        <v>3185</v>
      </c>
      <c r="BN433" s="63"/>
      <c r="BW433" s="63">
        <v>18</v>
      </c>
      <c r="BY433">
        <v>0</v>
      </c>
      <c r="BZ433">
        <v>0</v>
      </c>
      <c r="CA433">
        <v>0</v>
      </c>
    </row>
    <row r="434" spans="1:79" hidden="1" outlineLevel="1">
      <c r="A434" t="s">
        <v>3159</v>
      </c>
      <c r="B434" t="s">
        <v>1164</v>
      </c>
      <c r="C434" s="1">
        <f t="shared" si="168"/>
        <v>6742</v>
      </c>
      <c r="D434" s="5">
        <f>IF(N434&gt;0, RANK(N434,(N434:P434,Q434:AE434)),0)</f>
        <v>2</v>
      </c>
      <c r="E434" s="5">
        <f>IF(O434&gt;0,RANK(O434,(N434:P434,Q434:AE434)),0)</f>
        <v>1</v>
      </c>
      <c r="F434" s="5">
        <f>IF(P434&gt;0,RANK(P434,(N434:P434,Q434:AE434)),0)</f>
        <v>0</v>
      </c>
      <c r="G434" s="131">
        <f t="shared" si="169"/>
        <v>416</v>
      </c>
      <c r="H434" s="136">
        <f t="shared" si="170"/>
        <v>6.1702758825274401E-2</v>
      </c>
      <c r="I434" s="2"/>
      <c r="J434" s="2">
        <f t="shared" si="171"/>
        <v>0.46544052210026698</v>
      </c>
      <c r="K434" s="2">
        <f t="shared" si="172"/>
        <v>0.52714328092554141</v>
      </c>
      <c r="L434" s="2">
        <f t="shared" si="173"/>
        <v>0</v>
      </c>
      <c r="M434" s="2">
        <f t="shared" si="174"/>
        <v>7.4161969741916023E-3</v>
      </c>
      <c r="N434" s="63">
        <v>3138</v>
      </c>
      <c r="O434" s="63">
        <v>3554</v>
      </c>
      <c r="P434" s="63"/>
      <c r="Q434" s="63">
        <v>50</v>
      </c>
      <c r="R434" s="63">
        <v>0</v>
      </c>
      <c r="S434" s="63">
        <v>0</v>
      </c>
      <c r="T434" s="63">
        <v>0</v>
      </c>
      <c r="U434" s="63"/>
      <c r="V434" s="63"/>
      <c r="W434" s="63">
        <f>IF(Copyright!C$12=1,IF(BW434&gt;0,BW434-SUM(X434:AQ434)-SUM(R434:V434),SUM(BX434:CB434)),SUM(BY434:CB434))</f>
        <v>0</v>
      </c>
      <c r="X434" s="63">
        <v>0</v>
      </c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>
        <v>0</v>
      </c>
      <c r="AK434" s="63"/>
      <c r="AL434" s="63"/>
      <c r="AM434" s="63"/>
      <c r="AN434" s="63"/>
      <c r="AO434" s="63"/>
      <c r="AP434" s="63"/>
      <c r="AQ434" s="63"/>
      <c r="AS434" s="5">
        <f>IF(Q434&gt;0,RANK(Q434,(N434:P434,Q434:AE434)),0)</f>
        <v>3</v>
      </c>
      <c r="AT434" s="5">
        <f>IF(R434&gt;0,RANK(R434,(N434:P434,Q434:AE434)),0)</f>
        <v>0</v>
      </c>
      <c r="AU434" s="5">
        <f>IF(T434&gt;0,RANK(T434,(N434:P434,Q434:AE434)),0)</f>
        <v>0</v>
      </c>
      <c r="AV434" s="5">
        <f>IF(S434&gt;0,RANK(S434,(N434:P434,Q434:AE434)),0)</f>
        <v>0</v>
      </c>
      <c r="AW434" s="2">
        <f t="shared" si="175"/>
        <v>7.4161969741916344E-3</v>
      </c>
      <c r="AX434" s="2">
        <f t="shared" si="176"/>
        <v>0</v>
      </c>
      <c r="AY434" s="2">
        <f t="shared" si="177"/>
        <v>0</v>
      </c>
      <c r="AZ434" s="2">
        <f t="shared" si="178"/>
        <v>0</v>
      </c>
      <c r="BB434" t="s">
        <v>3159</v>
      </c>
      <c r="BC434" t="s">
        <v>1164</v>
      </c>
      <c r="BD434">
        <v>8</v>
      </c>
      <c r="BF434" s="111">
        <v>13</v>
      </c>
      <c r="BG434" s="113">
        <v>27</v>
      </c>
      <c r="BH434" s="117">
        <f t="shared" si="179"/>
        <v>13027</v>
      </c>
      <c r="BJ434" s="5" t="s">
        <v>3185</v>
      </c>
      <c r="BN434" s="63"/>
      <c r="BW434" s="63">
        <v>12</v>
      </c>
      <c r="BY434">
        <v>0</v>
      </c>
      <c r="BZ434">
        <v>0</v>
      </c>
      <c r="CA434">
        <v>0</v>
      </c>
    </row>
    <row r="435" spans="1:79" hidden="1" outlineLevel="1">
      <c r="A435" t="s">
        <v>3234</v>
      </c>
      <c r="B435" t="s">
        <v>1164</v>
      </c>
      <c r="C435" s="1">
        <f t="shared" si="168"/>
        <v>13453</v>
      </c>
      <c r="D435" s="5">
        <f>IF(N435&gt;0, RANK(N435,(N435:P435,Q435:AE435)),0)</f>
        <v>2</v>
      </c>
      <c r="E435" s="5">
        <f>IF(O435&gt;0,RANK(O435,(N435:P435,Q435:AE435)),0)</f>
        <v>1</v>
      </c>
      <c r="F435" s="5">
        <f>IF(P435&gt;0,RANK(P435,(N435:P435,Q435:AE435)),0)</f>
        <v>0</v>
      </c>
      <c r="G435" s="131">
        <f t="shared" si="169"/>
        <v>5853</v>
      </c>
      <c r="H435" s="136">
        <f t="shared" si="170"/>
        <v>0.43507024455511784</v>
      </c>
      <c r="I435" s="2"/>
      <c r="J435" s="2">
        <f t="shared" si="171"/>
        <v>0.27555192150449714</v>
      </c>
      <c r="K435" s="2">
        <f t="shared" si="172"/>
        <v>0.71062216605961492</v>
      </c>
      <c r="L435" s="2">
        <f t="shared" si="173"/>
        <v>0</v>
      </c>
      <c r="M435" s="2">
        <f t="shared" si="174"/>
        <v>1.3825912435887933E-2</v>
      </c>
      <c r="N435" s="63">
        <v>3707</v>
      </c>
      <c r="O435" s="63">
        <v>9560</v>
      </c>
      <c r="P435" s="63"/>
      <c r="Q435" s="63">
        <v>172</v>
      </c>
      <c r="R435" s="63">
        <v>12</v>
      </c>
      <c r="S435" s="63">
        <v>1</v>
      </c>
      <c r="T435" s="63">
        <v>0</v>
      </c>
      <c r="U435" s="63"/>
      <c r="V435" s="63"/>
      <c r="W435" s="63">
        <f>IF(Copyright!C$12=1,IF(BW435&gt;0,BW435-SUM(X435:AQ435)-SUM(R435:V435),SUM(BX435:CB435)),SUM(BY435:CB435))</f>
        <v>0</v>
      </c>
      <c r="X435" s="63">
        <v>1</v>
      </c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>
        <v>0</v>
      </c>
      <c r="AK435" s="63"/>
      <c r="AL435" s="63"/>
      <c r="AM435" s="63"/>
      <c r="AN435" s="63"/>
      <c r="AO435" s="63"/>
      <c r="AP435" s="63"/>
      <c r="AQ435" s="63"/>
      <c r="AS435" s="5">
        <f>IF(Q435&gt;0,RANK(Q435,(N435:P435,Q435:AE435)),0)</f>
        <v>3</v>
      </c>
      <c r="AT435" s="5">
        <f>IF(R435&gt;0,RANK(R435,(N435:P435,Q435:AE435)),0)</f>
        <v>4</v>
      </c>
      <c r="AU435" s="5">
        <f>IF(T435&gt;0,RANK(T435,(N435:P435,Q435:AE435)),0)</f>
        <v>0</v>
      </c>
      <c r="AV435" s="5">
        <f>IF(S435&gt;0,RANK(S435,(N435:P435,Q435:AE435)),0)</f>
        <v>5</v>
      </c>
      <c r="AW435" s="2">
        <f t="shared" si="175"/>
        <v>1.2785252360068387E-2</v>
      </c>
      <c r="AX435" s="2">
        <f t="shared" si="176"/>
        <v>8.919943507024455E-4</v>
      </c>
      <c r="AY435" s="2">
        <f t="shared" si="177"/>
        <v>0</v>
      </c>
      <c r="AZ435" s="2">
        <f t="shared" si="178"/>
        <v>7.4332862558537134E-5</v>
      </c>
      <c r="BB435" t="s">
        <v>3234</v>
      </c>
      <c r="BC435" t="s">
        <v>1164</v>
      </c>
      <c r="BD435">
        <v>1</v>
      </c>
      <c r="BF435" s="111">
        <v>13</v>
      </c>
      <c r="BG435" s="113">
        <v>29</v>
      </c>
      <c r="BH435" s="117">
        <f t="shared" si="179"/>
        <v>13029</v>
      </c>
      <c r="BJ435" s="5" t="s">
        <v>3185</v>
      </c>
      <c r="BN435" s="63"/>
      <c r="BW435" s="63">
        <v>37</v>
      </c>
      <c r="BY435">
        <v>0</v>
      </c>
      <c r="BZ435">
        <v>0</v>
      </c>
      <c r="CA435">
        <v>0</v>
      </c>
    </row>
    <row r="436" spans="1:79" hidden="1" outlineLevel="1">
      <c r="A436" t="s">
        <v>1372</v>
      </c>
      <c r="B436" t="s">
        <v>1164</v>
      </c>
      <c r="C436" s="1">
        <f t="shared" si="168"/>
        <v>24085</v>
      </c>
      <c r="D436" s="5">
        <f>IF(N436&gt;0, RANK(N436,(N436:P436,Q436:AE436)),0)</f>
        <v>2</v>
      </c>
      <c r="E436" s="5">
        <f>IF(O436&gt;0,RANK(O436,(N436:P436,Q436:AE436)),0)</f>
        <v>1</v>
      </c>
      <c r="F436" s="5">
        <f>IF(P436&gt;0,RANK(P436,(N436:P436,Q436:AE436)),0)</f>
        <v>0</v>
      </c>
      <c r="G436" s="131">
        <f t="shared" si="169"/>
        <v>4581</v>
      </c>
      <c r="H436" s="136">
        <f t="shared" si="170"/>
        <v>0.19020137014739463</v>
      </c>
      <c r="I436" s="2"/>
      <c r="J436" s="2">
        <f t="shared" si="171"/>
        <v>0.39829769566119994</v>
      </c>
      <c r="K436" s="2">
        <f t="shared" si="172"/>
        <v>0.58849906580859457</v>
      </c>
      <c r="L436" s="2">
        <f t="shared" si="173"/>
        <v>0</v>
      </c>
      <c r="M436" s="2">
        <f t="shared" si="174"/>
        <v>1.3203238530205552E-2</v>
      </c>
      <c r="N436" s="63">
        <v>9593</v>
      </c>
      <c r="O436" s="63">
        <v>14174</v>
      </c>
      <c r="P436" s="63"/>
      <c r="Q436" s="63">
        <v>302</v>
      </c>
      <c r="R436" s="63">
        <v>9</v>
      </c>
      <c r="S436" s="63">
        <v>5</v>
      </c>
      <c r="T436" s="63">
        <v>0</v>
      </c>
      <c r="U436" s="63"/>
      <c r="V436" s="63"/>
      <c r="W436" s="63">
        <f>IF(Copyright!C$12=1,IF(BW436&gt;0,BW436-SUM(X436:AQ436)-SUM(R436:V436),SUM(BX436:CB436)),SUM(BY436:CB436))</f>
        <v>0</v>
      </c>
      <c r="X436" s="63">
        <v>2</v>
      </c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>
        <v>0</v>
      </c>
      <c r="AK436" s="63"/>
      <c r="AL436" s="63"/>
      <c r="AM436" s="63"/>
      <c r="AN436" s="63"/>
      <c r="AO436" s="63"/>
      <c r="AP436" s="63"/>
      <c r="AQ436" s="63"/>
      <c r="AS436" s="5">
        <f>IF(Q436&gt;0,RANK(Q436,(N436:P436,Q436:AE436)),0)</f>
        <v>3</v>
      </c>
      <c r="AT436" s="5">
        <f>IF(R436&gt;0,RANK(R436,(N436:P436,Q436:AE436)),0)</f>
        <v>4</v>
      </c>
      <c r="AU436" s="5">
        <f>IF(T436&gt;0,RANK(T436,(N436:P436,Q436:AE436)),0)</f>
        <v>0</v>
      </c>
      <c r="AV436" s="5">
        <f>IF(S436&gt;0,RANK(S436,(N436:P436,Q436:AE436)),0)</f>
        <v>5</v>
      </c>
      <c r="AW436" s="2">
        <f t="shared" si="175"/>
        <v>1.2538924641893295E-2</v>
      </c>
      <c r="AX436" s="2">
        <f t="shared" si="176"/>
        <v>3.7367656217562797E-4</v>
      </c>
      <c r="AY436" s="2">
        <f t="shared" si="177"/>
        <v>0</v>
      </c>
      <c r="AZ436" s="2">
        <f t="shared" si="178"/>
        <v>2.0759809009757111E-4</v>
      </c>
      <c r="BB436" t="s">
        <v>1372</v>
      </c>
      <c r="BC436" t="s">
        <v>1164</v>
      </c>
      <c r="BD436">
        <v>12</v>
      </c>
      <c r="BF436" s="111">
        <v>13</v>
      </c>
      <c r="BG436" s="113">
        <v>31</v>
      </c>
      <c r="BH436" s="117">
        <f t="shared" si="179"/>
        <v>13031</v>
      </c>
      <c r="BJ436" s="5" t="s">
        <v>3185</v>
      </c>
      <c r="BN436" s="63"/>
      <c r="BW436" s="63">
        <v>64</v>
      </c>
      <c r="BY436">
        <v>0</v>
      </c>
      <c r="BZ436">
        <v>0</v>
      </c>
      <c r="CA436">
        <v>0</v>
      </c>
    </row>
    <row r="437" spans="1:79" hidden="1" outlineLevel="1">
      <c r="A437" t="s">
        <v>2948</v>
      </c>
      <c r="B437" t="s">
        <v>1164</v>
      </c>
      <c r="C437" s="1">
        <f t="shared" si="168"/>
        <v>9779</v>
      </c>
      <c r="D437" s="5">
        <f>IF(N437&gt;0, RANK(N437,(N437:P437,Q437:AE437)),0)</f>
        <v>1</v>
      </c>
      <c r="E437" s="5">
        <f>IF(O437&gt;0,RANK(O437,(N437:P437,Q437:AE437)),0)</f>
        <v>2</v>
      </c>
      <c r="F437" s="5">
        <f>IF(P437&gt;0,RANK(P437,(N437:P437,Q437:AE437)),0)</f>
        <v>0</v>
      </c>
      <c r="G437" s="131">
        <f t="shared" si="169"/>
        <v>1104</v>
      </c>
      <c r="H437" s="136">
        <f t="shared" si="170"/>
        <v>0.11289497903671132</v>
      </c>
      <c r="I437" s="2"/>
      <c r="J437" s="2">
        <f t="shared" si="171"/>
        <v>0.55271500153389919</v>
      </c>
      <c r="K437" s="2">
        <f t="shared" si="172"/>
        <v>0.43982002249718788</v>
      </c>
      <c r="L437" s="2">
        <f t="shared" si="173"/>
        <v>0</v>
      </c>
      <c r="M437" s="2">
        <f t="shared" si="174"/>
        <v>7.4649759689129347E-3</v>
      </c>
      <c r="N437" s="63">
        <v>5405</v>
      </c>
      <c r="O437" s="63">
        <v>4301</v>
      </c>
      <c r="P437" s="63"/>
      <c r="Q437" s="63">
        <v>72</v>
      </c>
      <c r="R437" s="63">
        <v>1</v>
      </c>
      <c r="S437" s="63">
        <v>0</v>
      </c>
      <c r="T437" s="63">
        <v>0</v>
      </c>
      <c r="U437" s="63"/>
      <c r="V437" s="63"/>
      <c r="W437" s="63">
        <f>IF(Copyright!C$12=1,IF(BW437&gt;0,BW437-SUM(X437:AQ437)-SUM(R437:V437),SUM(BX437:CB437)),SUM(BY437:CB437))</f>
        <v>0</v>
      </c>
      <c r="X437" s="63">
        <v>0</v>
      </c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>
        <v>0</v>
      </c>
      <c r="AK437" s="63"/>
      <c r="AL437" s="63"/>
      <c r="AM437" s="63"/>
      <c r="AN437" s="63"/>
      <c r="AO437" s="63"/>
      <c r="AP437" s="63"/>
      <c r="AQ437" s="63"/>
      <c r="AS437" s="5">
        <f>IF(Q437&gt;0,RANK(Q437,(N437:P437,Q437:AE437)),0)</f>
        <v>3</v>
      </c>
      <c r="AT437" s="5">
        <f>IF(R437&gt;0,RANK(R437,(N437:P437,Q437:AE437)),0)</f>
        <v>4</v>
      </c>
      <c r="AU437" s="5">
        <f>IF(T437&gt;0,RANK(T437,(N437:P437,Q437:AE437)),0)</f>
        <v>0</v>
      </c>
      <c r="AV437" s="5">
        <f>IF(S437&gt;0,RANK(S437,(N437:P437,Q437:AE437)),0)</f>
        <v>0</v>
      </c>
      <c r="AW437" s="2">
        <f t="shared" si="175"/>
        <v>7.3627160241333473E-3</v>
      </c>
      <c r="AX437" s="2">
        <f t="shared" si="176"/>
        <v>1.0225994477962981E-4</v>
      </c>
      <c r="AY437" s="2">
        <f t="shared" si="177"/>
        <v>0</v>
      </c>
      <c r="AZ437" s="2">
        <f t="shared" si="178"/>
        <v>0</v>
      </c>
      <c r="BB437" t="s">
        <v>2948</v>
      </c>
      <c r="BC437" t="s">
        <v>1164</v>
      </c>
      <c r="BD437">
        <v>12</v>
      </c>
      <c r="BF437" s="111">
        <v>13</v>
      </c>
      <c r="BG437" s="113">
        <v>33</v>
      </c>
      <c r="BH437" s="117">
        <f t="shared" si="179"/>
        <v>13033</v>
      </c>
      <c r="BJ437" s="5" t="s">
        <v>3185</v>
      </c>
      <c r="BN437" s="63"/>
      <c r="BW437" s="63">
        <v>15</v>
      </c>
      <c r="BY437">
        <v>0</v>
      </c>
      <c r="BZ437">
        <v>0</v>
      </c>
      <c r="CA437">
        <v>0</v>
      </c>
    </row>
    <row r="438" spans="1:79" hidden="1" outlineLevel="1">
      <c r="A438" t="s">
        <v>2795</v>
      </c>
      <c r="B438" t="s">
        <v>1164</v>
      </c>
      <c r="C438" s="1">
        <f t="shared" si="168"/>
        <v>9381</v>
      </c>
      <c r="D438" s="5">
        <f>IF(N438&gt;0, RANK(N438,(N438:P438,Q438:AE438)),0)</f>
        <v>2</v>
      </c>
      <c r="E438" s="5">
        <f>IF(O438&gt;0,RANK(O438,(N438:P438,Q438:AE438)),0)</f>
        <v>1</v>
      </c>
      <c r="F438" s="5">
        <f>IF(P438&gt;0,RANK(P438,(N438:P438,Q438:AE438)),0)</f>
        <v>0</v>
      </c>
      <c r="G438" s="131">
        <f t="shared" si="169"/>
        <v>3338</v>
      </c>
      <c r="H438" s="136">
        <f t="shared" si="170"/>
        <v>0.35582560494616777</v>
      </c>
      <c r="I438" s="2"/>
      <c r="J438" s="2">
        <f t="shared" si="171"/>
        <v>0.31638418079096048</v>
      </c>
      <c r="K438" s="2">
        <f t="shared" si="172"/>
        <v>0.6722097857371282</v>
      </c>
      <c r="L438" s="2">
        <f t="shared" si="173"/>
        <v>0</v>
      </c>
      <c r="M438" s="2">
        <f t="shared" si="174"/>
        <v>1.1406033471911381E-2</v>
      </c>
      <c r="N438" s="63">
        <v>2968</v>
      </c>
      <c r="O438" s="63">
        <v>6306</v>
      </c>
      <c r="P438" s="63"/>
      <c r="Q438" s="63">
        <v>100</v>
      </c>
      <c r="R438" s="63">
        <v>0</v>
      </c>
      <c r="S438" s="63">
        <v>6</v>
      </c>
      <c r="T438" s="63">
        <v>0</v>
      </c>
      <c r="U438" s="63"/>
      <c r="V438" s="63"/>
      <c r="W438" s="63">
        <f>IF(Copyright!C$12=1,IF(BW438&gt;0,BW438-SUM(X438:AQ438)-SUM(R438:V438),SUM(BX438:CB438)),SUM(BY438:CB438))</f>
        <v>0</v>
      </c>
      <c r="X438" s="63">
        <v>1</v>
      </c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>
        <v>0</v>
      </c>
      <c r="AK438" s="63"/>
      <c r="AL438" s="63"/>
      <c r="AM438" s="63"/>
      <c r="AN438" s="63"/>
      <c r="AO438" s="63"/>
      <c r="AP438" s="63"/>
      <c r="AQ438" s="63"/>
      <c r="AS438" s="5">
        <f>IF(Q438&gt;0,RANK(Q438,(N438:P438,Q438:AE438)),0)</f>
        <v>3</v>
      </c>
      <c r="AT438" s="5">
        <f>IF(R438&gt;0,RANK(R438,(N438:P438,Q438:AE438)),0)</f>
        <v>0</v>
      </c>
      <c r="AU438" s="5">
        <f>IF(T438&gt;0,RANK(T438,(N438:P438,Q438:AE438)),0)</f>
        <v>0</v>
      </c>
      <c r="AV438" s="5">
        <f>IF(S438&gt;0,RANK(S438,(N438:P438,Q438:AE438)),0)</f>
        <v>4</v>
      </c>
      <c r="AW438" s="2">
        <f t="shared" si="175"/>
        <v>1.0659844366272252E-2</v>
      </c>
      <c r="AX438" s="2">
        <f t="shared" si="176"/>
        <v>0</v>
      </c>
      <c r="AY438" s="2">
        <f t="shared" si="177"/>
        <v>0</v>
      </c>
      <c r="AZ438" s="2">
        <f t="shared" si="178"/>
        <v>6.3959066197633518E-4</v>
      </c>
      <c r="BB438" t="s">
        <v>2795</v>
      </c>
      <c r="BC438" t="s">
        <v>1164</v>
      </c>
      <c r="BD438">
        <v>10</v>
      </c>
      <c r="BF438" s="111">
        <v>13</v>
      </c>
      <c r="BG438" s="113">
        <v>35</v>
      </c>
      <c r="BH438" s="117">
        <f t="shared" si="179"/>
        <v>13035</v>
      </c>
      <c r="BJ438" s="5" t="s">
        <v>3185</v>
      </c>
      <c r="BN438" s="63"/>
      <c r="BW438" s="63">
        <v>26</v>
      </c>
      <c r="BY438">
        <v>0</v>
      </c>
      <c r="BZ438">
        <v>0</v>
      </c>
      <c r="CA438">
        <v>0</v>
      </c>
    </row>
    <row r="439" spans="1:79" hidden="1" outlineLevel="1">
      <c r="A439" t="s">
        <v>1205</v>
      </c>
      <c r="B439" t="s">
        <v>1164</v>
      </c>
      <c r="C439" s="1">
        <f t="shared" si="168"/>
        <v>2188</v>
      </c>
      <c r="D439" s="5">
        <f>IF(N439&gt;0, RANK(N439,(N439:P439,Q439:AE439)),0)</f>
        <v>1</v>
      </c>
      <c r="E439" s="5">
        <f>IF(O439&gt;0,RANK(O439,(N439:P439,Q439:AE439)),0)</f>
        <v>2</v>
      </c>
      <c r="F439" s="5">
        <f>IF(P439&gt;0,RANK(P439,(N439:P439,Q439:AE439)),0)</f>
        <v>0</v>
      </c>
      <c r="G439" s="131">
        <f t="shared" si="169"/>
        <v>415</v>
      </c>
      <c r="H439" s="136">
        <f t="shared" si="170"/>
        <v>0.18967093235831811</v>
      </c>
      <c r="I439" s="2"/>
      <c r="J439" s="2">
        <f t="shared" si="171"/>
        <v>0.59323583180987205</v>
      </c>
      <c r="K439" s="2">
        <f t="shared" si="172"/>
        <v>0.40356489945155394</v>
      </c>
      <c r="L439" s="2">
        <f t="shared" si="173"/>
        <v>0</v>
      </c>
      <c r="M439" s="2">
        <f t="shared" si="174"/>
        <v>3.1992687385740126E-3</v>
      </c>
      <c r="N439" s="63">
        <v>1298</v>
      </c>
      <c r="O439" s="63">
        <v>883</v>
      </c>
      <c r="P439" s="63"/>
      <c r="Q439" s="63">
        <v>7</v>
      </c>
      <c r="R439" s="63">
        <v>0</v>
      </c>
      <c r="S439" s="63">
        <v>0</v>
      </c>
      <c r="T439" s="63">
        <v>0</v>
      </c>
      <c r="U439" s="63"/>
      <c r="V439" s="63"/>
      <c r="W439" s="63">
        <f>IF(Copyright!C$12=1,IF(BW439&gt;0,BW439-SUM(X439:AQ439)-SUM(R439:V439),SUM(BX439:CB439)),SUM(BY439:CB439))</f>
        <v>0</v>
      </c>
      <c r="X439" s="63">
        <v>0</v>
      </c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>
        <v>0</v>
      </c>
      <c r="AK439" s="63"/>
      <c r="AL439" s="63"/>
      <c r="AM439" s="63"/>
      <c r="AN439" s="63"/>
      <c r="AO439" s="63"/>
      <c r="AP439" s="63"/>
      <c r="AQ439" s="63"/>
      <c r="AS439" s="5">
        <f>IF(Q439&gt;0,RANK(Q439,(N439:P439,Q439:AE439)),0)</f>
        <v>3</v>
      </c>
      <c r="AT439" s="5">
        <f>IF(R439&gt;0,RANK(R439,(N439:P439,Q439:AE439)),0)</f>
        <v>0</v>
      </c>
      <c r="AU439" s="5">
        <f>IF(T439&gt;0,RANK(T439,(N439:P439,Q439:AE439)),0)</f>
        <v>0</v>
      </c>
      <c r="AV439" s="5">
        <f>IF(S439&gt;0,RANK(S439,(N439:P439,Q439:AE439)),0)</f>
        <v>0</v>
      </c>
      <c r="AW439" s="2">
        <f t="shared" si="175"/>
        <v>3.1992687385740404E-3</v>
      </c>
      <c r="AX439" s="2">
        <f t="shared" si="176"/>
        <v>0</v>
      </c>
      <c r="AY439" s="2">
        <f t="shared" si="177"/>
        <v>0</v>
      </c>
      <c r="AZ439" s="2">
        <f t="shared" si="178"/>
        <v>0</v>
      </c>
      <c r="BB439" t="s">
        <v>1205</v>
      </c>
      <c r="BC439" t="s">
        <v>1164</v>
      </c>
      <c r="BD439">
        <v>2</v>
      </c>
      <c r="BF439" s="111">
        <v>13</v>
      </c>
      <c r="BG439" s="113">
        <v>37</v>
      </c>
      <c r="BH439" s="117">
        <f t="shared" si="179"/>
        <v>13037</v>
      </c>
      <c r="BJ439" s="5" t="s">
        <v>3185</v>
      </c>
      <c r="BN439" s="63"/>
      <c r="BW439" s="63">
        <v>1</v>
      </c>
      <c r="BY439">
        <v>0</v>
      </c>
      <c r="BZ439">
        <v>0</v>
      </c>
      <c r="CA439">
        <v>0</v>
      </c>
    </row>
    <row r="440" spans="1:79" hidden="1" outlineLevel="1">
      <c r="A440" t="s">
        <v>1613</v>
      </c>
      <c r="B440" t="s">
        <v>1164</v>
      </c>
      <c r="C440" s="1">
        <f t="shared" si="168"/>
        <v>17983</v>
      </c>
      <c r="D440" s="5">
        <f>IF(N440&gt;0, RANK(N440,(N440:P440,Q440:AE440)),0)</f>
        <v>2</v>
      </c>
      <c r="E440" s="5">
        <f>IF(O440&gt;0,RANK(O440,(N440:P440,Q440:AE440)),0)</f>
        <v>1</v>
      </c>
      <c r="F440" s="5">
        <f>IF(P440&gt;0,RANK(P440,(N440:P440,Q440:AE440)),0)</f>
        <v>0</v>
      </c>
      <c r="G440" s="131">
        <f t="shared" si="169"/>
        <v>4966</v>
      </c>
      <c r="H440" s="136">
        <f t="shared" si="170"/>
        <v>0.27614969693599511</v>
      </c>
      <c r="I440" s="2"/>
      <c r="J440" s="2">
        <f t="shared" si="171"/>
        <v>0.3546126897625535</v>
      </c>
      <c r="K440" s="2">
        <f t="shared" si="172"/>
        <v>0.63076238669854867</v>
      </c>
      <c r="L440" s="2">
        <f t="shared" si="173"/>
        <v>0</v>
      </c>
      <c r="M440" s="2">
        <f t="shared" si="174"/>
        <v>1.4624923538897883E-2</v>
      </c>
      <c r="N440" s="63">
        <v>6377</v>
      </c>
      <c r="O440" s="63">
        <v>11343</v>
      </c>
      <c r="P440" s="63"/>
      <c r="Q440" s="63">
        <v>263</v>
      </c>
      <c r="R440" s="63">
        <v>0</v>
      </c>
      <c r="S440" s="63">
        <v>0</v>
      </c>
      <c r="T440" s="63">
        <v>0</v>
      </c>
      <c r="U440" s="63"/>
      <c r="V440" s="63"/>
      <c r="W440" s="63">
        <f>IF(Copyright!C$12=1,IF(BW440&gt;0,BW440-SUM(X440:AQ440)-SUM(R440:V440),SUM(BX440:CB440)),SUM(BY440:CB440))</f>
        <v>0</v>
      </c>
      <c r="X440" s="63">
        <v>0</v>
      </c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>
        <v>0</v>
      </c>
      <c r="AK440" s="63"/>
      <c r="AL440" s="63"/>
      <c r="AM440" s="63"/>
      <c r="AN440" s="63"/>
      <c r="AO440" s="63"/>
      <c r="AP440" s="63"/>
      <c r="AQ440" s="63"/>
      <c r="AS440" s="5">
        <f>IF(Q440&gt;0,RANK(Q440,(N440:P440,Q440:AE440)),0)</f>
        <v>3</v>
      </c>
      <c r="AT440" s="5">
        <f>IF(R440&gt;0,RANK(R440,(N440:P440,Q440:AE440)),0)</f>
        <v>0</v>
      </c>
      <c r="AU440" s="5">
        <f>IF(T440&gt;0,RANK(T440,(N440:P440,Q440:AE440)),0)</f>
        <v>0</v>
      </c>
      <c r="AV440" s="5">
        <f>IF(S440&gt;0,RANK(S440,(N440:P440,Q440:AE440)),0)</f>
        <v>0</v>
      </c>
      <c r="AW440" s="2">
        <f t="shared" si="175"/>
        <v>1.4624923538897848E-2</v>
      </c>
      <c r="AX440" s="2">
        <f t="shared" si="176"/>
        <v>0</v>
      </c>
      <c r="AY440" s="2">
        <f t="shared" si="177"/>
        <v>0</v>
      </c>
      <c r="AZ440" s="2">
        <f t="shared" si="178"/>
        <v>0</v>
      </c>
      <c r="BB440" t="s">
        <v>1613</v>
      </c>
      <c r="BC440" t="s">
        <v>1164</v>
      </c>
      <c r="BD440">
        <v>1</v>
      </c>
      <c r="BF440" s="111">
        <v>13</v>
      </c>
      <c r="BG440" s="113">
        <v>39</v>
      </c>
      <c r="BH440" s="117">
        <f t="shared" si="179"/>
        <v>13039</v>
      </c>
      <c r="BJ440" s="5" t="s">
        <v>3185</v>
      </c>
      <c r="BN440" s="63"/>
      <c r="BW440" s="63">
        <v>67</v>
      </c>
      <c r="BY440">
        <v>0</v>
      </c>
      <c r="BZ440">
        <v>0</v>
      </c>
      <c r="CA440">
        <v>0</v>
      </c>
    </row>
    <row r="441" spans="1:79" hidden="1" outlineLevel="1">
      <c r="A441" t="s">
        <v>2014</v>
      </c>
      <c r="B441" t="s">
        <v>1164</v>
      </c>
      <c r="C441" s="1">
        <f t="shared" si="168"/>
        <v>3528</v>
      </c>
      <c r="D441" s="5">
        <f>IF(N441&gt;0, RANK(N441,(N441:P441,Q441:AE441)),0)</f>
        <v>2</v>
      </c>
      <c r="E441" s="5">
        <f>IF(O441&gt;0,RANK(O441,(N441:P441,Q441:AE441)),0)</f>
        <v>1</v>
      </c>
      <c r="F441" s="5">
        <f>IF(P441&gt;0,RANK(P441,(N441:P441,Q441:AE441)),0)</f>
        <v>0</v>
      </c>
      <c r="G441" s="131">
        <f t="shared" si="169"/>
        <v>1187</v>
      </c>
      <c r="H441" s="136">
        <f t="shared" si="170"/>
        <v>0.33645124716553287</v>
      </c>
      <c r="I441" s="2"/>
      <c r="J441" s="2">
        <f t="shared" si="171"/>
        <v>0.32794784580498865</v>
      </c>
      <c r="K441" s="2">
        <f t="shared" si="172"/>
        <v>0.66439909297052158</v>
      </c>
      <c r="L441" s="2">
        <f t="shared" si="173"/>
        <v>0</v>
      </c>
      <c r="M441" s="2">
        <f t="shared" si="174"/>
        <v>7.6530612244897211E-3</v>
      </c>
      <c r="N441" s="63">
        <v>1157</v>
      </c>
      <c r="O441" s="63">
        <v>2344</v>
      </c>
      <c r="P441" s="63"/>
      <c r="Q441" s="63">
        <v>27</v>
      </c>
      <c r="R441" s="63">
        <v>0</v>
      </c>
      <c r="S441" s="63">
        <v>0</v>
      </c>
      <c r="T441" s="63">
        <v>0</v>
      </c>
      <c r="U441" s="63"/>
      <c r="V441" s="63"/>
      <c r="W441" s="63">
        <f>IF(Copyright!C$12=1,IF(BW441&gt;0,BW441-SUM(X441:AQ441)-SUM(R441:V441),SUM(BX441:CB441)),SUM(BY441:CB441))</f>
        <v>0</v>
      </c>
      <c r="X441" s="63">
        <v>0</v>
      </c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>
        <v>0</v>
      </c>
      <c r="AK441" s="63"/>
      <c r="AL441" s="63"/>
      <c r="AM441" s="63"/>
      <c r="AN441" s="63"/>
      <c r="AO441" s="63"/>
      <c r="AP441" s="63"/>
      <c r="AQ441" s="63"/>
      <c r="AS441" s="5">
        <f>IF(Q441&gt;0,RANK(Q441,(N441:P441,Q441:AE441)),0)</f>
        <v>3</v>
      </c>
      <c r="AT441" s="5">
        <f>IF(R441&gt;0,RANK(R441,(N441:P441,Q441:AE441)),0)</f>
        <v>0</v>
      </c>
      <c r="AU441" s="5">
        <f>IF(T441&gt;0,RANK(T441,(N441:P441,Q441:AE441)),0)</f>
        <v>0</v>
      </c>
      <c r="AV441" s="5">
        <f>IF(S441&gt;0,RANK(S441,(N441:P441,Q441:AE441)),0)</f>
        <v>0</v>
      </c>
      <c r="AW441" s="2">
        <f t="shared" si="175"/>
        <v>7.6530612244897957E-3</v>
      </c>
      <c r="AX441" s="2">
        <f t="shared" si="176"/>
        <v>0</v>
      </c>
      <c r="AY441" s="2">
        <f t="shared" si="177"/>
        <v>0</v>
      </c>
      <c r="AZ441" s="2">
        <f t="shared" si="178"/>
        <v>0</v>
      </c>
      <c r="BB441" t="s">
        <v>2014</v>
      </c>
      <c r="BC441" t="s">
        <v>1164</v>
      </c>
      <c r="BD441">
        <v>12</v>
      </c>
      <c r="BF441" s="111">
        <v>13</v>
      </c>
      <c r="BG441" s="113">
        <v>43</v>
      </c>
      <c r="BH441" s="117">
        <f t="shared" si="179"/>
        <v>13043</v>
      </c>
      <c r="BJ441" s="5" t="s">
        <v>3185</v>
      </c>
      <c r="BN441" s="63"/>
      <c r="BW441" s="63">
        <v>3</v>
      </c>
      <c r="BY441">
        <v>0</v>
      </c>
      <c r="BZ441">
        <v>0</v>
      </c>
      <c r="CA441">
        <v>0</v>
      </c>
    </row>
    <row r="442" spans="1:79" hidden="1" outlineLevel="1">
      <c r="A442" t="s">
        <v>1684</v>
      </c>
      <c r="B442" t="s">
        <v>1164</v>
      </c>
      <c r="C442" s="1">
        <f t="shared" si="168"/>
        <v>41549</v>
      </c>
      <c r="D442" s="5">
        <f>IF(N442&gt;0, RANK(N442,(N442:P442,Q442:AE442)),0)</f>
        <v>2</v>
      </c>
      <c r="E442" s="5">
        <f>IF(O442&gt;0,RANK(O442,(N442:P442,Q442:AE442)),0)</f>
        <v>1</v>
      </c>
      <c r="F442" s="5">
        <f>IF(P442&gt;0,RANK(P442,(N442:P442,Q442:AE442)),0)</f>
        <v>0</v>
      </c>
      <c r="G442" s="131">
        <f t="shared" si="169"/>
        <v>15592</v>
      </c>
      <c r="H442" s="136">
        <f t="shared" si="170"/>
        <v>0.37526775614334884</v>
      </c>
      <c r="I442" s="2"/>
      <c r="J442" s="2">
        <f t="shared" si="171"/>
        <v>0.30537437724132954</v>
      </c>
      <c r="K442" s="2">
        <f t="shared" si="172"/>
        <v>0.68064213338467838</v>
      </c>
      <c r="L442" s="2">
        <f t="shared" si="173"/>
        <v>0</v>
      </c>
      <c r="M442" s="2">
        <f t="shared" si="174"/>
        <v>1.3983489373992075E-2</v>
      </c>
      <c r="N442" s="63">
        <v>12688</v>
      </c>
      <c r="O442" s="63">
        <v>28280</v>
      </c>
      <c r="P442" s="63"/>
      <c r="Q442" s="63">
        <v>563</v>
      </c>
      <c r="R442" s="63">
        <v>11</v>
      </c>
      <c r="S442" s="63">
        <v>5</v>
      </c>
      <c r="T442" s="63">
        <v>0</v>
      </c>
      <c r="U442" s="63"/>
      <c r="V442" s="63"/>
      <c r="W442" s="63">
        <f>IF(Copyright!C$12=1,IF(BW442&gt;0,BW442-SUM(X442:AQ442)-SUM(R442:V442),SUM(BX442:CB442)),SUM(BY442:CB442))</f>
        <v>1</v>
      </c>
      <c r="X442" s="63">
        <v>1</v>
      </c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>
        <v>0</v>
      </c>
      <c r="AK442" s="63"/>
      <c r="AL442" s="63"/>
      <c r="AM442" s="63"/>
      <c r="AN442" s="63"/>
      <c r="AO442" s="63"/>
      <c r="AP442" s="63"/>
      <c r="AQ442" s="63"/>
      <c r="AS442" s="5">
        <f>IF(Q442&gt;0,RANK(Q442,(N442:P442,Q442:AE442)),0)</f>
        <v>3</v>
      </c>
      <c r="AT442" s="5">
        <f>IF(R442&gt;0,RANK(R442,(N442:P442,Q442:AE442)),0)</f>
        <v>4</v>
      </c>
      <c r="AU442" s="5">
        <f>IF(T442&gt;0,RANK(T442,(N442:P442,Q442:AE442)),0)</f>
        <v>0</v>
      </c>
      <c r="AV442" s="5">
        <f>IF(S442&gt;0,RANK(S442,(N442:P442,Q442:AE442)),0)</f>
        <v>5</v>
      </c>
      <c r="AW442" s="2">
        <f t="shared" si="175"/>
        <v>1.3550265951045753E-2</v>
      </c>
      <c r="AX442" s="2">
        <f t="shared" si="176"/>
        <v>2.6474764735613372E-4</v>
      </c>
      <c r="AY442" s="2">
        <f t="shared" si="177"/>
        <v>0</v>
      </c>
      <c r="AZ442" s="2">
        <f t="shared" si="178"/>
        <v>1.2033983970733351E-4</v>
      </c>
      <c r="BB442" t="s">
        <v>1684</v>
      </c>
      <c r="BC442" t="s">
        <v>1164</v>
      </c>
      <c r="BD442">
        <v>3</v>
      </c>
      <c r="BF442" s="111">
        <v>13</v>
      </c>
      <c r="BG442" s="113">
        <v>45</v>
      </c>
      <c r="BH442" s="117">
        <f t="shared" si="179"/>
        <v>13045</v>
      </c>
      <c r="BJ442" s="5" t="s">
        <v>3185</v>
      </c>
      <c r="BN442" s="63"/>
      <c r="BW442" s="63">
        <v>141</v>
      </c>
      <c r="BY442">
        <v>0</v>
      </c>
      <c r="BZ442">
        <v>1</v>
      </c>
      <c r="CA442">
        <v>0</v>
      </c>
    </row>
    <row r="443" spans="1:79" hidden="1" outlineLevel="1">
      <c r="A443" t="s">
        <v>1855</v>
      </c>
      <c r="B443" t="s">
        <v>1164</v>
      </c>
      <c r="C443" s="1">
        <f t="shared" si="168"/>
        <v>23678</v>
      </c>
      <c r="D443" s="5">
        <f>IF(N443&gt;0, RANK(N443,(N443:P443,Q443:AE443)),0)</f>
        <v>2</v>
      </c>
      <c r="E443" s="5">
        <f>IF(O443&gt;0,RANK(O443,(N443:P443,Q443:AE443)),0)</f>
        <v>1</v>
      </c>
      <c r="F443" s="5">
        <f>IF(P443&gt;0,RANK(P443,(N443:P443,Q443:AE443)),0)</f>
        <v>0</v>
      </c>
      <c r="G443" s="131">
        <f t="shared" si="169"/>
        <v>12493</v>
      </c>
      <c r="H443" s="136">
        <f t="shared" si="170"/>
        <v>0.52762057606216739</v>
      </c>
      <c r="I443" s="2"/>
      <c r="J443" s="2">
        <f t="shared" si="171"/>
        <v>0.2265816369625813</v>
      </c>
      <c r="K443" s="2">
        <f t="shared" si="172"/>
        <v>0.75420221302474866</v>
      </c>
      <c r="L443" s="2">
        <f t="shared" si="173"/>
        <v>0</v>
      </c>
      <c r="M443" s="2">
        <f t="shared" si="174"/>
        <v>1.9216150012670075E-2</v>
      </c>
      <c r="N443" s="63">
        <v>5365</v>
      </c>
      <c r="O443" s="63">
        <v>17858</v>
      </c>
      <c r="P443" s="63"/>
      <c r="Q443" s="63">
        <v>434</v>
      </c>
      <c r="R443" s="63">
        <v>10</v>
      </c>
      <c r="S443" s="63">
        <v>11</v>
      </c>
      <c r="T443" s="63">
        <v>0</v>
      </c>
      <c r="U443" s="63"/>
      <c r="V443" s="63"/>
      <c r="W443" s="63">
        <f>IF(Copyright!C$12=1,IF(BW443&gt;0,BW443-SUM(X443:AQ443)-SUM(R443:V443),SUM(BX443:CB443)),SUM(BY443:CB443))</f>
        <v>0</v>
      </c>
      <c r="X443" s="63">
        <v>0</v>
      </c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>
        <v>0</v>
      </c>
      <c r="AK443" s="63"/>
      <c r="AL443" s="63"/>
      <c r="AM443" s="63"/>
      <c r="AN443" s="63"/>
      <c r="AO443" s="63"/>
      <c r="AP443" s="63"/>
      <c r="AQ443" s="63"/>
      <c r="AS443" s="5">
        <f>IF(Q443&gt;0,RANK(Q443,(N443:P443,Q443:AE443)),0)</f>
        <v>3</v>
      </c>
      <c r="AT443" s="5">
        <f>IF(R443&gt;0,RANK(R443,(N443:P443,Q443:AE443)),0)</f>
        <v>5</v>
      </c>
      <c r="AU443" s="5">
        <f>IF(T443&gt;0,RANK(T443,(N443:P443,Q443:AE443)),0)</f>
        <v>0</v>
      </c>
      <c r="AV443" s="5">
        <f>IF(S443&gt;0,RANK(S443,(N443:P443,Q443:AE443)),0)</f>
        <v>4</v>
      </c>
      <c r="AW443" s="2">
        <f t="shared" si="175"/>
        <v>1.8329250781315989E-2</v>
      </c>
      <c r="AX443" s="2">
        <f t="shared" si="176"/>
        <v>4.2233296731142831E-4</v>
      </c>
      <c r="AY443" s="2">
        <f t="shared" si="177"/>
        <v>0</v>
      </c>
      <c r="AZ443" s="2">
        <f t="shared" si="178"/>
        <v>4.6456626404257114E-4</v>
      </c>
      <c r="BB443" t="s">
        <v>1855</v>
      </c>
      <c r="BC443" t="s">
        <v>1164</v>
      </c>
      <c r="BD443">
        <v>14</v>
      </c>
      <c r="BF443" s="111">
        <v>13</v>
      </c>
      <c r="BG443" s="113">
        <v>47</v>
      </c>
      <c r="BH443" s="117">
        <f t="shared" si="179"/>
        <v>13047</v>
      </c>
      <c r="BJ443" s="5" t="s">
        <v>3185</v>
      </c>
      <c r="BN443" s="63"/>
      <c r="BW443" s="131">
        <v>134</v>
      </c>
      <c r="BY443">
        <v>0</v>
      </c>
      <c r="BZ443">
        <v>0</v>
      </c>
      <c r="CA443">
        <v>0</v>
      </c>
    </row>
    <row r="444" spans="1:79" hidden="1" outlineLevel="1">
      <c r="A444" t="s">
        <v>362</v>
      </c>
      <c r="B444" t="s">
        <v>1164</v>
      </c>
      <c r="C444" s="1">
        <f t="shared" si="168"/>
        <v>3764</v>
      </c>
      <c r="D444" s="5">
        <f>IF(N444&gt;0, RANK(N444,(N444:P444,Q444:AE444)),0)</f>
        <v>2</v>
      </c>
      <c r="E444" s="5">
        <f>IF(O444&gt;0,RANK(O444,(N444:P444,Q444:AE444)),0)</f>
        <v>1</v>
      </c>
      <c r="F444" s="5">
        <f>IF(P444&gt;0,RANK(P444,(N444:P444,Q444:AE444)),0)</f>
        <v>0</v>
      </c>
      <c r="G444" s="131">
        <f t="shared" si="169"/>
        <v>1330</v>
      </c>
      <c r="H444" s="136">
        <f t="shared" si="170"/>
        <v>0.35334750265674814</v>
      </c>
      <c r="I444" s="2"/>
      <c r="J444" s="2">
        <f t="shared" si="171"/>
        <v>0.31801275239107335</v>
      </c>
      <c r="K444" s="2">
        <f t="shared" si="172"/>
        <v>0.67136025504782149</v>
      </c>
      <c r="L444" s="2">
        <f t="shared" si="173"/>
        <v>0</v>
      </c>
      <c r="M444" s="2">
        <f t="shared" si="174"/>
        <v>1.0626992561105109E-2</v>
      </c>
      <c r="N444" s="63">
        <v>1197</v>
      </c>
      <c r="O444" s="63">
        <v>2527</v>
      </c>
      <c r="P444" s="63"/>
      <c r="Q444" s="63">
        <v>39</v>
      </c>
      <c r="R444" s="63">
        <v>0</v>
      </c>
      <c r="S444" s="63">
        <v>1</v>
      </c>
      <c r="T444" s="63">
        <v>0</v>
      </c>
      <c r="U444" s="63"/>
      <c r="V444" s="63"/>
      <c r="W444" s="63">
        <f>IF(Copyright!C$12=1,IF(BW444&gt;0,BW444-SUM(X444:AQ444)-SUM(R444:V444),SUM(BX444:CB444)),SUM(BY444:CB444))</f>
        <v>0</v>
      </c>
      <c r="X444" s="63">
        <v>0</v>
      </c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>
        <v>0</v>
      </c>
      <c r="AK444" s="63"/>
      <c r="AL444" s="63"/>
      <c r="AM444" s="63"/>
      <c r="AN444" s="63"/>
      <c r="AO444" s="63"/>
      <c r="AP444" s="63"/>
      <c r="AQ444" s="63"/>
      <c r="AS444" s="5">
        <f>IF(Q444&gt;0,RANK(Q444,(N444:P444,Q444:AE444)),0)</f>
        <v>3</v>
      </c>
      <c r="AT444" s="5">
        <f>IF(R444&gt;0,RANK(R444,(N444:P444,Q444:AE444)),0)</f>
        <v>0</v>
      </c>
      <c r="AU444" s="5">
        <f>IF(T444&gt;0,RANK(T444,(N444:P444,Q444:AE444)),0)</f>
        <v>0</v>
      </c>
      <c r="AV444" s="5">
        <f>IF(S444&gt;0,RANK(S444,(N444:P444,Q444:AE444)),0)</f>
        <v>4</v>
      </c>
      <c r="AW444" s="2">
        <f t="shared" si="175"/>
        <v>1.0361317747077577E-2</v>
      </c>
      <c r="AX444" s="2">
        <f t="shared" si="176"/>
        <v>0</v>
      </c>
      <c r="AY444" s="2">
        <f t="shared" si="177"/>
        <v>0</v>
      </c>
      <c r="AZ444" s="2">
        <f t="shared" si="178"/>
        <v>2.6567481402763017E-4</v>
      </c>
      <c r="BB444" t="s">
        <v>362</v>
      </c>
      <c r="BC444" t="s">
        <v>1164</v>
      </c>
      <c r="BD444">
        <v>1</v>
      </c>
      <c r="BF444" s="111">
        <v>13</v>
      </c>
      <c r="BG444" s="113">
        <v>49</v>
      </c>
      <c r="BH444" s="117">
        <f t="shared" si="179"/>
        <v>13049</v>
      </c>
      <c r="BJ444" s="5" t="s">
        <v>3185</v>
      </c>
      <c r="BN444" s="63"/>
      <c r="BW444" s="63">
        <v>2</v>
      </c>
      <c r="BY444">
        <v>0</v>
      </c>
      <c r="BZ444">
        <v>0</v>
      </c>
      <c r="CA444">
        <v>0</v>
      </c>
    </row>
    <row r="445" spans="1:79" hidden="1" outlineLevel="1">
      <c r="A445" t="s">
        <v>264</v>
      </c>
      <c r="B445" t="s">
        <v>1164</v>
      </c>
      <c r="C445" s="1">
        <f t="shared" si="168"/>
        <v>108628</v>
      </c>
      <c r="D445" s="5">
        <f>IF(N445&gt;0, RANK(N445,(N445:P445,Q445:AE445)),0)</f>
        <v>1</v>
      </c>
      <c r="E445" s="5">
        <f>IF(O445&gt;0,RANK(O445,(N445:P445,Q445:AE445)),0)</f>
        <v>2</v>
      </c>
      <c r="F445" s="5">
        <f>IF(P445&gt;0,RANK(P445,(N445:P445,Q445:AE445)),0)</f>
        <v>0</v>
      </c>
      <c r="G445" s="131">
        <f t="shared" si="169"/>
        <v>13042</v>
      </c>
      <c r="H445" s="136">
        <f t="shared" si="170"/>
        <v>0.12006112604485031</v>
      </c>
      <c r="I445" s="2"/>
      <c r="J445" s="2">
        <f t="shared" si="171"/>
        <v>0.55460838826085357</v>
      </c>
      <c r="K445" s="2">
        <f t="shared" si="172"/>
        <v>0.43454726221600326</v>
      </c>
      <c r="L445" s="2">
        <f t="shared" si="173"/>
        <v>0</v>
      </c>
      <c r="M445" s="2">
        <f t="shared" si="174"/>
        <v>1.0844349523143171E-2</v>
      </c>
      <c r="N445" s="63">
        <v>60246</v>
      </c>
      <c r="O445" s="63">
        <v>47204</v>
      </c>
      <c r="P445" s="63"/>
      <c r="Q445" s="63">
        <v>1111</v>
      </c>
      <c r="R445" s="63">
        <v>52</v>
      </c>
      <c r="S445" s="63">
        <v>10</v>
      </c>
      <c r="T445" s="63">
        <v>0</v>
      </c>
      <c r="U445" s="63"/>
      <c r="V445" s="63"/>
      <c r="W445" s="63">
        <f>IF(Copyright!C$12=1,IF(BW445&gt;0,BW445-SUM(X445:AQ445)-SUM(R445:V445),SUM(BX445:CB445)),SUM(BY445:CB445))</f>
        <v>0</v>
      </c>
      <c r="X445" s="63">
        <v>5</v>
      </c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>
        <v>0</v>
      </c>
      <c r="AK445" s="63"/>
      <c r="AL445" s="63"/>
      <c r="AM445" s="63"/>
      <c r="AN445" s="63"/>
      <c r="AO445" s="63"/>
      <c r="AP445" s="63"/>
      <c r="AQ445" s="63"/>
      <c r="AS445" s="5">
        <f>IF(Q445&gt;0,RANK(Q445,(N445:P445,Q445:AE445)),0)</f>
        <v>3</v>
      </c>
      <c r="AT445" s="5">
        <f>IF(R445&gt;0,RANK(R445,(N445:P445,Q445:AE445)),0)</f>
        <v>4</v>
      </c>
      <c r="AU445" s="5">
        <f>IF(T445&gt;0,RANK(T445,(N445:P445,Q445:AE445)),0)</f>
        <v>0</v>
      </c>
      <c r="AV445" s="5">
        <f>IF(S445&gt;0,RANK(S445,(N445:P445,Q445:AE445)),0)</f>
        <v>5</v>
      </c>
      <c r="AW445" s="2">
        <f t="shared" si="175"/>
        <v>1.0227565636852377E-2</v>
      </c>
      <c r="AX445" s="2">
        <f t="shared" si="176"/>
        <v>4.7869794159885112E-4</v>
      </c>
      <c r="AY445" s="2">
        <f t="shared" si="177"/>
        <v>0</v>
      </c>
      <c r="AZ445" s="2">
        <f t="shared" si="178"/>
        <v>9.2057296461317521E-5</v>
      </c>
      <c r="BB445" t="s">
        <v>264</v>
      </c>
      <c r="BC445" t="s">
        <v>1164</v>
      </c>
      <c r="BD445">
        <v>1</v>
      </c>
      <c r="BF445" s="111">
        <v>13</v>
      </c>
      <c r="BG445" s="113">
        <v>51</v>
      </c>
      <c r="BH445" s="117">
        <f t="shared" si="179"/>
        <v>13051</v>
      </c>
      <c r="BJ445" s="5" t="s">
        <v>3185</v>
      </c>
      <c r="BN445" s="63"/>
      <c r="BW445" s="63">
        <v>260</v>
      </c>
      <c r="BY445">
        <v>0</v>
      </c>
      <c r="BZ445">
        <v>0</v>
      </c>
      <c r="CA445">
        <v>0</v>
      </c>
    </row>
    <row r="446" spans="1:79" hidden="1" outlineLevel="1">
      <c r="A446" t="s">
        <v>664</v>
      </c>
      <c r="B446" t="s">
        <v>1164</v>
      </c>
      <c r="C446" s="1">
        <f t="shared" si="168"/>
        <v>1490</v>
      </c>
      <c r="D446" s="5">
        <f>IF(N446&gt;0, RANK(N446,(N446:P446,Q446:AE446)),0)</f>
        <v>2</v>
      </c>
      <c r="E446" s="5">
        <f>IF(O446&gt;0,RANK(O446,(N446:P446,Q446:AE446)),0)</f>
        <v>1</v>
      </c>
      <c r="F446" s="5">
        <f>IF(P446&gt;0,RANK(P446,(N446:P446,Q446:AE446)),0)</f>
        <v>0</v>
      </c>
      <c r="G446" s="131">
        <f t="shared" si="169"/>
        <v>6</v>
      </c>
      <c r="H446" s="136">
        <f t="shared" si="170"/>
        <v>4.0268456375838931E-3</v>
      </c>
      <c r="I446" s="2"/>
      <c r="J446" s="2">
        <f t="shared" si="171"/>
        <v>0.48926174496644298</v>
      </c>
      <c r="K446" s="2">
        <f t="shared" si="172"/>
        <v>0.49328859060402686</v>
      </c>
      <c r="L446" s="2">
        <f t="shared" si="173"/>
        <v>0</v>
      </c>
      <c r="M446" s="2">
        <f t="shared" si="174"/>
        <v>1.7449664429530221E-2</v>
      </c>
      <c r="N446" s="63">
        <v>729</v>
      </c>
      <c r="O446" s="63">
        <v>735</v>
      </c>
      <c r="P446" s="63"/>
      <c r="Q446" s="63">
        <v>26</v>
      </c>
      <c r="R446" s="63">
        <v>0</v>
      </c>
      <c r="S446" s="63">
        <v>0</v>
      </c>
      <c r="T446" s="63">
        <v>0</v>
      </c>
      <c r="U446" s="63"/>
      <c r="V446" s="63"/>
      <c r="W446" s="63">
        <f>IF(Copyright!C$12=1,IF(BW446&gt;0,BW446-SUM(X446:AQ446)-SUM(R446:V446),SUM(BX446:CB446)),SUM(BY446:CB446))</f>
        <v>0</v>
      </c>
      <c r="X446" s="63">
        <v>0</v>
      </c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>
        <v>0</v>
      </c>
      <c r="AK446" s="63"/>
      <c r="AL446" s="63"/>
      <c r="AM446" s="63"/>
      <c r="AN446" s="63"/>
      <c r="AO446" s="63"/>
      <c r="AP446" s="63"/>
      <c r="AQ446" s="63"/>
      <c r="AS446" s="5">
        <f>IF(Q446&gt;0,RANK(Q446,(N446:P446,Q446:AE446)),0)</f>
        <v>3</v>
      </c>
      <c r="AT446" s="5">
        <f>IF(R446&gt;0,RANK(R446,(N446:P446,Q446:AE446)),0)</f>
        <v>0</v>
      </c>
      <c r="AU446" s="5">
        <f>IF(T446&gt;0,RANK(T446,(N446:P446,Q446:AE446)),0)</f>
        <v>0</v>
      </c>
      <c r="AV446" s="5">
        <f>IF(S446&gt;0,RANK(S446,(N446:P446,Q446:AE446)),0)</f>
        <v>0</v>
      </c>
      <c r="AW446" s="2">
        <f t="shared" si="175"/>
        <v>1.74496644295302E-2</v>
      </c>
      <c r="AX446" s="2">
        <f t="shared" si="176"/>
        <v>0</v>
      </c>
      <c r="AY446" s="2">
        <f t="shared" si="177"/>
        <v>0</v>
      </c>
      <c r="AZ446" s="2">
        <f t="shared" si="178"/>
        <v>0</v>
      </c>
      <c r="BB446" t="s">
        <v>664</v>
      </c>
      <c r="BC446" t="s">
        <v>1164</v>
      </c>
      <c r="BD446">
        <v>2</v>
      </c>
      <c r="BF446" s="111">
        <v>13</v>
      </c>
      <c r="BG446" s="113">
        <v>53</v>
      </c>
      <c r="BH446" s="117">
        <f t="shared" si="179"/>
        <v>13053</v>
      </c>
      <c r="BJ446" s="5" t="s">
        <v>3185</v>
      </c>
      <c r="BN446" s="63"/>
      <c r="BW446" s="63">
        <v>3</v>
      </c>
      <c r="BY446">
        <v>0</v>
      </c>
      <c r="BZ446">
        <v>0</v>
      </c>
      <c r="CA446">
        <v>0</v>
      </c>
    </row>
    <row r="447" spans="1:79" hidden="1" outlineLevel="1">
      <c r="A447" t="s">
        <v>1417</v>
      </c>
      <c r="B447" t="s">
        <v>1164</v>
      </c>
      <c r="C447" s="1">
        <f t="shared" si="168"/>
        <v>7822</v>
      </c>
      <c r="D447" s="5">
        <f>IF(N447&gt;0, RANK(N447,(N447:P447,Q447:AE447)),0)</f>
        <v>2</v>
      </c>
      <c r="E447" s="5">
        <f>IF(O447&gt;0,RANK(O447,(N447:P447,Q447:AE447)),0)</f>
        <v>1</v>
      </c>
      <c r="F447" s="5">
        <f>IF(P447&gt;0,RANK(P447,(N447:P447,Q447:AE447)),0)</f>
        <v>0</v>
      </c>
      <c r="G447" s="131">
        <f t="shared" si="169"/>
        <v>3220</v>
      </c>
      <c r="H447" s="136">
        <f t="shared" si="170"/>
        <v>0.41165942214267448</v>
      </c>
      <c r="I447" s="2"/>
      <c r="J447" s="2">
        <f t="shared" si="171"/>
        <v>0.28534901559703402</v>
      </c>
      <c r="K447" s="2">
        <f t="shared" si="172"/>
        <v>0.69700843773970855</v>
      </c>
      <c r="L447" s="2">
        <f t="shared" si="173"/>
        <v>0</v>
      </c>
      <c r="M447" s="2">
        <f t="shared" si="174"/>
        <v>1.7642546663257486E-2</v>
      </c>
      <c r="N447" s="63">
        <v>2232</v>
      </c>
      <c r="O447" s="63">
        <v>5452</v>
      </c>
      <c r="P447" s="63"/>
      <c r="Q447" s="63">
        <v>138</v>
      </c>
      <c r="R447" s="63">
        <v>0</v>
      </c>
      <c r="S447" s="63">
        <v>0</v>
      </c>
      <c r="T447" s="63">
        <v>0</v>
      </c>
      <c r="U447" s="63"/>
      <c r="V447" s="63"/>
      <c r="W447" s="63">
        <f>IF(Copyright!C$12=1,IF(BW447&gt;0,BW447-SUM(X447:AQ447)-SUM(R447:V447),SUM(BX447:CB447)),SUM(BY447:CB447))</f>
        <v>0</v>
      </c>
      <c r="X447" s="63">
        <v>0</v>
      </c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>
        <v>0</v>
      </c>
      <c r="AK447" s="63"/>
      <c r="AL447" s="63"/>
      <c r="AM447" s="63"/>
      <c r="AN447" s="63"/>
      <c r="AO447" s="63"/>
      <c r="AP447" s="63"/>
      <c r="AQ447" s="63"/>
      <c r="AS447" s="5">
        <f>IF(Q447&gt;0,RANK(Q447,(N447:P447,Q447:AE447)),0)</f>
        <v>3</v>
      </c>
      <c r="AT447" s="5">
        <f>IF(R447&gt;0,RANK(R447,(N447:P447,Q447:AE447)),0)</f>
        <v>0</v>
      </c>
      <c r="AU447" s="5">
        <f>IF(T447&gt;0,RANK(T447,(N447:P447,Q447:AE447)),0)</f>
        <v>0</v>
      </c>
      <c r="AV447" s="5">
        <f>IF(S447&gt;0,RANK(S447,(N447:P447,Q447:AE447)),0)</f>
        <v>0</v>
      </c>
      <c r="AW447" s="2">
        <f t="shared" si="175"/>
        <v>1.7642546663257479E-2</v>
      </c>
      <c r="AX447" s="2">
        <f t="shared" si="176"/>
        <v>0</v>
      </c>
      <c r="AY447" s="2">
        <f t="shared" si="177"/>
        <v>0</v>
      </c>
      <c r="AZ447" s="2">
        <f t="shared" si="178"/>
        <v>0</v>
      </c>
      <c r="BB447" t="s">
        <v>1417</v>
      </c>
      <c r="BC447" t="s">
        <v>1164</v>
      </c>
      <c r="BD447">
        <v>14</v>
      </c>
      <c r="BF447" s="111">
        <v>13</v>
      </c>
      <c r="BG447" s="113">
        <v>55</v>
      </c>
      <c r="BH447" s="117">
        <f t="shared" si="179"/>
        <v>13055</v>
      </c>
      <c r="BJ447" s="5" t="s">
        <v>3185</v>
      </c>
      <c r="BN447" s="63"/>
      <c r="BW447" s="63">
        <v>47</v>
      </c>
      <c r="BY447">
        <v>0</v>
      </c>
      <c r="BZ447">
        <v>0</v>
      </c>
      <c r="CA447">
        <v>0</v>
      </c>
    </row>
    <row r="448" spans="1:79" hidden="1" outlineLevel="1">
      <c r="A448" t="s">
        <v>1661</v>
      </c>
      <c r="B448" t="s">
        <v>1164</v>
      </c>
      <c r="C448" s="1">
        <f t="shared" si="168"/>
        <v>98220</v>
      </c>
      <c r="D448" s="5">
        <f>IF(N448&gt;0, RANK(N448,(N448:P448,Q448:AE448)),0)</f>
        <v>2</v>
      </c>
      <c r="E448" s="5">
        <f>IF(O448&gt;0,RANK(O448,(N448:P448,Q448:AE448)),0)</f>
        <v>1</v>
      </c>
      <c r="F448" s="5">
        <f>IF(P448&gt;0,RANK(P448,(N448:P448,Q448:AE448)),0)</f>
        <v>0</v>
      </c>
      <c r="G448" s="131">
        <f t="shared" si="169"/>
        <v>56673</v>
      </c>
      <c r="H448" s="136">
        <f t="shared" si="170"/>
        <v>0.57700061087354915</v>
      </c>
      <c r="I448" s="2"/>
      <c r="J448" s="2">
        <f t="shared" si="171"/>
        <v>0.20200570148645897</v>
      </c>
      <c r="K448" s="2">
        <f t="shared" si="172"/>
        <v>0.77900631236000817</v>
      </c>
      <c r="L448" s="2">
        <f t="shared" si="173"/>
        <v>0</v>
      </c>
      <c r="M448" s="2">
        <f t="shared" si="174"/>
        <v>1.8987986153532921E-2</v>
      </c>
      <c r="N448" s="63">
        <v>19841</v>
      </c>
      <c r="O448" s="63">
        <v>76514</v>
      </c>
      <c r="P448" s="63"/>
      <c r="Q448" s="63">
        <v>1758</v>
      </c>
      <c r="R448" s="63">
        <v>59</v>
      </c>
      <c r="S448" s="63">
        <v>0</v>
      </c>
      <c r="T448" s="63">
        <v>0</v>
      </c>
      <c r="U448" s="63"/>
      <c r="V448" s="63"/>
      <c r="W448" s="63">
        <f>IF(Copyright!C$12=1,IF(BW448&gt;0,BW448-SUM(X448:AQ448)-SUM(R448:V448),SUM(BX448:CB448)),SUM(BY448:CB448))</f>
        <v>35</v>
      </c>
      <c r="X448" s="63">
        <v>9</v>
      </c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>
        <v>4</v>
      </c>
      <c r="AK448" s="63"/>
      <c r="AL448" s="63"/>
      <c r="AM448" s="63"/>
      <c r="AN448" s="63"/>
      <c r="AO448" s="63"/>
      <c r="AP448" s="63"/>
      <c r="AQ448" s="63"/>
      <c r="AS448" s="5">
        <f>IF(Q448&gt;0,RANK(Q448,(N448:P448,Q448:AE448)),0)</f>
        <v>3</v>
      </c>
      <c r="AT448" s="5">
        <f>IF(R448&gt;0,RANK(R448,(N448:P448,Q448:AE448)),0)</f>
        <v>4</v>
      </c>
      <c r="AU448" s="5">
        <f>IF(T448&gt;0,RANK(T448,(N448:P448,Q448:AE448)),0)</f>
        <v>0</v>
      </c>
      <c r="AV448" s="5">
        <f>IF(S448&gt;0,RANK(S448,(N448:P448,Q448:AE448)),0)</f>
        <v>0</v>
      </c>
      <c r="AW448" s="2">
        <f t="shared" si="175"/>
        <v>1.7898594990836895E-2</v>
      </c>
      <c r="AX448" s="2">
        <f t="shared" si="176"/>
        <v>6.0069232335573206E-4</v>
      </c>
      <c r="AY448" s="2">
        <f t="shared" si="177"/>
        <v>0</v>
      </c>
      <c r="AZ448" s="2">
        <f t="shared" si="178"/>
        <v>0</v>
      </c>
      <c r="BB448" t="s">
        <v>1661</v>
      </c>
      <c r="BC448" t="s">
        <v>1164</v>
      </c>
      <c r="BD448">
        <v>11</v>
      </c>
      <c r="BF448" s="111">
        <v>13</v>
      </c>
      <c r="BG448" s="113">
        <v>57</v>
      </c>
      <c r="BH448" s="117">
        <f t="shared" si="179"/>
        <v>13057</v>
      </c>
      <c r="BJ448" s="5" t="s">
        <v>3185</v>
      </c>
      <c r="BN448" s="63"/>
      <c r="BW448" s="63">
        <v>326</v>
      </c>
      <c r="BY448">
        <v>0</v>
      </c>
      <c r="BZ448">
        <v>35</v>
      </c>
      <c r="CA448">
        <v>0</v>
      </c>
    </row>
    <row r="449" spans="1:79" hidden="1" outlineLevel="1">
      <c r="A449" t="s">
        <v>3117</v>
      </c>
      <c r="B449" t="s">
        <v>1164</v>
      </c>
      <c r="C449" s="1">
        <f t="shared" si="168"/>
        <v>40368</v>
      </c>
      <c r="D449" s="5">
        <f>IF(N449&gt;0, RANK(N449,(N449:P449,Q449:AE449)),0)</f>
        <v>1</v>
      </c>
      <c r="E449" s="5">
        <f>IF(O449&gt;0,RANK(O449,(N449:P449,Q449:AE449)),0)</f>
        <v>2</v>
      </c>
      <c r="F449" s="5">
        <f>IF(P449&gt;0,RANK(P449,(N449:P449,Q449:AE449)),0)</f>
        <v>0</v>
      </c>
      <c r="G449" s="131">
        <f t="shared" si="169"/>
        <v>11616</v>
      </c>
      <c r="H449" s="136">
        <f t="shared" si="170"/>
        <v>0.28775267538644472</v>
      </c>
      <c r="I449" s="2"/>
      <c r="J449" s="2">
        <f t="shared" si="171"/>
        <v>0.62997919143876335</v>
      </c>
      <c r="K449" s="2">
        <f t="shared" si="172"/>
        <v>0.34222651605231869</v>
      </c>
      <c r="L449" s="2">
        <f t="shared" si="173"/>
        <v>0</v>
      </c>
      <c r="M449" s="2">
        <f t="shared" si="174"/>
        <v>2.7794292508917962E-2</v>
      </c>
      <c r="N449" s="63">
        <v>25431</v>
      </c>
      <c r="O449" s="63">
        <v>13815</v>
      </c>
      <c r="P449" s="63"/>
      <c r="Q449" s="63">
        <v>950</v>
      </c>
      <c r="R449" s="63">
        <v>149</v>
      </c>
      <c r="S449" s="63">
        <v>9</v>
      </c>
      <c r="T449" s="63">
        <v>0</v>
      </c>
      <c r="U449" s="63"/>
      <c r="V449" s="63"/>
      <c r="W449" s="63">
        <f>IF(Copyright!C$12=1,IF(BW449&gt;0,BW449-SUM(X449:AQ449)-SUM(R449:V449),SUM(BX449:CB449)),SUM(BY449:CB449))</f>
        <v>0</v>
      </c>
      <c r="X449" s="63">
        <v>13</v>
      </c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>
        <v>1</v>
      </c>
      <c r="AK449" s="63"/>
      <c r="AL449" s="63"/>
      <c r="AM449" s="63"/>
      <c r="AN449" s="63"/>
      <c r="AO449" s="63"/>
      <c r="AP449" s="63"/>
      <c r="AQ449" s="63"/>
      <c r="AS449" s="5">
        <f>IF(Q449&gt;0,RANK(Q449,(N449:P449,Q449:AE449)),0)</f>
        <v>3</v>
      </c>
      <c r="AT449" s="5">
        <f>IF(R449&gt;0,RANK(R449,(N449:P449,Q449:AE449)),0)</f>
        <v>4</v>
      </c>
      <c r="AU449" s="5">
        <f>IF(T449&gt;0,RANK(T449,(N449:P449,Q449:AE449)),0)</f>
        <v>0</v>
      </c>
      <c r="AV449" s="5">
        <f>IF(S449&gt;0,RANK(S449,(N449:P449,Q449:AE449)),0)</f>
        <v>6</v>
      </c>
      <c r="AW449" s="2">
        <f t="shared" si="175"/>
        <v>2.3533491874752278E-2</v>
      </c>
      <c r="AX449" s="2">
        <f t="shared" si="176"/>
        <v>3.6910424098295681E-3</v>
      </c>
      <c r="AY449" s="2">
        <f t="shared" si="177"/>
        <v>0</v>
      </c>
      <c r="AZ449" s="2">
        <f t="shared" si="178"/>
        <v>2.2294887039239002E-4</v>
      </c>
      <c r="BB449" t="s">
        <v>3117</v>
      </c>
      <c r="BC449" t="s">
        <v>1164</v>
      </c>
      <c r="BF449" s="111">
        <v>13</v>
      </c>
      <c r="BG449" s="113">
        <v>59</v>
      </c>
      <c r="BH449" s="117">
        <f t="shared" si="179"/>
        <v>13059</v>
      </c>
      <c r="BJ449" s="5" t="s">
        <v>3185</v>
      </c>
      <c r="BN449" s="63"/>
      <c r="BW449" s="63">
        <v>319</v>
      </c>
      <c r="BY449">
        <v>0</v>
      </c>
      <c r="BZ449">
        <v>0</v>
      </c>
      <c r="CA449">
        <v>0</v>
      </c>
    </row>
    <row r="450" spans="1:79" hidden="1" outlineLevel="1">
      <c r="A450" t="s">
        <v>3118</v>
      </c>
      <c r="B450" t="s">
        <v>1164</v>
      </c>
      <c r="C450" s="1">
        <f t="shared" si="168"/>
        <v>1402</v>
      </c>
      <c r="D450" s="5">
        <f>IF(N450&gt;0, RANK(N450,(N450:P450,Q450:AE450)),0)</f>
        <v>1</v>
      </c>
      <c r="E450" s="5">
        <f>IF(O450&gt;0,RANK(O450,(N450:P450,Q450:AE450)),0)</f>
        <v>2</v>
      </c>
      <c r="F450" s="5">
        <f>IF(P450&gt;0,RANK(P450,(N450:P450,Q450:AE450)),0)</f>
        <v>0</v>
      </c>
      <c r="G450" s="131">
        <f t="shared" si="169"/>
        <v>325</v>
      </c>
      <c r="H450" s="136">
        <f t="shared" si="170"/>
        <v>0.23181169757489301</v>
      </c>
      <c r="I450" s="2"/>
      <c r="J450" s="2">
        <f t="shared" si="171"/>
        <v>0.61483594864479318</v>
      </c>
      <c r="K450" s="2">
        <f t="shared" si="172"/>
        <v>0.38302425106990012</v>
      </c>
      <c r="L450" s="2">
        <f t="shared" si="173"/>
        <v>0</v>
      </c>
      <c r="M450" s="2">
        <f t="shared" si="174"/>
        <v>2.1398002853066922E-3</v>
      </c>
      <c r="N450" s="63">
        <v>862</v>
      </c>
      <c r="O450" s="63">
        <v>537</v>
      </c>
      <c r="P450" s="63"/>
      <c r="Q450" s="63">
        <v>3</v>
      </c>
      <c r="R450" s="63">
        <v>0</v>
      </c>
      <c r="S450" s="63">
        <v>0</v>
      </c>
      <c r="T450" s="63">
        <v>0</v>
      </c>
      <c r="U450" s="63"/>
      <c r="V450" s="63"/>
      <c r="W450" s="63">
        <f>IF(Copyright!C$12=1,IF(BW450&gt;0,BW450-SUM(X450:AQ450)-SUM(R450:V450),SUM(BX450:CB450)),SUM(BY450:CB450))</f>
        <v>0</v>
      </c>
      <c r="X450" s="63">
        <v>0</v>
      </c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>
        <v>0</v>
      </c>
      <c r="AK450" s="63"/>
      <c r="AL450" s="63"/>
      <c r="AM450" s="63"/>
      <c r="AN450" s="63"/>
      <c r="AO450" s="63"/>
      <c r="AP450" s="63"/>
      <c r="AQ450" s="63"/>
      <c r="AS450" s="5">
        <f>IF(Q450&gt;0,RANK(Q450,(N450:P450,Q450:AE450)),0)</f>
        <v>3</v>
      </c>
      <c r="AT450" s="5">
        <f>IF(R450&gt;0,RANK(R450,(N450:P450,Q450:AE450)),0)</f>
        <v>0</v>
      </c>
      <c r="AU450" s="5">
        <f>IF(T450&gt;0,RANK(T450,(N450:P450,Q450:AE450)),0)</f>
        <v>0</v>
      </c>
      <c r="AV450" s="5">
        <f>IF(S450&gt;0,RANK(S450,(N450:P450,Q450:AE450)),0)</f>
        <v>0</v>
      </c>
      <c r="AW450" s="2">
        <f t="shared" si="175"/>
        <v>2.1398002853067048E-3</v>
      </c>
      <c r="AX450" s="2">
        <f t="shared" si="176"/>
        <v>0</v>
      </c>
      <c r="AY450" s="2">
        <f t="shared" si="177"/>
        <v>0</v>
      </c>
      <c r="AZ450" s="2">
        <f t="shared" si="178"/>
        <v>0</v>
      </c>
      <c r="BB450" t="s">
        <v>3118</v>
      </c>
      <c r="BC450" t="s">
        <v>1164</v>
      </c>
      <c r="BD450">
        <v>2</v>
      </c>
      <c r="BF450" s="111">
        <v>13</v>
      </c>
      <c r="BG450" s="113">
        <v>61</v>
      </c>
      <c r="BH450" s="117">
        <f t="shared" si="179"/>
        <v>13061</v>
      </c>
      <c r="BJ450" s="5" t="s">
        <v>3185</v>
      </c>
      <c r="BN450" s="63"/>
      <c r="BW450" s="63">
        <v>1</v>
      </c>
      <c r="BY450">
        <v>0</v>
      </c>
      <c r="BZ450">
        <v>0</v>
      </c>
      <c r="CA450">
        <v>0</v>
      </c>
    </row>
    <row r="451" spans="1:79" hidden="1" outlineLevel="1">
      <c r="A451" t="s">
        <v>1503</v>
      </c>
      <c r="B451" t="s">
        <v>1164</v>
      </c>
      <c r="C451" s="1">
        <f t="shared" si="168"/>
        <v>96067</v>
      </c>
      <c r="D451" s="5">
        <f>IF(N451&gt;0, RANK(N451,(N451:P451,Q451:AE451)),0)</f>
        <v>1</v>
      </c>
      <c r="E451" s="5">
        <f>IF(O451&gt;0,RANK(O451,(N451:P451,Q451:AE451)),0)</f>
        <v>2</v>
      </c>
      <c r="F451" s="5">
        <f>IF(P451&gt;0,RANK(P451,(N451:P451,Q451:AE451)),0)</f>
        <v>0</v>
      </c>
      <c r="G451" s="131">
        <f t="shared" si="169"/>
        <v>67315</v>
      </c>
      <c r="H451" s="136">
        <f t="shared" si="170"/>
        <v>0.70070888026065137</v>
      </c>
      <c r="I451" s="2"/>
      <c r="J451" s="2">
        <f t="shared" si="171"/>
        <v>0.84814764695472955</v>
      </c>
      <c r="K451" s="2">
        <f t="shared" si="172"/>
        <v>0.1474387666940781</v>
      </c>
      <c r="L451" s="2">
        <f t="shared" si="173"/>
        <v>0</v>
      </c>
      <c r="M451" s="2">
        <f t="shared" si="174"/>
        <v>4.4135863511923501E-3</v>
      </c>
      <c r="N451" s="63">
        <v>81479</v>
      </c>
      <c r="O451" s="63">
        <v>14164</v>
      </c>
      <c r="P451" s="63"/>
      <c r="Q451" s="63">
        <v>424</v>
      </c>
      <c r="R451" s="63">
        <v>0</v>
      </c>
      <c r="S451" s="63">
        <v>0</v>
      </c>
      <c r="T451" s="63">
        <v>0</v>
      </c>
      <c r="U451" s="63"/>
      <c r="V451" s="63"/>
      <c r="W451" s="63">
        <f>IF(Copyright!C$12=1,IF(BW451&gt;0,BW451-SUM(X451:AQ451)-SUM(R451:V451),SUM(BX451:CB451)),SUM(BY451:CB451))</f>
        <v>0</v>
      </c>
      <c r="X451" s="63">
        <v>0</v>
      </c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>
        <v>0</v>
      </c>
      <c r="AK451" s="63"/>
      <c r="AL451" s="63"/>
      <c r="AM451" s="63"/>
      <c r="AN451" s="63"/>
      <c r="AO451" s="63"/>
      <c r="AP451" s="63"/>
      <c r="AQ451" s="63"/>
      <c r="AS451" s="5">
        <f>IF(Q451&gt;0,RANK(Q451,(N451:P451,Q451:AE451)),0)</f>
        <v>3</v>
      </c>
      <c r="AT451" s="5">
        <f>IF(R451&gt;0,RANK(R451,(N451:P451,Q451:AE451)),0)</f>
        <v>0</v>
      </c>
      <c r="AU451" s="5">
        <f>IF(T451&gt;0,RANK(T451,(N451:P451,Q451:AE451)),0)</f>
        <v>0</v>
      </c>
      <c r="AV451" s="5">
        <f>IF(S451&gt;0,RANK(S451,(N451:P451,Q451:AE451)),0)</f>
        <v>0</v>
      </c>
      <c r="AW451" s="2">
        <f t="shared" si="175"/>
        <v>4.4135863511923969E-3</v>
      </c>
      <c r="AX451" s="2">
        <f t="shared" si="176"/>
        <v>0</v>
      </c>
      <c r="AY451" s="2">
        <f t="shared" si="177"/>
        <v>0</v>
      </c>
      <c r="AZ451" s="2">
        <f t="shared" si="178"/>
        <v>0</v>
      </c>
      <c r="BB451" t="s">
        <v>1503</v>
      </c>
      <c r="BC451" t="s">
        <v>1164</v>
      </c>
      <c r="BF451" s="111">
        <v>13</v>
      </c>
      <c r="BG451" s="113">
        <v>63</v>
      </c>
      <c r="BH451" s="117">
        <f t="shared" si="179"/>
        <v>13063</v>
      </c>
      <c r="BJ451" s="5" t="s">
        <v>3185</v>
      </c>
      <c r="BN451" s="63"/>
      <c r="BW451" s="63">
        <v>163</v>
      </c>
      <c r="BY451">
        <v>0</v>
      </c>
      <c r="BZ451">
        <v>0</v>
      </c>
      <c r="CA451">
        <v>0</v>
      </c>
    </row>
    <row r="452" spans="1:79" hidden="1" outlineLevel="1">
      <c r="A452" t="s">
        <v>785</v>
      </c>
      <c r="B452" t="s">
        <v>1164</v>
      </c>
      <c r="C452" s="1">
        <f t="shared" si="168"/>
        <v>2472</v>
      </c>
      <c r="D452" s="5">
        <f>IF(N452&gt;0, RANK(N452,(N452:P452,Q452:AE452)),0)</f>
        <v>2</v>
      </c>
      <c r="E452" s="5">
        <f>IF(O452&gt;0,RANK(O452,(N452:P452,Q452:AE452)),0)</f>
        <v>1</v>
      </c>
      <c r="F452" s="5">
        <f>IF(P452&gt;0,RANK(P452,(N452:P452,Q452:AE452)),0)</f>
        <v>0</v>
      </c>
      <c r="G452" s="131">
        <f t="shared" si="169"/>
        <v>746</v>
      </c>
      <c r="H452" s="136">
        <f t="shared" si="170"/>
        <v>0.3017799352750809</v>
      </c>
      <c r="I452" s="2"/>
      <c r="J452" s="2">
        <f t="shared" si="171"/>
        <v>0.3446601941747573</v>
      </c>
      <c r="K452" s="2">
        <f t="shared" si="172"/>
        <v>0.6464401294498382</v>
      </c>
      <c r="L452" s="2">
        <f t="shared" si="173"/>
        <v>0</v>
      </c>
      <c r="M452" s="2">
        <f t="shared" si="174"/>
        <v>8.8996763754044528E-3</v>
      </c>
      <c r="N452" s="63">
        <v>852</v>
      </c>
      <c r="O452" s="63">
        <v>1598</v>
      </c>
      <c r="P452" s="63"/>
      <c r="Q452" s="63">
        <v>22</v>
      </c>
      <c r="R452" s="63">
        <v>0</v>
      </c>
      <c r="S452" s="63">
        <v>0</v>
      </c>
      <c r="T452" s="63">
        <v>0</v>
      </c>
      <c r="U452" s="63"/>
      <c r="V452" s="63"/>
      <c r="W452" s="63">
        <f>IF(Copyright!C$12=1,IF(BW452&gt;0,BW452-SUM(X452:AQ452)-SUM(R452:V452),SUM(BX452:CB452)),SUM(BY452:CB452))</f>
        <v>0</v>
      </c>
      <c r="X452" s="63">
        <v>0</v>
      </c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>
        <v>0</v>
      </c>
      <c r="AK452" s="63"/>
      <c r="AL452" s="63"/>
      <c r="AM452" s="63"/>
      <c r="AN452" s="63"/>
      <c r="AO452" s="63"/>
      <c r="AP452" s="63"/>
      <c r="AQ452" s="63"/>
      <c r="AS452" s="5">
        <f>IF(Q452&gt;0,RANK(Q452,(N452:P452,Q452:AE452)),0)</f>
        <v>3</v>
      </c>
      <c r="AT452" s="5">
        <f>IF(R452&gt;0,RANK(R452,(N452:P452,Q452:AE452)),0)</f>
        <v>0</v>
      </c>
      <c r="AU452" s="5">
        <f>IF(T452&gt;0,RANK(T452,(N452:P452,Q452:AE452)),0)</f>
        <v>0</v>
      </c>
      <c r="AV452" s="5">
        <f>IF(S452&gt;0,RANK(S452,(N452:P452,Q452:AE452)),0)</f>
        <v>0</v>
      </c>
      <c r="AW452" s="2">
        <f t="shared" si="175"/>
        <v>8.8996763754045308E-3</v>
      </c>
      <c r="AX452" s="2">
        <f t="shared" si="176"/>
        <v>0</v>
      </c>
      <c r="AY452" s="2">
        <f t="shared" si="177"/>
        <v>0</v>
      </c>
      <c r="AZ452" s="2">
        <f t="shared" si="178"/>
        <v>0</v>
      </c>
      <c r="BB452" t="s">
        <v>785</v>
      </c>
      <c r="BC452" t="s">
        <v>1164</v>
      </c>
      <c r="BD452">
        <v>1</v>
      </c>
      <c r="BF452" s="111">
        <v>13</v>
      </c>
      <c r="BG452" s="113">
        <v>65</v>
      </c>
      <c r="BH452" s="117">
        <f t="shared" si="179"/>
        <v>13065</v>
      </c>
      <c r="BJ452" s="5" t="s">
        <v>3185</v>
      </c>
      <c r="BN452" s="63"/>
      <c r="BW452" s="63">
        <v>3</v>
      </c>
      <c r="BY452">
        <v>0</v>
      </c>
      <c r="BZ452">
        <v>0</v>
      </c>
      <c r="CA452">
        <v>0</v>
      </c>
    </row>
    <row r="453" spans="1:79" hidden="1" outlineLevel="1">
      <c r="A453" t="s">
        <v>1490</v>
      </c>
      <c r="B453" t="s">
        <v>1164</v>
      </c>
      <c r="C453" s="1">
        <f t="shared" ref="C453:C484" si="180">SUM(N453:AQ453)</f>
        <v>310116</v>
      </c>
      <c r="D453" s="5">
        <f>IF(N453&gt;0, RANK(N453,(N453:P453,Q453:AE453)),0)</f>
        <v>2</v>
      </c>
      <c r="E453" s="5">
        <f>IF(O453&gt;0,RANK(O453,(N453:P453,Q453:AE453)),0)</f>
        <v>1</v>
      </c>
      <c r="F453" s="5">
        <f>IF(P453&gt;0,RANK(P453,(N453:P453,Q453:AE453)),0)</f>
        <v>0</v>
      </c>
      <c r="G453" s="131">
        <f t="shared" ref="G453:G484" si="181">IF(C453&gt;0,MAX(N453:P453)-LARGE(N453:P453,2),0)</f>
        <v>38598</v>
      </c>
      <c r="H453" s="136">
        <f t="shared" ref="H453:H484" si="182">IF(C453&gt;0,G453/C453,0)</f>
        <v>0.12446310412877762</v>
      </c>
      <c r="I453" s="2"/>
      <c r="J453" s="2">
        <f t="shared" ref="J453:J484" si="183">IF($C453=0,"-",N453/$C453)</f>
        <v>0.42927162739104074</v>
      </c>
      <c r="K453" s="2">
        <f t="shared" ref="K453:K484" si="184">IF($C453=0,"-",O453/$C453)</f>
        <v>0.55373473151981834</v>
      </c>
      <c r="L453" s="2">
        <f t="shared" ref="L453:L484" si="185">IF($C453=0,"-",P453/$C453)</f>
        <v>0</v>
      </c>
      <c r="M453" s="2">
        <f t="shared" ref="M453:M484" si="186">IF(C453=0,"-",(1-J453-K453-L453))</f>
        <v>1.6993641089140921E-2</v>
      </c>
      <c r="N453" s="63">
        <v>133124</v>
      </c>
      <c r="O453" s="63">
        <v>171722</v>
      </c>
      <c r="P453" s="63"/>
      <c r="Q453" s="63">
        <v>5024</v>
      </c>
      <c r="R453" s="63">
        <v>184</v>
      </c>
      <c r="S453" s="63">
        <v>48</v>
      </c>
      <c r="T453" s="63">
        <v>1</v>
      </c>
      <c r="U453" s="63"/>
      <c r="V453" s="63"/>
      <c r="W453" s="63">
        <f>IF(Copyright!C$12=1,IF(BW453&gt;0,BW453-SUM(X453:AQ453)-SUM(R453:V453),SUM(BX453:CB453)),SUM(BY453:CB453))</f>
        <v>2</v>
      </c>
      <c r="X453" s="63">
        <v>11</v>
      </c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>
        <v>0</v>
      </c>
      <c r="AK453" s="63"/>
      <c r="AL453" s="63"/>
      <c r="AM453" s="63"/>
      <c r="AN453" s="63"/>
      <c r="AO453" s="63"/>
      <c r="AP453" s="63"/>
      <c r="AQ453" s="63"/>
      <c r="AS453" s="5">
        <f>IF(Q453&gt;0,RANK(Q453,(N453:P453,Q453:AE453)),0)</f>
        <v>3</v>
      </c>
      <c r="AT453" s="5">
        <f>IF(R453&gt;0,RANK(R453,(N453:P453,Q453:AE453)),0)</f>
        <v>4</v>
      </c>
      <c r="AU453" s="5">
        <f>IF(T453&gt;0,RANK(T453,(N453:P453,Q453:AE453)),0)</f>
        <v>8</v>
      </c>
      <c r="AV453" s="5">
        <f>IF(S453&gt;0,RANK(S453,(N453:P453,Q453:AE453)),0)</f>
        <v>5</v>
      </c>
      <c r="AW453" s="2">
        <f t="shared" ref="AW453:AW484" si="187">IF($C453=0,"-",Q453/$C453)</f>
        <v>1.6200389531659122E-2</v>
      </c>
      <c r="AX453" s="2">
        <f t="shared" ref="AX453:AX484" si="188">IF($C453=0,"-",R453/$C453)</f>
        <v>5.9332636819770662E-4</v>
      </c>
      <c r="AY453" s="2">
        <f t="shared" ref="AY453:AY484" si="189">IF($C453=0,"-",T453/$C453)</f>
        <v>3.2245998271614495E-6</v>
      </c>
      <c r="AZ453" s="2">
        <f t="shared" ref="AZ453:AZ484" si="190">IF($C453=0,"-",S453/$C453)</f>
        <v>1.5478079170374957E-4</v>
      </c>
      <c r="BB453" t="s">
        <v>1490</v>
      </c>
      <c r="BC453" t="s">
        <v>1164</v>
      </c>
      <c r="BF453" s="111">
        <v>13</v>
      </c>
      <c r="BG453" s="113">
        <v>67</v>
      </c>
      <c r="BH453" s="117">
        <f t="shared" si="179"/>
        <v>13067</v>
      </c>
      <c r="BJ453" s="5" t="s">
        <v>3185</v>
      </c>
      <c r="BN453" s="63"/>
      <c r="BW453" s="63">
        <v>965</v>
      </c>
      <c r="BY453">
        <v>0</v>
      </c>
      <c r="BZ453">
        <v>2</v>
      </c>
      <c r="CA453">
        <v>0</v>
      </c>
    </row>
    <row r="454" spans="1:79" hidden="1" outlineLevel="1">
      <c r="A454" t="s">
        <v>1103</v>
      </c>
      <c r="B454" t="s">
        <v>1164</v>
      </c>
      <c r="C454" s="1">
        <f t="shared" si="180"/>
        <v>14454</v>
      </c>
      <c r="D454" s="5">
        <f>IF(N454&gt;0, RANK(N454,(N454:P454,Q454:AE454)),0)</f>
        <v>2</v>
      </c>
      <c r="E454" s="5">
        <f>IF(O454&gt;0,RANK(O454,(N454:P454,Q454:AE454)),0)</f>
        <v>1</v>
      </c>
      <c r="F454" s="5">
        <f>IF(P454&gt;0,RANK(P454,(N454:P454,Q454:AE454)),0)</f>
        <v>0</v>
      </c>
      <c r="G454" s="131">
        <f t="shared" si="181"/>
        <v>4191</v>
      </c>
      <c r="H454" s="136">
        <f t="shared" si="182"/>
        <v>0.28995433789954339</v>
      </c>
      <c r="I454" s="2"/>
      <c r="J454" s="2">
        <f t="shared" si="183"/>
        <v>0.34986854849868548</v>
      </c>
      <c r="K454" s="2">
        <f t="shared" si="184"/>
        <v>0.63982288639822882</v>
      </c>
      <c r="L454" s="2">
        <f t="shared" si="185"/>
        <v>0</v>
      </c>
      <c r="M454" s="2">
        <f t="shared" si="186"/>
        <v>1.0308565103085754E-2</v>
      </c>
      <c r="N454" s="63">
        <v>5057</v>
      </c>
      <c r="O454" s="63">
        <v>9248</v>
      </c>
      <c r="P454" s="63"/>
      <c r="Q454" s="63">
        <v>144</v>
      </c>
      <c r="R454" s="63">
        <v>1</v>
      </c>
      <c r="S454" s="63">
        <v>3</v>
      </c>
      <c r="T454" s="63">
        <v>0</v>
      </c>
      <c r="U454" s="63"/>
      <c r="V454" s="63"/>
      <c r="W454" s="63">
        <f>IF(Copyright!C$12=1,IF(BW454&gt;0,BW454-SUM(X454:AQ454)-SUM(R454:V454),SUM(BX454:CB454)),SUM(BY454:CB454))</f>
        <v>0</v>
      </c>
      <c r="X454" s="63">
        <v>1</v>
      </c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>
        <v>0</v>
      </c>
      <c r="AK454" s="63"/>
      <c r="AL454" s="63"/>
      <c r="AM454" s="63"/>
      <c r="AN454" s="63"/>
      <c r="AO454" s="63"/>
      <c r="AP454" s="63"/>
      <c r="AQ454" s="63"/>
      <c r="AS454" s="5">
        <f>IF(Q454&gt;0,RANK(Q454,(N454:P454,Q454:AE454)),0)</f>
        <v>3</v>
      </c>
      <c r="AT454" s="5">
        <f>IF(R454&gt;0,RANK(R454,(N454:P454,Q454:AE454)),0)</f>
        <v>5</v>
      </c>
      <c r="AU454" s="5">
        <f>IF(T454&gt;0,RANK(T454,(N454:P454,Q454:AE454)),0)</f>
        <v>0</v>
      </c>
      <c r="AV454" s="5">
        <f>IF(S454&gt;0,RANK(S454,(N454:P454,Q454:AE454)),0)</f>
        <v>4</v>
      </c>
      <c r="AW454" s="2">
        <f t="shared" si="187"/>
        <v>9.9626400996264009E-3</v>
      </c>
      <c r="AX454" s="2">
        <f t="shared" si="188"/>
        <v>6.9185000691850002E-5</v>
      </c>
      <c r="AY454" s="2">
        <f t="shared" si="189"/>
        <v>0</v>
      </c>
      <c r="AZ454" s="2">
        <f t="shared" si="190"/>
        <v>2.0755500207555002E-4</v>
      </c>
      <c r="BB454" t="s">
        <v>1103</v>
      </c>
      <c r="BC454" t="s">
        <v>1164</v>
      </c>
      <c r="BD454">
        <v>12</v>
      </c>
      <c r="BF454" s="111">
        <v>13</v>
      </c>
      <c r="BG454" s="113">
        <v>69</v>
      </c>
      <c r="BH454" s="117">
        <f t="shared" si="179"/>
        <v>13069</v>
      </c>
      <c r="BJ454" s="5" t="s">
        <v>3185</v>
      </c>
      <c r="BN454" s="63"/>
      <c r="BW454" s="63">
        <v>25</v>
      </c>
      <c r="BY454">
        <v>0</v>
      </c>
      <c r="BZ454">
        <v>0</v>
      </c>
      <c r="CA454">
        <v>0</v>
      </c>
    </row>
    <row r="455" spans="1:79" hidden="1" outlineLevel="1">
      <c r="A455" t="s">
        <v>775</v>
      </c>
      <c r="B455" t="s">
        <v>1164</v>
      </c>
      <c r="C455" s="1">
        <f t="shared" si="180"/>
        <v>13328</v>
      </c>
      <c r="D455" s="5">
        <f>IF(N455&gt;0, RANK(N455,(N455:P455,Q455:AE455)),0)</f>
        <v>2</v>
      </c>
      <c r="E455" s="5">
        <f>IF(O455&gt;0,RANK(O455,(N455:P455,Q455:AE455)),0)</f>
        <v>1</v>
      </c>
      <c r="F455" s="5">
        <f>IF(P455&gt;0,RANK(P455,(N455:P455,Q455:AE455)),0)</f>
        <v>0</v>
      </c>
      <c r="G455" s="131">
        <f t="shared" si="181"/>
        <v>5270</v>
      </c>
      <c r="H455" s="136">
        <f t="shared" si="182"/>
        <v>0.39540816326530615</v>
      </c>
      <c r="I455" s="2"/>
      <c r="J455" s="2">
        <f t="shared" si="183"/>
        <v>0.29809423769507803</v>
      </c>
      <c r="K455" s="2">
        <f t="shared" si="184"/>
        <v>0.69350240096038418</v>
      </c>
      <c r="L455" s="2">
        <f t="shared" si="185"/>
        <v>0</v>
      </c>
      <c r="M455" s="2">
        <f t="shared" si="186"/>
        <v>8.4033613445377853E-3</v>
      </c>
      <c r="N455" s="63">
        <v>3973</v>
      </c>
      <c r="O455" s="63">
        <v>9243</v>
      </c>
      <c r="P455" s="63"/>
      <c r="Q455" s="63">
        <v>108</v>
      </c>
      <c r="R455" s="63">
        <v>1</v>
      </c>
      <c r="S455" s="63">
        <v>3</v>
      </c>
      <c r="T455" s="63">
        <v>0</v>
      </c>
      <c r="U455" s="63"/>
      <c r="V455" s="63"/>
      <c r="W455" s="63">
        <f>IF(Copyright!C$12=1,IF(BW455&gt;0,BW455-SUM(X455:AQ455)-SUM(R455:V455),SUM(BX455:CB455)),SUM(BY455:CB455))</f>
        <v>0</v>
      </c>
      <c r="X455" s="63">
        <v>0</v>
      </c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>
        <v>0</v>
      </c>
      <c r="AK455" s="63"/>
      <c r="AL455" s="63"/>
      <c r="AM455" s="63"/>
      <c r="AN455" s="63"/>
      <c r="AO455" s="63"/>
      <c r="AP455" s="63"/>
      <c r="AQ455" s="63"/>
      <c r="AS455" s="5">
        <f>IF(Q455&gt;0,RANK(Q455,(N455:P455,Q455:AE455)),0)</f>
        <v>3</v>
      </c>
      <c r="AT455" s="5">
        <f>IF(R455&gt;0,RANK(R455,(N455:P455,Q455:AE455)),0)</f>
        <v>5</v>
      </c>
      <c r="AU455" s="5">
        <f>IF(T455&gt;0,RANK(T455,(N455:P455,Q455:AE455)),0)</f>
        <v>0</v>
      </c>
      <c r="AV455" s="5">
        <f>IF(S455&gt;0,RANK(S455,(N455:P455,Q455:AE455)),0)</f>
        <v>4</v>
      </c>
      <c r="AW455" s="2">
        <f t="shared" si="187"/>
        <v>8.1032412965186072E-3</v>
      </c>
      <c r="AX455" s="2">
        <f t="shared" si="188"/>
        <v>7.5030012004801916E-5</v>
      </c>
      <c r="AY455" s="2">
        <f t="shared" si="189"/>
        <v>0</v>
      </c>
      <c r="AZ455" s="2">
        <f t="shared" si="190"/>
        <v>2.2509003601440576E-4</v>
      </c>
      <c r="BB455" t="s">
        <v>775</v>
      </c>
      <c r="BC455" t="s">
        <v>1164</v>
      </c>
      <c r="BD455">
        <v>8</v>
      </c>
      <c r="BF455" s="111">
        <v>13</v>
      </c>
      <c r="BG455" s="113">
        <v>71</v>
      </c>
      <c r="BH455" s="117">
        <f t="shared" si="179"/>
        <v>13071</v>
      </c>
      <c r="BJ455" s="5" t="s">
        <v>3185</v>
      </c>
      <c r="BN455" s="63"/>
      <c r="BW455" s="63">
        <v>23</v>
      </c>
      <c r="BY455">
        <v>0</v>
      </c>
      <c r="BZ455">
        <v>0</v>
      </c>
      <c r="CA455">
        <v>0</v>
      </c>
    </row>
    <row r="456" spans="1:79" hidden="1" outlineLevel="1">
      <c r="A456" t="s">
        <v>1504</v>
      </c>
      <c r="B456" t="s">
        <v>1164</v>
      </c>
      <c r="C456" s="1">
        <f t="shared" si="180"/>
        <v>58923</v>
      </c>
      <c r="D456" s="5">
        <f>IF(N456&gt;0, RANK(N456,(N456:P456,Q456:AE456)),0)</f>
        <v>2</v>
      </c>
      <c r="E456" s="5">
        <f>IF(O456&gt;0,RANK(O456,(N456:P456,Q456:AE456)),0)</f>
        <v>1</v>
      </c>
      <c r="F456" s="5">
        <f>IF(P456&gt;0,RANK(P456,(N456:P456,Q456:AE456)),0)</f>
        <v>0</v>
      </c>
      <c r="G456" s="131">
        <f t="shared" si="181"/>
        <v>25314</v>
      </c>
      <c r="H456" s="136">
        <f t="shared" si="182"/>
        <v>0.42961152690799859</v>
      </c>
      <c r="I456" s="2"/>
      <c r="J456" s="2">
        <f t="shared" si="183"/>
        <v>0.27919488145545884</v>
      </c>
      <c r="K456" s="2">
        <f t="shared" si="184"/>
        <v>0.70880640836345743</v>
      </c>
      <c r="L456" s="2">
        <f t="shared" si="185"/>
        <v>0</v>
      </c>
      <c r="M456" s="2">
        <f t="shared" si="186"/>
        <v>1.1998710181083783E-2</v>
      </c>
      <c r="N456" s="63">
        <v>16451</v>
      </c>
      <c r="O456" s="63">
        <v>41765</v>
      </c>
      <c r="P456" s="63"/>
      <c r="Q456" s="63">
        <v>699</v>
      </c>
      <c r="R456" s="63">
        <v>1</v>
      </c>
      <c r="S456" s="63">
        <v>7</v>
      </c>
      <c r="T456" s="63">
        <v>0</v>
      </c>
      <c r="U456" s="63"/>
      <c r="V456" s="63"/>
      <c r="W456" s="63">
        <f>IF(Copyright!C$12=1,IF(BW456&gt;0,BW456-SUM(X456:AQ456)-SUM(R456:V456),SUM(BX456:CB456)),SUM(BY456:CB456))</f>
        <v>0</v>
      </c>
      <c r="X456" s="63">
        <v>0</v>
      </c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>
        <v>0</v>
      </c>
      <c r="AK456" s="63"/>
      <c r="AL456" s="63"/>
      <c r="AM456" s="63"/>
      <c r="AN456" s="63"/>
      <c r="AO456" s="63"/>
      <c r="AP456" s="63"/>
      <c r="AQ456" s="63"/>
      <c r="AS456" s="5">
        <f>IF(Q456&gt;0,RANK(Q456,(N456:P456,Q456:AE456)),0)</f>
        <v>3</v>
      </c>
      <c r="AT456" s="5">
        <f>IF(R456&gt;0,RANK(R456,(N456:P456,Q456:AE456)),0)</f>
        <v>5</v>
      </c>
      <c r="AU456" s="5">
        <f>IF(T456&gt;0,RANK(T456,(N456:P456,Q456:AE456)),0)</f>
        <v>0</v>
      </c>
      <c r="AV456" s="5">
        <f>IF(S456&gt;0,RANK(S456,(N456:P456,Q456:AE456)),0)</f>
        <v>4</v>
      </c>
      <c r="AW456" s="2">
        <f t="shared" si="187"/>
        <v>1.1862939768850873E-2</v>
      </c>
      <c r="AX456" s="2">
        <f t="shared" si="188"/>
        <v>1.6971301529114269E-5</v>
      </c>
      <c r="AY456" s="2">
        <f t="shared" si="189"/>
        <v>0</v>
      </c>
      <c r="AZ456" s="2">
        <f t="shared" si="190"/>
        <v>1.1879911070379987E-4</v>
      </c>
      <c r="BB456" t="s">
        <v>1504</v>
      </c>
      <c r="BC456" t="s">
        <v>1164</v>
      </c>
      <c r="BF456" s="111">
        <v>13</v>
      </c>
      <c r="BG456" s="113">
        <v>73</v>
      </c>
      <c r="BH456" s="117">
        <f t="shared" si="179"/>
        <v>13073</v>
      </c>
      <c r="BJ456" s="5" t="s">
        <v>3185</v>
      </c>
      <c r="BN456" s="63"/>
      <c r="BW456" s="63">
        <v>156</v>
      </c>
      <c r="BY456">
        <v>0</v>
      </c>
      <c r="BZ456">
        <v>0</v>
      </c>
      <c r="CA456">
        <v>0</v>
      </c>
    </row>
    <row r="457" spans="1:79" hidden="1" outlineLevel="1">
      <c r="A457" t="s">
        <v>1129</v>
      </c>
      <c r="B457" t="s">
        <v>1164</v>
      </c>
      <c r="C457" s="1">
        <f t="shared" si="180"/>
        <v>6031</v>
      </c>
      <c r="D457" s="5">
        <f>IF(N457&gt;0, RANK(N457,(N457:P457,Q457:AE457)),0)</f>
        <v>2</v>
      </c>
      <c r="E457" s="5">
        <f>IF(O457&gt;0,RANK(O457,(N457:P457,Q457:AE457)),0)</f>
        <v>1</v>
      </c>
      <c r="F457" s="5">
        <f>IF(P457&gt;0,RANK(P457,(N457:P457,Q457:AE457)),0)</f>
        <v>0</v>
      </c>
      <c r="G457" s="131">
        <f t="shared" si="181"/>
        <v>1893</v>
      </c>
      <c r="H457" s="136">
        <f t="shared" si="182"/>
        <v>0.31387829547338753</v>
      </c>
      <c r="I457" s="2"/>
      <c r="J457" s="2">
        <f t="shared" si="183"/>
        <v>0.3385839827557619</v>
      </c>
      <c r="K457" s="2">
        <f t="shared" si="184"/>
        <v>0.65246227822914937</v>
      </c>
      <c r="L457" s="2">
        <f t="shared" si="185"/>
        <v>0</v>
      </c>
      <c r="M457" s="2">
        <f t="shared" si="186"/>
        <v>8.9537390150886687E-3</v>
      </c>
      <c r="N457" s="63">
        <v>2042</v>
      </c>
      <c r="O457" s="63">
        <v>3935</v>
      </c>
      <c r="P457" s="63"/>
      <c r="Q457" s="63">
        <v>51</v>
      </c>
      <c r="R457" s="63">
        <v>0</v>
      </c>
      <c r="S457" s="63">
        <v>3</v>
      </c>
      <c r="T457" s="63">
        <v>0</v>
      </c>
      <c r="U457" s="63"/>
      <c r="V457" s="63"/>
      <c r="W457" s="63">
        <f>IF(Copyright!C$12=1,IF(BW457&gt;0,BW457-SUM(X457:AQ457)-SUM(R457:V457),SUM(BX457:CB457)),SUM(BY457:CB457))</f>
        <v>0</v>
      </c>
      <c r="X457" s="63">
        <v>0</v>
      </c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>
        <v>0</v>
      </c>
      <c r="AK457" s="63"/>
      <c r="AL457" s="63"/>
      <c r="AM457" s="63"/>
      <c r="AN457" s="63"/>
      <c r="AO457" s="63"/>
      <c r="AP457" s="63"/>
      <c r="AQ457" s="63"/>
      <c r="AS457" s="5">
        <f>IF(Q457&gt;0,RANK(Q457,(N457:P457,Q457:AE457)),0)</f>
        <v>3</v>
      </c>
      <c r="AT457" s="5">
        <f>IF(R457&gt;0,RANK(R457,(N457:P457,Q457:AE457)),0)</f>
        <v>0</v>
      </c>
      <c r="AU457" s="5">
        <f>IF(T457&gt;0,RANK(T457,(N457:P457,Q457:AE457)),0)</f>
        <v>0</v>
      </c>
      <c r="AV457" s="5">
        <f>IF(S457&gt;0,RANK(S457,(N457:P457,Q457:AE457)),0)</f>
        <v>4</v>
      </c>
      <c r="AW457" s="2">
        <f t="shared" si="187"/>
        <v>8.4563090698060017E-3</v>
      </c>
      <c r="AX457" s="2">
        <f t="shared" si="188"/>
        <v>0</v>
      </c>
      <c r="AY457" s="2">
        <f t="shared" si="189"/>
        <v>0</v>
      </c>
      <c r="AZ457" s="2">
        <f t="shared" si="190"/>
        <v>4.9742994528270603E-4</v>
      </c>
      <c r="BB457" t="s">
        <v>1129</v>
      </c>
      <c r="BC457" t="s">
        <v>1164</v>
      </c>
      <c r="BD457">
        <v>8</v>
      </c>
      <c r="BF457" s="111">
        <v>13</v>
      </c>
      <c r="BG457" s="113">
        <v>75</v>
      </c>
      <c r="BH457" s="117">
        <f t="shared" si="179"/>
        <v>13075</v>
      </c>
      <c r="BJ457" s="5" t="s">
        <v>3185</v>
      </c>
      <c r="BN457" s="63"/>
      <c r="BW457" s="63">
        <v>13</v>
      </c>
      <c r="BY457">
        <v>0</v>
      </c>
      <c r="BZ457">
        <v>0</v>
      </c>
      <c r="CA457">
        <v>0</v>
      </c>
    </row>
    <row r="458" spans="1:79" hidden="1" outlineLevel="1">
      <c r="A458" t="s">
        <v>102</v>
      </c>
      <c r="B458" t="s">
        <v>1164</v>
      </c>
      <c r="C458" s="1">
        <f t="shared" si="180"/>
        <v>55555</v>
      </c>
      <c r="D458" s="5">
        <f>IF(N458&gt;0, RANK(N458,(N458:P458,Q458:AE458)),0)</f>
        <v>2</v>
      </c>
      <c r="E458" s="5">
        <f>IF(O458&gt;0,RANK(O458,(N458:P458,Q458:AE458)),0)</f>
        <v>1</v>
      </c>
      <c r="F458" s="5">
        <f>IF(P458&gt;0,RANK(P458,(N458:P458,Q458:AE458)),0)</f>
        <v>0</v>
      </c>
      <c r="G458" s="131">
        <f t="shared" si="181"/>
        <v>24485</v>
      </c>
      <c r="H458" s="136">
        <f t="shared" si="182"/>
        <v>0.44073440734407343</v>
      </c>
      <c r="I458" s="2"/>
      <c r="J458" s="2">
        <f t="shared" si="183"/>
        <v>0.27302673026730268</v>
      </c>
      <c r="K458" s="2">
        <f t="shared" si="184"/>
        <v>0.71376113761137616</v>
      </c>
      <c r="L458" s="2">
        <f t="shared" si="185"/>
        <v>0</v>
      </c>
      <c r="M458" s="2">
        <f t="shared" si="186"/>
        <v>1.3212132121321218E-2</v>
      </c>
      <c r="N458" s="63">
        <v>15168</v>
      </c>
      <c r="O458" s="63">
        <v>39653</v>
      </c>
      <c r="P458" s="63"/>
      <c r="Q458" s="63">
        <v>723</v>
      </c>
      <c r="R458" s="63">
        <v>6</v>
      </c>
      <c r="S458" s="63">
        <v>4</v>
      </c>
      <c r="T458" s="63">
        <v>0</v>
      </c>
      <c r="U458" s="63"/>
      <c r="V458" s="63"/>
      <c r="W458" s="63">
        <f>IF(Copyright!C$12=1,IF(BW458&gt;0,BW458-SUM(X458:AQ458)-SUM(R458:V458),SUM(BX458:CB458)),SUM(BY458:CB458))</f>
        <v>0</v>
      </c>
      <c r="X458" s="63">
        <v>1</v>
      </c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>
        <v>0</v>
      </c>
      <c r="AK458" s="63"/>
      <c r="AL458" s="63"/>
      <c r="AM458" s="63"/>
      <c r="AN458" s="63"/>
      <c r="AO458" s="63"/>
      <c r="AP458" s="63"/>
      <c r="AQ458" s="63"/>
      <c r="AS458" s="5">
        <f>IF(Q458&gt;0,RANK(Q458,(N458:P458,Q458:AE458)),0)</f>
        <v>3</v>
      </c>
      <c r="AT458" s="5">
        <f>IF(R458&gt;0,RANK(R458,(N458:P458,Q458:AE458)),0)</f>
        <v>4</v>
      </c>
      <c r="AU458" s="5">
        <f>IF(T458&gt;0,RANK(T458,(N458:P458,Q458:AE458)),0)</f>
        <v>0</v>
      </c>
      <c r="AV458" s="5">
        <f>IF(S458&gt;0,RANK(S458,(N458:P458,Q458:AE458)),0)</f>
        <v>5</v>
      </c>
      <c r="AW458" s="2">
        <f t="shared" si="187"/>
        <v>1.3014130141301414E-2</v>
      </c>
      <c r="AX458" s="2">
        <f t="shared" si="188"/>
        <v>1.0800108001080011E-4</v>
      </c>
      <c r="AY458" s="2">
        <f t="shared" si="189"/>
        <v>0</v>
      </c>
      <c r="AZ458" s="2">
        <f t="shared" si="190"/>
        <v>7.2000720007200076E-5</v>
      </c>
      <c r="BB458" t="s">
        <v>102</v>
      </c>
      <c r="BC458" t="s">
        <v>1164</v>
      </c>
      <c r="BD458">
        <v>3</v>
      </c>
      <c r="BF458" s="111">
        <v>13</v>
      </c>
      <c r="BG458" s="113">
        <v>77</v>
      </c>
      <c r="BH458" s="117">
        <f t="shared" si="179"/>
        <v>13077</v>
      </c>
      <c r="BJ458" s="5" t="s">
        <v>3185</v>
      </c>
      <c r="BN458" s="63"/>
      <c r="BW458" s="63">
        <v>174</v>
      </c>
      <c r="BY458">
        <v>0</v>
      </c>
      <c r="BZ458">
        <v>0</v>
      </c>
      <c r="CA458">
        <v>0</v>
      </c>
    </row>
    <row r="459" spans="1:79" hidden="1" outlineLevel="1">
      <c r="A459" t="s">
        <v>1885</v>
      </c>
      <c r="B459" t="s">
        <v>1164</v>
      </c>
      <c r="C459" s="1">
        <f t="shared" si="180"/>
        <v>5133</v>
      </c>
      <c r="D459" s="5">
        <f>IF(N459&gt;0, RANK(N459,(N459:P459,Q459:AE459)),0)</f>
        <v>2</v>
      </c>
      <c r="E459" s="5">
        <f>IF(O459&gt;0,RANK(O459,(N459:P459,Q459:AE459)),0)</f>
        <v>1</v>
      </c>
      <c r="F459" s="5">
        <f>IF(P459&gt;0,RANK(P459,(N459:P459,Q459:AE459)),0)</f>
        <v>0</v>
      </c>
      <c r="G459" s="131">
        <f t="shared" si="181"/>
        <v>1662</v>
      </c>
      <c r="H459" s="136">
        <f t="shared" si="182"/>
        <v>0.32378725891291643</v>
      </c>
      <c r="I459" s="2"/>
      <c r="J459" s="2">
        <f t="shared" si="183"/>
        <v>0.33235924410676015</v>
      </c>
      <c r="K459" s="2">
        <f t="shared" si="184"/>
        <v>0.65614650301967659</v>
      </c>
      <c r="L459" s="2">
        <f t="shared" si="185"/>
        <v>0</v>
      </c>
      <c r="M459" s="2">
        <f t="shared" si="186"/>
        <v>1.1494252873563204E-2</v>
      </c>
      <c r="N459" s="63">
        <v>1706</v>
      </c>
      <c r="O459" s="63">
        <v>3368</v>
      </c>
      <c r="P459" s="63"/>
      <c r="Q459" s="63">
        <v>58</v>
      </c>
      <c r="R459" s="63">
        <v>1</v>
      </c>
      <c r="S459" s="63">
        <v>0</v>
      </c>
      <c r="T459" s="63">
        <v>0</v>
      </c>
      <c r="U459" s="63"/>
      <c r="V459" s="63"/>
      <c r="W459" s="63">
        <f>IF(Copyright!C$12=1,IF(BW459&gt;0,BW459-SUM(X459:AQ459)-SUM(R459:V459),SUM(BX459:CB459)),SUM(BY459:CB459))</f>
        <v>0</v>
      </c>
      <c r="X459" s="63">
        <v>0</v>
      </c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>
        <v>0</v>
      </c>
      <c r="AK459" s="63"/>
      <c r="AL459" s="63"/>
      <c r="AM459" s="63"/>
      <c r="AN459" s="63"/>
      <c r="AO459" s="63"/>
      <c r="AP459" s="63"/>
      <c r="AQ459" s="63"/>
      <c r="AS459" s="5">
        <f>IF(Q459&gt;0,RANK(Q459,(N459:P459,Q459:AE459)),0)</f>
        <v>3</v>
      </c>
      <c r="AT459" s="5">
        <f>IF(R459&gt;0,RANK(R459,(N459:P459,Q459:AE459)),0)</f>
        <v>4</v>
      </c>
      <c r="AU459" s="5">
        <f>IF(T459&gt;0,RANK(T459,(N459:P459,Q459:AE459)),0)</f>
        <v>0</v>
      </c>
      <c r="AV459" s="5">
        <f>IF(S459&gt;0,RANK(S459,(N459:P459,Q459:AE459)),0)</f>
        <v>0</v>
      </c>
      <c r="AW459" s="2">
        <f t="shared" si="187"/>
        <v>1.1299435028248588E-2</v>
      </c>
      <c r="AX459" s="2">
        <f t="shared" si="188"/>
        <v>1.9481784531463081E-4</v>
      </c>
      <c r="AY459" s="2">
        <f t="shared" si="189"/>
        <v>0</v>
      </c>
      <c r="AZ459" s="2">
        <f t="shared" si="190"/>
        <v>0</v>
      </c>
      <c r="BB459" t="s">
        <v>1885</v>
      </c>
      <c r="BC459" t="s">
        <v>1164</v>
      </c>
      <c r="BD459">
        <v>2</v>
      </c>
      <c r="BF459" s="111">
        <v>13</v>
      </c>
      <c r="BG459" s="113">
        <v>79</v>
      </c>
      <c r="BH459" s="117">
        <f t="shared" si="179"/>
        <v>13079</v>
      </c>
      <c r="BJ459" s="5" t="s">
        <v>3185</v>
      </c>
      <c r="BN459" s="63"/>
      <c r="BW459" s="63">
        <v>12</v>
      </c>
      <c r="BY459">
        <v>0</v>
      </c>
      <c r="BZ459">
        <v>0</v>
      </c>
      <c r="CA459">
        <v>0</v>
      </c>
    </row>
    <row r="460" spans="1:79" hidden="1" outlineLevel="1">
      <c r="A460" t="s">
        <v>185</v>
      </c>
      <c r="B460" t="s">
        <v>1164</v>
      </c>
      <c r="C460" s="1">
        <f t="shared" si="180"/>
        <v>7396</v>
      </c>
      <c r="D460" s="5">
        <f>IF(N460&gt;0, RANK(N460,(N460:P460,Q460:AE460)),0)</f>
        <v>2</v>
      </c>
      <c r="E460" s="5">
        <f>IF(O460&gt;0,RANK(O460,(N460:P460,Q460:AE460)),0)</f>
        <v>1</v>
      </c>
      <c r="F460" s="5">
        <f>IF(P460&gt;0,RANK(P460,(N460:P460,Q460:AE460)),0)</f>
        <v>0</v>
      </c>
      <c r="G460" s="131">
        <f t="shared" si="181"/>
        <v>1015</v>
      </c>
      <c r="H460" s="136">
        <f t="shared" si="182"/>
        <v>0.13723634396971335</v>
      </c>
      <c r="I460" s="2"/>
      <c r="J460" s="2">
        <f t="shared" si="183"/>
        <v>0.42820443482963766</v>
      </c>
      <c r="K460" s="2">
        <f t="shared" si="184"/>
        <v>0.56544077879935095</v>
      </c>
      <c r="L460" s="2">
        <f t="shared" si="185"/>
        <v>0</v>
      </c>
      <c r="M460" s="2">
        <f t="shared" si="186"/>
        <v>6.3547863710113894E-3</v>
      </c>
      <c r="N460" s="63">
        <v>3167</v>
      </c>
      <c r="O460" s="63">
        <v>4182</v>
      </c>
      <c r="P460" s="63"/>
      <c r="Q460" s="63">
        <v>47</v>
      </c>
      <c r="R460" s="63">
        <v>0</v>
      </c>
      <c r="S460" s="63">
        <v>0</v>
      </c>
      <c r="T460" s="63">
        <v>0</v>
      </c>
      <c r="U460" s="63"/>
      <c r="V460" s="63"/>
      <c r="W460" s="63">
        <f>IF(Copyright!C$12=1,IF(BW460&gt;0,BW460-SUM(X460:AQ460)-SUM(R460:V460),SUM(BX460:CB460)),SUM(BY460:CB460))</f>
        <v>0</v>
      </c>
      <c r="X460" s="63">
        <v>0</v>
      </c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>
        <v>0</v>
      </c>
      <c r="AK460" s="63"/>
      <c r="AL460" s="63"/>
      <c r="AM460" s="63"/>
      <c r="AN460" s="63"/>
      <c r="AO460" s="63"/>
      <c r="AP460" s="63"/>
      <c r="AQ460" s="63"/>
      <c r="AS460" s="5">
        <f>IF(Q460&gt;0,RANK(Q460,(N460:P460,Q460:AE460)),0)</f>
        <v>3</v>
      </c>
      <c r="AT460" s="5">
        <f>IF(R460&gt;0,RANK(R460,(N460:P460,Q460:AE460)),0)</f>
        <v>0</v>
      </c>
      <c r="AU460" s="5">
        <f>IF(T460&gt;0,RANK(T460,(N460:P460,Q460:AE460)),0)</f>
        <v>0</v>
      </c>
      <c r="AV460" s="5">
        <f>IF(S460&gt;0,RANK(S460,(N460:P460,Q460:AE460)),0)</f>
        <v>0</v>
      </c>
      <c r="AW460" s="2">
        <f t="shared" si="187"/>
        <v>6.3547863710113573E-3</v>
      </c>
      <c r="AX460" s="2">
        <f t="shared" si="188"/>
        <v>0</v>
      </c>
      <c r="AY460" s="2">
        <f t="shared" si="189"/>
        <v>0</v>
      </c>
      <c r="AZ460" s="2">
        <f t="shared" si="190"/>
        <v>0</v>
      </c>
      <c r="BB460" t="s">
        <v>185</v>
      </c>
      <c r="BC460" t="s">
        <v>1164</v>
      </c>
      <c r="BD460">
        <v>2</v>
      </c>
      <c r="BF460" s="111">
        <v>13</v>
      </c>
      <c r="BG460" s="113">
        <v>81</v>
      </c>
      <c r="BH460" s="117">
        <f t="shared" si="179"/>
        <v>13081</v>
      </c>
      <c r="BJ460" s="5" t="s">
        <v>3185</v>
      </c>
      <c r="BN460" s="63"/>
      <c r="BW460" s="63">
        <v>4</v>
      </c>
      <c r="BY460">
        <v>0</v>
      </c>
      <c r="BZ460">
        <v>0</v>
      </c>
      <c r="CA460">
        <v>0</v>
      </c>
    </row>
    <row r="461" spans="1:79" hidden="1" outlineLevel="1">
      <c r="A461" t="s">
        <v>2636</v>
      </c>
      <c r="B461" t="s">
        <v>1164</v>
      </c>
      <c r="C461" s="1">
        <f t="shared" si="180"/>
        <v>6020</v>
      </c>
      <c r="D461" s="5">
        <f>IF(N461&gt;0, RANK(N461,(N461:P461,Q461:AE461)),0)</f>
        <v>2</v>
      </c>
      <c r="E461" s="5">
        <f>IF(O461&gt;0,RANK(O461,(N461:P461,Q461:AE461)),0)</f>
        <v>1</v>
      </c>
      <c r="F461" s="5">
        <f>IF(P461&gt;0,RANK(P461,(N461:P461,Q461:AE461)),0)</f>
        <v>0</v>
      </c>
      <c r="G461" s="131">
        <f t="shared" si="181"/>
        <v>3060</v>
      </c>
      <c r="H461" s="136">
        <f t="shared" si="182"/>
        <v>0.50830564784053156</v>
      </c>
      <c r="I461" s="2"/>
      <c r="J461" s="2">
        <f t="shared" si="183"/>
        <v>0.23438538205980067</v>
      </c>
      <c r="K461" s="2">
        <f t="shared" si="184"/>
        <v>0.7426910299003322</v>
      </c>
      <c r="L461" s="2">
        <f t="shared" si="185"/>
        <v>0</v>
      </c>
      <c r="M461" s="2">
        <f t="shared" si="186"/>
        <v>2.292358803986716E-2</v>
      </c>
      <c r="N461" s="63">
        <v>1411</v>
      </c>
      <c r="O461" s="63">
        <v>4471</v>
      </c>
      <c r="P461" s="63"/>
      <c r="Q461" s="63">
        <v>135</v>
      </c>
      <c r="R461" s="63">
        <v>2</v>
      </c>
      <c r="S461" s="63">
        <v>0</v>
      </c>
      <c r="T461" s="63">
        <v>0</v>
      </c>
      <c r="U461" s="63"/>
      <c r="V461" s="63"/>
      <c r="W461" s="63">
        <f>IF(Copyright!C$12=1,IF(BW461&gt;0,BW461-SUM(X461:AQ461)-SUM(R461:V461),SUM(BX461:CB461)),SUM(BY461:CB461))</f>
        <v>1</v>
      </c>
      <c r="X461" s="63">
        <v>0</v>
      </c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>
        <v>0</v>
      </c>
      <c r="AK461" s="63"/>
      <c r="AL461" s="63"/>
      <c r="AM461" s="63"/>
      <c r="AN461" s="63"/>
      <c r="AO461" s="63"/>
      <c r="AP461" s="63"/>
      <c r="AQ461" s="63"/>
      <c r="AS461" s="5">
        <f>IF(Q461&gt;0,RANK(Q461,(N461:P461,Q461:AE461)),0)</f>
        <v>3</v>
      </c>
      <c r="AT461" s="5">
        <f>IF(R461&gt;0,RANK(R461,(N461:P461,Q461:AE461)),0)</f>
        <v>4</v>
      </c>
      <c r="AU461" s="5">
        <f>IF(T461&gt;0,RANK(T461,(N461:P461,Q461:AE461)),0)</f>
        <v>0</v>
      </c>
      <c r="AV461" s="5">
        <f>IF(S461&gt;0,RANK(S461,(N461:P461,Q461:AE461)),0)</f>
        <v>0</v>
      </c>
      <c r="AW461" s="2">
        <f t="shared" si="187"/>
        <v>2.2425249169435217E-2</v>
      </c>
      <c r="AX461" s="2">
        <f t="shared" si="188"/>
        <v>3.3222591362126248E-4</v>
      </c>
      <c r="AY461" s="2">
        <f t="shared" si="189"/>
        <v>0</v>
      </c>
      <c r="AZ461" s="2">
        <f t="shared" si="190"/>
        <v>0</v>
      </c>
      <c r="BB461" t="s">
        <v>2636</v>
      </c>
      <c r="BC461" t="s">
        <v>1164</v>
      </c>
      <c r="BD461">
        <v>14</v>
      </c>
      <c r="BF461" s="111">
        <v>13</v>
      </c>
      <c r="BG461" s="113">
        <v>83</v>
      </c>
      <c r="BH461" s="117">
        <f t="shared" si="179"/>
        <v>13083</v>
      </c>
      <c r="BJ461" s="5" t="s">
        <v>3185</v>
      </c>
      <c r="BN461" s="63"/>
      <c r="BW461" s="63">
        <v>30</v>
      </c>
      <c r="BY461">
        <v>0</v>
      </c>
      <c r="BZ461">
        <v>0</v>
      </c>
      <c r="CA461">
        <v>1</v>
      </c>
    </row>
    <row r="462" spans="1:79" hidden="1" outlineLevel="1">
      <c r="A462" t="s">
        <v>2777</v>
      </c>
      <c r="B462" t="s">
        <v>1164</v>
      </c>
      <c r="C462" s="1">
        <f t="shared" si="180"/>
        <v>10244</v>
      </c>
      <c r="D462" s="5">
        <f>IF(N462&gt;0, RANK(N462,(N462:P462,Q462:AE462)),0)</f>
        <v>2</v>
      </c>
      <c r="E462" s="5">
        <f>IF(O462&gt;0,RANK(O462,(N462:P462,Q462:AE462)),0)</f>
        <v>1</v>
      </c>
      <c r="F462" s="5">
        <f>IF(P462&gt;0,RANK(P462,(N462:P462,Q462:AE462)),0)</f>
        <v>0</v>
      </c>
      <c r="G462" s="131">
        <f t="shared" si="181"/>
        <v>7606</v>
      </c>
      <c r="H462" s="136">
        <f t="shared" si="182"/>
        <v>0.74248340491995313</v>
      </c>
      <c r="I462" s="2"/>
      <c r="J462" s="2">
        <f t="shared" si="183"/>
        <v>0.12114408434205388</v>
      </c>
      <c r="K462" s="2">
        <f t="shared" si="184"/>
        <v>0.86362748926200705</v>
      </c>
      <c r="L462" s="2">
        <f t="shared" si="185"/>
        <v>0</v>
      </c>
      <c r="M462" s="2">
        <f t="shared" si="186"/>
        <v>1.5228426395939021E-2</v>
      </c>
      <c r="N462" s="63">
        <v>1241</v>
      </c>
      <c r="O462" s="63">
        <v>8847</v>
      </c>
      <c r="P462" s="63"/>
      <c r="Q462" s="63">
        <v>150</v>
      </c>
      <c r="R462" s="63">
        <v>2</v>
      </c>
      <c r="S462" s="63">
        <v>1</v>
      </c>
      <c r="T462" s="63">
        <v>0</v>
      </c>
      <c r="U462" s="63"/>
      <c r="V462" s="63"/>
      <c r="W462" s="63">
        <f>IF(Copyright!C$12=1,IF(BW462&gt;0,BW462-SUM(X462:AQ462)-SUM(R462:V462),SUM(BX462:CB462)),SUM(BY462:CB462))</f>
        <v>0</v>
      </c>
      <c r="X462" s="63">
        <v>3</v>
      </c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>
        <v>0</v>
      </c>
      <c r="AK462" s="63"/>
      <c r="AL462" s="63"/>
      <c r="AM462" s="63"/>
      <c r="AN462" s="63"/>
      <c r="AO462" s="63"/>
      <c r="AP462" s="63"/>
      <c r="AQ462" s="63"/>
      <c r="AS462" s="5">
        <f>IF(Q462&gt;0,RANK(Q462,(N462:P462,Q462:AE462)),0)</f>
        <v>3</v>
      </c>
      <c r="AT462" s="5">
        <f>IF(R462&gt;0,RANK(R462,(N462:P462,Q462:AE462)),0)</f>
        <v>5</v>
      </c>
      <c r="AU462" s="5">
        <f>IF(T462&gt;0,RANK(T462,(N462:P462,Q462:AE462)),0)</f>
        <v>0</v>
      </c>
      <c r="AV462" s="5">
        <f>IF(S462&gt;0,RANK(S462,(N462:P462,Q462:AE462)),0)</f>
        <v>6</v>
      </c>
      <c r="AW462" s="2">
        <f t="shared" si="187"/>
        <v>1.4642717688402968E-2</v>
      </c>
      <c r="AX462" s="2">
        <f t="shared" si="188"/>
        <v>1.9523623584537291E-4</v>
      </c>
      <c r="AY462" s="2">
        <f t="shared" si="189"/>
        <v>0</v>
      </c>
      <c r="AZ462" s="2">
        <f t="shared" si="190"/>
        <v>9.7618117922686453E-5</v>
      </c>
      <c r="BB462" t="s">
        <v>2777</v>
      </c>
      <c r="BC462" t="s">
        <v>1164</v>
      </c>
      <c r="BD462">
        <v>9</v>
      </c>
      <c r="BF462" s="111">
        <v>13</v>
      </c>
      <c r="BG462" s="113">
        <v>85</v>
      </c>
      <c r="BH462" s="117">
        <f t="shared" si="179"/>
        <v>13085</v>
      </c>
      <c r="BJ462" s="5" t="s">
        <v>3185</v>
      </c>
      <c r="BN462" s="63"/>
      <c r="BW462" s="63">
        <v>26</v>
      </c>
      <c r="BY462">
        <v>0</v>
      </c>
      <c r="BZ462">
        <v>0</v>
      </c>
      <c r="CA462">
        <v>0</v>
      </c>
    </row>
    <row r="463" spans="1:79" hidden="1" outlineLevel="1">
      <c r="A463" t="s">
        <v>1945</v>
      </c>
      <c r="B463" t="s">
        <v>1164</v>
      </c>
      <c r="C463" s="1">
        <f t="shared" si="180"/>
        <v>10485</v>
      </c>
      <c r="D463" s="5">
        <f>IF(N463&gt;0, RANK(N463,(N463:P463,Q463:AE463)),0)</f>
        <v>2</v>
      </c>
      <c r="E463" s="5">
        <f>IF(O463&gt;0,RANK(O463,(N463:P463,Q463:AE463)),0)</f>
        <v>1</v>
      </c>
      <c r="F463" s="5">
        <f>IF(P463&gt;0,RANK(P463,(N463:P463,Q463:AE463)),0)</f>
        <v>0</v>
      </c>
      <c r="G463" s="131">
        <f t="shared" si="181"/>
        <v>1233</v>
      </c>
      <c r="H463" s="136">
        <f t="shared" si="182"/>
        <v>0.11759656652360514</v>
      </c>
      <c r="I463" s="2"/>
      <c r="J463" s="2">
        <f t="shared" si="183"/>
        <v>0.43786361468764901</v>
      </c>
      <c r="K463" s="2">
        <f t="shared" si="184"/>
        <v>0.55546018121125418</v>
      </c>
      <c r="L463" s="2">
        <f t="shared" si="185"/>
        <v>0</v>
      </c>
      <c r="M463" s="2">
        <f t="shared" si="186"/>
        <v>6.6762041010968165E-3</v>
      </c>
      <c r="N463" s="63">
        <v>4591</v>
      </c>
      <c r="O463" s="63">
        <v>5824</v>
      </c>
      <c r="P463" s="63"/>
      <c r="Q463" s="63">
        <v>69</v>
      </c>
      <c r="R463" s="63">
        <v>1</v>
      </c>
      <c r="S463" s="63">
        <v>0</v>
      </c>
      <c r="T463" s="63">
        <v>0</v>
      </c>
      <c r="U463" s="63"/>
      <c r="V463" s="63"/>
      <c r="W463" s="63">
        <f>IF(Copyright!C$12=1,IF(BW463&gt;0,BW463-SUM(X463:AQ463)-SUM(R463:V463),SUM(BX463:CB463)),SUM(BY463:CB463))</f>
        <v>0</v>
      </c>
      <c r="X463" s="63">
        <v>0</v>
      </c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>
        <v>0</v>
      </c>
      <c r="AK463" s="63"/>
      <c r="AL463" s="63"/>
      <c r="AM463" s="63"/>
      <c r="AN463" s="63"/>
      <c r="AO463" s="63"/>
      <c r="AP463" s="63"/>
      <c r="AQ463" s="63"/>
      <c r="AS463" s="5">
        <f>IF(Q463&gt;0,RANK(Q463,(N463:P463,Q463:AE463)),0)</f>
        <v>3</v>
      </c>
      <c r="AT463" s="5">
        <f>IF(R463&gt;0,RANK(R463,(N463:P463,Q463:AE463)),0)</f>
        <v>4</v>
      </c>
      <c r="AU463" s="5">
        <f>IF(T463&gt;0,RANK(T463,(N463:P463,Q463:AE463)),0)</f>
        <v>0</v>
      </c>
      <c r="AV463" s="5">
        <f>IF(S463&gt;0,RANK(S463,(N463:P463,Q463:AE463)),0)</f>
        <v>0</v>
      </c>
      <c r="AW463" s="2">
        <f t="shared" si="187"/>
        <v>6.5808297567954222E-3</v>
      </c>
      <c r="AX463" s="2">
        <f t="shared" si="188"/>
        <v>9.5374344301382921E-5</v>
      </c>
      <c r="AY463" s="2">
        <f t="shared" si="189"/>
        <v>0</v>
      </c>
      <c r="AZ463" s="2">
        <f t="shared" si="190"/>
        <v>0</v>
      </c>
      <c r="BB463" t="s">
        <v>1945</v>
      </c>
      <c r="BC463" t="s">
        <v>1164</v>
      </c>
      <c r="BD463">
        <v>2</v>
      </c>
      <c r="BF463" s="111">
        <v>13</v>
      </c>
      <c r="BG463" s="113">
        <v>87</v>
      </c>
      <c r="BH463" s="117">
        <f t="shared" si="179"/>
        <v>13087</v>
      </c>
      <c r="BJ463" s="5" t="s">
        <v>3185</v>
      </c>
      <c r="BN463" s="63"/>
      <c r="BW463" s="63">
        <v>16</v>
      </c>
      <c r="BY463">
        <v>0</v>
      </c>
      <c r="BZ463">
        <v>0</v>
      </c>
      <c r="CA463">
        <v>0</v>
      </c>
    </row>
    <row r="464" spans="1:79" hidden="1" outlineLevel="1">
      <c r="A464" t="s">
        <v>1095</v>
      </c>
      <c r="B464" t="s">
        <v>1164</v>
      </c>
      <c r="C464" s="1">
        <f t="shared" si="180"/>
        <v>306265</v>
      </c>
      <c r="D464" s="5">
        <f>IF(N464&gt;0, RANK(N464,(N464:P464,Q464:AE464)),0)</f>
        <v>1</v>
      </c>
      <c r="E464" s="5">
        <f>IF(O464&gt;0,RANK(O464,(N464:P464,Q464:AE464)),0)</f>
        <v>2</v>
      </c>
      <c r="F464" s="5">
        <f>IF(P464&gt;0,RANK(P464,(N464:P464,Q464:AE464)),0)</f>
        <v>0</v>
      </c>
      <c r="G464" s="131">
        <f t="shared" si="181"/>
        <v>173832</v>
      </c>
      <c r="H464" s="136">
        <f t="shared" si="182"/>
        <v>0.56758689370316551</v>
      </c>
      <c r="I464" s="2"/>
      <c r="J464" s="2">
        <f t="shared" si="183"/>
        <v>0.77783618761530049</v>
      </c>
      <c r="K464" s="2">
        <f t="shared" si="184"/>
        <v>0.21024929391213493</v>
      </c>
      <c r="L464" s="2">
        <f t="shared" si="185"/>
        <v>0</v>
      </c>
      <c r="M464" s="2">
        <f t="shared" si="186"/>
        <v>1.1914518472564584E-2</v>
      </c>
      <c r="N464" s="63">
        <v>238224</v>
      </c>
      <c r="O464" s="63">
        <v>64392</v>
      </c>
      <c r="P464" s="63"/>
      <c r="Q464" s="63">
        <v>3292</v>
      </c>
      <c r="R464" s="63">
        <v>333</v>
      </c>
      <c r="S464" s="63">
        <v>19</v>
      </c>
      <c r="T464" s="63">
        <v>1</v>
      </c>
      <c r="U464" s="63"/>
      <c r="V464" s="63"/>
      <c r="W464" s="63">
        <f>IF(Copyright!C$12=1,IF(BW464&gt;0,BW464-SUM(X464:AQ464)-SUM(R464:V464),SUM(BX464:CB464)),SUM(BY464:CB464))</f>
        <v>0</v>
      </c>
      <c r="X464" s="63">
        <v>2</v>
      </c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>
        <v>2</v>
      </c>
      <c r="AK464" s="63"/>
      <c r="AL464" s="63"/>
      <c r="AM464" s="63"/>
      <c r="AN464" s="63"/>
      <c r="AO464" s="63"/>
      <c r="AP464" s="63"/>
      <c r="AQ464" s="63"/>
      <c r="AS464" s="5">
        <f>IF(Q464&gt;0,RANK(Q464,(N464:P464,Q464:AE464)),0)</f>
        <v>3</v>
      </c>
      <c r="AT464" s="5">
        <f>IF(R464&gt;0,RANK(R464,(N464:P464,Q464:AE464)),0)</f>
        <v>4</v>
      </c>
      <c r="AU464" s="5">
        <f>IF(T464&gt;0,RANK(T464,(N464:P464,Q464:AE464)),0)</f>
        <v>7</v>
      </c>
      <c r="AV464" s="5">
        <f>IF(S464&gt;0,RANK(S464,(N464:P464,Q464:AE464)),0)</f>
        <v>5</v>
      </c>
      <c r="AW464" s="2">
        <f t="shared" si="187"/>
        <v>1.0748861280263824E-2</v>
      </c>
      <c r="AX464" s="2">
        <f t="shared" si="188"/>
        <v>1.0872936835746821E-3</v>
      </c>
      <c r="AY464" s="2">
        <f t="shared" si="189"/>
        <v>3.2651461969209672E-6</v>
      </c>
      <c r="AZ464" s="2">
        <f t="shared" si="190"/>
        <v>6.2037777741498376E-5</v>
      </c>
      <c r="BB464" t="s">
        <v>1095</v>
      </c>
      <c r="BC464" t="s">
        <v>1164</v>
      </c>
      <c r="BF464" s="111">
        <v>13</v>
      </c>
      <c r="BG464" s="113">
        <v>89</v>
      </c>
      <c r="BH464" s="117">
        <f t="shared" si="179"/>
        <v>13089</v>
      </c>
      <c r="BJ464" s="5" t="s">
        <v>3185</v>
      </c>
      <c r="BN464" s="63"/>
      <c r="BW464" s="63">
        <v>950</v>
      </c>
      <c r="BY464">
        <v>0</v>
      </c>
      <c r="BZ464">
        <v>0</v>
      </c>
      <c r="CA464">
        <v>0</v>
      </c>
    </row>
    <row r="465" spans="1:79" hidden="1" outlineLevel="1">
      <c r="A465" t="s">
        <v>3166</v>
      </c>
      <c r="B465" t="s">
        <v>1164</v>
      </c>
      <c r="C465" s="1">
        <f t="shared" si="180"/>
        <v>7733</v>
      </c>
      <c r="D465" s="5">
        <f>IF(N465&gt;0, RANK(N465,(N465:P465,Q465:AE465)),0)</f>
        <v>2</v>
      </c>
      <c r="E465" s="5">
        <f>IF(O465&gt;0,RANK(O465,(N465:P465,Q465:AE465)),0)</f>
        <v>1</v>
      </c>
      <c r="F465" s="5">
        <f>IF(P465&gt;0,RANK(P465,(N465:P465,Q465:AE465)),0)</f>
        <v>0</v>
      </c>
      <c r="G465" s="131">
        <f t="shared" si="181"/>
        <v>2772</v>
      </c>
      <c r="H465" s="136">
        <f t="shared" si="182"/>
        <v>0.35846372688477951</v>
      </c>
      <c r="I465" s="2"/>
      <c r="J465" s="2">
        <f t="shared" si="183"/>
        <v>0.31578947368421051</v>
      </c>
      <c r="K465" s="2">
        <f t="shared" si="184"/>
        <v>0.67425320056899007</v>
      </c>
      <c r="L465" s="2">
        <f t="shared" si="185"/>
        <v>0</v>
      </c>
      <c r="M465" s="2">
        <f t="shared" si="186"/>
        <v>9.957325746799417E-3</v>
      </c>
      <c r="N465" s="63">
        <v>2442</v>
      </c>
      <c r="O465" s="63">
        <v>5214</v>
      </c>
      <c r="P465" s="63"/>
      <c r="Q465" s="63">
        <v>77</v>
      </c>
      <c r="R465" s="63">
        <v>0</v>
      </c>
      <c r="S465" s="63">
        <v>0</v>
      </c>
      <c r="T465" s="63">
        <v>0</v>
      </c>
      <c r="U465" s="63"/>
      <c r="V465" s="63"/>
      <c r="W465" s="63">
        <f>IF(Copyright!C$12=1,IF(BW465&gt;0,BW465-SUM(X465:AQ465)-SUM(R465:V465),SUM(BX465:CB465)),SUM(BY465:CB465))</f>
        <v>0</v>
      </c>
      <c r="X465" s="63">
        <v>0</v>
      </c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>
        <v>0</v>
      </c>
      <c r="AK465" s="63"/>
      <c r="AL465" s="63"/>
      <c r="AM465" s="63"/>
      <c r="AN465" s="63"/>
      <c r="AO465" s="63"/>
      <c r="AP465" s="63"/>
      <c r="AQ465" s="63"/>
      <c r="AS465" s="5">
        <f>IF(Q465&gt;0,RANK(Q465,(N465:P465,Q465:AE465)),0)</f>
        <v>3</v>
      </c>
      <c r="AT465" s="5">
        <f>IF(R465&gt;0,RANK(R465,(N465:P465,Q465:AE465)),0)</f>
        <v>0</v>
      </c>
      <c r="AU465" s="5">
        <f>IF(T465&gt;0,RANK(T465,(N465:P465,Q465:AE465)),0)</f>
        <v>0</v>
      </c>
      <c r="AV465" s="5">
        <f>IF(S465&gt;0,RANK(S465,(N465:P465,Q465:AE465)),0)</f>
        <v>0</v>
      </c>
      <c r="AW465" s="2">
        <f t="shared" si="187"/>
        <v>9.9573257467994308E-3</v>
      </c>
      <c r="AX465" s="2">
        <f t="shared" si="188"/>
        <v>0</v>
      </c>
      <c r="AY465" s="2">
        <f t="shared" si="189"/>
        <v>0</v>
      </c>
      <c r="AZ465" s="2">
        <f t="shared" si="190"/>
        <v>0</v>
      </c>
      <c r="BB465" t="s">
        <v>3166</v>
      </c>
      <c r="BC465" t="s">
        <v>1164</v>
      </c>
      <c r="BD465">
        <v>8</v>
      </c>
      <c r="BF465" s="111">
        <v>13</v>
      </c>
      <c r="BG465" s="113">
        <v>91</v>
      </c>
      <c r="BH465" s="117">
        <f t="shared" si="179"/>
        <v>13091</v>
      </c>
      <c r="BJ465" s="5" t="s">
        <v>3185</v>
      </c>
      <c r="BN465" s="63"/>
      <c r="BW465" s="63">
        <v>21</v>
      </c>
      <c r="BY465">
        <v>0</v>
      </c>
      <c r="BZ465">
        <v>0</v>
      </c>
      <c r="CA465">
        <v>0</v>
      </c>
    </row>
    <row r="466" spans="1:79" hidden="1" outlineLevel="1">
      <c r="A466" t="s">
        <v>309</v>
      </c>
      <c r="B466" t="s">
        <v>1164</v>
      </c>
      <c r="C466" s="1">
        <f t="shared" si="180"/>
        <v>4298</v>
      </c>
      <c r="D466" s="5">
        <f>IF(N466&gt;0, RANK(N466,(N466:P466,Q466:AE466)),0)</f>
        <v>1</v>
      </c>
      <c r="E466" s="5">
        <f>IF(O466&gt;0,RANK(O466,(N466:P466,Q466:AE466)),0)</f>
        <v>2</v>
      </c>
      <c r="F466" s="5">
        <f>IF(P466&gt;0,RANK(P466,(N466:P466,Q466:AE466)),0)</f>
        <v>0</v>
      </c>
      <c r="G466" s="131">
        <f t="shared" si="181"/>
        <v>300</v>
      </c>
      <c r="H466" s="136">
        <f t="shared" si="182"/>
        <v>6.9799906933457417E-2</v>
      </c>
      <c r="I466" s="2"/>
      <c r="J466" s="2">
        <f t="shared" si="183"/>
        <v>0.53164262447650068</v>
      </c>
      <c r="K466" s="2">
        <f t="shared" si="184"/>
        <v>0.46184271754304329</v>
      </c>
      <c r="L466" s="2">
        <f t="shared" si="185"/>
        <v>0</v>
      </c>
      <c r="M466" s="2">
        <f t="shared" si="186"/>
        <v>6.514657980456029E-3</v>
      </c>
      <c r="N466" s="63">
        <v>2285</v>
      </c>
      <c r="O466" s="63">
        <v>1985</v>
      </c>
      <c r="P466" s="63"/>
      <c r="Q466" s="63">
        <v>28</v>
      </c>
      <c r="R466" s="63">
        <v>0</v>
      </c>
      <c r="S466" s="63">
        <v>0</v>
      </c>
      <c r="T466" s="63">
        <v>0</v>
      </c>
      <c r="U466" s="63"/>
      <c r="V466" s="63"/>
      <c r="W466" s="63">
        <f>IF(Copyright!C$12=1,IF(BW466&gt;0,BW466-SUM(X466:AQ466)-SUM(R466:V466),SUM(BX466:CB466)),SUM(BY466:CB466))</f>
        <v>0</v>
      </c>
      <c r="X466" s="63">
        <v>0</v>
      </c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>
        <v>0</v>
      </c>
      <c r="AK466" s="63"/>
      <c r="AL466" s="63"/>
      <c r="AM466" s="63"/>
      <c r="AN466" s="63"/>
      <c r="AO466" s="63"/>
      <c r="AP466" s="63"/>
      <c r="AQ466" s="63"/>
      <c r="AS466" s="5">
        <f>IF(Q466&gt;0,RANK(Q466,(N466:P466,Q466:AE466)),0)</f>
        <v>3</v>
      </c>
      <c r="AT466" s="5">
        <f>IF(R466&gt;0,RANK(R466,(N466:P466,Q466:AE466)),0)</f>
        <v>0</v>
      </c>
      <c r="AU466" s="5">
        <f>IF(T466&gt;0,RANK(T466,(N466:P466,Q466:AE466)),0)</f>
        <v>0</v>
      </c>
      <c r="AV466" s="5">
        <f>IF(S466&gt;0,RANK(S466,(N466:P466,Q466:AE466)),0)</f>
        <v>0</v>
      </c>
      <c r="AW466" s="2">
        <f t="shared" si="187"/>
        <v>6.5146579804560263E-3</v>
      </c>
      <c r="AX466" s="2">
        <f t="shared" si="188"/>
        <v>0</v>
      </c>
      <c r="AY466" s="2">
        <f t="shared" si="189"/>
        <v>0</v>
      </c>
      <c r="AZ466" s="2">
        <f t="shared" si="190"/>
        <v>0</v>
      </c>
      <c r="BB466" t="s">
        <v>309</v>
      </c>
      <c r="BC466" t="s">
        <v>1164</v>
      </c>
      <c r="BD466">
        <v>2</v>
      </c>
      <c r="BF466" s="111">
        <v>13</v>
      </c>
      <c r="BG466" s="113">
        <v>93</v>
      </c>
      <c r="BH466" s="117">
        <f t="shared" si="179"/>
        <v>13093</v>
      </c>
      <c r="BJ466" s="5" t="s">
        <v>3185</v>
      </c>
      <c r="BN466" s="63"/>
      <c r="BW466" s="63">
        <v>4</v>
      </c>
      <c r="BY466">
        <v>0</v>
      </c>
      <c r="BZ466">
        <v>0</v>
      </c>
      <c r="CA466">
        <v>0</v>
      </c>
    </row>
    <row r="467" spans="1:79" hidden="1" outlineLevel="1">
      <c r="A467" t="s">
        <v>2410</v>
      </c>
      <c r="B467" t="s">
        <v>1164</v>
      </c>
      <c r="C467" s="1">
        <f t="shared" si="180"/>
        <v>37919</v>
      </c>
      <c r="D467" s="5">
        <f>IF(N467&gt;0, RANK(N467,(N467:P467,Q467:AE467)),0)</f>
        <v>1</v>
      </c>
      <c r="E467" s="5">
        <f>IF(O467&gt;0,RANK(O467,(N467:P467,Q467:AE467)),0)</f>
        <v>2</v>
      </c>
      <c r="F467" s="5">
        <f>IF(P467&gt;0,RANK(P467,(N467:P467,Q467:AE467)),0)</f>
        <v>0</v>
      </c>
      <c r="G467" s="131">
        <f t="shared" si="181"/>
        <v>14846</v>
      </c>
      <c r="H467" s="136">
        <f t="shared" si="182"/>
        <v>0.39151876368047683</v>
      </c>
      <c r="I467" s="2"/>
      <c r="J467" s="2">
        <f t="shared" si="183"/>
        <v>0.69345183153564172</v>
      </c>
      <c r="K467" s="2">
        <f t="shared" si="184"/>
        <v>0.30193306785516494</v>
      </c>
      <c r="L467" s="2">
        <f t="shared" si="185"/>
        <v>0</v>
      </c>
      <c r="M467" s="2">
        <f t="shared" si="186"/>
        <v>4.6151006091933455E-3</v>
      </c>
      <c r="N467" s="63">
        <v>26295</v>
      </c>
      <c r="O467" s="63">
        <v>11449</v>
      </c>
      <c r="P467" s="63"/>
      <c r="Q467" s="63">
        <v>172</v>
      </c>
      <c r="R467" s="63">
        <v>3</v>
      </c>
      <c r="S467" s="63">
        <v>0</v>
      </c>
      <c r="T467" s="63">
        <v>0</v>
      </c>
      <c r="U467" s="63"/>
      <c r="V467" s="63"/>
      <c r="W467" s="63">
        <f>IF(Copyright!C$12=1,IF(BW467&gt;0,BW467-SUM(X467:AQ467)-SUM(R467:V467),SUM(BX467:CB467)),SUM(BY467:CB467))</f>
        <v>0</v>
      </c>
      <c r="X467" s="63">
        <v>0</v>
      </c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>
        <v>0</v>
      </c>
      <c r="AK467" s="63"/>
      <c r="AL467" s="63"/>
      <c r="AM467" s="63"/>
      <c r="AN467" s="63"/>
      <c r="AO467" s="63"/>
      <c r="AP467" s="63"/>
      <c r="AQ467" s="63"/>
      <c r="AS467" s="5">
        <f>IF(Q467&gt;0,RANK(Q467,(N467:P467,Q467:AE467)),0)</f>
        <v>3</v>
      </c>
      <c r="AT467" s="5">
        <f>IF(R467&gt;0,RANK(R467,(N467:P467,Q467:AE467)),0)</f>
        <v>4</v>
      </c>
      <c r="AU467" s="5">
        <f>IF(T467&gt;0,RANK(T467,(N467:P467,Q467:AE467)),0)</f>
        <v>0</v>
      </c>
      <c r="AV467" s="5">
        <f>IF(S467&gt;0,RANK(S467,(N467:P467,Q467:AE467)),0)</f>
        <v>0</v>
      </c>
      <c r="AW467" s="2">
        <f t="shared" si="187"/>
        <v>4.535984598749967E-3</v>
      </c>
      <c r="AX467" s="2">
        <f t="shared" si="188"/>
        <v>7.9116010443313375E-5</v>
      </c>
      <c r="AY467" s="2">
        <f t="shared" si="189"/>
        <v>0</v>
      </c>
      <c r="AZ467" s="2">
        <f t="shared" si="190"/>
        <v>0</v>
      </c>
      <c r="BB467" t="s">
        <v>2410</v>
      </c>
      <c r="BC467" t="s">
        <v>1164</v>
      </c>
      <c r="BD467">
        <v>2</v>
      </c>
      <c r="BF467" s="111">
        <v>13</v>
      </c>
      <c r="BG467" s="113">
        <v>95</v>
      </c>
      <c r="BH467" s="117">
        <f t="shared" si="179"/>
        <v>13095</v>
      </c>
      <c r="BJ467" s="5" t="s">
        <v>3185</v>
      </c>
      <c r="BN467" s="63"/>
      <c r="BW467" s="63">
        <v>59</v>
      </c>
      <c r="BY467">
        <v>0</v>
      </c>
      <c r="BZ467">
        <v>0</v>
      </c>
      <c r="CA467">
        <v>0</v>
      </c>
    </row>
    <row r="468" spans="1:79" hidden="1" outlineLevel="1">
      <c r="A468" t="s">
        <v>1156</v>
      </c>
      <c r="B468" t="s">
        <v>1164</v>
      </c>
      <c r="C468" s="1">
        <f t="shared" si="180"/>
        <v>55267</v>
      </c>
      <c r="D468" s="5">
        <f>IF(N468&gt;0, RANK(N468,(N468:P468,Q468:AE468)),0)</f>
        <v>1</v>
      </c>
      <c r="E468" s="5">
        <f>IF(O468&gt;0,RANK(O468,(N468:P468,Q468:AE468)),0)</f>
        <v>2</v>
      </c>
      <c r="F468" s="5">
        <f>IF(P468&gt;0,RANK(P468,(N468:P468,Q468:AE468)),0)</f>
        <v>0</v>
      </c>
      <c r="G468" s="131">
        <f t="shared" si="181"/>
        <v>2200</v>
      </c>
      <c r="H468" s="136">
        <f t="shared" si="182"/>
        <v>3.980675629218159E-2</v>
      </c>
      <c r="I468" s="2"/>
      <c r="J468" s="2">
        <f t="shared" si="183"/>
        <v>0.51461088895724394</v>
      </c>
      <c r="K468" s="2">
        <f t="shared" si="184"/>
        <v>0.47480413266506233</v>
      </c>
      <c r="L468" s="2">
        <f t="shared" si="185"/>
        <v>0</v>
      </c>
      <c r="M468" s="2">
        <f t="shared" si="186"/>
        <v>1.0584978377693732E-2</v>
      </c>
      <c r="N468" s="63">
        <v>28441</v>
      </c>
      <c r="O468" s="63">
        <v>26241</v>
      </c>
      <c r="P468" s="63"/>
      <c r="Q468" s="63">
        <v>565</v>
      </c>
      <c r="R468" s="63">
        <v>19</v>
      </c>
      <c r="S468" s="63">
        <v>1</v>
      </c>
      <c r="T468" s="63">
        <v>0</v>
      </c>
      <c r="U468" s="63"/>
      <c r="V468" s="63"/>
      <c r="W468" s="63">
        <f>IF(Copyright!C$12=1,IF(BW468&gt;0,BW468-SUM(X468:AQ468)-SUM(R468:V468),SUM(BX468:CB468)),SUM(BY468:CB468))</f>
        <v>0</v>
      </c>
      <c r="X468" s="63">
        <v>0</v>
      </c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>
        <v>0</v>
      </c>
      <c r="AK468" s="63"/>
      <c r="AL468" s="63"/>
      <c r="AM468" s="63"/>
      <c r="AN468" s="63"/>
      <c r="AO468" s="63"/>
      <c r="AP468" s="63"/>
      <c r="AQ468" s="63"/>
      <c r="AS468" s="5">
        <f>IF(Q468&gt;0,RANK(Q468,(N468:P468,Q468:AE468)),0)</f>
        <v>3</v>
      </c>
      <c r="AT468" s="5">
        <f>IF(R468&gt;0,RANK(R468,(N468:P468,Q468:AE468)),0)</f>
        <v>4</v>
      </c>
      <c r="AU468" s="5">
        <f>IF(T468&gt;0,RANK(T468,(N468:P468,Q468:AE468)),0)</f>
        <v>0</v>
      </c>
      <c r="AV468" s="5">
        <f>IF(S468&gt;0,RANK(S468,(N468:P468,Q468:AE468)),0)</f>
        <v>5</v>
      </c>
      <c r="AW468" s="2">
        <f t="shared" si="187"/>
        <v>1.0223098775037544E-2</v>
      </c>
      <c r="AX468" s="2">
        <f t="shared" si="188"/>
        <v>3.4378562252338645E-4</v>
      </c>
      <c r="AY468" s="2">
        <f t="shared" si="189"/>
        <v>0</v>
      </c>
      <c r="AZ468" s="2">
        <f t="shared" si="190"/>
        <v>1.8093980132809815E-5</v>
      </c>
      <c r="BB468" t="s">
        <v>1156</v>
      </c>
      <c r="BC468" t="s">
        <v>1164</v>
      </c>
      <c r="BD468">
        <v>13</v>
      </c>
      <c r="BF468" s="111">
        <v>13</v>
      </c>
      <c r="BG468" s="113">
        <v>97</v>
      </c>
      <c r="BH468" s="117">
        <f t="shared" si="179"/>
        <v>13097</v>
      </c>
      <c r="BJ468" s="5" t="s">
        <v>3185</v>
      </c>
      <c r="BN468" s="63"/>
      <c r="BW468" s="63">
        <v>132</v>
      </c>
      <c r="BY468">
        <v>0</v>
      </c>
      <c r="BZ468">
        <v>0</v>
      </c>
      <c r="CA468">
        <v>0</v>
      </c>
    </row>
    <row r="469" spans="1:79" hidden="1" outlineLevel="1">
      <c r="A469" t="s">
        <v>2813</v>
      </c>
      <c r="B469" t="s">
        <v>1164</v>
      </c>
      <c r="C469" s="1">
        <f t="shared" si="180"/>
        <v>5353</v>
      </c>
      <c r="D469" s="5">
        <f>IF(N469&gt;0, RANK(N469,(N469:P469,Q469:AE469)),0)</f>
        <v>1</v>
      </c>
      <c r="E469" s="5">
        <f>IF(O469&gt;0,RANK(O469,(N469:P469,Q469:AE469)),0)</f>
        <v>2</v>
      </c>
      <c r="F469" s="5">
        <f>IF(P469&gt;0,RANK(P469,(N469:P469,Q469:AE469)),0)</f>
        <v>0</v>
      </c>
      <c r="G469" s="131">
        <f t="shared" si="181"/>
        <v>208</v>
      </c>
      <c r="H469" s="136">
        <f t="shared" si="182"/>
        <v>3.8856715860265269E-2</v>
      </c>
      <c r="I469" s="2"/>
      <c r="J469" s="2">
        <f t="shared" si="183"/>
        <v>0.51653278535400715</v>
      </c>
      <c r="K469" s="2">
        <f t="shared" si="184"/>
        <v>0.47767606949374181</v>
      </c>
      <c r="L469" s="2">
        <f t="shared" si="185"/>
        <v>0</v>
      </c>
      <c r="M469" s="2">
        <f t="shared" si="186"/>
        <v>5.7911451522510426E-3</v>
      </c>
      <c r="N469" s="63">
        <v>2765</v>
      </c>
      <c r="O469" s="63">
        <v>2557</v>
      </c>
      <c r="P469" s="63"/>
      <c r="Q469" s="63">
        <v>31</v>
      </c>
      <c r="R469" s="63">
        <v>0</v>
      </c>
      <c r="S469" s="63">
        <v>0</v>
      </c>
      <c r="T469" s="63">
        <v>0</v>
      </c>
      <c r="U469" s="63"/>
      <c r="V469" s="63"/>
      <c r="W469" s="63">
        <f>IF(Copyright!C$12=1,IF(BW469&gt;0,BW469-SUM(X469:AQ469)-SUM(R469:V469),SUM(BX469:CB469)),SUM(BY469:CB469))</f>
        <v>0</v>
      </c>
      <c r="X469" s="63">
        <v>0</v>
      </c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>
        <v>0</v>
      </c>
      <c r="AK469" s="63"/>
      <c r="AL469" s="63"/>
      <c r="AM469" s="63"/>
      <c r="AN469" s="63"/>
      <c r="AO469" s="63"/>
      <c r="AP469" s="63"/>
      <c r="AQ469" s="63"/>
      <c r="AS469" s="5">
        <f>IF(Q469&gt;0,RANK(Q469,(N469:P469,Q469:AE469)),0)</f>
        <v>3</v>
      </c>
      <c r="AT469" s="5">
        <f>IF(R469&gt;0,RANK(R469,(N469:P469,Q469:AE469)),0)</f>
        <v>0</v>
      </c>
      <c r="AU469" s="5">
        <f>IF(T469&gt;0,RANK(T469,(N469:P469,Q469:AE469)),0)</f>
        <v>0</v>
      </c>
      <c r="AV469" s="5">
        <f>IF(S469&gt;0,RANK(S469,(N469:P469,Q469:AE469)),0)</f>
        <v>0</v>
      </c>
      <c r="AW469" s="2">
        <f t="shared" si="187"/>
        <v>5.7911451522510739E-3</v>
      </c>
      <c r="AX469" s="2">
        <f t="shared" si="188"/>
        <v>0</v>
      </c>
      <c r="AY469" s="2">
        <f t="shared" si="189"/>
        <v>0</v>
      </c>
      <c r="AZ469" s="2">
        <f t="shared" si="190"/>
        <v>0</v>
      </c>
      <c r="BB469" t="s">
        <v>2813</v>
      </c>
      <c r="BC469" t="s">
        <v>1164</v>
      </c>
      <c r="BD469">
        <v>2</v>
      </c>
      <c r="BF469" s="111">
        <v>13</v>
      </c>
      <c r="BG469" s="113">
        <v>99</v>
      </c>
      <c r="BH469" s="117">
        <f t="shared" si="179"/>
        <v>13099</v>
      </c>
      <c r="BJ469" s="5" t="s">
        <v>3185</v>
      </c>
      <c r="BN469" s="63"/>
      <c r="BW469" s="63">
        <v>6</v>
      </c>
      <c r="BY469">
        <v>0</v>
      </c>
      <c r="BZ469">
        <v>0</v>
      </c>
      <c r="CA469">
        <v>0</v>
      </c>
    </row>
    <row r="470" spans="1:79" hidden="1" outlineLevel="1">
      <c r="A470" t="s">
        <v>2584</v>
      </c>
      <c r="B470" t="s">
        <v>1164</v>
      </c>
      <c r="C470" s="1">
        <f t="shared" si="180"/>
        <v>1102</v>
      </c>
      <c r="D470" s="5">
        <f>IF(N470&gt;0, RANK(N470,(N470:P470,Q470:AE470)),0)</f>
        <v>2</v>
      </c>
      <c r="E470" s="5">
        <f>IF(O470&gt;0,RANK(O470,(N470:P470,Q470:AE470)),0)</f>
        <v>1</v>
      </c>
      <c r="F470" s="5">
        <f>IF(P470&gt;0,RANK(P470,(N470:P470,Q470:AE470)),0)</f>
        <v>0</v>
      </c>
      <c r="G470" s="131">
        <f t="shared" si="181"/>
        <v>744</v>
      </c>
      <c r="H470" s="136">
        <f t="shared" si="182"/>
        <v>0.67513611615245006</v>
      </c>
      <c r="I470" s="2"/>
      <c r="J470" s="2">
        <f t="shared" si="183"/>
        <v>0.15698729582577131</v>
      </c>
      <c r="K470" s="2">
        <f t="shared" si="184"/>
        <v>0.83212341197822137</v>
      </c>
      <c r="L470" s="2">
        <f t="shared" si="185"/>
        <v>0</v>
      </c>
      <c r="M470" s="2">
        <f t="shared" si="186"/>
        <v>1.0889292196007316E-2</v>
      </c>
      <c r="N470" s="63">
        <v>173</v>
      </c>
      <c r="O470" s="63">
        <v>917</v>
      </c>
      <c r="P470" s="63"/>
      <c r="Q470" s="63">
        <v>12</v>
      </c>
      <c r="R470" s="63">
        <v>0</v>
      </c>
      <c r="S470" s="63">
        <v>0</v>
      </c>
      <c r="T470" s="63">
        <v>0</v>
      </c>
      <c r="U470" s="63"/>
      <c r="V470" s="63"/>
      <c r="W470" s="63">
        <f>IF(Copyright!C$12=1,IF(BW470&gt;0,BW470-SUM(X470:AQ470)-SUM(R470:V470),SUM(BX470:CB470)),SUM(BY470:CB470))</f>
        <v>0</v>
      </c>
      <c r="X470" s="63">
        <v>0</v>
      </c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>
        <v>0</v>
      </c>
      <c r="AK470" s="63"/>
      <c r="AL470" s="63"/>
      <c r="AM470" s="63"/>
      <c r="AN470" s="63"/>
      <c r="AO470" s="63"/>
      <c r="AP470" s="63"/>
      <c r="AQ470" s="63"/>
      <c r="AS470" s="5">
        <f>IF(Q470&gt;0,RANK(Q470,(N470:P470,Q470:AE470)),0)</f>
        <v>3</v>
      </c>
      <c r="AT470" s="5">
        <f>IF(R470&gt;0,RANK(R470,(N470:P470,Q470:AE470)),0)</f>
        <v>0</v>
      </c>
      <c r="AU470" s="5">
        <f>IF(T470&gt;0,RANK(T470,(N470:P470,Q470:AE470)),0)</f>
        <v>0</v>
      </c>
      <c r="AV470" s="5">
        <f>IF(S470&gt;0,RANK(S470,(N470:P470,Q470:AE470)),0)</f>
        <v>0</v>
      </c>
      <c r="AW470" s="2">
        <f t="shared" si="187"/>
        <v>1.0889292196007259E-2</v>
      </c>
      <c r="AX470" s="2">
        <f t="shared" si="188"/>
        <v>0</v>
      </c>
      <c r="AY470" s="2">
        <f t="shared" si="189"/>
        <v>0</v>
      </c>
      <c r="AZ470" s="2">
        <f t="shared" si="190"/>
        <v>0</v>
      </c>
      <c r="BB470" t="s">
        <v>2584</v>
      </c>
      <c r="BC470" t="s">
        <v>1164</v>
      </c>
      <c r="BD470">
        <v>1</v>
      </c>
      <c r="BF470" s="111">
        <v>13</v>
      </c>
      <c r="BG470" s="113">
        <v>101</v>
      </c>
      <c r="BH470" s="117">
        <f t="shared" si="179"/>
        <v>13101</v>
      </c>
      <c r="BJ470" s="5" t="s">
        <v>3185</v>
      </c>
      <c r="BN470" s="63"/>
      <c r="BW470" s="63">
        <v>3</v>
      </c>
      <c r="BY470">
        <v>0</v>
      </c>
      <c r="BZ470">
        <v>0</v>
      </c>
      <c r="CA470">
        <v>0</v>
      </c>
    </row>
    <row r="471" spans="1:79" hidden="1" outlineLevel="1">
      <c r="A471" t="s">
        <v>2338</v>
      </c>
      <c r="B471" t="s">
        <v>1164</v>
      </c>
      <c r="C471" s="1">
        <f t="shared" si="180"/>
        <v>20816</v>
      </c>
      <c r="D471" s="5">
        <f>IF(N471&gt;0, RANK(N471,(N471:P471,Q471:AE471)),0)</f>
        <v>2</v>
      </c>
      <c r="E471" s="5">
        <f>IF(O471&gt;0,RANK(O471,(N471:P471,Q471:AE471)),0)</f>
        <v>1</v>
      </c>
      <c r="F471" s="5">
        <f>IF(P471&gt;0,RANK(P471,(N471:P471,Q471:AE471)),0)</f>
        <v>0</v>
      </c>
      <c r="G471" s="131">
        <f t="shared" si="181"/>
        <v>10649</v>
      </c>
      <c r="H471" s="136">
        <f t="shared" si="182"/>
        <v>0.51157763259031519</v>
      </c>
      <c r="I471" s="2"/>
      <c r="J471" s="2">
        <f t="shared" si="183"/>
        <v>0.23765372790161415</v>
      </c>
      <c r="K471" s="2">
        <f t="shared" si="184"/>
        <v>0.74923136049192929</v>
      </c>
      <c r="L471" s="2">
        <f t="shared" si="185"/>
        <v>0</v>
      </c>
      <c r="M471" s="2">
        <f t="shared" si="186"/>
        <v>1.3114911606456503E-2</v>
      </c>
      <c r="N471" s="63">
        <v>4947</v>
      </c>
      <c r="O471" s="63">
        <v>15596</v>
      </c>
      <c r="P471" s="63"/>
      <c r="Q471" s="63">
        <v>248</v>
      </c>
      <c r="R471" s="63">
        <v>4</v>
      </c>
      <c r="S471" s="63">
        <v>17</v>
      </c>
      <c r="T471" s="63">
        <v>0</v>
      </c>
      <c r="U471" s="63"/>
      <c r="V471" s="63"/>
      <c r="W471" s="63">
        <f>IF(Copyright!C$12=1,IF(BW471&gt;0,BW471-SUM(X471:AQ471)-SUM(R471:V471),SUM(BX471:CB471)),SUM(BY471:CB471))</f>
        <v>0</v>
      </c>
      <c r="X471" s="63">
        <v>1</v>
      </c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>
        <v>3</v>
      </c>
      <c r="AK471" s="63"/>
      <c r="AL471" s="63"/>
      <c r="AM471" s="63"/>
      <c r="AN471" s="63"/>
      <c r="AO471" s="63"/>
      <c r="AP471" s="63"/>
      <c r="AQ471" s="63"/>
      <c r="AS471" s="5">
        <f>IF(Q471&gt;0,RANK(Q471,(N471:P471,Q471:AE471)),0)</f>
        <v>3</v>
      </c>
      <c r="AT471" s="5">
        <f>IF(R471&gt;0,RANK(R471,(N471:P471,Q471:AE471)),0)</f>
        <v>5</v>
      </c>
      <c r="AU471" s="5">
        <f>IF(T471&gt;0,RANK(T471,(N471:P471,Q471:AE471)),0)</f>
        <v>0</v>
      </c>
      <c r="AV471" s="5">
        <f>IF(S471&gt;0,RANK(S471,(N471:P471,Q471:AE471)),0)</f>
        <v>4</v>
      </c>
      <c r="AW471" s="2">
        <f t="shared" si="187"/>
        <v>1.191391237509608E-2</v>
      </c>
      <c r="AX471" s="2">
        <f t="shared" si="188"/>
        <v>1.9215987701767871E-4</v>
      </c>
      <c r="AY471" s="2">
        <f t="shared" si="189"/>
        <v>0</v>
      </c>
      <c r="AZ471" s="2">
        <f t="shared" si="190"/>
        <v>8.1667947732513456E-4</v>
      </c>
      <c r="BB471" t="s">
        <v>2338</v>
      </c>
      <c r="BC471" t="s">
        <v>1164</v>
      </c>
      <c r="BF471" s="111">
        <v>13</v>
      </c>
      <c r="BG471" s="113">
        <v>103</v>
      </c>
      <c r="BH471" s="117">
        <f t="shared" si="179"/>
        <v>13103</v>
      </c>
      <c r="BJ471" s="5" t="s">
        <v>3185</v>
      </c>
      <c r="BN471" s="63"/>
      <c r="BW471" s="63">
        <v>63</v>
      </c>
      <c r="BY471">
        <v>0</v>
      </c>
      <c r="BZ471">
        <v>0</v>
      </c>
      <c r="CA471">
        <v>0</v>
      </c>
    </row>
    <row r="472" spans="1:79" hidden="1" outlineLevel="1">
      <c r="A472" t="s">
        <v>471</v>
      </c>
      <c r="B472" t="s">
        <v>1164</v>
      </c>
      <c r="C472" s="1">
        <f t="shared" si="180"/>
        <v>8143</v>
      </c>
      <c r="D472" s="5">
        <f>IF(N472&gt;0, RANK(N472,(N472:P472,Q472:AE472)),0)</f>
        <v>2</v>
      </c>
      <c r="E472" s="5">
        <f>IF(O472&gt;0,RANK(O472,(N472:P472,Q472:AE472)),0)</f>
        <v>1</v>
      </c>
      <c r="F472" s="5">
        <f>IF(P472&gt;0,RANK(P472,(N472:P472,Q472:AE472)),0)</f>
        <v>0</v>
      </c>
      <c r="G472" s="131">
        <f t="shared" si="181"/>
        <v>1678</v>
      </c>
      <c r="H472" s="136">
        <f t="shared" si="182"/>
        <v>0.20606656023578535</v>
      </c>
      <c r="I472" s="2"/>
      <c r="J472" s="2">
        <f t="shared" si="183"/>
        <v>0.39064226943386959</v>
      </c>
      <c r="K472" s="2">
        <f t="shared" si="184"/>
        <v>0.59670882966965488</v>
      </c>
      <c r="L472" s="2">
        <f t="shared" si="185"/>
        <v>0</v>
      </c>
      <c r="M472" s="2">
        <f t="shared" si="186"/>
        <v>1.2648900896475523E-2</v>
      </c>
      <c r="N472" s="63">
        <v>3181</v>
      </c>
      <c r="O472" s="63">
        <v>4859</v>
      </c>
      <c r="P472" s="63"/>
      <c r="Q472" s="63">
        <v>103</v>
      </c>
      <c r="R472" s="63">
        <v>0</v>
      </c>
      <c r="S472" s="63">
        <v>0</v>
      </c>
      <c r="T472" s="63">
        <v>0</v>
      </c>
      <c r="U472" s="63"/>
      <c r="V472" s="63"/>
      <c r="W472" s="63">
        <f>IF(Copyright!C$12=1,IF(BW472&gt;0,BW472-SUM(X472:AQ472)-SUM(R472:V472),SUM(BX472:CB472)),SUM(BY472:CB472))</f>
        <v>0</v>
      </c>
      <c r="X472" s="63">
        <v>0</v>
      </c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>
        <v>0</v>
      </c>
      <c r="AK472" s="63"/>
      <c r="AL472" s="63"/>
      <c r="AM472" s="63"/>
      <c r="AN472" s="63"/>
      <c r="AO472" s="63"/>
      <c r="AP472" s="63"/>
      <c r="AQ472" s="63"/>
      <c r="AS472" s="5">
        <f>IF(Q472&gt;0,RANK(Q472,(N472:P472,Q472:AE472)),0)</f>
        <v>3</v>
      </c>
      <c r="AT472" s="5">
        <f>IF(R472&gt;0,RANK(R472,(N472:P472,Q472:AE472)),0)</f>
        <v>0</v>
      </c>
      <c r="AU472" s="5">
        <f>IF(T472&gt;0,RANK(T472,(N472:P472,Q472:AE472)),0)</f>
        <v>0</v>
      </c>
      <c r="AV472" s="5">
        <f>IF(S472&gt;0,RANK(S472,(N472:P472,Q472:AE472)),0)</f>
        <v>0</v>
      </c>
      <c r="AW472" s="2">
        <f t="shared" si="187"/>
        <v>1.2648900896475501E-2</v>
      </c>
      <c r="AX472" s="2">
        <f t="shared" si="188"/>
        <v>0</v>
      </c>
      <c r="AY472" s="2">
        <f t="shared" si="189"/>
        <v>0</v>
      </c>
      <c r="AZ472" s="2">
        <f t="shared" si="190"/>
        <v>0</v>
      </c>
      <c r="BB472" t="s">
        <v>471</v>
      </c>
      <c r="BC472" t="s">
        <v>1164</v>
      </c>
      <c r="BD472">
        <v>9</v>
      </c>
      <c r="BF472" s="111">
        <v>13</v>
      </c>
      <c r="BG472" s="113">
        <v>105</v>
      </c>
      <c r="BH472" s="117">
        <f t="shared" si="179"/>
        <v>13105</v>
      </c>
      <c r="BJ472" s="5" t="s">
        <v>3185</v>
      </c>
      <c r="BN472" s="63"/>
      <c r="BW472" s="63">
        <v>13</v>
      </c>
      <c r="BY472">
        <v>0</v>
      </c>
      <c r="BZ472">
        <v>0</v>
      </c>
      <c r="CA472">
        <v>0</v>
      </c>
    </row>
    <row r="473" spans="1:79" hidden="1" outlineLevel="1">
      <c r="A473" t="s">
        <v>2683</v>
      </c>
      <c r="B473" t="s">
        <v>1164</v>
      </c>
      <c r="C473" s="1">
        <f t="shared" si="180"/>
        <v>8083</v>
      </c>
      <c r="D473" s="5">
        <f>IF(N473&gt;0, RANK(N473,(N473:P473,Q473:AE473)),0)</f>
        <v>2</v>
      </c>
      <c r="E473" s="5">
        <f>IF(O473&gt;0,RANK(O473,(N473:P473,Q473:AE473)),0)</f>
        <v>1</v>
      </c>
      <c r="F473" s="5">
        <f>IF(P473&gt;0,RANK(P473,(N473:P473,Q473:AE473)),0)</f>
        <v>0</v>
      </c>
      <c r="G473" s="131">
        <f t="shared" si="181"/>
        <v>2173</v>
      </c>
      <c r="H473" s="136">
        <f t="shared" si="182"/>
        <v>0.26883582828157865</v>
      </c>
      <c r="I473" s="2"/>
      <c r="J473" s="2">
        <f t="shared" si="183"/>
        <v>0.36211802548558703</v>
      </c>
      <c r="K473" s="2">
        <f t="shared" si="184"/>
        <v>0.63095385376716562</v>
      </c>
      <c r="L473" s="2">
        <f t="shared" si="185"/>
        <v>0</v>
      </c>
      <c r="M473" s="2">
        <f t="shared" si="186"/>
        <v>6.9281207472473572E-3</v>
      </c>
      <c r="N473" s="63">
        <v>2927</v>
      </c>
      <c r="O473" s="63">
        <v>5100</v>
      </c>
      <c r="P473" s="63"/>
      <c r="Q473" s="63">
        <v>55</v>
      </c>
      <c r="R473" s="63">
        <v>1</v>
      </c>
      <c r="S473" s="63">
        <v>0</v>
      </c>
      <c r="T473" s="63">
        <v>0</v>
      </c>
      <c r="U473" s="63"/>
      <c r="V473" s="63"/>
      <c r="W473" s="63">
        <f>IF(Copyright!C$12=1,IF(BW473&gt;0,BW473-SUM(X473:AQ473)-SUM(R473:V473),SUM(BX473:CB473)),SUM(BY473:CB473))</f>
        <v>0</v>
      </c>
      <c r="X473" s="63">
        <v>0</v>
      </c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>
        <v>0</v>
      </c>
      <c r="AK473" s="63"/>
      <c r="AL473" s="63"/>
      <c r="AM473" s="63"/>
      <c r="AN473" s="63"/>
      <c r="AO473" s="63"/>
      <c r="AP473" s="63"/>
      <c r="AQ473" s="63"/>
      <c r="AS473" s="5">
        <f>IF(Q473&gt;0,RANK(Q473,(N473:P473,Q473:AE473)),0)</f>
        <v>3</v>
      </c>
      <c r="AT473" s="5">
        <f>IF(R473&gt;0,RANK(R473,(N473:P473,Q473:AE473)),0)</f>
        <v>4</v>
      </c>
      <c r="AU473" s="5">
        <f>IF(T473&gt;0,RANK(T473,(N473:P473,Q473:AE473)),0)</f>
        <v>0</v>
      </c>
      <c r="AV473" s="5">
        <f>IF(S473&gt;0,RANK(S473,(N473:P473,Q473:AE473)),0)</f>
        <v>0</v>
      </c>
      <c r="AW473" s="2">
        <f t="shared" si="187"/>
        <v>6.8044043053321788E-3</v>
      </c>
      <c r="AX473" s="2">
        <f t="shared" si="188"/>
        <v>1.2371644191513053E-4</v>
      </c>
      <c r="AY473" s="2">
        <f t="shared" si="189"/>
        <v>0</v>
      </c>
      <c r="AZ473" s="2">
        <f t="shared" si="190"/>
        <v>0</v>
      </c>
      <c r="BB473" t="s">
        <v>2683</v>
      </c>
      <c r="BC473" t="s">
        <v>1164</v>
      </c>
      <c r="BD473">
        <v>12</v>
      </c>
      <c r="BF473" s="111">
        <v>13</v>
      </c>
      <c r="BG473" s="113">
        <v>107</v>
      </c>
      <c r="BH473" s="117">
        <f t="shared" si="179"/>
        <v>13107</v>
      </c>
      <c r="BJ473" s="5" t="s">
        <v>3185</v>
      </c>
      <c r="BN473" s="63"/>
      <c r="BW473" s="63">
        <v>7</v>
      </c>
      <c r="BY473">
        <v>0</v>
      </c>
      <c r="BZ473">
        <v>0</v>
      </c>
      <c r="CA473">
        <v>0</v>
      </c>
    </row>
    <row r="474" spans="1:79" hidden="1" outlineLevel="1">
      <c r="A474" t="s">
        <v>640</v>
      </c>
      <c r="B474" t="s">
        <v>1164</v>
      </c>
      <c r="C474" s="1">
        <f t="shared" si="180"/>
        <v>3563</v>
      </c>
      <c r="D474" s="5">
        <f>IF(N474&gt;0, RANK(N474,(N474:P474,Q474:AE474)),0)</f>
        <v>2</v>
      </c>
      <c r="E474" s="5">
        <f>IF(O474&gt;0,RANK(O474,(N474:P474,Q474:AE474)),0)</f>
        <v>1</v>
      </c>
      <c r="F474" s="5">
        <f>IF(P474&gt;0,RANK(P474,(N474:P474,Q474:AE474)),0)</f>
        <v>0</v>
      </c>
      <c r="G474" s="131">
        <f t="shared" si="181"/>
        <v>1000</v>
      </c>
      <c r="H474" s="136">
        <f t="shared" si="182"/>
        <v>0.28066236317709797</v>
      </c>
      <c r="I474" s="2"/>
      <c r="J474" s="2">
        <f t="shared" si="183"/>
        <v>0.35587987650856018</v>
      </c>
      <c r="K474" s="2">
        <f t="shared" si="184"/>
        <v>0.63654223968565815</v>
      </c>
      <c r="L474" s="2">
        <f t="shared" si="185"/>
        <v>0</v>
      </c>
      <c r="M474" s="2">
        <f t="shared" si="186"/>
        <v>7.5778838057816156E-3</v>
      </c>
      <c r="N474" s="63">
        <v>1268</v>
      </c>
      <c r="O474" s="63">
        <v>2268</v>
      </c>
      <c r="P474" s="63"/>
      <c r="Q474" s="63">
        <v>27</v>
      </c>
      <c r="R474" s="63">
        <v>0</v>
      </c>
      <c r="S474" s="63">
        <v>0</v>
      </c>
      <c r="T474" s="63">
        <v>0</v>
      </c>
      <c r="U474" s="63"/>
      <c r="V474" s="63"/>
      <c r="W474" s="63">
        <f>IF(Copyright!C$12=1,IF(BW474&gt;0,BW474-SUM(X474:AQ474)-SUM(R474:V474),SUM(BX474:CB474)),SUM(BY474:CB474))</f>
        <v>0</v>
      </c>
      <c r="X474" s="63">
        <v>0</v>
      </c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>
        <v>0</v>
      </c>
      <c r="AK474" s="63"/>
      <c r="AL474" s="63"/>
      <c r="AM474" s="63"/>
      <c r="AN474" s="63"/>
      <c r="AO474" s="63"/>
      <c r="AP474" s="63"/>
      <c r="AQ474" s="63"/>
      <c r="AS474" s="5">
        <f>IF(Q474&gt;0,RANK(Q474,(N474:P474,Q474:AE474)),0)</f>
        <v>3</v>
      </c>
      <c r="AT474" s="5">
        <f>IF(R474&gt;0,RANK(R474,(N474:P474,Q474:AE474)),0)</f>
        <v>0</v>
      </c>
      <c r="AU474" s="5">
        <f>IF(T474&gt;0,RANK(T474,(N474:P474,Q474:AE474)),0)</f>
        <v>0</v>
      </c>
      <c r="AV474" s="5">
        <f>IF(S474&gt;0,RANK(S474,(N474:P474,Q474:AE474)),0)</f>
        <v>0</v>
      </c>
      <c r="AW474" s="2">
        <f t="shared" si="187"/>
        <v>7.5778838057816451E-3</v>
      </c>
      <c r="AX474" s="2">
        <f t="shared" si="188"/>
        <v>0</v>
      </c>
      <c r="AY474" s="2">
        <f t="shared" si="189"/>
        <v>0</v>
      </c>
      <c r="AZ474" s="2">
        <f t="shared" si="190"/>
        <v>0</v>
      </c>
      <c r="BB474" t="s">
        <v>640</v>
      </c>
      <c r="BC474" t="s">
        <v>1164</v>
      </c>
      <c r="BD474">
        <v>12</v>
      </c>
      <c r="BF474" s="111">
        <v>13</v>
      </c>
      <c r="BG474" s="113">
        <v>109</v>
      </c>
      <c r="BH474" s="117">
        <f t="shared" si="179"/>
        <v>13109</v>
      </c>
      <c r="BJ474" s="5" t="s">
        <v>3185</v>
      </c>
      <c r="BN474" s="63"/>
      <c r="BW474" s="63">
        <v>2</v>
      </c>
      <c r="BY474">
        <v>0</v>
      </c>
      <c r="BZ474">
        <v>0</v>
      </c>
      <c r="CA474">
        <v>0</v>
      </c>
    </row>
    <row r="475" spans="1:79" hidden="1" outlineLevel="1">
      <c r="A475" t="s">
        <v>2101</v>
      </c>
      <c r="B475" t="s">
        <v>1164</v>
      </c>
      <c r="C475" s="1">
        <f t="shared" si="180"/>
        <v>10017</v>
      </c>
      <c r="D475" s="5">
        <f>IF(N475&gt;0, RANK(N475,(N475:P475,Q475:AE475)),0)</f>
        <v>2</v>
      </c>
      <c r="E475" s="5">
        <f>IF(O475&gt;0,RANK(O475,(N475:P475,Q475:AE475)),0)</f>
        <v>1</v>
      </c>
      <c r="F475" s="5">
        <f>IF(P475&gt;0,RANK(P475,(N475:P475,Q475:AE475)),0)</f>
        <v>0</v>
      </c>
      <c r="G475" s="131">
        <f t="shared" si="181"/>
        <v>5829</v>
      </c>
      <c r="H475" s="136">
        <f t="shared" si="182"/>
        <v>0.58191075172207252</v>
      </c>
      <c r="I475" s="2"/>
      <c r="J475" s="2">
        <f t="shared" si="183"/>
        <v>0.20245582509733454</v>
      </c>
      <c r="K475" s="2">
        <f t="shared" si="184"/>
        <v>0.78436657681940702</v>
      </c>
      <c r="L475" s="2">
        <f t="shared" si="185"/>
        <v>0</v>
      </c>
      <c r="M475" s="2">
        <f t="shared" si="186"/>
        <v>1.3177598083258468E-2</v>
      </c>
      <c r="N475" s="63">
        <v>2028</v>
      </c>
      <c r="O475" s="63">
        <v>7857</v>
      </c>
      <c r="P475" s="63"/>
      <c r="Q475" s="63">
        <v>127</v>
      </c>
      <c r="R475" s="63">
        <v>5</v>
      </c>
      <c r="S475" s="63">
        <v>0</v>
      </c>
      <c r="T475" s="63">
        <v>0</v>
      </c>
      <c r="U475" s="63"/>
      <c r="V475" s="63"/>
      <c r="W475" s="63">
        <f>IF(Copyright!C$12=1,IF(BW475&gt;0,BW475-SUM(X475:AQ475)-SUM(R475:V475),SUM(BX475:CB475)),SUM(BY475:CB475))</f>
        <v>0</v>
      </c>
      <c r="X475" s="63">
        <v>0</v>
      </c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>
        <v>0</v>
      </c>
      <c r="AK475" s="63"/>
      <c r="AL475" s="63"/>
      <c r="AM475" s="63"/>
      <c r="AN475" s="63"/>
      <c r="AO475" s="63"/>
      <c r="AP475" s="63"/>
      <c r="AQ475" s="63"/>
      <c r="AS475" s="5">
        <f>IF(Q475&gt;0,RANK(Q475,(N475:P475,Q475:AE475)),0)</f>
        <v>3</v>
      </c>
      <c r="AT475" s="5">
        <f>IF(R475&gt;0,RANK(R475,(N475:P475,Q475:AE475)),0)</f>
        <v>4</v>
      </c>
      <c r="AU475" s="5">
        <f>IF(T475&gt;0,RANK(T475,(N475:P475,Q475:AE475)),0)</f>
        <v>0</v>
      </c>
      <c r="AV475" s="5">
        <f>IF(S475&gt;0,RANK(S475,(N475:P475,Q475:AE475)),0)</f>
        <v>0</v>
      </c>
      <c r="AW475" s="2">
        <f t="shared" si="187"/>
        <v>1.2678446640710791E-2</v>
      </c>
      <c r="AX475" s="2">
        <f t="shared" si="188"/>
        <v>4.9915144254766895E-4</v>
      </c>
      <c r="AY475" s="2">
        <f t="shared" si="189"/>
        <v>0</v>
      </c>
      <c r="AZ475" s="2">
        <f t="shared" si="190"/>
        <v>0</v>
      </c>
      <c r="BB475" t="s">
        <v>2101</v>
      </c>
      <c r="BC475" t="s">
        <v>1164</v>
      </c>
      <c r="BD475">
        <v>9</v>
      </c>
      <c r="BF475" s="111">
        <v>13</v>
      </c>
      <c r="BG475" s="113">
        <v>111</v>
      </c>
      <c r="BH475" s="117">
        <f t="shared" si="179"/>
        <v>13111</v>
      </c>
      <c r="BJ475" s="5" t="s">
        <v>3185</v>
      </c>
      <c r="BN475" s="63"/>
      <c r="BW475" s="63">
        <v>48</v>
      </c>
      <c r="BY475">
        <v>0</v>
      </c>
      <c r="BZ475">
        <v>0</v>
      </c>
      <c r="CA475">
        <v>0</v>
      </c>
    </row>
    <row r="476" spans="1:79" hidden="1" outlineLevel="1">
      <c r="A476" t="s">
        <v>1424</v>
      </c>
      <c r="B476" t="s">
        <v>1164</v>
      </c>
      <c r="C476" s="1">
        <f t="shared" si="180"/>
        <v>58568</v>
      </c>
      <c r="D476" s="5">
        <f>IF(N476&gt;0, RANK(N476,(N476:P476,Q476:AE476)),0)</f>
        <v>2</v>
      </c>
      <c r="E476" s="5">
        <f>IF(O476&gt;0,RANK(O476,(N476:P476,Q476:AE476)),0)</f>
        <v>1</v>
      </c>
      <c r="F476" s="5">
        <f>IF(P476&gt;0,RANK(P476,(N476:P476,Q476:AE476)),0)</f>
        <v>0</v>
      </c>
      <c r="G476" s="131">
        <f t="shared" si="181"/>
        <v>18339</v>
      </c>
      <c r="H476" s="136">
        <f t="shared" si="182"/>
        <v>0.3131232072121295</v>
      </c>
      <c r="I476" s="2"/>
      <c r="J476" s="2">
        <f t="shared" si="183"/>
        <v>0.33697582297500339</v>
      </c>
      <c r="K476" s="2">
        <f t="shared" si="184"/>
        <v>0.65009903018713289</v>
      </c>
      <c r="L476" s="2">
        <f t="shared" si="185"/>
        <v>0</v>
      </c>
      <c r="M476" s="2">
        <f t="shared" si="186"/>
        <v>1.2925146837863721E-2</v>
      </c>
      <c r="N476" s="63">
        <v>19736</v>
      </c>
      <c r="O476" s="63">
        <v>38075</v>
      </c>
      <c r="P476" s="63"/>
      <c r="Q476" s="63">
        <v>726</v>
      </c>
      <c r="R476" s="63">
        <v>24</v>
      </c>
      <c r="S476" s="63">
        <v>7</v>
      </c>
      <c r="T476" s="63">
        <v>0</v>
      </c>
      <c r="U476" s="63"/>
      <c r="V476" s="63"/>
      <c r="W476" s="63">
        <f>IF(Copyright!C$12=1,IF(BW476&gt;0,BW476-SUM(X476:AQ476)-SUM(R476:V476),SUM(BX476:CB476)),SUM(BY476:CB476))</f>
        <v>0</v>
      </c>
      <c r="X476" s="63">
        <v>0</v>
      </c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>
        <v>0</v>
      </c>
      <c r="AK476" s="63"/>
      <c r="AL476" s="63"/>
      <c r="AM476" s="63"/>
      <c r="AN476" s="63"/>
      <c r="AO476" s="63"/>
      <c r="AP476" s="63"/>
      <c r="AQ476" s="63"/>
      <c r="AS476" s="5">
        <f>IF(Q476&gt;0,RANK(Q476,(N476:P476,Q476:AE476)),0)</f>
        <v>3</v>
      </c>
      <c r="AT476" s="5">
        <f>IF(R476&gt;0,RANK(R476,(N476:P476,Q476:AE476)),0)</f>
        <v>4</v>
      </c>
      <c r="AU476" s="5">
        <f>IF(T476&gt;0,RANK(T476,(N476:P476,Q476:AE476)),0)</f>
        <v>0</v>
      </c>
      <c r="AV476" s="5">
        <f>IF(S476&gt;0,RANK(S476,(N476:P476,Q476:AE476)),0)</f>
        <v>5</v>
      </c>
      <c r="AW476" s="2">
        <f t="shared" si="187"/>
        <v>1.2395847561808495E-2</v>
      </c>
      <c r="AX476" s="2">
        <f t="shared" si="188"/>
        <v>4.0978008468788414E-4</v>
      </c>
      <c r="AY476" s="2">
        <f t="shared" si="189"/>
        <v>0</v>
      </c>
      <c r="AZ476" s="2">
        <f t="shared" si="190"/>
        <v>1.1951919136729955E-4</v>
      </c>
      <c r="BB476" t="s">
        <v>1424</v>
      </c>
      <c r="BC476" t="s">
        <v>1164</v>
      </c>
      <c r="BF476" s="111">
        <v>13</v>
      </c>
      <c r="BG476" s="113">
        <v>113</v>
      </c>
      <c r="BH476" s="117">
        <f t="shared" si="179"/>
        <v>13113</v>
      </c>
      <c r="BJ476" s="5" t="s">
        <v>3185</v>
      </c>
      <c r="BN476" s="63"/>
      <c r="BW476" s="63">
        <v>191</v>
      </c>
      <c r="BY476">
        <v>0</v>
      </c>
      <c r="BZ476">
        <v>0</v>
      </c>
      <c r="CA476">
        <v>0</v>
      </c>
    </row>
    <row r="477" spans="1:79" hidden="1" outlineLevel="1">
      <c r="A477" t="s">
        <v>2954</v>
      </c>
      <c r="B477" t="s">
        <v>1164</v>
      </c>
      <c r="C477" s="1">
        <f t="shared" si="180"/>
        <v>32829</v>
      </c>
      <c r="D477" s="5">
        <f>IF(N477&gt;0, RANK(N477,(N477:P477,Q477:AE477)),0)</f>
        <v>2</v>
      </c>
      <c r="E477" s="5">
        <f>IF(O477&gt;0,RANK(O477,(N477:P477,Q477:AE477)),0)</f>
        <v>1</v>
      </c>
      <c r="F477" s="5">
        <f>IF(P477&gt;0,RANK(P477,(N477:P477,Q477:AE477)),0)</f>
        <v>0</v>
      </c>
      <c r="G477" s="131">
        <f t="shared" si="181"/>
        <v>13093</v>
      </c>
      <c r="H477" s="136">
        <f t="shared" si="182"/>
        <v>0.39882421030186727</v>
      </c>
      <c r="I477" s="2"/>
      <c r="J477" s="2">
        <f t="shared" si="183"/>
        <v>0.29364281580310092</v>
      </c>
      <c r="K477" s="2">
        <f t="shared" si="184"/>
        <v>0.69246702610496813</v>
      </c>
      <c r="L477" s="2">
        <f t="shared" si="185"/>
        <v>0</v>
      </c>
      <c r="M477" s="2">
        <f t="shared" si="186"/>
        <v>1.3890158091930949E-2</v>
      </c>
      <c r="N477" s="63">
        <v>9640</v>
      </c>
      <c r="O477" s="63">
        <v>22733</v>
      </c>
      <c r="P477" s="63"/>
      <c r="Q477" s="63">
        <v>456</v>
      </c>
      <c r="R477" s="63">
        <v>0</v>
      </c>
      <c r="S477" s="63">
        <v>0</v>
      </c>
      <c r="T477" s="63">
        <v>0</v>
      </c>
      <c r="U477" s="63"/>
      <c r="V477" s="63"/>
      <c r="W477" s="63">
        <f>IF(Copyright!C$12=1,IF(BW477&gt;0,BW477-SUM(X477:AQ477)-SUM(R477:V477),SUM(BX477:CB477)),SUM(BY477:CB477))</f>
        <v>0</v>
      </c>
      <c r="X477" s="63">
        <v>0</v>
      </c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>
        <v>0</v>
      </c>
      <c r="AK477" s="63"/>
      <c r="AL477" s="63"/>
      <c r="AM477" s="63"/>
      <c r="AN477" s="63"/>
      <c r="AO477" s="63"/>
      <c r="AP477" s="63"/>
      <c r="AQ477" s="63"/>
      <c r="AS477" s="5">
        <f>IF(Q477&gt;0,RANK(Q477,(N477:P477,Q477:AE477)),0)</f>
        <v>3</v>
      </c>
      <c r="AT477" s="5">
        <f>IF(R477&gt;0,RANK(R477,(N477:P477,Q477:AE477)),0)</f>
        <v>0</v>
      </c>
      <c r="AU477" s="5">
        <f>IF(T477&gt;0,RANK(T477,(N477:P477,Q477:AE477)),0)</f>
        <v>0</v>
      </c>
      <c r="AV477" s="5">
        <f>IF(S477&gt;0,RANK(S477,(N477:P477,Q477:AE477)),0)</f>
        <v>0</v>
      </c>
      <c r="AW477" s="2">
        <f t="shared" si="187"/>
        <v>1.3890158091930914E-2</v>
      </c>
      <c r="AX477" s="2">
        <f t="shared" si="188"/>
        <v>0</v>
      </c>
      <c r="AY477" s="2">
        <f t="shared" si="189"/>
        <v>0</v>
      </c>
      <c r="AZ477" s="2">
        <f t="shared" si="190"/>
        <v>0</v>
      </c>
      <c r="BB477" t="s">
        <v>2954</v>
      </c>
      <c r="BC477" t="s">
        <v>1164</v>
      </c>
      <c r="BD477">
        <v>14</v>
      </c>
      <c r="BF477" s="111">
        <v>13</v>
      </c>
      <c r="BG477" s="113">
        <v>115</v>
      </c>
      <c r="BH477" s="117">
        <f t="shared" si="179"/>
        <v>13115</v>
      </c>
      <c r="BJ477" s="5" t="s">
        <v>3185</v>
      </c>
      <c r="BN477" s="63"/>
      <c r="BW477" s="63">
        <v>98</v>
      </c>
      <c r="BY477">
        <v>0</v>
      </c>
      <c r="BZ477">
        <v>0</v>
      </c>
      <c r="CA477">
        <v>0</v>
      </c>
    </row>
    <row r="478" spans="1:79" hidden="1" outlineLevel="1">
      <c r="A478" t="s">
        <v>3064</v>
      </c>
      <c r="B478" t="s">
        <v>1164</v>
      </c>
      <c r="C478" s="1">
        <f t="shared" si="180"/>
        <v>81731</v>
      </c>
      <c r="D478" s="5">
        <f>IF(N478&gt;0, RANK(N478,(N478:P478,Q478:AE478)),0)</f>
        <v>2</v>
      </c>
      <c r="E478" s="5">
        <f>IF(O478&gt;0,RANK(O478,(N478:P478,Q478:AE478)),0)</f>
        <v>1</v>
      </c>
      <c r="F478" s="5">
        <f>IF(P478&gt;0,RANK(P478,(N478:P478,Q478:AE478)),0)</f>
        <v>0</v>
      </c>
      <c r="G478" s="131">
        <f t="shared" si="181"/>
        <v>51337</v>
      </c>
      <c r="H478" s="136">
        <f t="shared" si="182"/>
        <v>0.62812152059805948</v>
      </c>
      <c r="I478" s="2"/>
      <c r="J478" s="2">
        <f t="shared" si="183"/>
        <v>0.17827996720950434</v>
      </c>
      <c r="K478" s="2">
        <f t="shared" si="184"/>
        <v>0.80640148780756382</v>
      </c>
      <c r="L478" s="2">
        <f t="shared" si="185"/>
        <v>0</v>
      </c>
      <c r="M478" s="2">
        <f t="shared" si="186"/>
        <v>1.5318544982931837E-2</v>
      </c>
      <c r="N478" s="63">
        <v>14571</v>
      </c>
      <c r="O478" s="63">
        <v>65908</v>
      </c>
      <c r="P478" s="63"/>
      <c r="Q478" s="63">
        <v>1203</v>
      </c>
      <c r="R478" s="63">
        <v>30</v>
      </c>
      <c r="S478" s="63">
        <v>17</v>
      </c>
      <c r="T478" s="63">
        <v>0</v>
      </c>
      <c r="U478" s="63"/>
      <c r="V478" s="63"/>
      <c r="W478" s="63">
        <f>IF(Copyright!C$12=1,IF(BW478&gt;0,BW478-SUM(X478:AQ478)-SUM(R478:V478),SUM(BX478:CB478)),SUM(BY478:CB478))</f>
        <v>0</v>
      </c>
      <c r="X478" s="63">
        <v>2</v>
      </c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>
        <v>0</v>
      </c>
      <c r="AK478" s="63"/>
      <c r="AL478" s="63"/>
      <c r="AM478" s="63"/>
      <c r="AN478" s="63"/>
      <c r="AO478" s="63"/>
      <c r="AP478" s="63"/>
      <c r="AQ478" s="63"/>
      <c r="AS478" s="5">
        <f>IF(Q478&gt;0,RANK(Q478,(N478:P478,Q478:AE478)),0)</f>
        <v>3</v>
      </c>
      <c r="AT478" s="5">
        <f>IF(R478&gt;0,RANK(R478,(N478:P478,Q478:AE478)),0)</f>
        <v>4</v>
      </c>
      <c r="AU478" s="5">
        <f>IF(T478&gt;0,RANK(T478,(N478:P478,Q478:AE478)),0)</f>
        <v>0</v>
      </c>
      <c r="AV478" s="5">
        <f>IF(S478&gt;0,RANK(S478,(N478:P478,Q478:AE478)),0)</f>
        <v>5</v>
      </c>
      <c r="AW478" s="2">
        <f t="shared" si="187"/>
        <v>1.4719017263951254E-2</v>
      </c>
      <c r="AX478" s="2">
        <f t="shared" si="188"/>
        <v>3.6705778713095401E-4</v>
      </c>
      <c r="AY478" s="2">
        <f t="shared" si="189"/>
        <v>0</v>
      </c>
      <c r="AZ478" s="2">
        <f t="shared" si="190"/>
        <v>2.0799941270754059E-4</v>
      </c>
      <c r="BB478" t="s">
        <v>3064</v>
      </c>
      <c r="BC478" t="s">
        <v>1164</v>
      </c>
      <c r="BF478" s="111">
        <v>13</v>
      </c>
      <c r="BG478" s="113">
        <v>117</v>
      </c>
      <c r="BH478" s="117">
        <f t="shared" si="179"/>
        <v>13117</v>
      </c>
      <c r="BJ478" s="5" t="s">
        <v>3185</v>
      </c>
      <c r="BN478" s="63"/>
      <c r="BW478" s="63">
        <v>218</v>
      </c>
      <c r="BY478">
        <v>0</v>
      </c>
      <c r="BZ478">
        <v>0</v>
      </c>
      <c r="CA478">
        <v>0</v>
      </c>
    </row>
    <row r="479" spans="1:79" hidden="1" outlineLevel="1">
      <c r="A479" t="s">
        <v>1146</v>
      </c>
      <c r="B479" t="s">
        <v>1164</v>
      </c>
      <c r="C479" s="1">
        <f t="shared" si="180"/>
        <v>7762</v>
      </c>
      <c r="D479" s="5">
        <f>IF(N479&gt;0, RANK(N479,(N479:P479,Q479:AE479)),0)</f>
        <v>2</v>
      </c>
      <c r="E479" s="5">
        <f>IF(O479&gt;0,RANK(O479,(N479:P479,Q479:AE479)),0)</f>
        <v>1</v>
      </c>
      <c r="F479" s="5">
        <f>IF(P479&gt;0,RANK(P479,(N479:P479,Q479:AE479)),0)</f>
        <v>0</v>
      </c>
      <c r="G479" s="131">
        <f t="shared" si="181"/>
        <v>4615</v>
      </c>
      <c r="H479" s="136">
        <f t="shared" si="182"/>
        <v>0.59456325689255352</v>
      </c>
      <c r="I479" s="2"/>
      <c r="J479" s="2">
        <f t="shared" si="183"/>
        <v>0.19312032981190416</v>
      </c>
      <c r="K479" s="2">
        <f t="shared" si="184"/>
        <v>0.78768358670445759</v>
      </c>
      <c r="L479" s="2">
        <f t="shared" si="185"/>
        <v>0</v>
      </c>
      <c r="M479" s="2">
        <f t="shared" si="186"/>
        <v>1.9196083483638215E-2</v>
      </c>
      <c r="N479" s="63">
        <v>1499</v>
      </c>
      <c r="O479" s="63">
        <v>6114</v>
      </c>
      <c r="P479" s="63"/>
      <c r="Q479" s="63">
        <v>146</v>
      </c>
      <c r="R479" s="63">
        <v>1</v>
      </c>
      <c r="S479" s="63">
        <v>2</v>
      </c>
      <c r="T479" s="63">
        <v>0</v>
      </c>
      <c r="U479" s="63"/>
      <c r="V479" s="63"/>
      <c r="W479" s="63">
        <f>IF(Copyright!C$12=1,IF(BW479&gt;0,BW479-SUM(X479:AQ479)-SUM(R479:V479),SUM(BX479:CB479)),SUM(BY479:CB479))</f>
        <v>0</v>
      </c>
      <c r="X479" s="63">
        <v>0</v>
      </c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>
        <v>0</v>
      </c>
      <c r="AK479" s="63"/>
      <c r="AL479" s="63"/>
      <c r="AM479" s="63"/>
      <c r="AN479" s="63"/>
      <c r="AO479" s="63"/>
      <c r="AP479" s="63"/>
      <c r="AQ479" s="63"/>
      <c r="AS479" s="5">
        <f>IF(Q479&gt;0,RANK(Q479,(N479:P479,Q479:AE479)),0)</f>
        <v>3</v>
      </c>
      <c r="AT479" s="5">
        <f>IF(R479&gt;0,RANK(R479,(N479:P479,Q479:AE479)),0)</f>
        <v>5</v>
      </c>
      <c r="AU479" s="5">
        <f>IF(T479&gt;0,RANK(T479,(N479:P479,Q479:AE479)),0)</f>
        <v>0</v>
      </c>
      <c r="AV479" s="5">
        <f>IF(S479&gt;0,RANK(S479,(N479:P479,Q479:AE479)),0)</f>
        <v>4</v>
      </c>
      <c r="AW479" s="2">
        <f t="shared" si="187"/>
        <v>1.8809585158464315E-2</v>
      </c>
      <c r="AX479" s="2">
        <f t="shared" si="188"/>
        <v>1.2883277505797475E-4</v>
      </c>
      <c r="AY479" s="2">
        <f t="shared" si="189"/>
        <v>0</v>
      </c>
      <c r="AZ479" s="2">
        <f t="shared" si="190"/>
        <v>2.576655501159495E-4</v>
      </c>
      <c r="BB479" t="s">
        <v>1146</v>
      </c>
      <c r="BC479" t="s">
        <v>1164</v>
      </c>
      <c r="BD479">
        <v>9</v>
      </c>
      <c r="BF479" s="111">
        <v>13</v>
      </c>
      <c r="BG479" s="113">
        <v>119</v>
      </c>
      <c r="BH479" s="117">
        <f t="shared" si="179"/>
        <v>13119</v>
      </c>
      <c r="BJ479" s="5" t="s">
        <v>3185</v>
      </c>
      <c r="BN479" s="63"/>
      <c r="BW479" s="63">
        <v>18</v>
      </c>
      <c r="BY479">
        <v>0</v>
      </c>
      <c r="BZ479">
        <v>0</v>
      </c>
      <c r="CA479">
        <v>0</v>
      </c>
    </row>
    <row r="480" spans="1:79" hidden="1" outlineLevel="1">
      <c r="A480" t="s">
        <v>2402</v>
      </c>
      <c r="B480" t="s">
        <v>1164</v>
      </c>
      <c r="C480" s="1">
        <f t="shared" si="180"/>
        <v>397413</v>
      </c>
      <c r="D480" s="5">
        <f>IF(N480&gt;0, RANK(N480,(N480:P480,Q480:AE480)),0)</f>
        <v>1</v>
      </c>
      <c r="E480" s="5">
        <f>IF(O480&gt;0,RANK(O480,(N480:P480,Q480:AE480)),0)</f>
        <v>2</v>
      </c>
      <c r="F480" s="5">
        <f>IF(P480&gt;0,RANK(P480,(N480:P480,Q480:AE480)),0)</f>
        <v>0</v>
      </c>
      <c r="G480" s="131">
        <f t="shared" si="181"/>
        <v>118346</v>
      </c>
      <c r="H480" s="136">
        <f t="shared" si="182"/>
        <v>0.29779096305354885</v>
      </c>
      <c r="I480" s="2"/>
      <c r="J480" s="2">
        <f t="shared" si="183"/>
        <v>0.64283251931869367</v>
      </c>
      <c r="K480" s="2">
        <f t="shared" si="184"/>
        <v>0.34504155626514482</v>
      </c>
      <c r="L480" s="2">
        <f t="shared" si="185"/>
        <v>0</v>
      </c>
      <c r="M480" s="2">
        <f t="shared" si="186"/>
        <v>1.2125924416161504E-2</v>
      </c>
      <c r="N480" s="63">
        <v>255470</v>
      </c>
      <c r="O480" s="63">
        <v>137124</v>
      </c>
      <c r="P480" s="63"/>
      <c r="Q480" s="63">
        <v>4661</v>
      </c>
      <c r="R480" s="63">
        <v>96</v>
      </c>
      <c r="S480" s="63">
        <v>21</v>
      </c>
      <c r="T480" s="63">
        <v>11</v>
      </c>
      <c r="U480" s="63"/>
      <c r="V480" s="63"/>
      <c r="W480" s="63">
        <f>IF(Copyright!C$12=1,IF(BW480&gt;0,BW480-SUM(X480:AQ480)-SUM(R480:V480),SUM(BX480:CB480)),SUM(BY480:CB480))</f>
        <v>8</v>
      </c>
      <c r="X480" s="63">
        <v>19</v>
      </c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>
        <v>3</v>
      </c>
      <c r="AK480" s="63"/>
      <c r="AL480" s="63"/>
      <c r="AM480" s="63"/>
      <c r="AN480" s="63"/>
      <c r="AO480" s="63"/>
      <c r="AP480" s="63"/>
      <c r="AQ480" s="63"/>
      <c r="AS480" s="5">
        <f>IF(Q480&gt;0,RANK(Q480,(N480:P480,Q480:AE480)),0)</f>
        <v>3</v>
      </c>
      <c r="AT480" s="5">
        <f>IF(R480&gt;0,RANK(R480,(N480:P480,Q480:AE480)),0)</f>
        <v>4</v>
      </c>
      <c r="AU480" s="5">
        <f>IF(T480&gt;0,RANK(T480,(N480:P480,Q480:AE480)),0)</f>
        <v>7</v>
      </c>
      <c r="AV480" s="5">
        <f>IF(S480&gt;0,RANK(S480,(N480:P480,Q480:AE480)),0)</f>
        <v>5</v>
      </c>
      <c r="AW480" s="2">
        <f t="shared" si="187"/>
        <v>1.1728353123828359E-2</v>
      </c>
      <c r="AX480" s="2">
        <f t="shared" si="188"/>
        <v>2.4156230420242921E-4</v>
      </c>
      <c r="AY480" s="2">
        <f t="shared" si="189"/>
        <v>2.7679014023195013E-5</v>
      </c>
      <c r="AZ480" s="2">
        <f t="shared" si="190"/>
        <v>5.2841754044281392E-5</v>
      </c>
      <c r="BB480" t="s">
        <v>2402</v>
      </c>
      <c r="BC480" t="s">
        <v>1164</v>
      </c>
      <c r="BF480" s="111">
        <v>13</v>
      </c>
      <c r="BG480" s="113">
        <v>121</v>
      </c>
      <c r="BH480" s="117">
        <f t="shared" si="179"/>
        <v>13121</v>
      </c>
      <c r="BJ480" s="5" t="s">
        <v>3185</v>
      </c>
      <c r="BN480" s="63"/>
      <c r="BW480" s="63">
        <v>1091</v>
      </c>
      <c r="BY480">
        <v>0</v>
      </c>
      <c r="BZ480">
        <v>8</v>
      </c>
      <c r="CA480">
        <v>0</v>
      </c>
    </row>
    <row r="481" spans="1:79" hidden="1" outlineLevel="1">
      <c r="A481" t="s">
        <v>2761</v>
      </c>
      <c r="B481" t="s">
        <v>1164</v>
      </c>
      <c r="C481" s="1">
        <f t="shared" si="180"/>
        <v>11018</v>
      </c>
      <c r="D481" s="5">
        <f>IF(N481&gt;0, RANK(N481,(N481:P481,Q481:AE481)),0)</f>
        <v>2</v>
      </c>
      <c r="E481" s="5">
        <f>IF(O481&gt;0,RANK(O481,(N481:P481,Q481:AE481)),0)</f>
        <v>1</v>
      </c>
      <c r="F481" s="5">
        <f>IF(P481&gt;0,RANK(P481,(N481:P481,Q481:AE481)),0)</f>
        <v>0</v>
      </c>
      <c r="G481" s="131">
        <f t="shared" si="181"/>
        <v>6968</v>
      </c>
      <c r="H481" s="136">
        <f t="shared" si="182"/>
        <v>0.63241967689235801</v>
      </c>
      <c r="I481" s="2"/>
      <c r="J481" s="2">
        <f t="shared" si="183"/>
        <v>0.17770920312216373</v>
      </c>
      <c r="K481" s="2">
        <f t="shared" si="184"/>
        <v>0.81012888001452166</v>
      </c>
      <c r="L481" s="2">
        <f t="shared" si="185"/>
        <v>0</v>
      </c>
      <c r="M481" s="2">
        <f t="shared" si="186"/>
        <v>1.2161916863314581E-2</v>
      </c>
      <c r="N481" s="63">
        <v>1958</v>
      </c>
      <c r="O481" s="63">
        <v>8926</v>
      </c>
      <c r="P481" s="63"/>
      <c r="Q481" s="63">
        <v>134</v>
      </c>
      <c r="R481" s="63">
        <v>0</v>
      </c>
      <c r="S481" s="63">
        <v>0</v>
      </c>
      <c r="T481" s="63">
        <v>0</v>
      </c>
      <c r="U481" s="63"/>
      <c r="V481" s="63"/>
      <c r="W481" s="63">
        <f>IF(Copyright!C$12=1,IF(BW481&gt;0,BW481-SUM(X481:AQ481)-SUM(R481:V481),SUM(BX481:CB481)),SUM(BY481:CB481))</f>
        <v>0</v>
      </c>
      <c r="X481" s="63">
        <v>0</v>
      </c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>
        <v>0</v>
      </c>
      <c r="AK481" s="63"/>
      <c r="AL481" s="63"/>
      <c r="AM481" s="63"/>
      <c r="AN481" s="63"/>
      <c r="AO481" s="63"/>
      <c r="AP481" s="63"/>
      <c r="AQ481" s="63"/>
      <c r="AS481" s="5">
        <f>IF(Q481&gt;0,RANK(Q481,(N481:P481,Q481:AE481)),0)</f>
        <v>3</v>
      </c>
      <c r="AT481" s="5">
        <f>IF(R481&gt;0,RANK(R481,(N481:P481,Q481:AE481)),0)</f>
        <v>0</v>
      </c>
      <c r="AU481" s="5">
        <f>IF(T481&gt;0,RANK(T481,(N481:P481,Q481:AE481)),0)</f>
        <v>0</v>
      </c>
      <c r="AV481" s="5">
        <f>IF(S481&gt;0,RANK(S481,(N481:P481,Q481:AE481)),0)</f>
        <v>0</v>
      </c>
      <c r="AW481" s="2">
        <f t="shared" si="187"/>
        <v>1.2161916863314576E-2</v>
      </c>
      <c r="AX481" s="2">
        <f t="shared" si="188"/>
        <v>0</v>
      </c>
      <c r="AY481" s="2">
        <f t="shared" si="189"/>
        <v>0</v>
      </c>
      <c r="AZ481" s="2">
        <f t="shared" si="190"/>
        <v>0</v>
      </c>
      <c r="BB481" t="s">
        <v>2761</v>
      </c>
      <c r="BC481" t="s">
        <v>1164</v>
      </c>
      <c r="BD481">
        <v>9</v>
      </c>
      <c r="BF481" s="111">
        <v>13</v>
      </c>
      <c r="BG481" s="113">
        <v>123</v>
      </c>
      <c r="BH481" s="117">
        <f t="shared" si="179"/>
        <v>13123</v>
      </c>
      <c r="BJ481" s="5" t="s">
        <v>3185</v>
      </c>
      <c r="BN481" s="63"/>
      <c r="BW481" s="63">
        <v>35</v>
      </c>
      <c r="BY481">
        <v>0</v>
      </c>
      <c r="BZ481">
        <v>0</v>
      </c>
      <c r="CA481">
        <v>0</v>
      </c>
    </row>
    <row r="482" spans="1:79" hidden="1" outlineLevel="1">
      <c r="A482" t="s">
        <v>2051</v>
      </c>
      <c r="B482" t="s">
        <v>1164</v>
      </c>
      <c r="C482" s="1">
        <f t="shared" si="180"/>
        <v>1333</v>
      </c>
      <c r="D482" s="5">
        <f>IF(N482&gt;0, RANK(N482,(N482:P482,Q482:AE482)),0)</f>
        <v>2</v>
      </c>
      <c r="E482" s="5">
        <f>IF(O482&gt;0,RANK(O482,(N482:P482,Q482:AE482)),0)</f>
        <v>1</v>
      </c>
      <c r="F482" s="5">
        <f>IF(P482&gt;0,RANK(P482,(N482:P482,Q482:AE482)),0)</f>
        <v>0</v>
      </c>
      <c r="G482" s="131">
        <f t="shared" si="181"/>
        <v>959</v>
      </c>
      <c r="H482" s="136">
        <f t="shared" si="182"/>
        <v>0.71942985746436605</v>
      </c>
      <c r="I482" s="2"/>
      <c r="J482" s="2">
        <f t="shared" si="183"/>
        <v>0.13203300825206302</v>
      </c>
      <c r="K482" s="2">
        <f t="shared" si="184"/>
        <v>0.85146286571642915</v>
      </c>
      <c r="L482" s="2">
        <f t="shared" si="185"/>
        <v>0</v>
      </c>
      <c r="M482" s="2">
        <f t="shared" si="186"/>
        <v>1.650412603150786E-2</v>
      </c>
      <c r="N482" s="63">
        <v>176</v>
      </c>
      <c r="O482" s="63">
        <v>1135</v>
      </c>
      <c r="P482" s="63"/>
      <c r="Q482" s="63">
        <v>22</v>
      </c>
      <c r="R482" s="63">
        <v>0</v>
      </c>
      <c r="S482" s="63">
        <v>0</v>
      </c>
      <c r="T482" s="63">
        <v>0</v>
      </c>
      <c r="U482" s="63"/>
      <c r="V482" s="63"/>
      <c r="W482" s="63">
        <f>IF(Copyright!C$12=1,IF(BW482&gt;0,BW482-SUM(X482:AQ482)-SUM(R482:V482),SUM(BX482:CB482)),SUM(BY482:CB482))</f>
        <v>0</v>
      </c>
      <c r="X482" s="63">
        <v>0</v>
      </c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>
        <v>0</v>
      </c>
      <c r="AK482" s="63"/>
      <c r="AL482" s="63"/>
      <c r="AM482" s="63"/>
      <c r="AN482" s="63"/>
      <c r="AO482" s="63"/>
      <c r="AP482" s="63"/>
      <c r="AQ482" s="63"/>
      <c r="AS482" s="5">
        <f>IF(Q482&gt;0,RANK(Q482,(N482:P482,Q482:AE482)),0)</f>
        <v>3</v>
      </c>
      <c r="AT482" s="5">
        <f>IF(R482&gt;0,RANK(R482,(N482:P482,Q482:AE482)),0)</f>
        <v>0</v>
      </c>
      <c r="AU482" s="5">
        <f>IF(T482&gt;0,RANK(T482,(N482:P482,Q482:AE482)),0)</f>
        <v>0</v>
      </c>
      <c r="AV482" s="5">
        <f>IF(S482&gt;0,RANK(S482,(N482:P482,Q482:AE482)),0)</f>
        <v>0</v>
      </c>
      <c r="AW482" s="2">
        <f t="shared" si="187"/>
        <v>1.6504126031507877E-2</v>
      </c>
      <c r="AX482" s="2">
        <f t="shared" si="188"/>
        <v>0</v>
      </c>
      <c r="AY482" s="2">
        <f t="shared" si="189"/>
        <v>0</v>
      </c>
      <c r="AZ482" s="2">
        <f t="shared" si="190"/>
        <v>0</v>
      </c>
      <c r="BB482" t="s">
        <v>2051</v>
      </c>
      <c r="BC482" t="s">
        <v>1164</v>
      </c>
      <c r="BD482">
        <v>10</v>
      </c>
      <c r="BF482" s="111">
        <v>13</v>
      </c>
      <c r="BG482" s="113">
        <v>125</v>
      </c>
      <c r="BH482" s="117">
        <f t="shared" si="179"/>
        <v>13125</v>
      </c>
      <c r="BJ482" s="5" t="s">
        <v>3185</v>
      </c>
      <c r="BN482" s="63"/>
      <c r="BW482" s="63">
        <v>3</v>
      </c>
      <c r="BY482">
        <v>0</v>
      </c>
      <c r="BZ482">
        <v>0</v>
      </c>
      <c r="CA482">
        <v>0</v>
      </c>
    </row>
    <row r="483" spans="1:79" hidden="1" outlineLevel="1">
      <c r="A483" t="s">
        <v>1303</v>
      </c>
      <c r="B483" t="s">
        <v>1164</v>
      </c>
      <c r="C483" s="1">
        <f t="shared" si="180"/>
        <v>33133</v>
      </c>
      <c r="D483" s="5">
        <f>IF(N483&gt;0, RANK(N483,(N483:P483,Q483:AE483)),0)</f>
        <v>2</v>
      </c>
      <c r="E483" s="5">
        <f>IF(O483&gt;0,RANK(O483,(N483:P483,Q483:AE483)),0)</f>
        <v>1</v>
      </c>
      <c r="F483" s="5">
        <f>IF(P483&gt;0,RANK(P483,(N483:P483,Q483:AE483)),0)</f>
        <v>0</v>
      </c>
      <c r="G483" s="131">
        <f t="shared" si="181"/>
        <v>8943</v>
      </c>
      <c r="H483" s="136">
        <f t="shared" si="182"/>
        <v>0.26991217215464947</v>
      </c>
      <c r="I483" s="2"/>
      <c r="J483" s="2">
        <f t="shared" si="183"/>
        <v>0.36066761235022488</v>
      </c>
      <c r="K483" s="2">
        <f t="shared" si="184"/>
        <v>0.63057978450487429</v>
      </c>
      <c r="L483" s="2">
        <f t="shared" si="185"/>
        <v>0</v>
      </c>
      <c r="M483" s="2">
        <f t="shared" si="186"/>
        <v>8.7526031449008945E-3</v>
      </c>
      <c r="N483" s="63">
        <v>11950</v>
      </c>
      <c r="O483" s="63">
        <v>20893</v>
      </c>
      <c r="P483" s="63"/>
      <c r="Q483" s="63">
        <v>281</v>
      </c>
      <c r="R483" s="63">
        <v>9</v>
      </c>
      <c r="S483" s="63">
        <v>0</v>
      </c>
      <c r="T483" s="63">
        <v>0</v>
      </c>
      <c r="U483" s="63"/>
      <c r="V483" s="63"/>
      <c r="W483" s="63">
        <f>IF(Copyright!C$12=1,IF(BW483&gt;0,BW483-SUM(X483:AQ483)-SUM(R483:V483),SUM(BX483:CB483)),SUM(BY483:CB483))</f>
        <v>0</v>
      </c>
      <c r="X483" s="63">
        <v>0</v>
      </c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>
        <v>0</v>
      </c>
      <c r="AK483" s="63"/>
      <c r="AL483" s="63"/>
      <c r="AM483" s="63"/>
      <c r="AN483" s="63"/>
      <c r="AO483" s="63"/>
      <c r="AP483" s="63"/>
      <c r="AQ483" s="63"/>
      <c r="AS483" s="5">
        <f>IF(Q483&gt;0,RANK(Q483,(N483:P483,Q483:AE483)),0)</f>
        <v>3</v>
      </c>
      <c r="AT483" s="5">
        <f>IF(R483&gt;0,RANK(R483,(N483:P483,Q483:AE483)),0)</f>
        <v>4</v>
      </c>
      <c r="AU483" s="5">
        <f>IF(T483&gt;0,RANK(T483,(N483:P483,Q483:AE483)),0)</f>
        <v>0</v>
      </c>
      <c r="AV483" s="5">
        <f>IF(S483&gt;0,RANK(S483,(N483:P483,Q483:AE483)),0)</f>
        <v>0</v>
      </c>
      <c r="AW483" s="2">
        <f t="shared" si="187"/>
        <v>8.4809706335073794E-3</v>
      </c>
      <c r="AX483" s="2">
        <f t="shared" si="188"/>
        <v>2.7163251139347477E-4</v>
      </c>
      <c r="AY483" s="2">
        <f t="shared" si="189"/>
        <v>0</v>
      </c>
      <c r="AZ483" s="2">
        <f t="shared" si="190"/>
        <v>0</v>
      </c>
      <c r="BB483" t="s">
        <v>1303</v>
      </c>
      <c r="BC483" t="s">
        <v>1164</v>
      </c>
      <c r="BD483">
        <v>1</v>
      </c>
      <c r="BF483" s="111">
        <v>13</v>
      </c>
      <c r="BG483" s="113">
        <v>127</v>
      </c>
      <c r="BH483" s="117">
        <f t="shared" si="179"/>
        <v>13127</v>
      </c>
      <c r="BJ483" s="5" t="s">
        <v>3185</v>
      </c>
      <c r="BN483" s="63"/>
      <c r="BW483" s="63">
        <v>67</v>
      </c>
      <c r="BY483">
        <v>0</v>
      </c>
      <c r="BZ483">
        <v>0</v>
      </c>
      <c r="CA483">
        <v>0</v>
      </c>
    </row>
    <row r="484" spans="1:79" hidden="1" outlineLevel="1">
      <c r="A484" t="s">
        <v>2104</v>
      </c>
      <c r="B484" t="s">
        <v>1164</v>
      </c>
      <c r="C484" s="1">
        <f t="shared" si="180"/>
        <v>16897</v>
      </c>
      <c r="D484" s="5">
        <f>IF(N484&gt;0, RANK(N484,(N484:P484,Q484:AE484)),0)</f>
        <v>2</v>
      </c>
      <c r="E484" s="5">
        <f>IF(O484&gt;0,RANK(O484,(N484:P484,Q484:AE484)),0)</f>
        <v>1</v>
      </c>
      <c r="F484" s="5">
        <f>IF(P484&gt;0,RANK(P484,(N484:P484,Q484:AE484)),0)</f>
        <v>0</v>
      </c>
      <c r="G484" s="131">
        <f t="shared" si="181"/>
        <v>9757</v>
      </c>
      <c r="H484" s="136">
        <f t="shared" si="182"/>
        <v>0.5774397822098597</v>
      </c>
      <c r="I484" s="2"/>
      <c r="J484" s="2">
        <f t="shared" si="183"/>
        <v>0.20358643546191632</v>
      </c>
      <c r="K484" s="2">
        <f t="shared" si="184"/>
        <v>0.78102621767177605</v>
      </c>
      <c r="L484" s="2">
        <f t="shared" si="185"/>
        <v>0</v>
      </c>
      <c r="M484" s="2">
        <f t="shared" si="186"/>
        <v>1.5387346866307605E-2</v>
      </c>
      <c r="N484" s="63">
        <v>3440</v>
      </c>
      <c r="O484" s="63">
        <v>13197</v>
      </c>
      <c r="P484" s="63"/>
      <c r="Q484" s="63">
        <v>249</v>
      </c>
      <c r="R484" s="63">
        <v>9</v>
      </c>
      <c r="S484" s="63">
        <v>1</v>
      </c>
      <c r="T484" s="63">
        <v>0</v>
      </c>
      <c r="U484" s="63"/>
      <c r="V484" s="63"/>
      <c r="W484" s="63">
        <f>IF(Copyright!C$12=1,IF(BW484&gt;0,BW484-SUM(X484:AQ484)-SUM(R484:V484),SUM(BX484:CB484)),SUM(BY484:CB484))</f>
        <v>1</v>
      </c>
      <c r="X484" s="63">
        <v>0</v>
      </c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>
        <v>0</v>
      </c>
      <c r="AK484" s="63"/>
      <c r="AL484" s="63"/>
      <c r="AM484" s="63"/>
      <c r="AN484" s="63"/>
      <c r="AO484" s="63"/>
      <c r="AP484" s="63"/>
      <c r="AQ484" s="63"/>
      <c r="AS484" s="5">
        <f>IF(Q484&gt;0,RANK(Q484,(N484:P484,Q484:AE484)),0)</f>
        <v>3</v>
      </c>
      <c r="AT484" s="5">
        <f>IF(R484&gt;0,RANK(R484,(N484:P484,Q484:AE484)),0)</f>
        <v>4</v>
      </c>
      <c r="AU484" s="5">
        <f>IF(T484&gt;0,RANK(T484,(N484:P484,Q484:AE484)),0)</f>
        <v>0</v>
      </c>
      <c r="AV484" s="5">
        <f>IF(S484&gt;0,RANK(S484,(N484:P484,Q484:AE484)),0)</f>
        <v>5</v>
      </c>
      <c r="AW484" s="2">
        <f t="shared" si="187"/>
        <v>1.4736343729656152E-2</v>
      </c>
      <c r="AX484" s="2">
        <f t="shared" si="188"/>
        <v>5.3263892998757175E-4</v>
      </c>
      <c r="AY484" s="2">
        <f t="shared" si="189"/>
        <v>0</v>
      </c>
      <c r="AZ484" s="2">
        <f t="shared" si="190"/>
        <v>5.9182103331952421E-5</v>
      </c>
      <c r="BB484" t="s">
        <v>2104</v>
      </c>
      <c r="BC484" t="s">
        <v>1164</v>
      </c>
      <c r="BD484">
        <v>14</v>
      </c>
      <c r="BF484" s="111">
        <v>13</v>
      </c>
      <c r="BG484" s="113">
        <v>129</v>
      </c>
      <c r="BH484" s="117">
        <f t="shared" si="179"/>
        <v>13129</v>
      </c>
      <c r="BJ484" s="5" t="s">
        <v>3185</v>
      </c>
      <c r="BN484" s="63"/>
      <c r="BW484" s="63">
        <v>53</v>
      </c>
      <c r="BY484">
        <v>0</v>
      </c>
      <c r="BZ484">
        <v>1</v>
      </c>
      <c r="CA484">
        <v>0</v>
      </c>
    </row>
    <row r="485" spans="1:79" hidden="1" outlineLevel="1">
      <c r="A485" t="s">
        <v>2100</v>
      </c>
      <c r="B485" t="s">
        <v>1164</v>
      </c>
      <c r="C485" s="1">
        <f t="shared" ref="C485:C516" si="191">SUM(N485:AQ485)</f>
        <v>9396</v>
      </c>
      <c r="D485" s="5">
        <f>IF(N485&gt;0, RANK(N485,(N485:P485,Q485:AE485)),0)</f>
        <v>2</v>
      </c>
      <c r="E485" s="5">
        <f>IF(O485&gt;0,RANK(O485,(N485:P485,Q485:AE485)),0)</f>
        <v>1</v>
      </c>
      <c r="F485" s="5">
        <f>IF(P485&gt;0,RANK(P485,(N485:P485,Q485:AE485)),0)</f>
        <v>0</v>
      </c>
      <c r="G485" s="131">
        <f t="shared" ref="G485:G516" si="192">IF(C485&gt;0,MAX(N485:P485)-LARGE(N485:P485,2),0)</f>
        <v>2505</v>
      </c>
      <c r="H485" s="136">
        <f t="shared" ref="H485:H516" si="193">IF(C485&gt;0,G485/C485,0)</f>
        <v>0.26660280970625799</v>
      </c>
      <c r="I485" s="2"/>
      <c r="J485" s="2">
        <f t="shared" ref="J485:J516" si="194">IF($C485=0,"-",N485/$C485)</f>
        <v>0.36387824606215413</v>
      </c>
      <c r="K485" s="2">
        <f t="shared" ref="K485:K516" si="195">IF($C485=0,"-",O485/$C485)</f>
        <v>0.63048105576841207</v>
      </c>
      <c r="L485" s="2">
        <f t="shared" ref="L485:L516" si="196">IF($C485=0,"-",P485/$C485)</f>
        <v>0</v>
      </c>
      <c r="M485" s="2">
        <f t="shared" ref="M485:M516" si="197">IF(C485=0,"-",(1-J485-K485-L485))</f>
        <v>5.6406981694337999E-3</v>
      </c>
      <c r="N485" s="63">
        <v>3419</v>
      </c>
      <c r="O485" s="63">
        <v>5924</v>
      </c>
      <c r="P485" s="63"/>
      <c r="Q485" s="63">
        <v>50</v>
      </c>
      <c r="R485" s="63">
        <v>2</v>
      </c>
      <c r="S485" s="63">
        <v>1</v>
      </c>
      <c r="T485" s="63">
        <v>0</v>
      </c>
      <c r="U485" s="63"/>
      <c r="V485" s="63"/>
      <c r="W485" s="63">
        <f>IF(Copyright!C$12=1,IF(BW485&gt;0,BW485-SUM(X485:AQ485)-SUM(R485:V485),SUM(BX485:CB485)),SUM(BY485:CB485))</f>
        <v>0</v>
      </c>
      <c r="X485" s="63">
        <v>0</v>
      </c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>
        <v>0</v>
      </c>
      <c r="AK485" s="63"/>
      <c r="AL485" s="63"/>
      <c r="AM485" s="63"/>
      <c r="AN485" s="63"/>
      <c r="AO485" s="63"/>
      <c r="AP485" s="63"/>
      <c r="AQ485" s="63"/>
      <c r="AS485" s="5">
        <f>IF(Q485&gt;0,RANK(Q485,(N485:P485,Q485:AE485)),0)</f>
        <v>3</v>
      </c>
      <c r="AT485" s="5">
        <f>IF(R485&gt;0,RANK(R485,(N485:P485,Q485:AE485)),0)</f>
        <v>4</v>
      </c>
      <c r="AU485" s="5">
        <f>IF(T485&gt;0,RANK(T485,(N485:P485,Q485:AE485)),0)</f>
        <v>0</v>
      </c>
      <c r="AV485" s="5">
        <f>IF(S485&gt;0,RANK(S485,(N485:P485,Q485:AE485)),0)</f>
        <v>5</v>
      </c>
      <c r="AW485" s="2">
        <f t="shared" ref="AW485:AW516" si="198">IF($C485=0,"-",Q485/$C485)</f>
        <v>5.3214133673903791E-3</v>
      </c>
      <c r="AX485" s="2">
        <f t="shared" ref="AX485:AX516" si="199">IF($C485=0,"-",R485/$C485)</f>
        <v>2.1285653469561516E-4</v>
      </c>
      <c r="AY485" s="2">
        <f t="shared" ref="AY485:AY516" si="200">IF($C485=0,"-",T485/$C485)</f>
        <v>0</v>
      </c>
      <c r="AZ485" s="2">
        <f t="shared" ref="AZ485:AZ516" si="201">IF($C485=0,"-",S485/$C485)</f>
        <v>1.0642826734780758E-4</v>
      </c>
      <c r="BB485" t="s">
        <v>2100</v>
      </c>
      <c r="BC485" t="s">
        <v>1164</v>
      </c>
      <c r="BD485">
        <v>2</v>
      </c>
      <c r="BF485" s="111">
        <v>13</v>
      </c>
      <c r="BG485" s="113">
        <v>131</v>
      </c>
      <c r="BH485" s="117">
        <f t="shared" si="179"/>
        <v>13131</v>
      </c>
      <c r="BJ485" s="5" t="s">
        <v>3185</v>
      </c>
      <c r="BN485" s="63"/>
      <c r="BW485" s="63">
        <v>20</v>
      </c>
      <c r="BY485">
        <v>0</v>
      </c>
      <c r="BZ485">
        <v>0</v>
      </c>
      <c r="CA485">
        <v>0</v>
      </c>
    </row>
    <row r="486" spans="1:79" hidden="1" outlineLevel="1">
      <c r="A486" t="s">
        <v>2200</v>
      </c>
      <c r="B486" t="s">
        <v>1164</v>
      </c>
      <c r="C486" s="1">
        <f t="shared" si="191"/>
        <v>8323</v>
      </c>
      <c r="D486" s="5">
        <f>IF(N486&gt;0, RANK(N486,(N486:P486,Q486:AE486)),0)</f>
        <v>2</v>
      </c>
      <c r="E486" s="5">
        <f>IF(O486&gt;0,RANK(O486,(N486:P486,Q486:AE486)),0)</f>
        <v>1</v>
      </c>
      <c r="F486" s="5">
        <f>IF(P486&gt;0,RANK(P486,(N486:P486,Q486:AE486)),0)</f>
        <v>0</v>
      </c>
      <c r="G486" s="131">
        <f t="shared" si="192"/>
        <v>1870</v>
      </c>
      <c r="H486" s="136">
        <f t="shared" si="193"/>
        <v>0.22467860146581761</v>
      </c>
      <c r="I486" s="2"/>
      <c r="J486" s="2">
        <f t="shared" si="194"/>
        <v>0.38459690015619369</v>
      </c>
      <c r="K486" s="2">
        <f t="shared" si="195"/>
        <v>0.60927550162201127</v>
      </c>
      <c r="L486" s="2">
        <f t="shared" si="196"/>
        <v>0</v>
      </c>
      <c r="M486" s="2">
        <f t="shared" si="197"/>
        <v>6.1275982217949831E-3</v>
      </c>
      <c r="N486" s="63">
        <v>3201</v>
      </c>
      <c r="O486" s="63">
        <v>5071</v>
      </c>
      <c r="P486" s="63"/>
      <c r="Q486" s="63">
        <v>51</v>
      </c>
      <c r="R486" s="63">
        <v>0</v>
      </c>
      <c r="S486" s="63">
        <v>0</v>
      </c>
      <c r="T486" s="63">
        <v>0</v>
      </c>
      <c r="U486" s="63"/>
      <c r="V486" s="63"/>
      <c r="W486" s="63">
        <f>IF(Copyright!C$12=1,IF(BW486&gt;0,BW486-SUM(X486:AQ486)-SUM(R486:V486),SUM(BX486:CB486)),SUM(BY486:CB486))</f>
        <v>0</v>
      </c>
      <c r="X486" s="63">
        <v>0</v>
      </c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>
        <v>0</v>
      </c>
      <c r="AK486" s="63"/>
      <c r="AL486" s="63"/>
      <c r="AM486" s="63"/>
      <c r="AN486" s="63"/>
      <c r="AO486" s="63"/>
      <c r="AP486" s="63"/>
      <c r="AQ486" s="63"/>
      <c r="AS486" s="5">
        <f>IF(Q486&gt;0,RANK(Q486,(N486:P486,Q486:AE486)),0)</f>
        <v>3</v>
      </c>
      <c r="AT486" s="5">
        <f>IF(R486&gt;0,RANK(R486,(N486:P486,Q486:AE486)),0)</f>
        <v>0</v>
      </c>
      <c r="AU486" s="5">
        <f>IF(T486&gt;0,RANK(T486,(N486:P486,Q486:AE486)),0)</f>
        <v>0</v>
      </c>
      <c r="AV486" s="5">
        <f>IF(S486&gt;0,RANK(S486,(N486:P486,Q486:AE486)),0)</f>
        <v>0</v>
      </c>
      <c r="AW486" s="2">
        <f t="shared" si="198"/>
        <v>6.1275982217950256E-3</v>
      </c>
      <c r="AX486" s="2">
        <f t="shared" si="199"/>
        <v>0</v>
      </c>
      <c r="AY486" s="2">
        <f t="shared" si="200"/>
        <v>0</v>
      </c>
      <c r="AZ486" s="2">
        <f t="shared" si="201"/>
        <v>0</v>
      </c>
      <c r="BB486" t="s">
        <v>2200</v>
      </c>
      <c r="BC486" t="s">
        <v>1164</v>
      </c>
      <c r="BD486">
        <v>10</v>
      </c>
      <c r="BF486" s="111">
        <v>13</v>
      </c>
      <c r="BG486" s="113">
        <v>133</v>
      </c>
      <c r="BH486" s="117">
        <f t="shared" si="179"/>
        <v>13133</v>
      </c>
      <c r="BJ486" s="5" t="s">
        <v>3185</v>
      </c>
      <c r="BN486" s="63"/>
      <c r="BW486" s="63">
        <v>4</v>
      </c>
      <c r="BY486">
        <v>0</v>
      </c>
      <c r="BZ486">
        <v>0</v>
      </c>
      <c r="CA486">
        <v>0</v>
      </c>
    </row>
    <row r="487" spans="1:79" hidden="1" outlineLevel="1">
      <c r="A487" t="s">
        <v>1666</v>
      </c>
      <c r="B487" t="s">
        <v>1164</v>
      </c>
      <c r="C487" s="1">
        <f t="shared" si="191"/>
        <v>296728</v>
      </c>
      <c r="D487" s="5">
        <f>IF(N487&gt;0, RANK(N487,(N487:P487,Q487:AE487)),0)</f>
        <v>2</v>
      </c>
      <c r="E487" s="5">
        <f>IF(O487&gt;0,RANK(O487,(N487:P487,Q487:AE487)),0)</f>
        <v>1</v>
      </c>
      <c r="F487" s="5">
        <f>IF(P487&gt;0,RANK(P487,(N487:P487,Q487:AE487)),0)</f>
        <v>0</v>
      </c>
      <c r="G487" s="131">
        <f t="shared" si="192"/>
        <v>27346</v>
      </c>
      <c r="H487" s="136">
        <f t="shared" si="193"/>
        <v>9.2158475101776716E-2</v>
      </c>
      <c r="I487" s="2"/>
      <c r="J487" s="2">
        <f t="shared" si="194"/>
        <v>0.4465672265509153</v>
      </c>
      <c r="K487" s="2">
        <f t="shared" si="195"/>
        <v>0.53872570165269207</v>
      </c>
      <c r="L487" s="2">
        <f t="shared" si="196"/>
        <v>0</v>
      </c>
      <c r="M487" s="2">
        <f t="shared" si="197"/>
        <v>1.4707071796392635E-2</v>
      </c>
      <c r="N487" s="63">
        <v>132509</v>
      </c>
      <c r="O487" s="63">
        <v>159855</v>
      </c>
      <c r="P487" s="63"/>
      <c r="Q487" s="63">
        <v>4132</v>
      </c>
      <c r="R487" s="63">
        <v>160</v>
      </c>
      <c r="S487" s="63">
        <v>38</v>
      </c>
      <c r="T487" s="63">
        <v>2</v>
      </c>
      <c r="U487" s="63"/>
      <c r="V487" s="63"/>
      <c r="W487" s="63">
        <f>IF(Copyright!C$12=1,IF(BW487&gt;0,BW487-SUM(X487:AQ487)-SUM(R487:V487),SUM(BX487:CB487)),SUM(BY487:CB487))</f>
        <v>0</v>
      </c>
      <c r="X487" s="63">
        <v>29</v>
      </c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>
        <v>3</v>
      </c>
      <c r="AK487" s="63"/>
      <c r="AL487" s="63"/>
      <c r="AM487" s="63"/>
      <c r="AN487" s="63"/>
      <c r="AO487" s="63"/>
      <c r="AP487" s="63"/>
      <c r="AQ487" s="63"/>
      <c r="AS487" s="5">
        <f>IF(Q487&gt;0,RANK(Q487,(N487:P487,Q487:AE487)),0)</f>
        <v>3</v>
      </c>
      <c r="AT487" s="5">
        <f>IF(R487&gt;0,RANK(R487,(N487:P487,Q487:AE487)),0)</f>
        <v>4</v>
      </c>
      <c r="AU487" s="5">
        <f>IF(T487&gt;0,RANK(T487,(N487:P487,Q487:AE487)),0)</f>
        <v>7</v>
      </c>
      <c r="AV487" s="5">
        <f>IF(S487&gt;0,RANK(S487,(N487:P487,Q487:AE487)),0)</f>
        <v>5</v>
      </c>
      <c r="AW487" s="2">
        <f t="shared" si="198"/>
        <v>1.3925210967620177E-2</v>
      </c>
      <c r="AX487" s="2">
        <f t="shared" si="199"/>
        <v>5.3921436467067483E-4</v>
      </c>
      <c r="AY487" s="2">
        <f t="shared" si="200"/>
        <v>6.7401795583834358E-6</v>
      </c>
      <c r="AZ487" s="2">
        <f t="shared" si="201"/>
        <v>1.2806341160928527E-4</v>
      </c>
      <c r="BB487" t="s">
        <v>1666</v>
      </c>
      <c r="BC487" t="s">
        <v>1164</v>
      </c>
      <c r="BF487" s="111">
        <v>13</v>
      </c>
      <c r="BG487" s="113">
        <v>135</v>
      </c>
      <c r="BH487" s="117">
        <f t="shared" si="179"/>
        <v>13135</v>
      </c>
      <c r="BJ487" s="5" t="s">
        <v>3185</v>
      </c>
      <c r="BN487" s="63"/>
      <c r="BW487" s="63">
        <v>860</v>
      </c>
      <c r="BY487">
        <v>0</v>
      </c>
      <c r="BZ487">
        <v>0</v>
      </c>
      <c r="CA487">
        <v>0</v>
      </c>
    </row>
    <row r="488" spans="1:79" hidden="1" outlineLevel="1">
      <c r="A488" t="s">
        <v>2581</v>
      </c>
      <c r="B488" t="s">
        <v>1164</v>
      </c>
      <c r="C488" s="1">
        <f t="shared" si="191"/>
        <v>14641</v>
      </c>
      <c r="D488" s="5">
        <f>IF(N488&gt;0, RANK(N488,(N488:P488,Q488:AE488)),0)</f>
        <v>2</v>
      </c>
      <c r="E488" s="5">
        <f>IF(O488&gt;0,RANK(O488,(N488:P488,Q488:AE488)),0)</f>
        <v>1</v>
      </c>
      <c r="F488" s="5">
        <f>IF(P488&gt;0,RANK(P488,(N488:P488,Q488:AE488)),0)</f>
        <v>0</v>
      </c>
      <c r="G488" s="131">
        <f t="shared" si="192"/>
        <v>9865</v>
      </c>
      <c r="H488" s="136">
        <f t="shared" si="193"/>
        <v>0.67379277371764223</v>
      </c>
      <c r="I488" s="2"/>
      <c r="J488" s="2">
        <f t="shared" si="194"/>
        <v>0.15716139607950277</v>
      </c>
      <c r="K488" s="2">
        <f t="shared" si="195"/>
        <v>0.83095416979714498</v>
      </c>
      <c r="L488" s="2">
        <f t="shared" si="196"/>
        <v>0</v>
      </c>
      <c r="M488" s="2">
        <f t="shared" si="197"/>
        <v>1.1884434123352272E-2</v>
      </c>
      <c r="N488" s="63">
        <v>2301</v>
      </c>
      <c r="O488" s="63">
        <v>12166</v>
      </c>
      <c r="P488" s="63"/>
      <c r="Q488" s="63">
        <v>155</v>
      </c>
      <c r="R488" s="63">
        <v>7</v>
      </c>
      <c r="S488" s="63">
        <v>10</v>
      </c>
      <c r="T488" s="63">
        <v>0</v>
      </c>
      <c r="U488" s="63"/>
      <c r="V488" s="63"/>
      <c r="W488" s="63">
        <f>IF(Copyright!C$12=1,IF(BW488&gt;0,BW488-SUM(X488:AQ488)-SUM(R488:V488),SUM(BX488:CB488)),SUM(BY488:CB488))</f>
        <v>0</v>
      </c>
      <c r="X488" s="63">
        <v>2</v>
      </c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>
        <v>0</v>
      </c>
      <c r="AK488" s="63"/>
      <c r="AL488" s="63"/>
      <c r="AM488" s="63"/>
      <c r="AN488" s="63"/>
      <c r="AO488" s="63"/>
      <c r="AP488" s="63"/>
      <c r="AQ488" s="63"/>
      <c r="AS488" s="5">
        <f>IF(Q488&gt;0,RANK(Q488,(N488:P488,Q488:AE488)),0)</f>
        <v>3</v>
      </c>
      <c r="AT488" s="5">
        <f>IF(R488&gt;0,RANK(R488,(N488:P488,Q488:AE488)),0)</f>
        <v>5</v>
      </c>
      <c r="AU488" s="5">
        <f>IF(T488&gt;0,RANK(T488,(N488:P488,Q488:AE488)),0)</f>
        <v>0</v>
      </c>
      <c r="AV488" s="5">
        <f>IF(S488&gt;0,RANK(S488,(N488:P488,Q488:AE488)),0)</f>
        <v>4</v>
      </c>
      <c r="AW488" s="2">
        <f t="shared" si="198"/>
        <v>1.0586708558158596E-2</v>
      </c>
      <c r="AX488" s="2">
        <f t="shared" si="199"/>
        <v>4.781094187555495E-4</v>
      </c>
      <c r="AY488" s="2">
        <f t="shared" si="200"/>
        <v>0</v>
      </c>
      <c r="AZ488" s="2">
        <f t="shared" si="201"/>
        <v>6.8301345536507074E-4</v>
      </c>
      <c r="BB488" t="s">
        <v>2581</v>
      </c>
      <c r="BC488" t="s">
        <v>1164</v>
      </c>
      <c r="BD488">
        <v>9</v>
      </c>
      <c r="BF488" s="111">
        <v>13</v>
      </c>
      <c r="BG488" s="113">
        <v>137</v>
      </c>
      <c r="BH488" s="117">
        <f t="shared" ref="BH488:BH551" si="202">1000*BF488+BG488</f>
        <v>13137</v>
      </c>
      <c r="BJ488" s="5" t="s">
        <v>3185</v>
      </c>
      <c r="BN488" s="63"/>
      <c r="BW488" s="63">
        <v>54</v>
      </c>
      <c r="BY488">
        <v>0</v>
      </c>
      <c r="BZ488">
        <v>0</v>
      </c>
      <c r="CA488">
        <v>0</v>
      </c>
    </row>
    <row r="489" spans="1:79" hidden="1" outlineLevel="1">
      <c r="A489" t="s">
        <v>233</v>
      </c>
      <c r="B489" t="s">
        <v>1164</v>
      </c>
      <c r="C489" s="1">
        <f t="shared" si="191"/>
        <v>61364</v>
      </c>
      <c r="D489" s="5">
        <f>IF(N489&gt;0, RANK(N489,(N489:P489,Q489:AE489)),0)</f>
        <v>2</v>
      </c>
      <c r="E489" s="5">
        <f>IF(O489&gt;0,RANK(O489,(N489:P489,Q489:AE489)),0)</f>
        <v>1</v>
      </c>
      <c r="F489" s="5">
        <f>IF(P489&gt;0,RANK(P489,(N489:P489,Q489:AE489)),0)</f>
        <v>0</v>
      </c>
      <c r="G489" s="131">
        <f t="shared" si="192"/>
        <v>34482</v>
      </c>
      <c r="H489" s="136">
        <f t="shared" si="193"/>
        <v>0.56192555895965057</v>
      </c>
      <c r="I489" s="2"/>
      <c r="J489" s="2">
        <f t="shared" si="194"/>
        <v>0.21183430024118374</v>
      </c>
      <c r="K489" s="2">
        <f t="shared" si="195"/>
        <v>0.77375985920083434</v>
      </c>
      <c r="L489" s="2">
        <f t="shared" si="196"/>
        <v>0</v>
      </c>
      <c r="M489" s="2">
        <f t="shared" si="197"/>
        <v>1.4405840557981886E-2</v>
      </c>
      <c r="N489" s="63">
        <v>12999</v>
      </c>
      <c r="O489" s="63">
        <v>47481</v>
      </c>
      <c r="P489" s="63"/>
      <c r="Q489" s="63">
        <v>844</v>
      </c>
      <c r="R489" s="63">
        <v>14</v>
      </c>
      <c r="S489" s="63">
        <v>22</v>
      </c>
      <c r="T489" s="63">
        <v>0</v>
      </c>
      <c r="U489" s="63"/>
      <c r="V489" s="63"/>
      <c r="W489" s="63">
        <f>IF(Copyright!C$12=1,IF(BW489&gt;0,BW489-SUM(X489:AQ489)-SUM(R489:V489),SUM(BX489:CB489)),SUM(BY489:CB489))</f>
        <v>1</v>
      </c>
      <c r="X489" s="63">
        <v>3</v>
      </c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>
        <v>0</v>
      </c>
      <c r="AK489" s="63"/>
      <c r="AL489" s="63"/>
      <c r="AM489" s="63"/>
      <c r="AN489" s="63"/>
      <c r="AO489" s="63"/>
      <c r="AP489" s="63"/>
      <c r="AQ489" s="63"/>
      <c r="AS489" s="5">
        <f>IF(Q489&gt;0,RANK(Q489,(N489:P489,Q489:AE489)),0)</f>
        <v>3</v>
      </c>
      <c r="AT489" s="5">
        <f>IF(R489&gt;0,RANK(R489,(N489:P489,Q489:AE489)),0)</f>
        <v>5</v>
      </c>
      <c r="AU489" s="5">
        <f>IF(T489&gt;0,RANK(T489,(N489:P489,Q489:AE489)),0)</f>
        <v>0</v>
      </c>
      <c r="AV489" s="5">
        <f>IF(S489&gt;0,RANK(S489,(N489:P489,Q489:AE489)),0)</f>
        <v>4</v>
      </c>
      <c r="AW489" s="2">
        <f t="shared" si="198"/>
        <v>1.3753992568932925E-2</v>
      </c>
      <c r="AX489" s="2">
        <f t="shared" si="199"/>
        <v>2.2814679616713383E-4</v>
      </c>
      <c r="AY489" s="2">
        <f t="shared" si="200"/>
        <v>0</v>
      </c>
      <c r="AZ489" s="2">
        <f t="shared" si="201"/>
        <v>3.5851639397692456E-4</v>
      </c>
      <c r="BB489" t="s">
        <v>233</v>
      </c>
      <c r="BC489" t="s">
        <v>1164</v>
      </c>
      <c r="BD489">
        <v>9</v>
      </c>
      <c r="BF489" s="111">
        <v>13</v>
      </c>
      <c r="BG489" s="113">
        <v>139</v>
      </c>
      <c r="BH489" s="117">
        <f t="shared" si="202"/>
        <v>13139</v>
      </c>
      <c r="BJ489" s="5" t="s">
        <v>3185</v>
      </c>
      <c r="BN489" s="63"/>
      <c r="BW489" s="63">
        <v>188</v>
      </c>
      <c r="BY489">
        <v>1</v>
      </c>
      <c r="BZ489">
        <v>0</v>
      </c>
      <c r="CA489">
        <v>0</v>
      </c>
    </row>
    <row r="490" spans="1:79" hidden="1" outlineLevel="1">
      <c r="A490" t="s">
        <v>603</v>
      </c>
      <c r="B490" t="s">
        <v>1164</v>
      </c>
      <c r="C490" s="1">
        <f t="shared" si="191"/>
        <v>4088</v>
      </c>
      <c r="D490" s="5">
        <f>IF(N490&gt;0, RANK(N490,(N490:P490,Q490:AE490)),0)</f>
        <v>1</v>
      </c>
      <c r="E490" s="5">
        <f>IF(O490&gt;0,RANK(O490,(N490:P490,Q490:AE490)),0)</f>
        <v>2</v>
      </c>
      <c r="F490" s="5">
        <f>IF(P490&gt;0,RANK(P490,(N490:P490,Q490:AE490)),0)</f>
        <v>0</v>
      </c>
      <c r="G490" s="131">
        <f t="shared" si="192"/>
        <v>2539</v>
      </c>
      <c r="H490" s="136">
        <f t="shared" si="193"/>
        <v>0.62108610567514677</v>
      </c>
      <c r="I490" s="2"/>
      <c r="J490" s="2">
        <f t="shared" si="194"/>
        <v>0.80919765166340507</v>
      </c>
      <c r="K490" s="2">
        <f t="shared" si="195"/>
        <v>0.18811154598825833</v>
      </c>
      <c r="L490" s="2">
        <f t="shared" si="196"/>
        <v>0</v>
      </c>
      <c r="M490" s="2">
        <f t="shared" si="197"/>
        <v>2.6908023483366017E-3</v>
      </c>
      <c r="N490" s="63">
        <v>3308</v>
      </c>
      <c r="O490" s="63">
        <v>769</v>
      </c>
      <c r="P490" s="63"/>
      <c r="Q490" s="63">
        <v>11</v>
      </c>
      <c r="R490" s="63">
        <v>0</v>
      </c>
      <c r="S490" s="63">
        <v>0</v>
      </c>
      <c r="T490" s="63">
        <v>0</v>
      </c>
      <c r="U490" s="63"/>
      <c r="V490" s="63"/>
      <c r="W490" s="63">
        <f>IF(Copyright!C$12=1,IF(BW490&gt;0,BW490-SUM(X490:AQ490)-SUM(R490:V490),SUM(BX490:CB490)),SUM(BY490:CB490))</f>
        <v>0</v>
      </c>
      <c r="X490" s="63">
        <v>0</v>
      </c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>
        <v>0</v>
      </c>
      <c r="AK490" s="63"/>
      <c r="AL490" s="63"/>
      <c r="AM490" s="63"/>
      <c r="AN490" s="63"/>
      <c r="AO490" s="63"/>
      <c r="AP490" s="63"/>
      <c r="AQ490" s="63"/>
      <c r="AS490" s="5">
        <f>IF(Q490&gt;0,RANK(Q490,(N490:P490,Q490:AE490)),0)</f>
        <v>3</v>
      </c>
      <c r="AT490" s="5">
        <f>IF(R490&gt;0,RANK(R490,(N490:P490,Q490:AE490)),0)</f>
        <v>0</v>
      </c>
      <c r="AU490" s="5">
        <f>IF(T490&gt;0,RANK(T490,(N490:P490,Q490:AE490)),0)</f>
        <v>0</v>
      </c>
      <c r="AV490" s="5">
        <f>IF(S490&gt;0,RANK(S490,(N490:P490,Q490:AE490)),0)</f>
        <v>0</v>
      </c>
      <c r="AW490" s="2">
        <f t="shared" si="198"/>
        <v>2.6908023483365948E-3</v>
      </c>
      <c r="AX490" s="2">
        <f t="shared" si="199"/>
        <v>0</v>
      </c>
      <c r="AY490" s="2">
        <f t="shared" si="200"/>
        <v>0</v>
      </c>
      <c r="AZ490" s="2">
        <f t="shared" si="201"/>
        <v>0</v>
      </c>
      <c r="BB490" t="s">
        <v>603</v>
      </c>
      <c r="BC490" t="s">
        <v>1164</v>
      </c>
      <c r="BD490">
        <v>10</v>
      </c>
      <c r="BF490" s="111">
        <v>13</v>
      </c>
      <c r="BG490" s="113">
        <v>141</v>
      </c>
      <c r="BH490" s="117">
        <f t="shared" si="202"/>
        <v>13141</v>
      </c>
      <c r="BJ490" s="5" t="s">
        <v>3185</v>
      </c>
      <c r="BN490" s="63"/>
      <c r="BW490" s="63">
        <v>2</v>
      </c>
      <c r="BY490">
        <v>0</v>
      </c>
      <c r="BZ490">
        <v>0</v>
      </c>
      <c r="CA490">
        <v>0</v>
      </c>
    </row>
    <row r="491" spans="1:79" hidden="1" outlineLevel="1">
      <c r="A491" t="s">
        <v>1042</v>
      </c>
      <c r="B491" t="s">
        <v>1164</v>
      </c>
      <c r="C491" s="1">
        <f t="shared" si="191"/>
        <v>10376</v>
      </c>
      <c r="D491" s="5">
        <f>IF(N491&gt;0, RANK(N491,(N491:P491,Q491:AE491)),0)</f>
        <v>2</v>
      </c>
      <c r="E491" s="5">
        <f>IF(O491&gt;0,RANK(O491,(N491:P491,Q491:AE491)),0)</f>
        <v>1</v>
      </c>
      <c r="F491" s="5">
        <f>IF(P491&gt;0,RANK(P491,(N491:P491,Q491:AE491)),0)</f>
        <v>0</v>
      </c>
      <c r="G491" s="131">
        <f t="shared" si="192"/>
        <v>6657</v>
      </c>
      <c r="H491" s="136">
        <f t="shared" si="193"/>
        <v>0.64157671549730144</v>
      </c>
      <c r="I491" s="2"/>
      <c r="J491" s="2">
        <f t="shared" si="194"/>
        <v>0.17241711642251351</v>
      </c>
      <c r="K491" s="2">
        <f t="shared" si="195"/>
        <v>0.813993831919815</v>
      </c>
      <c r="L491" s="2">
        <f t="shared" si="196"/>
        <v>0</v>
      </c>
      <c r="M491" s="2">
        <f t="shared" si="197"/>
        <v>1.3589051657671547E-2</v>
      </c>
      <c r="N491" s="63">
        <v>1789</v>
      </c>
      <c r="O491" s="63">
        <v>8446</v>
      </c>
      <c r="P491" s="63"/>
      <c r="Q491" s="63">
        <v>137</v>
      </c>
      <c r="R491" s="63">
        <v>2</v>
      </c>
      <c r="S491" s="63">
        <v>2</v>
      </c>
      <c r="T491" s="63">
        <v>0</v>
      </c>
      <c r="U491" s="63"/>
      <c r="V491" s="63"/>
      <c r="W491" s="63">
        <f>IF(Copyright!C$12=1,IF(BW491&gt;0,BW491-SUM(X491:AQ491)-SUM(R491:V491),SUM(BX491:CB491)),SUM(BY491:CB491))</f>
        <v>0</v>
      </c>
      <c r="X491" s="63">
        <v>0</v>
      </c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>
        <v>0</v>
      </c>
      <c r="AK491" s="63"/>
      <c r="AL491" s="63"/>
      <c r="AM491" s="63"/>
      <c r="AN491" s="63"/>
      <c r="AO491" s="63"/>
      <c r="AP491" s="63"/>
      <c r="AQ491" s="63"/>
      <c r="AS491" s="5">
        <f>IF(Q491&gt;0,RANK(Q491,(N491:P491,Q491:AE491)),0)</f>
        <v>3</v>
      </c>
      <c r="AT491" s="5">
        <f>IF(R491&gt;0,RANK(R491,(N491:P491,Q491:AE491)),0)</f>
        <v>4</v>
      </c>
      <c r="AU491" s="5">
        <f>IF(T491&gt;0,RANK(T491,(N491:P491,Q491:AE491)),0)</f>
        <v>0</v>
      </c>
      <c r="AV491" s="5">
        <f>IF(S491&gt;0,RANK(S491,(N491:P491,Q491:AE491)),0)</f>
        <v>4</v>
      </c>
      <c r="AW491" s="2">
        <f t="shared" si="198"/>
        <v>1.3203546646106399E-2</v>
      </c>
      <c r="AX491" s="2">
        <f t="shared" si="199"/>
        <v>1.9275250578257516E-4</v>
      </c>
      <c r="AY491" s="2">
        <f t="shared" si="200"/>
        <v>0</v>
      </c>
      <c r="AZ491" s="2">
        <f t="shared" si="201"/>
        <v>1.9275250578257516E-4</v>
      </c>
      <c r="BB491" t="s">
        <v>1042</v>
      </c>
      <c r="BC491" t="s">
        <v>1164</v>
      </c>
      <c r="BD491">
        <v>14</v>
      </c>
      <c r="BF491" s="111">
        <v>13</v>
      </c>
      <c r="BG491" s="113">
        <v>143</v>
      </c>
      <c r="BH491" s="117">
        <f t="shared" si="202"/>
        <v>13143</v>
      </c>
      <c r="BJ491" s="5" t="s">
        <v>3185</v>
      </c>
      <c r="BN491" s="63"/>
      <c r="BW491" s="63">
        <v>35</v>
      </c>
      <c r="BY491">
        <v>0</v>
      </c>
      <c r="BZ491">
        <v>0</v>
      </c>
      <c r="CA491">
        <v>0</v>
      </c>
    </row>
    <row r="492" spans="1:79" hidden="1" outlineLevel="1">
      <c r="A492" t="s">
        <v>1190</v>
      </c>
      <c r="B492" t="s">
        <v>1164</v>
      </c>
      <c r="C492" s="1">
        <f t="shared" si="191"/>
        <v>15488</v>
      </c>
      <c r="D492" s="5">
        <f>IF(N492&gt;0, RANK(N492,(N492:P492,Q492:AE492)),0)</f>
        <v>2</v>
      </c>
      <c r="E492" s="5">
        <f>IF(O492&gt;0,RANK(O492,(N492:P492,Q492:AE492)),0)</f>
        <v>1</v>
      </c>
      <c r="F492" s="5">
        <f>IF(P492&gt;0,RANK(P492,(N492:P492,Q492:AE492)),0)</f>
        <v>0</v>
      </c>
      <c r="G492" s="131">
        <f t="shared" si="192"/>
        <v>7052</v>
      </c>
      <c r="H492" s="136">
        <f t="shared" si="193"/>
        <v>0.45532024793388431</v>
      </c>
      <c r="I492" s="2"/>
      <c r="J492" s="2">
        <f t="shared" si="194"/>
        <v>0.26762654958677684</v>
      </c>
      <c r="K492" s="2">
        <f t="shared" si="195"/>
        <v>0.72294679752066116</v>
      </c>
      <c r="L492" s="2">
        <f t="shared" si="196"/>
        <v>0</v>
      </c>
      <c r="M492" s="2">
        <f t="shared" si="197"/>
        <v>9.4266528925619486E-3</v>
      </c>
      <c r="N492" s="63">
        <v>4145</v>
      </c>
      <c r="O492" s="63">
        <v>11197</v>
      </c>
      <c r="P492" s="63"/>
      <c r="Q492" s="63">
        <v>145</v>
      </c>
      <c r="R492" s="63">
        <v>0</v>
      </c>
      <c r="S492" s="63">
        <v>1</v>
      </c>
      <c r="T492" s="63">
        <v>0</v>
      </c>
      <c r="U492" s="63"/>
      <c r="V492" s="63"/>
      <c r="W492" s="63">
        <f>IF(Copyright!C$12=1,IF(BW492&gt;0,BW492-SUM(X492:AQ492)-SUM(R492:V492),SUM(BX492:CB492)),SUM(BY492:CB492))</f>
        <v>0</v>
      </c>
      <c r="X492" s="63">
        <v>0</v>
      </c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>
        <v>0</v>
      </c>
      <c r="AK492" s="63"/>
      <c r="AL492" s="63"/>
      <c r="AM492" s="63"/>
      <c r="AN492" s="63"/>
      <c r="AO492" s="63"/>
      <c r="AP492" s="63"/>
      <c r="AQ492" s="63"/>
      <c r="AS492" s="5">
        <f>IF(Q492&gt;0,RANK(Q492,(N492:P492,Q492:AE492)),0)</f>
        <v>3</v>
      </c>
      <c r="AT492" s="5">
        <f>IF(R492&gt;0,RANK(R492,(N492:P492,Q492:AE492)),0)</f>
        <v>0</v>
      </c>
      <c r="AU492" s="5">
        <f>IF(T492&gt;0,RANK(T492,(N492:P492,Q492:AE492)),0)</f>
        <v>0</v>
      </c>
      <c r="AV492" s="5">
        <f>IF(S492&gt;0,RANK(S492,(N492:P492,Q492:AE492)),0)</f>
        <v>4</v>
      </c>
      <c r="AW492" s="2">
        <f t="shared" si="198"/>
        <v>9.3620867768595042E-3</v>
      </c>
      <c r="AX492" s="2">
        <f t="shared" si="199"/>
        <v>0</v>
      </c>
      <c r="AY492" s="2">
        <f t="shared" si="200"/>
        <v>0</v>
      </c>
      <c r="AZ492" s="2">
        <f t="shared" si="201"/>
        <v>6.4566115702479341E-5</v>
      </c>
      <c r="BB492" t="s">
        <v>1190</v>
      </c>
      <c r="BC492" t="s">
        <v>1164</v>
      </c>
      <c r="BD492">
        <v>3</v>
      </c>
      <c r="BF492" s="111">
        <v>13</v>
      </c>
      <c r="BG492" s="113">
        <v>145</v>
      </c>
      <c r="BH492" s="117">
        <f t="shared" si="202"/>
        <v>13145</v>
      </c>
      <c r="BJ492" s="5" t="s">
        <v>3185</v>
      </c>
      <c r="BN492" s="63"/>
      <c r="BW492" s="63">
        <v>34</v>
      </c>
      <c r="BY492">
        <v>0</v>
      </c>
      <c r="BZ492">
        <v>0</v>
      </c>
      <c r="CA492">
        <v>0</v>
      </c>
    </row>
    <row r="493" spans="1:79" hidden="1" outlineLevel="1">
      <c r="A493" t="s">
        <v>2955</v>
      </c>
      <c r="B493" t="s">
        <v>1164</v>
      </c>
      <c r="C493" s="1">
        <f t="shared" si="191"/>
        <v>9511</v>
      </c>
      <c r="D493" s="5">
        <f>IF(N493&gt;0, RANK(N493,(N493:P493,Q493:AE493)),0)</f>
        <v>2</v>
      </c>
      <c r="E493" s="5">
        <f>IF(O493&gt;0,RANK(O493,(N493:P493,Q493:AE493)),0)</f>
        <v>1</v>
      </c>
      <c r="F493" s="5">
        <f>IF(P493&gt;0,RANK(P493,(N493:P493,Q493:AE493)),0)</f>
        <v>0</v>
      </c>
      <c r="G493" s="131">
        <f t="shared" si="192"/>
        <v>3647</v>
      </c>
      <c r="H493" s="136">
        <f t="shared" si="193"/>
        <v>0.3834507412469772</v>
      </c>
      <c r="I493" s="2"/>
      <c r="J493" s="2">
        <f t="shared" si="194"/>
        <v>0.30175586163389762</v>
      </c>
      <c r="K493" s="2">
        <f t="shared" si="195"/>
        <v>0.68520660288087476</v>
      </c>
      <c r="L493" s="2">
        <f t="shared" si="196"/>
        <v>0</v>
      </c>
      <c r="M493" s="2">
        <f t="shared" si="197"/>
        <v>1.303753548522768E-2</v>
      </c>
      <c r="N493" s="63">
        <v>2870</v>
      </c>
      <c r="O493" s="63">
        <v>6517</v>
      </c>
      <c r="P493" s="63"/>
      <c r="Q493" s="63">
        <v>116</v>
      </c>
      <c r="R493" s="63">
        <v>0</v>
      </c>
      <c r="S493" s="63">
        <v>6</v>
      </c>
      <c r="T493" s="63">
        <v>0</v>
      </c>
      <c r="U493" s="63"/>
      <c r="V493" s="63"/>
      <c r="W493" s="63">
        <f>IF(Copyright!C$12=1,IF(BW493&gt;0,BW493-SUM(X493:AQ493)-SUM(R493:V493),SUM(BX493:CB493)),SUM(BY493:CB493))</f>
        <v>0</v>
      </c>
      <c r="X493" s="63">
        <v>2</v>
      </c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>
        <v>0</v>
      </c>
      <c r="AK493" s="63"/>
      <c r="AL493" s="63"/>
      <c r="AM493" s="63"/>
      <c r="AN493" s="63"/>
      <c r="AO493" s="63"/>
      <c r="AP493" s="63"/>
      <c r="AQ493" s="63"/>
      <c r="AS493" s="5">
        <f>IF(Q493&gt;0,RANK(Q493,(N493:P493,Q493:AE493)),0)</f>
        <v>3</v>
      </c>
      <c r="AT493" s="5">
        <f>IF(R493&gt;0,RANK(R493,(N493:P493,Q493:AE493)),0)</f>
        <v>0</v>
      </c>
      <c r="AU493" s="5">
        <f>IF(T493&gt;0,RANK(T493,(N493:P493,Q493:AE493)),0)</f>
        <v>0</v>
      </c>
      <c r="AV493" s="5">
        <f>IF(S493&gt;0,RANK(S493,(N493:P493,Q493:AE493)),0)</f>
        <v>4</v>
      </c>
      <c r="AW493" s="2">
        <f t="shared" si="198"/>
        <v>1.2196404163600042E-2</v>
      </c>
      <c r="AX493" s="2">
        <f t="shared" si="199"/>
        <v>0</v>
      </c>
      <c r="AY493" s="2">
        <f t="shared" si="200"/>
        <v>0</v>
      </c>
      <c r="AZ493" s="2">
        <f t="shared" si="201"/>
        <v>6.3084849122069188E-4</v>
      </c>
      <c r="BB493" t="s">
        <v>2955</v>
      </c>
      <c r="BC493" t="s">
        <v>1164</v>
      </c>
      <c r="BD493">
        <v>9</v>
      </c>
      <c r="BF493" s="111">
        <v>13</v>
      </c>
      <c r="BG493" s="113">
        <v>147</v>
      </c>
      <c r="BH493" s="117">
        <f t="shared" si="202"/>
        <v>13147</v>
      </c>
      <c r="BJ493" s="5" t="s">
        <v>3185</v>
      </c>
      <c r="BN493" s="63"/>
      <c r="BW493" s="63">
        <v>26</v>
      </c>
      <c r="BY493">
        <v>0</v>
      </c>
      <c r="BZ493">
        <v>0</v>
      </c>
      <c r="CA493">
        <v>0</v>
      </c>
    </row>
    <row r="494" spans="1:79" hidden="1" outlineLevel="1">
      <c r="A494" t="s">
        <v>3007</v>
      </c>
      <c r="B494" t="s">
        <v>1164</v>
      </c>
      <c r="C494" s="1">
        <f t="shared" si="191"/>
        <v>4172</v>
      </c>
      <c r="D494" s="5">
        <f>IF(N494&gt;0, RANK(N494,(N494:P494,Q494:AE494)),0)</f>
        <v>2</v>
      </c>
      <c r="E494" s="5">
        <f>IF(O494&gt;0,RANK(O494,(N494:P494,Q494:AE494)),0)</f>
        <v>1</v>
      </c>
      <c r="F494" s="5">
        <f>IF(P494&gt;0,RANK(P494,(N494:P494,Q494:AE494)),0)</f>
        <v>0</v>
      </c>
      <c r="G494" s="131">
        <f t="shared" si="192"/>
        <v>2212</v>
      </c>
      <c r="H494" s="136">
        <f t="shared" si="193"/>
        <v>0.53020134228187921</v>
      </c>
      <c r="I494" s="2"/>
      <c r="J494" s="2">
        <f t="shared" si="194"/>
        <v>0.22722914669223393</v>
      </c>
      <c r="K494" s="2">
        <f t="shared" si="195"/>
        <v>0.75743048897411314</v>
      </c>
      <c r="L494" s="2">
        <f t="shared" si="196"/>
        <v>0</v>
      </c>
      <c r="M494" s="2">
        <f t="shared" si="197"/>
        <v>1.5340364333652934E-2</v>
      </c>
      <c r="N494" s="63">
        <v>948</v>
      </c>
      <c r="O494" s="63">
        <v>3160</v>
      </c>
      <c r="P494" s="63"/>
      <c r="Q494" s="63">
        <v>61</v>
      </c>
      <c r="R494" s="63">
        <v>3</v>
      </c>
      <c r="S494" s="63">
        <v>0</v>
      </c>
      <c r="T494" s="63">
        <v>0</v>
      </c>
      <c r="U494" s="63"/>
      <c r="V494" s="63"/>
      <c r="W494" s="63">
        <f>IF(Copyright!C$12=1,IF(BW494&gt;0,BW494-SUM(X494:AQ494)-SUM(R494:V494),SUM(BX494:CB494)),SUM(BY494:CB494))</f>
        <v>0</v>
      </c>
      <c r="X494" s="63">
        <v>0</v>
      </c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>
        <v>0</v>
      </c>
      <c r="AK494" s="63"/>
      <c r="AL494" s="63"/>
      <c r="AM494" s="63"/>
      <c r="AN494" s="63"/>
      <c r="AO494" s="63"/>
      <c r="AP494" s="63"/>
      <c r="AQ494" s="63"/>
      <c r="AS494" s="5">
        <f>IF(Q494&gt;0,RANK(Q494,(N494:P494,Q494:AE494)),0)</f>
        <v>3</v>
      </c>
      <c r="AT494" s="5">
        <f>IF(R494&gt;0,RANK(R494,(N494:P494,Q494:AE494)),0)</f>
        <v>4</v>
      </c>
      <c r="AU494" s="5">
        <f>IF(T494&gt;0,RANK(T494,(N494:P494,Q494:AE494)),0)</f>
        <v>0</v>
      </c>
      <c r="AV494" s="5">
        <f>IF(S494&gt;0,RANK(S494,(N494:P494,Q494:AE494)),0)</f>
        <v>0</v>
      </c>
      <c r="AW494" s="2">
        <f t="shared" si="198"/>
        <v>1.4621284755512944E-2</v>
      </c>
      <c r="AX494" s="2">
        <f t="shared" si="199"/>
        <v>7.1907957813998084E-4</v>
      </c>
      <c r="AY494" s="2">
        <f t="shared" si="200"/>
        <v>0</v>
      </c>
      <c r="AZ494" s="2">
        <f t="shared" si="201"/>
        <v>0</v>
      </c>
      <c r="BB494" t="s">
        <v>3007</v>
      </c>
      <c r="BC494" t="s">
        <v>1164</v>
      </c>
      <c r="BD494">
        <v>3</v>
      </c>
      <c r="BF494" s="111">
        <v>13</v>
      </c>
      <c r="BG494" s="113">
        <v>149</v>
      </c>
      <c r="BH494" s="117">
        <f t="shared" si="202"/>
        <v>13149</v>
      </c>
      <c r="BJ494" s="5" t="s">
        <v>3185</v>
      </c>
      <c r="BN494" s="63"/>
      <c r="BW494" s="63">
        <v>9</v>
      </c>
      <c r="BY494">
        <v>0</v>
      </c>
      <c r="BZ494">
        <v>0</v>
      </c>
      <c r="CA494">
        <v>0</v>
      </c>
    </row>
    <row r="495" spans="1:79" hidden="1" outlineLevel="1">
      <c r="A495" t="s">
        <v>3148</v>
      </c>
      <c r="B495" t="s">
        <v>1164</v>
      </c>
      <c r="C495" s="1">
        <f t="shared" si="191"/>
        <v>91378</v>
      </c>
      <c r="D495" s="5">
        <f>IF(N495&gt;0, RANK(N495,(N495:P495,Q495:AE495)),0)</f>
        <v>2</v>
      </c>
      <c r="E495" s="5">
        <f>IF(O495&gt;0,RANK(O495,(N495:P495,Q495:AE495)),0)</f>
        <v>1</v>
      </c>
      <c r="F495" s="5">
        <f>IF(P495&gt;0,RANK(P495,(N495:P495,Q495:AE495)),0)</f>
        <v>0</v>
      </c>
      <c r="G495" s="131">
        <f t="shared" si="192"/>
        <v>3013</v>
      </c>
      <c r="H495" s="136">
        <f t="shared" si="193"/>
        <v>3.2972925649499878E-2</v>
      </c>
      <c r="I495" s="2"/>
      <c r="J495" s="2">
        <f t="shared" si="194"/>
        <v>0.47890082952132901</v>
      </c>
      <c r="K495" s="2">
        <f t="shared" si="195"/>
        <v>0.51187375517082889</v>
      </c>
      <c r="L495" s="2">
        <f t="shared" si="196"/>
        <v>0</v>
      </c>
      <c r="M495" s="2">
        <f t="shared" si="197"/>
        <v>9.2254153078420442E-3</v>
      </c>
      <c r="N495" s="63">
        <v>43761</v>
      </c>
      <c r="O495" s="63">
        <v>46774</v>
      </c>
      <c r="P495" s="63"/>
      <c r="Q495" s="63">
        <v>813</v>
      </c>
      <c r="R495" s="63">
        <v>18</v>
      </c>
      <c r="S495" s="63">
        <v>4</v>
      </c>
      <c r="T495" s="63">
        <v>0</v>
      </c>
      <c r="U495" s="63"/>
      <c r="V495" s="63"/>
      <c r="W495" s="63">
        <f>IF(Copyright!C$12=1,IF(BW495&gt;0,BW495-SUM(X495:AQ495)-SUM(R495:V495),SUM(BX495:CB495)),SUM(BY495:CB495))</f>
        <v>4</v>
      </c>
      <c r="X495" s="63">
        <v>3</v>
      </c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>
        <v>1</v>
      </c>
      <c r="AK495" s="63"/>
      <c r="AL495" s="63"/>
      <c r="AM495" s="63"/>
      <c r="AN495" s="63"/>
      <c r="AO495" s="63"/>
      <c r="AP495" s="63"/>
      <c r="AQ495" s="63"/>
      <c r="AS495" s="5">
        <f>IF(Q495&gt;0,RANK(Q495,(N495:P495,Q495:AE495)),0)</f>
        <v>3</v>
      </c>
      <c r="AT495" s="5">
        <f>IF(R495&gt;0,RANK(R495,(N495:P495,Q495:AE495)),0)</f>
        <v>4</v>
      </c>
      <c r="AU495" s="5">
        <f>IF(T495&gt;0,RANK(T495,(N495:P495,Q495:AE495)),0)</f>
        <v>0</v>
      </c>
      <c r="AV495" s="5">
        <f>IF(S495&gt;0,RANK(S495,(N495:P495,Q495:AE495)),0)</f>
        <v>5</v>
      </c>
      <c r="AW495" s="2">
        <f t="shared" si="198"/>
        <v>8.8971087132570202E-3</v>
      </c>
      <c r="AX495" s="2">
        <f t="shared" si="199"/>
        <v>1.9698395675107793E-4</v>
      </c>
      <c r="AY495" s="2">
        <f t="shared" si="200"/>
        <v>0</v>
      </c>
      <c r="AZ495" s="2">
        <f t="shared" si="201"/>
        <v>4.3774212611350656E-5</v>
      </c>
      <c r="BB495" t="s">
        <v>3148</v>
      </c>
      <c r="BC495" t="s">
        <v>1164</v>
      </c>
      <c r="BF495" s="111">
        <v>13</v>
      </c>
      <c r="BG495" s="113">
        <v>151</v>
      </c>
      <c r="BH495" s="117">
        <f t="shared" si="202"/>
        <v>13151</v>
      </c>
      <c r="BJ495" s="5" t="s">
        <v>3185</v>
      </c>
      <c r="BN495" s="63"/>
      <c r="BW495" s="63">
        <v>183</v>
      </c>
      <c r="BY495">
        <v>0</v>
      </c>
      <c r="BZ495">
        <v>4</v>
      </c>
      <c r="CA495">
        <v>0</v>
      </c>
    </row>
    <row r="496" spans="1:79" hidden="1" outlineLevel="1">
      <c r="A496" t="s">
        <v>1015</v>
      </c>
      <c r="B496" t="s">
        <v>1164</v>
      </c>
      <c r="C496" s="1">
        <f t="shared" si="191"/>
        <v>58056</v>
      </c>
      <c r="D496" s="5">
        <f>IF(N496&gt;0, RANK(N496,(N496:P496,Q496:AE496)),0)</f>
        <v>2</v>
      </c>
      <c r="E496" s="5">
        <f>IF(O496&gt;0,RANK(O496,(N496:P496,Q496:AE496)),0)</f>
        <v>1</v>
      </c>
      <c r="F496" s="5">
        <f>IF(P496&gt;0,RANK(P496,(N496:P496,Q496:AE496)),0)</f>
        <v>0</v>
      </c>
      <c r="G496" s="131">
        <f t="shared" si="192"/>
        <v>11960</v>
      </c>
      <c r="H496" s="136">
        <f t="shared" si="193"/>
        <v>0.20600799228331265</v>
      </c>
      <c r="I496" s="2"/>
      <c r="J496" s="2">
        <f t="shared" si="194"/>
        <v>0.39103624087088329</v>
      </c>
      <c r="K496" s="2">
        <f t="shared" si="195"/>
        <v>0.59704423315419597</v>
      </c>
      <c r="L496" s="2">
        <f t="shared" si="196"/>
        <v>0</v>
      </c>
      <c r="M496" s="2">
        <f t="shared" si="197"/>
        <v>1.1919525974920742E-2</v>
      </c>
      <c r="N496" s="63">
        <v>22702</v>
      </c>
      <c r="O496" s="63">
        <v>34662</v>
      </c>
      <c r="P496" s="63"/>
      <c r="Q496" s="63">
        <v>639</v>
      </c>
      <c r="R496" s="63">
        <v>18</v>
      </c>
      <c r="S496" s="63">
        <v>17</v>
      </c>
      <c r="T496" s="63">
        <v>1</v>
      </c>
      <c r="U496" s="63"/>
      <c r="V496" s="63"/>
      <c r="W496" s="63">
        <f>IF(Copyright!C$12=1,IF(BW496&gt;0,BW496-SUM(X496:AQ496)-SUM(R496:V496),SUM(BX496:CB496)),SUM(BY496:CB496))</f>
        <v>0</v>
      </c>
      <c r="X496" s="63">
        <v>15</v>
      </c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>
        <v>2</v>
      </c>
      <c r="AK496" s="63"/>
      <c r="AL496" s="63"/>
      <c r="AM496" s="63"/>
      <c r="AN496" s="63"/>
      <c r="AO496" s="63"/>
      <c r="AP496" s="63"/>
      <c r="AQ496" s="63"/>
      <c r="AS496" s="5">
        <f>IF(Q496&gt;0,RANK(Q496,(N496:P496,Q496:AE496)),0)</f>
        <v>3</v>
      </c>
      <c r="AT496" s="5">
        <f>IF(R496&gt;0,RANK(R496,(N496:P496,Q496:AE496)),0)</f>
        <v>4</v>
      </c>
      <c r="AU496" s="5">
        <f>IF(T496&gt;0,RANK(T496,(N496:P496,Q496:AE496)),0)</f>
        <v>7</v>
      </c>
      <c r="AV496" s="5">
        <f>IF(S496&gt;0,RANK(S496,(N496:P496,Q496:AE496)),0)</f>
        <v>5</v>
      </c>
      <c r="AW496" s="2">
        <f t="shared" si="198"/>
        <v>1.100661430343117E-2</v>
      </c>
      <c r="AX496" s="2">
        <f t="shared" si="199"/>
        <v>3.1004547333608929E-4</v>
      </c>
      <c r="AY496" s="2">
        <f t="shared" si="200"/>
        <v>1.7224748518671629E-5</v>
      </c>
      <c r="AZ496" s="2">
        <f t="shared" si="201"/>
        <v>2.9282072481741768E-4</v>
      </c>
      <c r="BB496" t="s">
        <v>1015</v>
      </c>
      <c r="BC496" t="s">
        <v>1164</v>
      </c>
      <c r="BD496">
        <v>8</v>
      </c>
      <c r="BF496" s="111">
        <v>13</v>
      </c>
      <c r="BG496" s="113">
        <v>153</v>
      </c>
      <c r="BH496" s="117">
        <f t="shared" si="202"/>
        <v>13153</v>
      </c>
      <c r="BJ496" s="5" t="s">
        <v>3185</v>
      </c>
      <c r="BN496" s="63"/>
      <c r="BW496" s="63">
        <v>172</v>
      </c>
      <c r="BY496">
        <v>0</v>
      </c>
      <c r="BZ496">
        <v>0</v>
      </c>
      <c r="CA496">
        <v>0</v>
      </c>
    </row>
    <row r="497" spans="1:79" hidden="1" outlineLevel="1">
      <c r="A497" t="s">
        <v>3014</v>
      </c>
      <c r="B497" t="s">
        <v>1164</v>
      </c>
      <c r="C497" s="1">
        <f t="shared" si="191"/>
        <v>3709</v>
      </c>
      <c r="D497" s="5">
        <f>IF(N497&gt;0, RANK(N497,(N497:P497,Q497:AE497)),0)</f>
        <v>2</v>
      </c>
      <c r="E497" s="5">
        <f>IF(O497&gt;0,RANK(O497,(N497:P497,Q497:AE497)),0)</f>
        <v>1</v>
      </c>
      <c r="F497" s="5">
        <f>IF(P497&gt;0,RANK(P497,(N497:P497,Q497:AE497)),0)</f>
        <v>0</v>
      </c>
      <c r="G497" s="131">
        <f t="shared" si="192"/>
        <v>1397</v>
      </c>
      <c r="H497" s="136">
        <f t="shared" si="193"/>
        <v>0.37665138851442437</v>
      </c>
      <c r="I497" s="2"/>
      <c r="J497" s="2">
        <f t="shared" si="194"/>
        <v>0.30763008897276894</v>
      </c>
      <c r="K497" s="2">
        <f t="shared" si="195"/>
        <v>0.68428147748719337</v>
      </c>
      <c r="L497" s="2">
        <f t="shared" si="196"/>
        <v>0</v>
      </c>
      <c r="M497" s="2">
        <f t="shared" si="197"/>
        <v>8.0884335400376317E-3</v>
      </c>
      <c r="N497" s="63">
        <v>1141</v>
      </c>
      <c r="O497" s="63">
        <v>2538</v>
      </c>
      <c r="P497" s="63"/>
      <c r="Q497" s="63">
        <v>30</v>
      </c>
      <c r="R497" s="63">
        <v>0</v>
      </c>
      <c r="S497" s="63">
        <v>0</v>
      </c>
      <c r="T497" s="63">
        <v>0</v>
      </c>
      <c r="U497" s="63"/>
      <c r="V497" s="63"/>
      <c r="W497" s="63">
        <f>IF(Copyright!C$12=1,IF(BW497&gt;0,BW497-SUM(X497:AQ497)-SUM(R497:V497),SUM(BX497:CB497)),SUM(BY497:CB497))</f>
        <v>0</v>
      </c>
      <c r="X497" s="63">
        <v>0</v>
      </c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>
        <v>0</v>
      </c>
      <c r="AK497" s="63"/>
      <c r="AL497" s="63"/>
      <c r="AM497" s="63"/>
      <c r="AN497" s="63"/>
      <c r="AO497" s="63"/>
      <c r="AP497" s="63"/>
      <c r="AQ497" s="63"/>
      <c r="AS497" s="5">
        <f>IF(Q497&gt;0,RANK(Q497,(N497:P497,Q497:AE497)),0)</f>
        <v>3</v>
      </c>
      <c r="AT497" s="5">
        <f>IF(R497&gt;0,RANK(R497,(N497:P497,Q497:AE497)),0)</f>
        <v>0</v>
      </c>
      <c r="AU497" s="5">
        <f>IF(T497&gt;0,RANK(T497,(N497:P497,Q497:AE497)),0)</f>
        <v>0</v>
      </c>
      <c r="AV497" s="5">
        <f>IF(S497&gt;0,RANK(S497,(N497:P497,Q497:AE497)),0)</f>
        <v>0</v>
      </c>
      <c r="AW497" s="2">
        <f t="shared" si="198"/>
        <v>8.0884335400377462E-3</v>
      </c>
      <c r="AX497" s="2">
        <f t="shared" si="199"/>
        <v>0</v>
      </c>
      <c r="AY497" s="2">
        <f t="shared" si="200"/>
        <v>0</v>
      </c>
      <c r="AZ497" s="2">
        <f t="shared" si="201"/>
        <v>0</v>
      </c>
      <c r="BB497" t="s">
        <v>3014</v>
      </c>
      <c r="BC497" t="s">
        <v>1164</v>
      </c>
      <c r="BD497">
        <v>8</v>
      </c>
      <c r="BF497" s="111">
        <v>13</v>
      </c>
      <c r="BG497" s="113">
        <v>155</v>
      </c>
      <c r="BH497" s="117">
        <f t="shared" si="202"/>
        <v>13155</v>
      </c>
      <c r="BJ497" s="5" t="s">
        <v>3185</v>
      </c>
      <c r="BN497" s="63"/>
      <c r="BW497" s="63">
        <v>5</v>
      </c>
      <c r="BY497">
        <v>0</v>
      </c>
      <c r="BZ497">
        <v>0</v>
      </c>
      <c r="CA497">
        <v>0</v>
      </c>
    </row>
    <row r="498" spans="1:79" hidden="1" outlineLevel="1">
      <c r="A498" t="s">
        <v>2939</v>
      </c>
      <c r="B498" t="s">
        <v>1164</v>
      </c>
      <c r="C498" s="1">
        <f t="shared" si="191"/>
        <v>23704</v>
      </c>
      <c r="D498" s="5">
        <f>IF(N498&gt;0, RANK(N498,(N498:P498,Q498:AE498)),0)</f>
        <v>2</v>
      </c>
      <c r="E498" s="5">
        <f>IF(O498&gt;0,RANK(O498,(N498:P498,Q498:AE498)),0)</f>
        <v>1</v>
      </c>
      <c r="F498" s="5">
        <f>IF(P498&gt;0,RANK(P498,(N498:P498,Q498:AE498)),0)</f>
        <v>0</v>
      </c>
      <c r="G498" s="131">
        <f t="shared" si="192"/>
        <v>14897</v>
      </c>
      <c r="H498" s="136">
        <f t="shared" si="193"/>
        <v>0.628459331758353</v>
      </c>
      <c r="I498" s="2"/>
      <c r="J498" s="2">
        <f t="shared" si="194"/>
        <v>0.17878839014512318</v>
      </c>
      <c r="K498" s="2">
        <f t="shared" si="195"/>
        <v>0.80724772190347616</v>
      </c>
      <c r="L498" s="2">
        <f t="shared" si="196"/>
        <v>0</v>
      </c>
      <c r="M498" s="2">
        <f t="shared" si="197"/>
        <v>1.3963887951400689E-2</v>
      </c>
      <c r="N498" s="63">
        <v>4238</v>
      </c>
      <c r="O498" s="63">
        <v>19135</v>
      </c>
      <c r="P498" s="63"/>
      <c r="Q498" s="63">
        <v>313</v>
      </c>
      <c r="R498" s="63">
        <v>6</v>
      </c>
      <c r="S498" s="63">
        <v>12</v>
      </c>
      <c r="T498" s="63">
        <v>0</v>
      </c>
      <c r="U498" s="63"/>
      <c r="V498" s="63"/>
      <c r="W498" s="63">
        <f>IF(Copyright!C$12=1,IF(BW498&gt;0,BW498-SUM(X498:AQ498)-SUM(R498:V498),SUM(BX498:CB498)),SUM(BY498:CB498))</f>
        <v>0</v>
      </c>
      <c r="X498" s="63">
        <v>0</v>
      </c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>
        <v>0</v>
      </c>
      <c r="AK498" s="63"/>
      <c r="AL498" s="63"/>
      <c r="AM498" s="63"/>
      <c r="AN498" s="63"/>
      <c r="AO498" s="63"/>
      <c r="AP498" s="63"/>
      <c r="AQ498" s="63"/>
      <c r="AS498" s="5">
        <f>IF(Q498&gt;0,RANK(Q498,(N498:P498,Q498:AE498)),0)</f>
        <v>3</v>
      </c>
      <c r="AT498" s="5">
        <f>IF(R498&gt;0,RANK(R498,(N498:P498,Q498:AE498)),0)</f>
        <v>5</v>
      </c>
      <c r="AU498" s="5">
        <f>IF(T498&gt;0,RANK(T498,(N498:P498,Q498:AE498)),0)</f>
        <v>0</v>
      </c>
      <c r="AV498" s="5">
        <f>IF(S498&gt;0,RANK(S498,(N498:P498,Q498:AE498)),0)</f>
        <v>4</v>
      </c>
      <c r="AW498" s="2">
        <f t="shared" si="198"/>
        <v>1.3204522443469457E-2</v>
      </c>
      <c r="AX498" s="2">
        <f t="shared" si="199"/>
        <v>2.5312183597705031E-4</v>
      </c>
      <c r="AY498" s="2">
        <f t="shared" si="200"/>
        <v>0</v>
      </c>
      <c r="AZ498" s="2">
        <f t="shared" si="201"/>
        <v>5.0624367195410062E-4</v>
      </c>
      <c r="BB498" t="s">
        <v>2939</v>
      </c>
      <c r="BC498" t="s">
        <v>1164</v>
      </c>
      <c r="BD498">
        <v>9</v>
      </c>
      <c r="BF498" s="111">
        <v>13</v>
      </c>
      <c r="BG498" s="113">
        <v>157</v>
      </c>
      <c r="BH498" s="117">
        <f t="shared" si="202"/>
        <v>13157</v>
      </c>
      <c r="BJ498" s="5" t="s">
        <v>3185</v>
      </c>
      <c r="BN498" s="63"/>
      <c r="BW498" s="131">
        <v>59</v>
      </c>
      <c r="BY498">
        <v>0</v>
      </c>
      <c r="BZ498">
        <v>0</v>
      </c>
      <c r="CA498">
        <v>0</v>
      </c>
    </row>
    <row r="499" spans="1:79" hidden="1" outlineLevel="1">
      <c r="A499" t="s">
        <v>1479</v>
      </c>
      <c r="B499" t="s">
        <v>1164</v>
      </c>
      <c r="C499" s="1">
        <f t="shared" si="191"/>
        <v>6031</v>
      </c>
      <c r="D499" s="5">
        <f>IF(N499&gt;0, RANK(N499,(N499:P499,Q499:AE499)),0)</f>
        <v>2</v>
      </c>
      <c r="E499" s="5">
        <f>IF(O499&gt;0,RANK(O499,(N499:P499,Q499:AE499)),0)</f>
        <v>1</v>
      </c>
      <c r="F499" s="5">
        <f>IF(P499&gt;0,RANK(P499,(N499:P499,Q499:AE499)),0)</f>
        <v>0</v>
      </c>
      <c r="G499" s="131">
        <f t="shared" si="192"/>
        <v>2291</v>
      </c>
      <c r="H499" s="136">
        <f t="shared" si="193"/>
        <v>0.37987066821422649</v>
      </c>
      <c r="I499" s="2"/>
      <c r="J499" s="2">
        <f t="shared" si="194"/>
        <v>0.30591941634886421</v>
      </c>
      <c r="K499" s="2">
        <f t="shared" si="195"/>
        <v>0.68579008456309065</v>
      </c>
      <c r="L499" s="2">
        <f t="shared" si="196"/>
        <v>0</v>
      </c>
      <c r="M499" s="2">
        <f t="shared" si="197"/>
        <v>8.2904990880451335E-3</v>
      </c>
      <c r="N499" s="63">
        <v>1845</v>
      </c>
      <c r="O499" s="63">
        <v>4136</v>
      </c>
      <c r="P499" s="63"/>
      <c r="Q499" s="63">
        <v>50</v>
      </c>
      <c r="R499" s="63">
        <v>0</v>
      </c>
      <c r="S499" s="63">
        <v>0</v>
      </c>
      <c r="T499" s="63">
        <v>0</v>
      </c>
      <c r="U499" s="63"/>
      <c r="V499" s="63"/>
      <c r="W499" s="63">
        <f>IF(Copyright!C$12=1,IF(BW499&gt;0,BW499-SUM(X499:AQ499)-SUM(R499:V499),SUM(BX499:CB499)),SUM(BY499:CB499))</f>
        <v>0</v>
      </c>
      <c r="X499" s="63">
        <v>0</v>
      </c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>
        <v>0</v>
      </c>
      <c r="AK499" s="63"/>
      <c r="AL499" s="63"/>
      <c r="AM499" s="63"/>
      <c r="AN499" s="63"/>
      <c r="AO499" s="63"/>
      <c r="AP499" s="63"/>
      <c r="AQ499" s="63"/>
      <c r="AS499" s="5">
        <f>IF(Q499&gt;0,RANK(Q499,(N499:P499,Q499:AE499)),0)</f>
        <v>3</v>
      </c>
      <c r="AT499" s="5">
        <f>IF(R499&gt;0,RANK(R499,(N499:P499,Q499:AE499)),0)</f>
        <v>0</v>
      </c>
      <c r="AU499" s="5">
        <f>IF(T499&gt;0,RANK(T499,(N499:P499,Q499:AE499)),0)</f>
        <v>0</v>
      </c>
      <c r="AV499" s="5">
        <f>IF(S499&gt;0,RANK(S499,(N499:P499,Q499:AE499)),0)</f>
        <v>0</v>
      </c>
      <c r="AW499" s="2">
        <f t="shared" si="198"/>
        <v>8.2904990880451005E-3</v>
      </c>
      <c r="AX499" s="2">
        <f t="shared" si="199"/>
        <v>0</v>
      </c>
      <c r="AY499" s="2">
        <f t="shared" si="200"/>
        <v>0</v>
      </c>
      <c r="AZ499" s="2">
        <f t="shared" si="201"/>
        <v>0</v>
      </c>
      <c r="BB499" t="s">
        <v>1479</v>
      </c>
      <c r="BC499" t="s">
        <v>1164</v>
      </c>
      <c r="BD499">
        <v>10</v>
      </c>
      <c r="BF499" s="111">
        <v>13</v>
      </c>
      <c r="BG499" s="113">
        <v>159</v>
      </c>
      <c r="BH499" s="117">
        <f t="shared" si="202"/>
        <v>13159</v>
      </c>
      <c r="BJ499" s="5" t="s">
        <v>3185</v>
      </c>
      <c r="BN499" s="63"/>
      <c r="BW499" s="63">
        <v>11</v>
      </c>
      <c r="BY499">
        <v>0</v>
      </c>
      <c r="BZ499">
        <v>0</v>
      </c>
      <c r="CA499">
        <v>0</v>
      </c>
    </row>
    <row r="500" spans="1:79" hidden="1" outlineLevel="1">
      <c r="A500" t="s">
        <v>1079</v>
      </c>
      <c r="B500" t="s">
        <v>1164</v>
      </c>
      <c r="C500" s="1">
        <f t="shared" si="191"/>
        <v>5336</v>
      </c>
      <c r="D500" s="5">
        <f>IF(N500&gt;0, RANK(N500,(N500:P500,Q500:AE500)),0)</f>
        <v>2</v>
      </c>
      <c r="E500" s="5">
        <f>IF(O500&gt;0,RANK(O500,(N500:P500,Q500:AE500)),0)</f>
        <v>1</v>
      </c>
      <c r="F500" s="5">
        <f>IF(P500&gt;0,RANK(P500,(N500:P500,Q500:AE500)),0)</f>
        <v>0</v>
      </c>
      <c r="G500" s="131">
        <f t="shared" si="192"/>
        <v>2721</v>
      </c>
      <c r="H500" s="136">
        <f t="shared" si="193"/>
        <v>0.50993253373313341</v>
      </c>
      <c r="I500" s="2"/>
      <c r="J500" s="2">
        <f t="shared" si="194"/>
        <v>0.23894302848575713</v>
      </c>
      <c r="K500" s="2">
        <f t="shared" si="195"/>
        <v>0.74887556221889051</v>
      </c>
      <c r="L500" s="2">
        <f t="shared" si="196"/>
        <v>0</v>
      </c>
      <c r="M500" s="2">
        <f t="shared" si="197"/>
        <v>1.2181409295352386E-2</v>
      </c>
      <c r="N500" s="63">
        <v>1275</v>
      </c>
      <c r="O500" s="63">
        <v>3996</v>
      </c>
      <c r="P500" s="63"/>
      <c r="Q500" s="63">
        <v>65</v>
      </c>
      <c r="R500" s="63">
        <v>0</v>
      </c>
      <c r="S500" s="63">
        <v>0</v>
      </c>
      <c r="T500" s="63">
        <v>0</v>
      </c>
      <c r="U500" s="63"/>
      <c r="V500" s="63"/>
      <c r="W500" s="63">
        <f>IF(Copyright!C$12=1,IF(BW500&gt;0,BW500-SUM(X500:AQ500)-SUM(R500:V500),SUM(BX500:CB500)),SUM(BY500:CB500))</f>
        <v>0</v>
      </c>
      <c r="X500" s="63">
        <v>0</v>
      </c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>
        <v>0</v>
      </c>
      <c r="AK500" s="63"/>
      <c r="AL500" s="63"/>
      <c r="AM500" s="63"/>
      <c r="AN500" s="63"/>
      <c r="AO500" s="63"/>
      <c r="AP500" s="63"/>
      <c r="AQ500" s="63"/>
      <c r="AS500" s="5">
        <f>IF(Q500&gt;0,RANK(Q500,(N500:P500,Q500:AE500)),0)</f>
        <v>3</v>
      </c>
      <c r="AT500" s="5">
        <f>IF(R500&gt;0,RANK(R500,(N500:P500,Q500:AE500)),0)</f>
        <v>0</v>
      </c>
      <c r="AU500" s="5">
        <f>IF(T500&gt;0,RANK(T500,(N500:P500,Q500:AE500)),0)</f>
        <v>0</v>
      </c>
      <c r="AV500" s="5">
        <f>IF(S500&gt;0,RANK(S500,(N500:P500,Q500:AE500)),0)</f>
        <v>0</v>
      </c>
      <c r="AW500" s="2">
        <f t="shared" si="198"/>
        <v>1.2181409295352323E-2</v>
      </c>
      <c r="AX500" s="2">
        <f t="shared" si="199"/>
        <v>0</v>
      </c>
      <c r="AY500" s="2">
        <f t="shared" si="200"/>
        <v>0</v>
      </c>
      <c r="AZ500" s="2">
        <f t="shared" si="201"/>
        <v>0</v>
      </c>
      <c r="BB500" t="s">
        <v>1079</v>
      </c>
      <c r="BC500" t="s">
        <v>1164</v>
      </c>
      <c r="BD500">
        <v>12</v>
      </c>
      <c r="BF500" s="111">
        <v>13</v>
      </c>
      <c r="BG500" s="113">
        <v>161</v>
      </c>
      <c r="BH500" s="117">
        <f t="shared" si="202"/>
        <v>13161</v>
      </c>
      <c r="BJ500" s="5" t="s">
        <v>3185</v>
      </c>
      <c r="BN500" s="63"/>
      <c r="BW500" s="63">
        <v>3</v>
      </c>
      <c r="BY500">
        <v>0</v>
      </c>
      <c r="BZ500">
        <v>0</v>
      </c>
      <c r="CA500">
        <v>0</v>
      </c>
    </row>
    <row r="501" spans="1:79" hidden="1" outlineLevel="1">
      <c r="A501" t="s">
        <v>1100</v>
      </c>
      <c r="B501" t="s">
        <v>1164</v>
      </c>
      <c r="C501" s="1">
        <f t="shared" si="191"/>
        <v>7298</v>
      </c>
      <c r="D501" s="5">
        <f>IF(N501&gt;0, RANK(N501,(N501:P501,Q501:AE501)),0)</f>
        <v>1</v>
      </c>
      <c r="E501" s="5">
        <f>IF(O501&gt;0,RANK(O501,(N501:P501,Q501:AE501)),0)</f>
        <v>2</v>
      </c>
      <c r="F501" s="5">
        <f>IF(P501&gt;0,RANK(P501,(N501:P501,Q501:AE501)),0)</f>
        <v>0</v>
      </c>
      <c r="G501" s="131">
        <f t="shared" si="192"/>
        <v>1262</v>
      </c>
      <c r="H501" s="136">
        <f t="shared" si="193"/>
        <v>0.17292408879144971</v>
      </c>
      <c r="I501" s="2"/>
      <c r="J501" s="2">
        <f t="shared" si="194"/>
        <v>0.5838585913949027</v>
      </c>
      <c r="K501" s="2">
        <f t="shared" si="195"/>
        <v>0.41093450260345299</v>
      </c>
      <c r="L501" s="2">
        <f t="shared" si="196"/>
        <v>0</v>
      </c>
      <c r="M501" s="2">
        <f t="shared" si="197"/>
        <v>5.2069060016443069E-3</v>
      </c>
      <c r="N501" s="63">
        <v>4261</v>
      </c>
      <c r="O501" s="63">
        <v>2999</v>
      </c>
      <c r="P501" s="63"/>
      <c r="Q501" s="63">
        <v>38</v>
      </c>
      <c r="R501" s="63">
        <v>0</v>
      </c>
      <c r="S501" s="63">
        <v>0</v>
      </c>
      <c r="T501" s="63">
        <v>0</v>
      </c>
      <c r="U501" s="63"/>
      <c r="V501" s="63"/>
      <c r="W501" s="63">
        <f>IF(Copyright!C$12=1,IF(BW501&gt;0,BW501-SUM(X501:AQ501)-SUM(R501:V501),SUM(BX501:CB501)),SUM(BY501:CB501))</f>
        <v>0</v>
      </c>
      <c r="X501" s="63">
        <v>0</v>
      </c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>
        <v>0</v>
      </c>
      <c r="AK501" s="63"/>
      <c r="AL501" s="63"/>
      <c r="AM501" s="63"/>
      <c r="AN501" s="63"/>
      <c r="AO501" s="63"/>
      <c r="AP501" s="63"/>
      <c r="AQ501" s="63"/>
      <c r="AS501" s="5">
        <f>IF(Q501&gt;0,RANK(Q501,(N501:P501,Q501:AE501)),0)</f>
        <v>3</v>
      </c>
      <c r="AT501" s="5">
        <f>IF(R501&gt;0,RANK(R501,(N501:P501,Q501:AE501)),0)</f>
        <v>0</v>
      </c>
      <c r="AU501" s="5">
        <f>IF(T501&gt;0,RANK(T501,(N501:P501,Q501:AE501)),0)</f>
        <v>0</v>
      </c>
      <c r="AV501" s="5">
        <f>IF(S501&gt;0,RANK(S501,(N501:P501,Q501:AE501)),0)</f>
        <v>0</v>
      </c>
      <c r="AW501" s="2">
        <f t="shared" si="198"/>
        <v>5.2069060016442861E-3</v>
      </c>
      <c r="AX501" s="2">
        <f t="shared" si="199"/>
        <v>0</v>
      </c>
      <c r="AY501" s="2">
        <f t="shared" si="200"/>
        <v>0</v>
      </c>
      <c r="AZ501" s="2">
        <f t="shared" si="201"/>
        <v>0</v>
      </c>
      <c r="BB501" t="s">
        <v>1100</v>
      </c>
      <c r="BC501" t="s">
        <v>1164</v>
      </c>
      <c r="BD501">
        <v>10</v>
      </c>
      <c r="BF501" s="111">
        <v>13</v>
      </c>
      <c r="BG501" s="113">
        <v>163</v>
      </c>
      <c r="BH501" s="117">
        <f t="shared" si="202"/>
        <v>13163</v>
      </c>
      <c r="BJ501" s="5" t="s">
        <v>3185</v>
      </c>
      <c r="BN501" s="63"/>
      <c r="BW501" s="63">
        <v>3</v>
      </c>
      <c r="BY501">
        <v>0</v>
      </c>
      <c r="BZ501">
        <v>0</v>
      </c>
      <c r="CA501">
        <v>0</v>
      </c>
    </row>
    <row r="502" spans="1:79" hidden="1" outlineLevel="1">
      <c r="A502" t="s">
        <v>1458</v>
      </c>
      <c r="B502" t="s">
        <v>1164</v>
      </c>
      <c r="C502" s="1">
        <f t="shared" si="191"/>
        <v>3390</v>
      </c>
      <c r="D502" s="5">
        <f>IF(N502&gt;0, RANK(N502,(N502:P502,Q502:AE502)),0)</f>
        <v>2</v>
      </c>
      <c r="E502" s="5">
        <f>IF(O502&gt;0,RANK(O502,(N502:P502,Q502:AE502)),0)</f>
        <v>1</v>
      </c>
      <c r="F502" s="5">
        <f>IF(P502&gt;0,RANK(P502,(N502:P502,Q502:AE502)),0)</f>
        <v>0</v>
      </c>
      <c r="G502" s="131">
        <f t="shared" si="192"/>
        <v>399</v>
      </c>
      <c r="H502" s="136">
        <f t="shared" si="193"/>
        <v>0.11769911504424779</v>
      </c>
      <c r="I502" s="2"/>
      <c r="J502" s="2">
        <f t="shared" si="194"/>
        <v>0.43893805309734513</v>
      </c>
      <c r="K502" s="2">
        <f t="shared" si="195"/>
        <v>0.55663716814159292</v>
      </c>
      <c r="L502" s="2">
        <f t="shared" si="196"/>
        <v>0</v>
      </c>
      <c r="M502" s="2">
        <f t="shared" si="197"/>
        <v>4.4247787610619538E-3</v>
      </c>
      <c r="N502" s="63">
        <v>1488</v>
      </c>
      <c r="O502" s="63">
        <v>1887</v>
      </c>
      <c r="P502" s="63"/>
      <c r="Q502" s="63">
        <v>15</v>
      </c>
      <c r="R502" s="63">
        <v>0</v>
      </c>
      <c r="S502" s="63">
        <v>0</v>
      </c>
      <c r="T502" s="63">
        <v>0</v>
      </c>
      <c r="U502" s="63"/>
      <c r="V502" s="63"/>
      <c r="W502" s="63">
        <f>IF(Copyright!C$12=1,IF(BW502&gt;0,BW502-SUM(X502:AQ502)-SUM(R502:V502),SUM(BX502:CB502)),SUM(BY502:CB502))</f>
        <v>0</v>
      </c>
      <c r="X502" s="63">
        <v>0</v>
      </c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>
        <v>0</v>
      </c>
      <c r="AK502" s="63"/>
      <c r="AL502" s="63"/>
      <c r="AM502" s="63"/>
      <c r="AN502" s="63"/>
      <c r="AO502" s="63"/>
      <c r="AP502" s="63"/>
      <c r="AQ502" s="63"/>
      <c r="AS502" s="5">
        <f>IF(Q502&gt;0,RANK(Q502,(N502:P502,Q502:AE502)),0)</f>
        <v>3</v>
      </c>
      <c r="AT502" s="5">
        <f>IF(R502&gt;0,RANK(R502,(N502:P502,Q502:AE502)),0)</f>
        <v>0</v>
      </c>
      <c r="AU502" s="5">
        <f>IF(T502&gt;0,RANK(T502,(N502:P502,Q502:AE502)),0)</f>
        <v>0</v>
      </c>
      <c r="AV502" s="5">
        <f>IF(S502&gt;0,RANK(S502,(N502:P502,Q502:AE502)),0)</f>
        <v>0</v>
      </c>
      <c r="AW502" s="2">
        <f t="shared" si="198"/>
        <v>4.4247787610619468E-3</v>
      </c>
      <c r="AX502" s="2">
        <f t="shared" si="199"/>
        <v>0</v>
      </c>
      <c r="AY502" s="2">
        <f t="shared" si="200"/>
        <v>0</v>
      </c>
      <c r="AZ502" s="2">
        <f t="shared" si="201"/>
        <v>0</v>
      </c>
      <c r="BB502" t="s">
        <v>1458</v>
      </c>
      <c r="BC502" t="s">
        <v>1164</v>
      </c>
      <c r="BD502">
        <v>12</v>
      </c>
      <c r="BF502" s="111">
        <v>13</v>
      </c>
      <c r="BG502" s="113">
        <v>165</v>
      </c>
      <c r="BH502" s="117">
        <f t="shared" si="202"/>
        <v>13165</v>
      </c>
      <c r="BJ502" s="5" t="s">
        <v>3185</v>
      </c>
      <c r="BN502" s="63"/>
      <c r="BW502" s="63">
        <v>4</v>
      </c>
      <c r="BY502">
        <v>0</v>
      </c>
      <c r="BZ502">
        <v>0</v>
      </c>
      <c r="CA502">
        <v>0</v>
      </c>
    </row>
    <row r="503" spans="1:79" hidden="1" outlineLevel="1">
      <c r="A503" t="s">
        <v>1369</v>
      </c>
      <c r="B503" t="s">
        <v>1164</v>
      </c>
      <c r="C503" s="1">
        <f t="shared" si="191"/>
        <v>3772</v>
      </c>
      <c r="D503" s="5">
        <f>IF(N503&gt;0, RANK(N503,(N503:P503,Q503:AE503)),0)</f>
        <v>2</v>
      </c>
      <c r="E503" s="5">
        <f>IF(O503&gt;0,RANK(O503,(N503:P503,Q503:AE503)),0)</f>
        <v>1</v>
      </c>
      <c r="F503" s="5">
        <f>IF(P503&gt;0,RANK(P503,(N503:P503,Q503:AE503)),0)</f>
        <v>0</v>
      </c>
      <c r="G503" s="131">
        <f t="shared" si="192"/>
        <v>1135</v>
      </c>
      <c r="H503" s="136">
        <f t="shared" si="193"/>
        <v>0.30090137857900318</v>
      </c>
      <c r="I503" s="2"/>
      <c r="J503" s="2">
        <f t="shared" si="194"/>
        <v>0.34597030752916225</v>
      </c>
      <c r="K503" s="2">
        <f t="shared" si="195"/>
        <v>0.64687168610816548</v>
      </c>
      <c r="L503" s="2">
        <f t="shared" si="196"/>
        <v>0</v>
      </c>
      <c r="M503" s="2">
        <f t="shared" si="197"/>
        <v>7.1580063626722756E-3</v>
      </c>
      <c r="N503" s="63">
        <v>1305</v>
      </c>
      <c r="O503" s="63">
        <v>2440</v>
      </c>
      <c r="P503" s="63"/>
      <c r="Q503" s="63">
        <v>27</v>
      </c>
      <c r="R503" s="63">
        <v>0</v>
      </c>
      <c r="S503" s="63">
        <v>0</v>
      </c>
      <c r="T503" s="63">
        <v>0</v>
      </c>
      <c r="U503" s="63"/>
      <c r="V503" s="63"/>
      <c r="W503" s="63">
        <f>IF(Copyright!C$12=1,IF(BW503&gt;0,BW503-SUM(X503:AQ503)-SUM(R503:V503),SUM(BX503:CB503)),SUM(BY503:CB503))</f>
        <v>0</v>
      </c>
      <c r="X503" s="63">
        <v>0</v>
      </c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>
        <v>0</v>
      </c>
      <c r="AK503" s="63"/>
      <c r="AL503" s="63"/>
      <c r="AM503" s="63"/>
      <c r="AN503" s="63"/>
      <c r="AO503" s="63"/>
      <c r="AP503" s="63"/>
      <c r="AQ503" s="63"/>
      <c r="AS503" s="5">
        <f>IF(Q503&gt;0,RANK(Q503,(N503:P503,Q503:AE503)),0)</f>
        <v>3</v>
      </c>
      <c r="AT503" s="5">
        <f>IF(R503&gt;0,RANK(R503,(N503:P503,Q503:AE503)),0)</f>
        <v>0</v>
      </c>
      <c r="AU503" s="5">
        <f>IF(T503&gt;0,RANK(T503,(N503:P503,Q503:AE503)),0)</f>
        <v>0</v>
      </c>
      <c r="AV503" s="5">
        <f>IF(S503&gt;0,RANK(S503,(N503:P503,Q503:AE503)),0)</f>
        <v>0</v>
      </c>
      <c r="AW503" s="2">
        <f t="shared" si="198"/>
        <v>7.1580063626723225E-3</v>
      </c>
      <c r="AX503" s="2">
        <f t="shared" si="199"/>
        <v>0</v>
      </c>
      <c r="AY503" s="2">
        <f t="shared" si="200"/>
        <v>0</v>
      </c>
      <c r="AZ503" s="2">
        <f t="shared" si="201"/>
        <v>0</v>
      </c>
      <c r="BB503" t="s">
        <v>1369</v>
      </c>
      <c r="BC503" t="s">
        <v>1164</v>
      </c>
      <c r="BD503">
        <v>10</v>
      </c>
      <c r="BF503" s="111">
        <v>13</v>
      </c>
      <c r="BG503" s="113">
        <v>167</v>
      </c>
      <c r="BH503" s="117">
        <f t="shared" si="202"/>
        <v>13167</v>
      </c>
      <c r="BJ503" s="5" t="s">
        <v>3185</v>
      </c>
      <c r="BN503" s="63"/>
      <c r="BW503" s="63">
        <v>4</v>
      </c>
      <c r="BY503">
        <v>0</v>
      </c>
      <c r="BZ503">
        <v>0</v>
      </c>
      <c r="CA503">
        <v>0</v>
      </c>
    </row>
    <row r="504" spans="1:79" hidden="1" outlineLevel="1">
      <c r="A504" t="s">
        <v>244</v>
      </c>
      <c r="B504" t="s">
        <v>1164</v>
      </c>
      <c r="C504" s="1">
        <f t="shared" si="191"/>
        <v>12105</v>
      </c>
      <c r="D504" s="5">
        <f>IF(N504&gt;0, RANK(N504,(N504:P504,Q504:AE504)),0)</f>
        <v>2</v>
      </c>
      <c r="E504" s="5">
        <f>IF(O504&gt;0,RANK(O504,(N504:P504,Q504:AE504)),0)</f>
        <v>1</v>
      </c>
      <c r="F504" s="5">
        <f>IF(P504&gt;0,RANK(P504,(N504:P504,Q504:AE504)),0)</f>
        <v>0</v>
      </c>
      <c r="G504" s="131">
        <f t="shared" si="192"/>
        <v>3470</v>
      </c>
      <c r="H504" s="136">
        <f t="shared" si="193"/>
        <v>0.28665840561751343</v>
      </c>
      <c r="I504" s="2"/>
      <c r="J504" s="2">
        <f t="shared" si="194"/>
        <v>0.3530772408095828</v>
      </c>
      <c r="K504" s="2">
        <f t="shared" si="195"/>
        <v>0.63973564642709624</v>
      </c>
      <c r="L504" s="2">
        <f t="shared" si="196"/>
        <v>0</v>
      </c>
      <c r="M504" s="2">
        <f t="shared" si="197"/>
        <v>7.1871127633209575E-3</v>
      </c>
      <c r="N504" s="63">
        <v>4274</v>
      </c>
      <c r="O504" s="63">
        <v>7744</v>
      </c>
      <c r="P504" s="63"/>
      <c r="Q504" s="63">
        <v>87</v>
      </c>
      <c r="R504" s="63">
        <v>0</v>
      </c>
      <c r="S504" s="63">
        <v>0</v>
      </c>
      <c r="T504" s="63">
        <v>0</v>
      </c>
      <c r="U504" s="63"/>
      <c r="V504" s="63"/>
      <c r="W504" s="63">
        <f>IF(Copyright!C$12=1,IF(BW504&gt;0,BW504-SUM(X504:AQ504)-SUM(R504:V504),SUM(BX504:CB504)),SUM(BY504:CB504))</f>
        <v>0</v>
      </c>
      <c r="X504" s="63">
        <v>0</v>
      </c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>
        <v>0</v>
      </c>
      <c r="AK504" s="63"/>
      <c r="AL504" s="63"/>
      <c r="AM504" s="63"/>
      <c r="AN504" s="63"/>
      <c r="AO504" s="63"/>
      <c r="AP504" s="63"/>
      <c r="AQ504" s="63"/>
      <c r="AS504" s="5">
        <f>IF(Q504&gt;0,RANK(Q504,(N504:P504,Q504:AE504)),0)</f>
        <v>3</v>
      </c>
      <c r="AT504" s="5">
        <f>IF(R504&gt;0,RANK(R504,(N504:P504,Q504:AE504)),0)</f>
        <v>0</v>
      </c>
      <c r="AU504" s="5">
        <f>IF(T504&gt;0,RANK(T504,(N504:P504,Q504:AE504)),0)</f>
        <v>0</v>
      </c>
      <c r="AV504" s="5">
        <f>IF(S504&gt;0,RANK(S504,(N504:P504,Q504:AE504)),0)</f>
        <v>0</v>
      </c>
      <c r="AW504" s="2">
        <f t="shared" si="198"/>
        <v>7.1871127633209419E-3</v>
      </c>
      <c r="AX504" s="2">
        <f t="shared" si="199"/>
        <v>0</v>
      </c>
      <c r="AY504" s="2">
        <f t="shared" si="200"/>
        <v>0</v>
      </c>
      <c r="AZ504" s="2">
        <f t="shared" si="201"/>
        <v>0</v>
      </c>
      <c r="BB504" t="s">
        <v>244</v>
      </c>
      <c r="BC504" t="s">
        <v>1164</v>
      </c>
      <c r="BD504">
        <v>8</v>
      </c>
      <c r="BF504" s="111">
        <v>13</v>
      </c>
      <c r="BG504" s="113">
        <v>169</v>
      </c>
      <c r="BH504" s="117">
        <f t="shared" si="202"/>
        <v>13169</v>
      </c>
      <c r="BJ504" s="5" t="s">
        <v>3185</v>
      </c>
      <c r="BN504" s="63"/>
      <c r="BW504" s="63">
        <v>14</v>
      </c>
      <c r="BY504">
        <v>0</v>
      </c>
      <c r="BZ504">
        <v>0</v>
      </c>
      <c r="CA504">
        <v>0</v>
      </c>
    </row>
    <row r="505" spans="1:79" hidden="1" outlineLevel="1">
      <c r="A505" t="s">
        <v>313</v>
      </c>
      <c r="B505" t="s">
        <v>1164</v>
      </c>
      <c r="C505" s="1">
        <f t="shared" si="191"/>
        <v>7592</v>
      </c>
      <c r="D505" s="5">
        <f>IF(N505&gt;0, RANK(N505,(N505:P505,Q505:AE505)),0)</f>
        <v>2</v>
      </c>
      <c r="E505" s="5">
        <f>IF(O505&gt;0,RANK(O505,(N505:P505,Q505:AE505)),0)</f>
        <v>1</v>
      </c>
      <c r="F505" s="5">
        <f>IF(P505&gt;0,RANK(P505,(N505:P505,Q505:AE505)),0)</f>
        <v>0</v>
      </c>
      <c r="G505" s="131">
        <f t="shared" si="192"/>
        <v>2297</v>
      </c>
      <c r="H505" s="136">
        <f t="shared" si="193"/>
        <v>0.30255532139093783</v>
      </c>
      <c r="I505" s="2"/>
      <c r="J505" s="2">
        <f t="shared" si="194"/>
        <v>0.34272918861959956</v>
      </c>
      <c r="K505" s="2">
        <f t="shared" si="195"/>
        <v>0.64528451001053744</v>
      </c>
      <c r="L505" s="2">
        <f t="shared" si="196"/>
        <v>0</v>
      </c>
      <c r="M505" s="2">
        <f t="shared" si="197"/>
        <v>1.1986301369863006E-2</v>
      </c>
      <c r="N505" s="63">
        <v>2602</v>
      </c>
      <c r="O505" s="63">
        <v>4899</v>
      </c>
      <c r="P505" s="63"/>
      <c r="Q505" s="63">
        <v>91</v>
      </c>
      <c r="R505" s="63">
        <v>0</v>
      </c>
      <c r="S505" s="63">
        <v>0</v>
      </c>
      <c r="T505" s="63">
        <v>0</v>
      </c>
      <c r="U505" s="63"/>
      <c r="V505" s="63"/>
      <c r="W505" s="63">
        <f>IF(Copyright!C$12=1,IF(BW505&gt;0,BW505-SUM(X505:AQ505)-SUM(R505:V505),SUM(BX505:CB505)),SUM(BY505:CB505))</f>
        <v>0</v>
      </c>
      <c r="X505" s="63">
        <v>0</v>
      </c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>
        <v>0</v>
      </c>
      <c r="AK505" s="63"/>
      <c r="AL505" s="63"/>
      <c r="AM505" s="63"/>
      <c r="AN505" s="63"/>
      <c r="AO505" s="63"/>
      <c r="AP505" s="63"/>
      <c r="AQ505" s="63"/>
      <c r="AS505" s="5">
        <f>IF(Q505&gt;0,RANK(Q505,(N505:P505,Q505:AE505)),0)</f>
        <v>3</v>
      </c>
      <c r="AT505" s="5">
        <f>IF(R505&gt;0,RANK(R505,(N505:P505,Q505:AE505)),0)</f>
        <v>0</v>
      </c>
      <c r="AU505" s="5">
        <f>IF(T505&gt;0,RANK(T505,(N505:P505,Q505:AE505)),0)</f>
        <v>0</v>
      </c>
      <c r="AV505" s="5">
        <f>IF(S505&gt;0,RANK(S505,(N505:P505,Q505:AE505)),0)</f>
        <v>0</v>
      </c>
      <c r="AW505" s="2">
        <f t="shared" si="198"/>
        <v>1.1986301369863013E-2</v>
      </c>
      <c r="AX505" s="2">
        <f t="shared" si="199"/>
        <v>0</v>
      </c>
      <c r="AY505" s="2">
        <f t="shared" si="200"/>
        <v>0</v>
      </c>
      <c r="AZ505" s="2">
        <f t="shared" si="201"/>
        <v>0</v>
      </c>
      <c r="BB505" t="s">
        <v>313</v>
      </c>
      <c r="BC505" t="s">
        <v>1164</v>
      </c>
      <c r="BD505">
        <v>3</v>
      </c>
      <c r="BF505" s="111">
        <v>13</v>
      </c>
      <c r="BG505" s="113">
        <v>171</v>
      </c>
      <c r="BH505" s="117">
        <f t="shared" si="202"/>
        <v>13171</v>
      </c>
      <c r="BJ505" s="5" t="s">
        <v>3185</v>
      </c>
      <c r="BN505" s="63"/>
      <c r="BW505" s="63">
        <v>20</v>
      </c>
      <c r="BY505">
        <v>0</v>
      </c>
      <c r="BZ505">
        <v>0</v>
      </c>
      <c r="CA505">
        <v>0</v>
      </c>
    </row>
    <row r="506" spans="1:79" hidden="1" outlineLevel="1">
      <c r="A506" t="s">
        <v>2023</v>
      </c>
      <c r="B506" t="s">
        <v>1164</v>
      </c>
      <c r="C506" s="1">
        <f t="shared" si="191"/>
        <v>2972</v>
      </c>
      <c r="D506" s="5">
        <f>IF(N506&gt;0, RANK(N506,(N506:P506,Q506:AE506)),0)</f>
        <v>2</v>
      </c>
      <c r="E506" s="5">
        <f>IF(O506&gt;0,RANK(O506,(N506:P506,Q506:AE506)),0)</f>
        <v>1</v>
      </c>
      <c r="F506" s="5">
        <f>IF(P506&gt;0,RANK(P506,(N506:P506,Q506:AE506)),0)</f>
        <v>0</v>
      </c>
      <c r="G506" s="131">
        <f t="shared" si="192"/>
        <v>706</v>
      </c>
      <c r="H506" s="136">
        <f t="shared" si="193"/>
        <v>0.23755047106325708</v>
      </c>
      <c r="I506" s="2"/>
      <c r="J506" s="2">
        <f t="shared" si="194"/>
        <v>0.37483176312247646</v>
      </c>
      <c r="K506" s="2">
        <f t="shared" si="195"/>
        <v>0.61238223418573356</v>
      </c>
      <c r="L506" s="2">
        <f t="shared" si="196"/>
        <v>0</v>
      </c>
      <c r="M506" s="2">
        <f t="shared" si="197"/>
        <v>1.2786002691789977E-2</v>
      </c>
      <c r="N506" s="63">
        <v>1114</v>
      </c>
      <c r="O506" s="63">
        <v>1820</v>
      </c>
      <c r="P506" s="63"/>
      <c r="Q506" s="63">
        <v>38</v>
      </c>
      <c r="R506" s="63">
        <v>0</v>
      </c>
      <c r="S506" s="63">
        <v>0</v>
      </c>
      <c r="T506" s="63">
        <v>0</v>
      </c>
      <c r="U506" s="63"/>
      <c r="V506" s="63"/>
      <c r="W506" s="63">
        <f>IF(Copyright!C$12=1,IF(BW506&gt;0,BW506-SUM(X506:AQ506)-SUM(R506:V506),SUM(BX506:CB506)),SUM(BY506:CB506))</f>
        <v>0</v>
      </c>
      <c r="X506" s="63">
        <v>0</v>
      </c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>
        <v>0</v>
      </c>
      <c r="AK506" s="63"/>
      <c r="AL506" s="63"/>
      <c r="AM506" s="63"/>
      <c r="AN506" s="63"/>
      <c r="AO506" s="63"/>
      <c r="AP506" s="63"/>
      <c r="AQ506" s="63"/>
      <c r="AS506" s="5">
        <f>IF(Q506&gt;0,RANK(Q506,(N506:P506,Q506:AE506)),0)</f>
        <v>3</v>
      </c>
      <c r="AT506" s="5">
        <f>IF(R506&gt;0,RANK(R506,(N506:P506,Q506:AE506)),0)</f>
        <v>0</v>
      </c>
      <c r="AU506" s="5">
        <f>IF(T506&gt;0,RANK(T506,(N506:P506,Q506:AE506)),0)</f>
        <v>0</v>
      </c>
      <c r="AV506" s="5">
        <f>IF(S506&gt;0,RANK(S506,(N506:P506,Q506:AE506)),0)</f>
        <v>0</v>
      </c>
      <c r="AW506" s="2">
        <f t="shared" si="198"/>
        <v>1.278600269179004E-2</v>
      </c>
      <c r="AX506" s="2">
        <f t="shared" si="199"/>
        <v>0</v>
      </c>
      <c r="AY506" s="2">
        <f t="shared" si="200"/>
        <v>0</v>
      </c>
      <c r="AZ506" s="2">
        <f t="shared" si="201"/>
        <v>0</v>
      </c>
      <c r="BB506" t="s">
        <v>2023</v>
      </c>
      <c r="BC506" t="s">
        <v>1164</v>
      </c>
      <c r="BD506">
        <v>8</v>
      </c>
      <c r="BF506" s="111">
        <v>13</v>
      </c>
      <c r="BG506" s="113">
        <v>173</v>
      </c>
      <c r="BH506" s="117">
        <f t="shared" si="202"/>
        <v>13173</v>
      </c>
      <c r="BJ506" s="5" t="s">
        <v>3185</v>
      </c>
      <c r="BN506" s="63"/>
      <c r="BW506" s="63">
        <v>6</v>
      </c>
      <c r="BY506">
        <v>0</v>
      </c>
      <c r="BZ506">
        <v>0</v>
      </c>
      <c r="CA506">
        <v>0</v>
      </c>
    </row>
    <row r="507" spans="1:79" hidden="1" outlineLevel="1">
      <c r="A507" t="s">
        <v>752</v>
      </c>
      <c r="B507" t="s">
        <v>1164</v>
      </c>
      <c r="C507" s="1">
        <f t="shared" si="191"/>
        <v>19604</v>
      </c>
      <c r="D507" s="5">
        <f>IF(N507&gt;0, RANK(N507,(N507:P507,Q507:AE507)),0)</f>
        <v>2</v>
      </c>
      <c r="E507" s="5">
        <f>IF(O507&gt;0,RANK(O507,(N507:P507,Q507:AE507)),0)</f>
        <v>1</v>
      </c>
      <c r="F507" s="5">
        <f>IF(P507&gt;0,RANK(P507,(N507:P507,Q507:AE507)),0)</f>
        <v>0</v>
      </c>
      <c r="G507" s="131">
        <f t="shared" si="192"/>
        <v>4437</v>
      </c>
      <c r="H507" s="136">
        <f t="shared" si="193"/>
        <v>0.22633136094674555</v>
      </c>
      <c r="I507" s="2"/>
      <c r="J507" s="2">
        <f t="shared" si="194"/>
        <v>0.38323811467047542</v>
      </c>
      <c r="K507" s="2">
        <f t="shared" si="195"/>
        <v>0.60956947561722097</v>
      </c>
      <c r="L507" s="2">
        <f t="shared" si="196"/>
        <v>0</v>
      </c>
      <c r="M507" s="2">
        <f t="shared" si="197"/>
        <v>7.1924097123036157E-3</v>
      </c>
      <c r="N507" s="63">
        <v>7513</v>
      </c>
      <c r="O507" s="63">
        <v>11950</v>
      </c>
      <c r="P507" s="63"/>
      <c r="Q507" s="63">
        <v>136</v>
      </c>
      <c r="R507" s="63">
        <v>2</v>
      </c>
      <c r="S507" s="63">
        <v>1</v>
      </c>
      <c r="T507" s="63">
        <v>0</v>
      </c>
      <c r="U507" s="63"/>
      <c r="V507" s="63"/>
      <c r="W507" s="63">
        <f>IF(Copyright!C$12=1,IF(BW507&gt;0,BW507-SUM(X507:AQ507)-SUM(R507:V507),SUM(BX507:CB507)),SUM(BY507:CB507))</f>
        <v>1</v>
      </c>
      <c r="X507" s="63">
        <v>0</v>
      </c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>
        <v>1</v>
      </c>
      <c r="AK507" s="63"/>
      <c r="AL507" s="63"/>
      <c r="AM507" s="63"/>
      <c r="AN507" s="63"/>
      <c r="AO507" s="63"/>
      <c r="AP507" s="63"/>
      <c r="AQ507" s="63"/>
      <c r="AS507" s="5">
        <f>IF(Q507&gt;0,RANK(Q507,(N507:P507,Q507:AE507)),0)</f>
        <v>3</v>
      </c>
      <c r="AT507" s="5">
        <f>IF(R507&gt;0,RANK(R507,(N507:P507,Q507:AE507)),0)</f>
        <v>4</v>
      </c>
      <c r="AU507" s="5">
        <f>IF(T507&gt;0,RANK(T507,(N507:P507,Q507:AE507)),0)</f>
        <v>0</v>
      </c>
      <c r="AV507" s="5">
        <f>IF(S507&gt;0,RANK(S507,(N507:P507,Q507:AE507)),0)</f>
        <v>5</v>
      </c>
      <c r="AW507" s="2">
        <f t="shared" si="198"/>
        <v>6.9373597225056115E-3</v>
      </c>
      <c r="AX507" s="2">
        <f t="shared" si="199"/>
        <v>1.0201999591920016E-4</v>
      </c>
      <c r="AY507" s="2">
        <f t="shared" si="200"/>
        <v>0</v>
      </c>
      <c r="AZ507" s="2">
        <f t="shared" si="201"/>
        <v>5.1009997959600082E-5</v>
      </c>
      <c r="BB507" t="s">
        <v>752</v>
      </c>
      <c r="BC507" t="s">
        <v>1164</v>
      </c>
      <c r="BD507">
        <v>12</v>
      </c>
      <c r="BF507" s="111">
        <v>13</v>
      </c>
      <c r="BG507" s="113">
        <v>175</v>
      </c>
      <c r="BH507" s="117">
        <f t="shared" si="202"/>
        <v>13175</v>
      </c>
      <c r="BJ507" s="5" t="s">
        <v>3185</v>
      </c>
      <c r="BN507" s="63"/>
      <c r="BW507" s="63">
        <v>40</v>
      </c>
      <c r="BY507">
        <v>0</v>
      </c>
      <c r="BZ507">
        <v>1</v>
      </c>
      <c r="CA507">
        <v>0</v>
      </c>
    </row>
    <row r="508" spans="1:79" hidden="1" outlineLevel="1">
      <c r="A508" t="s">
        <v>99</v>
      </c>
      <c r="B508" t="s">
        <v>1164</v>
      </c>
      <c r="C508" s="1">
        <f t="shared" si="191"/>
        <v>13628</v>
      </c>
      <c r="D508" s="5">
        <f>IF(N508&gt;0, RANK(N508,(N508:P508,Q508:AE508)),0)</f>
        <v>2</v>
      </c>
      <c r="E508" s="5">
        <f>IF(O508&gt;0,RANK(O508,(N508:P508,Q508:AE508)),0)</f>
        <v>1</v>
      </c>
      <c r="F508" s="5">
        <f>IF(P508&gt;0,RANK(P508,(N508:P508,Q508:AE508)),0)</f>
        <v>0</v>
      </c>
      <c r="G508" s="131">
        <f t="shared" si="192"/>
        <v>7118</v>
      </c>
      <c r="H508" s="136">
        <f t="shared" si="193"/>
        <v>0.52230701496918108</v>
      </c>
      <c r="I508" s="2"/>
      <c r="J508" s="2">
        <f t="shared" si="194"/>
        <v>0.23451717053125917</v>
      </c>
      <c r="K508" s="2">
        <f t="shared" si="195"/>
        <v>0.75682418550044028</v>
      </c>
      <c r="L508" s="2">
        <f t="shared" si="196"/>
        <v>0</v>
      </c>
      <c r="M508" s="2">
        <f t="shared" si="197"/>
        <v>8.6586439683005167E-3</v>
      </c>
      <c r="N508" s="63">
        <v>3196</v>
      </c>
      <c r="O508" s="63">
        <v>10314</v>
      </c>
      <c r="P508" s="63"/>
      <c r="Q508" s="63">
        <v>110</v>
      </c>
      <c r="R508" s="63">
        <v>3</v>
      </c>
      <c r="S508" s="63">
        <v>5</v>
      </c>
      <c r="T508" s="63">
        <v>0</v>
      </c>
      <c r="U508" s="63"/>
      <c r="V508" s="63"/>
      <c r="W508" s="63">
        <f>IF(Copyright!C$12=1,IF(BW508&gt;0,BW508-SUM(X508:AQ508)-SUM(R508:V508),SUM(BX508:CB508)),SUM(BY508:CB508))</f>
        <v>0</v>
      </c>
      <c r="X508" s="63">
        <v>0</v>
      </c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>
        <v>0</v>
      </c>
      <c r="AK508" s="63"/>
      <c r="AL508" s="63"/>
      <c r="AM508" s="63"/>
      <c r="AN508" s="63"/>
      <c r="AO508" s="63"/>
      <c r="AP508" s="63"/>
      <c r="AQ508" s="63"/>
      <c r="AS508" s="5">
        <f>IF(Q508&gt;0,RANK(Q508,(N508:P508,Q508:AE508)),0)</f>
        <v>3</v>
      </c>
      <c r="AT508" s="5">
        <f>IF(R508&gt;0,RANK(R508,(N508:P508,Q508:AE508)),0)</f>
        <v>5</v>
      </c>
      <c r="AU508" s="5">
        <f>IF(T508&gt;0,RANK(T508,(N508:P508,Q508:AE508)),0)</f>
        <v>0</v>
      </c>
      <c r="AV508" s="5">
        <f>IF(S508&gt;0,RANK(S508,(N508:P508,Q508:AE508)),0)</f>
        <v>4</v>
      </c>
      <c r="AW508" s="2">
        <f t="shared" si="198"/>
        <v>8.0716172585852657E-3</v>
      </c>
      <c r="AX508" s="2">
        <f t="shared" si="199"/>
        <v>2.2013501614323453E-4</v>
      </c>
      <c r="AY508" s="2">
        <f t="shared" si="200"/>
        <v>0</v>
      </c>
      <c r="AZ508" s="2">
        <f t="shared" si="201"/>
        <v>3.6689169357205753E-4</v>
      </c>
      <c r="BB508" t="s">
        <v>99</v>
      </c>
      <c r="BC508" t="s">
        <v>1164</v>
      </c>
      <c r="BD508">
        <v>2</v>
      </c>
      <c r="BF508" s="111">
        <v>13</v>
      </c>
      <c r="BG508" s="113">
        <v>177</v>
      </c>
      <c r="BH508" s="117">
        <f t="shared" si="202"/>
        <v>13177</v>
      </c>
      <c r="BJ508" s="5" t="s">
        <v>3185</v>
      </c>
      <c r="BN508" s="63"/>
      <c r="BW508" s="63">
        <v>26</v>
      </c>
      <c r="BY508">
        <v>0</v>
      </c>
      <c r="BZ508">
        <v>0</v>
      </c>
      <c r="CA508">
        <v>0</v>
      </c>
    </row>
    <row r="509" spans="1:79" hidden="1" outlineLevel="1">
      <c r="A509" t="s">
        <v>322</v>
      </c>
      <c r="B509" t="s">
        <v>1164</v>
      </c>
      <c r="C509" s="1">
        <f t="shared" si="191"/>
        <v>16170</v>
      </c>
      <c r="D509" s="5">
        <f>IF(N509&gt;0, RANK(N509,(N509:P509,Q509:AE509)),0)</f>
        <v>1</v>
      </c>
      <c r="E509" s="5">
        <f>IF(O509&gt;0,RANK(O509,(N509:P509,Q509:AE509)),0)</f>
        <v>2</v>
      </c>
      <c r="F509" s="5">
        <f>IF(P509&gt;0,RANK(P509,(N509:P509,Q509:AE509)),0)</f>
        <v>0</v>
      </c>
      <c r="G509" s="131">
        <f t="shared" si="192"/>
        <v>4892</v>
      </c>
      <c r="H509" s="136">
        <f t="shared" si="193"/>
        <v>0.30253555967841683</v>
      </c>
      <c r="I509" s="2"/>
      <c r="J509" s="2">
        <f t="shared" si="194"/>
        <v>0.64669140383426094</v>
      </c>
      <c r="K509" s="2">
        <f t="shared" si="195"/>
        <v>0.34415584415584416</v>
      </c>
      <c r="L509" s="2">
        <f t="shared" si="196"/>
        <v>0</v>
      </c>
      <c r="M509" s="2">
        <f t="shared" si="197"/>
        <v>9.1527520098949045E-3</v>
      </c>
      <c r="N509" s="63">
        <v>10457</v>
      </c>
      <c r="O509" s="63">
        <v>5565</v>
      </c>
      <c r="P509" s="63"/>
      <c r="Q509" s="63">
        <v>147</v>
      </c>
      <c r="R509" s="63">
        <v>0</v>
      </c>
      <c r="S509" s="63">
        <v>0</v>
      </c>
      <c r="T509" s="63">
        <v>0</v>
      </c>
      <c r="U509" s="63"/>
      <c r="V509" s="63"/>
      <c r="W509" s="63">
        <f>IF(Copyright!C$12=1,IF(BW509&gt;0,BW509-SUM(X509:AQ509)-SUM(R509:V509),SUM(BX509:CB509)),SUM(BY509:CB509))</f>
        <v>0</v>
      </c>
      <c r="X509" s="63">
        <v>1</v>
      </c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>
        <v>0</v>
      </c>
      <c r="AK509" s="63"/>
      <c r="AL509" s="63"/>
      <c r="AM509" s="63"/>
      <c r="AN509" s="63"/>
      <c r="AO509" s="63"/>
      <c r="AP509" s="63"/>
      <c r="AQ509" s="63"/>
      <c r="AS509" s="5">
        <f>IF(Q509&gt;0,RANK(Q509,(N509:P509,Q509:AE509)),0)</f>
        <v>3</v>
      </c>
      <c r="AT509" s="5">
        <f>IF(R509&gt;0,RANK(R509,(N509:P509,Q509:AE509)),0)</f>
        <v>0</v>
      </c>
      <c r="AU509" s="5">
        <f>IF(T509&gt;0,RANK(T509,(N509:P509,Q509:AE509)),0)</f>
        <v>0</v>
      </c>
      <c r="AV509" s="5">
        <f>IF(S509&gt;0,RANK(S509,(N509:P509,Q509:AE509)),0)</f>
        <v>0</v>
      </c>
      <c r="AW509" s="2">
        <f t="shared" si="198"/>
        <v>9.0909090909090905E-3</v>
      </c>
      <c r="AX509" s="2">
        <f t="shared" si="199"/>
        <v>0</v>
      </c>
      <c r="AY509" s="2">
        <f t="shared" si="200"/>
        <v>0</v>
      </c>
      <c r="AZ509" s="2">
        <f t="shared" si="201"/>
        <v>0</v>
      </c>
      <c r="BB509" t="s">
        <v>322</v>
      </c>
      <c r="BC509" t="s">
        <v>1164</v>
      </c>
      <c r="BD509">
        <v>1</v>
      </c>
      <c r="BF509" s="111">
        <v>13</v>
      </c>
      <c r="BG509" s="113">
        <v>179</v>
      </c>
      <c r="BH509" s="117">
        <f t="shared" si="202"/>
        <v>13179</v>
      </c>
      <c r="BJ509" s="5" t="s">
        <v>3185</v>
      </c>
      <c r="BN509" s="63"/>
      <c r="BW509" s="63">
        <v>26</v>
      </c>
      <c r="BY509">
        <v>0</v>
      </c>
      <c r="BZ509">
        <v>0</v>
      </c>
      <c r="CA509">
        <v>0</v>
      </c>
    </row>
    <row r="510" spans="1:79" hidden="1" outlineLevel="1">
      <c r="A510" t="s">
        <v>1605</v>
      </c>
      <c r="B510" t="s">
        <v>1164</v>
      </c>
      <c r="C510" s="1">
        <f t="shared" si="191"/>
        <v>4426</v>
      </c>
      <c r="D510" s="5">
        <f>IF(N510&gt;0, RANK(N510,(N510:P510,Q510:AE510)),0)</f>
        <v>2</v>
      </c>
      <c r="E510" s="5">
        <f>IF(O510&gt;0,RANK(O510,(N510:P510,Q510:AE510)),0)</f>
        <v>1</v>
      </c>
      <c r="F510" s="5">
        <f>IF(P510&gt;0,RANK(P510,(N510:P510,Q510:AE510)),0)</f>
        <v>0</v>
      </c>
      <c r="G510" s="131">
        <f t="shared" si="192"/>
        <v>1221</v>
      </c>
      <c r="H510" s="136">
        <f t="shared" si="193"/>
        <v>0.27586985991866247</v>
      </c>
      <c r="I510" s="2"/>
      <c r="J510" s="2">
        <f t="shared" si="194"/>
        <v>0.35833709896068683</v>
      </c>
      <c r="K510" s="2">
        <f t="shared" si="195"/>
        <v>0.6342069588793493</v>
      </c>
      <c r="L510" s="2">
        <f t="shared" si="196"/>
        <v>0</v>
      </c>
      <c r="M510" s="2">
        <f t="shared" si="197"/>
        <v>7.4559421599638132E-3</v>
      </c>
      <c r="N510" s="63">
        <v>1586</v>
      </c>
      <c r="O510" s="63">
        <v>2807</v>
      </c>
      <c r="P510" s="63"/>
      <c r="Q510" s="63">
        <v>33</v>
      </c>
      <c r="R510" s="63">
        <v>0</v>
      </c>
      <c r="S510" s="63">
        <v>0</v>
      </c>
      <c r="T510" s="63">
        <v>0</v>
      </c>
      <c r="U510" s="63"/>
      <c r="V510" s="63"/>
      <c r="W510" s="63">
        <f>IF(Copyright!C$12=1,IF(BW510&gt;0,BW510-SUM(X510:AQ510)-SUM(R510:V510),SUM(BX510:CB510)),SUM(BY510:CB510))</f>
        <v>0</v>
      </c>
      <c r="X510" s="63">
        <v>0</v>
      </c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>
        <v>0</v>
      </c>
      <c r="AK510" s="63"/>
      <c r="AL510" s="63"/>
      <c r="AM510" s="63"/>
      <c r="AN510" s="63"/>
      <c r="AO510" s="63"/>
      <c r="AP510" s="63"/>
      <c r="AQ510" s="63"/>
      <c r="AS510" s="5">
        <f>IF(Q510&gt;0,RANK(Q510,(N510:P510,Q510:AE510)),0)</f>
        <v>3</v>
      </c>
      <c r="AT510" s="5">
        <f>IF(R510&gt;0,RANK(R510,(N510:P510,Q510:AE510)),0)</f>
        <v>0</v>
      </c>
      <c r="AU510" s="5">
        <f>IF(T510&gt;0,RANK(T510,(N510:P510,Q510:AE510)),0)</f>
        <v>0</v>
      </c>
      <c r="AV510" s="5">
        <f>IF(S510&gt;0,RANK(S510,(N510:P510,Q510:AE510)),0)</f>
        <v>0</v>
      </c>
      <c r="AW510" s="2">
        <f t="shared" si="198"/>
        <v>7.4559421599638496E-3</v>
      </c>
      <c r="AX510" s="2">
        <f t="shared" si="199"/>
        <v>0</v>
      </c>
      <c r="AY510" s="2">
        <f t="shared" si="200"/>
        <v>0</v>
      </c>
      <c r="AZ510" s="2">
        <f t="shared" si="201"/>
        <v>0</v>
      </c>
      <c r="BB510" t="s">
        <v>1605</v>
      </c>
      <c r="BC510" t="s">
        <v>1164</v>
      </c>
      <c r="BD510">
        <v>10</v>
      </c>
      <c r="BF510" s="111">
        <v>13</v>
      </c>
      <c r="BG510" s="113">
        <v>181</v>
      </c>
      <c r="BH510" s="117">
        <f t="shared" si="202"/>
        <v>13181</v>
      </c>
      <c r="BJ510" s="5" t="s">
        <v>3185</v>
      </c>
      <c r="BN510" s="63"/>
      <c r="BW510" s="63">
        <v>4</v>
      </c>
      <c r="BY510">
        <v>0</v>
      </c>
      <c r="BZ510">
        <v>0</v>
      </c>
      <c r="CA510">
        <v>0</v>
      </c>
    </row>
    <row r="511" spans="1:79" hidden="1" outlineLevel="1">
      <c r="A511" t="s">
        <v>2650</v>
      </c>
      <c r="B511" t="s">
        <v>1164</v>
      </c>
      <c r="C511" s="1">
        <f t="shared" si="191"/>
        <v>3802</v>
      </c>
      <c r="D511" s="5">
        <f>IF(N511&gt;0, RANK(N511,(N511:P511,Q511:AE511)),0)</f>
        <v>2</v>
      </c>
      <c r="E511" s="5">
        <f>IF(O511&gt;0,RANK(O511,(N511:P511,Q511:AE511)),0)</f>
        <v>1</v>
      </c>
      <c r="F511" s="5">
        <f>IF(P511&gt;0,RANK(P511,(N511:P511,Q511:AE511)),0)</f>
        <v>0</v>
      </c>
      <c r="G511" s="131">
        <f t="shared" si="192"/>
        <v>864</v>
      </c>
      <c r="H511" s="136">
        <f t="shared" si="193"/>
        <v>0.22724881641241451</v>
      </c>
      <c r="I511" s="2"/>
      <c r="J511" s="2">
        <f t="shared" si="194"/>
        <v>0.37927406628090476</v>
      </c>
      <c r="K511" s="2">
        <f t="shared" si="195"/>
        <v>0.60652288269331933</v>
      </c>
      <c r="L511" s="2">
        <f t="shared" si="196"/>
        <v>0</v>
      </c>
      <c r="M511" s="2">
        <f t="shared" si="197"/>
        <v>1.4203051025775904E-2</v>
      </c>
      <c r="N511" s="63">
        <v>1442</v>
      </c>
      <c r="O511" s="63">
        <v>2306</v>
      </c>
      <c r="P511" s="63"/>
      <c r="Q511" s="63">
        <v>52</v>
      </c>
      <c r="R511" s="63">
        <v>0</v>
      </c>
      <c r="S511" s="63">
        <v>2</v>
      </c>
      <c r="T511" s="63">
        <v>0</v>
      </c>
      <c r="U511" s="63"/>
      <c r="V511" s="63"/>
      <c r="W511" s="63">
        <f>IF(Copyright!C$12=1,IF(BW511&gt;0,BW511-SUM(X511:AQ511)-SUM(R511:V511),SUM(BX511:CB511)),SUM(BY511:CB511))</f>
        <v>0</v>
      </c>
      <c r="X511" s="63">
        <v>0</v>
      </c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>
        <v>0</v>
      </c>
      <c r="AK511" s="63"/>
      <c r="AL511" s="63"/>
      <c r="AM511" s="63"/>
      <c r="AN511" s="63"/>
      <c r="AO511" s="63"/>
      <c r="AP511" s="63"/>
      <c r="AQ511" s="63"/>
      <c r="AS511" s="5">
        <f>IF(Q511&gt;0,RANK(Q511,(N511:P511,Q511:AE511)),0)</f>
        <v>3</v>
      </c>
      <c r="AT511" s="5">
        <f>IF(R511&gt;0,RANK(R511,(N511:P511,Q511:AE511)),0)</f>
        <v>0</v>
      </c>
      <c r="AU511" s="5">
        <f>IF(T511&gt;0,RANK(T511,(N511:P511,Q511:AE511)),0)</f>
        <v>0</v>
      </c>
      <c r="AV511" s="5">
        <f>IF(S511&gt;0,RANK(S511,(N511:P511,Q511:AE511)),0)</f>
        <v>4</v>
      </c>
      <c r="AW511" s="2">
        <f t="shared" si="198"/>
        <v>1.3677012098895318E-2</v>
      </c>
      <c r="AX511" s="2">
        <f t="shared" si="199"/>
        <v>0</v>
      </c>
      <c r="AY511" s="2">
        <f t="shared" si="200"/>
        <v>0</v>
      </c>
      <c r="AZ511" s="2">
        <f t="shared" si="201"/>
        <v>5.2603892688058915E-4</v>
      </c>
      <c r="BB511" t="s">
        <v>2650</v>
      </c>
      <c r="BC511" t="s">
        <v>1164</v>
      </c>
      <c r="BD511">
        <v>1</v>
      </c>
      <c r="BF511" s="111">
        <v>13</v>
      </c>
      <c r="BG511" s="113">
        <v>183</v>
      </c>
      <c r="BH511" s="117">
        <f t="shared" si="202"/>
        <v>13183</v>
      </c>
      <c r="BJ511" s="5" t="s">
        <v>3185</v>
      </c>
      <c r="BN511" s="63"/>
      <c r="BW511" s="63">
        <v>15</v>
      </c>
      <c r="BY511">
        <v>0</v>
      </c>
      <c r="BZ511">
        <v>0</v>
      </c>
      <c r="CA511">
        <v>0</v>
      </c>
    </row>
    <row r="512" spans="1:79" hidden="1" outlineLevel="1">
      <c r="A512" t="s">
        <v>2417</v>
      </c>
      <c r="B512" t="s">
        <v>1164</v>
      </c>
      <c r="C512" s="1">
        <f t="shared" si="191"/>
        <v>39137</v>
      </c>
      <c r="D512" s="5">
        <f>IF(N512&gt;0, RANK(N512,(N512:P512,Q512:AE512)),0)</f>
        <v>2</v>
      </c>
      <c r="E512" s="5">
        <f>IF(O512&gt;0,RANK(O512,(N512:P512,Q512:AE512)),0)</f>
        <v>1</v>
      </c>
      <c r="F512" s="5">
        <f>IF(P512&gt;0,RANK(P512,(N512:P512,Q512:AE512)),0)</f>
        <v>0</v>
      </c>
      <c r="G512" s="131">
        <f t="shared" si="192"/>
        <v>3857</v>
      </c>
      <c r="H512" s="136">
        <f t="shared" si="193"/>
        <v>9.8551243069218392E-2</v>
      </c>
      <c r="I512" s="2"/>
      <c r="J512" s="2">
        <f t="shared" si="194"/>
        <v>0.44638066279990801</v>
      </c>
      <c r="K512" s="2">
        <f t="shared" si="195"/>
        <v>0.54493190586912643</v>
      </c>
      <c r="L512" s="2">
        <f t="shared" si="196"/>
        <v>0</v>
      </c>
      <c r="M512" s="2">
        <f t="shared" si="197"/>
        <v>8.6874313309655005E-3</v>
      </c>
      <c r="N512" s="63">
        <v>17470</v>
      </c>
      <c r="O512" s="63">
        <v>21327</v>
      </c>
      <c r="P512" s="63"/>
      <c r="Q512" s="63">
        <v>323</v>
      </c>
      <c r="R512" s="63">
        <v>9</v>
      </c>
      <c r="S512" s="63">
        <v>5</v>
      </c>
      <c r="T512" s="63">
        <v>0</v>
      </c>
      <c r="U512" s="63"/>
      <c r="V512" s="63"/>
      <c r="W512" s="63">
        <f>IF(Copyright!C$12=1,IF(BW512&gt;0,BW512-SUM(X512:AQ512)-SUM(R512:V512),SUM(BX512:CB512)),SUM(BY512:CB512))</f>
        <v>2</v>
      </c>
      <c r="X512" s="63">
        <v>1</v>
      </c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>
        <v>0</v>
      </c>
      <c r="AK512" s="63"/>
      <c r="AL512" s="63"/>
      <c r="AM512" s="63"/>
      <c r="AN512" s="63"/>
      <c r="AO512" s="63"/>
      <c r="AP512" s="63"/>
      <c r="AQ512" s="63"/>
      <c r="AS512" s="5">
        <f>IF(Q512&gt;0,RANK(Q512,(N512:P512,Q512:AE512)),0)</f>
        <v>3</v>
      </c>
      <c r="AT512" s="5">
        <f>IF(R512&gt;0,RANK(R512,(N512:P512,Q512:AE512)),0)</f>
        <v>4</v>
      </c>
      <c r="AU512" s="5">
        <f>IF(T512&gt;0,RANK(T512,(N512:P512,Q512:AE512)),0)</f>
        <v>0</v>
      </c>
      <c r="AV512" s="5">
        <f>IF(S512&gt;0,RANK(S512,(N512:P512,Q512:AE512)),0)</f>
        <v>5</v>
      </c>
      <c r="AW512" s="2">
        <f t="shared" si="198"/>
        <v>8.2530597644173039E-3</v>
      </c>
      <c r="AX512" s="2">
        <f t="shared" si="199"/>
        <v>2.2996141758438308E-4</v>
      </c>
      <c r="AY512" s="2">
        <f t="shared" si="200"/>
        <v>0</v>
      </c>
      <c r="AZ512" s="2">
        <f t="shared" si="201"/>
        <v>1.2775634310243503E-4</v>
      </c>
      <c r="BB512" t="s">
        <v>2417</v>
      </c>
      <c r="BC512" t="s">
        <v>1164</v>
      </c>
      <c r="BF512" s="111">
        <v>13</v>
      </c>
      <c r="BG512" s="113">
        <v>185</v>
      </c>
      <c r="BH512" s="117">
        <f t="shared" si="202"/>
        <v>13185</v>
      </c>
      <c r="BJ512" s="5" t="s">
        <v>3185</v>
      </c>
      <c r="BN512" s="63"/>
      <c r="BW512" s="63">
        <v>101</v>
      </c>
      <c r="BY512">
        <v>0</v>
      </c>
      <c r="BZ512">
        <v>2</v>
      </c>
      <c r="CA512">
        <v>0</v>
      </c>
    </row>
    <row r="513" spans="1:79" hidden="1" outlineLevel="1">
      <c r="A513" t="s">
        <v>1214</v>
      </c>
      <c r="B513" t="s">
        <v>1164</v>
      </c>
      <c r="C513" s="1">
        <f t="shared" si="191"/>
        <v>10905</v>
      </c>
      <c r="D513" s="5">
        <f>IF(N513&gt;0, RANK(N513,(N513:P513,Q513:AE513)),0)</f>
        <v>2</v>
      </c>
      <c r="E513" s="5">
        <f>IF(O513&gt;0,RANK(O513,(N513:P513,Q513:AE513)),0)</f>
        <v>1</v>
      </c>
      <c r="F513" s="5">
        <f>IF(P513&gt;0,RANK(P513,(N513:P513,Q513:AE513)),0)</f>
        <v>0</v>
      </c>
      <c r="G513" s="131">
        <f t="shared" si="192"/>
        <v>6592</v>
      </c>
      <c r="H513" s="136">
        <f t="shared" si="193"/>
        <v>0.60449335167354423</v>
      </c>
      <c r="I513" s="2"/>
      <c r="J513" s="2">
        <f t="shared" si="194"/>
        <v>0.18844566712517194</v>
      </c>
      <c r="K513" s="2">
        <f t="shared" si="195"/>
        <v>0.7929390187987162</v>
      </c>
      <c r="L513" s="2">
        <f t="shared" si="196"/>
        <v>0</v>
      </c>
      <c r="M513" s="2">
        <f t="shared" si="197"/>
        <v>1.8615314076111833E-2</v>
      </c>
      <c r="N513" s="63">
        <v>2055</v>
      </c>
      <c r="O513" s="63">
        <v>8647</v>
      </c>
      <c r="P513" s="63"/>
      <c r="Q513" s="63">
        <v>196</v>
      </c>
      <c r="R513" s="63">
        <v>5</v>
      </c>
      <c r="S513" s="63">
        <v>2</v>
      </c>
      <c r="T513" s="63">
        <v>0</v>
      </c>
      <c r="U513" s="63"/>
      <c r="V513" s="63"/>
      <c r="W513" s="63">
        <f>IF(Copyright!C$12=1,IF(BW513&gt;0,BW513-SUM(X513:AQ513)-SUM(R513:V513),SUM(BX513:CB513)),SUM(BY513:CB513))</f>
        <v>0</v>
      </c>
      <c r="X513" s="63">
        <v>0</v>
      </c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>
        <v>0</v>
      </c>
      <c r="AK513" s="63"/>
      <c r="AL513" s="63"/>
      <c r="AM513" s="63"/>
      <c r="AN513" s="63"/>
      <c r="AO513" s="63"/>
      <c r="AP513" s="63"/>
      <c r="AQ513" s="63"/>
      <c r="AS513" s="5">
        <f>IF(Q513&gt;0,RANK(Q513,(N513:P513,Q513:AE513)),0)</f>
        <v>3</v>
      </c>
      <c r="AT513" s="5">
        <f>IF(R513&gt;0,RANK(R513,(N513:P513,Q513:AE513)),0)</f>
        <v>4</v>
      </c>
      <c r="AU513" s="5">
        <f>IF(T513&gt;0,RANK(T513,(N513:P513,Q513:AE513)),0)</f>
        <v>0</v>
      </c>
      <c r="AV513" s="5">
        <f>IF(S513&gt;0,RANK(S513,(N513:P513,Q513:AE513)),0)</f>
        <v>5</v>
      </c>
      <c r="AW513" s="2">
        <f t="shared" si="198"/>
        <v>1.7973406694176984E-2</v>
      </c>
      <c r="AX513" s="2">
        <f t="shared" si="199"/>
        <v>4.5850527281063731E-4</v>
      </c>
      <c r="AY513" s="2">
        <f t="shared" si="200"/>
        <v>0</v>
      </c>
      <c r="AZ513" s="2">
        <f t="shared" si="201"/>
        <v>1.8340210912425492E-4</v>
      </c>
      <c r="BB513" t="s">
        <v>1214</v>
      </c>
      <c r="BC513" t="s">
        <v>1164</v>
      </c>
      <c r="BD513">
        <v>9</v>
      </c>
      <c r="BF513" s="111">
        <v>13</v>
      </c>
      <c r="BG513" s="113">
        <v>187</v>
      </c>
      <c r="BH513" s="117">
        <f t="shared" si="202"/>
        <v>13187</v>
      </c>
      <c r="BJ513" s="5" t="s">
        <v>3185</v>
      </c>
      <c r="BN513" s="63"/>
      <c r="BW513" s="63">
        <v>50</v>
      </c>
      <c r="BY513">
        <v>0</v>
      </c>
      <c r="BZ513">
        <v>0</v>
      </c>
      <c r="CA513">
        <v>0</v>
      </c>
    </row>
    <row r="514" spans="1:79" hidden="1" outlineLevel="1">
      <c r="A514" t="s">
        <v>1018</v>
      </c>
      <c r="B514" t="s">
        <v>1164</v>
      </c>
      <c r="C514" s="1">
        <f t="shared" si="191"/>
        <v>9592</v>
      </c>
      <c r="D514" s="5">
        <f>IF(N514&gt;0, RANK(N514,(N514:P514,Q514:AE514)),0)</f>
        <v>2</v>
      </c>
      <c r="E514" s="5">
        <f>IF(O514&gt;0,RANK(O514,(N514:P514,Q514:AE514)),0)</f>
        <v>1</v>
      </c>
      <c r="F514" s="5">
        <f>IF(P514&gt;0,RANK(P514,(N514:P514,Q514:AE514)),0)</f>
        <v>0</v>
      </c>
      <c r="G514" s="131">
        <f t="shared" si="192"/>
        <v>1431</v>
      </c>
      <c r="H514" s="136">
        <f t="shared" si="193"/>
        <v>0.14918682235195996</v>
      </c>
      <c r="I514" s="2"/>
      <c r="J514" s="2">
        <f t="shared" si="194"/>
        <v>0.42160133444537112</v>
      </c>
      <c r="K514" s="2">
        <f t="shared" si="195"/>
        <v>0.57078815679733108</v>
      </c>
      <c r="L514" s="2">
        <f t="shared" si="196"/>
        <v>0</v>
      </c>
      <c r="M514" s="2">
        <f t="shared" si="197"/>
        <v>7.6105087572978514E-3</v>
      </c>
      <c r="N514" s="63">
        <v>4044</v>
      </c>
      <c r="O514" s="63">
        <v>5475</v>
      </c>
      <c r="P514" s="63"/>
      <c r="Q514" s="63">
        <v>70</v>
      </c>
      <c r="R514" s="63">
        <v>1</v>
      </c>
      <c r="S514" s="63">
        <v>2</v>
      </c>
      <c r="T514" s="63">
        <v>0</v>
      </c>
      <c r="U514" s="63"/>
      <c r="V514" s="63"/>
      <c r="W514" s="63">
        <f>IF(Copyright!C$12=1,IF(BW514&gt;0,BW514-SUM(X514:AQ514)-SUM(R514:V514),SUM(BX514:CB514)),SUM(BY514:CB514))</f>
        <v>0</v>
      </c>
      <c r="X514" s="63">
        <v>0</v>
      </c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>
        <v>0</v>
      </c>
      <c r="AK514" s="63"/>
      <c r="AL514" s="63"/>
      <c r="AM514" s="63"/>
      <c r="AN514" s="63"/>
      <c r="AO514" s="63"/>
      <c r="AP514" s="63"/>
      <c r="AQ514" s="63"/>
      <c r="AS514" s="5">
        <f>IF(Q514&gt;0,RANK(Q514,(N514:P514,Q514:AE514)),0)</f>
        <v>3</v>
      </c>
      <c r="AT514" s="5">
        <f>IF(R514&gt;0,RANK(R514,(N514:P514,Q514:AE514)),0)</f>
        <v>5</v>
      </c>
      <c r="AU514" s="5">
        <f>IF(T514&gt;0,RANK(T514,(N514:P514,Q514:AE514)),0)</f>
        <v>0</v>
      </c>
      <c r="AV514" s="5">
        <f>IF(S514&gt;0,RANK(S514,(N514:P514,Q514:AE514)),0)</f>
        <v>4</v>
      </c>
      <c r="AW514" s="2">
        <f t="shared" si="198"/>
        <v>7.2977481234361968E-3</v>
      </c>
      <c r="AX514" s="2">
        <f t="shared" si="199"/>
        <v>1.0425354462051709E-4</v>
      </c>
      <c r="AY514" s="2">
        <f t="shared" si="200"/>
        <v>0</v>
      </c>
      <c r="AZ514" s="2">
        <f t="shared" si="201"/>
        <v>2.0850708924103419E-4</v>
      </c>
      <c r="BB514" t="s">
        <v>1018</v>
      </c>
      <c r="BC514" t="s">
        <v>1164</v>
      </c>
      <c r="BD514">
        <v>10</v>
      </c>
      <c r="BF514" s="111">
        <v>13</v>
      </c>
      <c r="BG514" s="113">
        <v>189</v>
      </c>
      <c r="BH514" s="117">
        <f t="shared" si="202"/>
        <v>13189</v>
      </c>
      <c r="BJ514" s="5" t="s">
        <v>3185</v>
      </c>
      <c r="BN514" s="63"/>
      <c r="BW514" s="63">
        <v>16</v>
      </c>
      <c r="BY514">
        <v>0</v>
      </c>
      <c r="BZ514">
        <v>0</v>
      </c>
      <c r="CA514">
        <v>0</v>
      </c>
    </row>
    <row r="515" spans="1:79" hidden="1" outlineLevel="1">
      <c r="A515" t="s">
        <v>1213</v>
      </c>
      <c r="B515" t="s">
        <v>1164</v>
      </c>
      <c r="C515" s="1">
        <f t="shared" si="191"/>
        <v>6341</v>
      </c>
      <c r="D515" s="5">
        <f>IF(N515&gt;0, RANK(N515,(N515:P515,Q515:AE515)),0)</f>
        <v>2</v>
      </c>
      <c r="E515" s="5">
        <f>IF(O515&gt;0,RANK(O515,(N515:P515,Q515:AE515)),0)</f>
        <v>1</v>
      </c>
      <c r="F515" s="5">
        <f>IF(P515&gt;0,RANK(P515,(N515:P515,Q515:AE515)),0)</f>
        <v>0</v>
      </c>
      <c r="G515" s="131">
        <f t="shared" si="192"/>
        <v>545</v>
      </c>
      <c r="H515" s="136">
        <f t="shared" si="193"/>
        <v>8.5948588550701782E-2</v>
      </c>
      <c r="I515" s="2"/>
      <c r="J515" s="2">
        <f t="shared" si="194"/>
        <v>0.45166377542974295</v>
      </c>
      <c r="K515" s="2">
        <f t="shared" si="195"/>
        <v>0.53761236398044476</v>
      </c>
      <c r="L515" s="2">
        <f t="shared" si="196"/>
        <v>0</v>
      </c>
      <c r="M515" s="2">
        <f t="shared" si="197"/>
        <v>1.0723860589812229E-2</v>
      </c>
      <c r="N515" s="63">
        <v>2864</v>
      </c>
      <c r="O515" s="63">
        <v>3409</v>
      </c>
      <c r="P515" s="63"/>
      <c r="Q515" s="63">
        <v>68</v>
      </c>
      <c r="R515" s="63">
        <v>0</v>
      </c>
      <c r="S515" s="63">
        <v>0</v>
      </c>
      <c r="T515" s="63">
        <v>0</v>
      </c>
      <c r="U515" s="63"/>
      <c r="V515" s="63"/>
      <c r="W515" s="63">
        <f>IF(Copyright!C$12=1,IF(BW515&gt;0,BW515-SUM(X515:AQ515)-SUM(R515:V515),SUM(BX515:CB515)),SUM(BY515:CB515))</f>
        <v>0</v>
      </c>
      <c r="X515" s="63">
        <v>0</v>
      </c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>
        <v>0</v>
      </c>
      <c r="AK515" s="63"/>
      <c r="AL515" s="63"/>
      <c r="AM515" s="63"/>
      <c r="AN515" s="63"/>
      <c r="AO515" s="63"/>
      <c r="AP515" s="63"/>
      <c r="AQ515" s="63"/>
      <c r="AS515" s="5">
        <f>IF(Q515&gt;0,RANK(Q515,(N515:P515,Q515:AE515)),0)</f>
        <v>3</v>
      </c>
      <c r="AT515" s="5">
        <f>IF(R515&gt;0,RANK(R515,(N515:P515,Q515:AE515)),0)</f>
        <v>0</v>
      </c>
      <c r="AU515" s="5">
        <f>IF(T515&gt;0,RANK(T515,(N515:P515,Q515:AE515)),0)</f>
        <v>0</v>
      </c>
      <c r="AV515" s="5">
        <f>IF(S515&gt;0,RANK(S515,(N515:P515,Q515:AE515)),0)</f>
        <v>0</v>
      </c>
      <c r="AW515" s="2">
        <f t="shared" si="198"/>
        <v>1.0723860589812333E-2</v>
      </c>
      <c r="AX515" s="2">
        <f t="shared" si="199"/>
        <v>0</v>
      </c>
      <c r="AY515" s="2">
        <f t="shared" si="200"/>
        <v>0</v>
      </c>
      <c r="AZ515" s="2">
        <f t="shared" si="201"/>
        <v>0</v>
      </c>
      <c r="BB515" t="s">
        <v>1213</v>
      </c>
      <c r="BC515" t="s">
        <v>1164</v>
      </c>
      <c r="BD515">
        <v>1</v>
      </c>
      <c r="BF515" s="111">
        <v>13</v>
      </c>
      <c r="BG515" s="113">
        <v>191</v>
      </c>
      <c r="BH515" s="117">
        <f t="shared" si="202"/>
        <v>13191</v>
      </c>
      <c r="BJ515" s="5" t="s">
        <v>3185</v>
      </c>
      <c r="BN515" s="63"/>
      <c r="BW515" s="63">
        <v>13</v>
      </c>
      <c r="BY515">
        <v>0</v>
      </c>
      <c r="BZ515">
        <v>0</v>
      </c>
      <c r="CA515">
        <v>0</v>
      </c>
    </row>
    <row r="516" spans="1:79" hidden="1" outlineLevel="1">
      <c r="A516" t="s">
        <v>1658</v>
      </c>
      <c r="B516" t="s">
        <v>1164</v>
      </c>
      <c r="C516" s="1">
        <f t="shared" si="191"/>
        <v>4781</v>
      </c>
      <c r="D516" s="5">
        <f>IF(N516&gt;0, RANK(N516,(N516:P516,Q516:AE516)),0)</f>
        <v>1</v>
      </c>
      <c r="E516" s="5">
        <f>IF(O516&gt;0,RANK(O516,(N516:P516,Q516:AE516)),0)</f>
        <v>2</v>
      </c>
      <c r="F516" s="5">
        <f>IF(P516&gt;0,RANK(P516,(N516:P516,Q516:AE516)),0)</f>
        <v>0</v>
      </c>
      <c r="G516" s="131">
        <f t="shared" si="192"/>
        <v>1666</v>
      </c>
      <c r="H516" s="136">
        <f t="shared" si="193"/>
        <v>0.34846266471449489</v>
      </c>
      <c r="I516" s="2"/>
      <c r="J516" s="2">
        <f t="shared" si="194"/>
        <v>0.67161681656557204</v>
      </c>
      <c r="K516" s="2">
        <f t="shared" si="195"/>
        <v>0.32315415185107715</v>
      </c>
      <c r="L516" s="2">
        <f t="shared" si="196"/>
        <v>0</v>
      </c>
      <c r="M516" s="2">
        <f t="shared" si="197"/>
        <v>5.2290315833508072E-3</v>
      </c>
      <c r="N516" s="63">
        <v>3211</v>
      </c>
      <c r="O516" s="63">
        <v>1545</v>
      </c>
      <c r="P516" s="63"/>
      <c r="Q516" s="63">
        <v>25</v>
      </c>
      <c r="R516" s="63">
        <v>0</v>
      </c>
      <c r="S516" s="63">
        <v>0</v>
      </c>
      <c r="T516" s="63">
        <v>0</v>
      </c>
      <c r="U516" s="63"/>
      <c r="V516" s="63"/>
      <c r="W516" s="63">
        <f>IF(Copyright!C$12=1,IF(BW516&gt;0,BW516-SUM(X516:AQ516)-SUM(R516:V516),SUM(BX516:CB516)),SUM(BY516:CB516))</f>
        <v>0</v>
      </c>
      <c r="X516" s="63">
        <v>0</v>
      </c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>
        <v>0</v>
      </c>
      <c r="AK516" s="63"/>
      <c r="AL516" s="63"/>
      <c r="AM516" s="63"/>
      <c r="AN516" s="63"/>
      <c r="AO516" s="63"/>
      <c r="AP516" s="63"/>
      <c r="AQ516" s="63"/>
      <c r="AS516" s="5">
        <f>IF(Q516&gt;0,RANK(Q516,(N516:P516,Q516:AE516)),0)</f>
        <v>3</v>
      </c>
      <c r="AT516" s="5">
        <f>IF(R516&gt;0,RANK(R516,(N516:P516,Q516:AE516)),0)</f>
        <v>0</v>
      </c>
      <c r="AU516" s="5">
        <f>IF(T516&gt;0,RANK(T516,(N516:P516,Q516:AE516)),0)</f>
        <v>0</v>
      </c>
      <c r="AV516" s="5">
        <f>IF(S516&gt;0,RANK(S516,(N516:P516,Q516:AE516)),0)</f>
        <v>0</v>
      </c>
      <c r="AW516" s="2">
        <f t="shared" si="198"/>
        <v>5.2290315833507638E-3</v>
      </c>
      <c r="AX516" s="2">
        <f t="shared" si="199"/>
        <v>0</v>
      </c>
      <c r="AY516" s="2">
        <f t="shared" si="200"/>
        <v>0</v>
      </c>
      <c r="AZ516" s="2">
        <f t="shared" si="201"/>
        <v>0</v>
      </c>
      <c r="BB516" t="s">
        <v>1658</v>
      </c>
      <c r="BC516" t="s">
        <v>1164</v>
      </c>
      <c r="BD516">
        <v>2</v>
      </c>
      <c r="BF516" s="111">
        <v>13</v>
      </c>
      <c r="BG516" s="113">
        <v>193</v>
      </c>
      <c r="BH516" s="117">
        <f t="shared" si="202"/>
        <v>13193</v>
      </c>
      <c r="BJ516" s="5" t="s">
        <v>3185</v>
      </c>
      <c r="BN516" s="63"/>
      <c r="BW516" s="63">
        <v>5</v>
      </c>
      <c r="BY516">
        <v>0</v>
      </c>
      <c r="BZ516">
        <v>0</v>
      </c>
      <c r="CA516">
        <v>0</v>
      </c>
    </row>
    <row r="517" spans="1:79" hidden="1" outlineLevel="1">
      <c r="A517" t="s">
        <v>1659</v>
      </c>
      <c r="B517" t="s">
        <v>1164</v>
      </c>
      <c r="C517" s="1">
        <f t="shared" ref="C517:C548" si="203">SUM(N517:AQ517)</f>
        <v>11104</v>
      </c>
      <c r="D517" s="5">
        <f>IF(N517&gt;0, RANK(N517,(N517:P517,Q517:AE517)),0)</f>
        <v>2</v>
      </c>
      <c r="E517" s="5">
        <f>IF(O517&gt;0,RANK(O517,(N517:P517,Q517:AE517)),0)</f>
        <v>1</v>
      </c>
      <c r="F517" s="5">
        <f>IF(P517&gt;0,RANK(P517,(N517:P517,Q517:AE517)),0)</f>
        <v>0</v>
      </c>
      <c r="G517" s="131">
        <f t="shared" ref="G517:G548" si="204">IF(C517&gt;0,MAX(N517:P517)-LARGE(N517:P517,2),0)</f>
        <v>5949</v>
      </c>
      <c r="H517" s="136">
        <f t="shared" ref="H517:H548" si="205">IF(C517&gt;0,G517/C517,0)</f>
        <v>0.53575288184438041</v>
      </c>
      <c r="I517" s="2"/>
      <c r="J517" s="2">
        <f t="shared" ref="J517:J548" si="206">IF($C517=0,"-",N517/$C517)</f>
        <v>0.22460374639769454</v>
      </c>
      <c r="K517" s="2">
        <f t="shared" ref="K517:K548" si="207">IF($C517=0,"-",O517/$C517)</f>
        <v>0.76035662824207495</v>
      </c>
      <c r="L517" s="2">
        <f t="shared" ref="L517:L548" si="208">IF($C517=0,"-",P517/$C517)</f>
        <v>0</v>
      </c>
      <c r="M517" s="2">
        <f t="shared" ref="M517:M548" si="209">IF(C517=0,"-",(1-J517-K517-L517))</f>
        <v>1.5039625360230513E-2</v>
      </c>
      <c r="N517" s="63">
        <v>2494</v>
      </c>
      <c r="O517" s="63">
        <v>8443</v>
      </c>
      <c r="P517" s="63"/>
      <c r="Q517" s="63">
        <v>152</v>
      </c>
      <c r="R517" s="63">
        <v>10</v>
      </c>
      <c r="S517" s="63">
        <v>2</v>
      </c>
      <c r="T517" s="63">
        <v>0</v>
      </c>
      <c r="U517" s="63"/>
      <c r="V517" s="63"/>
      <c r="W517" s="63">
        <f>IF(Copyright!C$12=1,IF(BW517&gt;0,BW517-SUM(X517:AQ517)-SUM(R517:V517),SUM(BX517:CB517)),SUM(BY517:CB517))</f>
        <v>0</v>
      </c>
      <c r="X517" s="63">
        <v>3</v>
      </c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>
        <v>0</v>
      </c>
      <c r="AK517" s="63"/>
      <c r="AL517" s="63"/>
      <c r="AM517" s="63"/>
      <c r="AN517" s="63"/>
      <c r="AO517" s="63"/>
      <c r="AP517" s="63"/>
      <c r="AQ517" s="63"/>
      <c r="AS517" s="5">
        <f>IF(Q517&gt;0,RANK(Q517,(N517:P517,Q517:AE517)),0)</f>
        <v>3</v>
      </c>
      <c r="AT517" s="5">
        <f>IF(R517&gt;0,RANK(R517,(N517:P517,Q517:AE517)),0)</f>
        <v>4</v>
      </c>
      <c r="AU517" s="5">
        <f>IF(T517&gt;0,RANK(T517,(N517:P517,Q517:AE517)),0)</f>
        <v>0</v>
      </c>
      <c r="AV517" s="5">
        <f>IF(S517&gt;0,RANK(S517,(N517:P517,Q517:AE517)),0)</f>
        <v>6</v>
      </c>
      <c r="AW517" s="2">
        <f t="shared" ref="AW517:AW548" si="210">IF($C517=0,"-",Q517/$C517)</f>
        <v>1.3688760806916427E-2</v>
      </c>
      <c r="AX517" s="2">
        <f t="shared" ref="AX517:AX548" si="211">IF($C517=0,"-",R517/$C517)</f>
        <v>9.0057636887608066E-4</v>
      </c>
      <c r="AY517" s="2">
        <f t="shared" ref="AY517:AY548" si="212">IF($C517=0,"-",T517/$C517)</f>
        <v>0</v>
      </c>
      <c r="AZ517" s="2">
        <f t="shared" ref="AZ517:AZ548" si="213">IF($C517=0,"-",S517/$C517)</f>
        <v>1.8011527377521613E-4</v>
      </c>
      <c r="BB517" t="s">
        <v>1659</v>
      </c>
      <c r="BC517" t="s">
        <v>1164</v>
      </c>
      <c r="BD517">
        <v>9</v>
      </c>
      <c r="BF517" s="111">
        <v>13</v>
      </c>
      <c r="BG517" s="113">
        <v>195</v>
      </c>
      <c r="BH517" s="117">
        <f t="shared" si="202"/>
        <v>13195</v>
      </c>
      <c r="BJ517" s="5" t="s">
        <v>3185</v>
      </c>
      <c r="BN517" s="63"/>
      <c r="BW517" s="63">
        <v>44</v>
      </c>
      <c r="BY517">
        <v>0</v>
      </c>
      <c r="BZ517">
        <v>0</v>
      </c>
      <c r="CA517">
        <v>0</v>
      </c>
    </row>
    <row r="518" spans="1:79" hidden="1" outlineLevel="1">
      <c r="A518" t="s">
        <v>1835</v>
      </c>
      <c r="B518" t="s">
        <v>1164</v>
      </c>
      <c r="C518" s="1">
        <f t="shared" si="203"/>
        <v>3170</v>
      </c>
      <c r="D518" s="5">
        <f>IF(N518&gt;0, RANK(N518,(N518:P518,Q518:AE518)),0)</f>
        <v>2</v>
      </c>
      <c r="E518" s="5">
        <f>IF(O518&gt;0,RANK(O518,(N518:P518,Q518:AE518)),0)</f>
        <v>1</v>
      </c>
      <c r="F518" s="5">
        <f>IF(P518&gt;0,RANK(P518,(N518:P518,Q518:AE518)),0)</f>
        <v>0</v>
      </c>
      <c r="G518" s="131">
        <f t="shared" si="204"/>
        <v>321</v>
      </c>
      <c r="H518" s="136">
        <f t="shared" si="205"/>
        <v>0.10126182965299685</v>
      </c>
      <c r="I518" s="2"/>
      <c r="J518" s="2">
        <f t="shared" si="206"/>
        <v>0.44542586750788643</v>
      </c>
      <c r="K518" s="2">
        <f t="shared" si="207"/>
        <v>0.54668769716088328</v>
      </c>
      <c r="L518" s="2">
        <f t="shared" si="208"/>
        <v>0</v>
      </c>
      <c r="M518" s="2">
        <f t="shared" si="209"/>
        <v>7.8864353312303459E-3</v>
      </c>
      <c r="N518" s="63">
        <v>1412</v>
      </c>
      <c r="O518" s="63">
        <v>1733</v>
      </c>
      <c r="P518" s="63"/>
      <c r="Q518" s="63">
        <v>25</v>
      </c>
      <c r="R518" s="63">
        <v>0</v>
      </c>
      <c r="S518" s="63">
        <v>0</v>
      </c>
      <c r="T518" s="63">
        <v>0</v>
      </c>
      <c r="U518" s="63"/>
      <c r="V518" s="63"/>
      <c r="W518" s="63">
        <f>IF(Copyright!C$12=1,IF(BW518&gt;0,BW518-SUM(X518:AQ518)-SUM(R518:V518),SUM(BX518:CB518)),SUM(BY518:CB518))</f>
        <v>0</v>
      </c>
      <c r="X518" s="63">
        <v>0</v>
      </c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>
        <v>0</v>
      </c>
      <c r="AK518" s="63"/>
      <c r="AL518" s="63"/>
      <c r="AM518" s="63"/>
      <c r="AN518" s="63"/>
      <c r="AO518" s="63"/>
      <c r="AP518" s="63"/>
      <c r="AQ518" s="63"/>
      <c r="AS518" s="5">
        <f>IF(Q518&gt;0,RANK(Q518,(N518:P518,Q518:AE518)),0)</f>
        <v>3</v>
      </c>
      <c r="AT518" s="5">
        <f>IF(R518&gt;0,RANK(R518,(N518:P518,Q518:AE518)),0)</f>
        <v>0</v>
      </c>
      <c r="AU518" s="5">
        <f>IF(T518&gt;0,RANK(T518,(N518:P518,Q518:AE518)),0)</f>
        <v>0</v>
      </c>
      <c r="AV518" s="5">
        <f>IF(S518&gt;0,RANK(S518,(N518:P518,Q518:AE518)),0)</f>
        <v>0</v>
      </c>
      <c r="AW518" s="2">
        <f t="shared" si="210"/>
        <v>7.8864353312302835E-3</v>
      </c>
      <c r="AX518" s="2">
        <f t="shared" si="211"/>
        <v>0</v>
      </c>
      <c r="AY518" s="2">
        <f t="shared" si="212"/>
        <v>0</v>
      </c>
      <c r="AZ518" s="2">
        <f t="shared" si="213"/>
        <v>0</v>
      </c>
      <c r="BB518" t="s">
        <v>1835</v>
      </c>
      <c r="BC518" t="s">
        <v>1164</v>
      </c>
      <c r="BD518">
        <v>2</v>
      </c>
      <c r="BF518" s="111">
        <v>13</v>
      </c>
      <c r="BG518" s="113">
        <v>197</v>
      </c>
      <c r="BH518" s="117">
        <f t="shared" si="202"/>
        <v>13197</v>
      </c>
      <c r="BJ518" s="5" t="s">
        <v>3185</v>
      </c>
      <c r="BN518" s="63"/>
      <c r="BW518" s="63">
        <v>9</v>
      </c>
      <c r="BY518">
        <v>0</v>
      </c>
      <c r="BZ518">
        <v>0</v>
      </c>
      <c r="CA518">
        <v>0</v>
      </c>
    </row>
    <row r="519" spans="1:79" hidden="1" outlineLevel="1">
      <c r="A519" t="s">
        <v>1713</v>
      </c>
      <c r="B519" t="s">
        <v>1164</v>
      </c>
      <c r="C519" s="1">
        <f t="shared" si="203"/>
        <v>9264</v>
      </c>
      <c r="D519" s="5">
        <f>IF(N519&gt;0, RANK(N519,(N519:P519,Q519:AE519)),0)</f>
        <v>2</v>
      </c>
      <c r="E519" s="5">
        <f>IF(O519&gt;0,RANK(O519,(N519:P519,Q519:AE519)),0)</f>
        <v>1</v>
      </c>
      <c r="F519" s="5">
        <f>IF(P519&gt;0,RANK(P519,(N519:P519,Q519:AE519)),0)</f>
        <v>0</v>
      </c>
      <c r="G519" s="131">
        <f t="shared" si="204"/>
        <v>525</v>
      </c>
      <c r="H519" s="136">
        <f t="shared" si="205"/>
        <v>5.6670984455958549E-2</v>
      </c>
      <c r="I519" s="2"/>
      <c r="J519" s="2">
        <f t="shared" si="206"/>
        <v>0.46750863557858374</v>
      </c>
      <c r="K519" s="2">
        <f t="shared" si="207"/>
        <v>0.52417962003454233</v>
      </c>
      <c r="L519" s="2">
        <f t="shared" si="208"/>
        <v>0</v>
      </c>
      <c r="M519" s="2">
        <f t="shared" si="209"/>
        <v>8.3117443868738761E-3</v>
      </c>
      <c r="N519" s="63">
        <v>4331</v>
      </c>
      <c r="O519" s="63">
        <v>4856</v>
      </c>
      <c r="P519" s="63"/>
      <c r="Q519" s="63">
        <v>76</v>
      </c>
      <c r="R519" s="63">
        <v>1</v>
      </c>
      <c r="S519" s="63">
        <v>0</v>
      </c>
      <c r="T519" s="63">
        <v>0</v>
      </c>
      <c r="U519" s="63"/>
      <c r="V519" s="63"/>
      <c r="W519" s="63">
        <f>IF(Copyright!C$12=1,IF(BW519&gt;0,BW519-SUM(X519:AQ519)-SUM(R519:V519),SUM(BX519:CB519)),SUM(BY519:CB519))</f>
        <v>0</v>
      </c>
      <c r="X519" s="63">
        <v>0</v>
      </c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>
        <v>0</v>
      </c>
      <c r="AK519" s="63"/>
      <c r="AL519" s="63"/>
      <c r="AM519" s="63"/>
      <c r="AN519" s="63"/>
      <c r="AO519" s="63"/>
      <c r="AP519" s="63"/>
      <c r="AQ519" s="63"/>
      <c r="AS519" s="5">
        <f>IF(Q519&gt;0,RANK(Q519,(N519:P519,Q519:AE519)),0)</f>
        <v>3</v>
      </c>
      <c r="AT519" s="5">
        <f>IF(R519&gt;0,RANK(R519,(N519:P519,Q519:AE519)),0)</f>
        <v>4</v>
      </c>
      <c r="AU519" s="5">
        <f>IF(T519&gt;0,RANK(T519,(N519:P519,Q519:AE519)),0)</f>
        <v>0</v>
      </c>
      <c r="AV519" s="5">
        <f>IF(S519&gt;0,RANK(S519,(N519:P519,Q519:AE519)),0)</f>
        <v>0</v>
      </c>
      <c r="AW519" s="2">
        <f t="shared" si="210"/>
        <v>8.2037996545768575E-3</v>
      </c>
      <c r="AX519" s="2">
        <f t="shared" si="211"/>
        <v>1.079447322970639E-4</v>
      </c>
      <c r="AY519" s="2">
        <f t="shared" si="212"/>
        <v>0</v>
      </c>
      <c r="AZ519" s="2">
        <f t="shared" si="213"/>
        <v>0</v>
      </c>
      <c r="BB519" t="s">
        <v>1713</v>
      </c>
      <c r="BC519" t="s">
        <v>1164</v>
      </c>
      <c r="BD519">
        <v>3</v>
      </c>
      <c r="BF519" s="111">
        <v>13</v>
      </c>
      <c r="BG519" s="113">
        <v>199</v>
      </c>
      <c r="BH519" s="117">
        <f t="shared" si="202"/>
        <v>13199</v>
      </c>
      <c r="BJ519" s="5" t="s">
        <v>3185</v>
      </c>
      <c r="BN519" s="63"/>
      <c r="BW519" s="63">
        <v>11</v>
      </c>
      <c r="BY519">
        <v>0</v>
      </c>
      <c r="BZ519">
        <v>0</v>
      </c>
      <c r="CA519">
        <v>0</v>
      </c>
    </row>
    <row r="520" spans="1:79" hidden="1" outlineLevel="1">
      <c r="A520" t="s">
        <v>1274</v>
      </c>
      <c r="B520" t="s">
        <v>1164</v>
      </c>
      <c r="C520" s="1">
        <f t="shared" si="203"/>
        <v>2775</v>
      </c>
      <c r="D520" s="5">
        <f>IF(N520&gt;0, RANK(N520,(N520:P520,Q520:AE520)),0)</f>
        <v>2</v>
      </c>
      <c r="E520" s="5">
        <f>IF(O520&gt;0,RANK(O520,(N520:P520,Q520:AE520)),0)</f>
        <v>1</v>
      </c>
      <c r="F520" s="5">
        <f>IF(P520&gt;0,RANK(P520,(N520:P520,Q520:AE520)),0)</f>
        <v>0</v>
      </c>
      <c r="G520" s="131">
        <f t="shared" si="204"/>
        <v>1053</v>
      </c>
      <c r="H520" s="136">
        <f t="shared" si="205"/>
        <v>0.37945945945945947</v>
      </c>
      <c r="I520" s="2"/>
      <c r="J520" s="2">
        <f t="shared" si="206"/>
        <v>0.307027027027027</v>
      </c>
      <c r="K520" s="2">
        <f t="shared" si="207"/>
        <v>0.68648648648648647</v>
      </c>
      <c r="L520" s="2">
        <f t="shared" si="208"/>
        <v>0</v>
      </c>
      <c r="M520" s="2">
        <f t="shared" si="209"/>
        <v>6.4864864864865313E-3</v>
      </c>
      <c r="N520" s="63">
        <v>852</v>
      </c>
      <c r="O520" s="63">
        <v>1905</v>
      </c>
      <c r="P520" s="63"/>
      <c r="Q520" s="63">
        <v>18</v>
      </c>
      <c r="R520" s="63">
        <v>0</v>
      </c>
      <c r="S520" s="63">
        <v>0</v>
      </c>
      <c r="T520" s="63">
        <v>0</v>
      </c>
      <c r="U520" s="63"/>
      <c r="V520" s="63"/>
      <c r="W520" s="63">
        <f>IF(Copyright!C$12=1,IF(BW520&gt;0,BW520-SUM(X520:AQ520)-SUM(R520:V520),SUM(BX520:CB520)),SUM(BY520:CB520))</f>
        <v>0</v>
      </c>
      <c r="X520" s="63">
        <v>0</v>
      </c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>
        <v>0</v>
      </c>
      <c r="AK520" s="63"/>
      <c r="AL520" s="63"/>
      <c r="AM520" s="63"/>
      <c r="AN520" s="63"/>
      <c r="AO520" s="63"/>
      <c r="AP520" s="63"/>
      <c r="AQ520" s="63"/>
      <c r="AS520" s="5">
        <f>IF(Q520&gt;0,RANK(Q520,(N520:P520,Q520:AE520)),0)</f>
        <v>3</v>
      </c>
      <c r="AT520" s="5">
        <f>IF(R520&gt;0,RANK(R520,(N520:P520,Q520:AE520)),0)</f>
        <v>0</v>
      </c>
      <c r="AU520" s="5">
        <f>IF(T520&gt;0,RANK(T520,(N520:P520,Q520:AE520)),0)</f>
        <v>0</v>
      </c>
      <c r="AV520" s="5">
        <f>IF(S520&gt;0,RANK(S520,(N520:P520,Q520:AE520)),0)</f>
        <v>0</v>
      </c>
      <c r="AW520" s="2">
        <f t="shared" si="210"/>
        <v>6.4864864864864862E-3</v>
      </c>
      <c r="AX520" s="2">
        <f t="shared" si="211"/>
        <v>0</v>
      </c>
      <c r="AY520" s="2">
        <f t="shared" si="212"/>
        <v>0</v>
      </c>
      <c r="AZ520" s="2">
        <f t="shared" si="213"/>
        <v>0</v>
      </c>
      <c r="BB520" t="s">
        <v>1274</v>
      </c>
      <c r="BC520" t="s">
        <v>1164</v>
      </c>
      <c r="BD520">
        <v>2</v>
      </c>
      <c r="BF520" s="111">
        <v>13</v>
      </c>
      <c r="BG520" s="113">
        <v>201</v>
      </c>
      <c r="BH520" s="117">
        <f t="shared" si="202"/>
        <v>13201</v>
      </c>
      <c r="BJ520" s="5" t="s">
        <v>3185</v>
      </c>
      <c r="BN520" s="63"/>
      <c r="BW520" s="63">
        <v>5</v>
      </c>
      <c r="BY520">
        <v>0</v>
      </c>
      <c r="BZ520">
        <v>0</v>
      </c>
      <c r="CA520">
        <v>0</v>
      </c>
    </row>
    <row r="521" spans="1:79" hidden="1" outlineLevel="1">
      <c r="A521" t="s">
        <v>315</v>
      </c>
      <c r="B521" t="s">
        <v>1164</v>
      </c>
      <c r="C521" s="1">
        <f t="shared" si="203"/>
        <v>8275</v>
      </c>
      <c r="D521" s="5">
        <f>IF(N521&gt;0, RANK(N521,(N521:P521,Q521:AE521)),0)</f>
        <v>2</v>
      </c>
      <c r="E521" s="5">
        <f>IF(O521&gt;0,RANK(O521,(N521:P521,Q521:AE521)),0)</f>
        <v>1</v>
      </c>
      <c r="F521" s="5">
        <f>IF(P521&gt;0,RANK(P521,(N521:P521,Q521:AE521)),0)</f>
        <v>0</v>
      </c>
      <c r="G521" s="131">
        <f t="shared" si="204"/>
        <v>74</v>
      </c>
      <c r="H521" s="136">
        <f t="shared" si="205"/>
        <v>8.9425981873111782E-3</v>
      </c>
      <c r="I521" s="2"/>
      <c r="J521" s="2">
        <f t="shared" si="206"/>
        <v>0.49317220543806645</v>
      </c>
      <c r="K521" s="2">
        <f t="shared" si="207"/>
        <v>0.50211480362537764</v>
      </c>
      <c r="L521" s="2">
        <f t="shared" si="208"/>
        <v>0</v>
      </c>
      <c r="M521" s="2">
        <f t="shared" si="209"/>
        <v>4.7129909365558609E-3</v>
      </c>
      <c r="N521" s="63">
        <v>4081</v>
      </c>
      <c r="O521" s="63">
        <v>4155</v>
      </c>
      <c r="P521" s="63"/>
      <c r="Q521" s="63">
        <v>39</v>
      </c>
      <c r="R521" s="63">
        <v>0</v>
      </c>
      <c r="S521" s="63">
        <v>0</v>
      </c>
      <c r="T521" s="63">
        <v>0</v>
      </c>
      <c r="U521" s="63"/>
      <c r="V521" s="63"/>
      <c r="W521" s="63">
        <f>IF(Copyright!C$12=1,IF(BW521&gt;0,BW521-SUM(X521:AQ521)-SUM(R521:V521),SUM(BX521:CB521)),SUM(BY521:CB521))</f>
        <v>0</v>
      </c>
      <c r="X521" s="63">
        <v>0</v>
      </c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>
        <v>0</v>
      </c>
      <c r="AK521" s="63"/>
      <c r="AL521" s="63"/>
      <c r="AM521" s="63"/>
      <c r="AN521" s="63"/>
      <c r="AO521" s="63"/>
      <c r="AP521" s="63"/>
      <c r="AQ521" s="63"/>
      <c r="AS521" s="5">
        <f>IF(Q521&gt;0,RANK(Q521,(N521:P521,Q521:AE521)),0)</f>
        <v>3</v>
      </c>
      <c r="AT521" s="5">
        <f>IF(R521&gt;0,RANK(R521,(N521:P521,Q521:AE521)),0)</f>
        <v>0</v>
      </c>
      <c r="AU521" s="5">
        <f>IF(T521&gt;0,RANK(T521,(N521:P521,Q521:AE521)),0)</f>
        <v>0</v>
      </c>
      <c r="AV521" s="5">
        <f>IF(S521&gt;0,RANK(S521,(N521:P521,Q521:AE521)),0)</f>
        <v>0</v>
      </c>
      <c r="AW521" s="2">
        <f t="shared" si="210"/>
        <v>4.7129909365558912E-3</v>
      </c>
      <c r="AX521" s="2">
        <f t="shared" si="211"/>
        <v>0</v>
      </c>
      <c r="AY521" s="2">
        <f t="shared" si="212"/>
        <v>0</v>
      </c>
      <c r="AZ521" s="2">
        <f t="shared" si="213"/>
        <v>0</v>
      </c>
      <c r="BB521" t="s">
        <v>315</v>
      </c>
      <c r="BC521" t="s">
        <v>1164</v>
      </c>
      <c r="BD521">
        <v>2</v>
      </c>
      <c r="BF521" s="111">
        <v>13</v>
      </c>
      <c r="BG521" s="113">
        <v>205</v>
      </c>
      <c r="BH521" s="117">
        <f t="shared" si="202"/>
        <v>13205</v>
      </c>
      <c r="BJ521" s="5" t="s">
        <v>3185</v>
      </c>
      <c r="BN521" s="63"/>
      <c r="BW521" s="63">
        <v>6</v>
      </c>
      <c r="BY521">
        <v>0</v>
      </c>
      <c r="BZ521">
        <v>0</v>
      </c>
      <c r="CA521">
        <v>0</v>
      </c>
    </row>
    <row r="522" spans="1:79" hidden="1" outlineLevel="1">
      <c r="A522" t="s">
        <v>651</v>
      </c>
      <c r="B522" t="s">
        <v>1164</v>
      </c>
      <c r="C522" s="1">
        <f t="shared" si="203"/>
        <v>12277</v>
      </c>
      <c r="D522" s="5">
        <f>IF(N522&gt;0, RANK(N522,(N522:P522,Q522:AE522)),0)</f>
        <v>2</v>
      </c>
      <c r="E522" s="5">
        <f>IF(O522&gt;0,RANK(O522,(N522:P522,Q522:AE522)),0)</f>
        <v>1</v>
      </c>
      <c r="F522" s="5">
        <f>IF(P522&gt;0,RANK(P522,(N522:P522,Q522:AE522)),0)</f>
        <v>0</v>
      </c>
      <c r="G522" s="131">
        <f t="shared" si="204"/>
        <v>4576</v>
      </c>
      <c r="H522" s="136">
        <f t="shared" si="205"/>
        <v>0.37272949417610163</v>
      </c>
      <c r="I522" s="2"/>
      <c r="J522" s="2">
        <f t="shared" si="206"/>
        <v>0.30830007330781134</v>
      </c>
      <c r="K522" s="2">
        <f t="shared" si="207"/>
        <v>0.68102956748391297</v>
      </c>
      <c r="L522" s="2">
        <f t="shared" si="208"/>
        <v>0</v>
      </c>
      <c r="M522" s="2">
        <f t="shared" si="209"/>
        <v>1.0670359208275637E-2</v>
      </c>
      <c r="N522" s="63">
        <v>3785</v>
      </c>
      <c r="O522" s="63">
        <v>8361</v>
      </c>
      <c r="P522" s="63"/>
      <c r="Q522" s="63">
        <v>128</v>
      </c>
      <c r="R522" s="63">
        <v>3</v>
      </c>
      <c r="S522" s="63">
        <v>0</v>
      </c>
      <c r="T522" s="63">
        <v>0</v>
      </c>
      <c r="U522" s="63"/>
      <c r="V522" s="63"/>
      <c r="W522" s="63">
        <f>IF(Copyright!C$12=1,IF(BW522&gt;0,BW522-SUM(X522:AQ522)-SUM(R522:V522),SUM(BX522:CB522)),SUM(BY522:CB522))</f>
        <v>0</v>
      </c>
      <c r="X522" s="63">
        <v>0</v>
      </c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>
        <v>0</v>
      </c>
      <c r="AK522" s="63"/>
      <c r="AL522" s="63"/>
      <c r="AM522" s="63"/>
      <c r="AN522" s="63"/>
      <c r="AO522" s="63"/>
      <c r="AP522" s="63"/>
      <c r="AQ522" s="63"/>
      <c r="AS522" s="5">
        <f>IF(Q522&gt;0,RANK(Q522,(N522:P522,Q522:AE522)),0)</f>
        <v>3</v>
      </c>
      <c r="AT522" s="5">
        <f>IF(R522&gt;0,RANK(R522,(N522:P522,Q522:AE522)),0)</f>
        <v>4</v>
      </c>
      <c r="AU522" s="5">
        <f>IF(T522&gt;0,RANK(T522,(N522:P522,Q522:AE522)),0)</f>
        <v>0</v>
      </c>
      <c r="AV522" s="5">
        <f>IF(S522&gt;0,RANK(S522,(N522:P522,Q522:AE522)),0)</f>
        <v>0</v>
      </c>
      <c r="AW522" s="2">
        <f t="shared" si="210"/>
        <v>1.0425999837093752E-2</v>
      </c>
      <c r="AX522" s="2">
        <f t="shared" si="211"/>
        <v>2.443593711818848E-4</v>
      </c>
      <c r="AY522" s="2">
        <f t="shared" si="212"/>
        <v>0</v>
      </c>
      <c r="AZ522" s="2">
        <f t="shared" si="213"/>
        <v>0</v>
      </c>
      <c r="BB522" t="s">
        <v>651</v>
      </c>
      <c r="BC522" t="s">
        <v>1164</v>
      </c>
      <c r="BD522">
        <v>8</v>
      </c>
      <c r="BF522" s="111">
        <v>13</v>
      </c>
      <c r="BG522" s="113">
        <v>207</v>
      </c>
      <c r="BH522" s="117">
        <f t="shared" si="202"/>
        <v>13207</v>
      </c>
      <c r="BJ522" s="5" t="s">
        <v>3185</v>
      </c>
      <c r="BN522" s="63"/>
      <c r="BW522" s="63">
        <v>21</v>
      </c>
      <c r="BY522">
        <v>0</v>
      </c>
      <c r="BZ522">
        <v>0</v>
      </c>
      <c r="CA522">
        <v>0</v>
      </c>
    </row>
    <row r="523" spans="1:79" hidden="1" outlineLevel="1">
      <c r="A523" t="s">
        <v>1414</v>
      </c>
      <c r="B523" t="s">
        <v>1164</v>
      </c>
      <c r="C523" s="1">
        <f t="shared" si="203"/>
        <v>3832</v>
      </c>
      <c r="D523" s="5">
        <f>IF(N523&gt;0, RANK(N523,(N523:P523,Q523:AE523)),0)</f>
        <v>2</v>
      </c>
      <c r="E523" s="5">
        <f>IF(O523&gt;0,RANK(O523,(N523:P523,Q523:AE523)),0)</f>
        <v>1</v>
      </c>
      <c r="F523" s="5">
        <f>IF(P523&gt;0,RANK(P523,(N523:P523,Q523:AE523)),0)</f>
        <v>0</v>
      </c>
      <c r="G523" s="131">
        <f t="shared" si="204"/>
        <v>1527</v>
      </c>
      <c r="H523" s="136">
        <f t="shared" si="205"/>
        <v>0.39848643006263046</v>
      </c>
      <c r="I523" s="2"/>
      <c r="J523" s="2">
        <f t="shared" si="206"/>
        <v>0.2961899791231733</v>
      </c>
      <c r="K523" s="2">
        <f t="shared" si="207"/>
        <v>0.69467640918580376</v>
      </c>
      <c r="L523" s="2">
        <f t="shared" si="208"/>
        <v>0</v>
      </c>
      <c r="M523" s="2">
        <f t="shared" si="209"/>
        <v>9.1336116910230025E-3</v>
      </c>
      <c r="N523" s="63">
        <v>1135</v>
      </c>
      <c r="O523" s="63">
        <v>2662</v>
      </c>
      <c r="P523" s="63"/>
      <c r="Q523" s="63">
        <v>34</v>
      </c>
      <c r="R523" s="63">
        <v>1</v>
      </c>
      <c r="S523" s="63">
        <v>0</v>
      </c>
      <c r="T523" s="63">
        <v>0</v>
      </c>
      <c r="U523" s="63"/>
      <c r="V523" s="63"/>
      <c r="W523" s="63">
        <f>IF(Copyright!C$12=1,IF(BW523&gt;0,BW523-SUM(X523:AQ523)-SUM(R523:V523),SUM(BX523:CB523)),SUM(BY523:CB523))</f>
        <v>0</v>
      </c>
      <c r="X523" s="63">
        <v>0</v>
      </c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>
        <v>0</v>
      </c>
      <c r="AK523" s="63"/>
      <c r="AL523" s="63"/>
      <c r="AM523" s="63"/>
      <c r="AN523" s="63"/>
      <c r="AO523" s="63"/>
      <c r="AP523" s="63"/>
      <c r="AQ523" s="63"/>
      <c r="AS523" s="5">
        <f>IF(Q523&gt;0,RANK(Q523,(N523:P523,Q523:AE523)),0)</f>
        <v>3</v>
      </c>
      <c r="AT523" s="5">
        <f>IF(R523&gt;0,RANK(R523,(N523:P523,Q523:AE523)),0)</f>
        <v>4</v>
      </c>
      <c r="AU523" s="5">
        <f>IF(T523&gt;0,RANK(T523,(N523:P523,Q523:AE523)),0)</f>
        <v>0</v>
      </c>
      <c r="AV523" s="5">
        <f>IF(S523&gt;0,RANK(S523,(N523:P523,Q523:AE523)),0)</f>
        <v>0</v>
      </c>
      <c r="AW523" s="2">
        <f t="shared" si="210"/>
        <v>8.8726513569937372E-3</v>
      </c>
      <c r="AX523" s="2">
        <f t="shared" si="211"/>
        <v>2.6096033402922753E-4</v>
      </c>
      <c r="AY523" s="2">
        <f t="shared" si="212"/>
        <v>0</v>
      </c>
      <c r="AZ523" s="2">
        <f t="shared" si="213"/>
        <v>0</v>
      </c>
      <c r="BB523" t="s">
        <v>1414</v>
      </c>
      <c r="BC523" t="s">
        <v>1164</v>
      </c>
      <c r="BD523">
        <v>12</v>
      </c>
      <c r="BF523" s="111">
        <v>13</v>
      </c>
      <c r="BG523" s="113">
        <v>209</v>
      </c>
      <c r="BH523" s="117">
        <f t="shared" si="202"/>
        <v>13209</v>
      </c>
      <c r="BJ523" s="5" t="s">
        <v>3185</v>
      </c>
      <c r="BN523" s="63"/>
      <c r="BW523" s="63">
        <v>4</v>
      </c>
      <c r="BY523">
        <v>0</v>
      </c>
      <c r="BZ523">
        <v>0</v>
      </c>
      <c r="CA523">
        <v>0</v>
      </c>
    </row>
    <row r="524" spans="1:79" hidden="1" outlineLevel="1">
      <c r="A524" t="s">
        <v>1153</v>
      </c>
      <c r="B524" t="s">
        <v>1164</v>
      </c>
      <c r="C524" s="1">
        <f t="shared" si="203"/>
        <v>9027</v>
      </c>
      <c r="D524" s="5">
        <f>IF(N524&gt;0, RANK(N524,(N524:P524,Q524:AE524)),0)</f>
        <v>2</v>
      </c>
      <c r="E524" s="5">
        <f>IF(O524&gt;0,RANK(O524,(N524:P524,Q524:AE524)),0)</f>
        <v>1</v>
      </c>
      <c r="F524" s="5">
        <f>IF(P524&gt;0,RANK(P524,(N524:P524,Q524:AE524)),0)</f>
        <v>0</v>
      </c>
      <c r="G524" s="131">
        <f t="shared" si="204"/>
        <v>3433</v>
      </c>
      <c r="H524" s="136">
        <f t="shared" si="205"/>
        <v>0.38030353384291571</v>
      </c>
      <c r="I524" s="2"/>
      <c r="J524" s="2">
        <f t="shared" si="206"/>
        <v>0.30497396698792512</v>
      </c>
      <c r="K524" s="2">
        <f t="shared" si="207"/>
        <v>0.68527750083084082</v>
      </c>
      <c r="L524" s="2">
        <f t="shared" si="208"/>
        <v>0</v>
      </c>
      <c r="M524" s="2">
        <f t="shared" si="209"/>
        <v>9.7485321812340597E-3</v>
      </c>
      <c r="N524" s="63">
        <v>2753</v>
      </c>
      <c r="O524" s="63">
        <v>6186</v>
      </c>
      <c r="P524" s="63"/>
      <c r="Q524" s="63">
        <v>88</v>
      </c>
      <c r="R524" s="63">
        <v>0</v>
      </c>
      <c r="S524" s="63">
        <v>0</v>
      </c>
      <c r="T524" s="63">
        <v>0</v>
      </c>
      <c r="U524" s="63"/>
      <c r="V524" s="63"/>
      <c r="W524" s="63">
        <f>IF(Copyright!C$12=1,IF(BW524&gt;0,BW524-SUM(X524:AQ524)-SUM(R524:V524),SUM(BX524:CB524)),SUM(BY524:CB524))</f>
        <v>0</v>
      </c>
      <c r="X524" s="63">
        <v>0</v>
      </c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>
        <v>0</v>
      </c>
      <c r="AK524" s="63"/>
      <c r="AL524" s="63"/>
      <c r="AM524" s="63"/>
      <c r="AN524" s="63"/>
      <c r="AO524" s="63"/>
      <c r="AP524" s="63"/>
      <c r="AQ524" s="63"/>
      <c r="AS524" s="5">
        <f>IF(Q524&gt;0,RANK(Q524,(N524:P524,Q524:AE524)),0)</f>
        <v>3</v>
      </c>
      <c r="AT524" s="5">
        <f>IF(R524&gt;0,RANK(R524,(N524:P524,Q524:AE524)),0)</f>
        <v>0</v>
      </c>
      <c r="AU524" s="5">
        <f>IF(T524&gt;0,RANK(T524,(N524:P524,Q524:AE524)),0)</f>
        <v>0</v>
      </c>
      <c r="AV524" s="5">
        <f>IF(S524&gt;0,RANK(S524,(N524:P524,Q524:AE524)),0)</f>
        <v>0</v>
      </c>
      <c r="AW524" s="2">
        <f t="shared" si="210"/>
        <v>9.7485321812340753E-3</v>
      </c>
      <c r="AX524" s="2">
        <f t="shared" si="211"/>
        <v>0</v>
      </c>
      <c r="AY524" s="2">
        <f t="shared" si="212"/>
        <v>0</v>
      </c>
      <c r="AZ524" s="2">
        <f t="shared" si="213"/>
        <v>0</v>
      </c>
      <c r="BB524" t="s">
        <v>1153</v>
      </c>
      <c r="BC524" t="s">
        <v>1164</v>
      </c>
      <c r="BD524">
        <v>10</v>
      </c>
      <c r="BF524" s="111">
        <v>13</v>
      </c>
      <c r="BG524" s="113">
        <v>211</v>
      </c>
      <c r="BH524" s="117">
        <f t="shared" si="202"/>
        <v>13211</v>
      </c>
      <c r="BJ524" s="5" t="s">
        <v>3185</v>
      </c>
      <c r="BN524" s="63"/>
      <c r="BW524" s="63">
        <v>14</v>
      </c>
      <c r="BY524">
        <v>0</v>
      </c>
      <c r="BZ524">
        <v>0</v>
      </c>
      <c r="CA524">
        <v>0</v>
      </c>
    </row>
    <row r="525" spans="1:79" hidden="1" outlineLevel="1">
      <c r="A525" t="s">
        <v>1878</v>
      </c>
      <c r="B525" t="s">
        <v>1164</v>
      </c>
      <c r="C525" s="1">
        <f t="shared" si="203"/>
        <v>11217</v>
      </c>
      <c r="D525" s="5">
        <f>IF(N525&gt;0, RANK(N525,(N525:P525,Q525:AE525)),0)</f>
        <v>2</v>
      </c>
      <c r="E525" s="5">
        <f>IF(O525&gt;0,RANK(O525,(N525:P525,Q525:AE525)),0)</f>
        <v>1</v>
      </c>
      <c r="F525" s="5">
        <f>IF(P525&gt;0,RANK(P525,(N525:P525,Q525:AE525)),0)</f>
        <v>0</v>
      </c>
      <c r="G525" s="131">
        <f t="shared" si="204"/>
        <v>5901</v>
      </c>
      <c r="H525" s="136">
        <f t="shared" si="205"/>
        <v>0.52607649104038512</v>
      </c>
      <c r="I525" s="2"/>
      <c r="J525" s="2">
        <f t="shared" si="206"/>
        <v>0.22662030846037265</v>
      </c>
      <c r="K525" s="2">
        <f t="shared" si="207"/>
        <v>0.75269679950075774</v>
      </c>
      <c r="L525" s="2">
        <f t="shared" si="208"/>
        <v>0</v>
      </c>
      <c r="M525" s="2">
        <f t="shared" si="209"/>
        <v>2.0682892038869638E-2</v>
      </c>
      <c r="N525" s="63">
        <v>2542</v>
      </c>
      <c r="O525" s="63">
        <v>8443</v>
      </c>
      <c r="P525" s="63"/>
      <c r="Q525" s="63">
        <v>228</v>
      </c>
      <c r="R525" s="63">
        <v>1</v>
      </c>
      <c r="S525" s="63">
        <v>1</v>
      </c>
      <c r="T525" s="63">
        <v>0</v>
      </c>
      <c r="U525" s="63"/>
      <c r="V525" s="63"/>
      <c r="W525" s="63">
        <f>IF(Copyright!C$12=1,IF(BW525&gt;0,BW525-SUM(X525:AQ525)-SUM(R525:V525),SUM(BX525:CB525)),SUM(BY525:CB525))</f>
        <v>0</v>
      </c>
      <c r="X525" s="63">
        <v>2</v>
      </c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>
        <v>0</v>
      </c>
      <c r="AK525" s="63"/>
      <c r="AL525" s="63"/>
      <c r="AM525" s="63"/>
      <c r="AN525" s="63"/>
      <c r="AO525" s="63"/>
      <c r="AP525" s="63"/>
      <c r="AQ525" s="63"/>
      <c r="AS525" s="5">
        <f>IF(Q525&gt;0,RANK(Q525,(N525:P525,Q525:AE525)),0)</f>
        <v>3</v>
      </c>
      <c r="AT525" s="5">
        <f>IF(R525&gt;0,RANK(R525,(N525:P525,Q525:AE525)),0)</f>
        <v>5</v>
      </c>
      <c r="AU525" s="5">
        <f>IF(T525&gt;0,RANK(T525,(N525:P525,Q525:AE525)),0)</f>
        <v>0</v>
      </c>
      <c r="AV525" s="5">
        <f>IF(S525&gt;0,RANK(S525,(N525:P525,Q525:AE525)),0)</f>
        <v>5</v>
      </c>
      <c r="AW525" s="2">
        <f t="shared" si="210"/>
        <v>2.032629045199251E-2</v>
      </c>
      <c r="AX525" s="2">
        <f t="shared" si="211"/>
        <v>8.9150396719265402E-5</v>
      </c>
      <c r="AY525" s="2">
        <f t="shared" si="212"/>
        <v>0</v>
      </c>
      <c r="AZ525" s="2">
        <f t="shared" si="213"/>
        <v>8.9150396719265402E-5</v>
      </c>
      <c r="BB525" t="s">
        <v>1878</v>
      </c>
      <c r="BC525" t="s">
        <v>1164</v>
      </c>
      <c r="BD525">
        <v>14</v>
      </c>
      <c r="BF525" s="111">
        <v>13</v>
      </c>
      <c r="BG525" s="113">
        <v>213</v>
      </c>
      <c r="BH525" s="117">
        <f t="shared" si="202"/>
        <v>13213</v>
      </c>
      <c r="BJ525" s="5" t="s">
        <v>3185</v>
      </c>
      <c r="BN525" s="63"/>
      <c r="BW525" s="63">
        <v>42</v>
      </c>
      <c r="BY525">
        <v>0</v>
      </c>
      <c r="BZ525">
        <v>0</v>
      </c>
      <c r="CA525">
        <v>0</v>
      </c>
    </row>
    <row r="526" spans="1:79" hidden="1" outlineLevel="1">
      <c r="A526" t="s">
        <v>990</v>
      </c>
      <c r="B526" t="s">
        <v>1164</v>
      </c>
      <c r="C526" s="1">
        <f t="shared" si="203"/>
        <v>70603</v>
      </c>
      <c r="D526" s="5">
        <f>IF(N526&gt;0, RANK(N526,(N526:P526,Q526:AE526)),0)</f>
        <v>1</v>
      </c>
      <c r="E526" s="5">
        <f>IF(O526&gt;0,RANK(O526,(N526:P526,Q526:AE526)),0)</f>
        <v>2</v>
      </c>
      <c r="F526" s="5">
        <f>IF(P526&gt;0,RANK(P526,(N526:P526,Q526:AE526)),0)</f>
        <v>0</v>
      </c>
      <c r="G526" s="131">
        <f t="shared" si="204"/>
        <v>15063</v>
      </c>
      <c r="H526" s="136">
        <f t="shared" si="205"/>
        <v>0.21334787473620101</v>
      </c>
      <c r="I526" s="2"/>
      <c r="J526" s="2">
        <f t="shared" si="206"/>
        <v>0.60299137430420802</v>
      </c>
      <c r="K526" s="2">
        <f t="shared" si="207"/>
        <v>0.38964349956800703</v>
      </c>
      <c r="L526" s="2">
        <f t="shared" si="208"/>
        <v>0</v>
      </c>
      <c r="M526" s="2">
        <f t="shared" si="209"/>
        <v>7.3651261277849489E-3</v>
      </c>
      <c r="N526" s="63">
        <v>42573</v>
      </c>
      <c r="O526" s="63">
        <v>27510</v>
      </c>
      <c r="P526" s="63"/>
      <c r="Q526" s="63">
        <v>484</v>
      </c>
      <c r="R526" s="63">
        <v>19</v>
      </c>
      <c r="S526" s="63">
        <v>8</v>
      </c>
      <c r="T526" s="63">
        <v>0</v>
      </c>
      <c r="U526" s="63"/>
      <c r="V526" s="63"/>
      <c r="W526" s="63">
        <f>IF(Copyright!C$12=1,IF(BW526&gt;0,BW526-SUM(X526:AQ526)-SUM(R526:V526),SUM(BX526:CB526)),SUM(BY526:CB526))</f>
        <v>1</v>
      </c>
      <c r="X526" s="63">
        <v>6</v>
      </c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>
        <v>2</v>
      </c>
      <c r="AK526" s="63"/>
      <c r="AL526" s="63"/>
      <c r="AM526" s="63"/>
      <c r="AN526" s="63"/>
      <c r="AO526" s="63"/>
      <c r="AP526" s="63"/>
      <c r="AQ526" s="63"/>
      <c r="AS526" s="5">
        <f>IF(Q526&gt;0,RANK(Q526,(N526:P526,Q526:AE526)),0)</f>
        <v>3</v>
      </c>
      <c r="AT526" s="5">
        <f>IF(R526&gt;0,RANK(R526,(N526:P526,Q526:AE526)),0)</f>
        <v>4</v>
      </c>
      <c r="AU526" s="5">
        <f>IF(T526&gt;0,RANK(T526,(N526:P526,Q526:AE526)),0)</f>
        <v>0</v>
      </c>
      <c r="AV526" s="5">
        <f>IF(S526&gt;0,RANK(S526,(N526:P526,Q526:AE526)),0)</f>
        <v>5</v>
      </c>
      <c r="AW526" s="2">
        <f t="shared" si="210"/>
        <v>6.8552327804767502E-3</v>
      </c>
      <c r="AX526" s="2">
        <f t="shared" si="211"/>
        <v>2.6911037774598811E-4</v>
      </c>
      <c r="AY526" s="2">
        <f t="shared" si="212"/>
        <v>0</v>
      </c>
      <c r="AZ526" s="2">
        <f t="shared" si="213"/>
        <v>1.133096327351529E-4</v>
      </c>
      <c r="BB526" t="s">
        <v>990</v>
      </c>
      <c r="BC526" t="s">
        <v>1164</v>
      </c>
      <c r="BF526" s="111">
        <v>13</v>
      </c>
      <c r="BG526" s="113">
        <v>215</v>
      </c>
      <c r="BH526" s="117">
        <f t="shared" si="202"/>
        <v>13215</v>
      </c>
      <c r="BJ526" s="5" t="s">
        <v>3185</v>
      </c>
      <c r="BN526" s="63"/>
      <c r="BW526" s="63">
        <v>148</v>
      </c>
      <c r="BY526">
        <v>0</v>
      </c>
      <c r="BZ526">
        <v>1</v>
      </c>
      <c r="CA526">
        <v>0</v>
      </c>
    </row>
    <row r="527" spans="1:79" hidden="1" outlineLevel="1">
      <c r="A527" t="s">
        <v>1144</v>
      </c>
      <c r="B527" t="s">
        <v>1164</v>
      </c>
      <c r="C527" s="1">
        <f t="shared" si="203"/>
        <v>43234</v>
      </c>
      <c r="D527" s="5">
        <f>IF(N527&gt;0, RANK(N527,(N527:P527,Q527:AE527)),0)</f>
        <v>1</v>
      </c>
      <c r="E527" s="5">
        <f>IF(O527&gt;0,RANK(O527,(N527:P527,Q527:AE527)),0)</f>
        <v>2</v>
      </c>
      <c r="F527" s="5">
        <f>IF(P527&gt;0,RANK(P527,(N527:P527,Q527:AE527)),0)</f>
        <v>0</v>
      </c>
      <c r="G527" s="131">
        <f t="shared" si="204"/>
        <v>869</v>
      </c>
      <c r="H527" s="136">
        <f t="shared" si="205"/>
        <v>2.0099921358190314E-2</v>
      </c>
      <c r="I527" s="2"/>
      <c r="J527" s="2">
        <f t="shared" si="206"/>
        <v>0.50541240690197531</v>
      </c>
      <c r="K527" s="2">
        <f t="shared" si="207"/>
        <v>0.48531248554378498</v>
      </c>
      <c r="L527" s="2">
        <f t="shared" si="208"/>
        <v>0</v>
      </c>
      <c r="M527" s="2">
        <f t="shared" si="209"/>
        <v>9.2751075542397143E-3</v>
      </c>
      <c r="N527" s="63">
        <v>21851</v>
      </c>
      <c r="O527" s="63">
        <v>20982</v>
      </c>
      <c r="P527" s="63"/>
      <c r="Q527" s="63">
        <v>393</v>
      </c>
      <c r="R527" s="63">
        <v>5</v>
      </c>
      <c r="S527" s="63">
        <v>1</v>
      </c>
      <c r="T527" s="63">
        <v>0</v>
      </c>
      <c r="U527" s="63"/>
      <c r="V527" s="63"/>
      <c r="W527" s="63">
        <f>IF(Copyright!C$12=1,IF(BW527&gt;0,BW527-SUM(X527:AQ527)-SUM(R527:V527),SUM(BX527:CB527)),SUM(BY527:CB527))</f>
        <v>0</v>
      </c>
      <c r="X527" s="63">
        <v>1</v>
      </c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>
        <v>1</v>
      </c>
      <c r="AK527" s="63"/>
      <c r="AL527" s="63"/>
      <c r="AM527" s="63"/>
      <c r="AN527" s="63"/>
      <c r="AO527" s="63"/>
      <c r="AP527" s="63"/>
      <c r="AQ527" s="63"/>
      <c r="AS527" s="5">
        <f>IF(Q527&gt;0,RANK(Q527,(N527:P527,Q527:AE527)),0)</f>
        <v>3</v>
      </c>
      <c r="AT527" s="5">
        <f>IF(R527&gt;0,RANK(R527,(N527:P527,Q527:AE527)),0)</f>
        <v>4</v>
      </c>
      <c r="AU527" s="5">
        <f>IF(T527&gt;0,RANK(T527,(N527:P527,Q527:AE527)),0)</f>
        <v>0</v>
      </c>
      <c r="AV527" s="5">
        <f>IF(S527&gt;0,RANK(S527,(N527:P527,Q527:AE527)),0)</f>
        <v>5</v>
      </c>
      <c r="AW527" s="2">
        <f t="shared" si="210"/>
        <v>9.0900680020354358E-3</v>
      </c>
      <c r="AX527" s="2">
        <f t="shared" si="211"/>
        <v>1.1564972012767729E-4</v>
      </c>
      <c r="AY527" s="2">
        <f t="shared" si="212"/>
        <v>0</v>
      </c>
      <c r="AZ527" s="2">
        <f t="shared" si="213"/>
        <v>2.3129944025535459E-5</v>
      </c>
      <c r="BB527" t="s">
        <v>1144</v>
      </c>
      <c r="BC527" t="s">
        <v>1164</v>
      </c>
      <c r="BF527" s="111">
        <v>13</v>
      </c>
      <c r="BG527" s="113">
        <v>217</v>
      </c>
      <c r="BH527" s="117">
        <f t="shared" si="202"/>
        <v>13217</v>
      </c>
      <c r="BJ527" s="5" t="s">
        <v>3185</v>
      </c>
      <c r="BN527" s="63"/>
      <c r="BW527" s="131">
        <v>83</v>
      </c>
      <c r="BY527">
        <v>0</v>
      </c>
      <c r="BZ527">
        <v>0</v>
      </c>
      <c r="CA527">
        <v>0</v>
      </c>
    </row>
    <row r="528" spans="1:79" hidden="1" outlineLevel="1">
      <c r="A528" t="s">
        <v>1663</v>
      </c>
      <c r="B528" t="s">
        <v>1164</v>
      </c>
      <c r="C528" s="1">
        <f t="shared" si="203"/>
        <v>17817</v>
      </c>
      <c r="D528" s="5">
        <f>IF(N528&gt;0, RANK(N528,(N528:P528,Q528:AE528)),0)</f>
        <v>2</v>
      </c>
      <c r="E528" s="5">
        <f>IF(O528&gt;0,RANK(O528,(N528:P528,Q528:AE528)),0)</f>
        <v>1</v>
      </c>
      <c r="F528" s="5">
        <f>IF(P528&gt;0,RANK(P528,(N528:P528,Q528:AE528)),0)</f>
        <v>0</v>
      </c>
      <c r="G528" s="131">
        <f t="shared" si="204"/>
        <v>8677</v>
      </c>
      <c r="H528" s="136">
        <f t="shared" si="205"/>
        <v>0.48700679126676771</v>
      </c>
      <c r="I528" s="2"/>
      <c r="J528" s="2">
        <f t="shared" si="206"/>
        <v>0.24813380479317507</v>
      </c>
      <c r="K528" s="2">
        <f t="shared" si="207"/>
        <v>0.73514059605994275</v>
      </c>
      <c r="L528" s="2">
        <f t="shared" si="208"/>
        <v>0</v>
      </c>
      <c r="M528" s="2">
        <f t="shared" si="209"/>
        <v>1.6725599146882209E-2</v>
      </c>
      <c r="N528" s="63">
        <v>4421</v>
      </c>
      <c r="O528" s="63">
        <v>13098</v>
      </c>
      <c r="P528" s="63"/>
      <c r="Q528" s="63">
        <v>288</v>
      </c>
      <c r="R528" s="63">
        <v>8</v>
      </c>
      <c r="S528" s="63">
        <v>2</v>
      </c>
      <c r="T528" s="63">
        <v>0</v>
      </c>
      <c r="U528" s="63"/>
      <c r="V528" s="63"/>
      <c r="W528" s="63">
        <f>IF(Copyright!C$12=1,IF(BW528&gt;0,BW528-SUM(X528:AQ528)-SUM(R528:V528),SUM(BX528:CB528)),SUM(BY528:CB528))</f>
        <v>0</v>
      </c>
      <c r="X528" s="63">
        <v>0</v>
      </c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>
        <v>0</v>
      </c>
      <c r="AK528" s="63"/>
      <c r="AL528" s="63"/>
      <c r="AM528" s="63"/>
      <c r="AN528" s="63"/>
      <c r="AO528" s="63"/>
      <c r="AP528" s="63"/>
      <c r="AQ528" s="63"/>
      <c r="AS528" s="5">
        <f>IF(Q528&gt;0,RANK(Q528,(N528:P528,Q528:AE528)),0)</f>
        <v>3</v>
      </c>
      <c r="AT528" s="5">
        <f>IF(R528&gt;0,RANK(R528,(N528:P528,Q528:AE528)),0)</f>
        <v>4</v>
      </c>
      <c r="AU528" s="5">
        <f>IF(T528&gt;0,RANK(T528,(N528:P528,Q528:AE528)),0)</f>
        <v>0</v>
      </c>
      <c r="AV528" s="5">
        <f>IF(S528&gt;0,RANK(S528,(N528:P528,Q528:AE528)),0)</f>
        <v>5</v>
      </c>
      <c r="AW528" s="2">
        <f t="shared" si="210"/>
        <v>1.6164337430543862E-2</v>
      </c>
      <c r="AX528" s="2">
        <f t="shared" si="211"/>
        <v>4.4900937307066285E-4</v>
      </c>
      <c r="AY528" s="2">
        <f t="shared" si="212"/>
        <v>0</v>
      </c>
      <c r="AZ528" s="2">
        <f t="shared" si="213"/>
        <v>1.1225234326766571E-4</v>
      </c>
      <c r="BB528" t="s">
        <v>1663</v>
      </c>
      <c r="BC528" t="s">
        <v>1164</v>
      </c>
      <c r="BD528">
        <v>10</v>
      </c>
      <c r="BF528" s="111">
        <v>13</v>
      </c>
      <c r="BG528" s="113">
        <v>219</v>
      </c>
      <c r="BH528" s="117">
        <f t="shared" si="202"/>
        <v>13219</v>
      </c>
      <c r="BJ528" s="5" t="s">
        <v>3185</v>
      </c>
      <c r="BN528" s="63"/>
      <c r="BW528" s="63">
        <v>52</v>
      </c>
      <c r="BY528">
        <v>0</v>
      </c>
      <c r="BZ528">
        <v>0</v>
      </c>
      <c r="CA528">
        <v>0</v>
      </c>
    </row>
    <row r="529" spans="1:79" hidden="1" outlineLevel="1">
      <c r="A529" t="s">
        <v>2429</v>
      </c>
      <c r="B529" t="s">
        <v>1164</v>
      </c>
      <c r="C529" s="1">
        <f t="shared" si="203"/>
        <v>6273</v>
      </c>
      <c r="D529" s="5">
        <f>IF(N529&gt;0, RANK(N529,(N529:P529,Q529:AE529)),0)</f>
        <v>2</v>
      </c>
      <c r="E529" s="5">
        <f>IF(O529&gt;0,RANK(O529,(N529:P529,Q529:AE529)),0)</f>
        <v>1</v>
      </c>
      <c r="F529" s="5">
        <f>IF(P529&gt;0,RANK(P529,(N529:P529,Q529:AE529)),0)</f>
        <v>0</v>
      </c>
      <c r="G529" s="131">
        <f t="shared" si="204"/>
        <v>2337</v>
      </c>
      <c r="H529" s="136">
        <f t="shared" si="205"/>
        <v>0.37254901960784315</v>
      </c>
      <c r="I529" s="2"/>
      <c r="J529" s="2">
        <f t="shared" si="206"/>
        <v>0.30511716881874701</v>
      </c>
      <c r="K529" s="2">
        <f t="shared" si="207"/>
        <v>0.6776661884265901</v>
      </c>
      <c r="L529" s="2">
        <f t="shared" si="208"/>
        <v>0</v>
      </c>
      <c r="M529" s="2">
        <f t="shared" si="209"/>
        <v>1.7216642754662836E-2</v>
      </c>
      <c r="N529" s="63">
        <v>1914</v>
      </c>
      <c r="O529" s="63">
        <v>4251</v>
      </c>
      <c r="P529" s="63"/>
      <c r="Q529" s="63">
        <v>95</v>
      </c>
      <c r="R529" s="63">
        <v>8</v>
      </c>
      <c r="S529" s="63">
        <v>2</v>
      </c>
      <c r="T529" s="63">
        <v>1</v>
      </c>
      <c r="U529" s="63"/>
      <c r="V529" s="63"/>
      <c r="W529" s="63">
        <f>IF(Copyright!C$12=1,IF(BW529&gt;0,BW529-SUM(X529:AQ529)-SUM(R529:V529),SUM(BX529:CB529)),SUM(BY529:CB529))</f>
        <v>0</v>
      </c>
      <c r="X529" s="63">
        <v>2</v>
      </c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>
        <v>0</v>
      </c>
      <c r="AK529" s="63"/>
      <c r="AL529" s="63"/>
      <c r="AM529" s="63"/>
      <c r="AN529" s="63"/>
      <c r="AO529" s="63"/>
      <c r="AP529" s="63"/>
      <c r="AQ529" s="63"/>
      <c r="AS529" s="5">
        <f>IF(Q529&gt;0,RANK(Q529,(N529:P529,Q529:AE529)),0)</f>
        <v>3</v>
      </c>
      <c r="AT529" s="5">
        <f>IF(R529&gt;0,RANK(R529,(N529:P529,Q529:AE529)),0)</f>
        <v>4</v>
      </c>
      <c r="AU529" s="5">
        <f>IF(T529&gt;0,RANK(T529,(N529:P529,Q529:AE529)),0)</f>
        <v>7</v>
      </c>
      <c r="AV529" s="5">
        <f>IF(S529&gt;0,RANK(S529,(N529:P529,Q529:AE529)),0)</f>
        <v>5</v>
      </c>
      <c r="AW529" s="2">
        <f t="shared" si="210"/>
        <v>1.5144269089749722E-2</v>
      </c>
      <c r="AX529" s="2">
        <f t="shared" si="211"/>
        <v>1.2753068707157659E-3</v>
      </c>
      <c r="AY529" s="2">
        <f t="shared" si="212"/>
        <v>1.5941335883947074E-4</v>
      </c>
      <c r="AZ529" s="2">
        <f t="shared" si="213"/>
        <v>3.1882671767894148E-4</v>
      </c>
      <c r="BB529" t="s">
        <v>2429</v>
      </c>
      <c r="BC529" t="s">
        <v>1164</v>
      </c>
      <c r="BD529">
        <v>10</v>
      </c>
      <c r="BF529" s="111">
        <v>13</v>
      </c>
      <c r="BG529" s="113">
        <v>221</v>
      </c>
      <c r="BH529" s="117">
        <f t="shared" si="202"/>
        <v>13221</v>
      </c>
      <c r="BJ529" s="5" t="s">
        <v>3185</v>
      </c>
      <c r="BN529" s="63"/>
      <c r="BW529" s="131">
        <v>25</v>
      </c>
      <c r="BY529">
        <v>0</v>
      </c>
      <c r="BZ529">
        <v>0</v>
      </c>
      <c r="CA529">
        <v>0</v>
      </c>
    </row>
    <row r="530" spans="1:79" hidden="1" outlineLevel="1">
      <c r="A530" t="s">
        <v>1660</v>
      </c>
      <c r="B530" t="s">
        <v>1164</v>
      </c>
      <c r="C530" s="1">
        <f t="shared" si="203"/>
        <v>57399</v>
      </c>
      <c r="D530" s="5">
        <f>IF(N530&gt;0, RANK(N530,(N530:P530,Q530:AE530)),0)</f>
        <v>2</v>
      </c>
      <c r="E530" s="5">
        <f>IF(O530&gt;0,RANK(O530,(N530:P530,Q530:AE530)),0)</f>
        <v>1</v>
      </c>
      <c r="F530" s="5">
        <f>IF(P530&gt;0,RANK(P530,(N530:P530,Q530:AE530)),0)</f>
        <v>0</v>
      </c>
      <c r="G530" s="131">
        <f t="shared" si="204"/>
        <v>25021</v>
      </c>
      <c r="H530" s="136">
        <f t="shared" si="205"/>
        <v>0.43591351765710207</v>
      </c>
      <c r="I530" s="2"/>
      <c r="J530" s="2">
        <f t="shared" si="206"/>
        <v>0.27570166727643336</v>
      </c>
      <c r="K530" s="2">
        <f t="shared" si="207"/>
        <v>0.71161518493353548</v>
      </c>
      <c r="L530" s="2">
        <f t="shared" si="208"/>
        <v>0</v>
      </c>
      <c r="M530" s="2">
        <f t="shared" si="209"/>
        <v>1.2683147790031102E-2</v>
      </c>
      <c r="N530" s="63">
        <v>15825</v>
      </c>
      <c r="O530" s="63">
        <v>40846</v>
      </c>
      <c r="P530" s="63"/>
      <c r="Q530" s="63">
        <v>704</v>
      </c>
      <c r="R530" s="63">
        <v>13</v>
      </c>
      <c r="S530" s="63">
        <v>10</v>
      </c>
      <c r="T530" s="63">
        <v>1</v>
      </c>
      <c r="U530" s="63"/>
      <c r="V530" s="63"/>
      <c r="W530" s="63">
        <f>IF(Copyright!C$12=1,IF(BW530&gt;0,BW530-SUM(X530:AQ530)-SUM(R530:V530),SUM(BX530:CB530)),SUM(BY530:CB530))</f>
        <v>0</v>
      </c>
      <c r="X530" s="63">
        <v>0</v>
      </c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>
        <v>0</v>
      </c>
      <c r="AK530" s="63"/>
      <c r="AL530" s="63"/>
      <c r="AM530" s="63"/>
      <c r="AN530" s="63"/>
      <c r="AO530" s="63"/>
      <c r="AP530" s="63"/>
      <c r="AQ530" s="63"/>
      <c r="AS530" s="5">
        <f>IF(Q530&gt;0,RANK(Q530,(N530:P530,Q530:AE530)),0)</f>
        <v>3</v>
      </c>
      <c r="AT530" s="5">
        <f>IF(R530&gt;0,RANK(R530,(N530:P530,Q530:AE530)),0)</f>
        <v>4</v>
      </c>
      <c r="AU530" s="5">
        <f>IF(T530&gt;0,RANK(T530,(N530:P530,Q530:AE530)),0)</f>
        <v>6</v>
      </c>
      <c r="AV530" s="5">
        <f>IF(S530&gt;0,RANK(S530,(N530:P530,Q530:AE530)),0)</f>
        <v>5</v>
      </c>
      <c r="AW530" s="2">
        <f t="shared" si="210"/>
        <v>1.2265022038711475E-2</v>
      </c>
      <c r="AX530" s="2">
        <f t="shared" si="211"/>
        <v>2.2648478196484259E-4</v>
      </c>
      <c r="AY530" s="2">
        <f t="shared" si="212"/>
        <v>1.742190630498789E-5</v>
      </c>
      <c r="AZ530" s="2">
        <f t="shared" si="213"/>
        <v>1.7421906304987891E-4</v>
      </c>
      <c r="BB530" t="s">
        <v>1660</v>
      </c>
      <c r="BC530" t="s">
        <v>1164</v>
      </c>
      <c r="BD530">
        <v>14</v>
      </c>
      <c r="BF530" s="111">
        <v>13</v>
      </c>
      <c r="BG530" s="113">
        <v>223</v>
      </c>
      <c r="BH530" s="117">
        <f t="shared" si="202"/>
        <v>13223</v>
      </c>
      <c r="BJ530" s="5" t="s">
        <v>3185</v>
      </c>
      <c r="BN530" s="63"/>
      <c r="BW530" s="131">
        <v>168</v>
      </c>
      <c r="BY530">
        <v>0</v>
      </c>
      <c r="BZ530">
        <v>0</v>
      </c>
      <c r="CA530">
        <v>0</v>
      </c>
    </row>
    <row r="531" spans="1:79" hidden="1" outlineLevel="1">
      <c r="A531" t="s">
        <v>1662</v>
      </c>
      <c r="B531" t="s">
        <v>1164</v>
      </c>
      <c r="C531" s="1">
        <f t="shared" si="203"/>
        <v>11516</v>
      </c>
      <c r="D531" s="5">
        <f>IF(N531&gt;0, RANK(N531,(N531:P531,Q531:AE531)),0)</f>
        <v>1</v>
      </c>
      <c r="E531" s="5">
        <f>IF(O531&gt;0,RANK(O531,(N531:P531,Q531:AE531)),0)</f>
        <v>2</v>
      </c>
      <c r="F531" s="5">
        <f>IF(P531&gt;0,RANK(P531,(N531:P531,Q531:AE531)),0)</f>
        <v>0</v>
      </c>
      <c r="G531" s="131">
        <f t="shared" si="204"/>
        <v>861</v>
      </c>
      <c r="H531" s="136">
        <f t="shared" si="205"/>
        <v>7.4765543591524833E-2</v>
      </c>
      <c r="I531" s="2"/>
      <c r="J531" s="2">
        <f t="shared" si="206"/>
        <v>0.53386592566863489</v>
      </c>
      <c r="K531" s="2">
        <f t="shared" si="207"/>
        <v>0.45910038207711013</v>
      </c>
      <c r="L531" s="2">
        <f t="shared" si="208"/>
        <v>0</v>
      </c>
      <c r="M531" s="2">
        <f t="shared" si="209"/>
        <v>7.0336922542549862E-3</v>
      </c>
      <c r="N531" s="63">
        <v>6148</v>
      </c>
      <c r="O531" s="63">
        <v>5287</v>
      </c>
      <c r="P531" s="63"/>
      <c r="Q531" s="63">
        <v>78</v>
      </c>
      <c r="R531" s="63">
        <v>1</v>
      </c>
      <c r="S531" s="63">
        <v>0</v>
      </c>
      <c r="T531" s="63">
        <v>0</v>
      </c>
      <c r="U531" s="63"/>
      <c r="V531" s="63"/>
      <c r="W531" s="63">
        <f>IF(Copyright!C$12=1,IF(BW531&gt;0,BW531-SUM(X531:AQ531)-SUM(R531:V531),SUM(BX531:CB531)),SUM(BY531:CB531))</f>
        <v>0</v>
      </c>
      <c r="X531" s="63">
        <v>0</v>
      </c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>
        <v>2</v>
      </c>
      <c r="AK531" s="63"/>
      <c r="AL531" s="63"/>
      <c r="AM531" s="63"/>
      <c r="AN531" s="63"/>
      <c r="AO531" s="63"/>
      <c r="AP531" s="63"/>
      <c r="AQ531" s="63"/>
      <c r="AS531" s="5">
        <f>IF(Q531&gt;0,RANK(Q531,(N531:P531,Q531:AE531)),0)</f>
        <v>3</v>
      </c>
      <c r="AT531" s="5">
        <f>IF(R531&gt;0,RANK(R531,(N531:P531,Q531:AE531)),0)</f>
        <v>4</v>
      </c>
      <c r="AU531" s="5">
        <f>IF(T531&gt;0,RANK(T531,(N531:P531,Q531:AE531)),0)</f>
        <v>0</v>
      </c>
      <c r="AV531" s="5">
        <f>IF(S531&gt;0,RANK(S531,(N531:P531,Q531:AE531)),0)</f>
        <v>0</v>
      </c>
      <c r="AW531" s="2">
        <f t="shared" si="210"/>
        <v>6.7731851337269888E-3</v>
      </c>
      <c r="AX531" s="2">
        <f t="shared" si="211"/>
        <v>8.6835706842653695E-5</v>
      </c>
      <c r="AY531" s="2">
        <f t="shared" si="212"/>
        <v>0</v>
      </c>
      <c r="AZ531" s="2">
        <f t="shared" si="213"/>
        <v>0</v>
      </c>
      <c r="BB531" t="s">
        <v>1662</v>
      </c>
      <c r="BC531" t="s">
        <v>1164</v>
      </c>
      <c r="BD531">
        <v>2</v>
      </c>
      <c r="BF531" s="111">
        <v>13</v>
      </c>
      <c r="BG531" s="113">
        <v>225</v>
      </c>
      <c r="BH531" s="117">
        <f t="shared" si="202"/>
        <v>13225</v>
      </c>
      <c r="BJ531" s="5" t="s">
        <v>3185</v>
      </c>
      <c r="BN531" s="63"/>
      <c r="BW531" s="63">
        <v>24</v>
      </c>
      <c r="BY531">
        <v>0</v>
      </c>
      <c r="BZ531">
        <v>0</v>
      </c>
      <c r="CA531">
        <v>0</v>
      </c>
    </row>
    <row r="532" spans="1:79" hidden="1" outlineLevel="1">
      <c r="A532" t="s">
        <v>1635</v>
      </c>
      <c r="B532" t="s">
        <v>1164</v>
      </c>
      <c r="C532" s="1">
        <f t="shared" si="203"/>
        <v>12680</v>
      </c>
      <c r="D532" s="5">
        <f>IF(N532&gt;0, RANK(N532,(N532:P532,Q532:AE532)),0)</f>
        <v>2</v>
      </c>
      <c r="E532" s="5">
        <f>IF(O532&gt;0,RANK(O532,(N532:P532,Q532:AE532)),0)</f>
        <v>1</v>
      </c>
      <c r="F532" s="5">
        <f>IF(P532&gt;0,RANK(P532,(N532:P532,Q532:AE532)),0)</f>
        <v>0</v>
      </c>
      <c r="G532" s="131">
        <f t="shared" si="204"/>
        <v>8572</v>
      </c>
      <c r="H532" s="136">
        <f t="shared" si="205"/>
        <v>0.67602523659305991</v>
      </c>
      <c r="I532" s="2"/>
      <c r="J532" s="2">
        <f t="shared" si="206"/>
        <v>0.15575709779179811</v>
      </c>
      <c r="K532" s="2">
        <f t="shared" si="207"/>
        <v>0.83178233438485805</v>
      </c>
      <c r="L532" s="2">
        <f t="shared" si="208"/>
        <v>0</v>
      </c>
      <c r="M532" s="2">
        <f t="shared" si="209"/>
        <v>1.2460567823343816E-2</v>
      </c>
      <c r="N532" s="63">
        <v>1975</v>
      </c>
      <c r="O532" s="63">
        <v>10547</v>
      </c>
      <c r="P532" s="63"/>
      <c r="Q532" s="63">
        <v>151</v>
      </c>
      <c r="R532" s="63">
        <v>6</v>
      </c>
      <c r="S532" s="63">
        <v>1</v>
      </c>
      <c r="T532" s="63">
        <v>0</v>
      </c>
      <c r="U532" s="63"/>
      <c r="V532" s="63"/>
      <c r="W532" s="63">
        <f>IF(Copyright!C$12=1,IF(BW532&gt;0,BW532-SUM(X532:AQ532)-SUM(R532:V532),SUM(BX532:CB532)),SUM(BY532:CB532))</f>
        <v>0</v>
      </c>
      <c r="X532" s="63">
        <v>0</v>
      </c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>
        <v>0</v>
      </c>
      <c r="AK532" s="63"/>
      <c r="AL532" s="63"/>
      <c r="AM532" s="63"/>
      <c r="AN532" s="63"/>
      <c r="AO532" s="63"/>
      <c r="AP532" s="63"/>
      <c r="AQ532" s="63"/>
      <c r="AS532" s="5">
        <f>IF(Q532&gt;0,RANK(Q532,(N532:P532,Q532:AE532)),0)</f>
        <v>3</v>
      </c>
      <c r="AT532" s="5">
        <f>IF(R532&gt;0,RANK(R532,(N532:P532,Q532:AE532)),0)</f>
        <v>4</v>
      </c>
      <c r="AU532" s="5">
        <f>IF(T532&gt;0,RANK(T532,(N532:P532,Q532:AE532)),0)</f>
        <v>0</v>
      </c>
      <c r="AV532" s="5">
        <f>IF(S532&gt;0,RANK(S532,(N532:P532,Q532:AE532)),0)</f>
        <v>5</v>
      </c>
      <c r="AW532" s="2">
        <f t="shared" si="210"/>
        <v>1.1908517350157728E-2</v>
      </c>
      <c r="AX532" s="2">
        <f t="shared" si="211"/>
        <v>4.7318611987381704E-4</v>
      </c>
      <c r="AY532" s="2">
        <f t="shared" si="212"/>
        <v>0</v>
      </c>
      <c r="AZ532" s="2">
        <f t="shared" si="213"/>
        <v>7.8864353312302845E-5</v>
      </c>
      <c r="BB532" t="s">
        <v>1635</v>
      </c>
      <c r="BC532" t="s">
        <v>1164</v>
      </c>
      <c r="BF532" s="111">
        <v>13</v>
      </c>
      <c r="BG532" s="113">
        <v>227</v>
      </c>
      <c r="BH532" s="117">
        <f t="shared" si="202"/>
        <v>13227</v>
      </c>
      <c r="BJ532" s="5" t="s">
        <v>3185</v>
      </c>
      <c r="BN532" s="63"/>
      <c r="BW532" s="63">
        <v>29</v>
      </c>
      <c r="BY532">
        <v>0</v>
      </c>
      <c r="BZ532">
        <v>0</v>
      </c>
      <c r="CA532">
        <v>0</v>
      </c>
    </row>
    <row r="533" spans="1:79" hidden="1" outlineLevel="1">
      <c r="A533" t="s">
        <v>1771</v>
      </c>
      <c r="B533" t="s">
        <v>1164</v>
      </c>
      <c r="C533" s="1">
        <f t="shared" si="203"/>
        <v>6846</v>
      </c>
      <c r="D533" s="5">
        <f>IF(N533&gt;0, RANK(N533,(N533:P533,Q533:AE533)),0)</f>
        <v>2</v>
      </c>
      <c r="E533" s="5">
        <f>IF(O533&gt;0,RANK(O533,(N533:P533,Q533:AE533)),0)</f>
        <v>1</v>
      </c>
      <c r="F533" s="5">
        <f>IF(P533&gt;0,RANK(P533,(N533:P533,Q533:AE533)),0)</f>
        <v>0</v>
      </c>
      <c r="G533" s="131">
        <f t="shared" si="204"/>
        <v>4543</v>
      </c>
      <c r="H533" s="136">
        <f t="shared" si="205"/>
        <v>0.66359918200408996</v>
      </c>
      <c r="I533" s="2"/>
      <c r="J533" s="2">
        <f t="shared" si="206"/>
        <v>0.16418346479696172</v>
      </c>
      <c r="K533" s="2">
        <f t="shared" si="207"/>
        <v>0.82778264680105174</v>
      </c>
      <c r="L533" s="2">
        <f t="shared" si="208"/>
        <v>0</v>
      </c>
      <c r="M533" s="2">
        <f t="shared" si="209"/>
        <v>8.0338884019864887E-3</v>
      </c>
      <c r="N533" s="63">
        <v>1124</v>
      </c>
      <c r="O533" s="63">
        <v>5667</v>
      </c>
      <c r="P533" s="63"/>
      <c r="Q533" s="63">
        <v>55</v>
      </c>
      <c r="R533" s="63">
        <v>0</v>
      </c>
      <c r="S533" s="63">
        <v>0</v>
      </c>
      <c r="T533" s="63">
        <v>0</v>
      </c>
      <c r="U533" s="63"/>
      <c r="V533" s="63"/>
      <c r="W533" s="63">
        <f>IF(Copyright!C$12=1,IF(BW533&gt;0,BW533-SUM(X533:AQ533)-SUM(R533:V533),SUM(BX533:CB533)),SUM(BY533:CB533))</f>
        <v>0</v>
      </c>
      <c r="X533" s="63">
        <v>0</v>
      </c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>
        <v>0</v>
      </c>
      <c r="AK533" s="63"/>
      <c r="AL533" s="63"/>
      <c r="AM533" s="63"/>
      <c r="AN533" s="63"/>
      <c r="AO533" s="63"/>
      <c r="AP533" s="63"/>
      <c r="AQ533" s="63"/>
      <c r="AS533" s="5">
        <f>IF(Q533&gt;0,RANK(Q533,(N533:P533,Q533:AE533)),0)</f>
        <v>3</v>
      </c>
      <c r="AT533" s="5">
        <f>IF(R533&gt;0,RANK(R533,(N533:P533,Q533:AE533)),0)</f>
        <v>0</v>
      </c>
      <c r="AU533" s="5">
        <f>IF(T533&gt;0,RANK(T533,(N533:P533,Q533:AE533)),0)</f>
        <v>0</v>
      </c>
      <c r="AV533" s="5">
        <f>IF(S533&gt;0,RANK(S533,(N533:P533,Q533:AE533)),0)</f>
        <v>0</v>
      </c>
      <c r="AW533" s="2">
        <f t="shared" si="210"/>
        <v>8.0338884019865615E-3</v>
      </c>
      <c r="AX533" s="2">
        <f t="shared" si="211"/>
        <v>0</v>
      </c>
      <c r="AY533" s="2">
        <f t="shared" si="212"/>
        <v>0</v>
      </c>
      <c r="AZ533" s="2">
        <f t="shared" si="213"/>
        <v>0</v>
      </c>
      <c r="BB533" t="s">
        <v>1771</v>
      </c>
      <c r="BC533" t="s">
        <v>1164</v>
      </c>
      <c r="BD533">
        <v>1</v>
      </c>
      <c r="BF533" s="111">
        <v>13</v>
      </c>
      <c r="BG533" s="113">
        <v>229</v>
      </c>
      <c r="BH533" s="117">
        <f t="shared" si="202"/>
        <v>13229</v>
      </c>
      <c r="BJ533" s="5" t="s">
        <v>3185</v>
      </c>
      <c r="BN533" s="63"/>
      <c r="BW533" s="63">
        <v>9</v>
      </c>
      <c r="BY533">
        <v>0</v>
      </c>
      <c r="BZ533">
        <v>0</v>
      </c>
      <c r="CA533">
        <v>0</v>
      </c>
    </row>
    <row r="534" spans="1:79" hidden="1" outlineLevel="1">
      <c r="A534" t="s">
        <v>2670</v>
      </c>
      <c r="B534" t="s">
        <v>1164</v>
      </c>
      <c r="C534" s="1">
        <f t="shared" si="203"/>
        <v>8109</v>
      </c>
      <c r="D534" s="5">
        <f>IF(N534&gt;0, RANK(N534,(N534:P534,Q534:AE534)),0)</f>
        <v>2</v>
      </c>
      <c r="E534" s="5">
        <f>IF(O534&gt;0,RANK(O534,(N534:P534,Q534:AE534)),0)</f>
        <v>1</v>
      </c>
      <c r="F534" s="5">
        <f>IF(P534&gt;0,RANK(P534,(N534:P534,Q534:AE534)),0)</f>
        <v>0</v>
      </c>
      <c r="G534" s="131">
        <f t="shared" si="204"/>
        <v>5312</v>
      </c>
      <c r="H534" s="136">
        <f t="shared" si="205"/>
        <v>0.65507460845973609</v>
      </c>
      <c r="I534" s="2"/>
      <c r="J534" s="2">
        <f t="shared" si="206"/>
        <v>0.16722160562338143</v>
      </c>
      <c r="K534" s="2">
        <f t="shared" si="207"/>
        <v>0.82229621408311748</v>
      </c>
      <c r="L534" s="2">
        <f t="shared" si="208"/>
        <v>0</v>
      </c>
      <c r="M534" s="2">
        <f t="shared" si="209"/>
        <v>1.048218029350112E-2</v>
      </c>
      <c r="N534" s="63">
        <v>1356</v>
      </c>
      <c r="O534" s="63">
        <v>6668</v>
      </c>
      <c r="P534" s="63"/>
      <c r="Q534" s="63">
        <v>84</v>
      </c>
      <c r="R534" s="63">
        <v>1</v>
      </c>
      <c r="S534" s="63">
        <v>0</v>
      </c>
      <c r="T534" s="63">
        <v>0</v>
      </c>
      <c r="U534" s="63"/>
      <c r="V534" s="63"/>
      <c r="W534" s="63">
        <f>IF(Copyright!C$12=1,IF(BW534&gt;0,BW534-SUM(X534:AQ534)-SUM(R534:V534),SUM(BX534:CB534)),SUM(BY534:CB534))</f>
        <v>0</v>
      </c>
      <c r="X534" s="63">
        <v>0</v>
      </c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>
        <v>0</v>
      </c>
      <c r="AK534" s="63"/>
      <c r="AL534" s="63"/>
      <c r="AM534" s="63"/>
      <c r="AN534" s="63"/>
      <c r="AO534" s="63"/>
      <c r="AP534" s="63"/>
      <c r="AQ534" s="63"/>
      <c r="AS534" s="5">
        <f>IF(Q534&gt;0,RANK(Q534,(N534:P534,Q534:AE534)),0)</f>
        <v>3</v>
      </c>
      <c r="AT534" s="5">
        <f>IF(R534&gt;0,RANK(R534,(N534:P534,Q534:AE534)),0)</f>
        <v>4</v>
      </c>
      <c r="AU534" s="5">
        <f>IF(T534&gt;0,RANK(T534,(N534:P534,Q534:AE534)),0)</f>
        <v>0</v>
      </c>
      <c r="AV534" s="5">
        <f>IF(S534&gt;0,RANK(S534,(N534:P534,Q534:AE534)),0)</f>
        <v>0</v>
      </c>
      <c r="AW534" s="2">
        <f t="shared" si="210"/>
        <v>1.0358860525342212E-2</v>
      </c>
      <c r="AX534" s="2">
        <f t="shared" si="211"/>
        <v>1.2331976815883587E-4</v>
      </c>
      <c r="AY534" s="2">
        <f t="shared" si="212"/>
        <v>0</v>
      </c>
      <c r="AZ534" s="2">
        <f t="shared" si="213"/>
        <v>0</v>
      </c>
      <c r="BB534" t="s">
        <v>2670</v>
      </c>
      <c r="BC534" t="s">
        <v>1164</v>
      </c>
      <c r="BD534">
        <v>3</v>
      </c>
      <c r="BF534" s="111">
        <v>13</v>
      </c>
      <c r="BG534" s="113">
        <v>231</v>
      </c>
      <c r="BH534" s="117">
        <f t="shared" si="202"/>
        <v>13231</v>
      </c>
      <c r="BJ534" s="5" t="s">
        <v>3185</v>
      </c>
      <c r="BN534" s="63"/>
      <c r="BW534" s="63">
        <v>31</v>
      </c>
      <c r="BY534">
        <v>0</v>
      </c>
      <c r="BZ534">
        <v>0</v>
      </c>
      <c r="CA534">
        <v>0</v>
      </c>
    </row>
    <row r="535" spans="1:79" hidden="1" outlineLevel="1">
      <c r="A535" t="s">
        <v>886</v>
      </c>
      <c r="B535" t="s">
        <v>1164</v>
      </c>
      <c r="C535" s="1">
        <f t="shared" si="203"/>
        <v>13608</v>
      </c>
      <c r="D535" s="5">
        <f>IF(N535&gt;0, RANK(N535,(N535:P535,Q535:AE535)),0)</f>
        <v>2</v>
      </c>
      <c r="E535" s="5">
        <f>IF(O535&gt;0,RANK(O535,(N535:P535,Q535:AE535)),0)</f>
        <v>1</v>
      </c>
      <c r="F535" s="5">
        <f>IF(P535&gt;0,RANK(P535,(N535:P535,Q535:AE535)),0)</f>
        <v>0</v>
      </c>
      <c r="G535" s="131">
        <f t="shared" si="204"/>
        <v>6196</v>
      </c>
      <c r="H535" s="136">
        <f t="shared" si="205"/>
        <v>0.45532039976484423</v>
      </c>
      <c r="I535" s="2"/>
      <c r="J535" s="2">
        <f t="shared" si="206"/>
        <v>0.26565255731922399</v>
      </c>
      <c r="K535" s="2">
        <f t="shared" si="207"/>
        <v>0.72097295708406817</v>
      </c>
      <c r="L535" s="2">
        <f t="shared" si="208"/>
        <v>0</v>
      </c>
      <c r="M535" s="2">
        <f t="shared" si="209"/>
        <v>1.3374485596707841E-2</v>
      </c>
      <c r="N535" s="63">
        <v>3615</v>
      </c>
      <c r="O535" s="63">
        <v>9811</v>
      </c>
      <c r="P535" s="63"/>
      <c r="Q535" s="63">
        <v>175</v>
      </c>
      <c r="R535" s="63">
        <v>5</v>
      </c>
      <c r="S535" s="63">
        <v>1</v>
      </c>
      <c r="T535" s="63">
        <v>0</v>
      </c>
      <c r="U535" s="63"/>
      <c r="V535" s="63"/>
      <c r="W535" s="63">
        <f>IF(Copyright!C$12=1,IF(BW535&gt;0,BW535-SUM(X535:AQ535)-SUM(R535:V535),SUM(BX535:CB535)),SUM(BY535:CB535))</f>
        <v>1</v>
      </c>
      <c r="X535" s="63">
        <v>0</v>
      </c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>
        <v>0</v>
      </c>
      <c r="AK535" s="63"/>
      <c r="AL535" s="63"/>
      <c r="AM535" s="63"/>
      <c r="AN535" s="63"/>
      <c r="AO535" s="63"/>
      <c r="AP535" s="63"/>
      <c r="AQ535" s="63"/>
      <c r="AS535" s="5">
        <f>IF(Q535&gt;0,RANK(Q535,(N535:P535,Q535:AE535)),0)</f>
        <v>3</v>
      </c>
      <c r="AT535" s="5">
        <f>IF(R535&gt;0,RANK(R535,(N535:P535,Q535:AE535)),0)</f>
        <v>4</v>
      </c>
      <c r="AU535" s="5">
        <f>IF(T535&gt;0,RANK(T535,(N535:P535,Q535:AE535)),0)</f>
        <v>0</v>
      </c>
      <c r="AV535" s="5">
        <f>IF(S535&gt;0,RANK(S535,(N535:P535,Q535:AE535)),0)</f>
        <v>5</v>
      </c>
      <c r="AW535" s="2">
        <f t="shared" si="210"/>
        <v>1.2860082304526749E-2</v>
      </c>
      <c r="AX535" s="2">
        <f t="shared" si="211"/>
        <v>3.6743092298647856E-4</v>
      </c>
      <c r="AY535" s="2">
        <f t="shared" si="212"/>
        <v>0</v>
      </c>
      <c r="AZ535" s="2">
        <f t="shared" si="213"/>
        <v>7.3486184597295709E-5</v>
      </c>
      <c r="BB535" t="s">
        <v>886</v>
      </c>
      <c r="BC535" t="s">
        <v>1164</v>
      </c>
      <c r="BD535">
        <v>14</v>
      </c>
      <c r="BF535" s="111">
        <v>13</v>
      </c>
      <c r="BG535" s="113">
        <v>233</v>
      </c>
      <c r="BH535" s="117">
        <f t="shared" si="202"/>
        <v>13233</v>
      </c>
      <c r="BJ535" s="5" t="s">
        <v>3185</v>
      </c>
      <c r="BN535" s="63"/>
      <c r="BW535" s="63">
        <v>47</v>
      </c>
      <c r="BY535">
        <v>1</v>
      </c>
      <c r="BZ535">
        <v>0</v>
      </c>
      <c r="CA535">
        <v>0</v>
      </c>
    </row>
    <row r="536" spans="1:79" hidden="1" outlineLevel="1">
      <c r="A536" t="s">
        <v>2098</v>
      </c>
      <c r="B536" t="s">
        <v>1164</v>
      </c>
      <c r="C536" s="1">
        <f t="shared" si="203"/>
        <v>3682</v>
      </c>
      <c r="D536" s="5">
        <f>IF(N536&gt;0, RANK(N536,(N536:P536,Q536:AE536)),0)</f>
        <v>2</v>
      </c>
      <c r="E536" s="5">
        <f>IF(O536&gt;0,RANK(O536,(N536:P536,Q536:AE536)),0)</f>
        <v>1</v>
      </c>
      <c r="F536" s="5">
        <f>IF(P536&gt;0,RANK(P536,(N536:P536,Q536:AE536)),0)</f>
        <v>0</v>
      </c>
      <c r="G536" s="131">
        <f t="shared" si="204"/>
        <v>1225</v>
      </c>
      <c r="H536" s="136">
        <f t="shared" si="205"/>
        <v>0.33269961977186313</v>
      </c>
      <c r="I536" s="2"/>
      <c r="J536" s="2">
        <f t="shared" si="206"/>
        <v>0.33107007061379684</v>
      </c>
      <c r="K536" s="2">
        <f t="shared" si="207"/>
        <v>0.66376969038565992</v>
      </c>
      <c r="L536" s="2">
        <f t="shared" si="208"/>
        <v>0</v>
      </c>
      <c r="M536" s="2">
        <f t="shared" si="209"/>
        <v>5.1602390005432985E-3</v>
      </c>
      <c r="N536" s="63">
        <v>1219</v>
      </c>
      <c r="O536" s="63">
        <v>2444</v>
      </c>
      <c r="P536" s="63"/>
      <c r="Q536" s="63">
        <v>18</v>
      </c>
      <c r="R536" s="63">
        <v>1</v>
      </c>
      <c r="S536" s="63">
        <v>0</v>
      </c>
      <c r="T536" s="63">
        <v>0</v>
      </c>
      <c r="U536" s="63"/>
      <c r="V536" s="63"/>
      <c r="W536" s="63">
        <f>IF(Copyright!C$12=1,IF(BW536&gt;0,BW536-SUM(X536:AQ536)-SUM(R536:V536),SUM(BX536:CB536)),SUM(BY536:CB536))</f>
        <v>0</v>
      </c>
      <c r="X536" s="63">
        <v>0</v>
      </c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>
        <v>0</v>
      </c>
      <c r="AK536" s="63"/>
      <c r="AL536" s="63"/>
      <c r="AM536" s="63"/>
      <c r="AN536" s="63"/>
      <c r="AO536" s="63"/>
      <c r="AP536" s="63"/>
      <c r="AQ536" s="63"/>
      <c r="AS536" s="5">
        <f>IF(Q536&gt;0,RANK(Q536,(N536:P536,Q536:AE536)),0)</f>
        <v>3</v>
      </c>
      <c r="AT536" s="5">
        <f>IF(R536&gt;0,RANK(R536,(N536:P536,Q536:AE536)),0)</f>
        <v>4</v>
      </c>
      <c r="AU536" s="5">
        <f>IF(T536&gt;0,RANK(T536,(N536:P536,Q536:AE536)),0)</f>
        <v>0</v>
      </c>
      <c r="AV536" s="5">
        <f>IF(S536&gt;0,RANK(S536,(N536:P536,Q536:AE536)),0)</f>
        <v>0</v>
      </c>
      <c r="AW536" s="2">
        <f t="shared" si="210"/>
        <v>4.8886474741988047E-3</v>
      </c>
      <c r="AX536" s="2">
        <f t="shared" si="211"/>
        <v>2.7159152634437803E-4</v>
      </c>
      <c r="AY536" s="2">
        <f t="shared" si="212"/>
        <v>0</v>
      </c>
      <c r="AZ536" s="2">
        <f t="shared" si="213"/>
        <v>0</v>
      </c>
      <c r="BB536" t="s">
        <v>2098</v>
      </c>
      <c r="BC536" t="s">
        <v>1164</v>
      </c>
      <c r="BD536">
        <v>8</v>
      </c>
      <c r="BF536" s="111">
        <v>13</v>
      </c>
      <c r="BG536" s="113">
        <v>235</v>
      </c>
      <c r="BH536" s="117">
        <f t="shared" si="202"/>
        <v>13235</v>
      </c>
      <c r="BJ536" s="5" t="s">
        <v>3185</v>
      </c>
      <c r="BN536" s="63"/>
      <c r="BW536" s="63">
        <v>4</v>
      </c>
      <c r="BY536">
        <v>0</v>
      </c>
      <c r="BZ536">
        <v>0</v>
      </c>
      <c r="CA536">
        <v>0</v>
      </c>
    </row>
    <row r="537" spans="1:79" hidden="1" outlineLevel="1">
      <c r="A537" t="s">
        <v>963</v>
      </c>
      <c r="B537" t="s">
        <v>1164</v>
      </c>
      <c r="C537" s="1">
        <f t="shared" si="203"/>
        <v>9222</v>
      </c>
      <c r="D537" s="5">
        <f>IF(N537&gt;0, RANK(N537,(N537:P537,Q537:AE537)),0)</f>
        <v>2</v>
      </c>
      <c r="E537" s="5">
        <f>IF(O537&gt;0,RANK(O537,(N537:P537,Q537:AE537)),0)</f>
        <v>1</v>
      </c>
      <c r="F537" s="5">
        <f>IF(P537&gt;0,RANK(P537,(N537:P537,Q537:AE537)),0)</f>
        <v>0</v>
      </c>
      <c r="G537" s="131">
        <f t="shared" si="204"/>
        <v>3289</v>
      </c>
      <c r="H537" s="136">
        <f t="shared" si="205"/>
        <v>0.35664714812405118</v>
      </c>
      <c r="I537" s="2"/>
      <c r="J537" s="2">
        <f t="shared" si="206"/>
        <v>0.31728475384949034</v>
      </c>
      <c r="K537" s="2">
        <f t="shared" si="207"/>
        <v>0.67393190197354158</v>
      </c>
      <c r="L537" s="2">
        <f t="shared" si="208"/>
        <v>0</v>
      </c>
      <c r="M537" s="2">
        <f t="shared" si="209"/>
        <v>8.7833441769681331E-3</v>
      </c>
      <c r="N537" s="63">
        <v>2926</v>
      </c>
      <c r="O537" s="63">
        <v>6215</v>
      </c>
      <c r="P537" s="63"/>
      <c r="Q537" s="63">
        <v>78</v>
      </c>
      <c r="R537" s="63">
        <v>1</v>
      </c>
      <c r="S537" s="63">
        <v>2</v>
      </c>
      <c r="T537" s="63">
        <v>0</v>
      </c>
      <c r="U537" s="63"/>
      <c r="V537" s="63"/>
      <c r="W537" s="63">
        <f>IF(Copyright!C$12=1,IF(BW537&gt;0,BW537-SUM(X537:AQ537)-SUM(R537:V537),SUM(BX537:CB537)),SUM(BY537:CB537))</f>
        <v>0</v>
      </c>
      <c r="X537" s="63">
        <v>0</v>
      </c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>
        <v>0</v>
      </c>
      <c r="AK537" s="63"/>
      <c r="AL537" s="63"/>
      <c r="AM537" s="63"/>
      <c r="AN537" s="63"/>
      <c r="AO537" s="63"/>
      <c r="AP537" s="63"/>
      <c r="AQ537" s="63"/>
      <c r="AS537" s="5">
        <f>IF(Q537&gt;0,RANK(Q537,(N537:P537,Q537:AE537)),0)</f>
        <v>3</v>
      </c>
      <c r="AT537" s="5">
        <f>IF(R537&gt;0,RANK(R537,(N537:P537,Q537:AE537)),0)</f>
        <v>5</v>
      </c>
      <c r="AU537" s="5">
        <f>IF(T537&gt;0,RANK(T537,(N537:P537,Q537:AE537)),0)</f>
        <v>0</v>
      </c>
      <c r="AV537" s="5">
        <f>IF(S537&gt;0,RANK(S537,(N537:P537,Q537:AE537)),0)</f>
        <v>4</v>
      </c>
      <c r="AW537" s="2">
        <f t="shared" si="210"/>
        <v>8.4580351333767081E-3</v>
      </c>
      <c r="AX537" s="2">
        <f t="shared" si="211"/>
        <v>1.0843634786380394E-4</v>
      </c>
      <c r="AY537" s="2">
        <f t="shared" si="212"/>
        <v>0</v>
      </c>
      <c r="AZ537" s="2">
        <f t="shared" si="213"/>
        <v>2.1687269572760788E-4</v>
      </c>
      <c r="BB537" t="s">
        <v>963</v>
      </c>
      <c r="BC537" t="s">
        <v>1164</v>
      </c>
      <c r="BD537">
        <v>10</v>
      </c>
      <c r="BF537" s="111">
        <v>13</v>
      </c>
      <c r="BG537" s="113">
        <v>237</v>
      </c>
      <c r="BH537" s="117">
        <f t="shared" si="202"/>
        <v>13237</v>
      </c>
      <c r="BJ537" s="5" t="s">
        <v>3185</v>
      </c>
      <c r="BN537" s="63"/>
      <c r="BW537" s="63">
        <v>10</v>
      </c>
      <c r="BY537">
        <v>0</v>
      </c>
      <c r="BZ537">
        <v>0</v>
      </c>
      <c r="CA537">
        <v>0</v>
      </c>
    </row>
    <row r="538" spans="1:79" hidden="1" outlineLevel="1">
      <c r="A538" t="s">
        <v>133</v>
      </c>
      <c r="B538" t="s">
        <v>1164</v>
      </c>
      <c r="C538" s="1">
        <f t="shared" si="203"/>
        <v>1128</v>
      </c>
      <c r="D538" s="5">
        <f>IF(N538&gt;0, RANK(N538,(N538:P538,Q538:AE538)),0)</f>
        <v>1</v>
      </c>
      <c r="E538" s="5">
        <f>IF(O538&gt;0,RANK(O538,(N538:P538,Q538:AE538)),0)</f>
        <v>2</v>
      </c>
      <c r="F538" s="5">
        <f>IF(P538&gt;0,RANK(P538,(N538:P538,Q538:AE538)),0)</f>
        <v>0</v>
      </c>
      <c r="G538" s="131">
        <f t="shared" si="204"/>
        <v>102</v>
      </c>
      <c r="H538" s="136">
        <f t="shared" si="205"/>
        <v>9.0425531914893623E-2</v>
      </c>
      <c r="I538" s="2"/>
      <c r="J538" s="2">
        <f t="shared" si="206"/>
        <v>0.54255319148936165</v>
      </c>
      <c r="K538" s="2">
        <f t="shared" si="207"/>
        <v>0.4521276595744681</v>
      </c>
      <c r="L538" s="2">
        <f t="shared" si="208"/>
        <v>0</v>
      </c>
      <c r="M538" s="2">
        <f t="shared" si="209"/>
        <v>5.3191489361702482E-3</v>
      </c>
      <c r="N538" s="63">
        <v>612</v>
      </c>
      <c r="O538" s="63">
        <v>510</v>
      </c>
      <c r="P538" s="63"/>
      <c r="Q538" s="63">
        <v>6</v>
      </c>
      <c r="R538" s="63">
        <v>0</v>
      </c>
      <c r="S538" s="63">
        <v>0</v>
      </c>
      <c r="T538" s="63">
        <v>0</v>
      </c>
      <c r="U538" s="63"/>
      <c r="V538" s="63"/>
      <c r="W538" s="63">
        <f>IF(Copyright!C$12=1,IF(BW538&gt;0,BW538-SUM(X538:AQ538)-SUM(R538:V538),SUM(BX538:CB538)),SUM(BY538:CB538))</f>
        <v>0</v>
      </c>
      <c r="X538" s="63">
        <v>0</v>
      </c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>
        <v>0</v>
      </c>
      <c r="AK538" s="63"/>
      <c r="AL538" s="63"/>
      <c r="AM538" s="63"/>
      <c r="AN538" s="63"/>
      <c r="AO538" s="63"/>
      <c r="AP538" s="63"/>
      <c r="AQ538" s="63"/>
      <c r="AS538" s="5">
        <f>IF(Q538&gt;0,RANK(Q538,(N538:P538,Q538:AE538)),0)</f>
        <v>3</v>
      </c>
      <c r="AT538" s="5">
        <f>IF(R538&gt;0,RANK(R538,(N538:P538,Q538:AE538)),0)</f>
        <v>0</v>
      </c>
      <c r="AU538" s="5">
        <f>IF(T538&gt;0,RANK(T538,(N538:P538,Q538:AE538)),0)</f>
        <v>0</v>
      </c>
      <c r="AV538" s="5">
        <f>IF(S538&gt;0,RANK(S538,(N538:P538,Q538:AE538)),0)</f>
        <v>0</v>
      </c>
      <c r="AW538" s="2">
        <f t="shared" si="210"/>
        <v>5.3191489361702126E-3</v>
      </c>
      <c r="AX538" s="2">
        <f t="shared" si="211"/>
        <v>0</v>
      </c>
      <c r="AY538" s="2">
        <f t="shared" si="212"/>
        <v>0</v>
      </c>
      <c r="AZ538" s="2">
        <f t="shared" si="213"/>
        <v>0</v>
      </c>
      <c r="BB538" t="s">
        <v>133</v>
      </c>
      <c r="BC538" t="s">
        <v>1164</v>
      </c>
      <c r="BD538">
        <v>2</v>
      </c>
      <c r="BF538" s="111">
        <v>13</v>
      </c>
      <c r="BG538" s="113">
        <v>239</v>
      </c>
      <c r="BH538" s="117">
        <f t="shared" si="202"/>
        <v>13239</v>
      </c>
      <c r="BJ538" s="5" t="s">
        <v>3185</v>
      </c>
      <c r="BN538" s="63"/>
      <c r="BW538" s="63">
        <v>0</v>
      </c>
      <c r="BY538">
        <v>0</v>
      </c>
      <c r="BZ538">
        <v>0</v>
      </c>
      <c r="CA538">
        <v>0</v>
      </c>
    </row>
    <row r="539" spans="1:79" hidden="1" outlineLevel="1">
      <c r="A539" t="s">
        <v>3096</v>
      </c>
      <c r="B539" t="s">
        <v>1164</v>
      </c>
      <c r="C539" s="1">
        <f t="shared" si="203"/>
        <v>7463</v>
      </c>
      <c r="D539" s="5">
        <f>IF(N539&gt;0, RANK(N539,(N539:P539,Q539:AE539)),0)</f>
        <v>2</v>
      </c>
      <c r="E539" s="5">
        <f>IF(O539&gt;0,RANK(O539,(N539:P539,Q539:AE539)),0)</f>
        <v>1</v>
      </c>
      <c r="F539" s="5">
        <f>IF(P539&gt;0,RANK(P539,(N539:P539,Q539:AE539)),0)</f>
        <v>0</v>
      </c>
      <c r="G539" s="131">
        <f t="shared" si="204"/>
        <v>4195</v>
      </c>
      <c r="H539" s="136">
        <f t="shared" si="205"/>
        <v>0.56210639153155573</v>
      </c>
      <c r="I539" s="2"/>
      <c r="J539" s="2">
        <f t="shared" si="206"/>
        <v>0.20889722631649471</v>
      </c>
      <c r="K539" s="2">
        <f t="shared" si="207"/>
        <v>0.77100361784805038</v>
      </c>
      <c r="L539" s="2">
        <f t="shared" si="208"/>
        <v>0</v>
      </c>
      <c r="M539" s="2">
        <f t="shared" si="209"/>
        <v>2.0099155835454852E-2</v>
      </c>
      <c r="N539" s="63">
        <v>1559</v>
      </c>
      <c r="O539" s="63">
        <v>5754</v>
      </c>
      <c r="P539" s="63"/>
      <c r="Q539" s="63">
        <v>128</v>
      </c>
      <c r="R539" s="63">
        <v>11</v>
      </c>
      <c r="S539" s="63">
        <v>11</v>
      </c>
      <c r="T539" s="63">
        <v>0</v>
      </c>
      <c r="U539" s="63"/>
      <c r="V539" s="63"/>
      <c r="W539" s="63">
        <f>IF(Copyright!C$12=1,IF(BW539&gt;0,BW539-SUM(X539:AQ539)-SUM(R539:V539),SUM(BX539:CB539)),SUM(BY539:CB539))</f>
        <v>0</v>
      </c>
      <c r="X539" s="63">
        <v>0</v>
      </c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>
        <v>0</v>
      </c>
      <c r="AK539" s="63"/>
      <c r="AL539" s="63"/>
      <c r="AM539" s="63"/>
      <c r="AN539" s="63"/>
      <c r="AO539" s="63"/>
      <c r="AP539" s="63"/>
      <c r="AQ539" s="63"/>
      <c r="AS539" s="5">
        <f>IF(Q539&gt;0,RANK(Q539,(N539:P539,Q539:AE539)),0)</f>
        <v>3</v>
      </c>
      <c r="AT539" s="5">
        <f>IF(R539&gt;0,RANK(R539,(N539:P539,Q539:AE539)),0)</f>
        <v>4</v>
      </c>
      <c r="AU539" s="5">
        <f>IF(T539&gt;0,RANK(T539,(N539:P539,Q539:AE539)),0)</f>
        <v>0</v>
      </c>
      <c r="AV539" s="5">
        <f>IF(S539&gt;0,RANK(S539,(N539:P539,Q539:AE539)),0)</f>
        <v>4</v>
      </c>
      <c r="AW539" s="2">
        <f t="shared" si="210"/>
        <v>1.7151279646254857E-2</v>
      </c>
      <c r="AX539" s="2">
        <f t="shared" si="211"/>
        <v>1.4739380946000268E-3</v>
      </c>
      <c r="AY539" s="2">
        <f t="shared" si="212"/>
        <v>0</v>
      </c>
      <c r="AZ539" s="2">
        <f t="shared" si="213"/>
        <v>1.4739380946000268E-3</v>
      </c>
      <c r="BB539" t="s">
        <v>3096</v>
      </c>
      <c r="BC539" t="s">
        <v>1164</v>
      </c>
      <c r="BD539">
        <v>9</v>
      </c>
      <c r="BF539" s="111">
        <v>13</v>
      </c>
      <c r="BG539" s="113">
        <v>241</v>
      </c>
      <c r="BH539" s="117">
        <f t="shared" si="202"/>
        <v>13241</v>
      </c>
      <c r="BJ539" s="5" t="s">
        <v>3185</v>
      </c>
      <c r="BN539" s="63"/>
      <c r="BW539" s="63">
        <v>24</v>
      </c>
      <c r="BY539">
        <v>0</v>
      </c>
      <c r="BZ539">
        <v>0</v>
      </c>
      <c r="CA539">
        <v>0</v>
      </c>
    </row>
    <row r="540" spans="1:79" hidden="1" outlineLevel="1">
      <c r="A540" t="s">
        <v>1468</v>
      </c>
      <c r="B540" t="s">
        <v>1164</v>
      </c>
      <c r="C540" s="1">
        <f t="shared" si="203"/>
        <v>3058</v>
      </c>
      <c r="D540" s="5">
        <f>IF(N540&gt;0, RANK(N540,(N540:P540,Q540:AE540)),0)</f>
        <v>1</v>
      </c>
      <c r="E540" s="5">
        <f>IF(O540&gt;0,RANK(O540,(N540:P540,Q540:AE540)),0)</f>
        <v>2</v>
      </c>
      <c r="F540" s="5">
        <f>IF(P540&gt;0,RANK(P540,(N540:P540,Q540:AE540)),0)</f>
        <v>0</v>
      </c>
      <c r="G540" s="131">
        <f t="shared" si="204"/>
        <v>499</v>
      </c>
      <c r="H540" s="136">
        <f t="shared" si="205"/>
        <v>0.16317854807063439</v>
      </c>
      <c r="I540" s="2"/>
      <c r="J540" s="2">
        <f t="shared" si="206"/>
        <v>0.578809679529104</v>
      </c>
      <c r="K540" s="2">
        <f t="shared" si="207"/>
        <v>0.41563113145846958</v>
      </c>
      <c r="L540" s="2">
        <f t="shared" si="208"/>
        <v>0</v>
      </c>
      <c r="M540" s="2">
        <f t="shared" si="209"/>
        <v>5.5591890124264132E-3</v>
      </c>
      <c r="N540" s="63">
        <v>1770</v>
      </c>
      <c r="O540" s="63">
        <v>1271</v>
      </c>
      <c r="P540" s="63"/>
      <c r="Q540" s="63">
        <v>17</v>
      </c>
      <c r="R540" s="63">
        <v>0</v>
      </c>
      <c r="S540" s="63">
        <v>0</v>
      </c>
      <c r="T540" s="63">
        <v>0</v>
      </c>
      <c r="U540" s="63"/>
      <c r="V540" s="63"/>
      <c r="W540" s="63">
        <f>IF(Copyright!C$12=1,IF(BW540&gt;0,BW540-SUM(X540:AQ540)-SUM(R540:V540),SUM(BX540:CB540)),SUM(BY540:CB540))</f>
        <v>0</v>
      </c>
      <c r="X540" s="63">
        <v>0</v>
      </c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>
        <v>0</v>
      </c>
      <c r="AK540" s="63"/>
      <c r="AL540" s="63"/>
      <c r="AM540" s="63"/>
      <c r="AN540" s="63"/>
      <c r="AO540" s="63"/>
      <c r="AP540" s="63"/>
      <c r="AQ540" s="63"/>
      <c r="AS540" s="5">
        <f>IF(Q540&gt;0,RANK(Q540,(N540:P540,Q540:AE540)),0)</f>
        <v>3</v>
      </c>
      <c r="AT540" s="5">
        <f>IF(R540&gt;0,RANK(R540,(N540:P540,Q540:AE540)),0)</f>
        <v>0</v>
      </c>
      <c r="AU540" s="5">
        <f>IF(T540&gt;0,RANK(T540,(N540:P540,Q540:AE540)),0)</f>
        <v>0</v>
      </c>
      <c r="AV540" s="5">
        <f>IF(S540&gt;0,RANK(S540,(N540:P540,Q540:AE540)),0)</f>
        <v>0</v>
      </c>
      <c r="AW540" s="2">
        <f t="shared" si="210"/>
        <v>5.5591890124264227E-3</v>
      </c>
      <c r="AX540" s="2">
        <f t="shared" si="211"/>
        <v>0</v>
      </c>
      <c r="AY540" s="2">
        <f t="shared" si="212"/>
        <v>0</v>
      </c>
      <c r="AZ540" s="2">
        <f t="shared" si="213"/>
        <v>0</v>
      </c>
      <c r="BB540" t="s">
        <v>1468</v>
      </c>
      <c r="BC540" t="s">
        <v>1164</v>
      </c>
      <c r="BD540">
        <v>2</v>
      </c>
      <c r="BF540" s="111">
        <v>13</v>
      </c>
      <c r="BG540" s="113">
        <v>243</v>
      </c>
      <c r="BH540" s="117">
        <f t="shared" si="202"/>
        <v>13243</v>
      </c>
      <c r="BJ540" s="5" t="s">
        <v>3185</v>
      </c>
      <c r="BN540" s="63"/>
      <c r="BW540" s="63">
        <v>2</v>
      </c>
      <c r="BY540">
        <v>0</v>
      </c>
      <c r="BZ540">
        <v>0</v>
      </c>
      <c r="CA540">
        <v>0</v>
      </c>
    </row>
    <row r="541" spans="1:79" hidden="1" outlineLevel="1">
      <c r="A541" t="s">
        <v>1891</v>
      </c>
      <c r="B541" t="s">
        <v>1164</v>
      </c>
      <c r="C541" s="1">
        <f t="shared" si="203"/>
        <v>79020</v>
      </c>
      <c r="D541" s="5">
        <f>IF(N541&gt;0, RANK(N541,(N541:P541,Q541:AE541)),0)</f>
        <v>1</v>
      </c>
      <c r="E541" s="5">
        <f>IF(O541&gt;0,RANK(O541,(N541:P541,Q541:AE541)),0)</f>
        <v>2</v>
      </c>
      <c r="F541" s="5">
        <f>IF(P541&gt;0,RANK(P541,(N541:P541,Q541:AE541)),0)</f>
        <v>0</v>
      </c>
      <c r="G541" s="131">
        <f t="shared" si="204"/>
        <v>26715</v>
      </c>
      <c r="H541" s="136">
        <f t="shared" si="205"/>
        <v>0.33807896735003795</v>
      </c>
      <c r="I541" s="2"/>
      <c r="J541" s="2">
        <f t="shared" si="206"/>
        <v>0.66514806378132119</v>
      </c>
      <c r="K541" s="2">
        <f t="shared" si="207"/>
        <v>0.32706909643128323</v>
      </c>
      <c r="L541" s="2">
        <f t="shared" si="208"/>
        <v>0</v>
      </c>
      <c r="M541" s="2">
        <f t="shared" si="209"/>
        <v>7.782839787395579E-3</v>
      </c>
      <c r="N541" s="63">
        <v>52560</v>
      </c>
      <c r="O541" s="63">
        <v>25845</v>
      </c>
      <c r="P541" s="63"/>
      <c r="Q541" s="63">
        <v>583</v>
      </c>
      <c r="R541" s="63">
        <v>21</v>
      </c>
      <c r="S541" s="63">
        <v>5</v>
      </c>
      <c r="T541" s="63">
        <v>1</v>
      </c>
      <c r="U541" s="63"/>
      <c r="V541" s="63"/>
      <c r="W541" s="63">
        <f>IF(Copyright!C$12=1,IF(BW541&gt;0,BW541-SUM(X541:AQ541)-SUM(R541:V541),SUM(BX541:CB541)),SUM(BY541:CB541))</f>
        <v>0</v>
      </c>
      <c r="X541" s="63">
        <v>2</v>
      </c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>
        <v>3</v>
      </c>
      <c r="AK541" s="63"/>
      <c r="AL541" s="63"/>
      <c r="AM541" s="63"/>
      <c r="AN541" s="63"/>
      <c r="AO541" s="63"/>
      <c r="AP541" s="63"/>
      <c r="AQ541" s="63"/>
      <c r="AS541" s="5">
        <f>IF(Q541&gt;0,RANK(Q541,(N541:P541,Q541:AE541)),0)</f>
        <v>3</v>
      </c>
      <c r="AT541" s="5">
        <f>IF(R541&gt;0,RANK(R541,(N541:P541,Q541:AE541)),0)</f>
        <v>4</v>
      </c>
      <c r="AU541" s="5">
        <f>IF(T541&gt;0,RANK(T541,(N541:P541,Q541:AE541)),0)</f>
        <v>7</v>
      </c>
      <c r="AV541" s="5">
        <f>IF(S541&gt;0,RANK(S541,(N541:P541,Q541:AE541)),0)</f>
        <v>5</v>
      </c>
      <c r="AW541" s="2">
        <f t="shared" si="210"/>
        <v>7.3778790179701344E-3</v>
      </c>
      <c r="AX541" s="2">
        <f t="shared" si="211"/>
        <v>2.6575550493545939E-4</v>
      </c>
      <c r="AY541" s="2">
        <f t="shared" si="212"/>
        <v>1.2655024044545685E-5</v>
      </c>
      <c r="AZ541" s="2">
        <f t="shared" si="213"/>
        <v>6.3275120222728426E-5</v>
      </c>
      <c r="BB541" t="s">
        <v>1891</v>
      </c>
      <c r="BC541" t="s">
        <v>1164</v>
      </c>
      <c r="BD541">
        <v>12</v>
      </c>
      <c r="BF541" s="111">
        <v>13</v>
      </c>
      <c r="BG541" s="113">
        <v>245</v>
      </c>
      <c r="BH541" s="117">
        <f t="shared" si="202"/>
        <v>13245</v>
      </c>
      <c r="BJ541" s="5" t="s">
        <v>3185</v>
      </c>
      <c r="BN541" s="63"/>
      <c r="BW541" s="63">
        <v>186</v>
      </c>
      <c r="BY541">
        <v>0</v>
      </c>
      <c r="BZ541">
        <v>0</v>
      </c>
      <c r="CA541">
        <v>0</v>
      </c>
    </row>
    <row r="542" spans="1:79" hidden="1" outlineLevel="1">
      <c r="A542" t="s">
        <v>2842</v>
      </c>
      <c r="B542" t="s">
        <v>1164</v>
      </c>
      <c r="C542" s="1">
        <f t="shared" si="203"/>
        <v>38085</v>
      </c>
      <c r="D542" s="5">
        <f>IF(N542&gt;0, RANK(N542,(N542:P542,Q542:AE542)),0)</f>
        <v>1</v>
      </c>
      <c r="E542" s="5">
        <f>IF(O542&gt;0,RANK(O542,(N542:P542,Q542:AE542)),0)</f>
        <v>2</v>
      </c>
      <c r="F542" s="5">
        <f>IF(P542&gt;0,RANK(P542,(N542:P542,Q542:AE542)),0)</f>
        <v>0</v>
      </c>
      <c r="G542" s="131">
        <f t="shared" si="204"/>
        <v>6307</v>
      </c>
      <c r="H542" s="136">
        <f t="shared" si="205"/>
        <v>0.1656032558750164</v>
      </c>
      <c r="I542" s="2"/>
      <c r="J542" s="2">
        <f t="shared" si="206"/>
        <v>0.57825915714848364</v>
      </c>
      <c r="K542" s="2">
        <f t="shared" si="207"/>
        <v>0.41265590127346724</v>
      </c>
      <c r="L542" s="2">
        <f t="shared" si="208"/>
        <v>0</v>
      </c>
      <c r="M542" s="2">
        <f t="shared" si="209"/>
        <v>9.0849415780491216E-3</v>
      </c>
      <c r="N542" s="63">
        <v>22023</v>
      </c>
      <c r="O542" s="63">
        <v>15716</v>
      </c>
      <c r="P542" s="63"/>
      <c r="Q542" s="63">
        <v>330</v>
      </c>
      <c r="R542" s="63">
        <v>11</v>
      </c>
      <c r="S542" s="63">
        <v>4</v>
      </c>
      <c r="T542" s="63">
        <v>1</v>
      </c>
      <c r="U542" s="63"/>
      <c r="V542" s="63"/>
      <c r="W542" s="63">
        <f>IF(Copyright!C$12=1,IF(BW542&gt;0,BW542-SUM(X542:AQ542)-SUM(R542:V542),SUM(BX542:CB542)),SUM(BY542:CB542))</f>
        <v>0</v>
      </c>
      <c r="X542" s="63">
        <v>0</v>
      </c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>
        <v>0</v>
      </c>
      <c r="AK542" s="63"/>
      <c r="AL542" s="63"/>
      <c r="AM542" s="63"/>
      <c r="AN542" s="63"/>
      <c r="AO542" s="63"/>
      <c r="AP542" s="63"/>
      <c r="AQ542" s="63"/>
      <c r="AS542" s="5">
        <f>IF(Q542&gt;0,RANK(Q542,(N542:P542,Q542:AE542)),0)</f>
        <v>3</v>
      </c>
      <c r="AT542" s="5">
        <f>IF(R542&gt;0,RANK(R542,(N542:P542,Q542:AE542)),0)</f>
        <v>4</v>
      </c>
      <c r="AU542" s="5">
        <f>IF(T542&gt;0,RANK(T542,(N542:P542,Q542:AE542)),0)</f>
        <v>6</v>
      </c>
      <c r="AV542" s="5">
        <f>IF(S542&gt;0,RANK(S542,(N542:P542,Q542:AE542)),0)</f>
        <v>5</v>
      </c>
      <c r="AW542" s="2">
        <f t="shared" si="210"/>
        <v>8.6648286727057898E-3</v>
      </c>
      <c r="AX542" s="2">
        <f t="shared" si="211"/>
        <v>2.8882762242352631E-4</v>
      </c>
      <c r="AY542" s="2">
        <f t="shared" si="212"/>
        <v>2.6257056583956937E-5</v>
      </c>
      <c r="AZ542" s="2">
        <f t="shared" si="213"/>
        <v>1.0502822633582775E-4</v>
      </c>
      <c r="BB542" t="s">
        <v>2842</v>
      </c>
      <c r="BC542" t="s">
        <v>1164</v>
      </c>
      <c r="BD542">
        <v>4</v>
      </c>
      <c r="BF542" s="111">
        <v>13</v>
      </c>
      <c r="BG542" s="113">
        <v>247</v>
      </c>
      <c r="BH542" s="117">
        <f t="shared" si="202"/>
        <v>13247</v>
      </c>
      <c r="BJ542" s="5" t="s">
        <v>3185</v>
      </c>
      <c r="BN542" s="63"/>
      <c r="BW542" s="63">
        <v>87</v>
      </c>
      <c r="BY542">
        <v>0</v>
      </c>
      <c r="BZ542">
        <v>0</v>
      </c>
      <c r="CA542">
        <v>0</v>
      </c>
    </row>
    <row r="543" spans="1:79" hidden="1" outlineLevel="1">
      <c r="A543" t="s">
        <v>440</v>
      </c>
      <c r="B543" t="s">
        <v>1164</v>
      </c>
      <c r="C543" s="1">
        <f t="shared" si="203"/>
        <v>1748</v>
      </c>
      <c r="D543" s="5">
        <f>IF(N543&gt;0, RANK(N543,(N543:P543,Q543:AE543)),0)</f>
        <v>2</v>
      </c>
      <c r="E543" s="5">
        <f>IF(O543&gt;0,RANK(O543,(N543:P543,Q543:AE543)),0)</f>
        <v>1</v>
      </c>
      <c r="F543" s="5">
        <f>IF(P543&gt;0,RANK(P543,(N543:P543,Q543:AE543)),0)</f>
        <v>0</v>
      </c>
      <c r="G543" s="131">
        <f t="shared" si="204"/>
        <v>838</v>
      </c>
      <c r="H543" s="136">
        <f t="shared" si="205"/>
        <v>0.4794050343249428</v>
      </c>
      <c r="I543" s="2"/>
      <c r="J543" s="2">
        <f t="shared" si="206"/>
        <v>0.25629290617848971</v>
      </c>
      <c r="K543" s="2">
        <f t="shared" si="207"/>
        <v>0.73569794050343251</v>
      </c>
      <c r="L543" s="2">
        <f t="shared" si="208"/>
        <v>0</v>
      </c>
      <c r="M543" s="2">
        <f t="shared" si="209"/>
        <v>8.0091533180777219E-3</v>
      </c>
      <c r="N543" s="63">
        <v>448</v>
      </c>
      <c r="O543" s="63">
        <v>1286</v>
      </c>
      <c r="P543" s="63"/>
      <c r="Q543" s="63">
        <v>14</v>
      </c>
      <c r="R543" s="63">
        <v>0</v>
      </c>
      <c r="S543" s="63">
        <v>0</v>
      </c>
      <c r="T543" s="63">
        <v>0</v>
      </c>
      <c r="U543" s="63"/>
      <c r="V543" s="63"/>
      <c r="W543" s="63">
        <f>IF(Copyright!C$12=1,IF(BW543&gt;0,BW543-SUM(X543:AQ543)-SUM(R543:V543),SUM(BX543:CB543)),SUM(BY543:CB543))</f>
        <v>0</v>
      </c>
      <c r="X543" s="63">
        <v>0</v>
      </c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>
        <v>0</v>
      </c>
      <c r="AK543" s="63"/>
      <c r="AL543" s="63"/>
      <c r="AM543" s="63"/>
      <c r="AN543" s="63"/>
      <c r="AO543" s="63"/>
      <c r="AP543" s="63"/>
      <c r="AQ543" s="63"/>
      <c r="AS543" s="5">
        <f>IF(Q543&gt;0,RANK(Q543,(N543:P543,Q543:AE543)),0)</f>
        <v>3</v>
      </c>
      <c r="AT543" s="5">
        <f>IF(R543&gt;0,RANK(R543,(N543:P543,Q543:AE543)),0)</f>
        <v>0</v>
      </c>
      <c r="AU543" s="5">
        <f>IF(T543&gt;0,RANK(T543,(N543:P543,Q543:AE543)),0)</f>
        <v>0</v>
      </c>
      <c r="AV543" s="5">
        <f>IF(S543&gt;0,RANK(S543,(N543:P543,Q543:AE543)),0)</f>
        <v>0</v>
      </c>
      <c r="AW543" s="2">
        <f t="shared" si="210"/>
        <v>8.0091533180778034E-3</v>
      </c>
      <c r="AX543" s="2">
        <f t="shared" si="211"/>
        <v>0</v>
      </c>
      <c r="AY543" s="2">
        <f t="shared" si="212"/>
        <v>0</v>
      </c>
      <c r="AZ543" s="2">
        <f t="shared" si="213"/>
        <v>0</v>
      </c>
      <c r="BB543" t="s">
        <v>440</v>
      </c>
      <c r="BC543" t="s">
        <v>1164</v>
      </c>
      <c r="BD543">
        <v>2</v>
      </c>
      <c r="BF543" s="111">
        <v>13</v>
      </c>
      <c r="BG543" s="113">
        <v>249</v>
      </c>
      <c r="BH543" s="117">
        <f t="shared" si="202"/>
        <v>13249</v>
      </c>
      <c r="BJ543" s="5" t="s">
        <v>3185</v>
      </c>
      <c r="BN543" s="63"/>
      <c r="BW543" s="63">
        <v>4</v>
      </c>
      <c r="BY543">
        <v>0</v>
      </c>
      <c r="BZ543">
        <v>0</v>
      </c>
      <c r="CA543">
        <v>0</v>
      </c>
    </row>
    <row r="544" spans="1:79" hidden="1" outlineLevel="1">
      <c r="A544" t="s">
        <v>169</v>
      </c>
      <c r="B544" t="s">
        <v>1164</v>
      </c>
      <c r="C544" s="1">
        <f t="shared" si="203"/>
        <v>6100</v>
      </c>
      <c r="D544" s="5">
        <f>IF(N544&gt;0, RANK(N544,(N544:P544,Q544:AE544)),0)</f>
        <v>2</v>
      </c>
      <c r="E544" s="5">
        <f>IF(O544&gt;0,RANK(O544,(N544:P544,Q544:AE544)),0)</f>
        <v>1</v>
      </c>
      <c r="F544" s="5">
        <f>IF(P544&gt;0,RANK(P544,(N544:P544,Q544:AE544)),0)</f>
        <v>0</v>
      </c>
      <c r="G544" s="131">
        <f t="shared" si="204"/>
        <v>513</v>
      </c>
      <c r="H544" s="136">
        <f t="shared" si="205"/>
        <v>8.4098360655737711E-2</v>
      </c>
      <c r="I544" s="2"/>
      <c r="J544" s="2">
        <f t="shared" si="206"/>
        <v>0.45475409836065572</v>
      </c>
      <c r="K544" s="2">
        <f t="shared" si="207"/>
        <v>0.53885245901639345</v>
      </c>
      <c r="L544" s="2">
        <f t="shared" si="208"/>
        <v>0</v>
      </c>
      <c r="M544" s="2">
        <f t="shared" si="209"/>
        <v>6.393442622950829E-3</v>
      </c>
      <c r="N544" s="63">
        <v>2774</v>
      </c>
      <c r="O544" s="63">
        <v>3287</v>
      </c>
      <c r="P544" s="63"/>
      <c r="Q544" s="63">
        <v>39</v>
      </c>
      <c r="R544" s="63">
        <v>0</v>
      </c>
      <c r="S544" s="63">
        <v>0</v>
      </c>
      <c r="T544" s="63">
        <v>0</v>
      </c>
      <c r="U544" s="63"/>
      <c r="V544" s="63"/>
      <c r="W544" s="63">
        <f>IF(Copyright!C$12=1,IF(BW544&gt;0,BW544-SUM(X544:AQ544)-SUM(R544:V544),SUM(BX544:CB544)),SUM(BY544:CB544))</f>
        <v>0</v>
      </c>
      <c r="X544" s="63">
        <v>0</v>
      </c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>
        <v>0</v>
      </c>
      <c r="AK544" s="63"/>
      <c r="AL544" s="63"/>
      <c r="AM544" s="63"/>
      <c r="AN544" s="63"/>
      <c r="AO544" s="63"/>
      <c r="AP544" s="63"/>
      <c r="AQ544" s="63"/>
      <c r="AS544" s="5">
        <f>IF(Q544&gt;0,RANK(Q544,(N544:P544,Q544:AE544)),0)</f>
        <v>3</v>
      </c>
      <c r="AT544" s="5">
        <f>IF(R544&gt;0,RANK(R544,(N544:P544,Q544:AE544)),0)</f>
        <v>0</v>
      </c>
      <c r="AU544" s="5">
        <f>IF(T544&gt;0,RANK(T544,(N544:P544,Q544:AE544)),0)</f>
        <v>0</v>
      </c>
      <c r="AV544" s="5">
        <f>IF(S544&gt;0,RANK(S544,(N544:P544,Q544:AE544)),0)</f>
        <v>0</v>
      </c>
      <c r="AW544" s="2">
        <f t="shared" si="210"/>
        <v>6.3934426229508194E-3</v>
      </c>
      <c r="AX544" s="2">
        <f t="shared" si="211"/>
        <v>0</v>
      </c>
      <c r="AY544" s="2">
        <f t="shared" si="212"/>
        <v>0</v>
      </c>
      <c r="AZ544" s="2">
        <f t="shared" si="213"/>
        <v>0</v>
      </c>
      <c r="BB544" t="s">
        <v>169</v>
      </c>
      <c r="BC544" t="s">
        <v>1164</v>
      </c>
      <c r="BD544">
        <v>12</v>
      </c>
      <c r="BF544" s="111">
        <v>13</v>
      </c>
      <c r="BG544" s="113">
        <v>251</v>
      </c>
      <c r="BH544" s="117">
        <f t="shared" si="202"/>
        <v>13251</v>
      </c>
      <c r="BJ544" s="5" t="s">
        <v>3185</v>
      </c>
      <c r="BN544" s="63"/>
      <c r="BW544" s="63">
        <v>11</v>
      </c>
      <c r="BY544">
        <v>0</v>
      </c>
      <c r="BZ544">
        <v>0</v>
      </c>
      <c r="CA544">
        <v>0</v>
      </c>
    </row>
    <row r="545" spans="1:79" hidden="1" outlineLevel="1">
      <c r="A545" t="s">
        <v>858</v>
      </c>
      <c r="B545" t="s">
        <v>1164</v>
      </c>
      <c r="C545" s="1">
        <f t="shared" si="203"/>
        <v>3769</v>
      </c>
      <c r="D545" s="5">
        <f>IF(N545&gt;0, RANK(N545,(N545:P545,Q545:AE545)),0)</f>
        <v>2</v>
      </c>
      <c r="E545" s="5">
        <f>IF(O545&gt;0,RANK(O545,(N545:P545,Q545:AE545)),0)</f>
        <v>1</v>
      </c>
      <c r="F545" s="5">
        <f>IF(P545&gt;0,RANK(P545,(N545:P545,Q545:AE545)),0)</f>
        <v>0</v>
      </c>
      <c r="G545" s="131">
        <f t="shared" si="204"/>
        <v>767</v>
      </c>
      <c r="H545" s="136">
        <f t="shared" si="205"/>
        <v>0.20350225524011675</v>
      </c>
      <c r="I545" s="2"/>
      <c r="J545" s="2">
        <f t="shared" si="206"/>
        <v>0.3921464579464049</v>
      </c>
      <c r="K545" s="2">
        <f t="shared" si="207"/>
        <v>0.59564871318652157</v>
      </c>
      <c r="L545" s="2">
        <f t="shared" si="208"/>
        <v>0</v>
      </c>
      <c r="M545" s="2">
        <f t="shared" si="209"/>
        <v>1.2204828867073525E-2</v>
      </c>
      <c r="N545" s="63">
        <v>1478</v>
      </c>
      <c r="O545" s="63">
        <v>2245</v>
      </c>
      <c r="P545" s="63"/>
      <c r="Q545" s="63">
        <v>46</v>
      </c>
      <c r="R545" s="63">
        <v>0</v>
      </c>
      <c r="S545" s="63">
        <v>0</v>
      </c>
      <c r="T545" s="63">
        <v>0</v>
      </c>
      <c r="U545" s="63"/>
      <c r="V545" s="63"/>
      <c r="W545" s="63">
        <f>IF(Copyright!C$12=1,IF(BW545&gt;0,BW545-SUM(X545:AQ545)-SUM(R545:V545),SUM(BX545:CB545)),SUM(BY545:CB545))</f>
        <v>0</v>
      </c>
      <c r="X545" s="63">
        <v>0</v>
      </c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>
        <v>0</v>
      </c>
      <c r="AK545" s="63"/>
      <c r="AL545" s="63"/>
      <c r="AM545" s="63"/>
      <c r="AN545" s="63"/>
      <c r="AO545" s="63"/>
      <c r="AP545" s="63"/>
      <c r="AQ545" s="63"/>
      <c r="AS545" s="5">
        <f>IF(Q545&gt;0,RANK(Q545,(N545:P545,Q545:AE545)),0)</f>
        <v>3</v>
      </c>
      <c r="AT545" s="5">
        <f>IF(R545&gt;0,RANK(R545,(N545:P545,Q545:AE545)),0)</f>
        <v>0</v>
      </c>
      <c r="AU545" s="5">
        <f>IF(T545&gt;0,RANK(T545,(N545:P545,Q545:AE545)),0)</f>
        <v>0</v>
      </c>
      <c r="AV545" s="5">
        <f>IF(S545&gt;0,RANK(S545,(N545:P545,Q545:AE545)),0)</f>
        <v>0</v>
      </c>
      <c r="AW545" s="2">
        <f t="shared" si="210"/>
        <v>1.2204828867073494E-2</v>
      </c>
      <c r="AX545" s="2">
        <f t="shared" si="211"/>
        <v>0</v>
      </c>
      <c r="AY545" s="2">
        <f t="shared" si="212"/>
        <v>0</v>
      </c>
      <c r="AZ545" s="2">
        <f t="shared" si="213"/>
        <v>0</v>
      </c>
      <c r="BB545" t="s">
        <v>858</v>
      </c>
      <c r="BC545" t="s">
        <v>1164</v>
      </c>
      <c r="BD545">
        <v>2</v>
      </c>
      <c r="BF545" s="111">
        <v>13</v>
      </c>
      <c r="BG545" s="113">
        <v>253</v>
      </c>
      <c r="BH545" s="117">
        <f t="shared" si="202"/>
        <v>13253</v>
      </c>
      <c r="BJ545" s="5" t="s">
        <v>3185</v>
      </c>
      <c r="BN545" s="63"/>
      <c r="BW545" s="63">
        <v>8</v>
      </c>
      <c r="BY545">
        <v>0</v>
      </c>
      <c r="BZ545">
        <v>0</v>
      </c>
      <c r="CA545">
        <v>0</v>
      </c>
    </row>
    <row r="546" spans="1:79" hidden="1" outlineLevel="1">
      <c r="A546" t="s">
        <v>89</v>
      </c>
      <c r="B546" t="s">
        <v>1164</v>
      </c>
      <c r="C546" s="1">
        <f t="shared" si="203"/>
        <v>25088</v>
      </c>
      <c r="D546" s="5">
        <f>IF(N546&gt;0, RANK(N546,(N546:P546,Q546:AE546)),0)</f>
        <v>2</v>
      </c>
      <c r="E546" s="5">
        <f>IF(O546&gt;0,RANK(O546,(N546:P546,Q546:AE546)),0)</f>
        <v>1</v>
      </c>
      <c r="F546" s="5">
        <f>IF(P546&gt;0,RANK(P546,(N546:P546,Q546:AE546)),0)</f>
        <v>0</v>
      </c>
      <c r="G546" s="131">
        <f t="shared" si="204"/>
        <v>5013</v>
      </c>
      <c r="H546" s="136">
        <f t="shared" si="205"/>
        <v>0.19981664540816327</v>
      </c>
      <c r="I546" s="2"/>
      <c r="J546" s="2">
        <f t="shared" si="206"/>
        <v>0.39453125</v>
      </c>
      <c r="K546" s="2">
        <f t="shared" si="207"/>
        <v>0.59434789540816324</v>
      </c>
      <c r="L546" s="2">
        <f t="shared" si="208"/>
        <v>0</v>
      </c>
      <c r="M546" s="2">
        <f t="shared" si="209"/>
        <v>1.112085459183676E-2</v>
      </c>
      <c r="N546" s="63">
        <v>9898</v>
      </c>
      <c r="O546" s="63">
        <v>14911</v>
      </c>
      <c r="P546" s="63"/>
      <c r="Q546" s="63">
        <v>272</v>
      </c>
      <c r="R546" s="63">
        <v>3</v>
      </c>
      <c r="S546" s="63">
        <v>4</v>
      </c>
      <c r="T546" s="63">
        <v>0</v>
      </c>
      <c r="U546" s="63"/>
      <c r="V546" s="63"/>
      <c r="W546" s="63">
        <f>IF(Copyright!C$12=1,IF(BW546&gt;0,BW546-SUM(X546:AQ546)-SUM(R546:V546),SUM(BX546:CB546)),SUM(BY546:CB546))</f>
        <v>0</v>
      </c>
      <c r="X546" s="63">
        <v>0</v>
      </c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>
        <v>0</v>
      </c>
      <c r="AK546" s="63"/>
      <c r="AL546" s="63"/>
      <c r="AM546" s="63"/>
      <c r="AN546" s="63"/>
      <c r="AO546" s="63"/>
      <c r="AP546" s="63"/>
      <c r="AQ546" s="63"/>
      <c r="AS546" s="5">
        <f>IF(Q546&gt;0,RANK(Q546,(N546:P546,Q546:AE546)),0)</f>
        <v>3</v>
      </c>
      <c r="AT546" s="5">
        <f>IF(R546&gt;0,RANK(R546,(N546:P546,Q546:AE546)),0)</f>
        <v>5</v>
      </c>
      <c r="AU546" s="5">
        <f>IF(T546&gt;0,RANK(T546,(N546:P546,Q546:AE546)),0)</f>
        <v>0</v>
      </c>
      <c r="AV546" s="5">
        <f>IF(S546&gt;0,RANK(S546,(N546:P546,Q546:AE546)),0)</f>
        <v>4</v>
      </c>
      <c r="AW546" s="2">
        <f t="shared" si="210"/>
        <v>1.0841836734693877E-2</v>
      </c>
      <c r="AX546" s="2">
        <f t="shared" si="211"/>
        <v>1.1957908163265306E-4</v>
      </c>
      <c r="AY546" s="2">
        <f t="shared" si="212"/>
        <v>0</v>
      </c>
      <c r="AZ546" s="2">
        <f t="shared" si="213"/>
        <v>1.5943877551020407E-4</v>
      </c>
      <c r="BB546" t="s">
        <v>89</v>
      </c>
      <c r="BC546" t="s">
        <v>1164</v>
      </c>
      <c r="BD546">
        <v>3</v>
      </c>
      <c r="BF546" s="111">
        <v>13</v>
      </c>
      <c r="BG546" s="113">
        <v>255</v>
      </c>
      <c r="BH546" s="117">
        <f t="shared" si="202"/>
        <v>13255</v>
      </c>
      <c r="BJ546" s="5" t="s">
        <v>3185</v>
      </c>
      <c r="BN546" s="63"/>
      <c r="BW546" s="63">
        <v>58</v>
      </c>
      <c r="BY546">
        <v>0</v>
      </c>
      <c r="BZ546">
        <v>0</v>
      </c>
      <c r="CA546">
        <v>0</v>
      </c>
    </row>
    <row r="547" spans="1:79" hidden="1" outlineLevel="1">
      <c r="A547" t="s">
        <v>88</v>
      </c>
      <c r="B547" t="s">
        <v>1164</v>
      </c>
      <c r="C547" s="1">
        <f t="shared" si="203"/>
        <v>9498</v>
      </c>
      <c r="D547" s="5">
        <f>IF(N547&gt;0, RANK(N547,(N547:P547,Q547:AE547)),0)</f>
        <v>2</v>
      </c>
      <c r="E547" s="5">
        <f>IF(O547&gt;0,RANK(O547,(N547:P547,Q547:AE547)),0)</f>
        <v>1</v>
      </c>
      <c r="F547" s="5">
        <f>IF(P547&gt;0,RANK(P547,(N547:P547,Q547:AE547)),0)</f>
        <v>0</v>
      </c>
      <c r="G547" s="131">
        <f t="shared" si="204"/>
        <v>5090</v>
      </c>
      <c r="H547" s="136">
        <f t="shared" si="205"/>
        <v>0.53590229522004629</v>
      </c>
      <c r="I547" s="2"/>
      <c r="J547" s="2">
        <f t="shared" si="206"/>
        <v>0.22436302379448306</v>
      </c>
      <c r="K547" s="2">
        <f t="shared" si="207"/>
        <v>0.76026531901452943</v>
      </c>
      <c r="L547" s="2">
        <f t="shared" si="208"/>
        <v>0</v>
      </c>
      <c r="M547" s="2">
        <f t="shared" si="209"/>
        <v>1.5371657190987542E-2</v>
      </c>
      <c r="N547" s="63">
        <v>2131</v>
      </c>
      <c r="O547" s="63">
        <v>7221</v>
      </c>
      <c r="P547" s="63"/>
      <c r="Q547" s="63">
        <v>137</v>
      </c>
      <c r="R547" s="63">
        <v>3</v>
      </c>
      <c r="S547" s="63">
        <v>6</v>
      </c>
      <c r="T547" s="63">
        <v>0</v>
      </c>
      <c r="U547" s="63"/>
      <c r="V547" s="63"/>
      <c r="W547" s="63">
        <f>IF(Copyright!C$12=1,IF(BW547&gt;0,BW547-SUM(X547:AQ547)-SUM(R547:V547),SUM(BX547:CB547)),SUM(BY547:CB547))</f>
        <v>0</v>
      </c>
      <c r="X547" s="63">
        <v>0</v>
      </c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>
        <v>0</v>
      </c>
      <c r="AK547" s="63"/>
      <c r="AL547" s="63"/>
      <c r="AM547" s="63"/>
      <c r="AN547" s="63"/>
      <c r="AO547" s="63"/>
      <c r="AP547" s="63"/>
      <c r="AQ547" s="63"/>
      <c r="AS547" s="5">
        <f>IF(Q547&gt;0,RANK(Q547,(N547:P547,Q547:AE547)),0)</f>
        <v>3</v>
      </c>
      <c r="AT547" s="5">
        <f>IF(R547&gt;0,RANK(R547,(N547:P547,Q547:AE547)),0)</f>
        <v>5</v>
      </c>
      <c r="AU547" s="5">
        <f>IF(T547&gt;0,RANK(T547,(N547:P547,Q547:AE547)),0)</f>
        <v>0</v>
      </c>
      <c r="AV547" s="5">
        <f>IF(S547&gt;0,RANK(S547,(N547:P547,Q547:AE547)),0)</f>
        <v>4</v>
      </c>
      <c r="AW547" s="2">
        <f t="shared" si="210"/>
        <v>1.4424089281954095E-2</v>
      </c>
      <c r="AX547" s="2">
        <f t="shared" si="211"/>
        <v>3.1585596967782689E-4</v>
      </c>
      <c r="AY547" s="2">
        <f t="shared" si="212"/>
        <v>0</v>
      </c>
      <c r="AZ547" s="2">
        <f t="shared" si="213"/>
        <v>6.3171193935565378E-4</v>
      </c>
      <c r="BB547" t="s">
        <v>88</v>
      </c>
      <c r="BC547" t="s">
        <v>1164</v>
      </c>
      <c r="BD547">
        <v>9</v>
      </c>
      <c r="BF547" s="111">
        <v>13</v>
      </c>
      <c r="BG547" s="113">
        <v>257</v>
      </c>
      <c r="BH547" s="117">
        <f t="shared" si="202"/>
        <v>13257</v>
      </c>
      <c r="BJ547" s="5" t="s">
        <v>3185</v>
      </c>
      <c r="BN547" s="63"/>
      <c r="BW547" s="63">
        <v>45</v>
      </c>
      <c r="BY547">
        <v>0</v>
      </c>
      <c r="BZ547">
        <v>0</v>
      </c>
      <c r="CA547">
        <v>0</v>
      </c>
    </row>
    <row r="548" spans="1:79" hidden="1" outlineLevel="1">
      <c r="A548" t="s">
        <v>1096</v>
      </c>
      <c r="B548" t="s">
        <v>1164</v>
      </c>
      <c r="C548" s="1">
        <f t="shared" si="203"/>
        <v>2076</v>
      </c>
      <c r="D548" s="5">
        <f>IF(N548&gt;0, RANK(N548,(N548:P548,Q548:AE548)),0)</f>
        <v>1</v>
      </c>
      <c r="E548" s="5">
        <f>IF(O548&gt;0,RANK(O548,(N548:P548,Q548:AE548)),0)</f>
        <v>2</v>
      </c>
      <c r="F548" s="5">
        <f>IF(P548&gt;0,RANK(P548,(N548:P548,Q548:AE548)),0)</f>
        <v>0</v>
      </c>
      <c r="G548" s="131">
        <f t="shared" si="204"/>
        <v>578</v>
      </c>
      <c r="H548" s="136">
        <f t="shared" si="205"/>
        <v>0.27842003853564545</v>
      </c>
      <c r="I548" s="2"/>
      <c r="J548" s="2">
        <f t="shared" si="206"/>
        <v>0.63728323699421963</v>
      </c>
      <c r="K548" s="2">
        <f t="shared" si="207"/>
        <v>0.35886319845857417</v>
      </c>
      <c r="L548" s="2">
        <f t="shared" si="208"/>
        <v>0</v>
      </c>
      <c r="M548" s="2">
        <f t="shared" si="209"/>
        <v>3.8535645472062008E-3</v>
      </c>
      <c r="N548" s="63">
        <v>1323</v>
      </c>
      <c r="O548" s="63">
        <v>745</v>
      </c>
      <c r="P548" s="63"/>
      <c r="Q548" s="63">
        <v>8</v>
      </c>
      <c r="R548" s="63">
        <v>0</v>
      </c>
      <c r="S548" s="63">
        <v>0</v>
      </c>
      <c r="T548" s="63">
        <v>0</v>
      </c>
      <c r="U548" s="63"/>
      <c r="V548" s="63"/>
      <c r="W548" s="63">
        <f>IF(Copyright!C$12=1,IF(BW548&gt;0,BW548-SUM(X548:AQ548)-SUM(R548:V548),SUM(BX548:CB548)),SUM(BY548:CB548))</f>
        <v>0</v>
      </c>
      <c r="X548" s="63">
        <v>0</v>
      </c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>
        <v>0</v>
      </c>
      <c r="AK548" s="63"/>
      <c r="AL548" s="63"/>
      <c r="AM548" s="63"/>
      <c r="AN548" s="63"/>
      <c r="AO548" s="63"/>
      <c r="AP548" s="63"/>
      <c r="AQ548" s="63"/>
      <c r="AS548" s="5">
        <f>IF(Q548&gt;0,RANK(Q548,(N548:P548,Q548:AE548)),0)</f>
        <v>3</v>
      </c>
      <c r="AT548" s="5">
        <f>IF(R548&gt;0,RANK(R548,(N548:P548,Q548:AE548)),0)</f>
        <v>0</v>
      </c>
      <c r="AU548" s="5">
        <f>IF(T548&gt;0,RANK(T548,(N548:P548,Q548:AE548)),0)</f>
        <v>0</v>
      </c>
      <c r="AV548" s="5">
        <f>IF(S548&gt;0,RANK(S548,(N548:P548,Q548:AE548)),0)</f>
        <v>0</v>
      </c>
      <c r="AW548" s="2">
        <f t="shared" si="210"/>
        <v>3.8535645472061657E-3</v>
      </c>
      <c r="AX548" s="2">
        <f t="shared" si="211"/>
        <v>0</v>
      </c>
      <c r="AY548" s="2">
        <f t="shared" si="212"/>
        <v>0</v>
      </c>
      <c r="AZ548" s="2">
        <f t="shared" si="213"/>
        <v>0</v>
      </c>
      <c r="BB548" t="s">
        <v>1096</v>
      </c>
      <c r="BC548" t="s">
        <v>1164</v>
      </c>
      <c r="BD548">
        <v>2</v>
      </c>
      <c r="BF548" s="111">
        <v>13</v>
      </c>
      <c r="BG548" s="113">
        <v>259</v>
      </c>
      <c r="BH548" s="117">
        <f t="shared" si="202"/>
        <v>13259</v>
      </c>
      <c r="BJ548" s="5" t="s">
        <v>3185</v>
      </c>
      <c r="BN548" s="63"/>
      <c r="BW548" s="63">
        <v>0</v>
      </c>
      <c r="BY548">
        <v>0</v>
      </c>
      <c r="BZ548">
        <v>0</v>
      </c>
      <c r="CA548">
        <v>0</v>
      </c>
    </row>
    <row r="549" spans="1:79" hidden="1" outlineLevel="1">
      <c r="A549" t="s">
        <v>3134</v>
      </c>
      <c r="B549" t="s">
        <v>1164</v>
      </c>
      <c r="C549" s="1">
        <f t="shared" ref="C549:C580" si="214">SUM(N549:AQ549)</f>
        <v>11831</v>
      </c>
      <c r="D549" s="5">
        <f>IF(N549&gt;0, RANK(N549,(N549:P549,Q549:AE549)),0)</f>
        <v>1</v>
      </c>
      <c r="E549" s="5">
        <f>IF(O549&gt;0,RANK(O549,(N549:P549,Q549:AE549)),0)</f>
        <v>2</v>
      </c>
      <c r="F549" s="5">
        <f>IF(P549&gt;0,RANK(P549,(N549:P549,Q549:AE549)),0)</f>
        <v>0</v>
      </c>
      <c r="G549" s="131">
        <f t="shared" ref="G549:G580" si="215">IF(C549&gt;0,MAX(N549:P549)-LARGE(N549:P549,2),0)</f>
        <v>997</v>
      </c>
      <c r="H549" s="136">
        <f t="shared" ref="H549:H580" si="216">IF(C549&gt;0,G549/C549,0)</f>
        <v>8.4270137773645504E-2</v>
      </c>
      <c r="I549" s="2"/>
      <c r="J549" s="2">
        <f t="shared" ref="J549:J580" si="217">IF($C549=0,"-",N549/$C549)</f>
        <v>0.53883864423970929</v>
      </c>
      <c r="K549" s="2">
        <f t="shared" ref="K549:K580" si="218">IF($C549=0,"-",O549/$C549)</f>
        <v>0.45456850646606373</v>
      </c>
      <c r="L549" s="2">
        <f t="shared" ref="L549:L580" si="219">IF($C549=0,"-",P549/$C549)</f>
        <v>0</v>
      </c>
      <c r="M549" s="2">
        <f t="shared" ref="M549:M580" si="220">IF(C549=0,"-",(1-J549-K549-L549))</f>
        <v>6.5928492942269878E-3</v>
      </c>
      <c r="N549" s="63">
        <v>6375</v>
      </c>
      <c r="O549" s="63">
        <v>5378</v>
      </c>
      <c r="P549" s="63"/>
      <c r="Q549" s="63">
        <v>78</v>
      </c>
      <c r="R549" s="63">
        <v>0</v>
      </c>
      <c r="S549" s="63">
        <v>0</v>
      </c>
      <c r="T549" s="63">
        <v>0</v>
      </c>
      <c r="U549" s="63"/>
      <c r="V549" s="63"/>
      <c r="W549" s="63">
        <f>IF(Copyright!C$12=1,IF(BW549&gt;0,BW549-SUM(X549:AQ549)-SUM(R549:V549),SUM(BX549:CB549)),SUM(BY549:CB549))</f>
        <v>0</v>
      </c>
      <c r="X549" s="63">
        <v>0</v>
      </c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>
        <v>0</v>
      </c>
      <c r="AK549" s="63"/>
      <c r="AL549" s="63"/>
      <c r="AM549" s="63"/>
      <c r="AN549" s="63"/>
      <c r="AO549" s="63"/>
      <c r="AP549" s="63"/>
      <c r="AQ549" s="63"/>
      <c r="AS549" s="5">
        <f>IF(Q549&gt;0,RANK(Q549,(N549:P549,Q549:AE549)),0)</f>
        <v>3</v>
      </c>
      <c r="AT549" s="5">
        <f>IF(R549&gt;0,RANK(R549,(N549:P549,Q549:AE549)),0)</f>
        <v>0</v>
      </c>
      <c r="AU549" s="5">
        <f>IF(T549&gt;0,RANK(T549,(N549:P549,Q549:AE549)),0)</f>
        <v>0</v>
      </c>
      <c r="AV549" s="5">
        <f>IF(S549&gt;0,RANK(S549,(N549:P549,Q549:AE549)),0)</f>
        <v>0</v>
      </c>
      <c r="AW549" s="2">
        <f t="shared" ref="AW549:AW580" si="221">IF($C549=0,"-",Q549/$C549)</f>
        <v>6.5928492942270303E-3</v>
      </c>
      <c r="AX549" s="2">
        <f t="shared" ref="AX549:AX580" si="222">IF($C549=0,"-",R549/$C549)</f>
        <v>0</v>
      </c>
      <c r="AY549" s="2">
        <f t="shared" ref="AY549:AY580" si="223">IF($C549=0,"-",T549/$C549)</f>
        <v>0</v>
      </c>
      <c r="AZ549" s="2">
        <f t="shared" ref="AZ549:AZ580" si="224">IF($C549=0,"-",S549/$C549)</f>
        <v>0</v>
      </c>
      <c r="BB549" t="s">
        <v>3134</v>
      </c>
      <c r="BC549" t="s">
        <v>1164</v>
      </c>
      <c r="BD549">
        <v>2</v>
      </c>
      <c r="BF549" s="111">
        <v>13</v>
      </c>
      <c r="BG549" s="113">
        <v>261</v>
      </c>
      <c r="BH549" s="117">
        <f t="shared" si="202"/>
        <v>13261</v>
      </c>
      <c r="BJ549" s="5" t="s">
        <v>3185</v>
      </c>
      <c r="BN549" s="63"/>
      <c r="BW549" s="63">
        <v>25</v>
      </c>
      <c r="BY549">
        <v>0</v>
      </c>
      <c r="BZ549">
        <v>0</v>
      </c>
      <c r="CA549">
        <v>0</v>
      </c>
    </row>
    <row r="550" spans="1:79" hidden="1" outlineLevel="1">
      <c r="A550" t="s">
        <v>2026</v>
      </c>
      <c r="B550" t="s">
        <v>1164</v>
      </c>
      <c r="C550" s="1">
        <f t="shared" si="214"/>
        <v>3491</v>
      </c>
      <c r="D550" s="5">
        <f>IF(N550&gt;0, RANK(N550,(N550:P550,Q550:AE550)),0)</f>
        <v>1</v>
      </c>
      <c r="E550" s="5">
        <f>IF(O550&gt;0,RANK(O550,(N550:P550,Q550:AE550)),0)</f>
        <v>2</v>
      </c>
      <c r="F550" s="5">
        <f>IF(P550&gt;0,RANK(P550,(N550:P550,Q550:AE550)),0)</f>
        <v>0</v>
      </c>
      <c r="G550" s="131">
        <f t="shared" si="215"/>
        <v>1063</v>
      </c>
      <c r="H550" s="136">
        <f t="shared" si="216"/>
        <v>0.30449727871670007</v>
      </c>
      <c r="I550" s="2"/>
      <c r="J550" s="2">
        <f t="shared" si="217"/>
        <v>0.64881122887424802</v>
      </c>
      <c r="K550" s="2">
        <f t="shared" si="218"/>
        <v>0.34431395015754795</v>
      </c>
      <c r="L550" s="2">
        <f t="shared" si="219"/>
        <v>0</v>
      </c>
      <c r="M550" s="2">
        <f t="shared" si="220"/>
        <v>6.8748209682040207E-3</v>
      </c>
      <c r="N550" s="63">
        <v>2265</v>
      </c>
      <c r="O550" s="63">
        <v>1202</v>
      </c>
      <c r="P550" s="63"/>
      <c r="Q550" s="63">
        <v>24</v>
      </c>
      <c r="R550" s="63">
        <v>0</v>
      </c>
      <c r="S550" s="63">
        <v>0</v>
      </c>
      <c r="T550" s="63">
        <v>0</v>
      </c>
      <c r="U550" s="63"/>
      <c r="V550" s="63"/>
      <c r="W550" s="63">
        <f>IF(Copyright!C$12=1,IF(BW550&gt;0,BW550-SUM(X550:AQ550)-SUM(R550:V550),SUM(BX550:CB550)),SUM(BY550:CB550))</f>
        <v>0</v>
      </c>
      <c r="X550" s="63">
        <v>0</v>
      </c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>
        <v>0</v>
      </c>
      <c r="AK550" s="63"/>
      <c r="AL550" s="63"/>
      <c r="AM550" s="63"/>
      <c r="AN550" s="63"/>
      <c r="AO550" s="63"/>
      <c r="AP550" s="63"/>
      <c r="AQ550" s="63"/>
      <c r="AS550" s="5">
        <f>IF(Q550&gt;0,RANK(Q550,(N550:P550,Q550:AE550)),0)</f>
        <v>3</v>
      </c>
      <c r="AT550" s="5">
        <f>IF(R550&gt;0,RANK(R550,(N550:P550,Q550:AE550)),0)</f>
        <v>0</v>
      </c>
      <c r="AU550" s="5">
        <f>IF(T550&gt;0,RANK(T550,(N550:P550,Q550:AE550)),0)</f>
        <v>0</v>
      </c>
      <c r="AV550" s="5">
        <f>IF(S550&gt;0,RANK(S550,(N550:P550,Q550:AE550)),0)</f>
        <v>0</v>
      </c>
      <c r="AW550" s="2">
        <f t="shared" si="221"/>
        <v>6.874820968203953E-3</v>
      </c>
      <c r="AX550" s="2">
        <f t="shared" si="222"/>
        <v>0</v>
      </c>
      <c r="AY550" s="2">
        <f t="shared" si="223"/>
        <v>0</v>
      </c>
      <c r="AZ550" s="2">
        <f t="shared" si="224"/>
        <v>0</v>
      </c>
      <c r="BB550" t="s">
        <v>2026</v>
      </c>
      <c r="BC550" t="s">
        <v>1164</v>
      </c>
      <c r="BD550">
        <v>2</v>
      </c>
      <c r="BF550" s="111">
        <v>13</v>
      </c>
      <c r="BG550" s="113">
        <v>263</v>
      </c>
      <c r="BH550" s="117">
        <f t="shared" si="202"/>
        <v>13263</v>
      </c>
      <c r="BJ550" s="5" t="s">
        <v>3185</v>
      </c>
      <c r="BN550" s="63"/>
      <c r="BW550" s="63">
        <v>2</v>
      </c>
      <c r="BY550">
        <v>0</v>
      </c>
      <c r="BZ550">
        <v>0</v>
      </c>
      <c r="CA550">
        <v>0</v>
      </c>
    </row>
    <row r="551" spans="1:79" hidden="1" outlineLevel="1">
      <c r="A551" t="s">
        <v>2323</v>
      </c>
      <c r="B551" t="s">
        <v>1164</v>
      </c>
      <c r="C551" s="1">
        <f t="shared" si="214"/>
        <v>963</v>
      </c>
      <c r="D551" s="5">
        <f>IF(N551&gt;0, RANK(N551,(N551:P551,Q551:AE551)),0)</f>
        <v>1</v>
      </c>
      <c r="E551" s="5">
        <f>IF(O551&gt;0,RANK(O551,(N551:P551,Q551:AE551)),0)</f>
        <v>2</v>
      </c>
      <c r="F551" s="5">
        <f>IF(P551&gt;0,RANK(P551,(N551:P551,Q551:AE551)),0)</f>
        <v>0</v>
      </c>
      <c r="G551" s="131">
        <f t="shared" si="215"/>
        <v>313</v>
      </c>
      <c r="H551" s="136">
        <f t="shared" si="216"/>
        <v>0.32502596053997923</v>
      </c>
      <c r="I551" s="2"/>
      <c r="J551" s="2">
        <f t="shared" si="217"/>
        <v>0.66043613707165105</v>
      </c>
      <c r="K551" s="2">
        <f t="shared" si="218"/>
        <v>0.33541017653167188</v>
      </c>
      <c r="L551" s="2">
        <f t="shared" si="219"/>
        <v>0</v>
      </c>
      <c r="M551" s="2">
        <f t="shared" si="220"/>
        <v>4.1536863966770698E-3</v>
      </c>
      <c r="N551" s="63">
        <v>636</v>
      </c>
      <c r="O551" s="63">
        <v>323</v>
      </c>
      <c r="P551" s="63"/>
      <c r="Q551" s="63">
        <v>4</v>
      </c>
      <c r="R551" s="63">
        <v>0</v>
      </c>
      <c r="S551" s="63">
        <v>0</v>
      </c>
      <c r="T551" s="63">
        <v>0</v>
      </c>
      <c r="U551" s="63"/>
      <c r="V551" s="63"/>
      <c r="W551" s="63">
        <f>IF(Copyright!C$12=1,IF(BW551&gt;0,BW551-SUM(X551:AQ551)-SUM(R551:V551),SUM(BX551:CB551)),SUM(BY551:CB551))</f>
        <v>0</v>
      </c>
      <c r="X551" s="63">
        <v>0</v>
      </c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>
        <v>0</v>
      </c>
      <c r="AK551" s="63"/>
      <c r="AL551" s="63"/>
      <c r="AM551" s="63"/>
      <c r="AN551" s="63"/>
      <c r="AO551" s="63"/>
      <c r="AP551" s="63"/>
      <c r="AQ551" s="63"/>
      <c r="AS551" s="5">
        <f>IF(Q551&gt;0,RANK(Q551,(N551:P551,Q551:AE551)),0)</f>
        <v>3</v>
      </c>
      <c r="AT551" s="5">
        <f>IF(R551&gt;0,RANK(R551,(N551:P551,Q551:AE551)),0)</f>
        <v>0</v>
      </c>
      <c r="AU551" s="5">
        <f>IF(T551&gt;0,RANK(T551,(N551:P551,Q551:AE551)),0)</f>
        <v>0</v>
      </c>
      <c r="AV551" s="5">
        <f>IF(S551&gt;0,RANK(S551,(N551:P551,Q551:AE551)),0)</f>
        <v>0</v>
      </c>
      <c r="AW551" s="2">
        <f t="shared" si="221"/>
        <v>4.1536863966770508E-3</v>
      </c>
      <c r="AX551" s="2">
        <f t="shared" si="222"/>
        <v>0</v>
      </c>
      <c r="AY551" s="2">
        <f t="shared" si="223"/>
        <v>0</v>
      </c>
      <c r="AZ551" s="2">
        <f t="shared" si="224"/>
        <v>0</v>
      </c>
      <c r="BB551" t="s">
        <v>2323</v>
      </c>
      <c r="BC551" t="s">
        <v>1164</v>
      </c>
      <c r="BD551">
        <v>10</v>
      </c>
      <c r="BF551" s="111">
        <v>13</v>
      </c>
      <c r="BG551" s="113">
        <v>265</v>
      </c>
      <c r="BH551" s="117">
        <f t="shared" si="202"/>
        <v>13265</v>
      </c>
      <c r="BJ551" s="5" t="s">
        <v>3185</v>
      </c>
      <c r="BN551" s="63"/>
      <c r="BW551" s="63">
        <v>0</v>
      </c>
      <c r="BY551">
        <v>0</v>
      </c>
      <c r="BZ551">
        <v>0</v>
      </c>
      <c r="CA551">
        <v>0</v>
      </c>
    </row>
    <row r="552" spans="1:79" hidden="1" outlineLevel="1">
      <c r="A552" t="s">
        <v>1917</v>
      </c>
      <c r="B552" t="s">
        <v>1164</v>
      </c>
      <c r="C552" s="1">
        <f t="shared" si="214"/>
        <v>6667</v>
      </c>
      <c r="D552" s="5">
        <f>IF(N552&gt;0, RANK(N552,(N552:P552,Q552:AE552)),0)</f>
        <v>2</v>
      </c>
      <c r="E552" s="5">
        <f>IF(O552&gt;0,RANK(O552,(N552:P552,Q552:AE552)),0)</f>
        <v>1</v>
      </c>
      <c r="F552" s="5">
        <f>IF(P552&gt;0,RANK(P552,(N552:P552,Q552:AE552)),0)</f>
        <v>0</v>
      </c>
      <c r="G552" s="131">
        <f t="shared" si="215"/>
        <v>2809</v>
      </c>
      <c r="H552" s="136">
        <f t="shared" si="216"/>
        <v>0.42132893355332235</v>
      </c>
      <c r="I552" s="2"/>
      <c r="J552" s="2">
        <f t="shared" si="217"/>
        <v>0.28453577321133944</v>
      </c>
      <c r="K552" s="2">
        <f t="shared" si="218"/>
        <v>0.70586470676466173</v>
      </c>
      <c r="L552" s="2">
        <f t="shared" si="219"/>
        <v>0</v>
      </c>
      <c r="M552" s="2">
        <f t="shared" si="220"/>
        <v>9.5995200239988865E-3</v>
      </c>
      <c r="N552" s="63">
        <v>1897</v>
      </c>
      <c r="O552" s="63">
        <v>4706</v>
      </c>
      <c r="P552" s="63"/>
      <c r="Q552" s="63">
        <v>62</v>
      </c>
      <c r="R552" s="63">
        <v>2</v>
      </c>
      <c r="S552" s="63">
        <v>0</v>
      </c>
      <c r="T552" s="63">
        <v>0</v>
      </c>
      <c r="U552" s="63"/>
      <c r="V552" s="63"/>
      <c r="W552" s="63">
        <f>IF(Copyright!C$12=1,IF(BW552&gt;0,BW552-SUM(X552:AQ552)-SUM(R552:V552),SUM(BX552:CB552)),SUM(BY552:CB552))</f>
        <v>0</v>
      </c>
      <c r="X552" s="63">
        <v>0</v>
      </c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>
        <v>0</v>
      </c>
      <c r="AK552" s="63"/>
      <c r="AL552" s="63"/>
      <c r="AM552" s="63"/>
      <c r="AN552" s="63"/>
      <c r="AO552" s="63"/>
      <c r="AP552" s="63"/>
      <c r="AQ552" s="63"/>
      <c r="AS552" s="5">
        <f>IF(Q552&gt;0,RANK(Q552,(N552:P552,Q552:AE552)),0)</f>
        <v>3</v>
      </c>
      <c r="AT552" s="5">
        <f>IF(R552&gt;0,RANK(R552,(N552:P552,Q552:AE552)),0)</f>
        <v>4</v>
      </c>
      <c r="AU552" s="5">
        <f>IF(T552&gt;0,RANK(T552,(N552:P552,Q552:AE552)),0)</f>
        <v>0</v>
      </c>
      <c r="AV552" s="5">
        <f>IF(S552&gt;0,RANK(S552,(N552:P552,Q552:AE552)),0)</f>
        <v>0</v>
      </c>
      <c r="AW552" s="2">
        <f t="shared" si="221"/>
        <v>9.299535023248838E-3</v>
      </c>
      <c r="AX552" s="2">
        <f t="shared" si="222"/>
        <v>2.9998500074996249E-4</v>
      </c>
      <c r="AY552" s="2">
        <f t="shared" si="223"/>
        <v>0</v>
      </c>
      <c r="AZ552" s="2">
        <f t="shared" si="224"/>
        <v>0</v>
      </c>
      <c r="BB552" t="s">
        <v>1917</v>
      </c>
      <c r="BC552" t="s">
        <v>1164</v>
      </c>
      <c r="BD552">
        <v>12</v>
      </c>
      <c r="BF552" s="111">
        <v>13</v>
      </c>
      <c r="BG552" s="113">
        <v>267</v>
      </c>
      <c r="BH552" s="117">
        <f t="shared" ref="BH552:BH615" si="225">1000*BF552+BG552</f>
        <v>13267</v>
      </c>
      <c r="BJ552" s="5" t="s">
        <v>3185</v>
      </c>
      <c r="BN552" s="63"/>
      <c r="BW552" s="63">
        <v>12</v>
      </c>
      <c r="BY552">
        <v>0</v>
      </c>
      <c r="BZ552">
        <v>0</v>
      </c>
      <c r="CA552">
        <v>0</v>
      </c>
    </row>
    <row r="553" spans="1:79" hidden="1" outlineLevel="1">
      <c r="A553" t="s">
        <v>1148</v>
      </c>
      <c r="B553" t="s">
        <v>1164</v>
      </c>
      <c r="C553" s="1">
        <f t="shared" si="214"/>
        <v>3538</v>
      </c>
      <c r="D553" s="5">
        <f>IF(N553&gt;0, RANK(N553,(N553:P553,Q553:AE553)),0)</f>
        <v>2</v>
      </c>
      <c r="E553" s="5">
        <f>IF(O553&gt;0,RANK(O553,(N553:P553,Q553:AE553)),0)</f>
        <v>1</v>
      </c>
      <c r="F553" s="5">
        <f>IF(P553&gt;0,RANK(P553,(N553:P553,Q553:AE553)),0)</f>
        <v>0</v>
      </c>
      <c r="G553" s="131">
        <f t="shared" si="215"/>
        <v>376</v>
      </c>
      <c r="H553" s="136">
        <f t="shared" si="216"/>
        <v>0.10627473148671567</v>
      </c>
      <c r="I553" s="2"/>
      <c r="J553" s="2">
        <f t="shared" si="217"/>
        <v>0.44431882419446017</v>
      </c>
      <c r="K553" s="2">
        <f t="shared" si="218"/>
        <v>0.55059355568117585</v>
      </c>
      <c r="L553" s="2">
        <f t="shared" si="219"/>
        <v>0</v>
      </c>
      <c r="M553" s="2">
        <f t="shared" si="220"/>
        <v>5.087620124363923E-3</v>
      </c>
      <c r="N553" s="63">
        <v>1572</v>
      </c>
      <c r="O553" s="63">
        <v>1948</v>
      </c>
      <c r="P553" s="63"/>
      <c r="Q553" s="63">
        <v>18</v>
      </c>
      <c r="R553" s="63">
        <v>0</v>
      </c>
      <c r="S553" s="63">
        <v>0</v>
      </c>
      <c r="T553" s="63">
        <v>0</v>
      </c>
      <c r="U553" s="63"/>
      <c r="V553" s="63"/>
      <c r="W553" s="63">
        <f>IF(Copyright!C$12=1,IF(BW553&gt;0,BW553-SUM(X553:AQ553)-SUM(R553:V553),SUM(BX553:CB553)),SUM(BY553:CB553))</f>
        <v>0</v>
      </c>
      <c r="X553" s="63">
        <v>0</v>
      </c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>
        <v>0</v>
      </c>
      <c r="AK553" s="63"/>
      <c r="AL553" s="63"/>
      <c r="AM553" s="63"/>
      <c r="AN553" s="63"/>
      <c r="AO553" s="63"/>
      <c r="AP553" s="63"/>
      <c r="AQ553" s="63"/>
      <c r="AS553" s="5">
        <f>IF(Q553&gt;0,RANK(Q553,(N553:P553,Q553:AE553)),0)</f>
        <v>3</v>
      </c>
      <c r="AT553" s="5">
        <f>IF(R553&gt;0,RANK(R553,(N553:P553,Q553:AE553)),0)</f>
        <v>0</v>
      </c>
      <c r="AU553" s="5">
        <f>IF(T553&gt;0,RANK(T553,(N553:P553,Q553:AE553)),0)</f>
        <v>0</v>
      </c>
      <c r="AV553" s="5">
        <f>IF(S553&gt;0,RANK(S553,(N553:P553,Q553:AE553)),0)</f>
        <v>0</v>
      </c>
      <c r="AW553" s="2">
        <f t="shared" si="221"/>
        <v>5.0876201243640479E-3</v>
      </c>
      <c r="AX553" s="2">
        <f t="shared" si="222"/>
        <v>0</v>
      </c>
      <c r="AY553" s="2">
        <f t="shared" si="223"/>
        <v>0</v>
      </c>
      <c r="AZ553" s="2">
        <f t="shared" si="224"/>
        <v>0</v>
      </c>
      <c r="BB553" t="s">
        <v>1148</v>
      </c>
      <c r="BC553" t="s">
        <v>1164</v>
      </c>
      <c r="BD553">
        <v>2</v>
      </c>
      <c r="BF553" s="111">
        <v>13</v>
      </c>
      <c r="BG553" s="113">
        <v>269</v>
      </c>
      <c r="BH553" s="117">
        <f t="shared" si="225"/>
        <v>13269</v>
      </c>
      <c r="BJ553" s="5" t="s">
        <v>3185</v>
      </c>
      <c r="BN553" s="63"/>
      <c r="BW553" s="63">
        <v>2</v>
      </c>
      <c r="BY553">
        <v>0</v>
      </c>
      <c r="BZ553">
        <v>0</v>
      </c>
      <c r="CA553">
        <v>0</v>
      </c>
    </row>
    <row r="554" spans="1:79" hidden="1" outlineLevel="1">
      <c r="A554" t="s">
        <v>1926</v>
      </c>
      <c r="B554" t="s">
        <v>1164</v>
      </c>
      <c r="C554" s="1">
        <f t="shared" si="214"/>
        <v>4336</v>
      </c>
      <c r="D554" s="5">
        <f>IF(N554&gt;0, RANK(N554,(N554:P554,Q554:AE554)),0)</f>
        <v>2</v>
      </c>
      <c r="E554" s="5">
        <f>IF(O554&gt;0,RANK(O554,(N554:P554,Q554:AE554)),0)</f>
        <v>1</v>
      </c>
      <c r="F554" s="5">
        <f>IF(P554&gt;0,RANK(P554,(N554:P554,Q554:AE554)),0)</f>
        <v>0</v>
      </c>
      <c r="G554" s="131">
        <f t="shared" si="215"/>
        <v>675</v>
      </c>
      <c r="H554" s="136">
        <f t="shared" si="216"/>
        <v>0.15567343173431733</v>
      </c>
      <c r="I554" s="2"/>
      <c r="J554" s="2">
        <f t="shared" si="217"/>
        <v>0.41628228782287824</v>
      </c>
      <c r="K554" s="2">
        <f t="shared" si="218"/>
        <v>0.5719557195571956</v>
      </c>
      <c r="L554" s="2">
        <f t="shared" si="219"/>
        <v>0</v>
      </c>
      <c r="M554" s="2">
        <f t="shared" si="220"/>
        <v>1.1761992619926165E-2</v>
      </c>
      <c r="N554" s="63">
        <v>1805</v>
      </c>
      <c r="O554" s="63">
        <v>2480</v>
      </c>
      <c r="P554" s="63"/>
      <c r="Q554" s="63">
        <v>51</v>
      </c>
      <c r="R554" s="63">
        <v>0</v>
      </c>
      <c r="S554" s="63">
        <v>0</v>
      </c>
      <c r="T554" s="63">
        <v>0</v>
      </c>
      <c r="U554" s="63"/>
      <c r="V554" s="63"/>
      <c r="W554" s="63">
        <f>IF(Copyright!C$12=1,IF(BW554&gt;0,BW554-SUM(X554:AQ554)-SUM(R554:V554),SUM(BX554:CB554)),SUM(BY554:CB554))</f>
        <v>0</v>
      </c>
      <c r="X554" s="63">
        <v>0</v>
      </c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>
        <v>0</v>
      </c>
      <c r="AK554" s="63"/>
      <c r="AL554" s="63"/>
      <c r="AM554" s="63"/>
      <c r="AN554" s="63"/>
      <c r="AO554" s="63"/>
      <c r="AP554" s="63"/>
      <c r="AQ554" s="63"/>
      <c r="AS554" s="5">
        <f>IF(Q554&gt;0,RANK(Q554,(N554:P554,Q554:AE554)),0)</f>
        <v>3</v>
      </c>
      <c r="AT554" s="5">
        <f>IF(R554&gt;0,RANK(R554,(N554:P554,Q554:AE554)),0)</f>
        <v>0</v>
      </c>
      <c r="AU554" s="5">
        <f>IF(T554&gt;0,RANK(T554,(N554:P554,Q554:AE554)),0)</f>
        <v>0</v>
      </c>
      <c r="AV554" s="5">
        <f>IF(S554&gt;0,RANK(S554,(N554:P554,Q554:AE554)),0)</f>
        <v>0</v>
      </c>
      <c r="AW554" s="2">
        <f t="shared" si="221"/>
        <v>1.17619926199262E-2</v>
      </c>
      <c r="AX554" s="2">
        <f t="shared" si="222"/>
        <v>0</v>
      </c>
      <c r="AY554" s="2">
        <f t="shared" si="223"/>
        <v>0</v>
      </c>
      <c r="AZ554" s="2">
        <f t="shared" si="224"/>
        <v>0</v>
      </c>
      <c r="BB554" t="s">
        <v>1926</v>
      </c>
      <c r="BC554" t="s">
        <v>1164</v>
      </c>
      <c r="BD554">
        <v>8</v>
      </c>
      <c r="BF554" s="111">
        <v>13</v>
      </c>
      <c r="BG554" s="113">
        <v>271</v>
      </c>
      <c r="BH554" s="117">
        <f t="shared" si="225"/>
        <v>13271</v>
      </c>
      <c r="BJ554" s="5" t="s">
        <v>3185</v>
      </c>
      <c r="BN554" s="63"/>
      <c r="BW554" s="63">
        <v>2</v>
      </c>
      <c r="BY554">
        <v>0</v>
      </c>
      <c r="BZ554">
        <v>0</v>
      </c>
      <c r="CA554">
        <v>0</v>
      </c>
    </row>
    <row r="555" spans="1:79" hidden="1" outlineLevel="1">
      <c r="A555" t="s">
        <v>831</v>
      </c>
      <c r="B555" t="s">
        <v>1164</v>
      </c>
      <c r="C555" s="1">
        <f t="shared" si="214"/>
        <v>4398</v>
      </c>
      <c r="D555" s="5">
        <f>IF(N555&gt;0, RANK(N555,(N555:P555,Q555:AE555)),0)</f>
        <v>1</v>
      </c>
      <c r="E555" s="5">
        <f>IF(O555&gt;0,RANK(O555,(N555:P555,Q555:AE555)),0)</f>
        <v>2</v>
      </c>
      <c r="F555" s="5">
        <f>IF(P555&gt;0,RANK(P555,(N555:P555,Q555:AE555)),0)</f>
        <v>0</v>
      </c>
      <c r="G555" s="131">
        <f t="shared" si="215"/>
        <v>710</v>
      </c>
      <c r="H555" s="136">
        <f t="shared" si="216"/>
        <v>0.16143701682582992</v>
      </c>
      <c r="I555" s="2"/>
      <c r="J555" s="2">
        <f t="shared" si="217"/>
        <v>0.57844474761255116</v>
      </c>
      <c r="K555" s="2">
        <f t="shared" si="218"/>
        <v>0.41700773078672126</v>
      </c>
      <c r="L555" s="2">
        <f t="shared" si="219"/>
        <v>0</v>
      </c>
      <c r="M555" s="2">
        <f t="shared" si="220"/>
        <v>4.5475216007275776E-3</v>
      </c>
      <c r="N555" s="63">
        <v>2544</v>
      </c>
      <c r="O555" s="63">
        <v>1834</v>
      </c>
      <c r="P555" s="63"/>
      <c r="Q555" s="63">
        <v>20</v>
      </c>
      <c r="R555" s="63">
        <v>0</v>
      </c>
      <c r="S555" s="63">
        <v>0</v>
      </c>
      <c r="T555" s="63">
        <v>0</v>
      </c>
      <c r="U555" s="63"/>
      <c r="V555" s="63"/>
      <c r="W555" s="63">
        <f>IF(Copyright!C$12=1,IF(BW555&gt;0,BW555-SUM(X555:AQ555)-SUM(R555:V555),SUM(BX555:CB555)),SUM(BY555:CB555))</f>
        <v>0</v>
      </c>
      <c r="X555" s="63">
        <v>0</v>
      </c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>
        <v>0</v>
      </c>
      <c r="AK555" s="63"/>
      <c r="AL555" s="63"/>
      <c r="AM555" s="63"/>
      <c r="AN555" s="63"/>
      <c r="AO555" s="63"/>
      <c r="AP555" s="63"/>
      <c r="AQ555" s="63"/>
      <c r="AS555" s="5">
        <f>IF(Q555&gt;0,RANK(Q555,(N555:P555,Q555:AE555)),0)</f>
        <v>3</v>
      </c>
      <c r="AT555" s="5">
        <f>IF(R555&gt;0,RANK(R555,(N555:P555,Q555:AE555)),0)</f>
        <v>0</v>
      </c>
      <c r="AU555" s="5">
        <f>IF(T555&gt;0,RANK(T555,(N555:P555,Q555:AE555)),0)</f>
        <v>0</v>
      </c>
      <c r="AV555" s="5">
        <f>IF(S555&gt;0,RANK(S555,(N555:P555,Q555:AE555)),0)</f>
        <v>0</v>
      </c>
      <c r="AW555" s="2">
        <f t="shared" si="221"/>
        <v>4.5475216007276036E-3</v>
      </c>
      <c r="AX555" s="2">
        <f t="shared" si="222"/>
        <v>0</v>
      </c>
      <c r="AY555" s="2">
        <f t="shared" si="223"/>
        <v>0</v>
      </c>
      <c r="AZ555" s="2">
        <f t="shared" si="224"/>
        <v>0</v>
      </c>
      <c r="BB555" t="s">
        <v>831</v>
      </c>
      <c r="BC555" t="s">
        <v>1164</v>
      </c>
      <c r="BD555">
        <v>2</v>
      </c>
      <c r="BF555" s="111">
        <v>13</v>
      </c>
      <c r="BG555" s="113">
        <v>273</v>
      </c>
      <c r="BH555" s="117">
        <f t="shared" si="225"/>
        <v>13273</v>
      </c>
      <c r="BJ555" s="5" t="s">
        <v>3185</v>
      </c>
      <c r="BN555" s="63"/>
      <c r="BW555" s="63">
        <v>9</v>
      </c>
      <c r="BY555">
        <v>0</v>
      </c>
      <c r="BZ555">
        <v>0</v>
      </c>
      <c r="CA555">
        <v>0</v>
      </c>
    </row>
    <row r="556" spans="1:79" hidden="1" outlineLevel="1">
      <c r="A556" t="s">
        <v>1927</v>
      </c>
      <c r="B556" t="s">
        <v>1164</v>
      </c>
      <c r="C556" s="1">
        <f t="shared" si="214"/>
        <v>18953</v>
      </c>
      <c r="D556" s="5">
        <f>IF(N556&gt;0, RANK(N556,(N556:P556,Q556:AE556)),0)</f>
        <v>2</v>
      </c>
      <c r="E556" s="5">
        <f>IF(O556&gt;0,RANK(O556,(N556:P556,Q556:AE556)),0)</f>
        <v>1</v>
      </c>
      <c r="F556" s="5">
        <f>IF(P556&gt;0,RANK(P556,(N556:P556,Q556:AE556)),0)</f>
        <v>0</v>
      </c>
      <c r="G556" s="131">
        <f t="shared" si="215"/>
        <v>3503</v>
      </c>
      <c r="H556" s="136">
        <f t="shared" si="216"/>
        <v>0.18482562127367699</v>
      </c>
      <c r="I556" s="2"/>
      <c r="J556" s="2">
        <f t="shared" si="217"/>
        <v>0.40378831847200969</v>
      </c>
      <c r="K556" s="2">
        <f t="shared" si="218"/>
        <v>0.58861393974568665</v>
      </c>
      <c r="L556" s="2">
        <f t="shared" si="219"/>
        <v>0</v>
      </c>
      <c r="M556" s="2">
        <f t="shared" si="220"/>
        <v>7.5977417823036575E-3</v>
      </c>
      <c r="N556" s="63">
        <v>7653</v>
      </c>
      <c r="O556" s="63">
        <v>11156</v>
      </c>
      <c r="P556" s="63"/>
      <c r="Q556" s="63">
        <v>139</v>
      </c>
      <c r="R556" s="63">
        <v>5</v>
      </c>
      <c r="S556" s="63">
        <v>0</v>
      </c>
      <c r="T556" s="63">
        <v>0</v>
      </c>
      <c r="U556" s="63"/>
      <c r="V556" s="63"/>
      <c r="W556" s="63">
        <f>IF(Copyright!C$12=1,IF(BW556&gt;0,BW556-SUM(X556:AQ556)-SUM(R556:V556),SUM(BX556:CB556)),SUM(BY556:CB556))</f>
        <v>0</v>
      </c>
      <c r="X556" s="63">
        <v>0</v>
      </c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>
        <v>0</v>
      </c>
      <c r="AK556" s="63"/>
      <c r="AL556" s="63"/>
      <c r="AM556" s="63"/>
      <c r="AN556" s="63"/>
      <c r="AO556" s="63"/>
      <c r="AP556" s="63"/>
      <c r="AQ556" s="63"/>
      <c r="AS556" s="5">
        <f>IF(Q556&gt;0,RANK(Q556,(N556:P556,Q556:AE556)),0)</f>
        <v>3</v>
      </c>
      <c r="AT556" s="5">
        <f>IF(R556&gt;0,RANK(R556,(N556:P556,Q556:AE556)),0)</f>
        <v>4</v>
      </c>
      <c r="AU556" s="5">
        <f>IF(T556&gt;0,RANK(T556,(N556:P556,Q556:AE556)),0)</f>
        <v>0</v>
      </c>
      <c r="AV556" s="5">
        <f>IF(S556&gt;0,RANK(S556,(N556:P556,Q556:AE556)),0)</f>
        <v>0</v>
      </c>
      <c r="AW556" s="2">
        <f t="shared" si="221"/>
        <v>7.3339313037513853E-3</v>
      </c>
      <c r="AX556" s="2">
        <f t="shared" si="222"/>
        <v>2.6381047855220807E-4</v>
      </c>
      <c r="AY556" s="2">
        <f t="shared" si="223"/>
        <v>0</v>
      </c>
      <c r="AZ556" s="2">
        <f t="shared" si="224"/>
        <v>0</v>
      </c>
      <c r="BB556" t="s">
        <v>1927</v>
      </c>
      <c r="BC556" t="s">
        <v>1164</v>
      </c>
      <c r="BD556">
        <v>8</v>
      </c>
      <c r="BF556" s="111">
        <v>13</v>
      </c>
      <c r="BG556" s="113">
        <v>275</v>
      </c>
      <c r="BH556" s="117">
        <f t="shared" si="225"/>
        <v>13275</v>
      </c>
      <c r="BJ556" s="5" t="s">
        <v>3185</v>
      </c>
      <c r="BN556" s="63"/>
      <c r="BW556" s="63">
        <v>44</v>
      </c>
      <c r="BY556">
        <v>0</v>
      </c>
      <c r="BZ556">
        <v>0</v>
      </c>
      <c r="CA556">
        <v>0</v>
      </c>
    </row>
    <row r="557" spans="1:79" hidden="1" outlineLevel="1">
      <c r="A557" t="s">
        <v>2320</v>
      </c>
      <c r="B557" t="s">
        <v>1164</v>
      </c>
      <c r="C557" s="1">
        <f t="shared" si="214"/>
        <v>13927</v>
      </c>
      <c r="D557" s="5">
        <f>IF(N557&gt;0, RANK(N557,(N557:P557,Q557:AE557)),0)</f>
        <v>2</v>
      </c>
      <c r="E557" s="5">
        <f>IF(O557&gt;0,RANK(O557,(N557:P557,Q557:AE557)),0)</f>
        <v>1</v>
      </c>
      <c r="F557" s="5">
        <f>IF(P557&gt;0,RANK(P557,(N557:P557,Q557:AE557)),0)</f>
        <v>0</v>
      </c>
      <c r="G557" s="131">
        <f t="shared" si="215"/>
        <v>4525</v>
      </c>
      <c r="H557" s="136">
        <f t="shared" si="216"/>
        <v>0.3249084512098801</v>
      </c>
      <c r="I557" s="2"/>
      <c r="J557" s="2">
        <f t="shared" si="217"/>
        <v>0.33460185251669416</v>
      </c>
      <c r="K557" s="2">
        <f t="shared" si="218"/>
        <v>0.65951030372657427</v>
      </c>
      <c r="L557" s="2">
        <f t="shared" si="219"/>
        <v>0</v>
      </c>
      <c r="M557" s="2">
        <f t="shared" si="220"/>
        <v>5.88784375673157E-3</v>
      </c>
      <c r="N557" s="63">
        <v>4660</v>
      </c>
      <c r="O557" s="63">
        <v>9185</v>
      </c>
      <c r="P557" s="63"/>
      <c r="Q557" s="63">
        <v>82</v>
      </c>
      <c r="R557" s="63">
        <v>0</v>
      </c>
      <c r="S557" s="63">
        <v>0</v>
      </c>
      <c r="T557" s="63">
        <v>0</v>
      </c>
      <c r="U557" s="63"/>
      <c r="V557" s="63"/>
      <c r="W557" s="63">
        <f>IF(Copyright!C$12=1,IF(BW557&gt;0,BW557-SUM(X557:AQ557)-SUM(R557:V557),SUM(BX557:CB557)),SUM(BY557:CB557))</f>
        <v>0</v>
      </c>
      <c r="X557" s="63">
        <v>0</v>
      </c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>
        <v>0</v>
      </c>
      <c r="AK557" s="63"/>
      <c r="AL557" s="63"/>
      <c r="AM557" s="63"/>
      <c r="AN557" s="63"/>
      <c r="AO557" s="63"/>
      <c r="AP557" s="63"/>
      <c r="AQ557" s="63"/>
      <c r="AS557" s="5">
        <f>IF(Q557&gt;0,RANK(Q557,(N557:P557,Q557:AE557)),0)</f>
        <v>3</v>
      </c>
      <c r="AT557" s="5">
        <f>IF(R557&gt;0,RANK(R557,(N557:P557,Q557:AE557)),0)</f>
        <v>0</v>
      </c>
      <c r="AU557" s="5">
        <f>IF(T557&gt;0,RANK(T557,(N557:P557,Q557:AE557)),0)</f>
        <v>0</v>
      </c>
      <c r="AV557" s="5">
        <f>IF(S557&gt;0,RANK(S557,(N557:P557,Q557:AE557)),0)</f>
        <v>0</v>
      </c>
      <c r="AW557" s="2">
        <f t="shared" si="221"/>
        <v>5.8878437567315284E-3</v>
      </c>
      <c r="AX557" s="2">
        <f t="shared" si="222"/>
        <v>0</v>
      </c>
      <c r="AY557" s="2">
        <f t="shared" si="223"/>
        <v>0</v>
      </c>
      <c r="AZ557" s="2">
        <f t="shared" si="224"/>
        <v>0</v>
      </c>
      <c r="BB557" t="s">
        <v>2320</v>
      </c>
      <c r="BC557" t="s">
        <v>1164</v>
      </c>
      <c r="BD557">
        <v>8</v>
      </c>
      <c r="BF557" s="111">
        <v>13</v>
      </c>
      <c r="BG557" s="113">
        <v>277</v>
      </c>
      <c r="BH557" s="117">
        <f t="shared" si="225"/>
        <v>13277</v>
      </c>
      <c r="BJ557" s="5" t="s">
        <v>3185</v>
      </c>
      <c r="BN557" s="63"/>
      <c r="BW557" s="63">
        <v>15</v>
      </c>
      <c r="BY557">
        <v>0</v>
      </c>
      <c r="BZ557">
        <v>0</v>
      </c>
      <c r="CA557">
        <v>0</v>
      </c>
    </row>
    <row r="558" spans="1:79" hidden="1" outlineLevel="1">
      <c r="A558" t="s">
        <v>2663</v>
      </c>
      <c r="B558" t="s">
        <v>1164</v>
      </c>
      <c r="C558" s="1">
        <f t="shared" si="214"/>
        <v>9344</v>
      </c>
      <c r="D558" s="5">
        <f>IF(N558&gt;0, RANK(N558,(N558:P558,Q558:AE558)),0)</f>
        <v>2</v>
      </c>
      <c r="E558" s="5">
        <f>IF(O558&gt;0,RANK(O558,(N558:P558,Q558:AE558)),0)</f>
        <v>1</v>
      </c>
      <c r="F558" s="5">
        <f>IF(P558&gt;0,RANK(P558,(N558:P558,Q558:AE558)),0)</f>
        <v>0</v>
      </c>
      <c r="G558" s="131">
        <f t="shared" si="215"/>
        <v>3778</v>
      </c>
      <c r="H558" s="136">
        <f t="shared" si="216"/>
        <v>0.4043236301369863</v>
      </c>
      <c r="I558" s="2"/>
      <c r="J558" s="2">
        <f t="shared" si="217"/>
        <v>0.29387842465753422</v>
      </c>
      <c r="K558" s="2">
        <f t="shared" si="218"/>
        <v>0.69820205479452058</v>
      </c>
      <c r="L558" s="2">
        <f t="shared" si="219"/>
        <v>0</v>
      </c>
      <c r="M558" s="2">
        <f t="shared" si="220"/>
        <v>7.9195205479452024E-3</v>
      </c>
      <c r="N558" s="63">
        <v>2746</v>
      </c>
      <c r="O558" s="63">
        <v>6524</v>
      </c>
      <c r="P558" s="63"/>
      <c r="Q558" s="63">
        <v>74</v>
      </c>
      <c r="R558" s="63">
        <v>0</v>
      </c>
      <c r="S558" s="63">
        <v>0</v>
      </c>
      <c r="T558" s="63">
        <v>0</v>
      </c>
      <c r="U558" s="63"/>
      <c r="V558" s="63"/>
      <c r="W558" s="63">
        <f>IF(Copyright!C$12=1,IF(BW558&gt;0,BW558-SUM(X558:AQ558)-SUM(R558:V558),SUM(BX558:CB558)),SUM(BY558:CB558))</f>
        <v>0</v>
      </c>
      <c r="X558" s="63">
        <v>0</v>
      </c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>
        <v>0</v>
      </c>
      <c r="AK558" s="63"/>
      <c r="AL558" s="63"/>
      <c r="AM558" s="63"/>
      <c r="AN558" s="63"/>
      <c r="AO558" s="63"/>
      <c r="AP558" s="63"/>
      <c r="AQ558" s="63"/>
      <c r="AS558" s="5">
        <f>IF(Q558&gt;0,RANK(Q558,(N558:P558,Q558:AE558)),0)</f>
        <v>3</v>
      </c>
      <c r="AT558" s="5">
        <f>IF(R558&gt;0,RANK(R558,(N558:P558,Q558:AE558)),0)</f>
        <v>0</v>
      </c>
      <c r="AU558" s="5">
        <f>IF(T558&gt;0,RANK(T558,(N558:P558,Q558:AE558)),0)</f>
        <v>0</v>
      </c>
      <c r="AV558" s="5">
        <f>IF(S558&gt;0,RANK(S558,(N558:P558,Q558:AE558)),0)</f>
        <v>0</v>
      </c>
      <c r="AW558" s="2">
        <f t="shared" si="221"/>
        <v>7.9195205479452059E-3</v>
      </c>
      <c r="AX558" s="2">
        <f t="shared" si="222"/>
        <v>0</v>
      </c>
      <c r="AY558" s="2">
        <f t="shared" si="223"/>
        <v>0</v>
      </c>
      <c r="AZ558" s="2">
        <f t="shared" si="224"/>
        <v>0</v>
      </c>
      <c r="BB558" t="s">
        <v>2663</v>
      </c>
      <c r="BC558" t="s">
        <v>1164</v>
      </c>
      <c r="BD558">
        <v>12</v>
      </c>
      <c r="BF558" s="111">
        <v>13</v>
      </c>
      <c r="BG558" s="113">
        <v>279</v>
      </c>
      <c r="BH558" s="117">
        <f t="shared" si="225"/>
        <v>13279</v>
      </c>
      <c r="BJ558" s="5" t="s">
        <v>3185</v>
      </c>
      <c r="BN558" s="63"/>
      <c r="BW558" s="63">
        <v>13</v>
      </c>
      <c r="BY558">
        <v>0</v>
      </c>
      <c r="BZ558">
        <v>0</v>
      </c>
      <c r="CA558">
        <v>0</v>
      </c>
    </row>
    <row r="559" spans="1:79" hidden="1" outlineLevel="1">
      <c r="A559" t="s">
        <v>3000</v>
      </c>
      <c r="B559" t="s">
        <v>1164</v>
      </c>
      <c r="C559" s="1">
        <f t="shared" si="214"/>
        <v>6211</v>
      </c>
      <c r="D559" s="5">
        <f>IF(N559&gt;0, RANK(N559,(N559:P559,Q559:AE559)),0)</f>
        <v>2</v>
      </c>
      <c r="E559" s="5">
        <f>IF(O559&gt;0,RANK(O559,(N559:P559,Q559:AE559)),0)</f>
        <v>1</v>
      </c>
      <c r="F559" s="5">
        <f>IF(P559&gt;0,RANK(P559,(N559:P559,Q559:AE559)),0)</f>
        <v>0</v>
      </c>
      <c r="G559" s="131">
        <f t="shared" si="215"/>
        <v>3603</v>
      </c>
      <c r="H559" s="136">
        <f t="shared" si="216"/>
        <v>0.58009982289486395</v>
      </c>
      <c r="I559" s="2"/>
      <c r="J559" s="2">
        <f t="shared" si="217"/>
        <v>0.20495894380937046</v>
      </c>
      <c r="K559" s="2">
        <f t="shared" si="218"/>
        <v>0.78505876670423447</v>
      </c>
      <c r="L559" s="2">
        <f t="shared" si="219"/>
        <v>0</v>
      </c>
      <c r="M559" s="2">
        <f t="shared" si="220"/>
        <v>9.9822894863951239E-3</v>
      </c>
      <c r="N559" s="63">
        <v>1273</v>
      </c>
      <c r="O559" s="63">
        <v>4876</v>
      </c>
      <c r="P559" s="63"/>
      <c r="Q559" s="63">
        <v>62</v>
      </c>
      <c r="R559" s="63">
        <v>0</v>
      </c>
      <c r="S559" s="63">
        <v>0</v>
      </c>
      <c r="T559" s="63">
        <v>0</v>
      </c>
      <c r="U559" s="63"/>
      <c r="V559" s="63"/>
      <c r="W559" s="63">
        <f>IF(Copyright!C$12=1,IF(BW559&gt;0,BW559-SUM(X559:AQ559)-SUM(R559:V559),SUM(BX559:CB559)),SUM(BY559:CB559))</f>
        <v>0</v>
      </c>
      <c r="X559" s="63">
        <v>0</v>
      </c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>
        <v>0</v>
      </c>
      <c r="AK559" s="63"/>
      <c r="AL559" s="63"/>
      <c r="AM559" s="63"/>
      <c r="AN559" s="63"/>
      <c r="AO559" s="63"/>
      <c r="AP559" s="63"/>
      <c r="AQ559" s="63"/>
      <c r="AS559" s="5">
        <f>IF(Q559&gt;0,RANK(Q559,(N559:P559,Q559:AE559)),0)</f>
        <v>3</v>
      </c>
      <c r="AT559" s="5">
        <f>IF(R559&gt;0,RANK(R559,(N559:P559,Q559:AE559)),0)</f>
        <v>0</v>
      </c>
      <c r="AU559" s="5">
        <f>IF(T559&gt;0,RANK(T559,(N559:P559,Q559:AE559)),0)</f>
        <v>0</v>
      </c>
      <c r="AV559" s="5">
        <f>IF(S559&gt;0,RANK(S559,(N559:P559,Q559:AE559)),0)</f>
        <v>0</v>
      </c>
      <c r="AW559" s="2">
        <f t="shared" si="221"/>
        <v>9.9822894863951048E-3</v>
      </c>
      <c r="AX559" s="2">
        <f t="shared" si="222"/>
        <v>0</v>
      </c>
      <c r="AY559" s="2">
        <f t="shared" si="223"/>
        <v>0</v>
      </c>
      <c r="AZ559" s="2">
        <f t="shared" si="224"/>
        <v>0</v>
      </c>
      <c r="BB559" t="s">
        <v>3000</v>
      </c>
      <c r="BC559" t="s">
        <v>1164</v>
      </c>
      <c r="BD559">
        <v>9</v>
      </c>
      <c r="BF559" s="111">
        <v>13</v>
      </c>
      <c r="BG559" s="113">
        <v>281</v>
      </c>
      <c r="BH559" s="117">
        <f t="shared" si="225"/>
        <v>13281</v>
      </c>
      <c r="BJ559" s="5" t="s">
        <v>3185</v>
      </c>
      <c r="BN559" s="63"/>
      <c r="BW559" s="63">
        <v>33</v>
      </c>
      <c r="BY559">
        <v>0</v>
      </c>
      <c r="BZ559">
        <v>0</v>
      </c>
      <c r="CA559">
        <v>0</v>
      </c>
    </row>
    <row r="560" spans="1:79" hidden="1" outlineLevel="1">
      <c r="A560" t="s">
        <v>19</v>
      </c>
      <c r="B560" t="s">
        <v>1164</v>
      </c>
      <c r="C560" s="1">
        <f t="shared" si="214"/>
        <v>2750</v>
      </c>
      <c r="D560" s="5">
        <f>IF(N560&gt;0, RANK(N560,(N560:P560,Q560:AE560)),0)</f>
        <v>2</v>
      </c>
      <c r="E560" s="5">
        <f>IF(O560&gt;0,RANK(O560,(N560:P560,Q560:AE560)),0)</f>
        <v>1</v>
      </c>
      <c r="F560" s="5">
        <f>IF(P560&gt;0,RANK(P560,(N560:P560,Q560:AE560)),0)</f>
        <v>0</v>
      </c>
      <c r="G560" s="131">
        <f t="shared" si="215"/>
        <v>578</v>
      </c>
      <c r="H560" s="136">
        <f t="shared" si="216"/>
        <v>0.21018181818181819</v>
      </c>
      <c r="I560" s="2"/>
      <c r="J560" s="2">
        <f t="shared" si="217"/>
        <v>0.39054545454545453</v>
      </c>
      <c r="K560" s="2">
        <f t="shared" si="218"/>
        <v>0.60072727272727278</v>
      </c>
      <c r="L560" s="2">
        <f t="shared" si="219"/>
        <v>0</v>
      </c>
      <c r="M560" s="2">
        <f t="shared" si="220"/>
        <v>8.7272727272726947E-3</v>
      </c>
      <c r="N560" s="63">
        <v>1074</v>
      </c>
      <c r="O560" s="63">
        <v>1652</v>
      </c>
      <c r="P560" s="63"/>
      <c r="Q560" s="63">
        <v>24</v>
      </c>
      <c r="R560" s="63">
        <v>0</v>
      </c>
      <c r="S560" s="63">
        <v>0</v>
      </c>
      <c r="T560" s="63">
        <v>0</v>
      </c>
      <c r="U560" s="63"/>
      <c r="V560" s="63"/>
      <c r="W560" s="63">
        <f>IF(Copyright!C$12=1,IF(BW560&gt;0,BW560-SUM(X560:AQ560)-SUM(R560:V560),SUM(BX560:CB560)),SUM(BY560:CB560))</f>
        <v>0</v>
      </c>
      <c r="X560" s="63">
        <v>0</v>
      </c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>
        <v>0</v>
      </c>
      <c r="AK560" s="63"/>
      <c r="AL560" s="63"/>
      <c r="AM560" s="63"/>
      <c r="AN560" s="63"/>
      <c r="AO560" s="63"/>
      <c r="AP560" s="63"/>
      <c r="AQ560" s="63"/>
      <c r="AS560" s="5">
        <f>IF(Q560&gt;0,RANK(Q560,(N560:P560,Q560:AE560)),0)</f>
        <v>3</v>
      </c>
      <c r="AT560" s="5">
        <f>IF(R560&gt;0,RANK(R560,(N560:P560,Q560:AE560)),0)</f>
        <v>0</v>
      </c>
      <c r="AU560" s="5">
        <f>IF(T560&gt;0,RANK(T560,(N560:P560,Q560:AE560)),0)</f>
        <v>0</v>
      </c>
      <c r="AV560" s="5">
        <f>IF(S560&gt;0,RANK(S560,(N560:P560,Q560:AE560)),0)</f>
        <v>0</v>
      </c>
      <c r="AW560" s="2">
        <f t="shared" si="221"/>
        <v>8.7272727272727276E-3</v>
      </c>
      <c r="AX560" s="2">
        <f t="shared" si="222"/>
        <v>0</v>
      </c>
      <c r="AY560" s="2">
        <f t="shared" si="223"/>
        <v>0</v>
      </c>
      <c r="AZ560" s="2">
        <f t="shared" si="224"/>
        <v>0</v>
      </c>
      <c r="BB560" t="s">
        <v>19</v>
      </c>
      <c r="BC560" t="s">
        <v>1164</v>
      </c>
      <c r="BD560">
        <v>12</v>
      </c>
      <c r="BF560" s="111">
        <v>13</v>
      </c>
      <c r="BG560" s="113">
        <v>283</v>
      </c>
      <c r="BH560" s="117">
        <f t="shared" si="225"/>
        <v>13283</v>
      </c>
      <c r="BJ560" s="5" t="s">
        <v>3185</v>
      </c>
      <c r="BN560" s="63"/>
      <c r="BW560" s="63">
        <v>1</v>
      </c>
      <c r="BY560">
        <v>0</v>
      </c>
      <c r="BZ560">
        <v>0</v>
      </c>
      <c r="CA560">
        <v>0</v>
      </c>
    </row>
    <row r="561" spans="1:79" hidden="1" outlineLevel="1">
      <c r="A561" t="s">
        <v>708</v>
      </c>
      <c r="B561" t="s">
        <v>1164</v>
      </c>
      <c r="C561" s="1">
        <f t="shared" si="214"/>
        <v>25986</v>
      </c>
      <c r="D561" s="5">
        <f>IF(N561&gt;0, RANK(N561,(N561:P561,Q561:AE561)),0)</f>
        <v>2</v>
      </c>
      <c r="E561" s="5">
        <f>IF(O561&gt;0,RANK(O561,(N561:P561,Q561:AE561)),0)</f>
        <v>1</v>
      </c>
      <c r="F561" s="5">
        <f>IF(P561&gt;0,RANK(P561,(N561:P561,Q561:AE561)),0)</f>
        <v>0</v>
      </c>
      <c r="G561" s="131">
        <f t="shared" si="215"/>
        <v>4632</v>
      </c>
      <c r="H561" s="136">
        <f t="shared" si="216"/>
        <v>0.17824982682983145</v>
      </c>
      <c r="I561" s="2"/>
      <c r="J561" s="2">
        <f t="shared" si="217"/>
        <v>0.40587239282690679</v>
      </c>
      <c r="K561" s="2">
        <f t="shared" si="218"/>
        <v>0.58412221965673827</v>
      </c>
      <c r="L561" s="2">
        <f t="shared" si="219"/>
        <v>0</v>
      </c>
      <c r="M561" s="2">
        <f t="shared" si="220"/>
        <v>1.0005387516354936E-2</v>
      </c>
      <c r="N561" s="63">
        <v>10547</v>
      </c>
      <c r="O561" s="63">
        <v>15179</v>
      </c>
      <c r="P561" s="63"/>
      <c r="Q561" s="63">
        <v>260</v>
      </c>
      <c r="R561" s="63">
        <v>0</v>
      </c>
      <c r="S561" s="63">
        <v>0</v>
      </c>
      <c r="T561" s="63">
        <v>0</v>
      </c>
      <c r="U561" s="63"/>
      <c r="V561" s="63"/>
      <c r="W561" s="63">
        <f>IF(Copyright!C$12=1,IF(BW561&gt;0,BW561-SUM(X561:AQ561)-SUM(R561:V561),SUM(BX561:CB561)),SUM(BY561:CB561))</f>
        <v>0</v>
      </c>
      <c r="X561" s="63">
        <v>0</v>
      </c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>
        <v>0</v>
      </c>
      <c r="AK561" s="63"/>
      <c r="AL561" s="63"/>
      <c r="AM561" s="63"/>
      <c r="AN561" s="63"/>
      <c r="AO561" s="63"/>
      <c r="AP561" s="63"/>
      <c r="AQ561" s="63"/>
      <c r="AS561" s="5">
        <f>IF(Q561&gt;0,RANK(Q561,(N561:P561,Q561:AE561)),0)</f>
        <v>3</v>
      </c>
      <c r="AT561" s="5">
        <f>IF(R561&gt;0,RANK(R561,(N561:P561,Q561:AE561)),0)</f>
        <v>0</v>
      </c>
      <c r="AU561" s="5">
        <f>IF(T561&gt;0,RANK(T561,(N561:P561,Q561:AE561)),0)</f>
        <v>0</v>
      </c>
      <c r="AV561" s="5">
        <f>IF(S561&gt;0,RANK(S561,(N561:P561,Q561:AE561)),0)</f>
        <v>0</v>
      </c>
      <c r="AW561" s="2">
        <f t="shared" si="221"/>
        <v>1.000538751635496E-2</v>
      </c>
      <c r="AX561" s="2">
        <f t="shared" si="222"/>
        <v>0</v>
      </c>
      <c r="AY561" s="2">
        <f t="shared" si="223"/>
        <v>0</v>
      </c>
      <c r="AZ561" s="2">
        <f t="shared" si="224"/>
        <v>0</v>
      </c>
      <c r="BB561" t="s">
        <v>708</v>
      </c>
      <c r="BC561" t="s">
        <v>1164</v>
      </c>
      <c r="BD561">
        <v>3</v>
      </c>
      <c r="BF561" s="111">
        <v>13</v>
      </c>
      <c r="BG561" s="113">
        <v>285</v>
      </c>
      <c r="BH561" s="117">
        <f t="shared" si="225"/>
        <v>13285</v>
      </c>
      <c r="BJ561" s="5" t="s">
        <v>3185</v>
      </c>
      <c r="BN561" s="63"/>
      <c r="BW561" s="63">
        <v>49</v>
      </c>
      <c r="BY561">
        <v>0</v>
      </c>
      <c r="BZ561">
        <v>0</v>
      </c>
      <c r="CA561">
        <v>0</v>
      </c>
    </row>
    <row r="562" spans="1:79" hidden="1" outlineLevel="1">
      <c r="A562" t="s">
        <v>1690</v>
      </c>
      <c r="B562" t="s">
        <v>1164</v>
      </c>
      <c r="C562" s="1">
        <f t="shared" si="214"/>
        <v>3559</v>
      </c>
      <c r="D562" s="5">
        <f>IF(N562&gt;0, RANK(N562,(N562:P562,Q562:AE562)),0)</f>
        <v>2</v>
      </c>
      <c r="E562" s="5">
        <f>IF(O562&gt;0,RANK(O562,(N562:P562,Q562:AE562)),0)</f>
        <v>1</v>
      </c>
      <c r="F562" s="5">
        <f>IF(P562&gt;0,RANK(P562,(N562:P562,Q562:AE562)),0)</f>
        <v>0</v>
      </c>
      <c r="G562" s="131">
        <f t="shared" si="215"/>
        <v>518</v>
      </c>
      <c r="H562" s="136">
        <f t="shared" si="216"/>
        <v>0.14554650182635573</v>
      </c>
      <c r="I562" s="2"/>
      <c r="J562" s="2">
        <f t="shared" si="217"/>
        <v>0.42427648215790953</v>
      </c>
      <c r="K562" s="2">
        <f t="shared" si="218"/>
        <v>0.56982298398426523</v>
      </c>
      <c r="L562" s="2">
        <f t="shared" si="219"/>
        <v>0</v>
      </c>
      <c r="M562" s="2">
        <f t="shared" si="220"/>
        <v>5.9005338578252964E-3</v>
      </c>
      <c r="N562" s="63">
        <v>1510</v>
      </c>
      <c r="O562" s="63">
        <v>2028</v>
      </c>
      <c r="P562" s="63"/>
      <c r="Q562" s="63">
        <v>21</v>
      </c>
      <c r="R562" s="63">
        <v>0</v>
      </c>
      <c r="S562" s="63">
        <v>0</v>
      </c>
      <c r="T562" s="63">
        <v>0</v>
      </c>
      <c r="U562" s="63"/>
      <c r="V562" s="63"/>
      <c r="W562" s="63">
        <f>IF(Copyright!C$12=1,IF(BW562&gt;0,BW562-SUM(X562:AQ562)-SUM(R562:V562),SUM(BX562:CB562)),SUM(BY562:CB562))</f>
        <v>0</v>
      </c>
      <c r="X562" s="63">
        <v>0</v>
      </c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>
        <v>0</v>
      </c>
      <c r="AK562" s="63"/>
      <c r="AL562" s="63"/>
      <c r="AM562" s="63"/>
      <c r="AN562" s="63"/>
      <c r="AO562" s="63"/>
      <c r="AP562" s="63"/>
      <c r="AQ562" s="63"/>
      <c r="AS562" s="5">
        <f>IF(Q562&gt;0,RANK(Q562,(N562:P562,Q562:AE562)),0)</f>
        <v>3</v>
      </c>
      <c r="AT562" s="5">
        <f>IF(R562&gt;0,RANK(R562,(N562:P562,Q562:AE562)),0)</f>
        <v>0</v>
      </c>
      <c r="AU562" s="5">
        <f>IF(T562&gt;0,RANK(T562,(N562:P562,Q562:AE562)),0)</f>
        <v>0</v>
      </c>
      <c r="AV562" s="5">
        <f>IF(S562&gt;0,RANK(S562,(N562:P562,Q562:AE562)),0)</f>
        <v>0</v>
      </c>
      <c r="AW562" s="2">
        <f t="shared" si="221"/>
        <v>5.9005338578252322E-3</v>
      </c>
      <c r="AX562" s="2">
        <f t="shared" si="222"/>
        <v>0</v>
      </c>
      <c r="AY562" s="2">
        <f t="shared" si="223"/>
        <v>0</v>
      </c>
      <c r="AZ562" s="2">
        <f t="shared" si="224"/>
        <v>0</v>
      </c>
      <c r="BB562" t="s">
        <v>1690</v>
      </c>
      <c r="BC562" t="s">
        <v>1164</v>
      </c>
      <c r="BD562">
        <v>8</v>
      </c>
      <c r="BF562" s="111">
        <v>13</v>
      </c>
      <c r="BG562" s="113">
        <v>287</v>
      </c>
      <c r="BH562" s="117">
        <f t="shared" si="225"/>
        <v>13287</v>
      </c>
      <c r="BJ562" s="5" t="s">
        <v>3185</v>
      </c>
      <c r="BN562" s="63"/>
      <c r="BW562" s="63">
        <v>8</v>
      </c>
      <c r="BY562">
        <v>0</v>
      </c>
      <c r="BZ562">
        <v>0</v>
      </c>
      <c r="CA562">
        <v>0</v>
      </c>
    </row>
    <row r="563" spans="1:79" hidden="1" outlineLevel="1">
      <c r="A563" t="s">
        <v>826</v>
      </c>
      <c r="B563" t="s">
        <v>1164</v>
      </c>
      <c r="C563" s="1">
        <f t="shared" si="214"/>
        <v>4202</v>
      </c>
      <c r="D563" s="5">
        <f>IF(N563&gt;0, RANK(N563,(N563:P563,Q563:AE563)),0)</f>
        <v>1</v>
      </c>
      <c r="E563" s="5">
        <f>IF(O563&gt;0,RANK(O563,(N563:P563,Q563:AE563)),0)</f>
        <v>2</v>
      </c>
      <c r="F563" s="5">
        <f>IF(P563&gt;0,RANK(P563,(N563:P563,Q563:AE563)),0)</f>
        <v>0</v>
      </c>
      <c r="G563" s="131">
        <f t="shared" si="215"/>
        <v>363</v>
      </c>
      <c r="H563" s="136">
        <f t="shared" si="216"/>
        <v>8.6387434554973816E-2</v>
      </c>
      <c r="I563" s="2"/>
      <c r="J563" s="2">
        <f t="shared" si="217"/>
        <v>0.54021894336030463</v>
      </c>
      <c r="K563" s="2">
        <f t="shared" si="218"/>
        <v>0.4538315088053308</v>
      </c>
      <c r="L563" s="2">
        <f t="shared" si="219"/>
        <v>0</v>
      </c>
      <c r="M563" s="2">
        <f t="shared" si="220"/>
        <v>5.9495478343645769E-3</v>
      </c>
      <c r="N563" s="63">
        <v>2270</v>
      </c>
      <c r="O563" s="63">
        <v>1907</v>
      </c>
      <c r="P563" s="63"/>
      <c r="Q563" s="63">
        <v>25</v>
      </c>
      <c r="R563" s="63">
        <v>0</v>
      </c>
      <c r="S563" s="63">
        <v>0</v>
      </c>
      <c r="T563" s="63">
        <v>0</v>
      </c>
      <c r="U563" s="63"/>
      <c r="V563" s="63"/>
      <c r="W563" s="63">
        <f>IF(Copyright!C$12=1,IF(BW563&gt;0,BW563-SUM(X563:AQ563)-SUM(R563:V563),SUM(BX563:CB563)),SUM(BY563:CB563))</f>
        <v>0</v>
      </c>
      <c r="X563" s="63">
        <v>0</v>
      </c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>
        <v>0</v>
      </c>
      <c r="AK563" s="63"/>
      <c r="AL563" s="63"/>
      <c r="AM563" s="63"/>
      <c r="AN563" s="63"/>
      <c r="AO563" s="63"/>
      <c r="AP563" s="63"/>
      <c r="AQ563" s="63"/>
      <c r="AS563" s="5">
        <f>IF(Q563&gt;0,RANK(Q563,(N563:P563,Q563:AE563)),0)</f>
        <v>3</v>
      </c>
      <c r="AT563" s="5">
        <f>IF(R563&gt;0,RANK(R563,(N563:P563,Q563:AE563)),0)</f>
        <v>0</v>
      </c>
      <c r="AU563" s="5">
        <f>IF(T563&gt;0,RANK(T563,(N563:P563,Q563:AE563)),0)</f>
        <v>0</v>
      </c>
      <c r="AV563" s="5">
        <f>IF(S563&gt;0,RANK(S563,(N563:P563,Q563:AE563)),0)</f>
        <v>0</v>
      </c>
      <c r="AW563" s="2">
        <f t="shared" si="221"/>
        <v>5.9495478343645882E-3</v>
      </c>
      <c r="AX563" s="2">
        <f t="shared" si="222"/>
        <v>0</v>
      </c>
      <c r="AY563" s="2">
        <f t="shared" si="223"/>
        <v>0</v>
      </c>
      <c r="AZ563" s="2">
        <f t="shared" si="224"/>
        <v>0</v>
      </c>
      <c r="BB563" t="s">
        <v>826</v>
      </c>
      <c r="BC563" t="s">
        <v>1164</v>
      </c>
      <c r="BD563">
        <v>8</v>
      </c>
      <c r="BF563" s="111">
        <v>13</v>
      </c>
      <c r="BG563" s="113">
        <v>289</v>
      </c>
      <c r="BH563" s="117">
        <f t="shared" si="225"/>
        <v>13289</v>
      </c>
      <c r="BJ563" s="5" t="s">
        <v>3185</v>
      </c>
      <c r="BN563" s="63"/>
      <c r="BW563" s="63">
        <v>3</v>
      </c>
      <c r="BY563">
        <v>0</v>
      </c>
      <c r="BZ563">
        <v>0</v>
      </c>
      <c r="CA563">
        <v>0</v>
      </c>
    </row>
    <row r="564" spans="1:79" hidden="1" outlineLevel="1">
      <c r="A564" t="s">
        <v>1521</v>
      </c>
      <c r="B564" t="s">
        <v>1164</v>
      </c>
      <c r="C564" s="1">
        <f t="shared" si="214"/>
        <v>11079</v>
      </c>
      <c r="D564" s="5">
        <f>IF(N564&gt;0, RANK(N564,(N564:P564,Q564:AE564)),0)</f>
        <v>2</v>
      </c>
      <c r="E564" s="5">
        <f>IF(O564&gt;0,RANK(O564,(N564:P564,Q564:AE564)),0)</f>
        <v>1</v>
      </c>
      <c r="F564" s="5">
        <f>IF(P564&gt;0,RANK(P564,(N564:P564,Q564:AE564)),0)</f>
        <v>0</v>
      </c>
      <c r="G564" s="131">
        <f t="shared" si="215"/>
        <v>6634</v>
      </c>
      <c r="H564" s="136">
        <f t="shared" si="216"/>
        <v>0.59879050455817318</v>
      </c>
      <c r="I564" s="2"/>
      <c r="J564" s="2">
        <f t="shared" si="217"/>
        <v>0.19306796642296237</v>
      </c>
      <c r="K564" s="2">
        <f t="shared" si="218"/>
        <v>0.79185847098113549</v>
      </c>
      <c r="L564" s="2">
        <f t="shared" si="219"/>
        <v>0</v>
      </c>
      <c r="M564" s="2">
        <f t="shared" si="220"/>
        <v>1.507356259590209E-2</v>
      </c>
      <c r="N564" s="63">
        <v>2139</v>
      </c>
      <c r="O564" s="63">
        <v>8773</v>
      </c>
      <c r="P564" s="63"/>
      <c r="Q564" s="63">
        <v>164</v>
      </c>
      <c r="R564" s="63">
        <v>3</v>
      </c>
      <c r="S564" s="63">
        <v>0</v>
      </c>
      <c r="T564" s="63">
        <v>0</v>
      </c>
      <c r="U564" s="63"/>
      <c r="V564" s="63"/>
      <c r="W564" s="63">
        <f>IF(Copyright!C$12=1,IF(BW564&gt;0,BW564-SUM(X564:AQ564)-SUM(R564:V564),SUM(BX564:CB564)),SUM(BY564:CB564))</f>
        <v>0</v>
      </c>
      <c r="X564" s="63">
        <v>0</v>
      </c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>
        <v>0</v>
      </c>
      <c r="AK564" s="63"/>
      <c r="AL564" s="63"/>
      <c r="AM564" s="63"/>
      <c r="AN564" s="63"/>
      <c r="AO564" s="63"/>
      <c r="AP564" s="63"/>
      <c r="AQ564" s="63"/>
      <c r="AS564" s="5">
        <f>IF(Q564&gt;0,RANK(Q564,(N564:P564,Q564:AE564)),0)</f>
        <v>3</v>
      </c>
      <c r="AT564" s="5">
        <f>IF(R564&gt;0,RANK(R564,(N564:P564,Q564:AE564)),0)</f>
        <v>4</v>
      </c>
      <c r="AU564" s="5">
        <f>IF(T564&gt;0,RANK(T564,(N564:P564,Q564:AE564)),0)</f>
        <v>0</v>
      </c>
      <c r="AV564" s="5">
        <f>IF(S564&gt;0,RANK(S564,(N564:P564,Q564:AE564)),0)</f>
        <v>0</v>
      </c>
      <c r="AW564" s="2">
        <f t="shared" si="221"/>
        <v>1.4802780034299124E-2</v>
      </c>
      <c r="AX564" s="2">
        <f t="shared" si="222"/>
        <v>2.7078256160303275E-4</v>
      </c>
      <c r="AY564" s="2">
        <f t="shared" si="223"/>
        <v>0</v>
      </c>
      <c r="AZ564" s="2">
        <f t="shared" si="224"/>
        <v>0</v>
      </c>
      <c r="BB564" t="s">
        <v>1521</v>
      </c>
      <c r="BC564" t="s">
        <v>1164</v>
      </c>
      <c r="BD564">
        <v>9</v>
      </c>
      <c r="BF564" s="111">
        <v>13</v>
      </c>
      <c r="BG564" s="113">
        <v>291</v>
      </c>
      <c r="BH564" s="117">
        <f t="shared" si="225"/>
        <v>13291</v>
      </c>
      <c r="BJ564" s="5" t="s">
        <v>3185</v>
      </c>
      <c r="BN564" s="63"/>
      <c r="BW564" s="63">
        <v>33</v>
      </c>
      <c r="BY564">
        <v>0</v>
      </c>
      <c r="BZ564">
        <v>0</v>
      </c>
      <c r="CA564">
        <v>0</v>
      </c>
    </row>
    <row r="565" spans="1:79" hidden="1" outlineLevel="1">
      <c r="A565" t="s">
        <v>204</v>
      </c>
      <c r="B565" t="s">
        <v>1164</v>
      </c>
      <c r="C565" s="1">
        <f t="shared" si="214"/>
        <v>11263</v>
      </c>
      <c r="D565" s="5">
        <f>IF(N565&gt;0, RANK(N565,(N565:P565,Q565:AE565)),0)</f>
        <v>2</v>
      </c>
      <c r="E565" s="5">
        <f>IF(O565&gt;0,RANK(O565,(N565:P565,Q565:AE565)),0)</f>
        <v>1</v>
      </c>
      <c r="F565" s="5">
        <f>IF(P565&gt;0,RANK(P565,(N565:P565,Q565:AE565)),0)</f>
        <v>0</v>
      </c>
      <c r="G565" s="131">
        <f t="shared" si="215"/>
        <v>3271</v>
      </c>
      <c r="H565" s="136">
        <f t="shared" si="216"/>
        <v>0.29041995915830598</v>
      </c>
      <c r="I565" s="2"/>
      <c r="J565" s="2">
        <f t="shared" si="217"/>
        <v>0.35150492763917252</v>
      </c>
      <c r="K565" s="2">
        <f t="shared" si="218"/>
        <v>0.6419248867974785</v>
      </c>
      <c r="L565" s="2">
        <f t="shared" si="219"/>
        <v>0</v>
      </c>
      <c r="M565" s="2">
        <f t="shared" si="220"/>
        <v>6.5701855633489847E-3</v>
      </c>
      <c r="N565" s="63">
        <v>3959</v>
      </c>
      <c r="O565" s="63">
        <v>7230</v>
      </c>
      <c r="P565" s="63"/>
      <c r="Q565" s="63">
        <v>74</v>
      </c>
      <c r="R565" s="63">
        <v>0</v>
      </c>
      <c r="S565" s="63">
        <v>0</v>
      </c>
      <c r="T565" s="63">
        <v>0</v>
      </c>
      <c r="U565" s="63"/>
      <c r="V565" s="63"/>
      <c r="W565" s="63">
        <f>IF(Copyright!C$12=1,IF(BW565&gt;0,BW565-SUM(X565:AQ565)-SUM(R565:V565),SUM(BX565:CB565)),SUM(BY565:CB565))</f>
        <v>0</v>
      </c>
      <c r="X565" s="63">
        <v>0</v>
      </c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>
        <v>0</v>
      </c>
      <c r="AK565" s="63"/>
      <c r="AL565" s="63"/>
      <c r="AM565" s="63"/>
      <c r="AN565" s="63"/>
      <c r="AO565" s="63"/>
      <c r="AP565" s="63"/>
      <c r="AQ565" s="63"/>
      <c r="AS565" s="5">
        <f>IF(Q565&gt;0,RANK(Q565,(N565:P565,Q565:AE565)),0)</f>
        <v>3</v>
      </c>
      <c r="AT565" s="5">
        <f>IF(R565&gt;0,RANK(R565,(N565:P565,Q565:AE565)),0)</f>
        <v>0</v>
      </c>
      <c r="AU565" s="5">
        <f>IF(T565&gt;0,RANK(T565,(N565:P565,Q565:AE565)),0)</f>
        <v>0</v>
      </c>
      <c r="AV565" s="5">
        <f>IF(S565&gt;0,RANK(S565,(N565:P565,Q565:AE565)),0)</f>
        <v>0</v>
      </c>
      <c r="AW565" s="2">
        <f t="shared" si="221"/>
        <v>6.5701855633490186E-3</v>
      </c>
      <c r="AX565" s="2">
        <f t="shared" si="222"/>
        <v>0</v>
      </c>
      <c r="AY565" s="2">
        <f t="shared" si="223"/>
        <v>0</v>
      </c>
      <c r="AZ565" s="2">
        <f t="shared" si="224"/>
        <v>0</v>
      </c>
      <c r="BB565" t="s">
        <v>204</v>
      </c>
      <c r="BC565" t="s">
        <v>1164</v>
      </c>
      <c r="BD565">
        <v>3</v>
      </c>
      <c r="BF565" s="111">
        <v>13</v>
      </c>
      <c r="BG565" s="113">
        <v>293</v>
      </c>
      <c r="BH565" s="117">
        <f t="shared" si="225"/>
        <v>13293</v>
      </c>
      <c r="BJ565" s="5" t="s">
        <v>3185</v>
      </c>
      <c r="BN565" s="63"/>
      <c r="BW565" s="63">
        <v>16</v>
      </c>
      <c r="BY565">
        <v>0</v>
      </c>
      <c r="BZ565">
        <v>0</v>
      </c>
      <c r="CA565">
        <v>0</v>
      </c>
    </row>
    <row r="566" spans="1:79" hidden="1" outlineLevel="1">
      <c r="A566" t="s">
        <v>1384</v>
      </c>
      <c r="B566" t="s">
        <v>1164</v>
      </c>
      <c r="C566" s="1">
        <f t="shared" si="214"/>
        <v>21896</v>
      </c>
      <c r="D566" s="5">
        <f>IF(N566&gt;0, RANK(N566,(N566:P566,Q566:AE566)),0)</f>
        <v>2</v>
      </c>
      <c r="E566" s="5">
        <f>IF(O566&gt;0,RANK(O566,(N566:P566,Q566:AE566)),0)</f>
        <v>1</v>
      </c>
      <c r="F566" s="5">
        <f>IF(P566&gt;0,RANK(P566,(N566:P566,Q566:AE566)),0)</f>
        <v>0</v>
      </c>
      <c r="G566" s="131">
        <f t="shared" si="215"/>
        <v>10973</v>
      </c>
      <c r="H566" s="136">
        <f t="shared" si="216"/>
        <v>0.50114176105224695</v>
      </c>
      <c r="I566" s="2"/>
      <c r="J566" s="2">
        <f t="shared" si="217"/>
        <v>0.24086591158202411</v>
      </c>
      <c r="K566" s="2">
        <f t="shared" si="218"/>
        <v>0.74200767263427114</v>
      </c>
      <c r="L566" s="2">
        <f t="shared" si="219"/>
        <v>0</v>
      </c>
      <c r="M566" s="2">
        <f t="shared" si="220"/>
        <v>1.7126415783704774E-2</v>
      </c>
      <c r="N566" s="63">
        <v>5274</v>
      </c>
      <c r="O566" s="63">
        <v>16247</v>
      </c>
      <c r="P566" s="63"/>
      <c r="Q566" s="63">
        <v>365</v>
      </c>
      <c r="R566" s="63">
        <v>4</v>
      </c>
      <c r="S566" s="63">
        <v>5</v>
      </c>
      <c r="T566" s="63">
        <v>0</v>
      </c>
      <c r="U566" s="63"/>
      <c r="V566" s="63"/>
      <c r="W566" s="63">
        <f>IF(Copyright!C$12=1,IF(BW566&gt;0,BW566-SUM(X566:AQ566)-SUM(R566:V566),SUM(BX566:CB566)),SUM(BY566:CB566))</f>
        <v>0</v>
      </c>
      <c r="X566" s="63">
        <v>1</v>
      </c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>
        <v>0</v>
      </c>
      <c r="AK566" s="63"/>
      <c r="AL566" s="63"/>
      <c r="AM566" s="63"/>
      <c r="AN566" s="63"/>
      <c r="AO566" s="63"/>
      <c r="AP566" s="63"/>
      <c r="AQ566" s="63"/>
      <c r="AS566" s="5">
        <f>IF(Q566&gt;0,RANK(Q566,(N566:P566,Q566:AE566)),0)</f>
        <v>3</v>
      </c>
      <c r="AT566" s="5">
        <f>IF(R566&gt;0,RANK(R566,(N566:P566,Q566:AE566)),0)</f>
        <v>5</v>
      </c>
      <c r="AU566" s="5">
        <f>IF(T566&gt;0,RANK(T566,(N566:P566,Q566:AE566)),0)</f>
        <v>0</v>
      </c>
      <c r="AV566" s="5">
        <f>IF(S566&gt;0,RANK(S566,(N566:P566,Q566:AE566)),0)</f>
        <v>4</v>
      </c>
      <c r="AW566" s="2">
        <f t="shared" si="221"/>
        <v>1.666971136280599E-2</v>
      </c>
      <c r="AX566" s="2">
        <f t="shared" si="222"/>
        <v>1.8268176835951772E-4</v>
      </c>
      <c r="AY566" s="2">
        <f t="shared" si="223"/>
        <v>0</v>
      </c>
      <c r="AZ566" s="2">
        <f t="shared" si="224"/>
        <v>2.2835221044939714E-4</v>
      </c>
      <c r="BB566" t="s">
        <v>1384</v>
      </c>
      <c r="BC566" t="s">
        <v>1164</v>
      </c>
      <c r="BD566">
        <v>14</v>
      </c>
      <c r="BF566" s="111">
        <v>13</v>
      </c>
      <c r="BG566" s="113">
        <v>295</v>
      </c>
      <c r="BH566" s="117">
        <f t="shared" si="225"/>
        <v>13295</v>
      </c>
      <c r="BJ566" s="5" t="s">
        <v>3185</v>
      </c>
      <c r="BN566" s="63"/>
      <c r="BW566" s="63">
        <v>110</v>
      </c>
      <c r="BY566">
        <v>0</v>
      </c>
      <c r="BZ566">
        <v>0</v>
      </c>
      <c r="CA566">
        <v>0</v>
      </c>
    </row>
    <row r="567" spans="1:79" hidden="1" outlineLevel="1">
      <c r="A567" t="s">
        <v>678</v>
      </c>
      <c r="B567" t="s">
        <v>1164</v>
      </c>
      <c r="C567" s="1">
        <f t="shared" si="214"/>
        <v>37612</v>
      </c>
      <c r="D567" s="5">
        <f>IF(N567&gt;0, RANK(N567,(N567:P567,Q567:AE567)),0)</f>
        <v>2</v>
      </c>
      <c r="E567" s="5">
        <f>IF(O567&gt;0,RANK(O567,(N567:P567,Q567:AE567)),0)</f>
        <v>1</v>
      </c>
      <c r="F567" s="5">
        <f>IF(P567&gt;0,RANK(P567,(N567:P567,Q567:AE567)),0)</f>
        <v>0</v>
      </c>
      <c r="G567" s="131">
        <f t="shared" si="215"/>
        <v>20888</v>
      </c>
      <c r="H567" s="136">
        <f t="shared" si="216"/>
        <v>0.55535467404019989</v>
      </c>
      <c r="I567" s="2"/>
      <c r="J567" s="2">
        <f t="shared" si="217"/>
        <v>0.21663298947144527</v>
      </c>
      <c r="K567" s="2">
        <f t="shared" si="218"/>
        <v>0.77198766351164527</v>
      </c>
      <c r="L567" s="2">
        <f t="shared" si="219"/>
        <v>0</v>
      </c>
      <c r="M567" s="2">
        <f t="shared" si="220"/>
        <v>1.1379347016909458E-2</v>
      </c>
      <c r="N567" s="63">
        <v>8148</v>
      </c>
      <c r="O567" s="63">
        <v>29036</v>
      </c>
      <c r="P567" s="63"/>
      <c r="Q567" s="63">
        <v>413</v>
      </c>
      <c r="R567" s="63">
        <v>9</v>
      </c>
      <c r="S567" s="63">
        <v>6</v>
      </c>
      <c r="T567" s="63">
        <v>0</v>
      </c>
      <c r="U567" s="63"/>
      <c r="V567" s="63"/>
      <c r="W567" s="63">
        <f>IF(Copyright!C$12=1,IF(BW567&gt;0,BW567-SUM(X567:AQ567)-SUM(R567:V567),SUM(BX567:CB567)),SUM(BY567:CB567))</f>
        <v>0</v>
      </c>
      <c r="X567" s="63">
        <v>0</v>
      </c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>
        <v>0</v>
      </c>
      <c r="AK567" s="63"/>
      <c r="AL567" s="63"/>
      <c r="AM567" s="63"/>
      <c r="AN567" s="63"/>
      <c r="AO567" s="63"/>
      <c r="AP567" s="63"/>
      <c r="AQ567" s="63"/>
      <c r="AS567" s="5">
        <f>IF(Q567&gt;0,RANK(Q567,(N567:P567,Q567:AE567)),0)</f>
        <v>3</v>
      </c>
      <c r="AT567" s="5">
        <f>IF(R567&gt;0,RANK(R567,(N567:P567,Q567:AE567)),0)</f>
        <v>4</v>
      </c>
      <c r="AU567" s="5">
        <f>IF(T567&gt;0,RANK(T567,(N567:P567,Q567:AE567)),0)</f>
        <v>0</v>
      </c>
      <c r="AV567" s="5">
        <f>IF(S567&gt;0,RANK(S567,(N567:P567,Q567:AE567)),0)</f>
        <v>5</v>
      </c>
      <c r="AW567" s="2">
        <f t="shared" si="221"/>
        <v>1.0980538126129959E-2</v>
      </c>
      <c r="AX567" s="2">
        <f t="shared" si="222"/>
        <v>2.3928533446772307E-4</v>
      </c>
      <c r="AY567" s="2">
        <f t="shared" si="223"/>
        <v>0</v>
      </c>
      <c r="AZ567" s="2">
        <f t="shared" si="224"/>
        <v>1.5952355631181539E-4</v>
      </c>
      <c r="BB567" t="s">
        <v>678</v>
      </c>
      <c r="BC567" t="s">
        <v>1164</v>
      </c>
      <c r="BD567">
        <v>10</v>
      </c>
      <c r="BF567" s="111">
        <v>13</v>
      </c>
      <c r="BG567" s="113">
        <v>297</v>
      </c>
      <c r="BH567" s="117">
        <f t="shared" si="225"/>
        <v>13297</v>
      </c>
      <c r="BJ567" s="5" t="s">
        <v>3185</v>
      </c>
      <c r="BN567" s="63"/>
      <c r="BW567" s="63">
        <v>80</v>
      </c>
      <c r="BY567">
        <v>0</v>
      </c>
      <c r="BZ567">
        <v>0</v>
      </c>
      <c r="CA567">
        <v>0</v>
      </c>
    </row>
    <row r="568" spans="1:79" hidden="1" outlineLevel="1">
      <c r="A568" t="s">
        <v>1050</v>
      </c>
      <c r="B568" t="s">
        <v>1164</v>
      </c>
      <c r="C568" s="1">
        <f t="shared" si="214"/>
        <v>11939</v>
      </c>
      <c r="D568" s="5">
        <f>IF(N568&gt;0, RANK(N568,(N568:P568,Q568:AE568)),0)</f>
        <v>2</v>
      </c>
      <c r="E568" s="5">
        <f>IF(O568&gt;0,RANK(O568,(N568:P568,Q568:AE568)),0)</f>
        <v>1</v>
      </c>
      <c r="F568" s="5">
        <f>IF(P568&gt;0,RANK(P568,(N568:P568,Q568:AE568)),0)</f>
        <v>0</v>
      </c>
      <c r="G568" s="131">
        <f t="shared" si="215"/>
        <v>4041</v>
      </c>
      <c r="H568" s="136">
        <f t="shared" si="216"/>
        <v>0.33847055867325571</v>
      </c>
      <c r="I568" s="2"/>
      <c r="J568" s="2">
        <f t="shared" si="217"/>
        <v>0.32666052433202108</v>
      </c>
      <c r="K568" s="2">
        <f t="shared" si="218"/>
        <v>0.66513108300527679</v>
      </c>
      <c r="L568" s="2">
        <f t="shared" si="219"/>
        <v>0</v>
      </c>
      <c r="M568" s="2">
        <f t="shared" si="220"/>
        <v>8.2083926627021242E-3</v>
      </c>
      <c r="N568" s="63">
        <v>3900</v>
      </c>
      <c r="O568" s="63">
        <v>7941</v>
      </c>
      <c r="P568" s="63"/>
      <c r="Q568" s="63">
        <v>98</v>
      </c>
      <c r="R568" s="63">
        <v>0</v>
      </c>
      <c r="S568" s="63">
        <v>0</v>
      </c>
      <c r="T568" s="63">
        <v>0</v>
      </c>
      <c r="U568" s="63"/>
      <c r="V568" s="63"/>
      <c r="W568" s="63">
        <f>IF(Copyright!C$12=1,IF(BW568&gt;0,BW568-SUM(X568:AQ568)-SUM(R568:V568),SUM(BX568:CB568)),SUM(BY568:CB568))</f>
        <v>0</v>
      </c>
      <c r="X568" s="63">
        <v>0</v>
      </c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>
        <v>0</v>
      </c>
      <c r="AK568" s="63"/>
      <c r="AL568" s="63"/>
      <c r="AM568" s="63"/>
      <c r="AN568" s="63"/>
      <c r="AO568" s="63"/>
      <c r="AP568" s="63"/>
      <c r="AQ568" s="63"/>
      <c r="AS568" s="5">
        <f>IF(Q568&gt;0,RANK(Q568,(N568:P568,Q568:AE568)),0)</f>
        <v>3</v>
      </c>
      <c r="AT568" s="5">
        <f>IF(R568&gt;0,RANK(R568,(N568:P568,Q568:AE568)),0)</f>
        <v>0</v>
      </c>
      <c r="AU568" s="5">
        <f>IF(T568&gt;0,RANK(T568,(N568:P568,Q568:AE568)),0)</f>
        <v>0</v>
      </c>
      <c r="AV568" s="5">
        <f>IF(S568&gt;0,RANK(S568,(N568:P568,Q568:AE568)),0)</f>
        <v>0</v>
      </c>
      <c r="AW568" s="2">
        <f t="shared" si="221"/>
        <v>8.2083926627020687E-3</v>
      </c>
      <c r="AX568" s="2">
        <f t="shared" si="222"/>
        <v>0</v>
      </c>
      <c r="AY568" s="2">
        <f t="shared" si="223"/>
        <v>0</v>
      </c>
      <c r="AZ568" s="2">
        <f t="shared" si="224"/>
        <v>0</v>
      </c>
      <c r="BB568" t="s">
        <v>1050</v>
      </c>
      <c r="BC568" t="s">
        <v>1164</v>
      </c>
      <c r="BD568">
        <v>1</v>
      </c>
      <c r="BF568" s="111">
        <v>13</v>
      </c>
      <c r="BG568" s="113">
        <v>299</v>
      </c>
      <c r="BH568" s="117">
        <f t="shared" si="225"/>
        <v>13299</v>
      </c>
      <c r="BJ568" s="5" t="s">
        <v>3185</v>
      </c>
      <c r="BN568" s="63"/>
      <c r="BW568" s="63">
        <v>14</v>
      </c>
      <c r="BY568">
        <v>0</v>
      </c>
      <c r="BZ568">
        <v>0</v>
      </c>
      <c r="CA568">
        <v>0</v>
      </c>
    </row>
    <row r="569" spans="1:79" hidden="1" outlineLevel="1">
      <c r="A569" t="s">
        <v>425</v>
      </c>
      <c r="B569" t="s">
        <v>1164</v>
      </c>
      <c r="C569" s="1">
        <f t="shared" si="214"/>
        <v>2526</v>
      </c>
      <c r="D569" s="5">
        <f>IF(N569&gt;0, RANK(N569,(N569:P569,Q569:AE569)),0)</f>
        <v>1</v>
      </c>
      <c r="E569" s="5">
        <f>IF(O569&gt;0,RANK(O569,(N569:P569,Q569:AE569)),0)</f>
        <v>2</v>
      </c>
      <c r="F569" s="5">
        <f>IF(P569&gt;0,RANK(P569,(N569:P569,Q569:AE569)),0)</f>
        <v>0</v>
      </c>
      <c r="G569" s="131">
        <f t="shared" si="215"/>
        <v>539</v>
      </c>
      <c r="H569" s="136">
        <f t="shared" si="216"/>
        <v>0.21338083927157561</v>
      </c>
      <c r="I569" s="2"/>
      <c r="J569" s="2">
        <f t="shared" si="217"/>
        <v>0.60530482977038802</v>
      </c>
      <c r="K569" s="2">
        <f t="shared" si="218"/>
        <v>0.39192399049881232</v>
      </c>
      <c r="L569" s="2">
        <f t="shared" si="219"/>
        <v>0</v>
      </c>
      <c r="M569" s="2">
        <f t="shared" si="220"/>
        <v>2.7711797307996555E-3</v>
      </c>
      <c r="N569" s="63">
        <v>1529</v>
      </c>
      <c r="O569" s="63">
        <v>990</v>
      </c>
      <c r="P569" s="63"/>
      <c r="Q569" s="63">
        <v>7</v>
      </c>
      <c r="R569" s="63">
        <v>0</v>
      </c>
      <c r="S569" s="63">
        <v>0</v>
      </c>
      <c r="T569" s="63">
        <v>0</v>
      </c>
      <c r="U569" s="63"/>
      <c r="V569" s="63"/>
      <c r="W569" s="63">
        <f>IF(Copyright!C$12=1,IF(BW569&gt;0,BW569-SUM(X569:AQ569)-SUM(R569:V569),SUM(BX569:CB569)),SUM(BY569:CB569))</f>
        <v>0</v>
      </c>
      <c r="X569" s="63">
        <v>0</v>
      </c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>
        <v>0</v>
      </c>
      <c r="AK569" s="63"/>
      <c r="AL569" s="63"/>
      <c r="AM569" s="63"/>
      <c r="AN569" s="63"/>
      <c r="AO569" s="63"/>
      <c r="AP569" s="63"/>
      <c r="AQ569" s="63"/>
      <c r="AS569" s="5">
        <f>IF(Q569&gt;0,RANK(Q569,(N569:P569,Q569:AE569)),0)</f>
        <v>3</v>
      </c>
      <c r="AT569" s="5">
        <f>IF(R569&gt;0,RANK(R569,(N569:P569,Q569:AE569)),0)</f>
        <v>0</v>
      </c>
      <c r="AU569" s="5">
        <f>IF(T569&gt;0,RANK(T569,(N569:P569,Q569:AE569)),0)</f>
        <v>0</v>
      </c>
      <c r="AV569" s="5">
        <f>IF(S569&gt;0,RANK(S569,(N569:P569,Q569:AE569)),0)</f>
        <v>0</v>
      </c>
      <c r="AW569" s="2">
        <f t="shared" si="221"/>
        <v>2.7711797307996833E-3</v>
      </c>
      <c r="AX569" s="2">
        <f t="shared" si="222"/>
        <v>0</v>
      </c>
      <c r="AY569" s="2">
        <f t="shared" si="223"/>
        <v>0</v>
      </c>
      <c r="AZ569" s="2">
        <f t="shared" si="224"/>
        <v>0</v>
      </c>
      <c r="BB569" t="s">
        <v>425</v>
      </c>
      <c r="BC569" t="s">
        <v>1164</v>
      </c>
      <c r="BD569">
        <v>10</v>
      </c>
      <c r="BF569" s="111">
        <v>13</v>
      </c>
      <c r="BG569" s="113">
        <v>301</v>
      </c>
      <c r="BH569" s="117">
        <f t="shared" si="225"/>
        <v>13301</v>
      </c>
      <c r="BJ569" s="5" t="s">
        <v>3185</v>
      </c>
      <c r="BN569" s="63"/>
      <c r="BW569" s="63">
        <v>1</v>
      </c>
      <c r="BY569">
        <v>0</v>
      </c>
      <c r="BZ569">
        <v>0</v>
      </c>
      <c r="CA569">
        <v>0</v>
      </c>
    </row>
    <row r="570" spans="1:79" hidden="1" outlineLevel="1">
      <c r="A570" t="s">
        <v>699</v>
      </c>
      <c r="B570" t="s">
        <v>1164</v>
      </c>
      <c r="C570" s="1">
        <f t="shared" si="214"/>
        <v>8808</v>
      </c>
      <c r="D570" s="5">
        <f>IF(N570&gt;0, RANK(N570,(N570:P570,Q570:AE570)),0)</f>
        <v>1</v>
      </c>
      <c r="E570" s="5">
        <f>IF(O570&gt;0,RANK(O570,(N570:P570,Q570:AE570)),0)</f>
        <v>2</v>
      </c>
      <c r="F570" s="5">
        <f>IF(P570&gt;0,RANK(P570,(N570:P570,Q570:AE570)),0)</f>
        <v>0</v>
      </c>
      <c r="G570" s="131">
        <f t="shared" si="215"/>
        <v>679</v>
      </c>
      <c r="H570" s="136">
        <f t="shared" si="216"/>
        <v>7.7089009990917348E-2</v>
      </c>
      <c r="I570" s="2"/>
      <c r="J570" s="2">
        <f t="shared" si="217"/>
        <v>0.53519527702089009</v>
      </c>
      <c r="K570" s="2">
        <f t="shared" si="218"/>
        <v>0.45810626702997276</v>
      </c>
      <c r="L570" s="2">
        <f t="shared" si="219"/>
        <v>0</v>
      </c>
      <c r="M570" s="2">
        <f t="shared" si="220"/>
        <v>6.6984559491371498E-3</v>
      </c>
      <c r="N570" s="63">
        <v>4714</v>
      </c>
      <c r="O570" s="63">
        <v>4035</v>
      </c>
      <c r="P570" s="63"/>
      <c r="Q570" s="63">
        <v>58</v>
      </c>
      <c r="R570" s="63">
        <v>0</v>
      </c>
      <c r="S570" s="63">
        <v>1</v>
      </c>
      <c r="T570" s="63">
        <v>0</v>
      </c>
      <c r="U570" s="63"/>
      <c r="V570" s="63"/>
      <c r="W570" s="63">
        <f>IF(Copyright!C$12=1,IF(BW570&gt;0,BW570-SUM(X570:AQ570)-SUM(R570:V570),SUM(BX570:CB570)),SUM(BY570:CB570))</f>
        <v>0</v>
      </c>
      <c r="X570" s="63">
        <v>0</v>
      </c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>
        <v>0</v>
      </c>
      <c r="AK570" s="63"/>
      <c r="AL570" s="63"/>
      <c r="AM570" s="63"/>
      <c r="AN570" s="63"/>
      <c r="AO570" s="63"/>
      <c r="AP570" s="63"/>
      <c r="AQ570" s="63"/>
      <c r="AS570" s="5">
        <f>IF(Q570&gt;0,RANK(Q570,(N570:P570,Q570:AE570)),0)</f>
        <v>3</v>
      </c>
      <c r="AT570" s="5">
        <f>IF(R570&gt;0,RANK(R570,(N570:P570,Q570:AE570)),0)</f>
        <v>0</v>
      </c>
      <c r="AU570" s="5">
        <f>IF(T570&gt;0,RANK(T570,(N570:P570,Q570:AE570)),0)</f>
        <v>0</v>
      </c>
      <c r="AV570" s="5">
        <f>IF(S570&gt;0,RANK(S570,(N570:P570,Q570:AE570)),0)</f>
        <v>4</v>
      </c>
      <c r="AW570" s="2">
        <f t="shared" si="221"/>
        <v>6.5849227974568575E-3</v>
      </c>
      <c r="AX570" s="2">
        <f t="shared" si="222"/>
        <v>0</v>
      </c>
      <c r="AY570" s="2">
        <f t="shared" si="223"/>
        <v>0</v>
      </c>
      <c r="AZ570" s="2">
        <f t="shared" si="224"/>
        <v>1.1353315168029064E-4</v>
      </c>
      <c r="BB570" t="s">
        <v>699</v>
      </c>
      <c r="BC570" t="s">
        <v>1164</v>
      </c>
      <c r="BD570">
        <v>10</v>
      </c>
      <c r="BF570" s="111">
        <v>13</v>
      </c>
      <c r="BG570" s="113">
        <v>303</v>
      </c>
      <c r="BH570" s="117">
        <f t="shared" si="225"/>
        <v>13303</v>
      </c>
      <c r="BJ570" s="5" t="s">
        <v>3185</v>
      </c>
      <c r="BN570" s="63"/>
      <c r="BW570" s="63">
        <v>10</v>
      </c>
      <c r="BY570">
        <v>0</v>
      </c>
      <c r="BZ570">
        <v>0</v>
      </c>
      <c r="CA570">
        <v>0</v>
      </c>
    </row>
    <row r="571" spans="1:79" hidden="1" outlineLevel="1">
      <c r="A571" t="s">
        <v>426</v>
      </c>
      <c r="B571" t="s">
        <v>1164</v>
      </c>
      <c r="C571" s="1">
        <f t="shared" si="214"/>
        <v>10269</v>
      </c>
      <c r="D571" s="5">
        <f>IF(N571&gt;0, RANK(N571,(N571:P571,Q571:AE571)),0)</f>
        <v>2</v>
      </c>
      <c r="E571" s="5">
        <f>IF(O571&gt;0,RANK(O571,(N571:P571,Q571:AE571)),0)</f>
        <v>1</v>
      </c>
      <c r="F571" s="5">
        <f>IF(P571&gt;0,RANK(P571,(N571:P571,Q571:AE571)),0)</f>
        <v>0</v>
      </c>
      <c r="G571" s="131">
        <f t="shared" si="215"/>
        <v>4961</v>
      </c>
      <c r="H571" s="136">
        <f t="shared" si="216"/>
        <v>0.48310448923945859</v>
      </c>
      <c r="I571" s="2"/>
      <c r="J571" s="2">
        <f t="shared" si="217"/>
        <v>0.25279968838251049</v>
      </c>
      <c r="K571" s="2">
        <f t="shared" si="218"/>
        <v>0.73590417762196902</v>
      </c>
      <c r="L571" s="2">
        <f t="shared" si="219"/>
        <v>0</v>
      </c>
      <c r="M571" s="2">
        <f t="shared" si="220"/>
        <v>1.129613399552043E-2</v>
      </c>
      <c r="N571" s="63">
        <v>2596</v>
      </c>
      <c r="O571" s="63">
        <v>7557</v>
      </c>
      <c r="P571" s="63"/>
      <c r="Q571" s="63">
        <v>111</v>
      </c>
      <c r="R571" s="63">
        <v>1</v>
      </c>
      <c r="S571" s="63">
        <v>4</v>
      </c>
      <c r="T571" s="63">
        <v>0</v>
      </c>
      <c r="U571" s="63"/>
      <c r="V571" s="63"/>
      <c r="W571" s="63">
        <f>IF(Copyright!C$12=1,IF(BW571&gt;0,BW571-SUM(X571:AQ571)-SUM(R571:V571),SUM(BX571:CB571)),SUM(BY571:CB571))</f>
        <v>0</v>
      </c>
      <c r="X571" s="63">
        <v>0</v>
      </c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>
        <v>0</v>
      </c>
      <c r="AK571" s="63"/>
      <c r="AL571" s="63"/>
      <c r="AM571" s="63"/>
      <c r="AN571" s="63"/>
      <c r="AO571" s="63"/>
      <c r="AP571" s="63"/>
      <c r="AQ571" s="63"/>
      <c r="AS571" s="5">
        <f>IF(Q571&gt;0,RANK(Q571,(N571:P571,Q571:AE571)),0)</f>
        <v>3</v>
      </c>
      <c r="AT571" s="5">
        <f>IF(R571&gt;0,RANK(R571,(N571:P571,Q571:AE571)),0)</f>
        <v>5</v>
      </c>
      <c r="AU571" s="5">
        <f>IF(T571&gt;0,RANK(T571,(N571:P571,Q571:AE571)),0)</f>
        <v>0</v>
      </c>
      <c r="AV571" s="5">
        <f>IF(S571&gt;0,RANK(S571,(N571:P571,Q571:AE571)),0)</f>
        <v>4</v>
      </c>
      <c r="AW571" s="2">
        <f t="shared" si="221"/>
        <v>1.0809231668127374E-2</v>
      </c>
      <c r="AX571" s="2">
        <f t="shared" si="222"/>
        <v>9.7380465478624984E-5</v>
      </c>
      <c r="AY571" s="2">
        <f t="shared" si="223"/>
        <v>0</v>
      </c>
      <c r="AZ571" s="2">
        <f t="shared" si="224"/>
        <v>3.8952186191449994E-4</v>
      </c>
      <c r="BB571" t="s">
        <v>426</v>
      </c>
      <c r="BC571" t="s">
        <v>1164</v>
      </c>
      <c r="BD571">
        <v>1</v>
      </c>
      <c r="BF571" s="111">
        <v>13</v>
      </c>
      <c r="BG571" s="113">
        <v>305</v>
      </c>
      <c r="BH571" s="117">
        <f t="shared" si="225"/>
        <v>13305</v>
      </c>
      <c r="BJ571" s="5" t="s">
        <v>3185</v>
      </c>
      <c r="BN571" s="63"/>
      <c r="BW571" s="63">
        <v>24</v>
      </c>
      <c r="BY571">
        <v>0</v>
      </c>
      <c r="BZ571">
        <v>0</v>
      </c>
      <c r="CA571">
        <v>0</v>
      </c>
    </row>
    <row r="572" spans="1:79" hidden="1" outlineLevel="1">
      <c r="A572" t="s">
        <v>704</v>
      </c>
      <c r="B572" t="s">
        <v>1164</v>
      </c>
      <c r="C572" s="1">
        <f t="shared" si="214"/>
        <v>1187</v>
      </c>
      <c r="D572" s="5">
        <f>IF(N572&gt;0, RANK(N572,(N572:P572,Q572:AE572)),0)</f>
        <v>2</v>
      </c>
      <c r="E572" s="5">
        <f>IF(O572&gt;0,RANK(O572,(N572:P572,Q572:AE572)),0)</f>
        <v>1</v>
      </c>
      <c r="F572" s="5">
        <f>IF(P572&gt;0,RANK(P572,(N572:P572,Q572:AE572)),0)</f>
        <v>0</v>
      </c>
      <c r="G572" s="131">
        <f t="shared" si="215"/>
        <v>19</v>
      </c>
      <c r="H572" s="136">
        <f t="shared" si="216"/>
        <v>1.6006739679865205E-2</v>
      </c>
      <c r="I572" s="2"/>
      <c r="J572" s="2">
        <f t="shared" si="217"/>
        <v>0.49031171019376579</v>
      </c>
      <c r="K572" s="2">
        <f t="shared" si="218"/>
        <v>0.50631844987363095</v>
      </c>
      <c r="L572" s="2">
        <f t="shared" si="219"/>
        <v>0</v>
      </c>
      <c r="M572" s="2">
        <f t="shared" si="220"/>
        <v>3.3698399326033135E-3</v>
      </c>
      <c r="N572" s="63">
        <v>582</v>
      </c>
      <c r="O572" s="63">
        <v>601</v>
      </c>
      <c r="P572" s="63"/>
      <c r="Q572" s="63">
        <v>4</v>
      </c>
      <c r="R572" s="63">
        <v>0</v>
      </c>
      <c r="S572" s="63">
        <v>0</v>
      </c>
      <c r="T572" s="63">
        <v>0</v>
      </c>
      <c r="U572" s="63"/>
      <c r="V572" s="63"/>
      <c r="W572" s="63">
        <f>IF(Copyright!C$12=1,IF(BW572&gt;0,BW572-SUM(X572:AQ572)-SUM(R572:V572),SUM(BX572:CB572)),SUM(BY572:CB572))</f>
        <v>0</v>
      </c>
      <c r="X572" s="63">
        <v>0</v>
      </c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>
        <v>0</v>
      </c>
      <c r="AK572" s="63"/>
      <c r="AL572" s="63"/>
      <c r="AM572" s="63"/>
      <c r="AN572" s="63"/>
      <c r="AO572" s="63"/>
      <c r="AP572" s="63"/>
      <c r="AQ572" s="63"/>
      <c r="AS572" s="5">
        <f>IF(Q572&gt;0,RANK(Q572,(N572:P572,Q572:AE572)),0)</f>
        <v>3</v>
      </c>
      <c r="AT572" s="5">
        <f>IF(R572&gt;0,RANK(R572,(N572:P572,Q572:AE572)),0)</f>
        <v>0</v>
      </c>
      <c r="AU572" s="5">
        <f>IF(T572&gt;0,RANK(T572,(N572:P572,Q572:AE572)),0)</f>
        <v>0</v>
      </c>
      <c r="AV572" s="5">
        <f>IF(S572&gt;0,RANK(S572,(N572:P572,Q572:AE572)),0)</f>
        <v>0</v>
      </c>
      <c r="AW572" s="2">
        <f t="shared" si="221"/>
        <v>3.3698399326032012E-3</v>
      </c>
      <c r="AX572" s="2">
        <f t="shared" si="222"/>
        <v>0</v>
      </c>
      <c r="AY572" s="2">
        <f t="shared" si="223"/>
        <v>0</v>
      </c>
      <c r="AZ572" s="2">
        <f t="shared" si="224"/>
        <v>0</v>
      </c>
      <c r="BB572" t="s">
        <v>704</v>
      </c>
      <c r="BC572" t="s">
        <v>1164</v>
      </c>
      <c r="BD572">
        <v>2</v>
      </c>
      <c r="BF572" s="111">
        <v>13</v>
      </c>
      <c r="BG572" s="113">
        <v>307</v>
      </c>
      <c r="BH572" s="117">
        <f t="shared" si="225"/>
        <v>13307</v>
      </c>
      <c r="BJ572" s="5" t="s">
        <v>3185</v>
      </c>
      <c r="BN572" s="63"/>
      <c r="BW572" s="63">
        <v>1</v>
      </c>
      <c r="BY572">
        <v>0</v>
      </c>
      <c r="BZ572">
        <v>0</v>
      </c>
      <c r="CA572">
        <v>0</v>
      </c>
    </row>
    <row r="573" spans="1:79" hidden="1" outlineLevel="1">
      <c r="A573" t="s">
        <v>614</v>
      </c>
      <c r="B573" t="s">
        <v>1164</v>
      </c>
      <c r="C573" s="1">
        <f t="shared" si="214"/>
        <v>2160</v>
      </c>
      <c r="D573" s="5">
        <f>IF(N573&gt;0, RANK(N573,(N573:P573,Q573:AE573)),0)</f>
        <v>2</v>
      </c>
      <c r="E573" s="5">
        <f>IF(O573&gt;0,RANK(O573,(N573:P573,Q573:AE573)),0)</f>
        <v>1</v>
      </c>
      <c r="F573" s="5">
        <f>IF(P573&gt;0,RANK(P573,(N573:P573,Q573:AE573)),0)</f>
        <v>0</v>
      </c>
      <c r="G573" s="131">
        <f t="shared" si="215"/>
        <v>594</v>
      </c>
      <c r="H573" s="136">
        <f t="shared" si="216"/>
        <v>0.27500000000000002</v>
      </c>
      <c r="I573" s="2"/>
      <c r="J573" s="2">
        <f t="shared" si="217"/>
        <v>0.3574074074074074</v>
      </c>
      <c r="K573" s="2">
        <f t="shared" si="218"/>
        <v>0.63240740740740742</v>
      </c>
      <c r="L573" s="2">
        <f t="shared" si="219"/>
        <v>0</v>
      </c>
      <c r="M573" s="2">
        <f t="shared" si="220"/>
        <v>1.0185185185185186E-2</v>
      </c>
      <c r="N573" s="63">
        <v>772</v>
      </c>
      <c r="O573" s="63">
        <v>1366</v>
      </c>
      <c r="P573" s="63"/>
      <c r="Q573" s="63">
        <v>22</v>
      </c>
      <c r="R573" s="63">
        <v>0</v>
      </c>
      <c r="S573" s="63">
        <v>0</v>
      </c>
      <c r="T573" s="63">
        <v>0</v>
      </c>
      <c r="U573" s="63"/>
      <c r="V573" s="63"/>
      <c r="W573" s="63">
        <f>IF(Copyright!C$12=1,IF(BW573&gt;0,BW573-SUM(X573:AQ573)-SUM(R573:V573),SUM(BX573:CB573)),SUM(BY573:CB573))</f>
        <v>0</v>
      </c>
      <c r="X573" s="63">
        <v>0</v>
      </c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>
        <v>0</v>
      </c>
      <c r="AK573" s="63"/>
      <c r="AL573" s="63"/>
      <c r="AM573" s="63"/>
      <c r="AN573" s="63"/>
      <c r="AO573" s="63"/>
      <c r="AP573" s="63"/>
      <c r="AQ573" s="63"/>
      <c r="AS573" s="5">
        <f>IF(Q573&gt;0,RANK(Q573,(N573:P573,Q573:AE573)),0)</f>
        <v>3</v>
      </c>
      <c r="AT573" s="5">
        <f>IF(R573&gt;0,RANK(R573,(N573:P573,Q573:AE573)),0)</f>
        <v>0</v>
      </c>
      <c r="AU573" s="5">
        <f>IF(T573&gt;0,RANK(T573,(N573:P573,Q573:AE573)),0)</f>
        <v>0</v>
      </c>
      <c r="AV573" s="5">
        <f>IF(S573&gt;0,RANK(S573,(N573:P573,Q573:AE573)),0)</f>
        <v>0</v>
      </c>
      <c r="AW573" s="2">
        <f t="shared" si="221"/>
        <v>1.0185185185185186E-2</v>
      </c>
      <c r="AX573" s="2">
        <f t="shared" si="222"/>
        <v>0</v>
      </c>
      <c r="AY573" s="2">
        <f t="shared" si="223"/>
        <v>0</v>
      </c>
      <c r="AZ573" s="2">
        <f t="shared" si="224"/>
        <v>0</v>
      </c>
      <c r="BB573" t="s">
        <v>614</v>
      </c>
      <c r="BC573" t="s">
        <v>1164</v>
      </c>
      <c r="BD573">
        <v>12</v>
      </c>
      <c r="BF573" s="111">
        <v>13</v>
      </c>
      <c r="BG573" s="113">
        <v>309</v>
      </c>
      <c r="BH573" s="117">
        <f t="shared" si="225"/>
        <v>13309</v>
      </c>
      <c r="BJ573" s="5" t="s">
        <v>3185</v>
      </c>
      <c r="BN573" s="63"/>
      <c r="BW573" s="63">
        <v>5</v>
      </c>
      <c r="BY573">
        <v>0</v>
      </c>
      <c r="BZ573">
        <v>0</v>
      </c>
      <c r="CA573">
        <v>0</v>
      </c>
    </row>
    <row r="574" spans="1:79" hidden="1" outlineLevel="1">
      <c r="A574" t="s">
        <v>1987</v>
      </c>
      <c r="B574" t="s">
        <v>1164</v>
      </c>
      <c r="C574" s="1">
        <f t="shared" si="214"/>
        <v>10488</v>
      </c>
      <c r="D574" s="5">
        <f>IF(N574&gt;0, RANK(N574,(N574:P574,Q574:AE574)),0)</f>
        <v>2</v>
      </c>
      <c r="E574" s="5">
        <f>IF(O574&gt;0,RANK(O574,(N574:P574,Q574:AE574)),0)</f>
        <v>1</v>
      </c>
      <c r="F574" s="5">
        <f>IF(P574&gt;0,RANK(P574,(N574:P574,Q574:AE574)),0)</f>
        <v>0</v>
      </c>
      <c r="G574" s="131">
        <f t="shared" si="215"/>
        <v>6980</v>
      </c>
      <c r="H574" s="136">
        <f t="shared" si="216"/>
        <v>0.66552250190694129</v>
      </c>
      <c r="I574" s="2"/>
      <c r="J574" s="2">
        <f t="shared" si="217"/>
        <v>0.15932494279176201</v>
      </c>
      <c r="K574" s="2">
        <f t="shared" si="218"/>
        <v>0.8248474446987033</v>
      </c>
      <c r="L574" s="2">
        <f t="shared" si="219"/>
        <v>0</v>
      </c>
      <c r="M574" s="2">
        <f t="shared" si="220"/>
        <v>1.5827612509534683E-2</v>
      </c>
      <c r="N574" s="63">
        <v>1671</v>
      </c>
      <c r="O574" s="63">
        <v>8651</v>
      </c>
      <c r="P574" s="63"/>
      <c r="Q574" s="63">
        <v>154</v>
      </c>
      <c r="R574" s="63">
        <v>11</v>
      </c>
      <c r="S574" s="63">
        <v>1</v>
      </c>
      <c r="T574" s="63">
        <v>0</v>
      </c>
      <c r="U574" s="63"/>
      <c r="V574" s="63"/>
      <c r="W574" s="63">
        <f>IF(Copyright!C$12=1,IF(BW574&gt;0,BW574-SUM(X574:AQ574)-SUM(R574:V574),SUM(BX574:CB574)),SUM(BY574:CB574))</f>
        <v>0</v>
      </c>
      <c r="X574" s="63">
        <v>0</v>
      </c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>
        <v>0</v>
      </c>
      <c r="AK574" s="63"/>
      <c r="AL574" s="63"/>
      <c r="AM574" s="63"/>
      <c r="AN574" s="63"/>
      <c r="AO574" s="63"/>
      <c r="AP574" s="63"/>
      <c r="AQ574" s="63"/>
      <c r="AS574" s="5">
        <f>IF(Q574&gt;0,RANK(Q574,(N574:P574,Q574:AE574)),0)</f>
        <v>3</v>
      </c>
      <c r="AT574" s="5">
        <f>IF(R574&gt;0,RANK(R574,(N574:P574,Q574:AE574)),0)</f>
        <v>4</v>
      </c>
      <c r="AU574" s="5">
        <f>IF(T574&gt;0,RANK(T574,(N574:P574,Q574:AE574)),0)</f>
        <v>0</v>
      </c>
      <c r="AV574" s="5">
        <f>IF(S574&gt;0,RANK(S574,(N574:P574,Q574:AE574)),0)</f>
        <v>5</v>
      </c>
      <c r="AW574" s="2">
        <f t="shared" si="221"/>
        <v>1.4683447749809305E-2</v>
      </c>
      <c r="AX574" s="2">
        <f t="shared" si="222"/>
        <v>1.0488176964149505E-3</v>
      </c>
      <c r="AY574" s="2">
        <f t="shared" si="223"/>
        <v>0</v>
      </c>
      <c r="AZ574" s="2">
        <f t="shared" si="224"/>
        <v>9.5347063310450043E-5</v>
      </c>
      <c r="BB574" t="s">
        <v>1987</v>
      </c>
      <c r="BC574" t="s">
        <v>1164</v>
      </c>
      <c r="BD574">
        <v>9</v>
      </c>
      <c r="BF574" s="111">
        <v>13</v>
      </c>
      <c r="BG574" s="113">
        <v>311</v>
      </c>
      <c r="BH574" s="117">
        <f t="shared" si="225"/>
        <v>13311</v>
      </c>
      <c r="BJ574" s="5" t="s">
        <v>3185</v>
      </c>
      <c r="BN574" s="63"/>
      <c r="BW574" s="63">
        <v>47</v>
      </c>
      <c r="BY574">
        <v>0</v>
      </c>
      <c r="BZ574">
        <v>0</v>
      </c>
      <c r="CA574">
        <v>0</v>
      </c>
    </row>
    <row r="575" spans="1:79" hidden="1" outlineLevel="1">
      <c r="A575" t="s">
        <v>302</v>
      </c>
      <c r="B575" t="s">
        <v>1164</v>
      </c>
      <c r="C575" s="1">
        <f t="shared" si="214"/>
        <v>26876</v>
      </c>
      <c r="D575" s="5">
        <f>IF(N575&gt;0, RANK(N575,(N575:P575,Q575:AE575)),0)</f>
        <v>2</v>
      </c>
      <c r="E575" s="5">
        <f>IF(O575&gt;0,RANK(O575,(N575:P575,Q575:AE575)),0)</f>
        <v>1</v>
      </c>
      <c r="F575" s="5">
        <f>IF(P575&gt;0,RANK(P575,(N575:P575,Q575:AE575)),0)</f>
        <v>0</v>
      </c>
      <c r="G575" s="131">
        <f t="shared" si="215"/>
        <v>12095</v>
      </c>
      <c r="H575" s="136">
        <f t="shared" si="216"/>
        <v>0.45002976633427594</v>
      </c>
      <c r="I575" s="2"/>
      <c r="J575" s="2">
        <f t="shared" si="217"/>
        <v>0.26826908766185442</v>
      </c>
      <c r="K575" s="2">
        <f t="shared" si="218"/>
        <v>0.71829885399613036</v>
      </c>
      <c r="L575" s="2">
        <f t="shared" si="219"/>
        <v>0</v>
      </c>
      <c r="M575" s="2">
        <f t="shared" si="220"/>
        <v>1.3432058342015218E-2</v>
      </c>
      <c r="N575" s="63">
        <v>7210</v>
      </c>
      <c r="O575" s="63">
        <v>19305</v>
      </c>
      <c r="P575" s="63"/>
      <c r="Q575" s="63">
        <v>346</v>
      </c>
      <c r="R575" s="63">
        <v>8</v>
      </c>
      <c r="S575" s="63">
        <v>7</v>
      </c>
      <c r="T575" s="63">
        <v>0</v>
      </c>
      <c r="U575" s="63"/>
      <c r="V575" s="63"/>
      <c r="W575" s="63">
        <f>IF(Copyright!C$12=1,IF(BW575&gt;0,BW575-SUM(X575:AQ575)-SUM(R575:V575),SUM(BX575:CB575)),SUM(BY575:CB575))</f>
        <v>0</v>
      </c>
      <c r="X575" s="63">
        <v>0</v>
      </c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>
        <v>0</v>
      </c>
      <c r="AK575" s="63"/>
      <c r="AL575" s="63"/>
      <c r="AM575" s="63"/>
      <c r="AN575" s="63"/>
      <c r="AO575" s="63"/>
      <c r="AP575" s="63"/>
      <c r="AQ575" s="63"/>
      <c r="AS575" s="5">
        <f>IF(Q575&gt;0,RANK(Q575,(N575:P575,Q575:AE575)),0)</f>
        <v>3</v>
      </c>
      <c r="AT575" s="5">
        <f>IF(R575&gt;0,RANK(R575,(N575:P575,Q575:AE575)),0)</f>
        <v>4</v>
      </c>
      <c r="AU575" s="5">
        <f>IF(T575&gt;0,RANK(T575,(N575:P575,Q575:AE575)),0)</f>
        <v>0</v>
      </c>
      <c r="AV575" s="5">
        <f>IF(S575&gt;0,RANK(S575,(N575:P575,Q575:AE575)),0)</f>
        <v>5</v>
      </c>
      <c r="AW575" s="2">
        <f t="shared" si="221"/>
        <v>1.2873939574341419E-2</v>
      </c>
      <c r="AX575" s="2">
        <f t="shared" si="222"/>
        <v>2.9766334275933918E-4</v>
      </c>
      <c r="AY575" s="2">
        <f t="shared" si="223"/>
        <v>0</v>
      </c>
      <c r="AZ575" s="2">
        <f t="shared" si="224"/>
        <v>2.6045542491442178E-4</v>
      </c>
      <c r="BB575" t="s">
        <v>302</v>
      </c>
      <c r="BC575" t="s">
        <v>1164</v>
      </c>
      <c r="BD575">
        <v>14</v>
      </c>
      <c r="BF575" s="111">
        <v>13</v>
      </c>
      <c r="BG575" s="113">
        <v>313</v>
      </c>
      <c r="BH575" s="117">
        <f t="shared" si="225"/>
        <v>13313</v>
      </c>
      <c r="BJ575" s="5" t="s">
        <v>3185</v>
      </c>
      <c r="BN575" s="63"/>
      <c r="BW575" s="131">
        <v>107</v>
      </c>
      <c r="BY575">
        <v>0</v>
      </c>
      <c r="BZ575">
        <v>0</v>
      </c>
      <c r="CA575">
        <v>0</v>
      </c>
    </row>
    <row r="576" spans="1:79" hidden="1" outlineLevel="1">
      <c r="A576" t="s">
        <v>987</v>
      </c>
      <c r="B576" t="s">
        <v>1164</v>
      </c>
      <c r="C576" s="1">
        <f t="shared" si="214"/>
        <v>3129</v>
      </c>
      <c r="D576" s="5">
        <f>IF(N576&gt;0, RANK(N576,(N576:P576,Q576:AE576)),0)</f>
        <v>2</v>
      </c>
      <c r="E576" s="5">
        <f>IF(O576&gt;0,RANK(O576,(N576:P576,Q576:AE576)),0)</f>
        <v>1</v>
      </c>
      <c r="F576" s="5">
        <f>IF(P576&gt;0,RANK(P576,(N576:P576,Q576:AE576)),0)</f>
        <v>0</v>
      </c>
      <c r="G576" s="131">
        <f t="shared" si="215"/>
        <v>993</v>
      </c>
      <c r="H576" s="136">
        <f t="shared" si="216"/>
        <v>0.31735378715244489</v>
      </c>
      <c r="I576" s="2"/>
      <c r="J576" s="2">
        <f t="shared" si="217"/>
        <v>0.33876637903483542</v>
      </c>
      <c r="K576" s="2">
        <f t="shared" si="218"/>
        <v>0.65612016618728031</v>
      </c>
      <c r="L576" s="2">
        <f t="shared" si="219"/>
        <v>0</v>
      </c>
      <c r="M576" s="2">
        <f t="shared" si="220"/>
        <v>5.1134547778842743E-3</v>
      </c>
      <c r="N576" s="63">
        <v>1060</v>
      </c>
      <c r="O576" s="63">
        <v>2053</v>
      </c>
      <c r="P576" s="63"/>
      <c r="Q576" s="63">
        <v>15</v>
      </c>
      <c r="R576" s="63">
        <v>1</v>
      </c>
      <c r="S576" s="63">
        <v>0</v>
      </c>
      <c r="T576" s="63">
        <v>0</v>
      </c>
      <c r="U576" s="63"/>
      <c r="V576" s="63"/>
      <c r="W576" s="63">
        <f>IF(Copyright!C$12=1,IF(BW576&gt;0,BW576-SUM(X576:AQ576)-SUM(R576:V576),SUM(BX576:CB576)),SUM(BY576:CB576))</f>
        <v>0</v>
      </c>
      <c r="X576" s="63">
        <v>0</v>
      </c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>
        <v>0</v>
      </c>
      <c r="AK576" s="63"/>
      <c r="AL576" s="63"/>
      <c r="AM576" s="63"/>
      <c r="AN576" s="63"/>
      <c r="AO576" s="63"/>
      <c r="AP576" s="63"/>
      <c r="AQ576" s="63"/>
      <c r="AS576" s="5">
        <f>IF(Q576&gt;0,RANK(Q576,(N576:P576,Q576:AE576)),0)</f>
        <v>3</v>
      </c>
      <c r="AT576" s="5">
        <f>IF(R576&gt;0,RANK(R576,(N576:P576,Q576:AE576)),0)</f>
        <v>4</v>
      </c>
      <c r="AU576" s="5">
        <f>IF(T576&gt;0,RANK(T576,(N576:P576,Q576:AE576)),0)</f>
        <v>0</v>
      </c>
      <c r="AV576" s="5">
        <f>IF(S576&gt;0,RANK(S576,(N576:P576,Q576:AE576)),0)</f>
        <v>0</v>
      </c>
      <c r="AW576" s="2">
        <f t="shared" si="221"/>
        <v>4.7938638542665392E-3</v>
      </c>
      <c r="AX576" s="2">
        <f t="shared" si="222"/>
        <v>3.1959092361776926E-4</v>
      </c>
      <c r="AY576" s="2">
        <f t="shared" si="223"/>
        <v>0</v>
      </c>
      <c r="AZ576" s="2">
        <f t="shared" si="224"/>
        <v>0</v>
      </c>
      <c r="BB576" t="s">
        <v>987</v>
      </c>
      <c r="BC576" t="s">
        <v>1164</v>
      </c>
      <c r="BD576">
        <v>8</v>
      </c>
      <c r="BF576" s="111">
        <v>13</v>
      </c>
      <c r="BG576" s="113">
        <v>315</v>
      </c>
      <c r="BH576" s="117">
        <f t="shared" si="225"/>
        <v>13315</v>
      </c>
      <c r="BJ576" s="5" t="s">
        <v>3185</v>
      </c>
      <c r="BN576" s="63"/>
      <c r="BW576" s="63">
        <v>4</v>
      </c>
      <c r="BY576">
        <v>0</v>
      </c>
      <c r="BZ576">
        <v>0</v>
      </c>
      <c r="CA576">
        <v>0</v>
      </c>
    </row>
    <row r="577" spans="1:81" hidden="1" outlineLevel="1">
      <c r="A577" t="s">
        <v>571</v>
      </c>
      <c r="B577" t="s">
        <v>1164</v>
      </c>
      <c r="C577" s="1">
        <f t="shared" si="214"/>
        <v>4761</v>
      </c>
      <c r="D577" s="5">
        <f>IF(N577&gt;0, RANK(N577,(N577:P577,Q577:AE577)),0)</f>
        <v>2</v>
      </c>
      <c r="E577" s="5">
        <f>IF(O577&gt;0,RANK(O577,(N577:P577,Q577:AE577)),0)</f>
        <v>1</v>
      </c>
      <c r="F577" s="5">
        <f>IF(P577&gt;0,RANK(P577,(N577:P577,Q577:AE577)),0)</f>
        <v>0</v>
      </c>
      <c r="G577" s="131">
        <f t="shared" si="215"/>
        <v>548</v>
      </c>
      <c r="H577" s="136">
        <f t="shared" si="216"/>
        <v>0.11510186935517748</v>
      </c>
      <c r="I577" s="2"/>
      <c r="J577" s="2">
        <f t="shared" si="217"/>
        <v>0.43835328712455368</v>
      </c>
      <c r="K577" s="2">
        <f t="shared" si="218"/>
        <v>0.5534551564797312</v>
      </c>
      <c r="L577" s="2">
        <f t="shared" si="219"/>
        <v>0</v>
      </c>
      <c r="M577" s="2">
        <f t="shared" si="220"/>
        <v>8.1915563957151161E-3</v>
      </c>
      <c r="N577" s="63">
        <v>2087</v>
      </c>
      <c r="O577" s="63">
        <v>2635</v>
      </c>
      <c r="P577" s="63"/>
      <c r="Q577" s="63">
        <v>39</v>
      </c>
      <c r="R577" s="63">
        <v>0</v>
      </c>
      <c r="S577" s="63">
        <v>0</v>
      </c>
      <c r="T577" s="63">
        <v>0</v>
      </c>
      <c r="U577" s="63"/>
      <c r="V577" s="63"/>
      <c r="W577" s="63">
        <f>IF(Copyright!C$12=1,IF(BW577&gt;0,BW577-SUM(X577:AQ577)-SUM(R577:V577),SUM(BX577:CB577)),SUM(BY577:CB577))</f>
        <v>0</v>
      </c>
      <c r="X577" s="63">
        <v>0</v>
      </c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>
        <v>0</v>
      </c>
      <c r="AK577" s="63"/>
      <c r="AL577" s="63"/>
      <c r="AM577" s="63"/>
      <c r="AN577" s="63"/>
      <c r="AO577" s="63"/>
      <c r="AP577" s="63"/>
      <c r="AQ577" s="63"/>
      <c r="AS577" s="5">
        <f>IF(Q577&gt;0,RANK(Q577,(N577:P577,Q577:AE577)),0)</f>
        <v>3</v>
      </c>
      <c r="AT577" s="5">
        <f>IF(R577&gt;0,RANK(R577,(N577:P577,Q577:AE577)),0)</f>
        <v>0</v>
      </c>
      <c r="AU577" s="5">
        <f>IF(T577&gt;0,RANK(T577,(N577:P577,Q577:AE577)),0)</f>
        <v>0</v>
      </c>
      <c r="AV577" s="5">
        <f>IF(S577&gt;0,RANK(S577,(N577:P577,Q577:AE577)),0)</f>
        <v>0</v>
      </c>
      <c r="AW577" s="2">
        <f t="shared" si="221"/>
        <v>8.1915563957151855E-3</v>
      </c>
      <c r="AX577" s="2">
        <f t="shared" si="222"/>
        <v>0</v>
      </c>
      <c r="AY577" s="2">
        <f t="shared" si="223"/>
        <v>0</v>
      </c>
      <c r="AZ577" s="2">
        <f t="shared" si="224"/>
        <v>0</v>
      </c>
      <c r="BB577" t="s">
        <v>571</v>
      </c>
      <c r="BC577" t="s">
        <v>1164</v>
      </c>
      <c r="BD577">
        <v>10</v>
      </c>
      <c r="BF577" s="111">
        <v>13</v>
      </c>
      <c r="BG577" s="113">
        <v>317</v>
      </c>
      <c r="BH577" s="117">
        <f t="shared" si="225"/>
        <v>13317</v>
      </c>
      <c r="BJ577" s="5" t="s">
        <v>3185</v>
      </c>
      <c r="BN577" s="63"/>
      <c r="BW577" s="63">
        <v>4</v>
      </c>
      <c r="BY577">
        <v>0</v>
      </c>
      <c r="BZ577">
        <v>0</v>
      </c>
      <c r="CA577">
        <v>0</v>
      </c>
    </row>
    <row r="578" spans="1:81" hidden="1" outlineLevel="1">
      <c r="A578" t="s">
        <v>2169</v>
      </c>
      <c r="B578" t="s">
        <v>1164</v>
      </c>
      <c r="C578" s="1">
        <f t="shared" si="214"/>
        <v>4450</v>
      </c>
      <c r="D578" s="5">
        <f>IF(N578&gt;0, RANK(N578,(N578:P578,Q578:AE578)),0)</f>
        <v>2</v>
      </c>
      <c r="E578" s="5">
        <f>IF(O578&gt;0,RANK(O578,(N578:P578,Q578:AE578)),0)</f>
        <v>1</v>
      </c>
      <c r="F578" s="5">
        <f>IF(P578&gt;0,RANK(P578,(N578:P578,Q578:AE578)),0)</f>
        <v>0</v>
      </c>
      <c r="G578" s="131">
        <f t="shared" si="215"/>
        <v>65</v>
      </c>
      <c r="H578" s="136">
        <f t="shared" si="216"/>
        <v>1.4606741573033709E-2</v>
      </c>
      <c r="I578" s="2"/>
      <c r="J578" s="2">
        <f t="shared" si="217"/>
        <v>0.49011235955056182</v>
      </c>
      <c r="K578" s="2">
        <f t="shared" si="218"/>
        <v>0.50471910112359553</v>
      </c>
      <c r="L578" s="2">
        <f t="shared" si="219"/>
        <v>0</v>
      </c>
      <c r="M578" s="2">
        <f t="shared" si="220"/>
        <v>5.1685393258426027E-3</v>
      </c>
      <c r="N578" s="63">
        <v>2181</v>
      </c>
      <c r="O578" s="63">
        <v>2246</v>
      </c>
      <c r="P578" s="63"/>
      <c r="Q578" s="63">
        <v>23</v>
      </c>
      <c r="R578" s="63">
        <v>0</v>
      </c>
      <c r="S578" s="63">
        <v>0</v>
      </c>
      <c r="T578" s="63">
        <v>0</v>
      </c>
      <c r="U578" s="63"/>
      <c r="V578" s="63"/>
      <c r="W578" s="63">
        <f>IF(Copyright!C$12=1,IF(BW578&gt;0,BW578-SUM(X578:AQ578)-SUM(R578:V578),SUM(BX578:CB578)),SUM(BY578:CB578))</f>
        <v>0</v>
      </c>
      <c r="X578" s="63">
        <v>0</v>
      </c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>
        <v>0</v>
      </c>
      <c r="AK578" s="63"/>
      <c r="AL578" s="63"/>
      <c r="AM578" s="63"/>
      <c r="AN578" s="63"/>
      <c r="AO578" s="63"/>
      <c r="AP578" s="63"/>
      <c r="AQ578" s="63"/>
      <c r="AS578" s="5">
        <f>IF(Q578&gt;0,RANK(Q578,(N578:P578,Q578:AE578)),0)</f>
        <v>3</v>
      </c>
      <c r="AT578" s="5">
        <f>IF(R578&gt;0,RANK(R578,(N578:P578,Q578:AE578)),0)</f>
        <v>0</v>
      </c>
      <c r="AU578" s="5">
        <f>IF(T578&gt;0,RANK(T578,(N578:P578,Q578:AE578)),0)</f>
        <v>0</v>
      </c>
      <c r="AV578" s="5">
        <f>IF(S578&gt;0,RANK(S578,(N578:P578,Q578:AE578)),0)</f>
        <v>0</v>
      </c>
      <c r="AW578" s="2">
        <f t="shared" si="221"/>
        <v>5.1685393258426963E-3</v>
      </c>
      <c r="AX578" s="2">
        <f t="shared" si="222"/>
        <v>0</v>
      </c>
      <c r="AY578" s="2">
        <f t="shared" si="223"/>
        <v>0</v>
      </c>
      <c r="AZ578" s="2">
        <f t="shared" si="224"/>
        <v>0</v>
      </c>
      <c r="BB578" t="s">
        <v>2169</v>
      </c>
      <c r="BC578" t="s">
        <v>1164</v>
      </c>
      <c r="BD578">
        <v>8</v>
      </c>
      <c r="BF578" s="111">
        <v>13</v>
      </c>
      <c r="BG578" s="113">
        <v>319</v>
      </c>
      <c r="BH578" s="117">
        <f t="shared" si="225"/>
        <v>13319</v>
      </c>
      <c r="BJ578" s="5" t="s">
        <v>3185</v>
      </c>
      <c r="BN578" s="63"/>
      <c r="BW578" s="63">
        <v>6</v>
      </c>
      <c r="BY578">
        <v>0</v>
      </c>
      <c r="BZ578">
        <v>0</v>
      </c>
      <c r="CA578">
        <v>0</v>
      </c>
    </row>
    <row r="579" spans="1:81" hidden="1" outlineLevel="1">
      <c r="A579" t="s">
        <v>1846</v>
      </c>
      <c r="B579" t="s">
        <v>1164</v>
      </c>
      <c r="C579" s="1">
        <f t="shared" si="214"/>
        <v>8419</v>
      </c>
      <c r="D579" s="5">
        <f>IF(N579&gt;0, RANK(N579,(N579:P579,Q579:AE579)),0)</f>
        <v>2</v>
      </c>
      <c r="E579" s="5">
        <f>IF(O579&gt;0,RANK(O579,(N579:P579,Q579:AE579)),0)</f>
        <v>1</v>
      </c>
      <c r="F579" s="5">
        <f>IF(P579&gt;0,RANK(P579,(N579:P579,Q579:AE579)),0)</f>
        <v>0</v>
      </c>
      <c r="G579" s="131">
        <f t="shared" si="215"/>
        <v>3382</v>
      </c>
      <c r="H579" s="136">
        <f t="shared" si="216"/>
        <v>0.40171041691412279</v>
      </c>
      <c r="I579" s="2"/>
      <c r="J579" s="2">
        <f t="shared" si="217"/>
        <v>0.29540325454329491</v>
      </c>
      <c r="K579" s="2">
        <f t="shared" si="218"/>
        <v>0.69711367145741776</v>
      </c>
      <c r="L579" s="2">
        <f t="shared" si="219"/>
        <v>0</v>
      </c>
      <c r="M579" s="2">
        <f t="shared" si="220"/>
        <v>7.4830739992872708E-3</v>
      </c>
      <c r="N579" s="63">
        <v>2487</v>
      </c>
      <c r="O579" s="63">
        <v>5869</v>
      </c>
      <c r="P579" s="63"/>
      <c r="Q579" s="63">
        <v>60</v>
      </c>
      <c r="R579" s="63">
        <v>2</v>
      </c>
      <c r="S579" s="63">
        <v>1</v>
      </c>
      <c r="T579" s="63">
        <v>0</v>
      </c>
      <c r="U579" s="63"/>
      <c r="V579" s="63"/>
      <c r="W579" s="63">
        <f>IF(Copyright!C$12=1,IF(BW579&gt;0,BW579-SUM(X579:AQ579)-SUM(R579:V579),SUM(BX579:CB579)),SUM(BY579:CB579))</f>
        <v>0</v>
      </c>
      <c r="X579" s="63">
        <v>0</v>
      </c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>
        <v>0</v>
      </c>
      <c r="AK579" s="63"/>
      <c r="AL579" s="63"/>
      <c r="AM579" s="63"/>
      <c r="AN579" s="63"/>
      <c r="AO579" s="63"/>
      <c r="AP579" s="63"/>
      <c r="AQ579" s="63"/>
      <c r="AS579" s="5">
        <f>IF(Q579&gt;0,RANK(Q579,(N579:P579,Q579:AE579)),0)</f>
        <v>3</v>
      </c>
      <c r="AT579" s="5">
        <f>IF(R579&gt;0,RANK(R579,(N579:P579,Q579:AE579)),0)</f>
        <v>4</v>
      </c>
      <c r="AU579" s="5">
        <f>IF(T579&gt;0,RANK(T579,(N579:P579,Q579:AE579)),0)</f>
        <v>0</v>
      </c>
      <c r="AV579" s="5">
        <f>IF(S579&gt;0,RANK(S579,(N579:P579,Q579:AE579)),0)</f>
        <v>5</v>
      </c>
      <c r="AW579" s="2">
        <f t="shared" si="221"/>
        <v>7.1267371421784064E-3</v>
      </c>
      <c r="AX579" s="2">
        <f t="shared" si="222"/>
        <v>2.3755790473928019E-4</v>
      </c>
      <c r="AY579" s="2">
        <f t="shared" si="223"/>
        <v>0</v>
      </c>
      <c r="AZ579" s="2">
        <f t="shared" si="224"/>
        <v>1.1877895236964009E-4</v>
      </c>
      <c r="BB579" t="s">
        <v>1846</v>
      </c>
      <c r="BC579" t="s">
        <v>1164</v>
      </c>
      <c r="BD579">
        <v>8</v>
      </c>
      <c r="BF579" s="111">
        <v>13</v>
      </c>
      <c r="BG579" s="113">
        <v>321</v>
      </c>
      <c r="BH579" s="117">
        <f t="shared" si="225"/>
        <v>13321</v>
      </c>
      <c r="BJ579" s="5" t="s">
        <v>3185</v>
      </c>
      <c r="BN579" s="63"/>
      <c r="BW579" s="63">
        <v>20</v>
      </c>
      <c r="BY579">
        <v>0</v>
      </c>
      <c r="BZ579">
        <v>0</v>
      </c>
      <c r="CA579">
        <v>0</v>
      </c>
    </row>
    <row r="580" spans="1:81" collapsed="1">
      <c r="A580" t="s">
        <v>1163</v>
      </c>
      <c r="B580" t="s">
        <v>548</v>
      </c>
      <c r="C580" s="1">
        <f t="shared" si="214"/>
        <v>3900050</v>
      </c>
      <c r="D580" s="5">
        <f>IF(N580&gt;0, RANK(N580,(N580:P580,Q580:AE580)),0)</f>
        <v>2</v>
      </c>
      <c r="E580" s="5">
        <f>IF(O580&gt;0,RANK(O580,(N580:P580,Q580:AE580)),0)</f>
        <v>1</v>
      </c>
      <c r="F580" s="5">
        <f>IF(P580&gt;0,RANK(P580,(N580:P580,Q580:AE580)),0)</f>
        <v>0</v>
      </c>
      <c r="G580" s="131">
        <f t="shared" si="215"/>
        <v>304861</v>
      </c>
      <c r="H580" s="136">
        <f t="shared" si="216"/>
        <v>7.8168485019422834E-2</v>
      </c>
      <c r="I580" s="2"/>
      <c r="J580" s="2">
        <f t="shared" si="217"/>
        <v>0.45482160485121986</v>
      </c>
      <c r="K580" s="2">
        <f t="shared" si="218"/>
        <v>0.53299008987064267</v>
      </c>
      <c r="L580" s="2">
        <f t="shared" si="219"/>
        <v>0</v>
      </c>
      <c r="M580" s="2">
        <f t="shared" si="220"/>
        <v>1.2188305278137412E-2</v>
      </c>
      <c r="N580" s="63">
        <f t="shared" ref="N580:T580" si="226">SUM(N421:N579)</f>
        <v>1773827</v>
      </c>
      <c r="O580" s="63">
        <f t="shared" si="226"/>
        <v>2078688</v>
      </c>
      <c r="P580" s="63">
        <f t="shared" si="226"/>
        <v>0</v>
      </c>
      <c r="Q580" s="63">
        <f t="shared" si="226"/>
        <v>45324</v>
      </c>
      <c r="R580" s="63">
        <f t="shared" si="226"/>
        <v>1516</v>
      </c>
      <c r="S580" s="63">
        <f t="shared" si="226"/>
        <v>432</v>
      </c>
      <c r="T580" s="63">
        <f t="shared" si="226"/>
        <v>21</v>
      </c>
      <c r="U580" s="63"/>
      <c r="V580" s="63"/>
      <c r="W580" s="63">
        <f t="shared" ref="W580" si="227">SUM(W421:W579)</f>
        <v>58</v>
      </c>
      <c r="X580" s="63">
        <f>SUM(X421:X579)</f>
        <v>154</v>
      </c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>
        <f>SUM(AJ421:AJ579)</f>
        <v>30</v>
      </c>
      <c r="AK580" s="63"/>
      <c r="AL580" s="63"/>
      <c r="AM580" s="63"/>
      <c r="AN580" s="63"/>
      <c r="AO580" s="63"/>
      <c r="AP580" s="63"/>
      <c r="AQ580" s="63"/>
      <c r="AS580" s="5">
        <f>IF(Q580&gt;0,RANK(Q580,(N580:P580,Q580:AE580)),0)</f>
        <v>3</v>
      </c>
      <c r="AT580" s="5">
        <f>IF(R580&gt;0,RANK(R580,(N580:P580,Q580:AE580)),0)</f>
        <v>4</v>
      </c>
      <c r="AU580" s="5">
        <f>IF(T580&gt;0,RANK(T580,(N580:P580,Q580:AE580)),0)</f>
        <v>8</v>
      </c>
      <c r="AV580" s="5">
        <f>IF(S580&gt;0,RANK(S580,(N580:P580,Q580:AE580)),0)</f>
        <v>5</v>
      </c>
      <c r="AW580" s="2">
        <f t="shared" si="221"/>
        <v>1.1621389469365778E-2</v>
      </c>
      <c r="AX580" s="2">
        <f t="shared" si="222"/>
        <v>3.8871296521839462E-4</v>
      </c>
      <c r="AY580" s="2">
        <f t="shared" si="223"/>
        <v>5.3845463519698468E-6</v>
      </c>
      <c r="AZ580" s="2">
        <f t="shared" si="224"/>
        <v>1.1076781066909399E-4</v>
      </c>
      <c r="BB580" t="s">
        <v>1163</v>
      </c>
      <c r="BC580" t="s">
        <v>548</v>
      </c>
      <c r="BF580" s="111">
        <v>13</v>
      </c>
      <c r="BG580" s="113"/>
      <c r="BH580" s="111">
        <v>13</v>
      </c>
      <c r="BJ580" s="5" t="s">
        <v>718</v>
      </c>
      <c r="BN580" s="63"/>
      <c r="BW580" s="63">
        <f>SUM(BW421:BW579)</f>
        <v>10530</v>
      </c>
      <c r="BY580" s="63">
        <f>SUM(BY421:BY579)</f>
        <v>2</v>
      </c>
      <c r="BZ580" s="63">
        <f>SUM(BZ421:BZ579)</f>
        <v>55</v>
      </c>
      <c r="CA580" s="63">
        <f>SUM(CA421:CA579)</f>
        <v>1</v>
      </c>
    </row>
    <row r="581" spans="1:81">
      <c r="C581" s="1"/>
      <c r="E581" s="5"/>
      <c r="F581" s="5"/>
      <c r="G581" s="131"/>
      <c r="H581" s="136"/>
      <c r="I581" s="2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63"/>
      <c r="AL581" s="63"/>
      <c r="AM581" s="63"/>
      <c r="AN581" s="63"/>
      <c r="AO581" s="63"/>
      <c r="AP581" s="63"/>
      <c r="AQ581" s="63"/>
      <c r="AS581" s="5"/>
      <c r="AT581" s="5"/>
      <c r="AU581" s="5"/>
      <c r="AV581" s="5"/>
      <c r="BF581" s="111"/>
      <c r="BG581" s="113"/>
      <c r="BH581" s="117"/>
    </row>
    <row r="582" spans="1:81" hidden="1" outlineLevel="1">
      <c r="A582" t="s">
        <v>661</v>
      </c>
      <c r="B582" t="s">
        <v>971</v>
      </c>
      <c r="C582" s="1">
        <f t="shared" ref="C582:C587" si="228">SUM(N582:AQ582)</f>
        <v>63454</v>
      </c>
      <c r="D582" s="5">
        <f>IF(N582&gt;0, RANK(N582,(N582:P582,Q582:AE582)),0)</f>
        <v>1</v>
      </c>
      <c r="E582" s="5">
        <f>IF(O582&gt;0,RANK(O582,(N582:P582,Q582:AE582)),0)</f>
        <v>2</v>
      </c>
      <c r="F582" s="5">
        <f>IF(P582&gt;0,RANK(P582,(N582:P582,Q582:AE582)),0)</f>
        <v>0</v>
      </c>
      <c r="G582" s="131">
        <f t="shared" ref="G582:G587" si="229">IF(C582&gt;0,MAX(N582:P582)-LARGE(N582:P582,2),0)</f>
        <v>32471</v>
      </c>
      <c r="H582" s="136">
        <f t="shared" ref="H582:H587" si="230">IF(C582&gt;0,G582/C582,0)</f>
        <v>0.51172502915497842</v>
      </c>
      <c r="I582" s="2"/>
      <c r="J582" s="2">
        <f t="shared" ref="J582:L587" si="231">IF($C582=0,"-",N582/$C582)</f>
        <v>0.74422416238535005</v>
      </c>
      <c r="K582" s="2">
        <f t="shared" si="231"/>
        <v>0.23249913323037161</v>
      </c>
      <c r="L582" s="2">
        <f t="shared" si="231"/>
        <v>0</v>
      </c>
      <c r="M582" s="2">
        <f t="shared" ref="M582:M587" si="232">IF(C582=0,"-",(1-J582-K582-L582))</f>
        <v>2.3276704384278341E-2</v>
      </c>
      <c r="N582" s="63">
        <v>47224</v>
      </c>
      <c r="O582" s="63">
        <v>14753</v>
      </c>
      <c r="P582" s="63"/>
      <c r="Q582" s="63">
        <v>749</v>
      </c>
      <c r="R582" s="63">
        <v>728</v>
      </c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63"/>
      <c r="AL582" s="63"/>
      <c r="AM582" s="63"/>
      <c r="AN582" s="63"/>
      <c r="AO582" s="63"/>
      <c r="AP582" s="63"/>
      <c r="AQ582" s="63"/>
      <c r="AS582" s="5">
        <f>IF(Q582&gt;0,RANK(Q582,(N582:P582,Q582:AE582)),0)</f>
        <v>3</v>
      </c>
      <c r="AT582" s="5">
        <f>IF(R582&gt;0,RANK(R582,(N582:P582,Q582:AE582)),0)</f>
        <v>4</v>
      </c>
      <c r="AU582" s="5">
        <f>IF(T582&gt;0,RANK(T582,(N582:P582,Q582:AE582)),0)</f>
        <v>0</v>
      </c>
      <c r="AV582" s="5">
        <f>IF(S582&gt;0,RANK(S582,(N582:P582,Q582:AE582)),0)</f>
        <v>0</v>
      </c>
      <c r="AW582" s="2">
        <f t="shared" ref="AW582:AX587" si="233">IF($C582=0,"-",Q582/$C582)</f>
        <v>1.1803826393923156E-2</v>
      </c>
      <c r="AX582" s="2">
        <f t="shared" si="233"/>
        <v>1.1472877990355217E-2</v>
      </c>
      <c r="AY582" s="2">
        <f>IF($C582=0,"-",T582/$C582)</f>
        <v>0</v>
      </c>
      <c r="AZ582" s="2">
        <f t="shared" ref="AZ582:AZ587" si="234">IF($C582=0,"-",S582/$C582)</f>
        <v>0</v>
      </c>
      <c r="BB582" t="s">
        <v>661</v>
      </c>
      <c r="BC582" t="s">
        <v>971</v>
      </c>
      <c r="BD582">
        <v>2</v>
      </c>
      <c r="BF582" s="111">
        <v>15</v>
      </c>
      <c r="BG582" s="113">
        <v>1</v>
      </c>
      <c r="BH582" s="117">
        <f t="shared" si="225"/>
        <v>15001</v>
      </c>
      <c r="BJ582" s="5" t="s">
        <v>3185</v>
      </c>
      <c r="BK582" s="63">
        <v>331</v>
      </c>
      <c r="BL582" s="63">
        <v>27</v>
      </c>
      <c r="BN582" s="63"/>
      <c r="BO582" s="63"/>
    </row>
    <row r="583" spans="1:81" hidden="1" outlineLevel="1">
      <c r="A583" t="s">
        <v>1856</v>
      </c>
      <c r="B583" t="s">
        <v>971</v>
      </c>
      <c r="C583" s="1">
        <f t="shared" si="228"/>
        <v>296742</v>
      </c>
      <c r="D583" s="5">
        <f>IF(N583&gt;0, RANK(N583,(N583:P583,Q583:AE583)),0)</f>
        <v>1</v>
      </c>
      <c r="E583" s="5">
        <f>IF(O583&gt;0,RANK(O583,(N583:P583,Q583:AE583)),0)</f>
        <v>2</v>
      </c>
      <c r="F583" s="5">
        <f>IF(P583&gt;0,RANK(P583,(N583:P583,Q583:AE583)),0)</f>
        <v>0</v>
      </c>
      <c r="G583" s="131">
        <f t="shared" si="229"/>
        <v>115888</v>
      </c>
      <c r="H583" s="136">
        <f t="shared" si="230"/>
        <v>0.39053453842058083</v>
      </c>
      <c r="I583" s="2"/>
      <c r="J583" s="2">
        <f t="shared" si="231"/>
        <v>0.68864198529362208</v>
      </c>
      <c r="K583" s="2">
        <f t="shared" si="231"/>
        <v>0.29810744687304125</v>
      </c>
      <c r="L583" s="2">
        <f t="shared" si="231"/>
        <v>0</v>
      </c>
      <c r="M583" s="2">
        <f t="shared" si="232"/>
        <v>1.3250567833336668E-2</v>
      </c>
      <c r="N583" s="63">
        <v>204349</v>
      </c>
      <c r="O583" s="63">
        <v>88461</v>
      </c>
      <c r="P583" s="63"/>
      <c r="Q583" s="63">
        <v>2252</v>
      </c>
      <c r="R583" s="63">
        <v>1680</v>
      </c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63"/>
      <c r="AL583" s="63"/>
      <c r="AM583" s="63"/>
      <c r="AN583" s="63"/>
      <c r="AO583" s="63"/>
      <c r="AP583" s="63"/>
      <c r="AQ583" s="63"/>
      <c r="AS583" s="5">
        <f>IF(Q583&gt;0,RANK(Q583,(N583:P583,Q583:AE583)),0)</f>
        <v>3</v>
      </c>
      <c r="AT583" s="5">
        <f>IF(R583&gt;0,RANK(R583,(N583:P583,Q583:AE583)),0)</f>
        <v>4</v>
      </c>
      <c r="AU583" s="5">
        <f>IF(T583&gt;0,RANK(T583,(N583:P583,Q583:AE583)),0)</f>
        <v>0</v>
      </c>
      <c r="AV583" s="5">
        <f>IF(S583&gt;0,RANK(S583,(N583:P583,Q583:AE583)),0)</f>
        <v>0</v>
      </c>
      <c r="AW583" s="2">
        <f t="shared" si="233"/>
        <v>7.5890841202121712E-3</v>
      </c>
      <c r="AX583" s="2">
        <f t="shared" si="233"/>
        <v>5.6614837131245327E-3</v>
      </c>
      <c r="AY583" s="2">
        <f>IF($C583=0,"-",T583/$C583)</f>
        <v>0</v>
      </c>
      <c r="AZ583" s="2">
        <f t="shared" si="234"/>
        <v>0</v>
      </c>
      <c r="BB583" t="s">
        <v>1856</v>
      </c>
      <c r="BC583" t="s">
        <v>971</v>
      </c>
      <c r="BF583" s="111">
        <v>15</v>
      </c>
      <c r="BG583" s="113">
        <v>3</v>
      </c>
      <c r="BH583" s="117">
        <f t="shared" si="225"/>
        <v>15003</v>
      </c>
      <c r="BJ583" s="5" t="s">
        <v>3185</v>
      </c>
      <c r="BK583" s="63">
        <v>1430</v>
      </c>
      <c r="BL583" s="63">
        <v>167</v>
      </c>
      <c r="BN583" s="63"/>
      <c r="BO583" s="63"/>
    </row>
    <row r="584" spans="1:81" hidden="1" outlineLevel="1">
      <c r="A584" t="s">
        <v>459</v>
      </c>
      <c r="B584" t="s">
        <v>971</v>
      </c>
      <c r="C584" s="1">
        <f t="shared" si="228"/>
        <v>25372</v>
      </c>
      <c r="D584" s="5">
        <f>IF(N584&gt;0, RANK(N584,(N584:P584,Q584:AE584)),0)</f>
        <v>1</v>
      </c>
      <c r="E584" s="5">
        <f>IF(O584&gt;0,RANK(O584,(N584:P584,Q584:AE584)),0)</f>
        <v>2</v>
      </c>
      <c r="F584" s="5">
        <f>IF(P584&gt;0,RANK(P584,(N584:P584,Q584:AE584)),0)</f>
        <v>0</v>
      </c>
      <c r="G584" s="131">
        <f t="shared" si="229"/>
        <v>12520</v>
      </c>
      <c r="H584" s="136">
        <f t="shared" si="230"/>
        <v>0.4934573545640864</v>
      </c>
      <c r="I584" s="2"/>
      <c r="J584" s="2">
        <f t="shared" si="231"/>
        <v>0.73470755163171997</v>
      </c>
      <c r="K584" s="2">
        <f t="shared" si="231"/>
        <v>0.24125019706763362</v>
      </c>
      <c r="L584" s="2">
        <f t="shared" si="231"/>
        <v>0</v>
      </c>
      <c r="M584" s="2">
        <f t="shared" si="232"/>
        <v>2.4042251300646411E-2</v>
      </c>
      <c r="N584" s="63">
        <v>18641</v>
      </c>
      <c r="O584" s="63">
        <v>6121</v>
      </c>
      <c r="P584" s="63"/>
      <c r="Q584" s="63">
        <v>272</v>
      </c>
      <c r="R584" s="63">
        <v>338</v>
      </c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63"/>
      <c r="AL584" s="63"/>
      <c r="AM584" s="63"/>
      <c r="AN584" s="63"/>
      <c r="AO584" s="63"/>
      <c r="AP584" s="63"/>
      <c r="AQ584" s="63"/>
      <c r="AS584" s="5">
        <f>IF(Q584&gt;0,RANK(Q584,(N584:P584,Q584:AE584)),0)</f>
        <v>4</v>
      </c>
      <c r="AT584" s="5">
        <f>IF(R584&gt;0,RANK(R584,(N584:P584,Q584:AE584)),0)</f>
        <v>3</v>
      </c>
      <c r="AU584" s="5">
        <f>IF(T584&gt;0,RANK(T584,(N584:P584,Q584:AE584)),0)</f>
        <v>0</v>
      </c>
      <c r="AV584" s="5">
        <f>IF(S584&gt;0,RANK(S584,(N584:P584,Q584:AE584)),0)</f>
        <v>0</v>
      </c>
      <c r="AW584" s="2">
        <f t="shared" si="233"/>
        <v>1.0720479268484944E-2</v>
      </c>
      <c r="AX584" s="2">
        <f t="shared" si="233"/>
        <v>1.3321772032161438E-2</v>
      </c>
      <c r="AY584" s="2">
        <f>IF($C584=0,"-",T584/$C584)</f>
        <v>0</v>
      </c>
      <c r="AZ584" s="2">
        <f t="shared" si="234"/>
        <v>0</v>
      </c>
      <c r="BB584" t="s">
        <v>459</v>
      </c>
      <c r="BC584" t="s">
        <v>971</v>
      </c>
      <c r="BD584">
        <v>2</v>
      </c>
      <c r="BF584" s="111">
        <v>15</v>
      </c>
      <c r="BG584" s="113">
        <v>7</v>
      </c>
      <c r="BH584" s="117">
        <f t="shared" si="225"/>
        <v>15007</v>
      </c>
      <c r="BJ584" s="5" t="s">
        <v>3185</v>
      </c>
      <c r="BK584" s="63">
        <v>234</v>
      </c>
      <c r="BL584" s="63">
        <v>11</v>
      </c>
      <c r="BN584" s="63"/>
      <c r="BO584" s="63"/>
      <c r="BP584" s="63"/>
      <c r="BQ584" s="63"/>
    </row>
    <row r="585" spans="1:81" hidden="1" outlineLevel="1">
      <c r="A585" t="s">
        <v>1889</v>
      </c>
      <c r="B585" t="s">
        <v>971</v>
      </c>
      <c r="C585" s="1">
        <f t="shared" si="228"/>
        <v>48653</v>
      </c>
      <c r="D585" s="5">
        <f>IF(N585&gt;0, RANK(N585,(N585:P585,Q585:AE585)),0)</f>
        <v>1</v>
      </c>
      <c r="E585" s="5">
        <f>IF(O585&gt;0,RANK(O585,(N585:P585,Q585:AE585)),0)</f>
        <v>2</v>
      </c>
      <c r="F585" s="5">
        <f>IF(P585&gt;0,RANK(P585,(N585:P585,Q585:AE585)),0)</f>
        <v>0</v>
      </c>
      <c r="G585" s="131">
        <f t="shared" si="229"/>
        <v>24450</v>
      </c>
      <c r="H585" s="136">
        <f t="shared" si="230"/>
        <v>0.50253838406675844</v>
      </c>
      <c r="I585" s="2"/>
      <c r="J585" s="2">
        <f t="shared" si="231"/>
        <v>0.7410026103220767</v>
      </c>
      <c r="K585" s="2">
        <f t="shared" si="231"/>
        <v>0.23846422625531827</v>
      </c>
      <c r="L585" s="2">
        <f t="shared" si="231"/>
        <v>0</v>
      </c>
      <c r="M585" s="2">
        <f t="shared" si="232"/>
        <v>2.0533163422605027E-2</v>
      </c>
      <c r="N585" s="63">
        <v>36052</v>
      </c>
      <c r="O585" s="63">
        <v>11602</v>
      </c>
      <c r="P585" s="63"/>
      <c r="Q585" s="63">
        <v>565</v>
      </c>
      <c r="R585" s="63">
        <v>434</v>
      </c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63"/>
      <c r="AL585" s="63"/>
      <c r="AM585" s="63"/>
      <c r="AN585" s="63"/>
      <c r="AO585" s="63"/>
      <c r="AP585" s="63"/>
      <c r="AQ585" s="63"/>
      <c r="AS585" s="5">
        <f>IF(Q585&gt;0,RANK(Q585,(N585:P585,Q585:AE585)),0)</f>
        <v>3</v>
      </c>
      <c r="AT585" s="5">
        <f>IF(R585&gt;0,RANK(R585,(N585:P585,Q585:AE585)),0)</f>
        <v>4</v>
      </c>
      <c r="AU585" s="5">
        <f>IF(T585&gt;0,RANK(T585,(N585:P585,Q585:AE585)),0)</f>
        <v>0</v>
      </c>
      <c r="AV585" s="5">
        <f>IF(S585&gt;0,RANK(S585,(N585:P585,Q585:AE585)),0)</f>
        <v>0</v>
      </c>
      <c r="AW585" s="2">
        <f t="shared" si="233"/>
        <v>1.1612850183955768E-2</v>
      </c>
      <c r="AX585" s="2">
        <f t="shared" si="233"/>
        <v>8.9203132386492089E-3</v>
      </c>
      <c r="AY585" s="2">
        <f>IF($C585=0,"-",T585/$C585)</f>
        <v>0</v>
      </c>
      <c r="AZ585" s="2">
        <f t="shared" si="234"/>
        <v>0</v>
      </c>
      <c r="BB585" t="s">
        <v>1889</v>
      </c>
      <c r="BC585" t="s">
        <v>971</v>
      </c>
      <c r="BD585">
        <v>2</v>
      </c>
      <c r="BF585" s="111">
        <v>15</v>
      </c>
      <c r="BG585" s="113">
        <v>9</v>
      </c>
      <c r="BH585" s="117">
        <f t="shared" si="225"/>
        <v>15009</v>
      </c>
      <c r="BJ585" s="5" t="s">
        <v>3185</v>
      </c>
      <c r="BK585" s="63">
        <v>232</v>
      </c>
      <c r="BL585" s="63">
        <v>30</v>
      </c>
      <c r="BN585" s="63"/>
      <c r="BO585" s="63"/>
    </row>
    <row r="586" spans="1:81" hidden="1" outlineLevel="1">
      <c r="A586" t="s">
        <v>2718</v>
      </c>
      <c r="C586" s="1">
        <f t="shared" si="228"/>
        <v>476</v>
      </c>
      <c r="D586" s="5">
        <f>IF(N586&gt;0, RANK(N586,(N586:P586,Q586:AE586)),0)</f>
        <v>1</v>
      </c>
      <c r="E586" s="5">
        <f>IF(O586&gt;0,RANK(O586,(N586:P586,Q586:AE586)),0)</f>
        <v>2</v>
      </c>
      <c r="F586" s="5"/>
      <c r="G586" s="131">
        <f t="shared" si="229"/>
        <v>314</v>
      </c>
      <c r="H586" s="136">
        <f t="shared" si="230"/>
        <v>0.65966386554621848</v>
      </c>
      <c r="I586" s="2"/>
      <c r="J586" s="2">
        <f t="shared" si="231"/>
        <v>0.82352941176470584</v>
      </c>
      <c r="K586" s="2">
        <f t="shared" si="231"/>
        <v>0.1638655462184874</v>
      </c>
      <c r="L586" s="2">
        <f t="shared" si="231"/>
        <v>0</v>
      </c>
      <c r="M586" s="2">
        <f t="shared" si="232"/>
        <v>1.2605042016806761E-2</v>
      </c>
      <c r="N586" s="63">
        <v>392</v>
      </c>
      <c r="O586" s="63">
        <f>35+43</f>
        <v>78</v>
      </c>
      <c r="P586" s="63"/>
      <c r="Q586" s="63">
        <f>2</f>
        <v>2</v>
      </c>
      <c r="R586" s="63">
        <f>2+2</f>
        <v>4</v>
      </c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63"/>
      <c r="AL586" s="63"/>
      <c r="AM586" s="63"/>
      <c r="AN586" s="63"/>
      <c r="AO586" s="63"/>
      <c r="AP586" s="63"/>
      <c r="AQ586" s="63"/>
      <c r="AS586" s="5"/>
      <c r="AT586" s="5"/>
      <c r="AU586" s="5"/>
      <c r="AV586" s="5"/>
      <c r="AW586" s="2">
        <f t="shared" si="233"/>
        <v>4.2016806722689074E-3</v>
      </c>
      <c r="AX586" s="2">
        <f t="shared" si="233"/>
        <v>8.4033613445378148E-3</v>
      </c>
      <c r="AZ586" s="2">
        <f t="shared" si="234"/>
        <v>0</v>
      </c>
      <c r="BF586" s="111">
        <v>15</v>
      </c>
      <c r="BG586" s="113">
        <v>99</v>
      </c>
      <c r="BH586" s="117">
        <f t="shared" si="225"/>
        <v>15099</v>
      </c>
      <c r="BJ586" s="5" t="s">
        <v>2718</v>
      </c>
      <c r="BK586" s="63">
        <v>0</v>
      </c>
      <c r="BL586" s="63">
        <v>0</v>
      </c>
      <c r="BN586" s="63"/>
      <c r="BO586" s="63"/>
    </row>
    <row r="587" spans="1:81" collapsed="1">
      <c r="A587" t="s">
        <v>661</v>
      </c>
      <c r="B587" t="s">
        <v>548</v>
      </c>
      <c r="C587" s="1">
        <f t="shared" si="228"/>
        <v>434697</v>
      </c>
      <c r="D587" s="5">
        <f>IF(N587&gt;0, RANK(N587,(N587:P587,Q587:AE587)),0)</f>
        <v>1</v>
      </c>
      <c r="E587" s="5">
        <f>IF(O587&gt;0,RANK(O587,(N587:P587,Q587:AE587)),0)</f>
        <v>2</v>
      </c>
      <c r="F587" s="5">
        <f>IF(P587&gt;0,RANK(P587,(N587:P587,Q587:AE587)),0)</f>
        <v>0</v>
      </c>
      <c r="G587" s="131">
        <f t="shared" si="229"/>
        <v>185643</v>
      </c>
      <c r="H587" s="136">
        <f t="shared" si="230"/>
        <v>0.4270629887024755</v>
      </c>
      <c r="I587" s="2"/>
      <c r="J587" s="2">
        <f t="shared" si="231"/>
        <v>0.70545230355857069</v>
      </c>
      <c r="K587" s="2">
        <f t="shared" si="231"/>
        <v>0.27838931485609514</v>
      </c>
      <c r="L587" s="2">
        <f t="shared" si="231"/>
        <v>0</v>
      </c>
      <c r="M587" s="2">
        <f t="shared" si="232"/>
        <v>1.6158381585334169E-2</v>
      </c>
      <c r="N587" s="63">
        <f>SUM(N582:N586)</f>
        <v>306658</v>
      </c>
      <c r="O587" s="63">
        <f>SUM(O582:O586)</f>
        <v>121015</v>
      </c>
      <c r="P587" s="63">
        <f>SUM(P582:P586)</f>
        <v>0</v>
      </c>
      <c r="Q587" s="63">
        <f>SUM(Q582:Q586)</f>
        <v>3840</v>
      </c>
      <c r="R587" s="63">
        <f>SUM(R582:R586)</f>
        <v>3184</v>
      </c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63"/>
      <c r="AL587" s="63"/>
      <c r="AM587" s="63"/>
      <c r="AN587" s="63"/>
      <c r="AO587" s="63"/>
      <c r="AP587" s="63"/>
      <c r="AQ587" s="63"/>
      <c r="AS587" s="5">
        <f>IF(Q587&gt;0,RANK(Q587,(N587:P587,Q587:AE587)),0)</f>
        <v>3</v>
      </c>
      <c r="AT587" s="5">
        <f>IF(R587&gt;0,RANK(R587,(N587:P587,Q587:AE587)),0)</f>
        <v>4</v>
      </c>
      <c r="AU587" s="5">
        <f>IF(T587&gt;0,RANK(T587,(N587:P587,Q587:AE587)),0)</f>
        <v>0</v>
      </c>
      <c r="AV587" s="5">
        <f>IF(S587&gt;0,RANK(S587,(N587:P587,Q587:AE587)),0)</f>
        <v>0</v>
      </c>
      <c r="AW587" s="2">
        <f t="shared" si="233"/>
        <v>8.8337393632806297E-3</v>
      </c>
      <c r="AX587" s="2">
        <f t="shared" si="233"/>
        <v>7.3246422220535224E-3</v>
      </c>
      <c r="AY587" s="2">
        <f>IF($C587=0,"-",T587/$C587)</f>
        <v>0</v>
      </c>
      <c r="AZ587" s="2">
        <f t="shared" si="234"/>
        <v>0</v>
      </c>
      <c r="BB587" t="s">
        <v>661</v>
      </c>
      <c r="BC587" t="s">
        <v>548</v>
      </c>
      <c r="BF587" s="111">
        <v>15</v>
      </c>
      <c r="BG587" s="113"/>
      <c r="BH587" s="111">
        <v>15</v>
      </c>
      <c r="BJ587" s="5" t="s">
        <v>718</v>
      </c>
      <c r="BK587" s="63">
        <f>SUM(BK582:BK586)</f>
        <v>2227</v>
      </c>
      <c r="BL587" s="63">
        <f>SUM(BL582:BL586)</f>
        <v>235</v>
      </c>
      <c r="BN587" s="63"/>
      <c r="BO587" s="63"/>
    </row>
    <row r="588" spans="1:81">
      <c r="C588" s="1"/>
      <c r="E588" s="5"/>
      <c r="F588" s="5"/>
      <c r="G588" s="131"/>
      <c r="H588" s="136"/>
      <c r="I588" s="2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125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63"/>
      <c r="AL588" s="63"/>
      <c r="AM588" s="63"/>
      <c r="AN588" s="63"/>
      <c r="AO588" s="63"/>
      <c r="AP588" s="63"/>
      <c r="AQ588" s="63"/>
      <c r="AS588" s="5"/>
      <c r="AT588" s="5"/>
      <c r="AU588" s="5"/>
      <c r="AV588" s="5"/>
      <c r="AY588" s="2" t="str">
        <f>IF($C588=0,"-",T588/$C588)</f>
        <v>-</v>
      </c>
      <c r="BF588" s="111"/>
      <c r="BG588" s="113"/>
      <c r="BH588" s="117"/>
      <c r="BX588" s="131"/>
      <c r="BY588" s="131" t="s">
        <v>3406</v>
      </c>
      <c r="BZ588" s="63" t="s">
        <v>3402</v>
      </c>
      <c r="CA588" s="8" t="s">
        <v>3403</v>
      </c>
      <c r="CB588" s="8" t="s">
        <v>3404</v>
      </c>
      <c r="CC588" s="127" t="s">
        <v>3405</v>
      </c>
    </row>
    <row r="589" spans="1:81" hidden="1" outlineLevel="1">
      <c r="A589" t="s">
        <v>556</v>
      </c>
      <c r="B589" t="s">
        <v>407</v>
      </c>
      <c r="C589" s="1">
        <f t="shared" ref="C589:C633" si="235">SUM(N589:AQ589)</f>
        <v>180562</v>
      </c>
      <c r="D589" s="5">
        <f>IF(N589&gt;0, RANK(N589,(N589:P589,Q589:AE589)),0)</f>
        <v>2</v>
      </c>
      <c r="E589" s="5">
        <f>IF(O589&gt;0,RANK(O589,(N589:P589,Q589:AE589)),0)</f>
        <v>1</v>
      </c>
      <c r="F589" s="5">
        <f>IF(P589&gt;0,RANK(P589,(N589:P589,Q589:AE589)),0)</f>
        <v>0</v>
      </c>
      <c r="G589" s="131">
        <f t="shared" ref="G589:G633" si="236">IF(C589&gt;0,MAX(N589:P589)-LARGE(N589:P589,2),0)</f>
        <v>20417</v>
      </c>
      <c r="H589" s="136">
        <f t="shared" ref="H589:H633" si="237">IF(C589&gt;0,G589/C589,0)</f>
        <v>0.11307473333259489</v>
      </c>
      <c r="I589" s="2"/>
      <c r="J589" s="2">
        <f t="shared" ref="J589:J633" si="238">IF($C589=0,"-",N589/$C589)</f>
        <v>0.4272050597578671</v>
      </c>
      <c r="K589" s="2">
        <f t="shared" ref="K589:K633" si="239">IF($C589=0,"-",O589/$C589)</f>
        <v>0.54027979309046203</v>
      </c>
      <c r="L589" s="2">
        <f t="shared" ref="L589:L633" si="240">IF($C589=0,"-",P589/$C589)</f>
        <v>0</v>
      </c>
      <c r="M589" s="2">
        <f t="shared" ref="M589:M633" si="241">IF(C589=0,"-",(1-J589-K589-L589))</f>
        <v>3.2515147151670809E-2</v>
      </c>
      <c r="N589" s="63">
        <v>77137</v>
      </c>
      <c r="O589" s="63">
        <v>97554</v>
      </c>
      <c r="P589" s="63"/>
      <c r="Q589" s="63">
        <v>3422</v>
      </c>
      <c r="R589" s="63">
        <v>1320</v>
      </c>
      <c r="S589" s="63">
        <v>477</v>
      </c>
      <c r="T589" s="63"/>
      <c r="U589" s="63"/>
      <c r="V589" s="63"/>
      <c r="W589" s="63">
        <f>IF(Copyright!C$12=1,IF(BW589&gt;0,BW589-SUM(Y589:AM589)-SUM(AN589:AQ589),SUM(BX589:CC589)),SUM(BY589:CC589))</f>
        <v>5</v>
      </c>
      <c r="X589" s="63">
        <v>636</v>
      </c>
      <c r="Y589" s="63">
        <v>1</v>
      </c>
      <c r="Z589" s="63">
        <v>10</v>
      </c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63"/>
      <c r="AL589" s="63"/>
      <c r="AM589" s="63"/>
      <c r="AN589" s="63"/>
      <c r="AO589" s="63"/>
      <c r="AP589" s="63"/>
      <c r="AQ589" s="63">
        <v>0</v>
      </c>
      <c r="AS589" s="5">
        <f>IF(Q589&gt;0,RANK(Q589,(N589:P589,Q589:AE589)),0)</f>
        <v>3</v>
      </c>
      <c r="AT589" s="5">
        <f>IF(R589&gt;0,RANK(R589,(N589:P589,Q589:AE589)),0)</f>
        <v>4</v>
      </c>
      <c r="AU589" s="5">
        <f>IF(T589&gt;0,RANK(T589,(N589:P589,Q589:AE589)),0)</f>
        <v>0</v>
      </c>
      <c r="AV589" s="5">
        <f>IF(S589&gt;0,RANK(S589,(N589:P589,Q589:AE589)),0)</f>
        <v>6</v>
      </c>
      <c r="AW589" s="2">
        <f t="shared" ref="AW589:AW633" si="242">IF($C589=0,"-",Q589/$C589)</f>
        <v>1.895193894617915E-2</v>
      </c>
      <c r="AX589" s="2">
        <f t="shared" ref="AX589:AX633" si="243">IF($C589=0,"-",R589/$C589)</f>
        <v>7.310508301857534E-3</v>
      </c>
      <c r="AY589" s="2">
        <f t="shared" ref="AY589:AY633" si="244">IF($C589=0,"-",T589/$C589)</f>
        <v>0</v>
      </c>
      <c r="AZ589" s="2">
        <f t="shared" ref="AZ589:AZ633" si="245">IF($C589=0,"-",S589/$C589)</f>
        <v>2.6417518636257906E-3</v>
      </c>
      <c r="BB589" t="s">
        <v>556</v>
      </c>
      <c r="BC589" t="s">
        <v>407</v>
      </c>
      <c r="BF589" s="111">
        <v>16</v>
      </c>
      <c r="BG589" s="113">
        <v>1</v>
      </c>
      <c r="BH589" s="117">
        <f t="shared" si="225"/>
        <v>16001</v>
      </c>
      <c r="BJ589" s="5" t="s">
        <v>3185</v>
      </c>
      <c r="BW589" s="63">
        <v>1700</v>
      </c>
      <c r="BY589" s="63">
        <v>0</v>
      </c>
      <c r="BZ589" s="63">
        <v>1</v>
      </c>
      <c r="CA589" s="8">
        <v>0</v>
      </c>
      <c r="CB589" s="8">
        <v>0</v>
      </c>
      <c r="CC589" s="8">
        <v>4</v>
      </c>
    </row>
    <row r="590" spans="1:81" hidden="1" outlineLevel="1">
      <c r="A590" t="s">
        <v>1034</v>
      </c>
      <c r="B590" t="s">
        <v>407</v>
      </c>
      <c r="C590" s="1">
        <f t="shared" si="235"/>
        <v>2061</v>
      </c>
      <c r="D590" s="5">
        <f>IF(N590&gt;0, RANK(N590,(N590:P590,Q590:AE590)),0)</f>
        <v>2</v>
      </c>
      <c r="E590" s="5">
        <f>IF(O590&gt;0,RANK(O590,(N590:P590,Q590:AE590)),0)</f>
        <v>1</v>
      </c>
      <c r="F590" s="5">
        <f>IF(P590&gt;0,RANK(P590,(N590:P590,Q590:AE590)),0)</f>
        <v>0</v>
      </c>
      <c r="G590" s="131">
        <f t="shared" si="236"/>
        <v>836</v>
      </c>
      <c r="H590" s="136">
        <f t="shared" si="237"/>
        <v>0.40562833575934015</v>
      </c>
      <c r="I590" s="2"/>
      <c r="J590" s="2">
        <f t="shared" si="238"/>
        <v>0.27996118389131491</v>
      </c>
      <c r="K590" s="2">
        <f t="shared" si="239"/>
        <v>0.68558951965065507</v>
      </c>
      <c r="L590" s="2">
        <f t="shared" si="240"/>
        <v>0</v>
      </c>
      <c r="M590" s="2">
        <f t="shared" si="241"/>
        <v>3.4449296458029965E-2</v>
      </c>
      <c r="N590" s="63">
        <v>577</v>
      </c>
      <c r="O590" s="63">
        <v>1413</v>
      </c>
      <c r="P590" s="63"/>
      <c r="Q590" s="63">
        <v>28</v>
      </c>
      <c r="R590" s="63">
        <v>23</v>
      </c>
      <c r="S590" s="63">
        <v>8</v>
      </c>
      <c r="T590" s="63"/>
      <c r="U590" s="63"/>
      <c r="V590" s="63"/>
      <c r="W590" s="63">
        <f>IF(Copyright!C$12=1,IF(BW590&gt;0,BW590-SUM(Y590:AM590)-SUM(AN590:AQ590),SUM(BX590:CC590)),SUM(BY590:CC590))</f>
        <v>0</v>
      </c>
      <c r="X590" s="63">
        <v>11</v>
      </c>
      <c r="Y590" s="63">
        <v>0</v>
      </c>
      <c r="Z590" s="63">
        <v>1</v>
      </c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63"/>
      <c r="AL590" s="63"/>
      <c r="AM590" s="63"/>
      <c r="AN590" s="63"/>
      <c r="AO590" s="63"/>
      <c r="AP590" s="63"/>
      <c r="AQ590" s="63">
        <v>0</v>
      </c>
      <c r="AS590" s="5">
        <f>IF(Q590&gt;0,RANK(Q590,(N590:P590,Q590:AE590)),0)</f>
        <v>3</v>
      </c>
      <c r="AT590" s="5">
        <f>IF(R590&gt;0,RANK(R590,(N590:P590,Q590:AE590)),0)</f>
        <v>4</v>
      </c>
      <c r="AU590" s="5">
        <f>IF(T590&gt;0,RANK(T590,(N590:P590,Q590:AE590)),0)</f>
        <v>0</v>
      </c>
      <c r="AV590" s="5">
        <f>IF(S590&gt;0,RANK(S590,(N590:P590,Q590:AE590)),0)</f>
        <v>6</v>
      </c>
      <c r="AW590" s="2">
        <f t="shared" si="242"/>
        <v>1.3585638039786511E-2</v>
      </c>
      <c r="AX590" s="2">
        <f t="shared" si="243"/>
        <v>1.1159631246967491E-2</v>
      </c>
      <c r="AY590" s="2">
        <f t="shared" si="244"/>
        <v>0</v>
      </c>
      <c r="AZ590" s="2">
        <f t="shared" si="245"/>
        <v>3.8816108685104317E-3</v>
      </c>
      <c r="BB590" t="s">
        <v>1034</v>
      </c>
      <c r="BC590" t="s">
        <v>407</v>
      </c>
      <c r="BD590">
        <v>1</v>
      </c>
      <c r="BF590" s="111">
        <v>16</v>
      </c>
      <c r="BG590" s="113">
        <v>3</v>
      </c>
      <c r="BH590" s="117">
        <f t="shared" si="225"/>
        <v>16003</v>
      </c>
      <c r="BJ590" s="5" t="s">
        <v>3185</v>
      </c>
      <c r="BV590" s="63">
        <f>C590</f>
        <v>2061</v>
      </c>
      <c r="BY590" s="63">
        <v>0</v>
      </c>
      <c r="BZ590" s="63">
        <v>0</v>
      </c>
      <c r="CA590" s="8">
        <v>0</v>
      </c>
      <c r="CB590" s="8">
        <v>0</v>
      </c>
      <c r="CC590" s="8">
        <v>0</v>
      </c>
    </row>
    <row r="591" spans="1:81" hidden="1" outlineLevel="1">
      <c r="A591" t="s">
        <v>808</v>
      </c>
      <c r="B591" t="s">
        <v>407</v>
      </c>
      <c r="C591" s="1">
        <f t="shared" si="235"/>
        <v>35264</v>
      </c>
      <c r="D591" s="5">
        <f>IF(N591&gt;0, RANK(N591,(N591:P591,Q591:AE591)),0)</f>
        <v>2</v>
      </c>
      <c r="E591" s="5">
        <f>IF(O591&gt;0,RANK(O591,(N591:P591,Q591:AE591)),0)</f>
        <v>1</v>
      </c>
      <c r="F591" s="5">
        <f>IF(P591&gt;0,RANK(P591,(N591:P591,Q591:AE591)),0)</f>
        <v>0</v>
      </c>
      <c r="G591" s="131">
        <f t="shared" si="236"/>
        <v>7796</v>
      </c>
      <c r="H591" s="136">
        <f t="shared" si="237"/>
        <v>0.22107531760435573</v>
      </c>
      <c r="I591" s="2"/>
      <c r="J591" s="2">
        <f t="shared" si="238"/>
        <v>0.37471642468239563</v>
      </c>
      <c r="K591" s="2">
        <f t="shared" si="239"/>
        <v>0.59579174228675136</v>
      </c>
      <c r="L591" s="2">
        <f t="shared" si="240"/>
        <v>0</v>
      </c>
      <c r="M591" s="2">
        <f t="shared" si="241"/>
        <v>2.949183303085301E-2</v>
      </c>
      <c r="N591" s="63">
        <v>13214</v>
      </c>
      <c r="O591" s="63">
        <v>21010</v>
      </c>
      <c r="P591" s="63"/>
      <c r="Q591" s="63">
        <v>442</v>
      </c>
      <c r="R591" s="63">
        <v>274</v>
      </c>
      <c r="S591" s="63">
        <v>102</v>
      </c>
      <c r="T591" s="63"/>
      <c r="U591" s="63"/>
      <c r="V591" s="63"/>
      <c r="W591" s="63">
        <f>IF(Copyright!C$12=1,IF(BW591&gt;0,BW591-SUM(Y591:AM591)-SUM(AN591:AQ591),SUM(BX591:CC591)),SUM(BY591:CC591))</f>
        <v>3</v>
      </c>
      <c r="X591" s="63">
        <v>218</v>
      </c>
      <c r="Y591" s="63">
        <v>0</v>
      </c>
      <c r="Z591" s="63">
        <v>1</v>
      </c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63"/>
      <c r="AL591" s="63"/>
      <c r="AM591" s="63"/>
      <c r="AN591" s="63"/>
      <c r="AO591" s="63"/>
      <c r="AP591" s="63"/>
      <c r="AQ591" s="63">
        <v>0</v>
      </c>
      <c r="AS591" s="5">
        <f>IF(Q591&gt;0,RANK(Q591,(N591:P591,Q591:AE591)),0)</f>
        <v>3</v>
      </c>
      <c r="AT591" s="5">
        <f>IF(R591&gt;0,RANK(R591,(N591:P591,Q591:AE591)),0)</f>
        <v>4</v>
      </c>
      <c r="AU591" s="5">
        <f>IF(T591&gt;0,RANK(T591,(N591:P591,Q591:AE591)),0)</f>
        <v>0</v>
      </c>
      <c r="AV591" s="5">
        <f>IF(S591&gt;0,RANK(S591,(N591:P591,Q591:AE591)),0)</f>
        <v>6</v>
      </c>
      <c r="AW591" s="2">
        <f t="shared" si="242"/>
        <v>1.2534029038112522E-2</v>
      </c>
      <c r="AX591" s="2">
        <f t="shared" si="243"/>
        <v>7.7699637023593464E-3</v>
      </c>
      <c r="AY591" s="2">
        <f t="shared" si="244"/>
        <v>0</v>
      </c>
      <c r="AZ591" s="2">
        <f t="shared" si="245"/>
        <v>2.8924682395644282E-3</v>
      </c>
      <c r="BB591" t="s">
        <v>808</v>
      </c>
      <c r="BC591" t="s">
        <v>407</v>
      </c>
      <c r="BD591">
        <v>2</v>
      </c>
      <c r="BF591" s="111">
        <v>16</v>
      </c>
      <c r="BG591" s="113">
        <v>5</v>
      </c>
      <c r="BH591" s="117">
        <f t="shared" si="225"/>
        <v>16005</v>
      </c>
      <c r="BJ591" s="5" t="s">
        <v>3185</v>
      </c>
      <c r="BW591" s="63">
        <v>263</v>
      </c>
      <c r="BY591" s="63">
        <v>0</v>
      </c>
      <c r="BZ591" s="63">
        <v>0</v>
      </c>
      <c r="CA591" s="8">
        <v>0</v>
      </c>
      <c r="CB591" s="8">
        <v>3</v>
      </c>
      <c r="CC591" s="8">
        <v>0</v>
      </c>
    </row>
    <row r="592" spans="1:81" hidden="1" outlineLevel="1">
      <c r="A592" t="s">
        <v>1327</v>
      </c>
      <c r="B592" t="s">
        <v>407</v>
      </c>
      <c r="C592" s="1">
        <f t="shared" si="235"/>
        <v>2822</v>
      </c>
      <c r="D592" s="5">
        <f>IF(N592&gt;0, RANK(N592,(N592:P592,Q592:AE592)),0)</f>
        <v>2</v>
      </c>
      <c r="E592" s="5">
        <f>IF(O592&gt;0,RANK(O592,(N592:P592,Q592:AE592)),0)</f>
        <v>1</v>
      </c>
      <c r="F592" s="5">
        <f>IF(P592&gt;0,RANK(P592,(N592:P592,Q592:AE592)),0)</f>
        <v>0</v>
      </c>
      <c r="G592" s="131">
        <f t="shared" si="236"/>
        <v>2187</v>
      </c>
      <c r="H592" s="136">
        <f t="shared" si="237"/>
        <v>0.7749822820694543</v>
      </c>
      <c r="I592" s="2"/>
      <c r="J592" s="2">
        <f t="shared" si="238"/>
        <v>0.10701630049610206</v>
      </c>
      <c r="K592" s="2">
        <f t="shared" si="239"/>
        <v>0.8819985825655563</v>
      </c>
      <c r="L592" s="2">
        <f t="shared" si="240"/>
        <v>0</v>
      </c>
      <c r="M592" s="2">
        <f t="shared" si="241"/>
        <v>1.0985116938341699E-2</v>
      </c>
      <c r="N592" s="63">
        <v>302</v>
      </c>
      <c r="O592" s="63">
        <v>2489</v>
      </c>
      <c r="P592" s="63"/>
      <c r="Q592" s="63">
        <v>9</v>
      </c>
      <c r="R592" s="63">
        <v>5</v>
      </c>
      <c r="S592" s="63">
        <v>11</v>
      </c>
      <c r="T592" s="63"/>
      <c r="U592" s="63"/>
      <c r="V592" s="63"/>
      <c r="W592" s="63">
        <f>IF(Copyright!C$12=1,IF(BW592&gt;0,BW592-SUM(Y592:AM592)-SUM(AN592:AQ592),SUM(BX592:CC592)),SUM(BY592:CC592))</f>
        <v>0</v>
      </c>
      <c r="X592" s="63">
        <v>6</v>
      </c>
      <c r="Y592" s="63">
        <v>0</v>
      </c>
      <c r="Z592" s="63">
        <v>0</v>
      </c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63"/>
      <c r="AL592" s="63"/>
      <c r="AM592" s="63"/>
      <c r="AN592" s="63"/>
      <c r="AO592" s="63"/>
      <c r="AP592" s="63"/>
      <c r="AQ592" s="63">
        <v>0</v>
      </c>
      <c r="AS592" s="5">
        <f>IF(Q592&gt;0,RANK(Q592,(N592:P592,Q592:AE592)),0)</f>
        <v>4</v>
      </c>
      <c r="AT592" s="5">
        <f>IF(R592&gt;0,RANK(R592,(N592:P592,Q592:AE592)),0)</f>
        <v>6</v>
      </c>
      <c r="AU592" s="5">
        <f>IF(T592&gt;0,RANK(T592,(N592:P592,Q592:AE592)),0)</f>
        <v>0</v>
      </c>
      <c r="AV592" s="5">
        <f>IF(S592&gt;0,RANK(S592,(N592:P592,Q592:AE592)),0)</f>
        <v>3</v>
      </c>
      <c r="AW592" s="2">
        <f t="shared" si="242"/>
        <v>3.1892274982282067E-3</v>
      </c>
      <c r="AX592" s="2">
        <f t="shared" si="243"/>
        <v>1.771793054571226E-3</v>
      </c>
      <c r="AY592" s="2">
        <f t="shared" si="244"/>
        <v>0</v>
      </c>
      <c r="AZ592" s="2">
        <f t="shared" si="245"/>
        <v>3.8979447200566974E-3</v>
      </c>
      <c r="BB592" t="s">
        <v>1327</v>
      </c>
      <c r="BC592" t="s">
        <v>407</v>
      </c>
      <c r="BD592">
        <v>2</v>
      </c>
      <c r="BF592" s="111">
        <v>16</v>
      </c>
      <c r="BG592" s="113">
        <v>7</v>
      </c>
      <c r="BH592" s="117">
        <f t="shared" si="225"/>
        <v>16007</v>
      </c>
      <c r="BJ592" s="5" t="s">
        <v>3185</v>
      </c>
      <c r="BV592" s="63">
        <f>C592</f>
        <v>2822</v>
      </c>
      <c r="BY592" s="63">
        <v>0</v>
      </c>
      <c r="BZ592" s="63">
        <v>0</v>
      </c>
      <c r="CA592" s="8">
        <v>0</v>
      </c>
      <c r="CB592" s="8">
        <v>0</v>
      </c>
      <c r="CC592" s="8">
        <v>0</v>
      </c>
    </row>
    <row r="593" spans="1:81" hidden="1" outlineLevel="1">
      <c r="A593" t="s">
        <v>1105</v>
      </c>
      <c r="B593" t="s">
        <v>407</v>
      </c>
      <c r="C593" s="1">
        <f t="shared" si="235"/>
        <v>3885</v>
      </c>
      <c r="D593" s="5">
        <f>IF(N593&gt;0, RANK(N593,(N593:P593,Q593:AE593)),0)</f>
        <v>2</v>
      </c>
      <c r="E593" s="5">
        <f>IF(O593&gt;0,RANK(O593,(N593:P593,Q593:AE593)),0)</f>
        <v>1</v>
      </c>
      <c r="F593" s="5">
        <f>IF(P593&gt;0,RANK(P593,(N593:P593,Q593:AE593)),0)</f>
        <v>0</v>
      </c>
      <c r="G593" s="131">
        <f t="shared" si="236"/>
        <v>1432</v>
      </c>
      <c r="H593" s="136">
        <f t="shared" si="237"/>
        <v>0.36859716859716862</v>
      </c>
      <c r="I593" s="2"/>
      <c r="J593" s="2">
        <f t="shared" si="238"/>
        <v>0.29961389961389961</v>
      </c>
      <c r="K593" s="2">
        <f t="shared" si="239"/>
        <v>0.66821106821106824</v>
      </c>
      <c r="L593" s="2">
        <f t="shared" si="240"/>
        <v>0</v>
      </c>
      <c r="M593" s="2">
        <f t="shared" si="241"/>
        <v>3.2175032175032148E-2</v>
      </c>
      <c r="N593" s="63">
        <v>1164</v>
      </c>
      <c r="O593" s="63">
        <v>2596</v>
      </c>
      <c r="P593" s="63"/>
      <c r="Q593" s="63">
        <v>46</v>
      </c>
      <c r="R593" s="63">
        <v>34</v>
      </c>
      <c r="S593" s="63">
        <v>28</v>
      </c>
      <c r="T593" s="63"/>
      <c r="U593" s="63"/>
      <c r="V593" s="63"/>
      <c r="W593" s="63">
        <f>IF(Copyright!C$12=1,IF(BW593&gt;0,BW593-SUM(Y593:AM593)-SUM(AN593:AQ593),SUM(BX593:CC593)),SUM(BY593:CC593))</f>
        <v>1</v>
      </c>
      <c r="X593" s="63">
        <v>16</v>
      </c>
      <c r="Y593" s="63">
        <v>0</v>
      </c>
      <c r="Z593" s="63">
        <v>0</v>
      </c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63"/>
      <c r="AL593" s="63"/>
      <c r="AM593" s="63"/>
      <c r="AN593" s="63"/>
      <c r="AO593" s="63"/>
      <c r="AP593" s="63"/>
      <c r="AQ593" s="63">
        <v>0</v>
      </c>
      <c r="AS593" s="5">
        <f>IF(Q593&gt;0,RANK(Q593,(N593:P593,Q593:AE593)),0)</f>
        <v>3</v>
      </c>
      <c r="AT593" s="5">
        <f>IF(R593&gt;0,RANK(R593,(N593:P593,Q593:AE593)),0)</f>
        <v>4</v>
      </c>
      <c r="AU593" s="5">
        <f>IF(T593&gt;0,RANK(T593,(N593:P593,Q593:AE593)),0)</f>
        <v>0</v>
      </c>
      <c r="AV593" s="5">
        <f>IF(S593&gt;0,RANK(S593,(N593:P593,Q593:AE593)),0)</f>
        <v>5</v>
      </c>
      <c r="AW593" s="2">
        <f t="shared" si="242"/>
        <v>1.1840411840411841E-2</v>
      </c>
      <c r="AX593" s="2">
        <f t="shared" si="243"/>
        <v>8.7516087516087519E-3</v>
      </c>
      <c r="AY593" s="2">
        <f t="shared" si="244"/>
        <v>0</v>
      </c>
      <c r="AZ593" s="2">
        <f t="shared" si="245"/>
        <v>7.2072072072072073E-3</v>
      </c>
      <c r="BB593" t="s">
        <v>1105</v>
      </c>
      <c r="BC593" t="s">
        <v>407</v>
      </c>
      <c r="BD593">
        <v>1</v>
      </c>
      <c r="BF593" s="111">
        <v>16</v>
      </c>
      <c r="BG593" s="113">
        <v>9</v>
      </c>
      <c r="BH593" s="117">
        <f t="shared" si="225"/>
        <v>16009</v>
      </c>
      <c r="BJ593" s="5" t="s">
        <v>3185</v>
      </c>
      <c r="BV593" s="63">
        <f>C593</f>
        <v>3885</v>
      </c>
      <c r="BY593" s="63">
        <v>0</v>
      </c>
      <c r="BZ593" s="63">
        <v>0</v>
      </c>
      <c r="CA593" s="8">
        <v>1</v>
      </c>
      <c r="CB593" s="8">
        <v>0</v>
      </c>
      <c r="CC593" s="8">
        <v>0</v>
      </c>
    </row>
    <row r="594" spans="1:81" hidden="1" outlineLevel="1">
      <c r="A594" t="s">
        <v>765</v>
      </c>
      <c r="B594" t="s">
        <v>407</v>
      </c>
      <c r="C594" s="1">
        <f t="shared" si="235"/>
        <v>17606</v>
      </c>
      <c r="D594" s="5">
        <f>IF(N594&gt;0, RANK(N594,(N594:P594,Q594:AE594)),0)</f>
        <v>2</v>
      </c>
      <c r="E594" s="5">
        <f>IF(O594&gt;0,RANK(O594,(N594:P594,Q594:AE594)),0)</f>
        <v>1</v>
      </c>
      <c r="F594" s="5">
        <f>IF(P594&gt;0,RANK(P594,(N594:P594,Q594:AE594)),0)</f>
        <v>0</v>
      </c>
      <c r="G594" s="131">
        <f t="shared" si="236"/>
        <v>9618</v>
      </c>
      <c r="H594" s="136">
        <f t="shared" si="237"/>
        <v>0.54629103714642735</v>
      </c>
      <c r="I594" s="2"/>
      <c r="J594" s="2">
        <f t="shared" si="238"/>
        <v>0.21708508463023968</v>
      </c>
      <c r="K594" s="2">
        <f t="shared" si="239"/>
        <v>0.76337612177666703</v>
      </c>
      <c r="L594" s="2">
        <f t="shared" si="240"/>
        <v>0</v>
      </c>
      <c r="M594" s="2">
        <f t="shared" si="241"/>
        <v>1.9538793593093295E-2</v>
      </c>
      <c r="N594" s="63">
        <v>3822</v>
      </c>
      <c r="O594" s="63">
        <v>13440</v>
      </c>
      <c r="P594" s="63"/>
      <c r="Q594" s="63">
        <v>155</v>
      </c>
      <c r="R594" s="63">
        <v>86</v>
      </c>
      <c r="S594" s="63">
        <v>50</v>
      </c>
      <c r="T594" s="63"/>
      <c r="U594" s="63"/>
      <c r="V594" s="63"/>
      <c r="W594" s="63">
        <f>IF(Copyright!C$12=1,IF(BW594&gt;0,BW594-SUM(Y594:AM594)-SUM(AN594:AQ594),SUM(BX594:CC594)),SUM(BY594:CC594))</f>
        <v>2</v>
      </c>
      <c r="X594" s="63">
        <v>50</v>
      </c>
      <c r="Y594" s="63">
        <v>0</v>
      </c>
      <c r="Z594" s="63">
        <v>1</v>
      </c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63"/>
      <c r="AL594" s="63"/>
      <c r="AM594" s="63"/>
      <c r="AN594" s="63"/>
      <c r="AO594" s="63"/>
      <c r="AP594" s="63"/>
      <c r="AQ594" s="63">
        <v>0</v>
      </c>
      <c r="AS594" s="5">
        <f>IF(Q594&gt;0,RANK(Q594,(N594:P594,Q594:AE594)),0)</f>
        <v>3</v>
      </c>
      <c r="AT594" s="5">
        <f>IF(R594&gt;0,RANK(R594,(N594:P594,Q594:AE594)),0)</f>
        <v>4</v>
      </c>
      <c r="AU594" s="5">
        <f>IF(T594&gt;0,RANK(T594,(N594:P594,Q594:AE594)),0)</f>
        <v>0</v>
      </c>
      <c r="AV594" s="5">
        <f>IF(S594&gt;0,RANK(S594,(N594:P594,Q594:AE594)),0)</f>
        <v>5</v>
      </c>
      <c r="AW594" s="2">
        <f t="shared" si="242"/>
        <v>8.8038168806088835E-3</v>
      </c>
      <c r="AX594" s="2">
        <f t="shared" si="243"/>
        <v>4.8846983982733161E-3</v>
      </c>
      <c r="AY594" s="2">
        <f t="shared" si="244"/>
        <v>0</v>
      </c>
      <c r="AZ594" s="2">
        <f t="shared" si="245"/>
        <v>2.8399409292286719E-3</v>
      </c>
      <c r="BB594" t="s">
        <v>765</v>
      </c>
      <c r="BC594" t="s">
        <v>407</v>
      </c>
      <c r="BD594">
        <v>2</v>
      </c>
      <c r="BF594" s="111">
        <v>16</v>
      </c>
      <c r="BG594" s="113">
        <v>11</v>
      </c>
      <c r="BH594" s="117">
        <f t="shared" si="225"/>
        <v>16011</v>
      </c>
      <c r="BJ594" s="5" t="s">
        <v>3185</v>
      </c>
      <c r="BW594" s="63">
        <v>75</v>
      </c>
      <c r="BY594" s="63">
        <v>0</v>
      </c>
      <c r="BZ594" s="63">
        <v>0</v>
      </c>
      <c r="CA594" s="8">
        <v>0</v>
      </c>
      <c r="CB594" s="8">
        <v>1</v>
      </c>
      <c r="CC594" s="8">
        <v>1</v>
      </c>
    </row>
    <row r="595" spans="1:81" hidden="1" outlineLevel="1">
      <c r="A595" t="s">
        <v>801</v>
      </c>
      <c r="B595" t="s">
        <v>407</v>
      </c>
      <c r="C595" s="1">
        <f t="shared" si="235"/>
        <v>10194</v>
      </c>
      <c r="D595" s="5">
        <f>IF(N595&gt;0, RANK(N595,(N595:P595,Q595:AE595)),0)</f>
        <v>1</v>
      </c>
      <c r="E595" s="5">
        <f>IF(O595&gt;0,RANK(O595,(N595:P595,Q595:AE595)),0)</f>
        <v>2</v>
      </c>
      <c r="F595" s="5">
        <f>IF(P595&gt;0,RANK(P595,(N595:P595,Q595:AE595)),0)</f>
        <v>0</v>
      </c>
      <c r="G595" s="131">
        <f t="shared" si="236"/>
        <v>2053</v>
      </c>
      <c r="H595" s="136">
        <f t="shared" si="237"/>
        <v>0.20139297626054542</v>
      </c>
      <c r="I595" s="2"/>
      <c r="J595" s="2">
        <f t="shared" si="238"/>
        <v>0.58779674318226405</v>
      </c>
      <c r="K595" s="2">
        <f t="shared" si="239"/>
        <v>0.38640376692171868</v>
      </c>
      <c r="L595" s="2">
        <f t="shared" si="240"/>
        <v>0</v>
      </c>
      <c r="M595" s="2">
        <f t="shared" si="241"/>
        <v>2.5799489896017269E-2</v>
      </c>
      <c r="N595" s="63">
        <v>5992</v>
      </c>
      <c r="O595" s="63">
        <v>3939</v>
      </c>
      <c r="P595" s="63"/>
      <c r="Q595" s="63">
        <v>167</v>
      </c>
      <c r="R595" s="63">
        <v>48</v>
      </c>
      <c r="S595" s="63">
        <v>8</v>
      </c>
      <c r="T595" s="63"/>
      <c r="U595" s="63"/>
      <c r="V595" s="63"/>
      <c r="W595" s="63">
        <f>IF(Copyright!C$12=1,IF(BW595&gt;0,BW595-SUM(Y595:AM595)-SUM(AN595:AQ595),SUM(BX595:CC595)),SUM(BY595:CC595))</f>
        <v>0</v>
      </c>
      <c r="X595" s="63">
        <v>40</v>
      </c>
      <c r="Y595" s="63">
        <v>0</v>
      </c>
      <c r="Z595" s="63">
        <v>0</v>
      </c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63"/>
      <c r="AL595" s="63"/>
      <c r="AM595" s="63"/>
      <c r="AN595" s="63"/>
      <c r="AO595" s="63"/>
      <c r="AP595" s="63"/>
      <c r="AQ595" s="63">
        <v>0</v>
      </c>
      <c r="AS595" s="5">
        <f>IF(Q595&gt;0,RANK(Q595,(N595:P595,Q595:AE595)),0)</f>
        <v>3</v>
      </c>
      <c r="AT595" s="5">
        <f>IF(R595&gt;0,RANK(R595,(N595:P595,Q595:AE595)),0)</f>
        <v>4</v>
      </c>
      <c r="AU595" s="5">
        <f>IF(T595&gt;0,RANK(T595,(N595:P595,Q595:AE595)),0)</f>
        <v>0</v>
      </c>
      <c r="AV595" s="5">
        <f>IF(S595&gt;0,RANK(S595,(N595:P595,Q595:AE595)),0)</f>
        <v>6</v>
      </c>
      <c r="AW595" s="2">
        <f t="shared" si="242"/>
        <v>1.6382185599372181E-2</v>
      </c>
      <c r="AX595" s="2">
        <f t="shared" si="243"/>
        <v>4.7086521483225424E-3</v>
      </c>
      <c r="AY595" s="2">
        <f t="shared" si="244"/>
        <v>0</v>
      </c>
      <c r="AZ595" s="2">
        <f t="shared" si="245"/>
        <v>7.8477535805375714E-4</v>
      </c>
      <c r="BB595" t="s">
        <v>801</v>
      </c>
      <c r="BC595" t="s">
        <v>407</v>
      </c>
      <c r="BD595">
        <v>2</v>
      </c>
      <c r="BF595" s="111">
        <v>16</v>
      </c>
      <c r="BG595" s="113">
        <v>13</v>
      </c>
      <c r="BH595" s="117">
        <f t="shared" si="225"/>
        <v>16013</v>
      </c>
      <c r="BJ595" s="5" t="s">
        <v>3185</v>
      </c>
      <c r="BV595" s="63">
        <f t="shared" ref="BV595:BV603" si="246">C595</f>
        <v>10194</v>
      </c>
      <c r="BY595" s="63">
        <v>0</v>
      </c>
      <c r="BZ595" s="63">
        <v>0</v>
      </c>
      <c r="CA595" s="8">
        <v>0</v>
      </c>
      <c r="CB595" s="8">
        <v>0</v>
      </c>
      <c r="CC595" s="8">
        <v>0</v>
      </c>
    </row>
    <row r="596" spans="1:81" hidden="1" outlineLevel="1">
      <c r="A596" t="s">
        <v>2064</v>
      </c>
      <c r="B596" t="s">
        <v>407</v>
      </c>
      <c r="C596" s="1">
        <f t="shared" si="235"/>
        <v>3446</v>
      </c>
      <c r="D596" s="5">
        <f>IF(N596&gt;0, RANK(N596,(N596:P596,Q596:AE596)),0)</f>
        <v>2</v>
      </c>
      <c r="E596" s="5">
        <f>IF(O596&gt;0,RANK(O596,(N596:P596,Q596:AE596)),0)</f>
        <v>1</v>
      </c>
      <c r="F596" s="5">
        <f>IF(P596&gt;0,RANK(P596,(N596:P596,Q596:AE596)),0)</f>
        <v>0</v>
      </c>
      <c r="G596" s="131">
        <f t="shared" si="236"/>
        <v>1231</v>
      </c>
      <c r="H596" s="136">
        <f t="shared" si="237"/>
        <v>0.35722576900754499</v>
      </c>
      <c r="I596" s="2"/>
      <c r="J596" s="2">
        <f t="shared" si="238"/>
        <v>0.30557167730702262</v>
      </c>
      <c r="K596" s="2">
        <f t="shared" si="239"/>
        <v>0.66279744631456761</v>
      </c>
      <c r="L596" s="2">
        <f t="shared" si="240"/>
        <v>0</v>
      </c>
      <c r="M596" s="2">
        <f t="shared" si="241"/>
        <v>3.1630876378409778E-2</v>
      </c>
      <c r="N596" s="63">
        <v>1053</v>
      </c>
      <c r="O596" s="63">
        <v>2284</v>
      </c>
      <c r="P596" s="63"/>
      <c r="Q596" s="63">
        <v>63</v>
      </c>
      <c r="R596" s="63">
        <v>23</v>
      </c>
      <c r="S596" s="63">
        <v>11</v>
      </c>
      <c r="T596" s="63"/>
      <c r="U596" s="63"/>
      <c r="V596" s="63"/>
      <c r="W596" s="63">
        <f>IF(Copyright!C$12=1,IF(BW596&gt;0,BW596-SUM(Y596:AM596)-SUM(AN596:AQ596),SUM(BX596:CC596)),SUM(BY596:CC596))</f>
        <v>0</v>
      </c>
      <c r="X596" s="63">
        <v>11</v>
      </c>
      <c r="Y596" s="63">
        <v>1</v>
      </c>
      <c r="Z596" s="63">
        <v>0</v>
      </c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63"/>
      <c r="AL596" s="63"/>
      <c r="AM596" s="63"/>
      <c r="AN596" s="63"/>
      <c r="AO596" s="63"/>
      <c r="AP596" s="63"/>
      <c r="AQ596" s="63">
        <v>0</v>
      </c>
      <c r="AS596" s="5">
        <f>IF(Q596&gt;0,RANK(Q596,(N596:P596,Q596:AE596)),0)</f>
        <v>3</v>
      </c>
      <c r="AT596" s="5">
        <f>IF(R596&gt;0,RANK(R596,(N596:P596,Q596:AE596)),0)</f>
        <v>4</v>
      </c>
      <c r="AU596" s="5">
        <f>IF(T596&gt;0,RANK(T596,(N596:P596,Q596:AE596)),0)</f>
        <v>0</v>
      </c>
      <c r="AV596" s="5">
        <f>IF(S596&gt;0,RANK(S596,(N596:P596,Q596:AE596)),0)</f>
        <v>5</v>
      </c>
      <c r="AW596" s="2">
        <f t="shared" si="242"/>
        <v>1.828206616366802E-2</v>
      </c>
      <c r="AX596" s="2">
        <f t="shared" si="243"/>
        <v>6.6744051073708644E-3</v>
      </c>
      <c r="AY596" s="2">
        <f t="shared" si="244"/>
        <v>0</v>
      </c>
      <c r="AZ596" s="2">
        <f t="shared" si="245"/>
        <v>3.192106790481718E-3</v>
      </c>
      <c r="BB596" t="s">
        <v>2064</v>
      </c>
      <c r="BC596" t="s">
        <v>407</v>
      </c>
      <c r="BD596">
        <v>1</v>
      </c>
      <c r="BF596" s="111">
        <v>16</v>
      </c>
      <c r="BG596" s="113">
        <v>15</v>
      </c>
      <c r="BH596" s="117">
        <f t="shared" si="225"/>
        <v>16015</v>
      </c>
      <c r="BJ596" s="5" t="s">
        <v>3185</v>
      </c>
      <c r="BV596" s="63">
        <f t="shared" si="246"/>
        <v>3446</v>
      </c>
      <c r="BY596" s="63">
        <v>0</v>
      </c>
      <c r="BZ596" s="63">
        <v>0</v>
      </c>
      <c r="CA596" s="8">
        <v>0</v>
      </c>
      <c r="CB596" s="8">
        <v>0</v>
      </c>
      <c r="CC596" s="8">
        <v>0</v>
      </c>
    </row>
    <row r="597" spans="1:81" hidden="1" outlineLevel="1">
      <c r="A597" t="s">
        <v>543</v>
      </c>
      <c r="B597" t="s">
        <v>407</v>
      </c>
      <c r="C597" s="1">
        <f t="shared" si="235"/>
        <v>18536</v>
      </c>
      <c r="D597" s="5">
        <f>IF(N597&gt;0, RANK(N597,(N597:P597,Q597:AE597)),0)</f>
        <v>2</v>
      </c>
      <c r="E597" s="5">
        <f>IF(O597&gt;0,RANK(O597,(N597:P597,Q597:AE597)),0)</f>
        <v>1</v>
      </c>
      <c r="F597" s="5">
        <f>IF(P597&gt;0,RANK(P597,(N597:P597,Q597:AE597)),0)</f>
        <v>0</v>
      </c>
      <c r="G597" s="131">
        <f t="shared" si="236"/>
        <v>4867</v>
      </c>
      <c r="H597" s="136">
        <f t="shared" si="237"/>
        <v>0.26257013379369876</v>
      </c>
      <c r="I597" s="2"/>
      <c r="J597" s="2">
        <f t="shared" si="238"/>
        <v>0.35066896849374191</v>
      </c>
      <c r="K597" s="2">
        <f t="shared" si="239"/>
        <v>0.61323910228744061</v>
      </c>
      <c r="L597" s="2">
        <f t="shared" si="240"/>
        <v>0</v>
      </c>
      <c r="M597" s="2">
        <f t="shared" si="241"/>
        <v>3.6091929218817542E-2</v>
      </c>
      <c r="N597" s="63">
        <v>6500</v>
      </c>
      <c r="O597" s="63">
        <v>11367</v>
      </c>
      <c r="P597" s="63"/>
      <c r="Q597" s="63">
        <v>322</v>
      </c>
      <c r="R597" s="63">
        <v>177</v>
      </c>
      <c r="S597" s="63">
        <v>100</v>
      </c>
      <c r="T597" s="63"/>
      <c r="U597" s="63"/>
      <c r="V597" s="63"/>
      <c r="W597" s="63">
        <f>IF(Copyright!C$12=1,IF(BW597&gt;0,BW597-SUM(Y597:AM597)-SUM(AN597:AQ597),SUM(BX597:CC597)),SUM(BY597:CC597))</f>
        <v>0</v>
      </c>
      <c r="X597" s="63">
        <v>70</v>
      </c>
      <c r="Y597" s="63">
        <v>0</v>
      </c>
      <c r="Z597" s="63">
        <v>0</v>
      </c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63"/>
      <c r="AL597" s="63"/>
      <c r="AM597" s="63"/>
      <c r="AN597" s="63"/>
      <c r="AO597" s="63"/>
      <c r="AP597" s="63"/>
      <c r="AQ597" s="63">
        <v>0</v>
      </c>
      <c r="AS597" s="5">
        <f>IF(Q597&gt;0,RANK(Q597,(N597:P597,Q597:AE597)),0)</f>
        <v>3</v>
      </c>
      <c r="AT597" s="5">
        <f>IF(R597&gt;0,RANK(R597,(N597:P597,Q597:AE597)),0)</f>
        <v>4</v>
      </c>
      <c r="AU597" s="5">
        <f>IF(T597&gt;0,RANK(T597,(N597:P597,Q597:AE597)),0)</f>
        <v>0</v>
      </c>
      <c r="AV597" s="5">
        <f>IF(S597&gt;0,RANK(S597,(N597:P597,Q597:AE597)),0)</f>
        <v>5</v>
      </c>
      <c r="AW597" s="2">
        <f t="shared" si="242"/>
        <v>1.7371601208459216E-2</v>
      </c>
      <c r="AX597" s="2">
        <f t="shared" si="243"/>
        <v>9.5489857574449725E-3</v>
      </c>
      <c r="AY597" s="2">
        <f t="shared" si="244"/>
        <v>0</v>
      </c>
      <c r="AZ597" s="2">
        <f t="shared" si="245"/>
        <v>5.3949072075960298E-3</v>
      </c>
      <c r="BB597" t="s">
        <v>543</v>
      </c>
      <c r="BC597" t="s">
        <v>407</v>
      </c>
      <c r="BD597">
        <v>1</v>
      </c>
      <c r="BF597" s="111">
        <v>16</v>
      </c>
      <c r="BG597" s="113">
        <v>17</v>
      </c>
      <c r="BH597" s="117">
        <f t="shared" si="225"/>
        <v>16017</v>
      </c>
      <c r="BJ597" s="5" t="s">
        <v>3185</v>
      </c>
      <c r="BW597" s="63">
        <v>267</v>
      </c>
      <c r="BY597" s="63">
        <v>0</v>
      </c>
      <c r="BZ597" s="63">
        <v>0</v>
      </c>
      <c r="CA597" s="8">
        <v>0</v>
      </c>
      <c r="CB597" s="8">
        <v>0</v>
      </c>
      <c r="CC597" s="8">
        <v>0</v>
      </c>
    </row>
    <row r="598" spans="1:81" hidden="1" outlineLevel="1">
      <c r="A598" t="s">
        <v>1428</v>
      </c>
      <c r="B598" t="s">
        <v>407</v>
      </c>
      <c r="C598" s="1">
        <f t="shared" si="235"/>
        <v>43217</v>
      </c>
      <c r="D598" s="5">
        <f>IF(N598&gt;0, RANK(N598,(N598:P598,Q598:AE598)),0)</f>
        <v>2</v>
      </c>
      <c r="E598" s="5">
        <f>IF(O598&gt;0,RANK(O598,(N598:P598,Q598:AE598)),0)</f>
        <v>1</v>
      </c>
      <c r="F598" s="5">
        <f>IF(P598&gt;0,RANK(P598,(N598:P598,Q598:AE598)),0)</f>
        <v>0</v>
      </c>
      <c r="G598" s="131">
        <f t="shared" si="236"/>
        <v>22373</v>
      </c>
      <c r="H598" s="136">
        <f t="shared" si="237"/>
        <v>0.51768979799615888</v>
      </c>
      <c r="I598" s="2"/>
      <c r="J598" s="2">
        <f t="shared" si="238"/>
        <v>0.22914593794108801</v>
      </c>
      <c r="K598" s="2">
        <f t="shared" si="239"/>
        <v>0.74683573593724695</v>
      </c>
      <c r="L598" s="2">
        <f t="shared" si="240"/>
        <v>0</v>
      </c>
      <c r="M598" s="2">
        <f t="shared" si="241"/>
        <v>2.401832612166499E-2</v>
      </c>
      <c r="N598" s="63">
        <v>9903</v>
      </c>
      <c r="O598" s="63">
        <v>32276</v>
      </c>
      <c r="P598" s="63"/>
      <c r="Q598" s="63">
        <v>536</v>
      </c>
      <c r="R598" s="63">
        <v>235</v>
      </c>
      <c r="S598" s="63">
        <v>106</v>
      </c>
      <c r="T598" s="63"/>
      <c r="U598" s="63"/>
      <c r="V598" s="63"/>
      <c r="W598" s="63">
        <f>IF(Copyright!C$12=1,IF(BW598&gt;0,BW598-SUM(Y598:AM598)-SUM(AN598:AQ598),SUM(BX598:CC598)),SUM(BY598:CC598))</f>
        <v>2</v>
      </c>
      <c r="X598" s="63">
        <v>157</v>
      </c>
      <c r="Y598" s="63">
        <v>1</v>
      </c>
      <c r="Z598" s="63">
        <v>1</v>
      </c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63"/>
      <c r="AL598" s="63"/>
      <c r="AM598" s="63"/>
      <c r="AN598" s="63"/>
      <c r="AO598" s="63"/>
      <c r="AP598" s="63"/>
      <c r="AQ598" s="63">
        <v>0</v>
      </c>
      <c r="AS598" s="5">
        <f>IF(Q598&gt;0,RANK(Q598,(N598:P598,Q598:AE598)),0)</f>
        <v>3</v>
      </c>
      <c r="AT598" s="5">
        <f>IF(R598&gt;0,RANK(R598,(N598:P598,Q598:AE598)),0)</f>
        <v>4</v>
      </c>
      <c r="AU598" s="5">
        <f>IF(T598&gt;0,RANK(T598,(N598:P598,Q598:AE598)),0)</f>
        <v>0</v>
      </c>
      <c r="AV598" s="5">
        <f>IF(S598&gt;0,RANK(S598,(N598:P598,Q598:AE598)),0)</f>
        <v>6</v>
      </c>
      <c r="AW598" s="2">
        <f t="shared" si="242"/>
        <v>1.2402526783441701E-2</v>
      </c>
      <c r="AX598" s="2">
        <f t="shared" si="243"/>
        <v>5.4376749890089546E-3</v>
      </c>
      <c r="AY598" s="2">
        <f t="shared" si="244"/>
        <v>0</v>
      </c>
      <c r="AZ598" s="2">
        <f t="shared" si="245"/>
        <v>2.4527385056806348E-3</v>
      </c>
      <c r="BB598" t="s">
        <v>1428</v>
      </c>
      <c r="BC598" t="s">
        <v>407</v>
      </c>
      <c r="BD598">
        <v>2</v>
      </c>
      <c r="BF598" s="111">
        <v>16</v>
      </c>
      <c r="BG598" s="113">
        <v>19</v>
      </c>
      <c r="BH598" s="117">
        <f t="shared" si="225"/>
        <v>16019</v>
      </c>
      <c r="BJ598" s="5" t="s">
        <v>3185</v>
      </c>
      <c r="BV598" s="63">
        <f t="shared" si="246"/>
        <v>43217</v>
      </c>
      <c r="BY598" s="63">
        <v>1</v>
      </c>
      <c r="BZ598" s="63">
        <v>0</v>
      </c>
      <c r="CA598" s="8">
        <v>0</v>
      </c>
      <c r="CB598" s="8">
        <v>0</v>
      </c>
      <c r="CC598" s="8">
        <v>1</v>
      </c>
    </row>
    <row r="599" spans="1:81" hidden="1" outlineLevel="1">
      <c r="A599" t="s">
        <v>542</v>
      </c>
      <c r="B599" t="s">
        <v>407</v>
      </c>
      <c r="C599" s="1">
        <f t="shared" si="235"/>
        <v>4544</v>
      </c>
      <c r="D599" s="5">
        <f>IF(N599&gt;0, RANK(N599,(N599:P599,Q599:AE599)),0)</f>
        <v>2</v>
      </c>
      <c r="E599" s="5">
        <f>IF(O599&gt;0,RANK(O599,(N599:P599,Q599:AE599)),0)</f>
        <v>1</v>
      </c>
      <c r="F599" s="5">
        <f>IF(P599&gt;0,RANK(P599,(N599:P599,Q599:AE599)),0)</f>
        <v>0</v>
      </c>
      <c r="G599" s="131">
        <f t="shared" si="236"/>
        <v>1913</v>
      </c>
      <c r="H599" s="136">
        <f t="shared" si="237"/>
        <v>0.42099471830985913</v>
      </c>
      <c r="I599" s="2"/>
      <c r="J599" s="2">
        <f t="shared" si="238"/>
        <v>0.26958626760563381</v>
      </c>
      <c r="K599" s="2">
        <f t="shared" si="239"/>
        <v>0.690580985915493</v>
      </c>
      <c r="L599" s="2">
        <f t="shared" si="240"/>
        <v>0</v>
      </c>
      <c r="M599" s="2">
        <f t="shared" si="241"/>
        <v>3.9832746478873249E-2</v>
      </c>
      <c r="N599" s="63">
        <v>1225</v>
      </c>
      <c r="O599" s="63">
        <v>3138</v>
      </c>
      <c r="P599" s="63"/>
      <c r="Q599" s="63">
        <v>77</v>
      </c>
      <c r="R599" s="63">
        <v>48</v>
      </c>
      <c r="S599" s="63">
        <v>34</v>
      </c>
      <c r="T599" s="63"/>
      <c r="U599" s="63"/>
      <c r="V599" s="63"/>
      <c r="W599" s="63">
        <f>IF(Copyright!C$12=1,IF(BW599&gt;0,BW599-SUM(Y599:AM599)-SUM(AN599:AQ599),SUM(BX599:CC599)),SUM(BY599:CC599))</f>
        <v>0</v>
      </c>
      <c r="X599" s="63">
        <v>22</v>
      </c>
      <c r="Y599" s="63">
        <v>0</v>
      </c>
      <c r="Z599" s="63">
        <v>0</v>
      </c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63"/>
      <c r="AL599" s="63"/>
      <c r="AM599" s="63"/>
      <c r="AN599" s="63"/>
      <c r="AO599" s="63"/>
      <c r="AP599" s="63"/>
      <c r="AQ599" s="63">
        <v>0</v>
      </c>
      <c r="AS599" s="5">
        <f>IF(Q599&gt;0,RANK(Q599,(N599:P599,Q599:AE599)),0)</f>
        <v>3</v>
      </c>
      <c r="AT599" s="5">
        <f>IF(R599&gt;0,RANK(R599,(N599:P599,Q599:AE599)),0)</f>
        <v>4</v>
      </c>
      <c r="AU599" s="5">
        <f>IF(T599&gt;0,RANK(T599,(N599:P599,Q599:AE599)),0)</f>
        <v>0</v>
      </c>
      <c r="AV599" s="5">
        <f>IF(S599&gt;0,RANK(S599,(N599:P599,Q599:AE599)),0)</f>
        <v>5</v>
      </c>
      <c r="AW599" s="2">
        <f t="shared" si="242"/>
        <v>1.6945422535211269E-2</v>
      </c>
      <c r="AX599" s="2">
        <f t="shared" si="243"/>
        <v>1.0563380281690141E-2</v>
      </c>
      <c r="AY599" s="2">
        <f t="shared" si="244"/>
        <v>0</v>
      </c>
      <c r="AZ599" s="2">
        <f t="shared" si="245"/>
        <v>7.4823943661971827E-3</v>
      </c>
      <c r="BB599" t="s">
        <v>542</v>
      </c>
      <c r="BC599" t="s">
        <v>407</v>
      </c>
      <c r="BD599">
        <v>1</v>
      </c>
      <c r="BF599" s="111">
        <v>16</v>
      </c>
      <c r="BG599" s="113">
        <v>21</v>
      </c>
      <c r="BH599" s="117">
        <f t="shared" si="225"/>
        <v>16021</v>
      </c>
      <c r="BJ599" s="5" t="s">
        <v>3185</v>
      </c>
      <c r="BV599" s="63">
        <f t="shared" si="246"/>
        <v>4544</v>
      </c>
      <c r="BY599" s="63">
        <v>0</v>
      </c>
      <c r="BZ599" s="63">
        <v>0</v>
      </c>
      <c r="CA599" s="8">
        <v>0</v>
      </c>
      <c r="CB599" s="8">
        <v>0</v>
      </c>
      <c r="CC599" s="8">
        <v>0</v>
      </c>
    </row>
    <row r="600" spans="1:81" hidden="1" outlineLevel="1">
      <c r="A600" t="s">
        <v>143</v>
      </c>
      <c r="B600" t="s">
        <v>407</v>
      </c>
      <c r="C600" s="1">
        <f t="shared" si="235"/>
        <v>1286</v>
      </c>
      <c r="D600" s="5">
        <f>IF(N600&gt;0, RANK(N600,(N600:P600,Q600:AE600)),0)</f>
        <v>2</v>
      </c>
      <c r="E600" s="5">
        <f>IF(O600&gt;0,RANK(O600,(N600:P600,Q600:AE600)),0)</f>
        <v>1</v>
      </c>
      <c r="F600" s="5">
        <f>IF(P600&gt;0,RANK(P600,(N600:P600,Q600:AE600)),0)</f>
        <v>0</v>
      </c>
      <c r="G600" s="131">
        <f t="shared" si="236"/>
        <v>743</v>
      </c>
      <c r="H600" s="136">
        <f t="shared" si="237"/>
        <v>0.57776049766718507</v>
      </c>
      <c r="I600" s="2"/>
      <c r="J600" s="2">
        <f t="shared" si="238"/>
        <v>0.20062208398133749</v>
      </c>
      <c r="K600" s="2">
        <f t="shared" si="239"/>
        <v>0.77838258164852259</v>
      </c>
      <c r="L600" s="2">
        <f t="shared" si="240"/>
        <v>0</v>
      </c>
      <c r="M600" s="2">
        <f t="shared" si="241"/>
        <v>2.0995334370139895E-2</v>
      </c>
      <c r="N600" s="63">
        <v>258</v>
      </c>
      <c r="O600" s="63">
        <v>1001</v>
      </c>
      <c r="P600" s="63"/>
      <c r="Q600" s="63">
        <v>8</v>
      </c>
      <c r="R600" s="63">
        <v>8</v>
      </c>
      <c r="S600" s="63">
        <v>4</v>
      </c>
      <c r="T600" s="63"/>
      <c r="U600" s="63"/>
      <c r="V600" s="63"/>
      <c r="W600" s="63">
        <f>IF(Copyright!C$12=1,IF(BW600&gt;0,BW600-SUM(Y600:AM600)-SUM(AN600:AQ600),SUM(BX600:CC600)),SUM(BY600:CC600))</f>
        <v>0</v>
      </c>
      <c r="X600" s="63">
        <v>7</v>
      </c>
      <c r="Y600" s="63">
        <v>0</v>
      </c>
      <c r="Z600" s="63">
        <v>0</v>
      </c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63"/>
      <c r="AL600" s="63"/>
      <c r="AM600" s="63"/>
      <c r="AN600" s="63"/>
      <c r="AO600" s="63"/>
      <c r="AP600" s="63"/>
      <c r="AQ600" s="63">
        <v>0</v>
      </c>
      <c r="AS600" s="5">
        <f>IF(Q600&gt;0,RANK(Q600,(N600:P600,Q600:AE600)),0)</f>
        <v>3</v>
      </c>
      <c r="AT600" s="5">
        <f>IF(R600&gt;0,RANK(R600,(N600:P600,Q600:AE600)),0)</f>
        <v>3</v>
      </c>
      <c r="AU600" s="5">
        <f>IF(T600&gt;0,RANK(T600,(N600:P600,Q600:AE600)),0)</f>
        <v>0</v>
      </c>
      <c r="AV600" s="5">
        <f>IF(S600&gt;0,RANK(S600,(N600:P600,Q600:AE600)),0)</f>
        <v>6</v>
      </c>
      <c r="AW600" s="2">
        <f t="shared" si="242"/>
        <v>6.2208398133748056E-3</v>
      </c>
      <c r="AX600" s="2">
        <f t="shared" si="243"/>
        <v>6.2208398133748056E-3</v>
      </c>
      <c r="AY600" s="2">
        <f t="shared" si="244"/>
        <v>0</v>
      </c>
      <c r="AZ600" s="2">
        <f t="shared" si="245"/>
        <v>3.1104199066874028E-3</v>
      </c>
      <c r="BB600" t="s">
        <v>143</v>
      </c>
      <c r="BC600" t="s">
        <v>407</v>
      </c>
      <c r="BD600">
        <v>2</v>
      </c>
      <c r="BF600" s="111">
        <v>16</v>
      </c>
      <c r="BG600" s="113">
        <v>23</v>
      </c>
      <c r="BH600" s="117">
        <f t="shared" si="225"/>
        <v>16023</v>
      </c>
      <c r="BJ600" s="5" t="s">
        <v>3185</v>
      </c>
      <c r="BV600" s="63">
        <f t="shared" si="246"/>
        <v>1286</v>
      </c>
      <c r="BY600" s="63">
        <v>0</v>
      </c>
      <c r="BZ600" s="63">
        <v>0</v>
      </c>
      <c r="CA600" s="8">
        <v>0</v>
      </c>
      <c r="CB600" s="8">
        <v>0</v>
      </c>
      <c r="CC600" s="8">
        <v>0</v>
      </c>
    </row>
    <row r="601" spans="1:81" hidden="1" outlineLevel="1">
      <c r="A601" t="s">
        <v>520</v>
      </c>
      <c r="B601" t="s">
        <v>407</v>
      </c>
      <c r="C601" s="1">
        <f t="shared" si="235"/>
        <v>578</v>
      </c>
      <c r="D601" s="5">
        <f>IF(N601&gt;0, RANK(N601,(N601:P601,Q601:AE601)),0)</f>
        <v>2</v>
      </c>
      <c r="E601" s="5">
        <f>IF(O601&gt;0,RANK(O601,(N601:P601,Q601:AE601)),0)</f>
        <v>1</v>
      </c>
      <c r="F601" s="5">
        <f>IF(P601&gt;0,RANK(P601,(N601:P601,Q601:AE601)),0)</f>
        <v>0</v>
      </c>
      <c r="G601" s="131">
        <f t="shared" si="236"/>
        <v>243</v>
      </c>
      <c r="H601" s="136">
        <f t="shared" si="237"/>
        <v>0.42041522491349481</v>
      </c>
      <c r="I601" s="2"/>
      <c r="J601" s="2">
        <f t="shared" si="238"/>
        <v>0.27508650519031141</v>
      </c>
      <c r="K601" s="2">
        <f t="shared" si="239"/>
        <v>0.69550173010380623</v>
      </c>
      <c r="L601" s="2">
        <f t="shared" si="240"/>
        <v>0</v>
      </c>
      <c r="M601" s="2">
        <f t="shared" si="241"/>
        <v>2.9411764705882359E-2</v>
      </c>
      <c r="N601" s="63">
        <v>159</v>
      </c>
      <c r="O601" s="63">
        <v>402</v>
      </c>
      <c r="P601" s="63"/>
      <c r="Q601" s="63">
        <v>7</v>
      </c>
      <c r="R601" s="63">
        <v>5</v>
      </c>
      <c r="S601" s="63">
        <v>1</v>
      </c>
      <c r="T601" s="63"/>
      <c r="U601" s="63"/>
      <c r="V601" s="63"/>
      <c r="W601" s="63">
        <f>IF(Copyright!C$12=1,IF(BW601&gt;0,BW601-SUM(Y601:AM601)-SUM(AN601:AQ601),SUM(BX601:CC601)),SUM(BY601:CC601))</f>
        <v>0</v>
      </c>
      <c r="X601" s="63">
        <v>4</v>
      </c>
      <c r="Y601" s="63">
        <v>0</v>
      </c>
      <c r="Z601" s="63">
        <v>0</v>
      </c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63"/>
      <c r="AL601" s="63"/>
      <c r="AM601" s="63"/>
      <c r="AN601" s="63"/>
      <c r="AO601" s="63"/>
      <c r="AP601" s="63"/>
      <c r="AQ601" s="63">
        <v>0</v>
      </c>
      <c r="AS601" s="5">
        <f>IF(Q601&gt;0,RANK(Q601,(N601:P601,Q601:AE601)),0)</f>
        <v>3</v>
      </c>
      <c r="AT601" s="5">
        <f>IF(R601&gt;0,RANK(R601,(N601:P601,Q601:AE601)),0)</f>
        <v>4</v>
      </c>
      <c r="AU601" s="5">
        <f>IF(T601&gt;0,RANK(T601,(N601:P601,Q601:AE601)),0)</f>
        <v>0</v>
      </c>
      <c r="AV601" s="5">
        <f>IF(S601&gt;0,RANK(S601,(N601:P601,Q601:AE601)),0)</f>
        <v>6</v>
      </c>
      <c r="AW601" s="2">
        <f t="shared" si="242"/>
        <v>1.2110726643598616E-2</v>
      </c>
      <c r="AX601" s="2">
        <f t="shared" si="243"/>
        <v>8.6505190311418692E-3</v>
      </c>
      <c r="AY601" s="2">
        <f t="shared" si="244"/>
        <v>0</v>
      </c>
      <c r="AZ601" s="2">
        <f t="shared" si="245"/>
        <v>1.7301038062283738E-3</v>
      </c>
      <c r="BB601" t="s">
        <v>520</v>
      </c>
      <c r="BC601" t="s">
        <v>407</v>
      </c>
      <c r="BD601">
        <v>2</v>
      </c>
      <c r="BF601" s="111">
        <v>16</v>
      </c>
      <c r="BG601" s="113">
        <v>25</v>
      </c>
      <c r="BH601" s="117">
        <f t="shared" si="225"/>
        <v>16025</v>
      </c>
      <c r="BJ601" s="5" t="s">
        <v>3185</v>
      </c>
      <c r="BV601" s="63">
        <f t="shared" si="246"/>
        <v>578</v>
      </c>
      <c r="BY601" s="63">
        <v>0</v>
      </c>
      <c r="BZ601" s="63">
        <v>0</v>
      </c>
      <c r="CA601" s="8">
        <v>0</v>
      </c>
      <c r="CB601" s="8">
        <v>0</v>
      </c>
      <c r="CC601" s="8">
        <v>0</v>
      </c>
    </row>
    <row r="602" spans="1:81" hidden="1" outlineLevel="1">
      <c r="A602" t="s">
        <v>419</v>
      </c>
      <c r="B602" t="s">
        <v>407</v>
      </c>
      <c r="C602" s="1">
        <f t="shared" si="235"/>
        <v>66101</v>
      </c>
      <c r="D602" s="5">
        <f>IF(N602&gt;0, RANK(N602,(N602:P602,Q602:AE602)),0)</f>
        <v>2</v>
      </c>
      <c r="E602" s="5">
        <f>IF(O602&gt;0,RANK(O602,(N602:P602,Q602:AE602)),0)</f>
        <v>1</v>
      </c>
      <c r="F602" s="5">
        <f>IF(P602&gt;0,RANK(P602,(N602:P602,Q602:AE602)),0)</f>
        <v>0</v>
      </c>
      <c r="G602" s="131">
        <f t="shared" si="236"/>
        <v>24503</v>
      </c>
      <c r="H602" s="136">
        <f t="shared" si="237"/>
        <v>0.3706903072570763</v>
      </c>
      <c r="I602" s="2"/>
      <c r="J602" s="2">
        <f t="shared" si="238"/>
        <v>0.30054008260086834</v>
      </c>
      <c r="K602" s="2">
        <f t="shared" si="239"/>
        <v>0.6712303898579447</v>
      </c>
      <c r="L602" s="2">
        <f t="shared" si="240"/>
        <v>0</v>
      </c>
      <c r="M602" s="2">
        <f t="shared" si="241"/>
        <v>2.8229527541186905E-2</v>
      </c>
      <c r="N602" s="63">
        <v>19866</v>
      </c>
      <c r="O602" s="63">
        <v>44369</v>
      </c>
      <c r="P602" s="63"/>
      <c r="Q602" s="63">
        <v>945</v>
      </c>
      <c r="R602" s="63">
        <v>440</v>
      </c>
      <c r="S602" s="63">
        <v>228</v>
      </c>
      <c r="T602" s="63"/>
      <c r="U602" s="63"/>
      <c r="V602" s="63"/>
      <c r="W602" s="63">
        <f>IF(Copyright!C$12=1,IF(BW602&gt;0,BW602-SUM(Y602:AM602)-SUM(AN602:AQ602),SUM(BX602:CC602)),SUM(BY602:CC602))</f>
        <v>2</v>
      </c>
      <c r="X602" s="63">
        <v>242</v>
      </c>
      <c r="Y602" s="63">
        <v>0</v>
      </c>
      <c r="Z602" s="63">
        <v>7</v>
      </c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63"/>
      <c r="AL602" s="63"/>
      <c r="AM602" s="63"/>
      <c r="AN602" s="63"/>
      <c r="AO602" s="63"/>
      <c r="AP602" s="63"/>
      <c r="AQ602" s="63">
        <v>2</v>
      </c>
      <c r="AS602" s="5">
        <f>IF(Q602&gt;0,RANK(Q602,(N602:P602,Q602:AE602)),0)</f>
        <v>3</v>
      </c>
      <c r="AT602" s="5">
        <f>IF(R602&gt;0,RANK(R602,(N602:P602,Q602:AE602)),0)</f>
        <v>4</v>
      </c>
      <c r="AU602" s="5">
        <f>IF(T602&gt;0,RANK(T602,(N602:P602,Q602:AE602)),0)</f>
        <v>0</v>
      </c>
      <c r="AV602" s="5">
        <f>IF(S602&gt;0,RANK(S602,(N602:P602,Q602:AE602)),0)</f>
        <v>6</v>
      </c>
      <c r="AW602" s="2">
        <f t="shared" si="242"/>
        <v>1.4296304140633273E-2</v>
      </c>
      <c r="AX602" s="2">
        <f t="shared" si="243"/>
        <v>6.6564802347922119E-3</v>
      </c>
      <c r="AY602" s="2">
        <f t="shared" si="244"/>
        <v>0</v>
      </c>
      <c r="AZ602" s="2">
        <f t="shared" si="245"/>
        <v>3.4492670307559644E-3</v>
      </c>
      <c r="BB602" t="s">
        <v>419</v>
      </c>
      <c r="BC602" t="s">
        <v>407</v>
      </c>
      <c r="BD602">
        <v>1</v>
      </c>
      <c r="BF602" s="111">
        <v>16</v>
      </c>
      <c r="BG602" s="113">
        <v>27</v>
      </c>
      <c r="BH602" s="117">
        <f t="shared" si="225"/>
        <v>16027</v>
      </c>
      <c r="BJ602" s="5" t="s">
        <v>3185</v>
      </c>
      <c r="BW602" s="63">
        <v>657</v>
      </c>
      <c r="BY602" s="63">
        <v>0</v>
      </c>
      <c r="BZ602" s="63">
        <v>0</v>
      </c>
      <c r="CA602" s="8">
        <v>0</v>
      </c>
      <c r="CB602" s="8">
        <v>0</v>
      </c>
      <c r="CC602" s="8">
        <v>2</v>
      </c>
    </row>
    <row r="603" spans="1:81" hidden="1" outlineLevel="1">
      <c r="A603" t="s">
        <v>1812</v>
      </c>
      <c r="B603" t="s">
        <v>407</v>
      </c>
      <c r="C603" s="1">
        <f t="shared" si="235"/>
        <v>3052</v>
      </c>
      <c r="D603" s="5">
        <f>IF(N603&gt;0, RANK(N603,(N603:P603,Q603:AE603)),0)</f>
        <v>2</v>
      </c>
      <c r="E603" s="5">
        <f>IF(O603&gt;0,RANK(O603,(N603:P603,Q603:AE603)),0)</f>
        <v>1</v>
      </c>
      <c r="F603" s="5">
        <f>IF(P603&gt;0,RANK(P603,(N603:P603,Q603:AE603)),0)</f>
        <v>0</v>
      </c>
      <c r="G603" s="131">
        <f t="shared" si="236"/>
        <v>2222</v>
      </c>
      <c r="H603" s="136">
        <f t="shared" si="237"/>
        <v>0.72804718217562259</v>
      </c>
      <c r="I603" s="2"/>
      <c r="J603" s="2">
        <f t="shared" si="238"/>
        <v>0.12647444298820446</v>
      </c>
      <c r="K603" s="2">
        <f t="shared" si="239"/>
        <v>0.85452162516382701</v>
      </c>
      <c r="L603" s="2">
        <f t="shared" si="240"/>
        <v>0</v>
      </c>
      <c r="M603" s="2">
        <f t="shared" si="241"/>
        <v>1.9003931847968558E-2</v>
      </c>
      <c r="N603" s="63">
        <v>386</v>
      </c>
      <c r="O603" s="63">
        <v>2608</v>
      </c>
      <c r="P603" s="63"/>
      <c r="Q603" s="63">
        <v>21</v>
      </c>
      <c r="R603" s="63">
        <v>8</v>
      </c>
      <c r="S603" s="63">
        <v>11</v>
      </c>
      <c r="T603" s="63"/>
      <c r="U603" s="63"/>
      <c r="V603" s="63"/>
      <c r="W603" s="63">
        <f>IF(Copyright!C$12=1,IF(BW603&gt;0,BW603-SUM(Y603:AM603)-SUM(AN603:AQ603),SUM(BX603:CC603)),SUM(BY603:CC603))</f>
        <v>0</v>
      </c>
      <c r="X603" s="63">
        <v>18</v>
      </c>
      <c r="Y603" s="63">
        <v>0</v>
      </c>
      <c r="Z603" s="63">
        <v>0</v>
      </c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63"/>
      <c r="AL603" s="63"/>
      <c r="AM603" s="63"/>
      <c r="AN603" s="63"/>
      <c r="AO603" s="63"/>
      <c r="AP603" s="63"/>
      <c r="AQ603" s="63">
        <v>0</v>
      </c>
      <c r="AS603" s="5">
        <f>IF(Q603&gt;0,RANK(Q603,(N603:P603,Q603:AE603)),0)</f>
        <v>3</v>
      </c>
      <c r="AT603" s="5">
        <f>IF(R603&gt;0,RANK(R603,(N603:P603,Q603:AE603)),0)</f>
        <v>6</v>
      </c>
      <c r="AU603" s="5">
        <f>IF(T603&gt;0,RANK(T603,(N603:P603,Q603:AE603)),0)</f>
        <v>0</v>
      </c>
      <c r="AV603" s="5">
        <f>IF(S603&gt;0,RANK(S603,(N603:P603,Q603:AE603)),0)</f>
        <v>5</v>
      </c>
      <c r="AW603" s="2">
        <f t="shared" si="242"/>
        <v>6.8807339449541288E-3</v>
      </c>
      <c r="AX603" s="2">
        <f t="shared" si="243"/>
        <v>2.6212319790301442E-3</v>
      </c>
      <c r="AY603" s="2">
        <f t="shared" si="244"/>
        <v>0</v>
      </c>
      <c r="AZ603" s="2">
        <f t="shared" si="245"/>
        <v>3.6041939711664484E-3</v>
      </c>
      <c r="BB603" t="s">
        <v>1812</v>
      </c>
      <c r="BC603" t="s">
        <v>407</v>
      </c>
      <c r="BD603">
        <v>2</v>
      </c>
      <c r="BF603" s="111">
        <v>16</v>
      </c>
      <c r="BG603" s="113">
        <v>29</v>
      </c>
      <c r="BH603" s="117">
        <f t="shared" si="225"/>
        <v>16029</v>
      </c>
      <c r="BJ603" s="5" t="s">
        <v>3185</v>
      </c>
      <c r="BV603" s="63">
        <f t="shared" si="246"/>
        <v>3052</v>
      </c>
      <c r="BY603" s="63">
        <v>0</v>
      </c>
      <c r="BZ603" s="63">
        <v>0</v>
      </c>
      <c r="CA603" s="8">
        <v>0</v>
      </c>
      <c r="CB603" s="8">
        <v>0</v>
      </c>
      <c r="CC603" s="8">
        <v>0</v>
      </c>
    </row>
    <row r="604" spans="1:81" hidden="1" outlineLevel="1">
      <c r="A604" t="s">
        <v>103</v>
      </c>
      <c r="B604" t="s">
        <v>407</v>
      </c>
      <c r="C604" s="1">
        <f t="shared" si="235"/>
        <v>8396</v>
      </c>
      <c r="D604" s="5">
        <f>IF(N604&gt;0, RANK(N604,(N604:P604,Q604:AE604)),0)</f>
        <v>2</v>
      </c>
      <c r="E604" s="5">
        <f>IF(O604&gt;0,RANK(O604,(N604:P604,Q604:AE604)),0)</f>
        <v>1</v>
      </c>
      <c r="F604" s="5">
        <f>IF(P604&gt;0,RANK(P604,(N604:P604,Q604:AE604)),0)</f>
        <v>0</v>
      </c>
      <c r="G604" s="131">
        <f t="shared" si="236"/>
        <v>6056</v>
      </c>
      <c r="H604" s="136">
        <f t="shared" si="237"/>
        <v>0.7212958551691282</v>
      </c>
      <c r="I604" s="2"/>
      <c r="J604" s="2">
        <f t="shared" si="238"/>
        <v>0.13077656026679371</v>
      </c>
      <c r="K604" s="2">
        <f t="shared" si="239"/>
        <v>0.85207241543592183</v>
      </c>
      <c r="L604" s="2">
        <f t="shared" si="240"/>
        <v>0</v>
      </c>
      <c r="M604" s="2">
        <f t="shared" si="241"/>
        <v>1.7151024297284434E-2</v>
      </c>
      <c r="N604" s="63">
        <v>1098</v>
      </c>
      <c r="O604" s="63">
        <v>7154</v>
      </c>
      <c r="P604" s="63"/>
      <c r="Q604" s="63">
        <v>70</v>
      </c>
      <c r="R604" s="63">
        <v>27</v>
      </c>
      <c r="S604" s="63">
        <v>22</v>
      </c>
      <c r="T604" s="63"/>
      <c r="U604" s="63"/>
      <c r="V604" s="63"/>
      <c r="W604" s="63">
        <f>IF(Copyright!C$12=1,IF(BW604&gt;0,BW604-SUM(Y604:AM604)-SUM(AN604:AQ604),SUM(BX604:CC604)),SUM(BY604:CC604))</f>
        <v>0</v>
      </c>
      <c r="X604" s="63">
        <v>25</v>
      </c>
      <c r="Y604" s="63">
        <v>0</v>
      </c>
      <c r="Z604" s="63">
        <v>0</v>
      </c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63"/>
      <c r="AL604" s="63"/>
      <c r="AM604" s="63"/>
      <c r="AN604" s="63"/>
      <c r="AO604" s="63"/>
      <c r="AP604" s="63"/>
      <c r="AQ604" s="63">
        <v>0</v>
      </c>
      <c r="AS604" s="5">
        <f>IF(Q604&gt;0,RANK(Q604,(N604:P604,Q604:AE604)),0)</f>
        <v>3</v>
      </c>
      <c r="AT604" s="5">
        <f>IF(R604&gt;0,RANK(R604,(N604:P604,Q604:AE604)),0)</f>
        <v>4</v>
      </c>
      <c r="AU604" s="5">
        <f>IF(T604&gt;0,RANK(T604,(N604:P604,Q604:AE604)),0)</f>
        <v>0</v>
      </c>
      <c r="AV604" s="5">
        <f>IF(S604&gt;0,RANK(S604,(N604:P604,Q604:AE604)),0)</f>
        <v>6</v>
      </c>
      <c r="AW604" s="2">
        <f t="shared" si="242"/>
        <v>8.3373034778465929E-3</v>
      </c>
      <c r="AX604" s="2">
        <f t="shared" si="243"/>
        <v>3.2158170557408288E-3</v>
      </c>
      <c r="AY604" s="2">
        <f t="shared" si="244"/>
        <v>0</v>
      </c>
      <c r="AZ604" s="2">
        <f t="shared" si="245"/>
        <v>2.6202953787517864E-3</v>
      </c>
      <c r="BB604" t="s">
        <v>103</v>
      </c>
      <c r="BC604" t="s">
        <v>407</v>
      </c>
      <c r="BD604">
        <v>2</v>
      </c>
      <c r="BF604" s="111">
        <v>16</v>
      </c>
      <c r="BG604" s="113">
        <v>31</v>
      </c>
      <c r="BH604" s="117">
        <f t="shared" si="225"/>
        <v>16031</v>
      </c>
      <c r="BJ604" s="5" t="s">
        <v>3185</v>
      </c>
      <c r="BW604" s="63">
        <v>36</v>
      </c>
      <c r="BY604" s="63">
        <v>0</v>
      </c>
      <c r="BZ604" s="63">
        <v>0</v>
      </c>
      <c r="CA604" s="8">
        <v>0</v>
      </c>
      <c r="CB604" s="8">
        <v>0</v>
      </c>
      <c r="CC604" s="8">
        <v>0</v>
      </c>
    </row>
    <row r="605" spans="1:81" hidden="1" outlineLevel="1">
      <c r="A605" t="s">
        <v>395</v>
      </c>
      <c r="B605" t="s">
        <v>407</v>
      </c>
      <c r="C605" s="1">
        <f t="shared" si="235"/>
        <v>328</v>
      </c>
      <c r="D605" s="5">
        <f>IF(N605&gt;0, RANK(N605,(N605:P605,Q605:AE605)),0)</f>
        <v>2</v>
      </c>
      <c r="E605" s="5">
        <f>IF(O605&gt;0,RANK(O605,(N605:P605,Q605:AE605)),0)</f>
        <v>1</v>
      </c>
      <c r="F605" s="5">
        <f>IF(P605&gt;0,RANK(P605,(N605:P605,Q605:AE605)),0)</f>
        <v>0</v>
      </c>
      <c r="G605" s="131">
        <f t="shared" si="236"/>
        <v>169</v>
      </c>
      <c r="H605" s="136">
        <f t="shared" si="237"/>
        <v>0.5152439024390244</v>
      </c>
      <c r="I605" s="2"/>
      <c r="J605" s="2">
        <f t="shared" si="238"/>
        <v>0.20121951219512196</v>
      </c>
      <c r="K605" s="2">
        <f t="shared" si="239"/>
        <v>0.71646341463414631</v>
      </c>
      <c r="L605" s="2">
        <f t="shared" si="240"/>
        <v>0</v>
      </c>
      <c r="M605" s="2">
        <f t="shared" si="241"/>
        <v>8.231707317073178E-2</v>
      </c>
      <c r="N605" s="63">
        <v>66</v>
      </c>
      <c r="O605" s="63">
        <v>235</v>
      </c>
      <c r="P605" s="63"/>
      <c r="Q605" s="63">
        <v>16</v>
      </c>
      <c r="R605" s="63">
        <v>5</v>
      </c>
      <c r="S605" s="63">
        <v>3</v>
      </c>
      <c r="T605" s="63"/>
      <c r="U605" s="63"/>
      <c r="V605" s="63"/>
      <c r="W605" s="63">
        <f>IF(Copyright!C$12=1,IF(BW605&gt;0,BW605-SUM(Y605:AM605)-SUM(AN605:AQ605),SUM(BX605:CC605)),SUM(BY605:CC605))</f>
        <v>0</v>
      </c>
      <c r="X605" s="63">
        <v>3</v>
      </c>
      <c r="Y605" s="63">
        <v>0</v>
      </c>
      <c r="Z605" s="63">
        <v>0</v>
      </c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63"/>
      <c r="AL605" s="63"/>
      <c r="AM605" s="63"/>
      <c r="AN605" s="63"/>
      <c r="AO605" s="63"/>
      <c r="AP605" s="63"/>
      <c r="AQ605" s="63">
        <v>0</v>
      </c>
      <c r="AS605" s="5">
        <f>IF(Q605&gt;0,RANK(Q605,(N605:P605,Q605:AE605)),0)</f>
        <v>3</v>
      </c>
      <c r="AT605" s="5">
        <f>IF(R605&gt;0,RANK(R605,(N605:P605,Q605:AE605)),0)</f>
        <v>4</v>
      </c>
      <c r="AU605" s="5">
        <f>IF(T605&gt;0,RANK(T605,(N605:P605,Q605:AE605)),0)</f>
        <v>0</v>
      </c>
      <c r="AV605" s="5">
        <f>IF(S605&gt;0,RANK(S605,(N605:P605,Q605:AE605)),0)</f>
        <v>5</v>
      </c>
      <c r="AW605" s="2">
        <f t="shared" si="242"/>
        <v>4.878048780487805E-2</v>
      </c>
      <c r="AX605" s="2">
        <f t="shared" si="243"/>
        <v>1.524390243902439E-2</v>
      </c>
      <c r="AY605" s="2">
        <f t="shared" si="244"/>
        <v>0</v>
      </c>
      <c r="AZ605" s="2">
        <f t="shared" si="245"/>
        <v>9.1463414634146336E-3</v>
      </c>
      <c r="BB605" t="s">
        <v>395</v>
      </c>
      <c r="BC605" t="s">
        <v>407</v>
      </c>
      <c r="BD605">
        <v>2</v>
      </c>
      <c r="BF605" s="111">
        <v>16</v>
      </c>
      <c r="BG605" s="113">
        <v>33</v>
      </c>
      <c r="BH605" s="117">
        <f t="shared" si="225"/>
        <v>16033</v>
      </c>
      <c r="BJ605" s="5" t="s">
        <v>3185</v>
      </c>
      <c r="BV605" s="63">
        <f t="shared" ref="BV605:BV614" si="247">C605</f>
        <v>328</v>
      </c>
      <c r="BY605" s="63">
        <v>0</v>
      </c>
      <c r="BZ605" s="63">
        <v>0</v>
      </c>
      <c r="CA605" s="8">
        <v>0</v>
      </c>
      <c r="CB605" s="8">
        <v>0</v>
      </c>
      <c r="CC605" s="8">
        <v>0</v>
      </c>
    </row>
    <row r="606" spans="1:81" hidden="1" outlineLevel="1">
      <c r="A606" t="s">
        <v>589</v>
      </c>
      <c r="B606" t="s">
        <v>407</v>
      </c>
      <c r="C606" s="1">
        <f t="shared" si="235"/>
        <v>3696</v>
      </c>
      <c r="D606" s="5">
        <f>IF(N606&gt;0, RANK(N606,(N606:P606,Q606:AE606)),0)</f>
        <v>2</v>
      </c>
      <c r="E606" s="5">
        <f>IF(O606&gt;0,RANK(O606,(N606:P606,Q606:AE606)),0)</f>
        <v>1</v>
      </c>
      <c r="F606" s="5">
        <f>IF(P606&gt;0,RANK(P606,(N606:P606,Q606:AE606)),0)</f>
        <v>0</v>
      </c>
      <c r="G606" s="131">
        <f t="shared" si="236"/>
        <v>1509</v>
      </c>
      <c r="H606" s="136">
        <f t="shared" si="237"/>
        <v>0.4082792207792208</v>
      </c>
      <c r="I606" s="2"/>
      <c r="J606" s="2">
        <f t="shared" si="238"/>
        <v>0.2792207792207792</v>
      </c>
      <c r="K606" s="2">
        <f t="shared" si="239"/>
        <v>0.6875</v>
      </c>
      <c r="L606" s="2">
        <f t="shared" si="240"/>
        <v>0</v>
      </c>
      <c r="M606" s="2">
        <f t="shared" si="241"/>
        <v>3.3279220779220742E-2</v>
      </c>
      <c r="N606" s="63">
        <v>1032</v>
      </c>
      <c r="O606" s="63">
        <v>2541</v>
      </c>
      <c r="P606" s="63"/>
      <c r="Q606" s="63">
        <v>44</v>
      </c>
      <c r="R606" s="63">
        <v>33</v>
      </c>
      <c r="S606" s="63">
        <v>18</v>
      </c>
      <c r="T606" s="63"/>
      <c r="U606" s="63"/>
      <c r="V606" s="63"/>
      <c r="W606" s="63">
        <f>IF(Copyright!C$12=1,IF(BW606&gt;0,BW606-SUM(Y606:AM606)-SUM(AN606:AQ606),SUM(BX606:CC606)),SUM(BY606:CC606))</f>
        <v>0</v>
      </c>
      <c r="X606" s="63">
        <v>28</v>
      </c>
      <c r="Y606" s="63">
        <v>0</v>
      </c>
      <c r="Z606" s="63">
        <v>0</v>
      </c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63"/>
      <c r="AL606" s="63"/>
      <c r="AM606" s="63"/>
      <c r="AN606" s="63"/>
      <c r="AO606" s="63"/>
      <c r="AP606" s="63"/>
      <c r="AQ606" s="63">
        <v>0</v>
      </c>
      <c r="AS606" s="5">
        <f>IF(Q606&gt;0,RANK(Q606,(N606:P606,Q606:AE606)),0)</f>
        <v>3</v>
      </c>
      <c r="AT606" s="5">
        <f>IF(R606&gt;0,RANK(R606,(N606:P606,Q606:AE606)),0)</f>
        <v>4</v>
      </c>
      <c r="AU606" s="5">
        <f>IF(T606&gt;0,RANK(T606,(N606:P606,Q606:AE606)),0)</f>
        <v>0</v>
      </c>
      <c r="AV606" s="5">
        <f>IF(S606&gt;0,RANK(S606,(N606:P606,Q606:AE606)),0)</f>
        <v>6</v>
      </c>
      <c r="AW606" s="2">
        <f t="shared" si="242"/>
        <v>1.1904761904761904E-2</v>
      </c>
      <c r="AX606" s="2">
        <f t="shared" si="243"/>
        <v>8.9285714285714281E-3</v>
      </c>
      <c r="AY606" s="2">
        <f t="shared" si="244"/>
        <v>0</v>
      </c>
      <c r="AZ606" s="2">
        <f t="shared" si="245"/>
        <v>4.87012987012987E-3</v>
      </c>
      <c r="BB606" t="s">
        <v>589</v>
      </c>
      <c r="BC606" t="s">
        <v>407</v>
      </c>
      <c r="BD606">
        <v>1</v>
      </c>
      <c r="BF606" s="111">
        <v>16</v>
      </c>
      <c r="BG606" s="113">
        <v>35</v>
      </c>
      <c r="BH606" s="117">
        <f t="shared" si="225"/>
        <v>16035</v>
      </c>
      <c r="BJ606" s="5" t="s">
        <v>3185</v>
      </c>
      <c r="BV606" s="63">
        <f t="shared" si="247"/>
        <v>3696</v>
      </c>
      <c r="BY606" s="63">
        <v>0</v>
      </c>
      <c r="BZ606" s="63">
        <v>0</v>
      </c>
      <c r="CA606" s="8">
        <v>0</v>
      </c>
      <c r="CB606" s="8">
        <v>0</v>
      </c>
      <c r="CC606" s="8">
        <v>0</v>
      </c>
    </row>
    <row r="607" spans="1:81" hidden="1" outlineLevel="1">
      <c r="A607" t="s">
        <v>2646</v>
      </c>
      <c r="B607" t="s">
        <v>407</v>
      </c>
      <c r="C607" s="1">
        <f t="shared" si="235"/>
        <v>2355</v>
      </c>
      <c r="D607" s="5">
        <f>IF(N607&gt;0, RANK(N607,(N607:P607,Q607:AE607)),0)</f>
        <v>2</v>
      </c>
      <c r="E607" s="5">
        <f>IF(O607&gt;0,RANK(O607,(N607:P607,Q607:AE607)),0)</f>
        <v>1</v>
      </c>
      <c r="F607" s="5">
        <f>IF(P607&gt;0,RANK(P607,(N607:P607,Q607:AE607)),0)</f>
        <v>0</v>
      </c>
      <c r="G607" s="131">
        <f t="shared" si="236"/>
        <v>1214</v>
      </c>
      <c r="H607" s="136">
        <f t="shared" si="237"/>
        <v>0.51549893842887473</v>
      </c>
      <c r="I607" s="2"/>
      <c r="J607" s="2">
        <f t="shared" si="238"/>
        <v>0.22505307855626328</v>
      </c>
      <c r="K607" s="2">
        <f t="shared" si="239"/>
        <v>0.74055201698513795</v>
      </c>
      <c r="L607" s="2">
        <f t="shared" si="240"/>
        <v>0</v>
      </c>
      <c r="M607" s="2">
        <f t="shared" si="241"/>
        <v>3.4394904458598829E-2</v>
      </c>
      <c r="N607" s="63">
        <v>530</v>
      </c>
      <c r="O607" s="63">
        <v>1744</v>
      </c>
      <c r="P607" s="63"/>
      <c r="Q607" s="63">
        <v>25</v>
      </c>
      <c r="R607" s="63">
        <v>28</v>
      </c>
      <c r="S607" s="63">
        <v>9</v>
      </c>
      <c r="T607" s="63"/>
      <c r="U607" s="63"/>
      <c r="V607" s="63"/>
      <c r="W607" s="63">
        <f>IF(Copyright!C$12=1,IF(BW607&gt;0,BW607-SUM(Y607:AM607)-SUM(AN607:AQ607),SUM(BX607:CC607)),SUM(BY607:CC607))</f>
        <v>2</v>
      </c>
      <c r="X607" s="63">
        <v>16</v>
      </c>
      <c r="Y607" s="63">
        <v>0</v>
      </c>
      <c r="Z607" s="63">
        <v>1</v>
      </c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63"/>
      <c r="AL607" s="63"/>
      <c r="AM607" s="63"/>
      <c r="AN607" s="63"/>
      <c r="AO607" s="63"/>
      <c r="AP607" s="63"/>
      <c r="AQ607" s="63">
        <v>0</v>
      </c>
      <c r="AS607" s="5">
        <f>IF(Q607&gt;0,RANK(Q607,(N607:P607,Q607:AE607)),0)</f>
        <v>4</v>
      </c>
      <c r="AT607" s="5">
        <f>IF(R607&gt;0,RANK(R607,(N607:P607,Q607:AE607)),0)</f>
        <v>3</v>
      </c>
      <c r="AU607" s="5">
        <f>IF(T607&gt;0,RANK(T607,(N607:P607,Q607:AE607)),0)</f>
        <v>0</v>
      </c>
      <c r="AV607" s="5">
        <f>IF(S607&gt;0,RANK(S607,(N607:P607,Q607:AE607)),0)</f>
        <v>6</v>
      </c>
      <c r="AW607" s="2">
        <f t="shared" si="242"/>
        <v>1.0615711252653927E-2</v>
      </c>
      <c r="AX607" s="2">
        <f t="shared" si="243"/>
        <v>1.18895966029724E-2</v>
      </c>
      <c r="AY607" s="2">
        <f t="shared" si="244"/>
        <v>0</v>
      </c>
      <c r="AZ607" s="2">
        <f t="shared" si="245"/>
        <v>3.821656050955414E-3</v>
      </c>
      <c r="BB607" t="s">
        <v>2646</v>
      </c>
      <c r="BC607" t="s">
        <v>407</v>
      </c>
      <c r="BD607">
        <v>2</v>
      </c>
      <c r="BF607" s="111">
        <v>16</v>
      </c>
      <c r="BG607" s="113">
        <v>37</v>
      </c>
      <c r="BH607" s="117">
        <f t="shared" si="225"/>
        <v>16037</v>
      </c>
      <c r="BJ607" s="5" t="s">
        <v>3185</v>
      </c>
      <c r="BV607" s="63">
        <f t="shared" si="247"/>
        <v>2355</v>
      </c>
      <c r="BY607" s="63">
        <v>0</v>
      </c>
      <c r="BZ607" s="63">
        <v>0</v>
      </c>
      <c r="CA607" s="8">
        <v>0</v>
      </c>
      <c r="CB607" s="8">
        <v>0</v>
      </c>
      <c r="CC607" s="8">
        <v>2</v>
      </c>
    </row>
    <row r="608" spans="1:81" hidden="1" outlineLevel="1">
      <c r="A608" t="s">
        <v>750</v>
      </c>
      <c r="B608" t="s">
        <v>407</v>
      </c>
      <c r="C608" s="1">
        <f t="shared" si="235"/>
        <v>8003</v>
      </c>
      <c r="D608" s="5">
        <f>IF(N608&gt;0, RANK(N608,(N608:P608,Q608:AE608)),0)</f>
        <v>2</v>
      </c>
      <c r="E608" s="5">
        <f>IF(O608&gt;0,RANK(O608,(N608:P608,Q608:AE608)),0)</f>
        <v>1</v>
      </c>
      <c r="F608" s="5">
        <f>IF(P608&gt;0,RANK(P608,(N608:P608,Q608:AE608)),0)</f>
        <v>0</v>
      </c>
      <c r="G608" s="131">
        <f t="shared" si="236"/>
        <v>2714</v>
      </c>
      <c r="H608" s="136">
        <f t="shared" si="237"/>
        <v>0.3391228289391478</v>
      </c>
      <c r="I608" s="2"/>
      <c r="J608" s="2">
        <f t="shared" si="238"/>
        <v>0.31400724728226914</v>
      </c>
      <c r="K608" s="2">
        <f t="shared" si="239"/>
        <v>0.65313007622141694</v>
      </c>
      <c r="L608" s="2">
        <f t="shared" si="240"/>
        <v>0</v>
      </c>
      <c r="M608" s="2">
        <f t="shared" si="241"/>
        <v>3.2862676496313914E-2</v>
      </c>
      <c r="N608" s="63">
        <v>2513</v>
      </c>
      <c r="O608" s="63">
        <v>5227</v>
      </c>
      <c r="P608" s="63"/>
      <c r="Q608" s="63">
        <v>124</v>
      </c>
      <c r="R608" s="63">
        <v>64</v>
      </c>
      <c r="S608" s="63">
        <v>33</v>
      </c>
      <c r="T608" s="63"/>
      <c r="U608" s="63"/>
      <c r="V608" s="63"/>
      <c r="W608" s="63">
        <f>IF(Copyright!C$12=1,IF(BW608&gt;0,BW608-SUM(Y608:AM608)-SUM(AN608:AQ608),SUM(BX608:CC608)),SUM(BY608:CC608))</f>
        <v>0</v>
      </c>
      <c r="X608" s="63">
        <v>40</v>
      </c>
      <c r="Y608" s="63">
        <v>0</v>
      </c>
      <c r="Z608" s="63">
        <v>2</v>
      </c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63"/>
      <c r="AL608" s="63"/>
      <c r="AM608" s="63"/>
      <c r="AN608" s="63"/>
      <c r="AO608" s="63"/>
      <c r="AP608" s="63"/>
      <c r="AQ608" s="63">
        <v>0</v>
      </c>
      <c r="AS608" s="5">
        <f>IF(Q608&gt;0,RANK(Q608,(N608:P608,Q608:AE608)),0)</f>
        <v>3</v>
      </c>
      <c r="AT608" s="5">
        <f>IF(R608&gt;0,RANK(R608,(N608:P608,Q608:AE608)),0)</f>
        <v>4</v>
      </c>
      <c r="AU608" s="5">
        <f>IF(T608&gt;0,RANK(T608,(N608:P608,Q608:AE608)),0)</f>
        <v>0</v>
      </c>
      <c r="AV608" s="5">
        <f>IF(S608&gt;0,RANK(S608,(N608:P608,Q608:AE608)),0)</f>
        <v>6</v>
      </c>
      <c r="AW608" s="2">
        <f t="shared" si="242"/>
        <v>1.5494189678870424E-2</v>
      </c>
      <c r="AX608" s="2">
        <f t="shared" si="243"/>
        <v>7.9970011245782836E-3</v>
      </c>
      <c r="AY608" s="2">
        <f t="shared" si="244"/>
        <v>0</v>
      </c>
      <c r="AZ608" s="2">
        <f t="shared" si="245"/>
        <v>4.1234537048606777E-3</v>
      </c>
      <c r="BB608" t="s">
        <v>750</v>
      </c>
      <c r="BC608" t="s">
        <v>407</v>
      </c>
      <c r="BD608">
        <v>2</v>
      </c>
      <c r="BF608" s="111">
        <v>16</v>
      </c>
      <c r="BG608" s="113">
        <v>39</v>
      </c>
      <c r="BH608" s="117">
        <f t="shared" si="225"/>
        <v>16039</v>
      </c>
      <c r="BJ608" s="5" t="s">
        <v>3185</v>
      </c>
      <c r="BV608" s="63">
        <f t="shared" si="247"/>
        <v>8003</v>
      </c>
      <c r="BY608" s="63">
        <v>0</v>
      </c>
      <c r="BZ608" s="63">
        <v>0</v>
      </c>
      <c r="CA608" s="8">
        <v>0</v>
      </c>
      <c r="CB608" s="8">
        <v>0</v>
      </c>
      <c r="CC608" s="8">
        <v>0</v>
      </c>
    </row>
    <row r="609" spans="1:81" hidden="1" outlineLevel="1">
      <c r="A609" t="s">
        <v>1146</v>
      </c>
      <c r="B609" t="s">
        <v>407</v>
      </c>
      <c r="C609" s="1">
        <f t="shared" si="235"/>
        <v>5600</v>
      </c>
      <c r="D609" s="5">
        <f>IF(N609&gt;0, RANK(N609,(N609:P609,Q609:AE609)),0)</f>
        <v>2</v>
      </c>
      <c r="E609" s="5">
        <f>IF(O609&gt;0,RANK(O609,(N609:P609,Q609:AE609)),0)</f>
        <v>1</v>
      </c>
      <c r="F609" s="5">
        <f>IF(P609&gt;0,RANK(P609,(N609:P609,Q609:AE609)),0)</f>
        <v>0</v>
      </c>
      <c r="G609" s="131">
        <f t="shared" si="236"/>
        <v>4870</v>
      </c>
      <c r="H609" s="136">
        <f t="shared" si="237"/>
        <v>0.86964285714285716</v>
      </c>
      <c r="I609" s="2"/>
      <c r="J609" s="2">
        <f t="shared" si="238"/>
        <v>5.8035714285714288E-2</v>
      </c>
      <c r="K609" s="2">
        <f t="shared" si="239"/>
        <v>0.92767857142857146</v>
      </c>
      <c r="L609" s="2">
        <f t="shared" si="240"/>
        <v>0</v>
      </c>
      <c r="M609" s="2">
        <f t="shared" si="241"/>
        <v>1.4285714285714235E-2</v>
      </c>
      <c r="N609" s="63">
        <v>325</v>
      </c>
      <c r="O609" s="63">
        <v>5195</v>
      </c>
      <c r="P609" s="63"/>
      <c r="Q609" s="63">
        <v>41</v>
      </c>
      <c r="R609" s="63">
        <v>7</v>
      </c>
      <c r="S609" s="63">
        <v>17</v>
      </c>
      <c r="T609" s="63"/>
      <c r="U609" s="63"/>
      <c r="V609" s="63"/>
      <c r="W609" s="63">
        <f>IF(Copyright!C$12=1,IF(BW609&gt;0,BW609-SUM(Y609:AM609)-SUM(AN609:AQ609),SUM(BX609:CC609)),SUM(BY609:CC609))</f>
        <v>0</v>
      </c>
      <c r="X609" s="63">
        <v>15</v>
      </c>
      <c r="Y609" s="63">
        <v>0</v>
      </c>
      <c r="Z609" s="63">
        <v>0</v>
      </c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63"/>
      <c r="AL609" s="63"/>
      <c r="AM609" s="63"/>
      <c r="AN609" s="63"/>
      <c r="AO609" s="63"/>
      <c r="AP609" s="63"/>
      <c r="AQ609" s="63">
        <v>0</v>
      </c>
      <c r="AS609" s="5">
        <f>IF(Q609&gt;0,RANK(Q609,(N609:P609,Q609:AE609)),0)</f>
        <v>3</v>
      </c>
      <c r="AT609" s="5">
        <f>IF(R609&gt;0,RANK(R609,(N609:P609,Q609:AE609)),0)</f>
        <v>6</v>
      </c>
      <c r="AU609" s="5">
        <f>IF(T609&gt;0,RANK(T609,(N609:P609,Q609:AE609)),0)</f>
        <v>0</v>
      </c>
      <c r="AV609" s="5">
        <f>IF(S609&gt;0,RANK(S609,(N609:P609,Q609:AE609)),0)</f>
        <v>4</v>
      </c>
      <c r="AW609" s="2">
        <f t="shared" si="242"/>
        <v>7.3214285714285716E-3</v>
      </c>
      <c r="AX609" s="2">
        <f t="shared" si="243"/>
        <v>1.25E-3</v>
      </c>
      <c r="AY609" s="2">
        <f t="shared" si="244"/>
        <v>0</v>
      </c>
      <c r="AZ609" s="2">
        <f t="shared" si="245"/>
        <v>3.0357142857142857E-3</v>
      </c>
      <c r="BB609" t="s">
        <v>1146</v>
      </c>
      <c r="BC609" t="s">
        <v>407</v>
      </c>
      <c r="BD609">
        <v>2</v>
      </c>
      <c r="BF609" s="111">
        <v>16</v>
      </c>
      <c r="BG609" s="113">
        <v>41</v>
      </c>
      <c r="BH609" s="117">
        <f t="shared" si="225"/>
        <v>16041</v>
      </c>
      <c r="BJ609" s="5" t="s">
        <v>3185</v>
      </c>
      <c r="BV609" s="63">
        <f t="shared" si="247"/>
        <v>5600</v>
      </c>
      <c r="BY609" s="63">
        <v>0</v>
      </c>
      <c r="BZ609" s="63">
        <v>0</v>
      </c>
      <c r="CA609" s="8">
        <v>0</v>
      </c>
      <c r="CB609" s="8">
        <v>0</v>
      </c>
      <c r="CC609" s="8">
        <v>0</v>
      </c>
    </row>
    <row r="610" spans="1:81" hidden="1" outlineLevel="1">
      <c r="A610" t="s">
        <v>1766</v>
      </c>
      <c r="B610" t="s">
        <v>407</v>
      </c>
      <c r="C610" s="1">
        <f t="shared" si="235"/>
        <v>5802</v>
      </c>
      <c r="D610" s="5">
        <f>IF(N610&gt;0, RANK(N610,(N610:P610,Q610:AE610)),0)</f>
        <v>2</v>
      </c>
      <c r="E610" s="5">
        <f>IF(O610&gt;0,RANK(O610,(N610:P610,Q610:AE610)),0)</f>
        <v>1</v>
      </c>
      <c r="F610" s="5">
        <f>IF(P610&gt;0,RANK(P610,(N610:P610,Q610:AE610)),0)</f>
        <v>0</v>
      </c>
      <c r="G610" s="131">
        <f t="shared" si="236"/>
        <v>4097</v>
      </c>
      <c r="H610" s="136">
        <f t="shared" si="237"/>
        <v>0.70613581523612545</v>
      </c>
      <c r="I610" s="2"/>
      <c r="J610" s="2">
        <f t="shared" si="238"/>
        <v>0.13960703205791106</v>
      </c>
      <c r="K610" s="2">
        <f t="shared" si="239"/>
        <v>0.84574284729403659</v>
      </c>
      <c r="L610" s="2">
        <f t="shared" si="240"/>
        <v>0</v>
      </c>
      <c r="M610" s="2">
        <f t="shared" si="241"/>
        <v>1.4650120648052378E-2</v>
      </c>
      <c r="N610" s="63">
        <v>810</v>
      </c>
      <c r="O610" s="63">
        <v>4907</v>
      </c>
      <c r="P610" s="63"/>
      <c r="Q610" s="63">
        <v>34</v>
      </c>
      <c r="R610" s="63">
        <v>20</v>
      </c>
      <c r="S610" s="63">
        <v>12</v>
      </c>
      <c r="T610" s="63"/>
      <c r="U610" s="63"/>
      <c r="V610" s="63"/>
      <c r="W610" s="63">
        <f>IF(Copyright!C$12=1,IF(BW610&gt;0,BW610-SUM(Y610:AM610)-SUM(AN610:AQ610),SUM(BX610:CC610)),SUM(BY610:CC610))</f>
        <v>0</v>
      </c>
      <c r="X610" s="63">
        <v>19</v>
      </c>
      <c r="Y610" s="63">
        <v>0</v>
      </c>
      <c r="Z610" s="63">
        <v>0</v>
      </c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63"/>
      <c r="AL610" s="63"/>
      <c r="AM610" s="63"/>
      <c r="AN610" s="63"/>
      <c r="AO610" s="63"/>
      <c r="AP610" s="63"/>
      <c r="AQ610" s="63">
        <v>0</v>
      </c>
      <c r="AS610" s="5">
        <f>IF(Q610&gt;0,RANK(Q610,(N610:P610,Q610:AE610)),0)</f>
        <v>3</v>
      </c>
      <c r="AT610" s="5">
        <f>IF(R610&gt;0,RANK(R610,(N610:P610,Q610:AE610)),0)</f>
        <v>4</v>
      </c>
      <c r="AU610" s="5">
        <f>IF(T610&gt;0,RANK(T610,(N610:P610,Q610:AE610)),0)</f>
        <v>0</v>
      </c>
      <c r="AV610" s="5">
        <f>IF(S610&gt;0,RANK(S610,(N610:P610,Q610:AE610)),0)</f>
        <v>6</v>
      </c>
      <c r="AW610" s="2">
        <f t="shared" si="242"/>
        <v>5.8600482592209586E-3</v>
      </c>
      <c r="AX610" s="2">
        <f t="shared" si="243"/>
        <v>3.447087211306446E-3</v>
      </c>
      <c r="AY610" s="2">
        <f t="shared" si="244"/>
        <v>0</v>
      </c>
      <c r="AZ610" s="2">
        <f t="shared" si="245"/>
        <v>2.0682523267838678E-3</v>
      </c>
      <c r="BB610" t="s">
        <v>1766</v>
      </c>
      <c r="BC610" t="s">
        <v>407</v>
      </c>
      <c r="BD610">
        <v>2</v>
      </c>
      <c r="BF610" s="111">
        <v>16</v>
      </c>
      <c r="BG610" s="113">
        <v>43</v>
      </c>
      <c r="BH610" s="117">
        <f t="shared" si="225"/>
        <v>16043</v>
      </c>
      <c r="BJ610" s="5" t="s">
        <v>3185</v>
      </c>
      <c r="BV610" s="63">
        <f t="shared" si="247"/>
        <v>5802</v>
      </c>
      <c r="BY610" s="63">
        <v>0</v>
      </c>
      <c r="BZ610" s="63">
        <v>0</v>
      </c>
      <c r="CA610" s="8">
        <v>0</v>
      </c>
      <c r="CB610" s="8">
        <v>0</v>
      </c>
      <c r="CC610" s="8">
        <v>0</v>
      </c>
    </row>
    <row r="611" spans="1:81" hidden="1" outlineLevel="1">
      <c r="A611" t="s">
        <v>291</v>
      </c>
      <c r="B611" t="s">
        <v>407</v>
      </c>
      <c r="C611" s="1">
        <f t="shared" si="235"/>
        <v>7491</v>
      </c>
      <c r="D611" s="5">
        <f>IF(N611&gt;0, RANK(N611,(N611:P611,Q611:AE611)),0)</f>
        <v>2</v>
      </c>
      <c r="E611" s="5">
        <f>IF(O611&gt;0,RANK(O611,(N611:P611,Q611:AE611)),0)</f>
        <v>1</v>
      </c>
      <c r="F611" s="5">
        <f>IF(P611&gt;0,RANK(P611,(N611:P611,Q611:AE611)),0)</f>
        <v>0</v>
      </c>
      <c r="G611" s="131">
        <f t="shared" si="236"/>
        <v>3354</v>
      </c>
      <c r="H611" s="136">
        <f t="shared" si="237"/>
        <v>0.44773728474169</v>
      </c>
      <c r="I611" s="2"/>
      <c r="J611" s="2">
        <f t="shared" si="238"/>
        <v>0.26124682952876788</v>
      </c>
      <c r="K611" s="2">
        <f t="shared" si="239"/>
        <v>0.70898411427045793</v>
      </c>
      <c r="L611" s="2">
        <f t="shared" si="240"/>
        <v>0</v>
      </c>
      <c r="M611" s="2">
        <f t="shared" si="241"/>
        <v>2.9769056200774191E-2</v>
      </c>
      <c r="N611" s="63">
        <v>1957</v>
      </c>
      <c r="O611" s="63">
        <v>5311</v>
      </c>
      <c r="P611" s="63"/>
      <c r="Q611" s="63">
        <v>93</v>
      </c>
      <c r="R611" s="63">
        <v>47</v>
      </c>
      <c r="S611" s="63">
        <v>38</v>
      </c>
      <c r="T611" s="63"/>
      <c r="U611" s="63"/>
      <c r="V611" s="63"/>
      <c r="W611" s="63">
        <f>IF(Copyright!C$12=1,IF(BW611&gt;0,BW611-SUM(Y611:AM611)-SUM(AN611:AQ611),SUM(BX611:CC611)),SUM(BY611:CC611))</f>
        <v>0</v>
      </c>
      <c r="X611" s="63">
        <v>44</v>
      </c>
      <c r="Y611" s="63">
        <v>0</v>
      </c>
      <c r="Z611" s="63">
        <v>0</v>
      </c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63"/>
      <c r="AL611" s="63"/>
      <c r="AM611" s="63"/>
      <c r="AN611" s="63"/>
      <c r="AO611" s="63"/>
      <c r="AP611" s="63"/>
      <c r="AQ611" s="63">
        <v>1</v>
      </c>
      <c r="AS611" s="5">
        <f>IF(Q611&gt;0,RANK(Q611,(N611:P611,Q611:AE611)),0)</f>
        <v>3</v>
      </c>
      <c r="AT611" s="5">
        <f>IF(R611&gt;0,RANK(R611,(N611:P611,Q611:AE611)),0)</f>
        <v>4</v>
      </c>
      <c r="AU611" s="5">
        <f>IF(T611&gt;0,RANK(T611,(N611:P611,Q611:AE611)),0)</f>
        <v>0</v>
      </c>
      <c r="AV611" s="5">
        <f>IF(S611&gt;0,RANK(S611,(N611:P611,Q611:AE611)),0)</f>
        <v>6</v>
      </c>
      <c r="AW611" s="2">
        <f t="shared" si="242"/>
        <v>1.2414897877452943E-2</v>
      </c>
      <c r="AX611" s="2">
        <f t="shared" si="243"/>
        <v>6.2741957015084769E-3</v>
      </c>
      <c r="AY611" s="2">
        <f t="shared" si="244"/>
        <v>0</v>
      </c>
      <c r="AZ611" s="2">
        <f t="shared" si="245"/>
        <v>5.0727539714323852E-3</v>
      </c>
      <c r="BB611" t="s">
        <v>291</v>
      </c>
      <c r="BC611" t="s">
        <v>407</v>
      </c>
      <c r="BD611">
        <v>1</v>
      </c>
      <c r="BF611" s="111">
        <v>16</v>
      </c>
      <c r="BG611" s="113">
        <v>45</v>
      </c>
      <c r="BH611" s="117">
        <f t="shared" si="225"/>
        <v>16045</v>
      </c>
      <c r="BJ611" s="5" t="s">
        <v>3185</v>
      </c>
      <c r="BV611" s="63">
        <f t="shared" si="247"/>
        <v>7491</v>
      </c>
      <c r="BY611" s="63">
        <v>0</v>
      </c>
      <c r="BZ611" s="63">
        <v>0</v>
      </c>
      <c r="CA611" s="8">
        <v>0</v>
      </c>
      <c r="CB611" s="8">
        <v>0</v>
      </c>
      <c r="CC611" s="8">
        <v>0</v>
      </c>
    </row>
    <row r="612" spans="1:81" hidden="1" outlineLevel="1">
      <c r="A612" t="s">
        <v>3221</v>
      </c>
      <c r="B612" t="s">
        <v>407</v>
      </c>
      <c r="C612" s="1">
        <f t="shared" si="235"/>
        <v>5118</v>
      </c>
      <c r="D612" s="5">
        <f>IF(N612&gt;0, RANK(N612,(N612:P612,Q612:AE612)),0)</f>
        <v>2</v>
      </c>
      <c r="E612" s="5">
        <f>IF(O612&gt;0,RANK(O612,(N612:P612,Q612:AE612)),0)</f>
        <v>1</v>
      </c>
      <c r="F612" s="5">
        <f>IF(P612&gt;0,RANK(P612,(N612:P612,Q612:AE612)),0)</f>
        <v>0</v>
      </c>
      <c r="G612" s="131">
        <f t="shared" si="236"/>
        <v>2409</v>
      </c>
      <c r="H612" s="136">
        <f t="shared" si="237"/>
        <v>0.47069167643610788</v>
      </c>
      <c r="I612" s="2"/>
      <c r="J612" s="2">
        <f t="shared" si="238"/>
        <v>0.25146541617819462</v>
      </c>
      <c r="K612" s="2">
        <f t="shared" si="239"/>
        <v>0.7221570926143025</v>
      </c>
      <c r="L612" s="2">
        <f t="shared" si="240"/>
        <v>0</v>
      </c>
      <c r="M612" s="2">
        <f t="shared" si="241"/>
        <v>2.6377491207502879E-2</v>
      </c>
      <c r="N612" s="63">
        <v>1287</v>
      </c>
      <c r="O612" s="63">
        <v>3696</v>
      </c>
      <c r="P612" s="63"/>
      <c r="Q612" s="63">
        <v>51</v>
      </c>
      <c r="R612" s="63">
        <v>38</v>
      </c>
      <c r="S612" s="63">
        <v>21</v>
      </c>
      <c r="T612" s="63"/>
      <c r="U612" s="63"/>
      <c r="V612" s="63"/>
      <c r="W612" s="63">
        <f>IF(Copyright!C$12=1,IF(BW612&gt;0,BW612-SUM(Y612:AM612)-SUM(AN612:AQ612),SUM(BX612:CC612)),SUM(BY612:CC612))</f>
        <v>0</v>
      </c>
      <c r="X612" s="63">
        <v>25</v>
      </c>
      <c r="Y612" s="63">
        <v>0</v>
      </c>
      <c r="Z612" s="63">
        <v>0</v>
      </c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63"/>
      <c r="AL612" s="63"/>
      <c r="AM612" s="63"/>
      <c r="AN612" s="63"/>
      <c r="AO612" s="63"/>
      <c r="AP612" s="63"/>
      <c r="AQ612" s="63">
        <v>0</v>
      </c>
      <c r="AS612" s="5">
        <f>IF(Q612&gt;0,RANK(Q612,(N612:P612,Q612:AE612)),0)</f>
        <v>3</v>
      </c>
      <c r="AT612" s="5">
        <f>IF(R612&gt;0,RANK(R612,(N612:P612,Q612:AE612)),0)</f>
        <v>4</v>
      </c>
      <c r="AU612" s="5">
        <f>IF(T612&gt;0,RANK(T612,(N612:P612,Q612:AE612)),0)</f>
        <v>0</v>
      </c>
      <c r="AV612" s="5">
        <f>IF(S612&gt;0,RANK(S612,(N612:P612,Q612:AE612)),0)</f>
        <v>6</v>
      </c>
      <c r="AW612" s="2">
        <f t="shared" si="242"/>
        <v>9.9648300117233298E-3</v>
      </c>
      <c r="AX612" s="2">
        <f t="shared" si="243"/>
        <v>7.4247753028526767E-3</v>
      </c>
      <c r="AY612" s="2">
        <f t="shared" si="244"/>
        <v>0</v>
      </c>
      <c r="AZ612" s="2">
        <f t="shared" si="245"/>
        <v>4.1031652989449007E-3</v>
      </c>
      <c r="BB612" t="s">
        <v>3221</v>
      </c>
      <c r="BC612" t="s">
        <v>407</v>
      </c>
      <c r="BD612">
        <v>2</v>
      </c>
      <c r="BF612" s="111">
        <v>16</v>
      </c>
      <c r="BG612" s="113">
        <v>47</v>
      </c>
      <c r="BH612" s="117">
        <f t="shared" si="225"/>
        <v>16047</v>
      </c>
      <c r="BJ612" s="5" t="s">
        <v>3185</v>
      </c>
      <c r="BV612" s="63">
        <f t="shared" si="247"/>
        <v>5118</v>
      </c>
      <c r="BY612" s="63">
        <v>0</v>
      </c>
      <c r="BZ612" s="63">
        <v>0</v>
      </c>
      <c r="CA612" s="8">
        <v>0</v>
      </c>
      <c r="CB612" s="8">
        <v>0</v>
      </c>
      <c r="CC612" s="8">
        <v>0</v>
      </c>
    </row>
    <row r="613" spans="1:81" hidden="1" outlineLevel="1">
      <c r="A613" t="s">
        <v>2103</v>
      </c>
      <c r="B613" t="s">
        <v>407</v>
      </c>
      <c r="C613" s="1">
        <f t="shared" si="235"/>
        <v>7840</v>
      </c>
      <c r="D613" s="5">
        <f>IF(N613&gt;0, RANK(N613,(N613:P613,Q613:AE613)),0)</f>
        <v>2</v>
      </c>
      <c r="E613" s="5">
        <f>IF(O613&gt;0,RANK(O613,(N613:P613,Q613:AE613)),0)</f>
        <v>1</v>
      </c>
      <c r="F613" s="5">
        <f>IF(P613&gt;0,RANK(P613,(N613:P613,Q613:AE613)),0)</f>
        <v>0</v>
      </c>
      <c r="G613" s="131">
        <f t="shared" si="236"/>
        <v>4213</v>
      </c>
      <c r="H613" s="136">
        <f t="shared" si="237"/>
        <v>0.5373724489795918</v>
      </c>
      <c r="I613" s="2"/>
      <c r="J613" s="2">
        <f t="shared" si="238"/>
        <v>0.21785714285714286</v>
      </c>
      <c r="K613" s="2">
        <f t="shared" si="239"/>
        <v>0.75522959183673466</v>
      </c>
      <c r="L613" s="2">
        <f t="shared" si="240"/>
        <v>0</v>
      </c>
      <c r="M613" s="2">
        <f t="shared" si="241"/>
        <v>2.691326530612248E-2</v>
      </c>
      <c r="N613" s="63">
        <v>1708</v>
      </c>
      <c r="O613" s="63">
        <v>5921</v>
      </c>
      <c r="P613" s="63"/>
      <c r="Q613" s="63">
        <v>76</v>
      </c>
      <c r="R613" s="63">
        <v>49</v>
      </c>
      <c r="S613" s="63">
        <v>59</v>
      </c>
      <c r="T613" s="63"/>
      <c r="U613" s="63"/>
      <c r="V613" s="63"/>
      <c r="W613" s="63">
        <f>IF(Copyright!C$12=1,IF(BW613&gt;0,BW613-SUM(Y613:AM613)-SUM(AN613:AQ613),SUM(BX613:CC613)),SUM(BY613:CC613))</f>
        <v>1</v>
      </c>
      <c r="X613" s="63">
        <v>24</v>
      </c>
      <c r="Y613" s="63">
        <v>1</v>
      </c>
      <c r="Z613" s="63">
        <v>1</v>
      </c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63"/>
      <c r="AL613" s="63"/>
      <c r="AM613" s="63"/>
      <c r="AN613" s="63"/>
      <c r="AO613" s="63"/>
      <c r="AP613" s="63"/>
      <c r="AQ613" s="63">
        <v>0</v>
      </c>
      <c r="AS613" s="5">
        <f>IF(Q613&gt;0,RANK(Q613,(N613:P613,Q613:AE613)),0)</f>
        <v>3</v>
      </c>
      <c r="AT613" s="5">
        <f>IF(R613&gt;0,RANK(R613,(N613:P613,Q613:AE613)),0)</f>
        <v>5</v>
      </c>
      <c r="AU613" s="5">
        <f>IF(T613&gt;0,RANK(T613,(N613:P613,Q613:AE613)),0)</f>
        <v>0</v>
      </c>
      <c r="AV613" s="5">
        <f>IF(S613&gt;0,RANK(S613,(N613:P613,Q613:AE613)),0)</f>
        <v>4</v>
      </c>
      <c r="AW613" s="2">
        <f t="shared" si="242"/>
        <v>9.6938775510204082E-3</v>
      </c>
      <c r="AX613" s="2">
        <f t="shared" si="243"/>
        <v>6.2500000000000003E-3</v>
      </c>
      <c r="AY613" s="2">
        <f t="shared" si="244"/>
        <v>0</v>
      </c>
      <c r="AZ613" s="2">
        <f t="shared" si="245"/>
        <v>7.5255102040816327E-3</v>
      </c>
      <c r="BB613" t="s">
        <v>2103</v>
      </c>
      <c r="BC613" t="s">
        <v>407</v>
      </c>
      <c r="BD613">
        <v>1</v>
      </c>
      <c r="BF613" s="111">
        <v>16</v>
      </c>
      <c r="BG613" s="113">
        <v>49</v>
      </c>
      <c r="BH613" s="117">
        <f t="shared" si="225"/>
        <v>16049</v>
      </c>
      <c r="BJ613" s="5" t="s">
        <v>3185</v>
      </c>
      <c r="BV613" s="63">
        <f t="shared" si="247"/>
        <v>7840</v>
      </c>
      <c r="BY613" s="63">
        <v>0</v>
      </c>
      <c r="BZ613" s="63">
        <v>0</v>
      </c>
      <c r="CA613" s="8">
        <v>0</v>
      </c>
      <c r="CB613" s="8">
        <v>0</v>
      </c>
      <c r="CC613" s="8">
        <v>1</v>
      </c>
    </row>
    <row r="614" spans="1:81" hidden="1" outlineLevel="1">
      <c r="A614" t="s">
        <v>1100</v>
      </c>
      <c r="B614" t="s">
        <v>407</v>
      </c>
      <c r="C614" s="1">
        <f t="shared" si="235"/>
        <v>11381</v>
      </c>
      <c r="D614" s="5">
        <f>IF(N614&gt;0, RANK(N614,(N614:P614,Q614:AE614)),0)</f>
        <v>2</v>
      </c>
      <c r="E614" s="5">
        <f>IF(O614&gt;0,RANK(O614,(N614:P614,Q614:AE614)),0)</f>
        <v>1</v>
      </c>
      <c r="F614" s="5">
        <f>IF(P614&gt;0,RANK(P614,(N614:P614,Q614:AE614)),0)</f>
        <v>0</v>
      </c>
      <c r="G614" s="131">
        <f t="shared" si="236"/>
        <v>8592</v>
      </c>
      <c r="H614" s="136">
        <f t="shared" si="237"/>
        <v>0.75494244793954834</v>
      </c>
      <c r="I614" s="2"/>
      <c r="J614" s="2">
        <f t="shared" si="238"/>
        <v>0.11448906071522713</v>
      </c>
      <c r="K614" s="2">
        <f t="shared" si="239"/>
        <v>0.86943150865477548</v>
      </c>
      <c r="L614" s="2">
        <f t="shared" si="240"/>
        <v>0</v>
      </c>
      <c r="M614" s="2">
        <f t="shared" si="241"/>
        <v>1.6079430629997393E-2</v>
      </c>
      <c r="N614" s="63">
        <v>1303</v>
      </c>
      <c r="O614" s="63">
        <v>9895</v>
      </c>
      <c r="P614" s="63"/>
      <c r="Q614" s="63">
        <v>97</v>
      </c>
      <c r="R614" s="63">
        <v>40</v>
      </c>
      <c r="S614" s="63">
        <v>23</v>
      </c>
      <c r="T614" s="63"/>
      <c r="U614" s="63"/>
      <c r="V614" s="63"/>
      <c r="W614" s="63">
        <f>IF(Copyright!C$12=1,IF(BW614&gt;0,BW614-SUM(Y614:AM614)-SUM(AN614:AQ614),SUM(BX614:CC614)),SUM(BY614:CC614))</f>
        <v>0</v>
      </c>
      <c r="X614" s="63">
        <v>23</v>
      </c>
      <c r="Y614" s="63">
        <v>0</v>
      </c>
      <c r="Z614" s="63">
        <v>0</v>
      </c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63"/>
      <c r="AL614" s="63"/>
      <c r="AM614" s="63"/>
      <c r="AN614" s="63"/>
      <c r="AO614" s="63"/>
      <c r="AP614" s="63"/>
      <c r="AQ614" s="63">
        <v>0</v>
      </c>
      <c r="AS614" s="5">
        <f>IF(Q614&gt;0,RANK(Q614,(N614:P614,Q614:AE614)),0)</f>
        <v>3</v>
      </c>
      <c r="AT614" s="5">
        <f>IF(R614&gt;0,RANK(R614,(N614:P614,Q614:AE614)),0)</f>
        <v>4</v>
      </c>
      <c r="AU614" s="5">
        <f>IF(T614&gt;0,RANK(T614,(N614:P614,Q614:AE614)),0)</f>
        <v>0</v>
      </c>
      <c r="AV614" s="5">
        <f>IF(S614&gt;0,RANK(S614,(N614:P614,Q614:AE614)),0)</f>
        <v>5</v>
      </c>
      <c r="AW614" s="2">
        <f t="shared" si="242"/>
        <v>8.5229768913100776E-3</v>
      </c>
      <c r="AX614" s="2">
        <f t="shared" si="243"/>
        <v>3.5146296459010631E-3</v>
      </c>
      <c r="AY614" s="2">
        <f t="shared" si="244"/>
        <v>0</v>
      </c>
      <c r="AZ614" s="2">
        <f t="shared" si="245"/>
        <v>2.0209120463931113E-3</v>
      </c>
      <c r="BB614" t="s">
        <v>1100</v>
      </c>
      <c r="BC614" t="s">
        <v>407</v>
      </c>
      <c r="BD614">
        <v>2</v>
      </c>
      <c r="BF614" s="111">
        <v>16</v>
      </c>
      <c r="BG614" s="113">
        <v>51</v>
      </c>
      <c r="BH614" s="117">
        <f t="shared" si="225"/>
        <v>16051</v>
      </c>
      <c r="BJ614" s="5" t="s">
        <v>3185</v>
      </c>
      <c r="BV614" s="63">
        <f t="shared" si="247"/>
        <v>11381</v>
      </c>
      <c r="BY614" s="63">
        <v>0</v>
      </c>
      <c r="BZ614" s="63">
        <v>0</v>
      </c>
      <c r="CA614" s="8">
        <v>0</v>
      </c>
      <c r="CB614" s="8">
        <v>0</v>
      </c>
      <c r="CC614" s="8">
        <v>0</v>
      </c>
    </row>
    <row r="615" spans="1:81" hidden="1" outlineLevel="1">
      <c r="A615" t="s">
        <v>546</v>
      </c>
      <c r="B615" t="s">
        <v>407</v>
      </c>
      <c r="C615" s="1">
        <f t="shared" si="235"/>
        <v>6681</v>
      </c>
      <c r="D615" s="5">
        <f>IF(N615&gt;0, RANK(N615,(N615:P615,Q615:AE615)),0)</f>
        <v>2</v>
      </c>
      <c r="E615" s="5">
        <f>IF(O615&gt;0,RANK(O615,(N615:P615,Q615:AE615)),0)</f>
        <v>1</v>
      </c>
      <c r="F615" s="5">
        <f>IF(P615&gt;0,RANK(P615,(N615:P615,Q615:AE615)),0)</f>
        <v>0</v>
      </c>
      <c r="G615" s="131">
        <f t="shared" si="236"/>
        <v>3105</v>
      </c>
      <c r="H615" s="136">
        <f t="shared" si="237"/>
        <v>0.46475078581050738</v>
      </c>
      <c r="I615" s="2"/>
      <c r="J615" s="2">
        <f t="shared" si="238"/>
        <v>0.25430324801676396</v>
      </c>
      <c r="K615" s="2">
        <f t="shared" si="239"/>
        <v>0.7190540338272714</v>
      </c>
      <c r="L615" s="2">
        <f t="shared" si="240"/>
        <v>0</v>
      </c>
      <c r="M615" s="2">
        <f t="shared" si="241"/>
        <v>2.664271815596464E-2</v>
      </c>
      <c r="N615" s="63">
        <v>1699</v>
      </c>
      <c r="O615" s="63">
        <v>4804</v>
      </c>
      <c r="P615" s="63"/>
      <c r="Q615" s="63">
        <v>77</v>
      </c>
      <c r="R615" s="63">
        <v>49</v>
      </c>
      <c r="S615" s="63">
        <v>25</v>
      </c>
      <c r="T615" s="63"/>
      <c r="U615" s="63"/>
      <c r="V615" s="63"/>
      <c r="W615" s="63">
        <f>IF(Copyright!C$12=1,IF(BW615&gt;0,BW615-SUM(Y615:AM615)-SUM(AN615:AQ615),SUM(BX615:CC615)),SUM(BY615:CC615))</f>
        <v>0</v>
      </c>
      <c r="X615" s="63">
        <v>27</v>
      </c>
      <c r="Y615" s="63">
        <v>0</v>
      </c>
      <c r="Z615" s="63">
        <v>0</v>
      </c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63"/>
      <c r="AL615" s="63"/>
      <c r="AM615" s="63"/>
      <c r="AN615" s="63"/>
      <c r="AO615" s="63"/>
      <c r="AP615" s="63"/>
      <c r="AQ615" s="63">
        <v>0</v>
      </c>
      <c r="AS615" s="5">
        <f>IF(Q615&gt;0,RANK(Q615,(N615:P615,Q615:AE615)),0)</f>
        <v>3</v>
      </c>
      <c r="AT615" s="5">
        <f>IF(R615&gt;0,RANK(R615,(N615:P615,Q615:AE615)),0)</f>
        <v>4</v>
      </c>
      <c r="AU615" s="5">
        <f>IF(T615&gt;0,RANK(T615,(N615:P615,Q615:AE615)),0)</f>
        <v>0</v>
      </c>
      <c r="AV615" s="5">
        <f>IF(S615&gt;0,RANK(S615,(N615:P615,Q615:AE615)),0)</f>
        <v>6</v>
      </c>
      <c r="AW615" s="2">
        <f t="shared" si="242"/>
        <v>1.1525220775333035E-2</v>
      </c>
      <c r="AX615" s="2">
        <f t="shared" si="243"/>
        <v>7.3342314024846577E-3</v>
      </c>
      <c r="AY615" s="2">
        <f t="shared" si="244"/>
        <v>0</v>
      </c>
      <c r="AZ615" s="2">
        <f t="shared" si="245"/>
        <v>3.7419547971860498E-3</v>
      </c>
      <c r="BB615" t="s">
        <v>546</v>
      </c>
      <c r="BC615" t="s">
        <v>407</v>
      </c>
      <c r="BD615">
        <v>2</v>
      </c>
      <c r="BF615" s="111">
        <v>16</v>
      </c>
      <c r="BG615" s="113">
        <v>53</v>
      </c>
      <c r="BH615" s="117">
        <f t="shared" si="225"/>
        <v>16053</v>
      </c>
      <c r="BJ615" s="5" t="s">
        <v>3185</v>
      </c>
      <c r="BW615" s="63">
        <v>36</v>
      </c>
      <c r="BY615" s="63">
        <v>0</v>
      </c>
      <c r="BZ615" s="63">
        <v>0</v>
      </c>
      <c r="CA615" s="8">
        <v>0</v>
      </c>
      <c r="CB615" s="8">
        <v>0</v>
      </c>
      <c r="CC615" s="8">
        <v>0</v>
      </c>
    </row>
    <row r="616" spans="1:81" hidden="1" outlineLevel="1">
      <c r="A616" t="s">
        <v>1440</v>
      </c>
      <c r="B616" t="s">
        <v>407</v>
      </c>
      <c r="C616" s="1">
        <f t="shared" si="235"/>
        <v>59833</v>
      </c>
      <c r="D616" s="5">
        <f>IF(N616&gt;0, RANK(N616,(N616:P616,Q616:AE616)),0)</f>
        <v>2</v>
      </c>
      <c r="E616" s="5">
        <f>IF(O616&gt;0,RANK(O616,(N616:P616,Q616:AE616)),0)</f>
        <v>1</v>
      </c>
      <c r="F616" s="5">
        <f>IF(P616&gt;0,RANK(P616,(N616:P616,Q616:AE616)),0)</f>
        <v>0</v>
      </c>
      <c r="G616" s="131">
        <f t="shared" si="236"/>
        <v>20530</v>
      </c>
      <c r="H616" s="136">
        <f t="shared" si="237"/>
        <v>0.34312168870021559</v>
      </c>
      <c r="I616" s="2"/>
      <c r="J616" s="2">
        <f t="shared" si="238"/>
        <v>0.31506025103203916</v>
      </c>
      <c r="K616" s="2">
        <f t="shared" si="239"/>
        <v>0.65818193973225481</v>
      </c>
      <c r="L616" s="2">
        <f t="shared" si="240"/>
        <v>0</v>
      </c>
      <c r="M616" s="2">
        <f t="shared" si="241"/>
        <v>2.6757809235706032E-2</v>
      </c>
      <c r="N616" s="63">
        <v>18851</v>
      </c>
      <c r="O616" s="63">
        <v>39381</v>
      </c>
      <c r="P616" s="63"/>
      <c r="Q616" s="63">
        <v>839</v>
      </c>
      <c r="R616" s="63">
        <v>307</v>
      </c>
      <c r="S616" s="63">
        <v>288</v>
      </c>
      <c r="T616" s="63"/>
      <c r="U616" s="63"/>
      <c r="V616" s="63"/>
      <c r="W616" s="63">
        <f>IF(Copyright!C$12=1,IF(BW616&gt;0,BW616-SUM(Y616:AM616)-SUM(AN616:AQ616),SUM(BX616:CC616)),SUM(BY616:CC616))</f>
        <v>0</v>
      </c>
      <c r="X616" s="63">
        <v>162</v>
      </c>
      <c r="Y616" s="63">
        <v>3</v>
      </c>
      <c r="Z616" s="63">
        <v>2</v>
      </c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63"/>
      <c r="AL616" s="63"/>
      <c r="AM616" s="63"/>
      <c r="AN616" s="63"/>
      <c r="AO616" s="63"/>
      <c r="AP616" s="63"/>
      <c r="AQ616" s="63">
        <v>0</v>
      </c>
      <c r="AS616" s="5">
        <f>IF(Q616&gt;0,RANK(Q616,(N616:P616,Q616:AE616)),0)</f>
        <v>3</v>
      </c>
      <c r="AT616" s="5">
        <f>IF(R616&gt;0,RANK(R616,(N616:P616,Q616:AE616)),0)</f>
        <v>4</v>
      </c>
      <c r="AU616" s="5">
        <f>IF(T616&gt;0,RANK(T616,(N616:P616,Q616:AE616)),0)</f>
        <v>0</v>
      </c>
      <c r="AV616" s="5">
        <f>IF(S616&gt;0,RANK(S616,(N616:P616,Q616:AE616)),0)</f>
        <v>5</v>
      </c>
      <c r="AW616" s="2">
        <f t="shared" si="242"/>
        <v>1.4022362241572377E-2</v>
      </c>
      <c r="AX616" s="2">
        <f t="shared" si="243"/>
        <v>5.130947804723146E-3</v>
      </c>
      <c r="AY616" s="2">
        <f t="shared" si="244"/>
        <v>0</v>
      </c>
      <c r="AZ616" s="2">
        <f t="shared" si="245"/>
        <v>4.8133972891213879E-3</v>
      </c>
      <c r="BB616" t="s">
        <v>1440</v>
      </c>
      <c r="BC616" t="s">
        <v>407</v>
      </c>
      <c r="BD616">
        <v>1</v>
      </c>
      <c r="BF616" s="111">
        <v>16</v>
      </c>
      <c r="BG616" s="113">
        <v>55</v>
      </c>
      <c r="BH616" s="117">
        <f t="shared" ref="BH616:BH679" si="248">1000*BF616+BG616</f>
        <v>16055</v>
      </c>
      <c r="BJ616" s="5" t="s">
        <v>3185</v>
      </c>
      <c r="BW616" s="63">
        <v>677</v>
      </c>
      <c r="BY616" s="63">
        <v>0</v>
      </c>
      <c r="BZ616" s="63">
        <v>0</v>
      </c>
      <c r="CA616" s="8">
        <v>0</v>
      </c>
      <c r="CB616" s="8">
        <v>0</v>
      </c>
      <c r="CC616" s="8">
        <v>0</v>
      </c>
    </row>
    <row r="617" spans="1:81" hidden="1" outlineLevel="1">
      <c r="A617" t="s">
        <v>566</v>
      </c>
      <c r="B617" t="s">
        <v>407</v>
      </c>
      <c r="C617" s="1">
        <f t="shared" si="235"/>
        <v>16767</v>
      </c>
      <c r="D617" s="5">
        <f>IF(N617&gt;0, RANK(N617,(N617:P617,Q617:AE617)),0)</f>
        <v>1</v>
      </c>
      <c r="E617" s="5">
        <f>IF(O617&gt;0,RANK(O617,(N617:P617,Q617:AE617)),0)</f>
        <v>2</v>
      </c>
      <c r="F617" s="5">
        <f>IF(P617&gt;0,RANK(P617,(N617:P617,Q617:AE617)),0)</f>
        <v>0</v>
      </c>
      <c r="G617" s="131">
        <f t="shared" si="236"/>
        <v>717</v>
      </c>
      <c r="H617" s="136">
        <f t="shared" si="237"/>
        <v>4.2762569332617642E-2</v>
      </c>
      <c r="I617" s="2"/>
      <c r="J617" s="2">
        <f t="shared" si="238"/>
        <v>0.49537782549054693</v>
      </c>
      <c r="K617" s="2">
        <f t="shared" si="239"/>
        <v>0.45261525615792925</v>
      </c>
      <c r="L617" s="2">
        <f t="shared" si="240"/>
        <v>0</v>
      </c>
      <c r="M617" s="2">
        <f t="shared" si="241"/>
        <v>5.2006918351523768E-2</v>
      </c>
      <c r="N617" s="63">
        <v>8306</v>
      </c>
      <c r="O617" s="63">
        <v>7589</v>
      </c>
      <c r="P617" s="63"/>
      <c r="Q617" s="63">
        <v>453</v>
      </c>
      <c r="R617" s="63">
        <v>189</v>
      </c>
      <c r="S617" s="63">
        <v>140</v>
      </c>
      <c r="T617" s="63"/>
      <c r="U617" s="63"/>
      <c r="V617" s="63"/>
      <c r="W617" s="63">
        <f>IF(Copyright!C$12=1,IF(BW617&gt;0,BW617-SUM(Y617:AM617)-SUM(AN617:AQ617),SUM(BX617:CC617)),SUM(BY617:CC617))</f>
        <v>3</v>
      </c>
      <c r="X617" s="63">
        <v>82</v>
      </c>
      <c r="Y617" s="63">
        <v>0</v>
      </c>
      <c r="Z617" s="63">
        <v>5</v>
      </c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63"/>
      <c r="AL617" s="63"/>
      <c r="AM617" s="63"/>
      <c r="AN617" s="63"/>
      <c r="AO617" s="63"/>
      <c r="AP617" s="63"/>
      <c r="AQ617" s="63">
        <v>0</v>
      </c>
      <c r="AS617" s="5">
        <f>IF(Q617&gt;0,RANK(Q617,(N617:P617,Q617:AE617)),0)</f>
        <v>3</v>
      </c>
      <c r="AT617" s="5">
        <f>IF(R617&gt;0,RANK(R617,(N617:P617,Q617:AE617)),0)</f>
        <v>4</v>
      </c>
      <c r="AU617" s="5">
        <f>IF(T617&gt;0,RANK(T617,(N617:P617,Q617:AE617)),0)</f>
        <v>0</v>
      </c>
      <c r="AV617" s="5">
        <f>IF(S617&gt;0,RANK(S617,(N617:P617,Q617:AE617)),0)</f>
        <v>5</v>
      </c>
      <c r="AW617" s="2">
        <f t="shared" si="242"/>
        <v>2.701735551977098E-2</v>
      </c>
      <c r="AX617" s="2">
        <f t="shared" si="243"/>
        <v>1.1272141706924315E-2</v>
      </c>
      <c r="AY617" s="2">
        <f t="shared" si="244"/>
        <v>0</v>
      </c>
      <c r="AZ617" s="2">
        <f t="shared" si="245"/>
        <v>8.3497345977217152E-3</v>
      </c>
      <c r="BB617" t="s">
        <v>566</v>
      </c>
      <c r="BC617" t="s">
        <v>407</v>
      </c>
      <c r="BD617">
        <v>1</v>
      </c>
      <c r="BF617" s="111">
        <v>16</v>
      </c>
      <c r="BG617" s="113">
        <v>57</v>
      </c>
      <c r="BH617" s="117">
        <f t="shared" si="248"/>
        <v>16057</v>
      </c>
      <c r="BJ617" s="5" t="s">
        <v>3185</v>
      </c>
      <c r="BW617" s="63">
        <v>365</v>
      </c>
      <c r="BY617" s="63">
        <v>0</v>
      </c>
      <c r="BZ617" s="63">
        <v>0</v>
      </c>
      <c r="CA617" s="8">
        <v>3</v>
      </c>
      <c r="CB617" s="8">
        <v>0</v>
      </c>
      <c r="CC617" s="8">
        <v>0</v>
      </c>
    </row>
    <row r="618" spans="1:81" hidden="1" outlineLevel="1">
      <c r="A618" t="s">
        <v>2867</v>
      </c>
      <c r="B618" t="s">
        <v>407</v>
      </c>
      <c r="C618" s="1">
        <f t="shared" si="235"/>
        <v>4110</v>
      </c>
      <c r="D618" s="5">
        <f>IF(N618&gt;0, RANK(N618,(N618:P618,Q618:AE618)),0)</f>
        <v>2</v>
      </c>
      <c r="E618" s="5">
        <f>IF(O618&gt;0,RANK(O618,(N618:P618,Q618:AE618)),0)</f>
        <v>1</v>
      </c>
      <c r="F618" s="5">
        <f>IF(P618&gt;0,RANK(P618,(N618:P618,Q618:AE618)),0)</f>
        <v>0</v>
      </c>
      <c r="G618" s="131">
        <f t="shared" si="236"/>
        <v>2069</v>
      </c>
      <c r="H618" s="136">
        <f t="shared" si="237"/>
        <v>0.50340632603406321</v>
      </c>
      <c r="I618" s="2"/>
      <c r="J618" s="2">
        <f t="shared" si="238"/>
        <v>0.23357664233576642</v>
      </c>
      <c r="K618" s="2">
        <f t="shared" si="239"/>
        <v>0.73698296836982968</v>
      </c>
      <c r="L618" s="2">
        <f t="shared" si="240"/>
        <v>0</v>
      </c>
      <c r="M618" s="2">
        <f t="shared" si="241"/>
        <v>2.9440389294403957E-2</v>
      </c>
      <c r="N618" s="63">
        <v>960</v>
      </c>
      <c r="O618" s="63">
        <v>3029</v>
      </c>
      <c r="P618" s="63"/>
      <c r="Q618" s="63">
        <v>41</v>
      </c>
      <c r="R618" s="63">
        <v>40</v>
      </c>
      <c r="S618" s="63">
        <v>18</v>
      </c>
      <c r="T618" s="63"/>
      <c r="U618" s="63"/>
      <c r="V618" s="63"/>
      <c r="W618" s="63">
        <f>IF(Copyright!C$12=1,IF(BW618&gt;0,BW618-SUM(Y618:AM618)-SUM(AN618:AQ618),SUM(BX618:CC618)),SUM(BY618:CC618))</f>
        <v>0</v>
      </c>
      <c r="X618" s="63">
        <v>22</v>
      </c>
      <c r="Y618" s="63">
        <v>0</v>
      </c>
      <c r="Z618" s="63">
        <v>0</v>
      </c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63"/>
      <c r="AL618" s="63"/>
      <c r="AM618" s="63"/>
      <c r="AN618" s="63"/>
      <c r="AO618" s="63"/>
      <c r="AP618" s="63"/>
      <c r="AQ618" s="63">
        <v>0</v>
      </c>
      <c r="AS618" s="5">
        <f>IF(Q618&gt;0,RANK(Q618,(N618:P618,Q618:AE618)),0)</f>
        <v>3</v>
      </c>
      <c r="AT618" s="5">
        <f>IF(R618&gt;0,RANK(R618,(N618:P618,Q618:AE618)),0)</f>
        <v>4</v>
      </c>
      <c r="AU618" s="5">
        <f>IF(T618&gt;0,RANK(T618,(N618:P618,Q618:AE618)),0)</f>
        <v>0</v>
      </c>
      <c r="AV618" s="5">
        <f>IF(S618&gt;0,RANK(S618,(N618:P618,Q618:AE618)),0)</f>
        <v>6</v>
      </c>
      <c r="AW618" s="2">
        <f t="shared" si="242"/>
        <v>9.9756690997566903E-3</v>
      </c>
      <c r="AX618" s="2">
        <f t="shared" si="243"/>
        <v>9.7323600973236012E-3</v>
      </c>
      <c r="AY618" s="2">
        <f t="shared" si="244"/>
        <v>0</v>
      </c>
      <c r="AZ618" s="2">
        <f t="shared" si="245"/>
        <v>4.3795620437956208E-3</v>
      </c>
      <c r="BB618" t="s">
        <v>2867</v>
      </c>
      <c r="BC618" t="s">
        <v>407</v>
      </c>
      <c r="BD618">
        <v>2</v>
      </c>
      <c r="BF618" s="111">
        <v>16</v>
      </c>
      <c r="BG618" s="113">
        <v>59</v>
      </c>
      <c r="BH618" s="117">
        <f t="shared" si="248"/>
        <v>16059</v>
      </c>
      <c r="BJ618" s="5" t="s">
        <v>3185</v>
      </c>
      <c r="BV618" s="63">
        <f>C618</f>
        <v>4110</v>
      </c>
      <c r="BY618" s="63">
        <v>0</v>
      </c>
      <c r="BZ618" s="63">
        <v>0</v>
      </c>
      <c r="CA618" s="8">
        <v>0</v>
      </c>
      <c r="CB618" s="8">
        <v>0</v>
      </c>
      <c r="CC618" s="8">
        <v>0</v>
      </c>
    </row>
    <row r="619" spans="1:81" hidden="1" outlineLevel="1">
      <c r="A619" t="s">
        <v>2805</v>
      </c>
      <c r="B619" t="s">
        <v>407</v>
      </c>
      <c r="C619" s="1">
        <f t="shared" si="235"/>
        <v>1615</v>
      </c>
      <c r="D619" s="5">
        <f>IF(N619&gt;0, RANK(N619,(N619:P619,Q619:AE619)),0)</f>
        <v>2</v>
      </c>
      <c r="E619" s="5">
        <f>IF(O619&gt;0,RANK(O619,(N619:P619,Q619:AE619)),0)</f>
        <v>1</v>
      </c>
      <c r="F619" s="5">
        <f>IF(P619&gt;0,RANK(P619,(N619:P619,Q619:AE619)),0)</f>
        <v>0</v>
      </c>
      <c r="G619" s="131">
        <f t="shared" si="236"/>
        <v>777</v>
      </c>
      <c r="H619" s="136">
        <f t="shared" si="237"/>
        <v>0.48111455108359136</v>
      </c>
      <c r="I619" s="2"/>
      <c r="J619" s="2">
        <f t="shared" si="238"/>
        <v>0.24520123839009289</v>
      </c>
      <c r="K619" s="2">
        <f t="shared" si="239"/>
        <v>0.72631578947368425</v>
      </c>
      <c r="L619" s="2">
        <f t="shared" si="240"/>
        <v>0</v>
      </c>
      <c r="M619" s="2">
        <f t="shared" si="241"/>
        <v>2.8482972136222862E-2</v>
      </c>
      <c r="N619" s="63">
        <v>396</v>
      </c>
      <c r="O619" s="63">
        <v>1173</v>
      </c>
      <c r="P619" s="63"/>
      <c r="Q619" s="63">
        <v>15</v>
      </c>
      <c r="R619" s="63">
        <v>11</v>
      </c>
      <c r="S619" s="63">
        <v>13</v>
      </c>
      <c r="T619" s="63"/>
      <c r="U619" s="63"/>
      <c r="V619" s="63"/>
      <c r="W619" s="63">
        <f>IF(Copyright!C$12=1,IF(BW619&gt;0,BW619-SUM(Y619:AM619)-SUM(AN619:AQ619),SUM(BX619:CC619)),SUM(BY619:CC619))</f>
        <v>0</v>
      </c>
      <c r="X619" s="63">
        <v>6</v>
      </c>
      <c r="Y619" s="63">
        <v>0</v>
      </c>
      <c r="Z619" s="63">
        <v>1</v>
      </c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63"/>
      <c r="AL619" s="63"/>
      <c r="AM619" s="63"/>
      <c r="AN619" s="63"/>
      <c r="AO619" s="63"/>
      <c r="AP619" s="63"/>
      <c r="AQ619" s="63">
        <v>0</v>
      </c>
      <c r="AS619" s="5">
        <f>IF(Q619&gt;0,RANK(Q619,(N619:P619,Q619:AE619)),0)</f>
        <v>3</v>
      </c>
      <c r="AT619" s="5">
        <f>IF(R619&gt;0,RANK(R619,(N619:P619,Q619:AE619)),0)</f>
        <v>5</v>
      </c>
      <c r="AU619" s="5">
        <f>IF(T619&gt;0,RANK(T619,(N619:P619,Q619:AE619)),0)</f>
        <v>0</v>
      </c>
      <c r="AV619" s="5">
        <f>IF(S619&gt;0,RANK(S619,(N619:P619,Q619:AE619)),0)</f>
        <v>4</v>
      </c>
      <c r="AW619" s="2">
        <f t="shared" si="242"/>
        <v>9.2879256965944269E-3</v>
      </c>
      <c r="AX619" s="2">
        <f t="shared" si="243"/>
        <v>6.8111455108359137E-3</v>
      </c>
      <c r="AY619" s="2">
        <f t="shared" si="244"/>
        <v>0</v>
      </c>
      <c r="AZ619" s="2">
        <f t="shared" si="245"/>
        <v>8.0495356037151699E-3</v>
      </c>
      <c r="BB619" t="s">
        <v>2805</v>
      </c>
      <c r="BC619" t="s">
        <v>407</v>
      </c>
      <c r="BD619">
        <v>1</v>
      </c>
      <c r="BF619" s="111">
        <v>16</v>
      </c>
      <c r="BG619" s="113">
        <v>61</v>
      </c>
      <c r="BH619" s="117">
        <f t="shared" si="248"/>
        <v>16061</v>
      </c>
      <c r="BJ619" s="5" t="s">
        <v>3185</v>
      </c>
      <c r="BV619" s="63">
        <f>C619</f>
        <v>1615</v>
      </c>
      <c r="BY619" s="63">
        <v>0</v>
      </c>
      <c r="BZ619" s="63">
        <v>0</v>
      </c>
      <c r="CA619" s="8">
        <v>0</v>
      </c>
      <c r="CB619" s="8">
        <v>0</v>
      </c>
      <c r="CC619" s="8">
        <v>0</v>
      </c>
    </row>
    <row r="620" spans="1:81" hidden="1" outlineLevel="1">
      <c r="A620" t="s">
        <v>1605</v>
      </c>
      <c r="B620" t="s">
        <v>407</v>
      </c>
      <c r="C620" s="1">
        <f t="shared" si="235"/>
        <v>1663</v>
      </c>
      <c r="D620" s="5">
        <f>IF(N620&gt;0, RANK(N620,(N620:P620,Q620:AE620)),0)</f>
        <v>2</v>
      </c>
      <c r="E620" s="5">
        <f>IF(O620&gt;0,RANK(O620,(N620:P620,Q620:AE620)),0)</f>
        <v>1</v>
      </c>
      <c r="F620" s="5">
        <f>IF(P620&gt;0,RANK(P620,(N620:P620,Q620:AE620)),0)</f>
        <v>0</v>
      </c>
      <c r="G620" s="131">
        <f t="shared" si="236"/>
        <v>672</v>
      </c>
      <c r="H620" s="136">
        <f t="shared" si="237"/>
        <v>0.40408899579073965</v>
      </c>
      <c r="I620" s="2"/>
      <c r="J620" s="2">
        <f t="shared" si="238"/>
        <v>0.28202044497895368</v>
      </c>
      <c r="K620" s="2">
        <f t="shared" si="239"/>
        <v>0.68610944076969338</v>
      </c>
      <c r="L620" s="2">
        <f t="shared" si="240"/>
        <v>0</v>
      </c>
      <c r="M620" s="2">
        <f t="shared" si="241"/>
        <v>3.1870114251352999E-2</v>
      </c>
      <c r="N620" s="63">
        <v>469</v>
      </c>
      <c r="O620" s="63">
        <v>1141</v>
      </c>
      <c r="P620" s="63"/>
      <c r="Q620" s="63">
        <v>17</v>
      </c>
      <c r="R620" s="63">
        <v>19</v>
      </c>
      <c r="S620" s="63">
        <v>9</v>
      </c>
      <c r="T620" s="63"/>
      <c r="U620" s="63"/>
      <c r="V620" s="63"/>
      <c r="W620" s="63">
        <f>IF(Copyright!C$12=1,IF(BW620&gt;0,BW620-SUM(Y620:AM620)-SUM(AN620:AQ620),SUM(BX620:CC620)),SUM(BY620:CC620))</f>
        <v>1</v>
      </c>
      <c r="X620" s="63">
        <v>7</v>
      </c>
      <c r="Y620" s="63">
        <v>0</v>
      </c>
      <c r="Z620" s="63">
        <v>0</v>
      </c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63"/>
      <c r="AL620" s="63"/>
      <c r="AM620" s="63"/>
      <c r="AN620" s="63"/>
      <c r="AO620" s="63"/>
      <c r="AP620" s="63"/>
      <c r="AQ620" s="63">
        <v>0</v>
      </c>
      <c r="AS620" s="5">
        <f>IF(Q620&gt;0,RANK(Q620,(N620:P620,Q620:AE620)),0)</f>
        <v>4</v>
      </c>
      <c r="AT620" s="5">
        <f>IF(R620&gt;0,RANK(R620,(N620:P620,Q620:AE620)),0)</f>
        <v>3</v>
      </c>
      <c r="AU620" s="5">
        <f>IF(T620&gt;0,RANK(T620,(N620:P620,Q620:AE620)),0)</f>
        <v>0</v>
      </c>
      <c r="AV620" s="5">
        <f>IF(S620&gt;0,RANK(S620,(N620:P620,Q620:AE620)),0)</f>
        <v>5</v>
      </c>
      <c r="AW620" s="2">
        <f t="shared" si="242"/>
        <v>1.0222489476849068E-2</v>
      </c>
      <c r="AX620" s="2">
        <f t="shared" si="243"/>
        <v>1.1425135297654841E-2</v>
      </c>
      <c r="AY620" s="2">
        <f t="shared" si="244"/>
        <v>0</v>
      </c>
      <c r="AZ620" s="2">
        <f t="shared" si="245"/>
        <v>5.4119061936259774E-3</v>
      </c>
      <c r="BB620" t="s">
        <v>1605</v>
      </c>
      <c r="BC620" t="s">
        <v>407</v>
      </c>
      <c r="BD620">
        <v>2</v>
      </c>
      <c r="BF620" s="111">
        <v>16</v>
      </c>
      <c r="BG620" s="113">
        <v>63</v>
      </c>
      <c r="BH620" s="117">
        <f t="shared" si="248"/>
        <v>16063</v>
      </c>
      <c r="BJ620" s="5" t="s">
        <v>3185</v>
      </c>
      <c r="BV620" s="63">
        <f>C620</f>
        <v>1663</v>
      </c>
      <c r="BY620" s="63">
        <v>0</v>
      </c>
      <c r="BZ620" s="63">
        <v>0</v>
      </c>
      <c r="CA620" s="8">
        <v>0</v>
      </c>
      <c r="CB620" s="8">
        <v>0</v>
      </c>
      <c r="CC620" s="8">
        <v>1</v>
      </c>
    </row>
    <row r="621" spans="1:81" hidden="1" outlineLevel="1">
      <c r="A621" t="s">
        <v>1659</v>
      </c>
      <c r="B621" t="s">
        <v>407</v>
      </c>
      <c r="C621" s="1">
        <f t="shared" si="235"/>
        <v>14412</v>
      </c>
      <c r="D621" s="5">
        <f>IF(N621&gt;0, RANK(N621,(N621:P621,Q621:AE621)),0)</f>
        <v>2</v>
      </c>
      <c r="E621" s="5">
        <f>IF(O621&gt;0,RANK(O621,(N621:P621,Q621:AE621)),0)</f>
        <v>1</v>
      </c>
      <c r="F621" s="5">
        <f>IF(P621&gt;0,RANK(P621,(N621:P621,Q621:AE621)),0)</f>
        <v>0</v>
      </c>
      <c r="G621" s="131">
        <f t="shared" si="236"/>
        <v>12613</v>
      </c>
      <c r="H621" s="136">
        <f t="shared" si="237"/>
        <v>0.87517346655564809</v>
      </c>
      <c r="I621" s="2"/>
      <c r="J621" s="2">
        <f t="shared" si="238"/>
        <v>5.7729669719678044E-2</v>
      </c>
      <c r="K621" s="2">
        <f t="shared" si="239"/>
        <v>0.93290313627532617</v>
      </c>
      <c r="L621" s="2">
        <f t="shared" si="240"/>
        <v>0</v>
      </c>
      <c r="M621" s="2">
        <f t="shared" si="241"/>
        <v>9.3671940049957492E-3</v>
      </c>
      <c r="N621" s="63">
        <v>832</v>
      </c>
      <c r="O621" s="63">
        <v>13445</v>
      </c>
      <c r="P621" s="63"/>
      <c r="Q621" s="63">
        <v>84</v>
      </c>
      <c r="R621" s="63">
        <v>26</v>
      </c>
      <c r="S621" s="63">
        <v>13</v>
      </c>
      <c r="T621" s="63"/>
      <c r="U621" s="63"/>
      <c r="V621" s="63"/>
      <c r="W621" s="63">
        <f>IF(Copyright!C$12=1,IF(BW621&gt;0,BW621-SUM(Y621:AM621)-SUM(AN621:AQ621),SUM(BX621:CC621)),SUM(BY621:CC621))</f>
        <v>0</v>
      </c>
      <c r="X621" s="63">
        <v>12</v>
      </c>
      <c r="Y621" s="63">
        <v>0</v>
      </c>
      <c r="Z621" s="63">
        <v>0</v>
      </c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63"/>
      <c r="AL621" s="63"/>
      <c r="AM621" s="63"/>
      <c r="AN621" s="63"/>
      <c r="AO621" s="63"/>
      <c r="AP621" s="63"/>
      <c r="AQ621" s="63">
        <v>0</v>
      </c>
      <c r="AS621" s="5">
        <f>IF(Q621&gt;0,RANK(Q621,(N621:P621,Q621:AE621)),0)</f>
        <v>3</v>
      </c>
      <c r="AT621" s="5">
        <f>IF(R621&gt;0,RANK(R621,(N621:P621,Q621:AE621)),0)</f>
        <v>4</v>
      </c>
      <c r="AU621" s="5">
        <f>IF(T621&gt;0,RANK(T621,(N621:P621,Q621:AE621)),0)</f>
        <v>0</v>
      </c>
      <c r="AV621" s="5">
        <f>IF(S621&gt;0,RANK(S621,(N621:P621,Q621:AE621)),0)</f>
        <v>5</v>
      </c>
      <c r="AW621" s="2">
        <f t="shared" si="242"/>
        <v>5.8284762697751874E-3</v>
      </c>
      <c r="AX621" s="2">
        <f t="shared" si="243"/>
        <v>1.8040521787399389E-3</v>
      </c>
      <c r="AY621" s="2">
        <f t="shared" si="244"/>
        <v>0</v>
      </c>
      <c r="AZ621" s="2">
        <f t="shared" si="245"/>
        <v>9.0202608936996943E-4</v>
      </c>
      <c r="BB621" t="s">
        <v>1659</v>
      </c>
      <c r="BC621" t="s">
        <v>407</v>
      </c>
      <c r="BD621">
        <v>2</v>
      </c>
      <c r="BF621" s="111">
        <v>16</v>
      </c>
      <c r="BG621" s="113">
        <v>65</v>
      </c>
      <c r="BH621" s="117">
        <f t="shared" si="248"/>
        <v>16065</v>
      </c>
      <c r="BJ621" s="5" t="s">
        <v>3185</v>
      </c>
      <c r="BV621" s="63">
        <f>C621</f>
        <v>14412</v>
      </c>
      <c r="BY621" s="63">
        <v>0</v>
      </c>
      <c r="BZ621" s="63">
        <v>0</v>
      </c>
      <c r="CA621" s="8">
        <v>0</v>
      </c>
      <c r="CB621" s="8">
        <v>0</v>
      </c>
      <c r="CC621" s="8">
        <v>0</v>
      </c>
    </row>
    <row r="622" spans="1:81" hidden="1" outlineLevel="1">
      <c r="A622" t="s">
        <v>3111</v>
      </c>
      <c r="B622" t="s">
        <v>407</v>
      </c>
      <c r="C622" s="1">
        <f t="shared" si="235"/>
        <v>6973</v>
      </c>
      <c r="D622" s="5">
        <f>IF(N622&gt;0, RANK(N622,(N622:P622,Q622:AE622)),0)</f>
        <v>2</v>
      </c>
      <c r="E622" s="5">
        <f>IF(O622&gt;0,RANK(O622,(N622:P622,Q622:AE622)),0)</f>
        <v>1</v>
      </c>
      <c r="F622" s="5">
        <f>IF(P622&gt;0,RANK(P622,(N622:P622,Q622:AE622)),0)</f>
        <v>0</v>
      </c>
      <c r="G622" s="131">
        <f t="shared" si="236"/>
        <v>4052</v>
      </c>
      <c r="H622" s="136">
        <f t="shared" si="237"/>
        <v>0.58109852287394237</v>
      </c>
      <c r="I622" s="2"/>
      <c r="J622" s="2">
        <f t="shared" si="238"/>
        <v>0.19934031263444715</v>
      </c>
      <c r="K622" s="2">
        <f t="shared" si="239"/>
        <v>0.78043883550838955</v>
      </c>
      <c r="L622" s="2">
        <f t="shared" si="240"/>
        <v>0</v>
      </c>
      <c r="M622" s="2">
        <f t="shared" si="241"/>
        <v>2.0220851857163269E-2</v>
      </c>
      <c r="N622" s="63">
        <v>1390</v>
      </c>
      <c r="O622" s="63">
        <v>5442</v>
      </c>
      <c r="P622" s="63"/>
      <c r="Q622" s="63">
        <v>55</v>
      </c>
      <c r="R622" s="63">
        <v>36</v>
      </c>
      <c r="S622" s="63">
        <v>16</v>
      </c>
      <c r="T622" s="63"/>
      <c r="U622" s="63"/>
      <c r="V622" s="63"/>
      <c r="W622" s="63">
        <f>IF(Copyright!C$12=1,IF(BW622&gt;0,BW622-SUM(Y622:AM622)-SUM(AN622:AQ622),SUM(BX622:CC622)),SUM(BY622:CC622))</f>
        <v>0</v>
      </c>
      <c r="X622" s="63">
        <v>34</v>
      </c>
      <c r="Y622" s="63">
        <v>0</v>
      </c>
      <c r="Z622" s="63">
        <v>0</v>
      </c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63"/>
      <c r="AL622" s="63"/>
      <c r="AM622" s="63"/>
      <c r="AN622" s="63"/>
      <c r="AO622" s="63"/>
      <c r="AP622" s="63"/>
      <c r="AQ622" s="63">
        <v>0</v>
      </c>
      <c r="AS622" s="5">
        <f>IF(Q622&gt;0,RANK(Q622,(N622:P622,Q622:AE622)),0)</f>
        <v>3</v>
      </c>
      <c r="AT622" s="5">
        <f>IF(R622&gt;0,RANK(R622,(N622:P622,Q622:AE622)),0)</f>
        <v>4</v>
      </c>
      <c r="AU622" s="5">
        <f>IF(T622&gt;0,RANK(T622,(N622:P622,Q622:AE622)),0)</f>
        <v>0</v>
      </c>
      <c r="AV622" s="5">
        <f>IF(S622&gt;0,RANK(S622,(N622:P622,Q622:AE622)),0)</f>
        <v>6</v>
      </c>
      <c r="AW622" s="2">
        <f t="shared" si="242"/>
        <v>7.8875663272622975E-3</v>
      </c>
      <c r="AX622" s="2">
        <f t="shared" si="243"/>
        <v>5.1627706869353217E-3</v>
      </c>
      <c r="AY622" s="2">
        <f t="shared" si="244"/>
        <v>0</v>
      </c>
      <c r="AZ622" s="2">
        <f t="shared" si="245"/>
        <v>2.2945647497490322E-3</v>
      </c>
      <c r="BB622" t="s">
        <v>3111</v>
      </c>
      <c r="BC622" t="s">
        <v>407</v>
      </c>
      <c r="BD622">
        <v>2</v>
      </c>
      <c r="BF622" s="111">
        <v>16</v>
      </c>
      <c r="BG622" s="113">
        <v>67</v>
      </c>
      <c r="BH622" s="117">
        <f t="shared" si="248"/>
        <v>16067</v>
      </c>
      <c r="BJ622" s="5" t="s">
        <v>3185</v>
      </c>
      <c r="BV622" s="63">
        <f>C622</f>
        <v>6973</v>
      </c>
      <c r="BY622" s="63">
        <v>0</v>
      </c>
      <c r="BZ622" s="63">
        <v>0</v>
      </c>
      <c r="CA622" s="8">
        <v>0</v>
      </c>
      <c r="CB622" s="8">
        <v>0</v>
      </c>
      <c r="CC622" s="8">
        <v>0</v>
      </c>
    </row>
    <row r="623" spans="1:81" hidden="1" outlineLevel="1">
      <c r="A623" t="s">
        <v>3112</v>
      </c>
      <c r="B623" t="s">
        <v>407</v>
      </c>
      <c r="C623" s="1">
        <f t="shared" si="235"/>
        <v>16850</v>
      </c>
      <c r="D623" s="5">
        <f>IF(N623&gt;0, RANK(N623,(N623:P623,Q623:AE623)),0)</f>
        <v>2</v>
      </c>
      <c r="E623" s="5">
        <f>IF(O623&gt;0,RANK(O623,(N623:P623,Q623:AE623)),0)</f>
        <v>1</v>
      </c>
      <c r="F623" s="5">
        <f>IF(P623&gt;0,RANK(P623,(N623:P623,Q623:AE623)),0)</f>
        <v>0</v>
      </c>
      <c r="G623" s="131">
        <f t="shared" si="236"/>
        <v>3516</v>
      </c>
      <c r="H623" s="136">
        <f t="shared" si="237"/>
        <v>0.20866468842729971</v>
      </c>
      <c r="I623" s="2"/>
      <c r="J623" s="2">
        <f t="shared" si="238"/>
        <v>0.38284866468842732</v>
      </c>
      <c r="K623" s="2">
        <f t="shared" si="239"/>
        <v>0.59151335311572695</v>
      </c>
      <c r="L623" s="2">
        <f t="shared" si="240"/>
        <v>0</v>
      </c>
      <c r="M623" s="2">
        <f t="shared" si="241"/>
        <v>2.5637982195845788E-2</v>
      </c>
      <c r="N623" s="63">
        <v>6451</v>
      </c>
      <c r="O623" s="63">
        <v>9967</v>
      </c>
      <c r="P623" s="63"/>
      <c r="Q623" s="63">
        <v>194</v>
      </c>
      <c r="R623" s="63">
        <v>107</v>
      </c>
      <c r="S623" s="63">
        <v>47</v>
      </c>
      <c r="T623" s="63"/>
      <c r="U623" s="63"/>
      <c r="V623" s="63"/>
      <c r="W623" s="63">
        <f>IF(Copyright!C$12=1,IF(BW623&gt;0,BW623-SUM(Y623:AM623)-SUM(AN623:AQ623),SUM(BX623:CC623)),SUM(BY623:CC623))</f>
        <v>0</v>
      </c>
      <c r="X623" s="63">
        <v>82</v>
      </c>
      <c r="Y623" s="63">
        <v>0</v>
      </c>
      <c r="Z623" s="63">
        <v>2</v>
      </c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63"/>
      <c r="AL623" s="63"/>
      <c r="AM623" s="63"/>
      <c r="AN623" s="63"/>
      <c r="AO623" s="63"/>
      <c r="AP623" s="63"/>
      <c r="AQ623" s="63">
        <v>0</v>
      </c>
      <c r="AS623" s="5">
        <f>IF(Q623&gt;0,RANK(Q623,(N623:P623,Q623:AE623)),0)</f>
        <v>3</v>
      </c>
      <c r="AT623" s="5">
        <f>IF(R623&gt;0,RANK(R623,(N623:P623,Q623:AE623)),0)</f>
        <v>4</v>
      </c>
      <c r="AU623" s="5">
        <f>IF(T623&gt;0,RANK(T623,(N623:P623,Q623:AE623)),0)</f>
        <v>0</v>
      </c>
      <c r="AV623" s="5">
        <f>IF(S623&gt;0,RANK(S623,(N623:P623,Q623:AE623)),0)</f>
        <v>6</v>
      </c>
      <c r="AW623" s="2">
        <f t="shared" si="242"/>
        <v>1.1513353115727003E-2</v>
      </c>
      <c r="AX623" s="2">
        <f t="shared" si="243"/>
        <v>6.3501483679525225E-3</v>
      </c>
      <c r="AY623" s="2">
        <f t="shared" si="244"/>
        <v>0</v>
      </c>
      <c r="AZ623" s="2">
        <f t="shared" si="245"/>
        <v>2.7893175074183976E-3</v>
      </c>
      <c r="BB623" t="s">
        <v>3112</v>
      </c>
      <c r="BC623" t="s">
        <v>407</v>
      </c>
      <c r="BD623">
        <v>1</v>
      </c>
      <c r="BF623" s="111">
        <v>16</v>
      </c>
      <c r="BG623" s="113">
        <v>69</v>
      </c>
      <c r="BH623" s="117">
        <f t="shared" si="248"/>
        <v>16069</v>
      </c>
      <c r="BJ623" s="5" t="s">
        <v>3185</v>
      </c>
      <c r="BW623" s="63">
        <v>145</v>
      </c>
      <c r="BY623" s="63">
        <v>0</v>
      </c>
      <c r="BZ623" s="63">
        <v>0</v>
      </c>
      <c r="CA623" s="8">
        <v>0</v>
      </c>
      <c r="CB623" s="8">
        <v>0</v>
      </c>
      <c r="CC623" s="8">
        <v>0</v>
      </c>
    </row>
    <row r="624" spans="1:81" hidden="1" outlineLevel="1">
      <c r="A624" t="s">
        <v>3115</v>
      </c>
      <c r="B624" t="s">
        <v>407</v>
      </c>
      <c r="C624" s="1">
        <f t="shared" si="235"/>
        <v>2089</v>
      </c>
      <c r="D624" s="5">
        <f>IF(N624&gt;0, RANK(N624,(N624:P624,Q624:AE624)),0)</f>
        <v>2</v>
      </c>
      <c r="E624" s="5">
        <f>IF(O624&gt;0,RANK(O624,(N624:P624,Q624:AE624)),0)</f>
        <v>1</v>
      </c>
      <c r="F624" s="5">
        <f>IF(P624&gt;0,RANK(P624,(N624:P624,Q624:AE624)),0)</f>
        <v>0</v>
      </c>
      <c r="G624" s="131">
        <f t="shared" si="236"/>
        <v>1621</v>
      </c>
      <c r="H624" s="136">
        <f t="shared" si="237"/>
        <v>0.77596936333173772</v>
      </c>
      <c r="I624" s="2"/>
      <c r="J624" s="2">
        <f t="shared" si="238"/>
        <v>0.1038774533269507</v>
      </c>
      <c r="K624" s="2">
        <f t="shared" si="239"/>
        <v>0.87984681665868836</v>
      </c>
      <c r="L624" s="2">
        <f t="shared" si="240"/>
        <v>0</v>
      </c>
      <c r="M624" s="2">
        <f t="shared" si="241"/>
        <v>1.6275730014361001E-2</v>
      </c>
      <c r="N624" s="63">
        <v>217</v>
      </c>
      <c r="O624" s="63">
        <v>1838</v>
      </c>
      <c r="P624" s="63"/>
      <c r="Q624" s="63">
        <v>19</v>
      </c>
      <c r="R624" s="63">
        <v>6</v>
      </c>
      <c r="S624" s="63">
        <v>2</v>
      </c>
      <c r="T624" s="63"/>
      <c r="U624" s="63"/>
      <c r="V624" s="63"/>
      <c r="W624" s="63">
        <f>IF(Copyright!C$12=1,IF(BW624&gt;0,BW624-SUM(Y624:AM624)-SUM(AN624:AQ624),SUM(BX624:CC624)),SUM(BY624:CC624))</f>
        <v>0</v>
      </c>
      <c r="X624" s="63">
        <v>7</v>
      </c>
      <c r="Y624" s="63">
        <v>0</v>
      </c>
      <c r="Z624" s="63">
        <v>0</v>
      </c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63"/>
      <c r="AL624" s="63"/>
      <c r="AM624" s="63"/>
      <c r="AN624" s="63"/>
      <c r="AO624" s="63"/>
      <c r="AP624" s="63"/>
      <c r="AQ624" s="63">
        <v>0</v>
      </c>
      <c r="AS624" s="5">
        <f>IF(Q624&gt;0,RANK(Q624,(N624:P624,Q624:AE624)),0)</f>
        <v>3</v>
      </c>
      <c r="AT624" s="5">
        <f>IF(R624&gt;0,RANK(R624,(N624:P624,Q624:AE624)),0)</f>
        <v>5</v>
      </c>
      <c r="AU624" s="5">
        <f>IF(T624&gt;0,RANK(T624,(N624:P624,Q624:AE624)),0)</f>
        <v>0</v>
      </c>
      <c r="AV624" s="5">
        <f>IF(S624&gt;0,RANK(S624,(N624:P624,Q624:AE624)),0)</f>
        <v>6</v>
      </c>
      <c r="AW624" s="2">
        <f t="shared" si="242"/>
        <v>9.0952608903781713E-3</v>
      </c>
      <c r="AX624" s="2">
        <f t="shared" si="243"/>
        <v>2.8721876495931067E-3</v>
      </c>
      <c r="AY624" s="2">
        <f t="shared" si="244"/>
        <v>0</v>
      </c>
      <c r="AZ624" s="2">
        <f t="shared" si="245"/>
        <v>9.5739588319770225E-4</v>
      </c>
      <c r="BB624" t="s">
        <v>3115</v>
      </c>
      <c r="BC624" t="s">
        <v>407</v>
      </c>
      <c r="BD624">
        <v>2</v>
      </c>
      <c r="BF624" s="111">
        <v>16</v>
      </c>
      <c r="BG624" s="113">
        <v>71</v>
      </c>
      <c r="BH624" s="117">
        <f t="shared" si="248"/>
        <v>16071</v>
      </c>
      <c r="BJ624" s="5" t="s">
        <v>3185</v>
      </c>
      <c r="BV624" s="63">
        <f t="shared" ref="BV624:BV629" si="249">C624</f>
        <v>2089</v>
      </c>
      <c r="BY624" s="63">
        <v>0</v>
      </c>
      <c r="BZ624" s="63">
        <v>0</v>
      </c>
      <c r="CA624" s="8">
        <v>0</v>
      </c>
      <c r="CB624" s="8">
        <v>0</v>
      </c>
      <c r="CC624" s="8">
        <v>0</v>
      </c>
    </row>
    <row r="625" spans="1:90" hidden="1" outlineLevel="1">
      <c r="A625" t="s">
        <v>489</v>
      </c>
      <c r="B625" t="s">
        <v>407</v>
      </c>
      <c r="C625" s="1">
        <f t="shared" si="235"/>
        <v>3724</v>
      </c>
      <c r="D625" s="5">
        <f>IF(N625&gt;0, RANK(N625,(N625:P625,Q625:AE625)),0)</f>
        <v>2</v>
      </c>
      <c r="E625" s="5">
        <f>IF(O625&gt;0,RANK(O625,(N625:P625,Q625:AE625)),0)</f>
        <v>1</v>
      </c>
      <c r="F625" s="5">
        <f>IF(P625&gt;0,RANK(P625,(N625:P625,Q625:AE625)),0)</f>
        <v>0</v>
      </c>
      <c r="G625" s="131">
        <f t="shared" si="236"/>
        <v>1961</v>
      </c>
      <c r="H625" s="136">
        <f t="shared" si="237"/>
        <v>0.52658431793770144</v>
      </c>
      <c r="I625" s="2"/>
      <c r="J625" s="2">
        <f t="shared" si="238"/>
        <v>0.22368421052631579</v>
      </c>
      <c r="K625" s="2">
        <f t="shared" si="239"/>
        <v>0.75026852846401715</v>
      </c>
      <c r="L625" s="2">
        <f t="shared" si="240"/>
        <v>0</v>
      </c>
      <c r="M625" s="2">
        <f t="shared" si="241"/>
        <v>2.6047261009667033E-2</v>
      </c>
      <c r="N625" s="63">
        <v>833</v>
      </c>
      <c r="O625" s="63">
        <v>2794</v>
      </c>
      <c r="P625" s="63"/>
      <c r="Q625" s="63">
        <v>31</v>
      </c>
      <c r="R625" s="63">
        <v>24</v>
      </c>
      <c r="S625" s="63">
        <v>26</v>
      </c>
      <c r="T625" s="63"/>
      <c r="U625" s="63"/>
      <c r="V625" s="63"/>
      <c r="W625" s="63">
        <f>IF(Copyright!C$12=1,IF(BW625&gt;0,BW625-SUM(Y625:AM625)-SUM(AN625:AQ625),SUM(BX625:CC625)),SUM(BY625:CC625))</f>
        <v>0</v>
      </c>
      <c r="X625" s="63">
        <v>16</v>
      </c>
      <c r="Y625" s="63">
        <v>0</v>
      </c>
      <c r="Z625" s="63">
        <v>0</v>
      </c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63"/>
      <c r="AL625" s="63"/>
      <c r="AM625" s="63"/>
      <c r="AN625" s="63"/>
      <c r="AO625" s="63"/>
      <c r="AP625" s="63"/>
      <c r="AQ625" s="63">
        <v>0</v>
      </c>
      <c r="AS625" s="5">
        <f>IF(Q625&gt;0,RANK(Q625,(N625:P625,Q625:AE625)),0)</f>
        <v>3</v>
      </c>
      <c r="AT625" s="5">
        <f>IF(R625&gt;0,RANK(R625,(N625:P625,Q625:AE625)),0)</f>
        <v>5</v>
      </c>
      <c r="AU625" s="5">
        <f>IF(T625&gt;0,RANK(T625,(N625:P625,Q625:AE625)),0)</f>
        <v>0</v>
      </c>
      <c r="AV625" s="5">
        <f>IF(S625&gt;0,RANK(S625,(N625:P625,Q625:AE625)),0)</f>
        <v>4</v>
      </c>
      <c r="AW625" s="2">
        <f t="shared" si="242"/>
        <v>8.3243823845327598E-3</v>
      </c>
      <c r="AX625" s="2">
        <f t="shared" si="243"/>
        <v>6.44468313641246E-3</v>
      </c>
      <c r="AY625" s="2">
        <f t="shared" si="244"/>
        <v>0</v>
      </c>
      <c r="AZ625" s="2">
        <f t="shared" si="245"/>
        <v>6.9817400644468317E-3</v>
      </c>
      <c r="BB625" t="s">
        <v>489</v>
      </c>
      <c r="BC625" t="s">
        <v>407</v>
      </c>
      <c r="BD625">
        <v>1</v>
      </c>
      <c r="BF625" s="111">
        <v>16</v>
      </c>
      <c r="BG625" s="113">
        <v>73</v>
      </c>
      <c r="BH625" s="117">
        <f t="shared" si="248"/>
        <v>16073</v>
      </c>
      <c r="BJ625" s="5" t="s">
        <v>3185</v>
      </c>
      <c r="BV625" s="63">
        <f t="shared" si="249"/>
        <v>3724</v>
      </c>
      <c r="BY625" s="63">
        <v>0</v>
      </c>
      <c r="BZ625" s="63">
        <v>0</v>
      </c>
      <c r="CA625" s="8">
        <v>0</v>
      </c>
      <c r="CB625" s="8">
        <v>0</v>
      </c>
      <c r="CC625" s="8">
        <v>0</v>
      </c>
    </row>
    <row r="626" spans="1:90" hidden="1" outlineLevel="1">
      <c r="A626" t="s">
        <v>46</v>
      </c>
      <c r="B626" t="s">
        <v>407</v>
      </c>
      <c r="C626" s="1">
        <f t="shared" si="235"/>
        <v>8495</v>
      </c>
      <c r="D626" s="5">
        <f>IF(N626&gt;0, RANK(N626,(N626:P626,Q626:AE626)),0)</f>
        <v>2</v>
      </c>
      <c r="E626" s="5">
        <f>IF(O626&gt;0,RANK(O626,(N626:P626,Q626:AE626)),0)</f>
        <v>1</v>
      </c>
      <c r="F626" s="5">
        <f>IF(P626&gt;0,RANK(P626,(N626:P626,Q626:AE626)),0)</f>
        <v>0</v>
      </c>
      <c r="G626" s="131">
        <f t="shared" si="236"/>
        <v>3733</v>
      </c>
      <c r="H626" s="136">
        <f t="shared" si="237"/>
        <v>0.43943496174220131</v>
      </c>
      <c r="I626" s="2"/>
      <c r="J626" s="2">
        <f t="shared" si="238"/>
        <v>0.26733372572101238</v>
      </c>
      <c r="K626" s="2">
        <f t="shared" si="239"/>
        <v>0.70676868746321364</v>
      </c>
      <c r="L626" s="2">
        <f t="shared" si="240"/>
        <v>0</v>
      </c>
      <c r="M626" s="2">
        <f t="shared" si="241"/>
        <v>2.5897586815773921E-2</v>
      </c>
      <c r="N626" s="63">
        <v>2271</v>
      </c>
      <c r="O626" s="63">
        <v>6004</v>
      </c>
      <c r="P626" s="63"/>
      <c r="Q626" s="63">
        <v>88</v>
      </c>
      <c r="R626" s="63">
        <v>84</v>
      </c>
      <c r="S626" s="63">
        <v>22</v>
      </c>
      <c r="T626" s="63"/>
      <c r="U626" s="63"/>
      <c r="V626" s="63"/>
      <c r="W626" s="63">
        <f>IF(Copyright!C$12=1,IF(BW626&gt;0,BW626-SUM(Y626:AM626)-SUM(AN626:AQ626),SUM(BX626:CC626)),SUM(BY626:CC626))</f>
        <v>0</v>
      </c>
      <c r="X626" s="63">
        <v>26</v>
      </c>
      <c r="Y626" s="63">
        <v>0</v>
      </c>
      <c r="Z626" s="63">
        <v>0</v>
      </c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63"/>
      <c r="AL626" s="63"/>
      <c r="AM626" s="63"/>
      <c r="AN626" s="63"/>
      <c r="AO626" s="63"/>
      <c r="AP626" s="63"/>
      <c r="AQ626" s="63">
        <v>0</v>
      </c>
      <c r="AS626" s="5">
        <f>IF(Q626&gt;0,RANK(Q626,(N626:P626,Q626:AE626)),0)</f>
        <v>3</v>
      </c>
      <c r="AT626" s="5">
        <f>IF(R626&gt;0,RANK(R626,(N626:P626,Q626:AE626)),0)</f>
        <v>4</v>
      </c>
      <c r="AU626" s="5">
        <f>IF(T626&gt;0,RANK(T626,(N626:P626,Q626:AE626)),0)</f>
        <v>0</v>
      </c>
      <c r="AV626" s="5">
        <f>IF(S626&gt;0,RANK(S626,(N626:P626,Q626:AE626)),0)</f>
        <v>6</v>
      </c>
      <c r="AW626" s="2">
        <f t="shared" si="242"/>
        <v>1.0359034726309594E-2</v>
      </c>
      <c r="AX626" s="2">
        <f t="shared" si="243"/>
        <v>9.8881695114773401E-3</v>
      </c>
      <c r="AY626" s="2">
        <f t="shared" si="244"/>
        <v>0</v>
      </c>
      <c r="AZ626" s="2">
        <f t="shared" si="245"/>
        <v>2.5897586815773984E-3</v>
      </c>
      <c r="BB626" t="s">
        <v>46</v>
      </c>
      <c r="BC626" t="s">
        <v>407</v>
      </c>
      <c r="BD626">
        <v>1</v>
      </c>
      <c r="BF626" s="111">
        <v>16</v>
      </c>
      <c r="BG626" s="113">
        <v>75</v>
      </c>
      <c r="BH626" s="117">
        <f t="shared" si="248"/>
        <v>16075</v>
      </c>
      <c r="BJ626" s="5" t="s">
        <v>3185</v>
      </c>
      <c r="BV626" s="63">
        <f t="shared" si="249"/>
        <v>8495</v>
      </c>
      <c r="BY626" s="63">
        <v>0</v>
      </c>
      <c r="BZ626" s="63">
        <v>0</v>
      </c>
      <c r="CA626" s="8">
        <v>0</v>
      </c>
      <c r="CB626" s="8">
        <v>0</v>
      </c>
      <c r="CC626" s="8">
        <v>0</v>
      </c>
    </row>
    <row r="627" spans="1:90" hidden="1" outlineLevel="1">
      <c r="A627" t="s">
        <v>17</v>
      </c>
      <c r="B627" t="s">
        <v>407</v>
      </c>
      <c r="C627" s="1">
        <f t="shared" si="235"/>
        <v>2904</v>
      </c>
      <c r="D627" s="5">
        <f>IF(N627&gt;0, RANK(N627,(N627:P627,Q627:AE627)),0)</f>
        <v>2</v>
      </c>
      <c r="E627" s="5">
        <f>IF(O627&gt;0,RANK(O627,(N627:P627,Q627:AE627)),0)</f>
        <v>1</v>
      </c>
      <c r="F627" s="5">
        <f>IF(P627&gt;0,RANK(P627,(N627:P627,Q627:AE627)),0)</f>
        <v>0</v>
      </c>
      <c r="G627" s="131">
        <f t="shared" si="236"/>
        <v>888</v>
      </c>
      <c r="H627" s="136">
        <f t="shared" si="237"/>
        <v>0.30578512396694213</v>
      </c>
      <c r="I627" s="2"/>
      <c r="J627" s="2">
        <f t="shared" si="238"/>
        <v>0.33815426997245179</v>
      </c>
      <c r="K627" s="2">
        <f t="shared" si="239"/>
        <v>0.64393939393939392</v>
      </c>
      <c r="L627" s="2">
        <f t="shared" si="240"/>
        <v>0</v>
      </c>
      <c r="M627" s="2">
        <f t="shared" si="241"/>
        <v>1.7906336088154284E-2</v>
      </c>
      <c r="N627" s="63">
        <v>982</v>
      </c>
      <c r="O627" s="63">
        <v>1870</v>
      </c>
      <c r="P627" s="63"/>
      <c r="Q627" s="63">
        <v>21</v>
      </c>
      <c r="R627" s="63">
        <v>13</v>
      </c>
      <c r="S627" s="63">
        <v>4</v>
      </c>
      <c r="T627" s="63"/>
      <c r="U627" s="63"/>
      <c r="V627" s="63"/>
      <c r="W627" s="63">
        <f>IF(Copyright!C$12=1,IF(BW627&gt;0,BW627-SUM(Y627:AM627)-SUM(AN627:AQ627),SUM(BX627:CC627)),SUM(BY627:CC627))</f>
        <v>0</v>
      </c>
      <c r="X627" s="63">
        <v>13</v>
      </c>
      <c r="Y627" s="63">
        <v>1</v>
      </c>
      <c r="Z627" s="63">
        <v>0</v>
      </c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63"/>
      <c r="AL627" s="63"/>
      <c r="AM627" s="63"/>
      <c r="AN627" s="63"/>
      <c r="AO627" s="63"/>
      <c r="AP627" s="63"/>
      <c r="AQ627" s="63">
        <v>0</v>
      </c>
      <c r="AS627" s="5">
        <f>IF(Q627&gt;0,RANK(Q627,(N627:P627,Q627:AE627)),0)</f>
        <v>3</v>
      </c>
      <c r="AT627" s="5">
        <f>IF(R627&gt;0,RANK(R627,(N627:P627,Q627:AE627)),0)</f>
        <v>4</v>
      </c>
      <c r="AU627" s="5">
        <f>IF(T627&gt;0,RANK(T627,(N627:P627,Q627:AE627)),0)</f>
        <v>0</v>
      </c>
      <c r="AV627" s="5">
        <f>IF(S627&gt;0,RANK(S627,(N627:P627,Q627:AE627)),0)</f>
        <v>6</v>
      </c>
      <c r="AW627" s="2">
        <f t="shared" si="242"/>
        <v>7.2314049586776862E-3</v>
      </c>
      <c r="AX627" s="2">
        <f t="shared" si="243"/>
        <v>4.4765840220385676E-3</v>
      </c>
      <c r="AY627" s="2">
        <f t="shared" si="244"/>
        <v>0</v>
      </c>
      <c r="AZ627" s="2">
        <f t="shared" si="245"/>
        <v>1.3774104683195593E-3</v>
      </c>
      <c r="BB627" t="s">
        <v>17</v>
      </c>
      <c r="BC627" t="s">
        <v>407</v>
      </c>
      <c r="BD627">
        <v>2</v>
      </c>
      <c r="BF627" s="111">
        <v>16</v>
      </c>
      <c r="BG627" s="113">
        <v>77</v>
      </c>
      <c r="BH627" s="117">
        <f t="shared" si="248"/>
        <v>16077</v>
      </c>
      <c r="BJ627" s="5" t="s">
        <v>3185</v>
      </c>
      <c r="BV627" s="63">
        <f t="shared" si="249"/>
        <v>2904</v>
      </c>
      <c r="BY627" s="63">
        <v>0</v>
      </c>
      <c r="BZ627" s="63">
        <v>0</v>
      </c>
      <c r="CA627" s="8">
        <v>0</v>
      </c>
      <c r="CB627" s="8">
        <v>0</v>
      </c>
      <c r="CC627" s="8">
        <v>0</v>
      </c>
    </row>
    <row r="628" spans="1:90" hidden="1" outlineLevel="1">
      <c r="A628" t="s">
        <v>2744</v>
      </c>
      <c r="B628" t="s">
        <v>407</v>
      </c>
      <c r="C628" s="1">
        <f t="shared" si="235"/>
        <v>5148</v>
      </c>
      <c r="D628" s="5">
        <f>IF(N628&gt;0, RANK(N628,(N628:P628,Q628:AE628)),0)</f>
        <v>2</v>
      </c>
      <c r="E628" s="5">
        <f>IF(O628&gt;0,RANK(O628,(N628:P628,Q628:AE628)),0)</f>
        <v>1</v>
      </c>
      <c r="F628" s="5">
        <f>IF(P628&gt;0,RANK(P628,(N628:P628,Q628:AE628)),0)</f>
        <v>0</v>
      </c>
      <c r="G628" s="131">
        <f t="shared" si="236"/>
        <v>422</v>
      </c>
      <c r="H628" s="136">
        <f t="shared" si="237"/>
        <v>8.1973581973581969E-2</v>
      </c>
      <c r="I628" s="2"/>
      <c r="J628" s="2">
        <f t="shared" si="238"/>
        <v>0.44230769230769229</v>
      </c>
      <c r="K628" s="2">
        <f t="shared" si="239"/>
        <v>0.52428127428127425</v>
      </c>
      <c r="L628" s="2">
        <f t="shared" si="240"/>
        <v>0</v>
      </c>
      <c r="M628" s="2">
        <f t="shared" si="241"/>
        <v>3.3411033411033464E-2</v>
      </c>
      <c r="N628" s="63">
        <v>2277</v>
      </c>
      <c r="O628" s="63">
        <v>2699</v>
      </c>
      <c r="P628" s="63"/>
      <c r="Q628" s="63">
        <v>71</v>
      </c>
      <c r="R628" s="63">
        <v>53</v>
      </c>
      <c r="S628" s="63">
        <v>21</v>
      </c>
      <c r="T628" s="63"/>
      <c r="U628" s="63"/>
      <c r="V628" s="63"/>
      <c r="W628" s="63">
        <f>IF(Copyright!C$12=1,IF(BW628&gt;0,BW628-SUM(Y628:AM628)-SUM(AN628:AQ628),SUM(BX628:CC628)),SUM(BY628:CC628))</f>
        <v>0</v>
      </c>
      <c r="X628" s="63">
        <v>27</v>
      </c>
      <c r="Y628" s="63">
        <v>0</v>
      </c>
      <c r="Z628" s="63">
        <v>0</v>
      </c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63"/>
      <c r="AL628" s="63"/>
      <c r="AM628" s="63"/>
      <c r="AN628" s="63"/>
      <c r="AO628" s="63"/>
      <c r="AP628" s="63"/>
      <c r="AQ628" s="63">
        <v>0</v>
      </c>
      <c r="AS628" s="5">
        <f>IF(Q628&gt;0,RANK(Q628,(N628:P628,Q628:AE628)),0)</f>
        <v>3</v>
      </c>
      <c r="AT628" s="5">
        <f>IF(R628&gt;0,RANK(R628,(N628:P628,Q628:AE628)),0)</f>
        <v>4</v>
      </c>
      <c r="AU628" s="5">
        <f>IF(T628&gt;0,RANK(T628,(N628:P628,Q628:AE628)),0)</f>
        <v>0</v>
      </c>
      <c r="AV628" s="5">
        <f>IF(S628&gt;0,RANK(S628,(N628:P628,Q628:AE628)),0)</f>
        <v>6</v>
      </c>
      <c r="AW628" s="2">
        <f t="shared" si="242"/>
        <v>1.3791763791763792E-2</v>
      </c>
      <c r="AX628" s="2">
        <f t="shared" si="243"/>
        <v>1.0295260295260296E-2</v>
      </c>
      <c r="AY628" s="2">
        <f t="shared" si="244"/>
        <v>0</v>
      </c>
      <c r="AZ628" s="2">
        <f t="shared" si="245"/>
        <v>4.079254079254079E-3</v>
      </c>
      <c r="BB628" t="s">
        <v>2744</v>
      </c>
      <c r="BC628" t="s">
        <v>407</v>
      </c>
      <c r="BD628">
        <v>1</v>
      </c>
      <c r="BF628" s="111">
        <v>16</v>
      </c>
      <c r="BG628" s="113">
        <v>79</v>
      </c>
      <c r="BH628" s="117">
        <f t="shared" si="248"/>
        <v>16079</v>
      </c>
      <c r="BJ628" s="5" t="s">
        <v>3185</v>
      </c>
      <c r="BV628" s="63">
        <f t="shared" si="249"/>
        <v>5148</v>
      </c>
      <c r="BY628" s="63">
        <v>0</v>
      </c>
      <c r="BZ628" s="63">
        <v>0</v>
      </c>
      <c r="CA628" s="8">
        <v>0</v>
      </c>
      <c r="CB628" s="8">
        <v>0</v>
      </c>
      <c r="CC628" s="8">
        <v>0</v>
      </c>
    </row>
    <row r="629" spans="1:90" hidden="1" outlineLevel="1">
      <c r="A629" t="s">
        <v>2574</v>
      </c>
      <c r="B629" t="s">
        <v>407</v>
      </c>
      <c r="C629" s="1">
        <f t="shared" si="235"/>
        <v>4523</v>
      </c>
      <c r="D629" s="5">
        <f>IF(N629&gt;0, RANK(N629,(N629:P629,Q629:AE629)),0)</f>
        <v>2</v>
      </c>
      <c r="E629" s="5">
        <f>IF(O629&gt;0,RANK(O629,(N629:P629,Q629:AE629)),0)</f>
        <v>1</v>
      </c>
      <c r="F629" s="5">
        <f>IF(P629&gt;0,RANK(P629,(N629:P629,Q629:AE629)),0)</f>
        <v>0</v>
      </c>
      <c r="G629" s="131">
        <f t="shared" si="236"/>
        <v>532</v>
      </c>
      <c r="H629" s="136">
        <f t="shared" si="237"/>
        <v>0.11762104797700641</v>
      </c>
      <c r="I629" s="2"/>
      <c r="J629" s="2">
        <f t="shared" si="238"/>
        <v>0.42582356842803448</v>
      </c>
      <c r="K629" s="2">
        <f t="shared" si="239"/>
        <v>0.54344461640504094</v>
      </c>
      <c r="L629" s="2">
        <f t="shared" si="240"/>
        <v>0</v>
      </c>
      <c r="M629" s="2">
        <f t="shared" si="241"/>
        <v>3.0731815166924581E-2</v>
      </c>
      <c r="N629" s="63">
        <v>1926</v>
      </c>
      <c r="O629" s="63">
        <v>2458</v>
      </c>
      <c r="P629" s="63"/>
      <c r="Q629" s="63">
        <v>67</v>
      </c>
      <c r="R629" s="63">
        <v>43</v>
      </c>
      <c r="S629" s="63">
        <v>8</v>
      </c>
      <c r="T629" s="63"/>
      <c r="U629" s="63"/>
      <c r="V629" s="63"/>
      <c r="W629" s="63">
        <f>IF(Copyright!C$12=1,IF(BW629&gt;0,BW629-SUM(Y629:AM629)-SUM(AN629:AQ629),SUM(BX629:CC629)),SUM(BY629:CC629))</f>
        <v>0</v>
      </c>
      <c r="X629" s="63">
        <v>21</v>
      </c>
      <c r="Y629" s="63">
        <v>0</v>
      </c>
      <c r="Z629" s="63">
        <v>0</v>
      </c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63"/>
      <c r="AL629" s="63"/>
      <c r="AM629" s="63"/>
      <c r="AN629" s="63"/>
      <c r="AO629" s="63"/>
      <c r="AP629" s="63"/>
      <c r="AQ629" s="63">
        <v>0</v>
      </c>
      <c r="AS629" s="5">
        <f>IF(Q629&gt;0,RANK(Q629,(N629:P629,Q629:AE629)),0)</f>
        <v>3</v>
      </c>
      <c r="AT629" s="5">
        <f>IF(R629&gt;0,RANK(R629,(N629:P629,Q629:AE629)),0)</f>
        <v>4</v>
      </c>
      <c r="AU629" s="5">
        <f>IF(T629&gt;0,RANK(T629,(N629:P629,Q629:AE629)),0)</f>
        <v>0</v>
      </c>
      <c r="AV629" s="5">
        <f>IF(S629&gt;0,RANK(S629,(N629:P629,Q629:AE629)),0)</f>
        <v>6</v>
      </c>
      <c r="AW629" s="2">
        <f t="shared" si="242"/>
        <v>1.4813177094848551E-2</v>
      </c>
      <c r="AX629" s="2">
        <f t="shared" si="243"/>
        <v>9.5069644041565326E-3</v>
      </c>
      <c r="AY629" s="2">
        <f t="shared" si="244"/>
        <v>0</v>
      </c>
      <c r="AZ629" s="2">
        <f t="shared" si="245"/>
        <v>1.7687375635640063E-3</v>
      </c>
      <c r="BB629" t="s">
        <v>2574</v>
      </c>
      <c r="BC629" t="s">
        <v>407</v>
      </c>
      <c r="BD629">
        <v>2</v>
      </c>
      <c r="BF629" s="111">
        <v>16</v>
      </c>
      <c r="BG629" s="113">
        <v>81</v>
      </c>
      <c r="BH629" s="117">
        <f t="shared" si="248"/>
        <v>16081</v>
      </c>
      <c r="BJ629" s="5" t="s">
        <v>3185</v>
      </c>
      <c r="BV629" s="63">
        <f t="shared" si="249"/>
        <v>4523</v>
      </c>
      <c r="BY629" s="63">
        <v>0</v>
      </c>
      <c r="BZ629" s="63">
        <v>0</v>
      </c>
      <c r="CA629" s="8">
        <v>0</v>
      </c>
      <c r="CB629" s="8">
        <v>0</v>
      </c>
      <c r="CC629" s="8">
        <v>0</v>
      </c>
    </row>
    <row r="630" spans="1:90" hidden="1" outlineLevel="1">
      <c r="A630" t="s">
        <v>2956</v>
      </c>
      <c r="B630" t="s">
        <v>407</v>
      </c>
      <c r="C630" s="1">
        <f t="shared" si="235"/>
        <v>28145</v>
      </c>
      <c r="D630" s="5">
        <f>IF(N630&gt;0, RANK(N630,(N630:P630,Q630:AE630)),0)</f>
        <v>2</v>
      </c>
      <c r="E630" s="5">
        <f>IF(O630&gt;0,RANK(O630,(N630:P630,Q630:AE630)),0)</f>
        <v>1</v>
      </c>
      <c r="F630" s="5">
        <f>IF(P630&gt;0,RANK(P630,(N630:P630,Q630:AE630)),0)</f>
        <v>0</v>
      </c>
      <c r="G630" s="131">
        <f t="shared" si="236"/>
        <v>12232</v>
      </c>
      <c r="H630" s="136">
        <f t="shared" si="237"/>
        <v>0.43460650204299167</v>
      </c>
      <c r="I630" s="2"/>
      <c r="J630" s="2">
        <f t="shared" si="238"/>
        <v>0.26793391366139635</v>
      </c>
      <c r="K630" s="2">
        <f t="shared" si="239"/>
        <v>0.70254041570438797</v>
      </c>
      <c r="L630" s="2">
        <f t="shared" si="240"/>
        <v>0</v>
      </c>
      <c r="M630" s="2">
        <f t="shared" si="241"/>
        <v>2.9525670634215739E-2</v>
      </c>
      <c r="N630" s="63">
        <v>7541</v>
      </c>
      <c r="O630" s="63">
        <v>19773</v>
      </c>
      <c r="P630" s="63"/>
      <c r="Q630" s="63">
        <v>348</v>
      </c>
      <c r="R630" s="63">
        <v>232</v>
      </c>
      <c r="S630" s="63">
        <v>103</v>
      </c>
      <c r="T630" s="63"/>
      <c r="U630" s="63"/>
      <c r="V630" s="63"/>
      <c r="W630" s="63">
        <f>IF(Copyright!C$12=1,IF(BW630&gt;0,BW630-SUM(Y630:AM630)-SUM(AN630:AQ630),SUM(BX630:CC630)),SUM(BY630:CC630))</f>
        <v>0</v>
      </c>
      <c r="X630" s="63">
        <v>145</v>
      </c>
      <c r="Y630" s="63">
        <v>0</v>
      </c>
      <c r="Z630" s="63">
        <v>3</v>
      </c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63"/>
      <c r="AL630" s="63"/>
      <c r="AM630" s="63"/>
      <c r="AN630" s="63"/>
      <c r="AO630" s="63"/>
      <c r="AP630" s="63"/>
      <c r="AQ630" s="63">
        <v>0</v>
      </c>
      <c r="AS630" s="5">
        <f>IF(Q630&gt;0,RANK(Q630,(N630:P630,Q630:AE630)),0)</f>
        <v>3</v>
      </c>
      <c r="AT630" s="5">
        <f>IF(R630&gt;0,RANK(R630,(N630:P630,Q630:AE630)),0)</f>
        <v>4</v>
      </c>
      <c r="AU630" s="5">
        <f>IF(T630&gt;0,RANK(T630,(N630:P630,Q630:AE630)),0)</f>
        <v>0</v>
      </c>
      <c r="AV630" s="5">
        <f>IF(S630&gt;0,RANK(S630,(N630:P630,Q630:AE630)),0)</f>
        <v>6</v>
      </c>
      <c r="AW630" s="2">
        <f t="shared" si="242"/>
        <v>1.2364540771007284E-2</v>
      </c>
      <c r="AX630" s="2">
        <f t="shared" si="243"/>
        <v>8.2430271806715229E-3</v>
      </c>
      <c r="AY630" s="2">
        <f t="shared" si="244"/>
        <v>0</v>
      </c>
      <c r="AZ630" s="2">
        <f t="shared" si="245"/>
        <v>3.6596198259015813E-3</v>
      </c>
      <c r="BB630" t="s">
        <v>2956</v>
      </c>
      <c r="BC630" t="s">
        <v>407</v>
      </c>
      <c r="BD630">
        <v>2</v>
      </c>
      <c r="BF630" s="111">
        <v>16</v>
      </c>
      <c r="BG630" s="113">
        <v>83</v>
      </c>
      <c r="BH630" s="117">
        <f t="shared" si="248"/>
        <v>16083</v>
      </c>
      <c r="BJ630" s="5" t="s">
        <v>3185</v>
      </c>
      <c r="BK630" s="63">
        <v>256</v>
      </c>
      <c r="BL630" s="63">
        <v>141</v>
      </c>
      <c r="BN630" s="63"/>
      <c r="BW630" s="63">
        <v>227</v>
      </c>
      <c r="BY630" s="63">
        <v>0</v>
      </c>
      <c r="BZ630" s="63">
        <v>0</v>
      </c>
      <c r="CA630" s="8">
        <v>0</v>
      </c>
      <c r="CB630" s="8">
        <v>0</v>
      </c>
      <c r="CC630" s="8">
        <v>0</v>
      </c>
    </row>
    <row r="631" spans="1:90" hidden="1" outlineLevel="1">
      <c r="A631" t="s">
        <v>922</v>
      </c>
      <c r="B631" t="s">
        <v>407</v>
      </c>
      <c r="C631" s="1">
        <f t="shared" si="235"/>
        <v>4919</v>
      </c>
      <c r="D631" s="5">
        <f>IF(N631&gt;0, RANK(N631,(N631:P631,Q631:AE631)),0)</f>
        <v>2</v>
      </c>
      <c r="E631" s="5">
        <f>IF(O631&gt;0,RANK(O631,(N631:P631,Q631:AE631)),0)</f>
        <v>1</v>
      </c>
      <c r="F631" s="5">
        <f>IF(P631&gt;0,RANK(P631,(N631:P631,Q631:AE631)),0)</f>
        <v>0</v>
      </c>
      <c r="G631" s="131">
        <f t="shared" si="236"/>
        <v>569</v>
      </c>
      <c r="H631" s="136">
        <f t="shared" si="237"/>
        <v>0.11567391746289896</v>
      </c>
      <c r="I631" s="2"/>
      <c r="J631" s="2">
        <f t="shared" si="238"/>
        <v>0.42589957308396015</v>
      </c>
      <c r="K631" s="2">
        <f t="shared" si="239"/>
        <v>0.5415734905468591</v>
      </c>
      <c r="L631" s="2">
        <f t="shared" si="240"/>
        <v>0</v>
      </c>
      <c r="M631" s="2">
        <f t="shared" si="241"/>
        <v>3.2526936369180803E-2</v>
      </c>
      <c r="N631" s="63">
        <v>2095</v>
      </c>
      <c r="O631" s="63">
        <v>2664</v>
      </c>
      <c r="P631" s="63"/>
      <c r="Q631" s="63">
        <v>78</v>
      </c>
      <c r="R631" s="63">
        <v>43</v>
      </c>
      <c r="S631" s="63">
        <v>17</v>
      </c>
      <c r="T631" s="63"/>
      <c r="U631" s="63"/>
      <c r="V631" s="63"/>
      <c r="W631" s="63">
        <f>IF(Copyright!C$12=1,IF(BW631&gt;0,BW631-SUM(Y631:AM631)-SUM(AN631:AQ631),SUM(BX631:CC631)),SUM(BY631:CC631))</f>
        <v>0</v>
      </c>
      <c r="X631" s="63">
        <v>22</v>
      </c>
      <c r="Y631" s="63">
        <v>0</v>
      </c>
      <c r="Z631" s="63">
        <v>0</v>
      </c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63"/>
      <c r="AL631" s="63"/>
      <c r="AM631" s="63"/>
      <c r="AN631" s="63"/>
      <c r="AO631" s="63"/>
      <c r="AP631" s="63"/>
      <c r="AQ631" s="63">
        <v>0</v>
      </c>
      <c r="AS631" s="5">
        <f>IF(Q631&gt;0,RANK(Q631,(N631:P631,Q631:AE631)),0)</f>
        <v>3</v>
      </c>
      <c r="AT631" s="5">
        <f>IF(R631&gt;0,RANK(R631,(N631:P631,Q631:AE631)),0)</f>
        <v>4</v>
      </c>
      <c r="AU631" s="5">
        <f>IF(T631&gt;0,RANK(T631,(N631:P631,Q631:AE631)),0)</f>
        <v>0</v>
      </c>
      <c r="AV631" s="5">
        <f>IF(S631&gt;0,RANK(S631,(N631:P631,Q631:AE631)),0)</f>
        <v>6</v>
      </c>
      <c r="AW631" s="2">
        <f t="shared" si="242"/>
        <v>1.5856881479975604E-2</v>
      </c>
      <c r="AX631" s="2">
        <f t="shared" si="243"/>
        <v>8.7416141492173208E-3</v>
      </c>
      <c r="AY631" s="2">
        <f t="shared" si="244"/>
        <v>0</v>
      </c>
      <c r="AZ631" s="2">
        <f t="shared" si="245"/>
        <v>3.4559869892254523E-3</v>
      </c>
      <c r="BB631" t="s">
        <v>922</v>
      </c>
      <c r="BC631" t="s">
        <v>407</v>
      </c>
      <c r="BD631">
        <v>1</v>
      </c>
      <c r="BF631" s="111">
        <v>16</v>
      </c>
      <c r="BG631" s="113">
        <v>85</v>
      </c>
      <c r="BH631" s="117">
        <f t="shared" si="248"/>
        <v>16085</v>
      </c>
      <c r="BJ631" s="5" t="s">
        <v>3185</v>
      </c>
      <c r="BV631" s="63">
        <f>C631</f>
        <v>4919</v>
      </c>
      <c r="BY631" s="63">
        <v>0</v>
      </c>
      <c r="BZ631" s="63">
        <v>0</v>
      </c>
      <c r="CA631" s="8">
        <v>0</v>
      </c>
      <c r="CB631" s="8">
        <v>0</v>
      </c>
      <c r="CC631" s="8">
        <v>0</v>
      </c>
    </row>
    <row r="632" spans="1:90" hidden="1" outlineLevel="1">
      <c r="A632" t="s">
        <v>699</v>
      </c>
      <c r="B632" t="s">
        <v>407</v>
      </c>
      <c r="C632" s="1">
        <f t="shared" si="235"/>
        <v>4331</v>
      </c>
      <c r="D632" s="5">
        <f>IF(N632&gt;0, RANK(N632,(N632:P632,Q632:AE632)),0)</f>
        <v>2</v>
      </c>
      <c r="E632" s="5">
        <f>IF(O632&gt;0,RANK(O632,(N632:P632,Q632:AE632)),0)</f>
        <v>1</v>
      </c>
      <c r="F632" s="5">
        <f>IF(P632&gt;0,RANK(P632,(N632:P632,Q632:AE632)),0)</f>
        <v>0</v>
      </c>
      <c r="G632" s="131">
        <f t="shared" si="236"/>
        <v>2024</v>
      </c>
      <c r="H632" s="136">
        <f t="shared" si="237"/>
        <v>0.46732856153313324</v>
      </c>
      <c r="I632" s="2"/>
      <c r="J632" s="2">
        <f t="shared" si="238"/>
        <v>0.25490648810898175</v>
      </c>
      <c r="K632" s="2">
        <f t="shared" si="239"/>
        <v>0.72223504964211493</v>
      </c>
      <c r="L632" s="2">
        <f t="shared" si="240"/>
        <v>0</v>
      </c>
      <c r="M632" s="2">
        <f t="shared" si="241"/>
        <v>2.2858462248903311E-2</v>
      </c>
      <c r="N632" s="63">
        <v>1104</v>
      </c>
      <c r="O632" s="63">
        <v>3128</v>
      </c>
      <c r="P632" s="63"/>
      <c r="Q632" s="63">
        <v>36</v>
      </c>
      <c r="R632" s="63">
        <v>28</v>
      </c>
      <c r="S632" s="63">
        <v>16</v>
      </c>
      <c r="T632" s="63"/>
      <c r="U632" s="63"/>
      <c r="V632" s="63"/>
      <c r="W632" s="63">
        <f>IF(Copyright!C$12=1,IF(BW632&gt;0,BW632-SUM(Y632:AM632)-SUM(AN632:AQ632),SUM(BX632:CC632)),SUM(BY632:CC632))</f>
        <v>0</v>
      </c>
      <c r="X632" s="63">
        <v>18</v>
      </c>
      <c r="Y632" s="63">
        <v>0</v>
      </c>
      <c r="Z632" s="63">
        <v>1</v>
      </c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63"/>
      <c r="AL632" s="63"/>
      <c r="AM632" s="63"/>
      <c r="AN632" s="63"/>
      <c r="AO632" s="63"/>
      <c r="AP632" s="63"/>
      <c r="AQ632" s="63">
        <v>0</v>
      </c>
      <c r="AS632" s="5">
        <f>IF(Q632&gt;0,RANK(Q632,(N632:P632,Q632:AE632)),0)</f>
        <v>3</v>
      </c>
      <c r="AT632" s="5">
        <f>IF(R632&gt;0,RANK(R632,(N632:P632,Q632:AE632)),0)</f>
        <v>4</v>
      </c>
      <c r="AU632" s="5">
        <f>IF(T632&gt;0,RANK(T632,(N632:P632,Q632:AE632)),0)</f>
        <v>0</v>
      </c>
      <c r="AV632" s="5">
        <f>IF(S632&gt;0,RANK(S632,(N632:P632,Q632:AE632)),0)</f>
        <v>6</v>
      </c>
      <c r="AW632" s="2">
        <f t="shared" si="242"/>
        <v>8.3121680905102746E-3</v>
      </c>
      <c r="AX632" s="2">
        <f t="shared" si="243"/>
        <v>6.4650196259524355E-3</v>
      </c>
      <c r="AY632" s="2">
        <f t="shared" si="244"/>
        <v>0</v>
      </c>
      <c r="AZ632" s="2">
        <f t="shared" si="245"/>
        <v>3.6942969291156777E-3</v>
      </c>
      <c r="BB632" t="s">
        <v>699</v>
      </c>
      <c r="BC632" t="s">
        <v>407</v>
      </c>
      <c r="BD632">
        <v>1</v>
      </c>
      <c r="BF632" s="111">
        <v>16</v>
      </c>
      <c r="BG632" s="113">
        <v>87</v>
      </c>
      <c r="BH632" s="117">
        <f t="shared" si="248"/>
        <v>16087</v>
      </c>
      <c r="BJ632" s="5" t="s">
        <v>3185</v>
      </c>
      <c r="BV632" s="63">
        <f>C632</f>
        <v>4331</v>
      </c>
      <c r="BY632" s="63">
        <v>0</v>
      </c>
      <c r="BZ632" s="63">
        <v>0</v>
      </c>
      <c r="CA632" s="8">
        <v>0</v>
      </c>
      <c r="CB632" s="8">
        <v>0</v>
      </c>
      <c r="CC632" s="8">
        <v>0</v>
      </c>
    </row>
    <row r="633" spans="1:90" collapsed="1">
      <c r="A633" t="s">
        <v>2103</v>
      </c>
      <c r="B633" t="s">
        <v>548</v>
      </c>
      <c r="C633" s="1">
        <f t="shared" si="235"/>
        <v>652346</v>
      </c>
      <c r="D633" s="5">
        <f>IF(N633&gt;0, RANK(N633,(N633:P633,Q633:AE633)),0)</f>
        <v>2</v>
      </c>
      <c r="E633" s="5">
        <f>IF(O633&gt;0,RANK(O633,(N633:P633,Q633:AE633)),0)</f>
        <v>1</v>
      </c>
      <c r="F633" s="5">
        <f>IF(P633&gt;0,RANK(P633,(N633:P633,Q633:AE633)),0)</f>
        <v>0</v>
      </c>
      <c r="G633" s="131">
        <f t="shared" si="236"/>
        <v>208124</v>
      </c>
      <c r="H633" s="136">
        <f t="shared" si="237"/>
        <v>0.31903928283456939</v>
      </c>
      <c r="I633" s="2"/>
      <c r="J633" s="2">
        <f t="shared" si="238"/>
        <v>0.32618733003651434</v>
      </c>
      <c r="K633" s="2">
        <f t="shared" si="239"/>
        <v>0.64522661287108374</v>
      </c>
      <c r="L633" s="2">
        <f t="shared" si="240"/>
        <v>0</v>
      </c>
      <c r="M633" s="2">
        <f t="shared" si="241"/>
        <v>2.8586057092401918E-2</v>
      </c>
      <c r="N633" s="63">
        <f t="shared" ref="N633:S633" si="250">SUM(N589:N632)</f>
        <v>212787</v>
      </c>
      <c r="O633" s="63">
        <f t="shared" si="250"/>
        <v>420911</v>
      </c>
      <c r="P633" s="63">
        <f t="shared" si="250"/>
        <v>0</v>
      </c>
      <c r="Q633" s="63">
        <f t="shared" si="250"/>
        <v>9453</v>
      </c>
      <c r="R633" s="63">
        <f t="shared" si="250"/>
        <v>4402</v>
      </c>
      <c r="S633" s="63">
        <f t="shared" si="250"/>
        <v>2222</v>
      </c>
      <c r="T633" s="63"/>
      <c r="U633" s="63"/>
      <c r="V633" s="63"/>
      <c r="W633" s="63">
        <f>SUM(W589:W632)</f>
        <v>22</v>
      </c>
      <c r="X633" s="63">
        <f>SUM(X589:X632)</f>
        <v>2499</v>
      </c>
      <c r="Y633" s="63">
        <f>SUM(Y589:Y632)</f>
        <v>8</v>
      </c>
      <c r="Z633" s="63">
        <f>SUM(Z589:Z632)</f>
        <v>39</v>
      </c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63"/>
      <c r="AL633" s="63"/>
      <c r="AM633" s="63"/>
      <c r="AN633" s="63"/>
      <c r="AO633" s="63"/>
      <c r="AP633" s="63"/>
      <c r="AQ633" s="63">
        <f>SUM(AQ589:AQ632)</f>
        <v>3</v>
      </c>
      <c r="AS633" s="5">
        <f>IF(Q633&gt;0,RANK(Q633,(N633:P633,Q633:AE633)),0)</f>
        <v>3</v>
      </c>
      <c r="AT633" s="5">
        <f>IF(R633&gt;0,RANK(R633,(N633:P633,Q633:AE633)),0)</f>
        <v>4</v>
      </c>
      <c r="AU633" s="5">
        <f>IF(T633&gt;0,RANK(T633,(N633:P633,Q633:AE633)),0)</f>
        <v>0</v>
      </c>
      <c r="AV633" s="5">
        <f>IF(S633&gt;0,RANK(S633,(N633:P633,Q633:AE633)),0)</f>
        <v>6</v>
      </c>
      <c r="AW633" s="2">
        <f t="shared" si="242"/>
        <v>1.4490776367142589E-2</v>
      </c>
      <c r="AX633" s="2">
        <f t="shared" si="243"/>
        <v>6.747952773528158E-3</v>
      </c>
      <c r="AY633" s="2">
        <f t="shared" si="244"/>
        <v>0</v>
      </c>
      <c r="AZ633" s="2">
        <f t="shared" si="245"/>
        <v>3.4061678924987662E-3</v>
      </c>
      <c r="BB633" t="s">
        <v>2103</v>
      </c>
      <c r="BC633" t="s">
        <v>548</v>
      </c>
      <c r="BF633" s="111">
        <v>16</v>
      </c>
      <c r="BG633" s="113"/>
      <c r="BH633" s="111">
        <v>16</v>
      </c>
      <c r="BJ633" s="5" t="s">
        <v>718</v>
      </c>
      <c r="BW633" s="63">
        <f t="shared" ref="BW633:CC633" si="251">SUM(BW589:BW632)</f>
        <v>4448</v>
      </c>
      <c r="BY633" s="63">
        <f t="shared" si="251"/>
        <v>1</v>
      </c>
      <c r="BZ633" s="63">
        <f t="shared" si="251"/>
        <v>1</v>
      </c>
      <c r="CA633" s="63">
        <f t="shared" si="251"/>
        <v>4</v>
      </c>
      <c r="CB633" s="63">
        <f t="shared" si="251"/>
        <v>4</v>
      </c>
      <c r="CC633" s="63">
        <f t="shared" si="251"/>
        <v>12</v>
      </c>
    </row>
    <row r="634" spans="1:90">
      <c r="C634" s="1"/>
      <c r="E634" s="5"/>
      <c r="F634" s="5"/>
      <c r="G634" s="131"/>
      <c r="H634" s="136"/>
      <c r="I634" s="2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63"/>
      <c r="AL634" s="63"/>
      <c r="AM634" s="63"/>
      <c r="AN634" s="63"/>
      <c r="AO634" s="63"/>
      <c r="AP634" s="63"/>
      <c r="AQ634" s="63"/>
      <c r="AS634" s="5"/>
      <c r="AT634" s="5"/>
      <c r="AU634" s="5"/>
      <c r="AV634" s="5"/>
      <c r="BF634" s="111"/>
      <c r="BG634" s="113"/>
      <c r="BH634" s="117"/>
      <c r="BX634" s="131"/>
      <c r="BY634" s="131" t="s">
        <v>3513</v>
      </c>
      <c r="BZ634" s="131" t="s">
        <v>3514</v>
      </c>
      <c r="CA634" s="131" t="s">
        <v>3515</v>
      </c>
      <c r="CB634" s="131" t="s">
        <v>3516</v>
      </c>
      <c r="CC634" s="131" t="s">
        <v>3517</v>
      </c>
      <c r="CD634" s="131" t="s">
        <v>3518</v>
      </c>
      <c r="CE634" s="131" t="s">
        <v>3519</v>
      </c>
      <c r="CF634" s="131" t="s">
        <v>3520</v>
      </c>
      <c r="CG634" s="131" t="s">
        <v>3521</v>
      </c>
      <c r="CH634" s="131" t="s">
        <v>3522</v>
      </c>
      <c r="CI634" s="131" t="s">
        <v>3523</v>
      </c>
      <c r="CJ634" s="131" t="s">
        <v>3301</v>
      </c>
      <c r="CK634" s="131" t="s">
        <v>3524</v>
      </c>
      <c r="CL634" t="s">
        <v>3525</v>
      </c>
    </row>
    <row r="635" spans="1:90" hidden="1" outlineLevel="1">
      <c r="A635" t="s">
        <v>1034</v>
      </c>
      <c r="B635" t="s">
        <v>1376</v>
      </c>
      <c r="C635" s="1">
        <f t="shared" ref="C635:C666" si="252">SUM(N635:AQ635)</f>
        <v>30607</v>
      </c>
      <c r="D635" s="5">
        <f>IF(N635&gt;0, RANK(N635,(N635:P635,Q635:AE635)),0)</f>
        <v>2</v>
      </c>
      <c r="E635" s="5">
        <f>IF(O635&gt;0,RANK(O635,(N635:P635,Q635:AE635)),0)</f>
        <v>1</v>
      </c>
      <c r="F635" s="5">
        <f>IF(P635&gt;0,RANK(P635,(N635:P635,Q635:AE635)),0)</f>
        <v>0</v>
      </c>
      <c r="G635" s="131">
        <f t="shared" ref="G635:G666" si="253">IF(C635&gt;0,MAX(N635:P635)-LARGE(N635:P635,2),0)</f>
        <v>10768</v>
      </c>
      <c r="H635" s="136">
        <f t="shared" ref="H635:H666" si="254">IF(C635&gt;0,G635/C635,0)</f>
        <v>0.35181494429378901</v>
      </c>
      <c r="I635" s="2"/>
      <c r="J635" s="2">
        <f t="shared" ref="J635:J666" si="255">IF($C635=0,"-",N635/$C635)</f>
        <v>0.31522200803737704</v>
      </c>
      <c r="K635" s="2">
        <f t="shared" ref="K635:K666" si="256">IF($C635=0,"-",O635/$C635)</f>
        <v>0.66703695233116611</v>
      </c>
      <c r="L635" s="2">
        <f t="shared" ref="L635:L666" si="257">IF($C635=0,"-",P635/$C635)</f>
        <v>0</v>
      </c>
      <c r="M635" s="2">
        <f t="shared" ref="M635:M666" si="258">IF(C635=0,"-",(1-J635-K635-L635))</f>
        <v>1.774103963145679E-2</v>
      </c>
      <c r="N635" s="63">
        <v>9648</v>
      </c>
      <c r="O635" s="63">
        <v>20416</v>
      </c>
      <c r="P635" s="63"/>
      <c r="Q635" s="63">
        <v>377</v>
      </c>
      <c r="R635" s="63">
        <v>165</v>
      </c>
      <c r="S635" s="63">
        <v>1</v>
      </c>
      <c r="T635" s="63"/>
      <c r="U635" s="63"/>
      <c r="V635" s="63"/>
      <c r="W635" s="63">
        <f>IF(Copyright!C$12=1,IF(BW635&gt;0,BW635-SUM(S635:V635)-SUM(X635:AQ635),SUM(BX635:CL635)),SUM(BY635:CL635))</f>
        <v>0</v>
      </c>
      <c r="X635" s="63">
        <v>0</v>
      </c>
      <c r="Y635" s="63">
        <v>0</v>
      </c>
      <c r="Z635" s="63"/>
      <c r="AA635" s="63"/>
      <c r="AB635" s="63"/>
      <c r="AC635" s="63"/>
      <c r="AD635" s="63"/>
      <c r="AE635" s="63"/>
      <c r="AF635" s="63"/>
      <c r="AG635" s="63">
        <v>0</v>
      </c>
      <c r="AH635" s="63"/>
      <c r="AI635" s="63"/>
      <c r="AJ635" s="63">
        <v>0</v>
      </c>
      <c r="AK635" s="63"/>
      <c r="AL635" s="63"/>
      <c r="AM635" s="63"/>
      <c r="AN635" s="63"/>
      <c r="AO635" s="63"/>
      <c r="AP635" s="63"/>
      <c r="AQ635" s="63"/>
      <c r="AS635" s="5">
        <f>IF(Q635&gt;0,RANK(Q635,(N635:P635,Q635:AE635)),0)</f>
        <v>3</v>
      </c>
      <c r="AT635" s="5">
        <f>IF(R635&gt;0,RANK(R635,(N635:P635,Q635:AE635)),0)</f>
        <v>4</v>
      </c>
      <c r="AU635" s="5">
        <f>IF(T635&gt;0,RANK(T635,(N635:P635,Q635:AE635)),0)</f>
        <v>0</v>
      </c>
      <c r="AV635" s="5">
        <f>IF(S635&gt;0,RANK(S635,(N635:P635,Q635:AE635)),0)</f>
        <v>5</v>
      </c>
      <c r="AW635" s="2">
        <f t="shared" ref="AW635:AW666" si="259">IF($C635=0,"-",Q635/$C635)</f>
        <v>1.2317443722024373E-2</v>
      </c>
      <c r="AX635" s="2">
        <f t="shared" ref="AX635:AX666" si="260">IF($C635=0,"-",R635/$C635)</f>
        <v>5.3909236449178289E-3</v>
      </c>
      <c r="AY635" s="2">
        <f t="shared" ref="AY635:AY666" si="261">IF($C635=0,"-",T635/$C635)</f>
        <v>0</v>
      </c>
      <c r="AZ635" s="2">
        <f t="shared" ref="AZ635:AZ666" si="262">IF($C635=0,"-",S635/$C635)</f>
        <v>3.2672264514653509E-5</v>
      </c>
      <c r="BB635" t="s">
        <v>1034</v>
      </c>
      <c r="BC635" t="s">
        <v>1376</v>
      </c>
      <c r="BD635">
        <v>18</v>
      </c>
      <c r="BF635" s="111">
        <v>17</v>
      </c>
      <c r="BG635" s="113">
        <v>1</v>
      </c>
      <c r="BH635" s="117">
        <f t="shared" si="248"/>
        <v>17001</v>
      </c>
      <c r="BJ635" s="5" t="s">
        <v>3185</v>
      </c>
      <c r="BW635" s="63">
        <v>91</v>
      </c>
      <c r="CA635" s="8">
        <v>0</v>
      </c>
      <c r="CC635" s="8">
        <v>0</v>
      </c>
      <c r="CF635" s="8">
        <v>0</v>
      </c>
    </row>
    <row r="636" spans="1:90" hidden="1" outlineLevel="1">
      <c r="A636" t="s">
        <v>26</v>
      </c>
      <c r="B636" t="s">
        <v>1376</v>
      </c>
      <c r="C636" s="1">
        <f t="shared" si="252"/>
        <v>3501</v>
      </c>
      <c r="D636" s="5">
        <f>IF(N636&gt;0, RANK(N636,(N636:P636,Q636:AE636)),0)</f>
        <v>1</v>
      </c>
      <c r="E636" s="5">
        <f>IF(O636&gt;0,RANK(O636,(N636:P636,Q636:AE636)),0)</f>
        <v>2</v>
      </c>
      <c r="F636" s="5">
        <f>IF(P636&gt;0,RANK(P636,(N636:P636,Q636:AE636)),0)</f>
        <v>0</v>
      </c>
      <c r="G636" s="131">
        <f t="shared" si="253"/>
        <v>478</v>
      </c>
      <c r="H636" s="136">
        <f t="shared" si="254"/>
        <v>0.13653241930876892</v>
      </c>
      <c r="I636" s="2"/>
      <c r="J636" s="2">
        <f t="shared" si="255"/>
        <v>0.56126820908311914</v>
      </c>
      <c r="K636" s="2">
        <f t="shared" si="256"/>
        <v>0.42473578977435017</v>
      </c>
      <c r="L636" s="2">
        <f t="shared" si="257"/>
        <v>0</v>
      </c>
      <c r="M636" s="2">
        <f t="shared" si="258"/>
        <v>1.399600114253069E-2</v>
      </c>
      <c r="N636" s="63">
        <v>1965</v>
      </c>
      <c r="O636" s="63">
        <v>1487</v>
      </c>
      <c r="P636" s="63"/>
      <c r="Q636" s="63">
        <v>29</v>
      </c>
      <c r="R636" s="63">
        <v>20</v>
      </c>
      <c r="S636" s="63">
        <v>0</v>
      </c>
      <c r="T636" s="63"/>
      <c r="U636" s="63"/>
      <c r="V636" s="63"/>
      <c r="W636" s="63">
        <f>IF(Copyright!C$12=1,IF(BW636&gt;0,BW636-SUM(S636:V636)-SUM(X636:AQ636),SUM(BX636:CL636)),SUM(BY636:CL636))</f>
        <v>0</v>
      </c>
      <c r="X636" s="63">
        <v>0</v>
      </c>
      <c r="Y636" s="63">
        <v>0</v>
      </c>
      <c r="Z636" s="63"/>
      <c r="AA636" s="63"/>
      <c r="AB636" s="63"/>
      <c r="AC636" s="63"/>
      <c r="AD636" s="63"/>
      <c r="AE636" s="63"/>
      <c r="AF636" s="63"/>
      <c r="AG636" s="63">
        <v>0</v>
      </c>
      <c r="AH636" s="63"/>
      <c r="AI636" s="63"/>
      <c r="AJ636" s="63">
        <v>0</v>
      </c>
      <c r="AK636" s="63"/>
      <c r="AL636" s="63"/>
      <c r="AM636" s="63"/>
      <c r="AN636" s="63"/>
      <c r="AO636" s="63"/>
      <c r="AP636" s="63"/>
      <c r="AQ636" s="63"/>
      <c r="AS636" s="5">
        <f>IF(Q636&gt;0,RANK(Q636,(N636:P636,Q636:AE636)),0)</f>
        <v>3</v>
      </c>
      <c r="AT636" s="5">
        <f>IF(R636&gt;0,RANK(R636,(N636:P636,Q636:AE636)),0)</f>
        <v>4</v>
      </c>
      <c r="AU636" s="5">
        <f>IF(T636&gt;0,RANK(T636,(N636:P636,Q636:AE636)),0)</f>
        <v>0</v>
      </c>
      <c r="AV636" s="5">
        <f>IF(S636&gt;0,RANK(S636,(N636:P636,Q636:AE636)),0)</f>
        <v>0</v>
      </c>
      <c r="AW636" s="2">
        <f t="shared" si="259"/>
        <v>8.2833476149671518E-3</v>
      </c>
      <c r="AX636" s="2">
        <f t="shared" si="260"/>
        <v>5.7126535275635534E-3</v>
      </c>
      <c r="AY636" s="2">
        <f t="shared" si="261"/>
        <v>0</v>
      </c>
      <c r="AZ636" s="2">
        <f t="shared" si="262"/>
        <v>0</v>
      </c>
      <c r="BB636" t="s">
        <v>26</v>
      </c>
      <c r="BC636" t="s">
        <v>1376</v>
      </c>
      <c r="BD636">
        <v>12</v>
      </c>
      <c r="BF636" s="111">
        <v>17</v>
      </c>
      <c r="BG636" s="113">
        <v>3</v>
      </c>
      <c r="BH636" s="117">
        <f t="shared" si="248"/>
        <v>17003</v>
      </c>
      <c r="BJ636" s="5" t="s">
        <v>3185</v>
      </c>
      <c r="BY636" s="63">
        <v>0</v>
      </c>
      <c r="BZ636" s="63">
        <v>0</v>
      </c>
      <c r="CA636" s="8">
        <v>0</v>
      </c>
      <c r="CC636" s="8">
        <v>0</v>
      </c>
      <c r="CE636" s="8">
        <v>0</v>
      </c>
      <c r="CF636" s="8">
        <v>0</v>
      </c>
      <c r="CG636" s="8">
        <v>0</v>
      </c>
      <c r="CI636" s="8">
        <v>0</v>
      </c>
    </row>
    <row r="637" spans="1:90" hidden="1" outlineLevel="1">
      <c r="A637" t="s">
        <v>2571</v>
      </c>
      <c r="B637" t="s">
        <v>1376</v>
      </c>
      <c r="C637" s="1">
        <f t="shared" si="252"/>
        <v>7336</v>
      </c>
      <c r="D637" s="5">
        <f>IF(N637&gt;0, RANK(N637,(N637:P637,Q637:AE637)),0)</f>
        <v>2</v>
      </c>
      <c r="E637" s="5">
        <f>IF(O637&gt;0,RANK(O637,(N637:P637,Q637:AE637)),0)</f>
        <v>1</v>
      </c>
      <c r="F637" s="5">
        <f>IF(P637&gt;0,RANK(P637,(N637:P637,Q637:AE637)),0)</f>
        <v>0</v>
      </c>
      <c r="G637" s="131">
        <f t="shared" si="253"/>
        <v>1075</v>
      </c>
      <c r="H637" s="136">
        <f t="shared" si="254"/>
        <v>0.14653762268266085</v>
      </c>
      <c r="I637" s="2"/>
      <c r="J637" s="2">
        <f t="shared" si="255"/>
        <v>0.41166848418756818</v>
      </c>
      <c r="K637" s="2">
        <f t="shared" si="256"/>
        <v>0.55820610687022898</v>
      </c>
      <c r="L637" s="2">
        <f t="shared" si="257"/>
        <v>0</v>
      </c>
      <c r="M637" s="2">
        <f t="shared" si="258"/>
        <v>3.0125408942202836E-2</v>
      </c>
      <c r="N637" s="63">
        <v>3020</v>
      </c>
      <c r="O637" s="63">
        <v>4095</v>
      </c>
      <c r="P637" s="63"/>
      <c r="Q637" s="63">
        <v>150</v>
      </c>
      <c r="R637" s="63">
        <v>60</v>
      </c>
      <c r="S637" s="63">
        <v>11</v>
      </c>
      <c r="T637" s="63"/>
      <c r="U637" s="63"/>
      <c r="V637" s="63"/>
      <c r="W637" s="63">
        <f>IF(Copyright!C$12=1,IF(BW637&gt;0,BW637-SUM(S637:V637)-SUM(X637:AQ637),SUM(BX637:CL637)),SUM(BY637:CL637))</f>
        <v>0</v>
      </c>
      <c r="X637" s="63">
        <v>0</v>
      </c>
      <c r="Y637" s="63">
        <v>0</v>
      </c>
      <c r="Z637" s="63"/>
      <c r="AA637" s="63"/>
      <c r="AB637" s="63"/>
      <c r="AC637" s="63"/>
      <c r="AD637" s="63"/>
      <c r="AE637" s="63"/>
      <c r="AF637" s="63"/>
      <c r="AG637" s="63">
        <v>0</v>
      </c>
      <c r="AH637" s="63"/>
      <c r="AI637" s="63"/>
      <c r="AJ637" s="63">
        <v>0</v>
      </c>
      <c r="AK637" s="63"/>
      <c r="AL637" s="63"/>
      <c r="AM637" s="63"/>
      <c r="AN637" s="63"/>
      <c r="AO637" s="63"/>
      <c r="AP637" s="63"/>
      <c r="AQ637" s="63"/>
      <c r="AS637" s="5">
        <f>IF(Q637&gt;0,RANK(Q637,(N637:P637,Q637:AE637)),0)</f>
        <v>3</v>
      </c>
      <c r="AT637" s="5">
        <f>IF(R637&gt;0,RANK(R637,(N637:P637,Q637:AE637)),0)</f>
        <v>4</v>
      </c>
      <c r="AU637" s="5">
        <f>IF(T637&gt;0,RANK(T637,(N637:P637,Q637:AE637)),0)</f>
        <v>0</v>
      </c>
      <c r="AV637" s="5">
        <f>IF(S637&gt;0,RANK(S637,(N637:P637,Q637:AE637)),0)</f>
        <v>5</v>
      </c>
      <c r="AW637" s="2">
        <f t="shared" si="259"/>
        <v>2.0447110141766631E-2</v>
      </c>
      <c r="AX637" s="2">
        <f t="shared" si="260"/>
        <v>8.1788440567066526E-3</v>
      </c>
      <c r="AY637" s="2">
        <f t="shared" si="261"/>
        <v>0</v>
      </c>
      <c r="AZ637" s="2">
        <f t="shared" si="262"/>
        <v>1.4994547437295529E-3</v>
      </c>
      <c r="BB637" t="s">
        <v>2571</v>
      </c>
      <c r="BC637" t="s">
        <v>1376</v>
      </c>
      <c r="BF637" s="111">
        <v>17</v>
      </c>
      <c r="BG637" s="113">
        <v>5</v>
      </c>
      <c r="BH637" s="117">
        <f t="shared" si="248"/>
        <v>17005</v>
      </c>
      <c r="BJ637" s="5" t="s">
        <v>3185</v>
      </c>
      <c r="BW637" s="63">
        <v>50</v>
      </c>
      <c r="BY637" s="63">
        <v>0</v>
      </c>
      <c r="BZ637" s="63">
        <v>0</v>
      </c>
      <c r="CA637" s="8">
        <v>0</v>
      </c>
      <c r="CC637" s="8">
        <v>0</v>
      </c>
      <c r="CE637" s="8">
        <v>0</v>
      </c>
      <c r="CF637" s="8">
        <v>0</v>
      </c>
      <c r="CG637" s="8">
        <v>0</v>
      </c>
      <c r="CI637" s="8">
        <v>0</v>
      </c>
    </row>
    <row r="638" spans="1:90" hidden="1" outlineLevel="1">
      <c r="A638" t="s">
        <v>1051</v>
      </c>
      <c r="B638" t="s">
        <v>1376</v>
      </c>
      <c r="C638" s="1">
        <f t="shared" si="252"/>
        <v>21365</v>
      </c>
      <c r="D638" s="5">
        <f>IF(N638&gt;0, RANK(N638,(N638:P638,Q638:AE638)),0)</f>
        <v>2</v>
      </c>
      <c r="E638" s="5">
        <f>IF(O638&gt;0,RANK(O638,(N638:P638,Q638:AE638)),0)</f>
        <v>1</v>
      </c>
      <c r="F638" s="5">
        <f>IF(P638&gt;0,RANK(P638,(N638:P638,Q638:AE638)),0)</f>
        <v>0</v>
      </c>
      <c r="G638" s="131">
        <f t="shared" si="253"/>
        <v>1213</v>
      </c>
      <c r="H638" s="136">
        <f t="shared" si="254"/>
        <v>5.6775099461736485E-2</v>
      </c>
      <c r="I638" s="2"/>
      <c r="J638" s="2">
        <f t="shared" si="255"/>
        <v>0.46257898432014977</v>
      </c>
      <c r="K638" s="2">
        <f t="shared" si="256"/>
        <v>0.5193540837818863</v>
      </c>
      <c r="L638" s="2">
        <f t="shared" si="257"/>
        <v>0</v>
      </c>
      <c r="M638" s="2">
        <f t="shared" si="258"/>
        <v>1.8066931897963934E-2</v>
      </c>
      <c r="N638" s="63">
        <v>9883</v>
      </c>
      <c r="O638" s="63">
        <v>11096</v>
      </c>
      <c r="P638" s="63"/>
      <c r="Q638" s="63">
        <v>283</v>
      </c>
      <c r="R638" s="63">
        <v>98</v>
      </c>
      <c r="S638" s="63">
        <v>5</v>
      </c>
      <c r="T638" s="63"/>
      <c r="U638" s="63"/>
      <c r="V638" s="63"/>
      <c r="W638" s="63">
        <f>IF(Copyright!C$12=1,IF(BW638&gt;0,BW638-SUM(S638:V638)-SUM(X638:AQ638),SUM(BX638:CL638)),SUM(BY638:CL638))</f>
        <v>0</v>
      </c>
      <c r="X638" s="63">
        <v>0</v>
      </c>
      <c r="Y638" s="63">
        <v>0</v>
      </c>
      <c r="Z638" s="63"/>
      <c r="AA638" s="63"/>
      <c r="AB638" s="63"/>
      <c r="AC638" s="63"/>
      <c r="AD638" s="63"/>
      <c r="AE638" s="63"/>
      <c r="AF638" s="63"/>
      <c r="AG638" s="63">
        <v>0</v>
      </c>
      <c r="AH638" s="63"/>
      <c r="AI638" s="63"/>
      <c r="AJ638" s="63">
        <v>0</v>
      </c>
      <c r="AK638" s="63"/>
      <c r="AL638" s="63"/>
      <c r="AM638" s="63"/>
      <c r="AN638" s="63"/>
      <c r="AO638" s="63"/>
      <c r="AP638" s="63"/>
      <c r="AQ638" s="63"/>
      <c r="AS638" s="5">
        <f>IF(Q638&gt;0,RANK(Q638,(N638:P638,Q638:AE638)),0)</f>
        <v>3</v>
      </c>
      <c r="AT638" s="5">
        <f>IF(R638&gt;0,RANK(R638,(N638:P638,Q638:AE638)),0)</f>
        <v>4</v>
      </c>
      <c r="AU638" s="5">
        <f>IF(T638&gt;0,RANK(T638,(N638:P638,Q638:AE638)),0)</f>
        <v>0</v>
      </c>
      <c r="AV638" s="5">
        <f>IF(S638&gt;0,RANK(S638,(N638:P638,Q638:AE638)),0)</f>
        <v>5</v>
      </c>
      <c r="AW638" s="2">
        <f t="shared" si="259"/>
        <v>1.324596302363679E-2</v>
      </c>
      <c r="AX638" s="2">
        <f t="shared" si="260"/>
        <v>4.5869412590685702E-3</v>
      </c>
      <c r="AY638" s="2">
        <f t="shared" si="261"/>
        <v>0</v>
      </c>
      <c r="AZ638" s="2">
        <f t="shared" si="262"/>
        <v>2.3402761525860051E-4</v>
      </c>
      <c r="BB638" t="s">
        <v>1051</v>
      </c>
      <c r="BC638" t="s">
        <v>1376</v>
      </c>
      <c r="BD638">
        <v>16</v>
      </c>
      <c r="BF638" s="111">
        <v>17</v>
      </c>
      <c r="BG638" s="113">
        <v>7</v>
      </c>
      <c r="BH638" s="117">
        <f t="shared" si="248"/>
        <v>17007</v>
      </c>
      <c r="BJ638" s="5" t="s">
        <v>3185</v>
      </c>
      <c r="BN638" s="63"/>
      <c r="BW638" s="63">
        <v>81</v>
      </c>
      <c r="CA638" s="8">
        <v>0</v>
      </c>
    </row>
    <row r="639" spans="1:90" hidden="1" outlineLevel="1">
      <c r="A639" t="s">
        <v>584</v>
      </c>
      <c r="B639" t="s">
        <v>1376</v>
      </c>
      <c r="C639" s="1">
        <f t="shared" si="252"/>
        <v>2364</v>
      </c>
      <c r="D639" s="5">
        <f>IF(N639&gt;0, RANK(N639,(N639:P639,Q639:AE639)),0)</f>
        <v>2</v>
      </c>
      <c r="E639" s="5">
        <f>IF(O639&gt;0,RANK(O639,(N639:P639,Q639:AE639)),0)</f>
        <v>1</v>
      </c>
      <c r="F639" s="5">
        <f>IF(P639&gt;0,RANK(P639,(N639:P639,Q639:AE639)),0)</f>
        <v>0</v>
      </c>
      <c r="G639" s="131">
        <f t="shared" si="253"/>
        <v>726</v>
      </c>
      <c r="H639" s="136">
        <f t="shared" si="254"/>
        <v>0.30710659898477155</v>
      </c>
      <c r="I639" s="2"/>
      <c r="J639" s="2">
        <f t="shared" si="255"/>
        <v>0.33291032148900168</v>
      </c>
      <c r="K639" s="2">
        <f t="shared" si="256"/>
        <v>0.64001692047377323</v>
      </c>
      <c r="L639" s="2">
        <f t="shared" si="257"/>
        <v>0</v>
      </c>
      <c r="M639" s="2">
        <f t="shared" si="258"/>
        <v>2.7072758037225086E-2</v>
      </c>
      <c r="N639" s="63">
        <v>787</v>
      </c>
      <c r="O639" s="63">
        <v>1513</v>
      </c>
      <c r="P639" s="63"/>
      <c r="Q639" s="63">
        <v>40</v>
      </c>
      <c r="R639" s="63">
        <v>24</v>
      </c>
      <c r="S639" s="63">
        <v>0</v>
      </c>
      <c r="T639" s="63"/>
      <c r="U639" s="63"/>
      <c r="V639" s="63"/>
      <c r="W639" s="63">
        <f>IF(Copyright!C$12=1,IF(BW639&gt;0,BW639-SUM(S639:V639)-SUM(X639:AQ639),SUM(BX639:CL639)),SUM(BY639:CL639))</f>
        <v>0</v>
      </c>
      <c r="X639" s="63">
        <v>0</v>
      </c>
      <c r="Y639" s="63">
        <v>0</v>
      </c>
      <c r="Z639" s="63"/>
      <c r="AA639" s="63"/>
      <c r="AB639" s="63"/>
      <c r="AC639" s="63"/>
      <c r="AD639" s="63"/>
      <c r="AE639" s="63"/>
      <c r="AF639" s="63"/>
      <c r="AG639" s="63">
        <v>0</v>
      </c>
      <c r="AH639" s="63"/>
      <c r="AI639" s="63"/>
      <c r="AJ639" s="63">
        <v>0</v>
      </c>
      <c r="AK639" s="63"/>
      <c r="AL639" s="63"/>
      <c r="AM639" s="63"/>
      <c r="AN639" s="63"/>
      <c r="AO639" s="63"/>
      <c r="AP639" s="63"/>
      <c r="AQ639" s="63"/>
      <c r="AS639" s="5">
        <f>IF(Q639&gt;0,RANK(Q639,(N639:P639,Q639:AE639)),0)</f>
        <v>3</v>
      </c>
      <c r="AT639" s="5">
        <f>IF(R639&gt;0,RANK(R639,(N639:P639,Q639:AE639)),0)</f>
        <v>4</v>
      </c>
      <c r="AU639" s="5">
        <f>IF(T639&gt;0,RANK(T639,(N639:P639,Q639:AE639)),0)</f>
        <v>0</v>
      </c>
      <c r="AV639" s="5">
        <f>IF(S639&gt;0,RANK(S639,(N639:P639,Q639:AE639)),0)</f>
        <v>0</v>
      </c>
      <c r="AW639" s="2">
        <f t="shared" si="259"/>
        <v>1.6920473773265651E-2</v>
      </c>
      <c r="AX639" s="2">
        <f t="shared" si="260"/>
        <v>1.015228426395939E-2</v>
      </c>
      <c r="AY639" s="2">
        <f t="shared" si="261"/>
        <v>0</v>
      </c>
      <c r="AZ639" s="2">
        <f t="shared" si="262"/>
        <v>0</v>
      </c>
      <c r="BB639" t="s">
        <v>584</v>
      </c>
      <c r="BC639" t="s">
        <v>1376</v>
      </c>
      <c r="BD639">
        <v>18</v>
      </c>
      <c r="BF639" s="111">
        <v>17</v>
      </c>
      <c r="BG639" s="113">
        <v>9</v>
      </c>
      <c r="BH639" s="117">
        <f t="shared" si="248"/>
        <v>17009</v>
      </c>
      <c r="BJ639" s="5" t="s">
        <v>3185</v>
      </c>
      <c r="BY639" s="63">
        <v>0</v>
      </c>
      <c r="BZ639" s="63">
        <v>0</v>
      </c>
      <c r="CA639" s="8">
        <v>0</v>
      </c>
      <c r="CC639" s="8">
        <v>0</v>
      </c>
      <c r="CE639" s="8">
        <v>0</v>
      </c>
      <c r="CF639" s="8">
        <v>0</v>
      </c>
      <c r="CG639" s="8">
        <v>0</v>
      </c>
      <c r="CI639" s="8">
        <v>0</v>
      </c>
    </row>
    <row r="640" spans="1:90" hidden="1" outlineLevel="1">
      <c r="A640" t="s">
        <v>1170</v>
      </c>
      <c r="B640" t="s">
        <v>1376</v>
      </c>
      <c r="C640" s="1">
        <f t="shared" si="252"/>
        <v>16631</v>
      </c>
      <c r="D640" s="5">
        <f>IF(N640&gt;0, RANK(N640,(N640:P640,Q640:AE640)),0)</f>
        <v>2</v>
      </c>
      <c r="E640" s="5">
        <f>IF(O640&gt;0,RANK(O640,(N640:P640,Q640:AE640)),0)</f>
        <v>1</v>
      </c>
      <c r="F640" s="5">
        <f>IF(P640&gt;0,RANK(P640,(N640:P640,Q640:AE640)),0)</f>
        <v>0</v>
      </c>
      <c r="G640" s="131">
        <f t="shared" si="253"/>
        <v>30</v>
      </c>
      <c r="H640" s="136">
        <f t="shared" si="254"/>
        <v>1.803860260958451E-3</v>
      </c>
      <c r="I640" s="2"/>
      <c r="J640" s="2">
        <f t="shared" si="255"/>
        <v>0.48908664542120139</v>
      </c>
      <c r="K640" s="2">
        <f t="shared" si="256"/>
        <v>0.49089050568215981</v>
      </c>
      <c r="L640" s="2">
        <f t="shared" si="257"/>
        <v>0</v>
      </c>
      <c r="M640" s="2">
        <f t="shared" si="258"/>
        <v>2.0022848896638801E-2</v>
      </c>
      <c r="N640" s="63">
        <v>8134</v>
      </c>
      <c r="O640" s="63">
        <v>8164</v>
      </c>
      <c r="P640" s="63"/>
      <c r="Q640" s="63">
        <v>226</v>
      </c>
      <c r="R640" s="63">
        <v>106</v>
      </c>
      <c r="S640" s="63">
        <v>0</v>
      </c>
      <c r="T640" s="63"/>
      <c r="U640" s="63"/>
      <c r="V640" s="63"/>
      <c r="W640" s="63">
        <f>IF(Copyright!C$12=1,IF(BW640&gt;0,BW640-SUM(S640:V640)-SUM(X640:AQ640),SUM(BX640:CL640)),SUM(BY640:CL640))</f>
        <v>0</v>
      </c>
      <c r="X640" s="63">
        <v>0</v>
      </c>
      <c r="Y640" s="63">
        <v>0</v>
      </c>
      <c r="Z640" s="63"/>
      <c r="AA640" s="63"/>
      <c r="AB640" s="63"/>
      <c r="AC640" s="63"/>
      <c r="AD640" s="63"/>
      <c r="AE640" s="63"/>
      <c r="AF640" s="63"/>
      <c r="AG640" s="63">
        <v>0</v>
      </c>
      <c r="AH640" s="63"/>
      <c r="AI640" s="63"/>
      <c r="AJ640" s="63">
        <v>1</v>
      </c>
      <c r="AK640" s="63"/>
      <c r="AL640" s="63"/>
      <c r="AM640" s="63"/>
      <c r="AN640" s="63"/>
      <c r="AO640" s="63"/>
      <c r="AP640" s="63"/>
      <c r="AQ640" s="63"/>
      <c r="AS640" s="5">
        <f>IF(Q640&gt;0,RANK(Q640,(N640:P640,Q640:AE640)),0)</f>
        <v>3</v>
      </c>
      <c r="AT640" s="5">
        <f>IF(R640&gt;0,RANK(R640,(N640:P640,Q640:AE640)),0)</f>
        <v>4</v>
      </c>
      <c r="AU640" s="5">
        <f>IF(T640&gt;0,RANK(T640,(N640:P640,Q640:AE640)),0)</f>
        <v>0</v>
      </c>
      <c r="AV640" s="5">
        <f>IF(S640&gt;0,RANK(S640,(N640:P640,Q640:AE640)),0)</f>
        <v>0</v>
      </c>
      <c r="AW640" s="2">
        <f t="shared" si="259"/>
        <v>1.3589080632553666E-2</v>
      </c>
      <c r="AX640" s="2">
        <f t="shared" si="260"/>
        <v>6.3736395887198606E-3</v>
      </c>
      <c r="AY640" s="2">
        <f t="shared" si="261"/>
        <v>0</v>
      </c>
      <c r="AZ640" s="2">
        <f t="shared" si="262"/>
        <v>0</v>
      </c>
      <c r="BB640" t="s">
        <v>1170</v>
      </c>
      <c r="BC640" t="s">
        <v>1376</v>
      </c>
      <c r="BD640">
        <v>16</v>
      </c>
      <c r="BF640" s="111">
        <v>17</v>
      </c>
      <c r="BG640" s="113">
        <v>11</v>
      </c>
      <c r="BH640" s="117">
        <f t="shared" si="248"/>
        <v>17011</v>
      </c>
      <c r="BJ640" s="5" t="s">
        <v>3185</v>
      </c>
      <c r="BW640" s="131">
        <v>56</v>
      </c>
      <c r="BY640" s="63">
        <v>0</v>
      </c>
      <c r="BZ640" s="63">
        <v>0</v>
      </c>
      <c r="CA640" s="8">
        <v>0</v>
      </c>
      <c r="CB640" s="8">
        <v>0</v>
      </c>
      <c r="CC640" s="8">
        <v>0</v>
      </c>
      <c r="CD640" s="8">
        <v>0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>
        <v>0</v>
      </c>
    </row>
    <row r="641" spans="1:90" hidden="1" outlineLevel="1">
      <c r="A641" t="s">
        <v>1205</v>
      </c>
      <c r="B641" t="s">
        <v>1376</v>
      </c>
      <c r="C641" s="1">
        <f t="shared" si="252"/>
        <v>2576</v>
      </c>
      <c r="D641" s="5">
        <f>IF(N641&gt;0, RANK(N641,(N641:P641,Q641:AE641)),0)</f>
        <v>2</v>
      </c>
      <c r="E641" s="5">
        <f>IF(O641&gt;0,RANK(O641,(N641:P641,Q641:AE641)),0)</f>
        <v>1</v>
      </c>
      <c r="F641" s="5">
        <f>IF(P641&gt;0,RANK(P641,(N641:P641,Q641:AE641)),0)</f>
        <v>0</v>
      </c>
      <c r="G641" s="131">
        <f t="shared" si="253"/>
        <v>360</v>
      </c>
      <c r="H641" s="136">
        <f t="shared" si="254"/>
        <v>0.13975155279503104</v>
      </c>
      <c r="I641" s="2"/>
      <c r="J641" s="2">
        <f t="shared" si="255"/>
        <v>0.41925465838509318</v>
      </c>
      <c r="K641" s="2">
        <f t="shared" si="256"/>
        <v>0.55900621118012417</v>
      </c>
      <c r="L641" s="2">
        <f t="shared" si="257"/>
        <v>0</v>
      </c>
      <c r="M641" s="2">
        <f t="shared" si="258"/>
        <v>2.1739130434782705E-2</v>
      </c>
      <c r="N641" s="63">
        <v>1080</v>
      </c>
      <c r="O641" s="63">
        <v>1440</v>
      </c>
      <c r="P641" s="63"/>
      <c r="Q641" s="63">
        <v>29</v>
      </c>
      <c r="R641" s="63">
        <v>27</v>
      </c>
      <c r="S641" s="63">
        <v>0</v>
      </c>
      <c r="T641" s="63"/>
      <c r="U641" s="63"/>
      <c r="V641" s="63"/>
      <c r="W641" s="63">
        <f>IF(Copyright!C$12=1,IF(BW641&gt;0,BW641-SUM(S641:V641)-SUM(X641:AQ641),SUM(BX641:CL641)),SUM(BY641:CL641))</f>
        <v>0</v>
      </c>
      <c r="X641" s="63">
        <v>0</v>
      </c>
      <c r="Y641" s="63">
        <v>0</v>
      </c>
      <c r="Z641" s="63"/>
      <c r="AA641" s="63"/>
      <c r="AB641" s="63"/>
      <c r="AC641" s="63"/>
      <c r="AD641" s="63"/>
      <c r="AE641" s="63"/>
      <c r="AF641" s="63"/>
      <c r="AG641" s="63">
        <v>0</v>
      </c>
      <c r="AH641" s="63"/>
      <c r="AI641" s="63"/>
      <c r="AJ641" s="63">
        <v>0</v>
      </c>
      <c r="AK641" s="63"/>
      <c r="AL641" s="63"/>
      <c r="AM641" s="63"/>
      <c r="AN641" s="63"/>
      <c r="AO641" s="63"/>
      <c r="AP641" s="63"/>
      <c r="AQ641" s="63"/>
      <c r="AS641" s="5">
        <f>IF(Q641&gt;0,RANK(Q641,(N641:P641,Q641:AE641)),0)</f>
        <v>3</v>
      </c>
      <c r="AT641" s="5">
        <f>IF(R641&gt;0,RANK(R641,(N641:P641,Q641:AE641)),0)</f>
        <v>4</v>
      </c>
      <c r="AU641" s="5">
        <f>IF(T641&gt;0,RANK(T641,(N641:P641,Q641:AE641)),0)</f>
        <v>0</v>
      </c>
      <c r="AV641" s="5">
        <f>IF(S641&gt;0,RANK(S641,(N641:P641,Q641:AE641)),0)</f>
        <v>0</v>
      </c>
      <c r="AW641" s="2">
        <f t="shared" si="259"/>
        <v>1.125776397515528E-2</v>
      </c>
      <c r="AX641" s="2">
        <f t="shared" si="260"/>
        <v>1.048136645962733E-2</v>
      </c>
      <c r="AY641" s="2">
        <f t="shared" si="261"/>
        <v>0</v>
      </c>
      <c r="AZ641" s="2">
        <f t="shared" si="262"/>
        <v>0</v>
      </c>
      <c r="BB641" t="s">
        <v>1205</v>
      </c>
      <c r="BC641" t="s">
        <v>1376</v>
      </c>
      <c r="BD641">
        <v>13</v>
      </c>
      <c r="BF641" s="111">
        <v>17</v>
      </c>
      <c r="BG641" s="113">
        <v>13</v>
      </c>
      <c r="BH641" s="117">
        <f t="shared" si="248"/>
        <v>17013</v>
      </c>
      <c r="BJ641" s="5" t="s">
        <v>3185</v>
      </c>
      <c r="CA641" s="8">
        <v>0</v>
      </c>
      <c r="CC641" s="8">
        <v>0</v>
      </c>
      <c r="CF641" s="8">
        <v>0</v>
      </c>
    </row>
    <row r="642" spans="1:90" hidden="1" outlineLevel="1">
      <c r="A642" t="s">
        <v>1684</v>
      </c>
      <c r="B642" t="s">
        <v>1376</v>
      </c>
      <c r="C642" s="1">
        <f t="shared" si="252"/>
        <v>7386</v>
      </c>
      <c r="D642" s="5">
        <f>IF(N642&gt;0, RANK(N642,(N642:P642,Q642:AE642)),0)</f>
        <v>1</v>
      </c>
      <c r="E642" s="5">
        <f>IF(O642&gt;0,RANK(O642,(N642:P642,Q642:AE642)),0)</f>
        <v>2</v>
      </c>
      <c r="F642" s="5">
        <f>IF(P642&gt;0,RANK(P642,(N642:P642,Q642:AE642)),0)</f>
        <v>0</v>
      </c>
      <c r="G642" s="131">
        <f t="shared" si="253"/>
        <v>110</v>
      </c>
      <c r="H642" s="136">
        <f t="shared" si="254"/>
        <v>1.4893040888166802E-2</v>
      </c>
      <c r="I642" s="2"/>
      <c r="J642" s="2">
        <f t="shared" si="255"/>
        <v>0.49620904413755756</v>
      </c>
      <c r="K642" s="2">
        <f t="shared" si="256"/>
        <v>0.48131600324939072</v>
      </c>
      <c r="L642" s="2">
        <f t="shared" si="257"/>
        <v>0</v>
      </c>
      <c r="M642" s="2">
        <f t="shared" si="258"/>
        <v>2.2474952613051769E-2</v>
      </c>
      <c r="N642" s="63">
        <v>3665</v>
      </c>
      <c r="O642" s="63">
        <v>3555</v>
      </c>
      <c r="P642" s="63"/>
      <c r="Q642" s="63">
        <v>117</v>
      </c>
      <c r="R642" s="63">
        <v>45</v>
      </c>
      <c r="S642" s="63">
        <v>3</v>
      </c>
      <c r="T642" s="63"/>
      <c r="U642" s="63"/>
      <c r="V642" s="63"/>
      <c r="W642" s="63">
        <f>IF(Copyright!C$12=1,IF(BW642&gt;0,BW642-SUM(S642:V642)-SUM(X642:AQ642),SUM(BX642:CL642)),SUM(BY642:CL642))</f>
        <v>0</v>
      </c>
      <c r="X642" s="63">
        <v>0</v>
      </c>
      <c r="Y642" s="63">
        <v>1</v>
      </c>
      <c r="Z642" s="63"/>
      <c r="AA642" s="63"/>
      <c r="AB642" s="63"/>
      <c r="AC642" s="63"/>
      <c r="AD642" s="63"/>
      <c r="AE642" s="63"/>
      <c r="AF642" s="63"/>
      <c r="AG642" s="63">
        <v>0</v>
      </c>
      <c r="AH642" s="63"/>
      <c r="AI642" s="63"/>
      <c r="AJ642" s="63">
        <v>0</v>
      </c>
      <c r="AK642" s="63"/>
      <c r="AL642" s="63"/>
      <c r="AM642" s="63"/>
      <c r="AN642" s="63"/>
      <c r="AO642" s="63"/>
      <c r="AP642" s="63"/>
      <c r="AQ642" s="63"/>
      <c r="AS642" s="5">
        <f>IF(Q642&gt;0,RANK(Q642,(N642:P642,Q642:AE642)),0)</f>
        <v>3</v>
      </c>
      <c r="AT642" s="5">
        <f>IF(R642&gt;0,RANK(R642,(N642:P642,Q642:AE642)),0)</f>
        <v>4</v>
      </c>
      <c r="AU642" s="5">
        <f>IF(T642&gt;0,RANK(T642,(N642:P642,Q642:AE642)),0)</f>
        <v>0</v>
      </c>
      <c r="AV642" s="5">
        <f>IF(S642&gt;0,RANK(S642,(N642:P642,Q642:AE642)),0)</f>
        <v>5</v>
      </c>
      <c r="AW642" s="2">
        <f t="shared" si="259"/>
        <v>1.5840779853777416E-2</v>
      </c>
      <c r="AX642" s="2">
        <f t="shared" si="260"/>
        <v>6.092607636068237E-3</v>
      </c>
      <c r="AY642" s="2">
        <f t="shared" si="261"/>
        <v>0</v>
      </c>
      <c r="AZ642" s="2">
        <f t="shared" si="262"/>
        <v>4.0617384240454913E-4</v>
      </c>
      <c r="BB642" t="s">
        <v>1684</v>
      </c>
      <c r="BC642" t="s">
        <v>1376</v>
      </c>
      <c r="BD642">
        <v>17</v>
      </c>
      <c r="BF642" s="111">
        <v>17</v>
      </c>
      <c r="BG642" s="113">
        <v>15</v>
      </c>
      <c r="BH642" s="117">
        <f t="shared" si="248"/>
        <v>17015</v>
      </c>
      <c r="BJ642" s="5" t="s">
        <v>3185</v>
      </c>
      <c r="BN642" s="63"/>
      <c r="BW642" s="63">
        <v>24</v>
      </c>
      <c r="BY642" s="63">
        <v>0</v>
      </c>
      <c r="BZ642" s="63">
        <v>0</v>
      </c>
      <c r="CA642" s="8">
        <v>0</v>
      </c>
      <c r="CB642" s="8">
        <v>0</v>
      </c>
      <c r="CC642" s="8">
        <v>0</v>
      </c>
      <c r="CD642" s="8">
        <v>0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>
        <v>0</v>
      </c>
    </row>
    <row r="643" spans="1:90" hidden="1" outlineLevel="1">
      <c r="A643" t="s">
        <v>342</v>
      </c>
      <c r="B643" t="s">
        <v>1376</v>
      </c>
      <c r="C643" s="1">
        <f t="shared" si="252"/>
        <v>4862</v>
      </c>
      <c r="D643" s="5">
        <f>IF(N643&gt;0, RANK(N643,(N643:P643,Q643:AE643)),0)</f>
        <v>2</v>
      </c>
      <c r="E643" s="5">
        <f>IF(O643&gt;0,RANK(O643,(N643:P643,Q643:AE643)),0)</f>
        <v>1</v>
      </c>
      <c r="F643" s="5">
        <f>IF(P643&gt;0,RANK(P643,(N643:P643,Q643:AE643)),0)</f>
        <v>0</v>
      </c>
      <c r="G643" s="131">
        <f t="shared" si="253"/>
        <v>654</v>
      </c>
      <c r="H643" s="136">
        <f t="shared" si="254"/>
        <v>0.13451254627725215</v>
      </c>
      <c r="I643" s="2"/>
      <c r="J643" s="2">
        <f t="shared" si="255"/>
        <v>0.42225421637186344</v>
      </c>
      <c r="K643" s="2">
        <f t="shared" si="256"/>
        <v>0.55676676264911562</v>
      </c>
      <c r="L643" s="2">
        <f t="shared" si="257"/>
        <v>0</v>
      </c>
      <c r="M643" s="2">
        <f t="shared" si="258"/>
        <v>2.0979020979020935E-2</v>
      </c>
      <c r="N643" s="63">
        <v>2053</v>
      </c>
      <c r="O643" s="63">
        <v>2707</v>
      </c>
      <c r="P643" s="63"/>
      <c r="Q643" s="63">
        <v>55</v>
      </c>
      <c r="R643" s="63">
        <v>46</v>
      </c>
      <c r="S643" s="63">
        <v>1</v>
      </c>
      <c r="T643" s="63"/>
      <c r="U643" s="63"/>
      <c r="V643" s="63"/>
      <c r="W643" s="63">
        <f>IF(Copyright!C$12=1,IF(BW643&gt;0,BW643-SUM(S643:V643)-SUM(X643:AQ643),SUM(BX643:CL643)),SUM(BY643:CL643))</f>
        <v>0</v>
      </c>
      <c r="X643" s="63">
        <v>0</v>
      </c>
      <c r="Y643" s="63">
        <v>0</v>
      </c>
      <c r="Z643" s="63"/>
      <c r="AA643" s="63"/>
      <c r="AB643" s="63"/>
      <c r="AC643" s="63"/>
      <c r="AD643" s="63"/>
      <c r="AE643" s="63"/>
      <c r="AF643" s="63"/>
      <c r="AG643" s="63">
        <v>0</v>
      </c>
      <c r="AH643" s="63"/>
      <c r="AI643" s="63"/>
      <c r="AJ643" s="63">
        <v>0</v>
      </c>
      <c r="AK643" s="63"/>
      <c r="AL643" s="63"/>
      <c r="AM643" s="63"/>
      <c r="AN643" s="63"/>
      <c r="AO643" s="63"/>
      <c r="AP643" s="63"/>
      <c r="AQ643" s="63"/>
      <c r="AS643" s="5">
        <f>IF(Q643&gt;0,RANK(Q643,(N643:P643,Q643:AE643)),0)</f>
        <v>3</v>
      </c>
      <c r="AT643" s="5">
        <f>IF(R643&gt;0,RANK(R643,(N643:P643,Q643:AE643)),0)</f>
        <v>4</v>
      </c>
      <c r="AU643" s="5">
        <f>IF(T643&gt;0,RANK(T643,(N643:P643,Q643:AE643)),0)</f>
        <v>0</v>
      </c>
      <c r="AV643" s="5">
        <f>IF(S643&gt;0,RANK(S643,(N643:P643,Q643:AE643)),0)</f>
        <v>5</v>
      </c>
      <c r="AW643" s="2">
        <f t="shared" si="259"/>
        <v>1.1312217194570135E-2</v>
      </c>
      <c r="AX643" s="2">
        <f t="shared" si="260"/>
        <v>9.4611271081859322E-3</v>
      </c>
      <c r="AY643" s="2">
        <f t="shared" si="261"/>
        <v>0</v>
      </c>
      <c r="AZ643" s="2">
        <f t="shared" si="262"/>
        <v>2.0567667626491157E-4</v>
      </c>
      <c r="BB643" t="s">
        <v>342</v>
      </c>
      <c r="BC643" t="s">
        <v>1376</v>
      </c>
      <c r="BD643">
        <v>18</v>
      </c>
      <c r="BF643" s="111">
        <v>17</v>
      </c>
      <c r="BG643" s="113">
        <v>17</v>
      </c>
      <c r="BH643" s="117">
        <f t="shared" si="248"/>
        <v>17017</v>
      </c>
      <c r="BJ643" s="5" t="s">
        <v>3185</v>
      </c>
      <c r="BW643" s="63">
        <v>17</v>
      </c>
      <c r="BY643" s="63">
        <v>0</v>
      </c>
      <c r="BZ643" s="63">
        <v>0</v>
      </c>
      <c r="CA643" s="8">
        <v>0</v>
      </c>
      <c r="CC643" s="8">
        <v>0</v>
      </c>
      <c r="CE643" s="8">
        <v>0</v>
      </c>
      <c r="CF643" s="8">
        <v>0</v>
      </c>
      <c r="CG643" s="8">
        <v>0</v>
      </c>
      <c r="CI643" s="8">
        <v>0</v>
      </c>
    </row>
    <row r="644" spans="1:90" hidden="1" outlineLevel="1">
      <c r="A644" t="s">
        <v>847</v>
      </c>
      <c r="B644" t="s">
        <v>1376</v>
      </c>
      <c r="C644" s="1">
        <f t="shared" si="252"/>
        <v>78359</v>
      </c>
      <c r="D644" s="5">
        <f>IF(N644&gt;0, RANK(N644,(N644:P644,Q644:AE644)),0)</f>
        <v>1</v>
      </c>
      <c r="E644" s="5">
        <f>IF(O644&gt;0,RANK(O644,(N644:P644,Q644:AE644)),0)</f>
        <v>2</v>
      </c>
      <c r="F644" s="5">
        <f>IF(P644&gt;0,RANK(P644,(N644:P644,Q644:AE644)),0)</f>
        <v>0</v>
      </c>
      <c r="G644" s="131">
        <f t="shared" si="253"/>
        <v>5519</v>
      </c>
      <c r="H644" s="136">
        <f t="shared" si="254"/>
        <v>7.0432241350706359E-2</v>
      </c>
      <c r="I644" s="2"/>
      <c r="J644" s="2">
        <f t="shared" si="255"/>
        <v>0.5210760729463112</v>
      </c>
      <c r="K644" s="2">
        <f t="shared" si="256"/>
        <v>0.45064383159560484</v>
      </c>
      <c r="L644" s="2">
        <f t="shared" si="257"/>
        <v>0</v>
      </c>
      <c r="M644" s="2">
        <f t="shared" si="258"/>
        <v>2.8280095458083965E-2</v>
      </c>
      <c r="N644" s="63">
        <v>40831</v>
      </c>
      <c r="O644" s="63">
        <v>35312</v>
      </c>
      <c r="P644" s="63"/>
      <c r="Q644" s="63">
        <v>1293</v>
      </c>
      <c r="R644" s="63">
        <v>897</v>
      </c>
      <c r="S644" s="63">
        <v>6</v>
      </c>
      <c r="T644" s="63"/>
      <c r="U644" s="63"/>
      <c r="V644" s="63"/>
      <c r="W644" s="63">
        <f>IF(Copyright!C$12=1,IF(BW644&gt;0,BW644-SUM(S644:V644)-SUM(X644:AQ644),SUM(BX644:CL644)),SUM(BY644:CL644))</f>
        <v>0</v>
      </c>
      <c r="X644" s="63">
        <v>19</v>
      </c>
      <c r="Y644" s="63">
        <v>1</v>
      </c>
      <c r="Z644" s="63"/>
      <c r="AA644" s="63"/>
      <c r="AB644" s="63"/>
      <c r="AC644" s="63"/>
      <c r="AD644" s="63"/>
      <c r="AE644" s="63"/>
      <c r="AF644" s="63"/>
      <c r="AG644" s="63">
        <v>0</v>
      </c>
      <c r="AH644" s="63"/>
      <c r="AI644" s="63"/>
      <c r="AJ644" s="63">
        <v>0</v>
      </c>
      <c r="AK644" s="63"/>
      <c r="AL644" s="63"/>
      <c r="AM644" s="63"/>
      <c r="AN644" s="63"/>
      <c r="AO644" s="63"/>
      <c r="AP644" s="63"/>
      <c r="AQ644" s="63"/>
      <c r="AS644" s="5">
        <f>IF(Q644&gt;0,RANK(Q644,(N644:P644,Q644:AE644)),0)</f>
        <v>3</v>
      </c>
      <c r="AT644" s="5">
        <f>IF(R644&gt;0,RANK(R644,(N644:P644,Q644:AE644)),0)</f>
        <v>4</v>
      </c>
      <c r="AU644" s="5">
        <f>IF(T644&gt;0,RANK(T644,(N644:P644,Q644:AE644)),0)</f>
        <v>0</v>
      </c>
      <c r="AV644" s="5">
        <f>IF(S644&gt;0,RANK(S644,(N644:P644,Q644:AE644)),0)</f>
        <v>6</v>
      </c>
      <c r="AW644" s="2">
        <f t="shared" si="259"/>
        <v>1.6500976275858548E-2</v>
      </c>
      <c r="AX644" s="2">
        <f t="shared" si="260"/>
        <v>1.1447313008078204E-2</v>
      </c>
      <c r="AY644" s="2">
        <f t="shared" si="261"/>
        <v>0</v>
      </c>
      <c r="AZ644" s="2">
        <f t="shared" si="262"/>
        <v>7.6570655572429466E-5</v>
      </c>
      <c r="BB644" t="s">
        <v>847</v>
      </c>
      <c r="BC644" t="s">
        <v>1376</v>
      </c>
      <c r="BF644" s="111">
        <v>17</v>
      </c>
      <c r="BG644" s="113">
        <v>19</v>
      </c>
      <c r="BH644" s="117">
        <f t="shared" si="248"/>
        <v>17019</v>
      </c>
      <c r="BJ644" s="5" t="s">
        <v>3185</v>
      </c>
      <c r="BN644" s="63"/>
      <c r="BW644" s="63">
        <v>276</v>
      </c>
      <c r="BY644" s="63">
        <v>0</v>
      </c>
      <c r="BZ644" s="63">
        <v>0</v>
      </c>
      <c r="CA644" s="8">
        <v>0</v>
      </c>
      <c r="CB644" s="8">
        <v>0</v>
      </c>
      <c r="CC644" s="8">
        <v>0</v>
      </c>
      <c r="CD644" s="8">
        <v>0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>
        <v>0</v>
      </c>
    </row>
    <row r="645" spans="1:90" hidden="1" outlineLevel="1">
      <c r="A645" t="s">
        <v>2854</v>
      </c>
      <c r="B645" t="s">
        <v>1376</v>
      </c>
      <c r="C645" s="1">
        <f t="shared" si="252"/>
        <v>14701</v>
      </c>
      <c r="D645" s="5">
        <f>IF(N645&gt;0, RANK(N645,(N645:P645,Q645:AE645)),0)</f>
        <v>2</v>
      </c>
      <c r="E645" s="5">
        <f>IF(O645&gt;0,RANK(O645,(N645:P645,Q645:AE645)),0)</f>
        <v>1</v>
      </c>
      <c r="F645" s="5">
        <f>IF(P645&gt;0,RANK(P645,(N645:P645,Q645:AE645)),0)</f>
        <v>0</v>
      </c>
      <c r="G645" s="131">
        <f t="shared" si="253"/>
        <v>3391</v>
      </c>
      <c r="H645" s="136">
        <f t="shared" si="254"/>
        <v>0.23066458064077275</v>
      </c>
      <c r="I645" s="2"/>
      <c r="J645" s="2">
        <f t="shared" si="255"/>
        <v>0.37371607373648053</v>
      </c>
      <c r="K645" s="2">
        <f t="shared" si="256"/>
        <v>0.6043806543772533</v>
      </c>
      <c r="L645" s="2">
        <f t="shared" si="257"/>
        <v>0</v>
      </c>
      <c r="M645" s="2">
        <f t="shared" si="258"/>
        <v>2.1903271886266173E-2</v>
      </c>
      <c r="N645" s="63">
        <v>5494</v>
      </c>
      <c r="O645" s="63">
        <v>8885</v>
      </c>
      <c r="P645" s="63"/>
      <c r="Q645" s="63">
        <v>205</v>
      </c>
      <c r="R645" s="63">
        <v>117</v>
      </c>
      <c r="S645" s="63">
        <v>0</v>
      </c>
      <c r="T645" s="63"/>
      <c r="U645" s="63"/>
      <c r="V645" s="63"/>
      <c r="W645" s="63">
        <f>IF(Copyright!C$12=1,IF(BW645&gt;0,BW645-SUM(S645:V645)-SUM(X645:AQ645),SUM(BX645:CL645)),SUM(BY645:CL645))</f>
        <v>0</v>
      </c>
      <c r="X645" s="63">
        <v>0</v>
      </c>
      <c r="Y645" s="63">
        <v>0</v>
      </c>
      <c r="Z645" s="63"/>
      <c r="AA645" s="63"/>
      <c r="AB645" s="63"/>
      <c r="AC645" s="63"/>
      <c r="AD645" s="63"/>
      <c r="AE645" s="63"/>
      <c r="AF645" s="63"/>
      <c r="AG645" s="63">
        <v>0</v>
      </c>
      <c r="AH645" s="63"/>
      <c r="AI645" s="63"/>
      <c r="AJ645" s="63">
        <v>0</v>
      </c>
      <c r="AK645" s="63"/>
      <c r="AL645" s="63"/>
      <c r="AM645" s="63"/>
      <c r="AN645" s="63"/>
      <c r="AO645" s="63"/>
      <c r="AP645" s="63"/>
      <c r="AQ645" s="63"/>
      <c r="AS645" s="5">
        <f>IF(Q645&gt;0,RANK(Q645,(N645:P645,Q645:AE645)),0)</f>
        <v>3</v>
      </c>
      <c r="AT645" s="5">
        <f>IF(R645&gt;0,RANK(R645,(N645:P645,Q645:AE645)),0)</f>
        <v>4</v>
      </c>
      <c r="AU645" s="5">
        <f>IF(T645&gt;0,RANK(T645,(N645:P645,Q645:AE645)),0)</f>
        <v>0</v>
      </c>
      <c r="AV645" s="5">
        <f>IF(S645&gt;0,RANK(S645,(N645:P645,Q645:AE645)),0)</f>
        <v>0</v>
      </c>
      <c r="AW645" s="2">
        <f t="shared" si="259"/>
        <v>1.3944629617032855E-2</v>
      </c>
      <c r="AX645" s="2">
        <f t="shared" si="260"/>
        <v>7.9586422692333857E-3</v>
      </c>
      <c r="AY645" s="2">
        <f t="shared" si="261"/>
        <v>0</v>
      </c>
      <c r="AZ645" s="2">
        <f t="shared" si="262"/>
        <v>0</v>
      </c>
      <c r="BB645" t="s">
        <v>2854</v>
      </c>
      <c r="BC645" t="s">
        <v>1376</v>
      </c>
      <c r="BD645">
        <v>13</v>
      </c>
      <c r="BF645" s="111">
        <v>17</v>
      </c>
      <c r="BG645" s="113">
        <v>21</v>
      </c>
      <c r="BH645" s="117">
        <f t="shared" si="248"/>
        <v>17021</v>
      </c>
      <c r="BJ645" s="5" t="s">
        <v>3185</v>
      </c>
      <c r="BN645" s="63"/>
      <c r="BW645" s="131">
        <v>26</v>
      </c>
      <c r="CA645" s="8">
        <v>0</v>
      </c>
    </row>
    <row r="646" spans="1:90" hidden="1" outlineLevel="1">
      <c r="A646" t="s">
        <v>395</v>
      </c>
      <c r="B646" t="s">
        <v>1376</v>
      </c>
      <c r="C646" s="1">
        <f t="shared" si="252"/>
        <v>7860</v>
      </c>
      <c r="D646" s="5">
        <f>IF(N646&gt;0, RANK(N646,(N646:P646,Q646:AE646)),0)</f>
        <v>2</v>
      </c>
      <c r="E646" s="5">
        <f>IF(O646&gt;0,RANK(O646,(N646:P646,Q646:AE646)),0)</f>
        <v>1</v>
      </c>
      <c r="F646" s="5">
        <f>IF(P646&gt;0,RANK(P646,(N646:P646,Q646:AE646)),0)</f>
        <v>0</v>
      </c>
      <c r="G646" s="131">
        <f t="shared" si="253"/>
        <v>2553</v>
      </c>
      <c r="H646" s="136">
        <f t="shared" si="254"/>
        <v>0.32480916030534351</v>
      </c>
      <c r="I646" s="2"/>
      <c r="J646" s="2">
        <f t="shared" si="255"/>
        <v>0.32964376590330791</v>
      </c>
      <c r="K646" s="2">
        <f t="shared" si="256"/>
        <v>0.65445292620865136</v>
      </c>
      <c r="L646" s="2">
        <f t="shared" si="257"/>
        <v>0</v>
      </c>
      <c r="M646" s="2">
        <f t="shared" si="258"/>
        <v>1.590330788804073E-2</v>
      </c>
      <c r="N646" s="63">
        <v>2591</v>
      </c>
      <c r="O646" s="63">
        <v>5144</v>
      </c>
      <c r="P646" s="63"/>
      <c r="Q646" s="63">
        <v>88</v>
      </c>
      <c r="R646" s="63">
        <v>32</v>
      </c>
      <c r="S646" s="63">
        <v>5</v>
      </c>
      <c r="T646" s="63"/>
      <c r="U646" s="63"/>
      <c r="V646" s="63"/>
      <c r="W646" s="63">
        <f>IF(Copyright!C$12=1,IF(BW646&gt;0,BW646-SUM(S646:V646)-SUM(X646:AQ646),SUM(BX646:CL646)),SUM(BY646:CL646))</f>
        <v>0</v>
      </c>
      <c r="X646" s="63">
        <v>0</v>
      </c>
      <c r="Y646" s="63">
        <v>0</v>
      </c>
      <c r="Z646" s="63"/>
      <c r="AA646" s="63"/>
      <c r="AB646" s="63"/>
      <c r="AC646" s="63"/>
      <c r="AD646" s="63"/>
      <c r="AE646" s="63"/>
      <c r="AF646" s="63"/>
      <c r="AG646" s="63">
        <v>0</v>
      </c>
      <c r="AH646" s="63"/>
      <c r="AI646" s="63"/>
      <c r="AJ646" s="63">
        <v>0</v>
      </c>
      <c r="AK646" s="63"/>
      <c r="AL646" s="63"/>
      <c r="AM646" s="63"/>
      <c r="AN646" s="63"/>
      <c r="AO646" s="63"/>
      <c r="AP646" s="63"/>
      <c r="AQ646" s="63"/>
      <c r="AS646" s="5">
        <f>IF(Q646&gt;0,RANK(Q646,(N646:P646,Q646:AE646)),0)</f>
        <v>3</v>
      </c>
      <c r="AT646" s="5">
        <f>IF(R646&gt;0,RANK(R646,(N646:P646,Q646:AE646)),0)</f>
        <v>4</v>
      </c>
      <c r="AU646" s="5">
        <f>IF(T646&gt;0,RANK(T646,(N646:P646,Q646:AE646)),0)</f>
        <v>0</v>
      </c>
      <c r="AV646" s="5">
        <f>IF(S646&gt;0,RANK(S646,(N646:P646,Q646:AE646)),0)</f>
        <v>5</v>
      </c>
      <c r="AW646" s="2">
        <f t="shared" si="259"/>
        <v>1.1195928753180661E-2</v>
      </c>
      <c r="AX646" s="2">
        <f t="shared" si="260"/>
        <v>4.0712468193384223E-3</v>
      </c>
      <c r="AY646" s="2">
        <f t="shared" si="261"/>
        <v>0</v>
      </c>
      <c r="AZ646" s="2">
        <f t="shared" si="262"/>
        <v>6.3613231552162855E-4</v>
      </c>
      <c r="BB646" t="s">
        <v>395</v>
      </c>
      <c r="BC646" t="s">
        <v>1376</v>
      </c>
      <c r="BD646">
        <v>15</v>
      </c>
      <c r="BF646" s="111">
        <v>17</v>
      </c>
      <c r="BG646" s="113">
        <v>23</v>
      </c>
      <c r="BH646" s="117">
        <f t="shared" si="248"/>
        <v>17023</v>
      </c>
      <c r="BJ646" s="5" t="s">
        <v>3185</v>
      </c>
      <c r="BW646" s="131">
        <v>31</v>
      </c>
      <c r="BY646" s="63">
        <v>0</v>
      </c>
      <c r="BZ646" s="63">
        <v>0</v>
      </c>
      <c r="CA646" s="8">
        <v>0</v>
      </c>
      <c r="CB646" s="8">
        <v>0</v>
      </c>
      <c r="CC646" s="8">
        <v>0</v>
      </c>
      <c r="CD646" s="8">
        <v>0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>
        <v>0</v>
      </c>
    </row>
    <row r="647" spans="1:90" hidden="1" outlineLevel="1">
      <c r="A647" t="s">
        <v>3118</v>
      </c>
      <c r="B647" t="s">
        <v>1376</v>
      </c>
      <c r="C647" s="1">
        <f t="shared" si="252"/>
        <v>5908</v>
      </c>
      <c r="D647" s="5">
        <f>IF(N647&gt;0, RANK(N647,(N647:P647,Q647:AE647)),0)</f>
        <v>2</v>
      </c>
      <c r="E647" s="5">
        <f>IF(O647&gt;0,RANK(O647,(N647:P647,Q647:AE647)),0)</f>
        <v>1</v>
      </c>
      <c r="F647" s="5">
        <f>IF(P647&gt;0,RANK(P647,(N647:P647,Q647:AE647)),0)</f>
        <v>0</v>
      </c>
      <c r="G647" s="131">
        <f t="shared" si="253"/>
        <v>2606</v>
      </c>
      <c r="H647" s="136">
        <f t="shared" si="254"/>
        <v>0.44109681787406907</v>
      </c>
      <c r="I647" s="2"/>
      <c r="J647" s="2">
        <f t="shared" si="255"/>
        <v>0.26811103588354773</v>
      </c>
      <c r="K647" s="2">
        <f t="shared" si="256"/>
        <v>0.70920785375761675</v>
      </c>
      <c r="L647" s="2">
        <f t="shared" si="257"/>
        <v>0</v>
      </c>
      <c r="M647" s="2">
        <f t="shared" si="258"/>
        <v>2.2681110358835577E-2</v>
      </c>
      <c r="N647" s="63">
        <v>1584</v>
      </c>
      <c r="O647" s="63">
        <v>4190</v>
      </c>
      <c r="P647" s="63"/>
      <c r="Q647" s="63">
        <v>96</v>
      </c>
      <c r="R647" s="63">
        <v>38</v>
      </c>
      <c r="S647" s="63">
        <v>0</v>
      </c>
      <c r="T647" s="63"/>
      <c r="U647" s="63"/>
      <c r="V647" s="63"/>
      <c r="W647" s="63">
        <f>IF(Copyright!C$12=1,IF(BW647&gt;0,BW647-SUM(S647:V647)-SUM(X647:AQ647),SUM(BX647:CL647)),SUM(BY647:CL647))</f>
        <v>0</v>
      </c>
      <c r="X647" s="63">
        <v>0</v>
      </c>
      <c r="Y647" s="63">
        <v>0</v>
      </c>
      <c r="Z647" s="63"/>
      <c r="AA647" s="63"/>
      <c r="AB647" s="63"/>
      <c r="AC647" s="63"/>
      <c r="AD647" s="63"/>
      <c r="AE647" s="63"/>
      <c r="AF647" s="63"/>
      <c r="AG647" s="63">
        <v>0</v>
      </c>
      <c r="AH647" s="63"/>
      <c r="AI647" s="63"/>
      <c r="AJ647" s="63">
        <v>0</v>
      </c>
      <c r="AK647" s="63"/>
      <c r="AL647" s="63"/>
      <c r="AM647" s="63"/>
      <c r="AN647" s="63"/>
      <c r="AO647" s="63"/>
      <c r="AP647" s="63"/>
      <c r="AQ647" s="63"/>
      <c r="AS647" s="5">
        <f>IF(Q647&gt;0,RANK(Q647,(N647:P647,Q647:AE647)),0)</f>
        <v>3</v>
      </c>
      <c r="AT647" s="5">
        <f>IF(R647&gt;0,RANK(R647,(N647:P647,Q647:AE647)),0)</f>
        <v>4</v>
      </c>
      <c r="AU647" s="5">
        <f>IF(T647&gt;0,RANK(T647,(N647:P647,Q647:AE647)),0)</f>
        <v>0</v>
      </c>
      <c r="AV647" s="5">
        <f>IF(S647&gt;0,RANK(S647,(N647:P647,Q647:AE647)),0)</f>
        <v>0</v>
      </c>
      <c r="AW647" s="2">
        <f t="shared" si="259"/>
        <v>1.6249153689911984E-2</v>
      </c>
      <c r="AX647" s="2">
        <f t="shared" si="260"/>
        <v>6.4319566689234938E-3</v>
      </c>
      <c r="AY647" s="2">
        <f t="shared" si="261"/>
        <v>0</v>
      </c>
      <c r="AZ647" s="2">
        <f t="shared" si="262"/>
        <v>0</v>
      </c>
      <c r="BB647" t="s">
        <v>3118</v>
      </c>
      <c r="BC647" t="s">
        <v>1376</v>
      </c>
      <c r="BD647">
        <v>15</v>
      </c>
      <c r="BF647" s="111">
        <v>17</v>
      </c>
      <c r="BG647" s="113">
        <v>25</v>
      </c>
      <c r="BH647" s="117">
        <f t="shared" si="248"/>
        <v>17025</v>
      </c>
      <c r="BJ647" s="5" t="s">
        <v>3185</v>
      </c>
      <c r="BN647" s="63"/>
      <c r="BY647" s="63">
        <v>0</v>
      </c>
      <c r="BZ647" s="63">
        <v>0</v>
      </c>
      <c r="CA647" s="8">
        <v>0</v>
      </c>
      <c r="CB647" s="8">
        <v>0</v>
      </c>
      <c r="CC647" s="8">
        <v>0</v>
      </c>
      <c r="CD647" s="8">
        <v>0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>
        <v>0</v>
      </c>
    </row>
    <row r="648" spans="1:90" hidden="1" outlineLevel="1">
      <c r="A648" t="s">
        <v>1293</v>
      </c>
      <c r="B648" t="s">
        <v>1376</v>
      </c>
      <c r="C648" s="1">
        <f t="shared" si="252"/>
        <v>16450</v>
      </c>
      <c r="D648" s="5">
        <f>IF(N648&gt;0, RANK(N648,(N648:P648,Q648:AE648)),0)</f>
        <v>2</v>
      </c>
      <c r="E648" s="5">
        <f>IF(O648&gt;0,RANK(O648,(N648:P648,Q648:AE648)),0)</f>
        <v>1</v>
      </c>
      <c r="F648" s="5">
        <f>IF(P648&gt;0,RANK(P648,(N648:P648,Q648:AE648)),0)</f>
        <v>0</v>
      </c>
      <c r="G648" s="131">
        <f t="shared" si="253"/>
        <v>4928</v>
      </c>
      <c r="H648" s="136">
        <f t="shared" si="254"/>
        <v>0.2995744680851064</v>
      </c>
      <c r="I648" s="2"/>
      <c r="J648" s="2">
        <f t="shared" si="255"/>
        <v>0.34018237082066871</v>
      </c>
      <c r="K648" s="2">
        <f t="shared" si="256"/>
        <v>0.63975683890577506</v>
      </c>
      <c r="L648" s="2">
        <f t="shared" si="257"/>
        <v>0</v>
      </c>
      <c r="M648" s="2">
        <f t="shared" si="258"/>
        <v>2.0060790273556228E-2</v>
      </c>
      <c r="N648" s="63">
        <v>5596</v>
      </c>
      <c r="O648" s="63">
        <v>10524</v>
      </c>
      <c r="P648" s="63"/>
      <c r="Q648" s="63">
        <v>225</v>
      </c>
      <c r="R648" s="63">
        <v>100</v>
      </c>
      <c r="S648" s="63">
        <v>5</v>
      </c>
      <c r="T648" s="63"/>
      <c r="U648" s="63"/>
      <c r="V648" s="63"/>
      <c r="W648" s="63">
        <f>IF(Copyright!C$12=1,IF(BW648&gt;0,BW648-SUM(S648:V648)-SUM(X648:AQ648),SUM(BX648:CL648)),SUM(BY648:CL648))</f>
        <v>0</v>
      </c>
      <c r="X648" s="63">
        <v>0</v>
      </c>
      <c r="Y648" s="63">
        <v>0</v>
      </c>
      <c r="Z648" s="63"/>
      <c r="AA648" s="63"/>
      <c r="AB648" s="63"/>
      <c r="AC648" s="63"/>
      <c r="AD648" s="63"/>
      <c r="AE648" s="63"/>
      <c r="AF648" s="63"/>
      <c r="AG648" s="63">
        <v>0</v>
      </c>
      <c r="AH648" s="63"/>
      <c r="AI648" s="63"/>
      <c r="AJ648" s="63">
        <v>0</v>
      </c>
      <c r="AK648" s="63"/>
      <c r="AL648" s="63"/>
      <c r="AM648" s="63"/>
      <c r="AN648" s="63"/>
      <c r="AO648" s="63"/>
      <c r="AP648" s="63"/>
      <c r="AQ648" s="63"/>
      <c r="AS648" s="5">
        <f>IF(Q648&gt;0,RANK(Q648,(N648:P648,Q648:AE648)),0)</f>
        <v>3</v>
      </c>
      <c r="AT648" s="5">
        <f>IF(R648&gt;0,RANK(R648,(N648:P648,Q648:AE648)),0)</f>
        <v>4</v>
      </c>
      <c r="AU648" s="5">
        <f>IF(T648&gt;0,RANK(T648,(N648:P648,Q648:AE648)),0)</f>
        <v>0</v>
      </c>
      <c r="AV648" s="5">
        <f>IF(S648&gt;0,RANK(S648,(N648:P648,Q648:AE648)),0)</f>
        <v>5</v>
      </c>
      <c r="AW648" s="2">
        <f t="shared" si="259"/>
        <v>1.3677811550151976E-2</v>
      </c>
      <c r="AX648" s="2">
        <f t="shared" si="260"/>
        <v>6.0790273556231003E-3</v>
      </c>
      <c r="AY648" s="2">
        <f t="shared" si="261"/>
        <v>0</v>
      </c>
      <c r="AZ648" s="2">
        <f t="shared" si="262"/>
        <v>3.0395136778115504E-4</v>
      </c>
      <c r="BB648" t="s">
        <v>1293</v>
      </c>
      <c r="BC648" t="s">
        <v>1376</v>
      </c>
      <c r="BD648">
        <v>15</v>
      </c>
      <c r="BF648" s="111">
        <v>17</v>
      </c>
      <c r="BG648" s="113">
        <v>27</v>
      </c>
      <c r="BH648" s="117">
        <f t="shared" si="248"/>
        <v>17027</v>
      </c>
      <c r="BJ648" s="5" t="s">
        <v>3185</v>
      </c>
      <c r="BW648" s="63">
        <v>36</v>
      </c>
      <c r="BY648" s="63">
        <v>0</v>
      </c>
      <c r="BZ648" s="63">
        <v>0</v>
      </c>
      <c r="CA648" s="8">
        <v>0</v>
      </c>
      <c r="CB648" s="8">
        <v>0</v>
      </c>
      <c r="CC648" s="8">
        <v>0</v>
      </c>
      <c r="CD648" s="8">
        <v>0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>
        <v>0</v>
      </c>
    </row>
    <row r="649" spans="1:90" hidden="1" outlineLevel="1">
      <c r="A649" t="s">
        <v>2534</v>
      </c>
      <c r="B649" t="s">
        <v>1376</v>
      </c>
      <c r="C649" s="1">
        <f t="shared" si="252"/>
        <v>21358</v>
      </c>
      <c r="D649" s="5">
        <f>IF(N649&gt;0, RANK(N649,(N649:P649,Q649:AE649)),0)</f>
        <v>2</v>
      </c>
      <c r="E649" s="5">
        <f>IF(O649&gt;0,RANK(O649,(N649:P649,Q649:AE649)),0)</f>
        <v>1</v>
      </c>
      <c r="F649" s="5">
        <f>IF(P649&gt;0,RANK(P649,(N649:P649,Q649:AE649)),0)</f>
        <v>0</v>
      </c>
      <c r="G649" s="131">
        <f t="shared" si="253"/>
        <v>2369</v>
      </c>
      <c r="H649" s="136">
        <f t="shared" si="254"/>
        <v>0.11091862533945127</v>
      </c>
      <c r="I649" s="2"/>
      <c r="J649" s="2">
        <f t="shared" si="255"/>
        <v>0.43365483659518683</v>
      </c>
      <c r="K649" s="2">
        <f t="shared" si="256"/>
        <v>0.54457346193463807</v>
      </c>
      <c r="L649" s="2">
        <f t="shared" si="257"/>
        <v>0</v>
      </c>
      <c r="M649" s="2">
        <f t="shared" si="258"/>
        <v>2.1771701470175042E-2</v>
      </c>
      <c r="N649" s="63">
        <v>9262</v>
      </c>
      <c r="O649" s="63">
        <v>11631</v>
      </c>
      <c r="P649" s="63"/>
      <c r="Q649" s="63">
        <v>306</v>
      </c>
      <c r="R649" s="63">
        <v>159</v>
      </c>
      <c r="S649" s="63">
        <v>0</v>
      </c>
      <c r="T649" s="63"/>
      <c r="U649" s="63"/>
      <c r="V649" s="63"/>
      <c r="W649" s="63">
        <f>IF(Copyright!C$12=1,IF(BW649&gt;0,BW649-SUM(S649:V649)-SUM(X649:AQ649),SUM(BX649:CL649)),SUM(BY649:CL649))</f>
        <v>0</v>
      </c>
      <c r="X649" s="63">
        <v>0</v>
      </c>
      <c r="Y649" s="63">
        <v>0</v>
      </c>
      <c r="Z649" s="63"/>
      <c r="AA649" s="63"/>
      <c r="AB649" s="63"/>
      <c r="AC649" s="63"/>
      <c r="AD649" s="63"/>
      <c r="AE649" s="63"/>
      <c r="AF649" s="63"/>
      <c r="AG649" s="63">
        <v>0</v>
      </c>
      <c r="AH649" s="63"/>
      <c r="AI649" s="63"/>
      <c r="AJ649" s="63">
        <v>0</v>
      </c>
      <c r="AK649" s="63"/>
      <c r="AL649" s="63"/>
      <c r="AM649" s="63"/>
      <c r="AN649" s="63"/>
      <c r="AO649" s="63"/>
      <c r="AP649" s="63"/>
      <c r="AQ649" s="63"/>
      <c r="AS649" s="5">
        <f>IF(Q649&gt;0,RANK(Q649,(N649:P649,Q649:AE649)),0)</f>
        <v>3</v>
      </c>
      <c r="AT649" s="5">
        <f>IF(R649&gt;0,RANK(R649,(N649:P649,Q649:AE649)),0)</f>
        <v>4</v>
      </c>
      <c r="AU649" s="5">
        <f>IF(T649&gt;0,RANK(T649,(N649:P649,Q649:AE649)),0)</f>
        <v>0</v>
      </c>
      <c r="AV649" s="5">
        <f>IF(S649&gt;0,RANK(S649,(N649:P649,Q649:AE649)),0)</f>
        <v>0</v>
      </c>
      <c r="AW649" s="2">
        <f t="shared" si="259"/>
        <v>1.4327184193276525E-2</v>
      </c>
      <c r="AX649" s="2">
        <f t="shared" si="260"/>
        <v>7.444517276898586E-3</v>
      </c>
      <c r="AY649" s="2">
        <f t="shared" si="261"/>
        <v>0</v>
      </c>
      <c r="AZ649" s="2">
        <f t="shared" si="262"/>
        <v>0</v>
      </c>
      <c r="BB649" t="s">
        <v>2534</v>
      </c>
      <c r="BC649" t="s">
        <v>1376</v>
      </c>
      <c r="BD649">
        <v>15</v>
      </c>
      <c r="BF649" s="111">
        <v>17</v>
      </c>
      <c r="BG649" s="113">
        <v>29</v>
      </c>
      <c r="BH649" s="117">
        <f t="shared" si="248"/>
        <v>17029</v>
      </c>
      <c r="BJ649" s="5" t="s">
        <v>3185</v>
      </c>
      <c r="BW649" s="131">
        <v>79</v>
      </c>
      <c r="CA649" s="8">
        <v>0</v>
      </c>
    </row>
    <row r="650" spans="1:90" hidden="1" outlineLevel="1">
      <c r="A650" t="s">
        <v>1129</v>
      </c>
      <c r="B650" t="s">
        <v>1376</v>
      </c>
      <c r="C650" s="1">
        <f t="shared" si="252"/>
        <v>2011598</v>
      </c>
      <c r="D650" s="5">
        <f>IF(N650&gt;0, RANK(N650,(N650:P650,Q650:AE650)),0)</f>
        <v>1</v>
      </c>
      <c r="E650" s="5">
        <f>IF(O650&gt;0,RANK(O650,(N650:P650,Q650:AE650)),0)</f>
        <v>2</v>
      </c>
      <c r="F650" s="5">
        <f>IF(P650&gt;0,RANK(P650,(N650:P650,Q650:AE650)),0)</f>
        <v>0</v>
      </c>
      <c r="G650" s="131">
        <f t="shared" si="253"/>
        <v>992995</v>
      </c>
      <c r="H650" s="136">
        <f t="shared" si="254"/>
        <v>0.49363491115023977</v>
      </c>
      <c r="I650" s="2"/>
      <c r="J650" s="2">
        <f t="shared" si="255"/>
        <v>0.73997737122427043</v>
      </c>
      <c r="K650" s="2">
        <f t="shared" si="256"/>
        <v>0.24634246007403068</v>
      </c>
      <c r="L650" s="2">
        <f t="shared" si="257"/>
        <v>0</v>
      </c>
      <c r="M650" s="2">
        <f t="shared" si="258"/>
        <v>1.3680168701698886E-2</v>
      </c>
      <c r="N650" s="63">
        <v>1488537</v>
      </c>
      <c r="O650" s="63">
        <v>495542</v>
      </c>
      <c r="P650" s="63"/>
      <c r="Q650" s="63">
        <v>15845</v>
      </c>
      <c r="R650" s="63">
        <v>11332</v>
      </c>
      <c r="S650" s="63">
        <v>73</v>
      </c>
      <c r="T650" s="63"/>
      <c r="U650" s="63"/>
      <c r="V650" s="63"/>
      <c r="W650" s="63">
        <f>IF(Copyright!C$12=1,IF(BW650&gt;0,BW650-SUM(S650:V650)-SUM(X650:AQ650),SUM(BX650:CL650)),SUM(BY650:CL650))</f>
        <v>44</v>
      </c>
      <c r="X650" s="63">
        <v>91</v>
      </c>
      <c r="Y650" s="63">
        <v>3</v>
      </c>
      <c r="Z650" s="63"/>
      <c r="AA650" s="63"/>
      <c r="AB650" s="63"/>
      <c r="AC650" s="63"/>
      <c r="AD650" s="63"/>
      <c r="AE650" s="63"/>
      <c r="AF650" s="63"/>
      <c r="AG650" s="63">
        <v>11</v>
      </c>
      <c r="AH650" s="63"/>
      <c r="AI650" s="63"/>
      <c r="AJ650" s="63">
        <v>120</v>
      </c>
      <c r="AK650" s="63"/>
      <c r="AL650" s="63"/>
      <c r="AM650" s="63"/>
      <c r="AN650" s="63"/>
      <c r="AO650" s="63"/>
      <c r="AP650" s="63"/>
      <c r="AQ650" s="63"/>
      <c r="AS650" s="5">
        <f>IF(Q650&gt;0,RANK(Q650,(N650:P650,Q650:AE650)),0)</f>
        <v>3</v>
      </c>
      <c r="AT650" s="5">
        <f>IF(R650&gt;0,RANK(R650,(N650:P650,Q650:AE650)),0)</f>
        <v>4</v>
      </c>
      <c r="AU650" s="5">
        <f>IF(T650&gt;0,RANK(T650,(N650:P650,Q650:AE650)),0)</f>
        <v>0</v>
      </c>
      <c r="AV650" s="5">
        <f>IF(S650&gt;0,RANK(S650,(N650:P650,Q650:AE650)),0)</f>
        <v>6</v>
      </c>
      <c r="AW650" s="2">
        <f t="shared" si="259"/>
        <v>7.8768223074391595E-3</v>
      </c>
      <c r="AX650" s="2">
        <f t="shared" si="260"/>
        <v>5.6333323059577509E-3</v>
      </c>
      <c r="AY650" s="2">
        <f t="shared" si="261"/>
        <v>0</v>
      </c>
      <c r="AZ650" s="2">
        <f t="shared" si="262"/>
        <v>3.6289556859770194E-5</v>
      </c>
      <c r="BB650" t="s">
        <v>1129</v>
      </c>
      <c r="BC650" t="s">
        <v>1376</v>
      </c>
      <c r="BF650" s="111">
        <v>17</v>
      </c>
      <c r="BG650" s="113">
        <v>31</v>
      </c>
      <c r="BH650" s="117">
        <f t="shared" si="248"/>
        <v>17031</v>
      </c>
      <c r="BJ650" s="5" t="s">
        <v>3185</v>
      </c>
      <c r="BW650" s="63">
        <v>3563</v>
      </c>
      <c r="BY650" s="63">
        <v>13</v>
      </c>
      <c r="BZ650" s="63">
        <v>1</v>
      </c>
      <c r="CA650" s="8">
        <v>3</v>
      </c>
      <c r="CB650" s="8">
        <v>3</v>
      </c>
      <c r="CC650" s="8">
        <v>0</v>
      </c>
      <c r="CD650" s="8">
        <v>0</v>
      </c>
      <c r="CE650" s="8">
        <v>14</v>
      </c>
      <c r="CF650" s="8">
        <v>1</v>
      </c>
      <c r="CG650" s="8">
        <v>0</v>
      </c>
      <c r="CH650" s="8">
        <v>0</v>
      </c>
      <c r="CI650" s="8">
        <v>0</v>
      </c>
      <c r="CJ650" s="8">
        <v>5</v>
      </c>
      <c r="CK650" s="8">
        <v>1</v>
      </c>
      <c r="CL650">
        <v>3</v>
      </c>
    </row>
    <row r="651" spans="1:90" hidden="1" outlineLevel="1">
      <c r="A651" t="s">
        <v>1885</v>
      </c>
      <c r="B651" t="s">
        <v>1376</v>
      </c>
      <c r="C651" s="1">
        <f t="shared" si="252"/>
        <v>8609</v>
      </c>
      <c r="D651" s="5">
        <f>IF(N651&gt;0, RANK(N651,(N651:P651,Q651:AE651)),0)</f>
        <v>2</v>
      </c>
      <c r="E651" s="5">
        <f>IF(O651&gt;0,RANK(O651,(N651:P651,Q651:AE651)),0)</f>
        <v>1</v>
      </c>
      <c r="F651" s="5">
        <f>IF(P651&gt;0,RANK(P651,(N651:P651,Q651:AE651)),0)</f>
        <v>0</v>
      </c>
      <c r="G651" s="131">
        <f t="shared" si="253"/>
        <v>2727</v>
      </c>
      <c r="H651" s="136">
        <f t="shared" si="254"/>
        <v>0.31676152863282614</v>
      </c>
      <c r="I651" s="2"/>
      <c r="J651" s="2">
        <f t="shared" si="255"/>
        <v>0.33197816238819838</v>
      </c>
      <c r="K651" s="2">
        <f t="shared" si="256"/>
        <v>0.64873969102102447</v>
      </c>
      <c r="L651" s="2">
        <f t="shared" si="257"/>
        <v>0</v>
      </c>
      <c r="M651" s="2">
        <f t="shared" si="258"/>
        <v>1.9282146590777205E-2</v>
      </c>
      <c r="N651" s="63">
        <v>2858</v>
      </c>
      <c r="O651" s="63">
        <v>5585</v>
      </c>
      <c r="P651" s="63"/>
      <c r="Q651" s="63">
        <v>112</v>
      </c>
      <c r="R651" s="63">
        <v>54</v>
      </c>
      <c r="S651" s="63">
        <v>0</v>
      </c>
      <c r="T651" s="63"/>
      <c r="U651" s="63"/>
      <c r="V651" s="63"/>
      <c r="W651" s="63">
        <f>IF(Copyright!C$12=1,IF(BW651&gt;0,BW651-SUM(S651:V651)-SUM(X651:AQ651),SUM(BX651:CL651)),SUM(BY651:CL651))</f>
        <v>0</v>
      </c>
      <c r="X651" s="63">
        <v>0</v>
      </c>
      <c r="Y651" s="63">
        <v>0</v>
      </c>
      <c r="Z651" s="63"/>
      <c r="AA651" s="63"/>
      <c r="AB651" s="63"/>
      <c r="AC651" s="63"/>
      <c r="AD651" s="63"/>
      <c r="AE651" s="63"/>
      <c r="AF651" s="63"/>
      <c r="AG651" s="63">
        <v>0</v>
      </c>
      <c r="AH651" s="63"/>
      <c r="AI651" s="63"/>
      <c r="AJ651" s="63">
        <v>0</v>
      </c>
      <c r="AK651" s="63"/>
      <c r="AL651" s="63"/>
      <c r="AM651" s="63"/>
      <c r="AN651" s="63"/>
      <c r="AO651" s="63"/>
      <c r="AP651" s="63"/>
      <c r="AQ651" s="63"/>
      <c r="AS651" s="5">
        <f>IF(Q651&gt;0,RANK(Q651,(N651:P651,Q651:AE651)),0)</f>
        <v>3</v>
      </c>
      <c r="AT651" s="5">
        <f>IF(R651&gt;0,RANK(R651,(N651:P651,Q651:AE651)),0)</f>
        <v>4</v>
      </c>
      <c r="AU651" s="5">
        <f>IF(T651&gt;0,RANK(T651,(N651:P651,Q651:AE651)),0)</f>
        <v>0</v>
      </c>
      <c r="AV651" s="5">
        <f>IF(S651&gt;0,RANK(S651,(N651:P651,Q651:AE651)),0)</f>
        <v>0</v>
      </c>
      <c r="AW651" s="2">
        <f t="shared" si="259"/>
        <v>1.3009641073295388E-2</v>
      </c>
      <c r="AX651" s="2">
        <f t="shared" si="260"/>
        <v>6.2725055174817053E-3</v>
      </c>
      <c r="AY651" s="2">
        <f t="shared" si="261"/>
        <v>0</v>
      </c>
      <c r="AZ651" s="2">
        <f t="shared" si="262"/>
        <v>0</v>
      </c>
      <c r="BB651" t="s">
        <v>1885</v>
      </c>
      <c r="BC651" t="s">
        <v>1376</v>
      </c>
      <c r="BD651">
        <v>15</v>
      </c>
      <c r="BF651" s="111">
        <v>17</v>
      </c>
      <c r="BG651" s="113">
        <v>33</v>
      </c>
      <c r="BH651" s="117">
        <f t="shared" si="248"/>
        <v>17033</v>
      </c>
      <c r="BJ651" s="5" t="s">
        <v>3185</v>
      </c>
      <c r="BW651" s="63">
        <v>24</v>
      </c>
      <c r="BY651" s="63">
        <v>0</v>
      </c>
      <c r="BZ651" s="63">
        <v>0</v>
      </c>
      <c r="CA651" s="8">
        <v>0</v>
      </c>
      <c r="CC651" s="8">
        <v>0</v>
      </c>
      <c r="CF651" s="8">
        <v>0</v>
      </c>
      <c r="CG651" s="8">
        <v>0</v>
      </c>
    </row>
    <row r="652" spans="1:90" hidden="1" outlineLevel="1">
      <c r="A652" t="s">
        <v>1539</v>
      </c>
      <c r="B652" t="s">
        <v>1376</v>
      </c>
      <c r="C652" s="1">
        <f t="shared" si="252"/>
        <v>5295</v>
      </c>
      <c r="D652" s="5">
        <f>IF(N652&gt;0, RANK(N652,(N652:P652,Q652:AE652)),0)</f>
        <v>2</v>
      </c>
      <c r="E652" s="5">
        <f>IF(O652&gt;0,RANK(O652,(N652:P652,Q652:AE652)),0)</f>
        <v>1</v>
      </c>
      <c r="F652" s="5">
        <f>IF(P652&gt;0,RANK(P652,(N652:P652,Q652:AE652)),0)</f>
        <v>0</v>
      </c>
      <c r="G652" s="131">
        <f t="shared" si="253"/>
        <v>1868</v>
      </c>
      <c r="H652" s="136">
        <f t="shared" si="254"/>
        <v>0.35278564683663832</v>
      </c>
      <c r="I652" s="2"/>
      <c r="J652" s="2">
        <f t="shared" si="255"/>
        <v>0.30991501416430595</v>
      </c>
      <c r="K652" s="2">
        <f t="shared" si="256"/>
        <v>0.66270066100094427</v>
      </c>
      <c r="L652" s="2">
        <f t="shared" si="257"/>
        <v>0</v>
      </c>
      <c r="M652" s="2">
        <f t="shared" si="258"/>
        <v>2.738432483474984E-2</v>
      </c>
      <c r="N652" s="63">
        <v>1641</v>
      </c>
      <c r="O652" s="63">
        <v>3509</v>
      </c>
      <c r="P652" s="63"/>
      <c r="Q652" s="63">
        <v>96</v>
      </c>
      <c r="R652" s="63">
        <v>48</v>
      </c>
      <c r="S652" s="63">
        <v>1</v>
      </c>
      <c r="T652" s="63"/>
      <c r="U652" s="63"/>
      <c r="V652" s="63"/>
      <c r="W652" s="63">
        <f>IF(Copyright!C$12=1,IF(BW652&gt;0,BW652-SUM(S652:V652)-SUM(X652:AQ652),SUM(BX652:CL652)),SUM(BY652:CL652))</f>
        <v>0</v>
      </c>
      <c r="X652" s="63">
        <v>0</v>
      </c>
      <c r="Y652" s="63">
        <v>0</v>
      </c>
      <c r="Z652" s="63"/>
      <c r="AA652" s="63"/>
      <c r="AB652" s="63"/>
      <c r="AC652" s="63"/>
      <c r="AD652" s="63"/>
      <c r="AE652" s="63"/>
      <c r="AF652" s="63"/>
      <c r="AG652" s="63">
        <v>0</v>
      </c>
      <c r="AH652" s="63"/>
      <c r="AI652" s="63"/>
      <c r="AJ652" s="63">
        <v>0</v>
      </c>
      <c r="AK652" s="63"/>
      <c r="AL652" s="63"/>
      <c r="AM652" s="63"/>
      <c r="AN652" s="63"/>
      <c r="AO652" s="63"/>
      <c r="AP652" s="63"/>
      <c r="AQ652" s="63"/>
      <c r="AS652" s="5">
        <f>IF(Q652&gt;0,RANK(Q652,(N652:P652,Q652:AE652)),0)</f>
        <v>3</v>
      </c>
      <c r="AT652" s="5">
        <f>IF(R652&gt;0,RANK(R652,(N652:P652,Q652:AE652)),0)</f>
        <v>4</v>
      </c>
      <c r="AU652" s="5">
        <f>IF(T652&gt;0,RANK(T652,(N652:P652,Q652:AE652)),0)</f>
        <v>0</v>
      </c>
      <c r="AV652" s="5">
        <f>IF(S652&gt;0,RANK(S652,(N652:P652,Q652:AE652)),0)</f>
        <v>5</v>
      </c>
      <c r="AW652" s="2">
        <f t="shared" si="259"/>
        <v>1.8130311614730877E-2</v>
      </c>
      <c r="AX652" s="2">
        <f t="shared" si="260"/>
        <v>9.0651558073654385E-3</v>
      </c>
      <c r="AY652" s="2">
        <f t="shared" si="261"/>
        <v>0</v>
      </c>
      <c r="AZ652" s="2">
        <f t="shared" si="262"/>
        <v>1.8885741265344664E-4</v>
      </c>
      <c r="BB652" t="s">
        <v>1539</v>
      </c>
      <c r="BC652" t="s">
        <v>1376</v>
      </c>
      <c r="BD652">
        <v>15</v>
      </c>
      <c r="BF652" s="111">
        <v>17</v>
      </c>
      <c r="BG652" s="113">
        <v>35</v>
      </c>
      <c r="BH652" s="117">
        <f t="shared" si="248"/>
        <v>17035</v>
      </c>
      <c r="BJ652" s="5" t="s">
        <v>3185</v>
      </c>
      <c r="BY652" s="63">
        <v>0</v>
      </c>
      <c r="BZ652" s="63">
        <v>0</v>
      </c>
      <c r="CA652" s="8">
        <v>0</v>
      </c>
      <c r="CC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</row>
    <row r="653" spans="1:90" hidden="1" outlineLevel="1">
      <c r="A653" t="s">
        <v>1095</v>
      </c>
      <c r="B653" t="s">
        <v>1376</v>
      </c>
      <c r="C653" s="1">
        <f t="shared" si="252"/>
        <v>41092</v>
      </c>
      <c r="D653" s="5">
        <f>IF(N653&gt;0, RANK(N653,(N653:P653,Q653:AE653)),0)</f>
        <v>1</v>
      </c>
      <c r="E653" s="5">
        <f>IF(O653&gt;0,RANK(O653,(N653:P653,Q653:AE653)),0)</f>
        <v>2</v>
      </c>
      <c r="F653" s="5">
        <f>IF(P653&gt;0,RANK(P653,(N653:P653,Q653:AE653)),0)</f>
        <v>0</v>
      </c>
      <c r="G653" s="131">
        <f t="shared" si="253"/>
        <v>2273</v>
      </c>
      <c r="H653" s="136">
        <f t="shared" si="254"/>
        <v>5.5314903144164311E-2</v>
      </c>
      <c r="I653" s="2"/>
      <c r="J653" s="2">
        <f t="shared" si="255"/>
        <v>0.5160858561277134</v>
      </c>
      <c r="K653" s="2">
        <f t="shared" si="256"/>
        <v>0.46077095298354909</v>
      </c>
      <c r="L653" s="2">
        <f t="shared" si="257"/>
        <v>0</v>
      </c>
      <c r="M653" s="2">
        <f t="shared" si="258"/>
        <v>2.3143190888737508E-2</v>
      </c>
      <c r="N653" s="63">
        <v>21207</v>
      </c>
      <c r="O653" s="63">
        <v>18934</v>
      </c>
      <c r="P653" s="63"/>
      <c r="Q653" s="63">
        <v>636</v>
      </c>
      <c r="R653" s="63">
        <v>310</v>
      </c>
      <c r="S653" s="63">
        <v>2</v>
      </c>
      <c r="T653" s="63"/>
      <c r="U653" s="63"/>
      <c r="V653" s="63"/>
      <c r="W653" s="63">
        <f>IF(Copyright!C$12=1,IF(BW653&gt;0,BW653-SUM(S653:V653)-SUM(X653:AQ653),SUM(BX653:CL653)),SUM(BY653:CL653))</f>
        <v>0</v>
      </c>
      <c r="X653" s="63">
        <v>3</v>
      </c>
      <c r="Y653" s="63">
        <v>0</v>
      </c>
      <c r="Z653" s="63"/>
      <c r="AA653" s="63"/>
      <c r="AB653" s="63"/>
      <c r="AC653" s="63"/>
      <c r="AD653" s="63"/>
      <c r="AE653" s="63"/>
      <c r="AF653" s="63"/>
      <c r="AG653" s="63">
        <v>0</v>
      </c>
      <c r="AH653" s="63"/>
      <c r="AI653" s="63"/>
      <c r="AJ653" s="63">
        <v>0</v>
      </c>
      <c r="AK653" s="63"/>
      <c r="AL653" s="63"/>
      <c r="AM653" s="63"/>
      <c r="AN653" s="63"/>
      <c r="AO653" s="63"/>
      <c r="AP653" s="63"/>
      <c r="AQ653" s="63"/>
      <c r="AS653" s="5">
        <f>IF(Q653&gt;0,RANK(Q653,(N653:P653,Q653:AE653)),0)</f>
        <v>3</v>
      </c>
      <c r="AT653" s="5">
        <f>IF(R653&gt;0,RANK(R653,(N653:P653,Q653:AE653)),0)</f>
        <v>4</v>
      </c>
      <c r="AU653" s="5">
        <f>IF(T653&gt;0,RANK(T653,(N653:P653,Q653:AE653)),0)</f>
        <v>0</v>
      </c>
      <c r="AV653" s="5">
        <f>IF(S653&gt;0,RANK(S653,(N653:P653,Q653:AE653)),0)</f>
        <v>6</v>
      </c>
      <c r="AW653" s="2">
        <f t="shared" si="259"/>
        <v>1.5477465200038938E-2</v>
      </c>
      <c r="AX653" s="2">
        <f t="shared" si="260"/>
        <v>7.5440475031636331E-3</v>
      </c>
      <c r="AY653" s="2">
        <f t="shared" si="261"/>
        <v>0</v>
      </c>
      <c r="AZ653" s="2">
        <f t="shared" si="262"/>
        <v>4.8671274213958921E-5</v>
      </c>
      <c r="BB653" t="s">
        <v>1095</v>
      </c>
      <c r="BC653" t="s">
        <v>1376</v>
      </c>
      <c r="BF653" s="111">
        <v>17</v>
      </c>
      <c r="BG653" s="113">
        <v>37</v>
      </c>
      <c r="BH653" s="117">
        <f t="shared" si="248"/>
        <v>17037</v>
      </c>
      <c r="BJ653" s="5" t="s">
        <v>3185</v>
      </c>
      <c r="BN653" s="63"/>
      <c r="BW653" s="63">
        <v>154</v>
      </c>
      <c r="BY653" s="63">
        <v>0</v>
      </c>
      <c r="BZ653" s="63">
        <v>0</v>
      </c>
      <c r="CA653" s="8">
        <v>0</v>
      </c>
      <c r="CC653" s="8">
        <v>0</v>
      </c>
      <c r="CE653" s="8">
        <v>0</v>
      </c>
      <c r="CF653" s="8">
        <v>0</v>
      </c>
      <c r="CG653" s="8">
        <v>0</v>
      </c>
      <c r="CI653" s="8">
        <v>0</v>
      </c>
    </row>
    <row r="654" spans="1:90" hidden="1" outlineLevel="1">
      <c r="A654" t="s">
        <v>803</v>
      </c>
      <c r="B654" t="s">
        <v>1376</v>
      </c>
      <c r="C654" s="1">
        <f t="shared" si="252"/>
        <v>7345</v>
      </c>
      <c r="D654" s="5">
        <f>IF(N654&gt;0, RANK(N654,(N654:P654,Q654:AE654)),0)</f>
        <v>2</v>
      </c>
      <c r="E654" s="5">
        <f>IF(O654&gt;0,RANK(O654,(N654:P654,Q654:AE654)),0)</f>
        <v>1</v>
      </c>
      <c r="F654" s="5">
        <f>IF(P654&gt;0,RANK(P654,(N654:P654,Q654:AE654)),0)</f>
        <v>0</v>
      </c>
      <c r="G654" s="131">
        <f t="shared" si="253"/>
        <v>1978</v>
      </c>
      <c r="H654" s="136">
        <f t="shared" si="254"/>
        <v>0.26929884275017019</v>
      </c>
      <c r="I654" s="2"/>
      <c r="J654" s="2">
        <f t="shared" si="255"/>
        <v>0.35411844792375768</v>
      </c>
      <c r="K654" s="2">
        <f t="shared" si="256"/>
        <v>0.62341729067392782</v>
      </c>
      <c r="L654" s="2">
        <f t="shared" si="257"/>
        <v>0</v>
      </c>
      <c r="M654" s="2">
        <f t="shared" si="258"/>
        <v>2.24642614023145E-2</v>
      </c>
      <c r="N654" s="63">
        <v>2601</v>
      </c>
      <c r="O654" s="63">
        <v>4579</v>
      </c>
      <c r="P654" s="63"/>
      <c r="Q654" s="63">
        <v>99</v>
      </c>
      <c r="R654" s="63">
        <v>65</v>
      </c>
      <c r="S654" s="63">
        <v>0</v>
      </c>
      <c r="T654" s="63"/>
      <c r="U654" s="63"/>
      <c r="V654" s="63"/>
      <c r="W654" s="63">
        <f>IF(Copyright!C$12=1,IF(BW654&gt;0,BW654-SUM(S654:V654)-SUM(X654:AQ654),SUM(BX654:CL654)),SUM(BY654:CL654))</f>
        <v>0</v>
      </c>
      <c r="X654" s="63">
        <v>0</v>
      </c>
      <c r="Y654" s="63">
        <v>1</v>
      </c>
      <c r="Z654" s="63"/>
      <c r="AA654" s="63"/>
      <c r="AB654" s="63"/>
      <c r="AC654" s="63"/>
      <c r="AD654" s="63"/>
      <c r="AE654" s="63"/>
      <c r="AF654" s="63"/>
      <c r="AG654" s="63">
        <v>0</v>
      </c>
      <c r="AH654" s="63"/>
      <c r="AI654" s="63"/>
      <c r="AJ654" s="63">
        <v>0</v>
      </c>
      <c r="AK654" s="63"/>
      <c r="AL654" s="63"/>
      <c r="AM654" s="63"/>
      <c r="AN654" s="63"/>
      <c r="AO654" s="63"/>
      <c r="AP654" s="63"/>
      <c r="AQ654" s="63"/>
      <c r="AS654" s="5">
        <f>IF(Q654&gt;0,RANK(Q654,(N654:P654,Q654:AE654)),0)</f>
        <v>3</v>
      </c>
      <c r="AT654" s="5">
        <f>IF(R654&gt;0,RANK(R654,(N654:P654,Q654:AE654)),0)</f>
        <v>4</v>
      </c>
      <c r="AU654" s="5">
        <f>IF(T654&gt;0,RANK(T654,(N654:P654,Q654:AE654)),0)</f>
        <v>0</v>
      </c>
      <c r="AV654" s="5">
        <f>IF(S654&gt;0,RANK(S654,(N654:P654,Q654:AE654)),0)</f>
        <v>0</v>
      </c>
      <c r="AW654" s="2">
        <f t="shared" si="259"/>
        <v>1.3478556841388699E-2</v>
      </c>
      <c r="AX654" s="2">
        <f t="shared" si="260"/>
        <v>8.8495575221238937E-3</v>
      </c>
      <c r="AY654" s="2">
        <f t="shared" si="261"/>
        <v>0</v>
      </c>
      <c r="AZ654" s="2">
        <f t="shared" si="262"/>
        <v>0</v>
      </c>
      <c r="BB654" t="s">
        <v>803</v>
      </c>
      <c r="BC654" t="s">
        <v>1376</v>
      </c>
      <c r="BD654">
        <v>13</v>
      </c>
      <c r="BF654" s="111">
        <v>17</v>
      </c>
      <c r="BG654" s="113">
        <v>39</v>
      </c>
      <c r="BH654" s="117">
        <f t="shared" si="248"/>
        <v>17039</v>
      </c>
      <c r="BJ654" s="5" t="s">
        <v>3185</v>
      </c>
      <c r="BW654" s="131">
        <v>24</v>
      </c>
      <c r="CA654" s="8">
        <v>0</v>
      </c>
      <c r="CC654" s="8">
        <v>0</v>
      </c>
      <c r="CF654" s="8">
        <v>0</v>
      </c>
    </row>
    <row r="655" spans="1:90" hidden="1" outlineLevel="1">
      <c r="A655" t="s">
        <v>1156</v>
      </c>
      <c r="B655" t="s">
        <v>1376</v>
      </c>
      <c r="C655" s="1">
        <f t="shared" si="252"/>
        <v>7897</v>
      </c>
      <c r="D655" s="5">
        <f>IF(N655&gt;0, RANK(N655,(N655:P655,Q655:AE655)),0)</f>
        <v>2</v>
      </c>
      <c r="E655" s="5">
        <f>IF(O655&gt;0,RANK(O655,(N655:P655,Q655:AE655)),0)</f>
        <v>1</v>
      </c>
      <c r="F655" s="5">
        <f>IF(P655&gt;0,RANK(P655,(N655:P655,Q655:AE655)),0)</f>
        <v>0</v>
      </c>
      <c r="G655" s="131">
        <f t="shared" si="253"/>
        <v>2904</v>
      </c>
      <c r="H655" s="136">
        <f t="shared" si="254"/>
        <v>0.36773458275294418</v>
      </c>
      <c r="I655" s="2"/>
      <c r="J655" s="2">
        <f t="shared" si="255"/>
        <v>0.30771178928707105</v>
      </c>
      <c r="K655" s="2">
        <f t="shared" si="256"/>
        <v>0.67544637204001523</v>
      </c>
      <c r="L655" s="2">
        <f t="shared" si="257"/>
        <v>0</v>
      </c>
      <c r="M655" s="2">
        <f t="shared" si="258"/>
        <v>1.6841838672913667E-2</v>
      </c>
      <c r="N655" s="63">
        <v>2430</v>
      </c>
      <c r="O655" s="63">
        <v>5334</v>
      </c>
      <c r="P655" s="63"/>
      <c r="Q655" s="63">
        <v>92</v>
      </c>
      <c r="R655" s="63">
        <v>40</v>
      </c>
      <c r="S655" s="63">
        <v>1</v>
      </c>
      <c r="T655" s="63"/>
      <c r="U655" s="63"/>
      <c r="V655" s="63"/>
      <c r="W655" s="63">
        <f>IF(Copyright!C$12=1,IF(BW655&gt;0,BW655-SUM(S655:V655)-SUM(X655:AQ655),SUM(BX655:CL655)),SUM(BY655:CL655))</f>
        <v>0</v>
      </c>
      <c r="X655" s="63">
        <v>0</v>
      </c>
      <c r="Y655" s="63">
        <v>0</v>
      </c>
      <c r="Z655" s="63"/>
      <c r="AA655" s="63"/>
      <c r="AB655" s="63"/>
      <c r="AC655" s="63"/>
      <c r="AD655" s="63"/>
      <c r="AE655" s="63"/>
      <c r="AF655" s="63"/>
      <c r="AG655" s="63">
        <v>0</v>
      </c>
      <c r="AH655" s="63"/>
      <c r="AI655" s="63"/>
      <c r="AJ655" s="63">
        <v>0</v>
      </c>
      <c r="AK655" s="63"/>
      <c r="AL655" s="63"/>
      <c r="AM655" s="63"/>
      <c r="AN655" s="63"/>
      <c r="AO655" s="63"/>
      <c r="AP655" s="63"/>
      <c r="AQ655" s="63"/>
      <c r="AS655" s="5">
        <f>IF(Q655&gt;0,RANK(Q655,(N655:P655,Q655:AE655)),0)</f>
        <v>3</v>
      </c>
      <c r="AT655" s="5">
        <f>IF(R655&gt;0,RANK(R655,(N655:P655,Q655:AE655)),0)</f>
        <v>4</v>
      </c>
      <c r="AU655" s="5">
        <f>IF(T655&gt;0,RANK(T655,(N655:P655,Q655:AE655)),0)</f>
        <v>0</v>
      </c>
      <c r="AV655" s="5">
        <f>IF(S655&gt;0,RANK(S655,(N655:P655,Q655:AE655)),0)</f>
        <v>5</v>
      </c>
      <c r="AW655" s="2">
        <f t="shared" si="259"/>
        <v>1.1649993668481701E-2</v>
      </c>
      <c r="AX655" s="2">
        <f t="shared" si="260"/>
        <v>5.0652146384703054E-3</v>
      </c>
      <c r="AY655" s="2">
        <f t="shared" si="261"/>
        <v>0</v>
      </c>
      <c r="AZ655" s="2">
        <f t="shared" si="262"/>
        <v>1.2663036596175764E-4</v>
      </c>
      <c r="BB655" t="s">
        <v>1156</v>
      </c>
      <c r="BC655" t="s">
        <v>1376</v>
      </c>
      <c r="BD655">
        <v>15</v>
      </c>
      <c r="BF655" s="111">
        <v>17</v>
      </c>
      <c r="BG655" s="113">
        <v>41</v>
      </c>
      <c r="BH655" s="117">
        <f t="shared" si="248"/>
        <v>17041</v>
      </c>
      <c r="BJ655" s="5" t="s">
        <v>3185</v>
      </c>
      <c r="BW655" s="63">
        <v>25</v>
      </c>
      <c r="BY655" s="63">
        <v>0</v>
      </c>
      <c r="BZ655" s="63">
        <v>0</v>
      </c>
      <c r="CA655" s="8">
        <v>0</v>
      </c>
      <c r="CB655" s="8">
        <v>0</v>
      </c>
      <c r="CC655" s="8">
        <v>0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>
        <v>0</v>
      </c>
    </row>
    <row r="656" spans="1:90" hidden="1" outlineLevel="1">
      <c r="A656" t="s">
        <v>789</v>
      </c>
      <c r="B656" t="s">
        <v>1376</v>
      </c>
      <c r="C656" s="1">
        <f t="shared" si="252"/>
        <v>401081</v>
      </c>
      <c r="D656" s="5">
        <f>IF(N656&gt;0, RANK(N656,(N656:P656,Q656:AE656)),0)</f>
        <v>1</v>
      </c>
      <c r="E656" s="5">
        <f>IF(O656&gt;0,RANK(O656,(N656:P656,Q656:AE656)),0)</f>
        <v>2</v>
      </c>
      <c r="F656" s="5">
        <f>IF(P656&gt;0,RANK(P656,(N656:P656,Q656:AE656)),0)</f>
        <v>0</v>
      </c>
      <c r="G656" s="131">
        <f t="shared" si="253"/>
        <v>4414</v>
      </c>
      <c r="H656" s="136">
        <f t="shared" si="254"/>
        <v>1.10052582894727E-2</v>
      </c>
      <c r="I656" s="2"/>
      <c r="J656" s="2">
        <f t="shared" si="255"/>
        <v>0.49730603045270155</v>
      </c>
      <c r="K656" s="2">
        <f t="shared" si="256"/>
        <v>0.48630077216322887</v>
      </c>
      <c r="L656" s="2">
        <f t="shared" si="257"/>
        <v>0</v>
      </c>
      <c r="M656" s="2">
        <f t="shared" si="258"/>
        <v>1.6393197384069635E-2</v>
      </c>
      <c r="N656" s="63">
        <v>199460</v>
      </c>
      <c r="O656" s="63">
        <v>195046</v>
      </c>
      <c r="P656" s="63"/>
      <c r="Q656" s="63">
        <v>4515</v>
      </c>
      <c r="R656" s="63">
        <v>2011</v>
      </c>
      <c r="S656" s="63">
        <v>42</v>
      </c>
      <c r="T656" s="63"/>
      <c r="U656" s="63"/>
      <c r="V656" s="63"/>
      <c r="W656" s="63">
        <f>IF(Copyright!C$12=1,IF(BW656&gt;0,BW656-SUM(S656:V656)-SUM(X656:AQ656),SUM(BX656:CL656)),SUM(BY656:CL656))</f>
        <v>0</v>
      </c>
      <c r="X656" s="63">
        <v>4</v>
      </c>
      <c r="Y656" s="63">
        <v>0</v>
      </c>
      <c r="Z656" s="63"/>
      <c r="AA656" s="63"/>
      <c r="AB656" s="63"/>
      <c r="AC656" s="63"/>
      <c r="AD656" s="63"/>
      <c r="AE656" s="63"/>
      <c r="AF656" s="63"/>
      <c r="AG656" s="63">
        <v>0</v>
      </c>
      <c r="AH656" s="63"/>
      <c r="AI656" s="63"/>
      <c r="AJ656" s="63">
        <v>3</v>
      </c>
      <c r="AK656" s="63"/>
      <c r="AL656" s="63"/>
      <c r="AM656" s="63"/>
      <c r="AN656" s="63"/>
      <c r="AO656" s="63"/>
      <c r="AP656" s="63"/>
      <c r="AQ656" s="63"/>
      <c r="AS656" s="5">
        <f>IF(Q656&gt;0,RANK(Q656,(N656:P656,Q656:AE656)),0)</f>
        <v>3</v>
      </c>
      <c r="AT656" s="5">
        <f>IF(R656&gt;0,RANK(R656,(N656:P656,Q656:AE656)),0)</f>
        <v>4</v>
      </c>
      <c r="AU656" s="5">
        <f>IF(T656&gt;0,RANK(T656,(N656:P656,Q656:AE656)),0)</f>
        <v>0</v>
      </c>
      <c r="AV656" s="5">
        <f>IF(S656&gt;0,RANK(S656,(N656:P656,Q656:AE656)),0)</f>
        <v>5</v>
      </c>
      <c r="AW656" s="2">
        <f t="shared" si="259"/>
        <v>1.1257077747387685E-2</v>
      </c>
      <c r="AX656" s="2">
        <f t="shared" si="260"/>
        <v>5.0139498006637065E-3</v>
      </c>
      <c r="AY656" s="2">
        <f t="shared" si="261"/>
        <v>0</v>
      </c>
      <c r="AZ656" s="2">
        <f t="shared" si="262"/>
        <v>1.0471700230128078E-4</v>
      </c>
      <c r="BB656" t="s">
        <v>789</v>
      </c>
      <c r="BC656" t="s">
        <v>1376</v>
      </c>
      <c r="BF656" s="111">
        <v>17</v>
      </c>
      <c r="BG656" s="113">
        <v>43</v>
      </c>
      <c r="BH656" s="117">
        <f t="shared" si="248"/>
        <v>17043</v>
      </c>
      <c r="BJ656" s="5" t="s">
        <v>3185</v>
      </c>
      <c r="BY656" s="63">
        <v>0</v>
      </c>
      <c r="BZ656" s="63">
        <v>0</v>
      </c>
      <c r="CA656" s="8">
        <v>0</v>
      </c>
      <c r="CC656" s="8">
        <v>0</v>
      </c>
      <c r="CE656" s="8">
        <v>0</v>
      </c>
      <c r="CF656" s="8">
        <v>0</v>
      </c>
      <c r="CG656" s="8">
        <v>0</v>
      </c>
      <c r="CI656" s="8">
        <v>0</v>
      </c>
    </row>
    <row r="657" spans="1:90" hidden="1" outlineLevel="1">
      <c r="A657" t="s">
        <v>2535</v>
      </c>
      <c r="B657" t="s">
        <v>1376</v>
      </c>
      <c r="C657" s="1">
        <f t="shared" si="252"/>
        <v>7819</v>
      </c>
      <c r="D657" s="5">
        <f>IF(N657&gt;0, RANK(N657,(N657:P657,Q657:AE657)),0)</f>
        <v>2</v>
      </c>
      <c r="E657" s="5">
        <f>IF(O657&gt;0,RANK(O657,(N657:P657,Q657:AE657)),0)</f>
        <v>1</v>
      </c>
      <c r="F657" s="5">
        <f>IF(P657&gt;0,RANK(P657,(N657:P657,Q657:AE657)),0)</f>
        <v>0</v>
      </c>
      <c r="G657" s="131">
        <f t="shared" si="253"/>
        <v>2567</v>
      </c>
      <c r="H657" s="136">
        <f t="shared" si="254"/>
        <v>0.32830285202711346</v>
      </c>
      <c r="I657" s="2"/>
      <c r="J657" s="2">
        <f t="shared" si="255"/>
        <v>0.32804706484205143</v>
      </c>
      <c r="K657" s="2">
        <f t="shared" si="256"/>
        <v>0.65634991686916488</v>
      </c>
      <c r="L657" s="2">
        <f t="shared" si="257"/>
        <v>0</v>
      </c>
      <c r="M657" s="2">
        <f t="shared" si="258"/>
        <v>1.5603018288783632E-2</v>
      </c>
      <c r="N657" s="63">
        <v>2565</v>
      </c>
      <c r="O657" s="63">
        <v>5132</v>
      </c>
      <c r="P657" s="63"/>
      <c r="Q657" s="63">
        <v>76</v>
      </c>
      <c r="R657" s="63">
        <v>46</v>
      </c>
      <c r="S657" s="63">
        <v>0</v>
      </c>
      <c r="T657" s="63"/>
      <c r="U657" s="63"/>
      <c r="V657" s="63"/>
      <c r="W657" s="63">
        <f>IF(Copyright!C$12=1,IF(BW657&gt;0,BW657-SUM(S657:V657)-SUM(X657:AQ657),SUM(BX657:CL657)),SUM(BY657:CL657))</f>
        <v>0</v>
      </c>
      <c r="X657" s="63">
        <v>0</v>
      </c>
      <c r="Y657" s="63">
        <v>0</v>
      </c>
      <c r="Z657" s="63"/>
      <c r="AA657" s="63"/>
      <c r="AB657" s="63"/>
      <c r="AC657" s="63"/>
      <c r="AD657" s="63"/>
      <c r="AE657" s="63"/>
      <c r="AF657" s="63"/>
      <c r="AG657" s="63">
        <v>0</v>
      </c>
      <c r="AH657" s="63"/>
      <c r="AI657" s="63"/>
      <c r="AJ657" s="63">
        <v>0</v>
      </c>
      <c r="AK657" s="63"/>
      <c r="AL657" s="63"/>
      <c r="AM657" s="63"/>
      <c r="AN657" s="63"/>
      <c r="AO657" s="63"/>
      <c r="AP657" s="63"/>
      <c r="AQ657" s="63"/>
      <c r="AS657" s="5">
        <f>IF(Q657&gt;0,RANK(Q657,(N657:P657,Q657:AE657)),0)</f>
        <v>3</v>
      </c>
      <c r="AT657" s="5">
        <f>IF(R657&gt;0,RANK(R657,(N657:P657,Q657:AE657)),0)</f>
        <v>4</v>
      </c>
      <c r="AU657" s="5">
        <f>IF(T657&gt;0,RANK(T657,(N657:P657,Q657:AE657)),0)</f>
        <v>0</v>
      </c>
      <c r="AV657" s="5">
        <f>IF(S657&gt;0,RANK(S657,(N657:P657,Q657:AE657)),0)</f>
        <v>0</v>
      </c>
      <c r="AW657" s="2">
        <f t="shared" si="259"/>
        <v>9.719913032357079E-3</v>
      </c>
      <c r="AX657" s="2">
        <f t="shared" si="260"/>
        <v>5.8831052564266529E-3</v>
      </c>
      <c r="AY657" s="2">
        <f t="shared" si="261"/>
        <v>0</v>
      </c>
      <c r="AZ657" s="2">
        <f t="shared" si="262"/>
        <v>0</v>
      </c>
      <c r="BB657" t="s">
        <v>2535</v>
      </c>
      <c r="BC657" t="s">
        <v>1376</v>
      </c>
      <c r="BD657">
        <v>15</v>
      </c>
      <c r="BF657" s="111">
        <v>17</v>
      </c>
      <c r="BG657" s="113">
        <v>45</v>
      </c>
      <c r="BH657" s="117">
        <f t="shared" si="248"/>
        <v>17045</v>
      </c>
      <c r="BJ657" s="5" t="s">
        <v>3185</v>
      </c>
      <c r="BW657" s="131">
        <v>16</v>
      </c>
      <c r="CA657" s="8">
        <v>0</v>
      </c>
    </row>
    <row r="658" spans="1:90" hidden="1" outlineLevel="1">
      <c r="A658" t="s">
        <v>2126</v>
      </c>
      <c r="B658" t="s">
        <v>1376</v>
      </c>
      <c r="C658" s="1">
        <f t="shared" si="252"/>
        <v>3228</v>
      </c>
      <c r="D658" s="5">
        <f>IF(N658&gt;0, RANK(N658,(N658:P658,Q658:AE658)),0)</f>
        <v>2</v>
      </c>
      <c r="E658" s="5">
        <f>IF(O658&gt;0,RANK(O658,(N658:P658,Q658:AE658)),0)</f>
        <v>1</v>
      </c>
      <c r="F658" s="5">
        <f>IF(P658&gt;0,RANK(P658,(N658:P658,Q658:AE658)),0)</f>
        <v>0</v>
      </c>
      <c r="G658" s="131">
        <f t="shared" si="253"/>
        <v>1651</v>
      </c>
      <c r="H658" s="136">
        <f t="shared" si="254"/>
        <v>0.51146220570012391</v>
      </c>
      <c r="I658" s="2"/>
      <c r="J658" s="2">
        <f t="shared" si="255"/>
        <v>0.23358116480793062</v>
      </c>
      <c r="K658" s="2">
        <f t="shared" si="256"/>
        <v>0.74504337050805447</v>
      </c>
      <c r="L658" s="2">
        <f t="shared" si="257"/>
        <v>0</v>
      </c>
      <c r="M658" s="2">
        <f t="shared" si="258"/>
        <v>2.1375464684014855E-2</v>
      </c>
      <c r="N658" s="63">
        <v>754</v>
      </c>
      <c r="O658" s="63">
        <v>2405</v>
      </c>
      <c r="P658" s="63"/>
      <c r="Q658" s="63">
        <v>47</v>
      </c>
      <c r="R658" s="63">
        <v>22</v>
      </c>
      <c r="S658" s="63">
        <v>0</v>
      </c>
      <c r="T658" s="63"/>
      <c r="U658" s="63"/>
      <c r="V658" s="63"/>
      <c r="W658" s="63">
        <f>IF(Copyright!C$12=1,IF(BW658&gt;0,BW658-SUM(S658:V658)-SUM(X658:AQ658),SUM(BX658:CL658)),SUM(BY658:CL658))</f>
        <v>0</v>
      </c>
      <c r="X658" s="63">
        <v>0</v>
      </c>
      <c r="Y658" s="63">
        <v>0</v>
      </c>
      <c r="Z658" s="63"/>
      <c r="AA658" s="63"/>
      <c r="AB658" s="63"/>
      <c r="AC658" s="63"/>
      <c r="AD658" s="63"/>
      <c r="AE658" s="63"/>
      <c r="AF658" s="63"/>
      <c r="AG658" s="63">
        <v>0</v>
      </c>
      <c r="AH658" s="63"/>
      <c r="AI658" s="63"/>
      <c r="AJ658" s="63">
        <v>0</v>
      </c>
      <c r="AK658" s="63"/>
      <c r="AL658" s="63"/>
      <c r="AM658" s="63"/>
      <c r="AN658" s="63"/>
      <c r="AO658" s="63"/>
      <c r="AP658" s="63"/>
      <c r="AQ658" s="63"/>
      <c r="AS658" s="5">
        <f>IF(Q658&gt;0,RANK(Q658,(N658:P658,Q658:AE658)),0)</f>
        <v>3</v>
      </c>
      <c r="AT658" s="5">
        <f>IF(R658&gt;0,RANK(R658,(N658:P658,Q658:AE658)),0)</f>
        <v>4</v>
      </c>
      <c r="AU658" s="5">
        <f>IF(T658&gt;0,RANK(T658,(N658:P658,Q658:AE658)),0)</f>
        <v>0</v>
      </c>
      <c r="AV658" s="5">
        <f>IF(S658&gt;0,RANK(S658,(N658:P658,Q658:AE658)),0)</f>
        <v>0</v>
      </c>
      <c r="AW658" s="2">
        <f t="shared" si="259"/>
        <v>1.4560099132589838E-2</v>
      </c>
      <c r="AX658" s="2">
        <f t="shared" si="260"/>
        <v>6.8153655514250309E-3</v>
      </c>
      <c r="AY658" s="2">
        <f t="shared" si="261"/>
        <v>0</v>
      </c>
      <c r="AZ658" s="2">
        <f t="shared" si="262"/>
        <v>0</v>
      </c>
      <c r="BB658" t="s">
        <v>2126</v>
      </c>
      <c r="BC658" t="s">
        <v>1376</v>
      </c>
      <c r="BD658">
        <v>15</v>
      </c>
      <c r="BF658" s="111">
        <v>17</v>
      </c>
      <c r="BG658" s="113">
        <v>47</v>
      </c>
      <c r="BH658" s="117">
        <f t="shared" si="248"/>
        <v>17047</v>
      </c>
      <c r="BJ658" s="5" t="s">
        <v>3185</v>
      </c>
      <c r="CA658" s="8">
        <v>0</v>
      </c>
    </row>
    <row r="659" spans="1:90" hidden="1" outlineLevel="1">
      <c r="A659" t="s">
        <v>2338</v>
      </c>
      <c r="B659" t="s">
        <v>1376</v>
      </c>
      <c r="C659" s="1">
        <f t="shared" si="252"/>
        <v>16613</v>
      </c>
      <c r="D659" s="5">
        <f>IF(N659&gt;0, RANK(N659,(N659:P659,Q659:AE659)),0)</f>
        <v>2</v>
      </c>
      <c r="E659" s="5">
        <f>IF(O659&gt;0,RANK(O659,(N659:P659,Q659:AE659)),0)</f>
        <v>1</v>
      </c>
      <c r="F659" s="5">
        <f>IF(P659&gt;0,RANK(P659,(N659:P659,Q659:AE659)),0)</f>
        <v>0</v>
      </c>
      <c r="G659" s="131">
        <f t="shared" si="253"/>
        <v>8640</v>
      </c>
      <c r="H659" s="136">
        <f t="shared" si="254"/>
        <v>0.52007464034190087</v>
      </c>
      <c r="I659" s="2"/>
      <c r="J659" s="2">
        <f t="shared" si="255"/>
        <v>0.23240835490278697</v>
      </c>
      <c r="K659" s="2">
        <f t="shared" si="256"/>
        <v>0.75248299524468787</v>
      </c>
      <c r="L659" s="2">
        <f t="shared" si="257"/>
        <v>0</v>
      </c>
      <c r="M659" s="2">
        <f t="shared" si="258"/>
        <v>1.5108649852525136E-2</v>
      </c>
      <c r="N659" s="63">
        <v>3861</v>
      </c>
      <c r="O659" s="63">
        <v>12501</v>
      </c>
      <c r="P659" s="63"/>
      <c r="Q659" s="63">
        <v>156</v>
      </c>
      <c r="R659" s="63">
        <v>93</v>
      </c>
      <c r="S659" s="63">
        <v>2</v>
      </c>
      <c r="T659" s="63"/>
      <c r="U659" s="63"/>
      <c r="V659" s="63"/>
      <c r="W659" s="63">
        <f>IF(Copyright!C$12=1,IF(BW659&gt;0,BW659-SUM(S659:V659)-SUM(X659:AQ659),SUM(BX659:CL659)),SUM(BY659:CL659))</f>
        <v>0</v>
      </c>
      <c r="X659" s="63">
        <v>0</v>
      </c>
      <c r="Y659" s="63">
        <v>0</v>
      </c>
      <c r="Z659" s="63"/>
      <c r="AA659" s="63"/>
      <c r="AB659" s="63"/>
      <c r="AC659" s="63"/>
      <c r="AD659" s="63"/>
      <c r="AE659" s="63"/>
      <c r="AF659" s="63"/>
      <c r="AG659" s="63">
        <v>0</v>
      </c>
      <c r="AH659" s="63"/>
      <c r="AI659" s="63"/>
      <c r="AJ659" s="63">
        <v>0</v>
      </c>
      <c r="AK659" s="63"/>
      <c r="AL659" s="63"/>
      <c r="AM659" s="63"/>
      <c r="AN659" s="63"/>
      <c r="AO659" s="63"/>
      <c r="AP659" s="63"/>
      <c r="AQ659" s="63"/>
      <c r="AS659" s="5">
        <f>IF(Q659&gt;0,RANK(Q659,(N659:P659,Q659:AE659)),0)</f>
        <v>3</v>
      </c>
      <c r="AT659" s="5">
        <f>IF(R659&gt;0,RANK(R659,(N659:P659,Q659:AE659)),0)</f>
        <v>4</v>
      </c>
      <c r="AU659" s="5">
        <f>IF(T659&gt;0,RANK(T659,(N659:P659,Q659:AE659)),0)</f>
        <v>0</v>
      </c>
      <c r="AV659" s="5">
        <f>IF(S659&gt;0,RANK(S659,(N659:P659,Q659:AE659)),0)</f>
        <v>5</v>
      </c>
      <c r="AW659" s="2">
        <f t="shared" si="259"/>
        <v>9.3902365617287674E-3</v>
      </c>
      <c r="AX659" s="2">
        <f t="shared" si="260"/>
        <v>5.5980256425690721E-3</v>
      </c>
      <c r="AY659" s="2">
        <f t="shared" si="261"/>
        <v>0</v>
      </c>
      <c r="AZ659" s="2">
        <f t="shared" si="262"/>
        <v>1.2038764822729188E-4</v>
      </c>
      <c r="BB659" t="s">
        <v>2338</v>
      </c>
      <c r="BC659" t="s">
        <v>1376</v>
      </c>
      <c r="BD659">
        <v>15</v>
      </c>
      <c r="BF659" s="111">
        <v>17</v>
      </c>
      <c r="BG659" s="113">
        <v>49</v>
      </c>
      <c r="BH659" s="117">
        <f t="shared" si="248"/>
        <v>17049</v>
      </c>
      <c r="BJ659" s="5" t="s">
        <v>3185</v>
      </c>
      <c r="BY659" s="63">
        <v>0</v>
      </c>
      <c r="BZ659" s="63">
        <v>0</v>
      </c>
      <c r="CA659" s="8">
        <v>0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>
        <v>0</v>
      </c>
    </row>
    <row r="660" spans="1:90" hidden="1" outlineLevel="1">
      <c r="A660" t="s">
        <v>1424</v>
      </c>
      <c r="B660" t="s">
        <v>1376</v>
      </c>
      <c r="C660" s="1">
        <f t="shared" si="252"/>
        <v>8971</v>
      </c>
      <c r="D660" s="5">
        <f>IF(N660&gt;0, RANK(N660,(N660:P660,Q660:AE660)),0)</f>
        <v>2</v>
      </c>
      <c r="E660" s="5">
        <f>IF(O660&gt;0,RANK(O660,(N660:P660,Q660:AE660)),0)</f>
        <v>1</v>
      </c>
      <c r="F660" s="5">
        <f>IF(P660&gt;0,RANK(P660,(N660:P660,Q660:AE660)),0)</f>
        <v>0</v>
      </c>
      <c r="G660" s="131">
        <f t="shared" si="253"/>
        <v>3098</v>
      </c>
      <c r="H660" s="136">
        <f t="shared" si="254"/>
        <v>0.34533496823096643</v>
      </c>
      <c r="I660" s="2"/>
      <c r="J660" s="2">
        <f t="shared" si="255"/>
        <v>0.31802474640508305</v>
      </c>
      <c r="K660" s="2">
        <f t="shared" si="256"/>
        <v>0.66335971463604948</v>
      </c>
      <c r="L660" s="2">
        <f t="shared" si="257"/>
        <v>0</v>
      </c>
      <c r="M660" s="2">
        <f t="shared" si="258"/>
        <v>1.8615538958867472E-2</v>
      </c>
      <c r="N660" s="63">
        <v>2853</v>
      </c>
      <c r="O660" s="63">
        <v>5951</v>
      </c>
      <c r="P660" s="63"/>
      <c r="Q660" s="63">
        <v>118</v>
      </c>
      <c r="R660" s="63">
        <v>48</v>
      </c>
      <c r="S660" s="63">
        <v>1</v>
      </c>
      <c r="T660" s="63"/>
      <c r="U660" s="63"/>
      <c r="V660" s="63"/>
      <c r="W660" s="63">
        <f>IF(Copyright!C$12=1,IF(BW660&gt;0,BW660-SUM(S660:V660)-SUM(X660:AQ660),SUM(BX660:CL660)),SUM(BY660:CL660))</f>
        <v>0</v>
      </c>
      <c r="X660" s="63">
        <v>0</v>
      </c>
      <c r="Y660" s="63">
        <v>0</v>
      </c>
      <c r="Z660" s="63"/>
      <c r="AA660" s="63"/>
      <c r="AB660" s="63"/>
      <c r="AC660" s="63"/>
      <c r="AD660" s="63"/>
      <c r="AE660" s="63"/>
      <c r="AF660" s="63"/>
      <c r="AG660" s="63">
        <v>0</v>
      </c>
      <c r="AH660" s="63"/>
      <c r="AI660" s="63"/>
      <c r="AJ660" s="63">
        <v>0</v>
      </c>
      <c r="AK660" s="63"/>
      <c r="AL660" s="63"/>
      <c r="AM660" s="63"/>
      <c r="AN660" s="63"/>
      <c r="AO660" s="63"/>
      <c r="AP660" s="63"/>
      <c r="AQ660" s="63"/>
      <c r="AS660" s="5">
        <f>IF(Q660&gt;0,RANK(Q660,(N660:P660,Q660:AE660)),0)</f>
        <v>3</v>
      </c>
      <c r="AT660" s="5">
        <f>IF(R660&gt;0,RANK(R660,(N660:P660,Q660:AE660)),0)</f>
        <v>4</v>
      </c>
      <c r="AU660" s="5">
        <f>IF(T660&gt;0,RANK(T660,(N660:P660,Q660:AE660)),0)</f>
        <v>0</v>
      </c>
      <c r="AV660" s="5">
        <f>IF(S660&gt;0,RANK(S660,(N660:P660,Q660:AE660)),0)</f>
        <v>5</v>
      </c>
      <c r="AW660" s="2">
        <f t="shared" si="259"/>
        <v>1.3153494593690782E-2</v>
      </c>
      <c r="AX660" s="2">
        <f t="shared" si="260"/>
        <v>5.350574072009809E-3</v>
      </c>
      <c r="AY660" s="2">
        <f t="shared" si="261"/>
        <v>0</v>
      </c>
      <c r="AZ660" s="2">
        <f t="shared" si="262"/>
        <v>1.1147029316687103E-4</v>
      </c>
      <c r="BB660" t="s">
        <v>1424</v>
      </c>
      <c r="BC660" t="s">
        <v>1376</v>
      </c>
      <c r="BD660">
        <v>15</v>
      </c>
      <c r="BF660" s="111">
        <v>17</v>
      </c>
      <c r="BG660" s="113">
        <v>51</v>
      </c>
      <c r="BH660" s="117">
        <f t="shared" si="248"/>
        <v>17051</v>
      </c>
      <c r="BJ660" s="5" t="s">
        <v>3185</v>
      </c>
      <c r="BW660" s="63">
        <v>42</v>
      </c>
      <c r="BY660" s="63">
        <v>0</v>
      </c>
      <c r="BZ660" s="63">
        <v>0</v>
      </c>
      <c r="CA660" s="8">
        <v>0</v>
      </c>
      <c r="CB660" s="8">
        <v>0</v>
      </c>
      <c r="CC660" s="8">
        <v>0</v>
      </c>
      <c r="CD660" s="8">
        <v>0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</v>
      </c>
      <c r="CL660">
        <v>0</v>
      </c>
    </row>
    <row r="661" spans="1:90" hidden="1" outlineLevel="1">
      <c r="A661" t="s">
        <v>787</v>
      </c>
      <c r="B661" t="s">
        <v>1376</v>
      </c>
      <c r="C661" s="1">
        <f t="shared" si="252"/>
        <v>6006</v>
      </c>
      <c r="D661" s="5">
        <f>IF(N661&gt;0, RANK(N661,(N661:P661,Q661:AE661)),0)</f>
        <v>2</v>
      </c>
      <c r="E661" s="5">
        <f>IF(O661&gt;0,RANK(O661,(N661:P661,Q661:AE661)),0)</f>
        <v>1</v>
      </c>
      <c r="F661" s="5">
        <f>IF(P661&gt;0,RANK(P661,(N661:P661,Q661:AE661)),0)</f>
        <v>0</v>
      </c>
      <c r="G661" s="131">
        <f t="shared" si="253"/>
        <v>2573</v>
      </c>
      <c r="H661" s="136">
        <f t="shared" si="254"/>
        <v>0.42840492840492839</v>
      </c>
      <c r="I661" s="2"/>
      <c r="J661" s="2">
        <f t="shared" si="255"/>
        <v>0.27572427572427571</v>
      </c>
      <c r="K661" s="2">
        <f t="shared" si="256"/>
        <v>0.7041292041292041</v>
      </c>
      <c r="L661" s="2">
        <f t="shared" si="257"/>
        <v>0</v>
      </c>
      <c r="M661" s="2">
        <f t="shared" si="258"/>
        <v>2.0146520146520186E-2</v>
      </c>
      <c r="N661" s="63">
        <v>1656</v>
      </c>
      <c r="O661" s="63">
        <v>4229</v>
      </c>
      <c r="P661" s="63"/>
      <c r="Q661" s="63">
        <v>89</v>
      </c>
      <c r="R661" s="63">
        <v>32</v>
      </c>
      <c r="S661" s="63">
        <v>0</v>
      </c>
      <c r="T661" s="63"/>
      <c r="U661" s="63"/>
      <c r="V661" s="63"/>
      <c r="W661" s="63">
        <f>IF(Copyright!C$12=1,IF(BW661&gt;0,BW661-SUM(S661:V661)-SUM(X661:AQ661),SUM(BX661:CL661)),SUM(BY661:CL661))</f>
        <v>0</v>
      </c>
      <c r="X661" s="63">
        <v>0</v>
      </c>
      <c r="Y661" s="63">
        <v>0</v>
      </c>
      <c r="Z661" s="63"/>
      <c r="AA661" s="63"/>
      <c r="AB661" s="63"/>
      <c r="AC661" s="63"/>
      <c r="AD661" s="63"/>
      <c r="AE661" s="63"/>
      <c r="AF661" s="63"/>
      <c r="AG661" s="63">
        <v>0</v>
      </c>
      <c r="AH661" s="63"/>
      <c r="AI661" s="63"/>
      <c r="AJ661" s="63">
        <v>0</v>
      </c>
      <c r="AK661" s="63"/>
      <c r="AL661" s="63"/>
      <c r="AM661" s="63"/>
      <c r="AN661" s="63"/>
      <c r="AO661" s="63"/>
      <c r="AP661" s="63"/>
      <c r="AQ661" s="63"/>
      <c r="AS661" s="5">
        <f>IF(Q661&gt;0,RANK(Q661,(N661:P661,Q661:AE661)),0)</f>
        <v>3</v>
      </c>
      <c r="AT661" s="5">
        <f>IF(R661&gt;0,RANK(R661,(N661:P661,Q661:AE661)),0)</f>
        <v>4</v>
      </c>
      <c r="AU661" s="5">
        <f>IF(T661&gt;0,RANK(T661,(N661:P661,Q661:AE661)),0)</f>
        <v>0</v>
      </c>
      <c r="AV661" s="5">
        <f>IF(S661&gt;0,RANK(S661,(N661:P661,Q661:AE661)),0)</f>
        <v>0</v>
      </c>
      <c r="AW661" s="2">
        <f t="shared" si="259"/>
        <v>1.4818514818514818E-2</v>
      </c>
      <c r="AX661" s="2">
        <f t="shared" si="260"/>
        <v>5.328005328005328E-3</v>
      </c>
      <c r="AY661" s="2">
        <f t="shared" si="261"/>
        <v>0</v>
      </c>
      <c r="AZ661" s="2">
        <f t="shared" si="262"/>
        <v>0</v>
      </c>
      <c r="BB661" t="s">
        <v>787</v>
      </c>
      <c r="BC661" t="s">
        <v>1376</v>
      </c>
      <c r="BF661" s="111">
        <v>17</v>
      </c>
      <c r="BG661" s="113">
        <v>53</v>
      </c>
      <c r="BH661" s="117">
        <f t="shared" si="248"/>
        <v>17053</v>
      </c>
      <c r="BJ661" s="5" t="s">
        <v>3185</v>
      </c>
      <c r="BW661" s="63">
        <v>18</v>
      </c>
      <c r="CA661" s="8">
        <v>0</v>
      </c>
    </row>
    <row r="662" spans="1:90" hidden="1" outlineLevel="1">
      <c r="A662" t="s">
        <v>1146</v>
      </c>
      <c r="B662" t="s">
        <v>1376</v>
      </c>
      <c r="C662" s="1">
        <f t="shared" si="252"/>
        <v>17914</v>
      </c>
      <c r="D662" s="5">
        <f>IF(N662&gt;0, RANK(N662,(N662:P662,Q662:AE662)),0)</f>
        <v>2</v>
      </c>
      <c r="E662" s="5">
        <f>IF(O662&gt;0,RANK(O662,(N662:P662,Q662:AE662)),0)</f>
        <v>1</v>
      </c>
      <c r="F662" s="5">
        <f>IF(P662&gt;0,RANK(P662,(N662:P662,Q662:AE662)),0)</f>
        <v>0</v>
      </c>
      <c r="G662" s="131">
        <f t="shared" si="253"/>
        <v>3013</v>
      </c>
      <c r="H662" s="136">
        <f t="shared" si="254"/>
        <v>0.16819247515909344</v>
      </c>
      <c r="I662" s="2"/>
      <c r="J662" s="2">
        <f t="shared" si="255"/>
        <v>0.40493468795355586</v>
      </c>
      <c r="K662" s="2">
        <f t="shared" si="256"/>
        <v>0.57312716311264933</v>
      </c>
      <c r="L662" s="2">
        <f t="shared" si="257"/>
        <v>0</v>
      </c>
      <c r="M662" s="2">
        <f t="shared" si="258"/>
        <v>2.1938148933794865E-2</v>
      </c>
      <c r="N662" s="63">
        <v>7254</v>
      </c>
      <c r="O662" s="63">
        <v>10267</v>
      </c>
      <c r="P662" s="63"/>
      <c r="Q662" s="63">
        <v>241</v>
      </c>
      <c r="R662" s="63">
        <v>152</v>
      </c>
      <c r="S662" s="63">
        <v>0</v>
      </c>
      <c r="T662" s="63"/>
      <c r="U662" s="63"/>
      <c r="V662" s="63"/>
      <c r="W662" s="63">
        <f>IF(Copyright!C$12=1,IF(BW662&gt;0,BW662-SUM(S662:V662)-SUM(X662:AQ662),SUM(BX662:CL662)),SUM(BY662:CL662))</f>
        <v>0</v>
      </c>
      <c r="X662" s="63">
        <v>0</v>
      </c>
      <c r="Y662" s="63">
        <v>0</v>
      </c>
      <c r="Z662" s="63"/>
      <c r="AA662" s="63"/>
      <c r="AB662" s="63"/>
      <c r="AC662" s="63"/>
      <c r="AD662" s="63"/>
      <c r="AE662" s="63"/>
      <c r="AF662" s="63"/>
      <c r="AG662" s="63">
        <v>0</v>
      </c>
      <c r="AH662" s="63"/>
      <c r="AI662" s="63"/>
      <c r="AJ662" s="63">
        <v>0</v>
      </c>
      <c r="AK662" s="63"/>
      <c r="AL662" s="63"/>
      <c r="AM662" s="63"/>
      <c r="AN662" s="63"/>
      <c r="AO662" s="63"/>
      <c r="AP662" s="63"/>
      <c r="AQ662" s="63"/>
      <c r="AS662" s="5">
        <f>IF(Q662&gt;0,RANK(Q662,(N662:P662,Q662:AE662)),0)</f>
        <v>3</v>
      </c>
      <c r="AT662" s="5">
        <f>IF(R662&gt;0,RANK(R662,(N662:P662,Q662:AE662)),0)</f>
        <v>4</v>
      </c>
      <c r="AU662" s="5">
        <f>IF(T662&gt;0,RANK(T662,(N662:P662,Q662:AE662)),0)</f>
        <v>0</v>
      </c>
      <c r="AV662" s="5">
        <f>IF(S662&gt;0,RANK(S662,(N662:P662,Q662:AE662)),0)</f>
        <v>0</v>
      </c>
      <c r="AW662" s="2">
        <f t="shared" si="259"/>
        <v>1.3453165122250754E-2</v>
      </c>
      <c r="AX662" s="2">
        <f t="shared" si="260"/>
        <v>8.4849838115440435E-3</v>
      </c>
      <c r="AY662" s="2">
        <f t="shared" si="261"/>
        <v>0</v>
      </c>
      <c r="AZ662" s="2">
        <f t="shared" si="262"/>
        <v>0</v>
      </c>
      <c r="BB662" t="s">
        <v>1146</v>
      </c>
      <c r="BC662" t="s">
        <v>1376</v>
      </c>
      <c r="BD662">
        <v>12</v>
      </c>
      <c r="BF662" s="111">
        <v>17</v>
      </c>
      <c r="BG662" s="113">
        <v>55</v>
      </c>
      <c r="BH662" s="117">
        <f t="shared" si="248"/>
        <v>17055</v>
      </c>
      <c r="BJ662" s="5" t="s">
        <v>3185</v>
      </c>
      <c r="BY662" s="63">
        <v>0</v>
      </c>
      <c r="BZ662" s="63">
        <v>0</v>
      </c>
      <c r="CA662" s="8">
        <v>0</v>
      </c>
      <c r="CC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</row>
    <row r="663" spans="1:90" hidden="1" outlineLevel="1">
      <c r="A663" t="s">
        <v>2402</v>
      </c>
      <c r="B663" t="s">
        <v>1376</v>
      </c>
      <c r="C663" s="1">
        <f t="shared" si="252"/>
        <v>15356</v>
      </c>
      <c r="D663" s="5">
        <f>IF(N663&gt;0, RANK(N663,(N663:P663,Q663:AE663)),0)</f>
        <v>1</v>
      </c>
      <c r="E663" s="5">
        <f>IF(O663&gt;0,RANK(O663,(N663:P663,Q663:AE663)),0)</f>
        <v>2</v>
      </c>
      <c r="F663" s="5">
        <f>IF(P663&gt;0,RANK(P663,(N663:P663,Q663:AE663)),0)</f>
        <v>0</v>
      </c>
      <c r="G663" s="131">
        <f t="shared" si="253"/>
        <v>1696</v>
      </c>
      <c r="H663" s="136">
        <f t="shared" si="254"/>
        <v>0.11044542849700442</v>
      </c>
      <c r="I663" s="2"/>
      <c r="J663" s="2">
        <f t="shared" si="255"/>
        <v>0.54232873144047933</v>
      </c>
      <c r="K663" s="2">
        <f t="shared" si="256"/>
        <v>0.43188330294347488</v>
      </c>
      <c r="L663" s="2">
        <f t="shared" si="257"/>
        <v>0</v>
      </c>
      <c r="M663" s="2">
        <f t="shared" si="258"/>
        <v>2.5787965616045794E-2</v>
      </c>
      <c r="N663" s="63">
        <v>8328</v>
      </c>
      <c r="O663" s="63">
        <v>6632</v>
      </c>
      <c r="P663" s="63"/>
      <c r="Q663" s="63">
        <v>262</v>
      </c>
      <c r="R663" s="63">
        <v>130</v>
      </c>
      <c r="S663" s="63">
        <v>2</v>
      </c>
      <c r="T663" s="63"/>
      <c r="U663" s="63"/>
      <c r="V663" s="63"/>
      <c r="W663" s="63">
        <f>IF(Copyright!C$12=1,IF(BW663&gt;0,BW663-SUM(S663:V663)-SUM(X663:AQ663),SUM(BX663:CL663)),SUM(BY663:CL663))</f>
        <v>1</v>
      </c>
      <c r="X663" s="63">
        <v>0</v>
      </c>
      <c r="Y663" s="63">
        <v>0</v>
      </c>
      <c r="Z663" s="63"/>
      <c r="AA663" s="63"/>
      <c r="AB663" s="63"/>
      <c r="AC663" s="63"/>
      <c r="AD663" s="63"/>
      <c r="AE663" s="63"/>
      <c r="AF663" s="63"/>
      <c r="AG663" s="63">
        <v>0</v>
      </c>
      <c r="AH663" s="63"/>
      <c r="AI663" s="63"/>
      <c r="AJ663" s="63">
        <v>1</v>
      </c>
      <c r="AK663" s="63"/>
      <c r="AL663" s="63"/>
      <c r="AM663" s="63"/>
      <c r="AN663" s="63"/>
      <c r="AO663" s="63"/>
      <c r="AP663" s="63"/>
      <c r="AQ663" s="63"/>
      <c r="AS663" s="5">
        <f>IF(Q663&gt;0,RANK(Q663,(N663:P663,Q663:AE663)),0)</f>
        <v>3</v>
      </c>
      <c r="AT663" s="5">
        <f>IF(R663&gt;0,RANK(R663,(N663:P663,Q663:AE663)),0)</f>
        <v>4</v>
      </c>
      <c r="AU663" s="5">
        <f>IF(T663&gt;0,RANK(T663,(N663:P663,Q663:AE663)),0)</f>
        <v>0</v>
      </c>
      <c r="AV663" s="5">
        <f>IF(S663&gt;0,RANK(S663,(N663:P663,Q663:AE663)),0)</f>
        <v>5</v>
      </c>
      <c r="AW663" s="2">
        <f t="shared" si="259"/>
        <v>1.7061734826777808E-2</v>
      </c>
      <c r="AX663" s="2">
        <f t="shared" si="260"/>
        <v>8.4657462880958576E-3</v>
      </c>
      <c r="AY663" s="2">
        <f t="shared" si="261"/>
        <v>0</v>
      </c>
      <c r="AZ663" s="2">
        <f t="shared" si="262"/>
        <v>1.3024225058609013E-4</v>
      </c>
      <c r="BB663" t="s">
        <v>2402</v>
      </c>
      <c r="BC663" t="s">
        <v>1376</v>
      </c>
      <c r="BD663">
        <v>17</v>
      </c>
      <c r="BF663" s="111">
        <v>17</v>
      </c>
      <c r="BG663" s="113">
        <v>57</v>
      </c>
      <c r="BH663" s="117">
        <f t="shared" si="248"/>
        <v>17057</v>
      </c>
      <c r="BJ663" s="5" t="s">
        <v>3185</v>
      </c>
      <c r="BN663" s="63"/>
      <c r="BW663" s="63">
        <v>59</v>
      </c>
      <c r="BY663" s="63">
        <v>1</v>
      </c>
      <c r="BZ663" s="63">
        <v>0</v>
      </c>
      <c r="CA663" s="8">
        <v>0</v>
      </c>
      <c r="CC663" s="8">
        <v>0</v>
      </c>
      <c r="CF663" s="8">
        <v>0</v>
      </c>
      <c r="CG663" s="8">
        <v>0</v>
      </c>
    </row>
    <row r="664" spans="1:90" hidden="1" outlineLevel="1">
      <c r="A664" t="s">
        <v>47</v>
      </c>
      <c r="B664" t="s">
        <v>1376</v>
      </c>
      <c r="C664" s="1">
        <f t="shared" si="252"/>
        <v>2573</v>
      </c>
      <c r="D664" s="5">
        <f>IF(N664&gt;0, RANK(N664,(N664:P664,Q664:AE664)),0)</f>
        <v>2</v>
      </c>
      <c r="E664" s="5">
        <f>IF(O664&gt;0,RANK(O664,(N664:P664,Q664:AE664)),0)</f>
        <v>1</v>
      </c>
      <c r="F664" s="5">
        <f>IF(P664&gt;0,RANK(P664,(N664:P664,Q664:AE664)),0)</f>
        <v>0</v>
      </c>
      <c r="G664" s="131">
        <f t="shared" si="253"/>
        <v>463</v>
      </c>
      <c r="H664" s="136">
        <f t="shared" si="254"/>
        <v>0.17994558880684025</v>
      </c>
      <c r="I664" s="2"/>
      <c r="J664" s="2">
        <f t="shared" si="255"/>
        <v>0.39992226972405753</v>
      </c>
      <c r="K664" s="2">
        <f t="shared" si="256"/>
        <v>0.57986785853089784</v>
      </c>
      <c r="L664" s="2">
        <f t="shared" si="257"/>
        <v>0</v>
      </c>
      <c r="M664" s="2">
        <f t="shared" si="258"/>
        <v>2.0209871745044627E-2</v>
      </c>
      <c r="N664" s="63">
        <v>1029</v>
      </c>
      <c r="O664" s="63">
        <v>1492</v>
      </c>
      <c r="P664" s="63"/>
      <c r="Q664" s="63">
        <v>26</v>
      </c>
      <c r="R664" s="63">
        <v>23</v>
      </c>
      <c r="S664" s="63">
        <v>3</v>
      </c>
      <c r="T664" s="63"/>
      <c r="U664" s="63"/>
      <c r="V664" s="63"/>
      <c r="W664" s="63">
        <f>IF(Copyright!C$12=1,IF(BW664&gt;0,BW664-SUM(S664:V664)-SUM(X664:AQ664),SUM(BX664:CL664)),SUM(BY664:CL664))</f>
        <v>0</v>
      </c>
      <c r="X664" s="63">
        <v>0</v>
      </c>
      <c r="Y664" s="63">
        <v>0</v>
      </c>
      <c r="Z664" s="63"/>
      <c r="AA664" s="63"/>
      <c r="AB664" s="63"/>
      <c r="AC664" s="63"/>
      <c r="AD664" s="63"/>
      <c r="AE664" s="63"/>
      <c r="AF664" s="63"/>
      <c r="AG664" s="63">
        <v>0</v>
      </c>
      <c r="AH664" s="63"/>
      <c r="AI664" s="63"/>
      <c r="AJ664" s="63">
        <v>0</v>
      </c>
      <c r="AK664" s="63"/>
      <c r="AL664" s="63"/>
      <c r="AM664" s="63"/>
      <c r="AN664" s="63"/>
      <c r="AO664" s="63"/>
      <c r="AP664" s="63"/>
      <c r="AQ664" s="63"/>
      <c r="AS664" s="5">
        <f>IF(Q664&gt;0,RANK(Q664,(N664:P664,Q664:AE664)),0)</f>
        <v>3</v>
      </c>
      <c r="AT664" s="5">
        <f>IF(R664&gt;0,RANK(R664,(N664:P664,Q664:AE664)),0)</f>
        <v>4</v>
      </c>
      <c r="AU664" s="5">
        <f>IF(T664&gt;0,RANK(T664,(N664:P664,Q664:AE664)),0)</f>
        <v>0</v>
      </c>
      <c r="AV664" s="5">
        <f>IF(S664&gt;0,RANK(S664,(N664:P664,Q664:AE664)),0)</f>
        <v>5</v>
      </c>
      <c r="AW664" s="2">
        <f t="shared" si="259"/>
        <v>1.0104935872522347E-2</v>
      </c>
      <c r="AX664" s="2">
        <f t="shared" si="260"/>
        <v>8.9389817333851533E-3</v>
      </c>
      <c r="AY664" s="2">
        <f t="shared" si="261"/>
        <v>0</v>
      </c>
      <c r="AZ664" s="2">
        <f t="shared" si="262"/>
        <v>1.165954139137194E-3</v>
      </c>
      <c r="BB664" t="s">
        <v>47</v>
      </c>
      <c r="BC664" t="s">
        <v>1376</v>
      </c>
      <c r="BD664">
        <v>15</v>
      </c>
      <c r="BF664" s="111">
        <v>17</v>
      </c>
      <c r="BG664" s="113">
        <v>59</v>
      </c>
      <c r="BH664" s="117">
        <f t="shared" si="248"/>
        <v>17059</v>
      </c>
      <c r="BJ664" s="5" t="s">
        <v>3185</v>
      </c>
      <c r="BN664" s="63"/>
      <c r="BY664" s="63">
        <v>0</v>
      </c>
      <c r="BZ664" s="63">
        <v>0</v>
      </c>
      <c r="CA664" s="8">
        <v>0</v>
      </c>
      <c r="CC664" s="8">
        <v>0</v>
      </c>
      <c r="CE664" s="8">
        <v>0</v>
      </c>
      <c r="CF664" s="8">
        <v>0</v>
      </c>
      <c r="CG664" s="8">
        <v>0</v>
      </c>
      <c r="CI664" s="8">
        <v>0</v>
      </c>
    </row>
    <row r="665" spans="1:90" hidden="1" outlineLevel="1">
      <c r="A665" t="s">
        <v>2200</v>
      </c>
      <c r="B665" t="s">
        <v>1376</v>
      </c>
      <c r="C665" s="1">
        <f t="shared" si="252"/>
        <v>5622</v>
      </c>
      <c r="D665" s="5">
        <f>IF(N665&gt;0, RANK(N665,(N665:P665,Q665:AE665)),0)</f>
        <v>2</v>
      </c>
      <c r="E665" s="5">
        <f>IF(O665&gt;0,RANK(O665,(N665:P665,Q665:AE665)),0)</f>
        <v>1</v>
      </c>
      <c r="F665" s="5">
        <f>IF(P665&gt;0,RANK(P665,(N665:P665,Q665:AE665)),0)</f>
        <v>0</v>
      </c>
      <c r="G665" s="131">
        <f t="shared" si="253"/>
        <v>1428</v>
      </c>
      <c r="H665" s="136">
        <f t="shared" si="254"/>
        <v>0.25400213447171827</v>
      </c>
      <c r="I665" s="2"/>
      <c r="J665" s="2">
        <f t="shared" si="255"/>
        <v>0.35983635716826751</v>
      </c>
      <c r="K665" s="2">
        <f t="shared" si="256"/>
        <v>0.61383849163998572</v>
      </c>
      <c r="L665" s="2">
        <f t="shared" si="257"/>
        <v>0</v>
      </c>
      <c r="M665" s="2">
        <f t="shared" si="258"/>
        <v>2.6325151191746832E-2</v>
      </c>
      <c r="N665" s="63">
        <v>2023</v>
      </c>
      <c r="O665" s="63">
        <v>3451</v>
      </c>
      <c r="P665" s="63"/>
      <c r="Q665" s="63">
        <v>109</v>
      </c>
      <c r="R665" s="63">
        <v>38</v>
      </c>
      <c r="S665" s="63">
        <v>1</v>
      </c>
      <c r="T665" s="63"/>
      <c r="U665" s="63"/>
      <c r="V665" s="63"/>
      <c r="W665" s="63">
        <f>IF(Copyright!C$12=1,IF(BW665&gt;0,BW665-SUM(S665:V665)-SUM(X665:AQ665),SUM(BX665:CL665)),SUM(BY665:CL665))</f>
        <v>0</v>
      </c>
      <c r="X665" s="63">
        <v>0</v>
      </c>
      <c r="Y665" s="63">
        <v>0</v>
      </c>
      <c r="Z665" s="63"/>
      <c r="AA665" s="63"/>
      <c r="AB665" s="63"/>
      <c r="AC665" s="63"/>
      <c r="AD665" s="63"/>
      <c r="AE665" s="63"/>
      <c r="AF665" s="63"/>
      <c r="AG665" s="63">
        <v>0</v>
      </c>
      <c r="AH665" s="63"/>
      <c r="AI665" s="63"/>
      <c r="AJ665" s="63">
        <v>0</v>
      </c>
      <c r="AK665" s="63"/>
      <c r="AL665" s="63"/>
      <c r="AM665" s="63"/>
      <c r="AN665" s="63"/>
      <c r="AO665" s="63"/>
      <c r="AP665" s="63"/>
      <c r="AQ665" s="63"/>
      <c r="AS665" s="5">
        <f>IF(Q665&gt;0,RANK(Q665,(N665:P665,Q665:AE665)),0)</f>
        <v>3</v>
      </c>
      <c r="AT665" s="5">
        <f>IF(R665&gt;0,RANK(R665,(N665:P665,Q665:AE665)),0)</f>
        <v>4</v>
      </c>
      <c r="AU665" s="5">
        <f>IF(T665&gt;0,RANK(T665,(N665:P665,Q665:AE665)),0)</f>
        <v>0</v>
      </c>
      <c r="AV665" s="5">
        <f>IF(S665&gt;0,RANK(S665,(N665:P665,Q665:AE665)),0)</f>
        <v>5</v>
      </c>
      <c r="AW665" s="2">
        <f t="shared" si="259"/>
        <v>1.9388118107435078E-2</v>
      </c>
      <c r="AX665" s="2">
        <f t="shared" si="260"/>
        <v>6.7591604411241547E-3</v>
      </c>
      <c r="AY665" s="2">
        <f t="shared" si="261"/>
        <v>0</v>
      </c>
      <c r="AZ665" s="2">
        <f t="shared" si="262"/>
        <v>1.7787264318747776E-4</v>
      </c>
      <c r="BB665" t="s">
        <v>2200</v>
      </c>
      <c r="BC665" t="s">
        <v>1376</v>
      </c>
      <c r="BD665">
        <v>13</v>
      </c>
      <c r="BF665" s="111">
        <v>17</v>
      </c>
      <c r="BG665" s="113">
        <v>61</v>
      </c>
      <c r="BH665" s="117">
        <f t="shared" si="248"/>
        <v>17061</v>
      </c>
      <c r="BJ665" s="5" t="s">
        <v>3185</v>
      </c>
      <c r="BW665" s="63">
        <v>16</v>
      </c>
      <c r="CA665" s="8">
        <v>0</v>
      </c>
    </row>
    <row r="666" spans="1:90" hidden="1" outlineLevel="1">
      <c r="A666" t="s">
        <v>655</v>
      </c>
      <c r="B666" t="s">
        <v>1376</v>
      </c>
      <c r="C666" s="1">
        <f t="shared" si="252"/>
        <v>21244</v>
      </c>
      <c r="D666" s="5">
        <f>IF(N666&gt;0, RANK(N666,(N666:P666,Q666:AE666)),0)</f>
        <v>2</v>
      </c>
      <c r="E666" s="5">
        <f>IF(O666&gt;0,RANK(O666,(N666:P666,Q666:AE666)),0)</f>
        <v>1</v>
      </c>
      <c r="F666" s="5">
        <f>IF(P666&gt;0,RANK(P666,(N666:P666,Q666:AE666)),0)</f>
        <v>0</v>
      </c>
      <c r="G666" s="131">
        <f t="shared" si="253"/>
        <v>1892</v>
      </c>
      <c r="H666" s="136">
        <f t="shared" si="254"/>
        <v>8.9060440594991533E-2</v>
      </c>
      <c r="I666" s="2"/>
      <c r="J666" s="2">
        <f t="shared" si="255"/>
        <v>0.44487855394464321</v>
      </c>
      <c r="K666" s="2">
        <f t="shared" si="256"/>
        <v>0.53393899453963467</v>
      </c>
      <c r="L666" s="2">
        <f t="shared" si="257"/>
        <v>0</v>
      </c>
      <c r="M666" s="2">
        <f t="shared" si="258"/>
        <v>2.1182451515722178E-2</v>
      </c>
      <c r="N666" s="63">
        <v>9451</v>
      </c>
      <c r="O666" s="63">
        <v>11343</v>
      </c>
      <c r="P666" s="63"/>
      <c r="Q666" s="63">
        <v>322</v>
      </c>
      <c r="R666" s="63">
        <v>128</v>
      </c>
      <c r="S666" s="63">
        <v>0</v>
      </c>
      <c r="T666" s="63"/>
      <c r="U666" s="63"/>
      <c r="V666" s="63"/>
      <c r="W666" s="63">
        <f>IF(Copyright!C$12=1,IF(BW666&gt;0,BW666-SUM(S666:V666)-SUM(X666:AQ666),SUM(BX666:CL666)),SUM(BY666:CL666))</f>
        <v>0</v>
      </c>
      <c r="X666" s="63">
        <v>0</v>
      </c>
      <c r="Y666" s="63">
        <v>0</v>
      </c>
      <c r="Z666" s="63"/>
      <c r="AA666" s="63"/>
      <c r="AB666" s="63"/>
      <c r="AC666" s="63"/>
      <c r="AD666" s="63"/>
      <c r="AE666" s="63"/>
      <c r="AF666" s="63"/>
      <c r="AG666" s="63">
        <v>0</v>
      </c>
      <c r="AH666" s="63"/>
      <c r="AI666" s="63"/>
      <c r="AJ666" s="63">
        <v>0</v>
      </c>
      <c r="AK666" s="63"/>
      <c r="AL666" s="63"/>
      <c r="AM666" s="63"/>
      <c r="AN666" s="63"/>
      <c r="AO666" s="63"/>
      <c r="AP666" s="63"/>
      <c r="AQ666" s="63"/>
      <c r="AS666" s="5">
        <f>IF(Q666&gt;0,RANK(Q666,(N666:P666,Q666:AE666)),0)</f>
        <v>3</v>
      </c>
      <c r="AT666" s="5">
        <f>IF(R666&gt;0,RANK(R666,(N666:P666,Q666:AE666)),0)</f>
        <v>4</v>
      </c>
      <c r="AU666" s="5">
        <f>IF(T666&gt;0,RANK(T666,(N666:P666,Q666:AE666)),0)</f>
        <v>0</v>
      </c>
      <c r="AV666" s="5">
        <f>IF(S666&gt;0,RANK(S666,(N666:P666,Q666:AE666)),0)</f>
        <v>0</v>
      </c>
      <c r="AW666" s="2">
        <f t="shared" si="259"/>
        <v>1.5157220862361138E-2</v>
      </c>
      <c r="AX666" s="2">
        <f t="shared" si="260"/>
        <v>6.025230653360949E-3</v>
      </c>
      <c r="AY666" s="2">
        <f t="shared" si="261"/>
        <v>0</v>
      </c>
      <c r="AZ666" s="2">
        <f t="shared" si="262"/>
        <v>0</v>
      </c>
      <c r="BB666" t="s">
        <v>655</v>
      </c>
      <c r="BC666" t="s">
        <v>1376</v>
      </c>
      <c r="BD666">
        <v>16</v>
      </c>
      <c r="BF666" s="111">
        <v>17</v>
      </c>
      <c r="BG666" s="113">
        <v>63</v>
      </c>
      <c r="BH666" s="117">
        <f t="shared" si="248"/>
        <v>17063</v>
      </c>
      <c r="BJ666" s="5" t="s">
        <v>3185</v>
      </c>
      <c r="BN666" s="63"/>
      <c r="BW666" s="63">
        <v>69</v>
      </c>
      <c r="BY666" s="63">
        <v>0</v>
      </c>
      <c r="BZ666" s="63">
        <v>0</v>
      </c>
      <c r="CA666" s="8">
        <v>0</v>
      </c>
      <c r="CC666" s="8">
        <v>0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</row>
    <row r="667" spans="1:90" hidden="1" outlineLevel="1">
      <c r="A667" t="s">
        <v>2661</v>
      </c>
      <c r="B667" t="s">
        <v>1376</v>
      </c>
      <c r="C667" s="1">
        <f t="shared" ref="C667:C698" si="263">SUM(N667:AQ667)</f>
        <v>3941</v>
      </c>
      <c r="D667" s="5">
        <f>IF(N667&gt;0, RANK(N667,(N667:P667,Q667:AE667)),0)</f>
        <v>2</v>
      </c>
      <c r="E667" s="5">
        <f>IF(O667&gt;0,RANK(O667,(N667:P667,Q667:AE667)),0)</f>
        <v>1</v>
      </c>
      <c r="F667" s="5">
        <f>IF(P667&gt;0,RANK(P667,(N667:P667,Q667:AE667)),0)</f>
        <v>0</v>
      </c>
      <c r="G667" s="131">
        <f t="shared" ref="G667:G698" si="264">IF(C667&gt;0,MAX(N667:P667)-LARGE(N667:P667,2),0)</f>
        <v>1297</v>
      </c>
      <c r="H667" s="136">
        <f t="shared" ref="H667:H698" si="265">IF(C667&gt;0,G667/C667,0)</f>
        <v>0.32910428825171278</v>
      </c>
      <c r="I667" s="2"/>
      <c r="J667" s="2">
        <f t="shared" ref="J667:J698" si="266">IF($C667=0,"-",N667/$C667)</f>
        <v>0.3219994925145902</v>
      </c>
      <c r="K667" s="2">
        <f t="shared" ref="K667:K698" si="267">IF($C667=0,"-",O667/$C667)</f>
        <v>0.65110378076630293</v>
      </c>
      <c r="L667" s="2">
        <f t="shared" ref="L667:L698" si="268">IF($C667=0,"-",P667/$C667)</f>
        <v>0</v>
      </c>
      <c r="M667" s="2">
        <f t="shared" ref="M667:M698" si="269">IF(C667=0,"-",(1-J667-K667-L667))</f>
        <v>2.6896726719106923E-2</v>
      </c>
      <c r="N667" s="63">
        <v>1269</v>
      </c>
      <c r="O667" s="63">
        <v>2566</v>
      </c>
      <c r="P667" s="63"/>
      <c r="Q667" s="63">
        <v>63</v>
      </c>
      <c r="R667" s="63">
        <v>40</v>
      </c>
      <c r="S667" s="63">
        <v>3</v>
      </c>
      <c r="T667" s="63"/>
      <c r="U667" s="63"/>
      <c r="V667" s="63"/>
      <c r="W667" s="63">
        <f>IF(Copyright!C$12=1,IF(BW667&gt;0,BW667-SUM(S667:V667)-SUM(X667:AQ667),SUM(BX667:CL667)),SUM(BY667:CL667))</f>
        <v>0</v>
      </c>
      <c r="X667" s="63">
        <v>0</v>
      </c>
      <c r="Y667" s="63">
        <v>0</v>
      </c>
      <c r="Z667" s="63"/>
      <c r="AA667" s="63"/>
      <c r="AB667" s="63"/>
      <c r="AC667" s="63"/>
      <c r="AD667" s="63"/>
      <c r="AE667" s="63"/>
      <c r="AF667" s="63"/>
      <c r="AG667" s="63">
        <v>0</v>
      </c>
      <c r="AH667" s="63"/>
      <c r="AI667" s="63"/>
      <c r="AJ667" s="63">
        <v>0</v>
      </c>
      <c r="AK667" s="63"/>
      <c r="AL667" s="63"/>
      <c r="AM667" s="63"/>
      <c r="AN667" s="63"/>
      <c r="AO667" s="63"/>
      <c r="AP667" s="63"/>
      <c r="AQ667" s="63"/>
      <c r="AS667" s="5">
        <f>IF(Q667&gt;0,RANK(Q667,(N667:P667,Q667:AE667)),0)</f>
        <v>3</v>
      </c>
      <c r="AT667" s="5">
        <f>IF(R667&gt;0,RANK(R667,(N667:P667,Q667:AE667)),0)</f>
        <v>4</v>
      </c>
      <c r="AU667" s="5">
        <f>IF(T667&gt;0,RANK(T667,(N667:P667,Q667:AE667)),0)</f>
        <v>0</v>
      </c>
      <c r="AV667" s="5">
        <f>IF(S667&gt;0,RANK(S667,(N667:P667,Q667:AE667)),0)</f>
        <v>5</v>
      </c>
      <c r="AW667" s="2">
        <f t="shared" ref="AW667:AW698" si="270">IF($C667=0,"-",Q667/$C667)</f>
        <v>1.5985790408525755E-2</v>
      </c>
      <c r="AX667" s="2">
        <f t="shared" ref="AX667:AX698" si="271">IF($C667=0,"-",R667/$C667)</f>
        <v>1.0149708195889368E-2</v>
      </c>
      <c r="AY667" s="2">
        <f t="shared" ref="AY667:AY698" si="272">IF($C667=0,"-",T667/$C667)</f>
        <v>0</v>
      </c>
      <c r="AZ667" s="2">
        <f t="shared" ref="AZ667:AZ698" si="273">IF($C667=0,"-",S667/$C667)</f>
        <v>7.6122811469170261E-4</v>
      </c>
      <c r="BB667" t="s">
        <v>2661</v>
      </c>
      <c r="BC667" t="s">
        <v>1376</v>
      </c>
      <c r="BD667">
        <v>15</v>
      </c>
      <c r="BF667" s="111">
        <v>17</v>
      </c>
      <c r="BG667" s="113">
        <v>65</v>
      </c>
      <c r="BH667" s="117">
        <f t="shared" si="248"/>
        <v>17065</v>
      </c>
      <c r="BJ667" s="5" t="s">
        <v>3185</v>
      </c>
      <c r="BY667" s="63">
        <v>0</v>
      </c>
      <c r="BZ667" s="63">
        <v>0</v>
      </c>
      <c r="CA667" s="8">
        <v>0</v>
      </c>
      <c r="CC667" s="8">
        <v>0</v>
      </c>
      <c r="CD667" s="8">
        <v>0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K667" s="8">
        <v>0</v>
      </c>
    </row>
    <row r="668" spans="1:90" hidden="1" outlineLevel="1">
      <c r="A668" t="s">
        <v>603</v>
      </c>
      <c r="B668" t="s">
        <v>1376</v>
      </c>
      <c r="C668" s="1">
        <f t="shared" si="263"/>
        <v>9111</v>
      </c>
      <c r="D668" s="5">
        <f>IF(N668&gt;0, RANK(N668,(N668:P668,Q668:AE668)),0)</f>
        <v>2</v>
      </c>
      <c r="E668" s="5">
        <f>IF(O668&gt;0,RANK(O668,(N668:P668,Q668:AE668)),0)</f>
        <v>1</v>
      </c>
      <c r="F668" s="5">
        <f>IF(P668&gt;0,RANK(P668,(N668:P668,Q668:AE668)),0)</f>
        <v>0</v>
      </c>
      <c r="G668" s="131">
        <f t="shared" si="264"/>
        <v>1621</v>
      </c>
      <c r="H668" s="136">
        <f t="shared" si="265"/>
        <v>0.17791680386346176</v>
      </c>
      <c r="I668" s="2"/>
      <c r="J668" s="2">
        <f t="shared" si="266"/>
        <v>0.40061464164197125</v>
      </c>
      <c r="K668" s="2">
        <f t="shared" si="267"/>
        <v>0.57853144550543301</v>
      </c>
      <c r="L668" s="2">
        <f t="shared" si="268"/>
        <v>0</v>
      </c>
      <c r="M668" s="2">
        <f t="shared" si="269"/>
        <v>2.0853912852595746E-2</v>
      </c>
      <c r="N668" s="63">
        <v>3650</v>
      </c>
      <c r="O668" s="63">
        <v>5271</v>
      </c>
      <c r="P668" s="63"/>
      <c r="Q668" s="63">
        <v>130</v>
      </c>
      <c r="R668" s="63">
        <v>59</v>
      </c>
      <c r="S668" s="63">
        <v>1</v>
      </c>
      <c r="T668" s="63"/>
      <c r="U668" s="63"/>
      <c r="V668" s="63"/>
      <c r="W668" s="63">
        <f>IF(Copyright!C$12=1,IF(BW668&gt;0,BW668-SUM(S668:V668)-SUM(X668:AQ668),SUM(BX668:CL668)),SUM(BY668:CL668))</f>
        <v>0</v>
      </c>
      <c r="X668" s="63">
        <v>0</v>
      </c>
      <c r="Y668" s="63">
        <v>0</v>
      </c>
      <c r="Z668" s="63"/>
      <c r="AA668" s="63"/>
      <c r="AB668" s="63"/>
      <c r="AC668" s="63"/>
      <c r="AD668" s="63"/>
      <c r="AE668" s="63"/>
      <c r="AF668" s="63"/>
      <c r="AG668" s="63">
        <v>0</v>
      </c>
      <c r="AH668" s="63"/>
      <c r="AI668" s="63"/>
      <c r="AJ668" s="63">
        <v>0</v>
      </c>
      <c r="AK668" s="63"/>
      <c r="AL668" s="63"/>
      <c r="AM668" s="63"/>
      <c r="AN668" s="63"/>
      <c r="AO668" s="63"/>
      <c r="AP668" s="63"/>
      <c r="AQ668" s="63"/>
      <c r="AS668" s="5">
        <f>IF(Q668&gt;0,RANK(Q668,(N668:P668,Q668:AE668)),0)</f>
        <v>3</v>
      </c>
      <c r="AT668" s="5">
        <f>IF(R668&gt;0,RANK(R668,(N668:P668,Q668:AE668)),0)</f>
        <v>4</v>
      </c>
      <c r="AU668" s="5">
        <f>IF(T668&gt;0,RANK(T668,(N668:P668,Q668:AE668)),0)</f>
        <v>0</v>
      </c>
      <c r="AV668" s="5">
        <f>IF(S668&gt;0,RANK(S668,(N668:P668,Q668:AE668)),0)</f>
        <v>5</v>
      </c>
      <c r="AW668" s="2">
        <f t="shared" si="270"/>
        <v>1.4268466688618154E-2</v>
      </c>
      <c r="AX668" s="2">
        <f t="shared" si="271"/>
        <v>6.4756887279113157E-3</v>
      </c>
      <c r="AY668" s="2">
        <f t="shared" si="272"/>
        <v>0</v>
      </c>
      <c r="AZ668" s="2">
        <f t="shared" si="273"/>
        <v>1.0975743606629349E-4</v>
      </c>
      <c r="BB668" t="s">
        <v>603</v>
      </c>
      <c r="BC668" t="s">
        <v>1376</v>
      </c>
      <c r="BD668">
        <v>18</v>
      </c>
      <c r="BF668" s="111">
        <v>17</v>
      </c>
      <c r="BG668" s="113">
        <v>67</v>
      </c>
      <c r="BH668" s="117">
        <f t="shared" si="248"/>
        <v>17067</v>
      </c>
      <c r="BJ668" s="5" t="s">
        <v>3185</v>
      </c>
      <c r="BY668" s="63">
        <v>0</v>
      </c>
      <c r="BZ668" s="63">
        <v>0</v>
      </c>
      <c r="CA668" s="8">
        <v>0</v>
      </c>
      <c r="CC668" s="8">
        <v>0</v>
      </c>
      <c r="CE668" s="8">
        <v>0</v>
      </c>
      <c r="CF668" s="8">
        <v>0</v>
      </c>
      <c r="CG668" s="8">
        <v>0</v>
      </c>
      <c r="CI668" s="8">
        <v>0</v>
      </c>
    </row>
    <row r="669" spans="1:90" hidden="1" outlineLevel="1">
      <c r="A669" t="s">
        <v>1657</v>
      </c>
      <c r="B669" t="s">
        <v>1376</v>
      </c>
      <c r="C669" s="1">
        <f t="shared" si="263"/>
        <v>2330</v>
      </c>
      <c r="D669" s="5">
        <f>IF(N669&gt;0, RANK(N669,(N669:P669,Q669:AE669)),0)</f>
        <v>2</v>
      </c>
      <c r="E669" s="5">
        <f>IF(O669&gt;0,RANK(O669,(N669:P669,Q669:AE669)),0)</f>
        <v>1</v>
      </c>
      <c r="F669" s="5">
        <f>IF(P669&gt;0,RANK(P669,(N669:P669,Q669:AE669)),0)</f>
        <v>0</v>
      </c>
      <c r="G669" s="131">
        <f t="shared" si="264"/>
        <v>793</v>
      </c>
      <c r="H669" s="136">
        <f t="shared" si="265"/>
        <v>0.34034334763948498</v>
      </c>
      <c r="I669" s="2"/>
      <c r="J669" s="2">
        <f t="shared" si="266"/>
        <v>0.31845493562231758</v>
      </c>
      <c r="K669" s="2">
        <f t="shared" si="267"/>
        <v>0.65879828326180256</v>
      </c>
      <c r="L669" s="2">
        <f t="shared" si="268"/>
        <v>0</v>
      </c>
      <c r="M669" s="2">
        <f t="shared" si="269"/>
        <v>2.2746781115879799E-2</v>
      </c>
      <c r="N669" s="63">
        <v>742</v>
      </c>
      <c r="O669" s="63">
        <v>1535</v>
      </c>
      <c r="P669" s="63"/>
      <c r="Q669" s="63">
        <v>31</v>
      </c>
      <c r="R669" s="63">
        <v>22</v>
      </c>
      <c r="S669" s="63">
        <v>0</v>
      </c>
      <c r="T669" s="63"/>
      <c r="U669" s="63"/>
      <c r="V669" s="63"/>
      <c r="W669" s="63">
        <f>IF(Copyright!C$12=1,IF(BW669&gt;0,BW669-SUM(S669:V669)-SUM(X669:AQ669),SUM(BX669:CL669)),SUM(BY669:CL669))</f>
        <v>0</v>
      </c>
      <c r="X669" s="63">
        <v>0</v>
      </c>
      <c r="Y669" s="63">
        <v>0</v>
      </c>
      <c r="Z669" s="63"/>
      <c r="AA669" s="63"/>
      <c r="AB669" s="63"/>
      <c r="AC669" s="63"/>
      <c r="AD669" s="63"/>
      <c r="AE669" s="63"/>
      <c r="AF669" s="63"/>
      <c r="AG669" s="63">
        <v>0</v>
      </c>
      <c r="AH669" s="63"/>
      <c r="AI669" s="63"/>
      <c r="AJ669" s="63">
        <v>0</v>
      </c>
      <c r="AK669" s="63"/>
      <c r="AL669" s="63"/>
      <c r="AM669" s="63"/>
      <c r="AN669" s="63"/>
      <c r="AO669" s="63"/>
      <c r="AP669" s="63"/>
      <c r="AQ669" s="63"/>
      <c r="AS669" s="5">
        <f>IF(Q669&gt;0,RANK(Q669,(N669:P669,Q669:AE669)),0)</f>
        <v>3</v>
      </c>
      <c r="AT669" s="5">
        <f>IF(R669&gt;0,RANK(R669,(N669:P669,Q669:AE669)),0)</f>
        <v>4</v>
      </c>
      <c r="AU669" s="5">
        <f>IF(T669&gt;0,RANK(T669,(N669:P669,Q669:AE669)),0)</f>
        <v>0</v>
      </c>
      <c r="AV669" s="5">
        <f>IF(S669&gt;0,RANK(S669,(N669:P669,Q669:AE669)),0)</f>
        <v>0</v>
      </c>
      <c r="AW669" s="2">
        <f t="shared" si="270"/>
        <v>1.3304721030042918E-2</v>
      </c>
      <c r="AX669" s="2">
        <f t="shared" si="271"/>
        <v>9.4420600858369091E-3</v>
      </c>
      <c r="AY669" s="2">
        <f t="shared" si="272"/>
        <v>0</v>
      </c>
      <c r="AZ669" s="2">
        <f t="shared" si="273"/>
        <v>0</v>
      </c>
      <c r="BB669" t="s">
        <v>1657</v>
      </c>
      <c r="BC669" t="s">
        <v>1376</v>
      </c>
      <c r="BD669">
        <v>15</v>
      </c>
      <c r="BF669" s="111">
        <v>17</v>
      </c>
      <c r="BG669" s="113">
        <v>69</v>
      </c>
      <c r="BH669" s="117">
        <f t="shared" si="248"/>
        <v>17069</v>
      </c>
      <c r="BJ669" s="5" t="s">
        <v>3185</v>
      </c>
      <c r="BY669" s="63">
        <v>0</v>
      </c>
      <c r="BZ669" s="63">
        <v>0</v>
      </c>
      <c r="CA669" s="8">
        <v>0</v>
      </c>
      <c r="CC669" s="8">
        <v>0</v>
      </c>
      <c r="CD669" s="8">
        <v>0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K669" s="8">
        <v>0</v>
      </c>
    </row>
    <row r="670" spans="1:90" hidden="1" outlineLevel="1">
      <c r="A670" t="s">
        <v>962</v>
      </c>
      <c r="B670" t="s">
        <v>1376</v>
      </c>
      <c r="C670" s="1">
        <f t="shared" si="263"/>
        <v>3568</v>
      </c>
      <c r="D670" s="5">
        <f>IF(N670&gt;0, RANK(N670,(N670:P670,Q670:AE670)),0)</f>
        <v>1</v>
      </c>
      <c r="E670" s="5">
        <f>IF(O670&gt;0,RANK(O670,(N670:P670,Q670:AE670)),0)</f>
        <v>2</v>
      </c>
      <c r="F670" s="5">
        <f>IF(P670&gt;0,RANK(P670,(N670:P670,Q670:AE670)),0)</f>
        <v>0</v>
      </c>
      <c r="G670" s="131">
        <f t="shared" si="264"/>
        <v>437</v>
      </c>
      <c r="H670" s="136">
        <f t="shared" si="265"/>
        <v>0.12247757847533633</v>
      </c>
      <c r="I670" s="2"/>
      <c r="J670" s="2">
        <f t="shared" si="266"/>
        <v>0.554372197309417</v>
      </c>
      <c r="K670" s="2">
        <f t="shared" si="267"/>
        <v>0.4318946188340807</v>
      </c>
      <c r="L670" s="2">
        <f t="shared" si="268"/>
        <v>0</v>
      </c>
      <c r="M670" s="2">
        <f t="shared" si="269"/>
        <v>1.3733183856502296E-2</v>
      </c>
      <c r="N670" s="63">
        <v>1978</v>
      </c>
      <c r="O670" s="63">
        <v>1541</v>
      </c>
      <c r="P670" s="63"/>
      <c r="Q670" s="63">
        <v>37</v>
      </c>
      <c r="R670" s="63">
        <v>11</v>
      </c>
      <c r="S670" s="63">
        <v>1</v>
      </c>
      <c r="T670" s="63"/>
      <c r="U670" s="63"/>
      <c r="V670" s="63"/>
      <c r="W670" s="63">
        <f>IF(Copyright!C$12=1,IF(BW670&gt;0,BW670-SUM(S670:V670)-SUM(X670:AQ670),SUM(BX670:CL670)),SUM(BY670:CL670))</f>
        <v>0</v>
      </c>
      <c r="X670" s="63">
        <v>0</v>
      </c>
      <c r="Y670" s="63">
        <v>0</v>
      </c>
      <c r="Z670" s="63"/>
      <c r="AA670" s="63"/>
      <c r="AB670" s="63"/>
      <c r="AC670" s="63"/>
      <c r="AD670" s="63"/>
      <c r="AE670" s="63"/>
      <c r="AF670" s="63"/>
      <c r="AG670" s="63">
        <v>0</v>
      </c>
      <c r="AH670" s="63"/>
      <c r="AI670" s="63"/>
      <c r="AJ670" s="63">
        <v>0</v>
      </c>
      <c r="AK670" s="63"/>
      <c r="AL670" s="63"/>
      <c r="AM670" s="63"/>
      <c r="AN670" s="63"/>
      <c r="AO670" s="63"/>
      <c r="AP670" s="63"/>
      <c r="AQ670" s="63"/>
      <c r="AS670" s="5">
        <f>IF(Q670&gt;0,RANK(Q670,(N670:P670,Q670:AE670)),0)</f>
        <v>3</v>
      </c>
      <c r="AT670" s="5">
        <f>IF(R670&gt;0,RANK(R670,(N670:P670,Q670:AE670)),0)</f>
        <v>4</v>
      </c>
      <c r="AU670" s="5">
        <f>IF(T670&gt;0,RANK(T670,(N670:P670,Q670:AE670)),0)</f>
        <v>0</v>
      </c>
      <c r="AV670" s="5">
        <f>IF(S670&gt;0,RANK(S670,(N670:P670,Q670:AE670)),0)</f>
        <v>5</v>
      </c>
      <c r="AW670" s="2">
        <f t="shared" si="270"/>
        <v>1.0369955156950673E-2</v>
      </c>
      <c r="AX670" s="2">
        <f t="shared" si="271"/>
        <v>3.0829596412556052E-3</v>
      </c>
      <c r="AY670" s="2">
        <f t="shared" si="272"/>
        <v>0</v>
      </c>
      <c r="AZ670" s="2">
        <f t="shared" si="273"/>
        <v>2.8026905829596412E-4</v>
      </c>
      <c r="BB670" t="s">
        <v>962</v>
      </c>
      <c r="BC670" t="s">
        <v>1376</v>
      </c>
      <c r="BD670">
        <v>17</v>
      </c>
      <c r="BF670" s="111">
        <v>17</v>
      </c>
      <c r="BG670" s="113">
        <v>71</v>
      </c>
      <c r="BH670" s="117">
        <f t="shared" si="248"/>
        <v>17071</v>
      </c>
      <c r="BJ670" s="5" t="s">
        <v>3185</v>
      </c>
      <c r="CA670" s="8">
        <v>0</v>
      </c>
      <c r="CC670" s="8">
        <v>0</v>
      </c>
      <c r="CF670" s="8">
        <v>0</v>
      </c>
    </row>
    <row r="671" spans="1:90" hidden="1" outlineLevel="1">
      <c r="A671" t="s">
        <v>3148</v>
      </c>
      <c r="B671" t="s">
        <v>1376</v>
      </c>
      <c r="C671" s="1">
        <f t="shared" si="263"/>
        <v>24322</v>
      </c>
      <c r="D671" s="5">
        <f>IF(N671&gt;0, RANK(N671,(N671:P671,Q671:AE671)),0)</f>
        <v>1</v>
      </c>
      <c r="E671" s="5">
        <f>IF(O671&gt;0,RANK(O671,(N671:P671,Q671:AE671)),0)</f>
        <v>2</v>
      </c>
      <c r="F671" s="5">
        <f>IF(P671&gt;0,RANK(P671,(N671:P671,Q671:AE671)),0)</f>
        <v>0</v>
      </c>
      <c r="G671" s="131">
        <f t="shared" si="264"/>
        <v>749</v>
      </c>
      <c r="H671" s="136">
        <f t="shared" si="265"/>
        <v>3.0795164871309927E-2</v>
      </c>
      <c r="I671" s="2"/>
      <c r="J671" s="2">
        <f t="shared" si="266"/>
        <v>0.5070306718197517</v>
      </c>
      <c r="K671" s="2">
        <f t="shared" si="267"/>
        <v>0.47623550694844174</v>
      </c>
      <c r="L671" s="2">
        <f t="shared" si="268"/>
        <v>0</v>
      </c>
      <c r="M671" s="2">
        <f t="shared" si="269"/>
        <v>1.6733821231806556E-2</v>
      </c>
      <c r="N671" s="63">
        <v>12332</v>
      </c>
      <c r="O671" s="63">
        <v>11583</v>
      </c>
      <c r="P671" s="63"/>
      <c r="Q671" s="63">
        <v>285</v>
      </c>
      <c r="R671" s="63">
        <v>117</v>
      </c>
      <c r="S671" s="63">
        <v>0</v>
      </c>
      <c r="T671" s="63"/>
      <c r="U671" s="63"/>
      <c r="V671" s="63"/>
      <c r="W671" s="63">
        <f>IF(Copyright!C$12=1,IF(BW671&gt;0,BW671-SUM(S671:V671)-SUM(X671:AQ671),SUM(BX671:CL671)),SUM(BY671:CL671))</f>
        <v>5</v>
      </c>
      <c r="X671" s="63">
        <v>0</v>
      </c>
      <c r="Y671" s="63">
        <v>0</v>
      </c>
      <c r="Z671" s="63"/>
      <c r="AA671" s="63"/>
      <c r="AB671" s="63"/>
      <c r="AC671" s="63"/>
      <c r="AD671" s="63"/>
      <c r="AE671" s="63"/>
      <c r="AF671" s="63"/>
      <c r="AG671" s="63">
        <v>0</v>
      </c>
      <c r="AH671" s="63"/>
      <c r="AI671" s="63"/>
      <c r="AJ671" s="63">
        <v>0</v>
      </c>
      <c r="AK671" s="63"/>
      <c r="AL671" s="63"/>
      <c r="AM671" s="63"/>
      <c r="AN671" s="63"/>
      <c r="AO671" s="63"/>
      <c r="AP671" s="63"/>
      <c r="AQ671" s="63"/>
      <c r="AS671" s="5">
        <f>IF(Q671&gt;0,RANK(Q671,(N671:P671,Q671:AE671)),0)</f>
        <v>3</v>
      </c>
      <c r="AT671" s="5">
        <f>IF(R671&gt;0,RANK(R671,(N671:P671,Q671:AE671)),0)</f>
        <v>4</v>
      </c>
      <c r="AU671" s="5">
        <f>IF(T671&gt;0,RANK(T671,(N671:P671,Q671:AE671)),0)</f>
        <v>0</v>
      </c>
      <c r="AV671" s="5">
        <f>IF(S671&gt;0,RANK(S671,(N671:P671,Q671:AE671)),0)</f>
        <v>0</v>
      </c>
      <c r="AW671" s="2">
        <f t="shared" si="270"/>
        <v>1.1717786366252776E-2</v>
      </c>
      <c r="AX671" s="2">
        <f t="shared" si="271"/>
        <v>4.8104596661458759E-3</v>
      </c>
      <c r="AY671" s="2">
        <f t="shared" si="272"/>
        <v>0</v>
      </c>
      <c r="AZ671" s="2">
        <f t="shared" si="273"/>
        <v>0</v>
      </c>
      <c r="BB671" t="s">
        <v>3148</v>
      </c>
      <c r="BC671" t="s">
        <v>1376</v>
      </c>
      <c r="BD671">
        <v>17</v>
      </c>
      <c r="BF671" s="111">
        <v>17</v>
      </c>
      <c r="BG671" s="113">
        <v>73</v>
      </c>
      <c r="BH671" s="117">
        <f t="shared" si="248"/>
        <v>17073</v>
      </c>
      <c r="BJ671" s="5" t="s">
        <v>3185</v>
      </c>
      <c r="BN671" s="63"/>
      <c r="BW671" s="63">
        <v>88</v>
      </c>
      <c r="BY671" s="63">
        <v>0</v>
      </c>
      <c r="BZ671" s="63">
        <v>0</v>
      </c>
      <c r="CA671" s="8">
        <v>0</v>
      </c>
      <c r="CB671" s="8">
        <v>0</v>
      </c>
      <c r="CC671" s="8">
        <v>0</v>
      </c>
      <c r="CD671" s="8">
        <v>0</v>
      </c>
      <c r="CE671" s="8">
        <v>0</v>
      </c>
      <c r="CF671" s="8">
        <v>0</v>
      </c>
      <c r="CG671" s="8">
        <v>0</v>
      </c>
      <c r="CH671" s="8">
        <v>0</v>
      </c>
      <c r="CI671" s="8">
        <v>5</v>
      </c>
      <c r="CJ671" s="8">
        <v>0</v>
      </c>
      <c r="CK671" s="8">
        <v>0</v>
      </c>
      <c r="CL671">
        <v>0</v>
      </c>
    </row>
    <row r="672" spans="1:90" hidden="1" outlineLevel="1">
      <c r="A672" t="s">
        <v>2036</v>
      </c>
      <c r="B672" t="s">
        <v>1376</v>
      </c>
      <c r="C672" s="1">
        <f t="shared" si="263"/>
        <v>12784</v>
      </c>
      <c r="D672" s="5">
        <f>IF(N672&gt;0, RANK(N672,(N672:P672,Q672:AE672)),0)</f>
        <v>2</v>
      </c>
      <c r="E672" s="5">
        <f>IF(O672&gt;0,RANK(O672,(N672:P672,Q672:AE672)),0)</f>
        <v>1</v>
      </c>
      <c r="F672" s="5">
        <f>IF(P672&gt;0,RANK(P672,(N672:P672,Q672:AE672)),0)</f>
        <v>0</v>
      </c>
      <c r="G672" s="131">
        <f t="shared" si="264"/>
        <v>5707</v>
      </c>
      <c r="H672" s="136">
        <f t="shared" si="265"/>
        <v>0.44641739674593239</v>
      </c>
      <c r="I672" s="2"/>
      <c r="J672" s="2">
        <f t="shared" si="266"/>
        <v>0.26697434292866085</v>
      </c>
      <c r="K672" s="2">
        <f t="shared" si="267"/>
        <v>0.71339173967459324</v>
      </c>
      <c r="L672" s="2">
        <f t="shared" si="268"/>
        <v>0</v>
      </c>
      <c r="M672" s="2">
        <f t="shared" si="269"/>
        <v>1.9633917396745915E-2</v>
      </c>
      <c r="N672" s="63">
        <v>3413</v>
      </c>
      <c r="O672" s="63">
        <v>9120</v>
      </c>
      <c r="P672" s="63"/>
      <c r="Q672" s="63">
        <v>173</v>
      </c>
      <c r="R672" s="63">
        <v>75</v>
      </c>
      <c r="S672" s="63">
        <v>2</v>
      </c>
      <c r="T672" s="63"/>
      <c r="U672" s="63"/>
      <c r="V672" s="63"/>
      <c r="W672" s="63">
        <f>IF(Copyright!C$12=1,IF(BW672&gt;0,BW672-SUM(S672:V672)-SUM(X672:AQ672),SUM(BX672:CL672)),SUM(BY672:CL672))</f>
        <v>1</v>
      </c>
      <c r="X672" s="63">
        <v>0</v>
      </c>
      <c r="Y672" s="63">
        <v>0</v>
      </c>
      <c r="Z672" s="63"/>
      <c r="AA672" s="63"/>
      <c r="AB672" s="63"/>
      <c r="AC672" s="63"/>
      <c r="AD672" s="63"/>
      <c r="AE672" s="63"/>
      <c r="AF672" s="63"/>
      <c r="AG672" s="63">
        <v>0</v>
      </c>
      <c r="AH672" s="63"/>
      <c r="AI672" s="63"/>
      <c r="AJ672" s="63">
        <v>0</v>
      </c>
      <c r="AK672" s="63"/>
      <c r="AL672" s="63"/>
      <c r="AM672" s="63"/>
      <c r="AN672" s="63"/>
      <c r="AO672" s="63"/>
      <c r="AP672" s="63"/>
      <c r="AQ672" s="63"/>
      <c r="AS672" s="5">
        <f>IF(Q672&gt;0,RANK(Q672,(N672:P672,Q672:AE672)),0)</f>
        <v>3</v>
      </c>
      <c r="AT672" s="5">
        <f>IF(R672&gt;0,RANK(R672,(N672:P672,Q672:AE672)),0)</f>
        <v>4</v>
      </c>
      <c r="AU672" s="5">
        <f>IF(T672&gt;0,RANK(T672,(N672:P672,Q672:AE672)),0)</f>
        <v>0</v>
      </c>
      <c r="AV672" s="5">
        <f>IF(S672&gt;0,RANK(S672,(N672:P672,Q672:AE672)),0)</f>
        <v>5</v>
      </c>
      <c r="AW672" s="2">
        <f t="shared" si="270"/>
        <v>1.3532540675844806E-2</v>
      </c>
      <c r="AX672" s="2">
        <f t="shared" si="271"/>
        <v>5.8667083854818522E-3</v>
      </c>
      <c r="AY672" s="2">
        <f t="shared" si="272"/>
        <v>0</v>
      </c>
      <c r="AZ672" s="2">
        <f t="shared" si="273"/>
        <v>1.5644555694618273E-4</v>
      </c>
      <c r="BB672" t="s">
        <v>2036</v>
      </c>
      <c r="BC672" t="s">
        <v>1376</v>
      </c>
      <c r="BD672">
        <v>16</v>
      </c>
      <c r="BF672" s="111">
        <v>17</v>
      </c>
      <c r="BG672" s="113">
        <v>75</v>
      </c>
      <c r="BH672" s="117">
        <f t="shared" si="248"/>
        <v>17075</v>
      </c>
      <c r="BJ672" s="5" t="s">
        <v>3185</v>
      </c>
      <c r="BW672" s="132">
        <v>30</v>
      </c>
      <c r="CA672" s="8">
        <v>0</v>
      </c>
      <c r="CF672" s="8">
        <v>1</v>
      </c>
    </row>
    <row r="673" spans="1:90" hidden="1" outlineLevel="1">
      <c r="A673" t="s">
        <v>2939</v>
      </c>
      <c r="B673" t="s">
        <v>1376</v>
      </c>
      <c r="C673" s="1">
        <f t="shared" si="263"/>
        <v>24012</v>
      </c>
      <c r="D673" s="5">
        <f>IF(N673&gt;0, RANK(N673,(N673:P673,Q673:AE673)),0)</f>
        <v>1</v>
      </c>
      <c r="E673" s="5">
        <f>IF(O673&gt;0,RANK(O673,(N673:P673,Q673:AE673)),0)</f>
        <v>2</v>
      </c>
      <c r="F673" s="5">
        <f>IF(P673&gt;0,RANK(P673,(N673:P673,Q673:AE673)),0)</f>
        <v>0</v>
      </c>
      <c r="G673" s="131">
        <f t="shared" si="264"/>
        <v>3455</v>
      </c>
      <c r="H673" s="136">
        <f t="shared" si="265"/>
        <v>0.14388639013826421</v>
      </c>
      <c r="I673" s="2"/>
      <c r="J673" s="2">
        <f t="shared" si="266"/>
        <v>0.55468099283691485</v>
      </c>
      <c r="K673" s="2">
        <f t="shared" si="267"/>
        <v>0.4107946026986507</v>
      </c>
      <c r="L673" s="2">
        <f t="shared" si="268"/>
        <v>0</v>
      </c>
      <c r="M673" s="2">
        <f t="shared" si="269"/>
        <v>3.4524404464434444E-2</v>
      </c>
      <c r="N673" s="63">
        <v>13319</v>
      </c>
      <c r="O673" s="63">
        <v>9864</v>
      </c>
      <c r="P673" s="63"/>
      <c r="Q673" s="63">
        <v>407</v>
      </c>
      <c r="R673" s="63">
        <v>406</v>
      </c>
      <c r="S673" s="63">
        <v>14</v>
      </c>
      <c r="T673" s="63"/>
      <c r="U673" s="63"/>
      <c r="V673" s="63"/>
      <c r="W673" s="63">
        <f>IF(Copyright!C$12=1,IF(BW673&gt;0,BW673-SUM(S673:V673)-SUM(X673:AQ673),SUM(BX673:CL673)),SUM(BY673:CL673))</f>
        <v>0</v>
      </c>
      <c r="X673" s="63">
        <v>2</v>
      </c>
      <c r="Y673" s="63">
        <v>0</v>
      </c>
      <c r="Z673" s="63"/>
      <c r="AA673" s="63"/>
      <c r="AB673" s="63"/>
      <c r="AC673" s="63"/>
      <c r="AD673" s="63"/>
      <c r="AE673" s="63"/>
      <c r="AF673" s="63"/>
      <c r="AG673" s="63">
        <v>0</v>
      </c>
      <c r="AH673" s="63"/>
      <c r="AI673" s="63"/>
      <c r="AJ673" s="63">
        <v>0</v>
      </c>
      <c r="AK673" s="63"/>
      <c r="AL673" s="63"/>
      <c r="AM673" s="63"/>
      <c r="AN673" s="63"/>
      <c r="AO673" s="63"/>
      <c r="AP673" s="63"/>
      <c r="AQ673" s="63"/>
      <c r="AS673" s="5">
        <f>IF(Q673&gt;0,RANK(Q673,(N673:P673,Q673:AE673)),0)</f>
        <v>3</v>
      </c>
      <c r="AT673" s="5">
        <f>IF(R673&gt;0,RANK(R673,(N673:P673,Q673:AE673)),0)</f>
        <v>4</v>
      </c>
      <c r="AU673" s="5">
        <f>IF(T673&gt;0,RANK(T673,(N673:P673,Q673:AE673)),0)</f>
        <v>0</v>
      </c>
      <c r="AV673" s="5">
        <f>IF(S673&gt;0,RANK(S673,(N673:P673,Q673:AE673)),0)</f>
        <v>5</v>
      </c>
      <c r="AW673" s="2">
        <f t="shared" si="270"/>
        <v>1.6949858404131268E-2</v>
      </c>
      <c r="AX673" s="2">
        <f t="shared" si="271"/>
        <v>1.6908212560386472E-2</v>
      </c>
      <c r="AY673" s="2">
        <f t="shared" si="272"/>
        <v>0</v>
      </c>
      <c r="AZ673" s="2">
        <f t="shared" si="273"/>
        <v>5.8304181242711979E-4</v>
      </c>
      <c r="BB673" t="s">
        <v>2939</v>
      </c>
      <c r="BC673" t="s">
        <v>1376</v>
      </c>
      <c r="BD673">
        <v>12</v>
      </c>
      <c r="BF673" s="111">
        <v>17</v>
      </c>
      <c r="BG673" s="113">
        <v>77</v>
      </c>
      <c r="BH673" s="117">
        <f t="shared" si="248"/>
        <v>17077</v>
      </c>
      <c r="BJ673" s="5" t="s">
        <v>3185</v>
      </c>
      <c r="BW673" s="63">
        <v>108</v>
      </c>
      <c r="BY673" s="63">
        <v>0</v>
      </c>
      <c r="BZ673" s="63">
        <v>0</v>
      </c>
      <c r="CA673" s="8">
        <v>0</v>
      </c>
      <c r="CC673" s="8">
        <v>0</v>
      </c>
      <c r="CF673" s="8">
        <v>0</v>
      </c>
      <c r="CG673" s="8">
        <v>0</v>
      </c>
    </row>
    <row r="674" spans="1:90" hidden="1" outlineLevel="1">
      <c r="A674" t="s">
        <v>1479</v>
      </c>
      <c r="B674" t="s">
        <v>1376</v>
      </c>
      <c r="C674" s="1">
        <f t="shared" si="263"/>
        <v>5043</v>
      </c>
      <c r="D674" s="5">
        <f>IF(N674&gt;0, RANK(N674,(N674:P674,Q674:AE674)),0)</f>
        <v>2</v>
      </c>
      <c r="E674" s="5">
        <f>IF(O674&gt;0,RANK(O674,(N674:P674,Q674:AE674)),0)</f>
        <v>1</v>
      </c>
      <c r="F674" s="5">
        <f>IF(P674&gt;0,RANK(P674,(N674:P674,Q674:AE674)),0)</f>
        <v>0</v>
      </c>
      <c r="G674" s="131">
        <f t="shared" si="264"/>
        <v>2078</v>
      </c>
      <c r="H674" s="136">
        <f t="shared" si="265"/>
        <v>0.41205631568510809</v>
      </c>
      <c r="I674" s="2"/>
      <c r="J674" s="2">
        <f t="shared" si="266"/>
        <v>0.28475114019432879</v>
      </c>
      <c r="K674" s="2">
        <f t="shared" si="267"/>
        <v>0.69680745587943682</v>
      </c>
      <c r="L674" s="2">
        <f t="shared" si="268"/>
        <v>0</v>
      </c>
      <c r="M674" s="2">
        <f t="shared" si="269"/>
        <v>1.844140392623439E-2</v>
      </c>
      <c r="N674" s="63">
        <v>1436</v>
      </c>
      <c r="O674" s="63">
        <v>3514</v>
      </c>
      <c r="P674" s="63"/>
      <c r="Q674" s="63">
        <v>63</v>
      </c>
      <c r="R674" s="63">
        <v>30</v>
      </c>
      <c r="S674" s="63">
        <v>0</v>
      </c>
      <c r="T674" s="63"/>
      <c r="U674" s="63"/>
      <c r="V674" s="63"/>
      <c r="W674" s="63">
        <f>IF(Copyright!C$12=1,IF(BW674&gt;0,BW674-SUM(S674:V674)-SUM(X674:AQ674),SUM(BX674:CL674)),SUM(BY674:CL674))</f>
        <v>0</v>
      </c>
      <c r="X674" s="63">
        <v>0</v>
      </c>
      <c r="Y674" s="63">
        <v>0</v>
      </c>
      <c r="Z674" s="63"/>
      <c r="AA674" s="63"/>
      <c r="AB674" s="63"/>
      <c r="AC674" s="63"/>
      <c r="AD674" s="63"/>
      <c r="AE674" s="63"/>
      <c r="AF674" s="63"/>
      <c r="AG674" s="63">
        <v>0</v>
      </c>
      <c r="AH674" s="63"/>
      <c r="AI674" s="63"/>
      <c r="AJ674" s="63">
        <v>0</v>
      </c>
      <c r="AK674" s="63"/>
      <c r="AL674" s="63"/>
      <c r="AM674" s="63"/>
      <c r="AN674" s="63"/>
      <c r="AO674" s="63"/>
      <c r="AP674" s="63"/>
      <c r="AQ674" s="63"/>
      <c r="AS674" s="5">
        <f>IF(Q674&gt;0,RANK(Q674,(N674:P674,Q674:AE674)),0)</f>
        <v>3</v>
      </c>
      <c r="AT674" s="5">
        <f>IF(R674&gt;0,RANK(R674,(N674:P674,Q674:AE674)),0)</f>
        <v>4</v>
      </c>
      <c r="AU674" s="5">
        <f>IF(T674&gt;0,RANK(T674,(N674:P674,Q674:AE674)),0)</f>
        <v>0</v>
      </c>
      <c r="AV674" s="5">
        <f>IF(S674&gt;0,RANK(S674,(N674:P674,Q674:AE674)),0)</f>
        <v>0</v>
      </c>
      <c r="AW674" s="2">
        <f t="shared" si="270"/>
        <v>1.2492563950029744E-2</v>
      </c>
      <c r="AX674" s="2">
        <f t="shared" si="271"/>
        <v>5.9488399762046397E-3</v>
      </c>
      <c r="AY674" s="2">
        <f t="shared" si="272"/>
        <v>0</v>
      </c>
      <c r="AZ674" s="2">
        <f t="shared" si="273"/>
        <v>0</v>
      </c>
      <c r="BB674" t="s">
        <v>1479</v>
      </c>
      <c r="BC674" t="s">
        <v>1376</v>
      </c>
      <c r="BD674">
        <v>15</v>
      </c>
      <c r="BF674" s="111">
        <v>17</v>
      </c>
      <c r="BG674" s="113">
        <v>79</v>
      </c>
      <c r="BH674" s="117">
        <f t="shared" si="248"/>
        <v>17079</v>
      </c>
      <c r="BJ674" s="5" t="s">
        <v>3185</v>
      </c>
      <c r="BN674" s="63"/>
      <c r="BY674" s="63">
        <v>0</v>
      </c>
      <c r="BZ674" s="63">
        <v>0</v>
      </c>
      <c r="CA674" s="8">
        <v>0</v>
      </c>
      <c r="CC674" s="8">
        <v>0</v>
      </c>
      <c r="CF674" s="8">
        <v>0</v>
      </c>
      <c r="CG674" s="8">
        <v>0</v>
      </c>
    </row>
    <row r="675" spans="1:90" hidden="1" outlineLevel="1">
      <c r="A675" t="s">
        <v>1100</v>
      </c>
      <c r="B675" t="s">
        <v>1376</v>
      </c>
      <c r="C675" s="1">
        <f t="shared" si="263"/>
        <v>16320</v>
      </c>
      <c r="D675" s="5">
        <f>IF(N675&gt;0, RANK(N675,(N675:P675,Q675:AE675)),0)</f>
        <v>2</v>
      </c>
      <c r="E675" s="5">
        <f>IF(O675&gt;0,RANK(O675,(N675:P675,Q675:AE675)),0)</f>
        <v>1</v>
      </c>
      <c r="F675" s="5">
        <f>IF(P675&gt;0,RANK(P675,(N675:P675,Q675:AE675)),0)</f>
        <v>0</v>
      </c>
      <c r="G675" s="131">
        <f t="shared" si="264"/>
        <v>3722</v>
      </c>
      <c r="H675" s="136">
        <f t="shared" si="265"/>
        <v>0.22806372549019607</v>
      </c>
      <c r="I675" s="2"/>
      <c r="J675" s="2">
        <f t="shared" si="266"/>
        <v>0.37310049019607844</v>
      </c>
      <c r="K675" s="2">
        <f t="shared" si="267"/>
        <v>0.60116421568627454</v>
      </c>
      <c r="L675" s="2">
        <f t="shared" si="268"/>
        <v>0</v>
      </c>
      <c r="M675" s="2">
        <f t="shared" si="269"/>
        <v>2.5735294117647078E-2</v>
      </c>
      <c r="N675" s="63">
        <v>6089</v>
      </c>
      <c r="O675" s="63">
        <v>9811</v>
      </c>
      <c r="P675" s="63"/>
      <c r="Q675" s="63">
        <v>273</v>
      </c>
      <c r="R675" s="63">
        <v>147</v>
      </c>
      <c r="S675" s="63">
        <v>0</v>
      </c>
      <c r="T675" s="63"/>
      <c r="U675" s="63"/>
      <c r="V675" s="63"/>
      <c r="W675" s="63">
        <f>IF(Copyright!C$12=1,IF(BW675&gt;0,BW675-SUM(S675:V675)-SUM(X675:AQ675),SUM(BX675:CL675)),SUM(BY675:CL675))</f>
        <v>0</v>
      </c>
      <c r="X675" s="63">
        <v>0</v>
      </c>
      <c r="Y675" s="63">
        <v>0</v>
      </c>
      <c r="Z675" s="63"/>
      <c r="AA675" s="63"/>
      <c r="AB675" s="63"/>
      <c r="AC675" s="63"/>
      <c r="AD675" s="63"/>
      <c r="AE675" s="63"/>
      <c r="AF675" s="63"/>
      <c r="AG675" s="63">
        <v>0</v>
      </c>
      <c r="AH675" s="63"/>
      <c r="AI675" s="63"/>
      <c r="AJ675" s="63">
        <v>0</v>
      </c>
      <c r="AK675" s="63"/>
      <c r="AL675" s="63"/>
      <c r="AM675" s="63"/>
      <c r="AN675" s="63"/>
      <c r="AO675" s="63"/>
      <c r="AP675" s="63"/>
      <c r="AQ675" s="63"/>
      <c r="AS675" s="5">
        <f>IF(Q675&gt;0,RANK(Q675,(N675:P675,Q675:AE675)),0)</f>
        <v>3</v>
      </c>
      <c r="AT675" s="5">
        <f>IF(R675&gt;0,RANK(R675,(N675:P675,Q675:AE675)),0)</f>
        <v>4</v>
      </c>
      <c r="AU675" s="5">
        <f>IF(T675&gt;0,RANK(T675,(N675:P675,Q675:AE675)),0)</f>
        <v>0</v>
      </c>
      <c r="AV675" s="5">
        <f>IF(S675&gt;0,RANK(S675,(N675:P675,Q675:AE675)),0)</f>
        <v>0</v>
      </c>
      <c r="AW675" s="2">
        <f t="shared" si="270"/>
        <v>1.6727941176470588E-2</v>
      </c>
      <c r="AX675" s="2">
        <f t="shared" si="271"/>
        <v>9.0073529411764698E-3</v>
      </c>
      <c r="AY675" s="2">
        <f t="shared" si="272"/>
        <v>0</v>
      </c>
      <c r="AZ675" s="2">
        <f t="shared" si="273"/>
        <v>0</v>
      </c>
      <c r="BB675" t="s">
        <v>1100</v>
      </c>
      <c r="BC675" t="s">
        <v>1376</v>
      </c>
      <c r="BD675">
        <v>12</v>
      </c>
      <c r="BF675" s="111">
        <v>17</v>
      </c>
      <c r="BG675" s="113">
        <v>81</v>
      </c>
      <c r="BH675" s="117">
        <f t="shared" si="248"/>
        <v>17081</v>
      </c>
      <c r="BJ675" s="5" t="s">
        <v>3185</v>
      </c>
      <c r="CA675" s="8">
        <v>0</v>
      </c>
      <c r="CC675" s="8">
        <v>0</v>
      </c>
      <c r="CF675" s="8">
        <v>0</v>
      </c>
    </row>
    <row r="676" spans="1:90" hidden="1" outlineLevel="1">
      <c r="A676" t="s">
        <v>2336</v>
      </c>
      <c r="B676" t="s">
        <v>1376</v>
      </c>
      <c r="C676" s="1">
        <f t="shared" si="263"/>
        <v>9959</v>
      </c>
      <c r="D676" s="5">
        <f>IF(N676&gt;0, RANK(N676,(N676:P676,Q676:AE676)),0)</f>
        <v>2</v>
      </c>
      <c r="E676" s="5">
        <f>IF(O676&gt;0,RANK(O676,(N676:P676,Q676:AE676)),0)</f>
        <v>1</v>
      </c>
      <c r="F676" s="5">
        <f>IF(P676&gt;0,RANK(P676,(N676:P676,Q676:AE676)),0)</f>
        <v>0</v>
      </c>
      <c r="G676" s="131">
        <f t="shared" si="264"/>
        <v>2372</v>
      </c>
      <c r="H676" s="136">
        <f t="shared" si="265"/>
        <v>0.2381765237473642</v>
      </c>
      <c r="I676" s="2"/>
      <c r="J676" s="2">
        <f t="shared" si="266"/>
        <v>0.36820965960437796</v>
      </c>
      <c r="K676" s="2">
        <f t="shared" si="267"/>
        <v>0.6063861833517421</v>
      </c>
      <c r="L676" s="2">
        <f t="shared" si="268"/>
        <v>0</v>
      </c>
      <c r="M676" s="2">
        <f t="shared" si="269"/>
        <v>2.5404157043879882E-2</v>
      </c>
      <c r="N676" s="63">
        <v>3667</v>
      </c>
      <c r="O676" s="63">
        <v>6039</v>
      </c>
      <c r="P676" s="63"/>
      <c r="Q676" s="63">
        <v>173</v>
      </c>
      <c r="R676" s="63">
        <v>80</v>
      </c>
      <c r="S676" s="63">
        <v>0</v>
      </c>
      <c r="T676" s="63"/>
      <c r="U676" s="63"/>
      <c r="V676" s="63"/>
      <c r="W676" s="63">
        <f>IF(Copyright!C$12=1,IF(BW676&gt;0,BW676-SUM(S676:V676)-SUM(X676:AQ676),SUM(BX676:CL676)),SUM(BY676:CL676))</f>
        <v>0</v>
      </c>
      <c r="X676" s="63">
        <v>0</v>
      </c>
      <c r="Y676" s="63">
        <v>0</v>
      </c>
      <c r="Z676" s="63"/>
      <c r="AA676" s="63"/>
      <c r="AB676" s="63"/>
      <c r="AC676" s="63"/>
      <c r="AD676" s="63"/>
      <c r="AE676" s="63"/>
      <c r="AF676" s="63"/>
      <c r="AG676" s="63">
        <v>0</v>
      </c>
      <c r="AH676" s="63"/>
      <c r="AI676" s="63"/>
      <c r="AJ676" s="63">
        <v>0</v>
      </c>
      <c r="AK676" s="63"/>
      <c r="AL676" s="63"/>
      <c r="AM676" s="63"/>
      <c r="AN676" s="63"/>
      <c r="AO676" s="63"/>
      <c r="AP676" s="63"/>
      <c r="AQ676" s="63"/>
      <c r="AS676" s="5">
        <f>IF(Q676&gt;0,RANK(Q676,(N676:P676,Q676:AE676)),0)</f>
        <v>3</v>
      </c>
      <c r="AT676" s="5">
        <f>IF(R676&gt;0,RANK(R676,(N676:P676,Q676:AE676)),0)</f>
        <v>4</v>
      </c>
      <c r="AU676" s="5">
        <f>IF(T676&gt;0,RANK(T676,(N676:P676,Q676:AE676)),0)</f>
        <v>0</v>
      </c>
      <c r="AV676" s="5">
        <f>IF(S676&gt;0,RANK(S676,(N676:P676,Q676:AE676)),0)</f>
        <v>0</v>
      </c>
      <c r="AW676" s="2">
        <f t="shared" si="270"/>
        <v>1.7371222010241993E-2</v>
      </c>
      <c r="AX676" s="2">
        <f t="shared" si="271"/>
        <v>8.0329350336379151E-3</v>
      </c>
      <c r="AY676" s="2">
        <f t="shared" si="272"/>
        <v>0</v>
      </c>
      <c r="AZ676" s="2">
        <f t="shared" si="273"/>
        <v>0</v>
      </c>
      <c r="BB676" t="s">
        <v>2336</v>
      </c>
      <c r="BC676" t="s">
        <v>1376</v>
      </c>
      <c r="BD676">
        <v>13</v>
      </c>
      <c r="BF676" s="111">
        <v>17</v>
      </c>
      <c r="BG676" s="113">
        <v>83</v>
      </c>
      <c r="BH676" s="117">
        <f t="shared" si="248"/>
        <v>17083</v>
      </c>
      <c r="BJ676" s="5" t="s">
        <v>3185</v>
      </c>
      <c r="BW676" s="63">
        <v>42</v>
      </c>
      <c r="BY676" s="63">
        <v>0</v>
      </c>
      <c r="BZ676" s="63">
        <v>0</v>
      </c>
      <c r="CA676" s="8">
        <v>0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>
        <v>0</v>
      </c>
    </row>
    <row r="677" spans="1:90" hidden="1" outlineLevel="1">
      <c r="A677" t="s">
        <v>72</v>
      </c>
      <c r="B677" t="s">
        <v>1376</v>
      </c>
      <c r="C677" s="1">
        <f t="shared" si="263"/>
        <v>11429</v>
      </c>
      <c r="D677" s="5">
        <f>IF(N677&gt;0, RANK(N677,(N677:P677,Q677:AE677)),0)</f>
        <v>1</v>
      </c>
      <c r="E677" s="5">
        <f>IF(O677&gt;0,RANK(O677,(N677:P677,Q677:AE677)),0)</f>
        <v>2</v>
      </c>
      <c r="F677" s="5">
        <f>IF(P677&gt;0,RANK(P677,(N677:P677,Q677:AE677)),0)</f>
        <v>0</v>
      </c>
      <c r="G677" s="131">
        <f t="shared" si="264"/>
        <v>133</v>
      </c>
      <c r="H677" s="136">
        <f t="shared" si="265"/>
        <v>1.163706361011462E-2</v>
      </c>
      <c r="I677" s="2"/>
      <c r="J677" s="2">
        <f t="shared" si="266"/>
        <v>0.4958439058535305</v>
      </c>
      <c r="K677" s="2">
        <f t="shared" si="267"/>
        <v>0.48420684224341587</v>
      </c>
      <c r="L677" s="2">
        <f t="shared" si="268"/>
        <v>0</v>
      </c>
      <c r="M677" s="2">
        <f t="shared" si="269"/>
        <v>1.9949251903053689E-2</v>
      </c>
      <c r="N677" s="63">
        <v>5667</v>
      </c>
      <c r="O677" s="63">
        <v>5534</v>
      </c>
      <c r="P677" s="63"/>
      <c r="Q677" s="63">
        <v>166</v>
      </c>
      <c r="R677" s="63">
        <v>57</v>
      </c>
      <c r="S677" s="63">
        <v>5</v>
      </c>
      <c r="T677" s="63"/>
      <c r="U677" s="63"/>
      <c r="V677" s="63"/>
      <c r="W677" s="63">
        <f>IF(Copyright!C$12=1,IF(BW677&gt;0,BW677-SUM(S677:V677)-SUM(X677:AQ677),SUM(BX677:CL677)),SUM(BY677:CL677))</f>
        <v>0</v>
      </c>
      <c r="X677" s="63">
        <v>0</v>
      </c>
      <c r="Y677" s="63">
        <v>0</v>
      </c>
      <c r="Z677" s="63"/>
      <c r="AA677" s="63"/>
      <c r="AB677" s="63"/>
      <c r="AC677" s="63"/>
      <c r="AD677" s="63"/>
      <c r="AE677" s="63"/>
      <c r="AF677" s="63"/>
      <c r="AG677" s="63">
        <v>0</v>
      </c>
      <c r="AH677" s="63"/>
      <c r="AI677" s="63"/>
      <c r="AJ677" s="63">
        <v>0</v>
      </c>
      <c r="AK677" s="63"/>
      <c r="AL677" s="63"/>
      <c r="AM677" s="63"/>
      <c r="AN677" s="63"/>
      <c r="AO677" s="63"/>
      <c r="AP677" s="63"/>
      <c r="AQ677" s="63"/>
      <c r="AS677" s="5">
        <f>IF(Q677&gt;0,RANK(Q677,(N677:P677,Q677:AE677)),0)</f>
        <v>3</v>
      </c>
      <c r="AT677" s="5">
        <f>IF(R677&gt;0,RANK(R677,(N677:P677,Q677:AE677)),0)</f>
        <v>4</v>
      </c>
      <c r="AU677" s="5">
        <f>IF(T677&gt;0,RANK(T677,(N677:P677,Q677:AE677)),0)</f>
        <v>0</v>
      </c>
      <c r="AV677" s="5">
        <f>IF(S677&gt;0,RANK(S677,(N677:P677,Q677:AE677)),0)</f>
        <v>5</v>
      </c>
      <c r="AW677" s="2">
        <f t="shared" si="270"/>
        <v>1.4524455332925016E-2</v>
      </c>
      <c r="AX677" s="2">
        <f t="shared" si="271"/>
        <v>4.9873129757634091E-3</v>
      </c>
      <c r="AY677" s="2">
        <f t="shared" si="272"/>
        <v>0</v>
      </c>
      <c r="AZ677" s="2">
        <f t="shared" si="273"/>
        <v>4.374835943652113E-4</v>
      </c>
      <c r="BB677" t="s">
        <v>72</v>
      </c>
      <c r="BC677" t="s">
        <v>1376</v>
      </c>
      <c r="BD677">
        <v>17</v>
      </c>
      <c r="BF677" s="111">
        <v>17</v>
      </c>
      <c r="BG677" s="113">
        <v>85</v>
      </c>
      <c r="BH677" s="117">
        <f t="shared" si="248"/>
        <v>17085</v>
      </c>
      <c r="BJ677" s="5" t="s">
        <v>3185</v>
      </c>
      <c r="CA677" s="8">
        <v>0</v>
      </c>
      <c r="CC677" s="8">
        <v>0</v>
      </c>
      <c r="CF677" s="8">
        <v>0</v>
      </c>
    </row>
    <row r="678" spans="1:90" hidden="1" outlineLevel="1">
      <c r="A678" t="s">
        <v>1369</v>
      </c>
      <c r="B678" t="s">
        <v>1376</v>
      </c>
      <c r="C678" s="1">
        <f t="shared" si="263"/>
        <v>5672</v>
      </c>
      <c r="D678" s="5">
        <f>IF(N678&gt;0, RANK(N678,(N678:P678,Q678:AE678)),0)</f>
        <v>2</v>
      </c>
      <c r="E678" s="5">
        <f>IF(O678&gt;0,RANK(O678,(N678:P678,Q678:AE678)),0)</f>
        <v>1</v>
      </c>
      <c r="F678" s="5">
        <f>IF(P678&gt;0,RANK(P678,(N678:P678,Q678:AE678)),0)</f>
        <v>0</v>
      </c>
      <c r="G678" s="131">
        <f t="shared" si="264"/>
        <v>2391</v>
      </c>
      <c r="H678" s="136">
        <f t="shared" si="265"/>
        <v>0.42154442877291959</v>
      </c>
      <c r="I678" s="2"/>
      <c r="J678" s="2">
        <f t="shared" si="266"/>
        <v>0.27715091678420312</v>
      </c>
      <c r="K678" s="2">
        <f t="shared" si="267"/>
        <v>0.69869534555712276</v>
      </c>
      <c r="L678" s="2">
        <f t="shared" si="268"/>
        <v>0</v>
      </c>
      <c r="M678" s="2">
        <f t="shared" si="269"/>
        <v>2.4153737658674124E-2</v>
      </c>
      <c r="N678" s="63">
        <v>1572</v>
      </c>
      <c r="O678" s="63">
        <v>3963</v>
      </c>
      <c r="P678" s="63"/>
      <c r="Q678" s="63">
        <v>87</v>
      </c>
      <c r="R678" s="63">
        <v>49</v>
      </c>
      <c r="S678" s="63">
        <v>1</v>
      </c>
      <c r="T678" s="63"/>
      <c r="U678" s="63"/>
      <c r="V678" s="63"/>
      <c r="W678" s="63">
        <f>IF(Copyright!C$12=1,IF(BW678&gt;0,BW678-SUM(S678:V678)-SUM(X678:AQ678),SUM(BX678:CL678)),SUM(BY678:CL678))</f>
        <v>0</v>
      </c>
      <c r="X678" s="63">
        <v>0</v>
      </c>
      <c r="Y678" s="63">
        <v>0</v>
      </c>
      <c r="Z678" s="63"/>
      <c r="AA678" s="63"/>
      <c r="AB678" s="63"/>
      <c r="AC678" s="63"/>
      <c r="AD678" s="63"/>
      <c r="AE678" s="63"/>
      <c r="AF678" s="63"/>
      <c r="AG678" s="63">
        <v>0</v>
      </c>
      <c r="AH678" s="63"/>
      <c r="AI678" s="63"/>
      <c r="AJ678" s="63">
        <v>0</v>
      </c>
      <c r="AK678" s="63"/>
      <c r="AL678" s="63"/>
      <c r="AM678" s="63"/>
      <c r="AN678" s="63"/>
      <c r="AO678" s="63"/>
      <c r="AP678" s="63"/>
      <c r="AQ678" s="63"/>
      <c r="AS678" s="5">
        <f>IF(Q678&gt;0,RANK(Q678,(N678:P678,Q678:AE678)),0)</f>
        <v>3</v>
      </c>
      <c r="AT678" s="5">
        <f>IF(R678&gt;0,RANK(R678,(N678:P678,Q678:AE678)),0)</f>
        <v>4</v>
      </c>
      <c r="AU678" s="5">
        <f>IF(T678&gt;0,RANK(T678,(N678:P678,Q678:AE678)),0)</f>
        <v>0</v>
      </c>
      <c r="AV678" s="5">
        <f>IF(S678&gt;0,RANK(S678,(N678:P678,Q678:AE678)),0)</f>
        <v>5</v>
      </c>
      <c r="AW678" s="2">
        <f t="shared" si="270"/>
        <v>1.5338504936530325E-2</v>
      </c>
      <c r="AX678" s="2">
        <f t="shared" si="271"/>
        <v>8.6389280677009878E-3</v>
      </c>
      <c r="AY678" s="2">
        <f t="shared" si="272"/>
        <v>0</v>
      </c>
      <c r="AZ678" s="2">
        <f t="shared" si="273"/>
        <v>1.7630465444287729E-4</v>
      </c>
      <c r="BB678" t="s">
        <v>1369</v>
      </c>
      <c r="BC678" t="s">
        <v>1376</v>
      </c>
      <c r="BD678">
        <v>15</v>
      </c>
      <c r="BF678" s="111">
        <v>17</v>
      </c>
      <c r="BG678" s="113">
        <v>87</v>
      </c>
      <c r="BH678" s="117">
        <f t="shared" si="248"/>
        <v>17087</v>
      </c>
      <c r="BJ678" s="5" t="s">
        <v>3185</v>
      </c>
      <c r="BW678" s="132">
        <v>23</v>
      </c>
      <c r="CA678" s="8">
        <v>0</v>
      </c>
      <c r="CC678" s="8">
        <v>0</v>
      </c>
      <c r="CF678" s="8">
        <v>0</v>
      </c>
    </row>
    <row r="679" spans="1:90" hidden="1" outlineLevel="1">
      <c r="A679" t="s">
        <v>262</v>
      </c>
      <c r="B679" t="s">
        <v>1376</v>
      </c>
      <c r="C679" s="1">
        <f t="shared" si="263"/>
        <v>181648</v>
      </c>
      <c r="D679" s="5">
        <f>IF(N679&gt;0, RANK(N679,(N679:P679,Q679:AE679)),0)</f>
        <v>1</v>
      </c>
      <c r="E679" s="5">
        <f>IF(O679&gt;0,RANK(O679,(N679:P679,Q679:AE679)),0)</f>
        <v>2</v>
      </c>
      <c r="F679" s="5">
        <f>IF(P679&gt;0,RANK(P679,(N679:P679,Q679:AE679)),0)</f>
        <v>0</v>
      </c>
      <c r="G679" s="131">
        <f t="shared" si="264"/>
        <v>1997</v>
      </c>
      <c r="H679" s="136">
        <f t="shared" si="265"/>
        <v>1.0993790187615609E-2</v>
      </c>
      <c r="I679" s="2"/>
      <c r="J679" s="2">
        <f t="shared" si="266"/>
        <v>0.49729146481106318</v>
      </c>
      <c r="K679" s="2">
        <f t="shared" si="267"/>
        <v>0.48629767462344753</v>
      </c>
      <c r="L679" s="2">
        <f t="shared" si="268"/>
        <v>0</v>
      </c>
      <c r="M679" s="2">
        <f t="shared" si="269"/>
        <v>1.6410860565489349E-2</v>
      </c>
      <c r="N679" s="63">
        <v>90332</v>
      </c>
      <c r="O679" s="63">
        <v>88335</v>
      </c>
      <c r="P679" s="63"/>
      <c r="Q679" s="63">
        <v>2098</v>
      </c>
      <c r="R679" s="63">
        <v>875</v>
      </c>
      <c r="S679" s="63">
        <v>1</v>
      </c>
      <c r="T679" s="63"/>
      <c r="U679" s="63"/>
      <c r="V679" s="63"/>
      <c r="W679" s="63">
        <f>IF(Copyright!C$12=1,IF(BW679&gt;0,BW679-SUM(S679:V679)-SUM(X679:AQ679),SUM(BX679:CL679)),SUM(BY679:CL679))</f>
        <v>0</v>
      </c>
      <c r="X679" s="63">
        <v>6</v>
      </c>
      <c r="Y679" s="63">
        <v>0</v>
      </c>
      <c r="Z679" s="63"/>
      <c r="AA679" s="63"/>
      <c r="AB679" s="63"/>
      <c r="AC679" s="63"/>
      <c r="AD679" s="63"/>
      <c r="AE679" s="63"/>
      <c r="AF679" s="63"/>
      <c r="AG679" s="63">
        <v>0</v>
      </c>
      <c r="AH679" s="63"/>
      <c r="AI679" s="63"/>
      <c r="AJ679" s="63">
        <v>1</v>
      </c>
      <c r="AK679" s="63"/>
      <c r="AL679" s="63"/>
      <c r="AM679" s="63"/>
      <c r="AN679" s="63"/>
      <c r="AO679" s="63"/>
      <c r="AP679" s="63"/>
      <c r="AQ679" s="63"/>
      <c r="AS679" s="5">
        <f>IF(Q679&gt;0,RANK(Q679,(N679:P679,Q679:AE679)),0)</f>
        <v>3</v>
      </c>
      <c r="AT679" s="5">
        <f>IF(R679&gt;0,RANK(R679,(N679:P679,Q679:AE679)),0)</f>
        <v>4</v>
      </c>
      <c r="AU679" s="5">
        <f>IF(T679&gt;0,RANK(T679,(N679:P679,Q679:AE679)),0)</f>
        <v>0</v>
      </c>
      <c r="AV679" s="5">
        <f>IF(S679&gt;0,RANK(S679,(N679:P679,Q679:AE679)),0)</f>
        <v>6</v>
      </c>
      <c r="AW679" s="2">
        <f t="shared" si="270"/>
        <v>1.1549810622742887E-2</v>
      </c>
      <c r="AX679" s="2">
        <f t="shared" si="271"/>
        <v>4.8170087201620717E-3</v>
      </c>
      <c r="AY679" s="2">
        <f t="shared" si="272"/>
        <v>0</v>
      </c>
      <c r="AZ679" s="2">
        <f t="shared" si="273"/>
        <v>5.5051528230423676E-6</v>
      </c>
      <c r="BB679" t="s">
        <v>262</v>
      </c>
      <c r="BC679" t="s">
        <v>1376</v>
      </c>
      <c r="BF679" s="111">
        <v>17</v>
      </c>
      <c r="BG679" s="113">
        <v>89</v>
      </c>
      <c r="BH679" s="117">
        <f t="shared" si="248"/>
        <v>17089</v>
      </c>
      <c r="BJ679" s="5" t="s">
        <v>3185</v>
      </c>
      <c r="BW679" s="63">
        <v>85</v>
      </c>
      <c r="BY679" s="63">
        <v>0</v>
      </c>
      <c r="BZ679" s="63">
        <v>0</v>
      </c>
      <c r="CA679" s="8">
        <v>0</v>
      </c>
      <c r="CC679" s="8">
        <v>0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</row>
    <row r="680" spans="1:90" hidden="1" outlineLevel="1">
      <c r="A680" t="s">
        <v>1653</v>
      </c>
      <c r="B680" t="s">
        <v>1376</v>
      </c>
      <c r="C680" s="1">
        <f t="shared" si="263"/>
        <v>45509</v>
      </c>
      <c r="D680" s="5">
        <f>IF(N680&gt;0, RANK(N680,(N680:P680,Q680:AE680)),0)</f>
        <v>2</v>
      </c>
      <c r="E680" s="5">
        <f>IF(O680&gt;0,RANK(O680,(N680:P680,Q680:AE680)),0)</f>
        <v>1</v>
      </c>
      <c r="F680" s="5">
        <f>IF(P680&gt;0,RANK(P680,(N680:P680,Q680:AE680)),0)</f>
        <v>0</v>
      </c>
      <c r="G680" s="131">
        <f t="shared" si="264"/>
        <v>1541</v>
      </c>
      <c r="H680" s="136">
        <f t="shared" si="265"/>
        <v>3.3861434002065524E-2</v>
      </c>
      <c r="I680" s="2"/>
      <c r="J680" s="2">
        <f t="shared" si="266"/>
        <v>0.4745215232151882</v>
      </c>
      <c r="K680" s="2">
        <f t="shared" si="267"/>
        <v>0.50838295721725368</v>
      </c>
      <c r="L680" s="2">
        <f t="shared" si="268"/>
        <v>0</v>
      </c>
      <c r="M680" s="2">
        <f t="shared" si="269"/>
        <v>1.709551956755806E-2</v>
      </c>
      <c r="N680" s="63">
        <v>21595</v>
      </c>
      <c r="O680" s="63">
        <v>23136</v>
      </c>
      <c r="P680" s="63"/>
      <c r="Q680" s="63">
        <v>532</v>
      </c>
      <c r="R680" s="63">
        <v>236</v>
      </c>
      <c r="S680" s="63">
        <v>9</v>
      </c>
      <c r="T680" s="63"/>
      <c r="U680" s="63"/>
      <c r="V680" s="63"/>
      <c r="W680" s="63">
        <f>IF(Copyright!C$12=1,IF(BW680&gt;0,BW680-SUM(S680:V680)-SUM(X680:AQ680),SUM(BX680:CL680)),SUM(BY680:CL680))</f>
        <v>1</v>
      </c>
      <c r="X680" s="63">
        <v>0</v>
      </c>
      <c r="Y680" s="63">
        <v>0</v>
      </c>
      <c r="Z680" s="63"/>
      <c r="AA680" s="63"/>
      <c r="AB680" s="63"/>
      <c r="AC680" s="63"/>
      <c r="AD680" s="63"/>
      <c r="AE680" s="63"/>
      <c r="AF680" s="63"/>
      <c r="AG680" s="63">
        <v>0</v>
      </c>
      <c r="AH680" s="63"/>
      <c r="AI680" s="63"/>
      <c r="AJ680" s="63">
        <v>0</v>
      </c>
      <c r="AK680" s="63"/>
      <c r="AL680" s="63"/>
      <c r="AM680" s="63"/>
      <c r="AN680" s="63"/>
      <c r="AO680" s="63"/>
      <c r="AP680" s="63"/>
      <c r="AQ680" s="63"/>
      <c r="AS680" s="5">
        <f>IF(Q680&gt;0,RANK(Q680,(N680:P680,Q680:AE680)),0)</f>
        <v>3</v>
      </c>
      <c r="AT680" s="5">
        <f>IF(R680&gt;0,RANK(R680,(N680:P680,Q680:AE680)),0)</f>
        <v>4</v>
      </c>
      <c r="AU680" s="5">
        <f>IF(T680&gt;0,RANK(T680,(N680:P680,Q680:AE680)),0)</f>
        <v>0</v>
      </c>
      <c r="AV680" s="5">
        <f>IF(S680&gt;0,RANK(S680,(N680:P680,Q680:AE680)),0)</f>
        <v>5</v>
      </c>
      <c r="AW680" s="2">
        <f t="shared" si="270"/>
        <v>1.1689995385528137E-2</v>
      </c>
      <c r="AX680" s="2">
        <f t="shared" si="271"/>
        <v>5.1857874266628577E-3</v>
      </c>
      <c r="AY680" s="2">
        <f t="shared" si="272"/>
        <v>0</v>
      </c>
      <c r="AZ680" s="2">
        <f t="shared" si="273"/>
        <v>1.9776307983036324E-4</v>
      </c>
      <c r="BB680" t="s">
        <v>1653</v>
      </c>
      <c r="BC680" t="s">
        <v>1376</v>
      </c>
      <c r="BD680">
        <v>2</v>
      </c>
      <c r="BF680" s="111">
        <v>17</v>
      </c>
      <c r="BG680" s="113">
        <v>91</v>
      </c>
      <c r="BH680" s="117">
        <f t="shared" ref="BH680:BH743" si="274">1000*BF680+BG680</f>
        <v>17091</v>
      </c>
      <c r="BJ680" s="5" t="s">
        <v>3185</v>
      </c>
      <c r="BW680" s="63">
        <v>155</v>
      </c>
      <c r="BY680" s="63">
        <v>0</v>
      </c>
      <c r="BZ680" s="63">
        <v>0</v>
      </c>
      <c r="CA680" s="8">
        <v>0</v>
      </c>
      <c r="CB680" s="8">
        <v>0</v>
      </c>
      <c r="CC680" s="8">
        <v>0</v>
      </c>
      <c r="CD680" s="8">
        <v>0</v>
      </c>
      <c r="CE680" s="8">
        <v>0</v>
      </c>
      <c r="CF680" s="8">
        <v>1</v>
      </c>
      <c r="CG680" s="8">
        <v>0</v>
      </c>
      <c r="CH680" s="8">
        <v>0</v>
      </c>
      <c r="CI680" s="8">
        <v>0</v>
      </c>
      <c r="CJ680" s="8">
        <v>0</v>
      </c>
      <c r="CK680" s="8">
        <v>0</v>
      </c>
      <c r="CL680">
        <v>0</v>
      </c>
    </row>
    <row r="681" spans="1:90" hidden="1" outlineLevel="1">
      <c r="A681" t="s">
        <v>1863</v>
      </c>
      <c r="B681" t="s">
        <v>1376</v>
      </c>
      <c r="C681" s="1">
        <f t="shared" si="263"/>
        <v>47295</v>
      </c>
      <c r="D681" s="5">
        <f>IF(N681&gt;0, RANK(N681,(N681:P681,Q681:AE681)),0)</f>
        <v>2</v>
      </c>
      <c r="E681" s="5">
        <f>IF(O681&gt;0,RANK(O681,(N681:P681,Q681:AE681)),0)</f>
        <v>1</v>
      </c>
      <c r="F681" s="5">
        <f>IF(P681&gt;0,RANK(P681,(N681:P681,Q681:AE681)),0)</f>
        <v>0</v>
      </c>
      <c r="G681" s="131">
        <f t="shared" si="264"/>
        <v>1576</v>
      </c>
      <c r="H681" s="136">
        <f t="shared" si="265"/>
        <v>3.3322761391267573E-2</v>
      </c>
      <c r="I681" s="2"/>
      <c r="J681" s="2">
        <f t="shared" si="266"/>
        <v>0.47512422031927265</v>
      </c>
      <c r="K681" s="2">
        <f t="shared" si="267"/>
        <v>0.50844698171054026</v>
      </c>
      <c r="L681" s="2">
        <f t="shared" si="268"/>
        <v>0</v>
      </c>
      <c r="M681" s="2">
        <f t="shared" si="269"/>
        <v>1.6428797970187037E-2</v>
      </c>
      <c r="N681" s="63">
        <v>22471</v>
      </c>
      <c r="O681" s="63">
        <v>24047</v>
      </c>
      <c r="P681" s="63"/>
      <c r="Q681" s="63">
        <v>572</v>
      </c>
      <c r="R681" s="63">
        <v>195</v>
      </c>
      <c r="S681" s="63">
        <v>8</v>
      </c>
      <c r="T681" s="63"/>
      <c r="U681" s="63"/>
      <c r="V681" s="63"/>
      <c r="W681" s="63">
        <f>IF(Copyright!C$12=1,IF(BW681&gt;0,BW681-SUM(S681:V681)-SUM(X681:AQ681),SUM(BX681:CL681)),SUM(BY681:CL681))</f>
        <v>0</v>
      </c>
      <c r="X681" s="63">
        <v>2</v>
      </c>
      <c r="Y681" s="63">
        <v>0</v>
      </c>
      <c r="Z681" s="63"/>
      <c r="AA681" s="63"/>
      <c r="AB681" s="63"/>
      <c r="AC681" s="63"/>
      <c r="AD681" s="63"/>
      <c r="AE681" s="63"/>
      <c r="AF681" s="63"/>
      <c r="AG681" s="63">
        <v>0</v>
      </c>
      <c r="AH681" s="63"/>
      <c r="AI681" s="63"/>
      <c r="AJ681" s="63">
        <v>0</v>
      </c>
      <c r="AK681" s="63"/>
      <c r="AL681" s="63"/>
      <c r="AM681" s="63"/>
      <c r="AN681" s="63"/>
      <c r="AO681" s="63"/>
      <c r="AP681" s="63"/>
      <c r="AQ681" s="63"/>
      <c r="AS681" s="5">
        <f>IF(Q681&gt;0,RANK(Q681,(N681:P681,Q681:AE681)),0)</f>
        <v>3</v>
      </c>
      <c r="AT681" s="5">
        <f>IF(R681&gt;0,RANK(R681,(N681:P681,Q681:AE681)),0)</f>
        <v>4</v>
      </c>
      <c r="AU681" s="5">
        <f>IF(T681&gt;0,RANK(T681,(N681:P681,Q681:AE681)),0)</f>
        <v>0</v>
      </c>
      <c r="AV681" s="5">
        <f>IF(S681&gt;0,RANK(S681,(N681:P681,Q681:AE681)),0)</f>
        <v>5</v>
      </c>
      <c r="AW681" s="2">
        <f t="shared" si="270"/>
        <v>1.2094301723226557E-2</v>
      </c>
      <c r="AX681" s="2">
        <f t="shared" si="271"/>
        <v>4.1230574056454168E-3</v>
      </c>
      <c r="AY681" s="2">
        <f t="shared" si="272"/>
        <v>0</v>
      </c>
      <c r="AZ681" s="2">
        <f t="shared" si="273"/>
        <v>1.6915107305211967E-4</v>
      </c>
      <c r="BB681" t="s">
        <v>1863</v>
      </c>
      <c r="BC681" t="s">
        <v>1376</v>
      </c>
      <c r="BF681" s="111">
        <v>17</v>
      </c>
      <c r="BG681" s="113">
        <v>93</v>
      </c>
      <c r="BH681" s="117">
        <f t="shared" si="274"/>
        <v>17093</v>
      </c>
      <c r="BJ681" s="5" t="s">
        <v>3185</v>
      </c>
      <c r="BN681" s="63"/>
      <c r="BW681" s="63">
        <f>8+125</f>
        <v>133</v>
      </c>
      <c r="BY681" s="63">
        <v>0</v>
      </c>
      <c r="BZ681" s="63">
        <v>0</v>
      </c>
      <c r="CA681" s="8">
        <v>0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>
        <v>0</v>
      </c>
    </row>
    <row r="682" spans="1:90" hidden="1" outlineLevel="1">
      <c r="A682" t="s">
        <v>1738</v>
      </c>
      <c r="B682" t="s">
        <v>1376</v>
      </c>
      <c r="C682" s="1">
        <f t="shared" si="263"/>
        <v>23278</v>
      </c>
      <c r="D682" s="5">
        <f>IF(N682&gt;0, RANK(N682,(N682:P682,Q682:AE682)),0)</f>
        <v>1</v>
      </c>
      <c r="E682" s="5">
        <f>IF(O682&gt;0,RANK(O682,(N682:P682,Q682:AE682)),0)</f>
        <v>2</v>
      </c>
      <c r="F682" s="5">
        <f>IF(P682&gt;0,RANK(P682,(N682:P682,Q682:AE682)),0)</f>
        <v>0</v>
      </c>
      <c r="G682" s="131">
        <f t="shared" si="264"/>
        <v>4043</v>
      </c>
      <c r="H682" s="136">
        <f t="shared" si="265"/>
        <v>0.17368330612595584</v>
      </c>
      <c r="I682" s="2"/>
      <c r="J682" s="2">
        <f t="shared" si="266"/>
        <v>0.5778417389810121</v>
      </c>
      <c r="K682" s="2">
        <f t="shared" si="267"/>
        <v>0.40415843285505626</v>
      </c>
      <c r="L682" s="2">
        <f t="shared" si="268"/>
        <v>0</v>
      </c>
      <c r="M682" s="2">
        <f t="shared" si="269"/>
        <v>1.7999828163931642E-2</v>
      </c>
      <c r="N682" s="63">
        <v>13451</v>
      </c>
      <c r="O682" s="63">
        <v>9408</v>
      </c>
      <c r="P682" s="63"/>
      <c r="Q682" s="63">
        <v>285</v>
      </c>
      <c r="R682" s="63">
        <v>134</v>
      </c>
      <c r="S682" s="63">
        <v>0</v>
      </c>
      <c r="T682" s="63"/>
      <c r="U682" s="63"/>
      <c r="V682" s="63"/>
      <c r="W682" s="63">
        <f>IF(Copyright!C$12=1,IF(BW682&gt;0,BW682-SUM(S682:V682)-SUM(X682:AQ682),SUM(BX682:CL682)),SUM(BY682:CL682))</f>
        <v>0</v>
      </c>
      <c r="X682" s="63">
        <v>0</v>
      </c>
      <c r="Y682" s="63">
        <v>0</v>
      </c>
      <c r="Z682" s="63"/>
      <c r="AA682" s="63"/>
      <c r="AB682" s="63"/>
      <c r="AC682" s="63"/>
      <c r="AD682" s="63"/>
      <c r="AE682" s="63"/>
      <c r="AF682" s="63"/>
      <c r="AG682" s="63">
        <v>0</v>
      </c>
      <c r="AH682" s="63"/>
      <c r="AI682" s="63"/>
      <c r="AJ682" s="63">
        <v>0</v>
      </c>
      <c r="AK682" s="63"/>
      <c r="AL682" s="63"/>
      <c r="AM682" s="63"/>
      <c r="AN682" s="63"/>
      <c r="AO682" s="63"/>
      <c r="AP682" s="63"/>
      <c r="AQ682" s="63"/>
      <c r="AS682" s="5">
        <f>IF(Q682&gt;0,RANK(Q682,(N682:P682,Q682:AE682)),0)</f>
        <v>3</v>
      </c>
      <c r="AT682" s="5">
        <f>IF(R682&gt;0,RANK(R682,(N682:P682,Q682:AE682)),0)</f>
        <v>4</v>
      </c>
      <c r="AU682" s="5">
        <f>IF(T682&gt;0,RANK(T682,(N682:P682,Q682:AE682)),0)</f>
        <v>0</v>
      </c>
      <c r="AV682" s="5">
        <f>IF(S682&gt;0,RANK(S682,(N682:P682,Q682:AE682)),0)</f>
        <v>0</v>
      </c>
      <c r="AW682" s="2">
        <f t="shared" si="270"/>
        <v>1.2243319872841309E-2</v>
      </c>
      <c r="AX682" s="2">
        <f t="shared" si="271"/>
        <v>5.7565082910902999E-3</v>
      </c>
      <c r="AY682" s="2">
        <f t="shared" si="272"/>
        <v>0</v>
      </c>
      <c r="AZ682" s="2">
        <f t="shared" si="273"/>
        <v>0</v>
      </c>
      <c r="BB682" t="s">
        <v>1738</v>
      </c>
      <c r="BC682" t="s">
        <v>1376</v>
      </c>
      <c r="BD682">
        <v>17</v>
      </c>
      <c r="BF682" s="111">
        <v>17</v>
      </c>
      <c r="BG682" s="113">
        <v>95</v>
      </c>
      <c r="BH682" s="117">
        <f t="shared" si="274"/>
        <v>17095</v>
      </c>
      <c r="BJ682" s="5" t="s">
        <v>3185</v>
      </c>
      <c r="BW682" s="132">
        <f>44+34</f>
        <v>78</v>
      </c>
      <c r="BY682" s="63">
        <v>0</v>
      </c>
      <c r="BZ682" s="63">
        <v>0</v>
      </c>
      <c r="CA682" s="8">
        <v>0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>
        <v>0</v>
      </c>
    </row>
    <row r="683" spans="1:90" hidden="1" outlineLevel="1">
      <c r="A683" t="s">
        <v>827</v>
      </c>
      <c r="B683" t="s">
        <v>1376</v>
      </c>
      <c r="C683" s="1">
        <f t="shared" si="263"/>
        <v>287493</v>
      </c>
      <c r="D683" s="5">
        <f>IF(N683&gt;0, RANK(N683,(N683:P683,Q683:AE683)),0)</f>
        <v>1</v>
      </c>
      <c r="E683" s="5">
        <f>IF(O683&gt;0,RANK(O683,(N683:P683,Q683:AE683)),0)</f>
        <v>2</v>
      </c>
      <c r="F683" s="5">
        <f>IF(P683&gt;0,RANK(P683,(N683:P683,Q683:AE683)),0)</f>
        <v>0</v>
      </c>
      <c r="G683" s="131">
        <f t="shared" si="264"/>
        <v>23993</v>
      </c>
      <c r="H683" s="136">
        <f t="shared" si="265"/>
        <v>8.3455945014313387E-2</v>
      </c>
      <c r="I683" s="2"/>
      <c r="J683" s="2">
        <f t="shared" si="266"/>
        <v>0.53481997822555682</v>
      </c>
      <c r="K683" s="2">
        <f t="shared" si="267"/>
        <v>0.45136403321124341</v>
      </c>
      <c r="L683" s="2">
        <f t="shared" si="268"/>
        <v>0</v>
      </c>
      <c r="M683" s="2">
        <f t="shared" si="269"/>
        <v>1.3815988563199766E-2</v>
      </c>
      <c r="N683" s="63">
        <v>153757</v>
      </c>
      <c r="O683" s="63">
        <v>129764</v>
      </c>
      <c r="P683" s="63"/>
      <c r="Q683" s="63">
        <v>2816</v>
      </c>
      <c r="R683" s="63">
        <v>1133</v>
      </c>
      <c r="S683" s="63">
        <v>11</v>
      </c>
      <c r="T683" s="63"/>
      <c r="U683" s="63"/>
      <c r="V683" s="63"/>
      <c r="W683" s="63">
        <f>IF(Copyright!C$12=1,IF(BW683&gt;0,BW683-SUM(S683:V683)-SUM(X683:AQ683),SUM(BX683:CL683)),SUM(BY683:CL683))</f>
        <v>4</v>
      </c>
      <c r="X683" s="63">
        <v>7</v>
      </c>
      <c r="Y683" s="63">
        <v>1</v>
      </c>
      <c r="Z683" s="63"/>
      <c r="AA683" s="63"/>
      <c r="AB683" s="63"/>
      <c r="AC683" s="63"/>
      <c r="AD683" s="63"/>
      <c r="AE683" s="63"/>
      <c r="AF683" s="63"/>
      <c r="AG683" s="63">
        <v>0</v>
      </c>
      <c r="AH683" s="63"/>
      <c r="AI683" s="63"/>
      <c r="AJ683" s="63">
        <v>0</v>
      </c>
      <c r="AK683" s="63"/>
      <c r="AL683" s="63"/>
      <c r="AM683" s="63"/>
      <c r="AN683" s="63"/>
      <c r="AO683" s="63"/>
      <c r="AP683" s="63"/>
      <c r="AQ683" s="63"/>
      <c r="AS683" s="5">
        <f>IF(Q683&gt;0,RANK(Q683,(N683:P683,Q683:AE683)),0)</f>
        <v>3</v>
      </c>
      <c r="AT683" s="5">
        <f>IF(R683&gt;0,RANK(R683,(N683:P683,Q683:AE683)),0)</f>
        <v>4</v>
      </c>
      <c r="AU683" s="5">
        <f>IF(T683&gt;0,RANK(T683,(N683:P683,Q683:AE683)),0)</f>
        <v>0</v>
      </c>
      <c r="AV683" s="5">
        <f>IF(S683&gt;0,RANK(S683,(N683:P683,Q683:AE683)),0)</f>
        <v>5</v>
      </c>
      <c r="AW683" s="2">
        <f t="shared" si="270"/>
        <v>9.7950210961658193E-3</v>
      </c>
      <c r="AX683" s="2">
        <f t="shared" si="271"/>
        <v>3.9409655191604666E-3</v>
      </c>
      <c r="AY683" s="2">
        <f t="shared" si="272"/>
        <v>0</v>
      </c>
      <c r="AZ683" s="2">
        <f t="shared" si="273"/>
        <v>3.8261801156897732E-5</v>
      </c>
      <c r="BB683" t="s">
        <v>827</v>
      </c>
      <c r="BC683" t="s">
        <v>1376</v>
      </c>
      <c r="BF683" s="111">
        <v>17</v>
      </c>
      <c r="BG683" s="113">
        <v>97</v>
      </c>
      <c r="BH683" s="117">
        <f t="shared" si="274"/>
        <v>17097</v>
      </c>
      <c r="BJ683" s="5" t="s">
        <v>3185</v>
      </c>
      <c r="BN683" s="63"/>
      <c r="BY683" s="63">
        <v>0</v>
      </c>
      <c r="BZ683" s="63">
        <v>1</v>
      </c>
      <c r="CA683" s="8">
        <v>0</v>
      </c>
      <c r="CB683" s="8">
        <v>0</v>
      </c>
      <c r="CC683" s="8">
        <v>0</v>
      </c>
      <c r="CD683" s="8">
        <v>1</v>
      </c>
      <c r="CE683" s="8">
        <v>0</v>
      </c>
      <c r="CF683" s="8">
        <v>0</v>
      </c>
      <c r="CG683" s="8">
        <v>0</v>
      </c>
      <c r="CH683" s="8">
        <v>1</v>
      </c>
      <c r="CI683" s="8">
        <v>0</v>
      </c>
      <c r="CJ683" s="8">
        <v>0</v>
      </c>
      <c r="CK683" s="8">
        <v>1</v>
      </c>
      <c r="CL683">
        <v>0</v>
      </c>
    </row>
    <row r="684" spans="1:90" hidden="1" outlineLevel="1">
      <c r="A684" t="s">
        <v>2682</v>
      </c>
      <c r="B684" t="s">
        <v>1376</v>
      </c>
      <c r="C684" s="1">
        <f t="shared" si="263"/>
        <v>47259</v>
      </c>
      <c r="D684" s="5">
        <f>IF(N684&gt;0, RANK(N684,(N684:P684,Q684:AE684)),0)</f>
        <v>2</v>
      </c>
      <c r="E684" s="5">
        <f>IF(O684&gt;0,RANK(O684,(N684:P684,Q684:AE684)),0)</f>
        <v>1</v>
      </c>
      <c r="F684" s="5">
        <f>IF(P684&gt;0,RANK(P684,(N684:P684,Q684:AE684)),0)</f>
        <v>0</v>
      </c>
      <c r="G684" s="131">
        <f t="shared" si="264"/>
        <v>183</v>
      </c>
      <c r="H684" s="136">
        <f t="shared" si="265"/>
        <v>3.8722782961975498E-3</v>
      </c>
      <c r="I684" s="2"/>
      <c r="J684" s="2">
        <f t="shared" si="266"/>
        <v>0.4882244651812353</v>
      </c>
      <c r="K684" s="2">
        <f t="shared" si="267"/>
        <v>0.49209674347743287</v>
      </c>
      <c r="L684" s="2">
        <f t="shared" si="268"/>
        <v>0</v>
      </c>
      <c r="M684" s="2">
        <f t="shared" si="269"/>
        <v>1.9678791341331825E-2</v>
      </c>
      <c r="N684" s="63">
        <v>23073</v>
      </c>
      <c r="O684" s="63">
        <v>23256</v>
      </c>
      <c r="P684" s="63"/>
      <c r="Q684" s="63">
        <v>645</v>
      </c>
      <c r="R684" s="63">
        <v>273</v>
      </c>
      <c r="S684" s="63">
        <v>7</v>
      </c>
      <c r="T684" s="63"/>
      <c r="U684" s="63"/>
      <c r="V684" s="63"/>
      <c r="W684" s="63">
        <f>IF(Copyright!C$12=1,IF(BW684&gt;0,BW684-SUM(S684:V684)-SUM(X684:AQ684),SUM(BX684:CL684)),SUM(BY684:CL684))</f>
        <v>2</v>
      </c>
      <c r="X684" s="63">
        <v>1</v>
      </c>
      <c r="Y684" s="63">
        <v>2</v>
      </c>
      <c r="Z684" s="63"/>
      <c r="AA684" s="63"/>
      <c r="AB684" s="63"/>
      <c r="AC684" s="63"/>
      <c r="AD684" s="63"/>
      <c r="AE684" s="63"/>
      <c r="AF684" s="63"/>
      <c r="AG684" s="63">
        <v>0</v>
      </c>
      <c r="AH684" s="63"/>
      <c r="AI684" s="63"/>
      <c r="AJ684" s="63">
        <v>0</v>
      </c>
      <c r="AK684" s="63"/>
      <c r="AL684" s="63"/>
      <c r="AM684" s="63"/>
      <c r="AN684" s="63"/>
      <c r="AO684" s="63"/>
      <c r="AP684" s="63"/>
      <c r="AQ684" s="63"/>
      <c r="AS684" s="5">
        <f>IF(Q684&gt;0,RANK(Q684,(N684:P684,Q684:AE684)),0)</f>
        <v>3</v>
      </c>
      <c r="AT684" s="5">
        <f>IF(R684&gt;0,RANK(R684,(N684:P684,Q684:AE684)),0)</f>
        <v>4</v>
      </c>
      <c r="AU684" s="5">
        <f>IF(T684&gt;0,RANK(T684,(N684:P684,Q684:AE684)),0)</f>
        <v>0</v>
      </c>
      <c r="AV684" s="5">
        <f>IF(S684&gt;0,RANK(S684,(N684:P684,Q684:AE684)),0)</f>
        <v>5</v>
      </c>
      <c r="AW684" s="2">
        <f t="shared" si="270"/>
        <v>1.3648193994794642E-2</v>
      </c>
      <c r="AX684" s="2">
        <f t="shared" si="271"/>
        <v>5.776677458261918E-3</v>
      </c>
      <c r="AY684" s="2">
        <f t="shared" si="272"/>
        <v>0</v>
      </c>
      <c r="AZ684" s="2">
        <f t="shared" si="273"/>
        <v>1.4811993482722867E-4</v>
      </c>
      <c r="BB684" t="s">
        <v>2682</v>
      </c>
      <c r="BC684" t="s">
        <v>1376</v>
      </c>
      <c r="BD684">
        <v>16</v>
      </c>
      <c r="BF684" s="111">
        <v>17</v>
      </c>
      <c r="BG684" s="113">
        <v>99</v>
      </c>
      <c r="BH684" s="117">
        <f t="shared" si="274"/>
        <v>17099</v>
      </c>
      <c r="BJ684" s="5" t="s">
        <v>3185</v>
      </c>
      <c r="BW684" s="63">
        <v>158</v>
      </c>
      <c r="BY684" s="63">
        <v>0</v>
      </c>
      <c r="BZ684" s="63">
        <v>0</v>
      </c>
      <c r="CA684" s="8">
        <v>0</v>
      </c>
      <c r="CC684" s="8">
        <v>0</v>
      </c>
      <c r="CF684" s="8">
        <v>0</v>
      </c>
      <c r="CG684" s="8">
        <v>2</v>
      </c>
    </row>
    <row r="685" spans="1:90" hidden="1" outlineLevel="1">
      <c r="A685" t="s">
        <v>552</v>
      </c>
      <c r="B685" t="s">
        <v>1376</v>
      </c>
      <c r="C685" s="1">
        <f t="shared" si="263"/>
        <v>5989</v>
      </c>
      <c r="D685" s="5">
        <f>IF(N685&gt;0, RANK(N685,(N685:P685,Q685:AE685)),0)</f>
        <v>2</v>
      </c>
      <c r="E685" s="5">
        <f>IF(O685&gt;0,RANK(O685,(N685:P685,Q685:AE685)),0)</f>
        <v>1</v>
      </c>
      <c r="F685" s="5">
        <f>IF(P685&gt;0,RANK(P685,(N685:P685,Q685:AE685)),0)</f>
        <v>0</v>
      </c>
      <c r="G685" s="131">
        <f t="shared" si="264"/>
        <v>1846</v>
      </c>
      <c r="H685" s="136">
        <f t="shared" si="265"/>
        <v>0.30823175822340959</v>
      </c>
      <c r="I685" s="2"/>
      <c r="J685" s="2">
        <f t="shared" si="266"/>
        <v>0.33578226749039908</v>
      </c>
      <c r="K685" s="2">
        <f t="shared" si="267"/>
        <v>0.64401402571380861</v>
      </c>
      <c r="L685" s="2">
        <f t="shared" si="268"/>
        <v>0</v>
      </c>
      <c r="M685" s="2">
        <f t="shared" si="269"/>
        <v>2.0203706795792309E-2</v>
      </c>
      <c r="N685" s="63">
        <v>2011</v>
      </c>
      <c r="O685" s="63">
        <v>3857</v>
      </c>
      <c r="P685" s="63"/>
      <c r="Q685" s="63">
        <v>88</v>
      </c>
      <c r="R685" s="63">
        <v>33</v>
      </c>
      <c r="S685" s="63">
        <v>0</v>
      </c>
      <c r="T685" s="63"/>
      <c r="U685" s="63"/>
      <c r="V685" s="63"/>
      <c r="W685" s="63">
        <f>IF(Copyright!C$12=1,IF(BW685&gt;0,BW685-SUM(S685:V685)-SUM(X685:AQ685),SUM(BX685:CL685)),SUM(BY685:CL685))</f>
        <v>0</v>
      </c>
      <c r="X685" s="63">
        <v>0</v>
      </c>
      <c r="Y685" s="63">
        <v>0</v>
      </c>
      <c r="Z685" s="63"/>
      <c r="AA685" s="63"/>
      <c r="AB685" s="63"/>
      <c r="AC685" s="63"/>
      <c r="AD685" s="63"/>
      <c r="AE685" s="63"/>
      <c r="AF685" s="63"/>
      <c r="AG685" s="63">
        <v>0</v>
      </c>
      <c r="AH685" s="63"/>
      <c r="AI685" s="63"/>
      <c r="AJ685" s="63">
        <v>0</v>
      </c>
      <c r="AK685" s="63"/>
      <c r="AL685" s="63"/>
      <c r="AM685" s="63"/>
      <c r="AN685" s="63"/>
      <c r="AO685" s="63"/>
      <c r="AP685" s="63"/>
      <c r="AQ685" s="63"/>
      <c r="AS685" s="5">
        <f>IF(Q685&gt;0,RANK(Q685,(N685:P685,Q685:AE685)),0)</f>
        <v>3</v>
      </c>
      <c r="AT685" s="5">
        <f>IF(R685&gt;0,RANK(R685,(N685:P685,Q685:AE685)),0)</f>
        <v>4</v>
      </c>
      <c r="AU685" s="5">
        <f>IF(T685&gt;0,RANK(T685,(N685:P685,Q685:AE685)),0)</f>
        <v>0</v>
      </c>
      <c r="AV685" s="5">
        <f>IF(S685&gt;0,RANK(S685,(N685:P685,Q685:AE685)),0)</f>
        <v>0</v>
      </c>
      <c r="AW685" s="2">
        <f t="shared" si="270"/>
        <v>1.4693604942394389E-2</v>
      </c>
      <c r="AX685" s="2">
        <f t="shared" si="271"/>
        <v>5.5101018533978965E-3</v>
      </c>
      <c r="AY685" s="2">
        <f t="shared" si="272"/>
        <v>0</v>
      </c>
      <c r="AZ685" s="2">
        <f t="shared" si="273"/>
        <v>0</v>
      </c>
      <c r="BB685" t="s">
        <v>552</v>
      </c>
      <c r="BC685" t="s">
        <v>1376</v>
      </c>
      <c r="BD685">
        <v>15</v>
      </c>
      <c r="BF685" s="111">
        <v>17</v>
      </c>
      <c r="BG685" s="113">
        <v>101</v>
      </c>
      <c r="BH685" s="117">
        <f t="shared" si="274"/>
        <v>17101</v>
      </c>
      <c r="BJ685" s="5" t="s">
        <v>3185</v>
      </c>
      <c r="BN685" s="63"/>
      <c r="BY685" s="63">
        <v>0</v>
      </c>
      <c r="BZ685" s="63">
        <v>0</v>
      </c>
      <c r="CA685" s="8">
        <v>0</v>
      </c>
      <c r="CC685" s="8">
        <v>0</v>
      </c>
      <c r="CE685" s="8">
        <v>0</v>
      </c>
      <c r="CF685" s="8">
        <v>0</v>
      </c>
      <c r="CG685" s="8">
        <v>0</v>
      </c>
      <c r="CI685" s="8">
        <v>0</v>
      </c>
    </row>
    <row r="686" spans="1:90" hidden="1" outlineLevel="1">
      <c r="A686" t="s">
        <v>99</v>
      </c>
      <c r="B686" t="s">
        <v>1376</v>
      </c>
      <c r="C686" s="1">
        <f t="shared" si="263"/>
        <v>15301</v>
      </c>
      <c r="D686" s="5">
        <f>IF(N686&gt;0, RANK(N686,(N686:P686,Q686:AE686)),0)</f>
        <v>2</v>
      </c>
      <c r="E686" s="5">
        <f>IF(O686&gt;0,RANK(O686,(N686:P686,Q686:AE686)),0)</f>
        <v>1</v>
      </c>
      <c r="F686" s="5">
        <f>IF(P686&gt;0,RANK(P686,(N686:P686,Q686:AE686)),0)</f>
        <v>0</v>
      </c>
      <c r="G686" s="131">
        <f t="shared" si="264"/>
        <v>1122</v>
      </c>
      <c r="H686" s="136">
        <f t="shared" si="265"/>
        <v>7.3328540618260246E-2</v>
      </c>
      <c r="I686" s="2"/>
      <c r="J686" s="2">
        <f t="shared" si="266"/>
        <v>0.45336906084569634</v>
      </c>
      <c r="K686" s="2">
        <f t="shared" si="267"/>
        <v>0.52669760146395661</v>
      </c>
      <c r="L686" s="2">
        <f t="shared" si="268"/>
        <v>0</v>
      </c>
      <c r="M686" s="2">
        <f t="shared" si="269"/>
        <v>1.9933337690346997E-2</v>
      </c>
      <c r="N686" s="63">
        <v>6937</v>
      </c>
      <c r="O686" s="63">
        <v>8059</v>
      </c>
      <c r="P686" s="63"/>
      <c r="Q686" s="63">
        <v>198</v>
      </c>
      <c r="R686" s="63">
        <v>101</v>
      </c>
      <c r="S686" s="63">
        <v>5</v>
      </c>
      <c r="T686" s="63"/>
      <c r="U686" s="63"/>
      <c r="V686" s="63"/>
      <c r="W686" s="63">
        <f>IF(Copyright!C$12=1,IF(BW686&gt;0,BW686-SUM(S686:V686)-SUM(X686:AQ686),SUM(BX686:CL686)),SUM(BY686:CL686))</f>
        <v>0</v>
      </c>
      <c r="X686" s="63">
        <v>1</v>
      </c>
      <c r="Y686" s="63">
        <v>0</v>
      </c>
      <c r="Z686" s="63"/>
      <c r="AA686" s="63"/>
      <c r="AB686" s="63"/>
      <c r="AC686" s="63"/>
      <c r="AD686" s="63"/>
      <c r="AE686" s="63"/>
      <c r="AF686" s="63"/>
      <c r="AG686" s="63">
        <v>0</v>
      </c>
      <c r="AH686" s="63"/>
      <c r="AI686" s="63"/>
      <c r="AJ686" s="63">
        <v>0</v>
      </c>
      <c r="AK686" s="63"/>
      <c r="AL686" s="63"/>
      <c r="AM686" s="63"/>
      <c r="AN686" s="63"/>
      <c r="AO686" s="63"/>
      <c r="AP686" s="63"/>
      <c r="AQ686" s="63"/>
      <c r="AS686" s="5">
        <f>IF(Q686&gt;0,RANK(Q686,(N686:P686,Q686:AE686)),0)</f>
        <v>3</v>
      </c>
      <c r="AT686" s="5">
        <f>IF(R686&gt;0,RANK(R686,(N686:P686,Q686:AE686)),0)</f>
        <v>4</v>
      </c>
      <c r="AU686" s="5">
        <f>IF(T686&gt;0,RANK(T686,(N686:P686,Q686:AE686)),0)</f>
        <v>0</v>
      </c>
      <c r="AV686" s="5">
        <f>IF(S686&gt;0,RANK(S686,(N686:P686,Q686:AE686)),0)</f>
        <v>5</v>
      </c>
      <c r="AW686" s="2">
        <f t="shared" si="270"/>
        <v>1.2940330697340043E-2</v>
      </c>
      <c r="AX686" s="2">
        <f t="shared" si="271"/>
        <v>6.6008757597542647E-3</v>
      </c>
      <c r="AY686" s="2">
        <f t="shared" si="272"/>
        <v>0</v>
      </c>
      <c r="AZ686" s="2">
        <f t="shared" si="273"/>
        <v>3.2677602771060717E-4</v>
      </c>
      <c r="BB686" t="s">
        <v>99</v>
      </c>
      <c r="BC686" t="s">
        <v>1376</v>
      </c>
      <c r="BD686">
        <v>16</v>
      </c>
      <c r="BF686" s="111">
        <v>17</v>
      </c>
      <c r="BG686" s="113">
        <v>103</v>
      </c>
      <c r="BH686" s="117">
        <f t="shared" si="274"/>
        <v>17103</v>
      </c>
      <c r="BJ686" s="5" t="s">
        <v>3185</v>
      </c>
      <c r="BN686" s="63"/>
      <c r="BW686" s="63">
        <v>53</v>
      </c>
      <c r="CA686" s="8">
        <v>0</v>
      </c>
    </row>
    <row r="687" spans="1:90" hidden="1" outlineLevel="1">
      <c r="A687" t="s">
        <v>623</v>
      </c>
      <c r="B687" t="s">
        <v>1376</v>
      </c>
      <c r="C687" s="1">
        <f t="shared" si="263"/>
        <v>15039</v>
      </c>
      <c r="D687" s="5">
        <f>IF(N687&gt;0, RANK(N687,(N687:P687,Q687:AE687)),0)</f>
        <v>2</v>
      </c>
      <c r="E687" s="5">
        <f>IF(O687&gt;0,RANK(O687,(N687:P687,Q687:AE687)),0)</f>
        <v>1</v>
      </c>
      <c r="F687" s="5">
        <f>IF(P687&gt;0,RANK(P687,(N687:P687,Q687:AE687)),0)</f>
        <v>0</v>
      </c>
      <c r="G687" s="131">
        <f t="shared" si="264"/>
        <v>4733</v>
      </c>
      <c r="H687" s="136">
        <f t="shared" si="265"/>
        <v>0.31471507414056787</v>
      </c>
      <c r="I687" s="2"/>
      <c r="J687" s="2">
        <f t="shared" si="266"/>
        <v>0.33379878981315247</v>
      </c>
      <c r="K687" s="2">
        <f t="shared" si="267"/>
        <v>0.64851386395372035</v>
      </c>
      <c r="L687" s="2">
        <f t="shared" si="268"/>
        <v>0</v>
      </c>
      <c r="M687" s="2">
        <f t="shared" si="269"/>
        <v>1.7687346233127177E-2</v>
      </c>
      <c r="N687" s="63">
        <v>5020</v>
      </c>
      <c r="O687" s="63">
        <v>9753</v>
      </c>
      <c r="P687" s="63"/>
      <c r="Q687" s="63">
        <v>175</v>
      </c>
      <c r="R687" s="63">
        <v>85</v>
      </c>
      <c r="S687" s="63">
        <v>5</v>
      </c>
      <c r="T687" s="63"/>
      <c r="U687" s="63"/>
      <c r="V687" s="63"/>
      <c r="W687" s="63">
        <f>IF(Copyright!C$12=1,IF(BW687&gt;0,BW687-SUM(S687:V687)-SUM(X687:AQ687),SUM(BX687:CL687)),SUM(BY687:CL687))</f>
        <v>0</v>
      </c>
      <c r="X687" s="63">
        <v>0</v>
      </c>
      <c r="Y687" s="63">
        <v>1</v>
      </c>
      <c r="Z687" s="63"/>
      <c r="AA687" s="63"/>
      <c r="AB687" s="63"/>
      <c r="AC687" s="63"/>
      <c r="AD687" s="63"/>
      <c r="AE687" s="63"/>
      <c r="AF687" s="63"/>
      <c r="AG687" s="63">
        <v>0</v>
      </c>
      <c r="AH687" s="63"/>
      <c r="AI687" s="63"/>
      <c r="AJ687" s="63">
        <v>0</v>
      </c>
      <c r="AK687" s="63"/>
      <c r="AL687" s="63"/>
      <c r="AM687" s="63"/>
      <c r="AN687" s="63"/>
      <c r="AO687" s="63"/>
      <c r="AP687" s="63"/>
      <c r="AQ687" s="63"/>
      <c r="AS687" s="5">
        <f>IF(Q687&gt;0,RANK(Q687,(N687:P687,Q687:AE687)),0)</f>
        <v>3</v>
      </c>
      <c r="AT687" s="5">
        <f>IF(R687&gt;0,RANK(R687,(N687:P687,Q687:AE687)),0)</f>
        <v>4</v>
      </c>
      <c r="AU687" s="5">
        <f>IF(T687&gt;0,RANK(T687,(N687:P687,Q687:AE687)),0)</f>
        <v>0</v>
      </c>
      <c r="AV687" s="5">
        <f>IF(S687&gt;0,RANK(S687,(N687:P687,Q687:AE687)),0)</f>
        <v>5</v>
      </c>
      <c r="AW687" s="2">
        <f t="shared" si="270"/>
        <v>1.1636411995478423E-2</v>
      </c>
      <c r="AX687" s="2">
        <f t="shared" si="271"/>
        <v>5.6519715406609479E-3</v>
      </c>
      <c r="AY687" s="2">
        <f t="shared" si="272"/>
        <v>0</v>
      </c>
      <c r="AZ687" s="2">
        <f t="shared" si="273"/>
        <v>3.3246891415652634E-4</v>
      </c>
      <c r="BB687" t="s">
        <v>623</v>
      </c>
      <c r="BC687" t="s">
        <v>1376</v>
      </c>
      <c r="BD687">
        <v>16</v>
      </c>
      <c r="BF687" s="111">
        <v>17</v>
      </c>
      <c r="BG687" s="113">
        <v>105</v>
      </c>
      <c r="BH687" s="117">
        <f t="shared" si="274"/>
        <v>17105</v>
      </c>
      <c r="BJ687" s="5" t="s">
        <v>3185</v>
      </c>
      <c r="BW687" s="63">
        <f>38+6</f>
        <v>44</v>
      </c>
      <c r="CA687" s="8">
        <v>0</v>
      </c>
    </row>
    <row r="688" spans="1:90" hidden="1" outlineLevel="1">
      <c r="A688" t="s">
        <v>851</v>
      </c>
      <c r="B688" t="s">
        <v>1376</v>
      </c>
      <c r="C688" s="1">
        <f t="shared" si="263"/>
        <v>12053</v>
      </c>
      <c r="D688" s="5">
        <f>IF(N688&gt;0, RANK(N688,(N688:P688,Q688:AE688)),0)</f>
        <v>2</v>
      </c>
      <c r="E688" s="5">
        <f>IF(O688&gt;0,RANK(O688,(N688:P688,Q688:AE688)),0)</f>
        <v>1</v>
      </c>
      <c r="F688" s="5">
        <f>IF(P688&gt;0,RANK(P688,(N688:P688,Q688:AE688)),0)</f>
        <v>0</v>
      </c>
      <c r="G688" s="131">
        <f t="shared" si="264"/>
        <v>3866</v>
      </c>
      <c r="H688" s="136">
        <f t="shared" si="265"/>
        <v>0.32075002074172404</v>
      </c>
      <c r="I688" s="2"/>
      <c r="J688" s="2">
        <f t="shared" si="266"/>
        <v>0.33004231311706628</v>
      </c>
      <c r="K688" s="2">
        <f t="shared" si="267"/>
        <v>0.65079233385879032</v>
      </c>
      <c r="L688" s="2">
        <f t="shared" si="268"/>
        <v>0</v>
      </c>
      <c r="M688" s="2">
        <f t="shared" si="269"/>
        <v>1.9165353024143461E-2</v>
      </c>
      <c r="N688" s="63">
        <v>3978</v>
      </c>
      <c r="O688" s="63">
        <v>7844</v>
      </c>
      <c r="P688" s="63"/>
      <c r="Q688" s="63">
        <v>121</v>
      </c>
      <c r="R688" s="63">
        <v>107</v>
      </c>
      <c r="S688" s="63">
        <v>3</v>
      </c>
      <c r="T688" s="63"/>
      <c r="U688" s="63"/>
      <c r="V688" s="63"/>
      <c r="W688" s="63">
        <f>IF(Copyright!C$12=1,IF(BW688&gt;0,BW688-SUM(S688:V688)-SUM(X688:AQ688),SUM(BX688:CL688)),SUM(BY688:CL688))</f>
        <v>0</v>
      </c>
      <c r="X688" s="63">
        <v>0</v>
      </c>
      <c r="Y688" s="63">
        <v>0</v>
      </c>
      <c r="Z688" s="63"/>
      <c r="AA688" s="63"/>
      <c r="AB688" s="63"/>
      <c r="AC688" s="63"/>
      <c r="AD688" s="63"/>
      <c r="AE688" s="63"/>
      <c r="AF688" s="63"/>
      <c r="AG688" s="63">
        <v>0</v>
      </c>
      <c r="AH688" s="63"/>
      <c r="AI688" s="63"/>
      <c r="AJ688" s="63">
        <v>0</v>
      </c>
      <c r="AK688" s="63"/>
      <c r="AL688" s="63"/>
      <c r="AM688" s="63"/>
      <c r="AN688" s="63"/>
      <c r="AO688" s="63"/>
      <c r="AP688" s="63"/>
      <c r="AQ688" s="63"/>
      <c r="AS688" s="5">
        <f>IF(Q688&gt;0,RANK(Q688,(N688:P688,Q688:AE688)),0)</f>
        <v>3</v>
      </c>
      <c r="AT688" s="5">
        <f>IF(R688&gt;0,RANK(R688,(N688:P688,Q688:AE688)),0)</f>
        <v>4</v>
      </c>
      <c r="AU688" s="5">
        <f>IF(T688&gt;0,RANK(T688,(N688:P688,Q688:AE688)),0)</f>
        <v>0</v>
      </c>
      <c r="AV688" s="5">
        <f>IF(S688&gt;0,RANK(S688,(N688:P688,Q688:AE688)),0)</f>
        <v>5</v>
      </c>
      <c r="AW688" s="2">
        <f t="shared" si="270"/>
        <v>1.0038994441217954E-2</v>
      </c>
      <c r="AX688" s="2">
        <f t="shared" si="271"/>
        <v>8.8774578943001739E-3</v>
      </c>
      <c r="AY688" s="2">
        <f t="shared" si="272"/>
        <v>0</v>
      </c>
      <c r="AZ688" s="2">
        <f t="shared" si="273"/>
        <v>2.4890068862523852E-4</v>
      </c>
      <c r="BB688" t="s">
        <v>851</v>
      </c>
      <c r="BC688" t="s">
        <v>1376</v>
      </c>
      <c r="BD688">
        <v>18</v>
      </c>
      <c r="BF688" s="111">
        <v>17</v>
      </c>
      <c r="BG688" s="113">
        <v>107</v>
      </c>
      <c r="BH688" s="117">
        <f t="shared" si="274"/>
        <v>17107</v>
      </c>
      <c r="BJ688" s="5" t="s">
        <v>3185</v>
      </c>
      <c r="BN688" s="63"/>
      <c r="BW688" s="63">
        <v>38</v>
      </c>
      <c r="CA688" s="8">
        <v>0</v>
      </c>
    </row>
    <row r="689" spans="1:90" hidden="1" outlineLevel="1">
      <c r="A689" t="s">
        <v>464</v>
      </c>
      <c r="B689" t="s">
        <v>1376</v>
      </c>
      <c r="C689" s="1">
        <f t="shared" si="263"/>
        <v>12454</v>
      </c>
      <c r="D689" s="5">
        <f>IF(N689&gt;0, RANK(N689,(N689:P689,Q689:AE689)),0)</f>
        <v>2</v>
      </c>
      <c r="E689" s="5">
        <f>IF(O689&gt;0,RANK(O689,(N689:P689,Q689:AE689)),0)</f>
        <v>1</v>
      </c>
      <c r="F689" s="5">
        <f>IF(P689&gt;0,RANK(P689,(N689:P689,Q689:AE689)),0)</f>
        <v>0</v>
      </c>
      <c r="G689" s="131">
        <f t="shared" si="264"/>
        <v>180</v>
      </c>
      <c r="H689" s="136">
        <f t="shared" si="265"/>
        <v>1.4453187730849526E-2</v>
      </c>
      <c r="I689" s="2"/>
      <c r="J689" s="2">
        <f t="shared" si="266"/>
        <v>0.4791231732776618</v>
      </c>
      <c r="K689" s="2">
        <f t="shared" si="267"/>
        <v>0.49357636100851132</v>
      </c>
      <c r="L689" s="2">
        <f t="shared" si="268"/>
        <v>0</v>
      </c>
      <c r="M689" s="2">
        <f t="shared" si="269"/>
        <v>2.7300465713826938E-2</v>
      </c>
      <c r="N689" s="63">
        <v>5967</v>
      </c>
      <c r="O689" s="63">
        <v>6147</v>
      </c>
      <c r="P689" s="63"/>
      <c r="Q689" s="63">
        <v>201</v>
      </c>
      <c r="R689" s="63">
        <v>139</v>
      </c>
      <c r="S689" s="63">
        <v>0</v>
      </c>
      <c r="T689" s="63"/>
      <c r="U689" s="63"/>
      <c r="V689" s="63"/>
      <c r="W689" s="63">
        <f>IF(Copyright!C$12=1,IF(BW689&gt;0,BW689-SUM(S689:V689)-SUM(X689:AQ689),SUM(BX689:CL689)),SUM(BY689:CL689))</f>
        <v>0</v>
      </c>
      <c r="X689" s="63">
        <v>0</v>
      </c>
      <c r="Y689" s="63">
        <v>0</v>
      </c>
      <c r="Z689" s="63"/>
      <c r="AA689" s="63"/>
      <c r="AB689" s="63"/>
      <c r="AC689" s="63"/>
      <c r="AD689" s="63"/>
      <c r="AE689" s="63"/>
      <c r="AF689" s="63"/>
      <c r="AG689" s="63">
        <v>0</v>
      </c>
      <c r="AH689" s="63"/>
      <c r="AI689" s="63"/>
      <c r="AJ689" s="63">
        <v>0</v>
      </c>
      <c r="AK689" s="63"/>
      <c r="AL689" s="63"/>
      <c r="AM689" s="63"/>
      <c r="AN689" s="63"/>
      <c r="AO689" s="63"/>
      <c r="AP689" s="63"/>
      <c r="AQ689" s="63"/>
      <c r="AS689" s="5">
        <f>IF(Q689&gt;0,RANK(Q689,(N689:P689,Q689:AE689)),0)</f>
        <v>3</v>
      </c>
      <c r="AT689" s="5">
        <f>IF(R689&gt;0,RANK(R689,(N689:P689,Q689:AE689)),0)</f>
        <v>4</v>
      </c>
      <c r="AU689" s="5">
        <f>IF(T689&gt;0,RANK(T689,(N689:P689,Q689:AE689)),0)</f>
        <v>0</v>
      </c>
      <c r="AV689" s="5">
        <f>IF(S689&gt;0,RANK(S689,(N689:P689,Q689:AE689)),0)</f>
        <v>0</v>
      </c>
      <c r="AW689" s="2">
        <f t="shared" si="270"/>
        <v>1.6139392966115305E-2</v>
      </c>
      <c r="AX689" s="2">
        <f t="shared" si="271"/>
        <v>1.1161072747711579E-2</v>
      </c>
      <c r="AY689" s="2">
        <f t="shared" si="272"/>
        <v>0</v>
      </c>
      <c r="AZ689" s="2">
        <f t="shared" si="273"/>
        <v>0</v>
      </c>
      <c r="BB689" t="s">
        <v>464</v>
      </c>
      <c r="BC689" t="s">
        <v>1376</v>
      </c>
      <c r="BD689">
        <v>18</v>
      </c>
      <c r="BF689" s="111">
        <v>17</v>
      </c>
      <c r="BG689" s="113">
        <v>109</v>
      </c>
      <c r="BH689" s="117">
        <f t="shared" si="274"/>
        <v>17109</v>
      </c>
      <c r="BJ689" s="5" t="s">
        <v>3185</v>
      </c>
      <c r="BY689" s="63">
        <v>0</v>
      </c>
      <c r="BZ689" s="63">
        <v>0</v>
      </c>
      <c r="CA689" s="8">
        <v>0</v>
      </c>
      <c r="CC689" s="8">
        <v>0</v>
      </c>
      <c r="CE689" s="8">
        <v>0</v>
      </c>
      <c r="CF689" s="8">
        <v>0</v>
      </c>
      <c r="CG689" s="8">
        <v>0</v>
      </c>
      <c r="CI689" s="8">
        <v>0</v>
      </c>
    </row>
    <row r="690" spans="1:90" hidden="1" outlineLevel="1">
      <c r="A690" t="s">
        <v>880</v>
      </c>
      <c r="B690" t="s">
        <v>1376</v>
      </c>
      <c r="C690" s="1">
        <f t="shared" si="263"/>
        <v>133844</v>
      </c>
      <c r="D690" s="5">
        <f>IF(N690&gt;0, RANK(N690,(N690:P690,Q690:AE690)),0)</f>
        <v>2</v>
      </c>
      <c r="E690" s="5">
        <f>IF(O690&gt;0,RANK(O690,(N690:P690,Q690:AE690)),0)</f>
        <v>1</v>
      </c>
      <c r="F690" s="5">
        <f>IF(P690&gt;0,RANK(P690,(N690:P690,Q690:AE690)),0)</f>
        <v>0</v>
      </c>
      <c r="G690" s="131">
        <f t="shared" si="264"/>
        <v>11801</v>
      </c>
      <c r="H690" s="136">
        <f t="shared" si="265"/>
        <v>8.8169809629120466E-2</v>
      </c>
      <c r="I690" s="2"/>
      <c r="J690" s="2">
        <f t="shared" si="266"/>
        <v>0.44676638474642122</v>
      </c>
      <c r="K690" s="2">
        <f t="shared" si="267"/>
        <v>0.53493619437554163</v>
      </c>
      <c r="L690" s="2">
        <f t="shared" si="268"/>
        <v>0</v>
      </c>
      <c r="M690" s="2">
        <f t="shared" si="269"/>
        <v>1.8297420878037207E-2</v>
      </c>
      <c r="N690" s="63">
        <v>59797</v>
      </c>
      <c r="O690" s="63">
        <v>71598</v>
      </c>
      <c r="P690" s="63"/>
      <c r="Q690" s="63">
        <v>1682</v>
      </c>
      <c r="R690" s="63">
        <v>735</v>
      </c>
      <c r="S690" s="63">
        <v>28</v>
      </c>
      <c r="T690" s="63"/>
      <c r="U690" s="63"/>
      <c r="V690" s="63"/>
      <c r="W690" s="63">
        <f>IF(Copyright!C$12=1,IF(BW690&gt;0,BW690-SUM(S690:V690)-SUM(X690:AQ690),SUM(BX690:CL690)),SUM(BY690:CL690))</f>
        <v>0</v>
      </c>
      <c r="X690" s="63">
        <v>4</v>
      </c>
      <c r="Y690" s="63">
        <v>0</v>
      </c>
      <c r="Z690" s="63"/>
      <c r="AA690" s="63"/>
      <c r="AB690" s="63"/>
      <c r="AC690" s="63"/>
      <c r="AD690" s="63"/>
      <c r="AE690" s="63"/>
      <c r="AF690" s="63"/>
      <c r="AG690" s="63">
        <v>0</v>
      </c>
      <c r="AH690" s="63"/>
      <c r="AI690" s="63"/>
      <c r="AJ690" s="63">
        <v>0</v>
      </c>
      <c r="AK690" s="63"/>
      <c r="AL690" s="63"/>
      <c r="AM690" s="63"/>
      <c r="AN690" s="63"/>
      <c r="AO690" s="63"/>
      <c r="AP690" s="63"/>
      <c r="AQ690" s="63"/>
      <c r="AS690" s="5">
        <f>IF(Q690&gt;0,RANK(Q690,(N690:P690,Q690:AE690)),0)</f>
        <v>3</v>
      </c>
      <c r="AT690" s="5">
        <f>IF(R690&gt;0,RANK(R690,(N690:P690,Q690:AE690)),0)</f>
        <v>4</v>
      </c>
      <c r="AU690" s="5">
        <f>IF(T690&gt;0,RANK(T690,(N690:P690,Q690:AE690)),0)</f>
        <v>0</v>
      </c>
      <c r="AV690" s="5">
        <f>IF(S690&gt;0,RANK(S690,(N690:P690,Q690:AE690)),0)</f>
        <v>5</v>
      </c>
      <c r="AW690" s="2">
        <f t="shared" si="270"/>
        <v>1.2566868892143092E-2</v>
      </c>
      <c r="AX690" s="2">
        <f t="shared" si="271"/>
        <v>5.4914676787902331E-3</v>
      </c>
      <c r="AY690" s="2">
        <f t="shared" si="272"/>
        <v>0</v>
      </c>
      <c r="AZ690" s="2">
        <f t="shared" si="273"/>
        <v>2.0919876871581842E-4</v>
      </c>
      <c r="BB690" t="s">
        <v>880</v>
      </c>
      <c r="BC690" t="s">
        <v>1376</v>
      </c>
      <c r="BF690" s="111">
        <v>17</v>
      </c>
      <c r="BG690" s="113">
        <v>111</v>
      </c>
      <c r="BH690" s="117">
        <f t="shared" si="274"/>
        <v>17111</v>
      </c>
      <c r="BJ690" s="5" t="s">
        <v>3185</v>
      </c>
      <c r="BW690" s="63">
        <f>32+393</f>
        <v>425</v>
      </c>
      <c r="BY690" s="63">
        <v>0</v>
      </c>
      <c r="BZ690" s="63">
        <v>0</v>
      </c>
      <c r="CA690" s="8">
        <v>0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>
        <v>0</v>
      </c>
    </row>
    <row r="691" spans="1:90" hidden="1" outlineLevel="1">
      <c r="A691" t="s">
        <v>119</v>
      </c>
      <c r="B691" t="s">
        <v>1376</v>
      </c>
      <c r="C691" s="1">
        <f t="shared" si="263"/>
        <v>73382</v>
      </c>
      <c r="D691" s="5">
        <f>IF(N691&gt;0, RANK(N691,(N691:P691,Q691:AE691)),0)</f>
        <v>2</v>
      </c>
      <c r="E691" s="5">
        <f>IF(O691&gt;0,RANK(O691,(N691:P691,Q691:AE691)),0)</f>
        <v>1</v>
      </c>
      <c r="F691" s="5">
        <f>IF(P691&gt;0,RANK(P691,(N691:P691,Q691:AE691)),0)</f>
        <v>0</v>
      </c>
      <c r="G691" s="131">
        <f t="shared" si="264"/>
        <v>8064</v>
      </c>
      <c r="H691" s="136">
        <f t="shared" si="265"/>
        <v>0.10989070889318907</v>
      </c>
      <c r="I691" s="2"/>
      <c r="J691" s="2">
        <f t="shared" si="266"/>
        <v>0.43447984519364424</v>
      </c>
      <c r="K691" s="2">
        <f t="shared" si="267"/>
        <v>0.54437055408683332</v>
      </c>
      <c r="L691" s="2">
        <f t="shared" si="268"/>
        <v>0</v>
      </c>
      <c r="M691" s="2">
        <f t="shared" si="269"/>
        <v>2.1149600719522432E-2</v>
      </c>
      <c r="N691" s="63">
        <v>31883</v>
      </c>
      <c r="O691" s="63">
        <v>39947</v>
      </c>
      <c r="P691" s="63"/>
      <c r="Q691" s="63">
        <v>1062</v>
      </c>
      <c r="R691" s="63">
        <v>483</v>
      </c>
      <c r="S691" s="63">
        <v>3</v>
      </c>
      <c r="T691" s="63"/>
      <c r="U691" s="63"/>
      <c r="V691" s="63"/>
      <c r="W691" s="63">
        <f>IF(Copyright!C$12=1,IF(BW691&gt;0,BW691-SUM(S691:V691)-SUM(X691:AQ691),SUM(BX691:CL691)),SUM(BY691:CL691))</f>
        <v>0</v>
      </c>
      <c r="X691" s="63">
        <v>4</v>
      </c>
      <c r="Y691" s="63">
        <v>0</v>
      </c>
      <c r="Z691" s="63"/>
      <c r="AA691" s="63"/>
      <c r="AB691" s="63"/>
      <c r="AC691" s="63"/>
      <c r="AD691" s="63"/>
      <c r="AE691" s="63"/>
      <c r="AF691" s="63"/>
      <c r="AG691" s="63">
        <v>0</v>
      </c>
      <c r="AH691" s="63"/>
      <c r="AI691" s="63"/>
      <c r="AJ691" s="63">
        <v>0</v>
      </c>
      <c r="AK691" s="63"/>
      <c r="AL691" s="63"/>
      <c r="AM691" s="63"/>
      <c r="AN691" s="63"/>
      <c r="AO691" s="63"/>
      <c r="AP691" s="63"/>
      <c r="AQ691" s="63"/>
      <c r="AS691" s="5">
        <f>IF(Q691&gt;0,RANK(Q691,(N691:P691,Q691:AE691)),0)</f>
        <v>3</v>
      </c>
      <c r="AT691" s="5">
        <f>IF(R691&gt;0,RANK(R691,(N691:P691,Q691:AE691)),0)</f>
        <v>4</v>
      </c>
      <c r="AU691" s="5">
        <f>IF(T691&gt;0,RANK(T691,(N691:P691,Q691:AE691)),0)</f>
        <v>0</v>
      </c>
      <c r="AV691" s="5">
        <f>IF(S691&gt;0,RANK(S691,(N691:P691,Q691:AE691)),0)</f>
        <v>6</v>
      </c>
      <c r="AW691" s="2">
        <f t="shared" si="270"/>
        <v>1.4472213894415524E-2</v>
      </c>
      <c r="AX691" s="2">
        <f t="shared" si="271"/>
        <v>6.5819955847483038E-3</v>
      </c>
      <c r="AY691" s="2">
        <f t="shared" si="272"/>
        <v>0</v>
      </c>
      <c r="AZ691" s="2">
        <f t="shared" si="273"/>
        <v>4.0881960153716168E-5</v>
      </c>
      <c r="BB691" t="s">
        <v>119</v>
      </c>
      <c r="BC691" t="s">
        <v>1376</v>
      </c>
      <c r="BF691" s="111">
        <v>17</v>
      </c>
      <c r="BG691" s="113">
        <v>113</v>
      </c>
      <c r="BH691" s="117">
        <f t="shared" si="274"/>
        <v>17113</v>
      </c>
      <c r="BJ691" s="5" t="s">
        <v>3185</v>
      </c>
      <c r="BN691" s="63"/>
      <c r="BW691" s="132">
        <v>94</v>
      </c>
      <c r="BY691" s="63">
        <v>0</v>
      </c>
      <c r="BZ691" s="63">
        <v>0</v>
      </c>
      <c r="CA691" s="8">
        <v>0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>
        <v>0</v>
      </c>
    </row>
    <row r="692" spans="1:90" hidden="1" outlineLevel="1">
      <c r="A692" t="s">
        <v>1658</v>
      </c>
      <c r="B692" t="s">
        <v>1376</v>
      </c>
      <c r="C692" s="1">
        <f t="shared" si="263"/>
        <v>48899</v>
      </c>
      <c r="D692" s="5">
        <f>IF(N692&gt;0, RANK(N692,(N692:P692,Q692:AE692)),0)</f>
        <v>2</v>
      </c>
      <c r="E692" s="5">
        <f>IF(O692&gt;0,RANK(O692,(N692:P692,Q692:AE692)),0)</f>
        <v>1</v>
      </c>
      <c r="F692" s="5">
        <f>IF(P692&gt;0,RANK(P692,(N692:P692,Q692:AE692)),0)</f>
        <v>0</v>
      </c>
      <c r="G692" s="131">
        <f t="shared" si="264"/>
        <v>2529</v>
      </c>
      <c r="H692" s="136">
        <f t="shared" si="265"/>
        <v>5.1718849056217917E-2</v>
      </c>
      <c r="I692" s="2"/>
      <c r="J692" s="2">
        <f t="shared" si="266"/>
        <v>0.46585819750915153</v>
      </c>
      <c r="K692" s="2">
        <f t="shared" si="267"/>
        <v>0.5175770465653694</v>
      </c>
      <c r="L692" s="2">
        <f t="shared" si="268"/>
        <v>0</v>
      </c>
      <c r="M692" s="2">
        <f t="shared" si="269"/>
        <v>1.6564755925479013E-2</v>
      </c>
      <c r="N692" s="63">
        <v>22780</v>
      </c>
      <c r="O692" s="63">
        <v>25309</v>
      </c>
      <c r="P692" s="63"/>
      <c r="Q692" s="63">
        <v>552</v>
      </c>
      <c r="R692" s="63">
        <v>255</v>
      </c>
      <c r="S692" s="63">
        <v>2</v>
      </c>
      <c r="T692" s="63"/>
      <c r="U692" s="63"/>
      <c r="V692" s="63"/>
      <c r="W692" s="63">
        <f>IF(Copyright!C$12=1,IF(BW692&gt;0,BW692-SUM(S692:V692)-SUM(X692:AQ692),SUM(BX692:CL692)),SUM(BY692:CL692))</f>
        <v>0</v>
      </c>
      <c r="X692" s="63">
        <v>1</v>
      </c>
      <c r="Y692" s="63">
        <v>0</v>
      </c>
      <c r="Z692" s="63"/>
      <c r="AA692" s="63"/>
      <c r="AB692" s="63"/>
      <c r="AC692" s="63"/>
      <c r="AD692" s="63"/>
      <c r="AE692" s="63"/>
      <c r="AF692" s="63"/>
      <c r="AG692" s="63">
        <v>0</v>
      </c>
      <c r="AH692" s="63"/>
      <c r="AI692" s="63"/>
      <c r="AJ692" s="63">
        <v>0</v>
      </c>
      <c r="AK692" s="63"/>
      <c r="AL692" s="63"/>
      <c r="AM692" s="63"/>
      <c r="AN692" s="63"/>
      <c r="AO692" s="63"/>
      <c r="AP692" s="63"/>
      <c r="AQ692" s="63"/>
      <c r="AS692" s="5">
        <f>IF(Q692&gt;0,RANK(Q692,(N692:P692,Q692:AE692)),0)</f>
        <v>3</v>
      </c>
      <c r="AT692" s="5">
        <f>IF(R692&gt;0,RANK(R692,(N692:P692,Q692:AE692)),0)</f>
        <v>4</v>
      </c>
      <c r="AU692" s="5">
        <f>IF(T692&gt;0,RANK(T692,(N692:P692,Q692:AE692)),0)</f>
        <v>0</v>
      </c>
      <c r="AV692" s="5">
        <f>IF(S692&gt;0,RANK(S692,(N692:P692,Q692:AE692)),0)</f>
        <v>5</v>
      </c>
      <c r="AW692" s="2">
        <f t="shared" si="270"/>
        <v>1.1288574408474611E-2</v>
      </c>
      <c r="AX692" s="2">
        <f t="shared" si="271"/>
        <v>5.2148305691322927E-3</v>
      </c>
      <c r="AY692" s="2">
        <f t="shared" si="272"/>
        <v>0</v>
      </c>
      <c r="AZ692" s="2">
        <f t="shared" si="273"/>
        <v>4.0900631914763082E-5</v>
      </c>
      <c r="BB692" t="s">
        <v>1658</v>
      </c>
      <c r="BC692" t="s">
        <v>1376</v>
      </c>
      <c r="BD692">
        <v>13</v>
      </c>
      <c r="BF692" s="111">
        <v>17</v>
      </c>
      <c r="BG692" s="113">
        <v>115</v>
      </c>
      <c r="BH692" s="117">
        <f t="shared" si="274"/>
        <v>17115</v>
      </c>
      <c r="BJ692" s="5" t="s">
        <v>3185</v>
      </c>
      <c r="BW692" s="63">
        <v>134</v>
      </c>
      <c r="CA692" s="8">
        <v>0</v>
      </c>
      <c r="CC692" s="8">
        <v>0</v>
      </c>
      <c r="CF692" s="8">
        <v>0</v>
      </c>
      <c r="CG692" s="8">
        <v>0</v>
      </c>
    </row>
    <row r="693" spans="1:90" hidden="1" outlineLevel="1">
      <c r="A693" t="s">
        <v>2664</v>
      </c>
      <c r="B693" t="s">
        <v>1376</v>
      </c>
      <c r="C693" s="1">
        <f t="shared" si="263"/>
        <v>21010</v>
      </c>
      <c r="D693" s="5">
        <f>IF(N693&gt;0, RANK(N693,(N693:P693,Q693:AE693)),0)</f>
        <v>2</v>
      </c>
      <c r="E693" s="5">
        <f>IF(O693&gt;0,RANK(O693,(N693:P693,Q693:AE693)),0)</f>
        <v>1</v>
      </c>
      <c r="F693" s="5">
        <f>IF(P693&gt;0,RANK(P693,(N693:P693,Q693:AE693)),0)</f>
        <v>0</v>
      </c>
      <c r="G693" s="131">
        <f t="shared" si="264"/>
        <v>1482</v>
      </c>
      <c r="H693" s="136">
        <f t="shared" si="265"/>
        <v>7.0537839124226565E-2</v>
      </c>
      <c r="I693" s="2"/>
      <c r="J693" s="2">
        <f t="shared" si="266"/>
        <v>0.45045216563541168</v>
      </c>
      <c r="K693" s="2">
        <f t="shared" si="267"/>
        <v>0.5209900047596383</v>
      </c>
      <c r="L693" s="2">
        <f t="shared" si="268"/>
        <v>0</v>
      </c>
      <c r="M693" s="2">
        <f t="shared" si="269"/>
        <v>2.8557829604950014E-2</v>
      </c>
      <c r="N693" s="63">
        <v>9464</v>
      </c>
      <c r="O693" s="63">
        <v>10946</v>
      </c>
      <c r="P693" s="63"/>
      <c r="Q693" s="63">
        <v>426</v>
      </c>
      <c r="R693" s="63">
        <v>174</v>
      </c>
      <c r="S693" s="63">
        <v>0</v>
      </c>
      <c r="T693" s="63"/>
      <c r="U693" s="63"/>
      <c r="V693" s="63"/>
      <c r="W693" s="63">
        <f>IF(Copyright!C$12=1,IF(BW693&gt;0,BW693-SUM(S693:V693)-SUM(X693:AQ693),SUM(BX693:CL693)),SUM(BY693:CL693))</f>
        <v>0</v>
      </c>
      <c r="X693" s="63">
        <v>0</v>
      </c>
      <c r="Y693" s="63">
        <v>0</v>
      </c>
      <c r="Z693" s="63"/>
      <c r="AA693" s="63"/>
      <c r="AB693" s="63"/>
      <c r="AC693" s="63"/>
      <c r="AD693" s="63"/>
      <c r="AE693" s="63"/>
      <c r="AF693" s="63"/>
      <c r="AG693" s="63">
        <v>0</v>
      </c>
      <c r="AH693" s="63"/>
      <c r="AI693" s="63"/>
      <c r="AJ693" s="63">
        <v>0</v>
      </c>
      <c r="AK693" s="63"/>
      <c r="AL693" s="63"/>
      <c r="AM693" s="63"/>
      <c r="AN693" s="63"/>
      <c r="AO693" s="63"/>
      <c r="AP693" s="63"/>
      <c r="AQ693" s="63"/>
      <c r="AS693" s="5">
        <f>IF(Q693&gt;0,RANK(Q693,(N693:P693,Q693:AE693)),0)</f>
        <v>3</v>
      </c>
      <c r="AT693" s="5">
        <f>IF(R693&gt;0,RANK(R693,(N693:P693,Q693:AE693)),0)</f>
        <v>4</v>
      </c>
      <c r="AU693" s="5">
        <f>IF(T693&gt;0,RANK(T693,(N693:P693,Q693:AE693)),0)</f>
        <v>0</v>
      </c>
      <c r="AV693" s="5">
        <f>IF(S693&gt;0,RANK(S693,(N693:P693,Q693:AE693)),0)</f>
        <v>0</v>
      </c>
      <c r="AW693" s="2">
        <f t="shared" si="270"/>
        <v>2.0276059019514518E-2</v>
      </c>
      <c r="AX693" s="2">
        <f t="shared" si="271"/>
        <v>8.2817705854355064E-3</v>
      </c>
      <c r="AY693" s="2">
        <f t="shared" si="272"/>
        <v>0</v>
      </c>
      <c r="AZ693" s="2">
        <f t="shared" si="273"/>
        <v>0</v>
      </c>
      <c r="BB693" t="s">
        <v>2664</v>
      </c>
      <c r="BC693" t="s">
        <v>1376</v>
      </c>
      <c r="BD693">
        <v>13</v>
      </c>
      <c r="BF693" s="111">
        <v>17</v>
      </c>
      <c r="BG693" s="113">
        <v>117</v>
      </c>
      <c r="BH693" s="117">
        <f t="shared" si="274"/>
        <v>17117</v>
      </c>
      <c r="BJ693" s="5" t="s">
        <v>3185</v>
      </c>
      <c r="BW693" s="63">
        <v>73</v>
      </c>
      <c r="BY693" s="63">
        <v>0</v>
      </c>
      <c r="BZ693" s="63">
        <v>0</v>
      </c>
      <c r="CA693" s="8">
        <v>0</v>
      </c>
      <c r="CC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</row>
    <row r="694" spans="1:90" hidden="1" outlineLevel="1">
      <c r="A694" t="s">
        <v>1659</v>
      </c>
      <c r="B694" t="s">
        <v>1376</v>
      </c>
      <c r="C694" s="1">
        <f t="shared" si="263"/>
        <v>122473</v>
      </c>
      <c r="D694" s="5">
        <f>IF(N694&gt;0, RANK(N694,(N694:P694,Q694:AE694)),0)</f>
        <v>2</v>
      </c>
      <c r="E694" s="5">
        <f>IF(O694&gt;0,RANK(O694,(N694:P694,Q694:AE694)),0)</f>
        <v>1</v>
      </c>
      <c r="F694" s="5">
        <f>IF(P694&gt;0,RANK(P694,(N694:P694,Q694:AE694)),0)</f>
        <v>0</v>
      </c>
      <c r="G694" s="131">
        <f t="shared" si="264"/>
        <v>1686</v>
      </c>
      <c r="H694" s="136">
        <f t="shared" si="265"/>
        <v>1.376629951091261E-2</v>
      </c>
      <c r="I694" s="2"/>
      <c r="J694" s="2">
        <f t="shared" si="266"/>
        <v>0.48110195716606924</v>
      </c>
      <c r="K694" s="2">
        <f t="shared" si="267"/>
        <v>0.49486825667698187</v>
      </c>
      <c r="L694" s="2">
        <f t="shared" si="268"/>
        <v>0</v>
      </c>
      <c r="M694" s="2">
        <f t="shared" si="269"/>
        <v>2.402978615694884E-2</v>
      </c>
      <c r="N694" s="63">
        <v>58922</v>
      </c>
      <c r="O694" s="63">
        <v>60608</v>
      </c>
      <c r="P694" s="63"/>
      <c r="Q694" s="63">
        <v>1977</v>
      </c>
      <c r="R694" s="63">
        <v>950</v>
      </c>
      <c r="S694" s="63">
        <v>12</v>
      </c>
      <c r="T694" s="63"/>
      <c r="U694" s="63"/>
      <c r="V694" s="63"/>
      <c r="W694" s="63">
        <f>IF(Copyright!C$12=1,IF(BW694&gt;0,BW694-SUM(S694:V694)-SUM(X694:AQ694),SUM(BX694:CL694)),SUM(BY694:CL694))</f>
        <v>0</v>
      </c>
      <c r="X694" s="63">
        <v>1</v>
      </c>
      <c r="Y694" s="63">
        <v>2</v>
      </c>
      <c r="Z694" s="63"/>
      <c r="AA694" s="63"/>
      <c r="AB694" s="63"/>
      <c r="AC694" s="63"/>
      <c r="AD694" s="63"/>
      <c r="AE694" s="63"/>
      <c r="AF694" s="63"/>
      <c r="AG694" s="63">
        <v>0</v>
      </c>
      <c r="AH694" s="63"/>
      <c r="AI694" s="63"/>
      <c r="AJ694" s="63">
        <v>1</v>
      </c>
      <c r="AK694" s="63"/>
      <c r="AL694" s="63"/>
      <c r="AM694" s="63"/>
      <c r="AN694" s="63"/>
      <c r="AO694" s="63"/>
      <c r="AP694" s="63"/>
      <c r="AQ694" s="63"/>
      <c r="AS694" s="5">
        <f>IF(Q694&gt;0,RANK(Q694,(N694:P694,Q694:AE694)),0)</f>
        <v>3</v>
      </c>
      <c r="AT694" s="5">
        <f>IF(R694&gt;0,RANK(R694,(N694:P694,Q694:AE694)),0)</f>
        <v>4</v>
      </c>
      <c r="AU694" s="5">
        <f>IF(T694&gt;0,RANK(T694,(N694:P694,Q694:AE694)),0)</f>
        <v>0</v>
      </c>
      <c r="AV694" s="5">
        <f>IF(S694&gt;0,RANK(S694,(N694:P694,Q694:AE694)),0)</f>
        <v>5</v>
      </c>
      <c r="AW694" s="2">
        <f t="shared" si="270"/>
        <v>1.6142333412262296E-2</v>
      </c>
      <c r="AX694" s="2">
        <f t="shared" si="271"/>
        <v>7.7568117054371164E-3</v>
      </c>
      <c r="AY694" s="2">
        <f t="shared" si="272"/>
        <v>0</v>
      </c>
      <c r="AZ694" s="2">
        <f t="shared" si="273"/>
        <v>9.7980779437100427E-5</v>
      </c>
      <c r="BB694" t="s">
        <v>1659</v>
      </c>
      <c r="BC694" t="s">
        <v>1376</v>
      </c>
      <c r="BF694" s="111">
        <v>17</v>
      </c>
      <c r="BG694" s="113">
        <v>119</v>
      </c>
      <c r="BH694" s="117">
        <f t="shared" si="274"/>
        <v>17119</v>
      </c>
      <c r="BJ694" s="5" t="s">
        <v>3185</v>
      </c>
      <c r="BN694" s="63"/>
      <c r="BW694" s="63">
        <v>428</v>
      </c>
      <c r="BY694" s="63">
        <v>0</v>
      </c>
      <c r="BZ694" s="63">
        <v>0</v>
      </c>
      <c r="CA694" s="8">
        <v>0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>
        <v>0</v>
      </c>
    </row>
    <row r="695" spans="1:90" hidden="1" outlineLevel="1">
      <c r="A695" t="s">
        <v>1835</v>
      </c>
      <c r="B695" t="s">
        <v>1376</v>
      </c>
      <c r="C695" s="1">
        <f t="shared" si="263"/>
        <v>15764</v>
      </c>
      <c r="D695" s="5">
        <f>IF(N695&gt;0, RANK(N695,(N695:P695,Q695:AE695)),0)</f>
        <v>2</v>
      </c>
      <c r="E695" s="5">
        <f>IF(O695&gt;0,RANK(O695,(N695:P695,Q695:AE695)),0)</f>
        <v>1</v>
      </c>
      <c r="F695" s="5">
        <f>IF(P695&gt;0,RANK(P695,(N695:P695,Q695:AE695)),0)</f>
        <v>0</v>
      </c>
      <c r="G695" s="131">
        <f t="shared" si="264"/>
        <v>3023</v>
      </c>
      <c r="H695" s="136">
        <f t="shared" si="265"/>
        <v>0.19176604922608476</v>
      </c>
      <c r="I695" s="2"/>
      <c r="J695" s="2">
        <f t="shared" si="266"/>
        <v>0.39488708449632071</v>
      </c>
      <c r="K695" s="2">
        <f t="shared" si="267"/>
        <v>0.58665313372240546</v>
      </c>
      <c r="L695" s="2">
        <f t="shared" si="268"/>
        <v>0</v>
      </c>
      <c r="M695" s="2">
        <f t="shared" si="269"/>
        <v>1.8459781781273832E-2</v>
      </c>
      <c r="N695" s="63">
        <v>6225</v>
      </c>
      <c r="O695" s="63">
        <v>9248</v>
      </c>
      <c r="P695" s="63"/>
      <c r="Q695" s="63">
        <v>212</v>
      </c>
      <c r="R695" s="63">
        <v>77</v>
      </c>
      <c r="S695" s="63">
        <v>2</v>
      </c>
      <c r="T695" s="63"/>
      <c r="U695" s="63"/>
      <c r="V695" s="63"/>
      <c r="W695" s="63">
        <f>IF(Copyright!C$12=1,IF(BW695&gt;0,BW695-SUM(S695:V695)-SUM(X695:AQ695),SUM(BX695:CL695)),SUM(BY695:CL695))</f>
        <v>0</v>
      </c>
      <c r="X695" s="63">
        <v>0</v>
      </c>
      <c r="Y695" s="63">
        <v>0</v>
      </c>
      <c r="Z695" s="63"/>
      <c r="AA695" s="63"/>
      <c r="AB695" s="63"/>
      <c r="AC695" s="63"/>
      <c r="AD695" s="63"/>
      <c r="AE695" s="63"/>
      <c r="AF695" s="63"/>
      <c r="AG695" s="63">
        <v>0</v>
      </c>
      <c r="AH695" s="63"/>
      <c r="AI695" s="63"/>
      <c r="AJ695" s="63">
        <v>0</v>
      </c>
      <c r="AK695" s="63"/>
      <c r="AL695" s="63"/>
      <c r="AM695" s="63"/>
      <c r="AN695" s="63"/>
      <c r="AO695" s="63"/>
      <c r="AP695" s="63"/>
      <c r="AQ695" s="63"/>
      <c r="AS695" s="5">
        <f>IF(Q695&gt;0,RANK(Q695,(N695:P695,Q695:AE695)),0)</f>
        <v>3</v>
      </c>
      <c r="AT695" s="5">
        <f>IF(R695&gt;0,RANK(R695,(N695:P695,Q695:AE695)),0)</f>
        <v>4</v>
      </c>
      <c r="AU695" s="5">
        <f>IF(T695&gt;0,RANK(T695,(N695:P695,Q695:AE695)),0)</f>
        <v>0</v>
      </c>
      <c r="AV695" s="5">
        <f>IF(S695&gt;0,RANK(S695,(N695:P695,Q695:AE695)),0)</f>
        <v>5</v>
      </c>
      <c r="AW695" s="2">
        <f t="shared" si="270"/>
        <v>1.3448363359553413E-2</v>
      </c>
      <c r="AX695" s="2">
        <f t="shared" si="271"/>
        <v>4.8845470692717588E-3</v>
      </c>
      <c r="AY695" s="2">
        <f t="shared" si="272"/>
        <v>0</v>
      </c>
      <c r="AZ695" s="2">
        <f t="shared" si="273"/>
        <v>1.2687135244861711E-4</v>
      </c>
      <c r="BB695" t="s">
        <v>1835</v>
      </c>
      <c r="BC695" t="s">
        <v>1376</v>
      </c>
      <c r="BD695">
        <v>15</v>
      </c>
      <c r="BF695" s="111">
        <v>17</v>
      </c>
      <c r="BG695" s="113">
        <v>121</v>
      </c>
      <c r="BH695" s="117">
        <f t="shared" si="274"/>
        <v>17121</v>
      </c>
      <c r="BJ695" s="5" t="s">
        <v>3185</v>
      </c>
      <c r="BW695" s="63">
        <v>58</v>
      </c>
      <c r="BY695" s="63">
        <v>0</v>
      </c>
      <c r="BZ695" s="63">
        <v>0</v>
      </c>
      <c r="CA695" s="8">
        <v>0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</v>
      </c>
      <c r="CL695">
        <v>0</v>
      </c>
    </row>
    <row r="696" spans="1:90" hidden="1" outlineLevel="1">
      <c r="A696" t="s">
        <v>1857</v>
      </c>
      <c r="B696" t="s">
        <v>1376</v>
      </c>
      <c r="C696" s="1">
        <f t="shared" si="263"/>
        <v>5850</v>
      </c>
      <c r="D696" s="5">
        <f>IF(N696&gt;0, RANK(N696,(N696:P696,Q696:AE696)),0)</f>
        <v>2</v>
      </c>
      <c r="E696" s="5">
        <f>IF(O696&gt;0,RANK(O696,(N696:P696,Q696:AE696)),0)</f>
        <v>1</v>
      </c>
      <c r="F696" s="5">
        <f>IF(P696&gt;0,RANK(P696,(N696:P696,Q696:AE696)),0)</f>
        <v>0</v>
      </c>
      <c r="G696" s="131">
        <f t="shared" si="264"/>
        <v>835</v>
      </c>
      <c r="H696" s="136">
        <f t="shared" si="265"/>
        <v>0.14273504273504273</v>
      </c>
      <c r="I696" s="2"/>
      <c r="J696" s="2">
        <f t="shared" si="266"/>
        <v>0.41965811965811967</v>
      </c>
      <c r="K696" s="2">
        <f t="shared" si="267"/>
        <v>0.56239316239316239</v>
      </c>
      <c r="L696" s="2">
        <f t="shared" si="268"/>
        <v>0</v>
      </c>
      <c r="M696" s="2">
        <f t="shared" si="269"/>
        <v>1.7948717948717885E-2</v>
      </c>
      <c r="N696" s="63">
        <v>2455</v>
      </c>
      <c r="O696" s="63">
        <v>3290</v>
      </c>
      <c r="P696" s="63"/>
      <c r="Q696" s="63">
        <v>65</v>
      </c>
      <c r="R696" s="63">
        <v>38</v>
      </c>
      <c r="S696" s="63">
        <v>1</v>
      </c>
      <c r="T696" s="63"/>
      <c r="U696" s="63"/>
      <c r="V696" s="63"/>
      <c r="W696" s="63">
        <f>IF(Copyright!C$12=1,IF(BW696&gt;0,BW696-SUM(S696:V696)-SUM(X696:AQ696),SUM(BX696:CL696)),SUM(BY696:CL696))</f>
        <v>0</v>
      </c>
      <c r="X696" s="63">
        <v>1</v>
      </c>
      <c r="Y696" s="63">
        <v>0</v>
      </c>
      <c r="Z696" s="63"/>
      <c r="AA696" s="63"/>
      <c r="AB696" s="63"/>
      <c r="AC696" s="63"/>
      <c r="AD696" s="63"/>
      <c r="AE696" s="63"/>
      <c r="AF696" s="63"/>
      <c r="AG696" s="63">
        <v>0</v>
      </c>
      <c r="AH696" s="63"/>
      <c r="AI696" s="63"/>
      <c r="AJ696" s="63">
        <v>0</v>
      </c>
      <c r="AK696" s="63"/>
      <c r="AL696" s="63"/>
      <c r="AM696" s="63"/>
      <c r="AN696" s="63"/>
      <c r="AO696" s="63"/>
      <c r="AP696" s="63"/>
      <c r="AQ696" s="63"/>
      <c r="AS696" s="5">
        <f>IF(Q696&gt;0,RANK(Q696,(N696:P696,Q696:AE696)),0)</f>
        <v>3</v>
      </c>
      <c r="AT696" s="5">
        <f>IF(R696&gt;0,RANK(R696,(N696:P696,Q696:AE696)),0)</f>
        <v>4</v>
      </c>
      <c r="AU696" s="5">
        <f>IF(T696&gt;0,RANK(T696,(N696:P696,Q696:AE696)),0)</f>
        <v>0</v>
      </c>
      <c r="AV696" s="5">
        <f>IF(S696&gt;0,RANK(S696,(N696:P696,Q696:AE696)),0)</f>
        <v>5</v>
      </c>
      <c r="AW696" s="2">
        <f t="shared" si="270"/>
        <v>1.1111111111111112E-2</v>
      </c>
      <c r="AX696" s="2">
        <f t="shared" si="271"/>
        <v>6.4957264957264957E-3</v>
      </c>
      <c r="AY696" s="2">
        <f t="shared" si="272"/>
        <v>0</v>
      </c>
      <c r="AZ696" s="2">
        <f t="shared" si="273"/>
        <v>1.7094017094017094E-4</v>
      </c>
      <c r="BB696" t="s">
        <v>1857</v>
      </c>
      <c r="BC696" t="s">
        <v>1376</v>
      </c>
      <c r="BD696">
        <v>18</v>
      </c>
      <c r="BF696" s="111">
        <v>17</v>
      </c>
      <c r="BG696" s="113">
        <v>123</v>
      </c>
      <c r="BH696" s="117">
        <f t="shared" si="274"/>
        <v>17123</v>
      </c>
      <c r="BJ696" s="5" t="s">
        <v>3185</v>
      </c>
      <c r="BN696" s="63"/>
      <c r="BW696" s="63">
        <v>21</v>
      </c>
      <c r="CA696" s="8">
        <v>0</v>
      </c>
    </row>
    <row r="697" spans="1:90" hidden="1" outlineLevel="1">
      <c r="A697" t="s">
        <v>1953</v>
      </c>
      <c r="B697" t="s">
        <v>1376</v>
      </c>
      <c r="C697" s="1">
        <f t="shared" si="263"/>
        <v>6272</v>
      </c>
      <c r="D697" s="5">
        <f>IF(N697&gt;0, RANK(N697,(N697:P697,Q697:AE697)),0)</f>
        <v>2</v>
      </c>
      <c r="E697" s="5">
        <f>IF(O697&gt;0,RANK(O697,(N697:P697,Q697:AE697)),0)</f>
        <v>1</v>
      </c>
      <c r="F697" s="5">
        <f>IF(P697&gt;0,RANK(P697,(N697:P697,Q697:AE697)),0)</f>
        <v>0</v>
      </c>
      <c r="G697" s="131">
        <f t="shared" si="264"/>
        <v>398</v>
      </c>
      <c r="H697" s="136">
        <f t="shared" si="265"/>
        <v>6.3456632653061229E-2</v>
      </c>
      <c r="I697" s="2"/>
      <c r="J697" s="2">
        <f t="shared" si="266"/>
        <v>0.45711096938775508</v>
      </c>
      <c r="K697" s="2">
        <f t="shared" si="267"/>
        <v>0.52056760204081631</v>
      </c>
      <c r="L697" s="2">
        <f t="shared" si="268"/>
        <v>0</v>
      </c>
      <c r="M697" s="2">
        <f t="shared" si="269"/>
        <v>2.2321428571428603E-2</v>
      </c>
      <c r="N697" s="63">
        <v>2867</v>
      </c>
      <c r="O697" s="63">
        <v>3265</v>
      </c>
      <c r="P697" s="63"/>
      <c r="Q697" s="63">
        <v>83</v>
      </c>
      <c r="R697" s="63">
        <v>57</v>
      </c>
      <c r="S697" s="63">
        <v>0</v>
      </c>
      <c r="T697" s="63"/>
      <c r="U697" s="63"/>
      <c r="V697" s="63"/>
      <c r="W697" s="63">
        <f>IF(Copyright!C$12=1,IF(BW697&gt;0,BW697-SUM(S697:V697)-SUM(X697:AQ697),SUM(BX697:CL697)),SUM(BY697:CL697))</f>
        <v>0</v>
      </c>
      <c r="X697" s="63">
        <v>0</v>
      </c>
      <c r="Y697" s="63">
        <v>0</v>
      </c>
      <c r="Z697" s="63"/>
      <c r="AA697" s="63"/>
      <c r="AB697" s="63"/>
      <c r="AC697" s="63"/>
      <c r="AD697" s="63"/>
      <c r="AE697" s="63"/>
      <c r="AF697" s="63"/>
      <c r="AG697" s="63">
        <v>0</v>
      </c>
      <c r="AH697" s="63"/>
      <c r="AI697" s="63"/>
      <c r="AJ697" s="63">
        <v>0</v>
      </c>
      <c r="AK697" s="63"/>
      <c r="AL697" s="63"/>
      <c r="AM697" s="63"/>
      <c r="AN697" s="63"/>
      <c r="AO697" s="63"/>
      <c r="AP697" s="63"/>
      <c r="AQ697" s="63"/>
      <c r="AS697" s="5">
        <f>IF(Q697&gt;0,RANK(Q697,(N697:P697,Q697:AE697)),0)</f>
        <v>3</v>
      </c>
      <c r="AT697" s="5">
        <f>IF(R697&gt;0,RANK(R697,(N697:P697,Q697:AE697)),0)</f>
        <v>4</v>
      </c>
      <c r="AU697" s="5">
        <f>IF(T697&gt;0,RANK(T697,(N697:P697,Q697:AE697)),0)</f>
        <v>0</v>
      </c>
      <c r="AV697" s="5">
        <f>IF(S697&gt;0,RANK(S697,(N697:P697,Q697:AE697)),0)</f>
        <v>0</v>
      </c>
      <c r="AW697" s="2">
        <f t="shared" si="270"/>
        <v>1.323341836734694E-2</v>
      </c>
      <c r="AX697" s="2">
        <f t="shared" si="271"/>
        <v>9.0880102040816323E-3</v>
      </c>
      <c r="AY697" s="2">
        <f t="shared" si="272"/>
        <v>0</v>
      </c>
      <c r="AZ697" s="2">
        <f t="shared" si="273"/>
        <v>0</v>
      </c>
      <c r="BB697" t="s">
        <v>1953</v>
      </c>
      <c r="BC697" t="s">
        <v>1376</v>
      </c>
      <c r="BD697">
        <v>18</v>
      </c>
      <c r="BF697" s="111">
        <v>17</v>
      </c>
      <c r="BG697" s="113">
        <v>125</v>
      </c>
      <c r="BH697" s="117">
        <f t="shared" si="274"/>
        <v>17125</v>
      </c>
      <c r="BJ697" s="5" t="s">
        <v>3185</v>
      </c>
      <c r="BN697" s="63"/>
      <c r="BW697" s="63">
        <v>24</v>
      </c>
      <c r="BY697" s="63">
        <v>0</v>
      </c>
      <c r="BZ697" s="63">
        <v>0</v>
      </c>
      <c r="CA697" s="8">
        <v>0</v>
      </c>
      <c r="CC697" s="8">
        <v>0</v>
      </c>
      <c r="CE697" s="8">
        <v>0</v>
      </c>
      <c r="CF697" s="8">
        <v>0</v>
      </c>
      <c r="CG697" s="8">
        <v>0</v>
      </c>
      <c r="CI697" s="8">
        <v>0</v>
      </c>
    </row>
    <row r="698" spans="1:90" hidden="1" outlineLevel="1">
      <c r="A698" t="s">
        <v>2665</v>
      </c>
      <c r="B698" t="s">
        <v>1376</v>
      </c>
      <c r="C698" s="1">
        <f t="shared" si="263"/>
        <v>6495</v>
      </c>
      <c r="D698" s="5">
        <f>IF(N698&gt;0, RANK(N698,(N698:P698,Q698:AE698)),0)</f>
        <v>2</v>
      </c>
      <c r="E698" s="5">
        <f>IF(O698&gt;0,RANK(O698,(N698:P698,Q698:AE698)),0)</f>
        <v>1</v>
      </c>
      <c r="F698" s="5">
        <f>IF(P698&gt;0,RANK(P698,(N698:P698,Q698:AE698)),0)</f>
        <v>0</v>
      </c>
      <c r="G698" s="131">
        <f t="shared" si="264"/>
        <v>2186</v>
      </c>
      <c r="H698" s="136">
        <f t="shared" si="265"/>
        <v>0.33656658968437259</v>
      </c>
      <c r="I698" s="2"/>
      <c r="J698" s="2">
        <f t="shared" si="266"/>
        <v>0.32209391839876828</v>
      </c>
      <c r="K698" s="2">
        <f t="shared" si="267"/>
        <v>0.65866050808314092</v>
      </c>
      <c r="L698" s="2">
        <f t="shared" si="268"/>
        <v>0</v>
      </c>
      <c r="M698" s="2">
        <f t="shared" si="269"/>
        <v>1.9245573518090753E-2</v>
      </c>
      <c r="N698" s="63">
        <v>2092</v>
      </c>
      <c r="O698" s="63">
        <v>4278</v>
      </c>
      <c r="P698" s="63"/>
      <c r="Q698" s="63">
        <v>91</v>
      </c>
      <c r="R698" s="63">
        <v>31</v>
      </c>
      <c r="S698" s="63">
        <v>3</v>
      </c>
      <c r="T698" s="63"/>
      <c r="U698" s="63"/>
      <c r="V698" s="63"/>
      <c r="W698" s="63">
        <f>IF(Copyright!C$12=1,IF(BW698&gt;0,BW698-SUM(S698:V698)-SUM(X698:AQ698),SUM(BX698:CL698)),SUM(BY698:CL698))</f>
        <v>0</v>
      </c>
      <c r="X698" s="63">
        <v>0</v>
      </c>
      <c r="Y698" s="63">
        <v>0</v>
      </c>
      <c r="Z698" s="63"/>
      <c r="AA698" s="63"/>
      <c r="AB698" s="63"/>
      <c r="AC698" s="63"/>
      <c r="AD698" s="63"/>
      <c r="AE698" s="63"/>
      <c r="AF698" s="63"/>
      <c r="AG698" s="63">
        <v>0</v>
      </c>
      <c r="AH698" s="63"/>
      <c r="AI698" s="63"/>
      <c r="AJ698" s="63">
        <v>0</v>
      </c>
      <c r="AK698" s="63"/>
      <c r="AL698" s="63"/>
      <c r="AM698" s="63"/>
      <c r="AN698" s="63"/>
      <c r="AO698" s="63"/>
      <c r="AP698" s="63"/>
      <c r="AQ698" s="63"/>
      <c r="AS698" s="5">
        <f>IF(Q698&gt;0,RANK(Q698,(N698:P698,Q698:AE698)),0)</f>
        <v>3</v>
      </c>
      <c r="AT698" s="5">
        <f>IF(R698&gt;0,RANK(R698,(N698:P698,Q698:AE698)),0)</f>
        <v>4</v>
      </c>
      <c r="AU698" s="5">
        <f>IF(T698&gt;0,RANK(T698,(N698:P698,Q698:AE698)),0)</f>
        <v>0</v>
      </c>
      <c r="AV698" s="5">
        <f>IF(S698&gt;0,RANK(S698,(N698:P698,Q698:AE698)),0)</f>
        <v>5</v>
      </c>
      <c r="AW698" s="2">
        <f t="shared" si="270"/>
        <v>1.4010777521170132E-2</v>
      </c>
      <c r="AX698" s="2">
        <f t="shared" si="271"/>
        <v>4.7729022324865282E-3</v>
      </c>
      <c r="AY698" s="2">
        <f t="shared" si="272"/>
        <v>0</v>
      </c>
      <c r="AZ698" s="2">
        <f t="shared" si="273"/>
        <v>4.6189376443418013E-4</v>
      </c>
      <c r="BB698" t="s">
        <v>2665</v>
      </c>
      <c r="BC698" t="s">
        <v>1376</v>
      </c>
      <c r="BD698">
        <v>15</v>
      </c>
      <c r="BF698" s="111">
        <v>17</v>
      </c>
      <c r="BG698" s="113">
        <v>127</v>
      </c>
      <c r="BH698" s="117">
        <f t="shared" si="274"/>
        <v>17127</v>
      </c>
      <c r="BJ698" s="5" t="s">
        <v>3185</v>
      </c>
      <c r="BN698" s="63"/>
      <c r="BY698" s="63">
        <v>0</v>
      </c>
      <c r="BZ698" s="63">
        <v>0</v>
      </c>
      <c r="CA698" s="8">
        <v>0</v>
      </c>
      <c r="CC698" s="8">
        <v>0</v>
      </c>
      <c r="CE698" s="8">
        <v>0</v>
      </c>
      <c r="CF698" s="8">
        <v>0</v>
      </c>
      <c r="CG698" s="8">
        <v>0</v>
      </c>
      <c r="CI698" s="8">
        <v>0</v>
      </c>
    </row>
    <row r="699" spans="1:90" hidden="1" outlineLevel="1">
      <c r="A699" t="s">
        <v>3061</v>
      </c>
      <c r="B699" t="s">
        <v>1376</v>
      </c>
      <c r="C699" s="1">
        <f t="shared" ref="C699:C730" si="275">SUM(N699:AQ699)</f>
        <v>6151</v>
      </c>
      <c r="D699" s="5">
        <f>IF(N699&gt;0, RANK(N699,(N699:P699,Q699:AE699)),0)</f>
        <v>2</v>
      </c>
      <c r="E699" s="5">
        <f>IF(O699&gt;0,RANK(O699,(N699:P699,Q699:AE699)),0)</f>
        <v>1</v>
      </c>
      <c r="F699" s="5">
        <f>IF(P699&gt;0,RANK(P699,(N699:P699,Q699:AE699)),0)</f>
        <v>0</v>
      </c>
      <c r="G699" s="131">
        <f t="shared" ref="G699:G730" si="276">IF(C699&gt;0,MAX(N699:P699)-LARGE(N699:P699,2),0)</f>
        <v>1848</v>
      </c>
      <c r="H699" s="136">
        <f t="shared" ref="H699:H730" si="277">IF(C699&gt;0,G699/C699,0)</f>
        <v>0.30043895301576978</v>
      </c>
      <c r="I699" s="2"/>
      <c r="J699" s="2">
        <f t="shared" ref="J699:J730" si="278">IF($C699=0,"-",N699/$C699)</f>
        <v>0.34140790115428388</v>
      </c>
      <c r="K699" s="2">
        <f t="shared" ref="K699:K730" si="279">IF($C699=0,"-",O699/$C699)</f>
        <v>0.6418468541700536</v>
      </c>
      <c r="L699" s="2">
        <f t="shared" ref="L699:L730" si="280">IF($C699=0,"-",P699/$C699)</f>
        <v>0</v>
      </c>
      <c r="M699" s="2">
        <f t="shared" ref="M699:M730" si="281">IF(C699=0,"-",(1-J699-K699-L699))</f>
        <v>1.6745244675662518E-2</v>
      </c>
      <c r="N699" s="63">
        <v>2100</v>
      </c>
      <c r="O699" s="63">
        <v>3948</v>
      </c>
      <c r="P699" s="63"/>
      <c r="Q699" s="63">
        <v>67</v>
      </c>
      <c r="R699" s="63">
        <v>36</v>
      </c>
      <c r="S699" s="63">
        <v>0</v>
      </c>
      <c r="T699" s="63"/>
      <c r="U699" s="63"/>
      <c r="V699" s="63"/>
      <c r="W699" s="63">
        <f>IF(Copyright!C$12=1,IF(BW699&gt;0,BW699-SUM(S699:V699)-SUM(X699:AQ699),SUM(BX699:CL699)),SUM(BY699:CL699))</f>
        <v>0</v>
      </c>
      <c r="X699" s="63">
        <v>0</v>
      </c>
      <c r="Y699" s="63">
        <v>0</v>
      </c>
      <c r="Z699" s="63"/>
      <c r="AA699" s="63"/>
      <c r="AB699" s="63"/>
      <c r="AC699" s="63"/>
      <c r="AD699" s="63"/>
      <c r="AE699" s="63"/>
      <c r="AF699" s="63"/>
      <c r="AG699" s="63">
        <v>0</v>
      </c>
      <c r="AH699" s="63"/>
      <c r="AI699" s="63"/>
      <c r="AJ699" s="63">
        <v>0</v>
      </c>
      <c r="AK699" s="63"/>
      <c r="AL699" s="63"/>
      <c r="AM699" s="63"/>
      <c r="AN699" s="63"/>
      <c r="AO699" s="63"/>
      <c r="AP699" s="63"/>
      <c r="AQ699" s="63"/>
      <c r="AS699" s="5">
        <f>IF(Q699&gt;0,RANK(Q699,(N699:P699,Q699:AE699)),0)</f>
        <v>3</v>
      </c>
      <c r="AT699" s="5">
        <f>IF(R699&gt;0,RANK(R699,(N699:P699,Q699:AE699)),0)</f>
        <v>4</v>
      </c>
      <c r="AU699" s="5">
        <f>IF(T699&gt;0,RANK(T699,(N699:P699,Q699:AE699)),0)</f>
        <v>0</v>
      </c>
      <c r="AV699" s="5">
        <f>IF(S699&gt;0,RANK(S699,(N699:P699,Q699:AE699)),0)</f>
        <v>0</v>
      </c>
      <c r="AW699" s="2">
        <f t="shared" ref="AW699:AW730" si="282">IF($C699=0,"-",Q699/$C699)</f>
        <v>1.0892537798731913E-2</v>
      </c>
      <c r="AX699" s="2">
        <f t="shared" ref="AX699:AX730" si="283">IF($C699=0,"-",R699/$C699)</f>
        <v>5.8527068769305803E-3</v>
      </c>
      <c r="AY699" s="2">
        <f t="shared" ref="AY699:AY730" si="284">IF($C699=0,"-",T699/$C699)</f>
        <v>0</v>
      </c>
      <c r="AZ699" s="2">
        <f t="shared" ref="AZ699:AZ730" si="285">IF($C699=0,"-",S699/$C699)</f>
        <v>0</v>
      </c>
      <c r="BB699" t="s">
        <v>3061</v>
      </c>
      <c r="BC699" t="s">
        <v>1376</v>
      </c>
      <c r="BD699">
        <v>18</v>
      </c>
      <c r="BF699" s="111">
        <v>17</v>
      </c>
      <c r="BG699" s="113">
        <v>129</v>
      </c>
      <c r="BH699" s="117">
        <f t="shared" si="274"/>
        <v>17129</v>
      </c>
      <c r="BJ699" s="5" t="s">
        <v>3185</v>
      </c>
      <c r="BY699" s="63">
        <v>0</v>
      </c>
      <c r="BZ699" s="63">
        <v>0</v>
      </c>
      <c r="CA699" s="8">
        <v>0</v>
      </c>
      <c r="CC699" s="8">
        <v>0</v>
      </c>
      <c r="CF699" s="8">
        <v>0</v>
      </c>
      <c r="CG699" s="8">
        <v>0</v>
      </c>
    </row>
    <row r="700" spans="1:90" hidden="1" outlineLevel="1">
      <c r="A700" t="s">
        <v>452</v>
      </c>
      <c r="B700" t="s">
        <v>1376</v>
      </c>
      <c r="C700" s="1">
        <f t="shared" si="275"/>
        <v>8534</v>
      </c>
      <c r="D700" s="5">
        <f>IF(N700&gt;0, RANK(N700,(N700:P700,Q700:AE700)),0)</f>
        <v>1</v>
      </c>
      <c r="E700" s="5">
        <f>IF(O700&gt;0,RANK(O700,(N700:P700,Q700:AE700)),0)</f>
        <v>2</v>
      </c>
      <c r="F700" s="5">
        <f>IF(P700&gt;0,RANK(P700,(N700:P700,Q700:AE700)),0)</f>
        <v>0</v>
      </c>
      <c r="G700" s="131">
        <f t="shared" si="276"/>
        <v>631</v>
      </c>
      <c r="H700" s="136">
        <f t="shared" si="277"/>
        <v>7.3939535973752052E-2</v>
      </c>
      <c r="I700" s="2"/>
      <c r="J700" s="2">
        <f t="shared" si="278"/>
        <v>0.52812280290602298</v>
      </c>
      <c r="K700" s="2">
        <f t="shared" si="279"/>
        <v>0.4541832669322709</v>
      </c>
      <c r="L700" s="2">
        <f t="shared" si="280"/>
        <v>0</v>
      </c>
      <c r="M700" s="2">
        <f t="shared" si="281"/>
        <v>1.7693930161706117E-2</v>
      </c>
      <c r="N700" s="63">
        <v>4507</v>
      </c>
      <c r="O700" s="63">
        <v>3876</v>
      </c>
      <c r="P700" s="63"/>
      <c r="Q700" s="63">
        <v>108</v>
      </c>
      <c r="R700" s="63">
        <v>41</v>
      </c>
      <c r="S700" s="63">
        <v>1</v>
      </c>
      <c r="T700" s="63"/>
      <c r="U700" s="63"/>
      <c r="V700" s="63"/>
      <c r="W700" s="63">
        <f>IF(Copyright!C$12=1,IF(BW700&gt;0,BW700-SUM(S700:V700)-SUM(X700:AQ700),SUM(BX700:CL700)),SUM(BY700:CL700))</f>
        <v>0</v>
      </c>
      <c r="X700" s="63">
        <v>0</v>
      </c>
      <c r="Y700" s="63">
        <v>0</v>
      </c>
      <c r="Z700" s="63"/>
      <c r="AA700" s="63"/>
      <c r="AB700" s="63"/>
      <c r="AC700" s="63"/>
      <c r="AD700" s="63"/>
      <c r="AE700" s="63"/>
      <c r="AF700" s="63"/>
      <c r="AG700" s="63">
        <v>0</v>
      </c>
      <c r="AH700" s="63"/>
      <c r="AI700" s="63"/>
      <c r="AJ700" s="63">
        <v>1</v>
      </c>
      <c r="AK700" s="63"/>
      <c r="AL700" s="63"/>
      <c r="AM700" s="63"/>
      <c r="AN700" s="63"/>
      <c r="AO700" s="63"/>
      <c r="AP700" s="63"/>
      <c r="AQ700" s="63"/>
      <c r="AS700" s="5">
        <f>IF(Q700&gt;0,RANK(Q700,(N700:P700,Q700:AE700)),0)</f>
        <v>3</v>
      </c>
      <c r="AT700" s="5">
        <f>IF(R700&gt;0,RANK(R700,(N700:P700,Q700:AE700)),0)</f>
        <v>4</v>
      </c>
      <c r="AU700" s="5">
        <f>IF(T700&gt;0,RANK(T700,(N700:P700,Q700:AE700)),0)</f>
        <v>0</v>
      </c>
      <c r="AV700" s="5">
        <f>IF(S700&gt;0,RANK(S700,(N700:P700,Q700:AE700)),0)</f>
        <v>5</v>
      </c>
      <c r="AW700" s="2">
        <f t="shared" si="282"/>
        <v>1.2655261307710336E-2</v>
      </c>
      <c r="AX700" s="2">
        <f t="shared" si="283"/>
        <v>4.804312163112257E-3</v>
      </c>
      <c r="AY700" s="2">
        <f t="shared" si="284"/>
        <v>0</v>
      </c>
      <c r="AZ700" s="2">
        <f t="shared" si="285"/>
        <v>1.1717834544176236E-4</v>
      </c>
      <c r="BB700" t="s">
        <v>452</v>
      </c>
      <c r="BC700" t="s">
        <v>1376</v>
      </c>
      <c r="BD700">
        <v>17</v>
      </c>
      <c r="BF700" s="111">
        <v>17</v>
      </c>
      <c r="BG700" s="113">
        <v>131</v>
      </c>
      <c r="BH700" s="117">
        <f t="shared" si="274"/>
        <v>17131</v>
      </c>
      <c r="BJ700" s="5" t="s">
        <v>3185</v>
      </c>
      <c r="BW700" s="63">
        <v>36</v>
      </c>
      <c r="BY700" s="63">
        <v>0</v>
      </c>
      <c r="BZ700" s="63">
        <v>0</v>
      </c>
      <c r="CA700" s="8">
        <v>0</v>
      </c>
      <c r="CC700" s="8">
        <v>0</v>
      </c>
      <c r="CF700" s="8">
        <v>0</v>
      </c>
      <c r="CG700" s="8">
        <v>0</v>
      </c>
    </row>
    <row r="701" spans="1:90" hidden="1" outlineLevel="1">
      <c r="A701" t="s">
        <v>651</v>
      </c>
      <c r="B701" t="s">
        <v>1376</v>
      </c>
      <c r="C701" s="1">
        <f t="shared" si="275"/>
        <v>17432</v>
      </c>
      <c r="D701" s="5">
        <f>IF(N701&gt;0, RANK(N701,(N701:P701,Q701:AE701)),0)</f>
        <v>2</v>
      </c>
      <c r="E701" s="5">
        <f>IF(O701&gt;0,RANK(O701,(N701:P701,Q701:AE701)),0)</f>
        <v>1</v>
      </c>
      <c r="F701" s="5">
        <f>IF(P701&gt;0,RANK(P701,(N701:P701,Q701:AE701)),0)</f>
        <v>0</v>
      </c>
      <c r="G701" s="131">
        <f t="shared" si="276"/>
        <v>4673</v>
      </c>
      <c r="H701" s="136">
        <f t="shared" si="277"/>
        <v>0.26807021569527306</v>
      </c>
      <c r="I701" s="2"/>
      <c r="J701" s="2">
        <f t="shared" si="278"/>
        <v>0.35652822395594308</v>
      </c>
      <c r="K701" s="2">
        <f t="shared" si="279"/>
        <v>0.6245984396512162</v>
      </c>
      <c r="L701" s="2">
        <f t="shared" si="280"/>
        <v>0</v>
      </c>
      <c r="M701" s="2">
        <f t="shared" si="281"/>
        <v>1.8873336392840723E-2</v>
      </c>
      <c r="N701" s="63">
        <v>6215</v>
      </c>
      <c r="O701" s="63">
        <v>10888</v>
      </c>
      <c r="P701" s="63"/>
      <c r="Q701" s="63">
        <v>233</v>
      </c>
      <c r="R701" s="63">
        <v>92</v>
      </c>
      <c r="S701" s="63">
        <v>3</v>
      </c>
      <c r="T701" s="63"/>
      <c r="U701" s="63"/>
      <c r="V701" s="63"/>
      <c r="W701" s="63">
        <f>IF(Copyright!C$12=1,IF(BW701&gt;0,BW701-SUM(S701:V701)-SUM(X701:AQ701),SUM(BX701:CL701)),SUM(BY701:CL701))</f>
        <v>1</v>
      </c>
      <c r="X701" s="63">
        <v>0</v>
      </c>
      <c r="Y701" s="63">
        <v>0</v>
      </c>
      <c r="Z701" s="63"/>
      <c r="AA701" s="63"/>
      <c r="AB701" s="63"/>
      <c r="AC701" s="63"/>
      <c r="AD701" s="63"/>
      <c r="AE701" s="63"/>
      <c r="AF701" s="63"/>
      <c r="AG701" s="63">
        <v>0</v>
      </c>
      <c r="AH701" s="63"/>
      <c r="AI701" s="63"/>
      <c r="AJ701" s="63">
        <v>0</v>
      </c>
      <c r="AK701" s="63"/>
      <c r="AL701" s="63"/>
      <c r="AM701" s="63"/>
      <c r="AN701" s="63"/>
      <c r="AO701" s="63"/>
      <c r="AP701" s="63"/>
      <c r="AQ701" s="63"/>
      <c r="AS701" s="5">
        <f>IF(Q701&gt;0,RANK(Q701,(N701:P701,Q701:AE701)),0)</f>
        <v>3</v>
      </c>
      <c r="AT701" s="5">
        <f>IF(R701&gt;0,RANK(R701,(N701:P701,Q701:AE701)),0)</f>
        <v>4</v>
      </c>
      <c r="AU701" s="5">
        <f>IF(T701&gt;0,RANK(T701,(N701:P701,Q701:AE701)),0)</f>
        <v>0</v>
      </c>
      <c r="AV701" s="5">
        <f>IF(S701&gt;0,RANK(S701,(N701:P701,Q701:AE701)),0)</f>
        <v>5</v>
      </c>
      <c r="AW701" s="2">
        <f t="shared" si="282"/>
        <v>1.3366223038090867E-2</v>
      </c>
      <c r="AX701" s="2">
        <f t="shared" si="283"/>
        <v>5.2776502983019734E-3</v>
      </c>
      <c r="AY701" s="2">
        <f t="shared" si="284"/>
        <v>0</v>
      </c>
      <c r="AZ701" s="2">
        <f t="shared" si="285"/>
        <v>1.7209729233593391E-4</v>
      </c>
      <c r="BB701" t="s">
        <v>651</v>
      </c>
      <c r="BC701" t="s">
        <v>1376</v>
      </c>
      <c r="BD701">
        <v>12</v>
      </c>
      <c r="BF701" s="111">
        <v>17</v>
      </c>
      <c r="BG701" s="113">
        <v>133</v>
      </c>
      <c r="BH701" s="117">
        <f t="shared" si="274"/>
        <v>17133</v>
      </c>
      <c r="BJ701" s="5" t="s">
        <v>3185</v>
      </c>
      <c r="BW701" s="63">
        <v>66</v>
      </c>
      <c r="BY701" s="63">
        <v>0</v>
      </c>
      <c r="BZ701" s="63">
        <v>0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>
        <v>1</v>
      </c>
      <c r="CI701" s="8">
        <v>0</v>
      </c>
      <c r="CJ701" s="8">
        <v>0</v>
      </c>
      <c r="CK701" s="8">
        <v>0</v>
      </c>
      <c r="CL701">
        <v>0</v>
      </c>
    </row>
    <row r="702" spans="1:90" hidden="1" outlineLevel="1">
      <c r="A702" t="s">
        <v>1414</v>
      </c>
      <c r="B702" t="s">
        <v>1376</v>
      </c>
      <c r="C702" s="1">
        <f t="shared" si="275"/>
        <v>12133</v>
      </c>
      <c r="D702" s="5">
        <f>IF(N702&gt;0, RANK(N702,(N702:P702,Q702:AE702)),0)</f>
        <v>2</v>
      </c>
      <c r="E702" s="5">
        <f>IF(O702&gt;0,RANK(O702,(N702:P702,Q702:AE702)),0)</f>
        <v>1</v>
      </c>
      <c r="F702" s="5">
        <f>IF(P702&gt;0,RANK(P702,(N702:P702,Q702:AE702)),0)</f>
        <v>0</v>
      </c>
      <c r="G702" s="131">
        <f t="shared" si="276"/>
        <v>1718</v>
      </c>
      <c r="H702" s="136">
        <f t="shared" si="277"/>
        <v>0.14159729662902826</v>
      </c>
      <c r="I702" s="2"/>
      <c r="J702" s="2">
        <f t="shared" si="278"/>
        <v>0.41687958460397262</v>
      </c>
      <c r="K702" s="2">
        <f t="shared" si="279"/>
        <v>0.55847688123300088</v>
      </c>
      <c r="L702" s="2">
        <f t="shared" si="280"/>
        <v>0</v>
      </c>
      <c r="M702" s="2">
        <f t="shared" si="281"/>
        <v>2.4643534163026559E-2</v>
      </c>
      <c r="N702" s="63">
        <v>5058</v>
      </c>
      <c r="O702" s="63">
        <v>6776</v>
      </c>
      <c r="P702" s="63"/>
      <c r="Q702" s="63">
        <v>190</v>
      </c>
      <c r="R702" s="63">
        <v>106</v>
      </c>
      <c r="S702" s="63">
        <v>2</v>
      </c>
      <c r="T702" s="63"/>
      <c r="U702" s="63"/>
      <c r="V702" s="63"/>
      <c r="W702" s="63">
        <f>IF(Copyright!C$12=1,IF(BW702&gt;0,BW702-SUM(S702:V702)-SUM(X702:AQ702),SUM(BX702:CL702)),SUM(BY702:CL702))</f>
        <v>0</v>
      </c>
      <c r="X702" s="63">
        <v>1</v>
      </c>
      <c r="Y702" s="63">
        <v>0</v>
      </c>
      <c r="Z702" s="63"/>
      <c r="AA702" s="63"/>
      <c r="AB702" s="63"/>
      <c r="AC702" s="63"/>
      <c r="AD702" s="63"/>
      <c r="AE702" s="63"/>
      <c r="AF702" s="63"/>
      <c r="AG702" s="63">
        <v>0</v>
      </c>
      <c r="AH702" s="63"/>
      <c r="AI702" s="63"/>
      <c r="AJ702" s="63">
        <v>0</v>
      </c>
      <c r="AK702" s="63"/>
      <c r="AL702" s="63"/>
      <c r="AM702" s="63"/>
      <c r="AN702" s="63"/>
      <c r="AO702" s="63"/>
      <c r="AP702" s="63"/>
      <c r="AQ702" s="63"/>
      <c r="AS702" s="5">
        <f>IF(Q702&gt;0,RANK(Q702,(N702:P702,Q702:AE702)),0)</f>
        <v>3</v>
      </c>
      <c r="AT702" s="5">
        <f>IF(R702&gt;0,RANK(R702,(N702:P702,Q702:AE702)),0)</f>
        <v>4</v>
      </c>
      <c r="AU702" s="5">
        <f>IF(T702&gt;0,RANK(T702,(N702:P702,Q702:AE702)),0)</f>
        <v>0</v>
      </c>
      <c r="AV702" s="5">
        <f>IF(S702&gt;0,RANK(S702,(N702:P702,Q702:AE702)),0)</f>
        <v>5</v>
      </c>
      <c r="AW702" s="2">
        <f t="shared" si="282"/>
        <v>1.5659770872826176E-2</v>
      </c>
      <c r="AX702" s="2">
        <f t="shared" si="283"/>
        <v>8.7365037501030245E-3</v>
      </c>
      <c r="AY702" s="2">
        <f t="shared" si="284"/>
        <v>0</v>
      </c>
      <c r="AZ702" s="2">
        <f t="shared" si="285"/>
        <v>1.6483969339817027E-4</v>
      </c>
      <c r="BB702" t="s">
        <v>1414</v>
      </c>
      <c r="BC702" t="s">
        <v>1376</v>
      </c>
      <c r="BD702">
        <v>13</v>
      </c>
      <c r="BF702" s="111">
        <v>17</v>
      </c>
      <c r="BG702" s="113">
        <v>135</v>
      </c>
      <c r="BH702" s="117">
        <f t="shared" si="274"/>
        <v>17135</v>
      </c>
      <c r="BJ702" s="5" t="s">
        <v>3185</v>
      </c>
      <c r="BW702" s="63">
        <v>58</v>
      </c>
      <c r="CA702" s="8">
        <v>0</v>
      </c>
      <c r="CC702" s="8">
        <v>0</v>
      </c>
      <c r="CF702" s="8">
        <v>0</v>
      </c>
      <c r="CG702" s="8">
        <v>0</v>
      </c>
    </row>
    <row r="703" spans="1:90" hidden="1" outlineLevel="1">
      <c r="A703" t="s">
        <v>1153</v>
      </c>
      <c r="B703" t="s">
        <v>1376</v>
      </c>
      <c r="C703" s="1">
        <f t="shared" si="275"/>
        <v>14096</v>
      </c>
      <c r="D703" s="5">
        <f>IF(N703&gt;0, RANK(N703,(N703:P703,Q703:AE703)),0)</f>
        <v>2</v>
      </c>
      <c r="E703" s="5">
        <f>IF(O703&gt;0,RANK(O703,(N703:P703,Q703:AE703)),0)</f>
        <v>1</v>
      </c>
      <c r="F703" s="5">
        <f>IF(P703&gt;0,RANK(P703,(N703:P703,Q703:AE703)),0)</f>
        <v>0</v>
      </c>
      <c r="G703" s="131">
        <f t="shared" si="276"/>
        <v>2166</v>
      </c>
      <c r="H703" s="136">
        <f t="shared" si="277"/>
        <v>0.1536606129398411</v>
      </c>
      <c r="I703" s="2"/>
      <c r="J703" s="2">
        <f t="shared" si="278"/>
        <v>0.41188989784335983</v>
      </c>
      <c r="K703" s="2">
        <f t="shared" si="279"/>
        <v>0.56555051078320095</v>
      </c>
      <c r="L703" s="2">
        <f t="shared" si="280"/>
        <v>0</v>
      </c>
      <c r="M703" s="2">
        <f t="shared" si="281"/>
        <v>2.2559591373439214E-2</v>
      </c>
      <c r="N703" s="63">
        <v>5806</v>
      </c>
      <c r="O703" s="63">
        <v>7972</v>
      </c>
      <c r="P703" s="63"/>
      <c r="Q703" s="63">
        <v>206</v>
      </c>
      <c r="R703" s="63">
        <v>112</v>
      </c>
      <c r="S703" s="63">
        <v>0</v>
      </c>
      <c r="T703" s="63"/>
      <c r="U703" s="63"/>
      <c r="V703" s="63"/>
      <c r="W703" s="63">
        <f>IF(Copyright!C$12=1,IF(BW703&gt;0,BW703-SUM(S703:V703)-SUM(X703:AQ703),SUM(BX703:CL703)),SUM(BY703:CL703))</f>
        <v>0</v>
      </c>
      <c r="X703" s="63">
        <v>0</v>
      </c>
      <c r="Y703" s="63">
        <v>0</v>
      </c>
      <c r="Z703" s="63"/>
      <c r="AA703" s="63"/>
      <c r="AB703" s="63"/>
      <c r="AC703" s="63"/>
      <c r="AD703" s="63"/>
      <c r="AE703" s="63"/>
      <c r="AF703" s="63"/>
      <c r="AG703" s="63">
        <v>0</v>
      </c>
      <c r="AH703" s="63"/>
      <c r="AI703" s="63"/>
      <c r="AJ703" s="63">
        <v>0</v>
      </c>
      <c r="AK703" s="63"/>
      <c r="AL703" s="63"/>
      <c r="AM703" s="63"/>
      <c r="AN703" s="63"/>
      <c r="AO703" s="63"/>
      <c r="AP703" s="63"/>
      <c r="AQ703" s="63"/>
      <c r="AS703" s="5">
        <f>IF(Q703&gt;0,RANK(Q703,(N703:P703,Q703:AE703)),0)</f>
        <v>3</v>
      </c>
      <c r="AT703" s="5">
        <f>IF(R703&gt;0,RANK(R703,(N703:P703,Q703:AE703)),0)</f>
        <v>4</v>
      </c>
      <c r="AU703" s="5">
        <f>IF(T703&gt;0,RANK(T703,(N703:P703,Q703:AE703)),0)</f>
        <v>0</v>
      </c>
      <c r="AV703" s="5">
        <f>IF(S703&gt;0,RANK(S703,(N703:P703,Q703:AE703)),0)</f>
        <v>0</v>
      </c>
      <c r="AW703" s="2">
        <f t="shared" si="282"/>
        <v>1.4614074914869466E-2</v>
      </c>
      <c r="AX703" s="2">
        <f t="shared" si="283"/>
        <v>7.9455164585698068E-3</v>
      </c>
      <c r="AY703" s="2">
        <f t="shared" si="284"/>
        <v>0</v>
      </c>
      <c r="AZ703" s="2">
        <f t="shared" si="285"/>
        <v>0</v>
      </c>
      <c r="BB703" t="s">
        <v>1153</v>
      </c>
      <c r="BC703" t="s">
        <v>1376</v>
      </c>
      <c r="BD703">
        <v>18</v>
      </c>
      <c r="BF703" s="111">
        <v>17</v>
      </c>
      <c r="BG703" s="113">
        <v>137</v>
      </c>
      <c r="BH703" s="117">
        <f t="shared" si="274"/>
        <v>17137</v>
      </c>
      <c r="BJ703" s="5" t="s">
        <v>3185</v>
      </c>
      <c r="BW703" s="63">
        <v>46</v>
      </c>
      <c r="BY703" s="63">
        <v>0</v>
      </c>
      <c r="BZ703" s="63">
        <v>0</v>
      </c>
      <c r="CA703" s="8">
        <v>0</v>
      </c>
      <c r="CC703" s="8">
        <v>0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</row>
    <row r="704" spans="1:90" hidden="1" outlineLevel="1">
      <c r="A704" t="s">
        <v>1720</v>
      </c>
      <c r="B704" t="s">
        <v>1376</v>
      </c>
      <c r="C704" s="1">
        <f t="shared" si="275"/>
        <v>6057</v>
      </c>
      <c r="D704" s="5">
        <f>IF(N704&gt;0, RANK(N704,(N704:P704,Q704:AE704)),0)</f>
        <v>2</v>
      </c>
      <c r="E704" s="5">
        <f>IF(O704&gt;0,RANK(O704,(N704:P704,Q704:AE704)),0)</f>
        <v>1</v>
      </c>
      <c r="F704" s="5">
        <f>IF(P704&gt;0,RANK(P704,(N704:P704,Q704:AE704)),0)</f>
        <v>0</v>
      </c>
      <c r="G704" s="131">
        <f t="shared" si="276"/>
        <v>1640</v>
      </c>
      <c r="H704" s="136">
        <f t="shared" si="277"/>
        <v>0.27076110285619942</v>
      </c>
      <c r="I704" s="2"/>
      <c r="J704" s="2">
        <f t="shared" si="278"/>
        <v>0.35397061251444611</v>
      </c>
      <c r="K704" s="2">
        <f t="shared" si="279"/>
        <v>0.62473171537064554</v>
      </c>
      <c r="L704" s="2">
        <f t="shared" si="280"/>
        <v>0</v>
      </c>
      <c r="M704" s="2">
        <f t="shared" si="281"/>
        <v>2.1297672114908295E-2</v>
      </c>
      <c r="N704" s="63">
        <v>2144</v>
      </c>
      <c r="O704" s="63">
        <v>3784</v>
      </c>
      <c r="P704" s="63"/>
      <c r="Q704" s="63">
        <v>81</v>
      </c>
      <c r="R704" s="63">
        <v>48</v>
      </c>
      <c r="S704" s="63">
        <v>0</v>
      </c>
      <c r="T704" s="63"/>
      <c r="U704" s="63"/>
      <c r="V704" s="63"/>
      <c r="W704" s="63">
        <f>IF(Copyright!C$12=1,IF(BW704&gt;0,BW704-SUM(S704:V704)-SUM(X704:AQ704),SUM(BX704:CL704)),SUM(BY704:CL704))</f>
        <v>0</v>
      </c>
      <c r="X704" s="63">
        <v>0</v>
      </c>
      <c r="Y704" s="63">
        <v>0</v>
      </c>
      <c r="Z704" s="63"/>
      <c r="AA704" s="63"/>
      <c r="AB704" s="63"/>
      <c r="AC704" s="63"/>
      <c r="AD704" s="63"/>
      <c r="AE704" s="63"/>
      <c r="AF704" s="63"/>
      <c r="AG704" s="63">
        <v>0</v>
      </c>
      <c r="AH704" s="63"/>
      <c r="AI704" s="63"/>
      <c r="AJ704" s="63">
        <v>0</v>
      </c>
      <c r="AK704" s="63"/>
      <c r="AL704" s="63"/>
      <c r="AM704" s="63"/>
      <c r="AN704" s="63"/>
      <c r="AO704" s="63"/>
      <c r="AP704" s="63"/>
      <c r="AQ704" s="63"/>
      <c r="AS704" s="5">
        <f>IF(Q704&gt;0,RANK(Q704,(N704:P704,Q704:AE704)),0)</f>
        <v>3</v>
      </c>
      <c r="AT704" s="5">
        <f>IF(R704&gt;0,RANK(R704,(N704:P704,Q704:AE704)),0)</f>
        <v>4</v>
      </c>
      <c r="AU704" s="5">
        <f>IF(T704&gt;0,RANK(T704,(N704:P704,Q704:AE704)),0)</f>
        <v>0</v>
      </c>
      <c r="AV704" s="5">
        <f>IF(S704&gt;0,RANK(S704,(N704:P704,Q704:AE704)),0)</f>
        <v>0</v>
      </c>
      <c r="AW704" s="2">
        <f t="shared" si="282"/>
        <v>1.3372956909361069E-2</v>
      </c>
      <c r="AX704" s="2">
        <f t="shared" si="283"/>
        <v>7.9247152055473002E-3</v>
      </c>
      <c r="AY704" s="2">
        <f t="shared" si="284"/>
        <v>0</v>
      </c>
      <c r="AZ704" s="2">
        <f t="shared" si="285"/>
        <v>0</v>
      </c>
      <c r="BB704" t="s">
        <v>1720</v>
      </c>
      <c r="BC704" t="s">
        <v>1376</v>
      </c>
      <c r="BD704">
        <v>15</v>
      </c>
      <c r="BF704" s="111">
        <v>17</v>
      </c>
      <c r="BG704" s="113">
        <v>139</v>
      </c>
      <c r="BH704" s="117">
        <f t="shared" si="274"/>
        <v>17139</v>
      </c>
      <c r="BJ704" s="5" t="s">
        <v>3185</v>
      </c>
      <c r="BW704" s="63">
        <v>18</v>
      </c>
      <c r="CA704" s="8">
        <v>0</v>
      </c>
    </row>
    <row r="705" spans="1:90" hidden="1" outlineLevel="1">
      <c r="A705" t="s">
        <v>636</v>
      </c>
      <c r="B705" t="s">
        <v>1376</v>
      </c>
      <c r="C705" s="1">
        <f t="shared" si="275"/>
        <v>23367</v>
      </c>
      <c r="D705" s="5">
        <f>IF(N705&gt;0, RANK(N705,(N705:P705,Q705:AE705)),0)</f>
        <v>2</v>
      </c>
      <c r="E705" s="5">
        <f>IF(O705&gt;0,RANK(O705,(N705:P705,Q705:AE705)),0)</f>
        <v>1</v>
      </c>
      <c r="F705" s="5">
        <f>IF(P705&gt;0,RANK(P705,(N705:P705,Q705:AE705)),0)</f>
        <v>0</v>
      </c>
      <c r="G705" s="131">
        <f t="shared" si="276"/>
        <v>3908</v>
      </c>
      <c r="H705" s="136">
        <f t="shared" si="277"/>
        <v>0.16724440450207559</v>
      </c>
      <c r="I705" s="2"/>
      <c r="J705" s="2">
        <f t="shared" si="278"/>
        <v>0.40715539008002738</v>
      </c>
      <c r="K705" s="2">
        <f t="shared" si="279"/>
        <v>0.574399794582103</v>
      </c>
      <c r="L705" s="2">
        <f t="shared" si="280"/>
        <v>0</v>
      </c>
      <c r="M705" s="2">
        <f t="shared" si="281"/>
        <v>1.844481533786968E-2</v>
      </c>
      <c r="N705" s="63">
        <v>9514</v>
      </c>
      <c r="O705" s="63">
        <v>13422</v>
      </c>
      <c r="P705" s="63"/>
      <c r="Q705" s="63">
        <v>313</v>
      </c>
      <c r="R705" s="63">
        <v>117</v>
      </c>
      <c r="S705" s="63">
        <v>1</v>
      </c>
      <c r="T705" s="63"/>
      <c r="U705" s="63"/>
      <c r="V705" s="63"/>
      <c r="W705" s="63">
        <f>IF(Copyright!C$12=1,IF(BW705&gt;0,BW705-SUM(S705:V705)-SUM(X705:AQ705),SUM(BX705:CL705)),SUM(BY705:CL705))</f>
        <v>0</v>
      </c>
      <c r="X705" s="63">
        <v>0</v>
      </c>
      <c r="Y705" s="63">
        <v>0</v>
      </c>
      <c r="Z705" s="63"/>
      <c r="AA705" s="63"/>
      <c r="AB705" s="63"/>
      <c r="AC705" s="63"/>
      <c r="AD705" s="63"/>
      <c r="AE705" s="63"/>
      <c r="AF705" s="63"/>
      <c r="AG705" s="63">
        <v>0</v>
      </c>
      <c r="AH705" s="63"/>
      <c r="AI705" s="63"/>
      <c r="AJ705" s="63">
        <v>0</v>
      </c>
      <c r="AK705" s="63"/>
      <c r="AL705" s="63"/>
      <c r="AM705" s="63"/>
      <c r="AN705" s="63"/>
      <c r="AO705" s="63"/>
      <c r="AP705" s="63"/>
      <c r="AQ705" s="63"/>
      <c r="AS705" s="5">
        <f>IF(Q705&gt;0,RANK(Q705,(N705:P705,Q705:AE705)),0)</f>
        <v>3</v>
      </c>
      <c r="AT705" s="5">
        <f>IF(R705&gt;0,RANK(R705,(N705:P705,Q705:AE705)),0)</f>
        <v>4</v>
      </c>
      <c r="AU705" s="5">
        <f>IF(T705&gt;0,RANK(T705,(N705:P705,Q705:AE705)),0)</f>
        <v>0</v>
      </c>
      <c r="AV705" s="5">
        <f>IF(S705&gt;0,RANK(S705,(N705:P705,Q705:AE705)),0)</f>
        <v>5</v>
      </c>
      <c r="AW705" s="2">
        <f t="shared" si="282"/>
        <v>1.3394958702443617E-2</v>
      </c>
      <c r="AX705" s="2">
        <f t="shared" si="283"/>
        <v>5.007061240210553E-3</v>
      </c>
      <c r="AY705" s="2">
        <f t="shared" si="284"/>
        <v>0</v>
      </c>
      <c r="AZ705" s="2">
        <f t="shared" si="285"/>
        <v>4.2795395215474814E-5</v>
      </c>
      <c r="BB705" t="s">
        <v>636</v>
      </c>
      <c r="BC705" t="s">
        <v>1376</v>
      </c>
      <c r="BD705">
        <v>16</v>
      </c>
      <c r="BF705" s="111">
        <v>17</v>
      </c>
      <c r="BG705" s="113">
        <v>141</v>
      </c>
      <c r="BH705" s="117">
        <f t="shared" si="274"/>
        <v>17141</v>
      </c>
      <c r="BJ705" s="5" t="s">
        <v>3185</v>
      </c>
      <c r="CA705" s="8">
        <v>0</v>
      </c>
    </row>
    <row r="706" spans="1:90" hidden="1" outlineLevel="1">
      <c r="A706" t="s">
        <v>725</v>
      </c>
      <c r="B706" t="s">
        <v>1376</v>
      </c>
      <c r="C706" s="1">
        <f t="shared" si="275"/>
        <v>78411</v>
      </c>
      <c r="D706" s="5">
        <f>IF(N706&gt;0, RANK(N706,(N706:P706,Q706:AE706)),0)</f>
        <v>1</v>
      </c>
      <c r="E706" s="5">
        <f>IF(O706&gt;0,RANK(O706,(N706:P706,Q706:AE706)),0)</f>
        <v>2</v>
      </c>
      <c r="F706" s="5">
        <f>IF(P706&gt;0,RANK(P706,(N706:P706,Q706:AE706)),0)</f>
        <v>0</v>
      </c>
      <c r="G706" s="131">
        <f t="shared" si="276"/>
        <v>3435</v>
      </c>
      <c r="H706" s="136">
        <f t="shared" si="277"/>
        <v>4.3807629031640968E-2</v>
      </c>
      <c r="I706" s="2"/>
      <c r="J706" s="2">
        <f t="shared" si="278"/>
        <v>0.51279794926732214</v>
      </c>
      <c r="K706" s="2">
        <f t="shared" si="279"/>
        <v>0.46899032023568121</v>
      </c>
      <c r="L706" s="2">
        <f t="shared" si="280"/>
        <v>0</v>
      </c>
      <c r="M706" s="2">
        <f t="shared" si="281"/>
        <v>1.8211730496996648E-2</v>
      </c>
      <c r="N706" s="63">
        <v>40209</v>
      </c>
      <c r="O706" s="63">
        <v>36774</v>
      </c>
      <c r="P706" s="63"/>
      <c r="Q706" s="63">
        <v>920</v>
      </c>
      <c r="R706" s="63">
        <v>478</v>
      </c>
      <c r="S706" s="63">
        <v>24</v>
      </c>
      <c r="T706" s="63"/>
      <c r="U706" s="63"/>
      <c r="V706" s="63"/>
      <c r="W706" s="63">
        <f>IF(Copyright!C$12=1,IF(BW706&gt;0,BW706-SUM(S706:V706)-SUM(X706:AQ706),SUM(BX706:CL706)),SUM(BY706:CL706))</f>
        <v>0</v>
      </c>
      <c r="X706" s="63">
        <v>1</v>
      </c>
      <c r="Y706" s="63">
        <v>5</v>
      </c>
      <c r="Z706" s="63"/>
      <c r="AA706" s="63"/>
      <c r="AB706" s="63"/>
      <c r="AC706" s="63"/>
      <c r="AD706" s="63"/>
      <c r="AE706" s="63"/>
      <c r="AF706" s="63"/>
      <c r="AG706" s="63">
        <v>0</v>
      </c>
      <c r="AH706" s="63"/>
      <c r="AI706" s="63"/>
      <c r="AJ706" s="63">
        <v>0</v>
      </c>
      <c r="AK706" s="63"/>
      <c r="AL706" s="63"/>
      <c r="AM706" s="63"/>
      <c r="AN706" s="63"/>
      <c r="AO706" s="63"/>
      <c r="AP706" s="63"/>
      <c r="AQ706" s="63"/>
      <c r="AS706" s="5">
        <f>IF(Q706&gt;0,RANK(Q706,(N706:P706,Q706:AE706)),0)</f>
        <v>3</v>
      </c>
      <c r="AT706" s="5">
        <f>IF(R706&gt;0,RANK(R706,(N706:P706,Q706:AE706)),0)</f>
        <v>4</v>
      </c>
      <c r="AU706" s="5">
        <f>IF(T706&gt;0,RANK(T706,(N706:P706,Q706:AE706)),0)</f>
        <v>0</v>
      </c>
      <c r="AV706" s="5">
        <f>IF(S706&gt;0,RANK(S706,(N706:P706,Q706:AE706)),0)</f>
        <v>5</v>
      </c>
      <c r="AW706" s="2">
        <f t="shared" si="282"/>
        <v>1.1733047659129459E-2</v>
      </c>
      <c r="AX706" s="2">
        <f t="shared" si="283"/>
        <v>6.0960834576781319E-3</v>
      </c>
      <c r="AY706" s="2">
        <f t="shared" si="284"/>
        <v>0</v>
      </c>
      <c r="AZ706" s="2">
        <f t="shared" si="285"/>
        <v>3.0607950415120327E-4</v>
      </c>
      <c r="BB706" t="s">
        <v>725</v>
      </c>
      <c r="BC706" t="s">
        <v>1376</v>
      </c>
      <c r="BF706" s="111">
        <v>17</v>
      </c>
      <c r="BG706" s="113">
        <v>143</v>
      </c>
      <c r="BH706" s="117">
        <f t="shared" si="274"/>
        <v>17143</v>
      </c>
      <c r="BJ706" s="5" t="s">
        <v>3185</v>
      </c>
      <c r="BY706" s="63">
        <v>0</v>
      </c>
      <c r="BZ706" s="63">
        <v>0</v>
      </c>
      <c r="CA706" s="8">
        <v>0</v>
      </c>
      <c r="CC706" s="8">
        <v>0</v>
      </c>
      <c r="CE706" s="8">
        <v>0</v>
      </c>
      <c r="CF706" s="8">
        <v>0</v>
      </c>
      <c r="CG706" s="8">
        <v>0</v>
      </c>
      <c r="CI706" s="8">
        <v>0</v>
      </c>
    </row>
    <row r="707" spans="1:90" hidden="1" outlineLevel="1">
      <c r="A707" t="s">
        <v>2129</v>
      </c>
      <c r="B707" t="s">
        <v>1376</v>
      </c>
      <c r="C707" s="1">
        <f t="shared" si="275"/>
        <v>9549</v>
      </c>
      <c r="D707" s="5">
        <f>IF(N707&gt;0, RANK(N707,(N707:P707,Q707:AE707)),0)</f>
        <v>2</v>
      </c>
      <c r="E707" s="5">
        <f>IF(O707&gt;0,RANK(O707,(N707:P707,Q707:AE707)),0)</f>
        <v>1</v>
      </c>
      <c r="F707" s="5">
        <f>IF(P707&gt;0,RANK(P707,(N707:P707,Q707:AE707)),0)</f>
        <v>0</v>
      </c>
      <c r="G707" s="131">
        <f t="shared" si="276"/>
        <v>1688</v>
      </c>
      <c r="H707" s="136">
        <f t="shared" si="277"/>
        <v>0.1767724369043879</v>
      </c>
      <c r="I707" s="2"/>
      <c r="J707" s="2">
        <f t="shared" si="278"/>
        <v>0.39993716619541314</v>
      </c>
      <c r="K707" s="2">
        <f t="shared" si="279"/>
        <v>0.57670960309980102</v>
      </c>
      <c r="L707" s="2">
        <f t="shared" si="280"/>
        <v>0</v>
      </c>
      <c r="M707" s="2">
        <f t="shared" si="281"/>
        <v>2.3353230704785788E-2</v>
      </c>
      <c r="N707" s="63">
        <v>3819</v>
      </c>
      <c r="O707" s="63">
        <v>5507</v>
      </c>
      <c r="P707" s="63"/>
      <c r="Q707" s="63">
        <v>118</v>
      </c>
      <c r="R707" s="63">
        <v>105</v>
      </c>
      <c r="S707" s="63">
        <v>0</v>
      </c>
      <c r="T707" s="63"/>
      <c r="U707" s="63"/>
      <c r="V707" s="63"/>
      <c r="W707" s="63">
        <f>IF(Copyright!C$12=1,IF(BW707&gt;0,BW707-SUM(S707:V707)-SUM(X707:AQ707),SUM(BX707:CL707)),SUM(BY707:CL707))</f>
        <v>0</v>
      </c>
      <c r="X707" s="63">
        <v>0</v>
      </c>
      <c r="Y707" s="63">
        <v>0</v>
      </c>
      <c r="Z707" s="63"/>
      <c r="AA707" s="63"/>
      <c r="AB707" s="63"/>
      <c r="AC707" s="63"/>
      <c r="AD707" s="63"/>
      <c r="AE707" s="63"/>
      <c r="AF707" s="63"/>
      <c r="AG707" s="63">
        <v>0</v>
      </c>
      <c r="AH707" s="63"/>
      <c r="AI707" s="63"/>
      <c r="AJ707" s="63">
        <v>0</v>
      </c>
      <c r="AK707" s="63"/>
      <c r="AL707" s="63"/>
      <c r="AM707" s="63"/>
      <c r="AN707" s="63"/>
      <c r="AO707" s="63"/>
      <c r="AP707" s="63"/>
      <c r="AQ707" s="63"/>
      <c r="AS707" s="5">
        <f>IF(Q707&gt;0,RANK(Q707,(N707:P707,Q707:AE707)),0)</f>
        <v>3</v>
      </c>
      <c r="AT707" s="5">
        <f>IF(R707&gt;0,RANK(R707,(N707:P707,Q707:AE707)),0)</f>
        <v>4</v>
      </c>
      <c r="AU707" s="5">
        <f>IF(T707&gt;0,RANK(T707,(N707:P707,Q707:AE707)),0)</f>
        <v>0</v>
      </c>
      <c r="AV707" s="5">
        <f>IF(S707&gt;0,RANK(S707,(N707:P707,Q707:AE707)),0)</f>
        <v>0</v>
      </c>
      <c r="AW707" s="2">
        <f t="shared" si="282"/>
        <v>1.2357314902083989E-2</v>
      </c>
      <c r="AX707" s="2">
        <f t="shared" si="283"/>
        <v>1.0995915802701853E-2</v>
      </c>
      <c r="AY707" s="2">
        <f t="shared" si="284"/>
        <v>0</v>
      </c>
      <c r="AZ707" s="2">
        <f t="shared" si="285"/>
        <v>0</v>
      </c>
      <c r="BB707" t="s">
        <v>2129</v>
      </c>
      <c r="BC707" t="s">
        <v>1376</v>
      </c>
      <c r="BD707">
        <v>12</v>
      </c>
      <c r="BF707" s="111">
        <v>17</v>
      </c>
      <c r="BG707" s="113">
        <v>145</v>
      </c>
      <c r="BH707" s="117">
        <f t="shared" si="274"/>
        <v>17145</v>
      </c>
      <c r="BJ707" s="5" t="s">
        <v>3185</v>
      </c>
      <c r="BW707" s="132"/>
      <c r="CA707" s="8">
        <v>0</v>
      </c>
      <c r="CC707" s="8">
        <v>0</v>
      </c>
      <c r="CF707" s="8">
        <v>0</v>
      </c>
      <c r="CG707" s="8">
        <v>0</v>
      </c>
    </row>
    <row r="708" spans="1:90" hidden="1" outlineLevel="1">
      <c r="A708" t="s">
        <v>1679</v>
      </c>
      <c r="B708" t="s">
        <v>1376</v>
      </c>
      <c r="C708" s="1">
        <f t="shared" si="275"/>
        <v>8707</v>
      </c>
      <c r="D708" s="5">
        <f>IF(N708&gt;0, RANK(N708,(N708:P708,Q708:AE708)),0)</f>
        <v>2</v>
      </c>
      <c r="E708" s="5">
        <f>IF(O708&gt;0,RANK(O708,(N708:P708,Q708:AE708)),0)</f>
        <v>1</v>
      </c>
      <c r="F708" s="5">
        <f>IF(P708&gt;0,RANK(P708,(N708:P708,Q708:AE708)),0)</f>
        <v>0</v>
      </c>
      <c r="G708" s="131">
        <f t="shared" si="276"/>
        <v>2323</v>
      </c>
      <c r="H708" s="136">
        <f t="shared" si="277"/>
        <v>0.26679683013667166</v>
      </c>
      <c r="I708" s="2"/>
      <c r="J708" s="2">
        <f t="shared" si="278"/>
        <v>0.35488687263121627</v>
      </c>
      <c r="K708" s="2">
        <f t="shared" si="279"/>
        <v>0.62168370276788787</v>
      </c>
      <c r="L708" s="2">
        <f t="shared" si="280"/>
        <v>0</v>
      </c>
      <c r="M708" s="2">
        <f t="shared" si="281"/>
        <v>2.3429424600895921E-2</v>
      </c>
      <c r="N708" s="63">
        <v>3090</v>
      </c>
      <c r="O708" s="63">
        <v>5413</v>
      </c>
      <c r="P708" s="63"/>
      <c r="Q708" s="63">
        <v>141</v>
      </c>
      <c r="R708" s="63">
        <v>63</v>
      </c>
      <c r="S708" s="63">
        <v>0</v>
      </c>
      <c r="T708" s="63"/>
      <c r="U708" s="63"/>
      <c r="V708" s="63"/>
      <c r="W708" s="63">
        <f>IF(Copyright!C$12=1,IF(BW708&gt;0,BW708-SUM(S708:V708)-SUM(X708:AQ708),SUM(BX708:CL708)),SUM(BY708:CL708))</f>
        <v>0</v>
      </c>
      <c r="X708" s="63">
        <v>0</v>
      </c>
      <c r="Y708" s="63">
        <v>0</v>
      </c>
      <c r="Z708" s="63"/>
      <c r="AA708" s="63"/>
      <c r="AB708" s="63"/>
      <c r="AC708" s="63"/>
      <c r="AD708" s="63"/>
      <c r="AE708" s="63"/>
      <c r="AF708" s="63"/>
      <c r="AG708" s="63">
        <v>0</v>
      </c>
      <c r="AH708" s="63"/>
      <c r="AI708" s="63"/>
      <c r="AJ708" s="63">
        <v>0</v>
      </c>
      <c r="AK708" s="63"/>
      <c r="AL708" s="63"/>
      <c r="AM708" s="63"/>
      <c r="AN708" s="63"/>
      <c r="AO708" s="63"/>
      <c r="AP708" s="63"/>
      <c r="AQ708" s="63"/>
      <c r="AS708" s="5">
        <f>IF(Q708&gt;0,RANK(Q708,(N708:P708,Q708:AE708)),0)</f>
        <v>3</v>
      </c>
      <c r="AT708" s="5">
        <f>IF(R708&gt;0,RANK(R708,(N708:P708,Q708:AE708)),0)</f>
        <v>4</v>
      </c>
      <c r="AU708" s="5">
        <f>IF(T708&gt;0,RANK(T708,(N708:P708,Q708:AE708)),0)</f>
        <v>0</v>
      </c>
      <c r="AV708" s="5">
        <f>IF(S708&gt;0,RANK(S708,(N708:P708,Q708:AE708)),0)</f>
        <v>0</v>
      </c>
      <c r="AW708" s="2">
        <f t="shared" si="282"/>
        <v>1.6193867003560354E-2</v>
      </c>
      <c r="AX708" s="2">
        <f t="shared" si="283"/>
        <v>7.2355575973354772E-3</v>
      </c>
      <c r="AY708" s="2">
        <f t="shared" si="284"/>
        <v>0</v>
      </c>
      <c r="AZ708" s="2">
        <f t="shared" si="285"/>
        <v>0</v>
      </c>
      <c r="BB708" t="s">
        <v>1679</v>
      </c>
      <c r="BC708" t="s">
        <v>1376</v>
      </c>
      <c r="BD708">
        <v>13</v>
      </c>
      <c r="BF708" s="111">
        <v>17</v>
      </c>
      <c r="BG708" s="113">
        <v>147</v>
      </c>
      <c r="BH708" s="117">
        <f t="shared" si="274"/>
        <v>17147</v>
      </c>
      <c r="BJ708" s="5" t="s">
        <v>3185</v>
      </c>
      <c r="BN708" s="63"/>
      <c r="BW708" s="132">
        <v>35</v>
      </c>
      <c r="BY708" s="63">
        <v>0</v>
      </c>
      <c r="BZ708" s="63">
        <v>0</v>
      </c>
      <c r="CA708" s="8">
        <v>0</v>
      </c>
      <c r="CC708" s="8">
        <v>0</v>
      </c>
      <c r="CE708" s="8">
        <v>0</v>
      </c>
      <c r="CF708" s="8">
        <v>0</v>
      </c>
      <c r="CG708" s="8">
        <v>0</v>
      </c>
      <c r="CI708" s="8">
        <v>0</v>
      </c>
    </row>
    <row r="709" spans="1:90" hidden="1" outlineLevel="1">
      <c r="A709" t="s">
        <v>2670</v>
      </c>
      <c r="B709" t="s">
        <v>1376</v>
      </c>
      <c r="C709" s="1">
        <f t="shared" si="275"/>
        <v>7286</v>
      </c>
      <c r="D709" s="5">
        <f>IF(N709&gt;0, RANK(N709,(N709:P709,Q709:AE709)),0)</f>
        <v>2</v>
      </c>
      <c r="E709" s="5">
        <f>IF(O709&gt;0,RANK(O709,(N709:P709,Q709:AE709)),0)</f>
        <v>1</v>
      </c>
      <c r="F709" s="5">
        <f>IF(P709&gt;0,RANK(P709,(N709:P709,Q709:AE709)),0)</f>
        <v>0</v>
      </c>
      <c r="G709" s="131">
        <f t="shared" si="276"/>
        <v>2582</v>
      </c>
      <c r="H709" s="136">
        <f t="shared" si="277"/>
        <v>0.35437825967609116</v>
      </c>
      <c r="I709" s="2"/>
      <c r="J709" s="2">
        <f t="shared" si="278"/>
        <v>0.31265440570958003</v>
      </c>
      <c r="K709" s="2">
        <f t="shared" si="279"/>
        <v>0.66703266538567119</v>
      </c>
      <c r="L709" s="2">
        <f t="shared" si="280"/>
        <v>0</v>
      </c>
      <c r="M709" s="2">
        <f t="shared" si="281"/>
        <v>2.0312928904748784E-2</v>
      </c>
      <c r="N709" s="63">
        <v>2278</v>
      </c>
      <c r="O709" s="63">
        <v>4860</v>
      </c>
      <c r="P709" s="63"/>
      <c r="Q709" s="63">
        <v>90</v>
      </c>
      <c r="R709" s="63">
        <v>56</v>
      </c>
      <c r="S709" s="63">
        <v>1</v>
      </c>
      <c r="T709" s="63"/>
      <c r="U709" s="63"/>
      <c r="V709" s="63"/>
      <c r="W709" s="63">
        <f>IF(Copyright!C$12=1,IF(BW709&gt;0,BW709-SUM(S709:V709)-SUM(X709:AQ709),SUM(BX709:CL709)),SUM(BY709:CL709))</f>
        <v>1</v>
      </c>
      <c r="X709" s="63">
        <v>0</v>
      </c>
      <c r="Y709" s="63">
        <v>0</v>
      </c>
      <c r="Z709" s="63"/>
      <c r="AA709" s="63"/>
      <c r="AB709" s="63"/>
      <c r="AC709" s="63"/>
      <c r="AD709" s="63"/>
      <c r="AE709" s="63"/>
      <c r="AF709" s="63"/>
      <c r="AG709" s="63">
        <v>0</v>
      </c>
      <c r="AH709" s="63"/>
      <c r="AI709" s="63"/>
      <c r="AJ709" s="63">
        <v>0</v>
      </c>
      <c r="AK709" s="63"/>
      <c r="AL709" s="63"/>
      <c r="AM709" s="63"/>
      <c r="AN709" s="63"/>
      <c r="AO709" s="63"/>
      <c r="AP709" s="63"/>
      <c r="AQ709" s="63"/>
      <c r="AS709" s="5">
        <f>IF(Q709&gt;0,RANK(Q709,(N709:P709,Q709:AE709)),0)</f>
        <v>3</v>
      </c>
      <c r="AT709" s="5">
        <f>IF(R709&gt;0,RANK(R709,(N709:P709,Q709:AE709)),0)</f>
        <v>4</v>
      </c>
      <c r="AU709" s="5">
        <f>IF(T709&gt;0,RANK(T709,(N709:P709,Q709:AE709)),0)</f>
        <v>0</v>
      </c>
      <c r="AV709" s="5">
        <f>IF(S709&gt;0,RANK(S709,(N709:P709,Q709:AE709)),0)</f>
        <v>5</v>
      </c>
      <c r="AW709" s="2">
        <f t="shared" si="282"/>
        <v>1.2352456766401317E-2</v>
      </c>
      <c r="AX709" s="2">
        <f t="shared" si="283"/>
        <v>7.6859730990941535E-3</v>
      </c>
      <c r="AY709" s="2">
        <f t="shared" si="284"/>
        <v>0</v>
      </c>
      <c r="AZ709" s="2">
        <f t="shared" si="285"/>
        <v>1.372495196266813E-4</v>
      </c>
      <c r="BB709" t="s">
        <v>2670</v>
      </c>
      <c r="BC709" t="s">
        <v>1376</v>
      </c>
      <c r="BD709">
        <v>18</v>
      </c>
      <c r="BF709" s="111">
        <v>17</v>
      </c>
      <c r="BG709" s="113">
        <v>149</v>
      </c>
      <c r="BH709" s="117">
        <f t="shared" si="274"/>
        <v>17149</v>
      </c>
      <c r="BJ709" s="5" t="s">
        <v>3185</v>
      </c>
      <c r="BW709" s="63">
        <v>18</v>
      </c>
      <c r="CA709" s="8">
        <v>1</v>
      </c>
    </row>
    <row r="710" spans="1:90" hidden="1" outlineLevel="1">
      <c r="A710" t="s">
        <v>572</v>
      </c>
      <c r="B710" t="s">
        <v>1376</v>
      </c>
      <c r="C710" s="1">
        <f t="shared" si="275"/>
        <v>2222</v>
      </c>
      <c r="D710" s="5">
        <f>IF(N710&gt;0, RANK(N710,(N710:P710,Q710:AE710)),0)</f>
        <v>2</v>
      </c>
      <c r="E710" s="5">
        <f>IF(O710&gt;0,RANK(O710,(N710:P710,Q710:AE710)),0)</f>
        <v>1</v>
      </c>
      <c r="F710" s="5">
        <f>IF(P710&gt;0,RANK(P710,(N710:P710,Q710:AE710)),0)</f>
        <v>0</v>
      </c>
      <c r="G710" s="131">
        <f t="shared" si="276"/>
        <v>862</v>
      </c>
      <c r="H710" s="136">
        <f t="shared" si="277"/>
        <v>0.38793879387938796</v>
      </c>
      <c r="I710" s="2"/>
      <c r="J710" s="2">
        <f t="shared" si="278"/>
        <v>0.29252925292529253</v>
      </c>
      <c r="K710" s="2">
        <f t="shared" si="279"/>
        <v>0.68046804680468043</v>
      </c>
      <c r="L710" s="2">
        <f t="shared" si="280"/>
        <v>0</v>
      </c>
      <c r="M710" s="2">
        <f t="shared" si="281"/>
        <v>2.7002700270027047E-2</v>
      </c>
      <c r="N710" s="63">
        <v>650</v>
      </c>
      <c r="O710" s="63">
        <v>1512</v>
      </c>
      <c r="P710" s="63"/>
      <c r="Q710" s="63">
        <v>34</v>
      </c>
      <c r="R710" s="63">
        <v>25</v>
      </c>
      <c r="S710" s="63">
        <v>0</v>
      </c>
      <c r="T710" s="63"/>
      <c r="U710" s="63"/>
      <c r="V710" s="63"/>
      <c r="W710" s="63">
        <f>IF(Copyright!C$12=1,IF(BW710&gt;0,BW710-SUM(S710:V710)-SUM(X710:AQ710),SUM(BX710:CL710)),SUM(BY710:CL710))</f>
        <v>0</v>
      </c>
      <c r="X710" s="63">
        <v>1</v>
      </c>
      <c r="Y710" s="63">
        <v>0</v>
      </c>
      <c r="Z710" s="63"/>
      <c r="AA710" s="63"/>
      <c r="AB710" s="63"/>
      <c r="AC710" s="63"/>
      <c r="AD710" s="63"/>
      <c r="AE710" s="63"/>
      <c r="AF710" s="63"/>
      <c r="AG710" s="63">
        <v>0</v>
      </c>
      <c r="AH710" s="63"/>
      <c r="AI710" s="63"/>
      <c r="AJ710" s="63">
        <v>0</v>
      </c>
      <c r="AK710" s="63"/>
      <c r="AL710" s="63"/>
      <c r="AM710" s="63"/>
      <c r="AN710" s="63"/>
      <c r="AO710" s="63"/>
      <c r="AP710" s="63"/>
      <c r="AQ710" s="63"/>
      <c r="AS710" s="5">
        <f>IF(Q710&gt;0,RANK(Q710,(N710:P710,Q710:AE710)),0)</f>
        <v>3</v>
      </c>
      <c r="AT710" s="5">
        <f>IF(R710&gt;0,RANK(R710,(N710:P710,Q710:AE710)),0)</f>
        <v>4</v>
      </c>
      <c r="AU710" s="5">
        <f>IF(T710&gt;0,RANK(T710,(N710:P710,Q710:AE710)),0)</f>
        <v>0</v>
      </c>
      <c r="AV710" s="5">
        <f>IF(S710&gt;0,RANK(S710,(N710:P710,Q710:AE710)),0)</f>
        <v>0</v>
      </c>
      <c r="AW710" s="2">
        <f t="shared" si="282"/>
        <v>1.5301530153015301E-2</v>
      </c>
      <c r="AX710" s="2">
        <f t="shared" si="283"/>
        <v>1.1251125112511251E-2</v>
      </c>
      <c r="AY710" s="2">
        <f t="shared" si="284"/>
        <v>0</v>
      </c>
      <c r="AZ710" s="2">
        <f t="shared" si="285"/>
        <v>0</v>
      </c>
      <c r="BB710" t="s">
        <v>572</v>
      </c>
      <c r="BC710" t="s">
        <v>1376</v>
      </c>
      <c r="BD710">
        <v>15</v>
      </c>
      <c r="BF710" s="111">
        <v>17</v>
      </c>
      <c r="BG710" s="113">
        <v>151</v>
      </c>
      <c r="BH710" s="117">
        <f t="shared" si="274"/>
        <v>17151</v>
      </c>
      <c r="BJ710" s="5" t="s">
        <v>3185</v>
      </c>
      <c r="CA710" s="8">
        <v>0</v>
      </c>
      <c r="CC710" s="8">
        <v>0</v>
      </c>
      <c r="CF710" s="8">
        <v>0</v>
      </c>
    </row>
    <row r="711" spans="1:90" hidden="1" outlineLevel="1">
      <c r="A711" t="s">
        <v>2098</v>
      </c>
      <c r="B711" t="s">
        <v>1376</v>
      </c>
      <c r="C711" s="1">
        <f t="shared" si="275"/>
        <v>3003</v>
      </c>
      <c r="D711" s="5">
        <f>IF(N711&gt;0, RANK(N711,(N711:P711,Q711:AE711)),0)</f>
        <v>2</v>
      </c>
      <c r="E711" s="5">
        <f>IF(O711&gt;0,RANK(O711,(N711:P711,Q711:AE711)),0)</f>
        <v>1</v>
      </c>
      <c r="F711" s="5">
        <f>IF(P711&gt;0,RANK(P711,(N711:P711,Q711:AE711)),0)</f>
        <v>0</v>
      </c>
      <c r="G711" s="131">
        <f t="shared" si="276"/>
        <v>175</v>
      </c>
      <c r="H711" s="136">
        <f t="shared" si="277"/>
        <v>5.8275058275058272E-2</v>
      </c>
      <c r="I711" s="2"/>
      <c r="J711" s="2">
        <f t="shared" si="278"/>
        <v>0.46253746253746253</v>
      </c>
      <c r="K711" s="2">
        <f t="shared" si="279"/>
        <v>0.52081252081252083</v>
      </c>
      <c r="L711" s="2">
        <f t="shared" si="280"/>
        <v>0</v>
      </c>
      <c r="M711" s="2">
        <f t="shared" si="281"/>
        <v>1.6650016650016641E-2</v>
      </c>
      <c r="N711" s="63">
        <v>1389</v>
      </c>
      <c r="O711" s="63">
        <v>1564</v>
      </c>
      <c r="P711" s="63"/>
      <c r="Q711" s="63">
        <v>31</v>
      </c>
      <c r="R711" s="63">
        <v>19</v>
      </c>
      <c r="S711" s="63">
        <v>0</v>
      </c>
      <c r="T711" s="63"/>
      <c r="U711" s="63"/>
      <c r="V711" s="63"/>
      <c r="W711" s="63">
        <f>IF(Copyright!C$12=1,IF(BW711&gt;0,BW711-SUM(S711:V711)-SUM(X711:AQ711),SUM(BX711:CL711)),SUM(BY711:CL711))</f>
        <v>0</v>
      </c>
      <c r="X711" s="63">
        <v>0</v>
      </c>
      <c r="Y711" s="63">
        <v>0</v>
      </c>
      <c r="Z711" s="63"/>
      <c r="AA711" s="63"/>
      <c r="AB711" s="63"/>
      <c r="AC711" s="63"/>
      <c r="AD711" s="63"/>
      <c r="AE711" s="63"/>
      <c r="AF711" s="63"/>
      <c r="AG711" s="63">
        <v>0</v>
      </c>
      <c r="AH711" s="63"/>
      <c r="AI711" s="63"/>
      <c r="AJ711" s="63">
        <v>0</v>
      </c>
      <c r="AK711" s="63"/>
      <c r="AL711" s="63"/>
      <c r="AM711" s="63"/>
      <c r="AN711" s="63"/>
      <c r="AO711" s="63"/>
      <c r="AP711" s="63"/>
      <c r="AQ711" s="63"/>
      <c r="AS711" s="5">
        <f>IF(Q711&gt;0,RANK(Q711,(N711:P711,Q711:AE711)),0)</f>
        <v>3</v>
      </c>
      <c r="AT711" s="5">
        <f>IF(R711&gt;0,RANK(R711,(N711:P711,Q711:AE711)),0)</f>
        <v>4</v>
      </c>
      <c r="AU711" s="5">
        <f>IF(T711&gt;0,RANK(T711,(N711:P711,Q711:AE711)),0)</f>
        <v>0</v>
      </c>
      <c r="AV711" s="5">
        <f>IF(S711&gt;0,RANK(S711,(N711:P711,Q711:AE711)),0)</f>
        <v>0</v>
      </c>
      <c r="AW711" s="2">
        <f t="shared" si="282"/>
        <v>1.0323010323010324E-2</v>
      </c>
      <c r="AX711" s="2">
        <f t="shared" si="283"/>
        <v>6.327006327006327E-3</v>
      </c>
      <c r="AY711" s="2">
        <f t="shared" si="284"/>
        <v>0</v>
      </c>
      <c r="AZ711" s="2">
        <f t="shared" si="285"/>
        <v>0</v>
      </c>
      <c r="BB711" t="s">
        <v>2098</v>
      </c>
      <c r="BC711" t="s">
        <v>1376</v>
      </c>
      <c r="BD711">
        <v>12</v>
      </c>
      <c r="BF711" s="111">
        <v>17</v>
      </c>
      <c r="BG711" s="113">
        <v>153</v>
      </c>
      <c r="BH711" s="117">
        <f t="shared" si="274"/>
        <v>17153</v>
      </c>
      <c r="BJ711" s="5" t="s">
        <v>3185</v>
      </c>
      <c r="BW711" s="63">
        <v>9</v>
      </c>
      <c r="BY711" s="63">
        <v>0</v>
      </c>
      <c r="BZ711" s="63">
        <v>0</v>
      </c>
      <c r="CA711" s="8">
        <v>0</v>
      </c>
      <c r="CC711" s="8">
        <v>0</v>
      </c>
      <c r="CD711" s="8">
        <v>0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K711" s="8">
        <v>0</v>
      </c>
    </row>
    <row r="712" spans="1:90" hidden="1" outlineLevel="1">
      <c r="A712" t="s">
        <v>963</v>
      </c>
      <c r="B712" t="s">
        <v>1376</v>
      </c>
      <c r="C712" s="1">
        <f t="shared" si="275"/>
        <v>3135</v>
      </c>
      <c r="D712" s="5">
        <f>IF(N712&gt;0, RANK(N712,(N712:P712,Q712:AE712)),0)</f>
        <v>1</v>
      </c>
      <c r="E712" s="5">
        <f>IF(O712&gt;0,RANK(O712,(N712:P712,Q712:AE712)),0)</f>
        <v>2</v>
      </c>
      <c r="F712" s="5">
        <f>IF(P712&gt;0,RANK(P712,(N712:P712,Q712:AE712)),0)</f>
        <v>0</v>
      </c>
      <c r="G712" s="131">
        <f t="shared" si="276"/>
        <v>57</v>
      </c>
      <c r="H712" s="136">
        <f t="shared" si="277"/>
        <v>1.8181818181818181E-2</v>
      </c>
      <c r="I712" s="2"/>
      <c r="J712" s="2">
        <f t="shared" si="278"/>
        <v>0.49728867623604467</v>
      </c>
      <c r="K712" s="2">
        <f t="shared" si="279"/>
        <v>0.47910685805422648</v>
      </c>
      <c r="L712" s="2">
        <f t="shared" si="280"/>
        <v>0</v>
      </c>
      <c r="M712" s="2">
        <f t="shared" si="281"/>
        <v>2.360446570972885E-2</v>
      </c>
      <c r="N712" s="63">
        <v>1559</v>
      </c>
      <c r="O712" s="63">
        <v>1502</v>
      </c>
      <c r="P712" s="63"/>
      <c r="Q712" s="63">
        <v>40</v>
      </c>
      <c r="R712" s="63">
        <v>34</v>
      </c>
      <c r="S712" s="63">
        <v>0</v>
      </c>
      <c r="T712" s="63"/>
      <c r="U712" s="63"/>
      <c r="V712" s="63"/>
      <c r="W712" s="63">
        <f>IF(Copyright!C$12=1,IF(BW712&gt;0,BW712-SUM(S712:V712)-SUM(X712:AQ712),SUM(BX712:CL712)),SUM(BY712:CL712))</f>
        <v>0</v>
      </c>
      <c r="X712" s="63">
        <v>0</v>
      </c>
      <c r="Y712" s="63">
        <v>0</v>
      </c>
      <c r="Z712" s="63"/>
      <c r="AA712" s="63"/>
      <c r="AB712" s="63"/>
      <c r="AC712" s="63"/>
      <c r="AD712" s="63"/>
      <c r="AE712" s="63"/>
      <c r="AF712" s="63"/>
      <c r="AG712" s="63">
        <v>0</v>
      </c>
      <c r="AH712" s="63"/>
      <c r="AI712" s="63"/>
      <c r="AJ712" s="63">
        <v>0</v>
      </c>
      <c r="AK712" s="63"/>
      <c r="AL712" s="63"/>
      <c r="AM712" s="63"/>
      <c r="AN712" s="63"/>
      <c r="AO712" s="63"/>
      <c r="AP712" s="63"/>
      <c r="AQ712" s="63"/>
      <c r="AS712" s="5">
        <f>IF(Q712&gt;0,RANK(Q712,(N712:P712,Q712:AE712)),0)</f>
        <v>3</v>
      </c>
      <c r="AT712" s="5">
        <f>IF(R712&gt;0,RANK(R712,(N712:P712,Q712:AE712)),0)</f>
        <v>4</v>
      </c>
      <c r="AU712" s="5">
        <f>IF(T712&gt;0,RANK(T712,(N712:P712,Q712:AE712)),0)</f>
        <v>0</v>
      </c>
      <c r="AV712" s="5">
        <f>IF(S712&gt;0,RANK(S712,(N712:P712,Q712:AE712)),0)</f>
        <v>0</v>
      </c>
      <c r="AW712" s="2">
        <f t="shared" si="282"/>
        <v>1.2759170653907496E-2</v>
      </c>
      <c r="AX712" s="2">
        <f t="shared" si="283"/>
        <v>1.0845295055821371E-2</v>
      </c>
      <c r="AY712" s="2">
        <f t="shared" si="284"/>
        <v>0</v>
      </c>
      <c r="AZ712" s="2">
        <f t="shared" si="285"/>
        <v>0</v>
      </c>
      <c r="BB712" t="s">
        <v>963</v>
      </c>
      <c r="BC712" t="s">
        <v>1376</v>
      </c>
      <c r="BD712">
        <v>16</v>
      </c>
      <c r="BF712" s="111">
        <v>17</v>
      </c>
      <c r="BG712" s="113">
        <v>155</v>
      </c>
      <c r="BH712" s="117">
        <f t="shared" si="274"/>
        <v>17155</v>
      </c>
      <c r="BJ712" s="5" t="s">
        <v>3185</v>
      </c>
      <c r="BW712" s="63">
        <v>8</v>
      </c>
      <c r="BY712" s="63">
        <v>0</v>
      </c>
      <c r="BZ712" s="63">
        <v>0</v>
      </c>
      <c r="CA712" s="8">
        <v>0</v>
      </c>
      <c r="CC712" s="8">
        <v>0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</row>
    <row r="713" spans="1:90" hidden="1" outlineLevel="1">
      <c r="A713" t="s">
        <v>1468</v>
      </c>
      <c r="B713" t="s">
        <v>1376</v>
      </c>
      <c r="C713" s="1">
        <f t="shared" si="275"/>
        <v>14392</v>
      </c>
      <c r="D713" s="5">
        <f>IF(N713&gt;0, RANK(N713,(N713:P713,Q713:AE713)),0)</f>
        <v>2</v>
      </c>
      <c r="E713" s="5">
        <f>IF(O713&gt;0,RANK(O713,(N713:P713,Q713:AE713)),0)</f>
        <v>1</v>
      </c>
      <c r="F713" s="5">
        <f>IF(P713&gt;0,RANK(P713,(N713:P713,Q713:AE713)),0)</f>
        <v>0</v>
      </c>
      <c r="G713" s="131">
        <f t="shared" si="276"/>
        <v>2531</v>
      </c>
      <c r="H713" s="136">
        <f t="shared" si="277"/>
        <v>0.17586158977209562</v>
      </c>
      <c r="I713" s="2"/>
      <c r="J713" s="2">
        <f t="shared" si="278"/>
        <v>0.40015286270150086</v>
      </c>
      <c r="K713" s="2">
        <f t="shared" si="279"/>
        <v>0.57601445247359639</v>
      </c>
      <c r="L713" s="2">
        <f t="shared" si="280"/>
        <v>0</v>
      </c>
      <c r="M713" s="2">
        <f t="shared" si="281"/>
        <v>2.383268482490275E-2</v>
      </c>
      <c r="N713" s="63">
        <v>5759</v>
      </c>
      <c r="O713" s="63">
        <v>8290</v>
      </c>
      <c r="P713" s="63"/>
      <c r="Q713" s="63">
        <v>227</v>
      </c>
      <c r="R713" s="63">
        <v>116</v>
      </c>
      <c r="S713" s="63">
        <v>0</v>
      </c>
      <c r="T713" s="63"/>
      <c r="U713" s="63"/>
      <c r="V713" s="63"/>
      <c r="W713" s="63">
        <f>IF(Copyright!C$12=1,IF(BW713&gt;0,BW713-SUM(S713:V713)-SUM(X713:AQ713),SUM(BX713:CL713)),SUM(BY713:CL713))</f>
        <v>0</v>
      </c>
      <c r="X713" s="63">
        <v>0</v>
      </c>
      <c r="Y713" s="63">
        <v>0</v>
      </c>
      <c r="Z713" s="63"/>
      <c r="AA713" s="63"/>
      <c r="AB713" s="63"/>
      <c r="AC713" s="63"/>
      <c r="AD713" s="63"/>
      <c r="AE713" s="63"/>
      <c r="AF713" s="63"/>
      <c r="AG713" s="63">
        <v>0</v>
      </c>
      <c r="AH713" s="63"/>
      <c r="AI713" s="63"/>
      <c r="AJ713" s="63">
        <v>0</v>
      </c>
      <c r="AK713" s="63"/>
      <c r="AL713" s="63"/>
      <c r="AM713" s="63"/>
      <c r="AN713" s="63"/>
      <c r="AO713" s="63"/>
      <c r="AP713" s="63"/>
      <c r="AQ713" s="63"/>
      <c r="AS713" s="5">
        <f>IF(Q713&gt;0,RANK(Q713,(N713:P713,Q713:AE713)),0)</f>
        <v>3</v>
      </c>
      <c r="AT713" s="5">
        <f>IF(R713&gt;0,RANK(R713,(N713:P713,Q713:AE713)),0)</f>
        <v>4</v>
      </c>
      <c r="AU713" s="5">
        <f>IF(T713&gt;0,RANK(T713,(N713:P713,Q713:AE713)),0)</f>
        <v>0</v>
      </c>
      <c r="AV713" s="5">
        <f>IF(S713&gt;0,RANK(S713,(N713:P713,Q713:AE713)),0)</f>
        <v>0</v>
      </c>
      <c r="AW713" s="2">
        <f t="shared" si="282"/>
        <v>1.5772651473040578E-2</v>
      </c>
      <c r="AX713" s="2">
        <f t="shared" si="283"/>
        <v>8.0600333518621465E-3</v>
      </c>
      <c r="AY713" s="2">
        <f t="shared" si="284"/>
        <v>0</v>
      </c>
      <c r="AZ713" s="2">
        <f t="shared" si="285"/>
        <v>0</v>
      </c>
      <c r="BB713" t="s">
        <v>1468</v>
      </c>
      <c r="BC713" t="s">
        <v>1376</v>
      </c>
      <c r="BD713">
        <v>12</v>
      </c>
      <c r="BF713" s="111">
        <v>17</v>
      </c>
      <c r="BG713" s="113">
        <v>157</v>
      </c>
      <c r="BH713" s="117">
        <f t="shared" si="274"/>
        <v>17157</v>
      </c>
      <c r="BJ713" s="5" t="s">
        <v>3185</v>
      </c>
      <c r="BW713" s="63">
        <v>46</v>
      </c>
      <c r="BY713" s="63">
        <v>0</v>
      </c>
      <c r="BZ713" s="63">
        <v>0</v>
      </c>
      <c r="CA713" s="8">
        <v>0</v>
      </c>
      <c r="CB713" s="8">
        <v>0</v>
      </c>
      <c r="CC713" s="8">
        <v>0</v>
      </c>
      <c r="CD713" s="8">
        <v>0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</v>
      </c>
      <c r="CL713">
        <v>0</v>
      </c>
    </row>
    <row r="714" spans="1:90" hidden="1" outlineLevel="1">
      <c r="A714" t="s">
        <v>52</v>
      </c>
      <c r="B714" t="s">
        <v>1376</v>
      </c>
      <c r="C714" s="1">
        <f t="shared" si="275"/>
        <v>7282</v>
      </c>
      <c r="D714" s="5">
        <f>IF(N714&gt;0, RANK(N714,(N714:P714,Q714:AE714)),0)</f>
        <v>2</v>
      </c>
      <c r="E714" s="5">
        <f>IF(O714&gt;0,RANK(O714,(N714:P714,Q714:AE714)),0)</f>
        <v>1</v>
      </c>
      <c r="F714" s="5">
        <f>IF(P714&gt;0,RANK(P714,(N714:P714,Q714:AE714)),0)</f>
        <v>0</v>
      </c>
      <c r="G714" s="131">
        <f t="shared" si="276"/>
        <v>2394</v>
      </c>
      <c r="H714" s="136">
        <f t="shared" si="277"/>
        <v>0.32875583630870642</v>
      </c>
      <c r="I714" s="2"/>
      <c r="J714" s="2">
        <f t="shared" si="278"/>
        <v>0.32436143916506455</v>
      </c>
      <c r="K714" s="2">
        <f t="shared" si="279"/>
        <v>0.65311727547377096</v>
      </c>
      <c r="L714" s="2">
        <f t="shared" si="280"/>
        <v>0</v>
      </c>
      <c r="M714" s="2">
        <f t="shared" si="281"/>
        <v>2.2521285361164489E-2</v>
      </c>
      <c r="N714" s="63">
        <v>2362</v>
      </c>
      <c r="O714" s="63">
        <v>4756</v>
      </c>
      <c r="P714" s="63"/>
      <c r="Q714" s="63">
        <v>130</v>
      </c>
      <c r="R714" s="63">
        <v>34</v>
      </c>
      <c r="S714" s="63">
        <v>0</v>
      </c>
      <c r="T714" s="63"/>
      <c r="U714" s="63"/>
      <c r="V714" s="63"/>
      <c r="W714" s="63">
        <f>IF(Copyright!C$12=1,IF(BW714&gt;0,BW714-SUM(S714:V714)-SUM(X714:AQ714),SUM(BX714:CL714)),SUM(BY714:CL714))</f>
        <v>0</v>
      </c>
      <c r="X714" s="63">
        <v>0</v>
      </c>
      <c r="Y714" s="63">
        <v>0</v>
      </c>
      <c r="Z714" s="63"/>
      <c r="AA714" s="63"/>
      <c r="AB714" s="63"/>
      <c r="AC714" s="63"/>
      <c r="AD714" s="63"/>
      <c r="AE714" s="63"/>
      <c r="AF714" s="63"/>
      <c r="AG714" s="63">
        <v>0</v>
      </c>
      <c r="AH714" s="63"/>
      <c r="AI714" s="63"/>
      <c r="AJ714" s="63">
        <v>0</v>
      </c>
      <c r="AK714" s="63"/>
      <c r="AL714" s="63"/>
      <c r="AM714" s="63"/>
      <c r="AN714" s="63"/>
      <c r="AO714" s="63"/>
      <c r="AP714" s="63"/>
      <c r="AQ714" s="63"/>
      <c r="AS714" s="5">
        <f>IF(Q714&gt;0,RANK(Q714,(N714:P714,Q714:AE714)),0)</f>
        <v>3</v>
      </c>
      <c r="AT714" s="5">
        <f>IF(R714&gt;0,RANK(R714,(N714:P714,Q714:AE714)),0)</f>
        <v>4</v>
      </c>
      <c r="AU714" s="5">
        <f>IF(T714&gt;0,RANK(T714,(N714:P714,Q714:AE714)),0)</f>
        <v>0</v>
      </c>
      <c r="AV714" s="5">
        <f>IF(S714&gt;0,RANK(S714,(N714:P714,Q714:AE714)),0)</f>
        <v>0</v>
      </c>
      <c r="AW714" s="2">
        <f t="shared" si="282"/>
        <v>1.7852238396045043E-2</v>
      </c>
      <c r="AX714" s="2">
        <f t="shared" si="283"/>
        <v>4.6690469651194727E-3</v>
      </c>
      <c r="AY714" s="2">
        <f t="shared" si="284"/>
        <v>0</v>
      </c>
      <c r="AZ714" s="2">
        <f t="shared" si="285"/>
        <v>0</v>
      </c>
      <c r="BB714" t="s">
        <v>52</v>
      </c>
      <c r="BC714" t="s">
        <v>1376</v>
      </c>
      <c r="BD714">
        <v>15</v>
      </c>
      <c r="BF714" s="111">
        <v>17</v>
      </c>
      <c r="BG714" s="113">
        <v>159</v>
      </c>
      <c r="BH714" s="117">
        <f t="shared" si="274"/>
        <v>17159</v>
      </c>
      <c r="BJ714" s="5" t="s">
        <v>3185</v>
      </c>
      <c r="CA714" s="8">
        <v>0</v>
      </c>
    </row>
    <row r="715" spans="1:90" hidden="1" outlineLevel="1">
      <c r="A715" t="s">
        <v>2058</v>
      </c>
      <c r="B715" t="s">
        <v>1376</v>
      </c>
      <c r="C715" s="1">
        <f t="shared" si="275"/>
        <v>65016</v>
      </c>
      <c r="D715" s="5">
        <f>IF(N715&gt;0, RANK(N715,(N715:P715,Q715:AE715)),0)</f>
        <v>1</v>
      </c>
      <c r="E715" s="5">
        <f>IF(O715&gt;0,RANK(O715,(N715:P715,Q715:AE715)),0)</f>
        <v>2</v>
      </c>
      <c r="F715" s="5">
        <f>IF(P715&gt;0,RANK(P715,(N715:P715,Q715:AE715)),0)</f>
        <v>0</v>
      </c>
      <c r="G715" s="131">
        <f t="shared" si="276"/>
        <v>14223</v>
      </c>
      <c r="H715" s="136">
        <f t="shared" si="277"/>
        <v>0.21876153562200074</v>
      </c>
      <c r="I715" s="2"/>
      <c r="J715" s="2">
        <f t="shared" si="278"/>
        <v>0.60226713424387845</v>
      </c>
      <c r="K715" s="2">
        <f t="shared" si="279"/>
        <v>0.38350559862187772</v>
      </c>
      <c r="L715" s="2">
        <f t="shared" si="280"/>
        <v>0</v>
      </c>
      <c r="M715" s="2">
        <f t="shared" si="281"/>
        <v>1.4227267134243826E-2</v>
      </c>
      <c r="N715" s="63">
        <v>39157</v>
      </c>
      <c r="O715" s="63">
        <v>24934</v>
      </c>
      <c r="P715" s="63"/>
      <c r="Q715" s="63">
        <v>651</v>
      </c>
      <c r="R715" s="63">
        <v>265</v>
      </c>
      <c r="S715" s="63">
        <v>4</v>
      </c>
      <c r="T715" s="63"/>
      <c r="U715" s="63"/>
      <c r="V715" s="63"/>
      <c r="W715" s="63">
        <f>IF(Copyright!C$12=1,IF(BW715&gt;0,BW715-SUM(S715:V715)-SUM(X715:AQ715),SUM(BX715:CL715)),SUM(BY715:CL715))</f>
        <v>1</v>
      </c>
      <c r="X715" s="63">
        <v>1</v>
      </c>
      <c r="Y715" s="63">
        <v>2</v>
      </c>
      <c r="Z715" s="63"/>
      <c r="AA715" s="63"/>
      <c r="AB715" s="63"/>
      <c r="AC715" s="63"/>
      <c r="AD715" s="63"/>
      <c r="AE715" s="63"/>
      <c r="AF715" s="63"/>
      <c r="AG715" s="63">
        <v>1</v>
      </c>
      <c r="AH715" s="63"/>
      <c r="AI715" s="63"/>
      <c r="AJ715" s="63">
        <v>0</v>
      </c>
      <c r="AK715" s="63"/>
      <c r="AL715" s="63"/>
      <c r="AM715" s="63"/>
      <c r="AN715" s="63"/>
      <c r="AO715" s="63"/>
      <c r="AP715" s="63"/>
      <c r="AQ715" s="63"/>
      <c r="AS715" s="5">
        <f>IF(Q715&gt;0,RANK(Q715,(N715:P715,Q715:AE715)),0)</f>
        <v>3</v>
      </c>
      <c r="AT715" s="5">
        <f>IF(R715&gt;0,RANK(R715,(N715:P715,Q715:AE715)),0)</f>
        <v>4</v>
      </c>
      <c r="AU715" s="5">
        <f>IF(T715&gt;0,RANK(T715,(N715:P715,Q715:AE715)),0)</f>
        <v>0</v>
      </c>
      <c r="AV715" s="5">
        <f>IF(S715&gt;0,RANK(S715,(N715:P715,Q715:AE715)),0)</f>
        <v>5</v>
      </c>
      <c r="AW715" s="2">
        <f t="shared" si="282"/>
        <v>1.0012919896640826E-2</v>
      </c>
      <c r="AX715" s="2">
        <f t="shared" si="283"/>
        <v>4.0759197735941921E-3</v>
      </c>
      <c r="AY715" s="2">
        <f t="shared" si="284"/>
        <v>0</v>
      </c>
      <c r="AZ715" s="2">
        <f t="shared" si="285"/>
        <v>6.1523317337270828E-5</v>
      </c>
      <c r="BB715" t="s">
        <v>2058</v>
      </c>
      <c r="BC715" t="s">
        <v>1376</v>
      </c>
      <c r="BD715">
        <v>17</v>
      </c>
      <c r="BF715" s="111">
        <v>17</v>
      </c>
      <c r="BG715" s="113">
        <v>161</v>
      </c>
      <c r="BH715" s="117">
        <f t="shared" si="274"/>
        <v>17161</v>
      </c>
      <c r="BJ715" s="5" t="s">
        <v>3185</v>
      </c>
      <c r="BW715" s="63">
        <v>210</v>
      </c>
      <c r="BY715" s="63">
        <v>0</v>
      </c>
      <c r="BZ715" s="63">
        <v>0</v>
      </c>
      <c r="CA715" s="8">
        <v>0</v>
      </c>
      <c r="CB715" s="8">
        <v>0</v>
      </c>
      <c r="CC715" s="8">
        <v>0</v>
      </c>
      <c r="CD715" s="8">
        <v>0</v>
      </c>
      <c r="CE715" s="8">
        <v>1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>
        <v>0</v>
      </c>
    </row>
    <row r="716" spans="1:90" hidden="1" outlineLevel="1">
      <c r="A716" t="s">
        <v>941</v>
      </c>
      <c r="B716" t="s">
        <v>1376</v>
      </c>
      <c r="C716" s="1">
        <f t="shared" si="275"/>
        <v>119466</v>
      </c>
      <c r="D716" s="5">
        <f>IF(N716&gt;0, RANK(N716,(N716:P716,Q716:AE716)),0)</f>
        <v>1</v>
      </c>
      <c r="E716" s="5">
        <f>IF(O716&gt;0,RANK(O716,(N716:P716,Q716:AE716)),0)</f>
        <v>2</v>
      </c>
      <c r="F716" s="5">
        <f>IF(P716&gt;0,RANK(P716,(N716:P716,Q716:AE716)),0)</f>
        <v>0</v>
      </c>
      <c r="G716" s="131">
        <f t="shared" si="276"/>
        <v>17160</v>
      </c>
      <c r="H716" s="136">
        <f t="shared" si="277"/>
        <v>0.14363919441514741</v>
      </c>
      <c r="I716" s="2"/>
      <c r="J716" s="2">
        <f t="shared" si="278"/>
        <v>0.563214638474545</v>
      </c>
      <c r="K716" s="2">
        <f t="shared" si="279"/>
        <v>0.41957544405939767</v>
      </c>
      <c r="L716" s="2">
        <f t="shared" si="280"/>
        <v>0</v>
      </c>
      <c r="M716" s="2">
        <f t="shared" si="281"/>
        <v>1.7209917466057323E-2</v>
      </c>
      <c r="N716" s="63">
        <v>67285</v>
      </c>
      <c r="O716" s="63">
        <v>50125</v>
      </c>
      <c r="P716" s="63"/>
      <c r="Q716" s="63">
        <v>1383</v>
      </c>
      <c r="R716" s="63">
        <v>658</v>
      </c>
      <c r="S716" s="63">
        <v>10</v>
      </c>
      <c r="T716" s="63"/>
      <c r="U716" s="63"/>
      <c r="V716" s="63"/>
      <c r="W716" s="63">
        <f>IF(Copyright!C$12=1,IF(BW716&gt;0,BW716-SUM(S716:V716)-SUM(X716:AQ716),SUM(BX716:CL716)),SUM(BY716:CL716))</f>
        <v>1</v>
      </c>
      <c r="X716" s="63">
        <v>2</v>
      </c>
      <c r="Y716" s="63">
        <v>1</v>
      </c>
      <c r="Z716" s="63"/>
      <c r="AA716" s="63"/>
      <c r="AB716" s="63"/>
      <c r="AC716" s="63"/>
      <c r="AD716" s="63"/>
      <c r="AE716" s="63"/>
      <c r="AF716" s="63"/>
      <c r="AG716" s="63">
        <v>0</v>
      </c>
      <c r="AH716" s="63"/>
      <c r="AI716" s="63"/>
      <c r="AJ716" s="63">
        <v>1</v>
      </c>
      <c r="AK716" s="63"/>
      <c r="AL716" s="63"/>
      <c r="AM716" s="63"/>
      <c r="AN716" s="63"/>
      <c r="AO716" s="63"/>
      <c r="AP716" s="63"/>
      <c r="AQ716" s="63"/>
      <c r="AS716" s="5">
        <f>IF(Q716&gt;0,RANK(Q716,(N716:P716,Q716:AE716)),0)</f>
        <v>3</v>
      </c>
      <c r="AT716" s="5">
        <f>IF(R716&gt;0,RANK(R716,(N716:P716,Q716:AE716)),0)</f>
        <v>4</v>
      </c>
      <c r="AU716" s="5">
        <f>IF(T716&gt;0,RANK(T716,(N716:P716,Q716:AE716)),0)</f>
        <v>0</v>
      </c>
      <c r="AV716" s="5">
        <f>IF(S716&gt;0,RANK(S716,(N716:P716,Q716:AE716)),0)</f>
        <v>5</v>
      </c>
      <c r="AW716" s="2">
        <f t="shared" si="282"/>
        <v>1.1576515493948069E-2</v>
      </c>
      <c r="AX716" s="2">
        <f t="shared" si="283"/>
        <v>5.5078432357323426E-3</v>
      </c>
      <c r="AY716" s="2">
        <f t="shared" si="284"/>
        <v>0</v>
      </c>
      <c r="AZ716" s="2">
        <f t="shared" si="285"/>
        <v>8.3705824251251398E-5</v>
      </c>
      <c r="BB716" t="s">
        <v>941</v>
      </c>
      <c r="BC716" t="s">
        <v>1376</v>
      </c>
      <c r="BD716">
        <v>12</v>
      </c>
      <c r="BF716" s="111">
        <v>17</v>
      </c>
      <c r="BG716" s="113">
        <v>163</v>
      </c>
      <c r="BH716" s="117">
        <f t="shared" si="274"/>
        <v>17163</v>
      </c>
      <c r="BJ716" s="5" t="s">
        <v>3185</v>
      </c>
      <c r="BW716" s="63">
        <f>8+368</f>
        <v>376</v>
      </c>
      <c r="BY716" s="63">
        <v>0</v>
      </c>
      <c r="BZ716" s="63">
        <v>0</v>
      </c>
      <c r="CA716" s="8">
        <v>0</v>
      </c>
      <c r="CB716" s="8">
        <v>0</v>
      </c>
      <c r="CC716" s="8">
        <v>0</v>
      </c>
      <c r="CD716" s="8">
        <v>0</v>
      </c>
      <c r="CE716" s="8">
        <v>1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>
        <v>0</v>
      </c>
    </row>
    <row r="717" spans="1:90" hidden="1" outlineLevel="1">
      <c r="A717" t="s">
        <v>656</v>
      </c>
      <c r="B717" t="s">
        <v>1376</v>
      </c>
      <c r="C717" s="1">
        <f t="shared" si="275"/>
        <v>10720</v>
      </c>
      <c r="D717" s="5">
        <f>IF(N717&gt;0, RANK(N717,(N717:P717,Q717:AE717)),0)</f>
        <v>2</v>
      </c>
      <c r="E717" s="5">
        <f>IF(O717&gt;0,RANK(O717,(N717:P717,Q717:AE717)),0)</f>
        <v>1</v>
      </c>
      <c r="F717" s="5">
        <f>IF(P717&gt;0,RANK(P717,(N717:P717,Q717:AE717)),0)</f>
        <v>0</v>
      </c>
      <c r="G717" s="131">
        <f t="shared" si="276"/>
        <v>3105</v>
      </c>
      <c r="H717" s="136">
        <f t="shared" si="277"/>
        <v>0.28964552238805968</v>
      </c>
      <c r="I717" s="2"/>
      <c r="J717" s="2">
        <f t="shared" si="278"/>
        <v>0.34524253731343285</v>
      </c>
      <c r="K717" s="2">
        <f t="shared" si="279"/>
        <v>0.63488805970149254</v>
      </c>
      <c r="L717" s="2">
        <f t="shared" si="280"/>
        <v>0</v>
      </c>
      <c r="M717" s="2">
        <f t="shared" si="281"/>
        <v>1.9869402985074558E-2</v>
      </c>
      <c r="N717" s="63">
        <v>3701</v>
      </c>
      <c r="O717" s="63">
        <v>6806</v>
      </c>
      <c r="P717" s="63"/>
      <c r="Q717" s="63">
        <v>126</v>
      </c>
      <c r="R717" s="63">
        <v>87</v>
      </c>
      <c r="S717" s="63">
        <v>0</v>
      </c>
      <c r="T717" s="63"/>
      <c r="U717" s="63"/>
      <c r="V717" s="63"/>
      <c r="W717" s="63">
        <f>IF(Copyright!C$12=1,IF(BW717&gt;0,BW717-SUM(S717:V717)-SUM(X717:AQ717),SUM(BX717:CL717)),SUM(BY717:CL717))</f>
        <v>0</v>
      </c>
      <c r="X717" s="63">
        <v>0</v>
      </c>
      <c r="Y717" s="63">
        <v>0</v>
      </c>
      <c r="Z717" s="63"/>
      <c r="AA717" s="63"/>
      <c r="AB717" s="63"/>
      <c r="AC717" s="63"/>
      <c r="AD717" s="63"/>
      <c r="AE717" s="63"/>
      <c r="AF717" s="63"/>
      <c r="AG717" s="63">
        <v>0</v>
      </c>
      <c r="AH717" s="63"/>
      <c r="AI717" s="63"/>
      <c r="AJ717" s="63">
        <v>0</v>
      </c>
      <c r="AK717" s="63"/>
      <c r="AL717" s="63"/>
      <c r="AM717" s="63"/>
      <c r="AN717" s="63"/>
      <c r="AO717" s="63"/>
      <c r="AP717" s="63"/>
      <c r="AQ717" s="63"/>
      <c r="AS717" s="5">
        <f>IF(Q717&gt;0,RANK(Q717,(N717:P717,Q717:AE717)),0)</f>
        <v>3</v>
      </c>
      <c r="AT717" s="5">
        <f>IF(R717&gt;0,RANK(R717,(N717:P717,Q717:AE717)),0)</f>
        <v>4</v>
      </c>
      <c r="AU717" s="5">
        <f>IF(T717&gt;0,RANK(T717,(N717:P717,Q717:AE717)),0)</f>
        <v>0</v>
      </c>
      <c r="AV717" s="5">
        <f>IF(S717&gt;0,RANK(S717,(N717:P717,Q717:AE717)),0)</f>
        <v>0</v>
      </c>
      <c r="AW717" s="2">
        <f t="shared" si="282"/>
        <v>1.1753731343283582E-2</v>
      </c>
      <c r="AX717" s="2">
        <f t="shared" si="283"/>
        <v>8.1156716417910453E-3</v>
      </c>
      <c r="AY717" s="2">
        <f t="shared" si="284"/>
        <v>0</v>
      </c>
      <c r="AZ717" s="2">
        <f t="shared" si="285"/>
        <v>0</v>
      </c>
      <c r="BB717" t="s">
        <v>656</v>
      </c>
      <c r="BC717" t="s">
        <v>1376</v>
      </c>
      <c r="BD717">
        <v>15</v>
      </c>
      <c r="BF717" s="111">
        <v>17</v>
      </c>
      <c r="BG717" s="113">
        <v>165</v>
      </c>
      <c r="BH717" s="117">
        <f t="shared" si="274"/>
        <v>17165</v>
      </c>
      <c r="BJ717" s="5" t="s">
        <v>3185</v>
      </c>
      <c r="BN717" s="63"/>
      <c r="BY717" s="63">
        <v>0</v>
      </c>
      <c r="BZ717" s="63">
        <v>0</v>
      </c>
      <c r="CA717" s="8">
        <v>0</v>
      </c>
      <c r="CC717" s="8">
        <v>0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</row>
    <row r="718" spans="1:90" hidden="1" outlineLevel="1">
      <c r="A718" t="s">
        <v>2662</v>
      </c>
      <c r="B718" t="s">
        <v>1376</v>
      </c>
      <c r="C718" s="1">
        <f t="shared" si="275"/>
        <v>94297</v>
      </c>
      <c r="D718" s="5">
        <f>IF(N718&gt;0, RANK(N718,(N718:P718,Q718:AE718)),0)</f>
        <v>2</v>
      </c>
      <c r="E718" s="5">
        <f>IF(O718&gt;0,RANK(O718,(N718:P718,Q718:AE718)),0)</f>
        <v>1</v>
      </c>
      <c r="F718" s="5">
        <f>IF(P718&gt;0,RANK(P718,(N718:P718,Q718:AE718)),0)</f>
        <v>0</v>
      </c>
      <c r="G718" s="131">
        <f t="shared" si="276"/>
        <v>8118</v>
      </c>
      <c r="H718" s="136">
        <f t="shared" si="277"/>
        <v>8.6089695324347543E-2</v>
      </c>
      <c r="I718" s="2"/>
      <c r="J718" s="2">
        <f t="shared" si="278"/>
        <v>0.44653594493992388</v>
      </c>
      <c r="K718" s="2">
        <f t="shared" si="279"/>
        <v>0.53262564026427139</v>
      </c>
      <c r="L718" s="2">
        <f t="shared" si="280"/>
        <v>0</v>
      </c>
      <c r="M718" s="2">
        <f t="shared" si="281"/>
        <v>2.0838414795804727E-2</v>
      </c>
      <c r="N718" s="63">
        <v>42107</v>
      </c>
      <c r="O718" s="63">
        <v>50225</v>
      </c>
      <c r="P718" s="63"/>
      <c r="Q718" s="63">
        <v>1282</v>
      </c>
      <c r="R718" s="63">
        <v>666</v>
      </c>
      <c r="S718" s="63">
        <v>11</v>
      </c>
      <c r="T718" s="63"/>
      <c r="U718" s="63"/>
      <c r="V718" s="63"/>
      <c r="W718" s="63">
        <f>IF(Copyright!C$12=1,IF(BW718&gt;0,BW718-SUM(S718:V718)-SUM(X718:AQ718),SUM(BX718:CL718)),SUM(BY718:CL718))</f>
        <v>1</v>
      </c>
      <c r="X718" s="63">
        <v>4</v>
      </c>
      <c r="Y718" s="63">
        <v>0</v>
      </c>
      <c r="Z718" s="63"/>
      <c r="AA718" s="63"/>
      <c r="AB718" s="63"/>
      <c r="AC718" s="63"/>
      <c r="AD718" s="63"/>
      <c r="AE718" s="63"/>
      <c r="AF718" s="63"/>
      <c r="AG718" s="63">
        <v>0</v>
      </c>
      <c r="AH718" s="63"/>
      <c r="AI718" s="63"/>
      <c r="AJ718" s="63">
        <v>1</v>
      </c>
      <c r="AK718" s="63"/>
      <c r="AL718" s="63"/>
      <c r="AM718" s="63"/>
      <c r="AN718" s="63"/>
      <c r="AO718" s="63"/>
      <c r="AP718" s="63"/>
      <c r="AQ718" s="63"/>
      <c r="AS718" s="5">
        <f>IF(Q718&gt;0,RANK(Q718,(N718:P718,Q718:AE718)),0)</f>
        <v>3</v>
      </c>
      <c r="AT718" s="5">
        <f>IF(R718&gt;0,RANK(R718,(N718:P718,Q718:AE718)),0)</f>
        <v>4</v>
      </c>
      <c r="AU718" s="5">
        <f>IF(T718&gt;0,RANK(T718,(N718:P718,Q718:AE718)),0)</f>
        <v>0</v>
      </c>
      <c r="AV718" s="5">
        <f>IF(S718&gt;0,RANK(S718,(N718:P718,Q718:AE718)),0)</f>
        <v>5</v>
      </c>
      <c r="AW718" s="2">
        <f t="shared" si="282"/>
        <v>1.3595342375685335E-2</v>
      </c>
      <c r="AX718" s="2">
        <f t="shared" si="283"/>
        <v>7.0627909689597763E-3</v>
      </c>
      <c r="AY718" s="2">
        <f t="shared" si="284"/>
        <v>0</v>
      </c>
      <c r="AZ718" s="2">
        <f t="shared" si="285"/>
        <v>1.1665270369152783E-4</v>
      </c>
      <c r="BB718" t="s">
        <v>2662</v>
      </c>
      <c r="BC718" t="s">
        <v>1376</v>
      </c>
      <c r="BF718" s="111">
        <v>17</v>
      </c>
      <c r="BG718" s="113">
        <v>167</v>
      </c>
      <c r="BH718" s="117">
        <f t="shared" si="274"/>
        <v>17167</v>
      </c>
      <c r="BJ718" s="5" t="s">
        <v>3185</v>
      </c>
      <c r="BY718" s="63">
        <v>0</v>
      </c>
      <c r="BZ718" s="63">
        <v>1</v>
      </c>
      <c r="CA718" s="8">
        <v>0</v>
      </c>
      <c r="CC718" s="8">
        <v>0</v>
      </c>
      <c r="CF718" s="8">
        <v>0</v>
      </c>
      <c r="CG718" s="8">
        <v>0</v>
      </c>
    </row>
    <row r="719" spans="1:90" hidden="1" outlineLevel="1">
      <c r="A719" t="s">
        <v>1230</v>
      </c>
      <c r="B719" t="s">
        <v>1376</v>
      </c>
      <c r="C719" s="1">
        <f t="shared" si="275"/>
        <v>3890</v>
      </c>
      <c r="D719" s="5">
        <f>IF(N719&gt;0, RANK(N719,(N719:P719,Q719:AE719)),0)</f>
        <v>2</v>
      </c>
      <c r="E719" s="5">
        <f>IF(O719&gt;0,RANK(O719,(N719:P719,Q719:AE719)),0)</f>
        <v>1</v>
      </c>
      <c r="F719" s="5">
        <f>IF(P719&gt;0,RANK(P719,(N719:P719,Q719:AE719)),0)</f>
        <v>0</v>
      </c>
      <c r="G719" s="131">
        <f t="shared" si="276"/>
        <v>342</v>
      </c>
      <c r="H719" s="136">
        <f t="shared" si="277"/>
        <v>8.7917737789203088E-2</v>
      </c>
      <c r="I719" s="2"/>
      <c r="J719" s="2">
        <f t="shared" si="278"/>
        <v>0.44395886889460157</v>
      </c>
      <c r="K719" s="2">
        <f t="shared" si="279"/>
        <v>0.53187660668380465</v>
      </c>
      <c r="L719" s="2">
        <f t="shared" si="280"/>
        <v>0</v>
      </c>
      <c r="M719" s="2">
        <f t="shared" si="281"/>
        <v>2.416452442159378E-2</v>
      </c>
      <c r="N719" s="63">
        <v>1727</v>
      </c>
      <c r="O719" s="63">
        <v>2069</v>
      </c>
      <c r="P719" s="63"/>
      <c r="Q719" s="63">
        <v>62</v>
      </c>
      <c r="R719" s="63">
        <v>32</v>
      </c>
      <c r="S719" s="63">
        <v>0</v>
      </c>
      <c r="T719" s="63"/>
      <c r="U719" s="63"/>
      <c r="V719" s="63"/>
      <c r="W719" s="63">
        <f>IF(Copyright!C$12=1,IF(BW719&gt;0,BW719-SUM(S719:V719)-SUM(X719:AQ719),SUM(BX719:CL719)),SUM(BY719:CL719))</f>
        <v>0</v>
      </c>
      <c r="X719" s="63">
        <v>0</v>
      </c>
      <c r="Y719" s="63">
        <v>0</v>
      </c>
      <c r="Z719" s="63"/>
      <c r="AA719" s="63"/>
      <c r="AB719" s="63"/>
      <c r="AC719" s="63"/>
      <c r="AD719" s="63"/>
      <c r="AE719" s="63"/>
      <c r="AF719" s="63"/>
      <c r="AG719" s="63">
        <v>0</v>
      </c>
      <c r="AH719" s="63"/>
      <c r="AI719" s="63"/>
      <c r="AJ719" s="63">
        <v>0</v>
      </c>
      <c r="AK719" s="63"/>
      <c r="AL719" s="63"/>
      <c r="AM719" s="63"/>
      <c r="AN719" s="63"/>
      <c r="AO719" s="63"/>
      <c r="AP719" s="63"/>
      <c r="AQ719" s="63"/>
      <c r="AS719" s="5">
        <f>IF(Q719&gt;0,RANK(Q719,(N719:P719,Q719:AE719)),0)</f>
        <v>3</v>
      </c>
      <c r="AT719" s="5">
        <f>IF(R719&gt;0,RANK(R719,(N719:P719,Q719:AE719)),0)</f>
        <v>4</v>
      </c>
      <c r="AU719" s="5">
        <f>IF(T719&gt;0,RANK(T719,(N719:P719,Q719:AE719)),0)</f>
        <v>0</v>
      </c>
      <c r="AV719" s="5">
        <f>IF(S719&gt;0,RANK(S719,(N719:P719,Q719:AE719)),0)</f>
        <v>0</v>
      </c>
      <c r="AW719" s="2">
        <f t="shared" si="282"/>
        <v>1.5938303341902313E-2</v>
      </c>
      <c r="AX719" s="2">
        <f t="shared" si="283"/>
        <v>8.2262210796915161E-3</v>
      </c>
      <c r="AY719" s="2">
        <f t="shared" si="284"/>
        <v>0</v>
      </c>
      <c r="AZ719" s="2">
        <f t="shared" si="285"/>
        <v>0</v>
      </c>
      <c r="BB719" t="s">
        <v>1230</v>
      </c>
      <c r="BC719" t="s">
        <v>1376</v>
      </c>
      <c r="BD719">
        <v>18</v>
      </c>
      <c r="BF719" s="111">
        <v>17</v>
      </c>
      <c r="BG719" s="113">
        <v>169</v>
      </c>
      <c r="BH719" s="117">
        <f t="shared" si="274"/>
        <v>17169</v>
      </c>
      <c r="BJ719" s="5" t="s">
        <v>3185</v>
      </c>
      <c r="BW719" s="132">
        <v>12</v>
      </c>
      <c r="BZ719" s="63">
        <v>0</v>
      </c>
      <c r="CA719" s="8">
        <v>0</v>
      </c>
      <c r="CC719" s="8">
        <v>0</v>
      </c>
      <c r="CF719" s="8">
        <v>0</v>
      </c>
      <c r="CG719" s="8">
        <v>0</v>
      </c>
    </row>
    <row r="720" spans="1:90" hidden="1" outlineLevel="1">
      <c r="A720" t="s">
        <v>837</v>
      </c>
      <c r="B720" t="s">
        <v>1376</v>
      </c>
      <c r="C720" s="1">
        <f t="shared" si="275"/>
        <v>2555</v>
      </c>
      <c r="D720" s="5">
        <f>IF(N720&gt;0, RANK(N720,(N720:P720,Q720:AE720)),0)</f>
        <v>2</v>
      </c>
      <c r="E720" s="5">
        <f>IF(O720&gt;0,RANK(O720,(N720:P720,Q720:AE720)),0)</f>
        <v>1</v>
      </c>
      <c r="F720" s="5">
        <f>IF(P720&gt;0,RANK(P720,(N720:P720,Q720:AE720)),0)</f>
        <v>0</v>
      </c>
      <c r="G720" s="131">
        <f t="shared" si="276"/>
        <v>677</v>
      </c>
      <c r="H720" s="136">
        <f t="shared" si="277"/>
        <v>0.26497064579256357</v>
      </c>
      <c r="I720" s="2"/>
      <c r="J720" s="2">
        <f t="shared" si="278"/>
        <v>0.35616438356164382</v>
      </c>
      <c r="K720" s="2">
        <f t="shared" si="279"/>
        <v>0.62113502935420739</v>
      </c>
      <c r="L720" s="2">
        <f t="shared" si="280"/>
        <v>0</v>
      </c>
      <c r="M720" s="2">
        <f t="shared" si="281"/>
        <v>2.2700587084148793E-2</v>
      </c>
      <c r="N720" s="63">
        <v>910</v>
      </c>
      <c r="O720" s="63">
        <v>1587</v>
      </c>
      <c r="P720" s="63"/>
      <c r="Q720" s="63">
        <v>32</v>
      </c>
      <c r="R720" s="63">
        <v>26</v>
      </c>
      <c r="S720" s="63">
        <v>0</v>
      </c>
      <c r="T720" s="63"/>
      <c r="U720" s="63"/>
      <c r="V720" s="63"/>
      <c r="W720" s="63">
        <f>IF(Copyright!C$12=1,IF(BW720&gt;0,BW720-SUM(S720:V720)-SUM(X720:AQ720),SUM(BX720:CL720)),SUM(BY720:CL720))</f>
        <v>0</v>
      </c>
      <c r="X720" s="63">
        <v>0</v>
      </c>
      <c r="Y720" s="63">
        <v>0</v>
      </c>
      <c r="Z720" s="63"/>
      <c r="AA720" s="63"/>
      <c r="AB720" s="63"/>
      <c r="AC720" s="63"/>
      <c r="AD720" s="63"/>
      <c r="AE720" s="63"/>
      <c r="AF720" s="63"/>
      <c r="AG720" s="63">
        <v>0</v>
      </c>
      <c r="AH720" s="63"/>
      <c r="AI720" s="63"/>
      <c r="AJ720" s="63">
        <v>0</v>
      </c>
      <c r="AK720" s="63"/>
      <c r="AL720" s="63"/>
      <c r="AM720" s="63"/>
      <c r="AN720" s="63"/>
      <c r="AO720" s="63"/>
      <c r="AP720" s="63"/>
      <c r="AQ720" s="63"/>
      <c r="AS720" s="5">
        <f>IF(Q720&gt;0,RANK(Q720,(N720:P720,Q720:AE720)),0)</f>
        <v>3</v>
      </c>
      <c r="AT720" s="5">
        <f>IF(R720&gt;0,RANK(R720,(N720:P720,Q720:AE720)),0)</f>
        <v>4</v>
      </c>
      <c r="AU720" s="5">
        <f>IF(T720&gt;0,RANK(T720,(N720:P720,Q720:AE720)),0)</f>
        <v>0</v>
      </c>
      <c r="AV720" s="5">
        <f>IF(S720&gt;0,RANK(S720,(N720:P720,Q720:AE720)),0)</f>
        <v>0</v>
      </c>
      <c r="AW720" s="2">
        <f t="shared" si="282"/>
        <v>1.2524461839530333E-2</v>
      </c>
      <c r="AX720" s="2">
        <f t="shared" si="283"/>
        <v>1.0176125244618396E-2</v>
      </c>
      <c r="AY720" s="2">
        <f t="shared" si="284"/>
        <v>0</v>
      </c>
      <c r="AZ720" s="2">
        <f t="shared" si="285"/>
        <v>0</v>
      </c>
      <c r="BB720" t="s">
        <v>837</v>
      </c>
      <c r="BC720" t="s">
        <v>1376</v>
      </c>
      <c r="BD720">
        <v>18</v>
      </c>
      <c r="BF720" s="111">
        <v>17</v>
      </c>
      <c r="BG720" s="113">
        <v>171</v>
      </c>
      <c r="BH720" s="117">
        <f t="shared" si="274"/>
        <v>17171</v>
      </c>
      <c r="BJ720" s="5" t="s">
        <v>3185</v>
      </c>
      <c r="BW720" s="63">
        <v>13</v>
      </c>
      <c r="CA720" s="8">
        <v>0</v>
      </c>
    </row>
    <row r="721" spans="1:90" hidden="1" outlineLevel="1">
      <c r="A721" t="s">
        <v>23</v>
      </c>
      <c r="B721" t="s">
        <v>1376</v>
      </c>
      <c r="C721" s="1">
        <f t="shared" si="275"/>
        <v>10395</v>
      </c>
      <c r="D721" s="5">
        <f>IF(N721&gt;0, RANK(N721,(N721:P721,Q721:AE721)),0)</f>
        <v>2</v>
      </c>
      <c r="E721" s="5">
        <f>IF(O721&gt;0,RANK(O721,(N721:P721,Q721:AE721)),0)</f>
        <v>1</v>
      </c>
      <c r="F721" s="5">
        <f>IF(P721&gt;0,RANK(P721,(N721:P721,Q721:AE721)),0)</f>
        <v>0</v>
      </c>
      <c r="G721" s="131">
        <f t="shared" si="276"/>
        <v>3501</v>
      </c>
      <c r="H721" s="136">
        <f t="shared" si="277"/>
        <v>0.33679653679653682</v>
      </c>
      <c r="I721" s="2"/>
      <c r="J721" s="2">
        <f t="shared" si="278"/>
        <v>0.32150072150072151</v>
      </c>
      <c r="K721" s="2">
        <f t="shared" si="279"/>
        <v>0.65829725829725827</v>
      </c>
      <c r="L721" s="2">
        <f t="shared" si="280"/>
        <v>0</v>
      </c>
      <c r="M721" s="2">
        <f t="shared" si="281"/>
        <v>2.0202020202020221E-2</v>
      </c>
      <c r="N721" s="63">
        <v>3342</v>
      </c>
      <c r="O721" s="63">
        <v>6843</v>
      </c>
      <c r="P721" s="63"/>
      <c r="Q721" s="63">
        <v>143</v>
      </c>
      <c r="R721" s="63">
        <v>67</v>
      </c>
      <c r="S721" s="63">
        <v>0</v>
      </c>
      <c r="T721" s="63"/>
      <c r="U721" s="63"/>
      <c r="V721" s="63"/>
      <c r="W721" s="63">
        <f>IF(Copyright!C$12=1,IF(BW721&gt;0,BW721-SUM(S721:V721)-SUM(X721:AQ721),SUM(BX721:CL721)),SUM(BY721:CL721))</f>
        <v>0</v>
      </c>
      <c r="X721" s="63">
        <v>0</v>
      </c>
      <c r="Y721" s="63">
        <v>0</v>
      </c>
      <c r="Z721" s="63"/>
      <c r="AA721" s="63"/>
      <c r="AB721" s="63"/>
      <c r="AC721" s="63"/>
      <c r="AD721" s="63"/>
      <c r="AE721" s="63"/>
      <c r="AF721" s="63"/>
      <c r="AG721" s="63">
        <v>0</v>
      </c>
      <c r="AH721" s="63"/>
      <c r="AI721" s="63"/>
      <c r="AJ721" s="63">
        <v>0</v>
      </c>
      <c r="AK721" s="63"/>
      <c r="AL721" s="63"/>
      <c r="AM721" s="63"/>
      <c r="AN721" s="63"/>
      <c r="AO721" s="63"/>
      <c r="AP721" s="63"/>
      <c r="AQ721" s="63"/>
      <c r="AS721" s="5">
        <f>IF(Q721&gt;0,RANK(Q721,(N721:P721,Q721:AE721)),0)</f>
        <v>3</v>
      </c>
      <c r="AT721" s="5">
        <f>IF(R721&gt;0,RANK(R721,(N721:P721,Q721:AE721)),0)</f>
        <v>4</v>
      </c>
      <c r="AU721" s="5">
        <f>IF(T721&gt;0,RANK(T721,(N721:P721,Q721:AE721)),0)</f>
        <v>0</v>
      </c>
      <c r="AV721" s="5">
        <f>IF(S721&gt;0,RANK(S721,(N721:P721,Q721:AE721)),0)</f>
        <v>0</v>
      </c>
      <c r="AW721" s="2">
        <f t="shared" si="282"/>
        <v>1.3756613756613757E-2</v>
      </c>
      <c r="AX721" s="2">
        <f t="shared" si="283"/>
        <v>6.4454064454064451E-3</v>
      </c>
      <c r="AY721" s="2">
        <f t="shared" si="284"/>
        <v>0</v>
      </c>
      <c r="AZ721" s="2">
        <f t="shared" si="285"/>
        <v>0</v>
      </c>
      <c r="BB721" t="s">
        <v>23</v>
      </c>
      <c r="BC721" t="s">
        <v>1376</v>
      </c>
      <c r="BD721">
        <v>15</v>
      </c>
      <c r="BF721" s="111">
        <v>17</v>
      </c>
      <c r="BG721" s="113">
        <v>173</v>
      </c>
      <c r="BH721" s="117">
        <f t="shared" si="274"/>
        <v>17173</v>
      </c>
      <c r="BJ721" s="5" t="s">
        <v>3185</v>
      </c>
      <c r="BW721" s="63">
        <v>44</v>
      </c>
      <c r="CA721" s="8">
        <v>0</v>
      </c>
    </row>
    <row r="722" spans="1:90" hidden="1" outlineLevel="1">
      <c r="A722" t="s">
        <v>610</v>
      </c>
      <c r="B722" t="s">
        <v>1376</v>
      </c>
      <c r="C722" s="1">
        <f t="shared" si="275"/>
        <v>2662</v>
      </c>
      <c r="D722" s="5">
        <f>IF(N722&gt;0, RANK(N722,(N722:P722,Q722:AE722)),0)</f>
        <v>2</v>
      </c>
      <c r="E722" s="5">
        <f>IF(O722&gt;0,RANK(O722,(N722:P722,Q722:AE722)),0)</f>
        <v>1</v>
      </c>
      <c r="F722" s="5">
        <f>IF(P722&gt;0,RANK(P722,(N722:P722,Q722:AE722)),0)</f>
        <v>0</v>
      </c>
      <c r="G722" s="131">
        <f t="shared" si="276"/>
        <v>433</v>
      </c>
      <c r="H722" s="136">
        <f t="shared" si="277"/>
        <v>0.16265965439519159</v>
      </c>
      <c r="I722" s="2"/>
      <c r="J722" s="2">
        <f t="shared" si="278"/>
        <v>0.41134485349361383</v>
      </c>
      <c r="K722" s="2">
        <f t="shared" si="279"/>
        <v>0.57400450788880542</v>
      </c>
      <c r="L722" s="2">
        <f t="shared" si="280"/>
        <v>0</v>
      </c>
      <c r="M722" s="2">
        <f t="shared" si="281"/>
        <v>1.4650638617580758E-2</v>
      </c>
      <c r="N722" s="63">
        <v>1095</v>
      </c>
      <c r="O722" s="63">
        <v>1528</v>
      </c>
      <c r="P722" s="63"/>
      <c r="Q722" s="63">
        <v>26</v>
      </c>
      <c r="R722" s="63">
        <v>13</v>
      </c>
      <c r="S722" s="63">
        <v>0</v>
      </c>
      <c r="T722" s="63"/>
      <c r="U722" s="63"/>
      <c r="V722" s="63"/>
      <c r="W722" s="63">
        <f>IF(Copyright!C$12=1,IF(BW722&gt;0,BW722-SUM(S722:V722)-SUM(X722:AQ722),SUM(BX722:CL722)),SUM(BY722:CL722))</f>
        <v>0</v>
      </c>
      <c r="X722" s="63">
        <v>0</v>
      </c>
      <c r="Y722" s="63">
        <v>0</v>
      </c>
      <c r="Z722" s="63"/>
      <c r="AA722" s="63"/>
      <c r="AB722" s="63"/>
      <c r="AC722" s="63"/>
      <c r="AD722" s="63"/>
      <c r="AE722" s="63"/>
      <c r="AF722" s="63"/>
      <c r="AG722" s="63">
        <v>0</v>
      </c>
      <c r="AH722" s="63"/>
      <c r="AI722" s="63"/>
      <c r="AJ722" s="63">
        <v>0</v>
      </c>
      <c r="AK722" s="63"/>
      <c r="AL722" s="63"/>
      <c r="AM722" s="63"/>
      <c r="AN722" s="63"/>
      <c r="AO722" s="63"/>
      <c r="AP722" s="63"/>
      <c r="AQ722" s="63"/>
      <c r="AS722" s="5">
        <f>IF(Q722&gt;0,RANK(Q722,(N722:P722,Q722:AE722)),0)</f>
        <v>3</v>
      </c>
      <c r="AT722" s="5">
        <f>IF(R722&gt;0,RANK(R722,(N722:P722,Q722:AE722)),0)</f>
        <v>4</v>
      </c>
      <c r="AU722" s="5">
        <f>IF(T722&gt;0,RANK(T722,(N722:P722,Q722:AE722)),0)</f>
        <v>0</v>
      </c>
      <c r="AV722" s="5">
        <f>IF(S722&gt;0,RANK(S722,(N722:P722,Q722:AE722)),0)</f>
        <v>0</v>
      </c>
      <c r="AW722" s="2">
        <f t="shared" si="282"/>
        <v>9.7670924117205116E-3</v>
      </c>
      <c r="AX722" s="2">
        <f t="shared" si="283"/>
        <v>4.8835462058602558E-3</v>
      </c>
      <c r="AY722" s="2">
        <f t="shared" si="284"/>
        <v>0</v>
      </c>
      <c r="AZ722" s="2">
        <f t="shared" si="285"/>
        <v>0</v>
      </c>
      <c r="BB722" t="s">
        <v>610</v>
      </c>
      <c r="BC722" t="s">
        <v>1376</v>
      </c>
      <c r="BF722" s="111">
        <v>17</v>
      </c>
      <c r="BG722" s="113">
        <v>175</v>
      </c>
      <c r="BH722" s="117">
        <f t="shared" si="274"/>
        <v>17175</v>
      </c>
      <c r="BJ722" s="5" t="s">
        <v>3185</v>
      </c>
      <c r="BY722" s="63">
        <v>0</v>
      </c>
      <c r="BZ722" s="63">
        <v>0</v>
      </c>
      <c r="CA722" s="8">
        <v>0</v>
      </c>
      <c r="CC722" s="8">
        <v>0</v>
      </c>
      <c r="CD722" s="8">
        <v>0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K722" s="8">
        <v>0</v>
      </c>
    </row>
    <row r="723" spans="1:90" hidden="1" outlineLevel="1">
      <c r="A723" t="s">
        <v>2205</v>
      </c>
      <c r="B723" t="s">
        <v>1376</v>
      </c>
      <c r="C723" s="1">
        <f t="shared" si="275"/>
        <v>21055</v>
      </c>
      <c r="D723" s="5">
        <f>IF(N723&gt;0, RANK(N723,(N723:P723,Q723:AE723)),0)</f>
        <v>2</v>
      </c>
      <c r="E723" s="5">
        <f>IF(O723&gt;0,RANK(O723,(N723:P723,Q723:AE723)),0)</f>
        <v>1</v>
      </c>
      <c r="F723" s="5">
        <f>IF(P723&gt;0,RANK(P723,(N723:P723,Q723:AE723)),0)</f>
        <v>0</v>
      </c>
      <c r="G723" s="131">
        <f t="shared" si="276"/>
        <v>347</v>
      </c>
      <c r="H723" s="136">
        <f t="shared" si="277"/>
        <v>1.6480645927333174E-2</v>
      </c>
      <c r="I723" s="2"/>
      <c r="J723" s="2">
        <f t="shared" si="278"/>
        <v>0.4827831868914747</v>
      </c>
      <c r="K723" s="2">
        <f t="shared" si="279"/>
        <v>0.49926383281880787</v>
      </c>
      <c r="L723" s="2">
        <f t="shared" si="280"/>
        <v>0</v>
      </c>
      <c r="M723" s="2">
        <f t="shared" si="281"/>
        <v>1.7952980289717424E-2</v>
      </c>
      <c r="N723" s="63">
        <v>10165</v>
      </c>
      <c r="O723" s="63">
        <v>10512</v>
      </c>
      <c r="P723" s="63"/>
      <c r="Q723" s="63">
        <v>283</v>
      </c>
      <c r="R723" s="63">
        <v>95</v>
      </c>
      <c r="S723" s="63">
        <v>0</v>
      </c>
      <c r="T723" s="63"/>
      <c r="U723" s="63"/>
      <c r="V723" s="63"/>
      <c r="W723" s="63">
        <f>IF(Copyright!C$12=1,IF(BW723&gt;0,BW723-SUM(S723:V723)-SUM(X723:AQ723),SUM(BX723:CL723)),SUM(BY723:CL723))</f>
        <v>0</v>
      </c>
      <c r="X723" s="63">
        <v>0</v>
      </c>
      <c r="Y723" s="63">
        <v>0</v>
      </c>
      <c r="Z723" s="63"/>
      <c r="AA723" s="63"/>
      <c r="AB723" s="63"/>
      <c r="AC723" s="63"/>
      <c r="AD723" s="63"/>
      <c r="AE723" s="63"/>
      <c r="AF723" s="63"/>
      <c r="AG723" s="63">
        <v>0</v>
      </c>
      <c r="AH723" s="63"/>
      <c r="AI723" s="63"/>
      <c r="AJ723" s="63">
        <v>0</v>
      </c>
      <c r="AK723" s="63"/>
      <c r="AL723" s="63"/>
      <c r="AM723" s="63"/>
      <c r="AN723" s="63"/>
      <c r="AO723" s="63"/>
      <c r="AP723" s="63"/>
      <c r="AQ723" s="63"/>
      <c r="AS723" s="5">
        <f>IF(Q723&gt;0,RANK(Q723,(N723:P723,Q723:AE723)),0)</f>
        <v>3</v>
      </c>
      <c r="AT723" s="5">
        <f>IF(R723&gt;0,RANK(R723,(N723:P723,Q723:AE723)),0)</f>
        <v>4</v>
      </c>
      <c r="AU723" s="5">
        <f>IF(T723&gt;0,RANK(T723,(N723:P723,Q723:AE723)),0)</f>
        <v>0</v>
      </c>
      <c r="AV723" s="5">
        <f>IF(S723&gt;0,RANK(S723,(N723:P723,Q723:AE723)),0)</f>
        <v>0</v>
      </c>
      <c r="AW723" s="2">
        <f t="shared" si="282"/>
        <v>1.3440987888862502E-2</v>
      </c>
      <c r="AX723" s="2">
        <f t="shared" si="283"/>
        <v>4.5119924008549042E-3</v>
      </c>
      <c r="AY723" s="2">
        <f t="shared" si="284"/>
        <v>0</v>
      </c>
      <c r="AZ723" s="2">
        <f t="shared" si="285"/>
        <v>0</v>
      </c>
      <c r="BB723" t="s">
        <v>2205</v>
      </c>
      <c r="BC723" t="s">
        <v>1376</v>
      </c>
      <c r="BD723">
        <v>17</v>
      </c>
      <c r="BF723" s="111">
        <v>17</v>
      </c>
      <c r="BG723" s="113">
        <v>177</v>
      </c>
      <c r="BH723" s="117">
        <f t="shared" si="274"/>
        <v>17177</v>
      </c>
      <c r="BJ723" s="5" t="s">
        <v>3185</v>
      </c>
      <c r="BW723" s="63">
        <v>73</v>
      </c>
      <c r="BY723" s="63">
        <v>0</v>
      </c>
      <c r="BZ723" s="63">
        <v>0</v>
      </c>
      <c r="CA723" s="8">
        <v>0</v>
      </c>
      <c r="CC723" s="8">
        <v>0</v>
      </c>
      <c r="CE723" s="8">
        <v>0</v>
      </c>
      <c r="CF723" s="8">
        <v>0</v>
      </c>
      <c r="CG723" s="8">
        <v>0</v>
      </c>
      <c r="CI723" s="8">
        <v>0</v>
      </c>
    </row>
    <row r="724" spans="1:90" hidden="1" outlineLevel="1">
      <c r="A724" t="s">
        <v>705</v>
      </c>
      <c r="B724" t="s">
        <v>1376</v>
      </c>
      <c r="C724" s="1">
        <f t="shared" si="275"/>
        <v>61048</v>
      </c>
      <c r="D724" s="5">
        <f>IF(N724&gt;0, RANK(N724,(N724:P724,Q724:AE724)),0)</f>
        <v>2</v>
      </c>
      <c r="E724" s="5">
        <f>IF(O724&gt;0,RANK(O724,(N724:P724,Q724:AE724)),0)</f>
        <v>1</v>
      </c>
      <c r="F724" s="5">
        <f>IF(P724&gt;0,RANK(P724,(N724:P724,Q724:AE724)),0)</f>
        <v>0</v>
      </c>
      <c r="G724" s="131">
        <f t="shared" si="276"/>
        <v>10897</v>
      </c>
      <c r="H724" s="136">
        <f t="shared" si="277"/>
        <v>0.17849888612239551</v>
      </c>
      <c r="I724" s="2"/>
      <c r="J724" s="2">
        <f t="shared" si="278"/>
        <v>0.40030795439654043</v>
      </c>
      <c r="K724" s="2">
        <f t="shared" si="279"/>
        <v>0.57880684051893594</v>
      </c>
      <c r="L724" s="2">
        <f t="shared" si="280"/>
        <v>0</v>
      </c>
      <c r="M724" s="2">
        <f t="shared" si="281"/>
        <v>2.0885205084523628E-2</v>
      </c>
      <c r="N724" s="63">
        <v>24438</v>
      </c>
      <c r="O724" s="63">
        <v>35335</v>
      </c>
      <c r="P724" s="63"/>
      <c r="Q724" s="63">
        <v>887</v>
      </c>
      <c r="R724" s="63">
        <v>368</v>
      </c>
      <c r="S724" s="63">
        <v>16</v>
      </c>
      <c r="T724" s="63"/>
      <c r="U724" s="63"/>
      <c r="V724" s="63"/>
      <c r="W724" s="63">
        <f>IF(Copyright!C$12=1,IF(BW724&gt;0,BW724-SUM(S724:V724)-SUM(X724:AQ724),SUM(BX724:CL724)),SUM(BY724:CL724))</f>
        <v>0</v>
      </c>
      <c r="X724" s="63">
        <v>2</v>
      </c>
      <c r="Y724" s="63">
        <v>2</v>
      </c>
      <c r="Z724" s="63"/>
      <c r="AA724" s="63"/>
      <c r="AB724" s="63"/>
      <c r="AC724" s="63"/>
      <c r="AD724" s="63"/>
      <c r="AE724" s="63"/>
      <c r="AF724" s="63"/>
      <c r="AG724" s="63">
        <v>0</v>
      </c>
      <c r="AH724" s="63"/>
      <c r="AI724" s="63"/>
      <c r="AJ724" s="63">
        <v>0</v>
      </c>
      <c r="AK724" s="63"/>
      <c r="AL724" s="63"/>
      <c r="AM724" s="63"/>
      <c r="AN724" s="63"/>
      <c r="AO724" s="63"/>
      <c r="AP724" s="63"/>
      <c r="AQ724" s="63"/>
      <c r="AS724" s="5">
        <f>IF(Q724&gt;0,RANK(Q724,(N724:P724,Q724:AE724)),0)</f>
        <v>3</v>
      </c>
      <c r="AT724" s="5">
        <f>IF(R724&gt;0,RANK(R724,(N724:P724,Q724:AE724)),0)</f>
        <v>4</v>
      </c>
      <c r="AU724" s="5">
        <f>IF(T724&gt;0,RANK(T724,(N724:P724,Q724:AE724)),0)</f>
        <v>0</v>
      </c>
      <c r="AV724" s="5">
        <f>IF(S724&gt;0,RANK(S724,(N724:P724,Q724:AE724)),0)</f>
        <v>5</v>
      </c>
      <c r="AW724" s="2">
        <f t="shared" si="282"/>
        <v>1.4529550517625474E-2</v>
      </c>
      <c r="AX724" s="2">
        <f t="shared" si="283"/>
        <v>6.0280435067487882E-3</v>
      </c>
      <c r="AY724" s="2">
        <f t="shared" si="284"/>
        <v>0</v>
      </c>
      <c r="AZ724" s="2">
        <f t="shared" si="285"/>
        <v>2.620888481195125E-4</v>
      </c>
      <c r="BB724" t="s">
        <v>705</v>
      </c>
      <c r="BC724" t="s">
        <v>1376</v>
      </c>
      <c r="BF724" s="111">
        <v>17</v>
      </c>
      <c r="BG724" s="113">
        <v>179</v>
      </c>
      <c r="BH724" s="117">
        <f t="shared" si="274"/>
        <v>17179</v>
      </c>
      <c r="BJ724" s="5" t="s">
        <v>3185</v>
      </c>
      <c r="BW724" s="63">
        <v>254</v>
      </c>
      <c r="BY724" s="63">
        <v>0</v>
      </c>
      <c r="BZ724" s="63">
        <v>0</v>
      </c>
      <c r="CA724" s="8">
        <v>0</v>
      </c>
      <c r="CC724" s="8">
        <v>0</v>
      </c>
      <c r="CE724" s="8">
        <v>0</v>
      </c>
      <c r="CF724" s="8">
        <v>0</v>
      </c>
      <c r="CG724" s="8">
        <v>0</v>
      </c>
      <c r="CI724" s="8">
        <v>0</v>
      </c>
    </row>
    <row r="725" spans="1:90" hidden="1" outlineLevel="1">
      <c r="A725" t="s">
        <v>1521</v>
      </c>
      <c r="B725" t="s">
        <v>1376</v>
      </c>
      <c r="C725" s="1">
        <f t="shared" si="275"/>
        <v>8282</v>
      </c>
      <c r="D725" s="5">
        <f>IF(N725&gt;0, RANK(N725,(N725:P725,Q725:AE725)),0)</f>
        <v>2</v>
      </c>
      <c r="E725" s="5">
        <f>IF(O725&gt;0,RANK(O725,(N725:P725,Q725:AE725)),0)</f>
        <v>1</v>
      </c>
      <c r="F725" s="5">
        <f>IF(P725&gt;0,RANK(P725,(N725:P725,Q725:AE725)),0)</f>
        <v>0</v>
      </c>
      <c r="G725" s="131">
        <f t="shared" si="276"/>
        <v>1820</v>
      </c>
      <c r="H725" s="136">
        <f t="shared" si="277"/>
        <v>0.21975368268534171</v>
      </c>
      <c r="I725" s="2"/>
      <c r="J725" s="2">
        <f t="shared" si="278"/>
        <v>0.37877324317797634</v>
      </c>
      <c r="K725" s="2">
        <f t="shared" si="279"/>
        <v>0.59852692586331802</v>
      </c>
      <c r="L725" s="2">
        <f t="shared" si="280"/>
        <v>0</v>
      </c>
      <c r="M725" s="2">
        <f t="shared" si="281"/>
        <v>2.2699830958705647E-2</v>
      </c>
      <c r="N725" s="63">
        <v>3137</v>
      </c>
      <c r="O725" s="63">
        <v>4957</v>
      </c>
      <c r="P725" s="63"/>
      <c r="Q725" s="63">
        <v>99</v>
      </c>
      <c r="R725" s="63">
        <v>89</v>
      </c>
      <c r="S725" s="63">
        <v>0</v>
      </c>
      <c r="T725" s="63"/>
      <c r="U725" s="63"/>
      <c r="V725" s="63"/>
      <c r="W725" s="63">
        <f>IF(Copyright!C$12=1,IF(BW725&gt;0,BW725-SUM(S725:V725)-SUM(X725:AQ725),SUM(BX725:CL725)),SUM(BY725:CL725))</f>
        <v>0</v>
      </c>
      <c r="X725" s="63">
        <v>0</v>
      </c>
      <c r="Y725" s="63">
        <v>0</v>
      </c>
      <c r="Z725" s="63"/>
      <c r="AA725" s="63"/>
      <c r="AB725" s="63"/>
      <c r="AC725" s="63"/>
      <c r="AD725" s="63"/>
      <c r="AE725" s="63"/>
      <c r="AF725" s="63"/>
      <c r="AG725" s="63">
        <v>0</v>
      </c>
      <c r="AH725" s="63"/>
      <c r="AI725" s="63"/>
      <c r="AJ725" s="63">
        <v>0</v>
      </c>
      <c r="AK725" s="63"/>
      <c r="AL725" s="63"/>
      <c r="AM725" s="63"/>
      <c r="AN725" s="63"/>
      <c r="AO725" s="63"/>
      <c r="AP725" s="63"/>
      <c r="AQ725" s="63"/>
      <c r="AS725" s="5">
        <f>IF(Q725&gt;0,RANK(Q725,(N725:P725,Q725:AE725)),0)</f>
        <v>3</v>
      </c>
      <c r="AT725" s="5">
        <f>IF(R725&gt;0,RANK(R725,(N725:P725,Q725:AE725)),0)</f>
        <v>4</v>
      </c>
      <c r="AU725" s="5">
        <f>IF(T725&gt;0,RANK(T725,(N725:P725,Q725:AE725)),0)</f>
        <v>0</v>
      </c>
      <c r="AV725" s="5">
        <f>IF(S725&gt;0,RANK(S725,(N725:P725,Q725:AE725)),0)</f>
        <v>0</v>
      </c>
      <c r="AW725" s="2">
        <f t="shared" si="282"/>
        <v>1.1953634387829027E-2</v>
      </c>
      <c r="AX725" s="2">
        <f t="shared" si="283"/>
        <v>1.0746196570876599E-2</v>
      </c>
      <c r="AY725" s="2">
        <f t="shared" si="284"/>
        <v>0</v>
      </c>
      <c r="AZ725" s="2">
        <f t="shared" si="285"/>
        <v>0</v>
      </c>
      <c r="BB725" t="s">
        <v>1521</v>
      </c>
      <c r="BC725" t="s">
        <v>1376</v>
      </c>
      <c r="BD725">
        <v>12</v>
      </c>
      <c r="BF725" s="111">
        <v>17</v>
      </c>
      <c r="BG725" s="113">
        <v>181</v>
      </c>
      <c r="BH725" s="117">
        <f t="shared" si="274"/>
        <v>17181</v>
      </c>
      <c r="BJ725" s="5" t="s">
        <v>3185</v>
      </c>
      <c r="BW725" s="63">
        <v>36</v>
      </c>
      <c r="BY725" s="63">
        <v>0</v>
      </c>
      <c r="BZ725" s="63">
        <v>0</v>
      </c>
      <c r="CA725" s="8">
        <v>0</v>
      </c>
      <c r="CC725" s="8">
        <v>0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</row>
    <row r="726" spans="1:90" hidden="1" outlineLevel="1">
      <c r="A726" t="s">
        <v>1586</v>
      </c>
      <c r="B726" t="s">
        <v>1376</v>
      </c>
      <c r="C726" s="1">
        <f t="shared" si="275"/>
        <v>30314</v>
      </c>
      <c r="D726" s="5">
        <f>IF(N726&gt;0, RANK(N726,(N726:P726,Q726:AE726)),0)</f>
        <v>2</v>
      </c>
      <c r="E726" s="5">
        <f>IF(O726&gt;0,RANK(O726,(N726:P726,Q726:AE726)),0)</f>
        <v>1</v>
      </c>
      <c r="F726" s="5">
        <f>IF(P726&gt;0,RANK(P726,(N726:P726,Q726:AE726)),0)</f>
        <v>0</v>
      </c>
      <c r="G726" s="131">
        <f t="shared" si="276"/>
        <v>4014</v>
      </c>
      <c r="H726" s="136">
        <f t="shared" si="277"/>
        <v>0.13241406610806888</v>
      </c>
      <c r="I726" s="2"/>
      <c r="J726" s="2">
        <f t="shared" si="278"/>
        <v>0.42482021508214024</v>
      </c>
      <c r="K726" s="2">
        <f t="shared" si="279"/>
        <v>0.55723428119020912</v>
      </c>
      <c r="L726" s="2">
        <f t="shared" si="280"/>
        <v>0</v>
      </c>
      <c r="M726" s="2">
        <f t="shared" si="281"/>
        <v>1.794550372765058E-2</v>
      </c>
      <c r="N726" s="63">
        <v>12878</v>
      </c>
      <c r="O726" s="63">
        <v>16892</v>
      </c>
      <c r="P726" s="63"/>
      <c r="Q726" s="63">
        <v>363</v>
      </c>
      <c r="R726" s="63">
        <v>176</v>
      </c>
      <c r="S726" s="63">
        <v>4</v>
      </c>
      <c r="T726" s="63"/>
      <c r="U726" s="63"/>
      <c r="V726" s="63"/>
      <c r="W726" s="63">
        <f>IF(Copyright!C$12=1,IF(BW726&gt;0,BW726-SUM(S726:V726)-SUM(X726:AQ726),SUM(BX726:CL726)),SUM(BY726:CL726))</f>
        <v>0</v>
      </c>
      <c r="X726" s="63">
        <v>0</v>
      </c>
      <c r="Y726" s="63">
        <v>1</v>
      </c>
      <c r="Z726" s="63"/>
      <c r="AA726" s="63"/>
      <c r="AB726" s="63"/>
      <c r="AC726" s="63"/>
      <c r="AD726" s="63"/>
      <c r="AE726" s="63"/>
      <c r="AF726" s="63"/>
      <c r="AG726" s="63">
        <v>0</v>
      </c>
      <c r="AH726" s="63"/>
      <c r="AI726" s="63"/>
      <c r="AJ726" s="63">
        <v>0</v>
      </c>
      <c r="AK726" s="63"/>
      <c r="AL726" s="63"/>
      <c r="AM726" s="63"/>
      <c r="AN726" s="63"/>
      <c r="AO726" s="63"/>
      <c r="AP726" s="63"/>
      <c r="AQ726" s="63"/>
      <c r="AS726" s="5">
        <f>IF(Q726&gt;0,RANK(Q726,(N726:P726,Q726:AE726)),0)</f>
        <v>3</v>
      </c>
      <c r="AT726" s="5">
        <f>IF(R726&gt;0,RANK(R726,(N726:P726,Q726:AE726)),0)</f>
        <v>4</v>
      </c>
      <c r="AU726" s="5">
        <f>IF(T726&gt;0,RANK(T726,(N726:P726,Q726:AE726)),0)</f>
        <v>0</v>
      </c>
      <c r="AV726" s="5">
        <f>IF(S726&gt;0,RANK(S726,(N726:P726,Q726:AE726)),0)</f>
        <v>5</v>
      </c>
      <c r="AW726" s="2">
        <f t="shared" si="282"/>
        <v>1.1974665171208022E-2</v>
      </c>
      <c r="AX726" s="2">
        <f t="shared" si="283"/>
        <v>5.805898264828132E-3</v>
      </c>
      <c r="AY726" s="2">
        <f t="shared" si="284"/>
        <v>0</v>
      </c>
      <c r="AZ726" s="2">
        <f t="shared" si="285"/>
        <v>1.3195223329154845E-4</v>
      </c>
      <c r="BB726" t="s">
        <v>1586</v>
      </c>
      <c r="BC726" t="s">
        <v>1376</v>
      </c>
      <c r="BD726">
        <v>15</v>
      </c>
      <c r="BF726" s="111">
        <v>17</v>
      </c>
      <c r="BG726" s="113">
        <v>183</v>
      </c>
      <c r="BH726" s="117">
        <f t="shared" si="274"/>
        <v>17183</v>
      </c>
      <c r="BJ726" s="5" t="s">
        <v>3185</v>
      </c>
      <c r="BW726" s="63">
        <f>67+24</f>
        <v>91</v>
      </c>
      <c r="BY726" s="63">
        <v>0</v>
      </c>
      <c r="BZ726" s="63">
        <v>0</v>
      </c>
      <c r="CA726" s="8">
        <v>0</v>
      </c>
      <c r="CB726" s="8">
        <v>0</v>
      </c>
      <c r="CC726" s="8">
        <v>0</v>
      </c>
      <c r="CD726" s="8">
        <v>0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>
        <v>0</v>
      </c>
    </row>
    <row r="727" spans="1:90" hidden="1" outlineLevel="1">
      <c r="A727" t="s">
        <v>2970</v>
      </c>
      <c r="B727" t="s">
        <v>1376</v>
      </c>
      <c r="C727" s="1">
        <f t="shared" si="275"/>
        <v>5134</v>
      </c>
      <c r="D727" s="5">
        <f>IF(N727&gt;0, RANK(N727,(N727:P727,Q727:AE727)),0)</f>
        <v>2</v>
      </c>
      <c r="E727" s="5">
        <f>IF(O727&gt;0,RANK(O727,(N727:P727,Q727:AE727)),0)</f>
        <v>1</v>
      </c>
      <c r="F727" s="5">
        <f>IF(P727&gt;0,RANK(P727,(N727:P727,Q727:AE727)),0)</f>
        <v>0</v>
      </c>
      <c r="G727" s="131">
        <f t="shared" si="276"/>
        <v>1888</v>
      </c>
      <c r="H727" s="136">
        <f t="shared" si="277"/>
        <v>0.36774444877288665</v>
      </c>
      <c r="I727" s="2"/>
      <c r="J727" s="2">
        <f t="shared" si="278"/>
        <v>0.30970003895597975</v>
      </c>
      <c r="K727" s="2">
        <f t="shared" si="279"/>
        <v>0.67744448772886634</v>
      </c>
      <c r="L727" s="2">
        <f t="shared" si="280"/>
        <v>0</v>
      </c>
      <c r="M727" s="2">
        <f t="shared" si="281"/>
        <v>1.2855473315153909E-2</v>
      </c>
      <c r="N727" s="63">
        <v>1590</v>
      </c>
      <c r="O727" s="63">
        <v>3478</v>
      </c>
      <c r="P727" s="63"/>
      <c r="Q727" s="63">
        <v>47</v>
      </c>
      <c r="R727" s="63">
        <v>19</v>
      </c>
      <c r="S727" s="63">
        <v>0</v>
      </c>
      <c r="T727" s="63"/>
      <c r="U727" s="63"/>
      <c r="V727" s="63"/>
      <c r="W727" s="63">
        <f>IF(Copyright!C$12=1,IF(BW727&gt;0,BW727-SUM(S727:V727)-SUM(X727:AQ727),SUM(BX727:CL727)),SUM(BY727:CL727))</f>
        <v>0</v>
      </c>
      <c r="X727" s="63">
        <v>0</v>
      </c>
      <c r="Y727" s="63">
        <v>0</v>
      </c>
      <c r="Z727" s="63"/>
      <c r="AA727" s="63"/>
      <c r="AB727" s="63"/>
      <c r="AC727" s="63"/>
      <c r="AD727" s="63"/>
      <c r="AE727" s="63"/>
      <c r="AF727" s="63"/>
      <c r="AG727" s="63">
        <v>0</v>
      </c>
      <c r="AH727" s="63"/>
      <c r="AI727" s="63"/>
      <c r="AJ727" s="63">
        <v>0</v>
      </c>
      <c r="AK727" s="63"/>
      <c r="AL727" s="63"/>
      <c r="AM727" s="63"/>
      <c r="AN727" s="63"/>
      <c r="AO727" s="63"/>
      <c r="AP727" s="63"/>
      <c r="AQ727" s="63"/>
      <c r="AS727" s="5">
        <f>IF(Q727&gt;0,RANK(Q727,(N727:P727,Q727:AE727)),0)</f>
        <v>3</v>
      </c>
      <c r="AT727" s="5">
        <f>IF(R727&gt;0,RANK(R727,(N727:P727,Q727:AE727)),0)</f>
        <v>4</v>
      </c>
      <c r="AU727" s="5">
        <f>IF(T727&gt;0,RANK(T727,(N727:P727,Q727:AE727)),0)</f>
        <v>0</v>
      </c>
      <c r="AV727" s="5">
        <f>IF(S727&gt;0,RANK(S727,(N727:P727,Q727:AE727)),0)</f>
        <v>0</v>
      </c>
      <c r="AW727" s="2">
        <f t="shared" si="282"/>
        <v>9.1546552395792759E-3</v>
      </c>
      <c r="AX727" s="2">
        <f t="shared" si="283"/>
        <v>3.7008180755746006E-3</v>
      </c>
      <c r="AY727" s="2">
        <f t="shared" si="284"/>
        <v>0</v>
      </c>
      <c r="AZ727" s="2">
        <f t="shared" si="285"/>
        <v>0</v>
      </c>
      <c r="BB727" t="s">
        <v>2970</v>
      </c>
      <c r="BC727" t="s">
        <v>1376</v>
      </c>
      <c r="BD727">
        <v>15</v>
      </c>
      <c r="BF727" s="111">
        <v>17</v>
      </c>
      <c r="BG727" s="113">
        <v>185</v>
      </c>
      <c r="BH727" s="117">
        <f t="shared" si="274"/>
        <v>17185</v>
      </c>
      <c r="BJ727" s="5" t="s">
        <v>3185</v>
      </c>
      <c r="BN727" s="63"/>
      <c r="BZ727" s="63">
        <v>0</v>
      </c>
      <c r="CA727" s="8">
        <v>0</v>
      </c>
      <c r="CC727" s="8">
        <v>0</v>
      </c>
      <c r="CF727" s="8">
        <v>0</v>
      </c>
      <c r="CG727" s="8">
        <v>0</v>
      </c>
    </row>
    <row r="728" spans="1:90" hidden="1" outlineLevel="1">
      <c r="A728" t="s">
        <v>425</v>
      </c>
      <c r="B728" t="s">
        <v>1376</v>
      </c>
      <c r="C728" s="1">
        <f t="shared" si="275"/>
        <v>7793</v>
      </c>
      <c r="D728" s="5">
        <f>IF(N728&gt;0, RANK(N728,(N728:P728,Q728:AE728)),0)</f>
        <v>1</v>
      </c>
      <c r="E728" s="5">
        <f>IF(O728&gt;0,RANK(O728,(N728:P728,Q728:AE728)),0)</f>
        <v>2</v>
      </c>
      <c r="F728" s="5">
        <f>IF(P728&gt;0,RANK(P728,(N728:P728,Q728:AE728)),0)</f>
        <v>0</v>
      </c>
      <c r="G728" s="131">
        <f t="shared" si="276"/>
        <v>426</v>
      </c>
      <c r="H728" s="136">
        <f t="shared" si="277"/>
        <v>5.4664442448351086E-2</v>
      </c>
      <c r="I728" s="2"/>
      <c r="J728" s="2">
        <f t="shared" si="278"/>
        <v>0.51892724239702293</v>
      </c>
      <c r="K728" s="2">
        <f t="shared" si="279"/>
        <v>0.46426279994867187</v>
      </c>
      <c r="L728" s="2">
        <f t="shared" si="280"/>
        <v>0</v>
      </c>
      <c r="M728" s="2">
        <f t="shared" si="281"/>
        <v>1.6809957654305208E-2</v>
      </c>
      <c r="N728" s="63">
        <v>4044</v>
      </c>
      <c r="O728" s="63">
        <v>3618</v>
      </c>
      <c r="P728" s="63"/>
      <c r="Q728" s="63">
        <v>87</v>
      </c>
      <c r="R728" s="63">
        <v>44</v>
      </c>
      <c r="S728" s="63">
        <v>0</v>
      </c>
      <c r="T728" s="63"/>
      <c r="U728" s="63"/>
      <c r="V728" s="63"/>
      <c r="W728" s="63">
        <f>IF(Copyright!C$12=1,IF(BW728&gt;0,BW728-SUM(S728:V728)-SUM(X728:AQ728),SUM(BX728:CL728)),SUM(BY728:CL728))</f>
        <v>0</v>
      </c>
      <c r="X728" s="63">
        <v>0</v>
      </c>
      <c r="Y728" s="63">
        <v>0</v>
      </c>
      <c r="Z728" s="63"/>
      <c r="AA728" s="63"/>
      <c r="AB728" s="63"/>
      <c r="AC728" s="63"/>
      <c r="AD728" s="63"/>
      <c r="AE728" s="63"/>
      <c r="AF728" s="63"/>
      <c r="AG728" s="63">
        <v>0</v>
      </c>
      <c r="AH728" s="63"/>
      <c r="AI728" s="63"/>
      <c r="AJ728" s="63">
        <v>0</v>
      </c>
      <c r="AK728" s="63"/>
      <c r="AL728" s="63"/>
      <c r="AM728" s="63"/>
      <c r="AN728" s="63"/>
      <c r="AO728" s="63"/>
      <c r="AP728" s="63"/>
      <c r="AQ728" s="63"/>
      <c r="AS728" s="5">
        <f>IF(Q728&gt;0,RANK(Q728,(N728:P728,Q728:AE728)),0)</f>
        <v>3</v>
      </c>
      <c r="AT728" s="5">
        <f>IF(R728&gt;0,RANK(R728,(N728:P728,Q728:AE728)),0)</f>
        <v>4</v>
      </c>
      <c r="AU728" s="5">
        <f>IF(T728&gt;0,RANK(T728,(N728:P728,Q728:AE728)),0)</f>
        <v>0</v>
      </c>
      <c r="AV728" s="5">
        <f>IF(S728&gt;0,RANK(S728,(N728:P728,Q728:AE728)),0)</f>
        <v>0</v>
      </c>
      <c r="AW728" s="2">
        <f t="shared" si="282"/>
        <v>1.1163865007057615E-2</v>
      </c>
      <c r="AX728" s="2">
        <f t="shared" si="283"/>
        <v>5.64609264724753E-3</v>
      </c>
      <c r="AY728" s="2">
        <f t="shared" si="284"/>
        <v>0</v>
      </c>
      <c r="AZ728" s="2">
        <f t="shared" si="285"/>
        <v>0</v>
      </c>
      <c r="BB728" t="s">
        <v>425</v>
      </c>
      <c r="BC728" t="s">
        <v>1376</v>
      </c>
      <c r="BD728">
        <v>17</v>
      </c>
      <c r="BF728" s="111">
        <v>17</v>
      </c>
      <c r="BG728" s="113">
        <v>187</v>
      </c>
      <c r="BH728" s="117">
        <f t="shared" si="274"/>
        <v>17187</v>
      </c>
      <c r="BJ728" s="5" t="s">
        <v>3185</v>
      </c>
      <c r="BN728" s="63"/>
      <c r="BW728" s="63">
        <v>25</v>
      </c>
      <c r="CA728" s="8">
        <v>0</v>
      </c>
      <c r="CC728" s="8">
        <v>0</v>
      </c>
      <c r="CF728" s="8">
        <v>0</v>
      </c>
    </row>
    <row r="729" spans="1:90" hidden="1" outlineLevel="1">
      <c r="A729" t="s">
        <v>699</v>
      </c>
      <c r="B729" t="s">
        <v>1376</v>
      </c>
      <c r="C729" s="1">
        <f t="shared" si="275"/>
        <v>7405</v>
      </c>
      <c r="D729" s="5">
        <f>IF(N729&gt;0, RANK(N729,(N729:P729,Q729:AE729)),0)</f>
        <v>2</v>
      </c>
      <c r="E729" s="5">
        <f>IF(O729&gt;0,RANK(O729,(N729:P729,Q729:AE729)),0)</f>
        <v>1</v>
      </c>
      <c r="F729" s="5">
        <f>IF(P729&gt;0,RANK(P729,(N729:P729,Q729:AE729)),0)</f>
        <v>0</v>
      </c>
      <c r="G729" s="131">
        <f t="shared" si="276"/>
        <v>2342</v>
      </c>
      <c r="H729" s="136">
        <f t="shared" si="277"/>
        <v>0.31627278865631331</v>
      </c>
      <c r="I729" s="2"/>
      <c r="J729" s="2">
        <f t="shared" si="278"/>
        <v>0.33085752869682644</v>
      </c>
      <c r="K729" s="2">
        <f t="shared" si="279"/>
        <v>0.64713031735313975</v>
      </c>
      <c r="L729" s="2">
        <f t="shared" si="280"/>
        <v>0</v>
      </c>
      <c r="M729" s="2">
        <f t="shared" si="281"/>
        <v>2.2012153950033753E-2</v>
      </c>
      <c r="N729" s="63">
        <v>2450</v>
      </c>
      <c r="O729" s="63">
        <v>4792</v>
      </c>
      <c r="P729" s="63"/>
      <c r="Q729" s="63">
        <v>99</v>
      </c>
      <c r="R729" s="63">
        <v>64</v>
      </c>
      <c r="S729" s="63">
        <v>0</v>
      </c>
      <c r="T729" s="63"/>
      <c r="U729" s="63"/>
      <c r="V729" s="63"/>
      <c r="W729" s="63">
        <f>IF(Copyright!C$12=1,IF(BW729&gt;0,BW729-SUM(S729:V729)-SUM(X729:AQ729),SUM(BX729:CL729)),SUM(BY729:CL729))</f>
        <v>0</v>
      </c>
      <c r="X729" s="63">
        <v>0</v>
      </c>
      <c r="Y729" s="63">
        <v>0</v>
      </c>
      <c r="Z729" s="63"/>
      <c r="AA729" s="63"/>
      <c r="AB729" s="63"/>
      <c r="AC729" s="63"/>
      <c r="AD729" s="63"/>
      <c r="AE729" s="63"/>
      <c r="AF729" s="63"/>
      <c r="AG729" s="63">
        <v>0</v>
      </c>
      <c r="AH729" s="63"/>
      <c r="AI729" s="63"/>
      <c r="AJ729" s="63">
        <v>0</v>
      </c>
      <c r="AK729" s="63"/>
      <c r="AL729" s="63"/>
      <c r="AM729" s="63"/>
      <c r="AN729" s="63"/>
      <c r="AO729" s="63"/>
      <c r="AP729" s="63"/>
      <c r="AQ729" s="63"/>
      <c r="AS729" s="5">
        <f>IF(Q729&gt;0,RANK(Q729,(N729:P729,Q729:AE729)),0)</f>
        <v>3</v>
      </c>
      <c r="AT729" s="5">
        <f>IF(R729&gt;0,RANK(R729,(N729:P729,Q729:AE729)),0)</f>
        <v>4</v>
      </c>
      <c r="AU729" s="5">
        <f>IF(T729&gt;0,RANK(T729,(N729:P729,Q729:AE729)),0)</f>
        <v>0</v>
      </c>
      <c r="AV729" s="5">
        <f>IF(S729&gt;0,RANK(S729,(N729:P729,Q729:AE729)),0)</f>
        <v>0</v>
      </c>
      <c r="AW729" s="2">
        <f t="shared" si="282"/>
        <v>1.3369345037137069E-2</v>
      </c>
      <c r="AX729" s="2">
        <f t="shared" si="283"/>
        <v>8.6428089128966906E-3</v>
      </c>
      <c r="AY729" s="2">
        <f t="shared" si="284"/>
        <v>0</v>
      </c>
      <c r="AZ729" s="2">
        <f t="shared" si="285"/>
        <v>0</v>
      </c>
      <c r="BB729" t="s">
        <v>699</v>
      </c>
      <c r="BC729" t="s">
        <v>1376</v>
      </c>
      <c r="BD729">
        <v>15</v>
      </c>
      <c r="BF729" s="111">
        <v>17</v>
      </c>
      <c r="BG729" s="113">
        <v>189</v>
      </c>
      <c r="BH729" s="117">
        <f t="shared" si="274"/>
        <v>17189</v>
      </c>
      <c r="BJ729" s="5" t="s">
        <v>3185</v>
      </c>
      <c r="BW729" s="63">
        <v>30</v>
      </c>
      <c r="BY729" s="63">
        <v>0</v>
      </c>
      <c r="BZ729" s="63">
        <v>0</v>
      </c>
      <c r="CA729" s="8">
        <v>0</v>
      </c>
      <c r="CC729" s="8">
        <v>0</v>
      </c>
      <c r="CD729" s="8">
        <v>0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K729" s="8">
        <v>0</v>
      </c>
    </row>
    <row r="730" spans="1:90" hidden="1" outlineLevel="1">
      <c r="A730" t="s">
        <v>426</v>
      </c>
      <c r="B730" t="s">
        <v>1376</v>
      </c>
      <c r="C730" s="1">
        <f t="shared" si="275"/>
        <v>7680</v>
      </c>
      <c r="D730" s="5">
        <f>IF(N730&gt;0, RANK(N730,(N730:P730,Q730:AE730)),0)</f>
        <v>2</v>
      </c>
      <c r="E730" s="5">
        <f>IF(O730&gt;0,RANK(O730,(N730:P730,Q730:AE730)),0)</f>
        <v>1</v>
      </c>
      <c r="F730" s="5">
        <f>IF(P730&gt;0,RANK(P730,(N730:P730,Q730:AE730)),0)</f>
        <v>0</v>
      </c>
      <c r="G730" s="131">
        <f t="shared" si="276"/>
        <v>4474</v>
      </c>
      <c r="H730" s="136">
        <f t="shared" si="277"/>
        <v>0.5825520833333333</v>
      </c>
      <c r="I730" s="2"/>
      <c r="J730" s="2">
        <f t="shared" si="278"/>
        <v>0.19713541666666667</v>
      </c>
      <c r="K730" s="2">
        <f t="shared" si="279"/>
        <v>0.77968749999999998</v>
      </c>
      <c r="L730" s="2">
        <f t="shared" si="280"/>
        <v>0</v>
      </c>
      <c r="M730" s="2">
        <f t="shared" si="281"/>
        <v>2.3177083333333348E-2</v>
      </c>
      <c r="N730" s="63">
        <v>1514</v>
      </c>
      <c r="O730" s="63">
        <v>5988</v>
      </c>
      <c r="P730" s="63"/>
      <c r="Q730" s="63">
        <v>143</v>
      </c>
      <c r="R730" s="63">
        <v>35</v>
      </c>
      <c r="S730" s="63">
        <v>0</v>
      </c>
      <c r="T730" s="63"/>
      <c r="U730" s="63"/>
      <c r="V730" s="63"/>
      <c r="W730" s="63">
        <f>IF(Copyright!C$12=1,IF(BW730&gt;0,BW730-SUM(S730:V730)-SUM(X730:AQ730),SUM(BX730:CL730)),SUM(BY730:CL730))</f>
        <v>0</v>
      </c>
      <c r="X730" s="63">
        <v>0</v>
      </c>
      <c r="Y730" s="63">
        <v>0</v>
      </c>
      <c r="Z730" s="63"/>
      <c r="AA730" s="63"/>
      <c r="AB730" s="63"/>
      <c r="AC730" s="63"/>
      <c r="AD730" s="63"/>
      <c r="AE730" s="63"/>
      <c r="AF730" s="63"/>
      <c r="AG730" s="63">
        <v>0</v>
      </c>
      <c r="AH730" s="63"/>
      <c r="AI730" s="63"/>
      <c r="AJ730" s="63">
        <v>0</v>
      </c>
      <c r="AK730" s="63"/>
      <c r="AL730" s="63"/>
      <c r="AM730" s="63"/>
      <c r="AN730" s="63"/>
      <c r="AO730" s="63"/>
      <c r="AP730" s="63"/>
      <c r="AQ730" s="63"/>
      <c r="AS730" s="5">
        <f>IF(Q730&gt;0,RANK(Q730,(N730:P730,Q730:AE730)),0)</f>
        <v>3</v>
      </c>
      <c r="AT730" s="5">
        <f>IF(R730&gt;0,RANK(R730,(N730:P730,Q730:AE730)),0)</f>
        <v>4</v>
      </c>
      <c r="AU730" s="5">
        <f>IF(T730&gt;0,RANK(T730,(N730:P730,Q730:AE730)),0)</f>
        <v>0</v>
      </c>
      <c r="AV730" s="5">
        <f>IF(S730&gt;0,RANK(S730,(N730:P730,Q730:AE730)),0)</f>
        <v>0</v>
      </c>
      <c r="AW730" s="2">
        <f t="shared" si="282"/>
        <v>1.8619791666666666E-2</v>
      </c>
      <c r="AX730" s="2">
        <f t="shared" si="283"/>
        <v>4.557291666666667E-3</v>
      </c>
      <c r="AY730" s="2">
        <f t="shared" si="284"/>
        <v>0</v>
      </c>
      <c r="AZ730" s="2">
        <f t="shared" si="285"/>
        <v>0</v>
      </c>
      <c r="BB730" t="s">
        <v>426</v>
      </c>
      <c r="BC730" t="s">
        <v>1376</v>
      </c>
      <c r="BD730">
        <v>15</v>
      </c>
      <c r="BF730" s="111">
        <v>17</v>
      </c>
      <c r="BG730" s="113">
        <v>191</v>
      </c>
      <c r="BH730" s="117">
        <f t="shared" si="274"/>
        <v>17191</v>
      </c>
      <c r="BJ730" s="5" t="s">
        <v>3185</v>
      </c>
      <c r="BW730" s="63">
        <v>17</v>
      </c>
      <c r="BY730" s="63">
        <v>0</v>
      </c>
      <c r="BZ730" s="63">
        <v>0</v>
      </c>
      <c r="CA730" s="8">
        <v>0</v>
      </c>
      <c r="CC730" s="8">
        <v>0</v>
      </c>
      <c r="CD730" s="8">
        <v>0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K730" s="8">
        <v>0</v>
      </c>
    </row>
    <row r="731" spans="1:90" hidden="1" outlineLevel="1">
      <c r="A731" t="s">
        <v>1987</v>
      </c>
      <c r="B731" t="s">
        <v>1376</v>
      </c>
      <c r="C731" s="1">
        <f t="shared" ref="C731:C737" si="286">SUM(N731:AQ731)</f>
        <v>7064</v>
      </c>
      <c r="D731" s="5">
        <f>IF(N731&gt;0, RANK(N731,(N731:P731,Q731:AE731)),0)</f>
        <v>2</v>
      </c>
      <c r="E731" s="5">
        <f>IF(O731&gt;0,RANK(O731,(N731:P731,Q731:AE731)),0)</f>
        <v>1</v>
      </c>
      <c r="F731" s="5">
        <f>IF(P731&gt;0,RANK(P731,(N731:P731,Q731:AE731)),0)</f>
        <v>0</v>
      </c>
      <c r="G731" s="131">
        <f t="shared" ref="G731:G737" si="287">IF(C731&gt;0,MAX(N731:P731)-LARGE(N731:P731,2),0)</f>
        <v>2543</v>
      </c>
      <c r="H731" s="136">
        <f t="shared" ref="H731:H737" si="288">IF(C731&gt;0,G731/C731,0)</f>
        <v>0.3599943374858437</v>
      </c>
      <c r="I731" s="2"/>
      <c r="J731" s="2">
        <f t="shared" ref="J731:J737" si="289">IF($C731=0,"-",N731/$C731)</f>
        <v>0.30973952434881086</v>
      </c>
      <c r="K731" s="2">
        <f t="shared" ref="K731:K737" si="290">IF($C731=0,"-",O731/$C731)</f>
        <v>0.66973386183465455</v>
      </c>
      <c r="L731" s="2">
        <f t="shared" ref="L731:L737" si="291">IF($C731=0,"-",P731/$C731)</f>
        <v>0</v>
      </c>
      <c r="M731" s="2">
        <f t="shared" ref="M731:M737" si="292">IF(C731=0,"-",(1-J731-K731-L731))</f>
        <v>2.0526613816534645E-2</v>
      </c>
      <c r="N731" s="63">
        <v>2188</v>
      </c>
      <c r="O731" s="63">
        <v>4731</v>
      </c>
      <c r="P731" s="63"/>
      <c r="Q731" s="63">
        <v>110</v>
      </c>
      <c r="R731" s="63">
        <v>33</v>
      </c>
      <c r="S731" s="63">
        <v>2</v>
      </c>
      <c r="T731" s="63"/>
      <c r="U731" s="63"/>
      <c r="V731" s="63"/>
      <c r="W731" s="63">
        <f>IF(Copyright!C$12=1,IF(BW731&gt;0,BW731-SUM(S731:V731)-SUM(X731:AQ731),SUM(BX731:CL731)),SUM(BY731:CL731))</f>
        <v>0</v>
      </c>
      <c r="X731" s="63">
        <v>0</v>
      </c>
      <c r="Y731" s="63">
        <v>0</v>
      </c>
      <c r="Z731" s="63"/>
      <c r="AA731" s="63"/>
      <c r="AB731" s="63"/>
      <c r="AC731" s="63"/>
      <c r="AD731" s="63"/>
      <c r="AE731" s="63"/>
      <c r="AF731" s="63"/>
      <c r="AG731" s="63">
        <v>0</v>
      </c>
      <c r="AH731" s="63"/>
      <c r="AI731" s="63"/>
      <c r="AJ731" s="63">
        <v>0</v>
      </c>
      <c r="AK731" s="63"/>
      <c r="AL731" s="63"/>
      <c r="AM731" s="63"/>
      <c r="AN731" s="63"/>
      <c r="AO731" s="63"/>
      <c r="AP731" s="63"/>
      <c r="AQ731" s="63"/>
      <c r="AS731" s="5">
        <f>IF(Q731&gt;0,RANK(Q731,(N731:P731,Q731:AE731)),0)</f>
        <v>3</v>
      </c>
      <c r="AT731" s="5">
        <f>IF(R731&gt;0,RANK(R731,(N731:P731,Q731:AE731)),0)</f>
        <v>4</v>
      </c>
      <c r="AU731" s="5">
        <f>IF(T731&gt;0,RANK(T731,(N731:P731,Q731:AE731)),0)</f>
        <v>0</v>
      </c>
      <c r="AV731" s="5">
        <f>IF(S731&gt;0,RANK(S731,(N731:P731,Q731:AE731)),0)</f>
        <v>5</v>
      </c>
      <c r="AW731" s="2">
        <f t="shared" ref="AW731:AW737" si="293">IF($C731=0,"-",Q731/$C731)</f>
        <v>1.5571913929784825E-2</v>
      </c>
      <c r="AX731" s="2">
        <f t="shared" ref="AX731:AX737" si="294">IF($C731=0,"-",R731/$C731)</f>
        <v>4.6715741789354476E-3</v>
      </c>
      <c r="AY731" s="2">
        <f t="shared" ref="AY731:AY737" si="295">IF($C731=0,"-",T731/$C731)</f>
        <v>0</v>
      </c>
      <c r="AZ731" s="2">
        <f t="shared" ref="AZ731:AZ737" si="296">IF($C731=0,"-",S731/$C731)</f>
        <v>2.8312570781426955E-4</v>
      </c>
      <c r="BB731" t="s">
        <v>1987</v>
      </c>
      <c r="BC731" t="s">
        <v>1376</v>
      </c>
      <c r="BD731">
        <v>15</v>
      </c>
      <c r="BF731" s="111">
        <v>17</v>
      </c>
      <c r="BG731" s="113">
        <v>193</v>
      </c>
      <c r="BH731" s="117">
        <f t="shared" si="274"/>
        <v>17193</v>
      </c>
      <c r="BJ731" s="5" t="s">
        <v>3185</v>
      </c>
      <c r="BW731" s="132">
        <v>20</v>
      </c>
      <c r="CA731" s="8">
        <v>0</v>
      </c>
    </row>
    <row r="732" spans="1:90" hidden="1" outlineLevel="1">
      <c r="A732" t="s">
        <v>860</v>
      </c>
      <c r="B732" t="s">
        <v>1376</v>
      </c>
      <c r="C732" s="1">
        <f t="shared" si="286"/>
        <v>25768</v>
      </c>
      <c r="D732" s="5">
        <f>IF(N732&gt;0, RANK(N732,(N732:P732,Q732:AE732)),0)</f>
        <v>1</v>
      </c>
      <c r="E732" s="5">
        <f>IF(O732&gt;0,RANK(O732,(N732:P732,Q732:AE732)),0)</f>
        <v>2</v>
      </c>
      <c r="F732" s="5">
        <f>IF(P732&gt;0,RANK(P732,(N732:P732,Q732:AE732)),0)</f>
        <v>0</v>
      </c>
      <c r="G732" s="131">
        <f t="shared" si="287"/>
        <v>4385</v>
      </c>
      <c r="H732" s="136">
        <f t="shared" si="288"/>
        <v>0.17017230673703818</v>
      </c>
      <c r="I732" s="2"/>
      <c r="J732" s="2">
        <f t="shared" si="289"/>
        <v>0.57563644830797889</v>
      </c>
      <c r="K732" s="2">
        <f t="shared" si="290"/>
        <v>0.40546414157094068</v>
      </c>
      <c r="L732" s="2">
        <f t="shared" si="291"/>
        <v>0</v>
      </c>
      <c r="M732" s="2">
        <f t="shared" si="292"/>
        <v>1.8899410121080429E-2</v>
      </c>
      <c r="N732" s="63">
        <v>14833</v>
      </c>
      <c r="O732" s="63">
        <v>10448</v>
      </c>
      <c r="P732" s="63"/>
      <c r="Q732" s="63">
        <v>358</v>
      </c>
      <c r="R732" s="63">
        <v>129</v>
      </c>
      <c r="S732" s="63">
        <v>0</v>
      </c>
      <c r="T732" s="63"/>
      <c r="U732" s="63"/>
      <c r="V732" s="63"/>
      <c r="W732" s="63">
        <f>IF(Copyright!C$12=1,IF(BW732&gt;0,BW732-SUM(S732:V732)-SUM(X732:AQ732),SUM(BX732:CL732)),SUM(BY732:CL732))</f>
        <v>0</v>
      </c>
      <c r="X732" s="63">
        <v>0</v>
      </c>
      <c r="Y732" s="63">
        <v>0</v>
      </c>
      <c r="Z732" s="63"/>
      <c r="AA732" s="63"/>
      <c r="AB732" s="63"/>
      <c r="AC732" s="63"/>
      <c r="AD732" s="63"/>
      <c r="AE732" s="63"/>
      <c r="AF732" s="63"/>
      <c r="AG732" s="63">
        <v>0</v>
      </c>
      <c r="AH732" s="63"/>
      <c r="AI732" s="63"/>
      <c r="AJ732" s="63">
        <v>0</v>
      </c>
      <c r="AK732" s="63"/>
      <c r="AL732" s="63"/>
      <c r="AM732" s="63"/>
      <c r="AN732" s="63"/>
      <c r="AO732" s="63"/>
      <c r="AP732" s="63"/>
      <c r="AQ732" s="63"/>
      <c r="AS732" s="5">
        <f>IF(Q732&gt;0,RANK(Q732,(N732:P732,Q732:AE732)),0)</f>
        <v>3</v>
      </c>
      <c r="AT732" s="5">
        <f>IF(R732&gt;0,RANK(R732,(N732:P732,Q732:AE732)),0)</f>
        <v>4</v>
      </c>
      <c r="AU732" s="5">
        <f>IF(T732&gt;0,RANK(T732,(N732:P732,Q732:AE732)),0)</f>
        <v>0</v>
      </c>
      <c r="AV732" s="5">
        <f>IF(S732&gt;0,RANK(S732,(N732:P732,Q732:AE732)),0)</f>
        <v>0</v>
      </c>
      <c r="AW732" s="2">
        <f t="shared" si="293"/>
        <v>1.389320086929525E-2</v>
      </c>
      <c r="AX732" s="2">
        <f t="shared" si="294"/>
        <v>5.0062092517851597E-3</v>
      </c>
      <c r="AY732" s="2">
        <f t="shared" si="295"/>
        <v>0</v>
      </c>
      <c r="AZ732" s="2">
        <f t="shared" si="296"/>
        <v>0</v>
      </c>
      <c r="BB732" t="s">
        <v>860</v>
      </c>
      <c r="BC732" t="s">
        <v>1376</v>
      </c>
      <c r="BD732">
        <v>17</v>
      </c>
      <c r="BF732" s="111">
        <v>17</v>
      </c>
      <c r="BG732" s="113">
        <v>195</v>
      </c>
      <c r="BH732" s="117">
        <f t="shared" si="274"/>
        <v>17195</v>
      </c>
      <c r="BJ732" s="5" t="s">
        <v>3185</v>
      </c>
      <c r="BW732" s="63">
        <v>60</v>
      </c>
      <c r="BY732" s="63">
        <v>0</v>
      </c>
      <c r="BZ732" s="63">
        <v>0</v>
      </c>
      <c r="CA732" s="8">
        <v>0</v>
      </c>
      <c r="CC732" s="8">
        <v>0</v>
      </c>
      <c r="CE732" s="8">
        <v>0</v>
      </c>
      <c r="CF732" s="8">
        <v>0</v>
      </c>
      <c r="CG732" s="8">
        <v>0</v>
      </c>
      <c r="CI732" s="8">
        <v>0</v>
      </c>
    </row>
    <row r="733" spans="1:90" hidden="1" outlineLevel="1">
      <c r="A733" t="s">
        <v>114</v>
      </c>
      <c r="B733" t="s">
        <v>1376</v>
      </c>
      <c r="C733" s="1">
        <f t="shared" si="286"/>
        <v>277387</v>
      </c>
      <c r="D733" s="5">
        <f>IF(N733&gt;0, RANK(N733,(N733:P733,Q733:AE733)),0)</f>
        <v>1</v>
      </c>
      <c r="E733" s="5">
        <f>IF(O733&gt;0,RANK(O733,(N733:P733,Q733:AE733)),0)</f>
        <v>2</v>
      </c>
      <c r="F733" s="5">
        <f>IF(P733&gt;0,RANK(P733,(N733:P733,Q733:AE733)),0)</f>
        <v>0</v>
      </c>
      <c r="G733" s="131">
        <f t="shared" si="287"/>
        <v>15260</v>
      </c>
      <c r="H733" s="136">
        <f t="shared" si="288"/>
        <v>5.5013392841048787E-2</v>
      </c>
      <c r="I733" s="2"/>
      <c r="J733" s="2">
        <f t="shared" si="289"/>
        <v>0.51995587392343545</v>
      </c>
      <c r="K733" s="2">
        <f t="shared" si="290"/>
        <v>0.46494248108238673</v>
      </c>
      <c r="L733" s="2">
        <f t="shared" si="291"/>
        <v>0</v>
      </c>
      <c r="M733" s="2">
        <f t="shared" si="292"/>
        <v>1.5101644994177821E-2</v>
      </c>
      <c r="N733" s="63">
        <v>144229</v>
      </c>
      <c r="O733" s="63">
        <v>128969</v>
      </c>
      <c r="P733" s="63"/>
      <c r="Q733" s="63">
        <v>2968</v>
      </c>
      <c r="R733" s="63">
        <v>1174</v>
      </c>
      <c r="S733" s="63">
        <v>31</v>
      </c>
      <c r="T733" s="63"/>
      <c r="U733" s="63"/>
      <c r="V733" s="63"/>
      <c r="W733" s="63">
        <f>IF(Copyright!C$12=1,IF(BW733&gt;0,BW733-SUM(S733:V733)-SUM(X733:AQ733),SUM(BX733:CL733)),SUM(BY733:CL733))</f>
        <v>3</v>
      </c>
      <c r="X733" s="63">
        <v>12</v>
      </c>
      <c r="Y733" s="63">
        <v>0</v>
      </c>
      <c r="Z733" s="63"/>
      <c r="AA733" s="63"/>
      <c r="AB733" s="63"/>
      <c r="AC733" s="63"/>
      <c r="AD733" s="63"/>
      <c r="AE733" s="63"/>
      <c r="AF733" s="63"/>
      <c r="AG733" s="63">
        <v>0</v>
      </c>
      <c r="AH733" s="63"/>
      <c r="AI733" s="63"/>
      <c r="AJ733" s="63">
        <v>1</v>
      </c>
      <c r="AK733" s="63"/>
      <c r="AL733" s="63"/>
      <c r="AM733" s="63"/>
      <c r="AN733" s="63"/>
      <c r="AO733" s="63"/>
      <c r="AP733" s="63"/>
      <c r="AQ733" s="63"/>
      <c r="AS733" s="5">
        <f>IF(Q733&gt;0,RANK(Q733,(N733:P733,Q733:AE733)),0)</f>
        <v>3</v>
      </c>
      <c r="AT733" s="5">
        <f>IF(R733&gt;0,RANK(R733,(N733:P733,Q733:AE733)),0)</f>
        <v>4</v>
      </c>
      <c r="AU733" s="5">
        <f>IF(T733&gt;0,RANK(T733,(N733:P733,Q733:AE733)),0)</f>
        <v>0</v>
      </c>
      <c r="AV733" s="5">
        <f>IF(S733&gt;0,RANK(S733,(N733:P733,Q733:AE733)),0)</f>
        <v>5</v>
      </c>
      <c r="AW733" s="2">
        <f t="shared" si="293"/>
        <v>1.0699852552570957E-2</v>
      </c>
      <c r="AX733" s="2">
        <f t="shared" si="294"/>
        <v>4.2323540757137137E-3</v>
      </c>
      <c r="AY733" s="2">
        <f t="shared" si="295"/>
        <v>0</v>
      </c>
      <c r="AZ733" s="2">
        <f t="shared" si="296"/>
        <v>1.1175722005717644E-4</v>
      </c>
      <c r="BB733" t="s">
        <v>114</v>
      </c>
      <c r="BC733" t="s">
        <v>1376</v>
      </c>
      <c r="BF733" s="111">
        <v>17</v>
      </c>
      <c r="BG733" s="113">
        <v>197</v>
      </c>
      <c r="BH733" s="117">
        <f t="shared" si="274"/>
        <v>17197</v>
      </c>
      <c r="BJ733" s="5" t="s">
        <v>3185</v>
      </c>
      <c r="BW733" s="63">
        <f>3+822</f>
        <v>825</v>
      </c>
      <c r="BY733" s="63">
        <v>0</v>
      </c>
      <c r="BZ733" s="63">
        <v>1</v>
      </c>
      <c r="CA733" s="8">
        <v>0</v>
      </c>
      <c r="CB733" s="8">
        <v>0</v>
      </c>
      <c r="CC733" s="8">
        <v>0</v>
      </c>
      <c r="CD733" s="8">
        <v>0</v>
      </c>
      <c r="CE733" s="8">
        <v>0</v>
      </c>
      <c r="CF733" s="8">
        <v>0</v>
      </c>
      <c r="CG733" s="8">
        <v>0</v>
      </c>
      <c r="CH733" s="8">
        <v>2</v>
      </c>
      <c r="CI733" s="8">
        <v>0</v>
      </c>
      <c r="CJ733" s="8">
        <v>0</v>
      </c>
      <c r="CK733" s="8">
        <v>0</v>
      </c>
      <c r="CL733">
        <v>0</v>
      </c>
    </row>
    <row r="734" spans="1:90" hidden="1" outlineLevel="1">
      <c r="A734" t="s">
        <v>570</v>
      </c>
      <c r="B734" t="s">
        <v>1376</v>
      </c>
      <c r="C734" s="1">
        <f t="shared" si="286"/>
        <v>29143</v>
      </c>
      <c r="D734" s="5">
        <f>IF(N734&gt;0, RANK(N734,(N734:P734,Q734:AE734)),0)</f>
        <v>2</v>
      </c>
      <c r="E734" s="5">
        <f>IF(O734&gt;0,RANK(O734,(N734:P734,Q734:AE734)),0)</f>
        <v>1</v>
      </c>
      <c r="F734" s="5">
        <f>IF(P734&gt;0,RANK(P734,(N734:P734,Q734:AE734)),0)</f>
        <v>0</v>
      </c>
      <c r="G734" s="131">
        <f t="shared" si="287"/>
        <v>7262</v>
      </c>
      <c r="H734" s="136">
        <f t="shared" si="288"/>
        <v>0.24918505301444602</v>
      </c>
      <c r="I734" s="2"/>
      <c r="J734" s="2">
        <f t="shared" si="289"/>
        <v>0.365336444429194</v>
      </c>
      <c r="K734" s="2">
        <f t="shared" si="290"/>
        <v>0.61452149744363993</v>
      </c>
      <c r="L734" s="2">
        <f t="shared" si="291"/>
        <v>0</v>
      </c>
      <c r="M734" s="2">
        <f t="shared" si="292"/>
        <v>2.0142058127166074E-2</v>
      </c>
      <c r="N734" s="63">
        <v>10647</v>
      </c>
      <c r="O734" s="63">
        <v>17909</v>
      </c>
      <c r="P734" s="63"/>
      <c r="Q734" s="63">
        <v>331</v>
      </c>
      <c r="R734" s="63">
        <v>247</v>
      </c>
      <c r="S734" s="63">
        <v>6</v>
      </c>
      <c r="T734" s="63"/>
      <c r="U734" s="63"/>
      <c r="V734" s="63"/>
      <c r="W734" s="63">
        <f>IF(Copyright!C$12=1,IF(BW734&gt;0,BW734-SUM(S734:V734)-SUM(X734:AQ734),SUM(BX734:CL734)),SUM(BY734:CL734))</f>
        <v>0</v>
      </c>
      <c r="X734" s="63">
        <v>3</v>
      </c>
      <c r="Y734" s="63">
        <v>0</v>
      </c>
      <c r="Z734" s="63"/>
      <c r="AA734" s="63"/>
      <c r="AB734" s="63"/>
      <c r="AC734" s="63"/>
      <c r="AD734" s="63"/>
      <c r="AE734" s="63"/>
      <c r="AF734" s="63"/>
      <c r="AG734" s="63">
        <v>0</v>
      </c>
      <c r="AH734" s="63"/>
      <c r="AI734" s="63"/>
      <c r="AJ734" s="63">
        <v>0</v>
      </c>
      <c r="AK734" s="63"/>
      <c r="AL734" s="63"/>
      <c r="AM734" s="63"/>
      <c r="AN734" s="63"/>
      <c r="AO734" s="63"/>
      <c r="AP734" s="63"/>
      <c r="AQ734" s="63"/>
      <c r="AS734" s="5">
        <f>IF(Q734&gt;0,RANK(Q734,(N734:P734,Q734:AE734)),0)</f>
        <v>3</v>
      </c>
      <c r="AT734" s="5">
        <f>IF(R734&gt;0,RANK(R734,(N734:P734,Q734:AE734)),0)</f>
        <v>4</v>
      </c>
      <c r="AU734" s="5">
        <f>IF(T734&gt;0,RANK(T734,(N734:P734,Q734:AE734)),0)</f>
        <v>0</v>
      </c>
      <c r="AV734" s="5">
        <f>IF(S734&gt;0,RANK(S734,(N734:P734,Q734:AE734)),0)</f>
        <v>5</v>
      </c>
      <c r="AW734" s="2">
        <f t="shared" si="293"/>
        <v>1.1357787461826167E-2</v>
      </c>
      <c r="AX734" s="2">
        <f t="shared" si="294"/>
        <v>8.4754486497615206E-3</v>
      </c>
      <c r="AY734" s="2">
        <f t="shared" si="295"/>
        <v>0</v>
      </c>
      <c r="AZ734" s="2">
        <f t="shared" si="296"/>
        <v>2.0588134371890335E-4</v>
      </c>
      <c r="BB734" t="s">
        <v>570</v>
      </c>
      <c r="BC734" t="s">
        <v>1376</v>
      </c>
      <c r="BD734">
        <v>12</v>
      </c>
      <c r="BF734" s="111">
        <v>17</v>
      </c>
      <c r="BG734" s="113">
        <v>199</v>
      </c>
      <c r="BH734" s="117">
        <f t="shared" si="274"/>
        <v>17199</v>
      </c>
      <c r="BJ734" s="5" t="s">
        <v>3185</v>
      </c>
      <c r="BN734" s="63"/>
      <c r="BW734" s="63">
        <v>120</v>
      </c>
      <c r="BY734" s="63">
        <v>0</v>
      </c>
      <c r="BZ734" s="63">
        <v>0</v>
      </c>
      <c r="CA734" s="8">
        <v>0</v>
      </c>
      <c r="CC734" s="8">
        <v>0</v>
      </c>
      <c r="CF734" s="8">
        <v>0</v>
      </c>
      <c r="CG734" s="8">
        <v>0</v>
      </c>
    </row>
    <row r="735" spans="1:90" hidden="1" outlineLevel="1">
      <c r="A735" t="s">
        <v>1625</v>
      </c>
      <c r="B735" t="s">
        <v>1376</v>
      </c>
      <c r="C735" s="1">
        <f t="shared" si="286"/>
        <v>118984</v>
      </c>
      <c r="D735" s="5">
        <f>IF(N735&gt;0, RANK(N735,(N735:P735,Q735:AE735)),0)</f>
        <v>1</v>
      </c>
      <c r="E735" s="5">
        <f>IF(O735&gt;0,RANK(O735,(N735:P735,Q735:AE735)),0)</f>
        <v>2</v>
      </c>
      <c r="F735" s="5">
        <f>IF(P735&gt;0,RANK(P735,(N735:P735,Q735:AE735)),0)</f>
        <v>0</v>
      </c>
      <c r="G735" s="131">
        <f t="shared" si="287"/>
        <v>6594</v>
      </c>
      <c r="H735" s="136">
        <f t="shared" si="288"/>
        <v>5.5419216029045919E-2</v>
      </c>
      <c r="I735" s="2"/>
      <c r="J735" s="2">
        <f t="shared" si="289"/>
        <v>0.51882606064680969</v>
      </c>
      <c r="K735" s="2">
        <f t="shared" si="290"/>
        <v>0.46340684461776371</v>
      </c>
      <c r="L735" s="2">
        <f t="shared" si="291"/>
        <v>0</v>
      </c>
      <c r="M735" s="2">
        <f t="shared" si="292"/>
        <v>1.7767094735426592E-2</v>
      </c>
      <c r="N735" s="63">
        <v>61732</v>
      </c>
      <c r="O735" s="63">
        <v>55138</v>
      </c>
      <c r="P735" s="63"/>
      <c r="Q735" s="63">
        <v>1465</v>
      </c>
      <c r="R735" s="63">
        <v>632</v>
      </c>
      <c r="S735" s="63">
        <v>5</v>
      </c>
      <c r="T735" s="63"/>
      <c r="U735" s="63"/>
      <c r="V735" s="63"/>
      <c r="W735" s="63">
        <f>IF(Copyright!C$12=1,IF(BW735&gt;0,BW735-SUM(S735:V735)-SUM(X735:AQ735),SUM(BX735:CL735)),SUM(BY735:CL735))</f>
        <v>0</v>
      </c>
      <c r="X735" s="63">
        <v>11</v>
      </c>
      <c r="Y735" s="63">
        <v>1</v>
      </c>
      <c r="Z735" s="63"/>
      <c r="AA735" s="63"/>
      <c r="AB735" s="63"/>
      <c r="AC735" s="63"/>
      <c r="AD735" s="63"/>
      <c r="AE735" s="63"/>
      <c r="AF735" s="63"/>
      <c r="AG735" s="63">
        <v>0</v>
      </c>
      <c r="AH735" s="63"/>
      <c r="AI735" s="63"/>
      <c r="AJ735" s="63">
        <v>0</v>
      </c>
      <c r="AK735" s="63"/>
      <c r="AL735" s="63"/>
      <c r="AM735" s="63"/>
      <c r="AN735" s="63"/>
      <c r="AO735" s="63"/>
      <c r="AP735" s="63"/>
      <c r="AQ735" s="63"/>
      <c r="AS735" s="5">
        <f>IF(Q735&gt;0,RANK(Q735,(N735:P735,Q735:AE735)),0)</f>
        <v>3</v>
      </c>
      <c r="AT735" s="5">
        <f>IF(R735&gt;0,RANK(R735,(N735:P735,Q735:AE735)),0)</f>
        <v>4</v>
      </c>
      <c r="AU735" s="5">
        <f>IF(T735&gt;0,RANK(T735,(N735:P735,Q735:AE735)),0)</f>
        <v>0</v>
      </c>
      <c r="AV735" s="5">
        <f>IF(S735&gt;0,RANK(S735,(N735:P735,Q735:AE735)),0)</f>
        <v>6</v>
      </c>
      <c r="AW735" s="2">
        <f t="shared" si="293"/>
        <v>1.2312579842667922E-2</v>
      </c>
      <c r="AX735" s="2">
        <f t="shared" si="294"/>
        <v>5.3116385396355815E-3</v>
      </c>
      <c r="AY735" s="2">
        <f t="shared" si="295"/>
        <v>0</v>
      </c>
      <c r="AZ735" s="2">
        <f t="shared" si="296"/>
        <v>4.2022456800914408E-5</v>
      </c>
      <c r="BB735" t="s">
        <v>1625</v>
      </c>
      <c r="BC735" t="s">
        <v>1376</v>
      </c>
      <c r="BF735" s="111">
        <v>17</v>
      </c>
      <c r="BG735" s="113">
        <v>201</v>
      </c>
      <c r="BH735" s="117">
        <f t="shared" si="274"/>
        <v>17201</v>
      </c>
      <c r="BJ735" s="5" t="s">
        <v>3185</v>
      </c>
      <c r="BN735" s="63"/>
      <c r="BW735" s="63">
        <f>255+175</f>
        <v>430</v>
      </c>
      <c r="BY735" s="63">
        <v>0</v>
      </c>
      <c r="BZ735" s="63">
        <v>0</v>
      </c>
      <c r="CA735" s="8">
        <v>0</v>
      </c>
      <c r="CC735" s="8">
        <v>0</v>
      </c>
      <c r="CD735" s="8">
        <v>0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K735" s="8">
        <v>0</v>
      </c>
    </row>
    <row r="736" spans="1:90" hidden="1" outlineLevel="1">
      <c r="A736" t="s">
        <v>2178</v>
      </c>
      <c r="B736" t="s">
        <v>1376</v>
      </c>
      <c r="C736" s="1">
        <f t="shared" si="286"/>
        <v>18874</v>
      </c>
      <c r="D736" s="5">
        <f>IF(N736&gt;0, RANK(N736,(N736:P736,Q736:AE736)),0)</f>
        <v>2</v>
      </c>
      <c r="E736" s="5">
        <f>IF(O736&gt;0,RANK(O736,(N736:P736,Q736:AE736)),0)</f>
        <v>1</v>
      </c>
      <c r="F736" s="5">
        <f>IF(P736&gt;0,RANK(P736,(N736:P736,Q736:AE736)),0)</f>
        <v>0</v>
      </c>
      <c r="G736" s="131">
        <f t="shared" si="287"/>
        <v>7389</v>
      </c>
      <c r="H736" s="136">
        <f t="shared" si="288"/>
        <v>0.39149093991734663</v>
      </c>
      <c r="I736" s="2"/>
      <c r="J736" s="2">
        <f t="shared" si="289"/>
        <v>0.2952209388576878</v>
      </c>
      <c r="K736" s="2">
        <f t="shared" si="290"/>
        <v>0.68671187877503448</v>
      </c>
      <c r="L736" s="2">
        <f t="shared" si="291"/>
        <v>0</v>
      </c>
      <c r="M736" s="2">
        <f t="shared" si="292"/>
        <v>1.8067182367277668E-2</v>
      </c>
      <c r="N736" s="63">
        <v>5572</v>
      </c>
      <c r="O736" s="63">
        <v>12961</v>
      </c>
      <c r="P736" s="63"/>
      <c r="Q736" s="63">
        <v>226</v>
      </c>
      <c r="R736" s="63">
        <v>111</v>
      </c>
      <c r="S736" s="63">
        <v>2</v>
      </c>
      <c r="T736" s="63"/>
      <c r="U736" s="63"/>
      <c r="V736" s="63"/>
      <c r="W736" s="63">
        <f>IF(Copyright!C$12=1,IF(BW736&gt;0,BW736-SUM(S736:V736)-SUM(X736:AQ736),SUM(BX736:CL736)),SUM(BY736:CL736))</f>
        <v>1</v>
      </c>
      <c r="X736" s="63">
        <v>0</v>
      </c>
      <c r="Y736" s="63">
        <v>1</v>
      </c>
      <c r="Z736" s="63"/>
      <c r="AA736" s="63"/>
      <c r="AB736" s="63"/>
      <c r="AC736" s="63"/>
      <c r="AD736" s="63"/>
      <c r="AE736" s="63"/>
      <c r="AF736" s="63"/>
      <c r="AG736" s="63">
        <v>0</v>
      </c>
      <c r="AH736" s="63"/>
      <c r="AI736" s="63"/>
      <c r="AJ736" s="63">
        <v>0</v>
      </c>
      <c r="AK736" s="63"/>
      <c r="AL736" s="63"/>
      <c r="AM736" s="63"/>
      <c r="AN736" s="63"/>
      <c r="AO736" s="63"/>
      <c r="AP736" s="63"/>
      <c r="AQ736" s="63"/>
      <c r="AS736" s="5">
        <f>IF(Q736&gt;0,RANK(Q736,(N736:P736,Q736:AE736)),0)</f>
        <v>3</v>
      </c>
      <c r="AT736" s="5">
        <f>IF(R736&gt;0,RANK(R736,(N736:P736,Q736:AE736)),0)</f>
        <v>4</v>
      </c>
      <c r="AU736" s="5">
        <f>IF(T736&gt;0,RANK(T736,(N736:P736,Q736:AE736)),0)</f>
        <v>0</v>
      </c>
      <c r="AV736" s="5">
        <f>IF(S736&gt;0,RANK(S736,(N736:P736,Q736:AE736)),0)</f>
        <v>5</v>
      </c>
      <c r="AW736" s="2">
        <f t="shared" si="293"/>
        <v>1.1974144325527181E-2</v>
      </c>
      <c r="AX736" s="2">
        <f t="shared" si="294"/>
        <v>5.8811062837766243E-3</v>
      </c>
      <c r="AY736" s="2">
        <f t="shared" si="295"/>
        <v>0</v>
      </c>
      <c r="AZ736" s="2">
        <f t="shared" si="296"/>
        <v>1.059658789869662E-4</v>
      </c>
      <c r="BB736" t="s">
        <v>2178</v>
      </c>
      <c r="BC736" t="s">
        <v>1376</v>
      </c>
      <c r="BD736">
        <v>18</v>
      </c>
      <c r="BF736" s="111">
        <v>17</v>
      </c>
      <c r="BG736" s="113">
        <v>203</v>
      </c>
      <c r="BH736" s="117">
        <f t="shared" si="274"/>
        <v>17203</v>
      </c>
      <c r="BJ736" s="5" t="s">
        <v>3185</v>
      </c>
      <c r="BW736" s="132">
        <v>68</v>
      </c>
      <c r="CA736" s="8">
        <v>0</v>
      </c>
      <c r="CC736" s="8">
        <v>1</v>
      </c>
      <c r="CF736" s="8">
        <v>0</v>
      </c>
    </row>
    <row r="737" spans="1:90" collapsed="1">
      <c r="A737" t="s">
        <v>668</v>
      </c>
      <c r="B737" t="s">
        <v>548</v>
      </c>
      <c r="C737" s="1">
        <f t="shared" si="286"/>
        <v>5242014</v>
      </c>
      <c r="D737" s="5">
        <f>IF(N737&gt;0, RANK(N737,(N737:P737,Q737:AE737)),0)</f>
        <v>1</v>
      </c>
      <c r="E737" s="5">
        <f>IF(O737&gt;0,RANK(O737,(N737:P737,Q737:AE737)),0)</f>
        <v>2</v>
      </c>
      <c r="F737" s="5">
        <f>IF(P737&gt;0,RANK(P737,(N737:P737,Q737:AE737)),0)</f>
        <v>0</v>
      </c>
      <c r="G737" s="131">
        <f t="shared" si="287"/>
        <v>884296</v>
      </c>
      <c r="H737" s="136">
        <f t="shared" si="288"/>
        <v>0.16869394091660189</v>
      </c>
      <c r="I737" s="2"/>
      <c r="J737" s="2">
        <f t="shared" si="289"/>
        <v>0.57602135362477092</v>
      </c>
      <c r="K737" s="2">
        <f t="shared" si="290"/>
        <v>0.40732741270816902</v>
      </c>
      <c r="L737" s="2">
        <f t="shared" si="291"/>
        <v>0</v>
      </c>
      <c r="M737" s="2">
        <f t="shared" si="292"/>
        <v>1.6651233667060061E-2</v>
      </c>
      <c r="N737" s="63">
        <f t="shared" ref="N737:S737" si="297">SUM(N635:N736)</f>
        <v>3019512</v>
      </c>
      <c r="O737" s="63">
        <f t="shared" si="297"/>
        <v>2135216</v>
      </c>
      <c r="P737" s="63">
        <f t="shared" si="297"/>
        <v>0</v>
      </c>
      <c r="Q737" s="63">
        <f t="shared" si="297"/>
        <v>56229</v>
      </c>
      <c r="R737" s="63">
        <f t="shared" si="297"/>
        <v>30222</v>
      </c>
      <c r="S737" s="63">
        <f t="shared" si="297"/>
        <v>415</v>
      </c>
      <c r="T737" s="63"/>
      <c r="U737" s="63"/>
      <c r="V737" s="63"/>
      <c r="W737" s="63">
        <f>SUM(W635:W736)</f>
        <v>67</v>
      </c>
      <c r="X737" s="63">
        <f>SUM(X635:X736)</f>
        <v>185</v>
      </c>
      <c r="Y737" s="63">
        <f>SUM(Y635:Y736)</f>
        <v>25</v>
      </c>
      <c r="Z737" s="63"/>
      <c r="AA737" s="63"/>
      <c r="AB737" s="63"/>
      <c r="AC737" s="63"/>
      <c r="AD737" s="63"/>
      <c r="AE737" s="63"/>
      <c r="AF737" s="63"/>
      <c r="AG737" s="63">
        <f>SUM(AG635:AG736)</f>
        <v>12</v>
      </c>
      <c r="AH737" s="63"/>
      <c r="AI737" s="63"/>
      <c r="AJ737" s="63">
        <f>SUM(AJ635:AJ736)</f>
        <v>131</v>
      </c>
      <c r="AK737" s="63"/>
      <c r="AL737" s="63"/>
      <c r="AM737" s="63"/>
      <c r="AN737" s="63"/>
      <c r="AO737" s="63"/>
      <c r="AP737" s="63"/>
      <c r="AQ737" s="63"/>
      <c r="AS737" s="5">
        <f>IF(Q737&gt;0,RANK(Q737,(N737:P737,Q737:AE737)),0)</f>
        <v>3</v>
      </c>
      <c r="AT737" s="5">
        <f>IF(R737&gt;0,RANK(R737,(N737:P737,Q737:AE737)),0)</f>
        <v>4</v>
      </c>
      <c r="AU737" s="5">
        <f>IF(T737&gt;0,RANK(T737,(N737:P737,Q737:AE737)),0)</f>
        <v>0</v>
      </c>
      <c r="AV737" s="5">
        <f>IF(S737&gt;0,RANK(S737,(N737:P737,Q737:AE737)),0)</f>
        <v>5</v>
      </c>
      <c r="AW737" s="2">
        <f t="shared" si="293"/>
        <v>1.0726602408921456E-2</v>
      </c>
      <c r="AX737" s="2">
        <f t="shared" si="294"/>
        <v>5.7653413363642292E-3</v>
      </c>
      <c r="AY737" s="2">
        <f t="shared" si="295"/>
        <v>0</v>
      </c>
      <c r="AZ737" s="2">
        <f t="shared" si="296"/>
        <v>7.916804495371436E-5</v>
      </c>
      <c r="BB737" t="s">
        <v>668</v>
      </c>
      <c r="BC737" t="s">
        <v>548</v>
      </c>
      <c r="BF737" s="111">
        <v>17</v>
      </c>
      <c r="BG737" s="113"/>
      <c r="BH737" s="111">
        <v>17</v>
      </c>
      <c r="BJ737" s="5" t="s">
        <v>718</v>
      </c>
      <c r="BW737" s="63">
        <f t="shared" ref="BW737" si="298">SUM(BW635:BW736)</f>
        <v>10113</v>
      </c>
      <c r="BY737" s="63">
        <f t="shared" ref="BY737:CH737" si="299">SUM(BY635:BY736)</f>
        <v>14</v>
      </c>
      <c r="BZ737" s="63">
        <f t="shared" si="299"/>
        <v>4</v>
      </c>
      <c r="CA737" s="63">
        <f t="shared" si="299"/>
        <v>4</v>
      </c>
      <c r="CB737" s="63">
        <f t="shared" si="299"/>
        <v>3</v>
      </c>
      <c r="CC737" s="63">
        <f t="shared" si="299"/>
        <v>1</v>
      </c>
      <c r="CD737" s="63">
        <f t="shared" si="299"/>
        <v>1</v>
      </c>
      <c r="CE737" s="63">
        <f t="shared" si="299"/>
        <v>16</v>
      </c>
      <c r="CF737" s="63">
        <f t="shared" si="299"/>
        <v>3</v>
      </c>
      <c r="CG737" s="63">
        <f t="shared" si="299"/>
        <v>2</v>
      </c>
      <c r="CH737" s="63">
        <f t="shared" si="299"/>
        <v>4</v>
      </c>
      <c r="CI737" s="63">
        <f t="shared" ref="CI737:CL737" si="300">SUM(CI635:CI736)</f>
        <v>5</v>
      </c>
      <c r="CJ737" s="63">
        <f t="shared" si="300"/>
        <v>5</v>
      </c>
      <c r="CK737" s="63">
        <f t="shared" si="300"/>
        <v>2</v>
      </c>
      <c r="CL737" s="63">
        <f t="shared" si="300"/>
        <v>3</v>
      </c>
    </row>
    <row r="738" spans="1:90">
      <c r="C738" s="1"/>
      <c r="E738" s="5"/>
      <c r="F738" s="5"/>
      <c r="G738" s="131"/>
      <c r="H738" s="136"/>
      <c r="I738" s="2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8"/>
      <c r="AJ738" s="63"/>
      <c r="AK738" s="63"/>
      <c r="AL738" s="63"/>
      <c r="AM738" s="63"/>
      <c r="AN738" s="63"/>
      <c r="AO738" s="63"/>
      <c r="AP738" s="63"/>
      <c r="AQ738" s="63"/>
      <c r="AS738" s="5"/>
      <c r="AT738" s="5"/>
      <c r="AU738" s="5"/>
      <c r="AV738" s="5"/>
      <c r="BF738" s="111"/>
      <c r="BG738" s="113"/>
      <c r="BH738" s="117"/>
      <c r="BY738" s="63" t="s">
        <v>3384</v>
      </c>
      <c r="BZ738" s="63" t="s">
        <v>3462</v>
      </c>
      <c r="CA738" s="8" t="s">
        <v>3463</v>
      </c>
    </row>
    <row r="739" spans="1:90" hidden="1" outlineLevel="1">
      <c r="A739" t="s">
        <v>1034</v>
      </c>
      <c r="B739" t="s">
        <v>150</v>
      </c>
      <c r="C739" s="1">
        <f t="shared" ref="C739:C770" si="301">SUM(N739:AQ739)</f>
        <v>13011</v>
      </c>
      <c r="D739" s="5">
        <f>IF(N739&gt;0, RANK(N739,(N739:P739,Q739:AE739)),0)</f>
        <v>2</v>
      </c>
      <c r="E739" s="5">
        <f>IF(O739&gt;0,RANK(O739,(N739:P739,Q739:AE739)),0)</f>
        <v>1</v>
      </c>
      <c r="F739" s="5">
        <f>IF(P739&gt;0,RANK(P739,(N739:P739,Q739:AE739)),0)</f>
        <v>0</v>
      </c>
      <c r="G739" s="131">
        <f t="shared" ref="G739:G770" si="302">IF(C739&gt;0,MAX(N739:P739)-LARGE(N739:P739,2),0)</f>
        <v>5131</v>
      </c>
      <c r="H739" s="136">
        <f t="shared" ref="H739:H770" si="303">IF(C739&gt;0,G739/C739,0)</f>
        <v>0.39435861962954422</v>
      </c>
      <c r="I739" s="2"/>
      <c r="J739" s="2">
        <f t="shared" ref="J739:J770" si="304">IF($C739=0,"-",N739/$C739)</f>
        <v>0.29252171239720237</v>
      </c>
      <c r="K739" s="2">
        <f t="shared" ref="K739:K770" si="305">IF($C739=0,"-",O739/$C739)</f>
        <v>0.68688033202674659</v>
      </c>
      <c r="L739" s="2">
        <f t="shared" ref="L739:L770" si="306">IF($C739=0,"-",P739/$C739)</f>
        <v>0</v>
      </c>
      <c r="M739" s="2">
        <f t="shared" ref="M739:M770" si="307">IF(C739=0,"-",(1-J739-K739-L739))</f>
        <v>2.0597955576051041E-2</v>
      </c>
      <c r="N739" s="63">
        <v>3806</v>
      </c>
      <c r="O739" s="63">
        <v>8937</v>
      </c>
      <c r="P739" s="63"/>
      <c r="Q739" s="63">
        <v>262</v>
      </c>
      <c r="R739" s="63">
        <v>4</v>
      </c>
      <c r="S739" s="63">
        <v>2</v>
      </c>
      <c r="T739" s="63"/>
      <c r="U739" s="63">
        <v>0</v>
      </c>
      <c r="V739" s="63"/>
      <c r="W739" s="63">
        <f>IF(Copyright!C$12=1,IF(BW739&gt;0,BW739-SUM(R739:V739)-SUM(X739:AQ739),SUM(BX739:CB739)),SUM(BY739:CB739))</f>
        <v>0</v>
      </c>
      <c r="X739" s="63"/>
      <c r="Y739" s="63">
        <v>0</v>
      </c>
      <c r="Z739" s="63"/>
      <c r="AA739" s="63"/>
      <c r="AB739" s="63"/>
      <c r="AC739" s="63"/>
      <c r="AD739" s="63"/>
      <c r="AE739" s="63"/>
      <c r="AF739" s="63"/>
      <c r="AG739" s="63"/>
      <c r="AH739" s="63"/>
      <c r="AI739" s="8">
        <v>0</v>
      </c>
      <c r="AJ739" s="63">
        <v>0</v>
      </c>
      <c r="AK739" s="63"/>
      <c r="AL739" s="63"/>
      <c r="AM739" s="63"/>
      <c r="AN739" s="63"/>
      <c r="AO739" s="63"/>
      <c r="AP739" s="63"/>
      <c r="AQ739" s="63"/>
      <c r="AS739" s="5">
        <f>IF(Q739&gt;0,RANK(Q739,(N739:P739,Q739:AE739)),0)</f>
        <v>3</v>
      </c>
      <c r="AT739" s="5">
        <f>IF(R739&gt;0,RANK(R739,(N739:P739,Q739:AE739)),0)</f>
        <v>4</v>
      </c>
      <c r="AU739" s="5">
        <f>IF(T739&gt;0,RANK(T739,(N739:P739,Q739:AE739)),0)</f>
        <v>0</v>
      </c>
      <c r="AV739" s="5">
        <f>IF(S739&gt;0,RANK(S739,(N739:P739,Q739:AE739)),0)</f>
        <v>5</v>
      </c>
      <c r="AW739" s="2">
        <f t="shared" ref="AW739:AW770" si="308">IF($C739=0,"-",Q739/$C739)</f>
        <v>2.0136807316885712E-2</v>
      </c>
      <c r="AX739" s="2">
        <f t="shared" ref="AX739:AX770" si="309">IF($C739=0,"-",R739/$C739)</f>
        <v>3.0743217277688108E-4</v>
      </c>
      <c r="AY739" s="2">
        <f t="shared" ref="AY739:AY770" si="310">IF($C739=0,"-",T739/$C739)</f>
        <v>0</v>
      </c>
      <c r="AZ739" s="2">
        <f t="shared" ref="AZ739:AZ770" si="311">IF($C739=0,"-",S739/$C739)</f>
        <v>1.5371608638844054E-4</v>
      </c>
      <c r="BB739" t="s">
        <v>1034</v>
      </c>
      <c r="BC739" t="s">
        <v>150</v>
      </c>
      <c r="BD739">
        <v>3</v>
      </c>
      <c r="BF739" s="111">
        <v>18</v>
      </c>
      <c r="BG739" s="113">
        <v>1</v>
      </c>
      <c r="BH739" s="117">
        <f t="shared" si="274"/>
        <v>18001</v>
      </c>
      <c r="BJ739" s="5" t="s">
        <v>3185</v>
      </c>
      <c r="BW739" s="63">
        <v>27</v>
      </c>
      <c r="BY739" s="63">
        <v>0</v>
      </c>
      <c r="BZ739" s="63">
        <v>0</v>
      </c>
      <c r="CA739" s="8">
        <v>0</v>
      </c>
    </row>
    <row r="740" spans="1:90" hidden="1" outlineLevel="1">
      <c r="A740" t="s">
        <v>1726</v>
      </c>
      <c r="B740" t="s">
        <v>150</v>
      </c>
      <c r="C740" s="1">
        <f t="shared" si="301"/>
        <v>146939</v>
      </c>
      <c r="D740" s="5">
        <f>IF(N740&gt;0, RANK(N740,(N740:P740,Q740:AE740)),0)</f>
        <v>2</v>
      </c>
      <c r="E740" s="5">
        <f>IF(O740&gt;0,RANK(O740,(N740:P740,Q740:AE740)),0)</f>
        <v>1</v>
      </c>
      <c r="F740" s="5">
        <f>IF(P740&gt;0,RANK(P740,(N740:P740,Q740:AE740)),0)</f>
        <v>0</v>
      </c>
      <c r="G740" s="131">
        <f t="shared" si="302"/>
        <v>24577</v>
      </c>
      <c r="H740" s="136">
        <f t="shared" si="303"/>
        <v>0.167259883352956</v>
      </c>
      <c r="I740" s="2"/>
      <c r="J740" s="2">
        <f t="shared" si="304"/>
        <v>0.40857770911738883</v>
      </c>
      <c r="K740" s="2">
        <f t="shared" si="305"/>
        <v>0.57583759247034483</v>
      </c>
      <c r="L740" s="2">
        <f t="shared" si="306"/>
        <v>0</v>
      </c>
      <c r="M740" s="2">
        <f t="shared" si="307"/>
        <v>1.5584698412266396E-2</v>
      </c>
      <c r="N740" s="63">
        <v>60036</v>
      </c>
      <c r="O740" s="63">
        <v>84613</v>
      </c>
      <c r="P740" s="63"/>
      <c r="Q740" s="63">
        <v>2197</v>
      </c>
      <c r="R740" s="63">
        <v>72</v>
      </c>
      <c r="S740" s="63">
        <v>16</v>
      </c>
      <c r="T740" s="63"/>
      <c r="U740" s="63">
        <v>1</v>
      </c>
      <c r="V740" s="63"/>
      <c r="W740" s="63">
        <f>IF(Copyright!C$12=1,IF(BW740&gt;0,BW740-SUM(R740:V740)-SUM(X740:AQ740),SUM(BX740:CB740)),SUM(BY740:CB740))</f>
        <v>2</v>
      </c>
      <c r="X740" s="63"/>
      <c r="Y740" s="63">
        <v>1</v>
      </c>
      <c r="Z740" s="63"/>
      <c r="AA740" s="63"/>
      <c r="AB740" s="63"/>
      <c r="AC740" s="63"/>
      <c r="AD740" s="63"/>
      <c r="AE740" s="63"/>
      <c r="AF740" s="63"/>
      <c r="AG740" s="63"/>
      <c r="AH740" s="63"/>
      <c r="AI740" s="8">
        <v>1</v>
      </c>
      <c r="AJ740" s="63">
        <v>0</v>
      </c>
      <c r="AK740" s="63"/>
      <c r="AL740" s="63"/>
      <c r="AM740" s="63"/>
      <c r="AN740" s="63"/>
      <c r="AO740" s="63"/>
      <c r="AP740" s="63"/>
      <c r="AQ740" s="63"/>
      <c r="AS740" s="5">
        <f>IF(Q740&gt;0,RANK(Q740,(N740:P740,Q740:AE740)),0)</f>
        <v>3</v>
      </c>
      <c r="AT740" s="5">
        <f>IF(R740&gt;0,RANK(R740,(N740:P740,Q740:AE740)),0)</f>
        <v>4</v>
      </c>
      <c r="AU740" s="5">
        <f>IF(T740&gt;0,RANK(T740,(N740:P740,Q740:AE740)),0)</f>
        <v>0</v>
      </c>
      <c r="AV740" s="5">
        <f>IF(S740&gt;0,RANK(S740,(N740:P740,Q740:AE740)),0)</f>
        <v>5</v>
      </c>
      <c r="AW740" s="2">
        <f t="shared" si="308"/>
        <v>1.495178271255419E-2</v>
      </c>
      <c r="AX740" s="2">
        <f t="shared" si="309"/>
        <v>4.8999925139003257E-4</v>
      </c>
      <c r="AY740" s="2">
        <f t="shared" si="310"/>
        <v>0</v>
      </c>
      <c r="AZ740" s="2">
        <f t="shared" si="311"/>
        <v>1.0888872253111836E-4</v>
      </c>
      <c r="BB740" t="s">
        <v>1726</v>
      </c>
      <c r="BC740" t="s">
        <v>150</v>
      </c>
      <c r="BD740">
        <v>3</v>
      </c>
      <c r="BF740" s="111">
        <v>18</v>
      </c>
      <c r="BG740" s="113">
        <v>3</v>
      </c>
      <c r="BH740" s="117">
        <f t="shared" si="274"/>
        <v>18003</v>
      </c>
      <c r="BJ740" s="5" t="s">
        <v>3185</v>
      </c>
      <c r="BW740" s="63">
        <v>400</v>
      </c>
      <c r="BY740" s="63">
        <v>0</v>
      </c>
      <c r="BZ740" s="63">
        <v>0</v>
      </c>
      <c r="CA740" s="8">
        <v>2</v>
      </c>
    </row>
    <row r="741" spans="1:90" hidden="1" outlineLevel="1">
      <c r="A741" t="s">
        <v>428</v>
      </c>
      <c r="B741" t="s">
        <v>150</v>
      </c>
      <c r="C741" s="1">
        <f t="shared" si="301"/>
        <v>29326</v>
      </c>
      <c r="D741" s="5">
        <f>IF(N741&gt;0, RANK(N741,(N741:P741,Q741:AE741)),0)</f>
        <v>2</v>
      </c>
      <c r="E741" s="5">
        <f>IF(O741&gt;0,RANK(O741,(N741:P741,Q741:AE741)),0)</f>
        <v>1</v>
      </c>
      <c r="F741" s="5">
        <f>IF(P741&gt;0,RANK(P741,(N741:P741,Q741:AE741)),0)</f>
        <v>0</v>
      </c>
      <c r="G741" s="131">
        <f t="shared" si="302"/>
        <v>7458</v>
      </c>
      <c r="H741" s="136">
        <f t="shared" si="303"/>
        <v>0.25431357839459867</v>
      </c>
      <c r="I741" s="2"/>
      <c r="J741" s="2">
        <f t="shared" si="304"/>
        <v>0.3623064857123372</v>
      </c>
      <c r="K741" s="2">
        <f t="shared" si="305"/>
        <v>0.61662006410693582</v>
      </c>
      <c r="L741" s="2">
        <f t="shared" si="306"/>
        <v>0</v>
      </c>
      <c r="M741" s="2">
        <f t="shared" si="307"/>
        <v>2.1073450180726927E-2</v>
      </c>
      <c r="N741" s="63">
        <v>10625</v>
      </c>
      <c r="O741" s="63">
        <v>18083</v>
      </c>
      <c r="P741" s="63"/>
      <c r="Q741" s="63">
        <v>608</v>
      </c>
      <c r="R741" s="63">
        <v>4</v>
      </c>
      <c r="S741" s="63">
        <v>4</v>
      </c>
      <c r="T741" s="63"/>
      <c r="U741" s="63">
        <v>2</v>
      </c>
      <c r="V741" s="63"/>
      <c r="W741" s="63">
        <f>IF(Copyright!C$12=1,IF(BW741&gt;0,BW741-SUM(R741:V741)-SUM(X741:AQ741),SUM(BX741:CB741)),SUM(BY741:CB741))</f>
        <v>0</v>
      </c>
      <c r="X741" s="63"/>
      <c r="Y741" s="63">
        <v>0</v>
      </c>
      <c r="Z741" s="63"/>
      <c r="AA741" s="63"/>
      <c r="AB741" s="63"/>
      <c r="AC741" s="63"/>
      <c r="AD741" s="63"/>
      <c r="AE741" s="63"/>
      <c r="AF741" s="63"/>
      <c r="AG741" s="63"/>
      <c r="AH741" s="63"/>
      <c r="AI741" s="8">
        <v>0</v>
      </c>
      <c r="AJ741" s="63">
        <v>0</v>
      </c>
      <c r="AK741" s="63"/>
      <c r="AL741" s="63"/>
      <c r="AM741" s="63"/>
      <c r="AN741" s="63"/>
      <c r="AO741" s="63"/>
      <c r="AP741" s="63"/>
      <c r="AQ741" s="63"/>
      <c r="AS741" s="5">
        <f>IF(Q741&gt;0,RANK(Q741,(N741:P741,Q741:AE741)),0)</f>
        <v>3</v>
      </c>
      <c r="AT741" s="5">
        <f>IF(R741&gt;0,RANK(R741,(N741:P741,Q741:AE741)),0)</f>
        <v>4</v>
      </c>
      <c r="AU741" s="5">
        <f>IF(T741&gt;0,RANK(T741,(N741:P741,Q741:AE741)),0)</f>
        <v>0</v>
      </c>
      <c r="AV741" s="5">
        <f>IF(S741&gt;0,RANK(S741,(N741:P741,Q741:AE741)),0)</f>
        <v>4</v>
      </c>
      <c r="AW741" s="2">
        <f t="shared" si="308"/>
        <v>2.0732455841233035E-2</v>
      </c>
      <c r="AX741" s="2">
        <f t="shared" si="309"/>
        <v>1.3639773579758577E-4</v>
      </c>
      <c r="AY741" s="2">
        <f t="shared" si="310"/>
        <v>0</v>
      </c>
      <c r="AZ741" s="2">
        <f t="shared" si="311"/>
        <v>1.3639773579758577E-4</v>
      </c>
      <c r="BB741" t="s">
        <v>428</v>
      </c>
      <c r="BC741" t="s">
        <v>150</v>
      </c>
      <c r="BD741">
        <v>6</v>
      </c>
      <c r="BF741" s="111">
        <v>18</v>
      </c>
      <c r="BG741" s="113">
        <v>5</v>
      </c>
      <c r="BH741" s="117">
        <f t="shared" si="274"/>
        <v>18005</v>
      </c>
      <c r="BJ741" s="5" t="s">
        <v>3185</v>
      </c>
      <c r="BW741" s="63">
        <v>76</v>
      </c>
      <c r="BY741" s="63">
        <v>0</v>
      </c>
      <c r="BZ741" s="63">
        <v>0</v>
      </c>
      <c r="CA741" s="8">
        <v>0</v>
      </c>
    </row>
    <row r="742" spans="1:90" hidden="1" outlineLevel="1">
      <c r="A742" t="s">
        <v>1106</v>
      </c>
      <c r="B742" t="s">
        <v>150</v>
      </c>
      <c r="C742" s="1">
        <f t="shared" si="301"/>
        <v>3578</v>
      </c>
      <c r="D742" s="5">
        <f>IF(N742&gt;0, RANK(N742,(N742:P742,Q742:AE742)),0)</f>
        <v>2</v>
      </c>
      <c r="E742" s="5">
        <f>IF(O742&gt;0,RANK(O742,(N742:P742,Q742:AE742)),0)</f>
        <v>1</v>
      </c>
      <c r="F742" s="5">
        <f>IF(P742&gt;0,RANK(P742,(N742:P742,Q742:AE742)),0)</f>
        <v>0</v>
      </c>
      <c r="G742" s="131">
        <f t="shared" si="302"/>
        <v>1170</v>
      </c>
      <c r="H742" s="136">
        <f t="shared" si="303"/>
        <v>0.32699832308552262</v>
      </c>
      <c r="I742" s="2"/>
      <c r="J742" s="2">
        <f t="shared" si="304"/>
        <v>0.32392397987702626</v>
      </c>
      <c r="K742" s="2">
        <f t="shared" si="305"/>
        <v>0.65092230296254894</v>
      </c>
      <c r="L742" s="2">
        <f t="shared" si="306"/>
        <v>0</v>
      </c>
      <c r="M742" s="2">
        <f t="shared" si="307"/>
        <v>2.5153717160424804E-2</v>
      </c>
      <c r="N742" s="63">
        <v>1159</v>
      </c>
      <c r="O742" s="63">
        <v>2329</v>
      </c>
      <c r="P742" s="63"/>
      <c r="Q742" s="63">
        <v>89</v>
      </c>
      <c r="R742" s="63">
        <v>1</v>
      </c>
      <c r="S742" s="63">
        <v>0</v>
      </c>
      <c r="T742" s="63"/>
      <c r="U742" s="63">
        <v>0</v>
      </c>
      <c r="V742" s="63"/>
      <c r="W742" s="63">
        <f>IF(Copyright!C$12=1,IF(BW742&gt;0,BW742-SUM(R742:V742)-SUM(X742:AQ742),SUM(BX742:CB742)),SUM(BY742:CB742))</f>
        <v>0</v>
      </c>
      <c r="X742" s="63"/>
      <c r="Y742" s="63">
        <v>0</v>
      </c>
      <c r="Z742" s="63"/>
      <c r="AA742" s="63"/>
      <c r="AB742" s="63"/>
      <c r="AC742" s="63"/>
      <c r="AD742" s="63"/>
      <c r="AE742" s="63"/>
      <c r="AF742" s="63"/>
      <c r="AG742" s="63"/>
      <c r="AH742" s="63"/>
      <c r="AI742" s="8">
        <v>0</v>
      </c>
      <c r="AJ742" s="63">
        <v>0</v>
      </c>
      <c r="AK742" s="63"/>
      <c r="AL742" s="63"/>
      <c r="AM742" s="63"/>
      <c r="AN742" s="63"/>
      <c r="AO742" s="63"/>
      <c r="AP742" s="63"/>
      <c r="AQ742" s="63"/>
      <c r="AS742" s="5">
        <f>IF(Q742&gt;0,RANK(Q742,(N742:P742,Q742:AE742)),0)</f>
        <v>3</v>
      </c>
      <c r="AT742" s="5">
        <f>IF(R742&gt;0,RANK(R742,(N742:P742,Q742:AE742)),0)</f>
        <v>4</v>
      </c>
      <c r="AU742" s="5">
        <f>IF(T742&gt;0,RANK(T742,(N742:P742,Q742:AE742)),0)</f>
        <v>0</v>
      </c>
      <c r="AV742" s="5">
        <f>IF(S742&gt;0,RANK(S742,(N742:P742,Q742:AE742)),0)</f>
        <v>0</v>
      </c>
      <c r="AW742" s="2">
        <f t="shared" si="308"/>
        <v>2.4874231414197878E-2</v>
      </c>
      <c r="AX742" s="2">
        <f t="shared" si="309"/>
        <v>2.7948574622694243E-4</v>
      </c>
      <c r="AY742" s="2">
        <f t="shared" si="310"/>
        <v>0</v>
      </c>
      <c r="AZ742" s="2">
        <f t="shared" si="311"/>
        <v>0</v>
      </c>
      <c r="BB742" t="s">
        <v>1106</v>
      </c>
      <c r="BC742" t="s">
        <v>150</v>
      </c>
      <c r="BD742">
        <v>4</v>
      </c>
      <c r="BF742" s="111">
        <v>18</v>
      </c>
      <c r="BG742" s="113">
        <v>7</v>
      </c>
      <c r="BH742" s="117">
        <f t="shared" si="274"/>
        <v>18007</v>
      </c>
      <c r="BJ742" s="5" t="s">
        <v>3185</v>
      </c>
      <c r="BY742" s="63">
        <v>0</v>
      </c>
      <c r="BZ742" s="63">
        <v>0</v>
      </c>
      <c r="CA742" s="8">
        <v>0</v>
      </c>
    </row>
    <row r="743" spans="1:90" hidden="1" outlineLevel="1">
      <c r="A743" t="s">
        <v>173</v>
      </c>
      <c r="B743" t="s">
        <v>150</v>
      </c>
      <c r="C743" s="1">
        <f t="shared" si="301"/>
        <v>4743</v>
      </c>
      <c r="D743" s="5">
        <f>IF(N743&gt;0, RANK(N743,(N743:P743,Q743:AE743)),0)</f>
        <v>2</v>
      </c>
      <c r="E743" s="5">
        <f>IF(O743&gt;0,RANK(O743,(N743:P743,Q743:AE743)),0)</f>
        <v>1</v>
      </c>
      <c r="F743" s="5">
        <f>IF(P743&gt;0,RANK(P743,(N743:P743,Q743:AE743)),0)</f>
        <v>0</v>
      </c>
      <c r="G743" s="131">
        <f t="shared" si="302"/>
        <v>784</v>
      </c>
      <c r="H743" s="136">
        <f t="shared" si="303"/>
        <v>0.16529622601728863</v>
      </c>
      <c r="I743" s="2"/>
      <c r="J743" s="2">
        <f t="shared" si="304"/>
        <v>0.40628294328484083</v>
      </c>
      <c r="K743" s="2">
        <f t="shared" si="305"/>
        <v>0.57157916930212949</v>
      </c>
      <c r="L743" s="2">
        <f t="shared" si="306"/>
        <v>0</v>
      </c>
      <c r="M743" s="2">
        <f t="shared" si="307"/>
        <v>2.2137887413029689E-2</v>
      </c>
      <c r="N743" s="63">
        <v>1927</v>
      </c>
      <c r="O743" s="63">
        <v>2711</v>
      </c>
      <c r="P743" s="63"/>
      <c r="Q743" s="63">
        <v>103</v>
      </c>
      <c r="R743" s="63">
        <v>2</v>
      </c>
      <c r="S743" s="63">
        <v>0</v>
      </c>
      <c r="T743" s="63"/>
      <c r="U743" s="63">
        <v>0</v>
      </c>
      <c r="V743" s="63"/>
      <c r="W743" s="63">
        <f>IF(Copyright!C$12=1,IF(BW743&gt;0,BW743-SUM(R743:V743)-SUM(X743:AQ743),SUM(BX743:CB743)),SUM(BY743:CB743))</f>
        <v>0</v>
      </c>
      <c r="X743" s="63"/>
      <c r="Y743" s="63">
        <v>0</v>
      </c>
      <c r="Z743" s="63"/>
      <c r="AA743" s="63"/>
      <c r="AB743" s="63"/>
      <c r="AC743" s="63"/>
      <c r="AD743" s="63"/>
      <c r="AE743" s="63"/>
      <c r="AF743" s="63"/>
      <c r="AG743" s="63"/>
      <c r="AH743" s="63"/>
      <c r="AI743" s="8">
        <v>0</v>
      </c>
      <c r="AJ743" s="63">
        <v>0</v>
      </c>
      <c r="AK743" s="63"/>
      <c r="AL743" s="63"/>
      <c r="AM743" s="63"/>
      <c r="AN743" s="63"/>
      <c r="AO743" s="63"/>
      <c r="AP743" s="63"/>
      <c r="AQ743" s="63"/>
      <c r="AS743" s="5">
        <f>IF(Q743&gt;0,RANK(Q743,(N743:P743,Q743:AE743)),0)</f>
        <v>3</v>
      </c>
      <c r="AT743" s="5">
        <f>IF(R743&gt;0,RANK(R743,(N743:P743,Q743:AE743)),0)</f>
        <v>4</v>
      </c>
      <c r="AU743" s="5">
        <f>IF(T743&gt;0,RANK(T743,(N743:P743,Q743:AE743)),0)</f>
        <v>0</v>
      </c>
      <c r="AV743" s="5">
        <f>IF(S743&gt;0,RANK(S743,(N743:P743,Q743:AE743)),0)</f>
        <v>0</v>
      </c>
      <c r="AW743" s="2">
        <f t="shared" si="308"/>
        <v>2.1716213367067257E-2</v>
      </c>
      <c r="AX743" s="2">
        <f t="shared" si="309"/>
        <v>4.21674045962471E-4</v>
      </c>
      <c r="AY743" s="2">
        <f t="shared" si="310"/>
        <v>0</v>
      </c>
      <c r="AZ743" s="2">
        <f t="shared" si="311"/>
        <v>0</v>
      </c>
      <c r="BB743" t="s">
        <v>173</v>
      </c>
      <c r="BC743" t="s">
        <v>150</v>
      </c>
      <c r="BF743" s="111">
        <v>18</v>
      </c>
      <c r="BG743" s="113">
        <v>9</v>
      </c>
      <c r="BH743" s="117">
        <f t="shared" si="274"/>
        <v>18009</v>
      </c>
      <c r="BJ743" s="5" t="s">
        <v>3185</v>
      </c>
      <c r="BW743" s="63">
        <v>19</v>
      </c>
      <c r="BY743" s="63">
        <v>0</v>
      </c>
      <c r="BZ743" s="63">
        <v>0</v>
      </c>
      <c r="CA743" s="8">
        <v>0</v>
      </c>
    </row>
    <row r="744" spans="1:90" hidden="1" outlineLevel="1">
      <c r="A744" t="s">
        <v>1051</v>
      </c>
      <c r="B744" t="s">
        <v>150</v>
      </c>
      <c r="C744" s="1">
        <f t="shared" si="301"/>
        <v>27737</v>
      </c>
      <c r="D744" s="5">
        <f>IF(N744&gt;0, RANK(N744,(N744:P744,Q744:AE744)),0)</f>
        <v>2</v>
      </c>
      <c r="E744" s="5">
        <f>IF(O744&gt;0,RANK(O744,(N744:P744,Q744:AE744)),0)</f>
        <v>1</v>
      </c>
      <c r="F744" s="5">
        <f>IF(P744&gt;0,RANK(P744,(N744:P744,Q744:AE744)),0)</f>
        <v>0</v>
      </c>
      <c r="G744" s="131">
        <f t="shared" si="302"/>
        <v>10480</v>
      </c>
      <c r="H744" s="136">
        <f t="shared" si="303"/>
        <v>0.37783466128276311</v>
      </c>
      <c r="I744" s="2"/>
      <c r="J744" s="2">
        <f t="shared" si="304"/>
        <v>0.30024876518729493</v>
      </c>
      <c r="K744" s="2">
        <f t="shared" si="305"/>
        <v>0.67808342647005804</v>
      </c>
      <c r="L744" s="2">
        <f t="shared" si="306"/>
        <v>0</v>
      </c>
      <c r="M744" s="2">
        <f t="shared" si="307"/>
        <v>2.1667808342647032E-2</v>
      </c>
      <c r="N744" s="63">
        <v>8328</v>
      </c>
      <c r="O744" s="63">
        <v>18808</v>
      </c>
      <c r="P744" s="63"/>
      <c r="Q744" s="63">
        <v>593</v>
      </c>
      <c r="R744" s="63">
        <v>4</v>
      </c>
      <c r="S744" s="63">
        <v>3</v>
      </c>
      <c r="T744" s="63"/>
      <c r="U744" s="63">
        <v>1</v>
      </c>
      <c r="V744" s="63"/>
      <c r="W744" s="63">
        <f>IF(Copyright!C$12=1,IF(BW744&gt;0,BW744-SUM(R744:V744)-SUM(X744:AQ744),SUM(BX744:CB744)),SUM(BY744:CB744))</f>
        <v>0</v>
      </c>
      <c r="X744" s="63"/>
      <c r="Y744" s="63">
        <v>0</v>
      </c>
      <c r="Z744" s="63"/>
      <c r="AA744" s="63"/>
      <c r="AB744" s="63"/>
      <c r="AC744" s="63"/>
      <c r="AD744" s="63"/>
      <c r="AE744" s="63"/>
      <c r="AF744" s="63"/>
      <c r="AG744" s="63"/>
      <c r="AH744" s="63"/>
      <c r="AI744" s="8">
        <v>0</v>
      </c>
      <c r="AJ744" s="63">
        <v>0</v>
      </c>
      <c r="AK744" s="63"/>
      <c r="AL744" s="63"/>
      <c r="AM744" s="63"/>
      <c r="AN744" s="63"/>
      <c r="AO744" s="63"/>
      <c r="AP744" s="63"/>
      <c r="AQ744" s="63"/>
      <c r="AS744" s="5">
        <f>IF(Q744&gt;0,RANK(Q744,(N744:P744,Q744:AE744)),0)</f>
        <v>3</v>
      </c>
      <c r="AT744" s="5">
        <f>IF(R744&gt;0,RANK(R744,(N744:P744,Q744:AE744)),0)</f>
        <v>4</v>
      </c>
      <c r="AU744" s="5">
        <f>IF(T744&gt;0,RANK(T744,(N744:P744,Q744:AE744)),0)</f>
        <v>0</v>
      </c>
      <c r="AV744" s="5">
        <f>IF(S744&gt;0,RANK(S744,(N744:P744,Q744:AE744)),0)</f>
        <v>5</v>
      </c>
      <c r="AW744" s="2">
        <f t="shared" si="308"/>
        <v>2.1379384937087645E-2</v>
      </c>
      <c r="AX744" s="2">
        <f t="shared" si="309"/>
        <v>1.4421170277968058E-4</v>
      </c>
      <c r="AY744" s="2">
        <f t="shared" si="310"/>
        <v>0</v>
      </c>
      <c r="AZ744" s="2">
        <f t="shared" si="311"/>
        <v>1.0815877708476043E-4</v>
      </c>
      <c r="BB744" t="s">
        <v>1051</v>
      </c>
      <c r="BC744" t="s">
        <v>150</v>
      </c>
      <c r="BF744" s="111">
        <v>18</v>
      </c>
      <c r="BG744" s="113">
        <v>11</v>
      </c>
      <c r="BH744" s="117">
        <f t="shared" ref="BH744:BH807" si="312">1000*BF744+BG744</f>
        <v>18011</v>
      </c>
      <c r="BJ744" s="5" t="s">
        <v>3185</v>
      </c>
      <c r="BW744" s="63">
        <v>53</v>
      </c>
      <c r="BY744" s="63">
        <v>0</v>
      </c>
      <c r="BZ744" s="63">
        <v>0</v>
      </c>
      <c r="CA744" s="8">
        <v>0</v>
      </c>
    </row>
    <row r="745" spans="1:90" hidden="1" outlineLevel="1">
      <c r="A745" t="s">
        <v>584</v>
      </c>
      <c r="B745" t="s">
        <v>150</v>
      </c>
      <c r="C745" s="1">
        <f t="shared" si="301"/>
        <v>7604</v>
      </c>
      <c r="D745" s="5">
        <f>IF(N745&gt;0, RANK(N745,(N745:P745,Q745:AE745)),0)</f>
        <v>2</v>
      </c>
      <c r="E745" s="5">
        <f>IF(O745&gt;0,RANK(O745,(N745:P745,Q745:AE745)),0)</f>
        <v>1</v>
      </c>
      <c r="F745" s="5">
        <f>IF(P745&gt;0,RANK(P745,(N745:P745,Q745:AE745)),0)</f>
        <v>0</v>
      </c>
      <c r="G745" s="131">
        <f t="shared" si="302"/>
        <v>1272</v>
      </c>
      <c r="H745" s="136">
        <f t="shared" si="303"/>
        <v>0.16728037874802734</v>
      </c>
      <c r="I745" s="2"/>
      <c r="J745" s="2">
        <f t="shared" si="304"/>
        <v>0.40241977906365073</v>
      </c>
      <c r="K745" s="2">
        <f t="shared" si="305"/>
        <v>0.56970015781167804</v>
      </c>
      <c r="L745" s="2">
        <f t="shared" si="306"/>
        <v>0</v>
      </c>
      <c r="M745" s="2">
        <f t="shared" si="307"/>
        <v>2.7880063124671173E-2</v>
      </c>
      <c r="N745" s="63">
        <v>3060</v>
      </c>
      <c r="O745" s="63">
        <v>4332</v>
      </c>
      <c r="P745" s="63"/>
      <c r="Q745" s="63">
        <v>204</v>
      </c>
      <c r="R745" s="63">
        <v>7</v>
      </c>
      <c r="S745" s="63">
        <v>1</v>
      </c>
      <c r="T745" s="63"/>
      <c r="U745" s="63">
        <v>0</v>
      </c>
      <c r="V745" s="63"/>
      <c r="W745" s="63">
        <f>IF(Copyright!C$12=1,IF(BW745&gt;0,BW745-SUM(R745:V745)-SUM(X745:AQ745),SUM(BX745:CB745)),SUM(BY745:CB745))</f>
        <v>0</v>
      </c>
      <c r="X745" s="63"/>
      <c r="Y745" s="63">
        <v>0</v>
      </c>
      <c r="Z745" s="63"/>
      <c r="AA745" s="63"/>
      <c r="AB745" s="63"/>
      <c r="AC745" s="63"/>
      <c r="AD745" s="63"/>
      <c r="AE745" s="63"/>
      <c r="AF745" s="63"/>
      <c r="AG745" s="63"/>
      <c r="AH745" s="63"/>
      <c r="AI745" s="8">
        <v>0</v>
      </c>
      <c r="AJ745" s="63">
        <v>0</v>
      </c>
      <c r="AK745" s="63"/>
      <c r="AL745" s="63"/>
      <c r="AM745" s="63"/>
      <c r="AN745" s="63"/>
      <c r="AO745" s="63"/>
      <c r="AP745" s="63"/>
      <c r="AQ745" s="63"/>
      <c r="AS745" s="5">
        <f>IF(Q745&gt;0,RANK(Q745,(N745:P745,Q745:AE745)),0)</f>
        <v>3</v>
      </c>
      <c r="AT745" s="5">
        <f>IF(R745&gt;0,RANK(R745,(N745:P745,Q745:AE745)),0)</f>
        <v>4</v>
      </c>
      <c r="AU745" s="5">
        <f>IF(T745&gt;0,RANK(T745,(N745:P745,Q745:AE745)),0)</f>
        <v>0</v>
      </c>
      <c r="AV745" s="5">
        <f>IF(S745&gt;0,RANK(S745,(N745:P745,Q745:AE745)),0)</f>
        <v>5</v>
      </c>
      <c r="AW745" s="2">
        <f t="shared" si="308"/>
        <v>2.6827985270910047E-2</v>
      </c>
      <c r="AX745" s="2">
        <f t="shared" si="309"/>
        <v>9.2056812204103101E-4</v>
      </c>
      <c r="AY745" s="2">
        <f t="shared" si="310"/>
        <v>0</v>
      </c>
      <c r="AZ745" s="2">
        <f t="shared" si="311"/>
        <v>1.3150973172014729E-4</v>
      </c>
      <c r="BB745" t="s">
        <v>584</v>
      </c>
      <c r="BC745" t="s">
        <v>150</v>
      </c>
      <c r="BD745">
        <v>9</v>
      </c>
      <c r="BF745" s="111">
        <v>18</v>
      </c>
      <c r="BG745" s="113">
        <v>13</v>
      </c>
      <c r="BH745" s="117">
        <f t="shared" si="312"/>
        <v>18013</v>
      </c>
      <c r="BJ745" s="5" t="s">
        <v>3185</v>
      </c>
      <c r="BW745" s="63">
        <v>38</v>
      </c>
      <c r="BY745" s="63">
        <v>0</v>
      </c>
      <c r="BZ745" s="63">
        <v>0</v>
      </c>
      <c r="CA745" s="8">
        <v>0</v>
      </c>
    </row>
    <row r="746" spans="1:90" hidden="1" outlineLevel="1">
      <c r="A746" t="s">
        <v>1684</v>
      </c>
      <c r="B746" t="s">
        <v>150</v>
      </c>
      <c r="C746" s="1">
        <f t="shared" si="301"/>
        <v>7810</v>
      </c>
      <c r="D746" s="5">
        <f>IF(N746&gt;0, RANK(N746,(N746:P746,Q746:AE746)),0)</f>
        <v>2</v>
      </c>
      <c r="E746" s="5">
        <f>IF(O746&gt;0,RANK(O746,(N746:P746,Q746:AE746)),0)</f>
        <v>1</v>
      </c>
      <c r="F746" s="5">
        <f>IF(P746&gt;0,RANK(P746,(N746:P746,Q746:AE746)),0)</f>
        <v>0</v>
      </c>
      <c r="G746" s="131">
        <f t="shared" si="302"/>
        <v>2364</v>
      </c>
      <c r="H746" s="136">
        <f t="shared" si="303"/>
        <v>0.30268886043533932</v>
      </c>
      <c r="I746" s="2"/>
      <c r="J746" s="2">
        <f t="shared" si="304"/>
        <v>0.33738796414852751</v>
      </c>
      <c r="K746" s="2">
        <f t="shared" si="305"/>
        <v>0.64007682458386683</v>
      </c>
      <c r="L746" s="2">
        <f t="shared" si="306"/>
        <v>0</v>
      </c>
      <c r="M746" s="2">
        <f t="shared" si="307"/>
        <v>2.2535211267605604E-2</v>
      </c>
      <c r="N746" s="63">
        <v>2635</v>
      </c>
      <c r="O746" s="63">
        <v>4999</v>
      </c>
      <c r="P746" s="63"/>
      <c r="Q746" s="63">
        <v>169</v>
      </c>
      <c r="R746" s="63">
        <v>6</v>
      </c>
      <c r="S746" s="63">
        <v>1</v>
      </c>
      <c r="T746" s="63"/>
      <c r="U746" s="63">
        <v>0</v>
      </c>
      <c r="V746" s="63"/>
      <c r="W746" s="63">
        <f>IF(Copyright!C$12=1,IF(BW746&gt;0,BW746-SUM(R746:V746)-SUM(X746:AQ746),SUM(BX746:CB746)),SUM(BY746:CB746))</f>
        <v>0</v>
      </c>
      <c r="X746" s="63"/>
      <c r="Y746" s="63">
        <v>0</v>
      </c>
      <c r="Z746" s="63"/>
      <c r="AA746" s="63"/>
      <c r="AB746" s="63"/>
      <c r="AC746" s="63"/>
      <c r="AD746" s="63"/>
      <c r="AE746" s="63"/>
      <c r="AF746" s="63"/>
      <c r="AG746" s="63"/>
      <c r="AH746" s="63"/>
      <c r="AI746" s="8">
        <v>0</v>
      </c>
      <c r="AJ746" s="63">
        <v>0</v>
      </c>
      <c r="AK746" s="63"/>
      <c r="AL746" s="63"/>
      <c r="AM746" s="63"/>
      <c r="AN746" s="63"/>
      <c r="AO746" s="63"/>
      <c r="AP746" s="63"/>
      <c r="AQ746" s="63"/>
      <c r="AS746" s="5">
        <f>IF(Q746&gt;0,RANK(Q746,(N746:P746,Q746:AE746)),0)</f>
        <v>3</v>
      </c>
      <c r="AT746" s="5">
        <f>IF(R746&gt;0,RANK(R746,(N746:P746,Q746:AE746)),0)</f>
        <v>4</v>
      </c>
      <c r="AU746" s="5">
        <f>IF(T746&gt;0,RANK(T746,(N746:P746,Q746:AE746)),0)</f>
        <v>0</v>
      </c>
      <c r="AV746" s="5">
        <f>IF(S746&gt;0,RANK(S746,(N746:P746,Q746:AE746)),0)</f>
        <v>5</v>
      </c>
      <c r="AW746" s="2">
        <f t="shared" si="308"/>
        <v>2.1638924455825864E-2</v>
      </c>
      <c r="AX746" s="2">
        <f t="shared" si="309"/>
        <v>7.6824583866837387E-4</v>
      </c>
      <c r="AY746" s="2">
        <f t="shared" si="310"/>
        <v>0</v>
      </c>
      <c r="AZ746" s="2">
        <f t="shared" si="311"/>
        <v>1.2804097311139564E-4</v>
      </c>
      <c r="BB746" t="s">
        <v>1684</v>
      </c>
      <c r="BC746" t="s">
        <v>150</v>
      </c>
      <c r="BD746">
        <v>4</v>
      </c>
      <c r="BF746" s="111">
        <v>18</v>
      </c>
      <c r="BG746" s="113">
        <v>15</v>
      </c>
      <c r="BH746" s="117">
        <f t="shared" si="312"/>
        <v>18015</v>
      </c>
      <c r="BJ746" s="5" t="s">
        <v>3185</v>
      </c>
      <c r="BY746" s="63">
        <v>0</v>
      </c>
      <c r="BZ746" s="63">
        <v>0</v>
      </c>
      <c r="CA746" s="8">
        <v>0</v>
      </c>
    </row>
    <row r="747" spans="1:90" hidden="1" outlineLevel="1">
      <c r="A747" t="s">
        <v>342</v>
      </c>
      <c r="B747" t="s">
        <v>150</v>
      </c>
      <c r="C747" s="1">
        <f t="shared" si="301"/>
        <v>14161</v>
      </c>
      <c r="D747" s="5">
        <f>IF(N747&gt;0, RANK(N747,(N747:P747,Q747:AE747)),0)</f>
        <v>2</v>
      </c>
      <c r="E747" s="5">
        <f>IF(O747&gt;0,RANK(O747,(N747:P747,Q747:AE747)),0)</f>
        <v>1</v>
      </c>
      <c r="F747" s="5">
        <f>IF(P747&gt;0,RANK(P747,(N747:P747,Q747:AE747)),0)</f>
        <v>0</v>
      </c>
      <c r="G747" s="131">
        <f t="shared" si="302"/>
        <v>3072</v>
      </c>
      <c r="H747" s="136">
        <f t="shared" si="303"/>
        <v>0.21693383235647201</v>
      </c>
      <c r="I747" s="2"/>
      <c r="J747" s="2">
        <f t="shared" si="304"/>
        <v>0.37928112421439164</v>
      </c>
      <c r="K747" s="2">
        <f t="shared" si="305"/>
        <v>0.59621495657086365</v>
      </c>
      <c r="L747" s="2">
        <f t="shared" si="306"/>
        <v>0</v>
      </c>
      <c r="M747" s="2">
        <f t="shared" si="307"/>
        <v>2.4503919214744707E-2</v>
      </c>
      <c r="N747" s="63">
        <v>5371</v>
      </c>
      <c r="O747" s="63">
        <v>8443</v>
      </c>
      <c r="P747" s="63"/>
      <c r="Q747" s="63">
        <v>341</v>
      </c>
      <c r="R747" s="63">
        <v>6</v>
      </c>
      <c r="S747" s="63">
        <v>0</v>
      </c>
      <c r="T747" s="63"/>
      <c r="U747" s="63">
        <v>0</v>
      </c>
      <c r="V747" s="63"/>
      <c r="W747" s="63">
        <f>IF(Copyright!C$12=1,IF(BW747&gt;0,BW747-SUM(R747:V747)-SUM(X747:AQ747),SUM(BX747:CB747)),SUM(BY747:CB747))</f>
        <v>0</v>
      </c>
      <c r="X747" s="63"/>
      <c r="Y747" s="63">
        <v>0</v>
      </c>
      <c r="Z747" s="63"/>
      <c r="AA747" s="63"/>
      <c r="AB747" s="63"/>
      <c r="AC747" s="63"/>
      <c r="AD747" s="63"/>
      <c r="AE747" s="63"/>
      <c r="AF747" s="63"/>
      <c r="AG747" s="63"/>
      <c r="AH747" s="63"/>
      <c r="AI747" s="8">
        <v>0</v>
      </c>
      <c r="AJ747" s="63">
        <v>0</v>
      </c>
      <c r="AK747" s="63"/>
      <c r="AL747" s="63"/>
      <c r="AM747" s="63"/>
      <c r="AN747" s="63"/>
      <c r="AO747" s="63"/>
      <c r="AP747" s="63"/>
      <c r="AQ747" s="63"/>
      <c r="AS747" s="5">
        <f>IF(Q747&gt;0,RANK(Q747,(N747:P747,Q747:AE747)),0)</f>
        <v>3</v>
      </c>
      <c r="AT747" s="5">
        <f>IF(R747&gt;0,RANK(R747,(N747:P747,Q747:AE747)),0)</f>
        <v>4</v>
      </c>
      <c r="AU747" s="5">
        <f>IF(T747&gt;0,RANK(T747,(N747:P747,Q747:AE747)),0)</f>
        <v>0</v>
      </c>
      <c r="AV747" s="5">
        <f>IF(S747&gt;0,RANK(S747,(N747:P747,Q747:AE747)),0)</f>
        <v>0</v>
      </c>
      <c r="AW747" s="2">
        <f t="shared" si="308"/>
        <v>2.4080220323423485E-2</v>
      </c>
      <c r="AX747" s="2">
        <f t="shared" si="309"/>
        <v>4.236988913212344E-4</v>
      </c>
      <c r="AY747" s="2">
        <f t="shared" si="310"/>
        <v>0</v>
      </c>
      <c r="AZ747" s="2">
        <f t="shared" si="311"/>
        <v>0</v>
      </c>
      <c r="BB747" t="s">
        <v>342</v>
      </c>
      <c r="BC747" t="s">
        <v>150</v>
      </c>
      <c r="BD747">
        <v>4</v>
      </c>
      <c r="BF747" s="111">
        <v>18</v>
      </c>
      <c r="BG747" s="113">
        <v>17</v>
      </c>
      <c r="BH747" s="117">
        <f t="shared" si="312"/>
        <v>18017</v>
      </c>
      <c r="BJ747" s="5" t="s">
        <v>3185</v>
      </c>
      <c r="BY747" s="63">
        <v>0</v>
      </c>
      <c r="BZ747" s="63">
        <v>0</v>
      </c>
      <c r="CA747" s="8">
        <v>0</v>
      </c>
    </row>
    <row r="748" spans="1:90" hidden="1" outlineLevel="1">
      <c r="A748" t="s">
        <v>395</v>
      </c>
      <c r="B748" t="s">
        <v>150</v>
      </c>
      <c r="C748" s="1">
        <f t="shared" si="301"/>
        <v>47146</v>
      </c>
      <c r="D748" s="5">
        <f>IF(N748&gt;0, RANK(N748,(N748:P748,Q748:AE748)),0)</f>
        <v>2</v>
      </c>
      <c r="E748" s="5">
        <f>IF(O748&gt;0,RANK(O748,(N748:P748,Q748:AE748)),0)</f>
        <v>1</v>
      </c>
      <c r="F748" s="5">
        <f>IF(P748&gt;0,RANK(P748,(N748:P748,Q748:AE748)),0)</f>
        <v>0</v>
      </c>
      <c r="G748" s="131">
        <f t="shared" si="302"/>
        <v>4643</v>
      </c>
      <c r="H748" s="136">
        <f t="shared" si="303"/>
        <v>9.8481313366987649E-2</v>
      </c>
      <c r="I748" s="2"/>
      <c r="J748" s="2">
        <f t="shared" si="304"/>
        <v>0.44133118398167392</v>
      </c>
      <c r="K748" s="2">
        <f t="shared" si="305"/>
        <v>0.53981249734866166</v>
      </c>
      <c r="L748" s="2">
        <f t="shared" si="306"/>
        <v>0</v>
      </c>
      <c r="M748" s="2">
        <f t="shared" si="307"/>
        <v>1.8856318669664418E-2</v>
      </c>
      <c r="N748" s="63">
        <v>20807</v>
      </c>
      <c r="O748" s="63">
        <v>25450</v>
      </c>
      <c r="P748" s="63"/>
      <c r="Q748" s="63">
        <v>866</v>
      </c>
      <c r="R748" s="63">
        <v>10</v>
      </c>
      <c r="S748" s="63">
        <v>7</v>
      </c>
      <c r="T748" s="63"/>
      <c r="U748" s="63">
        <v>0</v>
      </c>
      <c r="V748" s="63"/>
      <c r="W748" s="63">
        <f>IF(Copyright!C$12=1,IF(BW748&gt;0,BW748-SUM(R748:V748)-SUM(X748:AQ748),SUM(BX748:CB748)),SUM(BY748:CB748))</f>
        <v>6</v>
      </c>
      <c r="X748" s="63"/>
      <c r="Y748" s="63">
        <v>0</v>
      </c>
      <c r="Z748" s="63"/>
      <c r="AA748" s="63"/>
      <c r="AB748" s="63"/>
      <c r="AC748" s="63"/>
      <c r="AD748" s="63"/>
      <c r="AE748" s="63"/>
      <c r="AF748" s="63"/>
      <c r="AG748" s="63"/>
      <c r="AH748" s="63"/>
      <c r="AI748" s="8">
        <v>0</v>
      </c>
      <c r="AJ748" s="63">
        <v>0</v>
      </c>
      <c r="AK748" s="63"/>
      <c r="AL748" s="63"/>
      <c r="AM748" s="63"/>
      <c r="AN748" s="63"/>
      <c r="AO748" s="63"/>
      <c r="AP748" s="63"/>
      <c r="AQ748" s="63"/>
      <c r="AS748" s="5">
        <f>IF(Q748&gt;0,RANK(Q748,(N748:P748,Q748:AE748)),0)</f>
        <v>3</v>
      </c>
      <c r="AT748" s="5">
        <f>IF(R748&gt;0,RANK(R748,(N748:P748,Q748:AE748)),0)</f>
        <v>4</v>
      </c>
      <c r="AU748" s="5">
        <f>IF(T748&gt;0,RANK(T748,(N748:P748,Q748:AE748)),0)</f>
        <v>0</v>
      </c>
      <c r="AV748" s="5">
        <f>IF(S748&gt;0,RANK(S748,(N748:P748,Q748:AE748)),0)</f>
        <v>5</v>
      </c>
      <c r="AW748" s="2">
        <f t="shared" si="308"/>
        <v>1.8368472404869978E-2</v>
      </c>
      <c r="AX748" s="2">
        <f t="shared" si="309"/>
        <v>2.1210707164976881E-4</v>
      </c>
      <c r="AY748" s="2">
        <f t="shared" si="310"/>
        <v>0</v>
      </c>
      <c r="AZ748" s="2">
        <f t="shared" si="311"/>
        <v>1.4847495015483817E-4</v>
      </c>
      <c r="BB748" t="s">
        <v>395</v>
      </c>
      <c r="BC748" t="s">
        <v>150</v>
      </c>
      <c r="BD748">
        <v>9</v>
      </c>
      <c r="BF748" s="111">
        <v>18</v>
      </c>
      <c r="BG748" s="113">
        <v>19</v>
      </c>
      <c r="BH748" s="117">
        <f t="shared" si="312"/>
        <v>18019</v>
      </c>
      <c r="BJ748" s="5" t="s">
        <v>3185</v>
      </c>
      <c r="BW748" s="63">
        <v>155</v>
      </c>
      <c r="BY748" s="63">
        <v>6</v>
      </c>
      <c r="BZ748" s="63">
        <v>0</v>
      </c>
      <c r="CA748" s="8">
        <v>0</v>
      </c>
    </row>
    <row r="749" spans="1:90" hidden="1" outlineLevel="1">
      <c r="A749" t="s">
        <v>3118</v>
      </c>
      <c r="B749" t="s">
        <v>150</v>
      </c>
      <c r="C749" s="1">
        <f t="shared" si="301"/>
        <v>10784</v>
      </c>
      <c r="D749" s="5">
        <f>IF(N749&gt;0, RANK(N749,(N749:P749,Q749:AE749)),0)</f>
        <v>2</v>
      </c>
      <c r="E749" s="5">
        <f>IF(O749&gt;0,RANK(O749,(N749:P749,Q749:AE749)),0)</f>
        <v>1</v>
      </c>
      <c r="F749" s="5">
        <f>IF(P749&gt;0,RANK(P749,(N749:P749,Q749:AE749)),0)</f>
        <v>0</v>
      </c>
      <c r="G749" s="131">
        <f t="shared" si="302"/>
        <v>3636</v>
      </c>
      <c r="H749" s="136">
        <f t="shared" si="303"/>
        <v>0.33716617210682492</v>
      </c>
      <c r="I749" s="2"/>
      <c r="J749" s="2">
        <f t="shared" si="304"/>
        <v>0.32084569732937684</v>
      </c>
      <c r="K749" s="2">
        <f t="shared" si="305"/>
        <v>0.65801186943620182</v>
      </c>
      <c r="L749" s="2">
        <f t="shared" si="306"/>
        <v>0</v>
      </c>
      <c r="M749" s="2">
        <f t="shared" si="307"/>
        <v>2.1142433234421332E-2</v>
      </c>
      <c r="N749" s="63">
        <v>3460</v>
      </c>
      <c r="O749" s="63">
        <v>7096</v>
      </c>
      <c r="P749" s="63"/>
      <c r="Q749" s="63">
        <v>227</v>
      </c>
      <c r="R749" s="63">
        <v>1</v>
      </c>
      <c r="S749" s="63">
        <v>0</v>
      </c>
      <c r="T749" s="63"/>
      <c r="U749" s="63">
        <v>0</v>
      </c>
      <c r="V749" s="63"/>
      <c r="W749" s="63">
        <f>IF(Copyright!C$12=1,IF(BW749&gt;0,BW749-SUM(R749:V749)-SUM(X749:AQ749),SUM(BX749:CB749)),SUM(BY749:CB749))</f>
        <v>0</v>
      </c>
      <c r="X749" s="63"/>
      <c r="Y749" s="63">
        <v>0</v>
      </c>
      <c r="Z749" s="63"/>
      <c r="AA749" s="63"/>
      <c r="AB749" s="63"/>
      <c r="AC749" s="63"/>
      <c r="AD749" s="63"/>
      <c r="AE749" s="63"/>
      <c r="AF749" s="63"/>
      <c r="AG749" s="63"/>
      <c r="AH749" s="63"/>
      <c r="AI749" s="8">
        <v>0</v>
      </c>
      <c r="AJ749" s="63">
        <v>0</v>
      </c>
      <c r="AK749" s="63"/>
      <c r="AL749" s="63"/>
      <c r="AM749" s="63"/>
      <c r="AN749" s="63"/>
      <c r="AO749" s="63"/>
      <c r="AP749" s="63"/>
      <c r="AQ749" s="63"/>
      <c r="AS749" s="5">
        <f>IF(Q749&gt;0,RANK(Q749,(N749:P749,Q749:AE749)),0)</f>
        <v>3</v>
      </c>
      <c r="AT749" s="5">
        <f>IF(R749&gt;0,RANK(R749,(N749:P749,Q749:AE749)),0)</f>
        <v>4</v>
      </c>
      <c r="AU749" s="5">
        <f>IF(T749&gt;0,RANK(T749,(N749:P749,Q749:AE749)),0)</f>
        <v>0</v>
      </c>
      <c r="AV749" s="5">
        <f>IF(S749&gt;0,RANK(S749,(N749:P749,Q749:AE749)),0)</f>
        <v>0</v>
      </c>
      <c r="AW749" s="2">
        <f t="shared" si="308"/>
        <v>2.1049703264094957E-2</v>
      </c>
      <c r="AX749" s="2">
        <f t="shared" si="309"/>
        <v>9.2729970326409499E-5</v>
      </c>
      <c r="AY749" s="2">
        <f t="shared" si="310"/>
        <v>0</v>
      </c>
      <c r="AZ749" s="2">
        <f t="shared" si="311"/>
        <v>0</v>
      </c>
      <c r="BB749" t="s">
        <v>3118</v>
      </c>
      <c r="BC749" t="s">
        <v>150</v>
      </c>
      <c r="BD749">
        <v>8</v>
      </c>
      <c r="BF749" s="111">
        <v>18</v>
      </c>
      <c r="BG749" s="113">
        <v>21</v>
      </c>
      <c r="BH749" s="117">
        <f t="shared" si="312"/>
        <v>18021</v>
      </c>
      <c r="BJ749" s="5" t="s">
        <v>3185</v>
      </c>
      <c r="BW749" s="63">
        <v>22</v>
      </c>
      <c r="BY749" s="63">
        <v>0</v>
      </c>
      <c r="BZ749" s="63">
        <v>0</v>
      </c>
      <c r="CA749" s="8">
        <v>0</v>
      </c>
    </row>
    <row r="750" spans="1:90" hidden="1" outlineLevel="1">
      <c r="A750" t="s">
        <v>1293</v>
      </c>
      <c r="B750" t="s">
        <v>150</v>
      </c>
      <c r="C750" s="1">
        <f t="shared" si="301"/>
        <v>9883</v>
      </c>
      <c r="D750" s="5">
        <f>IF(N750&gt;0, RANK(N750,(N750:P750,Q750:AE750)),0)</f>
        <v>2</v>
      </c>
      <c r="E750" s="5">
        <f>IF(O750&gt;0,RANK(O750,(N750:P750,Q750:AE750)),0)</f>
        <v>1</v>
      </c>
      <c r="F750" s="5">
        <f>IF(P750&gt;0,RANK(P750,(N750:P750,Q750:AE750)),0)</f>
        <v>0</v>
      </c>
      <c r="G750" s="131">
        <f t="shared" si="302"/>
        <v>3030</v>
      </c>
      <c r="H750" s="136">
        <f t="shared" si="303"/>
        <v>0.30658706870383484</v>
      </c>
      <c r="I750" s="2"/>
      <c r="J750" s="2">
        <f t="shared" si="304"/>
        <v>0.33471617929778408</v>
      </c>
      <c r="K750" s="2">
        <f t="shared" si="305"/>
        <v>0.64130324800161898</v>
      </c>
      <c r="L750" s="2">
        <f t="shared" si="306"/>
        <v>0</v>
      </c>
      <c r="M750" s="2">
        <f t="shared" si="307"/>
        <v>2.3980572700596947E-2</v>
      </c>
      <c r="N750" s="63">
        <v>3308</v>
      </c>
      <c r="O750" s="63">
        <v>6338</v>
      </c>
      <c r="P750" s="63"/>
      <c r="Q750" s="63">
        <v>234</v>
      </c>
      <c r="R750" s="63">
        <v>1</v>
      </c>
      <c r="S750" s="63">
        <v>2</v>
      </c>
      <c r="T750" s="63"/>
      <c r="U750" s="63">
        <v>0</v>
      </c>
      <c r="V750" s="63"/>
      <c r="W750" s="63">
        <f>IF(Copyright!C$12=1,IF(BW750&gt;0,BW750-SUM(R750:V750)-SUM(X750:AQ750),SUM(BX750:CB750)),SUM(BY750:CB750))</f>
        <v>0</v>
      </c>
      <c r="X750" s="63"/>
      <c r="Y750" s="63">
        <v>0</v>
      </c>
      <c r="Z750" s="63"/>
      <c r="AA750" s="63"/>
      <c r="AB750" s="63"/>
      <c r="AC750" s="63"/>
      <c r="AD750" s="63"/>
      <c r="AE750" s="63"/>
      <c r="AF750" s="63"/>
      <c r="AG750" s="63"/>
      <c r="AH750" s="63"/>
      <c r="AI750" s="8">
        <v>0</v>
      </c>
      <c r="AJ750" s="63">
        <v>0</v>
      </c>
      <c r="AK750" s="63"/>
      <c r="AL750" s="63"/>
      <c r="AM750" s="63"/>
      <c r="AN750" s="63"/>
      <c r="AO750" s="63"/>
      <c r="AP750" s="63"/>
      <c r="AQ750" s="63"/>
      <c r="AS750" s="5">
        <f>IF(Q750&gt;0,RANK(Q750,(N750:P750,Q750:AE750)),0)</f>
        <v>3</v>
      </c>
      <c r="AT750" s="5">
        <f>IF(R750&gt;0,RANK(R750,(N750:P750,Q750:AE750)),0)</f>
        <v>5</v>
      </c>
      <c r="AU750" s="5">
        <f>IF(T750&gt;0,RANK(T750,(N750:P750,Q750:AE750)),0)</f>
        <v>0</v>
      </c>
      <c r="AV750" s="5">
        <f>IF(S750&gt;0,RANK(S750,(N750:P750,Q750:AE750)),0)</f>
        <v>4</v>
      </c>
      <c r="AW750" s="2">
        <f t="shared" si="308"/>
        <v>2.367702114742487E-2</v>
      </c>
      <c r="AX750" s="2">
        <f t="shared" si="309"/>
        <v>1.0118385105737125E-4</v>
      </c>
      <c r="AY750" s="2">
        <f t="shared" si="310"/>
        <v>0</v>
      </c>
      <c r="AZ750" s="2">
        <f t="shared" si="311"/>
        <v>2.0236770211474249E-4</v>
      </c>
      <c r="BB750" t="s">
        <v>1293</v>
      </c>
      <c r="BC750" t="s">
        <v>150</v>
      </c>
      <c r="BD750">
        <v>4</v>
      </c>
      <c r="BF750" s="111">
        <v>18</v>
      </c>
      <c r="BG750" s="113">
        <v>23</v>
      </c>
      <c r="BH750" s="117">
        <f t="shared" si="312"/>
        <v>18023</v>
      </c>
      <c r="BJ750" s="5" t="s">
        <v>3185</v>
      </c>
      <c r="BY750" s="63">
        <v>0</v>
      </c>
      <c r="BZ750" s="63">
        <v>0</v>
      </c>
      <c r="CA750" s="8">
        <v>0</v>
      </c>
    </row>
    <row r="751" spans="1:90" hidden="1" outlineLevel="1">
      <c r="A751" t="s">
        <v>1885</v>
      </c>
      <c r="B751" t="s">
        <v>150</v>
      </c>
      <c r="C751" s="1">
        <f t="shared" si="301"/>
        <v>4590</v>
      </c>
      <c r="D751" s="5">
        <f>IF(N751&gt;0, RANK(N751,(N751:P751,Q751:AE751)),0)</f>
        <v>2</v>
      </c>
      <c r="E751" s="5">
        <f>IF(O751&gt;0,RANK(O751,(N751:P751,Q751:AE751)),0)</f>
        <v>1</v>
      </c>
      <c r="F751" s="5">
        <f>IF(P751&gt;0,RANK(P751,(N751:P751,Q751:AE751)),0)</f>
        <v>0</v>
      </c>
      <c r="G751" s="131">
        <f t="shared" si="302"/>
        <v>380</v>
      </c>
      <c r="H751" s="136">
        <f t="shared" si="303"/>
        <v>8.2788671023965144E-2</v>
      </c>
      <c r="I751" s="2"/>
      <c r="J751" s="2">
        <f t="shared" si="304"/>
        <v>0.44466230936819173</v>
      </c>
      <c r="K751" s="2">
        <f t="shared" si="305"/>
        <v>0.52745098039215688</v>
      </c>
      <c r="L751" s="2">
        <f t="shared" si="306"/>
        <v>0</v>
      </c>
      <c r="M751" s="2">
        <f t="shared" si="307"/>
        <v>2.7886710239651391E-2</v>
      </c>
      <c r="N751" s="63">
        <v>2041</v>
      </c>
      <c r="O751" s="63">
        <v>2421</v>
      </c>
      <c r="P751" s="63"/>
      <c r="Q751" s="63">
        <v>128</v>
      </c>
      <c r="R751" s="63">
        <v>0</v>
      </c>
      <c r="S751" s="63">
        <v>0</v>
      </c>
      <c r="T751" s="63"/>
      <c r="U751" s="63">
        <v>0</v>
      </c>
      <c r="V751" s="63"/>
      <c r="W751" s="63">
        <f>IF(Copyright!C$12=1,IF(BW751&gt;0,BW751-SUM(R751:V751)-SUM(X751:AQ751),SUM(BX751:CB751)),SUM(BY751:CB751))</f>
        <v>0</v>
      </c>
      <c r="X751" s="63"/>
      <c r="Y751" s="63">
        <v>0</v>
      </c>
      <c r="Z751" s="63"/>
      <c r="AA751" s="63"/>
      <c r="AB751" s="63"/>
      <c r="AC751" s="63"/>
      <c r="AD751" s="63"/>
      <c r="AE751" s="63"/>
      <c r="AF751" s="63"/>
      <c r="AG751" s="63"/>
      <c r="AH751" s="63"/>
      <c r="AI751" s="8">
        <v>0</v>
      </c>
      <c r="AJ751" s="63">
        <v>0</v>
      </c>
      <c r="AK751" s="63"/>
      <c r="AL751" s="63"/>
      <c r="AM751" s="63"/>
      <c r="AN751" s="63"/>
      <c r="AO751" s="63"/>
      <c r="AP751" s="63"/>
      <c r="AQ751" s="63"/>
      <c r="AS751" s="5">
        <f>IF(Q751&gt;0,RANK(Q751,(N751:P751,Q751:AE751)),0)</f>
        <v>3</v>
      </c>
      <c r="AT751" s="5">
        <f>IF(R751&gt;0,RANK(R751,(N751:P751,Q751:AE751)),0)</f>
        <v>0</v>
      </c>
      <c r="AU751" s="5">
        <f>IF(T751&gt;0,RANK(T751,(N751:P751,Q751:AE751)),0)</f>
        <v>0</v>
      </c>
      <c r="AV751" s="5">
        <f>IF(S751&gt;0,RANK(S751,(N751:P751,Q751:AE751)),0)</f>
        <v>0</v>
      </c>
      <c r="AW751" s="2">
        <f t="shared" si="308"/>
        <v>2.7886710239651415E-2</v>
      </c>
      <c r="AX751" s="2">
        <f t="shared" si="309"/>
        <v>0</v>
      </c>
      <c r="AY751" s="2">
        <f t="shared" si="310"/>
        <v>0</v>
      </c>
      <c r="AZ751" s="2">
        <f t="shared" si="311"/>
        <v>0</v>
      </c>
      <c r="BB751" t="s">
        <v>1885</v>
      </c>
      <c r="BC751" t="s">
        <v>150</v>
      </c>
      <c r="BF751" s="111">
        <v>18</v>
      </c>
      <c r="BG751" s="113">
        <v>25</v>
      </c>
      <c r="BH751" s="117">
        <f t="shared" si="312"/>
        <v>18025</v>
      </c>
      <c r="BJ751" s="5" t="s">
        <v>3185</v>
      </c>
      <c r="BY751" s="63">
        <v>0</v>
      </c>
      <c r="BZ751" s="63">
        <v>0</v>
      </c>
      <c r="CA751" s="8">
        <v>0</v>
      </c>
    </row>
    <row r="752" spans="1:90" hidden="1" outlineLevel="1">
      <c r="A752" t="s">
        <v>1412</v>
      </c>
      <c r="B752" t="s">
        <v>150</v>
      </c>
      <c r="C752" s="1">
        <f t="shared" si="301"/>
        <v>10250</v>
      </c>
      <c r="D752" s="5">
        <f>IF(N752&gt;0, RANK(N752,(N752:P752,Q752:AE752)),0)</f>
        <v>2</v>
      </c>
      <c r="E752" s="5">
        <f>IF(O752&gt;0,RANK(O752,(N752:P752,Q752:AE752)),0)</f>
        <v>1</v>
      </c>
      <c r="F752" s="5">
        <f>IF(P752&gt;0,RANK(P752,(N752:P752,Q752:AE752)),0)</f>
        <v>0</v>
      </c>
      <c r="G752" s="131">
        <f t="shared" si="302"/>
        <v>5201</v>
      </c>
      <c r="H752" s="136">
        <f t="shared" si="303"/>
        <v>0.50741463414634147</v>
      </c>
      <c r="I752" s="2"/>
      <c r="J752" s="2">
        <f t="shared" si="304"/>
        <v>0.2377560975609756</v>
      </c>
      <c r="K752" s="2">
        <f t="shared" si="305"/>
        <v>0.74517073170731707</v>
      </c>
      <c r="L752" s="2">
        <f t="shared" si="306"/>
        <v>0</v>
      </c>
      <c r="M752" s="2">
        <f t="shared" si="307"/>
        <v>1.7073170731707332E-2</v>
      </c>
      <c r="N752" s="63">
        <v>2437</v>
      </c>
      <c r="O752" s="63">
        <v>7638</v>
      </c>
      <c r="P752" s="63"/>
      <c r="Q752" s="63">
        <v>171</v>
      </c>
      <c r="R752" s="63">
        <v>3</v>
      </c>
      <c r="S752" s="63">
        <v>1</v>
      </c>
      <c r="T752" s="63"/>
      <c r="U752" s="63">
        <v>0</v>
      </c>
      <c r="V752" s="63"/>
      <c r="W752" s="63">
        <f>IF(Copyright!C$12=1,IF(BW752&gt;0,BW752-SUM(R752:V752)-SUM(X752:AQ752),SUM(BX752:CB752)),SUM(BY752:CB752))</f>
        <v>0</v>
      </c>
      <c r="X752" s="63"/>
      <c r="Y752" s="63">
        <v>0</v>
      </c>
      <c r="Z752" s="63"/>
      <c r="AA752" s="63"/>
      <c r="AB752" s="63"/>
      <c r="AC752" s="63"/>
      <c r="AD752" s="63"/>
      <c r="AE752" s="63"/>
      <c r="AF752" s="63"/>
      <c r="AG752" s="63"/>
      <c r="AH752" s="63"/>
      <c r="AI752" s="8">
        <v>0</v>
      </c>
      <c r="AJ752" s="63">
        <v>0</v>
      </c>
      <c r="AK752" s="63"/>
      <c r="AL752" s="63"/>
      <c r="AM752" s="63"/>
      <c r="AN752" s="63"/>
      <c r="AO752" s="63"/>
      <c r="AP752" s="63"/>
      <c r="AQ752" s="63"/>
      <c r="AS752" s="5">
        <f>IF(Q752&gt;0,RANK(Q752,(N752:P752,Q752:AE752)),0)</f>
        <v>3</v>
      </c>
      <c r="AT752" s="5">
        <f>IF(R752&gt;0,RANK(R752,(N752:P752,Q752:AE752)),0)</f>
        <v>4</v>
      </c>
      <c r="AU752" s="5">
        <f>IF(T752&gt;0,RANK(T752,(N752:P752,Q752:AE752)),0)</f>
        <v>0</v>
      </c>
      <c r="AV752" s="5">
        <f>IF(S752&gt;0,RANK(S752,(N752:P752,Q752:AE752)),0)</f>
        <v>5</v>
      </c>
      <c r="AW752" s="2">
        <f t="shared" si="308"/>
        <v>1.6682926829268294E-2</v>
      </c>
      <c r="AX752" s="2">
        <f t="shared" si="309"/>
        <v>2.9268292682926828E-4</v>
      </c>
      <c r="AY752" s="2">
        <f t="shared" si="310"/>
        <v>0</v>
      </c>
      <c r="AZ752" s="2">
        <f t="shared" si="311"/>
        <v>9.7560975609756103E-5</v>
      </c>
      <c r="BB752" t="s">
        <v>1412</v>
      </c>
      <c r="BC752" t="s">
        <v>150</v>
      </c>
      <c r="BD752">
        <v>8</v>
      </c>
      <c r="BF752" s="111">
        <v>18</v>
      </c>
      <c r="BG752" s="113">
        <v>27</v>
      </c>
      <c r="BH752" s="117">
        <f t="shared" si="312"/>
        <v>18027</v>
      </c>
      <c r="BJ752" s="5" t="s">
        <v>3185</v>
      </c>
      <c r="BW752" s="63">
        <v>18</v>
      </c>
      <c r="BY752" s="63">
        <v>0</v>
      </c>
      <c r="BZ752" s="63">
        <v>0</v>
      </c>
      <c r="CA752" s="8">
        <v>0</v>
      </c>
    </row>
    <row r="753" spans="1:79" hidden="1" outlineLevel="1">
      <c r="A753" t="s">
        <v>1407</v>
      </c>
      <c r="B753" t="s">
        <v>150</v>
      </c>
      <c r="C753" s="1">
        <f t="shared" si="301"/>
        <v>22356</v>
      </c>
      <c r="D753" s="5">
        <f>IF(N753&gt;0, RANK(N753,(N753:P753,Q753:AE753)),0)</f>
        <v>2</v>
      </c>
      <c r="E753" s="5">
        <f>IF(O753&gt;0,RANK(O753,(N753:P753,Q753:AE753)),0)</f>
        <v>1</v>
      </c>
      <c r="F753" s="5">
        <f>IF(P753&gt;0,RANK(P753,(N753:P753,Q753:AE753)),0)</f>
        <v>0</v>
      </c>
      <c r="G753" s="131">
        <f t="shared" si="302"/>
        <v>8866</v>
      </c>
      <c r="H753" s="136">
        <f t="shared" si="303"/>
        <v>0.39658257291107535</v>
      </c>
      <c r="I753" s="2"/>
      <c r="J753" s="2">
        <f t="shared" si="304"/>
        <v>0.29200214707461086</v>
      </c>
      <c r="K753" s="2">
        <f t="shared" si="305"/>
        <v>0.68858471998568616</v>
      </c>
      <c r="L753" s="2">
        <f t="shared" si="306"/>
        <v>0</v>
      </c>
      <c r="M753" s="2">
        <f t="shared" si="307"/>
        <v>1.9413132939703037E-2</v>
      </c>
      <c r="N753" s="63">
        <v>6528</v>
      </c>
      <c r="O753" s="63">
        <v>15394</v>
      </c>
      <c r="P753" s="63"/>
      <c r="Q753" s="63">
        <v>434</v>
      </c>
      <c r="R753" s="63">
        <v>0</v>
      </c>
      <c r="S753" s="63">
        <v>0</v>
      </c>
      <c r="T753" s="63"/>
      <c r="U753" s="63">
        <v>0</v>
      </c>
      <c r="V753" s="63"/>
      <c r="W753" s="63">
        <f>IF(Copyright!C$12=1,IF(BW753&gt;0,BW753-SUM(R753:V753)-SUM(X753:AQ753),SUM(BX753:CB753)),SUM(BY753:CB753))</f>
        <v>0</v>
      </c>
      <c r="X753" s="63"/>
      <c r="Y753" s="63">
        <v>0</v>
      </c>
      <c r="Z753" s="63"/>
      <c r="AA753" s="63"/>
      <c r="AB753" s="63"/>
      <c r="AC753" s="63"/>
      <c r="AD753" s="63"/>
      <c r="AE753" s="63"/>
      <c r="AF753" s="63"/>
      <c r="AG753" s="63"/>
      <c r="AH753" s="63"/>
      <c r="AI753" s="8">
        <v>0</v>
      </c>
      <c r="AJ753" s="63">
        <v>0</v>
      </c>
      <c r="AK753" s="63"/>
      <c r="AL753" s="63"/>
      <c r="AM753" s="63"/>
      <c r="AN753" s="63"/>
      <c r="AO753" s="63"/>
      <c r="AP753" s="63"/>
      <c r="AQ753" s="63"/>
      <c r="AS753" s="5">
        <f>IF(Q753&gt;0,RANK(Q753,(N753:P753,Q753:AE753)),0)</f>
        <v>3</v>
      </c>
      <c r="AT753" s="5">
        <f>IF(R753&gt;0,RANK(R753,(N753:P753,Q753:AE753)),0)</f>
        <v>0</v>
      </c>
      <c r="AU753" s="5">
        <f>IF(T753&gt;0,RANK(T753,(N753:P753,Q753:AE753)),0)</f>
        <v>0</v>
      </c>
      <c r="AV753" s="5">
        <f>IF(S753&gt;0,RANK(S753,(N753:P753,Q753:AE753)),0)</f>
        <v>0</v>
      </c>
      <c r="AW753" s="2">
        <f t="shared" si="308"/>
        <v>1.9413132939702989E-2</v>
      </c>
      <c r="AX753" s="2">
        <f t="shared" si="309"/>
        <v>0</v>
      </c>
      <c r="AY753" s="2">
        <f t="shared" si="310"/>
        <v>0</v>
      </c>
      <c r="AZ753" s="2">
        <f t="shared" si="311"/>
        <v>0</v>
      </c>
      <c r="BB753" t="s">
        <v>1407</v>
      </c>
      <c r="BC753" t="s">
        <v>150</v>
      </c>
      <c r="BD753">
        <v>6</v>
      </c>
      <c r="BF753" s="111">
        <v>18</v>
      </c>
      <c r="BG753" s="113">
        <v>29</v>
      </c>
      <c r="BH753" s="117">
        <f t="shared" si="312"/>
        <v>18029</v>
      </c>
      <c r="BJ753" s="5" t="s">
        <v>3185</v>
      </c>
      <c r="BY753" s="63">
        <v>0</v>
      </c>
      <c r="BZ753" s="63">
        <v>0</v>
      </c>
      <c r="CA753" s="8">
        <v>0</v>
      </c>
    </row>
    <row r="754" spans="1:79" hidden="1" outlineLevel="1">
      <c r="A754" t="s">
        <v>1945</v>
      </c>
      <c r="B754" t="s">
        <v>150</v>
      </c>
      <c r="C754" s="1">
        <f t="shared" si="301"/>
        <v>10308</v>
      </c>
      <c r="D754" s="5">
        <f>IF(N754&gt;0, RANK(N754,(N754:P754,Q754:AE754)),0)</f>
        <v>2</v>
      </c>
      <c r="E754" s="5">
        <f>IF(O754&gt;0,RANK(O754,(N754:P754,Q754:AE754)),0)</f>
        <v>1</v>
      </c>
      <c r="F754" s="5">
        <f>IF(P754&gt;0,RANK(P754,(N754:P754,Q754:AE754)),0)</f>
        <v>0</v>
      </c>
      <c r="G754" s="131">
        <f t="shared" si="302"/>
        <v>4178</v>
      </c>
      <c r="H754" s="136">
        <f t="shared" si="303"/>
        <v>0.40531625921614278</v>
      </c>
      <c r="I754" s="2"/>
      <c r="J754" s="2">
        <f t="shared" si="304"/>
        <v>0.28531237873496312</v>
      </c>
      <c r="K754" s="2">
        <f t="shared" si="305"/>
        <v>0.69062863795110596</v>
      </c>
      <c r="L754" s="2">
        <f t="shared" si="306"/>
        <v>0</v>
      </c>
      <c r="M754" s="2">
        <f t="shared" si="307"/>
        <v>2.405898331393086E-2</v>
      </c>
      <c r="N754" s="63">
        <v>2941</v>
      </c>
      <c r="O754" s="63">
        <v>7119</v>
      </c>
      <c r="P754" s="63"/>
      <c r="Q754" s="63">
        <v>243</v>
      </c>
      <c r="R754" s="63">
        <v>5</v>
      </c>
      <c r="S754" s="63">
        <v>0</v>
      </c>
      <c r="T754" s="63"/>
      <c r="U754" s="63">
        <v>0</v>
      </c>
      <c r="V754" s="63"/>
      <c r="W754" s="63">
        <f>IF(Copyright!C$12=1,IF(BW754&gt;0,BW754-SUM(R754:V754)-SUM(X754:AQ754),SUM(BX754:CB754)),SUM(BY754:CB754))</f>
        <v>0</v>
      </c>
      <c r="X754" s="63"/>
      <c r="Y754" s="63">
        <v>0</v>
      </c>
      <c r="Z754" s="63"/>
      <c r="AA754" s="63"/>
      <c r="AB754" s="63"/>
      <c r="AC754" s="63"/>
      <c r="AD754" s="63"/>
      <c r="AE754" s="63"/>
      <c r="AF754" s="63"/>
      <c r="AG754" s="63"/>
      <c r="AH754" s="63"/>
      <c r="AI754" s="8">
        <v>0</v>
      </c>
      <c r="AJ754" s="63">
        <v>0</v>
      </c>
      <c r="AK754" s="63"/>
      <c r="AL754" s="63"/>
      <c r="AM754" s="63"/>
      <c r="AN754" s="63"/>
      <c r="AO754" s="63"/>
      <c r="AP754" s="63"/>
      <c r="AQ754" s="63"/>
      <c r="AS754" s="5">
        <f>IF(Q754&gt;0,RANK(Q754,(N754:P754,Q754:AE754)),0)</f>
        <v>3</v>
      </c>
      <c r="AT754" s="5">
        <f>IF(R754&gt;0,RANK(R754,(N754:P754,Q754:AE754)),0)</f>
        <v>4</v>
      </c>
      <c r="AU754" s="5">
        <f>IF(T754&gt;0,RANK(T754,(N754:P754,Q754:AE754)),0)</f>
        <v>0</v>
      </c>
      <c r="AV754" s="5">
        <f>IF(S754&gt;0,RANK(S754,(N754:P754,Q754:AE754)),0)</f>
        <v>0</v>
      </c>
      <c r="AW754" s="2">
        <f t="shared" si="308"/>
        <v>2.3573923166472641E-2</v>
      </c>
      <c r="AX754" s="2">
        <f t="shared" si="309"/>
        <v>4.8506014745828483E-4</v>
      </c>
      <c r="AY754" s="2">
        <f t="shared" si="310"/>
        <v>0</v>
      </c>
      <c r="AZ754" s="2">
        <f t="shared" si="311"/>
        <v>0</v>
      </c>
      <c r="BB754" t="s">
        <v>1945</v>
      </c>
      <c r="BC754" t="s">
        <v>150</v>
      </c>
      <c r="BD754">
        <v>6</v>
      </c>
      <c r="BF754" s="111">
        <v>18</v>
      </c>
      <c r="BG754" s="113">
        <v>31</v>
      </c>
      <c r="BH754" s="117">
        <f t="shared" si="312"/>
        <v>18031</v>
      </c>
      <c r="BJ754" s="5" t="s">
        <v>3185</v>
      </c>
      <c r="BW754" s="63">
        <v>24</v>
      </c>
      <c r="BY754" s="63">
        <v>0</v>
      </c>
      <c r="BZ754" s="63">
        <v>0</v>
      </c>
      <c r="CA754" s="8">
        <v>0</v>
      </c>
    </row>
    <row r="755" spans="1:79" hidden="1" outlineLevel="1">
      <c r="A755" t="s">
        <v>1095</v>
      </c>
      <c r="B755" t="s">
        <v>150</v>
      </c>
      <c r="C755" s="1">
        <f t="shared" si="301"/>
        <v>16328</v>
      </c>
      <c r="D755" s="5">
        <f>IF(N755&gt;0, RANK(N755,(N755:P755,Q755:AE755)),0)</f>
        <v>2</v>
      </c>
      <c r="E755" s="5">
        <f>IF(O755&gt;0,RANK(O755,(N755:P755,Q755:AE755)),0)</f>
        <v>1</v>
      </c>
      <c r="F755" s="5">
        <f>IF(P755&gt;0,RANK(P755,(N755:P755,Q755:AE755)),0)</f>
        <v>0</v>
      </c>
      <c r="G755" s="131">
        <f t="shared" si="302"/>
        <v>5168</v>
      </c>
      <c r="H755" s="136">
        <f t="shared" si="303"/>
        <v>0.31651151396374327</v>
      </c>
      <c r="I755" s="2"/>
      <c r="J755" s="2">
        <f t="shared" si="304"/>
        <v>0.33188388045075945</v>
      </c>
      <c r="K755" s="2">
        <f t="shared" si="305"/>
        <v>0.64839539441450267</v>
      </c>
      <c r="L755" s="2">
        <f t="shared" si="306"/>
        <v>0</v>
      </c>
      <c r="M755" s="2">
        <f t="shared" si="307"/>
        <v>1.9720725134737882E-2</v>
      </c>
      <c r="N755" s="63">
        <v>5419</v>
      </c>
      <c r="O755" s="63">
        <v>10587</v>
      </c>
      <c r="P755" s="63"/>
      <c r="Q755" s="63">
        <v>309</v>
      </c>
      <c r="R755" s="63">
        <v>8</v>
      </c>
      <c r="S755" s="63">
        <v>4</v>
      </c>
      <c r="T755" s="63"/>
      <c r="U755" s="63">
        <v>0</v>
      </c>
      <c r="V755" s="63"/>
      <c r="W755" s="63">
        <f>IF(Copyright!C$12=1,IF(BW755&gt;0,BW755-SUM(R755:V755)-SUM(X755:AQ755),SUM(BX755:CB755)),SUM(BY755:CB755))</f>
        <v>0</v>
      </c>
      <c r="X755" s="63"/>
      <c r="Y755" s="63">
        <v>1</v>
      </c>
      <c r="Z755" s="63"/>
      <c r="AA755" s="63"/>
      <c r="AB755" s="63"/>
      <c r="AC755" s="63"/>
      <c r="AD755" s="63"/>
      <c r="AE755" s="63"/>
      <c r="AF755" s="63"/>
      <c r="AG755" s="63"/>
      <c r="AH755" s="63"/>
      <c r="AI755" s="8">
        <v>0</v>
      </c>
      <c r="AJ755" s="63">
        <v>0</v>
      </c>
      <c r="AK755" s="63"/>
      <c r="AL755" s="63"/>
      <c r="AM755" s="63"/>
      <c r="AN755" s="63"/>
      <c r="AO755" s="63"/>
      <c r="AP755" s="63"/>
      <c r="AQ755" s="63"/>
      <c r="AS755" s="5">
        <f>IF(Q755&gt;0,RANK(Q755,(N755:P755,Q755:AE755)),0)</f>
        <v>3</v>
      </c>
      <c r="AT755" s="5">
        <f>IF(R755&gt;0,RANK(R755,(N755:P755,Q755:AE755)),0)</f>
        <v>4</v>
      </c>
      <c r="AU755" s="5">
        <f>IF(T755&gt;0,RANK(T755,(N755:P755,Q755:AE755)),0)</f>
        <v>0</v>
      </c>
      <c r="AV755" s="5">
        <f>IF(S755&gt;0,RANK(S755,(N755:P755,Q755:AE755)),0)</f>
        <v>5</v>
      </c>
      <c r="AW755" s="2">
        <f t="shared" si="308"/>
        <v>1.8924546790788831E-2</v>
      </c>
      <c r="AX755" s="2">
        <f t="shared" si="309"/>
        <v>4.8995590396864281E-4</v>
      </c>
      <c r="AY755" s="2">
        <f t="shared" si="310"/>
        <v>0</v>
      </c>
      <c r="AZ755" s="2">
        <f t="shared" si="311"/>
        <v>2.4497795198432141E-4</v>
      </c>
      <c r="BB755" t="s">
        <v>1095</v>
      </c>
      <c r="BC755" t="s">
        <v>150</v>
      </c>
      <c r="BD755">
        <v>3</v>
      </c>
      <c r="BF755" s="111">
        <v>18</v>
      </c>
      <c r="BG755" s="113">
        <v>33</v>
      </c>
      <c r="BH755" s="117">
        <f t="shared" si="312"/>
        <v>18033</v>
      </c>
      <c r="BJ755" s="5" t="s">
        <v>3185</v>
      </c>
      <c r="BW755" s="63">
        <v>45</v>
      </c>
      <c r="BY755" s="63">
        <v>0</v>
      </c>
      <c r="BZ755" s="63">
        <v>0</v>
      </c>
      <c r="CA755" s="8">
        <v>0</v>
      </c>
    </row>
    <row r="756" spans="1:79" hidden="1" outlineLevel="1">
      <c r="A756" t="s">
        <v>1717</v>
      </c>
      <c r="B756" t="s">
        <v>150</v>
      </c>
      <c r="C756" s="1">
        <f t="shared" si="301"/>
        <v>44968</v>
      </c>
      <c r="D756" s="5">
        <f>IF(N756&gt;0, RANK(N756,(N756:P756,Q756:AE756)),0)</f>
        <v>1</v>
      </c>
      <c r="E756" s="5">
        <f>IF(O756&gt;0,RANK(O756,(N756:P756,Q756:AE756)),0)</f>
        <v>2</v>
      </c>
      <c r="F756" s="5">
        <f>IF(P756&gt;0,RANK(P756,(N756:P756,Q756:AE756)),0)</f>
        <v>0</v>
      </c>
      <c r="G756" s="131">
        <f t="shared" si="302"/>
        <v>1403</v>
      </c>
      <c r="H756" s="136">
        <f t="shared" si="303"/>
        <v>3.1199964419142502E-2</v>
      </c>
      <c r="I756" s="2"/>
      <c r="J756" s="2">
        <f t="shared" si="304"/>
        <v>0.50378046610923322</v>
      </c>
      <c r="K756" s="2">
        <f t="shared" si="305"/>
        <v>0.47258050169009075</v>
      </c>
      <c r="L756" s="2">
        <f t="shared" si="306"/>
        <v>0</v>
      </c>
      <c r="M756" s="2">
        <f t="shared" si="307"/>
        <v>2.3639032200676036E-2</v>
      </c>
      <c r="N756" s="63">
        <v>22654</v>
      </c>
      <c r="O756" s="63">
        <v>21251</v>
      </c>
      <c r="P756" s="63"/>
      <c r="Q756" s="63">
        <v>1063</v>
      </c>
      <c r="R756" s="63">
        <v>0</v>
      </c>
      <c r="S756" s="63">
        <v>0</v>
      </c>
      <c r="T756" s="63"/>
      <c r="U756" s="63">
        <v>0</v>
      </c>
      <c r="V756" s="63"/>
      <c r="W756" s="63">
        <f>IF(Copyright!C$12=1,IF(BW756&gt;0,BW756-SUM(R756:V756)-SUM(X756:AQ756),SUM(BX756:CB756)),SUM(BY756:CB756))</f>
        <v>0</v>
      </c>
      <c r="X756" s="63"/>
      <c r="Y756" s="63">
        <v>0</v>
      </c>
      <c r="Z756" s="63"/>
      <c r="AA756" s="63"/>
      <c r="AB756" s="63"/>
      <c r="AC756" s="63"/>
      <c r="AD756" s="63"/>
      <c r="AE756" s="63"/>
      <c r="AF756" s="63"/>
      <c r="AG756" s="63"/>
      <c r="AH756" s="63"/>
      <c r="AI756" s="8">
        <v>0</v>
      </c>
      <c r="AJ756" s="63">
        <v>0</v>
      </c>
      <c r="AK756" s="63"/>
      <c r="AL756" s="63"/>
      <c r="AM756" s="63"/>
      <c r="AN756" s="63"/>
      <c r="AO756" s="63"/>
      <c r="AP756" s="63"/>
      <c r="AQ756" s="63"/>
      <c r="AS756" s="5">
        <f>IF(Q756&gt;0,RANK(Q756,(N756:P756,Q756:AE756)),0)</f>
        <v>3</v>
      </c>
      <c r="AT756" s="5">
        <f>IF(R756&gt;0,RANK(R756,(N756:P756,Q756:AE756)),0)</f>
        <v>0</v>
      </c>
      <c r="AU756" s="5">
        <f>IF(T756&gt;0,RANK(T756,(N756:P756,Q756:AE756)),0)</f>
        <v>0</v>
      </c>
      <c r="AV756" s="5">
        <f>IF(S756&gt;0,RANK(S756,(N756:P756,Q756:AE756)),0)</f>
        <v>0</v>
      </c>
      <c r="AW756" s="2">
        <f t="shared" si="308"/>
        <v>2.3639032200676036E-2</v>
      </c>
      <c r="AX756" s="2">
        <f t="shared" si="309"/>
        <v>0</v>
      </c>
      <c r="AY756" s="2">
        <f t="shared" si="310"/>
        <v>0</v>
      </c>
      <c r="AZ756" s="2">
        <f t="shared" si="311"/>
        <v>0</v>
      </c>
      <c r="BB756" t="s">
        <v>1717</v>
      </c>
      <c r="BC756" t="s">
        <v>150</v>
      </c>
      <c r="BD756">
        <v>6</v>
      </c>
      <c r="BF756" s="111">
        <v>18</v>
      </c>
      <c r="BG756" s="113">
        <v>35</v>
      </c>
      <c r="BH756" s="117">
        <f t="shared" si="312"/>
        <v>18035</v>
      </c>
      <c r="BJ756" s="5" t="s">
        <v>3185</v>
      </c>
      <c r="BW756" s="63">
        <v>106</v>
      </c>
      <c r="BY756" s="63">
        <v>0</v>
      </c>
      <c r="BZ756" s="63">
        <v>0</v>
      </c>
      <c r="CA756" s="8">
        <v>0</v>
      </c>
    </row>
    <row r="757" spans="1:79" hidden="1" outlineLevel="1">
      <c r="A757" t="s">
        <v>9</v>
      </c>
      <c r="B757" t="s">
        <v>150</v>
      </c>
      <c r="C757" s="1">
        <f t="shared" si="301"/>
        <v>18542</v>
      </c>
      <c r="D757" s="5">
        <f>IF(N757&gt;0, RANK(N757,(N757:P757,Q757:AE757)),0)</f>
        <v>2</v>
      </c>
      <c r="E757" s="5">
        <f>IF(O757&gt;0,RANK(O757,(N757:P757,Q757:AE757)),0)</f>
        <v>1</v>
      </c>
      <c r="F757" s="5">
        <f>IF(P757&gt;0,RANK(P757,(N757:P757,Q757:AE757)),0)</f>
        <v>0</v>
      </c>
      <c r="G757" s="131">
        <f t="shared" si="302"/>
        <v>5132</v>
      </c>
      <c r="H757" s="136">
        <f t="shared" si="303"/>
        <v>0.27677704670477832</v>
      </c>
      <c r="I757" s="2"/>
      <c r="J757" s="2">
        <f t="shared" si="304"/>
        <v>0.35174199115521521</v>
      </c>
      <c r="K757" s="2">
        <f t="shared" si="305"/>
        <v>0.62851903785999352</v>
      </c>
      <c r="L757" s="2">
        <f t="shared" si="306"/>
        <v>0</v>
      </c>
      <c r="M757" s="2">
        <f t="shared" si="307"/>
        <v>1.9738970984791271E-2</v>
      </c>
      <c r="N757" s="63">
        <v>6522</v>
      </c>
      <c r="O757" s="63">
        <v>11654</v>
      </c>
      <c r="P757" s="63"/>
      <c r="Q757" s="63">
        <v>366</v>
      </c>
      <c r="R757" s="63">
        <v>0</v>
      </c>
      <c r="S757" s="63">
        <v>0</v>
      </c>
      <c r="T757" s="63"/>
      <c r="U757" s="63">
        <v>0</v>
      </c>
      <c r="V757" s="63"/>
      <c r="W757" s="63">
        <f>IF(Copyright!C$12=1,IF(BW757&gt;0,BW757-SUM(R757:V757)-SUM(X757:AQ757),SUM(BX757:CB757)),SUM(BY757:CB757))</f>
        <v>0</v>
      </c>
      <c r="X757" s="63"/>
      <c r="Y757" s="63">
        <v>0</v>
      </c>
      <c r="Z757" s="63"/>
      <c r="AA757" s="63"/>
      <c r="AB757" s="63"/>
      <c r="AC757" s="63"/>
      <c r="AD757" s="63"/>
      <c r="AE757" s="63"/>
      <c r="AF757" s="63"/>
      <c r="AG757" s="63"/>
      <c r="AH757" s="63"/>
      <c r="AI757" s="8">
        <v>0</v>
      </c>
      <c r="AJ757" s="63">
        <v>0</v>
      </c>
      <c r="AK757" s="63"/>
      <c r="AL757" s="63"/>
      <c r="AM757" s="63"/>
      <c r="AN757" s="63"/>
      <c r="AO757" s="63"/>
      <c r="AP757" s="63"/>
      <c r="AQ757" s="63"/>
      <c r="AS757" s="5">
        <f>IF(Q757&gt;0,RANK(Q757,(N757:P757,Q757:AE757)),0)</f>
        <v>3</v>
      </c>
      <c r="AT757" s="5">
        <f>IF(R757&gt;0,RANK(R757,(N757:P757,Q757:AE757)),0)</f>
        <v>0</v>
      </c>
      <c r="AU757" s="5">
        <f>IF(T757&gt;0,RANK(T757,(N757:P757,Q757:AE757)),0)</f>
        <v>0</v>
      </c>
      <c r="AV757" s="5">
        <f>IF(S757&gt;0,RANK(S757,(N757:P757,Q757:AE757)),0)</f>
        <v>0</v>
      </c>
      <c r="AW757" s="2">
        <f t="shared" si="308"/>
        <v>1.9738970984791285E-2</v>
      </c>
      <c r="AX757" s="2">
        <f t="shared" si="309"/>
        <v>0</v>
      </c>
      <c r="AY757" s="2">
        <f t="shared" si="310"/>
        <v>0</v>
      </c>
      <c r="AZ757" s="2">
        <f t="shared" si="311"/>
        <v>0</v>
      </c>
      <c r="BB757" t="s">
        <v>9</v>
      </c>
      <c r="BC757" t="s">
        <v>150</v>
      </c>
      <c r="BD757">
        <v>8</v>
      </c>
      <c r="BF757" s="111">
        <v>18</v>
      </c>
      <c r="BG757" s="113">
        <v>37</v>
      </c>
      <c r="BH757" s="117">
        <f t="shared" si="312"/>
        <v>18037</v>
      </c>
      <c r="BJ757" s="5" t="s">
        <v>3185</v>
      </c>
      <c r="BW757" s="63">
        <v>29</v>
      </c>
      <c r="BY757" s="63">
        <v>0</v>
      </c>
      <c r="BZ757" s="63">
        <v>0</v>
      </c>
      <c r="CA757" s="8">
        <v>0</v>
      </c>
    </row>
    <row r="758" spans="1:79" hidden="1" outlineLevel="1">
      <c r="A758" t="s">
        <v>1899</v>
      </c>
      <c r="B758" t="s">
        <v>150</v>
      </c>
      <c r="C758" s="1">
        <f t="shared" si="301"/>
        <v>67852</v>
      </c>
      <c r="D758" s="5">
        <f>IF(N758&gt;0, RANK(N758,(N758:P758,Q758:AE758)),0)</f>
        <v>2</v>
      </c>
      <c r="E758" s="5">
        <f>IF(O758&gt;0,RANK(O758,(N758:P758,Q758:AE758)),0)</f>
        <v>1</v>
      </c>
      <c r="F758" s="5">
        <f>IF(P758&gt;0,RANK(P758,(N758:P758,Q758:AE758)),0)</f>
        <v>0</v>
      </c>
      <c r="G758" s="131">
        <f t="shared" si="302"/>
        <v>17979</v>
      </c>
      <c r="H758" s="136">
        <f t="shared" si="303"/>
        <v>0.26497376643282439</v>
      </c>
      <c r="I758" s="2"/>
      <c r="J758" s="2">
        <f t="shared" si="304"/>
        <v>0.35959146377409656</v>
      </c>
      <c r="K758" s="2">
        <f t="shared" si="305"/>
        <v>0.6245652302069209</v>
      </c>
      <c r="L758" s="2">
        <f t="shared" si="306"/>
        <v>0</v>
      </c>
      <c r="M758" s="2">
        <f t="shared" si="307"/>
        <v>1.5843306018982539E-2</v>
      </c>
      <c r="N758" s="63">
        <v>24399</v>
      </c>
      <c r="O758" s="63">
        <v>42378</v>
      </c>
      <c r="P758" s="63"/>
      <c r="Q758" s="63">
        <v>1044</v>
      </c>
      <c r="R758" s="63">
        <v>19</v>
      </c>
      <c r="S758" s="63">
        <v>9</v>
      </c>
      <c r="T758" s="63"/>
      <c r="U758" s="63">
        <v>2</v>
      </c>
      <c r="V758" s="63"/>
      <c r="W758" s="63">
        <f>IF(Copyright!C$12=1,IF(BW758&gt;0,BW758-SUM(R758:V758)-SUM(X758:AQ758),SUM(BX758:CB758)),SUM(BY758:CB758))</f>
        <v>0</v>
      </c>
      <c r="X758" s="63"/>
      <c r="Y758" s="63">
        <v>0</v>
      </c>
      <c r="Z758" s="63"/>
      <c r="AA758" s="63"/>
      <c r="AB758" s="63"/>
      <c r="AC758" s="63"/>
      <c r="AD758" s="63"/>
      <c r="AE758" s="63"/>
      <c r="AF758" s="63"/>
      <c r="AG758" s="63"/>
      <c r="AH758" s="63"/>
      <c r="AI758" s="8">
        <v>0</v>
      </c>
      <c r="AJ758" s="63">
        <v>1</v>
      </c>
      <c r="AK758" s="63"/>
      <c r="AL758" s="63"/>
      <c r="AM758" s="63"/>
      <c r="AN758" s="63"/>
      <c r="AO758" s="63"/>
      <c r="AP758" s="63"/>
      <c r="AQ758" s="63"/>
      <c r="AS758" s="5">
        <f>IF(Q758&gt;0,RANK(Q758,(N758:P758,Q758:AE758)),0)</f>
        <v>3</v>
      </c>
      <c r="AT758" s="5">
        <f>IF(R758&gt;0,RANK(R758,(N758:P758,Q758:AE758)),0)</f>
        <v>4</v>
      </c>
      <c r="AU758" s="5">
        <f>IF(T758&gt;0,RANK(T758,(N758:P758,Q758:AE758)),0)</f>
        <v>0</v>
      </c>
      <c r="AV758" s="5">
        <f>IF(S758&gt;0,RANK(S758,(N758:P758,Q758:AE758)),0)</f>
        <v>5</v>
      </c>
      <c r="AW758" s="2">
        <f t="shared" si="308"/>
        <v>1.5386429287272298E-2</v>
      </c>
      <c r="AX758" s="2">
        <f t="shared" si="309"/>
        <v>2.8002122266108589E-4</v>
      </c>
      <c r="AY758" s="2">
        <f t="shared" si="310"/>
        <v>0</v>
      </c>
      <c r="AZ758" s="2">
        <f t="shared" si="311"/>
        <v>1.3264163178683015E-4</v>
      </c>
      <c r="BB758" t="s">
        <v>1899</v>
      </c>
      <c r="BC758" t="s">
        <v>150</v>
      </c>
      <c r="BD758">
        <v>2</v>
      </c>
      <c r="BF758" s="111">
        <v>18</v>
      </c>
      <c r="BG758" s="113">
        <v>39</v>
      </c>
      <c r="BH758" s="117">
        <f t="shared" si="312"/>
        <v>18039</v>
      </c>
      <c r="BJ758" s="5" t="s">
        <v>3185</v>
      </c>
      <c r="BW758" s="63">
        <v>208</v>
      </c>
      <c r="BY758" s="63">
        <v>0</v>
      </c>
      <c r="BZ758" s="63">
        <v>0</v>
      </c>
      <c r="CA758" s="8">
        <v>0</v>
      </c>
    </row>
    <row r="759" spans="1:79" hidden="1" outlineLevel="1">
      <c r="A759" t="s">
        <v>1424</v>
      </c>
      <c r="B759" t="s">
        <v>150</v>
      </c>
      <c r="C759" s="1">
        <f t="shared" si="301"/>
        <v>8837</v>
      </c>
      <c r="D759" s="5">
        <f>IF(N759&gt;0, RANK(N759,(N759:P759,Q759:AE759)),0)</f>
        <v>2</v>
      </c>
      <c r="E759" s="5">
        <f>IF(O759&gt;0,RANK(O759,(N759:P759,Q759:AE759)),0)</f>
        <v>1</v>
      </c>
      <c r="F759" s="5">
        <f>IF(P759&gt;0,RANK(P759,(N759:P759,Q759:AE759)),0)</f>
        <v>0</v>
      </c>
      <c r="G759" s="131">
        <f t="shared" si="302"/>
        <v>1490</v>
      </c>
      <c r="H759" s="136">
        <f t="shared" si="303"/>
        <v>0.16860925653502321</v>
      </c>
      <c r="I759" s="2"/>
      <c r="J759" s="2">
        <f t="shared" si="304"/>
        <v>0.40228584361208553</v>
      </c>
      <c r="K759" s="2">
        <f t="shared" si="305"/>
        <v>0.57089510014710876</v>
      </c>
      <c r="L759" s="2">
        <f t="shared" si="306"/>
        <v>0</v>
      </c>
      <c r="M759" s="2">
        <f t="shared" si="307"/>
        <v>2.6819056240805716E-2</v>
      </c>
      <c r="N759" s="63">
        <v>3555</v>
      </c>
      <c r="O759" s="63">
        <v>5045</v>
      </c>
      <c r="P759" s="63"/>
      <c r="Q759" s="63">
        <v>219</v>
      </c>
      <c r="R759" s="63">
        <v>0</v>
      </c>
      <c r="S759" s="63">
        <v>18</v>
      </c>
      <c r="T759" s="63"/>
      <c r="U759" s="63">
        <v>0</v>
      </c>
      <c r="V759" s="63"/>
      <c r="W759" s="63">
        <f>IF(Copyright!C$12=1,IF(BW759&gt;0,BW759-SUM(R759:V759)-SUM(X759:AQ759),SUM(BX759:CB759)),SUM(BY759:CB759))</f>
        <v>0</v>
      </c>
      <c r="X759" s="63"/>
      <c r="Y759" s="63">
        <v>0</v>
      </c>
      <c r="Z759" s="63"/>
      <c r="AA759" s="63"/>
      <c r="AB759" s="63"/>
      <c r="AC759" s="63"/>
      <c r="AD759" s="63"/>
      <c r="AE759" s="63"/>
      <c r="AF759" s="63"/>
      <c r="AG759" s="63"/>
      <c r="AH759" s="63"/>
      <c r="AI759" s="8">
        <v>0</v>
      </c>
      <c r="AJ759" s="63">
        <v>0</v>
      </c>
      <c r="AK759" s="63"/>
      <c r="AL759" s="63"/>
      <c r="AM759" s="63"/>
      <c r="AN759" s="63"/>
      <c r="AO759" s="63"/>
      <c r="AP759" s="63"/>
      <c r="AQ759" s="63"/>
      <c r="AS759" s="5">
        <f>IF(Q759&gt;0,RANK(Q759,(N759:P759,Q759:AE759)),0)</f>
        <v>3</v>
      </c>
      <c r="AT759" s="5">
        <f>IF(R759&gt;0,RANK(R759,(N759:P759,Q759:AE759)),0)</f>
        <v>0</v>
      </c>
      <c r="AU759" s="5">
        <f>IF(T759&gt;0,RANK(T759,(N759:P759,Q759:AE759)),0)</f>
        <v>0</v>
      </c>
      <c r="AV759" s="5">
        <f>IF(S759&gt;0,RANK(S759,(N759:P759,Q759:AE759)),0)</f>
        <v>4</v>
      </c>
      <c r="AW759" s="2">
        <f t="shared" si="308"/>
        <v>2.4782165893402739E-2</v>
      </c>
      <c r="AX759" s="2">
        <f t="shared" si="309"/>
        <v>0</v>
      </c>
      <c r="AY759" s="2">
        <f t="shared" si="310"/>
        <v>0</v>
      </c>
      <c r="AZ759" s="2">
        <f t="shared" si="311"/>
        <v>2.0368903474029649E-3</v>
      </c>
      <c r="BB759" t="s">
        <v>1424</v>
      </c>
      <c r="BC759" t="s">
        <v>150</v>
      </c>
      <c r="BD759">
        <v>6</v>
      </c>
      <c r="BF759" s="111">
        <v>18</v>
      </c>
      <c r="BG759" s="113">
        <v>41</v>
      </c>
      <c r="BH759" s="117">
        <f t="shared" si="312"/>
        <v>18041</v>
      </c>
      <c r="BJ759" s="5" t="s">
        <v>3185</v>
      </c>
      <c r="BY759" s="63">
        <v>0</v>
      </c>
      <c r="BZ759" s="63">
        <v>0</v>
      </c>
      <c r="CA759" s="8">
        <v>0</v>
      </c>
    </row>
    <row r="760" spans="1:79" hidden="1" outlineLevel="1">
      <c r="A760" t="s">
        <v>2954</v>
      </c>
      <c r="B760" t="s">
        <v>150</v>
      </c>
      <c r="C760" s="1">
        <f t="shared" si="301"/>
        <v>35305</v>
      </c>
      <c r="D760" s="5">
        <f>IF(N760&gt;0, RANK(N760,(N760:P760,Q760:AE760)),0)</f>
        <v>2</v>
      </c>
      <c r="E760" s="5">
        <f>IF(O760&gt;0,RANK(O760,(N760:P760,Q760:AE760)),0)</f>
        <v>1</v>
      </c>
      <c r="F760" s="5">
        <f>IF(P760&gt;0,RANK(P760,(N760:P760,Q760:AE760)),0)</f>
        <v>0</v>
      </c>
      <c r="G760" s="131">
        <f t="shared" si="302"/>
        <v>5066</v>
      </c>
      <c r="H760" s="136">
        <f t="shared" si="303"/>
        <v>0.14349242316952274</v>
      </c>
      <c r="I760" s="2"/>
      <c r="J760" s="2">
        <f t="shared" si="304"/>
        <v>0.41954397394136805</v>
      </c>
      <c r="K760" s="2">
        <f t="shared" si="305"/>
        <v>0.56303639711089082</v>
      </c>
      <c r="L760" s="2">
        <f t="shared" si="306"/>
        <v>0</v>
      </c>
      <c r="M760" s="2">
        <f t="shared" si="307"/>
        <v>1.7419628947741184E-2</v>
      </c>
      <c r="N760" s="63">
        <v>14812</v>
      </c>
      <c r="O760" s="63">
        <v>19878</v>
      </c>
      <c r="P760" s="63"/>
      <c r="Q760" s="63">
        <v>611</v>
      </c>
      <c r="R760" s="63">
        <v>1</v>
      </c>
      <c r="S760" s="63">
        <v>2</v>
      </c>
      <c r="T760" s="63"/>
      <c r="U760" s="63">
        <v>1</v>
      </c>
      <c r="V760" s="63"/>
      <c r="W760" s="63">
        <f>IF(Copyright!C$12=1,IF(BW760&gt;0,BW760-SUM(R760:V760)-SUM(X760:AQ760),SUM(BX760:CB760)),SUM(BY760:CB760))</f>
        <v>0</v>
      </c>
      <c r="X760" s="63"/>
      <c r="Y760" s="63">
        <v>0</v>
      </c>
      <c r="Z760" s="63"/>
      <c r="AA760" s="63"/>
      <c r="AB760" s="63"/>
      <c r="AC760" s="63"/>
      <c r="AD760" s="63"/>
      <c r="AE760" s="63"/>
      <c r="AF760" s="63"/>
      <c r="AG760" s="63"/>
      <c r="AH760" s="63"/>
      <c r="AI760" s="8">
        <v>0</v>
      </c>
      <c r="AJ760" s="63">
        <v>0</v>
      </c>
      <c r="AK760" s="63"/>
      <c r="AL760" s="63"/>
      <c r="AM760" s="63"/>
      <c r="AN760" s="63"/>
      <c r="AO760" s="63"/>
      <c r="AP760" s="63"/>
      <c r="AQ760" s="63"/>
      <c r="AS760" s="5">
        <f>IF(Q760&gt;0,RANK(Q760,(N760:P760,Q760:AE760)),0)</f>
        <v>3</v>
      </c>
      <c r="AT760" s="5">
        <f>IF(R760&gt;0,RANK(R760,(N760:P760,Q760:AE760)),0)</f>
        <v>5</v>
      </c>
      <c r="AU760" s="5">
        <f>IF(T760&gt;0,RANK(T760,(N760:P760,Q760:AE760)),0)</f>
        <v>0</v>
      </c>
      <c r="AV760" s="5">
        <f>IF(S760&gt;0,RANK(S760,(N760:P760,Q760:AE760)),0)</f>
        <v>4</v>
      </c>
      <c r="AW760" s="2">
        <f t="shared" si="308"/>
        <v>1.7306330548081009E-2</v>
      </c>
      <c r="AX760" s="2">
        <f t="shared" si="309"/>
        <v>2.83245999150262E-5</v>
      </c>
      <c r="AY760" s="2">
        <f t="shared" si="310"/>
        <v>0</v>
      </c>
      <c r="AZ760" s="2">
        <f t="shared" si="311"/>
        <v>5.66491998300524E-5</v>
      </c>
      <c r="BB760" t="s">
        <v>2954</v>
      </c>
      <c r="BC760" t="s">
        <v>150</v>
      </c>
      <c r="BD760">
        <v>9</v>
      </c>
      <c r="BF760" s="111">
        <v>18</v>
      </c>
      <c r="BG760" s="113">
        <v>43</v>
      </c>
      <c r="BH760" s="117">
        <f t="shared" si="312"/>
        <v>18043</v>
      </c>
      <c r="BJ760" s="5" t="s">
        <v>3185</v>
      </c>
      <c r="BW760" s="63">
        <v>91</v>
      </c>
      <c r="BY760" s="63">
        <v>0</v>
      </c>
      <c r="BZ760" s="63">
        <v>0</v>
      </c>
      <c r="CA760" s="8">
        <v>0</v>
      </c>
    </row>
    <row r="761" spans="1:79" hidden="1" outlineLevel="1">
      <c r="A761" t="s">
        <v>1900</v>
      </c>
      <c r="B761" t="s">
        <v>150</v>
      </c>
      <c r="C761" s="1">
        <f t="shared" si="301"/>
        <v>7111</v>
      </c>
      <c r="D761" s="5">
        <f>IF(N761&gt;0, RANK(N761,(N761:P761,Q761:AE761)),0)</f>
        <v>2</v>
      </c>
      <c r="E761" s="5">
        <f>IF(O761&gt;0,RANK(O761,(N761:P761,Q761:AE761)),0)</f>
        <v>1</v>
      </c>
      <c r="F761" s="5">
        <f>IF(P761&gt;0,RANK(P761,(N761:P761,Q761:AE761)),0)</f>
        <v>0</v>
      </c>
      <c r="G761" s="131">
        <f t="shared" si="302"/>
        <v>2427</v>
      </c>
      <c r="H761" s="136">
        <f t="shared" si="303"/>
        <v>0.34130220784699761</v>
      </c>
      <c r="I761" s="2"/>
      <c r="J761" s="2">
        <f t="shared" si="304"/>
        <v>0.31458304036000562</v>
      </c>
      <c r="K761" s="2">
        <f t="shared" si="305"/>
        <v>0.65588524820700322</v>
      </c>
      <c r="L761" s="2">
        <f t="shared" si="306"/>
        <v>0</v>
      </c>
      <c r="M761" s="2">
        <f t="shared" si="307"/>
        <v>2.9531711432991159E-2</v>
      </c>
      <c r="N761" s="63">
        <v>2237</v>
      </c>
      <c r="O761" s="63">
        <v>4664</v>
      </c>
      <c r="P761" s="63"/>
      <c r="Q761" s="63">
        <v>210</v>
      </c>
      <c r="R761" s="63">
        <v>0</v>
      </c>
      <c r="S761" s="63">
        <v>0</v>
      </c>
      <c r="T761" s="63"/>
      <c r="U761" s="63">
        <v>0</v>
      </c>
      <c r="V761" s="63"/>
      <c r="W761" s="63">
        <f>IF(Copyright!C$12=1,IF(BW761&gt;0,BW761-SUM(R761:V761)-SUM(X761:AQ761),SUM(BX761:CB761)),SUM(BY761:CB761))</f>
        <v>0</v>
      </c>
      <c r="X761" s="63"/>
      <c r="Y761" s="63">
        <v>0</v>
      </c>
      <c r="Z761" s="63"/>
      <c r="AA761" s="63"/>
      <c r="AB761" s="63"/>
      <c r="AC761" s="63"/>
      <c r="AD761" s="63"/>
      <c r="AE761" s="63"/>
      <c r="AF761" s="63"/>
      <c r="AG761" s="63"/>
      <c r="AH761" s="63"/>
      <c r="AI761" s="8">
        <v>0</v>
      </c>
      <c r="AJ761" s="63">
        <v>0</v>
      </c>
      <c r="AK761" s="63"/>
      <c r="AL761" s="63"/>
      <c r="AM761" s="63"/>
      <c r="AN761" s="63"/>
      <c r="AO761" s="63"/>
      <c r="AP761" s="63"/>
      <c r="AQ761" s="63"/>
      <c r="AS761" s="5">
        <f>IF(Q761&gt;0,RANK(Q761,(N761:P761,Q761:AE761)),0)</f>
        <v>3</v>
      </c>
      <c r="AT761" s="5">
        <f>IF(R761&gt;0,RANK(R761,(N761:P761,Q761:AE761)),0)</f>
        <v>0</v>
      </c>
      <c r="AU761" s="5">
        <f>IF(T761&gt;0,RANK(T761,(N761:P761,Q761:AE761)),0)</f>
        <v>0</v>
      </c>
      <c r="AV761" s="5">
        <f>IF(S761&gt;0,RANK(S761,(N761:P761,Q761:AE761)),0)</f>
        <v>0</v>
      </c>
      <c r="AW761" s="2">
        <f t="shared" si="308"/>
        <v>2.9531711432991142E-2</v>
      </c>
      <c r="AX761" s="2">
        <f t="shared" si="309"/>
        <v>0</v>
      </c>
      <c r="AY761" s="2">
        <f t="shared" si="310"/>
        <v>0</v>
      </c>
      <c r="AZ761" s="2">
        <f t="shared" si="311"/>
        <v>0</v>
      </c>
      <c r="BB761" t="s">
        <v>1900</v>
      </c>
      <c r="BC761" t="s">
        <v>150</v>
      </c>
      <c r="BD761">
        <v>4</v>
      </c>
      <c r="BF761" s="111">
        <v>18</v>
      </c>
      <c r="BG761" s="113">
        <v>45</v>
      </c>
      <c r="BH761" s="117">
        <f t="shared" si="312"/>
        <v>18045</v>
      </c>
      <c r="BJ761" s="5" t="s">
        <v>3185</v>
      </c>
      <c r="BY761" s="63">
        <v>0</v>
      </c>
      <c r="BZ761" s="63">
        <v>0</v>
      </c>
      <c r="CA761" s="8">
        <v>0</v>
      </c>
    </row>
    <row r="762" spans="1:79" hidden="1" outlineLevel="1">
      <c r="A762" t="s">
        <v>1146</v>
      </c>
      <c r="B762" t="s">
        <v>150</v>
      </c>
      <c r="C762" s="1">
        <f t="shared" si="301"/>
        <v>10560</v>
      </c>
      <c r="D762" s="5">
        <f>IF(N762&gt;0, RANK(N762,(N762:P762,Q762:AE762)),0)</f>
        <v>2</v>
      </c>
      <c r="E762" s="5">
        <f>IF(O762&gt;0,RANK(O762,(N762:P762,Q762:AE762)),0)</f>
        <v>1</v>
      </c>
      <c r="F762" s="5">
        <f>IF(P762&gt;0,RANK(P762,(N762:P762,Q762:AE762)),0)</f>
        <v>0</v>
      </c>
      <c r="G762" s="131">
        <f t="shared" si="302"/>
        <v>4515</v>
      </c>
      <c r="H762" s="136">
        <f t="shared" si="303"/>
        <v>0.42755681818181818</v>
      </c>
      <c r="I762" s="2"/>
      <c r="J762" s="2">
        <f t="shared" si="304"/>
        <v>0.27547348484848483</v>
      </c>
      <c r="K762" s="2">
        <f t="shared" si="305"/>
        <v>0.70303030303030301</v>
      </c>
      <c r="L762" s="2">
        <f t="shared" si="306"/>
        <v>0</v>
      </c>
      <c r="M762" s="2">
        <f t="shared" si="307"/>
        <v>2.1496212121212221E-2</v>
      </c>
      <c r="N762" s="63">
        <v>2909</v>
      </c>
      <c r="O762" s="63">
        <v>7424</v>
      </c>
      <c r="P762" s="63"/>
      <c r="Q762" s="63">
        <v>221</v>
      </c>
      <c r="R762" s="63">
        <v>5</v>
      </c>
      <c r="S762" s="63">
        <v>1</v>
      </c>
      <c r="T762" s="63"/>
      <c r="U762" s="63">
        <v>0</v>
      </c>
      <c r="V762" s="63"/>
      <c r="W762" s="63">
        <f>IF(Copyright!C$12=1,IF(BW762&gt;0,BW762-SUM(R762:V762)-SUM(X762:AQ762),SUM(BX762:CB762)),SUM(BY762:CB762))</f>
        <v>0</v>
      </c>
      <c r="X762" s="63"/>
      <c r="Y762" s="63">
        <v>0</v>
      </c>
      <c r="Z762" s="63"/>
      <c r="AA762" s="63"/>
      <c r="AB762" s="63"/>
      <c r="AC762" s="63"/>
      <c r="AD762" s="63"/>
      <c r="AE762" s="63"/>
      <c r="AF762" s="63"/>
      <c r="AG762" s="63"/>
      <c r="AH762" s="63"/>
      <c r="AI762" s="8">
        <v>0</v>
      </c>
      <c r="AJ762" s="63">
        <v>0</v>
      </c>
      <c r="AK762" s="63"/>
      <c r="AL762" s="63"/>
      <c r="AM762" s="63"/>
      <c r="AN762" s="63"/>
      <c r="AO762" s="63"/>
      <c r="AP762" s="63"/>
      <c r="AQ762" s="63"/>
      <c r="AS762" s="5">
        <f>IF(Q762&gt;0,RANK(Q762,(N762:P762,Q762:AE762)),0)</f>
        <v>3</v>
      </c>
      <c r="AT762" s="5">
        <f>IF(R762&gt;0,RANK(R762,(N762:P762,Q762:AE762)),0)</f>
        <v>4</v>
      </c>
      <c r="AU762" s="5">
        <f>IF(T762&gt;0,RANK(T762,(N762:P762,Q762:AE762)),0)</f>
        <v>0</v>
      </c>
      <c r="AV762" s="5">
        <f>IF(S762&gt;0,RANK(S762,(N762:P762,Q762:AE762)),0)</f>
        <v>5</v>
      </c>
      <c r="AW762" s="2">
        <f t="shared" si="308"/>
        <v>2.0928030303030302E-2</v>
      </c>
      <c r="AX762" s="2">
        <f t="shared" si="309"/>
        <v>4.734848484848485E-4</v>
      </c>
      <c r="AY762" s="2">
        <f t="shared" si="310"/>
        <v>0</v>
      </c>
      <c r="AZ762" s="2">
        <f t="shared" si="311"/>
        <v>9.4696969696969697E-5</v>
      </c>
      <c r="BB762" t="s">
        <v>1146</v>
      </c>
      <c r="BC762" t="s">
        <v>150</v>
      </c>
      <c r="BD762">
        <v>6</v>
      </c>
      <c r="BF762" s="111">
        <v>18</v>
      </c>
      <c r="BG762" s="113">
        <v>47</v>
      </c>
      <c r="BH762" s="117">
        <f t="shared" si="312"/>
        <v>18047</v>
      </c>
      <c r="BJ762" s="5" t="s">
        <v>3185</v>
      </c>
      <c r="BW762" s="132">
        <v>26</v>
      </c>
      <c r="BY762" s="63">
        <v>0</v>
      </c>
      <c r="BZ762" s="63">
        <v>0</v>
      </c>
      <c r="CA762" s="8">
        <v>0</v>
      </c>
    </row>
    <row r="763" spans="1:79" hidden="1" outlineLevel="1">
      <c r="A763" t="s">
        <v>2402</v>
      </c>
      <c r="B763" t="s">
        <v>150</v>
      </c>
      <c r="C763" s="1">
        <f t="shared" si="301"/>
        <v>8126</v>
      </c>
      <c r="D763" s="5">
        <f>IF(N763&gt;0, RANK(N763,(N763:P763,Q763:AE763)),0)</f>
        <v>2</v>
      </c>
      <c r="E763" s="5">
        <f>IF(O763&gt;0,RANK(O763,(N763:P763,Q763:AE763)),0)</f>
        <v>1</v>
      </c>
      <c r="F763" s="5">
        <f>IF(P763&gt;0,RANK(P763,(N763:P763,Q763:AE763)),0)</f>
        <v>0</v>
      </c>
      <c r="G763" s="131">
        <f t="shared" si="302"/>
        <v>2696</v>
      </c>
      <c r="H763" s="136">
        <f t="shared" si="303"/>
        <v>0.3317745508245139</v>
      </c>
      <c r="I763" s="2"/>
      <c r="J763" s="2">
        <f t="shared" si="304"/>
        <v>0.32254491754860942</v>
      </c>
      <c r="K763" s="2">
        <f t="shared" si="305"/>
        <v>0.65431946837312327</v>
      </c>
      <c r="L763" s="2">
        <f t="shared" si="306"/>
        <v>0</v>
      </c>
      <c r="M763" s="2">
        <f t="shared" si="307"/>
        <v>2.3135614078267253E-2</v>
      </c>
      <c r="N763" s="63">
        <v>2621</v>
      </c>
      <c r="O763" s="63">
        <v>5317</v>
      </c>
      <c r="P763" s="63"/>
      <c r="Q763" s="63">
        <v>184</v>
      </c>
      <c r="R763" s="63">
        <v>1</v>
      </c>
      <c r="S763" s="63">
        <v>3</v>
      </c>
      <c r="T763" s="63"/>
      <c r="U763" s="63">
        <v>0</v>
      </c>
      <c r="V763" s="63"/>
      <c r="W763" s="63">
        <f>IF(Copyright!C$12=1,IF(BW763&gt;0,BW763-SUM(R763:V763)-SUM(X763:AQ763),SUM(BX763:CB763)),SUM(BY763:CB763))</f>
        <v>0</v>
      </c>
      <c r="X763" s="63"/>
      <c r="Y763" s="63">
        <v>0</v>
      </c>
      <c r="Z763" s="63"/>
      <c r="AA763" s="63"/>
      <c r="AB763" s="63"/>
      <c r="AC763" s="63"/>
      <c r="AD763" s="63"/>
      <c r="AE763" s="63"/>
      <c r="AF763" s="63"/>
      <c r="AG763" s="63"/>
      <c r="AH763" s="63"/>
      <c r="AI763" s="8">
        <v>0</v>
      </c>
      <c r="AJ763" s="63">
        <v>0</v>
      </c>
      <c r="AK763" s="63"/>
      <c r="AL763" s="63"/>
      <c r="AM763" s="63"/>
      <c r="AN763" s="63"/>
      <c r="AO763" s="63"/>
      <c r="AP763" s="63"/>
      <c r="AQ763" s="63"/>
      <c r="AS763" s="5">
        <f>IF(Q763&gt;0,RANK(Q763,(N763:P763,Q763:AE763)),0)</f>
        <v>3</v>
      </c>
      <c r="AT763" s="5">
        <f>IF(R763&gt;0,RANK(R763,(N763:P763,Q763:AE763)),0)</f>
        <v>5</v>
      </c>
      <c r="AU763" s="5">
        <f>IF(T763&gt;0,RANK(T763,(N763:P763,Q763:AE763)),0)</f>
        <v>0</v>
      </c>
      <c r="AV763" s="5">
        <f>IF(S763&gt;0,RANK(S763,(N763:P763,Q763:AE763)),0)</f>
        <v>4</v>
      </c>
      <c r="AW763" s="2">
        <f t="shared" si="308"/>
        <v>2.2643366970219049E-2</v>
      </c>
      <c r="AX763" s="2">
        <f t="shared" si="309"/>
        <v>1.2306177701206005E-4</v>
      </c>
      <c r="AY763" s="2">
        <f t="shared" si="310"/>
        <v>0</v>
      </c>
      <c r="AZ763" s="2">
        <f t="shared" si="311"/>
        <v>3.6918533103618014E-4</v>
      </c>
      <c r="BB763" t="s">
        <v>2402</v>
      </c>
      <c r="BC763" t="s">
        <v>150</v>
      </c>
      <c r="BD763">
        <v>2</v>
      </c>
      <c r="BF763" s="111">
        <v>18</v>
      </c>
      <c r="BG763" s="113">
        <v>49</v>
      </c>
      <c r="BH763" s="117">
        <f t="shared" si="312"/>
        <v>18049</v>
      </c>
      <c r="BJ763" s="5" t="s">
        <v>3185</v>
      </c>
      <c r="BY763" s="63">
        <v>0</v>
      </c>
      <c r="BZ763" s="63">
        <v>0</v>
      </c>
      <c r="CA763" s="8">
        <v>0</v>
      </c>
    </row>
    <row r="764" spans="1:79" hidden="1" outlineLevel="1">
      <c r="A764" t="s">
        <v>2139</v>
      </c>
      <c r="B764" t="s">
        <v>150</v>
      </c>
      <c r="C764" s="1">
        <f t="shared" si="301"/>
        <v>14721</v>
      </c>
      <c r="D764" s="5">
        <f>IF(N764&gt;0, RANK(N764,(N764:P764,Q764:AE764)),0)</f>
        <v>2</v>
      </c>
      <c r="E764" s="5">
        <f>IF(O764&gt;0,RANK(O764,(N764:P764,Q764:AE764)),0)</f>
        <v>1</v>
      </c>
      <c r="F764" s="5">
        <f>IF(P764&gt;0,RANK(P764,(N764:P764,Q764:AE764)),0)</f>
        <v>0</v>
      </c>
      <c r="G764" s="131">
        <f t="shared" si="302"/>
        <v>4559</v>
      </c>
      <c r="H764" s="136">
        <f t="shared" si="303"/>
        <v>0.30969363494327828</v>
      </c>
      <c r="I764" s="2"/>
      <c r="J764" s="2">
        <f t="shared" si="304"/>
        <v>0.33475986685687115</v>
      </c>
      <c r="K764" s="2">
        <f t="shared" si="305"/>
        <v>0.64445350180014949</v>
      </c>
      <c r="L764" s="2">
        <f t="shared" si="306"/>
        <v>0</v>
      </c>
      <c r="M764" s="2">
        <f t="shared" si="307"/>
        <v>2.0786631342979311E-2</v>
      </c>
      <c r="N764" s="63">
        <v>4928</v>
      </c>
      <c r="O764" s="63">
        <v>9487</v>
      </c>
      <c r="P764" s="63"/>
      <c r="Q764" s="63">
        <v>303</v>
      </c>
      <c r="R764" s="63">
        <v>3</v>
      </c>
      <c r="S764" s="63">
        <v>0</v>
      </c>
      <c r="T764" s="63"/>
      <c r="U764" s="63">
        <v>0</v>
      </c>
      <c r="V764" s="63"/>
      <c r="W764" s="63">
        <f>IF(Copyright!C$12=1,IF(BW764&gt;0,BW764-SUM(R764:V764)-SUM(X764:AQ764),SUM(BX764:CB764)),SUM(BY764:CB764))</f>
        <v>0</v>
      </c>
      <c r="X764" s="63"/>
      <c r="Y764" s="63">
        <v>0</v>
      </c>
      <c r="Z764" s="63"/>
      <c r="AA764" s="63"/>
      <c r="AB764" s="63"/>
      <c r="AC764" s="63"/>
      <c r="AD764" s="63"/>
      <c r="AE764" s="63"/>
      <c r="AF764" s="63"/>
      <c r="AG764" s="63"/>
      <c r="AH764" s="63"/>
      <c r="AI764" s="8">
        <v>0</v>
      </c>
      <c r="AJ764" s="63">
        <v>0</v>
      </c>
      <c r="AK764" s="63"/>
      <c r="AL764" s="63"/>
      <c r="AM764" s="63"/>
      <c r="AN764" s="63"/>
      <c r="AO764" s="63"/>
      <c r="AP764" s="63"/>
      <c r="AQ764" s="63"/>
      <c r="AS764" s="5">
        <f>IF(Q764&gt;0,RANK(Q764,(N764:P764,Q764:AE764)),0)</f>
        <v>3</v>
      </c>
      <c r="AT764" s="5">
        <f>IF(R764&gt;0,RANK(R764,(N764:P764,Q764:AE764)),0)</f>
        <v>4</v>
      </c>
      <c r="AU764" s="5">
        <f>IF(T764&gt;0,RANK(T764,(N764:P764,Q764:AE764)),0)</f>
        <v>0</v>
      </c>
      <c r="AV764" s="5">
        <f>IF(S764&gt;0,RANK(S764,(N764:P764,Q764:AE764)),0)</f>
        <v>0</v>
      </c>
      <c r="AW764" s="2">
        <f t="shared" si="308"/>
        <v>2.0582840839616874E-2</v>
      </c>
      <c r="AX764" s="2">
        <f t="shared" si="309"/>
        <v>2.037905033625433E-4</v>
      </c>
      <c r="AY764" s="2">
        <f t="shared" si="310"/>
        <v>0</v>
      </c>
      <c r="AZ764" s="2">
        <f t="shared" si="311"/>
        <v>0</v>
      </c>
      <c r="BB764" t="s">
        <v>2139</v>
      </c>
      <c r="BC764" t="s">
        <v>150</v>
      </c>
      <c r="BD764">
        <v>8</v>
      </c>
      <c r="BF764" s="111">
        <v>18</v>
      </c>
      <c r="BG764" s="113">
        <v>51</v>
      </c>
      <c r="BH764" s="117">
        <f t="shared" si="312"/>
        <v>18051</v>
      </c>
      <c r="BJ764" s="5" t="s">
        <v>3185</v>
      </c>
      <c r="BY764" s="63">
        <v>0</v>
      </c>
      <c r="BZ764" s="63">
        <v>0</v>
      </c>
      <c r="CA764" s="8">
        <v>0</v>
      </c>
    </row>
    <row r="765" spans="1:79" hidden="1" outlineLevel="1">
      <c r="A765" t="s">
        <v>1425</v>
      </c>
      <c r="B765" t="s">
        <v>150</v>
      </c>
      <c r="C765" s="1">
        <f t="shared" si="301"/>
        <v>25285</v>
      </c>
      <c r="D765" s="5">
        <f>IF(N765&gt;0, RANK(N765,(N765:P765,Q765:AE765)),0)</f>
        <v>2</v>
      </c>
      <c r="E765" s="5">
        <f>IF(O765&gt;0,RANK(O765,(N765:P765,Q765:AE765)),0)</f>
        <v>1</v>
      </c>
      <c r="F765" s="5">
        <f>IF(P765&gt;0,RANK(P765,(N765:P765,Q765:AE765)),0)</f>
        <v>0</v>
      </c>
      <c r="G765" s="131">
        <f t="shared" si="302"/>
        <v>5562</v>
      </c>
      <c r="H765" s="136">
        <f t="shared" si="303"/>
        <v>0.21997231560213565</v>
      </c>
      <c r="I765" s="2"/>
      <c r="J765" s="2">
        <f t="shared" si="304"/>
        <v>0.37923670160174017</v>
      </c>
      <c r="K765" s="2">
        <f t="shared" si="305"/>
        <v>0.59920901720387587</v>
      </c>
      <c r="L765" s="2">
        <f t="shared" si="306"/>
        <v>0</v>
      </c>
      <c r="M765" s="2">
        <f t="shared" si="307"/>
        <v>2.1554281194383962E-2</v>
      </c>
      <c r="N765" s="63">
        <v>9589</v>
      </c>
      <c r="O765" s="63">
        <v>15151</v>
      </c>
      <c r="P765" s="63"/>
      <c r="Q765" s="63">
        <v>522</v>
      </c>
      <c r="R765" s="63">
        <v>12</v>
      </c>
      <c r="S765" s="63">
        <v>9</v>
      </c>
      <c r="T765" s="63"/>
      <c r="U765" s="63">
        <v>0</v>
      </c>
      <c r="V765" s="63"/>
      <c r="W765" s="63">
        <f>IF(Copyright!C$12=1,IF(BW765&gt;0,BW765-SUM(R765:V765)-SUM(X765:AQ765),SUM(BX765:CB765)),SUM(BY765:CB765))</f>
        <v>0</v>
      </c>
      <c r="X765" s="63"/>
      <c r="Y765" s="63">
        <v>2</v>
      </c>
      <c r="Z765" s="63"/>
      <c r="AA765" s="63"/>
      <c r="AB765" s="63"/>
      <c r="AC765" s="63"/>
      <c r="AD765" s="63"/>
      <c r="AE765" s="63"/>
      <c r="AF765" s="63"/>
      <c r="AG765" s="63"/>
      <c r="AH765" s="63"/>
      <c r="AI765" s="8">
        <v>0</v>
      </c>
      <c r="AJ765" s="63">
        <v>0</v>
      </c>
      <c r="AK765" s="63"/>
      <c r="AL765" s="63"/>
      <c r="AM765" s="63"/>
      <c r="AN765" s="63"/>
      <c r="AO765" s="63"/>
      <c r="AP765" s="63"/>
      <c r="AQ765" s="63"/>
      <c r="AS765" s="5">
        <f>IF(Q765&gt;0,RANK(Q765,(N765:P765,Q765:AE765)),0)</f>
        <v>3</v>
      </c>
      <c r="AT765" s="5">
        <f>IF(R765&gt;0,RANK(R765,(N765:P765,Q765:AE765)),0)</f>
        <v>4</v>
      </c>
      <c r="AU765" s="5">
        <f>IF(T765&gt;0,RANK(T765,(N765:P765,Q765:AE765)),0)</f>
        <v>0</v>
      </c>
      <c r="AV765" s="5">
        <f>IF(S765&gt;0,RANK(S765,(N765:P765,Q765:AE765)),0)</f>
        <v>5</v>
      </c>
      <c r="AW765" s="2">
        <f t="shared" si="308"/>
        <v>2.064465097884121E-2</v>
      </c>
      <c r="AX765" s="2">
        <f t="shared" si="309"/>
        <v>4.7458967767451056E-4</v>
      </c>
      <c r="AY765" s="2">
        <f t="shared" si="310"/>
        <v>0</v>
      </c>
      <c r="AZ765" s="2">
        <f t="shared" si="311"/>
        <v>3.5594225825588292E-4</v>
      </c>
      <c r="BB765" t="s">
        <v>1425</v>
      </c>
      <c r="BC765" t="s">
        <v>150</v>
      </c>
      <c r="BD765">
        <v>5</v>
      </c>
      <c r="BF765" s="111">
        <v>18</v>
      </c>
      <c r="BG765" s="113">
        <v>53</v>
      </c>
      <c r="BH765" s="117">
        <f t="shared" si="312"/>
        <v>18053</v>
      </c>
      <c r="BJ765" s="5" t="s">
        <v>3185</v>
      </c>
      <c r="BW765" s="63">
        <v>67</v>
      </c>
      <c r="BY765" s="63">
        <v>0</v>
      </c>
      <c r="BZ765" s="63">
        <v>0</v>
      </c>
      <c r="CA765" s="8">
        <v>0</v>
      </c>
    </row>
    <row r="766" spans="1:79" hidden="1" outlineLevel="1">
      <c r="A766" t="s">
        <v>2200</v>
      </c>
      <c r="B766" t="s">
        <v>150</v>
      </c>
      <c r="C766" s="1">
        <f t="shared" si="301"/>
        <v>13111</v>
      </c>
      <c r="D766" s="5">
        <f>IF(N766&gt;0, RANK(N766,(N766:P766,Q766:AE766)),0)</f>
        <v>2</v>
      </c>
      <c r="E766" s="5">
        <f>IF(O766&gt;0,RANK(O766,(N766:P766,Q766:AE766)),0)</f>
        <v>1</v>
      </c>
      <c r="F766" s="5">
        <f>IF(P766&gt;0,RANK(P766,(N766:P766,Q766:AE766)),0)</f>
        <v>0</v>
      </c>
      <c r="G766" s="131">
        <f t="shared" si="302"/>
        <v>4107</v>
      </c>
      <c r="H766" s="136">
        <f t="shared" si="303"/>
        <v>0.31324841735946912</v>
      </c>
      <c r="I766" s="2"/>
      <c r="J766" s="2">
        <f t="shared" si="304"/>
        <v>0.33178247273281974</v>
      </c>
      <c r="K766" s="2">
        <f t="shared" si="305"/>
        <v>0.64503089009228887</v>
      </c>
      <c r="L766" s="2">
        <f t="shared" si="306"/>
        <v>0</v>
      </c>
      <c r="M766" s="2">
        <f t="shared" si="307"/>
        <v>2.3186637174891334E-2</v>
      </c>
      <c r="N766" s="63">
        <v>4350</v>
      </c>
      <c r="O766" s="63">
        <v>8457</v>
      </c>
      <c r="P766" s="63"/>
      <c r="Q766" s="63">
        <v>304</v>
      </c>
      <c r="R766" s="63">
        <v>0</v>
      </c>
      <c r="S766" s="63">
        <v>0</v>
      </c>
      <c r="T766" s="63"/>
      <c r="U766" s="63">
        <v>0</v>
      </c>
      <c r="V766" s="63"/>
      <c r="W766" s="63">
        <f>IF(Copyright!C$12=1,IF(BW766&gt;0,BW766-SUM(R766:V766)-SUM(X766:AQ766),SUM(BX766:CB766)),SUM(BY766:CB766))</f>
        <v>0</v>
      </c>
      <c r="X766" s="63"/>
      <c r="Y766" s="63">
        <v>0</v>
      </c>
      <c r="Z766" s="63"/>
      <c r="AA766" s="63"/>
      <c r="AB766" s="63"/>
      <c r="AC766" s="63"/>
      <c r="AD766" s="63"/>
      <c r="AE766" s="63"/>
      <c r="AF766" s="63"/>
      <c r="AG766" s="63"/>
      <c r="AH766" s="63"/>
      <c r="AI766" s="8">
        <v>0</v>
      </c>
      <c r="AJ766" s="63">
        <v>0</v>
      </c>
      <c r="AK766" s="63"/>
      <c r="AL766" s="63"/>
      <c r="AM766" s="63"/>
      <c r="AN766" s="63"/>
      <c r="AO766" s="63"/>
      <c r="AP766" s="63"/>
      <c r="AQ766" s="63"/>
      <c r="AS766" s="5">
        <f>IF(Q766&gt;0,RANK(Q766,(N766:P766,Q766:AE766)),0)</f>
        <v>3</v>
      </c>
      <c r="AT766" s="5">
        <f>IF(R766&gt;0,RANK(R766,(N766:P766,Q766:AE766)),0)</f>
        <v>0</v>
      </c>
      <c r="AU766" s="5">
        <f>IF(T766&gt;0,RANK(T766,(N766:P766,Q766:AE766)),0)</f>
        <v>0</v>
      </c>
      <c r="AV766" s="5">
        <f>IF(S766&gt;0,RANK(S766,(N766:P766,Q766:AE766)),0)</f>
        <v>0</v>
      </c>
      <c r="AW766" s="2">
        <f t="shared" si="308"/>
        <v>2.3186637174891313E-2</v>
      </c>
      <c r="AX766" s="2">
        <f t="shared" si="309"/>
        <v>0</v>
      </c>
      <c r="AY766" s="2">
        <f t="shared" si="310"/>
        <v>0</v>
      </c>
      <c r="AZ766" s="2">
        <f t="shared" si="311"/>
        <v>0</v>
      </c>
      <c r="BB766" t="s">
        <v>2200</v>
      </c>
      <c r="BC766" t="s">
        <v>150</v>
      </c>
      <c r="BD766">
        <v>8</v>
      </c>
      <c r="BF766" s="111">
        <v>18</v>
      </c>
      <c r="BG766" s="113">
        <v>55</v>
      </c>
      <c r="BH766" s="117">
        <f t="shared" si="312"/>
        <v>18055</v>
      </c>
      <c r="BJ766" s="5" t="s">
        <v>3185</v>
      </c>
      <c r="BW766" s="132">
        <v>30</v>
      </c>
      <c r="BY766" s="63">
        <v>0</v>
      </c>
      <c r="BZ766" s="63">
        <v>0</v>
      </c>
      <c r="CA766" s="8">
        <v>0</v>
      </c>
    </row>
    <row r="767" spans="1:79" hidden="1" outlineLevel="1">
      <c r="A767" t="s">
        <v>2661</v>
      </c>
      <c r="B767" t="s">
        <v>150</v>
      </c>
      <c r="C767" s="1">
        <f t="shared" si="301"/>
        <v>136863</v>
      </c>
      <c r="D767" s="5">
        <f>IF(N767&gt;0, RANK(N767,(N767:P767,Q767:AE767)),0)</f>
        <v>2</v>
      </c>
      <c r="E767" s="5">
        <f>IF(O767&gt;0,RANK(O767,(N767:P767,Q767:AE767)),0)</f>
        <v>1</v>
      </c>
      <c r="F767" s="5">
        <f>IF(P767&gt;0,RANK(P767,(N767:P767,Q767:AE767)),0)</f>
        <v>0</v>
      </c>
      <c r="G767" s="131">
        <f t="shared" si="302"/>
        <v>46951</v>
      </c>
      <c r="H767" s="136">
        <f t="shared" si="303"/>
        <v>0.34305108027735765</v>
      </c>
      <c r="I767" s="2"/>
      <c r="J767" s="2">
        <f t="shared" si="304"/>
        <v>0.31999883094773607</v>
      </c>
      <c r="K767" s="2">
        <f t="shared" si="305"/>
        <v>0.66304991122509371</v>
      </c>
      <c r="L767" s="2">
        <f t="shared" si="306"/>
        <v>0</v>
      </c>
      <c r="M767" s="2">
        <f t="shared" si="307"/>
        <v>1.6951257827170219E-2</v>
      </c>
      <c r="N767" s="63">
        <v>43796</v>
      </c>
      <c r="O767" s="63">
        <v>90747</v>
      </c>
      <c r="P767" s="63"/>
      <c r="Q767" s="63">
        <v>2269</v>
      </c>
      <c r="R767" s="63">
        <v>27</v>
      </c>
      <c r="S767" s="63">
        <v>23</v>
      </c>
      <c r="T767" s="63"/>
      <c r="U767" s="63">
        <v>1</v>
      </c>
      <c r="V767" s="63"/>
      <c r="W767" s="63">
        <f>IF(Copyright!C$12=1,IF(BW767&gt;0,BW767-SUM(R767:V767)-SUM(X767:AQ767),SUM(BX767:CB767)),SUM(BY767:CB767))</f>
        <v>0</v>
      </c>
      <c r="X767" s="63"/>
      <c r="Y767" s="63">
        <v>0</v>
      </c>
      <c r="Z767" s="63"/>
      <c r="AA767" s="63"/>
      <c r="AB767" s="63"/>
      <c r="AC767" s="63"/>
      <c r="AD767" s="63"/>
      <c r="AE767" s="63"/>
      <c r="AF767" s="63"/>
      <c r="AG767" s="63"/>
      <c r="AH767" s="63"/>
      <c r="AI767" s="8">
        <v>0</v>
      </c>
      <c r="AJ767" s="63">
        <v>0</v>
      </c>
      <c r="AK767" s="63"/>
      <c r="AL767" s="63"/>
      <c r="AM767" s="63"/>
      <c r="AN767" s="63"/>
      <c r="AO767" s="63"/>
      <c r="AP767" s="63"/>
      <c r="AQ767" s="63"/>
      <c r="AS767" s="5">
        <f>IF(Q767&gt;0,RANK(Q767,(N767:P767,Q767:AE767)),0)</f>
        <v>3</v>
      </c>
      <c r="AT767" s="5">
        <f>IF(R767&gt;0,RANK(R767,(N767:P767,Q767:AE767)),0)</f>
        <v>4</v>
      </c>
      <c r="AU767" s="5">
        <f>IF(T767&gt;0,RANK(T767,(N767:P767,Q767:AE767)),0)</f>
        <v>0</v>
      </c>
      <c r="AV767" s="5">
        <f>IF(S767&gt;0,RANK(S767,(N767:P767,Q767:AE767)),0)</f>
        <v>5</v>
      </c>
      <c r="AW767" s="2">
        <f t="shared" si="308"/>
        <v>1.6578622418038477E-2</v>
      </c>
      <c r="AX767" s="2">
        <f t="shared" si="309"/>
        <v>1.9727756954034326E-4</v>
      </c>
      <c r="AY767" s="2">
        <f t="shared" si="310"/>
        <v>0</v>
      </c>
      <c r="AZ767" s="2">
        <f t="shared" si="311"/>
        <v>1.6805126294177388E-4</v>
      </c>
      <c r="BB767" t="s">
        <v>2661</v>
      </c>
      <c r="BC767" t="s">
        <v>150</v>
      </c>
      <c r="BD767">
        <v>5</v>
      </c>
      <c r="BF767" s="111">
        <v>18</v>
      </c>
      <c r="BG767" s="113">
        <v>57</v>
      </c>
      <c r="BH767" s="117">
        <f t="shared" si="312"/>
        <v>18057</v>
      </c>
      <c r="BJ767" s="5" t="s">
        <v>3185</v>
      </c>
      <c r="BW767" s="63">
        <v>277</v>
      </c>
      <c r="BY767" s="63">
        <v>0</v>
      </c>
      <c r="BZ767" s="63">
        <v>0</v>
      </c>
      <c r="CA767" s="8">
        <v>0</v>
      </c>
    </row>
    <row r="768" spans="1:79" hidden="1" outlineLevel="1">
      <c r="A768" t="s">
        <v>603</v>
      </c>
      <c r="B768" t="s">
        <v>150</v>
      </c>
      <c r="C768" s="1">
        <f t="shared" si="301"/>
        <v>32843</v>
      </c>
      <c r="D768" s="5">
        <f>IF(N768&gt;0, RANK(N768,(N768:P768,Q768:AE768)),0)</f>
        <v>2</v>
      </c>
      <c r="E768" s="5">
        <f>IF(O768&gt;0,RANK(O768,(N768:P768,Q768:AE768)),0)</f>
        <v>1</v>
      </c>
      <c r="F768" s="5">
        <f>IF(P768&gt;0,RANK(P768,(N768:P768,Q768:AE768)),0)</f>
        <v>0</v>
      </c>
      <c r="G768" s="131">
        <f t="shared" si="302"/>
        <v>13477</v>
      </c>
      <c r="H768" s="136">
        <f t="shared" si="303"/>
        <v>0.41034619249155069</v>
      </c>
      <c r="I768" s="2"/>
      <c r="J768" s="2">
        <f t="shared" si="304"/>
        <v>0.28374387236245169</v>
      </c>
      <c r="K768" s="2">
        <f t="shared" si="305"/>
        <v>0.69409006485400238</v>
      </c>
      <c r="L768" s="2">
        <f t="shared" si="306"/>
        <v>0</v>
      </c>
      <c r="M768" s="2">
        <f t="shared" si="307"/>
        <v>2.2166062783545937E-2</v>
      </c>
      <c r="N768" s="63">
        <v>9319</v>
      </c>
      <c r="O768" s="63">
        <v>22796</v>
      </c>
      <c r="P768" s="63"/>
      <c r="Q768" s="63">
        <v>707</v>
      </c>
      <c r="R768" s="63">
        <v>11</v>
      </c>
      <c r="S768" s="63">
        <v>10</v>
      </c>
      <c r="T768" s="63"/>
      <c r="U768" s="63">
        <v>0</v>
      </c>
      <c r="V768" s="63"/>
      <c r="W768" s="63">
        <f>IF(Copyright!C$12=1,IF(BW768&gt;0,BW768-SUM(R768:V768)-SUM(X768:AQ768),SUM(BX768:CB768)),SUM(BY768:CB768))</f>
        <v>0</v>
      </c>
      <c r="X768" s="63"/>
      <c r="Y768" s="63">
        <v>0</v>
      </c>
      <c r="Z768" s="63"/>
      <c r="AA768" s="63"/>
      <c r="AB768" s="63"/>
      <c r="AC768" s="63"/>
      <c r="AD768" s="63"/>
      <c r="AE768" s="63"/>
      <c r="AF768" s="63"/>
      <c r="AG768" s="63"/>
      <c r="AH768" s="63"/>
      <c r="AI768" s="8">
        <v>0</v>
      </c>
      <c r="AJ768" s="63">
        <v>0</v>
      </c>
      <c r="AK768" s="63"/>
      <c r="AL768" s="63"/>
      <c r="AM768" s="63"/>
      <c r="AN768" s="63"/>
      <c r="AO768" s="63"/>
      <c r="AP768" s="63"/>
      <c r="AQ768" s="63"/>
      <c r="AS768" s="5">
        <f>IF(Q768&gt;0,RANK(Q768,(N768:P768,Q768:AE768)),0)</f>
        <v>3</v>
      </c>
      <c r="AT768" s="5">
        <f>IF(R768&gt;0,RANK(R768,(N768:P768,Q768:AE768)),0)</f>
        <v>4</v>
      </c>
      <c r="AU768" s="5">
        <f>IF(T768&gt;0,RANK(T768,(N768:P768,Q768:AE768)),0)</f>
        <v>0</v>
      </c>
      <c r="AV768" s="5">
        <f>IF(S768&gt;0,RANK(S768,(N768:P768,Q768:AE768)),0)</f>
        <v>5</v>
      </c>
      <c r="AW768" s="2">
        <f t="shared" si="308"/>
        <v>2.1526657126328289E-2</v>
      </c>
      <c r="AX768" s="2">
        <f t="shared" si="309"/>
        <v>3.3492677282830437E-4</v>
      </c>
      <c r="AY768" s="2">
        <f t="shared" si="310"/>
        <v>0</v>
      </c>
      <c r="AZ768" s="2">
        <f t="shared" si="311"/>
        <v>3.0447888438936757E-4</v>
      </c>
      <c r="BB768" t="s">
        <v>603</v>
      </c>
      <c r="BC768" t="s">
        <v>150</v>
      </c>
      <c r="BD768">
        <v>6</v>
      </c>
      <c r="BF768" s="111">
        <v>18</v>
      </c>
      <c r="BG768" s="113">
        <v>59</v>
      </c>
      <c r="BH768" s="117">
        <f t="shared" si="312"/>
        <v>18059</v>
      </c>
      <c r="BJ768" s="5" t="s">
        <v>3185</v>
      </c>
      <c r="BY768" s="63">
        <v>0</v>
      </c>
      <c r="BZ768" s="63">
        <v>0</v>
      </c>
      <c r="CA768" s="8">
        <v>0</v>
      </c>
    </row>
    <row r="769" spans="1:79" hidden="1" outlineLevel="1">
      <c r="A769" t="s">
        <v>882</v>
      </c>
      <c r="B769" t="s">
        <v>150</v>
      </c>
      <c r="C769" s="1">
        <f t="shared" si="301"/>
        <v>17671</v>
      </c>
      <c r="D769" s="5">
        <f>IF(N769&gt;0, RANK(N769,(N769:P769,Q769:AE769)),0)</f>
        <v>2</v>
      </c>
      <c r="E769" s="5">
        <f>IF(O769&gt;0,RANK(O769,(N769:P769,Q769:AE769)),0)</f>
        <v>1</v>
      </c>
      <c r="F769" s="5">
        <f>IF(P769&gt;0,RANK(P769,(N769:P769,Q769:AE769)),0)</f>
        <v>0</v>
      </c>
      <c r="G769" s="131">
        <f t="shared" si="302"/>
        <v>4033</v>
      </c>
      <c r="H769" s="136">
        <f t="shared" si="303"/>
        <v>0.22822703865089694</v>
      </c>
      <c r="I769" s="2"/>
      <c r="J769" s="2">
        <f t="shared" si="304"/>
        <v>0.37388942334898989</v>
      </c>
      <c r="K769" s="2">
        <f t="shared" si="305"/>
        <v>0.60211646199988678</v>
      </c>
      <c r="L769" s="2">
        <f t="shared" si="306"/>
        <v>0</v>
      </c>
      <c r="M769" s="2">
        <f t="shared" si="307"/>
        <v>2.3994114651123333E-2</v>
      </c>
      <c r="N769" s="63">
        <v>6607</v>
      </c>
      <c r="O769" s="63">
        <v>10640</v>
      </c>
      <c r="P769" s="63"/>
      <c r="Q769" s="63">
        <v>417</v>
      </c>
      <c r="R769" s="63">
        <v>6</v>
      </c>
      <c r="S769" s="63">
        <v>1</v>
      </c>
      <c r="T769" s="63"/>
      <c r="U769" s="63">
        <v>0</v>
      </c>
      <c r="V769" s="63"/>
      <c r="W769" s="63">
        <f>IF(Copyright!C$12=1,IF(BW769&gt;0,BW769-SUM(R769:V769)-SUM(X769:AQ769),SUM(BX769:CB769)),SUM(BY769:CB769))</f>
        <v>0</v>
      </c>
      <c r="X769" s="63"/>
      <c r="Y769" s="63">
        <v>0</v>
      </c>
      <c r="Z769" s="63"/>
      <c r="AA769" s="63"/>
      <c r="AB769" s="63"/>
      <c r="AC769" s="63"/>
      <c r="AD769" s="63"/>
      <c r="AE769" s="63"/>
      <c r="AF769" s="63"/>
      <c r="AG769" s="63"/>
      <c r="AH769" s="63"/>
      <c r="AI769" s="8">
        <v>0</v>
      </c>
      <c r="AJ769" s="63">
        <v>0</v>
      </c>
      <c r="AK769" s="63"/>
      <c r="AL769" s="63"/>
      <c r="AM769" s="63"/>
      <c r="AN769" s="63"/>
      <c r="AO769" s="63"/>
      <c r="AP769" s="63"/>
      <c r="AQ769" s="63"/>
      <c r="AS769" s="5">
        <f>IF(Q769&gt;0,RANK(Q769,(N769:P769,Q769:AE769)),0)</f>
        <v>3</v>
      </c>
      <c r="AT769" s="5">
        <f>IF(R769&gt;0,RANK(R769,(N769:P769,Q769:AE769)),0)</f>
        <v>4</v>
      </c>
      <c r="AU769" s="5">
        <f>IF(T769&gt;0,RANK(T769,(N769:P769,Q769:AE769)),0)</f>
        <v>0</v>
      </c>
      <c r="AV769" s="5">
        <f>IF(S769&gt;0,RANK(S769,(N769:P769,Q769:AE769)),0)</f>
        <v>5</v>
      </c>
      <c r="AW769" s="2">
        <f t="shared" si="308"/>
        <v>2.3597985399807595E-2</v>
      </c>
      <c r="AX769" s="2">
        <f t="shared" si="309"/>
        <v>3.3953935827061286E-4</v>
      </c>
      <c r="AY769" s="2">
        <f t="shared" si="310"/>
        <v>0</v>
      </c>
      <c r="AZ769" s="2">
        <f t="shared" si="311"/>
        <v>5.6589893045102146E-5</v>
      </c>
      <c r="BB769" t="s">
        <v>882</v>
      </c>
      <c r="BC769" t="s">
        <v>150</v>
      </c>
      <c r="BD769">
        <v>9</v>
      </c>
      <c r="BF769" s="111">
        <v>18</v>
      </c>
      <c r="BG769" s="113">
        <v>61</v>
      </c>
      <c r="BH769" s="117">
        <f t="shared" si="312"/>
        <v>18061</v>
      </c>
      <c r="BJ769" s="5" t="s">
        <v>3185</v>
      </c>
      <c r="BY769" s="63">
        <v>0</v>
      </c>
      <c r="BZ769" s="63">
        <v>0</v>
      </c>
      <c r="CA769" s="8">
        <v>0</v>
      </c>
    </row>
    <row r="770" spans="1:79" hidden="1" outlineLevel="1">
      <c r="A770" t="s">
        <v>973</v>
      </c>
      <c r="B770" t="s">
        <v>150</v>
      </c>
      <c r="C770" s="1">
        <f t="shared" si="301"/>
        <v>66644</v>
      </c>
      <c r="D770" s="5">
        <f>IF(N770&gt;0, RANK(N770,(N770:P770,Q770:AE770)),0)</f>
        <v>2</v>
      </c>
      <c r="E770" s="5">
        <f>IF(O770&gt;0,RANK(O770,(N770:P770,Q770:AE770)),0)</f>
        <v>1</v>
      </c>
      <c r="F770" s="5">
        <f>IF(P770&gt;0,RANK(P770,(N770:P770,Q770:AE770)),0)</f>
        <v>0</v>
      </c>
      <c r="G770" s="131">
        <f t="shared" si="302"/>
        <v>23200</v>
      </c>
      <c r="H770" s="136">
        <f t="shared" si="303"/>
        <v>0.34811836024248244</v>
      </c>
      <c r="I770" s="2"/>
      <c r="J770" s="2">
        <f t="shared" si="304"/>
        <v>0.31678770782065901</v>
      </c>
      <c r="K770" s="2">
        <f t="shared" si="305"/>
        <v>0.66490606806314145</v>
      </c>
      <c r="L770" s="2">
        <f t="shared" si="306"/>
        <v>0</v>
      </c>
      <c r="M770" s="2">
        <f t="shared" si="307"/>
        <v>1.8306224116199532E-2</v>
      </c>
      <c r="N770" s="63">
        <v>21112</v>
      </c>
      <c r="O770" s="63">
        <v>44312</v>
      </c>
      <c r="P770" s="63"/>
      <c r="Q770" s="63">
        <v>1184</v>
      </c>
      <c r="R770" s="63">
        <v>18</v>
      </c>
      <c r="S770" s="63">
        <v>14</v>
      </c>
      <c r="T770" s="63"/>
      <c r="U770" s="63">
        <v>0</v>
      </c>
      <c r="V770" s="63"/>
      <c r="W770" s="63">
        <f>IF(Copyright!C$12=1,IF(BW770&gt;0,BW770-SUM(R770:V770)-SUM(X770:AQ770),SUM(BX770:CB770)),SUM(BY770:CB770))</f>
        <v>0</v>
      </c>
      <c r="X770" s="63"/>
      <c r="Y770" s="63">
        <v>4</v>
      </c>
      <c r="Z770" s="63"/>
      <c r="AA770" s="63"/>
      <c r="AB770" s="63"/>
      <c r="AC770" s="63"/>
      <c r="AD770" s="63"/>
      <c r="AE770" s="63"/>
      <c r="AF770" s="63"/>
      <c r="AG770" s="63"/>
      <c r="AH770" s="63"/>
      <c r="AI770" s="8">
        <v>0</v>
      </c>
      <c r="AJ770" s="63">
        <v>0</v>
      </c>
      <c r="AK770" s="63"/>
      <c r="AL770" s="63"/>
      <c r="AM770" s="63"/>
      <c r="AN770" s="63"/>
      <c r="AO770" s="63"/>
      <c r="AP770" s="63"/>
      <c r="AQ770" s="63"/>
      <c r="AS770" s="5">
        <f>IF(Q770&gt;0,RANK(Q770,(N770:P770,Q770:AE770)),0)</f>
        <v>3</v>
      </c>
      <c r="AT770" s="5">
        <f>IF(R770&gt;0,RANK(R770,(N770:P770,Q770:AE770)),0)</f>
        <v>4</v>
      </c>
      <c r="AU770" s="5">
        <f>IF(T770&gt;0,RANK(T770,(N770:P770,Q770:AE770)),0)</f>
        <v>0</v>
      </c>
      <c r="AV770" s="5">
        <f>IF(S770&gt;0,RANK(S770,(N770:P770,Q770:AE770)),0)</f>
        <v>5</v>
      </c>
      <c r="AW770" s="2">
        <f t="shared" si="308"/>
        <v>1.7766040453754278E-2</v>
      </c>
      <c r="AX770" s="2">
        <f t="shared" si="309"/>
        <v>2.7009183122261567E-4</v>
      </c>
      <c r="AY770" s="2">
        <f t="shared" si="310"/>
        <v>0</v>
      </c>
      <c r="AZ770" s="2">
        <f t="shared" si="311"/>
        <v>2.1007142428425664E-4</v>
      </c>
      <c r="BB770" t="s">
        <v>973</v>
      </c>
      <c r="BC770" t="s">
        <v>150</v>
      </c>
      <c r="BD770">
        <v>4</v>
      </c>
      <c r="BF770" s="111">
        <v>18</v>
      </c>
      <c r="BG770" s="113">
        <v>63</v>
      </c>
      <c r="BH770" s="117">
        <f t="shared" si="312"/>
        <v>18063</v>
      </c>
      <c r="BJ770" s="5" t="s">
        <v>3185</v>
      </c>
      <c r="BW770" s="63">
        <v>153</v>
      </c>
      <c r="BY770" s="63">
        <v>0</v>
      </c>
      <c r="BZ770" s="63">
        <v>0</v>
      </c>
      <c r="CA770" s="8">
        <v>0</v>
      </c>
    </row>
    <row r="771" spans="1:79" hidden="1" outlineLevel="1">
      <c r="A771" t="s">
        <v>3148</v>
      </c>
      <c r="B771" t="s">
        <v>150</v>
      </c>
      <c r="C771" s="1">
        <f t="shared" ref="C771:C802" si="313">SUM(N771:AQ771)</f>
        <v>19007</v>
      </c>
      <c r="D771" s="5">
        <f>IF(N771&gt;0, RANK(N771,(N771:P771,Q771:AE771)),0)</f>
        <v>2</v>
      </c>
      <c r="E771" s="5">
        <f>IF(O771&gt;0,RANK(O771,(N771:P771,Q771:AE771)),0)</f>
        <v>1</v>
      </c>
      <c r="F771" s="5">
        <f>IF(P771&gt;0,RANK(P771,(N771:P771,Q771:AE771)),0)</f>
        <v>0</v>
      </c>
      <c r="G771" s="131">
        <f t="shared" ref="G771:G802" si="314">IF(C771&gt;0,MAX(N771:P771)-LARGE(N771:P771,2),0)</f>
        <v>3225</v>
      </c>
      <c r="H771" s="136">
        <f t="shared" ref="H771:H802" si="315">IF(C771&gt;0,G771/C771,0)</f>
        <v>0.16967433050981218</v>
      </c>
      <c r="I771" s="2"/>
      <c r="J771" s="2">
        <f t="shared" ref="J771:J802" si="316">IF($C771=0,"-",N771/$C771)</f>
        <v>0.40053664439417058</v>
      </c>
      <c r="K771" s="2">
        <f t="shared" ref="K771:K802" si="317">IF($C771=0,"-",O771/$C771)</f>
        <v>0.57021097490398276</v>
      </c>
      <c r="L771" s="2">
        <f t="shared" ref="L771:L802" si="318">IF($C771=0,"-",P771/$C771)</f>
        <v>0</v>
      </c>
      <c r="M771" s="2">
        <f t="shared" ref="M771:M802" si="319">IF(C771=0,"-",(1-J771-K771-L771))</f>
        <v>2.9252380701846659E-2</v>
      </c>
      <c r="N771" s="63">
        <v>7613</v>
      </c>
      <c r="O771" s="63">
        <v>10838</v>
      </c>
      <c r="P771" s="63"/>
      <c r="Q771" s="63">
        <v>547</v>
      </c>
      <c r="R771" s="63">
        <v>4</v>
      </c>
      <c r="S771" s="63">
        <v>5</v>
      </c>
      <c r="T771" s="63"/>
      <c r="U771" s="63">
        <v>0</v>
      </c>
      <c r="V771" s="63"/>
      <c r="W771" s="63">
        <f>IF(Copyright!C$12=1,IF(BW771&gt;0,BW771-SUM(R771:V771)-SUM(X771:AQ771),SUM(BX771:CB771)),SUM(BY771:CB771))</f>
        <v>0</v>
      </c>
      <c r="X771" s="63"/>
      <c r="Y771" s="63">
        <v>0</v>
      </c>
      <c r="Z771" s="63"/>
      <c r="AA771" s="63"/>
      <c r="AB771" s="63"/>
      <c r="AC771" s="63"/>
      <c r="AD771" s="63"/>
      <c r="AE771" s="63"/>
      <c r="AF771" s="63"/>
      <c r="AG771" s="63"/>
      <c r="AH771" s="63"/>
      <c r="AI771" s="8">
        <v>0</v>
      </c>
      <c r="AJ771" s="63">
        <v>0</v>
      </c>
      <c r="AK771" s="63"/>
      <c r="AL771" s="63"/>
      <c r="AM771" s="63"/>
      <c r="AN771" s="63"/>
      <c r="AO771" s="63"/>
      <c r="AP771" s="63"/>
      <c r="AQ771" s="63"/>
      <c r="AS771" s="5">
        <f>IF(Q771&gt;0,RANK(Q771,(N771:P771,Q771:AE771)),0)</f>
        <v>3</v>
      </c>
      <c r="AT771" s="5">
        <f>IF(R771&gt;0,RANK(R771,(N771:P771,Q771:AE771)),0)</f>
        <v>5</v>
      </c>
      <c r="AU771" s="5">
        <f>IF(T771&gt;0,RANK(T771,(N771:P771,Q771:AE771)),0)</f>
        <v>0</v>
      </c>
      <c r="AV771" s="5">
        <f>IF(S771&gt;0,RANK(S771,(N771:P771,Q771:AE771)),0)</f>
        <v>4</v>
      </c>
      <c r="AW771" s="2">
        <f t="shared" ref="AW771:AW802" si="320">IF($C771=0,"-",Q771/$C771)</f>
        <v>2.8778870942284422E-2</v>
      </c>
      <c r="AX771" s="2">
        <f t="shared" ref="AX771:AX802" si="321">IF($C771=0,"-",R771/$C771)</f>
        <v>2.1044878202767402E-4</v>
      </c>
      <c r="AY771" s="2">
        <f t="shared" ref="AY771:AY802" si="322">IF($C771=0,"-",T771/$C771)</f>
        <v>0</v>
      </c>
      <c r="AZ771" s="2">
        <f t="shared" ref="AZ771:AZ802" si="323">IF($C771=0,"-",S771/$C771)</f>
        <v>2.6306097753459252E-4</v>
      </c>
      <c r="BB771" t="s">
        <v>3148</v>
      </c>
      <c r="BC771" t="s">
        <v>150</v>
      </c>
      <c r="BD771">
        <v>6</v>
      </c>
      <c r="BF771" s="111">
        <v>18</v>
      </c>
      <c r="BG771" s="113">
        <v>65</v>
      </c>
      <c r="BH771" s="117">
        <f t="shared" si="312"/>
        <v>18065</v>
      </c>
      <c r="BJ771" s="5" t="s">
        <v>3185</v>
      </c>
      <c r="BY771" s="63">
        <v>0</v>
      </c>
      <c r="BZ771" s="63">
        <v>0</v>
      </c>
      <c r="CA771" s="8">
        <v>0</v>
      </c>
    </row>
    <row r="772" spans="1:79" hidden="1" outlineLevel="1">
      <c r="A772" t="s">
        <v>1057</v>
      </c>
      <c r="B772" t="s">
        <v>150</v>
      </c>
      <c r="C772" s="1">
        <f t="shared" si="313"/>
        <v>36290</v>
      </c>
      <c r="D772" s="5">
        <f>IF(N772&gt;0, RANK(N772,(N772:P772,Q772:AE772)),0)</f>
        <v>2</v>
      </c>
      <c r="E772" s="5">
        <f>IF(O772&gt;0,RANK(O772,(N772:P772,Q772:AE772)),0)</f>
        <v>1</v>
      </c>
      <c r="F772" s="5">
        <f>IF(P772&gt;0,RANK(P772,(N772:P772,Q772:AE772)),0)</f>
        <v>0</v>
      </c>
      <c r="G772" s="131">
        <f t="shared" si="314"/>
        <v>5192</v>
      </c>
      <c r="H772" s="136">
        <f t="shared" si="315"/>
        <v>0.14306971617525488</v>
      </c>
      <c r="I772" s="2"/>
      <c r="J772" s="2">
        <f t="shared" si="316"/>
        <v>0.41705704050702674</v>
      </c>
      <c r="K772" s="2">
        <f t="shared" si="317"/>
        <v>0.56012675668228162</v>
      </c>
      <c r="L772" s="2">
        <f t="shared" si="318"/>
        <v>0</v>
      </c>
      <c r="M772" s="2">
        <f t="shared" si="319"/>
        <v>2.2816202810691633E-2</v>
      </c>
      <c r="N772" s="63">
        <v>15135</v>
      </c>
      <c r="O772" s="63">
        <v>20327</v>
      </c>
      <c r="P772" s="63"/>
      <c r="Q772" s="63">
        <v>817</v>
      </c>
      <c r="R772" s="63">
        <v>4</v>
      </c>
      <c r="S772" s="63">
        <v>4</v>
      </c>
      <c r="T772" s="63"/>
      <c r="U772" s="63">
        <v>0</v>
      </c>
      <c r="V772" s="63"/>
      <c r="W772" s="63">
        <f>IF(Copyright!C$12=1,IF(BW772&gt;0,BW772-SUM(R772:V772)-SUM(X772:AQ772),SUM(BX772:CB772)),SUM(BY772:CB772))</f>
        <v>0</v>
      </c>
      <c r="X772" s="63"/>
      <c r="Y772" s="63">
        <v>3</v>
      </c>
      <c r="Z772" s="63"/>
      <c r="AA772" s="63"/>
      <c r="AB772" s="63"/>
      <c r="AC772" s="63"/>
      <c r="AD772" s="63"/>
      <c r="AE772" s="63"/>
      <c r="AF772" s="63"/>
      <c r="AG772" s="63"/>
      <c r="AH772" s="63"/>
      <c r="AI772" s="8">
        <v>0</v>
      </c>
      <c r="AJ772" s="63">
        <v>0</v>
      </c>
      <c r="AK772" s="63"/>
      <c r="AL772" s="63"/>
      <c r="AM772" s="63"/>
      <c r="AN772" s="63"/>
      <c r="AO772" s="63"/>
      <c r="AP772" s="63"/>
      <c r="AQ772" s="63"/>
      <c r="AS772" s="5">
        <f>IF(Q772&gt;0,RANK(Q772,(N772:P772,Q772:AE772)),0)</f>
        <v>3</v>
      </c>
      <c r="AT772" s="5">
        <f>IF(R772&gt;0,RANK(R772,(N772:P772,Q772:AE772)),0)</f>
        <v>4</v>
      </c>
      <c r="AU772" s="5">
        <f>IF(T772&gt;0,RANK(T772,(N772:P772,Q772:AE772)),0)</f>
        <v>0</v>
      </c>
      <c r="AV772" s="5">
        <f>IF(S772&gt;0,RANK(S772,(N772:P772,Q772:AE772)),0)</f>
        <v>4</v>
      </c>
      <c r="AW772" s="2">
        <f t="shared" si="320"/>
        <v>2.2513089005235604E-2</v>
      </c>
      <c r="AX772" s="2">
        <f t="shared" si="321"/>
        <v>1.1022320198401764E-4</v>
      </c>
      <c r="AY772" s="2">
        <f t="shared" si="322"/>
        <v>0</v>
      </c>
      <c r="AZ772" s="2">
        <f t="shared" si="323"/>
        <v>1.1022320198401764E-4</v>
      </c>
      <c r="BB772" t="s">
        <v>1057</v>
      </c>
      <c r="BC772" t="s">
        <v>150</v>
      </c>
      <c r="BF772" s="111">
        <v>18</v>
      </c>
      <c r="BG772" s="113">
        <v>67</v>
      </c>
      <c r="BH772" s="117">
        <f t="shared" si="312"/>
        <v>18067</v>
      </c>
      <c r="BJ772" s="5" t="s">
        <v>3185</v>
      </c>
      <c r="BW772" s="63">
        <v>12</v>
      </c>
      <c r="BY772" s="63">
        <v>0</v>
      </c>
      <c r="BZ772" s="63">
        <v>0</v>
      </c>
      <c r="CA772" s="8">
        <v>0</v>
      </c>
    </row>
    <row r="773" spans="1:79" hidden="1" outlineLevel="1">
      <c r="A773" t="s">
        <v>2862</v>
      </c>
      <c r="B773" t="s">
        <v>150</v>
      </c>
      <c r="C773" s="1">
        <f t="shared" si="313"/>
        <v>15765</v>
      </c>
      <c r="D773" s="5">
        <f>IF(N773&gt;0, RANK(N773,(N773:P773,Q773:AE773)),0)</f>
        <v>2</v>
      </c>
      <c r="E773" s="5">
        <f>IF(O773&gt;0,RANK(O773,(N773:P773,Q773:AE773)),0)</f>
        <v>1</v>
      </c>
      <c r="F773" s="5">
        <f>IF(P773&gt;0,RANK(P773,(N773:P773,Q773:AE773)),0)</f>
        <v>0</v>
      </c>
      <c r="G773" s="131">
        <f t="shared" si="314"/>
        <v>6266</v>
      </c>
      <c r="H773" s="136">
        <f t="shared" si="315"/>
        <v>0.39746273390421821</v>
      </c>
      <c r="I773" s="2"/>
      <c r="J773" s="2">
        <f t="shared" si="316"/>
        <v>0.29153187440532824</v>
      </c>
      <c r="K773" s="2">
        <f t="shared" si="317"/>
        <v>0.68899460830954651</v>
      </c>
      <c r="L773" s="2">
        <f t="shared" si="318"/>
        <v>0</v>
      </c>
      <c r="M773" s="2">
        <f t="shared" si="319"/>
        <v>1.9473517285125252E-2</v>
      </c>
      <c r="N773" s="63">
        <v>4596</v>
      </c>
      <c r="O773" s="63">
        <v>10862</v>
      </c>
      <c r="P773" s="63"/>
      <c r="Q773" s="63">
        <v>295</v>
      </c>
      <c r="R773" s="63">
        <v>6</v>
      </c>
      <c r="S773" s="63">
        <v>5</v>
      </c>
      <c r="T773" s="63"/>
      <c r="U773" s="63">
        <v>0</v>
      </c>
      <c r="V773" s="63"/>
      <c r="W773" s="63">
        <f>IF(Copyright!C$12=1,IF(BW773&gt;0,BW773-SUM(R773:V773)-SUM(X773:AQ773),SUM(BX773:CB773)),SUM(BY773:CB773))</f>
        <v>0</v>
      </c>
      <c r="X773" s="63"/>
      <c r="Y773" s="63">
        <v>0</v>
      </c>
      <c r="Z773" s="63"/>
      <c r="AA773" s="63"/>
      <c r="AB773" s="63"/>
      <c r="AC773" s="63"/>
      <c r="AD773" s="63"/>
      <c r="AE773" s="63"/>
      <c r="AF773" s="63"/>
      <c r="AG773" s="63"/>
      <c r="AH773" s="63"/>
      <c r="AI773" s="8">
        <v>0</v>
      </c>
      <c r="AJ773" s="63">
        <v>1</v>
      </c>
      <c r="AK773" s="63"/>
      <c r="AL773" s="63"/>
      <c r="AM773" s="63"/>
      <c r="AN773" s="63"/>
      <c r="AO773" s="63"/>
      <c r="AP773" s="63"/>
      <c r="AQ773" s="63"/>
      <c r="AS773" s="5">
        <f>IF(Q773&gt;0,RANK(Q773,(N773:P773,Q773:AE773)),0)</f>
        <v>3</v>
      </c>
      <c r="AT773" s="5">
        <f>IF(R773&gt;0,RANK(R773,(N773:P773,Q773:AE773)),0)</f>
        <v>4</v>
      </c>
      <c r="AU773" s="5">
        <f>IF(T773&gt;0,RANK(T773,(N773:P773,Q773:AE773)),0)</f>
        <v>0</v>
      </c>
      <c r="AV773" s="5">
        <f>IF(S773&gt;0,RANK(S773,(N773:P773,Q773:AE773)),0)</f>
        <v>5</v>
      </c>
      <c r="AW773" s="2">
        <f t="shared" si="320"/>
        <v>1.871233745639074E-2</v>
      </c>
      <c r="AX773" s="2">
        <f t="shared" si="321"/>
        <v>3.8058991436726926E-4</v>
      </c>
      <c r="AY773" s="2">
        <f t="shared" si="322"/>
        <v>0</v>
      </c>
      <c r="AZ773" s="2">
        <f t="shared" si="323"/>
        <v>3.1715826197272439E-4</v>
      </c>
      <c r="BB773" t="s">
        <v>2862</v>
      </c>
      <c r="BC773" t="s">
        <v>150</v>
      </c>
      <c r="BD773">
        <v>3</v>
      </c>
      <c r="BE773" s="1"/>
      <c r="BF773" s="111">
        <v>18</v>
      </c>
      <c r="BG773" s="113">
        <v>69</v>
      </c>
      <c r="BH773" s="117">
        <f t="shared" si="312"/>
        <v>18069</v>
      </c>
      <c r="BI773" s="1"/>
      <c r="BJ773" s="5" t="s">
        <v>3185</v>
      </c>
      <c r="BW773" s="63">
        <v>44</v>
      </c>
      <c r="BY773" s="63">
        <v>0</v>
      </c>
      <c r="BZ773" s="63">
        <v>0</v>
      </c>
      <c r="CA773" s="8">
        <v>0</v>
      </c>
    </row>
    <row r="774" spans="1:79" hidden="1" outlineLevel="1">
      <c r="A774" t="s">
        <v>2939</v>
      </c>
      <c r="B774" t="s">
        <v>150</v>
      </c>
      <c r="C774" s="1">
        <f t="shared" si="313"/>
        <v>16712</v>
      </c>
      <c r="D774" s="5">
        <f>IF(N774&gt;0, RANK(N774,(N774:P774,Q774:AE774)),0)</f>
        <v>2</v>
      </c>
      <c r="E774" s="5">
        <f>IF(O774&gt;0,RANK(O774,(N774:P774,Q774:AE774)),0)</f>
        <v>1</v>
      </c>
      <c r="F774" s="5">
        <f>IF(P774&gt;0,RANK(P774,(N774:P774,Q774:AE774)),0)</f>
        <v>0</v>
      </c>
      <c r="G774" s="131">
        <f t="shared" si="314"/>
        <v>4581</v>
      </c>
      <c r="H774" s="136">
        <f t="shared" si="315"/>
        <v>0.27411440880804211</v>
      </c>
      <c r="I774" s="2"/>
      <c r="J774" s="2">
        <f t="shared" si="316"/>
        <v>0.34932982288176162</v>
      </c>
      <c r="K774" s="2">
        <f t="shared" si="317"/>
        <v>0.62344423168980379</v>
      </c>
      <c r="L774" s="2">
        <f t="shared" si="318"/>
        <v>0</v>
      </c>
      <c r="M774" s="2">
        <f t="shared" si="319"/>
        <v>2.7225945428434595E-2</v>
      </c>
      <c r="N774" s="63">
        <v>5838</v>
      </c>
      <c r="O774" s="63">
        <v>10419</v>
      </c>
      <c r="P774" s="63"/>
      <c r="Q774" s="63">
        <v>447</v>
      </c>
      <c r="R774" s="63">
        <v>4</v>
      </c>
      <c r="S774" s="63">
        <v>3</v>
      </c>
      <c r="T774" s="63"/>
      <c r="U774" s="63">
        <v>1</v>
      </c>
      <c r="V774" s="63"/>
      <c r="W774" s="63">
        <f>IF(Copyright!C$12=1,IF(BW774&gt;0,BW774-SUM(R774:V774)-SUM(X774:AQ774),SUM(BX774:CB774)),SUM(BY774:CB774))</f>
        <v>0</v>
      </c>
      <c r="X774" s="63"/>
      <c r="Y774" s="63">
        <v>0</v>
      </c>
      <c r="Z774" s="63"/>
      <c r="AA774" s="63"/>
      <c r="AB774" s="63"/>
      <c r="AC774" s="63"/>
      <c r="AD774" s="63"/>
      <c r="AE774" s="63"/>
      <c r="AF774" s="63"/>
      <c r="AG774" s="63"/>
      <c r="AH774" s="63"/>
      <c r="AI774" s="8">
        <v>0</v>
      </c>
      <c r="AJ774" s="63">
        <v>0</v>
      </c>
      <c r="AK774" s="63"/>
      <c r="AL774" s="63"/>
      <c r="AM774" s="63"/>
      <c r="AN774" s="63"/>
      <c r="AO774" s="63"/>
      <c r="AP774" s="63"/>
      <c r="AQ774" s="63"/>
      <c r="AS774" s="5">
        <f>IF(Q774&gt;0,RANK(Q774,(N774:P774,Q774:AE774)),0)</f>
        <v>3</v>
      </c>
      <c r="AT774" s="5">
        <f>IF(R774&gt;0,RANK(R774,(N774:P774,Q774:AE774)),0)</f>
        <v>4</v>
      </c>
      <c r="AU774" s="5">
        <f>IF(T774&gt;0,RANK(T774,(N774:P774,Q774:AE774)),0)</f>
        <v>0</v>
      </c>
      <c r="AV774" s="5">
        <f>IF(S774&gt;0,RANK(S774,(N774:P774,Q774:AE774)),0)</f>
        <v>5</v>
      </c>
      <c r="AW774" s="2">
        <f t="shared" si="320"/>
        <v>2.6747247486835806E-2</v>
      </c>
      <c r="AX774" s="2">
        <f t="shared" si="321"/>
        <v>2.3934897079942556E-4</v>
      </c>
      <c r="AY774" s="2">
        <f t="shared" si="322"/>
        <v>0</v>
      </c>
      <c r="AZ774" s="2">
        <f t="shared" si="323"/>
        <v>1.7951172809956917E-4</v>
      </c>
      <c r="BB774" t="s">
        <v>2939</v>
      </c>
      <c r="BC774" t="s">
        <v>150</v>
      </c>
      <c r="BD774">
        <v>9</v>
      </c>
      <c r="BE774" s="1"/>
      <c r="BF774" s="111">
        <v>18</v>
      </c>
      <c r="BG774" s="113">
        <v>71</v>
      </c>
      <c r="BH774" s="117">
        <f t="shared" si="312"/>
        <v>18071</v>
      </c>
      <c r="BI774" s="1"/>
      <c r="BJ774" s="5" t="s">
        <v>3185</v>
      </c>
      <c r="BY774" s="63">
        <v>0</v>
      </c>
      <c r="BZ774" s="63">
        <v>0</v>
      </c>
      <c r="CA774" s="8">
        <v>0</v>
      </c>
    </row>
    <row r="775" spans="1:79" hidden="1" outlineLevel="1">
      <c r="A775" t="s">
        <v>1479</v>
      </c>
      <c r="B775" t="s">
        <v>150</v>
      </c>
      <c r="C775" s="1">
        <f t="shared" si="313"/>
        <v>12896</v>
      </c>
      <c r="D775" s="5">
        <f>IF(N775&gt;0, RANK(N775,(N775:P775,Q775:AE775)),0)</f>
        <v>2</v>
      </c>
      <c r="E775" s="5">
        <f>IF(O775&gt;0,RANK(O775,(N775:P775,Q775:AE775)),0)</f>
        <v>1</v>
      </c>
      <c r="F775" s="5">
        <f>IF(P775&gt;0,RANK(P775,(N775:P775,Q775:AE775)),0)</f>
        <v>0</v>
      </c>
      <c r="G775" s="131">
        <f t="shared" si="314"/>
        <v>3283</v>
      </c>
      <c r="H775" s="136">
        <f t="shared" si="315"/>
        <v>0.25457506203473945</v>
      </c>
      <c r="I775" s="2"/>
      <c r="J775" s="2">
        <f t="shared" si="316"/>
        <v>0.36228287841191065</v>
      </c>
      <c r="K775" s="2">
        <f t="shared" si="317"/>
        <v>0.6168579404466501</v>
      </c>
      <c r="L775" s="2">
        <f t="shared" si="318"/>
        <v>0</v>
      </c>
      <c r="M775" s="2">
        <f t="shared" si="319"/>
        <v>2.0859181141439254E-2</v>
      </c>
      <c r="N775" s="63">
        <v>4672</v>
      </c>
      <c r="O775" s="63">
        <v>7955</v>
      </c>
      <c r="P775" s="63"/>
      <c r="Q775" s="63">
        <v>264</v>
      </c>
      <c r="R775" s="63">
        <v>2</v>
      </c>
      <c r="S775" s="63">
        <v>2</v>
      </c>
      <c r="T775" s="63"/>
      <c r="U775" s="63">
        <v>0</v>
      </c>
      <c r="V775" s="63"/>
      <c r="W775" s="63">
        <f>IF(Copyright!C$12=1,IF(BW775&gt;0,BW775-SUM(R775:V775)-SUM(X775:AQ775),SUM(BX775:CB775)),SUM(BY775:CB775))</f>
        <v>0</v>
      </c>
      <c r="X775" s="63"/>
      <c r="Y775" s="63">
        <v>1</v>
      </c>
      <c r="Z775" s="63"/>
      <c r="AA775" s="63"/>
      <c r="AB775" s="63"/>
      <c r="AC775" s="63"/>
      <c r="AD775" s="63"/>
      <c r="AE775" s="63"/>
      <c r="AF775" s="63"/>
      <c r="AG775" s="63"/>
      <c r="AH775" s="63"/>
      <c r="AI775" s="8">
        <v>0</v>
      </c>
      <c r="AJ775" s="63">
        <v>0</v>
      </c>
      <c r="AK775" s="63"/>
      <c r="AL775" s="63"/>
      <c r="AM775" s="63"/>
      <c r="AN775" s="63"/>
      <c r="AO775" s="63"/>
      <c r="AP775" s="63"/>
      <c r="AQ775" s="63"/>
      <c r="AS775" s="5">
        <f>IF(Q775&gt;0,RANK(Q775,(N775:P775,Q775:AE775)),0)</f>
        <v>3</v>
      </c>
      <c r="AT775" s="5">
        <f>IF(R775&gt;0,RANK(R775,(N775:P775,Q775:AE775)),0)</f>
        <v>4</v>
      </c>
      <c r="AU775" s="5">
        <f>IF(T775&gt;0,RANK(T775,(N775:P775,Q775:AE775)),0)</f>
        <v>0</v>
      </c>
      <c r="AV775" s="5">
        <f>IF(S775&gt;0,RANK(S775,(N775:P775,Q775:AE775)),0)</f>
        <v>4</v>
      </c>
      <c r="AW775" s="2">
        <f t="shared" si="320"/>
        <v>2.0471464019851116E-2</v>
      </c>
      <c r="AX775" s="2">
        <f t="shared" si="321"/>
        <v>1.5508684863523573E-4</v>
      </c>
      <c r="AY775" s="2">
        <f t="shared" si="322"/>
        <v>0</v>
      </c>
      <c r="AZ775" s="2">
        <f t="shared" si="323"/>
        <v>1.5508684863523573E-4</v>
      </c>
      <c r="BB775" t="s">
        <v>1479</v>
      </c>
      <c r="BC775" t="s">
        <v>150</v>
      </c>
      <c r="BD775">
        <v>4</v>
      </c>
      <c r="BE775" s="1"/>
      <c r="BF775" s="111">
        <v>18</v>
      </c>
      <c r="BG775" s="113">
        <v>73</v>
      </c>
      <c r="BH775" s="117">
        <f t="shared" si="312"/>
        <v>18073</v>
      </c>
      <c r="BI775" s="1"/>
      <c r="BJ775" s="5" t="s">
        <v>3185</v>
      </c>
      <c r="BW775" s="63">
        <v>29</v>
      </c>
      <c r="BY775" s="63">
        <v>0</v>
      </c>
      <c r="BZ775" s="63">
        <v>0</v>
      </c>
      <c r="CA775" s="8">
        <v>0</v>
      </c>
    </row>
    <row r="776" spans="1:79" hidden="1" outlineLevel="1">
      <c r="A776" t="s">
        <v>1935</v>
      </c>
      <c r="B776" t="s">
        <v>150</v>
      </c>
      <c r="C776" s="1">
        <f t="shared" si="313"/>
        <v>7901</v>
      </c>
      <c r="D776" s="5">
        <f>IF(N776&gt;0, RANK(N776,(N776:P776,Q776:AE776)),0)</f>
        <v>2</v>
      </c>
      <c r="E776" s="5">
        <f>IF(O776&gt;0,RANK(O776,(N776:P776,Q776:AE776)),0)</f>
        <v>1</v>
      </c>
      <c r="F776" s="5">
        <f>IF(P776&gt;0,RANK(P776,(N776:P776,Q776:AE776)),0)</f>
        <v>0</v>
      </c>
      <c r="G776" s="131">
        <f t="shared" si="314"/>
        <v>1582</v>
      </c>
      <c r="H776" s="136">
        <f t="shared" si="315"/>
        <v>0.20022781926338437</v>
      </c>
      <c r="I776" s="2"/>
      <c r="J776" s="2">
        <f t="shared" si="316"/>
        <v>0.38767244652575622</v>
      </c>
      <c r="K776" s="2">
        <f t="shared" si="317"/>
        <v>0.58790026578914056</v>
      </c>
      <c r="L776" s="2">
        <f t="shared" si="318"/>
        <v>0</v>
      </c>
      <c r="M776" s="2">
        <f t="shared" si="319"/>
        <v>2.4427287685103272E-2</v>
      </c>
      <c r="N776" s="63">
        <v>3063</v>
      </c>
      <c r="O776" s="63">
        <v>4645</v>
      </c>
      <c r="P776" s="63"/>
      <c r="Q776" s="63">
        <v>191</v>
      </c>
      <c r="R776" s="63">
        <v>2</v>
      </c>
      <c r="S776" s="63">
        <v>0</v>
      </c>
      <c r="T776" s="63"/>
      <c r="U776" s="63">
        <v>0</v>
      </c>
      <c r="V776" s="63"/>
      <c r="W776" s="63">
        <f>IF(Copyright!C$12=1,IF(BW776&gt;0,BW776-SUM(R776:V776)-SUM(X776:AQ776),SUM(BX776:CB776)),SUM(BY776:CB776))</f>
        <v>0</v>
      </c>
      <c r="X776" s="63"/>
      <c r="Y776" s="63">
        <v>0</v>
      </c>
      <c r="Z776" s="63"/>
      <c r="AA776" s="63"/>
      <c r="AB776" s="63"/>
      <c r="AC776" s="63"/>
      <c r="AD776" s="63"/>
      <c r="AE776" s="63"/>
      <c r="AF776" s="63"/>
      <c r="AG776" s="63"/>
      <c r="AH776" s="63"/>
      <c r="AI776" s="8">
        <v>0</v>
      </c>
      <c r="AJ776" s="63">
        <v>0</v>
      </c>
      <c r="AK776" s="63"/>
      <c r="AL776" s="63"/>
      <c r="AM776" s="63"/>
      <c r="AN776" s="63"/>
      <c r="AO776" s="63"/>
      <c r="AP776" s="63"/>
      <c r="AQ776" s="63"/>
      <c r="AS776" s="5">
        <f>IF(Q776&gt;0,RANK(Q776,(N776:P776,Q776:AE776)),0)</f>
        <v>3</v>
      </c>
      <c r="AT776" s="5">
        <f>IF(R776&gt;0,RANK(R776,(N776:P776,Q776:AE776)),0)</f>
        <v>4</v>
      </c>
      <c r="AU776" s="5">
        <f>IF(T776&gt;0,RANK(T776,(N776:P776,Q776:AE776)),0)</f>
        <v>0</v>
      </c>
      <c r="AV776" s="5">
        <f>IF(S776&gt;0,RANK(S776,(N776:P776,Q776:AE776)),0)</f>
        <v>0</v>
      </c>
      <c r="AW776" s="2">
        <f t="shared" si="320"/>
        <v>2.4174155170231616E-2</v>
      </c>
      <c r="AX776" s="2">
        <f t="shared" si="321"/>
        <v>2.5313251487153526E-4</v>
      </c>
      <c r="AY776" s="2">
        <f t="shared" si="322"/>
        <v>0</v>
      </c>
      <c r="AZ776" s="2">
        <f t="shared" si="323"/>
        <v>0</v>
      </c>
      <c r="BB776" t="s">
        <v>1935</v>
      </c>
      <c r="BC776" t="s">
        <v>150</v>
      </c>
      <c r="BD776">
        <v>3</v>
      </c>
      <c r="BE776" s="1"/>
      <c r="BF776" s="111">
        <v>18</v>
      </c>
      <c r="BG776" s="113">
        <v>75</v>
      </c>
      <c r="BH776" s="117">
        <f t="shared" si="312"/>
        <v>18075</v>
      </c>
      <c r="BI776" s="1"/>
      <c r="BJ776" s="5" t="s">
        <v>3185</v>
      </c>
      <c r="BY776" s="63">
        <v>0</v>
      </c>
      <c r="BZ776" s="63">
        <v>0</v>
      </c>
      <c r="CA776" s="8">
        <v>0</v>
      </c>
    </row>
    <row r="777" spans="1:79" hidden="1" outlineLevel="1">
      <c r="A777" t="s">
        <v>1100</v>
      </c>
      <c r="B777" t="s">
        <v>150</v>
      </c>
      <c r="C777" s="1">
        <f t="shared" si="313"/>
        <v>13126</v>
      </c>
      <c r="D777" s="5">
        <f>IF(N777&gt;0, RANK(N777,(N777:P777,Q777:AE777)),0)</f>
        <v>2</v>
      </c>
      <c r="E777" s="5">
        <f>IF(O777&gt;0,RANK(O777,(N777:P777,Q777:AE777)),0)</f>
        <v>1</v>
      </c>
      <c r="F777" s="5">
        <f>IF(P777&gt;0,RANK(P777,(N777:P777,Q777:AE777)),0)</f>
        <v>0</v>
      </c>
      <c r="G777" s="131">
        <f t="shared" si="314"/>
        <v>1368</v>
      </c>
      <c r="H777" s="136">
        <f t="shared" si="315"/>
        <v>0.10422063080908121</v>
      </c>
      <c r="I777" s="2"/>
      <c r="J777" s="2">
        <f t="shared" si="316"/>
        <v>0.43638579917720555</v>
      </c>
      <c r="K777" s="2">
        <f t="shared" si="317"/>
        <v>0.54060642998628672</v>
      </c>
      <c r="L777" s="2">
        <f t="shared" si="318"/>
        <v>0</v>
      </c>
      <c r="M777" s="2">
        <f t="shared" si="319"/>
        <v>2.3007770836507735E-2</v>
      </c>
      <c r="N777" s="63">
        <v>5728</v>
      </c>
      <c r="O777" s="63">
        <v>7096</v>
      </c>
      <c r="P777" s="63"/>
      <c r="Q777" s="63">
        <v>296</v>
      </c>
      <c r="R777" s="63">
        <v>5</v>
      </c>
      <c r="S777" s="63">
        <v>1</v>
      </c>
      <c r="T777" s="63"/>
      <c r="U777" s="63">
        <v>0</v>
      </c>
      <c r="V777" s="63"/>
      <c r="W777" s="63">
        <f>IF(Copyright!C$12=1,IF(BW777&gt;0,BW777-SUM(R777:V777)-SUM(X777:AQ777),SUM(BX777:CB777)),SUM(BY777:CB777))</f>
        <v>0</v>
      </c>
      <c r="X777" s="63"/>
      <c r="Y777" s="63">
        <v>0</v>
      </c>
      <c r="Z777" s="63"/>
      <c r="AA777" s="63"/>
      <c r="AB777" s="63"/>
      <c r="AC777" s="63"/>
      <c r="AD777" s="63"/>
      <c r="AE777" s="63"/>
      <c r="AF777" s="63"/>
      <c r="AG777" s="63"/>
      <c r="AH777" s="63"/>
      <c r="AI777" s="8">
        <v>0</v>
      </c>
      <c r="AJ777" s="63">
        <v>0</v>
      </c>
      <c r="AK777" s="63"/>
      <c r="AL777" s="63"/>
      <c r="AM777" s="63"/>
      <c r="AN777" s="63"/>
      <c r="AO777" s="63"/>
      <c r="AP777" s="63"/>
      <c r="AQ777" s="63"/>
      <c r="AS777" s="5">
        <f>IF(Q777&gt;0,RANK(Q777,(N777:P777,Q777:AE777)),0)</f>
        <v>3</v>
      </c>
      <c r="AT777" s="5">
        <f>IF(R777&gt;0,RANK(R777,(N777:P777,Q777:AE777)),0)</f>
        <v>4</v>
      </c>
      <c r="AU777" s="5">
        <f>IF(T777&gt;0,RANK(T777,(N777:P777,Q777:AE777)),0)</f>
        <v>0</v>
      </c>
      <c r="AV777" s="5">
        <f>IF(S777&gt;0,RANK(S777,(N777:P777,Q777:AE777)),0)</f>
        <v>5</v>
      </c>
      <c r="AW777" s="2">
        <f t="shared" si="320"/>
        <v>2.2550662806643303E-2</v>
      </c>
      <c r="AX777" s="2">
        <f t="shared" si="321"/>
        <v>3.8092335822032609E-4</v>
      </c>
      <c r="AY777" s="2">
        <f t="shared" si="322"/>
        <v>0</v>
      </c>
      <c r="AZ777" s="2">
        <f t="shared" si="323"/>
        <v>7.6184671644065208E-5</v>
      </c>
      <c r="BB777" t="s">
        <v>1100</v>
      </c>
      <c r="BC777" t="s">
        <v>150</v>
      </c>
      <c r="BD777">
        <v>6</v>
      </c>
      <c r="BF777" s="111">
        <v>18</v>
      </c>
      <c r="BG777" s="113">
        <v>77</v>
      </c>
      <c r="BH777" s="117">
        <f t="shared" si="312"/>
        <v>18077</v>
      </c>
      <c r="BJ777" s="5" t="s">
        <v>3185</v>
      </c>
      <c r="BW777" s="63">
        <v>36</v>
      </c>
      <c r="BY777" s="63">
        <v>0</v>
      </c>
      <c r="BZ777" s="63">
        <v>0</v>
      </c>
      <c r="CA777" s="8">
        <v>0</v>
      </c>
    </row>
    <row r="778" spans="1:79" hidden="1" outlineLevel="1">
      <c r="A778" t="s">
        <v>1737</v>
      </c>
      <c r="B778" t="s">
        <v>150</v>
      </c>
      <c r="C778" s="1">
        <f t="shared" si="313"/>
        <v>10250</v>
      </c>
      <c r="D778" s="5">
        <f>IF(N778&gt;0, RANK(N778,(N778:P778,Q778:AE778)),0)</f>
        <v>2</v>
      </c>
      <c r="E778" s="5">
        <f>IF(O778&gt;0,RANK(O778,(N778:P778,Q778:AE778)),0)</f>
        <v>1</v>
      </c>
      <c r="F778" s="5">
        <f>IF(P778&gt;0,RANK(P778,(N778:P778,Q778:AE778)),0)</f>
        <v>0</v>
      </c>
      <c r="G778" s="131">
        <f t="shared" si="314"/>
        <v>2299</v>
      </c>
      <c r="H778" s="136">
        <f t="shared" si="315"/>
        <v>0.22429268292682927</v>
      </c>
      <c r="I778" s="2"/>
      <c r="J778" s="2">
        <f t="shared" si="316"/>
        <v>0.37278048780487805</v>
      </c>
      <c r="K778" s="2">
        <f t="shared" si="317"/>
        <v>0.59707317073170729</v>
      </c>
      <c r="L778" s="2">
        <f t="shared" si="318"/>
        <v>0</v>
      </c>
      <c r="M778" s="2">
        <f t="shared" si="319"/>
        <v>3.0146341463414661E-2</v>
      </c>
      <c r="N778" s="63">
        <v>3821</v>
      </c>
      <c r="O778" s="63">
        <v>6120</v>
      </c>
      <c r="P778" s="63"/>
      <c r="Q778" s="63">
        <v>309</v>
      </c>
      <c r="R778" s="63">
        <v>0</v>
      </c>
      <c r="S778" s="63">
        <v>0</v>
      </c>
      <c r="T778" s="63"/>
      <c r="U778" s="63">
        <v>0</v>
      </c>
      <c r="V778" s="63"/>
      <c r="W778" s="63">
        <f>IF(Copyright!C$12=1,IF(BW778&gt;0,BW778-SUM(R778:V778)-SUM(X778:AQ778),SUM(BX778:CB778)),SUM(BY778:CB778))</f>
        <v>0</v>
      </c>
      <c r="X778" s="63"/>
      <c r="Y778" s="63">
        <v>0</v>
      </c>
      <c r="Z778" s="63"/>
      <c r="AA778" s="63"/>
      <c r="AB778" s="63"/>
      <c r="AC778" s="63"/>
      <c r="AD778" s="63"/>
      <c r="AE778" s="63"/>
      <c r="AF778" s="63"/>
      <c r="AG778" s="63"/>
      <c r="AH778" s="63"/>
      <c r="AI778" s="8">
        <v>0</v>
      </c>
      <c r="AJ778" s="63">
        <v>0</v>
      </c>
      <c r="AK778" s="63"/>
      <c r="AL778" s="63"/>
      <c r="AM778" s="63"/>
      <c r="AN778" s="63"/>
      <c r="AO778" s="63"/>
      <c r="AP778" s="63"/>
      <c r="AQ778" s="63"/>
      <c r="AS778" s="5">
        <f>IF(Q778&gt;0,RANK(Q778,(N778:P778,Q778:AE778)),0)</f>
        <v>3</v>
      </c>
      <c r="AT778" s="5">
        <f>IF(R778&gt;0,RANK(R778,(N778:P778,Q778:AE778)),0)</f>
        <v>0</v>
      </c>
      <c r="AU778" s="5">
        <f>IF(T778&gt;0,RANK(T778,(N778:P778,Q778:AE778)),0)</f>
        <v>0</v>
      </c>
      <c r="AV778" s="5">
        <f>IF(S778&gt;0,RANK(S778,(N778:P778,Q778:AE778)),0)</f>
        <v>0</v>
      </c>
      <c r="AW778" s="2">
        <f t="shared" si="320"/>
        <v>3.0146341463414633E-2</v>
      </c>
      <c r="AX778" s="2">
        <f t="shared" si="321"/>
        <v>0</v>
      </c>
      <c r="AY778" s="2">
        <f t="shared" si="322"/>
        <v>0</v>
      </c>
      <c r="AZ778" s="2">
        <f t="shared" si="323"/>
        <v>0</v>
      </c>
      <c r="BB778" t="s">
        <v>1737</v>
      </c>
      <c r="BC778" t="s">
        <v>150</v>
      </c>
      <c r="BD778">
        <v>6</v>
      </c>
      <c r="BF778" s="111">
        <v>18</v>
      </c>
      <c r="BG778" s="113">
        <v>79</v>
      </c>
      <c r="BH778" s="117">
        <f t="shared" si="312"/>
        <v>18079</v>
      </c>
      <c r="BJ778" s="5" t="s">
        <v>3185</v>
      </c>
      <c r="BY778" s="63">
        <v>0</v>
      </c>
      <c r="BZ778" s="63">
        <v>0</v>
      </c>
      <c r="CA778" s="8">
        <v>0</v>
      </c>
    </row>
    <row r="779" spans="1:79" hidden="1" outlineLevel="1">
      <c r="A779" t="s">
        <v>1369</v>
      </c>
      <c r="B779" t="s">
        <v>150</v>
      </c>
      <c r="C779" s="1">
        <f t="shared" si="313"/>
        <v>57964</v>
      </c>
      <c r="D779" s="5">
        <f>IF(N779&gt;0, RANK(N779,(N779:P779,Q779:AE779)),0)</f>
        <v>2</v>
      </c>
      <c r="E779" s="5">
        <f>IF(O779&gt;0,RANK(O779,(N779:P779,Q779:AE779)),0)</f>
        <v>1</v>
      </c>
      <c r="F779" s="5">
        <f>IF(P779&gt;0,RANK(P779,(N779:P779,Q779:AE779)),0)</f>
        <v>0</v>
      </c>
      <c r="G779" s="131">
        <f t="shared" si="314"/>
        <v>22253</v>
      </c>
      <c r="H779" s="136">
        <f t="shared" si="315"/>
        <v>0.38391070319508658</v>
      </c>
      <c r="I779" s="2"/>
      <c r="J779" s="2">
        <f t="shared" si="316"/>
        <v>0.29777103029466567</v>
      </c>
      <c r="K779" s="2">
        <f t="shared" si="317"/>
        <v>0.68168173348975225</v>
      </c>
      <c r="L779" s="2">
        <f t="shared" si="318"/>
        <v>0</v>
      </c>
      <c r="M779" s="2">
        <f t="shared" si="319"/>
        <v>2.0547236215582076E-2</v>
      </c>
      <c r="N779" s="63">
        <v>17260</v>
      </c>
      <c r="O779" s="63">
        <v>39513</v>
      </c>
      <c r="P779" s="63"/>
      <c r="Q779" s="63">
        <v>1150</v>
      </c>
      <c r="R779" s="63">
        <v>23</v>
      </c>
      <c r="S779" s="63">
        <v>17</v>
      </c>
      <c r="T779" s="63"/>
      <c r="U779" s="63">
        <v>0</v>
      </c>
      <c r="V779" s="63"/>
      <c r="W779" s="63">
        <f>IF(Copyright!C$12=1,IF(BW779&gt;0,BW779-SUM(R779:V779)-SUM(X779:AQ779),SUM(BX779:CB779)),SUM(BY779:CB779))</f>
        <v>1</v>
      </c>
      <c r="X779" s="63"/>
      <c r="Y779" s="63">
        <v>0</v>
      </c>
      <c r="Z779" s="63"/>
      <c r="AA779" s="63"/>
      <c r="AB779" s="63"/>
      <c r="AC779" s="63"/>
      <c r="AD779" s="63"/>
      <c r="AE779" s="63"/>
      <c r="AF779" s="63"/>
      <c r="AG779" s="63"/>
      <c r="AH779" s="63"/>
      <c r="AI779" s="8">
        <v>0</v>
      </c>
      <c r="AJ779" s="63">
        <v>0</v>
      </c>
      <c r="AK779" s="63"/>
      <c r="AL779" s="63"/>
      <c r="AM779" s="63"/>
      <c r="AN779" s="63"/>
      <c r="AO779" s="63"/>
      <c r="AP779" s="63"/>
      <c r="AQ779" s="63"/>
      <c r="AS779" s="5">
        <f>IF(Q779&gt;0,RANK(Q779,(N779:P779,Q779:AE779)),0)</f>
        <v>3</v>
      </c>
      <c r="AT779" s="5">
        <f>IF(R779&gt;0,RANK(R779,(N779:P779,Q779:AE779)),0)</f>
        <v>4</v>
      </c>
      <c r="AU779" s="5">
        <f>IF(T779&gt;0,RANK(T779,(N779:P779,Q779:AE779)),0)</f>
        <v>0</v>
      </c>
      <c r="AV779" s="5">
        <f>IF(S779&gt;0,RANK(S779,(N779:P779,Q779:AE779)),0)</f>
        <v>5</v>
      </c>
      <c r="AW779" s="2">
        <f t="shared" si="320"/>
        <v>1.9839900627975984E-2</v>
      </c>
      <c r="AX779" s="2">
        <f t="shared" si="321"/>
        <v>3.9679801255951969E-4</v>
      </c>
      <c r="AY779" s="2">
        <f t="shared" si="322"/>
        <v>0</v>
      </c>
      <c r="AZ779" s="2">
        <f t="shared" si="323"/>
        <v>2.9328548754399282E-4</v>
      </c>
      <c r="BB779" t="s">
        <v>1369</v>
      </c>
      <c r="BC779" t="s">
        <v>150</v>
      </c>
      <c r="BD779">
        <v>9</v>
      </c>
      <c r="BF779" s="111">
        <v>18</v>
      </c>
      <c r="BG779" s="113">
        <v>81</v>
      </c>
      <c r="BH779" s="117">
        <f t="shared" si="312"/>
        <v>18081</v>
      </c>
      <c r="BJ779" s="5" t="s">
        <v>3185</v>
      </c>
      <c r="BW779" s="131">
        <v>169</v>
      </c>
      <c r="BY779" s="63">
        <v>1</v>
      </c>
      <c r="BZ779" s="63">
        <v>0</v>
      </c>
      <c r="CA779" s="8">
        <v>0</v>
      </c>
    </row>
    <row r="780" spans="1:79" hidden="1" outlineLevel="1">
      <c r="A780" t="s">
        <v>1738</v>
      </c>
      <c r="B780" t="s">
        <v>150</v>
      </c>
      <c r="C780" s="1">
        <f t="shared" si="313"/>
        <v>15145</v>
      </c>
      <c r="D780" s="5">
        <f>IF(N780&gt;0, RANK(N780,(N780:P780,Q780:AE780)),0)</f>
        <v>2</v>
      </c>
      <c r="E780" s="5">
        <f>IF(O780&gt;0,RANK(O780,(N780:P780,Q780:AE780)),0)</f>
        <v>1</v>
      </c>
      <c r="F780" s="5">
        <f>IF(P780&gt;0,RANK(P780,(N780:P780,Q780:AE780)),0)</f>
        <v>0</v>
      </c>
      <c r="G780" s="131">
        <f t="shared" si="314"/>
        <v>4384</v>
      </c>
      <c r="H780" s="136">
        <f t="shared" si="315"/>
        <v>0.28946847144272037</v>
      </c>
      <c r="I780" s="2"/>
      <c r="J780" s="2">
        <f t="shared" si="316"/>
        <v>0.34519643446682075</v>
      </c>
      <c r="K780" s="2">
        <f t="shared" si="317"/>
        <v>0.63466490590954105</v>
      </c>
      <c r="L780" s="2">
        <f t="shared" si="318"/>
        <v>0</v>
      </c>
      <c r="M780" s="2">
        <f t="shared" si="319"/>
        <v>2.0138659623638144E-2</v>
      </c>
      <c r="N780" s="63">
        <v>5228</v>
      </c>
      <c r="O780" s="63">
        <v>9612</v>
      </c>
      <c r="P780" s="63"/>
      <c r="Q780" s="63">
        <v>305</v>
      </c>
      <c r="R780" s="63">
        <v>0</v>
      </c>
      <c r="S780" s="63">
        <v>0</v>
      </c>
      <c r="T780" s="63"/>
      <c r="U780" s="63">
        <v>0</v>
      </c>
      <c r="V780" s="63"/>
      <c r="W780" s="63">
        <f>IF(Copyright!C$12=1,IF(BW780&gt;0,BW780-SUM(R780:V780)-SUM(X780:AQ780),SUM(BX780:CB780)),SUM(BY780:CB780))</f>
        <v>0</v>
      </c>
      <c r="X780" s="63"/>
      <c r="Y780" s="63">
        <v>0</v>
      </c>
      <c r="Z780" s="63"/>
      <c r="AA780" s="63"/>
      <c r="AB780" s="63"/>
      <c r="AC780" s="63"/>
      <c r="AD780" s="63"/>
      <c r="AE780" s="63"/>
      <c r="AF780" s="63"/>
      <c r="AG780" s="63"/>
      <c r="AH780" s="63"/>
      <c r="AI780" s="8">
        <v>0</v>
      </c>
      <c r="AJ780" s="63">
        <v>0</v>
      </c>
      <c r="AK780" s="63"/>
      <c r="AL780" s="63"/>
      <c r="AM780" s="63"/>
      <c r="AN780" s="63"/>
      <c r="AO780" s="63"/>
      <c r="AP780" s="63"/>
      <c r="AQ780" s="63"/>
      <c r="AS780" s="5">
        <f>IF(Q780&gt;0,RANK(Q780,(N780:P780,Q780:AE780)),0)</f>
        <v>3</v>
      </c>
      <c r="AT780" s="5">
        <f>IF(R780&gt;0,RANK(R780,(N780:P780,Q780:AE780)),0)</f>
        <v>0</v>
      </c>
      <c r="AU780" s="5">
        <f>IF(T780&gt;0,RANK(T780,(N780:P780,Q780:AE780)),0)</f>
        <v>0</v>
      </c>
      <c r="AV780" s="5">
        <f>IF(S780&gt;0,RANK(S780,(N780:P780,Q780:AE780)),0)</f>
        <v>0</v>
      </c>
      <c r="AW780" s="2">
        <f t="shared" si="320"/>
        <v>2.0138659623638165E-2</v>
      </c>
      <c r="AX780" s="2">
        <f t="shared" si="321"/>
        <v>0</v>
      </c>
      <c r="AY780" s="2">
        <f t="shared" si="322"/>
        <v>0</v>
      </c>
      <c r="AZ780" s="2">
        <f t="shared" si="323"/>
        <v>0</v>
      </c>
      <c r="BB780" t="s">
        <v>1738</v>
      </c>
      <c r="BC780" t="s">
        <v>150</v>
      </c>
      <c r="BD780">
        <v>8</v>
      </c>
      <c r="BF780" s="111">
        <v>18</v>
      </c>
      <c r="BG780" s="113">
        <v>83</v>
      </c>
      <c r="BH780" s="117">
        <f t="shared" si="312"/>
        <v>18083</v>
      </c>
      <c r="BJ780" s="5" t="s">
        <v>3185</v>
      </c>
      <c r="BY780" s="63">
        <v>0</v>
      </c>
      <c r="BZ780" s="63">
        <v>0</v>
      </c>
      <c r="CA780" s="8">
        <v>0</v>
      </c>
    </row>
    <row r="781" spans="1:79" hidden="1" outlineLevel="1">
      <c r="A781" t="s">
        <v>1641</v>
      </c>
      <c r="B781" t="s">
        <v>150</v>
      </c>
      <c r="C781" s="1">
        <f t="shared" si="313"/>
        <v>30060</v>
      </c>
      <c r="D781" s="5">
        <f>IF(N781&gt;0, RANK(N781,(N781:P781,Q781:AE781)),0)</f>
        <v>2</v>
      </c>
      <c r="E781" s="5">
        <f>IF(O781&gt;0,RANK(O781,(N781:P781,Q781:AE781)),0)</f>
        <v>1</v>
      </c>
      <c r="F781" s="5">
        <f>IF(P781&gt;0,RANK(P781,(N781:P781,Q781:AE781)),0)</f>
        <v>0</v>
      </c>
      <c r="G781" s="131">
        <f t="shared" si="314"/>
        <v>15696</v>
      </c>
      <c r="H781" s="136">
        <f t="shared" si="315"/>
        <v>0.52215568862275452</v>
      </c>
      <c r="I781" s="2"/>
      <c r="J781" s="2">
        <f t="shared" si="316"/>
        <v>0.22827677977378577</v>
      </c>
      <c r="K781" s="2">
        <f t="shared" si="317"/>
        <v>0.75043246839654021</v>
      </c>
      <c r="L781" s="2">
        <f t="shared" si="318"/>
        <v>0</v>
      </c>
      <c r="M781" s="2">
        <f t="shared" si="319"/>
        <v>2.1290751829673993E-2</v>
      </c>
      <c r="N781" s="63">
        <v>6862</v>
      </c>
      <c r="O781" s="63">
        <v>22558</v>
      </c>
      <c r="P781" s="63"/>
      <c r="Q781" s="63">
        <v>624</v>
      </c>
      <c r="R781" s="63">
        <v>9</v>
      </c>
      <c r="S781" s="63">
        <v>3</v>
      </c>
      <c r="T781" s="63"/>
      <c r="U781" s="63">
        <v>0</v>
      </c>
      <c r="V781" s="63"/>
      <c r="W781" s="63">
        <f>IF(Copyright!C$12=1,IF(BW781&gt;0,BW781-SUM(R781:V781)-SUM(X781:AQ781),SUM(BX781:CB781)),SUM(BY781:CB781))</f>
        <v>0</v>
      </c>
      <c r="X781" s="63"/>
      <c r="Y781" s="63">
        <v>1</v>
      </c>
      <c r="Z781" s="63"/>
      <c r="AA781" s="63"/>
      <c r="AB781" s="63"/>
      <c r="AC781" s="63"/>
      <c r="AD781" s="63"/>
      <c r="AE781" s="63"/>
      <c r="AF781" s="63"/>
      <c r="AG781" s="63"/>
      <c r="AH781" s="63"/>
      <c r="AI781" s="8">
        <v>0</v>
      </c>
      <c r="AJ781" s="63">
        <v>3</v>
      </c>
      <c r="AK781" s="63"/>
      <c r="AL781" s="63"/>
      <c r="AM781" s="63"/>
      <c r="AN781" s="63"/>
      <c r="AO781" s="63"/>
      <c r="AP781" s="63"/>
      <c r="AQ781" s="63"/>
      <c r="AS781" s="5">
        <f>IF(Q781&gt;0,RANK(Q781,(N781:P781,Q781:AE781)),0)</f>
        <v>3</v>
      </c>
      <c r="AT781" s="5">
        <f>IF(R781&gt;0,RANK(R781,(N781:P781,Q781:AE781)),0)</f>
        <v>4</v>
      </c>
      <c r="AU781" s="5">
        <f>IF(T781&gt;0,RANK(T781,(N781:P781,Q781:AE781)),0)</f>
        <v>0</v>
      </c>
      <c r="AV781" s="5">
        <f>IF(S781&gt;0,RANK(S781,(N781:P781,Q781:AE781)),0)</f>
        <v>5</v>
      </c>
      <c r="AW781" s="2">
        <f t="shared" si="320"/>
        <v>2.0758483033932136E-2</v>
      </c>
      <c r="AX781" s="2">
        <f t="shared" si="321"/>
        <v>2.9940119760479042E-4</v>
      </c>
      <c r="AY781" s="2">
        <f t="shared" si="322"/>
        <v>0</v>
      </c>
      <c r="AZ781" s="2">
        <f t="shared" si="323"/>
        <v>9.9800399201596801E-5</v>
      </c>
      <c r="BB781" t="s">
        <v>1641</v>
      </c>
      <c r="BC781" t="s">
        <v>150</v>
      </c>
      <c r="BF781" s="111">
        <v>18</v>
      </c>
      <c r="BG781" s="113">
        <v>85</v>
      </c>
      <c r="BH781" s="117">
        <f t="shared" si="312"/>
        <v>18085</v>
      </c>
      <c r="BJ781" s="5" t="s">
        <v>3185</v>
      </c>
      <c r="BW781" s="63">
        <v>96</v>
      </c>
      <c r="BY781" s="63">
        <v>0</v>
      </c>
      <c r="BZ781" s="63">
        <v>0</v>
      </c>
      <c r="CA781" s="8">
        <v>0</v>
      </c>
    </row>
    <row r="782" spans="1:79" hidden="1" outlineLevel="1">
      <c r="A782" t="s">
        <v>615</v>
      </c>
      <c r="B782" t="s">
        <v>150</v>
      </c>
      <c r="C782" s="1">
        <f t="shared" si="313"/>
        <v>9316</v>
      </c>
      <c r="D782" s="5">
        <f>IF(N782&gt;0, RANK(N782,(N782:P782,Q782:AE782)),0)</f>
        <v>2</v>
      </c>
      <c r="E782" s="5">
        <f>IF(O782&gt;0,RANK(O782,(N782:P782,Q782:AE782)),0)</f>
        <v>1</v>
      </c>
      <c r="F782" s="5">
        <f>IF(P782&gt;0,RANK(P782,(N782:P782,Q782:AE782)),0)</f>
        <v>0</v>
      </c>
      <c r="G782" s="131">
        <f t="shared" si="314"/>
        <v>3333</v>
      </c>
      <c r="H782" s="136">
        <f t="shared" si="315"/>
        <v>0.35777157578359808</v>
      </c>
      <c r="I782" s="2"/>
      <c r="J782" s="2">
        <f t="shared" si="316"/>
        <v>0.31107771575783599</v>
      </c>
      <c r="K782" s="2">
        <f t="shared" si="317"/>
        <v>0.66884929154143413</v>
      </c>
      <c r="L782" s="2">
        <f t="shared" si="318"/>
        <v>0</v>
      </c>
      <c r="M782" s="2">
        <f t="shared" si="319"/>
        <v>2.007299270072993E-2</v>
      </c>
      <c r="N782" s="63">
        <v>2898</v>
      </c>
      <c r="O782" s="63">
        <v>6231</v>
      </c>
      <c r="P782" s="63"/>
      <c r="Q782" s="63">
        <v>187</v>
      </c>
      <c r="R782" s="63">
        <v>0</v>
      </c>
      <c r="S782" s="63">
        <v>0</v>
      </c>
      <c r="T782" s="63"/>
      <c r="U782" s="63">
        <v>0</v>
      </c>
      <c r="V782" s="63"/>
      <c r="W782" s="63">
        <f>IF(Copyright!C$12=1,IF(BW782&gt;0,BW782-SUM(R782:V782)-SUM(X782:AQ782),SUM(BX782:CB782)),SUM(BY782:CB782))</f>
        <v>0</v>
      </c>
      <c r="X782" s="63"/>
      <c r="Y782" s="63">
        <v>0</v>
      </c>
      <c r="Z782" s="63"/>
      <c r="AA782" s="63"/>
      <c r="AB782" s="63"/>
      <c r="AC782" s="63"/>
      <c r="AD782" s="63"/>
      <c r="AE782" s="63"/>
      <c r="AF782" s="63"/>
      <c r="AG782" s="63"/>
      <c r="AH782" s="63"/>
      <c r="AI782" s="8">
        <v>0</v>
      </c>
      <c r="AJ782" s="63">
        <v>0</v>
      </c>
      <c r="AK782" s="63"/>
      <c r="AL782" s="63"/>
      <c r="AM782" s="63"/>
      <c r="AN782" s="63"/>
      <c r="AO782" s="63"/>
      <c r="AP782" s="63"/>
      <c r="AQ782" s="63"/>
      <c r="AS782" s="5">
        <f>IF(Q782&gt;0,RANK(Q782,(N782:P782,Q782:AE782)),0)</f>
        <v>3</v>
      </c>
      <c r="AT782" s="5">
        <f>IF(R782&gt;0,RANK(R782,(N782:P782,Q782:AE782)),0)</f>
        <v>0</v>
      </c>
      <c r="AU782" s="5">
        <f>IF(T782&gt;0,RANK(T782,(N782:P782,Q782:AE782)),0)</f>
        <v>0</v>
      </c>
      <c r="AV782" s="5">
        <f>IF(S782&gt;0,RANK(S782,(N782:P782,Q782:AE782)),0)</f>
        <v>0</v>
      </c>
      <c r="AW782" s="2">
        <f t="shared" si="320"/>
        <v>2.0072992700729927E-2</v>
      </c>
      <c r="AX782" s="2">
        <f t="shared" si="321"/>
        <v>0</v>
      </c>
      <c r="AY782" s="2">
        <f t="shared" si="322"/>
        <v>0</v>
      </c>
      <c r="AZ782" s="2">
        <f t="shared" si="323"/>
        <v>0</v>
      </c>
      <c r="BB782" t="s">
        <v>615</v>
      </c>
      <c r="BC782" t="s">
        <v>150</v>
      </c>
      <c r="BD782">
        <v>3</v>
      </c>
      <c r="BF782" s="111">
        <v>18</v>
      </c>
      <c r="BG782" s="113">
        <v>87</v>
      </c>
      <c r="BH782" s="117">
        <f t="shared" si="312"/>
        <v>18087</v>
      </c>
      <c r="BJ782" s="5" t="s">
        <v>3185</v>
      </c>
      <c r="BY782" s="63">
        <v>0</v>
      </c>
      <c r="BZ782" s="63">
        <v>0</v>
      </c>
      <c r="CA782" s="8">
        <v>0</v>
      </c>
    </row>
    <row r="783" spans="1:79" hidden="1" outlineLevel="1">
      <c r="A783" t="s">
        <v>827</v>
      </c>
      <c r="B783" t="s">
        <v>150</v>
      </c>
      <c r="C783" s="1">
        <f t="shared" si="313"/>
        <v>201758</v>
      </c>
      <c r="D783" s="5">
        <f>IF(N783&gt;0, RANK(N783,(N783:P783,Q783:AE783)),0)</f>
        <v>1</v>
      </c>
      <c r="E783" s="5">
        <f>IF(O783&gt;0,RANK(O783,(N783:P783,Q783:AE783)),0)</f>
        <v>2</v>
      </c>
      <c r="F783" s="5">
        <f>IF(P783&gt;0,RANK(P783,(N783:P783,Q783:AE783)),0)</f>
        <v>0</v>
      </c>
      <c r="G783" s="131">
        <f t="shared" si="314"/>
        <v>62466</v>
      </c>
      <c r="H783" s="136">
        <f t="shared" si="315"/>
        <v>0.30960854092526691</v>
      </c>
      <c r="I783" s="2"/>
      <c r="J783" s="2">
        <f t="shared" si="316"/>
        <v>0.64878220442312073</v>
      </c>
      <c r="K783" s="2">
        <f t="shared" si="317"/>
        <v>0.33917366349785388</v>
      </c>
      <c r="L783" s="2">
        <f t="shared" si="318"/>
        <v>0</v>
      </c>
      <c r="M783" s="2">
        <f t="shared" si="319"/>
        <v>1.2044132079025383E-2</v>
      </c>
      <c r="N783" s="63">
        <v>130897</v>
      </c>
      <c r="O783" s="63">
        <v>68431</v>
      </c>
      <c r="P783" s="63"/>
      <c r="Q783" s="63">
        <v>2430</v>
      </c>
      <c r="R783" s="63">
        <v>0</v>
      </c>
      <c r="S783" s="63">
        <v>0</v>
      </c>
      <c r="T783" s="63"/>
      <c r="U783" s="63">
        <v>0</v>
      </c>
      <c r="V783" s="63"/>
      <c r="W783" s="63">
        <f>IF(Copyright!C$12=1,IF(BW783&gt;0,BW783-SUM(R783:V783)-SUM(X783:AQ783),SUM(BX783:CB783)),SUM(BY783:CB783))</f>
        <v>0</v>
      </c>
      <c r="X783" s="63"/>
      <c r="Y783" s="63">
        <v>0</v>
      </c>
      <c r="Z783" s="63"/>
      <c r="AA783" s="63"/>
      <c r="AB783" s="63"/>
      <c r="AC783" s="63"/>
      <c r="AD783" s="63"/>
      <c r="AE783" s="63"/>
      <c r="AF783" s="63"/>
      <c r="AG783" s="63"/>
      <c r="AH783" s="63"/>
      <c r="AI783" s="8">
        <v>0</v>
      </c>
      <c r="AJ783" s="63">
        <v>0</v>
      </c>
      <c r="AK783" s="63"/>
      <c r="AL783" s="63"/>
      <c r="AM783" s="63"/>
      <c r="AN783" s="63"/>
      <c r="AO783" s="63"/>
      <c r="AP783" s="63"/>
      <c r="AQ783" s="63"/>
      <c r="AS783" s="5">
        <f>IF(Q783&gt;0,RANK(Q783,(N783:P783,Q783:AE783)),0)</f>
        <v>3</v>
      </c>
      <c r="AT783" s="5">
        <f>IF(R783&gt;0,RANK(R783,(N783:P783,Q783:AE783)),0)</f>
        <v>0</v>
      </c>
      <c r="AU783" s="5">
        <f>IF(T783&gt;0,RANK(T783,(N783:P783,Q783:AE783)),0)</f>
        <v>0</v>
      </c>
      <c r="AV783" s="5">
        <f>IF(S783&gt;0,RANK(S783,(N783:P783,Q783:AE783)),0)</f>
        <v>0</v>
      </c>
      <c r="AW783" s="2">
        <f t="shared" si="320"/>
        <v>1.2044132079025367E-2</v>
      </c>
      <c r="AX783" s="2">
        <f t="shared" si="321"/>
        <v>0</v>
      </c>
      <c r="AY783" s="2">
        <f t="shared" si="322"/>
        <v>0</v>
      </c>
      <c r="AZ783" s="2">
        <f t="shared" si="323"/>
        <v>0</v>
      </c>
      <c r="BB783" t="s">
        <v>827</v>
      </c>
      <c r="BC783" t="s">
        <v>150</v>
      </c>
      <c r="BD783">
        <v>1</v>
      </c>
      <c r="BF783" s="111">
        <v>18</v>
      </c>
      <c r="BG783" s="113">
        <v>89</v>
      </c>
      <c r="BH783" s="117">
        <f t="shared" si="312"/>
        <v>18089</v>
      </c>
      <c r="BJ783" s="5" t="s">
        <v>3185</v>
      </c>
      <c r="BW783" s="63">
        <v>389</v>
      </c>
      <c r="BY783" s="63">
        <v>0</v>
      </c>
      <c r="BZ783" s="63">
        <v>0</v>
      </c>
      <c r="CA783" s="8">
        <v>0</v>
      </c>
    </row>
    <row r="784" spans="1:79" hidden="1" outlineLevel="1">
      <c r="A784" t="s">
        <v>412</v>
      </c>
      <c r="B784" t="s">
        <v>150</v>
      </c>
      <c r="C784" s="1">
        <f t="shared" si="313"/>
        <v>43681</v>
      </c>
      <c r="D784" s="5">
        <f>IF(N784&gt;0, RANK(N784,(N784:P784,Q784:AE784)),0)</f>
        <v>1</v>
      </c>
      <c r="E784" s="5">
        <f>IF(O784&gt;0,RANK(O784,(N784:P784,Q784:AE784)),0)</f>
        <v>2</v>
      </c>
      <c r="F784" s="5">
        <f>IF(P784&gt;0,RANK(P784,(N784:P784,Q784:AE784)),0)</f>
        <v>0</v>
      </c>
      <c r="G784" s="131">
        <f t="shared" si="314"/>
        <v>5492</v>
      </c>
      <c r="H784" s="136">
        <f t="shared" si="315"/>
        <v>0.12572972230489229</v>
      </c>
      <c r="I784" s="2"/>
      <c r="J784" s="2">
        <f t="shared" si="316"/>
        <v>0.55188754836198806</v>
      </c>
      <c r="K784" s="2">
        <f t="shared" si="317"/>
        <v>0.42615782605709579</v>
      </c>
      <c r="L784" s="2">
        <f t="shared" si="318"/>
        <v>0</v>
      </c>
      <c r="M784" s="2">
        <f t="shared" si="319"/>
        <v>2.1954625580916154E-2</v>
      </c>
      <c r="N784" s="63">
        <v>24107</v>
      </c>
      <c r="O784" s="63">
        <v>18615</v>
      </c>
      <c r="P784" s="63"/>
      <c r="Q784" s="63">
        <v>944</v>
      </c>
      <c r="R784" s="63">
        <v>10</v>
      </c>
      <c r="S784" s="63">
        <v>5</v>
      </c>
      <c r="T784" s="63"/>
      <c r="U784" s="63">
        <v>0</v>
      </c>
      <c r="V784" s="63"/>
      <c r="W784" s="63">
        <f>IF(Copyright!C$12=1,IF(BW784&gt;0,BW784-SUM(R784:V784)-SUM(X784:AQ784),SUM(BX784:CB784)),SUM(BY784:CB784))</f>
        <v>0</v>
      </c>
      <c r="X784" s="63"/>
      <c r="Y784" s="63">
        <v>0</v>
      </c>
      <c r="Z784" s="63"/>
      <c r="AA784" s="63"/>
      <c r="AB784" s="63"/>
      <c r="AC784" s="63"/>
      <c r="AD784" s="63"/>
      <c r="AE784" s="63"/>
      <c r="AF784" s="63"/>
      <c r="AG784" s="63"/>
      <c r="AH784" s="63"/>
      <c r="AI784" s="8">
        <v>0</v>
      </c>
      <c r="AJ784" s="63">
        <v>0</v>
      </c>
      <c r="AK784" s="63"/>
      <c r="AL784" s="63"/>
      <c r="AM784" s="63"/>
      <c r="AN784" s="63"/>
      <c r="AO784" s="63"/>
      <c r="AP784" s="63"/>
      <c r="AQ784" s="63"/>
      <c r="AS784" s="5">
        <f>IF(Q784&gt;0,RANK(Q784,(N784:P784,Q784:AE784)),0)</f>
        <v>3</v>
      </c>
      <c r="AT784" s="5">
        <f>IF(R784&gt;0,RANK(R784,(N784:P784,Q784:AE784)),0)</f>
        <v>4</v>
      </c>
      <c r="AU784" s="5">
        <f>IF(T784&gt;0,RANK(T784,(N784:P784,Q784:AE784)),0)</f>
        <v>0</v>
      </c>
      <c r="AV784" s="5">
        <f>IF(S784&gt;0,RANK(S784,(N784:P784,Q784:AE784)),0)</f>
        <v>5</v>
      </c>
      <c r="AW784" s="2">
        <f t="shared" si="320"/>
        <v>2.1611226849202171E-2</v>
      </c>
      <c r="AX784" s="2">
        <f t="shared" si="321"/>
        <v>2.2893248780934502E-4</v>
      </c>
      <c r="AY784" s="2">
        <f t="shared" si="322"/>
        <v>0</v>
      </c>
      <c r="AZ784" s="2">
        <f t="shared" si="323"/>
        <v>1.1446624390467251E-4</v>
      </c>
      <c r="BB784" t="s">
        <v>412</v>
      </c>
      <c r="BC784" t="s">
        <v>150</v>
      </c>
      <c r="BF784" s="111">
        <v>18</v>
      </c>
      <c r="BG784" s="113">
        <v>91</v>
      </c>
      <c r="BH784" s="117">
        <f t="shared" si="312"/>
        <v>18091</v>
      </c>
      <c r="BJ784" s="5" t="s">
        <v>3185</v>
      </c>
      <c r="BY784" s="63">
        <v>0</v>
      </c>
      <c r="BZ784" s="63">
        <v>0</v>
      </c>
      <c r="CA784" s="8">
        <v>0</v>
      </c>
    </row>
    <row r="785" spans="1:79" hidden="1" outlineLevel="1">
      <c r="A785" t="s">
        <v>552</v>
      </c>
      <c r="B785" t="s">
        <v>150</v>
      </c>
      <c r="C785" s="1">
        <f t="shared" si="313"/>
        <v>17822</v>
      </c>
      <c r="D785" s="5">
        <f>IF(N785&gt;0, RANK(N785,(N785:P785,Q785:AE785)),0)</f>
        <v>2</v>
      </c>
      <c r="E785" s="5">
        <f>IF(O785&gt;0,RANK(O785,(N785:P785,Q785:AE785)),0)</f>
        <v>1</v>
      </c>
      <c r="F785" s="5">
        <f>IF(P785&gt;0,RANK(P785,(N785:P785,Q785:AE785)),0)</f>
        <v>0</v>
      </c>
      <c r="G785" s="131">
        <f t="shared" si="314"/>
        <v>5843</v>
      </c>
      <c r="H785" s="136">
        <f t="shared" si="315"/>
        <v>0.32785321512737065</v>
      </c>
      <c r="I785" s="2"/>
      <c r="J785" s="2">
        <f t="shared" si="316"/>
        <v>0.32426214790708113</v>
      </c>
      <c r="K785" s="2">
        <f t="shared" si="317"/>
        <v>0.65211536303445183</v>
      </c>
      <c r="L785" s="2">
        <f t="shared" si="318"/>
        <v>0</v>
      </c>
      <c r="M785" s="2">
        <f t="shared" si="319"/>
        <v>2.3622489058467089E-2</v>
      </c>
      <c r="N785" s="63">
        <v>5779</v>
      </c>
      <c r="O785" s="63">
        <v>11622</v>
      </c>
      <c r="P785" s="63"/>
      <c r="Q785" s="63">
        <v>421</v>
      </c>
      <c r="R785" s="63">
        <v>0</v>
      </c>
      <c r="S785" s="63">
        <v>0</v>
      </c>
      <c r="T785" s="63"/>
      <c r="U785" s="63">
        <v>0</v>
      </c>
      <c r="V785" s="63"/>
      <c r="W785" s="63">
        <f>IF(Copyright!C$12=1,IF(BW785&gt;0,BW785-SUM(R785:V785)-SUM(X785:AQ785),SUM(BX785:CB785)),SUM(BY785:CB785))</f>
        <v>0</v>
      </c>
      <c r="X785" s="63"/>
      <c r="Y785" s="63">
        <v>0</v>
      </c>
      <c r="Z785" s="63"/>
      <c r="AA785" s="63"/>
      <c r="AB785" s="63"/>
      <c r="AC785" s="63"/>
      <c r="AD785" s="63"/>
      <c r="AE785" s="63"/>
      <c r="AF785" s="63"/>
      <c r="AG785" s="63"/>
      <c r="AH785" s="63"/>
      <c r="AI785" s="8">
        <v>0</v>
      </c>
      <c r="AJ785" s="63">
        <v>0</v>
      </c>
      <c r="AK785" s="63"/>
      <c r="AL785" s="63"/>
      <c r="AM785" s="63"/>
      <c r="AN785" s="63"/>
      <c r="AO785" s="63"/>
      <c r="AP785" s="63"/>
      <c r="AQ785" s="63"/>
      <c r="AS785" s="5">
        <f>IF(Q785&gt;0,RANK(Q785,(N785:P785,Q785:AE785)),0)</f>
        <v>3</v>
      </c>
      <c r="AT785" s="5">
        <f>IF(R785&gt;0,RANK(R785,(N785:P785,Q785:AE785)),0)</f>
        <v>0</v>
      </c>
      <c r="AU785" s="5">
        <f>IF(T785&gt;0,RANK(T785,(N785:P785,Q785:AE785)),0)</f>
        <v>0</v>
      </c>
      <c r="AV785" s="5">
        <f>IF(S785&gt;0,RANK(S785,(N785:P785,Q785:AE785)),0)</f>
        <v>0</v>
      </c>
      <c r="AW785" s="2">
        <f t="shared" si="320"/>
        <v>2.3622489058467065E-2</v>
      </c>
      <c r="AX785" s="2">
        <f t="shared" si="321"/>
        <v>0</v>
      </c>
      <c r="AY785" s="2">
        <f t="shared" si="322"/>
        <v>0</v>
      </c>
      <c r="AZ785" s="2">
        <f t="shared" si="323"/>
        <v>0</v>
      </c>
      <c r="BB785" t="s">
        <v>552</v>
      </c>
      <c r="BC785" t="s">
        <v>150</v>
      </c>
      <c r="BD785">
        <v>9</v>
      </c>
      <c r="BF785" s="111">
        <v>18</v>
      </c>
      <c r="BG785" s="113">
        <v>93</v>
      </c>
      <c r="BH785" s="117">
        <f t="shared" si="312"/>
        <v>18093</v>
      </c>
      <c r="BJ785" s="5" t="s">
        <v>3185</v>
      </c>
      <c r="BW785" s="63">
        <v>48</v>
      </c>
      <c r="BY785" s="63">
        <v>0</v>
      </c>
      <c r="BZ785" s="63">
        <v>0</v>
      </c>
      <c r="CA785" s="8">
        <v>0</v>
      </c>
    </row>
    <row r="786" spans="1:79" hidden="1" outlineLevel="1">
      <c r="A786" t="s">
        <v>1659</v>
      </c>
      <c r="B786" t="s">
        <v>150</v>
      </c>
      <c r="C786" s="1">
        <f t="shared" si="313"/>
        <v>52370</v>
      </c>
      <c r="D786" s="5">
        <f>IF(N786&gt;0, RANK(N786,(N786:P786,Q786:AE786)),0)</f>
        <v>2</v>
      </c>
      <c r="E786" s="5">
        <f>IF(O786&gt;0,RANK(O786,(N786:P786,Q786:AE786)),0)</f>
        <v>1</v>
      </c>
      <c r="F786" s="5">
        <f>IF(P786&gt;0,RANK(P786,(N786:P786,Q786:AE786)),0)</f>
        <v>0</v>
      </c>
      <c r="G786" s="131">
        <f t="shared" si="314"/>
        <v>2362</v>
      </c>
      <c r="H786" s="136">
        <f t="shared" si="315"/>
        <v>4.5102157723887724E-2</v>
      </c>
      <c r="I786" s="2"/>
      <c r="J786" s="2">
        <f t="shared" si="316"/>
        <v>0.46604926484628606</v>
      </c>
      <c r="K786" s="2">
        <f t="shared" si="317"/>
        <v>0.51115142257017376</v>
      </c>
      <c r="L786" s="2">
        <f t="shared" si="318"/>
        <v>0</v>
      </c>
      <c r="M786" s="2">
        <f t="shared" si="319"/>
        <v>2.2799312583540177E-2</v>
      </c>
      <c r="N786" s="63">
        <v>24407</v>
      </c>
      <c r="O786" s="63">
        <v>26769</v>
      </c>
      <c r="P786" s="63"/>
      <c r="Q786" s="63">
        <v>1182</v>
      </c>
      <c r="R786" s="63">
        <v>7</v>
      </c>
      <c r="S786" s="63">
        <v>0</v>
      </c>
      <c r="T786" s="63"/>
      <c r="U786" s="63">
        <v>1</v>
      </c>
      <c r="V786" s="63"/>
      <c r="W786" s="63">
        <f>IF(Copyright!C$12=1,IF(BW786&gt;0,BW786-SUM(R786:V786)-SUM(X786:AQ786),SUM(BX786:CB786)),SUM(BY786:CB786))</f>
        <v>0</v>
      </c>
      <c r="X786" s="63"/>
      <c r="Y786" s="63">
        <v>4</v>
      </c>
      <c r="Z786" s="63"/>
      <c r="AA786" s="63"/>
      <c r="AB786" s="63"/>
      <c r="AC786" s="63"/>
      <c r="AD786" s="63"/>
      <c r="AE786" s="63"/>
      <c r="AF786" s="63"/>
      <c r="AG786" s="63"/>
      <c r="AH786" s="63"/>
      <c r="AI786" s="8">
        <v>0</v>
      </c>
      <c r="AJ786" s="63">
        <v>0</v>
      </c>
      <c r="AK786" s="63"/>
      <c r="AL786" s="63"/>
      <c r="AM786" s="63"/>
      <c r="AN786" s="63"/>
      <c r="AO786" s="63"/>
      <c r="AP786" s="63"/>
      <c r="AQ786" s="63"/>
      <c r="AS786" s="5">
        <f>IF(Q786&gt;0,RANK(Q786,(N786:P786,Q786:AE786)),0)</f>
        <v>3</v>
      </c>
      <c r="AT786" s="5">
        <f>IF(R786&gt;0,RANK(R786,(N786:P786,Q786:AE786)),0)</f>
        <v>4</v>
      </c>
      <c r="AU786" s="5">
        <f>IF(T786&gt;0,RANK(T786,(N786:P786,Q786:AE786)),0)</f>
        <v>0</v>
      </c>
      <c r="AV786" s="5">
        <f>IF(S786&gt;0,RANK(S786,(N786:P786,Q786:AE786)),0)</f>
        <v>0</v>
      </c>
      <c r="AW786" s="2">
        <f t="shared" si="320"/>
        <v>2.2570173763605119E-2</v>
      </c>
      <c r="AX786" s="2">
        <f t="shared" si="321"/>
        <v>1.3366431162879512E-4</v>
      </c>
      <c r="AY786" s="2">
        <f t="shared" si="322"/>
        <v>0</v>
      </c>
      <c r="AZ786" s="2">
        <f t="shared" si="323"/>
        <v>0</v>
      </c>
      <c r="BB786" t="s">
        <v>1659</v>
      </c>
      <c r="BC786" t="s">
        <v>150</v>
      </c>
      <c r="BD786">
        <v>5</v>
      </c>
      <c r="BF786" s="111">
        <v>18</v>
      </c>
      <c r="BG786" s="113">
        <v>95</v>
      </c>
      <c r="BH786" s="117">
        <f t="shared" si="312"/>
        <v>18095</v>
      </c>
      <c r="BJ786" s="5" t="s">
        <v>3185</v>
      </c>
      <c r="BW786" s="63">
        <v>152</v>
      </c>
      <c r="BY786" s="63">
        <v>0</v>
      </c>
      <c r="BZ786" s="63">
        <v>0</v>
      </c>
      <c r="CA786" s="8">
        <v>0</v>
      </c>
    </row>
    <row r="787" spans="1:79" hidden="1" outlineLevel="1">
      <c r="A787" t="s">
        <v>1835</v>
      </c>
      <c r="B787" t="s">
        <v>150</v>
      </c>
      <c r="C787" s="1">
        <f t="shared" si="313"/>
        <v>359009</v>
      </c>
      <c r="D787" s="5">
        <f>IF(N787&gt;0, RANK(N787,(N787:P787,Q787:AE787)),0)</f>
        <v>1</v>
      </c>
      <c r="E787" s="5">
        <f>IF(O787&gt;0,RANK(O787,(N787:P787,Q787:AE787)),0)</f>
        <v>2</v>
      </c>
      <c r="F787" s="5">
        <f>IF(P787&gt;0,RANK(P787,(N787:P787,Q787:AE787)),0)</f>
        <v>0</v>
      </c>
      <c r="G787" s="131">
        <f t="shared" si="314"/>
        <v>79827</v>
      </c>
      <c r="H787" s="136">
        <f t="shared" si="315"/>
        <v>0.22235375714814948</v>
      </c>
      <c r="I787" s="2"/>
      <c r="J787" s="2">
        <f t="shared" si="316"/>
        <v>0.6025921355732029</v>
      </c>
      <c r="K787" s="2">
        <f t="shared" si="317"/>
        <v>0.38023837842505342</v>
      </c>
      <c r="L787" s="2">
        <f t="shared" si="318"/>
        <v>0</v>
      </c>
      <c r="M787" s="2">
        <f t="shared" si="319"/>
        <v>1.7169486001743672E-2</v>
      </c>
      <c r="N787" s="63">
        <v>216336</v>
      </c>
      <c r="O787" s="63">
        <v>136509</v>
      </c>
      <c r="P787" s="63"/>
      <c r="Q787" s="63">
        <v>6161</v>
      </c>
      <c r="R787" s="63">
        <v>2</v>
      </c>
      <c r="S787" s="63">
        <v>1</v>
      </c>
      <c r="T787" s="63"/>
      <c r="U787" s="63">
        <v>0</v>
      </c>
      <c r="V787" s="63"/>
      <c r="W787" s="63">
        <f>IF(Copyright!C$12=1,IF(BW787&gt;0,BW787-SUM(R787:V787)-SUM(X787:AQ787),SUM(BX787:CB787)),SUM(BY787:CB787))</f>
        <v>0</v>
      </c>
      <c r="X787" s="63"/>
      <c r="Y787" s="63">
        <v>0</v>
      </c>
      <c r="Z787" s="63"/>
      <c r="AA787" s="63"/>
      <c r="AB787" s="63"/>
      <c r="AC787" s="63"/>
      <c r="AD787" s="63"/>
      <c r="AE787" s="63"/>
      <c r="AF787" s="63"/>
      <c r="AG787" s="63"/>
      <c r="AH787" s="63"/>
      <c r="AI787" s="8">
        <v>0</v>
      </c>
      <c r="AJ787" s="63">
        <v>0</v>
      </c>
      <c r="AK787" s="63"/>
      <c r="AL787" s="63"/>
      <c r="AM787" s="63"/>
      <c r="AN787" s="63"/>
      <c r="AO787" s="63"/>
      <c r="AP787" s="63"/>
      <c r="AQ787" s="63"/>
      <c r="AS787" s="5">
        <f>IF(Q787&gt;0,RANK(Q787,(N787:P787,Q787:AE787)),0)</f>
        <v>3</v>
      </c>
      <c r="AT787" s="5">
        <f>IF(R787&gt;0,RANK(R787,(N787:P787,Q787:AE787)),0)</f>
        <v>4</v>
      </c>
      <c r="AU787" s="5">
        <f>IF(T787&gt;0,RANK(T787,(N787:P787,Q787:AE787)),0)</f>
        <v>0</v>
      </c>
      <c r="AV787" s="5">
        <f>IF(S787&gt;0,RANK(S787,(N787:P787,Q787:AE787)),0)</f>
        <v>5</v>
      </c>
      <c r="AW787" s="2">
        <f t="shared" si="320"/>
        <v>1.7161129665273014E-2</v>
      </c>
      <c r="AX787" s="2">
        <f t="shared" si="321"/>
        <v>5.5708909804489582E-6</v>
      </c>
      <c r="AY787" s="2">
        <f t="shared" si="322"/>
        <v>0</v>
      </c>
      <c r="AZ787" s="2">
        <f t="shared" si="323"/>
        <v>2.7854454902244791E-6</v>
      </c>
      <c r="BB787" t="s">
        <v>1835</v>
      </c>
      <c r="BC787" t="s">
        <v>150</v>
      </c>
      <c r="BF787" s="111">
        <v>18</v>
      </c>
      <c r="BG787" s="113">
        <v>97</v>
      </c>
      <c r="BH787" s="117">
        <f t="shared" si="312"/>
        <v>18097</v>
      </c>
      <c r="BJ787" s="5" t="s">
        <v>3185</v>
      </c>
      <c r="BW787" s="63">
        <v>966</v>
      </c>
      <c r="BY787" s="63">
        <v>0</v>
      </c>
      <c r="BZ787" s="63">
        <v>0</v>
      </c>
      <c r="CA787" s="8">
        <v>0</v>
      </c>
    </row>
    <row r="788" spans="1:79" hidden="1" outlineLevel="1">
      <c r="A788" t="s">
        <v>1857</v>
      </c>
      <c r="B788" t="s">
        <v>150</v>
      </c>
      <c r="C788" s="1">
        <f t="shared" si="313"/>
        <v>17765</v>
      </c>
      <c r="D788" s="5">
        <f>IF(N788&gt;0, RANK(N788,(N788:P788,Q788:AE788)),0)</f>
        <v>2</v>
      </c>
      <c r="E788" s="5">
        <f>IF(O788&gt;0,RANK(O788,(N788:P788,Q788:AE788)),0)</f>
        <v>1</v>
      </c>
      <c r="F788" s="5">
        <f>IF(P788&gt;0,RANK(P788,(N788:P788,Q788:AE788)),0)</f>
        <v>0</v>
      </c>
      <c r="G788" s="131">
        <f t="shared" si="314"/>
        <v>5123</v>
      </c>
      <c r="H788" s="136">
        <f t="shared" si="315"/>
        <v>0.28837602026456516</v>
      </c>
      <c r="I788" s="2"/>
      <c r="J788" s="2">
        <f t="shared" si="316"/>
        <v>0.34545454545454546</v>
      </c>
      <c r="K788" s="2">
        <f t="shared" si="317"/>
        <v>0.63383056571911056</v>
      </c>
      <c r="L788" s="2">
        <f t="shared" si="318"/>
        <v>0</v>
      </c>
      <c r="M788" s="2">
        <f t="shared" si="319"/>
        <v>2.071488882634398E-2</v>
      </c>
      <c r="N788" s="63">
        <v>6137</v>
      </c>
      <c r="O788" s="63">
        <v>11260</v>
      </c>
      <c r="P788" s="63"/>
      <c r="Q788" s="63">
        <v>355</v>
      </c>
      <c r="R788" s="63">
        <v>7</v>
      </c>
      <c r="S788" s="63">
        <v>3</v>
      </c>
      <c r="T788" s="63"/>
      <c r="U788" s="63">
        <v>0</v>
      </c>
      <c r="V788" s="63"/>
      <c r="W788" s="63">
        <f>IF(Copyright!C$12=1,IF(BW788&gt;0,BW788-SUM(R788:V788)-SUM(X788:AQ788),SUM(BX788:CB788)),SUM(BY788:CB788))</f>
        <v>0</v>
      </c>
      <c r="X788" s="63"/>
      <c r="Y788" s="63">
        <v>3</v>
      </c>
      <c r="Z788" s="63"/>
      <c r="AA788" s="63"/>
      <c r="AB788" s="63"/>
      <c r="AC788" s="63"/>
      <c r="AD788" s="63"/>
      <c r="AE788" s="63"/>
      <c r="AF788" s="63"/>
      <c r="AG788" s="63"/>
      <c r="AH788" s="63"/>
      <c r="AI788" s="8">
        <v>0</v>
      </c>
      <c r="AJ788" s="63">
        <v>0</v>
      </c>
      <c r="AK788" s="63"/>
      <c r="AL788" s="63"/>
      <c r="AM788" s="63"/>
      <c r="AN788" s="63"/>
      <c r="AO788" s="63"/>
      <c r="AP788" s="63"/>
      <c r="AQ788" s="63"/>
      <c r="AS788" s="5">
        <f>IF(Q788&gt;0,RANK(Q788,(N788:P788,Q788:AE788)),0)</f>
        <v>3</v>
      </c>
      <c r="AT788" s="5">
        <f>IF(R788&gt;0,RANK(R788,(N788:P788,Q788:AE788)),0)</f>
        <v>4</v>
      </c>
      <c r="AU788" s="5">
        <f>IF(T788&gt;0,RANK(T788,(N788:P788,Q788:AE788)),0)</f>
        <v>0</v>
      </c>
      <c r="AV788" s="5">
        <f>IF(S788&gt;0,RANK(S788,(N788:P788,Q788:AE788)),0)</f>
        <v>5</v>
      </c>
      <c r="AW788" s="2">
        <f t="shared" si="320"/>
        <v>1.9983112862369829E-2</v>
      </c>
      <c r="AX788" s="2">
        <f t="shared" si="321"/>
        <v>3.9403321137067266E-4</v>
      </c>
      <c r="AY788" s="2">
        <f t="shared" si="322"/>
        <v>0</v>
      </c>
      <c r="AZ788" s="2">
        <f t="shared" si="323"/>
        <v>1.6887137630171685E-4</v>
      </c>
      <c r="BB788" t="s">
        <v>1857</v>
      </c>
      <c r="BC788" t="s">
        <v>150</v>
      </c>
      <c r="BD788">
        <v>2</v>
      </c>
      <c r="BF788" s="111">
        <v>18</v>
      </c>
      <c r="BG788" s="113">
        <v>99</v>
      </c>
      <c r="BH788" s="117">
        <f t="shared" si="312"/>
        <v>18099</v>
      </c>
      <c r="BJ788" s="5" t="s">
        <v>3185</v>
      </c>
      <c r="BW788" s="63">
        <v>49</v>
      </c>
      <c r="BY788" s="63">
        <v>0</v>
      </c>
      <c r="BZ788" s="63">
        <v>0</v>
      </c>
      <c r="CA788" s="8">
        <v>0</v>
      </c>
    </row>
    <row r="789" spans="1:79" hidden="1" outlineLevel="1">
      <c r="A789" t="s">
        <v>1</v>
      </c>
      <c r="B789" t="s">
        <v>150</v>
      </c>
      <c r="C789" s="1">
        <f t="shared" si="313"/>
        <v>4743</v>
      </c>
      <c r="D789" s="5">
        <f>IF(N789&gt;0, RANK(N789,(N789:P789,Q789:AE789)),0)</f>
        <v>2</v>
      </c>
      <c r="E789" s="5">
        <f>IF(O789&gt;0,RANK(O789,(N789:P789,Q789:AE789)),0)</f>
        <v>1</v>
      </c>
      <c r="F789" s="5">
        <f>IF(P789&gt;0,RANK(P789,(N789:P789,Q789:AE789)),0)</f>
        <v>0</v>
      </c>
      <c r="G789" s="131">
        <f t="shared" si="314"/>
        <v>1911</v>
      </c>
      <c r="H789" s="136">
        <f t="shared" si="315"/>
        <v>0.40290955091714103</v>
      </c>
      <c r="I789" s="2"/>
      <c r="J789" s="2">
        <f t="shared" si="316"/>
        <v>0.28484081804764916</v>
      </c>
      <c r="K789" s="2">
        <f t="shared" si="317"/>
        <v>0.68775036896479025</v>
      </c>
      <c r="L789" s="2">
        <f t="shared" si="318"/>
        <v>0</v>
      </c>
      <c r="M789" s="2">
        <f t="shared" si="319"/>
        <v>2.7408812987560593E-2</v>
      </c>
      <c r="N789" s="63">
        <v>1351</v>
      </c>
      <c r="O789" s="63">
        <v>3262</v>
      </c>
      <c r="P789" s="63"/>
      <c r="Q789" s="63">
        <v>130</v>
      </c>
      <c r="R789" s="63">
        <v>0</v>
      </c>
      <c r="S789" s="63">
        <v>0</v>
      </c>
      <c r="T789" s="63"/>
      <c r="U789" s="63">
        <v>0</v>
      </c>
      <c r="V789" s="63"/>
      <c r="W789" s="63">
        <f>IF(Copyright!C$12=1,IF(BW789&gt;0,BW789-SUM(R789:V789)-SUM(X789:AQ789),SUM(BX789:CB789)),SUM(BY789:CB789))</f>
        <v>0</v>
      </c>
      <c r="X789" s="63"/>
      <c r="Y789" s="63">
        <v>0</v>
      </c>
      <c r="Z789" s="63"/>
      <c r="AA789" s="63"/>
      <c r="AB789" s="63"/>
      <c r="AC789" s="63"/>
      <c r="AD789" s="63"/>
      <c r="AE789" s="63"/>
      <c r="AF789" s="63"/>
      <c r="AG789" s="63"/>
      <c r="AH789" s="63"/>
      <c r="AI789" s="8">
        <v>0</v>
      </c>
      <c r="AJ789" s="63">
        <v>0</v>
      </c>
      <c r="AK789" s="63"/>
      <c r="AL789" s="63"/>
      <c r="AM789" s="63"/>
      <c r="AN789" s="63"/>
      <c r="AO789" s="63"/>
      <c r="AP789" s="63"/>
      <c r="AQ789" s="63"/>
      <c r="AS789" s="5">
        <f>IF(Q789&gt;0,RANK(Q789,(N789:P789,Q789:AE789)),0)</f>
        <v>3</v>
      </c>
      <c r="AT789" s="5">
        <f>IF(R789&gt;0,RANK(R789,(N789:P789,Q789:AE789)),0)</f>
        <v>0</v>
      </c>
      <c r="AU789" s="5">
        <f>IF(T789&gt;0,RANK(T789,(N789:P789,Q789:AE789)),0)</f>
        <v>0</v>
      </c>
      <c r="AV789" s="5">
        <f>IF(S789&gt;0,RANK(S789,(N789:P789,Q789:AE789)),0)</f>
        <v>0</v>
      </c>
      <c r="AW789" s="2">
        <f t="shared" si="320"/>
        <v>2.7408812987560614E-2</v>
      </c>
      <c r="AX789" s="2">
        <f t="shared" si="321"/>
        <v>0</v>
      </c>
      <c r="AY789" s="2">
        <f t="shared" si="322"/>
        <v>0</v>
      </c>
      <c r="AZ789" s="2">
        <f t="shared" si="323"/>
        <v>0</v>
      </c>
      <c r="BB789" t="s">
        <v>1</v>
      </c>
      <c r="BC789" t="s">
        <v>150</v>
      </c>
      <c r="BD789">
        <v>8</v>
      </c>
      <c r="BF789" s="111">
        <v>18</v>
      </c>
      <c r="BG789" s="113">
        <v>101</v>
      </c>
      <c r="BH789" s="117">
        <f t="shared" si="312"/>
        <v>18101</v>
      </c>
      <c r="BJ789" s="5" t="s">
        <v>3185</v>
      </c>
      <c r="BY789" s="63">
        <v>0</v>
      </c>
      <c r="BZ789" s="63">
        <v>0</v>
      </c>
      <c r="CA789" s="8">
        <v>0</v>
      </c>
    </row>
    <row r="790" spans="1:79" hidden="1" outlineLevel="1">
      <c r="A790" t="s">
        <v>184</v>
      </c>
      <c r="B790" t="s">
        <v>150</v>
      </c>
      <c r="C790" s="1">
        <f t="shared" si="313"/>
        <v>12781</v>
      </c>
      <c r="D790" s="5">
        <f>IF(N790&gt;0, RANK(N790,(N790:P790,Q790:AE790)),0)</f>
        <v>2</v>
      </c>
      <c r="E790" s="5">
        <f>IF(O790&gt;0,RANK(O790,(N790:P790,Q790:AE790)),0)</f>
        <v>1</v>
      </c>
      <c r="F790" s="5">
        <f>IF(P790&gt;0,RANK(P790,(N790:P790,Q790:AE790)),0)</f>
        <v>0</v>
      </c>
      <c r="G790" s="131">
        <f t="shared" si="314"/>
        <v>3952</v>
      </c>
      <c r="H790" s="136">
        <f t="shared" si="315"/>
        <v>0.30920898208277914</v>
      </c>
      <c r="I790" s="2"/>
      <c r="J790" s="2">
        <f t="shared" si="316"/>
        <v>0.33033408966434552</v>
      </c>
      <c r="K790" s="2">
        <f t="shared" si="317"/>
        <v>0.63954307174712466</v>
      </c>
      <c r="L790" s="2">
        <f t="shared" si="318"/>
        <v>0</v>
      </c>
      <c r="M790" s="2">
        <f t="shared" si="319"/>
        <v>3.0122838588529821E-2</v>
      </c>
      <c r="N790" s="63">
        <v>4222</v>
      </c>
      <c r="O790" s="63">
        <v>8174</v>
      </c>
      <c r="P790" s="63"/>
      <c r="Q790" s="63">
        <v>376</v>
      </c>
      <c r="R790" s="63">
        <v>4</v>
      </c>
      <c r="S790" s="63">
        <v>3</v>
      </c>
      <c r="T790" s="63"/>
      <c r="U790" s="63">
        <v>0</v>
      </c>
      <c r="V790" s="63"/>
      <c r="W790" s="63">
        <f>IF(Copyright!C$12=1,IF(BW790&gt;0,BW790-SUM(R790:V790)-SUM(X790:AQ790),SUM(BX790:CB790)),SUM(BY790:CB790))</f>
        <v>0</v>
      </c>
      <c r="X790" s="63"/>
      <c r="Y790" s="63">
        <v>0</v>
      </c>
      <c r="Z790" s="63"/>
      <c r="AA790" s="63"/>
      <c r="AB790" s="63"/>
      <c r="AC790" s="63"/>
      <c r="AD790" s="63"/>
      <c r="AE790" s="63"/>
      <c r="AF790" s="63"/>
      <c r="AG790" s="63"/>
      <c r="AH790" s="63"/>
      <c r="AI790" s="8">
        <v>1</v>
      </c>
      <c r="AJ790" s="63">
        <v>1</v>
      </c>
      <c r="AK790" s="63"/>
      <c r="AL790" s="63"/>
      <c r="AM790" s="63"/>
      <c r="AN790" s="63"/>
      <c r="AO790" s="63"/>
      <c r="AP790" s="63"/>
      <c r="AQ790" s="63"/>
      <c r="AS790" s="5">
        <f>IF(Q790&gt;0,RANK(Q790,(N790:P790,Q790:AE790)),0)</f>
        <v>3</v>
      </c>
      <c r="AT790" s="5">
        <f>IF(R790&gt;0,RANK(R790,(N790:P790,Q790:AE790)),0)</f>
        <v>4</v>
      </c>
      <c r="AU790" s="5">
        <f>IF(T790&gt;0,RANK(T790,(N790:P790,Q790:AE790)),0)</f>
        <v>0</v>
      </c>
      <c r="AV790" s="5">
        <f>IF(S790&gt;0,RANK(S790,(N790:P790,Q790:AE790)),0)</f>
        <v>5</v>
      </c>
      <c r="AW790" s="2">
        <f t="shared" si="320"/>
        <v>2.9418668335810968E-2</v>
      </c>
      <c r="AX790" s="2">
        <f t="shared" si="321"/>
        <v>3.1296455676394646E-4</v>
      </c>
      <c r="AY790" s="2">
        <f t="shared" si="322"/>
        <v>0</v>
      </c>
      <c r="AZ790" s="2">
        <f t="shared" si="323"/>
        <v>2.3472341757295988E-4</v>
      </c>
      <c r="BB790" t="s">
        <v>184</v>
      </c>
      <c r="BC790" t="s">
        <v>150</v>
      </c>
      <c r="BD790">
        <v>2</v>
      </c>
      <c r="BF790" s="111">
        <v>18</v>
      </c>
      <c r="BG790" s="113">
        <v>103</v>
      </c>
      <c r="BH790" s="117">
        <f t="shared" si="312"/>
        <v>18103</v>
      </c>
      <c r="BJ790" s="5" t="s">
        <v>3185</v>
      </c>
      <c r="BW790" s="63">
        <v>41</v>
      </c>
      <c r="BY790" s="63">
        <v>0</v>
      </c>
      <c r="BZ790" s="63">
        <v>0</v>
      </c>
      <c r="CA790" s="8">
        <v>0</v>
      </c>
    </row>
    <row r="791" spans="1:79" hidden="1" outlineLevel="1">
      <c r="A791" t="s">
        <v>651</v>
      </c>
      <c r="B791" t="s">
        <v>150</v>
      </c>
      <c r="C791" s="1">
        <f t="shared" si="313"/>
        <v>57223</v>
      </c>
      <c r="D791" s="5">
        <f>IF(N791&gt;0, RANK(N791,(N791:P791,Q791:AE791)),0)</f>
        <v>1</v>
      </c>
      <c r="E791" s="5">
        <f>IF(O791&gt;0,RANK(O791,(N791:P791,Q791:AE791)),0)</f>
        <v>2</v>
      </c>
      <c r="F791" s="5">
        <f>IF(P791&gt;0,RANK(P791,(N791:P791,Q791:AE791)),0)</f>
        <v>0</v>
      </c>
      <c r="G791" s="131">
        <f t="shared" si="314"/>
        <v>10955</v>
      </c>
      <c r="H791" s="136">
        <f t="shared" si="315"/>
        <v>0.19144399979029411</v>
      </c>
      <c r="I791" s="2"/>
      <c r="J791" s="2">
        <f t="shared" si="316"/>
        <v>0.58431050451741429</v>
      </c>
      <c r="K791" s="2">
        <f t="shared" si="317"/>
        <v>0.3928665047271202</v>
      </c>
      <c r="L791" s="2">
        <f t="shared" si="318"/>
        <v>0</v>
      </c>
      <c r="M791" s="2">
        <f t="shared" si="319"/>
        <v>2.2822990755465511E-2</v>
      </c>
      <c r="N791" s="63">
        <v>33436</v>
      </c>
      <c r="O791" s="63">
        <v>22481</v>
      </c>
      <c r="P791" s="63"/>
      <c r="Q791" s="63">
        <v>1264</v>
      </c>
      <c r="R791" s="63">
        <v>38</v>
      </c>
      <c r="S791" s="63">
        <v>3</v>
      </c>
      <c r="T791" s="63"/>
      <c r="U791" s="63">
        <v>0</v>
      </c>
      <c r="V791" s="63"/>
      <c r="W791" s="63">
        <f>IF(Copyright!C$12=1,IF(BW791&gt;0,BW791-SUM(R791:V791)-SUM(X791:AQ791),SUM(BX791:CB791)),SUM(BY791:CB791))</f>
        <v>0</v>
      </c>
      <c r="X791" s="63"/>
      <c r="Y791" s="63">
        <v>0</v>
      </c>
      <c r="Z791" s="63"/>
      <c r="AA791" s="63"/>
      <c r="AB791" s="63"/>
      <c r="AC791" s="63"/>
      <c r="AD791" s="63"/>
      <c r="AE791" s="63"/>
      <c r="AF791" s="63"/>
      <c r="AG791" s="63"/>
      <c r="AH791" s="63"/>
      <c r="AI791" s="8">
        <v>0</v>
      </c>
      <c r="AJ791" s="63">
        <v>1</v>
      </c>
      <c r="AK791" s="63"/>
      <c r="AL791" s="63"/>
      <c r="AM791" s="63"/>
      <c r="AN791" s="63"/>
      <c r="AO791" s="63"/>
      <c r="AP791" s="63"/>
      <c r="AQ791" s="63"/>
      <c r="AS791" s="5">
        <f>IF(Q791&gt;0,RANK(Q791,(N791:P791,Q791:AE791)),0)</f>
        <v>3</v>
      </c>
      <c r="AT791" s="5">
        <f>IF(R791&gt;0,RANK(R791,(N791:P791,Q791:AE791)),0)</f>
        <v>4</v>
      </c>
      <c r="AU791" s="5">
        <f>IF(T791&gt;0,RANK(T791,(N791:P791,Q791:AE791)),0)</f>
        <v>0</v>
      </c>
      <c r="AV791" s="5">
        <f>IF(S791&gt;0,RANK(S791,(N791:P791,Q791:AE791)),0)</f>
        <v>5</v>
      </c>
      <c r="AW791" s="2">
        <f t="shared" si="320"/>
        <v>2.208902014924069E-2</v>
      </c>
      <c r="AX791" s="2">
        <f t="shared" si="321"/>
        <v>6.6406864372717267E-4</v>
      </c>
      <c r="AY791" s="2">
        <f t="shared" si="322"/>
        <v>0</v>
      </c>
      <c r="AZ791" s="2">
        <f t="shared" si="323"/>
        <v>5.242647187319784E-5</v>
      </c>
      <c r="BB791" t="s">
        <v>651</v>
      </c>
      <c r="BC791" t="s">
        <v>150</v>
      </c>
      <c r="BD791">
        <v>9</v>
      </c>
      <c r="BF791" s="111">
        <v>18</v>
      </c>
      <c r="BG791" s="113">
        <v>105</v>
      </c>
      <c r="BH791" s="117">
        <f t="shared" si="312"/>
        <v>18105</v>
      </c>
      <c r="BJ791" s="5" t="s">
        <v>3185</v>
      </c>
      <c r="BY791" s="63">
        <v>0</v>
      </c>
      <c r="BZ791" s="63">
        <v>0</v>
      </c>
      <c r="CA791" s="8">
        <v>0</v>
      </c>
    </row>
    <row r="792" spans="1:79" hidden="1" outlineLevel="1">
      <c r="A792" t="s">
        <v>1414</v>
      </c>
      <c r="B792" t="s">
        <v>150</v>
      </c>
      <c r="C792" s="1">
        <f t="shared" si="313"/>
        <v>14440</v>
      </c>
      <c r="D792" s="5">
        <f>IF(N792&gt;0, RANK(N792,(N792:P792,Q792:AE792)),0)</f>
        <v>2</v>
      </c>
      <c r="E792" s="5">
        <f>IF(O792&gt;0,RANK(O792,(N792:P792,Q792:AE792)),0)</f>
        <v>1</v>
      </c>
      <c r="F792" s="5">
        <f>IF(P792&gt;0,RANK(P792,(N792:P792,Q792:AE792)),0)</f>
        <v>0</v>
      </c>
      <c r="G792" s="131">
        <f t="shared" si="314"/>
        <v>5553</v>
      </c>
      <c r="H792" s="136">
        <f t="shared" si="315"/>
        <v>0.38455678670360111</v>
      </c>
      <c r="I792" s="2"/>
      <c r="J792" s="2">
        <f t="shared" si="316"/>
        <v>0.29577562326869805</v>
      </c>
      <c r="K792" s="2">
        <f t="shared" si="317"/>
        <v>0.68033240997229916</v>
      </c>
      <c r="L792" s="2">
        <f t="shared" si="318"/>
        <v>0</v>
      </c>
      <c r="M792" s="2">
        <f t="shared" si="319"/>
        <v>2.3891966759002736E-2</v>
      </c>
      <c r="N792" s="63">
        <v>4271</v>
      </c>
      <c r="O792" s="63">
        <v>9824</v>
      </c>
      <c r="P792" s="63"/>
      <c r="Q792" s="63">
        <v>338</v>
      </c>
      <c r="R792" s="63">
        <v>3</v>
      </c>
      <c r="S792" s="63">
        <v>4</v>
      </c>
      <c r="T792" s="63"/>
      <c r="U792" s="63">
        <v>0</v>
      </c>
      <c r="V792" s="63"/>
      <c r="W792" s="63">
        <f>IF(Copyright!C$12=1,IF(BW792&gt;0,BW792-SUM(R792:V792)-SUM(X792:AQ792),SUM(BX792:CB792)),SUM(BY792:CB792))</f>
        <v>0</v>
      </c>
      <c r="X792" s="63"/>
      <c r="Y792" s="63">
        <v>0</v>
      </c>
      <c r="Z792" s="63"/>
      <c r="AA792" s="63"/>
      <c r="AB792" s="63"/>
      <c r="AC792" s="63"/>
      <c r="AD792" s="63"/>
      <c r="AE792" s="63"/>
      <c r="AF792" s="63"/>
      <c r="AG792" s="63"/>
      <c r="AH792" s="63"/>
      <c r="AI792" s="8">
        <v>0</v>
      </c>
      <c r="AJ792" s="63">
        <v>0</v>
      </c>
      <c r="AK792" s="63"/>
      <c r="AL792" s="63"/>
      <c r="AM792" s="63"/>
      <c r="AN792" s="63"/>
      <c r="AO792" s="63"/>
      <c r="AP792" s="63"/>
      <c r="AQ792" s="63"/>
      <c r="AS792" s="5">
        <f>IF(Q792&gt;0,RANK(Q792,(N792:P792,Q792:AE792)),0)</f>
        <v>3</v>
      </c>
      <c r="AT792" s="5">
        <f>IF(R792&gt;0,RANK(R792,(N792:P792,Q792:AE792)),0)</f>
        <v>5</v>
      </c>
      <c r="AU792" s="5">
        <f>IF(T792&gt;0,RANK(T792,(N792:P792,Q792:AE792)),0)</f>
        <v>0</v>
      </c>
      <c r="AV792" s="5">
        <f>IF(S792&gt;0,RANK(S792,(N792:P792,Q792:AE792)),0)</f>
        <v>4</v>
      </c>
      <c r="AW792" s="2">
        <f t="shared" si="320"/>
        <v>2.3407202216066483E-2</v>
      </c>
      <c r="AX792" s="2">
        <f t="shared" si="321"/>
        <v>2.077562326869806E-4</v>
      </c>
      <c r="AY792" s="2">
        <f t="shared" si="322"/>
        <v>0</v>
      </c>
      <c r="AZ792" s="2">
        <f t="shared" si="323"/>
        <v>2.770083102493075E-4</v>
      </c>
      <c r="BB792" t="s">
        <v>1414</v>
      </c>
      <c r="BC792" t="s">
        <v>150</v>
      </c>
      <c r="BD792">
        <v>4</v>
      </c>
      <c r="BF792" s="111">
        <v>18</v>
      </c>
      <c r="BG792" s="113">
        <v>107</v>
      </c>
      <c r="BH792" s="117">
        <f t="shared" si="312"/>
        <v>18107</v>
      </c>
      <c r="BJ792" s="5" t="s">
        <v>3185</v>
      </c>
      <c r="BY792" s="63">
        <v>0</v>
      </c>
      <c r="BZ792" s="63">
        <v>0</v>
      </c>
      <c r="CA792" s="8">
        <v>0</v>
      </c>
    </row>
    <row r="793" spans="1:79" hidden="1" outlineLevel="1">
      <c r="A793" t="s">
        <v>1153</v>
      </c>
      <c r="B793" t="s">
        <v>150</v>
      </c>
      <c r="C793" s="1">
        <f t="shared" si="313"/>
        <v>28266</v>
      </c>
      <c r="D793" s="5">
        <f>IF(N793&gt;0, RANK(N793,(N793:P793,Q793:AE793)),0)</f>
        <v>2</v>
      </c>
      <c r="E793" s="5">
        <f>IF(O793&gt;0,RANK(O793,(N793:P793,Q793:AE793)),0)</f>
        <v>1</v>
      </c>
      <c r="F793" s="5">
        <f>IF(P793&gt;0,RANK(P793,(N793:P793,Q793:AE793)),0)</f>
        <v>0</v>
      </c>
      <c r="G793" s="131">
        <f t="shared" si="314"/>
        <v>11622</v>
      </c>
      <c r="H793" s="136">
        <f t="shared" si="315"/>
        <v>0.41116535767353002</v>
      </c>
      <c r="I793" s="2"/>
      <c r="J793" s="2">
        <f t="shared" si="316"/>
        <v>0.2819288190759216</v>
      </c>
      <c r="K793" s="2">
        <f t="shared" si="317"/>
        <v>0.69309417674945162</v>
      </c>
      <c r="L793" s="2">
        <f t="shared" si="318"/>
        <v>0</v>
      </c>
      <c r="M793" s="2">
        <f t="shared" si="319"/>
        <v>2.4977004174626782E-2</v>
      </c>
      <c r="N793" s="63">
        <v>7969</v>
      </c>
      <c r="O793" s="63">
        <v>19591</v>
      </c>
      <c r="P793" s="63"/>
      <c r="Q793" s="63">
        <v>691</v>
      </c>
      <c r="R793" s="63">
        <v>4</v>
      </c>
      <c r="S793" s="63">
        <v>8</v>
      </c>
      <c r="T793" s="63"/>
      <c r="U793" s="63">
        <v>0</v>
      </c>
      <c r="V793" s="63"/>
      <c r="W793" s="63">
        <f>IF(Copyright!C$12=1,IF(BW793&gt;0,BW793-SUM(R793:V793)-SUM(X793:AQ793),SUM(BX793:CB793)),SUM(BY793:CB793))</f>
        <v>0</v>
      </c>
      <c r="X793" s="63"/>
      <c r="Y793" s="63">
        <v>2</v>
      </c>
      <c r="Z793" s="63"/>
      <c r="AA793" s="63"/>
      <c r="AB793" s="63"/>
      <c r="AC793" s="63"/>
      <c r="AD793" s="63"/>
      <c r="AE793" s="63"/>
      <c r="AF793" s="63"/>
      <c r="AG793" s="63"/>
      <c r="AH793" s="63"/>
      <c r="AI793" s="8">
        <v>1</v>
      </c>
      <c r="AJ793" s="63">
        <v>0</v>
      </c>
      <c r="AK793" s="63"/>
      <c r="AL793" s="63"/>
      <c r="AM793" s="63"/>
      <c r="AN793" s="63"/>
      <c r="AO793" s="63"/>
      <c r="AP793" s="63"/>
      <c r="AQ793" s="63"/>
      <c r="AS793" s="5">
        <f>IF(Q793&gt;0,RANK(Q793,(N793:P793,Q793:AE793)),0)</f>
        <v>3</v>
      </c>
      <c r="AT793" s="5">
        <f>IF(R793&gt;0,RANK(R793,(N793:P793,Q793:AE793)),0)</f>
        <v>5</v>
      </c>
      <c r="AU793" s="5">
        <f>IF(T793&gt;0,RANK(T793,(N793:P793,Q793:AE793)),0)</f>
        <v>0</v>
      </c>
      <c r="AV793" s="5">
        <f>IF(S793&gt;0,RANK(S793,(N793:P793,Q793:AE793)),0)</f>
        <v>4</v>
      </c>
      <c r="AW793" s="2">
        <f t="shared" si="320"/>
        <v>2.4446331281398146E-2</v>
      </c>
      <c r="AX793" s="2">
        <f t="shared" si="321"/>
        <v>1.4151277152763038E-4</v>
      </c>
      <c r="AY793" s="2">
        <f t="shared" si="322"/>
        <v>0</v>
      </c>
      <c r="AZ793" s="2">
        <f t="shared" si="323"/>
        <v>2.8302554305526076E-4</v>
      </c>
      <c r="BB793" t="s">
        <v>1153</v>
      </c>
      <c r="BC793" t="s">
        <v>150</v>
      </c>
      <c r="BF793" s="111">
        <v>18</v>
      </c>
      <c r="BG793" s="113">
        <v>109</v>
      </c>
      <c r="BH793" s="117">
        <f t="shared" si="312"/>
        <v>18109</v>
      </c>
      <c r="BJ793" s="5" t="s">
        <v>3185</v>
      </c>
      <c r="BW793" s="63">
        <v>74</v>
      </c>
      <c r="BY793" s="63">
        <v>0</v>
      </c>
      <c r="BZ793" s="63">
        <v>0</v>
      </c>
      <c r="CA793" s="8">
        <v>0</v>
      </c>
    </row>
    <row r="794" spans="1:79" hidden="1" outlineLevel="1">
      <c r="A794" t="s">
        <v>1144</v>
      </c>
      <c r="B794" t="s">
        <v>150</v>
      </c>
      <c r="C794" s="1">
        <f t="shared" si="313"/>
        <v>5654</v>
      </c>
      <c r="D794" s="5">
        <f>IF(N794&gt;0, RANK(N794,(N794:P794,Q794:AE794)),0)</f>
        <v>2</v>
      </c>
      <c r="E794" s="5">
        <f>IF(O794&gt;0,RANK(O794,(N794:P794,Q794:AE794)),0)</f>
        <v>1</v>
      </c>
      <c r="F794" s="5">
        <f>IF(P794&gt;0,RANK(P794,(N794:P794,Q794:AE794)),0)</f>
        <v>0</v>
      </c>
      <c r="G794" s="131">
        <f t="shared" si="314"/>
        <v>1079</v>
      </c>
      <c r="H794" s="136">
        <f t="shared" si="315"/>
        <v>0.19083834453484258</v>
      </c>
      <c r="I794" s="2"/>
      <c r="J794" s="2">
        <f t="shared" si="316"/>
        <v>0.39122744959320832</v>
      </c>
      <c r="K794" s="2">
        <f t="shared" si="317"/>
        <v>0.58206579412805093</v>
      </c>
      <c r="L794" s="2">
        <f t="shared" si="318"/>
        <v>0</v>
      </c>
      <c r="M794" s="2">
        <f t="shared" si="319"/>
        <v>2.6706756278740751E-2</v>
      </c>
      <c r="N794" s="63">
        <v>2212</v>
      </c>
      <c r="O794" s="63">
        <v>3291</v>
      </c>
      <c r="P794" s="63"/>
      <c r="Q794" s="63">
        <v>149</v>
      </c>
      <c r="R794" s="63">
        <v>2</v>
      </c>
      <c r="S794" s="63">
        <v>0</v>
      </c>
      <c r="T794" s="63"/>
      <c r="U794" s="63">
        <v>0</v>
      </c>
      <c r="V794" s="63"/>
      <c r="W794" s="63">
        <f>IF(Copyright!C$12=1,IF(BW794&gt;0,BW794-SUM(R794:V794)-SUM(X794:AQ794),SUM(BX794:CB794)),SUM(BY794:CB794))</f>
        <v>0</v>
      </c>
      <c r="X794" s="63"/>
      <c r="Y794" s="63">
        <v>0</v>
      </c>
      <c r="Z794" s="63"/>
      <c r="AA794" s="63"/>
      <c r="AB794" s="63"/>
      <c r="AC794" s="63"/>
      <c r="AD794" s="63"/>
      <c r="AE794" s="63"/>
      <c r="AF794" s="63"/>
      <c r="AG794" s="63"/>
      <c r="AH794" s="63"/>
      <c r="AI794" s="8">
        <v>0</v>
      </c>
      <c r="AJ794" s="63">
        <v>0</v>
      </c>
      <c r="AK794" s="63"/>
      <c r="AL794" s="63"/>
      <c r="AM794" s="63"/>
      <c r="AN794" s="63"/>
      <c r="AO794" s="63"/>
      <c r="AP794" s="63"/>
      <c r="AQ794" s="63"/>
      <c r="AS794" s="5">
        <f>IF(Q794&gt;0,RANK(Q794,(N794:P794,Q794:AE794)),0)</f>
        <v>3</v>
      </c>
      <c r="AT794" s="5">
        <f>IF(R794&gt;0,RANK(R794,(N794:P794,Q794:AE794)),0)</f>
        <v>4</v>
      </c>
      <c r="AU794" s="5">
        <f>IF(T794&gt;0,RANK(T794,(N794:P794,Q794:AE794)),0)</f>
        <v>0</v>
      </c>
      <c r="AV794" s="5">
        <f>IF(S794&gt;0,RANK(S794,(N794:P794,Q794:AE794)),0)</f>
        <v>0</v>
      </c>
      <c r="AW794" s="2">
        <f t="shared" si="320"/>
        <v>2.6353024407499117E-2</v>
      </c>
      <c r="AX794" s="2">
        <f t="shared" si="321"/>
        <v>3.5373187124159886E-4</v>
      </c>
      <c r="AY794" s="2">
        <f t="shared" si="322"/>
        <v>0</v>
      </c>
      <c r="AZ794" s="2">
        <f t="shared" si="323"/>
        <v>0</v>
      </c>
      <c r="BB794" t="s">
        <v>1144</v>
      </c>
      <c r="BC794" t="s">
        <v>150</v>
      </c>
      <c r="BD794">
        <v>4</v>
      </c>
      <c r="BF794" s="111">
        <v>18</v>
      </c>
      <c r="BG794" s="113">
        <v>111</v>
      </c>
      <c r="BH794" s="117">
        <f t="shared" si="312"/>
        <v>18111</v>
      </c>
      <c r="BJ794" s="5" t="s">
        <v>3185</v>
      </c>
      <c r="BW794" s="132">
        <v>20</v>
      </c>
      <c r="BY794" s="63">
        <v>0</v>
      </c>
      <c r="BZ794" s="63">
        <v>0</v>
      </c>
      <c r="CA794" s="8">
        <v>0</v>
      </c>
    </row>
    <row r="795" spans="1:79" hidden="1" outlineLevel="1">
      <c r="A795" t="s">
        <v>841</v>
      </c>
      <c r="B795" t="s">
        <v>150</v>
      </c>
      <c r="C795" s="1">
        <f t="shared" si="313"/>
        <v>16244</v>
      </c>
      <c r="D795" s="5">
        <f>IF(N795&gt;0, RANK(N795,(N795:P795,Q795:AE795)),0)</f>
        <v>2</v>
      </c>
      <c r="E795" s="5">
        <f>IF(O795&gt;0,RANK(O795,(N795:P795,Q795:AE795)),0)</f>
        <v>1</v>
      </c>
      <c r="F795" s="5">
        <f>IF(P795&gt;0,RANK(P795,(N795:P795,Q795:AE795)),0)</f>
        <v>0</v>
      </c>
      <c r="G795" s="131">
        <f t="shared" si="314"/>
        <v>5451</v>
      </c>
      <c r="H795" s="136">
        <f t="shared" si="315"/>
        <v>0.33557005663629647</v>
      </c>
      <c r="I795" s="2"/>
      <c r="J795" s="2">
        <f t="shared" si="316"/>
        <v>0.32190347205121889</v>
      </c>
      <c r="K795" s="2">
        <f t="shared" si="317"/>
        <v>0.65747352868751541</v>
      </c>
      <c r="L795" s="2">
        <f t="shared" si="318"/>
        <v>0</v>
      </c>
      <c r="M795" s="2">
        <f t="shared" si="319"/>
        <v>2.0622999261265762E-2</v>
      </c>
      <c r="N795" s="63">
        <v>5229</v>
      </c>
      <c r="O795" s="63">
        <v>10680</v>
      </c>
      <c r="P795" s="63"/>
      <c r="Q795" s="63">
        <v>335</v>
      </c>
      <c r="R795" s="63">
        <v>0</v>
      </c>
      <c r="S795" s="63">
        <v>0</v>
      </c>
      <c r="T795" s="63"/>
      <c r="U795" s="63">
        <v>0</v>
      </c>
      <c r="V795" s="63"/>
      <c r="W795" s="63">
        <f>IF(Copyright!C$12=1,IF(BW795&gt;0,BW795-SUM(R795:V795)-SUM(X795:AQ795),SUM(BX795:CB795)),SUM(BY795:CB795))</f>
        <v>0</v>
      </c>
      <c r="X795" s="63"/>
      <c r="Y795" s="63">
        <v>0</v>
      </c>
      <c r="Z795" s="63"/>
      <c r="AA795" s="63"/>
      <c r="AB795" s="63"/>
      <c r="AC795" s="63"/>
      <c r="AD795" s="63"/>
      <c r="AE795" s="63"/>
      <c r="AF795" s="63"/>
      <c r="AG795" s="63"/>
      <c r="AH795" s="63"/>
      <c r="AI795" s="8">
        <v>0</v>
      </c>
      <c r="AJ795" s="63">
        <v>0</v>
      </c>
      <c r="AK795" s="63"/>
      <c r="AL795" s="63"/>
      <c r="AM795" s="63"/>
      <c r="AN795" s="63"/>
      <c r="AO795" s="63"/>
      <c r="AP795" s="63"/>
      <c r="AQ795" s="63"/>
      <c r="AS795" s="5">
        <f>IF(Q795&gt;0,RANK(Q795,(N795:P795,Q795:AE795)),0)</f>
        <v>3</v>
      </c>
      <c r="AT795" s="5">
        <f>IF(R795&gt;0,RANK(R795,(N795:P795,Q795:AE795)),0)</f>
        <v>0</v>
      </c>
      <c r="AU795" s="5">
        <f>IF(T795&gt;0,RANK(T795,(N795:P795,Q795:AE795)),0)</f>
        <v>0</v>
      </c>
      <c r="AV795" s="5">
        <f>IF(S795&gt;0,RANK(S795,(N795:P795,Q795:AE795)),0)</f>
        <v>0</v>
      </c>
      <c r="AW795" s="2">
        <f t="shared" si="320"/>
        <v>2.06229992612657E-2</v>
      </c>
      <c r="AX795" s="2">
        <f t="shared" si="321"/>
        <v>0</v>
      </c>
      <c r="AY795" s="2">
        <f t="shared" si="322"/>
        <v>0</v>
      </c>
      <c r="AZ795" s="2">
        <f t="shared" si="323"/>
        <v>0</v>
      </c>
      <c r="BB795" t="s">
        <v>841</v>
      </c>
      <c r="BC795" t="s">
        <v>150</v>
      </c>
      <c r="BD795">
        <v>3</v>
      </c>
      <c r="BF795" s="111">
        <v>18</v>
      </c>
      <c r="BG795" s="113">
        <v>113</v>
      </c>
      <c r="BH795" s="117">
        <f t="shared" si="312"/>
        <v>18113</v>
      </c>
      <c r="BJ795" s="5" t="s">
        <v>3185</v>
      </c>
      <c r="BW795" s="63">
        <v>29</v>
      </c>
      <c r="BY795" s="63">
        <v>0</v>
      </c>
      <c r="BZ795" s="63">
        <v>0</v>
      </c>
      <c r="CA795" s="8">
        <v>0</v>
      </c>
    </row>
    <row r="796" spans="1:79" hidden="1" outlineLevel="1">
      <c r="A796" t="s">
        <v>743</v>
      </c>
      <c r="B796" t="s">
        <v>150</v>
      </c>
      <c r="C796" s="1">
        <f t="shared" si="313"/>
        <v>2819</v>
      </c>
      <c r="D796" s="5">
        <f>IF(N796&gt;0, RANK(N796,(N796:P796,Q796:AE796)),0)</f>
        <v>2</v>
      </c>
      <c r="E796" s="5">
        <f>IF(O796&gt;0,RANK(O796,(N796:P796,Q796:AE796)),0)</f>
        <v>1</v>
      </c>
      <c r="F796" s="5">
        <f>IF(P796&gt;0,RANK(P796,(N796:P796,Q796:AE796)),0)</f>
        <v>0</v>
      </c>
      <c r="G796" s="131">
        <f t="shared" si="314"/>
        <v>765</v>
      </c>
      <c r="H796" s="136">
        <f t="shared" si="315"/>
        <v>0.27137282724370343</v>
      </c>
      <c r="I796" s="2"/>
      <c r="J796" s="2">
        <f t="shared" si="316"/>
        <v>0.35260730755587089</v>
      </c>
      <c r="K796" s="2">
        <f t="shared" si="317"/>
        <v>0.62398013479957437</v>
      </c>
      <c r="L796" s="2">
        <f t="shared" si="318"/>
        <v>0</v>
      </c>
      <c r="M796" s="2">
        <f t="shared" si="319"/>
        <v>2.3412557644554743E-2</v>
      </c>
      <c r="N796" s="63">
        <v>994</v>
      </c>
      <c r="O796" s="63">
        <v>1759</v>
      </c>
      <c r="P796" s="63"/>
      <c r="Q796" s="63">
        <v>63</v>
      </c>
      <c r="R796" s="63">
        <v>3</v>
      </c>
      <c r="S796" s="63">
        <v>0</v>
      </c>
      <c r="T796" s="63"/>
      <c r="U796" s="63">
        <v>0</v>
      </c>
      <c r="V796" s="63"/>
      <c r="W796" s="63">
        <f>IF(Copyright!C$12=1,IF(BW796&gt;0,BW796-SUM(R796:V796)-SUM(X796:AQ796),SUM(BX796:CB796)),SUM(BY796:CB796))</f>
        <v>0</v>
      </c>
      <c r="X796" s="63"/>
      <c r="Y796" s="63">
        <v>0</v>
      </c>
      <c r="Z796" s="63"/>
      <c r="AA796" s="63"/>
      <c r="AB796" s="63"/>
      <c r="AC796" s="63"/>
      <c r="AD796" s="63"/>
      <c r="AE796" s="63"/>
      <c r="AF796" s="63"/>
      <c r="AG796" s="63"/>
      <c r="AH796" s="63"/>
      <c r="AI796" s="8">
        <v>0</v>
      </c>
      <c r="AJ796" s="63">
        <v>0</v>
      </c>
      <c r="AK796" s="63"/>
      <c r="AL796" s="63"/>
      <c r="AM796" s="63"/>
      <c r="AN796" s="63"/>
      <c r="AO796" s="63"/>
      <c r="AP796" s="63"/>
      <c r="AQ796" s="63"/>
      <c r="AS796" s="5">
        <f>IF(Q796&gt;0,RANK(Q796,(N796:P796,Q796:AE796)),0)</f>
        <v>3</v>
      </c>
      <c r="AT796" s="5">
        <f>IF(R796&gt;0,RANK(R796,(N796:P796,Q796:AE796)),0)</f>
        <v>4</v>
      </c>
      <c r="AU796" s="5">
        <f>IF(T796&gt;0,RANK(T796,(N796:P796,Q796:AE796)),0)</f>
        <v>0</v>
      </c>
      <c r="AV796" s="5">
        <f>IF(S796&gt;0,RANK(S796,(N796:P796,Q796:AE796)),0)</f>
        <v>0</v>
      </c>
      <c r="AW796" s="2">
        <f t="shared" si="320"/>
        <v>2.2348350478893223E-2</v>
      </c>
      <c r="AX796" s="2">
        <f t="shared" si="321"/>
        <v>1.0642071656615821E-3</v>
      </c>
      <c r="AY796" s="2">
        <f t="shared" si="322"/>
        <v>0</v>
      </c>
      <c r="AZ796" s="2">
        <f t="shared" si="323"/>
        <v>0</v>
      </c>
      <c r="BB796" t="s">
        <v>743</v>
      </c>
      <c r="BC796" t="s">
        <v>150</v>
      </c>
      <c r="BD796">
        <v>6</v>
      </c>
      <c r="BF796" s="111">
        <v>18</v>
      </c>
      <c r="BG796" s="113">
        <v>115</v>
      </c>
      <c r="BH796" s="117">
        <f t="shared" si="312"/>
        <v>18115</v>
      </c>
      <c r="BJ796" s="5" t="s">
        <v>3185</v>
      </c>
      <c r="BY796" s="63">
        <v>0</v>
      </c>
      <c r="BZ796" s="63">
        <v>0</v>
      </c>
      <c r="CA796" s="8">
        <v>0</v>
      </c>
    </row>
    <row r="797" spans="1:79" hidden="1" outlineLevel="1">
      <c r="A797" t="s">
        <v>2024</v>
      </c>
      <c r="B797" t="s">
        <v>150</v>
      </c>
      <c r="C797" s="1">
        <f t="shared" si="313"/>
        <v>7776</v>
      </c>
      <c r="D797" s="5">
        <f>IF(N797&gt;0, RANK(N797,(N797:P797,Q797:AE797)),0)</f>
        <v>2</v>
      </c>
      <c r="E797" s="5">
        <f>IF(O797&gt;0,RANK(O797,(N797:P797,Q797:AE797)),0)</f>
        <v>1</v>
      </c>
      <c r="F797" s="5">
        <f>IF(P797&gt;0,RANK(P797,(N797:P797,Q797:AE797)),0)</f>
        <v>0</v>
      </c>
      <c r="G797" s="131">
        <f t="shared" si="314"/>
        <v>1678</v>
      </c>
      <c r="H797" s="136">
        <f t="shared" si="315"/>
        <v>0.21579218106995884</v>
      </c>
      <c r="I797" s="2"/>
      <c r="J797" s="2">
        <f t="shared" si="316"/>
        <v>0.37795781893004116</v>
      </c>
      <c r="K797" s="2">
        <f t="shared" si="317"/>
        <v>0.59375</v>
      </c>
      <c r="L797" s="2">
        <f t="shared" si="318"/>
        <v>0</v>
      </c>
      <c r="M797" s="2">
        <f t="shared" si="319"/>
        <v>2.8292181069958788E-2</v>
      </c>
      <c r="N797" s="63">
        <v>2939</v>
      </c>
      <c r="O797" s="63">
        <v>4617</v>
      </c>
      <c r="P797" s="63"/>
      <c r="Q797" s="63">
        <v>199</v>
      </c>
      <c r="R797" s="63">
        <v>21</v>
      </c>
      <c r="S797" s="63">
        <v>0</v>
      </c>
      <c r="T797" s="63"/>
      <c r="U797" s="63">
        <v>0</v>
      </c>
      <c r="V797" s="63"/>
      <c r="W797" s="63">
        <f>IF(Copyright!C$12=1,IF(BW797&gt;0,BW797-SUM(R797:V797)-SUM(X797:AQ797),SUM(BX797:CB797)),SUM(BY797:CB797))</f>
        <v>0</v>
      </c>
      <c r="X797" s="63"/>
      <c r="Y797" s="63">
        <v>0</v>
      </c>
      <c r="Z797" s="63"/>
      <c r="AA797" s="63"/>
      <c r="AB797" s="63"/>
      <c r="AC797" s="63"/>
      <c r="AD797" s="63"/>
      <c r="AE797" s="63"/>
      <c r="AF797" s="63"/>
      <c r="AG797" s="63"/>
      <c r="AH797" s="63"/>
      <c r="AI797" s="8">
        <v>0</v>
      </c>
      <c r="AJ797" s="63">
        <v>0</v>
      </c>
      <c r="AK797" s="63"/>
      <c r="AL797" s="63"/>
      <c r="AM797" s="63"/>
      <c r="AN797" s="63"/>
      <c r="AO797" s="63"/>
      <c r="AP797" s="63"/>
      <c r="AQ797" s="63"/>
      <c r="AS797" s="5">
        <f>IF(Q797&gt;0,RANK(Q797,(N797:P797,Q797:AE797)),0)</f>
        <v>3</v>
      </c>
      <c r="AT797" s="5">
        <f>IF(R797&gt;0,RANK(R797,(N797:P797,Q797:AE797)),0)</f>
        <v>4</v>
      </c>
      <c r="AU797" s="5">
        <f>IF(T797&gt;0,RANK(T797,(N797:P797,Q797:AE797)),0)</f>
        <v>0</v>
      </c>
      <c r="AV797" s="5">
        <f>IF(S797&gt;0,RANK(S797,(N797:P797,Q797:AE797)),0)</f>
        <v>0</v>
      </c>
      <c r="AW797" s="2">
        <f t="shared" si="320"/>
        <v>2.5591563786008232E-2</v>
      </c>
      <c r="AX797" s="2">
        <f t="shared" si="321"/>
        <v>2.7006172839506171E-3</v>
      </c>
      <c r="AY797" s="2">
        <f t="shared" si="322"/>
        <v>0</v>
      </c>
      <c r="AZ797" s="2">
        <f t="shared" si="323"/>
        <v>0</v>
      </c>
      <c r="BB797" t="s">
        <v>2024</v>
      </c>
      <c r="BC797" t="s">
        <v>150</v>
      </c>
      <c r="BD797">
        <v>9</v>
      </c>
      <c r="BF797" s="111">
        <v>18</v>
      </c>
      <c r="BG797" s="113">
        <v>117</v>
      </c>
      <c r="BH797" s="117">
        <f t="shared" si="312"/>
        <v>18117</v>
      </c>
      <c r="BJ797" s="5" t="s">
        <v>3185</v>
      </c>
      <c r="BY797" s="63">
        <v>0</v>
      </c>
      <c r="BZ797" s="63">
        <v>0</v>
      </c>
      <c r="CA797" s="8">
        <v>0</v>
      </c>
    </row>
    <row r="798" spans="1:79" hidden="1" outlineLevel="1">
      <c r="A798" t="s">
        <v>2792</v>
      </c>
      <c r="B798" t="s">
        <v>150</v>
      </c>
      <c r="C798" s="1">
        <f t="shared" si="313"/>
        <v>8113</v>
      </c>
      <c r="D798" s="5">
        <f>IF(N798&gt;0, RANK(N798,(N798:P798,Q798:AE798)),0)</f>
        <v>2</v>
      </c>
      <c r="E798" s="5">
        <f>IF(O798&gt;0,RANK(O798,(N798:P798,Q798:AE798)),0)</f>
        <v>1</v>
      </c>
      <c r="F798" s="5">
        <f>IF(P798&gt;0,RANK(P798,(N798:P798,Q798:AE798)),0)</f>
        <v>0</v>
      </c>
      <c r="G798" s="131">
        <f t="shared" si="314"/>
        <v>2239</v>
      </c>
      <c r="H798" s="136">
        <f t="shared" si="315"/>
        <v>0.2759768273141871</v>
      </c>
      <c r="I798" s="2"/>
      <c r="J798" s="2">
        <f t="shared" si="316"/>
        <v>0.3479600640946629</v>
      </c>
      <c r="K798" s="2">
        <f t="shared" si="317"/>
        <v>0.62393689140885</v>
      </c>
      <c r="L798" s="2">
        <f t="shared" si="318"/>
        <v>0</v>
      </c>
      <c r="M798" s="2">
        <f t="shared" si="319"/>
        <v>2.810304449648704E-2</v>
      </c>
      <c r="N798" s="63">
        <v>2823</v>
      </c>
      <c r="O798" s="63">
        <v>5062</v>
      </c>
      <c r="P798" s="63"/>
      <c r="Q798" s="63">
        <v>222</v>
      </c>
      <c r="R798" s="63">
        <v>4</v>
      </c>
      <c r="S798" s="63">
        <v>2</v>
      </c>
      <c r="T798" s="63"/>
      <c r="U798" s="63">
        <v>0</v>
      </c>
      <c r="V798" s="63"/>
      <c r="W798" s="63">
        <f>IF(Copyright!C$12=1,IF(BW798&gt;0,BW798-SUM(R798:V798)-SUM(X798:AQ798),SUM(BX798:CB798)),SUM(BY798:CB798))</f>
        <v>0</v>
      </c>
      <c r="X798" s="63"/>
      <c r="Y798" s="63">
        <v>0</v>
      </c>
      <c r="Z798" s="63"/>
      <c r="AA798" s="63"/>
      <c r="AB798" s="63"/>
      <c r="AC798" s="63"/>
      <c r="AD798" s="63"/>
      <c r="AE798" s="63"/>
      <c r="AF798" s="63"/>
      <c r="AG798" s="63"/>
      <c r="AH798" s="63"/>
      <c r="AI798" s="8">
        <v>0</v>
      </c>
      <c r="AJ798" s="63">
        <v>0</v>
      </c>
      <c r="AK798" s="63"/>
      <c r="AL798" s="63"/>
      <c r="AM798" s="63"/>
      <c r="AN798" s="63"/>
      <c r="AO798" s="63"/>
      <c r="AP798" s="63"/>
      <c r="AQ798" s="63"/>
      <c r="AS798" s="5">
        <f>IF(Q798&gt;0,RANK(Q798,(N798:P798,Q798:AE798)),0)</f>
        <v>3</v>
      </c>
      <c r="AT798" s="5">
        <f>IF(R798&gt;0,RANK(R798,(N798:P798,Q798:AE798)),0)</f>
        <v>4</v>
      </c>
      <c r="AU798" s="5">
        <f>IF(T798&gt;0,RANK(T798,(N798:P798,Q798:AE798)),0)</f>
        <v>0</v>
      </c>
      <c r="AV798" s="5">
        <f>IF(S798&gt;0,RANK(S798,(N798:P798,Q798:AE798)),0)</f>
        <v>5</v>
      </c>
      <c r="AW798" s="2">
        <f t="shared" si="320"/>
        <v>2.7363490693947983E-2</v>
      </c>
      <c r="AX798" s="2">
        <f t="shared" si="321"/>
        <v>4.9303586835942317E-4</v>
      </c>
      <c r="AY798" s="2">
        <f t="shared" si="322"/>
        <v>0</v>
      </c>
      <c r="AZ798" s="2">
        <f t="shared" si="323"/>
        <v>2.4651793417971159E-4</v>
      </c>
      <c r="BB798" t="s">
        <v>2792</v>
      </c>
      <c r="BC798" t="s">
        <v>150</v>
      </c>
      <c r="BD798">
        <v>8</v>
      </c>
      <c r="BF798" s="111">
        <v>18</v>
      </c>
      <c r="BG798" s="113">
        <v>119</v>
      </c>
      <c r="BH798" s="117">
        <f t="shared" si="312"/>
        <v>18119</v>
      </c>
      <c r="BJ798" s="5" t="s">
        <v>3185</v>
      </c>
      <c r="BY798" s="63">
        <v>0</v>
      </c>
      <c r="BZ798" s="63">
        <v>0</v>
      </c>
      <c r="CA798" s="8">
        <v>0</v>
      </c>
    </row>
    <row r="799" spans="1:79" hidden="1" outlineLevel="1">
      <c r="A799" t="s">
        <v>2889</v>
      </c>
      <c r="B799" t="s">
        <v>150</v>
      </c>
      <c r="C799" s="1">
        <f t="shared" si="313"/>
        <v>6515</v>
      </c>
      <c r="D799" s="5">
        <f>IF(N799&gt;0, RANK(N799,(N799:P799,Q799:AE799)),0)</f>
        <v>2</v>
      </c>
      <c r="E799" s="5">
        <f>IF(O799&gt;0,RANK(O799,(N799:P799,Q799:AE799)),0)</f>
        <v>1</v>
      </c>
      <c r="F799" s="5">
        <f>IF(P799&gt;0,RANK(P799,(N799:P799,Q799:AE799)),0)</f>
        <v>0</v>
      </c>
      <c r="G799" s="131">
        <f t="shared" si="314"/>
        <v>2124</v>
      </c>
      <c r="H799" s="136">
        <f t="shared" si="315"/>
        <v>0.32601688411358404</v>
      </c>
      <c r="I799" s="2"/>
      <c r="J799" s="2">
        <f t="shared" si="316"/>
        <v>0.32386799693016116</v>
      </c>
      <c r="K799" s="2">
        <f t="shared" si="317"/>
        <v>0.6498848810437452</v>
      </c>
      <c r="L799" s="2">
        <f t="shared" si="318"/>
        <v>0</v>
      </c>
      <c r="M799" s="2">
        <f t="shared" si="319"/>
        <v>2.6247122026093583E-2</v>
      </c>
      <c r="N799" s="63">
        <v>2110</v>
      </c>
      <c r="O799" s="63">
        <v>4234</v>
      </c>
      <c r="P799" s="63"/>
      <c r="Q799" s="63">
        <v>170</v>
      </c>
      <c r="R799" s="63">
        <v>1</v>
      </c>
      <c r="S799" s="63">
        <v>0</v>
      </c>
      <c r="T799" s="63"/>
      <c r="U799" s="63">
        <v>0</v>
      </c>
      <c r="V799" s="63"/>
      <c r="W799" s="63">
        <f>IF(Copyright!C$12=1,IF(BW799&gt;0,BW799-SUM(R799:V799)-SUM(X799:AQ799),SUM(BX799:CB799)),SUM(BY799:CB799))</f>
        <v>0</v>
      </c>
      <c r="X799" s="63"/>
      <c r="Y799" s="63">
        <v>0</v>
      </c>
      <c r="Z799" s="63"/>
      <c r="AA799" s="63"/>
      <c r="AB799" s="63"/>
      <c r="AC799" s="63"/>
      <c r="AD799" s="63"/>
      <c r="AE799" s="63"/>
      <c r="AF799" s="63"/>
      <c r="AG799" s="63"/>
      <c r="AH799" s="63"/>
      <c r="AI799" s="8">
        <v>0</v>
      </c>
      <c r="AJ799" s="63">
        <v>0</v>
      </c>
      <c r="AK799" s="63"/>
      <c r="AL799" s="63"/>
      <c r="AM799" s="63"/>
      <c r="AN799" s="63"/>
      <c r="AO799" s="63"/>
      <c r="AP799" s="63"/>
      <c r="AQ799" s="63"/>
      <c r="AS799" s="5">
        <f>IF(Q799&gt;0,RANK(Q799,(N799:P799,Q799:AE799)),0)</f>
        <v>3</v>
      </c>
      <c r="AT799" s="5">
        <f>IF(R799&gt;0,RANK(R799,(N799:P799,Q799:AE799)),0)</f>
        <v>4</v>
      </c>
      <c r="AU799" s="5">
        <f>IF(T799&gt;0,RANK(T799,(N799:P799,Q799:AE799)),0)</f>
        <v>0</v>
      </c>
      <c r="AV799" s="5">
        <f>IF(S799&gt;0,RANK(S799,(N799:P799,Q799:AE799)),0)</f>
        <v>0</v>
      </c>
      <c r="AW799" s="2">
        <f t="shared" si="320"/>
        <v>2.6093630084420567E-2</v>
      </c>
      <c r="AX799" s="2">
        <f t="shared" si="321"/>
        <v>1.5349194167306216E-4</v>
      </c>
      <c r="AY799" s="2">
        <f t="shared" si="322"/>
        <v>0</v>
      </c>
      <c r="AZ799" s="2">
        <f t="shared" si="323"/>
        <v>0</v>
      </c>
      <c r="BB799" t="s">
        <v>2889</v>
      </c>
      <c r="BC799" t="s">
        <v>150</v>
      </c>
      <c r="BD799">
        <v>8</v>
      </c>
      <c r="BF799" s="111">
        <v>18</v>
      </c>
      <c r="BG799" s="113">
        <v>121</v>
      </c>
      <c r="BH799" s="117">
        <f t="shared" si="312"/>
        <v>18121</v>
      </c>
      <c r="BJ799" s="5" t="s">
        <v>3185</v>
      </c>
      <c r="BW799" s="63">
        <v>15</v>
      </c>
      <c r="BY799" s="63">
        <v>0</v>
      </c>
      <c r="BZ799" s="63">
        <v>0</v>
      </c>
      <c r="CA799" s="8">
        <v>0</v>
      </c>
    </row>
    <row r="800" spans="1:79" hidden="1" outlineLevel="1">
      <c r="A800" t="s">
        <v>2129</v>
      </c>
      <c r="B800" t="s">
        <v>150</v>
      </c>
      <c r="C800" s="1">
        <f t="shared" si="313"/>
        <v>7875</v>
      </c>
      <c r="D800" s="5">
        <f>IF(N800&gt;0, RANK(N800,(N800:P800,Q800:AE800)),0)</f>
        <v>1</v>
      </c>
      <c r="E800" s="5">
        <f>IF(O800&gt;0,RANK(O800,(N800:P800,Q800:AE800)),0)</f>
        <v>2</v>
      </c>
      <c r="F800" s="5">
        <f>IF(P800&gt;0,RANK(P800,(N800:P800,Q800:AE800)),0)</f>
        <v>0</v>
      </c>
      <c r="G800" s="131">
        <f t="shared" si="314"/>
        <v>913</v>
      </c>
      <c r="H800" s="136">
        <f t="shared" si="315"/>
        <v>0.11593650793650793</v>
      </c>
      <c r="I800" s="2"/>
      <c r="J800" s="2">
        <f t="shared" si="316"/>
        <v>0.54806349206349203</v>
      </c>
      <c r="K800" s="2">
        <f t="shared" si="317"/>
        <v>0.43212698412698414</v>
      </c>
      <c r="L800" s="2">
        <f t="shared" si="318"/>
        <v>0</v>
      </c>
      <c r="M800" s="2">
        <f t="shared" si="319"/>
        <v>1.9809523809523832E-2</v>
      </c>
      <c r="N800" s="63">
        <v>4316</v>
      </c>
      <c r="O800" s="63">
        <v>3403</v>
      </c>
      <c r="P800" s="63"/>
      <c r="Q800" s="63">
        <v>149</v>
      </c>
      <c r="R800" s="63">
        <v>2</v>
      </c>
      <c r="S800" s="63">
        <v>1</v>
      </c>
      <c r="T800" s="63"/>
      <c r="U800" s="63">
        <v>0</v>
      </c>
      <c r="V800" s="63"/>
      <c r="W800" s="63">
        <f>IF(Copyright!C$12=1,IF(BW800&gt;0,BW800-SUM(R800:V800)-SUM(X800:AQ800),SUM(BX800:CB800)),SUM(BY800:CB800))</f>
        <v>0</v>
      </c>
      <c r="X800" s="63"/>
      <c r="Y800" s="63">
        <v>0</v>
      </c>
      <c r="Z800" s="63"/>
      <c r="AA800" s="63"/>
      <c r="AB800" s="63"/>
      <c r="AC800" s="63"/>
      <c r="AD800" s="63"/>
      <c r="AE800" s="63"/>
      <c r="AF800" s="63"/>
      <c r="AG800" s="63"/>
      <c r="AH800" s="63"/>
      <c r="AI800" s="8">
        <v>4</v>
      </c>
      <c r="AJ800" s="63">
        <v>0</v>
      </c>
      <c r="AK800" s="63"/>
      <c r="AL800" s="63"/>
      <c r="AM800" s="63"/>
      <c r="AN800" s="63"/>
      <c r="AO800" s="63"/>
      <c r="AP800" s="63"/>
      <c r="AQ800" s="63"/>
      <c r="AS800" s="5">
        <f>IF(Q800&gt;0,RANK(Q800,(N800:P800,Q800:AE800)),0)</f>
        <v>3</v>
      </c>
      <c r="AT800" s="5">
        <f>IF(R800&gt;0,RANK(R800,(N800:P800,Q800:AE800)),0)</f>
        <v>4</v>
      </c>
      <c r="AU800" s="5">
        <f>IF(T800&gt;0,RANK(T800,(N800:P800,Q800:AE800)),0)</f>
        <v>0</v>
      </c>
      <c r="AV800" s="5">
        <f>IF(S800&gt;0,RANK(S800,(N800:P800,Q800:AE800)),0)</f>
        <v>5</v>
      </c>
      <c r="AW800" s="2">
        <f t="shared" si="320"/>
        <v>1.8920634920634921E-2</v>
      </c>
      <c r="AX800" s="2">
        <f t="shared" si="321"/>
        <v>2.5396825396825396E-4</v>
      </c>
      <c r="AY800" s="2">
        <f t="shared" si="322"/>
        <v>0</v>
      </c>
      <c r="AZ800" s="2">
        <f t="shared" si="323"/>
        <v>1.2698412698412698E-4</v>
      </c>
      <c r="BB800" t="s">
        <v>2129</v>
      </c>
      <c r="BC800" t="s">
        <v>150</v>
      </c>
      <c r="BD800">
        <v>8</v>
      </c>
      <c r="BF800" s="111">
        <v>18</v>
      </c>
      <c r="BG800" s="113">
        <v>123</v>
      </c>
      <c r="BH800" s="117">
        <f t="shared" si="312"/>
        <v>18123</v>
      </c>
      <c r="BJ800" s="5" t="s">
        <v>3185</v>
      </c>
      <c r="BY800" s="63">
        <v>0</v>
      </c>
      <c r="BZ800" s="63">
        <v>0</v>
      </c>
      <c r="CA800" s="8">
        <v>0</v>
      </c>
    </row>
    <row r="801" spans="1:79" hidden="1" outlineLevel="1">
      <c r="A801" t="s">
        <v>2670</v>
      </c>
      <c r="B801" t="s">
        <v>150</v>
      </c>
      <c r="C801" s="1">
        <f t="shared" si="313"/>
        <v>5926</v>
      </c>
      <c r="D801" s="5">
        <f>IF(N801&gt;0, RANK(N801,(N801:P801,Q801:AE801)),0)</f>
        <v>2</v>
      </c>
      <c r="E801" s="5">
        <f>IF(O801&gt;0,RANK(O801,(N801:P801,Q801:AE801)),0)</f>
        <v>1</v>
      </c>
      <c r="F801" s="5">
        <f>IF(P801&gt;0,RANK(P801,(N801:P801,Q801:AE801)),0)</f>
        <v>0</v>
      </c>
      <c r="G801" s="131">
        <f t="shared" si="314"/>
        <v>1502</v>
      </c>
      <c r="H801" s="136">
        <f t="shared" si="315"/>
        <v>0.253459331758353</v>
      </c>
      <c r="I801" s="2"/>
      <c r="J801" s="2">
        <f t="shared" si="316"/>
        <v>0.35858926763415455</v>
      </c>
      <c r="K801" s="2">
        <f t="shared" si="317"/>
        <v>0.61204859939250755</v>
      </c>
      <c r="L801" s="2">
        <f t="shared" si="318"/>
        <v>0</v>
      </c>
      <c r="M801" s="2">
        <f t="shared" si="319"/>
        <v>2.9362132973337896E-2</v>
      </c>
      <c r="N801" s="63">
        <v>2125</v>
      </c>
      <c r="O801" s="63">
        <v>3627</v>
      </c>
      <c r="P801" s="63"/>
      <c r="Q801" s="63">
        <v>172</v>
      </c>
      <c r="R801" s="63">
        <v>2</v>
      </c>
      <c r="S801" s="63">
        <v>0</v>
      </c>
      <c r="T801" s="63"/>
      <c r="U801" s="63">
        <v>0</v>
      </c>
      <c r="V801" s="63"/>
      <c r="W801" s="63">
        <f>IF(Copyright!C$12=1,IF(BW801&gt;0,BW801-SUM(R801:V801)-SUM(X801:AQ801),SUM(BX801:CB801)),SUM(BY801:CB801))</f>
        <v>0</v>
      </c>
      <c r="X801" s="63"/>
      <c r="Y801" s="63">
        <v>0</v>
      </c>
      <c r="Z801" s="63"/>
      <c r="AA801" s="63"/>
      <c r="AB801" s="63"/>
      <c r="AC801" s="63"/>
      <c r="AD801" s="63"/>
      <c r="AE801" s="63"/>
      <c r="AF801" s="63"/>
      <c r="AG801" s="63"/>
      <c r="AH801" s="63"/>
      <c r="AI801" s="8">
        <v>0</v>
      </c>
      <c r="AJ801" s="63">
        <v>0</v>
      </c>
      <c r="AK801" s="63"/>
      <c r="AL801" s="63"/>
      <c r="AM801" s="63"/>
      <c r="AN801" s="63"/>
      <c r="AO801" s="63"/>
      <c r="AP801" s="63"/>
      <c r="AQ801" s="63"/>
      <c r="AS801" s="5">
        <f>IF(Q801&gt;0,RANK(Q801,(N801:P801,Q801:AE801)),0)</f>
        <v>3</v>
      </c>
      <c r="AT801" s="5">
        <f>IF(R801&gt;0,RANK(R801,(N801:P801,Q801:AE801)),0)</f>
        <v>4</v>
      </c>
      <c r="AU801" s="5">
        <f>IF(T801&gt;0,RANK(T801,(N801:P801,Q801:AE801)),0)</f>
        <v>0</v>
      </c>
      <c r="AV801" s="5">
        <f>IF(S801&gt;0,RANK(S801,(N801:P801,Q801:AE801)),0)</f>
        <v>0</v>
      </c>
      <c r="AW801" s="2">
        <f t="shared" si="320"/>
        <v>2.9024637192035099E-2</v>
      </c>
      <c r="AX801" s="2">
        <f t="shared" si="321"/>
        <v>3.3749578130273371E-4</v>
      </c>
      <c r="AY801" s="2">
        <f t="shared" si="322"/>
        <v>0</v>
      </c>
      <c r="AZ801" s="2">
        <f t="shared" si="323"/>
        <v>0</v>
      </c>
      <c r="BB801" t="s">
        <v>2670</v>
      </c>
      <c r="BC801" t="s">
        <v>150</v>
      </c>
      <c r="BD801">
        <v>8</v>
      </c>
      <c r="BF801" s="111">
        <v>18</v>
      </c>
      <c r="BG801" s="113">
        <v>125</v>
      </c>
      <c r="BH801" s="117">
        <f t="shared" si="312"/>
        <v>18125</v>
      </c>
      <c r="BJ801" s="5" t="s">
        <v>3185</v>
      </c>
      <c r="BY801" s="63">
        <v>0</v>
      </c>
      <c r="BZ801" s="63">
        <v>0</v>
      </c>
      <c r="CA801" s="8">
        <v>0</v>
      </c>
    </row>
    <row r="802" spans="1:79" hidden="1" outlineLevel="1">
      <c r="A802" t="s">
        <v>2242</v>
      </c>
      <c r="B802" t="s">
        <v>150</v>
      </c>
      <c r="C802" s="1">
        <f t="shared" si="313"/>
        <v>73039</v>
      </c>
      <c r="D802" s="5">
        <f>IF(N802&gt;0, RANK(N802,(N802:P802,Q802:AE802)),0)</f>
        <v>1</v>
      </c>
      <c r="E802" s="5">
        <f>IF(O802&gt;0,RANK(O802,(N802:P802,Q802:AE802)),0)</f>
        <v>2</v>
      </c>
      <c r="F802" s="5">
        <f>IF(P802&gt;0,RANK(P802,(N802:P802,Q802:AE802)),0)</f>
        <v>0</v>
      </c>
      <c r="G802" s="131">
        <f t="shared" si="314"/>
        <v>2846</v>
      </c>
      <c r="H802" s="136">
        <f t="shared" si="315"/>
        <v>3.8965484193376143E-2</v>
      </c>
      <c r="I802" s="2"/>
      <c r="J802" s="2">
        <f t="shared" si="316"/>
        <v>0.51002888867591289</v>
      </c>
      <c r="K802" s="2">
        <f t="shared" si="317"/>
        <v>0.47106340448253675</v>
      </c>
      <c r="L802" s="2">
        <f t="shared" si="318"/>
        <v>0</v>
      </c>
      <c r="M802" s="2">
        <f t="shared" si="319"/>
        <v>1.8907706841550354E-2</v>
      </c>
      <c r="N802" s="63">
        <v>37252</v>
      </c>
      <c r="O802" s="63">
        <v>34406</v>
      </c>
      <c r="P802" s="63"/>
      <c r="Q802" s="63">
        <v>1348</v>
      </c>
      <c r="R802" s="63">
        <v>26</v>
      </c>
      <c r="S802" s="63">
        <v>6</v>
      </c>
      <c r="T802" s="63"/>
      <c r="U802" s="63">
        <v>1</v>
      </c>
      <c r="V802" s="63"/>
      <c r="W802" s="63">
        <f>IF(Copyright!C$12=1,IF(BW802&gt;0,BW802-SUM(R802:V802)-SUM(X802:AQ802),SUM(BX802:CB802)),SUM(BY802:CB802))</f>
        <v>0</v>
      </c>
      <c r="X802" s="63"/>
      <c r="Y802" s="63">
        <v>0</v>
      </c>
      <c r="Z802" s="63"/>
      <c r="AA802" s="63"/>
      <c r="AB802" s="63"/>
      <c r="AC802" s="63"/>
      <c r="AD802" s="63"/>
      <c r="AE802" s="63"/>
      <c r="AF802" s="63"/>
      <c r="AG802" s="63"/>
      <c r="AH802" s="63"/>
      <c r="AI802" s="8">
        <v>0</v>
      </c>
      <c r="AJ802" s="63">
        <v>0</v>
      </c>
      <c r="AK802" s="63"/>
      <c r="AL802" s="63"/>
      <c r="AM802" s="63"/>
      <c r="AN802" s="63"/>
      <c r="AO802" s="63"/>
      <c r="AP802" s="63"/>
      <c r="AQ802" s="63"/>
      <c r="AS802" s="5">
        <f>IF(Q802&gt;0,RANK(Q802,(N802:P802,Q802:AE802)),0)</f>
        <v>3</v>
      </c>
      <c r="AT802" s="5">
        <f>IF(R802&gt;0,RANK(R802,(N802:P802,Q802:AE802)),0)</f>
        <v>4</v>
      </c>
      <c r="AU802" s="5">
        <f>IF(T802&gt;0,RANK(T802,(N802:P802,Q802:AE802)),0)</f>
        <v>0</v>
      </c>
      <c r="AV802" s="5">
        <f>IF(S802&gt;0,RANK(S802,(N802:P802,Q802:AE802)),0)</f>
        <v>5</v>
      </c>
      <c r="AW802" s="2">
        <f t="shared" si="320"/>
        <v>1.8455893426799382E-2</v>
      </c>
      <c r="AX802" s="2">
        <f t="shared" si="321"/>
        <v>3.5597420556141241E-4</v>
      </c>
      <c r="AY802" s="2">
        <f t="shared" si="322"/>
        <v>0</v>
      </c>
      <c r="AZ802" s="2">
        <f t="shared" si="323"/>
        <v>8.2147893591095174E-5</v>
      </c>
      <c r="BB802" t="s">
        <v>2242</v>
      </c>
      <c r="BC802" t="s">
        <v>150</v>
      </c>
      <c r="BD802">
        <v>1</v>
      </c>
      <c r="BF802" s="111">
        <v>18</v>
      </c>
      <c r="BG802" s="113">
        <v>127</v>
      </c>
      <c r="BH802" s="117">
        <f t="shared" si="312"/>
        <v>18127</v>
      </c>
      <c r="BJ802" s="5" t="s">
        <v>3185</v>
      </c>
      <c r="BW802" s="131">
        <v>297</v>
      </c>
      <c r="BY802" s="63">
        <v>0</v>
      </c>
      <c r="BZ802" s="63">
        <v>0</v>
      </c>
      <c r="CA802" s="8">
        <v>0</v>
      </c>
    </row>
    <row r="803" spans="1:79" hidden="1" outlineLevel="1">
      <c r="A803" t="s">
        <v>2736</v>
      </c>
      <c r="B803" t="s">
        <v>150</v>
      </c>
      <c r="C803" s="1">
        <f t="shared" ref="C803:C831" si="324">SUM(N803:AQ803)</f>
        <v>12226</v>
      </c>
      <c r="D803" s="5">
        <f>IF(N803&gt;0, RANK(N803,(N803:P803,Q803:AE803)),0)</f>
        <v>2</v>
      </c>
      <c r="E803" s="5">
        <f>IF(O803&gt;0,RANK(O803,(N803:P803,Q803:AE803)),0)</f>
        <v>1</v>
      </c>
      <c r="F803" s="5">
        <f>IF(P803&gt;0,RANK(P803,(N803:P803,Q803:AE803)),0)</f>
        <v>0</v>
      </c>
      <c r="G803" s="131">
        <f t="shared" ref="G803:G831" si="325">IF(C803&gt;0,MAX(N803:P803)-LARGE(N803:P803,2),0)</f>
        <v>2897</v>
      </c>
      <c r="H803" s="136">
        <f t="shared" ref="H803:H831" si="326">IF(C803&gt;0,G803/C803,0)</f>
        <v>0.23695403238998855</v>
      </c>
      <c r="I803" s="2"/>
      <c r="J803" s="2">
        <f t="shared" ref="J803:J831" si="327">IF($C803=0,"-",N803/$C803)</f>
        <v>0.3707672174055292</v>
      </c>
      <c r="K803" s="2">
        <f t="shared" ref="K803:K831" si="328">IF($C803=0,"-",O803/$C803)</f>
        <v>0.60772124979551778</v>
      </c>
      <c r="L803" s="2">
        <f t="shared" ref="L803:L831" si="329">IF($C803=0,"-",P803/$C803)</f>
        <v>0</v>
      </c>
      <c r="M803" s="2">
        <f t="shared" ref="M803:M831" si="330">IF(C803=0,"-",(1-J803-K803-L803))</f>
        <v>2.1511532798953015E-2</v>
      </c>
      <c r="N803" s="63">
        <v>4533</v>
      </c>
      <c r="O803" s="63">
        <v>7430</v>
      </c>
      <c r="P803" s="63"/>
      <c r="Q803" s="63">
        <v>258</v>
      </c>
      <c r="R803" s="63">
        <v>5</v>
      </c>
      <c r="S803" s="63">
        <v>0</v>
      </c>
      <c r="T803" s="63"/>
      <c r="U803" s="63">
        <v>0</v>
      </c>
      <c r="V803" s="63"/>
      <c r="W803" s="63">
        <f>IF(Copyright!C$12=1,IF(BW803&gt;0,BW803-SUM(R803:V803)-SUM(X803:AQ803),SUM(BX803:CB803)),SUM(BY803:CB803))</f>
        <v>0</v>
      </c>
      <c r="X803" s="63"/>
      <c r="Y803" s="63">
        <v>0</v>
      </c>
      <c r="Z803" s="63"/>
      <c r="AA803" s="63"/>
      <c r="AB803" s="63"/>
      <c r="AC803" s="63"/>
      <c r="AD803" s="63"/>
      <c r="AE803" s="63"/>
      <c r="AF803" s="63"/>
      <c r="AG803" s="63"/>
      <c r="AH803" s="63"/>
      <c r="AI803" s="8">
        <v>0</v>
      </c>
      <c r="AJ803" s="63">
        <v>0</v>
      </c>
      <c r="AK803" s="63"/>
      <c r="AL803" s="63"/>
      <c r="AM803" s="63"/>
      <c r="AN803" s="63"/>
      <c r="AO803" s="63"/>
      <c r="AP803" s="63"/>
      <c r="AQ803" s="63"/>
      <c r="AS803" s="5">
        <f>IF(Q803&gt;0,RANK(Q803,(N803:P803,Q803:AE803)),0)</f>
        <v>3</v>
      </c>
      <c r="AT803" s="5">
        <f>IF(R803&gt;0,RANK(R803,(N803:P803,Q803:AE803)),0)</f>
        <v>4</v>
      </c>
      <c r="AU803" s="5">
        <f>IF(T803&gt;0,RANK(T803,(N803:P803,Q803:AE803)),0)</f>
        <v>0</v>
      </c>
      <c r="AV803" s="5">
        <f>IF(S803&gt;0,RANK(S803,(N803:P803,Q803:AE803)),0)</f>
        <v>0</v>
      </c>
      <c r="AW803" s="2">
        <f t="shared" ref="AW803:AW831" si="331">IF($C803=0,"-",Q803/$C803)</f>
        <v>2.1102568297071814E-2</v>
      </c>
      <c r="AX803" s="2">
        <f t="shared" ref="AX803:AX831" si="332">IF($C803=0,"-",R803/$C803)</f>
        <v>4.0896450188123671E-4</v>
      </c>
      <c r="AY803" s="2">
        <f t="shared" ref="AY803:AY831" si="333">IF($C803=0,"-",T803/$C803)</f>
        <v>0</v>
      </c>
      <c r="AZ803" s="2">
        <f t="shared" ref="AZ803:AZ831" si="334">IF($C803=0,"-",S803/$C803)</f>
        <v>0</v>
      </c>
      <c r="BB803" t="s">
        <v>2736</v>
      </c>
      <c r="BC803" t="s">
        <v>150</v>
      </c>
      <c r="BD803">
        <v>8</v>
      </c>
      <c r="BF803" s="111">
        <v>18</v>
      </c>
      <c r="BG803" s="113">
        <v>129</v>
      </c>
      <c r="BH803" s="117">
        <f t="shared" si="312"/>
        <v>18129</v>
      </c>
      <c r="BJ803" s="5" t="s">
        <v>3185</v>
      </c>
      <c r="BY803" s="63">
        <v>0</v>
      </c>
      <c r="BZ803" s="63">
        <v>0</v>
      </c>
      <c r="CA803" s="8">
        <v>0</v>
      </c>
    </row>
    <row r="804" spans="1:79" hidden="1" outlineLevel="1">
      <c r="A804" t="s">
        <v>2098</v>
      </c>
      <c r="B804" t="s">
        <v>150</v>
      </c>
      <c r="C804" s="1">
        <f t="shared" si="324"/>
        <v>5399</v>
      </c>
      <c r="D804" s="5">
        <f>IF(N804&gt;0, RANK(N804,(N804:P804,Q804:AE804)),0)</f>
        <v>2</v>
      </c>
      <c r="E804" s="5">
        <f>IF(O804&gt;0,RANK(O804,(N804:P804,Q804:AE804)),0)</f>
        <v>1</v>
      </c>
      <c r="F804" s="5">
        <f>IF(P804&gt;0,RANK(P804,(N804:P804,Q804:AE804)),0)</f>
        <v>0</v>
      </c>
      <c r="G804" s="131">
        <f t="shared" si="325"/>
        <v>1467</v>
      </c>
      <c r="H804" s="136">
        <f t="shared" si="326"/>
        <v>0.27171698462678273</v>
      </c>
      <c r="I804" s="2"/>
      <c r="J804" s="2">
        <f t="shared" si="327"/>
        <v>0.35173180218558991</v>
      </c>
      <c r="K804" s="2">
        <f t="shared" si="328"/>
        <v>0.6234487868123727</v>
      </c>
      <c r="L804" s="2">
        <f t="shared" si="329"/>
        <v>0</v>
      </c>
      <c r="M804" s="2">
        <f t="shared" si="330"/>
        <v>2.4819411002037328E-2</v>
      </c>
      <c r="N804" s="63">
        <v>1899</v>
      </c>
      <c r="O804" s="63">
        <v>3366</v>
      </c>
      <c r="P804" s="63"/>
      <c r="Q804" s="63">
        <v>134</v>
      </c>
      <c r="R804" s="63">
        <v>0</v>
      </c>
      <c r="S804" s="63">
        <v>0</v>
      </c>
      <c r="T804" s="63"/>
      <c r="U804" s="63">
        <v>0</v>
      </c>
      <c r="V804" s="63"/>
      <c r="W804" s="63">
        <f>IF(Copyright!C$12=1,IF(BW804&gt;0,BW804-SUM(R804:V804)-SUM(X804:AQ804),SUM(BX804:CB804)),SUM(BY804:CB804))</f>
        <v>0</v>
      </c>
      <c r="X804" s="63"/>
      <c r="Y804" s="63">
        <v>0</v>
      </c>
      <c r="Z804" s="63"/>
      <c r="AA804" s="63"/>
      <c r="AB804" s="63"/>
      <c r="AC804" s="63"/>
      <c r="AD804" s="63"/>
      <c r="AE804" s="63"/>
      <c r="AF804" s="63"/>
      <c r="AG804" s="63"/>
      <c r="AH804" s="63"/>
      <c r="AI804" s="8">
        <v>0</v>
      </c>
      <c r="AJ804" s="63">
        <v>0</v>
      </c>
      <c r="AK804" s="63"/>
      <c r="AL804" s="63"/>
      <c r="AM804" s="63"/>
      <c r="AN804" s="63"/>
      <c r="AO804" s="63"/>
      <c r="AP804" s="63"/>
      <c r="AQ804" s="63"/>
      <c r="AS804" s="5">
        <f>IF(Q804&gt;0,RANK(Q804,(N804:P804,Q804:AE804)),0)</f>
        <v>3</v>
      </c>
      <c r="AT804" s="5">
        <f>IF(R804&gt;0,RANK(R804,(N804:P804,Q804:AE804)),0)</f>
        <v>0</v>
      </c>
      <c r="AU804" s="5">
        <f>IF(T804&gt;0,RANK(T804,(N804:P804,Q804:AE804)),0)</f>
        <v>0</v>
      </c>
      <c r="AV804" s="5">
        <f>IF(S804&gt;0,RANK(S804,(N804:P804,Q804:AE804)),0)</f>
        <v>0</v>
      </c>
      <c r="AW804" s="2">
        <f t="shared" si="331"/>
        <v>2.4819411002037415E-2</v>
      </c>
      <c r="AX804" s="2">
        <f t="shared" si="332"/>
        <v>0</v>
      </c>
      <c r="AY804" s="2">
        <f t="shared" si="333"/>
        <v>0</v>
      </c>
      <c r="AZ804" s="2">
        <f t="shared" si="334"/>
        <v>0</v>
      </c>
      <c r="BB804" t="s">
        <v>2098</v>
      </c>
      <c r="BC804" t="s">
        <v>150</v>
      </c>
      <c r="BD804">
        <v>2</v>
      </c>
      <c r="BF804" s="111">
        <v>18</v>
      </c>
      <c r="BG804" s="113">
        <v>131</v>
      </c>
      <c r="BH804" s="117">
        <f t="shared" si="312"/>
        <v>18131</v>
      </c>
      <c r="BJ804" s="5" t="s">
        <v>3185</v>
      </c>
      <c r="BY804" s="63">
        <v>0</v>
      </c>
      <c r="BZ804" s="63">
        <v>0</v>
      </c>
      <c r="CA804" s="8">
        <v>0</v>
      </c>
    </row>
    <row r="805" spans="1:79" hidden="1" outlineLevel="1">
      <c r="A805" t="s">
        <v>963</v>
      </c>
      <c r="B805" t="s">
        <v>150</v>
      </c>
      <c r="C805" s="1">
        <f t="shared" si="324"/>
        <v>13829</v>
      </c>
      <c r="D805" s="5">
        <f>IF(N805&gt;0, RANK(N805,(N805:P805,Q805:AE805)),0)</f>
        <v>2</v>
      </c>
      <c r="E805" s="5">
        <f>IF(O805&gt;0,RANK(O805,(N805:P805,Q805:AE805)),0)</f>
        <v>1</v>
      </c>
      <c r="F805" s="5">
        <f>IF(P805&gt;0,RANK(P805,(N805:P805,Q805:AE805)),0)</f>
        <v>0</v>
      </c>
      <c r="G805" s="131">
        <f t="shared" si="325"/>
        <v>4498</v>
      </c>
      <c r="H805" s="136">
        <f t="shared" si="326"/>
        <v>0.32525851471545303</v>
      </c>
      <c r="I805" s="2"/>
      <c r="J805" s="2">
        <f t="shared" si="327"/>
        <v>0.325909320992118</v>
      </c>
      <c r="K805" s="2">
        <f t="shared" si="328"/>
        <v>0.65116783570757109</v>
      </c>
      <c r="L805" s="2">
        <f t="shared" si="329"/>
        <v>0</v>
      </c>
      <c r="M805" s="2">
        <f t="shared" si="330"/>
        <v>2.2922843300310913E-2</v>
      </c>
      <c r="N805" s="63">
        <v>4507</v>
      </c>
      <c r="O805" s="63">
        <v>9005</v>
      </c>
      <c r="P805" s="63"/>
      <c r="Q805" s="63">
        <v>305</v>
      </c>
      <c r="R805" s="63">
        <v>8</v>
      </c>
      <c r="S805" s="63">
        <v>4</v>
      </c>
      <c r="T805" s="63"/>
      <c r="U805" s="63">
        <v>0</v>
      </c>
      <c r="V805" s="63"/>
      <c r="W805" s="63">
        <f>IF(Copyright!C$12=1,IF(BW805&gt;0,BW805-SUM(R805:V805)-SUM(X805:AQ805),SUM(BX805:CB805)),SUM(BY805:CB805))</f>
        <v>0</v>
      </c>
      <c r="X805" s="63"/>
      <c r="Y805" s="63">
        <v>0</v>
      </c>
      <c r="Z805" s="63"/>
      <c r="AA805" s="63"/>
      <c r="AB805" s="63"/>
      <c r="AC805" s="63"/>
      <c r="AD805" s="63"/>
      <c r="AE805" s="63"/>
      <c r="AF805" s="63"/>
      <c r="AG805" s="63"/>
      <c r="AH805" s="63"/>
      <c r="AI805" s="8">
        <v>0</v>
      </c>
      <c r="AJ805" s="63">
        <v>0</v>
      </c>
      <c r="AK805" s="63"/>
      <c r="AL805" s="63"/>
      <c r="AM805" s="63"/>
      <c r="AN805" s="63"/>
      <c r="AO805" s="63"/>
      <c r="AP805" s="63"/>
      <c r="AQ805" s="63"/>
      <c r="AS805" s="5">
        <f>IF(Q805&gt;0,RANK(Q805,(N805:P805,Q805:AE805)),0)</f>
        <v>3</v>
      </c>
      <c r="AT805" s="5">
        <f>IF(R805&gt;0,RANK(R805,(N805:P805,Q805:AE805)),0)</f>
        <v>4</v>
      </c>
      <c r="AU805" s="5">
        <f>IF(T805&gt;0,RANK(T805,(N805:P805,Q805:AE805)),0)</f>
        <v>0</v>
      </c>
      <c r="AV805" s="5">
        <f>IF(S805&gt;0,RANK(S805,(N805:P805,Q805:AE805)),0)</f>
        <v>5</v>
      </c>
      <c r="AW805" s="2">
        <f t="shared" si="331"/>
        <v>2.205510159809097E-2</v>
      </c>
      <c r="AX805" s="2">
        <f t="shared" si="332"/>
        <v>5.7849446814664833E-4</v>
      </c>
      <c r="AY805" s="2">
        <f t="shared" si="333"/>
        <v>0</v>
      </c>
      <c r="AZ805" s="2">
        <f t="shared" si="334"/>
        <v>2.8924723407332416E-4</v>
      </c>
      <c r="BB805" t="s">
        <v>963</v>
      </c>
      <c r="BC805" t="s">
        <v>150</v>
      </c>
      <c r="BD805">
        <v>4</v>
      </c>
      <c r="BF805" s="111">
        <v>18</v>
      </c>
      <c r="BG805" s="113">
        <v>133</v>
      </c>
      <c r="BH805" s="117">
        <f t="shared" si="312"/>
        <v>18133</v>
      </c>
      <c r="BJ805" s="5" t="s">
        <v>3185</v>
      </c>
      <c r="BY805" s="63">
        <v>0</v>
      </c>
      <c r="BZ805" s="63">
        <v>0</v>
      </c>
      <c r="CA805" s="8">
        <v>0</v>
      </c>
    </row>
    <row r="806" spans="1:79" hidden="1" outlineLevel="1">
      <c r="A806" t="s">
        <v>1468</v>
      </c>
      <c r="B806" t="s">
        <v>150</v>
      </c>
      <c r="C806" s="1">
        <f t="shared" si="324"/>
        <v>10189</v>
      </c>
      <c r="D806" s="5">
        <f>IF(N806&gt;0, RANK(N806,(N806:P806,Q806:AE806)),0)</f>
        <v>2</v>
      </c>
      <c r="E806" s="5">
        <f>IF(O806&gt;0,RANK(O806,(N806:P806,Q806:AE806)),0)</f>
        <v>1</v>
      </c>
      <c r="F806" s="5">
        <f>IF(P806&gt;0,RANK(P806,(N806:P806,Q806:AE806)),0)</f>
        <v>0</v>
      </c>
      <c r="G806" s="131">
        <f t="shared" si="325"/>
        <v>2449</v>
      </c>
      <c r="H806" s="136">
        <f t="shared" si="326"/>
        <v>0.24035724801256256</v>
      </c>
      <c r="I806" s="2"/>
      <c r="J806" s="2">
        <f t="shared" si="327"/>
        <v>0.36990872509569145</v>
      </c>
      <c r="K806" s="2">
        <f t="shared" si="328"/>
        <v>0.61026597310825403</v>
      </c>
      <c r="L806" s="2">
        <f t="shared" si="329"/>
        <v>0</v>
      </c>
      <c r="M806" s="2">
        <f t="shared" si="330"/>
        <v>1.9825301796054573E-2</v>
      </c>
      <c r="N806" s="63">
        <v>3769</v>
      </c>
      <c r="O806" s="63">
        <v>6218</v>
      </c>
      <c r="P806" s="63"/>
      <c r="Q806" s="63">
        <v>202</v>
      </c>
      <c r="R806" s="63">
        <v>0</v>
      </c>
      <c r="S806" s="63">
        <v>0</v>
      </c>
      <c r="T806" s="63"/>
      <c r="U806" s="63">
        <v>0</v>
      </c>
      <c r="V806" s="63"/>
      <c r="W806" s="63">
        <f>IF(Copyright!C$12=1,IF(BW806&gt;0,BW806-SUM(R806:V806)-SUM(X806:AQ806),SUM(BX806:CB806)),SUM(BY806:CB806))</f>
        <v>0</v>
      </c>
      <c r="X806" s="63"/>
      <c r="Y806" s="63">
        <v>0</v>
      </c>
      <c r="Z806" s="63"/>
      <c r="AA806" s="63"/>
      <c r="AB806" s="63"/>
      <c r="AC806" s="63"/>
      <c r="AD806" s="63"/>
      <c r="AE806" s="63"/>
      <c r="AF806" s="63"/>
      <c r="AG806" s="63"/>
      <c r="AH806" s="63"/>
      <c r="AI806" s="8">
        <v>0</v>
      </c>
      <c r="AJ806" s="63">
        <v>0</v>
      </c>
      <c r="AK806" s="63"/>
      <c r="AL806" s="63"/>
      <c r="AM806" s="63"/>
      <c r="AN806" s="63"/>
      <c r="AO806" s="63"/>
      <c r="AP806" s="63"/>
      <c r="AQ806" s="63"/>
      <c r="AS806" s="5">
        <f>IF(Q806&gt;0,RANK(Q806,(N806:P806,Q806:AE806)),0)</f>
        <v>3</v>
      </c>
      <c r="AT806" s="5">
        <f>IF(R806&gt;0,RANK(R806,(N806:P806,Q806:AE806)),0)</f>
        <v>0</v>
      </c>
      <c r="AU806" s="5">
        <f>IF(T806&gt;0,RANK(T806,(N806:P806,Q806:AE806)),0)</f>
        <v>0</v>
      </c>
      <c r="AV806" s="5">
        <f>IF(S806&gt;0,RANK(S806,(N806:P806,Q806:AE806)),0)</f>
        <v>0</v>
      </c>
      <c r="AW806" s="2">
        <f t="shared" si="331"/>
        <v>1.982530179605457E-2</v>
      </c>
      <c r="AX806" s="2">
        <f t="shared" si="332"/>
        <v>0</v>
      </c>
      <c r="AY806" s="2">
        <f t="shared" si="333"/>
        <v>0</v>
      </c>
      <c r="AZ806" s="2">
        <f t="shared" si="334"/>
        <v>0</v>
      </c>
      <c r="BB806" t="s">
        <v>1468</v>
      </c>
      <c r="BC806" t="s">
        <v>150</v>
      </c>
      <c r="BD806">
        <v>6</v>
      </c>
      <c r="BF806" s="111">
        <v>18</v>
      </c>
      <c r="BG806" s="113">
        <v>135</v>
      </c>
      <c r="BH806" s="117">
        <f t="shared" si="312"/>
        <v>18135</v>
      </c>
      <c r="BJ806" s="5" t="s">
        <v>3185</v>
      </c>
      <c r="BW806" s="63">
        <v>13</v>
      </c>
      <c r="BY806" s="63">
        <v>0</v>
      </c>
      <c r="BZ806" s="63">
        <v>0</v>
      </c>
      <c r="CA806" s="8">
        <v>0</v>
      </c>
    </row>
    <row r="807" spans="1:79" hidden="1" outlineLevel="1">
      <c r="A807" t="s">
        <v>3200</v>
      </c>
      <c r="B807" t="s">
        <v>150</v>
      </c>
      <c r="C807" s="1">
        <f t="shared" si="324"/>
        <v>10983</v>
      </c>
      <c r="D807" s="5">
        <f>IF(N807&gt;0, RANK(N807,(N807:P807,Q807:AE807)),0)</f>
        <v>2</v>
      </c>
      <c r="E807" s="5">
        <f>IF(O807&gt;0,RANK(O807,(N807:P807,Q807:AE807)),0)</f>
        <v>1</v>
      </c>
      <c r="F807" s="5">
        <f>IF(P807&gt;0,RANK(P807,(N807:P807,Q807:AE807)),0)</f>
        <v>0</v>
      </c>
      <c r="G807" s="131">
        <f t="shared" si="325"/>
        <v>4243</v>
      </c>
      <c r="H807" s="136">
        <f t="shared" si="326"/>
        <v>0.38632431940271328</v>
      </c>
      <c r="I807" s="2"/>
      <c r="J807" s="2">
        <f t="shared" si="327"/>
        <v>0.29509241555130655</v>
      </c>
      <c r="K807" s="2">
        <f t="shared" si="328"/>
        <v>0.68141673495401989</v>
      </c>
      <c r="L807" s="2">
        <f t="shared" si="329"/>
        <v>0</v>
      </c>
      <c r="M807" s="2">
        <f t="shared" si="330"/>
        <v>2.3490849494673505E-2</v>
      </c>
      <c r="N807" s="63">
        <v>3241</v>
      </c>
      <c r="O807" s="63">
        <v>7484</v>
      </c>
      <c r="P807" s="63"/>
      <c r="Q807" s="63">
        <v>258</v>
      </c>
      <c r="R807" s="63">
        <v>0</v>
      </c>
      <c r="S807" s="63">
        <v>0</v>
      </c>
      <c r="T807" s="63"/>
      <c r="U807" s="63">
        <v>0</v>
      </c>
      <c r="V807" s="63"/>
      <c r="W807" s="63">
        <f>IF(Copyright!C$12=1,IF(BW807&gt;0,BW807-SUM(R807:V807)-SUM(X807:AQ807),SUM(BX807:CB807)),SUM(BY807:CB807))</f>
        <v>0</v>
      </c>
      <c r="X807" s="63"/>
      <c r="Y807" s="63">
        <v>0</v>
      </c>
      <c r="Z807" s="63"/>
      <c r="AA807" s="63"/>
      <c r="AB807" s="63"/>
      <c r="AC807" s="63"/>
      <c r="AD807" s="63"/>
      <c r="AE807" s="63"/>
      <c r="AF807" s="63"/>
      <c r="AG807" s="63"/>
      <c r="AH807" s="63"/>
      <c r="AI807" s="8">
        <v>0</v>
      </c>
      <c r="AJ807" s="63">
        <v>0</v>
      </c>
      <c r="AK807" s="63"/>
      <c r="AL807" s="63"/>
      <c r="AM807" s="63"/>
      <c r="AN807" s="63"/>
      <c r="AO807" s="63"/>
      <c r="AP807" s="63"/>
      <c r="AQ807" s="63"/>
      <c r="AS807" s="5">
        <f>IF(Q807&gt;0,RANK(Q807,(N807:P807,Q807:AE807)),0)</f>
        <v>3</v>
      </c>
      <c r="AT807" s="5">
        <f>IF(R807&gt;0,RANK(R807,(N807:P807,Q807:AE807)),0)</f>
        <v>0</v>
      </c>
      <c r="AU807" s="5">
        <f>IF(T807&gt;0,RANK(T807,(N807:P807,Q807:AE807)),0)</f>
        <v>0</v>
      </c>
      <c r="AV807" s="5">
        <f>IF(S807&gt;0,RANK(S807,(N807:P807,Q807:AE807)),0)</f>
        <v>0</v>
      </c>
      <c r="AW807" s="2">
        <f t="shared" si="331"/>
        <v>2.3490849494673588E-2</v>
      </c>
      <c r="AX807" s="2">
        <f t="shared" si="332"/>
        <v>0</v>
      </c>
      <c r="AY807" s="2">
        <f t="shared" si="333"/>
        <v>0</v>
      </c>
      <c r="AZ807" s="2">
        <f t="shared" si="334"/>
        <v>0</v>
      </c>
      <c r="BB807" t="s">
        <v>3200</v>
      </c>
      <c r="BC807" t="s">
        <v>150</v>
      </c>
      <c r="BD807">
        <v>6</v>
      </c>
      <c r="BF807" s="111">
        <v>18</v>
      </c>
      <c r="BG807" s="113">
        <v>137</v>
      </c>
      <c r="BH807" s="117">
        <f t="shared" si="312"/>
        <v>18137</v>
      </c>
      <c r="BJ807" s="5" t="s">
        <v>3185</v>
      </c>
      <c r="BW807" s="63">
        <v>32</v>
      </c>
      <c r="BY807" s="63">
        <v>0</v>
      </c>
      <c r="BZ807" s="63">
        <v>0</v>
      </c>
      <c r="CA807" s="8">
        <v>0</v>
      </c>
    </row>
    <row r="808" spans="1:79" hidden="1" outlineLevel="1">
      <c r="A808" t="s">
        <v>2498</v>
      </c>
      <c r="B808" t="s">
        <v>150</v>
      </c>
      <c r="C808" s="1">
        <f t="shared" si="324"/>
        <v>7026</v>
      </c>
      <c r="D808" s="5">
        <f>IF(N808&gt;0, RANK(N808,(N808:P808,Q808:AE808)),0)</f>
        <v>2</v>
      </c>
      <c r="E808" s="5">
        <f>IF(O808&gt;0,RANK(O808,(N808:P808,Q808:AE808)),0)</f>
        <v>1</v>
      </c>
      <c r="F808" s="5">
        <f>IF(P808&gt;0,RANK(P808,(N808:P808,Q808:AE808)),0)</f>
        <v>0</v>
      </c>
      <c r="G808" s="131">
        <f t="shared" si="325"/>
        <v>2412</v>
      </c>
      <c r="H808" s="136">
        <f t="shared" si="326"/>
        <v>0.34329632792485054</v>
      </c>
      <c r="I808" s="2"/>
      <c r="J808" s="2">
        <f t="shared" si="327"/>
        <v>0.31611158553942498</v>
      </c>
      <c r="K808" s="2">
        <f t="shared" si="328"/>
        <v>0.65940791346427552</v>
      </c>
      <c r="L808" s="2">
        <f t="shared" si="329"/>
        <v>0</v>
      </c>
      <c r="M808" s="2">
        <f t="shared" si="330"/>
        <v>2.4480500996299503E-2</v>
      </c>
      <c r="N808" s="63">
        <v>2221</v>
      </c>
      <c r="O808" s="63">
        <v>4633</v>
      </c>
      <c r="P808" s="63"/>
      <c r="Q808" s="63">
        <v>172</v>
      </c>
      <c r="R808" s="63">
        <v>0</v>
      </c>
      <c r="S808" s="63">
        <v>0</v>
      </c>
      <c r="T808" s="63"/>
      <c r="U808" s="63">
        <v>0</v>
      </c>
      <c r="V808" s="63"/>
      <c r="W808" s="63">
        <f>IF(Copyright!C$12=1,IF(BW808&gt;0,BW808-SUM(R808:V808)-SUM(X808:AQ808),SUM(BX808:CB808)),SUM(BY808:CB808))</f>
        <v>0</v>
      </c>
      <c r="X808" s="63"/>
      <c r="Y808" s="63">
        <v>0</v>
      </c>
      <c r="Z808" s="63"/>
      <c r="AA808" s="63"/>
      <c r="AB808" s="63"/>
      <c r="AC808" s="63"/>
      <c r="AD808" s="63"/>
      <c r="AE808" s="63"/>
      <c r="AF808" s="63"/>
      <c r="AG808" s="63"/>
      <c r="AH808" s="63"/>
      <c r="AI808" s="8">
        <v>0</v>
      </c>
      <c r="AJ808" s="63">
        <v>0</v>
      </c>
      <c r="AK808" s="63"/>
      <c r="AL808" s="63"/>
      <c r="AM808" s="63"/>
      <c r="AN808" s="63"/>
      <c r="AO808" s="63"/>
      <c r="AP808" s="63"/>
      <c r="AQ808" s="63"/>
      <c r="AS808" s="5">
        <f>IF(Q808&gt;0,RANK(Q808,(N808:P808,Q808:AE808)),0)</f>
        <v>3</v>
      </c>
      <c r="AT808" s="5">
        <f>IF(R808&gt;0,RANK(R808,(N808:P808,Q808:AE808)),0)</f>
        <v>0</v>
      </c>
      <c r="AU808" s="5">
        <f>IF(T808&gt;0,RANK(T808,(N808:P808,Q808:AE808)),0)</f>
        <v>0</v>
      </c>
      <c r="AV808" s="5">
        <f>IF(S808&gt;0,RANK(S808,(N808:P808,Q808:AE808)),0)</f>
        <v>0</v>
      </c>
      <c r="AW808" s="2">
        <f t="shared" si="331"/>
        <v>2.4480500996299458E-2</v>
      </c>
      <c r="AX808" s="2">
        <f t="shared" si="332"/>
        <v>0</v>
      </c>
      <c r="AY808" s="2">
        <f t="shared" si="333"/>
        <v>0</v>
      </c>
      <c r="AZ808" s="2">
        <f t="shared" si="334"/>
        <v>0</v>
      </c>
      <c r="BB808" t="s">
        <v>2498</v>
      </c>
      <c r="BC808" t="s">
        <v>150</v>
      </c>
      <c r="BD808">
        <v>6</v>
      </c>
      <c r="BF808" s="111">
        <v>18</v>
      </c>
      <c r="BG808" s="113">
        <v>139</v>
      </c>
      <c r="BH808" s="117">
        <f t="shared" ref="BH808:BH871" si="335">1000*BF808+BG808</f>
        <v>18139</v>
      </c>
      <c r="BJ808" s="5" t="s">
        <v>3185</v>
      </c>
      <c r="BY808" s="63">
        <v>0</v>
      </c>
      <c r="BZ808" s="63">
        <v>0</v>
      </c>
      <c r="CA808" s="8">
        <v>0</v>
      </c>
    </row>
    <row r="809" spans="1:79" hidden="1" outlineLevel="1">
      <c r="A809" t="s">
        <v>1708</v>
      </c>
      <c r="B809" t="s">
        <v>150</v>
      </c>
      <c r="C809" s="1">
        <f t="shared" si="324"/>
        <v>110704</v>
      </c>
      <c r="D809" s="5">
        <f>IF(N809&gt;0, RANK(N809,(N809:P809,Q809:AE809)),0)</f>
        <v>1</v>
      </c>
      <c r="E809" s="5">
        <f>IF(O809&gt;0,RANK(O809,(N809:P809,Q809:AE809)),0)</f>
        <v>2</v>
      </c>
      <c r="F809" s="5">
        <f>IF(P809&gt;0,RANK(P809,(N809:P809,Q809:AE809)),0)</f>
        <v>0</v>
      </c>
      <c r="G809" s="131">
        <f t="shared" si="325"/>
        <v>3882</v>
      </c>
      <c r="H809" s="136">
        <f t="shared" si="326"/>
        <v>3.5066483595895363E-2</v>
      </c>
      <c r="I809" s="2"/>
      <c r="J809" s="2">
        <f t="shared" si="327"/>
        <v>0.51000867177337761</v>
      </c>
      <c r="K809" s="2">
        <f t="shared" si="328"/>
        <v>0.47494218817748229</v>
      </c>
      <c r="L809" s="2">
        <f t="shared" si="329"/>
        <v>0</v>
      </c>
      <c r="M809" s="2">
        <f t="shared" si="330"/>
        <v>1.5049140049140097E-2</v>
      </c>
      <c r="N809" s="63">
        <v>56460</v>
      </c>
      <c r="O809" s="63">
        <v>52578</v>
      </c>
      <c r="P809" s="63"/>
      <c r="Q809" s="63">
        <v>1611</v>
      </c>
      <c r="R809" s="63">
        <v>37</v>
      </c>
      <c r="S809" s="63">
        <v>12</v>
      </c>
      <c r="T809" s="63"/>
      <c r="U809" s="63">
        <v>2</v>
      </c>
      <c r="V809" s="63"/>
      <c r="W809" s="63">
        <f>IF(Copyright!C$12=1,IF(BW809&gt;0,BW809-SUM(R809:V809)-SUM(X809:AQ809),SUM(BX809:CB809)),SUM(BY809:CB809))</f>
        <v>0</v>
      </c>
      <c r="X809" s="63"/>
      <c r="Y809" s="63">
        <v>4</v>
      </c>
      <c r="Z809" s="63"/>
      <c r="AA809" s="63"/>
      <c r="AB809" s="63"/>
      <c r="AC809" s="63"/>
      <c r="AD809" s="63"/>
      <c r="AE809" s="63"/>
      <c r="AF809" s="63"/>
      <c r="AG809" s="63"/>
      <c r="AH809" s="63"/>
      <c r="AI809" s="8">
        <v>0</v>
      </c>
      <c r="AJ809" s="63">
        <v>0</v>
      </c>
      <c r="AK809" s="63"/>
      <c r="AL809" s="63"/>
      <c r="AM809" s="63"/>
      <c r="AN809" s="63"/>
      <c r="AO809" s="63"/>
      <c r="AP809" s="63"/>
      <c r="AQ809" s="63"/>
      <c r="AS809" s="5">
        <f>IF(Q809&gt;0,RANK(Q809,(N809:P809,Q809:AE809)),0)</f>
        <v>3</v>
      </c>
      <c r="AT809" s="5">
        <f>IF(R809&gt;0,RANK(R809,(N809:P809,Q809:AE809)),0)</f>
        <v>4</v>
      </c>
      <c r="AU809" s="5">
        <f>IF(T809&gt;0,RANK(T809,(N809:P809,Q809:AE809)),0)</f>
        <v>0</v>
      </c>
      <c r="AV809" s="5">
        <f>IF(S809&gt;0,RANK(S809,(N809:P809,Q809:AE809)),0)</f>
        <v>5</v>
      </c>
      <c r="AW809" s="2">
        <f t="shared" si="331"/>
        <v>1.4552319699378523E-2</v>
      </c>
      <c r="AX809" s="2">
        <f t="shared" si="332"/>
        <v>3.3422459893048126E-4</v>
      </c>
      <c r="AY809" s="2">
        <f t="shared" si="333"/>
        <v>0</v>
      </c>
      <c r="AZ809" s="2">
        <f t="shared" si="334"/>
        <v>1.0839716722069663E-4</v>
      </c>
      <c r="BB809" t="s">
        <v>1708</v>
      </c>
      <c r="BC809" t="s">
        <v>150</v>
      </c>
      <c r="BD809">
        <v>2</v>
      </c>
      <c r="BF809" s="111">
        <v>18</v>
      </c>
      <c r="BG809" s="113">
        <v>141</v>
      </c>
      <c r="BH809" s="117">
        <f t="shared" si="335"/>
        <v>18141</v>
      </c>
      <c r="BJ809" s="5" t="s">
        <v>3185</v>
      </c>
      <c r="BW809" s="132">
        <v>360</v>
      </c>
      <c r="BY809" s="63">
        <v>0</v>
      </c>
      <c r="BZ809" s="63">
        <v>0</v>
      </c>
      <c r="CA809" s="8">
        <v>0</v>
      </c>
    </row>
    <row r="810" spans="1:79" hidden="1" outlineLevel="1">
      <c r="A810" t="s">
        <v>837</v>
      </c>
      <c r="B810" t="s">
        <v>150</v>
      </c>
      <c r="C810" s="1">
        <f t="shared" si="324"/>
        <v>8720</v>
      </c>
      <c r="D810" s="5">
        <f>IF(N810&gt;0, RANK(N810,(N810:P810,Q810:AE810)),0)</f>
        <v>2</v>
      </c>
      <c r="E810" s="5">
        <f>IF(O810&gt;0,RANK(O810,(N810:P810,Q810:AE810)),0)</f>
        <v>1</v>
      </c>
      <c r="F810" s="5">
        <f>IF(P810&gt;0,RANK(P810,(N810:P810,Q810:AE810)),0)</f>
        <v>0</v>
      </c>
      <c r="G810" s="131">
        <f t="shared" si="325"/>
        <v>541</v>
      </c>
      <c r="H810" s="136">
        <f t="shared" si="326"/>
        <v>6.2041284403669725E-2</v>
      </c>
      <c r="I810" s="2"/>
      <c r="J810" s="2">
        <f t="shared" si="327"/>
        <v>0.45848623853211007</v>
      </c>
      <c r="K810" s="2">
        <f t="shared" si="328"/>
        <v>0.52052752293577986</v>
      </c>
      <c r="L810" s="2">
        <f t="shared" si="329"/>
        <v>0</v>
      </c>
      <c r="M810" s="2">
        <f t="shared" si="330"/>
        <v>2.0986238532110124E-2</v>
      </c>
      <c r="N810" s="63">
        <v>3998</v>
      </c>
      <c r="O810" s="63">
        <v>4539</v>
      </c>
      <c r="P810" s="63"/>
      <c r="Q810" s="63">
        <v>179</v>
      </c>
      <c r="R810" s="63">
        <v>1</v>
      </c>
      <c r="S810" s="63">
        <v>3</v>
      </c>
      <c r="T810" s="63"/>
      <c r="U810" s="63">
        <v>0</v>
      </c>
      <c r="V810" s="63"/>
      <c r="W810" s="63">
        <f>IF(Copyright!C$12=1,IF(BW810&gt;0,BW810-SUM(R810:V810)-SUM(X810:AQ810),SUM(BX810:CB810)),SUM(BY810:CB810))</f>
        <v>0</v>
      </c>
      <c r="X810" s="63"/>
      <c r="Y810" s="63">
        <v>0</v>
      </c>
      <c r="Z810" s="63"/>
      <c r="AA810" s="63"/>
      <c r="AB810" s="63"/>
      <c r="AC810" s="63"/>
      <c r="AD810" s="63"/>
      <c r="AE810" s="63"/>
      <c r="AF810" s="63"/>
      <c r="AG810" s="63"/>
      <c r="AH810" s="63"/>
      <c r="AI810" s="8">
        <v>0</v>
      </c>
      <c r="AJ810" s="63">
        <v>0</v>
      </c>
      <c r="AK810" s="63"/>
      <c r="AL810" s="63"/>
      <c r="AM810" s="63"/>
      <c r="AN810" s="63"/>
      <c r="AO810" s="63"/>
      <c r="AP810" s="63"/>
      <c r="AQ810" s="63"/>
      <c r="AS810" s="5">
        <f>IF(Q810&gt;0,RANK(Q810,(N810:P810,Q810:AE810)),0)</f>
        <v>3</v>
      </c>
      <c r="AT810" s="5">
        <f>IF(R810&gt;0,RANK(R810,(N810:P810,Q810:AE810)),0)</f>
        <v>5</v>
      </c>
      <c r="AU810" s="5">
        <f>IF(T810&gt;0,RANK(T810,(N810:P810,Q810:AE810)),0)</f>
        <v>0</v>
      </c>
      <c r="AV810" s="5">
        <f>IF(S810&gt;0,RANK(S810,(N810:P810,Q810:AE810)),0)</f>
        <v>4</v>
      </c>
      <c r="AW810" s="2">
        <f t="shared" si="331"/>
        <v>2.0527522935779818E-2</v>
      </c>
      <c r="AX810" s="2">
        <f t="shared" si="332"/>
        <v>1.1467889908256881E-4</v>
      </c>
      <c r="AY810" s="2">
        <f t="shared" si="333"/>
        <v>0</v>
      </c>
      <c r="AZ810" s="2">
        <f t="shared" si="334"/>
        <v>3.4403669724770644E-4</v>
      </c>
      <c r="BB810" t="s">
        <v>837</v>
      </c>
      <c r="BC810" t="s">
        <v>150</v>
      </c>
      <c r="BF810" s="111">
        <v>18</v>
      </c>
      <c r="BG810" s="113">
        <v>143</v>
      </c>
      <c r="BH810" s="117">
        <f t="shared" si="335"/>
        <v>18143</v>
      </c>
      <c r="BJ810" s="5" t="s">
        <v>3185</v>
      </c>
      <c r="BY810" s="63">
        <v>0</v>
      </c>
      <c r="BZ810" s="63">
        <v>0</v>
      </c>
      <c r="CA810" s="8">
        <v>0</v>
      </c>
    </row>
    <row r="811" spans="1:79" hidden="1" outlineLevel="1">
      <c r="A811" t="s">
        <v>23</v>
      </c>
      <c r="B811" t="s">
        <v>150</v>
      </c>
      <c r="C811" s="1">
        <f t="shared" si="324"/>
        <v>16760</v>
      </c>
      <c r="D811" s="5">
        <f>IF(N811&gt;0, RANK(N811,(N811:P811,Q811:AE811)),0)</f>
        <v>2</v>
      </c>
      <c r="E811" s="5">
        <f>IF(O811&gt;0,RANK(O811,(N811:P811,Q811:AE811)),0)</f>
        <v>1</v>
      </c>
      <c r="F811" s="5">
        <f>IF(P811&gt;0,RANK(P811,(N811:P811,Q811:AE811)),0)</f>
        <v>0</v>
      </c>
      <c r="G811" s="131">
        <f t="shared" si="325"/>
        <v>5619</v>
      </c>
      <c r="H811" s="136">
        <f t="shared" si="326"/>
        <v>0.33526252983293559</v>
      </c>
      <c r="I811" s="2"/>
      <c r="J811" s="2">
        <f t="shared" si="327"/>
        <v>0.31974940334128876</v>
      </c>
      <c r="K811" s="2">
        <f t="shared" si="328"/>
        <v>0.65501193317422435</v>
      </c>
      <c r="L811" s="2">
        <f t="shared" si="329"/>
        <v>0</v>
      </c>
      <c r="M811" s="2">
        <f t="shared" si="330"/>
        <v>2.523866348448689E-2</v>
      </c>
      <c r="N811" s="63">
        <v>5359</v>
      </c>
      <c r="O811" s="63">
        <v>10978</v>
      </c>
      <c r="P811" s="63"/>
      <c r="Q811" s="63">
        <v>414</v>
      </c>
      <c r="R811" s="63">
        <v>5</v>
      </c>
      <c r="S811" s="63">
        <v>2</v>
      </c>
      <c r="T811" s="63"/>
      <c r="U811" s="63">
        <v>0</v>
      </c>
      <c r="V811" s="63"/>
      <c r="W811" s="63">
        <f>IF(Copyright!C$12=1,IF(BW811&gt;0,BW811-SUM(R811:V811)-SUM(X811:AQ811),SUM(BX811:CB811)),SUM(BY811:CB811))</f>
        <v>0</v>
      </c>
      <c r="X811" s="63"/>
      <c r="Y811" s="63">
        <v>2</v>
      </c>
      <c r="Z811" s="63"/>
      <c r="AA811" s="63"/>
      <c r="AB811" s="63"/>
      <c r="AC811" s="63"/>
      <c r="AD811" s="63"/>
      <c r="AE811" s="63"/>
      <c r="AF811" s="63"/>
      <c r="AG811" s="63"/>
      <c r="AH811" s="63"/>
      <c r="AI811" s="8">
        <v>0</v>
      </c>
      <c r="AJ811" s="63">
        <v>0</v>
      </c>
      <c r="AK811" s="63"/>
      <c r="AL811" s="63"/>
      <c r="AM811" s="63"/>
      <c r="AN811" s="63"/>
      <c r="AO811" s="63"/>
      <c r="AP811" s="63"/>
      <c r="AQ811" s="63"/>
      <c r="AS811" s="5">
        <f>IF(Q811&gt;0,RANK(Q811,(N811:P811,Q811:AE811)),0)</f>
        <v>3</v>
      </c>
      <c r="AT811" s="5">
        <f>IF(R811&gt;0,RANK(R811,(N811:P811,Q811:AE811)),0)</f>
        <v>4</v>
      </c>
      <c r="AU811" s="5">
        <f>IF(T811&gt;0,RANK(T811,(N811:P811,Q811:AE811)),0)</f>
        <v>0</v>
      </c>
      <c r="AV811" s="5">
        <f>IF(S811&gt;0,RANK(S811,(N811:P811,Q811:AE811)),0)</f>
        <v>5</v>
      </c>
      <c r="AW811" s="2">
        <f t="shared" si="331"/>
        <v>2.4701670644391407E-2</v>
      </c>
      <c r="AX811" s="2">
        <f t="shared" si="332"/>
        <v>2.983293556085919E-4</v>
      </c>
      <c r="AY811" s="2">
        <f t="shared" si="333"/>
        <v>0</v>
      </c>
      <c r="AZ811" s="2">
        <f t="shared" si="334"/>
        <v>1.1933174224343676E-4</v>
      </c>
      <c r="BB811" t="s">
        <v>23</v>
      </c>
      <c r="BC811" t="s">
        <v>150</v>
      </c>
      <c r="BD811">
        <v>6</v>
      </c>
      <c r="BF811" s="111">
        <v>18</v>
      </c>
      <c r="BG811" s="113">
        <v>145</v>
      </c>
      <c r="BH811" s="117">
        <f t="shared" si="335"/>
        <v>18145</v>
      </c>
      <c r="BJ811" s="5" t="s">
        <v>3185</v>
      </c>
      <c r="BY811" s="63">
        <v>0</v>
      </c>
      <c r="BZ811" s="63">
        <v>0</v>
      </c>
      <c r="CA811" s="8">
        <v>0</v>
      </c>
    </row>
    <row r="812" spans="1:79" hidden="1" outlineLevel="1">
      <c r="A812" t="s">
        <v>641</v>
      </c>
      <c r="B812" t="s">
        <v>150</v>
      </c>
      <c r="C812" s="1">
        <f t="shared" si="324"/>
        <v>9728</v>
      </c>
      <c r="D812" s="5">
        <f>IF(N812&gt;0, RANK(N812,(N812:P812,Q812:AE812)),0)</f>
        <v>2</v>
      </c>
      <c r="E812" s="5">
        <f>IF(O812&gt;0,RANK(O812,(N812:P812,Q812:AE812)),0)</f>
        <v>1</v>
      </c>
      <c r="F812" s="5">
        <f>IF(P812&gt;0,RANK(P812,(N812:P812,Q812:AE812)),0)</f>
        <v>0</v>
      </c>
      <c r="G812" s="131">
        <f t="shared" si="325"/>
        <v>1489</v>
      </c>
      <c r="H812" s="136">
        <f t="shared" si="326"/>
        <v>0.15306332236842105</v>
      </c>
      <c r="I812" s="2"/>
      <c r="J812" s="2">
        <f t="shared" si="327"/>
        <v>0.41385690789473684</v>
      </c>
      <c r="K812" s="2">
        <f t="shared" si="328"/>
        <v>0.56692023026315785</v>
      </c>
      <c r="L812" s="2">
        <f t="shared" si="329"/>
        <v>0</v>
      </c>
      <c r="M812" s="2">
        <f t="shared" si="330"/>
        <v>1.922286184210531E-2</v>
      </c>
      <c r="N812" s="63">
        <v>4026</v>
      </c>
      <c r="O812" s="63">
        <v>5515</v>
      </c>
      <c r="P812" s="63"/>
      <c r="Q812" s="63">
        <v>184</v>
      </c>
      <c r="R812" s="63">
        <v>2</v>
      </c>
      <c r="S812" s="63">
        <v>0</v>
      </c>
      <c r="T812" s="63"/>
      <c r="U812" s="63">
        <v>0</v>
      </c>
      <c r="V812" s="63"/>
      <c r="W812" s="63">
        <f>IF(Copyright!C$12=1,IF(BW812&gt;0,BW812-SUM(R812:V812)-SUM(X812:AQ812),SUM(BX812:CB812)),SUM(BY812:CB812))</f>
        <v>1</v>
      </c>
      <c r="X812" s="63"/>
      <c r="Y812" s="63">
        <v>0</v>
      </c>
      <c r="Z812" s="63"/>
      <c r="AA812" s="63"/>
      <c r="AB812" s="63"/>
      <c r="AC812" s="63"/>
      <c r="AD812" s="63"/>
      <c r="AE812" s="63"/>
      <c r="AF812" s="63"/>
      <c r="AG812" s="63"/>
      <c r="AH812" s="63"/>
      <c r="AI812" s="8">
        <v>0</v>
      </c>
      <c r="AJ812" s="63">
        <v>0</v>
      </c>
      <c r="AK812" s="63"/>
      <c r="AL812" s="63"/>
      <c r="AM812" s="63"/>
      <c r="AN812" s="63"/>
      <c r="AO812" s="63"/>
      <c r="AP812" s="63"/>
      <c r="AQ812" s="63"/>
      <c r="AS812" s="5">
        <f>IF(Q812&gt;0,RANK(Q812,(N812:P812,Q812:AE812)),0)</f>
        <v>3</v>
      </c>
      <c r="AT812" s="5">
        <f>IF(R812&gt;0,RANK(R812,(N812:P812,Q812:AE812)),0)</f>
        <v>4</v>
      </c>
      <c r="AU812" s="5">
        <f>IF(T812&gt;0,RANK(T812,(N812:P812,Q812:AE812)),0)</f>
        <v>0</v>
      </c>
      <c r="AV812" s="5">
        <f>IF(S812&gt;0,RANK(S812,(N812:P812,Q812:AE812)),0)</f>
        <v>0</v>
      </c>
      <c r="AW812" s="2">
        <f t="shared" si="331"/>
        <v>1.8914473684210526E-2</v>
      </c>
      <c r="AX812" s="2">
        <f t="shared" si="332"/>
        <v>2.0559210526315788E-4</v>
      </c>
      <c r="AY812" s="2">
        <f t="shared" si="333"/>
        <v>0</v>
      </c>
      <c r="AZ812" s="2">
        <f t="shared" si="334"/>
        <v>0</v>
      </c>
      <c r="BB812" t="s">
        <v>641</v>
      </c>
      <c r="BC812" t="s">
        <v>150</v>
      </c>
      <c r="BD812">
        <v>8</v>
      </c>
      <c r="BF812" s="111">
        <v>18</v>
      </c>
      <c r="BG812" s="113">
        <v>147</v>
      </c>
      <c r="BH812" s="117">
        <f t="shared" si="335"/>
        <v>18147</v>
      </c>
      <c r="BJ812" s="5" t="s">
        <v>3185</v>
      </c>
      <c r="BW812" s="63">
        <v>19</v>
      </c>
      <c r="BY812" s="63">
        <v>0</v>
      </c>
      <c r="BZ812" s="63">
        <v>1</v>
      </c>
      <c r="CA812" s="8">
        <v>0</v>
      </c>
    </row>
    <row r="813" spans="1:79" hidden="1" outlineLevel="1">
      <c r="A813" t="s">
        <v>469</v>
      </c>
      <c r="B813" t="s">
        <v>150</v>
      </c>
      <c r="C813" s="1">
        <f t="shared" si="324"/>
        <v>8754</v>
      </c>
      <c r="D813" s="5">
        <f>IF(N813&gt;0, RANK(N813,(N813:P813,Q813:AE813)),0)</f>
        <v>2</v>
      </c>
      <c r="E813" s="5">
        <f>IF(O813&gt;0,RANK(O813,(N813:P813,Q813:AE813)),0)</f>
        <v>1</v>
      </c>
      <c r="F813" s="5">
        <f>IF(P813&gt;0,RANK(P813,(N813:P813,Q813:AE813)),0)</f>
        <v>0</v>
      </c>
      <c r="G813" s="131">
        <f t="shared" si="325"/>
        <v>929</v>
      </c>
      <c r="H813" s="136">
        <f t="shared" si="326"/>
        <v>0.10612291523874801</v>
      </c>
      <c r="I813" s="2"/>
      <c r="J813" s="2">
        <f t="shared" si="327"/>
        <v>0.43511537582819282</v>
      </c>
      <c r="K813" s="2">
        <f t="shared" si="328"/>
        <v>0.54123829106694088</v>
      </c>
      <c r="L813" s="2">
        <f t="shared" si="329"/>
        <v>0</v>
      </c>
      <c r="M813" s="2">
        <f t="shared" si="330"/>
        <v>2.3646333104866302E-2</v>
      </c>
      <c r="N813" s="63">
        <v>3809</v>
      </c>
      <c r="O813" s="63">
        <v>4738</v>
      </c>
      <c r="P813" s="63"/>
      <c r="Q813" s="63">
        <v>205</v>
      </c>
      <c r="R813" s="63">
        <v>1</v>
      </c>
      <c r="S813" s="63">
        <v>1</v>
      </c>
      <c r="T813" s="63"/>
      <c r="U813" s="63">
        <v>0</v>
      </c>
      <c r="V813" s="63"/>
      <c r="W813" s="63">
        <f>IF(Copyright!C$12=1,IF(BW813&gt;0,BW813-SUM(R813:V813)-SUM(X813:AQ813),SUM(BX813:CB813)),SUM(BY813:CB813))</f>
        <v>0</v>
      </c>
      <c r="X813" s="63"/>
      <c r="Y813" s="63">
        <v>0</v>
      </c>
      <c r="Z813" s="63"/>
      <c r="AA813" s="63"/>
      <c r="AB813" s="63"/>
      <c r="AC813" s="63"/>
      <c r="AD813" s="63"/>
      <c r="AE813" s="63"/>
      <c r="AF813" s="63"/>
      <c r="AG813" s="63"/>
      <c r="AH813" s="63"/>
      <c r="AI813" s="8">
        <v>0</v>
      </c>
      <c r="AJ813" s="63">
        <v>0</v>
      </c>
      <c r="AK813" s="63"/>
      <c r="AL813" s="63"/>
      <c r="AM813" s="63"/>
      <c r="AN813" s="63"/>
      <c r="AO813" s="63"/>
      <c r="AP813" s="63"/>
      <c r="AQ813" s="63"/>
      <c r="AS813" s="5">
        <f>IF(Q813&gt;0,RANK(Q813,(N813:P813,Q813:AE813)),0)</f>
        <v>3</v>
      </c>
      <c r="AT813" s="5">
        <f>IF(R813&gt;0,RANK(R813,(N813:P813,Q813:AE813)),0)</f>
        <v>4</v>
      </c>
      <c r="AU813" s="5">
        <f>IF(T813&gt;0,RANK(T813,(N813:P813,Q813:AE813)),0)</f>
        <v>0</v>
      </c>
      <c r="AV813" s="5">
        <f>IF(S813&gt;0,RANK(S813,(N813:P813,Q813:AE813)),0)</f>
        <v>4</v>
      </c>
      <c r="AW813" s="2">
        <f t="shared" si="331"/>
        <v>2.3417866118345898E-2</v>
      </c>
      <c r="AX813" s="2">
        <f t="shared" si="332"/>
        <v>1.142334932602239E-4</v>
      </c>
      <c r="AY813" s="2">
        <f t="shared" si="333"/>
        <v>0</v>
      </c>
      <c r="AZ813" s="2">
        <f t="shared" si="334"/>
        <v>1.142334932602239E-4</v>
      </c>
      <c r="BB813" t="s">
        <v>469</v>
      </c>
      <c r="BC813" t="s">
        <v>150</v>
      </c>
      <c r="BD813">
        <v>2</v>
      </c>
      <c r="BF813" s="111">
        <v>18</v>
      </c>
      <c r="BG813" s="113">
        <v>149</v>
      </c>
      <c r="BH813" s="117">
        <f t="shared" si="335"/>
        <v>18149</v>
      </c>
      <c r="BJ813" s="5" t="s">
        <v>3185</v>
      </c>
      <c r="BW813" s="63">
        <v>17</v>
      </c>
      <c r="BY813" s="63">
        <v>0</v>
      </c>
      <c r="BZ813" s="63">
        <v>0</v>
      </c>
      <c r="CA813" s="8">
        <v>0</v>
      </c>
    </row>
    <row r="814" spans="1:79" hidden="1" outlineLevel="1">
      <c r="A814" t="s">
        <v>163</v>
      </c>
      <c r="B814" t="s">
        <v>150</v>
      </c>
      <c r="C814" s="1">
        <f t="shared" si="324"/>
        <v>13695</v>
      </c>
      <c r="D814" s="5">
        <f>IF(N814&gt;0, RANK(N814,(N814:P814,Q814:AE814)),0)</f>
        <v>2</v>
      </c>
      <c r="E814" s="5">
        <f>IF(O814&gt;0,RANK(O814,(N814:P814,Q814:AE814)),0)</f>
        <v>1</v>
      </c>
      <c r="F814" s="5">
        <f>IF(P814&gt;0,RANK(P814,(N814:P814,Q814:AE814)),0)</f>
        <v>0</v>
      </c>
      <c r="G814" s="131">
        <f t="shared" si="325"/>
        <v>3694</v>
      </c>
      <c r="H814" s="136">
        <f t="shared" si="326"/>
        <v>0.26973347937203357</v>
      </c>
      <c r="I814" s="2"/>
      <c r="J814" s="2">
        <f t="shared" si="327"/>
        <v>0.35436290617013511</v>
      </c>
      <c r="K814" s="2">
        <f t="shared" si="328"/>
        <v>0.62409638554216873</v>
      </c>
      <c r="L814" s="2">
        <f t="shared" si="329"/>
        <v>0</v>
      </c>
      <c r="M814" s="2">
        <f t="shared" si="330"/>
        <v>2.1540708287696164E-2</v>
      </c>
      <c r="N814" s="63">
        <v>4853</v>
      </c>
      <c r="O814" s="63">
        <v>8547</v>
      </c>
      <c r="P814" s="63"/>
      <c r="Q814" s="63">
        <v>289</v>
      </c>
      <c r="R814" s="63">
        <v>4</v>
      </c>
      <c r="S814" s="63">
        <v>2</v>
      </c>
      <c r="T814" s="63"/>
      <c r="U814" s="63">
        <v>0</v>
      </c>
      <c r="V814" s="63"/>
      <c r="W814" s="63">
        <f>IF(Copyright!C$12=1,IF(BW814&gt;0,BW814-SUM(R814:V814)-SUM(X814:AQ814),SUM(BX814:CB814)),SUM(BY814:CB814))</f>
        <v>0</v>
      </c>
      <c r="X814" s="63"/>
      <c r="Y814" s="63">
        <v>0</v>
      </c>
      <c r="Z814" s="63"/>
      <c r="AA814" s="63"/>
      <c r="AB814" s="63"/>
      <c r="AC814" s="63"/>
      <c r="AD814" s="63"/>
      <c r="AE814" s="63"/>
      <c r="AF814" s="63"/>
      <c r="AG814" s="63"/>
      <c r="AH814" s="63"/>
      <c r="AI814" s="8">
        <v>0</v>
      </c>
      <c r="AJ814" s="63">
        <v>0</v>
      </c>
      <c r="AK814" s="63"/>
      <c r="AL814" s="63"/>
      <c r="AM814" s="63"/>
      <c r="AN814" s="63"/>
      <c r="AO814" s="63"/>
      <c r="AP814" s="63"/>
      <c r="AQ814" s="63"/>
      <c r="AS814" s="5">
        <f>IF(Q814&gt;0,RANK(Q814,(N814:P814,Q814:AE814)),0)</f>
        <v>3</v>
      </c>
      <c r="AT814" s="5">
        <f>IF(R814&gt;0,RANK(R814,(N814:P814,Q814:AE814)),0)</f>
        <v>4</v>
      </c>
      <c r="AU814" s="5">
        <f>IF(T814&gt;0,RANK(T814,(N814:P814,Q814:AE814)),0)</f>
        <v>0</v>
      </c>
      <c r="AV814" s="5">
        <f>IF(S814&gt;0,RANK(S814,(N814:P814,Q814:AE814)),0)</f>
        <v>5</v>
      </c>
      <c r="AW814" s="2">
        <f t="shared" si="331"/>
        <v>2.1102592186929538E-2</v>
      </c>
      <c r="AX814" s="2">
        <f t="shared" si="332"/>
        <v>2.9207740051113545E-4</v>
      </c>
      <c r="AY814" s="2">
        <f t="shared" si="333"/>
        <v>0</v>
      </c>
      <c r="AZ814" s="2">
        <f t="shared" si="334"/>
        <v>1.4603870025556772E-4</v>
      </c>
      <c r="BB814" t="s">
        <v>163</v>
      </c>
      <c r="BC814" t="s">
        <v>150</v>
      </c>
      <c r="BD814">
        <v>3</v>
      </c>
      <c r="BF814" s="111">
        <v>18</v>
      </c>
      <c r="BG814" s="113">
        <v>151</v>
      </c>
      <c r="BH814" s="117">
        <f t="shared" si="335"/>
        <v>18151</v>
      </c>
      <c r="BJ814" s="5" t="s">
        <v>3185</v>
      </c>
      <c r="BY814" s="63">
        <v>0</v>
      </c>
      <c r="BZ814" s="63">
        <v>0</v>
      </c>
      <c r="CA814" s="8">
        <v>0</v>
      </c>
    </row>
    <row r="815" spans="1:79" hidden="1" outlineLevel="1">
      <c r="A815" t="s">
        <v>1048</v>
      </c>
      <c r="B815" t="s">
        <v>150</v>
      </c>
      <c r="C815" s="1">
        <f t="shared" si="324"/>
        <v>8290</v>
      </c>
      <c r="D815" s="5">
        <f>IF(N815&gt;0, RANK(N815,(N815:P815,Q815:AE815)),0)</f>
        <v>2</v>
      </c>
      <c r="E815" s="5">
        <f>IF(O815&gt;0,RANK(O815,(N815:P815,Q815:AE815)),0)</f>
        <v>1</v>
      </c>
      <c r="F815" s="5">
        <f>IF(P815&gt;0,RANK(P815,(N815:P815,Q815:AE815)),0)</f>
        <v>0</v>
      </c>
      <c r="G815" s="131">
        <f t="shared" si="325"/>
        <v>1711</v>
      </c>
      <c r="H815" s="136">
        <f t="shared" si="326"/>
        <v>0.20639324487334137</v>
      </c>
      <c r="I815" s="2"/>
      <c r="J815" s="2">
        <f t="shared" si="327"/>
        <v>0.38492159227985523</v>
      </c>
      <c r="K815" s="2">
        <f t="shared" si="328"/>
        <v>0.59131483715319666</v>
      </c>
      <c r="L815" s="2">
        <f t="shared" si="329"/>
        <v>0</v>
      </c>
      <c r="M815" s="2">
        <f t="shared" si="330"/>
        <v>2.3763570566948111E-2</v>
      </c>
      <c r="N815" s="63">
        <v>3191</v>
      </c>
      <c r="O815" s="63">
        <v>4902</v>
      </c>
      <c r="P815" s="63"/>
      <c r="Q815" s="63">
        <v>196</v>
      </c>
      <c r="R815" s="63">
        <v>0</v>
      </c>
      <c r="S815" s="63">
        <v>1</v>
      </c>
      <c r="T815" s="63"/>
      <c r="U815" s="63">
        <v>0</v>
      </c>
      <c r="V815" s="63"/>
      <c r="W815" s="63">
        <f>IF(Copyright!C$12=1,IF(BW815&gt;0,BW815-SUM(R815:V815)-SUM(X815:AQ815),SUM(BX815:CB815)),SUM(BY815:CB815))</f>
        <v>0</v>
      </c>
      <c r="X815" s="63"/>
      <c r="Y815" s="63">
        <v>0</v>
      </c>
      <c r="Z815" s="63"/>
      <c r="AA815" s="63"/>
      <c r="AB815" s="63"/>
      <c r="AC815" s="63"/>
      <c r="AD815" s="63"/>
      <c r="AE815" s="63"/>
      <c r="AF815" s="63"/>
      <c r="AG815" s="63"/>
      <c r="AH815" s="63"/>
      <c r="AI815" s="8">
        <v>0</v>
      </c>
      <c r="AJ815" s="63">
        <v>0</v>
      </c>
      <c r="AK815" s="63"/>
      <c r="AL815" s="63"/>
      <c r="AM815" s="63"/>
      <c r="AN815" s="63"/>
      <c r="AO815" s="63"/>
      <c r="AP815" s="63"/>
      <c r="AQ815" s="63"/>
      <c r="AS815" s="5">
        <f>IF(Q815&gt;0,RANK(Q815,(N815:P815,Q815:AE815)),0)</f>
        <v>3</v>
      </c>
      <c r="AT815" s="5">
        <f>IF(R815&gt;0,RANK(R815,(N815:P815,Q815:AE815)),0)</f>
        <v>0</v>
      </c>
      <c r="AU815" s="5">
        <f>IF(T815&gt;0,RANK(T815,(N815:P815,Q815:AE815)),0)</f>
        <v>0</v>
      </c>
      <c r="AV815" s="5">
        <f>IF(S815&gt;0,RANK(S815,(N815:P815,Q815:AE815)),0)</f>
        <v>4</v>
      </c>
      <c r="AW815" s="2">
        <f t="shared" si="331"/>
        <v>2.3642943305186973E-2</v>
      </c>
      <c r="AX815" s="2">
        <f t="shared" si="332"/>
        <v>0</v>
      </c>
      <c r="AY815" s="2">
        <f t="shared" si="333"/>
        <v>0</v>
      </c>
      <c r="AZ815" s="2">
        <f t="shared" si="334"/>
        <v>1.2062726176115802E-4</v>
      </c>
      <c r="BB815" t="s">
        <v>1048</v>
      </c>
      <c r="BC815" t="s">
        <v>150</v>
      </c>
      <c r="BD815">
        <v>8</v>
      </c>
      <c r="BF815" s="111">
        <v>18</v>
      </c>
      <c r="BG815" s="113">
        <v>153</v>
      </c>
      <c r="BH815" s="117">
        <f t="shared" si="335"/>
        <v>18153</v>
      </c>
      <c r="BJ815" s="5" t="s">
        <v>3185</v>
      </c>
      <c r="BY815" s="63">
        <v>0</v>
      </c>
      <c r="BZ815" s="63">
        <v>0</v>
      </c>
      <c r="CA815" s="8">
        <v>0</v>
      </c>
    </row>
    <row r="816" spans="1:79" hidden="1" outlineLevel="1">
      <c r="A816" t="s">
        <v>1070</v>
      </c>
      <c r="B816" t="s">
        <v>150</v>
      </c>
      <c r="C816" s="1">
        <f t="shared" si="324"/>
        <v>3397</v>
      </c>
      <c r="D816" s="5">
        <f>IF(N816&gt;0, RANK(N816,(N816:P816,Q816:AE816)),0)</f>
        <v>2</v>
      </c>
      <c r="E816" s="5">
        <f>IF(O816&gt;0,RANK(O816,(N816:P816,Q816:AE816)),0)</f>
        <v>1</v>
      </c>
      <c r="F816" s="5">
        <f>IF(P816&gt;0,RANK(P816,(N816:P816,Q816:AE816)),0)</f>
        <v>0</v>
      </c>
      <c r="G816" s="131">
        <f t="shared" si="325"/>
        <v>435</v>
      </c>
      <c r="H816" s="136">
        <f t="shared" si="326"/>
        <v>0.12805416544009421</v>
      </c>
      <c r="I816" s="2"/>
      <c r="J816" s="2">
        <f t="shared" si="327"/>
        <v>0.42302031204003532</v>
      </c>
      <c r="K816" s="2">
        <f t="shared" si="328"/>
        <v>0.5510744774801295</v>
      </c>
      <c r="L816" s="2">
        <f t="shared" si="329"/>
        <v>0</v>
      </c>
      <c r="M816" s="2">
        <f t="shared" si="330"/>
        <v>2.5905210479835183E-2</v>
      </c>
      <c r="N816" s="63">
        <v>1437</v>
      </c>
      <c r="O816" s="63">
        <v>1872</v>
      </c>
      <c r="P816" s="63"/>
      <c r="Q816" s="63">
        <v>88</v>
      </c>
      <c r="R816" s="63">
        <v>0</v>
      </c>
      <c r="S816" s="63">
        <v>0</v>
      </c>
      <c r="T816" s="63"/>
      <c r="U816" s="63">
        <v>0</v>
      </c>
      <c r="V816" s="63"/>
      <c r="W816" s="63">
        <f>IF(Copyright!C$12=1,IF(BW816&gt;0,BW816-SUM(R816:V816)-SUM(X816:AQ816),SUM(BX816:CB816)),SUM(BY816:CB816))</f>
        <v>0</v>
      </c>
      <c r="X816" s="63"/>
      <c r="Y816" s="63">
        <v>0</v>
      </c>
      <c r="Z816" s="63"/>
      <c r="AA816" s="63"/>
      <c r="AB816" s="63"/>
      <c r="AC816" s="63"/>
      <c r="AD816" s="63"/>
      <c r="AE816" s="63"/>
      <c r="AF816" s="63"/>
      <c r="AG816" s="63"/>
      <c r="AH816" s="63"/>
      <c r="AI816" s="8">
        <v>0</v>
      </c>
      <c r="AJ816" s="63">
        <v>0</v>
      </c>
      <c r="AK816" s="63"/>
      <c r="AL816" s="63"/>
      <c r="AM816" s="63"/>
      <c r="AN816" s="63"/>
      <c r="AO816" s="63"/>
      <c r="AP816" s="63"/>
      <c r="AQ816" s="63"/>
      <c r="AS816" s="5">
        <f>IF(Q816&gt;0,RANK(Q816,(N816:P816,Q816:AE816)),0)</f>
        <v>3</v>
      </c>
      <c r="AT816" s="5">
        <f>IF(R816&gt;0,RANK(R816,(N816:P816,Q816:AE816)),0)</f>
        <v>0</v>
      </c>
      <c r="AU816" s="5">
        <f>IF(T816&gt;0,RANK(T816,(N816:P816,Q816:AE816)),0)</f>
        <v>0</v>
      </c>
      <c r="AV816" s="5">
        <f>IF(S816&gt;0,RANK(S816,(N816:P816,Q816:AE816)),0)</f>
        <v>0</v>
      </c>
      <c r="AW816" s="2">
        <f t="shared" si="331"/>
        <v>2.5905210479835149E-2</v>
      </c>
      <c r="AX816" s="2">
        <f t="shared" si="332"/>
        <v>0</v>
      </c>
      <c r="AY816" s="2">
        <f t="shared" si="333"/>
        <v>0</v>
      </c>
      <c r="AZ816" s="2">
        <f t="shared" si="334"/>
        <v>0</v>
      </c>
      <c r="BB816" t="s">
        <v>1070</v>
      </c>
      <c r="BC816" t="s">
        <v>150</v>
      </c>
      <c r="BD816">
        <v>6</v>
      </c>
      <c r="BF816" s="111">
        <v>18</v>
      </c>
      <c r="BG816" s="113">
        <v>155</v>
      </c>
      <c r="BH816" s="117">
        <f t="shared" si="335"/>
        <v>18155</v>
      </c>
      <c r="BJ816" s="5" t="s">
        <v>3185</v>
      </c>
      <c r="BY816" s="63">
        <v>0</v>
      </c>
      <c r="BZ816" s="63">
        <v>0</v>
      </c>
      <c r="CA816" s="8">
        <v>0</v>
      </c>
    </row>
    <row r="817" spans="1:80" hidden="1" outlineLevel="1">
      <c r="A817" t="s">
        <v>60</v>
      </c>
      <c r="B817" t="s">
        <v>150</v>
      </c>
      <c r="C817" s="1">
        <f t="shared" si="324"/>
        <v>56896</v>
      </c>
      <c r="D817" s="5">
        <f>IF(N817&gt;0, RANK(N817,(N817:P817,Q817:AE817)),0)</f>
        <v>2</v>
      </c>
      <c r="E817" s="5">
        <f>IF(O817&gt;0,RANK(O817,(N817:P817,Q817:AE817)),0)</f>
        <v>1</v>
      </c>
      <c r="F817" s="5">
        <f>IF(P817&gt;0,RANK(P817,(N817:P817,Q817:AE817)),0)</f>
        <v>0</v>
      </c>
      <c r="G817" s="131">
        <f t="shared" si="325"/>
        <v>2046</v>
      </c>
      <c r="H817" s="136">
        <f t="shared" si="326"/>
        <v>3.5960348706411696E-2</v>
      </c>
      <c r="I817" s="2"/>
      <c r="J817" s="2">
        <f t="shared" si="327"/>
        <v>0.46947061304836896</v>
      </c>
      <c r="K817" s="2">
        <f t="shared" si="328"/>
        <v>0.50543096175478064</v>
      </c>
      <c r="L817" s="2">
        <f t="shared" si="329"/>
        <v>0</v>
      </c>
      <c r="M817" s="2">
        <f t="shared" si="330"/>
        <v>2.5098425196850349E-2</v>
      </c>
      <c r="N817" s="63">
        <v>26711</v>
      </c>
      <c r="O817" s="63">
        <v>28757</v>
      </c>
      <c r="P817" s="63"/>
      <c r="Q817" s="63">
        <v>1349</v>
      </c>
      <c r="R817" s="63">
        <v>60</v>
      </c>
      <c r="S817" s="63">
        <v>18</v>
      </c>
      <c r="T817" s="63"/>
      <c r="U817" s="63">
        <v>1</v>
      </c>
      <c r="V817" s="63"/>
      <c r="W817" s="63">
        <f>IF(Copyright!C$12=1,IF(BW817&gt;0,BW817-SUM(R817:V817)-SUM(X817:AQ817),SUM(BX817:CB817)),SUM(BY817:CB817))</f>
        <v>0</v>
      </c>
      <c r="X817" s="63"/>
      <c r="Y817" s="63">
        <v>0</v>
      </c>
      <c r="Z817" s="63"/>
      <c r="AA817" s="63"/>
      <c r="AB817" s="63"/>
      <c r="AC817" s="63"/>
      <c r="AD817" s="63"/>
      <c r="AE817" s="63"/>
      <c r="AF817" s="63"/>
      <c r="AG817" s="63"/>
      <c r="AH817" s="63"/>
      <c r="AI817" s="8">
        <v>0</v>
      </c>
      <c r="AJ817" s="63">
        <v>0</v>
      </c>
      <c r="AK817" s="63"/>
      <c r="AL817" s="63"/>
      <c r="AM817" s="63"/>
      <c r="AN817" s="63"/>
      <c r="AO817" s="63"/>
      <c r="AP817" s="63"/>
      <c r="AQ817" s="63"/>
      <c r="AS817" s="5">
        <f>IF(Q817&gt;0,RANK(Q817,(N817:P817,Q817:AE817)),0)</f>
        <v>3</v>
      </c>
      <c r="AT817" s="5">
        <f>IF(R817&gt;0,RANK(R817,(N817:P817,Q817:AE817)),0)</f>
        <v>4</v>
      </c>
      <c r="AU817" s="5">
        <f>IF(T817&gt;0,RANK(T817,(N817:P817,Q817:AE817)),0)</f>
        <v>0</v>
      </c>
      <c r="AV817" s="5">
        <f>IF(S817&gt;0,RANK(S817,(N817:P817,Q817:AE817)),0)</f>
        <v>5</v>
      </c>
      <c r="AW817" s="2">
        <f t="shared" si="331"/>
        <v>2.3709926884139483E-2</v>
      </c>
      <c r="AX817" s="2">
        <f t="shared" si="332"/>
        <v>1.0545556805399326E-3</v>
      </c>
      <c r="AY817" s="2">
        <f t="shared" si="333"/>
        <v>0</v>
      </c>
      <c r="AZ817" s="2">
        <f t="shared" si="334"/>
        <v>3.1636670416197976E-4</v>
      </c>
      <c r="BB817" t="s">
        <v>60</v>
      </c>
      <c r="BC817" t="s">
        <v>150</v>
      </c>
      <c r="BD817">
        <v>4</v>
      </c>
      <c r="BF817" s="111">
        <v>18</v>
      </c>
      <c r="BG817" s="113">
        <v>157</v>
      </c>
      <c r="BH817" s="117">
        <f t="shared" si="335"/>
        <v>18157</v>
      </c>
      <c r="BJ817" s="5" t="s">
        <v>3185</v>
      </c>
      <c r="BW817" s="63">
        <f>57063-56896+79</f>
        <v>246</v>
      </c>
      <c r="BY817" s="63">
        <v>0</v>
      </c>
      <c r="BZ817" s="63">
        <v>0</v>
      </c>
      <c r="CA817" s="8">
        <v>0</v>
      </c>
    </row>
    <row r="818" spans="1:80" hidden="1" outlineLevel="1">
      <c r="A818" t="s">
        <v>61</v>
      </c>
      <c r="B818" t="s">
        <v>150</v>
      </c>
      <c r="C818" s="1">
        <f t="shared" si="324"/>
        <v>7365</v>
      </c>
      <c r="D818" s="5">
        <f>IF(N818&gt;0, RANK(N818,(N818:P818,Q818:AE818)),0)</f>
        <v>2</v>
      </c>
      <c r="E818" s="5">
        <f>IF(O818&gt;0,RANK(O818,(N818:P818,Q818:AE818)),0)</f>
        <v>1</v>
      </c>
      <c r="F818" s="5">
        <f>IF(P818&gt;0,RANK(P818,(N818:P818,Q818:AE818)),0)</f>
        <v>0</v>
      </c>
      <c r="G818" s="131">
        <f t="shared" si="325"/>
        <v>2341</v>
      </c>
      <c r="H818" s="136">
        <f t="shared" si="326"/>
        <v>0.31785471826205025</v>
      </c>
      <c r="I818" s="2"/>
      <c r="J818" s="2">
        <f t="shared" si="327"/>
        <v>0.33021045485403938</v>
      </c>
      <c r="K818" s="2">
        <f t="shared" si="328"/>
        <v>0.64806517311608958</v>
      </c>
      <c r="L818" s="2">
        <f t="shared" si="329"/>
        <v>0</v>
      </c>
      <c r="M818" s="2">
        <f t="shared" si="330"/>
        <v>2.1724372029870986E-2</v>
      </c>
      <c r="N818" s="63">
        <v>2432</v>
      </c>
      <c r="O818" s="63">
        <v>4773</v>
      </c>
      <c r="P818" s="63"/>
      <c r="Q818" s="63">
        <v>159</v>
      </c>
      <c r="R818" s="63">
        <v>0</v>
      </c>
      <c r="S818" s="63">
        <v>1</v>
      </c>
      <c r="T818" s="63"/>
      <c r="U818" s="63">
        <v>0</v>
      </c>
      <c r="V818" s="63"/>
      <c r="W818" s="63">
        <f>IF(Copyright!C$12=1,IF(BW818&gt;0,BW818-SUM(R818:V818)-SUM(X818:AQ818),SUM(BX818:CB818)),SUM(BY818:CB818))</f>
        <v>0</v>
      </c>
      <c r="X818" s="63"/>
      <c r="Y818" s="63">
        <v>0</v>
      </c>
      <c r="Z818" s="63"/>
      <c r="AA818" s="63"/>
      <c r="AB818" s="63"/>
      <c r="AC818" s="63"/>
      <c r="AD818" s="63"/>
      <c r="AE818" s="63"/>
      <c r="AF818" s="63"/>
      <c r="AG818" s="63"/>
      <c r="AH818" s="63"/>
      <c r="AI818" s="8">
        <v>0</v>
      </c>
      <c r="AJ818" s="63">
        <v>0</v>
      </c>
      <c r="AK818" s="63"/>
      <c r="AL818" s="63"/>
      <c r="AM818" s="63"/>
      <c r="AN818" s="63"/>
      <c r="AO818" s="63"/>
      <c r="AP818" s="63"/>
      <c r="AQ818" s="63"/>
      <c r="AS818" s="5">
        <f>IF(Q818&gt;0,RANK(Q818,(N818:P818,Q818:AE818)),0)</f>
        <v>3</v>
      </c>
      <c r="AT818" s="5">
        <f>IF(R818&gt;0,RANK(R818,(N818:P818,Q818:AE818)),0)</f>
        <v>0</v>
      </c>
      <c r="AU818" s="5">
        <f>IF(T818&gt;0,RANK(T818,(N818:P818,Q818:AE818)),0)</f>
        <v>0</v>
      </c>
      <c r="AV818" s="5">
        <f>IF(S818&gt;0,RANK(S818,(N818:P818,Q818:AE818)),0)</f>
        <v>4</v>
      </c>
      <c r="AW818" s="2">
        <f t="shared" si="331"/>
        <v>2.1588594704684317E-2</v>
      </c>
      <c r="AX818" s="2">
        <f t="shared" si="332"/>
        <v>0</v>
      </c>
      <c r="AY818" s="2">
        <f t="shared" si="333"/>
        <v>0</v>
      </c>
      <c r="AZ818" s="2">
        <f t="shared" si="334"/>
        <v>1.3577732518669383E-4</v>
      </c>
      <c r="BB818" t="s">
        <v>61</v>
      </c>
      <c r="BC818" t="s">
        <v>150</v>
      </c>
      <c r="BD818">
        <v>5</v>
      </c>
      <c r="BF818" s="111">
        <v>18</v>
      </c>
      <c r="BG818" s="113">
        <v>159</v>
      </c>
      <c r="BH818" s="117">
        <f t="shared" si="335"/>
        <v>18159</v>
      </c>
      <c r="BJ818" s="5" t="s">
        <v>3185</v>
      </c>
      <c r="BW818" s="63">
        <v>9</v>
      </c>
      <c r="BY818" s="63">
        <v>0</v>
      </c>
      <c r="BZ818" s="63">
        <v>0</v>
      </c>
      <c r="CA818" s="8">
        <v>0</v>
      </c>
    </row>
    <row r="819" spans="1:80" hidden="1" outlineLevel="1">
      <c r="A819" t="s">
        <v>1521</v>
      </c>
      <c r="B819" t="s">
        <v>150</v>
      </c>
      <c r="C819" s="1">
        <f t="shared" si="324"/>
        <v>3100</v>
      </c>
      <c r="D819" s="5">
        <f>IF(N819&gt;0, RANK(N819,(N819:P819,Q819:AE819)),0)</f>
        <v>2</v>
      </c>
      <c r="E819" s="5">
        <f>IF(O819&gt;0,RANK(O819,(N819:P819,Q819:AE819)),0)</f>
        <v>1</v>
      </c>
      <c r="F819" s="5">
        <f>IF(P819&gt;0,RANK(P819,(N819:P819,Q819:AE819)),0)</f>
        <v>0</v>
      </c>
      <c r="G819" s="131">
        <f t="shared" si="325"/>
        <v>1004</v>
      </c>
      <c r="H819" s="136">
        <f t="shared" si="326"/>
        <v>0.32387096774193547</v>
      </c>
      <c r="I819" s="2"/>
      <c r="J819" s="2">
        <f t="shared" si="327"/>
        <v>0.32838709677419353</v>
      </c>
      <c r="K819" s="2">
        <f t="shared" si="328"/>
        <v>0.652258064516129</v>
      </c>
      <c r="L819" s="2">
        <f t="shared" si="329"/>
        <v>0</v>
      </c>
      <c r="M819" s="2">
        <f t="shared" si="330"/>
        <v>1.9354838709677469E-2</v>
      </c>
      <c r="N819" s="63">
        <v>1018</v>
      </c>
      <c r="O819" s="63">
        <v>2022</v>
      </c>
      <c r="P819" s="63"/>
      <c r="Q819" s="63">
        <v>59</v>
      </c>
      <c r="R819" s="63">
        <v>0</v>
      </c>
      <c r="S819" s="63">
        <v>0</v>
      </c>
      <c r="T819" s="63"/>
      <c r="U819" s="63">
        <v>1</v>
      </c>
      <c r="V819" s="63"/>
      <c r="W819" s="63">
        <f>IF(Copyright!C$12=1,IF(BW819&gt;0,BW819-SUM(R819:V819)-SUM(X819:AQ819),SUM(BX819:CB819)),SUM(BY819:CB819))</f>
        <v>0</v>
      </c>
      <c r="X819" s="63"/>
      <c r="Y819" s="63">
        <v>0</v>
      </c>
      <c r="Z819" s="63"/>
      <c r="AA819" s="63"/>
      <c r="AB819" s="63"/>
      <c r="AC819" s="63"/>
      <c r="AD819" s="63"/>
      <c r="AE819" s="63"/>
      <c r="AF819" s="63"/>
      <c r="AG819" s="63"/>
      <c r="AH819" s="63"/>
      <c r="AI819" s="8">
        <v>0</v>
      </c>
      <c r="AJ819" s="63">
        <v>0</v>
      </c>
      <c r="AK819" s="63"/>
      <c r="AL819" s="63"/>
      <c r="AM819" s="63"/>
      <c r="AN819" s="63"/>
      <c r="AO819" s="63"/>
      <c r="AP819" s="63"/>
      <c r="AQ819" s="63"/>
      <c r="AS819" s="5">
        <f>IF(Q819&gt;0,RANK(Q819,(N819:P819,Q819:AE819)),0)</f>
        <v>3</v>
      </c>
      <c r="AT819" s="5">
        <f>IF(R819&gt;0,RANK(R819,(N819:P819,Q819:AE819)),0)</f>
        <v>0</v>
      </c>
      <c r="AU819" s="5">
        <f>IF(T819&gt;0,RANK(T819,(N819:P819,Q819:AE819)),0)</f>
        <v>0</v>
      </c>
      <c r="AV819" s="5">
        <f>IF(S819&gt;0,RANK(S819,(N819:P819,Q819:AE819)),0)</f>
        <v>0</v>
      </c>
      <c r="AW819" s="2">
        <f t="shared" si="331"/>
        <v>1.9032258064516128E-2</v>
      </c>
      <c r="AX819" s="2">
        <f t="shared" si="332"/>
        <v>0</v>
      </c>
      <c r="AY819" s="2">
        <f t="shared" si="333"/>
        <v>0</v>
      </c>
      <c r="AZ819" s="2">
        <f t="shared" si="334"/>
        <v>0</v>
      </c>
      <c r="BB819" t="s">
        <v>1521</v>
      </c>
      <c r="BC819" t="s">
        <v>150</v>
      </c>
      <c r="BD819">
        <v>6</v>
      </c>
      <c r="BF819" s="111">
        <v>18</v>
      </c>
      <c r="BG819" s="113">
        <v>161</v>
      </c>
      <c r="BH819" s="117">
        <f t="shared" si="335"/>
        <v>18161</v>
      </c>
      <c r="BJ819" s="5" t="s">
        <v>3185</v>
      </c>
      <c r="BW819" s="63">
        <v>5</v>
      </c>
      <c r="BY819" s="63">
        <v>0</v>
      </c>
      <c r="BZ819" s="63">
        <v>0</v>
      </c>
      <c r="CA819" s="8">
        <v>0</v>
      </c>
    </row>
    <row r="820" spans="1:80" hidden="1" outlineLevel="1">
      <c r="A820" t="s">
        <v>1723</v>
      </c>
      <c r="B820" t="s">
        <v>150</v>
      </c>
      <c r="C820" s="1">
        <f t="shared" si="324"/>
        <v>72404</v>
      </c>
      <c r="D820" s="5">
        <f>IF(N820&gt;0, RANK(N820,(N820:P820,Q820:AE820)),0)</f>
        <v>2</v>
      </c>
      <c r="E820" s="5">
        <f>IF(O820&gt;0,RANK(O820,(N820:P820,Q820:AE820)),0)</f>
        <v>1</v>
      </c>
      <c r="F820" s="5">
        <f>IF(P820&gt;0,RANK(P820,(N820:P820,Q820:AE820)),0)</f>
        <v>0</v>
      </c>
      <c r="G820" s="131">
        <f t="shared" si="325"/>
        <v>7664</v>
      </c>
      <c r="H820" s="136">
        <f t="shared" si="326"/>
        <v>0.10585050549693387</v>
      </c>
      <c r="I820" s="2"/>
      <c r="J820" s="2">
        <f t="shared" si="327"/>
        <v>0.43816639964642839</v>
      </c>
      <c r="K820" s="2">
        <f t="shared" si="328"/>
        <v>0.54401690514336221</v>
      </c>
      <c r="L820" s="2">
        <f t="shared" si="329"/>
        <v>0</v>
      </c>
      <c r="M820" s="2">
        <f t="shared" si="330"/>
        <v>1.7816695210209343E-2</v>
      </c>
      <c r="N820" s="63">
        <v>31725</v>
      </c>
      <c r="O820" s="63">
        <v>39389</v>
      </c>
      <c r="P820" s="63"/>
      <c r="Q820" s="63">
        <v>1257</v>
      </c>
      <c r="R820" s="63">
        <v>17</v>
      </c>
      <c r="S820" s="63">
        <v>13</v>
      </c>
      <c r="T820" s="63"/>
      <c r="U820" s="63">
        <v>0</v>
      </c>
      <c r="V820" s="63"/>
      <c r="W820" s="63">
        <f>IF(Copyright!C$12=1,IF(BW820&gt;0,BW820-SUM(R820:V820)-SUM(X820:AQ820),SUM(BX820:CB820)),SUM(BY820:CB820))</f>
        <v>0</v>
      </c>
      <c r="X820" s="63"/>
      <c r="Y820" s="63">
        <v>3</v>
      </c>
      <c r="Z820" s="63"/>
      <c r="AA820" s="63"/>
      <c r="AB820" s="63"/>
      <c r="AC820" s="63"/>
      <c r="AD820" s="63"/>
      <c r="AE820" s="63"/>
      <c r="AF820" s="63"/>
      <c r="AG820" s="63"/>
      <c r="AH820" s="63"/>
      <c r="AI820" s="8">
        <v>0</v>
      </c>
      <c r="AJ820" s="63">
        <v>0</v>
      </c>
      <c r="AK820" s="63"/>
      <c r="AL820" s="63"/>
      <c r="AM820" s="63"/>
      <c r="AN820" s="63"/>
      <c r="AO820" s="63"/>
      <c r="AP820" s="63"/>
      <c r="AQ820" s="63"/>
      <c r="AS820" s="5">
        <f>IF(Q820&gt;0,RANK(Q820,(N820:P820,Q820:AE820)),0)</f>
        <v>3</v>
      </c>
      <c r="AT820" s="5">
        <f>IF(R820&gt;0,RANK(R820,(N820:P820,Q820:AE820)),0)</f>
        <v>4</v>
      </c>
      <c r="AU820" s="5">
        <f>IF(T820&gt;0,RANK(T820,(N820:P820,Q820:AE820)),0)</f>
        <v>0</v>
      </c>
      <c r="AV820" s="5">
        <f>IF(S820&gt;0,RANK(S820,(N820:P820,Q820:AE820)),0)</f>
        <v>5</v>
      </c>
      <c r="AW820" s="2">
        <f t="shared" si="331"/>
        <v>1.736091928622728E-2</v>
      </c>
      <c r="AX820" s="2">
        <f t="shared" si="332"/>
        <v>2.3479365780896083E-4</v>
      </c>
      <c r="AY820" s="2">
        <f t="shared" si="333"/>
        <v>0</v>
      </c>
      <c r="AZ820" s="2">
        <f t="shared" si="334"/>
        <v>1.7954809126567592E-4</v>
      </c>
      <c r="BB820" t="s">
        <v>1723</v>
      </c>
      <c r="BC820" t="s">
        <v>150</v>
      </c>
      <c r="BD820">
        <v>8</v>
      </c>
      <c r="BF820" s="111">
        <v>18</v>
      </c>
      <c r="BG820" s="113">
        <v>163</v>
      </c>
      <c r="BH820" s="117">
        <f t="shared" si="335"/>
        <v>18163</v>
      </c>
      <c r="BJ820" s="5" t="s">
        <v>3185</v>
      </c>
      <c r="BW820" s="63">
        <v>217</v>
      </c>
      <c r="BY820" s="63">
        <v>0</v>
      </c>
      <c r="BZ820" s="63">
        <v>0</v>
      </c>
      <c r="CA820" s="8">
        <v>0</v>
      </c>
    </row>
    <row r="821" spans="1:80" hidden="1" outlineLevel="1">
      <c r="A821" t="s">
        <v>887</v>
      </c>
      <c r="B821" t="s">
        <v>150</v>
      </c>
      <c r="C821" s="1">
        <f t="shared" si="324"/>
        <v>6581</v>
      </c>
      <c r="D821" s="5">
        <f>IF(N821&gt;0, RANK(N821,(N821:P821,Q821:AE821)),0)</f>
        <v>2</v>
      </c>
      <c r="E821" s="5">
        <f>IF(O821&gt;0,RANK(O821,(N821:P821,Q821:AE821)),0)</f>
        <v>1</v>
      </c>
      <c r="F821" s="5">
        <f>IF(P821&gt;0,RANK(P821,(N821:P821,Q821:AE821)),0)</f>
        <v>0</v>
      </c>
      <c r="G821" s="131">
        <f t="shared" si="325"/>
        <v>447</v>
      </c>
      <c r="H821" s="136">
        <f t="shared" si="326"/>
        <v>6.7922808083877836E-2</v>
      </c>
      <c r="I821" s="2"/>
      <c r="J821" s="2">
        <f t="shared" si="327"/>
        <v>0.45266676796839384</v>
      </c>
      <c r="K821" s="2">
        <f t="shared" si="328"/>
        <v>0.52058957605227174</v>
      </c>
      <c r="L821" s="2">
        <f t="shared" si="329"/>
        <v>0</v>
      </c>
      <c r="M821" s="2">
        <f t="shared" si="330"/>
        <v>2.674365597933448E-2</v>
      </c>
      <c r="N821" s="63">
        <v>2979</v>
      </c>
      <c r="O821" s="63">
        <v>3426</v>
      </c>
      <c r="P821" s="63"/>
      <c r="Q821" s="63">
        <v>173</v>
      </c>
      <c r="R821" s="63">
        <v>1</v>
      </c>
      <c r="S821" s="63">
        <v>1</v>
      </c>
      <c r="T821" s="63"/>
      <c r="U821" s="63">
        <v>0</v>
      </c>
      <c r="V821" s="63"/>
      <c r="W821" s="63">
        <f>IF(Copyright!C$12=1,IF(BW821&gt;0,BW821-SUM(R821:V821)-SUM(X821:AQ821),SUM(BX821:CB821)),SUM(BY821:CB821))</f>
        <v>0</v>
      </c>
      <c r="X821" s="63"/>
      <c r="Y821" s="63">
        <v>1</v>
      </c>
      <c r="Z821" s="63"/>
      <c r="AA821" s="63"/>
      <c r="AB821" s="63"/>
      <c r="AC821" s="63"/>
      <c r="AD821" s="63"/>
      <c r="AE821" s="63"/>
      <c r="AF821" s="63"/>
      <c r="AG821" s="63"/>
      <c r="AH821" s="63"/>
      <c r="AI821" s="8">
        <v>0</v>
      </c>
      <c r="AJ821" s="63">
        <v>0</v>
      </c>
      <c r="AK821" s="63"/>
      <c r="AL821" s="63"/>
      <c r="AM821" s="63"/>
      <c r="AN821" s="63"/>
      <c r="AO821" s="63"/>
      <c r="AP821" s="63"/>
      <c r="AQ821" s="63"/>
      <c r="AS821" s="5">
        <f>IF(Q821&gt;0,RANK(Q821,(N821:P821,Q821:AE821)),0)</f>
        <v>3</v>
      </c>
      <c r="AT821" s="5">
        <f>IF(R821&gt;0,RANK(R821,(N821:P821,Q821:AE821)),0)</f>
        <v>4</v>
      </c>
      <c r="AU821" s="5">
        <f>IF(T821&gt;0,RANK(T821,(N821:P821,Q821:AE821)),0)</f>
        <v>0</v>
      </c>
      <c r="AV821" s="5">
        <f>IF(S821&gt;0,RANK(S821,(N821:P821,Q821:AE821)),0)</f>
        <v>4</v>
      </c>
      <c r="AW821" s="2">
        <f t="shared" si="331"/>
        <v>2.628779820695943E-2</v>
      </c>
      <c r="AX821" s="2">
        <f t="shared" si="332"/>
        <v>1.51952590791673E-4</v>
      </c>
      <c r="AY821" s="2">
        <f t="shared" si="333"/>
        <v>0</v>
      </c>
      <c r="AZ821" s="2">
        <f t="shared" si="334"/>
        <v>1.51952590791673E-4</v>
      </c>
      <c r="BB821" t="s">
        <v>887</v>
      </c>
      <c r="BC821" t="s">
        <v>150</v>
      </c>
      <c r="BD821">
        <v>8</v>
      </c>
      <c r="BF821" s="111">
        <v>18</v>
      </c>
      <c r="BG821" s="113">
        <v>165</v>
      </c>
      <c r="BH821" s="117">
        <f t="shared" si="335"/>
        <v>18165</v>
      </c>
      <c r="BJ821" s="5" t="s">
        <v>3185</v>
      </c>
      <c r="BW821" s="63">
        <v>25</v>
      </c>
      <c r="BY821" s="63">
        <v>0</v>
      </c>
      <c r="BZ821" s="63">
        <v>0</v>
      </c>
      <c r="CA821" s="8">
        <v>0</v>
      </c>
    </row>
    <row r="822" spans="1:80" hidden="1" outlineLevel="1">
      <c r="A822" t="s">
        <v>2675</v>
      </c>
      <c r="B822" t="s">
        <v>150</v>
      </c>
      <c r="C822" s="1">
        <f t="shared" si="324"/>
        <v>39877</v>
      </c>
      <c r="D822" s="5">
        <f>IF(N822&gt;0, RANK(N822,(N822:P822,Q822:AE822)),0)</f>
        <v>1</v>
      </c>
      <c r="E822" s="5">
        <f>IF(O822&gt;0,RANK(O822,(N822:P822,Q822:AE822)),0)</f>
        <v>2</v>
      </c>
      <c r="F822" s="5">
        <f>IF(P822&gt;0,RANK(P822,(N822:P822,Q822:AE822)),0)</f>
        <v>0</v>
      </c>
      <c r="G822" s="131">
        <f t="shared" si="325"/>
        <v>343</v>
      </c>
      <c r="H822" s="136">
        <f t="shared" si="326"/>
        <v>8.6014494570805233E-3</v>
      </c>
      <c r="I822" s="2"/>
      <c r="J822" s="2">
        <f t="shared" si="327"/>
        <v>0.49432003410487246</v>
      </c>
      <c r="K822" s="2">
        <f t="shared" si="328"/>
        <v>0.48571858464779194</v>
      </c>
      <c r="L822" s="2">
        <f t="shared" si="329"/>
        <v>0</v>
      </c>
      <c r="M822" s="2">
        <f t="shared" si="330"/>
        <v>1.9961381247335597E-2</v>
      </c>
      <c r="N822" s="63">
        <v>19712</v>
      </c>
      <c r="O822" s="63">
        <v>19369</v>
      </c>
      <c r="P822" s="63"/>
      <c r="Q822" s="63">
        <v>768</v>
      </c>
      <c r="R822" s="63">
        <v>21</v>
      </c>
      <c r="S822" s="63">
        <v>5</v>
      </c>
      <c r="T822" s="63"/>
      <c r="U822" s="63">
        <v>1</v>
      </c>
      <c r="V822" s="63"/>
      <c r="W822" s="63">
        <f>IF(Copyright!C$12=1,IF(BW822&gt;0,BW822-SUM(R822:V822)-SUM(X822:AQ822),SUM(BX822:CB822)),SUM(BY822:CB822))</f>
        <v>0</v>
      </c>
      <c r="X822" s="63"/>
      <c r="Y822" s="63">
        <v>1</v>
      </c>
      <c r="Z822" s="63"/>
      <c r="AA822" s="63"/>
      <c r="AB822" s="63"/>
      <c r="AC822" s="63"/>
      <c r="AD822" s="63"/>
      <c r="AE822" s="63"/>
      <c r="AF822" s="63"/>
      <c r="AG822" s="63"/>
      <c r="AH822" s="63"/>
      <c r="AI822" s="8">
        <v>0</v>
      </c>
      <c r="AJ822" s="63">
        <v>0</v>
      </c>
      <c r="AK822" s="63"/>
      <c r="AL822" s="63"/>
      <c r="AM822" s="63"/>
      <c r="AN822" s="63"/>
      <c r="AO822" s="63"/>
      <c r="AP822" s="63"/>
      <c r="AQ822" s="63"/>
      <c r="AS822" s="5">
        <f>IF(Q822&gt;0,RANK(Q822,(N822:P822,Q822:AE822)),0)</f>
        <v>3</v>
      </c>
      <c r="AT822" s="5">
        <f>IF(R822&gt;0,RANK(R822,(N822:P822,Q822:AE822)),0)</f>
        <v>4</v>
      </c>
      <c r="AU822" s="5">
        <f>IF(T822&gt;0,RANK(T822,(N822:P822,Q822:AE822)),0)</f>
        <v>0</v>
      </c>
      <c r="AV822" s="5">
        <f>IF(S822&gt;0,RANK(S822,(N822:P822,Q822:AE822)),0)</f>
        <v>5</v>
      </c>
      <c r="AW822" s="2">
        <f t="shared" si="331"/>
        <v>1.9259222107982046E-2</v>
      </c>
      <c r="AX822" s="2">
        <f t="shared" si="332"/>
        <v>5.2661935451513403E-4</v>
      </c>
      <c r="AY822" s="2">
        <f t="shared" si="333"/>
        <v>0</v>
      </c>
      <c r="AZ822" s="2">
        <f t="shared" si="334"/>
        <v>1.2538556059884143E-4</v>
      </c>
      <c r="BB822" t="s">
        <v>2675</v>
      </c>
      <c r="BC822" t="s">
        <v>150</v>
      </c>
      <c r="BD822">
        <v>8</v>
      </c>
      <c r="BF822" s="111">
        <v>18</v>
      </c>
      <c r="BG822" s="113">
        <v>167</v>
      </c>
      <c r="BH822" s="117">
        <f t="shared" si="335"/>
        <v>18167</v>
      </c>
      <c r="BJ822" s="5" t="s">
        <v>3185</v>
      </c>
      <c r="BW822" s="63">
        <v>156</v>
      </c>
      <c r="BY822" s="63">
        <v>0</v>
      </c>
      <c r="BZ822" s="63">
        <v>0</v>
      </c>
      <c r="CA822" s="8">
        <v>0</v>
      </c>
    </row>
    <row r="823" spans="1:80" hidden="1" outlineLevel="1">
      <c r="A823" t="s">
        <v>2970</v>
      </c>
      <c r="B823" t="s">
        <v>150</v>
      </c>
      <c r="C823" s="1">
        <f t="shared" si="324"/>
        <v>12874</v>
      </c>
      <c r="D823" s="5">
        <f>IF(N823&gt;0, RANK(N823,(N823:P823,Q823:AE823)),0)</f>
        <v>2</v>
      </c>
      <c r="E823" s="5">
        <f>IF(O823&gt;0,RANK(O823,(N823:P823,Q823:AE823)),0)</f>
        <v>1</v>
      </c>
      <c r="F823" s="5">
        <f>IF(P823&gt;0,RANK(P823,(N823:P823,Q823:AE823)),0)</f>
        <v>0</v>
      </c>
      <c r="G823" s="131">
        <f t="shared" si="325"/>
        <v>4671</v>
      </c>
      <c r="H823" s="136">
        <f t="shared" si="326"/>
        <v>0.36282429703277924</v>
      </c>
      <c r="I823" s="2"/>
      <c r="J823" s="2">
        <f t="shared" si="327"/>
        <v>0.30860649370824916</v>
      </c>
      <c r="K823" s="2">
        <f t="shared" si="328"/>
        <v>0.6714307907410284</v>
      </c>
      <c r="L823" s="2">
        <f t="shared" si="329"/>
        <v>0</v>
      </c>
      <c r="M823" s="2">
        <f t="shared" si="330"/>
        <v>1.9962715550722487E-2</v>
      </c>
      <c r="N823" s="63">
        <v>3973</v>
      </c>
      <c r="O823" s="63">
        <v>8644</v>
      </c>
      <c r="P823" s="63"/>
      <c r="Q823" s="63">
        <v>248</v>
      </c>
      <c r="R823" s="63">
        <v>4</v>
      </c>
      <c r="S823" s="63">
        <v>5</v>
      </c>
      <c r="T823" s="63"/>
      <c r="U823" s="63">
        <v>0</v>
      </c>
      <c r="V823" s="63"/>
      <c r="W823" s="63">
        <f>IF(Copyright!C$12=1,IF(BW823&gt;0,BW823-SUM(R823:V823)-SUM(X823:AQ823),SUM(BX823:CB823)),SUM(BY823:CB823))</f>
        <v>0</v>
      </c>
      <c r="X823" s="63"/>
      <c r="Y823" s="63">
        <v>0</v>
      </c>
      <c r="Z823" s="63"/>
      <c r="AA823" s="63"/>
      <c r="AB823" s="63"/>
      <c r="AC823" s="63"/>
      <c r="AD823" s="63"/>
      <c r="AE823" s="63"/>
      <c r="AF823" s="63"/>
      <c r="AG823" s="63"/>
      <c r="AH823" s="63"/>
      <c r="AI823" s="8">
        <v>0</v>
      </c>
      <c r="AJ823" s="63">
        <v>0</v>
      </c>
      <c r="AK823" s="63"/>
      <c r="AL823" s="63"/>
      <c r="AM823" s="63"/>
      <c r="AN823" s="63"/>
      <c r="AO823" s="63"/>
      <c r="AP823" s="63"/>
      <c r="AQ823" s="63"/>
      <c r="AS823" s="5">
        <f>IF(Q823&gt;0,RANK(Q823,(N823:P823,Q823:AE823)),0)</f>
        <v>3</v>
      </c>
      <c r="AT823" s="5">
        <f>IF(R823&gt;0,RANK(R823,(N823:P823,Q823:AE823)),0)</f>
        <v>5</v>
      </c>
      <c r="AU823" s="5">
        <f>IF(T823&gt;0,RANK(T823,(N823:P823,Q823:AE823)),0)</f>
        <v>0</v>
      </c>
      <c r="AV823" s="5">
        <f>IF(S823&gt;0,RANK(S823,(N823:P823,Q823:AE823)),0)</f>
        <v>4</v>
      </c>
      <c r="AW823" s="2">
        <f t="shared" si="331"/>
        <v>1.9263632126767127E-2</v>
      </c>
      <c r="AX823" s="2">
        <f t="shared" si="332"/>
        <v>3.1070374398011494E-4</v>
      </c>
      <c r="AY823" s="2">
        <f t="shared" si="333"/>
        <v>0</v>
      </c>
      <c r="AZ823" s="2">
        <f t="shared" si="334"/>
        <v>3.8837967997514369E-4</v>
      </c>
      <c r="BB823" t="s">
        <v>2970</v>
      </c>
      <c r="BC823" t="s">
        <v>150</v>
      </c>
      <c r="BD823">
        <v>2</v>
      </c>
      <c r="BF823" s="111">
        <v>18</v>
      </c>
      <c r="BG823" s="113">
        <v>169</v>
      </c>
      <c r="BH823" s="117">
        <f t="shared" si="335"/>
        <v>18169</v>
      </c>
      <c r="BJ823" s="5" t="s">
        <v>3185</v>
      </c>
      <c r="BW823" s="63">
        <v>30</v>
      </c>
      <c r="BY823" s="63">
        <v>0</v>
      </c>
      <c r="BZ823" s="63">
        <v>0</v>
      </c>
      <c r="CA823" s="8">
        <v>0</v>
      </c>
    </row>
    <row r="824" spans="1:80" hidden="1" outlineLevel="1">
      <c r="A824" t="s">
        <v>425</v>
      </c>
      <c r="B824" t="s">
        <v>150</v>
      </c>
      <c r="C824" s="1">
        <f t="shared" si="324"/>
        <v>3800</v>
      </c>
      <c r="D824" s="5">
        <f>IF(N824&gt;0, RANK(N824,(N824:P824,Q824:AE824)),0)</f>
        <v>2</v>
      </c>
      <c r="E824" s="5">
        <f>IF(O824&gt;0,RANK(O824,(N824:P824,Q824:AE824)),0)</f>
        <v>1</v>
      </c>
      <c r="F824" s="5">
        <f>IF(P824&gt;0,RANK(P824,(N824:P824,Q824:AE824)),0)</f>
        <v>0</v>
      </c>
      <c r="G824" s="131">
        <f t="shared" si="325"/>
        <v>1053</v>
      </c>
      <c r="H824" s="136">
        <f t="shared" si="326"/>
        <v>0.27710526315789474</v>
      </c>
      <c r="I824" s="2"/>
      <c r="J824" s="2">
        <f t="shared" si="327"/>
        <v>0.34842105263157896</v>
      </c>
      <c r="K824" s="2">
        <f t="shared" si="328"/>
        <v>0.62552631578947371</v>
      </c>
      <c r="L824" s="2">
        <f t="shared" si="329"/>
        <v>0</v>
      </c>
      <c r="M824" s="2">
        <f t="shared" si="330"/>
        <v>2.6052631578947327E-2</v>
      </c>
      <c r="N824" s="63">
        <v>1324</v>
      </c>
      <c r="O824" s="63">
        <v>2377</v>
      </c>
      <c r="P824" s="63"/>
      <c r="Q824" s="63">
        <v>97</v>
      </c>
      <c r="R824" s="63">
        <v>0</v>
      </c>
      <c r="S824" s="63">
        <v>1</v>
      </c>
      <c r="T824" s="63"/>
      <c r="U824" s="63">
        <v>0</v>
      </c>
      <c r="V824" s="63"/>
      <c r="W824" s="63">
        <f>IF(Copyright!C$12=1,IF(BW824&gt;0,BW824-SUM(R824:V824)-SUM(X824:AQ824),SUM(BX824:CB824)),SUM(BY824:CB824))</f>
        <v>0</v>
      </c>
      <c r="X824" s="63"/>
      <c r="Y824" s="63">
        <v>0</v>
      </c>
      <c r="Z824" s="63"/>
      <c r="AA824" s="63"/>
      <c r="AB824" s="63"/>
      <c r="AC824" s="63"/>
      <c r="AD824" s="63"/>
      <c r="AE824" s="63"/>
      <c r="AF824" s="63"/>
      <c r="AG824" s="63"/>
      <c r="AH824" s="63"/>
      <c r="AI824" s="8">
        <v>0</v>
      </c>
      <c r="AJ824" s="63">
        <v>1</v>
      </c>
      <c r="AK824" s="63"/>
      <c r="AL824" s="63"/>
      <c r="AM824" s="63"/>
      <c r="AN824" s="63"/>
      <c r="AO824" s="63"/>
      <c r="AP824" s="63"/>
      <c r="AQ824" s="63"/>
      <c r="AS824" s="5">
        <f>IF(Q824&gt;0,RANK(Q824,(N824:P824,Q824:AE824)),0)</f>
        <v>3</v>
      </c>
      <c r="AT824" s="5">
        <f>IF(R824&gt;0,RANK(R824,(N824:P824,Q824:AE824)),0)</f>
        <v>0</v>
      </c>
      <c r="AU824" s="5">
        <f>IF(T824&gt;0,RANK(T824,(N824:P824,Q824:AE824)),0)</f>
        <v>0</v>
      </c>
      <c r="AV824" s="5">
        <f>IF(S824&gt;0,RANK(S824,(N824:P824,Q824:AE824)),0)</f>
        <v>4</v>
      </c>
      <c r="AW824" s="2">
        <f t="shared" si="331"/>
        <v>2.5526315789473685E-2</v>
      </c>
      <c r="AX824" s="2">
        <f t="shared" si="332"/>
        <v>0</v>
      </c>
      <c r="AY824" s="2">
        <f t="shared" si="333"/>
        <v>0</v>
      </c>
      <c r="AZ824" s="2">
        <f t="shared" si="334"/>
        <v>2.631578947368421E-4</v>
      </c>
      <c r="BB824" t="s">
        <v>425</v>
      </c>
      <c r="BC824" t="s">
        <v>150</v>
      </c>
      <c r="BD824">
        <v>4</v>
      </c>
      <c r="BF824" s="111">
        <v>18</v>
      </c>
      <c r="BG824" s="113">
        <v>171</v>
      </c>
      <c r="BH824" s="117">
        <f t="shared" si="335"/>
        <v>18171</v>
      </c>
      <c r="BJ824" s="5" t="s">
        <v>3185</v>
      </c>
      <c r="BY824" s="63">
        <v>0</v>
      </c>
      <c r="BZ824" s="63">
        <v>0</v>
      </c>
      <c r="CA824" s="8">
        <v>0</v>
      </c>
    </row>
    <row r="825" spans="1:80" hidden="1" outlineLevel="1">
      <c r="A825" t="s">
        <v>2511</v>
      </c>
      <c r="B825" t="s">
        <v>150</v>
      </c>
      <c r="C825" s="1">
        <f t="shared" si="324"/>
        <v>28384</v>
      </c>
      <c r="D825" s="5">
        <f>IF(N825&gt;0, RANK(N825,(N825:P825,Q825:AE825)),0)</f>
        <v>2</v>
      </c>
      <c r="E825" s="5">
        <f>IF(O825&gt;0,RANK(O825,(N825:P825,Q825:AE825)),0)</f>
        <v>1</v>
      </c>
      <c r="F825" s="5">
        <f>IF(P825&gt;0,RANK(P825,(N825:P825,Q825:AE825)),0)</f>
        <v>0</v>
      </c>
      <c r="G825" s="131">
        <f t="shared" si="325"/>
        <v>7499</v>
      </c>
      <c r="H825" s="136">
        <f t="shared" si="326"/>
        <v>0.2641981397970688</v>
      </c>
      <c r="I825" s="2"/>
      <c r="J825" s="2">
        <f t="shared" si="327"/>
        <v>0.35868799323562572</v>
      </c>
      <c r="K825" s="2">
        <f t="shared" si="328"/>
        <v>0.62288613303269447</v>
      </c>
      <c r="L825" s="2">
        <f t="shared" si="329"/>
        <v>0</v>
      </c>
      <c r="M825" s="2">
        <f t="shared" si="330"/>
        <v>1.8425873731679809E-2</v>
      </c>
      <c r="N825" s="63">
        <v>10181</v>
      </c>
      <c r="O825" s="63">
        <v>17680</v>
      </c>
      <c r="P825" s="63"/>
      <c r="Q825" s="63">
        <v>523</v>
      </c>
      <c r="R825" s="63">
        <v>0</v>
      </c>
      <c r="S825" s="63">
        <v>0</v>
      </c>
      <c r="T825" s="63"/>
      <c r="U825" s="63">
        <v>0</v>
      </c>
      <c r="V825" s="63"/>
      <c r="W825" s="63">
        <f>IF(Copyright!C$12=1,IF(BW825&gt;0,BW825-SUM(R825:V825)-SUM(X825:AQ825),SUM(BX825:CB825)),SUM(BY825:CB825))</f>
        <v>0</v>
      </c>
      <c r="X825" s="63"/>
      <c r="Y825" s="63">
        <v>0</v>
      </c>
      <c r="Z825" s="63"/>
      <c r="AA825" s="63"/>
      <c r="AB825" s="63"/>
      <c r="AC825" s="63"/>
      <c r="AD825" s="63"/>
      <c r="AE825" s="63"/>
      <c r="AF825" s="63"/>
      <c r="AG825" s="63"/>
      <c r="AH825" s="63"/>
      <c r="AI825" s="8">
        <v>0</v>
      </c>
      <c r="AJ825" s="63">
        <v>0</v>
      </c>
      <c r="AK825" s="63"/>
      <c r="AL825" s="63"/>
      <c r="AM825" s="63"/>
      <c r="AN825" s="63"/>
      <c r="AO825" s="63"/>
      <c r="AP825" s="63"/>
      <c r="AQ825" s="63"/>
      <c r="AS825" s="5">
        <f>IF(Q825&gt;0,RANK(Q825,(N825:P825,Q825:AE825)),0)</f>
        <v>3</v>
      </c>
      <c r="AT825" s="5">
        <f>IF(R825&gt;0,RANK(R825,(N825:P825,Q825:AE825)),0)</f>
        <v>0</v>
      </c>
      <c r="AU825" s="5">
        <f>IF(T825&gt;0,RANK(T825,(N825:P825,Q825:AE825)),0)</f>
        <v>0</v>
      </c>
      <c r="AV825" s="5">
        <f>IF(S825&gt;0,RANK(S825,(N825:P825,Q825:AE825)),0)</f>
        <v>0</v>
      </c>
      <c r="AW825" s="2">
        <f t="shared" si="331"/>
        <v>1.842587373167982E-2</v>
      </c>
      <c r="AX825" s="2">
        <f t="shared" si="332"/>
        <v>0</v>
      </c>
      <c r="AY825" s="2">
        <f t="shared" si="333"/>
        <v>0</v>
      </c>
      <c r="AZ825" s="2">
        <f t="shared" si="334"/>
        <v>0</v>
      </c>
      <c r="BB825" t="s">
        <v>2511</v>
      </c>
      <c r="BC825" t="s">
        <v>150</v>
      </c>
      <c r="BD825">
        <v>8</v>
      </c>
      <c r="BE825" s="1"/>
      <c r="BF825" s="111">
        <v>18</v>
      </c>
      <c r="BG825" s="113">
        <v>173</v>
      </c>
      <c r="BH825" s="117">
        <f t="shared" si="335"/>
        <v>18173</v>
      </c>
      <c r="BI825" s="1"/>
      <c r="BJ825" s="5" t="s">
        <v>3185</v>
      </c>
      <c r="BW825" s="63">
        <v>43</v>
      </c>
      <c r="BY825" s="63">
        <v>0</v>
      </c>
      <c r="BZ825" s="63">
        <v>0</v>
      </c>
      <c r="CA825" s="8">
        <v>0</v>
      </c>
    </row>
    <row r="826" spans="1:80" hidden="1" outlineLevel="1">
      <c r="A826" t="s">
        <v>699</v>
      </c>
      <c r="B826" t="s">
        <v>150</v>
      </c>
      <c r="C826" s="1">
        <f t="shared" si="324"/>
        <v>10737</v>
      </c>
      <c r="D826" s="5">
        <f>IF(N826&gt;0, RANK(N826,(N826:P826,Q826:AE826)),0)</f>
        <v>2</v>
      </c>
      <c r="E826" s="5">
        <f>IF(O826&gt;0,RANK(O826,(N826:P826,Q826:AE826)),0)</f>
        <v>1</v>
      </c>
      <c r="F826" s="5">
        <f>IF(P826&gt;0,RANK(P826,(N826:P826,Q826:AE826)),0)</f>
        <v>0</v>
      </c>
      <c r="G826" s="131">
        <f t="shared" si="325"/>
        <v>2624</v>
      </c>
      <c r="H826" s="136">
        <f t="shared" si="326"/>
        <v>0.2443885629132905</v>
      </c>
      <c r="I826" s="2"/>
      <c r="J826" s="2">
        <f t="shared" si="327"/>
        <v>0.36406817546800785</v>
      </c>
      <c r="K826" s="2">
        <f t="shared" si="328"/>
        <v>0.60845673838129832</v>
      </c>
      <c r="L826" s="2">
        <f t="shared" si="329"/>
        <v>0</v>
      </c>
      <c r="M826" s="2">
        <f t="shared" si="330"/>
        <v>2.7475086150693828E-2</v>
      </c>
      <c r="N826" s="63">
        <v>3909</v>
      </c>
      <c r="O826" s="63">
        <v>6533</v>
      </c>
      <c r="P826" s="63"/>
      <c r="Q826" s="63">
        <v>284</v>
      </c>
      <c r="R826" s="63">
        <v>6</v>
      </c>
      <c r="S826" s="63">
        <v>2</v>
      </c>
      <c r="T826" s="63"/>
      <c r="U826" s="63">
        <v>0</v>
      </c>
      <c r="V826" s="63"/>
      <c r="W826" s="63">
        <f>IF(Copyright!C$12=1,IF(BW826&gt;0,BW826-SUM(R826:V826)-SUM(X826:AQ826),SUM(BX826:CB826)),SUM(BY826:CB826))</f>
        <v>0</v>
      </c>
      <c r="X826" s="63"/>
      <c r="Y826" s="63">
        <v>2</v>
      </c>
      <c r="Z826" s="63"/>
      <c r="AA826" s="63"/>
      <c r="AB826" s="63"/>
      <c r="AC826" s="63"/>
      <c r="AD826" s="63"/>
      <c r="AE826" s="63"/>
      <c r="AF826" s="63"/>
      <c r="AG826" s="63"/>
      <c r="AH826" s="63"/>
      <c r="AI826" s="8">
        <v>1</v>
      </c>
      <c r="AJ826" s="63">
        <v>0</v>
      </c>
      <c r="AK826" s="63"/>
      <c r="AL826" s="63"/>
      <c r="AM826" s="63"/>
      <c r="AN826" s="63"/>
      <c r="AO826" s="63"/>
      <c r="AP826" s="63"/>
      <c r="AQ826" s="63"/>
      <c r="AS826" s="5">
        <f>IF(Q826&gt;0,RANK(Q826,(N826:P826,Q826:AE826)),0)</f>
        <v>3</v>
      </c>
      <c r="AT826" s="5">
        <f>IF(R826&gt;0,RANK(R826,(N826:P826,Q826:AE826)),0)</f>
        <v>4</v>
      </c>
      <c r="AU826" s="5">
        <f>IF(T826&gt;0,RANK(T826,(N826:P826,Q826:AE826)),0)</f>
        <v>0</v>
      </c>
      <c r="AV826" s="5">
        <f>IF(S826&gt;0,RANK(S826,(N826:P826,Q826:AE826)),0)</f>
        <v>5</v>
      </c>
      <c r="AW826" s="2">
        <f t="shared" si="331"/>
        <v>2.6450591412871378E-2</v>
      </c>
      <c r="AX826" s="2">
        <f t="shared" si="332"/>
        <v>5.5881531153953619E-4</v>
      </c>
      <c r="AY826" s="2">
        <f t="shared" si="333"/>
        <v>0</v>
      </c>
      <c r="AZ826" s="2">
        <f t="shared" si="334"/>
        <v>1.8627177051317874E-4</v>
      </c>
      <c r="BB826" t="s">
        <v>699</v>
      </c>
      <c r="BC826" t="s">
        <v>150</v>
      </c>
      <c r="BD826">
        <v>9</v>
      </c>
      <c r="BE826" s="1"/>
      <c r="BF826" s="111">
        <v>18</v>
      </c>
      <c r="BG826" s="113">
        <v>175</v>
      </c>
      <c r="BH826" s="117">
        <f t="shared" si="335"/>
        <v>18175</v>
      </c>
      <c r="BI826" s="1"/>
      <c r="BJ826" s="5" t="s">
        <v>3185</v>
      </c>
      <c r="BY826" s="63">
        <v>0</v>
      </c>
      <c r="BZ826" s="63">
        <v>0</v>
      </c>
      <c r="CA826" s="8">
        <v>0</v>
      </c>
    </row>
    <row r="827" spans="1:80" hidden="1" outlineLevel="1">
      <c r="A827" t="s">
        <v>426</v>
      </c>
      <c r="B827" t="s">
        <v>150</v>
      </c>
      <c r="C827" s="1">
        <f t="shared" si="324"/>
        <v>25477</v>
      </c>
      <c r="D827" s="5">
        <f>IF(N827&gt;0, RANK(N827,(N827:P827,Q827:AE827)),0)</f>
        <v>2</v>
      </c>
      <c r="E827" s="5">
        <f>IF(O827&gt;0,RANK(O827,(N827:P827,Q827:AE827)),0)</f>
        <v>1</v>
      </c>
      <c r="F827" s="5">
        <f>IF(P827&gt;0,RANK(P827,(N827:P827,Q827:AE827)),0)</f>
        <v>0</v>
      </c>
      <c r="G827" s="131">
        <f t="shared" si="325"/>
        <v>3730</v>
      </c>
      <c r="H827" s="136">
        <f t="shared" si="326"/>
        <v>0.14640656278211719</v>
      </c>
      <c r="I827" s="2"/>
      <c r="J827" s="2">
        <f t="shared" si="327"/>
        <v>0.41570828590493386</v>
      </c>
      <c r="K827" s="2">
        <f t="shared" si="328"/>
        <v>0.56211484868705108</v>
      </c>
      <c r="L827" s="2">
        <f t="shared" si="329"/>
        <v>0</v>
      </c>
      <c r="M827" s="2">
        <f t="shared" si="330"/>
        <v>2.2176865408015001E-2</v>
      </c>
      <c r="N827" s="63">
        <v>10591</v>
      </c>
      <c r="O827" s="63">
        <v>14321</v>
      </c>
      <c r="P827" s="63"/>
      <c r="Q827" s="63">
        <v>546</v>
      </c>
      <c r="R827" s="63">
        <v>16</v>
      </c>
      <c r="S827" s="63">
        <v>3</v>
      </c>
      <c r="T827" s="63"/>
      <c r="U827" s="63">
        <v>0</v>
      </c>
      <c r="V827" s="63"/>
      <c r="W827" s="63">
        <f>IF(Copyright!C$12=1,IF(BW827&gt;0,BW827-SUM(R827:V827)-SUM(X827:AQ827),SUM(BX827:CB827)),SUM(BY827:CB827))</f>
        <v>0</v>
      </c>
      <c r="X827" s="63"/>
      <c r="Y827" s="63">
        <v>0</v>
      </c>
      <c r="Z827" s="63"/>
      <c r="AA827" s="63"/>
      <c r="AB827" s="63"/>
      <c r="AC827" s="63"/>
      <c r="AD827" s="63"/>
      <c r="AE827" s="63"/>
      <c r="AF827" s="63"/>
      <c r="AG827" s="63"/>
      <c r="AH827" s="63"/>
      <c r="AI827" s="8">
        <v>0</v>
      </c>
      <c r="AJ827" s="63">
        <v>0</v>
      </c>
      <c r="AK827" s="63"/>
      <c r="AL827" s="63"/>
      <c r="AM827" s="63"/>
      <c r="AN827" s="63"/>
      <c r="AO827" s="63"/>
      <c r="AP827" s="63"/>
      <c r="AQ827" s="63"/>
      <c r="AS827" s="5">
        <f>IF(Q827&gt;0,RANK(Q827,(N827:P827,Q827:AE827)),0)</f>
        <v>3</v>
      </c>
      <c r="AT827" s="5">
        <f>IF(R827&gt;0,RANK(R827,(N827:P827,Q827:AE827)),0)</f>
        <v>4</v>
      </c>
      <c r="AU827" s="5">
        <f>IF(T827&gt;0,RANK(T827,(N827:P827,Q827:AE827)),0)</f>
        <v>0</v>
      </c>
      <c r="AV827" s="5">
        <f>IF(S827&gt;0,RANK(S827,(N827:P827,Q827:AE827)),0)</f>
        <v>5</v>
      </c>
      <c r="AW827" s="2">
        <f t="shared" si="331"/>
        <v>2.1431094712878282E-2</v>
      </c>
      <c r="AX827" s="2">
        <f t="shared" si="332"/>
        <v>6.2801742748361266E-4</v>
      </c>
      <c r="AY827" s="2">
        <f t="shared" si="333"/>
        <v>0</v>
      </c>
      <c r="AZ827" s="2">
        <f t="shared" si="334"/>
        <v>1.1775326765317738E-4</v>
      </c>
      <c r="BB827" t="s">
        <v>426</v>
      </c>
      <c r="BC827" t="s">
        <v>150</v>
      </c>
      <c r="BD827">
        <v>6</v>
      </c>
      <c r="BE827" s="1"/>
      <c r="BF827" s="111">
        <v>18</v>
      </c>
      <c r="BG827" s="113">
        <v>177</v>
      </c>
      <c r="BH827" s="117">
        <f t="shared" si="335"/>
        <v>18177</v>
      </c>
      <c r="BI827" s="1"/>
      <c r="BJ827" s="5" t="s">
        <v>3185</v>
      </c>
      <c r="BY827" s="63">
        <v>0</v>
      </c>
      <c r="BZ827" s="63">
        <v>0</v>
      </c>
      <c r="CA827" s="8">
        <v>0</v>
      </c>
    </row>
    <row r="828" spans="1:80" hidden="1" outlineLevel="1">
      <c r="A828" t="s">
        <v>727</v>
      </c>
      <c r="B828" t="s">
        <v>150</v>
      </c>
      <c r="C828" s="1">
        <f t="shared" si="324"/>
        <v>12935</v>
      </c>
      <c r="D828" s="5">
        <f>IF(N828&gt;0, RANK(N828,(N828:P828,Q828:AE828)),0)</f>
        <v>2</v>
      </c>
      <c r="E828" s="5">
        <f>IF(O828&gt;0,RANK(O828,(N828:P828,Q828:AE828)),0)</f>
        <v>1</v>
      </c>
      <c r="F828" s="5">
        <f>IF(P828&gt;0,RANK(P828,(N828:P828,Q828:AE828)),0)</f>
        <v>0</v>
      </c>
      <c r="G828" s="131">
        <f t="shared" si="325"/>
        <v>5820</v>
      </c>
      <c r="H828" s="136">
        <f t="shared" si="326"/>
        <v>0.44994201778121379</v>
      </c>
      <c r="I828" s="2"/>
      <c r="J828" s="2">
        <f t="shared" si="327"/>
        <v>0.26563587166602243</v>
      </c>
      <c r="K828" s="2">
        <f t="shared" si="328"/>
        <v>0.71557788944723622</v>
      </c>
      <c r="L828" s="2">
        <f t="shared" si="329"/>
        <v>0</v>
      </c>
      <c r="M828" s="2">
        <f t="shared" si="330"/>
        <v>1.8786238886741358E-2</v>
      </c>
      <c r="N828" s="63">
        <v>3436</v>
      </c>
      <c r="O828" s="63">
        <v>9256</v>
      </c>
      <c r="P828" s="63"/>
      <c r="Q828" s="63">
        <v>233</v>
      </c>
      <c r="R828" s="63">
        <v>2</v>
      </c>
      <c r="S828" s="63">
        <v>8</v>
      </c>
      <c r="T828" s="63"/>
      <c r="U828" s="63">
        <v>0</v>
      </c>
      <c r="V828" s="63"/>
      <c r="W828" s="63">
        <f>IF(Copyright!C$12=1,IF(BW828&gt;0,BW828-SUM(R828:V828)-SUM(X828:AQ828),SUM(BX828:CB828)),SUM(BY828:CB828))</f>
        <v>0</v>
      </c>
      <c r="X828" s="63"/>
      <c r="Y828" s="63">
        <v>0</v>
      </c>
      <c r="Z828" s="63"/>
      <c r="AA828" s="63"/>
      <c r="AB828" s="63"/>
      <c r="AC828" s="63"/>
      <c r="AD828" s="63"/>
      <c r="AE828" s="63"/>
      <c r="AF828" s="63"/>
      <c r="AG828" s="63"/>
      <c r="AH828" s="63"/>
      <c r="AI828" s="8">
        <v>0</v>
      </c>
      <c r="AJ828" s="63">
        <v>0</v>
      </c>
      <c r="AK828" s="63"/>
      <c r="AL828" s="63"/>
      <c r="AM828" s="63"/>
      <c r="AN828" s="63"/>
      <c r="AO828" s="63"/>
      <c r="AP828" s="63"/>
      <c r="AQ828" s="63"/>
      <c r="AS828" s="5">
        <f>IF(Q828&gt;0,RANK(Q828,(N828:P828,Q828:AE828)),0)</f>
        <v>3</v>
      </c>
      <c r="AT828" s="5">
        <f>IF(R828&gt;0,RANK(R828,(N828:P828,Q828:AE828)),0)</f>
        <v>5</v>
      </c>
      <c r="AU828" s="5">
        <f>IF(T828&gt;0,RANK(T828,(N828:P828,Q828:AE828)),0)</f>
        <v>0</v>
      </c>
      <c r="AV828" s="5">
        <f>IF(S828&gt;0,RANK(S828,(N828:P828,Q828:AE828)),0)</f>
        <v>4</v>
      </c>
      <c r="AW828" s="2">
        <f t="shared" si="331"/>
        <v>1.8013142636258216E-2</v>
      </c>
      <c r="AX828" s="2">
        <f t="shared" si="332"/>
        <v>1.5461925009663702E-4</v>
      </c>
      <c r="AY828" s="2">
        <f t="shared" si="333"/>
        <v>0</v>
      </c>
      <c r="AZ828" s="2">
        <f t="shared" si="334"/>
        <v>6.1847700038654809E-4</v>
      </c>
      <c r="BB828" t="s">
        <v>727</v>
      </c>
      <c r="BC828" t="s">
        <v>150</v>
      </c>
      <c r="BD828">
        <v>3</v>
      </c>
      <c r="BE828" s="1"/>
      <c r="BF828" s="111">
        <v>18</v>
      </c>
      <c r="BG828" s="113">
        <v>179</v>
      </c>
      <c r="BH828" s="117">
        <f t="shared" si="335"/>
        <v>18179</v>
      </c>
      <c r="BI828" s="1"/>
      <c r="BJ828" s="5" t="s">
        <v>3185</v>
      </c>
      <c r="BW828" s="63">
        <v>27</v>
      </c>
      <c r="BY828" s="63">
        <v>0</v>
      </c>
      <c r="BZ828" s="63">
        <v>0</v>
      </c>
      <c r="CA828" s="8">
        <v>0</v>
      </c>
    </row>
    <row r="829" spans="1:80" hidden="1" outlineLevel="1">
      <c r="A829" t="s">
        <v>1987</v>
      </c>
      <c r="B829" t="s">
        <v>150</v>
      </c>
      <c r="C829" s="1">
        <f t="shared" si="324"/>
        <v>9903</v>
      </c>
      <c r="D829" s="5">
        <f>IF(N829&gt;0, RANK(N829,(N829:P829,Q829:AE829)),0)</f>
        <v>2</v>
      </c>
      <c r="E829" s="5">
        <f>IF(O829&gt;0,RANK(O829,(N829:P829,Q829:AE829)),0)</f>
        <v>1</v>
      </c>
      <c r="F829" s="5">
        <f>IF(P829&gt;0,RANK(P829,(N829:P829,Q829:AE829)),0)</f>
        <v>0</v>
      </c>
      <c r="G829" s="131">
        <f t="shared" si="325"/>
        <v>2333</v>
      </c>
      <c r="H829" s="136">
        <f t="shared" si="326"/>
        <v>0.23558517620922953</v>
      </c>
      <c r="I829" s="2"/>
      <c r="J829" s="2">
        <f t="shared" si="327"/>
        <v>0.36726244572351813</v>
      </c>
      <c r="K829" s="2">
        <f t="shared" si="328"/>
        <v>0.60284762193274766</v>
      </c>
      <c r="L829" s="2">
        <f t="shared" si="329"/>
        <v>0</v>
      </c>
      <c r="M829" s="2">
        <f t="shared" si="330"/>
        <v>2.9889932343734271E-2</v>
      </c>
      <c r="N829" s="63">
        <v>3637</v>
      </c>
      <c r="O829" s="63">
        <v>5970</v>
      </c>
      <c r="P829" s="63"/>
      <c r="Q829" s="63">
        <v>296</v>
      </c>
      <c r="R829" s="63">
        <v>0</v>
      </c>
      <c r="S829" s="63">
        <v>0</v>
      </c>
      <c r="T829" s="63"/>
      <c r="U829" s="63">
        <v>0</v>
      </c>
      <c r="V829" s="63"/>
      <c r="W829" s="63">
        <f>IF(Copyright!C$12=1,IF(BW829&gt;0,BW829-SUM(R829:V829)-SUM(X829:AQ829),SUM(BX829:CB829)),SUM(BY829:CB829))</f>
        <v>0</v>
      </c>
      <c r="X829" s="63"/>
      <c r="Y829" s="63">
        <v>0</v>
      </c>
      <c r="Z829" s="63"/>
      <c r="AA829" s="63"/>
      <c r="AB829" s="63"/>
      <c r="AC829" s="63"/>
      <c r="AD829" s="63"/>
      <c r="AE829" s="63"/>
      <c r="AF829" s="63"/>
      <c r="AG829" s="63"/>
      <c r="AH829" s="63"/>
      <c r="AI829" s="8">
        <v>0</v>
      </c>
      <c r="AJ829" s="63">
        <v>0</v>
      </c>
      <c r="AK829" s="63"/>
      <c r="AL829" s="63"/>
      <c r="AM829" s="63"/>
      <c r="AN829" s="63"/>
      <c r="AO829" s="63"/>
      <c r="AP829" s="63"/>
      <c r="AQ829" s="63"/>
      <c r="AS829" s="5">
        <f>IF(Q829&gt;0,RANK(Q829,(N829:P829,Q829:AE829)),0)</f>
        <v>3</v>
      </c>
      <c r="AT829" s="5">
        <f>IF(R829&gt;0,RANK(R829,(N829:P829,Q829:AE829)),0)</f>
        <v>0</v>
      </c>
      <c r="AU829" s="5">
        <f>IF(T829&gt;0,RANK(T829,(N829:P829,Q829:AE829)),0)</f>
        <v>0</v>
      </c>
      <c r="AV829" s="5">
        <f>IF(S829&gt;0,RANK(S829,(N829:P829,Q829:AE829)),0)</f>
        <v>0</v>
      </c>
      <c r="AW829" s="2">
        <f t="shared" si="331"/>
        <v>2.9889932343734223E-2</v>
      </c>
      <c r="AX829" s="2">
        <f t="shared" si="332"/>
        <v>0</v>
      </c>
      <c r="AY829" s="2">
        <f t="shared" si="333"/>
        <v>0</v>
      </c>
      <c r="AZ829" s="2">
        <f t="shared" si="334"/>
        <v>0</v>
      </c>
      <c r="BB829" t="s">
        <v>1987</v>
      </c>
      <c r="BC829" t="s">
        <v>150</v>
      </c>
      <c r="BD829">
        <v>4</v>
      </c>
      <c r="BE829" s="1"/>
      <c r="BF829" s="111">
        <v>18</v>
      </c>
      <c r="BG829" s="113">
        <v>181</v>
      </c>
      <c r="BH829" s="117">
        <f t="shared" si="335"/>
        <v>18181</v>
      </c>
      <c r="BI829" s="1"/>
      <c r="BJ829" s="5" t="s">
        <v>3185</v>
      </c>
      <c r="BW829" s="63">
        <v>32</v>
      </c>
      <c r="BY829" s="63">
        <v>0</v>
      </c>
      <c r="BZ829" s="63">
        <v>0</v>
      </c>
      <c r="CA829" s="8">
        <v>0</v>
      </c>
    </row>
    <row r="830" spans="1:80" hidden="1" outlineLevel="1">
      <c r="A830" t="s">
        <v>2119</v>
      </c>
      <c r="B830" t="s">
        <v>150</v>
      </c>
      <c r="C830" s="1">
        <f t="shared" si="324"/>
        <v>15011</v>
      </c>
      <c r="D830" s="5">
        <f>IF(N830&gt;0, RANK(N830,(N830:P830,Q830:AE830)),0)</f>
        <v>2</v>
      </c>
      <c r="E830" s="5">
        <f>IF(O830&gt;0,RANK(O830,(N830:P830,Q830:AE830)),0)</f>
        <v>1</v>
      </c>
      <c r="F830" s="5">
        <f>IF(P830&gt;0,RANK(P830,(N830:P830,Q830:AE830)),0)</f>
        <v>0</v>
      </c>
      <c r="G830" s="131">
        <f t="shared" si="325"/>
        <v>5838</v>
      </c>
      <c r="H830" s="136">
        <f t="shared" si="326"/>
        <v>0.38891479581640132</v>
      </c>
      <c r="I830" s="2"/>
      <c r="J830" s="2">
        <f t="shared" si="327"/>
        <v>0.29445073612684031</v>
      </c>
      <c r="K830" s="2">
        <f t="shared" si="328"/>
        <v>0.68336553194324168</v>
      </c>
      <c r="L830" s="2">
        <f t="shared" si="329"/>
        <v>0</v>
      </c>
      <c r="M830" s="2">
        <f t="shared" si="330"/>
        <v>2.2183731929918071E-2</v>
      </c>
      <c r="N830" s="63">
        <v>4420</v>
      </c>
      <c r="O830" s="63">
        <v>10258</v>
      </c>
      <c r="P830" s="63"/>
      <c r="Q830" s="63">
        <v>328</v>
      </c>
      <c r="R830" s="63">
        <v>3</v>
      </c>
      <c r="S830" s="63">
        <v>1</v>
      </c>
      <c r="T830" s="63"/>
      <c r="U830" s="63">
        <v>1</v>
      </c>
      <c r="V830" s="63"/>
      <c r="W830" s="63">
        <f>IF(Copyright!C$12=1,IF(BW830&gt;0,BW830-SUM(R830:V830)-SUM(X830:AQ830),SUM(BX830:CB830)),SUM(BY830:CB830))</f>
        <v>0</v>
      </c>
      <c r="X830" s="63"/>
      <c r="Y830" s="63">
        <v>0</v>
      </c>
      <c r="Z830" s="63"/>
      <c r="AA830" s="63"/>
      <c r="AB830" s="63"/>
      <c r="AC830" s="63"/>
      <c r="AD830" s="63"/>
      <c r="AE830" s="63"/>
      <c r="AF830" s="63"/>
      <c r="AG830" s="63"/>
      <c r="AH830" s="63"/>
      <c r="AI830" s="8">
        <v>0</v>
      </c>
      <c r="AJ830" s="63">
        <v>0</v>
      </c>
      <c r="AK830" s="63"/>
      <c r="AL830" s="63"/>
      <c r="AM830" s="63"/>
      <c r="AN830" s="63"/>
      <c r="AO830" s="63"/>
      <c r="AP830" s="63"/>
      <c r="AQ830" s="63"/>
      <c r="AS830" s="5">
        <f>IF(Q830&gt;0,RANK(Q830,(N830:P830,Q830:AE830)),0)</f>
        <v>3</v>
      </c>
      <c r="AT830" s="5">
        <f>IF(R830&gt;0,RANK(R830,(N830:P830,Q830:AE830)),0)</f>
        <v>4</v>
      </c>
      <c r="AU830" s="5">
        <f>IF(T830&gt;0,RANK(T830,(N830:P830,Q830:AE830)),0)</f>
        <v>0</v>
      </c>
      <c r="AV830" s="5">
        <f>IF(S830&gt;0,RANK(S830,(N830:P830,Q830:AE830)),0)</f>
        <v>5</v>
      </c>
      <c r="AW830" s="2">
        <f t="shared" si="331"/>
        <v>2.1850642861901273E-2</v>
      </c>
      <c r="AX830" s="2">
        <f t="shared" si="332"/>
        <v>1.9985344081007261E-4</v>
      </c>
      <c r="AY830" s="2">
        <f t="shared" si="333"/>
        <v>0</v>
      </c>
      <c r="AZ830" s="2">
        <f t="shared" si="334"/>
        <v>6.661781360335754E-5</v>
      </c>
      <c r="BB830" t="s">
        <v>2119</v>
      </c>
      <c r="BC830" t="s">
        <v>150</v>
      </c>
      <c r="BD830">
        <v>3</v>
      </c>
      <c r="BE830" s="1"/>
      <c r="BF830" s="111">
        <v>18</v>
      </c>
      <c r="BG830" s="113">
        <v>183</v>
      </c>
      <c r="BH830" s="117">
        <f t="shared" si="335"/>
        <v>18183</v>
      </c>
      <c r="BI830" s="1"/>
      <c r="BJ830" s="5" t="s">
        <v>3185</v>
      </c>
      <c r="BW830" s="63">
        <v>26</v>
      </c>
      <c r="BY830" s="63">
        <v>0</v>
      </c>
      <c r="BZ830" s="63">
        <v>0</v>
      </c>
      <c r="CA830" s="8">
        <v>0</v>
      </c>
    </row>
    <row r="831" spans="1:80" collapsed="1">
      <c r="A831" t="s">
        <v>152</v>
      </c>
      <c r="B831" t="s">
        <v>548</v>
      </c>
      <c r="C831" s="1">
        <f t="shared" si="324"/>
        <v>2628288</v>
      </c>
      <c r="D831" s="5">
        <f>IF(N831&gt;0, RANK(N831,(N831:P831,Q831:AE831)),0)</f>
        <v>2</v>
      </c>
      <c r="E831" s="5">
        <f>IF(O831&gt;0,RANK(O831,(N831:P831,Q831:AE831)),0)</f>
        <v>1</v>
      </c>
      <c r="F831" s="5">
        <f>IF(P831&gt;0,RANK(P831,(N831:P831,Q831:AE831)),0)</f>
        <v>0</v>
      </c>
      <c r="G831" s="131">
        <f t="shared" si="325"/>
        <v>268597</v>
      </c>
      <c r="H831" s="136">
        <f t="shared" si="326"/>
        <v>0.10219466055470329</v>
      </c>
      <c r="I831" s="2"/>
      <c r="J831" s="2">
        <f t="shared" si="327"/>
        <v>0.43917371307862763</v>
      </c>
      <c r="K831" s="2">
        <f t="shared" si="328"/>
        <v>0.5413683736333309</v>
      </c>
      <c r="L831" s="2">
        <f t="shared" si="329"/>
        <v>0</v>
      </c>
      <c r="M831" s="2">
        <f t="shared" si="330"/>
        <v>1.9457913288041473E-2</v>
      </c>
      <c r="N831" s="63">
        <f t="shared" ref="N831:Q831" si="336">SUM(N739:N830)</f>
        <v>1154275</v>
      </c>
      <c r="O831" s="63">
        <f t="shared" si="336"/>
        <v>1422872</v>
      </c>
      <c r="P831" s="63">
        <f t="shared" si="336"/>
        <v>0</v>
      </c>
      <c r="Q831" s="63">
        <f t="shared" si="336"/>
        <v>50148</v>
      </c>
      <c r="R831" s="63">
        <f t="shared" ref="R831:S831" si="337">SUM(R739:R830)</f>
        <v>625</v>
      </c>
      <c r="S831" s="63">
        <f t="shared" si="337"/>
        <v>290</v>
      </c>
      <c r="T831" s="63"/>
      <c r="U831" s="63">
        <f>SUM(U739:U830)</f>
        <v>17</v>
      </c>
      <c r="V831" s="63"/>
      <c r="W831" s="63">
        <f t="shared" ref="W831" si="338">SUM(W739:W830)</f>
        <v>10</v>
      </c>
      <c r="X831" s="63"/>
      <c r="Y831" s="63">
        <f>SUM(Y739:Y830)</f>
        <v>35</v>
      </c>
      <c r="Z831" s="63"/>
      <c r="AA831" s="63"/>
      <c r="AB831" s="63"/>
      <c r="AC831" s="63"/>
      <c r="AD831" s="63"/>
      <c r="AE831" s="63"/>
      <c r="AF831" s="63"/>
      <c r="AG831" s="63"/>
      <c r="AH831" s="63"/>
      <c r="AI831" s="63">
        <f t="shared" ref="AI831" si="339">SUM(AI739:AI830)</f>
        <v>8</v>
      </c>
      <c r="AJ831" s="63">
        <f>SUM(AJ739:AJ830)</f>
        <v>8</v>
      </c>
      <c r="AK831" s="63"/>
      <c r="AL831" s="63"/>
      <c r="AM831" s="63"/>
      <c r="AN831" s="63"/>
      <c r="AO831" s="63"/>
      <c r="AP831" s="63"/>
      <c r="AQ831" s="63"/>
      <c r="AS831" s="5">
        <f>IF(Q831&gt;0,RANK(Q831,(N831:P831,Q831:AE831)),0)</f>
        <v>3</v>
      </c>
      <c r="AT831" s="5">
        <f>IF(R831&gt;0,RANK(R831,(N831:P831,Q831:AE831)),0)</f>
        <v>4</v>
      </c>
      <c r="AU831" s="5">
        <f>IF(T831&gt;0,RANK(T831,(N831:P831,Q831:AE831)),0)</f>
        <v>0</v>
      </c>
      <c r="AV831" s="5">
        <f>IF(S831&gt;0,RANK(S831,(N831:P831,Q831:AE831)),0)</f>
        <v>5</v>
      </c>
      <c r="AW831" s="2">
        <f t="shared" si="331"/>
        <v>1.908010081087004E-2</v>
      </c>
      <c r="AX831" s="2">
        <f t="shared" si="332"/>
        <v>2.3779737989139697E-4</v>
      </c>
      <c r="AY831" s="2">
        <f t="shared" si="333"/>
        <v>0</v>
      </c>
      <c r="AZ831" s="2">
        <f t="shared" si="334"/>
        <v>1.103379842696082E-4</v>
      </c>
      <c r="BB831" t="s">
        <v>152</v>
      </c>
      <c r="BC831" t="s">
        <v>548</v>
      </c>
      <c r="BD831" s="1"/>
      <c r="BE831" s="1"/>
      <c r="BF831" s="111">
        <v>18</v>
      </c>
      <c r="BG831" s="113"/>
      <c r="BH831" s="111">
        <v>18</v>
      </c>
      <c r="BI831" s="1"/>
      <c r="BJ831" s="5" t="s">
        <v>718</v>
      </c>
      <c r="BW831" s="63">
        <f>SUM(BW739:BW830)</f>
        <v>5587</v>
      </c>
      <c r="BY831" s="63">
        <f t="shared" ref="BY831:BZ831" si="340">SUM(BY739:BY830)</f>
        <v>7</v>
      </c>
      <c r="BZ831" s="63">
        <f t="shared" si="340"/>
        <v>1</v>
      </c>
      <c r="CA831" s="63">
        <f t="shared" ref="CA831:CB831" si="341">SUM(CA739:CA830)</f>
        <v>2</v>
      </c>
      <c r="CB831" s="63">
        <f t="shared" si="341"/>
        <v>0</v>
      </c>
    </row>
    <row r="832" spans="1:80">
      <c r="C832" s="1"/>
      <c r="E832" s="5"/>
      <c r="F832" s="5"/>
      <c r="G832" s="131"/>
      <c r="H832" s="136"/>
      <c r="I832" s="2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63"/>
      <c r="AL832" s="63"/>
      <c r="AM832" s="63"/>
      <c r="AN832" s="63"/>
      <c r="AO832" s="63"/>
      <c r="AP832" s="63"/>
      <c r="AQ832" s="63"/>
      <c r="AS832" s="5"/>
      <c r="AT832" s="5"/>
      <c r="AU832" s="5"/>
      <c r="AV832" s="5"/>
      <c r="BF832" s="111"/>
      <c r="BG832" s="113"/>
      <c r="BH832" s="117"/>
      <c r="BW832" s="8"/>
      <c r="BX832" s="8"/>
      <c r="BY832" s="8"/>
      <c r="BZ832" s="8"/>
    </row>
    <row r="833" spans="1:66" hidden="1" outlineLevel="1">
      <c r="A833" t="s">
        <v>1595</v>
      </c>
      <c r="B833" t="s">
        <v>1630</v>
      </c>
      <c r="C833" s="1">
        <f t="shared" ref="C833:C864" si="342">SUM(N833:AQ833)</f>
        <v>3996</v>
      </c>
      <c r="D833" s="5">
        <f>IF(N833&gt;0, RANK(N833,(N833:P833,Q833:AE833)),0)</f>
        <v>2</v>
      </c>
      <c r="E833" s="5">
        <f>IF(O833&gt;0,RANK(O833,(N833:P833,Q833:AE833)),0)</f>
        <v>1</v>
      </c>
      <c r="F833" s="5">
        <f>IF(P833&gt;0,RANK(P833,(N833:P833,Q833:AE833)),0)</f>
        <v>0</v>
      </c>
      <c r="G833" s="131">
        <f t="shared" ref="G833:G864" si="343">IF(C833&gt;0,MAX(N833:P833)-LARGE(N833:P833,2),0)</f>
        <v>324</v>
      </c>
      <c r="H833" s="136">
        <f t="shared" ref="H833:H864" si="344">IF(C833&gt;0,G833/C833,0)</f>
        <v>8.1081081081081086E-2</v>
      </c>
      <c r="I833" s="2"/>
      <c r="J833" s="2">
        <f t="shared" ref="J833:J864" si="345">IF($C833=0,"-",N833/$C833)</f>
        <v>0.44794794794794796</v>
      </c>
      <c r="K833" s="2">
        <f t="shared" ref="K833:K864" si="346">IF($C833=0,"-",O833/$C833)</f>
        <v>0.52902902902902904</v>
      </c>
      <c r="L833" s="2">
        <f t="shared" ref="L833:L864" si="347">IF($C833=0,"-",P833/$C833)</f>
        <v>0</v>
      </c>
      <c r="M833" s="2">
        <f t="shared" ref="M833:M864" si="348">IF(C833=0,"-",(1-J833-K833-L833))</f>
        <v>2.3023023023022948E-2</v>
      </c>
      <c r="N833" s="63">
        <v>1790</v>
      </c>
      <c r="O833" s="63">
        <v>2114</v>
      </c>
      <c r="P833" s="63"/>
      <c r="Q833" s="63">
        <v>30</v>
      </c>
      <c r="R833" s="63">
        <v>9</v>
      </c>
      <c r="S833" s="63">
        <v>8</v>
      </c>
      <c r="T833" s="63">
        <v>5</v>
      </c>
      <c r="U833" s="63"/>
      <c r="V833" s="63">
        <v>3</v>
      </c>
      <c r="W833" s="63">
        <v>31</v>
      </c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63">
        <v>6</v>
      </c>
      <c r="AL833" s="63"/>
      <c r="AM833" s="63"/>
      <c r="AN833" s="63"/>
      <c r="AO833" s="63"/>
      <c r="AP833" s="63"/>
      <c r="AQ833" s="63"/>
      <c r="AS833" s="5">
        <f>IF(Q833&gt;0,RANK(Q833,(N833:P833,Q833:AE833)),0)</f>
        <v>4</v>
      </c>
      <c r="AT833" s="5">
        <f>IF(R833&gt;0,RANK(R833,(N833:P833,Q833:AE833)),0)</f>
        <v>5</v>
      </c>
      <c r="AU833" s="5">
        <f>IF(T833&gt;0,RANK(T833,(N833:P833,Q833:AE833)),0)</f>
        <v>7</v>
      </c>
      <c r="AV833" s="5">
        <f>IF(S833&gt;0,RANK(S833,(N833:P833,Q833:AE833)),0)</f>
        <v>6</v>
      </c>
      <c r="AW833" s="2">
        <f t="shared" ref="AW833:AW864" si="349">IF($C833=0,"-",Q833/$C833)</f>
        <v>7.5075075075075074E-3</v>
      </c>
      <c r="AX833" s="2">
        <f t="shared" ref="AX833:AX864" si="350">IF($C833=0,"-",R833/$C833)</f>
        <v>2.2522522522522522E-3</v>
      </c>
      <c r="AY833" s="2">
        <f t="shared" ref="AY833:AY864" si="351">IF($C833=0,"-",T833/$C833)</f>
        <v>1.2512512512512512E-3</v>
      </c>
      <c r="AZ833" s="2">
        <f t="shared" ref="AZ833:AZ864" si="352">IF($C833=0,"-",S833/$C833)</f>
        <v>2.002002002002002E-3</v>
      </c>
      <c r="BB833" t="s">
        <v>1595</v>
      </c>
      <c r="BC833" t="s">
        <v>1630</v>
      </c>
      <c r="BD833">
        <v>3</v>
      </c>
      <c r="BF833" s="111">
        <v>19</v>
      </c>
      <c r="BG833" s="113">
        <v>1</v>
      </c>
      <c r="BH833" s="117">
        <f t="shared" si="335"/>
        <v>19001</v>
      </c>
      <c r="BJ833" s="5" t="s">
        <v>3185</v>
      </c>
      <c r="BK833" s="63">
        <v>20</v>
      </c>
      <c r="BL833" s="63">
        <v>4</v>
      </c>
      <c r="BN833" s="63"/>
    </row>
    <row r="834" spans="1:66" hidden="1" outlineLevel="1">
      <c r="A834" t="s">
        <v>1034</v>
      </c>
      <c r="B834" t="s">
        <v>1630</v>
      </c>
      <c r="C834" s="1">
        <f t="shared" si="342"/>
        <v>2185</v>
      </c>
      <c r="D834" s="5">
        <f>IF(N834&gt;0, RANK(N834,(N834:P834,Q834:AE834)),0)</f>
        <v>2</v>
      </c>
      <c r="E834" s="5">
        <f>IF(O834&gt;0,RANK(O834,(N834:P834,Q834:AE834)),0)</f>
        <v>1</v>
      </c>
      <c r="F834" s="5">
        <f>IF(P834&gt;0,RANK(P834,(N834:P834,Q834:AE834)),0)</f>
        <v>0</v>
      </c>
      <c r="G834" s="131">
        <f t="shared" si="343"/>
        <v>80</v>
      </c>
      <c r="H834" s="136">
        <f t="shared" si="344"/>
        <v>3.6613272311212815E-2</v>
      </c>
      <c r="I834" s="2"/>
      <c r="J834" s="2">
        <f t="shared" si="345"/>
        <v>0.47048054919908466</v>
      </c>
      <c r="K834" s="2">
        <f t="shared" si="346"/>
        <v>0.50709382151029747</v>
      </c>
      <c r="L834" s="2">
        <f t="shared" si="347"/>
        <v>0</v>
      </c>
      <c r="M834" s="2">
        <f t="shared" si="348"/>
        <v>2.2425629290617866E-2</v>
      </c>
      <c r="N834" s="63">
        <v>1028</v>
      </c>
      <c r="O834" s="63">
        <v>1108</v>
      </c>
      <c r="P834" s="63"/>
      <c r="Q834" s="63">
        <v>16</v>
      </c>
      <c r="R834" s="63">
        <v>3</v>
      </c>
      <c r="S834" s="63">
        <v>6</v>
      </c>
      <c r="T834" s="63">
        <v>4</v>
      </c>
      <c r="U834" s="63"/>
      <c r="V834" s="63">
        <v>0</v>
      </c>
      <c r="W834" s="63">
        <v>12</v>
      </c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63">
        <v>8</v>
      </c>
      <c r="AL834" s="63"/>
      <c r="AM834" s="63"/>
      <c r="AN834" s="63"/>
      <c r="AO834" s="63"/>
      <c r="AP834" s="63"/>
      <c r="AQ834" s="63"/>
      <c r="AS834" s="5">
        <f>IF(Q834&gt;0,RANK(Q834,(N834:P834,Q834:AE834)),0)</f>
        <v>3</v>
      </c>
      <c r="AT834" s="5">
        <f>IF(R834&gt;0,RANK(R834,(N834:P834,Q834:AE834)),0)</f>
        <v>7</v>
      </c>
      <c r="AU834" s="5">
        <f>IF(T834&gt;0,RANK(T834,(N834:P834,Q834:AE834)),0)</f>
        <v>6</v>
      </c>
      <c r="AV834" s="5">
        <f>IF(S834&gt;0,RANK(S834,(N834:P834,Q834:AE834)),0)</f>
        <v>5</v>
      </c>
      <c r="AW834" s="2">
        <f t="shared" si="349"/>
        <v>7.3226544622425633E-3</v>
      </c>
      <c r="AX834" s="2">
        <f t="shared" si="350"/>
        <v>1.3729977116704805E-3</v>
      </c>
      <c r="AY834" s="2">
        <f t="shared" si="351"/>
        <v>1.8306636155606408E-3</v>
      </c>
      <c r="AZ834" s="2">
        <f t="shared" si="352"/>
        <v>2.745995423340961E-3</v>
      </c>
      <c r="BB834" t="s">
        <v>1034</v>
      </c>
      <c r="BC834" t="s">
        <v>1630</v>
      </c>
      <c r="BD834">
        <v>3</v>
      </c>
      <c r="BF834" s="111">
        <v>19</v>
      </c>
      <c r="BG834" s="113">
        <v>3</v>
      </c>
      <c r="BH834" s="117">
        <f t="shared" si="335"/>
        <v>19003</v>
      </c>
      <c r="BJ834" s="5" t="s">
        <v>3185</v>
      </c>
      <c r="BK834" s="63">
        <v>17</v>
      </c>
      <c r="BL834" s="63">
        <v>4</v>
      </c>
      <c r="BN834" s="63"/>
    </row>
    <row r="835" spans="1:66" hidden="1" outlineLevel="1">
      <c r="A835" t="s">
        <v>2817</v>
      </c>
      <c r="B835" t="s">
        <v>1630</v>
      </c>
      <c r="C835" s="1">
        <f t="shared" si="342"/>
        <v>6934</v>
      </c>
      <c r="D835" s="5">
        <f>IF(N835&gt;0, RANK(N835,(N835:P835,Q835:AE835)),0)</f>
        <v>1</v>
      </c>
      <c r="E835" s="5">
        <f>IF(O835&gt;0,RANK(O835,(N835:P835,Q835:AE835)),0)</f>
        <v>2</v>
      </c>
      <c r="F835" s="5">
        <f>IF(P835&gt;0,RANK(P835,(N835:P835,Q835:AE835)),0)</f>
        <v>0</v>
      </c>
      <c r="G835" s="131">
        <f t="shared" si="343"/>
        <v>289</v>
      </c>
      <c r="H835" s="136">
        <f t="shared" si="344"/>
        <v>4.1678684741851747E-2</v>
      </c>
      <c r="I835" s="2"/>
      <c r="J835" s="2">
        <f t="shared" si="345"/>
        <v>0.5124026535910009</v>
      </c>
      <c r="K835" s="2">
        <f t="shared" si="346"/>
        <v>0.47072396884914913</v>
      </c>
      <c r="L835" s="2">
        <f t="shared" si="347"/>
        <v>0</v>
      </c>
      <c r="M835" s="2">
        <f t="shared" si="348"/>
        <v>1.6873377559849967E-2</v>
      </c>
      <c r="N835" s="63">
        <v>3553</v>
      </c>
      <c r="O835" s="63">
        <v>3264</v>
      </c>
      <c r="P835" s="63"/>
      <c r="Q835" s="63">
        <v>27</v>
      </c>
      <c r="R835" s="63">
        <v>27</v>
      </c>
      <c r="S835" s="63">
        <v>9</v>
      </c>
      <c r="T835" s="63">
        <v>17</v>
      </c>
      <c r="U835" s="63"/>
      <c r="V835" s="63">
        <v>1</v>
      </c>
      <c r="W835" s="63">
        <v>34</v>
      </c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63">
        <v>2</v>
      </c>
      <c r="AL835" s="63"/>
      <c r="AM835" s="63"/>
      <c r="AN835" s="63"/>
      <c r="AO835" s="63"/>
      <c r="AP835" s="63"/>
      <c r="AQ835" s="63"/>
      <c r="AS835" s="5">
        <f>IF(Q835&gt;0,RANK(Q835,(N835:P835,Q835:AE835)),0)</f>
        <v>4</v>
      </c>
      <c r="AT835" s="5">
        <f>IF(R835&gt;0,RANK(R835,(N835:P835,Q835:AE835)),0)</f>
        <v>4</v>
      </c>
      <c r="AU835" s="5">
        <f>IF(T835&gt;0,RANK(T835,(N835:P835,Q835:AE835)),0)</f>
        <v>6</v>
      </c>
      <c r="AV835" s="5">
        <f>IF(S835&gt;0,RANK(S835,(N835:P835,Q835:AE835)),0)</f>
        <v>7</v>
      </c>
      <c r="AW835" s="2">
        <f t="shared" si="349"/>
        <v>3.893856359965388E-3</v>
      </c>
      <c r="AX835" s="2">
        <f t="shared" si="350"/>
        <v>3.893856359965388E-3</v>
      </c>
      <c r="AY835" s="2">
        <f t="shared" si="351"/>
        <v>2.4516873377559852E-3</v>
      </c>
      <c r="AZ835" s="2">
        <f t="shared" si="352"/>
        <v>1.2979521199884627E-3</v>
      </c>
      <c r="BB835" t="s">
        <v>2817</v>
      </c>
      <c r="BC835" t="s">
        <v>1630</v>
      </c>
      <c r="BD835">
        <v>1</v>
      </c>
      <c r="BF835" s="111">
        <v>19</v>
      </c>
      <c r="BG835" s="113">
        <v>5</v>
      </c>
      <c r="BH835" s="117">
        <f t="shared" si="335"/>
        <v>19005</v>
      </c>
      <c r="BJ835" s="5" t="s">
        <v>3185</v>
      </c>
      <c r="BK835" s="63">
        <v>51</v>
      </c>
      <c r="BL835" s="63">
        <v>18</v>
      </c>
      <c r="BN835" s="63"/>
    </row>
    <row r="836" spans="1:66" hidden="1" outlineLevel="1">
      <c r="A836" t="s">
        <v>988</v>
      </c>
      <c r="B836" t="s">
        <v>1630</v>
      </c>
      <c r="C836" s="1">
        <f t="shared" si="342"/>
        <v>6245</v>
      </c>
      <c r="D836" s="5">
        <f>IF(N836&gt;0, RANK(N836,(N836:P836,Q836:AE836)),0)</f>
        <v>2</v>
      </c>
      <c r="E836" s="5">
        <f>IF(O836&gt;0,RANK(O836,(N836:P836,Q836:AE836)),0)</f>
        <v>1</v>
      </c>
      <c r="F836" s="5">
        <f>IF(P836&gt;0,RANK(P836,(N836:P836,Q836:AE836)),0)</f>
        <v>0</v>
      </c>
      <c r="G836" s="131">
        <f t="shared" si="343"/>
        <v>210</v>
      </c>
      <c r="H836" s="136">
        <f t="shared" si="344"/>
        <v>3.3626901521216973E-2</v>
      </c>
      <c r="I836" s="2"/>
      <c r="J836" s="2">
        <f t="shared" si="345"/>
        <v>0.47253803042433945</v>
      </c>
      <c r="K836" s="2">
        <f t="shared" si="346"/>
        <v>0.50616493194555645</v>
      </c>
      <c r="L836" s="2">
        <f t="shared" si="347"/>
        <v>0</v>
      </c>
      <c r="M836" s="2">
        <f t="shared" si="348"/>
        <v>2.1297037630104154E-2</v>
      </c>
      <c r="N836" s="63">
        <v>2951</v>
      </c>
      <c r="O836" s="63">
        <v>3161</v>
      </c>
      <c r="P836" s="63"/>
      <c r="Q836" s="63">
        <v>44</v>
      </c>
      <c r="R836" s="63">
        <v>18</v>
      </c>
      <c r="S836" s="63">
        <v>15</v>
      </c>
      <c r="T836" s="63">
        <v>2</v>
      </c>
      <c r="U836" s="63"/>
      <c r="V836" s="63">
        <v>2</v>
      </c>
      <c r="W836" s="63">
        <v>44</v>
      </c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63">
        <v>8</v>
      </c>
      <c r="AL836" s="63"/>
      <c r="AM836" s="63"/>
      <c r="AN836" s="63"/>
      <c r="AO836" s="63"/>
      <c r="AP836" s="63"/>
      <c r="AQ836" s="63"/>
      <c r="AS836" s="5">
        <f>IF(Q836&gt;0,RANK(Q836,(N836:P836,Q836:AE836)),0)</f>
        <v>3</v>
      </c>
      <c r="AT836" s="5">
        <f>IF(R836&gt;0,RANK(R836,(N836:P836,Q836:AE836)),0)</f>
        <v>5</v>
      </c>
      <c r="AU836" s="5">
        <f>IF(T836&gt;0,RANK(T836,(N836:P836,Q836:AE836)),0)</f>
        <v>7</v>
      </c>
      <c r="AV836" s="5">
        <f>IF(S836&gt;0,RANK(S836,(N836:P836,Q836:AE836)),0)</f>
        <v>6</v>
      </c>
      <c r="AW836" s="2">
        <f t="shared" si="349"/>
        <v>7.0456365092073656E-3</v>
      </c>
      <c r="AX836" s="2">
        <f t="shared" si="350"/>
        <v>2.8823058446757407E-3</v>
      </c>
      <c r="AY836" s="2">
        <f t="shared" si="351"/>
        <v>3.2025620496397119E-4</v>
      </c>
      <c r="AZ836" s="2">
        <f t="shared" si="352"/>
        <v>2.4019215372297837E-3</v>
      </c>
      <c r="BB836" t="s">
        <v>988</v>
      </c>
      <c r="BC836" t="s">
        <v>1630</v>
      </c>
      <c r="BD836">
        <v>2</v>
      </c>
      <c r="BF836" s="111">
        <v>19</v>
      </c>
      <c r="BG836" s="113">
        <v>7</v>
      </c>
      <c r="BH836" s="117">
        <f t="shared" si="335"/>
        <v>19007</v>
      </c>
      <c r="BJ836" s="5" t="s">
        <v>3185</v>
      </c>
      <c r="BK836" s="63">
        <v>38</v>
      </c>
      <c r="BL836" s="63">
        <v>13</v>
      </c>
      <c r="BN836" s="63"/>
    </row>
    <row r="837" spans="1:66" hidden="1" outlineLevel="1">
      <c r="A837" t="s">
        <v>1588</v>
      </c>
      <c r="B837" t="s">
        <v>1630</v>
      </c>
      <c r="C837" s="1">
        <f t="shared" si="342"/>
        <v>3457</v>
      </c>
      <c r="D837" s="5">
        <f>IF(N837&gt;0, RANK(N837,(N837:P837,Q837:AE837)),0)</f>
        <v>2</v>
      </c>
      <c r="E837" s="5">
        <f>IF(O837&gt;0,RANK(O837,(N837:P837,Q837:AE837)),0)</f>
        <v>1</v>
      </c>
      <c r="F837" s="5">
        <f>IF(P837&gt;0,RANK(P837,(N837:P837,Q837:AE837)),0)</f>
        <v>0</v>
      </c>
      <c r="G837" s="131">
        <f t="shared" si="343"/>
        <v>191</v>
      </c>
      <c r="H837" s="136">
        <f t="shared" si="344"/>
        <v>5.5250216951113686E-2</v>
      </c>
      <c r="I837" s="2"/>
      <c r="J837" s="2">
        <f t="shared" si="345"/>
        <v>0.46601099218975989</v>
      </c>
      <c r="K837" s="2">
        <f t="shared" si="346"/>
        <v>0.52126120914087359</v>
      </c>
      <c r="L837" s="2">
        <f t="shared" si="347"/>
        <v>0</v>
      </c>
      <c r="M837" s="2">
        <f t="shared" si="348"/>
        <v>1.2727798669366464E-2</v>
      </c>
      <c r="N837" s="63">
        <v>1611</v>
      </c>
      <c r="O837" s="63">
        <v>1802</v>
      </c>
      <c r="P837" s="63"/>
      <c r="Q837" s="63">
        <v>12</v>
      </c>
      <c r="R837" s="63">
        <v>8</v>
      </c>
      <c r="S837" s="63">
        <v>8</v>
      </c>
      <c r="T837" s="63">
        <v>1</v>
      </c>
      <c r="U837" s="63"/>
      <c r="V837" s="63">
        <v>1</v>
      </c>
      <c r="W837" s="63">
        <v>12</v>
      </c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63">
        <v>2</v>
      </c>
      <c r="AL837" s="63"/>
      <c r="AM837" s="63"/>
      <c r="AN837" s="63"/>
      <c r="AO837" s="63"/>
      <c r="AP837" s="63"/>
      <c r="AQ837" s="63"/>
      <c r="AS837" s="5">
        <f>IF(Q837&gt;0,RANK(Q837,(N837:P837,Q837:AE837)),0)</f>
        <v>3</v>
      </c>
      <c r="AT837" s="5">
        <f>IF(R837&gt;0,RANK(R837,(N837:P837,Q837:AE837)),0)</f>
        <v>5</v>
      </c>
      <c r="AU837" s="5">
        <f>IF(T837&gt;0,RANK(T837,(N837:P837,Q837:AE837)),0)</f>
        <v>7</v>
      </c>
      <c r="AV837" s="5">
        <f>IF(S837&gt;0,RANK(S837,(N837:P837,Q837:AE837)),0)</f>
        <v>5</v>
      </c>
      <c r="AW837" s="2">
        <f t="shared" si="349"/>
        <v>3.4712178189181373E-3</v>
      </c>
      <c r="AX837" s="2">
        <f t="shared" si="350"/>
        <v>2.3141452126120912E-3</v>
      </c>
      <c r="AY837" s="2">
        <f t="shared" si="351"/>
        <v>2.892681515765114E-4</v>
      </c>
      <c r="AZ837" s="2">
        <f t="shared" si="352"/>
        <v>2.3141452126120912E-3</v>
      </c>
      <c r="BB837" t="s">
        <v>1588</v>
      </c>
      <c r="BC837" t="s">
        <v>1630</v>
      </c>
      <c r="BD837">
        <v>4</v>
      </c>
      <c r="BF837" s="111">
        <v>19</v>
      </c>
      <c r="BG837" s="113">
        <v>9</v>
      </c>
      <c r="BH837" s="117">
        <f t="shared" si="335"/>
        <v>19009</v>
      </c>
      <c r="BJ837" s="5" t="s">
        <v>3185</v>
      </c>
      <c r="BK837" s="63">
        <v>42</v>
      </c>
      <c r="BL837" s="63">
        <v>7</v>
      </c>
      <c r="BN837" s="63"/>
    </row>
    <row r="838" spans="1:66" hidden="1" outlineLevel="1">
      <c r="A838" t="s">
        <v>1106</v>
      </c>
      <c r="B838" t="s">
        <v>1630</v>
      </c>
      <c r="C838" s="1">
        <f t="shared" si="342"/>
        <v>14023</v>
      </c>
      <c r="D838" s="5">
        <f>IF(N838&gt;0, RANK(N838,(N838:P838,Q838:AE838)),0)</f>
        <v>2</v>
      </c>
      <c r="E838" s="5">
        <f>IF(O838&gt;0,RANK(O838,(N838:P838,Q838:AE838)),0)</f>
        <v>1</v>
      </c>
      <c r="F838" s="5">
        <f>IF(P838&gt;0,RANK(P838,(N838:P838,Q838:AE838)),0)</f>
        <v>0</v>
      </c>
      <c r="G838" s="131">
        <f t="shared" si="343"/>
        <v>78</v>
      </c>
      <c r="H838" s="136">
        <f t="shared" si="344"/>
        <v>5.5622905227126866E-3</v>
      </c>
      <c r="I838" s="2"/>
      <c r="J838" s="2">
        <f t="shared" si="345"/>
        <v>0.4893389431648007</v>
      </c>
      <c r="K838" s="2">
        <f t="shared" si="346"/>
        <v>0.49490123368751338</v>
      </c>
      <c r="L838" s="2">
        <f t="shared" si="347"/>
        <v>0</v>
      </c>
      <c r="M838" s="2">
        <f t="shared" si="348"/>
        <v>1.575982314768587E-2</v>
      </c>
      <c r="N838" s="63">
        <v>6862</v>
      </c>
      <c r="O838" s="63">
        <v>6940</v>
      </c>
      <c r="P838" s="63"/>
      <c r="Q838" s="63">
        <v>100</v>
      </c>
      <c r="R838" s="63">
        <v>25</v>
      </c>
      <c r="S838" s="63">
        <v>31</v>
      </c>
      <c r="T838" s="63">
        <v>2</v>
      </c>
      <c r="U838" s="63"/>
      <c r="V838" s="63">
        <v>6</v>
      </c>
      <c r="W838" s="63">
        <v>47</v>
      </c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63">
        <v>10</v>
      </c>
      <c r="AL838" s="63"/>
      <c r="AM838" s="63"/>
      <c r="AN838" s="63"/>
      <c r="AO838" s="63"/>
      <c r="AP838" s="63"/>
      <c r="AQ838" s="63"/>
      <c r="AS838" s="5">
        <f>IF(Q838&gt;0,RANK(Q838,(N838:P838,Q838:AE838)),0)</f>
        <v>3</v>
      </c>
      <c r="AT838" s="5">
        <f>IF(R838&gt;0,RANK(R838,(N838:P838,Q838:AE838)),0)</f>
        <v>6</v>
      </c>
      <c r="AU838" s="5">
        <f>IF(T838&gt;0,RANK(T838,(N838:P838,Q838:AE838)),0)</f>
        <v>8</v>
      </c>
      <c r="AV838" s="5">
        <f>IF(S838&gt;0,RANK(S838,(N838:P838,Q838:AE838)),0)</f>
        <v>5</v>
      </c>
      <c r="AW838" s="2">
        <f t="shared" si="349"/>
        <v>7.1311416957854949E-3</v>
      </c>
      <c r="AX838" s="2">
        <f t="shared" si="350"/>
        <v>1.7827854239463737E-3</v>
      </c>
      <c r="AY838" s="2">
        <f t="shared" si="351"/>
        <v>1.4262283391570991E-4</v>
      </c>
      <c r="AZ838" s="2">
        <f t="shared" si="352"/>
        <v>2.2106539256935035E-3</v>
      </c>
      <c r="BB838" t="s">
        <v>1106</v>
      </c>
      <c r="BC838" t="s">
        <v>1630</v>
      </c>
      <c r="BD838">
        <v>1</v>
      </c>
      <c r="BF838" s="111">
        <v>19</v>
      </c>
      <c r="BG838" s="113">
        <v>11</v>
      </c>
      <c r="BH838" s="117">
        <f t="shared" si="335"/>
        <v>19011</v>
      </c>
      <c r="BJ838" s="5" t="s">
        <v>3185</v>
      </c>
      <c r="BK838" s="63">
        <v>71</v>
      </c>
      <c r="BL838" s="63">
        <v>13</v>
      </c>
      <c r="BN838" s="63"/>
    </row>
    <row r="839" spans="1:66" hidden="1" outlineLevel="1">
      <c r="A839" t="s">
        <v>2918</v>
      </c>
      <c r="B839" t="s">
        <v>1630</v>
      </c>
      <c r="C839" s="1">
        <f t="shared" si="342"/>
        <v>67141</v>
      </c>
      <c r="D839" s="5">
        <f>IF(N839&gt;0, RANK(N839,(N839:P839,Q839:AE839)),0)</f>
        <v>1</v>
      </c>
      <c r="E839" s="5">
        <f>IF(O839&gt;0,RANK(O839,(N839:P839,Q839:AE839)),0)</f>
        <v>2</v>
      </c>
      <c r="F839" s="5">
        <f>IF(P839&gt;0,RANK(P839,(N839:P839,Q839:AE839)),0)</f>
        <v>0</v>
      </c>
      <c r="G839" s="131">
        <f t="shared" si="343"/>
        <v>13586</v>
      </c>
      <c r="H839" s="136">
        <f t="shared" si="344"/>
        <v>0.20235027777364054</v>
      </c>
      <c r="I839" s="2"/>
      <c r="J839" s="2">
        <f t="shared" si="345"/>
        <v>0.59309512816311938</v>
      </c>
      <c r="K839" s="2">
        <f t="shared" si="346"/>
        <v>0.39074485038947887</v>
      </c>
      <c r="L839" s="2">
        <f t="shared" si="347"/>
        <v>0</v>
      </c>
      <c r="M839" s="2">
        <f t="shared" si="348"/>
        <v>1.6160021447401751E-2</v>
      </c>
      <c r="N839" s="63">
        <v>39821</v>
      </c>
      <c r="O839" s="63">
        <v>26235</v>
      </c>
      <c r="P839" s="63"/>
      <c r="Q839" s="63">
        <v>540</v>
      </c>
      <c r="R839" s="63">
        <v>118</v>
      </c>
      <c r="S839" s="63">
        <v>96</v>
      </c>
      <c r="T839" s="63">
        <v>15</v>
      </c>
      <c r="U839" s="63"/>
      <c r="V839" s="63">
        <v>13</v>
      </c>
      <c r="W839" s="63">
        <v>289</v>
      </c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63">
        <v>14</v>
      </c>
      <c r="AL839" s="63"/>
      <c r="AM839" s="63"/>
      <c r="AN839" s="63"/>
      <c r="AO839" s="63"/>
      <c r="AP839" s="63"/>
      <c r="AQ839" s="63"/>
      <c r="AS839" s="5">
        <f>IF(Q839&gt;0,RANK(Q839,(N839:P839,Q839:AE839)),0)</f>
        <v>3</v>
      </c>
      <c r="AT839" s="5">
        <f>IF(R839&gt;0,RANK(R839,(N839:P839,Q839:AE839)),0)</f>
        <v>5</v>
      </c>
      <c r="AU839" s="5">
        <f>IF(T839&gt;0,RANK(T839,(N839:P839,Q839:AE839)),0)</f>
        <v>7</v>
      </c>
      <c r="AV839" s="5">
        <f>IF(S839&gt;0,RANK(S839,(N839:P839,Q839:AE839)),0)</f>
        <v>6</v>
      </c>
      <c r="AW839" s="2">
        <f t="shared" si="349"/>
        <v>8.042775651241417E-3</v>
      </c>
      <c r="AX839" s="2">
        <f t="shared" si="350"/>
        <v>1.7574954200860874E-3</v>
      </c>
      <c r="AY839" s="2">
        <f t="shared" si="351"/>
        <v>2.2341043475670604E-4</v>
      </c>
      <c r="AZ839" s="2">
        <f t="shared" si="352"/>
        <v>1.4298267824429185E-3</v>
      </c>
      <c r="BB839" t="s">
        <v>2918</v>
      </c>
      <c r="BC839" t="s">
        <v>1630</v>
      </c>
      <c r="BD839">
        <v>1</v>
      </c>
      <c r="BF839" s="111">
        <v>19</v>
      </c>
      <c r="BG839" s="113">
        <v>13</v>
      </c>
      <c r="BH839" s="117">
        <f t="shared" si="335"/>
        <v>19013</v>
      </c>
      <c r="BJ839" s="5" t="s">
        <v>3185</v>
      </c>
      <c r="BK839" s="63">
        <v>153</v>
      </c>
      <c r="BL839" s="63">
        <v>174</v>
      </c>
      <c r="BN839" s="63"/>
    </row>
    <row r="840" spans="1:66" hidden="1" outlineLevel="1">
      <c r="A840" t="s">
        <v>1051</v>
      </c>
      <c r="B840" t="s">
        <v>1630</v>
      </c>
      <c r="C840" s="1">
        <f t="shared" si="342"/>
        <v>14388</v>
      </c>
      <c r="D840" s="5">
        <f>IF(N840&gt;0, RANK(N840,(N840:P840,Q840:AE840)),0)</f>
        <v>1</v>
      </c>
      <c r="E840" s="5">
        <f>IF(O840&gt;0,RANK(O840,(N840:P840,Q840:AE840)),0)</f>
        <v>2</v>
      </c>
      <c r="F840" s="5">
        <f>IF(P840&gt;0,RANK(P840,(N840:P840,Q840:AE840)),0)</f>
        <v>0</v>
      </c>
      <c r="G840" s="131">
        <f t="shared" si="343"/>
        <v>956</v>
      </c>
      <c r="H840" s="136">
        <f t="shared" si="344"/>
        <v>6.6444259104809569E-2</v>
      </c>
      <c r="I840" s="2"/>
      <c r="J840" s="2">
        <f t="shared" si="345"/>
        <v>0.52210175145954962</v>
      </c>
      <c r="K840" s="2">
        <f t="shared" si="346"/>
        <v>0.45565749235474007</v>
      </c>
      <c r="L840" s="2">
        <f t="shared" si="347"/>
        <v>0</v>
      </c>
      <c r="M840" s="2">
        <f t="shared" si="348"/>
        <v>2.2240756185710309E-2</v>
      </c>
      <c r="N840" s="63">
        <v>7512</v>
      </c>
      <c r="O840" s="63">
        <v>6556</v>
      </c>
      <c r="P840" s="63"/>
      <c r="Q840" s="63">
        <v>122</v>
      </c>
      <c r="R840" s="63">
        <v>43</v>
      </c>
      <c r="S840" s="63">
        <v>55</v>
      </c>
      <c r="T840" s="63">
        <v>2</v>
      </c>
      <c r="U840" s="63"/>
      <c r="V840" s="63">
        <v>1</v>
      </c>
      <c r="W840" s="63">
        <v>76</v>
      </c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63">
        <v>21</v>
      </c>
      <c r="AL840" s="63"/>
      <c r="AM840" s="63"/>
      <c r="AN840" s="63"/>
      <c r="AO840" s="63"/>
      <c r="AP840" s="63"/>
      <c r="AQ840" s="63"/>
      <c r="AS840" s="5">
        <f>IF(Q840&gt;0,RANK(Q840,(N840:P840,Q840:AE840)),0)</f>
        <v>3</v>
      </c>
      <c r="AT840" s="5">
        <f>IF(R840&gt;0,RANK(R840,(N840:P840,Q840:AE840)),0)</f>
        <v>6</v>
      </c>
      <c r="AU840" s="5">
        <f>IF(T840&gt;0,RANK(T840,(N840:P840,Q840:AE840)),0)</f>
        <v>7</v>
      </c>
      <c r="AV840" s="5">
        <f>IF(S840&gt;0,RANK(S840,(N840:P840,Q840:AE840)),0)</f>
        <v>5</v>
      </c>
      <c r="AW840" s="2">
        <f t="shared" si="349"/>
        <v>8.479288295802058E-3</v>
      </c>
      <c r="AX840" s="2">
        <f t="shared" si="350"/>
        <v>2.9886016124548234E-3</v>
      </c>
      <c r="AY840" s="2">
        <f t="shared" si="351"/>
        <v>1.3900472616068947E-4</v>
      </c>
      <c r="AZ840" s="2">
        <f t="shared" si="352"/>
        <v>3.8226299694189602E-3</v>
      </c>
      <c r="BB840" t="s">
        <v>1051</v>
      </c>
      <c r="BC840" t="s">
        <v>1630</v>
      </c>
      <c r="BD840">
        <v>4</v>
      </c>
      <c r="BF840" s="111">
        <v>19</v>
      </c>
      <c r="BG840" s="113">
        <v>15</v>
      </c>
      <c r="BH840" s="117">
        <f t="shared" si="335"/>
        <v>19015</v>
      </c>
      <c r="BJ840" s="5" t="s">
        <v>3185</v>
      </c>
      <c r="BK840" s="63">
        <v>54</v>
      </c>
      <c r="BL840" s="63">
        <v>20</v>
      </c>
      <c r="BN840" s="63"/>
    </row>
    <row r="841" spans="1:66" hidden="1" outlineLevel="1">
      <c r="A841" t="s">
        <v>485</v>
      </c>
      <c r="B841" t="s">
        <v>1630</v>
      </c>
      <c r="C841" s="1">
        <f t="shared" si="342"/>
        <v>13346</v>
      </c>
      <c r="D841" s="5">
        <f>IF(N841&gt;0, RANK(N841,(N841:P841,Q841:AE841)),0)</f>
        <v>1</v>
      </c>
      <c r="E841" s="5">
        <f>IF(O841&gt;0,RANK(O841,(N841:P841,Q841:AE841)),0)</f>
        <v>2</v>
      </c>
      <c r="F841" s="5">
        <f>IF(P841&gt;0,RANK(P841,(N841:P841,Q841:AE841)),0)</f>
        <v>0</v>
      </c>
      <c r="G841" s="131">
        <f t="shared" si="343"/>
        <v>358</v>
      </c>
      <c r="H841" s="136">
        <f t="shared" si="344"/>
        <v>2.682451670912633E-2</v>
      </c>
      <c r="I841" s="2"/>
      <c r="J841" s="2">
        <f t="shared" si="345"/>
        <v>0.50674359358609322</v>
      </c>
      <c r="K841" s="2">
        <f t="shared" si="346"/>
        <v>0.47991907687696689</v>
      </c>
      <c r="L841" s="2">
        <f t="shared" si="347"/>
        <v>0</v>
      </c>
      <c r="M841" s="2">
        <f t="shared" si="348"/>
        <v>1.333732953693989E-2</v>
      </c>
      <c r="N841" s="63">
        <v>6763</v>
      </c>
      <c r="O841" s="63">
        <v>6405</v>
      </c>
      <c r="P841" s="63"/>
      <c r="Q841" s="63">
        <v>82</v>
      </c>
      <c r="R841" s="63">
        <v>16</v>
      </c>
      <c r="S841" s="63">
        <v>13</v>
      </c>
      <c r="T841" s="63">
        <v>4</v>
      </c>
      <c r="U841" s="63"/>
      <c r="V841" s="63">
        <v>3</v>
      </c>
      <c r="W841" s="63">
        <v>53</v>
      </c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63">
        <v>7</v>
      </c>
      <c r="AL841" s="63"/>
      <c r="AM841" s="63"/>
      <c r="AN841" s="63"/>
      <c r="AO841" s="63"/>
      <c r="AP841" s="63"/>
      <c r="AQ841" s="63"/>
      <c r="AS841" s="5">
        <f>IF(Q841&gt;0,RANK(Q841,(N841:P841,Q841:AE841)),0)</f>
        <v>3</v>
      </c>
      <c r="AT841" s="5">
        <f>IF(R841&gt;0,RANK(R841,(N841:P841,Q841:AE841)),0)</f>
        <v>5</v>
      </c>
      <c r="AU841" s="5">
        <f>IF(T841&gt;0,RANK(T841,(N841:P841,Q841:AE841)),0)</f>
        <v>7</v>
      </c>
      <c r="AV841" s="5">
        <f>IF(S841&gt;0,RANK(S841,(N841:P841,Q841:AE841)),0)</f>
        <v>6</v>
      </c>
      <c r="AW841" s="2">
        <f t="shared" si="349"/>
        <v>6.1441630451071483E-3</v>
      </c>
      <c r="AX841" s="2">
        <f t="shared" si="350"/>
        <v>1.1988610819721264E-3</v>
      </c>
      <c r="AY841" s="2">
        <f t="shared" si="351"/>
        <v>2.997152704930316E-4</v>
      </c>
      <c r="AZ841" s="2">
        <f t="shared" si="352"/>
        <v>9.740746291023528E-4</v>
      </c>
      <c r="BB841" t="s">
        <v>485</v>
      </c>
      <c r="BC841" t="s">
        <v>1630</v>
      </c>
      <c r="BD841">
        <v>1</v>
      </c>
      <c r="BF841" s="111">
        <v>19</v>
      </c>
      <c r="BG841" s="113">
        <v>17</v>
      </c>
      <c r="BH841" s="117">
        <f t="shared" si="335"/>
        <v>19017</v>
      </c>
      <c r="BJ841" s="5" t="s">
        <v>3185</v>
      </c>
      <c r="BK841" s="63">
        <v>35</v>
      </c>
      <c r="BL841" s="63">
        <v>18</v>
      </c>
      <c r="BN841" s="63"/>
    </row>
    <row r="842" spans="1:66" hidden="1" outlineLevel="1">
      <c r="A842" t="s">
        <v>871</v>
      </c>
      <c r="B842" t="s">
        <v>1630</v>
      </c>
      <c r="C842" s="1">
        <f t="shared" si="342"/>
        <v>10535</v>
      </c>
      <c r="D842" s="5">
        <f>IF(N842&gt;0, RANK(N842,(N842:P842,Q842:AE842)),0)</f>
        <v>1</v>
      </c>
      <c r="E842" s="5">
        <f>IF(O842&gt;0,RANK(O842,(N842:P842,Q842:AE842)),0)</f>
        <v>2</v>
      </c>
      <c r="F842" s="5">
        <f>IF(P842&gt;0,RANK(P842,(N842:P842,Q842:AE842)),0)</f>
        <v>0</v>
      </c>
      <c r="G842" s="131">
        <f t="shared" si="343"/>
        <v>1461</v>
      </c>
      <c r="H842" s="136">
        <f t="shared" si="344"/>
        <v>0.13868058851447557</v>
      </c>
      <c r="I842" s="2"/>
      <c r="J842" s="2">
        <f t="shared" si="345"/>
        <v>0.5610821072615092</v>
      </c>
      <c r="K842" s="2">
        <f t="shared" si="346"/>
        <v>0.42240151874703369</v>
      </c>
      <c r="L842" s="2">
        <f t="shared" si="347"/>
        <v>0</v>
      </c>
      <c r="M842" s="2">
        <f t="shared" si="348"/>
        <v>1.6516373991457112E-2</v>
      </c>
      <c r="N842" s="63">
        <v>5911</v>
      </c>
      <c r="O842" s="63">
        <v>4450</v>
      </c>
      <c r="P842" s="63"/>
      <c r="Q842" s="63">
        <v>65</v>
      </c>
      <c r="R842" s="63">
        <v>34</v>
      </c>
      <c r="S842" s="63">
        <v>19</v>
      </c>
      <c r="T842" s="63">
        <v>5</v>
      </c>
      <c r="U842" s="63"/>
      <c r="V842" s="63">
        <v>4</v>
      </c>
      <c r="W842" s="63">
        <v>42</v>
      </c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63">
        <v>5</v>
      </c>
      <c r="AL842" s="63"/>
      <c r="AM842" s="63"/>
      <c r="AN842" s="63"/>
      <c r="AO842" s="63"/>
      <c r="AP842" s="63"/>
      <c r="AQ842" s="63"/>
      <c r="AS842" s="5">
        <f>IF(Q842&gt;0,RANK(Q842,(N842:P842,Q842:AE842)),0)</f>
        <v>3</v>
      </c>
      <c r="AT842" s="5">
        <f>IF(R842&gt;0,RANK(R842,(N842:P842,Q842:AE842)),0)</f>
        <v>5</v>
      </c>
      <c r="AU842" s="5">
        <f>IF(T842&gt;0,RANK(T842,(N842:P842,Q842:AE842)),0)</f>
        <v>7</v>
      </c>
      <c r="AV842" s="5">
        <f>IF(S842&gt;0,RANK(S842,(N842:P842,Q842:AE842)),0)</f>
        <v>6</v>
      </c>
      <c r="AW842" s="2">
        <f t="shared" si="349"/>
        <v>6.1699098243948739E-3</v>
      </c>
      <c r="AX842" s="2">
        <f t="shared" si="350"/>
        <v>3.2273374466065497E-3</v>
      </c>
      <c r="AY842" s="2">
        <f t="shared" si="351"/>
        <v>4.7460844803037496E-4</v>
      </c>
      <c r="AZ842" s="2">
        <f t="shared" si="352"/>
        <v>1.8035121025154247E-3</v>
      </c>
      <c r="BB842" t="s">
        <v>871</v>
      </c>
      <c r="BC842" t="s">
        <v>1630</v>
      </c>
      <c r="BD842">
        <v>1</v>
      </c>
      <c r="BF842" s="111">
        <v>19</v>
      </c>
      <c r="BG842" s="113">
        <v>19</v>
      </c>
      <c r="BH842" s="117">
        <f t="shared" si="335"/>
        <v>19019</v>
      </c>
      <c r="BJ842" s="5" t="s">
        <v>3185</v>
      </c>
      <c r="BK842" s="63">
        <v>50</v>
      </c>
      <c r="BL842" s="63">
        <v>17</v>
      </c>
      <c r="BN842" s="63"/>
    </row>
    <row r="843" spans="1:66" hidden="1" outlineLevel="1">
      <c r="A843" t="s">
        <v>1993</v>
      </c>
      <c r="B843" t="s">
        <v>1630</v>
      </c>
      <c r="C843" s="1">
        <f t="shared" si="342"/>
        <v>8383</v>
      </c>
      <c r="D843" s="5">
        <f>IF(N843&gt;0, RANK(N843,(N843:P843,Q843:AE843)),0)</f>
        <v>2</v>
      </c>
      <c r="E843" s="5">
        <f>IF(O843&gt;0,RANK(O843,(N843:P843,Q843:AE843)),0)</f>
        <v>1</v>
      </c>
      <c r="F843" s="5">
        <f>IF(P843&gt;0,RANK(P843,(N843:P843,Q843:AE843)),0)</f>
        <v>0</v>
      </c>
      <c r="G843" s="131">
        <f t="shared" si="343"/>
        <v>854</v>
      </c>
      <c r="H843" s="136">
        <f t="shared" si="344"/>
        <v>0.10187283788619826</v>
      </c>
      <c r="I843" s="2"/>
      <c r="J843" s="2">
        <f t="shared" si="345"/>
        <v>0.44136943814863416</v>
      </c>
      <c r="K843" s="2">
        <f t="shared" si="346"/>
        <v>0.54324227603483244</v>
      </c>
      <c r="L843" s="2">
        <f t="shared" si="347"/>
        <v>0</v>
      </c>
      <c r="M843" s="2">
        <f t="shared" si="348"/>
        <v>1.5388285816533398E-2</v>
      </c>
      <c r="N843" s="63">
        <v>3700</v>
      </c>
      <c r="O843" s="63">
        <v>4554</v>
      </c>
      <c r="P843" s="63"/>
      <c r="Q843" s="63">
        <v>57</v>
      </c>
      <c r="R843" s="63">
        <v>12</v>
      </c>
      <c r="S843" s="63">
        <v>16</v>
      </c>
      <c r="T843" s="63">
        <v>2</v>
      </c>
      <c r="U843" s="63"/>
      <c r="V843" s="63">
        <v>2</v>
      </c>
      <c r="W843" s="63">
        <v>36</v>
      </c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63">
        <v>4</v>
      </c>
      <c r="AL843" s="63"/>
      <c r="AM843" s="63"/>
      <c r="AN843" s="63"/>
      <c r="AO843" s="63"/>
      <c r="AP843" s="63"/>
      <c r="AQ843" s="63"/>
      <c r="AS843" s="5">
        <f>IF(Q843&gt;0,RANK(Q843,(N843:P843,Q843:AE843)),0)</f>
        <v>3</v>
      </c>
      <c r="AT843" s="5">
        <f>IF(R843&gt;0,RANK(R843,(N843:P843,Q843:AE843)),0)</f>
        <v>6</v>
      </c>
      <c r="AU843" s="5">
        <f>IF(T843&gt;0,RANK(T843,(N843:P843,Q843:AE843)),0)</f>
        <v>7</v>
      </c>
      <c r="AV843" s="5">
        <f>IF(S843&gt;0,RANK(S843,(N843:P843,Q843:AE843)),0)</f>
        <v>5</v>
      </c>
      <c r="AW843" s="2">
        <f t="shared" si="349"/>
        <v>6.7994751282357147E-3</v>
      </c>
      <c r="AX843" s="2">
        <f t="shared" si="350"/>
        <v>1.4314684480496243E-3</v>
      </c>
      <c r="AY843" s="2">
        <f t="shared" si="351"/>
        <v>2.3857807467493738E-4</v>
      </c>
      <c r="AZ843" s="2">
        <f t="shared" si="352"/>
        <v>1.9086245973994991E-3</v>
      </c>
      <c r="BB843" t="s">
        <v>1993</v>
      </c>
      <c r="BC843" t="s">
        <v>1630</v>
      </c>
      <c r="BD843">
        <v>4</v>
      </c>
      <c r="BF843" s="111">
        <v>19</v>
      </c>
      <c r="BG843" s="113">
        <v>21</v>
      </c>
      <c r="BH843" s="117">
        <f t="shared" si="335"/>
        <v>19021</v>
      </c>
      <c r="BJ843" s="5" t="s">
        <v>3185</v>
      </c>
      <c r="BK843" s="63">
        <v>23</v>
      </c>
      <c r="BL843" s="63">
        <v>25</v>
      </c>
      <c r="BN843" s="63"/>
    </row>
    <row r="844" spans="1:66" hidden="1" outlineLevel="1">
      <c r="A844" t="s">
        <v>1815</v>
      </c>
      <c r="B844" t="s">
        <v>1630</v>
      </c>
      <c r="C844" s="1">
        <f t="shared" si="342"/>
        <v>7545</v>
      </c>
      <c r="D844" s="5">
        <f>IF(N844&gt;0, RANK(N844,(N844:P844,Q844:AE844)),0)</f>
        <v>2</v>
      </c>
      <c r="E844" s="5">
        <f>IF(O844&gt;0,RANK(O844,(N844:P844,Q844:AE844)),0)</f>
        <v>1</v>
      </c>
      <c r="F844" s="5">
        <f>IF(P844&gt;0,RANK(P844,(N844:P844,Q844:AE844)),0)</f>
        <v>0</v>
      </c>
      <c r="G844" s="131">
        <f t="shared" si="343"/>
        <v>777</v>
      </c>
      <c r="H844" s="136">
        <f t="shared" si="344"/>
        <v>0.10298210735586481</v>
      </c>
      <c r="I844" s="2"/>
      <c r="J844" s="2">
        <f t="shared" si="345"/>
        <v>0.44121935056328693</v>
      </c>
      <c r="K844" s="2">
        <f t="shared" si="346"/>
        <v>0.54420145791915175</v>
      </c>
      <c r="L844" s="2">
        <f t="shared" si="347"/>
        <v>0</v>
      </c>
      <c r="M844" s="2">
        <f t="shared" si="348"/>
        <v>1.4579191517561374E-2</v>
      </c>
      <c r="N844" s="63">
        <v>3329</v>
      </c>
      <c r="O844" s="63">
        <v>4106</v>
      </c>
      <c r="P844" s="63"/>
      <c r="Q844" s="63">
        <v>33</v>
      </c>
      <c r="R844" s="63">
        <v>18</v>
      </c>
      <c r="S844" s="63">
        <v>25</v>
      </c>
      <c r="T844" s="63">
        <v>1</v>
      </c>
      <c r="U844" s="63"/>
      <c r="V844" s="63">
        <v>1</v>
      </c>
      <c r="W844" s="63">
        <v>24</v>
      </c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63">
        <v>8</v>
      </c>
      <c r="AL844" s="63"/>
      <c r="AM844" s="63"/>
      <c r="AN844" s="63"/>
      <c r="AO844" s="63"/>
      <c r="AP844" s="63"/>
      <c r="AQ844" s="63"/>
      <c r="AS844" s="5">
        <f>IF(Q844&gt;0,RANK(Q844,(N844:P844,Q844:AE844)),0)</f>
        <v>3</v>
      </c>
      <c r="AT844" s="5">
        <f>IF(R844&gt;0,RANK(R844,(N844:P844,Q844:AE844)),0)</f>
        <v>6</v>
      </c>
      <c r="AU844" s="5">
        <f>IF(T844&gt;0,RANK(T844,(N844:P844,Q844:AE844)),0)</f>
        <v>7</v>
      </c>
      <c r="AV844" s="5">
        <f>IF(S844&gt;0,RANK(S844,(N844:P844,Q844:AE844)),0)</f>
        <v>4</v>
      </c>
      <c r="AW844" s="2">
        <f t="shared" si="349"/>
        <v>4.3737574552683896E-3</v>
      </c>
      <c r="AX844" s="2">
        <f t="shared" si="350"/>
        <v>2.3856858846918491E-3</v>
      </c>
      <c r="AY844" s="2">
        <f t="shared" si="351"/>
        <v>1.3253810470510271E-4</v>
      </c>
      <c r="AZ844" s="2">
        <f t="shared" si="352"/>
        <v>3.3134526176275677E-3</v>
      </c>
      <c r="BB844" t="s">
        <v>1815</v>
      </c>
      <c r="BC844" t="s">
        <v>1630</v>
      </c>
      <c r="BD844">
        <v>4</v>
      </c>
      <c r="BF844" s="111">
        <v>19</v>
      </c>
      <c r="BG844" s="113">
        <v>23</v>
      </c>
      <c r="BH844" s="117">
        <f t="shared" si="335"/>
        <v>19023</v>
      </c>
      <c r="BJ844" s="5" t="s">
        <v>3185</v>
      </c>
      <c r="BK844" s="63">
        <v>23</v>
      </c>
      <c r="BL844" s="63">
        <v>7</v>
      </c>
      <c r="BN844" s="63"/>
    </row>
    <row r="845" spans="1:66" hidden="1" outlineLevel="1">
      <c r="A845" t="s">
        <v>1205</v>
      </c>
      <c r="B845" t="s">
        <v>1630</v>
      </c>
      <c r="C845" s="1">
        <f t="shared" si="342"/>
        <v>5230</v>
      </c>
      <c r="D845" s="5">
        <f>IF(N845&gt;0, RANK(N845,(N845:P845,Q845:AE845)),0)</f>
        <v>2</v>
      </c>
      <c r="E845" s="5">
        <f>IF(O845&gt;0,RANK(O845,(N845:P845,Q845:AE845)),0)</f>
        <v>1</v>
      </c>
      <c r="F845" s="5">
        <f>IF(P845&gt;0,RANK(P845,(N845:P845,Q845:AE845)),0)</f>
        <v>0</v>
      </c>
      <c r="G845" s="131">
        <f t="shared" si="343"/>
        <v>653</v>
      </c>
      <c r="H845" s="136">
        <f t="shared" si="344"/>
        <v>0.12485659655831741</v>
      </c>
      <c r="I845" s="2"/>
      <c r="J845" s="2">
        <f t="shared" si="345"/>
        <v>0.42791586998087955</v>
      </c>
      <c r="K845" s="2">
        <f t="shared" si="346"/>
        <v>0.55277246653919698</v>
      </c>
      <c r="L845" s="2">
        <f t="shared" si="347"/>
        <v>0</v>
      </c>
      <c r="M845" s="2">
        <f t="shared" si="348"/>
        <v>1.9311663479923413E-2</v>
      </c>
      <c r="N845" s="63">
        <v>2238</v>
      </c>
      <c r="O845" s="63">
        <v>2891</v>
      </c>
      <c r="P845" s="63"/>
      <c r="Q845" s="63">
        <v>39</v>
      </c>
      <c r="R845" s="63">
        <v>12</v>
      </c>
      <c r="S845" s="63">
        <v>16</v>
      </c>
      <c r="T845" s="63">
        <v>1</v>
      </c>
      <c r="U845" s="63"/>
      <c r="V845" s="63">
        <v>0</v>
      </c>
      <c r="W845" s="63">
        <v>32</v>
      </c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63">
        <v>1</v>
      </c>
      <c r="AL845" s="63"/>
      <c r="AM845" s="63"/>
      <c r="AN845" s="63"/>
      <c r="AO845" s="63"/>
      <c r="AP845" s="63"/>
      <c r="AQ845" s="63"/>
      <c r="AS845" s="5">
        <f>IF(Q845&gt;0,RANK(Q845,(N845:P845,Q845:AE845)),0)</f>
        <v>3</v>
      </c>
      <c r="AT845" s="5">
        <f>IF(R845&gt;0,RANK(R845,(N845:P845,Q845:AE845)),0)</f>
        <v>6</v>
      </c>
      <c r="AU845" s="5">
        <f>IF(T845&gt;0,RANK(T845,(N845:P845,Q845:AE845)),0)</f>
        <v>7</v>
      </c>
      <c r="AV845" s="5">
        <f>IF(S845&gt;0,RANK(S845,(N845:P845,Q845:AE845)),0)</f>
        <v>5</v>
      </c>
      <c r="AW845" s="2">
        <f t="shared" si="349"/>
        <v>7.4569789674952197E-3</v>
      </c>
      <c r="AX845" s="2">
        <f t="shared" si="350"/>
        <v>2.2944550669216062E-3</v>
      </c>
      <c r="AY845" s="2">
        <f t="shared" si="351"/>
        <v>1.9120458891013384E-4</v>
      </c>
      <c r="AZ845" s="2">
        <f t="shared" si="352"/>
        <v>3.0592734225621415E-3</v>
      </c>
      <c r="BB845" t="s">
        <v>1205</v>
      </c>
      <c r="BC845" t="s">
        <v>1630</v>
      </c>
      <c r="BD845">
        <v>4</v>
      </c>
      <c r="BF845" s="111">
        <v>19</v>
      </c>
      <c r="BG845" s="113">
        <v>25</v>
      </c>
      <c r="BH845" s="117">
        <f t="shared" si="335"/>
        <v>19025</v>
      </c>
      <c r="BJ845" s="5" t="s">
        <v>3185</v>
      </c>
      <c r="BK845" s="63">
        <v>26</v>
      </c>
      <c r="BL845" s="63">
        <v>12</v>
      </c>
      <c r="BN845" s="63"/>
    </row>
    <row r="846" spans="1:66" hidden="1" outlineLevel="1">
      <c r="A846" t="s">
        <v>1684</v>
      </c>
      <c r="B846" t="s">
        <v>1630</v>
      </c>
      <c r="C846" s="1">
        <f t="shared" si="342"/>
        <v>10674</v>
      </c>
      <c r="D846" s="5">
        <f>IF(N846&gt;0, RANK(N846,(N846:P846,Q846:AE846)),0)</f>
        <v>2</v>
      </c>
      <c r="E846" s="5">
        <f>IF(O846&gt;0,RANK(O846,(N846:P846,Q846:AE846)),0)</f>
        <v>1</v>
      </c>
      <c r="F846" s="5">
        <f>IF(P846&gt;0,RANK(P846,(N846:P846,Q846:AE846)),0)</f>
        <v>0</v>
      </c>
      <c r="G846" s="131">
        <f t="shared" si="343"/>
        <v>654</v>
      </c>
      <c r="H846" s="136">
        <f t="shared" si="344"/>
        <v>6.1270376616076448E-2</v>
      </c>
      <c r="I846" s="2"/>
      <c r="J846" s="2">
        <f t="shared" si="345"/>
        <v>0.4634626194491287</v>
      </c>
      <c r="K846" s="2">
        <f t="shared" si="346"/>
        <v>0.52473299606520518</v>
      </c>
      <c r="L846" s="2">
        <f t="shared" si="347"/>
        <v>0</v>
      </c>
      <c r="M846" s="2">
        <f t="shared" si="348"/>
        <v>1.180438448566612E-2</v>
      </c>
      <c r="N846" s="63">
        <v>4947</v>
      </c>
      <c r="O846" s="63">
        <v>5601</v>
      </c>
      <c r="P846" s="63"/>
      <c r="Q846" s="63">
        <v>42</v>
      </c>
      <c r="R846" s="63">
        <v>13</v>
      </c>
      <c r="S846" s="63">
        <v>23</v>
      </c>
      <c r="T846" s="63">
        <v>1</v>
      </c>
      <c r="U846" s="63"/>
      <c r="V846" s="63">
        <v>5</v>
      </c>
      <c r="W846" s="63">
        <v>34</v>
      </c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63">
        <v>8</v>
      </c>
      <c r="AL846" s="63"/>
      <c r="AM846" s="63"/>
      <c r="AN846" s="63"/>
      <c r="AO846" s="63"/>
      <c r="AP846" s="63"/>
      <c r="AQ846" s="63"/>
      <c r="AS846" s="5">
        <f>IF(Q846&gt;0,RANK(Q846,(N846:P846,Q846:AE846)),0)</f>
        <v>3</v>
      </c>
      <c r="AT846" s="5">
        <f>IF(R846&gt;0,RANK(R846,(N846:P846,Q846:AE846)),0)</f>
        <v>6</v>
      </c>
      <c r="AU846" s="5">
        <f>IF(T846&gt;0,RANK(T846,(N846:P846,Q846:AE846)),0)</f>
        <v>8</v>
      </c>
      <c r="AV846" s="5">
        <f>IF(S846&gt;0,RANK(S846,(N846:P846,Q846:AE846)),0)</f>
        <v>5</v>
      </c>
      <c r="AW846" s="2">
        <f t="shared" si="349"/>
        <v>3.9347948285553686E-3</v>
      </c>
      <c r="AX846" s="2">
        <f t="shared" si="350"/>
        <v>1.2179126850290426E-3</v>
      </c>
      <c r="AY846" s="2">
        <f t="shared" si="351"/>
        <v>9.3685591156080191E-5</v>
      </c>
      <c r="AZ846" s="2">
        <f t="shared" si="352"/>
        <v>2.1547685965898444E-3</v>
      </c>
      <c r="BB846" t="s">
        <v>1684</v>
      </c>
      <c r="BC846" t="s">
        <v>1630</v>
      </c>
      <c r="BD846">
        <v>4</v>
      </c>
      <c r="BF846" s="111">
        <v>19</v>
      </c>
      <c r="BG846" s="113">
        <v>27</v>
      </c>
      <c r="BH846" s="117">
        <f t="shared" si="335"/>
        <v>19027</v>
      </c>
      <c r="BJ846" s="5" t="s">
        <v>3185</v>
      </c>
      <c r="BK846" s="63">
        <v>68</v>
      </c>
      <c r="BL846" s="63">
        <v>17</v>
      </c>
      <c r="BN846" s="63"/>
    </row>
    <row r="847" spans="1:66" hidden="1" outlineLevel="1">
      <c r="A847" t="s">
        <v>342</v>
      </c>
      <c r="B847" t="s">
        <v>1630</v>
      </c>
      <c r="C847" s="1">
        <f t="shared" si="342"/>
        <v>7205</v>
      </c>
      <c r="D847" s="5">
        <f>IF(N847&gt;0, RANK(N847,(N847:P847,Q847:AE847)),0)</f>
        <v>2</v>
      </c>
      <c r="E847" s="5">
        <f>IF(O847&gt;0,RANK(O847,(N847:P847,Q847:AE847)),0)</f>
        <v>1</v>
      </c>
      <c r="F847" s="5">
        <f>IF(P847&gt;0,RANK(P847,(N847:P847,Q847:AE847)),0)</f>
        <v>0</v>
      </c>
      <c r="G847" s="131">
        <f t="shared" si="343"/>
        <v>1359</v>
      </c>
      <c r="H847" s="136">
        <f t="shared" si="344"/>
        <v>0.18861901457321303</v>
      </c>
      <c r="I847" s="2"/>
      <c r="J847" s="2">
        <f t="shared" si="345"/>
        <v>0.39666897987508676</v>
      </c>
      <c r="K847" s="2">
        <f t="shared" si="346"/>
        <v>0.58528799444829982</v>
      </c>
      <c r="L847" s="2">
        <f t="shared" si="347"/>
        <v>0</v>
      </c>
      <c r="M847" s="2">
        <f t="shared" si="348"/>
        <v>1.8043025676613422E-2</v>
      </c>
      <c r="N847" s="63">
        <v>2858</v>
      </c>
      <c r="O847" s="63">
        <v>4217</v>
      </c>
      <c r="P847" s="63"/>
      <c r="Q847" s="63">
        <v>46</v>
      </c>
      <c r="R847" s="63">
        <v>15</v>
      </c>
      <c r="S847" s="63">
        <v>21</v>
      </c>
      <c r="T847" s="63">
        <v>9</v>
      </c>
      <c r="U847" s="63"/>
      <c r="V847" s="63">
        <v>4</v>
      </c>
      <c r="W847" s="63">
        <v>30</v>
      </c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63">
        <v>5</v>
      </c>
      <c r="AL847" s="63"/>
      <c r="AM847" s="63"/>
      <c r="AN847" s="63"/>
      <c r="AO847" s="63"/>
      <c r="AP847" s="63"/>
      <c r="AQ847" s="63"/>
      <c r="AS847" s="5">
        <f>IF(Q847&gt;0,RANK(Q847,(N847:P847,Q847:AE847)),0)</f>
        <v>3</v>
      </c>
      <c r="AT847" s="5">
        <f>IF(R847&gt;0,RANK(R847,(N847:P847,Q847:AE847)),0)</f>
        <v>6</v>
      </c>
      <c r="AU847" s="5">
        <f>IF(T847&gt;0,RANK(T847,(N847:P847,Q847:AE847)),0)</f>
        <v>7</v>
      </c>
      <c r="AV847" s="5">
        <f>IF(S847&gt;0,RANK(S847,(N847:P847,Q847:AE847)),0)</f>
        <v>5</v>
      </c>
      <c r="AW847" s="2">
        <f t="shared" si="349"/>
        <v>6.3844552394170711E-3</v>
      </c>
      <c r="AX847" s="2">
        <f t="shared" si="350"/>
        <v>2.0818875780707841E-3</v>
      </c>
      <c r="AY847" s="2">
        <f t="shared" si="351"/>
        <v>1.2491325468424704E-3</v>
      </c>
      <c r="AZ847" s="2">
        <f t="shared" si="352"/>
        <v>2.914642609299098E-3</v>
      </c>
      <c r="BB847" t="s">
        <v>342</v>
      </c>
      <c r="BC847" t="s">
        <v>1630</v>
      </c>
      <c r="BD847">
        <v>3</v>
      </c>
      <c r="BF847" s="111">
        <v>19</v>
      </c>
      <c r="BG847" s="113">
        <v>29</v>
      </c>
      <c r="BH847" s="117">
        <f t="shared" si="335"/>
        <v>19029</v>
      </c>
      <c r="BJ847" s="5" t="s">
        <v>3185</v>
      </c>
      <c r="BK847" s="63">
        <v>33</v>
      </c>
      <c r="BL847" s="63">
        <v>3</v>
      </c>
      <c r="BN847" s="63"/>
    </row>
    <row r="848" spans="1:66" hidden="1" outlineLevel="1">
      <c r="A848" t="s">
        <v>1039</v>
      </c>
      <c r="B848" t="s">
        <v>1630</v>
      </c>
      <c r="C848" s="1">
        <f t="shared" si="342"/>
        <v>9649</v>
      </c>
      <c r="D848" s="5">
        <f>IF(N848&gt;0, RANK(N848,(N848:P848,Q848:AE848)),0)</f>
        <v>1</v>
      </c>
      <c r="E848" s="5">
        <f>IF(O848&gt;0,RANK(O848,(N848:P848,Q848:AE848)),0)</f>
        <v>2</v>
      </c>
      <c r="F848" s="5">
        <f>IF(P848&gt;0,RANK(P848,(N848:P848,Q848:AE848)),0)</f>
        <v>0</v>
      </c>
      <c r="G848" s="131">
        <f t="shared" si="343"/>
        <v>443</v>
      </c>
      <c r="H848" s="136">
        <f t="shared" si="344"/>
        <v>4.5911493419007153E-2</v>
      </c>
      <c r="I848" s="2"/>
      <c r="J848" s="2">
        <f t="shared" si="345"/>
        <v>0.51528655819255886</v>
      </c>
      <c r="K848" s="2">
        <f t="shared" si="346"/>
        <v>0.46937506477355168</v>
      </c>
      <c r="L848" s="2">
        <f t="shared" si="347"/>
        <v>0</v>
      </c>
      <c r="M848" s="2">
        <f t="shared" si="348"/>
        <v>1.5338377033889461E-2</v>
      </c>
      <c r="N848" s="63">
        <v>4972</v>
      </c>
      <c r="O848" s="63">
        <v>4529</v>
      </c>
      <c r="P848" s="63"/>
      <c r="Q848" s="63">
        <v>72</v>
      </c>
      <c r="R848" s="63">
        <v>15</v>
      </c>
      <c r="S848" s="63">
        <v>14</v>
      </c>
      <c r="T848" s="63">
        <v>1</v>
      </c>
      <c r="U848" s="63"/>
      <c r="V848" s="63">
        <v>0</v>
      </c>
      <c r="W848" s="63">
        <v>41</v>
      </c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63">
        <v>5</v>
      </c>
      <c r="AL848" s="63"/>
      <c r="AM848" s="63"/>
      <c r="AN848" s="63"/>
      <c r="AO848" s="63"/>
      <c r="AP848" s="63"/>
      <c r="AQ848" s="63"/>
      <c r="AS848" s="5">
        <f>IF(Q848&gt;0,RANK(Q848,(N848:P848,Q848:AE848)),0)</f>
        <v>3</v>
      </c>
      <c r="AT848" s="5">
        <f>IF(R848&gt;0,RANK(R848,(N848:P848,Q848:AE848)),0)</f>
        <v>5</v>
      </c>
      <c r="AU848" s="5">
        <f>IF(T848&gt;0,RANK(T848,(N848:P848,Q848:AE848)),0)</f>
        <v>7</v>
      </c>
      <c r="AV848" s="5">
        <f>IF(S848&gt;0,RANK(S848,(N848:P848,Q848:AE848)),0)</f>
        <v>6</v>
      </c>
      <c r="AW848" s="2">
        <f t="shared" si="349"/>
        <v>7.46191315162193E-3</v>
      </c>
      <c r="AX848" s="2">
        <f t="shared" si="350"/>
        <v>1.5545652399212354E-3</v>
      </c>
      <c r="AY848" s="2">
        <f t="shared" si="351"/>
        <v>1.0363768266141569E-4</v>
      </c>
      <c r="AZ848" s="2">
        <f t="shared" si="352"/>
        <v>1.4509275572598197E-3</v>
      </c>
      <c r="BB848" t="s">
        <v>1039</v>
      </c>
      <c r="BC848" t="s">
        <v>1630</v>
      </c>
      <c r="BD848">
        <v>2</v>
      </c>
      <c r="BF848" s="111">
        <v>19</v>
      </c>
      <c r="BG848" s="113">
        <v>31</v>
      </c>
      <c r="BH848" s="117">
        <f t="shared" si="335"/>
        <v>19031</v>
      </c>
      <c r="BJ848" s="5" t="s">
        <v>3185</v>
      </c>
      <c r="BK848" s="63">
        <v>49</v>
      </c>
      <c r="BL848" s="63">
        <v>4</v>
      </c>
      <c r="BN848" s="63"/>
    </row>
    <row r="849" spans="1:66" hidden="1" outlineLevel="1">
      <c r="A849" t="s">
        <v>149</v>
      </c>
      <c r="B849" t="s">
        <v>1630</v>
      </c>
      <c r="C849" s="1">
        <f t="shared" si="342"/>
        <v>23824</v>
      </c>
      <c r="D849" s="5">
        <f>IF(N849&gt;0, RANK(N849,(N849:P849,Q849:AE849)),0)</f>
        <v>1</v>
      </c>
      <c r="E849" s="5">
        <f>IF(O849&gt;0,RANK(O849,(N849:P849,Q849:AE849)),0)</f>
        <v>2</v>
      </c>
      <c r="F849" s="5">
        <f>IF(P849&gt;0,RANK(P849,(N849:P849,Q849:AE849)),0)</f>
        <v>0</v>
      </c>
      <c r="G849" s="131">
        <f t="shared" si="343"/>
        <v>3188</v>
      </c>
      <c r="H849" s="136">
        <f t="shared" si="344"/>
        <v>0.13381464069845533</v>
      </c>
      <c r="I849" s="2"/>
      <c r="J849" s="2">
        <f t="shared" si="345"/>
        <v>0.55893216924110145</v>
      </c>
      <c r="K849" s="2">
        <f t="shared" si="346"/>
        <v>0.42511752854264606</v>
      </c>
      <c r="L849" s="2">
        <f t="shared" si="347"/>
        <v>0</v>
      </c>
      <c r="M849" s="2">
        <f t="shared" si="348"/>
        <v>1.5950302216252488E-2</v>
      </c>
      <c r="N849" s="63">
        <v>13316</v>
      </c>
      <c r="O849" s="63">
        <v>10128</v>
      </c>
      <c r="P849" s="63"/>
      <c r="Q849" s="63">
        <v>147</v>
      </c>
      <c r="R849" s="63">
        <v>48</v>
      </c>
      <c r="S849" s="63">
        <v>44</v>
      </c>
      <c r="T849" s="63">
        <v>7</v>
      </c>
      <c r="U849" s="63"/>
      <c r="V849" s="63">
        <v>6</v>
      </c>
      <c r="W849" s="63">
        <v>116</v>
      </c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63">
        <v>12</v>
      </c>
      <c r="AL849" s="63"/>
      <c r="AM849" s="63"/>
      <c r="AN849" s="63"/>
      <c r="AO849" s="63"/>
      <c r="AP849" s="63"/>
      <c r="AQ849" s="63"/>
      <c r="AS849" s="5">
        <f>IF(Q849&gt;0,RANK(Q849,(N849:P849,Q849:AE849)),0)</f>
        <v>3</v>
      </c>
      <c r="AT849" s="5">
        <f>IF(R849&gt;0,RANK(R849,(N849:P849,Q849:AE849)),0)</f>
        <v>5</v>
      </c>
      <c r="AU849" s="5">
        <f>IF(T849&gt;0,RANK(T849,(N849:P849,Q849:AE849)),0)</f>
        <v>7</v>
      </c>
      <c r="AV849" s="5">
        <f>IF(S849&gt;0,RANK(S849,(N849:P849,Q849:AE849)),0)</f>
        <v>6</v>
      </c>
      <c r="AW849" s="2">
        <f t="shared" si="349"/>
        <v>6.1702484889187377E-3</v>
      </c>
      <c r="AX849" s="2">
        <f t="shared" si="350"/>
        <v>2.0147750167897917E-3</v>
      </c>
      <c r="AY849" s="2">
        <f t="shared" si="351"/>
        <v>2.9382135661517797E-4</v>
      </c>
      <c r="AZ849" s="2">
        <f t="shared" si="352"/>
        <v>1.8468770987239758E-3</v>
      </c>
      <c r="BB849" t="s">
        <v>149</v>
      </c>
      <c r="BC849" t="s">
        <v>1630</v>
      </c>
      <c r="BD849">
        <v>4</v>
      </c>
      <c r="BF849" s="111">
        <v>19</v>
      </c>
      <c r="BG849" s="113">
        <v>33</v>
      </c>
      <c r="BH849" s="117">
        <f t="shared" si="335"/>
        <v>19033</v>
      </c>
      <c r="BJ849" s="5" t="s">
        <v>3185</v>
      </c>
      <c r="BK849" s="63">
        <v>60</v>
      </c>
      <c r="BL849" s="63">
        <v>54</v>
      </c>
      <c r="BN849" s="63"/>
    </row>
    <row r="850" spans="1:66" hidden="1" outlineLevel="1">
      <c r="A850" t="s">
        <v>1661</v>
      </c>
      <c r="B850" t="s">
        <v>1630</v>
      </c>
      <c r="C850" s="1">
        <f t="shared" si="342"/>
        <v>6415</v>
      </c>
      <c r="D850" s="5">
        <f>IF(N850&gt;0, RANK(N850,(N850:P850,Q850:AE850)),0)</f>
        <v>2</v>
      </c>
      <c r="E850" s="5">
        <f>IF(O850&gt;0,RANK(O850,(N850:P850,Q850:AE850)),0)</f>
        <v>1</v>
      </c>
      <c r="F850" s="5">
        <f>IF(P850&gt;0,RANK(P850,(N850:P850,Q850:AE850)),0)</f>
        <v>0</v>
      </c>
      <c r="G850" s="131">
        <f t="shared" si="343"/>
        <v>1028</v>
      </c>
      <c r="H850" s="136">
        <f t="shared" si="344"/>
        <v>0.16024941543257989</v>
      </c>
      <c r="I850" s="2"/>
      <c r="J850" s="2">
        <f t="shared" si="345"/>
        <v>0.41060015588464538</v>
      </c>
      <c r="K850" s="2">
        <f t="shared" si="346"/>
        <v>0.57084957131722525</v>
      </c>
      <c r="L850" s="2">
        <f t="shared" si="347"/>
        <v>0</v>
      </c>
      <c r="M850" s="2">
        <f t="shared" si="348"/>
        <v>1.8550272798129375E-2</v>
      </c>
      <c r="N850" s="63">
        <v>2634</v>
      </c>
      <c r="O850" s="63">
        <v>3662</v>
      </c>
      <c r="P850" s="63"/>
      <c r="Q850" s="63">
        <v>45</v>
      </c>
      <c r="R850" s="63">
        <v>19</v>
      </c>
      <c r="S850" s="63">
        <v>12</v>
      </c>
      <c r="T850" s="63">
        <v>5</v>
      </c>
      <c r="U850" s="63"/>
      <c r="V850" s="63">
        <v>3</v>
      </c>
      <c r="W850" s="63">
        <v>31</v>
      </c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63">
        <v>4</v>
      </c>
      <c r="AL850" s="63"/>
      <c r="AM850" s="63"/>
      <c r="AN850" s="63"/>
      <c r="AO850" s="63"/>
      <c r="AP850" s="63"/>
      <c r="AQ850" s="63"/>
      <c r="AS850" s="5">
        <f>IF(Q850&gt;0,RANK(Q850,(N850:P850,Q850:AE850)),0)</f>
        <v>3</v>
      </c>
      <c r="AT850" s="5">
        <f>IF(R850&gt;0,RANK(R850,(N850:P850,Q850:AE850)),0)</f>
        <v>5</v>
      </c>
      <c r="AU850" s="5">
        <f>IF(T850&gt;0,RANK(T850,(N850:P850,Q850:AE850)),0)</f>
        <v>7</v>
      </c>
      <c r="AV850" s="5">
        <f>IF(S850&gt;0,RANK(S850,(N850:P850,Q850:AE850)),0)</f>
        <v>6</v>
      </c>
      <c r="AW850" s="2">
        <f t="shared" si="349"/>
        <v>7.014809041309431E-3</v>
      </c>
      <c r="AX850" s="2">
        <f t="shared" si="350"/>
        <v>2.9618082618862044E-3</v>
      </c>
      <c r="AY850" s="2">
        <f t="shared" si="351"/>
        <v>7.7942322681215901E-4</v>
      </c>
      <c r="AZ850" s="2">
        <f t="shared" si="352"/>
        <v>1.8706157443491816E-3</v>
      </c>
      <c r="BB850" t="s">
        <v>1661</v>
      </c>
      <c r="BC850" t="s">
        <v>1630</v>
      </c>
      <c r="BD850">
        <v>4</v>
      </c>
      <c r="BF850" s="111">
        <v>19</v>
      </c>
      <c r="BG850" s="113">
        <v>35</v>
      </c>
      <c r="BH850" s="117">
        <f t="shared" si="335"/>
        <v>19035</v>
      </c>
      <c r="BJ850" s="5" t="s">
        <v>3185</v>
      </c>
      <c r="BK850" s="63">
        <v>15</v>
      </c>
      <c r="BL850" s="63">
        <v>9</v>
      </c>
      <c r="BN850" s="63"/>
    </row>
    <row r="851" spans="1:66" hidden="1" outlineLevel="1">
      <c r="A851" t="s">
        <v>400</v>
      </c>
      <c r="B851" t="s">
        <v>1630</v>
      </c>
      <c r="C851" s="1">
        <f t="shared" si="342"/>
        <v>6484</v>
      </c>
      <c r="D851" s="5">
        <f>IF(N851&gt;0, RANK(N851,(N851:P851,Q851:AE851)),0)</f>
        <v>1</v>
      </c>
      <c r="E851" s="5">
        <f>IF(O851&gt;0,RANK(O851,(N851:P851,Q851:AE851)),0)</f>
        <v>2</v>
      </c>
      <c r="F851" s="5">
        <f>IF(P851&gt;0,RANK(P851,(N851:P851,Q851:AE851)),0)</f>
        <v>0</v>
      </c>
      <c r="G851" s="131">
        <f t="shared" si="343"/>
        <v>718</v>
      </c>
      <c r="H851" s="136">
        <f t="shared" si="344"/>
        <v>0.11073411474398519</v>
      </c>
      <c r="I851" s="2"/>
      <c r="J851" s="2">
        <f t="shared" si="345"/>
        <v>0.54811844540407151</v>
      </c>
      <c r="K851" s="2">
        <f t="shared" si="346"/>
        <v>0.43738433066008636</v>
      </c>
      <c r="L851" s="2">
        <f t="shared" si="347"/>
        <v>0</v>
      </c>
      <c r="M851" s="2">
        <f t="shared" si="348"/>
        <v>1.449722393584213E-2</v>
      </c>
      <c r="N851" s="63">
        <v>3554</v>
      </c>
      <c r="O851" s="63">
        <v>2836</v>
      </c>
      <c r="P851" s="63"/>
      <c r="Q851" s="63">
        <v>35</v>
      </c>
      <c r="R851" s="63">
        <v>15</v>
      </c>
      <c r="S851" s="63">
        <v>15</v>
      </c>
      <c r="T851" s="63">
        <v>2</v>
      </c>
      <c r="U851" s="63"/>
      <c r="V851" s="63">
        <v>3</v>
      </c>
      <c r="W851" s="63">
        <v>20</v>
      </c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63">
        <v>4</v>
      </c>
      <c r="AL851" s="63"/>
      <c r="AM851" s="63"/>
      <c r="AN851" s="63"/>
      <c r="AO851" s="63"/>
      <c r="AP851" s="63"/>
      <c r="AQ851" s="63"/>
      <c r="AS851" s="5">
        <f>IF(Q851&gt;0,RANK(Q851,(N851:P851,Q851:AE851)),0)</f>
        <v>3</v>
      </c>
      <c r="AT851" s="5">
        <f>IF(R851&gt;0,RANK(R851,(N851:P851,Q851:AE851)),0)</f>
        <v>5</v>
      </c>
      <c r="AU851" s="5">
        <f>IF(T851&gt;0,RANK(T851,(N851:P851,Q851:AE851)),0)</f>
        <v>8</v>
      </c>
      <c r="AV851" s="5">
        <f>IF(S851&gt;0,RANK(S851,(N851:P851,Q851:AE851)),0)</f>
        <v>5</v>
      </c>
      <c r="AW851" s="2">
        <f t="shared" si="349"/>
        <v>5.3979025293028997E-3</v>
      </c>
      <c r="AX851" s="2">
        <f t="shared" si="350"/>
        <v>2.3133867982726712E-3</v>
      </c>
      <c r="AY851" s="2">
        <f t="shared" si="351"/>
        <v>3.0845157310302283E-4</v>
      </c>
      <c r="AZ851" s="2">
        <f t="shared" si="352"/>
        <v>2.3133867982726712E-3</v>
      </c>
      <c r="BB851" t="s">
        <v>400</v>
      </c>
      <c r="BC851" t="s">
        <v>1630</v>
      </c>
      <c r="BD851">
        <v>4</v>
      </c>
      <c r="BF851" s="111">
        <v>19</v>
      </c>
      <c r="BG851" s="113">
        <v>37</v>
      </c>
      <c r="BH851" s="117">
        <f t="shared" si="335"/>
        <v>19037</v>
      </c>
      <c r="BJ851" s="5" t="s">
        <v>3185</v>
      </c>
      <c r="BK851" s="63">
        <v>28</v>
      </c>
      <c r="BL851" s="63">
        <v>9</v>
      </c>
      <c r="BN851" s="63"/>
    </row>
    <row r="852" spans="1:66" hidden="1" outlineLevel="1">
      <c r="A852" t="s">
        <v>3117</v>
      </c>
      <c r="B852" t="s">
        <v>1630</v>
      </c>
      <c r="C852" s="1">
        <f t="shared" si="342"/>
        <v>4430</v>
      </c>
      <c r="D852" s="5">
        <f>IF(N852&gt;0, RANK(N852,(N852:P852,Q852:AE852)),0)</f>
        <v>1</v>
      </c>
      <c r="E852" s="5">
        <f>IF(O852&gt;0,RANK(O852,(N852:P852,Q852:AE852)),0)</f>
        <v>2</v>
      </c>
      <c r="F852" s="5">
        <f>IF(P852&gt;0,RANK(P852,(N852:P852,Q852:AE852)),0)</f>
        <v>0</v>
      </c>
      <c r="G852" s="131">
        <f t="shared" si="343"/>
        <v>65</v>
      </c>
      <c r="H852" s="136">
        <f t="shared" si="344"/>
        <v>1.4672686230248307E-2</v>
      </c>
      <c r="I852" s="2"/>
      <c r="J852" s="2">
        <f t="shared" si="345"/>
        <v>0.49413092550790066</v>
      </c>
      <c r="K852" s="2">
        <f t="shared" si="346"/>
        <v>0.47945823927765235</v>
      </c>
      <c r="L852" s="2">
        <f t="shared" si="347"/>
        <v>0</v>
      </c>
      <c r="M852" s="2">
        <f t="shared" si="348"/>
        <v>2.6410835214446926E-2</v>
      </c>
      <c r="N852" s="63">
        <v>2189</v>
      </c>
      <c r="O852" s="63">
        <v>2124</v>
      </c>
      <c r="P852" s="63"/>
      <c r="Q852" s="63">
        <v>38</v>
      </c>
      <c r="R852" s="63">
        <v>17</v>
      </c>
      <c r="S852" s="63">
        <v>18</v>
      </c>
      <c r="T852" s="63">
        <v>2</v>
      </c>
      <c r="U852" s="63"/>
      <c r="V852" s="63">
        <v>2</v>
      </c>
      <c r="W852" s="63">
        <v>30</v>
      </c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63">
        <v>10</v>
      </c>
      <c r="AL852" s="63"/>
      <c r="AM852" s="63"/>
      <c r="AN852" s="63"/>
      <c r="AO852" s="63"/>
      <c r="AP852" s="63"/>
      <c r="AQ852" s="63"/>
      <c r="AS852" s="5">
        <f>IF(Q852&gt;0,RANK(Q852,(N852:P852,Q852:AE852)),0)</f>
        <v>3</v>
      </c>
      <c r="AT852" s="5">
        <f>IF(R852&gt;0,RANK(R852,(N852:P852,Q852:AE852)),0)</f>
        <v>6</v>
      </c>
      <c r="AU852" s="5">
        <f>IF(T852&gt;0,RANK(T852,(N852:P852,Q852:AE852)),0)</f>
        <v>7</v>
      </c>
      <c r="AV852" s="5">
        <f>IF(S852&gt;0,RANK(S852,(N852:P852,Q852:AE852)),0)</f>
        <v>5</v>
      </c>
      <c r="AW852" s="2">
        <f t="shared" si="349"/>
        <v>8.5778781038374722E-3</v>
      </c>
      <c r="AX852" s="2">
        <f t="shared" si="350"/>
        <v>3.8374717832957111E-3</v>
      </c>
      <c r="AY852" s="2">
        <f t="shared" si="351"/>
        <v>4.514672686230248E-4</v>
      </c>
      <c r="AZ852" s="2">
        <f t="shared" si="352"/>
        <v>4.0632054176072234E-3</v>
      </c>
      <c r="BB852" t="s">
        <v>3117</v>
      </c>
      <c r="BC852" t="s">
        <v>1630</v>
      </c>
      <c r="BD852">
        <v>2</v>
      </c>
      <c r="BF852" s="111">
        <v>19</v>
      </c>
      <c r="BG852" s="113">
        <v>39</v>
      </c>
      <c r="BH852" s="117">
        <f t="shared" si="335"/>
        <v>19039</v>
      </c>
      <c r="BJ852" s="5" t="s">
        <v>3185</v>
      </c>
      <c r="BK852" s="63">
        <v>19</v>
      </c>
      <c r="BL852" s="63">
        <v>9</v>
      </c>
      <c r="BN852" s="63"/>
    </row>
    <row r="853" spans="1:66" hidden="1" outlineLevel="1">
      <c r="A853" t="s">
        <v>3118</v>
      </c>
      <c r="B853" t="s">
        <v>1630</v>
      </c>
      <c r="C853" s="1">
        <f t="shared" si="342"/>
        <v>8502</v>
      </c>
      <c r="D853" s="5">
        <f>IF(N853&gt;0, RANK(N853,(N853:P853,Q853:AE853)),0)</f>
        <v>2</v>
      </c>
      <c r="E853" s="5">
        <f>IF(O853&gt;0,RANK(O853,(N853:P853,Q853:AE853)),0)</f>
        <v>1</v>
      </c>
      <c r="F853" s="5">
        <f>IF(P853&gt;0,RANK(P853,(N853:P853,Q853:AE853)),0)</f>
        <v>0</v>
      </c>
      <c r="G853" s="131">
        <f t="shared" si="343"/>
        <v>1566</v>
      </c>
      <c r="H853" s="136">
        <f t="shared" si="344"/>
        <v>0.18419195483415668</v>
      </c>
      <c r="I853" s="2"/>
      <c r="J853" s="2">
        <f t="shared" si="345"/>
        <v>0.39814161373794399</v>
      </c>
      <c r="K853" s="2">
        <f t="shared" si="346"/>
        <v>0.58233356857210072</v>
      </c>
      <c r="L853" s="2">
        <f t="shared" si="347"/>
        <v>0</v>
      </c>
      <c r="M853" s="2">
        <f t="shared" si="348"/>
        <v>1.9524817689955287E-2</v>
      </c>
      <c r="N853" s="63">
        <v>3385</v>
      </c>
      <c r="O853" s="63">
        <v>4951</v>
      </c>
      <c r="P853" s="63"/>
      <c r="Q853" s="63">
        <v>58</v>
      </c>
      <c r="R853" s="63">
        <v>24</v>
      </c>
      <c r="S853" s="63">
        <v>13</v>
      </c>
      <c r="T853" s="63">
        <v>5</v>
      </c>
      <c r="U853" s="63"/>
      <c r="V853" s="63">
        <v>0</v>
      </c>
      <c r="W853" s="63">
        <v>61</v>
      </c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63">
        <v>5</v>
      </c>
      <c r="AL853" s="63"/>
      <c r="AM853" s="63"/>
      <c r="AN853" s="63"/>
      <c r="AO853" s="63"/>
      <c r="AP853" s="63"/>
      <c r="AQ853" s="63"/>
      <c r="AS853" s="5">
        <f>IF(Q853&gt;0,RANK(Q853,(N853:P853,Q853:AE853)),0)</f>
        <v>4</v>
      </c>
      <c r="AT853" s="5">
        <f>IF(R853&gt;0,RANK(R853,(N853:P853,Q853:AE853)),0)</f>
        <v>5</v>
      </c>
      <c r="AU853" s="5">
        <f>IF(T853&gt;0,RANK(T853,(N853:P853,Q853:AE853)),0)</f>
        <v>7</v>
      </c>
      <c r="AV853" s="5">
        <f>IF(S853&gt;0,RANK(S853,(N853:P853,Q853:AE853)),0)</f>
        <v>6</v>
      </c>
      <c r="AW853" s="2">
        <f t="shared" si="349"/>
        <v>6.8219242531169138E-3</v>
      </c>
      <c r="AX853" s="2">
        <f t="shared" si="350"/>
        <v>2.8228652081863093E-3</v>
      </c>
      <c r="AY853" s="2">
        <f t="shared" si="351"/>
        <v>5.8809691837214773E-4</v>
      </c>
      <c r="AZ853" s="2">
        <f t="shared" si="352"/>
        <v>1.5290519877675841E-3</v>
      </c>
      <c r="BB853" t="s">
        <v>3118</v>
      </c>
      <c r="BC853" t="s">
        <v>1630</v>
      </c>
      <c r="BD853">
        <v>4</v>
      </c>
      <c r="BF853" s="111">
        <v>19</v>
      </c>
      <c r="BG853" s="113">
        <v>41</v>
      </c>
      <c r="BH853" s="117">
        <f t="shared" si="335"/>
        <v>19041</v>
      </c>
      <c r="BJ853" s="5" t="s">
        <v>3185</v>
      </c>
      <c r="BK853" s="63">
        <v>46</v>
      </c>
      <c r="BL853" s="63">
        <v>20</v>
      </c>
      <c r="BN853" s="63"/>
    </row>
    <row r="854" spans="1:66" hidden="1" outlineLevel="1">
      <c r="A854" t="s">
        <v>1503</v>
      </c>
      <c r="B854" t="s">
        <v>1630</v>
      </c>
      <c r="C854" s="1">
        <f t="shared" si="342"/>
        <v>9138</v>
      </c>
      <c r="D854" s="5">
        <f>IF(N854&gt;0, RANK(N854,(N854:P854,Q854:AE854)),0)</f>
        <v>1</v>
      </c>
      <c r="E854" s="5">
        <f>IF(O854&gt;0,RANK(O854,(N854:P854,Q854:AE854)),0)</f>
        <v>2</v>
      </c>
      <c r="F854" s="5">
        <f>IF(P854&gt;0,RANK(P854,(N854:P854,Q854:AE854)),0)</f>
        <v>0</v>
      </c>
      <c r="G854" s="131">
        <f t="shared" si="343"/>
        <v>642</v>
      </c>
      <c r="H854" s="136">
        <f t="shared" si="344"/>
        <v>7.0256073539067626E-2</v>
      </c>
      <c r="I854" s="2"/>
      <c r="J854" s="2">
        <f t="shared" si="345"/>
        <v>0.52593565331582404</v>
      </c>
      <c r="K854" s="2">
        <f t="shared" si="346"/>
        <v>0.45567957977675638</v>
      </c>
      <c r="L854" s="2">
        <f t="shared" si="347"/>
        <v>0</v>
      </c>
      <c r="M854" s="2">
        <f t="shared" si="348"/>
        <v>1.8384766907419581E-2</v>
      </c>
      <c r="N854" s="63">
        <v>4806</v>
      </c>
      <c r="O854" s="63">
        <v>4164</v>
      </c>
      <c r="P854" s="63"/>
      <c r="Q854" s="63">
        <v>57</v>
      </c>
      <c r="R854" s="63">
        <v>33</v>
      </c>
      <c r="S854" s="63">
        <v>19</v>
      </c>
      <c r="T854" s="63">
        <v>5</v>
      </c>
      <c r="U854" s="63"/>
      <c r="V854" s="63">
        <v>3</v>
      </c>
      <c r="W854" s="63">
        <v>47</v>
      </c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63">
        <v>4</v>
      </c>
      <c r="AL854" s="63"/>
      <c r="AM854" s="63"/>
      <c r="AN854" s="63"/>
      <c r="AO854" s="63"/>
      <c r="AP854" s="63"/>
      <c r="AQ854" s="63"/>
      <c r="AS854" s="5">
        <f>IF(Q854&gt;0,RANK(Q854,(N854:P854,Q854:AE854)),0)</f>
        <v>3</v>
      </c>
      <c r="AT854" s="5">
        <f>IF(R854&gt;0,RANK(R854,(N854:P854,Q854:AE854)),0)</f>
        <v>5</v>
      </c>
      <c r="AU854" s="5">
        <f>IF(T854&gt;0,RANK(T854,(N854:P854,Q854:AE854)),0)</f>
        <v>7</v>
      </c>
      <c r="AV854" s="5">
        <f>IF(S854&gt;0,RANK(S854,(N854:P854,Q854:AE854)),0)</f>
        <v>6</v>
      </c>
      <c r="AW854" s="2">
        <f t="shared" si="349"/>
        <v>6.2376887721602098E-3</v>
      </c>
      <c r="AX854" s="2">
        <f t="shared" si="350"/>
        <v>3.6112934996717005E-3</v>
      </c>
      <c r="AY854" s="2">
        <f t="shared" si="351"/>
        <v>5.4716568176843951E-4</v>
      </c>
      <c r="AZ854" s="2">
        <f t="shared" si="352"/>
        <v>2.0792295907200702E-3</v>
      </c>
      <c r="BB854" t="s">
        <v>1503</v>
      </c>
      <c r="BC854" t="s">
        <v>1630</v>
      </c>
      <c r="BD854">
        <v>1</v>
      </c>
      <c r="BF854" s="111">
        <v>19</v>
      </c>
      <c r="BG854" s="113">
        <v>43</v>
      </c>
      <c r="BH854" s="117">
        <f t="shared" si="335"/>
        <v>19043</v>
      </c>
      <c r="BJ854" s="5" t="s">
        <v>3185</v>
      </c>
      <c r="BK854" s="63">
        <v>41</v>
      </c>
      <c r="BL854" s="63">
        <v>21</v>
      </c>
      <c r="BN854" s="63"/>
    </row>
    <row r="855" spans="1:66" hidden="1" outlineLevel="1">
      <c r="A855" t="s">
        <v>1293</v>
      </c>
      <c r="B855" t="s">
        <v>1630</v>
      </c>
      <c r="C855" s="1">
        <f t="shared" si="342"/>
        <v>25000</v>
      </c>
      <c r="D855" s="5">
        <f>IF(N855&gt;0, RANK(N855,(N855:P855,Q855:AE855)),0)</f>
        <v>1</v>
      </c>
      <c r="E855" s="5">
        <f>IF(O855&gt;0,RANK(O855,(N855:P855,Q855:AE855)),0)</f>
        <v>2</v>
      </c>
      <c r="F855" s="5">
        <f>IF(P855&gt;0,RANK(P855,(N855:P855,Q855:AE855)),0)</f>
        <v>0</v>
      </c>
      <c r="G855" s="131">
        <f t="shared" si="343"/>
        <v>5709</v>
      </c>
      <c r="H855" s="136">
        <f t="shared" si="344"/>
        <v>0.22836000000000001</v>
      </c>
      <c r="I855" s="2"/>
      <c r="J855" s="2">
        <f t="shared" si="345"/>
        <v>0.60563999999999996</v>
      </c>
      <c r="K855" s="2">
        <f t="shared" si="346"/>
        <v>0.37728</v>
      </c>
      <c r="L855" s="2">
        <f t="shared" si="347"/>
        <v>0</v>
      </c>
      <c r="M855" s="2">
        <f t="shared" si="348"/>
        <v>1.708000000000004E-2</v>
      </c>
      <c r="N855" s="63">
        <v>15141</v>
      </c>
      <c r="O855" s="63">
        <v>9432</v>
      </c>
      <c r="P855" s="63"/>
      <c r="Q855" s="63">
        <v>187</v>
      </c>
      <c r="R855" s="63">
        <v>55</v>
      </c>
      <c r="S855" s="63">
        <v>61</v>
      </c>
      <c r="T855" s="63">
        <v>6</v>
      </c>
      <c r="U855" s="63"/>
      <c r="V855" s="63">
        <v>2</v>
      </c>
      <c r="W855" s="63">
        <v>100</v>
      </c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63">
        <v>16</v>
      </c>
      <c r="AL855" s="63"/>
      <c r="AM855" s="63"/>
      <c r="AN855" s="63"/>
      <c r="AO855" s="63"/>
      <c r="AP855" s="63"/>
      <c r="AQ855" s="63"/>
      <c r="AS855" s="5">
        <f>IF(Q855&gt;0,RANK(Q855,(N855:P855,Q855:AE855)),0)</f>
        <v>3</v>
      </c>
      <c r="AT855" s="5">
        <f>IF(R855&gt;0,RANK(R855,(N855:P855,Q855:AE855)),0)</f>
        <v>6</v>
      </c>
      <c r="AU855" s="5">
        <f>IF(T855&gt;0,RANK(T855,(N855:P855,Q855:AE855)),0)</f>
        <v>7</v>
      </c>
      <c r="AV855" s="5">
        <f>IF(S855&gt;0,RANK(S855,(N855:P855,Q855:AE855)),0)</f>
        <v>5</v>
      </c>
      <c r="AW855" s="2">
        <f t="shared" si="349"/>
        <v>7.4799999999999997E-3</v>
      </c>
      <c r="AX855" s="2">
        <f t="shared" si="350"/>
        <v>2.2000000000000001E-3</v>
      </c>
      <c r="AY855" s="2">
        <f t="shared" si="351"/>
        <v>2.4000000000000001E-4</v>
      </c>
      <c r="AZ855" s="2">
        <f t="shared" si="352"/>
        <v>2.4399999999999999E-3</v>
      </c>
      <c r="BB855" t="s">
        <v>1293</v>
      </c>
      <c r="BC855" t="s">
        <v>1630</v>
      </c>
      <c r="BD855">
        <v>2</v>
      </c>
      <c r="BF855" s="111">
        <v>19</v>
      </c>
      <c r="BG855" s="113">
        <v>45</v>
      </c>
      <c r="BH855" s="117">
        <f t="shared" si="335"/>
        <v>19045</v>
      </c>
      <c r="BJ855" s="5" t="s">
        <v>3185</v>
      </c>
      <c r="BK855" s="63">
        <v>61</v>
      </c>
      <c r="BL855" s="63">
        <v>28</v>
      </c>
      <c r="BN855" s="63"/>
    </row>
    <row r="856" spans="1:66" hidden="1" outlineLevel="1">
      <c r="A856" t="s">
        <v>1885</v>
      </c>
      <c r="B856" t="s">
        <v>1630</v>
      </c>
      <c r="C856" s="1">
        <f t="shared" si="342"/>
        <v>6752</v>
      </c>
      <c r="D856" s="5">
        <f>IF(N856&gt;0, RANK(N856,(N856:P856,Q856:AE856)),0)</f>
        <v>2</v>
      </c>
      <c r="E856" s="5">
        <f>IF(O856&gt;0,RANK(O856,(N856:P856,Q856:AE856)),0)</f>
        <v>1</v>
      </c>
      <c r="F856" s="5">
        <f>IF(P856&gt;0,RANK(P856,(N856:P856,Q856:AE856)),0)</f>
        <v>0</v>
      </c>
      <c r="G856" s="131">
        <f t="shared" si="343"/>
        <v>529</v>
      </c>
      <c r="H856" s="136">
        <f t="shared" si="344"/>
        <v>7.8347156398104259E-2</v>
      </c>
      <c r="I856" s="2"/>
      <c r="J856" s="2">
        <f t="shared" si="345"/>
        <v>0.45408767772511849</v>
      </c>
      <c r="K856" s="2">
        <f t="shared" si="346"/>
        <v>0.53243483412322279</v>
      </c>
      <c r="L856" s="2">
        <f t="shared" si="347"/>
        <v>0</v>
      </c>
      <c r="M856" s="2">
        <f t="shared" si="348"/>
        <v>1.3477488151658723E-2</v>
      </c>
      <c r="N856" s="63">
        <v>3066</v>
      </c>
      <c r="O856" s="63">
        <v>3595</v>
      </c>
      <c r="P856" s="63"/>
      <c r="Q856" s="63">
        <v>32</v>
      </c>
      <c r="R856" s="63">
        <v>16</v>
      </c>
      <c r="S856" s="63">
        <v>9</v>
      </c>
      <c r="T856" s="63">
        <v>3</v>
      </c>
      <c r="U856" s="63"/>
      <c r="V856" s="63">
        <v>4</v>
      </c>
      <c r="W856" s="63">
        <v>24</v>
      </c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63">
        <v>3</v>
      </c>
      <c r="AL856" s="63"/>
      <c r="AM856" s="63"/>
      <c r="AN856" s="63"/>
      <c r="AO856" s="63"/>
      <c r="AP856" s="63"/>
      <c r="AQ856" s="63"/>
      <c r="AS856" s="5">
        <f>IF(Q856&gt;0,RANK(Q856,(N856:P856,Q856:AE856)),0)</f>
        <v>3</v>
      </c>
      <c r="AT856" s="5">
        <f>IF(R856&gt;0,RANK(R856,(N856:P856,Q856:AE856)),0)</f>
        <v>5</v>
      </c>
      <c r="AU856" s="5">
        <f>IF(T856&gt;0,RANK(T856,(N856:P856,Q856:AE856)),0)</f>
        <v>8</v>
      </c>
      <c r="AV856" s="5">
        <f>IF(S856&gt;0,RANK(S856,(N856:P856,Q856:AE856)),0)</f>
        <v>6</v>
      </c>
      <c r="AW856" s="2">
        <f t="shared" si="349"/>
        <v>4.7393364928909956E-3</v>
      </c>
      <c r="AX856" s="2">
        <f t="shared" si="350"/>
        <v>2.3696682464454978E-3</v>
      </c>
      <c r="AY856" s="2">
        <f t="shared" si="351"/>
        <v>4.4431279620853079E-4</v>
      </c>
      <c r="AZ856" s="2">
        <f t="shared" si="352"/>
        <v>1.3329383886255925E-3</v>
      </c>
      <c r="BB856" t="s">
        <v>1885</v>
      </c>
      <c r="BC856" t="s">
        <v>1630</v>
      </c>
      <c r="BD856">
        <v>4</v>
      </c>
      <c r="BF856" s="111">
        <v>19</v>
      </c>
      <c r="BG856" s="113">
        <v>47</v>
      </c>
      <c r="BH856" s="117">
        <f t="shared" si="335"/>
        <v>19047</v>
      </c>
      <c r="BJ856" s="5" t="s">
        <v>3185</v>
      </c>
      <c r="BK856" s="63">
        <v>66</v>
      </c>
      <c r="BL856" s="63">
        <v>12</v>
      </c>
      <c r="BN856" s="63"/>
    </row>
    <row r="857" spans="1:66" hidden="1" outlineLevel="1">
      <c r="A857" t="s">
        <v>1094</v>
      </c>
      <c r="B857" t="s">
        <v>1630</v>
      </c>
      <c r="C857" s="1">
        <f t="shared" si="342"/>
        <v>38116</v>
      </c>
      <c r="D857" s="5">
        <f>IF(N857&gt;0, RANK(N857,(N857:P857,Q857:AE857)),0)</f>
        <v>2</v>
      </c>
      <c r="E857" s="5">
        <f>IF(O857&gt;0,RANK(O857,(N857:P857,Q857:AE857)),0)</f>
        <v>1</v>
      </c>
      <c r="F857" s="5">
        <f>IF(P857&gt;0,RANK(P857,(N857:P857,Q857:AE857)),0)</f>
        <v>0</v>
      </c>
      <c r="G857" s="131">
        <f t="shared" si="343"/>
        <v>4412</v>
      </c>
      <c r="H857" s="136">
        <f t="shared" si="344"/>
        <v>0.11575191520621261</v>
      </c>
      <c r="I857" s="2"/>
      <c r="J857" s="2">
        <f t="shared" si="345"/>
        <v>0.43488298877111975</v>
      </c>
      <c r="K857" s="2">
        <f t="shared" si="346"/>
        <v>0.55063490397733239</v>
      </c>
      <c r="L857" s="2">
        <f t="shared" si="347"/>
        <v>0</v>
      </c>
      <c r="M857" s="2">
        <f t="shared" si="348"/>
        <v>1.448210725154786E-2</v>
      </c>
      <c r="N857" s="63">
        <v>16576</v>
      </c>
      <c r="O857" s="63">
        <v>20988</v>
      </c>
      <c r="P857" s="63"/>
      <c r="Q857" s="63">
        <v>273</v>
      </c>
      <c r="R857" s="63">
        <v>49</v>
      </c>
      <c r="S857" s="63">
        <v>57</v>
      </c>
      <c r="T857" s="63">
        <v>4</v>
      </c>
      <c r="U857" s="63"/>
      <c r="V857" s="63">
        <v>6</v>
      </c>
      <c r="W857" s="63">
        <v>139</v>
      </c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63">
        <v>24</v>
      </c>
      <c r="AL857" s="63"/>
      <c r="AM857" s="63"/>
      <c r="AN857" s="63"/>
      <c r="AO857" s="63"/>
      <c r="AP857" s="63"/>
      <c r="AQ857" s="63"/>
      <c r="AS857" s="5">
        <f>IF(Q857&gt;0,RANK(Q857,(N857:P857,Q857:AE857)),0)</f>
        <v>3</v>
      </c>
      <c r="AT857" s="5">
        <f>IF(R857&gt;0,RANK(R857,(N857:P857,Q857:AE857)),0)</f>
        <v>6</v>
      </c>
      <c r="AU857" s="5">
        <f>IF(T857&gt;0,RANK(T857,(N857:P857,Q857:AE857)),0)</f>
        <v>8</v>
      </c>
      <c r="AV857" s="5">
        <f>IF(S857&gt;0,RANK(S857,(N857:P857,Q857:AE857)),0)</f>
        <v>5</v>
      </c>
      <c r="AW857" s="2">
        <f t="shared" si="349"/>
        <v>7.1623465211459753E-3</v>
      </c>
      <c r="AX857" s="2">
        <f t="shared" si="350"/>
        <v>1.2855493755903032E-3</v>
      </c>
      <c r="AY857" s="2">
        <f t="shared" si="351"/>
        <v>1.04942806170637E-4</v>
      </c>
      <c r="AZ857" s="2">
        <f t="shared" si="352"/>
        <v>1.4954349879315774E-3</v>
      </c>
      <c r="BB857" t="s">
        <v>1094</v>
      </c>
      <c r="BC857" t="s">
        <v>1630</v>
      </c>
      <c r="BD857">
        <v>3</v>
      </c>
      <c r="BF857" s="111">
        <v>19</v>
      </c>
      <c r="BG857" s="113">
        <v>49</v>
      </c>
      <c r="BH857" s="117">
        <f t="shared" si="335"/>
        <v>19049</v>
      </c>
      <c r="BJ857" s="5" t="s">
        <v>3185</v>
      </c>
      <c r="BK857" s="63">
        <v>54</v>
      </c>
      <c r="BL857" s="63">
        <v>14</v>
      </c>
      <c r="BN857" s="63"/>
    </row>
    <row r="858" spans="1:66" hidden="1" outlineLevel="1">
      <c r="A858" t="s">
        <v>1850</v>
      </c>
      <c r="B858" t="s">
        <v>1630</v>
      </c>
      <c r="C858" s="1">
        <f t="shared" si="342"/>
        <v>3773</v>
      </c>
      <c r="D858" s="5">
        <f>IF(N858&gt;0, RANK(N858,(N858:P858,Q858:AE858)),0)</f>
        <v>2</v>
      </c>
      <c r="E858" s="5">
        <f>IF(O858&gt;0,RANK(O858,(N858:P858,Q858:AE858)),0)</f>
        <v>1</v>
      </c>
      <c r="F858" s="5">
        <f>IF(P858&gt;0,RANK(P858,(N858:P858,Q858:AE858)),0)</f>
        <v>0</v>
      </c>
      <c r="G858" s="131">
        <f t="shared" si="343"/>
        <v>618</v>
      </c>
      <c r="H858" s="136">
        <f t="shared" si="344"/>
        <v>0.1637953882851842</v>
      </c>
      <c r="I858" s="2"/>
      <c r="J858" s="2">
        <f t="shared" si="345"/>
        <v>0.40286244367877022</v>
      </c>
      <c r="K858" s="2">
        <f t="shared" si="346"/>
        <v>0.56665783196395436</v>
      </c>
      <c r="L858" s="2">
        <f t="shared" si="347"/>
        <v>0</v>
      </c>
      <c r="M858" s="2">
        <f t="shared" si="348"/>
        <v>3.0479724357275417E-2</v>
      </c>
      <c r="N858" s="63">
        <v>1520</v>
      </c>
      <c r="O858" s="63">
        <v>2138</v>
      </c>
      <c r="P858" s="63"/>
      <c r="Q858" s="63">
        <v>38</v>
      </c>
      <c r="R858" s="63">
        <v>10</v>
      </c>
      <c r="S858" s="63">
        <v>32</v>
      </c>
      <c r="T858" s="63">
        <v>1</v>
      </c>
      <c r="U858" s="63"/>
      <c r="V858" s="63">
        <v>2</v>
      </c>
      <c r="W858" s="63">
        <v>28</v>
      </c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63">
        <v>4</v>
      </c>
      <c r="AL858" s="63"/>
      <c r="AM858" s="63"/>
      <c r="AN858" s="63"/>
      <c r="AO858" s="63"/>
      <c r="AP858" s="63"/>
      <c r="AQ858" s="63"/>
      <c r="AS858" s="5">
        <f>IF(Q858&gt;0,RANK(Q858,(N858:P858,Q858:AE858)),0)</f>
        <v>3</v>
      </c>
      <c r="AT858" s="5">
        <f>IF(R858&gt;0,RANK(R858,(N858:P858,Q858:AE858)),0)</f>
        <v>6</v>
      </c>
      <c r="AU858" s="5">
        <f>IF(T858&gt;0,RANK(T858,(N858:P858,Q858:AE858)),0)</f>
        <v>8</v>
      </c>
      <c r="AV858" s="5">
        <f>IF(S858&gt;0,RANK(S858,(N858:P858,Q858:AE858)),0)</f>
        <v>4</v>
      </c>
      <c r="AW858" s="2">
        <f t="shared" si="349"/>
        <v>1.0071561091969255E-2</v>
      </c>
      <c r="AX858" s="2">
        <f t="shared" si="350"/>
        <v>2.6504108136761197E-3</v>
      </c>
      <c r="AY858" s="2">
        <f t="shared" si="351"/>
        <v>2.6504108136761196E-4</v>
      </c>
      <c r="AZ858" s="2">
        <f t="shared" si="352"/>
        <v>8.4813146037635827E-3</v>
      </c>
      <c r="BB858" t="s">
        <v>1850</v>
      </c>
      <c r="BC858" t="s">
        <v>1630</v>
      </c>
      <c r="BD858">
        <v>2</v>
      </c>
      <c r="BF858" s="111">
        <v>19</v>
      </c>
      <c r="BG858" s="113">
        <v>51</v>
      </c>
      <c r="BH858" s="117">
        <f t="shared" si="335"/>
        <v>19051</v>
      </c>
      <c r="BJ858" s="5" t="s">
        <v>3185</v>
      </c>
      <c r="BK858" s="63">
        <v>34</v>
      </c>
      <c r="BL858" s="63">
        <v>41</v>
      </c>
      <c r="BN858" s="63"/>
    </row>
    <row r="859" spans="1:66" hidden="1" outlineLevel="1">
      <c r="A859" t="s">
        <v>1945</v>
      </c>
      <c r="B859" t="s">
        <v>1630</v>
      </c>
      <c r="C859" s="1">
        <f t="shared" si="342"/>
        <v>3833</v>
      </c>
      <c r="D859" s="5">
        <f>IF(N859&gt;0, RANK(N859,(N859:P859,Q859:AE859)),0)</f>
        <v>2</v>
      </c>
      <c r="E859" s="5">
        <f>IF(O859&gt;0,RANK(O859,(N859:P859,Q859:AE859)),0)</f>
        <v>1</v>
      </c>
      <c r="F859" s="5">
        <f>IF(P859&gt;0,RANK(P859,(N859:P859,Q859:AE859)),0)</f>
        <v>0</v>
      </c>
      <c r="G859" s="131">
        <f t="shared" si="343"/>
        <v>156</v>
      </c>
      <c r="H859" s="136">
        <f t="shared" si="344"/>
        <v>4.0699191234020347E-2</v>
      </c>
      <c r="I859" s="2"/>
      <c r="J859" s="2">
        <f t="shared" si="345"/>
        <v>0.46725802243673364</v>
      </c>
      <c r="K859" s="2">
        <f t="shared" si="346"/>
        <v>0.50795721367075397</v>
      </c>
      <c r="L859" s="2">
        <f t="shared" si="347"/>
        <v>0</v>
      </c>
      <c r="M859" s="2">
        <f t="shared" si="348"/>
        <v>2.4784763892512385E-2</v>
      </c>
      <c r="N859" s="63">
        <v>1791</v>
      </c>
      <c r="O859" s="63">
        <v>1947</v>
      </c>
      <c r="P859" s="63"/>
      <c r="Q859" s="63">
        <v>33</v>
      </c>
      <c r="R859" s="63">
        <v>15</v>
      </c>
      <c r="S859" s="63">
        <v>12</v>
      </c>
      <c r="T859" s="63">
        <v>5</v>
      </c>
      <c r="U859" s="63"/>
      <c r="V859" s="63">
        <v>3</v>
      </c>
      <c r="W859" s="63">
        <v>18</v>
      </c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63">
        <v>9</v>
      </c>
      <c r="AL859" s="63"/>
      <c r="AM859" s="63"/>
      <c r="AN859" s="63"/>
      <c r="AO859" s="63"/>
      <c r="AP859" s="63"/>
      <c r="AQ859" s="63"/>
      <c r="AS859" s="5">
        <f>IF(Q859&gt;0,RANK(Q859,(N859:P859,Q859:AE859)),0)</f>
        <v>3</v>
      </c>
      <c r="AT859" s="5">
        <f>IF(R859&gt;0,RANK(R859,(N859:P859,Q859:AE859)),0)</f>
        <v>5</v>
      </c>
      <c r="AU859" s="5">
        <f>IF(T859&gt;0,RANK(T859,(N859:P859,Q859:AE859)),0)</f>
        <v>7</v>
      </c>
      <c r="AV859" s="5">
        <f>IF(S859&gt;0,RANK(S859,(N859:P859,Q859:AE859)),0)</f>
        <v>6</v>
      </c>
      <c r="AW859" s="2">
        <f t="shared" si="349"/>
        <v>8.6094442995043041E-3</v>
      </c>
      <c r="AX859" s="2">
        <f t="shared" si="350"/>
        <v>3.9133837725019568E-3</v>
      </c>
      <c r="AY859" s="2">
        <f t="shared" si="351"/>
        <v>1.3044612575006521E-3</v>
      </c>
      <c r="AZ859" s="2">
        <f t="shared" si="352"/>
        <v>3.1307070180015655E-3</v>
      </c>
      <c r="BB859" t="s">
        <v>1945</v>
      </c>
      <c r="BC859" t="s">
        <v>1630</v>
      </c>
      <c r="BD859">
        <v>2</v>
      </c>
      <c r="BF859" s="111">
        <v>19</v>
      </c>
      <c r="BG859" s="113">
        <v>53</v>
      </c>
      <c r="BH859" s="117">
        <f t="shared" si="335"/>
        <v>19053</v>
      </c>
      <c r="BJ859" s="5" t="s">
        <v>3185</v>
      </c>
      <c r="BK859" s="63">
        <v>36</v>
      </c>
      <c r="BL859" s="63">
        <v>9</v>
      </c>
      <c r="BN859" s="63"/>
    </row>
    <row r="860" spans="1:66" hidden="1" outlineLevel="1">
      <c r="A860" t="s">
        <v>1717</v>
      </c>
      <c r="B860" t="s">
        <v>1630</v>
      </c>
      <c r="C860" s="1">
        <f t="shared" si="342"/>
        <v>9378</v>
      </c>
      <c r="D860" s="5">
        <f>IF(N860&gt;0, RANK(N860,(N860:P860,Q860:AE860)),0)</f>
        <v>2</v>
      </c>
      <c r="E860" s="5">
        <f>IF(O860&gt;0,RANK(O860,(N860:P860,Q860:AE860)),0)</f>
        <v>1</v>
      </c>
      <c r="F860" s="5">
        <f>IF(P860&gt;0,RANK(P860,(N860:P860,Q860:AE860)),0)</f>
        <v>0</v>
      </c>
      <c r="G860" s="131">
        <f t="shared" si="343"/>
        <v>20</v>
      </c>
      <c r="H860" s="136">
        <f t="shared" si="344"/>
        <v>2.1326508850501172E-3</v>
      </c>
      <c r="I860" s="2"/>
      <c r="J860" s="2">
        <f t="shared" si="345"/>
        <v>0.49221582426956706</v>
      </c>
      <c r="K860" s="2">
        <f t="shared" si="346"/>
        <v>0.49434847515461716</v>
      </c>
      <c r="L860" s="2">
        <f t="shared" si="347"/>
        <v>0</v>
      </c>
      <c r="M860" s="2">
        <f t="shared" si="348"/>
        <v>1.3435700575815723E-2</v>
      </c>
      <c r="N860" s="63">
        <v>4616</v>
      </c>
      <c r="O860" s="63">
        <v>4636</v>
      </c>
      <c r="P860" s="63"/>
      <c r="Q860" s="63">
        <v>46</v>
      </c>
      <c r="R860" s="63">
        <v>24</v>
      </c>
      <c r="S860" s="63">
        <v>10</v>
      </c>
      <c r="T860" s="63">
        <v>2</v>
      </c>
      <c r="U860" s="63"/>
      <c r="V860" s="63">
        <v>3</v>
      </c>
      <c r="W860" s="63">
        <v>36</v>
      </c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63">
        <v>5</v>
      </c>
      <c r="AL860" s="63"/>
      <c r="AM860" s="63"/>
      <c r="AN860" s="63"/>
      <c r="AO860" s="63"/>
      <c r="AP860" s="63"/>
      <c r="AQ860" s="63"/>
      <c r="AS860" s="5">
        <f>IF(Q860&gt;0,RANK(Q860,(N860:P860,Q860:AE860)),0)</f>
        <v>3</v>
      </c>
      <c r="AT860" s="5">
        <f>IF(R860&gt;0,RANK(R860,(N860:P860,Q860:AE860)),0)</f>
        <v>5</v>
      </c>
      <c r="AU860" s="5">
        <f>IF(T860&gt;0,RANK(T860,(N860:P860,Q860:AE860)),0)</f>
        <v>8</v>
      </c>
      <c r="AV860" s="5">
        <f>IF(S860&gt;0,RANK(S860,(N860:P860,Q860:AE860)),0)</f>
        <v>6</v>
      </c>
      <c r="AW860" s="2">
        <f t="shared" si="349"/>
        <v>4.90509703561527E-3</v>
      </c>
      <c r="AX860" s="2">
        <f t="shared" si="350"/>
        <v>2.5591810620601407E-3</v>
      </c>
      <c r="AY860" s="2">
        <f t="shared" si="351"/>
        <v>2.1326508850501172E-4</v>
      </c>
      <c r="AZ860" s="2">
        <f t="shared" si="352"/>
        <v>1.0663254425250586E-3</v>
      </c>
      <c r="BB860" t="s">
        <v>1717</v>
      </c>
      <c r="BC860" t="s">
        <v>1630</v>
      </c>
      <c r="BD860">
        <v>1</v>
      </c>
      <c r="BF860" s="111">
        <v>19</v>
      </c>
      <c r="BG860" s="113">
        <v>55</v>
      </c>
      <c r="BH860" s="117">
        <f t="shared" si="335"/>
        <v>19055</v>
      </c>
      <c r="BJ860" s="5" t="s">
        <v>3185</v>
      </c>
      <c r="BK860" s="63">
        <v>17</v>
      </c>
      <c r="BL860" s="63">
        <v>10</v>
      </c>
      <c r="BN860" s="63"/>
    </row>
    <row r="861" spans="1:66" hidden="1" outlineLevel="1">
      <c r="A861" t="s">
        <v>3113</v>
      </c>
      <c r="B861" t="s">
        <v>1630</v>
      </c>
      <c r="C861" s="1">
        <f t="shared" si="342"/>
        <v>20385</v>
      </c>
      <c r="D861" s="5">
        <f>IF(N861&gt;0, RANK(N861,(N861:P861,Q861:AE861)),0)</f>
        <v>1</v>
      </c>
      <c r="E861" s="5">
        <f>IF(O861&gt;0,RANK(O861,(N861:P861,Q861:AE861)),0)</f>
        <v>2</v>
      </c>
      <c r="F861" s="5">
        <f>IF(P861&gt;0,RANK(P861,(N861:P861,Q861:AE861)),0)</f>
        <v>0</v>
      </c>
      <c r="G861" s="131">
        <f t="shared" si="343"/>
        <v>3752</v>
      </c>
      <c r="H861" s="136">
        <f t="shared" si="344"/>
        <v>0.1840569045867059</v>
      </c>
      <c r="I861" s="2"/>
      <c r="J861" s="2">
        <f t="shared" si="345"/>
        <v>0.58317390237920042</v>
      </c>
      <c r="K861" s="2">
        <f t="shared" si="346"/>
        <v>0.39911699779249449</v>
      </c>
      <c r="L861" s="2">
        <f t="shared" si="347"/>
        <v>0</v>
      </c>
      <c r="M861" s="2">
        <f t="shared" si="348"/>
        <v>1.7709099828305097E-2</v>
      </c>
      <c r="N861" s="63">
        <v>11888</v>
      </c>
      <c r="O861" s="63">
        <v>8136</v>
      </c>
      <c r="P861" s="63"/>
      <c r="Q861" s="63">
        <v>137</v>
      </c>
      <c r="R861" s="63">
        <v>68</v>
      </c>
      <c r="S861" s="63">
        <v>33</v>
      </c>
      <c r="T861" s="63">
        <v>7</v>
      </c>
      <c r="U861" s="63"/>
      <c r="V861" s="63">
        <v>6</v>
      </c>
      <c r="W861" s="63">
        <v>100</v>
      </c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63">
        <v>10</v>
      </c>
      <c r="AL861" s="63"/>
      <c r="AM861" s="63"/>
      <c r="AN861" s="63"/>
      <c r="AO861" s="63"/>
      <c r="AP861" s="63"/>
      <c r="AQ861" s="63"/>
      <c r="AS861" s="5">
        <f>IF(Q861&gt;0,RANK(Q861,(N861:P861,Q861:AE861)),0)</f>
        <v>3</v>
      </c>
      <c r="AT861" s="5">
        <f>IF(R861&gt;0,RANK(R861,(N861:P861,Q861:AE861)),0)</f>
        <v>5</v>
      </c>
      <c r="AU861" s="5">
        <f>IF(T861&gt;0,RANK(T861,(N861:P861,Q861:AE861)),0)</f>
        <v>7</v>
      </c>
      <c r="AV861" s="5">
        <f>IF(S861&gt;0,RANK(S861,(N861:P861,Q861:AE861)),0)</f>
        <v>6</v>
      </c>
      <c r="AW861" s="2">
        <f t="shared" si="349"/>
        <v>6.7206279126808925E-3</v>
      </c>
      <c r="AX861" s="2">
        <f t="shared" si="350"/>
        <v>3.335786117243071E-3</v>
      </c>
      <c r="AY861" s="2">
        <f t="shared" si="351"/>
        <v>3.4338974736325731E-4</v>
      </c>
      <c r="AZ861" s="2">
        <f t="shared" si="352"/>
        <v>1.6188373804267844E-3</v>
      </c>
      <c r="BB861" t="s">
        <v>3113</v>
      </c>
      <c r="BC861" t="s">
        <v>1630</v>
      </c>
      <c r="BD861">
        <v>2</v>
      </c>
      <c r="BF861" s="111">
        <v>19</v>
      </c>
      <c r="BG861" s="113">
        <v>57</v>
      </c>
      <c r="BH861" s="117">
        <f t="shared" si="335"/>
        <v>19057</v>
      </c>
      <c r="BJ861" s="5" t="s">
        <v>3185</v>
      </c>
      <c r="BK861" s="63">
        <v>90</v>
      </c>
      <c r="BL861" s="63">
        <v>30</v>
      </c>
      <c r="BN861" s="63"/>
    </row>
    <row r="862" spans="1:66" hidden="1" outlineLevel="1">
      <c r="A862" t="s">
        <v>1055</v>
      </c>
      <c r="B862" t="s">
        <v>1630</v>
      </c>
      <c r="C862" s="1">
        <f t="shared" si="342"/>
        <v>10159</v>
      </c>
      <c r="D862" s="5">
        <f>IF(N862&gt;0, RANK(N862,(N862:P862,Q862:AE862)),0)</f>
        <v>2</v>
      </c>
      <c r="E862" s="5">
        <f>IF(O862&gt;0,RANK(O862,(N862:P862,Q862:AE862)),0)</f>
        <v>1</v>
      </c>
      <c r="F862" s="5">
        <f>IF(P862&gt;0,RANK(P862,(N862:P862,Q862:AE862)),0)</f>
        <v>0</v>
      </c>
      <c r="G862" s="131">
        <f t="shared" si="343"/>
        <v>1817</v>
      </c>
      <c r="H862" s="136">
        <f t="shared" si="344"/>
        <v>0.17885618663254257</v>
      </c>
      <c r="I862" s="2"/>
      <c r="J862" s="2">
        <f t="shared" si="345"/>
        <v>0.40309085539915346</v>
      </c>
      <c r="K862" s="2">
        <f t="shared" si="346"/>
        <v>0.581947042031696</v>
      </c>
      <c r="L862" s="2">
        <f t="shared" si="347"/>
        <v>0</v>
      </c>
      <c r="M862" s="2">
        <f t="shared" si="348"/>
        <v>1.4962102569150537E-2</v>
      </c>
      <c r="N862" s="63">
        <v>4095</v>
      </c>
      <c r="O862" s="63">
        <v>5912</v>
      </c>
      <c r="P862" s="63"/>
      <c r="Q862" s="63">
        <v>68</v>
      </c>
      <c r="R862" s="63">
        <v>23</v>
      </c>
      <c r="S862" s="63">
        <v>18</v>
      </c>
      <c r="T862" s="63">
        <v>2</v>
      </c>
      <c r="U862" s="63"/>
      <c r="V862" s="63">
        <v>2</v>
      </c>
      <c r="W862" s="63">
        <v>33</v>
      </c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63">
        <v>6</v>
      </c>
      <c r="AL862" s="63"/>
      <c r="AM862" s="63"/>
      <c r="AN862" s="63"/>
      <c r="AO862" s="63"/>
      <c r="AP862" s="63"/>
      <c r="AQ862" s="63"/>
      <c r="AS862" s="5">
        <f>IF(Q862&gt;0,RANK(Q862,(N862:P862,Q862:AE862)),0)</f>
        <v>3</v>
      </c>
      <c r="AT862" s="5">
        <f>IF(R862&gt;0,RANK(R862,(N862:P862,Q862:AE862)),0)</f>
        <v>5</v>
      </c>
      <c r="AU862" s="5">
        <f>IF(T862&gt;0,RANK(T862,(N862:P862,Q862:AE862)),0)</f>
        <v>7</v>
      </c>
      <c r="AV862" s="5">
        <f>IF(S862&gt;0,RANK(S862,(N862:P862,Q862:AE862)),0)</f>
        <v>6</v>
      </c>
      <c r="AW862" s="2">
        <f t="shared" si="349"/>
        <v>6.6935722019883844E-3</v>
      </c>
      <c r="AX862" s="2">
        <f t="shared" si="350"/>
        <v>2.264002362437248E-3</v>
      </c>
      <c r="AY862" s="2">
        <f t="shared" si="351"/>
        <v>1.9686977064671719E-4</v>
      </c>
      <c r="AZ862" s="2">
        <f t="shared" si="352"/>
        <v>1.7718279358204547E-3</v>
      </c>
      <c r="BB862" t="s">
        <v>1055</v>
      </c>
      <c r="BC862" t="s">
        <v>1630</v>
      </c>
      <c r="BD862">
        <v>4</v>
      </c>
      <c r="BF862" s="111">
        <v>19</v>
      </c>
      <c r="BG862" s="113">
        <v>59</v>
      </c>
      <c r="BH862" s="117">
        <f t="shared" si="335"/>
        <v>19059</v>
      </c>
      <c r="BJ862" s="5" t="s">
        <v>3185</v>
      </c>
      <c r="BK862" s="63">
        <v>32</v>
      </c>
      <c r="BL862" s="63">
        <v>9</v>
      </c>
      <c r="BN862" s="63"/>
    </row>
    <row r="863" spans="1:66" hidden="1" outlineLevel="1">
      <c r="A863" t="s">
        <v>488</v>
      </c>
      <c r="B863" t="s">
        <v>1630</v>
      </c>
      <c r="C863" s="1">
        <f t="shared" si="342"/>
        <v>50894</v>
      </c>
      <c r="D863" s="5">
        <f>IF(N863&gt;0, RANK(N863,(N863:P863,Q863:AE863)),0)</f>
        <v>1</v>
      </c>
      <c r="E863" s="5">
        <f>IF(O863&gt;0,RANK(O863,(N863:P863,Q863:AE863)),0)</f>
        <v>2</v>
      </c>
      <c r="F863" s="5">
        <f>IF(P863&gt;0,RANK(P863,(N863:P863,Q863:AE863)),0)</f>
        <v>0</v>
      </c>
      <c r="G863" s="131">
        <f t="shared" si="343"/>
        <v>7488</v>
      </c>
      <c r="H863" s="136">
        <f t="shared" si="344"/>
        <v>0.14712932762211656</v>
      </c>
      <c r="I863" s="2"/>
      <c r="J863" s="2">
        <f t="shared" si="345"/>
        <v>0.56525327150548199</v>
      </c>
      <c r="K863" s="2">
        <f t="shared" si="346"/>
        <v>0.41812394388336543</v>
      </c>
      <c r="L863" s="2">
        <f t="shared" si="347"/>
        <v>0</v>
      </c>
      <c r="M863" s="2">
        <f t="shared" si="348"/>
        <v>1.6622784611152575E-2</v>
      </c>
      <c r="N863" s="63">
        <v>28768</v>
      </c>
      <c r="O863" s="63">
        <v>21280</v>
      </c>
      <c r="P863" s="63"/>
      <c r="Q863" s="63">
        <v>438</v>
      </c>
      <c r="R863" s="63">
        <v>111</v>
      </c>
      <c r="S863" s="63">
        <v>65</v>
      </c>
      <c r="T863" s="63">
        <v>13</v>
      </c>
      <c r="U863" s="63"/>
      <c r="V863" s="63">
        <v>9</v>
      </c>
      <c r="W863" s="63">
        <v>197</v>
      </c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63">
        <v>13</v>
      </c>
      <c r="AL863" s="63"/>
      <c r="AM863" s="63"/>
      <c r="AN863" s="63"/>
      <c r="AO863" s="63"/>
      <c r="AP863" s="63"/>
      <c r="AQ863" s="63"/>
      <c r="AS863" s="5">
        <f>IF(Q863&gt;0,RANK(Q863,(N863:P863,Q863:AE863)),0)</f>
        <v>3</v>
      </c>
      <c r="AT863" s="5">
        <f>IF(R863&gt;0,RANK(R863,(N863:P863,Q863:AE863)),0)</f>
        <v>5</v>
      </c>
      <c r="AU863" s="5">
        <f>IF(T863&gt;0,RANK(T863,(N863:P863,Q863:AE863)),0)</f>
        <v>7</v>
      </c>
      <c r="AV863" s="5">
        <f>IF(S863&gt;0,RANK(S863,(N863:P863,Q863:AE863)),0)</f>
        <v>6</v>
      </c>
      <c r="AW863" s="2">
        <f t="shared" si="349"/>
        <v>8.6061225291782922E-3</v>
      </c>
      <c r="AX863" s="2">
        <f t="shared" si="350"/>
        <v>2.1810036546547726E-3</v>
      </c>
      <c r="AY863" s="2">
        <f t="shared" si="351"/>
        <v>2.5543286045506347E-4</v>
      </c>
      <c r="AZ863" s="2">
        <f t="shared" si="352"/>
        <v>1.2771643022753173E-3</v>
      </c>
      <c r="BB863" t="s">
        <v>488</v>
      </c>
      <c r="BC863" t="s">
        <v>1630</v>
      </c>
      <c r="BD863">
        <v>1</v>
      </c>
      <c r="BF863" s="111">
        <v>19</v>
      </c>
      <c r="BG863" s="113">
        <v>61</v>
      </c>
      <c r="BH863" s="117">
        <f t="shared" si="335"/>
        <v>19061</v>
      </c>
      <c r="BJ863" s="5" t="s">
        <v>3185</v>
      </c>
      <c r="BK863" s="63">
        <v>213</v>
      </c>
      <c r="BL863" s="63">
        <v>43</v>
      </c>
      <c r="BN863" s="63"/>
    </row>
    <row r="864" spans="1:66" hidden="1" outlineLevel="1">
      <c r="A864" t="s">
        <v>829</v>
      </c>
      <c r="B864" t="s">
        <v>1630</v>
      </c>
      <c r="C864" s="1">
        <f t="shared" si="342"/>
        <v>4687</v>
      </c>
      <c r="D864" s="5">
        <f>IF(N864&gt;0, RANK(N864,(N864:P864,Q864:AE864)),0)</f>
        <v>2</v>
      </c>
      <c r="E864" s="5">
        <f>IF(O864&gt;0,RANK(O864,(N864:P864,Q864:AE864)),0)</f>
        <v>1</v>
      </c>
      <c r="F864" s="5">
        <f>IF(P864&gt;0,RANK(P864,(N864:P864,Q864:AE864)),0)</f>
        <v>0</v>
      </c>
      <c r="G864" s="131">
        <f t="shared" si="343"/>
        <v>408</v>
      </c>
      <c r="H864" s="136">
        <f t="shared" si="344"/>
        <v>8.7049285257094086E-2</v>
      </c>
      <c r="I864" s="2"/>
      <c r="J864" s="2">
        <f t="shared" si="345"/>
        <v>0.44783443567313846</v>
      </c>
      <c r="K864" s="2">
        <f t="shared" si="346"/>
        <v>0.53488372093023251</v>
      </c>
      <c r="L864" s="2">
        <f t="shared" si="347"/>
        <v>0</v>
      </c>
      <c r="M864" s="2">
        <f t="shared" si="348"/>
        <v>1.7281843396628971E-2</v>
      </c>
      <c r="N864" s="63">
        <v>2099</v>
      </c>
      <c r="O864" s="63">
        <v>2507</v>
      </c>
      <c r="P864" s="63"/>
      <c r="Q864" s="63">
        <v>27</v>
      </c>
      <c r="R864" s="63">
        <v>16</v>
      </c>
      <c r="S864" s="63">
        <v>10</v>
      </c>
      <c r="T864" s="63">
        <v>3</v>
      </c>
      <c r="U864" s="63"/>
      <c r="V864" s="63">
        <v>2</v>
      </c>
      <c r="W864" s="63">
        <v>21</v>
      </c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63">
        <v>2</v>
      </c>
      <c r="AL864" s="63"/>
      <c r="AM864" s="63"/>
      <c r="AN864" s="63"/>
      <c r="AO864" s="63"/>
      <c r="AP864" s="63"/>
      <c r="AQ864" s="63"/>
      <c r="AS864" s="5">
        <f>IF(Q864&gt;0,RANK(Q864,(N864:P864,Q864:AE864)),0)</f>
        <v>3</v>
      </c>
      <c r="AT864" s="5">
        <f>IF(R864&gt;0,RANK(R864,(N864:P864,Q864:AE864)),0)</f>
        <v>5</v>
      </c>
      <c r="AU864" s="5">
        <f>IF(T864&gt;0,RANK(T864,(N864:P864,Q864:AE864)),0)</f>
        <v>7</v>
      </c>
      <c r="AV864" s="5">
        <f>IF(S864&gt;0,RANK(S864,(N864:P864,Q864:AE864)),0)</f>
        <v>6</v>
      </c>
      <c r="AW864" s="2">
        <f t="shared" si="349"/>
        <v>5.7606144655429911E-3</v>
      </c>
      <c r="AX864" s="2">
        <f t="shared" si="350"/>
        <v>3.4136974610625135E-3</v>
      </c>
      <c r="AY864" s="2">
        <f t="shared" si="351"/>
        <v>6.400682739492212E-4</v>
      </c>
      <c r="AZ864" s="2">
        <f t="shared" si="352"/>
        <v>2.1335609131640709E-3</v>
      </c>
      <c r="BB864" t="s">
        <v>829</v>
      </c>
      <c r="BC864" t="s">
        <v>1630</v>
      </c>
      <c r="BD864">
        <v>4</v>
      </c>
      <c r="BF864" s="111">
        <v>19</v>
      </c>
      <c r="BG864" s="113">
        <v>63</v>
      </c>
      <c r="BH864" s="117">
        <f t="shared" si="335"/>
        <v>19063</v>
      </c>
      <c r="BJ864" s="5" t="s">
        <v>3185</v>
      </c>
      <c r="BK864" s="63">
        <v>20</v>
      </c>
      <c r="BL864" s="63">
        <v>9</v>
      </c>
      <c r="BN864" s="63"/>
    </row>
    <row r="865" spans="1:66" hidden="1" outlineLevel="1">
      <c r="A865" t="s">
        <v>1424</v>
      </c>
      <c r="B865" t="s">
        <v>1630</v>
      </c>
      <c r="C865" s="1">
        <f t="shared" ref="C865:C896" si="353">SUM(N865:AQ865)</f>
        <v>10366</v>
      </c>
      <c r="D865" s="5">
        <f>IF(N865&gt;0, RANK(N865,(N865:P865,Q865:AE865)),0)</f>
        <v>1</v>
      </c>
      <c r="E865" s="5">
        <f>IF(O865&gt;0,RANK(O865,(N865:P865,Q865:AE865)),0)</f>
        <v>2</v>
      </c>
      <c r="F865" s="5">
        <f>IF(P865&gt;0,RANK(P865,(N865:P865,Q865:AE865)),0)</f>
        <v>0</v>
      </c>
      <c r="G865" s="131">
        <f t="shared" ref="G865:G896" si="354">IF(C865&gt;0,MAX(N865:P865)-LARGE(N865:P865,2),0)</f>
        <v>1240</v>
      </c>
      <c r="H865" s="136">
        <f t="shared" ref="H865:H896" si="355">IF(C865&gt;0,G865/C865,0)</f>
        <v>0.11962184063283812</v>
      </c>
      <c r="I865" s="2"/>
      <c r="J865" s="2">
        <f t="shared" ref="J865:J896" si="356">IF($C865=0,"-",N865/$C865)</f>
        <v>0.55296160524792592</v>
      </c>
      <c r="K865" s="2">
        <f t="shared" ref="K865:K896" si="357">IF($C865=0,"-",O865/$C865)</f>
        <v>0.43333976461508777</v>
      </c>
      <c r="L865" s="2">
        <f t="shared" ref="L865:L896" si="358">IF($C865=0,"-",P865/$C865)</f>
        <v>0</v>
      </c>
      <c r="M865" s="2">
        <f t="shared" ref="M865:M896" si="359">IF(C865=0,"-",(1-J865-K865-L865))</f>
        <v>1.3698630136986301E-2</v>
      </c>
      <c r="N865" s="63">
        <v>5732</v>
      </c>
      <c r="O865" s="63">
        <v>4492</v>
      </c>
      <c r="P865" s="63"/>
      <c r="Q865" s="63">
        <v>56</v>
      </c>
      <c r="R865" s="63">
        <v>28</v>
      </c>
      <c r="S865" s="63">
        <v>21</v>
      </c>
      <c r="T865" s="63">
        <v>2</v>
      </c>
      <c r="U865" s="63"/>
      <c r="V865" s="63">
        <v>0</v>
      </c>
      <c r="W865" s="63">
        <v>24</v>
      </c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63">
        <v>11</v>
      </c>
      <c r="AL865" s="63"/>
      <c r="AM865" s="63"/>
      <c r="AN865" s="63"/>
      <c r="AO865" s="63"/>
      <c r="AP865" s="63"/>
      <c r="AQ865" s="63"/>
      <c r="AS865" s="5">
        <f>IF(Q865&gt;0,RANK(Q865,(N865:P865,Q865:AE865)),0)</f>
        <v>3</v>
      </c>
      <c r="AT865" s="5">
        <f>IF(R865&gt;0,RANK(R865,(N865:P865,Q865:AE865)),0)</f>
        <v>4</v>
      </c>
      <c r="AU865" s="5">
        <f>IF(T865&gt;0,RANK(T865,(N865:P865,Q865:AE865)),0)</f>
        <v>7</v>
      </c>
      <c r="AV865" s="5">
        <f>IF(S865&gt;0,RANK(S865,(N865:P865,Q865:AE865)),0)</f>
        <v>6</v>
      </c>
      <c r="AW865" s="2">
        <f t="shared" ref="AW865:AW896" si="360">IF($C865=0,"-",Q865/$C865)</f>
        <v>5.4022766737410769E-3</v>
      </c>
      <c r="AX865" s="2">
        <f t="shared" ref="AX865:AX896" si="361">IF($C865=0,"-",R865/$C865)</f>
        <v>2.7011383368705385E-3</v>
      </c>
      <c r="AY865" s="2">
        <f t="shared" ref="AY865:AY896" si="362">IF($C865=0,"-",T865/$C865)</f>
        <v>1.9293845263360988E-4</v>
      </c>
      <c r="AZ865" s="2">
        <f t="shared" ref="AZ865:AZ896" si="363">IF($C865=0,"-",S865/$C865)</f>
        <v>2.0258537526529037E-3</v>
      </c>
      <c r="BB865" t="s">
        <v>1424</v>
      </c>
      <c r="BC865" t="s">
        <v>1630</v>
      </c>
      <c r="BD865">
        <v>1</v>
      </c>
      <c r="BF865" s="111">
        <v>19</v>
      </c>
      <c r="BG865" s="113">
        <v>65</v>
      </c>
      <c r="BH865" s="117">
        <f t="shared" si="335"/>
        <v>19065</v>
      </c>
      <c r="BJ865" s="5" t="s">
        <v>3185</v>
      </c>
      <c r="BK865" s="63">
        <v>30</v>
      </c>
      <c r="BL865" s="63">
        <v>4</v>
      </c>
      <c r="BN865" s="63"/>
    </row>
    <row r="866" spans="1:66" hidden="1" outlineLevel="1">
      <c r="A866" t="s">
        <v>2954</v>
      </c>
      <c r="B866" t="s">
        <v>1630</v>
      </c>
      <c r="C866" s="1">
        <f t="shared" si="353"/>
        <v>8257</v>
      </c>
      <c r="D866" s="5">
        <f>IF(N866&gt;0, RANK(N866,(N866:P866,Q866:AE866)),0)</f>
        <v>1</v>
      </c>
      <c r="E866" s="5">
        <f>IF(O866&gt;0,RANK(O866,(N866:P866,Q866:AE866)),0)</f>
        <v>2</v>
      </c>
      <c r="F866" s="5">
        <f>IF(P866&gt;0,RANK(P866,(N866:P866,Q866:AE866)),0)</f>
        <v>0</v>
      </c>
      <c r="G866" s="131">
        <f t="shared" si="354"/>
        <v>1208</v>
      </c>
      <c r="H866" s="136">
        <f t="shared" si="355"/>
        <v>0.14630010899842558</v>
      </c>
      <c r="I866" s="2"/>
      <c r="J866" s="2">
        <f t="shared" si="356"/>
        <v>0.56679181300714543</v>
      </c>
      <c r="K866" s="2">
        <f t="shared" si="357"/>
        <v>0.42049170400871988</v>
      </c>
      <c r="L866" s="2">
        <f t="shared" si="358"/>
        <v>0</v>
      </c>
      <c r="M866" s="2">
        <f t="shared" si="359"/>
        <v>1.2716482984134692E-2</v>
      </c>
      <c r="N866" s="63">
        <v>4680</v>
      </c>
      <c r="O866" s="63">
        <v>3472</v>
      </c>
      <c r="P866" s="63"/>
      <c r="Q866" s="63">
        <v>43</v>
      </c>
      <c r="R866" s="63">
        <v>22</v>
      </c>
      <c r="S866" s="63">
        <v>11</v>
      </c>
      <c r="T866" s="63">
        <v>2</v>
      </c>
      <c r="U866" s="63"/>
      <c r="V866" s="63">
        <v>2</v>
      </c>
      <c r="W866" s="63">
        <v>17</v>
      </c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63">
        <v>8</v>
      </c>
      <c r="AL866" s="63"/>
      <c r="AM866" s="63"/>
      <c r="AN866" s="63"/>
      <c r="AO866" s="63"/>
      <c r="AP866" s="63"/>
      <c r="AQ866" s="63"/>
      <c r="AS866" s="5">
        <f>IF(Q866&gt;0,RANK(Q866,(N866:P866,Q866:AE866)),0)</f>
        <v>3</v>
      </c>
      <c r="AT866" s="5">
        <f>IF(R866&gt;0,RANK(R866,(N866:P866,Q866:AE866)),0)</f>
        <v>4</v>
      </c>
      <c r="AU866" s="5">
        <f>IF(T866&gt;0,RANK(T866,(N866:P866,Q866:AE866)),0)</f>
        <v>7</v>
      </c>
      <c r="AV866" s="5">
        <f>IF(S866&gt;0,RANK(S866,(N866:P866,Q866:AE866)),0)</f>
        <v>6</v>
      </c>
      <c r="AW866" s="2">
        <f t="shared" si="360"/>
        <v>5.2077025554075332E-3</v>
      </c>
      <c r="AX866" s="2">
        <f t="shared" si="361"/>
        <v>2.6644059585805985E-3</v>
      </c>
      <c r="AY866" s="2">
        <f t="shared" si="362"/>
        <v>2.4221872350732712E-4</v>
      </c>
      <c r="AZ866" s="2">
        <f t="shared" si="363"/>
        <v>1.3322029792902992E-3</v>
      </c>
      <c r="BB866" t="s">
        <v>2954</v>
      </c>
      <c r="BC866" t="s">
        <v>1630</v>
      </c>
      <c r="BD866">
        <v>4</v>
      </c>
      <c r="BF866" s="111">
        <v>19</v>
      </c>
      <c r="BG866" s="113">
        <v>67</v>
      </c>
      <c r="BH866" s="117">
        <f t="shared" si="335"/>
        <v>19067</v>
      </c>
      <c r="BJ866" s="5" t="s">
        <v>3185</v>
      </c>
      <c r="BK866" s="63">
        <v>36</v>
      </c>
      <c r="BL866" s="63">
        <v>16</v>
      </c>
      <c r="BN866" s="63"/>
    </row>
    <row r="867" spans="1:66" hidden="1" outlineLevel="1">
      <c r="A867" t="s">
        <v>1146</v>
      </c>
      <c r="B867" t="s">
        <v>1630</v>
      </c>
      <c r="C867" s="1">
        <f t="shared" si="353"/>
        <v>5186</v>
      </c>
      <c r="D867" s="5">
        <f>IF(N867&gt;0, RANK(N867,(N867:P867,Q867:AE867)),0)</f>
        <v>2</v>
      </c>
      <c r="E867" s="5">
        <f>IF(O867&gt;0,RANK(O867,(N867:P867,Q867:AE867)),0)</f>
        <v>1</v>
      </c>
      <c r="F867" s="5">
        <f>IF(P867&gt;0,RANK(P867,(N867:P867,Q867:AE867)),0)</f>
        <v>0</v>
      </c>
      <c r="G867" s="131">
        <f t="shared" si="354"/>
        <v>557</v>
      </c>
      <c r="H867" s="136">
        <f t="shared" si="355"/>
        <v>0.10740455071345931</v>
      </c>
      <c r="I867" s="2"/>
      <c r="J867" s="2">
        <f t="shared" si="356"/>
        <v>0.43694562283069804</v>
      </c>
      <c r="K867" s="2">
        <f t="shared" si="357"/>
        <v>0.54435017354415738</v>
      </c>
      <c r="L867" s="2">
        <f t="shared" si="358"/>
        <v>0</v>
      </c>
      <c r="M867" s="2">
        <f t="shared" si="359"/>
        <v>1.8704203625144578E-2</v>
      </c>
      <c r="N867" s="63">
        <v>2266</v>
      </c>
      <c r="O867" s="63">
        <v>2823</v>
      </c>
      <c r="P867" s="63"/>
      <c r="Q867" s="63">
        <v>33</v>
      </c>
      <c r="R867" s="63">
        <v>7</v>
      </c>
      <c r="S867" s="63">
        <v>12</v>
      </c>
      <c r="T867" s="63">
        <v>0</v>
      </c>
      <c r="U867" s="63"/>
      <c r="V867" s="63">
        <v>2</v>
      </c>
      <c r="W867" s="63">
        <v>38</v>
      </c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63">
        <v>5</v>
      </c>
      <c r="AL867" s="63"/>
      <c r="AM867" s="63"/>
      <c r="AN867" s="63"/>
      <c r="AO867" s="63"/>
      <c r="AP867" s="63"/>
      <c r="AQ867" s="63"/>
      <c r="AS867" s="5">
        <f>IF(Q867&gt;0,RANK(Q867,(N867:P867,Q867:AE867)),0)</f>
        <v>4</v>
      </c>
      <c r="AT867" s="5">
        <f>IF(R867&gt;0,RANK(R867,(N867:P867,Q867:AE867)),0)</f>
        <v>6</v>
      </c>
      <c r="AU867" s="5">
        <f>IF(T867&gt;0,RANK(T867,(N867:P867,Q867:AE867)),0)</f>
        <v>0</v>
      </c>
      <c r="AV867" s="5">
        <f>IF(S867&gt;0,RANK(S867,(N867:P867,Q867:AE867)),0)</f>
        <v>5</v>
      </c>
      <c r="AW867" s="2">
        <f t="shared" si="360"/>
        <v>6.3632857693790975E-3</v>
      </c>
      <c r="AX867" s="2">
        <f t="shared" si="361"/>
        <v>1.3497878904743541E-3</v>
      </c>
      <c r="AY867" s="2">
        <f t="shared" si="362"/>
        <v>0</v>
      </c>
      <c r="AZ867" s="2">
        <f t="shared" si="363"/>
        <v>2.3139220979560356E-3</v>
      </c>
      <c r="BB867" t="s">
        <v>1146</v>
      </c>
      <c r="BC867" t="s">
        <v>1630</v>
      </c>
      <c r="BD867">
        <v>4</v>
      </c>
      <c r="BF867" s="111">
        <v>19</v>
      </c>
      <c r="BG867" s="113">
        <v>69</v>
      </c>
      <c r="BH867" s="117">
        <f t="shared" si="335"/>
        <v>19069</v>
      </c>
      <c r="BJ867" s="5" t="s">
        <v>3185</v>
      </c>
      <c r="BK867" s="63">
        <v>33</v>
      </c>
      <c r="BL867" s="63">
        <v>5</v>
      </c>
      <c r="BN867" s="63"/>
    </row>
    <row r="868" spans="1:66" hidden="1" outlineLevel="1">
      <c r="A868" t="s">
        <v>1766</v>
      </c>
      <c r="B868" t="s">
        <v>1630</v>
      </c>
      <c r="C868" s="1">
        <f t="shared" si="353"/>
        <v>3668</v>
      </c>
      <c r="D868" s="5">
        <f>IF(N868&gt;0, RANK(N868,(N868:P868,Q868:AE868)),0)</f>
        <v>2</v>
      </c>
      <c r="E868" s="5">
        <f>IF(O868&gt;0,RANK(O868,(N868:P868,Q868:AE868)),0)</f>
        <v>1</v>
      </c>
      <c r="F868" s="5">
        <f>IF(P868&gt;0,RANK(P868,(N868:P868,Q868:AE868)),0)</f>
        <v>0</v>
      </c>
      <c r="G868" s="131">
        <f t="shared" si="354"/>
        <v>335</v>
      </c>
      <c r="H868" s="136">
        <f t="shared" si="355"/>
        <v>9.1330425299890952E-2</v>
      </c>
      <c r="I868" s="2"/>
      <c r="J868" s="2">
        <f t="shared" si="356"/>
        <v>0.44629225736095968</v>
      </c>
      <c r="K868" s="2">
        <f t="shared" si="357"/>
        <v>0.53762268266085056</v>
      </c>
      <c r="L868" s="2">
        <f t="shared" si="358"/>
        <v>0</v>
      </c>
      <c r="M868" s="2">
        <f t="shared" si="359"/>
        <v>1.6085059978189764E-2</v>
      </c>
      <c r="N868" s="63">
        <v>1637</v>
      </c>
      <c r="O868" s="63">
        <v>1972</v>
      </c>
      <c r="P868" s="63"/>
      <c r="Q868" s="63">
        <v>24</v>
      </c>
      <c r="R868" s="63">
        <v>9</v>
      </c>
      <c r="S868" s="63">
        <v>5</v>
      </c>
      <c r="T868" s="63">
        <v>3</v>
      </c>
      <c r="U868" s="63"/>
      <c r="V868" s="63">
        <v>5</v>
      </c>
      <c r="W868" s="63">
        <v>11</v>
      </c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63">
        <v>2</v>
      </c>
      <c r="AL868" s="63"/>
      <c r="AM868" s="63"/>
      <c r="AN868" s="63"/>
      <c r="AO868" s="63"/>
      <c r="AP868" s="63"/>
      <c r="AQ868" s="63"/>
      <c r="AS868" s="5">
        <f>IF(Q868&gt;0,RANK(Q868,(N868:P868,Q868:AE868)),0)</f>
        <v>3</v>
      </c>
      <c r="AT868" s="5">
        <f>IF(R868&gt;0,RANK(R868,(N868:P868,Q868:AE868)),0)</f>
        <v>5</v>
      </c>
      <c r="AU868" s="5">
        <f>IF(T868&gt;0,RANK(T868,(N868:P868,Q868:AE868)),0)</f>
        <v>8</v>
      </c>
      <c r="AV868" s="5">
        <f>IF(S868&gt;0,RANK(S868,(N868:P868,Q868:AE868)),0)</f>
        <v>6</v>
      </c>
      <c r="AW868" s="2">
        <f t="shared" si="360"/>
        <v>6.5430752453653216E-3</v>
      </c>
      <c r="AX868" s="2">
        <f t="shared" si="361"/>
        <v>2.4536532170119957E-3</v>
      </c>
      <c r="AY868" s="2">
        <f t="shared" si="362"/>
        <v>8.178844056706652E-4</v>
      </c>
      <c r="AZ868" s="2">
        <f t="shared" si="363"/>
        <v>1.3631406761177754E-3</v>
      </c>
      <c r="BB868" t="s">
        <v>1766</v>
      </c>
      <c r="BC868" t="s">
        <v>1630</v>
      </c>
      <c r="BD868">
        <v>3</v>
      </c>
      <c r="BF868" s="111">
        <v>19</v>
      </c>
      <c r="BG868" s="113">
        <v>71</v>
      </c>
      <c r="BH868" s="117">
        <f t="shared" si="335"/>
        <v>19071</v>
      </c>
      <c r="BJ868" s="5" t="s">
        <v>3185</v>
      </c>
      <c r="BK868" s="63">
        <v>28</v>
      </c>
      <c r="BL868" s="63">
        <v>9</v>
      </c>
      <c r="BN868" s="63"/>
    </row>
    <row r="869" spans="1:66" hidden="1" outlineLevel="1">
      <c r="A869" t="s">
        <v>2200</v>
      </c>
      <c r="B869" t="s">
        <v>1630</v>
      </c>
      <c r="C869" s="1">
        <f t="shared" si="353"/>
        <v>4846</v>
      </c>
      <c r="D869" s="5">
        <f>IF(N869&gt;0, RANK(N869,(N869:P869,Q869:AE869)),0)</f>
        <v>2</v>
      </c>
      <c r="E869" s="5">
        <f>IF(O869&gt;0,RANK(O869,(N869:P869,Q869:AE869)),0)</f>
        <v>1</v>
      </c>
      <c r="F869" s="5">
        <f>IF(P869&gt;0,RANK(P869,(N869:P869,Q869:AE869)),0)</f>
        <v>0</v>
      </c>
      <c r="G869" s="131">
        <f t="shared" si="354"/>
        <v>5</v>
      </c>
      <c r="H869" s="136">
        <f t="shared" si="355"/>
        <v>1.0317787866281469E-3</v>
      </c>
      <c r="I869" s="2"/>
      <c r="J869" s="2">
        <f t="shared" si="356"/>
        <v>0.49009492364836976</v>
      </c>
      <c r="K869" s="2">
        <f t="shared" si="357"/>
        <v>0.49112670243499795</v>
      </c>
      <c r="L869" s="2">
        <f t="shared" si="358"/>
        <v>0</v>
      </c>
      <c r="M869" s="2">
        <f t="shared" si="359"/>
        <v>1.8778373916632229E-2</v>
      </c>
      <c r="N869" s="63">
        <v>2375</v>
      </c>
      <c r="O869" s="63">
        <v>2380</v>
      </c>
      <c r="P869" s="63"/>
      <c r="Q869" s="63">
        <v>30</v>
      </c>
      <c r="R869" s="63">
        <v>8</v>
      </c>
      <c r="S869" s="63">
        <v>11</v>
      </c>
      <c r="T869" s="63">
        <v>5</v>
      </c>
      <c r="U869" s="63"/>
      <c r="V869" s="63">
        <v>3</v>
      </c>
      <c r="W869" s="63">
        <v>28</v>
      </c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63">
        <v>6</v>
      </c>
      <c r="AL869" s="63"/>
      <c r="AM869" s="63"/>
      <c r="AN869" s="63"/>
      <c r="AO869" s="63"/>
      <c r="AP869" s="63"/>
      <c r="AQ869" s="63"/>
      <c r="AS869" s="5">
        <f>IF(Q869&gt;0,RANK(Q869,(N869:P869,Q869:AE869)),0)</f>
        <v>3</v>
      </c>
      <c r="AT869" s="5">
        <f>IF(R869&gt;0,RANK(R869,(N869:P869,Q869:AE869)),0)</f>
        <v>6</v>
      </c>
      <c r="AU869" s="5">
        <f>IF(T869&gt;0,RANK(T869,(N869:P869,Q869:AE869)),0)</f>
        <v>7</v>
      </c>
      <c r="AV869" s="5">
        <f>IF(S869&gt;0,RANK(S869,(N869:P869,Q869:AE869)),0)</f>
        <v>5</v>
      </c>
      <c r="AW869" s="2">
        <f t="shared" si="360"/>
        <v>6.1906727197688811E-3</v>
      </c>
      <c r="AX869" s="2">
        <f t="shared" si="361"/>
        <v>1.6508460586050352E-3</v>
      </c>
      <c r="AY869" s="2">
        <f t="shared" si="362"/>
        <v>1.0317787866281469E-3</v>
      </c>
      <c r="AZ869" s="2">
        <f t="shared" si="363"/>
        <v>2.2699133305819231E-3</v>
      </c>
      <c r="BB869" t="s">
        <v>2200</v>
      </c>
      <c r="BC869" t="s">
        <v>1630</v>
      </c>
      <c r="BD869">
        <v>4</v>
      </c>
      <c r="BF869" s="111">
        <v>19</v>
      </c>
      <c r="BG869" s="113">
        <v>73</v>
      </c>
      <c r="BH869" s="117">
        <f t="shared" si="335"/>
        <v>19073</v>
      </c>
      <c r="BJ869" s="5" t="s">
        <v>3185</v>
      </c>
      <c r="BK869" s="63">
        <v>41</v>
      </c>
      <c r="BL869" s="63">
        <v>4</v>
      </c>
      <c r="BN869" s="63"/>
    </row>
    <row r="870" spans="1:66" hidden="1" outlineLevel="1">
      <c r="A870" t="s">
        <v>655</v>
      </c>
      <c r="B870" t="s">
        <v>1630</v>
      </c>
      <c r="C870" s="1">
        <f t="shared" si="353"/>
        <v>6962</v>
      </c>
      <c r="D870" s="5">
        <f>IF(N870&gt;0, RANK(N870,(N870:P870,Q870:AE870)),0)</f>
        <v>2</v>
      </c>
      <c r="E870" s="5">
        <f>IF(O870&gt;0,RANK(O870,(N870:P870,Q870:AE870)),0)</f>
        <v>1</v>
      </c>
      <c r="F870" s="5">
        <f>IF(P870&gt;0,RANK(P870,(N870:P870,Q870:AE870)),0)</f>
        <v>0</v>
      </c>
      <c r="G870" s="131">
        <f t="shared" si="354"/>
        <v>1580</v>
      </c>
      <c r="H870" s="136">
        <f t="shared" si="355"/>
        <v>0.22694627980465384</v>
      </c>
      <c r="I870" s="2"/>
      <c r="J870" s="2">
        <f t="shared" si="356"/>
        <v>0.37848319448434359</v>
      </c>
      <c r="K870" s="2">
        <f t="shared" si="357"/>
        <v>0.6054294742889974</v>
      </c>
      <c r="L870" s="2">
        <f t="shared" si="358"/>
        <v>0</v>
      </c>
      <c r="M870" s="2">
        <f t="shared" si="359"/>
        <v>1.6087331226658952E-2</v>
      </c>
      <c r="N870" s="63">
        <v>2635</v>
      </c>
      <c r="O870" s="63">
        <v>4215</v>
      </c>
      <c r="P870" s="63"/>
      <c r="Q870" s="63">
        <v>33</v>
      </c>
      <c r="R870" s="63">
        <v>10</v>
      </c>
      <c r="S870" s="63">
        <v>18</v>
      </c>
      <c r="T870" s="63">
        <v>6</v>
      </c>
      <c r="U870" s="63"/>
      <c r="V870" s="63">
        <v>1</v>
      </c>
      <c r="W870" s="63">
        <v>41</v>
      </c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63">
        <v>3</v>
      </c>
      <c r="AL870" s="63"/>
      <c r="AM870" s="63"/>
      <c r="AN870" s="63"/>
      <c r="AO870" s="63"/>
      <c r="AP870" s="63"/>
      <c r="AQ870" s="63"/>
      <c r="AS870" s="5">
        <f>IF(Q870&gt;0,RANK(Q870,(N870:P870,Q870:AE870)),0)</f>
        <v>4</v>
      </c>
      <c r="AT870" s="5">
        <f>IF(R870&gt;0,RANK(R870,(N870:P870,Q870:AE870)),0)</f>
        <v>6</v>
      </c>
      <c r="AU870" s="5">
        <f>IF(T870&gt;0,RANK(T870,(N870:P870,Q870:AE870)),0)</f>
        <v>7</v>
      </c>
      <c r="AV870" s="5">
        <f>IF(S870&gt;0,RANK(S870,(N870:P870,Q870:AE870)),0)</f>
        <v>5</v>
      </c>
      <c r="AW870" s="2">
        <f t="shared" si="360"/>
        <v>4.7400172364263143E-3</v>
      </c>
      <c r="AX870" s="2">
        <f t="shared" si="361"/>
        <v>1.4363688595231256E-3</v>
      </c>
      <c r="AY870" s="2">
        <f t="shared" si="362"/>
        <v>8.6182131571387532E-4</v>
      </c>
      <c r="AZ870" s="2">
        <f t="shared" si="363"/>
        <v>2.5854639471416261E-3</v>
      </c>
      <c r="BB870" t="s">
        <v>655</v>
      </c>
      <c r="BC870" t="s">
        <v>1630</v>
      </c>
      <c r="BD870">
        <v>4</v>
      </c>
      <c r="BF870" s="111">
        <v>19</v>
      </c>
      <c r="BG870" s="113">
        <v>75</v>
      </c>
      <c r="BH870" s="117">
        <f t="shared" si="335"/>
        <v>19075</v>
      </c>
      <c r="BJ870" s="5" t="s">
        <v>3185</v>
      </c>
      <c r="BK870" s="63">
        <v>14</v>
      </c>
      <c r="BL870" s="63">
        <v>5</v>
      </c>
      <c r="BN870" s="63"/>
    </row>
    <row r="871" spans="1:66" hidden="1" outlineLevel="1">
      <c r="A871" t="s">
        <v>1754</v>
      </c>
      <c r="B871" t="s">
        <v>1630</v>
      </c>
      <c r="C871" s="1">
        <f t="shared" si="353"/>
        <v>5888</v>
      </c>
      <c r="D871" s="5">
        <f>IF(N871&gt;0, RANK(N871,(N871:P871,Q871:AE871)),0)</f>
        <v>2</v>
      </c>
      <c r="E871" s="5">
        <f>IF(O871&gt;0,RANK(O871,(N871:P871,Q871:AE871)),0)</f>
        <v>1</v>
      </c>
      <c r="F871" s="5">
        <f>IF(P871&gt;0,RANK(P871,(N871:P871,Q871:AE871)),0)</f>
        <v>0</v>
      </c>
      <c r="G871" s="131">
        <f t="shared" si="354"/>
        <v>602</v>
      </c>
      <c r="H871" s="136">
        <f t="shared" si="355"/>
        <v>0.10224184782608696</v>
      </c>
      <c r="I871" s="2"/>
      <c r="J871" s="2">
        <f t="shared" si="356"/>
        <v>0.43631114130434784</v>
      </c>
      <c r="K871" s="2">
        <f t="shared" si="357"/>
        <v>0.53855298913043481</v>
      </c>
      <c r="L871" s="2">
        <f t="shared" si="358"/>
        <v>0</v>
      </c>
      <c r="M871" s="2">
        <f t="shared" si="359"/>
        <v>2.5135869565217295E-2</v>
      </c>
      <c r="N871" s="63">
        <v>2569</v>
      </c>
      <c r="O871" s="63">
        <v>3171</v>
      </c>
      <c r="P871" s="63"/>
      <c r="Q871" s="63">
        <v>74</v>
      </c>
      <c r="R871" s="63">
        <v>15</v>
      </c>
      <c r="S871" s="63">
        <v>12</v>
      </c>
      <c r="T871" s="63">
        <v>5</v>
      </c>
      <c r="U871" s="63"/>
      <c r="V871" s="63">
        <v>0</v>
      </c>
      <c r="W871" s="63">
        <v>33</v>
      </c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63">
        <v>9</v>
      </c>
      <c r="AL871" s="63"/>
      <c r="AM871" s="63"/>
      <c r="AN871" s="63"/>
      <c r="AO871" s="63"/>
      <c r="AP871" s="63"/>
      <c r="AQ871" s="63"/>
      <c r="AS871" s="5">
        <f>IF(Q871&gt;0,RANK(Q871,(N871:P871,Q871:AE871)),0)</f>
        <v>3</v>
      </c>
      <c r="AT871" s="5">
        <f>IF(R871&gt;0,RANK(R871,(N871:P871,Q871:AE871)),0)</f>
        <v>5</v>
      </c>
      <c r="AU871" s="5">
        <f>IF(T871&gt;0,RANK(T871,(N871:P871,Q871:AE871)),0)</f>
        <v>7</v>
      </c>
      <c r="AV871" s="5">
        <f>IF(S871&gt;0,RANK(S871,(N871:P871,Q871:AE871)),0)</f>
        <v>6</v>
      </c>
      <c r="AW871" s="2">
        <f t="shared" si="360"/>
        <v>1.2567934782608696E-2</v>
      </c>
      <c r="AX871" s="2">
        <f t="shared" si="361"/>
        <v>2.547554347826087E-3</v>
      </c>
      <c r="AY871" s="2">
        <f t="shared" si="362"/>
        <v>8.4918478260869563E-4</v>
      </c>
      <c r="AZ871" s="2">
        <f t="shared" si="363"/>
        <v>2.0380434782608695E-3</v>
      </c>
      <c r="BB871" t="s">
        <v>1754</v>
      </c>
      <c r="BC871" t="s">
        <v>1630</v>
      </c>
      <c r="BD871">
        <v>3</v>
      </c>
      <c r="BF871" s="111">
        <v>19</v>
      </c>
      <c r="BG871" s="113">
        <v>77</v>
      </c>
      <c r="BH871" s="117">
        <f t="shared" si="335"/>
        <v>19077</v>
      </c>
      <c r="BJ871" s="5" t="s">
        <v>3185</v>
      </c>
      <c r="BK871" s="63">
        <v>28</v>
      </c>
      <c r="BL871" s="63">
        <v>4</v>
      </c>
      <c r="BN871" s="63"/>
    </row>
    <row r="872" spans="1:66" hidden="1" outlineLevel="1">
      <c r="A872" t="s">
        <v>2661</v>
      </c>
      <c r="B872" t="s">
        <v>1630</v>
      </c>
      <c r="C872" s="1">
        <f t="shared" si="353"/>
        <v>7927</v>
      </c>
      <c r="D872" s="5">
        <f>IF(N872&gt;0, RANK(N872,(N872:P872,Q872:AE872)),0)</f>
        <v>2</v>
      </c>
      <c r="E872" s="5">
        <f>IF(O872&gt;0,RANK(O872,(N872:P872,Q872:AE872)),0)</f>
        <v>1</v>
      </c>
      <c r="F872" s="5">
        <f>IF(P872&gt;0,RANK(P872,(N872:P872,Q872:AE872)),0)</f>
        <v>0</v>
      </c>
      <c r="G872" s="131">
        <f t="shared" si="354"/>
        <v>209</v>
      </c>
      <c r="H872" s="136">
        <f t="shared" si="355"/>
        <v>2.6365585971994451E-2</v>
      </c>
      <c r="I872" s="2"/>
      <c r="J872" s="2">
        <f t="shared" si="356"/>
        <v>0.4771035700769522</v>
      </c>
      <c r="K872" s="2">
        <f t="shared" si="357"/>
        <v>0.5034691560489466</v>
      </c>
      <c r="L872" s="2">
        <f t="shared" si="358"/>
        <v>0</v>
      </c>
      <c r="M872" s="2">
        <f t="shared" si="359"/>
        <v>1.9427273874101258E-2</v>
      </c>
      <c r="N872" s="63">
        <v>3782</v>
      </c>
      <c r="O872" s="63">
        <v>3991</v>
      </c>
      <c r="P872" s="63"/>
      <c r="Q872" s="63">
        <v>54</v>
      </c>
      <c r="R872" s="63">
        <v>19</v>
      </c>
      <c r="S872" s="63">
        <v>29</v>
      </c>
      <c r="T872" s="63">
        <v>0</v>
      </c>
      <c r="U872" s="63"/>
      <c r="V872" s="63">
        <v>0</v>
      </c>
      <c r="W872" s="63">
        <v>43</v>
      </c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63">
        <v>9</v>
      </c>
      <c r="AL872" s="63"/>
      <c r="AM872" s="63"/>
      <c r="AN872" s="63"/>
      <c r="AO872" s="63"/>
      <c r="AP872" s="63"/>
      <c r="AQ872" s="63"/>
      <c r="AS872" s="5">
        <f>IF(Q872&gt;0,RANK(Q872,(N872:P872,Q872:AE872)),0)</f>
        <v>3</v>
      </c>
      <c r="AT872" s="5">
        <f>IF(R872&gt;0,RANK(R872,(N872:P872,Q872:AE872)),0)</f>
        <v>6</v>
      </c>
      <c r="AU872" s="5">
        <f>IF(T872&gt;0,RANK(T872,(N872:P872,Q872:AE872)),0)</f>
        <v>0</v>
      </c>
      <c r="AV872" s="5">
        <f>IF(S872&gt;0,RANK(S872,(N872:P872,Q872:AE872)),0)</f>
        <v>5</v>
      </c>
      <c r="AW872" s="2">
        <f t="shared" si="360"/>
        <v>6.8121609688406711E-3</v>
      </c>
      <c r="AX872" s="2">
        <f t="shared" si="361"/>
        <v>2.3968714519994952E-3</v>
      </c>
      <c r="AY872" s="2">
        <f t="shared" si="362"/>
        <v>0</v>
      </c>
      <c r="AZ872" s="2">
        <f t="shared" si="363"/>
        <v>3.6583827425255458E-3</v>
      </c>
      <c r="BB872" t="s">
        <v>2661</v>
      </c>
      <c r="BC872" t="s">
        <v>1630</v>
      </c>
      <c r="BD872">
        <v>4</v>
      </c>
      <c r="BF872" s="111">
        <v>19</v>
      </c>
      <c r="BG872" s="113">
        <v>79</v>
      </c>
      <c r="BH872" s="117">
        <f t="shared" ref="BH872:BH935" si="364">1000*BF872+BG872</f>
        <v>19079</v>
      </c>
      <c r="BJ872" s="5" t="s">
        <v>3185</v>
      </c>
      <c r="BK872" s="63">
        <v>42</v>
      </c>
      <c r="BL872" s="63">
        <v>10</v>
      </c>
      <c r="BN872" s="63"/>
    </row>
    <row r="873" spans="1:66" hidden="1" outlineLevel="1">
      <c r="A873" t="s">
        <v>603</v>
      </c>
      <c r="B873" t="s">
        <v>1630</v>
      </c>
      <c r="C873" s="1">
        <f t="shared" si="353"/>
        <v>5925</v>
      </c>
      <c r="D873" s="5">
        <f>IF(N873&gt;0, RANK(N873,(N873:P873,Q873:AE873)),0)</f>
        <v>2</v>
      </c>
      <c r="E873" s="5">
        <f>IF(O873&gt;0,RANK(O873,(N873:P873,Q873:AE873)),0)</f>
        <v>1</v>
      </c>
      <c r="F873" s="5">
        <f>IF(P873&gt;0,RANK(P873,(N873:P873,Q873:AE873)),0)</f>
        <v>0</v>
      </c>
      <c r="G873" s="131">
        <f t="shared" si="354"/>
        <v>796</v>
      </c>
      <c r="H873" s="136">
        <f t="shared" si="355"/>
        <v>0.13434599156118143</v>
      </c>
      <c r="I873" s="2"/>
      <c r="J873" s="2">
        <f t="shared" si="356"/>
        <v>0.42548523206751054</v>
      </c>
      <c r="K873" s="2">
        <f t="shared" si="357"/>
        <v>0.55983122362869198</v>
      </c>
      <c r="L873" s="2">
        <f t="shared" si="358"/>
        <v>0</v>
      </c>
      <c r="M873" s="2">
        <f t="shared" si="359"/>
        <v>1.468354430379748E-2</v>
      </c>
      <c r="N873" s="63">
        <v>2521</v>
      </c>
      <c r="O873" s="63">
        <v>3317</v>
      </c>
      <c r="P873" s="63"/>
      <c r="Q873" s="63">
        <v>39</v>
      </c>
      <c r="R873" s="63">
        <v>16</v>
      </c>
      <c r="S873" s="63">
        <v>10</v>
      </c>
      <c r="T873" s="63">
        <v>1</v>
      </c>
      <c r="U873" s="63"/>
      <c r="V873" s="63">
        <v>2</v>
      </c>
      <c r="W873" s="63">
        <v>17</v>
      </c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63">
        <v>2</v>
      </c>
      <c r="AL873" s="63"/>
      <c r="AM873" s="63"/>
      <c r="AN873" s="63"/>
      <c r="AO873" s="63"/>
      <c r="AP873" s="63"/>
      <c r="AQ873" s="63"/>
      <c r="AS873" s="5">
        <f>IF(Q873&gt;0,RANK(Q873,(N873:P873,Q873:AE873)),0)</f>
        <v>3</v>
      </c>
      <c r="AT873" s="5">
        <f>IF(R873&gt;0,RANK(R873,(N873:P873,Q873:AE873)),0)</f>
        <v>5</v>
      </c>
      <c r="AU873" s="5">
        <f>IF(T873&gt;0,RANK(T873,(N873:P873,Q873:AE873)),0)</f>
        <v>8</v>
      </c>
      <c r="AV873" s="5">
        <f>IF(S873&gt;0,RANK(S873,(N873:P873,Q873:AE873)),0)</f>
        <v>6</v>
      </c>
      <c r="AW873" s="2">
        <f t="shared" si="360"/>
        <v>6.5822784810126581E-3</v>
      </c>
      <c r="AX873" s="2">
        <f t="shared" si="361"/>
        <v>2.7004219409282699E-3</v>
      </c>
      <c r="AY873" s="2">
        <f t="shared" si="362"/>
        <v>1.6877637130801687E-4</v>
      </c>
      <c r="AZ873" s="2">
        <f t="shared" si="363"/>
        <v>1.6877637130801688E-3</v>
      </c>
      <c r="BB873" t="s">
        <v>603</v>
      </c>
      <c r="BC873" t="s">
        <v>1630</v>
      </c>
      <c r="BD873">
        <v>4</v>
      </c>
      <c r="BF873" s="111">
        <v>19</v>
      </c>
      <c r="BG873" s="113">
        <v>81</v>
      </c>
      <c r="BH873" s="117">
        <f t="shared" si="364"/>
        <v>19081</v>
      </c>
      <c r="BJ873" s="5" t="s">
        <v>3185</v>
      </c>
      <c r="BK873" s="63">
        <v>18</v>
      </c>
      <c r="BL873" s="63">
        <v>3</v>
      </c>
      <c r="BN873" s="63"/>
    </row>
    <row r="874" spans="1:66" hidden="1" outlineLevel="1">
      <c r="A874" t="s">
        <v>1657</v>
      </c>
      <c r="B874" t="s">
        <v>1630</v>
      </c>
      <c r="C874" s="1">
        <f t="shared" si="353"/>
        <v>8898</v>
      </c>
      <c r="D874" s="5">
        <f>IF(N874&gt;0, RANK(N874,(N874:P874,Q874:AE874)),0)</f>
        <v>2</v>
      </c>
      <c r="E874" s="5">
        <f>IF(O874&gt;0,RANK(O874,(N874:P874,Q874:AE874)),0)</f>
        <v>1</v>
      </c>
      <c r="F874" s="5">
        <f>IF(P874&gt;0,RANK(P874,(N874:P874,Q874:AE874)),0)</f>
        <v>0</v>
      </c>
      <c r="G874" s="131">
        <f t="shared" si="354"/>
        <v>595</v>
      </c>
      <c r="H874" s="136">
        <f t="shared" si="355"/>
        <v>6.686895931670038E-2</v>
      </c>
      <c r="I874" s="2"/>
      <c r="J874" s="2">
        <f t="shared" si="356"/>
        <v>0.45796808271521688</v>
      </c>
      <c r="K874" s="2">
        <f t="shared" si="357"/>
        <v>0.52483704203191728</v>
      </c>
      <c r="L874" s="2">
        <f t="shared" si="358"/>
        <v>0</v>
      </c>
      <c r="M874" s="2">
        <f t="shared" si="359"/>
        <v>1.7194875252865893E-2</v>
      </c>
      <c r="N874" s="63">
        <v>4075</v>
      </c>
      <c r="O874" s="63">
        <v>4670</v>
      </c>
      <c r="P874" s="63"/>
      <c r="Q874" s="63">
        <v>53</v>
      </c>
      <c r="R874" s="63">
        <v>17</v>
      </c>
      <c r="S874" s="63">
        <v>24</v>
      </c>
      <c r="T874" s="63">
        <v>5</v>
      </c>
      <c r="U874" s="63"/>
      <c r="V874" s="63">
        <v>0</v>
      </c>
      <c r="W874" s="63">
        <v>46</v>
      </c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63">
        <v>8</v>
      </c>
      <c r="AL874" s="63"/>
      <c r="AM874" s="63"/>
      <c r="AN874" s="63"/>
      <c r="AO874" s="63"/>
      <c r="AP874" s="63"/>
      <c r="AQ874" s="63"/>
      <c r="AS874" s="5">
        <f>IF(Q874&gt;0,RANK(Q874,(N874:P874,Q874:AE874)),0)</f>
        <v>3</v>
      </c>
      <c r="AT874" s="5">
        <f>IF(R874&gt;0,RANK(R874,(N874:P874,Q874:AE874)),0)</f>
        <v>6</v>
      </c>
      <c r="AU874" s="5">
        <f>IF(T874&gt;0,RANK(T874,(N874:P874,Q874:AE874)),0)</f>
        <v>7</v>
      </c>
      <c r="AV874" s="5">
        <f>IF(S874&gt;0,RANK(S874,(N874:P874,Q874:AE874)),0)</f>
        <v>5</v>
      </c>
      <c r="AW874" s="2">
        <f t="shared" si="360"/>
        <v>5.9563946954371769E-3</v>
      </c>
      <c r="AX874" s="2">
        <f t="shared" si="361"/>
        <v>1.9105416947628681E-3</v>
      </c>
      <c r="AY874" s="2">
        <f t="shared" si="362"/>
        <v>5.6192402787143183E-4</v>
      </c>
      <c r="AZ874" s="2">
        <f t="shared" si="363"/>
        <v>2.6972353337828725E-3</v>
      </c>
      <c r="BB874" t="s">
        <v>1657</v>
      </c>
      <c r="BC874" t="s">
        <v>1630</v>
      </c>
      <c r="BD874">
        <v>4</v>
      </c>
      <c r="BF874" s="111">
        <v>19</v>
      </c>
      <c r="BG874" s="113">
        <v>83</v>
      </c>
      <c r="BH874" s="117">
        <f t="shared" si="364"/>
        <v>19083</v>
      </c>
      <c r="BJ874" s="5" t="s">
        <v>3185</v>
      </c>
      <c r="BK874" s="63">
        <v>38</v>
      </c>
      <c r="BL874" s="63">
        <v>6</v>
      </c>
      <c r="BN874" s="63"/>
    </row>
    <row r="875" spans="1:66" hidden="1" outlineLevel="1">
      <c r="A875" t="s">
        <v>882</v>
      </c>
      <c r="B875" t="s">
        <v>1630</v>
      </c>
      <c r="C875" s="1">
        <f t="shared" si="353"/>
        <v>7322</v>
      </c>
      <c r="D875" s="5">
        <f>IF(N875&gt;0, RANK(N875,(N875:P875,Q875:AE875)),0)</f>
        <v>2</v>
      </c>
      <c r="E875" s="5">
        <f>IF(O875&gt;0,RANK(O875,(N875:P875,Q875:AE875)),0)</f>
        <v>1</v>
      </c>
      <c r="F875" s="5">
        <f>IF(P875&gt;0,RANK(P875,(N875:P875,Q875:AE875)),0)</f>
        <v>0</v>
      </c>
      <c r="G875" s="131">
        <f t="shared" si="354"/>
        <v>929</v>
      </c>
      <c r="H875" s="136">
        <f t="shared" si="355"/>
        <v>0.12687790221251025</v>
      </c>
      <c r="I875" s="2"/>
      <c r="J875" s="2">
        <f t="shared" si="356"/>
        <v>0.42829827915869984</v>
      </c>
      <c r="K875" s="2">
        <f t="shared" si="357"/>
        <v>0.55517618137121005</v>
      </c>
      <c r="L875" s="2">
        <f t="shared" si="358"/>
        <v>0</v>
      </c>
      <c r="M875" s="2">
        <f t="shared" si="359"/>
        <v>1.6525539470090167E-2</v>
      </c>
      <c r="N875" s="63">
        <v>3136</v>
      </c>
      <c r="O875" s="63">
        <v>4065</v>
      </c>
      <c r="P875" s="63"/>
      <c r="Q875" s="63">
        <v>52</v>
      </c>
      <c r="R875" s="63">
        <v>15</v>
      </c>
      <c r="S875" s="63">
        <v>15</v>
      </c>
      <c r="T875" s="63">
        <v>3</v>
      </c>
      <c r="U875" s="63"/>
      <c r="V875" s="63">
        <v>2</v>
      </c>
      <c r="W875" s="63">
        <v>29</v>
      </c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63">
        <v>5</v>
      </c>
      <c r="AL875" s="63"/>
      <c r="AM875" s="63"/>
      <c r="AN875" s="63"/>
      <c r="AO875" s="63"/>
      <c r="AP875" s="63"/>
      <c r="AQ875" s="63"/>
      <c r="AS875" s="5">
        <f>IF(Q875&gt;0,RANK(Q875,(N875:P875,Q875:AE875)),0)</f>
        <v>3</v>
      </c>
      <c r="AT875" s="5">
        <f>IF(R875&gt;0,RANK(R875,(N875:P875,Q875:AE875)),0)</f>
        <v>5</v>
      </c>
      <c r="AU875" s="5">
        <f>IF(T875&gt;0,RANK(T875,(N875:P875,Q875:AE875)),0)</f>
        <v>7</v>
      </c>
      <c r="AV875" s="5">
        <f>IF(S875&gt;0,RANK(S875,(N875:P875,Q875:AE875)),0)</f>
        <v>5</v>
      </c>
      <c r="AW875" s="2">
        <f t="shared" si="360"/>
        <v>7.1018847309478285E-3</v>
      </c>
      <c r="AX875" s="2">
        <f t="shared" si="361"/>
        <v>2.0486205954657198E-3</v>
      </c>
      <c r="AY875" s="2">
        <f t="shared" si="362"/>
        <v>4.0972411909314397E-4</v>
      </c>
      <c r="AZ875" s="2">
        <f t="shared" si="363"/>
        <v>2.0486205954657198E-3</v>
      </c>
      <c r="BB875" t="s">
        <v>882</v>
      </c>
      <c r="BC875" t="s">
        <v>1630</v>
      </c>
      <c r="BD875">
        <v>4</v>
      </c>
      <c r="BF875" s="111">
        <v>19</v>
      </c>
      <c r="BG875" s="113">
        <v>85</v>
      </c>
      <c r="BH875" s="117">
        <f t="shared" si="364"/>
        <v>19085</v>
      </c>
      <c r="BJ875" s="5" t="s">
        <v>3185</v>
      </c>
      <c r="BK875" s="63">
        <v>30</v>
      </c>
      <c r="BL875" s="63">
        <v>5</v>
      </c>
      <c r="BN875" s="63"/>
    </row>
    <row r="876" spans="1:66" hidden="1" outlineLevel="1">
      <c r="A876" t="s">
        <v>3148</v>
      </c>
      <c r="B876" t="s">
        <v>1630</v>
      </c>
      <c r="C876" s="1">
        <f t="shared" si="353"/>
        <v>9697</v>
      </c>
      <c r="D876" s="5">
        <f>IF(N876&gt;0, RANK(N876,(N876:P876,Q876:AE876)),0)</f>
        <v>2</v>
      </c>
      <c r="E876" s="5">
        <f>IF(O876&gt;0,RANK(O876,(N876:P876,Q876:AE876)),0)</f>
        <v>1</v>
      </c>
      <c r="F876" s="5">
        <f>IF(P876&gt;0,RANK(P876,(N876:P876,Q876:AE876)),0)</f>
        <v>0</v>
      </c>
      <c r="G876" s="131">
        <f t="shared" si="354"/>
        <v>575</v>
      </c>
      <c r="H876" s="136">
        <f t="shared" si="355"/>
        <v>5.9296689697844691E-2</v>
      </c>
      <c r="I876" s="2"/>
      <c r="J876" s="2">
        <f t="shared" si="356"/>
        <v>0.45993606269980408</v>
      </c>
      <c r="K876" s="2">
        <f t="shared" si="357"/>
        <v>0.51923275239764877</v>
      </c>
      <c r="L876" s="2">
        <f t="shared" si="358"/>
        <v>0</v>
      </c>
      <c r="M876" s="2">
        <f t="shared" si="359"/>
        <v>2.0831184902547095E-2</v>
      </c>
      <c r="N876" s="63">
        <v>4460</v>
      </c>
      <c r="O876" s="63">
        <v>5035</v>
      </c>
      <c r="P876" s="63"/>
      <c r="Q876" s="63">
        <v>66</v>
      </c>
      <c r="R876" s="63">
        <v>27</v>
      </c>
      <c r="S876" s="63">
        <v>25</v>
      </c>
      <c r="T876" s="63">
        <v>4</v>
      </c>
      <c r="U876" s="63"/>
      <c r="V876" s="63">
        <v>3</v>
      </c>
      <c r="W876" s="63">
        <v>65</v>
      </c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63">
        <v>12</v>
      </c>
      <c r="AL876" s="63"/>
      <c r="AM876" s="63"/>
      <c r="AN876" s="63"/>
      <c r="AO876" s="63"/>
      <c r="AP876" s="63"/>
      <c r="AQ876" s="63"/>
      <c r="AS876" s="5">
        <f>IF(Q876&gt;0,RANK(Q876,(N876:P876,Q876:AE876)),0)</f>
        <v>3</v>
      </c>
      <c r="AT876" s="5">
        <f>IF(R876&gt;0,RANK(R876,(N876:P876,Q876:AE876)),0)</f>
        <v>5</v>
      </c>
      <c r="AU876" s="5">
        <f>IF(T876&gt;0,RANK(T876,(N876:P876,Q876:AE876)),0)</f>
        <v>7</v>
      </c>
      <c r="AV876" s="5">
        <f>IF(S876&gt;0,RANK(S876,(N876:P876,Q876:AE876)),0)</f>
        <v>6</v>
      </c>
      <c r="AW876" s="2">
        <f t="shared" si="360"/>
        <v>6.8062287305352175E-3</v>
      </c>
      <c r="AX876" s="2">
        <f t="shared" si="361"/>
        <v>2.7843662988553163E-3</v>
      </c>
      <c r="AY876" s="2">
        <f t="shared" si="362"/>
        <v>4.1249871094152832E-4</v>
      </c>
      <c r="AZ876" s="2">
        <f t="shared" si="363"/>
        <v>2.578116943384552E-3</v>
      </c>
      <c r="BB876" t="s">
        <v>3148</v>
      </c>
      <c r="BC876" t="s">
        <v>1630</v>
      </c>
      <c r="BD876">
        <v>2</v>
      </c>
      <c r="BF876" s="111">
        <v>19</v>
      </c>
      <c r="BG876" s="113">
        <v>87</v>
      </c>
      <c r="BH876" s="117">
        <f t="shared" si="364"/>
        <v>19087</v>
      </c>
      <c r="BJ876" s="5" t="s">
        <v>3185</v>
      </c>
      <c r="BK876" s="63">
        <v>71</v>
      </c>
      <c r="BL876" s="63">
        <v>18</v>
      </c>
      <c r="BN876" s="63"/>
    </row>
    <row r="877" spans="1:66" hidden="1" outlineLevel="1">
      <c r="A877" t="s">
        <v>1057</v>
      </c>
      <c r="B877" t="s">
        <v>1630</v>
      </c>
      <c r="C877" s="1">
        <f t="shared" si="353"/>
        <v>4645</v>
      </c>
      <c r="D877" s="5">
        <f>IF(N877&gt;0, RANK(N877,(N877:P877,Q877:AE877)),0)</f>
        <v>1</v>
      </c>
      <c r="E877" s="5">
        <f>IF(O877&gt;0,RANK(O877,(N877:P877,Q877:AE877)),0)</f>
        <v>2</v>
      </c>
      <c r="F877" s="5">
        <f>IF(P877&gt;0,RANK(P877,(N877:P877,Q877:AE877)),0)</f>
        <v>0</v>
      </c>
      <c r="G877" s="131">
        <f t="shared" si="354"/>
        <v>973</v>
      </c>
      <c r="H877" s="136">
        <f t="shared" si="355"/>
        <v>0.20947255113024757</v>
      </c>
      <c r="I877" s="2"/>
      <c r="J877" s="2">
        <f t="shared" si="356"/>
        <v>0.59590958019375673</v>
      </c>
      <c r="K877" s="2">
        <f t="shared" si="357"/>
        <v>0.38643702906350913</v>
      </c>
      <c r="L877" s="2">
        <f t="shared" si="358"/>
        <v>0</v>
      </c>
      <c r="M877" s="2">
        <f t="shared" si="359"/>
        <v>1.7653390742734143E-2</v>
      </c>
      <c r="N877" s="63">
        <v>2768</v>
      </c>
      <c r="O877" s="63">
        <v>1795</v>
      </c>
      <c r="P877" s="63"/>
      <c r="Q877" s="63">
        <v>41</v>
      </c>
      <c r="R877" s="63">
        <v>10</v>
      </c>
      <c r="S877" s="63">
        <v>8</v>
      </c>
      <c r="T877" s="63">
        <v>0</v>
      </c>
      <c r="U877" s="63"/>
      <c r="V877" s="63">
        <v>3</v>
      </c>
      <c r="W877" s="63">
        <v>17</v>
      </c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63">
        <v>3</v>
      </c>
      <c r="AL877" s="63"/>
      <c r="AM877" s="63"/>
      <c r="AN877" s="63"/>
      <c r="AO877" s="63"/>
      <c r="AP877" s="63"/>
      <c r="AQ877" s="63"/>
      <c r="AS877" s="5">
        <f>IF(Q877&gt;0,RANK(Q877,(N877:P877,Q877:AE877)),0)</f>
        <v>3</v>
      </c>
      <c r="AT877" s="5">
        <f>IF(R877&gt;0,RANK(R877,(N877:P877,Q877:AE877)),0)</f>
        <v>5</v>
      </c>
      <c r="AU877" s="5">
        <f>IF(T877&gt;0,RANK(T877,(N877:P877,Q877:AE877)),0)</f>
        <v>0</v>
      </c>
      <c r="AV877" s="5">
        <f>IF(S877&gt;0,RANK(S877,(N877:P877,Q877:AE877)),0)</f>
        <v>6</v>
      </c>
      <c r="AW877" s="2">
        <f t="shared" si="360"/>
        <v>8.8266953713670611E-3</v>
      </c>
      <c r="AX877" s="2">
        <f t="shared" si="361"/>
        <v>2.1528525296017221E-3</v>
      </c>
      <c r="AY877" s="2">
        <f t="shared" si="362"/>
        <v>0</v>
      </c>
      <c r="AZ877" s="2">
        <f t="shared" si="363"/>
        <v>1.7222820236813779E-3</v>
      </c>
      <c r="BB877" t="s">
        <v>1057</v>
      </c>
      <c r="BC877" t="s">
        <v>1630</v>
      </c>
      <c r="BD877">
        <v>1</v>
      </c>
      <c r="BF877" s="111">
        <v>19</v>
      </c>
      <c r="BG877" s="113">
        <v>89</v>
      </c>
      <c r="BH877" s="117">
        <f t="shared" si="364"/>
        <v>19089</v>
      </c>
      <c r="BJ877" s="5" t="s">
        <v>3185</v>
      </c>
      <c r="BK877" s="63">
        <v>17</v>
      </c>
      <c r="BL877" s="63">
        <v>3</v>
      </c>
      <c r="BN877" s="63"/>
    </row>
    <row r="878" spans="1:66" hidden="1" outlineLevel="1">
      <c r="A878" t="s">
        <v>1888</v>
      </c>
      <c r="B878" t="s">
        <v>1630</v>
      </c>
      <c r="C878" s="1">
        <f t="shared" si="353"/>
        <v>5158</v>
      </c>
      <c r="D878" s="5">
        <f>IF(N878&gt;0, RANK(N878,(N878:P878,Q878:AE878)),0)</f>
        <v>2</v>
      </c>
      <c r="E878" s="5">
        <f>IF(O878&gt;0,RANK(O878,(N878:P878,Q878:AE878)),0)</f>
        <v>1</v>
      </c>
      <c r="F878" s="5">
        <f>IF(P878&gt;0,RANK(P878,(N878:P878,Q878:AE878)),0)</f>
        <v>0</v>
      </c>
      <c r="G878" s="131">
        <f t="shared" si="354"/>
        <v>1127</v>
      </c>
      <c r="H878" s="136">
        <f t="shared" si="355"/>
        <v>0.21849554090732842</v>
      </c>
      <c r="I878" s="2"/>
      <c r="J878" s="2">
        <f t="shared" si="356"/>
        <v>0.38231872818922064</v>
      </c>
      <c r="K878" s="2">
        <f t="shared" si="357"/>
        <v>0.600814269096549</v>
      </c>
      <c r="L878" s="2">
        <f t="shared" si="358"/>
        <v>0</v>
      </c>
      <c r="M878" s="2">
        <f t="shared" si="359"/>
        <v>1.6867002714230361E-2</v>
      </c>
      <c r="N878" s="63">
        <v>1972</v>
      </c>
      <c r="O878" s="63">
        <v>3099</v>
      </c>
      <c r="P878" s="63"/>
      <c r="Q878" s="63">
        <v>23</v>
      </c>
      <c r="R878" s="63">
        <v>13</v>
      </c>
      <c r="S878" s="63">
        <v>11</v>
      </c>
      <c r="T878" s="63">
        <v>2</v>
      </c>
      <c r="U878" s="63"/>
      <c r="V878" s="63">
        <v>2</v>
      </c>
      <c r="W878" s="63">
        <v>29</v>
      </c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63">
        <v>7</v>
      </c>
      <c r="AL878" s="63"/>
      <c r="AM878" s="63"/>
      <c r="AN878" s="63"/>
      <c r="AO878" s="63"/>
      <c r="AP878" s="63"/>
      <c r="AQ878" s="63"/>
      <c r="AS878" s="5">
        <f>IF(Q878&gt;0,RANK(Q878,(N878:P878,Q878:AE878)),0)</f>
        <v>4</v>
      </c>
      <c r="AT878" s="5">
        <f>IF(R878&gt;0,RANK(R878,(N878:P878,Q878:AE878)),0)</f>
        <v>5</v>
      </c>
      <c r="AU878" s="5">
        <f>IF(T878&gt;0,RANK(T878,(N878:P878,Q878:AE878)),0)</f>
        <v>7</v>
      </c>
      <c r="AV878" s="5">
        <f>IF(S878&gt;0,RANK(S878,(N878:P878,Q878:AE878)),0)</f>
        <v>6</v>
      </c>
      <c r="AW878" s="2">
        <f t="shared" si="360"/>
        <v>4.4590926715781312E-3</v>
      </c>
      <c r="AX878" s="2">
        <f t="shared" si="361"/>
        <v>2.5203567274137261E-3</v>
      </c>
      <c r="AY878" s="2">
        <f t="shared" si="362"/>
        <v>3.8774718883288094E-4</v>
      </c>
      <c r="AZ878" s="2">
        <f t="shared" si="363"/>
        <v>2.1326095385808454E-3</v>
      </c>
      <c r="BB878" t="s">
        <v>1888</v>
      </c>
      <c r="BC878" t="s">
        <v>1630</v>
      </c>
      <c r="BD878">
        <v>4</v>
      </c>
      <c r="BF878" s="111">
        <v>19</v>
      </c>
      <c r="BG878" s="113">
        <v>91</v>
      </c>
      <c r="BH878" s="117">
        <f t="shared" si="364"/>
        <v>19091</v>
      </c>
      <c r="BJ878" s="5" t="s">
        <v>3185</v>
      </c>
      <c r="BK878" s="63">
        <v>22</v>
      </c>
      <c r="BL878" s="63">
        <v>9</v>
      </c>
      <c r="BN878" s="63"/>
    </row>
    <row r="879" spans="1:66" hidden="1" outlineLevel="1">
      <c r="A879" t="s">
        <v>68</v>
      </c>
      <c r="B879" t="s">
        <v>1630</v>
      </c>
      <c r="C879" s="1">
        <f t="shared" si="353"/>
        <v>3663</v>
      </c>
      <c r="D879" s="5">
        <f>IF(N879&gt;0, RANK(N879,(N879:P879,Q879:AE879)),0)</f>
        <v>2</v>
      </c>
      <c r="E879" s="5">
        <f>IF(O879&gt;0,RANK(O879,(N879:P879,Q879:AE879)),0)</f>
        <v>1</v>
      </c>
      <c r="F879" s="5">
        <f>IF(P879&gt;0,RANK(P879,(N879:P879,Q879:AE879)),0)</f>
        <v>0</v>
      </c>
      <c r="G879" s="131">
        <f t="shared" si="354"/>
        <v>965</v>
      </c>
      <c r="H879" s="136">
        <f t="shared" si="355"/>
        <v>0.26344526344526342</v>
      </c>
      <c r="I879" s="2"/>
      <c r="J879" s="2">
        <f t="shared" si="356"/>
        <v>0.36063336063336066</v>
      </c>
      <c r="K879" s="2">
        <f t="shared" si="357"/>
        <v>0.62407862407862413</v>
      </c>
      <c r="L879" s="2">
        <f t="shared" si="358"/>
        <v>0</v>
      </c>
      <c r="M879" s="2">
        <f t="shared" si="359"/>
        <v>1.5288015288015155E-2</v>
      </c>
      <c r="N879" s="63">
        <v>1321</v>
      </c>
      <c r="O879" s="63">
        <v>2286</v>
      </c>
      <c r="P879" s="63"/>
      <c r="Q879" s="63">
        <v>14</v>
      </c>
      <c r="R879" s="63">
        <v>9</v>
      </c>
      <c r="S879" s="63">
        <v>7</v>
      </c>
      <c r="T879" s="63">
        <v>3</v>
      </c>
      <c r="U879" s="63"/>
      <c r="V879" s="63">
        <v>0</v>
      </c>
      <c r="W879" s="63">
        <v>21</v>
      </c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63">
        <v>2</v>
      </c>
      <c r="AL879" s="63"/>
      <c r="AM879" s="63"/>
      <c r="AN879" s="63"/>
      <c r="AO879" s="63"/>
      <c r="AP879" s="63"/>
      <c r="AQ879" s="63"/>
      <c r="AS879" s="5">
        <f>IF(Q879&gt;0,RANK(Q879,(N879:P879,Q879:AE879)),0)</f>
        <v>4</v>
      </c>
      <c r="AT879" s="5">
        <f>IF(R879&gt;0,RANK(R879,(N879:P879,Q879:AE879)),0)</f>
        <v>5</v>
      </c>
      <c r="AU879" s="5">
        <f>IF(T879&gt;0,RANK(T879,(N879:P879,Q879:AE879)),0)</f>
        <v>7</v>
      </c>
      <c r="AV879" s="5">
        <f>IF(S879&gt;0,RANK(S879,(N879:P879,Q879:AE879)),0)</f>
        <v>6</v>
      </c>
      <c r="AW879" s="2">
        <f t="shared" si="360"/>
        <v>3.8220038220038218E-3</v>
      </c>
      <c r="AX879" s="2">
        <f t="shared" si="361"/>
        <v>2.4570024570024569E-3</v>
      </c>
      <c r="AY879" s="2">
        <f t="shared" si="362"/>
        <v>8.1900081900081905E-4</v>
      </c>
      <c r="AZ879" s="2">
        <f t="shared" si="363"/>
        <v>1.9110019110019109E-3</v>
      </c>
      <c r="BB879" t="s">
        <v>68</v>
      </c>
      <c r="BC879" t="s">
        <v>1630</v>
      </c>
      <c r="BD879">
        <v>4</v>
      </c>
      <c r="BF879" s="111">
        <v>19</v>
      </c>
      <c r="BG879" s="113">
        <v>93</v>
      </c>
      <c r="BH879" s="117">
        <f t="shared" si="364"/>
        <v>19093</v>
      </c>
      <c r="BJ879" s="5" t="s">
        <v>3185</v>
      </c>
      <c r="BK879" s="63">
        <v>24</v>
      </c>
      <c r="BL879" s="63">
        <v>1</v>
      </c>
      <c r="BN879" s="63"/>
    </row>
    <row r="880" spans="1:66" hidden="1" outlineLevel="1">
      <c r="A880" t="s">
        <v>1629</v>
      </c>
      <c r="B880" t="s">
        <v>1630</v>
      </c>
      <c r="C880" s="1">
        <f t="shared" si="353"/>
        <v>8866</v>
      </c>
      <c r="D880" s="5">
        <f>IF(N880&gt;0, RANK(N880,(N880:P880,Q880:AE880)),0)</f>
        <v>2</v>
      </c>
      <c r="E880" s="5">
        <f>IF(O880&gt;0,RANK(O880,(N880:P880,Q880:AE880)),0)</f>
        <v>1</v>
      </c>
      <c r="F880" s="5">
        <f>IF(P880&gt;0,RANK(P880,(N880:P880,Q880:AE880)),0)</f>
        <v>0</v>
      </c>
      <c r="G880" s="131">
        <f t="shared" si="354"/>
        <v>425</v>
      </c>
      <c r="H880" s="136">
        <f t="shared" si="355"/>
        <v>4.7935935032709223E-2</v>
      </c>
      <c r="I880" s="2"/>
      <c r="J880" s="2">
        <f t="shared" si="356"/>
        <v>0.46740356417775775</v>
      </c>
      <c r="K880" s="2">
        <f t="shared" si="357"/>
        <v>0.51533949921046696</v>
      </c>
      <c r="L880" s="2">
        <f t="shared" si="358"/>
        <v>0</v>
      </c>
      <c r="M880" s="2">
        <f t="shared" si="359"/>
        <v>1.7256936611775298E-2</v>
      </c>
      <c r="N880" s="63">
        <v>4144</v>
      </c>
      <c r="O880" s="63">
        <v>4569</v>
      </c>
      <c r="P880" s="63"/>
      <c r="Q880" s="63">
        <v>52</v>
      </c>
      <c r="R880" s="63">
        <v>27</v>
      </c>
      <c r="S880" s="63">
        <v>28</v>
      </c>
      <c r="T880" s="63">
        <v>3</v>
      </c>
      <c r="U880" s="63"/>
      <c r="V880" s="63">
        <v>3</v>
      </c>
      <c r="W880" s="63">
        <v>34</v>
      </c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63">
        <v>6</v>
      </c>
      <c r="AL880" s="63"/>
      <c r="AM880" s="63"/>
      <c r="AN880" s="63"/>
      <c r="AO880" s="63"/>
      <c r="AP880" s="63"/>
      <c r="AQ880" s="63"/>
      <c r="AS880" s="5">
        <f>IF(Q880&gt;0,RANK(Q880,(N880:P880,Q880:AE880)),0)</f>
        <v>3</v>
      </c>
      <c r="AT880" s="5">
        <f>IF(R880&gt;0,RANK(R880,(N880:P880,Q880:AE880)),0)</f>
        <v>6</v>
      </c>
      <c r="AU880" s="5">
        <f>IF(T880&gt;0,RANK(T880,(N880:P880,Q880:AE880)),0)</f>
        <v>7</v>
      </c>
      <c r="AV880" s="5">
        <f>IF(S880&gt;0,RANK(S880,(N880:P880,Q880:AE880)),0)</f>
        <v>5</v>
      </c>
      <c r="AW880" s="2">
        <f t="shared" si="360"/>
        <v>5.8651026392961877E-3</v>
      </c>
      <c r="AX880" s="2">
        <f t="shared" si="361"/>
        <v>3.0453417550191744E-3</v>
      </c>
      <c r="AY880" s="2">
        <f t="shared" si="362"/>
        <v>3.383713061132416E-4</v>
      </c>
      <c r="AZ880" s="2">
        <f t="shared" si="363"/>
        <v>3.1581321903902549E-3</v>
      </c>
      <c r="BB880" t="s">
        <v>1629</v>
      </c>
      <c r="BC880" t="s">
        <v>1630</v>
      </c>
      <c r="BD880">
        <v>1</v>
      </c>
      <c r="BF880" s="111">
        <v>19</v>
      </c>
      <c r="BG880" s="113">
        <v>95</v>
      </c>
      <c r="BH880" s="117">
        <f t="shared" si="364"/>
        <v>19095</v>
      </c>
      <c r="BJ880" s="5" t="s">
        <v>3185</v>
      </c>
      <c r="BK880" s="63">
        <v>26</v>
      </c>
      <c r="BL880" s="63">
        <v>9</v>
      </c>
      <c r="BN880" s="63"/>
    </row>
    <row r="881" spans="1:66" hidden="1" outlineLevel="1">
      <c r="A881" t="s">
        <v>2939</v>
      </c>
      <c r="B881" t="s">
        <v>1630</v>
      </c>
      <c r="C881" s="1">
        <f t="shared" si="353"/>
        <v>10242</v>
      </c>
      <c r="D881" s="5">
        <f>IF(N881&gt;0, RANK(N881,(N881:P881,Q881:AE881)),0)</f>
        <v>1</v>
      </c>
      <c r="E881" s="5">
        <f>IF(O881&gt;0,RANK(O881,(N881:P881,Q881:AE881)),0)</f>
        <v>2</v>
      </c>
      <c r="F881" s="5">
        <f>IF(P881&gt;0,RANK(P881,(N881:P881,Q881:AE881)),0)</f>
        <v>0</v>
      </c>
      <c r="G881" s="131">
        <f t="shared" si="354"/>
        <v>1730</v>
      </c>
      <c r="H881" s="136">
        <f t="shared" si="355"/>
        <v>0.16891232181214608</v>
      </c>
      <c r="I881" s="2"/>
      <c r="J881" s="2">
        <f t="shared" si="356"/>
        <v>0.57674282366725249</v>
      </c>
      <c r="K881" s="2">
        <f t="shared" si="357"/>
        <v>0.40783050185510644</v>
      </c>
      <c r="L881" s="2">
        <f t="shared" si="358"/>
        <v>0</v>
      </c>
      <c r="M881" s="2">
        <f t="shared" si="359"/>
        <v>1.5426674477641067E-2</v>
      </c>
      <c r="N881" s="63">
        <v>5907</v>
      </c>
      <c r="O881" s="63">
        <v>4177</v>
      </c>
      <c r="P881" s="63"/>
      <c r="Q881" s="63">
        <v>67</v>
      </c>
      <c r="R881" s="63">
        <v>15</v>
      </c>
      <c r="S881" s="63">
        <v>22</v>
      </c>
      <c r="T881" s="63">
        <v>1</v>
      </c>
      <c r="U881" s="63"/>
      <c r="V881" s="63">
        <v>1</v>
      </c>
      <c r="W881" s="63">
        <v>49</v>
      </c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63">
        <v>3</v>
      </c>
      <c r="AL881" s="63"/>
      <c r="AM881" s="63"/>
      <c r="AN881" s="63"/>
      <c r="AO881" s="63"/>
      <c r="AP881" s="63"/>
      <c r="AQ881" s="63"/>
      <c r="AS881" s="5">
        <f>IF(Q881&gt;0,RANK(Q881,(N881:P881,Q881:AE881)),0)</f>
        <v>3</v>
      </c>
      <c r="AT881" s="5">
        <f>IF(R881&gt;0,RANK(R881,(N881:P881,Q881:AE881)),0)</f>
        <v>6</v>
      </c>
      <c r="AU881" s="5">
        <f>IF(T881&gt;0,RANK(T881,(N881:P881,Q881:AE881)),0)</f>
        <v>7</v>
      </c>
      <c r="AV881" s="5">
        <f>IF(S881&gt;0,RANK(S881,(N881:P881,Q881:AE881)),0)</f>
        <v>5</v>
      </c>
      <c r="AW881" s="2">
        <f t="shared" si="360"/>
        <v>6.5416910759617261E-3</v>
      </c>
      <c r="AX881" s="2">
        <f t="shared" si="361"/>
        <v>1.4645577035735209E-3</v>
      </c>
      <c r="AY881" s="2">
        <f t="shared" si="362"/>
        <v>9.7637180238234724E-5</v>
      </c>
      <c r="AZ881" s="2">
        <f t="shared" si="363"/>
        <v>2.1480179652411638E-3</v>
      </c>
      <c r="BB881" t="s">
        <v>2939</v>
      </c>
      <c r="BC881" t="s">
        <v>1630</v>
      </c>
      <c r="BD881">
        <v>1</v>
      </c>
      <c r="BF881" s="111">
        <v>19</v>
      </c>
      <c r="BG881" s="113">
        <v>97</v>
      </c>
      <c r="BH881" s="117">
        <f t="shared" si="364"/>
        <v>19097</v>
      </c>
      <c r="BJ881" s="5" t="s">
        <v>3185</v>
      </c>
      <c r="BK881" s="63">
        <v>66</v>
      </c>
      <c r="BL881" s="63">
        <v>22</v>
      </c>
      <c r="BN881" s="63"/>
    </row>
    <row r="882" spans="1:66" hidden="1" outlineLevel="1">
      <c r="A882" t="s">
        <v>1479</v>
      </c>
      <c r="B882" t="s">
        <v>1630</v>
      </c>
      <c r="C882" s="1">
        <f t="shared" si="353"/>
        <v>19515</v>
      </c>
      <c r="D882" s="5">
        <f>IF(N882&gt;0, RANK(N882,(N882:P882,Q882:AE882)),0)</f>
        <v>1</v>
      </c>
      <c r="E882" s="5">
        <f>IF(O882&gt;0,RANK(O882,(N882:P882,Q882:AE882)),0)</f>
        <v>2</v>
      </c>
      <c r="F882" s="5">
        <f>IF(P882&gt;0,RANK(P882,(N882:P882,Q882:AE882)),0)</f>
        <v>0</v>
      </c>
      <c r="G882" s="131">
        <f t="shared" si="354"/>
        <v>1380</v>
      </c>
      <c r="H882" s="136">
        <f t="shared" si="355"/>
        <v>7.0714834742505769E-2</v>
      </c>
      <c r="I882" s="2"/>
      <c r="J882" s="2">
        <f t="shared" si="356"/>
        <v>0.52559569561875485</v>
      </c>
      <c r="K882" s="2">
        <f t="shared" si="357"/>
        <v>0.45488086087624902</v>
      </c>
      <c r="L882" s="2">
        <f t="shared" si="358"/>
        <v>0</v>
      </c>
      <c r="M882" s="2">
        <f t="shared" si="359"/>
        <v>1.952344350499613E-2</v>
      </c>
      <c r="N882" s="63">
        <v>10257</v>
      </c>
      <c r="O882" s="63">
        <v>8877</v>
      </c>
      <c r="P882" s="63"/>
      <c r="Q882" s="63">
        <v>149</v>
      </c>
      <c r="R882" s="63">
        <v>42</v>
      </c>
      <c r="S882" s="63">
        <v>59</v>
      </c>
      <c r="T882" s="63">
        <v>2</v>
      </c>
      <c r="U882" s="63"/>
      <c r="V882" s="63">
        <v>3</v>
      </c>
      <c r="W882" s="63">
        <v>103</v>
      </c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63">
        <v>23</v>
      </c>
      <c r="AL882" s="63"/>
      <c r="AM882" s="63"/>
      <c r="AN882" s="63"/>
      <c r="AO882" s="63"/>
      <c r="AP882" s="63"/>
      <c r="AQ882" s="63"/>
      <c r="AS882" s="5">
        <f>IF(Q882&gt;0,RANK(Q882,(N882:P882,Q882:AE882)),0)</f>
        <v>3</v>
      </c>
      <c r="AT882" s="5">
        <f>IF(R882&gt;0,RANK(R882,(N882:P882,Q882:AE882)),0)</f>
        <v>6</v>
      </c>
      <c r="AU882" s="5">
        <f>IF(T882&gt;0,RANK(T882,(N882:P882,Q882:AE882)),0)</f>
        <v>8</v>
      </c>
      <c r="AV882" s="5">
        <f>IF(S882&gt;0,RANK(S882,(N882:P882,Q882:AE882)),0)</f>
        <v>5</v>
      </c>
      <c r="AW882" s="2">
        <f t="shared" si="360"/>
        <v>7.6351524468357673E-3</v>
      </c>
      <c r="AX882" s="2">
        <f t="shared" si="361"/>
        <v>2.1521906225980014E-3</v>
      </c>
      <c r="AY882" s="2">
        <f t="shared" si="362"/>
        <v>1.0248526774276198E-4</v>
      </c>
      <c r="AZ882" s="2">
        <f t="shared" si="363"/>
        <v>3.0233153984114782E-3</v>
      </c>
      <c r="BB882" t="s">
        <v>1479</v>
      </c>
      <c r="BC882" t="s">
        <v>1630</v>
      </c>
      <c r="BD882">
        <v>2</v>
      </c>
      <c r="BF882" s="111">
        <v>19</v>
      </c>
      <c r="BG882" s="113">
        <v>99</v>
      </c>
      <c r="BH882" s="117">
        <f t="shared" si="364"/>
        <v>19099</v>
      </c>
      <c r="BJ882" s="5" t="s">
        <v>3185</v>
      </c>
      <c r="BK882" s="63">
        <v>71</v>
      </c>
      <c r="BL882" s="63">
        <v>20</v>
      </c>
      <c r="BN882" s="63"/>
    </row>
    <row r="883" spans="1:66" hidden="1" outlineLevel="1">
      <c r="A883" t="s">
        <v>1100</v>
      </c>
      <c r="B883" t="s">
        <v>1630</v>
      </c>
      <c r="C883" s="1">
        <f t="shared" si="353"/>
        <v>8530</v>
      </c>
      <c r="D883" s="5">
        <f>IF(N883&gt;0, RANK(N883,(N883:P883,Q883:AE883)),0)</f>
        <v>1</v>
      </c>
      <c r="E883" s="5">
        <f>IF(O883&gt;0,RANK(O883,(N883:P883,Q883:AE883)),0)</f>
        <v>2</v>
      </c>
      <c r="F883" s="5">
        <f>IF(P883&gt;0,RANK(P883,(N883:P883,Q883:AE883)),0)</f>
        <v>0</v>
      </c>
      <c r="G883" s="131">
        <f t="shared" si="354"/>
        <v>1362</v>
      </c>
      <c r="H883" s="136">
        <f t="shared" si="355"/>
        <v>0.15967174677608439</v>
      </c>
      <c r="I883" s="2"/>
      <c r="J883" s="2">
        <f t="shared" si="356"/>
        <v>0.56248534583821808</v>
      </c>
      <c r="K883" s="2">
        <f t="shared" si="357"/>
        <v>0.40281359906213365</v>
      </c>
      <c r="L883" s="2">
        <f t="shared" si="358"/>
        <v>0</v>
      </c>
      <c r="M883" s="2">
        <f t="shared" si="359"/>
        <v>3.470105509964827E-2</v>
      </c>
      <c r="N883" s="63">
        <v>4798</v>
      </c>
      <c r="O883" s="63">
        <v>3436</v>
      </c>
      <c r="P883" s="63"/>
      <c r="Q883" s="63">
        <v>126</v>
      </c>
      <c r="R883" s="63">
        <v>59</v>
      </c>
      <c r="S883" s="63">
        <v>12</v>
      </c>
      <c r="T883" s="63">
        <v>2</v>
      </c>
      <c r="U883" s="63"/>
      <c r="V883" s="63">
        <v>3</v>
      </c>
      <c r="W883" s="63">
        <v>91</v>
      </c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63">
        <v>3</v>
      </c>
      <c r="AL883" s="63"/>
      <c r="AM883" s="63"/>
      <c r="AN883" s="63"/>
      <c r="AO883" s="63"/>
      <c r="AP883" s="63"/>
      <c r="AQ883" s="63"/>
      <c r="AS883" s="5">
        <f>IF(Q883&gt;0,RANK(Q883,(N883:P883,Q883:AE883)),0)</f>
        <v>3</v>
      </c>
      <c r="AT883" s="5">
        <f>IF(R883&gt;0,RANK(R883,(N883:P883,Q883:AE883)),0)</f>
        <v>5</v>
      </c>
      <c r="AU883" s="5">
        <f>IF(T883&gt;0,RANK(T883,(N883:P883,Q883:AE883)),0)</f>
        <v>8</v>
      </c>
      <c r="AV883" s="5">
        <f>IF(S883&gt;0,RANK(S883,(N883:P883,Q883:AE883)),0)</f>
        <v>6</v>
      </c>
      <c r="AW883" s="2">
        <f t="shared" si="360"/>
        <v>1.4771395076201642E-2</v>
      </c>
      <c r="AX883" s="2">
        <f t="shared" si="361"/>
        <v>6.9167643610785461E-3</v>
      </c>
      <c r="AY883" s="2">
        <f t="shared" si="362"/>
        <v>2.3446658851113716E-4</v>
      </c>
      <c r="AZ883" s="2">
        <f t="shared" si="363"/>
        <v>1.4067995310668229E-3</v>
      </c>
      <c r="BB883" t="s">
        <v>1100</v>
      </c>
      <c r="BC883" t="s">
        <v>1630</v>
      </c>
      <c r="BD883">
        <v>2</v>
      </c>
      <c r="BF883" s="111">
        <v>19</v>
      </c>
      <c r="BG883" s="113">
        <v>101</v>
      </c>
      <c r="BH883" s="117">
        <f t="shared" si="364"/>
        <v>19101</v>
      </c>
      <c r="BJ883" s="5" t="s">
        <v>3185</v>
      </c>
      <c r="BK883" s="63">
        <v>41</v>
      </c>
      <c r="BL883" s="63">
        <v>13</v>
      </c>
      <c r="BN883" s="63"/>
    </row>
    <row r="884" spans="1:66" hidden="1" outlineLevel="1">
      <c r="A884" t="s">
        <v>1369</v>
      </c>
      <c r="B884" t="s">
        <v>1630</v>
      </c>
      <c r="C884" s="1">
        <f t="shared" si="353"/>
        <v>75977</v>
      </c>
      <c r="D884" s="5">
        <f>IF(N884&gt;0, RANK(N884,(N884:P884,Q884:AE884)),0)</f>
        <v>1</v>
      </c>
      <c r="E884" s="5">
        <f>IF(O884&gt;0,RANK(O884,(N884:P884,Q884:AE884)),0)</f>
        <v>2</v>
      </c>
      <c r="F884" s="5">
        <f>IF(P884&gt;0,RANK(P884,(N884:P884,Q884:AE884)),0)</f>
        <v>0</v>
      </c>
      <c r="G884" s="131">
        <f t="shared" si="354"/>
        <v>26968</v>
      </c>
      <c r="H884" s="136">
        <f t="shared" si="355"/>
        <v>0.3549495241981126</v>
      </c>
      <c r="I884" s="2"/>
      <c r="J884" s="2">
        <f t="shared" si="356"/>
        <v>0.66685970754307222</v>
      </c>
      <c r="K884" s="2">
        <f t="shared" si="357"/>
        <v>0.31191018334495968</v>
      </c>
      <c r="L884" s="2">
        <f t="shared" si="358"/>
        <v>0</v>
      </c>
      <c r="M884" s="2">
        <f t="shared" si="359"/>
        <v>2.1230109111968098E-2</v>
      </c>
      <c r="N884" s="63">
        <v>50666</v>
      </c>
      <c r="O884" s="63">
        <v>23698</v>
      </c>
      <c r="P884" s="63"/>
      <c r="Q884" s="63">
        <v>846</v>
      </c>
      <c r="R884" s="63">
        <v>333</v>
      </c>
      <c r="S884" s="63">
        <v>67</v>
      </c>
      <c r="T884" s="63">
        <v>11</v>
      </c>
      <c r="U884" s="63"/>
      <c r="V884" s="63">
        <v>10</v>
      </c>
      <c r="W884" s="63">
        <v>320</v>
      </c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63">
        <v>26</v>
      </c>
      <c r="AL884" s="63"/>
      <c r="AM884" s="63"/>
      <c r="AN884" s="63"/>
      <c r="AO884" s="63"/>
      <c r="AP884" s="63"/>
      <c r="AQ884" s="63"/>
      <c r="AS884" s="5">
        <f>IF(Q884&gt;0,RANK(Q884,(N884:P884,Q884:AE884)),0)</f>
        <v>3</v>
      </c>
      <c r="AT884" s="5">
        <f>IF(R884&gt;0,RANK(R884,(N884:P884,Q884:AE884)),0)</f>
        <v>4</v>
      </c>
      <c r="AU884" s="5">
        <f>IF(T884&gt;0,RANK(T884,(N884:P884,Q884:AE884)),0)</f>
        <v>7</v>
      </c>
      <c r="AV884" s="5">
        <f>IF(S884&gt;0,RANK(S884,(N884:P884,Q884:AE884)),0)</f>
        <v>6</v>
      </c>
      <c r="AW884" s="2">
        <f t="shared" si="360"/>
        <v>1.1134948734485436E-2</v>
      </c>
      <c r="AX884" s="2">
        <f t="shared" si="361"/>
        <v>4.3829053529357564E-3</v>
      </c>
      <c r="AY884" s="2">
        <f t="shared" si="362"/>
        <v>1.4478065730418415E-4</v>
      </c>
      <c r="AZ884" s="2">
        <f t="shared" si="363"/>
        <v>8.8184582176184902E-4</v>
      </c>
      <c r="BB884" t="s">
        <v>1369</v>
      </c>
      <c r="BC884" t="s">
        <v>1630</v>
      </c>
      <c r="BD884">
        <v>2</v>
      </c>
      <c r="BF884" s="111">
        <v>19</v>
      </c>
      <c r="BG884" s="113">
        <v>103</v>
      </c>
      <c r="BH884" s="117">
        <f t="shared" si="364"/>
        <v>19103</v>
      </c>
      <c r="BJ884" s="5" t="s">
        <v>3185</v>
      </c>
      <c r="BK884" s="63">
        <v>115</v>
      </c>
      <c r="BL884" s="63">
        <v>107</v>
      </c>
      <c r="BN884" s="63"/>
    </row>
    <row r="885" spans="1:66" hidden="1" outlineLevel="1">
      <c r="A885" t="s">
        <v>244</v>
      </c>
      <c r="B885" t="s">
        <v>1630</v>
      </c>
      <c r="C885" s="1">
        <f t="shared" si="353"/>
        <v>10449</v>
      </c>
      <c r="D885" s="5">
        <f>IF(N885&gt;0, RANK(N885,(N885:P885,Q885:AE885)),0)</f>
        <v>1</v>
      </c>
      <c r="E885" s="5">
        <f>IF(O885&gt;0,RANK(O885,(N885:P885,Q885:AE885)),0)</f>
        <v>2</v>
      </c>
      <c r="F885" s="5">
        <f>IF(P885&gt;0,RANK(P885,(N885:P885,Q885:AE885)),0)</f>
        <v>0</v>
      </c>
      <c r="G885" s="131">
        <f t="shared" si="354"/>
        <v>813</v>
      </c>
      <c r="H885" s="136">
        <f t="shared" si="355"/>
        <v>7.7806488659201839E-2</v>
      </c>
      <c r="I885" s="2"/>
      <c r="J885" s="2">
        <f t="shared" si="356"/>
        <v>0.52962005933582157</v>
      </c>
      <c r="K885" s="2">
        <f t="shared" si="357"/>
        <v>0.45181357067661976</v>
      </c>
      <c r="L885" s="2">
        <f t="shared" si="358"/>
        <v>0</v>
      </c>
      <c r="M885" s="2">
        <f t="shared" si="359"/>
        <v>1.8566369987558673E-2</v>
      </c>
      <c r="N885" s="63">
        <v>5534</v>
      </c>
      <c r="O885" s="63">
        <v>4721</v>
      </c>
      <c r="P885" s="63"/>
      <c r="Q885" s="63">
        <v>83</v>
      </c>
      <c r="R885" s="63">
        <v>23</v>
      </c>
      <c r="S885" s="63">
        <v>32</v>
      </c>
      <c r="T885" s="63">
        <v>2</v>
      </c>
      <c r="U885" s="63"/>
      <c r="V885" s="63">
        <v>0</v>
      </c>
      <c r="W885" s="63">
        <v>49</v>
      </c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63">
        <v>5</v>
      </c>
      <c r="AL885" s="63"/>
      <c r="AM885" s="63"/>
      <c r="AN885" s="63"/>
      <c r="AO885" s="63"/>
      <c r="AP885" s="63"/>
      <c r="AQ885" s="63"/>
      <c r="AS885" s="5">
        <f>IF(Q885&gt;0,RANK(Q885,(N885:P885,Q885:AE885)),0)</f>
        <v>3</v>
      </c>
      <c r="AT885" s="5">
        <f>IF(R885&gt;0,RANK(R885,(N885:P885,Q885:AE885)),0)</f>
        <v>6</v>
      </c>
      <c r="AU885" s="5">
        <f>IF(T885&gt;0,RANK(T885,(N885:P885,Q885:AE885)),0)</f>
        <v>7</v>
      </c>
      <c r="AV885" s="5">
        <f>IF(S885&gt;0,RANK(S885,(N885:P885,Q885:AE885)),0)</f>
        <v>5</v>
      </c>
      <c r="AW885" s="2">
        <f t="shared" si="360"/>
        <v>7.943343860656522E-3</v>
      </c>
      <c r="AX885" s="2">
        <f t="shared" si="361"/>
        <v>2.2011675758445786E-3</v>
      </c>
      <c r="AY885" s="2">
        <f t="shared" si="362"/>
        <v>1.9140587616039813E-4</v>
      </c>
      <c r="AZ885" s="2">
        <f t="shared" si="363"/>
        <v>3.06249401856637E-3</v>
      </c>
      <c r="BB885" t="s">
        <v>244</v>
      </c>
      <c r="BC885" t="s">
        <v>1630</v>
      </c>
      <c r="BD885">
        <v>1</v>
      </c>
      <c r="BF885" s="111">
        <v>19</v>
      </c>
      <c r="BG885" s="113">
        <v>105</v>
      </c>
      <c r="BH885" s="117">
        <f t="shared" si="364"/>
        <v>19105</v>
      </c>
      <c r="BJ885" s="5" t="s">
        <v>3185</v>
      </c>
      <c r="BK885" s="63">
        <v>35</v>
      </c>
      <c r="BL885" s="63">
        <v>8</v>
      </c>
      <c r="BN885" s="63"/>
    </row>
    <row r="886" spans="1:66" hidden="1" outlineLevel="1">
      <c r="A886" t="s">
        <v>966</v>
      </c>
      <c r="B886" t="s">
        <v>1630</v>
      </c>
      <c r="C886" s="1">
        <f t="shared" si="353"/>
        <v>5266</v>
      </c>
      <c r="D886" s="5">
        <f>IF(N886&gt;0, RANK(N886,(N886:P886,Q886:AE886)),0)</f>
        <v>2</v>
      </c>
      <c r="E886" s="5">
        <f>IF(O886&gt;0,RANK(O886,(N886:P886,Q886:AE886)),0)</f>
        <v>1</v>
      </c>
      <c r="F886" s="5">
        <f>IF(P886&gt;0,RANK(P886,(N886:P886,Q886:AE886)),0)</f>
        <v>0</v>
      </c>
      <c r="G886" s="131">
        <f t="shared" si="354"/>
        <v>540</v>
      </c>
      <c r="H886" s="136">
        <f t="shared" si="355"/>
        <v>0.10254462590201291</v>
      </c>
      <c r="I886" s="2"/>
      <c r="J886" s="2">
        <f t="shared" si="356"/>
        <v>0.43733383972654766</v>
      </c>
      <c r="K886" s="2">
        <f t="shared" si="357"/>
        <v>0.53987846562856057</v>
      </c>
      <c r="L886" s="2">
        <f t="shared" si="358"/>
        <v>0</v>
      </c>
      <c r="M886" s="2">
        <f t="shared" si="359"/>
        <v>2.2787694644891832E-2</v>
      </c>
      <c r="N886" s="63">
        <v>2303</v>
      </c>
      <c r="O886" s="63">
        <v>2843</v>
      </c>
      <c r="P886" s="63"/>
      <c r="Q886" s="63">
        <v>36</v>
      </c>
      <c r="R886" s="63">
        <v>21</v>
      </c>
      <c r="S886" s="63">
        <v>17</v>
      </c>
      <c r="T886" s="63">
        <v>1</v>
      </c>
      <c r="U886" s="63"/>
      <c r="V886" s="63">
        <v>3</v>
      </c>
      <c r="W886" s="63">
        <v>35</v>
      </c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63">
        <v>7</v>
      </c>
      <c r="AL886" s="63"/>
      <c r="AM886" s="63"/>
      <c r="AN886" s="63"/>
      <c r="AO886" s="63"/>
      <c r="AP886" s="63"/>
      <c r="AQ886" s="63"/>
      <c r="AS886" s="5">
        <f>IF(Q886&gt;0,RANK(Q886,(N886:P886,Q886:AE886)),0)</f>
        <v>3</v>
      </c>
      <c r="AT886" s="5">
        <f>IF(R886&gt;0,RANK(R886,(N886:P886,Q886:AE886)),0)</f>
        <v>5</v>
      </c>
      <c r="AU886" s="5">
        <f>IF(T886&gt;0,RANK(T886,(N886:P886,Q886:AE886)),0)</f>
        <v>8</v>
      </c>
      <c r="AV886" s="5">
        <f>IF(S886&gt;0,RANK(S886,(N886:P886,Q886:AE886)),0)</f>
        <v>6</v>
      </c>
      <c r="AW886" s="2">
        <f t="shared" si="360"/>
        <v>6.8363083934675278E-3</v>
      </c>
      <c r="AX886" s="2">
        <f t="shared" si="361"/>
        <v>3.9878465628560575E-3</v>
      </c>
      <c r="AY886" s="2">
        <f t="shared" si="362"/>
        <v>1.8989745537409798E-4</v>
      </c>
      <c r="AZ886" s="2">
        <f t="shared" si="363"/>
        <v>3.2282567413596656E-3</v>
      </c>
      <c r="BB886" t="s">
        <v>966</v>
      </c>
      <c r="BC886" t="s">
        <v>1630</v>
      </c>
      <c r="BD886">
        <v>2</v>
      </c>
      <c r="BF886" s="111">
        <v>19</v>
      </c>
      <c r="BG886" s="113">
        <v>107</v>
      </c>
      <c r="BH886" s="117">
        <f t="shared" si="364"/>
        <v>19107</v>
      </c>
      <c r="BJ886" s="5" t="s">
        <v>3185</v>
      </c>
      <c r="BK886" s="63">
        <v>48</v>
      </c>
      <c r="BL886" s="63">
        <v>10</v>
      </c>
      <c r="BN886" s="63"/>
    </row>
    <row r="887" spans="1:66" hidden="1" outlineLevel="1">
      <c r="A887" t="s">
        <v>2114</v>
      </c>
      <c r="B887" t="s">
        <v>1630</v>
      </c>
      <c r="C887" s="1">
        <f t="shared" si="353"/>
        <v>8923</v>
      </c>
      <c r="D887" s="5">
        <f>IF(N887&gt;0, RANK(N887,(N887:P887,Q887:AE887)),0)</f>
        <v>2</v>
      </c>
      <c r="E887" s="5">
        <f>IF(O887&gt;0,RANK(O887,(N887:P887,Q887:AE887)),0)</f>
        <v>1</v>
      </c>
      <c r="F887" s="5">
        <f>IF(P887&gt;0,RANK(P887,(N887:P887,Q887:AE887)),0)</f>
        <v>0</v>
      </c>
      <c r="G887" s="131">
        <f t="shared" si="354"/>
        <v>1087</v>
      </c>
      <c r="H887" s="136">
        <f t="shared" si="355"/>
        <v>0.12182001568979042</v>
      </c>
      <c r="I887" s="2"/>
      <c r="J887" s="2">
        <f t="shared" si="356"/>
        <v>0.43146923680376553</v>
      </c>
      <c r="K887" s="2">
        <f t="shared" si="357"/>
        <v>0.55328925249355598</v>
      </c>
      <c r="L887" s="2">
        <f t="shared" si="358"/>
        <v>0</v>
      </c>
      <c r="M887" s="2">
        <f t="shared" si="359"/>
        <v>1.5241510702678429E-2</v>
      </c>
      <c r="N887" s="63">
        <v>3850</v>
      </c>
      <c r="O887" s="63">
        <v>4937</v>
      </c>
      <c r="P887" s="63"/>
      <c r="Q887" s="63">
        <v>43</v>
      </c>
      <c r="R887" s="63">
        <v>22</v>
      </c>
      <c r="S887" s="63">
        <v>17</v>
      </c>
      <c r="T887" s="63">
        <v>3</v>
      </c>
      <c r="U887" s="63"/>
      <c r="V887" s="63">
        <v>3</v>
      </c>
      <c r="W887" s="63">
        <v>39</v>
      </c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63">
        <v>9</v>
      </c>
      <c r="AL887" s="63"/>
      <c r="AM887" s="63"/>
      <c r="AN887" s="63"/>
      <c r="AO887" s="63"/>
      <c r="AP887" s="63"/>
      <c r="AQ887" s="63"/>
      <c r="AS887" s="5">
        <f>IF(Q887&gt;0,RANK(Q887,(N887:P887,Q887:AE887)),0)</f>
        <v>3</v>
      </c>
      <c r="AT887" s="5">
        <f>IF(R887&gt;0,RANK(R887,(N887:P887,Q887:AE887)),0)</f>
        <v>5</v>
      </c>
      <c r="AU887" s="5">
        <f>IF(T887&gt;0,RANK(T887,(N887:P887,Q887:AE887)),0)</f>
        <v>7</v>
      </c>
      <c r="AV887" s="5">
        <f>IF(S887&gt;0,RANK(S887,(N887:P887,Q887:AE887)),0)</f>
        <v>6</v>
      </c>
      <c r="AW887" s="2">
        <f t="shared" si="360"/>
        <v>4.8190070604056928E-3</v>
      </c>
      <c r="AX887" s="2">
        <f t="shared" si="361"/>
        <v>2.4655384960215175E-3</v>
      </c>
      <c r="AY887" s="2">
        <f t="shared" si="362"/>
        <v>3.3620979491202511E-4</v>
      </c>
      <c r="AZ887" s="2">
        <f t="shared" si="363"/>
        <v>1.9051888378348088E-3</v>
      </c>
      <c r="BB887" t="s">
        <v>2114</v>
      </c>
      <c r="BC887" t="s">
        <v>1630</v>
      </c>
      <c r="BD887">
        <v>4</v>
      </c>
      <c r="BF887" s="111">
        <v>19</v>
      </c>
      <c r="BG887" s="113">
        <v>109</v>
      </c>
      <c r="BH887" s="117">
        <f t="shared" si="364"/>
        <v>19109</v>
      </c>
      <c r="BJ887" s="5" t="s">
        <v>3185</v>
      </c>
      <c r="BK887" s="63">
        <v>50</v>
      </c>
      <c r="BL887" s="63">
        <v>14</v>
      </c>
      <c r="BN887" s="63"/>
    </row>
    <row r="888" spans="1:66" hidden="1" outlineLevel="1">
      <c r="A888" t="s">
        <v>99</v>
      </c>
      <c r="B888" t="s">
        <v>1630</v>
      </c>
      <c r="C888" s="1">
        <f t="shared" si="353"/>
        <v>18911</v>
      </c>
      <c r="D888" s="5">
        <f>IF(N888&gt;0, RANK(N888,(N888:P888,Q888:AE888)),0)</f>
        <v>1</v>
      </c>
      <c r="E888" s="5">
        <f>IF(O888&gt;0,RANK(O888,(N888:P888,Q888:AE888)),0)</f>
        <v>2</v>
      </c>
      <c r="F888" s="5">
        <f>IF(P888&gt;0,RANK(P888,(N888:P888,Q888:AE888)),0)</f>
        <v>0</v>
      </c>
      <c r="G888" s="131">
        <f t="shared" si="354"/>
        <v>2929</v>
      </c>
      <c r="H888" s="136">
        <f t="shared" si="355"/>
        <v>0.15488340119507166</v>
      </c>
      <c r="I888" s="2"/>
      <c r="J888" s="2">
        <f t="shared" si="356"/>
        <v>0.56654856961556765</v>
      </c>
      <c r="K888" s="2">
        <f t="shared" si="357"/>
        <v>0.411665168420496</v>
      </c>
      <c r="L888" s="2">
        <f t="shared" si="358"/>
        <v>0</v>
      </c>
      <c r="M888" s="2">
        <f t="shared" si="359"/>
        <v>2.1786261963936349E-2</v>
      </c>
      <c r="N888" s="63">
        <v>10714</v>
      </c>
      <c r="O888" s="63">
        <v>7785</v>
      </c>
      <c r="P888" s="63"/>
      <c r="Q888" s="63">
        <v>161</v>
      </c>
      <c r="R888" s="63">
        <v>50</v>
      </c>
      <c r="S888" s="63">
        <v>55</v>
      </c>
      <c r="T888" s="63">
        <v>6</v>
      </c>
      <c r="U888" s="63"/>
      <c r="V888" s="63">
        <v>6</v>
      </c>
      <c r="W888" s="63">
        <v>116</v>
      </c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63">
        <v>18</v>
      </c>
      <c r="AL888" s="63"/>
      <c r="AM888" s="63"/>
      <c r="AN888" s="63"/>
      <c r="AO888" s="63"/>
      <c r="AP888" s="63"/>
      <c r="AQ888" s="63"/>
      <c r="AS888" s="5">
        <f>IF(Q888&gt;0,RANK(Q888,(N888:P888,Q888:AE888)),0)</f>
        <v>3</v>
      </c>
      <c r="AT888" s="5">
        <f>IF(R888&gt;0,RANK(R888,(N888:P888,Q888:AE888)),0)</f>
        <v>6</v>
      </c>
      <c r="AU888" s="5">
        <f>IF(T888&gt;0,RANK(T888,(N888:P888,Q888:AE888)),0)</f>
        <v>7</v>
      </c>
      <c r="AV888" s="5">
        <f>IF(S888&gt;0,RANK(S888,(N888:P888,Q888:AE888)),0)</f>
        <v>5</v>
      </c>
      <c r="AW888" s="2">
        <f t="shared" si="360"/>
        <v>8.5135635344508482E-3</v>
      </c>
      <c r="AX888" s="2">
        <f t="shared" si="361"/>
        <v>2.6439638305747978E-3</v>
      </c>
      <c r="AY888" s="2">
        <f t="shared" si="362"/>
        <v>3.1727565966897575E-4</v>
      </c>
      <c r="AZ888" s="2">
        <f t="shared" si="363"/>
        <v>2.9083602136322777E-3</v>
      </c>
      <c r="BB888" t="s">
        <v>99</v>
      </c>
      <c r="BC888" t="s">
        <v>1630</v>
      </c>
      <c r="BD888">
        <v>2</v>
      </c>
      <c r="BF888" s="111">
        <v>19</v>
      </c>
      <c r="BG888" s="113">
        <v>111</v>
      </c>
      <c r="BH888" s="117">
        <f t="shared" si="364"/>
        <v>19111</v>
      </c>
      <c r="BJ888" s="5" t="s">
        <v>3185</v>
      </c>
      <c r="BK888" s="63">
        <v>149</v>
      </c>
      <c r="BL888" s="63">
        <v>31</v>
      </c>
      <c r="BN888" s="63"/>
    </row>
    <row r="889" spans="1:66" hidden="1" outlineLevel="1">
      <c r="A889" t="s">
        <v>1429</v>
      </c>
      <c r="B889" t="s">
        <v>1630</v>
      </c>
      <c r="C889" s="1">
        <f t="shared" si="353"/>
        <v>118453</v>
      </c>
      <c r="D889" s="5">
        <f>IF(N889&gt;0, RANK(N889,(N889:P889,Q889:AE889)),0)</f>
        <v>1</v>
      </c>
      <c r="E889" s="5">
        <f>IF(O889&gt;0,RANK(O889,(N889:P889,Q889:AE889)),0)</f>
        <v>2</v>
      </c>
      <c r="F889" s="5">
        <f>IF(P889&gt;0,RANK(P889,(N889:P889,Q889:AE889)),0)</f>
        <v>0</v>
      </c>
      <c r="G889" s="131">
        <f t="shared" si="354"/>
        <v>20959</v>
      </c>
      <c r="H889" s="136">
        <f t="shared" si="355"/>
        <v>0.17693937679923682</v>
      </c>
      <c r="I889" s="2"/>
      <c r="J889" s="2">
        <f t="shared" si="356"/>
        <v>0.5789722505972833</v>
      </c>
      <c r="K889" s="2">
        <f t="shared" si="357"/>
        <v>0.40203287379804648</v>
      </c>
      <c r="L889" s="2">
        <f t="shared" si="358"/>
        <v>0</v>
      </c>
      <c r="M889" s="2">
        <f t="shared" si="359"/>
        <v>1.8994875604670225E-2</v>
      </c>
      <c r="N889" s="63">
        <v>68581</v>
      </c>
      <c r="O889" s="63">
        <v>47622</v>
      </c>
      <c r="P889" s="63"/>
      <c r="Q889" s="63">
        <v>1230</v>
      </c>
      <c r="R889" s="63">
        <v>221</v>
      </c>
      <c r="S889" s="63">
        <v>148</v>
      </c>
      <c r="T889" s="63">
        <v>12</v>
      </c>
      <c r="U889" s="63"/>
      <c r="V889" s="63">
        <v>17</v>
      </c>
      <c r="W889" s="63">
        <v>576</v>
      </c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63">
        <v>46</v>
      </c>
      <c r="AL889" s="63"/>
      <c r="AM889" s="63"/>
      <c r="AN889" s="63"/>
      <c r="AO889" s="63"/>
      <c r="AP889" s="63"/>
      <c r="AQ889" s="63"/>
      <c r="AS889" s="5">
        <f>IF(Q889&gt;0,RANK(Q889,(N889:P889,Q889:AE889)),0)</f>
        <v>3</v>
      </c>
      <c r="AT889" s="5">
        <f>IF(R889&gt;0,RANK(R889,(N889:P889,Q889:AE889)),0)</f>
        <v>5</v>
      </c>
      <c r="AU889" s="5">
        <f>IF(T889&gt;0,RANK(T889,(N889:P889,Q889:AE889)),0)</f>
        <v>8</v>
      </c>
      <c r="AV889" s="5">
        <f>IF(S889&gt;0,RANK(S889,(N889:P889,Q889:AE889)),0)</f>
        <v>6</v>
      </c>
      <c r="AW889" s="2">
        <f t="shared" si="360"/>
        <v>1.0383865330553046E-2</v>
      </c>
      <c r="AX889" s="2">
        <f t="shared" si="361"/>
        <v>1.8657188927253847E-3</v>
      </c>
      <c r="AY889" s="2">
        <f t="shared" si="362"/>
        <v>1.0130600322490776E-4</v>
      </c>
      <c r="AZ889" s="2">
        <f t="shared" si="363"/>
        <v>1.2494407064405292E-3</v>
      </c>
      <c r="BB889" t="s">
        <v>1429</v>
      </c>
      <c r="BC889" t="s">
        <v>1630</v>
      </c>
      <c r="BD889">
        <v>1</v>
      </c>
      <c r="BF889" s="111">
        <v>19</v>
      </c>
      <c r="BG889" s="113">
        <v>113</v>
      </c>
      <c r="BH889" s="117">
        <f t="shared" si="364"/>
        <v>19113</v>
      </c>
      <c r="BJ889" s="5" t="s">
        <v>3185</v>
      </c>
      <c r="BK889" s="63">
        <v>204</v>
      </c>
      <c r="BL889" s="63">
        <v>54</v>
      </c>
      <c r="BN889" s="63"/>
    </row>
    <row r="890" spans="1:66" hidden="1" outlineLevel="1">
      <c r="A890" t="s">
        <v>3235</v>
      </c>
      <c r="B890" t="s">
        <v>1630</v>
      </c>
      <c r="C890" s="1">
        <f t="shared" si="353"/>
        <v>4968</v>
      </c>
      <c r="D890" s="5">
        <f>IF(N890&gt;0, RANK(N890,(N890:P890,Q890:AE890)),0)</f>
        <v>1</v>
      </c>
      <c r="E890" s="5">
        <f>IF(O890&gt;0,RANK(O890,(N890:P890,Q890:AE890)),0)</f>
        <v>2</v>
      </c>
      <c r="F890" s="5">
        <f>IF(P890&gt;0,RANK(P890,(N890:P890,Q890:AE890)),0)</f>
        <v>0</v>
      </c>
      <c r="G890" s="131">
        <f t="shared" si="354"/>
        <v>32</v>
      </c>
      <c r="H890" s="136">
        <f t="shared" si="355"/>
        <v>6.4412238325281803E-3</v>
      </c>
      <c r="I890" s="2"/>
      <c r="J890" s="2">
        <f t="shared" si="356"/>
        <v>0.49355877616747185</v>
      </c>
      <c r="K890" s="2">
        <f t="shared" si="357"/>
        <v>0.48711755233494364</v>
      </c>
      <c r="L890" s="2">
        <f t="shared" si="358"/>
        <v>0</v>
      </c>
      <c r="M890" s="2">
        <f t="shared" si="359"/>
        <v>1.9323671497584571E-2</v>
      </c>
      <c r="N890" s="63">
        <v>2452</v>
      </c>
      <c r="O890" s="63">
        <v>2420</v>
      </c>
      <c r="P890" s="63"/>
      <c r="Q890" s="63">
        <v>20</v>
      </c>
      <c r="R890" s="63">
        <v>11</v>
      </c>
      <c r="S890" s="63">
        <v>21</v>
      </c>
      <c r="T890" s="63">
        <v>1</v>
      </c>
      <c r="U890" s="63"/>
      <c r="V890" s="63">
        <v>0</v>
      </c>
      <c r="W890" s="63">
        <v>39</v>
      </c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63">
        <v>4</v>
      </c>
      <c r="AL890" s="63"/>
      <c r="AM890" s="63"/>
      <c r="AN890" s="63"/>
      <c r="AO890" s="63"/>
      <c r="AP890" s="63"/>
      <c r="AQ890" s="63"/>
      <c r="AS890" s="5">
        <f>IF(Q890&gt;0,RANK(Q890,(N890:P890,Q890:AE890)),0)</f>
        <v>5</v>
      </c>
      <c r="AT890" s="5">
        <f>IF(R890&gt;0,RANK(R890,(N890:P890,Q890:AE890)),0)</f>
        <v>6</v>
      </c>
      <c r="AU890" s="5">
        <f>IF(T890&gt;0,RANK(T890,(N890:P890,Q890:AE890)),0)</f>
        <v>7</v>
      </c>
      <c r="AV890" s="5">
        <f>IF(S890&gt;0,RANK(S890,(N890:P890,Q890:AE890)),0)</f>
        <v>4</v>
      </c>
      <c r="AW890" s="2">
        <f t="shared" si="360"/>
        <v>4.0257648953301124E-3</v>
      </c>
      <c r="AX890" s="2">
        <f t="shared" si="361"/>
        <v>2.2141706924315619E-3</v>
      </c>
      <c r="AY890" s="2">
        <f t="shared" si="362"/>
        <v>2.0128824476650564E-4</v>
      </c>
      <c r="AZ890" s="2">
        <f t="shared" si="363"/>
        <v>4.227053140096618E-3</v>
      </c>
      <c r="BB890" t="s">
        <v>3235</v>
      </c>
      <c r="BC890" t="s">
        <v>1630</v>
      </c>
      <c r="BD890">
        <v>2</v>
      </c>
      <c r="BF890" s="111">
        <v>19</v>
      </c>
      <c r="BG890" s="113">
        <v>115</v>
      </c>
      <c r="BH890" s="117">
        <f t="shared" si="364"/>
        <v>19115</v>
      </c>
      <c r="BJ890" s="5" t="s">
        <v>3185</v>
      </c>
      <c r="BK890" s="63">
        <v>24</v>
      </c>
      <c r="BL890" s="63">
        <v>16</v>
      </c>
      <c r="BN890" s="63"/>
    </row>
    <row r="891" spans="1:66" hidden="1" outlineLevel="1">
      <c r="A891" t="s">
        <v>2078</v>
      </c>
      <c r="B891" t="s">
        <v>1630</v>
      </c>
      <c r="C891" s="1">
        <f t="shared" si="353"/>
        <v>4323</v>
      </c>
      <c r="D891" s="5">
        <f>IF(N891&gt;0, RANK(N891,(N891:P891,Q891:AE891)),0)</f>
        <v>2</v>
      </c>
      <c r="E891" s="5">
        <f>IF(O891&gt;0,RANK(O891,(N891:P891,Q891:AE891)),0)</f>
        <v>1</v>
      </c>
      <c r="F891" s="5">
        <f>IF(P891&gt;0,RANK(P891,(N891:P891,Q891:AE891)),0)</f>
        <v>0</v>
      </c>
      <c r="G891" s="131">
        <f t="shared" si="354"/>
        <v>267</v>
      </c>
      <c r="H891" s="136">
        <f t="shared" si="355"/>
        <v>6.1762664816099933E-2</v>
      </c>
      <c r="I891" s="2"/>
      <c r="J891" s="2">
        <f t="shared" si="356"/>
        <v>0.45963451306962755</v>
      </c>
      <c r="K891" s="2">
        <f t="shared" si="357"/>
        <v>0.52139717788572748</v>
      </c>
      <c r="L891" s="2">
        <f t="shared" si="358"/>
        <v>0</v>
      </c>
      <c r="M891" s="2">
        <f t="shared" si="359"/>
        <v>1.8968309044644971E-2</v>
      </c>
      <c r="N891" s="63">
        <v>1987</v>
      </c>
      <c r="O891" s="63">
        <v>2254</v>
      </c>
      <c r="P891" s="63"/>
      <c r="Q891" s="63">
        <v>20</v>
      </c>
      <c r="R891" s="63">
        <v>4</v>
      </c>
      <c r="S891" s="63">
        <v>18</v>
      </c>
      <c r="T891" s="63">
        <v>1</v>
      </c>
      <c r="U891" s="63"/>
      <c r="V891" s="63">
        <v>1</v>
      </c>
      <c r="W891" s="63">
        <v>34</v>
      </c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63">
        <v>4</v>
      </c>
      <c r="AL891" s="63"/>
      <c r="AM891" s="63"/>
      <c r="AN891" s="63"/>
      <c r="AO891" s="63"/>
      <c r="AP891" s="63"/>
      <c r="AQ891" s="63"/>
      <c r="AS891" s="5">
        <f>IF(Q891&gt;0,RANK(Q891,(N891:P891,Q891:AE891)),0)</f>
        <v>4</v>
      </c>
      <c r="AT891" s="5">
        <f>IF(R891&gt;0,RANK(R891,(N891:P891,Q891:AE891)),0)</f>
        <v>6</v>
      </c>
      <c r="AU891" s="5">
        <f>IF(T891&gt;0,RANK(T891,(N891:P891,Q891:AE891)),0)</f>
        <v>7</v>
      </c>
      <c r="AV891" s="5">
        <f>IF(S891&gt;0,RANK(S891,(N891:P891,Q891:AE891)),0)</f>
        <v>5</v>
      </c>
      <c r="AW891" s="2">
        <f t="shared" si="360"/>
        <v>4.6264168401572983E-3</v>
      </c>
      <c r="AX891" s="2">
        <f t="shared" si="361"/>
        <v>9.2528336803145963E-4</v>
      </c>
      <c r="AY891" s="2">
        <f t="shared" si="362"/>
        <v>2.3132084200786491E-4</v>
      </c>
      <c r="AZ891" s="2">
        <f t="shared" si="363"/>
        <v>4.1637751561415682E-3</v>
      </c>
      <c r="BB891" t="s">
        <v>2078</v>
      </c>
      <c r="BC891" t="s">
        <v>1630</v>
      </c>
      <c r="BD891">
        <v>2</v>
      </c>
      <c r="BF891" s="111">
        <v>19</v>
      </c>
      <c r="BG891" s="113">
        <v>117</v>
      </c>
      <c r="BH891" s="117">
        <f t="shared" si="364"/>
        <v>19117</v>
      </c>
      <c r="BJ891" s="5" t="s">
        <v>3185</v>
      </c>
      <c r="BK891" s="63">
        <v>31</v>
      </c>
      <c r="BL891" s="63">
        <v>10</v>
      </c>
      <c r="BN891" s="63"/>
    </row>
    <row r="892" spans="1:66" hidden="1" outlineLevel="1">
      <c r="A892" t="s">
        <v>319</v>
      </c>
      <c r="B892" t="s">
        <v>1630</v>
      </c>
      <c r="C892" s="1">
        <f t="shared" si="353"/>
        <v>6509</v>
      </c>
      <c r="D892" s="5">
        <f>IF(N892&gt;0, RANK(N892,(N892:P892,Q892:AE892)),0)</f>
        <v>2</v>
      </c>
      <c r="E892" s="5">
        <f>IF(O892&gt;0,RANK(O892,(N892:P892,Q892:AE892)),0)</f>
        <v>1</v>
      </c>
      <c r="F892" s="5">
        <f>IF(P892&gt;0,RANK(P892,(N892:P892,Q892:AE892)),0)</f>
        <v>0</v>
      </c>
      <c r="G892" s="131">
        <f t="shared" si="354"/>
        <v>3555</v>
      </c>
      <c r="H892" s="136">
        <f t="shared" si="355"/>
        <v>0.54616684590566911</v>
      </c>
      <c r="I892" s="2"/>
      <c r="J892" s="2">
        <f t="shared" si="356"/>
        <v>0.21862037179290214</v>
      </c>
      <c r="K892" s="2">
        <f t="shared" si="357"/>
        <v>0.76478721769857116</v>
      </c>
      <c r="L892" s="2">
        <f t="shared" si="358"/>
        <v>0</v>
      </c>
      <c r="M892" s="2">
        <f t="shared" si="359"/>
        <v>1.6592410508526667E-2</v>
      </c>
      <c r="N892" s="63">
        <v>1423</v>
      </c>
      <c r="O892" s="63">
        <v>4978</v>
      </c>
      <c r="P892" s="63"/>
      <c r="Q892" s="63">
        <v>39</v>
      </c>
      <c r="R892" s="63">
        <v>14</v>
      </c>
      <c r="S892" s="63">
        <v>23</v>
      </c>
      <c r="T892" s="63">
        <v>2</v>
      </c>
      <c r="U892" s="63"/>
      <c r="V892" s="63">
        <v>1</v>
      </c>
      <c r="W892" s="63">
        <v>23</v>
      </c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63">
        <v>6</v>
      </c>
      <c r="AL892" s="63"/>
      <c r="AM892" s="63"/>
      <c r="AN892" s="63"/>
      <c r="AO892" s="63"/>
      <c r="AP892" s="63"/>
      <c r="AQ892" s="63"/>
      <c r="AS892" s="5">
        <f>IF(Q892&gt;0,RANK(Q892,(N892:P892,Q892:AE892)),0)</f>
        <v>3</v>
      </c>
      <c r="AT892" s="5">
        <f>IF(R892&gt;0,RANK(R892,(N892:P892,Q892:AE892)),0)</f>
        <v>6</v>
      </c>
      <c r="AU892" s="5">
        <f>IF(T892&gt;0,RANK(T892,(N892:P892,Q892:AE892)),0)</f>
        <v>7</v>
      </c>
      <c r="AV892" s="5">
        <f>IF(S892&gt;0,RANK(S892,(N892:P892,Q892:AE892)),0)</f>
        <v>4</v>
      </c>
      <c r="AW892" s="2">
        <f t="shared" si="360"/>
        <v>5.9917037947457364E-3</v>
      </c>
      <c r="AX892" s="2">
        <f t="shared" si="361"/>
        <v>2.150868028883085E-3</v>
      </c>
      <c r="AY892" s="2">
        <f t="shared" si="362"/>
        <v>3.0726686126901216E-4</v>
      </c>
      <c r="AZ892" s="2">
        <f t="shared" si="363"/>
        <v>3.5335689045936395E-3</v>
      </c>
      <c r="BB892" t="s">
        <v>319</v>
      </c>
      <c r="BC892" t="s">
        <v>1630</v>
      </c>
      <c r="BD892">
        <v>4</v>
      </c>
      <c r="BF892" s="111">
        <v>19</v>
      </c>
      <c r="BG892" s="113">
        <v>119</v>
      </c>
      <c r="BH892" s="117">
        <f t="shared" si="364"/>
        <v>19119</v>
      </c>
      <c r="BJ892" s="5" t="s">
        <v>3185</v>
      </c>
      <c r="BK892" s="63">
        <v>63</v>
      </c>
      <c r="BL892" s="63">
        <v>9</v>
      </c>
      <c r="BN892" s="63"/>
    </row>
    <row r="893" spans="1:66" hidden="1" outlineLevel="1">
      <c r="A893" t="s">
        <v>1659</v>
      </c>
      <c r="B893" t="s">
        <v>1630</v>
      </c>
      <c r="C893" s="1">
        <f t="shared" si="353"/>
        <v>8458</v>
      </c>
      <c r="D893" s="5">
        <f>IF(N893&gt;0, RANK(N893,(N893:P893,Q893:AE893)),0)</f>
        <v>2</v>
      </c>
      <c r="E893" s="5">
        <f>IF(O893&gt;0,RANK(O893,(N893:P893,Q893:AE893)),0)</f>
        <v>1</v>
      </c>
      <c r="F893" s="5">
        <f>IF(P893&gt;0,RANK(P893,(N893:P893,Q893:AE893)),0)</f>
        <v>0</v>
      </c>
      <c r="G893" s="131">
        <f t="shared" si="354"/>
        <v>1008</v>
      </c>
      <c r="H893" s="136">
        <f t="shared" si="355"/>
        <v>0.11917711042799717</v>
      </c>
      <c r="I893" s="2"/>
      <c r="J893" s="2">
        <f t="shared" si="356"/>
        <v>0.42917947505320408</v>
      </c>
      <c r="K893" s="2">
        <f t="shared" si="357"/>
        <v>0.54835658548120125</v>
      </c>
      <c r="L893" s="2">
        <f t="shared" si="358"/>
        <v>0</v>
      </c>
      <c r="M893" s="2">
        <f t="shared" si="359"/>
        <v>2.2463939465594662E-2</v>
      </c>
      <c r="N893" s="63">
        <v>3630</v>
      </c>
      <c r="O893" s="63">
        <v>4638</v>
      </c>
      <c r="P893" s="63"/>
      <c r="Q893" s="63">
        <v>90</v>
      </c>
      <c r="R893" s="63">
        <v>14</v>
      </c>
      <c r="S893" s="63">
        <v>29</v>
      </c>
      <c r="T893" s="63">
        <v>3</v>
      </c>
      <c r="U893" s="63"/>
      <c r="V893" s="63">
        <v>0</v>
      </c>
      <c r="W893" s="63">
        <v>43</v>
      </c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63">
        <v>11</v>
      </c>
      <c r="AL893" s="63"/>
      <c r="AM893" s="63"/>
      <c r="AN893" s="63"/>
      <c r="AO893" s="63"/>
      <c r="AP893" s="63"/>
      <c r="AQ893" s="63"/>
      <c r="AS893" s="5">
        <f>IF(Q893&gt;0,RANK(Q893,(N893:P893,Q893:AE893)),0)</f>
        <v>3</v>
      </c>
      <c r="AT893" s="5">
        <f>IF(R893&gt;0,RANK(R893,(N893:P893,Q893:AE893)),0)</f>
        <v>6</v>
      </c>
      <c r="AU893" s="5">
        <f>IF(T893&gt;0,RANK(T893,(N893:P893,Q893:AE893)),0)</f>
        <v>7</v>
      </c>
      <c r="AV893" s="5">
        <f>IF(S893&gt;0,RANK(S893,(N893:P893,Q893:AE893)),0)</f>
        <v>5</v>
      </c>
      <c r="AW893" s="2">
        <f t="shared" si="360"/>
        <v>1.0640813431071176E-2</v>
      </c>
      <c r="AX893" s="2">
        <f t="shared" si="361"/>
        <v>1.6552376448332939E-3</v>
      </c>
      <c r="AY893" s="2">
        <f t="shared" si="362"/>
        <v>3.5469378103570584E-4</v>
      </c>
      <c r="AZ893" s="2">
        <f t="shared" si="363"/>
        <v>3.4287065500118231E-3</v>
      </c>
      <c r="BB893" t="s">
        <v>1659</v>
      </c>
      <c r="BC893" t="s">
        <v>1630</v>
      </c>
      <c r="BD893">
        <v>3</v>
      </c>
      <c r="BF893" s="111">
        <v>19</v>
      </c>
      <c r="BG893" s="113">
        <v>121</v>
      </c>
      <c r="BH893" s="117">
        <f t="shared" si="364"/>
        <v>19121</v>
      </c>
      <c r="BJ893" s="5" t="s">
        <v>3185</v>
      </c>
      <c r="BK893" s="63">
        <v>39</v>
      </c>
      <c r="BL893" s="63">
        <v>12</v>
      </c>
      <c r="BN893" s="63"/>
    </row>
    <row r="894" spans="1:66" hidden="1" outlineLevel="1">
      <c r="A894" t="s">
        <v>1313</v>
      </c>
      <c r="B894" t="s">
        <v>1630</v>
      </c>
      <c r="C894" s="1">
        <f t="shared" si="353"/>
        <v>10883</v>
      </c>
      <c r="D894" s="5">
        <f>IF(N894&gt;0, RANK(N894,(N894:P894,Q894:AE894)),0)</f>
        <v>2</v>
      </c>
      <c r="E894" s="5">
        <f>IF(O894&gt;0,RANK(O894,(N894:P894,Q894:AE894)),0)</f>
        <v>1</v>
      </c>
      <c r="F894" s="5">
        <f>IF(P894&gt;0,RANK(P894,(N894:P894,Q894:AE894)),0)</f>
        <v>0</v>
      </c>
      <c r="G894" s="131">
        <f t="shared" si="354"/>
        <v>2235</v>
      </c>
      <c r="H894" s="136">
        <f t="shared" si="355"/>
        <v>0.2053661674170725</v>
      </c>
      <c r="I894" s="2"/>
      <c r="J894" s="2">
        <f t="shared" si="356"/>
        <v>0.38711752274189104</v>
      </c>
      <c r="K894" s="2">
        <f t="shared" si="357"/>
        <v>0.59248369015896352</v>
      </c>
      <c r="L894" s="2">
        <f t="shared" si="358"/>
        <v>0</v>
      </c>
      <c r="M894" s="2">
        <f t="shared" si="359"/>
        <v>2.0398787099145443E-2</v>
      </c>
      <c r="N894" s="63">
        <v>4213</v>
      </c>
      <c r="O894" s="63">
        <v>6448</v>
      </c>
      <c r="P894" s="63"/>
      <c r="Q894" s="63">
        <v>82</v>
      </c>
      <c r="R894" s="63">
        <v>28</v>
      </c>
      <c r="S894" s="63">
        <v>30</v>
      </c>
      <c r="T894" s="63">
        <v>1</v>
      </c>
      <c r="U894" s="63"/>
      <c r="V894" s="63">
        <v>5</v>
      </c>
      <c r="W894" s="63">
        <v>71</v>
      </c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63">
        <v>5</v>
      </c>
      <c r="AL894" s="63"/>
      <c r="AM894" s="63"/>
      <c r="AN894" s="63"/>
      <c r="AO894" s="63"/>
      <c r="AP894" s="63"/>
      <c r="AQ894" s="63"/>
      <c r="AS894" s="5">
        <f>IF(Q894&gt;0,RANK(Q894,(N894:P894,Q894:AE894)),0)</f>
        <v>3</v>
      </c>
      <c r="AT894" s="5">
        <f>IF(R894&gt;0,RANK(R894,(N894:P894,Q894:AE894)),0)</f>
        <v>6</v>
      </c>
      <c r="AU894" s="5">
        <f>IF(T894&gt;0,RANK(T894,(N894:P894,Q894:AE894)),0)</f>
        <v>8</v>
      </c>
      <c r="AV894" s="5">
        <f>IF(S894&gt;0,RANK(S894,(N894:P894,Q894:AE894)),0)</f>
        <v>5</v>
      </c>
      <c r="AW894" s="2">
        <f t="shared" si="360"/>
        <v>7.5346871267113844E-3</v>
      </c>
      <c r="AX894" s="2">
        <f t="shared" si="361"/>
        <v>2.5728199944868141E-3</v>
      </c>
      <c r="AY894" s="2">
        <f t="shared" si="362"/>
        <v>9.188642837452908E-5</v>
      </c>
      <c r="AZ894" s="2">
        <f t="shared" si="363"/>
        <v>2.7565928512358726E-3</v>
      </c>
      <c r="BB894" t="s">
        <v>1313</v>
      </c>
      <c r="BC894" t="s">
        <v>1630</v>
      </c>
      <c r="BD894">
        <v>2</v>
      </c>
      <c r="BF894" s="111">
        <v>19</v>
      </c>
      <c r="BG894" s="113">
        <v>123</v>
      </c>
      <c r="BH894" s="117">
        <f t="shared" si="364"/>
        <v>19123</v>
      </c>
      <c r="BJ894" s="5" t="s">
        <v>3185</v>
      </c>
      <c r="BK894" s="63">
        <v>48</v>
      </c>
      <c r="BL894" s="63">
        <v>20</v>
      </c>
      <c r="BN894" s="63"/>
    </row>
    <row r="895" spans="1:66" hidden="1" outlineLevel="1">
      <c r="A895" t="s">
        <v>1835</v>
      </c>
      <c r="B895" t="s">
        <v>1630</v>
      </c>
      <c r="C895" s="1">
        <f t="shared" si="353"/>
        <v>17687</v>
      </c>
      <c r="D895" s="5">
        <f>IF(N895&gt;0, RANK(N895,(N895:P895,Q895:AE895)),0)</f>
        <v>2</v>
      </c>
      <c r="E895" s="5">
        <f>IF(O895&gt;0,RANK(O895,(N895:P895,Q895:AE895)),0)</f>
        <v>1</v>
      </c>
      <c r="F895" s="5">
        <f>IF(P895&gt;0,RANK(P895,(N895:P895,Q895:AE895)),0)</f>
        <v>0</v>
      </c>
      <c r="G895" s="131">
        <f t="shared" si="354"/>
        <v>2321</v>
      </c>
      <c r="H895" s="136">
        <f t="shared" si="355"/>
        <v>0.13122632441906484</v>
      </c>
      <c r="I895" s="2"/>
      <c r="J895" s="2">
        <f t="shared" si="356"/>
        <v>0.42443602646011197</v>
      </c>
      <c r="K895" s="2">
        <f t="shared" si="357"/>
        <v>0.55566235087917681</v>
      </c>
      <c r="L895" s="2">
        <f t="shared" si="358"/>
        <v>0</v>
      </c>
      <c r="M895" s="2">
        <f t="shared" si="359"/>
        <v>1.9901622660711271E-2</v>
      </c>
      <c r="N895" s="63">
        <v>7507</v>
      </c>
      <c r="O895" s="63">
        <v>9828</v>
      </c>
      <c r="P895" s="63"/>
      <c r="Q895" s="63">
        <v>149</v>
      </c>
      <c r="R895" s="63">
        <v>30</v>
      </c>
      <c r="S895" s="63">
        <v>43</v>
      </c>
      <c r="T895" s="63">
        <v>7</v>
      </c>
      <c r="U895" s="63"/>
      <c r="V895" s="63">
        <v>10</v>
      </c>
      <c r="W895" s="63">
        <v>104</v>
      </c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63">
        <v>9</v>
      </c>
      <c r="AL895" s="63"/>
      <c r="AM895" s="63"/>
      <c r="AN895" s="63"/>
      <c r="AO895" s="63"/>
      <c r="AP895" s="63"/>
      <c r="AQ895" s="63"/>
      <c r="AS895" s="5">
        <f>IF(Q895&gt;0,RANK(Q895,(N895:P895,Q895:AE895)),0)</f>
        <v>3</v>
      </c>
      <c r="AT895" s="5">
        <f>IF(R895&gt;0,RANK(R895,(N895:P895,Q895:AE895)),0)</f>
        <v>6</v>
      </c>
      <c r="AU895" s="5">
        <f>IF(T895&gt;0,RANK(T895,(N895:P895,Q895:AE895)),0)</f>
        <v>8</v>
      </c>
      <c r="AV895" s="5">
        <f>IF(S895&gt;0,RANK(S895,(N895:P895,Q895:AE895)),0)</f>
        <v>5</v>
      </c>
      <c r="AW895" s="2">
        <f t="shared" si="360"/>
        <v>8.4242664103578897E-3</v>
      </c>
      <c r="AX895" s="2">
        <f t="shared" si="361"/>
        <v>1.6961610222197094E-3</v>
      </c>
      <c r="AY895" s="2">
        <f t="shared" si="362"/>
        <v>3.9577090518459887E-4</v>
      </c>
      <c r="AZ895" s="2">
        <f t="shared" si="363"/>
        <v>2.4311641318482502E-3</v>
      </c>
      <c r="BB895" t="s">
        <v>1835</v>
      </c>
      <c r="BC895" t="s">
        <v>1630</v>
      </c>
      <c r="BD895">
        <v>2</v>
      </c>
      <c r="BF895" s="111">
        <v>19</v>
      </c>
      <c r="BG895" s="113">
        <v>125</v>
      </c>
      <c r="BH895" s="117">
        <f t="shared" si="364"/>
        <v>19125</v>
      </c>
      <c r="BJ895" s="5" t="s">
        <v>3185</v>
      </c>
      <c r="BK895" s="63">
        <v>60</v>
      </c>
      <c r="BL895" s="63">
        <v>5</v>
      </c>
      <c r="BN895" s="63"/>
    </row>
    <row r="896" spans="1:66" hidden="1" outlineLevel="1">
      <c r="A896" t="s">
        <v>1857</v>
      </c>
      <c r="B896" t="s">
        <v>1630</v>
      </c>
      <c r="C896" s="1">
        <f t="shared" si="353"/>
        <v>19064</v>
      </c>
      <c r="D896" s="5">
        <f>IF(N896&gt;0, RANK(N896,(N896:P896,Q896:AE896)),0)</f>
        <v>1</v>
      </c>
      <c r="E896" s="5">
        <f>IF(O896&gt;0,RANK(O896,(N896:P896,Q896:AE896)),0)</f>
        <v>2</v>
      </c>
      <c r="F896" s="5">
        <f>IF(P896&gt;0,RANK(P896,(N896:P896,Q896:AE896)),0)</f>
        <v>0</v>
      </c>
      <c r="G896" s="131">
        <f t="shared" si="354"/>
        <v>1785</v>
      </c>
      <c r="H896" s="136">
        <f t="shared" si="355"/>
        <v>9.3631976500209824E-2</v>
      </c>
      <c r="I896" s="2"/>
      <c r="J896" s="2">
        <f t="shared" si="356"/>
        <v>0.53802979437683596</v>
      </c>
      <c r="K896" s="2">
        <f t="shared" si="357"/>
        <v>0.44439781787662608</v>
      </c>
      <c r="L896" s="2">
        <f t="shared" si="358"/>
        <v>0</v>
      </c>
      <c r="M896" s="2">
        <f t="shared" si="359"/>
        <v>1.7572387746537965E-2</v>
      </c>
      <c r="N896" s="63">
        <v>10257</v>
      </c>
      <c r="O896" s="63">
        <v>8472</v>
      </c>
      <c r="P896" s="63"/>
      <c r="Q896" s="63">
        <v>116</v>
      </c>
      <c r="R896" s="63">
        <v>31</v>
      </c>
      <c r="S896" s="63">
        <v>56</v>
      </c>
      <c r="T896" s="63">
        <v>4</v>
      </c>
      <c r="U896" s="63"/>
      <c r="V896" s="63">
        <v>6</v>
      </c>
      <c r="W896" s="63">
        <v>100</v>
      </c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63">
        <v>22</v>
      </c>
      <c r="AL896" s="63"/>
      <c r="AM896" s="63"/>
      <c r="AN896" s="63"/>
      <c r="AO896" s="63"/>
      <c r="AP896" s="63"/>
      <c r="AQ896" s="63"/>
      <c r="AS896" s="5">
        <f>IF(Q896&gt;0,RANK(Q896,(N896:P896,Q896:AE896)),0)</f>
        <v>3</v>
      </c>
      <c r="AT896" s="5">
        <f>IF(R896&gt;0,RANK(R896,(N896:P896,Q896:AE896)),0)</f>
        <v>6</v>
      </c>
      <c r="AU896" s="5">
        <f>IF(T896&gt;0,RANK(T896,(N896:P896,Q896:AE896)),0)</f>
        <v>8</v>
      </c>
      <c r="AV896" s="5">
        <f>IF(S896&gt;0,RANK(S896,(N896:P896,Q896:AE896)),0)</f>
        <v>5</v>
      </c>
      <c r="AW896" s="2">
        <f t="shared" si="360"/>
        <v>6.0847671002937477E-3</v>
      </c>
      <c r="AX896" s="2">
        <f t="shared" si="361"/>
        <v>1.6261015526647083E-3</v>
      </c>
      <c r="AY896" s="2">
        <f t="shared" si="362"/>
        <v>2.0981955518254301E-4</v>
      </c>
      <c r="AZ896" s="2">
        <f t="shared" si="363"/>
        <v>2.9374737725556023E-3</v>
      </c>
      <c r="BB896" t="s">
        <v>1857</v>
      </c>
      <c r="BC896" t="s">
        <v>1630</v>
      </c>
      <c r="BD896">
        <v>1</v>
      </c>
      <c r="BF896" s="111">
        <v>19</v>
      </c>
      <c r="BG896" s="113">
        <v>127</v>
      </c>
      <c r="BH896" s="117">
        <f t="shared" si="364"/>
        <v>19127</v>
      </c>
      <c r="BJ896" s="5" t="s">
        <v>3185</v>
      </c>
      <c r="BK896" s="63">
        <v>70</v>
      </c>
      <c r="BL896" s="63">
        <v>58</v>
      </c>
      <c r="BN896" s="63"/>
    </row>
    <row r="897" spans="1:66" hidden="1" outlineLevel="1">
      <c r="A897" t="s">
        <v>759</v>
      </c>
      <c r="B897" t="s">
        <v>1630</v>
      </c>
      <c r="C897" s="1">
        <f t="shared" ref="C897:C932" si="365">SUM(N897:AQ897)</f>
        <v>7212</v>
      </c>
      <c r="D897" s="5">
        <f>IF(N897&gt;0, RANK(N897,(N897:P897,Q897:AE897)),0)</f>
        <v>2</v>
      </c>
      <c r="E897" s="5">
        <f>IF(O897&gt;0,RANK(O897,(N897:P897,Q897:AE897)),0)</f>
        <v>1</v>
      </c>
      <c r="F897" s="5">
        <f>IF(P897&gt;0,RANK(P897,(N897:P897,Q897:AE897)),0)</f>
        <v>0</v>
      </c>
      <c r="G897" s="131">
        <f t="shared" ref="G897:G932" si="366">IF(C897&gt;0,MAX(N897:P897)-LARGE(N897:P897,2),0)</f>
        <v>1368</v>
      </c>
      <c r="H897" s="136">
        <f t="shared" ref="H897:H928" si="367">IF(C897&gt;0,G897/C897,0)</f>
        <v>0.18968386023294509</v>
      </c>
      <c r="I897" s="2"/>
      <c r="J897" s="2">
        <f t="shared" ref="J897:J932" si="368">IF($C897=0,"-",N897/$C897)</f>
        <v>0.39489739323349971</v>
      </c>
      <c r="K897" s="2">
        <f t="shared" ref="K897:K932" si="369">IF($C897=0,"-",O897/$C897)</f>
        <v>0.58458125346644485</v>
      </c>
      <c r="L897" s="2">
        <f t="shared" ref="L897:L932" si="370">IF($C897=0,"-",P897/$C897)</f>
        <v>0</v>
      </c>
      <c r="M897" s="2">
        <f t="shared" ref="M897:M928" si="371">IF(C897=0,"-",(1-J897-K897-L897))</f>
        <v>2.0521353300055445E-2</v>
      </c>
      <c r="N897" s="63">
        <v>2848</v>
      </c>
      <c r="O897" s="63">
        <v>4216</v>
      </c>
      <c r="P897" s="63"/>
      <c r="Q897" s="63">
        <v>68</v>
      </c>
      <c r="R897" s="63">
        <v>19</v>
      </c>
      <c r="S897" s="63">
        <v>14</v>
      </c>
      <c r="T897" s="63">
        <v>2</v>
      </c>
      <c r="U897" s="63"/>
      <c r="V897" s="63">
        <v>7</v>
      </c>
      <c r="W897" s="63">
        <v>32</v>
      </c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63">
        <v>6</v>
      </c>
      <c r="AL897" s="63"/>
      <c r="AM897" s="63"/>
      <c r="AN897" s="63"/>
      <c r="AO897" s="63"/>
      <c r="AP897" s="63"/>
      <c r="AQ897" s="63"/>
      <c r="AS897" s="5">
        <f>IF(Q897&gt;0,RANK(Q897,(N897:P897,Q897:AE897)),0)</f>
        <v>3</v>
      </c>
      <c r="AT897" s="5">
        <f>IF(R897&gt;0,RANK(R897,(N897:P897,Q897:AE897)),0)</f>
        <v>5</v>
      </c>
      <c r="AU897" s="5">
        <f>IF(T897&gt;0,RANK(T897,(N897:P897,Q897:AE897)),0)</f>
        <v>8</v>
      </c>
      <c r="AV897" s="5">
        <f>IF(S897&gt;0,RANK(S897,(N897:P897,Q897:AE897)),0)</f>
        <v>6</v>
      </c>
      <c r="AW897" s="2">
        <f t="shared" ref="AW897:AW932" si="372">IF($C897=0,"-",Q897/$C897)</f>
        <v>9.4287298946200779E-3</v>
      </c>
      <c r="AX897" s="2">
        <f t="shared" ref="AX897:AX932" si="373">IF($C897=0,"-",R897/$C897)</f>
        <v>2.6344980587909039E-3</v>
      </c>
      <c r="AY897" s="2">
        <f t="shared" ref="AY897:AY932" si="374">IF($C897=0,"-",T897/$C897)</f>
        <v>2.7731558513588466E-4</v>
      </c>
      <c r="AZ897" s="2">
        <f t="shared" ref="AZ897:AZ932" si="375">IF($C897=0,"-",S897/$C897)</f>
        <v>1.9412090959511925E-3</v>
      </c>
      <c r="BB897" t="s">
        <v>759</v>
      </c>
      <c r="BC897" t="s">
        <v>1630</v>
      </c>
      <c r="BD897">
        <v>3</v>
      </c>
      <c r="BF897" s="111">
        <v>19</v>
      </c>
      <c r="BG897" s="113">
        <v>129</v>
      </c>
      <c r="BH897" s="117">
        <f t="shared" si="364"/>
        <v>19129</v>
      </c>
      <c r="BJ897" s="5" t="s">
        <v>3185</v>
      </c>
      <c r="BK897" s="63">
        <v>33</v>
      </c>
      <c r="BL897" s="63">
        <v>0</v>
      </c>
      <c r="BN897" s="63"/>
    </row>
    <row r="898" spans="1:66" hidden="1" outlineLevel="1">
      <c r="A898" t="s">
        <v>315</v>
      </c>
      <c r="B898" t="s">
        <v>1630</v>
      </c>
      <c r="C898" s="1">
        <f t="shared" si="365"/>
        <v>5586</v>
      </c>
      <c r="D898" s="5">
        <f>IF(N898&gt;0, RANK(N898,(N898:P898,Q898:AE898)),0)</f>
        <v>1</v>
      </c>
      <c r="E898" s="5">
        <f>IF(O898&gt;0,RANK(O898,(N898:P898,Q898:AE898)),0)</f>
        <v>2</v>
      </c>
      <c r="F898" s="5">
        <f>IF(P898&gt;0,RANK(P898,(N898:P898,Q898:AE898)),0)</f>
        <v>0</v>
      </c>
      <c r="G898" s="131">
        <f t="shared" si="366"/>
        <v>188</v>
      </c>
      <c r="H898" s="136">
        <f t="shared" si="367"/>
        <v>3.3655567490153956E-2</v>
      </c>
      <c r="I898" s="2"/>
      <c r="J898" s="2">
        <f t="shared" si="368"/>
        <v>0.50680272108843538</v>
      </c>
      <c r="K898" s="2">
        <f t="shared" si="369"/>
        <v>0.47314715359828141</v>
      </c>
      <c r="L898" s="2">
        <f t="shared" si="370"/>
        <v>0</v>
      </c>
      <c r="M898" s="2">
        <f t="shared" si="371"/>
        <v>2.0050125313283207E-2</v>
      </c>
      <c r="N898" s="63">
        <v>2831</v>
      </c>
      <c r="O898" s="63">
        <v>2643</v>
      </c>
      <c r="P898" s="63"/>
      <c r="Q898" s="63">
        <v>40</v>
      </c>
      <c r="R898" s="63">
        <v>17</v>
      </c>
      <c r="S898" s="63">
        <v>5</v>
      </c>
      <c r="T898" s="63">
        <v>2</v>
      </c>
      <c r="U898" s="63"/>
      <c r="V898" s="63">
        <v>2</v>
      </c>
      <c r="W898" s="63">
        <v>40</v>
      </c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63">
        <v>6</v>
      </c>
      <c r="AL898" s="63"/>
      <c r="AM898" s="63"/>
      <c r="AN898" s="63"/>
      <c r="AO898" s="63"/>
      <c r="AP898" s="63"/>
      <c r="AQ898" s="63"/>
      <c r="AS898" s="5">
        <f>IF(Q898&gt;0,RANK(Q898,(N898:P898,Q898:AE898)),0)</f>
        <v>3</v>
      </c>
      <c r="AT898" s="5">
        <f>IF(R898&gt;0,RANK(R898,(N898:P898,Q898:AE898)),0)</f>
        <v>5</v>
      </c>
      <c r="AU898" s="5">
        <f>IF(T898&gt;0,RANK(T898,(N898:P898,Q898:AE898)),0)</f>
        <v>7</v>
      </c>
      <c r="AV898" s="5">
        <f>IF(S898&gt;0,RANK(S898,(N898:P898,Q898:AE898)),0)</f>
        <v>6</v>
      </c>
      <c r="AW898" s="2">
        <f t="shared" si="372"/>
        <v>7.1607590404582887E-3</v>
      </c>
      <c r="AX898" s="2">
        <f t="shared" si="373"/>
        <v>3.0433225921947726E-3</v>
      </c>
      <c r="AY898" s="2">
        <f t="shared" si="374"/>
        <v>3.5803795202291446E-4</v>
      </c>
      <c r="AZ898" s="2">
        <f t="shared" si="375"/>
        <v>8.9509488005728608E-4</v>
      </c>
      <c r="BB898" t="s">
        <v>315</v>
      </c>
      <c r="BC898" t="s">
        <v>1630</v>
      </c>
      <c r="BD898">
        <v>1</v>
      </c>
      <c r="BF898" s="111">
        <v>19</v>
      </c>
      <c r="BG898" s="113">
        <v>131</v>
      </c>
      <c r="BH898" s="117">
        <f t="shared" si="364"/>
        <v>19131</v>
      </c>
      <c r="BJ898" s="5" t="s">
        <v>3185</v>
      </c>
      <c r="BK898" s="63">
        <v>46</v>
      </c>
      <c r="BL898" s="63">
        <v>4</v>
      </c>
      <c r="BN898" s="63"/>
    </row>
    <row r="899" spans="1:66" hidden="1" outlineLevel="1">
      <c r="A899" t="s">
        <v>296</v>
      </c>
      <c r="B899" t="s">
        <v>1630</v>
      </c>
      <c r="C899" s="1">
        <f t="shared" si="365"/>
        <v>4742</v>
      </c>
      <c r="D899" s="5">
        <f>IF(N899&gt;0, RANK(N899,(N899:P899,Q899:AE899)),0)</f>
        <v>2</v>
      </c>
      <c r="E899" s="5">
        <f>IF(O899&gt;0,RANK(O899,(N899:P899,Q899:AE899)),0)</f>
        <v>1</v>
      </c>
      <c r="F899" s="5">
        <f>IF(P899&gt;0,RANK(P899,(N899:P899,Q899:AE899)),0)</f>
        <v>0</v>
      </c>
      <c r="G899" s="131">
        <f t="shared" si="366"/>
        <v>456</v>
      </c>
      <c r="H899" s="136">
        <f t="shared" si="367"/>
        <v>9.6161956980177141E-2</v>
      </c>
      <c r="I899" s="2"/>
      <c r="J899" s="2">
        <f t="shared" si="368"/>
        <v>0.44306199915647404</v>
      </c>
      <c r="K899" s="2">
        <f t="shared" si="369"/>
        <v>0.53922395613665119</v>
      </c>
      <c r="L899" s="2">
        <f t="shared" si="370"/>
        <v>0</v>
      </c>
      <c r="M899" s="2">
        <f t="shared" si="371"/>
        <v>1.7714044706874765E-2</v>
      </c>
      <c r="N899" s="63">
        <v>2101</v>
      </c>
      <c r="O899" s="63">
        <v>2557</v>
      </c>
      <c r="P899" s="63"/>
      <c r="Q899" s="63">
        <v>29</v>
      </c>
      <c r="R899" s="63">
        <v>10</v>
      </c>
      <c r="S899" s="63">
        <v>9</v>
      </c>
      <c r="T899" s="63">
        <v>1</v>
      </c>
      <c r="U899" s="63"/>
      <c r="V899" s="63">
        <v>3</v>
      </c>
      <c r="W899" s="63">
        <v>29</v>
      </c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63">
        <v>3</v>
      </c>
      <c r="AL899" s="63"/>
      <c r="AM899" s="63"/>
      <c r="AN899" s="63"/>
      <c r="AO899" s="63"/>
      <c r="AP899" s="63"/>
      <c r="AQ899" s="63"/>
      <c r="AS899" s="5">
        <f>IF(Q899&gt;0,RANK(Q899,(N899:P899,Q899:AE899)),0)</f>
        <v>3</v>
      </c>
      <c r="AT899" s="5">
        <f>IF(R899&gt;0,RANK(R899,(N899:P899,Q899:AE899)),0)</f>
        <v>5</v>
      </c>
      <c r="AU899" s="5">
        <f>IF(T899&gt;0,RANK(T899,(N899:P899,Q899:AE899)),0)</f>
        <v>8</v>
      </c>
      <c r="AV899" s="5">
        <f>IF(S899&gt;0,RANK(S899,(N899:P899,Q899:AE899)),0)</f>
        <v>6</v>
      </c>
      <c r="AW899" s="2">
        <f t="shared" si="372"/>
        <v>6.1155630535638973E-3</v>
      </c>
      <c r="AX899" s="2">
        <f t="shared" si="373"/>
        <v>2.1088148460565162E-3</v>
      </c>
      <c r="AY899" s="2">
        <f t="shared" si="374"/>
        <v>2.1088148460565162E-4</v>
      </c>
      <c r="AZ899" s="2">
        <f t="shared" si="375"/>
        <v>1.8979333614508645E-3</v>
      </c>
      <c r="BB899" t="s">
        <v>296</v>
      </c>
      <c r="BC899" t="s">
        <v>1630</v>
      </c>
      <c r="BD899">
        <v>4</v>
      </c>
      <c r="BF899" s="111">
        <v>19</v>
      </c>
      <c r="BG899" s="113">
        <v>133</v>
      </c>
      <c r="BH899" s="117">
        <f t="shared" si="364"/>
        <v>19133</v>
      </c>
      <c r="BJ899" s="5" t="s">
        <v>3185</v>
      </c>
      <c r="BK899" s="63">
        <v>36</v>
      </c>
      <c r="BL899" s="63">
        <v>1</v>
      </c>
      <c r="BN899" s="63"/>
    </row>
    <row r="900" spans="1:66" hidden="1" outlineLevel="1">
      <c r="A900" t="s">
        <v>651</v>
      </c>
      <c r="B900" t="s">
        <v>1630</v>
      </c>
      <c r="C900" s="1">
        <f t="shared" si="365"/>
        <v>3830</v>
      </c>
      <c r="D900" s="5">
        <f>IF(N900&gt;0, RANK(N900,(N900:P900,Q900:AE900)),0)</f>
        <v>2</v>
      </c>
      <c r="E900" s="5">
        <f>IF(O900&gt;0,RANK(O900,(N900:P900,Q900:AE900)),0)</f>
        <v>1</v>
      </c>
      <c r="F900" s="5">
        <f>IF(P900&gt;0,RANK(P900,(N900:P900,Q900:AE900)),0)</f>
        <v>0</v>
      </c>
      <c r="G900" s="131">
        <f t="shared" si="366"/>
        <v>295</v>
      </c>
      <c r="H900" s="136">
        <f t="shared" si="367"/>
        <v>7.7023498694516968E-2</v>
      </c>
      <c r="I900" s="2"/>
      <c r="J900" s="2">
        <f t="shared" si="368"/>
        <v>0.45195822454308093</v>
      </c>
      <c r="K900" s="2">
        <f t="shared" si="369"/>
        <v>0.52898172323759796</v>
      </c>
      <c r="L900" s="2">
        <f t="shared" si="370"/>
        <v>0</v>
      </c>
      <c r="M900" s="2">
        <f t="shared" si="371"/>
        <v>1.9060052219321166E-2</v>
      </c>
      <c r="N900" s="63">
        <v>1731</v>
      </c>
      <c r="O900" s="63">
        <v>2026</v>
      </c>
      <c r="P900" s="63"/>
      <c r="Q900" s="63">
        <v>22</v>
      </c>
      <c r="R900" s="63">
        <v>5</v>
      </c>
      <c r="S900" s="63">
        <v>17</v>
      </c>
      <c r="T900" s="63">
        <v>2</v>
      </c>
      <c r="U900" s="63"/>
      <c r="V900" s="63">
        <v>2</v>
      </c>
      <c r="W900" s="63">
        <v>21</v>
      </c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63">
        <v>4</v>
      </c>
      <c r="AL900" s="63"/>
      <c r="AM900" s="63"/>
      <c r="AN900" s="63"/>
      <c r="AO900" s="63"/>
      <c r="AP900" s="63"/>
      <c r="AQ900" s="63"/>
      <c r="AS900" s="5">
        <f>IF(Q900&gt;0,RANK(Q900,(N900:P900,Q900:AE900)),0)</f>
        <v>3</v>
      </c>
      <c r="AT900" s="5">
        <f>IF(R900&gt;0,RANK(R900,(N900:P900,Q900:AE900)),0)</f>
        <v>6</v>
      </c>
      <c r="AU900" s="5">
        <f>IF(T900&gt;0,RANK(T900,(N900:P900,Q900:AE900)),0)</f>
        <v>7</v>
      </c>
      <c r="AV900" s="5">
        <f>IF(S900&gt;0,RANK(S900,(N900:P900,Q900:AE900)),0)</f>
        <v>5</v>
      </c>
      <c r="AW900" s="2">
        <f t="shared" si="372"/>
        <v>5.7441253263707569E-3</v>
      </c>
      <c r="AX900" s="2">
        <f t="shared" si="373"/>
        <v>1.3054830287206266E-3</v>
      </c>
      <c r="AY900" s="2">
        <f t="shared" si="374"/>
        <v>5.2219321148825064E-4</v>
      </c>
      <c r="AZ900" s="2">
        <f t="shared" si="375"/>
        <v>4.4386422976501307E-3</v>
      </c>
      <c r="BB900" t="s">
        <v>651</v>
      </c>
      <c r="BC900" t="s">
        <v>1630</v>
      </c>
      <c r="BD900">
        <v>2</v>
      </c>
      <c r="BF900" s="111">
        <v>19</v>
      </c>
      <c r="BG900" s="113">
        <v>135</v>
      </c>
      <c r="BH900" s="117">
        <f t="shared" si="364"/>
        <v>19135</v>
      </c>
      <c r="BJ900" s="5" t="s">
        <v>3185</v>
      </c>
      <c r="BK900" s="63">
        <v>27</v>
      </c>
      <c r="BL900" s="63">
        <v>6</v>
      </c>
      <c r="BN900" s="63"/>
    </row>
    <row r="901" spans="1:66" hidden="1" outlineLevel="1">
      <c r="A901" t="s">
        <v>1414</v>
      </c>
      <c r="B901" t="s">
        <v>1630</v>
      </c>
      <c r="C901" s="1">
        <f t="shared" si="365"/>
        <v>5025</v>
      </c>
      <c r="D901" s="5">
        <f>IF(N901&gt;0, RANK(N901,(N901:P901,Q901:AE901)),0)</f>
        <v>2</v>
      </c>
      <c r="E901" s="5">
        <f>IF(O901&gt;0,RANK(O901,(N901:P901,Q901:AE901)),0)</f>
        <v>1</v>
      </c>
      <c r="F901" s="5">
        <f>IF(P901&gt;0,RANK(P901,(N901:P901,Q901:AE901)),0)</f>
        <v>0</v>
      </c>
      <c r="G901" s="131">
        <f t="shared" si="366"/>
        <v>1079</v>
      </c>
      <c r="H901" s="136">
        <f t="shared" si="367"/>
        <v>0.21472636815920398</v>
      </c>
      <c r="I901" s="2"/>
      <c r="J901" s="2">
        <f t="shared" si="368"/>
        <v>0.38248756218905472</v>
      </c>
      <c r="K901" s="2">
        <f t="shared" si="369"/>
        <v>0.59721393034825876</v>
      </c>
      <c r="L901" s="2">
        <f t="shared" si="370"/>
        <v>0</v>
      </c>
      <c r="M901" s="2">
        <f t="shared" si="371"/>
        <v>2.0298507462686577E-2</v>
      </c>
      <c r="N901" s="63">
        <v>1922</v>
      </c>
      <c r="O901" s="63">
        <v>3001</v>
      </c>
      <c r="P901" s="63"/>
      <c r="Q901" s="63">
        <v>42</v>
      </c>
      <c r="R901" s="63">
        <v>18</v>
      </c>
      <c r="S901" s="63">
        <v>11</v>
      </c>
      <c r="T901" s="63">
        <v>2</v>
      </c>
      <c r="U901" s="63"/>
      <c r="V901" s="63">
        <v>1</v>
      </c>
      <c r="W901" s="63">
        <v>20</v>
      </c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63">
        <v>8</v>
      </c>
      <c r="AL901" s="63"/>
      <c r="AM901" s="63"/>
      <c r="AN901" s="63"/>
      <c r="AO901" s="63"/>
      <c r="AP901" s="63"/>
      <c r="AQ901" s="63"/>
      <c r="AS901" s="5">
        <f>IF(Q901&gt;0,RANK(Q901,(N901:P901,Q901:AE901)),0)</f>
        <v>3</v>
      </c>
      <c r="AT901" s="5">
        <f>IF(R901&gt;0,RANK(R901,(N901:P901,Q901:AE901)),0)</f>
        <v>5</v>
      </c>
      <c r="AU901" s="5">
        <f>IF(T901&gt;0,RANK(T901,(N901:P901,Q901:AE901)),0)</f>
        <v>7</v>
      </c>
      <c r="AV901" s="5">
        <f>IF(S901&gt;0,RANK(S901,(N901:P901,Q901:AE901)),0)</f>
        <v>6</v>
      </c>
      <c r="AW901" s="2">
        <f t="shared" si="372"/>
        <v>8.3582089552238798E-3</v>
      </c>
      <c r="AX901" s="2">
        <f t="shared" si="373"/>
        <v>3.582089552238806E-3</v>
      </c>
      <c r="AY901" s="2">
        <f t="shared" si="374"/>
        <v>3.980099502487562E-4</v>
      </c>
      <c r="AZ901" s="2">
        <f t="shared" si="375"/>
        <v>2.1890547263681594E-3</v>
      </c>
      <c r="BB901" t="s">
        <v>1414</v>
      </c>
      <c r="BC901" t="s">
        <v>1630</v>
      </c>
      <c r="BD901">
        <v>3</v>
      </c>
      <c r="BF901" s="111">
        <v>19</v>
      </c>
      <c r="BG901" s="113">
        <v>137</v>
      </c>
      <c r="BH901" s="117">
        <f t="shared" si="364"/>
        <v>19137</v>
      </c>
      <c r="BJ901" s="5" t="s">
        <v>3185</v>
      </c>
      <c r="BK901" s="63">
        <v>29</v>
      </c>
      <c r="BL901" s="63">
        <v>4</v>
      </c>
      <c r="BN901" s="63"/>
    </row>
    <row r="902" spans="1:66" hidden="1" outlineLevel="1">
      <c r="A902" t="s">
        <v>2091</v>
      </c>
      <c r="B902" t="s">
        <v>1630</v>
      </c>
      <c r="C902" s="1">
        <f t="shared" si="365"/>
        <v>19865</v>
      </c>
      <c r="D902" s="5">
        <f>IF(N902&gt;0, RANK(N902,(N902:P902,Q902:AE902)),0)</f>
        <v>1</v>
      </c>
      <c r="E902" s="5">
        <f>IF(O902&gt;0,RANK(O902,(N902:P902,Q902:AE902)),0)</f>
        <v>2</v>
      </c>
      <c r="F902" s="5">
        <f>IF(P902&gt;0,RANK(P902,(N902:P902,Q902:AE902)),0)</f>
        <v>0</v>
      </c>
      <c r="G902" s="131">
        <f t="shared" si="366"/>
        <v>3155</v>
      </c>
      <c r="H902" s="136">
        <f t="shared" si="367"/>
        <v>0.1588220488295998</v>
      </c>
      <c r="I902" s="2"/>
      <c r="J902" s="2">
        <f t="shared" si="368"/>
        <v>0.56999748301031961</v>
      </c>
      <c r="K902" s="2">
        <f t="shared" si="369"/>
        <v>0.41117543418071983</v>
      </c>
      <c r="L902" s="2">
        <f t="shared" si="370"/>
        <v>0</v>
      </c>
      <c r="M902" s="2">
        <f t="shared" si="371"/>
        <v>1.882708280896056E-2</v>
      </c>
      <c r="N902" s="63">
        <v>11323</v>
      </c>
      <c r="O902" s="63">
        <v>8168</v>
      </c>
      <c r="P902" s="63"/>
      <c r="Q902" s="63">
        <v>177</v>
      </c>
      <c r="R902" s="63">
        <v>48</v>
      </c>
      <c r="S902" s="63">
        <v>42</v>
      </c>
      <c r="T902" s="63">
        <v>6</v>
      </c>
      <c r="U902" s="63"/>
      <c r="V902" s="63">
        <v>3</v>
      </c>
      <c r="W902" s="63">
        <v>87</v>
      </c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63">
        <v>11</v>
      </c>
      <c r="AL902" s="63"/>
      <c r="AM902" s="63"/>
      <c r="AN902" s="63"/>
      <c r="AO902" s="63"/>
      <c r="AP902" s="63"/>
      <c r="AQ902" s="63"/>
      <c r="AS902" s="5">
        <f>IF(Q902&gt;0,RANK(Q902,(N902:P902,Q902:AE902)),0)</f>
        <v>3</v>
      </c>
      <c r="AT902" s="5">
        <f>IF(R902&gt;0,RANK(R902,(N902:P902,Q902:AE902)),0)</f>
        <v>5</v>
      </c>
      <c r="AU902" s="5">
        <f>IF(T902&gt;0,RANK(T902,(N902:P902,Q902:AE902)),0)</f>
        <v>7</v>
      </c>
      <c r="AV902" s="5">
        <f>IF(S902&gt;0,RANK(S902,(N902:P902,Q902:AE902)),0)</f>
        <v>6</v>
      </c>
      <c r="AW902" s="2">
        <f t="shared" si="372"/>
        <v>8.9101434684117787E-3</v>
      </c>
      <c r="AX902" s="2">
        <f t="shared" si="373"/>
        <v>2.4163100931286182E-3</v>
      </c>
      <c r="AY902" s="2">
        <f t="shared" si="374"/>
        <v>3.0203876164107727E-4</v>
      </c>
      <c r="AZ902" s="2">
        <f t="shared" si="375"/>
        <v>2.114271331487541E-3</v>
      </c>
      <c r="BB902" t="s">
        <v>2091</v>
      </c>
      <c r="BC902" t="s">
        <v>1630</v>
      </c>
      <c r="BD902">
        <v>2</v>
      </c>
      <c r="BF902" s="111">
        <v>19</v>
      </c>
      <c r="BG902" s="113">
        <v>139</v>
      </c>
      <c r="BH902" s="117">
        <f t="shared" si="364"/>
        <v>19139</v>
      </c>
      <c r="BJ902" s="5" t="s">
        <v>3185</v>
      </c>
      <c r="BK902" s="63">
        <v>41</v>
      </c>
      <c r="BL902" s="63">
        <v>30</v>
      </c>
      <c r="BN902" s="63"/>
    </row>
    <row r="903" spans="1:66" hidden="1" outlineLevel="1">
      <c r="A903" t="s">
        <v>2235</v>
      </c>
      <c r="B903" t="s">
        <v>1630</v>
      </c>
      <c r="C903" s="1">
        <f t="shared" si="365"/>
        <v>7341</v>
      </c>
      <c r="D903" s="5">
        <f>IF(N903&gt;0, RANK(N903,(N903:P903,Q903:AE903)),0)</f>
        <v>2</v>
      </c>
      <c r="E903" s="5">
        <f>IF(O903&gt;0,RANK(O903,(N903:P903,Q903:AE903)),0)</f>
        <v>1</v>
      </c>
      <c r="F903" s="5">
        <f>IF(P903&gt;0,RANK(P903,(N903:P903,Q903:AE903)),0)</f>
        <v>0</v>
      </c>
      <c r="G903" s="131">
        <f t="shared" si="366"/>
        <v>3297</v>
      </c>
      <c r="H903" s="136">
        <f t="shared" si="367"/>
        <v>0.4491213731099305</v>
      </c>
      <c r="I903" s="2"/>
      <c r="J903" s="2">
        <f t="shared" si="368"/>
        <v>0.26821958861190576</v>
      </c>
      <c r="K903" s="2">
        <f t="shared" si="369"/>
        <v>0.71734096172183626</v>
      </c>
      <c r="L903" s="2">
        <f t="shared" si="370"/>
        <v>0</v>
      </c>
      <c r="M903" s="2">
        <f t="shared" si="371"/>
        <v>1.4439449666257986E-2</v>
      </c>
      <c r="N903" s="63">
        <v>1969</v>
      </c>
      <c r="O903" s="63">
        <v>5266</v>
      </c>
      <c r="P903" s="63"/>
      <c r="Q903" s="63">
        <v>33</v>
      </c>
      <c r="R903" s="63">
        <v>10</v>
      </c>
      <c r="S903" s="63">
        <v>18</v>
      </c>
      <c r="T903" s="63">
        <v>6</v>
      </c>
      <c r="U903" s="63"/>
      <c r="V903" s="63">
        <v>3</v>
      </c>
      <c r="W903" s="63">
        <v>34</v>
      </c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63">
        <v>2</v>
      </c>
      <c r="AL903" s="63"/>
      <c r="AM903" s="63"/>
      <c r="AN903" s="63"/>
      <c r="AO903" s="63"/>
      <c r="AP903" s="63"/>
      <c r="AQ903" s="63"/>
      <c r="AS903" s="5">
        <f>IF(Q903&gt;0,RANK(Q903,(N903:P903,Q903:AE903)),0)</f>
        <v>4</v>
      </c>
      <c r="AT903" s="5">
        <f>IF(R903&gt;0,RANK(R903,(N903:P903,Q903:AE903)),0)</f>
        <v>6</v>
      </c>
      <c r="AU903" s="5">
        <f>IF(T903&gt;0,RANK(T903,(N903:P903,Q903:AE903)),0)</f>
        <v>7</v>
      </c>
      <c r="AV903" s="5">
        <f>IF(S903&gt;0,RANK(S903,(N903:P903,Q903:AE903)),0)</f>
        <v>5</v>
      </c>
      <c r="AW903" s="2">
        <f t="shared" si="372"/>
        <v>4.4953003677973028E-3</v>
      </c>
      <c r="AX903" s="2">
        <f t="shared" si="373"/>
        <v>1.3622122326658493E-3</v>
      </c>
      <c r="AY903" s="2">
        <f t="shared" si="374"/>
        <v>8.1732733959950961E-4</v>
      </c>
      <c r="AZ903" s="2">
        <f t="shared" si="375"/>
        <v>2.4519820187985288E-3</v>
      </c>
      <c r="BB903" t="s">
        <v>2235</v>
      </c>
      <c r="BC903" t="s">
        <v>1630</v>
      </c>
      <c r="BD903">
        <v>4</v>
      </c>
      <c r="BF903" s="111">
        <v>19</v>
      </c>
      <c r="BG903" s="113">
        <v>141</v>
      </c>
      <c r="BH903" s="117">
        <f t="shared" si="364"/>
        <v>19141</v>
      </c>
      <c r="BJ903" s="5" t="s">
        <v>3185</v>
      </c>
      <c r="BK903" s="63">
        <v>23</v>
      </c>
      <c r="BL903" s="63">
        <v>3</v>
      </c>
      <c r="BN903" s="63"/>
    </row>
    <row r="904" spans="1:66" hidden="1" outlineLevel="1">
      <c r="A904" t="s">
        <v>855</v>
      </c>
      <c r="B904" t="s">
        <v>1630</v>
      </c>
      <c r="C904" s="1">
        <f t="shared" si="365"/>
        <v>3194</v>
      </c>
      <c r="D904" s="5">
        <f>IF(N904&gt;0, RANK(N904,(N904:P904,Q904:AE904)),0)</f>
        <v>2</v>
      </c>
      <c r="E904" s="5">
        <f>IF(O904&gt;0,RANK(O904,(N904:P904,Q904:AE904)),0)</f>
        <v>1</v>
      </c>
      <c r="F904" s="5">
        <f>IF(P904&gt;0,RANK(P904,(N904:P904,Q904:AE904)),0)</f>
        <v>0</v>
      </c>
      <c r="G904" s="131">
        <f t="shared" si="366"/>
        <v>1318</v>
      </c>
      <c r="H904" s="136">
        <f t="shared" si="367"/>
        <v>0.41264871634314337</v>
      </c>
      <c r="I904" s="2"/>
      <c r="J904" s="2">
        <f t="shared" si="368"/>
        <v>0.28553537883531621</v>
      </c>
      <c r="K904" s="2">
        <f t="shared" si="369"/>
        <v>0.69818409517845959</v>
      </c>
      <c r="L904" s="2">
        <f t="shared" si="370"/>
        <v>0</v>
      </c>
      <c r="M904" s="2">
        <f t="shared" si="371"/>
        <v>1.6280525986224204E-2</v>
      </c>
      <c r="N904" s="63">
        <v>912</v>
      </c>
      <c r="O904" s="63">
        <v>2230</v>
      </c>
      <c r="P904" s="63"/>
      <c r="Q904" s="63">
        <v>16</v>
      </c>
      <c r="R904" s="63">
        <v>9</v>
      </c>
      <c r="S904" s="63">
        <v>12</v>
      </c>
      <c r="T904" s="63">
        <v>4</v>
      </c>
      <c r="U904" s="63"/>
      <c r="V904" s="63">
        <v>1</v>
      </c>
      <c r="W904" s="63">
        <v>7</v>
      </c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63">
        <v>3</v>
      </c>
      <c r="AL904" s="63"/>
      <c r="AM904" s="63"/>
      <c r="AN904" s="63"/>
      <c r="AO904" s="63"/>
      <c r="AP904" s="63"/>
      <c r="AQ904" s="63"/>
      <c r="AS904" s="5">
        <f>IF(Q904&gt;0,RANK(Q904,(N904:P904,Q904:AE904)),0)</f>
        <v>3</v>
      </c>
      <c r="AT904" s="5">
        <f>IF(R904&gt;0,RANK(R904,(N904:P904,Q904:AE904)),0)</f>
        <v>5</v>
      </c>
      <c r="AU904" s="5">
        <f>IF(T904&gt;0,RANK(T904,(N904:P904,Q904:AE904)),0)</f>
        <v>7</v>
      </c>
      <c r="AV904" s="5">
        <f>IF(S904&gt;0,RANK(S904,(N904:P904,Q904:AE904)),0)</f>
        <v>4</v>
      </c>
      <c r="AW904" s="2">
        <f t="shared" si="372"/>
        <v>5.0093926111458983E-3</v>
      </c>
      <c r="AX904" s="2">
        <f t="shared" si="373"/>
        <v>2.8177833437695679E-3</v>
      </c>
      <c r="AY904" s="2">
        <f t="shared" si="374"/>
        <v>1.2523481527864746E-3</v>
      </c>
      <c r="AZ904" s="2">
        <f t="shared" si="375"/>
        <v>3.7570444583594239E-3</v>
      </c>
      <c r="BB904" t="s">
        <v>855</v>
      </c>
      <c r="BC904" t="s">
        <v>1630</v>
      </c>
      <c r="BD904">
        <v>4</v>
      </c>
      <c r="BF904" s="111">
        <v>19</v>
      </c>
      <c r="BG904" s="113">
        <v>143</v>
      </c>
      <c r="BH904" s="117">
        <f t="shared" si="364"/>
        <v>19143</v>
      </c>
      <c r="BJ904" s="5" t="s">
        <v>3185</v>
      </c>
      <c r="BK904" s="63">
        <v>24</v>
      </c>
      <c r="BL904" s="63">
        <v>0</v>
      </c>
      <c r="BN904" s="63"/>
    </row>
    <row r="905" spans="1:66" hidden="1" outlineLevel="1">
      <c r="A905" t="s">
        <v>3024</v>
      </c>
      <c r="B905" t="s">
        <v>1630</v>
      </c>
      <c r="C905" s="1">
        <f t="shared" si="365"/>
        <v>7079</v>
      </c>
      <c r="D905" s="5">
        <f>IF(N905&gt;0, RANK(N905,(N905:P905,Q905:AE905)),0)</f>
        <v>2</v>
      </c>
      <c r="E905" s="5">
        <f>IF(O905&gt;0,RANK(O905,(N905:P905,Q905:AE905)),0)</f>
        <v>1</v>
      </c>
      <c r="F905" s="5">
        <f>IF(P905&gt;0,RANK(P905,(N905:P905,Q905:AE905)),0)</f>
        <v>0</v>
      </c>
      <c r="G905" s="131">
        <f t="shared" si="366"/>
        <v>1735</v>
      </c>
      <c r="H905" s="136">
        <f t="shared" si="367"/>
        <v>0.24509111456420399</v>
      </c>
      <c r="I905" s="2"/>
      <c r="J905" s="2">
        <f t="shared" si="368"/>
        <v>0.36911993219381267</v>
      </c>
      <c r="K905" s="2">
        <f t="shared" si="369"/>
        <v>0.61421104675801663</v>
      </c>
      <c r="L905" s="2">
        <f t="shared" si="370"/>
        <v>0</v>
      </c>
      <c r="M905" s="2">
        <f t="shared" si="371"/>
        <v>1.6669021048170696E-2</v>
      </c>
      <c r="N905" s="63">
        <v>2613</v>
      </c>
      <c r="O905" s="63">
        <v>4348</v>
      </c>
      <c r="P905" s="63"/>
      <c r="Q905" s="63">
        <v>43</v>
      </c>
      <c r="R905" s="63">
        <v>12</v>
      </c>
      <c r="S905" s="63">
        <v>15</v>
      </c>
      <c r="T905" s="63">
        <v>12</v>
      </c>
      <c r="U905" s="63"/>
      <c r="V905" s="63">
        <v>1</v>
      </c>
      <c r="W905" s="63">
        <v>30</v>
      </c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63">
        <v>5</v>
      </c>
      <c r="AL905" s="63"/>
      <c r="AM905" s="63"/>
      <c r="AN905" s="63"/>
      <c r="AO905" s="63"/>
      <c r="AP905" s="63"/>
      <c r="AQ905" s="63"/>
      <c r="AS905" s="5">
        <f>IF(Q905&gt;0,RANK(Q905,(N905:P905,Q905:AE905)),0)</f>
        <v>3</v>
      </c>
      <c r="AT905" s="5">
        <f>IF(R905&gt;0,RANK(R905,(N905:P905,Q905:AE905)),0)</f>
        <v>6</v>
      </c>
      <c r="AU905" s="5">
        <f>IF(T905&gt;0,RANK(T905,(N905:P905,Q905:AE905)),0)</f>
        <v>6</v>
      </c>
      <c r="AV905" s="5">
        <f>IF(S905&gt;0,RANK(S905,(N905:P905,Q905:AE905)),0)</f>
        <v>5</v>
      </c>
      <c r="AW905" s="2">
        <f t="shared" si="372"/>
        <v>6.0743042802655746E-3</v>
      </c>
      <c r="AX905" s="2">
        <f t="shared" si="373"/>
        <v>1.6951546828648115E-3</v>
      </c>
      <c r="AY905" s="2">
        <f t="shared" si="374"/>
        <v>1.6951546828648115E-3</v>
      </c>
      <c r="AZ905" s="2">
        <f t="shared" si="375"/>
        <v>2.1189433535810142E-3</v>
      </c>
      <c r="BB905" t="s">
        <v>3024</v>
      </c>
      <c r="BC905" t="s">
        <v>1630</v>
      </c>
      <c r="BD905">
        <v>3</v>
      </c>
      <c r="BF905" s="111">
        <v>19</v>
      </c>
      <c r="BG905" s="113">
        <v>145</v>
      </c>
      <c r="BH905" s="117">
        <f t="shared" si="364"/>
        <v>19145</v>
      </c>
      <c r="BJ905" s="5" t="s">
        <v>3185</v>
      </c>
      <c r="BK905" s="63">
        <v>22</v>
      </c>
      <c r="BL905" s="63">
        <v>8</v>
      </c>
      <c r="BN905" s="63"/>
    </row>
    <row r="906" spans="1:66" hidden="1" outlineLevel="1">
      <c r="A906" t="s">
        <v>621</v>
      </c>
      <c r="B906" t="s">
        <v>1630</v>
      </c>
      <c r="C906" s="1">
        <f t="shared" si="365"/>
        <v>4887</v>
      </c>
      <c r="D906" s="5">
        <f>IF(N906&gt;0, RANK(N906,(N906:P906,Q906:AE906)),0)</f>
        <v>2</v>
      </c>
      <c r="E906" s="5">
        <f>IF(O906&gt;0,RANK(O906,(N906:P906,Q906:AE906)),0)</f>
        <v>1</v>
      </c>
      <c r="F906" s="5">
        <f>IF(P906&gt;0,RANK(P906,(N906:P906,Q906:AE906)),0)</f>
        <v>0</v>
      </c>
      <c r="G906" s="131">
        <f t="shared" si="366"/>
        <v>521</v>
      </c>
      <c r="H906" s="136">
        <f t="shared" si="367"/>
        <v>0.10660937180274196</v>
      </c>
      <c r="I906" s="2"/>
      <c r="J906" s="2">
        <f t="shared" si="368"/>
        <v>0.43769183548189072</v>
      </c>
      <c r="K906" s="2">
        <f t="shared" si="369"/>
        <v>0.54430120728463272</v>
      </c>
      <c r="L906" s="2">
        <f t="shared" si="370"/>
        <v>0</v>
      </c>
      <c r="M906" s="2">
        <f t="shared" si="371"/>
        <v>1.8006957233476562E-2</v>
      </c>
      <c r="N906" s="63">
        <v>2139</v>
      </c>
      <c r="O906" s="63">
        <v>2660</v>
      </c>
      <c r="P906" s="63"/>
      <c r="Q906" s="63">
        <v>28</v>
      </c>
      <c r="R906" s="63">
        <v>17</v>
      </c>
      <c r="S906" s="63">
        <v>12</v>
      </c>
      <c r="T906" s="63">
        <v>5</v>
      </c>
      <c r="U906" s="63"/>
      <c r="V906" s="63">
        <v>5</v>
      </c>
      <c r="W906" s="63">
        <v>18</v>
      </c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63">
        <v>3</v>
      </c>
      <c r="AL906" s="63"/>
      <c r="AM906" s="63"/>
      <c r="AN906" s="63"/>
      <c r="AO906" s="63"/>
      <c r="AP906" s="63"/>
      <c r="AQ906" s="63"/>
      <c r="AS906" s="5">
        <f>IF(Q906&gt;0,RANK(Q906,(N906:P906,Q906:AE906)),0)</f>
        <v>3</v>
      </c>
      <c r="AT906" s="5">
        <f>IF(R906&gt;0,RANK(R906,(N906:P906,Q906:AE906)),0)</f>
        <v>5</v>
      </c>
      <c r="AU906" s="5">
        <f>IF(T906&gt;0,RANK(T906,(N906:P906,Q906:AE906)),0)</f>
        <v>7</v>
      </c>
      <c r="AV906" s="5">
        <f>IF(S906&gt;0,RANK(S906,(N906:P906,Q906:AE906)),0)</f>
        <v>6</v>
      </c>
      <c r="AW906" s="2">
        <f t="shared" si="372"/>
        <v>5.7294863924698177E-3</v>
      </c>
      <c r="AX906" s="2">
        <f t="shared" si="373"/>
        <v>3.4786167382852467E-3</v>
      </c>
      <c r="AY906" s="2">
        <f t="shared" si="374"/>
        <v>1.0231225700838961E-3</v>
      </c>
      <c r="AZ906" s="2">
        <f t="shared" si="375"/>
        <v>2.4554941682013503E-3</v>
      </c>
      <c r="BB906" t="s">
        <v>621</v>
      </c>
      <c r="BC906" t="s">
        <v>1630</v>
      </c>
      <c r="BD906">
        <v>4</v>
      </c>
      <c r="BF906" s="111">
        <v>19</v>
      </c>
      <c r="BG906" s="113">
        <v>147</v>
      </c>
      <c r="BH906" s="117">
        <f t="shared" si="364"/>
        <v>19147</v>
      </c>
      <c r="BJ906" s="5" t="s">
        <v>3185</v>
      </c>
      <c r="BK906" s="63">
        <v>39</v>
      </c>
      <c r="BL906" s="63">
        <v>3</v>
      </c>
      <c r="BN906" s="63"/>
    </row>
    <row r="907" spans="1:66" hidden="1" outlineLevel="1">
      <c r="A907" t="s">
        <v>234</v>
      </c>
      <c r="B907" t="s">
        <v>1630</v>
      </c>
      <c r="C907" s="1">
        <f t="shared" si="365"/>
        <v>12950</v>
      </c>
      <c r="D907" s="5">
        <f>IF(N907&gt;0, RANK(N907,(N907:P907,Q907:AE907)),0)</f>
        <v>2</v>
      </c>
      <c r="E907" s="5">
        <f>IF(O907&gt;0,RANK(O907,(N907:P907,Q907:AE907)),0)</f>
        <v>1</v>
      </c>
      <c r="F907" s="5">
        <f>IF(P907&gt;0,RANK(P907,(N907:P907,Q907:AE907)),0)</f>
        <v>0</v>
      </c>
      <c r="G907" s="131">
        <f t="shared" si="366"/>
        <v>4433</v>
      </c>
      <c r="H907" s="136">
        <f t="shared" si="367"/>
        <v>0.34231660231660233</v>
      </c>
      <c r="I907" s="2"/>
      <c r="J907" s="2">
        <f t="shared" si="368"/>
        <v>0.32154440154440156</v>
      </c>
      <c r="K907" s="2">
        <f t="shared" si="369"/>
        <v>0.66386100386100388</v>
      </c>
      <c r="L907" s="2">
        <f t="shared" si="370"/>
        <v>0</v>
      </c>
      <c r="M907" s="2">
        <f t="shared" si="371"/>
        <v>1.4594594594594557E-2</v>
      </c>
      <c r="N907" s="63">
        <v>4164</v>
      </c>
      <c r="O907" s="63">
        <v>8597</v>
      </c>
      <c r="P907" s="63"/>
      <c r="Q907" s="63">
        <v>89</v>
      </c>
      <c r="R907" s="63">
        <v>29</v>
      </c>
      <c r="S907" s="63">
        <v>14</v>
      </c>
      <c r="T907" s="63">
        <v>7</v>
      </c>
      <c r="U907" s="63"/>
      <c r="V907" s="63">
        <v>1</v>
      </c>
      <c r="W907" s="63">
        <v>45</v>
      </c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63">
        <v>4</v>
      </c>
      <c r="AL907" s="63"/>
      <c r="AM907" s="63"/>
      <c r="AN907" s="63"/>
      <c r="AO907" s="63"/>
      <c r="AP907" s="63"/>
      <c r="AQ907" s="63"/>
      <c r="AS907" s="5">
        <f>IF(Q907&gt;0,RANK(Q907,(N907:P907,Q907:AE907)),0)</f>
        <v>3</v>
      </c>
      <c r="AT907" s="5">
        <f>IF(R907&gt;0,RANK(R907,(N907:P907,Q907:AE907)),0)</f>
        <v>5</v>
      </c>
      <c r="AU907" s="5">
        <f>IF(T907&gt;0,RANK(T907,(N907:P907,Q907:AE907)),0)</f>
        <v>7</v>
      </c>
      <c r="AV907" s="5">
        <f>IF(S907&gt;0,RANK(S907,(N907:P907,Q907:AE907)),0)</f>
        <v>6</v>
      </c>
      <c r="AW907" s="2">
        <f t="shared" si="372"/>
        <v>6.8725868725868725E-3</v>
      </c>
      <c r="AX907" s="2">
        <f t="shared" si="373"/>
        <v>2.2393822393822396E-3</v>
      </c>
      <c r="AY907" s="2">
        <f t="shared" si="374"/>
        <v>5.4054054054054055E-4</v>
      </c>
      <c r="AZ907" s="2">
        <f t="shared" si="375"/>
        <v>1.0810810810810811E-3</v>
      </c>
      <c r="BB907" t="s">
        <v>234</v>
      </c>
      <c r="BC907" t="s">
        <v>1630</v>
      </c>
      <c r="BD907">
        <v>4</v>
      </c>
      <c r="BF907" s="111">
        <v>19</v>
      </c>
      <c r="BG907" s="113">
        <v>149</v>
      </c>
      <c r="BH907" s="117">
        <f t="shared" si="364"/>
        <v>19149</v>
      </c>
      <c r="BJ907" s="5" t="s">
        <v>3185</v>
      </c>
      <c r="BK907" s="63">
        <v>36</v>
      </c>
      <c r="BL907" s="63">
        <v>13</v>
      </c>
      <c r="BN907" s="63"/>
    </row>
    <row r="908" spans="1:66" hidden="1" outlineLevel="1">
      <c r="A908" t="s">
        <v>2642</v>
      </c>
      <c r="B908" t="s">
        <v>1630</v>
      </c>
      <c r="C908" s="1">
        <f t="shared" si="365"/>
        <v>4032</v>
      </c>
      <c r="D908" s="5">
        <f>IF(N908&gt;0, RANK(N908,(N908:P908,Q908:AE908)),0)</f>
        <v>2</v>
      </c>
      <c r="E908" s="5">
        <f>IF(O908&gt;0,RANK(O908,(N908:P908,Q908:AE908)),0)</f>
        <v>1</v>
      </c>
      <c r="F908" s="5">
        <f>IF(P908&gt;0,RANK(P908,(N908:P908,Q908:AE908)),0)</f>
        <v>0</v>
      </c>
      <c r="G908" s="131">
        <f t="shared" si="366"/>
        <v>873</v>
      </c>
      <c r="H908" s="136">
        <f t="shared" si="367"/>
        <v>0.21651785714285715</v>
      </c>
      <c r="I908" s="2"/>
      <c r="J908" s="2">
        <f t="shared" si="368"/>
        <v>0.37772817460317459</v>
      </c>
      <c r="K908" s="2">
        <f t="shared" si="369"/>
        <v>0.59424603174603174</v>
      </c>
      <c r="L908" s="2">
        <f t="shared" si="370"/>
        <v>0</v>
      </c>
      <c r="M908" s="2">
        <f t="shared" si="371"/>
        <v>2.8025793650793607E-2</v>
      </c>
      <c r="N908" s="63">
        <v>1523</v>
      </c>
      <c r="O908" s="63">
        <v>2396</v>
      </c>
      <c r="P908" s="63"/>
      <c r="Q908" s="63">
        <v>47</v>
      </c>
      <c r="R908" s="63">
        <v>16</v>
      </c>
      <c r="S908" s="63">
        <v>11</v>
      </c>
      <c r="T908" s="63">
        <v>2</v>
      </c>
      <c r="U908" s="63"/>
      <c r="V908" s="63">
        <v>2</v>
      </c>
      <c r="W908" s="63">
        <v>26</v>
      </c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63">
        <v>9</v>
      </c>
      <c r="AL908" s="63"/>
      <c r="AM908" s="63"/>
      <c r="AN908" s="63"/>
      <c r="AO908" s="63"/>
      <c r="AP908" s="63"/>
      <c r="AQ908" s="63"/>
      <c r="AS908" s="5">
        <f>IF(Q908&gt;0,RANK(Q908,(N908:P908,Q908:AE908)),0)</f>
        <v>3</v>
      </c>
      <c r="AT908" s="5">
        <f>IF(R908&gt;0,RANK(R908,(N908:P908,Q908:AE908)),0)</f>
        <v>5</v>
      </c>
      <c r="AU908" s="5">
        <f>IF(T908&gt;0,RANK(T908,(N908:P908,Q908:AE908)),0)</f>
        <v>7</v>
      </c>
      <c r="AV908" s="5">
        <f>IF(S908&gt;0,RANK(S908,(N908:P908,Q908:AE908)),0)</f>
        <v>6</v>
      </c>
      <c r="AW908" s="2">
        <f t="shared" si="372"/>
        <v>1.1656746031746032E-2</v>
      </c>
      <c r="AX908" s="2">
        <f t="shared" si="373"/>
        <v>3.968253968253968E-3</v>
      </c>
      <c r="AY908" s="2">
        <f t="shared" si="374"/>
        <v>4.96031746031746E-4</v>
      </c>
      <c r="AZ908" s="2">
        <f t="shared" si="375"/>
        <v>2.728174603174603E-3</v>
      </c>
      <c r="BB908" t="s">
        <v>2642</v>
      </c>
      <c r="BC908" t="s">
        <v>1630</v>
      </c>
      <c r="BD908">
        <v>4</v>
      </c>
      <c r="BF908" s="111">
        <v>19</v>
      </c>
      <c r="BG908" s="113">
        <v>151</v>
      </c>
      <c r="BH908" s="117">
        <f t="shared" si="364"/>
        <v>19151</v>
      </c>
      <c r="BJ908" s="5" t="s">
        <v>3185</v>
      </c>
      <c r="BK908" s="63">
        <v>31</v>
      </c>
      <c r="BL908" s="63">
        <v>6</v>
      </c>
      <c r="BN908" s="63"/>
    </row>
    <row r="909" spans="1:66" hidden="1" outlineLevel="1">
      <c r="A909" t="s">
        <v>886</v>
      </c>
      <c r="B909" t="s">
        <v>1630</v>
      </c>
      <c r="C909" s="1">
        <f t="shared" si="365"/>
        <v>228882</v>
      </c>
      <c r="D909" s="5">
        <f>IF(N909&gt;0, RANK(N909,(N909:P909,Q909:AE909)),0)</f>
        <v>1</v>
      </c>
      <c r="E909" s="5">
        <f>IF(O909&gt;0,RANK(O909,(N909:P909,Q909:AE909)),0)</f>
        <v>2</v>
      </c>
      <c r="F909" s="5">
        <f>IF(P909&gt;0,RANK(P909,(N909:P909,Q909:AE909)),0)</f>
        <v>0</v>
      </c>
      <c r="G909" s="131">
        <f t="shared" si="366"/>
        <v>32369</v>
      </c>
      <c r="H909" s="136">
        <f t="shared" si="367"/>
        <v>0.14142221756188778</v>
      </c>
      <c r="I909" s="2"/>
      <c r="J909" s="2">
        <f t="shared" si="368"/>
        <v>0.56127174701374505</v>
      </c>
      <c r="K909" s="2">
        <f t="shared" si="369"/>
        <v>0.41984952945185727</v>
      </c>
      <c r="L909" s="2">
        <f t="shared" si="370"/>
        <v>0</v>
      </c>
      <c r="M909" s="2">
        <f t="shared" si="371"/>
        <v>1.8878723534397679E-2</v>
      </c>
      <c r="N909" s="63">
        <v>128465</v>
      </c>
      <c r="O909" s="63">
        <v>96096</v>
      </c>
      <c r="P909" s="63"/>
      <c r="Q909" s="63">
        <v>2183</v>
      </c>
      <c r="R909" s="63">
        <v>479</v>
      </c>
      <c r="S909" s="63">
        <v>386</v>
      </c>
      <c r="T909" s="63">
        <v>57</v>
      </c>
      <c r="U909" s="63"/>
      <c r="V909" s="63">
        <v>38</v>
      </c>
      <c r="W909" s="63">
        <v>1046</v>
      </c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63">
        <v>132</v>
      </c>
      <c r="AL909" s="63"/>
      <c r="AM909" s="63"/>
      <c r="AN909" s="63"/>
      <c r="AO909" s="63"/>
      <c r="AP909" s="63"/>
      <c r="AQ909" s="63"/>
      <c r="AS909" s="5">
        <f>IF(Q909&gt;0,RANK(Q909,(N909:P909,Q909:AE909)),0)</f>
        <v>3</v>
      </c>
      <c r="AT909" s="5">
        <f>IF(R909&gt;0,RANK(R909,(N909:P909,Q909:AE909)),0)</f>
        <v>5</v>
      </c>
      <c r="AU909" s="5">
        <f>IF(T909&gt;0,RANK(T909,(N909:P909,Q909:AE909)),0)</f>
        <v>7</v>
      </c>
      <c r="AV909" s="5">
        <f>IF(S909&gt;0,RANK(S909,(N909:P909,Q909:AE909)),0)</f>
        <v>6</v>
      </c>
      <c r="AW909" s="2">
        <f t="shared" si="372"/>
        <v>9.5376656967345614E-3</v>
      </c>
      <c r="AX909" s="2">
        <f t="shared" si="373"/>
        <v>2.092781433227602E-3</v>
      </c>
      <c r="AY909" s="2">
        <f t="shared" si="374"/>
        <v>2.4903662149054973E-4</v>
      </c>
      <c r="AZ909" s="2">
        <f t="shared" si="375"/>
        <v>1.686458524479863E-3</v>
      </c>
      <c r="BB909" t="s">
        <v>886</v>
      </c>
      <c r="BC909" t="s">
        <v>1630</v>
      </c>
      <c r="BD909">
        <v>3</v>
      </c>
      <c r="BF909" s="111">
        <v>19</v>
      </c>
      <c r="BG909" s="113">
        <v>153</v>
      </c>
      <c r="BH909" s="117">
        <f t="shared" si="364"/>
        <v>19153</v>
      </c>
      <c r="BJ909" s="5" t="s">
        <v>3185</v>
      </c>
      <c r="BK909" s="63">
        <v>482</v>
      </c>
      <c r="BL909" s="63">
        <v>692</v>
      </c>
      <c r="BN909" s="63"/>
    </row>
    <row r="910" spans="1:66" hidden="1" outlineLevel="1">
      <c r="A910" t="s">
        <v>1224</v>
      </c>
      <c r="B910" t="s">
        <v>1630</v>
      </c>
      <c r="C910" s="1">
        <f t="shared" si="365"/>
        <v>42301</v>
      </c>
      <c r="D910" s="5">
        <f>IF(N910&gt;0, RANK(N910,(N910:P910,Q910:AE910)),0)</f>
        <v>2</v>
      </c>
      <c r="E910" s="5">
        <f>IF(O910&gt;0,RANK(O910,(N910:P910,Q910:AE910)),0)</f>
        <v>1</v>
      </c>
      <c r="F910" s="5">
        <f>IF(P910&gt;0,RANK(P910,(N910:P910,Q910:AE910)),0)</f>
        <v>0</v>
      </c>
      <c r="G910" s="131">
        <f t="shared" si="366"/>
        <v>2216</v>
      </c>
      <c r="H910" s="136">
        <f t="shared" si="367"/>
        <v>5.2386468405002246E-2</v>
      </c>
      <c r="I910" s="2"/>
      <c r="J910" s="2">
        <f t="shared" si="368"/>
        <v>0.46438618472376542</v>
      </c>
      <c r="K910" s="2">
        <f t="shared" si="369"/>
        <v>0.51677265312876763</v>
      </c>
      <c r="L910" s="2">
        <f t="shared" si="370"/>
        <v>0</v>
      </c>
      <c r="M910" s="2">
        <f t="shared" si="371"/>
        <v>1.8841162147467005E-2</v>
      </c>
      <c r="N910" s="63">
        <v>19644</v>
      </c>
      <c r="O910" s="63">
        <v>21860</v>
      </c>
      <c r="P910" s="63"/>
      <c r="Q910" s="63">
        <v>328</v>
      </c>
      <c r="R910" s="63">
        <v>122</v>
      </c>
      <c r="S910" s="63">
        <v>89</v>
      </c>
      <c r="T910" s="63">
        <v>6</v>
      </c>
      <c r="U910" s="63"/>
      <c r="V910" s="63">
        <v>13</v>
      </c>
      <c r="W910" s="63">
        <v>212</v>
      </c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63">
        <v>27</v>
      </c>
      <c r="AL910" s="63"/>
      <c r="AM910" s="63"/>
      <c r="AN910" s="63"/>
      <c r="AO910" s="63"/>
      <c r="AP910" s="63"/>
      <c r="AQ910" s="63"/>
      <c r="AS910" s="5">
        <f>IF(Q910&gt;0,RANK(Q910,(N910:P910,Q910:AE910)),0)</f>
        <v>3</v>
      </c>
      <c r="AT910" s="5">
        <f>IF(R910&gt;0,RANK(R910,(N910:P910,Q910:AE910)),0)</f>
        <v>5</v>
      </c>
      <c r="AU910" s="5">
        <f>IF(T910&gt;0,RANK(T910,(N910:P910,Q910:AE910)),0)</f>
        <v>8</v>
      </c>
      <c r="AV910" s="5">
        <f>IF(S910&gt;0,RANK(S910,(N910:P910,Q910:AE910)),0)</f>
        <v>6</v>
      </c>
      <c r="AW910" s="2">
        <f t="shared" si="372"/>
        <v>7.7539538072385998E-3</v>
      </c>
      <c r="AX910" s="2">
        <f t="shared" si="373"/>
        <v>2.8840925746436256E-3</v>
      </c>
      <c r="AY910" s="2">
        <f t="shared" si="374"/>
        <v>1.4184061842509633E-4</v>
      </c>
      <c r="AZ910" s="2">
        <f t="shared" si="375"/>
        <v>2.1039691733055958E-3</v>
      </c>
      <c r="BB910" t="s">
        <v>1224</v>
      </c>
      <c r="BC910" t="s">
        <v>1630</v>
      </c>
      <c r="BD910">
        <v>3</v>
      </c>
      <c r="BF910" s="111">
        <v>19</v>
      </c>
      <c r="BG910" s="113">
        <v>155</v>
      </c>
      <c r="BH910" s="117">
        <f t="shared" si="364"/>
        <v>19155</v>
      </c>
      <c r="BJ910" s="5" t="s">
        <v>3185</v>
      </c>
      <c r="BK910" s="63">
        <v>127</v>
      </c>
      <c r="BL910" s="63">
        <v>45</v>
      </c>
      <c r="BN910" s="63"/>
    </row>
    <row r="911" spans="1:66" hidden="1" outlineLevel="1">
      <c r="A911" t="s">
        <v>1789</v>
      </c>
      <c r="B911" t="s">
        <v>1630</v>
      </c>
      <c r="C911" s="1">
        <f t="shared" si="365"/>
        <v>9975</v>
      </c>
      <c r="D911" s="5">
        <f>IF(N911&gt;0, RANK(N911,(N911:P911,Q911:AE911)),0)</f>
        <v>1</v>
      </c>
      <c r="E911" s="5">
        <f>IF(O911&gt;0,RANK(O911,(N911:P911,Q911:AE911)),0)</f>
        <v>2</v>
      </c>
      <c r="F911" s="5">
        <f>IF(P911&gt;0,RANK(P911,(N911:P911,Q911:AE911)),0)</f>
        <v>0</v>
      </c>
      <c r="G911" s="131">
        <f t="shared" si="366"/>
        <v>933</v>
      </c>
      <c r="H911" s="136">
        <f t="shared" si="367"/>
        <v>9.3533834586466164E-2</v>
      </c>
      <c r="I911" s="2"/>
      <c r="J911" s="2">
        <f t="shared" si="368"/>
        <v>0.53704260651629077</v>
      </c>
      <c r="K911" s="2">
        <f t="shared" si="369"/>
        <v>0.44350877192982457</v>
      </c>
      <c r="L911" s="2">
        <f t="shared" si="370"/>
        <v>0</v>
      </c>
      <c r="M911" s="2">
        <f t="shared" si="371"/>
        <v>1.944862155388466E-2</v>
      </c>
      <c r="N911" s="63">
        <v>5357</v>
      </c>
      <c r="O911" s="63">
        <v>4424</v>
      </c>
      <c r="P911" s="63"/>
      <c r="Q911" s="63">
        <v>79</v>
      </c>
      <c r="R911" s="63">
        <v>31</v>
      </c>
      <c r="S911" s="63">
        <v>24</v>
      </c>
      <c r="T911" s="63">
        <v>2</v>
      </c>
      <c r="U911" s="63"/>
      <c r="V911" s="63">
        <v>2</v>
      </c>
      <c r="W911" s="63">
        <v>49</v>
      </c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63">
        <v>7</v>
      </c>
      <c r="AL911" s="63"/>
      <c r="AM911" s="63"/>
      <c r="AN911" s="63"/>
      <c r="AO911" s="63"/>
      <c r="AP911" s="63"/>
      <c r="AQ911" s="63"/>
      <c r="AS911" s="5">
        <f>IF(Q911&gt;0,RANK(Q911,(N911:P911,Q911:AE911)),0)</f>
        <v>3</v>
      </c>
      <c r="AT911" s="5">
        <f>IF(R911&gt;0,RANK(R911,(N911:P911,Q911:AE911)),0)</f>
        <v>5</v>
      </c>
      <c r="AU911" s="5">
        <f>IF(T911&gt;0,RANK(T911,(N911:P911,Q911:AE911)),0)</f>
        <v>7</v>
      </c>
      <c r="AV911" s="5">
        <f>IF(S911&gt;0,RANK(S911,(N911:P911,Q911:AE911)),0)</f>
        <v>6</v>
      </c>
      <c r="AW911" s="2">
        <f t="shared" si="372"/>
        <v>7.9197994987468667E-3</v>
      </c>
      <c r="AX911" s="2">
        <f t="shared" si="373"/>
        <v>3.1077694235588974E-3</v>
      </c>
      <c r="AY911" s="2">
        <f t="shared" si="374"/>
        <v>2.0050125313283209E-4</v>
      </c>
      <c r="AZ911" s="2">
        <f t="shared" si="375"/>
        <v>2.4060150375939848E-3</v>
      </c>
      <c r="BB911" t="s">
        <v>1789</v>
      </c>
      <c r="BC911" t="s">
        <v>1630</v>
      </c>
      <c r="BD911">
        <v>1</v>
      </c>
      <c r="BF911" s="111">
        <v>19</v>
      </c>
      <c r="BG911" s="113">
        <v>157</v>
      </c>
      <c r="BH911" s="117">
        <f t="shared" si="364"/>
        <v>19157</v>
      </c>
      <c r="BJ911" s="5" t="s">
        <v>3185</v>
      </c>
      <c r="BK911" s="63">
        <v>49</v>
      </c>
      <c r="BL911" s="63">
        <v>11</v>
      </c>
      <c r="BN911" s="63"/>
    </row>
    <row r="912" spans="1:66" hidden="1" outlineLevel="1">
      <c r="A912" t="s">
        <v>1453</v>
      </c>
      <c r="B912" t="s">
        <v>1630</v>
      </c>
      <c r="C912" s="1">
        <f t="shared" si="365"/>
        <v>2599</v>
      </c>
      <c r="D912" s="5">
        <f>IF(N912&gt;0, RANK(N912,(N912:P912,Q912:AE912)),0)</f>
        <v>2</v>
      </c>
      <c r="E912" s="5">
        <f>IF(O912&gt;0,RANK(O912,(N912:P912,Q912:AE912)),0)</f>
        <v>1</v>
      </c>
      <c r="F912" s="5">
        <f>IF(P912&gt;0,RANK(P912,(N912:P912,Q912:AE912)),0)</f>
        <v>0</v>
      </c>
      <c r="G912" s="131">
        <f t="shared" si="366"/>
        <v>182</v>
      </c>
      <c r="H912" s="136">
        <f t="shared" si="367"/>
        <v>7.0026933435936897E-2</v>
      </c>
      <c r="I912" s="2"/>
      <c r="J912" s="2">
        <f t="shared" si="368"/>
        <v>0.45632935744517122</v>
      </c>
      <c r="K912" s="2">
        <f t="shared" si="369"/>
        <v>0.52635629088110814</v>
      </c>
      <c r="L912" s="2">
        <f t="shared" si="370"/>
        <v>0</v>
      </c>
      <c r="M912" s="2">
        <f t="shared" si="371"/>
        <v>1.731435167372064E-2</v>
      </c>
      <c r="N912" s="63">
        <v>1186</v>
      </c>
      <c r="O912" s="63">
        <v>1368</v>
      </c>
      <c r="P912" s="63"/>
      <c r="Q912" s="63">
        <v>12</v>
      </c>
      <c r="R912" s="63">
        <v>6</v>
      </c>
      <c r="S912" s="63">
        <v>8</v>
      </c>
      <c r="T912" s="63">
        <v>2</v>
      </c>
      <c r="U912" s="63"/>
      <c r="V912" s="63">
        <v>2</v>
      </c>
      <c r="W912" s="63">
        <v>13</v>
      </c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63">
        <v>2</v>
      </c>
      <c r="AL912" s="63"/>
      <c r="AM912" s="63"/>
      <c r="AN912" s="63"/>
      <c r="AO912" s="63"/>
      <c r="AP912" s="63"/>
      <c r="AQ912" s="63"/>
      <c r="AS912" s="5">
        <f>IF(Q912&gt;0,RANK(Q912,(N912:P912,Q912:AE912)),0)</f>
        <v>4</v>
      </c>
      <c r="AT912" s="5">
        <f>IF(R912&gt;0,RANK(R912,(N912:P912,Q912:AE912)),0)</f>
        <v>6</v>
      </c>
      <c r="AU912" s="5">
        <f>IF(T912&gt;0,RANK(T912,(N912:P912,Q912:AE912)),0)</f>
        <v>7</v>
      </c>
      <c r="AV912" s="5">
        <f>IF(S912&gt;0,RANK(S912,(N912:P912,Q912:AE912)),0)</f>
        <v>5</v>
      </c>
      <c r="AW912" s="2">
        <f t="shared" si="372"/>
        <v>4.6171604463255099E-3</v>
      </c>
      <c r="AX912" s="2">
        <f t="shared" si="373"/>
        <v>2.3085802231627549E-3</v>
      </c>
      <c r="AY912" s="2">
        <f t="shared" si="374"/>
        <v>7.6952674105425169E-4</v>
      </c>
      <c r="AZ912" s="2">
        <f t="shared" si="375"/>
        <v>3.0781069642170067E-3</v>
      </c>
      <c r="BB912" t="s">
        <v>1453</v>
      </c>
      <c r="BC912" t="s">
        <v>1630</v>
      </c>
      <c r="BD912">
        <v>3</v>
      </c>
      <c r="BF912" s="111">
        <v>19</v>
      </c>
      <c r="BG912" s="113">
        <v>159</v>
      </c>
      <c r="BH912" s="117">
        <f t="shared" si="364"/>
        <v>19159</v>
      </c>
      <c r="BJ912" s="5" t="s">
        <v>3185</v>
      </c>
      <c r="BK912" s="63">
        <v>19</v>
      </c>
      <c r="BL912" s="63">
        <v>1</v>
      </c>
      <c r="BN912" s="63"/>
    </row>
    <row r="913" spans="1:66" hidden="1" outlineLevel="1">
      <c r="A913" t="s">
        <v>798</v>
      </c>
      <c r="B913" t="s">
        <v>1630</v>
      </c>
      <c r="C913" s="1">
        <f t="shared" si="365"/>
        <v>5291</v>
      </c>
      <c r="D913" s="5">
        <f>IF(N913&gt;0, RANK(N913,(N913:P913,Q913:AE913)),0)</f>
        <v>2</v>
      </c>
      <c r="E913" s="5">
        <f>IF(O913&gt;0,RANK(O913,(N913:P913,Q913:AE913)),0)</f>
        <v>1</v>
      </c>
      <c r="F913" s="5">
        <f>IF(P913&gt;0,RANK(P913,(N913:P913,Q913:AE913)),0)</f>
        <v>0</v>
      </c>
      <c r="G913" s="131">
        <f t="shared" si="366"/>
        <v>972</v>
      </c>
      <c r="H913" s="136">
        <f t="shared" si="367"/>
        <v>0.1837081837081837</v>
      </c>
      <c r="I913" s="2"/>
      <c r="J913" s="2">
        <f t="shared" si="368"/>
        <v>0.40105840105840107</v>
      </c>
      <c r="K913" s="2">
        <f t="shared" si="369"/>
        <v>0.58476658476658472</v>
      </c>
      <c r="L913" s="2">
        <f t="shared" si="370"/>
        <v>0</v>
      </c>
      <c r="M913" s="2">
        <f t="shared" si="371"/>
        <v>1.4175014175014211E-2</v>
      </c>
      <c r="N913" s="63">
        <v>2122</v>
      </c>
      <c r="O913" s="63">
        <v>3094</v>
      </c>
      <c r="P913" s="63"/>
      <c r="Q913" s="63">
        <v>26</v>
      </c>
      <c r="R913" s="63">
        <v>12</v>
      </c>
      <c r="S913" s="63">
        <v>13</v>
      </c>
      <c r="T913" s="63">
        <v>1</v>
      </c>
      <c r="U913" s="63"/>
      <c r="V913" s="63">
        <v>1</v>
      </c>
      <c r="W913" s="63">
        <v>22</v>
      </c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63">
        <v>0</v>
      </c>
      <c r="AL913" s="63"/>
      <c r="AM913" s="63"/>
      <c r="AN913" s="63"/>
      <c r="AO913" s="63"/>
      <c r="AP913" s="63"/>
      <c r="AQ913" s="63"/>
      <c r="AS913" s="5">
        <f>IF(Q913&gt;0,RANK(Q913,(N913:P913,Q913:AE913)),0)</f>
        <v>3</v>
      </c>
      <c r="AT913" s="5">
        <f>IF(R913&gt;0,RANK(R913,(N913:P913,Q913:AE913)),0)</f>
        <v>6</v>
      </c>
      <c r="AU913" s="5">
        <f>IF(T913&gt;0,RANK(T913,(N913:P913,Q913:AE913)),0)</f>
        <v>7</v>
      </c>
      <c r="AV913" s="5">
        <f>IF(S913&gt;0,RANK(S913,(N913:P913,Q913:AE913)),0)</f>
        <v>5</v>
      </c>
      <c r="AW913" s="2">
        <f t="shared" si="372"/>
        <v>4.9140049140049139E-3</v>
      </c>
      <c r="AX913" s="2">
        <f t="shared" si="373"/>
        <v>2.2680022680022678E-3</v>
      </c>
      <c r="AY913" s="2">
        <f t="shared" si="374"/>
        <v>1.8900018900018899E-4</v>
      </c>
      <c r="AZ913" s="2">
        <f t="shared" si="375"/>
        <v>2.4570024570024569E-3</v>
      </c>
      <c r="BB913" t="s">
        <v>798</v>
      </c>
      <c r="BC913" t="s">
        <v>1630</v>
      </c>
      <c r="BD913">
        <v>4</v>
      </c>
      <c r="BF913" s="111">
        <v>19</v>
      </c>
      <c r="BG913" s="113">
        <v>161</v>
      </c>
      <c r="BH913" s="117">
        <f t="shared" si="364"/>
        <v>19161</v>
      </c>
      <c r="BJ913" s="5" t="s">
        <v>3185</v>
      </c>
      <c r="BK913" s="63">
        <v>24</v>
      </c>
      <c r="BL913" s="63">
        <v>7</v>
      </c>
      <c r="BN913" s="63"/>
    </row>
    <row r="914" spans="1:66" hidden="1" outlineLevel="1">
      <c r="A914" t="s">
        <v>837</v>
      </c>
      <c r="B914" t="s">
        <v>1630</v>
      </c>
      <c r="C914" s="1">
        <f t="shared" si="365"/>
        <v>90263</v>
      </c>
      <c r="D914" s="5">
        <f>IF(N914&gt;0, RANK(N914,(N914:P914,Q914:AE914)),0)</f>
        <v>1</v>
      </c>
      <c r="E914" s="5">
        <f>IF(O914&gt;0,RANK(O914,(N914:P914,Q914:AE914)),0)</f>
        <v>2</v>
      </c>
      <c r="F914" s="5">
        <f>IF(P914&gt;0,RANK(P914,(N914:P914,Q914:AE914)),0)</f>
        <v>0</v>
      </c>
      <c r="G914" s="131">
        <f t="shared" si="366"/>
        <v>12401</v>
      </c>
      <c r="H914" s="136">
        <f t="shared" si="367"/>
        <v>0.13738741233949681</v>
      </c>
      <c r="I914" s="2"/>
      <c r="J914" s="2">
        <f t="shared" si="368"/>
        <v>0.56116016529474977</v>
      </c>
      <c r="K914" s="2">
        <f t="shared" si="369"/>
        <v>0.42377275295525296</v>
      </c>
      <c r="L914" s="2">
        <f t="shared" si="370"/>
        <v>0</v>
      </c>
      <c r="M914" s="2">
        <f t="shared" si="371"/>
        <v>1.5067081749997269E-2</v>
      </c>
      <c r="N914" s="63">
        <v>50652</v>
      </c>
      <c r="O914" s="63">
        <v>38251</v>
      </c>
      <c r="P914" s="63"/>
      <c r="Q914" s="63">
        <v>702</v>
      </c>
      <c r="R914" s="63">
        <v>165</v>
      </c>
      <c r="S914" s="63">
        <v>98</v>
      </c>
      <c r="T914" s="63">
        <v>4</v>
      </c>
      <c r="U914" s="63"/>
      <c r="V914" s="63">
        <v>28</v>
      </c>
      <c r="W914" s="63">
        <v>336</v>
      </c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63">
        <v>27</v>
      </c>
      <c r="AL914" s="63"/>
      <c r="AM914" s="63"/>
      <c r="AN914" s="63"/>
      <c r="AO914" s="63"/>
      <c r="AP914" s="63"/>
      <c r="AQ914" s="63"/>
      <c r="AS914" s="5">
        <f>IF(Q914&gt;0,RANK(Q914,(N914:P914,Q914:AE914)),0)</f>
        <v>3</v>
      </c>
      <c r="AT914" s="5">
        <f>IF(R914&gt;0,RANK(R914,(N914:P914,Q914:AE914)),0)</f>
        <v>5</v>
      </c>
      <c r="AU914" s="5">
        <f>IF(T914&gt;0,RANK(T914,(N914:P914,Q914:AE914)),0)</f>
        <v>8</v>
      </c>
      <c r="AV914" s="5">
        <f>IF(S914&gt;0,RANK(S914,(N914:P914,Q914:AE914)),0)</f>
        <v>6</v>
      </c>
      <c r="AW914" s="2">
        <f t="shared" si="372"/>
        <v>7.7772730797779823E-3</v>
      </c>
      <c r="AX914" s="2">
        <f t="shared" si="373"/>
        <v>1.8279915358452522E-3</v>
      </c>
      <c r="AY914" s="2">
        <f t="shared" si="374"/>
        <v>4.4314946323521264E-5</v>
      </c>
      <c r="AZ914" s="2">
        <f t="shared" si="375"/>
        <v>1.0857161849262709E-3</v>
      </c>
      <c r="BB914" t="s">
        <v>837</v>
      </c>
      <c r="BC914" t="s">
        <v>1630</v>
      </c>
      <c r="BD914">
        <v>2</v>
      </c>
      <c r="BF914" s="111">
        <v>19</v>
      </c>
      <c r="BG914" s="113">
        <v>163</v>
      </c>
      <c r="BH914" s="117">
        <f t="shared" si="364"/>
        <v>19163</v>
      </c>
      <c r="BJ914" s="5" t="s">
        <v>3185</v>
      </c>
      <c r="BK914" s="63">
        <v>152</v>
      </c>
      <c r="BL914" s="63">
        <v>88</v>
      </c>
      <c r="BN914" s="63"/>
    </row>
    <row r="915" spans="1:66" hidden="1" outlineLevel="1">
      <c r="A915" t="s">
        <v>23</v>
      </c>
      <c r="B915" t="s">
        <v>1630</v>
      </c>
      <c r="C915" s="1">
        <f t="shared" si="365"/>
        <v>6483</v>
      </c>
      <c r="D915" s="5">
        <f>IF(N915&gt;0, RANK(N915,(N915:P915,Q915:AE915)),0)</f>
        <v>2</v>
      </c>
      <c r="E915" s="5">
        <f>IF(O915&gt;0,RANK(O915,(N915:P915,Q915:AE915)),0)</f>
        <v>1</v>
      </c>
      <c r="F915" s="5">
        <f>IF(P915&gt;0,RANK(P915,(N915:P915,Q915:AE915)),0)</f>
        <v>0</v>
      </c>
      <c r="G915" s="131">
        <f t="shared" si="366"/>
        <v>1442</v>
      </c>
      <c r="H915" s="136">
        <f t="shared" si="367"/>
        <v>0.22242788832330712</v>
      </c>
      <c r="I915" s="2"/>
      <c r="J915" s="2">
        <f t="shared" si="368"/>
        <v>0.38084220268394264</v>
      </c>
      <c r="K915" s="2">
        <f t="shared" si="369"/>
        <v>0.60327009100724971</v>
      </c>
      <c r="L915" s="2">
        <f t="shared" si="370"/>
        <v>0</v>
      </c>
      <c r="M915" s="2">
        <f t="shared" si="371"/>
        <v>1.5887706308807648E-2</v>
      </c>
      <c r="N915" s="63">
        <v>2469</v>
      </c>
      <c r="O915" s="63">
        <v>3911</v>
      </c>
      <c r="P915" s="63"/>
      <c r="Q915" s="63">
        <v>56</v>
      </c>
      <c r="R915" s="63">
        <v>12</v>
      </c>
      <c r="S915" s="63">
        <v>11</v>
      </c>
      <c r="T915" s="63">
        <v>2</v>
      </c>
      <c r="U915" s="63"/>
      <c r="V915" s="63">
        <v>3</v>
      </c>
      <c r="W915" s="63">
        <v>18</v>
      </c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63">
        <v>1</v>
      </c>
      <c r="AL915" s="63"/>
      <c r="AM915" s="63"/>
      <c r="AN915" s="63"/>
      <c r="AO915" s="63"/>
      <c r="AP915" s="63"/>
      <c r="AQ915" s="63"/>
      <c r="AS915" s="5">
        <f>IF(Q915&gt;0,RANK(Q915,(N915:P915,Q915:AE915)),0)</f>
        <v>3</v>
      </c>
      <c r="AT915" s="5">
        <f>IF(R915&gt;0,RANK(R915,(N915:P915,Q915:AE915)),0)</f>
        <v>5</v>
      </c>
      <c r="AU915" s="5">
        <f>IF(T915&gt;0,RANK(T915,(N915:P915,Q915:AE915)),0)</f>
        <v>8</v>
      </c>
      <c r="AV915" s="5">
        <f>IF(S915&gt;0,RANK(S915,(N915:P915,Q915:AE915)),0)</f>
        <v>6</v>
      </c>
      <c r="AW915" s="2">
        <f t="shared" si="372"/>
        <v>8.6379762455653254E-3</v>
      </c>
      <c r="AX915" s="2">
        <f t="shared" si="373"/>
        <v>1.8509949097639982E-3</v>
      </c>
      <c r="AY915" s="2">
        <f t="shared" si="374"/>
        <v>3.0849915162733303E-4</v>
      </c>
      <c r="AZ915" s="2">
        <f t="shared" si="375"/>
        <v>1.6967453339503317E-3</v>
      </c>
      <c r="BB915" t="s">
        <v>23</v>
      </c>
      <c r="BC915" t="s">
        <v>1630</v>
      </c>
      <c r="BD915">
        <v>4</v>
      </c>
      <c r="BF915" s="111">
        <v>19</v>
      </c>
      <c r="BG915" s="113">
        <v>165</v>
      </c>
      <c r="BH915" s="117">
        <f t="shared" si="364"/>
        <v>19165</v>
      </c>
      <c r="BJ915" s="5" t="s">
        <v>3185</v>
      </c>
      <c r="BK915" s="63">
        <v>52</v>
      </c>
      <c r="BL915" s="63">
        <v>13</v>
      </c>
      <c r="BN915" s="63"/>
    </row>
    <row r="916" spans="1:66" hidden="1" outlineLevel="1">
      <c r="A916" t="s">
        <v>1002</v>
      </c>
      <c r="B916" t="s">
        <v>1630</v>
      </c>
      <c r="C916" s="1">
        <f t="shared" si="365"/>
        <v>17308</v>
      </c>
      <c r="D916" s="5">
        <f>IF(N916&gt;0, RANK(N916,(N916:P916,Q916:AE916)),0)</f>
        <v>2</v>
      </c>
      <c r="E916" s="5">
        <f>IF(O916&gt;0,RANK(O916,(N916:P916,Q916:AE916)),0)</f>
        <v>1</v>
      </c>
      <c r="F916" s="5">
        <f>IF(P916&gt;0,RANK(P916,(N916:P916,Q916:AE916)),0)</f>
        <v>0</v>
      </c>
      <c r="G916" s="131">
        <f t="shared" si="366"/>
        <v>11707</v>
      </c>
      <c r="H916" s="136">
        <f t="shared" si="367"/>
        <v>0.6763924196903166</v>
      </c>
      <c r="I916" s="2"/>
      <c r="J916" s="2">
        <f t="shared" si="368"/>
        <v>0.15599722671596949</v>
      </c>
      <c r="K916" s="2">
        <f t="shared" si="369"/>
        <v>0.8323896464062861</v>
      </c>
      <c r="L916" s="2">
        <f t="shared" si="370"/>
        <v>0</v>
      </c>
      <c r="M916" s="2">
        <f t="shared" si="371"/>
        <v>1.1613126877744406E-2</v>
      </c>
      <c r="N916" s="63">
        <v>2700</v>
      </c>
      <c r="O916" s="63">
        <v>14407</v>
      </c>
      <c r="P916" s="63"/>
      <c r="Q916" s="63">
        <v>76</v>
      </c>
      <c r="R916" s="63">
        <v>14</v>
      </c>
      <c r="S916" s="63">
        <v>45</v>
      </c>
      <c r="T916" s="63">
        <v>1</v>
      </c>
      <c r="U916" s="63"/>
      <c r="V916" s="63">
        <v>1</v>
      </c>
      <c r="W916" s="63">
        <v>63</v>
      </c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63">
        <v>1</v>
      </c>
      <c r="AL916" s="63"/>
      <c r="AM916" s="63"/>
      <c r="AN916" s="63"/>
      <c r="AO916" s="63"/>
      <c r="AP916" s="63"/>
      <c r="AQ916" s="63"/>
      <c r="AS916" s="5">
        <f>IF(Q916&gt;0,RANK(Q916,(N916:P916,Q916:AE916)),0)</f>
        <v>3</v>
      </c>
      <c r="AT916" s="5">
        <f>IF(R916&gt;0,RANK(R916,(N916:P916,Q916:AE916)),0)</f>
        <v>6</v>
      </c>
      <c r="AU916" s="5">
        <f>IF(T916&gt;0,RANK(T916,(N916:P916,Q916:AE916)),0)</f>
        <v>7</v>
      </c>
      <c r="AV916" s="5">
        <f>IF(S916&gt;0,RANK(S916,(N916:P916,Q916:AE916)),0)</f>
        <v>5</v>
      </c>
      <c r="AW916" s="2">
        <f t="shared" si="372"/>
        <v>4.3910330483013637E-3</v>
      </c>
      <c r="AX916" s="2">
        <f t="shared" si="373"/>
        <v>8.0887450889761958E-4</v>
      </c>
      <c r="AY916" s="2">
        <f t="shared" si="374"/>
        <v>5.7776750635544259E-5</v>
      </c>
      <c r="AZ916" s="2">
        <f t="shared" si="375"/>
        <v>2.5999537785994916E-3</v>
      </c>
      <c r="BB916" t="s">
        <v>1002</v>
      </c>
      <c r="BC916" t="s">
        <v>1630</v>
      </c>
      <c r="BD916">
        <v>4</v>
      </c>
      <c r="BF916" s="111">
        <v>19</v>
      </c>
      <c r="BG916" s="113">
        <v>167</v>
      </c>
      <c r="BH916" s="117">
        <f t="shared" si="364"/>
        <v>19167</v>
      </c>
      <c r="BJ916" s="5" t="s">
        <v>3185</v>
      </c>
      <c r="BK916" s="63">
        <v>36</v>
      </c>
      <c r="BL916" s="63">
        <v>10</v>
      </c>
      <c r="BN916" s="63"/>
    </row>
    <row r="917" spans="1:66" hidden="1" outlineLevel="1">
      <c r="A917" t="s">
        <v>115</v>
      </c>
      <c r="B917" t="s">
        <v>1630</v>
      </c>
      <c r="C917" s="1">
        <f t="shared" si="365"/>
        <v>47150</v>
      </c>
      <c r="D917" s="5">
        <f>IF(N917&gt;0, RANK(N917,(N917:P917,Q917:AE917)),0)</f>
        <v>1</v>
      </c>
      <c r="E917" s="5">
        <f>IF(O917&gt;0,RANK(O917,(N917:P917,Q917:AE917)),0)</f>
        <v>2</v>
      </c>
      <c r="F917" s="5">
        <f>IF(P917&gt;0,RANK(P917,(N917:P917,Q917:AE917)),0)</f>
        <v>0</v>
      </c>
      <c r="G917" s="131">
        <f t="shared" si="366"/>
        <v>6524</v>
      </c>
      <c r="H917" s="136">
        <f t="shared" si="367"/>
        <v>0.13836691410392365</v>
      </c>
      <c r="I917" s="2"/>
      <c r="J917" s="2">
        <f t="shared" si="368"/>
        <v>0.5555037115588547</v>
      </c>
      <c r="K917" s="2">
        <f t="shared" si="369"/>
        <v>0.4171367974549311</v>
      </c>
      <c r="L917" s="2">
        <f t="shared" si="370"/>
        <v>0</v>
      </c>
      <c r="M917" s="2">
        <f t="shared" si="371"/>
        <v>2.7359490986214208E-2</v>
      </c>
      <c r="N917" s="63">
        <v>26192</v>
      </c>
      <c r="O917" s="63">
        <v>19668</v>
      </c>
      <c r="P917" s="63"/>
      <c r="Q917" s="63">
        <v>727</v>
      </c>
      <c r="R917" s="63">
        <v>139</v>
      </c>
      <c r="S917" s="63">
        <v>65</v>
      </c>
      <c r="T917" s="63">
        <v>12</v>
      </c>
      <c r="U917" s="63"/>
      <c r="V917" s="63">
        <v>12</v>
      </c>
      <c r="W917" s="63">
        <v>250</v>
      </c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63">
        <v>85</v>
      </c>
      <c r="AL917" s="63"/>
      <c r="AM917" s="63"/>
      <c r="AN917" s="63"/>
      <c r="AO917" s="63"/>
      <c r="AP917" s="63"/>
      <c r="AQ917" s="63"/>
      <c r="AS917" s="5">
        <f>IF(Q917&gt;0,RANK(Q917,(N917:P917,Q917:AE917)),0)</f>
        <v>3</v>
      </c>
      <c r="AT917" s="5">
        <f>IF(R917&gt;0,RANK(R917,(N917:P917,Q917:AE917)),0)</f>
        <v>5</v>
      </c>
      <c r="AU917" s="5">
        <f>IF(T917&gt;0,RANK(T917,(N917:P917,Q917:AE917)),0)</f>
        <v>7</v>
      </c>
      <c r="AV917" s="5">
        <f>IF(S917&gt;0,RANK(S917,(N917:P917,Q917:AE917)),0)</f>
        <v>6</v>
      </c>
      <c r="AW917" s="2">
        <f t="shared" si="372"/>
        <v>1.5418875927889713E-2</v>
      </c>
      <c r="AX917" s="2">
        <f t="shared" si="373"/>
        <v>2.9480381760339344E-3</v>
      </c>
      <c r="AY917" s="2">
        <f t="shared" si="374"/>
        <v>2.5450689289501589E-4</v>
      </c>
      <c r="AZ917" s="2">
        <f t="shared" si="375"/>
        <v>1.3785790031813361E-3</v>
      </c>
      <c r="BB917" t="s">
        <v>115</v>
      </c>
      <c r="BC917" t="s">
        <v>1630</v>
      </c>
      <c r="BD917">
        <v>4</v>
      </c>
      <c r="BF917" s="111">
        <v>19</v>
      </c>
      <c r="BG917" s="113">
        <v>169</v>
      </c>
      <c r="BH917" s="117">
        <f t="shared" si="364"/>
        <v>19169</v>
      </c>
      <c r="BJ917" s="5" t="s">
        <v>3185</v>
      </c>
      <c r="BK917" s="63">
        <v>95</v>
      </c>
      <c r="BL917" s="63">
        <v>20</v>
      </c>
      <c r="BN917" s="63"/>
    </row>
    <row r="918" spans="1:66" hidden="1" outlineLevel="1">
      <c r="A918" t="s">
        <v>1325</v>
      </c>
      <c r="B918" t="s">
        <v>1630</v>
      </c>
      <c r="C918" s="1">
        <f t="shared" si="365"/>
        <v>9017</v>
      </c>
      <c r="D918" s="5">
        <f>IF(N918&gt;0, RANK(N918,(N918:P918,Q918:AE918)),0)</f>
        <v>1</v>
      </c>
      <c r="E918" s="5">
        <f>IF(O918&gt;0,RANK(O918,(N918:P918,Q918:AE918)),0)</f>
        <v>2</v>
      </c>
      <c r="F918" s="5">
        <f>IF(P918&gt;0,RANK(P918,(N918:P918,Q918:AE918)),0)</f>
        <v>0</v>
      </c>
      <c r="G918" s="131">
        <f t="shared" si="366"/>
        <v>670</v>
      </c>
      <c r="H918" s="136">
        <f t="shared" si="367"/>
        <v>7.4304092270156372E-2</v>
      </c>
      <c r="I918" s="2"/>
      <c r="J918" s="2">
        <f t="shared" si="368"/>
        <v>0.52877897305090382</v>
      </c>
      <c r="K918" s="2">
        <f t="shared" si="369"/>
        <v>0.45447488078074749</v>
      </c>
      <c r="L918" s="2">
        <f t="shared" si="370"/>
        <v>0</v>
      </c>
      <c r="M918" s="2">
        <f t="shared" si="371"/>
        <v>1.6746146168348686E-2</v>
      </c>
      <c r="N918" s="63">
        <v>4768</v>
      </c>
      <c r="O918" s="63">
        <v>4098</v>
      </c>
      <c r="P918" s="63"/>
      <c r="Q918" s="63">
        <v>45</v>
      </c>
      <c r="R918" s="63">
        <v>19</v>
      </c>
      <c r="S918" s="63">
        <v>23</v>
      </c>
      <c r="T918" s="63">
        <v>2</v>
      </c>
      <c r="U918" s="63"/>
      <c r="V918" s="63">
        <v>2</v>
      </c>
      <c r="W918" s="63">
        <v>51</v>
      </c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63">
        <v>9</v>
      </c>
      <c r="AL918" s="63"/>
      <c r="AM918" s="63"/>
      <c r="AN918" s="63"/>
      <c r="AO918" s="63"/>
      <c r="AP918" s="63"/>
      <c r="AQ918" s="63"/>
      <c r="AS918" s="5">
        <f>IF(Q918&gt;0,RANK(Q918,(N918:P918,Q918:AE918)),0)</f>
        <v>4</v>
      </c>
      <c r="AT918" s="5">
        <f>IF(R918&gt;0,RANK(R918,(N918:P918,Q918:AE918)),0)</f>
        <v>6</v>
      </c>
      <c r="AU918" s="5">
        <f>IF(T918&gt;0,RANK(T918,(N918:P918,Q918:AE918)),0)</f>
        <v>7</v>
      </c>
      <c r="AV918" s="5">
        <f>IF(S918&gt;0,RANK(S918,(N918:P918,Q918:AE918)),0)</f>
        <v>5</v>
      </c>
      <c r="AW918" s="2">
        <f t="shared" si="372"/>
        <v>4.9905733614284131E-3</v>
      </c>
      <c r="AX918" s="2">
        <f t="shared" si="373"/>
        <v>2.1071309748253299E-3</v>
      </c>
      <c r="AY918" s="2">
        <f t="shared" si="374"/>
        <v>2.2180326050792945E-4</v>
      </c>
      <c r="AZ918" s="2">
        <f t="shared" si="375"/>
        <v>2.5507374958411888E-3</v>
      </c>
      <c r="BB918" t="s">
        <v>1325</v>
      </c>
      <c r="BC918" t="s">
        <v>1630</v>
      </c>
      <c r="BD918">
        <v>1</v>
      </c>
      <c r="BF918" s="111">
        <v>19</v>
      </c>
      <c r="BG918" s="113">
        <v>171</v>
      </c>
      <c r="BH918" s="117">
        <f t="shared" si="364"/>
        <v>19171</v>
      </c>
      <c r="BJ918" s="5" t="s">
        <v>3185</v>
      </c>
      <c r="BK918" s="63">
        <v>40</v>
      </c>
      <c r="BL918" s="63">
        <v>10</v>
      </c>
      <c r="BN918" s="63"/>
    </row>
    <row r="919" spans="1:66" hidden="1" outlineLevel="1">
      <c r="A919" t="s">
        <v>1148</v>
      </c>
      <c r="B919" t="s">
        <v>1630</v>
      </c>
      <c r="C919" s="1">
        <f t="shared" si="365"/>
        <v>2995</v>
      </c>
      <c r="D919" s="5">
        <f>IF(N919&gt;0, RANK(N919,(N919:P919,Q919:AE919)),0)</f>
        <v>2</v>
      </c>
      <c r="E919" s="5">
        <f>IF(O919&gt;0,RANK(O919,(N919:P919,Q919:AE919)),0)</f>
        <v>1</v>
      </c>
      <c r="F919" s="5">
        <f>IF(P919&gt;0,RANK(P919,(N919:P919,Q919:AE919)),0)</f>
        <v>0</v>
      </c>
      <c r="G919" s="131">
        <f t="shared" si="366"/>
        <v>421</v>
      </c>
      <c r="H919" s="136">
        <f t="shared" si="367"/>
        <v>0.14056761268781301</v>
      </c>
      <c r="I919" s="2"/>
      <c r="J919" s="2">
        <f t="shared" si="368"/>
        <v>0.42136894824707849</v>
      </c>
      <c r="K919" s="2">
        <f t="shared" si="369"/>
        <v>0.56193656093489153</v>
      </c>
      <c r="L919" s="2">
        <f t="shared" si="370"/>
        <v>0</v>
      </c>
      <c r="M919" s="2">
        <f t="shared" si="371"/>
        <v>1.6694490818029983E-2</v>
      </c>
      <c r="N919" s="63">
        <v>1262</v>
      </c>
      <c r="O919" s="63">
        <v>1683</v>
      </c>
      <c r="P919" s="63"/>
      <c r="Q919" s="63">
        <v>19</v>
      </c>
      <c r="R919" s="63">
        <v>4</v>
      </c>
      <c r="S919" s="63">
        <v>10</v>
      </c>
      <c r="T919" s="63">
        <v>2</v>
      </c>
      <c r="U919" s="63"/>
      <c r="V919" s="63">
        <v>0</v>
      </c>
      <c r="W919" s="63">
        <v>13</v>
      </c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63">
        <v>2</v>
      </c>
      <c r="AL919" s="63"/>
      <c r="AM919" s="63"/>
      <c r="AN919" s="63"/>
      <c r="AO919" s="63"/>
      <c r="AP919" s="63"/>
      <c r="AQ919" s="63"/>
      <c r="AS919" s="5">
        <f>IF(Q919&gt;0,RANK(Q919,(N919:P919,Q919:AE919)),0)</f>
        <v>3</v>
      </c>
      <c r="AT919" s="5">
        <f>IF(R919&gt;0,RANK(R919,(N919:P919,Q919:AE919)),0)</f>
        <v>6</v>
      </c>
      <c r="AU919" s="5">
        <f>IF(T919&gt;0,RANK(T919,(N919:P919,Q919:AE919)),0)</f>
        <v>7</v>
      </c>
      <c r="AV919" s="5">
        <f>IF(S919&gt;0,RANK(S919,(N919:P919,Q919:AE919)),0)</f>
        <v>5</v>
      </c>
      <c r="AW919" s="2">
        <f t="shared" si="372"/>
        <v>6.3439065108514192E-3</v>
      </c>
      <c r="AX919" s="2">
        <f t="shared" si="373"/>
        <v>1.335559265442404E-3</v>
      </c>
      <c r="AY919" s="2">
        <f t="shared" si="374"/>
        <v>6.67779632721202E-4</v>
      </c>
      <c r="AZ919" s="2">
        <f t="shared" si="375"/>
        <v>3.3388981636060101E-3</v>
      </c>
      <c r="BB919" t="s">
        <v>1148</v>
      </c>
      <c r="BC919" t="s">
        <v>1630</v>
      </c>
      <c r="BD919">
        <v>3</v>
      </c>
      <c r="BF919" s="111">
        <v>19</v>
      </c>
      <c r="BG919" s="113">
        <v>173</v>
      </c>
      <c r="BH919" s="117">
        <f t="shared" si="364"/>
        <v>19173</v>
      </c>
      <c r="BJ919" s="5" t="s">
        <v>3185</v>
      </c>
      <c r="BK919" s="63">
        <v>21</v>
      </c>
      <c r="BL919" s="63">
        <v>3</v>
      </c>
      <c r="BN919" s="63"/>
    </row>
    <row r="920" spans="1:66" hidden="1" outlineLevel="1">
      <c r="A920" t="s">
        <v>1521</v>
      </c>
      <c r="B920" t="s">
        <v>1630</v>
      </c>
      <c r="C920" s="1">
        <f t="shared" si="365"/>
        <v>5957</v>
      </c>
      <c r="D920" s="5">
        <f>IF(N920&gt;0, RANK(N920,(N920:P920,Q920:AE920)),0)</f>
        <v>1</v>
      </c>
      <c r="E920" s="5">
        <f>IF(O920&gt;0,RANK(O920,(N920:P920,Q920:AE920)),0)</f>
        <v>2</v>
      </c>
      <c r="F920" s="5">
        <f>IF(P920&gt;0,RANK(P920,(N920:P920,Q920:AE920)),0)</f>
        <v>0</v>
      </c>
      <c r="G920" s="131">
        <f t="shared" si="366"/>
        <v>230</v>
      </c>
      <c r="H920" s="136">
        <f t="shared" si="367"/>
        <v>3.8610038610038609E-2</v>
      </c>
      <c r="I920" s="2"/>
      <c r="J920" s="2">
        <f t="shared" si="368"/>
        <v>0.51082759778411957</v>
      </c>
      <c r="K920" s="2">
        <f t="shared" si="369"/>
        <v>0.47221755917408093</v>
      </c>
      <c r="L920" s="2">
        <f t="shared" si="370"/>
        <v>0</v>
      </c>
      <c r="M920" s="2">
        <f t="shared" si="371"/>
        <v>1.6954843041799506E-2</v>
      </c>
      <c r="N920" s="63">
        <v>3043</v>
      </c>
      <c r="O920" s="63">
        <v>2813</v>
      </c>
      <c r="P920" s="63"/>
      <c r="Q920" s="63">
        <v>37</v>
      </c>
      <c r="R920" s="63">
        <v>10</v>
      </c>
      <c r="S920" s="63">
        <v>13</v>
      </c>
      <c r="T920" s="63">
        <v>5</v>
      </c>
      <c r="U920" s="63"/>
      <c r="V920" s="63">
        <v>1</v>
      </c>
      <c r="W920" s="63">
        <v>30</v>
      </c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63">
        <v>5</v>
      </c>
      <c r="AL920" s="63"/>
      <c r="AM920" s="63"/>
      <c r="AN920" s="63"/>
      <c r="AO920" s="63"/>
      <c r="AP920" s="63"/>
      <c r="AQ920" s="63"/>
      <c r="AS920" s="5">
        <f>IF(Q920&gt;0,RANK(Q920,(N920:P920,Q920:AE920)),0)</f>
        <v>3</v>
      </c>
      <c r="AT920" s="5">
        <f>IF(R920&gt;0,RANK(R920,(N920:P920,Q920:AE920)),0)</f>
        <v>6</v>
      </c>
      <c r="AU920" s="5">
        <f>IF(T920&gt;0,RANK(T920,(N920:P920,Q920:AE920)),0)</f>
        <v>7</v>
      </c>
      <c r="AV920" s="5">
        <f>IF(S920&gt;0,RANK(S920,(N920:P920,Q920:AE920)),0)</f>
        <v>5</v>
      </c>
      <c r="AW920" s="2">
        <f t="shared" si="372"/>
        <v>6.2111801242236021E-3</v>
      </c>
      <c r="AX920" s="2">
        <f t="shared" si="373"/>
        <v>1.6786973308712439E-3</v>
      </c>
      <c r="AY920" s="2">
        <f t="shared" si="374"/>
        <v>8.3934866543562193E-4</v>
      </c>
      <c r="AZ920" s="2">
        <f t="shared" si="375"/>
        <v>2.1823065301326172E-3</v>
      </c>
      <c r="BB920" t="s">
        <v>1521</v>
      </c>
      <c r="BC920" t="s">
        <v>1630</v>
      </c>
      <c r="BD920">
        <v>3</v>
      </c>
      <c r="BF920" s="111">
        <v>19</v>
      </c>
      <c r="BG920" s="113">
        <v>175</v>
      </c>
      <c r="BH920" s="117">
        <f t="shared" si="364"/>
        <v>19175</v>
      </c>
      <c r="BJ920" s="5" t="s">
        <v>3185</v>
      </c>
      <c r="BK920" s="63">
        <v>25</v>
      </c>
      <c r="BL920" s="63">
        <v>0</v>
      </c>
      <c r="BN920" s="63"/>
    </row>
    <row r="921" spans="1:66" hidden="1" outlineLevel="1">
      <c r="A921" t="s">
        <v>1606</v>
      </c>
      <c r="B921" t="s">
        <v>1630</v>
      </c>
      <c r="C921" s="1">
        <f t="shared" si="365"/>
        <v>3569</v>
      </c>
      <c r="D921" s="5">
        <f>IF(N921&gt;0, RANK(N921,(N921:P921,Q921:AE921)),0)</f>
        <v>2</v>
      </c>
      <c r="E921" s="5">
        <f>IF(O921&gt;0,RANK(O921,(N921:P921,Q921:AE921)),0)</f>
        <v>1</v>
      </c>
      <c r="F921" s="5">
        <f>IF(P921&gt;0,RANK(P921,(N921:P921,Q921:AE921)),0)</f>
        <v>0</v>
      </c>
      <c r="G921" s="131">
        <f t="shared" si="366"/>
        <v>662</v>
      </c>
      <c r="H921" s="136">
        <f t="shared" si="367"/>
        <v>0.18548613056878677</v>
      </c>
      <c r="I921" s="2"/>
      <c r="J921" s="2">
        <f t="shared" si="368"/>
        <v>0.3928271224432614</v>
      </c>
      <c r="K921" s="2">
        <f t="shared" si="369"/>
        <v>0.57831325301204817</v>
      </c>
      <c r="L921" s="2">
        <f t="shared" si="370"/>
        <v>0</v>
      </c>
      <c r="M921" s="2">
        <f t="shared" si="371"/>
        <v>2.8859624544690488E-2</v>
      </c>
      <c r="N921" s="63">
        <v>1402</v>
      </c>
      <c r="O921" s="63">
        <v>2064</v>
      </c>
      <c r="P921" s="63"/>
      <c r="Q921" s="63">
        <v>35</v>
      </c>
      <c r="R921" s="63">
        <v>19</v>
      </c>
      <c r="S921" s="63">
        <v>22</v>
      </c>
      <c r="T921" s="63">
        <v>0</v>
      </c>
      <c r="U921" s="63"/>
      <c r="V921" s="63">
        <v>0</v>
      </c>
      <c r="W921" s="63">
        <v>19</v>
      </c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63">
        <v>8</v>
      </c>
      <c r="AL921" s="63"/>
      <c r="AM921" s="63"/>
      <c r="AN921" s="63"/>
      <c r="AO921" s="63"/>
      <c r="AP921" s="63"/>
      <c r="AQ921" s="63"/>
      <c r="AS921" s="5">
        <f>IF(Q921&gt;0,RANK(Q921,(N921:P921,Q921:AE921)),0)</f>
        <v>3</v>
      </c>
      <c r="AT921" s="5">
        <f>IF(R921&gt;0,RANK(R921,(N921:P921,Q921:AE921)),0)</f>
        <v>5</v>
      </c>
      <c r="AU921" s="5">
        <f>IF(T921&gt;0,RANK(T921,(N921:P921,Q921:AE921)),0)</f>
        <v>0</v>
      </c>
      <c r="AV921" s="5">
        <f>IF(S921&gt;0,RANK(S921,(N921:P921,Q921:AE921)),0)</f>
        <v>4</v>
      </c>
      <c r="AW921" s="2">
        <f t="shared" si="372"/>
        <v>9.8066685346035309E-3</v>
      </c>
      <c r="AX921" s="2">
        <f t="shared" si="373"/>
        <v>5.3236200616419167E-3</v>
      </c>
      <c r="AY921" s="2">
        <f t="shared" si="374"/>
        <v>0</v>
      </c>
      <c r="AZ921" s="2">
        <f t="shared" si="375"/>
        <v>6.1641916503222191E-3</v>
      </c>
      <c r="BB921" t="s">
        <v>1606</v>
      </c>
      <c r="BC921" t="s">
        <v>1630</v>
      </c>
      <c r="BD921">
        <v>2</v>
      </c>
      <c r="BF921" s="111">
        <v>19</v>
      </c>
      <c r="BG921" s="113">
        <v>177</v>
      </c>
      <c r="BH921" s="117">
        <f t="shared" si="364"/>
        <v>19177</v>
      </c>
      <c r="BJ921" s="5" t="s">
        <v>3185</v>
      </c>
      <c r="BK921" s="63">
        <v>25</v>
      </c>
      <c r="BL921" s="63">
        <v>5</v>
      </c>
      <c r="BN921" s="63"/>
    </row>
    <row r="922" spans="1:66" hidden="1" outlineLevel="1">
      <c r="A922" t="s">
        <v>1335</v>
      </c>
      <c r="B922" t="s">
        <v>1630</v>
      </c>
      <c r="C922" s="1">
        <f t="shared" si="365"/>
        <v>15770</v>
      </c>
      <c r="D922" s="5">
        <f>IF(N922&gt;0, RANK(N922,(N922:P922,Q922:AE922)),0)</f>
        <v>1</v>
      </c>
      <c r="E922" s="5">
        <f>IF(O922&gt;0,RANK(O922,(N922:P922,Q922:AE922)),0)</f>
        <v>2</v>
      </c>
      <c r="F922" s="5">
        <f>IF(P922&gt;0,RANK(P922,(N922:P922,Q922:AE922)),0)</f>
        <v>0</v>
      </c>
      <c r="G922" s="131">
        <f t="shared" si="366"/>
        <v>1874</v>
      </c>
      <c r="H922" s="136">
        <f t="shared" si="367"/>
        <v>0.11883322764743183</v>
      </c>
      <c r="I922" s="2"/>
      <c r="J922" s="2">
        <f t="shared" si="368"/>
        <v>0.54933417882054536</v>
      </c>
      <c r="K922" s="2">
        <f t="shared" si="369"/>
        <v>0.43050095117311349</v>
      </c>
      <c r="L922" s="2">
        <f t="shared" si="370"/>
        <v>0</v>
      </c>
      <c r="M922" s="2">
        <f t="shared" si="371"/>
        <v>2.0164870006341151E-2</v>
      </c>
      <c r="N922" s="63">
        <v>8663</v>
      </c>
      <c r="O922" s="63">
        <v>6789</v>
      </c>
      <c r="P922" s="63"/>
      <c r="Q922" s="63">
        <v>110</v>
      </c>
      <c r="R922" s="63">
        <v>38</v>
      </c>
      <c r="S922" s="63">
        <v>69</v>
      </c>
      <c r="T922" s="63">
        <v>5</v>
      </c>
      <c r="U922" s="63"/>
      <c r="V922" s="63">
        <v>5</v>
      </c>
      <c r="W922" s="63">
        <v>81</v>
      </c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63">
        <v>10</v>
      </c>
      <c r="AL922" s="63"/>
      <c r="AM922" s="63"/>
      <c r="AN922" s="63"/>
      <c r="AO922" s="63"/>
      <c r="AP922" s="63"/>
      <c r="AQ922" s="63"/>
      <c r="AS922" s="5">
        <f>IF(Q922&gt;0,RANK(Q922,(N922:P922,Q922:AE922)),0)</f>
        <v>3</v>
      </c>
      <c r="AT922" s="5">
        <f>IF(R922&gt;0,RANK(R922,(N922:P922,Q922:AE922)),0)</f>
        <v>6</v>
      </c>
      <c r="AU922" s="5">
        <f>IF(T922&gt;0,RANK(T922,(N922:P922,Q922:AE922)),0)</f>
        <v>7</v>
      </c>
      <c r="AV922" s="5">
        <f>IF(S922&gt;0,RANK(S922,(N922:P922,Q922:AE922)),0)</f>
        <v>5</v>
      </c>
      <c r="AW922" s="2">
        <f t="shared" si="372"/>
        <v>6.9752694990488267E-3</v>
      </c>
      <c r="AX922" s="2">
        <f t="shared" si="373"/>
        <v>2.4096385542168677E-3</v>
      </c>
      <c r="AY922" s="2">
        <f t="shared" si="374"/>
        <v>3.170577045022194E-4</v>
      </c>
      <c r="AZ922" s="2">
        <f t="shared" si="375"/>
        <v>4.3753963221306279E-3</v>
      </c>
      <c r="BB922" t="s">
        <v>1335</v>
      </c>
      <c r="BC922" t="s">
        <v>1630</v>
      </c>
      <c r="BD922">
        <v>2</v>
      </c>
      <c r="BF922" s="111">
        <v>19</v>
      </c>
      <c r="BG922" s="113">
        <v>179</v>
      </c>
      <c r="BH922" s="117">
        <f t="shared" si="364"/>
        <v>19179</v>
      </c>
      <c r="BJ922" s="5" t="s">
        <v>3185</v>
      </c>
      <c r="BK922" s="63">
        <v>40</v>
      </c>
      <c r="BL922" s="63">
        <v>27</v>
      </c>
      <c r="BN922" s="63"/>
    </row>
    <row r="923" spans="1:66" hidden="1" outlineLevel="1">
      <c r="A923" t="s">
        <v>425</v>
      </c>
      <c r="B923" t="s">
        <v>1630</v>
      </c>
      <c r="C923" s="1">
        <f t="shared" si="365"/>
        <v>26072</v>
      </c>
      <c r="D923" s="5">
        <f>IF(N923&gt;0, RANK(N923,(N923:P923,Q923:AE923)),0)</f>
        <v>2</v>
      </c>
      <c r="E923" s="5">
        <f>IF(O923&gt;0,RANK(O923,(N923:P923,Q923:AE923)),0)</f>
        <v>1</v>
      </c>
      <c r="F923" s="5">
        <f>IF(P923&gt;0,RANK(P923,(N923:P923,Q923:AE923)),0)</f>
        <v>0</v>
      </c>
      <c r="G923" s="131">
        <f t="shared" si="366"/>
        <v>501</v>
      </c>
      <c r="H923" s="136">
        <f t="shared" si="367"/>
        <v>1.9216017183185025E-2</v>
      </c>
      <c r="I923" s="2"/>
      <c r="J923" s="2">
        <f t="shared" si="368"/>
        <v>0.48139766799631789</v>
      </c>
      <c r="K923" s="2">
        <f t="shared" si="369"/>
        <v>0.50061368517950289</v>
      </c>
      <c r="L923" s="2">
        <f t="shared" si="370"/>
        <v>0</v>
      </c>
      <c r="M923" s="2">
        <f t="shared" si="371"/>
        <v>1.7988646824179222E-2</v>
      </c>
      <c r="N923" s="63">
        <v>12551</v>
      </c>
      <c r="O923" s="63">
        <v>13052</v>
      </c>
      <c r="P923" s="63"/>
      <c r="Q923" s="63">
        <v>188</v>
      </c>
      <c r="R923" s="63">
        <v>49</v>
      </c>
      <c r="S923" s="63">
        <v>51</v>
      </c>
      <c r="T923" s="63">
        <v>8</v>
      </c>
      <c r="U923" s="63"/>
      <c r="V923" s="63">
        <v>6</v>
      </c>
      <c r="W923" s="63">
        <v>145</v>
      </c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63">
        <v>22</v>
      </c>
      <c r="AL923" s="63"/>
      <c r="AM923" s="63"/>
      <c r="AN923" s="63"/>
      <c r="AO923" s="63"/>
      <c r="AP923" s="63"/>
      <c r="AQ923" s="63"/>
      <c r="AS923" s="5">
        <f>IF(Q923&gt;0,RANK(Q923,(N923:P923,Q923:AE923)),0)</f>
        <v>3</v>
      </c>
      <c r="AT923" s="5">
        <f>IF(R923&gt;0,RANK(R923,(N923:P923,Q923:AE923)),0)</f>
        <v>6</v>
      </c>
      <c r="AU923" s="5">
        <f>IF(T923&gt;0,RANK(T923,(N923:P923,Q923:AE923)),0)</f>
        <v>7</v>
      </c>
      <c r="AV923" s="5">
        <f>IF(S923&gt;0,RANK(S923,(N923:P923,Q923:AE923)),0)</f>
        <v>5</v>
      </c>
      <c r="AW923" s="2">
        <f t="shared" si="372"/>
        <v>7.2108008591592514E-3</v>
      </c>
      <c r="AX923" s="2">
        <f t="shared" si="373"/>
        <v>1.8794108622276773E-3</v>
      </c>
      <c r="AY923" s="2">
        <f t="shared" si="374"/>
        <v>3.0684258975145751E-4</v>
      </c>
      <c r="AZ923" s="2">
        <f t="shared" si="375"/>
        <v>1.9561215096655414E-3</v>
      </c>
      <c r="BB923" t="s">
        <v>425</v>
      </c>
      <c r="BC923" t="s">
        <v>1630</v>
      </c>
      <c r="BD923">
        <v>3</v>
      </c>
      <c r="BF923" s="111">
        <v>19</v>
      </c>
      <c r="BG923" s="113">
        <v>181</v>
      </c>
      <c r="BH923" s="117">
        <f t="shared" si="364"/>
        <v>19181</v>
      </c>
      <c r="BJ923" s="5" t="s">
        <v>3185</v>
      </c>
      <c r="BK923" s="63">
        <v>84</v>
      </c>
      <c r="BL923" s="63">
        <v>28</v>
      </c>
      <c r="BN923" s="63"/>
    </row>
    <row r="924" spans="1:66" hidden="1" outlineLevel="1">
      <c r="A924" t="s">
        <v>699</v>
      </c>
      <c r="B924" t="s">
        <v>1630</v>
      </c>
      <c r="C924" s="1">
        <f t="shared" si="365"/>
        <v>11004</v>
      </c>
      <c r="D924" s="5">
        <f>IF(N924&gt;0, RANK(N924,(N924:P924,Q924:AE924)),0)</f>
        <v>2</v>
      </c>
      <c r="E924" s="5">
        <f>IF(O924&gt;0,RANK(O924,(N924:P924,Q924:AE924)),0)</f>
        <v>1</v>
      </c>
      <c r="F924" s="5">
        <f>IF(P924&gt;0,RANK(P924,(N924:P924,Q924:AE924)),0)</f>
        <v>0</v>
      </c>
      <c r="G924" s="131">
        <f t="shared" si="366"/>
        <v>447</v>
      </c>
      <c r="H924" s="136">
        <f t="shared" si="367"/>
        <v>4.0621592148309703E-2</v>
      </c>
      <c r="I924" s="2"/>
      <c r="J924" s="2">
        <f t="shared" si="368"/>
        <v>0.4648309705561614</v>
      </c>
      <c r="K924" s="2">
        <f t="shared" si="369"/>
        <v>0.50545256270447114</v>
      </c>
      <c r="L924" s="2">
        <f t="shared" si="370"/>
        <v>0</v>
      </c>
      <c r="M924" s="2">
        <f t="shared" si="371"/>
        <v>2.9716466739367453E-2</v>
      </c>
      <c r="N924" s="63">
        <v>5115</v>
      </c>
      <c r="O924" s="63">
        <v>5562</v>
      </c>
      <c r="P924" s="63"/>
      <c r="Q924" s="63">
        <v>103</v>
      </c>
      <c r="R924" s="63">
        <v>115</v>
      </c>
      <c r="S924" s="63">
        <v>25</v>
      </c>
      <c r="T924" s="63">
        <v>5</v>
      </c>
      <c r="U924" s="63"/>
      <c r="V924" s="63">
        <v>1</v>
      </c>
      <c r="W924" s="63">
        <v>66</v>
      </c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63">
        <v>12</v>
      </c>
      <c r="AL924" s="63"/>
      <c r="AM924" s="63"/>
      <c r="AN924" s="63"/>
      <c r="AO924" s="63"/>
      <c r="AP924" s="63"/>
      <c r="AQ924" s="63"/>
      <c r="AS924" s="5">
        <f>IF(Q924&gt;0,RANK(Q924,(N924:P924,Q924:AE924)),0)</f>
        <v>4</v>
      </c>
      <c r="AT924" s="5">
        <f>IF(R924&gt;0,RANK(R924,(N924:P924,Q924:AE924)),0)</f>
        <v>3</v>
      </c>
      <c r="AU924" s="5">
        <f>IF(T924&gt;0,RANK(T924,(N924:P924,Q924:AE924)),0)</f>
        <v>7</v>
      </c>
      <c r="AV924" s="5">
        <f>IF(S924&gt;0,RANK(S924,(N924:P924,Q924:AE924)),0)</f>
        <v>6</v>
      </c>
      <c r="AW924" s="2">
        <f t="shared" si="372"/>
        <v>9.3602326426753899E-3</v>
      </c>
      <c r="AX924" s="2">
        <f t="shared" si="373"/>
        <v>1.0450745183569612E-2</v>
      </c>
      <c r="AY924" s="2">
        <f t="shared" si="374"/>
        <v>4.5438022537259179E-4</v>
      </c>
      <c r="AZ924" s="2">
        <f t="shared" si="375"/>
        <v>2.2719011268629587E-3</v>
      </c>
      <c r="BB924" t="s">
        <v>699</v>
      </c>
      <c r="BC924" t="s">
        <v>1630</v>
      </c>
      <c r="BD924">
        <v>2</v>
      </c>
      <c r="BF924" s="111">
        <v>19</v>
      </c>
      <c r="BG924" s="113">
        <v>183</v>
      </c>
      <c r="BH924" s="117">
        <f t="shared" si="364"/>
        <v>19183</v>
      </c>
      <c r="BJ924" s="5" t="s">
        <v>3185</v>
      </c>
      <c r="BK924" s="63">
        <v>28</v>
      </c>
      <c r="BL924" s="63">
        <v>40</v>
      </c>
      <c r="BN924" s="63"/>
    </row>
    <row r="925" spans="1:66" hidden="1" outlineLevel="1">
      <c r="A925" t="s">
        <v>426</v>
      </c>
      <c r="B925" t="s">
        <v>1630</v>
      </c>
      <c r="C925" s="1">
        <f t="shared" si="365"/>
        <v>2900</v>
      </c>
      <c r="D925" s="5">
        <f>IF(N925&gt;0, RANK(N925,(N925:P925,Q925:AE925)),0)</f>
        <v>2</v>
      </c>
      <c r="E925" s="5">
        <f>IF(O925&gt;0,RANK(O925,(N925:P925,Q925:AE925)),0)</f>
        <v>1</v>
      </c>
      <c r="F925" s="5">
        <f>IF(P925&gt;0,RANK(P925,(N925:P925,Q925:AE925)),0)</f>
        <v>0</v>
      </c>
      <c r="G925" s="131">
        <f t="shared" si="366"/>
        <v>332</v>
      </c>
      <c r="H925" s="136">
        <f t="shared" si="367"/>
        <v>0.11448275862068966</v>
      </c>
      <c r="I925" s="2"/>
      <c r="J925" s="2">
        <f t="shared" si="368"/>
        <v>0.43137931034482757</v>
      </c>
      <c r="K925" s="2">
        <f t="shared" si="369"/>
        <v>0.54586206896551726</v>
      </c>
      <c r="L925" s="2">
        <f t="shared" si="370"/>
        <v>0</v>
      </c>
      <c r="M925" s="2">
        <f t="shared" si="371"/>
        <v>2.2758620689655173E-2</v>
      </c>
      <c r="N925" s="63">
        <v>1251</v>
      </c>
      <c r="O925" s="63">
        <v>1583</v>
      </c>
      <c r="P925" s="63"/>
      <c r="Q925" s="63">
        <v>21</v>
      </c>
      <c r="R925" s="63">
        <v>8</v>
      </c>
      <c r="S925" s="63">
        <v>13</v>
      </c>
      <c r="T925" s="63">
        <v>2</v>
      </c>
      <c r="U925" s="63"/>
      <c r="V925" s="63">
        <v>2</v>
      </c>
      <c r="W925" s="63">
        <v>14</v>
      </c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63">
        <v>6</v>
      </c>
      <c r="AL925" s="63"/>
      <c r="AM925" s="63"/>
      <c r="AN925" s="63"/>
      <c r="AO925" s="63"/>
      <c r="AP925" s="63"/>
      <c r="AQ925" s="63"/>
      <c r="AS925" s="5">
        <f>IF(Q925&gt;0,RANK(Q925,(N925:P925,Q925:AE925)),0)</f>
        <v>3</v>
      </c>
      <c r="AT925" s="5">
        <f>IF(R925&gt;0,RANK(R925,(N925:P925,Q925:AE925)),0)</f>
        <v>6</v>
      </c>
      <c r="AU925" s="5">
        <f>IF(T925&gt;0,RANK(T925,(N925:P925,Q925:AE925)),0)</f>
        <v>7</v>
      </c>
      <c r="AV925" s="5">
        <f>IF(S925&gt;0,RANK(S925,(N925:P925,Q925:AE925)),0)</f>
        <v>5</v>
      </c>
      <c r="AW925" s="2">
        <f t="shared" si="372"/>
        <v>7.241379310344828E-3</v>
      </c>
      <c r="AX925" s="2">
        <f t="shared" si="373"/>
        <v>2.7586206896551722E-3</v>
      </c>
      <c r="AY925" s="2">
        <f t="shared" si="374"/>
        <v>6.8965517241379305E-4</v>
      </c>
      <c r="AZ925" s="2">
        <f t="shared" si="375"/>
        <v>4.4827586206896549E-3</v>
      </c>
      <c r="BB925" t="s">
        <v>426</v>
      </c>
      <c r="BC925" t="s">
        <v>1630</v>
      </c>
      <c r="BD925">
        <v>2</v>
      </c>
      <c r="BF925" s="111">
        <v>19</v>
      </c>
      <c r="BG925" s="113">
        <v>185</v>
      </c>
      <c r="BH925" s="117">
        <f t="shared" si="364"/>
        <v>19185</v>
      </c>
      <c r="BJ925" s="5" t="s">
        <v>3185</v>
      </c>
      <c r="BK925" s="63">
        <v>15</v>
      </c>
      <c r="BL925" s="63">
        <v>0</v>
      </c>
      <c r="BN925" s="63"/>
    </row>
    <row r="926" spans="1:66" hidden="1" outlineLevel="1">
      <c r="A926" t="s">
        <v>704</v>
      </c>
      <c r="B926" t="s">
        <v>1630</v>
      </c>
      <c r="C926" s="1">
        <f t="shared" si="365"/>
        <v>18292</v>
      </c>
      <c r="D926" s="5">
        <f>IF(N926&gt;0, RANK(N926,(N926:P926,Q926:AE926)),0)</f>
        <v>1</v>
      </c>
      <c r="E926" s="5">
        <f>IF(O926&gt;0,RANK(O926,(N926:P926,Q926:AE926)),0)</f>
        <v>2</v>
      </c>
      <c r="F926" s="5">
        <f>IF(P926&gt;0,RANK(P926,(N926:P926,Q926:AE926)),0)</f>
        <v>0</v>
      </c>
      <c r="G926" s="131">
        <f t="shared" si="366"/>
        <v>1068</v>
      </c>
      <c r="H926" s="136">
        <f t="shared" si="367"/>
        <v>5.8386179750710691E-2</v>
      </c>
      <c r="I926" s="2"/>
      <c r="J926" s="2">
        <f t="shared" si="368"/>
        <v>0.52137546468401486</v>
      </c>
      <c r="K926" s="2">
        <f t="shared" si="369"/>
        <v>0.46298928493330416</v>
      </c>
      <c r="L926" s="2">
        <f t="shared" si="370"/>
        <v>0</v>
      </c>
      <c r="M926" s="2">
        <f t="shared" si="371"/>
        <v>1.5635250382680987E-2</v>
      </c>
      <c r="N926" s="63">
        <v>9537</v>
      </c>
      <c r="O926" s="63">
        <v>8469</v>
      </c>
      <c r="P926" s="63"/>
      <c r="Q926" s="63">
        <v>92</v>
      </c>
      <c r="R926" s="63">
        <v>43</v>
      </c>
      <c r="S926" s="63">
        <v>44</v>
      </c>
      <c r="T926" s="63">
        <v>4</v>
      </c>
      <c r="U926" s="63"/>
      <c r="V926" s="63">
        <v>5</v>
      </c>
      <c r="W926" s="63">
        <v>78</v>
      </c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63">
        <v>20</v>
      </c>
      <c r="AL926" s="63"/>
      <c r="AM926" s="63"/>
      <c r="AN926" s="63"/>
      <c r="AO926" s="63"/>
      <c r="AP926" s="63"/>
      <c r="AQ926" s="63"/>
      <c r="AS926" s="5">
        <f>IF(Q926&gt;0,RANK(Q926,(N926:P926,Q926:AE926)),0)</f>
        <v>3</v>
      </c>
      <c r="AT926" s="5">
        <f>IF(R926&gt;0,RANK(R926,(N926:P926,Q926:AE926)),0)</f>
        <v>6</v>
      </c>
      <c r="AU926" s="5">
        <f>IF(T926&gt;0,RANK(T926,(N926:P926,Q926:AE926)),0)</f>
        <v>8</v>
      </c>
      <c r="AV926" s="5">
        <f>IF(S926&gt;0,RANK(S926,(N926:P926,Q926:AE926)),0)</f>
        <v>5</v>
      </c>
      <c r="AW926" s="2">
        <f t="shared" si="372"/>
        <v>5.0295211021211461E-3</v>
      </c>
      <c r="AX926" s="2">
        <f t="shared" si="373"/>
        <v>2.3507544281653183E-3</v>
      </c>
      <c r="AY926" s="2">
        <f t="shared" si="374"/>
        <v>2.1867483052700635E-4</v>
      </c>
      <c r="AZ926" s="2">
        <f t="shared" si="375"/>
        <v>2.4054231357970696E-3</v>
      </c>
      <c r="BB926" t="s">
        <v>704</v>
      </c>
      <c r="BC926" t="s">
        <v>1630</v>
      </c>
      <c r="BD926">
        <v>4</v>
      </c>
      <c r="BF926" s="111">
        <v>19</v>
      </c>
      <c r="BG926" s="113">
        <v>187</v>
      </c>
      <c r="BH926" s="117">
        <f t="shared" si="364"/>
        <v>19187</v>
      </c>
      <c r="BJ926" s="5" t="s">
        <v>3185</v>
      </c>
      <c r="BK926" s="63">
        <v>75</v>
      </c>
      <c r="BL926" s="63">
        <v>26</v>
      </c>
      <c r="BN926" s="63"/>
    </row>
    <row r="927" spans="1:66" hidden="1" outlineLevel="1">
      <c r="A927" t="s">
        <v>1625</v>
      </c>
      <c r="B927" t="s">
        <v>1630</v>
      </c>
      <c r="C927" s="1">
        <f t="shared" si="365"/>
        <v>5918</v>
      </c>
      <c r="D927" s="5">
        <f>IF(N927&gt;0, RANK(N927,(N927:P927,Q927:AE927)),0)</f>
        <v>2</v>
      </c>
      <c r="E927" s="5">
        <f>IF(O927&gt;0,RANK(O927,(N927:P927,Q927:AE927)),0)</f>
        <v>1</v>
      </c>
      <c r="F927" s="5">
        <f>IF(P927&gt;0,RANK(P927,(N927:P927,Q927:AE927)),0)</f>
        <v>0</v>
      </c>
      <c r="G927" s="131">
        <f t="shared" si="366"/>
        <v>3</v>
      </c>
      <c r="H927" s="136">
        <f t="shared" si="367"/>
        <v>5.0692801622169653E-4</v>
      </c>
      <c r="I927" s="2"/>
      <c r="J927" s="2">
        <f t="shared" si="368"/>
        <v>0.49053734369719498</v>
      </c>
      <c r="K927" s="2">
        <f t="shared" si="369"/>
        <v>0.49104427171341669</v>
      </c>
      <c r="L927" s="2">
        <f t="shared" si="370"/>
        <v>0</v>
      </c>
      <c r="M927" s="2">
        <f t="shared" si="371"/>
        <v>1.8418384589388381E-2</v>
      </c>
      <c r="N927" s="63">
        <v>2903</v>
      </c>
      <c r="O927" s="63">
        <v>2906</v>
      </c>
      <c r="P927" s="63"/>
      <c r="Q927" s="63">
        <v>37</v>
      </c>
      <c r="R927" s="63">
        <v>23</v>
      </c>
      <c r="S927" s="63">
        <v>16</v>
      </c>
      <c r="T927" s="63">
        <v>4</v>
      </c>
      <c r="U927" s="63"/>
      <c r="V927" s="63">
        <v>1</v>
      </c>
      <c r="W927" s="63">
        <v>23</v>
      </c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63">
        <v>5</v>
      </c>
      <c r="AL927" s="63"/>
      <c r="AM927" s="63"/>
      <c r="AN927" s="63"/>
      <c r="AO927" s="63"/>
      <c r="AP927" s="63"/>
      <c r="AQ927" s="63"/>
      <c r="AS927" s="5">
        <f>IF(Q927&gt;0,RANK(Q927,(N927:P927,Q927:AE927)),0)</f>
        <v>3</v>
      </c>
      <c r="AT927" s="5">
        <f>IF(R927&gt;0,RANK(R927,(N927:P927,Q927:AE927)),0)</f>
        <v>4</v>
      </c>
      <c r="AU927" s="5">
        <f>IF(T927&gt;0,RANK(T927,(N927:P927,Q927:AE927)),0)</f>
        <v>7</v>
      </c>
      <c r="AV927" s="5">
        <f>IF(S927&gt;0,RANK(S927,(N927:P927,Q927:AE927)),0)</f>
        <v>6</v>
      </c>
      <c r="AW927" s="2">
        <f t="shared" si="372"/>
        <v>6.2521122000675907E-3</v>
      </c>
      <c r="AX927" s="2">
        <f t="shared" si="373"/>
        <v>3.88644812436634E-3</v>
      </c>
      <c r="AY927" s="2">
        <f t="shared" si="374"/>
        <v>6.7590402162892864E-4</v>
      </c>
      <c r="AZ927" s="2">
        <f t="shared" si="375"/>
        <v>2.7036160865157146E-3</v>
      </c>
      <c r="BB927" t="s">
        <v>1625</v>
      </c>
      <c r="BC927" t="s">
        <v>1630</v>
      </c>
      <c r="BD927">
        <v>4</v>
      </c>
      <c r="BF927" s="111">
        <v>19</v>
      </c>
      <c r="BG927" s="113">
        <v>189</v>
      </c>
      <c r="BH927" s="117">
        <f t="shared" si="364"/>
        <v>19189</v>
      </c>
      <c r="BJ927" s="5" t="s">
        <v>3185</v>
      </c>
      <c r="BK927" s="63">
        <v>29</v>
      </c>
      <c r="BL927" s="63">
        <v>7</v>
      </c>
      <c r="BN927" s="63"/>
    </row>
    <row r="928" spans="1:66" hidden="1" outlineLevel="1">
      <c r="A928" t="s">
        <v>792</v>
      </c>
      <c r="B928" t="s">
        <v>1630</v>
      </c>
      <c r="C928" s="1">
        <f t="shared" si="365"/>
        <v>11084</v>
      </c>
      <c r="D928" s="5">
        <f>IF(N928&gt;0, RANK(N928,(N928:P928,Q928:AE928)),0)</f>
        <v>1</v>
      </c>
      <c r="E928" s="5">
        <f>IF(O928&gt;0,RANK(O928,(N928:P928,Q928:AE928)),0)</f>
        <v>2</v>
      </c>
      <c r="F928" s="5">
        <f>IF(P928&gt;0,RANK(P928,(N928:P928,Q928:AE928)),0)</f>
        <v>0</v>
      </c>
      <c r="G928" s="131">
        <f t="shared" si="366"/>
        <v>1634</v>
      </c>
      <c r="H928" s="136">
        <f t="shared" si="367"/>
        <v>0.14741970407795019</v>
      </c>
      <c r="I928" s="2"/>
      <c r="J928" s="2">
        <f t="shared" si="368"/>
        <v>0.56441717791411039</v>
      </c>
      <c r="K928" s="2">
        <f t="shared" si="369"/>
        <v>0.4169974738361602</v>
      </c>
      <c r="L928" s="2">
        <f t="shared" si="370"/>
        <v>0</v>
      </c>
      <c r="M928" s="2">
        <f t="shared" si="371"/>
        <v>1.8585348249729405E-2</v>
      </c>
      <c r="N928" s="63">
        <v>6256</v>
      </c>
      <c r="O928" s="63">
        <v>4622</v>
      </c>
      <c r="P928" s="63"/>
      <c r="Q928" s="63">
        <v>87</v>
      </c>
      <c r="R928" s="63">
        <v>40</v>
      </c>
      <c r="S928" s="63">
        <v>18</v>
      </c>
      <c r="T928" s="63">
        <v>4</v>
      </c>
      <c r="U928" s="63"/>
      <c r="V928" s="63">
        <v>1</v>
      </c>
      <c r="W928" s="63">
        <v>52</v>
      </c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63">
        <v>4</v>
      </c>
      <c r="AL928" s="63"/>
      <c r="AM928" s="63"/>
      <c r="AN928" s="63"/>
      <c r="AO928" s="63"/>
      <c r="AP928" s="63"/>
      <c r="AQ928" s="63"/>
      <c r="AS928" s="5">
        <f>IF(Q928&gt;0,RANK(Q928,(N928:P928,Q928:AE928)),0)</f>
        <v>3</v>
      </c>
      <c r="AT928" s="5">
        <f>IF(R928&gt;0,RANK(R928,(N928:P928,Q928:AE928)),0)</f>
        <v>5</v>
      </c>
      <c r="AU928" s="5">
        <f>IF(T928&gt;0,RANK(T928,(N928:P928,Q928:AE928)),0)</f>
        <v>7</v>
      </c>
      <c r="AV928" s="5">
        <f>IF(S928&gt;0,RANK(S928,(N928:P928,Q928:AE928)),0)</f>
        <v>6</v>
      </c>
      <c r="AW928" s="2">
        <f t="shared" si="372"/>
        <v>7.8491519307109341E-3</v>
      </c>
      <c r="AX928" s="2">
        <f t="shared" si="373"/>
        <v>3.6088054853843378E-3</v>
      </c>
      <c r="AY928" s="2">
        <f t="shared" si="374"/>
        <v>3.6088054853843375E-4</v>
      </c>
      <c r="AZ928" s="2">
        <f t="shared" si="375"/>
        <v>1.623962468422952E-3</v>
      </c>
      <c r="BB928" t="s">
        <v>792</v>
      </c>
      <c r="BC928" t="s">
        <v>1630</v>
      </c>
      <c r="BD928">
        <v>1</v>
      </c>
      <c r="BF928" s="111">
        <v>19</v>
      </c>
      <c r="BG928" s="113">
        <v>191</v>
      </c>
      <c r="BH928" s="117">
        <f t="shared" si="364"/>
        <v>19191</v>
      </c>
      <c r="BJ928" s="5" t="s">
        <v>3185</v>
      </c>
      <c r="BK928" s="63">
        <v>52</v>
      </c>
      <c r="BL928" s="63">
        <v>22</v>
      </c>
      <c r="BN928" s="63"/>
    </row>
    <row r="929" spans="1:77" hidden="1" outlineLevel="1">
      <c r="A929" t="s">
        <v>791</v>
      </c>
      <c r="B929" t="s">
        <v>1630</v>
      </c>
      <c r="C929" s="1">
        <f t="shared" si="365"/>
        <v>45019</v>
      </c>
      <c r="D929" s="5">
        <f>IF(N929&gt;0, RANK(N929,(N929:P929,Q929:AE929)),0)</f>
        <v>1</v>
      </c>
      <c r="E929" s="5">
        <f>IF(O929&gt;0,RANK(O929,(N929:P929,Q929:AE929)),0)</f>
        <v>2</v>
      </c>
      <c r="F929" s="5">
        <f>IF(P929&gt;0,RANK(P929,(N929:P929,Q929:AE929)),0)</f>
        <v>0</v>
      </c>
      <c r="G929" s="131">
        <f t="shared" si="366"/>
        <v>461</v>
      </c>
      <c r="H929" s="136">
        <f>IF(C929&gt;0,G929/C929,0)</f>
        <v>1.0240120837868455E-2</v>
      </c>
      <c r="I929" s="2"/>
      <c r="J929" s="2">
        <f t="shared" si="368"/>
        <v>0.4953908349807859</v>
      </c>
      <c r="K929" s="2">
        <f t="shared" si="369"/>
        <v>0.48515071414291744</v>
      </c>
      <c r="L929" s="2">
        <f t="shared" si="370"/>
        <v>0</v>
      </c>
      <c r="M929" s="2">
        <f>IF(C929=0,"-",(1-J929-K929-L929))</f>
        <v>1.9458450876296718E-2</v>
      </c>
      <c r="N929" s="63">
        <v>22302</v>
      </c>
      <c r="O929" s="63">
        <v>21841</v>
      </c>
      <c r="P929" s="63"/>
      <c r="Q929" s="63">
        <v>334</v>
      </c>
      <c r="R929" s="63">
        <v>91</v>
      </c>
      <c r="S929" s="63">
        <v>94</v>
      </c>
      <c r="T929" s="63">
        <v>14</v>
      </c>
      <c r="U929" s="63"/>
      <c r="V929" s="63">
        <v>16</v>
      </c>
      <c r="W929" s="63">
        <v>306</v>
      </c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63">
        <v>21</v>
      </c>
      <c r="AL929" s="63"/>
      <c r="AM929" s="63"/>
      <c r="AN929" s="63"/>
      <c r="AO929" s="63"/>
      <c r="AP929" s="63"/>
      <c r="AQ929" s="63"/>
      <c r="AS929" s="5">
        <f>IF(Q929&gt;0,RANK(Q929,(N929:P929,Q929:AE929)),0)</f>
        <v>3</v>
      </c>
      <c r="AT929" s="5">
        <f>IF(R929&gt;0,RANK(R929,(N929:P929,Q929:AE929)),0)</f>
        <v>6</v>
      </c>
      <c r="AU929" s="5">
        <f>IF(T929&gt;0,RANK(T929,(N929:P929,Q929:AE929)),0)</f>
        <v>8</v>
      </c>
      <c r="AV929" s="5">
        <f>IF(S929&gt;0,RANK(S929,(N929:P929,Q929:AE929)),0)</f>
        <v>5</v>
      </c>
      <c r="AW929" s="2">
        <f t="shared" si="372"/>
        <v>7.4190897176747593E-3</v>
      </c>
      <c r="AX929" s="2">
        <f t="shared" si="373"/>
        <v>2.0213687554143807E-3</v>
      </c>
      <c r="AY929" s="2">
        <f t="shared" si="374"/>
        <v>3.1097980852528933E-4</v>
      </c>
      <c r="AZ929" s="2">
        <f t="shared" si="375"/>
        <v>2.0880072858126568E-3</v>
      </c>
      <c r="BB929" t="s">
        <v>791</v>
      </c>
      <c r="BC929" t="s">
        <v>1630</v>
      </c>
      <c r="BD929">
        <v>4</v>
      </c>
      <c r="BF929" s="111">
        <v>19</v>
      </c>
      <c r="BG929" s="113">
        <v>193</v>
      </c>
      <c r="BH929" s="117">
        <f t="shared" si="364"/>
        <v>19193</v>
      </c>
      <c r="BJ929" s="5" t="s">
        <v>3185</v>
      </c>
      <c r="BK929" s="63">
        <v>136</v>
      </c>
      <c r="BL929" s="63">
        <v>137</v>
      </c>
      <c r="BN929" s="63"/>
    </row>
    <row r="930" spans="1:77" hidden="1" outlineLevel="1">
      <c r="A930" t="s">
        <v>1846</v>
      </c>
      <c r="B930" t="s">
        <v>1630</v>
      </c>
      <c r="C930" s="1">
        <f t="shared" si="365"/>
        <v>4172</v>
      </c>
      <c r="D930" s="5">
        <f>IF(N930&gt;0, RANK(N930,(N930:P930,Q930:AE930)),0)</f>
        <v>1</v>
      </c>
      <c r="E930" s="5">
        <f>IF(O930&gt;0,RANK(O930,(N930:P930,Q930:AE930)),0)</f>
        <v>2</v>
      </c>
      <c r="F930" s="5">
        <f>IF(P930&gt;0,RANK(P930,(N930:P930,Q930:AE930)),0)</f>
        <v>0</v>
      </c>
      <c r="G930" s="131">
        <f t="shared" si="366"/>
        <v>606</v>
      </c>
      <c r="H930" s="136">
        <f>IF(C930&gt;0,G930/C930,0)</f>
        <v>0.14525407478427613</v>
      </c>
      <c r="I930" s="2"/>
      <c r="J930" s="2">
        <f t="shared" si="368"/>
        <v>0.56327900287631827</v>
      </c>
      <c r="K930" s="2">
        <f t="shared" si="369"/>
        <v>0.41802492809204217</v>
      </c>
      <c r="L930" s="2">
        <f t="shared" si="370"/>
        <v>0</v>
      </c>
      <c r="M930" s="2">
        <f>IF(C930=0,"-",(1-J930-K930-L930))</f>
        <v>1.8696069031639562E-2</v>
      </c>
      <c r="N930" s="63">
        <v>2350</v>
      </c>
      <c r="O930" s="63">
        <v>1744</v>
      </c>
      <c r="P930" s="63"/>
      <c r="Q930" s="63">
        <v>28</v>
      </c>
      <c r="R930" s="63">
        <v>7</v>
      </c>
      <c r="S930" s="63">
        <v>12</v>
      </c>
      <c r="T930" s="63">
        <v>5</v>
      </c>
      <c r="U930" s="63"/>
      <c r="V930" s="63">
        <v>1</v>
      </c>
      <c r="W930" s="63">
        <v>21</v>
      </c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63">
        <v>4</v>
      </c>
      <c r="AL930" s="63"/>
      <c r="AM930" s="63"/>
      <c r="AN930" s="63"/>
      <c r="AO930" s="63"/>
      <c r="AP930" s="63"/>
      <c r="AQ930" s="63"/>
      <c r="AS930" s="5">
        <f>IF(Q930&gt;0,RANK(Q930,(N930:P930,Q930:AE930)),0)</f>
        <v>3</v>
      </c>
      <c r="AT930" s="5">
        <f>IF(R930&gt;0,RANK(R930,(N930:P930,Q930:AE930)),0)</f>
        <v>6</v>
      </c>
      <c r="AU930" s="5">
        <f>IF(T930&gt;0,RANK(T930,(N930:P930,Q930:AE930)),0)</f>
        <v>7</v>
      </c>
      <c r="AV930" s="5">
        <f>IF(S930&gt;0,RANK(S930,(N930:P930,Q930:AE930)),0)</f>
        <v>5</v>
      </c>
      <c r="AW930" s="2">
        <f t="shared" si="372"/>
        <v>6.7114093959731542E-3</v>
      </c>
      <c r="AX930" s="2">
        <f t="shared" si="373"/>
        <v>1.6778523489932886E-3</v>
      </c>
      <c r="AY930" s="2">
        <f t="shared" si="374"/>
        <v>1.1984659635666348E-3</v>
      </c>
      <c r="AZ930" s="2">
        <f t="shared" si="375"/>
        <v>2.8763183125599234E-3</v>
      </c>
      <c r="BB930" t="s">
        <v>1846</v>
      </c>
      <c r="BC930" t="s">
        <v>1630</v>
      </c>
      <c r="BD930">
        <v>1</v>
      </c>
      <c r="BF930" s="111">
        <v>19</v>
      </c>
      <c r="BG930" s="113">
        <v>195</v>
      </c>
      <c r="BH930" s="117">
        <f t="shared" si="364"/>
        <v>19195</v>
      </c>
      <c r="BJ930" s="5" t="s">
        <v>3185</v>
      </c>
      <c r="BK930" s="63">
        <v>28</v>
      </c>
      <c r="BL930" s="63">
        <v>1</v>
      </c>
      <c r="BN930" s="63"/>
    </row>
    <row r="931" spans="1:77" hidden="1" outlineLevel="1">
      <c r="A931" t="s">
        <v>344</v>
      </c>
      <c r="B931" t="s">
        <v>1630</v>
      </c>
      <c r="C931" s="1">
        <f t="shared" si="365"/>
        <v>6278</v>
      </c>
      <c r="D931" s="5">
        <f>IF(N931&gt;0, RANK(N931,(N931:P931,Q931:AE931)),0)</f>
        <v>2</v>
      </c>
      <c r="E931" s="5">
        <f>IF(O931&gt;0,RANK(O931,(N931:P931,Q931:AE931)),0)</f>
        <v>1</v>
      </c>
      <c r="F931" s="5">
        <f>IF(P931&gt;0,RANK(P931,(N931:P931,Q931:AE931)),0)</f>
        <v>0</v>
      </c>
      <c r="G931" s="131">
        <f t="shared" si="366"/>
        <v>513</v>
      </c>
      <c r="H931" s="136">
        <f>IF(C931&gt;0,G931/C931,0)</f>
        <v>8.1713921631092701E-2</v>
      </c>
      <c r="I931" s="2"/>
      <c r="J931" s="2">
        <f t="shared" si="368"/>
        <v>0.45173622172666456</v>
      </c>
      <c r="K931" s="2">
        <f t="shared" si="369"/>
        <v>0.5334501433577572</v>
      </c>
      <c r="L931" s="2">
        <f t="shared" si="370"/>
        <v>0</v>
      </c>
      <c r="M931" s="2">
        <f>IF(C931=0,"-",(1-J931-K931-L931))</f>
        <v>1.48136349155783E-2</v>
      </c>
      <c r="N931" s="63">
        <v>2836</v>
      </c>
      <c r="O931" s="63">
        <v>3349</v>
      </c>
      <c r="P931" s="63"/>
      <c r="Q931" s="63">
        <v>37</v>
      </c>
      <c r="R931" s="63">
        <v>14</v>
      </c>
      <c r="S931" s="63">
        <v>10</v>
      </c>
      <c r="T931" s="63">
        <v>0</v>
      </c>
      <c r="U931" s="63"/>
      <c r="V931" s="63">
        <v>1</v>
      </c>
      <c r="W931" s="63">
        <v>22</v>
      </c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63">
        <v>9</v>
      </c>
      <c r="AL931" s="63"/>
      <c r="AM931" s="63"/>
      <c r="AN931" s="63"/>
      <c r="AO931" s="63"/>
      <c r="AP931" s="63"/>
      <c r="AQ931" s="63"/>
      <c r="AS931" s="5">
        <f>IF(Q931&gt;0,RANK(Q931,(N931:P931,Q931:AE931)),0)</f>
        <v>3</v>
      </c>
      <c r="AT931" s="5">
        <f>IF(R931&gt;0,RANK(R931,(N931:P931,Q931:AE931)),0)</f>
        <v>5</v>
      </c>
      <c r="AU931" s="5">
        <f>IF(T931&gt;0,RANK(T931,(N931:P931,Q931:AE931)),0)</f>
        <v>0</v>
      </c>
      <c r="AV931" s="5">
        <f>IF(S931&gt;0,RANK(S931,(N931:P931,Q931:AE931)),0)</f>
        <v>6</v>
      </c>
      <c r="AW931" s="2">
        <f t="shared" si="372"/>
        <v>5.8935966868429437E-3</v>
      </c>
      <c r="AX931" s="2">
        <f t="shared" si="373"/>
        <v>2.2300095571838167E-3</v>
      </c>
      <c r="AY931" s="2">
        <f t="shared" si="374"/>
        <v>0</v>
      </c>
      <c r="AZ931" s="2">
        <f t="shared" si="375"/>
        <v>1.5928639694170119E-3</v>
      </c>
      <c r="BB931" t="s">
        <v>344</v>
      </c>
      <c r="BC931" t="s">
        <v>1630</v>
      </c>
      <c r="BD931">
        <v>4</v>
      </c>
      <c r="BF931" s="111">
        <v>19</v>
      </c>
      <c r="BG931" s="113">
        <v>197</v>
      </c>
      <c r="BH931" s="117">
        <f t="shared" si="364"/>
        <v>19197</v>
      </c>
      <c r="BJ931" s="5" t="s">
        <v>3185</v>
      </c>
      <c r="BK931" s="63">
        <v>16</v>
      </c>
      <c r="BL931" s="63">
        <v>11</v>
      </c>
      <c r="BN931" s="63"/>
    </row>
    <row r="932" spans="1:77" collapsed="1">
      <c r="A932" t="s">
        <v>1629</v>
      </c>
      <c r="B932" t="s">
        <v>548</v>
      </c>
      <c r="C932" s="1">
        <f t="shared" si="365"/>
        <v>1582180</v>
      </c>
      <c r="D932" s="5">
        <f>IF(N932&gt;0, RANK(N932,(N932:P932,Q932:AE932)),0)</f>
        <v>1</v>
      </c>
      <c r="E932" s="5">
        <f>IF(O932&gt;0,RANK(O932,(N932:P932,Q932:AE932)),0)</f>
        <v>2</v>
      </c>
      <c r="F932" s="5">
        <f>IF(P932&gt;0,RANK(P932,(N932:P932,Q932:AE932)),0)</f>
        <v>0</v>
      </c>
      <c r="G932" s="131">
        <f t="shared" si="366"/>
        <v>91927</v>
      </c>
      <c r="H932" s="136">
        <f>IF(C932&gt;0,G932/C932,0)</f>
        <v>5.8101480236129897E-2</v>
      </c>
      <c r="I932" s="2"/>
      <c r="J932" s="2">
        <f t="shared" si="368"/>
        <v>0.51988016534149084</v>
      </c>
      <c r="K932" s="2">
        <f t="shared" si="369"/>
        <v>0.46177868510536096</v>
      </c>
      <c r="L932" s="2">
        <f t="shared" si="370"/>
        <v>0</v>
      </c>
      <c r="M932" s="2">
        <f>IF(C932=0,"-",(1-J932-K932-L932))</f>
        <v>1.8341149553148195E-2</v>
      </c>
      <c r="N932" s="63">
        <f t="shared" ref="N932:T932" si="376">SUM(N833:N931)</f>
        <v>822544</v>
      </c>
      <c r="O932" s="63">
        <f t="shared" si="376"/>
        <v>730617</v>
      </c>
      <c r="P932" s="63">
        <f t="shared" si="376"/>
        <v>0</v>
      </c>
      <c r="Q932" s="63">
        <f t="shared" si="376"/>
        <v>12926</v>
      </c>
      <c r="R932" s="63">
        <f t="shared" si="376"/>
        <v>3769</v>
      </c>
      <c r="S932" s="63">
        <f t="shared" si="376"/>
        <v>3038</v>
      </c>
      <c r="T932" s="63">
        <f t="shared" si="376"/>
        <v>445</v>
      </c>
      <c r="U932" s="63"/>
      <c r="V932" s="63">
        <f>SUM(V833:V931)</f>
        <v>372</v>
      </c>
      <c r="W932" s="63">
        <f>SUM(W833:W931)</f>
        <v>7442</v>
      </c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63">
        <f>SUM(AK833:AK931)</f>
        <v>1027</v>
      </c>
      <c r="AL932" s="63"/>
      <c r="AM932" s="63"/>
      <c r="AN932" s="63"/>
      <c r="AO932" s="63"/>
      <c r="AP932" s="63"/>
      <c r="AQ932" s="63"/>
      <c r="AS932" s="5">
        <f>IF(Q932&gt;0,RANK(Q932,(N932:P932,Q932:AE932)),0)</f>
        <v>3</v>
      </c>
      <c r="AT932" s="5">
        <f>IF(R932&gt;0,RANK(R932,(N932:P932,Q932:AE932)),0)</f>
        <v>5</v>
      </c>
      <c r="AU932" s="5">
        <f>IF(T932&gt;0,RANK(T932,(N932:P932,Q932:AE932)),0)</f>
        <v>7</v>
      </c>
      <c r="AV932" s="5">
        <f>IF(S932&gt;0,RANK(S932,(N932:P932,Q932:AE932)),0)</f>
        <v>6</v>
      </c>
      <c r="AW932" s="2">
        <f t="shared" si="372"/>
        <v>8.1697404846477646E-3</v>
      </c>
      <c r="AX932" s="2">
        <f t="shared" si="373"/>
        <v>2.3821562654059588E-3</v>
      </c>
      <c r="AY932" s="2">
        <f t="shared" si="374"/>
        <v>2.8125750546714029E-4</v>
      </c>
      <c r="AZ932" s="2">
        <f t="shared" si="375"/>
        <v>1.9201355092340947E-3</v>
      </c>
      <c r="BB932" t="s">
        <v>1629</v>
      </c>
      <c r="BC932" t="s">
        <v>548</v>
      </c>
      <c r="BF932" s="111">
        <v>19</v>
      </c>
      <c r="BG932" s="113"/>
      <c r="BH932" s="111">
        <v>19</v>
      </c>
      <c r="BJ932" s="5" t="s">
        <v>718</v>
      </c>
      <c r="BK932" s="63">
        <f>SUM(BK833:BK931)</f>
        <v>5234</v>
      </c>
      <c r="BL932" s="63">
        <f>SUM(BL833:BL931)</f>
        <v>2485</v>
      </c>
      <c r="BN932" s="63"/>
    </row>
    <row r="933" spans="1:77">
      <c r="C933" s="1"/>
      <c r="E933" s="5"/>
      <c r="F933" s="5"/>
      <c r="G933" s="131"/>
      <c r="H933" s="136"/>
      <c r="I933" s="2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63"/>
      <c r="AL933" s="63"/>
      <c r="AM933" s="63"/>
      <c r="AN933" s="63"/>
      <c r="AO933" s="63"/>
      <c r="AP933" s="63"/>
      <c r="AQ933" s="63"/>
      <c r="AS933" s="5"/>
      <c r="AT933" s="5"/>
      <c r="AU933" s="5"/>
      <c r="AV933" s="5"/>
      <c r="BF933" s="111"/>
      <c r="BG933" s="113"/>
      <c r="BH933" s="117"/>
      <c r="BY933" s="131" t="s">
        <v>3575</v>
      </c>
    </row>
    <row r="934" spans="1:77" hidden="1" outlineLevel="1">
      <c r="A934" t="s">
        <v>1726</v>
      </c>
      <c r="B934" t="s">
        <v>460</v>
      </c>
      <c r="C934" s="1">
        <f t="shared" ref="C934:C965" si="377">SUM(N934:AQ934)</f>
        <v>5310</v>
      </c>
      <c r="D934" s="5">
        <f>IF(N934&gt;0, RANK(N934,(N934:P934,Q934:AE934)),0)</f>
        <v>2</v>
      </c>
      <c r="E934" s="5">
        <f>IF(O934&gt;0,RANK(O934,(N934:P934,Q934:AE934)),0)</f>
        <v>1</v>
      </c>
      <c r="F934" s="5">
        <f>IF(P934&gt;0,RANK(P934,(N934:P934,Q934:AE934)),0)</f>
        <v>0</v>
      </c>
      <c r="G934" s="131">
        <f t="shared" ref="G934:G965" si="378">IF(C934&gt;0,MAX(N934:P934)-LARGE(N934:P934,2),0)</f>
        <v>1447</v>
      </c>
      <c r="H934" s="136">
        <f t="shared" ref="H934:H965" si="379">IF(C934&gt;0,G934/C934,0)</f>
        <v>0.27250470809792843</v>
      </c>
      <c r="I934" s="2"/>
      <c r="J934" s="2">
        <f t="shared" ref="J934:J965" si="380">IF($C934=0,"-",N934/$C934)</f>
        <v>0.35197740112994352</v>
      </c>
      <c r="K934" s="2">
        <f t="shared" ref="K934:K965" si="381">IF($C934=0,"-",O934/$C934)</f>
        <v>0.62448210922787195</v>
      </c>
      <c r="L934" s="2">
        <f t="shared" ref="L934:L965" si="382">IF($C934=0,"-",P934/$C934)</f>
        <v>0</v>
      </c>
      <c r="M934" s="2">
        <f t="shared" ref="M934:M965" si="383">IF(C934=0,"-",(1-J934-K934-L934))</f>
        <v>2.3540489642184581E-2</v>
      </c>
      <c r="N934" s="63">
        <v>1869</v>
      </c>
      <c r="O934" s="63">
        <v>3316</v>
      </c>
      <c r="P934" s="63"/>
      <c r="Q934" s="63">
        <v>75</v>
      </c>
      <c r="R934" s="63">
        <v>1</v>
      </c>
      <c r="S934" s="63">
        <v>4</v>
      </c>
      <c r="T934" s="63"/>
      <c r="U934" s="63"/>
      <c r="V934" s="63"/>
      <c r="W934" s="63">
        <f>IF(Copyright!C$12=1,IF(BW934&gt;0,BW934-SUM(R934:V934)-SUM(X934:AO934)-AQ934,SUM(BX934:CB934)),SUM(BY934:CB934))</f>
        <v>0</v>
      </c>
      <c r="X934" s="63">
        <v>1</v>
      </c>
      <c r="Y934" s="63"/>
      <c r="Z934" s="63">
        <v>1</v>
      </c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63"/>
      <c r="AL934" s="63"/>
      <c r="AM934" s="63"/>
      <c r="AN934" s="63"/>
      <c r="AO934" s="63"/>
      <c r="AP934" s="63">
        <v>43</v>
      </c>
      <c r="AQ934" s="63"/>
      <c r="AS934" s="5">
        <f>IF(Q934&gt;0,RANK(Q934,(N934:P934,Q934:AE934)),0)</f>
        <v>3</v>
      </c>
      <c r="AT934" s="5">
        <f>IF(R934&gt;0,RANK(R934,(N934:P934,Q934:AE934)),0)</f>
        <v>5</v>
      </c>
      <c r="AU934" s="5">
        <f>IF(T934&gt;0,RANK(T934,(N934:P934,Q934:AE934)),0)</f>
        <v>0</v>
      </c>
      <c r="AV934" s="5">
        <f>IF(S934&gt;0,RANK(S934,(N934:P934,Q934:AE934)),0)</f>
        <v>4</v>
      </c>
      <c r="AW934" s="2">
        <f t="shared" ref="AW934:AW965" si="384">IF($C934=0,"-",Q934/$C934)</f>
        <v>1.4124293785310734E-2</v>
      </c>
      <c r="AX934" s="2">
        <f t="shared" ref="AX934:AX965" si="385">IF($C934=0,"-",R934/$C934)</f>
        <v>1.8832391713747646E-4</v>
      </c>
      <c r="AY934" s="2">
        <f t="shared" ref="AY934:AY965" si="386">IF($C934=0,"-",T934/$C934)</f>
        <v>0</v>
      </c>
      <c r="AZ934" s="2">
        <f t="shared" ref="AZ934:AZ965" si="387">IF($C934=0,"-",S934/$C934)</f>
        <v>7.5329566854990583E-4</v>
      </c>
      <c r="BB934" t="s">
        <v>1726</v>
      </c>
      <c r="BC934" t="s">
        <v>460</v>
      </c>
      <c r="BD934">
        <v>2</v>
      </c>
      <c r="BF934" s="111">
        <v>20</v>
      </c>
      <c r="BG934" s="113">
        <v>1</v>
      </c>
      <c r="BH934" s="117">
        <f t="shared" si="364"/>
        <v>20001</v>
      </c>
      <c r="BJ934" s="5" t="s">
        <v>3185</v>
      </c>
    </row>
    <row r="935" spans="1:77" hidden="1" outlineLevel="1">
      <c r="A935" t="s">
        <v>1972</v>
      </c>
      <c r="B935" t="s">
        <v>460</v>
      </c>
      <c r="C935" s="1">
        <f t="shared" si="377"/>
        <v>3315</v>
      </c>
      <c r="D935" s="5">
        <f>IF(N935&gt;0, RANK(N935,(N935:P935,Q935:AE935)),0)</f>
        <v>2</v>
      </c>
      <c r="E935" s="5">
        <f>IF(O935&gt;0,RANK(O935,(N935:P935,Q935:AE935)),0)</f>
        <v>1</v>
      </c>
      <c r="F935" s="5">
        <f>IF(P935&gt;0,RANK(P935,(N935:P935,Q935:AE935)),0)</f>
        <v>0</v>
      </c>
      <c r="G935" s="131">
        <f t="shared" si="378"/>
        <v>1332</v>
      </c>
      <c r="H935" s="136">
        <f t="shared" si="379"/>
        <v>0.40180995475113124</v>
      </c>
      <c r="I935" s="2"/>
      <c r="J935" s="2">
        <f t="shared" si="380"/>
        <v>0.28476621417797887</v>
      </c>
      <c r="K935" s="2">
        <f t="shared" si="381"/>
        <v>0.68657616892911011</v>
      </c>
      <c r="L935" s="2">
        <f t="shared" si="382"/>
        <v>0</v>
      </c>
      <c r="M935" s="2">
        <f t="shared" si="383"/>
        <v>2.865761689291102E-2</v>
      </c>
      <c r="N935" s="63">
        <v>944</v>
      </c>
      <c r="O935" s="63">
        <v>2276</v>
      </c>
      <c r="P935" s="63"/>
      <c r="Q935" s="63">
        <v>74</v>
      </c>
      <c r="R935" s="63">
        <v>1</v>
      </c>
      <c r="S935" s="63">
        <v>2</v>
      </c>
      <c r="T935" s="63"/>
      <c r="U935" s="63"/>
      <c r="V935" s="63"/>
      <c r="W935" s="63">
        <f>IF(Copyright!C$12=1,IF(BW935&gt;0,BW935-SUM(R935:V935)-SUM(X935:AO935)-AQ935,SUM(BX935:CB935)),SUM(BY935:CB935))</f>
        <v>0</v>
      </c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63"/>
      <c r="AL935" s="63"/>
      <c r="AM935" s="63"/>
      <c r="AN935" s="63"/>
      <c r="AO935" s="63"/>
      <c r="AP935" s="63">
        <v>18</v>
      </c>
      <c r="AQ935" s="63"/>
      <c r="AS935" s="5">
        <f>IF(Q935&gt;0,RANK(Q935,(N935:P935,Q935:AE935)),0)</f>
        <v>3</v>
      </c>
      <c r="AT935" s="5">
        <f>IF(R935&gt;0,RANK(R935,(N935:P935,Q935:AE935)),0)</f>
        <v>5</v>
      </c>
      <c r="AU935" s="5">
        <f>IF(T935&gt;0,RANK(T935,(N935:P935,Q935:AE935)),0)</f>
        <v>0</v>
      </c>
      <c r="AV935" s="5">
        <f>IF(S935&gt;0,RANK(S935,(N935:P935,Q935:AE935)),0)</f>
        <v>4</v>
      </c>
      <c r="AW935" s="2">
        <f t="shared" si="384"/>
        <v>2.2322775263951735E-2</v>
      </c>
      <c r="AX935" s="2">
        <f t="shared" si="385"/>
        <v>3.0165912518853697E-4</v>
      </c>
      <c r="AY935" s="2">
        <f t="shared" si="386"/>
        <v>0</v>
      </c>
      <c r="AZ935" s="2">
        <f t="shared" si="387"/>
        <v>6.0331825037707393E-4</v>
      </c>
      <c r="BB935" t="s">
        <v>1972</v>
      </c>
      <c r="BC935" t="s">
        <v>460</v>
      </c>
      <c r="BD935">
        <v>2</v>
      </c>
      <c r="BF935" s="111">
        <v>20</v>
      </c>
      <c r="BG935" s="113">
        <v>3</v>
      </c>
      <c r="BH935" s="117">
        <f t="shared" si="364"/>
        <v>20003</v>
      </c>
      <c r="BJ935" s="5" t="s">
        <v>3185</v>
      </c>
    </row>
    <row r="936" spans="1:77" hidden="1" outlineLevel="1">
      <c r="A936" t="s">
        <v>1721</v>
      </c>
      <c r="B936" t="s">
        <v>460</v>
      </c>
      <c r="C936" s="1">
        <f t="shared" si="377"/>
        <v>6674</v>
      </c>
      <c r="D936" s="5">
        <f>IF(N936&gt;0, RANK(N936,(N936:P936,Q936:AE936)),0)</f>
        <v>2</v>
      </c>
      <c r="E936" s="5">
        <f>IF(O936&gt;0,RANK(O936,(N936:P936,Q936:AE936)),0)</f>
        <v>1</v>
      </c>
      <c r="F936" s="5">
        <f>IF(P936&gt;0,RANK(P936,(N936:P936,Q936:AE936)),0)</f>
        <v>0</v>
      </c>
      <c r="G936" s="131">
        <f t="shared" si="378"/>
        <v>1350</v>
      </c>
      <c r="H936" s="136">
        <f t="shared" si="379"/>
        <v>0.20227749475576864</v>
      </c>
      <c r="I936" s="2"/>
      <c r="J936" s="2">
        <f t="shared" si="380"/>
        <v>0.38462691039856156</v>
      </c>
      <c r="K936" s="2">
        <f t="shared" si="381"/>
        <v>0.58690440515433029</v>
      </c>
      <c r="L936" s="2">
        <f t="shared" si="382"/>
        <v>0</v>
      </c>
      <c r="M936" s="2">
        <f t="shared" si="383"/>
        <v>2.846868444710815E-2</v>
      </c>
      <c r="N936" s="63">
        <v>2567</v>
      </c>
      <c r="O936" s="63">
        <v>3917</v>
      </c>
      <c r="P936" s="63"/>
      <c r="Q936" s="63">
        <v>148</v>
      </c>
      <c r="R936" s="63">
        <v>2</v>
      </c>
      <c r="S936" s="63">
        <v>1</v>
      </c>
      <c r="T936" s="63"/>
      <c r="U936" s="63"/>
      <c r="V936" s="63"/>
      <c r="W936" s="63">
        <f>IF(Copyright!C$12=1,IF(BW936&gt;0,BW936-SUM(R936:V936)-SUM(X936:AO936)-AQ936,SUM(BX936:CB936)),SUM(BY936:CB936))</f>
        <v>0</v>
      </c>
      <c r="X936" s="63">
        <v>3</v>
      </c>
      <c r="Y936" s="63">
        <v>1</v>
      </c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63"/>
      <c r="AL936" s="63"/>
      <c r="AM936" s="63"/>
      <c r="AN936" s="63"/>
      <c r="AO936" s="63"/>
      <c r="AP936" s="63">
        <v>35</v>
      </c>
      <c r="AQ936" s="63"/>
      <c r="AS936" s="5">
        <f>IF(Q936&gt;0,RANK(Q936,(N936:P936,Q936:AE936)),0)</f>
        <v>3</v>
      </c>
      <c r="AT936" s="5">
        <f>IF(R936&gt;0,RANK(R936,(N936:P936,Q936:AE936)),0)</f>
        <v>5</v>
      </c>
      <c r="AU936" s="5">
        <f>IF(T936&gt;0,RANK(T936,(N936:P936,Q936:AE936)),0)</f>
        <v>0</v>
      </c>
      <c r="AV936" s="5">
        <f>IF(S936&gt;0,RANK(S936,(N936:P936,Q936:AE936)),0)</f>
        <v>6</v>
      </c>
      <c r="AW936" s="2">
        <f t="shared" si="384"/>
        <v>2.2175606832484266E-2</v>
      </c>
      <c r="AX936" s="2">
        <f t="shared" si="385"/>
        <v>2.9967036260113877E-4</v>
      </c>
      <c r="AY936" s="2">
        <f t="shared" si="386"/>
        <v>0</v>
      </c>
      <c r="AZ936" s="2">
        <f t="shared" si="387"/>
        <v>1.4983518130056938E-4</v>
      </c>
      <c r="BB936" t="s">
        <v>1721</v>
      </c>
      <c r="BC936" t="s">
        <v>460</v>
      </c>
      <c r="BD936">
        <v>2</v>
      </c>
      <c r="BF936" s="111">
        <v>20</v>
      </c>
      <c r="BG936" s="113">
        <v>5</v>
      </c>
      <c r="BH936" s="117">
        <f t="shared" ref="BH936:BH999" si="388">1000*BF936+BG936</f>
        <v>20005</v>
      </c>
      <c r="BJ936" s="5" t="s">
        <v>3185</v>
      </c>
    </row>
    <row r="937" spans="1:77" hidden="1" outlineLevel="1">
      <c r="A937" t="s">
        <v>2280</v>
      </c>
      <c r="B937" t="s">
        <v>460</v>
      </c>
      <c r="C937" s="1">
        <f t="shared" si="377"/>
        <v>2314</v>
      </c>
      <c r="D937" s="5">
        <f>IF(N937&gt;0, RANK(N937,(N937:P937,Q937:AE937)),0)</f>
        <v>2</v>
      </c>
      <c r="E937" s="5">
        <f>IF(O937&gt;0,RANK(O937,(N937:P937,Q937:AE937)),0)</f>
        <v>1</v>
      </c>
      <c r="F937" s="5">
        <f>IF(P937&gt;0,RANK(P937,(N937:P937,Q937:AE937)),0)</f>
        <v>0</v>
      </c>
      <c r="G937" s="131">
        <f t="shared" si="378"/>
        <v>1290</v>
      </c>
      <c r="H937" s="136">
        <f t="shared" si="379"/>
        <v>0.55747623163353499</v>
      </c>
      <c r="I937" s="2"/>
      <c r="J937" s="2">
        <f t="shared" si="380"/>
        <v>0.20829732065687123</v>
      </c>
      <c r="K937" s="2">
        <f t="shared" si="381"/>
        <v>0.76577355229040622</v>
      </c>
      <c r="L937" s="2">
        <f t="shared" si="382"/>
        <v>0</v>
      </c>
      <c r="M937" s="2">
        <f t="shared" si="383"/>
        <v>2.5929127052722545E-2</v>
      </c>
      <c r="N937" s="63">
        <v>482</v>
      </c>
      <c r="O937" s="63">
        <v>1772</v>
      </c>
      <c r="P937" s="63"/>
      <c r="Q937" s="63">
        <v>42</v>
      </c>
      <c r="R937" s="63">
        <v>2</v>
      </c>
      <c r="S937" s="63"/>
      <c r="T937" s="63"/>
      <c r="U937" s="63"/>
      <c r="V937" s="63"/>
      <c r="W937" s="63">
        <f>IF(Copyright!C$12=1,IF(BW937&gt;0,BW937-SUM(R937:V937)-SUM(X937:AO937)-AQ937,SUM(BX937:CB937)),SUM(BY937:CB937))</f>
        <v>0</v>
      </c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63"/>
      <c r="AL937" s="63"/>
      <c r="AM937" s="63"/>
      <c r="AN937" s="63"/>
      <c r="AO937" s="63"/>
      <c r="AP937" s="63">
        <v>16</v>
      </c>
      <c r="AQ937" s="63"/>
      <c r="AS937" s="5">
        <f>IF(Q937&gt;0,RANK(Q937,(N937:P937,Q937:AE937)),0)</f>
        <v>3</v>
      </c>
      <c r="AT937" s="5">
        <f>IF(R937&gt;0,RANK(R937,(N937:P937,Q937:AE937)),0)</f>
        <v>4</v>
      </c>
      <c r="AU937" s="5">
        <f>IF(T937&gt;0,RANK(T937,(N937:P937,Q937:AE937)),0)</f>
        <v>0</v>
      </c>
      <c r="AV937" s="5">
        <f>IF(S937&gt;0,RANK(S937,(N937:P937,Q937:AE937)),0)</f>
        <v>0</v>
      </c>
      <c r="AW937" s="2">
        <f t="shared" si="384"/>
        <v>1.8150388936905792E-2</v>
      </c>
      <c r="AX937" s="2">
        <f t="shared" si="385"/>
        <v>8.6430423509075197E-4</v>
      </c>
      <c r="AY937" s="2">
        <f t="shared" si="386"/>
        <v>0</v>
      </c>
      <c r="AZ937" s="2">
        <f t="shared" si="387"/>
        <v>0</v>
      </c>
      <c r="BB937" t="s">
        <v>2280</v>
      </c>
      <c r="BC937" t="s">
        <v>460</v>
      </c>
      <c r="BD937">
        <v>4</v>
      </c>
      <c r="BF937" s="111">
        <v>20</v>
      </c>
      <c r="BG937" s="113">
        <v>7</v>
      </c>
      <c r="BH937" s="117">
        <f t="shared" si="388"/>
        <v>20007</v>
      </c>
      <c r="BJ937" s="5" t="s">
        <v>3185</v>
      </c>
    </row>
    <row r="938" spans="1:77" hidden="1" outlineLevel="1">
      <c r="A938" t="s">
        <v>549</v>
      </c>
      <c r="B938" t="s">
        <v>460</v>
      </c>
      <c r="C938" s="1">
        <f t="shared" si="377"/>
        <v>10341</v>
      </c>
      <c r="D938" s="5">
        <f>IF(N938&gt;0, RANK(N938,(N938:P938,Q938:AE938)),0)</f>
        <v>2</v>
      </c>
      <c r="E938" s="5">
        <f>IF(O938&gt;0,RANK(O938,(N938:P938,Q938:AE938)),0)</f>
        <v>1</v>
      </c>
      <c r="F938" s="5">
        <f>IF(P938&gt;0,RANK(P938,(N938:P938,Q938:AE938)),0)</f>
        <v>0</v>
      </c>
      <c r="G938" s="131">
        <f t="shared" si="378"/>
        <v>5577</v>
      </c>
      <c r="H938" s="136">
        <f t="shared" si="379"/>
        <v>0.53930954453147661</v>
      </c>
      <c r="I938" s="2"/>
      <c r="J938" s="2">
        <f t="shared" si="380"/>
        <v>0.22212551977565032</v>
      </c>
      <c r="K938" s="2">
        <f t="shared" si="381"/>
        <v>0.76143506430712693</v>
      </c>
      <c r="L938" s="2">
        <f t="shared" si="382"/>
        <v>0</v>
      </c>
      <c r="M938" s="2">
        <f t="shared" si="383"/>
        <v>1.6439415917222755E-2</v>
      </c>
      <c r="N938" s="63">
        <v>2297</v>
      </c>
      <c r="O938" s="63">
        <v>7874</v>
      </c>
      <c r="P938" s="63"/>
      <c r="Q938" s="63">
        <v>123</v>
      </c>
      <c r="R938" s="63">
        <v>1</v>
      </c>
      <c r="S938" s="63"/>
      <c r="T938" s="63"/>
      <c r="U938" s="63"/>
      <c r="V938" s="63"/>
      <c r="W938" s="63">
        <f>IF(Copyright!C$12=1,IF(BW938&gt;0,BW938-SUM(R938:V938)-SUM(X938:AO938)-AQ938,SUM(BX938:CB938)),SUM(BY938:CB938))</f>
        <v>0</v>
      </c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63"/>
      <c r="AL938" s="63"/>
      <c r="AM938" s="63"/>
      <c r="AN938" s="63"/>
      <c r="AO938" s="63"/>
      <c r="AP938" s="63">
        <v>46</v>
      </c>
      <c r="AQ938" s="63"/>
      <c r="AS938" s="5">
        <f>IF(Q938&gt;0,RANK(Q938,(N938:P938,Q938:AE938)),0)</f>
        <v>3</v>
      </c>
      <c r="AT938" s="5">
        <f>IF(R938&gt;0,RANK(R938,(N938:P938,Q938:AE938)),0)</f>
        <v>4</v>
      </c>
      <c r="AU938" s="5">
        <f>IF(T938&gt;0,RANK(T938,(N938:P938,Q938:AE938)),0)</f>
        <v>0</v>
      </c>
      <c r="AV938" s="5">
        <f>IF(S938&gt;0,RANK(S938,(N938:P938,Q938:AE938)),0)</f>
        <v>0</v>
      </c>
      <c r="AW938" s="2">
        <f t="shared" si="384"/>
        <v>1.1894400928343487E-2</v>
      </c>
      <c r="AX938" s="2">
        <f t="shared" si="385"/>
        <v>9.6702446571898272E-5</v>
      </c>
      <c r="AY938" s="2">
        <f t="shared" si="386"/>
        <v>0</v>
      </c>
      <c r="AZ938" s="2">
        <f t="shared" si="387"/>
        <v>0</v>
      </c>
      <c r="BB938" t="s">
        <v>549</v>
      </c>
      <c r="BC938" t="s">
        <v>460</v>
      </c>
      <c r="BD938">
        <v>1</v>
      </c>
      <c r="BF938" s="111">
        <v>20</v>
      </c>
      <c r="BG938" s="113">
        <v>9</v>
      </c>
      <c r="BH938" s="117">
        <f t="shared" si="388"/>
        <v>20009</v>
      </c>
      <c r="BJ938" s="5" t="s">
        <v>3185</v>
      </c>
    </row>
    <row r="939" spans="1:77" hidden="1" outlineLevel="1">
      <c r="A939" t="s">
        <v>697</v>
      </c>
      <c r="B939" t="s">
        <v>460</v>
      </c>
      <c r="C939" s="1">
        <f t="shared" si="377"/>
        <v>6254</v>
      </c>
      <c r="D939" s="5">
        <f>IF(N939&gt;0, RANK(N939,(N939:P939,Q939:AE939)),0)</f>
        <v>2</v>
      </c>
      <c r="E939" s="5">
        <f>IF(O939&gt;0,RANK(O939,(N939:P939,Q939:AE939)),0)</f>
        <v>1</v>
      </c>
      <c r="F939" s="5">
        <f>IF(P939&gt;0,RANK(P939,(N939:P939,Q939:AE939)),0)</f>
        <v>0</v>
      </c>
      <c r="G939" s="131">
        <f t="shared" si="378"/>
        <v>2106</v>
      </c>
      <c r="H939" s="136">
        <f t="shared" si="379"/>
        <v>0.33674448353054043</v>
      </c>
      <c r="I939" s="2"/>
      <c r="J939" s="2">
        <f t="shared" si="380"/>
        <v>0.31915574032619126</v>
      </c>
      <c r="K939" s="2">
        <f t="shared" si="381"/>
        <v>0.65590022385673175</v>
      </c>
      <c r="L939" s="2">
        <f t="shared" si="382"/>
        <v>0</v>
      </c>
      <c r="M939" s="2">
        <f t="shared" si="383"/>
        <v>2.4944035817076937E-2</v>
      </c>
      <c r="N939" s="63">
        <v>1996</v>
      </c>
      <c r="O939" s="63">
        <v>4102</v>
      </c>
      <c r="P939" s="63"/>
      <c r="Q939" s="63">
        <v>110</v>
      </c>
      <c r="R939" s="63"/>
      <c r="S939" s="63">
        <v>6</v>
      </c>
      <c r="T939" s="63"/>
      <c r="U939" s="63"/>
      <c r="V939" s="63"/>
      <c r="W939" s="63">
        <f>IF(Copyright!C$12=1,IF(BW939&gt;0,BW939-SUM(R939:V939)-SUM(X939:AO939)-AQ939,SUM(BX939:CB939)),SUM(BY939:CB939))</f>
        <v>0</v>
      </c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63"/>
      <c r="AL939" s="63"/>
      <c r="AM939" s="63"/>
      <c r="AN939" s="63"/>
      <c r="AO939" s="63"/>
      <c r="AP939" s="63">
        <v>40</v>
      </c>
      <c r="AQ939" s="63"/>
      <c r="AS939" s="5">
        <f>IF(Q939&gt;0,RANK(Q939,(N939:P939,Q939:AE939)),0)</f>
        <v>3</v>
      </c>
      <c r="AT939" s="5">
        <f>IF(R939&gt;0,RANK(R939,(N939:P939,Q939:AE939)),0)</f>
        <v>0</v>
      </c>
      <c r="AU939" s="5">
        <f>IF(T939&gt;0,RANK(T939,(N939:P939,Q939:AE939)),0)</f>
        <v>0</v>
      </c>
      <c r="AV939" s="5">
        <f>IF(S939&gt;0,RANK(S939,(N939:P939,Q939:AE939)),0)</f>
        <v>4</v>
      </c>
      <c r="AW939" s="2">
        <f t="shared" si="384"/>
        <v>1.7588743204349215E-2</v>
      </c>
      <c r="AX939" s="2">
        <f t="shared" si="385"/>
        <v>0</v>
      </c>
      <c r="AY939" s="2">
        <f t="shared" si="386"/>
        <v>0</v>
      </c>
      <c r="AZ939" s="2">
        <f t="shared" si="387"/>
        <v>9.5938599296450271E-4</v>
      </c>
      <c r="BB939" t="s">
        <v>697</v>
      </c>
      <c r="BC939" t="s">
        <v>460</v>
      </c>
      <c r="BD939">
        <v>2</v>
      </c>
      <c r="BF939" s="111">
        <v>20</v>
      </c>
      <c r="BG939" s="113">
        <v>11</v>
      </c>
      <c r="BH939" s="117">
        <f t="shared" si="388"/>
        <v>20011</v>
      </c>
      <c r="BJ939" s="5" t="s">
        <v>3185</v>
      </c>
    </row>
    <row r="940" spans="1:77" hidden="1" outlineLevel="1">
      <c r="A940" t="s">
        <v>584</v>
      </c>
      <c r="B940" t="s">
        <v>460</v>
      </c>
      <c r="C940" s="1">
        <f t="shared" si="377"/>
        <v>3993</v>
      </c>
      <c r="D940" s="5">
        <f>IF(N940&gt;0, RANK(N940,(N940:P940,Q940:AE940)),0)</f>
        <v>2</v>
      </c>
      <c r="E940" s="5">
        <f>IF(O940&gt;0,RANK(O940,(N940:P940,Q940:AE940)),0)</f>
        <v>1</v>
      </c>
      <c r="F940" s="5">
        <f>IF(P940&gt;0,RANK(P940,(N940:P940,Q940:AE940)),0)</f>
        <v>0</v>
      </c>
      <c r="G940" s="131">
        <f t="shared" si="378"/>
        <v>1753</v>
      </c>
      <c r="H940" s="136">
        <f t="shared" si="379"/>
        <v>0.43901828199348858</v>
      </c>
      <c r="I940" s="2"/>
      <c r="J940" s="2">
        <f t="shared" si="380"/>
        <v>0.26947157525669924</v>
      </c>
      <c r="K940" s="2">
        <f t="shared" si="381"/>
        <v>0.70848985725018787</v>
      </c>
      <c r="L940" s="2">
        <f t="shared" si="382"/>
        <v>0</v>
      </c>
      <c r="M940" s="2">
        <f t="shared" si="383"/>
        <v>2.2038567493112948E-2</v>
      </c>
      <c r="N940" s="63">
        <v>1076</v>
      </c>
      <c r="O940" s="63">
        <v>2829</v>
      </c>
      <c r="P940" s="63"/>
      <c r="Q940" s="63">
        <v>64</v>
      </c>
      <c r="R940" s="63"/>
      <c r="S940" s="63"/>
      <c r="T940" s="63"/>
      <c r="U940" s="63"/>
      <c r="V940" s="63"/>
      <c r="W940" s="63">
        <f>IF(Copyright!C$12=1,IF(BW940&gt;0,BW940-SUM(R940:V940)-SUM(X940:AO940)-AQ940,SUM(BX940:CB940)),SUM(BY940:CB940))</f>
        <v>0</v>
      </c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63"/>
      <c r="AL940" s="63"/>
      <c r="AM940" s="63"/>
      <c r="AN940" s="63"/>
      <c r="AO940" s="63"/>
      <c r="AP940" s="63">
        <v>24</v>
      </c>
      <c r="AQ940" s="63"/>
      <c r="AS940" s="5">
        <f>IF(Q940&gt;0,RANK(Q940,(N940:P940,Q940:AE940)),0)</f>
        <v>3</v>
      </c>
      <c r="AT940" s="5">
        <f>IF(R940&gt;0,RANK(R940,(N940:P940,Q940:AE940)),0)</f>
        <v>0</v>
      </c>
      <c r="AU940" s="5">
        <f>IF(T940&gt;0,RANK(T940,(N940:P940,Q940:AE940)),0)</f>
        <v>0</v>
      </c>
      <c r="AV940" s="5">
        <f>IF(S940&gt;0,RANK(S940,(N940:P940,Q940:AE940)),0)</f>
        <v>0</v>
      </c>
      <c r="AW940" s="2">
        <f t="shared" si="384"/>
        <v>1.6028049085900324E-2</v>
      </c>
      <c r="AX940" s="2">
        <f t="shared" si="385"/>
        <v>0</v>
      </c>
      <c r="AY940" s="2">
        <f t="shared" si="386"/>
        <v>0</v>
      </c>
      <c r="AZ940" s="2">
        <f t="shared" si="387"/>
        <v>0</v>
      </c>
      <c r="BB940" t="s">
        <v>584</v>
      </c>
      <c r="BC940" t="s">
        <v>460</v>
      </c>
      <c r="BD940">
        <v>2</v>
      </c>
      <c r="BF940" s="111">
        <v>20</v>
      </c>
      <c r="BG940" s="113">
        <v>13</v>
      </c>
      <c r="BH940" s="117">
        <f t="shared" si="388"/>
        <v>20013</v>
      </c>
      <c r="BJ940" s="5" t="s">
        <v>3185</v>
      </c>
    </row>
    <row r="941" spans="1:77" hidden="1" outlineLevel="1">
      <c r="A941" t="s">
        <v>1815</v>
      </c>
      <c r="B941" t="s">
        <v>460</v>
      </c>
      <c r="C941" s="1">
        <f t="shared" si="377"/>
        <v>26085</v>
      </c>
      <c r="D941" s="5">
        <f>IF(N941&gt;0, RANK(N941,(N941:P941,Q941:AE941)),0)</f>
        <v>2</v>
      </c>
      <c r="E941" s="5">
        <f>IF(O941&gt;0,RANK(O941,(N941:P941,Q941:AE941)),0)</f>
        <v>1</v>
      </c>
      <c r="F941" s="5">
        <f>IF(P941&gt;0,RANK(P941,(N941:P941,Q941:AE941)),0)</f>
        <v>0</v>
      </c>
      <c r="G941" s="131">
        <f t="shared" si="378"/>
        <v>10875</v>
      </c>
      <c r="H941" s="136">
        <f t="shared" si="379"/>
        <v>0.41690626797009778</v>
      </c>
      <c r="I941" s="2"/>
      <c r="J941" s="2">
        <f t="shared" si="380"/>
        <v>0.27916427065363236</v>
      </c>
      <c r="K941" s="2">
        <f t="shared" si="381"/>
        <v>0.69607053862373014</v>
      </c>
      <c r="L941" s="2">
        <f t="shared" si="382"/>
        <v>0</v>
      </c>
      <c r="M941" s="2">
        <f t="shared" si="383"/>
        <v>2.4765190722637498E-2</v>
      </c>
      <c r="N941" s="63">
        <v>7282</v>
      </c>
      <c r="O941" s="63">
        <v>18157</v>
      </c>
      <c r="P941" s="63"/>
      <c r="Q941" s="63">
        <v>459</v>
      </c>
      <c r="R941" s="63">
        <v>5</v>
      </c>
      <c r="S941" s="63">
        <v>11</v>
      </c>
      <c r="T941" s="63"/>
      <c r="U941" s="63"/>
      <c r="V941" s="63"/>
      <c r="W941" s="63">
        <f>IF(Copyright!C$12=1,IF(BW941&gt;0,BW941-SUM(R941:V941)-SUM(X941:AO941)-AQ941,SUM(BX941:CB941)),SUM(BY941:CB941))</f>
        <v>44</v>
      </c>
      <c r="X941" s="63">
        <v>3</v>
      </c>
      <c r="Y941" s="63">
        <v>1</v>
      </c>
      <c r="Z941" s="63">
        <v>2</v>
      </c>
      <c r="AA941" s="63"/>
      <c r="AB941" s="63"/>
      <c r="AC941" s="63"/>
      <c r="AD941" s="63"/>
      <c r="AE941" s="63"/>
      <c r="AF941" s="63"/>
      <c r="AG941" s="63"/>
      <c r="AH941" s="63">
        <v>2</v>
      </c>
      <c r="AI941" s="63"/>
      <c r="AJ941" s="63"/>
      <c r="AK941" s="63"/>
      <c r="AL941" s="63"/>
      <c r="AM941" s="63"/>
      <c r="AN941" s="63"/>
      <c r="AO941" s="63"/>
      <c r="AP941" s="63">
        <v>119</v>
      </c>
      <c r="AQ941" s="63"/>
      <c r="AS941" s="5">
        <f>IF(Q941&gt;0,RANK(Q941,(N941:P941,Q941:AE941)),0)</f>
        <v>3</v>
      </c>
      <c r="AT941" s="5">
        <f>IF(R941&gt;0,RANK(R941,(N941:P941,Q941:AE941)),0)</f>
        <v>6</v>
      </c>
      <c r="AU941" s="5">
        <f>IF(T941&gt;0,RANK(T941,(N941:P941,Q941:AE941)),0)</f>
        <v>0</v>
      </c>
      <c r="AV941" s="5">
        <f>IF(S941&gt;0,RANK(S941,(N941:P941,Q941:AE941)),0)</f>
        <v>5</v>
      </c>
      <c r="AW941" s="2">
        <f t="shared" si="384"/>
        <v>1.7596319723979299E-2</v>
      </c>
      <c r="AX941" s="2">
        <f t="shared" si="385"/>
        <v>1.9168104274487253E-4</v>
      </c>
      <c r="AY941" s="2">
        <f t="shared" si="386"/>
        <v>0</v>
      </c>
      <c r="AZ941" s="2">
        <f t="shared" si="387"/>
        <v>4.2169829403871956E-4</v>
      </c>
      <c r="BB941" t="s">
        <v>1815</v>
      </c>
      <c r="BC941" t="s">
        <v>460</v>
      </c>
      <c r="BD941">
        <v>4</v>
      </c>
      <c r="BF941" s="111">
        <v>20</v>
      </c>
      <c r="BG941" s="113">
        <v>15</v>
      </c>
      <c r="BH941" s="117">
        <f t="shared" si="388"/>
        <v>20015</v>
      </c>
      <c r="BJ941" s="5" t="s">
        <v>3185</v>
      </c>
      <c r="BY941" s="63">
        <v>44</v>
      </c>
    </row>
    <row r="942" spans="1:77" hidden="1" outlineLevel="1">
      <c r="A942" t="s">
        <v>218</v>
      </c>
      <c r="B942" t="s">
        <v>460</v>
      </c>
      <c r="C942" s="1">
        <f t="shared" si="377"/>
        <v>1271</v>
      </c>
      <c r="D942" s="5">
        <f>IF(N942&gt;0, RANK(N942,(N942:P942,Q942:AE942)),0)</f>
        <v>2</v>
      </c>
      <c r="E942" s="5">
        <f>IF(O942&gt;0,RANK(O942,(N942:P942,Q942:AE942)),0)</f>
        <v>1</v>
      </c>
      <c r="F942" s="5">
        <f>IF(P942&gt;0,RANK(P942,(N942:P942,Q942:AE942)),0)</f>
        <v>0</v>
      </c>
      <c r="G942" s="131">
        <f t="shared" si="378"/>
        <v>517</v>
      </c>
      <c r="H942" s="136">
        <f t="shared" si="379"/>
        <v>0.40676632572777338</v>
      </c>
      <c r="I942" s="2"/>
      <c r="J942" s="2">
        <f t="shared" si="380"/>
        <v>0.28166797797010229</v>
      </c>
      <c r="K942" s="2">
        <f t="shared" si="381"/>
        <v>0.68843430369787573</v>
      </c>
      <c r="L942" s="2">
        <f t="shared" si="382"/>
        <v>0</v>
      </c>
      <c r="M942" s="2">
        <f t="shared" si="383"/>
        <v>2.9897718332021928E-2</v>
      </c>
      <c r="N942" s="63">
        <v>358</v>
      </c>
      <c r="O942" s="63">
        <v>875</v>
      </c>
      <c r="P942" s="63"/>
      <c r="Q942" s="63">
        <v>27</v>
      </c>
      <c r="R942" s="63">
        <v>1</v>
      </c>
      <c r="S942" s="63">
        <v>1</v>
      </c>
      <c r="T942" s="63"/>
      <c r="U942" s="63"/>
      <c r="V942" s="63"/>
      <c r="W942" s="63">
        <f>IF(Copyright!C$12=1,IF(BW942&gt;0,BW942-SUM(R942:V942)-SUM(X942:AO942)-AQ942,SUM(BX942:CB942)),SUM(BY942:CB942))</f>
        <v>0</v>
      </c>
      <c r="X942" s="63">
        <v>1</v>
      </c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63"/>
      <c r="AL942" s="63"/>
      <c r="AM942" s="63"/>
      <c r="AN942" s="63"/>
      <c r="AO942" s="63"/>
      <c r="AP942" s="63">
        <v>8</v>
      </c>
      <c r="AQ942" s="63"/>
      <c r="AS942" s="5">
        <f>IF(Q942&gt;0,RANK(Q942,(N942:P942,Q942:AE942)),0)</f>
        <v>3</v>
      </c>
      <c r="AT942" s="5">
        <f>IF(R942&gt;0,RANK(R942,(N942:P942,Q942:AE942)),0)</f>
        <v>4</v>
      </c>
      <c r="AU942" s="5">
        <f>IF(T942&gt;0,RANK(T942,(N942:P942,Q942:AE942)),0)</f>
        <v>0</v>
      </c>
      <c r="AV942" s="5">
        <f>IF(S942&gt;0,RANK(S942,(N942:P942,Q942:AE942)),0)</f>
        <v>4</v>
      </c>
      <c r="AW942" s="2">
        <f t="shared" si="384"/>
        <v>2.1243115656963022E-2</v>
      </c>
      <c r="AX942" s="2">
        <f t="shared" si="385"/>
        <v>7.8678206136900079E-4</v>
      </c>
      <c r="AY942" s="2">
        <f t="shared" si="386"/>
        <v>0</v>
      </c>
      <c r="AZ942" s="2">
        <f t="shared" si="387"/>
        <v>7.8678206136900079E-4</v>
      </c>
      <c r="BB942" t="s">
        <v>218</v>
      </c>
      <c r="BC942" t="s">
        <v>460</v>
      </c>
      <c r="BD942">
        <v>1</v>
      </c>
      <c r="BF942" s="111">
        <v>20</v>
      </c>
      <c r="BG942" s="113">
        <v>17</v>
      </c>
      <c r="BH942" s="117">
        <f t="shared" si="388"/>
        <v>20017</v>
      </c>
      <c r="BJ942" s="5" t="s">
        <v>3185</v>
      </c>
    </row>
    <row r="943" spans="1:77" hidden="1" outlineLevel="1">
      <c r="A943" t="s">
        <v>1378</v>
      </c>
      <c r="B943" t="s">
        <v>460</v>
      </c>
      <c r="C943" s="1">
        <f t="shared" si="377"/>
        <v>1630</v>
      </c>
      <c r="D943" s="5">
        <f>IF(N943&gt;0, RANK(N943,(N943:P943,Q943:AE943)),0)</f>
        <v>2</v>
      </c>
      <c r="E943" s="5">
        <f>IF(O943&gt;0,RANK(O943,(N943:P943,Q943:AE943)),0)</f>
        <v>1</v>
      </c>
      <c r="F943" s="5">
        <f>IF(P943&gt;0,RANK(P943,(N943:P943,Q943:AE943)),0)</f>
        <v>0</v>
      </c>
      <c r="G943" s="131">
        <f t="shared" si="378"/>
        <v>1024</v>
      </c>
      <c r="H943" s="136">
        <f t="shared" si="379"/>
        <v>0.62822085889570556</v>
      </c>
      <c r="I943" s="2"/>
      <c r="J943" s="2">
        <f t="shared" si="380"/>
        <v>0.17177914110429449</v>
      </c>
      <c r="K943" s="2">
        <f t="shared" si="381"/>
        <v>0.8</v>
      </c>
      <c r="L943" s="2">
        <f t="shared" si="382"/>
        <v>0</v>
      </c>
      <c r="M943" s="2">
        <f t="shared" si="383"/>
        <v>2.822085889570547E-2</v>
      </c>
      <c r="N943" s="63">
        <v>280</v>
      </c>
      <c r="O943" s="63">
        <v>1304</v>
      </c>
      <c r="P943" s="63"/>
      <c r="Q943" s="63">
        <v>34</v>
      </c>
      <c r="R943" s="63"/>
      <c r="S943" s="63"/>
      <c r="T943" s="63"/>
      <c r="U943" s="63"/>
      <c r="V943" s="63"/>
      <c r="W943" s="63">
        <f>IF(Copyright!C$12=1,IF(BW943&gt;0,BW943-SUM(R943:V943)-SUM(X943:AO943)-AQ943,SUM(BX943:CB943)),SUM(BY943:CB943))</f>
        <v>0</v>
      </c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63"/>
      <c r="AL943" s="63"/>
      <c r="AM943" s="63"/>
      <c r="AN943" s="63"/>
      <c r="AO943" s="63"/>
      <c r="AP943" s="63">
        <v>12</v>
      </c>
      <c r="AQ943" s="63"/>
      <c r="AS943" s="5">
        <f>IF(Q943&gt;0,RANK(Q943,(N943:P943,Q943:AE943)),0)</f>
        <v>3</v>
      </c>
      <c r="AT943" s="5">
        <f>IF(R943&gt;0,RANK(R943,(N943:P943,Q943:AE943)),0)</f>
        <v>0</v>
      </c>
      <c r="AU943" s="5">
        <f>IF(T943&gt;0,RANK(T943,(N943:P943,Q943:AE943)),0)</f>
        <v>0</v>
      </c>
      <c r="AV943" s="5">
        <f>IF(S943&gt;0,RANK(S943,(N943:P943,Q943:AE943)),0)</f>
        <v>0</v>
      </c>
      <c r="AW943" s="2">
        <f t="shared" si="384"/>
        <v>2.0858895705521473E-2</v>
      </c>
      <c r="AX943" s="2">
        <f t="shared" si="385"/>
        <v>0</v>
      </c>
      <c r="AY943" s="2">
        <f t="shared" si="386"/>
        <v>0</v>
      </c>
      <c r="AZ943" s="2">
        <f t="shared" si="387"/>
        <v>0</v>
      </c>
      <c r="BB943" t="s">
        <v>1378</v>
      </c>
      <c r="BC943" t="s">
        <v>460</v>
      </c>
      <c r="BD943">
        <v>4</v>
      </c>
      <c r="BF943" s="111">
        <v>20</v>
      </c>
      <c r="BG943" s="113">
        <v>19</v>
      </c>
      <c r="BH943" s="117">
        <f t="shared" si="388"/>
        <v>20019</v>
      </c>
      <c r="BJ943" s="5" t="s">
        <v>3185</v>
      </c>
    </row>
    <row r="944" spans="1:77" hidden="1" outlineLevel="1">
      <c r="A944" t="s">
        <v>1661</v>
      </c>
      <c r="B944" t="s">
        <v>460</v>
      </c>
      <c r="C944" s="1">
        <f t="shared" si="377"/>
        <v>8571</v>
      </c>
      <c r="D944" s="5">
        <f>IF(N944&gt;0, RANK(N944,(N944:P944,Q944:AE944)),0)</f>
        <v>2</v>
      </c>
      <c r="E944" s="5">
        <f>IF(O944&gt;0,RANK(O944,(N944:P944,Q944:AE944)),0)</f>
        <v>1</v>
      </c>
      <c r="F944" s="5">
        <f>IF(P944&gt;0,RANK(P944,(N944:P944,Q944:AE944)),0)</f>
        <v>0</v>
      </c>
      <c r="G944" s="131">
        <f t="shared" si="378"/>
        <v>2526</v>
      </c>
      <c r="H944" s="136">
        <f t="shared" si="379"/>
        <v>0.29471473573678686</v>
      </c>
      <c r="I944" s="2"/>
      <c r="J944" s="2">
        <f t="shared" si="380"/>
        <v>0.34185042585462605</v>
      </c>
      <c r="K944" s="2">
        <f t="shared" si="381"/>
        <v>0.63656516159141285</v>
      </c>
      <c r="L944" s="2">
        <f t="shared" si="382"/>
        <v>0</v>
      </c>
      <c r="M944" s="2">
        <f t="shared" si="383"/>
        <v>2.1584412553961152E-2</v>
      </c>
      <c r="N944" s="63">
        <v>2930</v>
      </c>
      <c r="O944" s="63">
        <v>5456</v>
      </c>
      <c r="P944" s="63"/>
      <c r="Q944" s="63">
        <v>145</v>
      </c>
      <c r="R944" s="63"/>
      <c r="S944" s="63"/>
      <c r="T944" s="63"/>
      <c r="U944" s="63"/>
      <c r="V944" s="63"/>
      <c r="W944" s="63">
        <f>IF(Copyright!C$12=1,IF(BW944&gt;0,BW944-SUM(R944:V944)-SUM(X944:AO944)-AQ944,SUM(BX944:CB944)),SUM(BY944:CB944))</f>
        <v>0</v>
      </c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63"/>
      <c r="AL944" s="63"/>
      <c r="AM944" s="63"/>
      <c r="AN944" s="63"/>
      <c r="AO944" s="63"/>
      <c r="AP944" s="63">
        <v>40</v>
      </c>
      <c r="AQ944" s="63"/>
      <c r="AS944" s="5">
        <f>IF(Q944&gt;0,RANK(Q944,(N944:P944,Q944:AE944)),0)</f>
        <v>3</v>
      </c>
      <c r="AT944" s="5">
        <f>IF(R944&gt;0,RANK(R944,(N944:P944,Q944:AE944)),0)</f>
        <v>0</v>
      </c>
      <c r="AU944" s="5">
        <f>IF(T944&gt;0,RANK(T944,(N944:P944,Q944:AE944)),0)</f>
        <v>0</v>
      </c>
      <c r="AV944" s="5">
        <f>IF(S944&gt;0,RANK(S944,(N944:P944,Q944:AE944)),0)</f>
        <v>0</v>
      </c>
      <c r="AW944" s="2">
        <f t="shared" si="384"/>
        <v>1.6917512542293782E-2</v>
      </c>
      <c r="AX944" s="2">
        <f t="shared" si="385"/>
        <v>0</v>
      </c>
      <c r="AY944" s="2">
        <f t="shared" si="386"/>
        <v>0</v>
      </c>
      <c r="AZ944" s="2">
        <f t="shared" si="387"/>
        <v>0</v>
      </c>
      <c r="BB944" t="s">
        <v>1661</v>
      </c>
      <c r="BC944" t="s">
        <v>460</v>
      </c>
      <c r="BD944">
        <v>2</v>
      </c>
      <c r="BF944" s="111">
        <v>20</v>
      </c>
      <c r="BG944" s="113">
        <v>21</v>
      </c>
      <c r="BH944" s="117">
        <f t="shared" si="388"/>
        <v>20021</v>
      </c>
      <c r="BJ944" s="5" t="s">
        <v>3185</v>
      </c>
    </row>
    <row r="945" spans="1:62" hidden="1" outlineLevel="1">
      <c r="A945" t="s">
        <v>2012</v>
      </c>
      <c r="B945" t="s">
        <v>460</v>
      </c>
      <c r="C945" s="1">
        <f t="shared" si="377"/>
        <v>1426</v>
      </c>
      <c r="D945" s="5">
        <f>IF(N945&gt;0, RANK(N945,(N945:P945,Q945:AE945)),0)</f>
        <v>2</v>
      </c>
      <c r="E945" s="5">
        <f>IF(O945&gt;0,RANK(O945,(N945:P945,Q945:AE945)),0)</f>
        <v>1</v>
      </c>
      <c r="F945" s="5">
        <f>IF(P945&gt;0,RANK(P945,(N945:P945,Q945:AE945)),0)</f>
        <v>0</v>
      </c>
      <c r="G945" s="131">
        <f t="shared" si="378"/>
        <v>926</v>
      </c>
      <c r="H945" s="136">
        <f t="shared" si="379"/>
        <v>0.64936886395511917</v>
      </c>
      <c r="I945" s="2"/>
      <c r="J945" s="2">
        <f t="shared" si="380"/>
        <v>0.16339410939691446</v>
      </c>
      <c r="K945" s="2">
        <f t="shared" si="381"/>
        <v>0.81276297335203362</v>
      </c>
      <c r="L945" s="2">
        <f t="shared" si="382"/>
        <v>0</v>
      </c>
      <c r="M945" s="2">
        <f t="shared" si="383"/>
        <v>2.3842917251051921E-2</v>
      </c>
      <c r="N945" s="63">
        <v>233</v>
      </c>
      <c r="O945" s="63">
        <v>1159</v>
      </c>
      <c r="P945" s="63"/>
      <c r="Q945" s="63">
        <v>25</v>
      </c>
      <c r="R945" s="63"/>
      <c r="S945" s="63"/>
      <c r="T945" s="63"/>
      <c r="U945" s="63"/>
      <c r="V945" s="63"/>
      <c r="W945" s="63">
        <f>IF(Copyright!C$12=1,IF(BW945&gt;0,BW945-SUM(R945:V945)-SUM(X945:AO945)-AQ945,SUM(BX945:CB945)),SUM(BY945:CB945))</f>
        <v>0</v>
      </c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63"/>
      <c r="AL945" s="63"/>
      <c r="AM945" s="63"/>
      <c r="AN945" s="63"/>
      <c r="AO945" s="63"/>
      <c r="AP945" s="63">
        <v>9</v>
      </c>
      <c r="AQ945" s="63"/>
      <c r="AS945" s="5">
        <f>IF(Q945&gt;0,RANK(Q945,(N945:P945,Q945:AE945)),0)</f>
        <v>3</v>
      </c>
      <c r="AT945" s="5">
        <f>IF(R945&gt;0,RANK(R945,(N945:P945,Q945:AE945)),0)</f>
        <v>0</v>
      </c>
      <c r="AU945" s="5">
        <f>IF(T945&gt;0,RANK(T945,(N945:P945,Q945:AE945)),0)</f>
        <v>0</v>
      </c>
      <c r="AV945" s="5">
        <f>IF(S945&gt;0,RANK(S945,(N945:P945,Q945:AE945)),0)</f>
        <v>0</v>
      </c>
      <c r="AW945" s="2">
        <f t="shared" si="384"/>
        <v>1.7531556802244039E-2</v>
      </c>
      <c r="AX945" s="2">
        <f t="shared" si="385"/>
        <v>0</v>
      </c>
      <c r="AY945" s="2">
        <f t="shared" si="386"/>
        <v>0</v>
      </c>
      <c r="AZ945" s="2">
        <f t="shared" si="387"/>
        <v>0</v>
      </c>
      <c r="BB945" t="s">
        <v>2012</v>
      </c>
      <c r="BC945" t="s">
        <v>460</v>
      </c>
      <c r="BD945">
        <v>1</v>
      </c>
      <c r="BF945" s="111">
        <v>20</v>
      </c>
      <c r="BG945" s="113">
        <v>23</v>
      </c>
      <c r="BH945" s="117">
        <f t="shared" si="388"/>
        <v>20023</v>
      </c>
      <c r="BJ945" s="5" t="s">
        <v>3185</v>
      </c>
    </row>
    <row r="946" spans="1:62" hidden="1" outlineLevel="1">
      <c r="A946" t="s">
        <v>395</v>
      </c>
      <c r="B946" t="s">
        <v>460</v>
      </c>
      <c r="C946" s="1">
        <f t="shared" si="377"/>
        <v>1017</v>
      </c>
      <c r="D946" s="5">
        <f>IF(N946&gt;0, RANK(N946,(N946:P946,Q946:AE946)),0)</f>
        <v>2</v>
      </c>
      <c r="E946" s="5">
        <f>IF(O946&gt;0,RANK(O946,(N946:P946,Q946:AE946)),0)</f>
        <v>1</v>
      </c>
      <c r="F946" s="5">
        <f>IF(P946&gt;0,RANK(P946,(N946:P946,Q946:AE946)),0)</f>
        <v>0</v>
      </c>
      <c r="G946" s="131">
        <f t="shared" si="378"/>
        <v>631</v>
      </c>
      <c r="H946" s="136">
        <f t="shared" si="379"/>
        <v>0.62045231071779749</v>
      </c>
      <c r="I946" s="2"/>
      <c r="J946" s="2">
        <f t="shared" si="380"/>
        <v>0.17109144542772861</v>
      </c>
      <c r="K946" s="2">
        <f t="shared" si="381"/>
        <v>0.79154375614552608</v>
      </c>
      <c r="L946" s="2">
        <f t="shared" si="382"/>
        <v>0</v>
      </c>
      <c r="M946" s="2">
        <f t="shared" si="383"/>
        <v>3.7364798426745338E-2</v>
      </c>
      <c r="N946" s="63">
        <v>174</v>
      </c>
      <c r="O946" s="63">
        <v>805</v>
      </c>
      <c r="P946" s="63"/>
      <c r="Q946" s="63">
        <v>24</v>
      </c>
      <c r="R946" s="63"/>
      <c r="S946" s="63"/>
      <c r="T946" s="63"/>
      <c r="U946" s="63"/>
      <c r="V946" s="63"/>
      <c r="W946" s="63">
        <f>IF(Copyright!C$12=1,IF(BW946&gt;0,BW946-SUM(R946:V946)-SUM(X946:AO946)-AQ946,SUM(BX946:CB946)),SUM(BY946:CB946))</f>
        <v>0</v>
      </c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63"/>
      <c r="AL946" s="63"/>
      <c r="AM946" s="63"/>
      <c r="AN946" s="63"/>
      <c r="AO946" s="63"/>
      <c r="AP946" s="63">
        <v>14</v>
      </c>
      <c r="AQ946" s="63"/>
      <c r="AS946" s="5">
        <f>IF(Q946&gt;0,RANK(Q946,(N946:P946,Q946:AE946)),0)</f>
        <v>3</v>
      </c>
      <c r="AT946" s="5">
        <f>IF(R946&gt;0,RANK(R946,(N946:P946,Q946:AE946)),0)</f>
        <v>0</v>
      </c>
      <c r="AU946" s="5">
        <f>IF(T946&gt;0,RANK(T946,(N946:P946,Q946:AE946)),0)</f>
        <v>0</v>
      </c>
      <c r="AV946" s="5">
        <f>IF(S946&gt;0,RANK(S946,(N946:P946,Q946:AE946)),0)</f>
        <v>0</v>
      </c>
      <c r="AW946" s="2">
        <f t="shared" si="384"/>
        <v>2.359882005899705E-2</v>
      </c>
      <c r="AX946" s="2">
        <f t="shared" si="385"/>
        <v>0</v>
      </c>
      <c r="AY946" s="2">
        <f t="shared" si="386"/>
        <v>0</v>
      </c>
      <c r="AZ946" s="2">
        <f t="shared" si="387"/>
        <v>0</v>
      </c>
      <c r="BB946" t="s">
        <v>395</v>
      </c>
      <c r="BC946" t="s">
        <v>460</v>
      </c>
      <c r="BD946">
        <v>1</v>
      </c>
      <c r="BF946" s="111">
        <v>20</v>
      </c>
      <c r="BG946" s="113">
        <v>25</v>
      </c>
      <c r="BH946" s="117">
        <f t="shared" si="388"/>
        <v>20025</v>
      </c>
      <c r="BJ946" s="5" t="s">
        <v>3185</v>
      </c>
    </row>
    <row r="947" spans="1:62" hidden="1" outlineLevel="1">
      <c r="A947" t="s">
        <v>3118</v>
      </c>
      <c r="B947" t="s">
        <v>460</v>
      </c>
      <c r="C947" s="1">
        <f t="shared" si="377"/>
        <v>3686</v>
      </c>
      <c r="D947" s="5">
        <f>IF(N947&gt;0, RANK(N947,(N947:P947,Q947:AE947)),0)</f>
        <v>2</v>
      </c>
      <c r="E947" s="5">
        <f>IF(O947&gt;0,RANK(O947,(N947:P947,Q947:AE947)),0)</f>
        <v>1</v>
      </c>
      <c r="F947" s="5">
        <f>IF(P947&gt;0,RANK(P947,(N947:P947,Q947:AE947)),0)</f>
        <v>0</v>
      </c>
      <c r="G947" s="131">
        <f t="shared" si="378"/>
        <v>1954</v>
      </c>
      <c r="H947" s="136">
        <f t="shared" si="379"/>
        <v>0.53011394465545303</v>
      </c>
      <c r="I947" s="2"/>
      <c r="J947" s="2">
        <f t="shared" si="380"/>
        <v>0.22626153011394465</v>
      </c>
      <c r="K947" s="2">
        <f t="shared" si="381"/>
        <v>0.7563754747693977</v>
      </c>
      <c r="L947" s="2">
        <f t="shared" si="382"/>
        <v>0</v>
      </c>
      <c r="M947" s="2">
        <f t="shared" si="383"/>
        <v>1.736299511665762E-2</v>
      </c>
      <c r="N947" s="63">
        <v>834</v>
      </c>
      <c r="O947" s="63">
        <v>2788</v>
      </c>
      <c r="P947" s="63"/>
      <c r="Q947" s="63">
        <v>45</v>
      </c>
      <c r="R947" s="63"/>
      <c r="S947" s="63"/>
      <c r="T947" s="63"/>
      <c r="U947" s="63"/>
      <c r="V947" s="63"/>
      <c r="W947" s="63">
        <f>IF(Copyright!C$12=1,IF(BW947&gt;0,BW947-SUM(R947:V947)-SUM(X947:AO947)-AQ947,SUM(BX947:CB947)),SUM(BY947:CB947))</f>
        <v>0</v>
      </c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63"/>
      <c r="AL947" s="63"/>
      <c r="AM947" s="63"/>
      <c r="AN947" s="63"/>
      <c r="AO947" s="63"/>
      <c r="AP947" s="63">
        <v>19</v>
      </c>
      <c r="AQ947" s="63"/>
      <c r="AS947" s="5">
        <f>IF(Q947&gt;0,RANK(Q947,(N947:P947,Q947:AE947)),0)</f>
        <v>3</v>
      </c>
      <c r="AT947" s="5">
        <f>IF(R947&gt;0,RANK(R947,(N947:P947,Q947:AE947)),0)</f>
        <v>0</v>
      </c>
      <c r="AU947" s="5">
        <f>IF(T947&gt;0,RANK(T947,(N947:P947,Q947:AE947)),0)</f>
        <v>0</v>
      </c>
      <c r="AV947" s="5">
        <f>IF(S947&gt;0,RANK(S947,(N947:P947,Q947:AE947)),0)</f>
        <v>0</v>
      </c>
      <c r="AW947" s="2">
        <f t="shared" si="384"/>
        <v>1.2208355941399891E-2</v>
      </c>
      <c r="AX947" s="2">
        <f t="shared" si="385"/>
        <v>0</v>
      </c>
      <c r="AY947" s="2">
        <f t="shared" si="386"/>
        <v>0</v>
      </c>
      <c r="AZ947" s="2">
        <f t="shared" si="387"/>
        <v>0</v>
      </c>
      <c r="BB947" t="s">
        <v>3118</v>
      </c>
      <c r="BC947" t="s">
        <v>460</v>
      </c>
      <c r="BD947">
        <v>1</v>
      </c>
      <c r="BF947" s="111">
        <v>20</v>
      </c>
      <c r="BG947" s="113">
        <v>27</v>
      </c>
      <c r="BH947" s="117">
        <f t="shared" si="388"/>
        <v>20027</v>
      </c>
      <c r="BJ947" s="5" t="s">
        <v>3185</v>
      </c>
    </row>
    <row r="948" spans="1:62" hidden="1" outlineLevel="1">
      <c r="A948" t="s">
        <v>216</v>
      </c>
      <c r="B948" t="s">
        <v>460</v>
      </c>
      <c r="C948" s="1">
        <f t="shared" si="377"/>
        <v>4058</v>
      </c>
      <c r="D948" s="5">
        <f>IF(N948&gt;0, RANK(N948,(N948:P948,Q948:AE948)),0)</f>
        <v>2</v>
      </c>
      <c r="E948" s="5">
        <f>IF(O948&gt;0,RANK(O948,(N948:P948,Q948:AE948)),0)</f>
        <v>1</v>
      </c>
      <c r="F948" s="5">
        <f>IF(P948&gt;0,RANK(P948,(N948:P948,Q948:AE948)),0)</f>
        <v>0</v>
      </c>
      <c r="G948" s="131">
        <f t="shared" si="378"/>
        <v>1980</v>
      </c>
      <c r="H948" s="136">
        <f t="shared" si="379"/>
        <v>0.48792508624938391</v>
      </c>
      <c r="I948" s="2"/>
      <c r="J948" s="2">
        <f t="shared" si="380"/>
        <v>0.24001971414489898</v>
      </c>
      <c r="K948" s="2">
        <f t="shared" si="381"/>
        <v>0.72794480039428289</v>
      </c>
      <c r="L948" s="2">
        <f t="shared" si="382"/>
        <v>0</v>
      </c>
      <c r="M948" s="2">
        <f t="shared" si="383"/>
        <v>3.2035485460818136E-2</v>
      </c>
      <c r="N948" s="63">
        <v>974</v>
      </c>
      <c r="O948" s="63">
        <v>2954</v>
      </c>
      <c r="P948" s="63"/>
      <c r="Q948" s="63">
        <v>106</v>
      </c>
      <c r="R948" s="63">
        <v>3</v>
      </c>
      <c r="S948" s="63"/>
      <c r="T948" s="63"/>
      <c r="U948" s="63"/>
      <c r="V948" s="63"/>
      <c r="W948" s="63">
        <f>IF(Copyright!C$12=1,IF(BW948&gt;0,BW948-SUM(R948:V948)-SUM(X948:AO948)-AQ948,SUM(BX948:CB948)),SUM(BY948:CB948))</f>
        <v>0</v>
      </c>
      <c r="X948" s="63"/>
      <c r="Y948" s="63"/>
      <c r="Z948" s="63">
        <v>1</v>
      </c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63"/>
      <c r="AL948" s="63"/>
      <c r="AM948" s="63"/>
      <c r="AN948" s="63"/>
      <c r="AO948" s="63"/>
      <c r="AP948" s="63">
        <v>20</v>
      </c>
      <c r="AQ948" s="63"/>
      <c r="AS948" s="5">
        <f>IF(Q948&gt;0,RANK(Q948,(N948:P948,Q948:AE948)),0)</f>
        <v>3</v>
      </c>
      <c r="AT948" s="5">
        <f>IF(R948&gt;0,RANK(R948,(N948:P948,Q948:AE948)),0)</f>
        <v>4</v>
      </c>
      <c r="AU948" s="5">
        <f>IF(T948&gt;0,RANK(T948,(N948:P948,Q948:AE948)),0)</f>
        <v>0</v>
      </c>
      <c r="AV948" s="5">
        <f>IF(S948&gt;0,RANK(S948,(N948:P948,Q948:AE948)),0)</f>
        <v>0</v>
      </c>
      <c r="AW948" s="2">
        <f t="shared" si="384"/>
        <v>2.6121241991128634E-2</v>
      </c>
      <c r="AX948" s="2">
        <f t="shared" si="385"/>
        <v>7.3928043371118777E-4</v>
      </c>
      <c r="AY948" s="2">
        <f t="shared" si="386"/>
        <v>0</v>
      </c>
      <c r="AZ948" s="2">
        <f t="shared" si="387"/>
        <v>0</v>
      </c>
      <c r="BB948" t="s">
        <v>216</v>
      </c>
      <c r="BC948" t="s">
        <v>460</v>
      </c>
      <c r="BD948">
        <v>1</v>
      </c>
      <c r="BF948" s="111">
        <v>20</v>
      </c>
      <c r="BG948" s="113">
        <v>29</v>
      </c>
      <c r="BH948" s="117">
        <f t="shared" si="388"/>
        <v>20029</v>
      </c>
      <c r="BJ948" s="5" t="s">
        <v>3185</v>
      </c>
    </row>
    <row r="949" spans="1:62" hidden="1" outlineLevel="1">
      <c r="A949" t="s">
        <v>1542</v>
      </c>
      <c r="B949" t="s">
        <v>460</v>
      </c>
      <c r="C949" s="1">
        <f t="shared" si="377"/>
        <v>3906</v>
      </c>
      <c r="D949" s="5">
        <f>IF(N949&gt;0, RANK(N949,(N949:P949,Q949:AE949)),0)</f>
        <v>2</v>
      </c>
      <c r="E949" s="5">
        <f>IF(O949&gt;0,RANK(O949,(N949:P949,Q949:AE949)),0)</f>
        <v>1</v>
      </c>
      <c r="F949" s="5">
        <f>IF(P949&gt;0,RANK(P949,(N949:P949,Q949:AE949)),0)</f>
        <v>0</v>
      </c>
      <c r="G949" s="131">
        <f t="shared" si="378"/>
        <v>2005</v>
      </c>
      <c r="H949" s="136">
        <f t="shared" si="379"/>
        <v>0.51331285202252941</v>
      </c>
      <c r="I949" s="2"/>
      <c r="J949" s="2">
        <f t="shared" si="380"/>
        <v>0.22990271377368152</v>
      </c>
      <c r="K949" s="2">
        <f t="shared" si="381"/>
        <v>0.74321556579621095</v>
      </c>
      <c r="L949" s="2">
        <f t="shared" si="382"/>
        <v>0</v>
      </c>
      <c r="M949" s="2">
        <f t="shared" si="383"/>
        <v>2.6881720430107503E-2</v>
      </c>
      <c r="N949" s="63">
        <v>898</v>
      </c>
      <c r="O949" s="63">
        <v>2903</v>
      </c>
      <c r="P949" s="63"/>
      <c r="Q949" s="63">
        <v>81</v>
      </c>
      <c r="R949" s="63">
        <v>1</v>
      </c>
      <c r="S949" s="63">
        <v>3</v>
      </c>
      <c r="T949" s="63"/>
      <c r="U949" s="63"/>
      <c r="V949" s="63"/>
      <c r="W949" s="63">
        <f>IF(Copyright!C$12=1,IF(BW949&gt;0,BW949-SUM(R949:V949)-SUM(X949:AO949)-AQ949,SUM(BX949:CB949)),SUM(BY949:CB949))</f>
        <v>0</v>
      </c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63"/>
      <c r="AL949" s="63"/>
      <c r="AM949" s="63"/>
      <c r="AN949" s="63"/>
      <c r="AO949" s="63"/>
      <c r="AP949" s="63">
        <v>20</v>
      </c>
      <c r="AQ949" s="63"/>
      <c r="AS949" s="5">
        <f>IF(Q949&gt;0,RANK(Q949,(N949:P949,Q949:AE949)),0)</f>
        <v>3</v>
      </c>
      <c r="AT949" s="5">
        <f>IF(R949&gt;0,RANK(R949,(N949:P949,Q949:AE949)),0)</f>
        <v>5</v>
      </c>
      <c r="AU949" s="5">
        <f>IF(T949&gt;0,RANK(T949,(N949:P949,Q949:AE949)),0)</f>
        <v>0</v>
      </c>
      <c r="AV949" s="5">
        <f>IF(S949&gt;0,RANK(S949,(N949:P949,Q949:AE949)),0)</f>
        <v>4</v>
      </c>
      <c r="AW949" s="2">
        <f t="shared" si="384"/>
        <v>2.0737327188940093E-2</v>
      </c>
      <c r="AX949" s="2">
        <f t="shared" si="385"/>
        <v>2.5601638504864311E-4</v>
      </c>
      <c r="AY949" s="2">
        <f t="shared" si="386"/>
        <v>0</v>
      </c>
      <c r="AZ949" s="2">
        <f t="shared" si="387"/>
        <v>7.6804915514592934E-4</v>
      </c>
      <c r="BB949" t="s">
        <v>1542</v>
      </c>
      <c r="BC949" t="s">
        <v>460</v>
      </c>
      <c r="BD949">
        <v>2</v>
      </c>
      <c r="BF949" s="111">
        <v>20</v>
      </c>
      <c r="BG949" s="113">
        <v>31</v>
      </c>
      <c r="BH949" s="117">
        <f t="shared" si="388"/>
        <v>20031</v>
      </c>
      <c r="BJ949" s="5" t="s">
        <v>3185</v>
      </c>
    </row>
    <row r="950" spans="1:62" hidden="1" outlineLevel="1">
      <c r="A950" t="s">
        <v>1150</v>
      </c>
      <c r="B950" t="s">
        <v>460</v>
      </c>
      <c r="C950" s="1">
        <f t="shared" si="377"/>
        <v>928</v>
      </c>
      <c r="D950" s="5">
        <f>IF(N950&gt;0, RANK(N950,(N950:P950,Q950:AE950)),0)</f>
        <v>2</v>
      </c>
      <c r="E950" s="5">
        <f>IF(O950&gt;0,RANK(O950,(N950:P950,Q950:AE950)),0)</f>
        <v>1</v>
      </c>
      <c r="F950" s="5">
        <f>IF(P950&gt;0,RANK(P950,(N950:P950,Q950:AE950)),0)</f>
        <v>0</v>
      </c>
      <c r="G950" s="131">
        <f t="shared" si="378"/>
        <v>624</v>
      </c>
      <c r="H950" s="136">
        <f t="shared" si="379"/>
        <v>0.67241379310344829</v>
      </c>
      <c r="I950" s="2"/>
      <c r="J950" s="2">
        <f t="shared" si="380"/>
        <v>0.15409482758620691</v>
      </c>
      <c r="K950" s="2">
        <f t="shared" si="381"/>
        <v>0.82650862068965514</v>
      </c>
      <c r="L950" s="2">
        <f t="shared" si="382"/>
        <v>0</v>
      </c>
      <c r="M950" s="2">
        <f t="shared" si="383"/>
        <v>1.9396551724138011E-2</v>
      </c>
      <c r="N950" s="63">
        <v>143</v>
      </c>
      <c r="O950" s="63">
        <v>767</v>
      </c>
      <c r="P950" s="63"/>
      <c r="Q950" s="63">
        <v>16</v>
      </c>
      <c r="R950" s="63"/>
      <c r="S950" s="63"/>
      <c r="T950" s="63"/>
      <c r="U950" s="63"/>
      <c r="V950" s="63"/>
      <c r="W950" s="63">
        <f>IF(Copyright!C$12=1,IF(BW950&gt;0,BW950-SUM(R950:V950)-SUM(X950:AO950)-AQ950,SUM(BX950:CB950)),SUM(BY950:CB950))</f>
        <v>0</v>
      </c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63"/>
      <c r="AL950" s="63"/>
      <c r="AM950" s="63"/>
      <c r="AN950" s="63"/>
      <c r="AO950" s="63"/>
      <c r="AP950" s="63">
        <v>2</v>
      </c>
      <c r="AQ950" s="63"/>
      <c r="AS950" s="5">
        <f>IF(Q950&gt;0,RANK(Q950,(N950:P950,Q950:AE950)),0)</f>
        <v>3</v>
      </c>
      <c r="AT950" s="5">
        <f>IF(R950&gt;0,RANK(R950,(N950:P950,Q950:AE950)),0)</f>
        <v>0</v>
      </c>
      <c r="AU950" s="5">
        <f>IF(T950&gt;0,RANK(T950,(N950:P950,Q950:AE950)),0)</f>
        <v>0</v>
      </c>
      <c r="AV950" s="5">
        <f>IF(S950&gt;0,RANK(S950,(N950:P950,Q950:AE950)),0)</f>
        <v>0</v>
      </c>
      <c r="AW950" s="2">
        <f t="shared" si="384"/>
        <v>1.7241379310344827E-2</v>
      </c>
      <c r="AX950" s="2">
        <f t="shared" si="385"/>
        <v>0</v>
      </c>
      <c r="AY950" s="2">
        <f t="shared" si="386"/>
        <v>0</v>
      </c>
      <c r="AZ950" s="2">
        <f t="shared" si="387"/>
        <v>0</v>
      </c>
      <c r="BB950" t="s">
        <v>1150</v>
      </c>
      <c r="BC950" t="s">
        <v>460</v>
      </c>
      <c r="BD950">
        <v>4</v>
      </c>
      <c r="BF950" s="111">
        <v>20</v>
      </c>
      <c r="BG950" s="113">
        <v>33</v>
      </c>
      <c r="BH950" s="117">
        <f t="shared" si="388"/>
        <v>20033</v>
      </c>
      <c r="BJ950" s="5" t="s">
        <v>3185</v>
      </c>
    </row>
    <row r="951" spans="1:62" hidden="1" outlineLevel="1">
      <c r="A951" t="s">
        <v>2696</v>
      </c>
      <c r="B951" t="s">
        <v>460</v>
      </c>
      <c r="C951" s="1">
        <f t="shared" si="377"/>
        <v>12710</v>
      </c>
      <c r="D951" s="5">
        <f>IF(N951&gt;0, RANK(N951,(N951:P951,Q951:AE951)),0)</f>
        <v>2</v>
      </c>
      <c r="E951" s="5">
        <f>IF(O951&gt;0,RANK(O951,(N951:P951,Q951:AE951)),0)</f>
        <v>1</v>
      </c>
      <c r="F951" s="5">
        <f>IF(P951&gt;0,RANK(P951,(N951:P951,Q951:AE951)),0)</f>
        <v>0</v>
      </c>
      <c r="G951" s="131">
        <f t="shared" si="378"/>
        <v>3762</v>
      </c>
      <c r="H951" s="136">
        <f t="shared" si="379"/>
        <v>0.29598741148701807</v>
      </c>
      <c r="I951" s="2"/>
      <c r="J951" s="2">
        <f t="shared" si="380"/>
        <v>0.33981117230527141</v>
      </c>
      <c r="K951" s="2">
        <f t="shared" si="381"/>
        <v>0.63579858379228948</v>
      </c>
      <c r="L951" s="2">
        <f t="shared" si="382"/>
        <v>0</v>
      </c>
      <c r="M951" s="2">
        <f t="shared" si="383"/>
        <v>2.4390243902439046E-2</v>
      </c>
      <c r="N951" s="63">
        <v>4319</v>
      </c>
      <c r="O951" s="63">
        <v>8081</v>
      </c>
      <c r="P951" s="63"/>
      <c r="Q951" s="63">
        <v>225</v>
      </c>
      <c r="R951" s="63">
        <v>3</v>
      </c>
      <c r="S951" s="63">
        <v>2</v>
      </c>
      <c r="T951" s="63"/>
      <c r="U951" s="63"/>
      <c r="V951" s="63"/>
      <c r="W951" s="63">
        <f>IF(Copyright!C$12=1,IF(BW951&gt;0,BW951-SUM(R951:V951)-SUM(X951:AO951)-AQ951,SUM(BX951:CB951)),SUM(BY951:CB951))</f>
        <v>0</v>
      </c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63"/>
      <c r="AL951" s="63"/>
      <c r="AM951" s="63"/>
      <c r="AN951" s="63"/>
      <c r="AO951" s="63"/>
      <c r="AP951" s="63">
        <v>80</v>
      </c>
      <c r="AQ951" s="63"/>
      <c r="AS951" s="5">
        <f>IF(Q951&gt;0,RANK(Q951,(N951:P951,Q951:AE951)),0)</f>
        <v>3</v>
      </c>
      <c r="AT951" s="5">
        <f>IF(R951&gt;0,RANK(R951,(N951:P951,Q951:AE951)),0)</f>
        <v>4</v>
      </c>
      <c r="AU951" s="5">
        <f>IF(T951&gt;0,RANK(T951,(N951:P951,Q951:AE951)),0)</f>
        <v>0</v>
      </c>
      <c r="AV951" s="5">
        <f>IF(S951&gt;0,RANK(S951,(N951:P951,Q951:AE951)),0)</f>
        <v>5</v>
      </c>
      <c r="AW951" s="2">
        <f t="shared" si="384"/>
        <v>1.7702596380802519E-2</v>
      </c>
      <c r="AX951" s="2">
        <f t="shared" si="385"/>
        <v>2.3603461841070024E-4</v>
      </c>
      <c r="AY951" s="2">
        <f t="shared" si="386"/>
        <v>0</v>
      </c>
      <c r="AZ951" s="2">
        <f t="shared" si="387"/>
        <v>1.5735641227380016E-4</v>
      </c>
      <c r="BB951" t="s">
        <v>2696</v>
      </c>
      <c r="BC951" t="s">
        <v>460</v>
      </c>
      <c r="BD951">
        <v>4</v>
      </c>
      <c r="BF951" s="111">
        <v>20</v>
      </c>
      <c r="BG951" s="113">
        <v>35</v>
      </c>
      <c r="BH951" s="117">
        <f t="shared" si="388"/>
        <v>20035</v>
      </c>
      <c r="BJ951" s="5" t="s">
        <v>3185</v>
      </c>
    </row>
    <row r="952" spans="1:62" hidden="1" outlineLevel="1">
      <c r="A952" t="s">
        <v>1885</v>
      </c>
      <c r="B952" t="s">
        <v>460</v>
      </c>
      <c r="C952" s="1">
        <f t="shared" si="377"/>
        <v>14945</v>
      </c>
      <c r="D952" s="5">
        <f>IF(N952&gt;0, RANK(N952,(N952:P952,Q952:AE952)),0)</f>
        <v>2</v>
      </c>
      <c r="E952" s="5">
        <f>IF(O952&gt;0,RANK(O952,(N952:P952,Q952:AE952)),0)</f>
        <v>1</v>
      </c>
      <c r="F952" s="5">
        <f>IF(P952&gt;0,RANK(P952,(N952:P952,Q952:AE952)),0)</f>
        <v>0</v>
      </c>
      <c r="G952" s="131">
        <f t="shared" si="378"/>
        <v>882</v>
      </c>
      <c r="H952" s="136">
        <f t="shared" si="379"/>
        <v>5.9016393442622953E-2</v>
      </c>
      <c r="I952" s="2"/>
      <c r="J952" s="2">
        <f t="shared" si="380"/>
        <v>0.45674138507862161</v>
      </c>
      <c r="K952" s="2">
        <f t="shared" si="381"/>
        <v>0.5157577785212446</v>
      </c>
      <c r="L952" s="2">
        <f t="shared" si="382"/>
        <v>0</v>
      </c>
      <c r="M952" s="2">
        <f t="shared" si="383"/>
        <v>2.7500836400133788E-2</v>
      </c>
      <c r="N952" s="63">
        <v>6826</v>
      </c>
      <c r="O952" s="63">
        <v>7708</v>
      </c>
      <c r="P952" s="63"/>
      <c r="Q952" s="63">
        <v>320</v>
      </c>
      <c r="R952" s="63">
        <v>10</v>
      </c>
      <c r="S952" s="63">
        <v>7</v>
      </c>
      <c r="T952" s="63"/>
      <c r="U952" s="63"/>
      <c r="V952" s="63"/>
      <c r="W952" s="63">
        <f>IF(Copyright!C$12=1,IF(BW952&gt;0,BW952-SUM(R952:V952)-SUM(X952:AO952)-AQ952,SUM(BX952:CB952)),SUM(BY952:CB952))</f>
        <v>0</v>
      </c>
      <c r="X952" s="63">
        <v>2</v>
      </c>
      <c r="Y952" s="63"/>
      <c r="Z952" s="63">
        <v>1</v>
      </c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63"/>
      <c r="AL952" s="63"/>
      <c r="AM952" s="63"/>
      <c r="AN952" s="63"/>
      <c r="AO952" s="63"/>
      <c r="AP952" s="63">
        <v>71</v>
      </c>
      <c r="AQ952" s="63"/>
      <c r="AS952" s="5">
        <f>IF(Q952&gt;0,RANK(Q952,(N952:P952,Q952:AE952)),0)</f>
        <v>3</v>
      </c>
      <c r="AT952" s="5">
        <f>IF(R952&gt;0,RANK(R952,(N952:P952,Q952:AE952)),0)</f>
        <v>4</v>
      </c>
      <c r="AU952" s="5">
        <f>IF(T952&gt;0,RANK(T952,(N952:P952,Q952:AE952)),0)</f>
        <v>0</v>
      </c>
      <c r="AV952" s="5">
        <f>IF(S952&gt;0,RANK(S952,(N952:P952,Q952:AE952)),0)</f>
        <v>5</v>
      </c>
      <c r="AW952" s="2">
        <f t="shared" si="384"/>
        <v>2.1411843425894948E-2</v>
      </c>
      <c r="AX952" s="2">
        <f t="shared" si="385"/>
        <v>6.6912010705921711E-4</v>
      </c>
      <c r="AY952" s="2">
        <f t="shared" si="386"/>
        <v>0</v>
      </c>
      <c r="AZ952" s="2">
        <f t="shared" si="387"/>
        <v>4.6838407494145199E-4</v>
      </c>
      <c r="BB952" t="s">
        <v>1885</v>
      </c>
      <c r="BC952" t="s">
        <v>460</v>
      </c>
      <c r="BD952">
        <v>2</v>
      </c>
      <c r="BF952" s="111">
        <v>20</v>
      </c>
      <c r="BG952" s="113">
        <v>37</v>
      </c>
      <c r="BH952" s="117">
        <f t="shared" si="388"/>
        <v>20037</v>
      </c>
      <c r="BJ952" s="5" t="s">
        <v>3185</v>
      </c>
    </row>
    <row r="953" spans="1:62" hidden="1" outlineLevel="1">
      <c r="A953" t="s">
        <v>1945</v>
      </c>
      <c r="B953" t="s">
        <v>460</v>
      </c>
      <c r="C953" s="1">
        <f t="shared" si="377"/>
        <v>1532</v>
      </c>
      <c r="D953" s="5">
        <f>IF(N953&gt;0, RANK(N953,(N953:P953,Q953:AE953)),0)</f>
        <v>2</v>
      </c>
      <c r="E953" s="5">
        <f>IF(O953&gt;0,RANK(O953,(N953:P953,Q953:AE953)),0)</f>
        <v>1</v>
      </c>
      <c r="F953" s="5">
        <f>IF(P953&gt;0,RANK(P953,(N953:P953,Q953:AE953)),0)</f>
        <v>0</v>
      </c>
      <c r="G953" s="131">
        <f t="shared" si="378"/>
        <v>952</v>
      </c>
      <c r="H953" s="136">
        <f t="shared" si="379"/>
        <v>0.62140992167101827</v>
      </c>
      <c r="I953" s="2"/>
      <c r="J953" s="2">
        <f t="shared" si="380"/>
        <v>0.17362924281984335</v>
      </c>
      <c r="K953" s="2">
        <f t="shared" si="381"/>
        <v>0.79503916449086165</v>
      </c>
      <c r="L953" s="2">
        <f t="shared" si="382"/>
        <v>0</v>
      </c>
      <c r="M953" s="2">
        <f t="shared" si="383"/>
        <v>3.1331592689294974E-2</v>
      </c>
      <c r="N953" s="63">
        <v>266</v>
      </c>
      <c r="O953" s="63">
        <v>1218</v>
      </c>
      <c r="P953" s="63"/>
      <c r="Q953" s="63">
        <v>42</v>
      </c>
      <c r="R953" s="63"/>
      <c r="S953" s="63"/>
      <c r="T953" s="63"/>
      <c r="U953" s="63"/>
      <c r="V953" s="63"/>
      <c r="W953" s="63">
        <f>IF(Copyright!C$12=1,IF(BW953&gt;0,BW953-SUM(R953:V953)-SUM(X953:AO953)-AQ953,SUM(BX953:CB953)),SUM(BY953:CB953))</f>
        <v>0</v>
      </c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63"/>
      <c r="AL953" s="63"/>
      <c r="AM953" s="63"/>
      <c r="AN953" s="63"/>
      <c r="AO953" s="63"/>
      <c r="AP953" s="63">
        <v>6</v>
      </c>
      <c r="AQ953" s="63"/>
      <c r="AS953" s="5">
        <f>IF(Q953&gt;0,RANK(Q953,(N953:P953,Q953:AE953)),0)</f>
        <v>3</v>
      </c>
      <c r="AT953" s="5">
        <f>IF(R953&gt;0,RANK(R953,(N953:P953,Q953:AE953)),0)</f>
        <v>0</v>
      </c>
      <c r="AU953" s="5">
        <f>IF(T953&gt;0,RANK(T953,(N953:P953,Q953:AE953)),0)</f>
        <v>0</v>
      </c>
      <c r="AV953" s="5">
        <f>IF(S953&gt;0,RANK(S953,(N953:P953,Q953:AE953)),0)</f>
        <v>0</v>
      </c>
      <c r="AW953" s="2">
        <f t="shared" si="384"/>
        <v>2.7415143603133161E-2</v>
      </c>
      <c r="AX953" s="2">
        <f t="shared" si="385"/>
        <v>0</v>
      </c>
      <c r="AY953" s="2">
        <f t="shared" si="386"/>
        <v>0</v>
      </c>
      <c r="AZ953" s="2">
        <f t="shared" si="387"/>
        <v>0</v>
      </c>
      <c r="BB953" t="s">
        <v>1945</v>
      </c>
      <c r="BC953" t="s">
        <v>460</v>
      </c>
      <c r="BD953">
        <v>1</v>
      </c>
      <c r="BF953" s="111">
        <v>20</v>
      </c>
      <c r="BG953" s="113">
        <v>39</v>
      </c>
      <c r="BH953" s="117">
        <f t="shared" si="388"/>
        <v>20039</v>
      </c>
      <c r="BJ953" s="5" t="s">
        <v>3185</v>
      </c>
    </row>
    <row r="954" spans="1:62" hidden="1" outlineLevel="1">
      <c r="A954" t="s">
        <v>1055</v>
      </c>
      <c r="B954" t="s">
        <v>460</v>
      </c>
      <c r="C954" s="1">
        <f t="shared" si="377"/>
        <v>8042</v>
      </c>
      <c r="D954" s="5">
        <f>IF(N954&gt;0, RANK(N954,(N954:P954,Q954:AE954)),0)</f>
        <v>2</v>
      </c>
      <c r="E954" s="5">
        <f>IF(O954&gt;0,RANK(O954,(N954:P954,Q954:AE954)),0)</f>
        <v>1</v>
      </c>
      <c r="F954" s="5">
        <f>IF(P954&gt;0,RANK(P954,(N954:P954,Q954:AE954)),0)</f>
        <v>0</v>
      </c>
      <c r="G954" s="131">
        <f t="shared" si="378"/>
        <v>3812</v>
      </c>
      <c r="H954" s="136">
        <f t="shared" si="379"/>
        <v>0.47401143994031336</v>
      </c>
      <c r="I954" s="2"/>
      <c r="J954" s="2">
        <f t="shared" si="380"/>
        <v>0.25118129818453122</v>
      </c>
      <c r="K954" s="2">
        <f t="shared" si="381"/>
        <v>0.72519273812484453</v>
      </c>
      <c r="L954" s="2">
        <f t="shared" si="382"/>
        <v>0</v>
      </c>
      <c r="M954" s="2">
        <f t="shared" si="383"/>
        <v>2.3625963690624308E-2</v>
      </c>
      <c r="N954" s="63">
        <v>2020</v>
      </c>
      <c r="O954" s="63">
        <v>5832</v>
      </c>
      <c r="P954" s="63"/>
      <c r="Q954" s="63">
        <v>149</v>
      </c>
      <c r="R954" s="63">
        <v>3</v>
      </c>
      <c r="S954" s="63"/>
      <c r="T954" s="63"/>
      <c r="U954" s="63"/>
      <c r="V954" s="63"/>
      <c r="W954" s="63">
        <f>IF(Copyright!C$12=1,IF(BW954&gt;0,BW954-SUM(R954:V954)-SUM(X954:AO954)-AQ954,SUM(BX954:CB954)),SUM(BY954:CB954))</f>
        <v>0</v>
      </c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63"/>
      <c r="AL954" s="63"/>
      <c r="AM954" s="63"/>
      <c r="AN954" s="63"/>
      <c r="AO954" s="63"/>
      <c r="AP954" s="63">
        <v>38</v>
      </c>
      <c r="AQ954" s="63"/>
      <c r="AS954" s="5">
        <f>IF(Q954&gt;0,RANK(Q954,(N954:P954,Q954:AE954)),0)</f>
        <v>3</v>
      </c>
      <c r="AT954" s="5">
        <f>IF(R954&gt;0,RANK(R954,(N954:P954,Q954:AE954)),0)</f>
        <v>4</v>
      </c>
      <c r="AU954" s="5">
        <f>IF(T954&gt;0,RANK(T954,(N954:P954,Q954:AE954)),0)</f>
        <v>0</v>
      </c>
      <c r="AV954" s="5">
        <f>IF(S954&gt;0,RANK(S954,(N954:P954,Q954:AE954)),0)</f>
        <v>0</v>
      </c>
      <c r="AW954" s="2">
        <f t="shared" si="384"/>
        <v>1.8527729420542153E-2</v>
      </c>
      <c r="AX954" s="2">
        <f t="shared" si="385"/>
        <v>3.7304153195722459E-4</v>
      </c>
      <c r="AY954" s="2">
        <f t="shared" si="386"/>
        <v>0</v>
      </c>
      <c r="AZ954" s="2">
        <f t="shared" si="387"/>
        <v>0</v>
      </c>
      <c r="BB954" t="s">
        <v>1055</v>
      </c>
      <c r="BC954" t="s">
        <v>460</v>
      </c>
      <c r="BD954">
        <v>1</v>
      </c>
      <c r="BF954" s="111">
        <v>20</v>
      </c>
      <c r="BG954" s="113">
        <v>41</v>
      </c>
      <c r="BH954" s="117">
        <f t="shared" si="388"/>
        <v>20041</v>
      </c>
      <c r="BJ954" s="5" t="s">
        <v>3185</v>
      </c>
    </row>
    <row r="955" spans="1:62" hidden="1" outlineLevel="1">
      <c r="A955" t="s">
        <v>1546</v>
      </c>
      <c r="B955" t="s">
        <v>460</v>
      </c>
      <c r="C955" s="1">
        <f t="shared" si="377"/>
        <v>3403</v>
      </c>
      <c r="D955" s="5">
        <f>IF(N955&gt;0, RANK(N955,(N955:P955,Q955:AE955)),0)</f>
        <v>2</v>
      </c>
      <c r="E955" s="5">
        <f>IF(O955&gt;0,RANK(O955,(N955:P955,Q955:AE955)),0)</f>
        <v>1</v>
      </c>
      <c r="F955" s="5">
        <f>IF(P955&gt;0,RANK(P955,(N955:P955,Q955:AE955)),0)</f>
        <v>0</v>
      </c>
      <c r="G955" s="131">
        <f t="shared" si="378"/>
        <v>1512</v>
      </c>
      <c r="H955" s="136">
        <f t="shared" si="379"/>
        <v>0.44431384072876873</v>
      </c>
      <c r="I955" s="2"/>
      <c r="J955" s="2">
        <f t="shared" si="380"/>
        <v>0.26506024096385544</v>
      </c>
      <c r="K955" s="2">
        <f t="shared" si="381"/>
        <v>0.70937408169262417</v>
      </c>
      <c r="L955" s="2">
        <f t="shared" si="382"/>
        <v>0</v>
      </c>
      <c r="M955" s="2">
        <f t="shared" si="383"/>
        <v>2.5565677343520443E-2</v>
      </c>
      <c r="N955" s="63">
        <v>902</v>
      </c>
      <c r="O955" s="63">
        <v>2414</v>
      </c>
      <c r="P955" s="63"/>
      <c r="Q955" s="63">
        <v>63</v>
      </c>
      <c r="R955" s="63"/>
      <c r="S955" s="63"/>
      <c r="T955" s="63"/>
      <c r="U955" s="63"/>
      <c r="V955" s="63"/>
      <c r="W955" s="63">
        <f>IF(Copyright!C$12=1,IF(BW955&gt;0,BW955-SUM(R955:V955)-SUM(X955:AO955)-AQ955,SUM(BX955:CB955)),SUM(BY955:CB955))</f>
        <v>0</v>
      </c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63"/>
      <c r="AL955" s="63"/>
      <c r="AM955" s="63"/>
      <c r="AN955" s="63"/>
      <c r="AO955" s="63"/>
      <c r="AP955" s="63">
        <v>24</v>
      </c>
      <c r="AQ955" s="63"/>
      <c r="AS955" s="5">
        <f>IF(Q955&gt;0,RANK(Q955,(N955:P955,Q955:AE955)),0)</f>
        <v>3</v>
      </c>
      <c r="AT955" s="5">
        <f>IF(R955&gt;0,RANK(R955,(N955:P955,Q955:AE955)),0)</f>
        <v>0</v>
      </c>
      <c r="AU955" s="5">
        <f>IF(T955&gt;0,RANK(T955,(N955:P955,Q955:AE955)),0)</f>
        <v>0</v>
      </c>
      <c r="AV955" s="5">
        <f>IF(S955&gt;0,RANK(S955,(N955:P955,Q955:AE955)),0)</f>
        <v>0</v>
      </c>
      <c r="AW955" s="2">
        <f t="shared" si="384"/>
        <v>1.8513076697032029E-2</v>
      </c>
      <c r="AX955" s="2">
        <f t="shared" si="385"/>
        <v>0</v>
      </c>
      <c r="AY955" s="2">
        <f t="shared" si="386"/>
        <v>0</v>
      </c>
      <c r="AZ955" s="2">
        <f t="shared" si="387"/>
        <v>0</v>
      </c>
      <c r="BB955" t="s">
        <v>1546</v>
      </c>
      <c r="BC955" t="s">
        <v>460</v>
      </c>
      <c r="BD955">
        <v>2</v>
      </c>
      <c r="BF955" s="111">
        <v>20</v>
      </c>
      <c r="BG955" s="113">
        <v>43</v>
      </c>
      <c r="BH955" s="117">
        <f t="shared" si="388"/>
        <v>20043</v>
      </c>
      <c r="BJ955" s="5" t="s">
        <v>3185</v>
      </c>
    </row>
    <row r="956" spans="1:62" hidden="1" outlineLevel="1">
      <c r="A956" t="s">
        <v>1156</v>
      </c>
      <c r="B956" t="s">
        <v>460</v>
      </c>
      <c r="C956" s="1">
        <f t="shared" si="377"/>
        <v>48145</v>
      </c>
      <c r="D956" s="5">
        <f>IF(N956&gt;0, RANK(N956,(N956:P956,Q956:AE956)),0)</f>
        <v>1</v>
      </c>
      <c r="E956" s="5">
        <f>IF(O956&gt;0,RANK(O956,(N956:P956,Q956:AE956)),0)</f>
        <v>2</v>
      </c>
      <c r="F956" s="5">
        <f>IF(P956&gt;0,RANK(P956,(N956:P956,Q956:AE956)),0)</f>
        <v>0</v>
      </c>
      <c r="G956" s="131">
        <f t="shared" si="378"/>
        <v>11866</v>
      </c>
      <c r="H956" s="136">
        <f t="shared" si="379"/>
        <v>0.24646380724893552</v>
      </c>
      <c r="I956" s="2"/>
      <c r="J956" s="2">
        <f t="shared" si="380"/>
        <v>0.60789282376155362</v>
      </c>
      <c r="K956" s="2">
        <f t="shared" si="381"/>
        <v>0.36142901651261811</v>
      </c>
      <c r="L956" s="2">
        <f t="shared" si="382"/>
        <v>0</v>
      </c>
      <c r="M956" s="2">
        <f t="shared" si="383"/>
        <v>3.0678159725828269E-2</v>
      </c>
      <c r="N956" s="63">
        <v>29267</v>
      </c>
      <c r="O956" s="63">
        <v>17401</v>
      </c>
      <c r="P956" s="63"/>
      <c r="Q956" s="63">
        <v>1131</v>
      </c>
      <c r="R956" s="63">
        <v>157</v>
      </c>
      <c r="S956" s="63">
        <v>3</v>
      </c>
      <c r="T956" s="63"/>
      <c r="U956" s="63"/>
      <c r="V956" s="63"/>
      <c r="W956" s="63">
        <f>IF(Copyright!C$12=1,IF(BW956&gt;0,BW956-SUM(R956:V956)-SUM(X956:AO956)-AQ956,SUM(BX956:CB956)),SUM(BY956:CB956))</f>
        <v>0</v>
      </c>
      <c r="X956" s="63">
        <v>19</v>
      </c>
      <c r="Y956" s="63"/>
      <c r="Z956" s="63">
        <v>5</v>
      </c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63"/>
      <c r="AL956" s="63"/>
      <c r="AM956" s="63"/>
      <c r="AN956" s="63"/>
      <c r="AO956" s="63"/>
      <c r="AP956" s="63">
        <v>162</v>
      </c>
      <c r="AQ956" s="63"/>
      <c r="AS956" s="5">
        <f>IF(Q956&gt;0,RANK(Q956,(N956:P956,Q956:AE956)),0)</f>
        <v>3</v>
      </c>
      <c r="AT956" s="5">
        <f>IF(R956&gt;0,RANK(R956,(N956:P956,Q956:AE956)),0)</f>
        <v>4</v>
      </c>
      <c r="AU956" s="5">
        <f>IF(T956&gt;0,RANK(T956,(N956:P956,Q956:AE956)),0)</f>
        <v>0</v>
      </c>
      <c r="AV956" s="5">
        <f>IF(S956&gt;0,RANK(S956,(N956:P956,Q956:AE956)),0)</f>
        <v>7</v>
      </c>
      <c r="AW956" s="2">
        <f t="shared" si="384"/>
        <v>2.3491535985045175E-2</v>
      </c>
      <c r="AX956" s="2">
        <f t="shared" si="385"/>
        <v>3.2609824488524248E-3</v>
      </c>
      <c r="AY956" s="2">
        <f t="shared" si="386"/>
        <v>0</v>
      </c>
      <c r="AZ956" s="2">
        <f t="shared" si="387"/>
        <v>6.2311766538581369E-5</v>
      </c>
      <c r="BB956" t="s">
        <v>1156</v>
      </c>
      <c r="BC956" t="s">
        <v>460</v>
      </c>
      <c r="BD956">
        <v>2</v>
      </c>
      <c r="BF956" s="111">
        <v>20</v>
      </c>
      <c r="BG956" s="113">
        <v>45</v>
      </c>
      <c r="BH956" s="117">
        <f t="shared" si="388"/>
        <v>20045</v>
      </c>
      <c r="BJ956" s="5" t="s">
        <v>3185</v>
      </c>
    </row>
    <row r="957" spans="1:62" hidden="1" outlineLevel="1">
      <c r="A957" t="s">
        <v>2126</v>
      </c>
      <c r="B957" t="s">
        <v>460</v>
      </c>
      <c r="C957" s="1">
        <f t="shared" si="377"/>
        <v>1385</v>
      </c>
      <c r="D957" s="5">
        <f>IF(N957&gt;0, RANK(N957,(N957:P957,Q957:AE957)),0)</f>
        <v>2</v>
      </c>
      <c r="E957" s="5">
        <f>IF(O957&gt;0,RANK(O957,(N957:P957,Q957:AE957)),0)</f>
        <v>1</v>
      </c>
      <c r="F957" s="5">
        <f>IF(P957&gt;0,RANK(P957,(N957:P957,Q957:AE957)),0)</f>
        <v>0</v>
      </c>
      <c r="G957" s="131">
        <f t="shared" si="378"/>
        <v>761</v>
      </c>
      <c r="H957" s="136">
        <f t="shared" si="379"/>
        <v>0.54945848375451267</v>
      </c>
      <c r="I957" s="2"/>
      <c r="J957" s="2">
        <f t="shared" si="380"/>
        <v>0.21516245487364621</v>
      </c>
      <c r="K957" s="2">
        <f t="shared" si="381"/>
        <v>0.76462093862815883</v>
      </c>
      <c r="L957" s="2">
        <f t="shared" si="382"/>
        <v>0</v>
      </c>
      <c r="M957" s="2">
        <f t="shared" si="383"/>
        <v>2.0216606498195011E-2</v>
      </c>
      <c r="N957" s="63">
        <v>298</v>
      </c>
      <c r="O957" s="63">
        <v>1059</v>
      </c>
      <c r="P957" s="63"/>
      <c r="Q957" s="63">
        <v>20</v>
      </c>
      <c r="R957" s="63"/>
      <c r="S957" s="63"/>
      <c r="T957" s="63"/>
      <c r="U957" s="63"/>
      <c r="V957" s="63"/>
      <c r="W957" s="63">
        <f>IF(Copyright!C$12=1,IF(BW957&gt;0,BW957-SUM(R957:V957)-SUM(X957:AO957)-AQ957,SUM(BX957:CB957)),SUM(BY957:CB957))</f>
        <v>0</v>
      </c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63"/>
      <c r="AL957" s="63"/>
      <c r="AM957" s="63"/>
      <c r="AN957" s="63"/>
      <c r="AO957" s="63"/>
      <c r="AP957" s="63">
        <v>8</v>
      </c>
      <c r="AQ957" s="63"/>
      <c r="AS957" s="5">
        <f>IF(Q957&gt;0,RANK(Q957,(N957:P957,Q957:AE957)),0)</f>
        <v>3</v>
      </c>
      <c r="AT957" s="5">
        <f>IF(R957&gt;0,RANK(R957,(N957:P957,Q957:AE957)),0)</f>
        <v>0</v>
      </c>
      <c r="AU957" s="5">
        <f>IF(T957&gt;0,RANK(T957,(N957:P957,Q957:AE957)),0)</f>
        <v>0</v>
      </c>
      <c r="AV957" s="5">
        <f>IF(S957&gt;0,RANK(S957,(N957:P957,Q957:AE957)),0)</f>
        <v>0</v>
      </c>
      <c r="AW957" s="2">
        <f t="shared" si="384"/>
        <v>1.444043321299639E-2</v>
      </c>
      <c r="AX957" s="2">
        <f t="shared" si="385"/>
        <v>0</v>
      </c>
      <c r="AY957" s="2">
        <f t="shared" si="386"/>
        <v>0</v>
      </c>
      <c r="AZ957" s="2">
        <f t="shared" si="387"/>
        <v>0</v>
      </c>
      <c r="BB957" t="s">
        <v>2126</v>
      </c>
      <c r="BC957" t="s">
        <v>460</v>
      </c>
      <c r="BD957">
        <v>4</v>
      </c>
      <c r="BF957" s="111">
        <v>20</v>
      </c>
      <c r="BG957" s="113">
        <v>47</v>
      </c>
      <c r="BH957" s="117">
        <f t="shared" si="388"/>
        <v>20047</v>
      </c>
      <c r="BJ957" s="5" t="s">
        <v>3185</v>
      </c>
    </row>
    <row r="958" spans="1:62" hidden="1" outlineLevel="1">
      <c r="A958" t="s">
        <v>2127</v>
      </c>
      <c r="B958" t="s">
        <v>460</v>
      </c>
      <c r="C958" s="1">
        <f t="shared" si="377"/>
        <v>1369</v>
      </c>
      <c r="D958" s="5">
        <f>IF(N958&gt;0, RANK(N958,(N958:P958,Q958:AE958)),0)</f>
        <v>2</v>
      </c>
      <c r="E958" s="5">
        <f>IF(O958&gt;0,RANK(O958,(N958:P958,Q958:AE958)),0)</f>
        <v>1</v>
      </c>
      <c r="F958" s="5">
        <f>IF(P958&gt;0,RANK(P958,(N958:P958,Q958:AE958)),0)</f>
        <v>0</v>
      </c>
      <c r="G958" s="131">
        <f t="shared" si="378"/>
        <v>768</v>
      </c>
      <c r="H958" s="136">
        <f t="shared" si="379"/>
        <v>0.56099342585829071</v>
      </c>
      <c r="I958" s="2"/>
      <c r="J958" s="2">
        <f t="shared" si="380"/>
        <v>0.20525931336742148</v>
      </c>
      <c r="K958" s="2">
        <f t="shared" si="381"/>
        <v>0.76625273922571224</v>
      </c>
      <c r="L958" s="2">
        <f t="shared" si="382"/>
        <v>0</v>
      </c>
      <c r="M958" s="2">
        <f t="shared" si="383"/>
        <v>2.8487947406866332E-2</v>
      </c>
      <c r="N958" s="63">
        <v>281</v>
      </c>
      <c r="O958" s="63">
        <v>1049</v>
      </c>
      <c r="P958" s="63"/>
      <c r="Q958" s="63">
        <v>32</v>
      </c>
      <c r="R958" s="63"/>
      <c r="S958" s="63"/>
      <c r="T958" s="63"/>
      <c r="U958" s="63"/>
      <c r="V958" s="63"/>
      <c r="W958" s="63">
        <f>IF(Copyright!C$12=1,IF(BW958&gt;0,BW958-SUM(R958:V958)-SUM(X958:AO958)-AQ958,SUM(BX958:CB958)),SUM(BY958:CB958))</f>
        <v>0</v>
      </c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63"/>
      <c r="AL958" s="63"/>
      <c r="AM958" s="63"/>
      <c r="AN958" s="63"/>
      <c r="AO958" s="63"/>
      <c r="AP958" s="63">
        <v>7</v>
      </c>
      <c r="AQ958" s="63"/>
      <c r="AS958" s="5">
        <f>IF(Q958&gt;0,RANK(Q958,(N958:P958,Q958:AE958)),0)</f>
        <v>3</v>
      </c>
      <c r="AT958" s="5">
        <f>IF(R958&gt;0,RANK(R958,(N958:P958,Q958:AE958)),0)</f>
        <v>0</v>
      </c>
      <c r="AU958" s="5">
        <f>IF(T958&gt;0,RANK(T958,(N958:P958,Q958:AE958)),0)</f>
        <v>0</v>
      </c>
      <c r="AV958" s="5">
        <f>IF(S958&gt;0,RANK(S958,(N958:P958,Q958:AE958)),0)</f>
        <v>0</v>
      </c>
      <c r="AW958" s="2">
        <f t="shared" si="384"/>
        <v>2.3374726077428781E-2</v>
      </c>
      <c r="AX958" s="2">
        <f t="shared" si="385"/>
        <v>0</v>
      </c>
      <c r="AY958" s="2">
        <f t="shared" si="386"/>
        <v>0</v>
      </c>
      <c r="AZ958" s="2">
        <f t="shared" si="387"/>
        <v>0</v>
      </c>
      <c r="BB958" t="s">
        <v>2127</v>
      </c>
      <c r="BC958" t="s">
        <v>460</v>
      </c>
      <c r="BD958">
        <v>4</v>
      </c>
      <c r="BF958" s="111">
        <v>20</v>
      </c>
      <c r="BG958" s="113">
        <v>49</v>
      </c>
      <c r="BH958" s="117">
        <f t="shared" si="388"/>
        <v>20049</v>
      </c>
      <c r="BJ958" s="5" t="s">
        <v>3185</v>
      </c>
    </row>
    <row r="959" spans="1:62" hidden="1" outlineLevel="1">
      <c r="A959" t="s">
        <v>2395</v>
      </c>
      <c r="B959" t="s">
        <v>460</v>
      </c>
      <c r="C959" s="1">
        <f t="shared" si="377"/>
        <v>11714</v>
      </c>
      <c r="D959" s="5">
        <f>IF(N959&gt;0, RANK(N959,(N959:P959,Q959:AE959)),0)</f>
        <v>2</v>
      </c>
      <c r="E959" s="5">
        <f>IF(O959&gt;0,RANK(O959,(N959:P959,Q959:AE959)),0)</f>
        <v>1</v>
      </c>
      <c r="F959" s="5">
        <f>IF(P959&gt;0,RANK(P959,(N959:P959,Q959:AE959)),0)</f>
        <v>0</v>
      </c>
      <c r="G959" s="131">
        <f t="shared" si="378"/>
        <v>5342</v>
      </c>
      <c r="H959" s="136">
        <f t="shared" si="379"/>
        <v>0.4560355130612942</v>
      </c>
      <c r="I959" s="2"/>
      <c r="J959" s="2">
        <f t="shared" si="380"/>
        <v>0.26096977975072561</v>
      </c>
      <c r="K959" s="2">
        <f t="shared" si="381"/>
        <v>0.71700529281201986</v>
      </c>
      <c r="L959" s="2">
        <f t="shared" si="382"/>
        <v>0</v>
      </c>
      <c r="M959" s="2">
        <f t="shared" si="383"/>
        <v>2.2024927437254593E-2</v>
      </c>
      <c r="N959" s="63">
        <v>3057</v>
      </c>
      <c r="O959" s="63">
        <v>8399</v>
      </c>
      <c r="P959" s="63"/>
      <c r="Q959" s="63">
        <v>201</v>
      </c>
      <c r="R959" s="63">
        <v>8</v>
      </c>
      <c r="S959" s="63">
        <v>1</v>
      </c>
      <c r="T959" s="63"/>
      <c r="U959" s="63"/>
      <c r="V959" s="63"/>
      <c r="W959" s="63">
        <f>IF(Copyright!C$12=1,IF(BW959&gt;0,BW959-SUM(R959:V959)-SUM(X959:AO959)-AQ959,SUM(BX959:CB959)),SUM(BY959:CB959))</f>
        <v>0</v>
      </c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63"/>
      <c r="AL959" s="63"/>
      <c r="AM959" s="63"/>
      <c r="AN959" s="63"/>
      <c r="AO959" s="63"/>
      <c r="AP959" s="63">
        <v>48</v>
      </c>
      <c r="AQ959" s="63"/>
      <c r="AS959" s="5">
        <f>IF(Q959&gt;0,RANK(Q959,(N959:P959,Q959:AE959)),0)</f>
        <v>3</v>
      </c>
      <c r="AT959" s="5">
        <f>IF(R959&gt;0,RANK(R959,(N959:P959,Q959:AE959)),0)</f>
        <v>4</v>
      </c>
      <c r="AU959" s="5">
        <f>IF(T959&gt;0,RANK(T959,(N959:P959,Q959:AE959)),0)</f>
        <v>0</v>
      </c>
      <c r="AV959" s="5">
        <f>IF(S959&gt;0,RANK(S959,(N959:P959,Q959:AE959)),0)</f>
        <v>5</v>
      </c>
      <c r="AW959" s="2">
        <f t="shared" si="384"/>
        <v>1.7158955096465766E-2</v>
      </c>
      <c r="AX959" s="2">
        <f t="shared" si="385"/>
        <v>6.8294348642649824E-4</v>
      </c>
      <c r="AY959" s="2">
        <f t="shared" si="386"/>
        <v>0</v>
      </c>
      <c r="AZ959" s="2">
        <f t="shared" si="387"/>
        <v>8.536793580331228E-5</v>
      </c>
      <c r="BB959" t="s">
        <v>2395</v>
      </c>
      <c r="BC959" t="s">
        <v>460</v>
      </c>
      <c r="BD959">
        <v>1</v>
      </c>
      <c r="BF959" s="111">
        <v>20</v>
      </c>
      <c r="BG959" s="113">
        <v>51</v>
      </c>
      <c r="BH959" s="117">
        <f t="shared" si="388"/>
        <v>20051</v>
      </c>
      <c r="BJ959" s="5" t="s">
        <v>3185</v>
      </c>
    </row>
    <row r="960" spans="1:62" hidden="1" outlineLevel="1">
      <c r="A960" t="s">
        <v>1474</v>
      </c>
      <c r="B960" t="s">
        <v>460</v>
      </c>
      <c r="C960" s="1">
        <f t="shared" si="377"/>
        <v>2712</v>
      </c>
      <c r="D960" s="5">
        <f>IF(N960&gt;0, RANK(N960,(N960:P960,Q960:AE960)),0)</f>
        <v>2</v>
      </c>
      <c r="E960" s="5">
        <f>IF(O960&gt;0,RANK(O960,(N960:P960,Q960:AE960)),0)</f>
        <v>1</v>
      </c>
      <c r="F960" s="5">
        <f>IF(P960&gt;0,RANK(P960,(N960:P960,Q960:AE960)),0)</f>
        <v>0</v>
      </c>
      <c r="G960" s="131">
        <f t="shared" si="378"/>
        <v>1228</v>
      </c>
      <c r="H960" s="136">
        <f t="shared" si="379"/>
        <v>0.4528023598820059</v>
      </c>
      <c r="I960" s="2"/>
      <c r="J960" s="2">
        <f t="shared" si="380"/>
        <v>0.25884955752212391</v>
      </c>
      <c r="K960" s="2">
        <f t="shared" si="381"/>
        <v>0.71165191740412981</v>
      </c>
      <c r="L960" s="2">
        <f t="shared" si="382"/>
        <v>0</v>
      </c>
      <c r="M960" s="2">
        <f t="shared" si="383"/>
        <v>2.9498525073746285E-2</v>
      </c>
      <c r="N960" s="63">
        <v>702</v>
      </c>
      <c r="O960" s="63">
        <v>1930</v>
      </c>
      <c r="P960" s="63"/>
      <c r="Q960" s="63">
        <v>60</v>
      </c>
      <c r="R960" s="63">
        <v>1</v>
      </c>
      <c r="S960" s="63">
        <v>1</v>
      </c>
      <c r="T960" s="63"/>
      <c r="U960" s="63"/>
      <c r="V960" s="63"/>
      <c r="W960" s="63">
        <f>IF(Copyright!C$12=1,IF(BW960&gt;0,BW960-SUM(R960:V960)-SUM(X960:AO960)-AQ960,SUM(BX960:CB960)),SUM(BY960:CB960))</f>
        <v>0</v>
      </c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63"/>
      <c r="AL960" s="63"/>
      <c r="AM960" s="63"/>
      <c r="AN960" s="63"/>
      <c r="AO960" s="63"/>
      <c r="AP960" s="63">
        <v>18</v>
      </c>
      <c r="AQ960" s="63"/>
      <c r="AS960" s="5">
        <f>IF(Q960&gt;0,RANK(Q960,(N960:P960,Q960:AE960)),0)</f>
        <v>3</v>
      </c>
      <c r="AT960" s="5">
        <f>IF(R960&gt;0,RANK(R960,(N960:P960,Q960:AE960)),0)</f>
        <v>4</v>
      </c>
      <c r="AU960" s="5">
        <f>IF(T960&gt;0,RANK(T960,(N960:P960,Q960:AE960)),0)</f>
        <v>0</v>
      </c>
      <c r="AV960" s="5">
        <f>IF(S960&gt;0,RANK(S960,(N960:P960,Q960:AE960)),0)</f>
        <v>4</v>
      </c>
      <c r="AW960" s="2">
        <f t="shared" si="384"/>
        <v>2.2123893805309734E-2</v>
      </c>
      <c r="AX960" s="2">
        <f t="shared" si="385"/>
        <v>3.687315634218289E-4</v>
      </c>
      <c r="AY960" s="2">
        <f t="shared" si="386"/>
        <v>0</v>
      </c>
      <c r="AZ960" s="2">
        <f t="shared" si="387"/>
        <v>3.687315634218289E-4</v>
      </c>
      <c r="BB960" t="s">
        <v>1474</v>
      </c>
      <c r="BC960" t="s">
        <v>460</v>
      </c>
      <c r="BD960">
        <v>1</v>
      </c>
      <c r="BF960" s="111">
        <v>20</v>
      </c>
      <c r="BG960" s="113">
        <v>53</v>
      </c>
      <c r="BH960" s="117">
        <f t="shared" si="388"/>
        <v>20053</v>
      </c>
      <c r="BJ960" s="5" t="s">
        <v>3185</v>
      </c>
    </row>
    <row r="961" spans="1:77" hidden="1" outlineLevel="1">
      <c r="A961" t="s">
        <v>1811</v>
      </c>
      <c r="B961" t="s">
        <v>460</v>
      </c>
      <c r="C961" s="1">
        <f t="shared" si="377"/>
        <v>9084</v>
      </c>
      <c r="D961" s="5">
        <f>IF(N961&gt;0, RANK(N961,(N961:P961,Q961:AE961)),0)</f>
        <v>2</v>
      </c>
      <c r="E961" s="5">
        <f>IF(O961&gt;0,RANK(O961,(N961:P961,Q961:AE961)),0)</f>
        <v>1</v>
      </c>
      <c r="F961" s="5">
        <f>IF(P961&gt;0,RANK(P961,(N961:P961,Q961:AE961)),0)</f>
        <v>0</v>
      </c>
      <c r="G961" s="131">
        <f t="shared" si="378"/>
        <v>3537</v>
      </c>
      <c r="H961" s="136">
        <f t="shared" si="379"/>
        <v>0.38936591809775428</v>
      </c>
      <c r="I961" s="2"/>
      <c r="J961" s="2">
        <f t="shared" si="380"/>
        <v>0.2952443857331572</v>
      </c>
      <c r="K961" s="2">
        <f t="shared" si="381"/>
        <v>0.68461030383091148</v>
      </c>
      <c r="L961" s="2">
        <f t="shared" si="382"/>
        <v>0</v>
      </c>
      <c r="M961" s="2">
        <f t="shared" si="383"/>
        <v>2.0145310435931263E-2</v>
      </c>
      <c r="N961" s="63">
        <v>2682</v>
      </c>
      <c r="O961" s="63">
        <v>6219</v>
      </c>
      <c r="P961" s="63"/>
      <c r="Q961" s="63">
        <v>138</v>
      </c>
      <c r="R961" s="63"/>
      <c r="S961" s="63"/>
      <c r="T961" s="63"/>
      <c r="U961" s="63"/>
      <c r="V961" s="63"/>
      <c r="W961" s="63">
        <f>IF(Copyright!C$12=1,IF(BW961&gt;0,BW961-SUM(R961:V961)-SUM(X961:AO961)-AQ961,SUM(BX961:CB961)),SUM(BY961:CB961))</f>
        <v>0</v>
      </c>
      <c r="X961" s="63">
        <v>1</v>
      </c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63"/>
      <c r="AL961" s="63"/>
      <c r="AM961" s="63"/>
      <c r="AN961" s="63"/>
      <c r="AO961" s="63"/>
      <c r="AP961" s="63">
        <v>44</v>
      </c>
      <c r="AQ961" s="63"/>
      <c r="AS961" s="5">
        <f>IF(Q961&gt;0,RANK(Q961,(N961:P961,Q961:AE961)),0)</f>
        <v>3</v>
      </c>
      <c r="AT961" s="5">
        <f>IF(R961&gt;0,RANK(R961,(N961:P961,Q961:AE961)),0)</f>
        <v>0</v>
      </c>
      <c r="AU961" s="5">
        <f>IF(T961&gt;0,RANK(T961,(N961:P961,Q961:AE961)),0)</f>
        <v>0</v>
      </c>
      <c r="AV961" s="5">
        <f>IF(S961&gt;0,RANK(S961,(N961:P961,Q961:AE961)),0)</f>
        <v>0</v>
      </c>
      <c r="AW961" s="2">
        <f t="shared" si="384"/>
        <v>1.5191545574636724E-2</v>
      </c>
      <c r="AX961" s="2">
        <f t="shared" si="385"/>
        <v>0</v>
      </c>
      <c r="AY961" s="2">
        <f t="shared" si="386"/>
        <v>0</v>
      </c>
      <c r="AZ961" s="2">
        <f t="shared" si="387"/>
        <v>0</v>
      </c>
      <c r="BB961" t="s">
        <v>1811</v>
      </c>
      <c r="BC961" t="s">
        <v>460</v>
      </c>
      <c r="BD961">
        <v>1</v>
      </c>
      <c r="BF961" s="111">
        <v>20</v>
      </c>
      <c r="BG961" s="113">
        <v>55</v>
      </c>
      <c r="BH961" s="117">
        <f t="shared" si="388"/>
        <v>20055</v>
      </c>
      <c r="BJ961" s="5" t="s">
        <v>3185</v>
      </c>
    </row>
    <row r="962" spans="1:77" hidden="1" outlineLevel="1">
      <c r="A962" t="s">
        <v>787</v>
      </c>
      <c r="B962" t="s">
        <v>460</v>
      </c>
      <c r="C962" s="1">
        <f t="shared" si="377"/>
        <v>8362</v>
      </c>
      <c r="D962" s="5">
        <f>IF(N962&gt;0, RANK(N962,(N962:P962,Q962:AE962)),0)</f>
        <v>2</v>
      </c>
      <c r="E962" s="5">
        <f>IF(O962&gt;0,RANK(O962,(N962:P962,Q962:AE962)),0)</f>
        <v>1</v>
      </c>
      <c r="F962" s="5">
        <f>IF(P962&gt;0,RANK(P962,(N962:P962,Q962:AE962)),0)</f>
        <v>0</v>
      </c>
      <c r="G962" s="131">
        <f t="shared" si="378"/>
        <v>3002</v>
      </c>
      <c r="H962" s="136">
        <f t="shared" si="379"/>
        <v>0.35900502272183688</v>
      </c>
      <c r="I962" s="2"/>
      <c r="J962" s="2">
        <f t="shared" si="380"/>
        <v>0.31093039942597467</v>
      </c>
      <c r="K962" s="2">
        <f t="shared" si="381"/>
        <v>0.66993542214781154</v>
      </c>
      <c r="L962" s="2">
        <f t="shared" si="382"/>
        <v>0</v>
      </c>
      <c r="M962" s="2">
        <f t="shared" si="383"/>
        <v>1.9134178426213788E-2</v>
      </c>
      <c r="N962" s="63">
        <v>2600</v>
      </c>
      <c r="O962" s="63">
        <v>5602</v>
      </c>
      <c r="P962" s="63"/>
      <c r="Q962" s="63">
        <v>117</v>
      </c>
      <c r="R962" s="63"/>
      <c r="S962" s="63"/>
      <c r="T962" s="63"/>
      <c r="U962" s="63"/>
      <c r="V962" s="63"/>
      <c r="W962" s="63">
        <f>IF(Copyright!C$12=1,IF(BW962&gt;0,BW962-SUM(R962:V962)-SUM(X962:AO962)-AQ962,SUM(BX962:CB962)),SUM(BY962:CB962))</f>
        <v>0</v>
      </c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63"/>
      <c r="AL962" s="63"/>
      <c r="AM962" s="63"/>
      <c r="AN962" s="63"/>
      <c r="AO962" s="63"/>
      <c r="AP962" s="63">
        <v>43</v>
      </c>
      <c r="AQ962" s="63"/>
      <c r="AS962" s="5">
        <f>IF(Q962&gt;0,RANK(Q962,(N962:P962,Q962:AE962)),0)</f>
        <v>3</v>
      </c>
      <c r="AT962" s="5">
        <f>IF(R962&gt;0,RANK(R962,(N962:P962,Q962:AE962)),0)</f>
        <v>0</v>
      </c>
      <c r="AU962" s="5">
        <f>IF(T962&gt;0,RANK(T962,(N962:P962,Q962:AE962)),0)</f>
        <v>0</v>
      </c>
      <c r="AV962" s="5">
        <f>IF(S962&gt;0,RANK(S962,(N962:P962,Q962:AE962)),0)</f>
        <v>0</v>
      </c>
      <c r="AW962" s="2">
        <f t="shared" si="384"/>
        <v>1.3991867974168858E-2</v>
      </c>
      <c r="AX962" s="2">
        <f t="shared" si="385"/>
        <v>0</v>
      </c>
      <c r="AY962" s="2">
        <f t="shared" si="386"/>
        <v>0</v>
      </c>
      <c r="AZ962" s="2">
        <f t="shared" si="387"/>
        <v>0</v>
      </c>
      <c r="BB962" t="s">
        <v>787</v>
      </c>
      <c r="BC962" t="s">
        <v>460</v>
      </c>
      <c r="BD962">
        <v>1</v>
      </c>
      <c r="BF962" s="111">
        <v>20</v>
      </c>
      <c r="BG962" s="113">
        <v>57</v>
      </c>
      <c r="BH962" s="117">
        <f t="shared" si="388"/>
        <v>20057</v>
      </c>
      <c r="BJ962" s="5" t="s">
        <v>3185</v>
      </c>
    </row>
    <row r="963" spans="1:77" hidden="1" outlineLevel="1">
      <c r="A963" t="s">
        <v>1146</v>
      </c>
      <c r="B963" t="s">
        <v>460</v>
      </c>
      <c r="C963" s="1">
        <f t="shared" si="377"/>
        <v>10990</v>
      </c>
      <c r="D963" s="5">
        <f>IF(N963&gt;0, RANK(N963,(N963:P963,Q963:AE963)),0)</f>
        <v>2</v>
      </c>
      <c r="E963" s="5">
        <f>IF(O963&gt;0,RANK(O963,(N963:P963,Q963:AE963)),0)</f>
        <v>1</v>
      </c>
      <c r="F963" s="5">
        <f>IF(P963&gt;0,RANK(P963,(N963:P963,Q963:AE963)),0)</f>
        <v>0</v>
      </c>
      <c r="G963" s="131">
        <f t="shared" si="378"/>
        <v>3290</v>
      </c>
      <c r="H963" s="136">
        <f t="shared" si="379"/>
        <v>0.29936305732484075</v>
      </c>
      <c r="I963" s="2"/>
      <c r="J963" s="2">
        <f t="shared" si="380"/>
        <v>0.33612374886260238</v>
      </c>
      <c r="K963" s="2">
        <f t="shared" si="381"/>
        <v>0.63548680618744313</v>
      </c>
      <c r="L963" s="2">
        <f t="shared" si="382"/>
        <v>0</v>
      </c>
      <c r="M963" s="2">
        <f t="shared" si="383"/>
        <v>2.8389444949954545E-2</v>
      </c>
      <c r="N963" s="63">
        <v>3694</v>
      </c>
      <c r="O963" s="63">
        <v>6984</v>
      </c>
      <c r="P963" s="63"/>
      <c r="Q963" s="63">
        <v>221</v>
      </c>
      <c r="R963" s="63">
        <v>2</v>
      </c>
      <c r="S963" s="63">
        <v>2</v>
      </c>
      <c r="T963" s="63"/>
      <c r="U963" s="63"/>
      <c r="V963" s="63"/>
      <c r="W963" s="63">
        <f>IF(Copyright!C$12=1,IF(BW963&gt;0,BW963-SUM(R963:V963)-SUM(X963:AO963)-AQ963,SUM(BX963:CB963)),SUM(BY963:CB963))</f>
        <v>0</v>
      </c>
      <c r="X963" s="63"/>
      <c r="Y963" s="63"/>
      <c r="Z963" s="63">
        <v>2</v>
      </c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63"/>
      <c r="AL963" s="63"/>
      <c r="AM963" s="63"/>
      <c r="AN963" s="63"/>
      <c r="AO963" s="63"/>
      <c r="AP963" s="63">
        <v>85</v>
      </c>
      <c r="AQ963" s="63"/>
      <c r="AS963" s="5">
        <f>IF(Q963&gt;0,RANK(Q963,(N963:P963,Q963:AE963)),0)</f>
        <v>3</v>
      </c>
      <c r="AT963" s="5">
        <f>IF(R963&gt;0,RANK(R963,(N963:P963,Q963:AE963)),0)</f>
        <v>4</v>
      </c>
      <c r="AU963" s="5">
        <f>IF(T963&gt;0,RANK(T963,(N963:P963,Q963:AE963)),0)</f>
        <v>0</v>
      </c>
      <c r="AV963" s="5">
        <f>IF(S963&gt;0,RANK(S963,(N963:P963,Q963:AE963)),0)</f>
        <v>4</v>
      </c>
      <c r="AW963" s="2">
        <f t="shared" si="384"/>
        <v>2.0109190172884442E-2</v>
      </c>
      <c r="AX963" s="2">
        <f t="shared" si="385"/>
        <v>1.8198362147406734E-4</v>
      </c>
      <c r="AY963" s="2">
        <f t="shared" si="386"/>
        <v>0</v>
      </c>
      <c r="AZ963" s="2">
        <f t="shared" si="387"/>
        <v>1.8198362147406734E-4</v>
      </c>
      <c r="BB963" t="s">
        <v>1146</v>
      </c>
      <c r="BC963" t="s">
        <v>460</v>
      </c>
      <c r="BD963">
        <v>2</v>
      </c>
      <c r="BF963" s="111">
        <v>20</v>
      </c>
      <c r="BG963" s="113">
        <v>59</v>
      </c>
      <c r="BH963" s="117">
        <f t="shared" si="388"/>
        <v>20059</v>
      </c>
      <c r="BJ963" s="5" t="s">
        <v>3185</v>
      </c>
    </row>
    <row r="964" spans="1:77" hidden="1" outlineLevel="1">
      <c r="A964" t="s">
        <v>1604</v>
      </c>
      <c r="B964" t="s">
        <v>460</v>
      </c>
      <c r="C964" s="1">
        <f t="shared" si="377"/>
        <v>7845</v>
      </c>
      <c r="D964" s="5">
        <f>IF(N964&gt;0, RANK(N964,(N964:P964,Q964:AE964)),0)</f>
        <v>2</v>
      </c>
      <c r="E964" s="5">
        <f>IF(O964&gt;0,RANK(O964,(N964:P964,Q964:AE964)),0)</f>
        <v>1</v>
      </c>
      <c r="F964" s="5">
        <f>IF(P964&gt;0,RANK(P964,(N964:P964,Q964:AE964)),0)</f>
        <v>0</v>
      </c>
      <c r="G964" s="131">
        <f t="shared" si="378"/>
        <v>1040</v>
      </c>
      <c r="H964" s="136">
        <f t="shared" si="379"/>
        <v>0.13256851497769279</v>
      </c>
      <c r="I964" s="2"/>
      <c r="J964" s="2">
        <f t="shared" si="380"/>
        <v>0.42472912683237729</v>
      </c>
      <c r="K964" s="2">
        <f t="shared" si="381"/>
        <v>0.55729764181007013</v>
      </c>
      <c r="L964" s="2">
        <f t="shared" si="382"/>
        <v>0</v>
      </c>
      <c r="M964" s="2">
        <f t="shared" si="383"/>
        <v>1.7973231357552577E-2</v>
      </c>
      <c r="N964" s="63">
        <v>3332</v>
      </c>
      <c r="O964" s="63">
        <v>4372</v>
      </c>
      <c r="P964" s="63"/>
      <c r="Q964" s="63">
        <v>105</v>
      </c>
      <c r="R964" s="63">
        <v>3</v>
      </c>
      <c r="S964" s="63">
        <v>1</v>
      </c>
      <c r="T964" s="63"/>
      <c r="U964" s="63"/>
      <c r="V964" s="63"/>
      <c r="W964" s="63">
        <f>IF(Copyright!C$12=1,IF(BW964&gt;0,BW964-SUM(R964:V964)-SUM(X964:AO964)-AQ964,SUM(BX964:CB964)),SUM(BY964:CB964))</f>
        <v>0</v>
      </c>
      <c r="X964" s="63"/>
      <c r="Y964" s="63">
        <v>1</v>
      </c>
      <c r="Z964" s="63">
        <v>2</v>
      </c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63"/>
      <c r="AL964" s="63"/>
      <c r="AM964" s="63"/>
      <c r="AN964" s="63"/>
      <c r="AO964" s="63"/>
      <c r="AP964" s="63">
        <v>29</v>
      </c>
      <c r="AQ964" s="63"/>
      <c r="AS964" s="5">
        <f>IF(Q964&gt;0,RANK(Q964,(N964:P964,Q964:AE964)),0)</f>
        <v>3</v>
      </c>
      <c r="AT964" s="5">
        <f>IF(R964&gt;0,RANK(R964,(N964:P964,Q964:AE964)),0)</f>
        <v>4</v>
      </c>
      <c r="AU964" s="5">
        <f>IF(T964&gt;0,RANK(T964,(N964:P964,Q964:AE964)),0)</f>
        <v>0</v>
      </c>
      <c r="AV964" s="5">
        <f>IF(S964&gt;0,RANK(S964,(N964:P964,Q964:AE964)),0)</f>
        <v>6</v>
      </c>
      <c r="AW964" s="2">
        <f t="shared" si="384"/>
        <v>1.338432122370937E-2</v>
      </c>
      <c r="AX964" s="2">
        <f t="shared" si="385"/>
        <v>3.8240917782026768E-4</v>
      </c>
      <c r="AY964" s="2">
        <f t="shared" si="386"/>
        <v>0</v>
      </c>
      <c r="AZ964" s="2">
        <f t="shared" si="387"/>
        <v>1.2746972594008922E-4</v>
      </c>
      <c r="BB964" t="s">
        <v>1604</v>
      </c>
      <c r="BC964" t="s">
        <v>460</v>
      </c>
      <c r="BD964">
        <v>1</v>
      </c>
      <c r="BF964" s="111">
        <v>20</v>
      </c>
      <c r="BG964" s="113">
        <v>61</v>
      </c>
      <c r="BH964" s="117">
        <f t="shared" si="388"/>
        <v>20061</v>
      </c>
      <c r="BJ964" s="5" t="s">
        <v>3185</v>
      </c>
    </row>
    <row r="965" spans="1:77" hidden="1" outlineLevel="1">
      <c r="A965" t="s">
        <v>1561</v>
      </c>
      <c r="B965" t="s">
        <v>460</v>
      </c>
      <c r="C965" s="1">
        <f t="shared" si="377"/>
        <v>1383</v>
      </c>
      <c r="D965" s="5">
        <f>IF(N965&gt;0, RANK(N965,(N965:P965,Q965:AE965)),0)</f>
        <v>2</v>
      </c>
      <c r="E965" s="5">
        <f>IF(O965&gt;0,RANK(O965,(N965:P965,Q965:AE965)),0)</f>
        <v>1</v>
      </c>
      <c r="F965" s="5">
        <f>IF(P965&gt;0,RANK(P965,(N965:P965,Q965:AE965)),0)</f>
        <v>0</v>
      </c>
      <c r="G965" s="131">
        <f t="shared" si="378"/>
        <v>992</v>
      </c>
      <c r="H965" s="136">
        <f t="shared" si="379"/>
        <v>0.71728127259580621</v>
      </c>
      <c r="I965" s="2"/>
      <c r="J965" s="2">
        <f t="shared" si="380"/>
        <v>0.12725958062183659</v>
      </c>
      <c r="K965" s="2">
        <f t="shared" si="381"/>
        <v>0.84454085321764283</v>
      </c>
      <c r="L965" s="2">
        <f t="shared" si="382"/>
        <v>0</v>
      </c>
      <c r="M965" s="2">
        <f t="shared" si="383"/>
        <v>2.8199566160520551E-2</v>
      </c>
      <c r="N965" s="63">
        <v>176</v>
      </c>
      <c r="O965" s="63">
        <v>1168</v>
      </c>
      <c r="P965" s="63"/>
      <c r="Q965" s="63">
        <v>23</v>
      </c>
      <c r="R965" s="63"/>
      <c r="S965" s="63"/>
      <c r="T965" s="63"/>
      <c r="U965" s="63"/>
      <c r="V965" s="63"/>
      <c r="W965" s="63">
        <f>IF(Copyright!C$12=1,IF(BW965&gt;0,BW965-SUM(R965:V965)-SUM(X965:AO965)-AQ965,SUM(BX965:CB965)),SUM(BY965:CB965))</f>
        <v>0</v>
      </c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63"/>
      <c r="AL965" s="63"/>
      <c r="AM965" s="63"/>
      <c r="AN965" s="63"/>
      <c r="AO965" s="63"/>
      <c r="AP965" s="63">
        <v>16</v>
      </c>
      <c r="AQ965" s="63"/>
      <c r="AS965" s="5">
        <f>IF(Q965&gt;0,RANK(Q965,(N965:P965,Q965:AE965)),0)</f>
        <v>3</v>
      </c>
      <c r="AT965" s="5">
        <f>IF(R965&gt;0,RANK(R965,(N965:P965,Q965:AE965)),0)</f>
        <v>0</v>
      </c>
      <c r="AU965" s="5">
        <f>IF(T965&gt;0,RANK(T965,(N965:P965,Q965:AE965)),0)</f>
        <v>0</v>
      </c>
      <c r="AV965" s="5">
        <f>IF(S965&gt;0,RANK(S965,(N965:P965,Q965:AE965)),0)</f>
        <v>0</v>
      </c>
      <c r="AW965" s="2">
        <f t="shared" si="384"/>
        <v>1.6630513376717282E-2</v>
      </c>
      <c r="AX965" s="2">
        <f t="shared" si="385"/>
        <v>0</v>
      </c>
      <c r="AY965" s="2">
        <f t="shared" si="386"/>
        <v>0</v>
      </c>
      <c r="AZ965" s="2">
        <f t="shared" si="387"/>
        <v>0</v>
      </c>
      <c r="BB965" t="s">
        <v>1561</v>
      </c>
      <c r="BC965" t="s">
        <v>460</v>
      </c>
      <c r="BD965">
        <v>1</v>
      </c>
      <c r="BF965" s="111">
        <v>20</v>
      </c>
      <c r="BG965" s="113">
        <v>63</v>
      </c>
      <c r="BH965" s="117">
        <f t="shared" si="388"/>
        <v>20063</v>
      </c>
      <c r="BJ965" s="5" t="s">
        <v>3185</v>
      </c>
    </row>
    <row r="966" spans="1:77" hidden="1" outlineLevel="1">
      <c r="A966" t="s">
        <v>945</v>
      </c>
      <c r="B966" t="s">
        <v>460</v>
      </c>
      <c r="C966" s="1">
        <f t="shared" ref="C966:C997" si="389">SUM(N966:AQ966)</f>
        <v>1340</v>
      </c>
      <c r="D966" s="5">
        <f>IF(N966&gt;0, RANK(N966,(N966:P966,Q966:AE966)),0)</f>
        <v>2</v>
      </c>
      <c r="E966" s="5">
        <f>IF(O966&gt;0,RANK(O966,(N966:P966,Q966:AE966)),0)</f>
        <v>1</v>
      </c>
      <c r="F966" s="5">
        <f>IF(P966&gt;0,RANK(P966,(N966:P966,Q966:AE966)),0)</f>
        <v>0</v>
      </c>
      <c r="G966" s="131">
        <f t="shared" ref="G966:G997" si="390">IF(C966&gt;0,MAX(N966:P966)-LARGE(N966:P966,2),0)</f>
        <v>800</v>
      </c>
      <c r="H966" s="136">
        <f t="shared" ref="H966:H997" si="391">IF(C966&gt;0,G966/C966,0)</f>
        <v>0.59701492537313428</v>
      </c>
      <c r="I966" s="2"/>
      <c r="J966" s="2">
        <f t="shared" ref="J966:J997" si="392">IF($C966=0,"-",N966/$C966)</f>
        <v>0.19104477611940299</v>
      </c>
      <c r="K966" s="2">
        <f t="shared" ref="K966:K997" si="393">IF($C966=0,"-",O966/$C966)</f>
        <v>0.78805970149253735</v>
      </c>
      <c r="L966" s="2">
        <f t="shared" ref="L966:L997" si="394">IF($C966=0,"-",P966/$C966)</f>
        <v>0</v>
      </c>
      <c r="M966" s="2">
        <f t="shared" ref="M966:M997" si="395">IF(C966=0,"-",(1-J966-K966-L966))</f>
        <v>2.0895522388059695E-2</v>
      </c>
      <c r="N966" s="63">
        <v>256</v>
      </c>
      <c r="O966" s="63">
        <v>1056</v>
      </c>
      <c r="P966" s="63"/>
      <c r="Q966" s="63">
        <v>17</v>
      </c>
      <c r="R966" s="63">
        <v>1</v>
      </c>
      <c r="S966" s="63"/>
      <c r="T966" s="63"/>
      <c r="U966" s="63"/>
      <c r="V966" s="63"/>
      <c r="W966" s="63">
        <f>IF(Copyright!C$12=1,IF(BW966&gt;0,BW966-SUM(R966:V966)-SUM(X966:AO966)-AQ966,SUM(BX966:CB966)),SUM(BY966:CB966))</f>
        <v>0</v>
      </c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63"/>
      <c r="AL966" s="63"/>
      <c r="AM966" s="63"/>
      <c r="AN966" s="63"/>
      <c r="AO966" s="63"/>
      <c r="AP966" s="63">
        <v>10</v>
      </c>
      <c r="AQ966" s="63"/>
      <c r="AS966" s="5">
        <f>IF(Q966&gt;0,RANK(Q966,(N966:P966,Q966:AE966)),0)</f>
        <v>3</v>
      </c>
      <c r="AT966" s="5">
        <f>IF(R966&gt;0,RANK(R966,(N966:P966,Q966:AE966)),0)</f>
        <v>4</v>
      </c>
      <c r="AU966" s="5">
        <f>IF(T966&gt;0,RANK(T966,(N966:P966,Q966:AE966)),0)</f>
        <v>0</v>
      </c>
      <c r="AV966" s="5">
        <f>IF(S966&gt;0,RANK(S966,(N966:P966,Q966:AE966)),0)</f>
        <v>0</v>
      </c>
      <c r="AW966" s="2">
        <f t="shared" ref="AW966:AW997" si="396">IF($C966=0,"-",Q966/$C966)</f>
        <v>1.2686567164179104E-2</v>
      </c>
      <c r="AX966" s="2">
        <f t="shared" ref="AX966:AX997" si="397">IF($C966=0,"-",R966/$C966)</f>
        <v>7.4626865671641792E-4</v>
      </c>
      <c r="AY966" s="2">
        <f t="shared" ref="AY966:AY997" si="398">IF($C966=0,"-",T966/$C966)</f>
        <v>0</v>
      </c>
      <c r="AZ966" s="2">
        <f t="shared" ref="AZ966:AZ997" si="399">IF($C966=0,"-",S966/$C966)</f>
        <v>0</v>
      </c>
      <c r="BB966" t="s">
        <v>945</v>
      </c>
      <c r="BC966" t="s">
        <v>460</v>
      </c>
      <c r="BD966">
        <v>1</v>
      </c>
      <c r="BF966" s="111">
        <v>20</v>
      </c>
      <c r="BG966" s="113">
        <v>65</v>
      </c>
      <c r="BH966" s="117">
        <f t="shared" si="388"/>
        <v>20065</v>
      </c>
      <c r="BJ966" s="5" t="s">
        <v>3185</v>
      </c>
    </row>
    <row r="967" spans="1:77" hidden="1" outlineLevel="1">
      <c r="A967" t="s">
        <v>1425</v>
      </c>
      <c r="B967" t="s">
        <v>460</v>
      </c>
      <c r="C967" s="1">
        <f t="shared" si="389"/>
        <v>2306</v>
      </c>
      <c r="D967" s="5">
        <f>IF(N967&gt;0, RANK(N967,(N967:P967,Q967:AE967)),0)</f>
        <v>2</v>
      </c>
      <c r="E967" s="5">
        <f>IF(O967&gt;0,RANK(O967,(N967:P967,Q967:AE967)),0)</f>
        <v>1</v>
      </c>
      <c r="F967" s="5">
        <f>IF(P967&gt;0,RANK(P967,(N967:P967,Q967:AE967)),0)</f>
        <v>0</v>
      </c>
      <c r="G967" s="131">
        <f t="shared" si="390"/>
        <v>1355</v>
      </c>
      <c r="H967" s="136">
        <f t="shared" si="391"/>
        <v>0.58759757155247183</v>
      </c>
      <c r="I967" s="2"/>
      <c r="J967" s="2">
        <f t="shared" si="392"/>
        <v>0.19774501300954034</v>
      </c>
      <c r="K967" s="2">
        <f t="shared" si="393"/>
        <v>0.78534258456201211</v>
      </c>
      <c r="L967" s="2">
        <f t="shared" si="394"/>
        <v>0</v>
      </c>
      <c r="M967" s="2">
        <f t="shared" si="395"/>
        <v>1.6912402428447493E-2</v>
      </c>
      <c r="N967" s="63">
        <v>456</v>
      </c>
      <c r="O967" s="63">
        <v>1811</v>
      </c>
      <c r="P967" s="63"/>
      <c r="Q967" s="63">
        <v>25</v>
      </c>
      <c r="R967" s="63">
        <v>1</v>
      </c>
      <c r="S967" s="63">
        <v>1</v>
      </c>
      <c r="T967" s="63"/>
      <c r="U967" s="63"/>
      <c r="V967" s="63"/>
      <c r="W967" s="63">
        <f>IF(Copyright!C$12=1,IF(BW967&gt;0,BW967-SUM(R967:V967)-SUM(X967:AO967)-AQ967,SUM(BX967:CB967)),SUM(BY967:CB967))</f>
        <v>0</v>
      </c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63"/>
      <c r="AL967" s="63"/>
      <c r="AM967" s="63"/>
      <c r="AN967" s="63"/>
      <c r="AO967" s="63"/>
      <c r="AP967" s="63">
        <v>12</v>
      </c>
      <c r="AQ967" s="63"/>
      <c r="AS967" s="5">
        <f>IF(Q967&gt;0,RANK(Q967,(N967:P967,Q967:AE967)),0)</f>
        <v>3</v>
      </c>
      <c r="AT967" s="5">
        <f>IF(R967&gt;0,RANK(R967,(N967:P967,Q967:AE967)),0)</f>
        <v>4</v>
      </c>
      <c r="AU967" s="5">
        <f>IF(T967&gt;0,RANK(T967,(N967:P967,Q967:AE967)),0)</f>
        <v>0</v>
      </c>
      <c r="AV967" s="5">
        <f>IF(S967&gt;0,RANK(S967,(N967:P967,Q967:AE967)),0)</f>
        <v>4</v>
      </c>
      <c r="AW967" s="2">
        <f t="shared" si="396"/>
        <v>1.0841283607979185E-2</v>
      </c>
      <c r="AX967" s="2">
        <f t="shared" si="397"/>
        <v>4.3365134431916737E-4</v>
      </c>
      <c r="AY967" s="2">
        <f t="shared" si="398"/>
        <v>0</v>
      </c>
      <c r="AZ967" s="2">
        <f t="shared" si="399"/>
        <v>4.3365134431916737E-4</v>
      </c>
      <c r="BB967" t="s">
        <v>1425</v>
      </c>
      <c r="BC967" t="s">
        <v>460</v>
      </c>
      <c r="BD967">
        <v>1</v>
      </c>
      <c r="BF967" s="111">
        <v>20</v>
      </c>
      <c r="BG967" s="113">
        <v>67</v>
      </c>
      <c r="BH967" s="117">
        <f t="shared" si="388"/>
        <v>20067</v>
      </c>
      <c r="BJ967" s="5" t="s">
        <v>3185</v>
      </c>
    </row>
    <row r="968" spans="1:77" hidden="1" outlineLevel="1">
      <c r="A968" t="s">
        <v>2218</v>
      </c>
      <c r="B968" t="s">
        <v>460</v>
      </c>
      <c r="C968" s="1">
        <f t="shared" si="389"/>
        <v>1958</v>
      </c>
      <c r="D968" s="5">
        <f>IF(N968&gt;0, RANK(N968,(N968:P968,Q968:AE968)),0)</f>
        <v>2</v>
      </c>
      <c r="E968" s="5">
        <f>IF(O968&gt;0,RANK(O968,(N968:P968,Q968:AE968)),0)</f>
        <v>1</v>
      </c>
      <c r="F968" s="5">
        <f>IF(P968&gt;0,RANK(P968,(N968:P968,Q968:AE968)),0)</f>
        <v>0</v>
      </c>
      <c r="G968" s="131">
        <f t="shared" si="390"/>
        <v>1279</v>
      </c>
      <c r="H968" s="136">
        <f t="shared" si="391"/>
        <v>0.65321756894790606</v>
      </c>
      <c r="I968" s="2"/>
      <c r="J968" s="2">
        <f t="shared" si="392"/>
        <v>0.16547497446373852</v>
      </c>
      <c r="K968" s="2">
        <f t="shared" si="393"/>
        <v>0.81869254341164455</v>
      </c>
      <c r="L968" s="2">
        <f t="shared" si="394"/>
        <v>0</v>
      </c>
      <c r="M968" s="2">
        <f t="shared" si="395"/>
        <v>1.5832482124616964E-2</v>
      </c>
      <c r="N968" s="63">
        <v>324</v>
      </c>
      <c r="O968" s="63">
        <v>1603</v>
      </c>
      <c r="P968" s="63"/>
      <c r="Q968" s="63">
        <v>23</v>
      </c>
      <c r="R968" s="63"/>
      <c r="S968" s="63"/>
      <c r="T968" s="63"/>
      <c r="U968" s="63"/>
      <c r="V968" s="63"/>
      <c r="W968" s="63">
        <f>IF(Copyright!C$12=1,IF(BW968&gt;0,BW968-SUM(R968:V968)-SUM(X968:AO968)-AQ968,SUM(BX968:CB968)),SUM(BY968:CB968))</f>
        <v>0</v>
      </c>
      <c r="X968" s="63"/>
      <c r="Y968" s="63">
        <v>2</v>
      </c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63"/>
      <c r="AL968" s="63"/>
      <c r="AM968" s="63"/>
      <c r="AN968" s="63"/>
      <c r="AO968" s="63"/>
      <c r="AP968" s="63">
        <v>6</v>
      </c>
      <c r="AQ968" s="63"/>
      <c r="AS968" s="5">
        <f>IF(Q968&gt;0,RANK(Q968,(N968:P968,Q968:AE968)),0)</f>
        <v>3</v>
      </c>
      <c r="AT968" s="5">
        <f>IF(R968&gt;0,RANK(R968,(N968:P968,Q968:AE968)),0)</f>
        <v>0</v>
      </c>
      <c r="AU968" s="5">
        <f>IF(T968&gt;0,RANK(T968,(N968:P968,Q968:AE968)),0)</f>
        <v>0</v>
      </c>
      <c r="AV968" s="5">
        <f>IF(S968&gt;0,RANK(S968,(N968:P968,Q968:AE968)),0)</f>
        <v>0</v>
      </c>
      <c r="AW968" s="2">
        <f t="shared" si="396"/>
        <v>1.1746680286006129E-2</v>
      </c>
      <c r="AX968" s="2">
        <f t="shared" si="397"/>
        <v>0</v>
      </c>
      <c r="AY968" s="2">
        <f t="shared" si="398"/>
        <v>0</v>
      </c>
      <c r="AZ968" s="2">
        <f t="shared" si="399"/>
        <v>0</v>
      </c>
      <c r="BB968" t="s">
        <v>2218</v>
      </c>
      <c r="BC968" t="s">
        <v>460</v>
      </c>
      <c r="BD968">
        <v>1</v>
      </c>
      <c r="BF968" s="111">
        <v>20</v>
      </c>
      <c r="BG968" s="113">
        <v>69</v>
      </c>
      <c r="BH968" s="117">
        <f t="shared" si="388"/>
        <v>20069</v>
      </c>
      <c r="BJ968" s="5" t="s">
        <v>3185</v>
      </c>
    </row>
    <row r="969" spans="1:77" hidden="1" outlineLevel="1">
      <c r="A969" t="s">
        <v>2143</v>
      </c>
      <c r="B969" t="s">
        <v>460</v>
      </c>
      <c r="C969" s="1">
        <f t="shared" si="389"/>
        <v>670</v>
      </c>
      <c r="D969" s="5">
        <f>IF(N969&gt;0, RANK(N969,(N969:P969,Q969:AE969)),0)</f>
        <v>2</v>
      </c>
      <c r="E969" s="5">
        <f>IF(O969&gt;0,RANK(O969,(N969:P969,Q969:AE969)),0)</f>
        <v>1</v>
      </c>
      <c r="F969" s="5">
        <f>IF(P969&gt;0,RANK(P969,(N969:P969,Q969:AE969)),0)</f>
        <v>0</v>
      </c>
      <c r="G969" s="131">
        <f t="shared" si="390"/>
        <v>430</v>
      </c>
      <c r="H969" s="136">
        <f t="shared" si="391"/>
        <v>0.64179104477611937</v>
      </c>
      <c r="I969" s="2"/>
      <c r="J969" s="2">
        <f t="shared" si="392"/>
        <v>0.16865671641791044</v>
      </c>
      <c r="K969" s="2">
        <f t="shared" si="393"/>
        <v>0.81044776119402984</v>
      </c>
      <c r="L969" s="2">
        <f t="shared" si="394"/>
        <v>0</v>
      </c>
      <c r="M969" s="2">
        <f t="shared" si="395"/>
        <v>2.0895522388059695E-2</v>
      </c>
      <c r="N969" s="63">
        <v>113</v>
      </c>
      <c r="O969" s="63">
        <v>543</v>
      </c>
      <c r="P969" s="63"/>
      <c r="Q969" s="63">
        <v>12</v>
      </c>
      <c r="R969" s="63"/>
      <c r="S969" s="63"/>
      <c r="T969" s="63"/>
      <c r="U969" s="63"/>
      <c r="V969" s="63"/>
      <c r="W969" s="63">
        <f>IF(Copyright!C$12=1,IF(BW969&gt;0,BW969-SUM(R969:V969)-SUM(X969:AO969)-AQ969,SUM(BX969:CB969)),SUM(BY969:CB969))</f>
        <v>0</v>
      </c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63"/>
      <c r="AL969" s="63"/>
      <c r="AM969" s="63"/>
      <c r="AN969" s="63"/>
      <c r="AO969" s="63"/>
      <c r="AP969" s="63">
        <v>2</v>
      </c>
      <c r="AQ969" s="63"/>
      <c r="AS969" s="5">
        <f>IF(Q969&gt;0,RANK(Q969,(N969:P969,Q969:AE969)),0)</f>
        <v>3</v>
      </c>
      <c r="AT969" s="5">
        <f>IF(R969&gt;0,RANK(R969,(N969:P969,Q969:AE969)),0)</f>
        <v>0</v>
      </c>
      <c r="AU969" s="5">
        <f>IF(T969&gt;0,RANK(T969,(N969:P969,Q969:AE969)),0)</f>
        <v>0</v>
      </c>
      <c r="AV969" s="5">
        <f>IF(S969&gt;0,RANK(S969,(N969:P969,Q969:AE969)),0)</f>
        <v>0</v>
      </c>
      <c r="AW969" s="2">
        <f t="shared" si="396"/>
        <v>1.7910447761194031E-2</v>
      </c>
      <c r="AX969" s="2">
        <f t="shared" si="397"/>
        <v>0</v>
      </c>
      <c r="AY969" s="2">
        <f t="shared" si="398"/>
        <v>0</v>
      </c>
      <c r="AZ969" s="2">
        <f t="shared" si="399"/>
        <v>0</v>
      </c>
      <c r="BB969" t="s">
        <v>2143</v>
      </c>
      <c r="BC969" t="s">
        <v>460</v>
      </c>
      <c r="BD969">
        <v>1</v>
      </c>
      <c r="BF969" s="111">
        <v>20</v>
      </c>
      <c r="BG969" s="113">
        <v>71</v>
      </c>
      <c r="BH969" s="117">
        <f t="shared" si="388"/>
        <v>20071</v>
      </c>
      <c r="BJ969" s="5" t="s">
        <v>3185</v>
      </c>
    </row>
    <row r="970" spans="1:77" hidden="1" outlineLevel="1">
      <c r="A970" t="s">
        <v>659</v>
      </c>
      <c r="B970" t="s">
        <v>460</v>
      </c>
      <c r="C970" s="1">
        <f t="shared" si="389"/>
        <v>2123</v>
      </c>
      <c r="D970" s="5">
        <f>IF(N970&gt;0, RANK(N970,(N970:P970,Q970:AE970)),0)</f>
        <v>2</v>
      </c>
      <c r="E970" s="5">
        <f>IF(O970&gt;0,RANK(O970,(N970:P970,Q970:AE970)),0)</f>
        <v>1</v>
      </c>
      <c r="F970" s="5">
        <f>IF(P970&gt;0,RANK(P970,(N970:P970,Q970:AE970)),0)</f>
        <v>0</v>
      </c>
      <c r="G970" s="131">
        <f t="shared" si="390"/>
        <v>1112</v>
      </c>
      <c r="H970" s="136">
        <f t="shared" si="391"/>
        <v>0.52378709373528032</v>
      </c>
      <c r="I970" s="2"/>
      <c r="J970" s="2">
        <f t="shared" si="392"/>
        <v>0.22515308525671221</v>
      </c>
      <c r="K970" s="2">
        <f t="shared" si="393"/>
        <v>0.7489401789919925</v>
      </c>
      <c r="L970" s="2">
        <f t="shared" si="394"/>
        <v>0</v>
      </c>
      <c r="M970" s="2">
        <f t="shared" si="395"/>
        <v>2.5906735751295318E-2</v>
      </c>
      <c r="N970" s="63">
        <v>478</v>
      </c>
      <c r="O970" s="63">
        <v>1590</v>
      </c>
      <c r="P970" s="63"/>
      <c r="Q970" s="63">
        <v>43</v>
      </c>
      <c r="R970" s="63"/>
      <c r="S970" s="63"/>
      <c r="T970" s="63"/>
      <c r="U970" s="63"/>
      <c r="V970" s="63"/>
      <c r="W970" s="63">
        <f>IF(Copyright!C$12=1,IF(BW970&gt;0,BW970-SUM(R970:V970)-SUM(X970:AO970)-AQ970,SUM(BX970:CB970)),SUM(BY970:CB970))</f>
        <v>0</v>
      </c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63"/>
      <c r="AL970" s="63"/>
      <c r="AM970" s="63"/>
      <c r="AN970" s="63"/>
      <c r="AO970" s="63"/>
      <c r="AP970" s="63">
        <v>12</v>
      </c>
      <c r="AQ970" s="63"/>
      <c r="AS970" s="5">
        <f>IF(Q970&gt;0,RANK(Q970,(N970:P970,Q970:AE970)),0)</f>
        <v>3</v>
      </c>
      <c r="AT970" s="5">
        <f>IF(R970&gt;0,RANK(R970,(N970:P970,Q970:AE970)),0)</f>
        <v>0</v>
      </c>
      <c r="AU970" s="5">
        <f>IF(T970&gt;0,RANK(T970,(N970:P970,Q970:AE970)),0)</f>
        <v>0</v>
      </c>
      <c r="AV970" s="5">
        <f>IF(S970&gt;0,RANK(S970,(N970:P970,Q970:AE970)),0)</f>
        <v>0</v>
      </c>
      <c r="AW970" s="2">
        <f t="shared" si="396"/>
        <v>2.025435704192181E-2</v>
      </c>
      <c r="AX970" s="2">
        <f t="shared" si="397"/>
        <v>0</v>
      </c>
      <c r="AY970" s="2">
        <f t="shared" si="398"/>
        <v>0</v>
      </c>
      <c r="AZ970" s="2">
        <f t="shared" si="399"/>
        <v>0</v>
      </c>
      <c r="BB970" t="s">
        <v>659</v>
      </c>
      <c r="BC970" t="s">
        <v>460</v>
      </c>
      <c r="BD970">
        <v>4</v>
      </c>
      <c r="BF970" s="111">
        <v>20</v>
      </c>
      <c r="BG970" s="113">
        <v>73</v>
      </c>
      <c r="BH970" s="117">
        <f t="shared" si="388"/>
        <v>20073</v>
      </c>
      <c r="BJ970" s="5" t="s">
        <v>3185</v>
      </c>
    </row>
    <row r="971" spans="1:77" hidden="1" outlineLevel="1">
      <c r="A971" t="s">
        <v>2661</v>
      </c>
      <c r="B971" t="s">
        <v>460</v>
      </c>
      <c r="C971" s="1">
        <f t="shared" si="389"/>
        <v>877</v>
      </c>
      <c r="D971" s="5">
        <f>IF(N971&gt;0, RANK(N971,(N971:P971,Q971:AE971)),0)</f>
        <v>2</v>
      </c>
      <c r="E971" s="5">
        <f>IF(O971&gt;0,RANK(O971,(N971:P971,Q971:AE971)),0)</f>
        <v>1</v>
      </c>
      <c r="F971" s="5">
        <f>IF(P971&gt;0,RANK(P971,(N971:P971,Q971:AE971)),0)</f>
        <v>0</v>
      </c>
      <c r="G971" s="131">
        <f t="shared" si="390"/>
        <v>530</v>
      </c>
      <c r="H971" s="136">
        <f t="shared" si="391"/>
        <v>0.60433295324971492</v>
      </c>
      <c r="I971" s="2"/>
      <c r="J971" s="2">
        <f t="shared" si="392"/>
        <v>0.18586088939566706</v>
      </c>
      <c r="K971" s="2">
        <f t="shared" si="393"/>
        <v>0.79019384264538195</v>
      </c>
      <c r="L971" s="2">
        <f t="shared" si="394"/>
        <v>0</v>
      </c>
      <c r="M971" s="2">
        <f t="shared" si="395"/>
        <v>2.3945267958951022E-2</v>
      </c>
      <c r="N971" s="63">
        <v>163</v>
      </c>
      <c r="O971" s="63">
        <v>693</v>
      </c>
      <c r="P971" s="63"/>
      <c r="Q971" s="63">
        <v>17</v>
      </c>
      <c r="R971" s="63"/>
      <c r="S971" s="63"/>
      <c r="T971" s="63"/>
      <c r="U971" s="63"/>
      <c r="V971" s="63"/>
      <c r="W971" s="63">
        <f>IF(Copyright!C$12=1,IF(BW971&gt;0,BW971-SUM(R971:V971)-SUM(X971:AO971)-AQ971,SUM(BX971:CB971)),SUM(BY971:CB971))</f>
        <v>0</v>
      </c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63"/>
      <c r="AL971" s="63"/>
      <c r="AM971" s="63"/>
      <c r="AN971" s="63"/>
      <c r="AO971" s="63"/>
      <c r="AP971" s="63">
        <v>4</v>
      </c>
      <c r="AQ971" s="63"/>
      <c r="AS971" s="5">
        <f>IF(Q971&gt;0,RANK(Q971,(N971:P971,Q971:AE971)),0)</f>
        <v>3</v>
      </c>
      <c r="AT971" s="5">
        <f>IF(R971&gt;0,RANK(R971,(N971:P971,Q971:AE971)),0)</f>
        <v>0</v>
      </c>
      <c r="AU971" s="5">
        <f>IF(T971&gt;0,RANK(T971,(N971:P971,Q971:AE971)),0)</f>
        <v>0</v>
      </c>
      <c r="AV971" s="5">
        <f>IF(S971&gt;0,RANK(S971,(N971:P971,Q971:AE971)),0)</f>
        <v>0</v>
      </c>
      <c r="AW971" s="2">
        <f t="shared" si="396"/>
        <v>1.9384264538198404E-2</v>
      </c>
      <c r="AX971" s="2">
        <f t="shared" si="397"/>
        <v>0</v>
      </c>
      <c r="AY971" s="2">
        <f t="shared" si="398"/>
        <v>0</v>
      </c>
      <c r="AZ971" s="2">
        <f t="shared" si="399"/>
        <v>0</v>
      </c>
      <c r="BB971" t="s">
        <v>2661</v>
      </c>
      <c r="BC971" t="s">
        <v>460</v>
      </c>
      <c r="BD971">
        <v>1</v>
      </c>
      <c r="BF971" s="111">
        <v>20</v>
      </c>
      <c r="BG971" s="113">
        <v>75</v>
      </c>
      <c r="BH971" s="117">
        <f t="shared" si="388"/>
        <v>20075</v>
      </c>
      <c r="BJ971" s="5" t="s">
        <v>3185</v>
      </c>
    </row>
    <row r="972" spans="1:77" hidden="1" outlineLevel="1">
      <c r="A972" t="s">
        <v>1183</v>
      </c>
      <c r="B972" t="s">
        <v>460</v>
      </c>
      <c r="C972" s="1">
        <f t="shared" si="389"/>
        <v>2389</v>
      </c>
      <c r="D972" s="5">
        <f>IF(N972&gt;0, RANK(N972,(N972:P972,Q972:AE972)),0)</f>
        <v>2</v>
      </c>
      <c r="E972" s="5">
        <f>IF(O972&gt;0,RANK(O972,(N972:P972,Q972:AE972)),0)</f>
        <v>1</v>
      </c>
      <c r="F972" s="5">
        <f>IF(P972&gt;0,RANK(P972,(N972:P972,Q972:AE972)),0)</f>
        <v>0</v>
      </c>
      <c r="G972" s="131">
        <f t="shared" si="390"/>
        <v>1209</v>
      </c>
      <c r="H972" s="136">
        <f t="shared" si="391"/>
        <v>0.50606948514022598</v>
      </c>
      <c r="I972" s="2"/>
      <c r="J972" s="2">
        <f t="shared" si="392"/>
        <v>0.23022185014650481</v>
      </c>
      <c r="K972" s="2">
        <f t="shared" si="393"/>
        <v>0.73629133528673085</v>
      </c>
      <c r="L972" s="2">
        <f t="shared" si="394"/>
        <v>0</v>
      </c>
      <c r="M972" s="2">
        <f t="shared" si="395"/>
        <v>3.3486814566764389E-2</v>
      </c>
      <c r="N972" s="63">
        <v>550</v>
      </c>
      <c r="O972" s="63">
        <v>1759</v>
      </c>
      <c r="P972" s="63"/>
      <c r="Q972" s="63">
        <v>59</v>
      </c>
      <c r="R972" s="63">
        <v>4</v>
      </c>
      <c r="S972" s="63"/>
      <c r="T972" s="63"/>
      <c r="U972" s="63"/>
      <c r="V972" s="63"/>
      <c r="W972" s="63">
        <f>IF(Copyright!C$12=1,IF(BW972&gt;0,BW972-SUM(R972:V972)-SUM(X972:AO972)-AQ972,SUM(BX972:CB972)),SUM(BY972:CB972))</f>
        <v>0</v>
      </c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63"/>
      <c r="AL972" s="63"/>
      <c r="AM972" s="63"/>
      <c r="AN972" s="63"/>
      <c r="AO972" s="63"/>
      <c r="AP972" s="63">
        <v>17</v>
      </c>
      <c r="AQ972" s="63"/>
      <c r="AS972" s="5">
        <f>IF(Q972&gt;0,RANK(Q972,(N972:P972,Q972:AE972)),0)</f>
        <v>3</v>
      </c>
      <c r="AT972" s="5">
        <f>IF(R972&gt;0,RANK(R972,(N972:P972,Q972:AE972)),0)</f>
        <v>4</v>
      </c>
      <c r="AU972" s="5">
        <f>IF(T972&gt;0,RANK(T972,(N972:P972,Q972:AE972)),0)</f>
        <v>0</v>
      </c>
      <c r="AV972" s="5">
        <f>IF(S972&gt;0,RANK(S972,(N972:P972,Q972:AE972)),0)</f>
        <v>0</v>
      </c>
      <c r="AW972" s="2">
        <f t="shared" si="396"/>
        <v>2.4696525742988699E-2</v>
      </c>
      <c r="AX972" s="2">
        <f t="shared" si="397"/>
        <v>1.6743407283382169E-3</v>
      </c>
      <c r="AY972" s="2">
        <f t="shared" si="398"/>
        <v>0</v>
      </c>
      <c r="AZ972" s="2">
        <f t="shared" si="399"/>
        <v>0</v>
      </c>
      <c r="BB972" t="s">
        <v>1183</v>
      </c>
      <c r="BC972" t="s">
        <v>460</v>
      </c>
      <c r="BD972">
        <v>4</v>
      </c>
      <c r="BF972" s="111">
        <v>20</v>
      </c>
      <c r="BG972" s="113">
        <v>77</v>
      </c>
      <c r="BH972" s="117">
        <f t="shared" si="388"/>
        <v>20077</v>
      </c>
      <c r="BJ972" s="5" t="s">
        <v>3185</v>
      </c>
    </row>
    <row r="973" spans="1:77" hidden="1" outlineLevel="1">
      <c r="A973" t="s">
        <v>964</v>
      </c>
      <c r="B973" t="s">
        <v>460</v>
      </c>
      <c r="C973" s="1">
        <f t="shared" si="389"/>
        <v>14294</v>
      </c>
      <c r="D973" s="5">
        <f>IF(N973&gt;0, RANK(N973,(N973:P973,Q973:AE973)),0)</f>
        <v>2</v>
      </c>
      <c r="E973" s="5">
        <f>IF(O973&gt;0,RANK(O973,(N973:P973,Q973:AE973)),0)</f>
        <v>1</v>
      </c>
      <c r="F973" s="5">
        <f>IF(P973&gt;0,RANK(P973,(N973:P973,Q973:AE973)),0)</f>
        <v>0</v>
      </c>
      <c r="G973" s="131">
        <f t="shared" si="390"/>
        <v>3215</v>
      </c>
      <c r="H973" s="136">
        <f t="shared" si="391"/>
        <v>0.22491954666293551</v>
      </c>
      <c r="I973" s="2"/>
      <c r="J973" s="2">
        <f t="shared" si="392"/>
        <v>0.37589198265006296</v>
      </c>
      <c r="K973" s="2">
        <f t="shared" si="393"/>
        <v>0.60081152931299842</v>
      </c>
      <c r="L973" s="2">
        <f t="shared" si="394"/>
        <v>0</v>
      </c>
      <c r="M973" s="2">
        <f t="shared" si="395"/>
        <v>2.3296488036938623E-2</v>
      </c>
      <c r="N973" s="63">
        <v>5373</v>
      </c>
      <c r="O973" s="63">
        <v>8588</v>
      </c>
      <c r="P973" s="63"/>
      <c r="Q973" s="63">
        <v>235</v>
      </c>
      <c r="R973" s="63">
        <v>21</v>
      </c>
      <c r="S973" s="63">
        <v>8</v>
      </c>
      <c r="T973" s="63"/>
      <c r="U973" s="63"/>
      <c r="V973" s="63"/>
      <c r="W973" s="63">
        <f>IF(Copyright!C$12=1,IF(BW973&gt;0,BW973-SUM(R973:V973)-SUM(X973:AO973)-AQ973,SUM(BX973:CB973)),SUM(BY973:CB973))</f>
        <v>1</v>
      </c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63"/>
      <c r="AL973" s="63"/>
      <c r="AM973" s="63"/>
      <c r="AN973" s="63"/>
      <c r="AO973" s="63"/>
      <c r="AP973" s="63">
        <v>68</v>
      </c>
      <c r="AQ973" s="63"/>
      <c r="AS973" s="5">
        <f>IF(Q973&gt;0,RANK(Q973,(N973:P973,Q973:AE973)),0)</f>
        <v>3</v>
      </c>
      <c r="AT973" s="5">
        <f>IF(R973&gt;0,RANK(R973,(N973:P973,Q973:AE973)),0)</f>
        <v>4</v>
      </c>
      <c r="AU973" s="5">
        <f>IF(T973&gt;0,RANK(T973,(N973:P973,Q973:AE973)),0)</f>
        <v>0</v>
      </c>
      <c r="AV973" s="5">
        <f>IF(S973&gt;0,RANK(S973,(N973:P973,Q973:AE973)),0)</f>
        <v>5</v>
      </c>
      <c r="AW973" s="2">
        <f t="shared" si="396"/>
        <v>1.6440464530572269E-2</v>
      </c>
      <c r="AX973" s="2">
        <f t="shared" si="397"/>
        <v>1.4691478942213516E-3</v>
      </c>
      <c r="AY973" s="2">
        <f t="shared" si="398"/>
        <v>0</v>
      </c>
      <c r="AZ973" s="2">
        <f t="shared" si="399"/>
        <v>5.5967538827480059E-4</v>
      </c>
      <c r="BB973" t="s">
        <v>964</v>
      </c>
      <c r="BC973" t="s">
        <v>460</v>
      </c>
      <c r="BD973">
        <v>4</v>
      </c>
      <c r="BF973" s="111">
        <v>20</v>
      </c>
      <c r="BG973" s="113">
        <v>79</v>
      </c>
      <c r="BH973" s="117">
        <f t="shared" si="388"/>
        <v>20079</v>
      </c>
      <c r="BJ973" s="5" t="s">
        <v>3185</v>
      </c>
      <c r="BY973" s="63">
        <v>1</v>
      </c>
    </row>
    <row r="974" spans="1:77" hidden="1" outlineLevel="1">
      <c r="A974" t="s">
        <v>2331</v>
      </c>
      <c r="B974" t="s">
        <v>460</v>
      </c>
      <c r="C974" s="1">
        <f t="shared" si="389"/>
        <v>1396</v>
      </c>
      <c r="D974" s="5">
        <f>IF(N974&gt;0, RANK(N974,(N974:P974,Q974:AE974)),0)</f>
        <v>2</v>
      </c>
      <c r="E974" s="5">
        <f>IF(O974&gt;0,RANK(O974,(N974:P974,Q974:AE974)),0)</f>
        <v>1</v>
      </c>
      <c r="F974" s="5">
        <f>IF(P974&gt;0,RANK(P974,(N974:P974,Q974:AE974)),0)</f>
        <v>0</v>
      </c>
      <c r="G974" s="131">
        <f t="shared" si="390"/>
        <v>944</v>
      </c>
      <c r="H974" s="136">
        <f t="shared" si="391"/>
        <v>0.67621776504297992</v>
      </c>
      <c r="I974" s="2"/>
      <c r="J974" s="2">
        <f t="shared" si="392"/>
        <v>0.15401146131805157</v>
      </c>
      <c r="K974" s="2">
        <f t="shared" si="393"/>
        <v>0.83022922636103147</v>
      </c>
      <c r="L974" s="2">
        <f t="shared" si="394"/>
        <v>0</v>
      </c>
      <c r="M974" s="2">
        <f t="shared" si="395"/>
        <v>1.5759312320916985E-2</v>
      </c>
      <c r="N974" s="63">
        <v>215</v>
      </c>
      <c r="O974" s="63">
        <v>1159</v>
      </c>
      <c r="P974" s="63"/>
      <c r="Q974" s="63">
        <v>18</v>
      </c>
      <c r="R974" s="63"/>
      <c r="S974" s="63"/>
      <c r="T974" s="63"/>
      <c r="U974" s="63"/>
      <c r="V974" s="63"/>
      <c r="W974" s="63">
        <f>IF(Copyright!C$12=1,IF(BW974&gt;0,BW974-SUM(R974:V974)-SUM(X974:AO974)-AQ974,SUM(BX974:CB974)),SUM(BY974:CB974))</f>
        <v>0</v>
      </c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63"/>
      <c r="AL974" s="63"/>
      <c r="AM974" s="63"/>
      <c r="AN974" s="63"/>
      <c r="AO974" s="63"/>
      <c r="AP974" s="63">
        <v>4</v>
      </c>
      <c r="AQ974" s="63"/>
      <c r="AS974" s="5">
        <f>IF(Q974&gt;0,RANK(Q974,(N974:P974,Q974:AE974)),0)</f>
        <v>3</v>
      </c>
      <c r="AT974" s="5">
        <f>IF(R974&gt;0,RANK(R974,(N974:P974,Q974:AE974)),0)</f>
        <v>0</v>
      </c>
      <c r="AU974" s="5">
        <f>IF(T974&gt;0,RANK(T974,(N974:P974,Q974:AE974)),0)</f>
        <v>0</v>
      </c>
      <c r="AV974" s="5">
        <f>IF(S974&gt;0,RANK(S974,(N974:P974,Q974:AE974)),0)</f>
        <v>0</v>
      </c>
      <c r="AW974" s="2">
        <f t="shared" si="396"/>
        <v>1.2893982808022923E-2</v>
      </c>
      <c r="AX974" s="2">
        <f t="shared" si="397"/>
        <v>0</v>
      </c>
      <c r="AY974" s="2">
        <f t="shared" si="398"/>
        <v>0</v>
      </c>
      <c r="AZ974" s="2">
        <f t="shared" si="399"/>
        <v>0</v>
      </c>
      <c r="BB974" t="s">
        <v>2331</v>
      </c>
      <c r="BC974" t="s">
        <v>460</v>
      </c>
      <c r="BD974">
        <v>1</v>
      </c>
      <c r="BF974" s="111">
        <v>20</v>
      </c>
      <c r="BG974" s="113">
        <v>81</v>
      </c>
      <c r="BH974" s="117">
        <f t="shared" si="388"/>
        <v>20081</v>
      </c>
      <c r="BJ974" s="5" t="s">
        <v>3185</v>
      </c>
    </row>
    <row r="975" spans="1:77" hidden="1" outlineLevel="1">
      <c r="A975" t="s">
        <v>1393</v>
      </c>
      <c r="B975" t="s">
        <v>460</v>
      </c>
      <c r="C975" s="1">
        <f t="shared" si="389"/>
        <v>1060</v>
      </c>
      <c r="D975" s="5">
        <f>IF(N975&gt;0, RANK(N975,(N975:P975,Q975:AE975)),0)</f>
        <v>2</v>
      </c>
      <c r="E975" s="5">
        <f>IF(O975&gt;0,RANK(O975,(N975:P975,Q975:AE975)),0)</f>
        <v>1</v>
      </c>
      <c r="F975" s="5">
        <f>IF(P975&gt;0,RANK(P975,(N975:P975,Q975:AE975)),0)</f>
        <v>0</v>
      </c>
      <c r="G975" s="131">
        <f t="shared" si="390"/>
        <v>689</v>
      </c>
      <c r="H975" s="136">
        <f t="shared" si="391"/>
        <v>0.65</v>
      </c>
      <c r="I975" s="2"/>
      <c r="J975" s="2">
        <f t="shared" si="392"/>
        <v>0.16886792452830188</v>
      </c>
      <c r="K975" s="2">
        <f t="shared" si="393"/>
        <v>0.81886792452830193</v>
      </c>
      <c r="L975" s="2">
        <f t="shared" si="394"/>
        <v>0</v>
      </c>
      <c r="M975" s="2">
        <f t="shared" si="395"/>
        <v>1.2264150943396168E-2</v>
      </c>
      <c r="N975" s="63">
        <v>179</v>
      </c>
      <c r="O975" s="63">
        <v>868</v>
      </c>
      <c r="P975" s="63"/>
      <c r="Q975" s="63">
        <v>7</v>
      </c>
      <c r="R975" s="63"/>
      <c r="S975" s="63"/>
      <c r="T975" s="63"/>
      <c r="U975" s="63"/>
      <c r="V975" s="63"/>
      <c r="W975" s="63">
        <f>IF(Copyright!C$12=1,IF(BW975&gt;0,BW975-SUM(R975:V975)-SUM(X975:AO975)-AQ975,SUM(BX975:CB975)),SUM(BY975:CB975))</f>
        <v>0</v>
      </c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63"/>
      <c r="AL975" s="63"/>
      <c r="AM975" s="63"/>
      <c r="AN975" s="63"/>
      <c r="AO975" s="63"/>
      <c r="AP975" s="63">
        <v>6</v>
      </c>
      <c r="AQ975" s="63"/>
      <c r="AS975" s="5">
        <f>IF(Q975&gt;0,RANK(Q975,(N975:P975,Q975:AE975)),0)</f>
        <v>3</v>
      </c>
      <c r="AT975" s="5">
        <f>IF(R975&gt;0,RANK(R975,(N975:P975,Q975:AE975)),0)</f>
        <v>0</v>
      </c>
      <c r="AU975" s="5">
        <f>IF(T975&gt;0,RANK(T975,(N975:P975,Q975:AE975)),0)</f>
        <v>0</v>
      </c>
      <c r="AV975" s="5">
        <f>IF(S975&gt;0,RANK(S975,(N975:P975,Q975:AE975)),0)</f>
        <v>0</v>
      </c>
      <c r="AW975" s="2">
        <f t="shared" si="396"/>
        <v>6.6037735849056606E-3</v>
      </c>
      <c r="AX975" s="2">
        <f t="shared" si="397"/>
        <v>0</v>
      </c>
      <c r="AY975" s="2">
        <f t="shared" si="398"/>
        <v>0</v>
      </c>
      <c r="AZ975" s="2">
        <f t="shared" si="399"/>
        <v>0</v>
      </c>
      <c r="BB975" t="s">
        <v>1393</v>
      </c>
      <c r="BC975" t="s">
        <v>460</v>
      </c>
      <c r="BD975">
        <v>1</v>
      </c>
      <c r="BF975" s="111">
        <v>20</v>
      </c>
      <c r="BG975" s="113">
        <v>83</v>
      </c>
      <c r="BH975" s="117">
        <f t="shared" si="388"/>
        <v>20083</v>
      </c>
      <c r="BJ975" s="5" t="s">
        <v>3185</v>
      </c>
    </row>
    <row r="976" spans="1:77" hidden="1" outlineLevel="1">
      <c r="A976" t="s">
        <v>2939</v>
      </c>
      <c r="B976" t="s">
        <v>460</v>
      </c>
      <c r="C976" s="1">
        <f t="shared" si="389"/>
        <v>5561</v>
      </c>
      <c r="D976" s="5">
        <f>IF(N976&gt;0, RANK(N976,(N976:P976,Q976:AE976)),0)</f>
        <v>2</v>
      </c>
      <c r="E976" s="5">
        <f>IF(O976&gt;0,RANK(O976,(N976:P976,Q976:AE976)),0)</f>
        <v>1</v>
      </c>
      <c r="F976" s="5">
        <f>IF(P976&gt;0,RANK(P976,(N976:P976,Q976:AE976)),0)</f>
        <v>0</v>
      </c>
      <c r="G976" s="131">
        <f t="shared" si="390"/>
        <v>1626</v>
      </c>
      <c r="H976" s="136">
        <f t="shared" si="391"/>
        <v>0.29239345441467363</v>
      </c>
      <c r="I976" s="2"/>
      <c r="J976" s="2">
        <f t="shared" si="392"/>
        <v>0.34184499190793022</v>
      </c>
      <c r="K976" s="2">
        <f t="shared" si="393"/>
        <v>0.63423844632260384</v>
      </c>
      <c r="L976" s="2">
        <f t="shared" si="394"/>
        <v>0</v>
      </c>
      <c r="M976" s="2">
        <f t="shared" si="395"/>
        <v>2.3916561769465883E-2</v>
      </c>
      <c r="N976" s="63">
        <v>1901</v>
      </c>
      <c r="O976" s="63">
        <v>3527</v>
      </c>
      <c r="P976" s="63"/>
      <c r="Q976" s="63">
        <v>106</v>
      </c>
      <c r="R976" s="63"/>
      <c r="S976" s="63"/>
      <c r="T976" s="63"/>
      <c r="U976" s="63"/>
      <c r="V976" s="63"/>
      <c r="W976" s="63">
        <f>IF(Copyright!C$12=1,IF(BW976&gt;0,BW976-SUM(R976:V976)-SUM(X976:AO976)-AQ976,SUM(BX976:CB976)),SUM(BY976:CB976))</f>
        <v>0</v>
      </c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63"/>
      <c r="AL976" s="63"/>
      <c r="AM976" s="63"/>
      <c r="AN976" s="63"/>
      <c r="AO976" s="63"/>
      <c r="AP976" s="63">
        <v>27</v>
      </c>
      <c r="AQ976" s="63"/>
      <c r="AS976" s="5">
        <f>IF(Q976&gt;0,RANK(Q976,(N976:P976,Q976:AE976)),0)</f>
        <v>3</v>
      </c>
      <c r="AT976" s="5">
        <f>IF(R976&gt;0,RANK(R976,(N976:P976,Q976:AE976)),0)</f>
        <v>0</v>
      </c>
      <c r="AU976" s="5">
        <f>IF(T976&gt;0,RANK(T976,(N976:P976,Q976:AE976)),0)</f>
        <v>0</v>
      </c>
      <c r="AV976" s="5">
        <f>IF(S976&gt;0,RANK(S976,(N976:P976,Q976:AE976)),0)</f>
        <v>0</v>
      </c>
      <c r="AW976" s="2">
        <f t="shared" si="396"/>
        <v>1.9061319906491639E-2</v>
      </c>
      <c r="AX976" s="2">
        <f t="shared" si="397"/>
        <v>0</v>
      </c>
      <c r="AY976" s="2">
        <f t="shared" si="398"/>
        <v>0</v>
      </c>
      <c r="AZ976" s="2">
        <f t="shared" si="399"/>
        <v>0</v>
      </c>
      <c r="BB976" t="s">
        <v>2939</v>
      </c>
      <c r="BC976" t="s">
        <v>460</v>
      </c>
      <c r="BD976">
        <v>2</v>
      </c>
      <c r="BF976" s="111">
        <v>20</v>
      </c>
      <c r="BG976" s="113">
        <v>85</v>
      </c>
      <c r="BH976" s="117">
        <f t="shared" si="388"/>
        <v>20085</v>
      </c>
      <c r="BJ976" s="5" t="s">
        <v>3185</v>
      </c>
    </row>
    <row r="977" spans="1:77" hidden="1" outlineLevel="1">
      <c r="A977" t="s">
        <v>1100</v>
      </c>
      <c r="B977" t="s">
        <v>460</v>
      </c>
      <c r="C977" s="1">
        <f t="shared" si="389"/>
        <v>8013</v>
      </c>
      <c r="D977" s="5">
        <f>IF(N977&gt;0, RANK(N977,(N977:P977,Q977:AE977)),0)</f>
        <v>2</v>
      </c>
      <c r="E977" s="5">
        <f>IF(O977&gt;0,RANK(O977,(N977:P977,Q977:AE977)),0)</f>
        <v>1</v>
      </c>
      <c r="F977" s="5">
        <f>IF(P977&gt;0,RANK(P977,(N977:P977,Q977:AE977)),0)</f>
        <v>0</v>
      </c>
      <c r="G977" s="131">
        <f t="shared" si="390"/>
        <v>1850</v>
      </c>
      <c r="H977" s="136">
        <f t="shared" si="391"/>
        <v>0.23087482840384374</v>
      </c>
      <c r="I977" s="2"/>
      <c r="J977" s="2">
        <f t="shared" si="392"/>
        <v>0.37152127792337453</v>
      </c>
      <c r="K977" s="2">
        <f t="shared" si="393"/>
        <v>0.60239610632721829</v>
      </c>
      <c r="L977" s="2">
        <f t="shared" si="394"/>
        <v>0</v>
      </c>
      <c r="M977" s="2">
        <f t="shared" si="395"/>
        <v>2.6082615749407179E-2</v>
      </c>
      <c r="N977" s="63">
        <v>2977</v>
      </c>
      <c r="O977" s="63">
        <v>4827</v>
      </c>
      <c r="P977" s="63"/>
      <c r="Q977" s="63">
        <v>167</v>
      </c>
      <c r="R977" s="63">
        <v>2</v>
      </c>
      <c r="S977" s="63">
        <v>1</v>
      </c>
      <c r="T977" s="63"/>
      <c r="U977" s="63"/>
      <c r="V977" s="63"/>
      <c r="W977" s="63">
        <f>IF(Copyright!C$12=1,IF(BW977&gt;0,BW977-SUM(R977:V977)-SUM(X977:AO977)-AQ977,SUM(BX977:CB977)),SUM(BY977:CB977))</f>
        <v>0</v>
      </c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63"/>
      <c r="AL977" s="63"/>
      <c r="AM977" s="63"/>
      <c r="AN977" s="63"/>
      <c r="AO977" s="63"/>
      <c r="AP977" s="63">
        <v>38</v>
      </c>
      <c r="AQ977" s="63">
        <v>1</v>
      </c>
      <c r="AS977" s="5">
        <f>IF(Q977&gt;0,RANK(Q977,(N977:P977,Q977:AE977)),0)</f>
        <v>3</v>
      </c>
      <c r="AT977" s="5">
        <f>IF(R977&gt;0,RANK(R977,(N977:P977,Q977:AE977)),0)</f>
        <v>4</v>
      </c>
      <c r="AU977" s="5">
        <f>IF(T977&gt;0,RANK(T977,(N977:P977,Q977:AE977)),0)</f>
        <v>0</v>
      </c>
      <c r="AV977" s="5">
        <f>IF(S977&gt;0,RANK(S977,(N977:P977,Q977:AE977)),0)</f>
        <v>5</v>
      </c>
      <c r="AW977" s="2">
        <f t="shared" si="396"/>
        <v>2.0841133158617246E-2</v>
      </c>
      <c r="AX977" s="2">
        <f t="shared" si="397"/>
        <v>2.4959440908523651E-4</v>
      </c>
      <c r="AY977" s="2">
        <f t="shared" si="398"/>
        <v>0</v>
      </c>
      <c r="AZ977" s="2">
        <f t="shared" si="399"/>
        <v>1.2479720454261825E-4</v>
      </c>
      <c r="BB977" t="s">
        <v>1100</v>
      </c>
      <c r="BC977" t="s">
        <v>460</v>
      </c>
      <c r="BD977">
        <v>2</v>
      </c>
      <c r="BF977" s="111">
        <v>20</v>
      </c>
      <c r="BG977" s="113">
        <v>87</v>
      </c>
      <c r="BH977" s="117">
        <f t="shared" si="388"/>
        <v>20087</v>
      </c>
      <c r="BJ977" s="5" t="s">
        <v>3185</v>
      </c>
    </row>
    <row r="978" spans="1:77" hidden="1" outlineLevel="1">
      <c r="A978" t="s">
        <v>1389</v>
      </c>
      <c r="B978" t="s">
        <v>460</v>
      </c>
      <c r="C978" s="1">
        <f t="shared" si="389"/>
        <v>1497</v>
      </c>
      <c r="D978" s="5">
        <f>IF(N978&gt;0, RANK(N978,(N978:P978,Q978:AE978)),0)</f>
        <v>2</v>
      </c>
      <c r="E978" s="5">
        <f>IF(O978&gt;0,RANK(O978,(N978:P978,Q978:AE978)),0)</f>
        <v>1</v>
      </c>
      <c r="F978" s="5">
        <f>IF(P978&gt;0,RANK(P978,(N978:P978,Q978:AE978)),0)</f>
        <v>0</v>
      </c>
      <c r="G978" s="131">
        <f t="shared" si="390"/>
        <v>1006</v>
      </c>
      <c r="H978" s="136">
        <f t="shared" si="391"/>
        <v>0.67201068804275221</v>
      </c>
      <c r="I978" s="2"/>
      <c r="J978" s="2">
        <f t="shared" si="392"/>
        <v>0.15297261189044756</v>
      </c>
      <c r="K978" s="2">
        <f t="shared" si="393"/>
        <v>0.82498329993319974</v>
      </c>
      <c r="L978" s="2">
        <f t="shared" si="394"/>
        <v>0</v>
      </c>
      <c r="M978" s="2">
        <f t="shared" si="395"/>
        <v>2.2044088176352727E-2</v>
      </c>
      <c r="N978" s="63">
        <v>229</v>
      </c>
      <c r="O978" s="63">
        <v>1235</v>
      </c>
      <c r="P978" s="63"/>
      <c r="Q978" s="63">
        <v>21</v>
      </c>
      <c r="R978" s="63"/>
      <c r="S978" s="63"/>
      <c r="T978" s="63"/>
      <c r="U978" s="63"/>
      <c r="V978" s="63"/>
      <c r="W978" s="63">
        <f>IF(Copyright!C$12=1,IF(BW978&gt;0,BW978-SUM(R978:V978)-SUM(X978:AO978)-AQ978,SUM(BX978:CB978)),SUM(BY978:CB978))</f>
        <v>0</v>
      </c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63"/>
      <c r="AL978" s="63"/>
      <c r="AM978" s="63"/>
      <c r="AN978" s="63"/>
      <c r="AO978" s="63"/>
      <c r="AP978" s="63">
        <v>12</v>
      </c>
      <c r="AQ978" s="63"/>
      <c r="AS978" s="5">
        <f>IF(Q978&gt;0,RANK(Q978,(N978:P978,Q978:AE978)),0)</f>
        <v>3</v>
      </c>
      <c r="AT978" s="5">
        <f>IF(R978&gt;0,RANK(R978,(N978:P978,Q978:AE978)),0)</f>
        <v>0</v>
      </c>
      <c r="AU978" s="5">
        <f>IF(T978&gt;0,RANK(T978,(N978:P978,Q978:AE978)),0)</f>
        <v>0</v>
      </c>
      <c r="AV978" s="5">
        <f>IF(S978&gt;0,RANK(S978,(N978:P978,Q978:AE978)),0)</f>
        <v>0</v>
      </c>
      <c r="AW978" s="2">
        <f t="shared" si="396"/>
        <v>1.4028056112224449E-2</v>
      </c>
      <c r="AX978" s="2">
        <f t="shared" si="397"/>
        <v>0</v>
      </c>
      <c r="AY978" s="2">
        <f t="shared" si="398"/>
        <v>0</v>
      </c>
      <c r="AZ978" s="2">
        <f t="shared" si="399"/>
        <v>0</v>
      </c>
      <c r="BB978" t="s">
        <v>1389</v>
      </c>
      <c r="BC978" t="s">
        <v>460</v>
      </c>
      <c r="BD978">
        <v>1</v>
      </c>
      <c r="BF978" s="111">
        <v>20</v>
      </c>
      <c r="BG978" s="113">
        <v>89</v>
      </c>
      <c r="BH978" s="117">
        <f t="shared" si="388"/>
        <v>20089</v>
      </c>
      <c r="BJ978" s="5" t="s">
        <v>3185</v>
      </c>
    </row>
    <row r="979" spans="1:77" hidden="1" outlineLevel="1">
      <c r="A979" t="s">
        <v>1369</v>
      </c>
      <c r="B979" t="s">
        <v>460</v>
      </c>
      <c r="C979" s="1">
        <f t="shared" si="389"/>
        <v>274365</v>
      </c>
      <c r="D979" s="5">
        <f>IF(N979&gt;0, RANK(N979,(N979:P979,Q979:AE979)),0)</f>
        <v>2</v>
      </c>
      <c r="E979" s="5">
        <f>IF(O979&gt;0,RANK(O979,(N979:P979,Q979:AE979)),0)</f>
        <v>1</v>
      </c>
      <c r="F979" s="5">
        <f>IF(P979&gt;0,RANK(P979,(N979:P979,Q979:AE979)),0)</f>
        <v>0</v>
      </c>
      <c r="G979" s="131">
        <f t="shared" si="390"/>
        <v>47875</v>
      </c>
      <c r="H979" s="136">
        <f t="shared" si="391"/>
        <v>0.17449383121024911</v>
      </c>
      <c r="I979" s="2"/>
      <c r="J979" s="2">
        <f t="shared" si="392"/>
        <v>0.40284292821606255</v>
      </c>
      <c r="K979" s="2">
        <f t="shared" si="393"/>
        <v>0.57733675942631169</v>
      </c>
      <c r="L979" s="2">
        <f t="shared" si="394"/>
        <v>0</v>
      </c>
      <c r="M979" s="2">
        <f t="shared" si="395"/>
        <v>1.9820312357625713E-2</v>
      </c>
      <c r="N979" s="63">
        <v>110526</v>
      </c>
      <c r="O979" s="63">
        <v>158401</v>
      </c>
      <c r="P979" s="63"/>
      <c r="Q979" s="63">
        <v>4590</v>
      </c>
      <c r="R979" s="63">
        <v>157</v>
      </c>
      <c r="S979" s="63">
        <v>29</v>
      </c>
      <c r="T979" s="63"/>
      <c r="U979" s="63"/>
      <c r="V979" s="63"/>
      <c r="W979" s="63">
        <f>IF(Copyright!C$12=1,IF(BW979&gt;0,BW979-SUM(R979:V979)-SUM(X979:AO979)-AQ979,SUM(BX979:CB979)),SUM(BY979:CB979))</f>
        <v>0</v>
      </c>
      <c r="X979" s="63">
        <v>29</v>
      </c>
      <c r="Y979" s="63">
        <v>3</v>
      </c>
      <c r="Z979" s="63">
        <v>11</v>
      </c>
      <c r="AA979" s="63"/>
      <c r="AB979" s="63"/>
      <c r="AC979" s="63"/>
      <c r="AD979" s="63"/>
      <c r="AE979" s="63"/>
      <c r="AF979" s="63"/>
      <c r="AG979" s="63"/>
      <c r="AH979" s="63">
        <v>6</v>
      </c>
      <c r="AI979" s="63"/>
      <c r="AJ979" s="63">
        <v>2</v>
      </c>
      <c r="AK979" s="63"/>
      <c r="AL979" s="63"/>
      <c r="AM979" s="63"/>
      <c r="AN979" s="63"/>
      <c r="AO979" s="63"/>
      <c r="AP979" s="63">
        <v>611</v>
      </c>
      <c r="AQ979" s="63"/>
      <c r="AS979" s="5">
        <f>IF(Q979&gt;0,RANK(Q979,(N979:P979,Q979:AE979)),0)</f>
        <v>3</v>
      </c>
      <c r="AT979" s="5">
        <f>IF(R979&gt;0,RANK(R979,(N979:P979,Q979:AE979)),0)</f>
        <v>4</v>
      </c>
      <c r="AU979" s="5">
        <f>IF(T979&gt;0,RANK(T979,(N979:P979,Q979:AE979)),0)</f>
        <v>0</v>
      </c>
      <c r="AV979" s="5">
        <f>IF(S979&gt;0,RANK(S979,(N979:P979,Q979:AE979)),0)</f>
        <v>5</v>
      </c>
      <c r="AW979" s="2">
        <f t="shared" si="396"/>
        <v>1.6729539117598818E-2</v>
      </c>
      <c r="AX979" s="2">
        <f t="shared" si="397"/>
        <v>5.7223042297669161E-4</v>
      </c>
      <c r="AY979" s="2">
        <f t="shared" si="398"/>
        <v>0</v>
      </c>
      <c r="AZ979" s="2">
        <f t="shared" si="399"/>
        <v>1.0569861316129973E-4</v>
      </c>
      <c r="BB979" t="s">
        <v>1369</v>
      </c>
      <c r="BC979" t="s">
        <v>460</v>
      </c>
      <c r="BD979">
        <v>3</v>
      </c>
      <c r="BF979" s="111">
        <v>20</v>
      </c>
      <c r="BG979" s="113">
        <v>91</v>
      </c>
      <c r="BH979" s="117">
        <f t="shared" si="388"/>
        <v>20091</v>
      </c>
      <c r="BJ979" s="5" t="s">
        <v>3185</v>
      </c>
    </row>
    <row r="980" spans="1:77" hidden="1" outlineLevel="1">
      <c r="A980" t="s">
        <v>833</v>
      </c>
      <c r="B980" t="s">
        <v>460</v>
      </c>
      <c r="C980" s="1">
        <f t="shared" si="389"/>
        <v>1386</v>
      </c>
      <c r="D980" s="5">
        <f>IF(N980&gt;0, RANK(N980,(N980:P980,Q980:AE980)),0)</f>
        <v>2</v>
      </c>
      <c r="E980" s="5">
        <f>IF(O980&gt;0,RANK(O980,(N980:P980,Q980:AE980)),0)</f>
        <v>1</v>
      </c>
      <c r="F980" s="5">
        <f>IF(P980&gt;0,RANK(P980,(N980:P980,Q980:AE980)),0)</f>
        <v>0</v>
      </c>
      <c r="G980" s="131">
        <f t="shared" si="390"/>
        <v>829</v>
      </c>
      <c r="H980" s="136">
        <f t="shared" si="391"/>
        <v>0.59812409812409817</v>
      </c>
      <c r="I980" s="2"/>
      <c r="J980" s="2">
        <f t="shared" si="392"/>
        <v>0.19336219336219337</v>
      </c>
      <c r="K980" s="2">
        <f t="shared" si="393"/>
        <v>0.79148629148629146</v>
      </c>
      <c r="L980" s="2">
        <f t="shared" si="394"/>
        <v>0</v>
      </c>
      <c r="M980" s="2">
        <f t="shared" si="395"/>
        <v>1.5151515151515138E-2</v>
      </c>
      <c r="N980" s="63">
        <v>268</v>
      </c>
      <c r="O980" s="63">
        <v>1097</v>
      </c>
      <c r="P980" s="63"/>
      <c r="Q980" s="63">
        <v>16</v>
      </c>
      <c r="R980" s="63"/>
      <c r="S980" s="63"/>
      <c r="T980" s="63"/>
      <c r="U980" s="63"/>
      <c r="V980" s="63"/>
      <c r="W980" s="63">
        <f>IF(Copyright!C$12=1,IF(BW980&gt;0,BW980-SUM(R980:V980)-SUM(X980:AO980)-AQ980,SUM(BX980:CB980)),SUM(BY980:CB980))</f>
        <v>0</v>
      </c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63"/>
      <c r="AL980" s="63"/>
      <c r="AM980" s="63"/>
      <c r="AN980" s="63"/>
      <c r="AO980" s="63"/>
      <c r="AP980" s="63">
        <v>5</v>
      </c>
      <c r="AQ980" s="63"/>
      <c r="AS980" s="5">
        <f>IF(Q980&gt;0,RANK(Q980,(N980:P980,Q980:AE980)),0)</f>
        <v>3</v>
      </c>
      <c r="AT980" s="5">
        <f>IF(R980&gt;0,RANK(R980,(N980:P980,Q980:AE980)),0)</f>
        <v>0</v>
      </c>
      <c r="AU980" s="5">
        <f>IF(T980&gt;0,RANK(T980,(N980:P980,Q980:AE980)),0)</f>
        <v>0</v>
      </c>
      <c r="AV980" s="5">
        <f>IF(S980&gt;0,RANK(S980,(N980:P980,Q980:AE980)),0)</f>
        <v>0</v>
      </c>
      <c r="AW980" s="2">
        <f t="shared" si="396"/>
        <v>1.1544011544011544E-2</v>
      </c>
      <c r="AX980" s="2">
        <f t="shared" si="397"/>
        <v>0</v>
      </c>
      <c r="AY980" s="2">
        <f t="shared" si="398"/>
        <v>0</v>
      </c>
      <c r="AZ980" s="2">
        <f t="shared" si="399"/>
        <v>0</v>
      </c>
      <c r="BB980" t="s">
        <v>833</v>
      </c>
      <c r="BC980" t="s">
        <v>460</v>
      </c>
      <c r="BD980">
        <v>1</v>
      </c>
      <c r="BF980" s="111">
        <v>20</v>
      </c>
      <c r="BG980" s="113">
        <v>93</v>
      </c>
      <c r="BH980" s="117">
        <f t="shared" si="388"/>
        <v>20093</v>
      </c>
      <c r="BJ980" s="5" t="s">
        <v>3185</v>
      </c>
    </row>
    <row r="981" spans="1:77" hidden="1" outlineLevel="1">
      <c r="A981" t="s">
        <v>1346</v>
      </c>
      <c r="B981" t="s">
        <v>460</v>
      </c>
      <c r="C981" s="1">
        <f t="shared" si="389"/>
        <v>3231</v>
      </c>
      <c r="D981" s="5">
        <f>IF(N981&gt;0, RANK(N981,(N981:P981,Q981:AE981)),0)</f>
        <v>2</v>
      </c>
      <c r="E981" s="5">
        <f>IF(O981&gt;0,RANK(O981,(N981:P981,Q981:AE981)),0)</f>
        <v>1</v>
      </c>
      <c r="F981" s="5">
        <f>IF(P981&gt;0,RANK(P981,(N981:P981,Q981:AE981)),0)</f>
        <v>0</v>
      </c>
      <c r="G981" s="131">
        <f t="shared" si="390"/>
        <v>1664</v>
      </c>
      <c r="H981" s="136">
        <f t="shared" si="391"/>
        <v>0.51501083255957902</v>
      </c>
      <c r="I981" s="2"/>
      <c r="J981" s="2">
        <f t="shared" si="392"/>
        <v>0.22686474775611265</v>
      </c>
      <c r="K981" s="2">
        <f t="shared" si="393"/>
        <v>0.74187558031569178</v>
      </c>
      <c r="L981" s="2">
        <f t="shared" si="394"/>
        <v>0</v>
      </c>
      <c r="M981" s="2">
        <f t="shared" si="395"/>
        <v>3.1259671928195565E-2</v>
      </c>
      <c r="N981" s="63">
        <v>733</v>
      </c>
      <c r="O981" s="63">
        <v>2397</v>
      </c>
      <c r="P981" s="63"/>
      <c r="Q981" s="63">
        <v>70</v>
      </c>
      <c r="R981" s="63">
        <v>3</v>
      </c>
      <c r="S981" s="63">
        <v>1</v>
      </c>
      <c r="T981" s="63"/>
      <c r="U981" s="63"/>
      <c r="V981" s="63"/>
      <c r="W981" s="63">
        <f>IF(Copyright!C$12=1,IF(BW981&gt;0,BW981-SUM(R981:V981)-SUM(X981:AO981)-AQ981,SUM(BX981:CB981)),SUM(BY981:CB981))</f>
        <v>0</v>
      </c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63"/>
      <c r="AL981" s="63"/>
      <c r="AM981" s="63"/>
      <c r="AN981" s="63"/>
      <c r="AO981" s="63"/>
      <c r="AP981" s="63">
        <v>27</v>
      </c>
      <c r="AQ981" s="63"/>
      <c r="AS981" s="5">
        <f>IF(Q981&gt;0,RANK(Q981,(N981:P981,Q981:AE981)),0)</f>
        <v>3</v>
      </c>
      <c r="AT981" s="5">
        <f>IF(R981&gt;0,RANK(R981,(N981:P981,Q981:AE981)),0)</f>
        <v>4</v>
      </c>
      <c r="AU981" s="5">
        <f>IF(T981&gt;0,RANK(T981,(N981:P981,Q981:AE981)),0)</f>
        <v>0</v>
      </c>
      <c r="AV981" s="5">
        <f>IF(S981&gt;0,RANK(S981,(N981:P981,Q981:AE981)),0)</f>
        <v>5</v>
      </c>
      <c r="AW981" s="2">
        <f t="shared" si="396"/>
        <v>2.1665119158155371E-2</v>
      </c>
      <c r="AX981" s="2">
        <f t="shared" si="397"/>
        <v>9.2850510677808728E-4</v>
      </c>
      <c r="AY981" s="2">
        <f t="shared" si="398"/>
        <v>0</v>
      </c>
      <c r="AZ981" s="2">
        <f t="shared" si="399"/>
        <v>3.0950170225936243E-4</v>
      </c>
      <c r="BB981" t="s">
        <v>1346</v>
      </c>
      <c r="BC981" t="s">
        <v>460</v>
      </c>
      <c r="BD981">
        <v>4</v>
      </c>
      <c r="BF981" s="111">
        <v>20</v>
      </c>
      <c r="BG981" s="113">
        <v>95</v>
      </c>
      <c r="BH981" s="117">
        <f t="shared" si="388"/>
        <v>20095</v>
      </c>
      <c r="BJ981" s="5" t="s">
        <v>3185</v>
      </c>
    </row>
    <row r="982" spans="1:77" hidden="1" outlineLevel="1">
      <c r="A982" t="s">
        <v>1246</v>
      </c>
      <c r="B982" t="s">
        <v>460</v>
      </c>
      <c r="C982" s="1">
        <f t="shared" si="389"/>
        <v>1144</v>
      </c>
      <c r="D982" s="5">
        <f>IF(N982&gt;0, RANK(N982,(N982:P982,Q982:AE982)),0)</f>
        <v>2</v>
      </c>
      <c r="E982" s="5">
        <f>IF(O982&gt;0,RANK(O982,(N982:P982,Q982:AE982)),0)</f>
        <v>1</v>
      </c>
      <c r="F982" s="5">
        <f>IF(P982&gt;0,RANK(P982,(N982:P982,Q982:AE982)),0)</f>
        <v>0</v>
      </c>
      <c r="G982" s="131">
        <f t="shared" si="390"/>
        <v>813</v>
      </c>
      <c r="H982" s="136">
        <f t="shared" si="391"/>
        <v>0.71066433566433562</v>
      </c>
      <c r="I982" s="2"/>
      <c r="J982" s="2">
        <f t="shared" si="392"/>
        <v>0.14248251748251747</v>
      </c>
      <c r="K982" s="2">
        <f t="shared" si="393"/>
        <v>0.85314685314685312</v>
      </c>
      <c r="L982" s="2">
        <f t="shared" si="394"/>
        <v>0</v>
      </c>
      <c r="M982" s="2">
        <f t="shared" si="395"/>
        <v>4.3706293706293753E-3</v>
      </c>
      <c r="N982" s="63">
        <v>163</v>
      </c>
      <c r="O982" s="63">
        <v>976</v>
      </c>
      <c r="P982" s="63"/>
      <c r="Q982" s="63">
        <v>1</v>
      </c>
      <c r="R982" s="63">
        <v>2</v>
      </c>
      <c r="S982" s="63"/>
      <c r="T982" s="63"/>
      <c r="U982" s="63"/>
      <c r="V982" s="63"/>
      <c r="W982" s="63">
        <f>IF(Copyright!C$12=1,IF(BW982&gt;0,BW982-SUM(R982:V982)-SUM(X982:AO982)-AQ982,SUM(BX982:CB982)),SUM(BY982:CB982))</f>
        <v>0</v>
      </c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63"/>
      <c r="AL982" s="63"/>
      <c r="AM982" s="63"/>
      <c r="AN982" s="63"/>
      <c r="AO982" s="63"/>
      <c r="AP982" s="63">
        <v>2</v>
      </c>
      <c r="AQ982" s="63"/>
      <c r="AS982" s="5">
        <f>IF(Q982&gt;0,RANK(Q982,(N982:P982,Q982:AE982)),0)</f>
        <v>4</v>
      </c>
      <c r="AT982" s="5">
        <f>IF(R982&gt;0,RANK(R982,(N982:P982,Q982:AE982)),0)</f>
        <v>3</v>
      </c>
      <c r="AU982" s="5">
        <f>IF(T982&gt;0,RANK(T982,(N982:P982,Q982:AE982)),0)</f>
        <v>0</v>
      </c>
      <c r="AV982" s="5">
        <f>IF(S982&gt;0,RANK(S982,(N982:P982,Q982:AE982)),0)</f>
        <v>0</v>
      </c>
      <c r="AW982" s="2">
        <f t="shared" si="396"/>
        <v>8.7412587412587413E-4</v>
      </c>
      <c r="AX982" s="2">
        <f t="shared" si="397"/>
        <v>1.7482517482517483E-3</v>
      </c>
      <c r="AY982" s="2">
        <f t="shared" si="398"/>
        <v>0</v>
      </c>
      <c r="AZ982" s="2">
        <f t="shared" si="399"/>
        <v>0</v>
      </c>
      <c r="BB982" t="s">
        <v>1246</v>
      </c>
      <c r="BC982" t="s">
        <v>460</v>
      </c>
      <c r="BD982">
        <v>4</v>
      </c>
      <c r="BF982" s="111">
        <v>20</v>
      </c>
      <c r="BG982" s="113">
        <v>97</v>
      </c>
      <c r="BH982" s="117">
        <f t="shared" si="388"/>
        <v>20097</v>
      </c>
      <c r="BJ982" s="5" t="s">
        <v>3185</v>
      </c>
    </row>
    <row r="983" spans="1:77" hidden="1" outlineLevel="1">
      <c r="A983" t="s">
        <v>3172</v>
      </c>
      <c r="B983" t="s">
        <v>460</v>
      </c>
      <c r="C983" s="1">
        <f t="shared" si="389"/>
        <v>8037</v>
      </c>
      <c r="D983" s="5">
        <f>IF(N983&gt;0, RANK(N983,(N983:P983,Q983:AE983)),0)</f>
        <v>2</v>
      </c>
      <c r="E983" s="5">
        <f>IF(O983&gt;0,RANK(O983,(N983:P983,Q983:AE983)),0)</f>
        <v>1</v>
      </c>
      <c r="F983" s="5">
        <f>IF(P983&gt;0,RANK(P983,(N983:P983,Q983:AE983)),0)</f>
        <v>0</v>
      </c>
      <c r="G983" s="131">
        <f t="shared" si="390"/>
        <v>1625</v>
      </c>
      <c r="H983" s="136">
        <f t="shared" si="391"/>
        <v>0.20218987184272738</v>
      </c>
      <c r="I983" s="2"/>
      <c r="J983" s="2">
        <f t="shared" si="392"/>
        <v>0.3878312803284808</v>
      </c>
      <c r="K983" s="2">
        <f t="shared" si="393"/>
        <v>0.59002115217120821</v>
      </c>
      <c r="L983" s="2">
        <f t="shared" si="394"/>
        <v>0</v>
      </c>
      <c r="M983" s="2">
        <f t="shared" si="395"/>
        <v>2.2147567500310994E-2</v>
      </c>
      <c r="N983" s="63">
        <v>3117</v>
      </c>
      <c r="O983" s="63">
        <v>4742</v>
      </c>
      <c r="P983" s="63"/>
      <c r="Q983" s="63">
        <v>121</v>
      </c>
      <c r="R983" s="63">
        <v>5</v>
      </c>
      <c r="S983" s="63">
        <v>2</v>
      </c>
      <c r="T983" s="63"/>
      <c r="U983" s="63"/>
      <c r="V983" s="63"/>
      <c r="W983" s="63">
        <f>IF(Copyright!C$12=1,IF(BW983&gt;0,BW983-SUM(R983:V983)-SUM(X983:AO983)-AQ983,SUM(BX983:CB983)),SUM(BY983:CB983))</f>
        <v>0</v>
      </c>
      <c r="X983" s="63">
        <v>1</v>
      </c>
      <c r="Y983" s="63"/>
      <c r="Z983" s="63">
        <v>2</v>
      </c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63"/>
      <c r="AL983" s="63"/>
      <c r="AM983" s="63"/>
      <c r="AN983" s="63"/>
      <c r="AO983" s="63"/>
      <c r="AP983" s="63">
        <v>47</v>
      </c>
      <c r="AQ983" s="63"/>
      <c r="AS983" s="5">
        <f>IF(Q983&gt;0,RANK(Q983,(N983:P983,Q983:AE983)),0)</f>
        <v>3</v>
      </c>
      <c r="AT983" s="5">
        <f>IF(R983&gt;0,RANK(R983,(N983:P983,Q983:AE983)),0)</f>
        <v>4</v>
      </c>
      <c r="AU983" s="5">
        <f>IF(T983&gt;0,RANK(T983,(N983:P983,Q983:AE983)),0)</f>
        <v>0</v>
      </c>
      <c r="AV983" s="5">
        <f>IF(S983&gt;0,RANK(S983,(N983:P983,Q983:AE983)),0)</f>
        <v>5</v>
      </c>
      <c r="AW983" s="2">
        <f t="shared" si="396"/>
        <v>1.5055368918750778E-2</v>
      </c>
      <c r="AX983" s="2">
        <f t="shared" si="397"/>
        <v>6.2212268259300731E-4</v>
      </c>
      <c r="AY983" s="2">
        <f t="shared" si="398"/>
        <v>0</v>
      </c>
      <c r="AZ983" s="2">
        <f t="shared" si="399"/>
        <v>2.4884907303720296E-4</v>
      </c>
      <c r="BB983" t="s">
        <v>3172</v>
      </c>
      <c r="BC983" t="s">
        <v>460</v>
      </c>
      <c r="BD983">
        <v>2</v>
      </c>
      <c r="BF983" s="111">
        <v>20</v>
      </c>
      <c r="BG983" s="113">
        <v>99</v>
      </c>
      <c r="BH983" s="117">
        <f t="shared" si="388"/>
        <v>20099</v>
      </c>
      <c r="BJ983" s="5" t="s">
        <v>3185</v>
      </c>
    </row>
    <row r="984" spans="1:77" hidden="1" outlineLevel="1">
      <c r="A984" t="s">
        <v>1873</v>
      </c>
      <c r="B984" t="s">
        <v>460</v>
      </c>
      <c r="C984" s="1">
        <f t="shared" si="389"/>
        <v>928</v>
      </c>
      <c r="D984" s="5">
        <f>IF(N984&gt;0, RANK(N984,(N984:P984,Q984:AE984)),0)</f>
        <v>2</v>
      </c>
      <c r="E984" s="5">
        <f>IF(O984&gt;0,RANK(O984,(N984:P984,Q984:AE984)),0)</f>
        <v>1</v>
      </c>
      <c r="F984" s="5">
        <f>IF(P984&gt;0,RANK(P984,(N984:P984,Q984:AE984)),0)</f>
        <v>0</v>
      </c>
      <c r="G984" s="131">
        <f t="shared" si="390"/>
        <v>567</v>
      </c>
      <c r="H984" s="136">
        <f t="shared" si="391"/>
        <v>0.61099137931034486</v>
      </c>
      <c r="I984" s="2"/>
      <c r="J984" s="2">
        <f t="shared" si="392"/>
        <v>0.18534482758620691</v>
      </c>
      <c r="K984" s="2">
        <f t="shared" si="393"/>
        <v>0.79633620689655171</v>
      </c>
      <c r="L984" s="2">
        <f t="shared" si="394"/>
        <v>0</v>
      </c>
      <c r="M984" s="2">
        <f t="shared" si="395"/>
        <v>1.8318965517241437E-2</v>
      </c>
      <c r="N984" s="63">
        <v>172</v>
      </c>
      <c r="O984" s="63">
        <v>739</v>
      </c>
      <c r="P984" s="63"/>
      <c r="Q984" s="63">
        <v>10</v>
      </c>
      <c r="R984" s="63"/>
      <c r="S984" s="63"/>
      <c r="T984" s="63"/>
      <c r="U984" s="63"/>
      <c r="V984" s="63"/>
      <c r="W984" s="63">
        <f>IF(Copyright!C$12=1,IF(BW984&gt;0,BW984-SUM(R984:V984)-SUM(X984:AO984)-AQ984,SUM(BX984:CB984)),SUM(BY984:CB984))</f>
        <v>0</v>
      </c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63"/>
      <c r="AL984" s="63"/>
      <c r="AM984" s="63"/>
      <c r="AN984" s="63"/>
      <c r="AO984" s="63"/>
      <c r="AP984" s="63">
        <v>7</v>
      </c>
      <c r="AQ984" s="63"/>
      <c r="AS984" s="5">
        <f>IF(Q984&gt;0,RANK(Q984,(N984:P984,Q984:AE984)),0)</f>
        <v>3</v>
      </c>
      <c r="AT984" s="5">
        <f>IF(R984&gt;0,RANK(R984,(N984:P984,Q984:AE984)),0)</f>
        <v>0</v>
      </c>
      <c r="AU984" s="5">
        <f>IF(T984&gt;0,RANK(T984,(N984:P984,Q984:AE984)),0)</f>
        <v>0</v>
      </c>
      <c r="AV984" s="5">
        <f>IF(S984&gt;0,RANK(S984,(N984:P984,Q984:AE984)),0)</f>
        <v>0</v>
      </c>
      <c r="AW984" s="2">
        <f t="shared" si="396"/>
        <v>1.0775862068965518E-2</v>
      </c>
      <c r="AX984" s="2">
        <f t="shared" si="397"/>
        <v>0</v>
      </c>
      <c r="AY984" s="2">
        <f t="shared" si="398"/>
        <v>0</v>
      </c>
      <c r="AZ984" s="2">
        <f t="shared" si="399"/>
        <v>0</v>
      </c>
      <c r="BB984" t="s">
        <v>1873</v>
      </c>
      <c r="BC984" t="s">
        <v>460</v>
      </c>
      <c r="BD984">
        <v>1</v>
      </c>
      <c r="BF984" s="111">
        <v>20</v>
      </c>
      <c r="BG984" s="113">
        <v>101</v>
      </c>
      <c r="BH984" s="117">
        <f t="shared" si="388"/>
        <v>20101</v>
      </c>
      <c r="BJ984" s="5" t="s">
        <v>3185</v>
      </c>
    </row>
    <row r="985" spans="1:77" hidden="1" outlineLevel="1">
      <c r="A985" t="s">
        <v>952</v>
      </c>
      <c r="B985" t="s">
        <v>460</v>
      </c>
      <c r="C985" s="1">
        <f t="shared" si="389"/>
        <v>29085</v>
      </c>
      <c r="D985" s="5">
        <f>IF(N985&gt;0, RANK(N985,(N985:P985,Q985:AE985)),0)</f>
        <v>2</v>
      </c>
      <c r="E985" s="5">
        <f>IF(O985&gt;0,RANK(O985,(N985:P985,Q985:AE985)),0)</f>
        <v>1</v>
      </c>
      <c r="F985" s="5">
        <f>IF(P985&gt;0,RANK(P985,(N985:P985,Q985:AE985)),0)</f>
        <v>0</v>
      </c>
      <c r="G985" s="131">
        <f t="shared" si="390"/>
        <v>5702</v>
      </c>
      <c r="H985" s="136">
        <f t="shared" si="391"/>
        <v>0.19604607185834622</v>
      </c>
      <c r="I985" s="2"/>
      <c r="J985" s="2">
        <f t="shared" si="392"/>
        <v>0.39047619047619048</v>
      </c>
      <c r="K985" s="2">
        <f t="shared" si="393"/>
        <v>0.58652226233453675</v>
      </c>
      <c r="L985" s="2">
        <f t="shared" si="394"/>
        <v>0</v>
      </c>
      <c r="M985" s="2">
        <f t="shared" si="395"/>
        <v>2.3001547189272831E-2</v>
      </c>
      <c r="N985" s="63">
        <v>11357</v>
      </c>
      <c r="O985" s="63">
        <v>17059</v>
      </c>
      <c r="P985" s="63"/>
      <c r="Q985" s="63">
        <v>494</v>
      </c>
      <c r="R985" s="63">
        <v>6</v>
      </c>
      <c r="S985" s="63">
        <v>8</v>
      </c>
      <c r="T985" s="63"/>
      <c r="U985" s="63"/>
      <c r="V985" s="63"/>
      <c r="W985" s="63">
        <f>IF(Copyright!C$12=1,IF(BW985&gt;0,BW985-SUM(R985:V985)-SUM(X985:AO985)-AQ985,SUM(BX985:CB985)),SUM(BY985:CB985))</f>
        <v>0</v>
      </c>
      <c r="X985" s="63">
        <v>1</v>
      </c>
      <c r="Y985" s="63"/>
      <c r="Z985" s="63">
        <v>4</v>
      </c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63"/>
      <c r="AL985" s="63"/>
      <c r="AM985" s="63"/>
      <c r="AN985" s="63"/>
      <c r="AO985" s="63"/>
      <c r="AP985" s="63">
        <v>156</v>
      </c>
      <c r="AQ985" s="63"/>
      <c r="AS985" s="5">
        <f>IF(Q985&gt;0,RANK(Q985,(N985:P985,Q985:AE985)),0)</f>
        <v>3</v>
      </c>
      <c r="AT985" s="5">
        <f>IF(R985&gt;0,RANK(R985,(N985:P985,Q985:AE985)),0)</f>
        <v>5</v>
      </c>
      <c r="AU985" s="5">
        <f>IF(T985&gt;0,RANK(T985,(N985:P985,Q985:AE985)),0)</f>
        <v>0</v>
      </c>
      <c r="AV985" s="5">
        <f>IF(S985&gt;0,RANK(S985,(N985:P985,Q985:AE985)),0)</f>
        <v>4</v>
      </c>
      <c r="AW985" s="2">
        <f t="shared" si="396"/>
        <v>1.6984700017190994E-2</v>
      </c>
      <c r="AX985" s="2">
        <f t="shared" si="397"/>
        <v>2.0629190304280557E-4</v>
      </c>
      <c r="AY985" s="2">
        <f t="shared" si="398"/>
        <v>0</v>
      </c>
      <c r="AZ985" s="2">
        <f t="shared" si="399"/>
        <v>2.7505587072374074E-4</v>
      </c>
      <c r="BB985" t="s">
        <v>952</v>
      </c>
      <c r="BC985" t="s">
        <v>460</v>
      </c>
      <c r="BD985">
        <v>2</v>
      </c>
      <c r="BF985" s="111">
        <v>20</v>
      </c>
      <c r="BG985" s="113">
        <v>103</v>
      </c>
      <c r="BH985" s="117">
        <f t="shared" si="388"/>
        <v>20103</v>
      </c>
      <c r="BJ985" s="5" t="s">
        <v>3185</v>
      </c>
    </row>
    <row r="986" spans="1:77" hidden="1" outlineLevel="1">
      <c r="A986" t="s">
        <v>1605</v>
      </c>
      <c r="B986" t="s">
        <v>460</v>
      </c>
      <c r="C986" s="1">
        <f t="shared" si="389"/>
        <v>1483</v>
      </c>
      <c r="D986" s="5">
        <f>IF(N986&gt;0, RANK(N986,(N986:P986,Q986:AE986)),0)</f>
        <v>2</v>
      </c>
      <c r="E986" s="5">
        <f>IF(O986&gt;0,RANK(O986,(N986:P986,Q986:AE986)),0)</f>
        <v>1</v>
      </c>
      <c r="F986" s="5">
        <f>IF(P986&gt;0,RANK(P986,(N986:P986,Q986:AE986)),0)</f>
        <v>0</v>
      </c>
      <c r="G986" s="131">
        <f t="shared" si="390"/>
        <v>876</v>
      </c>
      <c r="H986" s="136">
        <f t="shared" si="391"/>
        <v>0.59069453809844907</v>
      </c>
      <c r="I986" s="2"/>
      <c r="J986" s="2">
        <f t="shared" si="392"/>
        <v>0.19487525286581253</v>
      </c>
      <c r="K986" s="2">
        <f t="shared" si="393"/>
        <v>0.78556979096426161</v>
      </c>
      <c r="L986" s="2">
        <f t="shared" si="394"/>
        <v>0</v>
      </c>
      <c r="M986" s="2">
        <f t="shared" si="395"/>
        <v>1.9554956169925863E-2</v>
      </c>
      <c r="N986" s="63">
        <v>289</v>
      </c>
      <c r="O986" s="63">
        <v>1165</v>
      </c>
      <c r="P986" s="63"/>
      <c r="Q986" s="63">
        <v>18</v>
      </c>
      <c r="R986" s="63"/>
      <c r="S986" s="63"/>
      <c r="T986" s="63"/>
      <c r="U986" s="63"/>
      <c r="V986" s="63"/>
      <c r="W986" s="63">
        <f>IF(Copyright!C$12=1,IF(BW986&gt;0,BW986-SUM(R986:V986)-SUM(X986:AO986)-AQ986,SUM(BX986:CB986)),SUM(BY986:CB986))</f>
        <v>0</v>
      </c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63"/>
      <c r="AL986" s="63"/>
      <c r="AM986" s="63"/>
      <c r="AN986" s="63"/>
      <c r="AO986" s="63"/>
      <c r="AP986" s="63">
        <v>11</v>
      </c>
      <c r="AQ986" s="63"/>
      <c r="AS986" s="5">
        <f>IF(Q986&gt;0,RANK(Q986,(N986:P986,Q986:AE986)),0)</f>
        <v>3</v>
      </c>
      <c r="AT986" s="5">
        <f>IF(R986&gt;0,RANK(R986,(N986:P986,Q986:AE986)),0)</f>
        <v>0</v>
      </c>
      <c r="AU986" s="5">
        <f>IF(T986&gt;0,RANK(T986,(N986:P986,Q986:AE986)),0)</f>
        <v>0</v>
      </c>
      <c r="AV986" s="5">
        <f>IF(S986&gt;0,RANK(S986,(N986:P986,Q986:AE986)),0)</f>
        <v>0</v>
      </c>
      <c r="AW986" s="2">
        <f t="shared" si="396"/>
        <v>1.2137559002022926E-2</v>
      </c>
      <c r="AX986" s="2">
        <f t="shared" si="397"/>
        <v>0</v>
      </c>
      <c r="AY986" s="2">
        <f t="shared" si="398"/>
        <v>0</v>
      </c>
      <c r="AZ986" s="2">
        <f t="shared" si="399"/>
        <v>0</v>
      </c>
      <c r="BB986" t="s">
        <v>1605</v>
      </c>
      <c r="BC986" t="s">
        <v>460</v>
      </c>
      <c r="BD986">
        <v>1</v>
      </c>
      <c r="BF986" s="111">
        <v>20</v>
      </c>
      <c r="BG986" s="113">
        <v>105</v>
      </c>
      <c r="BH986" s="117">
        <f t="shared" si="388"/>
        <v>20105</v>
      </c>
      <c r="BJ986" s="5" t="s">
        <v>3185</v>
      </c>
    </row>
    <row r="987" spans="1:77" hidden="1" outlineLevel="1">
      <c r="A987" t="s">
        <v>1429</v>
      </c>
      <c r="B987" t="s">
        <v>460</v>
      </c>
      <c r="C987" s="1">
        <f t="shared" si="389"/>
        <v>4467</v>
      </c>
      <c r="D987" s="5">
        <f>IF(N987&gt;0, RANK(N987,(N987:P987,Q987:AE987)),0)</f>
        <v>2</v>
      </c>
      <c r="E987" s="5">
        <f>IF(O987&gt;0,RANK(O987,(N987:P987,Q987:AE987)),0)</f>
        <v>1</v>
      </c>
      <c r="F987" s="5">
        <f>IF(P987&gt;0,RANK(P987,(N987:P987,Q987:AE987)),0)</f>
        <v>0</v>
      </c>
      <c r="G987" s="131">
        <f t="shared" si="390"/>
        <v>2007</v>
      </c>
      <c r="H987" s="136">
        <f t="shared" si="391"/>
        <v>0.44929482874412358</v>
      </c>
      <c r="I987" s="2"/>
      <c r="J987" s="2">
        <f t="shared" si="392"/>
        <v>0.26192075218267291</v>
      </c>
      <c r="K987" s="2">
        <f t="shared" si="393"/>
        <v>0.71121558092679649</v>
      </c>
      <c r="L987" s="2">
        <f t="shared" si="394"/>
        <v>0</v>
      </c>
      <c r="M987" s="2">
        <f t="shared" si="395"/>
        <v>2.6863666890530546E-2</v>
      </c>
      <c r="N987" s="63">
        <v>1170</v>
      </c>
      <c r="O987" s="63">
        <v>3177</v>
      </c>
      <c r="P987" s="63"/>
      <c r="Q987" s="63">
        <v>77</v>
      </c>
      <c r="R987" s="63">
        <v>1</v>
      </c>
      <c r="S987" s="63">
        <v>1</v>
      </c>
      <c r="T987" s="63"/>
      <c r="U987" s="63"/>
      <c r="V987" s="63"/>
      <c r="W987" s="63">
        <f>IF(Copyright!C$12=1,IF(BW987&gt;0,BW987-SUM(R987:V987)-SUM(X987:AO987)-AQ987,SUM(BX987:CB987)),SUM(BY987:CB987))</f>
        <v>0</v>
      </c>
      <c r="X987" s="63"/>
      <c r="Y987" s="63"/>
      <c r="Z987" s="63">
        <v>1</v>
      </c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63"/>
      <c r="AL987" s="63"/>
      <c r="AM987" s="63"/>
      <c r="AN987" s="63"/>
      <c r="AO987" s="63"/>
      <c r="AP987" s="63">
        <v>40</v>
      </c>
      <c r="AQ987" s="63"/>
      <c r="AS987" s="5">
        <f>IF(Q987&gt;0,RANK(Q987,(N987:P987,Q987:AE987)),0)</f>
        <v>3</v>
      </c>
      <c r="AT987" s="5">
        <f>IF(R987&gt;0,RANK(R987,(N987:P987,Q987:AE987)),0)</f>
        <v>4</v>
      </c>
      <c r="AU987" s="5">
        <f>IF(T987&gt;0,RANK(T987,(N987:P987,Q987:AE987)),0)</f>
        <v>0</v>
      </c>
      <c r="AV987" s="5">
        <f>IF(S987&gt;0,RANK(S987,(N987:P987,Q987:AE987)),0)</f>
        <v>4</v>
      </c>
      <c r="AW987" s="2">
        <f t="shared" si="396"/>
        <v>1.7237519588090441E-2</v>
      </c>
      <c r="AX987" s="2">
        <f t="shared" si="397"/>
        <v>2.2386389075442132E-4</v>
      </c>
      <c r="AY987" s="2">
        <f t="shared" si="398"/>
        <v>0</v>
      </c>
      <c r="AZ987" s="2">
        <f t="shared" si="399"/>
        <v>2.2386389075442132E-4</v>
      </c>
      <c r="BB987" t="s">
        <v>1429</v>
      </c>
      <c r="BC987" t="s">
        <v>460</v>
      </c>
      <c r="BD987">
        <v>2</v>
      </c>
      <c r="BF987" s="111">
        <v>20</v>
      </c>
      <c r="BG987" s="113">
        <v>107</v>
      </c>
      <c r="BH987" s="117">
        <f t="shared" si="388"/>
        <v>20107</v>
      </c>
      <c r="BJ987" s="5" t="s">
        <v>3185</v>
      </c>
    </row>
    <row r="988" spans="1:77" hidden="1" outlineLevel="1">
      <c r="A988" t="s">
        <v>851</v>
      </c>
      <c r="B988" t="s">
        <v>460</v>
      </c>
      <c r="C988" s="1">
        <f t="shared" si="389"/>
        <v>1350</v>
      </c>
      <c r="D988" s="5">
        <f>IF(N988&gt;0, RANK(N988,(N988:P988,Q988:AE988)),0)</f>
        <v>2</v>
      </c>
      <c r="E988" s="5">
        <f>IF(O988&gt;0,RANK(O988,(N988:P988,Q988:AE988)),0)</f>
        <v>1</v>
      </c>
      <c r="F988" s="5">
        <f>IF(P988&gt;0,RANK(P988,(N988:P988,Q988:AE988)),0)</f>
        <v>0</v>
      </c>
      <c r="G988" s="131">
        <f t="shared" si="390"/>
        <v>929</v>
      </c>
      <c r="H988" s="136">
        <f t="shared" si="391"/>
        <v>0.68814814814814818</v>
      </c>
      <c r="I988" s="2"/>
      <c r="J988" s="2">
        <f t="shared" si="392"/>
        <v>0.14592592592592593</v>
      </c>
      <c r="K988" s="2">
        <f t="shared" si="393"/>
        <v>0.83407407407407408</v>
      </c>
      <c r="L988" s="2">
        <f t="shared" si="394"/>
        <v>0</v>
      </c>
      <c r="M988" s="2">
        <f t="shared" si="395"/>
        <v>2.0000000000000018E-2</v>
      </c>
      <c r="N988" s="63">
        <v>197</v>
      </c>
      <c r="O988" s="63">
        <v>1126</v>
      </c>
      <c r="P988" s="63"/>
      <c r="Q988" s="63">
        <v>15</v>
      </c>
      <c r="R988" s="63"/>
      <c r="S988" s="63"/>
      <c r="T988" s="63"/>
      <c r="U988" s="63"/>
      <c r="V988" s="63"/>
      <c r="W988" s="63">
        <f>IF(Copyright!C$12=1,IF(BW988&gt;0,BW988-SUM(R988:V988)-SUM(X988:AO988)-AQ988,SUM(BX988:CB988)),SUM(BY988:CB988))</f>
        <v>0</v>
      </c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63"/>
      <c r="AL988" s="63"/>
      <c r="AM988" s="63"/>
      <c r="AN988" s="63"/>
      <c r="AO988" s="63"/>
      <c r="AP988" s="63">
        <v>12</v>
      </c>
      <c r="AQ988" s="63"/>
      <c r="AS988" s="5">
        <f>IF(Q988&gt;0,RANK(Q988,(N988:P988,Q988:AE988)),0)</f>
        <v>3</v>
      </c>
      <c r="AT988" s="5">
        <f>IF(R988&gt;0,RANK(R988,(N988:P988,Q988:AE988)),0)</f>
        <v>0</v>
      </c>
      <c r="AU988" s="5">
        <f>IF(T988&gt;0,RANK(T988,(N988:P988,Q988:AE988)),0)</f>
        <v>0</v>
      </c>
      <c r="AV988" s="5">
        <f>IF(S988&gt;0,RANK(S988,(N988:P988,Q988:AE988)),0)</f>
        <v>0</v>
      </c>
      <c r="AW988" s="2">
        <f t="shared" si="396"/>
        <v>1.1111111111111112E-2</v>
      </c>
      <c r="AX988" s="2">
        <f t="shared" si="397"/>
        <v>0</v>
      </c>
      <c r="AY988" s="2">
        <f t="shared" si="398"/>
        <v>0</v>
      </c>
      <c r="AZ988" s="2">
        <f t="shared" si="399"/>
        <v>0</v>
      </c>
      <c r="BB988" t="s">
        <v>851</v>
      </c>
      <c r="BC988" t="s">
        <v>460</v>
      </c>
      <c r="BD988">
        <v>1</v>
      </c>
      <c r="BF988" s="111">
        <v>20</v>
      </c>
      <c r="BG988" s="113">
        <v>109</v>
      </c>
      <c r="BH988" s="117">
        <f t="shared" si="388"/>
        <v>20109</v>
      </c>
      <c r="BJ988" s="5" t="s">
        <v>3185</v>
      </c>
    </row>
    <row r="989" spans="1:77" hidden="1" outlineLevel="1">
      <c r="A989" t="s">
        <v>319</v>
      </c>
      <c r="B989" t="s">
        <v>460</v>
      </c>
      <c r="C989" s="1">
        <f t="shared" si="389"/>
        <v>11875</v>
      </c>
      <c r="D989" s="5">
        <f>IF(N989&gt;0, RANK(N989,(N989:P989,Q989:AE989)),0)</f>
        <v>2</v>
      </c>
      <c r="E989" s="5">
        <f>IF(O989&gt;0,RANK(O989,(N989:P989,Q989:AE989)),0)</f>
        <v>1</v>
      </c>
      <c r="F989" s="5">
        <f>IF(P989&gt;0,RANK(P989,(N989:P989,Q989:AE989)),0)</f>
        <v>0</v>
      </c>
      <c r="G989" s="131">
        <f t="shared" si="390"/>
        <v>1359</v>
      </c>
      <c r="H989" s="136">
        <f t="shared" si="391"/>
        <v>0.1144421052631579</v>
      </c>
      <c r="I989" s="2"/>
      <c r="J989" s="2">
        <f t="shared" si="392"/>
        <v>0.4304</v>
      </c>
      <c r="K989" s="2">
        <f t="shared" si="393"/>
        <v>0.54484210526315791</v>
      </c>
      <c r="L989" s="2">
        <f t="shared" si="394"/>
        <v>0</v>
      </c>
      <c r="M989" s="2">
        <f t="shared" si="395"/>
        <v>2.475789473684209E-2</v>
      </c>
      <c r="N989" s="63">
        <v>5111</v>
      </c>
      <c r="O989" s="63">
        <v>6470</v>
      </c>
      <c r="P989" s="63"/>
      <c r="Q989" s="63">
        <v>226</v>
      </c>
      <c r="R989" s="63">
        <v>3</v>
      </c>
      <c r="S989" s="63"/>
      <c r="T989" s="63"/>
      <c r="U989" s="63"/>
      <c r="V989" s="63"/>
      <c r="W989" s="63">
        <f>IF(Copyright!C$12=1,IF(BW989&gt;0,BW989-SUM(R989:V989)-SUM(X989:AO989)-AQ989,SUM(BX989:CB989)),SUM(BY989:CB989))</f>
        <v>0</v>
      </c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63"/>
      <c r="AL989" s="63"/>
      <c r="AM989" s="63"/>
      <c r="AN989" s="63"/>
      <c r="AO989" s="63"/>
      <c r="AP989" s="63">
        <v>65</v>
      </c>
      <c r="AQ989" s="63"/>
      <c r="AS989" s="5">
        <f>IF(Q989&gt;0,RANK(Q989,(N989:P989,Q989:AE989)),0)</f>
        <v>3</v>
      </c>
      <c r="AT989" s="5">
        <f>IF(R989&gt;0,RANK(R989,(N989:P989,Q989:AE989)),0)</f>
        <v>4</v>
      </c>
      <c r="AU989" s="5">
        <f>IF(T989&gt;0,RANK(T989,(N989:P989,Q989:AE989)),0)</f>
        <v>0</v>
      </c>
      <c r="AV989" s="5">
        <f>IF(S989&gt;0,RANK(S989,(N989:P989,Q989:AE989)),0)</f>
        <v>0</v>
      </c>
      <c r="AW989" s="2">
        <f t="shared" si="396"/>
        <v>1.903157894736842E-2</v>
      </c>
      <c r="AX989" s="2">
        <f t="shared" si="397"/>
        <v>2.5263157894736841E-4</v>
      </c>
      <c r="AY989" s="2">
        <f t="shared" si="398"/>
        <v>0</v>
      </c>
      <c r="AZ989" s="2">
        <f t="shared" si="399"/>
        <v>0</v>
      </c>
      <c r="BB989" t="s">
        <v>319</v>
      </c>
      <c r="BC989" t="s">
        <v>460</v>
      </c>
      <c r="BD989">
        <v>1</v>
      </c>
      <c r="BF989" s="111">
        <v>20</v>
      </c>
      <c r="BG989" s="113">
        <v>111</v>
      </c>
      <c r="BH989" s="117">
        <f t="shared" si="388"/>
        <v>20111</v>
      </c>
      <c r="BJ989" s="5" t="s">
        <v>3185</v>
      </c>
    </row>
    <row r="990" spans="1:77" hidden="1" outlineLevel="1">
      <c r="A990" t="s">
        <v>1342</v>
      </c>
      <c r="B990" t="s">
        <v>460</v>
      </c>
      <c r="C990" s="1">
        <f t="shared" si="389"/>
        <v>12297</v>
      </c>
      <c r="D990" s="5">
        <f>IF(N990&gt;0, RANK(N990,(N990:P990,Q990:AE990)),0)</f>
        <v>2</v>
      </c>
      <c r="E990" s="5">
        <f>IF(O990&gt;0,RANK(O990,(N990:P990,Q990:AE990)),0)</f>
        <v>1</v>
      </c>
      <c r="F990" s="5">
        <f>IF(P990&gt;0,RANK(P990,(N990:P990,Q990:AE990)),0)</f>
        <v>0</v>
      </c>
      <c r="G990" s="131">
        <f t="shared" si="390"/>
        <v>5096</v>
      </c>
      <c r="H990" s="136">
        <f t="shared" si="391"/>
        <v>0.41441001870374888</v>
      </c>
      <c r="I990" s="2"/>
      <c r="J990" s="2">
        <f t="shared" si="392"/>
        <v>0.28047491258030416</v>
      </c>
      <c r="K990" s="2">
        <f t="shared" si="393"/>
        <v>0.69488493128405304</v>
      </c>
      <c r="L990" s="2">
        <f t="shared" si="394"/>
        <v>0</v>
      </c>
      <c r="M990" s="2">
        <f t="shared" si="395"/>
        <v>2.4640156135642854E-2</v>
      </c>
      <c r="N990" s="63">
        <v>3449</v>
      </c>
      <c r="O990" s="63">
        <v>8545</v>
      </c>
      <c r="P990" s="63"/>
      <c r="Q990" s="63">
        <v>212</v>
      </c>
      <c r="R990" s="63">
        <v>10</v>
      </c>
      <c r="S990" s="63">
        <v>6</v>
      </c>
      <c r="T990" s="63"/>
      <c r="U990" s="63"/>
      <c r="V990" s="63"/>
      <c r="W990" s="63">
        <f>IF(Copyright!C$12=1,IF(BW990&gt;0,BW990-SUM(R990:V990)-SUM(X990:AO990)-AQ990,SUM(BX990:CB990)),SUM(BY990:CB990))</f>
        <v>1</v>
      </c>
      <c r="X990" s="63">
        <v>2</v>
      </c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63"/>
      <c r="AL990" s="63"/>
      <c r="AM990" s="63"/>
      <c r="AN990" s="63"/>
      <c r="AO990" s="63"/>
      <c r="AP990" s="63">
        <v>72</v>
      </c>
      <c r="AQ990" s="63"/>
      <c r="AS990" s="5">
        <f>IF(Q990&gt;0,RANK(Q990,(N990:P990,Q990:AE990)),0)</f>
        <v>3</v>
      </c>
      <c r="AT990" s="5">
        <f>IF(R990&gt;0,RANK(R990,(N990:P990,Q990:AE990)),0)</f>
        <v>4</v>
      </c>
      <c r="AU990" s="5">
        <f>IF(T990&gt;0,RANK(T990,(N990:P990,Q990:AE990)),0)</f>
        <v>0</v>
      </c>
      <c r="AV990" s="5">
        <f>IF(S990&gt;0,RANK(S990,(N990:P990,Q990:AE990)),0)</f>
        <v>5</v>
      </c>
      <c r="AW990" s="2">
        <f t="shared" si="396"/>
        <v>1.7239977230218754E-2</v>
      </c>
      <c r="AX990" s="2">
        <f t="shared" si="397"/>
        <v>8.1320647312352605E-4</v>
      </c>
      <c r="AY990" s="2">
        <f t="shared" si="398"/>
        <v>0</v>
      </c>
      <c r="AZ990" s="2">
        <f t="shared" si="399"/>
        <v>4.8792388387411563E-4</v>
      </c>
      <c r="BB990" t="s">
        <v>1342</v>
      </c>
      <c r="BC990" t="s">
        <v>460</v>
      </c>
      <c r="BD990">
        <v>1</v>
      </c>
      <c r="BF990" s="111">
        <v>20</v>
      </c>
      <c r="BG990" s="113">
        <v>113</v>
      </c>
      <c r="BH990" s="117">
        <f t="shared" si="388"/>
        <v>20113</v>
      </c>
      <c r="BJ990" s="5" t="s">
        <v>3185</v>
      </c>
      <c r="BY990" s="63">
        <v>1</v>
      </c>
    </row>
    <row r="991" spans="1:77" hidden="1" outlineLevel="1">
      <c r="A991" t="s">
        <v>1835</v>
      </c>
      <c r="B991" t="s">
        <v>460</v>
      </c>
      <c r="C991" s="1">
        <f t="shared" si="389"/>
        <v>5409</v>
      </c>
      <c r="D991" s="5">
        <f>IF(N991&gt;0, RANK(N991,(N991:P991,Q991:AE991)),0)</f>
        <v>2</v>
      </c>
      <c r="E991" s="5">
        <f>IF(O991&gt;0,RANK(O991,(N991:P991,Q991:AE991)),0)</f>
        <v>1</v>
      </c>
      <c r="F991" s="5">
        <f>IF(P991&gt;0,RANK(P991,(N991:P991,Q991:AE991)),0)</f>
        <v>0</v>
      </c>
      <c r="G991" s="131">
        <f t="shared" si="390"/>
        <v>2504</v>
      </c>
      <c r="H991" s="136">
        <f t="shared" si="391"/>
        <v>0.46293215012017008</v>
      </c>
      <c r="I991" s="2"/>
      <c r="J991" s="2">
        <f t="shared" si="392"/>
        <v>0.25605472360880016</v>
      </c>
      <c r="K991" s="2">
        <f t="shared" si="393"/>
        <v>0.71898687372897019</v>
      </c>
      <c r="L991" s="2">
        <f t="shared" si="394"/>
        <v>0</v>
      </c>
      <c r="M991" s="2">
        <f t="shared" si="395"/>
        <v>2.4958402662229595E-2</v>
      </c>
      <c r="N991" s="63">
        <v>1385</v>
      </c>
      <c r="O991" s="63">
        <v>3889</v>
      </c>
      <c r="P991" s="63"/>
      <c r="Q991" s="63">
        <v>80</v>
      </c>
      <c r="R991" s="63">
        <v>3</v>
      </c>
      <c r="S991" s="63"/>
      <c r="T991" s="63"/>
      <c r="U991" s="63"/>
      <c r="V991" s="63"/>
      <c r="W991" s="63">
        <f>IF(Copyright!C$12=1,IF(BW991&gt;0,BW991-SUM(R991:V991)-SUM(X991:AO991)-AQ991,SUM(BX991:CB991)),SUM(BY991:CB991))</f>
        <v>0</v>
      </c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63"/>
      <c r="AL991" s="63"/>
      <c r="AM991" s="63"/>
      <c r="AN991" s="63"/>
      <c r="AO991" s="63"/>
      <c r="AP991" s="63">
        <v>52</v>
      </c>
      <c r="AQ991" s="63"/>
      <c r="AS991" s="5">
        <f>IF(Q991&gt;0,RANK(Q991,(N991:P991,Q991:AE991)),0)</f>
        <v>3</v>
      </c>
      <c r="AT991" s="5">
        <f>IF(R991&gt;0,RANK(R991,(N991:P991,Q991:AE991)),0)</f>
        <v>4</v>
      </c>
      <c r="AU991" s="5">
        <f>IF(T991&gt;0,RANK(T991,(N991:P991,Q991:AE991)),0)</f>
        <v>0</v>
      </c>
      <c r="AV991" s="5">
        <f>IF(S991&gt;0,RANK(S991,(N991:P991,Q991:AE991)),0)</f>
        <v>0</v>
      </c>
      <c r="AW991" s="2">
        <f t="shared" si="396"/>
        <v>1.4790164540580514E-2</v>
      </c>
      <c r="AX991" s="2">
        <f t="shared" si="397"/>
        <v>5.5463117027176932E-4</v>
      </c>
      <c r="AY991" s="2">
        <f t="shared" si="398"/>
        <v>0</v>
      </c>
      <c r="AZ991" s="2">
        <f t="shared" si="399"/>
        <v>0</v>
      </c>
      <c r="BB991" t="s">
        <v>1835</v>
      </c>
      <c r="BC991" t="s">
        <v>460</v>
      </c>
      <c r="BD991">
        <v>1</v>
      </c>
      <c r="BF991" s="111">
        <v>20</v>
      </c>
      <c r="BG991" s="113">
        <v>115</v>
      </c>
      <c r="BH991" s="117">
        <f t="shared" si="388"/>
        <v>20115</v>
      </c>
      <c r="BJ991" s="5" t="s">
        <v>3185</v>
      </c>
    </row>
    <row r="992" spans="1:77" hidden="1" outlineLevel="1">
      <c r="A992" t="s">
        <v>1857</v>
      </c>
      <c r="B992" t="s">
        <v>460</v>
      </c>
      <c r="C992" s="1">
        <f t="shared" si="389"/>
        <v>4773</v>
      </c>
      <c r="D992" s="5">
        <f>IF(N992&gt;0, RANK(N992,(N992:P992,Q992:AE992)),0)</f>
        <v>2</v>
      </c>
      <c r="E992" s="5">
        <f>IF(O992&gt;0,RANK(O992,(N992:P992,Q992:AE992)),0)</f>
        <v>1</v>
      </c>
      <c r="F992" s="5">
        <f>IF(P992&gt;0,RANK(P992,(N992:P992,Q992:AE992)),0)</f>
        <v>0</v>
      </c>
      <c r="G992" s="131">
        <f t="shared" si="390"/>
        <v>1726</v>
      </c>
      <c r="H992" s="136">
        <f t="shared" si="391"/>
        <v>0.36161743138487323</v>
      </c>
      <c r="I992" s="2"/>
      <c r="J992" s="2">
        <f t="shared" si="392"/>
        <v>0.30777288916823803</v>
      </c>
      <c r="K992" s="2">
        <f t="shared" si="393"/>
        <v>0.66939032055311121</v>
      </c>
      <c r="L992" s="2">
        <f t="shared" si="394"/>
        <v>0</v>
      </c>
      <c r="M992" s="2">
        <f t="shared" si="395"/>
        <v>2.2836790278650709E-2</v>
      </c>
      <c r="N992" s="63">
        <v>1469</v>
      </c>
      <c r="O992" s="63">
        <v>3195</v>
      </c>
      <c r="P992" s="63"/>
      <c r="Q992" s="63">
        <v>80</v>
      </c>
      <c r="R992" s="63"/>
      <c r="S992" s="63"/>
      <c r="T992" s="63"/>
      <c r="U992" s="63"/>
      <c r="V992" s="63"/>
      <c r="W992" s="63">
        <f>IF(Copyright!C$12=1,IF(BW992&gt;0,BW992-SUM(R992:V992)-SUM(X992:AO992)-AQ992,SUM(BX992:CB992)),SUM(BY992:CB992))</f>
        <v>0</v>
      </c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63"/>
      <c r="AL992" s="63"/>
      <c r="AM992" s="63"/>
      <c r="AN992" s="63"/>
      <c r="AO992" s="63"/>
      <c r="AP992" s="63">
        <v>29</v>
      </c>
      <c r="AQ992" s="63"/>
      <c r="AS992" s="5">
        <f>IF(Q992&gt;0,RANK(Q992,(N992:P992,Q992:AE992)),0)</f>
        <v>3</v>
      </c>
      <c r="AT992" s="5">
        <f>IF(R992&gt;0,RANK(R992,(N992:P992,Q992:AE992)),0)</f>
        <v>0</v>
      </c>
      <c r="AU992" s="5">
        <f>IF(T992&gt;0,RANK(T992,(N992:P992,Q992:AE992)),0)</f>
        <v>0</v>
      </c>
      <c r="AV992" s="5">
        <f>IF(S992&gt;0,RANK(S992,(N992:P992,Q992:AE992)),0)</f>
        <v>0</v>
      </c>
      <c r="AW992" s="2">
        <f t="shared" si="396"/>
        <v>1.6760946993505135E-2</v>
      </c>
      <c r="AX992" s="2">
        <f t="shared" si="397"/>
        <v>0</v>
      </c>
      <c r="AY992" s="2">
        <f t="shared" si="398"/>
        <v>0</v>
      </c>
      <c r="AZ992" s="2">
        <f t="shared" si="399"/>
        <v>0</v>
      </c>
      <c r="BB992" t="s">
        <v>1857</v>
      </c>
      <c r="BC992" t="s">
        <v>460</v>
      </c>
      <c r="BF992" s="111">
        <v>20</v>
      </c>
      <c r="BG992" s="113">
        <v>117</v>
      </c>
      <c r="BH992" s="117">
        <f t="shared" si="388"/>
        <v>20117</v>
      </c>
      <c r="BJ992" s="5" t="s">
        <v>3185</v>
      </c>
    </row>
    <row r="993" spans="1:62" hidden="1" outlineLevel="1">
      <c r="A993" t="s">
        <v>1797</v>
      </c>
      <c r="B993" t="s">
        <v>460</v>
      </c>
      <c r="C993" s="1">
        <f t="shared" si="389"/>
        <v>1709</v>
      </c>
      <c r="D993" s="5">
        <f>IF(N993&gt;0, RANK(N993,(N993:P993,Q993:AE993)),0)</f>
        <v>2</v>
      </c>
      <c r="E993" s="5">
        <f>IF(O993&gt;0,RANK(O993,(N993:P993,Q993:AE993)),0)</f>
        <v>1</v>
      </c>
      <c r="F993" s="5">
        <f>IF(P993&gt;0,RANK(P993,(N993:P993,Q993:AE993)),0)</f>
        <v>0</v>
      </c>
      <c r="G993" s="131">
        <f t="shared" si="390"/>
        <v>1170</v>
      </c>
      <c r="H993" s="136">
        <f t="shared" si="391"/>
        <v>0.684610883557636</v>
      </c>
      <c r="I993" s="2"/>
      <c r="J993" s="2">
        <f t="shared" si="392"/>
        <v>0.15096547688706846</v>
      </c>
      <c r="K993" s="2">
        <f t="shared" si="393"/>
        <v>0.83557636044470451</v>
      </c>
      <c r="L993" s="2">
        <f t="shared" si="394"/>
        <v>0</v>
      </c>
      <c r="M993" s="2">
        <f t="shared" si="395"/>
        <v>1.3458162668226969E-2</v>
      </c>
      <c r="N993" s="63">
        <v>258</v>
      </c>
      <c r="O993" s="63">
        <v>1428</v>
      </c>
      <c r="P993" s="63"/>
      <c r="Q993" s="63">
        <v>18</v>
      </c>
      <c r="R993" s="63"/>
      <c r="S993" s="63"/>
      <c r="T993" s="63"/>
      <c r="U993" s="63"/>
      <c r="V993" s="63"/>
      <c r="W993" s="63">
        <f>IF(Copyright!C$12=1,IF(BW993&gt;0,BW993-SUM(R993:V993)-SUM(X993:AO993)-AQ993,SUM(BX993:CB993)),SUM(BY993:CB993))</f>
        <v>0</v>
      </c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63"/>
      <c r="AL993" s="63"/>
      <c r="AM993" s="63"/>
      <c r="AN993" s="63"/>
      <c r="AO993" s="63"/>
      <c r="AP993" s="63">
        <v>5</v>
      </c>
      <c r="AQ993" s="63"/>
      <c r="AS993" s="5">
        <f>IF(Q993&gt;0,RANK(Q993,(N993:P993,Q993:AE993)),0)</f>
        <v>3</v>
      </c>
      <c r="AT993" s="5">
        <f>IF(R993&gt;0,RANK(R993,(N993:P993,Q993:AE993)),0)</f>
        <v>0</v>
      </c>
      <c r="AU993" s="5">
        <f>IF(T993&gt;0,RANK(T993,(N993:P993,Q993:AE993)),0)</f>
        <v>0</v>
      </c>
      <c r="AV993" s="5">
        <f>IF(S993&gt;0,RANK(S993,(N993:P993,Q993:AE993)),0)</f>
        <v>0</v>
      </c>
      <c r="AW993" s="2">
        <f t="shared" si="396"/>
        <v>1.0532475131655939E-2</v>
      </c>
      <c r="AX993" s="2">
        <f t="shared" si="397"/>
        <v>0</v>
      </c>
      <c r="AY993" s="2">
        <f t="shared" si="398"/>
        <v>0</v>
      </c>
      <c r="AZ993" s="2">
        <f t="shared" si="399"/>
        <v>0</v>
      </c>
      <c r="BB993" t="s">
        <v>1797</v>
      </c>
      <c r="BC993" t="s">
        <v>460</v>
      </c>
      <c r="BD993">
        <v>1</v>
      </c>
      <c r="BF993" s="111">
        <v>20</v>
      </c>
      <c r="BG993" s="113">
        <v>119</v>
      </c>
      <c r="BH993" s="117">
        <f t="shared" si="388"/>
        <v>20119</v>
      </c>
      <c r="BJ993" s="5" t="s">
        <v>3185</v>
      </c>
    </row>
    <row r="994" spans="1:62" hidden="1" outlineLevel="1">
      <c r="A994" t="s">
        <v>184</v>
      </c>
      <c r="B994" t="s">
        <v>460</v>
      </c>
      <c r="C994" s="1">
        <f t="shared" si="389"/>
        <v>14856</v>
      </c>
      <c r="D994" s="5">
        <f>IF(N994&gt;0, RANK(N994,(N994:P994,Q994:AE994)),0)</f>
        <v>2</v>
      </c>
      <c r="E994" s="5">
        <f>IF(O994&gt;0,RANK(O994,(N994:P994,Q994:AE994)),0)</f>
        <v>1</v>
      </c>
      <c r="F994" s="5">
        <f>IF(P994&gt;0,RANK(P994,(N994:P994,Q994:AE994)),0)</f>
        <v>0</v>
      </c>
      <c r="G994" s="131">
        <f t="shared" si="390"/>
        <v>5146</v>
      </c>
      <c r="H994" s="136">
        <f t="shared" si="391"/>
        <v>0.34639203015616588</v>
      </c>
      <c r="I994" s="2"/>
      <c r="J994" s="2">
        <f t="shared" si="392"/>
        <v>0.31717824448034465</v>
      </c>
      <c r="K994" s="2">
        <f t="shared" si="393"/>
        <v>0.66357027463651053</v>
      </c>
      <c r="L994" s="2">
        <f t="shared" si="394"/>
        <v>0</v>
      </c>
      <c r="M994" s="2">
        <f t="shared" si="395"/>
        <v>1.9251480883144878E-2</v>
      </c>
      <c r="N994" s="63">
        <v>4712</v>
      </c>
      <c r="O994" s="63">
        <v>9858</v>
      </c>
      <c r="P994" s="63"/>
      <c r="Q994" s="63">
        <v>213</v>
      </c>
      <c r="R994" s="63">
        <v>4</v>
      </c>
      <c r="S994" s="63"/>
      <c r="T994" s="63"/>
      <c r="U994" s="63"/>
      <c r="V994" s="63"/>
      <c r="W994" s="63">
        <f>IF(Copyright!C$12=1,IF(BW994&gt;0,BW994-SUM(R994:V994)-SUM(X994:AO994)-AQ994,SUM(BX994:CB994)),SUM(BY994:CB994))</f>
        <v>0</v>
      </c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63"/>
      <c r="AL994" s="63"/>
      <c r="AM994" s="63"/>
      <c r="AN994" s="63"/>
      <c r="AO994" s="63"/>
      <c r="AP994" s="63">
        <v>69</v>
      </c>
      <c r="AQ994" s="63"/>
      <c r="AS994" s="5">
        <f>IF(Q994&gt;0,RANK(Q994,(N994:P994,Q994:AE994)),0)</f>
        <v>3</v>
      </c>
      <c r="AT994" s="5">
        <f>IF(R994&gt;0,RANK(R994,(N994:P994,Q994:AE994)),0)</f>
        <v>4</v>
      </c>
      <c r="AU994" s="5">
        <f>IF(T994&gt;0,RANK(T994,(N994:P994,Q994:AE994)),0)</f>
        <v>0</v>
      </c>
      <c r="AV994" s="5">
        <f>IF(S994&gt;0,RANK(S994,(N994:P994,Q994:AE994)),0)</f>
        <v>0</v>
      </c>
      <c r="AW994" s="2">
        <f t="shared" si="396"/>
        <v>1.4337641357027463E-2</v>
      </c>
      <c r="AX994" s="2">
        <f t="shared" si="397"/>
        <v>2.6925148088314486E-4</v>
      </c>
      <c r="AY994" s="2">
        <f t="shared" si="398"/>
        <v>0</v>
      </c>
      <c r="AZ994" s="2">
        <f t="shared" si="399"/>
        <v>0</v>
      </c>
      <c r="BB994" t="s">
        <v>184</v>
      </c>
      <c r="BC994" t="s">
        <v>460</v>
      </c>
      <c r="BF994" s="111">
        <v>20</v>
      </c>
      <c r="BG994" s="113">
        <v>121</v>
      </c>
      <c r="BH994" s="117">
        <f t="shared" si="388"/>
        <v>20121</v>
      </c>
      <c r="BJ994" s="5" t="s">
        <v>3185</v>
      </c>
    </row>
    <row r="995" spans="1:62" hidden="1" outlineLevel="1">
      <c r="A995" t="s">
        <v>315</v>
      </c>
      <c r="B995" t="s">
        <v>460</v>
      </c>
      <c r="C995" s="1">
        <f t="shared" si="389"/>
        <v>2965</v>
      </c>
      <c r="D995" s="5">
        <f>IF(N995&gt;0, RANK(N995,(N995:P995,Q995:AE995)),0)</f>
        <v>2</v>
      </c>
      <c r="E995" s="5">
        <f>IF(O995&gt;0,RANK(O995,(N995:P995,Q995:AE995)),0)</f>
        <v>1</v>
      </c>
      <c r="F995" s="5">
        <f>IF(P995&gt;0,RANK(P995,(N995:P995,Q995:AE995)),0)</f>
        <v>0</v>
      </c>
      <c r="G995" s="131">
        <f t="shared" si="390"/>
        <v>1743</v>
      </c>
      <c r="H995" s="136">
        <f t="shared" si="391"/>
        <v>0.58785834738617204</v>
      </c>
      <c r="I995" s="2"/>
      <c r="J995" s="2">
        <f t="shared" si="392"/>
        <v>0.196964586846543</v>
      </c>
      <c r="K995" s="2">
        <f t="shared" si="393"/>
        <v>0.78482293423271499</v>
      </c>
      <c r="L995" s="2">
        <f t="shared" si="394"/>
        <v>0</v>
      </c>
      <c r="M995" s="2">
        <f t="shared" si="395"/>
        <v>1.8212478920741959E-2</v>
      </c>
      <c r="N995" s="63">
        <v>584</v>
      </c>
      <c r="O995" s="63">
        <v>2327</v>
      </c>
      <c r="P995" s="63"/>
      <c r="Q995" s="63">
        <v>16</v>
      </c>
      <c r="R995" s="63"/>
      <c r="S995" s="63"/>
      <c r="T995" s="63"/>
      <c r="U995" s="63"/>
      <c r="V995" s="63"/>
      <c r="W995" s="63">
        <f>IF(Copyright!C$12=1,IF(BW995&gt;0,BW995-SUM(R995:V995)-SUM(X995:AO995)-AQ995,SUM(BX995:CB995)),SUM(BY995:CB995))</f>
        <v>0</v>
      </c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63"/>
      <c r="AL995" s="63"/>
      <c r="AM995" s="63"/>
      <c r="AN995" s="63"/>
      <c r="AO995" s="63"/>
      <c r="AP995" s="63">
        <v>38</v>
      </c>
      <c r="AQ995" s="63"/>
      <c r="AS995" s="5">
        <f>IF(Q995&gt;0,RANK(Q995,(N995:P995,Q995:AE995)),0)</f>
        <v>3</v>
      </c>
      <c r="AT995" s="5">
        <f>IF(R995&gt;0,RANK(R995,(N995:P995,Q995:AE995)),0)</f>
        <v>0</v>
      </c>
      <c r="AU995" s="5">
        <f>IF(T995&gt;0,RANK(T995,(N995:P995,Q995:AE995)),0)</f>
        <v>0</v>
      </c>
      <c r="AV995" s="5">
        <f>IF(S995&gt;0,RANK(S995,(N995:P995,Q995:AE995)),0)</f>
        <v>0</v>
      </c>
      <c r="AW995" s="2">
        <f t="shared" si="396"/>
        <v>5.3962900505902193E-3</v>
      </c>
      <c r="AX995" s="2">
        <f t="shared" si="397"/>
        <v>0</v>
      </c>
      <c r="AY995" s="2">
        <f t="shared" si="398"/>
        <v>0</v>
      </c>
      <c r="AZ995" s="2">
        <f t="shared" si="399"/>
        <v>0</v>
      </c>
      <c r="BB995" t="s">
        <v>315</v>
      </c>
      <c r="BC995" t="s">
        <v>460</v>
      </c>
      <c r="BD995">
        <v>1</v>
      </c>
      <c r="BF995" s="111">
        <v>20</v>
      </c>
      <c r="BG995" s="113">
        <v>123</v>
      </c>
      <c r="BH995" s="117">
        <f t="shared" si="388"/>
        <v>20123</v>
      </c>
      <c r="BJ995" s="5" t="s">
        <v>3185</v>
      </c>
    </row>
    <row r="996" spans="1:62" hidden="1" outlineLevel="1">
      <c r="A996" t="s">
        <v>1414</v>
      </c>
      <c r="B996" t="s">
        <v>460</v>
      </c>
      <c r="C996" s="1">
        <f t="shared" si="389"/>
        <v>12417</v>
      </c>
      <c r="D996" s="5">
        <f>IF(N996&gt;0, RANK(N996,(N996:P996,Q996:AE996)),0)</f>
        <v>2</v>
      </c>
      <c r="E996" s="5">
        <f>IF(O996&gt;0,RANK(O996,(N996:P996,Q996:AE996)),0)</f>
        <v>1</v>
      </c>
      <c r="F996" s="5">
        <f>IF(P996&gt;0,RANK(P996,(N996:P996,Q996:AE996)),0)</f>
        <v>0</v>
      </c>
      <c r="G996" s="131">
        <f t="shared" si="390"/>
        <v>5129</v>
      </c>
      <c r="H996" s="136">
        <f t="shared" si="391"/>
        <v>0.41306273657083031</v>
      </c>
      <c r="I996" s="2"/>
      <c r="J996" s="2">
        <f t="shared" si="392"/>
        <v>0.28195216235805748</v>
      </c>
      <c r="K996" s="2">
        <f t="shared" si="393"/>
        <v>0.69501489892888779</v>
      </c>
      <c r="L996" s="2">
        <f t="shared" si="394"/>
        <v>0</v>
      </c>
      <c r="M996" s="2">
        <f t="shared" si="395"/>
        <v>2.3032938713054785E-2</v>
      </c>
      <c r="N996" s="63">
        <v>3501</v>
      </c>
      <c r="O996" s="63">
        <v>8630</v>
      </c>
      <c r="P996" s="63"/>
      <c r="Q996" s="63">
        <v>200</v>
      </c>
      <c r="R996" s="63">
        <v>5</v>
      </c>
      <c r="S996" s="63"/>
      <c r="T996" s="63"/>
      <c r="U996" s="63"/>
      <c r="V996" s="63"/>
      <c r="W996" s="63">
        <f>IF(Copyright!C$12=1,IF(BW996&gt;0,BW996-SUM(R996:V996)-SUM(X996:AO996)-AQ996,SUM(BX996:CB996)),SUM(BY996:CB996))</f>
        <v>0</v>
      </c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63"/>
      <c r="AL996" s="63"/>
      <c r="AM996" s="63"/>
      <c r="AN996" s="63"/>
      <c r="AO996" s="63"/>
      <c r="AP996" s="63">
        <v>81</v>
      </c>
      <c r="AQ996" s="63"/>
      <c r="AS996" s="5">
        <f>IF(Q996&gt;0,RANK(Q996,(N996:P996,Q996:AE996)),0)</f>
        <v>3</v>
      </c>
      <c r="AT996" s="5">
        <f>IF(R996&gt;0,RANK(R996,(N996:P996,Q996:AE996)),0)</f>
        <v>4</v>
      </c>
      <c r="AU996" s="5">
        <f>IF(T996&gt;0,RANK(T996,(N996:P996,Q996:AE996)),0)</f>
        <v>0</v>
      </c>
      <c r="AV996" s="5">
        <f>IF(S996&gt;0,RANK(S996,(N996:P996,Q996:AE996)),0)</f>
        <v>0</v>
      </c>
      <c r="AW996" s="2">
        <f t="shared" si="396"/>
        <v>1.6106950148989288E-2</v>
      </c>
      <c r="AX996" s="2">
        <f t="shared" si="397"/>
        <v>4.0267375372473224E-4</v>
      </c>
      <c r="AY996" s="2">
        <f t="shared" si="398"/>
        <v>0</v>
      </c>
      <c r="AZ996" s="2">
        <f t="shared" si="399"/>
        <v>0</v>
      </c>
      <c r="BB996" t="s">
        <v>1414</v>
      </c>
      <c r="BC996" t="s">
        <v>460</v>
      </c>
      <c r="BD996">
        <v>2</v>
      </c>
      <c r="BF996" s="111">
        <v>20</v>
      </c>
      <c r="BG996" s="113">
        <v>125</v>
      </c>
      <c r="BH996" s="117">
        <f t="shared" si="388"/>
        <v>20125</v>
      </c>
      <c r="BJ996" s="5" t="s">
        <v>3185</v>
      </c>
    </row>
    <row r="997" spans="1:62" hidden="1" outlineLevel="1">
      <c r="A997" t="s">
        <v>2634</v>
      </c>
      <c r="B997" t="s">
        <v>460</v>
      </c>
      <c r="C997" s="1">
        <f t="shared" si="389"/>
        <v>2562</v>
      </c>
      <c r="D997" s="5">
        <f>IF(N997&gt;0, RANK(N997,(N997:P997,Q997:AE997)),0)</f>
        <v>2</v>
      </c>
      <c r="E997" s="5">
        <f>IF(O997&gt;0,RANK(O997,(N997:P997,Q997:AE997)),0)</f>
        <v>1</v>
      </c>
      <c r="F997" s="5">
        <f>IF(P997&gt;0,RANK(P997,(N997:P997,Q997:AE997)),0)</f>
        <v>0</v>
      </c>
      <c r="G997" s="131">
        <f t="shared" si="390"/>
        <v>1055</v>
      </c>
      <c r="H997" s="136">
        <f t="shared" si="391"/>
        <v>0.41178766588602655</v>
      </c>
      <c r="I997" s="2"/>
      <c r="J997" s="2">
        <f t="shared" si="392"/>
        <v>0.28024980483996875</v>
      </c>
      <c r="K997" s="2">
        <f t="shared" si="393"/>
        <v>0.69203747072599531</v>
      </c>
      <c r="L997" s="2">
        <f t="shared" si="394"/>
        <v>0</v>
      </c>
      <c r="M997" s="2">
        <f t="shared" si="395"/>
        <v>2.771272443403594E-2</v>
      </c>
      <c r="N997" s="63">
        <v>718</v>
      </c>
      <c r="O997" s="63">
        <v>1773</v>
      </c>
      <c r="P997" s="63"/>
      <c r="Q997" s="63">
        <v>51</v>
      </c>
      <c r="R997" s="63"/>
      <c r="S997" s="63"/>
      <c r="T997" s="63"/>
      <c r="U997" s="63"/>
      <c r="V997" s="63"/>
      <c r="W997" s="63">
        <f>IF(Copyright!C$12=1,IF(BW997&gt;0,BW997-SUM(R997:V997)-SUM(X997:AO997)-AQ997,SUM(BX997:CB997)),SUM(BY997:CB997))</f>
        <v>0</v>
      </c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63"/>
      <c r="AL997" s="63"/>
      <c r="AM997" s="63"/>
      <c r="AN997" s="63"/>
      <c r="AO997" s="63"/>
      <c r="AP997" s="63">
        <v>20</v>
      </c>
      <c r="AQ997" s="63"/>
      <c r="AS997" s="5">
        <f>IF(Q997&gt;0,RANK(Q997,(N997:P997,Q997:AE997)),0)</f>
        <v>3</v>
      </c>
      <c r="AT997" s="5">
        <f>IF(R997&gt;0,RANK(R997,(N997:P997,Q997:AE997)),0)</f>
        <v>0</v>
      </c>
      <c r="AU997" s="5">
        <f>IF(T997&gt;0,RANK(T997,(N997:P997,Q997:AE997)),0)</f>
        <v>0</v>
      </c>
      <c r="AV997" s="5">
        <f>IF(S997&gt;0,RANK(S997,(N997:P997,Q997:AE997)),0)</f>
        <v>0</v>
      </c>
      <c r="AW997" s="2">
        <f t="shared" si="396"/>
        <v>1.9906323185011711E-2</v>
      </c>
      <c r="AX997" s="2">
        <f t="shared" si="397"/>
        <v>0</v>
      </c>
      <c r="AY997" s="2">
        <f t="shared" si="398"/>
        <v>0</v>
      </c>
      <c r="AZ997" s="2">
        <f t="shared" si="399"/>
        <v>0</v>
      </c>
      <c r="BB997" t="s">
        <v>2634</v>
      </c>
      <c r="BC997" t="s">
        <v>460</v>
      </c>
      <c r="BD997">
        <v>1</v>
      </c>
      <c r="BF997" s="111">
        <v>20</v>
      </c>
      <c r="BG997" s="113">
        <v>127</v>
      </c>
      <c r="BH997" s="117">
        <f t="shared" si="388"/>
        <v>20127</v>
      </c>
      <c r="BJ997" s="5" t="s">
        <v>3185</v>
      </c>
    </row>
    <row r="998" spans="1:62" hidden="1" outlineLevel="1">
      <c r="A998" t="s">
        <v>948</v>
      </c>
      <c r="B998" t="s">
        <v>460</v>
      </c>
      <c r="C998" s="1">
        <f t="shared" ref="C998:C1029" si="400">SUM(N998:AQ998)</f>
        <v>1278</v>
      </c>
      <c r="D998" s="5">
        <f>IF(N998&gt;0, RANK(N998,(N998:P998,Q998:AE998)),0)</f>
        <v>2</v>
      </c>
      <c r="E998" s="5">
        <f>IF(O998&gt;0,RANK(O998,(N998:P998,Q998:AE998)),0)</f>
        <v>1</v>
      </c>
      <c r="F998" s="5">
        <f>IF(P998&gt;0,RANK(P998,(N998:P998,Q998:AE998)),0)</f>
        <v>0</v>
      </c>
      <c r="G998" s="131">
        <f t="shared" ref="G998:G1029" si="401">IF(C998&gt;0,MAX(N998:P998)-LARGE(N998:P998,2),0)</f>
        <v>883</v>
      </c>
      <c r="H998" s="136">
        <f t="shared" ref="H998:H1029" si="402">IF(C998&gt;0,G998/C998,0)</f>
        <v>0.69092331768388104</v>
      </c>
      <c r="I998" s="2"/>
      <c r="J998" s="2">
        <f t="shared" ref="J998:J1029" si="403">IF($C998=0,"-",N998/$C998)</f>
        <v>0.14788732394366197</v>
      </c>
      <c r="K998" s="2">
        <f t="shared" ref="K998:K1029" si="404">IF($C998=0,"-",O998/$C998)</f>
        <v>0.83881064162754304</v>
      </c>
      <c r="L998" s="2">
        <f t="shared" ref="L998:L1029" si="405">IF($C998=0,"-",P998/$C998)</f>
        <v>0</v>
      </c>
      <c r="M998" s="2">
        <f t="shared" ref="M998:M1029" si="406">IF(C998=0,"-",(1-J998-K998-L998))</f>
        <v>1.3302034428794962E-2</v>
      </c>
      <c r="N998" s="63">
        <v>189</v>
      </c>
      <c r="O998" s="63">
        <v>1072</v>
      </c>
      <c r="P998" s="63"/>
      <c r="Q998" s="63">
        <v>10</v>
      </c>
      <c r="R998" s="63"/>
      <c r="S998" s="63"/>
      <c r="T998" s="63"/>
      <c r="U998" s="63"/>
      <c r="V998" s="63"/>
      <c r="W998" s="63">
        <f>IF(Copyright!C$12=1,IF(BW998&gt;0,BW998-SUM(R998:V998)-SUM(X998:AO998)-AQ998,SUM(BX998:CB998)),SUM(BY998:CB998))</f>
        <v>0</v>
      </c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63"/>
      <c r="AL998" s="63"/>
      <c r="AM998" s="63"/>
      <c r="AN998" s="63"/>
      <c r="AO998" s="63"/>
      <c r="AP998" s="63">
        <v>7</v>
      </c>
      <c r="AQ998" s="63"/>
      <c r="AS998" s="5">
        <f>IF(Q998&gt;0,RANK(Q998,(N998:P998,Q998:AE998)),0)</f>
        <v>3</v>
      </c>
      <c r="AT998" s="5">
        <f>IF(R998&gt;0,RANK(R998,(N998:P998,Q998:AE998)),0)</f>
        <v>0</v>
      </c>
      <c r="AU998" s="5">
        <f>IF(T998&gt;0,RANK(T998,(N998:P998,Q998:AE998)),0)</f>
        <v>0</v>
      </c>
      <c r="AV998" s="5">
        <f>IF(S998&gt;0,RANK(S998,(N998:P998,Q998:AE998)),0)</f>
        <v>0</v>
      </c>
      <c r="AW998" s="2">
        <f t="shared" ref="AW998:AW1029" si="407">IF($C998=0,"-",Q998/$C998)</f>
        <v>7.8247261345852897E-3</v>
      </c>
      <c r="AX998" s="2">
        <f t="shared" ref="AX998:AX1029" si="408">IF($C998=0,"-",R998/$C998)</f>
        <v>0</v>
      </c>
      <c r="AY998" s="2">
        <f t="shared" ref="AY998:AY1029" si="409">IF($C998=0,"-",T998/$C998)</f>
        <v>0</v>
      </c>
      <c r="AZ998" s="2">
        <f t="shared" ref="AZ998:AZ1029" si="410">IF($C998=0,"-",S998/$C998)</f>
        <v>0</v>
      </c>
      <c r="BB998" t="s">
        <v>948</v>
      </c>
      <c r="BC998" t="s">
        <v>460</v>
      </c>
      <c r="BD998">
        <v>1</v>
      </c>
      <c r="BF998" s="111">
        <v>20</v>
      </c>
      <c r="BG998" s="113">
        <v>129</v>
      </c>
      <c r="BH998" s="117">
        <f t="shared" si="388"/>
        <v>20129</v>
      </c>
      <c r="BJ998" s="5" t="s">
        <v>3185</v>
      </c>
    </row>
    <row r="999" spans="1:62" hidden="1" outlineLevel="1">
      <c r="A999" t="s">
        <v>417</v>
      </c>
      <c r="B999" t="s">
        <v>460</v>
      </c>
      <c r="C999" s="1">
        <f t="shared" si="400"/>
        <v>5026</v>
      </c>
      <c r="D999" s="5">
        <f>IF(N999&gt;0, RANK(N999,(N999:P999,Q999:AE999)),0)</f>
        <v>2</v>
      </c>
      <c r="E999" s="5">
        <f>IF(O999&gt;0,RANK(O999,(N999:P999,Q999:AE999)),0)</f>
        <v>1</v>
      </c>
      <c r="F999" s="5">
        <f>IF(P999&gt;0,RANK(P999,(N999:P999,Q999:AE999)),0)</f>
        <v>0</v>
      </c>
      <c r="G999" s="131">
        <f t="shared" si="401"/>
        <v>2930</v>
      </c>
      <c r="H999" s="136">
        <f t="shared" si="402"/>
        <v>0.58296856346995618</v>
      </c>
      <c r="I999" s="2"/>
      <c r="J999" s="2">
        <f t="shared" si="403"/>
        <v>0.19896538002387584</v>
      </c>
      <c r="K999" s="2">
        <f t="shared" si="404"/>
        <v>0.78193394349383205</v>
      </c>
      <c r="L999" s="2">
        <f t="shared" si="405"/>
        <v>0</v>
      </c>
      <c r="M999" s="2">
        <f t="shared" si="406"/>
        <v>1.9100676482292078E-2</v>
      </c>
      <c r="N999" s="63">
        <v>1000</v>
      </c>
      <c r="O999" s="63">
        <v>3930</v>
      </c>
      <c r="P999" s="63"/>
      <c r="Q999" s="63">
        <v>54</v>
      </c>
      <c r="R999" s="63">
        <v>1</v>
      </c>
      <c r="S999" s="63"/>
      <c r="T999" s="63"/>
      <c r="U999" s="63"/>
      <c r="V999" s="63"/>
      <c r="W999" s="63">
        <f>IF(Copyright!C$12=1,IF(BW999&gt;0,BW999-SUM(R999:V999)-SUM(X999:AO999)-AQ999,SUM(BX999:CB999)),SUM(BY999:CB999))</f>
        <v>0</v>
      </c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63"/>
      <c r="AL999" s="63"/>
      <c r="AM999" s="63"/>
      <c r="AN999" s="63"/>
      <c r="AO999" s="63"/>
      <c r="AP999" s="63">
        <v>41</v>
      </c>
      <c r="AQ999" s="63"/>
      <c r="AS999" s="5">
        <f>IF(Q999&gt;0,RANK(Q999,(N999:P999,Q999:AE999)),0)</f>
        <v>3</v>
      </c>
      <c r="AT999" s="5">
        <f>IF(R999&gt;0,RANK(R999,(N999:P999,Q999:AE999)),0)</f>
        <v>4</v>
      </c>
      <c r="AU999" s="5">
        <f>IF(T999&gt;0,RANK(T999,(N999:P999,Q999:AE999)),0)</f>
        <v>0</v>
      </c>
      <c r="AV999" s="5">
        <f>IF(S999&gt;0,RANK(S999,(N999:P999,Q999:AE999)),0)</f>
        <v>0</v>
      </c>
      <c r="AW999" s="2">
        <f t="shared" si="407"/>
        <v>1.0744130521289296E-2</v>
      </c>
      <c r="AX999" s="2">
        <f t="shared" si="408"/>
        <v>1.9896538002387584E-4</v>
      </c>
      <c r="AY999" s="2">
        <f t="shared" si="409"/>
        <v>0</v>
      </c>
      <c r="AZ999" s="2">
        <f t="shared" si="410"/>
        <v>0</v>
      </c>
      <c r="BB999" t="s">
        <v>417</v>
      </c>
      <c r="BC999" t="s">
        <v>460</v>
      </c>
      <c r="BD999">
        <v>2</v>
      </c>
      <c r="BF999" s="111">
        <v>20</v>
      </c>
      <c r="BG999" s="113">
        <v>131</v>
      </c>
      <c r="BH999" s="117">
        <f t="shared" si="388"/>
        <v>20131</v>
      </c>
      <c r="BJ999" s="5" t="s">
        <v>3185</v>
      </c>
    </row>
    <row r="1000" spans="1:62" hidden="1" outlineLevel="1">
      <c r="A1000" t="s">
        <v>2018</v>
      </c>
      <c r="B1000" t="s">
        <v>460</v>
      </c>
      <c r="C1000" s="1">
        <f t="shared" si="400"/>
        <v>6480</v>
      </c>
      <c r="D1000" s="5">
        <f>IF(N1000&gt;0, RANK(N1000,(N1000:P1000,Q1000:AE1000)),0)</f>
        <v>2</v>
      </c>
      <c r="E1000" s="5">
        <f>IF(O1000&gt;0,RANK(O1000,(N1000:P1000,Q1000:AE1000)),0)</f>
        <v>1</v>
      </c>
      <c r="F1000" s="5">
        <f>IF(P1000&gt;0,RANK(P1000,(N1000:P1000,Q1000:AE1000)),0)</f>
        <v>0</v>
      </c>
      <c r="G1000" s="131">
        <f t="shared" si="401"/>
        <v>2222</v>
      </c>
      <c r="H1000" s="136">
        <f t="shared" si="402"/>
        <v>0.34290123456790123</v>
      </c>
      <c r="I1000" s="2"/>
      <c r="J1000" s="2">
        <f t="shared" si="403"/>
        <v>0.31635802469135804</v>
      </c>
      <c r="K1000" s="2">
        <f t="shared" si="404"/>
        <v>0.65925925925925921</v>
      </c>
      <c r="L1000" s="2">
        <f t="shared" si="405"/>
        <v>0</v>
      </c>
      <c r="M1000" s="2">
        <f t="shared" si="406"/>
        <v>2.4382716049382802E-2</v>
      </c>
      <c r="N1000" s="63">
        <v>2050</v>
      </c>
      <c r="O1000" s="63">
        <v>4272</v>
      </c>
      <c r="P1000" s="63"/>
      <c r="Q1000" s="63">
        <v>102</v>
      </c>
      <c r="R1000" s="63"/>
      <c r="S1000" s="63">
        <v>1</v>
      </c>
      <c r="T1000" s="63"/>
      <c r="U1000" s="63"/>
      <c r="V1000" s="63"/>
      <c r="W1000" s="63">
        <f>IF(Copyright!C$12=1,IF(BW1000&gt;0,BW1000-SUM(R1000:V1000)-SUM(X1000:AO1000)-AQ1000,SUM(BX1000:CB1000)),SUM(BY1000:CB1000))</f>
        <v>0</v>
      </c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63"/>
      <c r="AL1000" s="63"/>
      <c r="AM1000" s="63"/>
      <c r="AN1000" s="63"/>
      <c r="AO1000" s="63"/>
      <c r="AP1000" s="63">
        <v>55</v>
      </c>
      <c r="AQ1000" s="63"/>
      <c r="AS1000" s="5">
        <f>IF(Q1000&gt;0,RANK(Q1000,(N1000:P1000,Q1000:AE1000)),0)</f>
        <v>3</v>
      </c>
      <c r="AT1000" s="5">
        <f>IF(R1000&gt;0,RANK(R1000,(N1000:P1000,Q1000:AE1000)),0)</f>
        <v>0</v>
      </c>
      <c r="AU1000" s="5">
        <f>IF(T1000&gt;0,RANK(T1000,(N1000:P1000,Q1000:AE1000)),0)</f>
        <v>0</v>
      </c>
      <c r="AV1000" s="5">
        <f>IF(S1000&gt;0,RANK(S1000,(N1000:P1000,Q1000:AE1000)),0)</f>
        <v>4</v>
      </c>
      <c r="AW1000" s="2">
        <f t="shared" si="407"/>
        <v>1.5740740740740739E-2</v>
      </c>
      <c r="AX1000" s="2">
        <f t="shared" si="408"/>
        <v>0</v>
      </c>
      <c r="AY1000" s="2">
        <f t="shared" si="409"/>
        <v>0</v>
      </c>
      <c r="AZ1000" s="2">
        <f t="shared" si="410"/>
        <v>1.5432098765432098E-4</v>
      </c>
      <c r="BB1000" t="s">
        <v>2018</v>
      </c>
      <c r="BC1000" t="s">
        <v>460</v>
      </c>
      <c r="BD1000">
        <v>2</v>
      </c>
      <c r="BF1000" s="111">
        <v>20</v>
      </c>
      <c r="BG1000" s="113">
        <v>133</v>
      </c>
      <c r="BH1000" s="117">
        <f t="shared" ref="BH1000:BH1063" si="411">1000*BF1000+BG1000</f>
        <v>20133</v>
      </c>
      <c r="BJ1000" s="5" t="s">
        <v>3185</v>
      </c>
    </row>
    <row r="1001" spans="1:62" hidden="1" outlineLevel="1">
      <c r="A1001" t="s">
        <v>105</v>
      </c>
      <c r="B1001" t="s">
        <v>460</v>
      </c>
      <c r="C1001" s="1">
        <f t="shared" si="400"/>
        <v>1444</v>
      </c>
      <c r="D1001" s="5">
        <f>IF(N1001&gt;0, RANK(N1001,(N1001:P1001,Q1001:AE1001)),0)</f>
        <v>2</v>
      </c>
      <c r="E1001" s="5">
        <f>IF(O1001&gt;0,RANK(O1001,(N1001:P1001,Q1001:AE1001)),0)</f>
        <v>1</v>
      </c>
      <c r="F1001" s="5">
        <f>IF(P1001&gt;0,RANK(P1001,(N1001:P1001,Q1001:AE1001)),0)</f>
        <v>0</v>
      </c>
      <c r="G1001" s="131">
        <f t="shared" si="401"/>
        <v>991</v>
      </c>
      <c r="H1001" s="136">
        <f t="shared" si="402"/>
        <v>0.68628808864265933</v>
      </c>
      <c r="I1001" s="2"/>
      <c r="J1001" s="2">
        <f t="shared" si="403"/>
        <v>0.15096952908587258</v>
      </c>
      <c r="K1001" s="2">
        <f t="shared" si="404"/>
        <v>0.83725761772853191</v>
      </c>
      <c r="L1001" s="2">
        <f t="shared" si="405"/>
        <v>0</v>
      </c>
      <c r="M1001" s="2">
        <f t="shared" si="406"/>
        <v>1.1772853185595511E-2</v>
      </c>
      <c r="N1001" s="63">
        <v>218</v>
      </c>
      <c r="O1001" s="63">
        <v>1209</v>
      </c>
      <c r="P1001" s="63"/>
      <c r="Q1001" s="63">
        <v>12</v>
      </c>
      <c r="R1001" s="63"/>
      <c r="S1001" s="63"/>
      <c r="T1001" s="63"/>
      <c r="U1001" s="63"/>
      <c r="V1001" s="63"/>
      <c r="W1001" s="63">
        <f>IF(Copyright!C$12=1,IF(BW1001&gt;0,BW1001-SUM(R1001:V1001)-SUM(X1001:AO1001)-AQ1001,SUM(BX1001:CB1001)),SUM(BY1001:CB1001))</f>
        <v>0</v>
      </c>
      <c r="X1001" s="63"/>
      <c r="Y1001" s="63"/>
      <c r="Z1001" s="63"/>
      <c r="AA1001" s="63"/>
      <c r="AB1001" s="63"/>
      <c r="AC1001" s="63"/>
      <c r="AD1001" s="63"/>
      <c r="AE1001" s="63"/>
      <c r="AF1001" s="63"/>
      <c r="AG1001" s="63"/>
      <c r="AH1001" s="63"/>
      <c r="AI1001" s="63"/>
      <c r="AJ1001" s="63"/>
      <c r="AK1001" s="63"/>
      <c r="AL1001" s="63"/>
      <c r="AM1001" s="63"/>
      <c r="AN1001" s="63"/>
      <c r="AO1001" s="63"/>
      <c r="AP1001" s="63">
        <v>5</v>
      </c>
      <c r="AQ1001" s="63"/>
      <c r="AS1001" s="5">
        <f>IF(Q1001&gt;0,RANK(Q1001,(N1001:P1001,Q1001:AE1001)),0)</f>
        <v>3</v>
      </c>
      <c r="AT1001" s="5">
        <f>IF(R1001&gt;0,RANK(R1001,(N1001:P1001,Q1001:AE1001)),0)</f>
        <v>0</v>
      </c>
      <c r="AU1001" s="5">
        <f>IF(T1001&gt;0,RANK(T1001,(N1001:P1001,Q1001:AE1001)),0)</f>
        <v>0</v>
      </c>
      <c r="AV1001" s="5">
        <f>IF(S1001&gt;0,RANK(S1001,(N1001:P1001,Q1001:AE1001)),0)</f>
        <v>0</v>
      </c>
      <c r="AW1001" s="2">
        <f t="shared" si="407"/>
        <v>8.3102493074792248E-3</v>
      </c>
      <c r="AX1001" s="2">
        <f t="shared" si="408"/>
        <v>0</v>
      </c>
      <c r="AY1001" s="2">
        <f t="shared" si="409"/>
        <v>0</v>
      </c>
      <c r="AZ1001" s="2">
        <f t="shared" si="410"/>
        <v>0</v>
      </c>
      <c r="BB1001" t="s">
        <v>105</v>
      </c>
      <c r="BC1001" t="s">
        <v>460</v>
      </c>
      <c r="BD1001">
        <v>1</v>
      </c>
      <c r="BF1001" s="111">
        <v>20</v>
      </c>
      <c r="BG1001" s="113">
        <v>135</v>
      </c>
      <c r="BH1001" s="117">
        <f t="shared" si="411"/>
        <v>20135</v>
      </c>
      <c r="BJ1001" s="5" t="s">
        <v>3185</v>
      </c>
    </row>
    <row r="1002" spans="1:62" hidden="1" outlineLevel="1">
      <c r="A1002" t="s">
        <v>2490</v>
      </c>
      <c r="B1002" t="s">
        <v>460</v>
      </c>
      <c r="C1002" s="1">
        <f t="shared" si="400"/>
        <v>2325</v>
      </c>
      <c r="D1002" s="5">
        <f>IF(N1002&gt;0, RANK(N1002,(N1002:P1002,Q1002:AE1002)),0)</f>
        <v>2</v>
      </c>
      <c r="E1002" s="5">
        <f>IF(O1002&gt;0,RANK(O1002,(N1002:P1002,Q1002:AE1002)),0)</f>
        <v>1</v>
      </c>
      <c r="F1002" s="5">
        <f>IF(P1002&gt;0,RANK(P1002,(N1002:P1002,Q1002:AE1002)),0)</f>
        <v>0</v>
      </c>
      <c r="G1002" s="131">
        <f t="shared" si="401"/>
        <v>1480</v>
      </c>
      <c r="H1002" s="136">
        <f t="shared" si="402"/>
        <v>0.63655913978494627</v>
      </c>
      <c r="I1002" s="2"/>
      <c r="J1002" s="2">
        <f t="shared" si="403"/>
        <v>0.17118279569892472</v>
      </c>
      <c r="K1002" s="2">
        <f t="shared" si="404"/>
        <v>0.80774193548387097</v>
      </c>
      <c r="L1002" s="2">
        <f t="shared" si="405"/>
        <v>0</v>
      </c>
      <c r="M1002" s="2">
        <f t="shared" si="406"/>
        <v>2.107526881720434E-2</v>
      </c>
      <c r="N1002" s="63">
        <v>398</v>
      </c>
      <c r="O1002" s="63">
        <v>1878</v>
      </c>
      <c r="P1002" s="63"/>
      <c r="Q1002" s="63">
        <v>35</v>
      </c>
      <c r="R1002" s="63"/>
      <c r="S1002" s="63"/>
      <c r="T1002" s="63"/>
      <c r="U1002" s="63"/>
      <c r="V1002" s="63"/>
      <c r="W1002" s="63">
        <f>IF(Copyright!C$12=1,IF(BW1002&gt;0,BW1002-SUM(R1002:V1002)-SUM(X1002:AO1002)-AQ1002,SUM(BX1002:CB1002)),SUM(BY1002:CB1002))</f>
        <v>0</v>
      </c>
      <c r="X1002" s="63"/>
      <c r="Y1002" s="63"/>
      <c r="Z1002" s="63"/>
      <c r="AA1002" s="63"/>
      <c r="AB1002" s="63"/>
      <c r="AC1002" s="63"/>
      <c r="AD1002" s="63"/>
      <c r="AE1002" s="63"/>
      <c r="AF1002" s="63"/>
      <c r="AG1002" s="63"/>
      <c r="AH1002" s="63">
        <v>1</v>
      </c>
      <c r="AI1002" s="63"/>
      <c r="AJ1002" s="63"/>
      <c r="AK1002" s="63"/>
      <c r="AL1002" s="63"/>
      <c r="AM1002" s="63"/>
      <c r="AN1002" s="63"/>
      <c r="AO1002" s="63"/>
      <c r="AP1002" s="63">
        <v>13</v>
      </c>
      <c r="AQ1002" s="63"/>
      <c r="AS1002" s="5">
        <f>IF(Q1002&gt;0,RANK(Q1002,(N1002:P1002,Q1002:AE1002)),0)</f>
        <v>3</v>
      </c>
      <c r="AT1002" s="5">
        <f>IF(R1002&gt;0,RANK(R1002,(N1002:P1002,Q1002:AE1002)),0)</f>
        <v>0</v>
      </c>
      <c r="AU1002" s="5">
        <f>IF(T1002&gt;0,RANK(T1002,(N1002:P1002,Q1002:AE1002)),0)</f>
        <v>0</v>
      </c>
      <c r="AV1002" s="5">
        <f>IF(S1002&gt;0,RANK(S1002,(N1002:P1002,Q1002:AE1002)),0)</f>
        <v>0</v>
      </c>
      <c r="AW1002" s="2">
        <f t="shared" si="407"/>
        <v>1.5053763440860216E-2</v>
      </c>
      <c r="AX1002" s="2">
        <f t="shared" si="408"/>
        <v>0</v>
      </c>
      <c r="AY1002" s="2">
        <f t="shared" si="409"/>
        <v>0</v>
      </c>
      <c r="AZ1002" s="2">
        <f t="shared" si="410"/>
        <v>0</v>
      </c>
      <c r="BB1002" t="s">
        <v>2490</v>
      </c>
      <c r="BC1002" t="s">
        <v>460</v>
      </c>
      <c r="BD1002">
        <v>1</v>
      </c>
      <c r="BF1002" s="111">
        <v>20</v>
      </c>
      <c r="BG1002" s="113">
        <v>137</v>
      </c>
      <c r="BH1002" s="117">
        <f t="shared" si="411"/>
        <v>20137</v>
      </c>
      <c r="BJ1002" s="5" t="s">
        <v>3185</v>
      </c>
    </row>
    <row r="1003" spans="1:62" hidden="1" outlineLevel="1">
      <c r="A1003" t="s">
        <v>378</v>
      </c>
      <c r="B1003" t="s">
        <v>460</v>
      </c>
      <c r="C1003" s="1">
        <f t="shared" si="400"/>
        <v>6906</v>
      </c>
      <c r="D1003" s="5">
        <f>IF(N1003&gt;0, RANK(N1003,(N1003:P1003,Q1003:AE1003)),0)</f>
        <v>2</v>
      </c>
      <c r="E1003" s="5">
        <f>IF(O1003&gt;0,RANK(O1003,(N1003:P1003,Q1003:AE1003)),0)</f>
        <v>1</v>
      </c>
      <c r="F1003" s="5">
        <f>IF(P1003&gt;0,RANK(P1003,(N1003:P1003,Q1003:AE1003)),0)</f>
        <v>0</v>
      </c>
      <c r="G1003" s="131">
        <f t="shared" si="401"/>
        <v>2159</v>
      </c>
      <c r="H1003" s="136">
        <f t="shared" si="402"/>
        <v>0.31262670141905591</v>
      </c>
      <c r="I1003" s="2"/>
      <c r="J1003" s="2">
        <f t="shared" si="403"/>
        <v>0.32841007819287577</v>
      </c>
      <c r="K1003" s="2">
        <f t="shared" si="404"/>
        <v>0.64103677961193162</v>
      </c>
      <c r="L1003" s="2">
        <f t="shared" si="405"/>
        <v>0</v>
      </c>
      <c r="M1003" s="2">
        <f t="shared" si="406"/>
        <v>3.0553142195192562E-2</v>
      </c>
      <c r="N1003" s="63">
        <v>2268</v>
      </c>
      <c r="O1003" s="63">
        <v>4427</v>
      </c>
      <c r="P1003" s="63"/>
      <c r="Q1003" s="63">
        <v>167</v>
      </c>
      <c r="R1003" s="63"/>
      <c r="S1003" s="63"/>
      <c r="T1003" s="63"/>
      <c r="U1003" s="63"/>
      <c r="V1003" s="63"/>
      <c r="W1003" s="63">
        <f>IF(Copyright!C$12=1,IF(BW1003&gt;0,BW1003-SUM(R1003:V1003)-SUM(X1003:AO1003)-AQ1003,SUM(BX1003:CB1003)),SUM(BY1003:CB1003))</f>
        <v>0</v>
      </c>
      <c r="X1003" s="63"/>
      <c r="Y1003" s="63"/>
      <c r="Z1003" s="63"/>
      <c r="AA1003" s="63"/>
      <c r="AB1003" s="63"/>
      <c r="AC1003" s="63"/>
      <c r="AD1003" s="63"/>
      <c r="AE1003" s="63"/>
      <c r="AF1003" s="63"/>
      <c r="AG1003" s="63"/>
      <c r="AH1003" s="63"/>
      <c r="AI1003" s="63"/>
      <c r="AJ1003" s="63"/>
      <c r="AK1003" s="63"/>
      <c r="AL1003" s="63"/>
      <c r="AM1003" s="63"/>
      <c r="AN1003" s="63"/>
      <c r="AO1003" s="63"/>
      <c r="AP1003" s="63">
        <v>44</v>
      </c>
      <c r="AQ1003" s="63"/>
      <c r="AS1003" s="5">
        <f>IF(Q1003&gt;0,RANK(Q1003,(N1003:P1003,Q1003:AE1003)),0)</f>
        <v>3</v>
      </c>
      <c r="AT1003" s="5">
        <f>IF(R1003&gt;0,RANK(R1003,(N1003:P1003,Q1003:AE1003)),0)</f>
        <v>0</v>
      </c>
      <c r="AU1003" s="5">
        <f>IF(T1003&gt;0,RANK(T1003,(N1003:P1003,Q1003:AE1003)),0)</f>
        <v>0</v>
      </c>
      <c r="AV1003" s="5">
        <f>IF(S1003&gt;0,RANK(S1003,(N1003:P1003,Q1003:AE1003)),0)</f>
        <v>0</v>
      </c>
      <c r="AW1003" s="2">
        <f t="shared" si="407"/>
        <v>2.4181870836953372E-2</v>
      </c>
      <c r="AX1003" s="2">
        <f t="shared" si="408"/>
        <v>0</v>
      </c>
      <c r="AY1003" s="2">
        <f t="shared" si="409"/>
        <v>0</v>
      </c>
      <c r="AZ1003" s="2">
        <f t="shared" si="410"/>
        <v>0</v>
      </c>
      <c r="BB1003" t="s">
        <v>378</v>
      </c>
      <c r="BC1003" t="s">
        <v>460</v>
      </c>
      <c r="BD1003">
        <v>2</v>
      </c>
      <c r="BF1003" s="111">
        <v>20</v>
      </c>
      <c r="BG1003" s="113">
        <v>139</v>
      </c>
      <c r="BH1003" s="117">
        <f t="shared" si="411"/>
        <v>20139</v>
      </c>
      <c r="BJ1003" s="5" t="s">
        <v>3185</v>
      </c>
    </row>
    <row r="1004" spans="1:62" hidden="1" outlineLevel="1">
      <c r="A1004" t="s">
        <v>581</v>
      </c>
      <c r="B1004" t="s">
        <v>460</v>
      </c>
      <c r="C1004" s="1">
        <f t="shared" si="400"/>
        <v>1838</v>
      </c>
      <c r="D1004" s="5">
        <f>IF(N1004&gt;0, RANK(N1004,(N1004:P1004,Q1004:AE1004)),0)</f>
        <v>2</v>
      </c>
      <c r="E1004" s="5">
        <f>IF(O1004&gt;0,RANK(O1004,(N1004:P1004,Q1004:AE1004)),0)</f>
        <v>1</v>
      </c>
      <c r="F1004" s="5">
        <f>IF(P1004&gt;0,RANK(P1004,(N1004:P1004,Q1004:AE1004)),0)</f>
        <v>0</v>
      </c>
      <c r="G1004" s="131">
        <f t="shared" si="401"/>
        <v>1155</v>
      </c>
      <c r="H1004" s="136">
        <f t="shared" si="402"/>
        <v>0.62840043525571276</v>
      </c>
      <c r="I1004" s="2"/>
      <c r="J1004" s="2">
        <f t="shared" si="403"/>
        <v>0.176278563656148</v>
      </c>
      <c r="K1004" s="2">
        <f t="shared" si="404"/>
        <v>0.80467899891186068</v>
      </c>
      <c r="L1004" s="2">
        <f t="shared" si="405"/>
        <v>0</v>
      </c>
      <c r="M1004" s="2">
        <f t="shared" si="406"/>
        <v>1.9042437431991299E-2</v>
      </c>
      <c r="N1004" s="63">
        <v>324</v>
      </c>
      <c r="O1004" s="63">
        <v>1479</v>
      </c>
      <c r="P1004" s="63"/>
      <c r="Q1004" s="63">
        <v>21</v>
      </c>
      <c r="R1004" s="63"/>
      <c r="S1004" s="63"/>
      <c r="T1004" s="63"/>
      <c r="U1004" s="63"/>
      <c r="V1004" s="63"/>
      <c r="W1004" s="63">
        <f>IF(Copyright!C$12=1,IF(BW1004&gt;0,BW1004-SUM(R1004:V1004)-SUM(X1004:AO1004)-AQ1004,SUM(BX1004:CB1004)),SUM(BY1004:CB1004))</f>
        <v>0</v>
      </c>
      <c r="X1004" s="63"/>
      <c r="Y1004" s="63"/>
      <c r="Z1004" s="63"/>
      <c r="AA1004" s="63"/>
      <c r="AB1004" s="63"/>
      <c r="AC1004" s="63"/>
      <c r="AD1004" s="63"/>
      <c r="AE1004" s="63"/>
      <c r="AF1004" s="63"/>
      <c r="AG1004" s="63"/>
      <c r="AH1004" s="63"/>
      <c r="AI1004" s="63"/>
      <c r="AJ1004" s="63"/>
      <c r="AK1004" s="63"/>
      <c r="AL1004" s="63"/>
      <c r="AM1004" s="63"/>
      <c r="AN1004" s="63"/>
      <c r="AO1004" s="63"/>
      <c r="AP1004" s="63">
        <v>14</v>
      </c>
      <c r="AQ1004" s="63"/>
      <c r="AS1004" s="5">
        <f>IF(Q1004&gt;0,RANK(Q1004,(N1004:P1004,Q1004:AE1004)),0)</f>
        <v>3</v>
      </c>
      <c r="AT1004" s="5">
        <f>IF(R1004&gt;0,RANK(R1004,(N1004:P1004,Q1004:AE1004)),0)</f>
        <v>0</v>
      </c>
      <c r="AU1004" s="5">
        <f>IF(T1004&gt;0,RANK(T1004,(N1004:P1004,Q1004:AE1004)),0)</f>
        <v>0</v>
      </c>
      <c r="AV1004" s="5">
        <f>IF(S1004&gt;0,RANK(S1004,(N1004:P1004,Q1004:AE1004)),0)</f>
        <v>0</v>
      </c>
      <c r="AW1004" s="2">
        <f t="shared" si="407"/>
        <v>1.1425462459194777E-2</v>
      </c>
      <c r="AX1004" s="2">
        <f t="shared" si="408"/>
        <v>0</v>
      </c>
      <c r="AY1004" s="2">
        <f t="shared" si="409"/>
        <v>0</v>
      </c>
      <c r="AZ1004" s="2">
        <f t="shared" si="410"/>
        <v>0</v>
      </c>
      <c r="BB1004" t="s">
        <v>581</v>
      </c>
      <c r="BC1004" t="s">
        <v>460</v>
      </c>
      <c r="BD1004">
        <v>1</v>
      </c>
      <c r="BF1004" s="111">
        <v>20</v>
      </c>
      <c r="BG1004" s="113">
        <v>141</v>
      </c>
      <c r="BH1004" s="117">
        <f t="shared" si="411"/>
        <v>20141</v>
      </c>
      <c r="BJ1004" s="5" t="s">
        <v>3185</v>
      </c>
    </row>
    <row r="1005" spans="1:62" hidden="1" outlineLevel="1">
      <c r="A1005" t="s">
        <v>39</v>
      </c>
      <c r="B1005" t="s">
        <v>460</v>
      </c>
      <c r="C1005" s="1">
        <f t="shared" si="400"/>
        <v>2933</v>
      </c>
      <c r="D1005" s="5">
        <f>IF(N1005&gt;0, RANK(N1005,(N1005:P1005,Q1005:AE1005)),0)</f>
        <v>2</v>
      </c>
      <c r="E1005" s="5">
        <f>IF(O1005&gt;0,RANK(O1005,(N1005:P1005,Q1005:AE1005)),0)</f>
        <v>1</v>
      </c>
      <c r="F1005" s="5">
        <f>IF(P1005&gt;0,RANK(P1005,(N1005:P1005,Q1005:AE1005)),0)</f>
        <v>0</v>
      </c>
      <c r="G1005" s="131">
        <f t="shared" si="401"/>
        <v>1737</v>
      </c>
      <c r="H1005" s="136">
        <f t="shared" si="402"/>
        <v>0.59222638936242755</v>
      </c>
      <c r="I1005" s="2"/>
      <c r="J1005" s="2">
        <f t="shared" si="403"/>
        <v>0.19024889191953631</v>
      </c>
      <c r="K1005" s="2">
        <f t="shared" si="404"/>
        <v>0.78247528128196386</v>
      </c>
      <c r="L1005" s="2">
        <f t="shared" si="405"/>
        <v>0</v>
      </c>
      <c r="M1005" s="2">
        <f t="shared" si="406"/>
        <v>2.7275826798499825E-2</v>
      </c>
      <c r="N1005" s="63">
        <v>558</v>
      </c>
      <c r="O1005" s="63">
        <v>2295</v>
      </c>
      <c r="P1005" s="63"/>
      <c r="Q1005" s="63">
        <v>65</v>
      </c>
      <c r="R1005" s="63"/>
      <c r="S1005" s="63"/>
      <c r="T1005" s="63"/>
      <c r="U1005" s="63"/>
      <c r="V1005" s="63"/>
      <c r="W1005" s="63">
        <f>IF(Copyright!C$12=1,IF(BW1005&gt;0,BW1005-SUM(R1005:V1005)-SUM(X1005:AO1005)-AQ1005,SUM(BX1005:CB1005)),SUM(BY1005:CB1005))</f>
        <v>0</v>
      </c>
      <c r="X1005" s="63"/>
      <c r="Y1005" s="63"/>
      <c r="Z1005" s="63"/>
      <c r="AA1005" s="63"/>
      <c r="AB1005" s="63"/>
      <c r="AC1005" s="63"/>
      <c r="AD1005" s="63"/>
      <c r="AE1005" s="63"/>
      <c r="AF1005" s="63"/>
      <c r="AG1005" s="63"/>
      <c r="AH1005" s="63"/>
      <c r="AI1005" s="63"/>
      <c r="AJ1005" s="63"/>
      <c r="AK1005" s="63"/>
      <c r="AL1005" s="63"/>
      <c r="AM1005" s="63"/>
      <c r="AN1005" s="63"/>
      <c r="AO1005" s="63"/>
      <c r="AP1005" s="63">
        <v>15</v>
      </c>
      <c r="AQ1005" s="63"/>
      <c r="AS1005" s="5">
        <f>IF(Q1005&gt;0,RANK(Q1005,(N1005:P1005,Q1005:AE1005)),0)</f>
        <v>3</v>
      </c>
      <c r="AT1005" s="5">
        <f>IF(R1005&gt;0,RANK(R1005,(N1005:P1005,Q1005:AE1005)),0)</f>
        <v>0</v>
      </c>
      <c r="AU1005" s="5">
        <f>IF(T1005&gt;0,RANK(T1005,(N1005:P1005,Q1005:AE1005)),0)</f>
        <v>0</v>
      </c>
      <c r="AV1005" s="5">
        <f>IF(S1005&gt;0,RANK(S1005,(N1005:P1005,Q1005:AE1005)),0)</f>
        <v>0</v>
      </c>
      <c r="AW1005" s="2">
        <f t="shared" si="407"/>
        <v>2.2161609273781111E-2</v>
      </c>
      <c r="AX1005" s="2">
        <f t="shared" si="408"/>
        <v>0</v>
      </c>
      <c r="AY1005" s="2">
        <f t="shared" si="409"/>
        <v>0</v>
      </c>
      <c r="AZ1005" s="2">
        <f t="shared" si="410"/>
        <v>0</v>
      </c>
      <c r="BB1005" t="s">
        <v>39</v>
      </c>
      <c r="BC1005" t="s">
        <v>460</v>
      </c>
      <c r="BD1005">
        <v>1</v>
      </c>
      <c r="BF1005" s="111">
        <v>20</v>
      </c>
      <c r="BG1005" s="113">
        <v>143</v>
      </c>
      <c r="BH1005" s="117">
        <f t="shared" si="411"/>
        <v>20143</v>
      </c>
      <c r="BJ1005" s="5" t="s">
        <v>3185</v>
      </c>
    </row>
    <row r="1006" spans="1:62" hidden="1" outlineLevel="1">
      <c r="A1006" t="s">
        <v>20</v>
      </c>
      <c r="B1006" t="s">
        <v>460</v>
      </c>
      <c r="C1006" s="1">
        <f t="shared" si="400"/>
        <v>2608</v>
      </c>
      <c r="D1006" s="5">
        <f>IF(N1006&gt;0, RANK(N1006,(N1006:P1006,Q1006:AE1006)),0)</f>
        <v>2</v>
      </c>
      <c r="E1006" s="5">
        <f>IF(O1006&gt;0,RANK(O1006,(N1006:P1006,Q1006:AE1006)),0)</f>
        <v>1</v>
      </c>
      <c r="F1006" s="5">
        <f>IF(P1006&gt;0,RANK(P1006,(N1006:P1006,Q1006:AE1006)),0)</f>
        <v>0</v>
      </c>
      <c r="G1006" s="131">
        <f t="shared" si="401"/>
        <v>1118</v>
      </c>
      <c r="H1006" s="136">
        <f t="shared" si="402"/>
        <v>0.42868098159509205</v>
      </c>
      <c r="I1006" s="2"/>
      <c r="J1006" s="2">
        <f t="shared" si="403"/>
        <v>0.27530674846625769</v>
      </c>
      <c r="K1006" s="2">
        <f t="shared" si="404"/>
        <v>0.70398773006134974</v>
      </c>
      <c r="L1006" s="2">
        <f t="shared" si="405"/>
        <v>0</v>
      </c>
      <c r="M1006" s="2">
        <f t="shared" si="406"/>
        <v>2.0705521472392574E-2</v>
      </c>
      <c r="N1006" s="63">
        <v>718</v>
      </c>
      <c r="O1006" s="63">
        <v>1836</v>
      </c>
      <c r="P1006" s="63"/>
      <c r="Q1006" s="63">
        <v>40</v>
      </c>
      <c r="R1006" s="63"/>
      <c r="S1006" s="63">
        <v>1</v>
      </c>
      <c r="T1006" s="63"/>
      <c r="U1006" s="63"/>
      <c r="V1006" s="63"/>
      <c r="W1006" s="63">
        <f>IF(Copyright!C$12=1,IF(BW1006&gt;0,BW1006-SUM(R1006:V1006)-SUM(X1006:AO1006)-AQ1006,SUM(BX1006:CB1006)),SUM(BY1006:CB1006))</f>
        <v>0</v>
      </c>
      <c r="X1006" s="63"/>
      <c r="Y1006" s="63"/>
      <c r="Z1006" s="63"/>
      <c r="AA1006" s="63"/>
      <c r="AB1006" s="63"/>
      <c r="AC1006" s="63"/>
      <c r="AD1006" s="63"/>
      <c r="AE1006" s="63"/>
      <c r="AF1006" s="63"/>
      <c r="AG1006" s="63"/>
      <c r="AH1006" s="63"/>
      <c r="AI1006" s="63"/>
      <c r="AJ1006" s="63"/>
      <c r="AK1006" s="63"/>
      <c r="AL1006" s="63"/>
      <c r="AM1006" s="63"/>
      <c r="AN1006" s="63"/>
      <c r="AO1006" s="63"/>
      <c r="AP1006" s="63">
        <v>13</v>
      </c>
      <c r="AQ1006" s="63"/>
      <c r="AS1006" s="5">
        <f>IF(Q1006&gt;0,RANK(Q1006,(N1006:P1006,Q1006:AE1006)),0)</f>
        <v>3</v>
      </c>
      <c r="AT1006" s="5">
        <f>IF(R1006&gt;0,RANK(R1006,(N1006:P1006,Q1006:AE1006)),0)</f>
        <v>0</v>
      </c>
      <c r="AU1006" s="5">
        <f>IF(T1006&gt;0,RANK(T1006,(N1006:P1006,Q1006:AE1006)),0)</f>
        <v>0</v>
      </c>
      <c r="AV1006" s="5">
        <f>IF(S1006&gt;0,RANK(S1006,(N1006:P1006,Q1006:AE1006)),0)</f>
        <v>4</v>
      </c>
      <c r="AW1006" s="2">
        <f t="shared" si="407"/>
        <v>1.5337423312883436E-2</v>
      </c>
      <c r="AX1006" s="2">
        <f t="shared" si="408"/>
        <v>0</v>
      </c>
      <c r="AY1006" s="2">
        <f t="shared" si="409"/>
        <v>0</v>
      </c>
      <c r="AZ1006" s="2">
        <f t="shared" si="410"/>
        <v>3.834355828220859E-4</v>
      </c>
      <c r="BB1006" t="s">
        <v>20</v>
      </c>
      <c r="BC1006" t="s">
        <v>460</v>
      </c>
      <c r="BF1006" s="111">
        <v>20</v>
      </c>
      <c r="BG1006" s="113">
        <v>145</v>
      </c>
      <c r="BH1006" s="117">
        <f t="shared" si="411"/>
        <v>20145</v>
      </c>
      <c r="BJ1006" s="5" t="s">
        <v>3185</v>
      </c>
    </row>
    <row r="1007" spans="1:62" hidden="1" outlineLevel="1">
      <c r="A1007" t="s">
        <v>2501</v>
      </c>
      <c r="B1007" t="s">
        <v>460</v>
      </c>
      <c r="C1007" s="1">
        <f t="shared" si="400"/>
        <v>2565</v>
      </c>
      <c r="D1007" s="5">
        <f>IF(N1007&gt;0, RANK(N1007,(N1007:P1007,Q1007:AE1007)),0)</f>
        <v>2</v>
      </c>
      <c r="E1007" s="5">
        <f>IF(O1007&gt;0,RANK(O1007,(N1007:P1007,Q1007:AE1007)),0)</f>
        <v>1</v>
      </c>
      <c r="F1007" s="5">
        <f>IF(P1007&gt;0,RANK(P1007,(N1007:P1007,Q1007:AE1007)),0)</f>
        <v>0</v>
      </c>
      <c r="G1007" s="131">
        <f t="shared" si="401"/>
        <v>1753</v>
      </c>
      <c r="H1007" s="136">
        <f t="shared" si="402"/>
        <v>0.68343079922027294</v>
      </c>
      <c r="I1007" s="2"/>
      <c r="J1007" s="2">
        <f t="shared" si="403"/>
        <v>0.14892787524366471</v>
      </c>
      <c r="K1007" s="2">
        <f t="shared" si="404"/>
        <v>0.83235867446393763</v>
      </c>
      <c r="L1007" s="2">
        <f t="shared" si="405"/>
        <v>0</v>
      </c>
      <c r="M1007" s="2">
        <f t="shared" si="406"/>
        <v>1.8713450292397682E-2</v>
      </c>
      <c r="N1007" s="63">
        <v>382</v>
      </c>
      <c r="O1007" s="63">
        <v>2135</v>
      </c>
      <c r="P1007" s="63"/>
      <c r="Q1007" s="63">
        <v>36</v>
      </c>
      <c r="R1007" s="63"/>
      <c r="S1007" s="63">
        <v>1</v>
      </c>
      <c r="T1007" s="63"/>
      <c r="U1007" s="63"/>
      <c r="V1007" s="63"/>
      <c r="W1007" s="63">
        <f>IF(Copyright!C$12=1,IF(BW1007&gt;0,BW1007-SUM(R1007:V1007)-SUM(X1007:AO1007)-AQ1007,SUM(BX1007:CB1007)),SUM(BY1007:CB1007))</f>
        <v>0</v>
      </c>
      <c r="X1007" s="63"/>
      <c r="Y1007" s="63"/>
      <c r="Z1007" s="63"/>
      <c r="AA1007" s="63"/>
      <c r="AB1007" s="63"/>
      <c r="AC1007" s="63"/>
      <c r="AD1007" s="63"/>
      <c r="AE1007" s="63"/>
      <c r="AF1007" s="63"/>
      <c r="AG1007" s="63"/>
      <c r="AH1007" s="63"/>
      <c r="AI1007" s="63"/>
      <c r="AJ1007" s="63"/>
      <c r="AK1007" s="63"/>
      <c r="AL1007" s="63"/>
      <c r="AM1007" s="63"/>
      <c r="AN1007" s="63"/>
      <c r="AO1007" s="63"/>
      <c r="AP1007" s="63">
        <v>11</v>
      </c>
      <c r="AQ1007" s="63"/>
      <c r="AS1007" s="5">
        <f>IF(Q1007&gt;0,RANK(Q1007,(N1007:P1007,Q1007:AE1007)),0)</f>
        <v>3</v>
      </c>
      <c r="AT1007" s="5">
        <f>IF(R1007&gt;0,RANK(R1007,(N1007:P1007,Q1007:AE1007)),0)</f>
        <v>0</v>
      </c>
      <c r="AU1007" s="5">
        <f>IF(T1007&gt;0,RANK(T1007,(N1007:P1007,Q1007:AE1007)),0)</f>
        <v>0</v>
      </c>
      <c r="AV1007" s="5">
        <f>IF(S1007&gt;0,RANK(S1007,(N1007:P1007,Q1007:AE1007)),0)</f>
        <v>4</v>
      </c>
      <c r="AW1007" s="2">
        <f t="shared" si="407"/>
        <v>1.4035087719298246E-2</v>
      </c>
      <c r="AX1007" s="2">
        <f t="shared" si="408"/>
        <v>0</v>
      </c>
      <c r="AY1007" s="2">
        <f t="shared" si="409"/>
        <v>0</v>
      </c>
      <c r="AZ1007" s="2">
        <f t="shared" si="410"/>
        <v>3.8986354775828459E-4</v>
      </c>
      <c r="BB1007" t="s">
        <v>2501</v>
      </c>
      <c r="BC1007" t="s">
        <v>460</v>
      </c>
      <c r="BD1007">
        <v>1</v>
      </c>
      <c r="BF1007" s="111">
        <v>20</v>
      </c>
      <c r="BG1007" s="113">
        <v>147</v>
      </c>
      <c r="BH1007" s="117">
        <f t="shared" si="411"/>
        <v>20147</v>
      </c>
      <c r="BJ1007" s="5" t="s">
        <v>3185</v>
      </c>
    </row>
    <row r="1008" spans="1:62" hidden="1" outlineLevel="1">
      <c r="A1008" t="s">
        <v>2321</v>
      </c>
      <c r="B1008" t="s">
        <v>460</v>
      </c>
      <c r="C1008" s="1">
        <f t="shared" si="400"/>
        <v>9479</v>
      </c>
      <c r="D1008" s="5">
        <f>IF(N1008&gt;0, RANK(N1008,(N1008:P1008,Q1008:AE1008)),0)</f>
        <v>2</v>
      </c>
      <c r="E1008" s="5">
        <f>IF(O1008&gt;0,RANK(O1008,(N1008:P1008,Q1008:AE1008)),0)</f>
        <v>1</v>
      </c>
      <c r="F1008" s="5">
        <f>IF(P1008&gt;0,RANK(P1008,(N1008:P1008,Q1008:AE1008)),0)</f>
        <v>0</v>
      </c>
      <c r="G1008" s="131">
        <f t="shared" si="401"/>
        <v>4469</v>
      </c>
      <c r="H1008" s="136">
        <f t="shared" si="402"/>
        <v>0.4714632345184091</v>
      </c>
      <c r="I1008" s="2"/>
      <c r="J1008" s="2">
        <f t="shared" si="403"/>
        <v>0.24633400147694903</v>
      </c>
      <c r="K1008" s="2">
        <f t="shared" si="404"/>
        <v>0.71779723599535816</v>
      </c>
      <c r="L1008" s="2">
        <f t="shared" si="405"/>
        <v>0</v>
      </c>
      <c r="M1008" s="2">
        <f t="shared" si="406"/>
        <v>3.5868762527692777E-2</v>
      </c>
      <c r="N1008" s="63">
        <v>2335</v>
      </c>
      <c r="O1008" s="63">
        <v>6804</v>
      </c>
      <c r="P1008" s="63"/>
      <c r="Q1008" s="63">
        <v>193</v>
      </c>
      <c r="R1008" s="63">
        <v>1</v>
      </c>
      <c r="S1008" s="63">
        <v>10</v>
      </c>
      <c r="T1008" s="63"/>
      <c r="U1008" s="63"/>
      <c r="V1008" s="63"/>
      <c r="W1008" s="63">
        <f>IF(Copyright!C$12=1,IF(BW1008&gt;0,BW1008-SUM(R1008:V1008)-SUM(X1008:AO1008)-AQ1008,SUM(BX1008:CB1008)),SUM(BY1008:CB1008))</f>
        <v>0</v>
      </c>
      <c r="X1008" s="63"/>
      <c r="Y1008" s="63"/>
      <c r="Z1008" s="63"/>
      <c r="AA1008" s="63"/>
      <c r="AB1008" s="63"/>
      <c r="AC1008" s="63"/>
      <c r="AD1008" s="63"/>
      <c r="AE1008" s="63"/>
      <c r="AF1008" s="63"/>
      <c r="AG1008" s="63"/>
      <c r="AH1008" s="63">
        <v>1</v>
      </c>
      <c r="AI1008" s="63"/>
      <c r="AJ1008" s="63"/>
      <c r="AK1008" s="63"/>
      <c r="AL1008" s="63"/>
      <c r="AM1008" s="63"/>
      <c r="AN1008" s="63"/>
      <c r="AO1008" s="63"/>
      <c r="AP1008" s="63">
        <v>135</v>
      </c>
      <c r="AQ1008" s="63"/>
      <c r="AS1008" s="5">
        <f>IF(Q1008&gt;0,RANK(Q1008,(N1008:P1008,Q1008:AE1008)),0)</f>
        <v>3</v>
      </c>
      <c r="AT1008" s="5">
        <f>IF(R1008&gt;0,RANK(R1008,(N1008:P1008,Q1008:AE1008)),0)</f>
        <v>5</v>
      </c>
      <c r="AU1008" s="5">
        <f>IF(T1008&gt;0,RANK(T1008,(N1008:P1008,Q1008:AE1008)),0)</f>
        <v>0</v>
      </c>
      <c r="AV1008" s="5">
        <f>IF(S1008&gt;0,RANK(S1008,(N1008:P1008,Q1008:AE1008)),0)</f>
        <v>4</v>
      </c>
      <c r="AW1008" s="2">
        <f t="shared" si="407"/>
        <v>2.036079755248444E-2</v>
      </c>
      <c r="AX1008" s="2">
        <f t="shared" si="408"/>
        <v>1.0549636037556704E-4</v>
      </c>
      <c r="AY1008" s="2">
        <f t="shared" si="409"/>
        <v>0</v>
      </c>
      <c r="AZ1008" s="2">
        <f t="shared" si="410"/>
        <v>1.0549636037556704E-3</v>
      </c>
      <c r="BB1008" t="s">
        <v>2321</v>
      </c>
      <c r="BC1008" t="s">
        <v>460</v>
      </c>
      <c r="BD1008">
        <v>1</v>
      </c>
      <c r="BF1008" s="111">
        <v>20</v>
      </c>
      <c r="BG1008" s="113">
        <v>149</v>
      </c>
      <c r="BH1008" s="117">
        <f t="shared" si="411"/>
        <v>20149</v>
      </c>
      <c r="BJ1008" s="5" t="s">
        <v>3185</v>
      </c>
    </row>
    <row r="1009" spans="1:77" hidden="1" outlineLevel="1">
      <c r="A1009" t="s">
        <v>21</v>
      </c>
      <c r="B1009" t="s">
        <v>460</v>
      </c>
      <c r="C1009" s="1">
        <f t="shared" si="400"/>
        <v>3801</v>
      </c>
      <c r="D1009" s="5">
        <f>IF(N1009&gt;0, RANK(N1009,(N1009:P1009,Q1009:AE1009)),0)</f>
        <v>2</v>
      </c>
      <c r="E1009" s="5">
        <f>IF(O1009&gt;0,RANK(O1009,(N1009:P1009,Q1009:AE1009)),0)</f>
        <v>1</v>
      </c>
      <c r="F1009" s="5">
        <f>IF(P1009&gt;0,RANK(P1009,(N1009:P1009,Q1009:AE1009)),0)</f>
        <v>0</v>
      </c>
      <c r="G1009" s="131">
        <f t="shared" si="401"/>
        <v>1791</v>
      </c>
      <c r="H1009" s="136">
        <f t="shared" si="402"/>
        <v>0.47119179163378061</v>
      </c>
      <c r="I1009" s="2"/>
      <c r="J1009" s="2">
        <f t="shared" si="403"/>
        <v>0.25782688766114181</v>
      </c>
      <c r="K1009" s="2">
        <f t="shared" si="404"/>
        <v>0.72901867929492237</v>
      </c>
      <c r="L1009" s="2">
        <f t="shared" si="405"/>
        <v>0</v>
      </c>
      <c r="M1009" s="2">
        <f t="shared" si="406"/>
        <v>1.315443304393582E-2</v>
      </c>
      <c r="N1009" s="63">
        <v>980</v>
      </c>
      <c r="O1009" s="63">
        <v>2771</v>
      </c>
      <c r="P1009" s="63"/>
      <c r="Q1009" s="63">
        <v>42</v>
      </c>
      <c r="R1009" s="63"/>
      <c r="S1009" s="63">
        <v>1</v>
      </c>
      <c r="T1009" s="63"/>
      <c r="U1009" s="63"/>
      <c r="V1009" s="63"/>
      <c r="W1009" s="63">
        <f>IF(Copyright!C$12=1,IF(BW1009&gt;0,BW1009-SUM(R1009:V1009)-SUM(X1009:AO1009)-AQ1009,SUM(BX1009:CB1009)),SUM(BY1009:CB1009))</f>
        <v>0</v>
      </c>
      <c r="X1009" s="63"/>
      <c r="Y1009" s="63"/>
      <c r="Z1009" s="63"/>
      <c r="AA1009" s="63"/>
      <c r="AB1009" s="63"/>
      <c r="AC1009" s="63"/>
      <c r="AD1009" s="63"/>
      <c r="AE1009" s="63"/>
      <c r="AF1009" s="63"/>
      <c r="AG1009" s="63"/>
      <c r="AH1009" s="63"/>
      <c r="AI1009" s="63"/>
      <c r="AJ1009" s="63"/>
      <c r="AK1009" s="63"/>
      <c r="AL1009" s="63"/>
      <c r="AM1009" s="63"/>
      <c r="AN1009" s="63"/>
      <c r="AO1009" s="63"/>
      <c r="AP1009" s="63">
        <v>7</v>
      </c>
      <c r="AQ1009" s="63"/>
      <c r="AS1009" s="5">
        <f>IF(Q1009&gt;0,RANK(Q1009,(N1009:P1009,Q1009:AE1009)),0)</f>
        <v>3</v>
      </c>
      <c r="AT1009" s="5">
        <f>IF(R1009&gt;0,RANK(R1009,(N1009:P1009,Q1009:AE1009)),0)</f>
        <v>0</v>
      </c>
      <c r="AU1009" s="5">
        <f>IF(T1009&gt;0,RANK(T1009,(N1009:P1009,Q1009:AE1009)),0)</f>
        <v>0</v>
      </c>
      <c r="AV1009" s="5">
        <f>IF(S1009&gt;0,RANK(S1009,(N1009:P1009,Q1009:AE1009)),0)</f>
        <v>4</v>
      </c>
      <c r="AW1009" s="2">
        <f t="shared" si="407"/>
        <v>1.1049723756906077E-2</v>
      </c>
      <c r="AX1009" s="2">
        <f t="shared" si="408"/>
        <v>0</v>
      </c>
      <c r="AY1009" s="2">
        <f t="shared" si="409"/>
        <v>0</v>
      </c>
      <c r="AZ1009" s="2">
        <f t="shared" si="410"/>
        <v>2.6308866087871614E-4</v>
      </c>
      <c r="BB1009" t="s">
        <v>21</v>
      </c>
      <c r="BC1009" t="s">
        <v>460</v>
      </c>
      <c r="BD1009">
        <v>4</v>
      </c>
      <c r="BF1009" s="111">
        <v>20</v>
      </c>
      <c r="BG1009" s="113">
        <v>151</v>
      </c>
      <c r="BH1009" s="117">
        <f t="shared" si="411"/>
        <v>20151</v>
      </c>
      <c r="BJ1009" s="5" t="s">
        <v>3185</v>
      </c>
    </row>
    <row r="1010" spans="1:77" hidden="1" outlineLevel="1">
      <c r="A1010" t="s">
        <v>604</v>
      </c>
      <c r="B1010" t="s">
        <v>460</v>
      </c>
      <c r="C1010" s="1">
        <f t="shared" si="400"/>
        <v>1444</v>
      </c>
      <c r="D1010" s="5">
        <f>IF(N1010&gt;0, RANK(N1010,(N1010:P1010,Q1010:AE1010)),0)</f>
        <v>2</v>
      </c>
      <c r="E1010" s="5">
        <f>IF(O1010&gt;0,RANK(O1010,(N1010:P1010,Q1010:AE1010)),0)</f>
        <v>1</v>
      </c>
      <c r="F1010" s="5">
        <f>IF(P1010&gt;0,RANK(P1010,(N1010:P1010,Q1010:AE1010)),0)</f>
        <v>0</v>
      </c>
      <c r="G1010" s="131">
        <f t="shared" si="401"/>
        <v>1033</v>
      </c>
      <c r="H1010" s="136">
        <f t="shared" si="402"/>
        <v>0.71537396121883656</v>
      </c>
      <c r="I1010" s="2"/>
      <c r="J1010" s="2">
        <f t="shared" si="403"/>
        <v>0.13157894736842105</v>
      </c>
      <c r="K1010" s="2">
        <f t="shared" si="404"/>
        <v>0.84695290858725758</v>
      </c>
      <c r="L1010" s="2">
        <f t="shared" si="405"/>
        <v>0</v>
      </c>
      <c r="M1010" s="2">
        <f t="shared" si="406"/>
        <v>2.1468144044321402E-2</v>
      </c>
      <c r="N1010" s="63">
        <v>190</v>
      </c>
      <c r="O1010" s="63">
        <v>1223</v>
      </c>
      <c r="P1010" s="63"/>
      <c r="Q1010" s="63">
        <v>27</v>
      </c>
      <c r="R1010" s="63"/>
      <c r="S1010" s="63"/>
      <c r="T1010" s="63"/>
      <c r="U1010" s="63"/>
      <c r="V1010" s="63"/>
      <c r="W1010" s="63">
        <f>IF(Copyright!C$12=1,IF(BW1010&gt;0,BW1010-SUM(R1010:V1010)-SUM(X1010:AO1010)-AQ1010,SUM(BX1010:CB1010)),SUM(BY1010:CB1010))</f>
        <v>0</v>
      </c>
      <c r="X1010" s="63"/>
      <c r="Y1010" s="63"/>
      <c r="Z1010" s="63"/>
      <c r="AA1010" s="63"/>
      <c r="AB1010" s="63"/>
      <c r="AC1010" s="63"/>
      <c r="AD1010" s="63"/>
      <c r="AE1010" s="63"/>
      <c r="AF1010" s="63"/>
      <c r="AG1010" s="63"/>
      <c r="AH1010" s="63"/>
      <c r="AI1010" s="63"/>
      <c r="AJ1010" s="63"/>
      <c r="AK1010" s="63"/>
      <c r="AL1010" s="63"/>
      <c r="AM1010" s="63"/>
      <c r="AN1010" s="63"/>
      <c r="AO1010" s="63"/>
      <c r="AP1010" s="63">
        <v>4</v>
      </c>
      <c r="AQ1010" s="63"/>
      <c r="AS1010" s="5">
        <f>IF(Q1010&gt;0,RANK(Q1010,(N1010:P1010,Q1010:AE1010)),0)</f>
        <v>3</v>
      </c>
      <c r="AT1010" s="5">
        <f>IF(R1010&gt;0,RANK(R1010,(N1010:P1010,Q1010:AE1010)),0)</f>
        <v>0</v>
      </c>
      <c r="AU1010" s="5">
        <f>IF(T1010&gt;0,RANK(T1010,(N1010:P1010,Q1010:AE1010)),0)</f>
        <v>0</v>
      </c>
      <c r="AV1010" s="5">
        <f>IF(S1010&gt;0,RANK(S1010,(N1010:P1010,Q1010:AE1010)),0)</f>
        <v>0</v>
      </c>
      <c r="AW1010" s="2">
        <f t="shared" si="407"/>
        <v>1.8698060941828253E-2</v>
      </c>
      <c r="AX1010" s="2">
        <f t="shared" si="408"/>
        <v>0</v>
      </c>
      <c r="AY1010" s="2">
        <f t="shared" si="409"/>
        <v>0</v>
      </c>
      <c r="AZ1010" s="2">
        <f t="shared" si="410"/>
        <v>0</v>
      </c>
      <c r="BB1010" t="s">
        <v>604</v>
      </c>
      <c r="BC1010" t="s">
        <v>460</v>
      </c>
      <c r="BD1010">
        <v>1</v>
      </c>
      <c r="BF1010" s="111">
        <v>20</v>
      </c>
      <c r="BG1010" s="113">
        <v>153</v>
      </c>
      <c r="BH1010" s="117">
        <f t="shared" si="411"/>
        <v>20153</v>
      </c>
      <c r="BJ1010" s="5" t="s">
        <v>3185</v>
      </c>
    </row>
    <row r="1011" spans="1:77" hidden="1" outlineLevel="1">
      <c r="A1011" t="s">
        <v>605</v>
      </c>
      <c r="B1011" t="s">
        <v>460</v>
      </c>
      <c r="C1011" s="1">
        <f t="shared" si="400"/>
        <v>24422</v>
      </c>
      <c r="D1011" s="5">
        <f>IF(N1011&gt;0, RANK(N1011,(N1011:P1011,Q1011:AE1011)),0)</f>
        <v>2</v>
      </c>
      <c r="E1011" s="5">
        <f>IF(O1011&gt;0,RANK(O1011,(N1011:P1011,Q1011:AE1011)),0)</f>
        <v>1</v>
      </c>
      <c r="F1011" s="5">
        <f>IF(P1011&gt;0,RANK(P1011,(N1011:P1011,Q1011:AE1011)),0)</f>
        <v>0</v>
      </c>
      <c r="G1011" s="131">
        <f t="shared" si="401"/>
        <v>7633</v>
      </c>
      <c r="H1011" s="136">
        <f t="shared" si="402"/>
        <v>0.31254606502333959</v>
      </c>
      <c r="I1011" s="2"/>
      <c r="J1011" s="2">
        <f t="shared" si="403"/>
        <v>0.3310539677340103</v>
      </c>
      <c r="K1011" s="2">
        <f t="shared" si="404"/>
        <v>0.64360003275734989</v>
      </c>
      <c r="L1011" s="2">
        <f t="shared" si="405"/>
        <v>0</v>
      </c>
      <c r="M1011" s="2">
        <f t="shared" si="406"/>
        <v>2.5345999508639805E-2</v>
      </c>
      <c r="N1011" s="63">
        <v>8085</v>
      </c>
      <c r="O1011" s="63">
        <v>15718</v>
      </c>
      <c r="P1011" s="63"/>
      <c r="Q1011" s="63">
        <v>440</v>
      </c>
      <c r="R1011" s="63">
        <v>6</v>
      </c>
      <c r="S1011" s="63">
        <v>13</v>
      </c>
      <c r="T1011" s="63"/>
      <c r="U1011" s="63"/>
      <c r="V1011" s="63"/>
      <c r="W1011" s="63">
        <f>IF(Copyright!C$12=1,IF(BW1011&gt;0,BW1011-SUM(R1011:V1011)-SUM(X1011:AO1011)-AQ1011,SUM(BX1011:CB1011)),SUM(BY1011:CB1011))</f>
        <v>0</v>
      </c>
      <c r="X1011" s="63">
        <v>3</v>
      </c>
      <c r="Y1011" s="63">
        <v>1</v>
      </c>
      <c r="Z1011" s="63"/>
      <c r="AA1011" s="63"/>
      <c r="AB1011" s="63"/>
      <c r="AC1011" s="63"/>
      <c r="AD1011" s="63"/>
      <c r="AE1011" s="63"/>
      <c r="AF1011" s="63"/>
      <c r="AG1011" s="63"/>
      <c r="AH1011" s="63"/>
      <c r="AI1011" s="63"/>
      <c r="AJ1011" s="63"/>
      <c r="AK1011" s="63"/>
      <c r="AL1011" s="63"/>
      <c r="AM1011" s="63"/>
      <c r="AN1011" s="63"/>
      <c r="AO1011" s="63"/>
      <c r="AP1011" s="63">
        <v>156</v>
      </c>
      <c r="AQ1011" s="63"/>
      <c r="AS1011" s="5">
        <f>IF(Q1011&gt;0,RANK(Q1011,(N1011:P1011,Q1011:AE1011)),0)</f>
        <v>3</v>
      </c>
      <c r="AT1011" s="5">
        <f>IF(R1011&gt;0,RANK(R1011,(N1011:P1011,Q1011:AE1011)),0)</f>
        <v>5</v>
      </c>
      <c r="AU1011" s="5">
        <f>IF(T1011&gt;0,RANK(T1011,(N1011:P1011,Q1011:AE1011)),0)</f>
        <v>0</v>
      </c>
      <c r="AV1011" s="5">
        <f>IF(S1011&gt;0,RANK(S1011,(N1011:P1011,Q1011:AE1011)),0)</f>
        <v>4</v>
      </c>
      <c r="AW1011" s="2">
        <f t="shared" si="407"/>
        <v>1.8016542461714847E-2</v>
      </c>
      <c r="AX1011" s="2">
        <f t="shared" si="408"/>
        <v>2.4568012447792972E-4</v>
      </c>
      <c r="AY1011" s="2">
        <f t="shared" si="409"/>
        <v>0</v>
      </c>
      <c r="AZ1011" s="2">
        <f t="shared" si="410"/>
        <v>5.3230693636884777E-4</v>
      </c>
      <c r="BB1011" t="s">
        <v>605</v>
      </c>
      <c r="BC1011" t="s">
        <v>460</v>
      </c>
      <c r="BD1011">
        <v>1</v>
      </c>
      <c r="BF1011" s="111">
        <v>20</v>
      </c>
      <c r="BG1011" s="113">
        <v>155</v>
      </c>
      <c r="BH1011" s="117">
        <f t="shared" si="411"/>
        <v>20155</v>
      </c>
      <c r="BJ1011" s="5" t="s">
        <v>3185</v>
      </c>
    </row>
    <row r="1012" spans="1:77" hidden="1" outlineLevel="1">
      <c r="A1012" t="s">
        <v>1809</v>
      </c>
      <c r="B1012" t="s">
        <v>460</v>
      </c>
      <c r="C1012" s="1">
        <f t="shared" si="400"/>
        <v>2686</v>
      </c>
      <c r="D1012" s="5">
        <f>IF(N1012&gt;0, RANK(N1012,(N1012:P1012,Q1012:AE1012)),0)</f>
        <v>2</v>
      </c>
      <c r="E1012" s="5">
        <f>IF(O1012&gt;0,RANK(O1012,(N1012:P1012,Q1012:AE1012)),0)</f>
        <v>1</v>
      </c>
      <c r="F1012" s="5">
        <f>IF(P1012&gt;0,RANK(P1012,(N1012:P1012,Q1012:AE1012)),0)</f>
        <v>0</v>
      </c>
      <c r="G1012" s="131">
        <f t="shared" si="401"/>
        <v>1657</v>
      </c>
      <c r="H1012" s="136">
        <f t="shared" si="402"/>
        <v>0.61690245718540582</v>
      </c>
      <c r="I1012" s="2"/>
      <c r="J1012" s="2">
        <f t="shared" si="403"/>
        <v>0.17758749069247953</v>
      </c>
      <c r="K1012" s="2">
        <f t="shared" si="404"/>
        <v>0.79448994787788529</v>
      </c>
      <c r="L1012" s="2">
        <f t="shared" si="405"/>
        <v>0</v>
      </c>
      <c r="M1012" s="2">
        <f t="shared" si="406"/>
        <v>2.7922561429635229E-2</v>
      </c>
      <c r="N1012" s="63">
        <v>477</v>
      </c>
      <c r="O1012" s="63">
        <v>2134</v>
      </c>
      <c r="P1012" s="63"/>
      <c r="Q1012" s="63">
        <v>50</v>
      </c>
      <c r="R1012" s="63"/>
      <c r="S1012" s="63"/>
      <c r="T1012" s="63"/>
      <c r="U1012" s="63"/>
      <c r="V1012" s="63"/>
      <c r="W1012" s="63">
        <f>IF(Copyright!C$12=1,IF(BW1012&gt;0,BW1012-SUM(R1012:V1012)-SUM(X1012:AO1012)-AQ1012,SUM(BX1012:CB1012)),SUM(BY1012:CB1012))</f>
        <v>0</v>
      </c>
      <c r="X1012" s="63"/>
      <c r="Y1012" s="63"/>
      <c r="Z1012" s="63"/>
      <c r="AA1012" s="63"/>
      <c r="AB1012" s="63"/>
      <c r="AC1012" s="63"/>
      <c r="AD1012" s="63"/>
      <c r="AE1012" s="63"/>
      <c r="AF1012" s="63"/>
      <c r="AG1012" s="63"/>
      <c r="AH1012" s="63"/>
      <c r="AI1012" s="63"/>
      <c r="AJ1012" s="63"/>
      <c r="AK1012" s="63"/>
      <c r="AL1012" s="63"/>
      <c r="AM1012" s="63"/>
      <c r="AN1012" s="63"/>
      <c r="AO1012" s="63"/>
      <c r="AP1012" s="63">
        <v>25</v>
      </c>
      <c r="AQ1012" s="63"/>
      <c r="AS1012" s="5">
        <f>IF(Q1012&gt;0,RANK(Q1012,(N1012:P1012,Q1012:AE1012)),0)</f>
        <v>3</v>
      </c>
      <c r="AT1012" s="5">
        <f>IF(R1012&gt;0,RANK(R1012,(N1012:P1012,Q1012:AE1012)),0)</f>
        <v>0</v>
      </c>
      <c r="AU1012" s="5">
        <f>IF(T1012&gt;0,RANK(T1012,(N1012:P1012,Q1012:AE1012)),0)</f>
        <v>0</v>
      </c>
      <c r="AV1012" s="5">
        <f>IF(S1012&gt;0,RANK(S1012,(N1012:P1012,Q1012:AE1012)),0)</f>
        <v>0</v>
      </c>
      <c r="AW1012" s="2">
        <f t="shared" si="407"/>
        <v>1.8615040953090096E-2</v>
      </c>
      <c r="AX1012" s="2">
        <f t="shared" si="408"/>
        <v>0</v>
      </c>
      <c r="AY1012" s="2">
        <f t="shared" si="409"/>
        <v>0</v>
      </c>
      <c r="AZ1012" s="2">
        <f t="shared" si="410"/>
        <v>0</v>
      </c>
      <c r="BB1012" t="s">
        <v>1809</v>
      </c>
      <c r="BC1012" t="s">
        <v>460</v>
      </c>
      <c r="BD1012">
        <v>1</v>
      </c>
      <c r="BF1012" s="111">
        <v>20</v>
      </c>
      <c r="BG1012" s="113">
        <v>157</v>
      </c>
      <c r="BH1012" s="117">
        <f t="shared" si="411"/>
        <v>20157</v>
      </c>
      <c r="BJ1012" s="5" t="s">
        <v>3185</v>
      </c>
    </row>
    <row r="1013" spans="1:77" hidden="1" outlineLevel="1">
      <c r="A1013" t="s">
        <v>415</v>
      </c>
      <c r="B1013" t="s">
        <v>460</v>
      </c>
      <c r="C1013" s="1">
        <f t="shared" si="400"/>
        <v>3681</v>
      </c>
      <c r="D1013" s="5">
        <f>IF(N1013&gt;0, RANK(N1013,(N1013:P1013,Q1013:AE1013)),0)</f>
        <v>2</v>
      </c>
      <c r="E1013" s="5">
        <f>IF(O1013&gt;0,RANK(O1013,(N1013:P1013,Q1013:AE1013)),0)</f>
        <v>1</v>
      </c>
      <c r="F1013" s="5">
        <f>IF(P1013&gt;0,RANK(P1013,(N1013:P1013,Q1013:AE1013)),0)</f>
        <v>0</v>
      </c>
      <c r="G1013" s="131">
        <f t="shared" si="401"/>
        <v>1765</v>
      </c>
      <c r="H1013" s="136">
        <f t="shared" si="402"/>
        <v>0.47948926922032059</v>
      </c>
      <c r="I1013" s="2"/>
      <c r="J1013" s="2">
        <f t="shared" si="403"/>
        <v>0.24748709589785384</v>
      </c>
      <c r="K1013" s="2">
        <f t="shared" si="404"/>
        <v>0.72697636511817443</v>
      </c>
      <c r="L1013" s="2">
        <f t="shared" si="405"/>
        <v>0</v>
      </c>
      <c r="M1013" s="2">
        <f t="shared" si="406"/>
        <v>2.5536538983971679E-2</v>
      </c>
      <c r="N1013" s="63">
        <v>911</v>
      </c>
      <c r="O1013" s="63">
        <v>2676</v>
      </c>
      <c r="P1013" s="63"/>
      <c r="Q1013" s="63">
        <v>65</v>
      </c>
      <c r="R1013" s="63"/>
      <c r="S1013" s="63"/>
      <c r="T1013" s="63"/>
      <c r="U1013" s="63"/>
      <c r="V1013" s="63"/>
      <c r="W1013" s="63">
        <f>IF(Copyright!C$12=1,IF(BW1013&gt;0,BW1013-SUM(R1013:V1013)-SUM(X1013:AO1013)-AQ1013,SUM(BX1013:CB1013)),SUM(BY1013:CB1013))</f>
        <v>0</v>
      </c>
      <c r="X1013" s="63"/>
      <c r="Y1013" s="63"/>
      <c r="Z1013" s="63"/>
      <c r="AA1013" s="63"/>
      <c r="AB1013" s="63"/>
      <c r="AC1013" s="63"/>
      <c r="AD1013" s="63"/>
      <c r="AE1013" s="63"/>
      <c r="AF1013" s="63"/>
      <c r="AG1013" s="63"/>
      <c r="AH1013" s="63"/>
      <c r="AI1013" s="63"/>
      <c r="AJ1013" s="63"/>
      <c r="AK1013" s="63"/>
      <c r="AL1013" s="63"/>
      <c r="AM1013" s="63"/>
      <c r="AN1013" s="63"/>
      <c r="AO1013" s="63"/>
      <c r="AP1013" s="63">
        <v>29</v>
      </c>
      <c r="AQ1013" s="63"/>
      <c r="AS1013" s="5">
        <f>IF(Q1013&gt;0,RANK(Q1013,(N1013:P1013,Q1013:AE1013)),0)</f>
        <v>3</v>
      </c>
      <c r="AT1013" s="5">
        <f>IF(R1013&gt;0,RANK(R1013,(N1013:P1013,Q1013:AE1013)),0)</f>
        <v>0</v>
      </c>
      <c r="AU1013" s="5">
        <f>IF(T1013&gt;0,RANK(T1013,(N1013:P1013,Q1013:AE1013)),0)</f>
        <v>0</v>
      </c>
      <c r="AV1013" s="5">
        <f>IF(S1013&gt;0,RANK(S1013,(N1013:P1013,Q1013:AE1013)),0)</f>
        <v>0</v>
      </c>
      <c r="AW1013" s="2">
        <f t="shared" si="407"/>
        <v>1.7658245042108122E-2</v>
      </c>
      <c r="AX1013" s="2">
        <f t="shared" si="408"/>
        <v>0</v>
      </c>
      <c r="AY1013" s="2">
        <f t="shared" si="409"/>
        <v>0</v>
      </c>
      <c r="AZ1013" s="2">
        <f t="shared" si="410"/>
        <v>0</v>
      </c>
      <c r="BB1013" t="s">
        <v>415</v>
      </c>
      <c r="BC1013" t="s">
        <v>460</v>
      </c>
      <c r="BD1013">
        <v>1</v>
      </c>
      <c r="BF1013" s="111">
        <v>20</v>
      </c>
      <c r="BG1013" s="113">
        <v>159</v>
      </c>
      <c r="BH1013" s="117">
        <f t="shared" si="411"/>
        <v>20159</v>
      </c>
      <c r="BJ1013" s="5" t="s">
        <v>3185</v>
      </c>
    </row>
    <row r="1014" spans="1:77" hidden="1" outlineLevel="1">
      <c r="A1014" t="s">
        <v>1585</v>
      </c>
      <c r="B1014" t="s">
        <v>460</v>
      </c>
      <c r="C1014" s="1">
        <f t="shared" si="400"/>
        <v>21101</v>
      </c>
      <c r="D1014" s="5">
        <f>IF(N1014&gt;0, RANK(N1014,(N1014:P1014,Q1014:AE1014)),0)</f>
        <v>2</v>
      </c>
      <c r="E1014" s="5">
        <f>IF(O1014&gt;0,RANK(O1014,(N1014:P1014,Q1014:AE1014)),0)</f>
        <v>1</v>
      </c>
      <c r="F1014" s="5">
        <f>IF(P1014&gt;0,RANK(P1014,(N1014:P1014,Q1014:AE1014)),0)</f>
        <v>0</v>
      </c>
      <c r="G1014" s="131">
        <f t="shared" si="401"/>
        <v>2530</v>
      </c>
      <c r="H1014" s="136">
        <f t="shared" si="402"/>
        <v>0.11989953082792285</v>
      </c>
      <c r="I1014" s="2"/>
      <c r="J1014" s="2">
        <f t="shared" si="403"/>
        <v>0.42543007440405667</v>
      </c>
      <c r="K1014" s="2">
        <f t="shared" si="404"/>
        <v>0.54532960523197949</v>
      </c>
      <c r="L1014" s="2">
        <f t="shared" si="405"/>
        <v>0</v>
      </c>
      <c r="M1014" s="2">
        <f t="shared" si="406"/>
        <v>2.9240320363963845E-2</v>
      </c>
      <c r="N1014" s="63">
        <v>8977</v>
      </c>
      <c r="O1014" s="63">
        <v>11507</v>
      </c>
      <c r="P1014" s="63"/>
      <c r="Q1014" s="63">
        <v>488</v>
      </c>
      <c r="R1014" s="63">
        <v>44</v>
      </c>
      <c r="S1014" s="63">
        <v>5</v>
      </c>
      <c r="T1014" s="63"/>
      <c r="U1014" s="63"/>
      <c r="V1014" s="63"/>
      <c r="W1014" s="63">
        <f>IF(Copyright!C$12=1,IF(BW1014&gt;0,BW1014-SUM(R1014:V1014)-SUM(X1014:AO1014)-AQ1014,SUM(BX1014:CB1014)),SUM(BY1014:CB1014))</f>
        <v>0</v>
      </c>
      <c r="X1014" s="63">
        <v>6</v>
      </c>
      <c r="Y1014" s="63"/>
      <c r="Z1014" s="63">
        <v>1</v>
      </c>
      <c r="AA1014" s="63"/>
      <c r="AB1014" s="63"/>
      <c r="AC1014" s="63"/>
      <c r="AD1014" s="63"/>
      <c r="AE1014" s="63"/>
      <c r="AF1014" s="63"/>
      <c r="AG1014" s="63"/>
      <c r="AH1014" s="63"/>
      <c r="AI1014" s="63"/>
      <c r="AJ1014" s="63"/>
      <c r="AK1014" s="63"/>
      <c r="AL1014" s="63"/>
      <c r="AM1014" s="63"/>
      <c r="AN1014" s="63"/>
      <c r="AO1014" s="63"/>
      <c r="AP1014" s="63">
        <v>73</v>
      </c>
      <c r="AQ1014" s="63"/>
      <c r="AS1014" s="5">
        <f>IF(Q1014&gt;0,RANK(Q1014,(N1014:P1014,Q1014:AE1014)),0)</f>
        <v>3</v>
      </c>
      <c r="AT1014" s="5">
        <f>IF(R1014&gt;0,RANK(R1014,(N1014:P1014,Q1014:AE1014)),0)</f>
        <v>4</v>
      </c>
      <c r="AU1014" s="5">
        <f>IF(T1014&gt;0,RANK(T1014,(N1014:P1014,Q1014:AE1014)),0)</f>
        <v>0</v>
      </c>
      <c r="AV1014" s="5">
        <f>IF(S1014&gt;0,RANK(S1014,(N1014:P1014,Q1014:AE1014)),0)</f>
        <v>6</v>
      </c>
      <c r="AW1014" s="2">
        <f t="shared" si="407"/>
        <v>2.3126866025306857E-2</v>
      </c>
      <c r="AX1014" s="2">
        <f t="shared" si="408"/>
        <v>2.0852092317899624E-3</v>
      </c>
      <c r="AY1014" s="2">
        <f t="shared" si="409"/>
        <v>0</v>
      </c>
      <c r="AZ1014" s="2">
        <f t="shared" si="410"/>
        <v>2.3695559452158665E-4</v>
      </c>
      <c r="BB1014" t="s">
        <v>1585</v>
      </c>
      <c r="BC1014" t="s">
        <v>460</v>
      </c>
      <c r="BD1014">
        <v>1</v>
      </c>
      <c r="BF1014" s="111">
        <v>20</v>
      </c>
      <c r="BG1014" s="113">
        <v>161</v>
      </c>
      <c r="BH1014" s="117">
        <f t="shared" si="411"/>
        <v>20161</v>
      </c>
      <c r="BJ1014" s="5" t="s">
        <v>3185</v>
      </c>
    </row>
    <row r="1015" spans="1:77" hidden="1" outlineLevel="1">
      <c r="A1015" t="s">
        <v>670</v>
      </c>
      <c r="B1015" t="s">
        <v>460</v>
      </c>
      <c r="C1015" s="1">
        <f t="shared" si="400"/>
        <v>2460</v>
      </c>
      <c r="D1015" s="5">
        <f>IF(N1015&gt;0, RANK(N1015,(N1015:P1015,Q1015:AE1015)),0)</f>
        <v>2</v>
      </c>
      <c r="E1015" s="5">
        <f>IF(O1015&gt;0,RANK(O1015,(N1015:P1015,Q1015:AE1015)),0)</f>
        <v>1</v>
      </c>
      <c r="F1015" s="5">
        <f>IF(P1015&gt;0,RANK(P1015,(N1015:P1015,Q1015:AE1015)),0)</f>
        <v>0</v>
      </c>
      <c r="G1015" s="131">
        <f t="shared" si="401"/>
        <v>1677</v>
      </c>
      <c r="H1015" s="136">
        <f t="shared" si="402"/>
        <v>0.68170731707317078</v>
      </c>
      <c r="I1015" s="2"/>
      <c r="J1015" s="2">
        <f t="shared" si="403"/>
        <v>0.14674796747967481</v>
      </c>
      <c r="K1015" s="2">
        <f t="shared" si="404"/>
        <v>0.82845528455284556</v>
      </c>
      <c r="L1015" s="2">
        <f t="shared" si="405"/>
        <v>0</v>
      </c>
      <c r="M1015" s="2">
        <f t="shared" si="406"/>
        <v>2.479674796747966E-2</v>
      </c>
      <c r="N1015" s="63">
        <v>361</v>
      </c>
      <c r="O1015" s="63">
        <v>2038</v>
      </c>
      <c r="P1015" s="63"/>
      <c r="Q1015" s="63">
        <v>45</v>
      </c>
      <c r="R1015" s="63">
        <v>1</v>
      </c>
      <c r="S1015" s="63"/>
      <c r="T1015" s="63"/>
      <c r="U1015" s="63"/>
      <c r="V1015" s="63"/>
      <c r="W1015" s="63">
        <f>IF(Copyright!C$12=1,IF(BW1015&gt;0,BW1015-SUM(R1015:V1015)-SUM(X1015:AO1015)-AQ1015,SUM(BX1015:CB1015)),SUM(BY1015:CB1015))</f>
        <v>0</v>
      </c>
      <c r="X1015" s="63"/>
      <c r="Y1015" s="63"/>
      <c r="Z1015" s="63"/>
      <c r="AA1015" s="63"/>
      <c r="AB1015" s="63"/>
      <c r="AC1015" s="63"/>
      <c r="AD1015" s="63"/>
      <c r="AE1015" s="63"/>
      <c r="AF1015" s="63"/>
      <c r="AG1015" s="63"/>
      <c r="AH1015" s="63"/>
      <c r="AI1015" s="63"/>
      <c r="AJ1015" s="63"/>
      <c r="AK1015" s="63"/>
      <c r="AL1015" s="63"/>
      <c r="AM1015" s="63"/>
      <c r="AN1015" s="63"/>
      <c r="AO1015" s="63"/>
      <c r="AP1015" s="63">
        <v>15</v>
      </c>
      <c r="AQ1015" s="63"/>
      <c r="AS1015" s="5">
        <f>IF(Q1015&gt;0,RANK(Q1015,(N1015:P1015,Q1015:AE1015)),0)</f>
        <v>3</v>
      </c>
      <c r="AT1015" s="5">
        <f>IF(R1015&gt;0,RANK(R1015,(N1015:P1015,Q1015:AE1015)),0)</f>
        <v>4</v>
      </c>
      <c r="AU1015" s="5">
        <f>IF(T1015&gt;0,RANK(T1015,(N1015:P1015,Q1015:AE1015)),0)</f>
        <v>0</v>
      </c>
      <c r="AV1015" s="5">
        <f>IF(S1015&gt;0,RANK(S1015,(N1015:P1015,Q1015:AE1015)),0)</f>
        <v>0</v>
      </c>
      <c r="AW1015" s="2">
        <f t="shared" si="407"/>
        <v>1.8292682926829267E-2</v>
      </c>
      <c r="AX1015" s="2">
        <f t="shared" si="408"/>
        <v>4.0650406504065041E-4</v>
      </c>
      <c r="AY1015" s="2">
        <f t="shared" si="409"/>
        <v>0</v>
      </c>
      <c r="AZ1015" s="2">
        <f t="shared" si="410"/>
        <v>0</v>
      </c>
      <c r="BB1015" t="s">
        <v>670</v>
      </c>
      <c r="BC1015" t="s">
        <v>460</v>
      </c>
      <c r="BD1015">
        <v>1</v>
      </c>
      <c r="BF1015" s="111">
        <v>20</v>
      </c>
      <c r="BG1015" s="113">
        <v>163</v>
      </c>
      <c r="BH1015" s="117">
        <f t="shared" si="411"/>
        <v>20163</v>
      </c>
      <c r="BJ1015" s="5" t="s">
        <v>3185</v>
      </c>
    </row>
    <row r="1016" spans="1:77" hidden="1" outlineLevel="1">
      <c r="A1016" t="s">
        <v>2498</v>
      </c>
      <c r="B1016" t="s">
        <v>460</v>
      </c>
      <c r="C1016" s="1">
        <f t="shared" si="400"/>
        <v>1570</v>
      </c>
      <c r="D1016" s="5">
        <f>IF(N1016&gt;0, RANK(N1016,(N1016:P1016,Q1016:AE1016)),0)</f>
        <v>2</v>
      </c>
      <c r="E1016" s="5">
        <f>IF(O1016&gt;0,RANK(O1016,(N1016:P1016,Q1016:AE1016)),0)</f>
        <v>1</v>
      </c>
      <c r="F1016" s="5">
        <f>IF(P1016&gt;0,RANK(P1016,(N1016:P1016,Q1016:AE1016)),0)</f>
        <v>0</v>
      </c>
      <c r="G1016" s="131">
        <f t="shared" si="401"/>
        <v>799</v>
      </c>
      <c r="H1016" s="136">
        <f t="shared" si="402"/>
        <v>0.5089171974522293</v>
      </c>
      <c r="I1016" s="2"/>
      <c r="J1016" s="2">
        <f t="shared" si="403"/>
        <v>0.23375796178343949</v>
      </c>
      <c r="K1016" s="2">
        <f t="shared" si="404"/>
        <v>0.74267515923566874</v>
      </c>
      <c r="L1016" s="2">
        <f t="shared" si="405"/>
        <v>0</v>
      </c>
      <c r="M1016" s="2">
        <f t="shared" si="406"/>
        <v>2.3566878980891715E-2</v>
      </c>
      <c r="N1016" s="63">
        <v>367</v>
      </c>
      <c r="O1016" s="63">
        <v>1166</v>
      </c>
      <c r="P1016" s="63"/>
      <c r="Q1016" s="63">
        <v>31</v>
      </c>
      <c r="R1016" s="63"/>
      <c r="S1016" s="63"/>
      <c r="T1016" s="63"/>
      <c r="U1016" s="63"/>
      <c r="V1016" s="63"/>
      <c r="W1016" s="63">
        <f>IF(Copyright!C$12=1,IF(BW1016&gt;0,BW1016-SUM(R1016:V1016)-SUM(X1016:AO1016)-AQ1016,SUM(BX1016:CB1016)),SUM(BY1016:CB1016))</f>
        <v>0</v>
      </c>
      <c r="X1016" s="63"/>
      <c r="Y1016" s="63"/>
      <c r="Z1016" s="63"/>
      <c r="AA1016" s="63"/>
      <c r="AB1016" s="63"/>
      <c r="AC1016" s="63"/>
      <c r="AD1016" s="63"/>
      <c r="AE1016" s="63"/>
      <c r="AF1016" s="63"/>
      <c r="AG1016" s="63"/>
      <c r="AH1016" s="63"/>
      <c r="AI1016" s="63"/>
      <c r="AJ1016" s="63"/>
      <c r="AK1016" s="63"/>
      <c r="AL1016" s="63"/>
      <c r="AM1016" s="63"/>
      <c r="AN1016" s="63"/>
      <c r="AO1016" s="63"/>
      <c r="AP1016" s="63">
        <v>6</v>
      </c>
      <c r="AQ1016" s="63"/>
      <c r="AS1016" s="5">
        <f>IF(Q1016&gt;0,RANK(Q1016,(N1016:P1016,Q1016:AE1016)),0)</f>
        <v>3</v>
      </c>
      <c r="AT1016" s="5">
        <f>IF(R1016&gt;0,RANK(R1016,(N1016:P1016,Q1016:AE1016)),0)</f>
        <v>0</v>
      </c>
      <c r="AU1016" s="5">
        <f>IF(T1016&gt;0,RANK(T1016,(N1016:P1016,Q1016:AE1016)),0)</f>
        <v>0</v>
      </c>
      <c r="AV1016" s="5">
        <f>IF(S1016&gt;0,RANK(S1016,(N1016:P1016,Q1016:AE1016)),0)</f>
        <v>0</v>
      </c>
      <c r="AW1016" s="2">
        <f t="shared" si="407"/>
        <v>1.9745222929936305E-2</v>
      </c>
      <c r="AX1016" s="2">
        <f t="shared" si="408"/>
        <v>0</v>
      </c>
      <c r="AY1016" s="2">
        <f t="shared" si="409"/>
        <v>0</v>
      </c>
      <c r="AZ1016" s="2">
        <f t="shared" si="410"/>
        <v>0</v>
      </c>
      <c r="BB1016" t="s">
        <v>2498</v>
      </c>
      <c r="BC1016" t="s">
        <v>460</v>
      </c>
      <c r="BD1016">
        <v>1</v>
      </c>
      <c r="BF1016" s="111">
        <v>20</v>
      </c>
      <c r="BG1016" s="113">
        <v>165</v>
      </c>
      <c r="BH1016" s="117">
        <f t="shared" si="411"/>
        <v>20165</v>
      </c>
      <c r="BJ1016" s="5" t="s">
        <v>3185</v>
      </c>
    </row>
    <row r="1017" spans="1:77" hidden="1" outlineLevel="1">
      <c r="A1017" t="s">
        <v>1829</v>
      </c>
      <c r="B1017" t="s">
        <v>460</v>
      </c>
      <c r="C1017" s="1">
        <f t="shared" si="400"/>
        <v>3200</v>
      </c>
      <c r="D1017" s="5">
        <f>IF(N1017&gt;0, RANK(N1017,(N1017:P1017,Q1017:AE1017)),0)</f>
        <v>2</v>
      </c>
      <c r="E1017" s="5">
        <f>IF(O1017&gt;0,RANK(O1017,(N1017:P1017,Q1017:AE1017)),0)</f>
        <v>1</v>
      </c>
      <c r="F1017" s="5">
        <f>IF(P1017&gt;0,RANK(P1017,(N1017:P1017,Q1017:AE1017)),0)</f>
        <v>0</v>
      </c>
      <c r="G1017" s="131">
        <f t="shared" si="401"/>
        <v>1960</v>
      </c>
      <c r="H1017" s="136">
        <f t="shared" si="402"/>
        <v>0.61250000000000004</v>
      </c>
      <c r="I1017" s="2"/>
      <c r="J1017" s="2">
        <f t="shared" si="403"/>
        <v>0.18531249999999999</v>
      </c>
      <c r="K1017" s="2">
        <f t="shared" si="404"/>
        <v>0.79781250000000004</v>
      </c>
      <c r="L1017" s="2">
        <f t="shared" si="405"/>
        <v>0</v>
      </c>
      <c r="M1017" s="2">
        <f t="shared" si="406"/>
        <v>1.6874999999999973E-2</v>
      </c>
      <c r="N1017" s="63">
        <v>593</v>
      </c>
      <c r="O1017" s="63">
        <v>2553</v>
      </c>
      <c r="P1017" s="63"/>
      <c r="Q1017" s="63">
        <v>33</v>
      </c>
      <c r="R1017" s="63"/>
      <c r="S1017" s="63"/>
      <c r="T1017" s="63"/>
      <c r="U1017" s="63"/>
      <c r="V1017" s="63"/>
      <c r="W1017" s="63">
        <f>IF(Copyright!C$12=1,IF(BW1017&gt;0,BW1017-SUM(R1017:V1017)-SUM(X1017:AO1017)-AQ1017,SUM(BX1017:CB1017)),SUM(BY1017:CB1017))</f>
        <v>0</v>
      </c>
      <c r="X1017" s="63"/>
      <c r="Y1017" s="63"/>
      <c r="Z1017" s="63"/>
      <c r="AA1017" s="63"/>
      <c r="AB1017" s="63"/>
      <c r="AC1017" s="63"/>
      <c r="AD1017" s="63"/>
      <c r="AE1017" s="63"/>
      <c r="AF1017" s="63"/>
      <c r="AG1017" s="63"/>
      <c r="AH1017" s="63"/>
      <c r="AI1017" s="63"/>
      <c r="AJ1017" s="63"/>
      <c r="AK1017" s="63"/>
      <c r="AL1017" s="63"/>
      <c r="AM1017" s="63"/>
      <c r="AN1017" s="63"/>
      <c r="AO1017" s="63"/>
      <c r="AP1017" s="63">
        <v>21</v>
      </c>
      <c r="AQ1017" s="63"/>
      <c r="AS1017" s="5">
        <f>IF(Q1017&gt;0,RANK(Q1017,(N1017:P1017,Q1017:AE1017)),0)</f>
        <v>3</v>
      </c>
      <c r="AT1017" s="5">
        <f>IF(R1017&gt;0,RANK(R1017,(N1017:P1017,Q1017:AE1017)),0)</f>
        <v>0</v>
      </c>
      <c r="AU1017" s="5">
        <f>IF(T1017&gt;0,RANK(T1017,(N1017:P1017,Q1017:AE1017)),0)</f>
        <v>0</v>
      </c>
      <c r="AV1017" s="5">
        <f>IF(S1017&gt;0,RANK(S1017,(N1017:P1017,Q1017:AE1017)),0)</f>
        <v>0</v>
      </c>
      <c r="AW1017" s="2">
        <f t="shared" si="407"/>
        <v>1.03125E-2</v>
      </c>
      <c r="AX1017" s="2">
        <f t="shared" si="408"/>
        <v>0</v>
      </c>
      <c r="AY1017" s="2">
        <f t="shared" si="409"/>
        <v>0</v>
      </c>
      <c r="AZ1017" s="2">
        <f t="shared" si="410"/>
        <v>0</v>
      </c>
      <c r="BB1017" t="s">
        <v>1829</v>
      </c>
      <c r="BC1017" t="s">
        <v>460</v>
      </c>
      <c r="BD1017">
        <v>1</v>
      </c>
      <c r="BF1017" s="111">
        <v>20</v>
      </c>
      <c r="BG1017" s="113">
        <v>167</v>
      </c>
      <c r="BH1017" s="117">
        <f t="shared" si="411"/>
        <v>20167</v>
      </c>
      <c r="BJ1017" s="5" t="s">
        <v>3185</v>
      </c>
    </row>
    <row r="1018" spans="1:77" hidden="1" outlineLevel="1">
      <c r="A1018" t="s">
        <v>656</v>
      </c>
      <c r="B1018" t="s">
        <v>460</v>
      </c>
      <c r="C1018" s="1">
        <f t="shared" si="400"/>
        <v>21496</v>
      </c>
      <c r="D1018" s="5">
        <f>IF(N1018&gt;0, RANK(N1018,(N1018:P1018,Q1018:AE1018)),0)</f>
        <v>2</v>
      </c>
      <c r="E1018" s="5">
        <f>IF(O1018&gt;0,RANK(O1018,(N1018:P1018,Q1018:AE1018)),0)</f>
        <v>1</v>
      </c>
      <c r="F1018" s="5">
        <f>IF(P1018&gt;0,RANK(P1018,(N1018:P1018,Q1018:AE1018)),0)</f>
        <v>0</v>
      </c>
      <c r="G1018" s="131">
        <f t="shared" si="401"/>
        <v>6800</v>
      </c>
      <c r="H1018" s="136">
        <f t="shared" si="402"/>
        <v>0.31633792333457389</v>
      </c>
      <c r="I1018" s="2"/>
      <c r="J1018" s="2">
        <f t="shared" si="403"/>
        <v>0.32750279121697062</v>
      </c>
      <c r="K1018" s="2">
        <f t="shared" si="404"/>
        <v>0.64384071455154446</v>
      </c>
      <c r="L1018" s="2">
        <f t="shared" si="405"/>
        <v>0</v>
      </c>
      <c r="M1018" s="2">
        <f t="shared" si="406"/>
        <v>2.8656494231484975E-2</v>
      </c>
      <c r="N1018" s="63">
        <v>7040</v>
      </c>
      <c r="O1018" s="63">
        <v>13840</v>
      </c>
      <c r="P1018" s="63"/>
      <c r="Q1018" s="63">
        <v>505</v>
      </c>
      <c r="R1018" s="63">
        <v>11</v>
      </c>
      <c r="S1018" s="63"/>
      <c r="T1018" s="63"/>
      <c r="U1018" s="63"/>
      <c r="V1018" s="63"/>
      <c r="W1018" s="63">
        <f>IF(Copyright!C$12=1,IF(BW1018&gt;0,BW1018-SUM(R1018:V1018)-SUM(X1018:AO1018)-AQ1018,SUM(BX1018:CB1018)),SUM(BY1018:CB1018))</f>
        <v>0</v>
      </c>
      <c r="X1018" s="63">
        <v>3</v>
      </c>
      <c r="Y1018" s="63"/>
      <c r="Z1018" s="63"/>
      <c r="AA1018" s="63"/>
      <c r="AB1018" s="63"/>
      <c r="AC1018" s="63"/>
      <c r="AD1018" s="63"/>
      <c r="AE1018" s="63"/>
      <c r="AF1018" s="63"/>
      <c r="AG1018" s="63"/>
      <c r="AH1018" s="63">
        <v>1</v>
      </c>
      <c r="AI1018" s="63"/>
      <c r="AJ1018" s="63"/>
      <c r="AK1018" s="63"/>
      <c r="AL1018" s="63"/>
      <c r="AM1018" s="63"/>
      <c r="AN1018" s="63"/>
      <c r="AO1018" s="63"/>
      <c r="AP1018" s="63">
        <v>96</v>
      </c>
      <c r="AQ1018" s="63"/>
      <c r="AS1018" s="5">
        <f>IF(Q1018&gt;0,RANK(Q1018,(N1018:P1018,Q1018:AE1018)),0)</f>
        <v>3</v>
      </c>
      <c r="AT1018" s="5">
        <f>IF(R1018&gt;0,RANK(R1018,(N1018:P1018,Q1018:AE1018)),0)</f>
        <v>4</v>
      </c>
      <c r="AU1018" s="5">
        <f>IF(T1018&gt;0,RANK(T1018,(N1018:P1018,Q1018:AE1018)),0)</f>
        <v>0</v>
      </c>
      <c r="AV1018" s="5">
        <f>IF(S1018&gt;0,RANK(S1018,(N1018:P1018,Q1018:AE1018)),0)</f>
        <v>0</v>
      </c>
      <c r="AW1018" s="2">
        <f t="shared" si="407"/>
        <v>2.3492742835876441E-2</v>
      </c>
      <c r="AX1018" s="2">
        <f t="shared" si="408"/>
        <v>5.117231112765166E-4</v>
      </c>
      <c r="AY1018" s="2">
        <f t="shared" si="409"/>
        <v>0</v>
      </c>
      <c r="AZ1018" s="2">
        <f t="shared" si="410"/>
        <v>0</v>
      </c>
      <c r="BB1018" t="s">
        <v>656</v>
      </c>
      <c r="BC1018" t="s">
        <v>460</v>
      </c>
      <c r="BD1018">
        <v>1</v>
      </c>
      <c r="BF1018" s="111">
        <v>20</v>
      </c>
      <c r="BG1018" s="113">
        <v>169</v>
      </c>
      <c r="BH1018" s="117">
        <f t="shared" si="411"/>
        <v>20169</v>
      </c>
      <c r="BJ1018" s="5" t="s">
        <v>3185</v>
      </c>
    </row>
    <row r="1019" spans="1:77" hidden="1" outlineLevel="1">
      <c r="A1019" t="s">
        <v>837</v>
      </c>
      <c r="B1019" t="s">
        <v>460</v>
      </c>
      <c r="C1019" s="1">
        <f t="shared" si="400"/>
        <v>2052</v>
      </c>
      <c r="D1019" s="5">
        <f>IF(N1019&gt;0, RANK(N1019,(N1019:P1019,Q1019:AE1019)),0)</f>
        <v>2</v>
      </c>
      <c r="E1019" s="5">
        <f>IF(O1019&gt;0,RANK(O1019,(N1019:P1019,Q1019:AE1019)),0)</f>
        <v>1</v>
      </c>
      <c r="F1019" s="5">
        <f>IF(P1019&gt;0,RANK(P1019,(N1019:P1019,Q1019:AE1019)),0)</f>
        <v>0</v>
      </c>
      <c r="G1019" s="131">
        <f t="shared" si="401"/>
        <v>1451</v>
      </c>
      <c r="H1019" s="136">
        <f t="shared" si="402"/>
        <v>0.7071150097465887</v>
      </c>
      <c r="I1019" s="2"/>
      <c r="J1019" s="2">
        <f t="shared" si="403"/>
        <v>0.13499025341130605</v>
      </c>
      <c r="K1019" s="2">
        <f t="shared" si="404"/>
        <v>0.84210526315789469</v>
      </c>
      <c r="L1019" s="2">
        <f t="shared" si="405"/>
        <v>0</v>
      </c>
      <c r="M1019" s="2">
        <f t="shared" si="406"/>
        <v>2.2904483430799205E-2</v>
      </c>
      <c r="N1019" s="63">
        <v>277</v>
      </c>
      <c r="O1019" s="63">
        <v>1728</v>
      </c>
      <c r="P1019" s="63"/>
      <c r="Q1019" s="63">
        <v>37</v>
      </c>
      <c r="R1019" s="63"/>
      <c r="S1019" s="63"/>
      <c r="T1019" s="63"/>
      <c r="U1019" s="63"/>
      <c r="V1019" s="63"/>
      <c r="W1019" s="63">
        <f>IF(Copyright!C$12=1,IF(BW1019&gt;0,BW1019-SUM(R1019:V1019)-SUM(X1019:AO1019)-AQ1019,SUM(BX1019:CB1019)),SUM(BY1019:CB1019))</f>
        <v>0</v>
      </c>
      <c r="X1019" s="63"/>
      <c r="Y1019" s="63"/>
      <c r="Z1019" s="63"/>
      <c r="AA1019" s="63"/>
      <c r="AB1019" s="63"/>
      <c r="AC1019" s="63"/>
      <c r="AD1019" s="63"/>
      <c r="AE1019" s="63"/>
      <c r="AF1019" s="63"/>
      <c r="AG1019" s="63"/>
      <c r="AH1019" s="63"/>
      <c r="AI1019" s="63"/>
      <c r="AJ1019" s="63"/>
      <c r="AK1019" s="63"/>
      <c r="AL1019" s="63"/>
      <c r="AM1019" s="63"/>
      <c r="AN1019" s="63"/>
      <c r="AO1019" s="63"/>
      <c r="AP1019" s="63">
        <v>10</v>
      </c>
      <c r="AQ1019" s="63"/>
      <c r="AS1019" s="5">
        <f>IF(Q1019&gt;0,RANK(Q1019,(N1019:P1019,Q1019:AE1019)),0)</f>
        <v>3</v>
      </c>
      <c r="AT1019" s="5">
        <f>IF(R1019&gt;0,RANK(R1019,(N1019:P1019,Q1019:AE1019)),0)</f>
        <v>0</v>
      </c>
      <c r="AU1019" s="5">
        <f>IF(T1019&gt;0,RANK(T1019,(N1019:P1019,Q1019:AE1019)),0)</f>
        <v>0</v>
      </c>
      <c r="AV1019" s="5">
        <f>IF(S1019&gt;0,RANK(S1019,(N1019:P1019,Q1019:AE1019)),0)</f>
        <v>0</v>
      </c>
      <c r="AW1019" s="2">
        <f t="shared" si="407"/>
        <v>1.8031189083820662E-2</v>
      </c>
      <c r="AX1019" s="2">
        <f t="shared" si="408"/>
        <v>0</v>
      </c>
      <c r="AY1019" s="2">
        <f t="shared" si="409"/>
        <v>0</v>
      </c>
      <c r="AZ1019" s="2">
        <f t="shared" si="410"/>
        <v>0</v>
      </c>
      <c r="BB1019" t="s">
        <v>837</v>
      </c>
      <c r="BC1019" t="s">
        <v>460</v>
      </c>
      <c r="BD1019">
        <v>1</v>
      </c>
      <c r="BF1019" s="111">
        <v>20</v>
      </c>
      <c r="BG1019" s="113">
        <v>171</v>
      </c>
      <c r="BH1019" s="117">
        <f t="shared" si="411"/>
        <v>20171</v>
      </c>
      <c r="BJ1019" s="5" t="s">
        <v>3185</v>
      </c>
    </row>
    <row r="1020" spans="1:77" hidden="1" outlineLevel="1">
      <c r="A1020" t="s">
        <v>2850</v>
      </c>
      <c r="B1020" t="s">
        <v>460</v>
      </c>
      <c r="C1020" s="1">
        <f t="shared" si="400"/>
        <v>182895</v>
      </c>
      <c r="D1020" s="5">
        <f>IF(N1020&gt;0, RANK(N1020,(N1020:P1020,Q1020:AE1020)),0)</f>
        <v>2</v>
      </c>
      <c r="E1020" s="5">
        <f>IF(O1020&gt;0,RANK(O1020,(N1020:P1020,Q1020:AE1020)),0)</f>
        <v>1</v>
      </c>
      <c r="F1020" s="5">
        <f>IF(P1020&gt;0,RANK(P1020,(N1020:P1020,Q1020:AE1020)),0)</f>
        <v>0</v>
      </c>
      <c r="G1020" s="131">
        <f t="shared" si="401"/>
        <v>34529</v>
      </c>
      <c r="H1020" s="136">
        <f t="shared" si="402"/>
        <v>0.18879138303398124</v>
      </c>
      <c r="I1020" s="2"/>
      <c r="J1020" s="2">
        <f t="shared" si="403"/>
        <v>0.39354274310396675</v>
      </c>
      <c r="K1020" s="2">
        <f t="shared" si="404"/>
        <v>0.58233412613794799</v>
      </c>
      <c r="L1020" s="2">
        <f t="shared" si="405"/>
        <v>0</v>
      </c>
      <c r="M1020" s="2">
        <f t="shared" si="406"/>
        <v>2.4123130758085254E-2</v>
      </c>
      <c r="N1020" s="63">
        <v>71977</v>
      </c>
      <c r="O1020" s="63">
        <v>106506</v>
      </c>
      <c r="P1020" s="63"/>
      <c r="Q1020" s="63">
        <v>3521</v>
      </c>
      <c r="R1020" s="63">
        <v>137</v>
      </c>
      <c r="S1020" s="63">
        <v>28</v>
      </c>
      <c r="T1020" s="63"/>
      <c r="U1020" s="63"/>
      <c r="V1020" s="63"/>
      <c r="W1020" s="63">
        <f>IF(Copyright!C$12=1,IF(BW1020&gt;0,BW1020-SUM(R1020:V1020)-SUM(X1020:AO1020)-AQ1020,SUM(BX1020:CB1020)),SUM(BY1020:CB1020))</f>
        <v>1</v>
      </c>
      <c r="X1020" s="63">
        <v>16</v>
      </c>
      <c r="Y1020" s="63">
        <v>2</v>
      </c>
      <c r="Z1020" s="63">
        <v>17</v>
      </c>
      <c r="AA1020" s="63"/>
      <c r="AB1020" s="63"/>
      <c r="AC1020" s="63"/>
      <c r="AD1020" s="63"/>
      <c r="AE1020" s="63"/>
      <c r="AF1020" s="63"/>
      <c r="AG1020" s="63"/>
      <c r="AH1020" s="63">
        <v>6</v>
      </c>
      <c r="AI1020" s="63"/>
      <c r="AJ1020" s="63">
        <v>1</v>
      </c>
      <c r="AK1020" s="63"/>
      <c r="AL1020" s="63"/>
      <c r="AM1020" s="63"/>
      <c r="AN1020" s="63"/>
      <c r="AO1020" s="63"/>
      <c r="AP1020" s="63">
        <v>683</v>
      </c>
      <c r="AQ1020" s="63"/>
      <c r="AS1020" s="5">
        <f>IF(Q1020&gt;0,RANK(Q1020,(N1020:P1020,Q1020:AE1020)),0)</f>
        <v>3</v>
      </c>
      <c r="AT1020" s="5">
        <f>IF(R1020&gt;0,RANK(R1020,(N1020:P1020,Q1020:AE1020)),0)</f>
        <v>4</v>
      </c>
      <c r="AU1020" s="5">
        <f>IF(T1020&gt;0,RANK(T1020,(N1020:P1020,Q1020:AE1020)),0)</f>
        <v>0</v>
      </c>
      <c r="AV1020" s="5">
        <f>IF(S1020&gt;0,RANK(S1020,(N1020:P1020,Q1020:AE1020)),0)</f>
        <v>5</v>
      </c>
      <c r="AW1020" s="2">
        <f t="shared" si="407"/>
        <v>1.9251483091391235E-2</v>
      </c>
      <c r="AX1020" s="2">
        <f t="shared" si="408"/>
        <v>7.4906367041198505E-4</v>
      </c>
      <c r="AY1020" s="2">
        <f t="shared" si="409"/>
        <v>0</v>
      </c>
      <c r="AZ1020" s="2">
        <f t="shared" si="410"/>
        <v>1.5309330490171957E-4</v>
      </c>
      <c r="BB1020" t="s">
        <v>2850</v>
      </c>
      <c r="BC1020" t="s">
        <v>460</v>
      </c>
      <c r="BD1020">
        <v>4</v>
      </c>
      <c r="BF1020" s="111">
        <v>20</v>
      </c>
      <c r="BG1020" s="113">
        <v>173</v>
      </c>
      <c r="BH1020" s="117">
        <f t="shared" si="411"/>
        <v>20173</v>
      </c>
      <c r="BJ1020" s="5" t="s">
        <v>3185</v>
      </c>
      <c r="BY1020" s="63">
        <v>1</v>
      </c>
    </row>
    <row r="1021" spans="1:77" hidden="1" outlineLevel="1">
      <c r="A1021" t="s">
        <v>657</v>
      </c>
      <c r="B1021" t="s">
        <v>460</v>
      </c>
      <c r="C1021" s="1">
        <f t="shared" si="400"/>
        <v>5176</v>
      </c>
      <c r="D1021" s="5">
        <f>IF(N1021&gt;0, RANK(N1021,(N1021:P1021,Q1021:AE1021)),0)</f>
        <v>2</v>
      </c>
      <c r="E1021" s="5">
        <f>IF(O1021&gt;0,RANK(O1021,(N1021:P1021,Q1021:AE1021)),0)</f>
        <v>1</v>
      </c>
      <c r="F1021" s="5">
        <f>IF(P1021&gt;0,RANK(P1021,(N1021:P1021,Q1021:AE1021)),0)</f>
        <v>0</v>
      </c>
      <c r="G1021" s="131">
        <f t="shared" si="401"/>
        <v>2127</v>
      </c>
      <c r="H1021" s="136">
        <f t="shared" si="402"/>
        <v>0.41093508500772796</v>
      </c>
      <c r="I1021" s="2"/>
      <c r="J1021" s="2">
        <f t="shared" si="403"/>
        <v>0.28786707882534773</v>
      </c>
      <c r="K1021" s="2">
        <f t="shared" si="404"/>
        <v>0.6988021638330757</v>
      </c>
      <c r="L1021" s="2">
        <f t="shared" si="405"/>
        <v>0</v>
      </c>
      <c r="M1021" s="2">
        <f t="shared" si="406"/>
        <v>1.3330757341576627E-2</v>
      </c>
      <c r="N1021" s="63">
        <v>1490</v>
      </c>
      <c r="O1021" s="63">
        <v>3617</v>
      </c>
      <c r="P1021" s="63"/>
      <c r="Q1021" s="63">
        <v>55</v>
      </c>
      <c r="R1021" s="63"/>
      <c r="S1021" s="63"/>
      <c r="T1021" s="63"/>
      <c r="U1021" s="63"/>
      <c r="V1021" s="63"/>
      <c r="W1021" s="63">
        <f>IF(Copyright!C$12=1,IF(BW1021&gt;0,BW1021-SUM(R1021:V1021)-SUM(X1021:AO1021)-AQ1021,SUM(BX1021:CB1021)),SUM(BY1021:CB1021))</f>
        <v>0</v>
      </c>
      <c r="X1021" s="63"/>
      <c r="Y1021" s="63"/>
      <c r="Z1021" s="63"/>
      <c r="AA1021" s="63"/>
      <c r="AB1021" s="63"/>
      <c r="AC1021" s="63"/>
      <c r="AD1021" s="63"/>
      <c r="AE1021" s="63"/>
      <c r="AF1021" s="63"/>
      <c r="AG1021" s="63"/>
      <c r="AH1021" s="63"/>
      <c r="AI1021" s="63"/>
      <c r="AJ1021" s="63"/>
      <c r="AK1021" s="63"/>
      <c r="AL1021" s="63"/>
      <c r="AM1021" s="63"/>
      <c r="AN1021" s="63"/>
      <c r="AO1021" s="63"/>
      <c r="AP1021" s="63">
        <v>14</v>
      </c>
      <c r="AQ1021" s="63"/>
      <c r="AS1021" s="5">
        <f>IF(Q1021&gt;0,RANK(Q1021,(N1021:P1021,Q1021:AE1021)),0)</f>
        <v>3</v>
      </c>
      <c r="AT1021" s="5">
        <f>IF(R1021&gt;0,RANK(R1021,(N1021:P1021,Q1021:AE1021)),0)</f>
        <v>0</v>
      </c>
      <c r="AU1021" s="5">
        <f>IF(T1021&gt;0,RANK(T1021,(N1021:P1021,Q1021:AE1021)),0)</f>
        <v>0</v>
      </c>
      <c r="AV1021" s="5">
        <f>IF(S1021&gt;0,RANK(S1021,(N1021:P1021,Q1021:AE1021)),0)</f>
        <v>0</v>
      </c>
      <c r="AW1021" s="2">
        <f t="shared" si="407"/>
        <v>1.062596599690881E-2</v>
      </c>
      <c r="AX1021" s="2">
        <f t="shared" si="408"/>
        <v>0</v>
      </c>
      <c r="AY1021" s="2">
        <f t="shared" si="409"/>
        <v>0</v>
      </c>
      <c r="AZ1021" s="2">
        <f t="shared" si="410"/>
        <v>0</v>
      </c>
      <c r="BB1021" t="s">
        <v>657</v>
      </c>
      <c r="BC1021" t="s">
        <v>460</v>
      </c>
      <c r="BD1021">
        <v>1</v>
      </c>
      <c r="BF1021" s="111">
        <v>20</v>
      </c>
      <c r="BG1021" s="113">
        <v>175</v>
      </c>
      <c r="BH1021" s="117">
        <f t="shared" si="411"/>
        <v>20175</v>
      </c>
      <c r="BJ1021" s="5" t="s">
        <v>3185</v>
      </c>
    </row>
    <row r="1022" spans="1:77" hidden="1" outlineLevel="1">
      <c r="A1022" t="s">
        <v>90</v>
      </c>
      <c r="B1022" t="s">
        <v>460</v>
      </c>
      <c r="C1022" s="1">
        <f t="shared" si="400"/>
        <v>76508</v>
      </c>
      <c r="D1022" s="5">
        <f>IF(N1022&gt;0, RANK(N1022,(N1022:P1022,Q1022:AE1022)),0)</f>
        <v>2</v>
      </c>
      <c r="E1022" s="5">
        <f>IF(O1022&gt;0,RANK(O1022,(N1022:P1022,Q1022:AE1022)),0)</f>
        <v>1</v>
      </c>
      <c r="F1022" s="5">
        <f>IF(P1022&gt;0,RANK(P1022,(N1022:P1022,Q1022:AE1022)),0)</f>
        <v>0</v>
      </c>
      <c r="G1022" s="131">
        <f t="shared" si="401"/>
        <v>807</v>
      </c>
      <c r="H1022" s="136">
        <f t="shared" si="402"/>
        <v>1.0547916557745595E-2</v>
      </c>
      <c r="I1022" s="2"/>
      <c r="J1022" s="2">
        <f t="shared" si="403"/>
        <v>0.48328279395618756</v>
      </c>
      <c r="K1022" s="2">
        <f t="shared" si="404"/>
        <v>0.49383071051393318</v>
      </c>
      <c r="L1022" s="2">
        <f t="shared" si="405"/>
        <v>0</v>
      </c>
      <c r="M1022" s="2">
        <f t="shared" si="406"/>
        <v>2.2886495529879258E-2</v>
      </c>
      <c r="N1022" s="63">
        <v>36975</v>
      </c>
      <c r="O1022" s="63">
        <v>37782</v>
      </c>
      <c r="P1022" s="63"/>
      <c r="Q1022" s="63">
        <v>1369</v>
      </c>
      <c r="R1022" s="63">
        <v>47</v>
      </c>
      <c r="S1022" s="63">
        <v>7</v>
      </c>
      <c r="T1022" s="63"/>
      <c r="U1022" s="63"/>
      <c r="V1022" s="63"/>
      <c r="W1022" s="63">
        <f>IF(Copyright!C$12=1,IF(BW1022&gt;0,BW1022-SUM(R1022:V1022)-SUM(X1022:AO1022)-AQ1022,SUM(BX1022:CB1022)),SUM(BY1022:CB1022))</f>
        <v>1</v>
      </c>
      <c r="X1022" s="63">
        <v>1</v>
      </c>
      <c r="Y1022" s="63"/>
      <c r="Z1022" s="63">
        <v>4</v>
      </c>
      <c r="AA1022" s="63"/>
      <c r="AB1022" s="63"/>
      <c r="AC1022" s="63"/>
      <c r="AD1022" s="63"/>
      <c r="AE1022" s="63"/>
      <c r="AF1022" s="63"/>
      <c r="AG1022" s="63"/>
      <c r="AH1022" s="63">
        <v>1</v>
      </c>
      <c r="AI1022" s="63"/>
      <c r="AJ1022" s="63"/>
      <c r="AK1022" s="63"/>
      <c r="AL1022" s="63"/>
      <c r="AM1022" s="63"/>
      <c r="AN1022" s="63"/>
      <c r="AO1022" s="63"/>
      <c r="AP1022" s="63">
        <v>321</v>
      </c>
      <c r="AQ1022" s="63"/>
      <c r="AS1022" s="5">
        <f>IF(Q1022&gt;0,RANK(Q1022,(N1022:P1022,Q1022:AE1022)),0)</f>
        <v>3</v>
      </c>
      <c r="AT1022" s="5">
        <f>IF(R1022&gt;0,RANK(R1022,(N1022:P1022,Q1022:AE1022)),0)</f>
        <v>4</v>
      </c>
      <c r="AU1022" s="5">
        <f>IF(T1022&gt;0,RANK(T1022,(N1022:P1022,Q1022:AE1022)),0)</f>
        <v>0</v>
      </c>
      <c r="AV1022" s="5">
        <f>IF(S1022&gt;0,RANK(S1022,(N1022:P1022,Q1022:AE1022)),0)</f>
        <v>5</v>
      </c>
      <c r="AW1022" s="2">
        <f t="shared" si="407"/>
        <v>1.7893553615308203E-2</v>
      </c>
      <c r="AX1022" s="2">
        <f t="shared" si="408"/>
        <v>6.1431484289224659E-4</v>
      </c>
      <c r="AY1022" s="2">
        <f t="shared" si="409"/>
        <v>0</v>
      </c>
      <c r="AZ1022" s="2">
        <f t="shared" si="410"/>
        <v>9.1493700005228207E-5</v>
      </c>
      <c r="BB1022" t="s">
        <v>90</v>
      </c>
      <c r="BC1022" t="s">
        <v>460</v>
      </c>
      <c r="BD1022">
        <v>2</v>
      </c>
      <c r="BF1022" s="111">
        <v>20</v>
      </c>
      <c r="BG1022" s="113">
        <v>177</v>
      </c>
      <c r="BH1022" s="117">
        <f t="shared" si="411"/>
        <v>20177</v>
      </c>
      <c r="BJ1022" s="5" t="s">
        <v>3185</v>
      </c>
      <c r="BY1022" s="63">
        <v>1</v>
      </c>
    </row>
    <row r="1023" spans="1:77" hidden="1" outlineLevel="1">
      <c r="A1023" t="s">
        <v>306</v>
      </c>
      <c r="B1023" t="s">
        <v>460</v>
      </c>
      <c r="C1023" s="1">
        <f t="shared" si="400"/>
        <v>1342</v>
      </c>
      <c r="D1023" s="5">
        <f>IF(N1023&gt;0, RANK(N1023,(N1023:P1023,Q1023:AE1023)),0)</f>
        <v>2</v>
      </c>
      <c r="E1023" s="5">
        <f>IF(O1023&gt;0,RANK(O1023,(N1023:P1023,Q1023:AE1023)),0)</f>
        <v>1</v>
      </c>
      <c r="F1023" s="5">
        <f>IF(P1023&gt;0,RANK(P1023,(N1023:P1023,Q1023:AE1023)),0)</f>
        <v>0</v>
      </c>
      <c r="G1023" s="131">
        <f t="shared" si="401"/>
        <v>986</v>
      </c>
      <c r="H1023" s="136">
        <f t="shared" si="402"/>
        <v>0.73472429210134127</v>
      </c>
      <c r="I1023" s="2"/>
      <c r="J1023" s="2">
        <f t="shared" si="403"/>
        <v>0.12518628912071536</v>
      </c>
      <c r="K1023" s="2">
        <f t="shared" si="404"/>
        <v>0.85991058122205666</v>
      </c>
      <c r="L1023" s="2">
        <f t="shared" si="405"/>
        <v>0</v>
      </c>
      <c r="M1023" s="2">
        <f t="shared" si="406"/>
        <v>1.4903129657227954E-2</v>
      </c>
      <c r="N1023" s="63">
        <v>168</v>
      </c>
      <c r="O1023" s="63">
        <v>1154</v>
      </c>
      <c r="P1023" s="63"/>
      <c r="Q1023" s="63">
        <v>17</v>
      </c>
      <c r="R1023" s="63"/>
      <c r="S1023" s="63"/>
      <c r="T1023" s="63"/>
      <c r="U1023" s="63"/>
      <c r="V1023" s="63"/>
      <c r="W1023" s="63">
        <f>IF(Copyright!C$12=1,IF(BW1023&gt;0,BW1023-SUM(R1023:V1023)-SUM(X1023:AO1023)-AQ1023,SUM(BX1023:CB1023)),SUM(BY1023:CB1023))</f>
        <v>0</v>
      </c>
      <c r="X1023" s="63"/>
      <c r="Y1023" s="63"/>
      <c r="Z1023" s="63"/>
      <c r="AA1023" s="63"/>
      <c r="AB1023" s="63"/>
      <c r="AC1023" s="63"/>
      <c r="AD1023" s="63"/>
      <c r="AE1023" s="63"/>
      <c r="AF1023" s="63"/>
      <c r="AG1023" s="63"/>
      <c r="AH1023" s="63"/>
      <c r="AI1023" s="63"/>
      <c r="AJ1023" s="63"/>
      <c r="AK1023" s="63"/>
      <c r="AL1023" s="63"/>
      <c r="AM1023" s="63"/>
      <c r="AN1023" s="63"/>
      <c r="AO1023" s="63"/>
      <c r="AP1023" s="63">
        <v>3</v>
      </c>
      <c r="AQ1023" s="63"/>
      <c r="AS1023" s="5">
        <f>IF(Q1023&gt;0,RANK(Q1023,(N1023:P1023,Q1023:AE1023)),0)</f>
        <v>3</v>
      </c>
      <c r="AT1023" s="5">
        <f>IF(R1023&gt;0,RANK(R1023,(N1023:P1023,Q1023:AE1023)),0)</f>
        <v>0</v>
      </c>
      <c r="AU1023" s="5">
        <f>IF(T1023&gt;0,RANK(T1023,(N1023:P1023,Q1023:AE1023)),0)</f>
        <v>0</v>
      </c>
      <c r="AV1023" s="5">
        <f>IF(S1023&gt;0,RANK(S1023,(N1023:P1023,Q1023:AE1023)),0)</f>
        <v>0</v>
      </c>
      <c r="AW1023" s="2">
        <f t="shared" si="407"/>
        <v>1.2667660208643815E-2</v>
      </c>
      <c r="AX1023" s="2">
        <f t="shared" si="408"/>
        <v>0</v>
      </c>
      <c r="AY1023" s="2">
        <f t="shared" si="409"/>
        <v>0</v>
      </c>
      <c r="AZ1023" s="2">
        <f t="shared" si="410"/>
        <v>0</v>
      </c>
      <c r="BB1023" t="s">
        <v>306</v>
      </c>
      <c r="BC1023" t="s">
        <v>460</v>
      </c>
      <c r="BD1023">
        <v>1</v>
      </c>
      <c r="BF1023" s="111">
        <v>20</v>
      </c>
      <c r="BG1023" s="113">
        <v>179</v>
      </c>
      <c r="BH1023" s="117">
        <f t="shared" si="411"/>
        <v>20179</v>
      </c>
      <c r="BJ1023" s="5" t="s">
        <v>3185</v>
      </c>
    </row>
    <row r="1024" spans="1:77" hidden="1" outlineLevel="1">
      <c r="A1024" t="s">
        <v>2895</v>
      </c>
      <c r="B1024" t="s">
        <v>460</v>
      </c>
      <c r="C1024" s="1">
        <f t="shared" si="400"/>
        <v>2623</v>
      </c>
      <c r="D1024" s="5">
        <f>IF(N1024&gt;0, RANK(N1024,(N1024:P1024,Q1024:AE1024)),0)</f>
        <v>2</v>
      </c>
      <c r="E1024" s="5">
        <f>IF(O1024&gt;0,RANK(O1024,(N1024:P1024,Q1024:AE1024)),0)</f>
        <v>1</v>
      </c>
      <c r="F1024" s="5">
        <f>IF(P1024&gt;0,RANK(P1024,(N1024:P1024,Q1024:AE1024)),0)</f>
        <v>0</v>
      </c>
      <c r="G1024" s="131">
        <f t="shared" si="401"/>
        <v>1399</v>
      </c>
      <c r="H1024" s="136">
        <f t="shared" si="402"/>
        <v>0.53335874952344642</v>
      </c>
      <c r="I1024" s="2"/>
      <c r="J1024" s="2">
        <f t="shared" si="403"/>
        <v>0.21997712542889822</v>
      </c>
      <c r="K1024" s="2">
        <f t="shared" si="404"/>
        <v>0.75333587495234466</v>
      </c>
      <c r="L1024" s="2">
        <f t="shared" si="405"/>
        <v>0</v>
      </c>
      <c r="M1024" s="2">
        <f t="shared" si="406"/>
        <v>2.668699961875709E-2</v>
      </c>
      <c r="N1024" s="63">
        <v>577</v>
      </c>
      <c r="O1024" s="63">
        <v>1976</v>
      </c>
      <c r="P1024" s="63"/>
      <c r="Q1024" s="63">
        <v>49</v>
      </c>
      <c r="R1024" s="63">
        <v>2</v>
      </c>
      <c r="S1024" s="63"/>
      <c r="T1024" s="63"/>
      <c r="U1024" s="63"/>
      <c r="V1024" s="63"/>
      <c r="W1024" s="63">
        <f>IF(Copyright!C$12=1,IF(BW1024&gt;0,BW1024-SUM(R1024:V1024)-SUM(X1024:AO1024)-AQ1024,SUM(BX1024:CB1024)),SUM(BY1024:CB1024))</f>
        <v>0</v>
      </c>
      <c r="X1024" s="63"/>
      <c r="Y1024" s="63"/>
      <c r="Z1024" s="63">
        <v>2</v>
      </c>
      <c r="AA1024" s="63"/>
      <c r="AB1024" s="63"/>
      <c r="AC1024" s="63"/>
      <c r="AD1024" s="63"/>
      <c r="AE1024" s="63"/>
      <c r="AF1024" s="63"/>
      <c r="AG1024" s="63"/>
      <c r="AH1024" s="63"/>
      <c r="AI1024" s="63"/>
      <c r="AJ1024" s="63"/>
      <c r="AK1024" s="63"/>
      <c r="AL1024" s="63"/>
      <c r="AM1024" s="63"/>
      <c r="AN1024" s="63"/>
      <c r="AO1024" s="63"/>
      <c r="AP1024" s="63">
        <v>17</v>
      </c>
      <c r="AQ1024" s="63"/>
      <c r="AS1024" s="5">
        <f>IF(Q1024&gt;0,RANK(Q1024,(N1024:P1024,Q1024:AE1024)),0)</f>
        <v>3</v>
      </c>
      <c r="AT1024" s="5">
        <f>IF(R1024&gt;0,RANK(R1024,(N1024:P1024,Q1024:AE1024)),0)</f>
        <v>4</v>
      </c>
      <c r="AU1024" s="5">
        <f>IF(T1024&gt;0,RANK(T1024,(N1024:P1024,Q1024:AE1024)),0)</f>
        <v>0</v>
      </c>
      <c r="AV1024" s="5">
        <f>IF(S1024&gt;0,RANK(S1024,(N1024:P1024,Q1024:AE1024)),0)</f>
        <v>0</v>
      </c>
      <c r="AW1024" s="2">
        <f t="shared" si="407"/>
        <v>1.8680899733130005E-2</v>
      </c>
      <c r="AX1024" s="2">
        <f t="shared" si="408"/>
        <v>7.6248570339306138E-4</v>
      </c>
      <c r="AY1024" s="2">
        <f t="shared" si="409"/>
        <v>0</v>
      </c>
      <c r="AZ1024" s="2">
        <f t="shared" si="410"/>
        <v>0</v>
      </c>
      <c r="BB1024" t="s">
        <v>2895</v>
      </c>
      <c r="BC1024" t="s">
        <v>460</v>
      </c>
      <c r="BD1024">
        <v>1</v>
      </c>
      <c r="BF1024" s="111">
        <v>20</v>
      </c>
      <c r="BG1024" s="113">
        <v>181</v>
      </c>
      <c r="BH1024" s="117">
        <f t="shared" si="411"/>
        <v>20181</v>
      </c>
      <c r="BJ1024" s="5" t="s">
        <v>3185</v>
      </c>
    </row>
    <row r="1025" spans="1:85" hidden="1" outlineLevel="1">
      <c r="A1025" t="s">
        <v>1995</v>
      </c>
      <c r="B1025" t="s">
        <v>460</v>
      </c>
      <c r="C1025" s="1">
        <f t="shared" si="400"/>
        <v>2023</v>
      </c>
      <c r="D1025" s="5">
        <f>IF(N1025&gt;0, RANK(N1025,(N1025:P1025,Q1025:AE1025)),0)</f>
        <v>2</v>
      </c>
      <c r="E1025" s="5">
        <f>IF(O1025&gt;0,RANK(O1025,(N1025:P1025,Q1025:AE1025)),0)</f>
        <v>1</v>
      </c>
      <c r="F1025" s="5">
        <f>IF(P1025&gt;0,RANK(P1025,(N1025:P1025,Q1025:AE1025)),0)</f>
        <v>0</v>
      </c>
      <c r="G1025" s="131">
        <f t="shared" si="401"/>
        <v>1266</v>
      </c>
      <c r="H1025" s="136">
        <f t="shared" si="402"/>
        <v>0.62580326248146312</v>
      </c>
      <c r="I1025" s="2"/>
      <c r="J1025" s="2">
        <f t="shared" si="403"/>
        <v>0.17696490360850223</v>
      </c>
      <c r="K1025" s="2">
        <f t="shared" si="404"/>
        <v>0.80276816608996537</v>
      </c>
      <c r="L1025" s="2">
        <f t="shared" si="405"/>
        <v>0</v>
      </c>
      <c r="M1025" s="2">
        <f t="shared" si="406"/>
        <v>2.0266930301532371E-2</v>
      </c>
      <c r="N1025" s="63">
        <v>358</v>
      </c>
      <c r="O1025" s="63">
        <v>1624</v>
      </c>
      <c r="P1025" s="63"/>
      <c r="Q1025" s="63">
        <v>26</v>
      </c>
      <c r="R1025" s="63"/>
      <c r="S1025" s="63"/>
      <c r="T1025" s="63"/>
      <c r="U1025" s="63"/>
      <c r="V1025" s="63"/>
      <c r="W1025" s="63">
        <f>IF(Copyright!C$12=1,IF(BW1025&gt;0,BW1025-SUM(R1025:V1025)-SUM(X1025:AO1025)-AQ1025,SUM(BX1025:CB1025)),SUM(BY1025:CB1025))</f>
        <v>0</v>
      </c>
      <c r="X1025" s="63"/>
      <c r="Y1025" s="63"/>
      <c r="Z1025" s="63"/>
      <c r="AA1025" s="63"/>
      <c r="AB1025" s="63"/>
      <c r="AC1025" s="63"/>
      <c r="AD1025" s="63"/>
      <c r="AE1025" s="63"/>
      <c r="AF1025" s="63"/>
      <c r="AG1025" s="63"/>
      <c r="AH1025" s="63"/>
      <c r="AI1025" s="63"/>
      <c r="AJ1025" s="63"/>
      <c r="AK1025" s="63"/>
      <c r="AL1025" s="63"/>
      <c r="AM1025" s="63"/>
      <c r="AN1025" s="63"/>
      <c r="AO1025" s="63"/>
      <c r="AP1025" s="63">
        <v>15</v>
      </c>
      <c r="AQ1025" s="63"/>
      <c r="AS1025" s="5">
        <f>IF(Q1025&gt;0,RANK(Q1025,(N1025:P1025,Q1025:AE1025)),0)</f>
        <v>3</v>
      </c>
      <c r="AT1025" s="5">
        <f>IF(R1025&gt;0,RANK(R1025,(N1025:P1025,Q1025:AE1025)),0)</f>
        <v>0</v>
      </c>
      <c r="AU1025" s="5">
        <f>IF(T1025&gt;0,RANK(T1025,(N1025:P1025,Q1025:AE1025)),0)</f>
        <v>0</v>
      </c>
      <c r="AV1025" s="5">
        <f>IF(S1025&gt;0,RANK(S1025,(N1025:P1025,Q1025:AE1025)),0)</f>
        <v>0</v>
      </c>
      <c r="AW1025" s="2">
        <f t="shared" si="407"/>
        <v>1.2852199703410776E-2</v>
      </c>
      <c r="AX1025" s="2">
        <f t="shared" si="408"/>
        <v>0</v>
      </c>
      <c r="AY1025" s="2">
        <f t="shared" si="409"/>
        <v>0</v>
      </c>
      <c r="AZ1025" s="2">
        <f t="shared" si="410"/>
        <v>0</v>
      </c>
      <c r="BB1025" t="s">
        <v>1995</v>
      </c>
      <c r="BC1025" t="s">
        <v>460</v>
      </c>
      <c r="BD1025">
        <v>1</v>
      </c>
      <c r="BF1025" s="111">
        <v>20</v>
      </c>
      <c r="BG1025" s="113">
        <v>183</v>
      </c>
      <c r="BH1025" s="117">
        <f t="shared" si="411"/>
        <v>20183</v>
      </c>
      <c r="BJ1025" s="5" t="s">
        <v>3185</v>
      </c>
    </row>
    <row r="1026" spans="1:85" hidden="1" outlineLevel="1">
      <c r="A1026" t="s">
        <v>2698</v>
      </c>
      <c r="B1026" t="s">
        <v>460</v>
      </c>
      <c r="C1026" s="1">
        <f t="shared" si="400"/>
        <v>1839</v>
      </c>
      <c r="D1026" s="5">
        <f>IF(N1026&gt;0, RANK(N1026,(N1026:P1026,Q1026:AE1026)),0)</f>
        <v>2</v>
      </c>
      <c r="E1026" s="5">
        <f>IF(O1026&gt;0,RANK(O1026,(N1026:P1026,Q1026:AE1026)),0)</f>
        <v>1</v>
      </c>
      <c r="F1026" s="5">
        <f>IF(P1026&gt;0,RANK(P1026,(N1026:P1026,Q1026:AE1026)),0)</f>
        <v>0</v>
      </c>
      <c r="G1026" s="131">
        <f t="shared" si="401"/>
        <v>981</v>
      </c>
      <c r="H1026" s="136">
        <f t="shared" si="402"/>
        <v>0.53344208809135396</v>
      </c>
      <c r="I1026" s="2"/>
      <c r="J1026" s="2">
        <f t="shared" si="403"/>
        <v>0.21968461120174007</v>
      </c>
      <c r="K1026" s="2">
        <f t="shared" si="404"/>
        <v>0.75312669929309406</v>
      </c>
      <c r="L1026" s="2">
        <f t="shared" si="405"/>
        <v>0</v>
      </c>
      <c r="M1026" s="2">
        <f t="shared" si="406"/>
        <v>2.7188689505165842E-2</v>
      </c>
      <c r="N1026" s="63">
        <v>404</v>
      </c>
      <c r="O1026" s="63">
        <v>1385</v>
      </c>
      <c r="P1026" s="63"/>
      <c r="Q1026" s="63">
        <v>31</v>
      </c>
      <c r="R1026" s="63">
        <v>1</v>
      </c>
      <c r="S1026" s="63"/>
      <c r="T1026" s="63"/>
      <c r="U1026" s="63"/>
      <c r="V1026" s="63"/>
      <c r="W1026" s="63">
        <f>IF(Copyright!C$12=1,IF(BW1026&gt;0,BW1026-SUM(R1026:V1026)-SUM(X1026:AO1026)-AQ1026,SUM(BX1026:CB1026)),SUM(BY1026:CB1026))</f>
        <v>0</v>
      </c>
      <c r="X1026" s="63"/>
      <c r="Y1026" s="63"/>
      <c r="Z1026" s="63"/>
      <c r="AA1026" s="63"/>
      <c r="AB1026" s="63"/>
      <c r="AC1026" s="63"/>
      <c r="AD1026" s="63"/>
      <c r="AE1026" s="63"/>
      <c r="AF1026" s="63"/>
      <c r="AG1026" s="63"/>
      <c r="AH1026" s="63"/>
      <c r="AI1026" s="63"/>
      <c r="AJ1026" s="63">
        <v>1</v>
      </c>
      <c r="AK1026" s="63"/>
      <c r="AL1026" s="63"/>
      <c r="AM1026" s="63"/>
      <c r="AN1026" s="63"/>
      <c r="AO1026" s="63"/>
      <c r="AP1026" s="63">
        <v>17</v>
      </c>
      <c r="AQ1026" s="63"/>
      <c r="AS1026" s="5">
        <f>IF(Q1026&gt;0,RANK(Q1026,(N1026:P1026,Q1026:AE1026)),0)</f>
        <v>3</v>
      </c>
      <c r="AT1026" s="5">
        <f>IF(R1026&gt;0,RANK(R1026,(N1026:P1026,Q1026:AE1026)),0)</f>
        <v>4</v>
      </c>
      <c r="AU1026" s="5">
        <f>IF(T1026&gt;0,RANK(T1026,(N1026:P1026,Q1026:AE1026)),0)</f>
        <v>0</v>
      </c>
      <c r="AV1026" s="5">
        <f>IF(S1026&gt;0,RANK(S1026,(N1026:P1026,Q1026:AE1026)),0)</f>
        <v>0</v>
      </c>
      <c r="AW1026" s="2">
        <f t="shared" si="407"/>
        <v>1.6856987493202826E-2</v>
      </c>
      <c r="AX1026" s="2">
        <f t="shared" si="408"/>
        <v>5.4377379010331697E-4</v>
      </c>
      <c r="AY1026" s="2">
        <f t="shared" si="409"/>
        <v>0</v>
      </c>
      <c r="AZ1026" s="2">
        <f t="shared" si="410"/>
        <v>0</v>
      </c>
      <c r="BB1026" t="s">
        <v>2698</v>
      </c>
      <c r="BC1026" t="s">
        <v>460</v>
      </c>
      <c r="BD1026">
        <v>4</v>
      </c>
      <c r="BF1026" s="111">
        <v>20</v>
      </c>
      <c r="BG1026" s="113">
        <v>185</v>
      </c>
      <c r="BH1026" s="117">
        <f t="shared" si="411"/>
        <v>20185</v>
      </c>
      <c r="BJ1026" s="5" t="s">
        <v>3185</v>
      </c>
    </row>
    <row r="1027" spans="1:85" hidden="1" outlineLevel="1">
      <c r="A1027" t="s">
        <v>2531</v>
      </c>
      <c r="B1027" t="s">
        <v>460</v>
      </c>
      <c r="C1027" s="1">
        <f t="shared" si="400"/>
        <v>759</v>
      </c>
      <c r="D1027" s="5">
        <f>IF(N1027&gt;0, RANK(N1027,(N1027:P1027,Q1027:AE1027)),0)</f>
        <v>2</v>
      </c>
      <c r="E1027" s="5">
        <f>IF(O1027&gt;0,RANK(O1027,(N1027:P1027,Q1027:AE1027)),0)</f>
        <v>1</v>
      </c>
      <c r="F1027" s="5">
        <f>IF(P1027&gt;0,RANK(P1027,(N1027:P1027,Q1027:AE1027)),0)</f>
        <v>0</v>
      </c>
      <c r="G1027" s="131">
        <f t="shared" si="401"/>
        <v>462</v>
      </c>
      <c r="H1027" s="136">
        <f t="shared" si="402"/>
        <v>0.60869565217391308</v>
      </c>
      <c r="I1027" s="2"/>
      <c r="J1027" s="2">
        <f t="shared" si="403"/>
        <v>0.18840579710144928</v>
      </c>
      <c r="K1027" s="2">
        <f t="shared" si="404"/>
        <v>0.79710144927536231</v>
      </c>
      <c r="L1027" s="2">
        <f t="shared" si="405"/>
        <v>0</v>
      </c>
      <c r="M1027" s="2">
        <f t="shared" si="406"/>
        <v>1.449275362318847E-2</v>
      </c>
      <c r="N1027" s="63">
        <v>143</v>
      </c>
      <c r="O1027" s="63">
        <v>605</v>
      </c>
      <c r="P1027" s="63"/>
      <c r="Q1027" s="63">
        <v>6</v>
      </c>
      <c r="R1027" s="63"/>
      <c r="S1027" s="63"/>
      <c r="T1027" s="63"/>
      <c r="U1027" s="63"/>
      <c r="V1027" s="63"/>
      <c r="W1027" s="63">
        <f>IF(Copyright!C$12=1,IF(BW1027&gt;0,BW1027-SUM(R1027:V1027)-SUM(X1027:AO1027)-AQ1027,SUM(BX1027:CB1027)),SUM(BY1027:CB1027))</f>
        <v>0</v>
      </c>
      <c r="X1027" s="63"/>
      <c r="Y1027" s="63"/>
      <c r="Z1027" s="63"/>
      <c r="AA1027" s="63"/>
      <c r="AB1027" s="63"/>
      <c r="AC1027" s="63"/>
      <c r="AD1027" s="63"/>
      <c r="AE1027" s="63"/>
      <c r="AF1027" s="63"/>
      <c r="AG1027" s="63"/>
      <c r="AH1027" s="63"/>
      <c r="AI1027" s="63"/>
      <c r="AJ1027" s="63"/>
      <c r="AK1027" s="63"/>
      <c r="AL1027" s="63"/>
      <c r="AM1027" s="63"/>
      <c r="AN1027" s="63"/>
      <c r="AO1027" s="63"/>
      <c r="AP1027" s="63">
        <v>5</v>
      </c>
      <c r="AQ1027" s="63"/>
      <c r="AS1027" s="5">
        <f>IF(Q1027&gt;0,RANK(Q1027,(N1027:P1027,Q1027:AE1027)),0)</f>
        <v>3</v>
      </c>
      <c r="AT1027" s="5">
        <f>IF(R1027&gt;0,RANK(R1027,(N1027:P1027,Q1027:AE1027)),0)</f>
        <v>0</v>
      </c>
      <c r="AU1027" s="5">
        <f>IF(T1027&gt;0,RANK(T1027,(N1027:P1027,Q1027:AE1027)),0)</f>
        <v>0</v>
      </c>
      <c r="AV1027" s="5">
        <f>IF(S1027&gt;0,RANK(S1027,(N1027:P1027,Q1027:AE1027)),0)</f>
        <v>0</v>
      </c>
      <c r="AW1027" s="2">
        <f t="shared" si="407"/>
        <v>7.9051383399209481E-3</v>
      </c>
      <c r="AX1027" s="2">
        <f t="shared" si="408"/>
        <v>0</v>
      </c>
      <c r="AY1027" s="2">
        <f t="shared" si="409"/>
        <v>0</v>
      </c>
      <c r="AZ1027" s="2">
        <f t="shared" si="410"/>
        <v>0</v>
      </c>
      <c r="BB1027" t="s">
        <v>2531</v>
      </c>
      <c r="BC1027" t="s">
        <v>460</v>
      </c>
      <c r="BD1027">
        <v>1</v>
      </c>
      <c r="BF1027" s="111">
        <v>20</v>
      </c>
      <c r="BG1027" s="113">
        <v>187</v>
      </c>
      <c r="BH1027" s="117">
        <f t="shared" si="411"/>
        <v>20187</v>
      </c>
      <c r="BJ1027" s="5" t="s">
        <v>3185</v>
      </c>
    </row>
    <row r="1028" spans="1:85" hidden="1" outlineLevel="1">
      <c r="A1028" t="s">
        <v>2796</v>
      </c>
      <c r="B1028" t="s">
        <v>460</v>
      </c>
      <c r="C1028" s="1">
        <f t="shared" si="400"/>
        <v>2034</v>
      </c>
      <c r="D1028" s="5">
        <f>IF(N1028&gt;0, RANK(N1028,(N1028:P1028,Q1028:AE1028)),0)</f>
        <v>2</v>
      </c>
      <c r="E1028" s="5">
        <f>IF(O1028&gt;0,RANK(O1028,(N1028:P1028,Q1028:AE1028)),0)</f>
        <v>1</v>
      </c>
      <c r="F1028" s="5">
        <f>IF(P1028&gt;0,RANK(P1028,(N1028:P1028,Q1028:AE1028)),0)</f>
        <v>0</v>
      </c>
      <c r="G1028" s="131">
        <f t="shared" si="401"/>
        <v>1497</v>
      </c>
      <c r="H1028" s="136">
        <f t="shared" si="402"/>
        <v>0.7359882005899705</v>
      </c>
      <c r="I1028" s="2"/>
      <c r="J1028" s="2">
        <f t="shared" si="403"/>
        <v>0.12389380530973451</v>
      </c>
      <c r="K1028" s="2">
        <f t="shared" si="404"/>
        <v>0.85988200589970498</v>
      </c>
      <c r="L1028" s="2">
        <f t="shared" si="405"/>
        <v>0</v>
      </c>
      <c r="M1028" s="2">
        <f t="shared" si="406"/>
        <v>1.6224188790560534E-2</v>
      </c>
      <c r="N1028" s="63">
        <v>252</v>
      </c>
      <c r="O1028" s="63">
        <v>1749</v>
      </c>
      <c r="P1028" s="63"/>
      <c r="Q1028" s="63">
        <v>23</v>
      </c>
      <c r="R1028" s="63"/>
      <c r="S1028" s="63"/>
      <c r="T1028" s="63"/>
      <c r="U1028" s="63"/>
      <c r="V1028" s="63"/>
      <c r="W1028" s="63">
        <f>IF(Copyright!C$12=1,IF(BW1028&gt;0,BW1028-SUM(R1028:V1028)-SUM(X1028:AO1028)-AQ1028,SUM(BX1028:CB1028)),SUM(BY1028:CB1028))</f>
        <v>0</v>
      </c>
      <c r="X1028" s="63"/>
      <c r="Y1028" s="63"/>
      <c r="Z1028" s="63"/>
      <c r="AA1028" s="63"/>
      <c r="AB1028" s="63"/>
      <c r="AC1028" s="63"/>
      <c r="AD1028" s="63"/>
      <c r="AE1028" s="63"/>
      <c r="AF1028" s="63"/>
      <c r="AG1028" s="63"/>
      <c r="AH1028" s="63"/>
      <c r="AI1028" s="63"/>
      <c r="AJ1028" s="63"/>
      <c r="AK1028" s="63"/>
      <c r="AL1028" s="63"/>
      <c r="AM1028" s="63"/>
      <c r="AN1028" s="63"/>
      <c r="AO1028" s="63"/>
      <c r="AP1028" s="63">
        <v>10</v>
      </c>
      <c r="AQ1028" s="63"/>
      <c r="AS1028" s="5">
        <f>IF(Q1028&gt;0,RANK(Q1028,(N1028:P1028,Q1028:AE1028)),0)</f>
        <v>3</v>
      </c>
      <c r="AT1028" s="5">
        <f>IF(R1028&gt;0,RANK(R1028,(N1028:P1028,Q1028:AE1028)),0)</f>
        <v>0</v>
      </c>
      <c r="AU1028" s="5">
        <f>IF(T1028&gt;0,RANK(T1028,(N1028:P1028,Q1028:AE1028)),0)</f>
        <v>0</v>
      </c>
      <c r="AV1028" s="5">
        <f>IF(S1028&gt;0,RANK(S1028,(N1028:P1028,Q1028:AE1028)),0)</f>
        <v>0</v>
      </c>
      <c r="AW1028" s="2">
        <f t="shared" si="407"/>
        <v>1.1307767944936086E-2</v>
      </c>
      <c r="AX1028" s="2">
        <f t="shared" si="408"/>
        <v>0</v>
      </c>
      <c r="AY1028" s="2">
        <f t="shared" si="409"/>
        <v>0</v>
      </c>
      <c r="AZ1028" s="2">
        <f t="shared" si="410"/>
        <v>0</v>
      </c>
      <c r="BB1028" t="s">
        <v>2796</v>
      </c>
      <c r="BC1028" t="s">
        <v>460</v>
      </c>
      <c r="BD1028">
        <v>1</v>
      </c>
      <c r="BF1028" s="111">
        <v>20</v>
      </c>
      <c r="BG1028" s="113">
        <v>189</v>
      </c>
      <c r="BH1028" s="117">
        <f t="shared" si="411"/>
        <v>20189</v>
      </c>
      <c r="BJ1028" s="5" t="s">
        <v>3185</v>
      </c>
    </row>
    <row r="1029" spans="1:85" hidden="1" outlineLevel="1">
      <c r="A1029" t="s">
        <v>3201</v>
      </c>
      <c r="B1029" t="s">
        <v>460</v>
      </c>
      <c r="C1029" s="1">
        <f t="shared" si="400"/>
        <v>9141</v>
      </c>
      <c r="D1029" s="5">
        <f>IF(N1029&gt;0, RANK(N1029,(N1029:P1029,Q1029:AE1029)),0)</f>
        <v>2</v>
      </c>
      <c r="E1029" s="5">
        <f>IF(O1029&gt;0,RANK(O1029,(N1029:P1029,Q1029:AE1029)),0)</f>
        <v>1</v>
      </c>
      <c r="F1029" s="5">
        <f>IF(P1029&gt;0,RANK(P1029,(N1029:P1029,Q1029:AE1029)),0)</f>
        <v>0</v>
      </c>
      <c r="G1029" s="131">
        <f t="shared" si="401"/>
        <v>3602</v>
      </c>
      <c r="H1029" s="136">
        <f t="shared" si="402"/>
        <v>0.39404879116070451</v>
      </c>
      <c r="I1029" s="2"/>
      <c r="J1029" s="2">
        <f t="shared" si="403"/>
        <v>0.29077781424351823</v>
      </c>
      <c r="K1029" s="2">
        <f t="shared" si="404"/>
        <v>0.68482660540422269</v>
      </c>
      <c r="L1029" s="2">
        <f t="shared" si="405"/>
        <v>0</v>
      </c>
      <c r="M1029" s="2">
        <f t="shared" si="406"/>
        <v>2.4395580352259083E-2</v>
      </c>
      <c r="N1029" s="63">
        <v>2658</v>
      </c>
      <c r="O1029" s="63">
        <v>6260</v>
      </c>
      <c r="P1029" s="63"/>
      <c r="Q1029" s="63">
        <v>156</v>
      </c>
      <c r="R1029" s="63">
        <v>7</v>
      </c>
      <c r="S1029" s="63">
        <v>1</v>
      </c>
      <c r="T1029" s="63"/>
      <c r="U1029" s="63"/>
      <c r="V1029" s="63"/>
      <c r="W1029" s="63">
        <f>IF(Copyright!C$12=1,IF(BW1029&gt;0,BW1029-SUM(R1029:V1029)-SUM(X1029:AO1029)-AQ1029,SUM(BX1029:CB1029)),SUM(BY1029:CB1029))</f>
        <v>0</v>
      </c>
      <c r="X1029" s="63"/>
      <c r="Y1029" s="63"/>
      <c r="Z1029" s="63"/>
      <c r="AA1029" s="63"/>
      <c r="AB1029" s="63"/>
      <c r="AC1029" s="63"/>
      <c r="AD1029" s="63"/>
      <c r="AE1029" s="63"/>
      <c r="AF1029" s="63"/>
      <c r="AG1029" s="63"/>
      <c r="AH1029" s="63"/>
      <c r="AI1029" s="63"/>
      <c r="AJ1029" s="63"/>
      <c r="AK1029" s="63"/>
      <c r="AL1029" s="63"/>
      <c r="AM1029" s="63"/>
      <c r="AN1029" s="63"/>
      <c r="AO1029" s="63"/>
      <c r="AP1029" s="63">
        <v>59</v>
      </c>
      <c r="AQ1029" s="63"/>
      <c r="AS1029" s="5">
        <f>IF(Q1029&gt;0,RANK(Q1029,(N1029:P1029,Q1029:AE1029)),0)</f>
        <v>3</v>
      </c>
      <c r="AT1029" s="5">
        <f>IF(R1029&gt;0,RANK(R1029,(N1029:P1029,Q1029:AE1029)),0)</f>
        <v>4</v>
      </c>
      <c r="AU1029" s="5">
        <f>IF(T1029&gt;0,RANK(T1029,(N1029:P1029,Q1029:AE1029)),0)</f>
        <v>0</v>
      </c>
      <c r="AV1029" s="5">
        <f>IF(S1029&gt;0,RANK(S1029,(N1029:P1029,Q1029:AE1029)),0)</f>
        <v>5</v>
      </c>
      <c r="AW1029" s="2">
        <f t="shared" si="407"/>
        <v>1.706596652445028E-2</v>
      </c>
      <c r="AX1029" s="2">
        <f t="shared" si="408"/>
        <v>7.6578054917405094E-4</v>
      </c>
      <c r="AY1029" s="2">
        <f t="shared" si="409"/>
        <v>0</v>
      </c>
      <c r="AZ1029" s="2">
        <f t="shared" si="410"/>
        <v>1.0939722131057871E-4</v>
      </c>
      <c r="BB1029" t="s">
        <v>3201</v>
      </c>
      <c r="BC1029" t="s">
        <v>460</v>
      </c>
      <c r="BD1029">
        <v>4</v>
      </c>
      <c r="BF1029" s="111">
        <v>20</v>
      </c>
      <c r="BG1029" s="113">
        <v>191</v>
      </c>
      <c r="BH1029" s="117">
        <f t="shared" si="411"/>
        <v>20191</v>
      </c>
      <c r="BJ1029" s="5" t="s">
        <v>3185</v>
      </c>
    </row>
    <row r="1030" spans="1:85" hidden="1" outlineLevel="1">
      <c r="A1030" t="s">
        <v>1927</v>
      </c>
      <c r="B1030" t="s">
        <v>460</v>
      </c>
      <c r="C1030" s="1">
        <f t="shared" ref="C1030:C1039" si="412">SUM(N1030:AQ1030)</f>
        <v>3474</v>
      </c>
      <c r="D1030" s="5">
        <f>IF(N1030&gt;0, RANK(N1030,(N1030:P1030,Q1030:AE1030)),0)</f>
        <v>2</v>
      </c>
      <c r="E1030" s="5">
        <f>IF(O1030&gt;0,RANK(O1030,(N1030:P1030,Q1030:AE1030)),0)</f>
        <v>1</v>
      </c>
      <c r="F1030" s="5">
        <f>IF(P1030&gt;0,RANK(P1030,(N1030:P1030,Q1030:AE1030)),0)</f>
        <v>0</v>
      </c>
      <c r="G1030" s="131">
        <f t="shared" ref="G1030:G1039" si="413">IF(C1030&gt;0,MAX(N1030:P1030)-LARGE(N1030:P1030,2),0)</f>
        <v>2190</v>
      </c>
      <c r="H1030" s="136">
        <f t="shared" ref="H1030:H1039" si="414">IF(C1030&gt;0,G1030/C1030,0)</f>
        <v>0.63039723661485314</v>
      </c>
      <c r="I1030" s="2"/>
      <c r="J1030" s="2">
        <f t="shared" ref="J1030:J1039" si="415">IF($C1030=0,"-",N1030/$C1030)</f>
        <v>0.17213586643638457</v>
      </c>
      <c r="K1030" s="2">
        <f t="shared" ref="K1030:K1039" si="416">IF($C1030=0,"-",O1030/$C1030)</f>
        <v>0.80253310305123782</v>
      </c>
      <c r="L1030" s="2">
        <f t="shared" ref="L1030:L1039" si="417">IF($C1030=0,"-",P1030/$C1030)</f>
        <v>0</v>
      </c>
      <c r="M1030" s="2">
        <f t="shared" ref="M1030:M1039" si="418">IF(C1030=0,"-",(1-J1030-K1030-L1030))</f>
        <v>2.5331030512377617E-2</v>
      </c>
      <c r="N1030" s="63">
        <v>598</v>
      </c>
      <c r="O1030" s="63">
        <v>2788</v>
      </c>
      <c r="P1030" s="63"/>
      <c r="Q1030" s="63">
        <v>68</v>
      </c>
      <c r="R1030" s="63"/>
      <c r="S1030" s="63"/>
      <c r="T1030" s="63"/>
      <c r="U1030" s="63"/>
      <c r="V1030" s="63"/>
      <c r="W1030" s="63">
        <f>IF(Copyright!C$12=1,IF(BW1030&gt;0,BW1030-SUM(R1030:V1030)-SUM(X1030:AO1030)-AQ1030,SUM(BX1030:CB1030)),SUM(BY1030:CB1030))</f>
        <v>0</v>
      </c>
      <c r="X1030" s="63"/>
      <c r="Y1030" s="63"/>
      <c r="Z1030" s="63"/>
      <c r="AA1030" s="63"/>
      <c r="AB1030" s="63"/>
      <c r="AC1030" s="63"/>
      <c r="AD1030" s="63"/>
      <c r="AE1030" s="63"/>
      <c r="AF1030" s="63"/>
      <c r="AG1030" s="63"/>
      <c r="AH1030" s="63"/>
      <c r="AI1030" s="63"/>
      <c r="AJ1030" s="63"/>
      <c r="AK1030" s="63"/>
      <c r="AL1030" s="63"/>
      <c r="AM1030" s="63"/>
      <c r="AN1030" s="63"/>
      <c r="AO1030" s="63"/>
      <c r="AP1030" s="63">
        <v>20</v>
      </c>
      <c r="AQ1030" s="63"/>
      <c r="AS1030" s="5">
        <f>IF(Q1030&gt;0,RANK(Q1030,(N1030:P1030,Q1030:AE1030)),0)</f>
        <v>3</v>
      </c>
      <c r="AT1030" s="5">
        <f>IF(R1030&gt;0,RANK(R1030,(N1030:P1030,Q1030:AE1030)),0)</f>
        <v>0</v>
      </c>
      <c r="AU1030" s="5">
        <f>IF(T1030&gt;0,RANK(T1030,(N1030:P1030,Q1030:AE1030)),0)</f>
        <v>0</v>
      </c>
      <c r="AV1030" s="5">
        <f>IF(S1030&gt;0,RANK(S1030,(N1030:P1030,Q1030:AE1030)),0)</f>
        <v>0</v>
      </c>
      <c r="AW1030" s="2">
        <f t="shared" ref="AW1030:AW1039" si="419">IF($C1030=0,"-",Q1030/$C1030)</f>
        <v>1.9573978123200921E-2</v>
      </c>
      <c r="AX1030" s="2">
        <f t="shared" ref="AX1030:AX1039" si="420">IF($C1030=0,"-",R1030/$C1030)</f>
        <v>0</v>
      </c>
      <c r="AY1030" s="2">
        <f t="shared" ref="AY1030:AY1039" si="421">IF($C1030=0,"-",T1030/$C1030)</f>
        <v>0</v>
      </c>
      <c r="AZ1030" s="2">
        <f t="shared" ref="AZ1030:AZ1039" si="422">IF($C1030=0,"-",S1030/$C1030)</f>
        <v>0</v>
      </c>
      <c r="BB1030" t="s">
        <v>1927</v>
      </c>
      <c r="BC1030" t="s">
        <v>460</v>
      </c>
      <c r="BD1030">
        <v>1</v>
      </c>
      <c r="BF1030" s="111">
        <v>20</v>
      </c>
      <c r="BG1030" s="113">
        <v>193</v>
      </c>
      <c r="BH1030" s="117">
        <f t="shared" si="411"/>
        <v>20193</v>
      </c>
      <c r="BJ1030" s="5" t="s">
        <v>3185</v>
      </c>
    </row>
    <row r="1031" spans="1:85" hidden="1" outlineLevel="1">
      <c r="A1031" t="s">
        <v>2346</v>
      </c>
      <c r="B1031" t="s">
        <v>460</v>
      </c>
      <c r="C1031" s="1">
        <f t="shared" si="412"/>
        <v>1579</v>
      </c>
      <c r="D1031" s="5">
        <f>IF(N1031&gt;0, RANK(N1031,(N1031:P1031,Q1031:AE1031)),0)</f>
        <v>2</v>
      </c>
      <c r="E1031" s="5">
        <f>IF(O1031&gt;0,RANK(O1031,(N1031:P1031,Q1031:AE1031)),0)</f>
        <v>1</v>
      </c>
      <c r="F1031" s="5">
        <f>IF(P1031&gt;0,RANK(P1031,(N1031:P1031,Q1031:AE1031)),0)</f>
        <v>0</v>
      </c>
      <c r="G1031" s="131">
        <f t="shared" si="413"/>
        <v>970</v>
      </c>
      <c r="H1031" s="136">
        <f t="shared" si="414"/>
        <v>0.61431285623812537</v>
      </c>
      <c r="I1031" s="2"/>
      <c r="J1031" s="2">
        <f t="shared" si="415"/>
        <v>0.18429385687143762</v>
      </c>
      <c r="K1031" s="2">
        <f t="shared" si="416"/>
        <v>0.79860671310956299</v>
      </c>
      <c r="L1031" s="2">
        <f t="shared" si="417"/>
        <v>0</v>
      </c>
      <c r="M1031" s="2">
        <f t="shared" si="418"/>
        <v>1.7099430018999384E-2</v>
      </c>
      <c r="N1031" s="63">
        <v>291</v>
      </c>
      <c r="O1031" s="63">
        <v>1261</v>
      </c>
      <c r="P1031" s="63"/>
      <c r="Q1031" s="63">
        <v>19</v>
      </c>
      <c r="R1031" s="63"/>
      <c r="S1031" s="63">
        <v>1</v>
      </c>
      <c r="T1031" s="63"/>
      <c r="U1031" s="63"/>
      <c r="V1031" s="63"/>
      <c r="W1031" s="63">
        <f>IF(Copyright!C$12=1,IF(BW1031&gt;0,BW1031-SUM(R1031:V1031)-SUM(X1031:AO1031)-AQ1031,SUM(BX1031:CB1031)),SUM(BY1031:CB1031))</f>
        <v>0</v>
      </c>
      <c r="X1031" s="63"/>
      <c r="Y1031" s="63"/>
      <c r="Z1031" s="63"/>
      <c r="AA1031" s="63"/>
      <c r="AB1031" s="63"/>
      <c r="AC1031" s="63"/>
      <c r="AD1031" s="63"/>
      <c r="AE1031" s="63"/>
      <c r="AF1031" s="63"/>
      <c r="AG1031" s="63"/>
      <c r="AH1031" s="63"/>
      <c r="AI1031" s="63"/>
      <c r="AJ1031" s="63"/>
      <c r="AK1031" s="63"/>
      <c r="AL1031" s="63"/>
      <c r="AM1031" s="63"/>
      <c r="AN1031" s="63"/>
      <c r="AO1031" s="63"/>
      <c r="AP1031" s="63">
        <v>7</v>
      </c>
      <c r="AQ1031" s="63"/>
      <c r="AS1031" s="5">
        <f>IF(Q1031&gt;0,RANK(Q1031,(N1031:P1031,Q1031:AE1031)),0)</f>
        <v>3</v>
      </c>
      <c r="AT1031" s="5">
        <f>IF(R1031&gt;0,RANK(R1031,(N1031:P1031,Q1031:AE1031)),0)</f>
        <v>0</v>
      </c>
      <c r="AU1031" s="5">
        <f>IF(T1031&gt;0,RANK(T1031,(N1031:P1031,Q1031:AE1031)),0)</f>
        <v>0</v>
      </c>
      <c r="AV1031" s="5">
        <f>IF(S1031&gt;0,RANK(S1031,(N1031:P1031,Q1031:AE1031)),0)</f>
        <v>4</v>
      </c>
      <c r="AW1031" s="2">
        <f t="shared" si="419"/>
        <v>1.2032932235592146E-2</v>
      </c>
      <c r="AX1031" s="2">
        <f t="shared" si="420"/>
        <v>0</v>
      </c>
      <c r="AY1031" s="2">
        <f t="shared" si="421"/>
        <v>0</v>
      </c>
      <c r="AZ1031" s="2">
        <f t="shared" si="422"/>
        <v>6.3331222292590248E-4</v>
      </c>
      <c r="BB1031" t="s">
        <v>2346</v>
      </c>
      <c r="BC1031" t="s">
        <v>460</v>
      </c>
      <c r="BD1031">
        <v>1</v>
      </c>
      <c r="BF1031" s="111">
        <v>20</v>
      </c>
      <c r="BG1031" s="113">
        <v>195</v>
      </c>
      <c r="BH1031" s="117">
        <f t="shared" si="411"/>
        <v>20195</v>
      </c>
      <c r="BJ1031" s="5" t="s">
        <v>3185</v>
      </c>
    </row>
    <row r="1032" spans="1:85" hidden="1" outlineLevel="1">
      <c r="A1032" t="s">
        <v>2230</v>
      </c>
      <c r="B1032" t="s">
        <v>460</v>
      </c>
      <c r="C1032" s="1">
        <f t="shared" si="412"/>
        <v>3267</v>
      </c>
      <c r="D1032" s="5">
        <f>IF(N1032&gt;0, RANK(N1032,(N1032:P1032,Q1032:AE1032)),0)</f>
        <v>2</v>
      </c>
      <c r="E1032" s="5">
        <f>IF(O1032&gt;0,RANK(O1032,(N1032:P1032,Q1032:AE1032)),0)</f>
        <v>1</v>
      </c>
      <c r="F1032" s="5">
        <f>IF(P1032&gt;0,RANK(P1032,(N1032:P1032,Q1032:AE1032)),0)</f>
        <v>0</v>
      </c>
      <c r="G1032" s="131">
        <f t="shared" si="413"/>
        <v>1338</v>
      </c>
      <c r="H1032" s="136">
        <f t="shared" si="414"/>
        <v>0.40955004591368227</v>
      </c>
      <c r="I1032" s="2"/>
      <c r="J1032" s="2">
        <f t="shared" si="415"/>
        <v>0.28099173553719009</v>
      </c>
      <c r="K1032" s="2">
        <f t="shared" si="416"/>
        <v>0.69054178145087231</v>
      </c>
      <c r="L1032" s="2">
        <f t="shared" si="417"/>
        <v>0</v>
      </c>
      <c r="M1032" s="2">
        <f t="shared" si="418"/>
        <v>2.846648301193766E-2</v>
      </c>
      <c r="N1032" s="63">
        <v>918</v>
      </c>
      <c r="O1032" s="63">
        <v>2256</v>
      </c>
      <c r="P1032" s="63"/>
      <c r="Q1032" s="63">
        <v>58</v>
      </c>
      <c r="R1032" s="63"/>
      <c r="S1032" s="63"/>
      <c r="T1032" s="63"/>
      <c r="U1032" s="63"/>
      <c r="V1032" s="63"/>
      <c r="W1032" s="63">
        <f>IF(Copyright!C$12=1,IF(BW1032&gt;0,BW1032-SUM(R1032:V1032)-SUM(X1032:AO1032)-AQ1032,SUM(BX1032:CB1032)),SUM(BY1032:CB1032))</f>
        <v>0</v>
      </c>
      <c r="X1032" s="63"/>
      <c r="Y1032" s="63"/>
      <c r="Z1032" s="63"/>
      <c r="AA1032" s="63"/>
      <c r="AB1032" s="63"/>
      <c r="AC1032" s="63"/>
      <c r="AD1032" s="63"/>
      <c r="AE1032" s="63"/>
      <c r="AF1032" s="63"/>
      <c r="AG1032" s="63"/>
      <c r="AH1032" s="63"/>
      <c r="AI1032" s="63"/>
      <c r="AJ1032" s="63"/>
      <c r="AK1032" s="63"/>
      <c r="AL1032" s="63"/>
      <c r="AM1032" s="63"/>
      <c r="AN1032" s="63"/>
      <c r="AO1032" s="63"/>
      <c r="AP1032" s="63">
        <v>35</v>
      </c>
      <c r="AQ1032" s="63"/>
      <c r="AS1032" s="5">
        <f>IF(Q1032&gt;0,RANK(Q1032,(N1032:P1032,Q1032:AE1032)),0)</f>
        <v>3</v>
      </c>
      <c r="AT1032" s="5">
        <f>IF(R1032&gt;0,RANK(R1032,(N1032:P1032,Q1032:AE1032)),0)</f>
        <v>0</v>
      </c>
      <c r="AU1032" s="5">
        <f>IF(T1032&gt;0,RANK(T1032,(N1032:P1032,Q1032:AE1032)),0)</f>
        <v>0</v>
      </c>
      <c r="AV1032" s="5">
        <f>IF(S1032&gt;0,RANK(S1032,(N1032:P1032,Q1032:AE1032)),0)</f>
        <v>0</v>
      </c>
      <c r="AW1032" s="2">
        <f t="shared" si="419"/>
        <v>1.7753290480563209E-2</v>
      </c>
      <c r="AX1032" s="2">
        <f t="shared" si="420"/>
        <v>0</v>
      </c>
      <c r="AY1032" s="2">
        <f t="shared" si="421"/>
        <v>0</v>
      </c>
      <c r="AZ1032" s="2">
        <f t="shared" si="422"/>
        <v>0</v>
      </c>
      <c r="BB1032" t="s">
        <v>2230</v>
      </c>
      <c r="BC1032" t="s">
        <v>460</v>
      </c>
      <c r="BD1032">
        <v>1</v>
      </c>
      <c r="BF1032" s="111">
        <v>20</v>
      </c>
      <c r="BG1032" s="113">
        <v>197</v>
      </c>
      <c r="BH1032" s="117">
        <f t="shared" si="411"/>
        <v>20197</v>
      </c>
      <c r="BJ1032" s="5" t="s">
        <v>3185</v>
      </c>
    </row>
    <row r="1033" spans="1:85" hidden="1" outlineLevel="1">
      <c r="A1033" t="s">
        <v>338</v>
      </c>
      <c r="B1033" t="s">
        <v>460</v>
      </c>
      <c r="C1033" s="1">
        <f t="shared" si="412"/>
        <v>798</v>
      </c>
      <c r="D1033" s="5">
        <f>IF(N1033&gt;0, RANK(N1033,(N1033:P1033,Q1033:AE1033)),0)</f>
        <v>2</v>
      </c>
      <c r="E1033" s="5">
        <f>IF(O1033&gt;0,RANK(O1033,(N1033:P1033,Q1033:AE1033)),0)</f>
        <v>1</v>
      </c>
      <c r="F1033" s="5">
        <f>IF(P1033&gt;0,RANK(P1033,(N1033:P1033,Q1033:AE1033)),0)</f>
        <v>0</v>
      </c>
      <c r="G1033" s="131">
        <f t="shared" si="413"/>
        <v>651</v>
      </c>
      <c r="H1033" s="136">
        <f t="shared" si="414"/>
        <v>0.81578947368421051</v>
      </c>
      <c r="I1033" s="2"/>
      <c r="J1033" s="2">
        <f t="shared" si="415"/>
        <v>8.5213032581453629E-2</v>
      </c>
      <c r="K1033" s="2">
        <f t="shared" si="416"/>
        <v>0.90100250626566414</v>
      </c>
      <c r="L1033" s="2">
        <f t="shared" si="417"/>
        <v>0</v>
      </c>
      <c r="M1033" s="2">
        <f t="shared" si="418"/>
        <v>1.3784461152882233E-2</v>
      </c>
      <c r="N1033" s="63">
        <v>68</v>
      </c>
      <c r="O1033" s="63">
        <v>719</v>
      </c>
      <c r="P1033" s="63"/>
      <c r="Q1033" s="63">
        <v>8</v>
      </c>
      <c r="R1033" s="63"/>
      <c r="S1033" s="63"/>
      <c r="T1033" s="63"/>
      <c r="U1033" s="63"/>
      <c r="V1033" s="63"/>
      <c r="W1033" s="63">
        <f>IF(Copyright!C$12=1,IF(BW1033&gt;0,BW1033-SUM(R1033:V1033)-SUM(X1033:AO1033)-AQ1033,SUM(BX1033:CB1033)),SUM(BY1033:CB1033))</f>
        <v>0</v>
      </c>
      <c r="X1033" s="63"/>
      <c r="Y1033" s="63"/>
      <c r="Z1033" s="63"/>
      <c r="AA1033" s="63"/>
      <c r="AB1033" s="63"/>
      <c r="AC1033" s="63"/>
      <c r="AD1033" s="63"/>
      <c r="AE1033" s="63"/>
      <c r="AF1033" s="63"/>
      <c r="AG1033" s="63"/>
      <c r="AH1033" s="63"/>
      <c r="AI1033" s="63"/>
      <c r="AJ1033" s="63"/>
      <c r="AK1033" s="63"/>
      <c r="AL1033" s="63"/>
      <c r="AM1033" s="63"/>
      <c r="AN1033" s="63"/>
      <c r="AO1033" s="63"/>
      <c r="AP1033" s="63">
        <v>3</v>
      </c>
      <c r="AQ1033" s="63"/>
      <c r="AS1033" s="5">
        <f>IF(Q1033&gt;0,RANK(Q1033,(N1033:P1033,Q1033:AE1033)),0)</f>
        <v>3</v>
      </c>
      <c r="AT1033" s="5">
        <f>IF(R1033&gt;0,RANK(R1033,(N1033:P1033,Q1033:AE1033)),0)</f>
        <v>0</v>
      </c>
      <c r="AU1033" s="5">
        <f>IF(T1033&gt;0,RANK(T1033,(N1033:P1033,Q1033:AE1033)),0)</f>
        <v>0</v>
      </c>
      <c r="AV1033" s="5">
        <f>IF(S1033&gt;0,RANK(S1033,(N1033:P1033,Q1033:AE1033)),0)</f>
        <v>0</v>
      </c>
      <c r="AW1033" s="2">
        <f t="shared" si="419"/>
        <v>1.0025062656641603E-2</v>
      </c>
      <c r="AX1033" s="2">
        <f t="shared" si="420"/>
        <v>0</v>
      </c>
      <c r="AY1033" s="2">
        <f t="shared" si="421"/>
        <v>0</v>
      </c>
      <c r="AZ1033" s="2">
        <f t="shared" si="422"/>
        <v>0</v>
      </c>
      <c r="BB1033" t="s">
        <v>338</v>
      </c>
      <c r="BC1033" t="s">
        <v>460</v>
      </c>
      <c r="BD1033">
        <v>1</v>
      </c>
      <c r="BF1033" s="111">
        <v>20</v>
      </c>
      <c r="BG1033" s="113">
        <v>199</v>
      </c>
      <c r="BH1033" s="117">
        <f t="shared" si="411"/>
        <v>20199</v>
      </c>
      <c r="BJ1033" s="5" t="s">
        <v>3185</v>
      </c>
    </row>
    <row r="1034" spans="1:85" hidden="1" outlineLevel="1">
      <c r="A1034" t="s">
        <v>699</v>
      </c>
      <c r="B1034" t="s">
        <v>460</v>
      </c>
      <c r="C1034" s="1">
        <f t="shared" si="412"/>
        <v>2889</v>
      </c>
      <c r="D1034" s="5">
        <f>IF(N1034&gt;0, RANK(N1034,(N1034:P1034,Q1034:AE1034)),0)</f>
        <v>2</v>
      </c>
      <c r="E1034" s="5">
        <f>IF(O1034&gt;0,RANK(O1034,(N1034:P1034,Q1034:AE1034)),0)</f>
        <v>1</v>
      </c>
      <c r="F1034" s="5">
        <f>IF(P1034&gt;0,RANK(P1034,(N1034:P1034,Q1034:AE1034)),0)</f>
        <v>0</v>
      </c>
      <c r="G1034" s="131">
        <f t="shared" si="413"/>
        <v>1792</v>
      </c>
      <c r="H1034" s="136">
        <f t="shared" si="414"/>
        <v>0.62028383523710628</v>
      </c>
      <c r="I1034" s="2"/>
      <c r="J1034" s="2">
        <f t="shared" si="415"/>
        <v>0.18137763932156456</v>
      </c>
      <c r="K1034" s="2">
        <f t="shared" si="416"/>
        <v>0.80166147455867087</v>
      </c>
      <c r="L1034" s="2">
        <f t="shared" si="417"/>
        <v>0</v>
      </c>
      <c r="M1034" s="2">
        <f t="shared" si="418"/>
        <v>1.696088611976454E-2</v>
      </c>
      <c r="N1034" s="63">
        <v>524</v>
      </c>
      <c r="O1034" s="63">
        <v>2316</v>
      </c>
      <c r="P1034" s="63"/>
      <c r="Q1034" s="63">
        <v>38</v>
      </c>
      <c r="R1034" s="63"/>
      <c r="S1034" s="63"/>
      <c r="T1034" s="63"/>
      <c r="U1034" s="63"/>
      <c r="V1034" s="63"/>
      <c r="W1034" s="63">
        <f>IF(Copyright!C$12=1,IF(BW1034&gt;0,BW1034-SUM(R1034:V1034)-SUM(X1034:AO1034)-AQ1034,SUM(BX1034:CB1034)),SUM(BY1034:CB1034))</f>
        <v>0</v>
      </c>
      <c r="X1034" s="63"/>
      <c r="Y1034" s="63"/>
      <c r="Z1034" s="63"/>
      <c r="AA1034" s="63"/>
      <c r="AB1034" s="63"/>
      <c r="AC1034" s="63"/>
      <c r="AD1034" s="63"/>
      <c r="AE1034" s="63"/>
      <c r="AF1034" s="63"/>
      <c r="AG1034" s="63"/>
      <c r="AH1034" s="63"/>
      <c r="AI1034" s="63"/>
      <c r="AJ1034" s="63"/>
      <c r="AK1034" s="63"/>
      <c r="AL1034" s="63"/>
      <c r="AM1034" s="63"/>
      <c r="AN1034" s="63"/>
      <c r="AO1034" s="63"/>
      <c r="AP1034" s="63">
        <v>11</v>
      </c>
      <c r="AQ1034" s="63"/>
      <c r="AS1034" s="5">
        <f>IF(Q1034&gt;0,RANK(Q1034,(N1034:P1034,Q1034:AE1034)),0)</f>
        <v>3</v>
      </c>
      <c r="AT1034" s="5">
        <f>IF(R1034&gt;0,RANK(R1034,(N1034:P1034,Q1034:AE1034)),0)</f>
        <v>0</v>
      </c>
      <c r="AU1034" s="5">
        <f>IF(T1034&gt;0,RANK(T1034,(N1034:P1034,Q1034:AE1034)),0)</f>
        <v>0</v>
      </c>
      <c r="AV1034" s="5">
        <f>IF(S1034&gt;0,RANK(S1034,(N1034:P1034,Q1034:AE1034)),0)</f>
        <v>0</v>
      </c>
      <c r="AW1034" s="2">
        <f t="shared" si="419"/>
        <v>1.3153340256143994E-2</v>
      </c>
      <c r="AX1034" s="2">
        <f t="shared" si="420"/>
        <v>0</v>
      </c>
      <c r="AY1034" s="2">
        <f t="shared" si="421"/>
        <v>0</v>
      </c>
      <c r="AZ1034" s="2">
        <f t="shared" si="422"/>
        <v>0</v>
      </c>
      <c r="BB1034" t="s">
        <v>699</v>
      </c>
      <c r="BC1034" t="s">
        <v>460</v>
      </c>
      <c r="BD1034">
        <v>1</v>
      </c>
      <c r="BF1034" s="111">
        <v>20</v>
      </c>
      <c r="BG1034" s="113">
        <v>201</v>
      </c>
      <c r="BH1034" s="117">
        <f t="shared" si="411"/>
        <v>20201</v>
      </c>
      <c r="BJ1034" s="5" t="s">
        <v>3185</v>
      </c>
    </row>
    <row r="1035" spans="1:85" hidden="1" outlineLevel="1">
      <c r="A1035" t="s">
        <v>1239</v>
      </c>
      <c r="B1035" t="s">
        <v>460</v>
      </c>
      <c r="C1035" s="1">
        <f t="shared" si="412"/>
        <v>987</v>
      </c>
      <c r="D1035" s="5">
        <f>IF(N1035&gt;0, RANK(N1035,(N1035:P1035,Q1035:AE1035)),0)</f>
        <v>2</v>
      </c>
      <c r="E1035" s="5">
        <f>IF(O1035&gt;0,RANK(O1035,(N1035:P1035,Q1035:AE1035)),0)</f>
        <v>1</v>
      </c>
      <c r="F1035" s="5">
        <f>IF(P1035&gt;0,RANK(P1035,(N1035:P1035,Q1035:AE1035)),0)</f>
        <v>0</v>
      </c>
      <c r="G1035" s="131">
        <f t="shared" si="413"/>
        <v>664</v>
      </c>
      <c r="H1035" s="136">
        <f t="shared" si="414"/>
        <v>0.67274569402228979</v>
      </c>
      <c r="I1035" s="2"/>
      <c r="J1035" s="2">
        <f t="shared" si="415"/>
        <v>0.15906788247213779</v>
      </c>
      <c r="K1035" s="2">
        <f t="shared" si="416"/>
        <v>0.83181357649442755</v>
      </c>
      <c r="L1035" s="2">
        <f t="shared" si="417"/>
        <v>0</v>
      </c>
      <c r="M1035" s="2">
        <f t="shared" si="418"/>
        <v>9.1185410334346795E-3</v>
      </c>
      <c r="N1035" s="63">
        <v>157</v>
      </c>
      <c r="O1035" s="63">
        <v>821</v>
      </c>
      <c r="P1035" s="63"/>
      <c r="Q1035" s="63">
        <v>4</v>
      </c>
      <c r="R1035" s="63"/>
      <c r="S1035" s="63"/>
      <c r="T1035" s="63"/>
      <c r="U1035" s="63"/>
      <c r="V1035" s="63"/>
      <c r="W1035" s="63">
        <f>IF(Copyright!C$12=1,IF(BW1035&gt;0,BW1035-SUM(R1035:V1035)-SUM(X1035:AO1035)-AQ1035,SUM(BX1035:CB1035)),SUM(BY1035:CB1035))</f>
        <v>0</v>
      </c>
      <c r="X1035" s="63"/>
      <c r="Y1035" s="63"/>
      <c r="Z1035" s="63"/>
      <c r="AA1035" s="63"/>
      <c r="AB1035" s="63"/>
      <c r="AC1035" s="63"/>
      <c r="AD1035" s="63"/>
      <c r="AE1035" s="63"/>
      <c r="AF1035" s="63"/>
      <c r="AG1035" s="63"/>
      <c r="AH1035" s="63"/>
      <c r="AI1035" s="63"/>
      <c r="AJ1035" s="63"/>
      <c r="AK1035" s="63"/>
      <c r="AL1035" s="63"/>
      <c r="AM1035" s="63"/>
      <c r="AN1035" s="63"/>
      <c r="AO1035" s="63"/>
      <c r="AP1035" s="63">
        <v>5</v>
      </c>
      <c r="AQ1035" s="63"/>
      <c r="AS1035" s="5">
        <f>IF(Q1035&gt;0,RANK(Q1035,(N1035:P1035,Q1035:AE1035)),0)</f>
        <v>3</v>
      </c>
      <c r="AT1035" s="5">
        <f>IF(R1035&gt;0,RANK(R1035,(N1035:P1035,Q1035:AE1035)),0)</f>
        <v>0</v>
      </c>
      <c r="AU1035" s="5">
        <f>IF(T1035&gt;0,RANK(T1035,(N1035:P1035,Q1035:AE1035)),0)</f>
        <v>0</v>
      </c>
      <c r="AV1035" s="5">
        <f>IF(S1035&gt;0,RANK(S1035,(N1035:P1035,Q1035:AE1035)),0)</f>
        <v>0</v>
      </c>
      <c r="AW1035" s="2">
        <f t="shared" si="419"/>
        <v>4.0526849037487338E-3</v>
      </c>
      <c r="AX1035" s="2">
        <f t="shared" si="420"/>
        <v>0</v>
      </c>
      <c r="AY1035" s="2">
        <f t="shared" si="421"/>
        <v>0</v>
      </c>
      <c r="AZ1035" s="2">
        <f t="shared" si="422"/>
        <v>0</v>
      </c>
      <c r="BB1035" t="s">
        <v>1239</v>
      </c>
      <c r="BC1035" t="s">
        <v>460</v>
      </c>
      <c r="BD1035">
        <v>1</v>
      </c>
      <c r="BF1035" s="111">
        <v>20</v>
      </c>
      <c r="BG1035" s="113">
        <v>203</v>
      </c>
      <c r="BH1035" s="117">
        <f t="shared" si="411"/>
        <v>20203</v>
      </c>
      <c r="BJ1035" s="5" t="s">
        <v>3185</v>
      </c>
    </row>
    <row r="1036" spans="1:85" hidden="1" outlineLevel="1">
      <c r="A1036" t="s">
        <v>1240</v>
      </c>
      <c r="B1036" t="s">
        <v>460</v>
      </c>
      <c r="C1036" s="1">
        <f t="shared" si="412"/>
        <v>3717</v>
      </c>
      <c r="D1036" s="5">
        <f>IF(N1036&gt;0, RANK(N1036,(N1036:P1036,Q1036:AE1036)),0)</f>
        <v>2</v>
      </c>
      <c r="E1036" s="5">
        <f>IF(O1036&gt;0,RANK(O1036,(N1036:P1036,Q1036:AE1036)),0)</f>
        <v>1</v>
      </c>
      <c r="F1036" s="5">
        <f>IF(P1036&gt;0,RANK(P1036,(N1036:P1036,Q1036:AE1036)),0)</f>
        <v>0</v>
      </c>
      <c r="G1036" s="131">
        <f t="shared" si="413"/>
        <v>2007</v>
      </c>
      <c r="H1036" s="136">
        <f t="shared" si="414"/>
        <v>0.53995157384987891</v>
      </c>
      <c r="I1036" s="2"/>
      <c r="J1036" s="2">
        <f t="shared" si="415"/>
        <v>0.2200699488835082</v>
      </c>
      <c r="K1036" s="2">
        <f t="shared" si="416"/>
        <v>0.76002152273338719</v>
      </c>
      <c r="L1036" s="2">
        <f t="shared" si="417"/>
        <v>0</v>
      </c>
      <c r="M1036" s="2">
        <f t="shared" si="418"/>
        <v>1.990852838310464E-2</v>
      </c>
      <c r="N1036" s="63">
        <f>1636/2</f>
        <v>818</v>
      </c>
      <c r="O1036" s="63">
        <f>5650/2</f>
        <v>2825</v>
      </c>
      <c r="P1036" s="63"/>
      <c r="Q1036" s="63">
        <f>94/2</f>
        <v>47</v>
      </c>
      <c r="R1036" s="63"/>
      <c r="S1036" s="63"/>
      <c r="T1036" s="63"/>
      <c r="U1036" s="63"/>
      <c r="V1036" s="63"/>
      <c r="W1036" s="63">
        <f>IF(Copyright!C$12=1,IF(BW1036&gt;0,BW1036-SUM(R1036:V1036)-SUM(X1036:AO1036)-AQ1036,SUM(BX1036:CB1036)),SUM(BY1036:CB1036))</f>
        <v>0</v>
      </c>
      <c r="X1036" s="63"/>
      <c r="Y1036" s="63"/>
      <c r="Z1036" s="63"/>
      <c r="AA1036" s="63"/>
      <c r="AB1036" s="63"/>
      <c r="AC1036" s="63"/>
      <c r="AD1036" s="63"/>
      <c r="AE1036" s="63"/>
      <c r="AF1036" s="63"/>
      <c r="AG1036" s="63"/>
      <c r="AH1036" s="63"/>
      <c r="AI1036" s="63"/>
      <c r="AJ1036" s="63"/>
      <c r="AK1036" s="63"/>
      <c r="AL1036" s="63"/>
      <c r="AM1036" s="63"/>
      <c r="AN1036" s="63"/>
      <c r="AO1036" s="63"/>
      <c r="AP1036" s="63">
        <f>54/2</f>
        <v>27</v>
      </c>
      <c r="AQ1036" s="63"/>
      <c r="AS1036" s="5">
        <f>IF(Q1036&gt;0,RANK(Q1036,(N1036:P1036,Q1036:AE1036)),0)</f>
        <v>3</v>
      </c>
      <c r="AT1036" s="5">
        <f>IF(R1036&gt;0,RANK(R1036,(N1036:P1036,Q1036:AE1036)),0)</f>
        <v>0</v>
      </c>
      <c r="AU1036" s="5">
        <f>IF(T1036&gt;0,RANK(T1036,(N1036:P1036,Q1036:AE1036)),0)</f>
        <v>0</v>
      </c>
      <c r="AV1036" s="5">
        <f>IF(S1036&gt;0,RANK(S1036,(N1036:P1036,Q1036:AE1036)),0)</f>
        <v>0</v>
      </c>
      <c r="AW1036" s="2">
        <f t="shared" si="419"/>
        <v>1.2644605864944848E-2</v>
      </c>
      <c r="AX1036" s="2">
        <f t="shared" si="420"/>
        <v>0</v>
      </c>
      <c r="AY1036" s="2">
        <f t="shared" si="421"/>
        <v>0</v>
      </c>
      <c r="AZ1036" s="2">
        <f t="shared" si="422"/>
        <v>0</v>
      </c>
      <c r="BB1036" t="s">
        <v>1240</v>
      </c>
      <c r="BC1036" t="s">
        <v>460</v>
      </c>
      <c r="BD1036">
        <v>2</v>
      </c>
      <c r="BF1036" s="111">
        <v>20</v>
      </c>
      <c r="BG1036" s="113">
        <v>205</v>
      </c>
      <c r="BH1036" s="117">
        <f t="shared" si="411"/>
        <v>20205</v>
      </c>
      <c r="BJ1036" s="5" t="s">
        <v>3185</v>
      </c>
    </row>
    <row r="1037" spans="1:85" hidden="1" outlineLevel="1">
      <c r="A1037" t="s">
        <v>2951</v>
      </c>
      <c r="B1037" t="s">
        <v>460</v>
      </c>
      <c r="C1037" s="1">
        <f t="shared" si="412"/>
        <v>1447</v>
      </c>
      <c r="D1037" s="5">
        <f>IF(N1037&gt;0, RANK(N1037,(N1037:P1037,Q1037:AE1037)),0)</f>
        <v>2</v>
      </c>
      <c r="E1037" s="5">
        <f>IF(O1037&gt;0,RANK(O1037,(N1037:P1037,Q1037:AE1037)),0)</f>
        <v>1</v>
      </c>
      <c r="F1037" s="5">
        <f>IF(P1037&gt;0,RANK(P1037,(N1037:P1037,Q1037:AE1037)),0)</f>
        <v>0</v>
      </c>
      <c r="G1037" s="131">
        <f t="shared" si="413"/>
        <v>655</v>
      </c>
      <c r="H1037" s="136">
        <f t="shared" si="414"/>
        <v>0.45266067726330339</v>
      </c>
      <c r="I1037" s="2"/>
      <c r="J1037" s="2">
        <f t="shared" si="415"/>
        <v>0.26261230131306151</v>
      </c>
      <c r="K1037" s="2">
        <f t="shared" si="416"/>
        <v>0.71527297857636485</v>
      </c>
      <c r="L1037" s="2">
        <f t="shared" si="417"/>
        <v>0</v>
      </c>
      <c r="M1037" s="2">
        <f t="shared" si="418"/>
        <v>2.2114720110573693E-2</v>
      </c>
      <c r="N1037" s="63">
        <v>380</v>
      </c>
      <c r="O1037" s="63">
        <v>1035</v>
      </c>
      <c r="P1037" s="63"/>
      <c r="Q1037" s="63">
        <v>21</v>
      </c>
      <c r="R1037" s="63"/>
      <c r="S1037" s="63">
        <v>3</v>
      </c>
      <c r="T1037" s="63"/>
      <c r="U1037" s="63"/>
      <c r="V1037" s="63"/>
      <c r="W1037" s="63">
        <f>IF(Copyright!C$12=1,IF(BW1037&gt;0,BW1037-SUM(R1037:V1037)-SUM(X1037:AO1037)-AQ1037,SUM(BX1037:CB1037)),SUM(BY1037:CB1037))</f>
        <v>0</v>
      </c>
      <c r="X1037" s="63">
        <v>1</v>
      </c>
      <c r="Y1037" s="63"/>
      <c r="Z1037" s="63"/>
      <c r="AA1037" s="63"/>
      <c r="AB1037" s="63"/>
      <c r="AC1037" s="63"/>
      <c r="AD1037" s="63"/>
      <c r="AE1037" s="63"/>
      <c r="AF1037" s="63"/>
      <c r="AG1037" s="63"/>
      <c r="AH1037" s="63"/>
      <c r="AI1037" s="63"/>
      <c r="AJ1037" s="63"/>
      <c r="AK1037" s="63"/>
      <c r="AL1037" s="63"/>
      <c r="AM1037" s="63"/>
      <c r="AN1037" s="63"/>
      <c r="AO1037" s="63"/>
      <c r="AP1037" s="63">
        <v>7</v>
      </c>
      <c r="AQ1037" s="63"/>
      <c r="AS1037" s="5">
        <f>IF(Q1037&gt;0,RANK(Q1037,(N1037:P1037,Q1037:AE1037)),0)</f>
        <v>3</v>
      </c>
      <c r="AT1037" s="5">
        <f>IF(R1037&gt;0,RANK(R1037,(N1037:P1037,Q1037:AE1037)),0)</f>
        <v>0</v>
      </c>
      <c r="AU1037" s="5">
        <f>IF(T1037&gt;0,RANK(T1037,(N1037:P1037,Q1037:AE1037)),0)</f>
        <v>0</v>
      </c>
      <c r="AV1037" s="5">
        <f>IF(S1037&gt;0,RANK(S1037,(N1037:P1037,Q1037:AE1037)),0)</f>
        <v>4</v>
      </c>
      <c r="AW1037" s="2">
        <f t="shared" si="419"/>
        <v>1.4512785072563926E-2</v>
      </c>
      <c r="AX1037" s="2">
        <f t="shared" si="420"/>
        <v>0</v>
      </c>
      <c r="AY1037" s="2">
        <f t="shared" si="421"/>
        <v>0</v>
      </c>
      <c r="AZ1037" s="2">
        <f t="shared" si="422"/>
        <v>2.0732550103662751E-3</v>
      </c>
      <c r="BB1037" t="s">
        <v>2951</v>
      </c>
      <c r="BC1037" t="s">
        <v>460</v>
      </c>
      <c r="BD1037">
        <v>2</v>
      </c>
      <c r="BF1037" s="111">
        <v>20</v>
      </c>
      <c r="BG1037" s="113">
        <v>207</v>
      </c>
      <c r="BH1037" s="117">
        <f t="shared" si="411"/>
        <v>20207</v>
      </c>
      <c r="BJ1037" s="5" t="s">
        <v>3185</v>
      </c>
    </row>
    <row r="1038" spans="1:85" hidden="1" outlineLevel="1">
      <c r="A1038" t="s">
        <v>1549</v>
      </c>
      <c r="B1038" t="s">
        <v>460</v>
      </c>
      <c r="C1038" s="1">
        <f t="shared" si="412"/>
        <v>50738</v>
      </c>
      <c r="D1038" s="5">
        <f>IF(N1038&gt;0, RANK(N1038,(N1038:P1038,Q1038:AE1038)),0)</f>
        <v>1</v>
      </c>
      <c r="E1038" s="5">
        <f>IF(O1038&gt;0,RANK(O1038,(N1038:P1038,Q1038:AE1038)),0)</f>
        <v>2</v>
      </c>
      <c r="F1038" s="5">
        <f>IF(P1038&gt;0,RANK(P1038,(N1038:P1038,Q1038:AE1038)),0)</f>
        <v>0</v>
      </c>
      <c r="G1038" s="131">
        <f t="shared" si="413"/>
        <v>18806</v>
      </c>
      <c r="H1038" s="136">
        <f t="shared" si="414"/>
        <v>0.37064921754897712</v>
      </c>
      <c r="I1038" s="2"/>
      <c r="J1038" s="2">
        <f t="shared" si="415"/>
        <v>0.67606133469983054</v>
      </c>
      <c r="K1038" s="2">
        <f t="shared" si="416"/>
        <v>0.30541211715085342</v>
      </c>
      <c r="L1038" s="2">
        <f t="shared" si="417"/>
        <v>0</v>
      </c>
      <c r="M1038" s="2">
        <f t="shared" si="418"/>
        <v>1.8526548149316036E-2</v>
      </c>
      <c r="N1038" s="63">
        <v>34302</v>
      </c>
      <c r="O1038" s="63">
        <v>15496</v>
      </c>
      <c r="P1038" s="63"/>
      <c r="Q1038" s="63">
        <v>692</v>
      </c>
      <c r="R1038" s="63">
        <v>24</v>
      </c>
      <c r="S1038" s="63">
        <v>13</v>
      </c>
      <c r="T1038" s="63"/>
      <c r="U1038" s="63"/>
      <c r="V1038" s="63"/>
      <c r="W1038" s="63">
        <f>IF(Copyright!C$12=1,IF(BW1038&gt;0,BW1038-SUM(R1038:V1038)-SUM(X1038:AO1038)-AQ1038,SUM(BX1038:CB1038)),SUM(BY1038:CB1038))</f>
        <v>0</v>
      </c>
      <c r="X1038" s="63">
        <v>2</v>
      </c>
      <c r="Y1038" s="63">
        <v>1</v>
      </c>
      <c r="Z1038" s="63">
        <v>2</v>
      </c>
      <c r="AA1038" s="63"/>
      <c r="AB1038" s="63"/>
      <c r="AC1038" s="63"/>
      <c r="AD1038" s="63"/>
      <c r="AE1038" s="63"/>
      <c r="AF1038" s="63"/>
      <c r="AG1038" s="63"/>
      <c r="AH1038" s="63">
        <v>1</v>
      </c>
      <c r="AI1038" s="63"/>
      <c r="AJ1038" s="63"/>
      <c r="AK1038" s="63"/>
      <c r="AL1038" s="63"/>
      <c r="AM1038" s="63"/>
      <c r="AN1038" s="63"/>
      <c r="AO1038" s="63"/>
      <c r="AP1038" s="63">
        <v>205</v>
      </c>
      <c r="AQ1038" s="63"/>
      <c r="AS1038" s="5">
        <f>IF(Q1038&gt;0,RANK(Q1038,(N1038:P1038,Q1038:AE1038)),0)</f>
        <v>3</v>
      </c>
      <c r="AT1038" s="5">
        <f>IF(R1038&gt;0,RANK(R1038,(N1038:P1038,Q1038:AE1038)),0)</f>
        <v>4</v>
      </c>
      <c r="AU1038" s="5">
        <f>IF(T1038&gt;0,RANK(T1038,(N1038:P1038,Q1038:AE1038)),0)</f>
        <v>0</v>
      </c>
      <c r="AV1038" s="5">
        <f>IF(S1038&gt;0,RANK(S1038,(N1038:P1038,Q1038:AE1038)),0)</f>
        <v>5</v>
      </c>
      <c r="AW1038" s="2">
        <f t="shared" si="419"/>
        <v>1.3638692892900784E-2</v>
      </c>
      <c r="AX1038" s="2">
        <f t="shared" si="420"/>
        <v>4.7301825062083644E-4</v>
      </c>
      <c r="AY1038" s="2">
        <f t="shared" si="421"/>
        <v>0</v>
      </c>
      <c r="AZ1038" s="2">
        <f t="shared" si="422"/>
        <v>2.5621821908628639E-4</v>
      </c>
      <c r="BB1038" t="s">
        <v>1549</v>
      </c>
      <c r="BC1038" t="s">
        <v>460</v>
      </c>
      <c r="BD1038">
        <v>3</v>
      </c>
      <c r="BF1038" s="111">
        <v>20</v>
      </c>
      <c r="BG1038" s="113">
        <v>209</v>
      </c>
      <c r="BH1038" s="117">
        <f t="shared" si="411"/>
        <v>20209</v>
      </c>
      <c r="BJ1038" s="5" t="s">
        <v>3185</v>
      </c>
    </row>
    <row r="1039" spans="1:85" collapsed="1">
      <c r="A1039" t="s">
        <v>92</v>
      </c>
      <c r="B1039" t="s">
        <v>548</v>
      </c>
      <c r="C1039" s="1">
        <f t="shared" si="412"/>
        <v>1156254</v>
      </c>
      <c r="D1039" s="5">
        <f>IF(N1039&gt;0, RANK(N1039,(N1039:P1039,Q1039:AE1039)),0)</f>
        <v>2</v>
      </c>
      <c r="E1039" s="5">
        <f>IF(O1039&gt;0,RANK(O1039,(N1039:P1039,Q1039:AE1039)),0)</f>
        <v>1</v>
      </c>
      <c r="F1039" s="5">
        <f>IF(P1039&gt;0,RANK(P1039,(N1039:P1039,Q1039:AE1039)),0)</f>
        <v>0</v>
      </c>
      <c r="G1039" s="131">
        <f t="shared" si="413"/>
        <v>249901</v>
      </c>
      <c r="H1039" s="136">
        <f t="shared" si="414"/>
        <v>0.21612984690215126</v>
      </c>
      <c r="I1039" s="2"/>
      <c r="J1039" s="2">
        <f t="shared" si="415"/>
        <v>0.38045965678821436</v>
      </c>
      <c r="K1039" s="2">
        <f t="shared" si="416"/>
        <v>0.59658950369036556</v>
      </c>
      <c r="L1039" s="2">
        <f t="shared" si="417"/>
        <v>0</v>
      </c>
      <c r="M1039" s="2">
        <f t="shared" si="418"/>
        <v>2.2950839521420074E-2</v>
      </c>
      <c r="N1039" s="63">
        <f t="shared" ref="N1039:S1039" si="423">SUM(N934:N1038)</f>
        <v>439908</v>
      </c>
      <c r="O1039" s="63">
        <f t="shared" si="423"/>
        <v>689809</v>
      </c>
      <c r="P1039" s="63">
        <f t="shared" si="423"/>
        <v>0</v>
      </c>
      <c r="Q1039" s="63">
        <f t="shared" si="423"/>
        <v>20409</v>
      </c>
      <c r="R1039" s="63">
        <f t="shared" si="423"/>
        <v>714</v>
      </c>
      <c r="S1039" s="63">
        <f t="shared" si="423"/>
        <v>187</v>
      </c>
      <c r="T1039" s="132"/>
      <c r="U1039" s="132"/>
      <c r="V1039" s="132"/>
      <c r="W1039" s="63">
        <f>SUM(W934:W1038)</f>
        <v>48</v>
      </c>
      <c r="X1039" s="63">
        <f>SUM(X934:X1038)</f>
        <v>95</v>
      </c>
      <c r="Y1039" s="63">
        <f>SUM(Y934:Y1038)</f>
        <v>12</v>
      </c>
      <c r="Z1039" s="63">
        <f>SUM(Z934:Z1038)</f>
        <v>58</v>
      </c>
      <c r="AA1039" s="132"/>
      <c r="AB1039" s="132"/>
      <c r="AC1039" s="132"/>
      <c r="AD1039" s="132"/>
      <c r="AE1039" s="132"/>
      <c r="AF1039" s="132"/>
      <c r="AG1039" s="132"/>
      <c r="AH1039" s="63">
        <f>SUM(AH934:AH1038)</f>
        <v>19</v>
      </c>
      <c r="AI1039" s="132"/>
      <c r="AJ1039" s="63">
        <f>SUM(AJ934:AJ1038)</f>
        <v>4</v>
      </c>
      <c r="AK1039" s="132"/>
      <c r="AL1039" s="132"/>
      <c r="AM1039" s="132"/>
      <c r="AN1039" s="132"/>
      <c r="AO1039" s="132"/>
      <c r="AP1039" s="63">
        <f>SUM(AP934:AP1038)</f>
        <v>4990</v>
      </c>
      <c r="AQ1039" s="63">
        <f>SUM(AQ934:AQ1038)</f>
        <v>1</v>
      </c>
      <c r="AS1039" s="5">
        <f>IF(Q1039&gt;0,RANK(Q1039,(N1039:P1039,Q1039:AE1039)),0)</f>
        <v>3</v>
      </c>
      <c r="AT1039" s="5">
        <f>IF(R1039&gt;0,RANK(R1039,(N1039:P1039,Q1039:AE1039)),0)</f>
        <v>4</v>
      </c>
      <c r="AU1039" s="5">
        <f>IF(T1039&gt;0,RANK(T1039,(N1039:P1039,Q1039:AE1039)),0)</f>
        <v>0</v>
      </c>
      <c r="AV1039" s="5">
        <f>IF(S1039&gt;0,RANK(S1039,(N1039:P1039,Q1039:AE1039)),0)</f>
        <v>5</v>
      </c>
      <c r="AW1039" s="2">
        <f t="shared" si="419"/>
        <v>1.7650965964225853E-2</v>
      </c>
      <c r="AX1039" s="2">
        <f t="shared" si="420"/>
        <v>6.1751137725793816E-4</v>
      </c>
      <c r="AY1039" s="2">
        <f t="shared" si="421"/>
        <v>0</v>
      </c>
      <c r="AZ1039" s="2">
        <f t="shared" si="422"/>
        <v>1.617291702342219E-4</v>
      </c>
      <c r="BB1039" t="s">
        <v>92</v>
      </c>
      <c r="BC1039" t="s">
        <v>548</v>
      </c>
      <c r="BF1039" s="111">
        <v>20</v>
      </c>
      <c r="BG1039" s="113"/>
      <c r="BH1039" s="111">
        <v>20</v>
      </c>
      <c r="BJ1039" s="5" t="s">
        <v>718</v>
      </c>
      <c r="BW1039" s="63">
        <f>SUM(BW934:BW1038)</f>
        <v>0</v>
      </c>
      <c r="BX1039" s="63">
        <f>SUM(BX934:BX1038)</f>
        <v>0</v>
      </c>
      <c r="BY1039" s="63">
        <f>SUM(BY934:BY1038)</f>
        <v>48</v>
      </c>
    </row>
    <row r="1040" spans="1:85">
      <c r="C1040" s="1"/>
      <c r="E1040" s="5"/>
      <c r="F1040" s="5"/>
      <c r="G1040" s="131"/>
      <c r="H1040" s="136"/>
      <c r="I1040" s="2"/>
      <c r="N1040" s="63"/>
      <c r="O1040" s="63"/>
      <c r="P1040" s="63"/>
      <c r="Q1040" s="63"/>
      <c r="R1040" s="63"/>
      <c r="S1040" s="63"/>
      <c r="T1040" s="63"/>
      <c r="U1040" s="63"/>
      <c r="V1040" s="63"/>
      <c r="W1040" s="63"/>
      <c r="X1040" s="63"/>
      <c r="Y1040" s="63"/>
      <c r="Z1040" s="63"/>
      <c r="AA1040" s="63"/>
      <c r="AB1040" s="63"/>
      <c r="AC1040" s="63"/>
      <c r="AD1040" s="63"/>
      <c r="AE1040" s="63"/>
      <c r="AF1040" s="63"/>
      <c r="AG1040" s="63"/>
      <c r="AH1040" s="63"/>
      <c r="AI1040" s="63"/>
      <c r="AJ1040" s="63"/>
      <c r="AK1040" s="63"/>
      <c r="AL1040" s="63"/>
      <c r="AM1040" s="63"/>
      <c r="AN1040" s="63"/>
      <c r="AO1040" s="63"/>
      <c r="AP1040" s="63"/>
      <c r="AQ1040" s="63"/>
      <c r="AS1040" s="5"/>
      <c r="AT1040" s="5"/>
      <c r="AU1040" s="5"/>
      <c r="AV1040" s="5"/>
      <c r="BF1040" s="111"/>
      <c r="BG1040" s="113"/>
      <c r="BH1040" s="117"/>
      <c r="BW1040" s="131"/>
      <c r="BX1040" s="131"/>
      <c r="BY1040" s="131" t="s">
        <v>3450</v>
      </c>
      <c r="BZ1040" s="131" t="s">
        <v>3449</v>
      </c>
      <c r="CG1040" s="127" t="s">
        <v>3448</v>
      </c>
    </row>
    <row r="1041" spans="1:85" ht="13" hidden="1" customHeight="1" outlineLevel="1">
      <c r="A1041" t="s">
        <v>1595</v>
      </c>
      <c r="B1041" t="s">
        <v>1017</v>
      </c>
      <c r="C1041" s="1">
        <f t="shared" ref="C1041:C1072" si="424">SUM(N1041:AQ1041)</f>
        <v>7600</v>
      </c>
      <c r="D1041" s="5">
        <f>IF(N1041&gt;0, RANK(N1041,(N1041:P1041,Q1041:AE1041)),0)</f>
        <v>2</v>
      </c>
      <c r="E1041" s="5">
        <f>IF(O1041&gt;0,RANK(O1041,(N1041:P1041,Q1041:AE1041)),0)</f>
        <v>1</v>
      </c>
      <c r="F1041" s="5">
        <f>IF(P1041&gt;0,RANK(P1041,(N1041:P1041,Q1041:AE1041)),0)</f>
        <v>0</v>
      </c>
      <c r="G1041" s="131">
        <f t="shared" ref="G1041:G1094" si="425">IF(C1041&gt;0,MAX(N1041:P1041)-LARGE(N1041:P1041,2),0)</f>
        <v>4181</v>
      </c>
      <c r="H1041" s="136">
        <f t="shared" ref="H1041:H1094" si="426">IF(C1041&gt;0,G1041/C1041,0)</f>
        <v>0.55013157894736842</v>
      </c>
      <c r="I1041" s="2"/>
      <c r="J1041" s="2">
        <f t="shared" ref="J1041:J1072" si="427">IF($C1041=0,"-",N1041/$C1041)</f>
        <v>0.21842105263157896</v>
      </c>
      <c r="K1041" s="2">
        <f t="shared" ref="K1041:K1072" si="428">IF($C1041=0,"-",O1041/$C1041)</f>
        <v>0.76855263157894738</v>
      </c>
      <c r="L1041" s="2">
        <f t="shared" ref="L1041:L1072" si="429">IF($C1041=0,"-",P1041/$C1041)</f>
        <v>0</v>
      </c>
      <c r="M1041" s="2">
        <f t="shared" ref="M1041:M1072" si="430">IF(C1041=0,"-",(1-J1041-K1041-L1041))</f>
        <v>1.3026315789473664E-2</v>
      </c>
      <c r="N1041" s="63">
        <v>1660</v>
      </c>
      <c r="O1041" s="63">
        <v>5841</v>
      </c>
      <c r="P1041" s="63"/>
      <c r="Q1041" s="63">
        <v>43</v>
      </c>
      <c r="R1041" s="63">
        <v>23</v>
      </c>
      <c r="S1041" s="63">
        <v>0</v>
      </c>
      <c r="T1041" s="63"/>
      <c r="U1041" s="63"/>
      <c r="V1041" s="63"/>
      <c r="W1041" s="63">
        <f>SUM(BW1041:CG1041)</f>
        <v>0</v>
      </c>
      <c r="X1041" s="63">
        <v>0</v>
      </c>
      <c r="Y1041" s="63">
        <v>0</v>
      </c>
      <c r="Z1041" s="63"/>
      <c r="AA1041" s="63"/>
      <c r="AB1041" s="63"/>
      <c r="AC1041" s="63"/>
      <c r="AD1041" s="63"/>
      <c r="AE1041" s="63"/>
      <c r="AF1041" s="63"/>
      <c r="AG1041" s="63">
        <v>0</v>
      </c>
      <c r="AH1041" s="63"/>
      <c r="AI1041" s="63">
        <v>33</v>
      </c>
      <c r="AJ1041" s="63"/>
      <c r="AK1041" s="63"/>
      <c r="AL1041" s="63"/>
      <c r="AM1041" s="63">
        <v>0</v>
      </c>
      <c r="AN1041" s="63"/>
      <c r="AO1041" s="63"/>
      <c r="AP1041" s="63"/>
      <c r="AQ1041" s="63"/>
      <c r="AS1041" s="5">
        <f>IF(Q1041&gt;0,RANK(Q1041,(N1041:P1041,Q1041:AE1041)),0)</f>
        <v>3</v>
      </c>
      <c r="AT1041" s="5">
        <f>IF(R1041&gt;0,RANK(R1041,(N1041:P1041,Q1041:AE1041)),0)</f>
        <v>4</v>
      </c>
      <c r="AU1041" s="5">
        <f>IF(T1041&gt;0,RANK(T1041,(N1041:P1041,Q1041:AE1041)),0)</f>
        <v>0</v>
      </c>
      <c r="AV1041" s="5">
        <f>IF(S1041&gt;0,RANK(S1041,(N1041:P1041,Q1041:AE1041)),0)</f>
        <v>0</v>
      </c>
      <c r="AW1041" s="2">
        <f t="shared" ref="AW1041:AW1072" si="431">IF($C1041=0,"-",Q1041/$C1041)</f>
        <v>5.6578947368421057E-3</v>
      </c>
      <c r="AX1041" s="2">
        <f t="shared" ref="AX1041:AX1072" si="432">IF($C1041=0,"-",R1041/$C1041)</f>
        <v>3.0263157894736843E-3</v>
      </c>
      <c r="AY1041" s="2">
        <f t="shared" ref="AY1041:AY1072" si="433">IF($C1041=0,"-",T1041/$C1041)</f>
        <v>0</v>
      </c>
      <c r="AZ1041" s="2">
        <f t="shared" ref="AZ1041:AZ1072" si="434">IF($C1041=0,"-",S1041/$C1041)</f>
        <v>0</v>
      </c>
      <c r="BB1041" t="s">
        <v>1595</v>
      </c>
      <c r="BC1041" t="s">
        <v>1017</v>
      </c>
      <c r="BD1041">
        <v>1</v>
      </c>
      <c r="BF1041" s="111">
        <v>21</v>
      </c>
      <c r="BG1041" s="113">
        <v>1</v>
      </c>
      <c r="BH1041" s="117">
        <f t="shared" si="411"/>
        <v>21001</v>
      </c>
      <c r="BJ1041" s="5" t="s">
        <v>3185</v>
      </c>
      <c r="BY1041" s="63">
        <v>0</v>
      </c>
      <c r="BZ1041" s="63">
        <v>0</v>
      </c>
      <c r="CG1041" s="8">
        <v>0</v>
      </c>
    </row>
    <row r="1042" spans="1:85" ht="13" hidden="1" customHeight="1" outlineLevel="1">
      <c r="A1042" t="s">
        <v>1726</v>
      </c>
      <c r="B1042" t="s">
        <v>1017</v>
      </c>
      <c r="C1042" s="1">
        <f t="shared" si="424"/>
        <v>7100</v>
      </c>
      <c r="D1042" s="5">
        <f>IF(N1042&gt;0, RANK(N1042,(N1042:P1042,Q1042:AE1042)),0)</f>
        <v>2</v>
      </c>
      <c r="E1042" s="5">
        <f>IF(O1042&gt;0,RANK(O1042,(N1042:P1042,Q1042:AE1042)),0)</f>
        <v>1</v>
      </c>
      <c r="F1042" s="5">
        <f>IF(P1042&gt;0,RANK(P1042,(N1042:P1042,Q1042:AE1042)),0)</f>
        <v>0</v>
      </c>
      <c r="G1042" s="131">
        <f t="shared" si="425"/>
        <v>3376</v>
      </c>
      <c r="H1042" s="136">
        <f t="shared" si="426"/>
        <v>0.47549295774647887</v>
      </c>
      <c r="I1042" s="2"/>
      <c r="J1042" s="2">
        <f t="shared" si="427"/>
        <v>0.25464788732394367</v>
      </c>
      <c r="K1042" s="2">
        <f t="shared" si="428"/>
        <v>0.73014084507042254</v>
      </c>
      <c r="L1042" s="2">
        <f t="shared" si="429"/>
        <v>0</v>
      </c>
      <c r="M1042" s="2">
        <f t="shared" si="430"/>
        <v>1.5211267605633738E-2</v>
      </c>
      <c r="N1042" s="63">
        <v>1808</v>
      </c>
      <c r="O1042" s="63">
        <v>5184</v>
      </c>
      <c r="P1042" s="63"/>
      <c r="Q1042" s="63">
        <v>59</v>
      </c>
      <c r="R1042" s="63">
        <v>20</v>
      </c>
      <c r="S1042" s="63">
        <v>1</v>
      </c>
      <c r="T1042" s="63"/>
      <c r="U1042" s="63"/>
      <c r="V1042" s="63"/>
      <c r="W1042" s="63">
        <f t="shared" ref="W1042:W1105" si="435">SUM(BW1042:CG1042)</f>
        <v>0</v>
      </c>
      <c r="X1042" s="63">
        <v>0</v>
      </c>
      <c r="Y1042" s="63">
        <v>0</v>
      </c>
      <c r="Z1042" s="63"/>
      <c r="AA1042" s="63"/>
      <c r="AB1042" s="63"/>
      <c r="AC1042" s="63"/>
      <c r="AD1042" s="63"/>
      <c r="AE1042" s="63"/>
      <c r="AF1042" s="63"/>
      <c r="AG1042" s="63">
        <v>0</v>
      </c>
      <c r="AH1042" s="63"/>
      <c r="AI1042" s="63">
        <v>28</v>
      </c>
      <c r="AJ1042" s="63"/>
      <c r="AK1042" s="63"/>
      <c r="AL1042" s="63"/>
      <c r="AM1042" s="63">
        <v>0</v>
      </c>
      <c r="AN1042" s="63"/>
      <c r="AO1042" s="63"/>
      <c r="AP1042" s="63"/>
      <c r="AQ1042" s="63"/>
      <c r="AS1042" s="5">
        <f>IF(Q1042&gt;0,RANK(Q1042,(N1042:P1042,Q1042:AE1042)),0)</f>
        <v>3</v>
      </c>
      <c r="AT1042" s="5">
        <f>IF(R1042&gt;0,RANK(R1042,(N1042:P1042,Q1042:AE1042)),0)</f>
        <v>4</v>
      </c>
      <c r="AU1042" s="5">
        <f>IF(T1042&gt;0,RANK(T1042,(N1042:P1042,Q1042:AE1042)),0)</f>
        <v>0</v>
      </c>
      <c r="AV1042" s="5">
        <f>IF(S1042&gt;0,RANK(S1042,(N1042:P1042,Q1042:AE1042)),0)</f>
        <v>5</v>
      </c>
      <c r="AW1042" s="2">
        <f t="shared" si="431"/>
        <v>8.3098591549295771E-3</v>
      </c>
      <c r="AX1042" s="2">
        <f t="shared" si="432"/>
        <v>2.8169014084507044E-3</v>
      </c>
      <c r="AY1042" s="2">
        <f t="shared" si="433"/>
        <v>0</v>
      </c>
      <c r="AZ1042" s="2">
        <f t="shared" si="434"/>
        <v>1.4084507042253522E-4</v>
      </c>
      <c r="BB1042" t="s">
        <v>1726</v>
      </c>
      <c r="BC1042" t="s">
        <v>1017</v>
      </c>
      <c r="BD1042">
        <v>1</v>
      </c>
      <c r="BF1042" s="111">
        <v>21</v>
      </c>
      <c r="BG1042" s="113">
        <v>3</v>
      </c>
      <c r="BH1042" s="117">
        <f t="shared" si="411"/>
        <v>21003</v>
      </c>
      <c r="BJ1042" s="5" t="s">
        <v>3185</v>
      </c>
      <c r="BY1042" s="63">
        <v>0</v>
      </c>
      <c r="BZ1042" s="63">
        <v>0</v>
      </c>
      <c r="CG1042" s="8">
        <v>0</v>
      </c>
    </row>
    <row r="1043" spans="1:85" ht="13" hidden="1" customHeight="1" outlineLevel="1">
      <c r="A1043" t="s">
        <v>1972</v>
      </c>
      <c r="B1043" t="s">
        <v>1017</v>
      </c>
      <c r="C1043" s="1">
        <f t="shared" si="424"/>
        <v>10320</v>
      </c>
      <c r="D1043" s="5">
        <f>IF(N1043&gt;0, RANK(N1043,(N1043:P1043,Q1043:AE1043)),0)</f>
        <v>2</v>
      </c>
      <c r="E1043" s="5">
        <f>IF(O1043&gt;0,RANK(O1043,(N1043:P1043,Q1043:AE1043)),0)</f>
        <v>1</v>
      </c>
      <c r="F1043" s="5">
        <f>IF(P1043&gt;0,RANK(P1043,(N1043:P1043,Q1043:AE1043)),0)</f>
        <v>0</v>
      </c>
      <c r="G1043" s="131">
        <f t="shared" si="425"/>
        <v>3507</v>
      </c>
      <c r="H1043" s="136">
        <f t="shared" si="426"/>
        <v>0.33982558139534885</v>
      </c>
      <c r="I1043" s="2"/>
      <c r="J1043" s="2">
        <f t="shared" si="427"/>
        <v>0.32122093023255816</v>
      </c>
      <c r="K1043" s="2">
        <f t="shared" si="428"/>
        <v>0.66104651162790695</v>
      </c>
      <c r="L1043" s="2">
        <f t="shared" si="429"/>
        <v>0</v>
      </c>
      <c r="M1043" s="2">
        <f t="shared" si="430"/>
        <v>1.7732558139534893E-2</v>
      </c>
      <c r="N1043" s="63">
        <v>3315</v>
      </c>
      <c r="O1043" s="63">
        <v>6822</v>
      </c>
      <c r="P1043" s="63"/>
      <c r="Q1043" s="63">
        <v>97</v>
      </c>
      <c r="R1043" s="63">
        <v>35</v>
      </c>
      <c r="S1043" s="63">
        <v>2</v>
      </c>
      <c r="T1043" s="63"/>
      <c r="U1043" s="63"/>
      <c r="V1043" s="63"/>
      <c r="W1043" s="63">
        <f t="shared" si="435"/>
        <v>0</v>
      </c>
      <c r="X1043" s="63">
        <v>0</v>
      </c>
      <c r="Y1043" s="63">
        <v>0</v>
      </c>
      <c r="Z1043" s="63"/>
      <c r="AA1043" s="63"/>
      <c r="AB1043" s="63"/>
      <c r="AC1043" s="63"/>
      <c r="AD1043" s="63"/>
      <c r="AE1043" s="63"/>
      <c r="AF1043" s="63"/>
      <c r="AG1043" s="63">
        <v>0</v>
      </c>
      <c r="AH1043" s="63"/>
      <c r="AI1043" s="63">
        <v>49</v>
      </c>
      <c r="AJ1043" s="63"/>
      <c r="AK1043" s="63"/>
      <c r="AL1043" s="63"/>
      <c r="AM1043" s="63">
        <v>0</v>
      </c>
      <c r="AN1043" s="63"/>
      <c r="AO1043" s="63"/>
      <c r="AP1043" s="63"/>
      <c r="AQ1043" s="63"/>
      <c r="AS1043" s="5">
        <f>IF(Q1043&gt;0,RANK(Q1043,(N1043:P1043,Q1043:AE1043)),0)</f>
        <v>3</v>
      </c>
      <c r="AT1043" s="5">
        <f>IF(R1043&gt;0,RANK(R1043,(N1043:P1043,Q1043:AE1043)),0)</f>
        <v>4</v>
      </c>
      <c r="AU1043" s="5">
        <f>IF(T1043&gt;0,RANK(T1043,(N1043:P1043,Q1043:AE1043)),0)</f>
        <v>0</v>
      </c>
      <c r="AV1043" s="5">
        <f>IF(S1043&gt;0,RANK(S1043,(N1043:P1043,Q1043:AE1043)),0)</f>
        <v>5</v>
      </c>
      <c r="AW1043" s="2">
        <f t="shared" si="431"/>
        <v>9.3992248062015511E-3</v>
      </c>
      <c r="AX1043" s="2">
        <f t="shared" si="432"/>
        <v>3.3914728682170542E-3</v>
      </c>
      <c r="AY1043" s="2">
        <f t="shared" si="433"/>
        <v>0</v>
      </c>
      <c r="AZ1043" s="2">
        <f t="shared" si="434"/>
        <v>1.937984496124031E-4</v>
      </c>
      <c r="BB1043" t="s">
        <v>1972</v>
      </c>
      <c r="BC1043" t="s">
        <v>1017</v>
      </c>
      <c r="BD1043">
        <v>6</v>
      </c>
      <c r="BF1043" s="111">
        <v>21</v>
      </c>
      <c r="BG1043" s="113">
        <v>5</v>
      </c>
      <c r="BH1043" s="117">
        <f t="shared" si="411"/>
        <v>21005</v>
      </c>
      <c r="BJ1043" s="5" t="s">
        <v>3185</v>
      </c>
      <c r="BY1043" s="63">
        <v>0</v>
      </c>
      <c r="BZ1043" s="63">
        <v>0</v>
      </c>
      <c r="CG1043" s="8">
        <v>0</v>
      </c>
    </row>
    <row r="1044" spans="1:85" ht="13" hidden="1" customHeight="1" outlineLevel="1">
      <c r="A1044" t="s">
        <v>1399</v>
      </c>
      <c r="B1044" t="s">
        <v>1017</v>
      </c>
      <c r="C1044" s="1">
        <f t="shared" si="424"/>
        <v>3895</v>
      </c>
      <c r="D1044" s="5">
        <f>IF(N1044&gt;0, RANK(N1044,(N1044:P1044,Q1044:AE1044)),0)</f>
        <v>2</v>
      </c>
      <c r="E1044" s="5">
        <f>IF(O1044&gt;0,RANK(O1044,(N1044:P1044,Q1044:AE1044)),0)</f>
        <v>1</v>
      </c>
      <c r="F1044" s="5">
        <f>IF(P1044&gt;0,RANK(P1044,(N1044:P1044,Q1044:AE1044)),0)</f>
        <v>0</v>
      </c>
      <c r="G1044" s="131">
        <f t="shared" si="425"/>
        <v>1458</v>
      </c>
      <c r="H1044" s="136">
        <f t="shared" si="426"/>
        <v>0.37432605905006416</v>
      </c>
      <c r="I1044" s="2"/>
      <c r="J1044" s="2">
        <f t="shared" si="427"/>
        <v>0.30526315789473685</v>
      </c>
      <c r="K1044" s="2">
        <f t="shared" si="428"/>
        <v>0.67958921694480101</v>
      </c>
      <c r="L1044" s="2">
        <f t="shared" si="429"/>
        <v>0</v>
      </c>
      <c r="M1044" s="2">
        <f t="shared" si="430"/>
        <v>1.5147625160462086E-2</v>
      </c>
      <c r="N1044" s="63">
        <v>1189</v>
      </c>
      <c r="O1044" s="63">
        <v>2647</v>
      </c>
      <c r="P1044" s="63"/>
      <c r="Q1044" s="63">
        <v>23</v>
      </c>
      <c r="R1044" s="63">
        <v>7</v>
      </c>
      <c r="S1044" s="63">
        <v>0</v>
      </c>
      <c r="T1044" s="63"/>
      <c r="U1044" s="63"/>
      <c r="V1044" s="63"/>
      <c r="W1044" s="63">
        <f t="shared" si="435"/>
        <v>0</v>
      </c>
      <c r="X1044" s="63">
        <v>0</v>
      </c>
      <c r="Y1044" s="63">
        <v>0</v>
      </c>
      <c r="Z1044" s="63"/>
      <c r="AA1044" s="63"/>
      <c r="AB1044" s="63"/>
      <c r="AC1044" s="63"/>
      <c r="AD1044" s="63"/>
      <c r="AE1044" s="63"/>
      <c r="AF1044" s="63"/>
      <c r="AG1044" s="63">
        <v>0</v>
      </c>
      <c r="AH1044" s="63"/>
      <c r="AI1044" s="63">
        <v>29</v>
      </c>
      <c r="AJ1044" s="63"/>
      <c r="AK1044" s="63"/>
      <c r="AL1044" s="63"/>
      <c r="AM1044" s="63">
        <v>0</v>
      </c>
      <c r="AN1044" s="63"/>
      <c r="AO1044" s="63"/>
      <c r="AP1044" s="63"/>
      <c r="AQ1044" s="63"/>
      <c r="AS1044" s="5">
        <f>IF(Q1044&gt;0,RANK(Q1044,(N1044:P1044,Q1044:AE1044)),0)</f>
        <v>3</v>
      </c>
      <c r="AT1044" s="5">
        <f>IF(R1044&gt;0,RANK(R1044,(N1044:P1044,Q1044:AE1044)),0)</f>
        <v>4</v>
      </c>
      <c r="AU1044" s="5">
        <f>IF(T1044&gt;0,RANK(T1044,(N1044:P1044,Q1044:AE1044)),0)</f>
        <v>0</v>
      </c>
      <c r="AV1044" s="5">
        <f>IF(S1044&gt;0,RANK(S1044,(N1044:P1044,Q1044:AE1044)),0)</f>
        <v>0</v>
      </c>
      <c r="AW1044" s="2">
        <f t="shared" si="431"/>
        <v>5.9050064184852378E-3</v>
      </c>
      <c r="AX1044" s="2">
        <f t="shared" si="432"/>
        <v>1.7971758664955071E-3</v>
      </c>
      <c r="AY1044" s="2">
        <f t="shared" si="433"/>
        <v>0</v>
      </c>
      <c r="AZ1044" s="2">
        <f t="shared" si="434"/>
        <v>0</v>
      </c>
      <c r="BB1044" t="s">
        <v>1399</v>
      </c>
      <c r="BC1044" t="s">
        <v>1017</v>
      </c>
      <c r="BD1044">
        <v>1</v>
      </c>
      <c r="BF1044" s="111">
        <v>21</v>
      </c>
      <c r="BG1044" s="113">
        <v>7</v>
      </c>
      <c r="BH1044" s="117">
        <f t="shared" si="411"/>
        <v>21007</v>
      </c>
      <c r="BJ1044" s="5" t="s">
        <v>3185</v>
      </c>
      <c r="BY1044" s="63">
        <v>0</v>
      </c>
      <c r="BZ1044" s="63">
        <v>0</v>
      </c>
      <c r="CG1044" s="8">
        <v>0</v>
      </c>
    </row>
    <row r="1045" spans="1:85" ht="13" hidden="1" customHeight="1" outlineLevel="1">
      <c r="A1045" t="s">
        <v>1747</v>
      </c>
      <c r="B1045" t="s">
        <v>1017</v>
      </c>
      <c r="C1045" s="1">
        <f t="shared" si="424"/>
        <v>16568</v>
      </c>
      <c r="D1045" s="5">
        <f>IF(N1045&gt;0, RANK(N1045,(N1045:P1045,Q1045:AE1045)),0)</f>
        <v>2</v>
      </c>
      <c r="E1045" s="5">
        <f>IF(O1045&gt;0,RANK(O1045,(N1045:P1045,Q1045:AE1045)),0)</f>
        <v>1</v>
      </c>
      <c r="F1045" s="5">
        <f>IF(P1045&gt;0,RANK(P1045,(N1045:P1045,Q1045:AE1045)),0)</f>
        <v>0</v>
      </c>
      <c r="G1045" s="131">
        <f t="shared" si="425"/>
        <v>5522</v>
      </c>
      <c r="H1045" s="136">
        <f t="shared" si="426"/>
        <v>0.33329309512312894</v>
      </c>
      <c r="I1045" s="2"/>
      <c r="J1045" s="2">
        <f t="shared" si="427"/>
        <v>0.32592950265572185</v>
      </c>
      <c r="K1045" s="2">
        <f t="shared" si="428"/>
        <v>0.65922259777885084</v>
      </c>
      <c r="L1045" s="2">
        <f t="shared" si="429"/>
        <v>0</v>
      </c>
      <c r="M1045" s="2">
        <f t="shared" si="430"/>
        <v>1.4847899565427314E-2</v>
      </c>
      <c r="N1045" s="63">
        <v>5400</v>
      </c>
      <c r="O1045" s="63">
        <v>10922</v>
      </c>
      <c r="P1045" s="63"/>
      <c r="Q1045" s="63">
        <v>123</v>
      </c>
      <c r="R1045" s="63">
        <v>50</v>
      </c>
      <c r="S1045" s="63">
        <v>2</v>
      </c>
      <c r="T1045" s="63"/>
      <c r="U1045" s="63"/>
      <c r="V1045" s="63"/>
      <c r="W1045" s="63">
        <f t="shared" si="435"/>
        <v>0</v>
      </c>
      <c r="X1045" s="63">
        <v>1</v>
      </c>
      <c r="Y1045" s="63">
        <v>0</v>
      </c>
      <c r="Z1045" s="63"/>
      <c r="AA1045" s="63"/>
      <c r="AB1045" s="63"/>
      <c r="AC1045" s="63"/>
      <c r="AD1045" s="63"/>
      <c r="AE1045" s="63"/>
      <c r="AF1045" s="63"/>
      <c r="AG1045" s="63">
        <v>0</v>
      </c>
      <c r="AH1045" s="63"/>
      <c r="AI1045" s="63">
        <v>70</v>
      </c>
      <c r="AJ1045" s="63"/>
      <c r="AK1045" s="63"/>
      <c r="AL1045" s="63"/>
      <c r="AM1045" s="63">
        <v>0</v>
      </c>
      <c r="AN1045" s="63"/>
      <c r="AO1045" s="63"/>
      <c r="AP1045" s="63"/>
      <c r="AQ1045" s="63"/>
      <c r="AS1045" s="5">
        <f>IF(Q1045&gt;0,RANK(Q1045,(N1045:P1045,Q1045:AE1045)),0)</f>
        <v>3</v>
      </c>
      <c r="AT1045" s="5">
        <f>IF(R1045&gt;0,RANK(R1045,(N1045:P1045,Q1045:AE1045)),0)</f>
        <v>4</v>
      </c>
      <c r="AU1045" s="5">
        <f>IF(T1045&gt;0,RANK(T1045,(N1045:P1045,Q1045:AE1045)),0)</f>
        <v>0</v>
      </c>
      <c r="AV1045" s="5">
        <f>IF(S1045&gt;0,RANK(S1045,(N1045:P1045,Q1045:AE1045)),0)</f>
        <v>5</v>
      </c>
      <c r="AW1045" s="2">
        <f t="shared" si="431"/>
        <v>7.4239497827136647E-3</v>
      </c>
      <c r="AX1045" s="2">
        <f t="shared" si="432"/>
        <v>3.0178657653307582E-3</v>
      </c>
      <c r="AY1045" s="2">
        <f t="shared" si="433"/>
        <v>0</v>
      </c>
      <c r="AZ1045" s="2">
        <f t="shared" si="434"/>
        <v>1.2071463061323032E-4</v>
      </c>
      <c r="BB1045" t="s">
        <v>1747</v>
      </c>
      <c r="BC1045" t="s">
        <v>1017</v>
      </c>
      <c r="BD1045">
        <v>2</v>
      </c>
      <c r="BF1045" s="111">
        <v>21</v>
      </c>
      <c r="BG1045" s="113">
        <v>9</v>
      </c>
      <c r="BH1045" s="117">
        <f t="shared" si="411"/>
        <v>21009</v>
      </c>
      <c r="BJ1045" s="5" t="s">
        <v>3185</v>
      </c>
      <c r="BY1045" s="63">
        <v>0</v>
      </c>
      <c r="BZ1045" s="63">
        <v>0</v>
      </c>
      <c r="CG1045" s="8">
        <v>0</v>
      </c>
    </row>
    <row r="1046" spans="1:85" ht="13" hidden="1" customHeight="1" outlineLevel="1">
      <c r="A1046" t="s">
        <v>715</v>
      </c>
      <c r="B1046" t="s">
        <v>1017</v>
      </c>
      <c r="C1046" s="1">
        <f t="shared" si="424"/>
        <v>4122</v>
      </c>
      <c r="D1046" s="5">
        <f>IF(N1046&gt;0, RANK(N1046,(N1046:P1046,Q1046:AE1046)),0)</f>
        <v>2</v>
      </c>
      <c r="E1046" s="5">
        <f>IF(O1046&gt;0,RANK(O1046,(N1046:P1046,Q1046:AE1046)),0)</f>
        <v>1</v>
      </c>
      <c r="F1046" s="5">
        <f>IF(P1046&gt;0,RANK(P1046,(N1046:P1046,Q1046:AE1046)),0)</f>
        <v>0</v>
      </c>
      <c r="G1046" s="131">
        <f t="shared" si="425"/>
        <v>505</v>
      </c>
      <c r="H1046" s="136">
        <f t="shared" si="426"/>
        <v>0.1225133430373605</v>
      </c>
      <c r="I1046" s="2"/>
      <c r="J1046" s="2">
        <f t="shared" si="427"/>
        <v>0.4294032023289665</v>
      </c>
      <c r="K1046" s="2">
        <f t="shared" si="428"/>
        <v>0.55191654536632706</v>
      </c>
      <c r="L1046" s="2">
        <f t="shared" si="429"/>
        <v>0</v>
      </c>
      <c r="M1046" s="2">
        <f t="shared" si="430"/>
        <v>1.8680252304706491E-2</v>
      </c>
      <c r="N1046" s="63">
        <v>1770</v>
      </c>
      <c r="O1046" s="63">
        <v>2275</v>
      </c>
      <c r="P1046" s="63"/>
      <c r="Q1046" s="63">
        <v>32</v>
      </c>
      <c r="R1046" s="63">
        <v>19</v>
      </c>
      <c r="S1046" s="63">
        <v>0</v>
      </c>
      <c r="T1046" s="63"/>
      <c r="U1046" s="63"/>
      <c r="V1046" s="63"/>
      <c r="W1046" s="63">
        <f t="shared" si="435"/>
        <v>0</v>
      </c>
      <c r="X1046" s="63">
        <v>0</v>
      </c>
      <c r="Y1046" s="63">
        <v>0</v>
      </c>
      <c r="Z1046" s="63"/>
      <c r="AA1046" s="63"/>
      <c r="AB1046" s="63"/>
      <c r="AC1046" s="63"/>
      <c r="AD1046" s="63"/>
      <c r="AE1046" s="63"/>
      <c r="AF1046" s="63"/>
      <c r="AG1046" s="63">
        <v>0</v>
      </c>
      <c r="AH1046" s="63"/>
      <c r="AI1046" s="63">
        <v>26</v>
      </c>
      <c r="AJ1046" s="63"/>
      <c r="AK1046" s="63"/>
      <c r="AL1046" s="63"/>
      <c r="AM1046" s="63">
        <v>0</v>
      </c>
      <c r="AN1046" s="63"/>
      <c r="AO1046" s="63"/>
      <c r="AP1046" s="63"/>
      <c r="AQ1046" s="63"/>
      <c r="AS1046" s="5">
        <f>IF(Q1046&gt;0,RANK(Q1046,(N1046:P1046,Q1046:AE1046)),0)</f>
        <v>3</v>
      </c>
      <c r="AT1046" s="5">
        <f>IF(R1046&gt;0,RANK(R1046,(N1046:P1046,Q1046:AE1046)),0)</f>
        <v>4</v>
      </c>
      <c r="AU1046" s="5">
        <f>IF(T1046&gt;0,RANK(T1046,(N1046:P1046,Q1046:AE1046)),0)</f>
        <v>0</v>
      </c>
      <c r="AV1046" s="5">
        <f>IF(S1046&gt;0,RANK(S1046,(N1046:P1046,Q1046:AE1046)),0)</f>
        <v>0</v>
      </c>
      <c r="AW1046" s="2">
        <f t="shared" si="431"/>
        <v>7.7632217370208634E-3</v>
      </c>
      <c r="AX1046" s="2">
        <f t="shared" si="432"/>
        <v>4.6094129063561379E-3</v>
      </c>
      <c r="AY1046" s="2">
        <f t="shared" si="433"/>
        <v>0</v>
      </c>
      <c r="AZ1046" s="2">
        <f t="shared" si="434"/>
        <v>0</v>
      </c>
      <c r="BB1046" t="s">
        <v>715</v>
      </c>
      <c r="BC1046" t="s">
        <v>1017</v>
      </c>
      <c r="BD1046">
        <v>6</v>
      </c>
      <c r="BF1046" s="111">
        <v>21</v>
      </c>
      <c r="BG1046" s="113">
        <v>11</v>
      </c>
      <c r="BH1046" s="117">
        <f t="shared" si="411"/>
        <v>21011</v>
      </c>
      <c r="BJ1046" s="5" t="s">
        <v>3185</v>
      </c>
      <c r="BY1046" s="63">
        <v>0</v>
      </c>
      <c r="BZ1046" s="63">
        <v>0</v>
      </c>
      <c r="CG1046" s="8">
        <v>0</v>
      </c>
    </row>
    <row r="1047" spans="1:85" ht="13" hidden="1" customHeight="1" outlineLevel="1">
      <c r="A1047" t="s">
        <v>1983</v>
      </c>
      <c r="B1047" t="s">
        <v>1017</v>
      </c>
      <c r="C1047" s="1">
        <f t="shared" si="424"/>
        <v>9482</v>
      </c>
      <c r="D1047" s="5">
        <f>IF(N1047&gt;0, RANK(N1047,(N1047:P1047,Q1047:AE1047)),0)</f>
        <v>2</v>
      </c>
      <c r="E1047" s="5">
        <f>IF(O1047&gt;0,RANK(O1047,(N1047:P1047,Q1047:AE1047)),0)</f>
        <v>1</v>
      </c>
      <c r="F1047" s="5">
        <f>IF(P1047&gt;0,RANK(P1047,(N1047:P1047,Q1047:AE1047)),0)</f>
        <v>0</v>
      </c>
      <c r="G1047" s="131">
        <f t="shared" si="425"/>
        <v>4903</v>
      </c>
      <c r="H1047" s="136">
        <f t="shared" si="426"/>
        <v>0.5170850031638895</v>
      </c>
      <c r="I1047" s="2"/>
      <c r="J1047" s="2">
        <f t="shared" si="427"/>
        <v>0.23454967306475427</v>
      </c>
      <c r="K1047" s="2">
        <f t="shared" si="428"/>
        <v>0.75163467622864377</v>
      </c>
      <c r="L1047" s="2">
        <f t="shared" si="429"/>
        <v>0</v>
      </c>
      <c r="M1047" s="2">
        <f t="shared" si="430"/>
        <v>1.3815650706601956E-2</v>
      </c>
      <c r="N1047" s="63">
        <v>2224</v>
      </c>
      <c r="O1047" s="63">
        <v>7127</v>
      </c>
      <c r="P1047" s="63"/>
      <c r="Q1047" s="63">
        <v>61</v>
      </c>
      <c r="R1047" s="63">
        <v>23</v>
      </c>
      <c r="S1047" s="63">
        <v>0</v>
      </c>
      <c r="T1047" s="63"/>
      <c r="U1047" s="63"/>
      <c r="V1047" s="63"/>
      <c r="W1047" s="63">
        <f t="shared" si="435"/>
        <v>0</v>
      </c>
      <c r="X1047" s="63">
        <v>0</v>
      </c>
      <c r="Y1047" s="63">
        <v>0</v>
      </c>
      <c r="Z1047" s="63"/>
      <c r="AA1047" s="63"/>
      <c r="AB1047" s="63"/>
      <c r="AC1047" s="63"/>
      <c r="AD1047" s="63"/>
      <c r="AE1047" s="63"/>
      <c r="AF1047" s="63"/>
      <c r="AG1047" s="63">
        <v>0</v>
      </c>
      <c r="AH1047" s="63"/>
      <c r="AI1047" s="63">
        <v>47</v>
      </c>
      <c r="AJ1047" s="63"/>
      <c r="AK1047" s="63"/>
      <c r="AL1047" s="63"/>
      <c r="AM1047" s="63">
        <v>0</v>
      </c>
      <c r="AN1047" s="63"/>
      <c r="AO1047" s="63"/>
      <c r="AP1047" s="63"/>
      <c r="AQ1047" s="63"/>
      <c r="AS1047" s="5">
        <f>IF(Q1047&gt;0,RANK(Q1047,(N1047:P1047,Q1047:AE1047)),0)</f>
        <v>3</v>
      </c>
      <c r="AT1047" s="5">
        <f>IF(R1047&gt;0,RANK(R1047,(N1047:P1047,Q1047:AE1047)),0)</f>
        <v>4</v>
      </c>
      <c r="AU1047" s="5">
        <f>IF(T1047&gt;0,RANK(T1047,(N1047:P1047,Q1047:AE1047)),0)</f>
        <v>0</v>
      </c>
      <c r="AV1047" s="5">
        <f>IF(S1047&gt;0,RANK(S1047,(N1047:P1047,Q1047:AE1047)),0)</f>
        <v>0</v>
      </c>
      <c r="AW1047" s="2">
        <f t="shared" si="431"/>
        <v>6.4332419320818389E-3</v>
      </c>
      <c r="AX1047" s="2">
        <f t="shared" si="432"/>
        <v>2.425648597342333E-3</v>
      </c>
      <c r="AY1047" s="2">
        <f t="shared" si="433"/>
        <v>0</v>
      </c>
      <c r="AZ1047" s="2">
        <f t="shared" si="434"/>
        <v>0</v>
      </c>
      <c r="BB1047" t="s">
        <v>1983</v>
      </c>
      <c r="BC1047" t="s">
        <v>1017</v>
      </c>
      <c r="BD1047">
        <v>5</v>
      </c>
      <c r="BF1047" s="111">
        <v>21</v>
      </c>
      <c r="BG1047" s="113">
        <v>13</v>
      </c>
      <c r="BH1047" s="117">
        <f t="shared" si="411"/>
        <v>21013</v>
      </c>
      <c r="BJ1047" s="5" t="s">
        <v>3185</v>
      </c>
      <c r="BY1047" s="63">
        <v>0</v>
      </c>
      <c r="BZ1047" s="63">
        <v>0</v>
      </c>
      <c r="CG1047" s="8">
        <v>0</v>
      </c>
    </row>
    <row r="1048" spans="1:85" ht="13" hidden="1" customHeight="1" outlineLevel="1">
      <c r="A1048" t="s">
        <v>1051</v>
      </c>
      <c r="B1048" t="s">
        <v>1017</v>
      </c>
      <c r="C1048" s="1">
        <f t="shared" si="424"/>
        <v>52511</v>
      </c>
      <c r="D1048" s="5">
        <f>IF(N1048&gt;0, RANK(N1048,(N1048:P1048,Q1048:AE1048)),0)</f>
        <v>2</v>
      </c>
      <c r="E1048" s="5">
        <f>IF(O1048&gt;0,RANK(O1048,(N1048:P1048,Q1048:AE1048)),0)</f>
        <v>1</v>
      </c>
      <c r="F1048" s="5">
        <f>IF(P1048&gt;0,RANK(P1048,(N1048:P1048,Q1048:AE1048)),0)</f>
        <v>0</v>
      </c>
      <c r="G1048" s="131">
        <f t="shared" si="425"/>
        <v>20293</v>
      </c>
      <c r="H1048" s="136">
        <f t="shared" si="426"/>
        <v>0.38645236236217173</v>
      </c>
      <c r="I1048" s="2"/>
      <c r="J1048" s="2">
        <f t="shared" si="427"/>
        <v>0.29763287692102608</v>
      </c>
      <c r="K1048" s="2">
        <f t="shared" si="428"/>
        <v>0.68408523928319775</v>
      </c>
      <c r="L1048" s="2">
        <f t="shared" si="429"/>
        <v>0</v>
      </c>
      <c r="M1048" s="2">
        <f t="shared" si="430"/>
        <v>1.828188379577611E-2</v>
      </c>
      <c r="N1048" s="63">
        <v>15629</v>
      </c>
      <c r="O1048" s="63">
        <v>35922</v>
      </c>
      <c r="P1048" s="63"/>
      <c r="Q1048" s="63">
        <v>669</v>
      </c>
      <c r="R1048" s="63">
        <v>135</v>
      </c>
      <c r="S1048" s="63">
        <v>10</v>
      </c>
      <c r="T1048" s="63"/>
      <c r="U1048" s="63"/>
      <c r="V1048" s="63"/>
      <c r="W1048" s="63">
        <f t="shared" si="435"/>
        <v>0</v>
      </c>
      <c r="X1048" s="63">
        <v>2</v>
      </c>
      <c r="Y1048" s="63">
        <v>1</v>
      </c>
      <c r="Z1048" s="63"/>
      <c r="AA1048" s="63"/>
      <c r="AB1048" s="63"/>
      <c r="AC1048" s="63"/>
      <c r="AD1048" s="63"/>
      <c r="AE1048" s="63"/>
      <c r="AF1048" s="63"/>
      <c r="AG1048" s="63">
        <v>0</v>
      </c>
      <c r="AH1048" s="63"/>
      <c r="AI1048" s="63">
        <v>143</v>
      </c>
      <c r="AJ1048" s="63"/>
      <c r="AK1048" s="63"/>
      <c r="AL1048" s="63"/>
      <c r="AM1048" s="63">
        <v>0</v>
      </c>
      <c r="AN1048" s="63"/>
      <c r="AO1048" s="63"/>
      <c r="AP1048" s="63"/>
      <c r="AQ1048" s="63"/>
      <c r="AS1048" s="5">
        <f>IF(Q1048&gt;0,RANK(Q1048,(N1048:P1048,Q1048:AE1048)),0)</f>
        <v>3</v>
      </c>
      <c r="AT1048" s="5">
        <f>IF(R1048&gt;0,RANK(R1048,(N1048:P1048,Q1048:AE1048)),0)</f>
        <v>4</v>
      </c>
      <c r="AU1048" s="5">
        <f>IF(T1048&gt;0,RANK(T1048,(N1048:P1048,Q1048:AE1048)),0)</f>
        <v>0</v>
      </c>
      <c r="AV1048" s="5">
        <f>IF(S1048&gt;0,RANK(S1048,(N1048:P1048,Q1048:AE1048)),0)</f>
        <v>5</v>
      </c>
      <c r="AW1048" s="2">
        <f t="shared" si="431"/>
        <v>1.2740187770181486E-2</v>
      </c>
      <c r="AX1048" s="2">
        <f t="shared" si="432"/>
        <v>2.5708899087810173E-3</v>
      </c>
      <c r="AY1048" s="2">
        <f t="shared" si="433"/>
        <v>0</v>
      </c>
      <c r="AZ1048" s="2">
        <f t="shared" si="434"/>
        <v>1.9043628953933461E-4</v>
      </c>
      <c r="BB1048" t="s">
        <v>1051</v>
      </c>
      <c r="BC1048" t="s">
        <v>1017</v>
      </c>
      <c r="BD1048">
        <v>4</v>
      </c>
      <c r="BF1048" s="111">
        <v>21</v>
      </c>
      <c r="BG1048" s="113">
        <v>15</v>
      </c>
      <c r="BH1048" s="117">
        <f t="shared" si="411"/>
        <v>21015</v>
      </c>
      <c r="BJ1048" s="5" t="s">
        <v>3185</v>
      </c>
      <c r="BY1048" s="63">
        <v>0</v>
      </c>
      <c r="BZ1048" s="63">
        <v>0</v>
      </c>
      <c r="CG1048" s="8">
        <v>0</v>
      </c>
    </row>
    <row r="1049" spans="1:85" ht="13" hidden="1" customHeight="1" outlineLevel="1">
      <c r="A1049" t="s">
        <v>697</v>
      </c>
      <c r="B1049" t="s">
        <v>1017</v>
      </c>
      <c r="C1049" s="1">
        <f t="shared" si="424"/>
        <v>7923</v>
      </c>
      <c r="D1049" s="5">
        <f>IF(N1049&gt;0, RANK(N1049,(N1049:P1049,Q1049:AE1049)),0)</f>
        <v>2</v>
      </c>
      <c r="E1049" s="5">
        <f>IF(O1049&gt;0,RANK(O1049,(N1049:P1049,Q1049:AE1049)),0)</f>
        <v>1</v>
      </c>
      <c r="F1049" s="5">
        <f>IF(P1049&gt;0,RANK(P1049,(N1049:P1049,Q1049:AE1049)),0)</f>
        <v>0</v>
      </c>
      <c r="G1049" s="131">
        <f t="shared" si="425"/>
        <v>1617</v>
      </c>
      <c r="H1049" s="136">
        <f t="shared" si="426"/>
        <v>0.20408936009087467</v>
      </c>
      <c r="I1049" s="2"/>
      <c r="J1049" s="2">
        <f t="shared" si="427"/>
        <v>0.38811056418023476</v>
      </c>
      <c r="K1049" s="2">
        <f t="shared" si="428"/>
        <v>0.59219992427110946</v>
      </c>
      <c r="L1049" s="2">
        <f t="shared" si="429"/>
        <v>0</v>
      </c>
      <c r="M1049" s="2">
        <f t="shared" si="430"/>
        <v>1.9689511548655836E-2</v>
      </c>
      <c r="N1049" s="63">
        <v>3075</v>
      </c>
      <c r="O1049" s="63">
        <v>4692</v>
      </c>
      <c r="P1049" s="63"/>
      <c r="Q1049" s="63">
        <v>62</v>
      </c>
      <c r="R1049" s="63">
        <v>39</v>
      </c>
      <c r="S1049" s="63">
        <v>0</v>
      </c>
      <c r="T1049" s="63"/>
      <c r="U1049" s="63"/>
      <c r="V1049" s="63"/>
      <c r="W1049" s="63">
        <f t="shared" si="435"/>
        <v>0</v>
      </c>
      <c r="X1049" s="63">
        <v>1</v>
      </c>
      <c r="Y1049" s="63">
        <v>0</v>
      </c>
      <c r="Z1049" s="63"/>
      <c r="AA1049" s="63"/>
      <c r="AB1049" s="63"/>
      <c r="AC1049" s="63"/>
      <c r="AD1049" s="63"/>
      <c r="AE1049" s="63"/>
      <c r="AF1049" s="63"/>
      <c r="AG1049" s="63">
        <v>0</v>
      </c>
      <c r="AH1049" s="63"/>
      <c r="AI1049" s="63">
        <v>41</v>
      </c>
      <c r="AJ1049" s="63"/>
      <c r="AK1049" s="63"/>
      <c r="AL1049" s="63"/>
      <c r="AM1049" s="63">
        <v>13</v>
      </c>
      <c r="AN1049" s="63"/>
      <c r="AO1049" s="63"/>
      <c r="AP1049" s="63"/>
      <c r="AQ1049" s="63"/>
      <c r="AS1049" s="5">
        <f>IF(Q1049&gt;0,RANK(Q1049,(N1049:P1049,Q1049:AE1049)),0)</f>
        <v>3</v>
      </c>
      <c r="AT1049" s="5">
        <f>IF(R1049&gt;0,RANK(R1049,(N1049:P1049,Q1049:AE1049)),0)</f>
        <v>4</v>
      </c>
      <c r="AU1049" s="5">
        <f>IF(T1049&gt;0,RANK(T1049,(N1049:P1049,Q1049:AE1049)),0)</f>
        <v>0</v>
      </c>
      <c r="AV1049" s="5">
        <f>IF(S1049&gt;0,RANK(S1049,(N1049:P1049,Q1049:AE1049)),0)</f>
        <v>0</v>
      </c>
      <c r="AW1049" s="2">
        <f t="shared" si="431"/>
        <v>7.8253186924144898E-3</v>
      </c>
      <c r="AX1049" s="2">
        <f t="shared" si="432"/>
        <v>4.9223778871639529E-3</v>
      </c>
      <c r="AY1049" s="2">
        <f t="shared" si="433"/>
        <v>0</v>
      </c>
      <c r="AZ1049" s="2">
        <f t="shared" si="434"/>
        <v>0</v>
      </c>
      <c r="BB1049" t="s">
        <v>697</v>
      </c>
      <c r="BC1049" t="s">
        <v>1017</v>
      </c>
      <c r="BD1049">
        <v>6</v>
      </c>
      <c r="BF1049" s="111">
        <v>21</v>
      </c>
      <c r="BG1049" s="113">
        <v>17</v>
      </c>
      <c r="BH1049" s="117">
        <f t="shared" si="411"/>
        <v>21017</v>
      </c>
      <c r="BJ1049" s="5" t="s">
        <v>3185</v>
      </c>
      <c r="BY1049" s="63">
        <v>0</v>
      </c>
      <c r="BZ1049" s="63">
        <v>0</v>
      </c>
      <c r="CG1049" s="8">
        <v>0</v>
      </c>
    </row>
    <row r="1050" spans="1:85" ht="13" hidden="1" customHeight="1" outlineLevel="1">
      <c r="A1050" t="s">
        <v>2297</v>
      </c>
      <c r="B1050" t="s">
        <v>1017</v>
      </c>
      <c r="C1050" s="1">
        <f t="shared" si="424"/>
        <v>19049</v>
      </c>
      <c r="D1050" s="5">
        <f>IF(N1050&gt;0, RANK(N1050,(N1050:P1050,Q1050:AE1050)),0)</f>
        <v>2</v>
      </c>
      <c r="E1050" s="5">
        <f>IF(O1050&gt;0,RANK(O1050,(N1050:P1050,Q1050:AE1050)),0)</f>
        <v>1</v>
      </c>
      <c r="F1050" s="5">
        <f>IF(P1050&gt;0,RANK(P1050,(N1050:P1050,Q1050:AE1050)),0)</f>
        <v>0</v>
      </c>
      <c r="G1050" s="131">
        <f t="shared" si="425"/>
        <v>3108</v>
      </c>
      <c r="H1050" s="136">
        <f t="shared" si="426"/>
        <v>0.16315817103260014</v>
      </c>
      <c r="I1050" s="2"/>
      <c r="J1050" s="2">
        <f t="shared" si="427"/>
        <v>0.40821040474565595</v>
      </c>
      <c r="K1050" s="2">
        <f t="shared" si="428"/>
        <v>0.57136857577825606</v>
      </c>
      <c r="L1050" s="2">
        <f t="shared" si="429"/>
        <v>0</v>
      </c>
      <c r="M1050" s="2">
        <f t="shared" si="430"/>
        <v>2.0421019476087987E-2</v>
      </c>
      <c r="N1050" s="63">
        <v>7776</v>
      </c>
      <c r="O1050" s="63">
        <v>10884</v>
      </c>
      <c r="P1050" s="63"/>
      <c r="Q1050" s="63">
        <v>183</v>
      </c>
      <c r="R1050" s="63">
        <v>65</v>
      </c>
      <c r="S1050" s="63">
        <v>7</v>
      </c>
      <c r="T1050" s="63"/>
      <c r="U1050" s="63"/>
      <c r="V1050" s="63"/>
      <c r="W1050" s="63">
        <f t="shared" si="435"/>
        <v>0</v>
      </c>
      <c r="X1050" s="63">
        <v>0</v>
      </c>
      <c r="Y1050" s="63">
        <v>1</v>
      </c>
      <c r="Z1050" s="63"/>
      <c r="AA1050" s="63"/>
      <c r="AB1050" s="63"/>
      <c r="AC1050" s="63"/>
      <c r="AD1050" s="63"/>
      <c r="AE1050" s="63"/>
      <c r="AF1050" s="63"/>
      <c r="AG1050" s="63">
        <v>0</v>
      </c>
      <c r="AH1050" s="63"/>
      <c r="AI1050" s="63">
        <v>133</v>
      </c>
      <c r="AJ1050" s="63"/>
      <c r="AK1050" s="63"/>
      <c r="AL1050" s="63"/>
      <c r="AM1050" s="63">
        <v>0</v>
      </c>
      <c r="AN1050" s="63"/>
      <c r="AO1050" s="63"/>
      <c r="AP1050" s="63"/>
      <c r="AQ1050" s="63"/>
      <c r="AS1050" s="5">
        <f>IF(Q1050&gt;0,RANK(Q1050,(N1050:P1050,Q1050:AE1050)),0)</f>
        <v>3</v>
      </c>
      <c r="AT1050" s="5">
        <f>IF(R1050&gt;0,RANK(R1050,(N1050:P1050,Q1050:AE1050)),0)</f>
        <v>4</v>
      </c>
      <c r="AU1050" s="5">
        <f>IF(T1050&gt;0,RANK(T1050,(N1050:P1050,Q1050:AE1050)),0)</f>
        <v>0</v>
      </c>
      <c r="AV1050" s="5">
        <f>IF(S1050&gt;0,RANK(S1050,(N1050:P1050,Q1050:AE1050)),0)</f>
        <v>5</v>
      </c>
      <c r="AW1050" s="2">
        <f t="shared" si="431"/>
        <v>9.6068035067457605E-3</v>
      </c>
      <c r="AX1050" s="2">
        <f t="shared" si="432"/>
        <v>3.4122526116856528E-3</v>
      </c>
      <c r="AY1050" s="2">
        <f t="shared" si="433"/>
        <v>0</v>
      </c>
      <c r="AZ1050" s="2">
        <f t="shared" si="434"/>
        <v>3.6747335818153185E-4</v>
      </c>
      <c r="BB1050" t="s">
        <v>2297</v>
      </c>
      <c r="BC1050" t="s">
        <v>1017</v>
      </c>
      <c r="BF1050" s="111">
        <v>21</v>
      </c>
      <c r="BG1050" s="113">
        <v>19</v>
      </c>
      <c r="BH1050" s="117">
        <f t="shared" si="411"/>
        <v>21019</v>
      </c>
      <c r="BJ1050" s="5" t="s">
        <v>3185</v>
      </c>
      <c r="BY1050" s="63">
        <v>0</v>
      </c>
      <c r="BZ1050" s="63">
        <v>0</v>
      </c>
      <c r="CG1050" s="8">
        <v>0</v>
      </c>
    </row>
    <row r="1051" spans="1:85" ht="13" hidden="1" customHeight="1" outlineLevel="1">
      <c r="A1051" t="s">
        <v>1967</v>
      </c>
      <c r="B1051" t="s">
        <v>1017</v>
      </c>
      <c r="C1051" s="1">
        <f t="shared" si="424"/>
        <v>12373</v>
      </c>
      <c r="D1051" s="5">
        <f>IF(N1051&gt;0, RANK(N1051,(N1051:P1051,Q1051:AE1051)),0)</f>
        <v>2</v>
      </c>
      <c r="E1051" s="5">
        <f>IF(O1051&gt;0,RANK(O1051,(N1051:P1051,Q1051:AE1051)),0)</f>
        <v>1</v>
      </c>
      <c r="F1051" s="5">
        <f>IF(P1051&gt;0,RANK(P1051,(N1051:P1051,Q1051:AE1051)),0)</f>
        <v>0</v>
      </c>
      <c r="G1051" s="131">
        <f t="shared" si="425"/>
        <v>3232</v>
      </c>
      <c r="H1051" s="136">
        <f t="shared" si="426"/>
        <v>0.2612139335650206</v>
      </c>
      <c r="I1051" s="2"/>
      <c r="J1051" s="2">
        <f t="shared" si="427"/>
        <v>0.36135132950779925</v>
      </c>
      <c r="K1051" s="2">
        <f t="shared" si="428"/>
        <v>0.6225652630728199</v>
      </c>
      <c r="L1051" s="2">
        <f t="shared" si="429"/>
        <v>0</v>
      </c>
      <c r="M1051" s="2">
        <f t="shared" si="430"/>
        <v>1.6083407419380857E-2</v>
      </c>
      <c r="N1051" s="63">
        <v>4471</v>
      </c>
      <c r="O1051" s="63">
        <v>7703</v>
      </c>
      <c r="P1051" s="63"/>
      <c r="Q1051" s="63">
        <v>113</v>
      </c>
      <c r="R1051" s="63">
        <v>40</v>
      </c>
      <c r="S1051" s="63">
        <v>0</v>
      </c>
      <c r="T1051" s="63"/>
      <c r="U1051" s="63"/>
      <c r="V1051" s="63"/>
      <c r="W1051" s="63">
        <f t="shared" si="435"/>
        <v>0</v>
      </c>
      <c r="X1051" s="63">
        <v>0</v>
      </c>
      <c r="Y1051" s="63">
        <v>5</v>
      </c>
      <c r="Z1051" s="63"/>
      <c r="AA1051" s="63"/>
      <c r="AB1051" s="63"/>
      <c r="AC1051" s="63"/>
      <c r="AD1051" s="63"/>
      <c r="AE1051" s="63"/>
      <c r="AF1051" s="63"/>
      <c r="AG1051" s="63">
        <v>0</v>
      </c>
      <c r="AH1051" s="63"/>
      <c r="AI1051" s="63">
        <v>41</v>
      </c>
      <c r="AJ1051" s="63"/>
      <c r="AK1051" s="63"/>
      <c r="AL1051" s="63"/>
      <c r="AM1051" s="63">
        <v>0</v>
      </c>
      <c r="AN1051" s="63"/>
      <c r="AO1051" s="63"/>
      <c r="AP1051" s="63"/>
      <c r="AQ1051" s="63"/>
      <c r="AS1051" s="5">
        <f>IF(Q1051&gt;0,RANK(Q1051,(N1051:P1051,Q1051:AE1051)),0)</f>
        <v>3</v>
      </c>
      <c r="AT1051" s="5">
        <f>IF(R1051&gt;0,RANK(R1051,(N1051:P1051,Q1051:AE1051)),0)</f>
        <v>4</v>
      </c>
      <c r="AU1051" s="5">
        <f>IF(T1051&gt;0,RANK(T1051,(N1051:P1051,Q1051:AE1051)),0)</f>
        <v>0</v>
      </c>
      <c r="AV1051" s="5">
        <f>IF(S1051&gt;0,RANK(S1051,(N1051:P1051,Q1051:AE1051)),0)</f>
        <v>0</v>
      </c>
      <c r="AW1051" s="2">
        <f t="shared" si="431"/>
        <v>9.1327891376384064E-3</v>
      </c>
      <c r="AX1051" s="2">
        <f t="shared" si="432"/>
        <v>3.2328457124383737E-3</v>
      </c>
      <c r="AY1051" s="2">
        <f t="shared" si="433"/>
        <v>0</v>
      </c>
      <c r="AZ1051" s="2">
        <f t="shared" si="434"/>
        <v>0</v>
      </c>
      <c r="BB1051" t="s">
        <v>1967</v>
      </c>
      <c r="BC1051" t="s">
        <v>1017</v>
      </c>
      <c r="BD1051">
        <v>2</v>
      </c>
      <c r="BF1051" s="111">
        <v>21</v>
      </c>
      <c r="BG1051" s="113">
        <v>21</v>
      </c>
      <c r="BH1051" s="117">
        <f t="shared" si="411"/>
        <v>21021</v>
      </c>
      <c r="BJ1051" s="5" t="s">
        <v>3185</v>
      </c>
      <c r="BY1051" s="63">
        <v>0</v>
      </c>
      <c r="BZ1051" s="63">
        <v>0</v>
      </c>
      <c r="CG1051" s="8">
        <v>0</v>
      </c>
    </row>
    <row r="1052" spans="1:85" ht="13" hidden="1" customHeight="1" outlineLevel="1">
      <c r="A1052" t="s">
        <v>2038</v>
      </c>
      <c r="B1052" t="s">
        <v>1017</v>
      </c>
      <c r="C1052" s="1">
        <f t="shared" si="424"/>
        <v>3232</v>
      </c>
      <c r="D1052" s="5">
        <f>IF(N1052&gt;0, RANK(N1052,(N1052:P1052,Q1052:AE1052)),0)</f>
        <v>2</v>
      </c>
      <c r="E1052" s="5">
        <f>IF(O1052&gt;0,RANK(O1052,(N1052:P1052,Q1052:AE1052)),0)</f>
        <v>1</v>
      </c>
      <c r="F1052" s="5">
        <f>IF(P1052&gt;0,RANK(P1052,(N1052:P1052,Q1052:AE1052)),0)</f>
        <v>0</v>
      </c>
      <c r="G1052" s="131">
        <f t="shared" si="425"/>
        <v>882</v>
      </c>
      <c r="H1052" s="136">
        <f t="shared" si="426"/>
        <v>0.27289603960396042</v>
      </c>
      <c r="I1052" s="2"/>
      <c r="J1052" s="2">
        <f t="shared" si="427"/>
        <v>0.35488861386138615</v>
      </c>
      <c r="K1052" s="2">
        <f t="shared" si="428"/>
        <v>0.62778465346534651</v>
      </c>
      <c r="L1052" s="2">
        <f t="shared" si="429"/>
        <v>0</v>
      </c>
      <c r="M1052" s="2">
        <f t="shared" si="430"/>
        <v>1.7326732673267342E-2</v>
      </c>
      <c r="N1052" s="63">
        <v>1147</v>
      </c>
      <c r="O1052" s="63">
        <v>2029</v>
      </c>
      <c r="P1052" s="63"/>
      <c r="Q1052" s="63">
        <v>24</v>
      </c>
      <c r="R1052" s="63">
        <v>9</v>
      </c>
      <c r="S1052" s="63">
        <v>2</v>
      </c>
      <c r="T1052" s="63"/>
      <c r="U1052" s="63"/>
      <c r="V1052" s="63"/>
      <c r="W1052" s="63">
        <f t="shared" si="435"/>
        <v>0</v>
      </c>
      <c r="X1052" s="63">
        <v>0</v>
      </c>
      <c r="Y1052" s="63">
        <v>0</v>
      </c>
      <c r="Z1052" s="63"/>
      <c r="AA1052" s="63"/>
      <c r="AB1052" s="63"/>
      <c r="AC1052" s="63"/>
      <c r="AD1052" s="63"/>
      <c r="AE1052" s="63"/>
      <c r="AF1052" s="63"/>
      <c r="AG1052" s="63">
        <v>0</v>
      </c>
      <c r="AH1052" s="63"/>
      <c r="AI1052" s="63">
        <v>21</v>
      </c>
      <c r="AJ1052" s="63"/>
      <c r="AK1052" s="63"/>
      <c r="AL1052" s="63"/>
      <c r="AM1052" s="63">
        <v>0</v>
      </c>
      <c r="AN1052" s="63"/>
      <c r="AO1052" s="63"/>
      <c r="AP1052" s="63"/>
      <c r="AQ1052" s="63"/>
      <c r="AS1052" s="5">
        <f>IF(Q1052&gt;0,RANK(Q1052,(N1052:P1052,Q1052:AE1052)),0)</f>
        <v>3</v>
      </c>
      <c r="AT1052" s="5">
        <f>IF(R1052&gt;0,RANK(R1052,(N1052:P1052,Q1052:AE1052)),0)</f>
        <v>4</v>
      </c>
      <c r="AU1052" s="5">
        <f>IF(T1052&gt;0,RANK(T1052,(N1052:P1052,Q1052:AE1052)),0)</f>
        <v>0</v>
      </c>
      <c r="AV1052" s="5">
        <f>IF(S1052&gt;0,RANK(S1052,(N1052:P1052,Q1052:AE1052)),0)</f>
        <v>5</v>
      </c>
      <c r="AW1052" s="2">
        <f t="shared" si="431"/>
        <v>7.4257425742574254E-3</v>
      </c>
      <c r="AX1052" s="2">
        <f t="shared" si="432"/>
        <v>2.7846534653465345E-3</v>
      </c>
      <c r="AY1052" s="2">
        <f t="shared" si="433"/>
        <v>0</v>
      </c>
      <c r="AZ1052" s="2">
        <f t="shared" si="434"/>
        <v>6.1881188118811882E-4</v>
      </c>
      <c r="BB1052" t="s">
        <v>2038</v>
      </c>
      <c r="BC1052" t="s">
        <v>1017</v>
      </c>
      <c r="BD1052">
        <v>4</v>
      </c>
      <c r="BF1052" s="111">
        <v>21</v>
      </c>
      <c r="BG1052" s="113">
        <v>23</v>
      </c>
      <c r="BH1052" s="117">
        <f t="shared" si="411"/>
        <v>21023</v>
      </c>
      <c r="BJ1052" s="5" t="s">
        <v>3185</v>
      </c>
      <c r="BY1052" s="63">
        <v>0</v>
      </c>
      <c r="BZ1052" s="63">
        <v>0</v>
      </c>
      <c r="CG1052" s="8">
        <v>0</v>
      </c>
    </row>
    <row r="1053" spans="1:85" ht="13" hidden="1" customHeight="1" outlineLevel="1">
      <c r="A1053" t="s">
        <v>2335</v>
      </c>
      <c r="B1053" t="s">
        <v>1017</v>
      </c>
      <c r="C1053" s="1">
        <f t="shared" si="424"/>
        <v>5008</v>
      </c>
      <c r="D1053" s="5">
        <f>IF(N1053&gt;0, RANK(N1053,(N1053:P1053,Q1053:AE1053)),0)</f>
        <v>2</v>
      </c>
      <c r="E1053" s="5">
        <f>IF(O1053&gt;0,RANK(O1053,(N1053:P1053,Q1053:AE1053)),0)</f>
        <v>1</v>
      </c>
      <c r="F1053" s="5">
        <f>IF(P1053&gt;0,RANK(P1053,(N1053:P1053,Q1053:AE1053)),0)</f>
        <v>0</v>
      </c>
      <c r="G1053" s="131">
        <f t="shared" si="425"/>
        <v>1756</v>
      </c>
      <c r="H1053" s="136">
        <f t="shared" si="426"/>
        <v>0.35063897763578272</v>
      </c>
      <c r="I1053" s="2"/>
      <c r="J1053" s="2">
        <f t="shared" si="427"/>
        <v>0.31190095846645366</v>
      </c>
      <c r="K1053" s="2">
        <f t="shared" si="428"/>
        <v>0.66253993610223638</v>
      </c>
      <c r="L1053" s="2">
        <f t="shared" si="429"/>
        <v>0</v>
      </c>
      <c r="M1053" s="2">
        <f t="shared" si="430"/>
        <v>2.5559105431310014E-2</v>
      </c>
      <c r="N1053" s="63">
        <v>1562</v>
      </c>
      <c r="O1053" s="63">
        <v>3318</v>
      </c>
      <c r="P1053" s="63"/>
      <c r="Q1053" s="63">
        <v>59</v>
      </c>
      <c r="R1053" s="63">
        <v>22</v>
      </c>
      <c r="S1053" s="63">
        <v>0</v>
      </c>
      <c r="T1053" s="63"/>
      <c r="U1053" s="63"/>
      <c r="V1053" s="63"/>
      <c r="W1053" s="63">
        <f t="shared" si="435"/>
        <v>0</v>
      </c>
      <c r="X1053" s="63">
        <v>0</v>
      </c>
      <c r="Y1053" s="63">
        <v>0</v>
      </c>
      <c r="Z1053" s="63"/>
      <c r="AA1053" s="63"/>
      <c r="AB1053" s="63"/>
      <c r="AC1053" s="63"/>
      <c r="AD1053" s="63"/>
      <c r="AE1053" s="63"/>
      <c r="AF1053" s="63"/>
      <c r="AG1053" s="63">
        <v>0</v>
      </c>
      <c r="AH1053" s="63"/>
      <c r="AI1053" s="63">
        <v>47</v>
      </c>
      <c r="AJ1053" s="63"/>
      <c r="AK1053" s="63"/>
      <c r="AL1053" s="63"/>
      <c r="AM1053" s="63">
        <v>0</v>
      </c>
      <c r="AN1053" s="63"/>
      <c r="AO1053" s="63"/>
      <c r="AP1053" s="63"/>
      <c r="AQ1053" s="63"/>
      <c r="AS1053" s="5">
        <f>IF(Q1053&gt;0,RANK(Q1053,(N1053:P1053,Q1053:AE1053)),0)</f>
        <v>3</v>
      </c>
      <c r="AT1053" s="5">
        <f>IF(R1053&gt;0,RANK(R1053,(N1053:P1053,Q1053:AE1053)),0)</f>
        <v>4</v>
      </c>
      <c r="AU1053" s="5">
        <f>IF(T1053&gt;0,RANK(T1053,(N1053:P1053,Q1053:AE1053)),0)</f>
        <v>0</v>
      </c>
      <c r="AV1053" s="5">
        <f>IF(S1053&gt;0,RANK(S1053,(N1053:P1053,Q1053:AE1053)),0)</f>
        <v>0</v>
      </c>
      <c r="AW1053" s="2">
        <f t="shared" si="431"/>
        <v>1.1781150159744409E-2</v>
      </c>
      <c r="AX1053" s="2">
        <f t="shared" si="432"/>
        <v>4.3929712460063896E-3</v>
      </c>
      <c r="AY1053" s="2">
        <f t="shared" si="433"/>
        <v>0</v>
      </c>
      <c r="AZ1053" s="2">
        <f t="shared" si="434"/>
        <v>0</v>
      </c>
      <c r="BB1053" t="s">
        <v>2335</v>
      </c>
      <c r="BC1053" t="s">
        <v>1017</v>
      </c>
      <c r="BD1053">
        <v>5</v>
      </c>
      <c r="BF1053" s="111">
        <v>21</v>
      </c>
      <c r="BG1053" s="113">
        <v>25</v>
      </c>
      <c r="BH1053" s="117">
        <f t="shared" si="411"/>
        <v>21025</v>
      </c>
      <c r="BJ1053" s="5" t="s">
        <v>3185</v>
      </c>
      <c r="BY1053" s="63">
        <v>0</v>
      </c>
      <c r="BZ1053" s="63">
        <v>0</v>
      </c>
      <c r="CG1053" s="8">
        <v>0</v>
      </c>
    </row>
    <row r="1054" spans="1:85" ht="13" hidden="1" customHeight="1" outlineLevel="1">
      <c r="A1054" t="s">
        <v>371</v>
      </c>
      <c r="B1054" t="s">
        <v>1017</v>
      </c>
      <c r="C1054" s="1">
        <f t="shared" si="424"/>
        <v>7969</v>
      </c>
      <c r="D1054" s="5">
        <f>IF(N1054&gt;0, RANK(N1054,(N1054:P1054,Q1054:AE1054)),0)</f>
        <v>2</v>
      </c>
      <c r="E1054" s="5">
        <f>IF(O1054&gt;0,RANK(O1054,(N1054:P1054,Q1054:AE1054)),0)</f>
        <v>1</v>
      </c>
      <c r="F1054" s="5">
        <f>IF(P1054&gt;0,RANK(P1054,(N1054:P1054,Q1054:AE1054)),0)</f>
        <v>0</v>
      </c>
      <c r="G1054" s="131">
        <f t="shared" si="425"/>
        <v>2200</v>
      </c>
      <c r="H1054" s="136">
        <f t="shared" si="426"/>
        <v>0.27606977036014557</v>
      </c>
      <c r="I1054" s="2"/>
      <c r="J1054" s="2">
        <f t="shared" si="427"/>
        <v>0.35449868239427784</v>
      </c>
      <c r="K1054" s="2">
        <f t="shared" si="428"/>
        <v>0.63056845275442341</v>
      </c>
      <c r="L1054" s="2">
        <f t="shared" si="429"/>
        <v>0</v>
      </c>
      <c r="M1054" s="2">
        <f t="shared" si="430"/>
        <v>1.4932864851298744E-2</v>
      </c>
      <c r="N1054" s="63">
        <v>2825</v>
      </c>
      <c r="O1054" s="63">
        <v>5025</v>
      </c>
      <c r="P1054" s="63"/>
      <c r="Q1054" s="63">
        <v>50</v>
      </c>
      <c r="R1054" s="63">
        <v>25</v>
      </c>
      <c r="S1054" s="63">
        <v>2</v>
      </c>
      <c r="T1054" s="63"/>
      <c r="U1054" s="63"/>
      <c r="V1054" s="63"/>
      <c r="W1054" s="63">
        <f t="shared" si="435"/>
        <v>0</v>
      </c>
      <c r="X1054" s="63">
        <v>0</v>
      </c>
      <c r="Y1054" s="63">
        <v>0</v>
      </c>
      <c r="Z1054" s="63"/>
      <c r="AA1054" s="63"/>
      <c r="AB1054" s="63"/>
      <c r="AC1054" s="63"/>
      <c r="AD1054" s="63"/>
      <c r="AE1054" s="63"/>
      <c r="AF1054" s="63"/>
      <c r="AG1054" s="63">
        <v>0</v>
      </c>
      <c r="AH1054" s="63"/>
      <c r="AI1054" s="63">
        <v>42</v>
      </c>
      <c r="AJ1054" s="63"/>
      <c r="AK1054" s="63"/>
      <c r="AL1054" s="63"/>
      <c r="AM1054" s="63">
        <v>0</v>
      </c>
      <c r="AN1054" s="63"/>
      <c r="AO1054" s="63"/>
      <c r="AP1054" s="63"/>
      <c r="AQ1054" s="63"/>
      <c r="AS1054" s="5">
        <f>IF(Q1054&gt;0,RANK(Q1054,(N1054:P1054,Q1054:AE1054)),0)</f>
        <v>3</v>
      </c>
      <c r="AT1054" s="5">
        <f>IF(R1054&gt;0,RANK(R1054,(N1054:P1054,Q1054:AE1054)),0)</f>
        <v>4</v>
      </c>
      <c r="AU1054" s="5">
        <f>IF(T1054&gt;0,RANK(T1054,(N1054:P1054,Q1054:AE1054)),0)</f>
        <v>0</v>
      </c>
      <c r="AV1054" s="5">
        <f>IF(S1054&gt;0,RANK(S1054,(N1054:P1054,Q1054:AE1054)),0)</f>
        <v>5</v>
      </c>
      <c r="AW1054" s="2">
        <f t="shared" si="431"/>
        <v>6.2743129627305808E-3</v>
      </c>
      <c r="AX1054" s="2">
        <f t="shared" si="432"/>
        <v>3.1371564813652904E-3</v>
      </c>
      <c r="AY1054" s="2">
        <f t="shared" si="433"/>
        <v>0</v>
      </c>
      <c r="AZ1054" s="2">
        <f t="shared" si="434"/>
        <v>2.5097251850922326E-4</v>
      </c>
      <c r="BB1054" t="s">
        <v>371</v>
      </c>
      <c r="BC1054" t="s">
        <v>1017</v>
      </c>
      <c r="BD1054">
        <v>2</v>
      </c>
      <c r="BF1054" s="111">
        <v>21</v>
      </c>
      <c r="BG1054" s="113">
        <v>27</v>
      </c>
      <c r="BH1054" s="117">
        <f t="shared" si="411"/>
        <v>21027</v>
      </c>
      <c r="BJ1054" s="5" t="s">
        <v>3185</v>
      </c>
      <c r="BY1054" s="63">
        <v>0</v>
      </c>
      <c r="BZ1054" s="63">
        <v>0</v>
      </c>
      <c r="CG1054" s="8">
        <v>0</v>
      </c>
    </row>
    <row r="1055" spans="1:85" ht="13" hidden="1" customHeight="1" outlineLevel="1">
      <c r="A1055" t="s">
        <v>2514</v>
      </c>
      <c r="B1055" t="s">
        <v>1017</v>
      </c>
      <c r="C1055" s="1">
        <f t="shared" si="424"/>
        <v>31779</v>
      </c>
      <c r="D1055" s="5">
        <f>IF(N1055&gt;0, RANK(N1055,(N1055:P1055,Q1055:AE1055)),0)</f>
        <v>2</v>
      </c>
      <c r="E1055" s="5">
        <f>IF(O1055&gt;0,RANK(O1055,(N1055:P1055,Q1055:AE1055)),0)</f>
        <v>1</v>
      </c>
      <c r="F1055" s="5">
        <f>IF(P1055&gt;0,RANK(P1055,(N1055:P1055,Q1055:AE1055)),0)</f>
        <v>0</v>
      </c>
      <c r="G1055" s="131">
        <f t="shared" si="425"/>
        <v>11335</v>
      </c>
      <c r="H1055" s="136">
        <f t="shared" si="426"/>
        <v>0.3566820856540483</v>
      </c>
      <c r="I1055" s="2"/>
      <c r="J1055" s="2">
        <f t="shared" si="427"/>
        <v>0.31376065955505206</v>
      </c>
      <c r="K1055" s="2">
        <f t="shared" si="428"/>
        <v>0.6704427452091003</v>
      </c>
      <c r="L1055" s="2">
        <f t="shared" si="429"/>
        <v>0</v>
      </c>
      <c r="M1055" s="2">
        <f t="shared" si="430"/>
        <v>1.5796595235847644E-2</v>
      </c>
      <c r="N1055" s="63">
        <v>9971</v>
      </c>
      <c r="O1055" s="63">
        <v>21306</v>
      </c>
      <c r="P1055" s="63"/>
      <c r="Q1055" s="63">
        <v>307</v>
      </c>
      <c r="R1055" s="63">
        <v>77</v>
      </c>
      <c r="S1055" s="63">
        <v>3</v>
      </c>
      <c r="T1055" s="63"/>
      <c r="U1055" s="63"/>
      <c r="V1055" s="63"/>
      <c r="W1055" s="63">
        <f t="shared" si="435"/>
        <v>0</v>
      </c>
      <c r="X1055" s="63">
        <v>1</v>
      </c>
      <c r="Y1055" s="63">
        <v>0</v>
      </c>
      <c r="Z1055" s="63"/>
      <c r="AA1055" s="63"/>
      <c r="AB1055" s="63"/>
      <c r="AC1055" s="63"/>
      <c r="AD1055" s="63"/>
      <c r="AE1055" s="63"/>
      <c r="AF1055" s="63"/>
      <c r="AG1055" s="63">
        <v>0</v>
      </c>
      <c r="AH1055" s="63"/>
      <c r="AI1055" s="63">
        <v>114</v>
      </c>
      <c r="AJ1055" s="63"/>
      <c r="AK1055" s="63"/>
      <c r="AL1055" s="63"/>
      <c r="AM1055" s="63">
        <v>0</v>
      </c>
      <c r="AN1055" s="63"/>
      <c r="AO1055" s="63"/>
      <c r="AP1055" s="63"/>
      <c r="AQ1055" s="63"/>
      <c r="AS1055" s="5">
        <f>IF(Q1055&gt;0,RANK(Q1055,(N1055:P1055,Q1055:AE1055)),0)</f>
        <v>3</v>
      </c>
      <c r="AT1055" s="5">
        <f>IF(R1055&gt;0,RANK(R1055,(N1055:P1055,Q1055:AE1055)),0)</f>
        <v>4</v>
      </c>
      <c r="AU1055" s="5">
        <f>IF(T1055&gt;0,RANK(T1055,(N1055:P1055,Q1055:AE1055)),0)</f>
        <v>0</v>
      </c>
      <c r="AV1055" s="5">
        <f>IF(S1055&gt;0,RANK(S1055,(N1055:P1055,Q1055:AE1055)),0)</f>
        <v>5</v>
      </c>
      <c r="AW1055" s="2">
        <f t="shared" si="431"/>
        <v>9.6604676043928386E-3</v>
      </c>
      <c r="AX1055" s="2">
        <f t="shared" si="432"/>
        <v>2.4229837313949464E-3</v>
      </c>
      <c r="AY1055" s="2">
        <f t="shared" si="433"/>
        <v>0</v>
      </c>
      <c r="AZ1055" s="2">
        <f t="shared" si="434"/>
        <v>9.440196356084207E-5</v>
      </c>
      <c r="BB1055" t="s">
        <v>2514</v>
      </c>
      <c r="BC1055" t="s">
        <v>1017</v>
      </c>
      <c r="BD1055">
        <v>2</v>
      </c>
      <c r="BF1055" s="111">
        <v>21</v>
      </c>
      <c r="BG1055" s="113">
        <v>29</v>
      </c>
      <c r="BH1055" s="117">
        <f t="shared" si="411"/>
        <v>21029</v>
      </c>
      <c r="BJ1055" s="5" t="s">
        <v>3185</v>
      </c>
      <c r="BY1055" s="63">
        <v>0</v>
      </c>
      <c r="BZ1055" s="63">
        <v>0</v>
      </c>
      <c r="CG1055" s="8">
        <v>0</v>
      </c>
    </row>
    <row r="1056" spans="1:85" ht="13" hidden="1" customHeight="1" outlineLevel="1">
      <c r="A1056" t="s">
        <v>1815</v>
      </c>
      <c r="B1056" t="s">
        <v>1017</v>
      </c>
      <c r="C1056" s="1">
        <f t="shared" si="424"/>
        <v>5060</v>
      </c>
      <c r="D1056" s="5">
        <f>IF(N1056&gt;0, RANK(N1056,(N1056:P1056,Q1056:AE1056)),0)</f>
        <v>2</v>
      </c>
      <c r="E1056" s="5">
        <f>IF(O1056&gt;0,RANK(O1056,(N1056:P1056,Q1056:AE1056)),0)</f>
        <v>1</v>
      </c>
      <c r="F1056" s="5">
        <f>IF(P1056&gt;0,RANK(P1056,(N1056:P1056,Q1056:AE1056)),0)</f>
        <v>0</v>
      </c>
      <c r="G1056" s="131">
        <f t="shared" si="425"/>
        <v>2423</v>
      </c>
      <c r="H1056" s="136">
        <f t="shared" si="426"/>
        <v>0.47885375494071147</v>
      </c>
      <c r="I1056" s="2"/>
      <c r="J1056" s="2">
        <f t="shared" si="427"/>
        <v>0.25553359683794469</v>
      </c>
      <c r="K1056" s="2">
        <f t="shared" si="428"/>
        <v>0.73438735177865611</v>
      </c>
      <c r="L1056" s="2">
        <f t="shared" si="429"/>
        <v>0</v>
      </c>
      <c r="M1056" s="2">
        <f t="shared" si="430"/>
        <v>1.0079051383399262E-2</v>
      </c>
      <c r="N1056" s="63">
        <v>1293</v>
      </c>
      <c r="O1056" s="63">
        <v>3716</v>
      </c>
      <c r="P1056" s="63"/>
      <c r="Q1056" s="63">
        <v>30</v>
      </c>
      <c r="R1056" s="63">
        <v>6</v>
      </c>
      <c r="S1056" s="63">
        <v>2</v>
      </c>
      <c r="T1056" s="63"/>
      <c r="U1056" s="63"/>
      <c r="V1056" s="63"/>
      <c r="W1056" s="63">
        <f t="shared" si="435"/>
        <v>0</v>
      </c>
      <c r="X1056" s="63">
        <v>0</v>
      </c>
      <c r="Y1056" s="63">
        <v>0</v>
      </c>
      <c r="Z1056" s="63"/>
      <c r="AA1056" s="63"/>
      <c r="AB1056" s="63"/>
      <c r="AC1056" s="63"/>
      <c r="AD1056" s="63"/>
      <c r="AE1056" s="63"/>
      <c r="AF1056" s="63"/>
      <c r="AG1056" s="63">
        <v>0</v>
      </c>
      <c r="AH1056" s="63"/>
      <c r="AI1056" s="63">
        <v>13</v>
      </c>
      <c r="AJ1056" s="63"/>
      <c r="AK1056" s="63"/>
      <c r="AL1056" s="63"/>
      <c r="AM1056" s="63">
        <v>0</v>
      </c>
      <c r="AN1056" s="63"/>
      <c r="AO1056" s="63"/>
      <c r="AP1056" s="63"/>
      <c r="AQ1056" s="63"/>
      <c r="AS1056" s="5">
        <f>IF(Q1056&gt;0,RANK(Q1056,(N1056:P1056,Q1056:AE1056)),0)</f>
        <v>3</v>
      </c>
      <c r="AT1056" s="5">
        <f>IF(R1056&gt;0,RANK(R1056,(N1056:P1056,Q1056:AE1056)),0)</f>
        <v>4</v>
      </c>
      <c r="AU1056" s="5">
        <f>IF(T1056&gt;0,RANK(T1056,(N1056:P1056,Q1056:AE1056)),0)</f>
        <v>0</v>
      </c>
      <c r="AV1056" s="5">
        <f>IF(S1056&gt;0,RANK(S1056,(N1056:P1056,Q1056:AE1056)),0)</f>
        <v>5</v>
      </c>
      <c r="AW1056" s="2">
        <f t="shared" si="431"/>
        <v>5.9288537549407111E-3</v>
      </c>
      <c r="AX1056" s="2">
        <f t="shared" si="432"/>
        <v>1.1857707509881424E-3</v>
      </c>
      <c r="AY1056" s="2">
        <f t="shared" si="433"/>
        <v>0</v>
      </c>
      <c r="AZ1056" s="2">
        <f t="shared" si="434"/>
        <v>3.9525691699604743E-4</v>
      </c>
      <c r="BB1056" t="s">
        <v>1815</v>
      </c>
      <c r="BC1056" t="s">
        <v>1017</v>
      </c>
      <c r="BD1056">
        <v>2</v>
      </c>
      <c r="BF1056" s="111">
        <v>21</v>
      </c>
      <c r="BG1056" s="113">
        <v>31</v>
      </c>
      <c r="BH1056" s="117">
        <f t="shared" si="411"/>
        <v>21031</v>
      </c>
      <c r="BJ1056" s="5" t="s">
        <v>3185</v>
      </c>
      <c r="BY1056" s="63">
        <v>0</v>
      </c>
      <c r="BZ1056" s="63">
        <v>0</v>
      </c>
      <c r="CG1056" s="8">
        <v>0</v>
      </c>
    </row>
    <row r="1057" spans="1:85" ht="13" hidden="1" customHeight="1" outlineLevel="1">
      <c r="A1057" t="s">
        <v>320</v>
      </c>
      <c r="B1057" t="s">
        <v>1017</v>
      </c>
      <c r="C1057" s="1">
        <f t="shared" si="424"/>
        <v>5860</v>
      </c>
      <c r="D1057" s="5">
        <f>IF(N1057&gt;0, RANK(N1057,(N1057:P1057,Q1057:AE1057)),0)</f>
        <v>2</v>
      </c>
      <c r="E1057" s="5">
        <f>IF(O1057&gt;0,RANK(O1057,(N1057:P1057,Q1057:AE1057)),0)</f>
        <v>1</v>
      </c>
      <c r="F1057" s="5">
        <f>IF(P1057&gt;0,RANK(P1057,(N1057:P1057,Q1057:AE1057)),0)</f>
        <v>0</v>
      </c>
      <c r="G1057" s="131">
        <f t="shared" si="425"/>
        <v>2052</v>
      </c>
      <c r="H1057" s="136">
        <f t="shared" si="426"/>
        <v>0.35017064846416385</v>
      </c>
      <c r="I1057" s="2"/>
      <c r="J1057" s="2">
        <f t="shared" si="427"/>
        <v>0.31604095563139933</v>
      </c>
      <c r="K1057" s="2">
        <f t="shared" si="428"/>
        <v>0.66621160409556313</v>
      </c>
      <c r="L1057" s="2">
        <f t="shared" si="429"/>
        <v>0</v>
      </c>
      <c r="M1057" s="2">
        <f t="shared" si="430"/>
        <v>1.774744027303754E-2</v>
      </c>
      <c r="N1057" s="63">
        <v>1852</v>
      </c>
      <c r="O1057" s="63">
        <v>3904</v>
      </c>
      <c r="P1057" s="63"/>
      <c r="Q1057" s="63">
        <v>46</v>
      </c>
      <c r="R1057" s="63">
        <v>20</v>
      </c>
      <c r="S1057" s="63">
        <v>0</v>
      </c>
      <c r="T1057" s="63"/>
      <c r="U1057" s="63"/>
      <c r="V1057" s="63"/>
      <c r="W1057" s="63">
        <f t="shared" si="435"/>
        <v>0</v>
      </c>
      <c r="X1057" s="63">
        <v>0</v>
      </c>
      <c r="Y1057" s="63">
        <v>0</v>
      </c>
      <c r="Z1057" s="63"/>
      <c r="AA1057" s="63"/>
      <c r="AB1057" s="63"/>
      <c r="AC1057" s="63"/>
      <c r="AD1057" s="63"/>
      <c r="AE1057" s="63"/>
      <c r="AF1057" s="63"/>
      <c r="AG1057" s="63">
        <v>0</v>
      </c>
      <c r="AH1057" s="63"/>
      <c r="AI1057" s="63">
        <v>38</v>
      </c>
      <c r="AJ1057" s="63"/>
      <c r="AK1057" s="63"/>
      <c r="AL1057" s="63"/>
      <c r="AM1057" s="63">
        <v>0</v>
      </c>
      <c r="AN1057" s="63"/>
      <c r="AO1057" s="63"/>
      <c r="AP1057" s="63"/>
      <c r="AQ1057" s="63"/>
      <c r="AS1057" s="5">
        <f>IF(Q1057&gt;0,RANK(Q1057,(N1057:P1057,Q1057:AE1057)),0)</f>
        <v>3</v>
      </c>
      <c r="AT1057" s="5">
        <f>IF(R1057&gt;0,RANK(R1057,(N1057:P1057,Q1057:AE1057)),0)</f>
        <v>4</v>
      </c>
      <c r="AU1057" s="5">
        <f>IF(T1057&gt;0,RANK(T1057,(N1057:P1057,Q1057:AE1057)),0)</f>
        <v>0</v>
      </c>
      <c r="AV1057" s="5">
        <f>IF(S1057&gt;0,RANK(S1057,(N1057:P1057,Q1057:AE1057)),0)</f>
        <v>0</v>
      </c>
      <c r="AW1057" s="2">
        <f t="shared" si="431"/>
        <v>7.849829351535836E-3</v>
      </c>
      <c r="AX1057" s="2">
        <f t="shared" si="432"/>
        <v>3.4129692832764505E-3</v>
      </c>
      <c r="AY1057" s="2">
        <f t="shared" si="433"/>
        <v>0</v>
      </c>
      <c r="AZ1057" s="2">
        <f t="shared" si="434"/>
        <v>0</v>
      </c>
      <c r="BB1057" t="s">
        <v>320</v>
      </c>
      <c r="BC1057" t="s">
        <v>1017</v>
      </c>
      <c r="BD1057">
        <v>1</v>
      </c>
      <c r="BF1057" s="111">
        <v>21</v>
      </c>
      <c r="BG1057" s="113">
        <v>33</v>
      </c>
      <c r="BH1057" s="117">
        <f t="shared" si="411"/>
        <v>21033</v>
      </c>
      <c r="BJ1057" s="5" t="s">
        <v>3185</v>
      </c>
      <c r="BY1057" s="63">
        <v>0</v>
      </c>
      <c r="BZ1057" s="63">
        <v>0</v>
      </c>
      <c r="CG1057" s="8">
        <v>0</v>
      </c>
    </row>
    <row r="1058" spans="1:85" ht="13" hidden="1" customHeight="1" outlineLevel="1">
      <c r="A1058" t="s">
        <v>208</v>
      </c>
      <c r="B1058" t="s">
        <v>1017</v>
      </c>
      <c r="C1058" s="1">
        <f t="shared" si="424"/>
        <v>15072</v>
      </c>
      <c r="D1058" s="5">
        <f>IF(N1058&gt;0, RANK(N1058,(N1058:P1058,Q1058:AE1058)),0)</f>
        <v>2</v>
      </c>
      <c r="E1058" s="5">
        <f>IF(O1058&gt;0,RANK(O1058,(N1058:P1058,Q1058:AE1058)),0)</f>
        <v>1</v>
      </c>
      <c r="F1058" s="5">
        <f>IF(P1058&gt;0,RANK(P1058,(N1058:P1058,Q1058:AE1058)),0)</f>
        <v>0</v>
      </c>
      <c r="G1058" s="131">
        <f t="shared" si="425"/>
        <v>4123</v>
      </c>
      <c r="H1058" s="136">
        <f t="shared" si="426"/>
        <v>0.27355360934182588</v>
      </c>
      <c r="I1058" s="2"/>
      <c r="J1058" s="2">
        <f t="shared" si="427"/>
        <v>0.35277335456475584</v>
      </c>
      <c r="K1058" s="2">
        <f t="shared" si="428"/>
        <v>0.62632696390658171</v>
      </c>
      <c r="L1058" s="2">
        <f t="shared" si="429"/>
        <v>0</v>
      </c>
      <c r="M1058" s="2">
        <f t="shared" si="430"/>
        <v>2.0899681528662506E-2</v>
      </c>
      <c r="N1058" s="63">
        <v>5317</v>
      </c>
      <c r="O1058" s="63">
        <v>9440</v>
      </c>
      <c r="P1058" s="63"/>
      <c r="Q1058" s="63">
        <v>186</v>
      </c>
      <c r="R1058" s="63">
        <v>71</v>
      </c>
      <c r="S1058" s="63">
        <v>0</v>
      </c>
      <c r="T1058" s="63"/>
      <c r="U1058" s="63"/>
      <c r="V1058" s="63"/>
      <c r="W1058" s="63">
        <f t="shared" si="435"/>
        <v>0</v>
      </c>
      <c r="X1058" s="63">
        <v>0</v>
      </c>
      <c r="Y1058" s="63">
        <v>3</v>
      </c>
      <c r="Z1058" s="63"/>
      <c r="AA1058" s="63"/>
      <c r="AB1058" s="63"/>
      <c r="AC1058" s="63"/>
      <c r="AD1058" s="63"/>
      <c r="AE1058" s="63"/>
      <c r="AF1058" s="63"/>
      <c r="AG1058" s="63">
        <v>0</v>
      </c>
      <c r="AH1058" s="63"/>
      <c r="AI1058" s="63">
        <v>55</v>
      </c>
      <c r="AJ1058" s="63"/>
      <c r="AK1058" s="63"/>
      <c r="AL1058" s="63"/>
      <c r="AM1058" s="63">
        <v>0</v>
      </c>
      <c r="AN1058" s="63"/>
      <c r="AO1058" s="63"/>
      <c r="AP1058" s="63"/>
      <c r="AQ1058" s="63"/>
      <c r="AS1058" s="5">
        <f>IF(Q1058&gt;0,RANK(Q1058,(N1058:P1058,Q1058:AE1058)),0)</f>
        <v>3</v>
      </c>
      <c r="AT1058" s="5">
        <f>IF(R1058&gt;0,RANK(R1058,(N1058:P1058,Q1058:AE1058)),0)</f>
        <v>4</v>
      </c>
      <c r="AU1058" s="5">
        <f>IF(T1058&gt;0,RANK(T1058,(N1058:P1058,Q1058:AE1058)),0)</f>
        <v>0</v>
      </c>
      <c r="AV1058" s="5">
        <f>IF(S1058&gt;0,RANK(S1058,(N1058:P1058,Q1058:AE1058)),0)</f>
        <v>0</v>
      </c>
      <c r="AW1058" s="2">
        <f t="shared" si="431"/>
        <v>1.2340764331210192E-2</v>
      </c>
      <c r="AX1058" s="2">
        <f t="shared" si="432"/>
        <v>4.7107218683651803E-3</v>
      </c>
      <c r="AY1058" s="2">
        <f t="shared" si="433"/>
        <v>0</v>
      </c>
      <c r="AZ1058" s="2">
        <f t="shared" si="434"/>
        <v>0</v>
      </c>
      <c r="BB1058" t="s">
        <v>208</v>
      </c>
      <c r="BC1058" t="s">
        <v>1017</v>
      </c>
      <c r="BD1058">
        <v>1</v>
      </c>
      <c r="BF1058" s="111">
        <v>21</v>
      </c>
      <c r="BG1058" s="113">
        <v>35</v>
      </c>
      <c r="BH1058" s="117">
        <f t="shared" si="411"/>
        <v>21035</v>
      </c>
      <c r="BJ1058" s="5" t="s">
        <v>3185</v>
      </c>
      <c r="BY1058" s="63">
        <v>0</v>
      </c>
      <c r="BZ1058" s="63">
        <v>0</v>
      </c>
      <c r="CG1058" s="8">
        <v>0</v>
      </c>
    </row>
    <row r="1059" spans="1:85" ht="13" hidden="1" customHeight="1" outlineLevel="1">
      <c r="A1059" t="s">
        <v>209</v>
      </c>
      <c r="B1059" t="s">
        <v>1017</v>
      </c>
      <c r="C1059" s="1">
        <f t="shared" si="424"/>
        <v>40177</v>
      </c>
      <c r="D1059" s="5">
        <f>IF(N1059&gt;0, RANK(N1059,(N1059:P1059,Q1059:AE1059)),0)</f>
        <v>2</v>
      </c>
      <c r="E1059" s="5">
        <f>IF(O1059&gt;0,RANK(O1059,(N1059:P1059,Q1059:AE1059)),0)</f>
        <v>1</v>
      </c>
      <c r="F1059" s="5">
        <f>IF(P1059&gt;0,RANK(P1059,(N1059:P1059,Q1059:AE1059)),0)</f>
        <v>0</v>
      </c>
      <c r="G1059" s="131">
        <f t="shared" si="425"/>
        <v>9160</v>
      </c>
      <c r="H1059" s="136">
        <f t="shared" si="426"/>
        <v>0.22799113920900019</v>
      </c>
      <c r="I1059" s="2"/>
      <c r="J1059" s="2">
        <f t="shared" si="427"/>
        <v>0.37533912437464223</v>
      </c>
      <c r="K1059" s="2">
        <f t="shared" si="428"/>
        <v>0.60333026358364239</v>
      </c>
      <c r="L1059" s="2">
        <f t="shared" si="429"/>
        <v>0</v>
      </c>
      <c r="M1059" s="2">
        <f t="shared" si="430"/>
        <v>2.133061204171538E-2</v>
      </c>
      <c r="N1059" s="63">
        <v>15080</v>
      </c>
      <c r="O1059" s="63">
        <v>24240</v>
      </c>
      <c r="P1059" s="63"/>
      <c r="Q1059" s="63">
        <v>547</v>
      </c>
      <c r="R1059" s="63">
        <v>167</v>
      </c>
      <c r="S1059" s="63">
        <v>2</v>
      </c>
      <c r="T1059" s="63"/>
      <c r="U1059" s="63"/>
      <c r="V1059" s="63"/>
      <c r="W1059" s="63">
        <f t="shared" si="435"/>
        <v>0</v>
      </c>
      <c r="X1059" s="63">
        <v>2</v>
      </c>
      <c r="Y1059" s="63">
        <v>0</v>
      </c>
      <c r="Z1059" s="63"/>
      <c r="AA1059" s="63"/>
      <c r="AB1059" s="63"/>
      <c r="AC1059" s="63"/>
      <c r="AD1059" s="63"/>
      <c r="AE1059" s="63"/>
      <c r="AF1059" s="63"/>
      <c r="AG1059" s="63">
        <v>0</v>
      </c>
      <c r="AH1059" s="63"/>
      <c r="AI1059" s="63">
        <v>139</v>
      </c>
      <c r="AJ1059" s="63"/>
      <c r="AK1059" s="63"/>
      <c r="AL1059" s="63"/>
      <c r="AM1059" s="63">
        <v>0</v>
      </c>
      <c r="AN1059" s="63"/>
      <c r="AO1059" s="63"/>
      <c r="AP1059" s="63"/>
      <c r="AQ1059" s="63"/>
      <c r="AS1059" s="5">
        <f>IF(Q1059&gt;0,RANK(Q1059,(N1059:P1059,Q1059:AE1059)),0)</f>
        <v>3</v>
      </c>
      <c r="AT1059" s="5">
        <f>IF(R1059&gt;0,RANK(R1059,(N1059:P1059,Q1059:AE1059)),0)</f>
        <v>4</v>
      </c>
      <c r="AU1059" s="5">
        <f>IF(T1059&gt;0,RANK(T1059,(N1059:P1059,Q1059:AE1059)),0)</f>
        <v>0</v>
      </c>
      <c r="AV1059" s="5">
        <f>IF(S1059&gt;0,RANK(S1059,(N1059:P1059,Q1059:AE1059)),0)</f>
        <v>5</v>
      </c>
      <c r="AW1059" s="2">
        <f t="shared" si="431"/>
        <v>1.3614754710406452E-2</v>
      </c>
      <c r="AX1059" s="2">
        <f t="shared" si="432"/>
        <v>4.1566070139632131E-3</v>
      </c>
      <c r="AY1059" s="2">
        <f t="shared" si="433"/>
        <v>0</v>
      </c>
      <c r="AZ1059" s="2">
        <f t="shared" si="434"/>
        <v>4.9779724718122311E-5</v>
      </c>
      <c r="BB1059" t="s">
        <v>209</v>
      </c>
      <c r="BC1059" t="s">
        <v>1017</v>
      </c>
      <c r="BD1059">
        <v>4</v>
      </c>
      <c r="BF1059" s="111">
        <v>21</v>
      </c>
      <c r="BG1059" s="113">
        <v>37</v>
      </c>
      <c r="BH1059" s="117">
        <f t="shared" si="411"/>
        <v>21037</v>
      </c>
      <c r="BJ1059" s="5" t="s">
        <v>3185</v>
      </c>
      <c r="BY1059" s="63">
        <v>0</v>
      </c>
      <c r="BZ1059" s="63">
        <v>0</v>
      </c>
      <c r="CG1059" s="8">
        <v>0</v>
      </c>
    </row>
    <row r="1060" spans="1:85" ht="13" hidden="1" customHeight="1" outlineLevel="1">
      <c r="A1060" t="s">
        <v>511</v>
      </c>
      <c r="B1060" t="s">
        <v>1017</v>
      </c>
      <c r="C1060" s="1">
        <f t="shared" si="424"/>
        <v>2619</v>
      </c>
      <c r="D1060" s="5">
        <f>IF(N1060&gt;0, RANK(N1060,(N1060:P1060,Q1060:AE1060)),0)</f>
        <v>2</v>
      </c>
      <c r="E1060" s="5">
        <f>IF(O1060&gt;0,RANK(O1060,(N1060:P1060,Q1060:AE1060)),0)</f>
        <v>1</v>
      </c>
      <c r="F1060" s="5">
        <f>IF(P1060&gt;0,RANK(P1060,(N1060:P1060,Q1060:AE1060)),0)</f>
        <v>0</v>
      </c>
      <c r="G1060" s="131">
        <f t="shared" si="425"/>
        <v>1085</v>
      </c>
      <c r="H1060" s="136">
        <f t="shared" si="426"/>
        <v>0.41428025964108439</v>
      </c>
      <c r="I1060" s="2"/>
      <c r="J1060" s="2">
        <f t="shared" si="427"/>
        <v>0.28636884306987398</v>
      </c>
      <c r="K1060" s="2">
        <f t="shared" si="428"/>
        <v>0.70064910271095837</v>
      </c>
      <c r="L1060" s="2">
        <f t="shared" si="429"/>
        <v>0</v>
      </c>
      <c r="M1060" s="2">
        <f t="shared" si="430"/>
        <v>1.2982054219167649E-2</v>
      </c>
      <c r="N1060" s="63">
        <v>750</v>
      </c>
      <c r="O1060" s="63">
        <v>1835</v>
      </c>
      <c r="P1060" s="63"/>
      <c r="Q1060" s="63">
        <v>11</v>
      </c>
      <c r="R1060" s="63">
        <v>8</v>
      </c>
      <c r="S1060" s="63">
        <v>0</v>
      </c>
      <c r="T1060" s="63"/>
      <c r="U1060" s="63"/>
      <c r="V1060" s="63"/>
      <c r="W1060" s="63">
        <f t="shared" si="435"/>
        <v>0</v>
      </c>
      <c r="X1060" s="63">
        <v>0</v>
      </c>
      <c r="Y1060" s="63">
        <v>0</v>
      </c>
      <c r="Z1060" s="63"/>
      <c r="AA1060" s="63"/>
      <c r="AB1060" s="63"/>
      <c r="AC1060" s="63"/>
      <c r="AD1060" s="63"/>
      <c r="AE1060" s="63"/>
      <c r="AF1060" s="63"/>
      <c r="AG1060" s="63">
        <v>0</v>
      </c>
      <c r="AH1060" s="63"/>
      <c r="AI1060" s="63">
        <v>15</v>
      </c>
      <c r="AJ1060" s="63"/>
      <c r="AK1060" s="63"/>
      <c r="AL1060" s="63"/>
      <c r="AM1060" s="63">
        <v>0</v>
      </c>
      <c r="AN1060" s="63"/>
      <c r="AO1060" s="63"/>
      <c r="AP1060" s="63"/>
      <c r="AQ1060" s="63"/>
      <c r="AS1060" s="5">
        <f>IF(Q1060&gt;0,RANK(Q1060,(N1060:P1060,Q1060:AE1060)),0)</f>
        <v>3</v>
      </c>
      <c r="AT1060" s="5">
        <f>IF(R1060&gt;0,RANK(R1060,(N1060:P1060,Q1060:AE1060)),0)</f>
        <v>4</v>
      </c>
      <c r="AU1060" s="5">
        <f>IF(T1060&gt;0,RANK(T1060,(N1060:P1060,Q1060:AE1060)),0)</f>
        <v>0</v>
      </c>
      <c r="AV1060" s="5">
        <f>IF(S1060&gt;0,RANK(S1060,(N1060:P1060,Q1060:AE1060)),0)</f>
        <v>0</v>
      </c>
      <c r="AW1060" s="2">
        <f t="shared" si="431"/>
        <v>4.200076365024819E-3</v>
      </c>
      <c r="AX1060" s="2">
        <f t="shared" si="432"/>
        <v>3.0546009927453228E-3</v>
      </c>
      <c r="AY1060" s="2">
        <f t="shared" si="433"/>
        <v>0</v>
      </c>
      <c r="AZ1060" s="2">
        <f t="shared" si="434"/>
        <v>0</v>
      </c>
      <c r="BB1060" t="s">
        <v>511</v>
      </c>
      <c r="BC1060" t="s">
        <v>1017</v>
      </c>
      <c r="BD1060">
        <v>1</v>
      </c>
      <c r="BF1060" s="111">
        <v>21</v>
      </c>
      <c r="BG1060" s="113">
        <v>39</v>
      </c>
      <c r="BH1060" s="117">
        <f t="shared" si="411"/>
        <v>21039</v>
      </c>
      <c r="BJ1060" s="5" t="s">
        <v>3185</v>
      </c>
      <c r="BY1060" s="63">
        <v>0</v>
      </c>
      <c r="BZ1060" s="63">
        <v>0</v>
      </c>
      <c r="CG1060" s="8">
        <v>0</v>
      </c>
    </row>
    <row r="1061" spans="1:85" ht="13" hidden="1" customHeight="1" outlineLevel="1">
      <c r="A1061" t="s">
        <v>1684</v>
      </c>
      <c r="B1061" t="s">
        <v>1017</v>
      </c>
      <c r="C1061" s="1">
        <f t="shared" si="424"/>
        <v>3680</v>
      </c>
      <c r="D1061" s="5">
        <f>IF(N1061&gt;0, RANK(N1061,(N1061:P1061,Q1061:AE1061)),0)</f>
        <v>2</v>
      </c>
      <c r="E1061" s="5">
        <f>IF(O1061&gt;0,RANK(O1061,(N1061:P1061,Q1061:AE1061)),0)</f>
        <v>1</v>
      </c>
      <c r="F1061" s="5">
        <f>IF(P1061&gt;0,RANK(P1061,(N1061:P1061,Q1061:AE1061)),0)</f>
        <v>0</v>
      </c>
      <c r="G1061" s="131">
        <f t="shared" si="425"/>
        <v>370</v>
      </c>
      <c r="H1061" s="136">
        <f t="shared" si="426"/>
        <v>0.10054347826086957</v>
      </c>
      <c r="I1061" s="2"/>
      <c r="J1061" s="2">
        <f t="shared" si="427"/>
        <v>0.44266304347826085</v>
      </c>
      <c r="K1061" s="2">
        <f t="shared" si="428"/>
        <v>0.54320652173913042</v>
      </c>
      <c r="L1061" s="2">
        <f t="shared" si="429"/>
        <v>0</v>
      </c>
      <c r="M1061" s="2">
        <f t="shared" si="430"/>
        <v>1.4130434782608781E-2</v>
      </c>
      <c r="N1061" s="63">
        <v>1629</v>
      </c>
      <c r="O1061" s="63">
        <v>1999</v>
      </c>
      <c r="P1061" s="63"/>
      <c r="Q1061" s="63">
        <v>27</v>
      </c>
      <c r="R1061" s="63">
        <v>14</v>
      </c>
      <c r="S1061" s="63">
        <v>0</v>
      </c>
      <c r="T1061" s="63"/>
      <c r="U1061" s="63"/>
      <c r="V1061" s="63"/>
      <c r="W1061" s="63">
        <f t="shared" si="435"/>
        <v>0</v>
      </c>
      <c r="X1061" s="63">
        <v>0</v>
      </c>
      <c r="Y1061" s="63">
        <v>0</v>
      </c>
      <c r="Z1061" s="63"/>
      <c r="AA1061" s="63"/>
      <c r="AB1061" s="63"/>
      <c r="AC1061" s="63"/>
      <c r="AD1061" s="63"/>
      <c r="AE1061" s="63"/>
      <c r="AF1061" s="63"/>
      <c r="AG1061" s="63">
        <v>0</v>
      </c>
      <c r="AH1061" s="63"/>
      <c r="AI1061" s="63">
        <v>11</v>
      </c>
      <c r="AJ1061" s="63"/>
      <c r="AK1061" s="63"/>
      <c r="AL1061" s="63"/>
      <c r="AM1061" s="63">
        <v>0</v>
      </c>
      <c r="AN1061" s="63"/>
      <c r="AO1061" s="63"/>
      <c r="AP1061" s="63"/>
      <c r="AQ1061" s="63"/>
      <c r="AS1061" s="5">
        <f>IF(Q1061&gt;0,RANK(Q1061,(N1061:P1061,Q1061:AE1061)),0)</f>
        <v>3</v>
      </c>
      <c r="AT1061" s="5">
        <f>IF(R1061&gt;0,RANK(R1061,(N1061:P1061,Q1061:AE1061)),0)</f>
        <v>4</v>
      </c>
      <c r="AU1061" s="5">
        <f>IF(T1061&gt;0,RANK(T1061,(N1061:P1061,Q1061:AE1061)),0)</f>
        <v>0</v>
      </c>
      <c r="AV1061" s="5">
        <f>IF(S1061&gt;0,RANK(S1061,(N1061:P1061,Q1061:AE1061)),0)</f>
        <v>0</v>
      </c>
      <c r="AW1061" s="2">
        <f t="shared" si="431"/>
        <v>7.3369565217391306E-3</v>
      </c>
      <c r="AX1061" s="2">
        <f t="shared" si="432"/>
        <v>3.8043478260869567E-3</v>
      </c>
      <c r="AY1061" s="2">
        <f t="shared" si="433"/>
        <v>0</v>
      </c>
      <c r="AZ1061" s="2">
        <f t="shared" si="434"/>
        <v>0</v>
      </c>
      <c r="BB1061" t="s">
        <v>1684</v>
      </c>
      <c r="BC1061" t="s">
        <v>1017</v>
      </c>
      <c r="BD1061">
        <v>4</v>
      </c>
      <c r="BF1061" s="111">
        <v>21</v>
      </c>
      <c r="BG1061" s="113">
        <v>41</v>
      </c>
      <c r="BH1061" s="117">
        <f t="shared" si="411"/>
        <v>21041</v>
      </c>
      <c r="BJ1061" s="5" t="s">
        <v>3185</v>
      </c>
      <c r="BY1061" s="63">
        <v>0</v>
      </c>
      <c r="BZ1061" s="63">
        <v>0</v>
      </c>
      <c r="CG1061" s="8">
        <v>0</v>
      </c>
    </row>
    <row r="1062" spans="1:85" ht="13" hidden="1" customHeight="1" outlineLevel="1">
      <c r="A1062" t="s">
        <v>1852</v>
      </c>
      <c r="B1062" t="s">
        <v>1017</v>
      </c>
      <c r="C1062" s="1">
        <f t="shared" si="424"/>
        <v>8908</v>
      </c>
      <c r="D1062" s="5">
        <f>IF(N1062&gt;0, RANK(N1062,(N1062:P1062,Q1062:AE1062)),0)</f>
        <v>2</v>
      </c>
      <c r="E1062" s="5">
        <f>IF(O1062&gt;0,RANK(O1062,(N1062:P1062,Q1062:AE1062)),0)</f>
        <v>1</v>
      </c>
      <c r="F1062" s="5">
        <f>IF(P1062&gt;0,RANK(P1062,(N1062:P1062,Q1062:AE1062)),0)</f>
        <v>0</v>
      </c>
      <c r="G1062" s="131">
        <f t="shared" si="425"/>
        <v>1896</v>
      </c>
      <c r="H1062" s="136">
        <f t="shared" si="426"/>
        <v>0.21284238886394252</v>
      </c>
      <c r="I1062" s="2"/>
      <c r="J1062" s="2">
        <f t="shared" si="427"/>
        <v>0.37977099236641221</v>
      </c>
      <c r="K1062" s="2">
        <f t="shared" si="428"/>
        <v>0.59261338123035479</v>
      </c>
      <c r="L1062" s="2">
        <f t="shared" si="429"/>
        <v>0</v>
      </c>
      <c r="M1062" s="2">
        <f t="shared" si="430"/>
        <v>2.7615626403233007E-2</v>
      </c>
      <c r="N1062" s="63">
        <v>3383</v>
      </c>
      <c r="O1062" s="63">
        <v>5279</v>
      </c>
      <c r="P1062" s="63"/>
      <c r="Q1062" s="63">
        <v>115</v>
      </c>
      <c r="R1062" s="63">
        <v>45</v>
      </c>
      <c r="S1062" s="63">
        <v>2</v>
      </c>
      <c r="T1062" s="63"/>
      <c r="U1062" s="63"/>
      <c r="V1062" s="63"/>
      <c r="W1062" s="63">
        <f t="shared" si="435"/>
        <v>0</v>
      </c>
      <c r="X1062" s="63">
        <v>0</v>
      </c>
      <c r="Y1062" s="63">
        <v>0</v>
      </c>
      <c r="Z1062" s="63"/>
      <c r="AA1062" s="63"/>
      <c r="AB1062" s="63"/>
      <c r="AC1062" s="63"/>
      <c r="AD1062" s="63"/>
      <c r="AE1062" s="63"/>
      <c r="AF1062" s="63"/>
      <c r="AG1062" s="63">
        <v>0</v>
      </c>
      <c r="AH1062" s="63"/>
      <c r="AI1062" s="63">
        <v>84</v>
      </c>
      <c r="AJ1062" s="63"/>
      <c r="AK1062" s="63"/>
      <c r="AL1062" s="63"/>
      <c r="AM1062" s="63">
        <v>0</v>
      </c>
      <c r="AN1062" s="63"/>
      <c r="AO1062" s="63"/>
      <c r="AP1062" s="63"/>
      <c r="AQ1062" s="63"/>
      <c r="AS1062" s="5">
        <f>IF(Q1062&gt;0,RANK(Q1062,(N1062:P1062,Q1062:AE1062)),0)</f>
        <v>3</v>
      </c>
      <c r="AT1062" s="5">
        <f>IF(R1062&gt;0,RANK(R1062,(N1062:P1062,Q1062:AE1062)),0)</f>
        <v>4</v>
      </c>
      <c r="AU1062" s="5">
        <f>IF(T1062&gt;0,RANK(T1062,(N1062:P1062,Q1062:AE1062)),0)</f>
        <v>0</v>
      </c>
      <c r="AV1062" s="5">
        <f>IF(S1062&gt;0,RANK(S1062,(N1062:P1062,Q1062:AE1062)),0)</f>
        <v>5</v>
      </c>
      <c r="AW1062" s="2">
        <f t="shared" si="431"/>
        <v>1.2909744050291872E-2</v>
      </c>
      <c r="AX1062" s="2">
        <f t="shared" si="432"/>
        <v>5.0516389762011674E-3</v>
      </c>
      <c r="AY1062" s="2">
        <f t="shared" si="433"/>
        <v>0</v>
      </c>
      <c r="AZ1062" s="2">
        <f t="shared" si="434"/>
        <v>2.2451728783116299E-4</v>
      </c>
      <c r="BB1062" t="s">
        <v>1852</v>
      </c>
      <c r="BC1062" t="s">
        <v>1017</v>
      </c>
      <c r="BD1062">
        <v>5</v>
      </c>
      <c r="BF1062" s="111">
        <v>21</v>
      </c>
      <c r="BG1062" s="113">
        <v>43</v>
      </c>
      <c r="BH1062" s="117">
        <f t="shared" si="411"/>
        <v>21043</v>
      </c>
      <c r="BJ1062" s="5" t="s">
        <v>3185</v>
      </c>
      <c r="BY1062" s="63">
        <v>0</v>
      </c>
      <c r="BZ1062" s="63">
        <v>0</v>
      </c>
      <c r="CG1062" s="8">
        <v>0</v>
      </c>
    </row>
    <row r="1063" spans="1:85" ht="13" hidden="1" customHeight="1" outlineLevel="1">
      <c r="A1063" t="s">
        <v>443</v>
      </c>
      <c r="B1063" t="s">
        <v>1017</v>
      </c>
      <c r="C1063" s="1">
        <f t="shared" si="424"/>
        <v>6091</v>
      </c>
      <c r="D1063" s="5">
        <f>IF(N1063&gt;0, RANK(N1063,(N1063:P1063,Q1063:AE1063)),0)</f>
        <v>2</v>
      </c>
      <c r="E1063" s="5">
        <f>IF(O1063&gt;0,RANK(O1063,(N1063:P1063,Q1063:AE1063)),0)</f>
        <v>1</v>
      </c>
      <c r="F1063" s="5">
        <f>IF(P1063&gt;0,RANK(P1063,(N1063:P1063,Q1063:AE1063)),0)</f>
        <v>0</v>
      </c>
      <c r="G1063" s="131">
        <f t="shared" si="425"/>
        <v>3818</v>
      </c>
      <c r="H1063" s="136">
        <f t="shared" si="426"/>
        <v>0.62682646527663766</v>
      </c>
      <c r="I1063" s="2"/>
      <c r="J1063" s="2">
        <f t="shared" si="427"/>
        <v>0.17829584633065179</v>
      </c>
      <c r="K1063" s="2">
        <f t="shared" si="428"/>
        <v>0.80512231160728942</v>
      </c>
      <c r="L1063" s="2">
        <f t="shared" si="429"/>
        <v>0</v>
      </c>
      <c r="M1063" s="2">
        <f t="shared" si="430"/>
        <v>1.6581842062058816E-2</v>
      </c>
      <c r="N1063" s="63">
        <v>1086</v>
      </c>
      <c r="O1063" s="63">
        <v>4904</v>
      </c>
      <c r="P1063" s="63"/>
      <c r="Q1063" s="63">
        <v>56</v>
      </c>
      <c r="R1063" s="63">
        <v>23</v>
      </c>
      <c r="S1063" s="63">
        <v>0</v>
      </c>
      <c r="T1063" s="63"/>
      <c r="U1063" s="63"/>
      <c r="V1063" s="63"/>
      <c r="W1063" s="63">
        <f t="shared" si="435"/>
        <v>0</v>
      </c>
      <c r="X1063" s="63">
        <v>0</v>
      </c>
      <c r="Y1063" s="63">
        <v>0</v>
      </c>
      <c r="Z1063" s="63"/>
      <c r="AA1063" s="63"/>
      <c r="AB1063" s="63"/>
      <c r="AC1063" s="63"/>
      <c r="AD1063" s="63"/>
      <c r="AE1063" s="63"/>
      <c r="AF1063" s="63"/>
      <c r="AG1063" s="63">
        <v>0</v>
      </c>
      <c r="AH1063" s="63"/>
      <c r="AI1063" s="63">
        <v>22</v>
      </c>
      <c r="AJ1063" s="63"/>
      <c r="AK1063" s="63"/>
      <c r="AL1063" s="63"/>
      <c r="AM1063" s="63">
        <v>0</v>
      </c>
      <c r="AN1063" s="63"/>
      <c r="AO1063" s="63"/>
      <c r="AP1063" s="63"/>
      <c r="AQ1063" s="63"/>
      <c r="AS1063" s="5">
        <f>IF(Q1063&gt;0,RANK(Q1063,(N1063:P1063,Q1063:AE1063)),0)</f>
        <v>3</v>
      </c>
      <c r="AT1063" s="5">
        <f>IF(R1063&gt;0,RANK(R1063,(N1063:P1063,Q1063:AE1063)),0)</f>
        <v>4</v>
      </c>
      <c r="AU1063" s="5">
        <f>IF(T1063&gt;0,RANK(T1063,(N1063:P1063,Q1063:AE1063)),0)</f>
        <v>0</v>
      </c>
      <c r="AV1063" s="5">
        <f>IF(S1063&gt;0,RANK(S1063,(N1063:P1063,Q1063:AE1063)),0)</f>
        <v>0</v>
      </c>
      <c r="AW1063" s="2">
        <f t="shared" si="431"/>
        <v>9.193892628468231E-3</v>
      </c>
      <c r="AX1063" s="2">
        <f t="shared" si="432"/>
        <v>3.7760630438351665E-3</v>
      </c>
      <c r="AY1063" s="2">
        <f t="shared" si="433"/>
        <v>0</v>
      </c>
      <c r="AZ1063" s="2">
        <f t="shared" si="434"/>
        <v>0</v>
      </c>
      <c r="BB1063" t="s">
        <v>443</v>
      </c>
      <c r="BC1063" t="s">
        <v>1017</v>
      </c>
      <c r="BD1063">
        <v>1</v>
      </c>
      <c r="BF1063" s="111">
        <v>21</v>
      </c>
      <c r="BG1063" s="113">
        <v>45</v>
      </c>
      <c r="BH1063" s="117">
        <f t="shared" si="411"/>
        <v>21045</v>
      </c>
      <c r="BJ1063" s="5" t="s">
        <v>3185</v>
      </c>
      <c r="BY1063" s="63">
        <v>0</v>
      </c>
      <c r="BZ1063" s="63">
        <v>0</v>
      </c>
      <c r="CG1063" s="8">
        <v>0</v>
      </c>
    </row>
    <row r="1064" spans="1:85" ht="13" hidden="1" customHeight="1" outlineLevel="1">
      <c r="A1064" t="s">
        <v>2854</v>
      </c>
      <c r="B1064" t="s">
        <v>1017</v>
      </c>
      <c r="C1064" s="1">
        <f t="shared" si="424"/>
        <v>21955</v>
      </c>
      <c r="D1064" s="5">
        <f>IF(N1064&gt;0, RANK(N1064,(N1064:P1064,Q1064:AE1064)),0)</f>
        <v>2</v>
      </c>
      <c r="E1064" s="5">
        <f>IF(O1064&gt;0,RANK(O1064,(N1064:P1064,Q1064:AE1064)),0)</f>
        <v>1</v>
      </c>
      <c r="F1064" s="5">
        <f>IF(P1064&gt;0,RANK(P1064,(N1064:P1064,Q1064:AE1064)),0)</f>
        <v>0</v>
      </c>
      <c r="G1064" s="131">
        <f t="shared" si="425"/>
        <v>5223</v>
      </c>
      <c r="H1064" s="136">
        <f t="shared" si="426"/>
        <v>0.23789569574128899</v>
      </c>
      <c r="I1064" s="2"/>
      <c r="J1064" s="2">
        <f t="shared" si="427"/>
        <v>0.37585971304941929</v>
      </c>
      <c r="K1064" s="2">
        <f t="shared" si="428"/>
        <v>0.61375540879070822</v>
      </c>
      <c r="L1064" s="2">
        <f t="shared" si="429"/>
        <v>0</v>
      </c>
      <c r="M1064" s="2">
        <f t="shared" si="430"/>
        <v>1.0384878159872546E-2</v>
      </c>
      <c r="N1064" s="63">
        <v>8252</v>
      </c>
      <c r="O1064" s="63">
        <v>13475</v>
      </c>
      <c r="P1064" s="63"/>
      <c r="Q1064" s="63">
        <v>124</v>
      </c>
      <c r="R1064" s="63">
        <v>44</v>
      </c>
      <c r="S1064" s="63">
        <v>0</v>
      </c>
      <c r="T1064" s="63"/>
      <c r="U1064" s="63"/>
      <c r="V1064" s="63"/>
      <c r="W1064" s="63">
        <f t="shared" si="435"/>
        <v>1</v>
      </c>
      <c r="X1064" s="63">
        <v>0</v>
      </c>
      <c r="Y1064" s="63">
        <v>1</v>
      </c>
      <c r="Z1064" s="63"/>
      <c r="AA1064" s="63"/>
      <c r="AB1064" s="63"/>
      <c r="AC1064" s="63"/>
      <c r="AD1064" s="63"/>
      <c r="AE1064" s="63"/>
      <c r="AF1064" s="63"/>
      <c r="AG1064" s="63">
        <v>0</v>
      </c>
      <c r="AH1064" s="63"/>
      <c r="AI1064" s="63">
        <v>58</v>
      </c>
      <c r="AJ1064" s="63"/>
      <c r="AK1064" s="63"/>
      <c r="AL1064" s="63"/>
      <c r="AM1064" s="63">
        <v>0</v>
      </c>
      <c r="AN1064" s="63"/>
      <c r="AO1064" s="63"/>
      <c r="AP1064" s="63"/>
      <c r="AQ1064" s="63"/>
      <c r="AS1064" s="5">
        <f>IF(Q1064&gt;0,RANK(Q1064,(N1064:P1064,Q1064:AE1064)),0)</f>
        <v>3</v>
      </c>
      <c r="AT1064" s="5">
        <f>IF(R1064&gt;0,RANK(R1064,(N1064:P1064,Q1064:AE1064)),0)</f>
        <v>4</v>
      </c>
      <c r="AU1064" s="5">
        <f>IF(T1064&gt;0,RANK(T1064,(N1064:P1064,Q1064:AE1064)),0)</f>
        <v>0</v>
      </c>
      <c r="AV1064" s="5">
        <f>IF(S1064&gt;0,RANK(S1064,(N1064:P1064,Q1064:AE1064)),0)</f>
        <v>0</v>
      </c>
      <c r="AW1064" s="2">
        <f t="shared" si="431"/>
        <v>5.6479161922113417E-3</v>
      </c>
      <c r="AX1064" s="2">
        <f t="shared" si="432"/>
        <v>2.0040992940104758E-3</v>
      </c>
      <c r="AY1064" s="2">
        <f t="shared" si="433"/>
        <v>0</v>
      </c>
      <c r="AZ1064" s="2">
        <f t="shared" si="434"/>
        <v>0</v>
      </c>
      <c r="BB1064" t="s">
        <v>2854</v>
      </c>
      <c r="BC1064" t="s">
        <v>1017</v>
      </c>
      <c r="BD1064">
        <v>1</v>
      </c>
      <c r="BF1064" s="111">
        <v>21</v>
      </c>
      <c r="BG1064" s="113">
        <v>47</v>
      </c>
      <c r="BH1064" s="117">
        <f t="shared" ref="BH1064:BH1127" si="436">1000*BF1064+BG1064</f>
        <v>21047</v>
      </c>
      <c r="BJ1064" s="5" t="s">
        <v>3185</v>
      </c>
      <c r="BY1064" s="63">
        <v>1</v>
      </c>
      <c r="BZ1064" s="63">
        <v>0</v>
      </c>
      <c r="CG1064" s="8">
        <v>0</v>
      </c>
    </row>
    <row r="1065" spans="1:85" ht="13" hidden="1" customHeight="1" outlineLevel="1">
      <c r="A1065" t="s">
        <v>395</v>
      </c>
      <c r="B1065" t="s">
        <v>1017</v>
      </c>
      <c r="C1065" s="1">
        <f t="shared" si="424"/>
        <v>15416</v>
      </c>
      <c r="D1065" s="5">
        <f>IF(N1065&gt;0, RANK(N1065,(N1065:P1065,Q1065:AE1065)),0)</f>
        <v>2</v>
      </c>
      <c r="E1065" s="5">
        <f>IF(O1065&gt;0,RANK(O1065,(N1065:P1065,Q1065:AE1065)),0)</f>
        <v>1</v>
      </c>
      <c r="F1065" s="5">
        <f>IF(P1065&gt;0,RANK(P1065,(N1065:P1065,Q1065:AE1065)),0)</f>
        <v>0</v>
      </c>
      <c r="G1065" s="131">
        <f t="shared" si="425"/>
        <v>4703</v>
      </c>
      <c r="H1065" s="136">
        <f t="shared" si="426"/>
        <v>0.3050726517903477</v>
      </c>
      <c r="I1065" s="2"/>
      <c r="J1065" s="2">
        <f t="shared" si="427"/>
        <v>0.33912817851582772</v>
      </c>
      <c r="K1065" s="2">
        <f t="shared" si="428"/>
        <v>0.64420083030617536</v>
      </c>
      <c r="L1065" s="2">
        <f t="shared" si="429"/>
        <v>0</v>
      </c>
      <c r="M1065" s="2">
        <f t="shared" si="430"/>
        <v>1.6670991177996863E-2</v>
      </c>
      <c r="N1065" s="63">
        <v>5228</v>
      </c>
      <c r="O1065" s="63">
        <v>9931</v>
      </c>
      <c r="P1065" s="63"/>
      <c r="Q1065" s="63">
        <v>144</v>
      </c>
      <c r="R1065" s="63">
        <v>46</v>
      </c>
      <c r="S1065" s="63">
        <v>4</v>
      </c>
      <c r="T1065" s="63"/>
      <c r="U1065" s="63"/>
      <c r="V1065" s="63"/>
      <c r="W1065" s="63">
        <f t="shared" si="435"/>
        <v>1</v>
      </c>
      <c r="X1065" s="63">
        <v>0</v>
      </c>
      <c r="Y1065" s="63">
        <v>0</v>
      </c>
      <c r="Z1065" s="63"/>
      <c r="AA1065" s="63"/>
      <c r="AB1065" s="63"/>
      <c r="AC1065" s="63"/>
      <c r="AD1065" s="63"/>
      <c r="AE1065" s="63"/>
      <c r="AF1065" s="63"/>
      <c r="AG1065" s="63">
        <v>1</v>
      </c>
      <c r="AH1065" s="63"/>
      <c r="AI1065" s="63">
        <v>61</v>
      </c>
      <c r="AJ1065" s="63"/>
      <c r="AK1065" s="63"/>
      <c r="AL1065" s="63"/>
      <c r="AM1065" s="63">
        <v>0</v>
      </c>
      <c r="AN1065" s="63"/>
      <c r="AO1065" s="63"/>
      <c r="AP1065" s="63"/>
      <c r="AQ1065" s="63"/>
      <c r="AS1065" s="5">
        <f>IF(Q1065&gt;0,RANK(Q1065,(N1065:P1065,Q1065:AE1065)),0)</f>
        <v>3</v>
      </c>
      <c r="AT1065" s="5">
        <f>IF(R1065&gt;0,RANK(R1065,(N1065:P1065,Q1065:AE1065)),0)</f>
        <v>4</v>
      </c>
      <c r="AU1065" s="5">
        <f>IF(T1065&gt;0,RANK(T1065,(N1065:P1065,Q1065:AE1065)),0)</f>
        <v>0</v>
      </c>
      <c r="AV1065" s="5">
        <f>IF(S1065&gt;0,RANK(S1065,(N1065:P1065,Q1065:AE1065)),0)</f>
        <v>5</v>
      </c>
      <c r="AW1065" s="2">
        <f t="shared" si="431"/>
        <v>9.3409444732745206E-3</v>
      </c>
      <c r="AX1065" s="2">
        <f t="shared" si="432"/>
        <v>2.9839128178515829E-3</v>
      </c>
      <c r="AY1065" s="2">
        <f t="shared" si="433"/>
        <v>0</v>
      </c>
      <c r="AZ1065" s="2">
        <f t="shared" si="434"/>
        <v>2.594706798131811E-4</v>
      </c>
      <c r="BB1065" t="s">
        <v>395</v>
      </c>
      <c r="BC1065" t="s">
        <v>1017</v>
      </c>
      <c r="BD1065">
        <v>6</v>
      </c>
      <c r="BF1065" s="111">
        <v>21</v>
      </c>
      <c r="BG1065" s="113">
        <v>49</v>
      </c>
      <c r="BH1065" s="117">
        <f t="shared" si="436"/>
        <v>21049</v>
      </c>
      <c r="BJ1065" s="5" t="s">
        <v>3185</v>
      </c>
      <c r="BY1065" s="63">
        <v>0</v>
      </c>
      <c r="BZ1065" s="63">
        <v>1</v>
      </c>
      <c r="CG1065" s="8">
        <v>0</v>
      </c>
    </row>
    <row r="1066" spans="1:85" ht="13" hidden="1" customHeight="1" outlineLevel="1">
      <c r="A1066" t="s">
        <v>3118</v>
      </c>
      <c r="B1066" t="s">
        <v>1017</v>
      </c>
      <c r="C1066" s="1">
        <f t="shared" si="424"/>
        <v>7383</v>
      </c>
      <c r="D1066" s="5">
        <f>IF(N1066&gt;0, RANK(N1066,(N1066:P1066,Q1066:AE1066)),0)</f>
        <v>2</v>
      </c>
      <c r="E1066" s="5">
        <f>IF(O1066&gt;0,RANK(O1066,(N1066:P1066,Q1066:AE1066)),0)</f>
        <v>1</v>
      </c>
      <c r="F1066" s="5">
        <f>IF(P1066&gt;0,RANK(P1066,(N1066:P1066,Q1066:AE1066)),0)</f>
        <v>0</v>
      </c>
      <c r="G1066" s="131">
        <f t="shared" si="425"/>
        <v>5065</v>
      </c>
      <c r="H1066" s="136">
        <f t="shared" si="426"/>
        <v>0.6860354869294325</v>
      </c>
      <c r="I1066" s="2"/>
      <c r="J1066" s="2">
        <f t="shared" si="427"/>
        <v>0.15048083434918055</v>
      </c>
      <c r="K1066" s="2">
        <f t="shared" si="428"/>
        <v>0.83651632127861308</v>
      </c>
      <c r="L1066" s="2">
        <f t="shared" si="429"/>
        <v>0</v>
      </c>
      <c r="M1066" s="2">
        <f t="shared" si="430"/>
        <v>1.3002844372206335E-2</v>
      </c>
      <c r="N1066" s="63">
        <v>1111</v>
      </c>
      <c r="O1066" s="63">
        <v>6176</v>
      </c>
      <c r="P1066" s="63"/>
      <c r="Q1066" s="63">
        <v>42</v>
      </c>
      <c r="R1066" s="63">
        <v>20</v>
      </c>
      <c r="S1066" s="63">
        <v>0</v>
      </c>
      <c r="T1066" s="63"/>
      <c r="U1066" s="63"/>
      <c r="V1066" s="63"/>
      <c r="W1066" s="63">
        <f t="shared" si="435"/>
        <v>0</v>
      </c>
      <c r="X1066" s="63">
        <v>0</v>
      </c>
      <c r="Y1066" s="63">
        <v>0</v>
      </c>
      <c r="Z1066" s="63"/>
      <c r="AA1066" s="63"/>
      <c r="AB1066" s="63"/>
      <c r="AC1066" s="63"/>
      <c r="AD1066" s="63"/>
      <c r="AE1066" s="63"/>
      <c r="AF1066" s="63"/>
      <c r="AG1066" s="63">
        <v>0</v>
      </c>
      <c r="AH1066" s="63"/>
      <c r="AI1066" s="63">
        <v>34</v>
      </c>
      <c r="AJ1066" s="63"/>
      <c r="AK1066" s="63"/>
      <c r="AL1066" s="63"/>
      <c r="AM1066" s="63">
        <v>0</v>
      </c>
      <c r="AN1066" s="63"/>
      <c r="AO1066" s="63"/>
      <c r="AP1066" s="63"/>
      <c r="AQ1066" s="63"/>
      <c r="AS1066" s="5">
        <f>IF(Q1066&gt;0,RANK(Q1066,(N1066:P1066,Q1066:AE1066)),0)</f>
        <v>3</v>
      </c>
      <c r="AT1066" s="5">
        <f>IF(R1066&gt;0,RANK(R1066,(N1066:P1066,Q1066:AE1066)),0)</f>
        <v>4</v>
      </c>
      <c r="AU1066" s="5">
        <f>IF(T1066&gt;0,RANK(T1066,(N1066:P1066,Q1066:AE1066)),0)</f>
        <v>0</v>
      </c>
      <c r="AV1066" s="5">
        <f>IF(S1066&gt;0,RANK(S1066,(N1066:P1066,Q1066:AE1066)),0)</f>
        <v>0</v>
      </c>
      <c r="AW1066" s="2">
        <f t="shared" si="431"/>
        <v>5.6887444128403087E-3</v>
      </c>
      <c r="AX1066" s="2">
        <f t="shared" si="432"/>
        <v>2.7089259108763375E-3</v>
      </c>
      <c r="AY1066" s="2">
        <f t="shared" si="433"/>
        <v>0</v>
      </c>
      <c r="AZ1066" s="2">
        <f t="shared" si="434"/>
        <v>0</v>
      </c>
      <c r="BB1066" t="s">
        <v>3118</v>
      </c>
      <c r="BC1066" t="s">
        <v>1017</v>
      </c>
      <c r="BD1066">
        <v>5</v>
      </c>
      <c r="BF1066" s="111">
        <v>21</v>
      </c>
      <c r="BG1066" s="113">
        <v>51</v>
      </c>
      <c r="BH1066" s="117">
        <f t="shared" si="436"/>
        <v>21051</v>
      </c>
      <c r="BJ1066" s="5" t="s">
        <v>3185</v>
      </c>
      <c r="BY1066" s="63">
        <v>0</v>
      </c>
      <c r="BZ1066" s="63">
        <v>0</v>
      </c>
      <c r="CG1066" s="8">
        <v>0</v>
      </c>
    </row>
    <row r="1067" spans="1:85" ht="13" hidden="1" customHeight="1" outlineLevel="1">
      <c r="A1067" t="s">
        <v>1293</v>
      </c>
      <c r="B1067" t="s">
        <v>1017</v>
      </c>
      <c r="C1067" s="1">
        <f t="shared" si="424"/>
        <v>4393</v>
      </c>
      <c r="D1067" s="5">
        <f>IF(N1067&gt;0, RANK(N1067,(N1067:P1067,Q1067:AE1067)),0)</f>
        <v>2</v>
      </c>
      <c r="E1067" s="5">
        <f>IF(O1067&gt;0,RANK(O1067,(N1067:P1067,Q1067:AE1067)),0)</f>
        <v>1</v>
      </c>
      <c r="F1067" s="5">
        <f>IF(P1067&gt;0,RANK(P1067,(N1067:P1067,Q1067:AE1067)),0)</f>
        <v>0</v>
      </c>
      <c r="G1067" s="131">
        <f t="shared" si="425"/>
        <v>2817</v>
      </c>
      <c r="H1067" s="136">
        <f t="shared" si="426"/>
        <v>0.64124743910767135</v>
      </c>
      <c r="I1067" s="2"/>
      <c r="J1067" s="2">
        <f t="shared" si="427"/>
        <v>0.17118142499430913</v>
      </c>
      <c r="K1067" s="2">
        <f t="shared" si="428"/>
        <v>0.81242886410198045</v>
      </c>
      <c r="L1067" s="2">
        <f t="shared" si="429"/>
        <v>0</v>
      </c>
      <c r="M1067" s="2">
        <f t="shared" si="430"/>
        <v>1.6389710903710442E-2</v>
      </c>
      <c r="N1067" s="63">
        <v>752</v>
      </c>
      <c r="O1067" s="63">
        <v>3569</v>
      </c>
      <c r="P1067" s="63"/>
      <c r="Q1067" s="63">
        <v>29</v>
      </c>
      <c r="R1067" s="63">
        <v>17</v>
      </c>
      <c r="S1067" s="63">
        <v>0</v>
      </c>
      <c r="T1067" s="63"/>
      <c r="U1067" s="63"/>
      <c r="V1067" s="63"/>
      <c r="W1067" s="63">
        <f t="shared" si="435"/>
        <v>0</v>
      </c>
      <c r="X1067" s="63">
        <v>0</v>
      </c>
      <c r="Y1067" s="63">
        <v>0</v>
      </c>
      <c r="Z1067" s="63"/>
      <c r="AA1067" s="63"/>
      <c r="AB1067" s="63"/>
      <c r="AC1067" s="63"/>
      <c r="AD1067" s="63"/>
      <c r="AE1067" s="63"/>
      <c r="AF1067" s="63"/>
      <c r="AG1067" s="63">
        <v>0</v>
      </c>
      <c r="AH1067" s="63"/>
      <c r="AI1067" s="63">
        <v>26</v>
      </c>
      <c r="AJ1067" s="63"/>
      <c r="AK1067" s="63"/>
      <c r="AL1067" s="63"/>
      <c r="AM1067" s="63">
        <v>0</v>
      </c>
      <c r="AN1067" s="63"/>
      <c r="AO1067" s="63"/>
      <c r="AP1067" s="63"/>
      <c r="AQ1067" s="63"/>
      <c r="AS1067" s="5">
        <f>IF(Q1067&gt;0,RANK(Q1067,(N1067:P1067,Q1067:AE1067)),0)</f>
        <v>3</v>
      </c>
      <c r="AT1067" s="5">
        <f>IF(R1067&gt;0,RANK(R1067,(N1067:P1067,Q1067:AE1067)),0)</f>
        <v>4</v>
      </c>
      <c r="AU1067" s="5">
        <f>IF(T1067&gt;0,RANK(T1067,(N1067:P1067,Q1067:AE1067)),0)</f>
        <v>0</v>
      </c>
      <c r="AV1067" s="5">
        <f>IF(S1067&gt;0,RANK(S1067,(N1067:P1067,Q1067:AE1067)),0)</f>
        <v>0</v>
      </c>
      <c r="AW1067" s="2">
        <f t="shared" si="431"/>
        <v>6.6014113362167087E-3</v>
      </c>
      <c r="AX1067" s="2">
        <f t="shared" si="432"/>
        <v>3.8697928522649669E-3</v>
      </c>
      <c r="AY1067" s="2">
        <f t="shared" si="433"/>
        <v>0</v>
      </c>
      <c r="AZ1067" s="2">
        <f t="shared" si="434"/>
        <v>0</v>
      </c>
      <c r="BB1067" t="s">
        <v>1293</v>
      </c>
      <c r="BC1067" t="s">
        <v>1017</v>
      </c>
      <c r="BD1067">
        <v>1</v>
      </c>
      <c r="BF1067" s="111">
        <v>21</v>
      </c>
      <c r="BG1067" s="113">
        <v>53</v>
      </c>
      <c r="BH1067" s="117">
        <f t="shared" si="436"/>
        <v>21053</v>
      </c>
      <c r="BJ1067" s="5" t="s">
        <v>3185</v>
      </c>
      <c r="BY1067" s="63">
        <v>0</v>
      </c>
      <c r="BZ1067" s="63">
        <v>0</v>
      </c>
      <c r="CG1067" s="8">
        <v>0</v>
      </c>
    </row>
    <row r="1068" spans="1:85" ht="13" hidden="1" customHeight="1" outlineLevel="1">
      <c r="A1068" t="s">
        <v>1866</v>
      </c>
      <c r="B1068" t="s">
        <v>1017</v>
      </c>
      <c r="C1068" s="1">
        <f t="shared" si="424"/>
        <v>3854</v>
      </c>
      <c r="D1068" s="5">
        <f>IF(N1068&gt;0, RANK(N1068,(N1068:P1068,Q1068:AE1068)),0)</f>
        <v>2</v>
      </c>
      <c r="E1068" s="5">
        <f>IF(O1068&gt;0,RANK(O1068,(N1068:P1068,Q1068:AE1068)),0)</f>
        <v>1</v>
      </c>
      <c r="F1068" s="5">
        <f>IF(P1068&gt;0,RANK(P1068,(N1068:P1068,Q1068:AE1068)),0)</f>
        <v>0</v>
      </c>
      <c r="G1068" s="131">
        <f t="shared" si="425"/>
        <v>1879</v>
      </c>
      <c r="H1068" s="136">
        <f t="shared" si="426"/>
        <v>0.48754540736896729</v>
      </c>
      <c r="I1068" s="2"/>
      <c r="J1068" s="2">
        <f t="shared" si="427"/>
        <v>0.24909185262065386</v>
      </c>
      <c r="K1068" s="2">
        <f t="shared" si="428"/>
        <v>0.73663725998962115</v>
      </c>
      <c r="L1068" s="2">
        <f t="shared" si="429"/>
        <v>0</v>
      </c>
      <c r="M1068" s="2">
        <f t="shared" si="430"/>
        <v>1.427088738972504E-2</v>
      </c>
      <c r="N1068" s="63">
        <v>960</v>
      </c>
      <c r="O1068" s="63">
        <v>2839</v>
      </c>
      <c r="P1068" s="63"/>
      <c r="Q1068" s="63">
        <v>25</v>
      </c>
      <c r="R1068" s="63">
        <v>16</v>
      </c>
      <c r="S1068" s="63">
        <v>0</v>
      </c>
      <c r="T1068" s="63"/>
      <c r="U1068" s="63"/>
      <c r="V1068" s="63"/>
      <c r="W1068" s="63">
        <f t="shared" si="435"/>
        <v>0</v>
      </c>
      <c r="X1068" s="63">
        <v>0</v>
      </c>
      <c r="Y1068" s="63">
        <v>0</v>
      </c>
      <c r="Z1068" s="63"/>
      <c r="AA1068" s="63"/>
      <c r="AB1068" s="63"/>
      <c r="AC1068" s="63"/>
      <c r="AD1068" s="63"/>
      <c r="AE1068" s="63"/>
      <c r="AF1068" s="63"/>
      <c r="AG1068" s="63">
        <v>0</v>
      </c>
      <c r="AH1068" s="63"/>
      <c r="AI1068" s="63">
        <v>14</v>
      </c>
      <c r="AJ1068" s="63"/>
      <c r="AK1068" s="63"/>
      <c r="AL1068" s="63"/>
      <c r="AM1068" s="63">
        <v>0</v>
      </c>
      <c r="AN1068" s="63"/>
      <c r="AO1068" s="63"/>
      <c r="AP1068" s="63"/>
      <c r="AQ1068" s="63"/>
      <c r="AS1068" s="5">
        <f>IF(Q1068&gt;0,RANK(Q1068,(N1068:P1068,Q1068:AE1068)),0)</f>
        <v>3</v>
      </c>
      <c r="AT1068" s="5">
        <f>IF(R1068&gt;0,RANK(R1068,(N1068:P1068,Q1068:AE1068)),0)</f>
        <v>4</v>
      </c>
      <c r="AU1068" s="5">
        <f>IF(T1068&gt;0,RANK(T1068,(N1068:P1068,Q1068:AE1068)),0)</f>
        <v>0</v>
      </c>
      <c r="AV1068" s="5">
        <f>IF(S1068&gt;0,RANK(S1068,(N1068:P1068,Q1068:AE1068)),0)</f>
        <v>0</v>
      </c>
      <c r="AW1068" s="2">
        <f t="shared" si="431"/>
        <v>6.4867669953295277E-3</v>
      </c>
      <c r="AX1068" s="2">
        <f t="shared" si="432"/>
        <v>4.1515308770108976E-3</v>
      </c>
      <c r="AY1068" s="2">
        <f t="shared" si="433"/>
        <v>0</v>
      </c>
      <c r="AZ1068" s="2">
        <f t="shared" si="434"/>
        <v>0</v>
      </c>
      <c r="BB1068" t="s">
        <v>1866</v>
      </c>
      <c r="BC1068" t="s">
        <v>1017</v>
      </c>
      <c r="BD1068">
        <v>1</v>
      </c>
      <c r="BF1068" s="111">
        <v>21</v>
      </c>
      <c r="BG1068" s="113">
        <v>55</v>
      </c>
      <c r="BH1068" s="117">
        <f t="shared" si="436"/>
        <v>21055</v>
      </c>
      <c r="BJ1068" s="5" t="s">
        <v>3185</v>
      </c>
      <c r="BY1068" s="63">
        <v>0</v>
      </c>
      <c r="BZ1068" s="63">
        <v>0</v>
      </c>
      <c r="CG1068" s="8">
        <v>0</v>
      </c>
    </row>
    <row r="1069" spans="1:85" ht="13" hidden="1" customHeight="1" outlineLevel="1">
      <c r="A1069" t="s">
        <v>1539</v>
      </c>
      <c r="B1069" t="s">
        <v>1017</v>
      </c>
      <c r="C1069" s="1">
        <f t="shared" si="424"/>
        <v>2854</v>
      </c>
      <c r="D1069" s="5">
        <f>IF(N1069&gt;0, RANK(N1069,(N1069:P1069,Q1069:AE1069)),0)</f>
        <v>2</v>
      </c>
      <c r="E1069" s="5">
        <f>IF(O1069&gt;0,RANK(O1069,(N1069:P1069,Q1069:AE1069)),0)</f>
        <v>1</v>
      </c>
      <c r="F1069" s="5">
        <f>IF(P1069&gt;0,RANK(P1069,(N1069:P1069,Q1069:AE1069)),0)</f>
        <v>0</v>
      </c>
      <c r="G1069" s="131">
        <f t="shared" si="425"/>
        <v>1617</v>
      </c>
      <c r="H1069" s="136">
        <f t="shared" si="426"/>
        <v>0.56657323055360898</v>
      </c>
      <c r="I1069" s="2"/>
      <c r="J1069" s="2">
        <f t="shared" si="427"/>
        <v>0.20988086895585142</v>
      </c>
      <c r="K1069" s="2">
        <f t="shared" si="428"/>
        <v>0.77645409950946043</v>
      </c>
      <c r="L1069" s="2">
        <f t="shared" si="429"/>
        <v>0</v>
      </c>
      <c r="M1069" s="2">
        <f t="shared" si="430"/>
        <v>1.3665031534688121E-2</v>
      </c>
      <c r="N1069" s="63">
        <v>599</v>
      </c>
      <c r="O1069" s="63">
        <v>2216</v>
      </c>
      <c r="P1069" s="63"/>
      <c r="Q1069" s="63">
        <v>28</v>
      </c>
      <c r="R1069" s="63">
        <v>5</v>
      </c>
      <c r="S1069" s="63">
        <v>0</v>
      </c>
      <c r="T1069" s="63"/>
      <c r="U1069" s="63"/>
      <c r="V1069" s="63"/>
      <c r="W1069" s="63">
        <f t="shared" si="435"/>
        <v>0</v>
      </c>
      <c r="X1069" s="63">
        <v>1</v>
      </c>
      <c r="Y1069" s="63">
        <v>0</v>
      </c>
      <c r="Z1069" s="63"/>
      <c r="AA1069" s="63"/>
      <c r="AB1069" s="63"/>
      <c r="AC1069" s="63"/>
      <c r="AD1069" s="63"/>
      <c r="AE1069" s="63"/>
      <c r="AF1069" s="63"/>
      <c r="AG1069" s="63">
        <v>0</v>
      </c>
      <c r="AH1069" s="63"/>
      <c r="AI1069" s="63">
        <v>5</v>
      </c>
      <c r="AJ1069" s="63"/>
      <c r="AK1069" s="63"/>
      <c r="AL1069" s="63"/>
      <c r="AM1069" s="63">
        <v>0</v>
      </c>
      <c r="AN1069" s="63"/>
      <c r="AO1069" s="63"/>
      <c r="AP1069" s="63"/>
      <c r="AQ1069" s="63"/>
      <c r="AS1069" s="5">
        <f>IF(Q1069&gt;0,RANK(Q1069,(N1069:P1069,Q1069:AE1069)),0)</f>
        <v>3</v>
      </c>
      <c r="AT1069" s="5">
        <f>IF(R1069&gt;0,RANK(R1069,(N1069:P1069,Q1069:AE1069)),0)</f>
        <v>4</v>
      </c>
      <c r="AU1069" s="5">
        <f>IF(T1069&gt;0,RANK(T1069,(N1069:P1069,Q1069:AE1069)),0)</f>
        <v>0</v>
      </c>
      <c r="AV1069" s="5">
        <f>IF(S1069&gt;0,RANK(S1069,(N1069:P1069,Q1069:AE1069)),0)</f>
        <v>0</v>
      </c>
      <c r="AW1069" s="2">
        <f t="shared" si="431"/>
        <v>9.8107918710581641E-3</v>
      </c>
      <c r="AX1069" s="2">
        <f t="shared" si="432"/>
        <v>1.751927119831815E-3</v>
      </c>
      <c r="AY1069" s="2">
        <f t="shared" si="433"/>
        <v>0</v>
      </c>
      <c r="AZ1069" s="2">
        <f t="shared" si="434"/>
        <v>0</v>
      </c>
      <c r="BB1069" t="s">
        <v>1539</v>
      </c>
      <c r="BC1069" t="s">
        <v>1017</v>
      </c>
      <c r="BD1069">
        <v>1</v>
      </c>
      <c r="BF1069" s="111">
        <v>21</v>
      </c>
      <c r="BG1069" s="113">
        <v>57</v>
      </c>
      <c r="BH1069" s="117">
        <f t="shared" si="436"/>
        <v>21057</v>
      </c>
      <c r="BJ1069" s="5" t="s">
        <v>3185</v>
      </c>
      <c r="BY1069" s="63">
        <v>0</v>
      </c>
      <c r="BZ1069" s="63">
        <v>0</v>
      </c>
      <c r="CG1069" s="8">
        <v>0</v>
      </c>
    </row>
    <row r="1070" spans="1:85" ht="13" hidden="1" customHeight="1" outlineLevel="1">
      <c r="A1070" t="s">
        <v>1412</v>
      </c>
      <c r="B1070" t="s">
        <v>1017</v>
      </c>
      <c r="C1070" s="1">
        <f t="shared" si="424"/>
        <v>42087</v>
      </c>
      <c r="D1070" s="5">
        <f>IF(N1070&gt;0, RANK(N1070,(N1070:P1070,Q1070:AE1070)),0)</f>
        <v>2</v>
      </c>
      <c r="E1070" s="5">
        <f>IF(O1070&gt;0,RANK(O1070,(N1070:P1070,Q1070:AE1070)),0)</f>
        <v>1</v>
      </c>
      <c r="F1070" s="5">
        <f>IF(P1070&gt;0,RANK(P1070,(N1070:P1070,Q1070:AE1070)),0)</f>
        <v>0</v>
      </c>
      <c r="G1070" s="131">
        <f t="shared" si="425"/>
        <v>8884</v>
      </c>
      <c r="H1070" s="136">
        <f t="shared" si="426"/>
        <v>0.21108655879487728</v>
      </c>
      <c r="I1070" s="2"/>
      <c r="J1070" s="2">
        <f t="shared" si="427"/>
        <v>0.38510704017867753</v>
      </c>
      <c r="K1070" s="2">
        <f t="shared" si="428"/>
        <v>0.59619359897355473</v>
      </c>
      <c r="L1070" s="2">
        <f t="shared" si="429"/>
        <v>0</v>
      </c>
      <c r="M1070" s="2">
        <f t="shared" si="430"/>
        <v>1.8699360847767688E-2</v>
      </c>
      <c r="N1070" s="63">
        <v>16208</v>
      </c>
      <c r="O1070" s="63">
        <v>25092</v>
      </c>
      <c r="P1070" s="63"/>
      <c r="Q1070" s="63">
        <v>440</v>
      </c>
      <c r="R1070" s="63">
        <v>132</v>
      </c>
      <c r="S1070" s="63">
        <v>7</v>
      </c>
      <c r="T1070" s="63"/>
      <c r="U1070" s="63"/>
      <c r="V1070" s="63"/>
      <c r="W1070" s="63">
        <f t="shared" si="435"/>
        <v>1</v>
      </c>
      <c r="X1070" s="63">
        <v>0</v>
      </c>
      <c r="Y1070" s="63">
        <v>0</v>
      </c>
      <c r="Z1070" s="63"/>
      <c r="AA1070" s="63"/>
      <c r="AB1070" s="63"/>
      <c r="AC1070" s="63"/>
      <c r="AD1070" s="63"/>
      <c r="AE1070" s="63"/>
      <c r="AF1070" s="63"/>
      <c r="AG1070" s="63">
        <v>0</v>
      </c>
      <c r="AH1070" s="63"/>
      <c r="AI1070" s="63">
        <v>207</v>
      </c>
      <c r="AJ1070" s="63"/>
      <c r="AK1070" s="63"/>
      <c r="AL1070" s="63"/>
      <c r="AM1070" s="63">
        <v>0</v>
      </c>
      <c r="AN1070" s="63"/>
      <c r="AO1070" s="63"/>
      <c r="AP1070" s="63"/>
      <c r="AQ1070" s="63"/>
      <c r="AS1070" s="5">
        <f>IF(Q1070&gt;0,RANK(Q1070,(N1070:P1070,Q1070:AE1070)),0)</f>
        <v>3</v>
      </c>
      <c r="AT1070" s="5">
        <f>IF(R1070&gt;0,RANK(R1070,(N1070:P1070,Q1070:AE1070)),0)</f>
        <v>4</v>
      </c>
      <c r="AU1070" s="5">
        <f>IF(T1070&gt;0,RANK(T1070,(N1070:P1070,Q1070:AE1070)),0)</f>
        <v>0</v>
      </c>
      <c r="AV1070" s="5">
        <f>IF(S1070&gt;0,RANK(S1070,(N1070:P1070,Q1070:AE1070)),0)</f>
        <v>5</v>
      </c>
      <c r="AW1070" s="2">
        <f t="shared" si="431"/>
        <v>1.0454534654406348E-2</v>
      </c>
      <c r="AX1070" s="2">
        <f t="shared" si="432"/>
        <v>3.1363603963219045E-3</v>
      </c>
      <c r="AY1070" s="2">
        <f t="shared" si="433"/>
        <v>0</v>
      </c>
      <c r="AZ1070" s="2">
        <f t="shared" si="434"/>
        <v>1.6632214222919191E-4</v>
      </c>
      <c r="BB1070" t="s">
        <v>1412</v>
      </c>
      <c r="BC1070" t="s">
        <v>1017</v>
      </c>
      <c r="BD1070">
        <v>2</v>
      </c>
      <c r="BF1070" s="111">
        <v>21</v>
      </c>
      <c r="BG1070" s="113">
        <v>59</v>
      </c>
      <c r="BH1070" s="117">
        <f t="shared" si="436"/>
        <v>21059</v>
      </c>
      <c r="BJ1070" s="5" t="s">
        <v>3185</v>
      </c>
      <c r="BY1070" s="63">
        <v>0</v>
      </c>
      <c r="BZ1070" s="63">
        <v>0</v>
      </c>
      <c r="CG1070" s="8">
        <v>1</v>
      </c>
    </row>
    <row r="1071" spans="1:85" ht="13" hidden="1" customHeight="1" outlineLevel="1">
      <c r="A1071" t="s">
        <v>3210</v>
      </c>
      <c r="B1071" t="s">
        <v>1017</v>
      </c>
      <c r="C1071" s="1">
        <f t="shared" si="424"/>
        <v>4668</v>
      </c>
      <c r="D1071" s="5">
        <f>IF(N1071&gt;0, RANK(N1071,(N1071:P1071,Q1071:AE1071)),0)</f>
        <v>2</v>
      </c>
      <c r="E1071" s="5">
        <f>IF(O1071&gt;0,RANK(O1071,(N1071:P1071,Q1071:AE1071)),0)</f>
        <v>1</v>
      </c>
      <c r="F1071" s="5">
        <f>IF(P1071&gt;0,RANK(P1071,(N1071:P1071,Q1071:AE1071)),0)</f>
        <v>0</v>
      </c>
      <c r="G1071" s="131">
        <f t="shared" si="425"/>
        <v>1858</v>
      </c>
      <c r="H1071" s="136">
        <f t="shared" si="426"/>
        <v>0.39802913453299055</v>
      </c>
      <c r="I1071" s="2"/>
      <c r="J1071" s="2">
        <f t="shared" si="427"/>
        <v>0.2943444730077121</v>
      </c>
      <c r="K1071" s="2">
        <f t="shared" si="428"/>
        <v>0.69237360754070265</v>
      </c>
      <c r="L1071" s="2">
        <f t="shared" si="429"/>
        <v>0</v>
      </c>
      <c r="M1071" s="2">
        <f t="shared" si="430"/>
        <v>1.32819194515853E-2</v>
      </c>
      <c r="N1071" s="63">
        <v>1374</v>
      </c>
      <c r="O1071" s="63">
        <v>3232</v>
      </c>
      <c r="P1071" s="63"/>
      <c r="Q1071" s="63">
        <v>30</v>
      </c>
      <c r="R1071" s="63">
        <v>14</v>
      </c>
      <c r="S1071" s="63">
        <v>2</v>
      </c>
      <c r="T1071" s="63"/>
      <c r="U1071" s="63"/>
      <c r="V1071" s="63"/>
      <c r="W1071" s="63">
        <f t="shared" si="435"/>
        <v>0</v>
      </c>
      <c r="X1071" s="63">
        <v>0</v>
      </c>
      <c r="Y1071" s="63">
        <v>2</v>
      </c>
      <c r="Z1071" s="63"/>
      <c r="AA1071" s="63"/>
      <c r="AB1071" s="63"/>
      <c r="AC1071" s="63"/>
      <c r="AD1071" s="63"/>
      <c r="AE1071" s="63"/>
      <c r="AF1071" s="63"/>
      <c r="AG1071" s="63">
        <v>0</v>
      </c>
      <c r="AH1071" s="63"/>
      <c r="AI1071" s="63">
        <v>14</v>
      </c>
      <c r="AJ1071" s="63"/>
      <c r="AK1071" s="63"/>
      <c r="AL1071" s="63"/>
      <c r="AM1071" s="63">
        <v>0</v>
      </c>
      <c r="AN1071" s="63"/>
      <c r="AO1071" s="63"/>
      <c r="AP1071" s="63"/>
      <c r="AQ1071" s="63"/>
      <c r="AS1071" s="5">
        <f>IF(Q1071&gt;0,RANK(Q1071,(N1071:P1071,Q1071:AE1071)),0)</f>
        <v>3</v>
      </c>
      <c r="AT1071" s="5">
        <f>IF(R1071&gt;0,RANK(R1071,(N1071:P1071,Q1071:AE1071)),0)</f>
        <v>4</v>
      </c>
      <c r="AU1071" s="5">
        <f>IF(T1071&gt;0,RANK(T1071,(N1071:P1071,Q1071:AE1071)),0)</f>
        <v>0</v>
      </c>
      <c r="AV1071" s="5">
        <f>IF(S1071&gt;0,RANK(S1071,(N1071:P1071,Q1071:AE1071)),0)</f>
        <v>5</v>
      </c>
      <c r="AW1071" s="2">
        <f t="shared" si="431"/>
        <v>6.4267352185089976E-3</v>
      </c>
      <c r="AX1071" s="2">
        <f t="shared" si="432"/>
        <v>2.9991431019708655E-3</v>
      </c>
      <c r="AY1071" s="2">
        <f t="shared" si="433"/>
        <v>0</v>
      </c>
      <c r="AZ1071" s="2">
        <f t="shared" si="434"/>
        <v>4.2844901456726652E-4</v>
      </c>
      <c r="BB1071" t="s">
        <v>3210</v>
      </c>
      <c r="BC1071" t="s">
        <v>1017</v>
      </c>
      <c r="BD1071">
        <v>2</v>
      </c>
      <c r="BF1071" s="111">
        <v>21</v>
      </c>
      <c r="BG1071" s="113">
        <v>61</v>
      </c>
      <c r="BH1071" s="117">
        <f t="shared" si="436"/>
        <v>21061</v>
      </c>
      <c r="BJ1071" s="5" t="s">
        <v>3185</v>
      </c>
      <c r="BY1071" s="63">
        <v>0</v>
      </c>
      <c r="BZ1071" s="63">
        <v>0</v>
      </c>
      <c r="CG1071" s="8">
        <v>0</v>
      </c>
    </row>
    <row r="1072" spans="1:85" ht="13" hidden="1" customHeight="1" outlineLevel="1">
      <c r="A1072" t="s">
        <v>545</v>
      </c>
      <c r="B1072" t="s">
        <v>1017</v>
      </c>
      <c r="C1072" s="1">
        <f t="shared" si="424"/>
        <v>2399</v>
      </c>
      <c r="D1072" s="5">
        <f>IF(N1072&gt;0, RANK(N1072,(N1072:P1072,Q1072:AE1072)),0)</f>
        <v>1</v>
      </c>
      <c r="E1072" s="5">
        <f>IF(O1072&gt;0,RANK(O1072,(N1072:P1072,Q1072:AE1072)),0)</f>
        <v>2</v>
      </c>
      <c r="F1072" s="5">
        <f>IF(P1072&gt;0,RANK(P1072,(N1072:P1072,Q1072:AE1072)),0)</f>
        <v>0</v>
      </c>
      <c r="G1072" s="131">
        <f t="shared" si="425"/>
        <v>60</v>
      </c>
      <c r="H1072" s="136">
        <f t="shared" si="426"/>
        <v>2.5010421008753649E-2</v>
      </c>
      <c r="I1072" s="2"/>
      <c r="J1072" s="2">
        <f t="shared" si="427"/>
        <v>0.49437265527303043</v>
      </c>
      <c r="K1072" s="2">
        <f t="shared" si="428"/>
        <v>0.46936223426427676</v>
      </c>
      <c r="L1072" s="2">
        <f t="shared" si="429"/>
        <v>0</v>
      </c>
      <c r="M1072" s="2">
        <f t="shared" si="430"/>
        <v>3.6265110462692818E-2</v>
      </c>
      <c r="N1072" s="63">
        <v>1186</v>
      </c>
      <c r="O1072" s="63">
        <v>1126</v>
      </c>
      <c r="P1072" s="63"/>
      <c r="Q1072" s="63">
        <v>35</v>
      </c>
      <c r="R1072" s="63">
        <v>16</v>
      </c>
      <c r="S1072" s="63">
        <v>0</v>
      </c>
      <c r="T1072" s="63"/>
      <c r="U1072" s="63"/>
      <c r="V1072" s="63"/>
      <c r="W1072" s="63">
        <f t="shared" si="435"/>
        <v>0</v>
      </c>
      <c r="X1072" s="63">
        <v>0</v>
      </c>
      <c r="Y1072" s="63">
        <v>0</v>
      </c>
      <c r="Z1072" s="63"/>
      <c r="AA1072" s="63"/>
      <c r="AB1072" s="63"/>
      <c r="AC1072" s="63"/>
      <c r="AD1072" s="63"/>
      <c r="AE1072" s="63"/>
      <c r="AF1072" s="63"/>
      <c r="AG1072" s="63">
        <v>0</v>
      </c>
      <c r="AH1072" s="63"/>
      <c r="AI1072" s="63">
        <v>36</v>
      </c>
      <c r="AJ1072" s="63"/>
      <c r="AK1072" s="63"/>
      <c r="AL1072" s="63"/>
      <c r="AM1072" s="63">
        <v>0</v>
      </c>
      <c r="AN1072" s="63"/>
      <c r="AO1072" s="63"/>
      <c r="AP1072" s="63"/>
      <c r="AQ1072" s="63"/>
      <c r="AS1072" s="5">
        <f>IF(Q1072&gt;0,RANK(Q1072,(N1072:P1072,Q1072:AE1072)),0)</f>
        <v>3</v>
      </c>
      <c r="AT1072" s="5">
        <f>IF(R1072&gt;0,RANK(R1072,(N1072:P1072,Q1072:AE1072)),0)</f>
        <v>4</v>
      </c>
      <c r="AU1072" s="5">
        <f>IF(T1072&gt;0,RANK(T1072,(N1072:P1072,Q1072:AE1072)),0)</f>
        <v>0</v>
      </c>
      <c r="AV1072" s="5">
        <f>IF(S1072&gt;0,RANK(S1072,(N1072:P1072,Q1072:AE1072)),0)</f>
        <v>0</v>
      </c>
      <c r="AW1072" s="2">
        <f t="shared" si="431"/>
        <v>1.4589412255106295E-2</v>
      </c>
      <c r="AX1072" s="2">
        <f t="shared" si="432"/>
        <v>6.6694456023343061E-3</v>
      </c>
      <c r="AY1072" s="2">
        <f t="shared" si="433"/>
        <v>0</v>
      </c>
      <c r="AZ1072" s="2">
        <f t="shared" si="434"/>
        <v>0</v>
      </c>
      <c r="BB1072" t="s">
        <v>545</v>
      </c>
      <c r="BC1072" t="s">
        <v>1017</v>
      </c>
      <c r="BD1072">
        <v>5</v>
      </c>
      <c r="BF1072" s="111">
        <v>21</v>
      </c>
      <c r="BG1072" s="113">
        <v>63</v>
      </c>
      <c r="BH1072" s="117">
        <f t="shared" si="436"/>
        <v>21063</v>
      </c>
      <c r="BJ1072" s="5" t="s">
        <v>3185</v>
      </c>
      <c r="BY1072" s="63">
        <v>0</v>
      </c>
      <c r="BZ1072" s="63">
        <v>0</v>
      </c>
      <c r="CG1072" s="8">
        <v>0</v>
      </c>
    </row>
    <row r="1073" spans="1:85" ht="13" hidden="1" customHeight="1" outlineLevel="1">
      <c r="A1073" t="s">
        <v>562</v>
      </c>
      <c r="B1073" t="s">
        <v>1017</v>
      </c>
      <c r="C1073" s="1">
        <f t="shared" ref="C1073:C1104" si="437">SUM(N1073:AQ1073)</f>
        <v>5184</v>
      </c>
      <c r="D1073" s="5">
        <f>IF(N1073&gt;0, RANK(N1073,(N1073:P1073,Q1073:AE1073)),0)</f>
        <v>2</v>
      </c>
      <c r="E1073" s="5">
        <f>IF(O1073&gt;0,RANK(O1073,(N1073:P1073,Q1073:AE1073)),0)</f>
        <v>1</v>
      </c>
      <c r="F1073" s="5">
        <f>IF(P1073&gt;0,RANK(P1073,(N1073:P1073,Q1073:AE1073)),0)</f>
        <v>0</v>
      </c>
      <c r="G1073" s="131">
        <f t="shared" si="425"/>
        <v>2393</v>
      </c>
      <c r="H1073" s="136">
        <f t="shared" si="426"/>
        <v>0.46161265432098764</v>
      </c>
      <c r="I1073" s="2"/>
      <c r="J1073" s="2">
        <f t="shared" ref="J1073:J1104" si="438">IF($C1073=0,"-",N1073/$C1073)</f>
        <v>0.26157407407407407</v>
      </c>
      <c r="K1073" s="2">
        <f t="shared" ref="K1073:K1104" si="439">IF($C1073=0,"-",O1073/$C1073)</f>
        <v>0.72318672839506171</v>
      </c>
      <c r="L1073" s="2">
        <f t="shared" ref="L1073:L1104" si="440">IF($C1073=0,"-",P1073/$C1073)</f>
        <v>0</v>
      </c>
      <c r="M1073" s="2">
        <f t="shared" ref="M1073:M1104" si="441">IF(C1073=0,"-",(1-J1073-K1073-L1073))</f>
        <v>1.5239197530864224E-2</v>
      </c>
      <c r="N1073" s="63">
        <v>1356</v>
      </c>
      <c r="O1073" s="63">
        <v>3749</v>
      </c>
      <c r="P1073" s="63"/>
      <c r="Q1073" s="63">
        <v>37</v>
      </c>
      <c r="R1073" s="63">
        <v>22</v>
      </c>
      <c r="S1073" s="63">
        <v>0</v>
      </c>
      <c r="T1073" s="63"/>
      <c r="U1073" s="63"/>
      <c r="V1073" s="63"/>
      <c r="W1073" s="63">
        <f t="shared" si="435"/>
        <v>0</v>
      </c>
      <c r="X1073" s="63">
        <v>0</v>
      </c>
      <c r="Y1073" s="63">
        <v>0</v>
      </c>
      <c r="Z1073" s="63"/>
      <c r="AA1073" s="63"/>
      <c r="AB1073" s="63"/>
      <c r="AC1073" s="63"/>
      <c r="AD1073" s="63"/>
      <c r="AE1073" s="63"/>
      <c r="AF1073" s="63"/>
      <c r="AG1073" s="63">
        <v>0</v>
      </c>
      <c r="AH1073" s="63"/>
      <c r="AI1073" s="63">
        <v>20</v>
      </c>
      <c r="AJ1073" s="63"/>
      <c r="AK1073" s="63"/>
      <c r="AL1073" s="63"/>
      <c r="AM1073" s="63">
        <v>0</v>
      </c>
      <c r="AN1073" s="63"/>
      <c r="AO1073" s="63"/>
      <c r="AP1073" s="63"/>
      <c r="AQ1073" s="63"/>
      <c r="AS1073" s="5">
        <f>IF(Q1073&gt;0,RANK(Q1073,(N1073:P1073,Q1073:AE1073)),0)</f>
        <v>3</v>
      </c>
      <c r="AT1073" s="5">
        <f>IF(R1073&gt;0,RANK(R1073,(N1073:P1073,Q1073:AE1073)),0)</f>
        <v>4</v>
      </c>
      <c r="AU1073" s="5">
        <f>IF(T1073&gt;0,RANK(T1073,(N1073:P1073,Q1073:AE1073)),0)</f>
        <v>0</v>
      </c>
      <c r="AV1073" s="5">
        <f>IF(S1073&gt;0,RANK(S1073,(N1073:P1073,Q1073:AE1073)),0)</f>
        <v>0</v>
      </c>
      <c r="AW1073" s="2">
        <f t="shared" ref="AW1073:AW1104" si="442">IF($C1073=0,"-",Q1073/$C1073)</f>
        <v>7.1373456790123453E-3</v>
      </c>
      <c r="AX1073" s="2">
        <f t="shared" ref="AX1073:AX1104" si="443">IF($C1073=0,"-",R1073/$C1073)</f>
        <v>4.2438271604938269E-3</v>
      </c>
      <c r="AY1073" s="2">
        <f t="shared" ref="AY1073:AY1104" si="444">IF($C1073=0,"-",T1073/$C1073)</f>
        <v>0</v>
      </c>
      <c r="AZ1073" s="2">
        <f t="shared" ref="AZ1073:AZ1104" si="445">IF($C1073=0,"-",S1073/$C1073)</f>
        <v>0</v>
      </c>
      <c r="BB1073" t="s">
        <v>562</v>
      </c>
      <c r="BC1073" t="s">
        <v>1017</v>
      </c>
      <c r="BD1073">
        <v>6</v>
      </c>
      <c r="BF1073" s="111">
        <v>21</v>
      </c>
      <c r="BG1073" s="113">
        <v>65</v>
      </c>
      <c r="BH1073" s="117">
        <f t="shared" si="436"/>
        <v>21065</v>
      </c>
      <c r="BJ1073" s="5" t="s">
        <v>3185</v>
      </c>
      <c r="BY1073" s="63">
        <v>0</v>
      </c>
      <c r="BZ1073" s="63">
        <v>0</v>
      </c>
      <c r="CG1073" s="8">
        <v>0</v>
      </c>
    </row>
    <row r="1074" spans="1:85" ht="13" hidden="1" customHeight="1" outlineLevel="1">
      <c r="A1074" t="s">
        <v>1424</v>
      </c>
      <c r="B1074" t="s">
        <v>1017</v>
      </c>
      <c r="C1074" s="1">
        <f t="shared" si="437"/>
        <v>125866</v>
      </c>
      <c r="D1074" s="5">
        <f>IF(N1074&gt;0, RANK(N1074,(N1074:P1074,Q1074:AE1074)),0)</f>
        <v>1</v>
      </c>
      <c r="E1074" s="5">
        <f>IF(O1074&gt;0,RANK(O1074,(N1074:P1074,Q1074:AE1074)),0)</f>
        <v>2</v>
      </c>
      <c r="F1074" s="5">
        <f>IF(P1074&gt;0,RANK(P1074,(N1074:P1074,Q1074:AE1074)),0)</f>
        <v>0</v>
      </c>
      <c r="G1074" s="131">
        <f t="shared" si="425"/>
        <v>1285</v>
      </c>
      <c r="H1074" s="136">
        <f t="shared" si="426"/>
        <v>1.0209270176219153E-2</v>
      </c>
      <c r="I1074" s="2"/>
      <c r="J1074" s="2">
        <f t="shared" si="438"/>
        <v>0.49322295139275102</v>
      </c>
      <c r="K1074" s="2">
        <f t="shared" si="439"/>
        <v>0.48301368121653188</v>
      </c>
      <c r="L1074" s="2">
        <f t="shared" si="440"/>
        <v>0</v>
      </c>
      <c r="M1074" s="2">
        <f t="shared" si="441"/>
        <v>2.376336739071705E-2</v>
      </c>
      <c r="N1074" s="63">
        <v>62080</v>
      </c>
      <c r="O1074" s="63">
        <v>60795</v>
      </c>
      <c r="P1074" s="63"/>
      <c r="Q1074" s="63">
        <v>1824</v>
      </c>
      <c r="R1074" s="63">
        <v>805</v>
      </c>
      <c r="S1074" s="63">
        <v>32</v>
      </c>
      <c r="T1074" s="63"/>
      <c r="U1074" s="63"/>
      <c r="V1074" s="63"/>
      <c r="W1074" s="63">
        <f t="shared" si="435"/>
        <v>0</v>
      </c>
      <c r="X1074" s="63">
        <v>6</v>
      </c>
      <c r="Y1074" s="63">
        <v>2</v>
      </c>
      <c r="Z1074" s="63"/>
      <c r="AA1074" s="63"/>
      <c r="AB1074" s="63"/>
      <c r="AC1074" s="63"/>
      <c r="AD1074" s="63"/>
      <c r="AE1074" s="63"/>
      <c r="AF1074" s="63"/>
      <c r="AG1074" s="63">
        <v>1</v>
      </c>
      <c r="AH1074" s="63"/>
      <c r="AI1074" s="63">
        <v>321</v>
      </c>
      <c r="AJ1074" s="63"/>
      <c r="AK1074" s="63"/>
      <c r="AL1074" s="63"/>
      <c r="AM1074" s="63">
        <v>0</v>
      </c>
      <c r="AN1074" s="63"/>
      <c r="AO1074" s="63"/>
      <c r="AP1074" s="63"/>
      <c r="AQ1074" s="63"/>
      <c r="AS1074" s="5">
        <f>IF(Q1074&gt;0,RANK(Q1074,(N1074:P1074,Q1074:AE1074)),0)</f>
        <v>3</v>
      </c>
      <c r="AT1074" s="5">
        <f>IF(R1074&gt;0,RANK(R1074,(N1074:P1074,Q1074:AE1074)),0)</f>
        <v>4</v>
      </c>
      <c r="AU1074" s="5">
        <f>IF(T1074&gt;0,RANK(T1074,(N1074:P1074,Q1074:AE1074)),0)</f>
        <v>0</v>
      </c>
      <c r="AV1074" s="5">
        <f>IF(S1074&gt;0,RANK(S1074,(N1074:P1074,Q1074:AE1074)),0)</f>
        <v>5</v>
      </c>
      <c r="AW1074" s="2">
        <f t="shared" si="442"/>
        <v>1.4491602180096293E-2</v>
      </c>
      <c r="AX1074" s="2">
        <f t="shared" si="443"/>
        <v>6.3956906551411816E-3</v>
      </c>
      <c r="AY1074" s="2">
        <f t="shared" si="444"/>
        <v>0</v>
      </c>
      <c r="AZ1074" s="2">
        <f t="shared" si="445"/>
        <v>2.5423863473853143E-4</v>
      </c>
      <c r="BB1074" t="s">
        <v>1424</v>
      </c>
      <c r="BC1074" t="s">
        <v>1017</v>
      </c>
      <c r="BD1074">
        <v>6</v>
      </c>
      <c r="BF1074" s="111">
        <v>21</v>
      </c>
      <c r="BG1074" s="113">
        <v>67</v>
      </c>
      <c r="BH1074" s="117">
        <f t="shared" si="436"/>
        <v>21067</v>
      </c>
      <c r="BJ1074" s="5" t="s">
        <v>3185</v>
      </c>
      <c r="BY1074" s="63">
        <v>0</v>
      </c>
      <c r="BZ1074" s="63">
        <v>0</v>
      </c>
      <c r="CG1074" s="8">
        <v>0</v>
      </c>
    </row>
    <row r="1075" spans="1:85" ht="13" hidden="1" customHeight="1" outlineLevel="1">
      <c r="A1075" t="s">
        <v>1522</v>
      </c>
      <c r="B1075" t="s">
        <v>1017</v>
      </c>
      <c r="C1075" s="1">
        <f t="shared" si="437"/>
        <v>5782</v>
      </c>
      <c r="D1075" s="5">
        <f>IF(N1075&gt;0, RANK(N1075,(N1075:P1075,Q1075:AE1075)),0)</f>
        <v>2</v>
      </c>
      <c r="E1075" s="5">
        <f>IF(O1075&gt;0,RANK(O1075,(N1075:P1075,Q1075:AE1075)),0)</f>
        <v>1</v>
      </c>
      <c r="F1075" s="5">
        <f>IF(P1075&gt;0,RANK(P1075,(N1075:P1075,Q1075:AE1075)),0)</f>
        <v>0</v>
      </c>
      <c r="G1075" s="131">
        <f t="shared" si="425"/>
        <v>1869</v>
      </c>
      <c r="H1075" s="136">
        <f t="shared" si="426"/>
        <v>0.32324455205811137</v>
      </c>
      <c r="I1075" s="2"/>
      <c r="J1075" s="2">
        <f t="shared" si="438"/>
        <v>0.33050847457627119</v>
      </c>
      <c r="K1075" s="2">
        <f t="shared" si="439"/>
        <v>0.65375302663438262</v>
      </c>
      <c r="L1075" s="2">
        <f t="shared" si="440"/>
        <v>0</v>
      </c>
      <c r="M1075" s="2">
        <f t="shared" si="441"/>
        <v>1.5738498789346189E-2</v>
      </c>
      <c r="N1075" s="63">
        <v>1911</v>
      </c>
      <c r="O1075" s="63">
        <v>3780</v>
      </c>
      <c r="P1075" s="63"/>
      <c r="Q1075" s="63">
        <v>34</v>
      </c>
      <c r="R1075" s="63">
        <v>20</v>
      </c>
      <c r="S1075" s="63">
        <v>0</v>
      </c>
      <c r="T1075" s="63"/>
      <c r="U1075" s="63"/>
      <c r="V1075" s="63"/>
      <c r="W1075" s="63">
        <f t="shared" si="435"/>
        <v>0</v>
      </c>
      <c r="X1075" s="63">
        <v>0</v>
      </c>
      <c r="Y1075" s="63">
        <v>0</v>
      </c>
      <c r="Z1075" s="63"/>
      <c r="AA1075" s="63"/>
      <c r="AB1075" s="63"/>
      <c r="AC1075" s="63"/>
      <c r="AD1075" s="63"/>
      <c r="AE1075" s="63"/>
      <c r="AF1075" s="63"/>
      <c r="AG1075" s="63">
        <v>0</v>
      </c>
      <c r="AH1075" s="63"/>
      <c r="AI1075" s="63">
        <v>37</v>
      </c>
      <c r="AJ1075" s="63"/>
      <c r="AK1075" s="63"/>
      <c r="AL1075" s="63"/>
      <c r="AM1075" s="63">
        <v>0</v>
      </c>
      <c r="AN1075" s="63"/>
      <c r="AO1075" s="63"/>
      <c r="AP1075" s="63"/>
      <c r="AQ1075" s="63"/>
      <c r="AS1075" s="5">
        <f>IF(Q1075&gt;0,RANK(Q1075,(N1075:P1075,Q1075:AE1075)),0)</f>
        <v>3</v>
      </c>
      <c r="AT1075" s="5">
        <f>IF(R1075&gt;0,RANK(R1075,(N1075:P1075,Q1075:AE1075)),0)</f>
        <v>4</v>
      </c>
      <c r="AU1075" s="5">
        <f>IF(T1075&gt;0,RANK(T1075,(N1075:P1075,Q1075:AE1075)),0)</f>
        <v>0</v>
      </c>
      <c r="AV1075" s="5">
        <f>IF(S1075&gt;0,RANK(S1075,(N1075:P1075,Q1075:AE1075)),0)</f>
        <v>0</v>
      </c>
      <c r="AW1075" s="2">
        <f t="shared" si="442"/>
        <v>5.8803182289865101E-3</v>
      </c>
      <c r="AX1075" s="2">
        <f t="shared" si="443"/>
        <v>3.4590107229332413E-3</v>
      </c>
      <c r="AY1075" s="2">
        <f t="shared" si="444"/>
        <v>0</v>
      </c>
      <c r="AZ1075" s="2">
        <f t="shared" si="445"/>
        <v>0</v>
      </c>
      <c r="BB1075" t="s">
        <v>1522</v>
      </c>
      <c r="BC1075" t="s">
        <v>1017</v>
      </c>
      <c r="BD1075">
        <v>6</v>
      </c>
      <c r="BF1075" s="111">
        <v>21</v>
      </c>
      <c r="BG1075" s="113">
        <v>69</v>
      </c>
      <c r="BH1075" s="117">
        <f t="shared" si="436"/>
        <v>21069</v>
      </c>
      <c r="BJ1075" s="5" t="s">
        <v>3185</v>
      </c>
      <c r="BY1075" s="63">
        <v>0</v>
      </c>
      <c r="BZ1075" s="63">
        <v>0</v>
      </c>
      <c r="CG1075" s="8">
        <v>0</v>
      </c>
    </row>
    <row r="1076" spans="1:85" ht="13" hidden="1" customHeight="1" outlineLevel="1">
      <c r="A1076" t="s">
        <v>2954</v>
      </c>
      <c r="B1076" t="s">
        <v>1017</v>
      </c>
      <c r="C1076" s="1">
        <f t="shared" si="437"/>
        <v>14890</v>
      </c>
      <c r="D1076" s="5">
        <f>IF(N1076&gt;0, RANK(N1076,(N1076:P1076,Q1076:AE1076)),0)</f>
        <v>2</v>
      </c>
      <c r="E1076" s="5">
        <f>IF(O1076&gt;0,RANK(O1076,(N1076:P1076,Q1076:AE1076)),0)</f>
        <v>1</v>
      </c>
      <c r="F1076" s="5">
        <f>IF(P1076&gt;0,RANK(P1076,(N1076:P1076,Q1076:AE1076)),0)</f>
        <v>0</v>
      </c>
      <c r="G1076" s="131">
        <f t="shared" si="425"/>
        <v>5051</v>
      </c>
      <c r="H1076" s="136">
        <f t="shared" si="426"/>
        <v>0.33922095366017463</v>
      </c>
      <c r="I1076" s="2"/>
      <c r="J1076" s="2">
        <f t="shared" si="438"/>
        <v>0.3178643384822028</v>
      </c>
      <c r="K1076" s="2">
        <f t="shared" si="439"/>
        <v>0.65708529214237743</v>
      </c>
      <c r="L1076" s="2">
        <f t="shared" si="440"/>
        <v>0</v>
      </c>
      <c r="M1076" s="2">
        <f t="shared" si="441"/>
        <v>2.5050369375419712E-2</v>
      </c>
      <c r="N1076" s="63">
        <v>4733</v>
      </c>
      <c r="O1076" s="63">
        <v>9784</v>
      </c>
      <c r="P1076" s="63"/>
      <c r="Q1076" s="63">
        <v>210</v>
      </c>
      <c r="R1076" s="63">
        <v>46</v>
      </c>
      <c r="S1076" s="63">
        <v>0</v>
      </c>
      <c r="T1076" s="63"/>
      <c r="U1076" s="63"/>
      <c r="V1076" s="63"/>
      <c r="W1076" s="63">
        <f t="shared" si="435"/>
        <v>0</v>
      </c>
      <c r="X1076" s="63">
        <v>0</v>
      </c>
      <c r="Y1076" s="63">
        <v>0</v>
      </c>
      <c r="Z1076" s="63"/>
      <c r="AA1076" s="63"/>
      <c r="AB1076" s="63"/>
      <c r="AC1076" s="63"/>
      <c r="AD1076" s="63"/>
      <c r="AE1076" s="63"/>
      <c r="AF1076" s="63"/>
      <c r="AG1076" s="63">
        <v>0</v>
      </c>
      <c r="AH1076" s="63"/>
      <c r="AI1076" s="63">
        <v>117</v>
      </c>
      <c r="AJ1076" s="63"/>
      <c r="AK1076" s="63"/>
      <c r="AL1076" s="63"/>
      <c r="AM1076" s="63">
        <v>0</v>
      </c>
      <c r="AN1076" s="63"/>
      <c r="AO1076" s="63"/>
      <c r="AP1076" s="63"/>
      <c r="AQ1076" s="63"/>
      <c r="AS1076" s="5">
        <f>IF(Q1076&gt;0,RANK(Q1076,(N1076:P1076,Q1076:AE1076)),0)</f>
        <v>3</v>
      </c>
      <c r="AT1076" s="5">
        <f>IF(R1076&gt;0,RANK(R1076,(N1076:P1076,Q1076:AE1076)),0)</f>
        <v>4</v>
      </c>
      <c r="AU1076" s="5">
        <f>IF(T1076&gt;0,RANK(T1076,(N1076:P1076,Q1076:AE1076)),0)</f>
        <v>0</v>
      </c>
      <c r="AV1076" s="5">
        <f>IF(S1076&gt;0,RANK(S1076,(N1076:P1076,Q1076:AE1076)),0)</f>
        <v>0</v>
      </c>
      <c r="AW1076" s="2">
        <f t="shared" si="442"/>
        <v>1.4103425117528543E-2</v>
      </c>
      <c r="AX1076" s="2">
        <f t="shared" si="443"/>
        <v>3.0893216924110143E-3</v>
      </c>
      <c r="AY1076" s="2">
        <f t="shared" si="444"/>
        <v>0</v>
      </c>
      <c r="AZ1076" s="2">
        <f t="shared" si="445"/>
        <v>0</v>
      </c>
      <c r="BB1076" t="s">
        <v>2954</v>
      </c>
      <c r="BC1076" t="s">
        <v>1017</v>
      </c>
      <c r="BD1076">
        <v>5</v>
      </c>
      <c r="BF1076" s="111">
        <v>21</v>
      </c>
      <c r="BG1076" s="113">
        <v>71</v>
      </c>
      <c r="BH1076" s="117">
        <f t="shared" si="436"/>
        <v>21071</v>
      </c>
      <c r="BJ1076" s="5" t="s">
        <v>3185</v>
      </c>
      <c r="BY1076" s="63">
        <v>0</v>
      </c>
      <c r="BZ1076" s="63">
        <v>0</v>
      </c>
      <c r="CG1076" s="8">
        <v>0</v>
      </c>
    </row>
    <row r="1077" spans="1:85" ht="13" hidden="1" customHeight="1" outlineLevel="1">
      <c r="A1077" t="s">
        <v>1146</v>
      </c>
      <c r="B1077" t="s">
        <v>1017</v>
      </c>
      <c r="C1077" s="1">
        <f t="shared" si="437"/>
        <v>23337</v>
      </c>
      <c r="D1077" s="5">
        <f>IF(N1077&gt;0, RANK(N1077,(N1077:P1077,Q1077:AE1077)),0)</f>
        <v>1</v>
      </c>
      <c r="E1077" s="5">
        <f>IF(O1077&gt;0,RANK(O1077,(N1077:P1077,Q1077:AE1077)),0)</f>
        <v>2</v>
      </c>
      <c r="F1077" s="5">
        <f>IF(P1077&gt;0,RANK(P1077,(N1077:P1077,Q1077:AE1077)),0)</f>
        <v>0</v>
      </c>
      <c r="G1077" s="131">
        <f t="shared" si="425"/>
        <v>190</v>
      </c>
      <c r="H1077" s="136">
        <f t="shared" si="426"/>
        <v>8.1415777520675321E-3</v>
      </c>
      <c r="I1077" s="2"/>
      <c r="J1077" s="2">
        <f t="shared" si="438"/>
        <v>0.49427947036894204</v>
      </c>
      <c r="K1077" s="2">
        <f t="shared" si="439"/>
        <v>0.48613789261687451</v>
      </c>
      <c r="L1077" s="2">
        <f t="shared" si="440"/>
        <v>0</v>
      </c>
      <c r="M1077" s="2">
        <f t="shared" si="441"/>
        <v>1.9582637014183446E-2</v>
      </c>
      <c r="N1077" s="63">
        <v>11535</v>
      </c>
      <c r="O1077" s="63">
        <v>11345</v>
      </c>
      <c r="P1077" s="63"/>
      <c r="Q1077" s="63">
        <v>226</v>
      </c>
      <c r="R1077" s="63">
        <v>114</v>
      </c>
      <c r="S1077" s="63">
        <v>0</v>
      </c>
      <c r="T1077" s="63"/>
      <c r="U1077" s="63"/>
      <c r="V1077" s="63"/>
      <c r="W1077" s="63">
        <f t="shared" si="435"/>
        <v>0</v>
      </c>
      <c r="X1077" s="63">
        <v>0</v>
      </c>
      <c r="Y1077" s="63">
        <v>0</v>
      </c>
      <c r="Z1077" s="63"/>
      <c r="AA1077" s="63"/>
      <c r="AB1077" s="63"/>
      <c r="AC1077" s="63"/>
      <c r="AD1077" s="63"/>
      <c r="AE1077" s="63"/>
      <c r="AF1077" s="63"/>
      <c r="AG1077" s="63">
        <v>0</v>
      </c>
      <c r="AH1077" s="63"/>
      <c r="AI1077" s="63">
        <v>117</v>
      </c>
      <c r="AJ1077" s="63"/>
      <c r="AK1077" s="63"/>
      <c r="AL1077" s="63"/>
      <c r="AM1077" s="63">
        <v>0</v>
      </c>
      <c r="AN1077" s="63"/>
      <c r="AO1077" s="63"/>
      <c r="AP1077" s="63"/>
      <c r="AQ1077" s="63"/>
      <c r="AS1077" s="5">
        <f>IF(Q1077&gt;0,RANK(Q1077,(N1077:P1077,Q1077:AE1077)),0)</f>
        <v>3</v>
      </c>
      <c r="AT1077" s="5">
        <f>IF(R1077&gt;0,RANK(R1077,(N1077:P1077,Q1077:AE1077)),0)</f>
        <v>4</v>
      </c>
      <c r="AU1077" s="5">
        <f>IF(T1077&gt;0,RANK(T1077,(N1077:P1077,Q1077:AE1077)),0)</f>
        <v>0</v>
      </c>
      <c r="AV1077" s="5">
        <f>IF(S1077&gt;0,RANK(S1077,(N1077:P1077,Q1077:AE1077)),0)</f>
        <v>0</v>
      </c>
      <c r="AW1077" s="2">
        <f t="shared" si="442"/>
        <v>9.6841924840382222E-3</v>
      </c>
      <c r="AX1077" s="2">
        <f t="shared" si="443"/>
        <v>4.8849466512405192E-3</v>
      </c>
      <c r="AY1077" s="2">
        <f t="shared" si="444"/>
        <v>0</v>
      </c>
      <c r="AZ1077" s="2">
        <f t="shared" si="445"/>
        <v>0</v>
      </c>
      <c r="BB1077" t="s">
        <v>1146</v>
      </c>
      <c r="BC1077" t="s">
        <v>1017</v>
      </c>
      <c r="BD1077">
        <v>6</v>
      </c>
      <c r="BF1077" s="111">
        <v>21</v>
      </c>
      <c r="BG1077" s="113">
        <v>73</v>
      </c>
      <c r="BH1077" s="117">
        <f t="shared" si="436"/>
        <v>21073</v>
      </c>
      <c r="BJ1077" s="5" t="s">
        <v>3185</v>
      </c>
      <c r="BY1077" s="63">
        <v>0</v>
      </c>
      <c r="BZ1077" s="63">
        <v>0</v>
      </c>
      <c r="CG1077" s="8">
        <v>0</v>
      </c>
    </row>
    <row r="1078" spans="1:85" ht="13" hidden="1" customHeight="1" outlineLevel="1">
      <c r="A1078" t="s">
        <v>2402</v>
      </c>
      <c r="B1078" t="s">
        <v>1017</v>
      </c>
      <c r="C1078" s="1">
        <f t="shared" si="437"/>
        <v>2481</v>
      </c>
      <c r="D1078" s="5">
        <f>IF(N1078&gt;0, RANK(N1078,(N1078:P1078,Q1078:AE1078)),0)</f>
        <v>2</v>
      </c>
      <c r="E1078" s="5">
        <f>IF(O1078&gt;0,RANK(O1078,(N1078:P1078,Q1078:AE1078)),0)</f>
        <v>1</v>
      </c>
      <c r="F1078" s="5">
        <f>IF(P1078&gt;0,RANK(P1078,(N1078:P1078,Q1078:AE1078)),0)</f>
        <v>0</v>
      </c>
      <c r="G1078" s="131">
        <f t="shared" si="425"/>
        <v>403</v>
      </c>
      <c r="H1078" s="136">
        <f t="shared" si="426"/>
        <v>0.16243450221684805</v>
      </c>
      <c r="I1078" s="2"/>
      <c r="J1078" s="2">
        <f t="shared" si="438"/>
        <v>0.41193067311567916</v>
      </c>
      <c r="K1078" s="2">
        <f t="shared" si="439"/>
        <v>0.57436517533252718</v>
      </c>
      <c r="L1078" s="2">
        <f t="shared" si="440"/>
        <v>0</v>
      </c>
      <c r="M1078" s="2">
        <f t="shared" si="441"/>
        <v>1.370415155179372E-2</v>
      </c>
      <c r="N1078" s="63">
        <v>1022</v>
      </c>
      <c r="O1078" s="63">
        <v>1425</v>
      </c>
      <c r="P1078" s="63"/>
      <c r="Q1078" s="63">
        <v>17</v>
      </c>
      <c r="R1078" s="63">
        <v>12</v>
      </c>
      <c r="S1078" s="63">
        <v>0</v>
      </c>
      <c r="T1078" s="63"/>
      <c r="U1078" s="63"/>
      <c r="V1078" s="63"/>
      <c r="W1078" s="63">
        <f t="shared" si="435"/>
        <v>0</v>
      </c>
      <c r="X1078" s="63">
        <v>0</v>
      </c>
      <c r="Y1078" s="63">
        <v>0</v>
      </c>
      <c r="Z1078" s="63"/>
      <c r="AA1078" s="63"/>
      <c r="AB1078" s="63"/>
      <c r="AC1078" s="63"/>
      <c r="AD1078" s="63"/>
      <c r="AE1078" s="63"/>
      <c r="AF1078" s="63"/>
      <c r="AG1078" s="63">
        <v>0</v>
      </c>
      <c r="AH1078" s="63"/>
      <c r="AI1078" s="63">
        <v>5</v>
      </c>
      <c r="AJ1078" s="63"/>
      <c r="AK1078" s="63"/>
      <c r="AL1078" s="63"/>
      <c r="AM1078" s="63">
        <v>0</v>
      </c>
      <c r="AN1078" s="63"/>
      <c r="AO1078" s="63"/>
      <c r="AP1078" s="63"/>
      <c r="AQ1078" s="63"/>
      <c r="AS1078" s="5">
        <f>IF(Q1078&gt;0,RANK(Q1078,(N1078:P1078,Q1078:AE1078)),0)</f>
        <v>3</v>
      </c>
      <c r="AT1078" s="5">
        <f>IF(R1078&gt;0,RANK(R1078,(N1078:P1078,Q1078:AE1078)),0)</f>
        <v>4</v>
      </c>
      <c r="AU1078" s="5">
        <f>IF(T1078&gt;0,RANK(T1078,(N1078:P1078,Q1078:AE1078)),0)</f>
        <v>0</v>
      </c>
      <c r="AV1078" s="5">
        <f>IF(S1078&gt;0,RANK(S1078,(N1078:P1078,Q1078:AE1078)),0)</f>
        <v>0</v>
      </c>
      <c r="AW1078" s="2">
        <f t="shared" si="442"/>
        <v>6.8520757758968156E-3</v>
      </c>
      <c r="AX1078" s="2">
        <f t="shared" si="443"/>
        <v>4.8367593712212815E-3</v>
      </c>
      <c r="AY1078" s="2">
        <f t="shared" si="444"/>
        <v>0</v>
      </c>
      <c r="AZ1078" s="2">
        <f t="shared" si="445"/>
        <v>0</v>
      </c>
      <c r="BB1078" t="s">
        <v>2402</v>
      </c>
      <c r="BC1078" t="s">
        <v>1017</v>
      </c>
      <c r="BD1078">
        <v>1</v>
      </c>
      <c r="BF1078" s="111">
        <v>21</v>
      </c>
      <c r="BG1078" s="113">
        <v>75</v>
      </c>
      <c r="BH1078" s="117">
        <f t="shared" si="436"/>
        <v>21075</v>
      </c>
      <c r="BJ1078" s="5" t="s">
        <v>3185</v>
      </c>
      <c r="BY1078" s="63">
        <v>0</v>
      </c>
      <c r="BZ1078" s="63">
        <v>0</v>
      </c>
      <c r="CG1078" s="8">
        <v>0</v>
      </c>
    </row>
    <row r="1079" spans="1:85" ht="13" hidden="1" customHeight="1" outlineLevel="1">
      <c r="A1079" t="s">
        <v>47</v>
      </c>
      <c r="B1079" t="s">
        <v>1017</v>
      </c>
      <c r="C1079" s="1">
        <f t="shared" si="437"/>
        <v>3061</v>
      </c>
      <c r="D1079" s="5">
        <f>IF(N1079&gt;0, RANK(N1079,(N1079:P1079,Q1079:AE1079)),0)</f>
        <v>2</v>
      </c>
      <c r="E1079" s="5">
        <f>IF(O1079&gt;0,RANK(O1079,(N1079:P1079,Q1079:AE1079)),0)</f>
        <v>1</v>
      </c>
      <c r="F1079" s="5">
        <f>IF(P1079&gt;0,RANK(P1079,(N1079:P1079,Q1079:AE1079)),0)</f>
        <v>0</v>
      </c>
      <c r="G1079" s="131">
        <f t="shared" si="425"/>
        <v>520</v>
      </c>
      <c r="H1079" s="136">
        <f t="shared" si="426"/>
        <v>0.16987912446912773</v>
      </c>
      <c r="I1079" s="2"/>
      <c r="J1079" s="2">
        <f t="shared" si="438"/>
        <v>0.40444299248611565</v>
      </c>
      <c r="K1079" s="2">
        <f t="shared" si="439"/>
        <v>0.57432211695524338</v>
      </c>
      <c r="L1079" s="2">
        <f t="shared" si="440"/>
        <v>0</v>
      </c>
      <c r="M1079" s="2">
        <f t="shared" si="441"/>
        <v>2.1234890558640918E-2</v>
      </c>
      <c r="N1079" s="63">
        <v>1238</v>
      </c>
      <c r="O1079" s="63">
        <v>1758</v>
      </c>
      <c r="P1079" s="63"/>
      <c r="Q1079" s="63">
        <v>27</v>
      </c>
      <c r="R1079" s="63">
        <v>15</v>
      </c>
      <c r="S1079" s="63">
        <v>0</v>
      </c>
      <c r="T1079" s="63"/>
      <c r="U1079" s="63"/>
      <c r="V1079" s="63"/>
      <c r="W1079" s="63">
        <f t="shared" si="435"/>
        <v>0</v>
      </c>
      <c r="X1079" s="63">
        <v>1</v>
      </c>
      <c r="Y1079" s="63">
        <v>0</v>
      </c>
      <c r="Z1079" s="63"/>
      <c r="AA1079" s="63"/>
      <c r="AB1079" s="63"/>
      <c r="AC1079" s="63"/>
      <c r="AD1079" s="63"/>
      <c r="AE1079" s="63"/>
      <c r="AF1079" s="63"/>
      <c r="AG1079" s="63">
        <v>0</v>
      </c>
      <c r="AH1079" s="63"/>
      <c r="AI1079" s="63">
        <v>22</v>
      </c>
      <c r="AJ1079" s="63"/>
      <c r="AK1079" s="63"/>
      <c r="AL1079" s="63"/>
      <c r="AM1079" s="63">
        <v>0</v>
      </c>
      <c r="AN1079" s="63"/>
      <c r="AO1079" s="63"/>
      <c r="AP1079" s="63"/>
      <c r="AQ1079" s="63"/>
      <c r="AS1079" s="5">
        <f>IF(Q1079&gt;0,RANK(Q1079,(N1079:P1079,Q1079:AE1079)),0)</f>
        <v>3</v>
      </c>
      <c r="AT1079" s="5">
        <f>IF(R1079&gt;0,RANK(R1079,(N1079:P1079,Q1079:AE1079)),0)</f>
        <v>4</v>
      </c>
      <c r="AU1079" s="5">
        <f>IF(T1079&gt;0,RANK(T1079,(N1079:P1079,Q1079:AE1079)),0)</f>
        <v>0</v>
      </c>
      <c r="AV1079" s="5">
        <f>IF(S1079&gt;0,RANK(S1079,(N1079:P1079,Q1079:AE1079)),0)</f>
        <v>0</v>
      </c>
      <c r="AW1079" s="2">
        <f t="shared" si="442"/>
        <v>8.8206468474354791E-3</v>
      </c>
      <c r="AX1079" s="2">
        <f t="shared" si="443"/>
        <v>4.900359359686377E-3</v>
      </c>
      <c r="AY1079" s="2">
        <f t="shared" si="444"/>
        <v>0</v>
      </c>
      <c r="AZ1079" s="2">
        <f t="shared" si="445"/>
        <v>0</v>
      </c>
      <c r="BB1079" t="s">
        <v>47</v>
      </c>
      <c r="BC1079" t="s">
        <v>1017</v>
      </c>
      <c r="BD1079">
        <v>4</v>
      </c>
      <c r="BF1079" s="111">
        <v>21</v>
      </c>
      <c r="BG1079" s="113">
        <v>77</v>
      </c>
      <c r="BH1079" s="117">
        <f t="shared" si="436"/>
        <v>21077</v>
      </c>
      <c r="BJ1079" s="5" t="s">
        <v>3185</v>
      </c>
      <c r="BY1079" s="63">
        <v>0</v>
      </c>
      <c r="BZ1079" s="63">
        <v>0</v>
      </c>
      <c r="CG1079" s="8">
        <v>0</v>
      </c>
    </row>
    <row r="1080" spans="1:85" ht="13" hidden="1" customHeight="1" outlineLevel="1">
      <c r="A1080" t="s">
        <v>345</v>
      </c>
      <c r="B1080" t="s">
        <v>1017</v>
      </c>
      <c r="C1080" s="1">
        <f t="shared" si="437"/>
        <v>7077</v>
      </c>
      <c r="D1080" s="5">
        <f>IF(N1080&gt;0, RANK(N1080,(N1080:P1080,Q1080:AE1080)),0)</f>
        <v>2</v>
      </c>
      <c r="E1080" s="5">
        <f>IF(O1080&gt;0,RANK(O1080,(N1080:P1080,Q1080:AE1080)),0)</f>
        <v>1</v>
      </c>
      <c r="F1080" s="5">
        <f>IF(P1080&gt;0,RANK(P1080,(N1080:P1080,Q1080:AE1080)),0)</f>
        <v>0</v>
      </c>
      <c r="G1080" s="131">
        <f t="shared" si="425"/>
        <v>3649</v>
      </c>
      <c r="H1080" s="136">
        <f t="shared" si="426"/>
        <v>0.51561396071781829</v>
      </c>
      <c r="I1080" s="2"/>
      <c r="J1080" s="2">
        <f t="shared" si="438"/>
        <v>0.23470397060901513</v>
      </c>
      <c r="K1080" s="2">
        <f t="shared" si="439"/>
        <v>0.75031793132683344</v>
      </c>
      <c r="L1080" s="2">
        <f t="shared" si="440"/>
        <v>0</v>
      </c>
      <c r="M1080" s="2">
        <f t="shared" si="441"/>
        <v>1.4978098064151402E-2</v>
      </c>
      <c r="N1080" s="63">
        <v>1661</v>
      </c>
      <c r="O1080" s="63">
        <v>5310</v>
      </c>
      <c r="P1080" s="63"/>
      <c r="Q1080" s="63">
        <v>66</v>
      </c>
      <c r="R1080" s="63">
        <v>14</v>
      </c>
      <c r="S1080" s="63">
        <v>0</v>
      </c>
      <c r="T1080" s="63"/>
      <c r="U1080" s="63"/>
      <c r="V1080" s="63"/>
      <c r="W1080" s="63">
        <f t="shared" si="435"/>
        <v>0</v>
      </c>
      <c r="X1080" s="63">
        <v>0</v>
      </c>
      <c r="Y1080" s="63">
        <v>0</v>
      </c>
      <c r="Z1080" s="63"/>
      <c r="AA1080" s="63"/>
      <c r="AB1080" s="63"/>
      <c r="AC1080" s="63"/>
      <c r="AD1080" s="63"/>
      <c r="AE1080" s="63"/>
      <c r="AF1080" s="63"/>
      <c r="AG1080" s="63">
        <v>0</v>
      </c>
      <c r="AH1080" s="63"/>
      <c r="AI1080" s="63">
        <v>26</v>
      </c>
      <c r="AJ1080" s="63"/>
      <c r="AK1080" s="63"/>
      <c r="AL1080" s="63"/>
      <c r="AM1080" s="63">
        <v>0</v>
      </c>
      <c r="AN1080" s="63"/>
      <c r="AO1080" s="63"/>
      <c r="AP1080" s="63"/>
      <c r="AQ1080" s="63"/>
      <c r="AS1080" s="5">
        <f>IF(Q1080&gt;0,RANK(Q1080,(N1080:P1080,Q1080:AE1080)),0)</f>
        <v>3</v>
      </c>
      <c r="AT1080" s="5">
        <f>IF(R1080&gt;0,RANK(R1080,(N1080:P1080,Q1080:AE1080)),0)</f>
        <v>4</v>
      </c>
      <c r="AU1080" s="5">
        <f>IF(T1080&gt;0,RANK(T1080,(N1080:P1080,Q1080:AE1080)),0)</f>
        <v>0</v>
      </c>
      <c r="AV1080" s="5">
        <f>IF(S1080&gt;0,RANK(S1080,(N1080:P1080,Q1080:AE1080)),0)</f>
        <v>0</v>
      </c>
      <c r="AW1080" s="2">
        <f t="shared" si="442"/>
        <v>9.3259855871131829E-3</v>
      </c>
      <c r="AX1080" s="2">
        <f t="shared" si="443"/>
        <v>1.9782393669634025E-3</v>
      </c>
      <c r="AY1080" s="2">
        <f t="shared" si="444"/>
        <v>0</v>
      </c>
      <c r="AZ1080" s="2">
        <f t="shared" si="445"/>
        <v>0</v>
      </c>
      <c r="BB1080" t="s">
        <v>345</v>
      </c>
      <c r="BC1080" t="s">
        <v>1017</v>
      </c>
      <c r="BD1080">
        <v>2</v>
      </c>
      <c r="BF1080" s="111">
        <v>21</v>
      </c>
      <c r="BG1080" s="113">
        <v>79</v>
      </c>
      <c r="BH1080" s="117">
        <f t="shared" si="436"/>
        <v>21079</v>
      </c>
      <c r="BJ1080" s="5" t="s">
        <v>3185</v>
      </c>
      <c r="BY1080" s="63">
        <v>0</v>
      </c>
      <c r="BZ1080" s="63">
        <v>0</v>
      </c>
      <c r="CG1080" s="8">
        <v>0</v>
      </c>
    </row>
    <row r="1081" spans="1:85" ht="13" hidden="1" customHeight="1" outlineLevel="1">
      <c r="A1081" t="s">
        <v>1425</v>
      </c>
      <c r="B1081" t="s">
        <v>1017</v>
      </c>
      <c r="C1081" s="1">
        <f t="shared" si="437"/>
        <v>8608</v>
      </c>
      <c r="D1081" s="5">
        <f>IF(N1081&gt;0, RANK(N1081,(N1081:P1081,Q1081:AE1081)),0)</f>
        <v>2</v>
      </c>
      <c r="E1081" s="5">
        <f>IF(O1081&gt;0,RANK(O1081,(N1081:P1081,Q1081:AE1081)),0)</f>
        <v>1</v>
      </c>
      <c r="F1081" s="5">
        <f>IF(P1081&gt;0,RANK(P1081,(N1081:P1081,Q1081:AE1081)),0)</f>
        <v>0</v>
      </c>
      <c r="G1081" s="131">
        <f t="shared" si="425"/>
        <v>2854</v>
      </c>
      <c r="H1081" s="136">
        <f t="shared" si="426"/>
        <v>0.33155204460966542</v>
      </c>
      <c r="I1081" s="2"/>
      <c r="J1081" s="2">
        <f t="shared" si="438"/>
        <v>0.32644052044609667</v>
      </c>
      <c r="K1081" s="2">
        <f t="shared" si="439"/>
        <v>0.65799256505576209</v>
      </c>
      <c r="L1081" s="2">
        <f t="shared" si="440"/>
        <v>0</v>
      </c>
      <c r="M1081" s="2">
        <f t="shared" si="441"/>
        <v>1.5566914498141182E-2</v>
      </c>
      <c r="N1081" s="63">
        <v>2810</v>
      </c>
      <c r="O1081" s="63">
        <v>5664</v>
      </c>
      <c r="P1081" s="63"/>
      <c r="Q1081" s="63">
        <v>64</v>
      </c>
      <c r="R1081" s="63">
        <v>28</v>
      </c>
      <c r="S1081" s="63">
        <v>0</v>
      </c>
      <c r="T1081" s="63"/>
      <c r="U1081" s="63"/>
      <c r="V1081" s="63"/>
      <c r="W1081" s="63">
        <f t="shared" si="435"/>
        <v>0</v>
      </c>
      <c r="X1081" s="63">
        <v>1</v>
      </c>
      <c r="Y1081" s="63">
        <v>1</v>
      </c>
      <c r="Z1081" s="63"/>
      <c r="AA1081" s="63"/>
      <c r="AB1081" s="63"/>
      <c r="AC1081" s="63"/>
      <c r="AD1081" s="63"/>
      <c r="AE1081" s="63"/>
      <c r="AF1081" s="63"/>
      <c r="AG1081" s="63">
        <v>0</v>
      </c>
      <c r="AH1081" s="63"/>
      <c r="AI1081" s="63">
        <v>40</v>
      </c>
      <c r="AJ1081" s="63"/>
      <c r="AK1081" s="63"/>
      <c r="AL1081" s="63"/>
      <c r="AM1081" s="63">
        <v>0</v>
      </c>
      <c r="AN1081" s="63"/>
      <c r="AO1081" s="63"/>
      <c r="AP1081" s="63"/>
      <c r="AQ1081" s="63"/>
      <c r="AS1081" s="5">
        <f>IF(Q1081&gt;0,RANK(Q1081,(N1081:P1081,Q1081:AE1081)),0)</f>
        <v>3</v>
      </c>
      <c r="AT1081" s="5">
        <f>IF(R1081&gt;0,RANK(R1081,(N1081:P1081,Q1081:AE1081)),0)</f>
        <v>4</v>
      </c>
      <c r="AU1081" s="5">
        <f>IF(T1081&gt;0,RANK(T1081,(N1081:P1081,Q1081:AE1081)),0)</f>
        <v>0</v>
      </c>
      <c r="AV1081" s="5">
        <f>IF(S1081&gt;0,RANK(S1081,(N1081:P1081,Q1081:AE1081)),0)</f>
        <v>0</v>
      </c>
      <c r="AW1081" s="2">
        <f t="shared" si="442"/>
        <v>7.4349442379182153E-3</v>
      </c>
      <c r="AX1081" s="2">
        <f t="shared" si="443"/>
        <v>3.2527881040892194E-3</v>
      </c>
      <c r="AY1081" s="2">
        <f t="shared" si="444"/>
        <v>0</v>
      </c>
      <c r="AZ1081" s="2">
        <f t="shared" si="445"/>
        <v>0</v>
      </c>
      <c r="BB1081" t="s">
        <v>1425</v>
      </c>
      <c r="BC1081" t="s">
        <v>1017</v>
      </c>
      <c r="BD1081">
        <v>4</v>
      </c>
      <c r="BF1081" s="111">
        <v>21</v>
      </c>
      <c r="BG1081" s="113">
        <v>81</v>
      </c>
      <c r="BH1081" s="117">
        <f t="shared" si="436"/>
        <v>21081</v>
      </c>
      <c r="BJ1081" s="5" t="s">
        <v>3185</v>
      </c>
      <c r="BY1081" s="63">
        <v>0</v>
      </c>
      <c r="BZ1081" s="63">
        <v>0</v>
      </c>
      <c r="CG1081" s="8">
        <v>0</v>
      </c>
    </row>
    <row r="1082" spans="1:85" ht="13" hidden="1" customHeight="1" outlineLevel="1">
      <c r="A1082" t="s">
        <v>219</v>
      </c>
      <c r="B1082" t="s">
        <v>1017</v>
      </c>
      <c r="C1082" s="1">
        <f t="shared" si="437"/>
        <v>15503</v>
      </c>
      <c r="D1082" s="5">
        <f>IF(N1082&gt;0, RANK(N1082,(N1082:P1082,Q1082:AE1082)),0)</f>
        <v>2</v>
      </c>
      <c r="E1082" s="5">
        <f>IF(O1082&gt;0,RANK(O1082,(N1082:P1082,Q1082:AE1082)),0)</f>
        <v>1</v>
      </c>
      <c r="F1082" s="5">
        <f>IF(P1082&gt;0,RANK(P1082,(N1082:P1082,Q1082:AE1082)),0)</f>
        <v>0</v>
      </c>
      <c r="G1082" s="131">
        <f t="shared" si="425"/>
        <v>6152</v>
      </c>
      <c r="H1082" s="136">
        <f t="shared" si="426"/>
        <v>0.39682642069276913</v>
      </c>
      <c r="I1082" s="2"/>
      <c r="J1082" s="2">
        <f t="shared" si="438"/>
        <v>0.29329807134103075</v>
      </c>
      <c r="K1082" s="2">
        <f t="shared" si="439"/>
        <v>0.69012449203379989</v>
      </c>
      <c r="L1082" s="2">
        <f t="shared" si="440"/>
        <v>0</v>
      </c>
      <c r="M1082" s="2">
        <f t="shared" si="441"/>
        <v>1.6577436625169417E-2</v>
      </c>
      <c r="N1082" s="63">
        <v>4547</v>
      </c>
      <c r="O1082" s="63">
        <v>10699</v>
      </c>
      <c r="P1082" s="63"/>
      <c r="Q1082" s="63">
        <v>121</v>
      </c>
      <c r="R1082" s="63">
        <v>39</v>
      </c>
      <c r="S1082" s="63">
        <v>9</v>
      </c>
      <c r="T1082" s="63"/>
      <c r="U1082" s="63"/>
      <c r="V1082" s="63"/>
      <c r="W1082" s="63">
        <f t="shared" si="435"/>
        <v>0</v>
      </c>
      <c r="X1082" s="63">
        <v>0</v>
      </c>
      <c r="Y1082" s="63">
        <v>1</v>
      </c>
      <c r="Z1082" s="63"/>
      <c r="AA1082" s="63"/>
      <c r="AB1082" s="63"/>
      <c r="AC1082" s="63"/>
      <c r="AD1082" s="63"/>
      <c r="AE1082" s="63"/>
      <c r="AF1082" s="63"/>
      <c r="AG1082" s="63">
        <v>0</v>
      </c>
      <c r="AH1082" s="63"/>
      <c r="AI1082" s="63">
        <v>87</v>
      </c>
      <c r="AJ1082" s="63"/>
      <c r="AK1082" s="63"/>
      <c r="AL1082" s="63"/>
      <c r="AM1082" s="63">
        <v>0</v>
      </c>
      <c r="AN1082" s="63"/>
      <c r="AO1082" s="63"/>
      <c r="AP1082" s="63"/>
      <c r="AQ1082" s="63"/>
      <c r="AS1082" s="5">
        <f>IF(Q1082&gt;0,RANK(Q1082,(N1082:P1082,Q1082:AE1082)),0)</f>
        <v>3</v>
      </c>
      <c r="AT1082" s="5">
        <f>IF(R1082&gt;0,RANK(R1082,(N1082:P1082,Q1082:AE1082)),0)</f>
        <v>4</v>
      </c>
      <c r="AU1082" s="5">
        <f>IF(T1082&gt;0,RANK(T1082,(N1082:P1082,Q1082:AE1082)),0)</f>
        <v>0</v>
      </c>
      <c r="AV1082" s="5">
        <f>IF(S1082&gt;0,RANK(S1082,(N1082:P1082,Q1082:AE1082)),0)</f>
        <v>5</v>
      </c>
      <c r="AW1082" s="2">
        <f t="shared" si="442"/>
        <v>7.8049409791653233E-3</v>
      </c>
      <c r="AX1082" s="2">
        <f t="shared" si="443"/>
        <v>2.5156421337805585E-3</v>
      </c>
      <c r="AY1082" s="2">
        <f t="shared" si="444"/>
        <v>0</v>
      </c>
      <c r="AZ1082" s="2">
        <f t="shared" si="445"/>
        <v>5.8053280010320583E-4</v>
      </c>
      <c r="BB1082" t="s">
        <v>219</v>
      </c>
      <c r="BC1082" t="s">
        <v>1017</v>
      </c>
      <c r="BD1082">
        <v>1</v>
      </c>
      <c r="BF1082" s="111">
        <v>21</v>
      </c>
      <c r="BG1082" s="113">
        <v>83</v>
      </c>
      <c r="BH1082" s="117">
        <f t="shared" si="436"/>
        <v>21083</v>
      </c>
      <c r="BJ1082" s="5" t="s">
        <v>3185</v>
      </c>
      <c r="BY1082" s="63">
        <v>0</v>
      </c>
      <c r="BZ1082" s="63">
        <v>0</v>
      </c>
      <c r="CG1082" s="8">
        <v>0</v>
      </c>
    </row>
    <row r="1083" spans="1:85" ht="13" hidden="1" customHeight="1" outlineLevel="1">
      <c r="A1083" t="s">
        <v>2261</v>
      </c>
      <c r="B1083" t="s">
        <v>1017</v>
      </c>
      <c r="C1083" s="1">
        <f t="shared" si="437"/>
        <v>9271</v>
      </c>
      <c r="D1083" s="5">
        <f>IF(N1083&gt;0, RANK(N1083,(N1083:P1083,Q1083:AE1083)),0)</f>
        <v>2</v>
      </c>
      <c r="E1083" s="5">
        <f>IF(O1083&gt;0,RANK(O1083,(N1083:P1083,Q1083:AE1083)),0)</f>
        <v>1</v>
      </c>
      <c r="F1083" s="5">
        <f>IF(P1083&gt;0,RANK(P1083,(N1083:P1083,Q1083:AE1083)),0)</f>
        <v>0</v>
      </c>
      <c r="G1083" s="131">
        <f t="shared" si="425"/>
        <v>3660</v>
      </c>
      <c r="H1083" s="136">
        <f t="shared" si="426"/>
        <v>0.3947794196958257</v>
      </c>
      <c r="I1083" s="2"/>
      <c r="J1083" s="2">
        <f t="shared" si="438"/>
        <v>0.29597670154244415</v>
      </c>
      <c r="K1083" s="2">
        <f t="shared" si="439"/>
        <v>0.6907561212382699</v>
      </c>
      <c r="L1083" s="2">
        <f t="shared" si="440"/>
        <v>0</v>
      </c>
      <c r="M1083" s="2">
        <f t="shared" si="441"/>
        <v>1.3267177219285942E-2</v>
      </c>
      <c r="N1083" s="63">
        <v>2744</v>
      </c>
      <c r="O1083" s="63">
        <v>6404</v>
      </c>
      <c r="P1083" s="63"/>
      <c r="Q1083" s="63">
        <v>58</v>
      </c>
      <c r="R1083" s="63">
        <v>23</v>
      </c>
      <c r="S1083" s="63">
        <v>2</v>
      </c>
      <c r="T1083" s="63"/>
      <c r="U1083" s="63"/>
      <c r="V1083" s="63"/>
      <c r="W1083" s="63">
        <f t="shared" si="435"/>
        <v>0</v>
      </c>
      <c r="X1083" s="63">
        <v>0</v>
      </c>
      <c r="Y1083" s="63">
        <v>0</v>
      </c>
      <c r="Z1083" s="63"/>
      <c r="AA1083" s="63"/>
      <c r="AB1083" s="63"/>
      <c r="AC1083" s="63"/>
      <c r="AD1083" s="63"/>
      <c r="AE1083" s="63"/>
      <c r="AF1083" s="63"/>
      <c r="AG1083" s="63">
        <v>0</v>
      </c>
      <c r="AH1083" s="63"/>
      <c r="AI1083" s="63">
        <v>40</v>
      </c>
      <c r="AJ1083" s="63"/>
      <c r="AK1083" s="63"/>
      <c r="AL1083" s="63"/>
      <c r="AM1083" s="63">
        <v>0</v>
      </c>
      <c r="AN1083" s="63"/>
      <c r="AO1083" s="63"/>
      <c r="AP1083" s="63"/>
      <c r="AQ1083" s="63"/>
      <c r="AS1083" s="5">
        <f>IF(Q1083&gt;0,RANK(Q1083,(N1083:P1083,Q1083:AE1083)),0)</f>
        <v>3</v>
      </c>
      <c r="AT1083" s="5">
        <f>IF(R1083&gt;0,RANK(R1083,(N1083:P1083,Q1083:AE1083)),0)</f>
        <v>4</v>
      </c>
      <c r="AU1083" s="5">
        <f>IF(T1083&gt;0,RANK(T1083,(N1083:P1083,Q1083:AE1083)),0)</f>
        <v>0</v>
      </c>
      <c r="AV1083" s="5">
        <f>IF(S1083&gt;0,RANK(S1083,(N1083:P1083,Q1083:AE1083)),0)</f>
        <v>5</v>
      </c>
      <c r="AW1083" s="2">
        <f t="shared" si="442"/>
        <v>6.256067306655161E-3</v>
      </c>
      <c r="AX1083" s="2">
        <f t="shared" si="443"/>
        <v>2.4808542767770468E-3</v>
      </c>
      <c r="AY1083" s="2">
        <f t="shared" si="444"/>
        <v>0</v>
      </c>
      <c r="AZ1083" s="2">
        <f t="shared" si="445"/>
        <v>2.1572645885017797E-4</v>
      </c>
      <c r="BB1083" t="s">
        <v>2261</v>
      </c>
      <c r="BC1083" t="s">
        <v>1017</v>
      </c>
      <c r="BD1083">
        <v>2</v>
      </c>
      <c r="BF1083" s="111">
        <v>21</v>
      </c>
      <c r="BG1083" s="113">
        <v>85</v>
      </c>
      <c r="BH1083" s="117">
        <f t="shared" si="436"/>
        <v>21085</v>
      </c>
      <c r="BJ1083" s="5" t="s">
        <v>3185</v>
      </c>
      <c r="BY1083" s="63">
        <v>0</v>
      </c>
      <c r="BZ1083" s="63">
        <v>0</v>
      </c>
      <c r="CG1083" s="8">
        <v>0</v>
      </c>
    </row>
    <row r="1084" spans="1:85" ht="13" hidden="1" customHeight="1" outlineLevel="1">
      <c r="A1084" t="s">
        <v>2406</v>
      </c>
      <c r="B1084" t="s">
        <v>1017</v>
      </c>
      <c r="C1084" s="1">
        <f t="shared" si="437"/>
        <v>4856</v>
      </c>
      <c r="D1084" s="5">
        <f>IF(N1084&gt;0, RANK(N1084,(N1084:P1084,Q1084:AE1084)),0)</f>
        <v>2</v>
      </c>
      <c r="E1084" s="5">
        <f>IF(O1084&gt;0,RANK(O1084,(N1084:P1084,Q1084:AE1084)),0)</f>
        <v>1</v>
      </c>
      <c r="F1084" s="5">
        <f>IF(P1084&gt;0,RANK(P1084,(N1084:P1084,Q1084:AE1084)),0)</f>
        <v>0</v>
      </c>
      <c r="G1084" s="131">
        <f t="shared" si="425"/>
        <v>2469</v>
      </c>
      <c r="H1084" s="136">
        <f t="shared" si="426"/>
        <v>0.50844316309719939</v>
      </c>
      <c r="I1084" s="2"/>
      <c r="J1084" s="2">
        <f t="shared" si="438"/>
        <v>0.23990939044481055</v>
      </c>
      <c r="K1084" s="2">
        <f t="shared" si="439"/>
        <v>0.74835255354200991</v>
      </c>
      <c r="L1084" s="2">
        <f t="shared" si="440"/>
        <v>0</v>
      </c>
      <c r="M1084" s="2">
        <f t="shared" si="441"/>
        <v>1.1738056013179565E-2</v>
      </c>
      <c r="N1084" s="63">
        <v>1165</v>
      </c>
      <c r="O1084" s="63">
        <v>3634</v>
      </c>
      <c r="P1084" s="63"/>
      <c r="Q1084" s="63">
        <v>25</v>
      </c>
      <c r="R1084" s="63">
        <v>18</v>
      </c>
      <c r="S1084" s="63">
        <v>0</v>
      </c>
      <c r="T1084" s="63"/>
      <c r="U1084" s="63"/>
      <c r="V1084" s="63"/>
      <c r="W1084" s="63">
        <f t="shared" si="435"/>
        <v>0</v>
      </c>
      <c r="X1084" s="63">
        <v>0</v>
      </c>
      <c r="Y1084" s="63">
        <v>0</v>
      </c>
      <c r="Z1084" s="63"/>
      <c r="AA1084" s="63"/>
      <c r="AB1084" s="63"/>
      <c r="AC1084" s="63"/>
      <c r="AD1084" s="63"/>
      <c r="AE1084" s="63"/>
      <c r="AF1084" s="63"/>
      <c r="AG1084" s="63">
        <v>0</v>
      </c>
      <c r="AH1084" s="63"/>
      <c r="AI1084" s="63">
        <v>14</v>
      </c>
      <c r="AJ1084" s="63"/>
      <c r="AK1084" s="63"/>
      <c r="AL1084" s="63"/>
      <c r="AM1084" s="63">
        <v>0</v>
      </c>
      <c r="AN1084" s="63"/>
      <c r="AO1084" s="63"/>
      <c r="AP1084" s="63"/>
      <c r="AQ1084" s="63"/>
      <c r="AS1084" s="5">
        <f>IF(Q1084&gt;0,RANK(Q1084,(N1084:P1084,Q1084:AE1084)),0)</f>
        <v>3</v>
      </c>
      <c r="AT1084" s="5">
        <f>IF(R1084&gt;0,RANK(R1084,(N1084:P1084,Q1084:AE1084)),0)</f>
        <v>4</v>
      </c>
      <c r="AU1084" s="5">
        <f>IF(T1084&gt;0,RANK(T1084,(N1084:P1084,Q1084:AE1084)),0)</f>
        <v>0</v>
      </c>
      <c r="AV1084" s="5">
        <f>IF(S1084&gt;0,RANK(S1084,(N1084:P1084,Q1084:AE1084)),0)</f>
        <v>0</v>
      </c>
      <c r="AW1084" s="2">
        <f t="shared" si="442"/>
        <v>5.14827018121911E-3</v>
      </c>
      <c r="AX1084" s="2">
        <f t="shared" si="443"/>
        <v>3.7067545304777594E-3</v>
      </c>
      <c r="AY1084" s="2">
        <f t="shared" si="444"/>
        <v>0</v>
      </c>
      <c r="AZ1084" s="2">
        <f t="shared" si="445"/>
        <v>0</v>
      </c>
      <c r="BB1084" t="s">
        <v>2406</v>
      </c>
      <c r="BC1084" t="s">
        <v>1017</v>
      </c>
      <c r="BD1084">
        <v>2</v>
      </c>
      <c r="BF1084" s="111">
        <v>21</v>
      </c>
      <c r="BG1084" s="113">
        <v>87</v>
      </c>
      <c r="BH1084" s="117">
        <f t="shared" si="436"/>
        <v>21087</v>
      </c>
      <c r="BJ1084" s="5" t="s">
        <v>3185</v>
      </c>
      <c r="BY1084" s="63">
        <v>0</v>
      </c>
      <c r="BZ1084" s="63">
        <v>0</v>
      </c>
      <c r="CG1084" s="8">
        <v>0</v>
      </c>
    </row>
    <row r="1085" spans="1:85" ht="13" hidden="1" customHeight="1" outlineLevel="1">
      <c r="A1085" t="s">
        <v>2327</v>
      </c>
      <c r="B1085" t="s">
        <v>1017</v>
      </c>
      <c r="C1085" s="1">
        <f t="shared" si="437"/>
        <v>15168</v>
      </c>
      <c r="D1085" s="5">
        <f>IF(N1085&gt;0, RANK(N1085,(N1085:P1085,Q1085:AE1085)),0)</f>
        <v>2</v>
      </c>
      <c r="E1085" s="5">
        <f>IF(O1085&gt;0,RANK(O1085,(N1085:P1085,Q1085:AE1085)),0)</f>
        <v>1</v>
      </c>
      <c r="F1085" s="5">
        <f>IF(P1085&gt;0,RANK(P1085,(N1085:P1085,Q1085:AE1085)),0)</f>
        <v>0</v>
      </c>
      <c r="G1085" s="131">
        <f t="shared" si="425"/>
        <v>2828</v>
      </c>
      <c r="H1085" s="136">
        <f t="shared" si="426"/>
        <v>0.18644514767932491</v>
      </c>
      <c r="I1085" s="2"/>
      <c r="J1085" s="2">
        <f t="shared" si="438"/>
        <v>0.39734968354430378</v>
      </c>
      <c r="K1085" s="2">
        <f t="shared" si="439"/>
        <v>0.58379483122362874</v>
      </c>
      <c r="L1085" s="2">
        <f t="shared" si="440"/>
        <v>0</v>
      </c>
      <c r="M1085" s="2">
        <f t="shared" si="441"/>
        <v>1.8855485232067482E-2</v>
      </c>
      <c r="N1085" s="63">
        <v>6027</v>
      </c>
      <c r="O1085" s="63">
        <v>8855</v>
      </c>
      <c r="P1085" s="63"/>
      <c r="Q1085" s="63">
        <v>115</v>
      </c>
      <c r="R1085" s="63">
        <v>52</v>
      </c>
      <c r="S1085" s="63">
        <v>5</v>
      </c>
      <c r="T1085" s="63"/>
      <c r="U1085" s="63"/>
      <c r="V1085" s="63"/>
      <c r="W1085" s="63">
        <f t="shared" si="435"/>
        <v>0</v>
      </c>
      <c r="X1085" s="63">
        <v>3</v>
      </c>
      <c r="Y1085" s="63">
        <v>1</v>
      </c>
      <c r="Z1085" s="63"/>
      <c r="AA1085" s="63"/>
      <c r="AB1085" s="63"/>
      <c r="AC1085" s="63"/>
      <c r="AD1085" s="63"/>
      <c r="AE1085" s="63"/>
      <c r="AF1085" s="63"/>
      <c r="AG1085" s="63">
        <v>0</v>
      </c>
      <c r="AH1085" s="63"/>
      <c r="AI1085" s="63">
        <v>110</v>
      </c>
      <c r="AJ1085" s="63"/>
      <c r="AK1085" s="63"/>
      <c r="AL1085" s="63"/>
      <c r="AM1085" s="63">
        <v>0</v>
      </c>
      <c r="AN1085" s="63"/>
      <c r="AO1085" s="63"/>
      <c r="AP1085" s="63"/>
      <c r="AQ1085" s="63"/>
      <c r="AS1085" s="5">
        <f>IF(Q1085&gt;0,RANK(Q1085,(N1085:P1085,Q1085:AE1085)),0)</f>
        <v>3</v>
      </c>
      <c r="AT1085" s="5">
        <f>IF(R1085&gt;0,RANK(R1085,(N1085:P1085,Q1085:AE1085)),0)</f>
        <v>4</v>
      </c>
      <c r="AU1085" s="5">
        <f>IF(T1085&gt;0,RANK(T1085,(N1085:P1085,Q1085:AE1085)),0)</f>
        <v>0</v>
      </c>
      <c r="AV1085" s="5">
        <f>IF(S1085&gt;0,RANK(S1085,(N1085:P1085,Q1085:AE1085)),0)</f>
        <v>5</v>
      </c>
      <c r="AW1085" s="2">
        <f t="shared" si="442"/>
        <v>7.5817510548523209E-3</v>
      </c>
      <c r="AX1085" s="2">
        <f t="shared" si="443"/>
        <v>3.428270042194093E-3</v>
      </c>
      <c r="AY1085" s="2">
        <f t="shared" si="444"/>
        <v>0</v>
      </c>
      <c r="AZ1085" s="2">
        <f t="shared" si="445"/>
        <v>3.2964135021097045E-4</v>
      </c>
      <c r="BB1085" t="s">
        <v>2327</v>
      </c>
      <c r="BC1085" t="s">
        <v>1017</v>
      </c>
      <c r="BD1085">
        <v>4</v>
      </c>
      <c r="BF1085" s="111">
        <v>21</v>
      </c>
      <c r="BG1085" s="113">
        <v>89</v>
      </c>
      <c r="BH1085" s="117">
        <f t="shared" si="436"/>
        <v>21089</v>
      </c>
      <c r="BJ1085" s="5" t="s">
        <v>3185</v>
      </c>
      <c r="BY1085" s="63">
        <v>0</v>
      </c>
      <c r="BZ1085" s="63">
        <v>0</v>
      </c>
      <c r="CG1085" s="8">
        <v>0</v>
      </c>
    </row>
    <row r="1086" spans="1:85" ht="13" hidden="1" customHeight="1" outlineLevel="1">
      <c r="A1086" t="s">
        <v>603</v>
      </c>
      <c r="B1086" t="s">
        <v>1017</v>
      </c>
      <c r="C1086" s="1">
        <f t="shared" si="437"/>
        <v>4134</v>
      </c>
      <c r="D1086" s="5">
        <f>IF(N1086&gt;0, RANK(N1086,(N1086:P1086,Q1086:AE1086)),0)</f>
        <v>2</v>
      </c>
      <c r="E1086" s="5">
        <f>IF(O1086&gt;0,RANK(O1086,(N1086:P1086,Q1086:AE1086)),0)</f>
        <v>1</v>
      </c>
      <c r="F1086" s="5">
        <f>IF(P1086&gt;0,RANK(P1086,(N1086:P1086,Q1086:AE1086)),0)</f>
        <v>0</v>
      </c>
      <c r="G1086" s="131">
        <f t="shared" si="425"/>
        <v>379</v>
      </c>
      <c r="H1086" s="136">
        <f t="shared" si="426"/>
        <v>9.167876149008225E-2</v>
      </c>
      <c r="I1086" s="2"/>
      <c r="J1086" s="2">
        <f t="shared" si="438"/>
        <v>0.44339622641509435</v>
      </c>
      <c r="K1086" s="2">
        <f t="shared" si="439"/>
        <v>0.5350749879051766</v>
      </c>
      <c r="L1086" s="2">
        <f t="shared" si="440"/>
        <v>0</v>
      </c>
      <c r="M1086" s="2">
        <f t="shared" si="441"/>
        <v>2.1528785679729046E-2</v>
      </c>
      <c r="N1086" s="63">
        <v>1833</v>
      </c>
      <c r="O1086" s="63">
        <v>2212</v>
      </c>
      <c r="P1086" s="63"/>
      <c r="Q1086" s="63">
        <v>44</v>
      </c>
      <c r="R1086" s="63">
        <v>13</v>
      </c>
      <c r="S1086" s="63">
        <v>1</v>
      </c>
      <c r="T1086" s="63"/>
      <c r="U1086" s="63"/>
      <c r="V1086" s="63"/>
      <c r="W1086" s="63">
        <f t="shared" si="435"/>
        <v>0</v>
      </c>
      <c r="X1086" s="63">
        <v>0</v>
      </c>
      <c r="Y1086" s="63">
        <v>0</v>
      </c>
      <c r="Z1086" s="63"/>
      <c r="AA1086" s="63"/>
      <c r="AB1086" s="63"/>
      <c r="AC1086" s="63"/>
      <c r="AD1086" s="63"/>
      <c r="AE1086" s="63"/>
      <c r="AF1086" s="63"/>
      <c r="AG1086" s="63">
        <v>0</v>
      </c>
      <c r="AH1086" s="63"/>
      <c r="AI1086" s="63">
        <v>31</v>
      </c>
      <c r="AJ1086" s="63"/>
      <c r="AK1086" s="63"/>
      <c r="AL1086" s="63"/>
      <c r="AM1086" s="63">
        <v>0</v>
      </c>
      <c r="AN1086" s="63"/>
      <c r="AO1086" s="63"/>
      <c r="AP1086" s="63"/>
      <c r="AQ1086" s="63"/>
      <c r="AS1086" s="5">
        <f>IF(Q1086&gt;0,RANK(Q1086,(N1086:P1086,Q1086:AE1086)),0)</f>
        <v>3</v>
      </c>
      <c r="AT1086" s="5">
        <f>IF(R1086&gt;0,RANK(R1086,(N1086:P1086,Q1086:AE1086)),0)</f>
        <v>4</v>
      </c>
      <c r="AU1086" s="5">
        <f>IF(T1086&gt;0,RANK(T1086,(N1086:P1086,Q1086:AE1086)),0)</f>
        <v>0</v>
      </c>
      <c r="AV1086" s="5">
        <f>IF(S1086&gt;0,RANK(S1086,(N1086:P1086,Q1086:AE1086)),0)</f>
        <v>5</v>
      </c>
      <c r="AW1086" s="2">
        <f t="shared" si="442"/>
        <v>1.0643444605708756E-2</v>
      </c>
      <c r="AX1086" s="2">
        <f t="shared" si="443"/>
        <v>3.1446540880503146E-3</v>
      </c>
      <c r="AY1086" s="2">
        <f t="shared" si="444"/>
        <v>0</v>
      </c>
      <c r="AZ1086" s="2">
        <f t="shared" si="445"/>
        <v>2.4189646831156264E-4</v>
      </c>
      <c r="BB1086" t="s">
        <v>603</v>
      </c>
      <c r="BC1086" t="s">
        <v>1017</v>
      </c>
      <c r="BD1086">
        <v>2</v>
      </c>
      <c r="BF1086" s="111">
        <v>21</v>
      </c>
      <c r="BG1086" s="113">
        <v>91</v>
      </c>
      <c r="BH1086" s="117">
        <f t="shared" si="436"/>
        <v>21091</v>
      </c>
      <c r="BJ1086" s="5" t="s">
        <v>3185</v>
      </c>
      <c r="BY1086" s="63">
        <v>0</v>
      </c>
      <c r="BZ1086" s="63">
        <v>0</v>
      </c>
      <c r="CG1086" s="8">
        <v>0</v>
      </c>
    </row>
    <row r="1087" spans="1:85" ht="13" hidden="1" customHeight="1" outlineLevel="1">
      <c r="A1087" t="s">
        <v>1657</v>
      </c>
      <c r="B1087" t="s">
        <v>1017</v>
      </c>
      <c r="C1087" s="1">
        <f t="shared" si="437"/>
        <v>39218</v>
      </c>
      <c r="D1087" s="5">
        <f>IF(N1087&gt;0, RANK(N1087,(N1087:P1087,Q1087:AE1087)),0)</f>
        <v>2</v>
      </c>
      <c r="E1087" s="5">
        <f>IF(O1087&gt;0,RANK(O1087,(N1087:P1087,Q1087:AE1087)),0)</f>
        <v>1</v>
      </c>
      <c r="F1087" s="5">
        <f>IF(P1087&gt;0,RANK(P1087,(N1087:P1087,Q1087:AE1087)),0)</f>
        <v>0</v>
      </c>
      <c r="G1087" s="131">
        <f t="shared" si="425"/>
        <v>8143</v>
      </c>
      <c r="H1087" s="136">
        <f t="shared" si="426"/>
        <v>0.20763424957927482</v>
      </c>
      <c r="I1087" s="2"/>
      <c r="J1087" s="2">
        <f t="shared" si="438"/>
        <v>0.38793411188739862</v>
      </c>
      <c r="K1087" s="2">
        <f t="shared" si="439"/>
        <v>0.59556836146667347</v>
      </c>
      <c r="L1087" s="2">
        <f t="shared" si="440"/>
        <v>0</v>
      </c>
      <c r="M1087" s="2">
        <f t="shared" si="441"/>
        <v>1.6497526645927851E-2</v>
      </c>
      <c r="N1087" s="63">
        <v>15214</v>
      </c>
      <c r="O1087" s="63">
        <v>23357</v>
      </c>
      <c r="P1087" s="63"/>
      <c r="Q1087" s="63">
        <v>339</v>
      </c>
      <c r="R1087" s="63">
        <v>139</v>
      </c>
      <c r="S1087" s="63">
        <v>5</v>
      </c>
      <c r="T1087" s="63"/>
      <c r="U1087" s="63"/>
      <c r="V1087" s="63"/>
      <c r="W1087" s="63">
        <f t="shared" si="435"/>
        <v>0</v>
      </c>
      <c r="X1087" s="63">
        <v>1</v>
      </c>
      <c r="Y1087" s="63">
        <v>0</v>
      </c>
      <c r="Z1087" s="63"/>
      <c r="AA1087" s="63"/>
      <c r="AB1087" s="63"/>
      <c r="AC1087" s="63"/>
      <c r="AD1087" s="63"/>
      <c r="AE1087" s="63"/>
      <c r="AF1087" s="63"/>
      <c r="AG1087" s="63">
        <v>0</v>
      </c>
      <c r="AH1087" s="63"/>
      <c r="AI1087" s="63">
        <v>163</v>
      </c>
      <c r="AJ1087" s="63"/>
      <c r="AK1087" s="63"/>
      <c r="AL1087" s="63"/>
      <c r="AM1087" s="63">
        <v>0</v>
      </c>
      <c r="AN1087" s="63"/>
      <c r="AO1087" s="63"/>
      <c r="AP1087" s="63"/>
      <c r="AQ1087" s="63"/>
      <c r="AS1087" s="5">
        <f>IF(Q1087&gt;0,RANK(Q1087,(N1087:P1087,Q1087:AE1087)),0)</f>
        <v>3</v>
      </c>
      <c r="AT1087" s="5">
        <f>IF(R1087&gt;0,RANK(R1087,(N1087:P1087,Q1087:AE1087)),0)</f>
        <v>4</v>
      </c>
      <c r="AU1087" s="5">
        <f>IF(T1087&gt;0,RANK(T1087,(N1087:P1087,Q1087:AE1087)),0)</f>
        <v>0</v>
      </c>
      <c r="AV1087" s="5">
        <f>IF(S1087&gt;0,RANK(S1087,(N1087:P1087,Q1087:AE1087)),0)</f>
        <v>5</v>
      </c>
      <c r="AW1087" s="2">
        <f t="shared" si="442"/>
        <v>8.6439900045897286E-3</v>
      </c>
      <c r="AX1087" s="2">
        <f t="shared" si="443"/>
        <v>3.5442908868376765E-3</v>
      </c>
      <c r="AY1087" s="2">
        <f t="shared" si="444"/>
        <v>0</v>
      </c>
      <c r="AZ1087" s="2">
        <f t="shared" si="445"/>
        <v>1.2749247794380131E-4</v>
      </c>
      <c r="BB1087" t="s">
        <v>1657</v>
      </c>
      <c r="BC1087" t="s">
        <v>1017</v>
      </c>
      <c r="BD1087">
        <v>2</v>
      </c>
      <c r="BF1087" s="111">
        <v>21</v>
      </c>
      <c r="BG1087" s="113">
        <v>93</v>
      </c>
      <c r="BH1087" s="117">
        <f t="shared" si="436"/>
        <v>21093</v>
      </c>
      <c r="BJ1087" s="5" t="s">
        <v>3185</v>
      </c>
      <c r="BY1087" s="63">
        <v>0</v>
      </c>
      <c r="BZ1087" s="63">
        <v>0</v>
      </c>
      <c r="CG1087" s="8">
        <v>0</v>
      </c>
    </row>
    <row r="1088" spans="1:85" ht="13" hidden="1" customHeight="1" outlineLevel="1">
      <c r="A1088" t="s">
        <v>1441</v>
      </c>
      <c r="B1088" t="s">
        <v>1017</v>
      </c>
      <c r="C1088" s="1">
        <f t="shared" si="437"/>
        <v>10657</v>
      </c>
      <c r="D1088" s="5">
        <f>IF(N1088&gt;0, RANK(N1088,(N1088:P1088,Q1088:AE1088)),0)</f>
        <v>2</v>
      </c>
      <c r="E1088" s="5">
        <f>IF(O1088&gt;0,RANK(O1088,(N1088:P1088,Q1088:AE1088)),0)</f>
        <v>1</v>
      </c>
      <c r="F1088" s="5">
        <f>IF(P1088&gt;0,RANK(P1088,(N1088:P1088,Q1088:AE1088)),0)</f>
        <v>0</v>
      </c>
      <c r="G1088" s="131">
        <f t="shared" si="425"/>
        <v>6822</v>
      </c>
      <c r="H1088" s="136">
        <f t="shared" si="426"/>
        <v>0.64014262925776488</v>
      </c>
      <c r="I1088" s="2"/>
      <c r="J1088" s="2">
        <f t="shared" si="438"/>
        <v>0.1717181195458384</v>
      </c>
      <c r="K1088" s="2">
        <f t="shared" si="439"/>
        <v>0.81186074880360326</v>
      </c>
      <c r="L1088" s="2">
        <f t="shared" si="440"/>
        <v>0</v>
      </c>
      <c r="M1088" s="2">
        <f t="shared" si="441"/>
        <v>1.6421131650558363E-2</v>
      </c>
      <c r="N1088" s="63">
        <v>1830</v>
      </c>
      <c r="O1088" s="63">
        <v>8652</v>
      </c>
      <c r="P1088" s="63"/>
      <c r="Q1088" s="63">
        <v>81</v>
      </c>
      <c r="R1088" s="63">
        <v>30</v>
      </c>
      <c r="S1088" s="63">
        <v>0</v>
      </c>
      <c r="T1088" s="63"/>
      <c r="U1088" s="63"/>
      <c r="V1088" s="63"/>
      <c r="W1088" s="63">
        <f t="shared" si="435"/>
        <v>0</v>
      </c>
      <c r="X1088" s="63">
        <v>0</v>
      </c>
      <c r="Y1088" s="63">
        <v>0</v>
      </c>
      <c r="Z1088" s="63"/>
      <c r="AA1088" s="63"/>
      <c r="AB1088" s="63"/>
      <c r="AC1088" s="63"/>
      <c r="AD1088" s="63"/>
      <c r="AE1088" s="63"/>
      <c r="AF1088" s="63"/>
      <c r="AG1088" s="63">
        <v>0</v>
      </c>
      <c r="AH1088" s="63"/>
      <c r="AI1088" s="63">
        <v>64</v>
      </c>
      <c r="AJ1088" s="63"/>
      <c r="AK1088" s="63"/>
      <c r="AL1088" s="63"/>
      <c r="AM1088" s="63">
        <v>0</v>
      </c>
      <c r="AN1088" s="63"/>
      <c r="AO1088" s="63"/>
      <c r="AP1088" s="63"/>
      <c r="AQ1088" s="63"/>
      <c r="AS1088" s="5">
        <f>IF(Q1088&gt;0,RANK(Q1088,(N1088:P1088,Q1088:AE1088)),0)</f>
        <v>3</v>
      </c>
      <c r="AT1088" s="5">
        <f>IF(R1088&gt;0,RANK(R1088,(N1088:P1088,Q1088:AE1088)),0)</f>
        <v>4</v>
      </c>
      <c r="AU1088" s="5">
        <f>IF(T1088&gt;0,RANK(T1088,(N1088:P1088,Q1088:AE1088)),0)</f>
        <v>0</v>
      </c>
      <c r="AV1088" s="5">
        <f>IF(S1088&gt;0,RANK(S1088,(N1088:P1088,Q1088:AE1088)),0)</f>
        <v>0</v>
      </c>
      <c r="AW1088" s="2">
        <f t="shared" si="442"/>
        <v>7.6006380782584213E-3</v>
      </c>
      <c r="AX1088" s="2">
        <f t="shared" si="443"/>
        <v>2.8150511400957118E-3</v>
      </c>
      <c r="AY1088" s="2">
        <f t="shared" si="444"/>
        <v>0</v>
      </c>
      <c r="AZ1088" s="2">
        <f t="shared" si="445"/>
        <v>0</v>
      </c>
      <c r="BB1088" t="s">
        <v>1441</v>
      </c>
      <c r="BC1088" t="s">
        <v>1017</v>
      </c>
      <c r="BD1088">
        <v>5</v>
      </c>
      <c r="BF1088" s="111">
        <v>21</v>
      </c>
      <c r="BG1088" s="113">
        <v>95</v>
      </c>
      <c r="BH1088" s="117">
        <f t="shared" si="436"/>
        <v>21095</v>
      </c>
      <c r="BJ1088" s="5" t="s">
        <v>3185</v>
      </c>
      <c r="BY1088" s="63">
        <v>0</v>
      </c>
      <c r="BZ1088" s="63">
        <v>0</v>
      </c>
      <c r="CG1088" s="8">
        <v>0</v>
      </c>
    </row>
    <row r="1089" spans="1:85" ht="13" hidden="1" customHeight="1" outlineLevel="1">
      <c r="A1089" t="s">
        <v>882</v>
      </c>
      <c r="B1089" t="s">
        <v>1017</v>
      </c>
      <c r="C1089" s="1">
        <f t="shared" si="437"/>
        <v>7163</v>
      </c>
      <c r="D1089" s="5">
        <f>IF(N1089&gt;0, RANK(N1089,(N1089:P1089,Q1089:AE1089)),0)</f>
        <v>2</v>
      </c>
      <c r="E1089" s="5">
        <f>IF(O1089&gt;0,RANK(O1089,(N1089:P1089,Q1089:AE1089)),0)</f>
        <v>1</v>
      </c>
      <c r="F1089" s="5">
        <f>IF(P1089&gt;0,RANK(P1089,(N1089:P1089,Q1089:AE1089)),0)</f>
        <v>0</v>
      </c>
      <c r="G1089" s="131">
        <f t="shared" si="425"/>
        <v>2085</v>
      </c>
      <c r="H1089" s="136">
        <f t="shared" si="426"/>
        <v>0.29107915677788637</v>
      </c>
      <c r="I1089" s="2"/>
      <c r="J1089" s="2">
        <f t="shared" si="438"/>
        <v>0.34496719251710178</v>
      </c>
      <c r="K1089" s="2">
        <f t="shared" si="439"/>
        <v>0.63604634929498816</v>
      </c>
      <c r="L1089" s="2">
        <f t="shared" si="440"/>
        <v>0</v>
      </c>
      <c r="M1089" s="2">
        <f t="shared" si="441"/>
        <v>1.8986458187910005E-2</v>
      </c>
      <c r="N1089" s="63">
        <v>2471</v>
      </c>
      <c r="O1089" s="63">
        <v>4556</v>
      </c>
      <c r="P1089" s="63"/>
      <c r="Q1089" s="63">
        <v>58</v>
      </c>
      <c r="R1089" s="63">
        <v>34</v>
      </c>
      <c r="S1089" s="63">
        <v>0</v>
      </c>
      <c r="T1089" s="63"/>
      <c r="U1089" s="63"/>
      <c r="V1089" s="63"/>
      <c r="W1089" s="63">
        <f t="shared" si="435"/>
        <v>0</v>
      </c>
      <c r="X1089" s="63">
        <v>0</v>
      </c>
      <c r="Y1089" s="63">
        <v>0</v>
      </c>
      <c r="Z1089" s="63"/>
      <c r="AA1089" s="63"/>
      <c r="AB1089" s="63"/>
      <c r="AC1089" s="63"/>
      <c r="AD1089" s="63"/>
      <c r="AE1089" s="63"/>
      <c r="AF1089" s="63"/>
      <c r="AG1089" s="63">
        <v>0</v>
      </c>
      <c r="AH1089" s="63"/>
      <c r="AI1089" s="63">
        <v>44</v>
      </c>
      <c r="AJ1089" s="63"/>
      <c r="AK1089" s="63"/>
      <c r="AL1089" s="63"/>
      <c r="AM1089" s="63">
        <v>0</v>
      </c>
      <c r="AN1089" s="63"/>
      <c r="AO1089" s="63"/>
      <c r="AP1089" s="63"/>
      <c r="AQ1089" s="63"/>
      <c r="AS1089" s="5">
        <f>IF(Q1089&gt;0,RANK(Q1089,(N1089:P1089,Q1089:AE1089)),0)</f>
        <v>3</v>
      </c>
      <c r="AT1089" s="5">
        <f>IF(R1089&gt;0,RANK(R1089,(N1089:P1089,Q1089:AE1089)),0)</f>
        <v>4</v>
      </c>
      <c r="AU1089" s="5">
        <f>IF(T1089&gt;0,RANK(T1089,(N1089:P1089,Q1089:AE1089)),0)</f>
        <v>0</v>
      </c>
      <c r="AV1089" s="5">
        <f>IF(S1089&gt;0,RANK(S1089,(N1089:P1089,Q1089:AE1089)),0)</f>
        <v>0</v>
      </c>
      <c r="AW1089" s="2">
        <f t="shared" si="442"/>
        <v>8.0971659919028341E-3</v>
      </c>
      <c r="AX1089" s="2">
        <f t="shared" si="443"/>
        <v>4.7466145469775237E-3</v>
      </c>
      <c r="AY1089" s="2">
        <f t="shared" si="444"/>
        <v>0</v>
      </c>
      <c r="AZ1089" s="2">
        <f t="shared" si="445"/>
        <v>0</v>
      </c>
      <c r="BB1089" t="s">
        <v>882</v>
      </c>
      <c r="BC1089" t="s">
        <v>1017</v>
      </c>
      <c r="BF1089" s="111">
        <v>21</v>
      </c>
      <c r="BG1089" s="113">
        <v>97</v>
      </c>
      <c r="BH1089" s="117">
        <f t="shared" si="436"/>
        <v>21097</v>
      </c>
      <c r="BJ1089" s="5" t="s">
        <v>3185</v>
      </c>
      <c r="BY1089" s="63">
        <v>0</v>
      </c>
      <c r="BZ1089" s="63">
        <v>0</v>
      </c>
      <c r="CG1089" s="8">
        <v>0</v>
      </c>
    </row>
    <row r="1090" spans="1:85" ht="13" hidden="1" customHeight="1" outlineLevel="1">
      <c r="A1090" t="s">
        <v>2955</v>
      </c>
      <c r="B1090" t="s">
        <v>1017</v>
      </c>
      <c r="C1090" s="1">
        <f t="shared" si="437"/>
        <v>6622</v>
      </c>
      <c r="D1090" s="5">
        <f>IF(N1090&gt;0, RANK(N1090,(N1090:P1090,Q1090:AE1090)),0)</f>
        <v>2</v>
      </c>
      <c r="E1090" s="5">
        <f>IF(O1090&gt;0,RANK(O1090,(N1090:P1090,Q1090:AE1090)),0)</f>
        <v>1</v>
      </c>
      <c r="F1090" s="5">
        <f>IF(P1090&gt;0,RANK(P1090,(N1090:P1090,Q1090:AE1090)),0)</f>
        <v>0</v>
      </c>
      <c r="G1090" s="131">
        <f t="shared" si="425"/>
        <v>1974</v>
      </c>
      <c r="H1090" s="136">
        <f t="shared" si="426"/>
        <v>0.29809725158562367</v>
      </c>
      <c r="I1090" s="2"/>
      <c r="J1090" s="2">
        <f t="shared" si="438"/>
        <v>0.34475989127151918</v>
      </c>
      <c r="K1090" s="2">
        <f t="shared" si="439"/>
        <v>0.6428571428571429</v>
      </c>
      <c r="L1090" s="2">
        <f t="shared" si="440"/>
        <v>0</v>
      </c>
      <c r="M1090" s="2">
        <f t="shared" si="441"/>
        <v>1.2382965871337914E-2</v>
      </c>
      <c r="N1090" s="63">
        <v>2283</v>
      </c>
      <c r="O1090" s="63">
        <v>4257</v>
      </c>
      <c r="P1090" s="63"/>
      <c r="Q1090" s="63">
        <v>40</v>
      </c>
      <c r="R1090" s="63">
        <v>16</v>
      </c>
      <c r="S1090" s="63">
        <v>0</v>
      </c>
      <c r="T1090" s="63"/>
      <c r="U1090" s="63"/>
      <c r="V1090" s="63"/>
      <c r="W1090" s="63">
        <f t="shared" si="435"/>
        <v>0</v>
      </c>
      <c r="X1090" s="63">
        <v>0</v>
      </c>
      <c r="Y1090" s="63">
        <v>0</v>
      </c>
      <c r="Z1090" s="63"/>
      <c r="AA1090" s="63"/>
      <c r="AB1090" s="63"/>
      <c r="AC1090" s="63"/>
      <c r="AD1090" s="63"/>
      <c r="AE1090" s="63"/>
      <c r="AF1090" s="63"/>
      <c r="AG1090" s="63">
        <v>0</v>
      </c>
      <c r="AH1090" s="63"/>
      <c r="AI1090" s="63">
        <v>26</v>
      </c>
      <c r="AJ1090" s="63"/>
      <c r="AK1090" s="63"/>
      <c r="AL1090" s="63"/>
      <c r="AM1090" s="63">
        <v>0</v>
      </c>
      <c r="AN1090" s="63"/>
      <c r="AO1090" s="63"/>
      <c r="AP1090" s="63"/>
      <c r="AQ1090" s="63"/>
      <c r="AS1090" s="5">
        <f>IF(Q1090&gt;0,RANK(Q1090,(N1090:P1090,Q1090:AE1090)),0)</f>
        <v>3</v>
      </c>
      <c r="AT1090" s="5">
        <f>IF(R1090&gt;0,RANK(R1090,(N1090:P1090,Q1090:AE1090)),0)</f>
        <v>4</v>
      </c>
      <c r="AU1090" s="5">
        <f>IF(T1090&gt;0,RANK(T1090,(N1090:P1090,Q1090:AE1090)),0)</f>
        <v>0</v>
      </c>
      <c r="AV1090" s="5">
        <f>IF(S1090&gt;0,RANK(S1090,(N1090:P1090,Q1090:AE1090)),0)</f>
        <v>0</v>
      </c>
      <c r="AW1090" s="2">
        <f t="shared" si="442"/>
        <v>6.0404711567502269E-3</v>
      </c>
      <c r="AX1090" s="2">
        <f t="shared" si="443"/>
        <v>2.4161884627000906E-3</v>
      </c>
      <c r="AY1090" s="2">
        <f t="shared" si="444"/>
        <v>0</v>
      </c>
      <c r="AZ1090" s="2">
        <f t="shared" si="445"/>
        <v>0</v>
      </c>
      <c r="BB1090" t="s">
        <v>2955</v>
      </c>
      <c r="BC1090" t="s">
        <v>1017</v>
      </c>
      <c r="BD1090">
        <v>2</v>
      </c>
      <c r="BF1090" s="111">
        <v>21</v>
      </c>
      <c r="BG1090" s="113">
        <v>99</v>
      </c>
      <c r="BH1090" s="117">
        <f t="shared" si="436"/>
        <v>21099</v>
      </c>
      <c r="BJ1090" s="5" t="s">
        <v>3185</v>
      </c>
      <c r="BY1090" s="63">
        <v>0</v>
      </c>
      <c r="BZ1090" s="63">
        <v>0</v>
      </c>
      <c r="CG1090" s="8">
        <v>0</v>
      </c>
    </row>
    <row r="1091" spans="1:85" ht="13" hidden="1" customHeight="1" outlineLevel="1">
      <c r="A1091" t="s">
        <v>962</v>
      </c>
      <c r="B1091" t="s">
        <v>1017</v>
      </c>
      <c r="C1091" s="1">
        <f t="shared" si="437"/>
        <v>18622</v>
      </c>
      <c r="D1091" s="5">
        <f>IF(N1091&gt;0, RANK(N1091,(N1091:P1091,Q1091:AE1091)),0)</f>
        <v>2</v>
      </c>
      <c r="E1091" s="5">
        <f>IF(O1091&gt;0,RANK(O1091,(N1091:P1091,Q1091:AE1091)),0)</f>
        <v>1</v>
      </c>
      <c r="F1091" s="5">
        <f>IF(P1091&gt;0,RANK(P1091,(N1091:P1091,Q1091:AE1091)),0)</f>
        <v>0</v>
      </c>
      <c r="G1091" s="131">
        <f t="shared" si="425"/>
        <v>2205</v>
      </c>
      <c r="H1091" s="136">
        <f t="shared" si="426"/>
        <v>0.11840833422833208</v>
      </c>
      <c r="I1091" s="2"/>
      <c r="J1091" s="2">
        <f t="shared" si="438"/>
        <v>0.43448609171947161</v>
      </c>
      <c r="K1091" s="2">
        <f t="shared" si="439"/>
        <v>0.55289442594780369</v>
      </c>
      <c r="L1091" s="2">
        <f t="shared" si="440"/>
        <v>0</v>
      </c>
      <c r="M1091" s="2">
        <f t="shared" si="441"/>
        <v>1.2619482332724696E-2</v>
      </c>
      <c r="N1091" s="63">
        <v>8091</v>
      </c>
      <c r="O1091" s="63">
        <v>10296</v>
      </c>
      <c r="P1091" s="63"/>
      <c r="Q1091" s="63">
        <v>119</v>
      </c>
      <c r="R1091" s="63">
        <v>49</v>
      </c>
      <c r="S1091" s="63">
        <v>6</v>
      </c>
      <c r="T1091" s="63"/>
      <c r="U1091" s="63"/>
      <c r="V1091" s="63"/>
      <c r="W1091" s="63">
        <f t="shared" si="435"/>
        <v>0</v>
      </c>
      <c r="X1091" s="63">
        <v>2</v>
      </c>
      <c r="Y1091" s="63">
        <v>0</v>
      </c>
      <c r="Z1091" s="63"/>
      <c r="AA1091" s="63"/>
      <c r="AB1091" s="63"/>
      <c r="AC1091" s="63"/>
      <c r="AD1091" s="63"/>
      <c r="AE1091" s="63"/>
      <c r="AF1091" s="63"/>
      <c r="AG1091" s="63">
        <v>0</v>
      </c>
      <c r="AH1091" s="63"/>
      <c r="AI1091" s="63">
        <v>59</v>
      </c>
      <c r="AJ1091" s="63"/>
      <c r="AK1091" s="63"/>
      <c r="AL1091" s="63"/>
      <c r="AM1091" s="63">
        <v>0</v>
      </c>
      <c r="AN1091" s="63"/>
      <c r="AO1091" s="63"/>
      <c r="AP1091" s="63"/>
      <c r="AQ1091" s="63"/>
      <c r="AS1091" s="5">
        <f>IF(Q1091&gt;0,RANK(Q1091,(N1091:P1091,Q1091:AE1091)),0)</f>
        <v>3</v>
      </c>
      <c r="AT1091" s="5">
        <f>IF(R1091&gt;0,RANK(R1091,(N1091:P1091,Q1091:AE1091)),0)</f>
        <v>4</v>
      </c>
      <c r="AU1091" s="5">
        <f>IF(T1091&gt;0,RANK(T1091,(N1091:P1091,Q1091:AE1091)),0)</f>
        <v>0</v>
      </c>
      <c r="AV1091" s="5">
        <f>IF(S1091&gt;0,RANK(S1091,(N1091:P1091,Q1091:AE1091)),0)</f>
        <v>5</v>
      </c>
      <c r="AW1091" s="2">
        <f t="shared" si="442"/>
        <v>6.3902910535925247E-3</v>
      </c>
      <c r="AX1091" s="2">
        <f t="shared" si="443"/>
        <v>2.6312963161851575E-3</v>
      </c>
      <c r="AY1091" s="2">
        <f t="shared" si="444"/>
        <v>0</v>
      </c>
      <c r="AZ1091" s="2">
        <f t="shared" si="445"/>
        <v>3.2219954892063151E-4</v>
      </c>
      <c r="BB1091" t="s">
        <v>962</v>
      </c>
      <c r="BC1091" t="s">
        <v>1017</v>
      </c>
      <c r="BD1091">
        <v>1</v>
      </c>
      <c r="BF1091" s="111">
        <v>21</v>
      </c>
      <c r="BG1091" s="113">
        <v>101</v>
      </c>
      <c r="BH1091" s="117">
        <f t="shared" si="436"/>
        <v>21101</v>
      </c>
      <c r="BJ1091" s="5" t="s">
        <v>3185</v>
      </c>
      <c r="BY1091" s="63">
        <v>0</v>
      </c>
      <c r="BZ1091" s="63">
        <v>0</v>
      </c>
      <c r="CG1091" s="8">
        <v>0</v>
      </c>
    </row>
    <row r="1092" spans="1:85" ht="13" hidden="1" customHeight="1" outlineLevel="1">
      <c r="A1092" t="s">
        <v>3148</v>
      </c>
      <c r="B1092" t="s">
        <v>1017</v>
      </c>
      <c r="C1092" s="1">
        <f t="shared" si="437"/>
        <v>6590</v>
      </c>
      <c r="D1092" s="5">
        <f>IF(N1092&gt;0, RANK(N1092,(N1092:P1092,Q1092:AE1092)),0)</f>
        <v>2</v>
      </c>
      <c r="E1092" s="5">
        <f>IF(O1092&gt;0,RANK(O1092,(N1092:P1092,Q1092:AE1092)),0)</f>
        <v>1</v>
      </c>
      <c r="F1092" s="5">
        <f>IF(P1092&gt;0,RANK(P1092,(N1092:P1092,Q1092:AE1092)),0)</f>
        <v>0</v>
      </c>
      <c r="G1092" s="131">
        <f t="shared" si="425"/>
        <v>1410</v>
      </c>
      <c r="H1092" s="136">
        <f t="shared" si="426"/>
        <v>0.21396054628224584</v>
      </c>
      <c r="I1092" s="2"/>
      <c r="J1092" s="2">
        <f t="shared" si="438"/>
        <v>0.38391502276176026</v>
      </c>
      <c r="K1092" s="2">
        <f t="shared" si="439"/>
        <v>0.59787556904400607</v>
      </c>
      <c r="L1092" s="2">
        <f t="shared" si="440"/>
        <v>0</v>
      </c>
      <c r="M1092" s="2">
        <f t="shared" si="441"/>
        <v>1.8209408194233667E-2</v>
      </c>
      <c r="N1092" s="63">
        <v>2530</v>
      </c>
      <c r="O1092" s="63">
        <v>3940</v>
      </c>
      <c r="P1092" s="63"/>
      <c r="Q1092" s="63">
        <v>56</v>
      </c>
      <c r="R1092" s="63">
        <v>32</v>
      </c>
      <c r="S1092" s="63">
        <v>5</v>
      </c>
      <c r="T1092" s="63"/>
      <c r="U1092" s="63"/>
      <c r="V1092" s="63"/>
      <c r="W1092" s="63">
        <f t="shared" si="435"/>
        <v>0</v>
      </c>
      <c r="X1092" s="63">
        <v>0</v>
      </c>
      <c r="Y1092" s="63">
        <v>0</v>
      </c>
      <c r="Z1092" s="63"/>
      <c r="AA1092" s="63"/>
      <c r="AB1092" s="63"/>
      <c r="AC1092" s="63"/>
      <c r="AD1092" s="63"/>
      <c r="AE1092" s="63"/>
      <c r="AF1092" s="63"/>
      <c r="AG1092" s="63">
        <v>0</v>
      </c>
      <c r="AH1092" s="63"/>
      <c r="AI1092" s="63">
        <v>27</v>
      </c>
      <c r="AJ1092" s="63"/>
      <c r="AK1092" s="63"/>
      <c r="AL1092" s="63"/>
      <c r="AM1092" s="63">
        <v>0</v>
      </c>
      <c r="AN1092" s="63"/>
      <c r="AO1092" s="63"/>
      <c r="AP1092" s="63"/>
      <c r="AQ1092" s="63"/>
      <c r="AS1092" s="5">
        <f>IF(Q1092&gt;0,RANK(Q1092,(N1092:P1092,Q1092:AE1092)),0)</f>
        <v>3</v>
      </c>
      <c r="AT1092" s="5">
        <f>IF(R1092&gt;0,RANK(R1092,(N1092:P1092,Q1092:AE1092)),0)</f>
        <v>4</v>
      </c>
      <c r="AU1092" s="5">
        <f>IF(T1092&gt;0,RANK(T1092,(N1092:P1092,Q1092:AE1092)),0)</f>
        <v>0</v>
      </c>
      <c r="AV1092" s="5">
        <f>IF(S1092&gt;0,RANK(S1092,(N1092:P1092,Q1092:AE1092)),0)</f>
        <v>5</v>
      </c>
      <c r="AW1092" s="2">
        <f t="shared" si="442"/>
        <v>8.4977238239757214E-3</v>
      </c>
      <c r="AX1092" s="2">
        <f t="shared" si="443"/>
        <v>4.8558421851289833E-3</v>
      </c>
      <c r="AY1092" s="2">
        <f t="shared" si="444"/>
        <v>0</v>
      </c>
      <c r="AZ1092" s="2">
        <f t="shared" si="445"/>
        <v>7.5872534142640367E-4</v>
      </c>
      <c r="BB1092" t="s">
        <v>3148</v>
      </c>
      <c r="BC1092" t="s">
        <v>1017</v>
      </c>
      <c r="BD1092">
        <v>4</v>
      </c>
      <c r="BF1092" s="111">
        <v>21</v>
      </c>
      <c r="BG1092" s="113">
        <v>103</v>
      </c>
      <c r="BH1092" s="117">
        <f t="shared" si="436"/>
        <v>21103</v>
      </c>
      <c r="BJ1092" s="5" t="s">
        <v>3185</v>
      </c>
      <c r="BY1092" s="63">
        <v>0</v>
      </c>
      <c r="BZ1092" s="63">
        <v>0</v>
      </c>
      <c r="CG1092" s="8">
        <v>0</v>
      </c>
    </row>
    <row r="1093" spans="1:85" ht="13" hidden="1" customHeight="1" outlineLevel="1">
      <c r="A1093" t="s">
        <v>446</v>
      </c>
      <c r="B1093" t="s">
        <v>1017</v>
      </c>
      <c r="C1093" s="1">
        <f t="shared" si="437"/>
        <v>2139</v>
      </c>
      <c r="D1093" s="5">
        <f>IF(N1093&gt;0, RANK(N1093,(N1093:P1093,Q1093:AE1093)),0)</f>
        <v>2</v>
      </c>
      <c r="E1093" s="5">
        <f>IF(O1093&gt;0,RANK(O1093,(N1093:P1093,Q1093:AE1093)),0)</f>
        <v>1</v>
      </c>
      <c r="F1093" s="5">
        <f>IF(P1093&gt;0,RANK(P1093,(N1093:P1093,Q1093:AE1093)),0)</f>
        <v>0</v>
      </c>
      <c r="G1093" s="131">
        <f t="shared" si="425"/>
        <v>745</v>
      </c>
      <c r="H1093" s="136">
        <f t="shared" si="426"/>
        <v>0.34829359513791491</v>
      </c>
      <c r="I1093" s="2"/>
      <c r="J1093" s="2">
        <f t="shared" si="438"/>
        <v>0.32071061243571763</v>
      </c>
      <c r="K1093" s="2">
        <f t="shared" si="439"/>
        <v>0.66900420757363255</v>
      </c>
      <c r="L1093" s="2">
        <f t="shared" si="440"/>
        <v>0</v>
      </c>
      <c r="M1093" s="2">
        <f t="shared" si="441"/>
        <v>1.0285179990649818E-2</v>
      </c>
      <c r="N1093" s="63">
        <v>686</v>
      </c>
      <c r="O1093" s="63">
        <v>1431</v>
      </c>
      <c r="P1093" s="63"/>
      <c r="Q1093" s="63">
        <v>7</v>
      </c>
      <c r="R1093" s="63">
        <v>2</v>
      </c>
      <c r="S1093" s="63">
        <v>0</v>
      </c>
      <c r="T1093" s="63"/>
      <c r="U1093" s="63"/>
      <c r="V1093" s="63"/>
      <c r="W1093" s="63">
        <f t="shared" si="435"/>
        <v>0</v>
      </c>
      <c r="X1093" s="63">
        <v>0</v>
      </c>
      <c r="Y1093" s="63">
        <v>0</v>
      </c>
      <c r="Z1093" s="63"/>
      <c r="AA1093" s="63"/>
      <c r="AB1093" s="63"/>
      <c r="AC1093" s="63"/>
      <c r="AD1093" s="63"/>
      <c r="AE1093" s="63"/>
      <c r="AF1093" s="63"/>
      <c r="AG1093" s="63">
        <v>0</v>
      </c>
      <c r="AH1093" s="63"/>
      <c r="AI1093" s="63">
        <v>13</v>
      </c>
      <c r="AJ1093" s="63"/>
      <c r="AK1093" s="63"/>
      <c r="AL1093" s="63"/>
      <c r="AM1093" s="63">
        <v>0</v>
      </c>
      <c r="AN1093" s="63"/>
      <c r="AO1093" s="63"/>
      <c r="AP1093" s="63"/>
      <c r="AQ1093" s="63"/>
      <c r="AS1093" s="5">
        <f>IF(Q1093&gt;0,RANK(Q1093,(N1093:P1093,Q1093:AE1093)),0)</f>
        <v>3</v>
      </c>
      <c r="AT1093" s="5">
        <f>IF(R1093&gt;0,RANK(R1093,(N1093:P1093,Q1093:AE1093)),0)</f>
        <v>4</v>
      </c>
      <c r="AU1093" s="5">
        <f>IF(T1093&gt;0,RANK(T1093,(N1093:P1093,Q1093:AE1093)),0)</f>
        <v>0</v>
      </c>
      <c r="AV1093" s="5">
        <f>IF(S1093&gt;0,RANK(S1093,(N1093:P1093,Q1093:AE1093)),0)</f>
        <v>0</v>
      </c>
      <c r="AW1093" s="2">
        <f t="shared" si="442"/>
        <v>3.2725572697522207E-3</v>
      </c>
      <c r="AX1093" s="2">
        <f t="shared" si="443"/>
        <v>9.3501636278634881E-4</v>
      </c>
      <c r="AY1093" s="2">
        <f t="shared" si="444"/>
        <v>0</v>
      </c>
      <c r="AZ1093" s="2">
        <f t="shared" si="445"/>
        <v>0</v>
      </c>
      <c r="BB1093" t="s">
        <v>446</v>
      </c>
      <c r="BC1093" t="s">
        <v>1017</v>
      </c>
      <c r="BD1093">
        <v>1</v>
      </c>
      <c r="BF1093" s="111">
        <v>21</v>
      </c>
      <c r="BG1093" s="113">
        <v>105</v>
      </c>
      <c r="BH1093" s="117">
        <f t="shared" si="436"/>
        <v>21105</v>
      </c>
      <c r="BJ1093" s="5" t="s">
        <v>3185</v>
      </c>
      <c r="BY1093" s="63">
        <v>0</v>
      </c>
      <c r="BZ1093" s="63">
        <v>0</v>
      </c>
      <c r="CG1093" s="8">
        <v>0</v>
      </c>
    </row>
    <row r="1094" spans="1:85" ht="13" hidden="1" customHeight="1" outlineLevel="1">
      <c r="A1094" t="s">
        <v>42</v>
      </c>
      <c r="B1094" t="s">
        <v>1017</v>
      </c>
      <c r="C1094" s="1">
        <f t="shared" si="437"/>
        <v>19767</v>
      </c>
      <c r="D1094" s="5">
        <f>IF(N1094&gt;0, RANK(N1094,(N1094:P1094,Q1094:AE1094)),0)</f>
        <v>2</v>
      </c>
      <c r="E1094" s="5">
        <f>IF(O1094&gt;0,RANK(O1094,(N1094:P1094,Q1094:AE1094)),0)</f>
        <v>1</v>
      </c>
      <c r="F1094" s="5">
        <f>IF(P1094&gt;0,RANK(P1094,(N1094:P1094,Q1094:AE1094)),0)</f>
        <v>0</v>
      </c>
      <c r="G1094" s="131">
        <f t="shared" si="425"/>
        <v>7892</v>
      </c>
      <c r="H1094" s="136">
        <f t="shared" si="426"/>
        <v>0.39925127738149441</v>
      </c>
      <c r="I1094" s="2"/>
      <c r="J1094" s="2">
        <f t="shared" si="438"/>
        <v>0.29286184044113928</v>
      </c>
      <c r="K1094" s="2">
        <f t="shared" si="439"/>
        <v>0.69211311782263363</v>
      </c>
      <c r="L1094" s="2">
        <f t="shared" si="440"/>
        <v>0</v>
      </c>
      <c r="M1094" s="2">
        <f t="shared" si="441"/>
        <v>1.5025041736227096E-2</v>
      </c>
      <c r="N1094" s="63">
        <v>5789</v>
      </c>
      <c r="O1094" s="63">
        <v>13681</v>
      </c>
      <c r="P1094" s="63"/>
      <c r="Q1094" s="63">
        <v>167</v>
      </c>
      <c r="R1094" s="63">
        <v>59</v>
      </c>
      <c r="S1094" s="63">
        <v>2</v>
      </c>
      <c r="T1094" s="63"/>
      <c r="U1094" s="63"/>
      <c r="V1094" s="63"/>
      <c r="W1094" s="63">
        <f t="shared" si="435"/>
        <v>0</v>
      </c>
      <c r="X1094" s="63">
        <v>0</v>
      </c>
      <c r="Y1094" s="63">
        <v>0</v>
      </c>
      <c r="Z1094" s="63"/>
      <c r="AA1094" s="63"/>
      <c r="AB1094" s="63"/>
      <c r="AC1094" s="63"/>
      <c r="AD1094" s="63"/>
      <c r="AE1094" s="63"/>
      <c r="AF1094" s="63"/>
      <c r="AG1094" s="63">
        <v>0</v>
      </c>
      <c r="AH1094" s="63"/>
      <c r="AI1094" s="63">
        <v>69</v>
      </c>
      <c r="AJ1094" s="63"/>
      <c r="AK1094" s="63"/>
      <c r="AL1094" s="63"/>
      <c r="AM1094" s="63">
        <v>0</v>
      </c>
      <c r="AN1094" s="63"/>
      <c r="AO1094" s="63"/>
      <c r="AP1094" s="63"/>
      <c r="AQ1094" s="63"/>
      <c r="AS1094" s="5">
        <f>IF(Q1094&gt;0,RANK(Q1094,(N1094:P1094,Q1094:AE1094)),0)</f>
        <v>3</v>
      </c>
      <c r="AT1094" s="5">
        <f>IF(R1094&gt;0,RANK(R1094,(N1094:P1094,Q1094:AE1094)),0)</f>
        <v>4</v>
      </c>
      <c r="AU1094" s="5">
        <f>IF(T1094&gt;0,RANK(T1094,(N1094:P1094,Q1094:AE1094)),0)</f>
        <v>0</v>
      </c>
      <c r="AV1094" s="5">
        <f>IF(S1094&gt;0,RANK(S1094,(N1094:P1094,Q1094:AE1094)),0)</f>
        <v>5</v>
      </c>
      <c r="AW1094" s="2">
        <f t="shared" si="442"/>
        <v>8.4484241412455096E-3</v>
      </c>
      <c r="AX1094" s="2">
        <f t="shared" si="443"/>
        <v>2.9847726007993119E-3</v>
      </c>
      <c r="AY1094" s="2">
        <f t="shared" si="444"/>
        <v>0</v>
      </c>
      <c r="AZ1094" s="2">
        <f t="shared" si="445"/>
        <v>1.0117873223048515E-4</v>
      </c>
      <c r="BB1094" t="s">
        <v>42</v>
      </c>
      <c r="BC1094" t="s">
        <v>1017</v>
      </c>
      <c r="BD1094">
        <v>1</v>
      </c>
      <c r="BF1094" s="111">
        <v>21</v>
      </c>
      <c r="BG1094" s="113">
        <v>107</v>
      </c>
      <c r="BH1094" s="117">
        <f t="shared" si="436"/>
        <v>21107</v>
      </c>
      <c r="BJ1094" s="5" t="s">
        <v>3185</v>
      </c>
      <c r="BY1094" s="63">
        <v>0</v>
      </c>
      <c r="BZ1094" s="63">
        <v>0</v>
      </c>
      <c r="CG1094" s="8">
        <v>0</v>
      </c>
    </row>
    <row r="1095" spans="1:85" ht="13" hidden="1" customHeight="1" outlineLevel="1">
      <c r="A1095" t="s">
        <v>2939</v>
      </c>
      <c r="B1095" t="s">
        <v>1017</v>
      </c>
      <c r="C1095" s="1">
        <f t="shared" si="437"/>
        <v>5061</v>
      </c>
      <c r="D1095" s="5">
        <f>IF(N1095&gt;0, RANK(N1095,(N1095:P1095,Q1095:AE1095)),0)</f>
        <v>2</v>
      </c>
      <c r="E1095" s="5">
        <f>IF(O1095&gt;0,RANK(O1095,(N1095:P1095,Q1095:AE1095)),0)</f>
        <v>1</v>
      </c>
      <c r="F1095" s="5">
        <f>IF(P1095&gt;0,RANK(P1095,(N1095:P1095,Q1095:AE1095)),0)</f>
        <v>0</v>
      </c>
      <c r="G1095" s="131">
        <f t="shared" ref="G1095:G1158" si="446">IF(C1095&gt;0,MAX(N1095:P1095)-LARGE(N1095:P1095,2),0)</f>
        <v>3753</v>
      </c>
      <c r="H1095" s="136">
        <f t="shared" ref="H1095:H1158" si="447">IF(C1095&gt;0,G1095/C1095,0)</f>
        <v>0.74155305275637229</v>
      </c>
      <c r="I1095" s="2"/>
      <c r="J1095" s="2">
        <f t="shared" si="438"/>
        <v>0.12092471843509188</v>
      </c>
      <c r="K1095" s="2">
        <f t="shared" si="439"/>
        <v>0.86247777119146418</v>
      </c>
      <c r="L1095" s="2">
        <f t="shared" si="440"/>
        <v>0</v>
      </c>
      <c r="M1095" s="2">
        <f t="shared" si="441"/>
        <v>1.6597510373443924E-2</v>
      </c>
      <c r="N1095" s="63">
        <v>612</v>
      </c>
      <c r="O1095" s="63">
        <v>4365</v>
      </c>
      <c r="P1095" s="63"/>
      <c r="Q1095" s="63">
        <v>48</v>
      </c>
      <c r="R1095" s="63">
        <v>15</v>
      </c>
      <c r="S1095" s="63">
        <v>0</v>
      </c>
      <c r="T1095" s="63"/>
      <c r="U1095" s="63"/>
      <c r="V1095" s="63"/>
      <c r="W1095" s="63">
        <f t="shared" si="435"/>
        <v>0</v>
      </c>
      <c r="X1095" s="63">
        <v>0</v>
      </c>
      <c r="Y1095" s="63">
        <v>0</v>
      </c>
      <c r="Z1095" s="63"/>
      <c r="AA1095" s="63"/>
      <c r="AB1095" s="63"/>
      <c r="AC1095" s="63"/>
      <c r="AD1095" s="63"/>
      <c r="AE1095" s="63"/>
      <c r="AF1095" s="63"/>
      <c r="AG1095" s="63">
        <v>0</v>
      </c>
      <c r="AH1095" s="63"/>
      <c r="AI1095" s="63">
        <v>21</v>
      </c>
      <c r="AJ1095" s="63"/>
      <c r="AK1095" s="63"/>
      <c r="AL1095" s="63"/>
      <c r="AM1095" s="63">
        <v>0</v>
      </c>
      <c r="AN1095" s="63"/>
      <c r="AO1095" s="63"/>
      <c r="AP1095" s="63"/>
      <c r="AQ1095" s="63"/>
      <c r="AS1095" s="5">
        <f>IF(Q1095&gt;0,RANK(Q1095,(N1095:P1095,Q1095:AE1095)),0)</f>
        <v>3</v>
      </c>
      <c r="AT1095" s="5">
        <f>IF(R1095&gt;0,RANK(R1095,(N1095:P1095,Q1095:AE1095)),0)</f>
        <v>4</v>
      </c>
      <c r="AU1095" s="5">
        <f>IF(T1095&gt;0,RANK(T1095,(N1095:P1095,Q1095:AE1095)),0)</f>
        <v>0</v>
      </c>
      <c r="AV1095" s="5">
        <f>IF(S1095&gt;0,RANK(S1095,(N1095:P1095,Q1095:AE1095)),0)</f>
        <v>0</v>
      </c>
      <c r="AW1095" s="2">
        <f t="shared" si="442"/>
        <v>9.4842916419679898E-3</v>
      </c>
      <c r="AX1095" s="2">
        <f t="shared" si="443"/>
        <v>2.9638411381149969E-3</v>
      </c>
      <c r="AY1095" s="2">
        <f t="shared" si="444"/>
        <v>0</v>
      </c>
      <c r="AZ1095" s="2">
        <f t="shared" si="445"/>
        <v>0</v>
      </c>
      <c r="BB1095" t="s">
        <v>2939</v>
      </c>
      <c r="BC1095" t="s">
        <v>1017</v>
      </c>
      <c r="BD1095">
        <v>5</v>
      </c>
      <c r="BF1095" s="111">
        <v>21</v>
      </c>
      <c r="BG1095" s="113">
        <v>109</v>
      </c>
      <c r="BH1095" s="117">
        <f t="shared" si="436"/>
        <v>21109</v>
      </c>
      <c r="BJ1095" s="5" t="s">
        <v>3185</v>
      </c>
      <c r="BY1095" s="63">
        <v>0</v>
      </c>
      <c r="BZ1095" s="63">
        <v>0</v>
      </c>
      <c r="CG1095" s="8">
        <v>0</v>
      </c>
    </row>
    <row r="1096" spans="1:85" ht="13" hidden="1" customHeight="1" outlineLevel="1">
      <c r="A1096" t="s">
        <v>1100</v>
      </c>
      <c r="B1096" t="s">
        <v>1017</v>
      </c>
      <c r="C1096" s="1">
        <f t="shared" si="437"/>
        <v>339579</v>
      </c>
      <c r="D1096" s="5">
        <f>IF(N1096&gt;0, RANK(N1096,(N1096:P1096,Q1096:AE1096)),0)</f>
        <v>1</v>
      </c>
      <c r="E1096" s="5">
        <f>IF(O1096&gt;0,RANK(O1096,(N1096:P1096,Q1096:AE1096)),0)</f>
        <v>2</v>
      </c>
      <c r="F1096" s="5">
        <f>IF(P1096&gt;0,RANK(P1096,(N1096:P1096,Q1096:AE1096)),0)</f>
        <v>0</v>
      </c>
      <c r="G1096" s="131">
        <f t="shared" si="446"/>
        <v>37758</v>
      </c>
      <c r="H1096" s="136">
        <f t="shared" si="447"/>
        <v>0.11119062132817401</v>
      </c>
      <c r="I1096" s="2"/>
      <c r="J1096" s="2">
        <f t="shared" si="438"/>
        <v>0.5482700638143112</v>
      </c>
      <c r="K1096" s="2">
        <f t="shared" si="439"/>
        <v>0.43707944248613723</v>
      </c>
      <c r="L1096" s="2">
        <f t="shared" si="440"/>
        <v>0</v>
      </c>
      <c r="M1096" s="2">
        <f t="shared" si="441"/>
        <v>1.465049369955157E-2</v>
      </c>
      <c r="N1096" s="63">
        <v>186181</v>
      </c>
      <c r="O1096" s="63">
        <v>148423</v>
      </c>
      <c r="P1096" s="63"/>
      <c r="Q1096" s="63">
        <v>2895</v>
      </c>
      <c r="R1096" s="63">
        <v>1288</v>
      </c>
      <c r="S1096" s="63">
        <v>29</v>
      </c>
      <c r="T1096" s="63"/>
      <c r="U1096" s="63"/>
      <c r="V1096" s="63"/>
      <c r="W1096" s="63">
        <f t="shared" si="435"/>
        <v>0</v>
      </c>
      <c r="X1096" s="63">
        <v>20</v>
      </c>
      <c r="Y1096" s="63">
        <v>4</v>
      </c>
      <c r="Z1096" s="63"/>
      <c r="AA1096" s="63"/>
      <c r="AB1096" s="63"/>
      <c r="AC1096" s="63"/>
      <c r="AD1096" s="63"/>
      <c r="AE1096" s="63"/>
      <c r="AF1096" s="63"/>
      <c r="AG1096" s="63">
        <v>0</v>
      </c>
      <c r="AH1096" s="63"/>
      <c r="AI1096" s="63">
        <v>739</v>
      </c>
      <c r="AJ1096" s="63"/>
      <c r="AK1096" s="63"/>
      <c r="AL1096" s="63"/>
      <c r="AM1096" s="63">
        <v>0</v>
      </c>
      <c r="AN1096" s="63"/>
      <c r="AO1096" s="63"/>
      <c r="AP1096" s="63"/>
      <c r="AQ1096" s="63"/>
      <c r="AS1096" s="5">
        <f>IF(Q1096&gt;0,RANK(Q1096,(N1096:P1096,Q1096:AE1096)),0)</f>
        <v>3</v>
      </c>
      <c r="AT1096" s="5">
        <f>IF(R1096&gt;0,RANK(R1096,(N1096:P1096,Q1096:AE1096)),0)</f>
        <v>4</v>
      </c>
      <c r="AU1096" s="5">
        <f>IF(T1096&gt;0,RANK(T1096,(N1096:P1096,Q1096:AE1096)),0)</f>
        <v>0</v>
      </c>
      <c r="AV1096" s="5">
        <f>IF(S1096&gt;0,RANK(S1096,(N1096:P1096,Q1096:AE1096)),0)</f>
        <v>5</v>
      </c>
      <c r="AW1096" s="2">
        <f t="shared" si="442"/>
        <v>8.5252621628545931E-3</v>
      </c>
      <c r="AX1096" s="2">
        <f t="shared" si="443"/>
        <v>3.7929318361853942E-3</v>
      </c>
      <c r="AY1096" s="2">
        <f t="shared" si="444"/>
        <v>0</v>
      </c>
      <c r="AZ1096" s="2">
        <f t="shared" si="445"/>
        <v>8.5399862771254993E-5</v>
      </c>
      <c r="BB1096" t="s">
        <v>1100</v>
      </c>
      <c r="BC1096" t="s">
        <v>1017</v>
      </c>
      <c r="BF1096" s="111">
        <v>21</v>
      </c>
      <c r="BG1096" s="113">
        <v>111</v>
      </c>
      <c r="BH1096" s="117">
        <f t="shared" si="436"/>
        <v>21111</v>
      </c>
      <c r="BJ1096" s="5" t="s">
        <v>3185</v>
      </c>
      <c r="BY1096" s="63">
        <v>0</v>
      </c>
      <c r="BZ1096" s="63">
        <v>0</v>
      </c>
      <c r="CG1096" s="8">
        <v>0</v>
      </c>
    </row>
    <row r="1097" spans="1:85" ht="13" hidden="1" customHeight="1" outlineLevel="1">
      <c r="A1097" t="s">
        <v>613</v>
      </c>
      <c r="B1097" t="s">
        <v>1017</v>
      </c>
      <c r="C1097" s="1">
        <f t="shared" si="437"/>
        <v>20633</v>
      </c>
      <c r="D1097" s="5">
        <f>IF(N1097&gt;0, RANK(N1097,(N1097:P1097,Q1097:AE1097)),0)</f>
        <v>2</v>
      </c>
      <c r="E1097" s="5">
        <f>IF(O1097&gt;0,RANK(O1097,(N1097:P1097,Q1097:AE1097)),0)</f>
        <v>1</v>
      </c>
      <c r="F1097" s="5">
        <f>IF(P1097&gt;0,RANK(P1097,(N1097:P1097,Q1097:AE1097)),0)</f>
        <v>0</v>
      </c>
      <c r="G1097" s="131">
        <f t="shared" si="446"/>
        <v>8232</v>
      </c>
      <c r="H1097" s="136">
        <f t="shared" si="447"/>
        <v>0.39897251974991521</v>
      </c>
      <c r="I1097" s="2"/>
      <c r="J1097" s="2">
        <f t="shared" si="438"/>
        <v>0.29084476324334801</v>
      </c>
      <c r="K1097" s="2">
        <f t="shared" si="439"/>
        <v>0.68981728299326317</v>
      </c>
      <c r="L1097" s="2">
        <f t="shared" si="440"/>
        <v>0</v>
      </c>
      <c r="M1097" s="2">
        <f t="shared" si="441"/>
        <v>1.9337953763388871E-2</v>
      </c>
      <c r="N1097" s="63">
        <v>6001</v>
      </c>
      <c r="O1097" s="63">
        <v>14233</v>
      </c>
      <c r="P1097" s="63"/>
      <c r="Q1097" s="63">
        <v>260</v>
      </c>
      <c r="R1097" s="63">
        <v>63</v>
      </c>
      <c r="S1097" s="63">
        <v>10</v>
      </c>
      <c r="T1097" s="63"/>
      <c r="U1097" s="63"/>
      <c r="V1097" s="63"/>
      <c r="W1097" s="63">
        <f t="shared" si="435"/>
        <v>0</v>
      </c>
      <c r="X1097" s="63">
        <v>0</v>
      </c>
      <c r="Y1097" s="63">
        <v>2</v>
      </c>
      <c r="Z1097" s="63"/>
      <c r="AA1097" s="63"/>
      <c r="AB1097" s="63"/>
      <c r="AC1097" s="63"/>
      <c r="AD1097" s="63"/>
      <c r="AE1097" s="63"/>
      <c r="AF1097" s="63"/>
      <c r="AG1097" s="63">
        <v>0</v>
      </c>
      <c r="AH1097" s="63"/>
      <c r="AI1097" s="63">
        <v>64</v>
      </c>
      <c r="AJ1097" s="63"/>
      <c r="AK1097" s="63"/>
      <c r="AL1097" s="63"/>
      <c r="AM1097" s="63">
        <v>0</v>
      </c>
      <c r="AN1097" s="63"/>
      <c r="AO1097" s="63"/>
      <c r="AP1097" s="63"/>
      <c r="AQ1097" s="63"/>
      <c r="AS1097" s="5">
        <f>IF(Q1097&gt;0,RANK(Q1097,(N1097:P1097,Q1097:AE1097)),0)</f>
        <v>3</v>
      </c>
      <c r="AT1097" s="5">
        <f>IF(R1097&gt;0,RANK(R1097,(N1097:P1097,Q1097:AE1097)),0)</f>
        <v>4</v>
      </c>
      <c r="AU1097" s="5">
        <f>IF(T1097&gt;0,RANK(T1097,(N1097:P1097,Q1097:AE1097)),0)</f>
        <v>0</v>
      </c>
      <c r="AV1097" s="5">
        <f>IF(S1097&gt;0,RANK(S1097,(N1097:P1097,Q1097:AE1097)),0)</f>
        <v>5</v>
      </c>
      <c r="AW1097" s="2">
        <f t="shared" si="442"/>
        <v>1.2601172878398681E-2</v>
      </c>
      <c r="AX1097" s="2">
        <f t="shared" si="443"/>
        <v>3.0533611205350651E-3</v>
      </c>
      <c r="AY1097" s="2">
        <f t="shared" si="444"/>
        <v>0</v>
      </c>
      <c r="AZ1097" s="2">
        <f t="shared" si="445"/>
        <v>4.8466049532302623E-4</v>
      </c>
      <c r="BB1097" t="s">
        <v>613</v>
      </c>
      <c r="BC1097" t="s">
        <v>1017</v>
      </c>
      <c r="BF1097" s="111">
        <v>21</v>
      </c>
      <c r="BG1097" s="113">
        <v>113</v>
      </c>
      <c r="BH1097" s="117">
        <f t="shared" si="436"/>
        <v>21113</v>
      </c>
      <c r="BJ1097" s="5" t="s">
        <v>3185</v>
      </c>
      <c r="BY1097" s="63">
        <v>0</v>
      </c>
      <c r="BZ1097" s="63">
        <v>0</v>
      </c>
      <c r="CG1097" s="8">
        <v>0</v>
      </c>
    </row>
    <row r="1098" spans="1:85" ht="13" hidden="1" customHeight="1" outlineLevel="1">
      <c r="A1098" t="s">
        <v>1369</v>
      </c>
      <c r="B1098" t="s">
        <v>1017</v>
      </c>
      <c r="C1098" s="1">
        <f t="shared" si="437"/>
        <v>9035</v>
      </c>
      <c r="D1098" s="5">
        <f>IF(N1098&gt;0, RANK(N1098,(N1098:P1098,Q1098:AE1098)),0)</f>
        <v>2</v>
      </c>
      <c r="E1098" s="5">
        <f>IF(O1098&gt;0,RANK(O1098,(N1098:P1098,Q1098:AE1098)),0)</f>
        <v>1</v>
      </c>
      <c r="F1098" s="5">
        <f>IF(P1098&gt;0,RANK(P1098,(N1098:P1098,Q1098:AE1098)),0)</f>
        <v>0</v>
      </c>
      <c r="G1098" s="131">
        <f t="shared" si="446"/>
        <v>5372</v>
      </c>
      <c r="H1098" s="136">
        <f t="shared" si="447"/>
        <v>0.59457664637520757</v>
      </c>
      <c r="I1098" s="2"/>
      <c r="J1098" s="2">
        <f t="shared" si="438"/>
        <v>0.19070282235749861</v>
      </c>
      <c r="K1098" s="2">
        <f t="shared" si="439"/>
        <v>0.78527946873270615</v>
      </c>
      <c r="L1098" s="2">
        <f t="shared" si="440"/>
        <v>0</v>
      </c>
      <c r="M1098" s="2">
        <f t="shared" si="441"/>
        <v>2.4017708909795266E-2</v>
      </c>
      <c r="N1098" s="63">
        <v>1723</v>
      </c>
      <c r="O1098" s="63">
        <v>7095</v>
      </c>
      <c r="P1098" s="63"/>
      <c r="Q1098" s="63">
        <v>124</v>
      </c>
      <c r="R1098" s="63">
        <v>40</v>
      </c>
      <c r="S1098" s="63">
        <v>0</v>
      </c>
      <c r="T1098" s="63"/>
      <c r="U1098" s="63"/>
      <c r="V1098" s="63"/>
      <c r="W1098" s="63">
        <f t="shared" si="435"/>
        <v>0</v>
      </c>
      <c r="X1098" s="63">
        <v>0</v>
      </c>
      <c r="Y1098" s="63">
        <v>0</v>
      </c>
      <c r="Z1098" s="63"/>
      <c r="AA1098" s="63"/>
      <c r="AB1098" s="63"/>
      <c r="AC1098" s="63"/>
      <c r="AD1098" s="63"/>
      <c r="AE1098" s="63"/>
      <c r="AF1098" s="63"/>
      <c r="AG1098" s="63">
        <v>0</v>
      </c>
      <c r="AH1098" s="63"/>
      <c r="AI1098" s="63">
        <v>53</v>
      </c>
      <c r="AJ1098" s="63"/>
      <c r="AK1098" s="63"/>
      <c r="AL1098" s="63"/>
      <c r="AM1098" s="63">
        <v>0</v>
      </c>
      <c r="AN1098" s="63"/>
      <c r="AO1098" s="63"/>
      <c r="AP1098" s="63"/>
      <c r="AQ1098" s="63"/>
      <c r="AS1098" s="5">
        <f>IF(Q1098&gt;0,RANK(Q1098,(N1098:P1098,Q1098:AE1098)),0)</f>
        <v>3</v>
      </c>
      <c r="AT1098" s="5">
        <f>IF(R1098&gt;0,RANK(R1098,(N1098:P1098,Q1098:AE1098)),0)</f>
        <v>4</v>
      </c>
      <c r="AU1098" s="5">
        <f>IF(T1098&gt;0,RANK(T1098,(N1098:P1098,Q1098:AE1098)),0)</f>
        <v>0</v>
      </c>
      <c r="AV1098" s="5">
        <f>IF(S1098&gt;0,RANK(S1098,(N1098:P1098,Q1098:AE1098)),0)</f>
        <v>0</v>
      </c>
      <c r="AW1098" s="2">
        <f t="shared" si="442"/>
        <v>1.3724405091311566E-2</v>
      </c>
      <c r="AX1098" s="2">
        <f t="shared" si="443"/>
        <v>4.4272274488101823E-3</v>
      </c>
      <c r="AY1098" s="2">
        <f t="shared" si="444"/>
        <v>0</v>
      </c>
      <c r="AZ1098" s="2">
        <f t="shared" si="445"/>
        <v>0</v>
      </c>
      <c r="BB1098" t="s">
        <v>1369</v>
      </c>
      <c r="BC1098" t="s">
        <v>1017</v>
      </c>
      <c r="BD1098">
        <v>5</v>
      </c>
      <c r="BF1098" s="111">
        <v>21</v>
      </c>
      <c r="BG1098" s="113">
        <v>115</v>
      </c>
      <c r="BH1098" s="117">
        <f t="shared" si="436"/>
        <v>21115</v>
      </c>
      <c r="BJ1098" s="5" t="s">
        <v>3185</v>
      </c>
      <c r="BY1098" s="63">
        <v>0</v>
      </c>
      <c r="BZ1098" s="63">
        <v>0</v>
      </c>
      <c r="CG1098" s="8">
        <v>0</v>
      </c>
    </row>
    <row r="1099" spans="1:85" ht="13" hidden="1" customHeight="1" outlineLevel="1">
      <c r="A1099" t="s">
        <v>903</v>
      </c>
      <c r="B1099" t="s">
        <v>1017</v>
      </c>
      <c r="C1099" s="1">
        <f t="shared" si="437"/>
        <v>67704</v>
      </c>
      <c r="D1099" s="5">
        <f>IF(N1099&gt;0, RANK(N1099,(N1099:P1099,Q1099:AE1099)),0)</f>
        <v>2</v>
      </c>
      <c r="E1099" s="5">
        <f>IF(O1099&gt;0,RANK(O1099,(N1099:P1099,Q1099:AE1099)),0)</f>
        <v>1</v>
      </c>
      <c r="F1099" s="5">
        <f>IF(P1099&gt;0,RANK(P1099,(N1099:P1099,Q1099:AE1099)),0)</f>
        <v>0</v>
      </c>
      <c r="G1099" s="131">
        <f t="shared" si="446"/>
        <v>16469</v>
      </c>
      <c r="H1099" s="136">
        <f t="shared" si="447"/>
        <v>0.24325002954035213</v>
      </c>
      <c r="I1099" s="2"/>
      <c r="J1099" s="2">
        <f t="shared" si="438"/>
        <v>0.36807278742762611</v>
      </c>
      <c r="K1099" s="2">
        <f t="shared" si="439"/>
        <v>0.6113228169679783</v>
      </c>
      <c r="L1099" s="2">
        <f t="shared" si="440"/>
        <v>0</v>
      </c>
      <c r="M1099" s="2">
        <f t="shared" si="441"/>
        <v>2.0604395604395531E-2</v>
      </c>
      <c r="N1099" s="63">
        <v>24920</v>
      </c>
      <c r="O1099" s="63">
        <v>41389</v>
      </c>
      <c r="P1099" s="63"/>
      <c r="Q1099" s="63">
        <v>921</v>
      </c>
      <c r="R1099" s="63">
        <v>240</v>
      </c>
      <c r="S1099" s="63">
        <v>12</v>
      </c>
      <c r="T1099" s="63"/>
      <c r="U1099" s="63"/>
      <c r="V1099" s="63"/>
      <c r="W1099" s="63">
        <f t="shared" si="435"/>
        <v>0</v>
      </c>
      <c r="X1099" s="63">
        <v>6</v>
      </c>
      <c r="Y1099" s="63">
        <v>1</v>
      </c>
      <c r="Z1099" s="63"/>
      <c r="AA1099" s="63"/>
      <c r="AB1099" s="63"/>
      <c r="AC1099" s="63"/>
      <c r="AD1099" s="63"/>
      <c r="AE1099" s="63"/>
      <c r="AF1099" s="63"/>
      <c r="AG1099" s="63">
        <v>0</v>
      </c>
      <c r="AH1099" s="63"/>
      <c r="AI1099" s="63">
        <v>215</v>
      </c>
      <c r="AJ1099" s="63"/>
      <c r="AK1099" s="63"/>
      <c r="AL1099" s="63"/>
      <c r="AM1099" s="63">
        <v>0</v>
      </c>
      <c r="AN1099" s="63"/>
      <c r="AO1099" s="63"/>
      <c r="AP1099" s="63"/>
      <c r="AQ1099" s="63"/>
      <c r="AS1099" s="5">
        <f>IF(Q1099&gt;0,RANK(Q1099,(N1099:P1099,Q1099:AE1099)),0)</f>
        <v>3</v>
      </c>
      <c r="AT1099" s="5">
        <f>IF(R1099&gt;0,RANK(R1099,(N1099:P1099,Q1099:AE1099)),0)</f>
        <v>4</v>
      </c>
      <c r="AU1099" s="5">
        <f>IF(T1099&gt;0,RANK(T1099,(N1099:P1099,Q1099:AE1099)),0)</f>
        <v>0</v>
      </c>
      <c r="AV1099" s="5">
        <f>IF(S1099&gt;0,RANK(S1099,(N1099:P1099,Q1099:AE1099)),0)</f>
        <v>5</v>
      </c>
      <c r="AW1099" s="2">
        <f t="shared" si="442"/>
        <v>1.3603332151719249E-2</v>
      </c>
      <c r="AX1099" s="2">
        <f t="shared" si="443"/>
        <v>3.5448422545196739E-3</v>
      </c>
      <c r="AY1099" s="2">
        <f t="shared" si="444"/>
        <v>0</v>
      </c>
      <c r="AZ1099" s="2">
        <f t="shared" si="445"/>
        <v>1.7724211272598369E-4</v>
      </c>
      <c r="BB1099" t="s">
        <v>903</v>
      </c>
      <c r="BC1099" t="s">
        <v>1017</v>
      </c>
      <c r="BD1099">
        <v>4</v>
      </c>
      <c r="BF1099" s="111">
        <v>21</v>
      </c>
      <c r="BG1099" s="113">
        <v>117</v>
      </c>
      <c r="BH1099" s="117">
        <f t="shared" si="436"/>
        <v>21117</v>
      </c>
      <c r="BJ1099" s="5" t="s">
        <v>3185</v>
      </c>
      <c r="BY1099" s="63">
        <v>0</v>
      </c>
      <c r="BZ1099" s="63">
        <v>0</v>
      </c>
      <c r="CG1099" s="8">
        <v>0</v>
      </c>
    </row>
    <row r="1100" spans="1:85" ht="13" hidden="1" customHeight="1" outlineLevel="1">
      <c r="A1100" t="s">
        <v>1251</v>
      </c>
      <c r="B1100" t="s">
        <v>1017</v>
      </c>
      <c r="C1100" s="1">
        <f t="shared" si="437"/>
        <v>5693</v>
      </c>
      <c r="D1100" s="5">
        <f>IF(N1100&gt;0, RANK(N1100,(N1100:P1100,Q1100:AE1100)),0)</f>
        <v>2</v>
      </c>
      <c r="E1100" s="5">
        <f>IF(O1100&gt;0,RANK(O1100,(N1100:P1100,Q1100:AE1100)),0)</f>
        <v>1</v>
      </c>
      <c r="F1100" s="5">
        <f>IF(P1100&gt;0,RANK(P1100,(N1100:P1100,Q1100:AE1100)),0)</f>
        <v>0</v>
      </c>
      <c r="G1100" s="131">
        <f t="shared" si="446"/>
        <v>2710</v>
      </c>
      <c r="H1100" s="136">
        <f t="shared" si="447"/>
        <v>0.47602318636922536</v>
      </c>
      <c r="I1100" s="2"/>
      <c r="J1100" s="2">
        <f t="shared" si="438"/>
        <v>0.24942912348498156</v>
      </c>
      <c r="K1100" s="2">
        <f t="shared" si="439"/>
        <v>0.72545230985420694</v>
      </c>
      <c r="L1100" s="2">
        <f t="shared" si="440"/>
        <v>0</v>
      </c>
      <c r="M1100" s="2">
        <f t="shared" si="441"/>
        <v>2.511856666081147E-2</v>
      </c>
      <c r="N1100" s="63">
        <v>1420</v>
      </c>
      <c r="O1100" s="63">
        <v>4130</v>
      </c>
      <c r="P1100" s="63"/>
      <c r="Q1100" s="63">
        <v>79</v>
      </c>
      <c r="R1100" s="63">
        <v>12</v>
      </c>
      <c r="S1100" s="63">
        <v>0</v>
      </c>
      <c r="T1100" s="63"/>
      <c r="U1100" s="63"/>
      <c r="V1100" s="63"/>
      <c r="W1100" s="63">
        <f t="shared" si="435"/>
        <v>0</v>
      </c>
      <c r="X1100" s="63">
        <v>0</v>
      </c>
      <c r="Y1100" s="63">
        <v>0</v>
      </c>
      <c r="Z1100" s="63"/>
      <c r="AA1100" s="63"/>
      <c r="AB1100" s="63"/>
      <c r="AC1100" s="63"/>
      <c r="AD1100" s="63"/>
      <c r="AE1100" s="63"/>
      <c r="AF1100" s="63"/>
      <c r="AG1100" s="63">
        <v>0</v>
      </c>
      <c r="AH1100" s="63"/>
      <c r="AI1100" s="63">
        <v>52</v>
      </c>
      <c r="AJ1100" s="63"/>
      <c r="AK1100" s="63"/>
      <c r="AL1100" s="63"/>
      <c r="AM1100" s="63">
        <v>0</v>
      </c>
      <c r="AN1100" s="63"/>
      <c r="AO1100" s="63"/>
      <c r="AP1100" s="63"/>
      <c r="AQ1100" s="63"/>
      <c r="AS1100" s="5">
        <f>IF(Q1100&gt;0,RANK(Q1100,(N1100:P1100,Q1100:AE1100)),0)</f>
        <v>3</v>
      </c>
      <c r="AT1100" s="5">
        <f>IF(R1100&gt;0,RANK(R1100,(N1100:P1100,Q1100:AE1100)),0)</f>
        <v>4</v>
      </c>
      <c r="AU1100" s="5">
        <f>IF(T1100&gt;0,RANK(T1100,(N1100:P1100,Q1100:AE1100)),0)</f>
        <v>0</v>
      </c>
      <c r="AV1100" s="5">
        <f>IF(S1100&gt;0,RANK(S1100,(N1100:P1100,Q1100:AE1100)),0)</f>
        <v>0</v>
      </c>
      <c r="AW1100" s="2">
        <f t="shared" si="442"/>
        <v>1.3876690672756016E-2</v>
      </c>
      <c r="AX1100" s="2">
        <f t="shared" si="443"/>
        <v>2.1078517477604074E-3</v>
      </c>
      <c r="AY1100" s="2">
        <f t="shared" si="444"/>
        <v>0</v>
      </c>
      <c r="AZ1100" s="2">
        <f t="shared" si="445"/>
        <v>0</v>
      </c>
      <c r="BB1100" t="s">
        <v>1251</v>
      </c>
      <c r="BC1100" t="s">
        <v>1017</v>
      </c>
      <c r="BD1100">
        <v>5</v>
      </c>
      <c r="BF1100" s="111">
        <v>21</v>
      </c>
      <c r="BG1100" s="113">
        <v>119</v>
      </c>
      <c r="BH1100" s="117">
        <f t="shared" si="436"/>
        <v>21119</v>
      </c>
      <c r="BJ1100" s="5" t="s">
        <v>3185</v>
      </c>
      <c r="BY1100" s="63">
        <v>0</v>
      </c>
      <c r="BZ1100" s="63">
        <v>0</v>
      </c>
      <c r="CG1100" s="8">
        <v>0</v>
      </c>
    </row>
    <row r="1101" spans="1:85" ht="13" hidden="1" customHeight="1" outlineLevel="1">
      <c r="A1101" t="s">
        <v>1738</v>
      </c>
      <c r="B1101" t="s">
        <v>1017</v>
      </c>
      <c r="C1101" s="1">
        <f t="shared" si="437"/>
        <v>11100</v>
      </c>
      <c r="D1101" s="5">
        <f>IF(N1101&gt;0, RANK(N1101,(N1101:P1101,Q1101:AE1101)),0)</f>
        <v>2</v>
      </c>
      <c r="E1101" s="5">
        <f>IF(O1101&gt;0,RANK(O1101,(N1101:P1101,Q1101:AE1101)),0)</f>
        <v>1</v>
      </c>
      <c r="F1101" s="5">
        <f>IF(P1101&gt;0,RANK(P1101,(N1101:P1101,Q1101:AE1101)),0)</f>
        <v>0</v>
      </c>
      <c r="G1101" s="131">
        <f t="shared" si="446"/>
        <v>5983</v>
      </c>
      <c r="H1101" s="136">
        <f t="shared" si="447"/>
        <v>0.53900900900900905</v>
      </c>
      <c r="I1101" s="2"/>
      <c r="J1101" s="2">
        <f t="shared" si="438"/>
        <v>0.22378378378378377</v>
      </c>
      <c r="K1101" s="2">
        <f t="shared" si="439"/>
        <v>0.76279279279279277</v>
      </c>
      <c r="L1101" s="2">
        <f t="shared" si="440"/>
        <v>0</v>
      </c>
      <c r="M1101" s="2">
        <f t="shared" si="441"/>
        <v>1.3423423423423508E-2</v>
      </c>
      <c r="N1101" s="63">
        <v>2484</v>
      </c>
      <c r="O1101" s="63">
        <v>8467</v>
      </c>
      <c r="P1101" s="63"/>
      <c r="Q1101" s="63">
        <v>73</v>
      </c>
      <c r="R1101" s="63">
        <v>34</v>
      </c>
      <c r="S1101" s="63">
        <v>0</v>
      </c>
      <c r="T1101" s="63"/>
      <c r="U1101" s="63"/>
      <c r="V1101" s="63"/>
      <c r="W1101" s="63">
        <f t="shared" si="435"/>
        <v>0</v>
      </c>
      <c r="X1101" s="63">
        <v>0</v>
      </c>
      <c r="Y1101" s="63">
        <v>0</v>
      </c>
      <c r="Z1101" s="63"/>
      <c r="AA1101" s="63"/>
      <c r="AB1101" s="63"/>
      <c r="AC1101" s="63"/>
      <c r="AD1101" s="63"/>
      <c r="AE1101" s="63"/>
      <c r="AF1101" s="63"/>
      <c r="AG1101" s="63">
        <v>0</v>
      </c>
      <c r="AH1101" s="63"/>
      <c r="AI1101" s="63">
        <v>42</v>
      </c>
      <c r="AJ1101" s="63"/>
      <c r="AK1101" s="63"/>
      <c r="AL1101" s="63"/>
      <c r="AM1101" s="63">
        <v>0</v>
      </c>
      <c r="AN1101" s="63"/>
      <c r="AO1101" s="63"/>
      <c r="AP1101" s="63"/>
      <c r="AQ1101" s="63"/>
      <c r="AS1101" s="5">
        <f>IF(Q1101&gt;0,RANK(Q1101,(N1101:P1101,Q1101:AE1101)),0)</f>
        <v>3</v>
      </c>
      <c r="AT1101" s="5">
        <f>IF(R1101&gt;0,RANK(R1101,(N1101:P1101,Q1101:AE1101)),0)</f>
        <v>4</v>
      </c>
      <c r="AU1101" s="5">
        <f>IF(T1101&gt;0,RANK(T1101,(N1101:P1101,Q1101:AE1101)),0)</f>
        <v>0</v>
      </c>
      <c r="AV1101" s="5">
        <f>IF(S1101&gt;0,RANK(S1101,(N1101:P1101,Q1101:AE1101)),0)</f>
        <v>0</v>
      </c>
      <c r="AW1101" s="2">
        <f t="shared" si="442"/>
        <v>6.5765765765765762E-3</v>
      </c>
      <c r="AX1101" s="2">
        <f t="shared" si="443"/>
        <v>3.063063063063063E-3</v>
      </c>
      <c r="AY1101" s="2">
        <f t="shared" si="444"/>
        <v>0</v>
      </c>
      <c r="AZ1101" s="2">
        <f t="shared" si="445"/>
        <v>0</v>
      </c>
      <c r="BB1101" t="s">
        <v>1738</v>
      </c>
      <c r="BC1101" t="s">
        <v>1017</v>
      </c>
      <c r="BD1101">
        <v>5</v>
      </c>
      <c r="BF1101" s="111">
        <v>21</v>
      </c>
      <c r="BG1101" s="113">
        <v>121</v>
      </c>
      <c r="BH1101" s="117">
        <f t="shared" si="436"/>
        <v>21121</v>
      </c>
      <c r="BJ1101" s="5" t="s">
        <v>3185</v>
      </c>
      <c r="BY1101" s="63">
        <v>0</v>
      </c>
      <c r="BZ1101" s="63">
        <v>0</v>
      </c>
      <c r="CG1101" s="8">
        <v>0</v>
      </c>
    </row>
    <row r="1102" spans="1:85" ht="13" hidden="1" customHeight="1" outlineLevel="1">
      <c r="A1102" t="s">
        <v>104</v>
      </c>
      <c r="B1102" t="s">
        <v>1017</v>
      </c>
      <c r="C1102" s="1">
        <f t="shared" si="437"/>
        <v>5764</v>
      </c>
      <c r="D1102" s="5">
        <f>IF(N1102&gt;0, RANK(N1102,(N1102:P1102,Q1102:AE1102)),0)</f>
        <v>2</v>
      </c>
      <c r="E1102" s="5">
        <f>IF(O1102&gt;0,RANK(O1102,(N1102:P1102,Q1102:AE1102)),0)</f>
        <v>1</v>
      </c>
      <c r="F1102" s="5">
        <f>IF(P1102&gt;0,RANK(P1102,(N1102:P1102,Q1102:AE1102)),0)</f>
        <v>0</v>
      </c>
      <c r="G1102" s="131">
        <f t="shared" si="446"/>
        <v>2178</v>
      </c>
      <c r="H1102" s="136">
        <f t="shared" si="447"/>
        <v>0.37786259541984735</v>
      </c>
      <c r="I1102" s="2"/>
      <c r="J1102" s="2">
        <f t="shared" si="438"/>
        <v>0.3006592643997224</v>
      </c>
      <c r="K1102" s="2">
        <f t="shared" si="439"/>
        <v>0.67852185981956969</v>
      </c>
      <c r="L1102" s="2">
        <f t="shared" si="440"/>
        <v>0</v>
      </c>
      <c r="M1102" s="2">
        <f t="shared" si="441"/>
        <v>2.0818875780707957E-2</v>
      </c>
      <c r="N1102" s="63">
        <v>1733</v>
      </c>
      <c r="O1102" s="63">
        <v>3911</v>
      </c>
      <c r="P1102" s="63"/>
      <c r="Q1102" s="63">
        <v>67</v>
      </c>
      <c r="R1102" s="63">
        <v>16</v>
      </c>
      <c r="S1102" s="63">
        <v>0</v>
      </c>
      <c r="T1102" s="63"/>
      <c r="U1102" s="63"/>
      <c r="V1102" s="63"/>
      <c r="W1102" s="63">
        <f t="shared" si="435"/>
        <v>0</v>
      </c>
      <c r="X1102" s="63">
        <v>0</v>
      </c>
      <c r="Y1102" s="63">
        <v>0</v>
      </c>
      <c r="Z1102" s="63"/>
      <c r="AA1102" s="63"/>
      <c r="AB1102" s="63"/>
      <c r="AC1102" s="63"/>
      <c r="AD1102" s="63"/>
      <c r="AE1102" s="63"/>
      <c r="AF1102" s="63"/>
      <c r="AG1102" s="63">
        <v>0</v>
      </c>
      <c r="AH1102" s="63"/>
      <c r="AI1102" s="63">
        <v>37</v>
      </c>
      <c r="AJ1102" s="63"/>
      <c r="AK1102" s="63"/>
      <c r="AL1102" s="63"/>
      <c r="AM1102" s="63">
        <v>0</v>
      </c>
      <c r="AN1102" s="63"/>
      <c r="AO1102" s="63"/>
      <c r="AP1102" s="63"/>
      <c r="AQ1102" s="63"/>
      <c r="AS1102" s="5">
        <f>IF(Q1102&gt;0,RANK(Q1102,(N1102:P1102,Q1102:AE1102)),0)</f>
        <v>3</v>
      </c>
      <c r="AT1102" s="5">
        <f>IF(R1102&gt;0,RANK(R1102,(N1102:P1102,Q1102:AE1102)),0)</f>
        <v>4</v>
      </c>
      <c r="AU1102" s="5">
        <f>IF(T1102&gt;0,RANK(T1102,(N1102:P1102,Q1102:AE1102)),0)</f>
        <v>0</v>
      </c>
      <c r="AV1102" s="5">
        <f>IF(S1102&gt;0,RANK(S1102,(N1102:P1102,Q1102:AE1102)),0)</f>
        <v>0</v>
      </c>
      <c r="AW1102" s="2">
        <f t="shared" si="442"/>
        <v>1.1623872310895211E-2</v>
      </c>
      <c r="AX1102" s="2">
        <f t="shared" si="443"/>
        <v>2.7758501040943788E-3</v>
      </c>
      <c r="AY1102" s="2">
        <f t="shared" si="444"/>
        <v>0</v>
      </c>
      <c r="AZ1102" s="2">
        <f t="shared" si="445"/>
        <v>0</v>
      </c>
      <c r="BB1102" t="s">
        <v>104</v>
      </c>
      <c r="BC1102" t="s">
        <v>1017</v>
      </c>
      <c r="BD1102">
        <v>2</v>
      </c>
      <c r="BF1102" s="111">
        <v>21</v>
      </c>
      <c r="BG1102" s="113">
        <v>123</v>
      </c>
      <c r="BH1102" s="117">
        <f t="shared" si="436"/>
        <v>21123</v>
      </c>
      <c r="BJ1102" s="5" t="s">
        <v>3185</v>
      </c>
      <c r="BY1102" s="63">
        <v>0</v>
      </c>
      <c r="BZ1102" s="63">
        <v>0</v>
      </c>
      <c r="CG1102" s="8">
        <v>0</v>
      </c>
    </row>
    <row r="1103" spans="1:85" ht="13" hidden="1" customHeight="1" outlineLevel="1">
      <c r="A1103" t="s">
        <v>853</v>
      </c>
      <c r="B1103" t="s">
        <v>1017</v>
      </c>
      <c r="C1103" s="1">
        <f t="shared" si="437"/>
        <v>22408</v>
      </c>
      <c r="D1103" s="5">
        <f>IF(N1103&gt;0, RANK(N1103,(N1103:P1103,Q1103:AE1103)),0)</f>
        <v>2</v>
      </c>
      <c r="E1103" s="5">
        <f>IF(O1103&gt;0,RANK(O1103,(N1103:P1103,Q1103:AE1103)),0)</f>
        <v>1</v>
      </c>
      <c r="F1103" s="5">
        <f>IF(P1103&gt;0,RANK(P1103,(N1103:P1103,Q1103:AE1103)),0)</f>
        <v>0</v>
      </c>
      <c r="G1103" s="131">
        <f t="shared" si="446"/>
        <v>14246</v>
      </c>
      <c r="H1103" s="136">
        <f t="shared" si="447"/>
        <v>0.63575508746876119</v>
      </c>
      <c r="I1103" s="2"/>
      <c r="J1103" s="2">
        <f t="shared" si="438"/>
        <v>0.17426811852909674</v>
      </c>
      <c r="K1103" s="2">
        <f t="shared" si="439"/>
        <v>0.81002320599785793</v>
      </c>
      <c r="L1103" s="2">
        <f t="shared" si="440"/>
        <v>0</v>
      </c>
      <c r="M1103" s="2">
        <f t="shared" si="441"/>
        <v>1.570867547304533E-2</v>
      </c>
      <c r="N1103" s="63">
        <v>3905</v>
      </c>
      <c r="O1103" s="63">
        <v>18151</v>
      </c>
      <c r="P1103" s="63"/>
      <c r="Q1103" s="63">
        <v>207</v>
      </c>
      <c r="R1103" s="63">
        <v>54</v>
      </c>
      <c r="S1103" s="63">
        <v>0</v>
      </c>
      <c r="T1103" s="63"/>
      <c r="U1103" s="63"/>
      <c r="V1103" s="63"/>
      <c r="W1103" s="63">
        <f t="shared" si="435"/>
        <v>0</v>
      </c>
      <c r="X1103" s="63">
        <v>0</v>
      </c>
      <c r="Y1103" s="63">
        <v>0</v>
      </c>
      <c r="Z1103" s="63"/>
      <c r="AA1103" s="63"/>
      <c r="AB1103" s="63"/>
      <c r="AC1103" s="63"/>
      <c r="AD1103" s="63"/>
      <c r="AE1103" s="63"/>
      <c r="AF1103" s="63"/>
      <c r="AG1103" s="63">
        <v>0</v>
      </c>
      <c r="AH1103" s="63"/>
      <c r="AI1103" s="63">
        <v>91</v>
      </c>
      <c r="AJ1103" s="63"/>
      <c r="AK1103" s="63"/>
      <c r="AL1103" s="63"/>
      <c r="AM1103" s="63">
        <v>0</v>
      </c>
      <c r="AN1103" s="63"/>
      <c r="AO1103" s="63"/>
      <c r="AP1103" s="63"/>
      <c r="AQ1103" s="63"/>
      <c r="AS1103" s="5">
        <f>IF(Q1103&gt;0,RANK(Q1103,(N1103:P1103,Q1103:AE1103)),0)</f>
        <v>3</v>
      </c>
      <c r="AT1103" s="5">
        <f>IF(R1103&gt;0,RANK(R1103,(N1103:P1103,Q1103:AE1103)),0)</f>
        <v>4</v>
      </c>
      <c r="AU1103" s="5">
        <f>IF(T1103&gt;0,RANK(T1103,(N1103:P1103,Q1103:AE1103)),0)</f>
        <v>0</v>
      </c>
      <c r="AV1103" s="5">
        <f>IF(S1103&gt;0,RANK(S1103,(N1103:P1103,Q1103:AE1103)),0)</f>
        <v>0</v>
      </c>
      <c r="AW1103" s="2">
        <f t="shared" si="442"/>
        <v>9.2377722242056402E-3</v>
      </c>
      <c r="AX1103" s="2">
        <f t="shared" si="443"/>
        <v>2.4098536237058192E-3</v>
      </c>
      <c r="AY1103" s="2">
        <f t="shared" si="444"/>
        <v>0</v>
      </c>
      <c r="AZ1103" s="2">
        <f t="shared" si="445"/>
        <v>0</v>
      </c>
      <c r="BB1103" t="s">
        <v>853</v>
      </c>
      <c r="BC1103" t="s">
        <v>1017</v>
      </c>
      <c r="BD1103">
        <v>5</v>
      </c>
      <c r="BF1103" s="111">
        <v>21</v>
      </c>
      <c r="BG1103" s="113">
        <v>125</v>
      </c>
      <c r="BH1103" s="117">
        <f t="shared" si="436"/>
        <v>21125</v>
      </c>
      <c r="BJ1103" s="5" t="s">
        <v>3185</v>
      </c>
      <c r="BY1103" s="63">
        <v>0</v>
      </c>
      <c r="BZ1103" s="63">
        <v>0</v>
      </c>
      <c r="CG1103" s="8">
        <v>0</v>
      </c>
    </row>
    <row r="1104" spans="1:85" ht="13" hidden="1" customHeight="1" outlineLevel="1">
      <c r="A1104" t="s">
        <v>552</v>
      </c>
      <c r="B1104" t="s">
        <v>1017</v>
      </c>
      <c r="C1104" s="1">
        <f t="shared" si="437"/>
        <v>5592</v>
      </c>
      <c r="D1104" s="5">
        <f>IF(N1104&gt;0, RANK(N1104,(N1104:P1104,Q1104:AE1104)),0)</f>
        <v>2</v>
      </c>
      <c r="E1104" s="5">
        <f>IF(O1104&gt;0,RANK(O1104,(N1104:P1104,Q1104:AE1104)),0)</f>
        <v>1</v>
      </c>
      <c r="F1104" s="5">
        <f>IF(P1104&gt;0,RANK(P1104,(N1104:P1104,Q1104:AE1104)),0)</f>
        <v>0</v>
      </c>
      <c r="G1104" s="131">
        <f t="shared" si="446"/>
        <v>2475</v>
      </c>
      <c r="H1104" s="136">
        <f t="shared" si="447"/>
        <v>0.44259656652360513</v>
      </c>
      <c r="I1104" s="2"/>
      <c r="J1104" s="2">
        <f t="shared" si="438"/>
        <v>0.27181688125894132</v>
      </c>
      <c r="K1104" s="2">
        <f t="shared" si="439"/>
        <v>0.71441344778254645</v>
      </c>
      <c r="L1104" s="2">
        <f t="shared" si="440"/>
        <v>0</v>
      </c>
      <c r="M1104" s="2">
        <f t="shared" si="441"/>
        <v>1.3769670958512226E-2</v>
      </c>
      <c r="N1104" s="63">
        <v>1520</v>
      </c>
      <c r="O1104" s="63">
        <v>3995</v>
      </c>
      <c r="P1104" s="63"/>
      <c r="Q1104" s="63">
        <v>41</v>
      </c>
      <c r="R1104" s="63">
        <v>11</v>
      </c>
      <c r="S1104" s="63">
        <v>0</v>
      </c>
      <c r="T1104" s="63"/>
      <c r="U1104" s="63"/>
      <c r="V1104" s="63"/>
      <c r="W1104" s="63">
        <f t="shared" si="435"/>
        <v>0</v>
      </c>
      <c r="X1104" s="63">
        <v>0</v>
      </c>
      <c r="Y1104" s="63">
        <v>0</v>
      </c>
      <c r="Z1104" s="63"/>
      <c r="AA1104" s="63"/>
      <c r="AB1104" s="63"/>
      <c r="AC1104" s="63"/>
      <c r="AD1104" s="63"/>
      <c r="AE1104" s="63"/>
      <c r="AF1104" s="63"/>
      <c r="AG1104" s="63">
        <v>0</v>
      </c>
      <c r="AH1104" s="63"/>
      <c r="AI1104" s="63">
        <v>25</v>
      </c>
      <c r="AJ1104" s="63"/>
      <c r="AK1104" s="63"/>
      <c r="AL1104" s="63"/>
      <c r="AM1104" s="63">
        <v>0</v>
      </c>
      <c r="AN1104" s="63"/>
      <c r="AO1104" s="63"/>
      <c r="AP1104" s="63"/>
      <c r="AQ1104" s="63"/>
      <c r="AS1104" s="5">
        <f>IF(Q1104&gt;0,RANK(Q1104,(N1104:P1104,Q1104:AE1104)),0)</f>
        <v>3</v>
      </c>
      <c r="AT1104" s="5">
        <f>IF(R1104&gt;0,RANK(R1104,(N1104:P1104,Q1104:AE1104)),0)</f>
        <v>4</v>
      </c>
      <c r="AU1104" s="5">
        <f>IF(T1104&gt;0,RANK(T1104,(N1104:P1104,Q1104:AE1104)),0)</f>
        <v>0</v>
      </c>
      <c r="AV1104" s="5">
        <f>IF(S1104&gt;0,RANK(S1104,(N1104:P1104,Q1104:AE1104)),0)</f>
        <v>0</v>
      </c>
      <c r="AW1104" s="2">
        <f t="shared" si="442"/>
        <v>7.331902718168813E-3</v>
      </c>
      <c r="AX1104" s="2">
        <f t="shared" si="443"/>
        <v>1.9670958512160229E-3</v>
      </c>
      <c r="AY1104" s="2">
        <f t="shared" si="444"/>
        <v>0</v>
      </c>
      <c r="AZ1104" s="2">
        <f t="shared" si="445"/>
        <v>0</v>
      </c>
      <c r="BB1104" t="s">
        <v>552</v>
      </c>
      <c r="BC1104" t="s">
        <v>1017</v>
      </c>
      <c r="BD1104">
        <v>5</v>
      </c>
      <c r="BF1104" s="111">
        <v>21</v>
      </c>
      <c r="BG1104" s="113">
        <v>127</v>
      </c>
      <c r="BH1104" s="117">
        <f t="shared" si="436"/>
        <v>21127</v>
      </c>
      <c r="BJ1104" s="5" t="s">
        <v>3185</v>
      </c>
      <c r="BY1104" s="63">
        <v>0</v>
      </c>
      <c r="BZ1104" s="63">
        <v>0</v>
      </c>
      <c r="CG1104" s="8">
        <v>0</v>
      </c>
    </row>
    <row r="1105" spans="1:85" ht="13" hidden="1" customHeight="1" outlineLevel="1">
      <c r="A1105" t="s">
        <v>99</v>
      </c>
      <c r="B1105" t="s">
        <v>1017</v>
      </c>
      <c r="C1105" s="1">
        <f t="shared" ref="C1105:C1136" si="448">SUM(N1105:AQ1105)</f>
        <v>2623</v>
      </c>
      <c r="D1105" s="5">
        <f>IF(N1105&gt;0, RANK(N1105,(N1105:P1105,Q1105:AE1105)),0)</f>
        <v>2</v>
      </c>
      <c r="E1105" s="5">
        <f>IF(O1105&gt;0,RANK(O1105,(N1105:P1105,Q1105:AE1105)),0)</f>
        <v>1</v>
      </c>
      <c r="F1105" s="5">
        <f>IF(P1105&gt;0,RANK(P1105,(N1105:P1105,Q1105:AE1105)),0)</f>
        <v>0</v>
      </c>
      <c r="G1105" s="131">
        <f t="shared" si="446"/>
        <v>1382</v>
      </c>
      <c r="H1105" s="136">
        <f t="shared" si="447"/>
        <v>0.52687762104460545</v>
      </c>
      <c r="I1105" s="2"/>
      <c r="J1105" s="2">
        <f t="shared" ref="J1105:J1136" si="449">IF($C1105=0,"-",N1105/$C1105)</f>
        <v>0.22683949675943577</v>
      </c>
      <c r="K1105" s="2">
        <f t="shared" ref="K1105:K1136" si="450">IF($C1105=0,"-",O1105/$C1105)</f>
        <v>0.75371711780404116</v>
      </c>
      <c r="L1105" s="2">
        <f t="shared" ref="L1105:L1136" si="451">IF($C1105=0,"-",P1105/$C1105)</f>
        <v>0</v>
      </c>
      <c r="M1105" s="2">
        <f t="shared" ref="M1105:M1136" si="452">IF(C1105=0,"-",(1-J1105-K1105-L1105))</f>
        <v>1.944338543652302E-2</v>
      </c>
      <c r="N1105" s="63">
        <v>595</v>
      </c>
      <c r="O1105" s="63">
        <v>1977</v>
      </c>
      <c r="P1105" s="63"/>
      <c r="Q1105" s="63">
        <v>20</v>
      </c>
      <c r="R1105" s="63">
        <v>14</v>
      </c>
      <c r="S1105" s="63">
        <v>0</v>
      </c>
      <c r="T1105" s="63"/>
      <c r="U1105" s="63"/>
      <c r="V1105" s="63"/>
      <c r="W1105" s="63">
        <f t="shared" si="435"/>
        <v>0</v>
      </c>
      <c r="X1105" s="63">
        <v>0</v>
      </c>
      <c r="Y1105" s="63">
        <v>0</v>
      </c>
      <c r="Z1105" s="63"/>
      <c r="AA1105" s="63"/>
      <c r="AB1105" s="63"/>
      <c r="AC1105" s="63"/>
      <c r="AD1105" s="63"/>
      <c r="AE1105" s="63"/>
      <c r="AF1105" s="63"/>
      <c r="AG1105" s="63">
        <v>0</v>
      </c>
      <c r="AH1105" s="63"/>
      <c r="AI1105" s="63">
        <v>17</v>
      </c>
      <c r="AJ1105" s="63"/>
      <c r="AK1105" s="63"/>
      <c r="AL1105" s="63"/>
      <c r="AM1105" s="63">
        <v>0</v>
      </c>
      <c r="AN1105" s="63"/>
      <c r="AO1105" s="63"/>
      <c r="AP1105" s="63"/>
      <c r="AQ1105" s="63"/>
      <c r="AS1105" s="5">
        <f>IF(Q1105&gt;0,RANK(Q1105,(N1105:P1105,Q1105:AE1105)),0)</f>
        <v>3</v>
      </c>
      <c r="AT1105" s="5">
        <f>IF(R1105&gt;0,RANK(R1105,(N1105:P1105,Q1105:AE1105)),0)</f>
        <v>4</v>
      </c>
      <c r="AU1105" s="5">
        <f>IF(T1105&gt;0,RANK(T1105,(N1105:P1105,Q1105:AE1105)),0)</f>
        <v>0</v>
      </c>
      <c r="AV1105" s="5">
        <f>IF(S1105&gt;0,RANK(S1105,(N1105:P1105,Q1105:AE1105)),0)</f>
        <v>0</v>
      </c>
      <c r="AW1105" s="2">
        <f t="shared" ref="AW1105:AW1136" si="453">IF($C1105=0,"-",Q1105/$C1105)</f>
        <v>7.624857033930614E-3</v>
      </c>
      <c r="AX1105" s="2">
        <f t="shared" ref="AX1105:AX1136" si="454">IF($C1105=0,"-",R1105/$C1105)</f>
        <v>5.33739992375143E-3</v>
      </c>
      <c r="AY1105" s="2">
        <f t="shared" ref="AY1105:AY1136" si="455">IF($C1105=0,"-",T1105/$C1105)</f>
        <v>0</v>
      </c>
      <c r="AZ1105" s="2">
        <f t="shared" ref="AZ1105:AZ1136" si="456">IF($C1105=0,"-",S1105/$C1105)</f>
        <v>0</v>
      </c>
      <c r="BB1105" t="s">
        <v>99</v>
      </c>
      <c r="BC1105" t="s">
        <v>1017</v>
      </c>
      <c r="BD1105">
        <v>5</v>
      </c>
      <c r="BF1105" s="111">
        <v>21</v>
      </c>
      <c r="BG1105" s="113">
        <v>129</v>
      </c>
      <c r="BH1105" s="117">
        <f t="shared" si="436"/>
        <v>21129</v>
      </c>
      <c r="BJ1105" s="5" t="s">
        <v>3185</v>
      </c>
      <c r="BY1105" s="63">
        <v>0</v>
      </c>
      <c r="BZ1105" s="63">
        <v>0</v>
      </c>
      <c r="CG1105" s="8">
        <v>0</v>
      </c>
    </row>
    <row r="1106" spans="1:85" ht="13" hidden="1" customHeight="1" outlineLevel="1">
      <c r="A1106" t="s">
        <v>565</v>
      </c>
      <c r="B1106" t="s">
        <v>1017</v>
      </c>
      <c r="C1106" s="1">
        <f t="shared" si="448"/>
        <v>4950</v>
      </c>
      <c r="D1106" s="5">
        <f>IF(N1106&gt;0, RANK(N1106,(N1106:P1106,Q1106:AE1106)),0)</f>
        <v>2</v>
      </c>
      <c r="E1106" s="5">
        <f>IF(O1106&gt;0,RANK(O1106,(N1106:P1106,Q1106:AE1106)),0)</f>
        <v>1</v>
      </c>
      <c r="F1106" s="5">
        <f>IF(P1106&gt;0,RANK(P1106,(N1106:P1106,Q1106:AE1106)),0)</f>
        <v>0</v>
      </c>
      <c r="G1106" s="131">
        <f t="shared" si="446"/>
        <v>4006</v>
      </c>
      <c r="H1106" s="136">
        <f t="shared" si="447"/>
        <v>0.80929292929292929</v>
      </c>
      <c r="I1106" s="2"/>
      <c r="J1106" s="2">
        <f t="shared" si="449"/>
        <v>8.7474747474747469E-2</v>
      </c>
      <c r="K1106" s="2">
        <f t="shared" si="450"/>
        <v>0.89676767676767677</v>
      </c>
      <c r="L1106" s="2">
        <f t="shared" si="451"/>
        <v>0</v>
      </c>
      <c r="M1106" s="2">
        <f t="shared" si="452"/>
        <v>1.5757575757575748E-2</v>
      </c>
      <c r="N1106" s="63">
        <v>433</v>
      </c>
      <c r="O1106" s="63">
        <v>4439</v>
      </c>
      <c r="P1106" s="63"/>
      <c r="Q1106" s="63">
        <v>34</v>
      </c>
      <c r="R1106" s="63">
        <v>14</v>
      </c>
      <c r="S1106" s="63">
        <v>0</v>
      </c>
      <c r="T1106" s="63"/>
      <c r="U1106" s="63"/>
      <c r="V1106" s="63"/>
      <c r="W1106" s="63">
        <f t="shared" ref="W1106:W1160" si="457">SUM(BW1106:CG1106)</f>
        <v>0</v>
      </c>
      <c r="X1106" s="63">
        <v>0</v>
      </c>
      <c r="Y1106" s="63">
        <v>0</v>
      </c>
      <c r="Z1106" s="63"/>
      <c r="AA1106" s="63"/>
      <c r="AB1106" s="63"/>
      <c r="AC1106" s="63"/>
      <c r="AD1106" s="63"/>
      <c r="AE1106" s="63"/>
      <c r="AF1106" s="63"/>
      <c r="AG1106" s="63">
        <v>0</v>
      </c>
      <c r="AH1106" s="63"/>
      <c r="AI1106" s="63">
        <v>30</v>
      </c>
      <c r="AJ1106" s="63"/>
      <c r="AK1106" s="63"/>
      <c r="AL1106" s="63"/>
      <c r="AM1106" s="63">
        <v>0</v>
      </c>
      <c r="AN1106" s="63"/>
      <c r="AO1106" s="63"/>
      <c r="AP1106" s="63"/>
      <c r="AQ1106" s="63"/>
      <c r="AS1106" s="5">
        <f>IF(Q1106&gt;0,RANK(Q1106,(N1106:P1106,Q1106:AE1106)),0)</f>
        <v>3</v>
      </c>
      <c r="AT1106" s="5">
        <f>IF(R1106&gt;0,RANK(R1106,(N1106:P1106,Q1106:AE1106)),0)</f>
        <v>4</v>
      </c>
      <c r="AU1106" s="5">
        <f>IF(T1106&gt;0,RANK(T1106,(N1106:P1106,Q1106:AE1106)),0)</f>
        <v>0</v>
      </c>
      <c r="AV1106" s="5">
        <f>IF(S1106&gt;0,RANK(S1106,(N1106:P1106,Q1106:AE1106)),0)</f>
        <v>0</v>
      </c>
      <c r="AW1106" s="2">
        <f t="shared" si="453"/>
        <v>6.8686868686868687E-3</v>
      </c>
      <c r="AX1106" s="2">
        <f t="shared" si="454"/>
        <v>2.8282828282828283E-3</v>
      </c>
      <c r="AY1106" s="2">
        <f t="shared" si="455"/>
        <v>0</v>
      </c>
      <c r="AZ1106" s="2">
        <f t="shared" si="456"/>
        <v>0</v>
      </c>
      <c r="BB1106" t="s">
        <v>565</v>
      </c>
      <c r="BC1106" t="s">
        <v>1017</v>
      </c>
      <c r="BD1106">
        <v>5</v>
      </c>
      <c r="BF1106" s="111">
        <v>21</v>
      </c>
      <c r="BG1106" s="113">
        <v>131</v>
      </c>
      <c r="BH1106" s="117">
        <f t="shared" si="436"/>
        <v>21131</v>
      </c>
      <c r="BJ1106" s="5" t="s">
        <v>3185</v>
      </c>
      <c r="BY1106" s="63">
        <v>0</v>
      </c>
      <c r="BZ1106" s="63">
        <v>0</v>
      </c>
      <c r="CG1106" s="8">
        <v>0</v>
      </c>
    </row>
    <row r="1107" spans="1:85" ht="13" hidden="1" customHeight="1" outlineLevel="1">
      <c r="A1107" t="s">
        <v>1739</v>
      </c>
      <c r="B1107" t="s">
        <v>1017</v>
      </c>
      <c r="C1107" s="1">
        <f t="shared" si="448"/>
        <v>8758</v>
      </c>
      <c r="D1107" s="5">
        <f>IF(N1107&gt;0, RANK(N1107,(N1107:P1107,Q1107:AE1107)),0)</f>
        <v>2</v>
      </c>
      <c r="E1107" s="5">
        <f>IF(O1107&gt;0,RANK(O1107,(N1107:P1107,Q1107:AE1107)),0)</f>
        <v>1</v>
      </c>
      <c r="F1107" s="5">
        <f>IF(P1107&gt;0,RANK(P1107,(N1107:P1107,Q1107:AE1107)),0)</f>
        <v>0</v>
      </c>
      <c r="G1107" s="131">
        <f t="shared" si="446"/>
        <v>5109</v>
      </c>
      <c r="H1107" s="136">
        <f t="shared" si="447"/>
        <v>0.58335236355332265</v>
      </c>
      <c r="I1107" s="2"/>
      <c r="J1107" s="2">
        <f t="shared" si="449"/>
        <v>0.19433660653117149</v>
      </c>
      <c r="K1107" s="2">
        <f t="shared" si="450"/>
        <v>0.77768897008449422</v>
      </c>
      <c r="L1107" s="2">
        <f t="shared" si="451"/>
        <v>0</v>
      </c>
      <c r="M1107" s="2">
        <f t="shared" si="452"/>
        <v>2.7974423384334313E-2</v>
      </c>
      <c r="N1107" s="63">
        <v>1702</v>
      </c>
      <c r="O1107" s="63">
        <v>6811</v>
      </c>
      <c r="P1107" s="63"/>
      <c r="Q1107" s="63">
        <v>137</v>
      </c>
      <c r="R1107" s="63">
        <v>31</v>
      </c>
      <c r="S1107" s="63">
        <v>0</v>
      </c>
      <c r="T1107" s="63"/>
      <c r="U1107" s="63"/>
      <c r="V1107" s="63"/>
      <c r="W1107" s="63">
        <f t="shared" si="457"/>
        <v>0</v>
      </c>
      <c r="X1107" s="63">
        <v>0</v>
      </c>
      <c r="Y1107" s="63">
        <v>0</v>
      </c>
      <c r="Z1107" s="63"/>
      <c r="AA1107" s="63"/>
      <c r="AB1107" s="63"/>
      <c r="AC1107" s="63"/>
      <c r="AD1107" s="63"/>
      <c r="AE1107" s="63"/>
      <c r="AF1107" s="63"/>
      <c r="AG1107" s="63">
        <v>0</v>
      </c>
      <c r="AH1107" s="63"/>
      <c r="AI1107" s="63">
        <v>77</v>
      </c>
      <c r="AJ1107" s="63"/>
      <c r="AK1107" s="63"/>
      <c r="AL1107" s="63"/>
      <c r="AM1107" s="63">
        <v>0</v>
      </c>
      <c r="AN1107" s="63"/>
      <c r="AO1107" s="63"/>
      <c r="AP1107" s="63"/>
      <c r="AQ1107" s="63"/>
      <c r="AS1107" s="5">
        <f>IF(Q1107&gt;0,RANK(Q1107,(N1107:P1107,Q1107:AE1107)),0)</f>
        <v>3</v>
      </c>
      <c r="AT1107" s="5">
        <f>IF(R1107&gt;0,RANK(R1107,(N1107:P1107,Q1107:AE1107)),0)</f>
        <v>4</v>
      </c>
      <c r="AU1107" s="5">
        <f>IF(T1107&gt;0,RANK(T1107,(N1107:P1107,Q1107:AE1107)),0)</f>
        <v>0</v>
      </c>
      <c r="AV1107" s="5">
        <f>IF(S1107&gt;0,RANK(S1107,(N1107:P1107,Q1107:AE1107)),0)</f>
        <v>0</v>
      </c>
      <c r="AW1107" s="2">
        <f t="shared" si="453"/>
        <v>1.5642840831240009E-2</v>
      </c>
      <c r="AX1107" s="2">
        <f t="shared" si="454"/>
        <v>3.5396209180178122E-3</v>
      </c>
      <c r="AY1107" s="2">
        <f t="shared" si="455"/>
        <v>0</v>
      </c>
      <c r="AZ1107" s="2">
        <f t="shared" si="456"/>
        <v>0</v>
      </c>
      <c r="BB1107" t="s">
        <v>1739</v>
      </c>
      <c r="BC1107" t="s">
        <v>1017</v>
      </c>
      <c r="BD1107">
        <v>5</v>
      </c>
      <c r="BF1107" s="111">
        <v>21</v>
      </c>
      <c r="BG1107" s="113">
        <v>133</v>
      </c>
      <c r="BH1107" s="117">
        <f t="shared" si="436"/>
        <v>21133</v>
      </c>
      <c r="BJ1107" s="5" t="s">
        <v>3185</v>
      </c>
      <c r="BY1107" s="63">
        <v>0</v>
      </c>
      <c r="BZ1107" s="63">
        <v>0</v>
      </c>
      <c r="CG1107" s="8">
        <v>0</v>
      </c>
    </row>
    <row r="1108" spans="1:85" ht="13" hidden="1" customHeight="1" outlineLevel="1">
      <c r="A1108" t="s">
        <v>2805</v>
      </c>
      <c r="B1108" t="s">
        <v>1017</v>
      </c>
      <c r="C1108" s="1">
        <f t="shared" si="448"/>
        <v>4769</v>
      </c>
      <c r="D1108" s="5">
        <f>IF(N1108&gt;0, RANK(N1108,(N1108:P1108,Q1108:AE1108)),0)</f>
        <v>2</v>
      </c>
      <c r="E1108" s="5">
        <f>IF(O1108&gt;0,RANK(O1108,(N1108:P1108,Q1108:AE1108)),0)</f>
        <v>1</v>
      </c>
      <c r="F1108" s="5">
        <f>IF(P1108&gt;0,RANK(P1108,(N1108:P1108,Q1108:AE1108)),0)</f>
        <v>0</v>
      </c>
      <c r="G1108" s="131">
        <f t="shared" si="446"/>
        <v>1984</v>
      </c>
      <c r="H1108" s="136">
        <f t="shared" si="447"/>
        <v>0.41602013000629062</v>
      </c>
      <c r="I1108" s="2"/>
      <c r="J1108" s="2">
        <f t="shared" si="449"/>
        <v>0.28140071293772279</v>
      </c>
      <c r="K1108" s="2">
        <f t="shared" si="450"/>
        <v>0.69742084294401341</v>
      </c>
      <c r="L1108" s="2">
        <f t="shared" si="451"/>
        <v>0</v>
      </c>
      <c r="M1108" s="2">
        <f t="shared" si="452"/>
        <v>2.1178444118263862E-2</v>
      </c>
      <c r="N1108" s="63">
        <v>1342</v>
      </c>
      <c r="O1108" s="63">
        <v>3326</v>
      </c>
      <c r="P1108" s="63"/>
      <c r="Q1108" s="63">
        <v>44</v>
      </c>
      <c r="R1108" s="63">
        <v>22</v>
      </c>
      <c r="S1108" s="63">
        <v>0</v>
      </c>
      <c r="T1108" s="63"/>
      <c r="U1108" s="63"/>
      <c r="V1108" s="63"/>
      <c r="W1108" s="63">
        <f t="shared" si="457"/>
        <v>0</v>
      </c>
      <c r="X1108" s="63">
        <v>0</v>
      </c>
      <c r="Y1108" s="63">
        <v>0</v>
      </c>
      <c r="Z1108" s="63"/>
      <c r="AA1108" s="63"/>
      <c r="AB1108" s="63"/>
      <c r="AC1108" s="63"/>
      <c r="AD1108" s="63"/>
      <c r="AE1108" s="63"/>
      <c r="AF1108" s="63"/>
      <c r="AG1108" s="63">
        <v>0</v>
      </c>
      <c r="AH1108" s="63"/>
      <c r="AI1108" s="63">
        <v>35</v>
      </c>
      <c r="AJ1108" s="63"/>
      <c r="AK1108" s="63"/>
      <c r="AL1108" s="63"/>
      <c r="AM1108" s="63">
        <v>0</v>
      </c>
      <c r="AN1108" s="63"/>
      <c r="AO1108" s="63"/>
      <c r="AP1108" s="63"/>
      <c r="AQ1108" s="63"/>
      <c r="AS1108" s="5">
        <f>IF(Q1108&gt;0,RANK(Q1108,(N1108:P1108,Q1108:AE1108)),0)</f>
        <v>3</v>
      </c>
      <c r="AT1108" s="5">
        <f>IF(R1108&gt;0,RANK(R1108,(N1108:P1108,Q1108:AE1108)),0)</f>
        <v>4</v>
      </c>
      <c r="AU1108" s="5">
        <f>IF(T1108&gt;0,RANK(T1108,(N1108:P1108,Q1108:AE1108)),0)</f>
        <v>0</v>
      </c>
      <c r="AV1108" s="5">
        <f>IF(S1108&gt;0,RANK(S1108,(N1108:P1108,Q1108:AE1108)),0)</f>
        <v>0</v>
      </c>
      <c r="AW1108" s="2">
        <f t="shared" si="453"/>
        <v>9.2262528832040263E-3</v>
      </c>
      <c r="AX1108" s="2">
        <f t="shared" si="454"/>
        <v>4.6131264416020131E-3</v>
      </c>
      <c r="AY1108" s="2">
        <f t="shared" si="455"/>
        <v>0</v>
      </c>
      <c r="AZ1108" s="2">
        <f t="shared" si="456"/>
        <v>0</v>
      </c>
      <c r="BB1108" t="s">
        <v>2805</v>
      </c>
      <c r="BC1108" t="s">
        <v>1017</v>
      </c>
      <c r="BD1108">
        <v>4</v>
      </c>
      <c r="BF1108" s="111">
        <v>21</v>
      </c>
      <c r="BG1108" s="113">
        <v>135</v>
      </c>
      <c r="BH1108" s="117">
        <f t="shared" si="436"/>
        <v>21135</v>
      </c>
      <c r="BJ1108" s="5" t="s">
        <v>3185</v>
      </c>
      <c r="BY1108" s="63">
        <v>0</v>
      </c>
      <c r="BZ1108" s="63">
        <v>0</v>
      </c>
      <c r="CG1108" s="8">
        <v>0</v>
      </c>
    </row>
    <row r="1109" spans="1:85" ht="13" hidden="1" customHeight="1" outlineLevel="1">
      <c r="A1109" t="s">
        <v>1605</v>
      </c>
      <c r="B1109" t="s">
        <v>1017</v>
      </c>
      <c r="C1109" s="1">
        <f t="shared" si="448"/>
        <v>9152</v>
      </c>
      <c r="D1109" s="5">
        <f>IF(N1109&gt;0, RANK(N1109,(N1109:P1109,Q1109:AE1109)),0)</f>
        <v>2</v>
      </c>
      <c r="E1109" s="5">
        <f>IF(O1109&gt;0,RANK(O1109,(N1109:P1109,Q1109:AE1109)),0)</f>
        <v>1</v>
      </c>
      <c r="F1109" s="5">
        <f>IF(P1109&gt;0,RANK(P1109,(N1109:P1109,Q1109:AE1109)),0)</f>
        <v>0</v>
      </c>
      <c r="G1109" s="131">
        <f t="shared" si="446"/>
        <v>3834</v>
      </c>
      <c r="H1109" s="136">
        <f t="shared" si="447"/>
        <v>0.41892482517482516</v>
      </c>
      <c r="I1109" s="2"/>
      <c r="J1109" s="2">
        <f t="shared" si="449"/>
        <v>0.28212412587412589</v>
      </c>
      <c r="K1109" s="2">
        <f t="shared" si="450"/>
        <v>0.70104895104895104</v>
      </c>
      <c r="L1109" s="2">
        <f t="shared" si="451"/>
        <v>0</v>
      </c>
      <c r="M1109" s="2">
        <f t="shared" si="452"/>
        <v>1.6826923076923128E-2</v>
      </c>
      <c r="N1109" s="63">
        <v>2582</v>
      </c>
      <c r="O1109" s="63">
        <v>6416</v>
      </c>
      <c r="P1109" s="63"/>
      <c r="Q1109" s="63">
        <v>89</v>
      </c>
      <c r="R1109" s="63">
        <v>32</v>
      </c>
      <c r="S1109" s="63">
        <v>0</v>
      </c>
      <c r="T1109" s="63"/>
      <c r="U1109" s="63"/>
      <c r="V1109" s="63"/>
      <c r="W1109" s="63">
        <f t="shared" si="457"/>
        <v>0</v>
      </c>
      <c r="X1109" s="63">
        <v>0</v>
      </c>
      <c r="Y1109" s="63">
        <v>0</v>
      </c>
      <c r="Z1109" s="63"/>
      <c r="AA1109" s="63"/>
      <c r="AB1109" s="63"/>
      <c r="AC1109" s="63"/>
      <c r="AD1109" s="63"/>
      <c r="AE1109" s="63"/>
      <c r="AF1109" s="63"/>
      <c r="AG1109" s="63">
        <v>0</v>
      </c>
      <c r="AH1109" s="63"/>
      <c r="AI1109" s="63">
        <v>33</v>
      </c>
      <c r="AJ1109" s="63"/>
      <c r="AK1109" s="63"/>
      <c r="AL1109" s="63"/>
      <c r="AM1109" s="63">
        <v>0</v>
      </c>
      <c r="AN1109" s="63"/>
      <c r="AO1109" s="63"/>
      <c r="AP1109" s="63"/>
      <c r="AQ1109" s="63"/>
      <c r="AS1109" s="5">
        <f>IF(Q1109&gt;0,RANK(Q1109,(N1109:P1109,Q1109:AE1109)),0)</f>
        <v>3</v>
      </c>
      <c r="AT1109" s="5">
        <f>IF(R1109&gt;0,RANK(R1109,(N1109:P1109,Q1109:AE1109)),0)</f>
        <v>4</v>
      </c>
      <c r="AU1109" s="5">
        <f>IF(T1109&gt;0,RANK(T1109,(N1109:P1109,Q1109:AE1109)),0)</f>
        <v>0</v>
      </c>
      <c r="AV1109" s="5">
        <f>IF(S1109&gt;0,RANK(S1109,(N1109:P1109,Q1109:AE1109)),0)</f>
        <v>0</v>
      </c>
      <c r="AW1109" s="2">
        <f t="shared" si="453"/>
        <v>9.72465034965035E-3</v>
      </c>
      <c r="AX1109" s="2">
        <f t="shared" si="454"/>
        <v>3.4965034965034965E-3</v>
      </c>
      <c r="AY1109" s="2">
        <f t="shared" si="455"/>
        <v>0</v>
      </c>
      <c r="AZ1109" s="2">
        <f t="shared" si="456"/>
        <v>0</v>
      </c>
      <c r="BB1109" t="s">
        <v>1605</v>
      </c>
      <c r="BC1109" t="s">
        <v>1017</v>
      </c>
      <c r="BD1109">
        <v>5</v>
      </c>
      <c r="BF1109" s="111">
        <v>21</v>
      </c>
      <c r="BG1109" s="113">
        <v>137</v>
      </c>
      <c r="BH1109" s="117">
        <f t="shared" si="436"/>
        <v>21137</v>
      </c>
      <c r="BJ1109" s="5" t="s">
        <v>3185</v>
      </c>
      <c r="BY1109" s="63">
        <v>0</v>
      </c>
      <c r="BZ1109" s="63">
        <v>0</v>
      </c>
      <c r="CG1109" s="8">
        <v>0</v>
      </c>
    </row>
    <row r="1110" spans="1:85" ht="13" hidden="1" customHeight="1" outlineLevel="1">
      <c r="A1110" t="s">
        <v>623</v>
      </c>
      <c r="B1110" t="s">
        <v>1017</v>
      </c>
      <c r="C1110" s="1">
        <f t="shared" si="448"/>
        <v>4511</v>
      </c>
      <c r="D1110" s="5">
        <f>IF(N1110&gt;0, RANK(N1110,(N1110:P1110,Q1110:AE1110)),0)</f>
        <v>2</v>
      </c>
      <c r="E1110" s="5">
        <f>IF(O1110&gt;0,RANK(O1110,(N1110:P1110,Q1110:AE1110)),0)</f>
        <v>1</v>
      </c>
      <c r="F1110" s="5">
        <f>IF(P1110&gt;0,RANK(P1110,(N1110:P1110,Q1110:AE1110)),0)</f>
        <v>0</v>
      </c>
      <c r="G1110" s="131">
        <f t="shared" si="446"/>
        <v>1743</v>
      </c>
      <c r="H1110" s="136">
        <f t="shared" si="447"/>
        <v>0.38638882731101754</v>
      </c>
      <c r="I1110" s="2"/>
      <c r="J1110" s="2">
        <f t="shared" si="449"/>
        <v>0.29838173354023501</v>
      </c>
      <c r="K1110" s="2">
        <f t="shared" si="450"/>
        <v>0.68477056085125254</v>
      </c>
      <c r="L1110" s="2">
        <f t="shared" si="451"/>
        <v>0</v>
      </c>
      <c r="M1110" s="2">
        <f t="shared" si="452"/>
        <v>1.6847705608512453E-2</v>
      </c>
      <c r="N1110" s="63">
        <v>1346</v>
      </c>
      <c r="O1110" s="63">
        <v>3089</v>
      </c>
      <c r="P1110" s="63"/>
      <c r="Q1110" s="63">
        <v>37</v>
      </c>
      <c r="R1110" s="63">
        <v>15</v>
      </c>
      <c r="S1110" s="63">
        <v>0</v>
      </c>
      <c r="T1110" s="63"/>
      <c r="U1110" s="63"/>
      <c r="V1110" s="63"/>
      <c r="W1110" s="63">
        <f t="shared" si="457"/>
        <v>0</v>
      </c>
      <c r="X1110" s="63">
        <v>0</v>
      </c>
      <c r="Y1110" s="63">
        <v>0</v>
      </c>
      <c r="Z1110" s="63"/>
      <c r="AA1110" s="63"/>
      <c r="AB1110" s="63"/>
      <c r="AC1110" s="63"/>
      <c r="AD1110" s="63"/>
      <c r="AE1110" s="63"/>
      <c r="AF1110" s="63"/>
      <c r="AG1110" s="63">
        <v>0</v>
      </c>
      <c r="AH1110" s="63"/>
      <c r="AI1110" s="63">
        <v>24</v>
      </c>
      <c r="AJ1110" s="63"/>
      <c r="AK1110" s="63"/>
      <c r="AL1110" s="63"/>
      <c r="AM1110" s="63">
        <v>0</v>
      </c>
      <c r="AN1110" s="63"/>
      <c r="AO1110" s="63"/>
      <c r="AP1110" s="63"/>
      <c r="AQ1110" s="63"/>
      <c r="AS1110" s="5">
        <f>IF(Q1110&gt;0,RANK(Q1110,(N1110:P1110,Q1110:AE1110)),0)</f>
        <v>3</v>
      </c>
      <c r="AT1110" s="5">
        <f>IF(R1110&gt;0,RANK(R1110,(N1110:P1110,Q1110:AE1110)),0)</f>
        <v>4</v>
      </c>
      <c r="AU1110" s="5">
        <f>IF(T1110&gt;0,RANK(T1110,(N1110:P1110,Q1110:AE1110)),0)</f>
        <v>0</v>
      </c>
      <c r="AV1110" s="5">
        <f>IF(S1110&gt;0,RANK(S1110,(N1110:P1110,Q1110:AE1110)),0)</f>
        <v>0</v>
      </c>
      <c r="AW1110" s="2">
        <f t="shared" si="453"/>
        <v>8.2021724673021507E-3</v>
      </c>
      <c r="AX1110" s="2">
        <f t="shared" si="454"/>
        <v>3.3252050543116827E-3</v>
      </c>
      <c r="AY1110" s="2">
        <f t="shared" si="455"/>
        <v>0</v>
      </c>
      <c r="AZ1110" s="2">
        <f t="shared" si="456"/>
        <v>0</v>
      </c>
      <c r="BB1110" t="s">
        <v>623</v>
      </c>
      <c r="BC1110" t="s">
        <v>1017</v>
      </c>
      <c r="BD1110">
        <v>1</v>
      </c>
      <c r="BF1110" s="111">
        <v>21</v>
      </c>
      <c r="BG1110" s="113">
        <v>139</v>
      </c>
      <c r="BH1110" s="117">
        <f t="shared" si="436"/>
        <v>21139</v>
      </c>
      <c r="BJ1110" s="5" t="s">
        <v>3185</v>
      </c>
      <c r="BY1110" s="63">
        <v>0</v>
      </c>
      <c r="BZ1110" s="63">
        <v>0</v>
      </c>
      <c r="CG1110" s="8">
        <v>0</v>
      </c>
    </row>
    <row r="1111" spans="1:85" ht="13" hidden="1" customHeight="1" outlineLevel="1">
      <c r="A1111" t="s">
        <v>851</v>
      </c>
      <c r="B1111" t="s">
        <v>1017</v>
      </c>
      <c r="C1111" s="1">
        <f t="shared" si="448"/>
        <v>10510</v>
      </c>
      <c r="D1111" s="5">
        <f>IF(N1111&gt;0, RANK(N1111,(N1111:P1111,Q1111:AE1111)),0)</f>
        <v>2</v>
      </c>
      <c r="E1111" s="5">
        <f>IF(O1111&gt;0,RANK(O1111,(N1111:P1111,Q1111:AE1111)),0)</f>
        <v>1</v>
      </c>
      <c r="F1111" s="5">
        <f>IF(P1111&gt;0,RANK(P1111,(N1111:P1111,Q1111:AE1111)),0)</f>
        <v>0</v>
      </c>
      <c r="G1111" s="131">
        <f t="shared" si="446"/>
        <v>3430</v>
      </c>
      <c r="H1111" s="136">
        <f t="shared" si="447"/>
        <v>0.32635585156993341</v>
      </c>
      <c r="I1111" s="2"/>
      <c r="J1111" s="2">
        <f t="shared" si="449"/>
        <v>0.3300666032350143</v>
      </c>
      <c r="K1111" s="2">
        <f t="shared" si="450"/>
        <v>0.65642245480494765</v>
      </c>
      <c r="L1111" s="2">
        <f t="shared" si="451"/>
        <v>0</v>
      </c>
      <c r="M1111" s="2">
        <f t="shared" si="452"/>
        <v>1.3510941960037992E-2</v>
      </c>
      <c r="N1111" s="63">
        <v>3469</v>
      </c>
      <c r="O1111" s="63">
        <v>6899</v>
      </c>
      <c r="P1111" s="63"/>
      <c r="Q1111" s="63">
        <v>73</v>
      </c>
      <c r="R1111" s="63">
        <v>19</v>
      </c>
      <c r="S1111" s="63">
        <v>1</v>
      </c>
      <c r="T1111" s="63"/>
      <c r="U1111" s="63"/>
      <c r="V1111" s="63"/>
      <c r="W1111" s="63">
        <f t="shared" si="457"/>
        <v>0</v>
      </c>
      <c r="X1111" s="63">
        <v>0</v>
      </c>
      <c r="Y1111" s="63">
        <v>0</v>
      </c>
      <c r="Z1111" s="63"/>
      <c r="AA1111" s="63"/>
      <c r="AB1111" s="63"/>
      <c r="AC1111" s="63"/>
      <c r="AD1111" s="63"/>
      <c r="AE1111" s="63"/>
      <c r="AF1111" s="63"/>
      <c r="AG1111" s="63">
        <v>0</v>
      </c>
      <c r="AH1111" s="63"/>
      <c r="AI1111" s="63">
        <v>49</v>
      </c>
      <c r="AJ1111" s="63"/>
      <c r="AK1111" s="63"/>
      <c r="AL1111" s="63"/>
      <c r="AM1111" s="63">
        <v>0</v>
      </c>
      <c r="AN1111" s="63"/>
      <c r="AO1111" s="63"/>
      <c r="AP1111" s="63"/>
      <c r="AQ1111" s="63"/>
      <c r="AS1111" s="5">
        <f>IF(Q1111&gt;0,RANK(Q1111,(N1111:P1111,Q1111:AE1111)),0)</f>
        <v>3</v>
      </c>
      <c r="AT1111" s="5">
        <f>IF(R1111&gt;0,RANK(R1111,(N1111:P1111,Q1111:AE1111)),0)</f>
        <v>4</v>
      </c>
      <c r="AU1111" s="5">
        <f>IF(T1111&gt;0,RANK(T1111,(N1111:P1111,Q1111:AE1111)),0)</f>
        <v>0</v>
      </c>
      <c r="AV1111" s="5">
        <f>IF(S1111&gt;0,RANK(S1111,(N1111:P1111,Q1111:AE1111)),0)</f>
        <v>5</v>
      </c>
      <c r="AW1111" s="2">
        <f t="shared" si="453"/>
        <v>6.945765937202664E-3</v>
      </c>
      <c r="AX1111" s="2">
        <f t="shared" si="454"/>
        <v>1.8078020932445289E-3</v>
      </c>
      <c r="AY1111" s="2">
        <f t="shared" si="455"/>
        <v>0</v>
      </c>
      <c r="AZ1111" s="2">
        <f t="shared" si="456"/>
        <v>9.5147478591817316E-5</v>
      </c>
      <c r="BB1111" t="s">
        <v>851</v>
      </c>
      <c r="BC1111" t="s">
        <v>1017</v>
      </c>
      <c r="BD1111">
        <v>1</v>
      </c>
      <c r="BF1111" s="111">
        <v>21</v>
      </c>
      <c r="BG1111" s="113">
        <v>141</v>
      </c>
      <c r="BH1111" s="117">
        <f t="shared" si="436"/>
        <v>21141</v>
      </c>
      <c r="BJ1111" s="5" t="s">
        <v>3185</v>
      </c>
      <c r="BY1111" s="63">
        <v>0</v>
      </c>
      <c r="BZ1111" s="63">
        <v>0</v>
      </c>
      <c r="CG1111" s="8">
        <v>0</v>
      </c>
    </row>
    <row r="1112" spans="1:85" ht="13" hidden="1" customHeight="1" outlineLevel="1">
      <c r="A1112" t="s">
        <v>319</v>
      </c>
      <c r="B1112" t="s">
        <v>1017</v>
      </c>
      <c r="C1112" s="1">
        <f t="shared" si="448"/>
        <v>3839</v>
      </c>
      <c r="D1112" s="5">
        <f>IF(N1112&gt;0, RANK(N1112,(N1112:P1112,Q1112:AE1112)),0)</f>
        <v>2</v>
      </c>
      <c r="E1112" s="5">
        <f>IF(O1112&gt;0,RANK(O1112,(N1112:P1112,Q1112:AE1112)),0)</f>
        <v>1</v>
      </c>
      <c r="F1112" s="5">
        <f>IF(P1112&gt;0,RANK(P1112,(N1112:P1112,Q1112:AE1112)),0)</f>
        <v>0</v>
      </c>
      <c r="G1112" s="131">
        <f t="shared" si="446"/>
        <v>1039</v>
      </c>
      <c r="H1112" s="136">
        <f t="shared" si="447"/>
        <v>0.27064339671789528</v>
      </c>
      <c r="I1112" s="2"/>
      <c r="J1112" s="2">
        <f t="shared" si="449"/>
        <v>0.35764522010940347</v>
      </c>
      <c r="K1112" s="2">
        <f t="shared" si="450"/>
        <v>0.62828861682729875</v>
      </c>
      <c r="L1112" s="2">
        <f t="shared" si="451"/>
        <v>0</v>
      </c>
      <c r="M1112" s="2">
        <f t="shared" si="452"/>
        <v>1.4066163063297776E-2</v>
      </c>
      <c r="N1112" s="63">
        <v>1373</v>
      </c>
      <c r="O1112" s="63">
        <v>2412</v>
      </c>
      <c r="P1112" s="63"/>
      <c r="Q1112" s="63">
        <v>27</v>
      </c>
      <c r="R1112" s="63">
        <v>10</v>
      </c>
      <c r="S1112" s="63">
        <v>1</v>
      </c>
      <c r="T1112" s="63"/>
      <c r="U1112" s="63"/>
      <c r="V1112" s="63"/>
      <c r="W1112" s="63">
        <f t="shared" si="457"/>
        <v>0</v>
      </c>
      <c r="X1112" s="63">
        <v>0</v>
      </c>
      <c r="Y1112" s="63">
        <v>0</v>
      </c>
      <c r="Z1112" s="63"/>
      <c r="AA1112" s="63"/>
      <c r="AB1112" s="63"/>
      <c r="AC1112" s="63"/>
      <c r="AD1112" s="63"/>
      <c r="AE1112" s="63"/>
      <c r="AF1112" s="63"/>
      <c r="AG1112" s="63">
        <v>0</v>
      </c>
      <c r="AH1112" s="63"/>
      <c r="AI1112" s="63">
        <v>16</v>
      </c>
      <c r="AJ1112" s="63"/>
      <c r="AK1112" s="63"/>
      <c r="AL1112" s="63"/>
      <c r="AM1112" s="63">
        <v>0</v>
      </c>
      <c r="AN1112" s="63"/>
      <c r="AO1112" s="63"/>
      <c r="AP1112" s="63"/>
      <c r="AQ1112" s="63"/>
      <c r="AS1112" s="5">
        <f>IF(Q1112&gt;0,RANK(Q1112,(N1112:P1112,Q1112:AE1112)),0)</f>
        <v>3</v>
      </c>
      <c r="AT1112" s="5">
        <f>IF(R1112&gt;0,RANK(R1112,(N1112:P1112,Q1112:AE1112)),0)</f>
        <v>4</v>
      </c>
      <c r="AU1112" s="5">
        <f>IF(T1112&gt;0,RANK(T1112,(N1112:P1112,Q1112:AE1112)),0)</f>
        <v>0</v>
      </c>
      <c r="AV1112" s="5">
        <f>IF(S1112&gt;0,RANK(S1112,(N1112:P1112,Q1112:AE1112)),0)</f>
        <v>5</v>
      </c>
      <c r="AW1112" s="2">
        <f t="shared" si="453"/>
        <v>7.0330815316488665E-3</v>
      </c>
      <c r="AX1112" s="2">
        <f t="shared" si="454"/>
        <v>2.6048450117218025E-3</v>
      </c>
      <c r="AY1112" s="2">
        <f t="shared" si="455"/>
        <v>0</v>
      </c>
      <c r="AZ1112" s="2">
        <f t="shared" si="456"/>
        <v>2.6048450117218026E-4</v>
      </c>
      <c r="BB1112" t="s">
        <v>319</v>
      </c>
      <c r="BC1112" t="s">
        <v>1017</v>
      </c>
      <c r="BD1112">
        <v>1</v>
      </c>
      <c r="BF1112" s="111">
        <v>21</v>
      </c>
      <c r="BG1112" s="113">
        <v>143</v>
      </c>
      <c r="BH1112" s="117">
        <f t="shared" si="436"/>
        <v>21143</v>
      </c>
      <c r="BJ1112" s="5" t="s">
        <v>3185</v>
      </c>
      <c r="BY1112" s="63">
        <v>0</v>
      </c>
      <c r="BZ1112" s="63">
        <v>0</v>
      </c>
      <c r="CG1112" s="8">
        <v>0</v>
      </c>
    </row>
    <row r="1113" spans="1:85" ht="13" hidden="1" customHeight="1" outlineLevel="1">
      <c r="A1113" t="s">
        <v>553</v>
      </c>
      <c r="B1113" t="s">
        <v>1017</v>
      </c>
      <c r="C1113" s="1">
        <f t="shared" si="448"/>
        <v>30551</v>
      </c>
      <c r="D1113" s="5">
        <f>IF(N1113&gt;0, RANK(N1113,(N1113:P1113,Q1113:AE1113)),0)</f>
        <v>2</v>
      </c>
      <c r="E1113" s="5">
        <f>IF(O1113&gt;0,RANK(O1113,(N1113:P1113,Q1113:AE1113)),0)</f>
        <v>1</v>
      </c>
      <c r="F1113" s="5">
        <f>IF(P1113&gt;0,RANK(P1113,(N1113:P1113,Q1113:AE1113)),0)</f>
        <v>0</v>
      </c>
      <c r="G1113" s="131">
        <f t="shared" si="446"/>
        <v>9917</v>
      </c>
      <c r="H1113" s="136">
        <f t="shared" si="447"/>
        <v>0.3246047592550162</v>
      </c>
      <c r="I1113" s="2"/>
      <c r="J1113" s="2">
        <f t="shared" si="449"/>
        <v>0.32935092141010114</v>
      </c>
      <c r="K1113" s="2">
        <f t="shared" si="450"/>
        <v>0.65395568066511733</v>
      </c>
      <c r="L1113" s="2">
        <f t="shared" si="451"/>
        <v>0</v>
      </c>
      <c r="M1113" s="2">
        <f t="shared" si="452"/>
        <v>1.6693397924781528E-2</v>
      </c>
      <c r="N1113" s="63">
        <v>10062</v>
      </c>
      <c r="O1113" s="63">
        <v>19979</v>
      </c>
      <c r="P1113" s="63"/>
      <c r="Q1113" s="63">
        <v>281</v>
      </c>
      <c r="R1113" s="63">
        <v>96</v>
      </c>
      <c r="S1113" s="63">
        <v>9</v>
      </c>
      <c r="T1113" s="63"/>
      <c r="U1113" s="63"/>
      <c r="V1113" s="63"/>
      <c r="W1113" s="63">
        <f t="shared" si="457"/>
        <v>0</v>
      </c>
      <c r="X1113" s="63">
        <v>2</v>
      </c>
      <c r="Y1113" s="63">
        <v>0</v>
      </c>
      <c r="Z1113" s="63"/>
      <c r="AA1113" s="63"/>
      <c r="AB1113" s="63"/>
      <c r="AC1113" s="63"/>
      <c r="AD1113" s="63"/>
      <c r="AE1113" s="63"/>
      <c r="AF1113" s="63"/>
      <c r="AG1113" s="63">
        <v>0</v>
      </c>
      <c r="AH1113" s="63"/>
      <c r="AI1113" s="63">
        <v>122</v>
      </c>
      <c r="AJ1113" s="63"/>
      <c r="AK1113" s="63"/>
      <c r="AL1113" s="63"/>
      <c r="AM1113" s="63">
        <v>0</v>
      </c>
      <c r="AN1113" s="63"/>
      <c r="AO1113" s="63"/>
      <c r="AP1113" s="63"/>
      <c r="AQ1113" s="63"/>
      <c r="AS1113" s="5">
        <f>IF(Q1113&gt;0,RANK(Q1113,(N1113:P1113,Q1113:AE1113)),0)</f>
        <v>3</v>
      </c>
      <c r="AT1113" s="5">
        <f>IF(R1113&gt;0,RANK(R1113,(N1113:P1113,Q1113:AE1113)),0)</f>
        <v>4</v>
      </c>
      <c r="AU1113" s="5">
        <f>IF(T1113&gt;0,RANK(T1113,(N1113:P1113,Q1113:AE1113)),0)</f>
        <v>0</v>
      </c>
      <c r="AV1113" s="5">
        <f>IF(S1113&gt;0,RANK(S1113,(N1113:P1113,Q1113:AE1113)),0)</f>
        <v>5</v>
      </c>
      <c r="AW1113" s="2">
        <f t="shared" si="453"/>
        <v>9.1977349350266767E-3</v>
      </c>
      <c r="AX1113" s="2">
        <f t="shared" si="454"/>
        <v>3.1422866681941673E-3</v>
      </c>
      <c r="AY1113" s="2">
        <f t="shared" si="455"/>
        <v>0</v>
      </c>
      <c r="AZ1113" s="2">
        <f t="shared" si="456"/>
        <v>2.9458937514320317E-4</v>
      </c>
      <c r="BB1113" t="s">
        <v>553</v>
      </c>
      <c r="BC1113" t="s">
        <v>1017</v>
      </c>
      <c r="BD1113">
        <v>1</v>
      </c>
      <c r="BF1113" s="111">
        <v>21</v>
      </c>
      <c r="BG1113" s="113">
        <v>145</v>
      </c>
      <c r="BH1113" s="117">
        <f t="shared" si="436"/>
        <v>21145</v>
      </c>
      <c r="BJ1113" s="5" t="s">
        <v>3185</v>
      </c>
      <c r="BY1113" s="63">
        <v>0</v>
      </c>
      <c r="BZ1113" s="63">
        <v>0</v>
      </c>
      <c r="CG1113" s="8">
        <v>0</v>
      </c>
    </row>
    <row r="1114" spans="1:85" ht="13" hidden="1" customHeight="1" outlineLevel="1">
      <c r="A1114" t="s">
        <v>167</v>
      </c>
      <c r="B1114" t="s">
        <v>1017</v>
      </c>
      <c r="C1114" s="1">
        <f t="shared" si="448"/>
        <v>5707</v>
      </c>
      <c r="D1114" s="5">
        <f>IF(N1114&gt;0, RANK(N1114,(N1114:P1114,Q1114:AE1114)),0)</f>
        <v>2</v>
      </c>
      <c r="E1114" s="5">
        <f>IF(O1114&gt;0,RANK(O1114,(N1114:P1114,Q1114:AE1114)),0)</f>
        <v>1</v>
      </c>
      <c r="F1114" s="5">
        <f>IF(P1114&gt;0,RANK(P1114,(N1114:P1114,Q1114:AE1114)),0)</f>
        <v>0</v>
      </c>
      <c r="G1114" s="131">
        <f t="shared" si="446"/>
        <v>3495</v>
      </c>
      <c r="H1114" s="136">
        <f t="shared" si="447"/>
        <v>0.6124058174172069</v>
      </c>
      <c r="I1114" s="2"/>
      <c r="J1114" s="2">
        <f t="shared" si="449"/>
        <v>0.18731382512703698</v>
      </c>
      <c r="K1114" s="2">
        <f t="shared" si="450"/>
        <v>0.79971964254424388</v>
      </c>
      <c r="L1114" s="2">
        <f t="shared" si="451"/>
        <v>0</v>
      </c>
      <c r="M1114" s="2">
        <f t="shared" si="452"/>
        <v>1.2966532328719138E-2</v>
      </c>
      <c r="N1114" s="63">
        <v>1069</v>
      </c>
      <c r="O1114" s="63">
        <v>4564</v>
      </c>
      <c r="P1114" s="63"/>
      <c r="Q1114" s="63">
        <v>30</v>
      </c>
      <c r="R1114" s="63">
        <v>17</v>
      </c>
      <c r="S1114" s="63">
        <v>3</v>
      </c>
      <c r="T1114" s="63"/>
      <c r="U1114" s="63"/>
      <c r="V1114" s="63"/>
      <c r="W1114" s="63">
        <f t="shared" si="457"/>
        <v>0</v>
      </c>
      <c r="X1114" s="63">
        <v>0</v>
      </c>
      <c r="Y1114" s="63">
        <v>0</v>
      </c>
      <c r="Z1114" s="63"/>
      <c r="AA1114" s="63"/>
      <c r="AB1114" s="63"/>
      <c r="AC1114" s="63"/>
      <c r="AD1114" s="63"/>
      <c r="AE1114" s="63"/>
      <c r="AF1114" s="63"/>
      <c r="AG1114" s="63">
        <v>0</v>
      </c>
      <c r="AH1114" s="63"/>
      <c r="AI1114" s="63">
        <v>24</v>
      </c>
      <c r="AJ1114" s="63"/>
      <c r="AK1114" s="63"/>
      <c r="AL1114" s="63"/>
      <c r="AM1114" s="63">
        <v>0</v>
      </c>
      <c r="AN1114" s="63"/>
      <c r="AO1114" s="63"/>
      <c r="AP1114" s="63"/>
      <c r="AQ1114" s="63"/>
      <c r="AS1114" s="5">
        <f>IF(Q1114&gt;0,RANK(Q1114,(N1114:P1114,Q1114:AE1114)),0)</f>
        <v>3</v>
      </c>
      <c r="AT1114" s="5">
        <f>IF(R1114&gt;0,RANK(R1114,(N1114:P1114,Q1114:AE1114)),0)</f>
        <v>4</v>
      </c>
      <c r="AU1114" s="5">
        <f>IF(T1114&gt;0,RANK(T1114,(N1114:P1114,Q1114:AE1114)),0)</f>
        <v>0</v>
      </c>
      <c r="AV1114" s="5">
        <f>IF(S1114&gt;0,RANK(S1114,(N1114:P1114,Q1114:AE1114)),0)</f>
        <v>5</v>
      </c>
      <c r="AW1114" s="2">
        <f t="shared" si="453"/>
        <v>5.2567022954266686E-3</v>
      </c>
      <c r="AX1114" s="2">
        <f t="shared" si="454"/>
        <v>2.9787979674084459E-3</v>
      </c>
      <c r="AY1114" s="2">
        <f t="shared" si="455"/>
        <v>0</v>
      </c>
      <c r="AZ1114" s="2">
        <f t="shared" si="456"/>
        <v>5.2567022954266688E-4</v>
      </c>
      <c r="BB1114" t="s">
        <v>167</v>
      </c>
      <c r="BC1114" t="s">
        <v>1017</v>
      </c>
      <c r="BD1114">
        <v>5</v>
      </c>
      <c r="BF1114" s="111">
        <v>21</v>
      </c>
      <c r="BG1114" s="113">
        <v>147</v>
      </c>
      <c r="BH1114" s="117">
        <f t="shared" si="436"/>
        <v>21147</v>
      </c>
      <c r="BJ1114" s="5" t="s">
        <v>3185</v>
      </c>
      <c r="BY1114" s="63">
        <v>0</v>
      </c>
      <c r="BZ1114" s="63">
        <v>0</v>
      </c>
      <c r="CG1114" s="8">
        <v>0</v>
      </c>
    </row>
    <row r="1115" spans="1:85" ht="13" hidden="1" customHeight="1" outlineLevel="1">
      <c r="A1115" t="s">
        <v>119</v>
      </c>
      <c r="B1115" t="s">
        <v>1017</v>
      </c>
      <c r="C1115" s="1">
        <f t="shared" si="448"/>
        <v>4200</v>
      </c>
      <c r="D1115" s="5">
        <f>IF(N1115&gt;0, RANK(N1115,(N1115:P1115,Q1115:AE1115)),0)</f>
        <v>2</v>
      </c>
      <c r="E1115" s="5">
        <f>IF(O1115&gt;0,RANK(O1115,(N1115:P1115,Q1115:AE1115)),0)</f>
        <v>1</v>
      </c>
      <c r="F1115" s="5">
        <f>IF(P1115&gt;0,RANK(P1115,(N1115:P1115,Q1115:AE1115)),0)</f>
        <v>0</v>
      </c>
      <c r="G1115" s="131">
        <f t="shared" si="446"/>
        <v>1273</v>
      </c>
      <c r="H1115" s="136">
        <f t="shared" si="447"/>
        <v>0.30309523809523808</v>
      </c>
      <c r="I1115" s="2"/>
      <c r="J1115" s="2">
        <f t="shared" si="449"/>
        <v>0.34095238095238095</v>
      </c>
      <c r="K1115" s="2">
        <f t="shared" si="450"/>
        <v>0.64404761904761909</v>
      </c>
      <c r="L1115" s="2">
        <f t="shared" si="451"/>
        <v>0</v>
      </c>
      <c r="M1115" s="2">
        <f t="shared" si="452"/>
        <v>1.5000000000000013E-2</v>
      </c>
      <c r="N1115" s="63">
        <v>1432</v>
      </c>
      <c r="O1115" s="63">
        <v>2705</v>
      </c>
      <c r="P1115" s="63"/>
      <c r="Q1115" s="63">
        <v>36</v>
      </c>
      <c r="R1115" s="63">
        <v>9</v>
      </c>
      <c r="S1115" s="63">
        <v>0</v>
      </c>
      <c r="T1115" s="63"/>
      <c r="U1115" s="63"/>
      <c r="V1115" s="63"/>
      <c r="W1115" s="63">
        <f t="shared" si="457"/>
        <v>0</v>
      </c>
      <c r="X1115" s="63">
        <v>0</v>
      </c>
      <c r="Y1115" s="63">
        <v>0</v>
      </c>
      <c r="Z1115" s="63"/>
      <c r="AA1115" s="63"/>
      <c r="AB1115" s="63"/>
      <c r="AC1115" s="63"/>
      <c r="AD1115" s="63"/>
      <c r="AE1115" s="63"/>
      <c r="AF1115" s="63"/>
      <c r="AG1115" s="63">
        <v>0</v>
      </c>
      <c r="AH1115" s="63"/>
      <c r="AI1115" s="63">
        <v>18</v>
      </c>
      <c r="AJ1115" s="63"/>
      <c r="AK1115" s="63"/>
      <c r="AL1115" s="63"/>
      <c r="AM1115" s="63">
        <v>0</v>
      </c>
      <c r="AN1115" s="63"/>
      <c r="AO1115" s="63"/>
      <c r="AP1115" s="63"/>
      <c r="AQ1115" s="63"/>
      <c r="AS1115" s="5">
        <f>IF(Q1115&gt;0,RANK(Q1115,(N1115:P1115,Q1115:AE1115)),0)</f>
        <v>3</v>
      </c>
      <c r="AT1115" s="5">
        <f>IF(R1115&gt;0,RANK(R1115,(N1115:P1115,Q1115:AE1115)),0)</f>
        <v>4</v>
      </c>
      <c r="AU1115" s="5">
        <f>IF(T1115&gt;0,RANK(T1115,(N1115:P1115,Q1115:AE1115)),0)</f>
        <v>0</v>
      </c>
      <c r="AV1115" s="5">
        <f>IF(S1115&gt;0,RANK(S1115,(N1115:P1115,Q1115:AE1115)),0)</f>
        <v>0</v>
      </c>
      <c r="AW1115" s="2">
        <f t="shared" si="453"/>
        <v>8.5714285714285719E-3</v>
      </c>
      <c r="AX1115" s="2">
        <f t="shared" si="454"/>
        <v>2.142857142857143E-3</v>
      </c>
      <c r="AY1115" s="2">
        <f t="shared" si="455"/>
        <v>0</v>
      </c>
      <c r="AZ1115" s="2">
        <f t="shared" si="456"/>
        <v>0</v>
      </c>
      <c r="BB1115" t="s">
        <v>119</v>
      </c>
      <c r="BC1115" t="s">
        <v>1017</v>
      </c>
      <c r="BD1115">
        <v>1</v>
      </c>
      <c r="BF1115" s="111">
        <v>21</v>
      </c>
      <c r="BG1115" s="113">
        <v>149</v>
      </c>
      <c r="BH1115" s="117">
        <f t="shared" si="436"/>
        <v>21149</v>
      </c>
      <c r="BJ1115" s="5" t="s">
        <v>3185</v>
      </c>
      <c r="BY1115" s="63">
        <v>0</v>
      </c>
      <c r="BZ1115" s="63">
        <v>0</v>
      </c>
      <c r="CG1115" s="8">
        <v>0</v>
      </c>
    </row>
    <row r="1116" spans="1:85" ht="13" hidden="1" customHeight="1" outlineLevel="1">
      <c r="A1116" t="s">
        <v>1659</v>
      </c>
      <c r="B1116" t="s">
        <v>1017</v>
      </c>
      <c r="C1116" s="1">
        <f t="shared" si="448"/>
        <v>33322</v>
      </c>
      <c r="D1116" s="5">
        <f>IF(N1116&gt;0, RANK(N1116,(N1116:P1116,Q1116:AE1116)),0)</f>
        <v>2</v>
      </c>
      <c r="E1116" s="5">
        <f>IF(O1116&gt;0,RANK(O1116,(N1116:P1116,Q1116:AE1116)),0)</f>
        <v>1</v>
      </c>
      <c r="F1116" s="5">
        <f>IF(P1116&gt;0,RANK(P1116,(N1116:P1116,Q1116:AE1116)),0)</f>
        <v>0</v>
      </c>
      <c r="G1116" s="131">
        <f t="shared" si="446"/>
        <v>9616</v>
      </c>
      <c r="H1116" s="136">
        <f t="shared" si="447"/>
        <v>0.28857811655963028</v>
      </c>
      <c r="I1116" s="2"/>
      <c r="J1116" s="2">
        <f t="shared" si="449"/>
        <v>0.34547746233719462</v>
      </c>
      <c r="K1116" s="2">
        <f t="shared" si="450"/>
        <v>0.63405557889682496</v>
      </c>
      <c r="L1116" s="2">
        <f t="shared" si="451"/>
        <v>0</v>
      </c>
      <c r="M1116" s="2">
        <f t="shared" si="452"/>
        <v>2.0466958765980481E-2</v>
      </c>
      <c r="N1116" s="63">
        <v>11512</v>
      </c>
      <c r="O1116" s="63">
        <v>21128</v>
      </c>
      <c r="P1116" s="63"/>
      <c r="Q1116" s="63">
        <v>370</v>
      </c>
      <c r="R1116" s="63">
        <v>176</v>
      </c>
      <c r="S1116" s="63">
        <v>5</v>
      </c>
      <c r="T1116" s="63"/>
      <c r="U1116" s="63"/>
      <c r="V1116" s="63"/>
      <c r="W1116" s="63">
        <f t="shared" si="457"/>
        <v>0</v>
      </c>
      <c r="X1116" s="63">
        <v>0</v>
      </c>
      <c r="Y1116" s="63">
        <v>0</v>
      </c>
      <c r="Z1116" s="63"/>
      <c r="AA1116" s="63"/>
      <c r="AB1116" s="63"/>
      <c r="AC1116" s="63"/>
      <c r="AD1116" s="63"/>
      <c r="AE1116" s="63"/>
      <c r="AF1116" s="63"/>
      <c r="AG1116" s="63">
        <v>0</v>
      </c>
      <c r="AH1116" s="63"/>
      <c r="AI1116" s="63">
        <v>131</v>
      </c>
      <c r="AJ1116" s="63"/>
      <c r="AK1116" s="63"/>
      <c r="AL1116" s="63"/>
      <c r="AM1116" s="63">
        <v>0</v>
      </c>
      <c r="AN1116" s="63"/>
      <c r="AO1116" s="63"/>
      <c r="AP1116" s="63"/>
      <c r="AQ1116" s="63"/>
      <c r="AS1116" s="5">
        <f>IF(Q1116&gt;0,RANK(Q1116,(N1116:P1116,Q1116:AE1116)),0)</f>
        <v>3</v>
      </c>
      <c r="AT1116" s="5">
        <f>IF(R1116&gt;0,RANK(R1116,(N1116:P1116,Q1116:AE1116)),0)</f>
        <v>4</v>
      </c>
      <c r="AU1116" s="5">
        <f>IF(T1116&gt;0,RANK(T1116,(N1116:P1116,Q1116:AE1116)),0)</f>
        <v>0</v>
      </c>
      <c r="AV1116" s="5">
        <f>IF(S1116&gt;0,RANK(S1116,(N1116:P1116,Q1116:AE1116)),0)</f>
        <v>5</v>
      </c>
      <c r="AW1116" s="2">
        <f t="shared" si="453"/>
        <v>1.1103775283596422E-2</v>
      </c>
      <c r="AX1116" s="2">
        <f t="shared" si="454"/>
        <v>5.2817958105755959E-3</v>
      </c>
      <c r="AY1116" s="2">
        <f t="shared" si="455"/>
        <v>0</v>
      </c>
      <c r="AZ1116" s="2">
        <f t="shared" si="456"/>
        <v>1.5005101734589762E-4</v>
      </c>
      <c r="BB1116" t="s">
        <v>1659</v>
      </c>
      <c r="BC1116" t="s">
        <v>1017</v>
      </c>
      <c r="BD1116">
        <v>6</v>
      </c>
      <c r="BF1116" s="111">
        <v>21</v>
      </c>
      <c r="BG1116" s="113">
        <v>151</v>
      </c>
      <c r="BH1116" s="117">
        <f t="shared" si="436"/>
        <v>21151</v>
      </c>
      <c r="BJ1116" s="5" t="s">
        <v>3185</v>
      </c>
      <c r="BY1116" s="63">
        <v>0</v>
      </c>
      <c r="BZ1116" s="63">
        <v>0</v>
      </c>
      <c r="CG1116" s="8">
        <v>0</v>
      </c>
    </row>
    <row r="1117" spans="1:85" ht="13" hidden="1" customHeight="1" outlineLevel="1">
      <c r="A1117" t="s">
        <v>550</v>
      </c>
      <c r="B1117" t="s">
        <v>1017</v>
      </c>
      <c r="C1117" s="1">
        <f t="shared" si="448"/>
        <v>4906</v>
      </c>
      <c r="D1117" s="5">
        <f>IF(N1117&gt;0, RANK(N1117,(N1117:P1117,Q1117:AE1117)),0)</f>
        <v>2</v>
      </c>
      <c r="E1117" s="5">
        <f>IF(O1117&gt;0,RANK(O1117,(N1117:P1117,Q1117:AE1117)),0)</f>
        <v>1</v>
      </c>
      <c r="F1117" s="5">
        <f>IF(P1117&gt;0,RANK(P1117,(N1117:P1117,Q1117:AE1117)),0)</f>
        <v>0</v>
      </c>
      <c r="G1117" s="131">
        <f t="shared" si="446"/>
        <v>1958</v>
      </c>
      <c r="H1117" s="136">
        <f t="shared" si="447"/>
        <v>0.3991031390134529</v>
      </c>
      <c r="I1117" s="2"/>
      <c r="J1117" s="2">
        <f t="shared" si="449"/>
        <v>0.29209131675499389</v>
      </c>
      <c r="K1117" s="2">
        <f t="shared" si="450"/>
        <v>0.69119445576844685</v>
      </c>
      <c r="L1117" s="2">
        <f t="shared" si="451"/>
        <v>0</v>
      </c>
      <c r="M1117" s="2">
        <f t="shared" si="452"/>
        <v>1.6714227476559262E-2</v>
      </c>
      <c r="N1117" s="63">
        <v>1433</v>
      </c>
      <c r="O1117" s="63">
        <v>3391</v>
      </c>
      <c r="P1117" s="63"/>
      <c r="Q1117" s="63">
        <v>26</v>
      </c>
      <c r="R1117" s="63">
        <v>9</v>
      </c>
      <c r="S1117" s="63">
        <v>0</v>
      </c>
      <c r="T1117" s="63"/>
      <c r="U1117" s="63"/>
      <c r="V1117" s="63"/>
      <c r="W1117" s="63">
        <f t="shared" si="457"/>
        <v>0</v>
      </c>
      <c r="X1117" s="63">
        <v>0</v>
      </c>
      <c r="Y1117" s="63">
        <v>0</v>
      </c>
      <c r="Z1117" s="63"/>
      <c r="AA1117" s="63"/>
      <c r="AB1117" s="63"/>
      <c r="AC1117" s="63"/>
      <c r="AD1117" s="63"/>
      <c r="AE1117" s="63"/>
      <c r="AF1117" s="63"/>
      <c r="AG1117" s="63">
        <v>0</v>
      </c>
      <c r="AH1117" s="63"/>
      <c r="AI1117" s="63">
        <v>47</v>
      </c>
      <c r="AJ1117" s="63"/>
      <c r="AK1117" s="63"/>
      <c r="AL1117" s="63"/>
      <c r="AM1117" s="63">
        <v>0</v>
      </c>
      <c r="AN1117" s="63"/>
      <c r="AO1117" s="63"/>
      <c r="AP1117" s="63"/>
      <c r="AQ1117" s="63"/>
      <c r="AS1117" s="5">
        <f>IF(Q1117&gt;0,RANK(Q1117,(N1117:P1117,Q1117:AE1117)),0)</f>
        <v>3</v>
      </c>
      <c r="AT1117" s="5">
        <f>IF(R1117&gt;0,RANK(R1117,(N1117:P1117,Q1117:AE1117)),0)</f>
        <v>4</v>
      </c>
      <c r="AU1117" s="5">
        <f>IF(T1117&gt;0,RANK(T1117,(N1117:P1117,Q1117:AE1117)),0)</f>
        <v>0</v>
      </c>
      <c r="AV1117" s="5">
        <f>IF(S1117&gt;0,RANK(S1117,(N1117:P1117,Q1117:AE1117)),0)</f>
        <v>0</v>
      </c>
      <c r="AW1117" s="2">
        <f t="shared" si="453"/>
        <v>5.2996331023236849E-3</v>
      </c>
      <c r="AX1117" s="2">
        <f t="shared" si="454"/>
        <v>1.8344883815735833E-3</v>
      </c>
      <c r="AY1117" s="2">
        <f t="shared" si="455"/>
        <v>0</v>
      </c>
      <c r="AZ1117" s="2">
        <f t="shared" si="456"/>
        <v>0</v>
      </c>
      <c r="BB1117" t="s">
        <v>550</v>
      </c>
      <c r="BC1117" t="s">
        <v>1017</v>
      </c>
      <c r="BD1117">
        <v>5</v>
      </c>
      <c r="BF1117" s="111">
        <v>21</v>
      </c>
      <c r="BG1117" s="113">
        <v>153</v>
      </c>
      <c r="BH1117" s="117">
        <f t="shared" si="436"/>
        <v>21153</v>
      </c>
      <c r="BJ1117" s="5" t="s">
        <v>3185</v>
      </c>
      <c r="BY1117" s="63">
        <v>0</v>
      </c>
      <c r="BZ1117" s="63">
        <v>0</v>
      </c>
      <c r="CG1117" s="8">
        <v>0</v>
      </c>
    </row>
    <row r="1118" spans="1:85" ht="13" hidden="1" customHeight="1" outlineLevel="1">
      <c r="A1118" t="s">
        <v>1835</v>
      </c>
      <c r="B1118" t="s">
        <v>1017</v>
      </c>
      <c r="C1118" s="1">
        <f t="shared" si="448"/>
        <v>7318</v>
      </c>
      <c r="D1118" s="5">
        <f>IF(N1118&gt;0, RANK(N1118,(N1118:P1118,Q1118:AE1118)),0)</f>
        <v>2</v>
      </c>
      <c r="E1118" s="5">
        <f>IF(O1118&gt;0,RANK(O1118,(N1118:P1118,Q1118:AE1118)),0)</f>
        <v>1</v>
      </c>
      <c r="F1118" s="5">
        <f>IF(P1118&gt;0,RANK(P1118,(N1118:P1118,Q1118:AE1118)),0)</f>
        <v>0</v>
      </c>
      <c r="G1118" s="131">
        <f t="shared" si="446"/>
        <v>382</v>
      </c>
      <c r="H1118" s="136">
        <f t="shared" si="447"/>
        <v>5.2200054659743096E-2</v>
      </c>
      <c r="I1118" s="2"/>
      <c r="J1118" s="2">
        <f t="shared" si="449"/>
        <v>0.46706750478272752</v>
      </c>
      <c r="K1118" s="2">
        <f t="shared" si="450"/>
        <v>0.51926755944247061</v>
      </c>
      <c r="L1118" s="2">
        <f t="shared" si="451"/>
        <v>0</v>
      </c>
      <c r="M1118" s="2">
        <f t="shared" si="452"/>
        <v>1.3664935774801878E-2</v>
      </c>
      <c r="N1118" s="63">
        <v>3418</v>
      </c>
      <c r="O1118" s="63">
        <v>3800</v>
      </c>
      <c r="P1118" s="63"/>
      <c r="Q1118" s="63">
        <v>37</v>
      </c>
      <c r="R1118" s="63">
        <v>27</v>
      </c>
      <c r="S1118" s="63">
        <v>2</v>
      </c>
      <c r="T1118" s="63"/>
      <c r="U1118" s="63"/>
      <c r="V1118" s="63"/>
      <c r="W1118" s="63">
        <f t="shared" si="457"/>
        <v>0</v>
      </c>
      <c r="X1118" s="63">
        <v>0</v>
      </c>
      <c r="Y1118" s="63">
        <v>0</v>
      </c>
      <c r="Z1118" s="63"/>
      <c r="AA1118" s="63"/>
      <c r="AB1118" s="63"/>
      <c r="AC1118" s="63"/>
      <c r="AD1118" s="63"/>
      <c r="AE1118" s="63"/>
      <c r="AF1118" s="63"/>
      <c r="AG1118" s="63">
        <v>0</v>
      </c>
      <c r="AH1118" s="63"/>
      <c r="AI1118" s="63">
        <v>34</v>
      </c>
      <c r="AJ1118" s="63"/>
      <c r="AK1118" s="63"/>
      <c r="AL1118" s="63"/>
      <c r="AM1118" s="63">
        <v>0</v>
      </c>
      <c r="AN1118" s="63"/>
      <c r="AO1118" s="63"/>
      <c r="AP1118" s="63"/>
      <c r="AQ1118" s="63"/>
      <c r="AS1118" s="5">
        <f>IF(Q1118&gt;0,RANK(Q1118,(N1118:P1118,Q1118:AE1118)),0)</f>
        <v>3</v>
      </c>
      <c r="AT1118" s="5">
        <f>IF(R1118&gt;0,RANK(R1118,(N1118:P1118,Q1118:AE1118)),0)</f>
        <v>4</v>
      </c>
      <c r="AU1118" s="5">
        <f>IF(T1118&gt;0,RANK(T1118,(N1118:P1118,Q1118:AE1118)),0)</f>
        <v>0</v>
      </c>
      <c r="AV1118" s="5">
        <f>IF(S1118&gt;0,RANK(S1118,(N1118:P1118,Q1118:AE1118)),0)</f>
        <v>5</v>
      </c>
      <c r="AW1118" s="2">
        <f t="shared" si="453"/>
        <v>5.0560262366766877E-3</v>
      </c>
      <c r="AX1118" s="2">
        <f t="shared" si="454"/>
        <v>3.6895326591965018E-3</v>
      </c>
      <c r="AY1118" s="2">
        <f t="shared" si="455"/>
        <v>0</v>
      </c>
      <c r="AZ1118" s="2">
        <f t="shared" si="456"/>
        <v>2.7329871549603714E-4</v>
      </c>
      <c r="BB1118" t="s">
        <v>1835</v>
      </c>
      <c r="BC1118" t="s">
        <v>1017</v>
      </c>
      <c r="BD1118">
        <v>1</v>
      </c>
      <c r="BF1118" s="111">
        <v>21</v>
      </c>
      <c r="BG1118" s="113">
        <v>155</v>
      </c>
      <c r="BH1118" s="117">
        <f t="shared" si="436"/>
        <v>21155</v>
      </c>
      <c r="BJ1118" s="5" t="s">
        <v>3185</v>
      </c>
      <c r="BY1118" s="63">
        <v>0</v>
      </c>
      <c r="BZ1118" s="63">
        <v>0</v>
      </c>
      <c r="CG1118" s="8">
        <v>0</v>
      </c>
    </row>
    <row r="1119" spans="1:85" ht="13" hidden="1" customHeight="1" outlineLevel="1">
      <c r="A1119" t="s">
        <v>1857</v>
      </c>
      <c r="B1119" t="s">
        <v>1017</v>
      </c>
      <c r="C1119" s="1">
        <f t="shared" si="448"/>
        <v>15719</v>
      </c>
      <c r="D1119" s="5">
        <f>IF(N1119&gt;0, RANK(N1119,(N1119:P1119,Q1119:AE1119)),0)</f>
        <v>2</v>
      </c>
      <c r="E1119" s="5">
        <f>IF(O1119&gt;0,RANK(O1119,(N1119:P1119,Q1119:AE1119)),0)</f>
        <v>1</v>
      </c>
      <c r="F1119" s="5">
        <f>IF(P1119&gt;0,RANK(P1119,(N1119:P1119,Q1119:AE1119)),0)</f>
        <v>0</v>
      </c>
      <c r="G1119" s="131">
        <f t="shared" si="446"/>
        <v>5380</v>
      </c>
      <c r="H1119" s="136">
        <f t="shared" si="447"/>
        <v>0.34226095807621348</v>
      </c>
      <c r="I1119" s="2"/>
      <c r="J1119" s="2">
        <f t="shared" si="449"/>
        <v>0.31948597239010113</v>
      </c>
      <c r="K1119" s="2">
        <f t="shared" si="450"/>
        <v>0.66174693046631461</v>
      </c>
      <c r="L1119" s="2">
        <f t="shared" si="451"/>
        <v>0</v>
      </c>
      <c r="M1119" s="2">
        <f t="shared" si="452"/>
        <v>1.8767097143584266E-2</v>
      </c>
      <c r="N1119" s="63">
        <v>5022</v>
      </c>
      <c r="O1119" s="63">
        <v>10402</v>
      </c>
      <c r="P1119" s="63"/>
      <c r="Q1119" s="63">
        <v>148</v>
      </c>
      <c r="R1119" s="63">
        <v>50</v>
      </c>
      <c r="S1119" s="63">
        <v>5</v>
      </c>
      <c r="T1119" s="63"/>
      <c r="U1119" s="63"/>
      <c r="V1119" s="63"/>
      <c r="W1119" s="63">
        <f t="shared" si="457"/>
        <v>0</v>
      </c>
      <c r="X1119" s="63">
        <v>0</v>
      </c>
      <c r="Y1119" s="63">
        <v>0</v>
      </c>
      <c r="Z1119" s="63"/>
      <c r="AA1119" s="63"/>
      <c r="AB1119" s="63"/>
      <c r="AC1119" s="63"/>
      <c r="AD1119" s="63"/>
      <c r="AE1119" s="63"/>
      <c r="AF1119" s="63"/>
      <c r="AG1119" s="63">
        <v>0</v>
      </c>
      <c r="AH1119" s="63"/>
      <c r="AI1119" s="63">
        <v>92</v>
      </c>
      <c r="AJ1119" s="63"/>
      <c r="AK1119" s="63"/>
      <c r="AL1119" s="63"/>
      <c r="AM1119" s="63">
        <v>0</v>
      </c>
      <c r="AN1119" s="63"/>
      <c r="AO1119" s="63"/>
      <c r="AP1119" s="63"/>
      <c r="AQ1119" s="63"/>
      <c r="AS1119" s="5">
        <f>IF(Q1119&gt;0,RANK(Q1119,(N1119:P1119,Q1119:AE1119)),0)</f>
        <v>3</v>
      </c>
      <c r="AT1119" s="5">
        <f>IF(R1119&gt;0,RANK(R1119,(N1119:P1119,Q1119:AE1119)),0)</f>
        <v>4</v>
      </c>
      <c r="AU1119" s="5">
        <f>IF(T1119&gt;0,RANK(T1119,(N1119:P1119,Q1119:AE1119)),0)</f>
        <v>0</v>
      </c>
      <c r="AV1119" s="5">
        <f>IF(S1119&gt;0,RANK(S1119,(N1119:P1119,Q1119:AE1119)),0)</f>
        <v>5</v>
      </c>
      <c r="AW1119" s="2">
        <f t="shared" si="453"/>
        <v>9.4153572110185126E-3</v>
      </c>
      <c r="AX1119" s="2">
        <f t="shared" si="454"/>
        <v>3.1808639226413894E-3</v>
      </c>
      <c r="AY1119" s="2">
        <f t="shared" si="455"/>
        <v>0</v>
      </c>
      <c r="AZ1119" s="2">
        <f t="shared" si="456"/>
        <v>3.1808639226413895E-4</v>
      </c>
      <c r="BB1119" t="s">
        <v>1857</v>
      </c>
      <c r="BC1119" t="s">
        <v>1017</v>
      </c>
      <c r="BD1119">
        <v>1</v>
      </c>
      <c r="BF1119" s="111">
        <v>21</v>
      </c>
      <c r="BG1119" s="113">
        <v>157</v>
      </c>
      <c r="BH1119" s="117">
        <f t="shared" si="436"/>
        <v>21157</v>
      </c>
      <c r="BJ1119" s="5" t="s">
        <v>3185</v>
      </c>
      <c r="BY1119" s="63">
        <v>0</v>
      </c>
      <c r="BZ1119" s="63">
        <v>0</v>
      </c>
      <c r="CG1119" s="8">
        <v>0</v>
      </c>
    </row>
    <row r="1120" spans="1:85" ht="13" hidden="1" customHeight="1" outlineLevel="1">
      <c r="A1120" t="s">
        <v>1</v>
      </c>
      <c r="B1120" t="s">
        <v>1017</v>
      </c>
      <c r="C1120" s="1">
        <f t="shared" si="448"/>
        <v>3824</v>
      </c>
      <c r="D1120" s="5">
        <f>IF(N1120&gt;0, RANK(N1120,(N1120:P1120,Q1120:AE1120)),0)</f>
        <v>2</v>
      </c>
      <c r="E1120" s="5">
        <f>IF(O1120&gt;0,RANK(O1120,(N1120:P1120,Q1120:AE1120)),0)</f>
        <v>1</v>
      </c>
      <c r="F1120" s="5">
        <f>IF(P1120&gt;0,RANK(P1120,(N1120:P1120,Q1120:AE1120)),0)</f>
        <v>0</v>
      </c>
      <c r="G1120" s="131">
        <f t="shared" si="446"/>
        <v>2606</v>
      </c>
      <c r="H1120" s="136">
        <f t="shared" si="447"/>
        <v>0.68148535564853552</v>
      </c>
      <c r="I1120" s="2"/>
      <c r="J1120" s="2">
        <f t="shared" si="449"/>
        <v>0.15010460251046026</v>
      </c>
      <c r="K1120" s="2">
        <f t="shared" si="450"/>
        <v>0.83158995815899583</v>
      </c>
      <c r="L1120" s="2">
        <f t="shared" si="451"/>
        <v>0</v>
      </c>
      <c r="M1120" s="2">
        <f t="shared" si="452"/>
        <v>1.830543933054396E-2</v>
      </c>
      <c r="N1120" s="63">
        <v>574</v>
      </c>
      <c r="O1120" s="63">
        <v>3180</v>
      </c>
      <c r="P1120" s="63"/>
      <c r="Q1120" s="63">
        <v>34</v>
      </c>
      <c r="R1120" s="63">
        <v>12</v>
      </c>
      <c r="S1120" s="63">
        <v>0</v>
      </c>
      <c r="T1120" s="63"/>
      <c r="U1120" s="63"/>
      <c r="V1120" s="63"/>
      <c r="W1120" s="63">
        <f t="shared" si="457"/>
        <v>0</v>
      </c>
      <c r="X1120" s="63">
        <v>0</v>
      </c>
      <c r="Y1120" s="63">
        <v>0</v>
      </c>
      <c r="Z1120" s="63"/>
      <c r="AA1120" s="63"/>
      <c r="AB1120" s="63"/>
      <c r="AC1120" s="63"/>
      <c r="AD1120" s="63"/>
      <c r="AE1120" s="63"/>
      <c r="AF1120" s="63"/>
      <c r="AG1120" s="63">
        <v>0</v>
      </c>
      <c r="AH1120" s="63"/>
      <c r="AI1120" s="63">
        <v>24</v>
      </c>
      <c r="AJ1120" s="63"/>
      <c r="AK1120" s="63"/>
      <c r="AL1120" s="63"/>
      <c r="AM1120" s="63">
        <v>0</v>
      </c>
      <c r="AN1120" s="63"/>
      <c r="AO1120" s="63"/>
      <c r="AP1120" s="63"/>
      <c r="AQ1120" s="63"/>
      <c r="AS1120" s="5">
        <f>IF(Q1120&gt;0,RANK(Q1120,(N1120:P1120,Q1120:AE1120)),0)</f>
        <v>3</v>
      </c>
      <c r="AT1120" s="5">
        <f>IF(R1120&gt;0,RANK(R1120,(N1120:P1120,Q1120:AE1120)),0)</f>
        <v>4</v>
      </c>
      <c r="AU1120" s="5">
        <f>IF(T1120&gt;0,RANK(T1120,(N1120:P1120,Q1120:AE1120)),0)</f>
        <v>0</v>
      </c>
      <c r="AV1120" s="5">
        <f>IF(S1120&gt;0,RANK(S1120,(N1120:P1120,Q1120:AE1120)),0)</f>
        <v>0</v>
      </c>
      <c r="AW1120" s="2">
        <f t="shared" si="453"/>
        <v>8.8912133891213396E-3</v>
      </c>
      <c r="AX1120" s="2">
        <f t="shared" si="454"/>
        <v>3.1380753138075313E-3</v>
      </c>
      <c r="AY1120" s="2">
        <f t="shared" si="455"/>
        <v>0</v>
      </c>
      <c r="AZ1120" s="2">
        <f t="shared" si="456"/>
        <v>0</v>
      </c>
      <c r="BB1120" t="s">
        <v>1</v>
      </c>
      <c r="BC1120" t="s">
        <v>1017</v>
      </c>
      <c r="BD1120">
        <v>5</v>
      </c>
      <c r="BF1120" s="111">
        <v>21</v>
      </c>
      <c r="BG1120" s="113">
        <v>159</v>
      </c>
      <c r="BH1120" s="117">
        <f t="shared" si="436"/>
        <v>21159</v>
      </c>
      <c r="BJ1120" s="5" t="s">
        <v>3185</v>
      </c>
      <c r="BY1120" s="63">
        <v>0</v>
      </c>
      <c r="BZ1120" s="63">
        <v>0</v>
      </c>
      <c r="CG1120" s="8">
        <v>0</v>
      </c>
    </row>
    <row r="1121" spans="1:85" ht="13" hidden="1" customHeight="1" outlineLevel="1">
      <c r="A1121" t="s">
        <v>1953</v>
      </c>
      <c r="B1121" t="s">
        <v>1017</v>
      </c>
      <c r="C1121" s="1">
        <f t="shared" si="448"/>
        <v>6881</v>
      </c>
      <c r="D1121" s="5">
        <f>IF(N1121&gt;0, RANK(N1121,(N1121:P1121,Q1121:AE1121)),0)</f>
        <v>2</v>
      </c>
      <c r="E1121" s="5">
        <f>IF(O1121&gt;0,RANK(O1121,(N1121:P1121,Q1121:AE1121)),0)</f>
        <v>1</v>
      </c>
      <c r="F1121" s="5">
        <f>IF(P1121&gt;0,RANK(P1121,(N1121:P1121,Q1121:AE1121)),0)</f>
        <v>0</v>
      </c>
      <c r="G1121" s="131">
        <f t="shared" si="446"/>
        <v>1605</v>
      </c>
      <c r="H1121" s="136">
        <f t="shared" si="447"/>
        <v>0.23325098096206948</v>
      </c>
      <c r="I1121" s="2"/>
      <c r="J1121" s="2">
        <f t="shared" si="449"/>
        <v>0.37668943467519256</v>
      </c>
      <c r="K1121" s="2">
        <f t="shared" si="450"/>
        <v>0.60994041563726198</v>
      </c>
      <c r="L1121" s="2">
        <f t="shared" si="451"/>
        <v>0</v>
      </c>
      <c r="M1121" s="2">
        <f t="shared" si="452"/>
        <v>1.3370149687545463E-2</v>
      </c>
      <c r="N1121" s="63">
        <v>2592</v>
      </c>
      <c r="O1121" s="63">
        <v>4197</v>
      </c>
      <c r="P1121" s="63"/>
      <c r="Q1121" s="63">
        <v>38</v>
      </c>
      <c r="R1121" s="63">
        <v>18</v>
      </c>
      <c r="S1121" s="63">
        <v>1</v>
      </c>
      <c r="T1121" s="63"/>
      <c r="U1121" s="63"/>
      <c r="V1121" s="63"/>
      <c r="W1121" s="63">
        <f t="shared" si="457"/>
        <v>0</v>
      </c>
      <c r="X1121" s="63">
        <v>1</v>
      </c>
      <c r="Y1121" s="63">
        <v>0</v>
      </c>
      <c r="Z1121" s="63"/>
      <c r="AA1121" s="63"/>
      <c r="AB1121" s="63"/>
      <c r="AC1121" s="63"/>
      <c r="AD1121" s="63"/>
      <c r="AE1121" s="63"/>
      <c r="AF1121" s="63"/>
      <c r="AG1121" s="63">
        <v>0</v>
      </c>
      <c r="AH1121" s="63"/>
      <c r="AI1121" s="63">
        <v>34</v>
      </c>
      <c r="AJ1121" s="63"/>
      <c r="AK1121" s="63"/>
      <c r="AL1121" s="63"/>
      <c r="AM1121" s="63">
        <v>0</v>
      </c>
      <c r="AN1121" s="63"/>
      <c r="AO1121" s="63"/>
      <c r="AP1121" s="63"/>
      <c r="AQ1121" s="63"/>
      <c r="AS1121" s="5">
        <f>IF(Q1121&gt;0,RANK(Q1121,(N1121:P1121,Q1121:AE1121)),0)</f>
        <v>3</v>
      </c>
      <c r="AT1121" s="5">
        <f>IF(R1121&gt;0,RANK(R1121,(N1121:P1121,Q1121:AE1121)),0)</f>
        <v>4</v>
      </c>
      <c r="AU1121" s="5">
        <f>IF(T1121&gt;0,RANK(T1121,(N1121:P1121,Q1121:AE1121)),0)</f>
        <v>0</v>
      </c>
      <c r="AV1121" s="5">
        <f>IF(S1121&gt;0,RANK(S1121,(N1121:P1121,Q1121:AE1121)),0)</f>
        <v>5</v>
      </c>
      <c r="AW1121" s="2">
        <f t="shared" si="453"/>
        <v>5.5224531318122366E-3</v>
      </c>
      <c r="AX1121" s="2">
        <f t="shared" si="454"/>
        <v>2.6158988519110592E-3</v>
      </c>
      <c r="AY1121" s="2">
        <f t="shared" si="455"/>
        <v>0</v>
      </c>
      <c r="AZ1121" s="2">
        <f t="shared" si="456"/>
        <v>1.4532771399505885E-4</v>
      </c>
      <c r="BB1121" t="s">
        <v>1953</v>
      </c>
      <c r="BC1121" t="s">
        <v>1017</v>
      </c>
      <c r="BD1121">
        <v>4</v>
      </c>
      <c r="BF1121" s="111">
        <v>21</v>
      </c>
      <c r="BG1121" s="113">
        <v>161</v>
      </c>
      <c r="BH1121" s="117">
        <f t="shared" si="436"/>
        <v>21161</v>
      </c>
      <c r="BJ1121" s="5" t="s">
        <v>3185</v>
      </c>
      <c r="BY1121" s="63">
        <v>0</v>
      </c>
      <c r="BZ1121" s="63">
        <v>0</v>
      </c>
      <c r="CG1121" s="8">
        <v>0</v>
      </c>
    </row>
    <row r="1122" spans="1:85" ht="13" hidden="1" customHeight="1" outlineLevel="1">
      <c r="A1122" t="s">
        <v>1797</v>
      </c>
      <c r="B1122" t="s">
        <v>1017</v>
      </c>
      <c r="C1122" s="1">
        <f t="shared" si="448"/>
        <v>10916</v>
      </c>
      <c r="D1122" s="5">
        <f>IF(N1122&gt;0, RANK(N1122,(N1122:P1122,Q1122:AE1122)),0)</f>
        <v>2</v>
      </c>
      <c r="E1122" s="5">
        <f>IF(O1122&gt;0,RANK(O1122,(N1122:P1122,Q1122:AE1122)),0)</f>
        <v>1</v>
      </c>
      <c r="F1122" s="5">
        <f>IF(P1122&gt;0,RANK(P1122,(N1122:P1122,Q1122:AE1122)),0)</f>
        <v>0</v>
      </c>
      <c r="G1122" s="131">
        <f t="shared" si="446"/>
        <v>2484</v>
      </c>
      <c r="H1122" s="136">
        <f t="shared" si="447"/>
        <v>0.22755588127519238</v>
      </c>
      <c r="I1122" s="2"/>
      <c r="J1122" s="2">
        <f t="shared" si="449"/>
        <v>0.37761084646390619</v>
      </c>
      <c r="K1122" s="2">
        <f t="shared" si="450"/>
        <v>0.60516672773909852</v>
      </c>
      <c r="L1122" s="2">
        <f t="shared" si="451"/>
        <v>0</v>
      </c>
      <c r="M1122" s="2">
        <f t="shared" si="452"/>
        <v>1.7222425796995289E-2</v>
      </c>
      <c r="N1122" s="63">
        <v>4122</v>
      </c>
      <c r="O1122" s="63">
        <v>6606</v>
      </c>
      <c r="P1122" s="63"/>
      <c r="Q1122" s="63">
        <v>78</v>
      </c>
      <c r="R1122" s="63">
        <v>48</v>
      </c>
      <c r="S1122" s="63">
        <v>1</v>
      </c>
      <c r="T1122" s="63"/>
      <c r="U1122" s="63"/>
      <c r="V1122" s="63"/>
      <c r="W1122" s="63">
        <f t="shared" si="457"/>
        <v>0</v>
      </c>
      <c r="X1122" s="63">
        <v>0</v>
      </c>
      <c r="Y1122" s="63">
        <v>0</v>
      </c>
      <c r="Z1122" s="63"/>
      <c r="AA1122" s="63"/>
      <c r="AB1122" s="63"/>
      <c r="AC1122" s="63"/>
      <c r="AD1122" s="63"/>
      <c r="AE1122" s="63"/>
      <c r="AF1122" s="63"/>
      <c r="AG1122" s="63">
        <v>0</v>
      </c>
      <c r="AH1122" s="63"/>
      <c r="AI1122" s="63">
        <v>61</v>
      </c>
      <c r="AJ1122" s="63"/>
      <c r="AK1122" s="63"/>
      <c r="AL1122" s="63"/>
      <c r="AM1122" s="63">
        <v>0</v>
      </c>
      <c r="AN1122" s="63"/>
      <c r="AO1122" s="63"/>
      <c r="AP1122" s="63"/>
      <c r="AQ1122" s="63"/>
      <c r="AS1122" s="5">
        <f>IF(Q1122&gt;0,RANK(Q1122,(N1122:P1122,Q1122:AE1122)),0)</f>
        <v>3</v>
      </c>
      <c r="AT1122" s="5">
        <f>IF(R1122&gt;0,RANK(R1122,(N1122:P1122,Q1122:AE1122)),0)</f>
        <v>4</v>
      </c>
      <c r="AU1122" s="5">
        <f>IF(T1122&gt;0,RANK(T1122,(N1122:P1122,Q1122:AE1122)),0)</f>
        <v>0</v>
      </c>
      <c r="AV1122" s="5">
        <f>IF(S1122&gt;0,RANK(S1122,(N1122:P1122,Q1122:AE1122)),0)</f>
        <v>5</v>
      </c>
      <c r="AW1122" s="2">
        <f t="shared" si="453"/>
        <v>7.1454745327958957E-3</v>
      </c>
      <c r="AX1122" s="2">
        <f t="shared" si="454"/>
        <v>4.3972150971051671E-3</v>
      </c>
      <c r="AY1122" s="2">
        <f t="shared" si="455"/>
        <v>0</v>
      </c>
      <c r="AZ1122" s="2">
        <f t="shared" si="456"/>
        <v>9.1608647856357639E-5</v>
      </c>
      <c r="BB1122" t="s">
        <v>1797</v>
      </c>
      <c r="BC1122" t="s">
        <v>1017</v>
      </c>
      <c r="BD1122">
        <v>2</v>
      </c>
      <c r="BF1122" s="111">
        <v>21</v>
      </c>
      <c r="BG1122" s="113">
        <v>163</v>
      </c>
      <c r="BH1122" s="117">
        <f t="shared" si="436"/>
        <v>21163</v>
      </c>
      <c r="BJ1122" s="5" t="s">
        <v>3185</v>
      </c>
      <c r="BY1122" s="63">
        <v>0</v>
      </c>
      <c r="BZ1122" s="63">
        <v>0</v>
      </c>
      <c r="CG1122" s="8">
        <v>0</v>
      </c>
    </row>
    <row r="1123" spans="1:85" ht="13" hidden="1" customHeight="1" outlineLevel="1">
      <c r="A1123" t="s">
        <v>1940</v>
      </c>
      <c r="B1123" t="s">
        <v>1017</v>
      </c>
      <c r="C1123" s="1">
        <f t="shared" si="448"/>
        <v>2598</v>
      </c>
      <c r="D1123" s="5">
        <f>IF(N1123&gt;0, RANK(N1123,(N1123:P1123,Q1123:AE1123)),0)</f>
        <v>2</v>
      </c>
      <c r="E1123" s="5">
        <f>IF(O1123&gt;0,RANK(O1123,(N1123:P1123,Q1123:AE1123)),0)</f>
        <v>1</v>
      </c>
      <c r="F1123" s="5">
        <f>IF(P1123&gt;0,RANK(P1123,(N1123:P1123,Q1123:AE1123)),0)</f>
        <v>0</v>
      </c>
      <c r="G1123" s="131">
        <f t="shared" si="446"/>
        <v>436</v>
      </c>
      <c r="H1123" s="136">
        <f t="shared" si="447"/>
        <v>0.16782140107775212</v>
      </c>
      <c r="I1123" s="2"/>
      <c r="J1123" s="2">
        <f t="shared" si="449"/>
        <v>0.403387220939184</v>
      </c>
      <c r="K1123" s="2">
        <f t="shared" si="450"/>
        <v>0.57120862201693612</v>
      </c>
      <c r="L1123" s="2">
        <f t="shared" si="451"/>
        <v>0</v>
      </c>
      <c r="M1123" s="2">
        <f t="shared" si="452"/>
        <v>2.5404157043879882E-2</v>
      </c>
      <c r="N1123" s="63">
        <v>1048</v>
      </c>
      <c r="O1123" s="63">
        <v>1484</v>
      </c>
      <c r="P1123" s="63"/>
      <c r="Q1123" s="63">
        <v>22</v>
      </c>
      <c r="R1123" s="63">
        <v>12</v>
      </c>
      <c r="S1123" s="63">
        <v>0</v>
      </c>
      <c r="T1123" s="63"/>
      <c r="U1123" s="63"/>
      <c r="V1123" s="63"/>
      <c r="W1123" s="63">
        <f t="shared" si="457"/>
        <v>0</v>
      </c>
      <c r="X1123" s="63">
        <v>0</v>
      </c>
      <c r="Y1123" s="63">
        <v>0</v>
      </c>
      <c r="Z1123" s="63"/>
      <c r="AA1123" s="63"/>
      <c r="AB1123" s="63"/>
      <c r="AC1123" s="63"/>
      <c r="AD1123" s="63"/>
      <c r="AE1123" s="63"/>
      <c r="AF1123" s="63"/>
      <c r="AG1123" s="63">
        <v>0</v>
      </c>
      <c r="AH1123" s="63"/>
      <c r="AI1123" s="63">
        <v>32</v>
      </c>
      <c r="AJ1123" s="63"/>
      <c r="AK1123" s="63"/>
      <c r="AL1123" s="63"/>
      <c r="AM1123" s="63">
        <v>0</v>
      </c>
      <c r="AN1123" s="63"/>
      <c r="AO1123" s="63"/>
      <c r="AP1123" s="63"/>
      <c r="AQ1123" s="63"/>
      <c r="AS1123" s="5">
        <f>IF(Q1123&gt;0,RANK(Q1123,(N1123:P1123,Q1123:AE1123)),0)</f>
        <v>3</v>
      </c>
      <c r="AT1123" s="5">
        <f>IF(R1123&gt;0,RANK(R1123,(N1123:P1123,Q1123:AE1123)),0)</f>
        <v>4</v>
      </c>
      <c r="AU1123" s="5">
        <f>IF(T1123&gt;0,RANK(T1123,(N1123:P1123,Q1123:AE1123)),0)</f>
        <v>0</v>
      </c>
      <c r="AV1123" s="5">
        <f>IF(S1123&gt;0,RANK(S1123,(N1123:P1123,Q1123:AE1123)),0)</f>
        <v>0</v>
      </c>
      <c r="AW1123" s="2">
        <f t="shared" si="453"/>
        <v>8.4680523479599683E-3</v>
      </c>
      <c r="AX1123" s="2">
        <f t="shared" si="454"/>
        <v>4.6189376443418013E-3</v>
      </c>
      <c r="AY1123" s="2">
        <f t="shared" si="455"/>
        <v>0</v>
      </c>
      <c r="AZ1123" s="2">
        <f t="shared" si="456"/>
        <v>0</v>
      </c>
      <c r="BB1123" t="s">
        <v>1940</v>
      </c>
      <c r="BC1123" t="s">
        <v>1017</v>
      </c>
      <c r="BD1123">
        <v>6</v>
      </c>
      <c r="BF1123" s="111">
        <v>21</v>
      </c>
      <c r="BG1123" s="113">
        <v>165</v>
      </c>
      <c r="BH1123" s="117">
        <f t="shared" si="436"/>
        <v>21165</v>
      </c>
      <c r="BJ1123" s="5" t="s">
        <v>3185</v>
      </c>
      <c r="BY1123" s="63">
        <v>0</v>
      </c>
      <c r="BZ1123" s="63">
        <v>0</v>
      </c>
      <c r="CG1123" s="8">
        <v>0</v>
      </c>
    </row>
    <row r="1124" spans="1:85" ht="13" hidden="1" customHeight="1" outlineLevel="1">
      <c r="A1124" t="s">
        <v>452</v>
      </c>
      <c r="B1124" t="s">
        <v>1017</v>
      </c>
      <c r="C1124" s="1">
        <f t="shared" si="448"/>
        <v>9939</v>
      </c>
      <c r="D1124" s="5">
        <f>IF(N1124&gt;0, RANK(N1124,(N1124:P1124,Q1124:AE1124)),0)</f>
        <v>2</v>
      </c>
      <c r="E1124" s="5">
        <f>IF(O1124&gt;0,RANK(O1124,(N1124:P1124,Q1124:AE1124)),0)</f>
        <v>1</v>
      </c>
      <c r="F1124" s="5">
        <f>IF(P1124&gt;0,RANK(P1124,(N1124:P1124,Q1124:AE1124)),0)</f>
        <v>0</v>
      </c>
      <c r="G1124" s="131">
        <f t="shared" si="446"/>
        <v>3854</v>
      </c>
      <c r="H1124" s="136">
        <f t="shared" si="447"/>
        <v>0.38776536874937118</v>
      </c>
      <c r="I1124" s="2"/>
      <c r="J1124" s="2">
        <f t="shared" si="449"/>
        <v>0.29842036422175267</v>
      </c>
      <c r="K1124" s="2">
        <f t="shared" si="450"/>
        <v>0.68618573297112384</v>
      </c>
      <c r="L1124" s="2">
        <f t="shared" si="451"/>
        <v>0</v>
      </c>
      <c r="M1124" s="2">
        <f t="shared" si="452"/>
        <v>1.5393902807123494E-2</v>
      </c>
      <c r="N1124" s="63">
        <v>2966</v>
      </c>
      <c r="O1124" s="63">
        <v>6820</v>
      </c>
      <c r="P1124" s="63"/>
      <c r="Q1124" s="63">
        <v>86</v>
      </c>
      <c r="R1124" s="63">
        <v>29</v>
      </c>
      <c r="S1124" s="63">
        <v>2</v>
      </c>
      <c r="T1124" s="63"/>
      <c r="U1124" s="63"/>
      <c r="V1124" s="63"/>
      <c r="W1124" s="63">
        <f t="shared" si="457"/>
        <v>0</v>
      </c>
      <c r="X1124" s="63">
        <v>0</v>
      </c>
      <c r="Y1124" s="63">
        <v>1</v>
      </c>
      <c r="Z1124" s="63"/>
      <c r="AA1124" s="63"/>
      <c r="AB1124" s="63"/>
      <c r="AC1124" s="63"/>
      <c r="AD1124" s="63"/>
      <c r="AE1124" s="63"/>
      <c r="AF1124" s="63"/>
      <c r="AG1124" s="63">
        <v>0</v>
      </c>
      <c r="AH1124" s="63"/>
      <c r="AI1124" s="63">
        <v>35</v>
      </c>
      <c r="AJ1124" s="63"/>
      <c r="AK1124" s="63"/>
      <c r="AL1124" s="63"/>
      <c r="AM1124" s="63">
        <v>0</v>
      </c>
      <c r="AN1124" s="63"/>
      <c r="AO1124" s="63"/>
      <c r="AP1124" s="63"/>
      <c r="AQ1124" s="63"/>
      <c r="AS1124" s="5">
        <f>IF(Q1124&gt;0,RANK(Q1124,(N1124:P1124,Q1124:AE1124)),0)</f>
        <v>3</v>
      </c>
      <c r="AT1124" s="5">
        <f>IF(R1124&gt;0,RANK(R1124,(N1124:P1124,Q1124:AE1124)),0)</f>
        <v>4</v>
      </c>
      <c r="AU1124" s="5">
        <f>IF(T1124&gt;0,RANK(T1124,(N1124:P1124,Q1124:AE1124)),0)</f>
        <v>0</v>
      </c>
      <c r="AV1124" s="5">
        <f>IF(S1124&gt;0,RANK(S1124,(N1124:P1124,Q1124:AE1124)),0)</f>
        <v>5</v>
      </c>
      <c r="AW1124" s="2">
        <f t="shared" si="453"/>
        <v>8.6527819700171048E-3</v>
      </c>
      <c r="AX1124" s="2">
        <f t="shared" si="454"/>
        <v>2.9177985712848377E-3</v>
      </c>
      <c r="AY1124" s="2">
        <f t="shared" si="455"/>
        <v>0</v>
      </c>
      <c r="AZ1124" s="2">
        <f t="shared" si="456"/>
        <v>2.0122748767481639E-4</v>
      </c>
      <c r="BB1124" t="s">
        <v>452</v>
      </c>
      <c r="BC1124" t="s">
        <v>1017</v>
      </c>
      <c r="BD1124">
        <v>2</v>
      </c>
      <c r="BF1124" s="111">
        <v>21</v>
      </c>
      <c r="BG1124" s="113">
        <v>167</v>
      </c>
      <c r="BH1124" s="117">
        <f t="shared" si="436"/>
        <v>21167</v>
      </c>
      <c r="BJ1124" s="5" t="s">
        <v>3185</v>
      </c>
      <c r="BY1124" s="63">
        <v>0</v>
      </c>
      <c r="BZ1124" s="63">
        <v>0</v>
      </c>
      <c r="CG1124" s="8">
        <v>0</v>
      </c>
    </row>
    <row r="1125" spans="1:85" ht="13" hidden="1" customHeight="1" outlineLevel="1">
      <c r="A1125" t="s">
        <v>2002</v>
      </c>
      <c r="B1125" t="s">
        <v>1017</v>
      </c>
      <c r="C1125" s="1">
        <f t="shared" si="448"/>
        <v>4184</v>
      </c>
      <c r="D1125" s="5">
        <f>IF(N1125&gt;0, RANK(N1125,(N1125:P1125,Q1125:AE1125)),0)</f>
        <v>2</v>
      </c>
      <c r="E1125" s="5">
        <f>IF(O1125&gt;0,RANK(O1125,(N1125:P1125,Q1125:AE1125)),0)</f>
        <v>1</v>
      </c>
      <c r="F1125" s="5">
        <f>IF(P1125&gt;0,RANK(P1125,(N1125:P1125,Q1125:AE1125)),0)</f>
        <v>0</v>
      </c>
      <c r="G1125" s="131">
        <f t="shared" si="446"/>
        <v>1251</v>
      </c>
      <c r="H1125" s="136">
        <f t="shared" si="447"/>
        <v>0.29899617590822181</v>
      </c>
      <c r="I1125" s="2"/>
      <c r="J1125" s="2">
        <f t="shared" si="449"/>
        <v>0.34058317399617588</v>
      </c>
      <c r="K1125" s="2">
        <f t="shared" si="450"/>
        <v>0.63957934990439769</v>
      </c>
      <c r="L1125" s="2">
        <f t="shared" si="451"/>
        <v>0</v>
      </c>
      <c r="M1125" s="2">
        <f t="shared" si="452"/>
        <v>1.9837476099426432E-2</v>
      </c>
      <c r="N1125" s="63">
        <v>1425</v>
      </c>
      <c r="O1125" s="63">
        <v>2676</v>
      </c>
      <c r="P1125" s="63"/>
      <c r="Q1125" s="63">
        <v>27</v>
      </c>
      <c r="R1125" s="63">
        <v>23</v>
      </c>
      <c r="S1125" s="63">
        <v>0</v>
      </c>
      <c r="T1125" s="63"/>
      <c r="U1125" s="63"/>
      <c r="V1125" s="63"/>
      <c r="W1125" s="63">
        <f t="shared" si="457"/>
        <v>0</v>
      </c>
      <c r="X1125" s="63">
        <v>0</v>
      </c>
      <c r="Y1125" s="63">
        <v>0</v>
      </c>
      <c r="Z1125" s="63"/>
      <c r="AA1125" s="63"/>
      <c r="AB1125" s="63"/>
      <c r="AC1125" s="63"/>
      <c r="AD1125" s="63"/>
      <c r="AE1125" s="63"/>
      <c r="AF1125" s="63"/>
      <c r="AG1125" s="63">
        <v>0</v>
      </c>
      <c r="AH1125" s="63"/>
      <c r="AI1125" s="63">
        <v>33</v>
      </c>
      <c r="AJ1125" s="63"/>
      <c r="AK1125" s="63"/>
      <c r="AL1125" s="63"/>
      <c r="AM1125" s="63">
        <v>0</v>
      </c>
      <c r="AN1125" s="63"/>
      <c r="AO1125" s="63"/>
      <c r="AP1125" s="63"/>
      <c r="AQ1125" s="63"/>
      <c r="AS1125" s="5">
        <f>IF(Q1125&gt;0,RANK(Q1125,(N1125:P1125,Q1125:AE1125)),0)</f>
        <v>3</v>
      </c>
      <c r="AT1125" s="5">
        <f>IF(R1125&gt;0,RANK(R1125,(N1125:P1125,Q1125:AE1125)),0)</f>
        <v>4</v>
      </c>
      <c r="AU1125" s="5">
        <f>IF(T1125&gt;0,RANK(T1125,(N1125:P1125,Q1125:AE1125)),0)</f>
        <v>0</v>
      </c>
      <c r="AV1125" s="5">
        <f>IF(S1125&gt;0,RANK(S1125,(N1125:P1125,Q1125:AE1125)),0)</f>
        <v>0</v>
      </c>
      <c r="AW1125" s="2">
        <f t="shared" si="453"/>
        <v>6.4531548757170171E-3</v>
      </c>
      <c r="AX1125" s="2">
        <f t="shared" si="454"/>
        <v>5.4971319311663477E-3</v>
      </c>
      <c r="AY1125" s="2">
        <f t="shared" si="455"/>
        <v>0</v>
      </c>
      <c r="AZ1125" s="2">
        <f t="shared" si="456"/>
        <v>0</v>
      </c>
      <c r="BB1125" t="s">
        <v>2002</v>
      </c>
      <c r="BC1125" t="s">
        <v>1017</v>
      </c>
      <c r="BD1125">
        <v>1</v>
      </c>
      <c r="BF1125" s="111">
        <v>21</v>
      </c>
      <c r="BG1125" s="113">
        <v>169</v>
      </c>
      <c r="BH1125" s="117">
        <f t="shared" si="436"/>
        <v>21169</v>
      </c>
      <c r="BJ1125" s="5" t="s">
        <v>3185</v>
      </c>
      <c r="BY1125" s="63">
        <v>0</v>
      </c>
      <c r="BZ1125" s="63">
        <v>0</v>
      </c>
      <c r="CG1125" s="8">
        <v>0</v>
      </c>
    </row>
    <row r="1126" spans="1:85" ht="13" hidden="1" customHeight="1" outlineLevel="1">
      <c r="A1126" t="s">
        <v>651</v>
      </c>
      <c r="B1126" t="s">
        <v>1017</v>
      </c>
      <c r="C1126" s="1">
        <f t="shared" si="448"/>
        <v>4746</v>
      </c>
      <c r="D1126" s="5">
        <f>IF(N1126&gt;0, RANK(N1126,(N1126:P1126,Q1126:AE1126)),0)</f>
        <v>2</v>
      </c>
      <c r="E1126" s="5">
        <f>IF(O1126&gt;0,RANK(O1126,(N1126:P1126,Q1126:AE1126)),0)</f>
        <v>1</v>
      </c>
      <c r="F1126" s="5">
        <f>IF(P1126&gt;0,RANK(P1126,(N1126:P1126,Q1126:AE1126)),0)</f>
        <v>0</v>
      </c>
      <c r="G1126" s="131">
        <f t="shared" si="446"/>
        <v>2826</v>
      </c>
      <c r="H1126" s="136">
        <f t="shared" si="447"/>
        <v>0.59544879898862202</v>
      </c>
      <c r="I1126" s="2"/>
      <c r="J1126" s="2">
        <f t="shared" si="449"/>
        <v>0.19721871049304679</v>
      </c>
      <c r="K1126" s="2">
        <f t="shared" si="450"/>
        <v>0.79266750948166875</v>
      </c>
      <c r="L1126" s="2">
        <f t="shared" si="451"/>
        <v>0</v>
      </c>
      <c r="M1126" s="2">
        <f t="shared" si="452"/>
        <v>1.0113780025284513E-2</v>
      </c>
      <c r="N1126" s="63">
        <v>936</v>
      </c>
      <c r="O1126" s="63">
        <v>3762</v>
      </c>
      <c r="P1126" s="63"/>
      <c r="Q1126" s="63">
        <v>23</v>
      </c>
      <c r="R1126" s="63">
        <v>9</v>
      </c>
      <c r="S1126" s="63">
        <v>0</v>
      </c>
      <c r="T1126" s="63"/>
      <c r="U1126" s="63"/>
      <c r="V1126" s="63"/>
      <c r="W1126" s="63">
        <f t="shared" si="457"/>
        <v>0</v>
      </c>
      <c r="X1126" s="63">
        <v>0</v>
      </c>
      <c r="Y1126" s="63">
        <v>0</v>
      </c>
      <c r="Z1126" s="63"/>
      <c r="AA1126" s="63"/>
      <c r="AB1126" s="63"/>
      <c r="AC1126" s="63"/>
      <c r="AD1126" s="63"/>
      <c r="AE1126" s="63"/>
      <c r="AF1126" s="63"/>
      <c r="AG1126" s="63">
        <v>0</v>
      </c>
      <c r="AH1126" s="63"/>
      <c r="AI1126" s="63">
        <v>16</v>
      </c>
      <c r="AJ1126" s="63"/>
      <c r="AK1126" s="63"/>
      <c r="AL1126" s="63"/>
      <c r="AM1126" s="63">
        <v>0</v>
      </c>
      <c r="AN1126" s="63"/>
      <c r="AO1126" s="63"/>
      <c r="AP1126" s="63"/>
      <c r="AQ1126" s="63"/>
      <c r="AS1126" s="5">
        <f>IF(Q1126&gt;0,RANK(Q1126,(N1126:P1126,Q1126:AE1126)),0)</f>
        <v>3</v>
      </c>
      <c r="AT1126" s="5">
        <f>IF(R1126&gt;0,RANK(R1126,(N1126:P1126,Q1126:AE1126)),0)</f>
        <v>4</v>
      </c>
      <c r="AU1126" s="5">
        <f>IF(T1126&gt;0,RANK(T1126,(N1126:P1126,Q1126:AE1126)),0)</f>
        <v>0</v>
      </c>
      <c r="AV1126" s="5">
        <f>IF(S1126&gt;0,RANK(S1126,(N1126:P1126,Q1126:AE1126)),0)</f>
        <v>0</v>
      </c>
      <c r="AW1126" s="2">
        <f t="shared" si="453"/>
        <v>4.8461862621154653E-3</v>
      </c>
      <c r="AX1126" s="2">
        <f t="shared" si="454"/>
        <v>1.8963337547408343E-3</v>
      </c>
      <c r="AY1126" s="2">
        <f t="shared" si="455"/>
        <v>0</v>
      </c>
      <c r="AZ1126" s="2">
        <f t="shared" si="456"/>
        <v>0</v>
      </c>
      <c r="BB1126" t="s">
        <v>651</v>
      </c>
      <c r="BC1126" t="s">
        <v>1017</v>
      </c>
      <c r="BD1126">
        <v>1</v>
      </c>
      <c r="BF1126" s="111">
        <v>21</v>
      </c>
      <c r="BG1126" s="113">
        <v>171</v>
      </c>
      <c r="BH1126" s="117">
        <f t="shared" si="436"/>
        <v>21171</v>
      </c>
      <c r="BJ1126" s="5" t="s">
        <v>3185</v>
      </c>
      <c r="BY1126" s="63">
        <v>0</v>
      </c>
      <c r="BZ1126" s="63">
        <v>0</v>
      </c>
      <c r="CG1126" s="8">
        <v>0</v>
      </c>
    </row>
    <row r="1127" spans="1:85" ht="13" hidden="1" customHeight="1" outlineLevel="1">
      <c r="A1127" t="s">
        <v>1414</v>
      </c>
      <c r="B1127" t="s">
        <v>1017</v>
      </c>
      <c r="C1127" s="1">
        <f t="shared" si="448"/>
        <v>10248</v>
      </c>
      <c r="D1127" s="5">
        <f>IF(N1127&gt;0, RANK(N1127,(N1127:P1127,Q1127:AE1127)),0)</f>
        <v>2</v>
      </c>
      <c r="E1127" s="5">
        <f>IF(O1127&gt;0,RANK(O1127,(N1127:P1127,Q1127:AE1127)),0)</f>
        <v>1</v>
      </c>
      <c r="F1127" s="5">
        <f>IF(P1127&gt;0,RANK(P1127,(N1127:P1127,Q1127:AE1127)),0)</f>
        <v>0</v>
      </c>
      <c r="G1127" s="131">
        <f t="shared" si="446"/>
        <v>2697</v>
      </c>
      <c r="H1127" s="136">
        <f t="shared" si="447"/>
        <v>0.26317330210772832</v>
      </c>
      <c r="I1127" s="2"/>
      <c r="J1127" s="2">
        <f t="shared" si="449"/>
        <v>0.36114363778298203</v>
      </c>
      <c r="K1127" s="2">
        <f t="shared" si="450"/>
        <v>0.62431693989071035</v>
      </c>
      <c r="L1127" s="2">
        <f t="shared" si="451"/>
        <v>0</v>
      </c>
      <c r="M1127" s="2">
        <f t="shared" si="452"/>
        <v>1.4539422326307672E-2</v>
      </c>
      <c r="N1127" s="63">
        <v>3701</v>
      </c>
      <c r="O1127" s="63">
        <v>6398</v>
      </c>
      <c r="P1127" s="63"/>
      <c r="Q1127" s="63">
        <v>84</v>
      </c>
      <c r="R1127" s="63">
        <v>24</v>
      </c>
      <c r="S1127" s="63">
        <v>0</v>
      </c>
      <c r="T1127" s="63"/>
      <c r="U1127" s="63"/>
      <c r="V1127" s="63"/>
      <c r="W1127" s="63">
        <f t="shared" si="457"/>
        <v>0</v>
      </c>
      <c r="X1127" s="63">
        <v>0</v>
      </c>
      <c r="Y1127" s="63">
        <v>0</v>
      </c>
      <c r="Z1127" s="63"/>
      <c r="AA1127" s="63"/>
      <c r="AB1127" s="63"/>
      <c r="AC1127" s="63"/>
      <c r="AD1127" s="63"/>
      <c r="AE1127" s="63"/>
      <c r="AF1127" s="63"/>
      <c r="AG1127" s="63">
        <v>0</v>
      </c>
      <c r="AH1127" s="63"/>
      <c r="AI1127" s="63">
        <v>41</v>
      </c>
      <c r="AJ1127" s="63"/>
      <c r="AK1127" s="63"/>
      <c r="AL1127" s="63"/>
      <c r="AM1127" s="63">
        <v>0</v>
      </c>
      <c r="AN1127" s="63"/>
      <c r="AO1127" s="63"/>
      <c r="AP1127" s="63"/>
      <c r="AQ1127" s="63"/>
      <c r="AS1127" s="5">
        <f>IF(Q1127&gt;0,RANK(Q1127,(N1127:P1127,Q1127:AE1127)),0)</f>
        <v>3</v>
      </c>
      <c r="AT1127" s="5">
        <f>IF(R1127&gt;0,RANK(R1127,(N1127:P1127,Q1127:AE1127)),0)</f>
        <v>4</v>
      </c>
      <c r="AU1127" s="5">
        <f>IF(T1127&gt;0,RANK(T1127,(N1127:P1127,Q1127:AE1127)),0)</f>
        <v>0</v>
      </c>
      <c r="AV1127" s="5">
        <f>IF(S1127&gt;0,RANK(S1127,(N1127:P1127,Q1127:AE1127)),0)</f>
        <v>0</v>
      </c>
      <c r="AW1127" s="2">
        <f t="shared" si="453"/>
        <v>8.1967213114754103E-3</v>
      </c>
      <c r="AX1127" s="2">
        <f t="shared" si="454"/>
        <v>2.34192037470726E-3</v>
      </c>
      <c r="AY1127" s="2">
        <f t="shared" si="455"/>
        <v>0</v>
      </c>
      <c r="AZ1127" s="2">
        <f t="shared" si="456"/>
        <v>0</v>
      </c>
      <c r="BB1127" t="s">
        <v>1414</v>
      </c>
      <c r="BC1127" t="s">
        <v>1017</v>
      </c>
      <c r="BD1127">
        <v>6</v>
      </c>
      <c r="BF1127" s="111">
        <v>21</v>
      </c>
      <c r="BG1127" s="113">
        <v>173</v>
      </c>
      <c r="BH1127" s="117">
        <f t="shared" si="436"/>
        <v>21173</v>
      </c>
      <c r="BJ1127" s="5" t="s">
        <v>3185</v>
      </c>
      <c r="BY1127" s="63">
        <v>0</v>
      </c>
      <c r="BZ1127" s="63">
        <v>0</v>
      </c>
      <c r="CG1127" s="8">
        <v>0</v>
      </c>
    </row>
    <row r="1128" spans="1:85" ht="13" hidden="1" customHeight="1" outlineLevel="1">
      <c r="A1128" t="s">
        <v>1153</v>
      </c>
      <c r="B1128" t="s">
        <v>1017</v>
      </c>
      <c r="C1128" s="1">
        <f t="shared" si="448"/>
        <v>4472</v>
      </c>
      <c r="D1128" s="5">
        <f>IF(N1128&gt;0, RANK(N1128,(N1128:P1128,Q1128:AE1128)),0)</f>
        <v>2</v>
      </c>
      <c r="E1128" s="5">
        <f>IF(O1128&gt;0,RANK(O1128,(N1128:P1128,Q1128:AE1128)),0)</f>
        <v>1</v>
      </c>
      <c r="F1128" s="5">
        <f>IF(P1128&gt;0,RANK(P1128,(N1128:P1128,Q1128:AE1128)),0)</f>
        <v>0</v>
      </c>
      <c r="G1128" s="131">
        <f t="shared" si="446"/>
        <v>1652</v>
      </c>
      <c r="H1128" s="136">
        <f t="shared" si="447"/>
        <v>0.3694096601073345</v>
      </c>
      <c r="I1128" s="2"/>
      <c r="J1128" s="2">
        <f t="shared" si="449"/>
        <v>0.30612701252236135</v>
      </c>
      <c r="K1128" s="2">
        <f t="shared" si="450"/>
        <v>0.67553667262969586</v>
      </c>
      <c r="L1128" s="2">
        <f t="shared" si="451"/>
        <v>0</v>
      </c>
      <c r="M1128" s="2">
        <f t="shared" si="452"/>
        <v>1.8336314847942736E-2</v>
      </c>
      <c r="N1128" s="63">
        <v>1369</v>
      </c>
      <c r="O1128" s="63">
        <v>3021</v>
      </c>
      <c r="P1128" s="63"/>
      <c r="Q1128" s="63">
        <v>28</v>
      </c>
      <c r="R1128" s="63">
        <v>8</v>
      </c>
      <c r="S1128" s="63">
        <v>0</v>
      </c>
      <c r="T1128" s="63"/>
      <c r="U1128" s="63"/>
      <c r="V1128" s="63"/>
      <c r="W1128" s="63">
        <f t="shared" si="457"/>
        <v>0</v>
      </c>
      <c r="X1128" s="63">
        <v>0</v>
      </c>
      <c r="Y1128" s="63">
        <v>0</v>
      </c>
      <c r="Z1128" s="63"/>
      <c r="AA1128" s="63"/>
      <c r="AB1128" s="63"/>
      <c r="AC1128" s="63"/>
      <c r="AD1128" s="63"/>
      <c r="AE1128" s="63"/>
      <c r="AF1128" s="63"/>
      <c r="AG1128" s="63">
        <v>0</v>
      </c>
      <c r="AH1128" s="63"/>
      <c r="AI1128" s="63">
        <v>46</v>
      </c>
      <c r="AJ1128" s="63"/>
      <c r="AK1128" s="63"/>
      <c r="AL1128" s="63"/>
      <c r="AM1128" s="63">
        <v>0</v>
      </c>
      <c r="AN1128" s="63"/>
      <c r="AO1128" s="63"/>
      <c r="AP1128" s="63"/>
      <c r="AQ1128" s="63"/>
      <c r="AS1128" s="5">
        <f>IF(Q1128&gt;0,RANK(Q1128,(N1128:P1128,Q1128:AE1128)),0)</f>
        <v>3</v>
      </c>
      <c r="AT1128" s="5">
        <f>IF(R1128&gt;0,RANK(R1128,(N1128:P1128,Q1128:AE1128)),0)</f>
        <v>4</v>
      </c>
      <c r="AU1128" s="5">
        <f>IF(T1128&gt;0,RANK(T1128,(N1128:P1128,Q1128:AE1128)),0)</f>
        <v>0</v>
      </c>
      <c r="AV1128" s="5">
        <f>IF(S1128&gt;0,RANK(S1128,(N1128:P1128,Q1128:AE1128)),0)</f>
        <v>0</v>
      </c>
      <c r="AW1128" s="2">
        <f t="shared" si="453"/>
        <v>6.2611806797853312E-3</v>
      </c>
      <c r="AX1128" s="2">
        <f t="shared" si="454"/>
        <v>1.7889087656529517E-3</v>
      </c>
      <c r="AY1128" s="2">
        <f t="shared" si="455"/>
        <v>0</v>
      </c>
      <c r="AZ1128" s="2">
        <f t="shared" si="456"/>
        <v>0</v>
      </c>
      <c r="BB1128" t="s">
        <v>1153</v>
      </c>
      <c r="BC1128" t="s">
        <v>1017</v>
      </c>
      <c r="BD1128">
        <v>5</v>
      </c>
      <c r="BF1128" s="111">
        <v>21</v>
      </c>
      <c r="BG1128" s="113">
        <v>175</v>
      </c>
      <c r="BH1128" s="117">
        <f t="shared" ref="BH1128:BH1191" si="458">1000*BF1128+BG1128</f>
        <v>21175</v>
      </c>
      <c r="BJ1128" s="5" t="s">
        <v>3185</v>
      </c>
      <c r="BY1128" s="63">
        <v>0</v>
      </c>
      <c r="BZ1128" s="63">
        <v>0</v>
      </c>
      <c r="CG1128" s="8">
        <v>0</v>
      </c>
    </row>
    <row r="1129" spans="1:85" ht="13" hidden="1" customHeight="1" outlineLevel="1">
      <c r="A1129" t="s">
        <v>1310</v>
      </c>
      <c r="B1129" t="s">
        <v>1017</v>
      </c>
      <c r="C1129" s="1">
        <f t="shared" si="448"/>
        <v>12739</v>
      </c>
      <c r="D1129" s="5">
        <f>IF(N1129&gt;0, RANK(N1129,(N1129:P1129,Q1129:AE1129)),0)</f>
        <v>2</v>
      </c>
      <c r="E1129" s="5">
        <f>IF(O1129&gt;0,RANK(O1129,(N1129:P1129,Q1129:AE1129)),0)</f>
        <v>1</v>
      </c>
      <c r="F1129" s="5">
        <f>IF(P1129&gt;0,RANK(P1129,(N1129:P1129,Q1129:AE1129)),0)</f>
        <v>0</v>
      </c>
      <c r="G1129" s="131">
        <f t="shared" si="446"/>
        <v>2991</v>
      </c>
      <c r="H1129" s="136">
        <f t="shared" si="447"/>
        <v>0.2347907999058011</v>
      </c>
      <c r="I1129" s="2"/>
      <c r="J1129" s="2">
        <f t="shared" si="449"/>
        <v>0.37451919302928016</v>
      </c>
      <c r="K1129" s="2">
        <f t="shared" si="450"/>
        <v>0.60930999293508126</v>
      </c>
      <c r="L1129" s="2">
        <f t="shared" si="451"/>
        <v>0</v>
      </c>
      <c r="M1129" s="2">
        <f t="shared" si="452"/>
        <v>1.6170814035638581E-2</v>
      </c>
      <c r="N1129" s="63">
        <v>4771</v>
      </c>
      <c r="O1129" s="63">
        <v>7762</v>
      </c>
      <c r="P1129" s="63"/>
      <c r="Q1129" s="63">
        <v>86</v>
      </c>
      <c r="R1129" s="63">
        <v>45</v>
      </c>
      <c r="S1129" s="63">
        <v>1</v>
      </c>
      <c r="T1129" s="63"/>
      <c r="U1129" s="63"/>
      <c r="V1129" s="63"/>
      <c r="W1129" s="63">
        <f t="shared" si="457"/>
        <v>0</v>
      </c>
      <c r="X1129" s="63">
        <v>0</v>
      </c>
      <c r="Y1129" s="63">
        <v>1</v>
      </c>
      <c r="Z1129" s="63"/>
      <c r="AA1129" s="63"/>
      <c r="AB1129" s="63"/>
      <c r="AC1129" s="63"/>
      <c r="AD1129" s="63"/>
      <c r="AE1129" s="63"/>
      <c r="AF1129" s="63"/>
      <c r="AG1129" s="63">
        <v>0</v>
      </c>
      <c r="AH1129" s="63"/>
      <c r="AI1129" s="63">
        <v>73</v>
      </c>
      <c r="AJ1129" s="63"/>
      <c r="AK1129" s="63"/>
      <c r="AL1129" s="63"/>
      <c r="AM1129" s="63">
        <v>0</v>
      </c>
      <c r="AN1129" s="63"/>
      <c r="AO1129" s="63"/>
      <c r="AP1129" s="63"/>
      <c r="AQ1129" s="63"/>
      <c r="AS1129" s="5">
        <f>IF(Q1129&gt;0,RANK(Q1129,(N1129:P1129,Q1129:AE1129)),0)</f>
        <v>3</v>
      </c>
      <c r="AT1129" s="5">
        <f>IF(R1129&gt;0,RANK(R1129,(N1129:P1129,Q1129:AE1129)),0)</f>
        <v>4</v>
      </c>
      <c r="AU1129" s="5">
        <f>IF(T1129&gt;0,RANK(T1129,(N1129:P1129,Q1129:AE1129)),0)</f>
        <v>0</v>
      </c>
      <c r="AV1129" s="5">
        <f>IF(S1129&gt;0,RANK(S1129,(N1129:P1129,Q1129:AE1129)),0)</f>
        <v>5</v>
      </c>
      <c r="AW1129" s="2">
        <f t="shared" si="453"/>
        <v>6.7509223643928097E-3</v>
      </c>
      <c r="AX1129" s="2">
        <f t="shared" si="454"/>
        <v>3.5324593767171678E-3</v>
      </c>
      <c r="AY1129" s="2">
        <f t="shared" si="455"/>
        <v>0</v>
      </c>
      <c r="AZ1129" s="2">
        <f t="shared" si="456"/>
        <v>7.8499097260381506E-5</v>
      </c>
      <c r="BB1129" t="s">
        <v>1310</v>
      </c>
      <c r="BC1129" t="s">
        <v>1017</v>
      </c>
      <c r="BD1129">
        <v>1</v>
      </c>
      <c r="BF1129" s="111">
        <v>21</v>
      </c>
      <c r="BG1129" s="113">
        <v>177</v>
      </c>
      <c r="BH1129" s="117">
        <f t="shared" si="458"/>
        <v>21177</v>
      </c>
      <c r="BJ1129" s="5" t="s">
        <v>3185</v>
      </c>
      <c r="BY1129" s="63">
        <v>0</v>
      </c>
      <c r="BZ1129" s="63">
        <v>0</v>
      </c>
      <c r="CG1129" s="8">
        <v>0</v>
      </c>
    </row>
    <row r="1130" spans="1:85" ht="13" hidden="1" customHeight="1" outlineLevel="1">
      <c r="A1130" t="s">
        <v>427</v>
      </c>
      <c r="B1130" t="s">
        <v>1017</v>
      </c>
      <c r="C1130" s="1">
        <f t="shared" si="448"/>
        <v>18533</v>
      </c>
      <c r="D1130" s="5">
        <f>IF(N1130&gt;0, RANK(N1130,(N1130:P1130,Q1130:AE1130)),0)</f>
        <v>2</v>
      </c>
      <c r="E1130" s="5">
        <f>IF(O1130&gt;0,RANK(O1130,(N1130:P1130,Q1130:AE1130)),0)</f>
        <v>1</v>
      </c>
      <c r="F1130" s="5">
        <f>IF(P1130&gt;0,RANK(P1130,(N1130:P1130,Q1130:AE1130)),0)</f>
        <v>0</v>
      </c>
      <c r="G1130" s="131">
        <f t="shared" si="446"/>
        <v>3062</v>
      </c>
      <c r="H1130" s="136">
        <f t="shared" si="447"/>
        <v>0.16521879889926078</v>
      </c>
      <c r="I1130" s="2"/>
      <c r="J1130" s="2">
        <f t="shared" si="449"/>
        <v>0.41067285382830626</v>
      </c>
      <c r="K1130" s="2">
        <f t="shared" si="450"/>
        <v>0.57589165272756704</v>
      </c>
      <c r="L1130" s="2">
        <f t="shared" si="451"/>
        <v>0</v>
      </c>
      <c r="M1130" s="2">
        <f t="shared" si="452"/>
        <v>1.3435493444126756E-2</v>
      </c>
      <c r="N1130" s="63">
        <v>7611</v>
      </c>
      <c r="O1130" s="63">
        <v>10673</v>
      </c>
      <c r="P1130" s="63"/>
      <c r="Q1130" s="63">
        <v>124</v>
      </c>
      <c r="R1130" s="63">
        <v>38</v>
      </c>
      <c r="S1130" s="63">
        <v>0</v>
      </c>
      <c r="T1130" s="63"/>
      <c r="U1130" s="63"/>
      <c r="V1130" s="63"/>
      <c r="W1130" s="63">
        <f t="shared" si="457"/>
        <v>0</v>
      </c>
      <c r="X1130" s="63">
        <v>1</v>
      </c>
      <c r="Y1130" s="63">
        <v>0</v>
      </c>
      <c r="Z1130" s="63"/>
      <c r="AA1130" s="63"/>
      <c r="AB1130" s="63"/>
      <c r="AC1130" s="63"/>
      <c r="AD1130" s="63"/>
      <c r="AE1130" s="63"/>
      <c r="AF1130" s="63"/>
      <c r="AG1130" s="63">
        <v>0</v>
      </c>
      <c r="AH1130" s="63"/>
      <c r="AI1130" s="63">
        <v>86</v>
      </c>
      <c r="AJ1130" s="63"/>
      <c r="AK1130" s="63"/>
      <c r="AL1130" s="63"/>
      <c r="AM1130" s="63">
        <v>0</v>
      </c>
      <c r="AN1130" s="63"/>
      <c r="AO1130" s="63"/>
      <c r="AP1130" s="63"/>
      <c r="AQ1130" s="63"/>
      <c r="AS1130" s="5">
        <f>IF(Q1130&gt;0,RANK(Q1130,(N1130:P1130,Q1130:AE1130)),0)</f>
        <v>3</v>
      </c>
      <c r="AT1130" s="5">
        <f>IF(R1130&gt;0,RANK(R1130,(N1130:P1130,Q1130:AE1130)),0)</f>
        <v>4</v>
      </c>
      <c r="AU1130" s="5">
        <f>IF(T1130&gt;0,RANK(T1130,(N1130:P1130,Q1130:AE1130)),0)</f>
        <v>0</v>
      </c>
      <c r="AV1130" s="5">
        <f>IF(S1130&gt;0,RANK(S1130,(N1130:P1130,Q1130:AE1130)),0)</f>
        <v>0</v>
      </c>
      <c r="AW1130" s="2">
        <f t="shared" si="453"/>
        <v>6.6907678195651001E-3</v>
      </c>
      <c r="AX1130" s="2">
        <f t="shared" si="454"/>
        <v>2.0503965898667244E-3</v>
      </c>
      <c r="AY1130" s="2">
        <f t="shared" si="455"/>
        <v>0</v>
      </c>
      <c r="AZ1130" s="2">
        <f t="shared" si="456"/>
        <v>0</v>
      </c>
      <c r="BB1130" t="s">
        <v>427</v>
      </c>
      <c r="BC1130" t="s">
        <v>1017</v>
      </c>
      <c r="BD1130">
        <v>2</v>
      </c>
      <c r="BF1130" s="111">
        <v>21</v>
      </c>
      <c r="BG1130" s="113">
        <v>179</v>
      </c>
      <c r="BH1130" s="117">
        <f t="shared" si="458"/>
        <v>21179</v>
      </c>
      <c r="BJ1130" s="5" t="s">
        <v>3185</v>
      </c>
      <c r="BY1130" s="63">
        <v>0</v>
      </c>
      <c r="BZ1130" s="63">
        <v>0</v>
      </c>
      <c r="CG1130" s="8">
        <v>0</v>
      </c>
    </row>
    <row r="1131" spans="1:85" ht="13" hidden="1" customHeight="1" outlineLevel="1">
      <c r="A1131" t="s">
        <v>2130</v>
      </c>
      <c r="B1131" t="s">
        <v>1017</v>
      </c>
      <c r="C1131" s="1">
        <f t="shared" si="448"/>
        <v>2581</v>
      </c>
      <c r="D1131" s="5">
        <f>IF(N1131&gt;0, RANK(N1131,(N1131:P1131,Q1131:AE1131)),0)</f>
        <v>2</v>
      </c>
      <c r="E1131" s="5">
        <f>IF(O1131&gt;0,RANK(O1131,(N1131:P1131,Q1131:AE1131)),0)</f>
        <v>1</v>
      </c>
      <c r="F1131" s="5">
        <f>IF(P1131&gt;0,RANK(P1131,(N1131:P1131,Q1131:AE1131)),0)</f>
        <v>0</v>
      </c>
      <c r="G1131" s="131">
        <f t="shared" si="446"/>
        <v>635</v>
      </c>
      <c r="H1131" s="136">
        <f t="shared" si="447"/>
        <v>0.24602867105772958</v>
      </c>
      <c r="I1131" s="2"/>
      <c r="J1131" s="2">
        <f t="shared" si="449"/>
        <v>0.36729949631925612</v>
      </c>
      <c r="K1131" s="2">
        <f t="shared" si="450"/>
        <v>0.6133281673769857</v>
      </c>
      <c r="L1131" s="2">
        <f t="shared" si="451"/>
        <v>0</v>
      </c>
      <c r="M1131" s="2">
        <f t="shared" si="452"/>
        <v>1.937233630375812E-2</v>
      </c>
      <c r="N1131" s="63">
        <v>948</v>
      </c>
      <c r="O1131" s="63">
        <v>1583</v>
      </c>
      <c r="P1131" s="63"/>
      <c r="Q1131" s="63">
        <v>27</v>
      </c>
      <c r="R1131" s="63">
        <v>6</v>
      </c>
      <c r="S1131" s="63">
        <v>1</v>
      </c>
      <c r="T1131" s="63"/>
      <c r="U1131" s="63"/>
      <c r="V1131" s="63"/>
      <c r="W1131" s="63">
        <f t="shared" si="457"/>
        <v>0</v>
      </c>
      <c r="X1131" s="63">
        <v>0</v>
      </c>
      <c r="Y1131" s="63">
        <v>0</v>
      </c>
      <c r="Z1131" s="63"/>
      <c r="AA1131" s="63"/>
      <c r="AB1131" s="63"/>
      <c r="AC1131" s="63"/>
      <c r="AD1131" s="63"/>
      <c r="AE1131" s="63"/>
      <c r="AF1131" s="63"/>
      <c r="AG1131" s="63">
        <v>0</v>
      </c>
      <c r="AH1131" s="63"/>
      <c r="AI1131" s="63">
        <v>16</v>
      </c>
      <c r="AJ1131" s="63"/>
      <c r="AK1131" s="63"/>
      <c r="AL1131" s="63"/>
      <c r="AM1131" s="63">
        <v>0</v>
      </c>
      <c r="AN1131" s="63"/>
      <c r="AO1131" s="63"/>
      <c r="AP1131" s="63"/>
      <c r="AQ1131" s="63"/>
      <c r="AS1131" s="5">
        <f>IF(Q1131&gt;0,RANK(Q1131,(N1131:P1131,Q1131:AE1131)),0)</f>
        <v>3</v>
      </c>
      <c r="AT1131" s="5">
        <f>IF(R1131&gt;0,RANK(R1131,(N1131:P1131,Q1131:AE1131)),0)</f>
        <v>4</v>
      </c>
      <c r="AU1131" s="5">
        <f>IF(T1131&gt;0,RANK(T1131,(N1131:P1131,Q1131:AE1131)),0)</f>
        <v>0</v>
      </c>
      <c r="AV1131" s="5">
        <f>IF(S1131&gt;0,RANK(S1131,(N1131:P1131,Q1131:AE1131)),0)</f>
        <v>5</v>
      </c>
      <c r="AW1131" s="2">
        <f t="shared" si="453"/>
        <v>1.0461061604029445E-2</v>
      </c>
      <c r="AX1131" s="2">
        <f t="shared" si="454"/>
        <v>2.3246803564509881E-3</v>
      </c>
      <c r="AY1131" s="2">
        <f t="shared" si="455"/>
        <v>0</v>
      </c>
      <c r="AZ1131" s="2">
        <f t="shared" si="456"/>
        <v>3.8744672607516468E-4</v>
      </c>
      <c r="BB1131" t="s">
        <v>2130</v>
      </c>
      <c r="BC1131" t="s">
        <v>1017</v>
      </c>
      <c r="BD1131">
        <v>6</v>
      </c>
      <c r="BF1131" s="111">
        <v>21</v>
      </c>
      <c r="BG1131" s="113">
        <v>181</v>
      </c>
      <c r="BH1131" s="117">
        <f t="shared" si="458"/>
        <v>21181</v>
      </c>
      <c r="BJ1131" s="5" t="s">
        <v>3185</v>
      </c>
      <c r="BY1131" s="63">
        <v>0</v>
      </c>
      <c r="BZ1131" s="63">
        <v>0</v>
      </c>
      <c r="CG1131" s="8">
        <v>0</v>
      </c>
    </row>
    <row r="1132" spans="1:85" ht="13" hidden="1" customHeight="1" outlineLevel="1">
      <c r="A1132" t="s">
        <v>743</v>
      </c>
      <c r="B1132" t="s">
        <v>1017</v>
      </c>
      <c r="C1132" s="1">
        <f t="shared" si="448"/>
        <v>9646</v>
      </c>
      <c r="D1132" s="5">
        <f>IF(N1132&gt;0, RANK(N1132,(N1132:P1132,Q1132:AE1132)),0)</f>
        <v>2</v>
      </c>
      <c r="E1132" s="5">
        <f>IF(O1132&gt;0,RANK(O1132,(N1132:P1132,Q1132:AE1132)),0)</f>
        <v>1</v>
      </c>
      <c r="F1132" s="5">
        <f>IF(P1132&gt;0,RANK(P1132,(N1132:P1132,Q1132:AE1132)),0)</f>
        <v>0</v>
      </c>
      <c r="G1132" s="131">
        <f t="shared" si="446"/>
        <v>3483</v>
      </c>
      <c r="H1132" s="136">
        <f t="shared" si="447"/>
        <v>0.36108231391250262</v>
      </c>
      <c r="I1132" s="2"/>
      <c r="J1132" s="2">
        <f t="shared" si="449"/>
        <v>0.30966203607713044</v>
      </c>
      <c r="K1132" s="2">
        <f t="shared" si="450"/>
        <v>0.67074434998963306</v>
      </c>
      <c r="L1132" s="2">
        <f t="shared" si="451"/>
        <v>0</v>
      </c>
      <c r="M1132" s="2">
        <f t="shared" si="452"/>
        <v>1.9593613933236442E-2</v>
      </c>
      <c r="N1132" s="63">
        <v>2987</v>
      </c>
      <c r="O1132" s="63">
        <v>6470</v>
      </c>
      <c r="P1132" s="63"/>
      <c r="Q1132" s="63">
        <v>107</v>
      </c>
      <c r="R1132" s="63">
        <v>26</v>
      </c>
      <c r="S1132" s="63">
        <v>0</v>
      </c>
      <c r="T1132" s="63"/>
      <c r="U1132" s="63"/>
      <c r="V1132" s="63"/>
      <c r="W1132" s="63">
        <f t="shared" si="457"/>
        <v>0</v>
      </c>
      <c r="X1132" s="63">
        <v>0</v>
      </c>
      <c r="Y1132" s="63">
        <v>0</v>
      </c>
      <c r="Z1132" s="63"/>
      <c r="AA1132" s="63"/>
      <c r="AB1132" s="63"/>
      <c r="AC1132" s="63"/>
      <c r="AD1132" s="63"/>
      <c r="AE1132" s="63"/>
      <c r="AF1132" s="63"/>
      <c r="AG1132" s="63">
        <v>0</v>
      </c>
      <c r="AH1132" s="63"/>
      <c r="AI1132" s="63">
        <v>56</v>
      </c>
      <c r="AJ1132" s="63"/>
      <c r="AK1132" s="63"/>
      <c r="AL1132" s="63"/>
      <c r="AM1132" s="63">
        <v>0</v>
      </c>
      <c r="AN1132" s="63"/>
      <c r="AO1132" s="63"/>
      <c r="AP1132" s="63"/>
      <c r="AQ1132" s="63"/>
      <c r="AS1132" s="5">
        <f>IF(Q1132&gt;0,RANK(Q1132,(N1132:P1132,Q1132:AE1132)),0)</f>
        <v>3</v>
      </c>
      <c r="AT1132" s="5">
        <f>IF(R1132&gt;0,RANK(R1132,(N1132:P1132,Q1132:AE1132)),0)</f>
        <v>4</v>
      </c>
      <c r="AU1132" s="5">
        <f>IF(T1132&gt;0,RANK(T1132,(N1132:P1132,Q1132:AE1132)),0)</f>
        <v>0</v>
      </c>
      <c r="AV1132" s="5">
        <f>IF(S1132&gt;0,RANK(S1132,(N1132:P1132,Q1132:AE1132)),0)</f>
        <v>0</v>
      </c>
      <c r="AW1132" s="2">
        <f t="shared" si="453"/>
        <v>1.1092680904001659E-2</v>
      </c>
      <c r="AX1132" s="2">
        <f t="shared" si="454"/>
        <v>2.6954177897574125E-3</v>
      </c>
      <c r="AY1132" s="2">
        <f t="shared" si="455"/>
        <v>0</v>
      </c>
      <c r="AZ1132" s="2">
        <f t="shared" si="456"/>
        <v>0</v>
      </c>
      <c r="BB1132" t="s">
        <v>743</v>
      </c>
      <c r="BC1132" t="s">
        <v>1017</v>
      </c>
      <c r="BD1132">
        <v>1</v>
      </c>
      <c r="BF1132" s="111">
        <v>21</v>
      </c>
      <c r="BG1132" s="113">
        <v>183</v>
      </c>
      <c r="BH1132" s="117">
        <f t="shared" si="458"/>
        <v>21183</v>
      </c>
      <c r="BJ1132" s="5" t="s">
        <v>3185</v>
      </c>
      <c r="BY1132" s="63">
        <v>0</v>
      </c>
      <c r="BZ1132" s="63">
        <v>0</v>
      </c>
      <c r="CG1132" s="8">
        <v>0</v>
      </c>
    </row>
    <row r="1133" spans="1:85" ht="13" hidden="1" customHeight="1" outlineLevel="1">
      <c r="A1133" t="s">
        <v>1452</v>
      </c>
      <c r="B1133" t="s">
        <v>1017</v>
      </c>
      <c r="C1133" s="1">
        <f t="shared" si="448"/>
        <v>29884</v>
      </c>
      <c r="D1133" s="5">
        <f>IF(N1133&gt;0, RANK(N1133,(N1133:P1133,Q1133:AE1133)),0)</f>
        <v>2</v>
      </c>
      <c r="E1133" s="5">
        <f>IF(O1133&gt;0,RANK(O1133,(N1133:P1133,Q1133:AE1133)),0)</f>
        <v>1</v>
      </c>
      <c r="F1133" s="5">
        <f>IF(P1133&gt;0,RANK(P1133,(N1133:P1133,Q1133:AE1133)),0)</f>
        <v>0</v>
      </c>
      <c r="G1133" s="131">
        <f t="shared" si="446"/>
        <v>10939</v>
      </c>
      <c r="H1133" s="136">
        <f t="shared" si="447"/>
        <v>0.36604872172399944</v>
      </c>
      <c r="I1133" s="2"/>
      <c r="J1133" s="2">
        <f t="shared" si="449"/>
        <v>0.30919555615044841</v>
      </c>
      <c r="K1133" s="2">
        <f t="shared" si="450"/>
        <v>0.67524427787444785</v>
      </c>
      <c r="L1133" s="2">
        <f t="shared" si="451"/>
        <v>0</v>
      </c>
      <c r="M1133" s="2">
        <f t="shared" si="452"/>
        <v>1.5560165975103679E-2</v>
      </c>
      <c r="N1133" s="63">
        <v>9240</v>
      </c>
      <c r="O1133" s="63">
        <v>20179</v>
      </c>
      <c r="P1133" s="63"/>
      <c r="Q1133" s="63">
        <v>299</v>
      </c>
      <c r="R1133" s="63">
        <v>98</v>
      </c>
      <c r="S1133" s="63">
        <v>11</v>
      </c>
      <c r="T1133" s="63"/>
      <c r="U1133" s="63"/>
      <c r="V1133" s="63"/>
      <c r="W1133" s="63">
        <f t="shared" si="457"/>
        <v>0</v>
      </c>
      <c r="X1133" s="63">
        <v>0</v>
      </c>
      <c r="Y1133" s="63">
        <v>0</v>
      </c>
      <c r="Z1133" s="63"/>
      <c r="AA1133" s="63"/>
      <c r="AB1133" s="63"/>
      <c r="AC1133" s="63"/>
      <c r="AD1133" s="63"/>
      <c r="AE1133" s="63"/>
      <c r="AF1133" s="63"/>
      <c r="AG1133" s="63">
        <v>0</v>
      </c>
      <c r="AH1133" s="63"/>
      <c r="AI1133" s="63">
        <v>57</v>
      </c>
      <c r="AJ1133" s="63"/>
      <c r="AK1133" s="63"/>
      <c r="AL1133" s="63"/>
      <c r="AM1133" s="63">
        <v>0</v>
      </c>
      <c r="AN1133" s="63"/>
      <c r="AO1133" s="63"/>
      <c r="AP1133" s="63"/>
      <c r="AQ1133" s="63"/>
      <c r="AS1133" s="5">
        <f>IF(Q1133&gt;0,RANK(Q1133,(N1133:P1133,Q1133:AE1133)),0)</f>
        <v>3</v>
      </c>
      <c r="AT1133" s="5">
        <f>IF(R1133&gt;0,RANK(R1133,(N1133:P1133,Q1133:AE1133)),0)</f>
        <v>4</v>
      </c>
      <c r="AU1133" s="5">
        <f>IF(T1133&gt;0,RANK(T1133,(N1133:P1133,Q1133:AE1133)),0)</f>
        <v>0</v>
      </c>
      <c r="AV1133" s="5">
        <f>IF(S1133&gt;0,RANK(S1133,(N1133:P1133,Q1133:AE1133)),0)</f>
        <v>5</v>
      </c>
      <c r="AW1133" s="2">
        <f t="shared" si="453"/>
        <v>1.0005354035604336E-2</v>
      </c>
      <c r="AX1133" s="2">
        <f t="shared" si="454"/>
        <v>3.2793468076562711E-3</v>
      </c>
      <c r="AY1133" s="2">
        <f t="shared" si="455"/>
        <v>0</v>
      </c>
      <c r="AZ1133" s="2">
        <f t="shared" si="456"/>
        <v>3.6808994779815283E-4</v>
      </c>
      <c r="BB1133" t="s">
        <v>1452</v>
      </c>
      <c r="BC1133" t="s">
        <v>1017</v>
      </c>
      <c r="BD1133">
        <v>4</v>
      </c>
      <c r="BF1133" s="111">
        <v>21</v>
      </c>
      <c r="BG1133" s="113">
        <v>185</v>
      </c>
      <c r="BH1133" s="117">
        <f t="shared" si="458"/>
        <v>21185</v>
      </c>
      <c r="BJ1133" s="5" t="s">
        <v>3185</v>
      </c>
      <c r="BY1133" s="63">
        <v>0</v>
      </c>
      <c r="BZ1133" s="63">
        <v>0</v>
      </c>
      <c r="CG1133" s="8">
        <v>0</v>
      </c>
    </row>
    <row r="1134" spans="1:85" ht="13" hidden="1" customHeight="1" outlineLevel="1">
      <c r="A1134" t="s">
        <v>2792</v>
      </c>
      <c r="B1134" t="s">
        <v>1017</v>
      </c>
      <c r="C1134" s="1">
        <f t="shared" si="448"/>
        <v>4557</v>
      </c>
      <c r="D1134" s="5">
        <f>IF(N1134&gt;0, RANK(N1134,(N1134:P1134,Q1134:AE1134)),0)</f>
        <v>2</v>
      </c>
      <c r="E1134" s="5">
        <f>IF(O1134&gt;0,RANK(O1134,(N1134:P1134,Q1134:AE1134)),0)</f>
        <v>1</v>
      </c>
      <c r="F1134" s="5">
        <f>IF(P1134&gt;0,RANK(P1134,(N1134:P1134,Q1134:AE1134)),0)</f>
        <v>0</v>
      </c>
      <c r="G1134" s="131">
        <f t="shared" si="446"/>
        <v>1470</v>
      </c>
      <c r="H1134" s="136">
        <f t="shared" si="447"/>
        <v>0.32258064516129031</v>
      </c>
      <c r="I1134" s="2"/>
      <c r="J1134" s="2">
        <f t="shared" si="449"/>
        <v>0.3293833662497257</v>
      </c>
      <c r="K1134" s="2">
        <f t="shared" si="450"/>
        <v>0.65196401141101601</v>
      </c>
      <c r="L1134" s="2">
        <f t="shared" si="451"/>
        <v>0</v>
      </c>
      <c r="M1134" s="2">
        <f t="shared" si="452"/>
        <v>1.8652622339258351E-2</v>
      </c>
      <c r="N1134" s="63">
        <v>1501</v>
      </c>
      <c r="O1134" s="63">
        <v>2971</v>
      </c>
      <c r="P1134" s="63"/>
      <c r="Q1134" s="63">
        <v>47</v>
      </c>
      <c r="R1134" s="63">
        <v>6</v>
      </c>
      <c r="S1134" s="63">
        <v>0</v>
      </c>
      <c r="T1134" s="63"/>
      <c r="U1134" s="63"/>
      <c r="V1134" s="63"/>
      <c r="W1134" s="63">
        <f t="shared" si="457"/>
        <v>0</v>
      </c>
      <c r="X1134" s="63">
        <v>0</v>
      </c>
      <c r="Y1134" s="63">
        <v>2</v>
      </c>
      <c r="Z1134" s="63"/>
      <c r="AA1134" s="63"/>
      <c r="AB1134" s="63"/>
      <c r="AC1134" s="63"/>
      <c r="AD1134" s="63"/>
      <c r="AE1134" s="63"/>
      <c r="AF1134" s="63"/>
      <c r="AG1134" s="63">
        <v>0</v>
      </c>
      <c r="AH1134" s="63"/>
      <c r="AI1134" s="63">
        <v>30</v>
      </c>
      <c r="AJ1134" s="63"/>
      <c r="AK1134" s="63"/>
      <c r="AL1134" s="63"/>
      <c r="AM1134" s="63">
        <v>0</v>
      </c>
      <c r="AN1134" s="63"/>
      <c r="AO1134" s="63"/>
      <c r="AP1134" s="63"/>
      <c r="AQ1134" s="63"/>
      <c r="AS1134" s="5">
        <f>IF(Q1134&gt;0,RANK(Q1134,(N1134:P1134,Q1134:AE1134)),0)</f>
        <v>3</v>
      </c>
      <c r="AT1134" s="5">
        <f>IF(R1134&gt;0,RANK(R1134,(N1134:P1134,Q1134:AE1134)),0)</f>
        <v>4</v>
      </c>
      <c r="AU1134" s="5">
        <f>IF(T1134&gt;0,RANK(T1134,(N1134:P1134,Q1134:AE1134)),0)</f>
        <v>0</v>
      </c>
      <c r="AV1134" s="5">
        <f>IF(S1134&gt;0,RANK(S1134,(N1134:P1134,Q1134:AE1134)),0)</f>
        <v>0</v>
      </c>
      <c r="AW1134" s="2">
        <f t="shared" si="453"/>
        <v>1.0313802940531051E-2</v>
      </c>
      <c r="AX1134" s="2">
        <f t="shared" si="454"/>
        <v>1.3166556945358788E-3</v>
      </c>
      <c r="AY1134" s="2">
        <f t="shared" si="455"/>
        <v>0</v>
      </c>
      <c r="AZ1134" s="2">
        <f t="shared" si="456"/>
        <v>0</v>
      </c>
      <c r="BB1134" t="s">
        <v>2792</v>
      </c>
      <c r="BC1134" t="s">
        <v>1017</v>
      </c>
      <c r="BD1134">
        <v>4</v>
      </c>
      <c r="BF1134" s="111">
        <v>21</v>
      </c>
      <c r="BG1134" s="113">
        <v>187</v>
      </c>
      <c r="BH1134" s="117">
        <f t="shared" si="458"/>
        <v>21187</v>
      </c>
      <c r="BJ1134" s="5" t="s">
        <v>3185</v>
      </c>
      <c r="BY1134" s="63">
        <v>0</v>
      </c>
      <c r="BZ1134" s="63">
        <v>0</v>
      </c>
      <c r="CG1134" s="8">
        <v>0</v>
      </c>
    </row>
    <row r="1135" spans="1:85" ht="13" hidden="1" customHeight="1" outlineLevel="1">
      <c r="A1135" t="s">
        <v>375</v>
      </c>
      <c r="B1135" t="s">
        <v>1017</v>
      </c>
      <c r="C1135" s="1">
        <f t="shared" si="448"/>
        <v>1580</v>
      </c>
      <c r="D1135" s="5">
        <f>IF(N1135&gt;0, RANK(N1135,(N1135:P1135,Q1135:AE1135)),0)</f>
        <v>2</v>
      </c>
      <c r="E1135" s="5">
        <f>IF(O1135&gt;0,RANK(O1135,(N1135:P1135,Q1135:AE1135)),0)</f>
        <v>1</v>
      </c>
      <c r="F1135" s="5">
        <f>IF(P1135&gt;0,RANK(P1135,(N1135:P1135,Q1135:AE1135)),0)</f>
        <v>0</v>
      </c>
      <c r="G1135" s="131">
        <f t="shared" si="446"/>
        <v>996</v>
      </c>
      <c r="H1135" s="136">
        <f t="shared" si="447"/>
        <v>0.63037974683544307</v>
      </c>
      <c r="I1135" s="2"/>
      <c r="J1135" s="2">
        <f t="shared" si="449"/>
        <v>0.17911392405063292</v>
      </c>
      <c r="K1135" s="2">
        <f t="shared" si="450"/>
        <v>0.80949367088607593</v>
      </c>
      <c r="L1135" s="2">
        <f t="shared" si="451"/>
        <v>0</v>
      </c>
      <c r="M1135" s="2">
        <f t="shared" si="452"/>
        <v>1.1392405063291089E-2</v>
      </c>
      <c r="N1135" s="63">
        <v>283</v>
      </c>
      <c r="O1135" s="63">
        <v>1279</v>
      </c>
      <c r="P1135" s="63"/>
      <c r="Q1135" s="63">
        <v>8</v>
      </c>
      <c r="R1135" s="63">
        <v>4</v>
      </c>
      <c r="S1135" s="63">
        <v>0</v>
      </c>
      <c r="T1135" s="63"/>
      <c r="U1135" s="63"/>
      <c r="V1135" s="63"/>
      <c r="W1135" s="63">
        <f t="shared" si="457"/>
        <v>0</v>
      </c>
      <c r="X1135" s="63">
        <v>0</v>
      </c>
      <c r="Y1135" s="63">
        <v>0</v>
      </c>
      <c r="Z1135" s="63"/>
      <c r="AA1135" s="63"/>
      <c r="AB1135" s="63"/>
      <c r="AC1135" s="63"/>
      <c r="AD1135" s="63"/>
      <c r="AE1135" s="63"/>
      <c r="AF1135" s="63"/>
      <c r="AG1135" s="63">
        <v>0</v>
      </c>
      <c r="AH1135" s="63"/>
      <c r="AI1135" s="63">
        <v>6</v>
      </c>
      <c r="AJ1135" s="63"/>
      <c r="AK1135" s="63"/>
      <c r="AL1135" s="63"/>
      <c r="AM1135" s="63">
        <v>0</v>
      </c>
      <c r="AN1135" s="63"/>
      <c r="AO1135" s="63"/>
      <c r="AP1135" s="63"/>
      <c r="AQ1135" s="63"/>
      <c r="AS1135" s="5">
        <f>IF(Q1135&gt;0,RANK(Q1135,(N1135:P1135,Q1135:AE1135)),0)</f>
        <v>3</v>
      </c>
      <c r="AT1135" s="5">
        <f>IF(R1135&gt;0,RANK(R1135,(N1135:P1135,Q1135:AE1135)),0)</f>
        <v>4</v>
      </c>
      <c r="AU1135" s="5">
        <f>IF(T1135&gt;0,RANK(T1135,(N1135:P1135,Q1135:AE1135)),0)</f>
        <v>0</v>
      </c>
      <c r="AV1135" s="5">
        <f>IF(S1135&gt;0,RANK(S1135,(N1135:P1135,Q1135:AE1135)),0)</f>
        <v>0</v>
      </c>
      <c r="AW1135" s="2">
        <f t="shared" si="453"/>
        <v>5.0632911392405064E-3</v>
      </c>
      <c r="AX1135" s="2">
        <f t="shared" si="454"/>
        <v>2.5316455696202532E-3</v>
      </c>
      <c r="AY1135" s="2">
        <f t="shared" si="455"/>
        <v>0</v>
      </c>
      <c r="AZ1135" s="2">
        <f t="shared" si="456"/>
        <v>0</v>
      </c>
      <c r="BB1135" t="s">
        <v>375</v>
      </c>
      <c r="BC1135" t="s">
        <v>1017</v>
      </c>
      <c r="BD1135">
        <v>5</v>
      </c>
      <c r="BF1135" s="111">
        <v>21</v>
      </c>
      <c r="BG1135" s="113">
        <v>189</v>
      </c>
      <c r="BH1135" s="117">
        <f t="shared" si="458"/>
        <v>21189</v>
      </c>
      <c r="BJ1135" s="5" t="s">
        <v>3185</v>
      </c>
      <c r="BY1135" s="63">
        <v>0</v>
      </c>
      <c r="BZ1135" s="63">
        <v>0</v>
      </c>
      <c r="CG1135" s="8">
        <v>0</v>
      </c>
    </row>
    <row r="1136" spans="1:85" ht="13" hidden="1" customHeight="1" outlineLevel="1">
      <c r="A1136" t="s">
        <v>336</v>
      </c>
      <c r="B1136" t="s">
        <v>1017</v>
      </c>
      <c r="C1136" s="1">
        <f t="shared" si="448"/>
        <v>5534</v>
      </c>
      <c r="D1136" s="5">
        <f>IF(N1136&gt;0, RANK(N1136,(N1136:P1136,Q1136:AE1136)),0)</f>
        <v>2</v>
      </c>
      <c r="E1136" s="5">
        <f>IF(O1136&gt;0,RANK(O1136,(N1136:P1136,Q1136:AE1136)),0)</f>
        <v>1</v>
      </c>
      <c r="F1136" s="5">
        <f>IF(P1136&gt;0,RANK(P1136,(N1136:P1136,Q1136:AE1136)),0)</f>
        <v>0</v>
      </c>
      <c r="G1136" s="131">
        <f t="shared" si="446"/>
        <v>1697</v>
      </c>
      <c r="H1136" s="136">
        <f t="shared" si="447"/>
        <v>0.30664980122876762</v>
      </c>
      <c r="I1136" s="2"/>
      <c r="J1136" s="2">
        <f t="shared" si="449"/>
        <v>0.33592338272497291</v>
      </c>
      <c r="K1136" s="2">
        <f t="shared" si="450"/>
        <v>0.64257318395374052</v>
      </c>
      <c r="L1136" s="2">
        <f t="shared" si="451"/>
        <v>0</v>
      </c>
      <c r="M1136" s="2">
        <f t="shared" si="452"/>
        <v>2.1503433321286569E-2</v>
      </c>
      <c r="N1136" s="63">
        <v>1859</v>
      </c>
      <c r="O1136" s="63">
        <v>3556</v>
      </c>
      <c r="P1136" s="63"/>
      <c r="Q1136" s="63">
        <v>58</v>
      </c>
      <c r="R1136" s="63">
        <v>24</v>
      </c>
      <c r="S1136" s="63">
        <v>0</v>
      </c>
      <c r="T1136" s="63"/>
      <c r="U1136" s="63"/>
      <c r="V1136" s="63"/>
      <c r="W1136" s="63">
        <f t="shared" si="457"/>
        <v>0</v>
      </c>
      <c r="X1136" s="63">
        <v>0</v>
      </c>
      <c r="Y1136" s="63">
        <v>0</v>
      </c>
      <c r="Z1136" s="63"/>
      <c r="AA1136" s="63"/>
      <c r="AB1136" s="63"/>
      <c r="AC1136" s="63"/>
      <c r="AD1136" s="63"/>
      <c r="AE1136" s="63"/>
      <c r="AF1136" s="63"/>
      <c r="AG1136" s="63">
        <v>0</v>
      </c>
      <c r="AH1136" s="63"/>
      <c r="AI1136" s="63">
        <v>37</v>
      </c>
      <c r="AJ1136" s="63"/>
      <c r="AK1136" s="63"/>
      <c r="AL1136" s="63"/>
      <c r="AM1136" s="63">
        <v>0</v>
      </c>
      <c r="AN1136" s="63"/>
      <c r="AO1136" s="63"/>
      <c r="AP1136" s="63"/>
      <c r="AQ1136" s="63"/>
      <c r="AS1136" s="5">
        <f>IF(Q1136&gt;0,RANK(Q1136,(N1136:P1136,Q1136:AE1136)),0)</f>
        <v>3</v>
      </c>
      <c r="AT1136" s="5">
        <f>IF(R1136&gt;0,RANK(R1136,(N1136:P1136,Q1136:AE1136)),0)</f>
        <v>4</v>
      </c>
      <c r="AU1136" s="5">
        <f>IF(T1136&gt;0,RANK(T1136,(N1136:P1136,Q1136:AE1136)),0)</f>
        <v>0</v>
      </c>
      <c r="AV1136" s="5">
        <f>IF(S1136&gt;0,RANK(S1136,(N1136:P1136,Q1136:AE1136)),0)</f>
        <v>0</v>
      </c>
      <c r="AW1136" s="2">
        <f t="shared" si="453"/>
        <v>1.0480664980122878E-2</v>
      </c>
      <c r="AX1136" s="2">
        <f t="shared" si="454"/>
        <v>4.3368268883267076E-3</v>
      </c>
      <c r="AY1136" s="2">
        <f t="shared" si="455"/>
        <v>0</v>
      </c>
      <c r="AZ1136" s="2">
        <f t="shared" si="456"/>
        <v>0</v>
      </c>
      <c r="BB1136" t="s">
        <v>336</v>
      </c>
      <c r="BC1136" t="s">
        <v>1017</v>
      </c>
      <c r="BD1136">
        <v>4</v>
      </c>
      <c r="BF1136" s="111">
        <v>21</v>
      </c>
      <c r="BG1136" s="113">
        <v>191</v>
      </c>
      <c r="BH1136" s="117">
        <f t="shared" si="458"/>
        <v>21191</v>
      </c>
      <c r="BJ1136" s="5" t="s">
        <v>3185</v>
      </c>
      <c r="BY1136" s="63">
        <v>0</v>
      </c>
      <c r="BZ1136" s="63">
        <v>0</v>
      </c>
      <c r="CG1136" s="8">
        <v>0</v>
      </c>
    </row>
    <row r="1137" spans="1:85" ht="13" hidden="1" customHeight="1" outlineLevel="1">
      <c r="A1137" t="s">
        <v>2129</v>
      </c>
      <c r="B1137" t="s">
        <v>1017</v>
      </c>
      <c r="C1137" s="1">
        <f t="shared" ref="C1137:C1161" si="459">SUM(N1137:AQ1137)</f>
        <v>10241</v>
      </c>
      <c r="D1137" s="5">
        <f>IF(N1137&gt;0, RANK(N1137,(N1137:P1137,Q1137:AE1137)),0)</f>
        <v>2</v>
      </c>
      <c r="E1137" s="5">
        <f>IF(O1137&gt;0,RANK(O1137,(N1137:P1137,Q1137:AE1137)),0)</f>
        <v>1</v>
      </c>
      <c r="F1137" s="5">
        <f>IF(P1137&gt;0,RANK(P1137,(N1137:P1137,Q1137:AE1137)),0)</f>
        <v>0</v>
      </c>
      <c r="G1137" s="131">
        <f t="shared" si="446"/>
        <v>5993</v>
      </c>
      <c r="H1137" s="136">
        <f t="shared" si="447"/>
        <v>0.585196758129089</v>
      </c>
      <c r="I1137" s="2"/>
      <c r="J1137" s="2">
        <f t="shared" ref="J1137:J1161" si="460">IF($C1137=0,"-",N1137/$C1137)</f>
        <v>0.19988282394297432</v>
      </c>
      <c r="K1137" s="2">
        <f t="shared" ref="K1137:K1161" si="461">IF($C1137=0,"-",O1137/$C1137)</f>
        <v>0.7850795820720633</v>
      </c>
      <c r="L1137" s="2">
        <f t="shared" ref="L1137:L1161" si="462">IF($C1137=0,"-",P1137/$C1137)</f>
        <v>0</v>
      </c>
      <c r="M1137" s="2">
        <f t="shared" ref="M1137:M1161" si="463">IF(C1137=0,"-",(1-J1137-K1137-L1137))</f>
        <v>1.5037593984962405E-2</v>
      </c>
      <c r="N1137" s="63">
        <v>2047</v>
      </c>
      <c r="O1137" s="63">
        <v>8040</v>
      </c>
      <c r="P1137" s="63"/>
      <c r="Q1137" s="63">
        <v>80</v>
      </c>
      <c r="R1137" s="63">
        <v>29</v>
      </c>
      <c r="S1137" s="63">
        <v>1</v>
      </c>
      <c r="T1137" s="63"/>
      <c r="U1137" s="63"/>
      <c r="V1137" s="63"/>
      <c r="W1137" s="63">
        <f t="shared" si="457"/>
        <v>0</v>
      </c>
      <c r="X1137" s="63">
        <v>0</v>
      </c>
      <c r="Y1137" s="63">
        <v>0</v>
      </c>
      <c r="Z1137" s="63"/>
      <c r="AA1137" s="63"/>
      <c r="AB1137" s="63"/>
      <c r="AC1137" s="63"/>
      <c r="AD1137" s="63"/>
      <c r="AE1137" s="63"/>
      <c r="AF1137" s="63"/>
      <c r="AG1137" s="63">
        <v>0</v>
      </c>
      <c r="AH1137" s="63"/>
      <c r="AI1137" s="63">
        <v>44</v>
      </c>
      <c r="AJ1137" s="63"/>
      <c r="AK1137" s="63"/>
      <c r="AL1137" s="63"/>
      <c r="AM1137" s="63">
        <v>0</v>
      </c>
      <c r="AN1137" s="63"/>
      <c r="AO1137" s="63"/>
      <c r="AP1137" s="63"/>
      <c r="AQ1137" s="63"/>
      <c r="AS1137" s="5">
        <f>IF(Q1137&gt;0,RANK(Q1137,(N1137:P1137,Q1137:AE1137)),0)</f>
        <v>3</v>
      </c>
      <c r="AT1137" s="5">
        <f>IF(R1137&gt;0,RANK(R1137,(N1137:P1137,Q1137:AE1137)),0)</f>
        <v>4</v>
      </c>
      <c r="AU1137" s="5">
        <f>IF(T1137&gt;0,RANK(T1137,(N1137:P1137,Q1137:AE1137)),0)</f>
        <v>0</v>
      </c>
      <c r="AV1137" s="5">
        <f>IF(S1137&gt;0,RANK(S1137,(N1137:P1137,Q1137:AE1137)),0)</f>
        <v>5</v>
      </c>
      <c r="AW1137" s="2">
        <f t="shared" ref="AW1137:AW1161" si="464">IF($C1137=0,"-",Q1137/$C1137)</f>
        <v>7.8117371350454054E-3</v>
      </c>
      <c r="AX1137" s="2">
        <f t="shared" ref="AX1137:AX1161" si="465">IF($C1137=0,"-",R1137/$C1137)</f>
        <v>2.8317547114539597E-3</v>
      </c>
      <c r="AY1137" s="2">
        <f t="shared" ref="AY1137:AY1161" si="466">IF($C1137=0,"-",T1137/$C1137)</f>
        <v>0</v>
      </c>
      <c r="AZ1137" s="2">
        <f t="shared" ref="AZ1137:AZ1161" si="467">IF($C1137=0,"-",S1137/$C1137)</f>
        <v>9.7646714188067565E-5</v>
      </c>
      <c r="BB1137" t="s">
        <v>2129</v>
      </c>
      <c r="BC1137" t="s">
        <v>1017</v>
      </c>
      <c r="BD1137">
        <v>5</v>
      </c>
      <c r="BF1137" s="111">
        <v>21</v>
      </c>
      <c r="BG1137" s="113">
        <v>193</v>
      </c>
      <c r="BH1137" s="117">
        <f t="shared" si="458"/>
        <v>21193</v>
      </c>
      <c r="BJ1137" s="5" t="s">
        <v>3185</v>
      </c>
      <c r="BY1137" s="63">
        <v>0</v>
      </c>
      <c r="BZ1137" s="63">
        <v>0</v>
      </c>
      <c r="CG1137" s="8">
        <v>0</v>
      </c>
    </row>
    <row r="1138" spans="1:85" ht="13" hidden="1" customHeight="1" outlineLevel="1">
      <c r="A1138" t="s">
        <v>2670</v>
      </c>
      <c r="B1138" t="s">
        <v>1017</v>
      </c>
      <c r="C1138" s="1">
        <f t="shared" si="459"/>
        <v>23636</v>
      </c>
      <c r="D1138" s="5">
        <f>IF(N1138&gt;0, RANK(N1138,(N1138:P1138,Q1138:AE1138)),0)</f>
        <v>2</v>
      </c>
      <c r="E1138" s="5">
        <f>IF(O1138&gt;0,RANK(O1138,(N1138:P1138,Q1138:AE1138)),0)</f>
        <v>1</v>
      </c>
      <c r="F1138" s="5">
        <f>IF(P1138&gt;0,RANK(P1138,(N1138:P1138,Q1138:AE1138)),0)</f>
        <v>0</v>
      </c>
      <c r="G1138" s="131">
        <f t="shared" si="446"/>
        <v>11944</v>
      </c>
      <c r="H1138" s="136">
        <f t="shared" si="447"/>
        <v>0.50533085124386534</v>
      </c>
      <c r="I1138" s="2"/>
      <c r="J1138" s="2">
        <f t="shared" si="460"/>
        <v>0.23887290573701134</v>
      </c>
      <c r="K1138" s="2">
        <f t="shared" si="461"/>
        <v>0.7442037569808766</v>
      </c>
      <c r="L1138" s="2">
        <f t="shared" si="462"/>
        <v>0</v>
      </c>
      <c r="M1138" s="2">
        <f t="shared" si="463"/>
        <v>1.6923337282112039E-2</v>
      </c>
      <c r="N1138" s="63">
        <v>5646</v>
      </c>
      <c r="O1138" s="63">
        <v>17590</v>
      </c>
      <c r="P1138" s="63"/>
      <c r="Q1138" s="63">
        <v>221</v>
      </c>
      <c r="R1138" s="63">
        <v>46</v>
      </c>
      <c r="S1138" s="63">
        <v>0</v>
      </c>
      <c r="T1138" s="63"/>
      <c r="U1138" s="63"/>
      <c r="V1138" s="63"/>
      <c r="W1138" s="63">
        <f t="shared" si="457"/>
        <v>0</v>
      </c>
      <c r="X1138" s="63">
        <v>2</v>
      </c>
      <c r="Y1138" s="63">
        <v>0</v>
      </c>
      <c r="Z1138" s="63"/>
      <c r="AA1138" s="63"/>
      <c r="AB1138" s="63"/>
      <c r="AC1138" s="63"/>
      <c r="AD1138" s="63"/>
      <c r="AE1138" s="63"/>
      <c r="AF1138" s="63"/>
      <c r="AG1138" s="63">
        <v>0</v>
      </c>
      <c r="AH1138" s="63"/>
      <c r="AI1138" s="63">
        <v>131</v>
      </c>
      <c r="AJ1138" s="63"/>
      <c r="AK1138" s="63"/>
      <c r="AL1138" s="63"/>
      <c r="AM1138" s="63">
        <v>0</v>
      </c>
      <c r="AN1138" s="63"/>
      <c r="AO1138" s="63"/>
      <c r="AP1138" s="63"/>
      <c r="AQ1138" s="63"/>
      <c r="AS1138" s="5">
        <f>IF(Q1138&gt;0,RANK(Q1138,(N1138:P1138,Q1138:AE1138)),0)</f>
        <v>3</v>
      </c>
      <c r="AT1138" s="5">
        <f>IF(R1138&gt;0,RANK(R1138,(N1138:P1138,Q1138:AE1138)),0)</f>
        <v>4</v>
      </c>
      <c r="AU1138" s="5">
        <f>IF(T1138&gt;0,RANK(T1138,(N1138:P1138,Q1138:AE1138)),0)</f>
        <v>0</v>
      </c>
      <c r="AV1138" s="5">
        <f>IF(S1138&gt;0,RANK(S1138,(N1138:P1138,Q1138:AE1138)),0)</f>
        <v>0</v>
      </c>
      <c r="AW1138" s="2">
        <f t="shared" si="464"/>
        <v>9.3501438483668976E-3</v>
      </c>
      <c r="AX1138" s="2">
        <f t="shared" si="465"/>
        <v>1.9461837874428837E-3</v>
      </c>
      <c r="AY1138" s="2">
        <f t="shared" si="466"/>
        <v>0</v>
      </c>
      <c r="AZ1138" s="2">
        <f t="shared" si="467"/>
        <v>0</v>
      </c>
      <c r="BB1138" t="s">
        <v>2670</v>
      </c>
      <c r="BC1138" t="s">
        <v>1017</v>
      </c>
      <c r="BD1138">
        <v>5</v>
      </c>
      <c r="BF1138" s="111">
        <v>21</v>
      </c>
      <c r="BG1138" s="113">
        <v>195</v>
      </c>
      <c r="BH1138" s="117">
        <f t="shared" si="458"/>
        <v>21195</v>
      </c>
      <c r="BJ1138" s="5" t="s">
        <v>3185</v>
      </c>
      <c r="BY1138" s="63">
        <v>0</v>
      </c>
      <c r="BZ1138" s="63">
        <v>0</v>
      </c>
      <c r="CG1138" s="8">
        <v>0</v>
      </c>
    </row>
    <row r="1139" spans="1:85" ht="13" hidden="1" customHeight="1" outlineLevel="1">
      <c r="A1139" t="s">
        <v>1962</v>
      </c>
      <c r="B1139" t="s">
        <v>1017</v>
      </c>
      <c r="C1139" s="1">
        <f t="shared" si="459"/>
        <v>4481</v>
      </c>
      <c r="D1139" s="5">
        <f>IF(N1139&gt;0, RANK(N1139,(N1139:P1139,Q1139:AE1139)),0)</f>
        <v>2</v>
      </c>
      <c r="E1139" s="5">
        <f>IF(O1139&gt;0,RANK(O1139,(N1139:P1139,Q1139:AE1139)),0)</f>
        <v>1</v>
      </c>
      <c r="F1139" s="5">
        <f>IF(P1139&gt;0,RANK(P1139,(N1139:P1139,Q1139:AE1139)),0)</f>
        <v>0</v>
      </c>
      <c r="G1139" s="131">
        <f t="shared" si="446"/>
        <v>1146</v>
      </c>
      <c r="H1139" s="136">
        <f t="shared" si="447"/>
        <v>0.25574648515956261</v>
      </c>
      <c r="I1139" s="2"/>
      <c r="J1139" s="2">
        <f t="shared" si="460"/>
        <v>0.36152644498995762</v>
      </c>
      <c r="K1139" s="2">
        <f t="shared" si="461"/>
        <v>0.61727293014952023</v>
      </c>
      <c r="L1139" s="2">
        <f t="shared" si="462"/>
        <v>0</v>
      </c>
      <c r="M1139" s="2">
        <f t="shared" si="463"/>
        <v>2.120062486052221E-2</v>
      </c>
      <c r="N1139" s="63">
        <v>1620</v>
      </c>
      <c r="O1139" s="63">
        <v>2766</v>
      </c>
      <c r="P1139" s="63"/>
      <c r="Q1139" s="63">
        <v>43</v>
      </c>
      <c r="R1139" s="63">
        <v>16</v>
      </c>
      <c r="S1139" s="63">
        <v>0</v>
      </c>
      <c r="T1139" s="63"/>
      <c r="U1139" s="63"/>
      <c r="V1139" s="63"/>
      <c r="W1139" s="63">
        <f t="shared" si="457"/>
        <v>0</v>
      </c>
      <c r="X1139" s="63">
        <v>0</v>
      </c>
      <c r="Y1139" s="63">
        <v>0</v>
      </c>
      <c r="Z1139" s="63"/>
      <c r="AA1139" s="63"/>
      <c r="AB1139" s="63"/>
      <c r="AC1139" s="63"/>
      <c r="AD1139" s="63"/>
      <c r="AE1139" s="63"/>
      <c r="AF1139" s="63"/>
      <c r="AG1139" s="63">
        <v>0</v>
      </c>
      <c r="AH1139" s="63"/>
      <c r="AI1139" s="63">
        <v>36</v>
      </c>
      <c r="AJ1139" s="63"/>
      <c r="AK1139" s="63"/>
      <c r="AL1139" s="63"/>
      <c r="AM1139" s="63">
        <v>0</v>
      </c>
      <c r="AN1139" s="63"/>
      <c r="AO1139" s="63"/>
      <c r="AP1139" s="63"/>
      <c r="AQ1139" s="63"/>
      <c r="AS1139" s="5">
        <f>IF(Q1139&gt;0,RANK(Q1139,(N1139:P1139,Q1139:AE1139)),0)</f>
        <v>3</v>
      </c>
      <c r="AT1139" s="5">
        <f>IF(R1139&gt;0,RANK(R1139,(N1139:P1139,Q1139:AE1139)),0)</f>
        <v>4</v>
      </c>
      <c r="AU1139" s="5">
        <f>IF(T1139&gt;0,RANK(T1139,(N1139:P1139,Q1139:AE1139)),0)</f>
        <v>0</v>
      </c>
      <c r="AV1139" s="5">
        <f>IF(S1139&gt;0,RANK(S1139,(N1139:P1139,Q1139:AE1139)),0)</f>
        <v>0</v>
      </c>
      <c r="AW1139" s="2">
        <f t="shared" si="464"/>
        <v>9.5960723052889978E-3</v>
      </c>
      <c r="AX1139" s="2">
        <f t="shared" si="465"/>
        <v>3.5706315554563713E-3</v>
      </c>
      <c r="AY1139" s="2">
        <f t="shared" si="466"/>
        <v>0</v>
      </c>
      <c r="AZ1139" s="2">
        <f t="shared" si="467"/>
        <v>0</v>
      </c>
      <c r="BB1139" t="s">
        <v>1962</v>
      </c>
      <c r="BC1139" t="s">
        <v>1017</v>
      </c>
      <c r="BD1139">
        <v>6</v>
      </c>
      <c r="BF1139" s="111">
        <v>21</v>
      </c>
      <c r="BG1139" s="113">
        <v>197</v>
      </c>
      <c r="BH1139" s="117">
        <f t="shared" si="458"/>
        <v>21197</v>
      </c>
      <c r="BJ1139" s="5" t="s">
        <v>3185</v>
      </c>
      <c r="BY1139" s="63">
        <v>0</v>
      </c>
      <c r="BZ1139" s="63">
        <v>0</v>
      </c>
      <c r="CG1139" s="8">
        <v>0</v>
      </c>
    </row>
    <row r="1140" spans="1:85" ht="13" hidden="1" customHeight="1" outlineLevel="1">
      <c r="A1140" t="s">
        <v>2098</v>
      </c>
      <c r="B1140" t="s">
        <v>1017</v>
      </c>
      <c r="C1140" s="1">
        <f t="shared" si="459"/>
        <v>26003</v>
      </c>
      <c r="D1140" s="5">
        <f>IF(N1140&gt;0, RANK(N1140,(N1140:P1140,Q1140:AE1140)),0)</f>
        <v>2</v>
      </c>
      <c r="E1140" s="5">
        <f>IF(O1140&gt;0,RANK(O1140,(N1140:P1140,Q1140:AE1140)),0)</f>
        <v>1</v>
      </c>
      <c r="F1140" s="5">
        <f>IF(P1140&gt;0,RANK(P1140,(N1140:P1140,Q1140:AE1140)),0)</f>
        <v>0</v>
      </c>
      <c r="G1140" s="131">
        <f t="shared" si="446"/>
        <v>15738</v>
      </c>
      <c r="H1140" s="136">
        <f t="shared" si="447"/>
        <v>0.60523785717032652</v>
      </c>
      <c r="I1140" s="2"/>
      <c r="J1140" s="2">
        <f t="shared" si="460"/>
        <v>0.19136253509210477</v>
      </c>
      <c r="K1140" s="2">
        <f t="shared" si="461"/>
        <v>0.79660039226243129</v>
      </c>
      <c r="L1140" s="2">
        <f t="shared" si="462"/>
        <v>0</v>
      </c>
      <c r="M1140" s="2">
        <f t="shared" si="463"/>
        <v>1.2037072645463942E-2</v>
      </c>
      <c r="N1140" s="63">
        <v>4976</v>
      </c>
      <c r="O1140" s="63">
        <v>20714</v>
      </c>
      <c r="P1140" s="63"/>
      <c r="Q1140" s="63">
        <v>168</v>
      </c>
      <c r="R1140" s="63">
        <v>51</v>
      </c>
      <c r="S1140" s="63">
        <v>0</v>
      </c>
      <c r="T1140" s="63"/>
      <c r="U1140" s="63"/>
      <c r="V1140" s="63"/>
      <c r="W1140" s="63">
        <f t="shared" si="457"/>
        <v>0</v>
      </c>
      <c r="X1140" s="63">
        <v>0</v>
      </c>
      <c r="Y1140" s="63">
        <v>0</v>
      </c>
      <c r="Z1140" s="63"/>
      <c r="AA1140" s="63"/>
      <c r="AB1140" s="63"/>
      <c r="AC1140" s="63"/>
      <c r="AD1140" s="63"/>
      <c r="AE1140" s="63"/>
      <c r="AF1140" s="63"/>
      <c r="AG1140" s="63">
        <v>0</v>
      </c>
      <c r="AH1140" s="63"/>
      <c r="AI1140" s="63">
        <v>94</v>
      </c>
      <c r="AJ1140" s="63"/>
      <c r="AK1140" s="63"/>
      <c r="AL1140" s="63"/>
      <c r="AM1140" s="63">
        <v>0</v>
      </c>
      <c r="AN1140" s="63"/>
      <c r="AO1140" s="63"/>
      <c r="AP1140" s="63"/>
      <c r="AQ1140" s="63"/>
      <c r="AS1140" s="5">
        <f>IF(Q1140&gt;0,RANK(Q1140,(N1140:P1140,Q1140:AE1140)),0)</f>
        <v>3</v>
      </c>
      <c r="AT1140" s="5">
        <f>IF(R1140&gt;0,RANK(R1140,(N1140:P1140,Q1140:AE1140)),0)</f>
        <v>4</v>
      </c>
      <c r="AU1140" s="5">
        <f>IF(T1140&gt;0,RANK(T1140,(N1140:P1140,Q1140:AE1140)),0)</f>
        <v>0</v>
      </c>
      <c r="AV1140" s="5">
        <f>IF(S1140&gt;0,RANK(S1140,(N1140:P1140,Q1140:AE1140)),0)</f>
        <v>0</v>
      </c>
      <c r="AW1140" s="2">
        <f t="shared" si="464"/>
        <v>6.4607929854247591E-3</v>
      </c>
      <c r="AX1140" s="2">
        <f t="shared" si="465"/>
        <v>1.9613121562896589E-3</v>
      </c>
      <c r="AY1140" s="2">
        <f t="shared" si="466"/>
        <v>0</v>
      </c>
      <c r="AZ1140" s="2">
        <f t="shared" si="467"/>
        <v>0</v>
      </c>
      <c r="BB1140" t="s">
        <v>2098</v>
      </c>
      <c r="BC1140" t="s">
        <v>1017</v>
      </c>
      <c r="BD1140">
        <v>5</v>
      </c>
      <c r="BF1140" s="111">
        <v>21</v>
      </c>
      <c r="BG1140" s="113">
        <v>199</v>
      </c>
      <c r="BH1140" s="117">
        <f t="shared" si="458"/>
        <v>21199</v>
      </c>
      <c r="BJ1140" s="5" t="s">
        <v>3185</v>
      </c>
      <c r="BY1140" s="63">
        <v>0</v>
      </c>
      <c r="BZ1140" s="63">
        <v>0</v>
      </c>
      <c r="CG1140" s="8">
        <v>0</v>
      </c>
    </row>
    <row r="1141" spans="1:85" ht="13" hidden="1" customHeight="1" outlineLevel="1">
      <c r="A1141" t="s">
        <v>1691</v>
      </c>
      <c r="B1141" t="s">
        <v>1017</v>
      </c>
      <c r="C1141" s="1">
        <f t="shared" si="459"/>
        <v>935</v>
      </c>
      <c r="D1141" s="5">
        <f>IF(N1141&gt;0, RANK(N1141,(N1141:P1141,Q1141:AE1141)),0)</f>
        <v>2</v>
      </c>
      <c r="E1141" s="5">
        <f>IF(O1141&gt;0,RANK(O1141,(N1141:P1141,Q1141:AE1141)),0)</f>
        <v>1</v>
      </c>
      <c r="F1141" s="5">
        <f>IF(P1141&gt;0,RANK(P1141,(N1141:P1141,Q1141:AE1141)),0)</f>
        <v>0</v>
      </c>
      <c r="G1141" s="131">
        <f t="shared" si="446"/>
        <v>239</v>
      </c>
      <c r="H1141" s="136">
        <f t="shared" si="447"/>
        <v>0.25561497326203209</v>
      </c>
      <c r="I1141" s="2"/>
      <c r="J1141" s="2">
        <f t="shared" si="460"/>
        <v>0.36363636363636365</v>
      </c>
      <c r="K1141" s="2">
        <f t="shared" si="461"/>
        <v>0.61925133689839573</v>
      </c>
      <c r="L1141" s="2">
        <f t="shared" si="462"/>
        <v>0</v>
      </c>
      <c r="M1141" s="2">
        <f t="shared" si="463"/>
        <v>1.7112299465240621E-2</v>
      </c>
      <c r="N1141" s="63">
        <v>340</v>
      </c>
      <c r="O1141" s="63">
        <v>579</v>
      </c>
      <c r="P1141" s="63"/>
      <c r="Q1141" s="63">
        <v>5</v>
      </c>
      <c r="R1141" s="63">
        <v>6</v>
      </c>
      <c r="S1141" s="63">
        <v>0</v>
      </c>
      <c r="T1141" s="63"/>
      <c r="U1141" s="63"/>
      <c r="V1141" s="63"/>
      <c r="W1141" s="63">
        <f t="shared" si="457"/>
        <v>0</v>
      </c>
      <c r="X1141" s="63">
        <v>0</v>
      </c>
      <c r="Y1141" s="63">
        <v>0</v>
      </c>
      <c r="Z1141" s="63"/>
      <c r="AA1141" s="63"/>
      <c r="AB1141" s="63"/>
      <c r="AC1141" s="63"/>
      <c r="AD1141" s="63"/>
      <c r="AE1141" s="63"/>
      <c r="AF1141" s="63"/>
      <c r="AG1141" s="63">
        <v>0</v>
      </c>
      <c r="AH1141" s="63"/>
      <c r="AI1141" s="63">
        <v>5</v>
      </c>
      <c r="AJ1141" s="63"/>
      <c r="AK1141" s="63"/>
      <c r="AL1141" s="63"/>
      <c r="AM1141" s="63">
        <v>0</v>
      </c>
      <c r="AN1141" s="63"/>
      <c r="AO1141" s="63"/>
      <c r="AP1141" s="63"/>
      <c r="AQ1141" s="63"/>
      <c r="AS1141" s="5">
        <f>IF(Q1141&gt;0,RANK(Q1141,(N1141:P1141,Q1141:AE1141)),0)</f>
        <v>4</v>
      </c>
      <c r="AT1141" s="5">
        <f>IF(R1141&gt;0,RANK(R1141,(N1141:P1141,Q1141:AE1141)),0)</f>
        <v>3</v>
      </c>
      <c r="AU1141" s="5">
        <f>IF(T1141&gt;0,RANK(T1141,(N1141:P1141,Q1141:AE1141)),0)</f>
        <v>0</v>
      </c>
      <c r="AV1141" s="5">
        <f>IF(S1141&gt;0,RANK(S1141,(N1141:P1141,Q1141:AE1141)),0)</f>
        <v>0</v>
      </c>
      <c r="AW1141" s="2">
        <f t="shared" si="464"/>
        <v>5.3475935828877002E-3</v>
      </c>
      <c r="AX1141" s="2">
        <f t="shared" si="465"/>
        <v>6.4171122994652408E-3</v>
      </c>
      <c r="AY1141" s="2">
        <f t="shared" si="466"/>
        <v>0</v>
      </c>
      <c r="AZ1141" s="2">
        <f t="shared" si="467"/>
        <v>0</v>
      </c>
      <c r="BB1141" t="s">
        <v>1691</v>
      </c>
      <c r="BC1141" t="s">
        <v>1017</v>
      </c>
      <c r="BD1141">
        <v>6</v>
      </c>
      <c r="BF1141" s="111">
        <v>21</v>
      </c>
      <c r="BG1141" s="113">
        <v>201</v>
      </c>
      <c r="BH1141" s="117">
        <f t="shared" si="458"/>
        <v>21201</v>
      </c>
      <c r="BJ1141" s="5" t="s">
        <v>3185</v>
      </c>
      <c r="BY1141" s="63">
        <v>0</v>
      </c>
      <c r="BZ1141" s="63">
        <v>0</v>
      </c>
      <c r="CG1141" s="8">
        <v>0</v>
      </c>
    </row>
    <row r="1142" spans="1:85" ht="13" hidden="1" customHeight="1" outlineLevel="1">
      <c r="A1142" t="s">
        <v>1400</v>
      </c>
      <c r="B1142" t="s">
        <v>1017</v>
      </c>
      <c r="C1142" s="1">
        <f t="shared" si="459"/>
        <v>6216</v>
      </c>
      <c r="D1142" s="5">
        <f>IF(N1142&gt;0, RANK(N1142,(N1142:P1142,Q1142:AE1142)),0)</f>
        <v>2</v>
      </c>
      <c r="E1142" s="5">
        <f>IF(O1142&gt;0,RANK(O1142,(N1142:P1142,Q1142:AE1142)),0)</f>
        <v>1</v>
      </c>
      <c r="F1142" s="5">
        <f>IF(P1142&gt;0,RANK(P1142,(N1142:P1142,Q1142:AE1142)),0)</f>
        <v>0</v>
      </c>
      <c r="G1142" s="131">
        <f t="shared" si="446"/>
        <v>3931</v>
      </c>
      <c r="H1142" s="136">
        <f t="shared" si="447"/>
        <v>0.6324002574002574</v>
      </c>
      <c r="I1142" s="2"/>
      <c r="J1142" s="2">
        <f t="shared" si="460"/>
        <v>0.17648005148005147</v>
      </c>
      <c r="K1142" s="2">
        <f t="shared" si="461"/>
        <v>0.80888030888030893</v>
      </c>
      <c r="L1142" s="2">
        <f t="shared" si="462"/>
        <v>0</v>
      </c>
      <c r="M1142" s="2">
        <f t="shared" si="463"/>
        <v>1.4639639639639546E-2</v>
      </c>
      <c r="N1142" s="63">
        <v>1097</v>
      </c>
      <c r="O1142" s="63">
        <v>5028</v>
      </c>
      <c r="P1142" s="63"/>
      <c r="Q1142" s="63">
        <v>52</v>
      </c>
      <c r="R1142" s="63">
        <v>16</v>
      </c>
      <c r="S1142" s="63">
        <v>0</v>
      </c>
      <c r="T1142" s="63"/>
      <c r="U1142" s="63"/>
      <c r="V1142" s="63"/>
      <c r="W1142" s="63">
        <f t="shared" si="457"/>
        <v>0</v>
      </c>
      <c r="X1142" s="63">
        <v>0</v>
      </c>
      <c r="Y1142" s="63">
        <v>0</v>
      </c>
      <c r="Z1142" s="63"/>
      <c r="AA1142" s="63"/>
      <c r="AB1142" s="63"/>
      <c r="AC1142" s="63"/>
      <c r="AD1142" s="63"/>
      <c r="AE1142" s="63"/>
      <c r="AF1142" s="63"/>
      <c r="AG1142" s="63">
        <v>0</v>
      </c>
      <c r="AH1142" s="63"/>
      <c r="AI1142" s="63">
        <v>23</v>
      </c>
      <c r="AJ1142" s="63"/>
      <c r="AK1142" s="63"/>
      <c r="AL1142" s="63"/>
      <c r="AM1142" s="63">
        <v>0</v>
      </c>
      <c r="AN1142" s="63"/>
      <c r="AO1142" s="63"/>
      <c r="AP1142" s="63"/>
      <c r="AQ1142" s="63"/>
      <c r="AS1142" s="5">
        <f>IF(Q1142&gt;0,RANK(Q1142,(N1142:P1142,Q1142:AE1142)),0)</f>
        <v>3</v>
      </c>
      <c r="AT1142" s="5">
        <f>IF(R1142&gt;0,RANK(R1142,(N1142:P1142,Q1142:AE1142)),0)</f>
        <v>4</v>
      </c>
      <c r="AU1142" s="5">
        <f>IF(T1142&gt;0,RANK(T1142,(N1142:P1142,Q1142:AE1142)),0)</f>
        <v>0</v>
      </c>
      <c r="AV1142" s="5">
        <f>IF(S1142&gt;0,RANK(S1142,(N1142:P1142,Q1142:AE1142)),0)</f>
        <v>0</v>
      </c>
      <c r="AW1142" s="2">
        <f t="shared" si="464"/>
        <v>8.3655083655083656E-3</v>
      </c>
      <c r="AX1142" s="2">
        <f t="shared" si="465"/>
        <v>2.5740025740025739E-3</v>
      </c>
      <c r="AY1142" s="2">
        <f t="shared" si="466"/>
        <v>0</v>
      </c>
      <c r="AZ1142" s="2">
        <f t="shared" si="467"/>
        <v>0</v>
      </c>
      <c r="BB1142" t="s">
        <v>1400</v>
      </c>
      <c r="BC1142" t="s">
        <v>1017</v>
      </c>
      <c r="BD1142">
        <v>5</v>
      </c>
      <c r="BF1142" s="111">
        <v>21</v>
      </c>
      <c r="BG1142" s="113">
        <v>203</v>
      </c>
      <c r="BH1142" s="117">
        <f t="shared" si="458"/>
        <v>21203</v>
      </c>
      <c r="BJ1142" s="5" t="s">
        <v>3185</v>
      </c>
      <c r="BY1142" s="63">
        <v>0</v>
      </c>
      <c r="BZ1142" s="63">
        <v>0</v>
      </c>
      <c r="CG1142" s="8">
        <v>0</v>
      </c>
    </row>
    <row r="1143" spans="1:85" ht="13" hidden="1" customHeight="1" outlineLevel="1">
      <c r="A1143" t="s">
        <v>170</v>
      </c>
      <c r="B1143" t="s">
        <v>1017</v>
      </c>
      <c r="C1143" s="1">
        <f t="shared" si="459"/>
        <v>7665</v>
      </c>
      <c r="D1143" s="5">
        <f>IF(N1143&gt;0, RANK(N1143,(N1143:P1143,Q1143:AE1143)),0)</f>
        <v>2</v>
      </c>
      <c r="E1143" s="5">
        <f>IF(O1143&gt;0,RANK(O1143,(N1143:P1143,Q1143:AE1143)),0)</f>
        <v>1</v>
      </c>
      <c r="F1143" s="5">
        <f>IF(P1143&gt;0,RANK(P1143,(N1143:P1143,Q1143:AE1143)),0)</f>
        <v>0</v>
      </c>
      <c r="G1143" s="131">
        <f t="shared" si="446"/>
        <v>597</v>
      </c>
      <c r="H1143" s="136">
        <f t="shared" si="447"/>
        <v>7.7886497064579258E-2</v>
      </c>
      <c r="I1143" s="2"/>
      <c r="J1143" s="2">
        <f t="shared" si="460"/>
        <v>0.44853228962818004</v>
      </c>
      <c r="K1143" s="2">
        <f t="shared" si="461"/>
        <v>0.52641878669275932</v>
      </c>
      <c r="L1143" s="2">
        <f t="shared" si="462"/>
        <v>0</v>
      </c>
      <c r="M1143" s="2">
        <f t="shared" si="463"/>
        <v>2.5048923679060642E-2</v>
      </c>
      <c r="N1143" s="63">
        <v>3438</v>
      </c>
      <c r="O1143" s="63">
        <v>4035</v>
      </c>
      <c r="P1143" s="63"/>
      <c r="Q1143" s="63">
        <v>89</v>
      </c>
      <c r="R1143" s="63">
        <v>39</v>
      </c>
      <c r="S1143" s="63">
        <v>0</v>
      </c>
      <c r="T1143" s="63"/>
      <c r="U1143" s="63"/>
      <c r="V1143" s="63"/>
      <c r="W1143" s="63">
        <f t="shared" si="457"/>
        <v>0</v>
      </c>
      <c r="X1143" s="63">
        <v>0</v>
      </c>
      <c r="Y1143" s="63">
        <v>0</v>
      </c>
      <c r="Z1143" s="63"/>
      <c r="AA1143" s="63"/>
      <c r="AB1143" s="63"/>
      <c r="AC1143" s="63"/>
      <c r="AD1143" s="63"/>
      <c r="AE1143" s="63"/>
      <c r="AF1143" s="63"/>
      <c r="AG1143" s="63">
        <v>0</v>
      </c>
      <c r="AH1143" s="63"/>
      <c r="AI1143" s="63">
        <v>40</v>
      </c>
      <c r="AJ1143" s="63"/>
      <c r="AK1143" s="63"/>
      <c r="AL1143" s="63"/>
      <c r="AM1143" s="63">
        <v>24</v>
      </c>
      <c r="AN1143" s="63"/>
      <c r="AO1143" s="63"/>
      <c r="AP1143" s="63"/>
      <c r="AQ1143" s="63"/>
      <c r="AS1143" s="5">
        <f>IF(Q1143&gt;0,RANK(Q1143,(N1143:P1143,Q1143:AE1143)),0)</f>
        <v>3</v>
      </c>
      <c r="AT1143" s="5">
        <f>IF(R1143&gt;0,RANK(R1143,(N1143:P1143,Q1143:AE1143)),0)</f>
        <v>4</v>
      </c>
      <c r="AU1143" s="5">
        <f>IF(T1143&gt;0,RANK(T1143,(N1143:P1143,Q1143:AE1143)),0)</f>
        <v>0</v>
      </c>
      <c r="AV1143" s="5">
        <f>IF(S1143&gt;0,RANK(S1143,(N1143:P1143,Q1143:AE1143)),0)</f>
        <v>0</v>
      </c>
      <c r="AW1143" s="2">
        <f t="shared" si="464"/>
        <v>1.1611219830397913E-2</v>
      </c>
      <c r="AX1143" s="2">
        <f t="shared" si="465"/>
        <v>5.0880626223091981E-3</v>
      </c>
      <c r="AY1143" s="2">
        <f t="shared" si="466"/>
        <v>0</v>
      </c>
      <c r="AZ1143" s="2">
        <f t="shared" si="467"/>
        <v>0</v>
      </c>
      <c r="BB1143" t="s">
        <v>170</v>
      </c>
      <c r="BC1143" t="s">
        <v>1017</v>
      </c>
      <c r="BD1143">
        <v>5</v>
      </c>
      <c r="BF1143" s="111">
        <v>21</v>
      </c>
      <c r="BG1143" s="113">
        <v>205</v>
      </c>
      <c r="BH1143" s="117">
        <f t="shared" si="458"/>
        <v>21205</v>
      </c>
      <c r="BJ1143" s="5" t="s">
        <v>3185</v>
      </c>
      <c r="BY1143" s="63">
        <v>0</v>
      </c>
      <c r="BZ1143" s="63">
        <v>0</v>
      </c>
      <c r="CG1143" s="8">
        <v>0</v>
      </c>
    </row>
    <row r="1144" spans="1:85" ht="13" hidden="1" customHeight="1" outlineLevel="1">
      <c r="A1144" t="s">
        <v>1829</v>
      </c>
      <c r="B1144" t="s">
        <v>1017</v>
      </c>
      <c r="C1144" s="1">
        <f t="shared" si="459"/>
        <v>7909</v>
      </c>
      <c r="D1144" s="5">
        <f>IF(N1144&gt;0, RANK(N1144,(N1144:P1144,Q1144:AE1144)),0)</f>
        <v>2</v>
      </c>
      <c r="E1144" s="5">
        <f>IF(O1144&gt;0,RANK(O1144,(N1144:P1144,Q1144:AE1144)),0)</f>
        <v>1</v>
      </c>
      <c r="F1144" s="5">
        <f>IF(P1144&gt;0,RANK(P1144,(N1144:P1144,Q1144:AE1144)),0)</f>
        <v>0</v>
      </c>
      <c r="G1144" s="131">
        <f t="shared" si="446"/>
        <v>4901</v>
      </c>
      <c r="H1144" s="136">
        <f t="shared" si="447"/>
        <v>0.61967378935390061</v>
      </c>
      <c r="I1144" s="2"/>
      <c r="J1144" s="2">
        <f t="shared" si="460"/>
        <v>0.1827032494626375</v>
      </c>
      <c r="K1144" s="2">
        <f t="shared" si="461"/>
        <v>0.8023770388165381</v>
      </c>
      <c r="L1144" s="2">
        <f t="shared" si="462"/>
        <v>0</v>
      </c>
      <c r="M1144" s="2">
        <f t="shared" si="463"/>
        <v>1.4919711720824402E-2</v>
      </c>
      <c r="N1144" s="63">
        <v>1445</v>
      </c>
      <c r="O1144" s="63">
        <v>6346</v>
      </c>
      <c r="P1144" s="63"/>
      <c r="Q1144" s="63">
        <v>57</v>
      </c>
      <c r="R1144" s="63">
        <v>24</v>
      </c>
      <c r="S1144" s="63">
        <v>2</v>
      </c>
      <c r="T1144" s="63"/>
      <c r="U1144" s="63"/>
      <c r="V1144" s="63"/>
      <c r="W1144" s="63">
        <f t="shared" si="457"/>
        <v>0</v>
      </c>
      <c r="X1144" s="63">
        <v>0</v>
      </c>
      <c r="Y1144" s="63">
        <v>0</v>
      </c>
      <c r="Z1144" s="63"/>
      <c r="AA1144" s="63"/>
      <c r="AB1144" s="63"/>
      <c r="AC1144" s="63"/>
      <c r="AD1144" s="63"/>
      <c r="AE1144" s="63"/>
      <c r="AF1144" s="63"/>
      <c r="AG1144" s="63">
        <v>0</v>
      </c>
      <c r="AH1144" s="63"/>
      <c r="AI1144" s="63">
        <v>35</v>
      </c>
      <c r="AJ1144" s="63"/>
      <c r="AK1144" s="63"/>
      <c r="AL1144" s="63"/>
      <c r="AM1144" s="63">
        <v>0</v>
      </c>
      <c r="AN1144" s="63"/>
      <c r="AO1144" s="63"/>
      <c r="AP1144" s="63"/>
      <c r="AQ1144" s="63"/>
      <c r="AS1144" s="5">
        <f>IF(Q1144&gt;0,RANK(Q1144,(N1144:P1144,Q1144:AE1144)),0)</f>
        <v>3</v>
      </c>
      <c r="AT1144" s="5">
        <f>IF(R1144&gt;0,RANK(R1144,(N1144:P1144,Q1144:AE1144)),0)</f>
        <v>4</v>
      </c>
      <c r="AU1144" s="5">
        <f>IF(T1144&gt;0,RANK(T1144,(N1144:P1144,Q1144:AE1144)),0)</f>
        <v>0</v>
      </c>
      <c r="AV1144" s="5">
        <f>IF(S1144&gt;0,RANK(S1144,(N1144:P1144,Q1144:AE1144)),0)</f>
        <v>5</v>
      </c>
      <c r="AW1144" s="2">
        <f t="shared" si="464"/>
        <v>7.206979390567708E-3</v>
      </c>
      <c r="AX1144" s="2">
        <f t="shared" si="465"/>
        <v>3.0345176381337715E-3</v>
      </c>
      <c r="AY1144" s="2">
        <f t="shared" si="466"/>
        <v>0</v>
      </c>
      <c r="AZ1144" s="2">
        <f t="shared" si="467"/>
        <v>2.5287646984448094E-4</v>
      </c>
      <c r="BB1144" t="s">
        <v>1829</v>
      </c>
      <c r="BC1144" t="s">
        <v>1017</v>
      </c>
      <c r="BD1144">
        <v>1</v>
      </c>
      <c r="BF1144" s="111">
        <v>21</v>
      </c>
      <c r="BG1144" s="113">
        <v>207</v>
      </c>
      <c r="BH1144" s="117">
        <f t="shared" si="458"/>
        <v>21207</v>
      </c>
      <c r="BJ1144" s="5" t="s">
        <v>3185</v>
      </c>
      <c r="BY1144" s="63">
        <v>0</v>
      </c>
      <c r="BZ1144" s="63">
        <v>0</v>
      </c>
      <c r="CG1144" s="8">
        <v>0</v>
      </c>
    </row>
    <row r="1145" spans="1:85" ht="13" hidden="1" customHeight="1" outlineLevel="1">
      <c r="A1145" t="s">
        <v>837</v>
      </c>
      <c r="B1145" t="s">
        <v>1017</v>
      </c>
      <c r="C1145" s="1">
        <f t="shared" si="459"/>
        <v>20573</v>
      </c>
      <c r="D1145" s="5">
        <f>IF(N1145&gt;0, RANK(N1145,(N1145:P1145,Q1145:AE1145)),0)</f>
        <v>2</v>
      </c>
      <c r="E1145" s="5">
        <f>IF(O1145&gt;0,RANK(O1145,(N1145:P1145,Q1145:AE1145)),0)</f>
        <v>1</v>
      </c>
      <c r="F1145" s="5">
        <f>IF(P1145&gt;0,RANK(P1145,(N1145:P1145,Q1145:AE1145)),0)</f>
        <v>0</v>
      </c>
      <c r="G1145" s="131">
        <f t="shared" si="446"/>
        <v>5147</v>
      </c>
      <c r="H1145" s="136">
        <f t="shared" si="447"/>
        <v>0.25018227774267243</v>
      </c>
      <c r="I1145" s="2"/>
      <c r="J1145" s="2">
        <f t="shared" si="460"/>
        <v>0.36611092208234092</v>
      </c>
      <c r="K1145" s="2">
        <f t="shared" si="461"/>
        <v>0.6162931998250134</v>
      </c>
      <c r="L1145" s="2">
        <f t="shared" si="462"/>
        <v>0</v>
      </c>
      <c r="M1145" s="2">
        <f t="shared" si="463"/>
        <v>1.7595878092645734E-2</v>
      </c>
      <c r="N1145" s="63">
        <v>7532</v>
      </c>
      <c r="O1145" s="63">
        <v>12679</v>
      </c>
      <c r="P1145" s="63"/>
      <c r="Q1145" s="63">
        <v>205</v>
      </c>
      <c r="R1145" s="63">
        <v>89</v>
      </c>
      <c r="S1145" s="63">
        <v>6</v>
      </c>
      <c r="T1145" s="63"/>
      <c r="U1145" s="63"/>
      <c r="V1145" s="63"/>
      <c r="W1145" s="63">
        <f t="shared" si="457"/>
        <v>0</v>
      </c>
      <c r="X1145" s="63">
        <v>0</v>
      </c>
      <c r="Y1145" s="63">
        <v>0</v>
      </c>
      <c r="Z1145" s="63"/>
      <c r="AA1145" s="63"/>
      <c r="AB1145" s="63"/>
      <c r="AC1145" s="63"/>
      <c r="AD1145" s="63"/>
      <c r="AE1145" s="63"/>
      <c r="AF1145" s="63"/>
      <c r="AG1145" s="63">
        <v>2</v>
      </c>
      <c r="AH1145" s="63"/>
      <c r="AI1145" s="63">
        <v>60</v>
      </c>
      <c r="AJ1145" s="63"/>
      <c r="AK1145" s="63"/>
      <c r="AL1145" s="63"/>
      <c r="AM1145" s="63">
        <v>0</v>
      </c>
      <c r="AN1145" s="63"/>
      <c r="AO1145" s="63"/>
      <c r="AP1145" s="63"/>
      <c r="AQ1145" s="63"/>
      <c r="AS1145" s="5">
        <f>IF(Q1145&gt;0,RANK(Q1145,(N1145:P1145,Q1145:AE1145)),0)</f>
        <v>3</v>
      </c>
      <c r="AT1145" s="5">
        <f>IF(R1145&gt;0,RANK(R1145,(N1145:P1145,Q1145:AE1145)),0)</f>
        <v>4</v>
      </c>
      <c r="AU1145" s="5">
        <f>IF(T1145&gt;0,RANK(T1145,(N1145:P1145,Q1145:AE1145)),0)</f>
        <v>0</v>
      </c>
      <c r="AV1145" s="5">
        <f>IF(S1145&gt;0,RANK(S1145,(N1145:P1145,Q1145:AE1145)),0)</f>
        <v>5</v>
      </c>
      <c r="AW1145" s="2">
        <f t="shared" si="464"/>
        <v>9.9645165994264335E-3</v>
      </c>
      <c r="AX1145" s="2">
        <f t="shared" si="465"/>
        <v>4.3260584260924511E-3</v>
      </c>
      <c r="AY1145" s="2">
        <f t="shared" si="466"/>
        <v>0</v>
      </c>
      <c r="AZ1145" s="2">
        <f t="shared" si="467"/>
        <v>2.9164438827589557E-4</v>
      </c>
      <c r="BB1145" t="s">
        <v>837</v>
      </c>
      <c r="BC1145" t="s">
        <v>1017</v>
      </c>
      <c r="BD1145">
        <v>6</v>
      </c>
      <c r="BF1145" s="111">
        <v>21</v>
      </c>
      <c r="BG1145" s="113">
        <v>209</v>
      </c>
      <c r="BH1145" s="117">
        <f t="shared" si="458"/>
        <v>21209</v>
      </c>
      <c r="BJ1145" s="5" t="s">
        <v>3185</v>
      </c>
      <c r="BY1145" s="63">
        <v>0</v>
      </c>
      <c r="BZ1145" s="63">
        <v>0</v>
      </c>
      <c r="CG1145" s="8">
        <v>0</v>
      </c>
    </row>
    <row r="1146" spans="1:85" ht="13" hidden="1" customHeight="1" outlineLevel="1">
      <c r="A1146" t="s">
        <v>23</v>
      </c>
      <c r="B1146" t="s">
        <v>1017</v>
      </c>
      <c r="C1146" s="1">
        <f t="shared" si="459"/>
        <v>18663</v>
      </c>
      <c r="D1146" s="5">
        <f>IF(N1146&gt;0, RANK(N1146,(N1146:P1146,Q1146:AE1146)),0)</f>
        <v>2</v>
      </c>
      <c r="E1146" s="5">
        <f>IF(O1146&gt;0,RANK(O1146,(N1146:P1146,Q1146:AE1146)),0)</f>
        <v>1</v>
      </c>
      <c r="F1146" s="5">
        <f>IF(P1146&gt;0,RANK(P1146,(N1146:P1146,Q1146:AE1146)),0)</f>
        <v>0</v>
      </c>
      <c r="G1146" s="131">
        <f t="shared" si="446"/>
        <v>5156</v>
      </c>
      <c r="H1146" s="136">
        <f t="shared" si="447"/>
        <v>0.27626855275143331</v>
      </c>
      <c r="I1146" s="2"/>
      <c r="J1146" s="2">
        <f t="shared" si="460"/>
        <v>0.35546268016931898</v>
      </c>
      <c r="K1146" s="2">
        <f t="shared" si="461"/>
        <v>0.63173123292075228</v>
      </c>
      <c r="L1146" s="2">
        <f t="shared" si="462"/>
        <v>0</v>
      </c>
      <c r="M1146" s="2">
        <f t="shared" si="463"/>
        <v>1.2806086909928682E-2</v>
      </c>
      <c r="N1146" s="63">
        <v>6634</v>
      </c>
      <c r="O1146" s="63">
        <v>11790</v>
      </c>
      <c r="P1146" s="63"/>
      <c r="Q1146" s="63">
        <v>136</v>
      </c>
      <c r="R1146" s="63">
        <v>40</v>
      </c>
      <c r="S1146" s="63">
        <v>4</v>
      </c>
      <c r="T1146" s="63"/>
      <c r="U1146" s="63"/>
      <c r="V1146" s="63"/>
      <c r="W1146" s="63">
        <f t="shared" si="457"/>
        <v>0</v>
      </c>
      <c r="X1146" s="63">
        <v>0</v>
      </c>
      <c r="Y1146" s="63">
        <v>0</v>
      </c>
      <c r="Z1146" s="63"/>
      <c r="AA1146" s="63"/>
      <c r="AB1146" s="63"/>
      <c r="AC1146" s="63"/>
      <c r="AD1146" s="63"/>
      <c r="AE1146" s="63"/>
      <c r="AF1146" s="63"/>
      <c r="AG1146" s="63">
        <v>0</v>
      </c>
      <c r="AH1146" s="63"/>
      <c r="AI1146" s="63">
        <v>59</v>
      </c>
      <c r="AJ1146" s="63"/>
      <c r="AK1146" s="63"/>
      <c r="AL1146" s="63"/>
      <c r="AM1146" s="63">
        <v>0</v>
      </c>
      <c r="AN1146" s="63"/>
      <c r="AO1146" s="63"/>
      <c r="AP1146" s="63"/>
      <c r="AQ1146" s="63"/>
      <c r="AS1146" s="5">
        <f>IF(Q1146&gt;0,RANK(Q1146,(N1146:P1146,Q1146:AE1146)),0)</f>
        <v>3</v>
      </c>
      <c r="AT1146" s="5">
        <f>IF(R1146&gt;0,RANK(R1146,(N1146:P1146,Q1146:AE1146)),0)</f>
        <v>4</v>
      </c>
      <c r="AU1146" s="5">
        <f>IF(T1146&gt;0,RANK(T1146,(N1146:P1146,Q1146:AE1146)),0)</f>
        <v>0</v>
      </c>
      <c r="AV1146" s="5">
        <f>IF(S1146&gt;0,RANK(S1146,(N1146:P1146,Q1146:AE1146)),0)</f>
        <v>5</v>
      </c>
      <c r="AW1146" s="2">
        <f t="shared" si="464"/>
        <v>7.287145689331833E-3</v>
      </c>
      <c r="AX1146" s="2">
        <f t="shared" si="465"/>
        <v>2.1432781439211274E-3</v>
      </c>
      <c r="AY1146" s="2">
        <f t="shared" si="466"/>
        <v>0</v>
      </c>
      <c r="AZ1146" s="2">
        <f t="shared" si="467"/>
        <v>2.1432781439211274E-4</v>
      </c>
      <c r="BB1146" t="s">
        <v>23</v>
      </c>
      <c r="BC1146" t="s">
        <v>1017</v>
      </c>
      <c r="BD1146">
        <v>4</v>
      </c>
      <c r="BF1146" s="111">
        <v>21</v>
      </c>
      <c r="BG1146" s="113">
        <v>211</v>
      </c>
      <c r="BH1146" s="117">
        <f t="shared" si="458"/>
        <v>21211</v>
      </c>
      <c r="BJ1146" s="5" t="s">
        <v>3185</v>
      </c>
      <c r="BY1146" s="63">
        <v>0</v>
      </c>
      <c r="BZ1146" s="63">
        <v>0</v>
      </c>
      <c r="CG1146" s="8">
        <v>0</v>
      </c>
    </row>
    <row r="1147" spans="1:85" ht="13" hidden="1" customHeight="1" outlineLevel="1">
      <c r="A1147" t="s">
        <v>171</v>
      </c>
      <c r="B1147" t="s">
        <v>1017</v>
      </c>
      <c r="C1147" s="1">
        <f t="shared" si="459"/>
        <v>7093</v>
      </c>
      <c r="D1147" s="5">
        <f>IF(N1147&gt;0, RANK(N1147,(N1147:P1147,Q1147:AE1147)),0)</f>
        <v>2</v>
      </c>
      <c r="E1147" s="5">
        <f>IF(O1147&gt;0,RANK(O1147,(N1147:P1147,Q1147:AE1147)),0)</f>
        <v>1</v>
      </c>
      <c r="F1147" s="5">
        <f>IF(P1147&gt;0,RANK(P1147,(N1147:P1147,Q1147:AE1147)),0)</f>
        <v>0</v>
      </c>
      <c r="G1147" s="131">
        <f t="shared" si="446"/>
        <v>1705</v>
      </c>
      <c r="H1147" s="136">
        <f t="shared" si="447"/>
        <v>0.24037783730438461</v>
      </c>
      <c r="I1147" s="2"/>
      <c r="J1147" s="2">
        <f t="shared" si="460"/>
        <v>0.37360778232059777</v>
      </c>
      <c r="K1147" s="2">
        <f t="shared" si="461"/>
        <v>0.61398561962498233</v>
      </c>
      <c r="L1147" s="2">
        <f t="shared" si="462"/>
        <v>0</v>
      </c>
      <c r="M1147" s="2">
        <f t="shared" si="463"/>
        <v>1.2406598054419904E-2</v>
      </c>
      <c r="N1147" s="63">
        <v>2650</v>
      </c>
      <c r="O1147" s="63">
        <v>4355</v>
      </c>
      <c r="P1147" s="63"/>
      <c r="Q1147" s="63">
        <v>55</v>
      </c>
      <c r="R1147" s="63">
        <v>9</v>
      </c>
      <c r="S1147" s="63">
        <v>3</v>
      </c>
      <c r="T1147" s="63"/>
      <c r="U1147" s="63"/>
      <c r="V1147" s="63"/>
      <c r="W1147" s="63">
        <f t="shared" si="457"/>
        <v>0</v>
      </c>
      <c r="X1147" s="63">
        <v>1</v>
      </c>
      <c r="Y1147" s="63">
        <v>0</v>
      </c>
      <c r="Z1147" s="63"/>
      <c r="AA1147" s="63"/>
      <c r="AB1147" s="63"/>
      <c r="AC1147" s="63"/>
      <c r="AD1147" s="63"/>
      <c r="AE1147" s="63"/>
      <c r="AF1147" s="63"/>
      <c r="AG1147" s="63">
        <v>0</v>
      </c>
      <c r="AH1147" s="63"/>
      <c r="AI1147" s="63">
        <v>20</v>
      </c>
      <c r="AJ1147" s="63"/>
      <c r="AK1147" s="63"/>
      <c r="AL1147" s="63"/>
      <c r="AM1147" s="63">
        <v>0</v>
      </c>
      <c r="AN1147" s="63"/>
      <c r="AO1147" s="63"/>
      <c r="AP1147" s="63"/>
      <c r="AQ1147" s="63"/>
      <c r="AS1147" s="5">
        <f>IF(Q1147&gt;0,RANK(Q1147,(N1147:P1147,Q1147:AE1147)),0)</f>
        <v>3</v>
      </c>
      <c r="AT1147" s="5">
        <f>IF(R1147&gt;0,RANK(R1147,(N1147:P1147,Q1147:AE1147)),0)</f>
        <v>4</v>
      </c>
      <c r="AU1147" s="5">
        <f>IF(T1147&gt;0,RANK(T1147,(N1147:P1147,Q1147:AE1147)),0)</f>
        <v>0</v>
      </c>
      <c r="AV1147" s="5">
        <f>IF(S1147&gt;0,RANK(S1147,(N1147:P1147,Q1147:AE1147)),0)</f>
        <v>5</v>
      </c>
      <c r="AW1147" s="2">
        <f t="shared" si="464"/>
        <v>7.754123784012407E-3</v>
      </c>
      <c r="AX1147" s="2">
        <f t="shared" si="465"/>
        <v>1.2688566192020302E-3</v>
      </c>
      <c r="AY1147" s="2">
        <f t="shared" si="466"/>
        <v>0</v>
      </c>
      <c r="AZ1147" s="2">
        <f t="shared" si="467"/>
        <v>4.229522064006767E-4</v>
      </c>
      <c r="BB1147" t="s">
        <v>171</v>
      </c>
      <c r="BC1147" t="s">
        <v>1017</v>
      </c>
      <c r="BD1147">
        <v>1</v>
      </c>
      <c r="BF1147" s="111">
        <v>21</v>
      </c>
      <c r="BG1147" s="113">
        <v>213</v>
      </c>
      <c r="BH1147" s="117">
        <f t="shared" si="458"/>
        <v>21213</v>
      </c>
      <c r="BJ1147" s="5" t="s">
        <v>3185</v>
      </c>
      <c r="BY1147" s="63">
        <v>0</v>
      </c>
      <c r="BZ1147" s="63">
        <v>0</v>
      </c>
      <c r="CG1147" s="8">
        <v>0</v>
      </c>
    </row>
    <row r="1148" spans="1:85" ht="13" hidden="1" customHeight="1" outlineLevel="1">
      <c r="A1148" t="s">
        <v>641</v>
      </c>
      <c r="B1148" t="s">
        <v>1017</v>
      </c>
      <c r="C1148" s="1">
        <f t="shared" si="459"/>
        <v>8431</v>
      </c>
      <c r="D1148" s="5">
        <f>IF(N1148&gt;0, RANK(N1148,(N1148:P1148,Q1148:AE1148)),0)</f>
        <v>2</v>
      </c>
      <c r="E1148" s="5">
        <f>IF(O1148&gt;0,RANK(O1148,(N1148:P1148,Q1148:AE1148)),0)</f>
        <v>1</v>
      </c>
      <c r="F1148" s="5">
        <f>IF(P1148&gt;0,RANK(P1148,(N1148:P1148,Q1148:AE1148)),0)</f>
        <v>0</v>
      </c>
      <c r="G1148" s="131">
        <f t="shared" si="446"/>
        <v>3177</v>
      </c>
      <c r="H1148" s="136">
        <f t="shared" si="447"/>
        <v>0.37682362709049932</v>
      </c>
      <c r="I1148" s="2"/>
      <c r="J1148" s="2">
        <f t="shared" si="460"/>
        <v>0.30233661487368046</v>
      </c>
      <c r="K1148" s="2">
        <f t="shared" si="461"/>
        <v>0.67916024196417979</v>
      </c>
      <c r="L1148" s="2">
        <f t="shared" si="462"/>
        <v>0</v>
      </c>
      <c r="M1148" s="2">
        <f t="shared" si="463"/>
        <v>1.8503143162139746E-2</v>
      </c>
      <c r="N1148" s="63">
        <v>2549</v>
      </c>
      <c r="O1148" s="63">
        <v>5726</v>
      </c>
      <c r="P1148" s="63"/>
      <c r="Q1148" s="63">
        <v>79</v>
      </c>
      <c r="R1148" s="63">
        <v>34</v>
      </c>
      <c r="S1148" s="63">
        <v>0</v>
      </c>
      <c r="T1148" s="63"/>
      <c r="U1148" s="63"/>
      <c r="V1148" s="63"/>
      <c r="W1148" s="63">
        <f t="shared" si="457"/>
        <v>0</v>
      </c>
      <c r="X1148" s="63">
        <v>0</v>
      </c>
      <c r="Y1148" s="63">
        <v>0</v>
      </c>
      <c r="Z1148" s="63"/>
      <c r="AA1148" s="63"/>
      <c r="AB1148" s="63"/>
      <c r="AC1148" s="63"/>
      <c r="AD1148" s="63"/>
      <c r="AE1148" s="63"/>
      <c r="AF1148" s="63"/>
      <c r="AG1148" s="63">
        <v>0</v>
      </c>
      <c r="AH1148" s="63"/>
      <c r="AI1148" s="63">
        <v>43</v>
      </c>
      <c r="AJ1148" s="63"/>
      <c r="AK1148" s="63"/>
      <c r="AL1148" s="63"/>
      <c r="AM1148" s="63">
        <v>0</v>
      </c>
      <c r="AN1148" s="63"/>
      <c r="AO1148" s="63"/>
      <c r="AP1148" s="63"/>
      <c r="AQ1148" s="63"/>
      <c r="AS1148" s="5">
        <f>IF(Q1148&gt;0,RANK(Q1148,(N1148:P1148,Q1148:AE1148)),0)</f>
        <v>3</v>
      </c>
      <c r="AT1148" s="5">
        <f>IF(R1148&gt;0,RANK(R1148,(N1148:P1148,Q1148:AE1148)),0)</f>
        <v>4</v>
      </c>
      <c r="AU1148" s="5">
        <f>IF(T1148&gt;0,RANK(T1148,(N1148:P1148,Q1148:AE1148)),0)</f>
        <v>0</v>
      </c>
      <c r="AV1148" s="5">
        <f>IF(S1148&gt;0,RANK(S1148,(N1148:P1148,Q1148:AE1148)),0)</f>
        <v>0</v>
      </c>
      <c r="AW1148" s="2">
        <f t="shared" si="464"/>
        <v>9.3701814731348594E-3</v>
      </c>
      <c r="AX1148" s="2">
        <f t="shared" si="465"/>
        <v>4.0327363302099396E-3</v>
      </c>
      <c r="AY1148" s="2">
        <f t="shared" si="466"/>
        <v>0</v>
      </c>
      <c r="AZ1148" s="2">
        <f t="shared" si="467"/>
        <v>0</v>
      </c>
      <c r="BB1148" t="s">
        <v>641</v>
      </c>
      <c r="BC1148" t="s">
        <v>1017</v>
      </c>
      <c r="BF1148" s="111">
        <v>21</v>
      </c>
      <c r="BG1148" s="113">
        <v>215</v>
      </c>
      <c r="BH1148" s="117">
        <f t="shared" si="458"/>
        <v>21215</v>
      </c>
      <c r="BJ1148" s="5" t="s">
        <v>3185</v>
      </c>
      <c r="BY1148" s="63">
        <v>0</v>
      </c>
      <c r="BZ1148" s="63">
        <v>0</v>
      </c>
      <c r="CG1148" s="8">
        <v>0</v>
      </c>
    </row>
    <row r="1149" spans="1:85" ht="13" hidden="1" customHeight="1" outlineLevel="1">
      <c r="A1149" t="s">
        <v>1148</v>
      </c>
      <c r="B1149" t="s">
        <v>1017</v>
      </c>
      <c r="C1149" s="1">
        <f t="shared" si="459"/>
        <v>10950</v>
      </c>
      <c r="D1149" s="5">
        <f>IF(N1149&gt;0, RANK(N1149,(N1149:P1149,Q1149:AE1149)),0)</f>
        <v>2</v>
      </c>
      <c r="E1149" s="5">
        <f>IF(O1149&gt;0,RANK(O1149,(N1149:P1149,Q1149:AE1149)),0)</f>
        <v>1</v>
      </c>
      <c r="F1149" s="5">
        <f>IF(P1149&gt;0,RANK(P1149,(N1149:P1149,Q1149:AE1149)),0)</f>
        <v>0</v>
      </c>
      <c r="G1149" s="131">
        <f t="shared" si="446"/>
        <v>4266</v>
      </c>
      <c r="H1149" s="136">
        <f t="shared" si="447"/>
        <v>0.38958904109589043</v>
      </c>
      <c r="I1149" s="2"/>
      <c r="J1149" s="2">
        <f t="shared" si="460"/>
        <v>0.3</v>
      </c>
      <c r="K1149" s="2">
        <f t="shared" si="461"/>
        <v>0.68958904109589036</v>
      </c>
      <c r="L1149" s="2">
        <f t="shared" si="462"/>
        <v>0</v>
      </c>
      <c r="M1149" s="2">
        <f t="shared" si="463"/>
        <v>1.0410958904109591E-2</v>
      </c>
      <c r="N1149" s="63">
        <v>3285</v>
      </c>
      <c r="O1149" s="63">
        <v>7551</v>
      </c>
      <c r="P1149" s="63"/>
      <c r="Q1149" s="63">
        <v>52</v>
      </c>
      <c r="R1149" s="63">
        <v>31</v>
      </c>
      <c r="S1149" s="63">
        <v>3</v>
      </c>
      <c r="T1149" s="63"/>
      <c r="U1149" s="63"/>
      <c r="V1149" s="63"/>
      <c r="W1149" s="63">
        <f t="shared" si="457"/>
        <v>0</v>
      </c>
      <c r="X1149" s="63">
        <v>0</v>
      </c>
      <c r="Y1149" s="63">
        <v>0</v>
      </c>
      <c r="Z1149" s="63"/>
      <c r="AA1149" s="63"/>
      <c r="AB1149" s="63"/>
      <c r="AC1149" s="63"/>
      <c r="AD1149" s="63"/>
      <c r="AE1149" s="63"/>
      <c r="AF1149" s="63"/>
      <c r="AG1149" s="63">
        <v>0</v>
      </c>
      <c r="AH1149" s="63"/>
      <c r="AI1149" s="63">
        <v>28</v>
      </c>
      <c r="AJ1149" s="63"/>
      <c r="AK1149" s="63"/>
      <c r="AL1149" s="63"/>
      <c r="AM1149" s="63">
        <v>0</v>
      </c>
      <c r="AN1149" s="63"/>
      <c r="AO1149" s="63"/>
      <c r="AP1149" s="63"/>
      <c r="AQ1149" s="63"/>
      <c r="AS1149" s="5">
        <f>IF(Q1149&gt;0,RANK(Q1149,(N1149:P1149,Q1149:AE1149)),0)</f>
        <v>3</v>
      </c>
      <c r="AT1149" s="5">
        <f>IF(R1149&gt;0,RANK(R1149,(N1149:P1149,Q1149:AE1149)),0)</f>
        <v>4</v>
      </c>
      <c r="AU1149" s="5">
        <f>IF(T1149&gt;0,RANK(T1149,(N1149:P1149,Q1149:AE1149)),0)</f>
        <v>0</v>
      </c>
      <c r="AV1149" s="5">
        <f>IF(S1149&gt;0,RANK(S1149,(N1149:P1149,Q1149:AE1149)),0)</f>
        <v>5</v>
      </c>
      <c r="AW1149" s="2">
        <f t="shared" si="464"/>
        <v>4.7488584474885843E-3</v>
      </c>
      <c r="AX1149" s="2">
        <f t="shared" si="465"/>
        <v>2.8310502283105023E-3</v>
      </c>
      <c r="AY1149" s="2">
        <f t="shared" si="466"/>
        <v>0</v>
      </c>
      <c r="AZ1149" s="2">
        <f t="shared" si="467"/>
        <v>2.7397260273972601E-4</v>
      </c>
      <c r="BB1149" t="s">
        <v>1148</v>
      </c>
      <c r="BC1149" t="s">
        <v>1017</v>
      </c>
      <c r="BD1149">
        <v>1</v>
      </c>
      <c r="BF1149" s="111">
        <v>21</v>
      </c>
      <c r="BG1149" s="113">
        <v>217</v>
      </c>
      <c r="BH1149" s="117">
        <f t="shared" si="458"/>
        <v>21217</v>
      </c>
      <c r="BJ1149" s="5" t="s">
        <v>3185</v>
      </c>
      <c r="BY1149" s="63">
        <v>0</v>
      </c>
      <c r="BZ1149" s="63">
        <v>0</v>
      </c>
      <c r="CG1149" s="8">
        <v>0</v>
      </c>
    </row>
    <row r="1150" spans="1:85" ht="13" hidden="1" customHeight="1" outlineLevel="1">
      <c r="A1150" t="s">
        <v>2011</v>
      </c>
      <c r="B1150" t="s">
        <v>1017</v>
      </c>
      <c r="C1150" s="1">
        <f t="shared" si="459"/>
        <v>4718</v>
      </c>
      <c r="D1150" s="5">
        <f>IF(N1150&gt;0, RANK(N1150,(N1150:P1150,Q1150:AE1150)),0)</f>
        <v>2</v>
      </c>
      <c r="E1150" s="5">
        <f>IF(O1150&gt;0,RANK(O1150,(N1150:P1150,Q1150:AE1150)),0)</f>
        <v>1</v>
      </c>
      <c r="F1150" s="5">
        <f>IF(P1150&gt;0,RANK(P1150,(N1150:P1150,Q1150:AE1150)),0)</f>
        <v>0</v>
      </c>
      <c r="G1150" s="131">
        <f t="shared" si="446"/>
        <v>1844</v>
      </c>
      <c r="H1150" s="136">
        <f t="shared" si="447"/>
        <v>0.39084357778719797</v>
      </c>
      <c r="I1150" s="2"/>
      <c r="J1150" s="2">
        <f t="shared" si="460"/>
        <v>0.29737176769817719</v>
      </c>
      <c r="K1150" s="2">
        <f t="shared" si="461"/>
        <v>0.68821534548537511</v>
      </c>
      <c r="L1150" s="2">
        <f t="shared" si="462"/>
        <v>0</v>
      </c>
      <c r="M1150" s="2">
        <f t="shared" si="463"/>
        <v>1.4412886816447701E-2</v>
      </c>
      <c r="N1150" s="63">
        <v>1403</v>
      </c>
      <c r="O1150" s="63">
        <v>3247</v>
      </c>
      <c r="P1150" s="63"/>
      <c r="Q1150" s="63">
        <v>28</v>
      </c>
      <c r="R1150" s="63">
        <v>20</v>
      </c>
      <c r="S1150" s="63">
        <v>0</v>
      </c>
      <c r="T1150" s="63"/>
      <c r="U1150" s="63"/>
      <c r="V1150" s="63"/>
      <c r="W1150" s="63">
        <f t="shared" si="457"/>
        <v>0</v>
      </c>
      <c r="X1150" s="63">
        <v>0</v>
      </c>
      <c r="Y1150" s="63">
        <v>0</v>
      </c>
      <c r="Z1150" s="63"/>
      <c r="AA1150" s="63"/>
      <c r="AB1150" s="63"/>
      <c r="AC1150" s="63"/>
      <c r="AD1150" s="63"/>
      <c r="AE1150" s="63"/>
      <c r="AF1150" s="63"/>
      <c r="AG1150" s="63">
        <v>0</v>
      </c>
      <c r="AH1150" s="63"/>
      <c r="AI1150" s="63">
        <v>20</v>
      </c>
      <c r="AJ1150" s="63"/>
      <c r="AK1150" s="63"/>
      <c r="AL1150" s="63"/>
      <c r="AM1150" s="63">
        <v>0</v>
      </c>
      <c r="AN1150" s="63"/>
      <c r="AO1150" s="63"/>
      <c r="AP1150" s="63"/>
      <c r="AQ1150" s="63"/>
      <c r="AS1150" s="5">
        <f>IF(Q1150&gt;0,RANK(Q1150,(N1150:P1150,Q1150:AE1150)),0)</f>
        <v>3</v>
      </c>
      <c r="AT1150" s="5">
        <f>IF(R1150&gt;0,RANK(R1150,(N1150:P1150,Q1150:AE1150)),0)</f>
        <v>4</v>
      </c>
      <c r="AU1150" s="5">
        <f>IF(T1150&gt;0,RANK(T1150,(N1150:P1150,Q1150:AE1150)),0)</f>
        <v>0</v>
      </c>
      <c r="AV1150" s="5">
        <f>IF(S1150&gt;0,RANK(S1150,(N1150:P1150,Q1150:AE1150)),0)</f>
        <v>0</v>
      </c>
      <c r="AW1150" s="2">
        <f t="shared" si="464"/>
        <v>5.9347181008902079E-3</v>
      </c>
      <c r="AX1150" s="2">
        <f t="shared" si="465"/>
        <v>4.2390843577787196E-3</v>
      </c>
      <c r="AY1150" s="2">
        <f t="shared" si="466"/>
        <v>0</v>
      </c>
      <c r="AZ1150" s="2">
        <f t="shared" si="467"/>
        <v>0</v>
      </c>
      <c r="BB1150" t="s">
        <v>2011</v>
      </c>
      <c r="BC1150" t="s">
        <v>1017</v>
      </c>
      <c r="BD1150">
        <v>1</v>
      </c>
      <c r="BF1150" s="111">
        <v>21</v>
      </c>
      <c r="BG1150" s="113">
        <v>219</v>
      </c>
      <c r="BH1150" s="117">
        <f t="shared" si="458"/>
        <v>21219</v>
      </c>
      <c r="BJ1150" s="5" t="s">
        <v>3185</v>
      </c>
      <c r="BY1150" s="63">
        <v>0</v>
      </c>
      <c r="BZ1150" s="63">
        <v>0</v>
      </c>
      <c r="CG1150" s="8">
        <v>0</v>
      </c>
    </row>
    <row r="1151" spans="1:85" ht="13" hidden="1" customHeight="1" outlineLevel="1">
      <c r="A1151" t="s">
        <v>649</v>
      </c>
      <c r="B1151" t="s">
        <v>1017</v>
      </c>
      <c r="C1151" s="1">
        <f t="shared" si="459"/>
        <v>6742</v>
      </c>
      <c r="D1151" s="5">
        <f>IF(N1151&gt;0, RANK(N1151,(N1151:P1151,Q1151:AE1151)),0)</f>
        <v>2</v>
      </c>
      <c r="E1151" s="5">
        <f>IF(O1151&gt;0,RANK(O1151,(N1151:P1151,Q1151:AE1151)),0)</f>
        <v>1</v>
      </c>
      <c r="F1151" s="5">
        <f>IF(P1151&gt;0,RANK(P1151,(N1151:P1151,Q1151:AE1151)),0)</f>
        <v>0</v>
      </c>
      <c r="G1151" s="131">
        <f t="shared" si="446"/>
        <v>2405</v>
      </c>
      <c r="H1151" s="136">
        <f t="shared" si="447"/>
        <v>0.35671907445861761</v>
      </c>
      <c r="I1151" s="2"/>
      <c r="J1151" s="2">
        <f t="shared" si="460"/>
        <v>0.31370513200830613</v>
      </c>
      <c r="K1151" s="2">
        <f t="shared" si="461"/>
        <v>0.6704242064669238</v>
      </c>
      <c r="L1151" s="2">
        <f t="shared" si="462"/>
        <v>0</v>
      </c>
      <c r="M1151" s="2">
        <f t="shared" si="463"/>
        <v>1.5870661524770013E-2</v>
      </c>
      <c r="N1151" s="63">
        <v>2115</v>
      </c>
      <c r="O1151" s="63">
        <v>4520</v>
      </c>
      <c r="P1151" s="63"/>
      <c r="Q1151" s="63">
        <v>54</v>
      </c>
      <c r="R1151" s="63">
        <v>17</v>
      </c>
      <c r="S1151" s="63">
        <v>0</v>
      </c>
      <c r="T1151" s="63"/>
      <c r="U1151" s="63"/>
      <c r="V1151" s="63"/>
      <c r="W1151" s="63">
        <f t="shared" si="457"/>
        <v>0</v>
      </c>
      <c r="X1151" s="63">
        <v>2</v>
      </c>
      <c r="Y1151" s="63">
        <v>0</v>
      </c>
      <c r="Z1151" s="63"/>
      <c r="AA1151" s="63"/>
      <c r="AB1151" s="63"/>
      <c r="AC1151" s="63"/>
      <c r="AD1151" s="63"/>
      <c r="AE1151" s="63"/>
      <c r="AF1151" s="63"/>
      <c r="AG1151" s="63">
        <v>0</v>
      </c>
      <c r="AH1151" s="63"/>
      <c r="AI1151" s="63">
        <v>34</v>
      </c>
      <c r="AJ1151" s="63"/>
      <c r="AK1151" s="63"/>
      <c r="AL1151" s="63"/>
      <c r="AM1151" s="63">
        <v>0</v>
      </c>
      <c r="AN1151" s="63"/>
      <c r="AO1151" s="63"/>
      <c r="AP1151" s="63"/>
      <c r="AQ1151" s="63"/>
      <c r="AS1151" s="5">
        <f>IF(Q1151&gt;0,RANK(Q1151,(N1151:P1151,Q1151:AE1151)),0)</f>
        <v>3</v>
      </c>
      <c r="AT1151" s="5">
        <f>IF(R1151&gt;0,RANK(R1151,(N1151:P1151,Q1151:AE1151)),0)</f>
        <v>4</v>
      </c>
      <c r="AU1151" s="5">
        <f>IF(T1151&gt;0,RANK(T1151,(N1151:P1151,Q1151:AE1151)),0)</f>
        <v>0</v>
      </c>
      <c r="AV1151" s="5">
        <f>IF(S1151&gt;0,RANK(S1151,(N1151:P1151,Q1151:AE1151)),0)</f>
        <v>0</v>
      </c>
      <c r="AW1151" s="2">
        <f t="shared" si="464"/>
        <v>8.009492732126965E-3</v>
      </c>
      <c r="AX1151" s="2">
        <f t="shared" si="465"/>
        <v>2.5215069712251556E-3</v>
      </c>
      <c r="AY1151" s="2">
        <f t="shared" si="466"/>
        <v>0</v>
      </c>
      <c r="AZ1151" s="2">
        <f t="shared" si="467"/>
        <v>0</v>
      </c>
      <c r="BB1151" t="s">
        <v>649</v>
      </c>
      <c r="BC1151" t="s">
        <v>1017</v>
      </c>
      <c r="BD1151">
        <v>1</v>
      </c>
      <c r="BF1151" s="111">
        <v>21</v>
      </c>
      <c r="BG1151" s="113">
        <v>221</v>
      </c>
      <c r="BH1151" s="117">
        <f t="shared" si="458"/>
        <v>21221</v>
      </c>
      <c r="BJ1151" s="5" t="s">
        <v>3185</v>
      </c>
      <c r="BY1151" s="63">
        <v>0</v>
      </c>
      <c r="BZ1151" s="63">
        <v>0</v>
      </c>
      <c r="CG1151" s="8">
        <v>0</v>
      </c>
    </row>
    <row r="1152" spans="1:85" ht="13" hidden="1" customHeight="1" outlineLevel="1">
      <c r="A1152" t="s">
        <v>1037</v>
      </c>
      <c r="B1152" t="s">
        <v>1017</v>
      </c>
      <c r="C1152" s="1">
        <f t="shared" si="459"/>
        <v>3543</v>
      </c>
      <c r="D1152" s="5">
        <f>IF(N1152&gt;0, RANK(N1152,(N1152:P1152,Q1152:AE1152)),0)</f>
        <v>2</v>
      </c>
      <c r="E1152" s="5">
        <f>IF(O1152&gt;0,RANK(O1152,(N1152:P1152,Q1152:AE1152)),0)</f>
        <v>1</v>
      </c>
      <c r="F1152" s="5">
        <f>IF(P1152&gt;0,RANK(P1152,(N1152:P1152,Q1152:AE1152)),0)</f>
        <v>0</v>
      </c>
      <c r="G1152" s="131">
        <f t="shared" si="446"/>
        <v>778</v>
      </c>
      <c r="H1152" s="136">
        <f t="shared" si="447"/>
        <v>0.21958791984194187</v>
      </c>
      <c r="I1152" s="2"/>
      <c r="J1152" s="2">
        <f t="shared" si="460"/>
        <v>0.38244425627998874</v>
      </c>
      <c r="K1152" s="2">
        <f t="shared" si="461"/>
        <v>0.60203217612193061</v>
      </c>
      <c r="L1152" s="2">
        <f t="shared" si="462"/>
        <v>0</v>
      </c>
      <c r="M1152" s="2">
        <f t="shared" si="463"/>
        <v>1.5523567598080601E-2</v>
      </c>
      <c r="N1152" s="63">
        <v>1355</v>
      </c>
      <c r="O1152" s="63">
        <v>2133</v>
      </c>
      <c r="P1152" s="63"/>
      <c r="Q1152" s="63">
        <v>25</v>
      </c>
      <c r="R1152" s="63">
        <v>16</v>
      </c>
      <c r="S1152" s="63">
        <v>2</v>
      </c>
      <c r="T1152" s="63"/>
      <c r="U1152" s="63"/>
      <c r="V1152" s="63"/>
      <c r="W1152" s="63">
        <f t="shared" si="457"/>
        <v>1</v>
      </c>
      <c r="X1152" s="63">
        <v>0</v>
      </c>
      <c r="Y1152" s="63">
        <v>0</v>
      </c>
      <c r="Z1152" s="63"/>
      <c r="AA1152" s="63"/>
      <c r="AB1152" s="63"/>
      <c r="AC1152" s="63"/>
      <c r="AD1152" s="63"/>
      <c r="AE1152" s="63"/>
      <c r="AF1152" s="63"/>
      <c r="AG1152" s="63">
        <v>0</v>
      </c>
      <c r="AH1152" s="63"/>
      <c r="AI1152" s="63">
        <v>11</v>
      </c>
      <c r="AJ1152" s="63"/>
      <c r="AK1152" s="63"/>
      <c r="AL1152" s="63"/>
      <c r="AM1152" s="63">
        <v>0</v>
      </c>
      <c r="AN1152" s="63"/>
      <c r="AO1152" s="63"/>
      <c r="AP1152" s="63"/>
      <c r="AQ1152" s="63"/>
      <c r="AS1152" s="5">
        <f>IF(Q1152&gt;0,RANK(Q1152,(N1152:P1152,Q1152:AE1152)),0)</f>
        <v>3</v>
      </c>
      <c r="AT1152" s="5">
        <f>IF(R1152&gt;0,RANK(R1152,(N1152:P1152,Q1152:AE1152)),0)</f>
        <v>4</v>
      </c>
      <c r="AU1152" s="5">
        <f>IF(T1152&gt;0,RANK(T1152,(N1152:P1152,Q1152:AE1152)),0)</f>
        <v>0</v>
      </c>
      <c r="AV1152" s="5">
        <f>IF(S1152&gt;0,RANK(S1152,(N1152:P1152,Q1152:AE1152)),0)</f>
        <v>5</v>
      </c>
      <c r="AW1152" s="2">
        <f t="shared" si="464"/>
        <v>7.056167090036692E-3</v>
      </c>
      <c r="AX1152" s="2">
        <f t="shared" si="465"/>
        <v>4.515946937623483E-3</v>
      </c>
      <c r="AY1152" s="2">
        <f t="shared" si="466"/>
        <v>0</v>
      </c>
      <c r="AZ1152" s="2">
        <f t="shared" si="467"/>
        <v>5.6449336720293538E-4</v>
      </c>
      <c r="BB1152" t="s">
        <v>1037</v>
      </c>
      <c r="BC1152" t="s">
        <v>1017</v>
      </c>
      <c r="BD1152">
        <v>4</v>
      </c>
      <c r="BF1152" s="111">
        <v>21</v>
      </c>
      <c r="BG1152" s="113">
        <v>223</v>
      </c>
      <c r="BH1152" s="117">
        <f t="shared" si="458"/>
        <v>21223</v>
      </c>
      <c r="BJ1152" s="5" t="s">
        <v>3185</v>
      </c>
      <c r="BY1152" s="63">
        <v>0</v>
      </c>
      <c r="BZ1152" s="63">
        <v>0</v>
      </c>
      <c r="CG1152" s="8">
        <v>1</v>
      </c>
    </row>
    <row r="1153" spans="1:85" ht="13" hidden="1" customHeight="1" outlineLevel="1">
      <c r="A1153" t="s">
        <v>1521</v>
      </c>
      <c r="B1153" t="s">
        <v>1017</v>
      </c>
      <c r="C1153" s="1">
        <f t="shared" si="459"/>
        <v>5979</v>
      </c>
      <c r="D1153" s="5">
        <f>IF(N1153&gt;0, RANK(N1153,(N1153:P1153,Q1153:AE1153)),0)</f>
        <v>2</v>
      </c>
      <c r="E1153" s="5">
        <f>IF(O1153&gt;0,RANK(O1153,(N1153:P1153,Q1153:AE1153)),0)</f>
        <v>1</v>
      </c>
      <c r="F1153" s="5">
        <f>IF(P1153&gt;0,RANK(P1153,(N1153:P1153,Q1153:AE1153)),0)</f>
        <v>0</v>
      </c>
      <c r="G1153" s="131">
        <f t="shared" si="446"/>
        <v>2013</v>
      </c>
      <c r="H1153" s="136">
        <f t="shared" si="447"/>
        <v>0.33667837431008529</v>
      </c>
      <c r="I1153" s="2"/>
      <c r="J1153" s="2">
        <f t="shared" si="460"/>
        <v>0.32480347884261584</v>
      </c>
      <c r="K1153" s="2">
        <f t="shared" si="461"/>
        <v>0.66148185315270114</v>
      </c>
      <c r="L1153" s="2">
        <f t="shared" si="462"/>
        <v>0</v>
      </c>
      <c r="M1153" s="2">
        <f t="shared" si="463"/>
        <v>1.3714668004683017E-2</v>
      </c>
      <c r="N1153" s="63">
        <v>1942</v>
      </c>
      <c r="O1153" s="63">
        <v>3955</v>
      </c>
      <c r="P1153" s="63"/>
      <c r="Q1153" s="63">
        <v>34</v>
      </c>
      <c r="R1153" s="63">
        <v>19</v>
      </c>
      <c r="S1153" s="63">
        <v>0</v>
      </c>
      <c r="T1153" s="63"/>
      <c r="U1153" s="63"/>
      <c r="V1153" s="63"/>
      <c r="W1153" s="63">
        <f t="shared" si="457"/>
        <v>0</v>
      </c>
      <c r="X1153" s="63">
        <v>0</v>
      </c>
      <c r="Y1153" s="63">
        <v>0</v>
      </c>
      <c r="Z1153" s="63"/>
      <c r="AA1153" s="63"/>
      <c r="AB1153" s="63"/>
      <c r="AC1153" s="63"/>
      <c r="AD1153" s="63"/>
      <c r="AE1153" s="63"/>
      <c r="AF1153" s="63"/>
      <c r="AG1153" s="63">
        <v>0</v>
      </c>
      <c r="AH1153" s="63"/>
      <c r="AI1153" s="63">
        <v>29</v>
      </c>
      <c r="AJ1153" s="63"/>
      <c r="AK1153" s="63"/>
      <c r="AL1153" s="63"/>
      <c r="AM1153" s="63">
        <v>0</v>
      </c>
      <c r="AN1153" s="63"/>
      <c r="AO1153" s="63"/>
      <c r="AP1153" s="63"/>
      <c r="AQ1153" s="63"/>
      <c r="AS1153" s="5">
        <f>IF(Q1153&gt;0,RANK(Q1153,(N1153:P1153,Q1153:AE1153)),0)</f>
        <v>3</v>
      </c>
      <c r="AT1153" s="5">
        <f>IF(R1153&gt;0,RANK(R1153,(N1153:P1153,Q1153:AE1153)),0)</f>
        <v>4</v>
      </c>
      <c r="AU1153" s="5">
        <f>IF(T1153&gt;0,RANK(T1153,(N1153:P1153,Q1153:AE1153)),0)</f>
        <v>0</v>
      </c>
      <c r="AV1153" s="5">
        <f>IF(S1153&gt;0,RANK(S1153,(N1153:P1153,Q1153:AE1153)),0)</f>
        <v>0</v>
      </c>
      <c r="AW1153" s="2">
        <f t="shared" si="464"/>
        <v>5.6865696604783411E-3</v>
      </c>
      <c r="AX1153" s="2">
        <f t="shared" si="465"/>
        <v>3.1777889279143668E-3</v>
      </c>
      <c r="AY1153" s="2">
        <f t="shared" si="466"/>
        <v>0</v>
      </c>
      <c r="AZ1153" s="2">
        <f t="shared" si="467"/>
        <v>0</v>
      </c>
      <c r="BB1153" t="s">
        <v>1521</v>
      </c>
      <c r="BC1153" t="s">
        <v>1017</v>
      </c>
      <c r="BD1153">
        <v>1</v>
      </c>
      <c r="BF1153" s="111">
        <v>21</v>
      </c>
      <c r="BG1153" s="113">
        <v>225</v>
      </c>
      <c r="BH1153" s="117">
        <f t="shared" si="458"/>
        <v>21225</v>
      </c>
      <c r="BJ1153" s="5" t="s">
        <v>3185</v>
      </c>
      <c r="BY1153" s="63">
        <v>0</v>
      </c>
      <c r="BZ1153" s="63">
        <v>0</v>
      </c>
      <c r="CG1153" s="8">
        <v>0</v>
      </c>
    </row>
    <row r="1154" spans="1:85" ht="13" hidden="1" customHeight="1" outlineLevel="1">
      <c r="A1154" t="s">
        <v>425</v>
      </c>
      <c r="B1154" t="s">
        <v>1017</v>
      </c>
      <c r="C1154" s="1">
        <f t="shared" si="459"/>
        <v>43903</v>
      </c>
      <c r="D1154" s="5">
        <f>IF(N1154&gt;0, RANK(N1154,(N1154:P1154,Q1154:AE1154)),0)</f>
        <v>2</v>
      </c>
      <c r="E1154" s="5">
        <f>IF(O1154&gt;0,RANK(O1154,(N1154:P1154,Q1154:AE1154)),0)</f>
        <v>1</v>
      </c>
      <c r="F1154" s="5">
        <f>IF(P1154&gt;0,RANK(P1154,(N1154:P1154,Q1154:AE1154)),0)</f>
        <v>0</v>
      </c>
      <c r="G1154" s="131">
        <f t="shared" si="446"/>
        <v>9579</v>
      </c>
      <c r="H1154" s="136">
        <f t="shared" si="447"/>
        <v>0.21818554540691981</v>
      </c>
      <c r="I1154" s="2"/>
      <c r="J1154" s="2">
        <f t="shared" si="460"/>
        <v>0.38277566453317541</v>
      </c>
      <c r="K1154" s="2">
        <f t="shared" si="461"/>
        <v>0.60096120994009516</v>
      </c>
      <c r="L1154" s="2">
        <f t="shared" si="462"/>
        <v>0</v>
      </c>
      <c r="M1154" s="2">
        <f t="shared" si="463"/>
        <v>1.6263125526729372E-2</v>
      </c>
      <c r="N1154" s="63">
        <v>16805</v>
      </c>
      <c r="O1154" s="63">
        <v>26384</v>
      </c>
      <c r="P1154" s="63"/>
      <c r="Q1154" s="63">
        <v>484</v>
      </c>
      <c r="R1154" s="63">
        <v>130</v>
      </c>
      <c r="S1154" s="63">
        <v>11</v>
      </c>
      <c r="T1154" s="63"/>
      <c r="U1154" s="63"/>
      <c r="V1154" s="63"/>
      <c r="W1154" s="63">
        <f t="shared" si="457"/>
        <v>0</v>
      </c>
      <c r="X1154" s="63">
        <v>3</v>
      </c>
      <c r="Y1154" s="63">
        <v>0</v>
      </c>
      <c r="Z1154" s="63"/>
      <c r="AA1154" s="63"/>
      <c r="AB1154" s="63"/>
      <c r="AC1154" s="63"/>
      <c r="AD1154" s="63"/>
      <c r="AE1154" s="63"/>
      <c r="AF1154" s="63"/>
      <c r="AG1154" s="63">
        <v>0</v>
      </c>
      <c r="AH1154" s="63"/>
      <c r="AI1154" s="63">
        <v>86</v>
      </c>
      <c r="AJ1154" s="63"/>
      <c r="AK1154" s="63"/>
      <c r="AL1154" s="63"/>
      <c r="AM1154" s="63">
        <v>0</v>
      </c>
      <c r="AN1154" s="63"/>
      <c r="AO1154" s="63"/>
      <c r="AP1154" s="63"/>
      <c r="AQ1154" s="63"/>
      <c r="AS1154" s="5">
        <f>IF(Q1154&gt;0,RANK(Q1154,(N1154:P1154,Q1154:AE1154)),0)</f>
        <v>3</v>
      </c>
      <c r="AT1154" s="5">
        <f>IF(R1154&gt;0,RANK(R1154,(N1154:P1154,Q1154:AE1154)),0)</f>
        <v>4</v>
      </c>
      <c r="AU1154" s="5">
        <f>IF(T1154&gt;0,RANK(T1154,(N1154:P1154,Q1154:AE1154)),0)</f>
        <v>0</v>
      </c>
      <c r="AV1154" s="5">
        <f>IF(S1154&gt;0,RANK(S1154,(N1154:P1154,Q1154:AE1154)),0)</f>
        <v>5</v>
      </c>
      <c r="AW1154" s="2">
        <f t="shared" si="464"/>
        <v>1.1024303578343166E-2</v>
      </c>
      <c r="AX1154" s="2">
        <f t="shared" si="465"/>
        <v>2.9610732751748172E-3</v>
      </c>
      <c r="AY1154" s="2">
        <f t="shared" si="466"/>
        <v>0</v>
      </c>
      <c r="AZ1154" s="2">
        <f t="shared" si="467"/>
        <v>2.5055235405325375E-4</v>
      </c>
      <c r="BB1154" t="s">
        <v>425</v>
      </c>
      <c r="BC1154" t="s">
        <v>1017</v>
      </c>
      <c r="BD1154">
        <v>2</v>
      </c>
      <c r="BF1154" s="111">
        <v>21</v>
      </c>
      <c r="BG1154" s="113">
        <v>227</v>
      </c>
      <c r="BH1154" s="117">
        <f t="shared" si="458"/>
        <v>21227</v>
      </c>
      <c r="BJ1154" s="5" t="s">
        <v>3185</v>
      </c>
      <c r="BY1154" s="63">
        <v>0</v>
      </c>
      <c r="BZ1154" s="63">
        <v>0</v>
      </c>
      <c r="CG1154" s="8">
        <v>0</v>
      </c>
    </row>
    <row r="1155" spans="1:85" ht="13" hidden="1" customHeight="1" outlineLevel="1">
      <c r="A1155" t="s">
        <v>699</v>
      </c>
      <c r="B1155" t="s">
        <v>1017</v>
      </c>
      <c r="C1155" s="1">
        <f t="shared" si="459"/>
        <v>5219</v>
      </c>
      <c r="D1155" s="5">
        <f>IF(N1155&gt;0, RANK(N1155,(N1155:P1155,Q1155:AE1155)),0)</f>
        <v>2</v>
      </c>
      <c r="E1155" s="5">
        <f>IF(O1155&gt;0,RANK(O1155,(N1155:P1155,Q1155:AE1155)),0)</f>
        <v>1</v>
      </c>
      <c r="F1155" s="5">
        <f>IF(P1155&gt;0,RANK(P1155,(N1155:P1155,Q1155:AE1155)),0)</f>
        <v>0</v>
      </c>
      <c r="G1155" s="131">
        <f t="shared" si="446"/>
        <v>1826</v>
      </c>
      <c r="H1155" s="136">
        <f t="shared" si="447"/>
        <v>0.3498754550680207</v>
      </c>
      <c r="I1155" s="2"/>
      <c r="J1155" s="2">
        <f t="shared" si="460"/>
        <v>0.31979306380532668</v>
      </c>
      <c r="K1155" s="2">
        <f t="shared" si="461"/>
        <v>0.66966851887334733</v>
      </c>
      <c r="L1155" s="2">
        <f t="shared" si="462"/>
        <v>0</v>
      </c>
      <c r="M1155" s="2">
        <f t="shared" si="463"/>
        <v>1.0538417321325988E-2</v>
      </c>
      <c r="N1155" s="63">
        <v>1669</v>
      </c>
      <c r="O1155" s="63">
        <v>3495</v>
      </c>
      <c r="P1155" s="63"/>
      <c r="Q1155" s="63">
        <v>23</v>
      </c>
      <c r="R1155" s="63">
        <v>14</v>
      </c>
      <c r="S1155" s="63">
        <v>1</v>
      </c>
      <c r="T1155" s="63"/>
      <c r="U1155" s="63"/>
      <c r="V1155" s="63"/>
      <c r="W1155" s="63">
        <f t="shared" si="457"/>
        <v>0</v>
      </c>
      <c r="X1155" s="63">
        <v>0</v>
      </c>
      <c r="Y1155" s="63">
        <v>0</v>
      </c>
      <c r="Z1155" s="63"/>
      <c r="AA1155" s="63"/>
      <c r="AB1155" s="63"/>
      <c r="AC1155" s="63"/>
      <c r="AD1155" s="63"/>
      <c r="AE1155" s="63"/>
      <c r="AF1155" s="63"/>
      <c r="AG1155" s="63">
        <v>0</v>
      </c>
      <c r="AH1155" s="63"/>
      <c r="AI1155" s="63">
        <v>17</v>
      </c>
      <c r="AJ1155" s="63"/>
      <c r="AK1155" s="63"/>
      <c r="AL1155" s="63"/>
      <c r="AM1155" s="63">
        <v>0</v>
      </c>
      <c r="AN1155" s="63"/>
      <c r="AO1155" s="63"/>
      <c r="AP1155" s="63"/>
      <c r="AQ1155" s="63"/>
      <c r="AS1155" s="5">
        <f>IF(Q1155&gt;0,RANK(Q1155,(N1155:P1155,Q1155:AE1155)),0)</f>
        <v>3</v>
      </c>
      <c r="AT1155" s="5">
        <f>IF(R1155&gt;0,RANK(R1155,(N1155:P1155,Q1155:AE1155)),0)</f>
        <v>4</v>
      </c>
      <c r="AU1155" s="5">
        <f>IF(T1155&gt;0,RANK(T1155,(N1155:P1155,Q1155:AE1155)),0)</f>
        <v>0</v>
      </c>
      <c r="AV1155" s="5">
        <f>IF(S1155&gt;0,RANK(S1155,(N1155:P1155,Q1155:AE1155)),0)</f>
        <v>5</v>
      </c>
      <c r="AW1155" s="2">
        <f t="shared" si="464"/>
        <v>4.4069745161908411E-3</v>
      </c>
      <c r="AX1155" s="2">
        <f t="shared" si="465"/>
        <v>2.682506227246599E-3</v>
      </c>
      <c r="AY1155" s="2">
        <f t="shared" si="466"/>
        <v>0</v>
      </c>
      <c r="AZ1155" s="2">
        <f t="shared" si="467"/>
        <v>1.9160758766047136E-4</v>
      </c>
      <c r="BB1155" t="s">
        <v>699</v>
      </c>
      <c r="BC1155" t="s">
        <v>1017</v>
      </c>
      <c r="BF1155" s="111">
        <v>21</v>
      </c>
      <c r="BG1155" s="113">
        <v>229</v>
      </c>
      <c r="BH1155" s="117">
        <f t="shared" si="458"/>
        <v>21229</v>
      </c>
      <c r="BJ1155" s="5" t="s">
        <v>3185</v>
      </c>
      <c r="BY1155" s="63">
        <v>0</v>
      </c>
      <c r="BZ1155" s="63">
        <v>0</v>
      </c>
      <c r="CG1155" s="8">
        <v>0</v>
      </c>
    </row>
    <row r="1156" spans="1:85" ht="13" hidden="1" customHeight="1" outlineLevel="1">
      <c r="A1156" t="s">
        <v>426</v>
      </c>
      <c r="B1156" t="s">
        <v>1017</v>
      </c>
      <c r="C1156" s="1">
        <f t="shared" si="459"/>
        <v>7210</v>
      </c>
      <c r="D1156" s="5">
        <f>IF(N1156&gt;0, RANK(N1156,(N1156:P1156,Q1156:AE1156)),0)</f>
        <v>2</v>
      </c>
      <c r="E1156" s="5">
        <f>IF(O1156&gt;0,RANK(O1156,(N1156:P1156,Q1156:AE1156)),0)</f>
        <v>1</v>
      </c>
      <c r="F1156" s="5">
        <f>IF(P1156&gt;0,RANK(P1156,(N1156:P1156,Q1156:AE1156)),0)</f>
        <v>0</v>
      </c>
      <c r="G1156" s="131">
        <f t="shared" si="446"/>
        <v>3434</v>
      </c>
      <c r="H1156" s="136">
        <f t="shared" si="447"/>
        <v>0.47628294036061025</v>
      </c>
      <c r="I1156" s="2"/>
      <c r="J1156" s="2">
        <f t="shared" si="460"/>
        <v>0.25728155339805825</v>
      </c>
      <c r="K1156" s="2">
        <f t="shared" si="461"/>
        <v>0.7335644937586685</v>
      </c>
      <c r="L1156" s="2">
        <f t="shared" si="462"/>
        <v>0</v>
      </c>
      <c r="M1156" s="2">
        <f t="shared" si="463"/>
        <v>9.1539528432732498E-3</v>
      </c>
      <c r="N1156" s="63">
        <v>1855</v>
      </c>
      <c r="O1156" s="63">
        <v>5289</v>
      </c>
      <c r="P1156" s="63"/>
      <c r="Q1156" s="63">
        <v>30</v>
      </c>
      <c r="R1156" s="63">
        <v>15</v>
      </c>
      <c r="S1156" s="63">
        <v>0</v>
      </c>
      <c r="T1156" s="63"/>
      <c r="U1156" s="63"/>
      <c r="V1156" s="63"/>
      <c r="W1156" s="63">
        <f t="shared" si="457"/>
        <v>0</v>
      </c>
      <c r="X1156" s="63">
        <v>0</v>
      </c>
      <c r="Y1156" s="63">
        <v>0</v>
      </c>
      <c r="Z1156" s="63"/>
      <c r="AA1156" s="63"/>
      <c r="AB1156" s="63"/>
      <c r="AC1156" s="63"/>
      <c r="AD1156" s="63"/>
      <c r="AE1156" s="63"/>
      <c r="AF1156" s="63"/>
      <c r="AG1156" s="63">
        <v>0</v>
      </c>
      <c r="AH1156" s="63"/>
      <c r="AI1156" s="63">
        <v>21</v>
      </c>
      <c r="AJ1156" s="63"/>
      <c r="AK1156" s="63"/>
      <c r="AL1156" s="63"/>
      <c r="AM1156" s="63">
        <v>0</v>
      </c>
      <c r="AN1156" s="63"/>
      <c r="AO1156" s="63"/>
      <c r="AP1156" s="63"/>
      <c r="AQ1156" s="63"/>
      <c r="AS1156" s="5">
        <f>IF(Q1156&gt;0,RANK(Q1156,(N1156:P1156,Q1156:AE1156)),0)</f>
        <v>3</v>
      </c>
      <c r="AT1156" s="5">
        <f>IF(R1156&gt;0,RANK(R1156,(N1156:P1156,Q1156:AE1156)),0)</f>
        <v>4</v>
      </c>
      <c r="AU1156" s="5">
        <f>IF(T1156&gt;0,RANK(T1156,(N1156:P1156,Q1156:AE1156)),0)</f>
        <v>0</v>
      </c>
      <c r="AV1156" s="5">
        <f>IF(S1156&gt;0,RANK(S1156,(N1156:P1156,Q1156:AE1156)),0)</f>
        <v>0</v>
      </c>
      <c r="AW1156" s="2">
        <f t="shared" si="464"/>
        <v>4.160887656033287E-3</v>
      </c>
      <c r="AX1156" s="2">
        <f t="shared" si="465"/>
        <v>2.0804438280166435E-3</v>
      </c>
      <c r="AY1156" s="2">
        <f t="shared" si="466"/>
        <v>0</v>
      </c>
      <c r="AZ1156" s="2">
        <f t="shared" si="467"/>
        <v>0</v>
      </c>
      <c r="BB1156" t="s">
        <v>426</v>
      </c>
      <c r="BC1156" t="s">
        <v>1017</v>
      </c>
      <c r="BD1156">
        <v>5</v>
      </c>
      <c r="BF1156" s="111">
        <v>21</v>
      </c>
      <c r="BG1156" s="113">
        <v>231</v>
      </c>
      <c r="BH1156" s="117">
        <f t="shared" si="458"/>
        <v>21231</v>
      </c>
      <c r="BJ1156" s="5" t="s">
        <v>3185</v>
      </c>
      <c r="BY1156" s="63">
        <v>0</v>
      </c>
      <c r="BZ1156" s="63">
        <v>0</v>
      </c>
      <c r="CG1156" s="8">
        <v>0</v>
      </c>
    </row>
    <row r="1157" spans="1:85" ht="13" hidden="1" customHeight="1" outlineLevel="1">
      <c r="A1157" t="s">
        <v>704</v>
      </c>
      <c r="B1157" t="s">
        <v>1017</v>
      </c>
      <c r="C1157" s="1">
        <f t="shared" si="459"/>
        <v>5470</v>
      </c>
      <c r="D1157" s="5">
        <f>IF(N1157&gt;0, RANK(N1157,(N1157:P1157,Q1157:AE1157)),0)</f>
        <v>2</v>
      </c>
      <c r="E1157" s="5">
        <f>IF(O1157&gt;0,RANK(O1157,(N1157:P1157,Q1157:AE1157)),0)</f>
        <v>1</v>
      </c>
      <c r="F1157" s="5">
        <f>IF(P1157&gt;0,RANK(P1157,(N1157:P1157,Q1157:AE1157)),0)</f>
        <v>0</v>
      </c>
      <c r="G1157" s="131">
        <f t="shared" si="446"/>
        <v>1842</v>
      </c>
      <c r="H1157" s="136">
        <f t="shared" si="447"/>
        <v>0.33674588665447897</v>
      </c>
      <c r="I1157" s="2"/>
      <c r="J1157" s="2">
        <f t="shared" si="460"/>
        <v>0.3226691042047532</v>
      </c>
      <c r="K1157" s="2">
        <f t="shared" si="461"/>
        <v>0.65941499085923216</v>
      </c>
      <c r="L1157" s="2">
        <f t="shared" si="462"/>
        <v>0</v>
      </c>
      <c r="M1157" s="2">
        <f t="shared" si="463"/>
        <v>1.7915904936014693E-2</v>
      </c>
      <c r="N1157" s="63">
        <v>1765</v>
      </c>
      <c r="O1157" s="63">
        <v>3607</v>
      </c>
      <c r="P1157" s="63"/>
      <c r="Q1157" s="63">
        <v>48</v>
      </c>
      <c r="R1157" s="63">
        <v>26</v>
      </c>
      <c r="S1157" s="63">
        <v>0</v>
      </c>
      <c r="T1157" s="63"/>
      <c r="U1157" s="63"/>
      <c r="V1157" s="63"/>
      <c r="W1157" s="63">
        <f t="shared" si="457"/>
        <v>0</v>
      </c>
      <c r="X1157" s="63">
        <v>0</v>
      </c>
      <c r="Y1157" s="63">
        <v>0</v>
      </c>
      <c r="Z1157" s="63"/>
      <c r="AA1157" s="63"/>
      <c r="AB1157" s="63"/>
      <c r="AC1157" s="63"/>
      <c r="AD1157" s="63"/>
      <c r="AE1157" s="63"/>
      <c r="AF1157" s="63"/>
      <c r="AG1157" s="63">
        <v>0</v>
      </c>
      <c r="AH1157" s="63"/>
      <c r="AI1157" s="63">
        <v>24</v>
      </c>
      <c r="AJ1157" s="63"/>
      <c r="AK1157" s="63"/>
      <c r="AL1157" s="63"/>
      <c r="AM1157" s="63">
        <v>0</v>
      </c>
      <c r="AN1157" s="63"/>
      <c r="AO1157" s="63"/>
      <c r="AP1157" s="63"/>
      <c r="AQ1157" s="63"/>
      <c r="AS1157" s="5">
        <f>IF(Q1157&gt;0,RANK(Q1157,(N1157:P1157,Q1157:AE1157)),0)</f>
        <v>3</v>
      </c>
      <c r="AT1157" s="5">
        <f>IF(R1157&gt;0,RANK(R1157,(N1157:P1157,Q1157:AE1157)),0)</f>
        <v>4</v>
      </c>
      <c r="AU1157" s="5">
        <f>IF(T1157&gt;0,RANK(T1157,(N1157:P1157,Q1157:AE1157)),0)</f>
        <v>0</v>
      </c>
      <c r="AV1157" s="5">
        <f>IF(S1157&gt;0,RANK(S1157,(N1157:P1157,Q1157:AE1157)),0)</f>
        <v>0</v>
      </c>
      <c r="AW1157" s="2">
        <f t="shared" si="464"/>
        <v>8.7751371115173671E-3</v>
      </c>
      <c r="AX1157" s="2">
        <f t="shared" si="465"/>
        <v>4.7531992687385744E-3</v>
      </c>
      <c r="AY1157" s="2">
        <f t="shared" si="466"/>
        <v>0</v>
      </c>
      <c r="AZ1157" s="2">
        <f t="shared" si="467"/>
        <v>0</v>
      </c>
      <c r="BB1157" t="s">
        <v>704</v>
      </c>
      <c r="BC1157" t="s">
        <v>1017</v>
      </c>
      <c r="BD1157">
        <v>1</v>
      </c>
      <c r="BF1157" s="111">
        <v>21</v>
      </c>
      <c r="BG1157" s="113">
        <v>233</v>
      </c>
      <c r="BH1157" s="117">
        <f t="shared" si="458"/>
        <v>21233</v>
      </c>
      <c r="BJ1157" s="5" t="s">
        <v>3185</v>
      </c>
      <c r="BY1157" s="63">
        <v>0</v>
      </c>
      <c r="BZ1157" s="63">
        <v>0</v>
      </c>
      <c r="CG1157" s="8">
        <v>0</v>
      </c>
    </row>
    <row r="1158" spans="1:85" ht="13" hidden="1" customHeight="1" outlineLevel="1">
      <c r="A1158" t="s">
        <v>2119</v>
      </c>
      <c r="B1158" t="s">
        <v>1017</v>
      </c>
      <c r="C1158" s="1">
        <f t="shared" si="459"/>
        <v>13072</v>
      </c>
      <c r="D1158" s="5">
        <f>IF(N1158&gt;0, RANK(N1158,(N1158:P1158,Q1158:AE1158)),0)</f>
        <v>2</v>
      </c>
      <c r="E1158" s="5">
        <f>IF(O1158&gt;0,RANK(O1158,(N1158:P1158,Q1158:AE1158)),0)</f>
        <v>1</v>
      </c>
      <c r="F1158" s="5">
        <f>IF(P1158&gt;0,RANK(P1158,(N1158:P1158,Q1158:AE1158)),0)</f>
        <v>0</v>
      </c>
      <c r="G1158" s="131">
        <f t="shared" si="446"/>
        <v>7549</v>
      </c>
      <c r="H1158" s="136">
        <f t="shared" si="447"/>
        <v>0.57749388004895963</v>
      </c>
      <c r="I1158" s="2"/>
      <c r="J1158" s="2">
        <f t="shared" si="460"/>
        <v>0.20524785801713585</v>
      </c>
      <c r="K1158" s="2">
        <f t="shared" si="461"/>
        <v>0.78274173806609548</v>
      </c>
      <c r="L1158" s="2">
        <f t="shared" si="462"/>
        <v>0</v>
      </c>
      <c r="M1158" s="2">
        <f t="shared" si="463"/>
        <v>1.2010403916768664E-2</v>
      </c>
      <c r="N1158" s="63">
        <v>2683</v>
      </c>
      <c r="O1158" s="63">
        <v>10232</v>
      </c>
      <c r="P1158" s="63"/>
      <c r="Q1158" s="63">
        <v>83</v>
      </c>
      <c r="R1158" s="63">
        <v>25</v>
      </c>
      <c r="S1158" s="63">
        <v>3</v>
      </c>
      <c r="T1158" s="63"/>
      <c r="U1158" s="63"/>
      <c r="V1158" s="63"/>
      <c r="W1158" s="63">
        <f t="shared" si="457"/>
        <v>0</v>
      </c>
      <c r="X1158" s="63">
        <v>0</v>
      </c>
      <c r="Y1158" s="63">
        <v>1</v>
      </c>
      <c r="Z1158" s="63"/>
      <c r="AA1158" s="63"/>
      <c r="AB1158" s="63"/>
      <c r="AC1158" s="63"/>
      <c r="AD1158" s="63"/>
      <c r="AE1158" s="63"/>
      <c r="AF1158" s="63"/>
      <c r="AG1158" s="63">
        <v>0</v>
      </c>
      <c r="AH1158" s="63"/>
      <c r="AI1158" s="63">
        <v>45</v>
      </c>
      <c r="AJ1158" s="63"/>
      <c r="AK1158" s="63"/>
      <c r="AL1158" s="63"/>
      <c r="AM1158" s="63">
        <v>0</v>
      </c>
      <c r="AN1158" s="63"/>
      <c r="AO1158" s="63"/>
      <c r="AP1158" s="63"/>
      <c r="AQ1158" s="63"/>
      <c r="AS1158" s="5">
        <f>IF(Q1158&gt;0,RANK(Q1158,(N1158:P1158,Q1158:AE1158)),0)</f>
        <v>3</v>
      </c>
      <c r="AT1158" s="5">
        <f>IF(R1158&gt;0,RANK(R1158,(N1158:P1158,Q1158:AE1158)),0)</f>
        <v>4</v>
      </c>
      <c r="AU1158" s="5">
        <f>IF(T1158&gt;0,RANK(T1158,(N1158:P1158,Q1158:AE1158)),0)</f>
        <v>0</v>
      </c>
      <c r="AV1158" s="5">
        <f>IF(S1158&gt;0,RANK(S1158,(N1158:P1158,Q1158:AE1158)),0)</f>
        <v>5</v>
      </c>
      <c r="AW1158" s="2">
        <f t="shared" si="464"/>
        <v>6.3494492044063652E-3</v>
      </c>
      <c r="AX1158" s="2">
        <f t="shared" si="465"/>
        <v>1.912484700122399E-3</v>
      </c>
      <c r="AY1158" s="2">
        <f t="shared" si="466"/>
        <v>0</v>
      </c>
      <c r="AZ1158" s="2">
        <f t="shared" si="467"/>
        <v>2.2949816401468789E-4</v>
      </c>
      <c r="BB1158" t="s">
        <v>2119</v>
      </c>
      <c r="BC1158" t="s">
        <v>1017</v>
      </c>
      <c r="BD1158">
        <v>5</v>
      </c>
      <c r="BF1158" s="111">
        <v>21</v>
      </c>
      <c r="BG1158" s="113">
        <v>235</v>
      </c>
      <c r="BH1158" s="117">
        <f t="shared" si="458"/>
        <v>21235</v>
      </c>
      <c r="BJ1158" s="5" t="s">
        <v>3185</v>
      </c>
      <c r="BY1158" s="63">
        <v>0</v>
      </c>
      <c r="BZ1158" s="63">
        <v>0</v>
      </c>
      <c r="CG1158" s="8">
        <v>0</v>
      </c>
    </row>
    <row r="1159" spans="1:85" ht="13" hidden="1" customHeight="1" outlineLevel="1">
      <c r="A1159" t="s">
        <v>1038</v>
      </c>
      <c r="B1159" t="s">
        <v>1017</v>
      </c>
      <c r="C1159" s="1">
        <f t="shared" si="459"/>
        <v>2559</v>
      </c>
      <c r="D1159" s="5">
        <f>IF(N1159&gt;0, RANK(N1159,(N1159:P1159,Q1159:AE1159)),0)</f>
        <v>2</v>
      </c>
      <c r="E1159" s="5">
        <f>IF(O1159&gt;0,RANK(O1159,(N1159:P1159,Q1159:AE1159)),0)</f>
        <v>1</v>
      </c>
      <c r="F1159" s="5">
        <f>IF(P1159&gt;0,RANK(P1159,(N1159:P1159,Q1159:AE1159)),0)</f>
        <v>0</v>
      </c>
      <c r="G1159" s="131">
        <f t="shared" ref="G1159:G1222" si="468">IF(C1159&gt;0,MAX(N1159:P1159)-LARGE(N1159:P1159,2),0)</f>
        <v>566</v>
      </c>
      <c r="H1159" s="136">
        <f t="shared" ref="H1159:H1222" si="469">IF(C1159&gt;0,G1159/C1159,0)</f>
        <v>0.22118014849550605</v>
      </c>
      <c r="I1159" s="2"/>
      <c r="J1159" s="2">
        <f t="shared" si="460"/>
        <v>0.38139898397811645</v>
      </c>
      <c r="K1159" s="2">
        <f t="shared" si="461"/>
        <v>0.60257913247362249</v>
      </c>
      <c r="L1159" s="2">
        <f t="shared" si="462"/>
        <v>0</v>
      </c>
      <c r="M1159" s="2">
        <f t="shared" si="463"/>
        <v>1.6021883548261062E-2</v>
      </c>
      <c r="N1159" s="63">
        <v>976</v>
      </c>
      <c r="O1159" s="63">
        <v>1542</v>
      </c>
      <c r="P1159" s="63"/>
      <c r="Q1159" s="63">
        <v>24</v>
      </c>
      <c r="R1159" s="63">
        <v>4</v>
      </c>
      <c r="S1159" s="63">
        <v>0</v>
      </c>
      <c r="T1159" s="63"/>
      <c r="U1159" s="63"/>
      <c r="V1159" s="63"/>
      <c r="W1159" s="63">
        <f t="shared" si="457"/>
        <v>0</v>
      </c>
      <c r="X1159" s="63">
        <v>0</v>
      </c>
      <c r="Y1159" s="63">
        <v>0</v>
      </c>
      <c r="Z1159" s="63"/>
      <c r="AA1159" s="63"/>
      <c r="AB1159" s="63"/>
      <c r="AC1159" s="63"/>
      <c r="AD1159" s="63"/>
      <c r="AE1159" s="63"/>
      <c r="AF1159" s="63"/>
      <c r="AG1159" s="63">
        <v>0</v>
      </c>
      <c r="AH1159" s="63"/>
      <c r="AI1159" s="63">
        <v>13</v>
      </c>
      <c r="AJ1159" s="63"/>
      <c r="AK1159" s="63"/>
      <c r="AL1159" s="63"/>
      <c r="AM1159" s="63">
        <v>0</v>
      </c>
      <c r="AN1159" s="63"/>
      <c r="AO1159" s="63"/>
      <c r="AP1159" s="63"/>
      <c r="AQ1159" s="63"/>
      <c r="AS1159" s="5">
        <f>IF(Q1159&gt;0,RANK(Q1159,(N1159:P1159,Q1159:AE1159)),0)</f>
        <v>3</v>
      </c>
      <c r="AT1159" s="5">
        <f>IF(R1159&gt;0,RANK(R1159,(N1159:P1159,Q1159:AE1159)),0)</f>
        <v>4</v>
      </c>
      <c r="AU1159" s="5">
        <f>IF(T1159&gt;0,RANK(T1159,(N1159:P1159,Q1159:AE1159)),0)</f>
        <v>0</v>
      </c>
      <c r="AV1159" s="5">
        <f>IF(S1159&gt;0,RANK(S1159,(N1159:P1159,Q1159:AE1159)),0)</f>
        <v>0</v>
      </c>
      <c r="AW1159" s="2">
        <f t="shared" si="464"/>
        <v>9.3786635404454859E-3</v>
      </c>
      <c r="AX1159" s="2">
        <f t="shared" si="465"/>
        <v>1.5631105900742479E-3</v>
      </c>
      <c r="AY1159" s="2">
        <f t="shared" si="466"/>
        <v>0</v>
      </c>
      <c r="AZ1159" s="2">
        <f t="shared" si="467"/>
        <v>0</v>
      </c>
      <c r="BB1159" t="s">
        <v>1038</v>
      </c>
      <c r="BC1159" t="s">
        <v>1017</v>
      </c>
      <c r="BD1159">
        <v>6</v>
      </c>
      <c r="BF1159" s="111">
        <v>21</v>
      </c>
      <c r="BG1159" s="113">
        <v>237</v>
      </c>
      <c r="BH1159" s="117">
        <f t="shared" si="458"/>
        <v>21237</v>
      </c>
      <c r="BJ1159" s="5" t="s">
        <v>3185</v>
      </c>
      <c r="BY1159" s="63">
        <v>0</v>
      </c>
      <c r="BZ1159" s="63">
        <v>0</v>
      </c>
      <c r="CG1159" s="8">
        <v>0</v>
      </c>
    </row>
    <row r="1160" spans="1:85" ht="12" hidden="1" customHeight="1" outlineLevel="1">
      <c r="A1160" t="s">
        <v>2178</v>
      </c>
      <c r="B1160" t="s">
        <v>1017</v>
      </c>
      <c r="C1160" s="1">
        <f t="shared" si="459"/>
        <v>12332</v>
      </c>
      <c r="D1160" s="5">
        <f>IF(N1160&gt;0, RANK(N1160,(N1160:P1160,Q1160:AE1160)),0)</f>
        <v>2</v>
      </c>
      <c r="E1160" s="5">
        <f>IF(O1160&gt;0,RANK(O1160,(N1160:P1160,Q1160:AE1160)),0)</f>
        <v>1</v>
      </c>
      <c r="F1160" s="5">
        <f>IF(P1160&gt;0,RANK(P1160,(N1160:P1160,Q1160:AE1160)),0)</f>
        <v>0</v>
      </c>
      <c r="G1160" s="131">
        <f t="shared" si="468"/>
        <v>2336</v>
      </c>
      <c r="H1160" s="136">
        <f t="shared" si="469"/>
        <v>0.18942588387933831</v>
      </c>
      <c r="I1160" s="2"/>
      <c r="J1160" s="2">
        <f t="shared" si="460"/>
        <v>0.39596172559195586</v>
      </c>
      <c r="K1160" s="2">
        <f t="shared" si="461"/>
        <v>0.5853876094712942</v>
      </c>
      <c r="L1160" s="2">
        <f t="shared" si="462"/>
        <v>0</v>
      </c>
      <c r="M1160" s="2">
        <f t="shared" si="463"/>
        <v>1.8650664936749939E-2</v>
      </c>
      <c r="N1160" s="63">
        <v>4883</v>
      </c>
      <c r="O1160" s="63">
        <v>7219</v>
      </c>
      <c r="P1160" s="63"/>
      <c r="Q1160" s="63">
        <v>153</v>
      </c>
      <c r="R1160" s="63">
        <v>42</v>
      </c>
      <c r="S1160" s="63">
        <v>0</v>
      </c>
      <c r="T1160" s="63"/>
      <c r="U1160" s="63"/>
      <c r="V1160" s="63"/>
      <c r="W1160" s="63">
        <f t="shared" si="457"/>
        <v>0</v>
      </c>
      <c r="X1160" s="63">
        <v>0</v>
      </c>
      <c r="Y1160" s="63">
        <v>0</v>
      </c>
      <c r="Z1160" s="63"/>
      <c r="AA1160" s="63"/>
      <c r="AB1160" s="63"/>
      <c r="AC1160" s="63"/>
      <c r="AD1160" s="63"/>
      <c r="AE1160" s="63"/>
      <c r="AF1160" s="63"/>
      <c r="AG1160" s="63">
        <v>0</v>
      </c>
      <c r="AH1160" s="63"/>
      <c r="AI1160" s="63">
        <v>35</v>
      </c>
      <c r="AJ1160" s="63"/>
      <c r="AK1160" s="63"/>
      <c r="AL1160" s="63"/>
      <c r="AM1160" s="63">
        <v>0</v>
      </c>
      <c r="AN1160" s="63"/>
      <c r="AO1160" s="63"/>
      <c r="AP1160" s="63"/>
      <c r="AQ1160" s="63"/>
      <c r="AS1160" s="5">
        <f>IF(Q1160&gt;0,RANK(Q1160,(N1160:P1160,Q1160:AE1160)),0)</f>
        <v>3</v>
      </c>
      <c r="AT1160" s="5">
        <f>IF(R1160&gt;0,RANK(R1160,(N1160:P1160,Q1160:AE1160)),0)</f>
        <v>4</v>
      </c>
      <c r="AU1160" s="5">
        <f>IF(T1160&gt;0,RANK(T1160,(N1160:P1160,Q1160:AE1160)),0)</f>
        <v>0</v>
      </c>
      <c r="AV1160" s="5">
        <f>IF(S1160&gt;0,RANK(S1160,(N1160:P1160,Q1160:AE1160)),0)</f>
        <v>0</v>
      </c>
      <c r="AW1160" s="2">
        <f t="shared" si="464"/>
        <v>1.2406746675316251E-2</v>
      </c>
      <c r="AX1160" s="2">
        <f t="shared" si="465"/>
        <v>3.4057735971456372E-3</v>
      </c>
      <c r="AY1160" s="2">
        <f t="shared" si="466"/>
        <v>0</v>
      </c>
      <c r="AZ1160" s="2">
        <f t="shared" si="467"/>
        <v>0</v>
      </c>
      <c r="BB1160" t="s">
        <v>2178</v>
      </c>
      <c r="BC1160" t="s">
        <v>1017</v>
      </c>
      <c r="BD1160">
        <v>6</v>
      </c>
      <c r="BF1160" s="111">
        <v>21</v>
      </c>
      <c r="BG1160" s="113">
        <v>239</v>
      </c>
      <c r="BH1160" s="117">
        <f t="shared" si="458"/>
        <v>21239</v>
      </c>
      <c r="BJ1160" s="5" t="s">
        <v>3185</v>
      </c>
      <c r="BY1160" s="63">
        <v>0</v>
      </c>
      <c r="BZ1160" s="63">
        <v>0</v>
      </c>
      <c r="CG1160" s="8">
        <v>0</v>
      </c>
    </row>
    <row r="1161" spans="1:85" collapsed="1">
      <c r="A1161" t="s">
        <v>2614</v>
      </c>
      <c r="B1161" t="s">
        <v>548</v>
      </c>
      <c r="C1161" s="1">
        <f t="shared" si="459"/>
        <v>1797212</v>
      </c>
      <c r="D1161" s="5">
        <f>IF(N1161&gt;0, RANK(N1161,(N1161:P1161,Q1161:AE1161)),0)</f>
        <v>2</v>
      </c>
      <c r="E1161" s="5">
        <f>IF(O1161&gt;0,RANK(O1161,(N1161:P1161,Q1161:AE1161)),0)</f>
        <v>1</v>
      </c>
      <c r="F1161" s="5">
        <f>IF(P1161&gt;0,RANK(P1161,(N1161:P1161,Q1161:AE1161)),0)</f>
        <v>0</v>
      </c>
      <c r="G1161" s="131">
        <f t="shared" si="468"/>
        <v>407820</v>
      </c>
      <c r="H1161" s="136">
        <f t="shared" si="469"/>
        <v>0.22691813764875818</v>
      </c>
      <c r="I1161" s="2"/>
      <c r="J1161" s="2">
        <f t="shared" si="460"/>
        <v>0.37801327834445797</v>
      </c>
      <c r="K1161" s="2">
        <f t="shared" si="461"/>
        <v>0.6049314159932162</v>
      </c>
      <c r="L1161" s="2">
        <f t="shared" si="462"/>
        <v>0</v>
      </c>
      <c r="M1161" s="2">
        <f t="shared" si="463"/>
        <v>1.7055305662325826E-2</v>
      </c>
      <c r="N1161" s="63">
        <f t="shared" ref="N1161:S1161" si="470">SUM(N1041:N1160)</f>
        <v>679370</v>
      </c>
      <c r="O1161" s="63">
        <f t="shared" si="470"/>
        <v>1087190</v>
      </c>
      <c r="P1161" s="63">
        <f t="shared" si="470"/>
        <v>0</v>
      </c>
      <c r="Q1161" s="63">
        <f t="shared" si="470"/>
        <v>17063</v>
      </c>
      <c r="R1161" s="63">
        <f t="shared" si="470"/>
        <v>6337</v>
      </c>
      <c r="S1161" s="63">
        <f t="shared" si="470"/>
        <v>245</v>
      </c>
      <c r="T1161" s="63"/>
      <c r="U1161" s="63"/>
      <c r="V1161" s="63"/>
      <c r="W1161" s="63">
        <f t="shared" ref="W1161:Y1161" si="471">SUM(W1041:W1160)</f>
        <v>4</v>
      </c>
      <c r="X1161" s="63">
        <f t="shared" si="471"/>
        <v>60</v>
      </c>
      <c r="Y1161" s="63">
        <f t="shared" si="471"/>
        <v>30</v>
      </c>
      <c r="Z1161" s="63"/>
      <c r="AA1161" s="63"/>
      <c r="AB1161" s="63"/>
      <c r="AC1161" s="63"/>
      <c r="AD1161" s="63"/>
      <c r="AE1161" s="63"/>
      <c r="AF1161" s="63"/>
      <c r="AG1161" s="63">
        <f>SUM(AG1041:AG1160)</f>
        <v>4</v>
      </c>
      <c r="AH1161" s="63"/>
      <c r="AI1161" s="63">
        <f>SUM(AI1041:AI1160)</f>
        <v>6872</v>
      </c>
      <c r="AJ1161" s="63"/>
      <c r="AK1161" s="63"/>
      <c r="AL1161" s="63"/>
      <c r="AM1161" s="63">
        <f>SUM(AM1041:AM1160)</f>
        <v>37</v>
      </c>
      <c r="AN1161" s="63"/>
      <c r="AO1161" s="63"/>
      <c r="AP1161" s="63"/>
      <c r="AQ1161" s="63"/>
      <c r="AS1161" s="5">
        <f>IF(Q1161&gt;0,RANK(Q1161,(N1161:P1161,Q1161:AE1161)),0)</f>
        <v>3</v>
      </c>
      <c r="AT1161" s="5">
        <f>IF(R1161&gt;0,RANK(R1161,(N1161:P1161,Q1161:AE1161)),0)</f>
        <v>4</v>
      </c>
      <c r="AU1161" s="5">
        <f>IF(T1161&gt;0,RANK(T1161,(N1161:P1161,Q1161:AE1161)),0)</f>
        <v>0</v>
      </c>
      <c r="AV1161" s="5">
        <f>IF(S1161&gt;0,RANK(S1161,(N1161:P1161,Q1161:AE1161)),0)</f>
        <v>5</v>
      </c>
      <c r="AW1161" s="2">
        <f t="shared" si="464"/>
        <v>9.494149827621895E-3</v>
      </c>
      <c r="AX1161" s="2">
        <f t="shared" si="465"/>
        <v>3.5260169640532113E-3</v>
      </c>
      <c r="AY1161" s="2">
        <f t="shared" si="466"/>
        <v>0</v>
      </c>
      <c r="AZ1161" s="2">
        <f t="shared" si="467"/>
        <v>1.3632225914360688E-4</v>
      </c>
      <c r="BB1161" t="s">
        <v>2614</v>
      </c>
      <c r="BC1161" t="s">
        <v>548</v>
      </c>
      <c r="BF1161" s="111">
        <v>21</v>
      </c>
      <c r="BG1161" s="113"/>
      <c r="BH1161" s="111">
        <v>21</v>
      </c>
      <c r="BJ1161" s="5" t="s">
        <v>718</v>
      </c>
      <c r="BY1161" s="63">
        <f t="shared" ref="BY1161" si="472">SUM(BY1041:BY1160)</f>
        <v>1</v>
      </c>
      <c r="BZ1161" s="63">
        <f t="shared" ref="BZ1161" si="473">SUM(BZ1041:BZ1160)</f>
        <v>1</v>
      </c>
      <c r="CG1161" s="8">
        <f>SUM(CG1041:CG1160)</f>
        <v>2</v>
      </c>
    </row>
    <row r="1162" spans="1:85">
      <c r="C1162" s="1"/>
      <c r="E1162" s="5"/>
      <c r="F1162" s="5"/>
      <c r="G1162" s="131"/>
      <c r="H1162" s="136"/>
      <c r="I1162" s="2"/>
      <c r="N1162" s="63"/>
      <c r="O1162" s="63"/>
      <c r="P1162" s="63"/>
      <c r="Q1162" s="63"/>
      <c r="R1162" s="63"/>
      <c r="S1162" s="63"/>
      <c r="T1162" s="63"/>
      <c r="U1162" s="63"/>
      <c r="V1162" s="63"/>
      <c r="W1162" s="63"/>
      <c r="X1162" s="63"/>
      <c r="Y1162" s="63"/>
      <c r="Z1162" s="63"/>
      <c r="AA1162" s="63"/>
      <c r="AB1162" s="63"/>
      <c r="AC1162" s="63"/>
      <c r="AD1162" s="63"/>
      <c r="AE1162" s="63"/>
      <c r="AF1162" s="63"/>
      <c r="AG1162" s="63"/>
      <c r="AH1162" s="63"/>
      <c r="AI1162" s="63"/>
      <c r="AJ1162" s="63"/>
      <c r="AK1162" s="63"/>
      <c r="AL1162" s="63"/>
      <c r="AM1162" s="63"/>
      <c r="AN1162" s="63"/>
      <c r="AO1162" s="63"/>
      <c r="AP1162" s="63"/>
      <c r="AQ1162" s="63"/>
      <c r="AS1162" s="5"/>
      <c r="AT1162" s="5"/>
      <c r="AU1162" s="5"/>
      <c r="AV1162" s="5"/>
      <c r="BF1162" s="111"/>
      <c r="BG1162" s="113"/>
      <c r="BH1162" s="117"/>
    </row>
    <row r="1163" spans="1:85" hidden="1" outlineLevel="1">
      <c r="A1163" t="s">
        <v>229</v>
      </c>
      <c r="B1163" t="s">
        <v>323</v>
      </c>
      <c r="C1163" s="1">
        <f t="shared" ref="C1163:C1194" si="474">SUM(N1163:AQ1163)</f>
        <v>26835</v>
      </c>
      <c r="D1163" s="5">
        <f>IF(N1163&gt;0, RANK(N1163,(N1163:P1163,Q1163:AE1163)),0)</f>
        <v>2</v>
      </c>
      <c r="E1163" s="5">
        <f>IF(O1163&gt;0,RANK(O1163,(N1163:P1163,Q1163:AE1163)),0)</f>
        <v>1</v>
      </c>
      <c r="F1163" s="5">
        <f>IF(P1163&gt;0,RANK(P1163,(N1163:P1163,Q1163:AE1163)),0)</f>
        <v>0</v>
      </c>
      <c r="G1163" s="131">
        <f t="shared" si="468"/>
        <v>13371</v>
      </c>
      <c r="H1163" s="136">
        <f t="shared" si="469"/>
        <v>0.49826718837339296</v>
      </c>
      <c r="I1163" s="2"/>
      <c r="J1163" s="2">
        <f t="shared" ref="J1163:J1194" si="475">IF($C1163=0,"-",N1163/$C1163)</f>
        <v>0.24445686603316563</v>
      </c>
      <c r="K1163" s="2">
        <f t="shared" ref="K1163:K1194" si="476">IF($C1163=0,"-",O1163/$C1163)</f>
        <v>0.74272405440655864</v>
      </c>
      <c r="L1163" s="2">
        <f t="shared" ref="L1163:L1194" si="477">IF($C1163=0,"-",P1163/$C1163)</f>
        <v>0</v>
      </c>
      <c r="M1163" s="2">
        <f t="shared" ref="M1163:M1194" si="478">IF(C1163=0,"-",(1-J1163-K1163-L1163))</f>
        <v>1.2819079560275726E-2</v>
      </c>
      <c r="N1163" s="63">
        <v>6560</v>
      </c>
      <c r="O1163" s="63">
        <v>19931</v>
      </c>
      <c r="P1163" s="63"/>
      <c r="Q1163" s="63">
        <v>144</v>
      </c>
      <c r="R1163" s="63">
        <v>101</v>
      </c>
      <c r="S1163" s="63">
        <v>26</v>
      </c>
      <c r="T1163" s="63">
        <v>2</v>
      </c>
      <c r="U1163" s="63"/>
      <c r="V1163" s="63">
        <v>9</v>
      </c>
      <c r="W1163" s="63"/>
      <c r="X1163" s="63">
        <v>23</v>
      </c>
      <c r="Y1163" s="63"/>
      <c r="Z1163" s="63"/>
      <c r="AA1163" s="63"/>
      <c r="AB1163" s="63"/>
      <c r="AC1163" s="63"/>
      <c r="AD1163" s="63"/>
      <c r="AE1163" s="63">
        <v>8</v>
      </c>
      <c r="AF1163" s="63"/>
      <c r="AG1163" s="63">
        <v>7</v>
      </c>
      <c r="AH1163" s="63"/>
      <c r="AI1163" s="63"/>
      <c r="AJ1163" s="63"/>
      <c r="AK1163" s="63"/>
      <c r="AL1163" s="63">
        <v>24</v>
      </c>
      <c r="AM1163" s="63"/>
      <c r="AN1163" s="63"/>
      <c r="AO1163" s="63"/>
      <c r="AP1163" s="63"/>
      <c r="AQ1163" s="63"/>
      <c r="AS1163" s="5">
        <f>IF(Q1163&gt;0,RANK(Q1163,(N1163:P1163,Q1163:AE1163)),0)</f>
        <v>3</v>
      </c>
      <c r="AT1163" s="5">
        <f>IF(R1163&gt;0,RANK(R1163,(N1163:P1163,Q1163:AE1163)),0)</f>
        <v>4</v>
      </c>
      <c r="AU1163" s="5">
        <f>IF(T1163&gt;0,RANK(T1163,(N1163:P1163,Q1163:AE1163)),0)</f>
        <v>9</v>
      </c>
      <c r="AV1163" s="5">
        <f>IF(S1163&gt;0,RANK(S1163,(N1163:P1163,Q1163:AE1163)),0)</f>
        <v>5</v>
      </c>
      <c r="AW1163" s="2">
        <f t="shared" ref="AW1163:AW1194" si="479">IF($C1163=0,"-",Q1163/$C1163)</f>
        <v>5.3661263275572944E-3</v>
      </c>
      <c r="AX1163" s="2">
        <f t="shared" ref="AX1163:AX1194" si="480">IF($C1163=0,"-",R1163/$C1163)</f>
        <v>3.7637413825228247E-3</v>
      </c>
      <c r="AY1163" s="2">
        <f t="shared" ref="AY1163:AY1194" si="481">IF($C1163=0,"-",T1163/$C1163)</f>
        <v>7.4529532327184642E-5</v>
      </c>
      <c r="AZ1163" s="2">
        <f t="shared" ref="AZ1163:AZ1194" si="482">IF($C1163=0,"-",S1163/$C1163)</f>
        <v>9.6888392025340042E-4</v>
      </c>
      <c r="BB1163" t="s">
        <v>229</v>
      </c>
      <c r="BC1163" t="s">
        <v>323</v>
      </c>
      <c r="BD1163">
        <v>3</v>
      </c>
      <c r="BF1163" s="111">
        <v>22</v>
      </c>
      <c r="BG1163" s="113">
        <v>1</v>
      </c>
      <c r="BH1163" s="117">
        <f t="shared" si="458"/>
        <v>22001</v>
      </c>
      <c r="BJ1163" s="5" t="s">
        <v>501</v>
      </c>
    </row>
    <row r="1164" spans="1:85" hidden="1" outlineLevel="1">
      <c r="A1164" t="s">
        <v>1726</v>
      </c>
      <c r="B1164" t="s">
        <v>323</v>
      </c>
      <c r="C1164" s="1">
        <f t="shared" si="474"/>
        <v>9307</v>
      </c>
      <c r="D1164" s="5">
        <f>IF(N1164&gt;0, RANK(N1164,(N1164:P1164,Q1164:AE1164)),0)</f>
        <v>2</v>
      </c>
      <c r="E1164" s="5">
        <f>IF(O1164&gt;0,RANK(O1164,(N1164:P1164,Q1164:AE1164)),0)</f>
        <v>1</v>
      </c>
      <c r="F1164" s="5">
        <f>IF(P1164&gt;0,RANK(P1164,(N1164:P1164,Q1164:AE1164)),0)</f>
        <v>0</v>
      </c>
      <c r="G1164" s="131">
        <f t="shared" si="468"/>
        <v>3878</v>
      </c>
      <c r="H1164" s="136">
        <f t="shared" si="469"/>
        <v>0.4166756205006984</v>
      </c>
      <c r="I1164" s="2"/>
      <c r="J1164" s="2">
        <f t="shared" si="475"/>
        <v>0.28118620393252391</v>
      </c>
      <c r="K1164" s="2">
        <f t="shared" si="476"/>
        <v>0.69786182443322231</v>
      </c>
      <c r="L1164" s="2">
        <f t="shared" si="477"/>
        <v>0</v>
      </c>
      <c r="M1164" s="2">
        <f t="shared" si="478"/>
        <v>2.0951971634253774E-2</v>
      </c>
      <c r="N1164" s="63">
        <v>2617</v>
      </c>
      <c r="O1164" s="63">
        <v>6495</v>
      </c>
      <c r="P1164" s="63"/>
      <c r="Q1164" s="63">
        <v>73</v>
      </c>
      <c r="R1164" s="63">
        <v>52</v>
      </c>
      <c r="S1164" s="63">
        <v>17</v>
      </c>
      <c r="T1164" s="63">
        <v>2</v>
      </c>
      <c r="U1164" s="63"/>
      <c r="V1164" s="63">
        <v>1</v>
      </c>
      <c r="W1164" s="63"/>
      <c r="X1164" s="63">
        <v>15</v>
      </c>
      <c r="Y1164" s="63"/>
      <c r="Z1164" s="63"/>
      <c r="AA1164" s="63"/>
      <c r="AB1164" s="63"/>
      <c r="AC1164" s="63"/>
      <c r="AD1164" s="63"/>
      <c r="AE1164" s="63">
        <v>3</v>
      </c>
      <c r="AF1164" s="63"/>
      <c r="AG1164" s="63">
        <v>5</v>
      </c>
      <c r="AH1164" s="63"/>
      <c r="AI1164" s="63"/>
      <c r="AJ1164" s="63"/>
      <c r="AK1164" s="63"/>
      <c r="AL1164" s="63">
        <v>27</v>
      </c>
      <c r="AM1164" s="63"/>
      <c r="AN1164" s="63"/>
      <c r="AO1164" s="63"/>
      <c r="AP1164" s="63"/>
      <c r="AQ1164" s="63"/>
      <c r="AS1164" s="5">
        <f>IF(Q1164&gt;0,RANK(Q1164,(N1164:P1164,Q1164:AE1164)),0)</f>
        <v>3</v>
      </c>
      <c r="AT1164" s="5">
        <f>IF(R1164&gt;0,RANK(R1164,(N1164:P1164,Q1164:AE1164)),0)</f>
        <v>4</v>
      </c>
      <c r="AU1164" s="5">
        <f>IF(T1164&gt;0,RANK(T1164,(N1164:P1164,Q1164:AE1164)),0)</f>
        <v>8</v>
      </c>
      <c r="AV1164" s="5">
        <f>IF(S1164&gt;0,RANK(S1164,(N1164:P1164,Q1164:AE1164)),0)</f>
        <v>5</v>
      </c>
      <c r="AW1164" s="2">
        <f t="shared" si="479"/>
        <v>7.8435586117975714E-3</v>
      </c>
      <c r="AX1164" s="2">
        <f t="shared" si="480"/>
        <v>5.5871924358010102E-3</v>
      </c>
      <c r="AY1164" s="2">
        <f t="shared" si="481"/>
        <v>2.1489201676157732E-4</v>
      </c>
      <c r="AZ1164" s="2">
        <f t="shared" si="482"/>
        <v>1.8265821424734072E-3</v>
      </c>
      <c r="BB1164" t="s">
        <v>1726</v>
      </c>
      <c r="BC1164" t="s">
        <v>323</v>
      </c>
      <c r="BD1164">
        <v>4</v>
      </c>
      <c r="BF1164" s="111">
        <v>22</v>
      </c>
      <c r="BG1164" s="113">
        <v>3</v>
      </c>
      <c r="BH1164" s="117">
        <f t="shared" si="458"/>
        <v>22003</v>
      </c>
      <c r="BJ1164" s="5" t="s">
        <v>501</v>
      </c>
    </row>
    <row r="1165" spans="1:85" hidden="1" outlineLevel="1">
      <c r="A1165" t="s">
        <v>653</v>
      </c>
      <c r="B1165" t="s">
        <v>323</v>
      </c>
      <c r="C1165" s="1">
        <f t="shared" si="474"/>
        <v>51073</v>
      </c>
      <c r="D1165" s="5">
        <f>IF(N1165&gt;0, RANK(N1165,(N1165:P1165,Q1165:AE1165)),0)</f>
        <v>2</v>
      </c>
      <c r="E1165" s="5">
        <f>IF(O1165&gt;0,RANK(O1165,(N1165:P1165,Q1165:AE1165)),0)</f>
        <v>1</v>
      </c>
      <c r="F1165" s="5">
        <f>IF(P1165&gt;0,RANK(P1165,(N1165:P1165,Q1165:AE1165)),0)</f>
        <v>0</v>
      </c>
      <c r="G1165" s="131">
        <f t="shared" si="468"/>
        <v>17507</v>
      </c>
      <c r="H1165" s="136">
        <f t="shared" si="469"/>
        <v>0.34278385839876258</v>
      </c>
      <c r="I1165" s="2"/>
      <c r="J1165" s="2">
        <f t="shared" si="475"/>
        <v>0.32011043016858221</v>
      </c>
      <c r="K1165" s="2">
        <f t="shared" si="476"/>
        <v>0.66289428856734478</v>
      </c>
      <c r="L1165" s="2">
        <f t="shared" si="477"/>
        <v>0</v>
      </c>
      <c r="M1165" s="2">
        <f t="shared" si="478"/>
        <v>1.6995281264073014E-2</v>
      </c>
      <c r="N1165" s="63">
        <v>16349</v>
      </c>
      <c r="O1165" s="63">
        <v>33856</v>
      </c>
      <c r="P1165" s="63"/>
      <c r="Q1165" s="63">
        <v>538</v>
      </c>
      <c r="R1165" s="63">
        <v>123</v>
      </c>
      <c r="S1165" s="63">
        <v>53</v>
      </c>
      <c r="T1165" s="63">
        <v>10</v>
      </c>
      <c r="U1165" s="63"/>
      <c r="V1165" s="63">
        <v>11</v>
      </c>
      <c r="W1165" s="63"/>
      <c r="X1165" s="63">
        <v>44</v>
      </c>
      <c r="Y1165" s="63"/>
      <c r="Z1165" s="63"/>
      <c r="AA1165" s="63"/>
      <c r="AB1165" s="63"/>
      <c r="AC1165" s="63"/>
      <c r="AD1165" s="63"/>
      <c r="AE1165" s="63">
        <v>20</v>
      </c>
      <c r="AF1165" s="63"/>
      <c r="AG1165" s="63">
        <v>9</v>
      </c>
      <c r="AH1165" s="63"/>
      <c r="AI1165" s="63"/>
      <c r="AJ1165" s="63"/>
      <c r="AK1165" s="63"/>
      <c r="AL1165" s="63">
        <v>60</v>
      </c>
      <c r="AM1165" s="63"/>
      <c r="AN1165" s="63"/>
      <c r="AO1165" s="63"/>
      <c r="AP1165" s="63"/>
      <c r="AQ1165" s="63"/>
      <c r="AS1165" s="5">
        <f>IF(Q1165&gt;0,RANK(Q1165,(N1165:P1165,Q1165:AE1165)),0)</f>
        <v>3</v>
      </c>
      <c r="AT1165" s="5">
        <f>IF(R1165&gt;0,RANK(R1165,(N1165:P1165,Q1165:AE1165)),0)</f>
        <v>4</v>
      </c>
      <c r="AU1165" s="5">
        <f>IF(T1165&gt;0,RANK(T1165,(N1165:P1165,Q1165:AE1165)),0)</f>
        <v>9</v>
      </c>
      <c r="AV1165" s="5">
        <f>IF(S1165&gt;0,RANK(S1165,(N1165:P1165,Q1165:AE1165)),0)</f>
        <v>5</v>
      </c>
      <c r="AW1165" s="2">
        <f t="shared" si="479"/>
        <v>1.0533941612985334E-2</v>
      </c>
      <c r="AX1165" s="2">
        <f t="shared" si="480"/>
        <v>2.4083175063144909E-3</v>
      </c>
      <c r="AY1165" s="2">
        <f t="shared" si="481"/>
        <v>1.9579817124508057E-4</v>
      </c>
      <c r="AZ1165" s="2">
        <f t="shared" si="482"/>
        <v>1.037730307598927E-3</v>
      </c>
      <c r="BB1165" t="s">
        <v>653</v>
      </c>
      <c r="BC1165" t="s">
        <v>323</v>
      </c>
      <c r="BF1165" s="111">
        <v>22</v>
      </c>
      <c r="BG1165" s="113">
        <v>5</v>
      </c>
      <c r="BH1165" s="117">
        <f t="shared" si="458"/>
        <v>22005</v>
      </c>
      <c r="BJ1165" s="5" t="s">
        <v>501</v>
      </c>
    </row>
    <row r="1166" spans="1:85" hidden="1" outlineLevel="1">
      <c r="A1166" t="s">
        <v>2746</v>
      </c>
      <c r="B1166" t="s">
        <v>323</v>
      </c>
      <c r="C1166" s="1">
        <f t="shared" si="474"/>
        <v>10992</v>
      </c>
      <c r="D1166" s="5">
        <f>IF(N1166&gt;0, RANK(N1166,(N1166:P1166,Q1166:AE1166)),0)</f>
        <v>2</v>
      </c>
      <c r="E1166" s="5">
        <f>IF(O1166&gt;0,RANK(O1166,(N1166:P1166,Q1166:AE1166)),0)</f>
        <v>1</v>
      </c>
      <c r="F1166" s="5">
        <f>IF(P1166&gt;0,RANK(P1166,(N1166:P1166,Q1166:AE1166)),0)</f>
        <v>0</v>
      </c>
      <c r="G1166" s="131">
        <f t="shared" si="468"/>
        <v>1329</v>
      </c>
      <c r="H1166" s="136">
        <f t="shared" si="469"/>
        <v>0.1209061135371179</v>
      </c>
      <c r="I1166" s="2"/>
      <c r="J1166" s="2">
        <f t="shared" si="475"/>
        <v>0.43249636098981076</v>
      </c>
      <c r="K1166" s="2">
        <f t="shared" si="476"/>
        <v>0.5534024745269287</v>
      </c>
      <c r="L1166" s="2">
        <f t="shared" si="477"/>
        <v>0</v>
      </c>
      <c r="M1166" s="2">
        <f t="shared" si="478"/>
        <v>1.4101164483260598E-2</v>
      </c>
      <c r="N1166" s="63">
        <v>4754</v>
      </c>
      <c r="O1166" s="63">
        <v>6083</v>
      </c>
      <c r="P1166" s="63"/>
      <c r="Q1166" s="63">
        <v>70</v>
      </c>
      <c r="R1166" s="63">
        <v>34</v>
      </c>
      <c r="S1166" s="63">
        <v>16</v>
      </c>
      <c r="T1166" s="63">
        <v>2</v>
      </c>
      <c r="U1166" s="63"/>
      <c r="V1166" s="63">
        <v>5</v>
      </c>
      <c r="W1166" s="63"/>
      <c r="X1166" s="63">
        <v>5</v>
      </c>
      <c r="Y1166" s="63"/>
      <c r="Z1166" s="63"/>
      <c r="AA1166" s="63"/>
      <c r="AB1166" s="63"/>
      <c r="AC1166" s="63"/>
      <c r="AD1166" s="63"/>
      <c r="AE1166" s="63">
        <v>1</v>
      </c>
      <c r="AF1166" s="63"/>
      <c r="AG1166" s="63">
        <v>6</v>
      </c>
      <c r="AH1166" s="63"/>
      <c r="AI1166" s="63"/>
      <c r="AJ1166" s="63"/>
      <c r="AK1166" s="63"/>
      <c r="AL1166" s="63">
        <v>16</v>
      </c>
      <c r="AM1166" s="63"/>
      <c r="AN1166" s="63"/>
      <c r="AO1166" s="63"/>
      <c r="AP1166" s="63"/>
      <c r="AQ1166" s="63"/>
      <c r="AS1166" s="5">
        <f>IF(Q1166&gt;0,RANK(Q1166,(N1166:P1166,Q1166:AE1166)),0)</f>
        <v>3</v>
      </c>
      <c r="AT1166" s="5">
        <f>IF(R1166&gt;0,RANK(R1166,(N1166:P1166,Q1166:AE1166)),0)</f>
        <v>4</v>
      </c>
      <c r="AU1166" s="5">
        <f>IF(T1166&gt;0,RANK(T1166,(N1166:P1166,Q1166:AE1166)),0)</f>
        <v>8</v>
      </c>
      <c r="AV1166" s="5">
        <f>IF(S1166&gt;0,RANK(S1166,(N1166:P1166,Q1166:AE1166)),0)</f>
        <v>5</v>
      </c>
      <c r="AW1166" s="2">
        <f t="shared" si="479"/>
        <v>6.368267831149927E-3</v>
      </c>
      <c r="AX1166" s="2">
        <f t="shared" si="480"/>
        <v>3.0931586608442503E-3</v>
      </c>
      <c r="AY1166" s="2">
        <f t="shared" si="481"/>
        <v>1.819505094614265E-4</v>
      </c>
      <c r="AZ1166" s="2">
        <f t="shared" si="482"/>
        <v>1.455604075691412E-3</v>
      </c>
      <c r="BB1166" t="s">
        <v>2746</v>
      </c>
      <c r="BC1166" t="s">
        <v>323</v>
      </c>
      <c r="BF1166" s="111">
        <v>22</v>
      </c>
      <c r="BG1166" s="113">
        <v>7</v>
      </c>
      <c r="BH1166" s="117">
        <f t="shared" si="458"/>
        <v>22007</v>
      </c>
      <c r="BJ1166" s="5" t="s">
        <v>501</v>
      </c>
    </row>
    <row r="1167" spans="1:85" hidden="1" outlineLevel="1">
      <c r="A1167" t="s">
        <v>278</v>
      </c>
      <c r="B1167" t="s">
        <v>323</v>
      </c>
      <c r="C1167" s="1">
        <f t="shared" si="474"/>
        <v>17032</v>
      </c>
      <c r="D1167" s="5">
        <f>IF(N1167&gt;0, RANK(N1167,(N1167:P1167,Q1167:AE1167)),0)</f>
        <v>2</v>
      </c>
      <c r="E1167" s="5">
        <f>IF(O1167&gt;0,RANK(O1167,(N1167:P1167,Q1167:AE1167)),0)</f>
        <v>1</v>
      </c>
      <c r="F1167" s="5">
        <f>IF(P1167&gt;0,RANK(P1167,(N1167:P1167,Q1167:AE1167)),0)</f>
        <v>0</v>
      </c>
      <c r="G1167" s="131">
        <f t="shared" si="468"/>
        <v>4593</v>
      </c>
      <c r="H1167" s="136">
        <f t="shared" si="469"/>
        <v>0.26966885861906997</v>
      </c>
      <c r="I1167" s="2"/>
      <c r="J1167" s="2">
        <f t="shared" si="475"/>
        <v>0.35679896665100985</v>
      </c>
      <c r="K1167" s="2">
        <f t="shared" si="476"/>
        <v>0.62646782527007983</v>
      </c>
      <c r="L1167" s="2">
        <f t="shared" si="477"/>
        <v>0</v>
      </c>
      <c r="M1167" s="2">
        <f t="shared" si="478"/>
        <v>1.6733208078910322E-2</v>
      </c>
      <c r="N1167" s="63">
        <v>6077</v>
      </c>
      <c r="O1167" s="63">
        <v>10670</v>
      </c>
      <c r="P1167" s="63"/>
      <c r="Q1167" s="63">
        <v>98</v>
      </c>
      <c r="R1167" s="63">
        <v>80</v>
      </c>
      <c r="S1167" s="63">
        <v>22</v>
      </c>
      <c r="T1167" s="63">
        <v>6</v>
      </c>
      <c r="U1167" s="63"/>
      <c r="V1167" s="63">
        <v>4</v>
      </c>
      <c r="W1167" s="63"/>
      <c r="X1167" s="63">
        <v>18</v>
      </c>
      <c r="Y1167" s="63"/>
      <c r="Z1167" s="63"/>
      <c r="AA1167" s="63"/>
      <c r="AB1167" s="63"/>
      <c r="AC1167" s="63"/>
      <c r="AD1167" s="63"/>
      <c r="AE1167" s="63">
        <v>10</v>
      </c>
      <c r="AF1167" s="63"/>
      <c r="AG1167" s="63">
        <v>7</v>
      </c>
      <c r="AH1167" s="63"/>
      <c r="AI1167" s="63"/>
      <c r="AJ1167" s="63"/>
      <c r="AK1167" s="63"/>
      <c r="AL1167" s="63">
        <v>40</v>
      </c>
      <c r="AM1167" s="63"/>
      <c r="AN1167" s="63"/>
      <c r="AO1167" s="63"/>
      <c r="AP1167" s="63"/>
      <c r="AQ1167" s="63"/>
      <c r="AS1167" s="5">
        <f>IF(Q1167&gt;0,RANK(Q1167,(N1167:P1167,Q1167:AE1167)),0)</f>
        <v>3</v>
      </c>
      <c r="AT1167" s="5">
        <f>IF(R1167&gt;0,RANK(R1167,(N1167:P1167,Q1167:AE1167)),0)</f>
        <v>4</v>
      </c>
      <c r="AU1167" s="5">
        <f>IF(T1167&gt;0,RANK(T1167,(N1167:P1167,Q1167:AE1167)),0)</f>
        <v>8</v>
      </c>
      <c r="AV1167" s="5">
        <f>IF(S1167&gt;0,RANK(S1167,(N1167:P1167,Q1167:AE1167)),0)</f>
        <v>5</v>
      </c>
      <c r="AW1167" s="2">
        <f t="shared" si="479"/>
        <v>5.7538750587130105E-3</v>
      </c>
      <c r="AX1167" s="2">
        <f t="shared" si="480"/>
        <v>4.6970408642555191E-3</v>
      </c>
      <c r="AY1167" s="2">
        <f t="shared" si="481"/>
        <v>3.522780648191639E-4</v>
      </c>
      <c r="AZ1167" s="2">
        <f t="shared" si="482"/>
        <v>1.2916862376702678E-3</v>
      </c>
      <c r="BB1167" t="s">
        <v>278</v>
      </c>
      <c r="BC1167" t="s">
        <v>323</v>
      </c>
      <c r="BD1167">
        <v>5</v>
      </c>
      <c r="BF1167" s="111">
        <v>22</v>
      </c>
      <c r="BG1167" s="113">
        <v>9</v>
      </c>
      <c r="BH1167" s="117">
        <f t="shared" si="458"/>
        <v>22009</v>
      </c>
      <c r="BJ1167" s="5" t="s">
        <v>501</v>
      </c>
    </row>
    <row r="1168" spans="1:85" hidden="1" outlineLevel="1">
      <c r="A1168" t="s">
        <v>494</v>
      </c>
      <c r="B1168" t="s">
        <v>323</v>
      </c>
      <c r="C1168" s="1">
        <f t="shared" si="474"/>
        <v>14225</v>
      </c>
      <c r="D1168" s="5">
        <f>IF(N1168&gt;0, RANK(N1168,(N1168:P1168,Q1168:AE1168)),0)</f>
        <v>2</v>
      </c>
      <c r="E1168" s="5">
        <f>IF(O1168&gt;0,RANK(O1168,(N1168:P1168,Q1168:AE1168)),0)</f>
        <v>1</v>
      </c>
      <c r="F1168" s="5">
        <f>IF(P1168&gt;0,RANK(P1168,(N1168:P1168,Q1168:AE1168)),0)</f>
        <v>0</v>
      </c>
      <c r="G1168" s="131">
        <f t="shared" si="468"/>
        <v>8284</v>
      </c>
      <c r="H1168" s="136">
        <f t="shared" si="469"/>
        <v>0.58235500878734625</v>
      </c>
      <c r="I1168" s="2"/>
      <c r="J1168" s="2">
        <f t="shared" si="475"/>
        <v>0.19880492091388402</v>
      </c>
      <c r="K1168" s="2">
        <f t="shared" si="476"/>
        <v>0.78115992970123027</v>
      </c>
      <c r="L1168" s="2">
        <f t="shared" si="477"/>
        <v>0</v>
      </c>
      <c r="M1168" s="2">
        <f t="shared" si="478"/>
        <v>2.0035149384885709E-2</v>
      </c>
      <c r="N1168" s="63">
        <v>2828</v>
      </c>
      <c r="O1168" s="63">
        <v>11112</v>
      </c>
      <c r="P1168" s="63"/>
      <c r="Q1168" s="63">
        <v>145</v>
      </c>
      <c r="R1168" s="63">
        <v>53</v>
      </c>
      <c r="S1168" s="63">
        <v>27</v>
      </c>
      <c r="T1168" s="63">
        <v>7</v>
      </c>
      <c r="U1168" s="63"/>
      <c r="V1168" s="63">
        <v>2</v>
      </c>
      <c r="W1168" s="63"/>
      <c r="X1168" s="63">
        <v>17</v>
      </c>
      <c r="Y1168" s="63"/>
      <c r="Z1168" s="63"/>
      <c r="AA1168" s="63"/>
      <c r="AB1168" s="63"/>
      <c r="AC1168" s="63"/>
      <c r="AD1168" s="63"/>
      <c r="AE1168" s="63">
        <v>2</v>
      </c>
      <c r="AF1168" s="63"/>
      <c r="AG1168" s="63">
        <v>3</v>
      </c>
      <c r="AH1168" s="63"/>
      <c r="AI1168" s="63"/>
      <c r="AJ1168" s="63"/>
      <c r="AK1168" s="63"/>
      <c r="AL1168" s="63">
        <v>29</v>
      </c>
      <c r="AM1168" s="63"/>
      <c r="AN1168" s="63"/>
      <c r="AO1168" s="63"/>
      <c r="AP1168" s="63"/>
      <c r="AQ1168" s="63"/>
      <c r="AS1168" s="5">
        <f>IF(Q1168&gt;0,RANK(Q1168,(N1168:P1168,Q1168:AE1168)),0)</f>
        <v>3</v>
      </c>
      <c r="AT1168" s="5">
        <f>IF(R1168&gt;0,RANK(R1168,(N1168:P1168,Q1168:AE1168)),0)</f>
        <v>4</v>
      </c>
      <c r="AU1168" s="5">
        <f>IF(T1168&gt;0,RANK(T1168,(N1168:P1168,Q1168:AE1168)),0)</f>
        <v>7</v>
      </c>
      <c r="AV1168" s="5">
        <f>IF(S1168&gt;0,RANK(S1168,(N1168:P1168,Q1168:AE1168)),0)</f>
        <v>5</v>
      </c>
      <c r="AW1168" s="2">
        <f t="shared" si="479"/>
        <v>1.0193321616871705E-2</v>
      </c>
      <c r="AX1168" s="2">
        <f t="shared" si="480"/>
        <v>3.725834797891037E-3</v>
      </c>
      <c r="AY1168" s="2">
        <f t="shared" si="481"/>
        <v>4.9209138840070304E-4</v>
      </c>
      <c r="AZ1168" s="2">
        <f t="shared" si="482"/>
        <v>1.898066783831283E-3</v>
      </c>
      <c r="BB1168" t="s">
        <v>494</v>
      </c>
      <c r="BC1168" t="s">
        <v>323</v>
      </c>
      <c r="BD1168">
        <v>4</v>
      </c>
      <c r="BF1168" s="111">
        <v>22</v>
      </c>
      <c r="BG1168" s="113">
        <v>11</v>
      </c>
      <c r="BH1168" s="117">
        <f t="shared" si="458"/>
        <v>22011</v>
      </c>
      <c r="BJ1168" s="5" t="s">
        <v>501</v>
      </c>
    </row>
    <row r="1169" spans="1:62" hidden="1" outlineLevel="1">
      <c r="A1169" t="s">
        <v>1026</v>
      </c>
      <c r="B1169" t="s">
        <v>323</v>
      </c>
      <c r="C1169" s="1">
        <f t="shared" si="474"/>
        <v>7203</v>
      </c>
      <c r="D1169" s="5">
        <f>IF(N1169&gt;0, RANK(N1169,(N1169:P1169,Q1169:AE1169)),0)</f>
        <v>2</v>
      </c>
      <c r="E1169" s="5">
        <f>IF(O1169&gt;0,RANK(O1169,(N1169:P1169,Q1169:AE1169)),0)</f>
        <v>1</v>
      </c>
      <c r="F1169" s="5">
        <f>IF(P1169&gt;0,RANK(P1169,(N1169:P1169,Q1169:AE1169)),0)</f>
        <v>0</v>
      </c>
      <c r="G1169" s="131">
        <f t="shared" si="468"/>
        <v>151</v>
      </c>
      <c r="H1169" s="136">
        <f t="shared" si="469"/>
        <v>2.0963487435790643E-2</v>
      </c>
      <c r="I1169" s="2"/>
      <c r="J1169" s="2">
        <f t="shared" si="475"/>
        <v>0.48452033874774397</v>
      </c>
      <c r="K1169" s="2">
        <f t="shared" si="476"/>
        <v>0.5054838261835346</v>
      </c>
      <c r="L1169" s="2">
        <f t="shared" si="477"/>
        <v>0</v>
      </c>
      <c r="M1169" s="2">
        <f t="shared" si="478"/>
        <v>9.9958350687214814E-3</v>
      </c>
      <c r="N1169" s="63">
        <v>3490</v>
      </c>
      <c r="O1169" s="63">
        <v>3641</v>
      </c>
      <c r="P1169" s="63"/>
      <c r="Q1169" s="63">
        <v>25</v>
      </c>
      <c r="R1169" s="63">
        <v>21</v>
      </c>
      <c r="S1169" s="63">
        <v>11</v>
      </c>
      <c r="T1169" s="63">
        <v>1</v>
      </c>
      <c r="U1169" s="63"/>
      <c r="V1169" s="63">
        <v>4</v>
      </c>
      <c r="W1169" s="63"/>
      <c r="X1169" s="63">
        <v>3</v>
      </c>
      <c r="Y1169" s="63"/>
      <c r="Z1169" s="63"/>
      <c r="AA1169" s="63"/>
      <c r="AB1169" s="63"/>
      <c r="AC1169" s="63"/>
      <c r="AD1169" s="63"/>
      <c r="AE1169" s="63">
        <v>1</v>
      </c>
      <c r="AF1169" s="63"/>
      <c r="AG1169" s="63">
        <v>0</v>
      </c>
      <c r="AH1169" s="63"/>
      <c r="AI1169" s="63"/>
      <c r="AJ1169" s="63"/>
      <c r="AK1169" s="63"/>
      <c r="AL1169" s="63">
        <v>6</v>
      </c>
      <c r="AM1169" s="63"/>
      <c r="AN1169" s="63"/>
      <c r="AO1169" s="63"/>
      <c r="AP1169" s="63"/>
      <c r="AQ1169" s="63"/>
      <c r="AS1169" s="5">
        <f>IF(Q1169&gt;0,RANK(Q1169,(N1169:P1169,Q1169:AE1169)),0)</f>
        <v>3</v>
      </c>
      <c r="AT1169" s="5">
        <f>IF(R1169&gt;0,RANK(R1169,(N1169:P1169,Q1169:AE1169)),0)</f>
        <v>4</v>
      </c>
      <c r="AU1169" s="5">
        <f>IF(T1169&gt;0,RANK(T1169,(N1169:P1169,Q1169:AE1169)),0)</f>
        <v>8</v>
      </c>
      <c r="AV1169" s="5">
        <f>IF(S1169&gt;0,RANK(S1169,(N1169:P1169,Q1169:AE1169)),0)</f>
        <v>5</v>
      </c>
      <c r="AW1169" s="2">
        <f t="shared" si="479"/>
        <v>3.4707760655282522E-3</v>
      </c>
      <c r="AX1169" s="2">
        <f t="shared" si="480"/>
        <v>2.9154518950437317E-3</v>
      </c>
      <c r="AY1169" s="2">
        <f t="shared" si="481"/>
        <v>1.3883104262113008E-4</v>
      </c>
      <c r="AZ1169" s="2">
        <f t="shared" si="482"/>
        <v>1.5271414688324309E-3</v>
      </c>
      <c r="BB1169" t="s">
        <v>1026</v>
      </c>
      <c r="BC1169" t="s">
        <v>323</v>
      </c>
      <c r="BD1169">
        <v>4</v>
      </c>
      <c r="BF1169" s="111">
        <v>22</v>
      </c>
      <c r="BG1169" s="113">
        <v>13</v>
      </c>
      <c r="BH1169" s="117">
        <f t="shared" si="458"/>
        <v>22013</v>
      </c>
      <c r="BJ1169" s="5" t="s">
        <v>501</v>
      </c>
    </row>
    <row r="1170" spans="1:62" hidden="1" outlineLevel="1">
      <c r="A1170" t="s">
        <v>740</v>
      </c>
      <c r="B1170" t="s">
        <v>323</v>
      </c>
      <c r="C1170" s="1">
        <f t="shared" si="474"/>
        <v>48562</v>
      </c>
      <c r="D1170" s="5">
        <f>IF(N1170&gt;0, RANK(N1170,(N1170:P1170,Q1170:AE1170)),0)</f>
        <v>2</v>
      </c>
      <c r="E1170" s="5">
        <f>IF(O1170&gt;0,RANK(O1170,(N1170:P1170,Q1170:AE1170)),0)</f>
        <v>1</v>
      </c>
      <c r="F1170" s="5">
        <f>IF(P1170&gt;0,RANK(P1170,(N1170:P1170,Q1170:AE1170)),0)</f>
        <v>0</v>
      </c>
      <c r="G1170" s="131">
        <f t="shared" si="468"/>
        <v>22032</v>
      </c>
      <c r="H1170" s="136">
        <f t="shared" si="469"/>
        <v>0.45368806886042584</v>
      </c>
      <c r="I1170" s="2"/>
      <c r="J1170" s="2">
        <f t="shared" si="475"/>
        <v>0.26679296569334049</v>
      </c>
      <c r="K1170" s="2">
        <f t="shared" si="476"/>
        <v>0.72048103455376633</v>
      </c>
      <c r="L1170" s="2">
        <f t="shared" si="477"/>
        <v>0</v>
      </c>
      <c r="M1170" s="2">
        <f t="shared" si="478"/>
        <v>1.2725999752893125E-2</v>
      </c>
      <c r="N1170" s="63">
        <v>12956</v>
      </c>
      <c r="O1170" s="63">
        <v>34988</v>
      </c>
      <c r="P1170" s="63"/>
      <c r="Q1170" s="63">
        <v>390</v>
      </c>
      <c r="R1170" s="63">
        <v>109</v>
      </c>
      <c r="S1170" s="63">
        <v>55</v>
      </c>
      <c r="T1170" s="63">
        <v>4</v>
      </c>
      <c r="U1170" s="63"/>
      <c r="V1170" s="63">
        <v>8</v>
      </c>
      <c r="W1170" s="63"/>
      <c r="X1170" s="63">
        <v>9</v>
      </c>
      <c r="Y1170" s="63"/>
      <c r="Z1170" s="63"/>
      <c r="AA1170" s="63"/>
      <c r="AB1170" s="63"/>
      <c r="AC1170" s="63"/>
      <c r="AD1170" s="63"/>
      <c r="AE1170" s="63">
        <v>10</v>
      </c>
      <c r="AF1170" s="63"/>
      <c r="AG1170" s="63">
        <v>5</v>
      </c>
      <c r="AH1170" s="63"/>
      <c r="AI1170" s="63"/>
      <c r="AJ1170" s="63"/>
      <c r="AK1170" s="63"/>
      <c r="AL1170" s="63">
        <v>28</v>
      </c>
      <c r="AM1170" s="63"/>
      <c r="AN1170" s="63"/>
      <c r="AO1170" s="63"/>
      <c r="AP1170" s="63"/>
      <c r="AQ1170" s="63"/>
      <c r="AS1170" s="5">
        <f>IF(Q1170&gt;0,RANK(Q1170,(N1170:P1170,Q1170:AE1170)),0)</f>
        <v>3</v>
      </c>
      <c r="AT1170" s="5">
        <f>IF(R1170&gt;0,RANK(R1170,(N1170:P1170,Q1170:AE1170)),0)</f>
        <v>4</v>
      </c>
      <c r="AU1170" s="5">
        <f>IF(T1170&gt;0,RANK(T1170,(N1170:P1170,Q1170:AE1170)),0)</f>
        <v>9</v>
      </c>
      <c r="AV1170" s="5">
        <f>IF(S1170&gt;0,RANK(S1170,(N1170:P1170,Q1170:AE1170)),0)</f>
        <v>5</v>
      </c>
      <c r="AW1170" s="2">
        <f t="shared" si="479"/>
        <v>8.0309707178452296E-3</v>
      </c>
      <c r="AX1170" s="2">
        <f t="shared" si="480"/>
        <v>2.244553354474692E-3</v>
      </c>
      <c r="AY1170" s="2">
        <f t="shared" si="481"/>
        <v>8.2368930439438246E-5</v>
      </c>
      <c r="AZ1170" s="2">
        <f t="shared" si="482"/>
        <v>1.1325727935422758E-3</v>
      </c>
      <c r="BB1170" t="s">
        <v>740</v>
      </c>
      <c r="BC1170" t="s">
        <v>323</v>
      </c>
      <c r="BD1170">
        <v>4</v>
      </c>
      <c r="BF1170" s="111">
        <v>22</v>
      </c>
      <c r="BG1170" s="113">
        <v>15</v>
      </c>
      <c r="BH1170" s="117">
        <f t="shared" si="458"/>
        <v>22015</v>
      </c>
      <c r="BJ1170" s="5" t="s">
        <v>501</v>
      </c>
    </row>
    <row r="1171" spans="1:62" hidden="1" outlineLevel="1">
      <c r="A1171" t="s">
        <v>1961</v>
      </c>
      <c r="B1171" t="s">
        <v>323</v>
      </c>
      <c r="C1171" s="1">
        <f t="shared" si="474"/>
        <v>111765</v>
      </c>
      <c r="D1171" s="5">
        <f>IF(N1171&gt;0, RANK(N1171,(N1171:P1171,Q1171:AE1171)),0)</f>
        <v>1</v>
      </c>
      <c r="E1171" s="5">
        <f>IF(O1171&gt;0,RANK(O1171,(N1171:P1171,Q1171:AE1171)),0)</f>
        <v>2</v>
      </c>
      <c r="F1171" s="5">
        <f>IF(P1171&gt;0,RANK(P1171,(N1171:P1171,Q1171:AE1171)),0)</f>
        <v>0</v>
      </c>
      <c r="G1171" s="131">
        <f t="shared" si="468"/>
        <v>5583</v>
      </c>
      <c r="H1171" s="136">
        <f t="shared" si="469"/>
        <v>4.9953026439404108E-2</v>
      </c>
      <c r="I1171" s="2"/>
      <c r="J1171" s="2">
        <f t="shared" si="475"/>
        <v>0.51932179125844402</v>
      </c>
      <c r="K1171" s="2">
        <f t="shared" si="476"/>
        <v>0.46936876481903994</v>
      </c>
      <c r="L1171" s="2">
        <f t="shared" si="477"/>
        <v>0</v>
      </c>
      <c r="M1171" s="2">
        <f t="shared" si="478"/>
        <v>1.1309443922516038E-2</v>
      </c>
      <c r="N1171" s="63">
        <v>58042</v>
      </c>
      <c r="O1171" s="63">
        <v>52459</v>
      </c>
      <c r="P1171" s="63"/>
      <c r="Q1171" s="63">
        <v>763</v>
      </c>
      <c r="R1171" s="63">
        <v>258</v>
      </c>
      <c r="S1171" s="63">
        <v>88</v>
      </c>
      <c r="T1171" s="63">
        <v>23</v>
      </c>
      <c r="U1171" s="63"/>
      <c r="V1171" s="63">
        <v>14</v>
      </c>
      <c r="W1171" s="63"/>
      <c r="X1171" s="63">
        <v>41</v>
      </c>
      <c r="Y1171" s="63"/>
      <c r="Z1171" s="63"/>
      <c r="AA1171" s="63"/>
      <c r="AB1171" s="63"/>
      <c r="AC1171" s="63"/>
      <c r="AD1171" s="63"/>
      <c r="AE1171" s="63">
        <v>13</v>
      </c>
      <c r="AF1171" s="63"/>
      <c r="AG1171" s="63">
        <v>14</v>
      </c>
      <c r="AH1171" s="63"/>
      <c r="AI1171" s="63"/>
      <c r="AJ1171" s="63"/>
      <c r="AK1171" s="63"/>
      <c r="AL1171" s="63">
        <v>50</v>
      </c>
      <c r="AM1171" s="63"/>
      <c r="AN1171" s="63"/>
      <c r="AO1171" s="63"/>
      <c r="AP1171" s="63"/>
      <c r="AQ1171" s="63"/>
      <c r="AS1171" s="5">
        <f>IF(Q1171&gt;0,RANK(Q1171,(N1171:P1171,Q1171:AE1171)),0)</f>
        <v>3</v>
      </c>
      <c r="AT1171" s="5">
        <f>IF(R1171&gt;0,RANK(R1171,(N1171:P1171,Q1171:AE1171)),0)</f>
        <v>4</v>
      </c>
      <c r="AU1171" s="5">
        <f>IF(T1171&gt;0,RANK(T1171,(N1171:P1171,Q1171:AE1171)),0)</f>
        <v>7</v>
      </c>
      <c r="AV1171" s="5">
        <f>IF(S1171&gt;0,RANK(S1171,(N1171:P1171,Q1171:AE1171)),0)</f>
        <v>5</v>
      </c>
      <c r="AW1171" s="2">
        <f t="shared" si="479"/>
        <v>6.8268241399364734E-3</v>
      </c>
      <c r="AX1171" s="2">
        <f t="shared" si="480"/>
        <v>2.3084149778553214E-3</v>
      </c>
      <c r="AY1171" s="2">
        <f t="shared" si="481"/>
        <v>2.0578893213438911E-4</v>
      </c>
      <c r="AZ1171" s="2">
        <f t="shared" si="482"/>
        <v>7.873663490359236E-4</v>
      </c>
      <c r="BB1171" t="s">
        <v>1961</v>
      </c>
      <c r="BC1171" t="s">
        <v>323</v>
      </c>
      <c r="BD1171">
        <v>4</v>
      </c>
      <c r="BF1171" s="111">
        <v>22</v>
      </c>
      <c r="BG1171" s="113">
        <v>17</v>
      </c>
      <c r="BH1171" s="117">
        <f t="shared" si="458"/>
        <v>22017</v>
      </c>
      <c r="BJ1171" s="5" t="s">
        <v>501</v>
      </c>
    </row>
    <row r="1172" spans="1:62" hidden="1" outlineLevel="1">
      <c r="A1172" t="s">
        <v>2712</v>
      </c>
      <c r="B1172" t="s">
        <v>323</v>
      </c>
      <c r="C1172" s="1">
        <f t="shared" si="474"/>
        <v>81726</v>
      </c>
      <c r="D1172" s="5">
        <f>IF(N1172&gt;0, RANK(N1172,(N1172:P1172,Q1172:AE1172)),0)</f>
        <v>2</v>
      </c>
      <c r="E1172" s="5">
        <f>IF(O1172&gt;0,RANK(O1172,(N1172:P1172,Q1172:AE1172)),0)</f>
        <v>1</v>
      </c>
      <c r="F1172" s="5">
        <f>IF(P1172&gt;0,RANK(P1172,(N1172:P1172,Q1172:AE1172)),0)</f>
        <v>0</v>
      </c>
      <c r="G1172" s="131">
        <f t="shared" si="468"/>
        <v>23491</v>
      </c>
      <c r="H1172" s="136">
        <f t="shared" si="469"/>
        <v>0.28743606685754841</v>
      </c>
      <c r="I1172" s="2"/>
      <c r="J1172" s="2">
        <f t="shared" si="475"/>
        <v>0.34700095440863371</v>
      </c>
      <c r="K1172" s="2">
        <f t="shared" si="476"/>
        <v>0.63443702126618207</v>
      </c>
      <c r="L1172" s="2">
        <f t="shared" si="477"/>
        <v>0</v>
      </c>
      <c r="M1172" s="2">
        <f t="shared" si="478"/>
        <v>1.8562024325184279E-2</v>
      </c>
      <c r="N1172" s="63">
        <v>28359</v>
      </c>
      <c r="O1172" s="63">
        <v>51850</v>
      </c>
      <c r="P1172" s="63"/>
      <c r="Q1172" s="63">
        <v>818</v>
      </c>
      <c r="R1172" s="63">
        <v>289</v>
      </c>
      <c r="S1172" s="63">
        <v>161</v>
      </c>
      <c r="T1172" s="63">
        <v>16</v>
      </c>
      <c r="U1172" s="63"/>
      <c r="V1172" s="63">
        <v>21</v>
      </c>
      <c r="W1172" s="63"/>
      <c r="X1172" s="63">
        <v>52</v>
      </c>
      <c r="Y1172" s="63"/>
      <c r="Z1172" s="63"/>
      <c r="AA1172" s="63"/>
      <c r="AB1172" s="63"/>
      <c r="AC1172" s="63"/>
      <c r="AD1172" s="63"/>
      <c r="AE1172" s="63">
        <v>27</v>
      </c>
      <c r="AF1172" s="63"/>
      <c r="AG1172" s="63">
        <v>16</v>
      </c>
      <c r="AH1172" s="63"/>
      <c r="AI1172" s="63"/>
      <c r="AJ1172" s="63"/>
      <c r="AK1172" s="63"/>
      <c r="AL1172" s="63">
        <v>117</v>
      </c>
      <c r="AM1172" s="63"/>
      <c r="AN1172" s="63"/>
      <c r="AO1172" s="63"/>
      <c r="AP1172" s="63"/>
      <c r="AQ1172" s="63"/>
      <c r="AS1172" s="5">
        <f>IF(Q1172&gt;0,RANK(Q1172,(N1172:P1172,Q1172:AE1172)),0)</f>
        <v>3</v>
      </c>
      <c r="AT1172" s="5">
        <f>IF(R1172&gt;0,RANK(R1172,(N1172:P1172,Q1172:AE1172)),0)</f>
        <v>4</v>
      </c>
      <c r="AU1172" s="5">
        <f>IF(T1172&gt;0,RANK(T1172,(N1172:P1172,Q1172:AE1172)),0)</f>
        <v>9</v>
      </c>
      <c r="AV1172" s="5">
        <f>IF(S1172&gt;0,RANK(S1172,(N1172:P1172,Q1172:AE1172)),0)</f>
        <v>5</v>
      </c>
      <c r="AW1172" s="2">
        <f t="shared" si="479"/>
        <v>1.0009054646012285E-2</v>
      </c>
      <c r="AX1172" s="2">
        <f t="shared" si="480"/>
        <v>3.5362063480410149E-3</v>
      </c>
      <c r="AY1172" s="2">
        <f t="shared" si="481"/>
        <v>1.957761299953503E-4</v>
      </c>
      <c r="AZ1172" s="2">
        <f t="shared" si="482"/>
        <v>1.9699973080782125E-3</v>
      </c>
      <c r="BB1172" t="s">
        <v>2712</v>
      </c>
      <c r="BC1172" t="s">
        <v>323</v>
      </c>
      <c r="BD1172">
        <v>3</v>
      </c>
      <c r="BF1172" s="111">
        <v>22</v>
      </c>
      <c r="BG1172" s="113">
        <v>19</v>
      </c>
      <c r="BH1172" s="117">
        <f t="shared" si="458"/>
        <v>22019</v>
      </c>
      <c r="BJ1172" s="5" t="s">
        <v>501</v>
      </c>
    </row>
    <row r="1173" spans="1:62" hidden="1" outlineLevel="1">
      <c r="A1173" t="s">
        <v>320</v>
      </c>
      <c r="B1173" t="s">
        <v>323</v>
      </c>
      <c r="C1173" s="1">
        <f t="shared" si="474"/>
        <v>4716</v>
      </c>
      <c r="D1173" s="5">
        <f>IF(N1173&gt;0, RANK(N1173,(N1173:P1173,Q1173:AE1173)),0)</f>
        <v>2</v>
      </c>
      <c r="E1173" s="5">
        <f>IF(O1173&gt;0,RANK(O1173,(N1173:P1173,Q1173:AE1173)),0)</f>
        <v>1</v>
      </c>
      <c r="F1173" s="5">
        <f>IF(P1173&gt;0,RANK(P1173,(N1173:P1173,Q1173:AE1173)),0)</f>
        <v>0</v>
      </c>
      <c r="G1173" s="131">
        <f t="shared" si="468"/>
        <v>2624</v>
      </c>
      <c r="H1173" s="136">
        <f t="shared" si="469"/>
        <v>0.55640373197625104</v>
      </c>
      <c r="I1173" s="2"/>
      <c r="J1173" s="2">
        <f t="shared" si="475"/>
        <v>0.2154368108566582</v>
      </c>
      <c r="K1173" s="2">
        <f t="shared" si="476"/>
        <v>0.77184054283290926</v>
      </c>
      <c r="L1173" s="2">
        <f t="shared" si="477"/>
        <v>0</v>
      </c>
      <c r="M1173" s="2">
        <f t="shared" si="478"/>
        <v>1.2722646310432517E-2</v>
      </c>
      <c r="N1173" s="63">
        <v>1016</v>
      </c>
      <c r="O1173" s="63">
        <v>3640</v>
      </c>
      <c r="P1173" s="63"/>
      <c r="Q1173" s="63">
        <v>18</v>
      </c>
      <c r="R1173" s="63">
        <v>19</v>
      </c>
      <c r="S1173" s="63">
        <v>8</v>
      </c>
      <c r="T1173" s="63">
        <v>2</v>
      </c>
      <c r="U1173" s="63"/>
      <c r="V1173" s="63">
        <v>1</v>
      </c>
      <c r="W1173" s="63"/>
      <c r="X1173" s="63">
        <v>2</v>
      </c>
      <c r="Y1173" s="63"/>
      <c r="Z1173" s="63"/>
      <c r="AA1173" s="63"/>
      <c r="AB1173" s="63"/>
      <c r="AC1173" s="63"/>
      <c r="AD1173" s="63"/>
      <c r="AE1173" s="63">
        <v>1</v>
      </c>
      <c r="AF1173" s="63"/>
      <c r="AG1173" s="63">
        <v>2</v>
      </c>
      <c r="AH1173" s="63"/>
      <c r="AI1173" s="63"/>
      <c r="AJ1173" s="63"/>
      <c r="AK1173" s="63"/>
      <c r="AL1173" s="63">
        <v>7</v>
      </c>
      <c r="AM1173" s="63"/>
      <c r="AN1173" s="63"/>
      <c r="AO1173" s="63"/>
      <c r="AP1173" s="63"/>
      <c r="AQ1173" s="63"/>
      <c r="AS1173" s="5">
        <f>IF(Q1173&gt;0,RANK(Q1173,(N1173:P1173,Q1173:AE1173)),0)</f>
        <v>4</v>
      </c>
      <c r="AT1173" s="5">
        <f>IF(R1173&gt;0,RANK(R1173,(N1173:P1173,Q1173:AE1173)),0)</f>
        <v>3</v>
      </c>
      <c r="AU1173" s="5">
        <f>IF(T1173&gt;0,RANK(T1173,(N1173:P1173,Q1173:AE1173)),0)</f>
        <v>6</v>
      </c>
      <c r="AV1173" s="5">
        <f>IF(S1173&gt;0,RANK(S1173,(N1173:P1173,Q1173:AE1173)),0)</f>
        <v>5</v>
      </c>
      <c r="AW1173" s="2">
        <f t="shared" si="479"/>
        <v>3.8167938931297708E-3</v>
      </c>
      <c r="AX1173" s="2">
        <f t="shared" si="480"/>
        <v>4.0288379983036467E-3</v>
      </c>
      <c r="AY1173" s="2">
        <f t="shared" si="481"/>
        <v>4.2408821034775233E-4</v>
      </c>
      <c r="AZ1173" s="2">
        <f t="shared" si="482"/>
        <v>1.6963528413910093E-3</v>
      </c>
      <c r="BB1173" t="s">
        <v>320</v>
      </c>
      <c r="BC1173" t="s">
        <v>323</v>
      </c>
      <c r="BD1173">
        <v>5</v>
      </c>
      <c r="BF1173" s="111">
        <v>22</v>
      </c>
      <c r="BG1173" s="113">
        <v>21</v>
      </c>
      <c r="BH1173" s="117">
        <f t="shared" si="458"/>
        <v>22021</v>
      </c>
      <c r="BJ1173" s="5" t="s">
        <v>501</v>
      </c>
    </row>
    <row r="1174" spans="1:62" hidden="1" outlineLevel="1">
      <c r="A1174" t="s">
        <v>2714</v>
      </c>
      <c r="B1174" t="s">
        <v>323</v>
      </c>
      <c r="C1174" s="1">
        <f t="shared" si="474"/>
        <v>3744</v>
      </c>
      <c r="D1174" s="5">
        <f>IF(N1174&gt;0, RANK(N1174,(N1174:P1174,Q1174:AE1174)),0)</f>
        <v>2</v>
      </c>
      <c r="E1174" s="5">
        <f>IF(O1174&gt;0,RANK(O1174,(N1174:P1174,Q1174:AE1174)),0)</f>
        <v>1</v>
      </c>
      <c r="F1174" s="5">
        <f>IF(P1174&gt;0,RANK(P1174,(N1174:P1174,Q1174:AE1174)),0)</f>
        <v>0</v>
      </c>
      <c r="G1174" s="131">
        <f t="shared" si="468"/>
        <v>2852</v>
      </c>
      <c r="H1174" s="136">
        <f t="shared" si="469"/>
        <v>0.76175213675213671</v>
      </c>
      <c r="I1174" s="2"/>
      <c r="J1174" s="2">
        <f t="shared" si="475"/>
        <v>0.10897435897435898</v>
      </c>
      <c r="K1174" s="2">
        <f t="shared" si="476"/>
        <v>0.87072649572649574</v>
      </c>
      <c r="L1174" s="2">
        <f t="shared" si="477"/>
        <v>0</v>
      </c>
      <c r="M1174" s="2">
        <f t="shared" si="478"/>
        <v>2.0299145299145227E-2</v>
      </c>
      <c r="N1174" s="63">
        <v>408</v>
      </c>
      <c r="O1174" s="63">
        <v>3260</v>
      </c>
      <c r="P1174" s="63"/>
      <c r="Q1174" s="63">
        <v>26</v>
      </c>
      <c r="R1174" s="63">
        <v>20</v>
      </c>
      <c r="S1174" s="63">
        <v>5</v>
      </c>
      <c r="T1174" s="63">
        <v>1</v>
      </c>
      <c r="U1174" s="63"/>
      <c r="V1174" s="63">
        <v>0</v>
      </c>
      <c r="W1174" s="63"/>
      <c r="X1174" s="63">
        <v>2</v>
      </c>
      <c r="Y1174" s="63"/>
      <c r="Z1174" s="63"/>
      <c r="AA1174" s="63"/>
      <c r="AB1174" s="63"/>
      <c r="AC1174" s="63"/>
      <c r="AD1174" s="63"/>
      <c r="AE1174" s="63">
        <v>1</v>
      </c>
      <c r="AF1174" s="63"/>
      <c r="AG1174" s="63">
        <v>1</v>
      </c>
      <c r="AH1174" s="63"/>
      <c r="AI1174" s="63"/>
      <c r="AJ1174" s="63"/>
      <c r="AK1174" s="63"/>
      <c r="AL1174" s="63">
        <v>20</v>
      </c>
      <c r="AM1174" s="63"/>
      <c r="AN1174" s="63"/>
      <c r="AO1174" s="63"/>
      <c r="AP1174" s="63"/>
      <c r="AQ1174" s="63"/>
      <c r="AS1174" s="5">
        <f>IF(Q1174&gt;0,RANK(Q1174,(N1174:P1174,Q1174:AE1174)),0)</f>
        <v>3</v>
      </c>
      <c r="AT1174" s="5">
        <f>IF(R1174&gt;0,RANK(R1174,(N1174:P1174,Q1174:AE1174)),0)</f>
        <v>4</v>
      </c>
      <c r="AU1174" s="5">
        <f>IF(T1174&gt;0,RANK(T1174,(N1174:P1174,Q1174:AE1174)),0)</f>
        <v>7</v>
      </c>
      <c r="AV1174" s="5">
        <f>IF(S1174&gt;0,RANK(S1174,(N1174:P1174,Q1174:AE1174)),0)</f>
        <v>5</v>
      </c>
      <c r="AW1174" s="2">
        <f t="shared" si="479"/>
        <v>6.9444444444444441E-3</v>
      </c>
      <c r="AX1174" s="2">
        <f t="shared" si="480"/>
        <v>5.341880341880342E-3</v>
      </c>
      <c r="AY1174" s="2">
        <f t="shared" si="481"/>
        <v>2.6709401709401712E-4</v>
      </c>
      <c r="AZ1174" s="2">
        <f t="shared" si="482"/>
        <v>1.3354700854700855E-3</v>
      </c>
      <c r="BB1174" t="s">
        <v>2714</v>
      </c>
      <c r="BC1174" t="s">
        <v>323</v>
      </c>
      <c r="BD1174">
        <v>3</v>
      </c>
      <c r="BF1174" s="111">
        <v>22</v>
      </c>
      <c r="BG1174" s="113">
        <v>23</v>
      </c>
      <c r="BH1174" s="117">
        <f t="shared" si="458"/>
        <v>22023</v>
      </c>
      <c r="BJ1174" s="5" t="s">
        <v>501</v>
      </c>
    </row>
    <row r="1175" spans="1:62" hidden="1" outlineLevel="1">
      <c r="A1175" t="s">
        <v>43</v>
      </c>
      <c r="B1175" t="s">
        <v>323</v>
      </c>
      <c r="C1175" s="1">
        <f t="shared" si="474"/>
        <v>4193</v>
      </c>
      <c r="D1175" s="5">
        <f>IF(N1175&gt;0, RANK(N1175,(N1175:P1175,Q1175:AE1175)),0)</f>
        <v>2</v>
      </c>
      <c r="E1175" s="5">
        <f>IF(O1175&gt;0,RANK(O1175,(N1175:P1175,Q1175:AE1175)),0)</f>
        <v>1</v>
      </c>
      <c r="F1175" s="5">
        <f>IF(P1175&gt;0,RANK(P1175,(N1175:P1175,Q1175:AE1175)),0)</f>
        <v>0</v>
      </c>
      <c r="G1175" s="131">
        <f t="shared" si="468"/>
        <v>1336</v>
      </c>
      <c r="H1175" s="136">
        <f t="shared" si="469"/>
        <v>0.31862628189840209</v>
      </c>
      <c r="I1175" s="2"/>
      <c r="J1175" s="2">
        <f t="shared" si="475"/>
        <v>0.33579775816837587</v>
      </c>
      <c r="K1175" s="2">
        <f t="shared" si="476"/>
        <v>0.65442404006677801</v>
      </c>
      <c r="L1175" s="2">
        <f t="shared" si="477"/>
        <v>0</v>
      </c>
      <c r="M1175" s="2">
        <f t="shared" si="478"/>
        <v>9.7782017648461172E-3</v>
      </c>
      <c r="N1175" s="63">
        <v>1408</v>
      </c>
      <c r="O1175" s="63">
        <v>2744</v>
      </c>
      <c r="P1175" s="63"/>
      <c r="Q1175" s="63">
        <v>15</v>
      </c>
      <c r="R1175" s="63">
        <v>10</v>
      </c>
      <c r="S1175" s="63">
        <v>5</v>
      </c>
      <c r="T1175" s="63">
        <v>1</v>
      </c>
      <c r="U1175" s="63"/>
      <c r="V1175" s="63">
        <v>1</v>
      </c>
      <c r="W1175" s="63"/>
      <c r="X1175" s="63">
        <v>2</v>
      </c>
      <c r="Y1175" s="63"/>
      <c r="Z1175" s="63"/>
      <c r="AA1175" s="63"/>
      <c r="AB1175" s="63"/>
      <c r="AC1175" s="63"/>
      <c r="AD1175" s="63"/>
      <c r="AE1175" s="63">
        <v>2</v>
      </c>
      <c r="AF1175" s="63"/>
      <c r="AG1175" s="63">
        <v>0</v>
      </c>
      <c r="AH1175" s="63"/>
      <c r="AI1175" s="63"/>
      <c r="AJ1175" s="63"/>
      <c r="AK1175" s="63"/>
      <c r="AL1175" s="63">
        <v>5</v>
      </c>
      <c r="AM1175" s="63"/>
      <c r="AN1175" s="63"/>
      <c r="AO1175" s="63"/>
      <c r="AP1175" s="63"/>
      <c r="AQ1175" s="63"/>
      <c r="AS1175" s="5">
        <f>IF(Q1175&gt;0,RANK(Q1175,(N1175:P1175,Q1175:AE1175)),0)</f>
        <v>3</v>
      </c>
      <c r="AT1175" s="5">
        <f>IF(R1175&gt;0,RANK(R1175,(N1175:P1175,Q1175:AE1175)),0)</f>
        <v>4</v>
      </c>
      <c r="AU1175" s="5">
        <f>IF(T1175&gt;0,RANK(T1175,(N1175:P1175,Q1175:AE1175)),0)</f>
        <v>8</v>
      </c>
      <c r="AV1175" s="5">
        <f>IF(S1175&gt;0,RANK(S1175,(N1175:P1175,Q1175:AE1175)),0)</f>
        <v>5</v>
      </c>
      <c r="AW1175" s="2">
        <f t="shared" si="479"/>
        <v>3.5773908895778677E-3</v>
      </c>
      <c r="AX1175" s="2">
        <f t="shared" si="480"/>
        <v>2.3849272597185785E-3</v>
      </c>
      <c r="AY1175" s="2">
        <f t="shared" si="481"/>
        <v>2.3849272597185786E-4</v>
      </c>
      <c r="AZ1175" s="2">
        <f t="shared" si="482"/>
        <v>1.1924636298592892E-3</v>
      </c>
      <c r="BB1175" t="s">
        <v>43</v>
      </c>
      <c r="BC1175" t="s">
        <v>323</v>
      </c>
      <c r="BD1175">
        <v>5</v>
      </c>
      <c r="BF1175" s="111">
        <v>22</v>
      </c>
      <c r="BG1175" s="113">
        <v>25</v>
      </c>
      <c r="BH1175" s="117">
        <f t="shared" si="458"/>
        <v>22025</v>
      </c>
      <c r="BJ1175" s="5" t="s">
        <v>501</v>
      </c>
    </row>
    <row r="1176" spans="1:62" hidden="1" outlineLevel="1">
      <c r="A1176" t="s">
        <v>944</v>
      </c>
      <c r="B1176" t="s">
        <v>323</v>
      </c>
      <c r="C1176" s="1">
        <f t="shared" si="474"/>
        <v>6732</v>
      </c>
      <c r="D1176" s="5">
        <f>IF(N1176&gt;0, RANK(N1176,(N1176:P1176,Q1176:AE1176)),0)</f>
        <v>2</v>
      </c>
      <c r="E1176" s="5">
        <f>IF(O1176&gt;0,RANK(O1176,(N1176:P1176,Q1176:AE1176)),0)</f>
        <v>1</v>
      </c>
      <c r="F1176" s="5">
        <f>IF(P1176&gt;0,RANK(P1176,(N1176:P1176,Q1176:AE1176)),0)</f>
        <v>0</v>
      </c>
      <c r="G1176" s="131">
        <f t="shared" si="468"/>
        <v>635</v>
      </c>
      <c r="H1176" s="136">
        <f t="shared" si="469"/>
        <v>9.4325609031491384E-2</v>
      </c>
      <c r="I1176" s="2"/>
      <c r="J1176" s="2">
        <f t="shared" si="475"/>
        <v>0.44771241830065361</v>
      </c>
      <c r="K1176" s="2">
        <f t="shared" si="476"/>
        <v>0.54203802733214501</v>
      </c>
      <c r="L1176" s="2">
        <f t="shared" si="477"/>
        <v>0</v>
      </c>
      <c r="M1176" s="2">
        <f t="shared" si="478"/>
        <v>1.024955436720143E-2</v>
      </c>
      <c r="N1176" s="63">
        <v>3014</v>
      </c>
      <c r="O1176" s="63">
        <v>3649</v>
      </c>
      <c r="P1176" s="63"/>
      <c r="Q1176" s="63">
        <v>20</v>
      </c>
      <c r="R1176" s="63">
        <v>23</v>
      </c>
      <c r="S1176" s="63">
        <v>5</v>
      </c>
      <c r="T1176" s="63">
        <v>3</v>
      </c>
      <c r="U1176" s="63"/>
      <c r="V1176" s="63">
        <v>0</v>
      </c>
      <c r="W1176" s="63"/>
      <c r="X1176" s="63">
        <v>6</v>
      </c>
      <c r="Y1176" s="63"/>
      <c r="Z1176" s="63"/>
      <c r="AA1176" s="63"/>
      <c r="AB1176" s="63"/>
      <c r="AC1176" s="63"/>
      <c r="AD1176" s="63"/>
      <c r="AE1176" s="63">
        <v>2</v>
      </c>
      <c r="AF1176" s="63"/>
      <c r="AG1176" s="63">
        <v>1</v>
      </c>
      <c r="AH1176" s="63"/>
      <c r="AI1176" s="63"/>
      <c r="AJ1176" s="63"/>
      <c r="AK1176" s="63"/>
      <c r="AL1176" s="63">
        <v>9</v>
      </c>
      <c r="AM1176" s="63"/>
      <c r="AN1176" s="63"/>
      <c r="AO1176" s="63"/>
      <c r="AP1176" s="63"/>
      <c r="AQ1176" s="63"/>
      <c r="AS1176" s="5">
        <f>IF(Q1176&gt;0,RANK(Q1176,(N1176:P1176,Q1176:AE1176)),0)</f>
        <v>4</v>
      </c>
      <c r="AT1176" s="5">
        <f>IF(R1176&gt;0,RANK(R1176,(N1176:P1176,Q1176:AE1176)),0)</f>
        <v>3</v>
      </c>
      <c r="AU1176" s="5">
        <f>IF(T1176&gt;0,RANK(T1176,(N1176:P1176,Q1176:AE1176)),0)</f>
        <v>7</v>
      </c>
      <c r="AV1176" s="5">
        <f>IF(S1176&gt;0,RANK(S1176,(N1176:P1176,Q1176:AE1176)),0)</f>
        <v>6</v>
      </c>
      <c r="AW1176" s="2">
        <f t="shared" si="479"/>
        <v>2.9708853238265003E-3</v>
      </c>
      <c r="AX1176" s="2">
        <f t="shared" si="480"/>
        <v>3.4165181224004755E-3</v>
      </c>
      <c r="AY1176" s="2">
        <f t="shared" si="481"/>
        <v>4.4563279857397502E-4</v>
      </c>
      <c r="AZ1176" s="2">
        <f t="shared" si="482"/>
        <v>7.4272133095662507E-4</v>
      </c>
      <c r="BB1176" t="s">
        <v>944</v>
      </c>
      <c r="BC1176" t="s">
        <v>323</v>
      </c>
      <c r="BD1176">
        <v>4</v>
      </c>
      <c r="BF1176" s="111">
        <v>22</v>
      </c>
      <c r="BG1176" s="113">
        <v>27</v>
      </c>
      <c r="BH1176" s="117">
        <f t="shared" si="458"/>
        <v>22027</v>
      </c>
      <c r="BJ1176" s="5" t="s">
        <v>501</v>
      </c>
    </row>
    <row r="1177" spans="1:62" hidden="1" outlineLevel="1">
      <c r="A1177" t="s">
        <v>2009</v>
      </c>
      <c r="B1177" t="s">
        <v>323</v>
      </c>
      <c r="C1177" s="1">
        <f t="shared" si="474"/>
        <v>9380</v>
      </c>
      <c r="D1177" s="5">
        <f>IF(N1177&gt;0, RANK(N1177,(N1177:P1177,Q1177:AE1177)),0)</f>
        <v>2</v>
      </c>
      <c r="E1177" s="5">
        <f>IF(O1177&gt;0,RANK(O1177,(N1177:P1177,Q1177:AE1177)),0)</f>
        <v>1</v>
      </c>
      <c r="F1177" s="5">
        <f>IF(P1177&gt;0,RANK(P1177,(N1177:P1177,Q1177:AE1177)),0)</f>
        <v>0</v>
      </c>
      <c r="G1177" s="131">
        <f t="shared" si="468"/>
        <v>1617</v>
      </c>
      <c r="H1177" s="136">
        <f t="shared" si="469"/>
        <v>0.17238805970149254</v>
      </c>
      <c r="I1177" s="2"/>
      <c r="J1177" s="2">
        <f t="shared" si="475"/>
        <v>0.40863539445628999</v>
      </c>
      <c r="K1177" s="2">
        <f t="shared" si="476"/>
        <v>0.58102345415778256</v>
      </c>
      <c r="L1177" s="2">
        <f t="shared" si="477"/>
        <v>0</v>
      </c>
      <c r="M1177" s="2">
        <f t="shared" si="478"/>
        <v>1.0341151385927505E-2</v>
      </c>
      <c r="N1177" s="63">
        <v>3833</v>
      </c>
      <c r="O1177" s="63">
        <v>5450</v>
      </c>
      <c r="P1177" s="63"/>
      <c r="Q1177" s="63">
        <v>40</v>
      </c>
      <c r="R1177" s="63">
        <v>18</v>
      </c>
      <c r="S1177" s="63">
        <v>17</v>
      </c>
      <c r="T1177" s="63">
        <v>2</v>
      </c>
      <c r="U1177" s="63"/>
      <c r="V1177" s="63">
        <v>0</v>
      </c>
      <c r="W1177" s="63"/>
      <c r="X1177" s="63">
        <v>6</v>
      </c>
      <c r="Y1177" s="63"/>
      <c r="Z1177" s="63"/>
      <c r="AA1177" s="63"/>
      <c r="AB1177" s="63"/>
      <c r="AC1177" s="63"/>
      <c r="AD1177" s="63"/>
      <c r="AE1177" s="63">
        <v>3</v>
      </c>
      <c r="AF1177" s="63"/>
      <c r="AG1177" s="63">
        <v>2</v>
      </c>
      <c r="AH1177" s="63"/>
      <c r="AI1177" s="63"/>
      <c r="AJ1177" s="63"/>
      <c r="AK1177" s="63"/>
      <c r="AL1177" s="63">
        <v>9</v>
      </c>
      <c r="AM1177" s="63"/>
      <c r="AN1177" s="63"/>
      <c r="AO1177" s="63"/>
      <c r="AP1177" s="63"/>
      <c r="AQ1177" s="63"/>
      <c r="AS1177" s="5">
        <f>IF(Q1177&gt;0,RANK(Q1177,(N1177:P1177,Q1177:AE1177)),0)</f>
        <v>3</v>
      </c>
      <c r="AT1177" s="5">
        <f>IF(R1177&gt;0,RANK(R1177,(N1177:P1177,Q1177:AE1177)),0)</f>
        <v>4</v>
      </c>
      <c r="AU1177" s="5">
        <f>IF(T1177&gt;0,RANK(T1177,(N1177:P1177,Q1177:AE1177)),0)</f>
        <v>8</v>
      </c>
      <c r="AV1177" s="5">
        <f>IF(S1177&gt;0,RANK(S1177,(N1177:P1177,Q1177:AE1177)),0)</f>
        <v>5</v>
      </c>
      <c r="AW1177" s="2">
        <f t="shared" si="479"/>
        <v>4.2643923240938165E-3</v>
      </c>
      <c r="AX1177" s="2">
        <f t="shared" si="480"/>
        <v>1.9189765458422175E-3</v>
      </c>
      <c r="AY1177" s="2">
        <f t="shared" si="481"/>
        <v>2.1321961620469082E-4</v>
      </c>
      <c r="AZ1177" s="2">
        <f t="shared" si="482"/>
        <v>1.8123667377398722E-3</v>
      </c>
      <c r="BB1177" t="s">
        <v>2009</v>
      </c>
      <c r="BC1177" t="s">
        <v>323</v>
      </c>
      <c r="BD1177">
        <v>5</v>
      </c>
      <c r="BF1177" s="111">
        <v>22</v>
      </c>
      <c r="BG1177" s="113">
        <v>29</v>
      </c>
      <c r="BH1177" s="117">
        <f t="shared" si="458"/>
        <v>22029</v>
      </c>
      <c r="BJ1177" s="5" t="s">
        <v>501</v>
      </c>
    </row>
    <row r="1178" spans="1:62" hidden="1" outlineLevel="1">
      <c r="A1178" t="s">
        <v>502</v>
      </c>
      <c r="B1178" t="s">
        <v>323</v>
      </c>
      <c r="C1178" s="1">
        <f t="shared" si="474"/>
        <v>13051</v>
      </c>
      <c r="D1178" s="5">
        <f>IF(N1178&gt;0, RANK(N1178,(N1178:P1178,Q1178:AE1178)),0)</f>
        <v>2</v>
      </c>
      <c r="E1178" s="5">
        <f>IF(O1178&gt;0,RANK(O1178,(N1178:P1178,Q1178:AE1178)),0)</f>
        <v>1</v>
      </c>
      <c r="F1178" s="5">
        <f>IF(P1178&gt;0,RANK(P1178,(N1178:P1178,Q1178:AE1178)),0)</f>
        <v>0</v>
      </c>
      <c r="G1178" s="131">
        <f t="shared" si="468"/>
        <v>1800</v>
      </c>
      <c r="H1178" s="136">
        <f t="shared" si="469"/>
        <v>0.1379204658646847</v>
      </c>
      <c r="I1178" s="2"/>
      <c r="J1178" s="2">
        <f t="shared" si="475"/>
        <v>0.42548463719255231</v>
      </c>
      <c r="K1178" s="2">
        <f t="shared" si="476"/>
        <v>0.56340510305723701</v>
      </c>
      <c r="L1178" s="2">
        <f t="shared" si="477"/>
        <v>0</v>
      </c>
      <c r="M1178" s="2">
        <f t="shared" si="478"/>
        <v>1.1110259750210738E-2</v>
      </c>
      <c r="N1178" s="63">
        <v>5553</v>
      </c>
      <c r="O1178" s="63">
        <v>7353</v>
      </c>
      <c r="P1178" s="63"/>
      <c r="Q1178" s="63">
        <v>68</v>
      </c>
      <c r="R1178" s="63">
        <v>29</v>
      </c>
      <c r="S1178" s="63">
        <v>15</v>
      </c>
      <c r="T1178" s="63">
        <v>3</v>
      </c>
      <c r="U1178" s="63"/>
      <c r="V1178" s="63">
        <v>3</v>
      </c>
      <c r="W1178" s="63"/>
      <c r="X1178" s="63">
        <v>11</v>
      </c>
      <c r="Y1178" s="63"/>
      <c r="Z1178" s="63"/>
      <c r="AA1178" s="63"/>
      <c r="AB1178" s="63"/>
      <c r="AC1178" s="63"/>
      <c r="AD1178" s="63"/>
      <c r="AE1178" s="63">
        <v>2</v>
      </c>
      <c r="AF1178" s="63"/>
      <c r="AG1178" s="63">
        <v>2</v>
      </c>
      <c r="AH1178" s="63"/>
      <c r="AI1178" s="63"/>
      <c r="AJ1178" s="63"/>
      <c r="AK1178" s="63"/>
      <c r="AL1178" s="63">
        <v>12</v>
      </c>
      <c r="AM1178" s="63"/>
      <c r="AN1178" s="63"/>
      <c r="AO1178" s="63"/>
      <c r="AP1178" s="63"/>
      <c r="AQ1178" s="63"/>
      <c r="AS1178" s="5">
        <f>IF(Q1178&gt;0,RANK(Q1178,(N1178:P1178,Q1178:AE1178)),0)</f>
        <v>3</v>
      </c>
      <c r="AT1178" s="5">
        <f>IF(R1178&gt;0,RANK(R1178,(N1178:P1178,Q1178:AE1178)),0)</f>
        <v>4</v>
      </c>
      <c r="AU1178" s="5">
        <f>IF(T1178&gt;0,RANK(T1178,(N1178:P1178,Q1178:AE1178)),0)</f>
        <v>7</v>
      </c>
      <c r="AV1178" s="5">
        <f>IF(S1178&gt;0,RANK(S1178,(N1178:P1178,Q1178:AE1178)),0)</f>
        <v>5</v>
      </c>
      <c r="AW1178" s="2">
        <f t="shared" si="479"/>
        <v>5.2103287104436442E-3</v>
      </c>
      <c r="AX1178" s="2">
        <f t="shared" si="480"/>
        <v>2.2220519500421422E-3</v>
      </c>
      <c r="AY1178" s="2">
        <f t="shared" si="481"/>
        <v>2.2986744310780782E-4</v>
      </c>
      <c r="AZ1178" s="2">
        <f t="shared" si="482"/>
        <v>1.1493372155390391E-3</v>
      </c>
      <c r="BB1178" t="s">
        <v>502</v>
      </c>
      <c r="BC1178" t="s">
        <v>323</v>
      </c>
      <c r="BD1178">
        <v>4</v>
      </c>
      <c r="BF1178" s="111">
        <v>22</v>
      </c>
      <c r="BG1178" s="113">
        <v>31</v>
      </c>
      <c r="BH1178" s="117">
        <f t="shared" si="458"/>
        <v>22031</v>
      </c>
      <c r="BJ1178" s="5" t="s">
        <v>501</v>
      </c>
    </row>
    <row r="1179" spans="1:62" hidden="1" outlineLevel="1">
      <c r="A1179" t="s">
        <v>1176</v>
      </c>
      <c r="B1179" t="s">
        <v>323</v>
      </c>
      <c r="C1179" s="1">
        <f t="shared" si="474"/>
        <v>198171</v>
      </c>
      <c r="D1179" s="5">
        <f>IF(N1179&gt;0, RANK(N1179,(N1179:P1179,Q1179:AE1179)),0)</f>
        <v>1</v>
      </c>
      <c r="E1179" s="5">
        <f>IF(O1179&gt;0,RANK(O1179,(N1179:P1179,Q1179:AE1179)),0)</f>
        <v>2</v>
      </c>
      <c r="F1179" s="5">
        <f>IF(P1179&gt;0,RANK(P1179,(N1179:P1179,Q1179:AE1179)),0)</f>
        <v>0</v>
      </c>
      <c r="G1179" s="131">
        <f t="shared" si="468"/>
        <v>10364</v>
      </c>
      <c r="H1179" s="136">
        <f t="shared" si="469"/>
        <v>5.2298267657729942E-2</v>
      </c>
      <c r="I1179" s="2"/>
      <c r="J1179" s="2">
        <f t="shared" si="475"/>
        <v>0.5180172679150834</v>
      </c>
      <c r="K1179" s="2">
        <f t="shared" si="476"/>
        <v>0.46571900025735352</v>
      </c>
      <c r="L1179" s="2">
        <f t="shared" si="477"/>
        <v>0</v>
      </c>
      <c r="M1179" s="2">
        <f t="shared" si="478"/>
        <v>1.6263731827563077E-2</v>
      </c>
      <c r="N1179" s="63">
        <v>102656</v>
      </c>
      <c r="O1179" s="63">
        <v>92292</v>
      </c>
      <c r="P1179" s="63"/>
      <c r="Q1179" s="63">
        <v>1957</v>
      </c>
      <c r="R1179" s="63">
        <v>620</v>
      </c>
      <c r="S1179" s="63">
        <v>244</v>
      </c>
      <c r="T1179" s="63">
        <v>31</v>
      </c>
      <c r="U1179" s="63"/>
      <c r="V1179" s="63">
        <v>66</v>
      </c>
      <c r="W1179" s="63"/>
      <c r="X1179" s="63">
        <v>122</v>
      </c>
      <c r="Y1179" s="63"/>
      <c r="Z1179" s="63"/>
      <c r="AA1179" s="63"/>
      <c r="AB1179" s="63"/>
      <c r="AC1179" s="63"/>
      <c r="AD1179" s="63"/>
      <c r="AE1179" s="63">
        <v>51</v>
      </c>
      <c r="AF1179" s="63"/>
      <c r="AG1179" s="63">
        <v>33</v>
      </c>
      <c r="AH1179" s="63"/>
      <c r="AI1179" s="63"/>
      <c r="AJ1179" s="63"/>
      <c r="AK1179" s="63"/>
      <c r="AL1179" s="63">
        <v>99</v>
      </c>
      <c r="AM1179" s="63"/>
      <c r="AN1179" s="63"/>
      <c r="AO1179" s="63"/>
      <c r="AP1179" s="63"/>
      <c r="AQ1179" s="63"/>
      <c r="AS1179" s="5">
        <f>IF(Q1179&gt;0,RANK(Q1179,(N1179:P1179,Q1179:AE1179)),0)</f>
        <v>3</v>
      </c>
      <c r="AT1179" s="5">
        <f>IF(R1179&gt;0,RANK(R1179,(N1179:P1179,Q1179:AE1179)),0)</f>
        <v>4</v>
      </c>
      <c r="AU1179" s="5">
        <f>IF(T1179&gt;0,RANK(T1179,(N1179:P1179,Q1179:AE1179)),0)</f>
        <v>9</v>
      </c>
      <c r="AV1179" s="5">
        <f>IF(S1179&gt;0,RANK(S1179,(N1179:P1179,Q1179:AE1179)),0)</f>
        <v>5</v>
      </c>
      <c r="AW1179" s="2">
        <f t="shared" si="479"/>
        <v>9.8753097072730115E-3</v>
      </c>
      <c r="AX1179" s="2">
        <f t="shared" si="480"/>
        <v>3.1286111489572136E-3</v>
      </c>
      <c r="AY1179" s="2">
        <f t="shared" si="481"/>
        <v>1.5643055744786068E-4</v>
      </c>
      <c r="AZ1179" s="2">
        <f t="shared" si="482"/>
        <v>1.2312598715250971E-3</v>
      </c>
      <c r="BB1179" t="s">
        <v>1176</v>
      </c>
      <c r="BC1179" t="s">
        <v>323</v>
      </c>
      <c r="BF1179" s="111">
        <v>22</v>
      </c>
      <c r="BG1179" s="113">
        <v>33</v>
      </c>
      <c r="BH1179" s="117">
        <f t="shared" si="458"/>
        <v>22033</v>
      </c>
      <c r="BJ1179" s="5" t="s">
        <v>501</v>
      </c>
    </row>
    <row r="1180" spans="1:62" hidden="1" outlineLevel="1">
      <c r="A1180" t="s">
        <v>1699</v>
      </c>
      <c r="B1180" t="s">
        <v>323</v>
      </c>
      <c r="C1180" s="1">
        <f t="shared" si="474"/>
        <v>4008</v>
      </c>
      <c r="D1180" s="5">
        <f>IF(N1180&gt;0, RANK(N1180,(N1180:P1180,Q1180:AE1180)),0)</f>
        <v>1</v>
      </c>
      <c r="E1180" s="5">
        <f>IF(O1180&gt;0,RANK(O1180,(N1180:P1180,Q1180:AE1180)),0)</f>
        <v>2</v>
      </c>
      <c r="F1180" s="5">
        <f>IF(P1180&gt;0,RANK(P1180,(N1180:P1180,Q1180:AE1180)),0)</f>
        <v>0</v>
      </c>
      <c r="G1180" s="131">
        <f t="shared" si="468"/>
        <v>970</v>
      </c>
      <c r="H1180" s="136">
        <f t="shared" si="469"/>
        <v>0.24201596806387227</v>
      </c>
      <c r="I1180" s="2"/>
      <c r="J1180" s="2">
        <f t="shared" si="475"/>
        <v>0.61826347305389218</v>
      </c>
      <c r="K1180" s="2">
        <f t="shared" si="476"/>
        <v>0.37624750499001997</v>
      </c>
      <c r="L1180" s="2">
        <f t="shared" si="477"/>
        <v>0</v>
      </c>
      <c r="M1180" s="2">
        <f t="shared" si="478"/>
        <v>5.4890219560878584E-3</v>
      </c>
      <c r="N1180" s="63">
        <v>2478</v>
      </c>
      <c r="O1180" s="63">
        <v>1508</v>
      </c>
      <c r="P1180" s="63"/>
      <c r="Q1180" s="63">
        <v>4</v>
      </c>
      <c r="R1180" s="63">
        <v>6</v>
      </c>
      <c r="S1180" s="63">
        <v>0</v>
      </c>
      <c r="T1180" s="63">
        <v>4</v>
      </c>
      <c r="U1180" s="63"/>
      <c r="V1180" s="63">
        <v>3</v>
      </c>
      <c r="W1180" s="63"/>
      <c r="X1180" s="63">
        <v>3</v>
      </c>
      <c r="Y1180" s="63"/>
      <c r="Z1180" s="63"/>
      <c r="AA1180" s="63"/>
      <c r="AB1180" s="63"/>
      <c r="AC1180" s="63"/>
      <c r="AD1180" s="63"/>
      <c r="AE1180" s="63">
        <v>0</v>
      </c>
      <c r="AF1180" s="63"/>
      <c r="AG1180" s="63">
        <v>0</v>
      </c>
      <c r="AH1180" s="63"/>
      <c r="AI1180" s="63"/>
      <c r="AJ1180" s="63"/>
      <c r="AK1180" s="63"/>
      <c r="AL1180" s="63">
        <v>2</v>
      </c>
      <c r="AM1180" s="63"/>
      <c r="AN1180" s="63"/>
      <c r="AO1180" s="63"/>
      <c r="AP1180" s="63"/>
      <c r="AQ1180" s="63"/>
      <c r="AS1180" s="5">
        <f>IF(Q1180&gt;0,RANK(Q1180,(N1180:P1180,Q1180:AE1180)),0)</f>
        <v>4</v>
      </c>
      <c r="AT1180" s="5">
        <f>IF(R1180&gt;0,RANK(R1180,(N1180:P1180,Q1180:AE1180)),0)</f>
        <v>3</v>
      </c>
      <c r="AU1180" s="5">
        <f>IF(T1180&gt;0,RANK(T1180,(N1180:P1180,Q1180:AE1180)),0)</f>
        <v>4</v>
      </c>
      <c r="AV1180" s="5">
        <f>IF(S1180&gt;0,RANK(S1180,(N1180:P1180,Q1180:AE1180)),0)</f>
        <v>0</v>
      </c>
      <c r="AW1180" s="2">
        <f t="shared" si="479"/>
        <v>9.9800399201596798E-4</v>
      </c>
      <c r="AX1180" s="2">
        <f t="shared" si="480"/>
        <v>1.4970059880239522E-3</v>
      </c>
      <c r="AY1180" s="2">
        <f t="shared" si="481"/>
        <v>9.9800399201596798E-4</v>
      </c>
      <c r="AZ1180" s="2">
        <f t="shared" si="482"/>
        <v>0</v>
      </c>
      <c r="BB1180" t="s">
        <v>1699</v>
      </c>
      <c r="BC1180" t="s">
        <v>323</v>
      </c>
      <c r="BD1180">
        <v>5</v>
      </c>
      <c r="BF1180" s="111">
        <v>22</v>
      </c>
      <c r="BG1180" s="113">
        <v>35</v>
      </c>
      <c r="BH1180" s="117">
        <f t="shared" si="458"/>
        <v>22035</v>
      </c>
      <c r="BJ1180" s="5" t="s">
        <v>501</v>
      </c>
    </row>
    <row r="1181" spans="1:62" hidden="1" outlineLevel="1">
      <c r="A1181" t="s">
        <v>1353</v>
      </c>
      <c r="B1181" t="s">
        <v>323</v>
      </c>
      <c r="C1181" s="1">
        <f t="shared" si="474"/>
        <v>10209</v>
      </c>
      <c r="D1181" s="5">
        <f>IF(N1181&gt;0, RANK(N1181,(N1181:P1181,Q1181:AE1181)),0)</f>
        <v>2</v>
      </c>
      <c r="E1181" s="5">
        <f>IF(O1181&gt;0,RANK(O1181,(N1181:P1181,Q1181:AE1181)),0)</f>
        <v>1</v>
      </c>
      <c r="F1181" s="5">
        <f>IF(P1181&gt;0,RANK(P1181,(N1181:P1181,Q1181:AE1181)),0)</f>
        <v>0</v>
      </c>
      <c r="G1181" s="131">
        <f t="shared" si="468"/>
        <v>749</v>
      </c>
      <c r="H1181" s="136">
        <f t="shared" si="469"/>
        <v>7.3366637280830635E-2</v>
      </c>
      <c r="I1181" s="2"/>
      <c r="J1181" s="2">
        <f t="shared" si="475"/>
        <v>0.45528455284552843</v>
      </c>
      <c r="K1181" s="2">
        <f t="shared" si="476"/>
        <v>0.52865119012635908</v>
      </c>
      <c r="L1181" s="2">
        <f t="shared" si="477"/>
        <v>0</v>
      </c>
      <c r="M1181" s="2">
        <f t="shared" si="478"/>
        <v>1.6064257028112428E-2</v>
      </c>
      <c r="N1181" s="63">
        <v>4648</v>
      </c>
      <c r="O1181" s="63">
        <v>5397</v>
      </c>
      <c r="P1181" s="63"/>
      <c r="Q1181" s="63">
        <v>62</v>
      </c>
      <c r="R1181" s="63">
        <v>30</v>
      </c>
      <c r="S1181" s="63">
        <v>28</v>
      </c>
      <c r="T1181" s="63">
        <v>1</v>
      </c>
      <c r="U1181" s="63"/>
      <c r="V1181" s="63">
        <v>6</v>
      </c>
      <c r="W1181" s="63"/>
      <c r="X1181" s="63">
        <v>10</v>
      </c>
      <c r="Y1181" s="63"/>
      <c r="Z1181" s="63"/>
      <c r="AA1181" s="63"/>
      <c r="AB1181" s="63"/>
      <c r="AC1181" s="63"/>
      <c r="AD1181" s="63"/>
      <c r="AE1181" s="63">
        <v>12</v>
      </c>
      <c r="AF1181" s="63"/>
      <c r="AG1181" s="63">
        <v>4</v>
      </c>
      <c r="AH1181" s="63"/>
      <c r="AI1181" s="63"/>
      <c r="AJ1181" s="63"/>
      <c r="AK1181" s="63"/>
      <c r="AL1181" s="63">
        <v>11</v>
      </c>
      <c r="AM1181" s="63"/>
      <c r="AN1181" s="63"/>
      <c r="AO1181" s="63"/>
      <c r="AP1181" s="63"/>
      <c r="AQ1181" s="63"/>
      <c r="AS1181" s="5">
        <f>IF(Q1181&gt;0,RANK(Q1181,(N1181:P1181,Q1181:AE1181)),0)</f>
        <v>3</v>
      </c>
      <c r="AT1181" s="5">
        <f>IF(R1181&gt;0,RANK(R1181,(N1181:P1181,Q1181:AE1181)),0)</f>
        <v>4</v>
      </c>
      <c r="AU1181" s="5">
        <f>IF(T1181&gt;0,RANK(T1181,(N1181:P1181,Q1181:AE1181)),0)</f>
        <v>9</v>
      </c>
      <c r="AV1181" s="5">
        <f>IF(S1181&gt;0,RANK(S1181,(N1181:P1181,Q1181:AE1181)),0)</f>
        <v>5</v>
      </c>
      <c r="AW1181" s="2">
        <f t="shared" si="479"/>
        <v>6.0730727789205605E-3</v>
      </c>
      <c r="AX1181" s="2">
        <f t="shared" si="480"/>
        <v>2.9385836027034967E-3</v>
      </c>
      <c r="AY1181" s="2">
        <f t="shared" si="481"/>
        <v>9.795278675678323E-5</v>
      </c>
      <c r="AZ1181" s="2">
        <f t="shared" si="482"/>
        <v>2.7426780291899306E-3</v>
      </c>
      <c r="BB1181" t="s">
        <v>1353</v>
      </c>
      <c r="BC1181" t="s">
        <v>323</v>
      </c>
      <c r="BF1181" s="111">
        <v>22</v>
      </c>
      <c r="BG1181" s="113">
        <v>37</v>
      </c>
      <c r="BH1181" s="117">
        <f t="shared" si="458"/>
        <v>22037</v>
      </c>
      <c r="BJ1181" s="5" t="s">
        <v>501</v>
      </c>
    </row>
    <row r="1182" spans="1:62" hidden="1" outlineLevel="1">
      <c r="A1182" t="s">
        <v>1908</v>
      </c>
      <c r="B1182" t="s">
        <v>323</v>
      </c>
      <c r="C1182" s="1">
        <f t="shared" si="474"/>
        <v>15770</v>
      </c>
      <c r="D1182" s="5">
        <f>IF(N1182&gt;0, RANK(N1182,(N1182:P1182,Q1182:AE1182)),0)</f>
        <v>2</v>
      </c>
      <c r="E1182" s="5">
        <f>IF(O1182&gt;0,RANK(O1182,(N1182:P1182,Q1182:AE1182)),0)</f>
        <v>1</v>
      </c>
      <c r="F1182" s="5">
        <f>IF(P1182&gt;0,RANK(P1182,(N1182:P1182,Q1182:AE1182)),0)</f>
        <v>0</v>
      </c>
      <c r="G1182" s="131">
        <f t="shared" si="468"/>
        <v>4851</v>
      </c>
      <c r="H1182" s="136">
        <f t="shared" si="469"/>
        <v>0.30760938490805328</v>
      </c>
      <c r="I1182" s="2"/>
      <c r="J1182" s="2">
        <f t="shared" si="475"/>
        <v>0.33798351299936591</v>
      </c>
      <c r="K1182" s="2">
        <f t="shared" si="476"/>
        <v>0.64559289790741914</v>
      </c>
      <c r="L1182" s="2">
        <f t="shared" si="477"/>
        <v>0</v>
      </c>
      <c r="M1182" s="2">
        <f t="shared" si="478"/>
        <v>1.6423589093214952E-2</v>
      </c>
      <c r="N1182" s="63">
        <v>5330</v>
      </c>
      <c r="O1182" s="63">
        <v>10181</v>
      </c>
      <c r="P1182" s="63"/>
      <c r="Q1182" s="63">
        <v>93</v>
      </c>
      <c r="R1182" s="63">
        <v>72</v>
      </c>
      <c r="S1182" s="63">
        <v>29</v>
      </c>
      <c r="T1182" s="63">
        <v>6</v>
      </c>
      <c r="U1182" s="63"/>
      <c r="V1182" s="63">
        <v>5</v>
      </c>
      <c r="W1182" s="63"/>
      <c r="X1182" s="63">
        <v>22</v>
      </c>
      <c r="Y1182" s="63"/>
      <c r="Z1182" s="63"/>
      <c r="AA1182" s="63"/>
      <c r="AB1182" s="63"/>
      <c r="AC1182" s="63"/>
      <c r="AD1182" s="63"/>
      <c r="AE1182" s="63">
        <v>6</v>
      </c>
      <c r="AF1182" s="63"/>
      <c r="AG1182" s="63">
        <v>6</v>
      </c>
      <c r="AH1182" s="63"/>
      <c r="AI1182" s="63"/>
      <c r="AJ1182" s="63"/>
      <c r="AK1182" s="63"/>
      <c r="AL1182" s="63">
        <v>20</v>
      </c>
      <c r="AM1182" s="63"/>
      <c r="AN1182" s="63"/>
      <c r="AO1182" s="63"/>
      <c r="AP1182" s="63"/>
      <c r="AQ1182" s="63"/>
      <c r="AS1182" s="5">
        <f>IF(Q1182&gt;0,RANK(Q1182,(N1182:P1182,Q1182:AE1182)),0)</f>
        <v>3</v>
      </c>
      <c r="AT1182" s="5">
        <f>IF(R1182&gt;0,RANK(R1182,(N1182:P1182,Q1182:AE1182)),0)</f>
        <v>4</v>
      </c>
      <c r="AU1182" s="5">
        <f>IF(T1182&gt;0,RANK(T1182,(N1182:P1182,Q1182:AE1182)),0)</f>
        <v>7</v>
      </c>
      <c r="AV1182" s="5">
        <f>IF(S1182&gt;0,RANK(S1182,(N1182:P1182,Q1182:AE1182)),0)</f>
        <v>5</v>
      </c>
      <c r="AW1182" s="2">
        <f t="shared" si="479"/>
        <v>5.897273303741281E-3</v>
      </c>
      <c r="AX1182" s="2">
        <f t="shared" si="480"/>
        <v>4.5656309448319594E-3</v>
      </c>
      <c r="AY1182" s="2">
        <f t="shared" si="481"/>
        <v>3.8046924540266328E-4</v>
      </c>
      <c r="AZ1182" s="2">
        <f t="shared" si="482"/>
        <v>1.8389346861128726E-3</v>
      </c>
      <c r="BB1182" t="s">
        <v>1908</v>
      </c>
      <c r="BC1182" t="s">
        <v>323</v>
      </c>
      <c r="BD1182">
        <v>4</v>
      </c>
      <c r="BF1182" s="111">
        <v>22</v>
      </c>
      <c r="BG1182" s="113">
        <v>39</v>
      </c>
      <c r="BH1182" s="117">
        <f t="shared" si="458"/>
        <v>22039</v>
      </c>
      <c r="BJ1182" s="5" t="s">
        <v>501</v>
      </c>
    </row>
    <row r="1183" spans="1:62" hidden="1" outlineLevel="1">
      <c r="A1183" t="s">
        <v>1146</v>
      </c>
      <c r="B1183" t="s">
        <v>323</v>
      </c>
      <c r="C1183" s="1">
        <f t="shared" si="474"/>
        <v>9336</v>
      </c>
      <c r="D1183" s="5">
        <f>IF(N1183&gt;0, RANK(N1183,(N1183:P1183,Q1183:AE1183)),0)</f>
        <v>2</v>
      </c>
      <c r="E1183" s="5">
        <f>IF(O1183&gt;0,RANK(O1183,(N1183:P1183,Q1183:AE1183)),0)</f>
        <v>1</v>
      </c>
      <c r="F1183" s="5">
        <f>IF(P1183&gt;0,RANK(P1183,(N1183:P1183,Q1183:AE1183)),0)</f>
        <v>0</v>
      </c>
      <c r="G1183" s="131">
        <f t="shared" si="468"/>
        <v>3373</v>
      </c>
      <c r="H1183" s="136">
        <f t="shared" si="469"/>
        <v>0.36128963153384747</v>
      </c>
      <c r="I1183" s="2"/>
      <c r="J1183" s="2">
        <f t="shared" si="475"/>
        <v>0.31287489288774634</v>
      </c>
      <c r="K1183" s="2">
        <f t="shared" si="476"/>
        <v>0.6741645244215938</v>
      </c>
      <c r="L1183" s="2">
        <f t="shared" si="477"/>
        <v>0</v>
      </c>
      <c r="M1183" s="2">
        <f t="shared" si="478"/>
        <v>1.2960582690659916E-2</v>
      </c>
      <c r="N1183" s="63">
        <v>2921</v>
      </c>
      <c r="O1183" s="63">
        <v>6294</v>
      </c>
      <c r="P1183" s="63"/>
      <c r="Q1183" s="63">
        <v>60</v>
      </c>
      <c r="R1183" s="63">
        <v>28</v>
      </c>
      <c r="S1183" s="63">
        <v>12</v>
      </c>
      <c r="T1183" s="63">
        <v>4</v>
      </c>
      <c r="U1183" s="63"/>
      <c r="V1183" s="63">
        <v>6</v>
      </c>
      <c r="W1183" s="63"/>
      <c r="X1183" s="63">
        <v>4</v>
      </c>
      <c r="Y1183" s="63"/>
      <c r="Z1183" s="63"/>
      <c r="AA1183" s="63"/>
      <c r="AB1183" s="63"/>
      <c r="AC1183" s="63"/>
      <c r="AD1183" s="63"/>
      <c r="AE1183" s="63">
        <v>1</v>
      </c>
      <c r="AF1183" s="63"/>
      <c r="AG1183" s="63">
        <v>3</v>
      </c>
      <c r="AH1183" s="63"/>
      <c r="AI1183" s="63"/>
      <c r="AJ1183" s="63"/>
      <c r="AK1183" s="63"/>
      <c r="AL1183" s="63">
        <v>3</v>
      </c>
      <c r="AM1183" s="63"/>
      <c r="AN1183" s="63"/>
      <c r="AO1183" s="63"/>
      <c r="AP1183" s="63"/>
      <c r="AQ1183" s="63"/>
      <c r="AS1183" s="5">
        <f>IF(Q1183&gt;0,RANK(Q1183,(N1183:P1183,Q1183:AE1183)),0)</f>
        <v>3</v>
      </c>
      <c r="AT1183" s="5">
        <f>IF(R1183&gt;0,RANK(R1183,(N1183:P1183,Q1183:AE1183)),0)</f>
        <v>4</v>
      </c>
      <c r="AU1183" s="5">
        <f>IF(T1183&gt;0,RANK(T1183,(N1183:P1183,Q1183:AE1183)),0)</f>
        <v>7</v>
      </c>
      <c r="AV1183" s="5">
        <f>IF(S1183&gt;0,RANK(S1183,(N1183:P1183,Q1183:AE1183)),0)</f>
        <v>5</v>
      </c>
      <c r="AW1183" s="2">
        <f t="shared" si="479"/>
        <v>6.4267352185089976E-3</v>
      </c>
      <c r="AX1183" s="2">
        <f t="shared" si="480"/>
        <v>2.9991431019708655E-3</v>
      </c>
      <c r="AY1183" s="2">
        <f t="shared" si="481"/>
        <v>4.2844901456726652E-4</v>
      </c>
      <c r="AZ1183" s="2">
        <f t="shared" si="482"/>
        <v>1.2853470437017994E-3</v>
      </c>
      <c r="BB1183" t="s">
        <v>1146</v>
      </c>
      <c r="BC1183" t="s">
        <v>323</v>
      </c>
      <c r="BD1183">
        <v>5</v>
      </c>
      <c r="BF1183" s="111">
        <v>22</v>
      </c>
      <c r="BG1183" s="113">
        <v>41</v>
      </c>
      <c r="BH1183" s="117">
        <f t="shared" si="458"/>
        <v>22041</v>
      </c>
      <c r="BJ1183" s="5" t="s">
        <v>501</v>
      </c>
    </row>
    <row r="1184" spans="1:62" hidden="1" outlineLevel="1">
      <c r="A1184" t="s">
        <v>1425</v>
      </c>
      <c r="B1184" t="s">
        <v>323</v>
      </c>
      <c r="C1184" s="1">
        <f t="shared" si="474"/>
        <v>8667</v>
      </c>
      <c r="D1184" s="5">
        <f>IF(N1184&gt;0, RANK(N1184,(N1184:P1184,Q1184:AE1184)),0)</f>
        <v>2</v>
      </c>
      <c r="E1184" s="5">
        <f>IF(O1184&gt;0,RANK(O1184,(N1184:P1184,Q1184:AE1184)),0)</f>
        <v>1</v>
      </c>
      <c r="F1184" s="5">
        <f>IF(P1184&gt;0,RANK(P1184,(N1184:P1184,Q1184:AE1184)),0)</f>
        <v>0</v>
      </c>
      <c r="G1184" s="131">
        <f t="shared" si="468"/>
        <v>5660</v>
      </c>
      <c r="H1184" s="136">
        <f t="shared" si="469"/>
        <v>0.65305180569978083</v>
      </c>
      <c r="I1184" s="2"/>
      <c r="J1184" s="2">
        <f t="shared" si="475"/>
        <v>0.16407061266874351</v>
      </c>
      <c r="K1184" s="2">
        <f t="shared" si="476"/>
        <v>0.81712241836852428</v>
      </c>
      <c r="L1184" s="2">
        <f t="shared" si="477"/>
        <v>0</v>
      </c>
      <c r="M1184" s="2">
        <f t="shared" si="478"/>
        <v>1.8806968962732262E-2</v>
      </c>
      <c r="N1184" s="63">
        <v>1422</v>
      </c>
      <c r="O1184" s="63">
        <v>7082</v>
      </c>
      <c r="P1184" s="63"/>
      <c r="Q1184" s="63">
        <v>67</v>
      </c>
      <c r="R1184" s="63">
        <v>30</v>
      </c>
      <c r="S1184" s="63">
        <v>16</v>
      </c>
      <c r="T1184" s="63">
        <v>3</v>
      </c>
      <c r="U1184" s="63"/>
      <c r="V1184" s="63">
        <v>5</v>
      </c>
      <c r="W1184" s="63"/>
      <c r="X1184" s="63">
        <v>10</v>
      </c>
      <c r="Y1184" s="63"/>
      <c r="Z1184" s="63"/>
      <c r="AA1184" s="63"/>
      <c r="AB1184" s="63"/>
      <c r="AC1184" s="63"/>
      <c r="AD1184" s="63"/>
      <c r="AE1184" s="63">
        <v>6</v>
      </c>
      <c r="AF1184" s="63"/>
      <c r="AG1184" s="63">
        <v>4</v>
      </c>
      <c r="AH1184" s="63"/>
      <c r="AI1184" s="63"/>
      <c r="AJ1184" s="63"/>
      <c r="AK1184" s="63"/>
      <c r="AL1184" s="63">
        <v>22</v>
      </c>
      <c r="AM1184" s="63"/>
      <c r="AN1184" s="63"/>
      <c r="AO1184" s="63"/>
      <c r="AP1184" s="63"/>
      <c r="AQ1184" s="63"/>
      <c r="AS1184" s="5">
        <f>IF(Q1184&gt;0,RANK(Q1184,(N1184:P1184,Q1184:AE1184)),0)</f>
        <v>3</v>
      </c>
      <c r="AT1184" s="5">
        <f>IF(R1184&gt;0,RANK(R1184,(N1184:P1184,Q1184:AE1184)),0)</f>
        <v>4</v>
      </c>
      <c r="AU1184" s="5">
        <f>IF(T1184&gt;0,RANK(T1184,(N1184:P1184,Q1184:AE1184)),0)</f>
        <v>9</v>
      </c>
      <c r="AV1184" s="5">
        <f>IF(S1184&gt;0,RANK(S1184,(N1184:P1184,Q1184:AE1184)),0)</f>
        <v>5</v>
      </c>
      <c r="AW1184" s="2">
        <f t="shared" si="479"/>
        <v>7.7304719049267334E-3</v>
      </c>
      <c r="AX1184" s="2">
        <f t="shared" si="480"/>
        <v>3.4614053305642091E-3</v>
      </c>
      <c r="AY1184" s="2">
        <f t="shared" si="481"/>
        <v>3.4614053305642093E-4</v>
      </c>
      <c r="AZ1184" s="2">
        <f t="shared" si="482"/>
        <v>1.8460828429675781E-3</v>
      </c>
      <c r="BB1184" t="s">
        <v>1425</v>
      </c>
      <c r="BC1184" t="s">
        <v>323</v>
      </c>
      <c r="BD1184">
        <v>5</v>
      </c>
      <c r="BF1184" s="111">
        <v>22</v>
      </c>
      <c r="BG1184" s="113">
        <v>43</v>
      </c>
      <c r="BH1184" s="117">
        <f t="shared" si="458"/>
        <v>22043</v>
      </c>
      <c r="BJ1184" s="5" t="s">
        <v>501</v>
      </c>
    </row>
    <row r="1185" spans="1:62" hidden="1" outlineLevel="1">
      <c r="A1185" t="s">
        <v>2137</v>
      </c>
      <c r="B1185" t="s">
        <v>323</v>
      </c>
      <c r="C1185" s="1">
        <f t="shared" si="474"/>
        <v>33397</v>
      </c>
      <c r="D1185" s="5">
        <f>IF(N1185&gt;0, RANK(N1185,(N1185:P1185,Q1185:AE1185)),0)</f>
        <v>2</v>
      </c>
      <c r="E1185" s="5">
        <f>IF(O1185&gt;0,RANK(O1185,(N1185:P1185,Q1185:AE1185)),0)</f>
        <v>1</v>
      </c>
      <c r="F1185" s="5">
        <f>IF(P1185&gt;0,RANK(P1185,(N1185:P1185,Q1185:AE1185)),0)</f>
        <v>0</v>
      </c>
      <c r="G1185" s="131">
        <f t="shared" si="468"/>
        <v>8760</v>
      </c>
      <c r="H1185" s="136">
        <f t="shared" si="469"/>
        <v>0.26229900889301433</v>
      </c>
      <c r="I1185" s="2"/>
      <c r="J1185" s="2">
        <f t="shared" si="475"/>
        <v>0.36326616163128422</v>
      </c>
      <c r="K1185" s="2">
        <f t="shared" si="476"/>
        <v>0.62556517052429861</v>
      </c>
      <c r="L1185" s="2">
        <f t="shared" si="477"/>
        <v>0</v>
      </c>
      <c r="M1185" s="2">
        <f t="shared" si="478"/>
        <v>1.1168667844417168E-2</v>
      </c>
      <c r="N1185" s="63">
        <v>12132</v>
      </c>
      <c r="O1185" s="63">
        <v>20892</v>
      </c>
      <c r="P1185" s="63"/>
      <c r="Q1185" s="63">
        <v>158</v>
      </c>
      <c r="R1185" s="63">
        <v>100</v>
      </c>
      <c r="S1185" s="63">
        <v>35</v>
      </c>
      <c r="T1185" s="63">
        <v>2</v>
      </c>
      <c r="U1185" s="63"/>
      <c r="V1185" s="63">
        <v>6</v>
      </c>
      <c r="W1185" s="63"/>
      <c r="X1185" s="63">
        <v>27</v>
      </c>
      <c r="Y1185" s="63"/>
      <c r="Z1185" s="63"/>
      <c r="AA1185" s="63"/>
      <c r="AB1185" s="63"/>
      <c r="AC1185" s="63"/>
      <c r="AD1185" s="63"/>
      <c r="AE1185" s="63">
        <v>8</v>
      </c>
      <c r="AF1185" s="63"/>
      <c r="AG1185" s="63">
        <v>6</v>
      </c>
      <c r="AH1185" s="63"/>
      <c r="AI1185" s="63"/>
      <c r="AJ1185" s="63"/>
      <c r="AK1185" s="63"/>
      <c r="AL1185" s="63">
        <v>31</v>
      </c>
      <c r="AM1185" s="63"/>
      <c r="AN1185" s="63"/>
      <c r="AO1185" s="63"/>
      <c r="AP1185" s="63"/>
      <c r="AQ1185" s="63"/>
      <c r="AS1185" s="5">
        <f>IF(Q1185&gt;0,RANK(Q1185,(N1185:P1185,Q1185:AE1185)),0)</f>
        <v>3</v>
      </c>
      <c r="AT1185" s="5">
        <f>IF(R1185&gt;0,RANK(R1185,(N1185:P1185,Q1185:AE1185)),0)</f>
        <v>4</v>
      </c>
      <c r="AU1185" s="5">
        <f>IF(T1185&gt;0,RANK(T1185,(N1185:P1185,Q1185:AE1185)),0)</f>
        <v>9</v>
      </c>
      <c r="AV1185" s="5">
        <f>IF(S1185&gt;0,RANK(S1185,(N1185:P1185,Q1185:AE1185)),0)</f>
        <v>5</v>
      </c>
      <c r="AW1185" s="2">
        <f t="shared" si="479"/>
        <v>4.7309638590292543E-3</v>
      </c>
      <c r="AX1185" s="2">
        <f t="shared" si="480"/>
        <v>2.994280923436237E-3</v>
      </c>
      <c r="AY1185" s="2">
        <f t="shared" si="481"/>
        <v>5.9885618468724733E-5</v>
      </c>
      <c r="AZ1185" s="2">
        <f t="shared" si="482"/>
        <v>1.0479983232026828E-3</v>
      </c>
      <c r="BB1185" t="s">
        <v>2137</v>
      </c>
      <c r="BC1185" t="s">
        <v>323</v>
      </c>
      <c r="BD1185">
        <v>3</v>
      </c>
      <c r="BF1185" s="111">
        <v>22</v>
      </c>
      <c r="BG1185" s="113">
        <v>45</v>
      </c>
      <c r="BH1185" s="117">
        <f t="shared" si="458"/>
        <v>22045</v>
      </c>
      <c r="BJ1185" s="5" t="s">
        <v>501</v>
      </c>
    </row>
    <row r="1186" spans="1:62" hidden="1" outlineLevel="1">
      <c r="A1186" t="s">
        <v>2403</v>
      </c>
      <c r="B1186" t="s">
        <v>323</v>
      </c>
      <c r="C1186" s="1">
        <f t="shared" si="474"/>
        <v>17014</v>
      </c>
      <c r="D1186" s="5">
        <f>IF(N1186&gt;0, RANK(N1186,(N1186:P1186,Q1186:AE1186)),0)</f>
        <v>1</v>
      </c>
      <c r="E1186" s="5">
        <f>IF(O1186&gt;0,RANK(O1186,(N1186:P1186,Q1186:AE1186)),0)</f>
        <v>2</v>
      </c>
      <c r="F1186" s="5">
        <f>IF(P1186&gt;0,RANK(P1186,(N1186:P1186,Q1186:AE1186)),0)</f>
        <v>0</v>
      </c>
      <c r="G1186" s="131">
        <f t="shared" si="468"/>
        <v>2277</v>
      </c>
      <c r="H1186" s="136">
        <f t="shared" si="469"/>
        <v>0.13383096273656989</v>
      </c>
      <c r="I1186" s="2"/>
      <c r="J1186" s="2">
        <f t="shared" si="475"/>
        <v>0.56118490654754905</v>
      </c>
      <c r="K1186" s="2">
        <f t="shared" si="476"/>
        <v>0.42735394381097919</v>
      </c>
      <c r="L1186" s="2">
        <f t="shared" si="477"/>
        <v>0</v>
      </c>
      <c r="M1186" s="2">
        <f t="shared" si="478"/>
        <v>1.1461149641471768E-2</v>
      </c>
      <c r="N1186" s="63">
        <v>9548</v>
      </c>
      <c r="O1186" s="63">
        <v>7271</v>
      </c>
      <c r="P1186" s="63"/>
      <c r="Q1186" s="63">
        <v>79</v>
      </c>
      <c r="R1186" s="63">
        <v>60</v>
      </c>
      <c r="S1186" s="63">
        <v>13</v>
      </c>
      <c r="T1186" s="63">
        <v>6</v>
      </c>
      <c r="U1186" s="63"/>
      <c r="V1186" s="63">
        <v>4</v>
      </c>
      <c r="W1186" s="63"/>
      <c r="X1186" s="63">
        <v>14</v>
      </c>
      <c r="Y1186" s="63"/>
      <c r="Z1186" s="63"/>
      <c r="AA1186" s="63"/>
      <c r="AB1186" s="63"/>
      <c r="AC1186" s="63"/>
      <c r="AD1186" s="63"/>
      <c r="AE1186" s="63">
        <v>4</v>
      </c>
      <c r="AF1186" s="63"/>
      <c r="AG1186" s="63">
        <v>6</v>
      </c>
      <c r="AH1186" s="63"/>
      <c r="AI1186" s="63"/>
      <c r="AJ1186" s="63"/>
      <c r="AK1186" s="63"/>
      <c r="AL1186" s="63">
        <v>9</v>
      </c>
      <c r="AM1186" s="63"/>
      <c r="AN1186" s="63"/>
      <c r="AO1186" s="63"/>
      <c r="AP1186" s="63"/>
      <c r="AQ1186" s="63"/>
      <c r="AS1186" s="5">
        <f>IF(Q1186&gt;0,RANK(Q1186,(N1186:P1186,Q1186:AE1186)),0)</f>
        <v>3</v>
      </c>
      <c r="AT1186" s="5">
        <f>IF(R1186&gt;0,RANK(R1186,(N1186:P1186,Q1186:AE1186)),0)</f>
        <v>4</v>
      </c>
      <c r="AU1186" s="5">
        <f>IF(T1186&gt;0,RANK(T1186,(N1186:P1186,Q1186:AE1186)),0)</f>
        <v>7</v>
      </c>
      <c r="AV1186" s="5">
        <f>IF(S1186&gt;0,RANK(S1186,(N1186:P1186,Q1186:AE1186)),0)</f>
        <v>6</v>
      </c>
      <c r="AW1186" s="2">
        <f t="shared" si="479"/>
        <v>4.6432349829552133E-3</v>
      </c>
      <c r="AX1186" s="2">
        <f t="shared" si="480"/>
        <v>3.5265075819913014E-3</v>
      </c>
      <c r="AY1186" s="2">
        <f t="shared" si="481"/>
        <v>3.5265075819913014E-4</v>
      </c>
      <c r="AZ1186" s="2">
        <f t="shared" si="482"/>
        <v>7.6407664276478197E-4</v>
      </c>
      <c r="BB1186" t="s">
        <v>2403</v>
      </c>
      <c r="BC1186" t="s">
        <v>323</v>
      </c>
      <c r="BF1186" s="111">
        <v>22</v>
      </c>
      <c r="BG1186" s="113">
        <v>47</v>
      </c>
      <c r="BH1186" s="117">
        <f t="shared" si="458"/>
        <v>22047</v>
      </c>
      <c r="BJ1186" s="5" t="s">
        <v>501</v>
      </c>
    </row>
    <row r="1187" spans="1:62" hidden="1" outlineLevel="1">
      <c r="A1187" t="s">
        <v>2939</v>
      </c>
      <c r="B1187" t="s">
        <v>323</v>
      </c>
      <c r="C1187" s="1">
        <f t="shared" si="474"/>
        <v>7529</v>
      </c>
      <c r="D1187" s="5">
        <f>IF(N1187&gt;0, RANK(N1187,(N1187:P1187,Q1187:AE1187)),0)</f>
        <v>2</v>
      </c>
      <c r="E1187" s="5">
        <f>IF(O1187&gt;0,RANK(O1187,(N1187:P1187,Q1187:AE1187)),0)</f>
        <v>1</v>
      </c>
      <c r="F1187" s="5">
        <f>IF(P1187&gt;0,RANK(P1187,(N1187:P1187,Q1187:AE1187)),0)</f>
        <v>0</v>
      </c>
      <c r="G1187" s="131">
        <f t="shared" si="468"/>
        <v>2827</v>
      </c>
      <c r="H1187" s="136">
        <f t="shared" si="469"/>
        <v>0.37548147164298046</v>
      </c>
      <c r="I1187" s="2"/>
      <c r="J1187" s="2">
        <f t="shared" si="475"/>
        <v>0.30614955505379199</v>
      </c>
      <c r="K1187" s="2">
        <f t="shared" si="476"/>
        <v>0.68163102669677245</v>
      </c>
      <c r="L1187" s="2">
        <f t="shared" si="477"/>
        <v>0</v>
      </c>
      <c r="M1187" s="2">
        <f t="shared" si="478"/>
        <v>1.221941824943551E-2</v>
      </c>
      <c r="N1187" s="63">
        <v>2305</v>
      </c>
      <c r="O1187" s="63">
        <v>5132</v>
      </c>
      <c r="P1187" s="63"/>
      <c r="Q1187" s="63">
        <v>37</v>
      </c>
      <c r="R1187" s="63">
        <v>22</v>
      </c>
      <c r="S1187" s="63">
        <v>10</v>
      </c>
      <c r="T1187" s="63">
        <v>0</v>
      </c>
      <c r="U1187" s="63"/>
      <c r="V1187" s="63">
        <v>4</v>
      </c>
      <c r="W1187" s="63"/>
      <c r="X1187" s="63">
        <v>3</v>
      </c>
      <c r="Y1187" s="63"/>
      <c r="Z1187" s="63"/>
      <c r="AA1187" s="63"/>
      <c r="AB1187" s="63"/>
      <c r="AC1187" s="63"/>
      <c r="AD1187" s="63"/>
      <c r="AE1187" s="63">
        <v>1</v>
      </c>
      <c r="AF1187" s="63"/>
      <c r="AG1187" s="63">
        <v>3</v>
      </c>
      <c r="AH1187" s="63"/>
      <c r="AI1187" s="63"/>
      <c r="AJ1187" s="63"/>
      <c r="AK1187" s="63"/>
      <c r="AL1187" s="63">
        <v>12</v>
      </c>
      <c r="AM1187" s="63"/>
      <c r="AN1187" s="63"/>
      <c r="AO1187" s="63"/>
      <c r="AP1187" s="63"/>
      <c r="AQ1187" s="63"/>
      <c r="AS1187" s="5">
        <f>IF(Q1187&gt;0,RANK(Q1187,(N1187:P1187,Q1187:AE1187)),0)</f>
        <v>3</v>
      </c>
      <c r="AT1187" s="5">
        <f>IF(R1187&gt;0,RANK(R1187,(N1187:P1187,Q1187:AE1187)),0)</f>
        <v>4</v>
      </c>
      <c r="AU1187" s="5">
        <f>IF(T1187&gt;0,RANK(T1187,(N1187:P1187,Q1187:AE1187)),0)</f>
        <v>0</v>
      </c>
      <c r="AV1187" s="5">
        <f>IF(S1187&gt;0,RANK(S1187,(N1187:P1187,Q1187:AE1187)),0)</f>
        <v>5</v>
      </c>
      <c r="AW1187" s="2">
        <f t="shared" si="479"/>
        <v>4.9143312524903707E-3</v>
      </c>
      <c r="AX1187" s="2">
        <f t="shared" si="480"/>
        <v>2.922034798778058E-3</v>
      </c>
      <c r="AY1187" s="2">
        <f t="shared" si="481"/>
        <v>0</v>
      </c>
      <c r="AZ1187" s="2">
        <f t="shared" si="482"/>
        <v>1.3281976358082083E-3</v>
      </c>
      <c r="BB1187" t="s">
        <v>2939</v>
      </c>
      <c r="BC1187" t="s">
        <v>323</v>
      </c>
      <c r="BD1187">
        <v>5</v>
      </c>
      <c r="BF1187" s="111">
        <v>22</v>
      </c>
      <c r="BG1187" s="113">
        <v>49</v>
      </c>
      <c r="BH1187" s="117">
        <f t="shared" si="458"/>
        <v>22049</v>
      </c>
      <c r="BJ1187" s="5" t="s">
        <v>501</v>
      </c>
    </row>
    <row r="1188" spans="1:62" hidden="1" outlineLevel="1">
      <c r="A1188" t="s">
        <v>1100</v>
      </c>
      <c r="B1188" t="s">
        <v>323</v>
      </c>
      <c r="C1188" s="1">
        <f t="shared" si="474"/>
        <v>176343</v>
      </c>
      <c r="D1188" s="5">
        <f>IF(N1188&gt;0, RANK(N1188,(N1188:P1188,Q1188:AE1188)),0)</f>
        <v>2</v>
      </c>
      <c r="E1188" s="5">
        <f>IF(O1188&gt;0,RANK(O1188,(N1188:P1188,Q1188:AE1188)),0)</f>
        <v>1</v>
      </c>
      <c r="F1188" s="5">
        <f>IF(P1188&gt;0,RANK(P1188,(N1188:P1188,Q1188:AE1188)),0)</f>
        <v>0</v>
      </c>
      <c r="G1188" s="131">
        <f t="shared" si="468"/>
        <v>32152</v>
      </c>
      <c r="H1188" s="136">
        <f t="shared" si="469"/>
        <v>0.1823264887180098</v>
      </c>
      <c r="I1188" s="2"/>
      <c r="J1188" s="2">
        <f t="shared" si="475"/>
        <v>0.39913123855213989</v>
      </c>
      <c r="K1188" s="2">
        <f t="shared" si="476"/>
        <v>0.58145772727014966</v>
      </c>
      <c r="L1188" s="2">
        <f t="shared" si="477"/>
        <v>0</v>
      </c>
      <c r="M1188" s="2">
        <f t="shared" si="478"/>
        <v>1.9411034177710396E-2</v>
      </c>
      <c r="N1188" s="63">
        <v>70384</v>
      </c>
      <c r="O1188" s="63">
        <v>102536</v>
      </c>
      <c r="P1188" s="63"/>
      <c r="Q1188" s="63">
        <v>2160</v>
      </c>
      <c r="R1188" s="63">
        <v>681</v>
      </c>
      <c r="S1188" s="63">
        <v>172</v>
      </c>
      <c r="T1188" s="63">
        <v>27</v>
      </c>
      <c r="U1188" s="63"/>
      <c r="V1188" s="63">
        <v>38</v>
      </c>
      <c r="W1188" s="63"/>
      <c r="X1188" s="63">
        <v>110</v>
      </c>
      <c r="Y1188" s="63"/>
      <c r="Z1188" s="63"/>
      <c r="AA1188" s="63"/>
      <c r="AB1188" s="63"/>
      <c r="AC1188" s="63"/>
      <c r="AD1188" s="63"/>
      <c r="AE1188" s="63">
        <v>45</v>
      </c>
      <c r="AF1188" s="63"/>
      <c r="AG1188" s="63">
        <v>25</v>
      </c>
      <c r="AH1188" s="63"/>
      <c r="AI1188" s="63"/>
      <c r="AJ1188" s="63"/>
      <c r="AK1188" s="63"/>
      <c r="AL1188" s="63">
        <v>165</v>
      </c>
      <c r="AM1188" s="63"/>
      <c r="AN1188" s="63"/>
      <c r="AO1188" s="63"/>
      <c r="AP1188" s="63"/>
      <c r="AQ1188" s="63"/>
      <c r="AS1188" s="5">
        <f>IF(Q1188&gt;0,RANK(Q1188,(N1188:P1188,Q1188:AE1188)),0)</f>
        <v>3</v>
      </c>
      <c r="AT1188" s="5">
        <f>IF(R1188&gt;0,RANK(R1188,(N1188:P1188,Q1188:AE1188)),0)</f>
        <v>4</v>
      </c>
      <c r="AU1188" s="5">
        <f>IF(T1188&gt;0,RANK(T1188,(N1188:P1188,Q1188:AE1188)),0)</f>
        <v>9</v>
      </c>
      <c r="AV1188" s="5">
        <f>IF(S1188&gt;0,RANK(S1188,(N1188:P1188,Q1188:AE1188)),0)</f>
        <v>5</v>
      </c>
      <c r="AW1188" s="2">
        <f t="shared" si="479"/>
        <v>1.2248855922832208E-2</v>
      </c>
      <c r="AX1188" s="2">
        <f t="shared" si="480"/>
        <v>3.8617920756707099E-3</v>
      </c>
      <c r="AY1188" s="2">
        <f t="shared" si="481"/>
        <v>1.5311069903540259E-4</v>
      </c>
      <c r="AZ1188" s="2">
        <f t="shared" si="482"/>
        <v>9.7537186052182399E-4</v>
      </c>
      <c r="BB1188" t="s">
        <v>1100</v>
      </c>
      <c r="BC1188" t="s">
        <v>323</v>
      </c>
      <c r="BF1188" s="111">
        <v>22</v>
      </c>
      <c r="BG1188" s="113">
        <v>51</v>
      </c>
      <c r="BH1188" s="117">
        <f t="shared" si="458"/>
        <v>22051</v>
      </c>
      <c r="BJ1188" s="5" t="s">
        <v>501</v>
      </c>
    </row>
    <row r="1189" spans="1:62" hidden="1" outlineLevel="1">
      <c r="A1189" t="s">
        <v>2809</v>
      </c>
      <c r="B1189" t="s">
        <v>323</v>
      </c>
      <c r="C1189" s="1">
        <f t="shared" si="474"/>
        <v>13734</v>
      </c>
      <c r="D1189" s="5">
        <f>IF(N1189&gt;0, RANK(N1189,(N1189:P1189,Q1189:AE1189)),0)</f>
        <v>2</v>
      </c>
      <c r="E1189" s="5">
        <f>IF(O1189&gt;0,RANK(O1189,(N1189:P1189,Q1189:AE1189)),0)</f>
        <v>1</v>
      </c>
      <c r="F1189" s="5">
        <f>IF(P1189&gt;0,RANK(P1189,(N1189:P1189,Q1189:AE1189)),0)</f>
        <v>0</v>
      </c>
      <c r="G1189" s="131">
        <f t="shared" si="468"/>
        <v>6530</v>
      </c>
      <c r="H1189" s="136">
        <f t="shared" si="469"/>
        <v>0.47546235619630117</v>
      </c>
      <c r="I1189" s="2"/>
      <c r="J1189" s="2">
        <f t="shared" si="475"/>
        <v>0.25367700597058396</v>
      </c>
      <c r="K1189" s="2">
        <f t="shared" si="476"/>
        <v>0.72913936216688513</v>
      </c>
      <c r="L1189" s="2">
        <f t="shared" si="477"/>
        <v>0</v>
      </c>
      <c r="M1189" s="2">
        <f t="shared" si="478"/>
        <v>1.7183631862530913E-2</v>
      </c>
      <c r="N1189" s="63">
        <v>3484</v>
      </c>
      <c r="O1189" s="63">
        <v>10014</v>
      </c>
      <c r="P1189" s="63"/>
      <c r="Q1189" s="63">
        <v>97</v>
      </c>
      <c r="R1189" s="63">
        <v>58</v>
      </c>
      <c r="S1189" s="63">
        <v>21</v>
      </c>
      <c r="T1189" s="63">
        <v>3</v>
      </c>
      <c r="U1189" s="63"/>
      <c r="V1189" s="63">
        <v>10</v>
      </c>
      <c r="W1189" s="63"/>
      <c r="X1189" s="63">
        <v>13</v>
      </c>
      <c r="Y1189" s="63"/>
      <c r="Z1189" s="63"/>
      <c r="AA1189" s="63"/>
      <c r="AB1189" s="63"/>
      <c r="AC1189" s="63"/>
      <c r="AD1189" s="63"/>
      <c r="AE1189" s="63">
        <v>6</v>
      </c>
      <c r="AF1189" s="63"/>
      <c r="AG1189" s="63">
        <v>4</v>
      </c>
      <c r="AH1189" s="63"/>
      <c r="AI1189" s="63"/>
      <c r="AJ1189" s="63"/>
      <c r="AK1189" s="63"/>
      <c r="AL1189" s="63">
        <v>24</v>
      </c>
      <c r="AM1189" s="63"/>
      <c r="AN1189" s="63"/>
      <c r="AO1189" s="63"/>
      <c r="AP1189" s="63"/>
      <c r="AQ1189" s="63"/>
      <c r="AS1189" s="5">
        <f>IF(Q1189&gt;0,RANK(Q1189,(N1189:P1189,Q1189:AE1189)),0)</f>
        <v>3</v>
      </c>
      <c r="AT1189" s="5">
        <f>IF(R1189&gt;0,RANK(R1189,(N1189:P1189,Q1189:AE1189)),0)</f>
        <v>4</v>
      </c>
      <c r="AU1189" s="5">
        <f>IF(T1189&gt;0,RANK(T1189,(N1189:P1189,Q1189:AE1189)),0)</f>
        <v>9</v>
      </c>
      <c r="AV1189" s="5">
        <f>IF(S1189&gt;0,RANK(S1189,(N1189:P1189,Q1189:AE1189)),0)</f>
        <v>5</v>
      </c>
      <c r="AW1189" s="2">
        <f t="shared" si="479"/>
        <v>7.0627639434978889E-3</v>
      </c>
      <c r="AX1189" s="2">
        <f t="shared" si="480"/>
        <v>4.2230959662152324E-3</v>
      </c>
      <c r="AY1189" s="2">
        <f t="shared" si="481"/>
        <v>2.1843599825251202E-4</v>
      </c>
      <c r="AZ1189" s="2">
        <f t="shared" si="482"/>
        <v>1.5290519877675841E-3</v>
      </c>
      <c r="BB1189" t="s">
        <v>2809</v>
      </c>
      <c r="BC1189" t="s">
        <v>323</v>
      </c>
      <c r="BD1189">
        <v>3</v>
      </c>
      <c r="BF1189" s="111">
        <v>22</v>
      </c>
      <c r="BG1189" s="113">
        <v>53</v>
      </c>
      <c r="BH1189" s="117">
        <f t="shared" si="458"/>
        <v>22053</v>
      </c>
      <c r="BJ1189" s="5" t="s">
        <v>501</v>
      </c>
    </row>
    <row r="1190" spans="1:62" hidden="1" outlineLevel="1">
      <c r="A1190" t="s">
        <v>499</v>
      </c>
      <c r="B1190" t="s">
        <v>323</v>
      </c>
      <c r="C1190" s="1">
        <f t="shared" si="474"/>
        <v>98642</v>
      </c>
      <c r="D1190" s="5">
        <f>IF(N1190&gt;0, RANK(N1190,(N1190:P1190,Q1190:AE1190)),0)</f>
        <v>2</v>
      </c>
      <c r="E1190" s="5">
        <f>IF(O1190&gt;0,RANK(O1190,(N1190:P1190,Q1190:AE1190)),0)</f>
        <v>1</v>
      </c>
      <c r="F1190" s="5">
        <f>IF(P1190&gt;0,RANK(P1190,(N1190:P1190,Q1190:AE1190)),0)</f>
        <v>0</v>
      </c>
      <c r="G1190" s="131">
        <f t="shared" si="468"/>
        <v>33224</v>
      </c>
      <c r="H1190" s="136">
        <f t="shared" si="469"/>
        <v>0.33681393321303299</v>
      </c>
      <c r="I1190" s="2"/>
      <c r="J1190" s="2">
        <f t="shared" si="475"/>
        <v>0.3220534863445591</v>
      </c>
      <c r="K1190" s="2">
        <f t="shared" si="476"/>
        <v>0.65886741955759209</v>
      </c>
      <c r="L1190" s="2">
        <f t="shared" si="477"/>
        <v>0</v>
      </c>
      <c r="M1190" s="2">
        <f t="shared" si="478"/>
        <v>1.9079094097848803E-2</v>
      </c>
      <c r="N1190" s="63">
        <v>31768</v>
      </c>
      <c r="O1190" s="63">
        <v>64992</v>
      </c>
      <c r="P1190" s="63"/>
      <c r="Q1190" s="63">
        <v>1228</v>
      </c>
      <c r="R1190" s="63">
        <v>367</v>
      </c>
      <c r="S1190" s="63">
        <v>109</v>
      </c>
      <c r="T1190" s="63">
        <v>14</v>
      </c>
      <c r="U1190" s="63"/>
      <c r="V1190" s="63">
        <v>27</v>
      </c>
      <c r="W1190" s="63"/>
      <c r="X1190" s="63">
        <v>60</v>
      </c>
      <c r="Y1190" s="63"/>
      <c r="Z1190" s="63"/>
      <c r="AA1190" s="63"/>
      <c r="AB1190" s="63"/>
      <c r="AC1190" s="63"/>
      <c r="AD1190" s="63"/>
      <c r="AE1190" s="63">
        <v>17</v>
      </c>
      <c r="AF1190" s="63"/>
      <c r="AG1190" s="63">
        <v>9</v>
      </c>
      <c r="AH1190" s="63"/>
      <c r="AI1190" s="63"/>
      <c r="AJ1190" s="63"/>
      <c r="AK1190" s="63"/>
      <c r="AL1190" s="63">
        <v>51</v>
      </c>
      <c r="AM1190" s="63"/>
      <c r="AN1190" s="63"/>
      <c r="AO1190" s="63"/>
      <c r="AP1190" s="63"/>
      <c r="AQ1190" s="63"/>
      <c r="AS1190" s="5">
        <f>IF(Q1190&gt;0,RANK(Q1190,(N1190:P1190,Q1190:AE1190)),0)</f>
        <v>3</v>
      </c>
      <c r="AT1190" s="5">
        <f>IF(R1190&gt;0,RANK(R1190,(N1190:P1190,Q1190:AE1190)),0)</f>
        <v>4</v>
      </c>
      <c r="AU1190" s="5">
        <f>IF(T1190&gt;0,RANK(T1190,(N1190:P1190,Q1190:AE1190)),0)</f>
        <v>9</v>
      </c>
      <c r="AV1190" s="5">
        <f>IF(S1190&gt;0,RANK(S1190,(N1190:P1190,Q1190:AE1190)),0)</f>
        <v>5</v>
      </c>
      <c r="AW1190" s="2">
        <f t="shared" si="479"/>
        <v>1.2449058210498571E-2</v>
      </c>
      <c r="AX1190" s="2">
        <f t="shared" si="480"/>
        <v>3.7205247257760385E-3</v>
      </c>
      <c r="AY1190" s="2">
        <f t="shared" si="481"/>
        <v>1.4192737373532573E-4</v>
      </c>
      <c r="AZ1190" s="2">
        <f t="shared" si="482"/>
        <v>1.105005981225036E-3</v>
      </c>
      <c r="BB1190" t="s">
        <v>499</v>
      </c>
      <c r="BC1190" t="s">
        <v>323</v>
      </c>
      <c r="BD1190">
        <v>3</v>
      </c>
      <c r="BF1190" s="111">
        <v>22</v>
      </c>
      <c r="BG1190" s="113">
        <v>55</v>
      </c>
      <c r="BH1190" s="117">
        <f t="shared" si="458"/>
        <v>22055</v>
      </c>
      <c r="BJ1190" s="5" t="s">
        <v>501</v>
      </c>
    </row>
    <row r="1191" spans="1:62" hidden="1" outlineLevel="1">
      <c r="A1191" t="s">
        <v>2681</v>
      </c>
      <c r="B1191" t="s">
        <v>323</v>
      </c>
      <c r="C1191" s="1">
        <f t="shared" si="474"/>
        <v>39075</v>
      </c>
      <c r="D1191" s="5">
        <f>IF(N1191&gt;0, RANK(N1191,(N1191:P1191,Q1191:AE1191)),0)</f>
        <v>2</v>
      </c>
      <c r="E1191" s="5">
        <f>IF(O1191&gt;0,RANK(O1191,(N1191:P1191,Q1191:AE1191)),0)</f>
        <v>1</v>
      </c>
      <c r="F1191" s="5">
        <f>IF(P1191&gt;0,RANK(P1191,(N1191:P1191,Q1191:AE1191)),0)</f>
        <v>0</v>
      </c>
      <c r="G1191" s="131">
        <f t="shared" si="468"/>
        <v>18969</v>
      </c>
      <c r="H1191" s="136">
        <f t="shared" si="469"/>
        <v>0.4854510556621881</v>
      </c>
      <c r="I1191" s="2"/>
      <c r="J1191" s="2">
        <f t="shared" si="475"/>
        <v>0.24626999360204735</v>
      </c>
      <c r="K1191" s="2">
        <f t="shared" si="476"/>
        <v>0.73172104926423542</v>
      </c>
      <c r="L1191" s="2">
        <f t="shared" si="477"/>
        <v>0</v>
      </c>
      <c r="M1191" s="2">
        <f t="shared" si="478"/>
        <v>2.20089571337172E-2</v>
      </c>
      <c r="N1191" s="63">
        <v>9623</v>
      </c>
      <c r="O1191" s="63">
        <v>28592</v>
      </c>
      <c r="P1191" s="63"/>
      <c r="Q1191" s="63">
        <v>424</v>
      </c>
      <c r="R1191" s="63">
        <v>217</v>
      </c>
      <c r="S1191" s="63">
        <v>50</v>
      </c>
      <c r="T1191" s="63">
        <v>15</v>
      </c>
      <c r="U1191" s="63"/>
      <c r="V1191" s="63">
        <v>13</v>
      </c>
      <c r="W1191" s="63"/>
      <c r="X1191" s="63">
        <v>36</v>
      </c>
      <c r="Y1191" s="63"/>
      <c r="Z1191" s="63"/>
      <c r="AA1191" s="63"/>
      <c r="AB1191" s="63"/>
      <c r="AC1191" s="63"/>
      <c r="AD1191" s="63"/>
      <c r="AE1191" s="63">
        <v>21</v>
      </c>
      <c r="AF1191" s="63"/>
      <c r="AG1191" s="63">
        <v>11</v>
      </c>
      <c r="AH1191" s="63"/>
      <c r="AI1191" s="63"/>
      <c r="AJ1191" s="63"/>
      <c r="AK1191" s="63"/>
      <c r="AL1191" s="63">
        <v>73</v>
      </c>
      <c r="AM1191" s="63"/>
      <c r="AN1191" s="63"/>
      <c r="AO1191" s="63"/>
      <c r="AP1191" s="63"/>
      <c r="AQ1191" s="63"/>
      <c r="AS1191" s="5">
        <f>IF(Q1191&gt;0,RANK(Q1191,(N1191:P1191,Q1191:AE1191)),0)</f>
        <v>3</v>
      </c>
      <c r="AT1191" s="5">
        <f>IF(R1191&gt;0,RANK(R1191,(N1191:P1191,Q1191:AE1191)),0)</f>
        <v>4</v>
      </c>
      <c r="AU1191" s="5">
        <f>IF(T1191&gt;0,RANK(T1191,(N1191:P1191,Q1191:AE1191)),0)</f>
        <v>8</v>
      </c>
      <c r="AV1191" s="5">
        <f>IF(S1191&gt;0,RANK(S1191,(N1191:P1191,Q1191:AE1191)),0)</f>
        <v>5</v>
      </c>
      <c r="AW1191" s="2">
        <f t="shared" si="479"/>
        <v>1.0850927703134996E-2</v>
      </c>
      <c r="AX1191" s="2">
        <f t="shared" si="480"/>
        <v>5.5534229046705057E-3</v>
      </c>
      <c r="AY1191" s="2">
        <f t="shared" si="481"/>
        <v>3.8387715930902113E-4</v>
      </c>
      <c r="AZ1191" s="2">
        <f t="shared" si="482"/>
        <v>1.2795905310300703E-3</v>
      </c>
      <c r="BB1191" t="s">
        <v>2681</v>
      </c>
      <c r="BC1191" t="s">
        <v>323</v>
      </c>
      <c r="BF1191" s="111">
        <v>22</v>
      </c>
      <c r="BG1191" s="113">
        <v>57</v>
      </c>
      <c r="BH1191" s="117">
        <f t="shared" si="458"/>
        <v>22057</v>
      </c>
      <c r="BJ1191" s="5" t="s">
        <v>501</v>
      </c>
    </row>
    <row r="1192" spans="1:62" hidden="1" outlineLevel="1">
      <c r="A1192" t="s">
        <v>390</v>
      </c>
      <c r="B1192" t="s">
        <v>323</v>
      </c>
      <c r="C1192" s="1">
        <f t="shared" si="474"/>
        <v>6572</v>
      </c>
      <c r="D1192" s="5">
        <f>IF(N1192&gt;0, RANK(N1192,(N1192:P1192,Q1192:AE1192)),0)</f>
        <v>2</v>
      </c>
      <c r="E1192" s="5">
        <f>IF(O1192&gt;0,RANK(O1192,(N1192:P1192,Q1192:AE1192)),0)</f>
        <v>1</v>
      </c>
      <c r="F1192" s="5">
        <f>IF(P1192&gt;0,RANK(P1192,(N1192:P1192,Q1192:AE1192)),0)</f>
        <v>0</v>
      </c>
      <c r="G1192" s="131">
        <f t="shared" si="468"/>
        <v>4962</v>
      </c>
      <c r="H1192" s="136">
        <f t="shared" si="469"/>
        <v>0.7550213024954352</v>
      </c>
      <c r="I1192" s="2"/>
      <c r="J1192" s="2">
        <f t="shared" si="475"/>
        <v>0.1162507608034084</v>
      </c>
      <c r="K1192" s="2">
        <f t="shared" si="476"/>
        <v>0.87127206329884355</v>
      </c>
      <c r="L1192" s="2">
        <f t="shared" si="477"/>
        <v>0</v>
      </c>
      <c r="M1192" s="2">
        <f t="shared" si="478"/>
        <v>1.2477175897747994E-2</v>
      </c>
      <c r="N1192" s="63">
        <v>764</v>
      </c>
      <c r="O1192" s="63">
        <v>5726</v>
      </c>
      <c r="P1192" s="63"/>
      <c r="Q1192" s="63">
        <v>25</v>
      </c>
      <c r="R1192" s="63">
        <v>20</v>
      </c>
      <c r="S1192" s="63">
        <v>10</v>
      </c>
      <c r="T1192" s="63">
        <v>1</v>
      </c>
      <c r="U1192" s="63"/>
      <c r="V1192" s="63">
        <v>7</v>
      </c>
      <c r="W1192" s="63"/>
      <c r="X1192" s="63">
        <v>7</v>
      </c>
      <c r="Y1192" s="63"/>
      <c r="Z1192" s="63"/>
      <c r="AA1192" s="63"/>
      <c r="AB1192" s="63"/>
      <c r="AC1192" s="63"/>
      <c r="AD1192" s="63"/>
      <c r="AE1192" s="63">
        <v>1</v>
      </c>
      <c r="AF1192" s="63"/>
      <c r="AG1192" s="63">
        <v>0</v>
      </c>
      <c r="AH1192" s="63"/>
      <c r="AI1192" s="63"/>
      <c r="AJ1192" s="63"/>
      <c r="AK1192" s="63"/>
      <c r="AL1192" s="63">
        <v>11</v>
      </c>
      <c r="AM1192" s="63"/>
      <c r="AN1192" s="63"/>
      <c r="AO1192" s="63"/>
      <c r="AP1192" s="63"/>
      <c r="AQ1192" s="63"/>
      <c r="AS1192" s="5">
        <f>IF(Q1192&gt;0,RANK(Q1192,(N1192:P1192,Q1192:AE1192)),0)</f>
        <v>3</v>
      </c>
      <c r="AT1192" s="5">
        <f>IF(R1192&gt;0,RANK(R1192,(N1192:P1192,Q1192:AE1192)),0)</f>
        <v>4</v>
      </c>
      <c r="AU1192" s="5">
        <f>IF(T1192&gt;0,RANK(T1192,(N1192:P1192,Q1192:AE1192)),0)</f>
        <v>8</v>
      </c>
      <c r="AV1192" s="5">
        <f>IF(S1192&gt;0,RANK(S1192,(N1192:P1192,Q1192:AE1192)),0)</f>
        <v>5</v>
      </c>
      <c r="AW1192" s="2">
        <f t="shared" si="479"/>
        <v>3.8040170419963481E-3</v>
      </c>
      <c r="AX1192" s="2">
        <f t="shared" si="480"/>
        <v>3.0432136335970784E-3</v>
      </c>
      <c r="AY1192" s="2">
        <f t="shared" si="481"/>
        <v>1.5216068167985393E-4</v>
      </c>
      <c r="AZ1192" s="2">
        <f t="shared" si="482"/>
        <v>1.5216068167985392E-3</v>
      </c>
      <c r="BB1192" t="s">
        <v>390</v>
      </c>
      <c r="BC1192" t="s">
        <v>323</v>
      </c>
      <c r="BD1192">
        <v>5</v>
      </c>
      <c r="BF1192" s="111">
        <v>22</v>
      </c>
      <c r="BG1192" s="113">
        <v>59</v>
      </c>
      <c r="BH1192" s="117">
        <f t="shared" ref="BH1192:BH1256" si="483">1000*BF1192+BG1192</f>
        <v>22059</v>
      </c>
      <c r="BJ1192" s="5" t="s">
        <v>501</v>
      </c>
    </row>
    <row r="1193" spans="1:62" hidden="1" outlineLevel="1">
      <c r="A1193" t="s">
        <v>1605</v>
      </c>
      <c r="B1193" t="s">
        <v>323</v>
      </c>
      <c r="C1193" s="1">
        <f t="shared" si="474"/>
        <v>18993</v>
      </c>
      <c r="D1193" s="5">
        <f>IF(N1193&gt;0, RANK(N1193,(N1193:P1193,Q1193:AE1193)),0)</f>
        <v>2</v>
      </c>
      <c r="E1193" s="5">
        <f>IF(O1193&gt;0,RANK(O1193,(N1193:P1193,Q1193:AE1193)),0)</f>
        <v>1</v>
      </c>
      <c r="F1193" s="5">
        <f>IF(P1193&gt;0,RANK(P1193,(N1193:P1193,Q1193:AE1193)),0)</f>
        <v>0</v>
      </c>
      <c r="G1193" s="131">
        <f t="shared" si="468"/>
        <v>2783</v>
      </c>
      <c r="H1193" s="136">
        <f t="shared" si="469"/>
        <v>0.14652766808824302</v>
      </c>
      <c r="I1193" s="2"/>
      <c r="J1193" s="2">
        <f t="shared" si="475"/>
        <v>0.41889117043121149</v>
      </c>
      <c r="K1193" s="2">
        <f t="shared" si="476"/>
        <v>0.56541883851945451</v>
      </c>
      <c r="L1193" s="2">
        <f t="shared" si="477"/>
        <v>0</v>
      </c>
      <c r="M1193" s="2">
        <f t="shared" si="478"/>
        <v>1.5689991049333996E-2</v>
      </c>
      <c r="N1193" s="63">
        <v>7956</v>
      </c>
      <c r="O1193" s="63">
        <v>10739</v>
      </c>
      <c r="P1193" s="63"/>
      <c r="Q1193" s="63">
        <v>187</v>
      </c>
      <c r="R1193" s="63">
        <v>45</v>
      </c>
      <c r="S1193" s="63">
        <v>31</v>
      </c>
      <c r="T1193" s="63">
        <v>2</v>
      </c>
      <c r="U1193" s="63"/>
      <c r="V1193" s="63">
        <v>3</v>
      </c>
      <c r="W1193" s="63"/>
      <c r="X1193" s="63">
        <v>9</v>
      </c>
      <c r="Y1193" s="63"/>
      <c r="Z1193" s="63"/>
      <c r="AA1193" s="63"/>
      <c r="AB1193" s="63"/>
      <c r="AC1193" s="63"/>
      <c r="AD1193" s="63"/>
      <c r="AE1193" s="63">
        <v>8</v>
      </c>
      <c r="AF1193" s="63"/>
      <c r="AG1193" s="63">
        <v>3</v>
      </c>
      <c r="AH1193" s="63"/>
      <c r="AI1193" s="63"/>
      <c r="AJ1193" s="63"/>
      <c r="AK1193" s="63"/>
      <c r="AL1193" s="63">
        <v>10</v>
      </c>
      <c r="AM1193" s="63"/>
      <c r="AN1193" s="63"/>
      <c r="AO1193" s="63"/>
      <c r="AP1193" s="63"/>
      <c r="AQ1193" s="63"/>
      <c r="AS1193" s="5">
        <f>IF(Q1193&gt;0,RANK(Q1193,(N1193:P1193,Q1193:AE1193)),0)</f>
        <v>3</v>
      </c>
      <c r="AT1193" s="5">
        <f>IF(R1193&gt;0,RANK(R1193,(N1193:P1193,Q1193:AE1193)),0)</f>
        <v>4</v>
      </c>
      <c r="AU1193" s="5">
        <f>IF(T1193&gt;0,RANK(T1193,(N1193:P1193,Q1193:AE1193)),0)</f>
        <v>9</v>
      </c>
      <c r="AV1193" s="5">
        <f>IF(S1193&gt;0,RANK(S1193,(N1193:P1193,Q1193:AE1193)),0)</f>
        <v>5</v>
      </c>
      <c r="AW1193" s="2">
        <f t="shared" si="479"/>
        <v>9.8457326383404407E-3</v>
      </c>
      <c r="AX1193" s="2">
        <f t="shared" si="480"/>
        <v>2.3692939504027801E-3</v>
      </c>
      <c r="AY1193" s="2">
        <f t="shared" si="481"/>
        <v>1.0530195335123467E-4</v>
      </c>
      <c r="AZ1193" s="2">
        <f t="shared" si="482"/>
        <v>1.6321802769441373E-3</v>
      </c>
      <c r="BB1193" t="s">
        <v>1605</v>
      </c>
      <c r="BC1193" t="s">
        <v>323</v>
      </c>
      <c r="BD1193">
        <v>5</v>
      </c>
      <c r="BF1193" s="111">
        <v>22</v>
      </c>
      <c r="BG1193" s="113">
        <v>61</v>
      </c>
      <c r="BH1193" s="117">
        <f t="shared" si="483"/>
        <v>22061</v>
      </c>
      <c r="BJ1193" s="5" t="s">
        <v>501</v>
      </c>
    </row>
    <row r="1194" spans="1:62" hidden="1" outlineLevel="1">
      <c r="A1194" t="s">
        <v>623</v>
      </c>
      <c r="B1194" t="s">
        <v>323</v>
      </c>
      <c r="C1194" s="1">
        <f t="shared" si="474"/>
        <v>54062</v>
      </c>
      <c r="D1194" s="5">
        <f>IF(N1194&gt;0, RANK(N1194,(N1194:P1194,Q1194:AE1194)),0)</f>
        <v>2</v>
      </c>
      <c r="E1194" s="5">
        <f>IF(O1194&gt;0,RANK(O1194,(N1194:P1194,Q1194:AE1194)),0)</f>
        <v>1</v>
      </c>
      <c r="F1194" s="5">
        <f>IF(P1194&gt;0,RANK(P1194,(N1194:P1194,Q1194:AE1194)),0)</f>
        <v>0</v>
      </c>
      <c r="G1194" s="131">
        <f t="shared" si="468"/>
        <v>38062</v>
      </c>
      <c r="H1194" s="136">
        <f t="shared" si="469"/>
        <v>0.7040435056046761</v>
      </c>
      <c r="I1194" s="2"/>
      <c r="J1194" s="2">
        <f t="shared" si="475"/>
        <v>0.1378232399837224</v>
      </c>
      <c r="K1194" s="2">
        <f t="shared" si="476"/>
        <v>0.84186674558839847</v>
      </c>
      <c r="L1194" s="2">
        <f t="shared" si="477"/>
        <v>0</v>
      </c>
      <c r="M1194" s="2">
        <f t="shared" si="478"/>
        <v>2.0310014427879164E-2</v>
      </c>
      <c r="N1194" s="63">
        <v>7451</v>
      </c>
      <c r="O1194" s="63">
        <v>45513</v>
      </c>
      <c r="P1194" s="63"/>
      <c r="Q1194" s="63">
        <v>634</v>
      </c>
      <c r="R1194" s="63">
        <v>204</v>
      </c>
      <c r="S1194" s="63">
        <v>90</v>
      </c>
      <c r="T1194" s="63">
        <v>9</v>
      </c>
      <c r="U1194" s="63"/>
      <c r="V1194" s="63">
        <v>20</v>
      </c>
      <c r="W1194" s="63"/>
      <c r="X1194" s="63">
        <v>44</v>
      </c>
      <c r="Y1194" s="63"/>
      <c r="Z1194" s="63"/>
      <c r="AA1194" s="63"/>
      <c r="AB1194" s="63"/>
      <c r="AC1194" s="63"/>
      <c r="AD1194" s="63"/>
      <c r="AE1194" s="63">
        <v>14</v>
      </c>
      <c r="AF1194" s="63"/>
      <c r="AG1194" s="63">
        <v>4</v>
      </c>
      <c r="AH1194" s="63"/>
      <c r="AI1194" s="63"/>
      <c r="AJ1194" s="63"/>
      <c r="AK1194" s="63"/>
      <c r="AL1194" s="63">
        <v>79</v>
      </c>
      <c r="AM1194" s="63"/>
      <c r="AN1194" s="63"/>
      <c r="AO1194" s="63"/>
      <c r="AP1194" s="63"/>
      <c r="AQ1194" s="63"/>
      <c r="AS1194" s="5">
        <f>IF(Q1194&gt;0,RANK(Q1194,(N1194:P1194,Q1194:AE1194)),0)</f>
        <v>3</v>
      </c>
      <c r="AT1194" s="5">
        <f>IF(R1194&gt;0,RANK(R1194,(N1194:P1194,Q1194:AE1194)),0)</f>
        <v>4</v>
      </c>
      <c r="AU1194" s="5">
        <f>IF(T1194&gt;0,RANK(T1194,(N1194:P1194,Q1194:AE1194)),0)</f>
        <v>9</v>
      </c>
      <c r="AV1194" s="5">
        <f>IF(S1194&gt;0,RANK(S1194,(N1194:P1194,Q1194:AE1194)),0)</f>
        <v>5</v>
      </c>
      <c r="AW1194" s="2">
        <f t="shared" si="479"/>
        <v>1.1727276090414709E-2</v>
      </c>
      <c r="AX1194" s="2">
        <f t="shared" si="480"/>
        <v>3.7734453035403797E-3</v>
      </c>
      <c r="AY1194" s="2">
        <f t="shared" si="481"/>
        <v>1.6647552809736968E-4</v>
      </c>
      <c r="AZ1194" s="2">
        <f t="shared" si="482"/>
        <v>1.664755280973697E-3</v>
      </c>
      <c r="BB1194" t="s">
        <v>623</v>
      </c>
      <c r="BC1194" t="s">
        <v>323</v>
      </c>
      <c r="BD1194">
        <v>6</v>
      </c>
      <c r="BF1194" s="111">
        <v>22</v>
      </c>
      <c r="BG1194" s="113">
        <v>63</v>
      </c>
      <c r="BH1194" s="117">
        <f t="shared" si="483"/>
        <v>22063</v>
      </c>
      <c r="BJ1194" s="5" t="s">
        <v>501</v>
      </c>
    </row>
    <row r="1195" spans="1:62" hidden="1" outlineLevel="1">
      <c r="A1195" t="s">
        <v>1659</v>
      </c>
      <c r="B1195" t="s">
        <v>323</v>
      </c>
      <c r="C1195" s="1">
        <f t="shared" ref="C1195:C1227" si="484">SUM(N1195:AQ1195)</f>
        <v>5187</v>
      </c>
      <c r="D1195" s="5">
        <f>IF(N1195&gt;0, RANK(N1195,(N1195:P1195,Q1195:AE1195)),0)</f>
        <v>1</v>
      </c>
      <c r="E1195" s="5">
        <f>IF(O1195&gt;0,RANK(O1195,(N1195:P1195,Q1195:AE1195)),0)</f>
        <v>2</v>
      </c>
      <c r="F1195" s="5">
        <f>IF(P1195&gt;0,RANK(P1195,(N1195:P1195,Q1195:AE1195)),0)</f>
        <v>0</v>
      </c>
      <c r="G1195" s="131">
        <f t="shared" si="468"/>
        <v>1154</v>
      </c>
      <c r="H1195" s="136">
        <f t="shared" si="469"/>
        <v>0.22247927511085405</v>
      </c>
      <c r="I1195" s="2"/>
      <c r="J1195" s="2">
        <f t="shared" ref="J1195:J1227" si="485">IF($C1195=0,"-",N1195/$C1195)</f>
        <v>0.60805860805860801</v>
      </c>
      <c r="K1195" s="2">
        <f t="shared" ref="K1195:K1227" si="486">IF($C1195=0,"-",O1195/$C1195)</f>
        <v>0.38557933294775398</v>
      </c>
      <c r="L1195" s="2">
        <f t="shared" ref="L1195:L1227" si="487">IF($C1195=0,"-",P1195/$C1195)</f>
        <v>0</v>
      </c>
      <c r="M1195" s="2">
        <f t="shared" ref="M1195:M1226" si="488">IF(C1195=0,"-",(1-J1195-K1195-L1195))</f>
        <v>6.362058993638009E-3</v>
      </c>
      <c r="N1195" s="63">
        <v>3154</v>
      </c>
      <c r="O1195" s="63">
        <v>2000</v>
      </c>
      <c r="P1195" s="63"/>
      <c r="Q1195" s="63">
        <v>9</v>
      </c>
      <c r="R1195" s="63">
        <v>7</v>
      </c>
      <c r="S1195" s="63">
        <v>5</v>
      </c>
      <c r="T1195" s="63">
        <v>1</v>
      </c>
      <c r="U1195" s="63"/>
      <c r="V1195" s="63">
        <v>2</v>
      </c>
      <c r="W1195" s="63"/>
      <c r="X1195" s="63">
        <v>4</v>
      </c>
      <c r="Y1195" s="63"/>
      <c r="Z1195" s="63"/>
      <c r="AA1195" s="63"/>
      <c r="AB1195" s="63"/>
      <c r="AC1195" s="63"/>
      <c r="AD1195" s="63"/>
      <c r="AE1195" s="63">
        <v>1</v>
      </c>
      <c r="AF1195" s="63"/>
      <c r="AG1195" s="63">
        <v>2</v>
      </c>
      <c r="AH1195" s="63"/>
      <c r="AI1195" s="63"/>
      <c r="AJ1195" s="63"/>
      <c r="AK1195" s="63"/>
      <c r="AL1195" s="63">
        <v>2</v>
      </c>
      <c r="AM1195" s="63"/>
      <c r="AN1195" s="63"/>
      <c r="AO1195" s="63"/>
      <c r="AP1195" s="63"/>
      <c r="AQ1195" s="63"/>
      <c r="AS1195" s="5">
        <f>IF(Q1195&gt;0,RANK(Q1195,(N1195:P1195,Q1195:AE1195)),0)</f>
        <v>3</v>
      </c>
      <c r="AT1195" s="5">
        <f>IF(R1195&gt;0,RANK(R1195,(N1195:P1195,Q1195:AE1195)),0)</f>
        <v>4</v>
      </c>
      <c r="AU1195" s="5">
        <f>IF(T1195&gt;0,RANK(T1195,(N1195:P1195,Q1195:AE1195)),0)</f>
        <v>8</v>
      </c>
      <c r="AV1195" s="5">
        <f>IF(S1195&gt;0,RANK(S1195,(N1195:P1195,Q1195:AE1195)),0)</f>
        <v>5</v>
      </c>
      <c r="AW1195" s="2">
        <f t="shared" ref="AW1195:AW1227" si="489">IF($C1195=0,"-",Q1195/$C1195)</f>
        <v>1.735106998264893E-3</v>
      </c>
      <c r="AX1195" s="2">
        <f t="shared" ref="AX1195:AX1227" si="490">IF($C1195=0,"-",R1195/$C1195)</f>
        <v>1.3495276653171389E-3</v>
      </c>
      <c r="AY1195" s="2">
        <f t="shared" ref="AY1195:AY1227" si="491">IF($C1195=0,"-",T1195/$C1195)</f>
        <v>1.92789666473877E-4</v>
      </c>
      <c r="AZ1195" s="2">
        <f t="shared" ref="AZ1195:AZ1227" si="492">IF($C1195=0,"-",S1195/$C1195)</f>
        <v>9.6394833236938501E-4</v>
      </c>
      <c r="BB1195" t="s">
        <v>1659</v>
      </c>
      <c r="BC1195" t="s">
        <v>323</v>
      </c>
      <c r="BD1195">
        <v>5</v>
      </c>
      <c r="BF1195" s="111">
        <v>22</v>
      </c>
      <c r="BG1195" s="113">
        <v>65</v>
      </c>
      <c r="BH1195" s="117">
        <f t="shared" si="483"/>
        <v>22065</v>
      </c>
      <c r="BJ1195" s="5" t="s">
        <v>501</v>
      </c>
    </row>
    <row r="1196" spans="1:62" hidden="1" outlineLevel="1">
      <c r="A1196" t="s">
        <v>2673</v>
      </c>
      <c r="B1196" t="s">
        <v>323</v>
      </c>
      <c r="C1196" s="1">
        <f t="shared" si="484"/>
        <v>12614</v>
      </c>
      <c r="D1196" s="5">
        <f>IF(N1196&gt;0, RANK(N1196,(N1196:P1196,Q1196:AE1196)),0)</f>
        <v>2</v>
      </c>
      <c r="E1196" s="5">
        <f>IF(O1196&gt;0,RANK(O1196,(N1196:P1196,Q1196:AE1196)),0)</f>
        <v>1</v>
      </c>
      <c r="F1196" s="5">
        <f>IF(P1196&gt;0,RANK(P1196,(N1196:P1196,Q1196:AE1196)),0)</f>
        <v>0</v>
      </c>
      <c r="G1196" s="131">
        <f t="shared" si="468"/>
        <v>703</v>
      </c>
      <c r="H1196" s="136">
        <f t="shared" si="469"/>
        <v>5.573172665292532E-2</v>
      </c>
      <c r="I1196" s="2"/>
      <c r="J1196" s="2">
        <f t="shared" si="485"/>
        <v>0.4667829395909307</v>
      </c>
      <c r="K1196" s="2">
        <f t="shared" si="486"/>
        <v>0.52251466624385601</v>
      </c>
      <c r="L1196" s="2">
        <f t="shared" si="487"/>
        <v>0</v>
      </c>
      <c r="M1196" s="2">
        <f t="shared" si="488"/>
        <v>1.0702394165213347E-2</v>
      </c>
      <c r="N1196" s="63">
        <v>5888</v>
      </c>
      <c r="O1196" s="63">
        <v>6591</v>
      </c>
      <c r="P1196" s="63"/>
      <c r="Q1196" s="63">
        <v>45</v>
      </c>
      <c r="R1196" s="63">
        <v>35</v>
      </c>
      <c r="S1196" s="63">
        <v>15</v>
      </c>
      <c r="T1196" s="63">
        <v>3</v>
      </c>
      <c r="U1196" s="63"/>
      <c r="V1196" s="63">
        <v>8</v>
      </c>
      <c r="W1196" s="63"/>
      <c r="X1196" s="63">
        <v>11</v>
      </c>
      <c r="Y1196" s="63"/>
      <c r="Z1196" s="63"/>
      <c r="AA1196" s="63"/>
      <c r="AB1196" s="63"/>
      <c r="AC1196" s="63"/>
      <c r="AD1196" s="63"/>
      <c r="AE1196" s="63">
        <v>7</v>
      </c>
      <c r="AF1196" s="63"/>
      <c r="AG1196" s="63">
        <v>2</v>
      </c>
      <c r="AH1196" s="63"/>
      <c r="AI1196" s="63"/>
      <c r="AJ1196" s="63"/>
      <c r="AK1196" s="63"/>
      <c r="AL1196" s="63">
        <v>9</v>
      </c>
      <c r="AM1196" s="63"/>
      <c r="AN1196" s="63"/>
      <c r="AO1196" s="63"/>
      <c r="AP1196" s="63"/>
      <c r="AQ1196" s="63"/>
      <c r="AS1196" s="5">
        <f>IF(Q1196&gt;0,RANK(Q1196,(N1196:P1196,Q1196:AE1196)),0)</f>
        <v>3</v>
      </c>
      <c r="AT1196" s="5">
        <f>IF(R1196&gt;0,RANK(R1196,(N1196:P1196,Q1196:AE1196)),0)</f>
        <v>4</v>
      </c>
      <c r="AU1196" s="5">
        <f>IF(T1196&gt;0,RANK(T1196,(N1196:P1196,Q1196:AE1196)),0)</f>
        <v>9</v>
      </c>
      <c r="AV1196" s="5">
        <f>IF(S1196&gt;0,RANK(S1196,(N1196:P1196,Q1196:AE1196)),0)</f>
        <v>5</v>
      </c>
      <c r="AW1196" s="2">
        <f t="shared" si="489"/>
        <v>3.5674647217377518E-3</v>
      </c>
      <c r="AX1196" s="2">
        <f t="shared" si="490"/>
        <v>2.7746947835738068E-3</v>
      </c>
      <c r="AY1196" s="2">
        <f t="shared" si="491"/>
        <v>2.3783098144918344E-4</v>
      </c>
      <c r="AZ1196" s="2">
        <f t="shared" si="492"/>
        <v>1.1891549072459173E-3</v>
      </c>
      <c r="BB1196" t="s">
        <v>2673</v>
      </c>
      <c r="BC1196" t="s">
        <v>323</v>
      </c>
      <c r="BD1196">
        <v>5</v>
      </c>
      <c r="BF1196" s="111">
        <v>22</v>
      </c>
      <c r="BG1196" s="113">
        <v>67</v>
      </c>
      <c r="BH1196" s="117">
        <f t="shared" si="483"/>
        <v>22067</v>
      </c>
      <c r="BJ1196" s="5" t="s">
        <v>501</v>
      </c>
    </row>
    <row r="1197" spans="1:62" hidden="1" outlineLevel="1">
      <c r="A1197" t="s">
        <v>1851</v>
      </c>
      <c r="B1197" t="s">
        <v>323</v>
      </c>
      <c r="C1197" s="1">
        <f t="shared" si="484"/>
        <v>17258</v>
      </c>
      <c r="D1197" s="5">
        <f>IF(N1197&gt;0, RANK(N1197,(N1197:P1197,Q1197:AE1197)),0)</f>
        <v>2</v>
      </c>
      <c r="E1197" s="5">
        <f>IF(O1197&gt;0,RANK(O1197,(N1197:P1197,Q1197:AE1197)),0)</f>
        <v>1</v>
      </c>
      <c r="F1197" s="5">
        <f>IF(P1197&gt;0,RANK(P1197,(N1197:P1197,Q1197:AE1197)),0)</f>
        <v>0</v>
      </c>
      <c r="G1197" s="131">
        <f t="shared" si="468"/>
        <v>1135</v>
      </c>
      <c r="H1197" s="136">
        <f t="shared" si="469"/>
        <v>6.5766600996639238E-2</v>
      </c>
      <c r="I1197" s="2"/>
      <c r="J1197" s="2">
        <f t="shared" si="485"/>
        <v>0.46019237455093293</v>
      </c>
      <c r="K1197" s="2">
        <f t="shared" si="486"/>
        <v>0.52595897554757209</v>
      </c>
      <c r="L1197" s="2">
        <f t="shared" si="487"/>
        <v>0</v>
      </c>
      <c r="M1197" s="2">
        <f t="shared" si="488"/>
        <v>1.3848649901495036E-2</v>
      </c>
      <c r="N1197" s="63">
        <v>7942</v>
      </c>
      <c r="O1197" s="63">
        <v>9077</v>
      </c>
      <c r="P1197" s="63"/>
      <c r="Q1197" s="63">
        <v>135</v>
      </c>
      <c r="R1197" s="63">
        <v>44</v>
      </c>
      <c r="S1197" s="63">
        <v>21</v>
      </c>
      <c r="T1197" s="63">
        <v>4</v>
      </c>
      <c r="U1197" s="63"/>
      <c r="V1197" s="63">
        <v>6</v>
      </c>
      <c r="W1197" s="63"/>
      <c r="X1197" s="63">
        <v>7</v>
      </c>
      <c r="Y1197" s="63"/>
      <c r="Z1197" s="63"/>
      <c r="AA1197" s="63"/>
      <c r="AB1197" s="63"/>
      <c r="AC1197" s="63"/>
      <c r="AD1197" s="63"/>
      <c r="AE1197" s="63">
        <v>1</v>
      </c>
      <c r="AF1197" s="63"/>
      <c r="AG1197" s="63">
        <v>5</v>
      </c>
      <c r="AH1197" s="63"/>
      <c r="AI1197" s="63"/>
      <c r="AJ1197" s="63"/>
      <c r="AK1197" s="63"/>
      <c r="AL1197" s="63">
        <v>16</v>
      </c>
      <c r="AM1197" s="63"/>
      <c r="AN1197" s="63"/>
      <c r="AO1197" s="63"/>
      <c r="AP1197" s="63"/>
      <c r="AQ1197" s="63"/>
      <c r="AS1197" s="5">
        <f>IF(Q1197&gt;0,RANK(Q1197,(N1197:P1197,Q1197:AE1197)),0)</f>
        <v>3</v>
      </c>
      <c r="AT1197" s="5">
        <f>IF(R1197&gt;0,RANK(R1197,(N1197:P1197,Q1197:AE1197)),0)</f>
        <v>4</v>
      </c>
      <c r="AU1197" s="5">
        <f>IF(T1197&gt;0,RANK(T1197,(N1197:P1197,Q1197:AE1197)),0)</f>
        <v>8</v>
      </c>
      <c r="AV1197" s="5">
        <f>IF(S1197&gt;0,RANK(S1197,(N1197:P1197,Q1197:AE1197)),0)</f>
        <v>5</v>
      </c>
      <c r="AW1197" s="2">
        <f t="shared" si="489"/>
        <v>7.8224591493799983E-3</v>
      </c>
      <c r="AX1197" s="2">
        <f t="shared" si="490"/>
        <v>2.5495422412794067E-3</v>
      </c>
      <c r="AY1197" s="2">
        <f t="shared" si="491"/>
        <v>2.3177656738903696E-4</v>
      </c>
      <c r="AZ1197" s="2">
        <f t="shared" si="492"/>
        <v>1.2168269787924441E-3</v>
      </c>
      <c r="BB1197" t="s">
        <v>1851</v>
      </c>
      <c r="BC1197" t="s">
        <v>323</v>
      </c>
      <c r="BD1197">
        <v>4</v>
      </c>
      <c r="BF1197" s="111">
        <v>22</v>
      </c>
      <c r="BG1197" s="113">
        <v>69</v>
      </c>
      <c r="BH1197" s="117">
        <f t="shared" si="483"/>
        <v>22069</v>
      </c>
      <c r="BJ1197" s="5" t="s">
        <v>501</v>
      </c>
    </row>
    <row r="1198" spans="1:62" hidden="1" outlineLevel="1">
      <c r="A1198" t="s">
        <v>408</v>
      </c>
      <c r="B1198" t="s">
        <v>323</v>
      </c>
      <c r="C1198" s="1">
        <f t="shared" si="484"/>
        <v>157813</v>
      </c>
      <c r="D1198" s="5">
        <f>IF(N1198&gt;0, RANK(N1198,(N1198:P1198,Q1198:AE1198)),0)</f>
        <v>1</v>
      </c>
      <c r="E1198" s="5">
        <f>IF(O1198&gt;0,RANK(O1198,(N1198:P1198,Q1198:AE1198)),0)</f>
        <v>2</v>
      </c>
      <c r="F1198" s="5">
        <f>IF(P1198&gt;0,RANK(P1198,(N1198:P1198,Q1198:AE1198)),0)</f>
        <v>0</v>
      </c>
      <c r="G1198" s="131">
        <f t="shared" si="468"/>
        <v>98719</v>
      </c>
      <c r="H1198" s="136">
        <f t="shared" si="469"/>
        <v>0.62554415669178076</v>
      </c>
      <c r="I1198" s="2"/>
      <c r="J1198" s="2">
        <f t="shared" si="485"/>
        <v>0.80298834696761356</v>
      </c>
      <c r="K1198" s="2">
        <f t="shared" si="486"/>
        <v>0.1774441902758328</v>
      </c>
      <c r="L1198" s="2">
        <f t="shared" si="487"/>
        <v>0</v>
      </c>
      <c r="M1198" s="2">
        <f t="shared" si="488"/>
        <v>1.9567462756553633E-2</v>
      </c>
      <c r="N1198" s="63">
        <v>126722</v>
      </c>
      <c r="O1198" s="63">
        <v>28003</v>
      </c>
      <c r="P1198" s="63"/>
      <c r="Q1198" s="63">
        <v>1859</v>
      </c>
      <c r="R1198" s="63">
        <v>830</v>
      </c>
      <c r="S1198" s="63">
        <v>110</v>
      </c>
      <c r="T1198" s="63">
        <v>38</v>
      </c>
      <c r="U1198" s="63"/>
      <c r="V1198" s="63">
        <v>30</v>
      </c>
      <c r="W1198" s="63"/>
      <c r="X1198" s="63">
        <v>116</v>
      </c>
      <c r="Y1198" s="63"/>
      <c r="Z1198" s="63"/>
      <c r="AA1198" s="63"/>
      <c r="AB1198" s="63"/>
      <c r="AC1198" s="63"/>
      <c r="AD1198" s="63"/>
      <c r="AE1198" s="63">
        <v>27</v>
      </c>
      <c r="AF1198" s="63"/>
      <c r="AG1198" s="63">
        <v>21</v>
      </c>
      <c r="AH1198" s="63"/>
      <c r="AI1198" s="63"/>
      <c r="AJ1198" s="63"/>
      <c r="AK1198" s="63"/>
      <c r="AL1198" s="63">
        <v>57</v>
      </c>
      <c r="AM1198" s="63"/>
      <c r="AN1198" s="63"/>
      <c r="AO1198" s="63"/>
      <c r="AP1198" s="63"/>
      <c r="AQ1198" s="63"/>
      <c r="AS1198" s="5">
        <f>IF(Q1198&gt;0,RANK(Q1198,(N1198:P1198,Q1198:AE1198)),0)</f>
        <v>3</v>
      </c>
      <c r="AT1198" s="5">
        <f>IF(R1198&gt;0,RANK(R1198,(N1198:P1198,Q1198:AE1198)),0)</f>
        <v>4</v>
      </c>
      <c r="AU1198" s="5">
        <f>IF(T1198&gt;0,RANK(T1198,(N1198:P1198,Q1198:AE1198)),0)</f>
        <v>7</v>
      </c>
      <c r="AV1198" s="5">
        <f>IF(S1198&gt;0,RANK(S1198,(N1198:P1198,Q1198:AE1198)),0)</f>
        <v>6</v>
      </c>
      <c r="AW1198" s="2">
        <f t="shared" si="489"/>
        <v>1.177976465817138E-2</v>
      </c>
      <c r="AX1198" s="2">
        <f t="shared" si="490"/>
        <v>5.2593892771824885E-3</v>
      </c>
      <c r="AY1198" s="2">
        <f t="shared" si="491"/>
        <v>2.4079131630474042E-4</v>
      </c>
      <c r="AZ1198" s="2">
        <f t="shared" si="492"/>
        <v>6.9702749456635382E-4</v>
      </c>
      <c r="BB1198" t="s">
        <v>408</v>
      </c>
      <c r="BC1198" t="s">
        <v>323</v>
      </c>
      <c r="BF1198" s="111">
        <v>22</v>
      </c>
      <c r="BG1198" s="113">
        <v>71</v>
      </c>
      <c r="BH1198" s="117">
        <f t="shared" si="483"/>
        <v>22071</v>
      </c>
      <c r="BJ1198" s="5" t="s">
        <v>501</v>
      </c>
    </row>
    <row r="1199" spans="1:62" hidden="1" outlineLevel="1">
      <c r="A1199" t="s">
        <v>189</v>
      </c>
      <c r="B1199" t="s">
        <v>323</v>
      </c>
      <c r="C1199" s="1">
        <f t="shared" si="484"/>
        <v>68474</v>
      </c>
      <c r="D1199" s="5">
        <f>IF(N1199&gt;0, RANK(N1199,(N1199:P1199,Q1199:AE1199)),0)</f>
        <v>2</v>
      </c>
      <c r="E1199" s="5">
        <f>IF(O1199&gt;0,RANK(O1199,(N1199:P1199,Q1199:AE1199)),0)</f>
        <v>1</v>
      </c>
      <c r="F1199" s="5">
        <f>IF(P1199&gt;0,RANK(P1199,(N1199:P1199,Q1199:AE1199)),0)</f>
        <v>0</v>
      </c>
      <c r="G1199" s="131">
        <f t="shared" si="468"/>
        <v>14303</v>
      </c>
      <c r="H1199" s="136">
        <f t="shared" si="469"/>
        <v>0.20888220346408856</v>
      </c>
      <c r="I1199" s="2"/>
      <c r="J1199" s="2">
        <f t="shared" si="485"/>
        <v>0.38912579957356075</v>
      </c>
      <c r="K1199" s="2">
        <f t="shared" si="486"/>
        <v>0.59800800303764934</v>
      </c>
      <c r="L1199" s="2">
        <f t="shared" si="487"/>
        <v>0</v>
      </c>
      <c r="M1199" s="2">
        <f t="shared" si="488"/>
        <v>1.2866197388789913E-2</v>
      </c>
      <c r="N1199" s="63">
        <v>26645</v>
      </c>
      <c r="O1199" s="63">
        <v>40948</v>
      </c>
      <c r="P1199" s="63"/>
      <c r="Q1199" s="63">
        <v>526</v>
      </c>
      <c r="R1199" s="63">
        <v>155</v>
      </c>
      <c r="S1199" s="63">
        <v>103</v>
      </c>
      <c r="T1199" s="63">
        <v>14</v>
      </c>
      <c r="U1199" s="63"/>
      <c r="V1199" s="63">
        <v>5</v>
      </c>
      <c r="W1199" s="63"/>
      <c r="X1199" s="63">
        <v>27</v>
      </c>
      <c r="Y1199" s="63"/>
      <c r="Z1199" s="63"/>
      <c r="AA1199" s="63"/>
      <c r="AB1199" s="63"/>
      <c r="AC1199" s="63"/>
      <c r="AD1199" s="63"/>
      <c r="AE1199" s="63">
        <v>9</v>
      </c>
      <c r="AF1199" s="63"/>
      <c r="AG1199" s="63">
        <v>8</v>
      </c>
      <c r="AH1199" s="63"/>
      <c r="AI1199" s="63"/>
      <c r="AJ1199" s="63"/>
      <c r="AK1199" s="63"/>
      <c r="AL1199" s="63">
        <v>34</v>
      </c>
      <c r="AM1199" s="63"/>
      <c r="AN1199" s="63"/>
      <c r="AO1199" s="63"/>
      <c r="AP1199" s="63"/>
      <c r="AQ1199" s="63"/>
      <c r="AS1199" s="5">
        <f>IF(Q1199&gt;0,RANK(Q1199,(N1199:P1199,Q1199:AE1199)),0)</f>
        <v>3</v>
      </c>
      <c r="AT1199" s="5">
        <f>IF(R1199&gt;0,RANK(R1199,(N1199:P1199,Q1199:AE1199)),0)</f>
        <v>4</v>
      </c>
      <c r="AU1199" s="5">
        <f>IF(T1199&gt;0,RANK(T1199,(N1199:P1199,Q1199:AE1199)),0)</f>
        <v>7</v>
      </c>
      <c r="AV1199" s="5">
        <f>IF(S1199&gt;0,RANK(S1199,(N1199:P1199,Q1199:AE1199)),0)</f>
        <v>5</v>
      </c>
      <c r="AW1199" s="2">
        <f t="shared" si="489"/>
        <v>7.6817478166895468E-3</v>
      </c>
      <c r="AX1199" s="2">
        <f t="shared" si="490"/>
        <v>2.2636329117621287E-3</v>
      </c>
      <c r="AY1199" s="2">
        <f t="shared" si="491"/>
        <v>2.0445716622367614E-4</v>
      </c>
      <c r="AZ1199" s="2">
        <f t="shared" si="492"/>
        <v>1.5042205800741887E-3</v>
      </c>
      <c r="BB1199" t="s">
        <v>189</v>
      </c>
      <c r="BC1199" t="s">
        <v>323</v>
      </c>
      <c r="BD1199">
        <v>5</v>
      </c>
      <c r="BF1199" s="111">
        <v>22</v>
      </c>
      <c r="BG1199" s="113">
        <v>73</v>
      </c>
      <c r="BH1199" s="117">
        <f t="shared" si="483"/>
        <v>22073</v>
      </c>
      <c r="BJ1199" s="5" t="s">
        <v>501</v>
      </c>
    </row>
    <row r="1200" spans="1:62" hidden="1" outlineLevel="1">
      <c r="A1200" t="s">
        <v>45</v>
      </c>
      <c r="B1200" t="s">
        <v>323</v>
      </c>
      <c r="C1200" s="1">
        <f t="shared" si="484"/>
        <v>10239</v>
      </c>
      <c r="D1200" s="5">
        <f>IF(N1200&gt;0, RANK(N1200,(N1200:P1200,Q1200:AE1200)),0)</f>
        <v>2</v>
      </c>
      <c r="E1200" s="5">
        <f>IF(O1200&gt;0,RANK(O1200,(N1200:P1200,Q1200:AE1200)),0)</f>
        <v>1</v>
      </c>
      <c r="F1200" s="5">
        <f>IF(P1200&gt;0,RANK(P1200,(N1200:P1200,Q1200:AE1200)),0)</f>
        <v>0</v>
      </c>
      <c r="G1200" s="131">
        <f t="shared" si="468"/>
        <v>2872</v>
      </c>
      <c r="H1200" s="136">
        <f t="shared" si="469"/>
        <v>0.28049614220138686</v>
      </c>
      <c r="I1200" s="2"/>
      <c r="J1200" s="2">
        <f t="shared" si="485"/>
        <v>0.35149916984080476</v>
      </c>
      <c r="K1200" s="2">
        <f t="shared" si="486"/>
        <v>0.63199531204219161</v>
      </c>
      <c r="L1200" s="2">
        <f t="shared" si="487"/>
        <v>0</v>
      </c>
      <c r="M1200" s="2">
        <f t="shared" si="488"/>
        <v>1.6505518117003626E-2</v>
      </c>
      <c r="N1200" s="63">
        <v>3599</v>
      </c>
      <c r="O1200" s="63">
        <v>6471</v>
      </c>
      <c r="P1200" s="63"/>
      <c r="Q1200" s="63">
        <v>93</v>
      </c>
      <c r="R1200" s="63">
        <v>29</v>
      </c>
      <c r="S1200" s="63">
        <v>9</v>
      </c>
      <c r="T1200" s="63">
        <v>2</v>
      </c>
      <c r="U1200" s="63"/>
      <c r="V1200" s="63">
        <v>7</v>
      </c>
      <c r="W1200" s="63"/>
      <c r="X1200" s="63">
        <v>8</v>
      </c>
      <c r="Y1200" s="63"/>
      <c r="Z1200" s="63"/>
      <c r="AA1200" s="63"/>
      <c r="AB1200" s="63"/>
      <c r="AC1200" s="63"/>
      <c r="AD1200" s="63"/>
      <c r="AE1200" s="63">
        <v>10</v>
      </c>
      <c r="AF1200" s="63"/>
      <c r="AG1200" s="63">
        <v>2</v>
      </c>
      <c r="AH1200" s="63"/>
      <c r="AI1200" s="63"/>
      <c r="AJ1200" s="63"/>
      <c r="AK1200" s="63"/>
      <c r="AL1200" s="63">
        <v>9</v>
      </c>
      <c r="AM1200" s="63"/>
      <c r="AN1200" s="63"/>
      <c r="AO1200" s="63"/>
      <c r="AP1200" s="63"/>
      <c r="AQ1200" s="63"/>
      <c r="AS1200" s="5">
        <f>IF(Q1200&gt;0,RANK(Q1200,(N1200:P1200,Q1200:AE1200)),0)</f>
        <v>3</v>
      </c>
      <c r="AT1200" s="5">
        <f>IF(R1200&gt;0,RANK(R1200,(N1200:P1200,Q1200:AE1200)),0)</f>
        <v>4</v>
      </c>
      <c r="AU1200" s="5">
        <f>IF(T1200&gt;0,RANK(T1200,(N1200:P1200,Q1200:AE1200)),0)</f>
        <v>9</v>
      </c>
      <c r="AV1200" s="5">
        <f>IF(S1200&gt;0,RANK(S1200,(N1200:P1200,Q1200:AE1200)),0)</f>
        <v>6</v>
      </c>
      <c r="AW1200" s="2">
        <f t="shared" si="489"/>
        <v>9.0829182537357171E-3</v>
      </c>
      <c r="AX1200" s="2">
        <f t="shared" si="490"/>
        <v>2.8323078425627501E-3</v>
      </c>
      <c r="AY1200" s="2">
        <f t="shared" si="491"/>
        <v>1.953315753491552E-4</v>
      </c>
      <c r="AZ1200" s="2">
        <f t="shared" si="492"/>
        <v>8.7899208907119832E-4</v>
      </c>
      <c r="BB1200" t="s">
        <v>45</v>
      </c>
      <c r="BC1200" t="s">
        <v>323</v>
      </c>
      <c r="BD1200">
        <v>1</v>
      </c>
      <c r="BF1200" s="111">
        <v>22</v>
      </c>
      <c r="BG1200" s="113">
        <v>75</v>
      </c>
      <c r="BH1200" s="117">
        <f t="shared" si="483"/>
        <v>22075</v>
      </c>
      <c r="BJ1200" s="5" t="s">
        <v>501</v>
      </c>
    </row>
    <row r="1201" spans="1:62" hidden="1" outlineLevel="1">
      <c r="A1201" t="s">
        <v>901</v>
      </c>
      <c r="B1201" t="s">
        <v>323</v>
      </c>
      <c r="C1201" s="1">
        <f t="shared" si="484"/>
        <v>12147</v>
      </c>
      <c r="D1201" s="5">
        <f>IF(N1201&gt;0, RANK(N1201,(N1201:P1201,Q1201:AE1201)),0)</f>
        <v>2</v>
      </c>
      <c r="E1201" s="5">
        <f>IF(O1201&gt;0,RANK(O1201,(N1201:P1201,Q1201:AE1201)),0)</f>
        <v>1</v>
      </c>
      <c r="F1201" s="5">
        <f>IF(P1201&gt;0,RANK(P1201,(N1201:P1201,Q1201:AE1201)),0)</f>
        <v>0</v>
      </c>
      <c r="G1201" s="131">
        <f t="shared" si="468"/>
        <v>1112</v>
      </c>
      <c r="H1201" s="136">
        <f t="shared" si="469"/>
        <v>9.154523750720342E-2</v>
      </c>
      <c r="I1201" s="2"/>
      <c r="J1201" s="2">
        <f t="shared" si="485"/>
        <v>0.44751790565571747</v>
      </c>
      <c r="K1201" s="2">
        <f t="shared" si="486"/>
        <v>0.53906314316292092</v>
      </c>
      <c r="L1201" s="2">
        <f t="shared" si="487"/>
        <v>0</v>
      </c>
      <c r="M1201" s="2">
        <f t="shared" si="488"/>
        <v>1.3418951181361605E-2</v>
      </c>
      <c r="N1201" s="63">
        <v>5436</v>
      </c>
      <c r="O1201" s="63">
        <v>6548</v>
      </c>
      <c r="P1201" s="63"/>
      <c r="Q1201" s="63">
        <v>55</v>
      </c>
      <c r="R1201" s="63">
        <v>46</v>
      </c>
      <c r="S1201" s="63">
        <v>21</v>
      </c>
      <c r="T1201" s="63">
        <v>4</v>
      </c>
      <c r="U1201" s="63"/>
      <c r="V1201" s="63">
        <v>9</v>
      </c>
      <c r="W1201" s="63"/>
      <c r="X1201" s="63">
        <v>8</v>
      </c>
      <c r="Y1201" s="63"/>
      <c r="Z1201" s="63"/>
      <c r="AA1201" s="63"/>
      <c r="AB1201" s="63"/>
      <c r="AC1201" s="63"/>
      <c r="AD1201" s="63"/>
      <c r="AE1201" s="63">
        <v>8</v>
      </c>
      <c r="AF1201" s="63"/>
      <c r="AG1201" s="63">
        <v>4</v>
      </c>
      <c r="AH1201" s="63"/>
      <c r="AI1201" s="63"/>
      <c r="AJ1201" s="63"/>
      <c r="AK1201" s="63"/>
      <c r="AL1201" s="63">
        <v>8</v>
      </c>
      <c r="AM1201" s="63"/>
      <c r="AN1201" s="63"/>
      <c r="AO1201" s="63"/>
      <c r="AP1201" s="63"/>
      <c r="AQ1201" s="63"/>
      <c r="AS1201" s="5">
        <f>IF(Q1201&gt;0,RANK(Q1201,(N1201:P1201,Q1201:AE1201)),0)</f>
        <v>3</v>
      </c>
      <c r="AT1201" s="5">
        <f>IF(R1201&gt;0,RANK(R1201,(N1201:P1201,Q1201:AE1201)),0)</f>
        <v>4</v>
      </c>
      <c r="AU1201" s="5">
        <f>IF(T1201&gt;0,RANK(T1201,(N1201:P1201,Q1201:AE1201)),0)</f>
        <v>9</v>
      </c>
      <c r="AV1201" s="5">
        <f>IF(S1201&gt;0,RANK(S1201,(N1201:P1201,Q1201:AE1201)),0)</f>
        <v>5</v>
      </c>
      <c r="AW1201" s="2">
        <f t="shared" si="489"/>
        <v>4.5278669630361406E-3</v>
      </c>
      <c r="AX1201" s="2">
        <f t="shared" si="490"/>
        <v>3.7869432781756814E-3</v>
      </c>
      <c r="AY1201" s="2">
        <f t="shared" si="491"/>
        <v>3.2929941549353749E-4</v>
      </c>
      <c r="AZ1201" s="2">
        <f t="shared" si="492"/>
        <v>1.7288219313410719E-3</v>
      </c>
      <c r="BB1201" t="s">
        <v>901</v>
      </c>
      <c r="BC1201" t="s">
        <v>323</v>
      </c>
      <c r="BD1201">
        <v>6</v>
      </c>
      <c r="BF1201" s="111">
        <v>22</v>
      </c>
      <c r="BG1201" s="113">
        <v>77</v>
      </c>
      <c r="BH1201" s="117">
        <f t="shared" si="483"/>
        <v>22077</v>
      </c>
      <c r="BJ1201" s="5" t="s">
        <v>501</v>
      </c>
    </row>
    <row r="1202" spans="1:62" hidden="1" outlineLevel="1">
      <c r="A1202" t="s">
        <v>1520</v>
      </c>
      <c r="B1202" t="s">
        <v>323</v>
      </c>
      <c r="C1202" s="1">
        <f t="shared" si="484"/>
        <v>58019</v>
      </c>
      <c r="D1202" s="5">
        <f>IF(N1202&gt;0, RANK(N1202,(N1202:P1202,Q1202:AE1202)),0)</f>
        <v>2</v>
      </c>
      <c r="E1202" s="5">
        <f>IF(O1202&gt;0,RANK(O1202,(N1202:P1202,Q1202:AE1202)),0)</f>
        <v>1</v>
      </c>
      <c r="F1202" s="5">
        <f>IF(P1202&gt;0,RANK(P1202,(N1202:P1202,Q1202:AE1202)),0)</f>
        <v>0</v>
      </c>
      <c r="G1202" s="131">
        <f t="shared" si="468"/>
        <v>17148</v>
      </c>
      <c r="H1202" s="136">
        <f t="shared" si="469"/>
        <v>0.29555835157448423</v>
      </c>
      <c r="I1202" s="2"/>
      <c r="J1202" s="2">
        <f t="shared" si="485"/>
        <v>0.34549027042865266</v>
      </c>
      <c r="K1202" s="2">
        <f t="shared" si="486"/>
        <v>0.64104862200313695</v>
      </c>
      <c r="L1202" s="2">
        <f t="shared" si="487"/>
        <v>0</v>
      </c>
      <c r="M1202" s="2">
        <f t="shared" si="488"/>
        <v>1.3461107568210395E-2</v>
      </c>
      <c r="N1202" s="63">
        <v>20045</v>
      </c>
      <c r="O1202" s="63">
        <v>37193</v>
      </c>
      <c r="P1202" s="63"/>
      <c r="Q1202" s="63">
        <v>368</v>
      </c>
      <c r="R1202" s="63">
        <v>188</v>
      </c>
      <c r="S1202" s="63">
        <v>73</v>
      </c>
      <c r="T1202" s="63">
        <v>11</v>
      </c>
      <c r="U1202" s="63"/>
      <c r="V1202" s="63">
        <v>17</v>
      </c>
      <c r="W1202" s="63"/>
      <c r="X1202" s="63">
        <v>48</v>
      </c>
      <c r="Y1202" s="63"/>
      <c r="Z1202" s="63"/>
      <c r="AA1202" s="63"/>
      <c r="AB1202" s="63"/>
      <c r="AC1202" s="63"/>
      <c r="AD1202" s="63"/>
      <c r="AE1202" s="63">
        <v>15</v>
      </c>
      <c r="AF1202" s="63"/>
      <c r="AG1202" s="63">
        <v>10</v>
      </c>
      <c r="AH1202" s="63"/>
      <c r="AI1202" s="63"/>
      <c r="AJ1202" s="63"/>
      <c r="AK1202" s="63"/>
      <c r="AL1202" s="63">
        <v>51</v>
      </c>
      <c r="AM1202" s="63"/>
      <c r="AN1202" s="63"/>
      <c r="AO1202" s="63"/>
      <c r="AP1202" s="63"/>
      <c r="AQ1202" s="63"/>
      <c r="AS1202" s="5">
        <f>IF(Q1202&gt;0,RANK(Q1202,(N1202:P1202,Q1202:AE1202)),0)</f>
        <v>3</v>
      </c>
      <c r="AT1202" s="5">
        <f>IF(R1202&gt;0,RANK(R1202,(N1202:P1202,Q1202:AE1202)),0)</f>
        <v>4</v>
      </c>
      <c r="AU1202" s="5">
        <f>IF(T1202&gt;0,RANK(T1202,(N1202:P1202,Q1202:AE1202)),0)</f>
        <v>9</v>
      </c>
      <c r="AV1202" s="5">
        <f>IF(S1202&gt;0,RANK(S1202,(N1202:P1202,Q1202:AE1202)),0)</f>
        <v>5</v>
      </c>
      <c r="AW1202" s="2">
        <f t="shared" si="489"/>
        <v>6.3427497888622689E-3</v>
      </c>
      <c r="AX1202" s="2">
        <f t="shared" si="490"/>
        <v>3.2403178269187682E-3</v>
      </c>
      <c r="AY1202" s="2">
        <f t="shared" si="491"/>
        <v>1.8959306434099173E-4</v>
      </c>
      <c r="AZ1202" s="2">
        <f t="shared" si="492"/>
        <v>1.2582085178993088E-3</v>
      </c>
      <c r="BB1202" t="s">
        <v>1520</v>
      </c>
      <c r="BC1202" t="s">
        <v>323</v>
      </c>
      <c r="BD1202">
        <v>5</v>
      </c>
      <c r="BF1202" s="111">
        <v>22</v>
      </c>
      <c r="BG1202" s="113">
        <v>79</v>
      </c>
      <c r="BH1202" s="117">
        <f t="shared" si="483"/>
        <v>22079</v>
      </c>
      <c r="BJ1202" s="5" t="s">
        <v>501</v>
      </c>
    </row>
    <row r="1203" spans="1:62" hidden="1" outlineLevel="1">
      <c r="A1203" t="s">
        <v>874</v>
      </c>
      <c r="B1203" t="s">
        <v>323</v>
      </c>
      <c r="C1203" s="1">
        <f t="shared" si="484"/>
        <v>4807</v>
      </c>
      <c r="D1203" s="5">
        <f>IF(N1203&gt;0, RANK(N1203,(N1203:P1203,Q1203:AE1203)),0)</f>
        <v>2</v>
      </c>
      <c r="E1203" s="5">
        <f>IF(O1203&gt;0,RANK(O1203,(N1203:P1203,Q1203:AE1203)),0)</f>
        <v>1</v>
      </c>
      <c r="F1203" s="5">
        <f>IF(P1203&gt;0,RANK(P1203,(N1203:P1203,Q1203:AE1203)),0)</f>
        <v>0</v>
      </c>
      <c r="G1203" s="131">
        <f t="shared" si="468"/>
        <v>230</v>
      </c>
      <c r="H1203" s="136">
        <f t="shared" si="469"/>
        <v>4.784688995215311E-2</v>
      </c>
      <c r="I1203" s="2"/>
      <c r="J1203" s="2">
        <f t="shared" si="485"/>
        <v>0.46869149157478679</v>
      </c>
      <c r="K1203" s="2">
        <f t="shared" si="486"/>
        <v>0.51653838152693987</v>
      </c>
      <c r="L1203" s="2">
        <f t="shared" si="487"/>
        <v>0</v>
      </c>
      <c r="M1203" s="2">
        <f t="shared" si="488"/>
        <v>1.4770126898273284E-2</v>
      </c>
      <c r="N1203" s="63">
        <v>2253</v>
      </c>
      <c r="O1203" s="63">
        <v>2483</v>
      </c>
      <c r="P1203" s="63"/>
      <c r="Q1203" s="63">
        <v>38</v>
      </c>
      <c r="R1203" s="63">
        <v>12</v>
      </c>
      <c r="S1203" s="63">
        <v>5</v>
      </c>
      <c r="T1203" s="63">
        <v>2</v>
      </c>
      <c r="U1203" s="63"/>
      <c r="V1203" s="63">
        <v>2</v>
      </c>
      <c r="W1203" s="63"/>
      <c r="X1203" s="63">
        <v>5</v>
      </c>
      <c r="Y1203" s="63"/>
      <c r="Z1203" s="63"/>
      <c r="AA1203" s="63"/>
      <c r="AB1203" s="63"/>
      <c r="AC1203" s="63"/>
      <c r="AD1203" s="63"/>
      <c r="AE1203" s="63">
        <v>4</v>
      </c>
      <c r="AF1203" s="63"/>
      <c r="AG1203" s="63">
        <v>1</v>
      </c>
      <c r="AH1203" s="63"/>
      <c r="AI1203" s="63"/>
      <c r="AJ1203" s="63"/>
      <c r="AK1203" s="63"/>
      <c r="AL1203" s="63">
        <v>2</v>
      </c>
      <c r="AM1203" s="63"/>
      <c r="AN1203" s="63"/>
      <c r="AO1203" s="63"/>
      <c r="AP1203" s="63"/>
      <c r="AQ1203" s="63"/>
      <c r="AS1203" s="5">
        <f>IF(Q1203&gt;0,RANK(Q1203,(N1203:P1203,Q1203:AE1203)),0)</f>
        <v>3</v>
      </c>
      <c r="AT1203" s="5">
        <f>IF(R1203&gt;0,RANK(R1203,(N1203:P1203,Q1203:AE1203)),0)</f>
        <v>4</v>
      </c>
      <c r="AU1203" s="5">
        <f>IF(T1203&gt;0,RANK(T1203,(N1203:P1203,Q1203:AE1203)),0)</f>
        <v>8</v>
      </c>
      <c r="AV1203" s="5">
        <f>IF(S1203&gt;0,RANK(S1203,(N1203:P1203,Q1203:AE1203)),0)</f>
        <v>5</v>
      </c>
      <c r="AW1203" s="2">
        <f t="shared" si="489"/>
        <v>7.9051383399209481E-3</v>
      </c>
      <c r="AX1203" s="2">
        <f t="shared" si="490"/>
        <v>2.4963594757645099E-3</v>
      </c>
      <c r="AY1203" s="2">
        <f t="shared" si="491"/>
        <v>4.1605991262741833E-4</v>
      </c>
      <c r="AZ1203" s="2">
        <f t="shared" si="492"/>
        <v>1.040149781568546E-3</v>
      </c>
      <c r="BB1203" t="s">
        <v>874</v>
      </c>
      <c r="BC1203" t="s">
        <v>323</v>
      </c>
      <c r="BD1203">
        <v>4</v>
      </c>
      <c r="BF1203" s="111">
        <v>22</v>
      </c>
      <c r="BG1203" s="113">
        <v>81</v>
      </c>
      <c r="BH1203" s="117">
        <f t="shared" si="483"/>
        <v>22081</v>
      </c>
      <c r="BJ1203" s="5" t="s">
        <v>501</v>
      </c>
    </row>
    <row r="1204" spans="1:62" hidden="1" outlineLevel="1">
      <c r="A1204" t="s">
        <v>52</v>
      </c>
      <c r="B1204" t="s">
        <v>323</v>
      </c>
      <c r="C1204" s="1">
        <f t="shared" si="484"/>
        <v>9329</v>
      </c>
      <c r="D1204" s="5">
        <f>IF(N1204&gt;0, RANK(N1204,(N1204:P1204,Q1204:AE1204)),0)</f>
        <v>2</v>
      </c>
      <c r="E1204" s="5">
        <f>IF(O1204&gt;0,RANK(O1204,(N1204:P1204,Q1204:AE1204)),0)</f>
        <v>1</v>
      </c>
      <c r="F1204" s="5">
        <f>IF(P1204&gt;0,RANK(P1204,(N1204:P1204,Q1204:AE1204)),0)</f>
        <v>0</v>
      </c>
      <c r="G1204" s="131">
        <f t="shared" si="468"/>
        <v>2459</v>
      </c>
      <c r="H1204" s="136">
        <f t="shared" si="469"/>
        <v>0.26358666523743168</v>
      </c>
      <c r="I1204" s="2"/>
      <c r="J1204" s="2">
        <f t="shared" si="485"/>
        <v>0.36306142137420944</v>
      </c>
      <c r="K1204" s="2">
        <f t="shared" si="486"/>
        <v>0.62664808661164106</v>
      </c>
      <c r="L1204" s="2">
        <f t="shared" si="487"/>
        <v>0</v>
      </c>
      <c r="M1204" s="2">
        <f t="shared" si="488"/>
        <v>1.0290492014149555E-2</v>
      </c>
      <c r="N1204" s="63">
        <v>3387</v>
      </c>
      <c r="O1204" s="63">
        <v>5846</v>
      </c>
      <c r="P1204" s="63"/>
      <c r="Q1204" s="63">
        <v>41</v>
      </c>
      <c r="R1204" s="63">
        <v>23</v>
      </c>
      <c r="S1204" s="63">
        <v>15</v>
      </c>
      <c r="T1204" s="63">
        <v>1</v>
      </c>
      <c r="U1204" s="63"/>
      <c r="V1204" s="63">
        <v>3</v>
      </c>
      <c r="W1204" s="63"/>
      <c r="X1204" s="63">
        <v>6</v>
      </c>
      <c r="Y1204" s="63"/>
      <c r="Z1204" s="63"/>
      <c r="AA1204" s="63"/>
      <c r="AB1204" s="63"/>
      <c r="AC1204" s="63"/>
      <c r="AD1204" s="63"/>
      <c r="AE1204" s="63">
        <v>3</v>
      </c>
      <c r="AF1204" s="63"/>
      <c r="AG1204" s="63">
        <v>2</v>
      </c>
      <c r="AH1204" s="63"/>
      <c r="AI1204" s="63"/>
      <c r="AJ1204" s="63"/>
      <c r="AK1204" s="63"/>
      <c r="AL1204" s="63">
        <v>2</v>
      </c>
      <c r="AM1204" s="63"/>
      <c r="AN1204" s="63"/>
      <c r="AO1204" s="63"/>
      <c r="AP1204" s="63"/>
      <c r="AQ1204" s="63"/>
      <c r="AS1204" s="5">
        <f>IF(Q1204&gt;0,RANK(Q1204,(N1204:P1204,Q1204:AE1204)),0)</f>
        <v>3</v>
      </c>
      <c r="AT1204" s="5">
        <f>IF(R1204&gt;0,RANK(R1204,(N1204:P1204,Q1204:AE1204)),0)</f>
        <v>4</v>
      </c>
      <c r="AU1204" s="5">
        <f>IF(T1204&gt;0,RANK(T1204,(N1204:P1204,Q1204:AE1204)),0)</f>
        <v>9</v>
      </c>
      <c r="AV1204" s="5">
        <f>IF(S1204&gt;0,RANK(S1204,(N1204:P1204,Q1204:AE1204)),0)</f>
        <v>5</v>
      </c>
      <c r="AW1204" s="2">
        <f t="shared" si="489"/>
        <v>4.3948976310429844E-3</v>
      </c>
      <c r="AX1204" s="2">
        <f t="shared" si="490"/>
        <v>2.4654303783899667E-3</v>
      </c>
      <c r="AY1204" s="2">
        <f t="shared" si="491"/>
        <v>1.0719262514738985E-4</v>
      </c>
      <c r="AZ1204" s="2">
        <f t="shared" si="492"/>
        <v>1.607889377210848E-3</v>
      </c>
      <c r="BB1204" t="s">
        <v>52</v>
      </c>
      <c r="BC1204" t="s">
        <v>323</v>
      </c>
      <c r="BD1204">
        <v>5</v>
      </c>
      <c r="BF1204" s="111">
        <v>22</v>
      </c>
      <c r="BG1204" s="113">
        <v>83</v>
      </c>
      <c r="BH1204" s="117">
        <f t="shared" si="483"/>
        <v>22083</v>
      </c>
      <c r="BJ1204" s="5" t="s">
        <v>501</v>
      </c>
    </row>
    <row r="1205" spans="1:62" hidden="1" outlineLevel="1">
      <c r="A1205" t="s">
        <v>825</v>
      </c>
      <c r="B1205" t="s">
        <v>323</v>
      </c>
      <c r="C1205" s="1">
        <f t="shared" si="484"/>
        <v>10053</v>
      </c>
      <c r="D1205" s="5">
        <f>IF(N1205&gt;0, RANK(N1205,(N1205:P1205,Q1205:AE1205)),0)</f>
        <v>2</v>
      </c>
      <c r="E1205" s="5">
        <f>IF(O1205&gt;0,RANK(O1205,(N1205:P1205,Q1205:AE1205)),0)</f>
        <v>1</v>
      </c>
      <c r="F1205" s="5">
        <f>IF(P1205&gt;0,RANK(P1205,(N1205:P1205,Q1205:AE1205)),0)</f>
        <v>0</v>
      </c>
      <c r="G1205" s="131">
        <f t="shared" si="468"/>
        <v>5544</v>
      </c>
      <c r="H1205" s="136">
        <f t="shared" si="469"/>
        <v>0.55147717099373317</v>
      </c>
      <c r="I1205" s="2"/>
      <c r="J1205" s="2">
        <f t="shared" si="485"/>
        <v>0.21824331045459067</v>
      </c>
      <c r="K1205" s="2">
        <f t="shared" si="486"/>
        <v>0.76972048144832383</v>
      </c>
      <c r="L1205" s="2">
        <f t="shared" si="487"/>
        <v>0</v>
      </c>
      <c r="M1205" s="2">
        <f t="shared" si="488"/>
        <v>1.2036208097085499E-2</v>
      </c>
      <c r="N1205" s="63">
        <v>2194</v>
      </c>
      <c r="O1205" s="63">
        <v>7738</v>
      </c>
      <c r="P1205" s="63"/>
      <c r="Q1205" s="63">
        <v>46</v>
      </c>
      <c r="R1205" s="63">
        <v>45</v>
      </c>
      <c r="S1205" s="63">
        <v>4</v>
      </c>
      <c r="T1205" s="63">
        <v>0</v>
      </c>
      <c r="U1205" s="63"/>
      <c r="V1205" s="63">
        <v>3</v>
      </c>
      <c r="W1205" s="63"/>
      <c r="X1205" s="63">
        <v>6</v>
      </c>
      <c r="Y1205" s="63"/>
      <c r="Z1205" s="63"/>
      <c r="AA1205" s="63"/>
      <c r="AB1205" s="63"/>
      <c r="AC1205" s="63"/>
      <c r="AD1205" s="63"/>
      <c r="AE1205" s="63">
        <v>4</v>
      </c>
      <c r="AF1205" s="63"/>
      <c r="AG1205" s="63">
        <v>4</v>
      </c>
      <c r="AH1205" s="63"/>
      <c r="AI1205" s="63"/>
      <c r="AJ1205" s="63"/>
      <c r="AK1205" s="63"/>
      <c r="AL1205" s="63">
        <v>9</v>
      </c>
      <c r="AM1205" s="63"/>
      <c r="AN1205" s="63"/>
      <c r="AO1205" s="63"/>
      <c r="AP1205" s="63"/>
      <c r="AQ1205" s="63"/>
      <c r="AS1205" s="5">
        <f>IF(Q1205&gt;0,RANK(Q1205,(N1205:P1205,Q1205:AE1205)),0)</f>
        <v>3</v>
      </c>
      <c r="AT1205" s="5">
        <f>IF(R1205&gt;0,RANK(R1205,(N1205:P1205,Q1205:AE1205)),0)</f>
        <v>4</v>
      </c>
      <c r="AU1205" s="5">
        <f>IF(T1205&gt;0,RANK(T1205,(N1205:P1205,Q1205:AE1205)),0)</f>
        <v>0</v>
      </c>
      <c r="AV1205" s="5">
        <f>IF(S1205&gt;0,RANK(S1205,(N1205:P1205,Q1205:AE1205)),0)</f>
        <v>6</v>
      </c>
      <c r="AW1205" s="2">
        <f t="shared" si="489"/>
        <v>4.5757485327762859E-3</v>
      </c>
      <c r="AX1205" s="2">
        <f t="shared" si="490"/>
        <v>4.4762757385854966E-3</v>
      </c>
      <c r="AY1205" s="2">
        <f t="shared" si="491"/>
        <v>0</v>
      </c>
      <c r="AZ1205" s="2">
        <f t="shared" si="492"/>
        <v>3.9789117676315526E-4</v>
      </c>
      <c r="BB1205" t="s">
        <v>825</v>
      </c>
      <c r="BC1205" t="s">
        <v>323</v>
      </c>
      <c r="BD1205">
        <v>4</v>
      </c>
      <c r="BF1205" s="111">
        <v>22</v>
      </c>
      <c r="BG1205" s="113">
        <v>85</v>
      </c>
      <c r="BH1205" s="117">
        <f t="shared" si="483"/>
        <v>22085</v>
      </c>
      <c r="BJ1205" s="5" t="s">
        <v>501</v>
      </c>
    </row>
    <row r="1206" spans="1:62" hidden="1" outlineLevel="1">
      <c r="A1206" t="s">
        <v>1920</v>
      </c>
      <c r="B1206" t="s">
        <v>323</v>
      </c>
      <c r="C1206" s="1">
        <f t="shared" si="484"/>
        <v>13955</v>
      </c>
      <c r="D1206" s="5">
        <f>IF(N1206&gt;0, RANK(N1206,(N1206:P1206,Q1206:AE1206)),0)</f>
        <v>2</v>
      </c>
      <c r="E1206" s="5">
        <f>IF(O1206&gt;0,RANK(O1206,(N1206:P1206,Q1206:AE1206)),0)</f>
        <v>1</v>
      </c>
      <c r="F1206" s="5">
        <f>IF(P1206&gt;0,RANK(P1206,(N1206:P1206,Q1206:AE1206)),0)</f>
        <v>0</v>
      </c>
      <c r="G1206" s="131">
        <f t="shared" si="468"/>
        <v>3442</v>
      </c>
      <c r="H1206" s="136">
        <f t="shared" si="469"/>
        <v>0.24664994625582229</v>
      </c>
      <c r="I1206" s="2"/>
      <c r="J1206" s="2">
        <f t="shared" si="485"/>
        <v>0.36252239340738085</v>
      </c>
      <c r="K1206" s="2">
        <f t="shared" si="486"/>
        <v>0.60917233966320317</v>
      </c>
      <c r="L1206" s="2">
        <f t="shared" si="487"/>
        <v>0</v>
      </c>
      <c r="M1206" s="2">
        <f t="shared" si="488"/>
        <v>2.8305266929415929E-2</v>
      </c>
      <c r="N1206" s="63">
        <v>5059</v>
      </c>
      <c r="O1206" s="63">
        <v>8501</v>
      </c>
      <c r="P1206" s="63"/>
      <c r="Q1206" s="63">
        <v>194</v>
      </c>
      <c r="R1206" s="63">
        <v>90</v>
      </c>
      <c r="S1206" s="63">
        <v>30</v>
      </c>
      <c r="T1206" s="63">
        <v>7</v>
      </c>
      <c r="U1206" s="63"/>
      <c r="V1206" s="63">
        <v>10</v>
      </c>
      <c r="W1206" s="63"/>
      <c r="X1206" s="63">
        <v>25</v>
      </c>
      <c r="Y1206" s="63"/>
      <c r="Z1206" s="63"/>
      <c r="AA1206" s="63"/>
      <c r="AB1206" s="63"/>
      <c r="AC1206" s="63"/>
      <c r="AD1206" s="63"/>
      <c r="AE1206" s="63">
        <v>5</v>
      </c>
      <c r="AF1206" s="63"/>
      <c r="AG1206" s="63">
        <v>2</v>
      </c>
      <c r="AH1206" s="63"/>
      <c r="AI1206" s="63"/>
      <c r="AJ1206" s="63"/>
      <c r="AK1206" s="63"/>
      <c r="AL1206" s="63">
        <v>32</v>
      </c>
      <c r="AM1206" s="63"/>
      <c r="AN1206" s="63"/>
      <c r="AO1206" s="63"/>
      <c r="AP1206" s="63"/>
      <c r="AQ1206" s="63"/>
      <c r="AS1206" s="5">
        <f>IF(Q1206&gt;0,RANK(Q1206,(N1206:P1206,Q1206:AE1206)),0)</f>
        <v>3</v>
      </c>
      <c r="AT1206" s="5">
        <f>IF(R1206&gt;0,RANK(R1206,(N1206:P1206,Q1206:AE1206)),0)</f>
        <v>4</v>
      </c>
      <c r="AU1206" s="5">
        <f>IF(T1206&gt;0,RANK(T1206,(N1206:P1206,Q1206:AE1206)),0)</f>
        <v>8</v>
      </c>
      <c r="AV1206" s="5">
        <f>IF(S1206&gt;0,RANK(S1206,(N1206:P1206,Q1206:AE1206)),0)</f>
        <v>5</v>
      </c>
      <c r="AW1206" s="2">
        <f t="shared" si="489"/>
        <v>1.3901827302042279E-2</v>
      </c>
      <c r="AX1206" s="2">
        <f t="shared" si="490"/>
        <v>6.4493013256897167E-3</v>
      </c>
      <c r="AY1206" s="2">
        <f t="shared" si="491"/>
        <v>5.0161232533142241E-4</v>
      </c>
      <c r="AZ1206" s="2">
        <f t="shared" si="492"/>
        <v>2.149767108563239E-3</v>
      </c>
      <c r="BB1206" t="s">
        <v>1920</v>
      </c>
      <c r="BC1206" t="s">
        <v>323</v>
      </c>
      <c r="BD1206">
        <v>1</v>
      </c>
      <c r="BF1206" s="111">
        <v>22</v>
      </c>
      <c r="BG1206" s="113">
        <v>87</v>
      </c>
      <c r="BH1206" s="117">
        <f t="shared" si="483"/>
        <v>22087</v>
      </c>
      <c r="BJ1206" s="5" t="s">
        <v>501</v>
      </c>
    </row>
    <row r="1207" spans="1:62" hidden="1" outlineLevel="1">
      <c r="A1207" t="s">
        <v>2142</v>
      </c>
      <c r="B1207" t="s">
        <v>323</v>
      </c>
      <c r="C1207" s="1">
        <f t="shared" si="484"/>
        <v>25333</v>
      </c>
      <c r="D1207" s="5">
        <f>IF(N1207&gt;0, RANK(N1207,(N1207:P1207,Q1207:AE1207)),0)</f>
        <v>2</v>
      </c>
      <c r="E1207" s="5">
        <f>IF(O1207&gt;0,RANK(O1207,(N1207:P1207,Q1207:AE1207)),0)</f>
        <v>1</v>
      </c>
      <c r="F1207" s="5">
        <f>IF(P1207&gt;0,RANK(P1207,(N1207:P1207,Q1207:AE1207)),0)</f>
        <v>0</v>
      </c>
      <c r="G1207" s="131">
        <f t="shared" si="468"/>
        <v>7041</v>
      </c>
      <c r="H1207" s="136">
        <f t="shared" si="469"/>
        <v>0.27793786760352107</v>
      </c>
      <c r="I1207" s="2"/>
      <c r="J1207" s="2">
        <f t="shared" si="485"/>
        <v>0.35116251529625392</v>
      </c>
      <c r="K1207" s="2">
        <f t="shared" si="486"/>
        <v>0.62910038289977499</v>
      </c>
      <c r="L1207" s="2">
        <f t="shared" si="487"/>
        <v>0</v>
      </c>
      <c r="M1207" s="2">
        <f t="shared" si="488"/>
        <v>1.9737101803971147E-2</v>
      </c>
      <c r="N1207" s="63">
        <v>8896</v>
      </c>
      <c r="O1207" s="63">
        <v>15937</v>
      </c>
      <c r="P1207" s="63"/>
      <c r="Q1207" s="63">
        <v>303</v>
      </c>
      <c r="R1207" s="63">
        <v>88</v>
      </c>
      <c r="S1207" s="63">
        <v>42</v>
      </c>
      <c r="T1207" s="63">
        <v>1</v>
      </c>
      <c r="U1207" s="63"/>
      <c r="V1207" s="63">
        <v>7</v>
      </c>
      <c r="W1207" s="63"/>
      <c r="X1207" s="63">
        <v>18</v>
      </c>
      <c r="Y1207" s="63"/>
      <c r="Z1207" s="63"/>
      <c r="AA1207" s="63"/>
      <c r="AB1207" s="63"/>
      <c r="AC1207" s="63"/>
      <c r="AD1207" s="63"/>
      <c r="AE1207" s="63">
        <v>5</v>
      </c>
      <c r="AF1207" s="63"/>
      <c r="AG1207" s="63">
        <v>4</v>
      </c>
      <c r="AH1207" s="63"/>
      <c r="AI1207" s="63"/>
      <c r="AJ1207" s="63"/>
      <c r="AK1207" s="63"/>
      <c r="AL1207" s="63">
        <v>32</v>
      </c>
      <c r="AM1207" s="63"/>
      <c r="AN1207" s="63"/>
      <c r="AO1207" s="63"/>
      <c r="AP1207" s="63"/>
      <c r="AQ1207" s="63"/>
      <c r="AS1207" s="5">
        <f>IF(Q1207&gt;0,RANK(Q1207,(N1207:P1207,Q1207:AE1207)),0)</f>
        <v>3</v>
      </c>
      <c r="AT1207" s="5">
        <f>IF(R1207&gt;0,RANK(R1207,(N1207:P1207,Q1207:AE1207)),0)</f>
        <v>4</v>
      </c>
      <c r="AU1207" s="5">
        <f>IF(T1207&gt;0,RANK(T1207,(N1207:P1207,Q1207:AE1207)),0)</f>
        <v>9</v>
      </c>
      <c r="AV1207" s="5">
        <f>IF(S1207&gt;0,RANK(S1207,(N1207:P1207,Q1207:AE1207)),0)</f>
        <v>5</v>
      </c>
      <c r="AW1207" s="2">
        <f t="shared" si="489"/>
        <v>1.196068369320649E-2</v>
      </c>
      <c r="AX1207" s="2">
        <f t="shared" si="490"/>
        <v>3.4737299174989146E-3</v>
      </c>
      <c r="AY1207" s="2">
        <f t="shared" si="491"/>
        <v>3.9474203607942208E-5</v>
      </c>
      <c r="AZ1207" s="2">
        <f t="shared" si="492"/>
        <v>1.6579165515335729E-3</v>
      </c>
      <c r="BB1207" t="s">
        <v>2142</v>
      </c>
      <c r="BC1207" t="s">
        <v>323</v>
      </c>
      <c r="BF1207" s="111">
        <v>22</v>
      </c>
      <c r="BG1207" s="113">
        <v>89</v>
      </c>
      <c r="BH1207" s="117">
        <f t="shared" si="483"/>
        <v>22089</v>
      </c>
      <c r="BJ1207" s="5" t="s">
        <v>501</v>
      </c>
    </row>
    <row r="1208" spans="1:62" hidden="1" outlineLevel="1">
      <c r="A1208" t="s">
        <v>240</v>
      </c>
      <c r="B1208" t="s">
        <v>323</v>
      </c>
      <c r="C1208" s="1">
        <f t="shared" si="484"/>
        <v>6394</v>
      </c>
      <c r="D1208" s="5">
        <f>IF(N1208&gt;0, RANK(N1208,(N1208:P1208,Q1208:AE1208)),0)</f>
        <v>1</v>
      </c>
      <c r="E1208" s="5">
        <f>IF(O1208&gt;0,RANK(O1208,(N1208:P1208,Q1208:AE1208)),0)</f>
        <v>2</v>
      </c>
      <c r="F1208" s="5">
        <f>IF(P1208&gt;0,RANK(P1208,(N1208:P1208,Q1208:AE1208)),0)</f>
        <v>0</v>
      </c>
      <c r="G1208" s="131">
        <f t="shared" si="468"/>
        <v>1251</v>
      </c>
      <c r="H1208" s="136">
        <f t="shared" si="469"/>
        <v>0.19565217391304349</v>
      </c>
      <c r="I1208" s="2"/>
      <c r="J1208" s="2">
        <f t="shared" si="485"/>
        <v>0.59117923052862054</v>
      </c>
      <c r="K1208" s="2">
        <f t="shared" si="486"/>
        <v>0.39552705661557708</v>
      </c>
      <c r="L1208" s="2">
        <f t="shared" si="487"/>
        <v>0</v>
      </c>
      <c r="M1208" s="2">
        <f t="shared" si="488"/>
        <v>1.3293712855802386E-2</v>
      </c>
      <c r="N1208" s="63">
        <v>3780</v>
      </c>
      <c r="O1208" s="63">
        <v>2529</v>
      </c>
      <c r="P1208" s="63"/>
      <c r="Q1208" s="63">
        <v>27</v>
      </c>
      <c r="R1208" s="63">
        <v>28</v>
      </c>
      <c r="S1208" s="63">
        <v>13</v>
      </c>
      <c r="T1208" s="63">
        <v>0</v>
      </c>
      <c r="U1208" s="63"/>
      <c r="V1208" s="63">
        <v>1</v>
      </c>
      <c r="W1208" s="63"/>
      <c r="X1208" s="63">
        <v>4</v>
      </c>
      <c r="Y1208" s="63"/>
      <c r="Z1208" s="63"/>
      <c r="AA1208" s="63"/>
      <c r="AB1208" s="63"/>
      <c r="AC1208" s="63"/>
      <c r="AD1208" s="63"/>
      <c r="AE1208" s="63">
        <v>2</v>
      </c>
      <c r="AF1208" s="63"/>
      <c r="AG1208" s="63">
        <v>1</v>
      </c>
      <c r="AH1208" s="63"/>
      <c r="AI1208" s="63"/>
      <c r="AJ1208" s="63"/>
      <c r="AK1208" s="63"/>
      <c r="AL1208" s="63">
        <v>9</v>
      </c>
      <c r="AM1208" s="63"/>
      <c r="AN1208" s="63"/>
      <c r="AO1208" s="63"/>
      <c r="AP1208" s="63"/>
      <c r="AQ1208" s="63"/>
      <c r="AS1208" s="5">
        <f>IF(Q1208&gt;0,RANK(Q1208,(N1208:P1208,Q1208:AE1208)),0)</f>
        <v>4</v>
      </c>
      <c r="AT1208" s="5">
        <f>IF(R1208&gt;0,RANK(R1208,(N1208:P1208,Q1208:AE1208)),0)</f>
        <v>3</v>
      </c>
      <c r="AU1208" s="5">
        <f>IF(T1208&gt;0,RANK(T1208,(N1208:P1208,Q1208:AE1208)),0)</f>
        <v>0</v>
      </c>
      <c r="AV1208" s="5">
        <f>IF(S1208&gt;0,RANK(S1208,(N1208:P1208,Q1208:AE1208)),0)</f>
        <v>5</v>
      </c>
      <c r="AW1208" s="2">
        <f t="shared" si="489"/>
        <v>4.2227087894901472E-3</v>
      </c>
      <c r="AX1208" s="2">
        <f t="shared" si="490"/>
        <v>4.3791054113231156E-3</v>
      </c>
      <c r="AY1208" s="2">
        <f t="shared" si="491"/>
        <v>0</v>
      </c>
      <c r="AZ1208" s="2">
        <f t="shared" si="492"/>
        <v>2.0331560838285894E-3</v>
      </c>
      <c r="BB1208" t="s">
        <v>240</v>
      </c>
      <c r="BC1208" t="s">
        <v>323</v>
      </c>
      <c r="BF1208" s="111">
        <v>22</v>
      </c>
      <c r="BG1208" s="113">
        <v>91</v>
      </c>
      <c r="BH1208" s="117">
        <f t="shared" si="483"/>
        <v>22091</v>
      </c>
      <c r="BJ1208" s="5" t="s">
        <v>501</v>
      </c>
    </row>
    <row r="1209" spans="1:62" hidden="1" outlineLevel="1">
      <c r="A1209" t="s">
        <v>241</v>
      </c>
      <c r="B1209" t="s">
        <v>323</v>
      </c>
      <c r="C1209" s="1">
        <f t="shared" si="484"/>
        <v>12395</v>
      </c>
      <c r="D1209" s="5">
        <f>IF(N1209&gt;0, RANK(N1209,(N1209:P1209,Q1209:AE1209)),0)</f>
        <v>1</v>
      </c>
      <c r="E1209" s="5">
        <f>IF(O1209&gt;0,RANK(O1209,(N1209:P1209,Q1209:AE1209)),0)</f>
        <v>2</v>
      </c>
      <c r="F1209" s="5">
        <f>IF(P1209&gt;0,RANK(P1209,(N1209:P1209,Q1209:AE1209)),0)</f>
        <v>0</v>
      </c>
      <c r="G1209" s="131">
        <f t="shared" si="468"/>
        <v>1850</v>
      </c>
      <c r="H1209" s="136">
        <f t="shared" si="469"/>
        <v>0.14925373134328357</v>
      </c>
      <c r="I1209" s="2"/>
      <c r="J1209" s="2">
        <f t="shared" si="485"/>
        <v>0.56950383219039935</v>
      </c>
      <c r="K1209" s="2">
        <f t="shared" si="486"/>
        <v>0.42025010084711578</v>
      </c>
      <c r="L1209" s="2">
        <f t="shared" si="487"/>
        <v>0</v>
      </c>
      <c r="M1209" s="2">
        <f t="shared" si="488"/>
        <v>1.0246066962484868E-2</v>
      </c>
      <c r="N1209" s="63">
        <v>7059</v>
      </c>
      <c r="O1209" s="63">
        <v>5209</v>
      </c>
      <c r="P1209" s="63"/>
      <c r="Q1209" s="63">
        <v>54</v>
      </c>
      <c r="R1209" s="63">
        <v>29</v>
      </c>
      <c r="S1209" s="63">
        <v>12</v>
      </c>
      <c r="T1209" s="63">
        <v>2</v>
      </c>
      <c r="U1209" s="63"/>
      <c r="V1209" s="63">
        <v>6</v>
      </c>
      <c r="W1209" s="63"/>
      <c r="X1209" s="63">
        <v>9</v>
      </c>
      <c r="Y1209" s="63"/>
      <c r="Z1209" s="63"/>
      <c r="AA1209" s="63"/>
      <c r="AB1209" s="63"/>
      <c r="AC1209" s="63"/>
      <c r="AD1209" s="63"/>
      <c r="AE1209" s="63">
        <v>2</v>
      </c>
      <c r="AF1209" s="63"/>
      <c r="AG1209" s="63">
        <v>3</v>
      </c>
      <c r="AH1209" s="63"/>
      <c r="AI1209" s="63"/>
      <c r="AJ1209" s="63"/>
      <c r="AK1209" s="63"/>
      <c r="AL1209" s="63">
        <v>10</v>
      </c>
      <c r="AM1209" s="63"/>
      <c r="AN1209" s="63"/>
      <c r="AO1209" s="63"/>
      <c r="AP1209" s="63"/>
      <c r="AQ1209" s="63"/>
      <c r="AS1209" s="5">
        <f>IF(Q1209&gt;0,RANK(Q1209,(N1209:P1209,Q1209:AE1209)),0)</f>
        <v>3</v>
      </c>
      <c r="AT1209" s="5">
        <f>IF(R1209&gt;0,RANK(R1209,(N1209:P1209,Q1209:AE1209)),0)</f>
        <v>4</v>
      </c>
      <c r="AU1209" s="5">
        <f>IF(T1209&gt;0,RANK(T1209,(N1209:P1209,Q1209:AE1209)),0)</f>
        <v>8</v>
      </c>
      <c r="AV1209" s="5">
        <f>IF(S1209&gt;0,RANK(S1209,(N1209:P1209,Q1209:AE1209)),0)</f>
        <v>5</v>
      </c>
      <c r="AW1209" s="2">
        <f t="shared" si="489"/>
        <v>4.3565954013715207E-3</v>
      </c>
      <c r="AX1209" s="2">
        <f t="shared" si="490"/>
        <v>2.3396530859217425E-3</v>
      </c>
      <c r="AY1209" s="2">
        <f t="shared" si="491"/>
        <v>1.6135538523598226E-4</v>
      </c>
      <c r="AZ1209" s="2">
        <f t="shared" si="492"/>
        <v>9.6813231141589353E-4</v>
      </c>
      <c r="BB1209" t="s">
        <v>241</v>
      </c>
      <c r="BC1209" t="s">
        <v>323</v>
      </c>
      <c r="BD1209">
        <v>2</v>
      </c>
      <c r="BF1209" s="111">
        <v>22</v>
      </c>
      <c r="BG1209" s="113">
        <v>93</v>
      </c>
      <c r="BH1209" s="117">
        <f t="shared" si="483"/>
        <v>22093</v>
      </c>
      <c r="BJ1209" s="5" t="s">
        <v>501</v>
      </c>
    </row>
    <row r="1210" spans="1:62" hidden="1" outlineLevel="1">
      <c r="A1210" t="s">
        <v>663</v>
      </c>
      <c r="B1210" t="s">
        <v>323</v>
      </c>
      <c r="C1210" s="1">
        <f t="shared" si="484"/>
        <v>21123</v>
      </c>
      <c r="D1210" s="5">
        <f>IF(N1210&gt;0, RANK(N1210,(N1210:P1210,Q1210:AE1210)),0)</f>
        <v>1</v>
      </c>
      <c r="E1210" s="5">
        <f>IF(O1210&gt;0,RANK(O1210,(N1210:P1210,Q1210:AE1210)),0)</f>
        <v>2</v>
      </c>
      <c r="F1210" s="5">
        <f>IF(P1210&gt;0,RANK(P1210,(N1210:P1210,Q1210:AE1210)),0)</f>
        <v>0</v>
      </c>
      <c r="G1210" s="131">
        <f t="shared" si="468"/>
        <v>5559</v>
      </c>
      <c r="H1210" s="136">
        <f t="shared" si="469"/>
        <v>0.26317284476636843</v>
      </c>
      <c r="I1210" s="2"/>
      <c r="J1210" s="2">
        <f t="shared" si="485"/>
        <v>0.62391705723618807</v>
      </c>
      <c r="K1210" s="2">
        <f t="shared" si="486"/>
        <v>0.36074421246981964</v>
      </c>
      <c r="L1210" s="2">
        <f t="shared" si="487"/>
        <v>0</v>
      </c>
      <c r="M1210" s="2">
        <f t="shared" si="488"/>
        <v>1.5338730293992298E-2</v>
      </c>
      <c r="N1210" s="63">
        <v>13179</v>
      </c>
      <c r="O1210" s="63">
        <v>7620</v>
      </c>
      <c r="P1210" s="63"/>
      <c r="Q1210" s="63">
        <v>164</v>
      </c>
      <c r="R1210" s="63">
        <v>71</v>
      </c>
      <c r="S1210" s="63">
        <v>32</v>
      </c>
      <c r="T1210" s="63">
        <v>3</v>
      </c>
      <c r="U1210" s="63"/>
      <c r="V1210" s="63">
        <v>6</v>
      </c>
      <c r="W1210" s="63"/>
      <c r="X1210" s="63">
        <v>21</v>
      </c>
      <c r="Y1210" s="63"/>
      <c r="Z1210" s="63"/>
      <c r="AA1210" s="63"/>
      <c r="AB1210" s="63"/>
      <c r="AC1210" s="63"/>
      <c r="AD1210" s="63"/>
      <c r="AE1210" s="63">
        <v>7</v>
      </c>
      <c r="AF1210" s="63"/>
      <c r="AG1210" s="63">
        <v>4</v>
      </c>
      <c r="AH1210" s="63"/>
      <c r="AI1210" s="63"/>
      <c r="AJ1210" s="63"/>
      <c r="AK1210" s="63"/>
      <c r="AL1210" s="63">
        <v>16</v>
      </c>
      <c r="AM1210" s="63"/>
      <c r="AN1210" s="63"/>
      <c r="AO1210" s="63"/>
      <c r="AP1210" s="63"/>
      <c r="AQ1210" s="63"/>
      <c r="AS1210" s="5">
        <f>IF(Q1210&gt;0,RANK(Q1210,(N1210:P1210,Q1210:AE1210)),0)</f>
        <v>3</v>
      </c>
      <c r="AT1210" s="5">
        <f>IF(R1210&gt;0,RANK(R1210,(N1210:P1210,Q1210:AE1210)),0)</f>
        <v>4</v>
      </c>
      <c r="AU1210" s="5">
        <f>IF(T1210&gt;0,RANK(T1210,(N1210:P1210,Q1210:AE1210)),0)</f>
        <v>9</v>
      </c>
      <c r="AV1210" s="5">
        <f>IF(S1210&gt;0,RANK(S1210,(N1210:P1210,Q1210:AE1210)),0)</f>
        <v>5</v>
      </c>
      <c r="AW1210" s="2">
        <f t="shared" si="489"/>
        <v>7.7640486673294512E-3</v>
      </c>
      <c r="AX1210" s="2">
        <f t="shared" si="490"/>
        <v>3.3612649718316526E-3</v>
      </c>
      <c r="AY1210" s="2">
        <f t="shared" si="491"/>
        <v>1.42025280499929E-4</v>
      </c>
      <c r="AZ1210" s="2">
        <f t="shared" si="492"/>
        <v>1.5149363253325759E-3</v>
      </c>
      <c r="BB1210" t="s">
        <v>663</v>
      </c>
      <c r="BC1210" t="s">
        <v>323</v>
      </c>
      <c r="BF1210" s="111">
        <v>22</v>
      </c>
      <c r="BG1210" s="113">
        <v>95</v>
      </c>
      <c r="BH1210" s="117">
        <f t="shared" si="483"/>
        <v>22095</v>
      </c>
      <c r="BJ1210" s="5" t="s">
        <v>501</v>
      </c>
    </row>
    <row r="1211" spans="1:62" hidden="1" outlineLevel="1">
      <c r="A1211" t="s">
        <v>2688</v>
      </c>
      <c r="B1211" t="s">
        <v>323</v>
      </c>
      <c r="C1211" s="1">
        <f t="shared" si="484"/>
        <v>41647</v>
      </c>
      <c r="D1211" s="5">
        <f>IF(N1211&gt;0, RANK(N1211,(N1211:P1211,Q1211:AE1211)),0)</f>
        <v>2</v>
      </c>
      <c r="E1211" s="5">
        <f>IF(O1211&gt;0,RANK(O1211,(N1211:P1211,Q1211:AE1211)),0)</f>
        <v>1</v>
      </c>
      <c r="F1211" s="5">
        <f>IF(P1211&gt;0,RANK(P1211,(N1211:P1211,Q1211:AE1211)),0)</f>
        <v>0</v>
      </c>
      <c r="G1211" s="131">
        <f t="shared" si="468"/>
        <v>1807</v>
      </c>
      <c r="H1211" s="136">
        <f t="shared" si="469"/>
        <v>4.3388479362258987E-2</v>
      </c>
      <c r="I1211" s="2"/>
      <c r="J1211" s="2">
        <f t="shared" si="485"/>
        <v>0.47225490431483658</v>
      </c>
      <c r="K1211" s="2">
        <f t="shared" si="486"/>
        <v>0.51564338367709561</v>
      </c>
      <c r="L1211" s="2">
        <f t="shared" si="487"/>
        <v>0</v>
      </c>
      <c r="M1211" s="2">
        <f t="shared" si="488"/>
        <v>1.2101712008067866E-2</v>
      </c>
      <c r="N1211" s="63">
        <v>19668</v>
      </c>
      <c r="O1211" s="63">
        <v>21475</v>
      </c>
      <c r="P1211" s="63"/>
      <c r="Q1211" s="63">
        <v>200</v>
      </c>
      <c r="R1211" s="63">
        <v>136</v>
      </c>
      <c r="S1211" s="63">
        <v>69</v>
      </c>
      <c r="T1211" s="63">
        <v>6</v>
      </c>
      <c r="U1211" s="63"/>
      <c r="V1211" s="63">
        <v>12</v>
      </c>
      <c r="W1211" s="63"/>
      <c r="X1211" s="63">
        <v>30</v>
      </c>
      <c r="Y1211" s="63"/>
      <c r="Z1211" s="63"/>
      <c r="AA1211" s="63"/>
      <c r="AB1211" s="63"/>
      <c r="AC1211" s="63"/>
      <c r="AD1211" s="63"/>
      <c r="AE1211" s="63">
        <v>8</v>
      </c>
      <c r="AF1211" s="63"/>
      <c r="AG1211" s="63">
        <v>15</v>
      </c>
      <c r="AH1211" s="63"/>
      <c r="AI1211" s="63"/>
      <c r="AJ1211" s="63"/>
      <c r="AK1211" s="63"/>
      <c r="AL1211" s="63">
        <v>28</v>
      </c>
      <c r="AM1211" s="63"/>
      <c r="AN1211" s="63"/>
      <c r="AO1211" s="63"/>
      <c r="AP1211" s="63"/>
      <c r="AQ1211" s="63"/>
      <c r="AS1211" s="5">
        <f>IF(Q1211&gt;0,RANK(Q1211,(N1211:P1211,Q1211:AE1211)),0)</f>
        <v>3</v>
      </c>
      <c r="AT1211" s="5">
        <f>IF(R1211&gt;0,RANK(R1211,(N1211:P1211,Q1211:AE1211)),0)</f>
        <v>4</v>
      </c>
      <c r="AU1211" s="5">
        <f>IF(T1211&gt;0,RANK(T1211,(N1211:P1211,Q1211:AE1211)),0)</f>
        <v>9</v>
      </c>
      <c r="AV1211" s="5">
        <f>IF(S1211&gt;0,RANK(S1211,(N1211:P1211,Q1211:AE1211)),0)</f>
        <v>5</v>
      </c>
      <c r="AW1211" s="2">
        <f t="shared" si="489"/>
        <v>4.8022666698681778E-3</v>
      </c>
      <c r="AX1211" s="2">
        <f t="shared" si="490"/>
        <v>3.2655413355103611E-3</v>
      </c>
      <c r="AY1211" s="2">
        <f t="shared" si="491"/>
        <v>1.4406800009604534E-4</v>
      </c>
      <c r="AZ1211" s="2">
        <f t="shared" si="492"/>
        <v>1.6567820011045213E-3</v>
      </c>
      <c r="BB1211" t="s">
        <v>2688</v>
      </c>
      <c r="BC1211" t="s">
        <v>323</v>
      </c>
      <c r="BF1211" s="111">
        <v>22</v>
      </c>
      <c r="BG1211" s="113">
        <v>97</v>
      </c>
      <c r="BH1211" s="117">
        <f t="shared" si="483"/>
        <v>22097</v>
      </c>
      <c r="BJ1211" s="5" t="s">
        <v>501</v>
      </c>
    </row>
    <row r="1212" spans="1:62" hidden="1" outlineLevel="1">
      <c r="A1212" t="s">
        <v>1362</v>
      </c>
      <c r="B1212" t="s">
        <v>323</v>
      </c>
      <c r="C1212" s="1">
        <f t="shared" si="484"/>
        <v>25433</v>
      </c>
      <c r="D1212" s="5">
        <f>IF(N1212&gt;0, RANK(N1212,(N1212:P1212,Q1212:AE1212)),0)</f>
        <v>2</v>
      </c>
      <c r="E1212" s="5">
        <f>IF(O1212&gt;0,RANK(O1212,(N1212:P1212,Q1212:AE1212)),0)</f>
        <v>1</v>
      </c>
      <c r="F1212" s="5">
        <f>IF(P1212&gt;0,RANK(P1212,(N1212:P1212,Q1212:AE1212)),0)</f>
        <v>0</v>
      </c>
      <c r="G1212" s="131">
        <f t="shared" si="468"/>
        <v>6231</v>
      </c>
      <c r="H1212" s="136">
        <f t="shared" si="469"/>
        <v>0.24499665788542443</v>
      </c>
      <c r="I1212" s="2"/>
      <c r="J1212" s="2">
        <f t="shared" si="485"/>
        <v>0.37046357095112648</v>
      </c>
      <c r="K1212" s="2">
        <f t="shared" si="486"/>
        <v>0.61546022883655094</v>
      </c>
      <c r="L1212" s="2">
        <f t="shared" si="487"/>
        <v>0</v>
      </c>
      <c r="M1212" s="2">
        <f t="shared" si="488"/>
        <v>1.4076200212322587E-2</v>
      </c>
      <c r="N1212" s="63">
        <v>9422</v>
      </c>
      <c r="O1212" s="63">
        <v>15653</v>
      </c>
      <c r="P1212" s="63"/>
      <c r="Q1212" s="63">
        <v>162</v>
      </c>
      <c r="R1212" s="63">
        <v>91</v>
      </c>
      <c r="S1212" s="63">
        <v>25</v>
      </c>
      <c r="T1212" s="63">
        <v>8</v>
      </c>
      <c r="U1212" s="63"/>
      <c r="V1212" s="63">
        <v>18</v>
      </c>
      <c r="W1212" s="63"/>
      <c r="X1212" s="63">
        <v>17</v>
      </c>
      <c r="Y1212" s="63"/>
      <c r="Z1212" s="63"/>
      <c r="AA1212" s="63"/>
      <c r="AB1212" s="63"/>
      <c r="AC1212" s="63"/>
      <c r="AD1212" s="63"/>
      <c r="AE1212" s="63">
        <v>6</v>
      </c>
      <c r="AF1212" s="63"/>
      <c r="AG1212" s="63">
        <v>9</v>
      </c>
      <c r="AH1212" s="63"/>
      <c r="AI1212" s="63"/>
      <c r="AJ1212" s="63"/>
      <c r="AK1212" s="63"/>
      <c r="AL1212" s="63">
        <v>22</v>
      </c>
      <c r="AM1212" s="63"/>
      <c r="AN1212" s="63"/>
      <c r="AO1212" s="63"/>
      <c r="AP1212" s="63"/>
      <c r="AQ1212" s="63"/>
      <c r="AS1212" s="5">
        <f>IF(Q1212&gt;0,RANK(Q1212,(N1212:P1212,Q1212:AE1212)),0)</f>
        <v>3</v>
      </c>
      <c r="AT1212" s="5">
        <f>IF(R1212&gt;0,RANK(R1212,(N1212:P1212,Q1212:AE1212)),0)</f>
        <v>4</v>
      </c>
      <c r="AU1212" s="5">
        <f>IF(T1212&gt;0,RANK(T1212,(N1212:P1212,Q1212:AE1212)),0)</f>
        <v>8</v>
      </c>
      <c r="AV1212" s="5">
        <f>IF(S1212&gt;0,RANK(S1212,(N1212:P1212,Q1212:AE1212)),0)</f>
        <v>5</v>
      </c>
      <c r="AW1212" s="2">
        <f t="shared" si="489"/>
        <v>6.3696771910509969E-3</v>
      </c>
      <c r="AX1212" s="2">
        <f t="shared" si="490"/>
        <v>3.5780285455903746E-3</v>
      </c>
      <c r="AY1212" s="2">
        <f t="shared" si="491"/>
        <v>3.1455196005190109E-4</v>
      </c>
      <c r="AZ1212" s="2">
        <f t="shared" si="492"/>
        <v>9.8297487516219094E-4</v>
      </c>
      <c r="BB1212" t="s">
        <v>1362</v>
      </c>
      <c r="BC1212" t="s">
        <v>323</v>
      </c>
      <c r="BD1212">
        <v>3</v>
      </c>
      <c r="BF1212" s="111">
        <v>22</v>
      </c>
      <c r="BG1212" s="113">
        <v>99</v>
      </c>
      <c r="BH1212" s="117">
        <f t="shared" si="483"/>
        <v>22099</v>
      </c>
      <c r="BJ1212" s="5" t="s">
        <v>501</v>
      </c>
    </row>
    <row r="1213" spans="1:62" hidden="1" outlineLevel="1">
      <c r="A1213" t="s">
        <v>1360</v>
      </c>
      <c r="B1213" t="s">
        <v>323</v>
      </c>
      <c r="C1213" s="1">
        <f t="shared" si="484"/>
        <v>23640</v>
      </c>
      <c r="D1213" s="5">
        <f>IF(N1213&gt;0, RANK(N1213,(N1213:P1213,Q1213:AE1213)),0)</f>
        <v>2</v>
      </c>
      <c r="E1213" s="5">
        <f>IF(O1213&gt;0,RANK(O1213,(N1213:P1213,Q1213:AE1213)),0)</f>
        <v>1</v>
      </c>
      <c r="F1213" s="5">
        <f>IF(P1213&gt;0,RANK(P1213,(N1213:P1213,Q1213:AE1213)),0)</f>
        <v>0</v>
      </c>
      <c r="G1213" s="131">
        <f t="shared" si="468"/>
        <v>4435</v>
      </c>
      <c r="H1213" s="136">
        <f t="shared" si="469"/>
        <v>0.18760575296108292</v>
      </c>
      <c r="I1213" s="2"/>
      <c r="J1213" s="2">
        <f t="shared" si="485"/>
        <v>0.39974619289340102</v>
      </c>
      <c r="K1213" s="2">
        <f t="shared" si="486"/>
        <v>0.58735194585448391</v>
      </c>
      <c r="L1213" s="2">
        <f t="shared" si="487"/>
        <v>0</v>
      </c>
      <c r="M1213" s="2">
        <f t="shared" si="488"/>
        <v>1.2901861252115121E-2</v>
      </c>
      <c r="N1213" s="63">
        <v>9450</v>
      </c>
      <c r="O1213" s="63">
        <v>13885</v>
      </c>
      <c r="P1213" s="63"/>
      <c r="Q1213" s="63">
        <v>144</v>
      </c>
      <c r="R1213" s="63">
        <v>75</v>
      </c>
      <c r="S1213" s="63">
        <v>27</v>
      </c>
      <c r="T1213" s="63">
        <v>5</v>
      </c>
      <c r="U1213" s="63"/>
      <c r="V1213" s="63">
        <v>7</v>
      </c>
      <c r="W1213" s="63"/>
      <c r="X1213" s="63">
        <v>14</v>
      </c>
      <c r="Y1213" s="63"/>
      <c r="Z1213" s="63"/>
      <c r="AA1213" s="63"/>
      <c r="AB1213" s="63"/>
      <c r="AC1213" s="63"/>
      <c r="AD1213" s="63"/>
      <c r="AE1213" s="63">
        <v>7</v>
      </c>
      <c r="AF1213" s="63"/>
      <c r="AG1213" s="63">
        <v>5</v>
      </c>
      <c r="AH1213" s="63"/>
      <c r="AI1213" s="63"/>
      <c r="AJ1213" s="63"/>
      <c r="AK1213" s="63"/>
      <c r="AL1213" s="63">
        <v>21</v>
      </c>
      <c r="AM1213" s="63"/>
      <c r="AN1213" s="63"/>
      <c r="AO1213" s="63"/>
      <c r="AP1213" s="63"/>
      <c r="AQ1213" s="63"/>
      <c r="AS1213" s="5">
        <f>IF(Q1213&gt;0,RANK(Q1213,(N1213:P1213,Q1213:AE1213)),0)</f>
        <v>3</v>
      </c>
      <c r="AT1213" s="5">
        <f>IF(R1213&gt;0,RANK(R1213,(N1213:P1213,Q1213:AE1213)),0)</f>
        <v>4</v>
      </c>
      <c r="AU1213" s="5">
        <f>IF(T1213&gt;0,RANK(T1213,(N1213:P1213,Q1213:AE1213)),0)</f>
        <v>9</v>
      </c>
      <c r="AV1213" s="5">
        <f>IF(S1213&gt;0,RANK(S1213,(N1213:P1213,Q1213:AE1213)),0)</f>
        <v>5</v>
      </c>
      <c r="AW1213" s="2">
        <f t="shared" si="489"/>
        <v>6.0913705583756344E-3</v>
      </c>
      <c r="AX1213" s="2">
        <f t="shared" si="490"/>
        <v>3.1725888324873096E-3</v>
      </c>
      <c r="AY1213" s="2">
        <f t="shared" si="491"/>
        <v>2.1150592216582064E-4</v>
      </c>
      <c r="AZ1213" s="2">
        <f t="shared" si="492"/>
        <v>1.1421319796954316E-3</v>
      </c>
      <c r="BB1213" t="s">
        <v>1360</v>
      </c>
      <c r="BC1213" t="s">
        <v>323</v>
      </c>
      <c r="BD1213">
        <v>3</v>
      </c>
      <c r="BF1213" s="111">
        <v>22</v>
      </c>
      <c r="BG1213" s="113">
        <v>101</v>
      </c>
      <c r="BH1213" s="117">
        <f t="shared" si="483"/>
        <v>22101</v>
      </c>
      <c r="BJ1213" s="5" t="s">
        <v>501</v>
      </c>
    </row>
    <row r="1214" spans="1:62" hidden="1" outlineLevel="1">
      <c r="A1214" t="s">
        <v>1956</v>
      </c>
      <c r="B1214" t="s">
        <v>323</v>
      </c>
      <c r="C1214" s="1">
        <f t="shared" si="484"/>
        <v>112902</v>
      </c>
      <c r="D1214" s="5">
        <f>IF(N1214&gt;0, RANK(N1214,(N1214:P1214,Q1214:AE1214)),0)</f>
        <v>2</v>
      </c>
      <c r="E1214" s="5">
        <f>IF(O1214&gt;0,RANK(O1214,(N1214:P1214,Q1214:AE1214)),0)</f>
        <v>1</v>
      </c>
      <c r="F1214" s="5">
        <f>IF(P1214&gt;0,RANK(P1214,(N1214:P1214,Q1214:AE1214)),0)</f>
        <v>0</v>
      </c>
      <c r="G1214" s="131">
        <f t="shared" si="468"/>
        <v>58995</v>
      </c>
      <c r="H1214" s="136">
        <f t="shared" si="469"/>
        <v>0.52253281607057445</v>
      </c>
      <c r="I1214" s="2"/>
      <c r="J1214" s="2">
        <f t="shared" si="485"/>
        <v>0.22787904554392305</v>
      </c>
      <c r="K1214" s="2">
        <f t="shared" si="486"/>
        <v>0.75041186161449758</v>
      </c>
      <c r="L1214" s="2">
        <f t="shared" si="487"/>
        <v>0</v>
      </c>
      <c r="M1214" s="2">
        <f t="shared" si="488"/>
        <v>2.1709092841579403E-2</v>
      </c>
      <c r="N1214" s="63">
        <v>25728</v>
      </c>
      <c r="O1214" s="63">
        <v>84723</v>
      </c>
      <c r="P1214" s="63"/>
      <c r="Q1214" s="63">
        <v>1637</v>
      </c>
      <c r="R1214" s="63">
        <v>399</v>
      </c>
      <c r="S1214" s="63">
        <v>176</v>
      </c>
      <c r="T1214" s="63">
        <v>14</v>
      </c>
      <c r="U1214" s="63"/>
      <c r="V1214" s="63">
        <v>39</v>
      </c>
      <c r="W1214" s="63"/>
      <c r="X1214" s="63">
        <v>70</v>
      </c>
      <c r="Y1214" s="63"/>
      <c r="Z1214" s="63"/>
      <c r="AA1214" s="63"/>
      <c r="AB1214" s="63"/>
      <c r="AC1214" s="63"/>
      <c r="AD1214" s="63"/>
      <c r="AE1214" s="63">
        <v>19</v>
      </c>
      <c r="AF1214" s="63"/>
      <c r="AG1214" s="63">
        <v>13</v>
      </c>
      <c r="AH1214" s="63"/>
      <c r="AI1214" s="63"/>
      <c r="AJ1214" s="63"/>
      <c r="AK1214" s="63"/>
      <c r="AL1214" s="63">
        <v>84</v>
      </c>
      <c r="AM1214" s="63"/>
      <c r="AN1214" s="63"/>
      <c r="AO1214" s="63"/>
      <c r="AP1214" s="63"/>
      <c r="AQ1214" s="63"/>
      <c r="AS1214" s="5">
        <f>IF(Q1214&gt;0,RANK(Q1214,(N1214:P1214,Q1214:AE1214)),0)</f>
        <v>3</v>
      </c>
      <c r="AT1214" s="5">
        <f>IF(R1214&gt;0,RANK(R1214,(N1214:P1214,Q1214:AE1214)),0)</f>
        <v>4</v>
      </c>
      <c r="AU1214" s="5">
        <f>IF(T1214&gt;0,RANK(T1214,(N1214:P1214,Q1214:AE1214)),0)</f>
        <v>9</v>
      </c>
      <c r="AV1214" s="5">
        <f>IF(S1214&gt;0,RANK(S1214,(N1214:P1214,Q1214:AE1214)),0)</f>
        <v>5</v>
      </c>
      <c r="AW1214" s="2">
        <f t="shared" si="489"/>
        <v>1.4499300278117305E-2</v>
      </c>
      <c r="AX1214" s="2">
        <f t="shared" si="490"/>
        <v>3.534038369559441E-3</v>
      </c>
      <c r="AY1214" s="2">
        <f t="shared" si="491"/>
        <v>1.2400134630033126E-4</v>
      </c>
      <c r="AZ1214" s="2">
        <f t="shared" si="492"/>
        <v>1.5588740677755929E-3</v>
      </c>
      <c r="BB1214" t="s">
        <v>1956</v>
      </c>
      <c r="BC1214" t="s">
        <v>323</v>
      </c>
      <c r="BD1214">
        <v>1</v>
      </c>
      <c r="BF1214" s="111">
        <v>22</v>
      </c>
      <c r="BG1214" s="113">
        <v>103</v>
      </c>
      <c r="BH1214" s="117">
        <f t="shared" si="483"/>
        <v>22103</v>
      </c>
      <c r="BJ1214" s="5" t="s">
        <v>501</v>
      </c>
    </row>
    <row r="1215" spans="1:62" hidden="1" outlineLevel="1">
      <c r="A1215" t="s">
        <v>540</v>
      </c>
      <c r="B1215" t="s">
        <v>323</v>
      </c>
      <c r="C1215" s="1">
        <f t="shared" si="484"/>
        <v>50099</v>
      </c>
      <c r="D1215" s="5">
        <f>IF(N1215&gt;0, RANK(N1215,(N1215:P1215,Q1215:AE1215)),0)</f>
        <v>2</v>
      </c>
      <c r="E1215" s="5">
        <f>IF(O1215&gt;0,RANK(O1215,(N1215:P1215,Q1215:AE1215)),0)</f>
        <v>1</v>
      </c>
      <c r="F1215" s="5">
        <f>IF(P1215&gt;0,RANK(P1215,(N1215:P1215,Q1215:AE1215)),0)</f>
        <v>0</v>
      </c>
      <c r="G1215" s="131">
        <f t="shared" si="468"/>
        <v>13868</v>
      </c>
      <c r="H1215" s="136">
        <f t="shared" si="469"/>
        <v>0.2768119124134214</v>
      </c>
      <c r="I1215" s="2"/>
      <c r="J1215" s="2">
        <f t="shared" si="485"/>
        <v>0.35373959560071061</v>
      </c>
      <c r="K1215" s="2">
        <f t="shared" si="486"/>
        <v>0.63055150801413207</v>
      </c>
      <c r="L1215" s="2">
        <f t="shared" si="487"/>
        <v>0</v>
      </c>
      <c r="M1215" s="2">
        <f t="shared" si="488"/>
        <v>1.5708896385157378E-2</v>
      </c>
      <c r="N1215" s="63">
        <v>17722</v>
      </c>
      <c r="O1215" s="63">
        <v>31590</v>
      </c>
      <c r="P1215" s="63"/>
      <c r="Q1215" s="63">
        <v>408</v>
      </c>
      <c r="R1215" s="63">
        <v>166</v>
      </c>
      <c r="S1215" s="63">
        <v>63</v>
      </c>
      <c r="T1215" s="63">
        <v>13</v>
      </c>
      <c r="U1215" s="63"/>
      <c r="V1215" s="63">
        <v>24</v>
      </c>
      <c r="W1215" s="63"/>
      <c r="X1215" s="63">
        <v>37</v>
      </c>
      <c r="Y1215" s="63"/>
      <c r="Z1215" s="63"/>
      <c r="AA1215" s="63"/>
      <c r="AB1215" s="63"/>
      <c r="AC1215" s="63"/>
      <c r="AD1215" s="63"/>
      <c r="AE1215" s="63">
        <v>17</v>
      </c>
      <c r="AF1215" s="63"/>
      <c r="AG1215" s="63">
        <v>10</v>
      </c>
      <c r="AH1215" s="63"/>
      <c r="AI1215" s="63"/>
      <c r="AJ1215" s="63"/>
      <c r="AK1215" s="63"/>
      <c r="AL1215" s="63">
        <v>49</v>
      </c>
      <c r="AM1215" s="63"/>
      <c r="AN1215" s="63"/>
      <c r="AO1215" s="63"/>
      <c r="AP1215" s="63"/>
      <c r="AQ1215" s="63"/>
      <c r="AS1215" s="5">
        <f>IF(Q1215&gt;0,RANK(Q1215,(N1215:P1215,Q1215:AE1215)),0)</f>
        <v>3</v>
      </c>
      <c r="AT1215" s="5">
        <f>IF(R1215&gt;0,RANK(R1215,(N1215:P1215,Q1215:AE1215)),0)</f>
        <v>4</v>
      </c>
      <c r="AU1215" s="5">
        <f>IF(T1215&gt;0,RANK(T1215,(N1215:P1215,Q1215:AE1215)),0)</f>
        <v>9</v>
      </c>
      <c r="AV1215" s="5">
        <f>IF(S1215&gt;0,RANK(S1215,(N1215:P1215,Q1215:AE1215)),0)</f>
        <v>5</v>
      </c>
      <c r="AW1215" s="2">
        <f t="shared" si="489"/>
        <v>8.143875127248049E-3</v>
      </c>
      <c r="AX1215" s="2">
        <f t="shared" si="490"/>
        <v>3.3134393900077848E-3</v>
      </c>
      <c r="AY1215" s="2">
        <f t="shared" si="491"/>
        <v>2.5948621728976627E-4</v>
      </c>
      <c r="AZ1215" s="2">
        <f t="shared" si="492"/>
        <v>1.2575101299427134E-3</v>
      </c>
      <c r="BB1215" t="s">
        <v>540</v>
      </c>
      <c r="BC1215" t="s">
        <v>323</v>
      </c>
      <c r="BF1215" s="111">
        <v>22</v>
      </c>
      <c r="BG1215" s="113">
        <v>105</v>
      </c>
      <c r="BH1215" s="117">
        <f t="shared" si="483"/>
        <v>22105</v>
      </c>
      <c r="BJ1215" s="5" t="s">
        <v>501</v>
      </c>
    </row>
    <row r="1216" spans="1:62" hidden="1" outlineLevel="1">
      <c r="A1216" t="s">
        <v>721</v>
      </c>
      <c r="B1216" t="s">
        <v>323</v>
      </c>
      <c r="C1216" s="1">
        <f t="shared" si="484"/>
        <v>2812</v>
      </c>
      <c r="D1216" s="5">
        <f>IF(N1216&gt;0, RANK(N1216,(N1216:P1216,Q1216:AE1216)),0)</f>
        <v>1</v>
      </c>
      <c r="E1216" s="5">
        <f>IF(O1216&gt;0,RANK(O1216,(N1216:P1216,Q1216:AE1216)),0)</f>
        <v>2</v>
      </c>
      <c r="F1216" s="5">
        <f>IF(P1216&gt;0,RANK(P1216,(N1216:P1216,Q1216:AE1216)),0)</f>
        <v>0</v>
      </c>
      <c r="G1216" s="131">
        <f t="shared" si="468"/>
        <v>334</v>
      </c>
      <c r="H1216" s="136">
        <f t="shared" si="469"/>
        <v>0.11877667140825035</v>
      </c>
      <c r="I1216" s="2"/>
      <c r="J1216" s="2">
        <f t="shared" si="485"/>
        <v>0.55618776671408254</v>
      </c>
      <c r="K1216" s="2">
        <f t="shared" si="486"/>
        <v>0.43741109530583216</v>
      </c>
      <c r="L1216" s="2">
        <f t="shared" si="487"/>
        <v>0</v>
      </c>
      <c r="M1216" s="2">
        <f t="shared" si="488"/>
        <v>6.4011379800852919E-3</v>
      </c>
      <c r="N1216" s="63">
        <v>1564</v>
      </c>
      <c r="O1216" s="63">
        <v>1230</v>
      </c>
      <c r="P1216" s="63"/>
      <c r="Q1216" s="63">
        <v>3</v>
      </c>
      <c r="R1216" s="63">
        <v>4</v>
      </c>
      <c r="S1216" s="63">
        <v>2</v>
      </c>
      <c r="T1216" s="63">
        <v>0</v>
      </c>
      <c r="U1216" s="63"/>
      <c r="V1216" s="63">
        <v>2</v>
      </c>
      <c r="W1216" s="63"/>
      <c r="X1216" s="63">
        <v>5</v>
      </c>
      <c r="Y1216" s="63"/>
      <c r="Z1216" s="63"/>
      <c r="AA1216" s="63"/>
      <c r="AB1216" s="63"/>
      <c r="AC1216" s="63"/>
      <c r="AD1216" s="63"/>
      <c r="AE1216" s="63">
        <v>0</v>
      </c>
      <c r="AF1216" s="63"/>
      <c r="AG1216" s="63">
        <v>0</v>
      </c>
      <c r="AH1216" s="63"/>
      <c r="AI1216" s="63"/>
      <c r="AJ1216" s="63"/>
      <c r="AK1216" s="63"/>
      <c r="AL1216" s="63">
        <v>2</v>
      </c>
      <c r="AM1216" s="63"/>
      <c r="AN1216" s="63"/>
      <c r="AO1216" s="63"/>
      <c r="AP1216" s="63"/>
      <c r="AQ1216" s="63"/>
      <c r="AS1216" s="5">
        <f>IF(Q1216&gt;0,RANK(Q1216,(N1216:P1216,Q1216:AE1216)),0)</f>
        <v>5</v>
      </c>
      <c r="AT1216" s="5">
        <f>IF(R1216&gt;0,RANK(R1216,(N1216:P1216,Q1216:AE1216)),0)</f>
        <v>4</v>
      </c>
      <c r="AU1216" s="5">
        <f>IF(T1216&gt;0,RANK(T1216,(N1216:P1216,Q1216:AE1216)),0)</f>
        <v>0</v>
      </c>
      <c r="AV1216" s="5">
        <f>IF(S1216&gt;0,RANK(S1216,(N1216:P1216,Q1216:AE1216)),0)</f>
        <v>6</v>
      </c>
      <c r="AW1216" s="2">
        <f t="shared" si="489"/>
        <v>1.0668563300142249E-3</v>
      </c>
      <c r="AX1216" s="2">
        <f t="shared" si="490"/>
        <v>1.4224751066856331E-3</v>
      </c>
      <c r="AY1216" s="2">
        <f t="shared" si="491"/>
        <v>0</v>
      </c>
      <c r="AZ1216" s="2">
        <f t="shared" si="492"/>
        <v>7.1123755334281653E-4</v>
      </c>
      <c r="BB1216" t="s">
        <v>721</v>
      </c>
      <c r="BC1216" t="s">
        <v>323</v>
      </c>
      <c r="BD1216">
        <v>5</v>
      </c>
      <c r="BF1216" s="111">
        <v>22</v>
      </c>
      <c r="BG1216" s="113">
        <v>107</v>
      </c>
      <c r="BH1216" s="117">
        <f t="shared" si="483"/>
        <v>22107</v>
      </c>
      <c r="BJ1216" s="5" t="s">
        <v>501</v>
      </c>
    </row>
    <row r="1217" spans="1:77" hidden="1" outlineLevel="1">
      <c r="A1217" t="s">
        <v>1195</v>
      </c>
      <c r="B1217" t="s">
        <v>323</v>
      </c>
      <c r="C1217" s="1">
        <f t="shared" si="484"/>
        <v>42341</v>
      </c>
      <c r="D1217" s="5">
        <f>IF(N1217&gt;0, RANK(N1217,(N1217:P1217,Q1217:AE1217)),0)</f>
        <v>2</v>
      </c>
      <c r="E1217" s="5">
        <f>IF(O1217&gt;0,RANK(O1217,(N1217:P1217,Q1217:AE1217)),0)</f>
        <v>1</v>
      </c>
      <c r="F1217" s="5">
        <f>IF(P1217&gt;0,RANK(P1217,(N1217:P1217,Q1217:AE1217)),0)</f>
        <v>0</v>
      </c>
      <c r="G1217" s="131">
        <f t="shared" si="468"/>
        <v>17429</v>
      </c>
      <c r="H1217" s="136">
        <f t="shared" si="469"/>
        <v>0.41163411350700269</v>
      </c>
      <c r="I1217" s="2"/>
      <c r="J1217" s="2">
        <f t="shared" si="485"/>
        <v>0.28516095510261918</v>
      </c>
      <c r="K1217" s="2">
        <f t="shared" si="486"/>
        <v>0.69679506860962193</v>
      </c>
      <c r="L1217" s="2">
        <f t="shared" si="487"/>
        <v>0</v>
      </c>
      <c r="M1217" s="2">
        <f t="shared" si="488"/>
        <v>1.8043976287758889E-2</v>
      </c>
      <c r="N1217" s="63">
        <v>12074</v>
      </c>
      <c r="O1217" s="63">
        <v>29503</v>
      </c>
      <c r="P1217" s="63"/>
      <c r="Q1217" s="63">
        <v>413</v>
      </c>
      <c r="R1217" s="63">
        <v>175</v>
      </c>
      <c r="S1217" s="63">
        <v>71</v>
      </c>
      <c r="T1217" s="63">
        <v>14</v>
      </c>
      <c r="U1217" s="63"/>
      <c r="V1217" s="63">
        <v>9</v>
      </c>
      <c r="W1217" s="63"/>
      <c r="X1217" s="63">
        <v>27</v>
      </c>
      <c r="Y1217" s="63"/>
      <c r="Z1217" s="63"/>
      <c r="AA1217" s="63"/>
      <c r="AB1217" s="63"/>
      <c r="AC1217" s="63"/>
      <c r="AD1217" s="63"/>
      <c r="AE1217" s="63">
        <v>9</v>
      </c>
      <c r="AF1217" s="63"/>
      <c r="AG1217" s="63">
        <v>3</v>
      </c>
      <c r="AH1217" s="63"/>
      <c r="AI1217" s="63"/>
      <c r="AJ1217" s="63"/>
      <c r="AK1217" s="63"/>
      <c r="AL1217" s="63">
        <v>43</v>
      </c>
      <c r="AM1217" s="63"/>
      <c r="AN1217" s="63"/>
      <c r="AO1217" s="63"/>
      <c r="AP1217" s="63"/>
      <c r="AQ1217" s="63"/>
      <c r="AS1217" s="5">
        <f>IF(Q1217&gt;0,RANK(Q1217,(N1217:P1217,Q1217:AE1217)),0)</f>
        <v>3</v>
      </c>
      <c r="AT1217" s="5">
        <f>IF(R1217&gt;0,RANK(R1217,(N1217:P1217,Q1217:AE1217)),0)</f>
        <v>4</v>
      </c>
      <c r="AU1217" s="5">
        <f>IF(T1217&gt;0,RANK(T1217,(N1217:P1217,Q1217:AE1217)),0)</f>
        <v>7</v>
      </c>
      <c r="AV1217" s="5">
        <f>IF(S1217&gt;0,RANK(S1217,(N1217:P1217,Q1217:AE1217)),0)</f>
        <v>5</v>
      </c>
      <c r="AW1217" s="2">
        <f t="shared" si="489"/>
        <v>9.7541390141942796E-3</v>
      </c>
      <c r="AX1217" s="2">
        <f t="shared" si="490"/>
        <v>4.1331097517772371E-3</v>
      </c>
      <c r="AY1217" s="2">
        <f t="shared" si="491"/>
        <v>3.3064878014217895E-4</v>
      </c>
      <c r="AZ1217" s="2">
        <f t="shared" si="492"/>
        <v>1.6768616707210505E-3</v>
      </c>
      <c r="BB1217" t="s">
        <v>1195</v>
      </c>
      <c r="BC1217" t="s">
        <v>323</v>
      </c>
      <c r="BF1217" s="111">
        <v>22</v>
      </c>
      <c r="BG1217" s="113">
        <v>109</v>
      </c>
      <c r="BH1217" s="117">
        <f t="shared" si="483"/>
        <v>22109</v>
      </c>
      <c r="BJ1217" s="5" t="s">
        <v>501</v>
      </c>
    </row>
    <row r="1218" spans="1:77" hidden="1" outlineLevel="1">
      <c r="A1218" t="s">
        <v>1521</v>
      </c>
      <c r="B1218" t="s">
        <v>323</v>
      </c>
      <c r="C1218" s="1">
        <f t="shared" si="484"/>
        <v>10766</v>
      </c>
      <c r="D1218" s="5">
        <f>IF(N1218&gt;0, RANK(N1218,(N1218:P1218,Q1218:AE1218)),0)</f>
        <v>2</v>
      </c>
      <c r="E1218" s="5">
        <f>IF(O1218&gt;0,RANK(O1218,(N1218:P1218,Q1218:AE1218)),0)</f>
        <v>1</v>
      </c>
      <c r="F1218" s="5">
        <f>IF(P1218&gt;0,RANK(P1218,(N1218:P1218,Q1218:AE1218)),0)</f>
        <v>0</v>
      </c>
      <c r="G1218" s="131">
        <f t="shared" si="468"/>
        <v>4486</v>
      </c>
      <c r="H1218" s="136">
        <f t="shared" si="469"/>
        <v>0.41668214750139326</v>
      </c>
      <c r="I1218" s="2"/>
      <c r="J1218" s="2">
        <f t="shared" si="485"/>
        <v>0.28562140070592607</v>
      </c>
      <c r="K1218" s="2">
        <f t="shared" si="486"/>
        <v>0.70230354820731933</v>
      </c>
      <c r="L1218" s="2">
        <f t="shared" si="487"/>
        <v>0</v>
      </c>
      <c r="M1218" s="2">
        <f t="shared" si="488"/>
        <v>1.2075051086754551E-2</v>
      </c>
      <c r="N1218" s="63">
        <v>3075</v>
      </c>
      <c r="O1218" s="63">
        <v>7561</v>
      </c>
      <c r="P1218" s="63"/>
      <c r="Q1218" s="63">
        <v>60</v>
      </c>
      <c r="R1218" s="63">
        <v>34</v>
      </c>
      <c r="S1218" s="63">
        <v>13</v>
      </c>
      <c r="T1218" s="63">
        <v>0</v>
      </c>
      <c r="U1218" s="63"/>
      <c r="V1218" s="63">
        <v>4</v>
      </c>
      <c r="W1218" s="63"/>
      <c r="X1218" s="63">
        <v>5</v>
      </c>
      <c r="Y1218" s="63"/>
      <c r="Z1218" s="63"/>
      <c r="AA1218" s="63"/>
      <c r="AB1218" s="63"/>
      <c r="AC1218" s="63"/>
      <c r="AD1218" s="63"/>
      <c r="AE1218" s="63">
        <v>4</v>
      </c>
      <c r="AF1218" s="63"/>
      <c r="AG1218" s="63">
        <v>2</v>
      </c>
      <c r="AH1218" s="63"/>
      <c r="AI1218" s="63"/>
      <c r="AJ1218" s="63"/>
      <c r="AK1218" s="63"/>
      <c r="AL1218" s="63">
        <v>8</v>
      </c>
      <c r="AM1218" s="63"/>
      <c r="AN1218" s="63"/>
      <c r="AO1218" s="63"/>
      <c r="AP1218" s="63"/>
      <c r="AQ1218" s="63"/>
      <c r="AS1218" s="5">
        <f>IF(Q1218&gt;0,RANK(Q1218,(N1218:P1218,Q1218:AE1218)),0)</f>
        <v>3</v>
      </c>
      <c r="AT1218" s="5">
        <f>IF(R1218&gt;0,RANK(R1218,(N1218:P1218,Q1218:AE1218)),0)</f>
        <v>4</v>
      </c>
      <c r="AU1218" s="5">
        <f>IF(T1218&gt;0,RANK(T1218,(N1218:P1218,Q1218:AE1218)),0)</f>
        <v>0</v>
      </c>
      <c r="AV1218" s="5">
        <f>IF(S1218&gt;0,RANK(S1218,(N1218:P1218,Q1218:AE1218)),0)</f>
        <v>5</v>
      </c>
      <c r="AW1218" s="2">
        <f t="shared" si="489"/>
        <v>5.5731005015790449E-3</v>
      </c>
      <c r="AX1218" s="2">
        <f t="shared" si="490"/>
        <v>3.1580902842281255E-3</v>
      </c>
      <c r="AY1218" s="2">
        <f t="shared" si="491"/>
        <v>0</v>
      </c>
      <c r="AZ1218" s="2">
        <f t="shared" si="492"/>
        <v>1.2075051086754597E-3</v>
      </c>
      <c r="BB1218" t="s">
        <v>1521</v>
      </c>
      <c r="BC1218" t="s">
        <v>323</v>
      </c>
      <c r="BD1218">
        <v>4</v>
      </c>
      <c r="BF1218" s="111">
        <v>22</v>
      </c>
      <c r="BG1218" s="113">
        <v>111</v>
      </c>
      <c r="BH1218" s="117">
        <f t="shared" si="483"/>
        <v>22111</v>
      </c>
      <c r="BJ1218" s="5" t="s">
        <v>501</v>
      </c>
    </row>
    <row r="1219" spans="1:77" hidden="1" outlineLevel="1">
      <c r="A1219" t="s">
        <v>1586</v>
      </c>
      <c r="B1219" t="s">
        <v>323</v>
      </c>
      <c r="C1219" s="1">
        <f t="shared" si="484"/>
        <v>24987</v>
      </c>
      <c r="D1219" s="5">
        <f>IF(N1219&gt;0, RANK(N1219,(N1219:P1219,Q1219:AE1219)),0)</f>
        <v>2</v>
      </c>
      <c r="E1219" s="5">
        <f>IF(O1219&gt;0,RANK(O1219,(N1219:P1219,Q1219:AE1219)),0)</f>
        <v>1</v>
      </c>
      <c r="F1219" s="5">
        <f>IF(P1219&gt;0,RANK(P1219,(N1219:P1219,Q1219:AE1219)),0)</f>
        <v>0</v>
      </c>
      <c r="G1219" s="131">
        <f t="shared" si="468"/>
        <v>13190</v>
      </c>
      <c r="H1219" s="136">
        <f t="shared" si="469"/>
        <v>0.52787449473726333</v>
      </c>
      <c r="I1219" s="2"/>
      <c r="J1219" s="2">
        <f t="shared" si="485"/>
        <v>0.22891903789970786</v>
      </c>
      <c r="K1219" s="2">
        <f t="shared" si="486"/>
        <v>0.75679353263697124</v>
      </c>
      <c r="L1219" s="2">
        <f t="shared" si="487"/>
        <v>0</v>
      </c>
      <c r="M1219" s="2">
        <f t="shared" si="488"/>
        <v>1.4287429463320844E-2</v>
      </c>
      <c r="N1219" s="63">
        <v>5720</v>
      </c>
      <c r="O1219" s="63">
        <v>18910</v>
      </c>
      <c r="P1219" s="63"/>
      <c r="Q1219" s="63">
        <v>184</v>
      </c>
      <c r="R1219" s="63">
        <v>85</v>
      </c>
      <c r="S1219" s="63">
        <v>20</v>
      </c>
      <c r="T1219" s="63">
        <v>6</v>
      </c>
      <c r="U1219" s="63"/>
      <c r="V1219" s="63">
        <v>8</v>
      </c>
      <c r="W1219" s="63"/>
      <c r="X1219" s="63">
        <v>20</v>
      </c>
      <c r="Y1219" s="63"/>
      <c r="Z1219" s="63"/>
      <c r="AA1219" s="63"/>
      <c r="AB1219" s="63"/>
      <c r="AC1219" s="63"/>
      <c r="AD1219" s="63"/>
      <c r="AE1219" s="63">
        <v>5</v>
      </c>
      <c r="AF1219" s="63"/>
      <c r="AG1219" s="63">
        <v>4</v>
      </c>
      <c r="AH1219" s="63"/>
      <c r="AI1219" s="63"/>
      <c r="AJ1219" s="63"/>
      <c r="AK1219" s="63"/>
      <c r="AL1219" s="63">
        <v>25</v>
      </c>
      <c r="AM1219" s="63"/>
      <c r="AN1219" s="63"/>
      <c r="AO1219" s="63"/>
      <c r="AP1219" s="63"/>
      <c r="AQ1219" s="63"/>
      <c r="AS1219" s="5">
        <f>IF(Q1219&gt;0,RANK(Q1219,(N1219:P1219,Q1219:AE1219)),0)</f>
        <v>3</v>
      </c>
      <c r="AT1219" s="5">
        <f>IF(R1219&gt;0,RANK(R1219,(N1219:P1219,Q1219:AE1219)),0)</f>
        <v>4</v>
      </c>
      <c r="AU1219" s="5">
        <f>IF(T1219&gt;0,RANK(T1219,(N1219:P1219,Q1219:AE1219)),0)</f>
        <v>8</v>
      </c>
      <c r="AV1219" s="5">
        <f>IF(S1219&gt;0,RANK(S1219,(N1219:P1219,Q1219:AE1219)),0)</f>
        <v>5</v>
      </c>
      <c r="AW1219" s="2">
        <f t="shared" si="489"/>
        <v>7.3638291911794131E-3</v>
      </c>
      <c r="AX1219" s="2">
        <f t="shared" si="490"/>
        <v>3.4017689198383161E-3</v>
      </c>
      <c r="AY1219" s="2">
        <f t="shared" si="491"/>
        <v>2.4012486492976348E-4</v>
      </c>
      <c r="AZ1219" s="2">
        <f t="shared" si="492"/>
        <v>8.0041621643254493E-4</v>
      </c>
      <c r="BB1219" t="s">
        <v>1586</v>
      </c>
      <c r="BC1219" t="s">
        <v>323</v>
      </c>
      <c r="BD1219">
        <v>3</v>
      </c>
      <c r="BF1219" s="111">
        <v>22</v>
      </c>
      <c r="BG1219" s="113">
        <v>113</v>
      </c>
      <c r="BH1219" s="117">
        <f t="shared" si="483"/>
        <v>22113</v>
      </c>
      <c r="BJ1219" s="5" t="s">
        <v>501</v>
      </c>
    </row>
    <row r="1220" spans="1:77" hidden="1" outlineLevel="1">
      <c r="A1220" t="s">
        <v>1874</v>
      </c>
      <c r="B1220" t="s">
        <v>323</v>
      </c>
      <c r="C1220" s="1">
        <f t="shared" si="484"/>
        <v>15610</v>
      </c>
      <c r="D1220" s="5">
        <f>IF(N1220&gt;0, RANK(N1220,(N1220:P1220,Q1220:AE1220)),0)</f>
        <v>2</v>
      </c>
      <c r="E1220" s="5">
        <f>IF(O1220&gt;0,RANK(O1220,(N1220:P1220,Q1220:AE1220)),0)</f>
        <v>1</v>
      </c>
      <c r="F1220" s="5">
        <f>IF(P1220&gt;0,RANK(P1220,(N1220:P1220,Q1220:AE1220)),0)</f>
        <v>0</v>
      </c>
      <c r="G1220" s="131">
        <f t="shared" si="468"/>
        <v>8977</v>
      </c>
      <c r="H1220" s="136">
        <f t="shared" si="469"/>
        <v>0.57508007687379881</v>
      </c>
      <c r="I1220" s="2"/>
      <c r="J1220" s="2">
        <f t="shared" si="485"/>
        <v>0.20326713645099295</v>
      </c>
      <c r="K1220" s="2">
        <f t="shared" si="486"/>
        <v>0.77834721332479184</v>
      </c>
      <c r="L1220" s="2">
        <f t="shared" si="487"/>
        <v>0</v>
      </c>
      <c r="M1220" s="2">
        <f t="shared" si="488"/>
        <v>1.8385650224215233E-2</v>
      </c>
      <c r="N1220" s="63">
        <v>3173</v>
      </c>
      <c r="O1220" s="63">
        <v>12150</v>
      </c>
      <c r="P1220" s="63"/>
      <c r="Q1220" s="63">
        <v>121</v>
      </c>
      <c r="R1220" s="63">
        <v>75</v>
      </c>
      <c r="S1220" s="63">
        <v>33</v>
      </c>
      <c r="T1220" s="63">
        <v>5</v>
      </c>
      <c r="U1220" s="63"/>
      <c r="V1220" s="63">
        <v>3</v>
      </c>
      <c r="W1220" s="63"/>
      <c r="X1220" s="63">
        <v>11</v>
      </c>
      <c r="Y1220" s="63"/>
      <c r="Z1220" s="63"/>
      <c r="AA1220" s="63"/>
      <c r="AB1220" s="63"/>
      <c r="AC1220" s="63"/>
      <c r="AD1220" s="63"/>
      <c r="AE1220" s="63">
        <v>1</v>
      </c>
      <c r="AF1220" s="63"/>
      <c r="AG1220" s="63">
        <v>5</v>
      </c>
      <c r="AH1220" s="63"/>
      <c r="AI1220" s="63"/>
      <c r="AJ1220" s="63"/>
      <c r="AK1220" s="63"/>
      <c r="AL1220" s="63">
        <v>33</v>
      </c>
      <c r="AM1220" s="63"/>
      <c r="AN1220" s="63"/>
      <c r="AO1220" s="63"/>
      <c r="AP1220" s="63"/>
      <c r="AQ1220" s="63"/>
      <c r="AS1220" s="5">
        <f>IF(Q1220&gt;0,RANK(Q1220,(N1220:P1220,Q1220:AE1220)),0)</f>
        <v>3</v>
      </c>
      <c r="AT1220" s="5">
        <f>IF(R1220&gt;0,RANK(R1220,(N1220:P1220,Q1220:AE1220)),0)</f>
        <v>4</v>
      </c>
      <c r="AU1220" s="5">
        <f>IF(T1220&gt;0,RANK(T1220,(N1220:P1220,Q1220:AE1220)),0)</f>
        <v>7</v>
      </c>
      <c r="AV1220" s="5">
        <f>IF(S1220&gt;0,RANK(S1220,(N1220:P1220,Q1220:AE1220)),0)</f>
        <v>5</v>
      </c>
      <c r="AW1220" s="2">
        <f t="shared" si="489"/>
        <v>7.7514413837283793E-3</v>
      </c>
      <c r="AX1220" s="2">
        <f t="shared" si="490"/>
        <v>4.8046124279308138E-3</v>
      </c>
      <c r="AY1220" s="2">
        <f t="shared" si="491"/>
        <v>3.2030749519538755E-4</v>
      </c>
      <c r="AZ1220" s="2">
        <f t="shared" si="492"/>
        <v>2.1140294682895581E-3</v>
      </c>
      <c r="BB1220" t="s">
        <v>1874</v>
      </c>
      <c r="BC1220" t="s">
        <v>323</v>
      </c>
      <c r="BD1220">
        <v>4</v>
      </c>
      <c r="BF1220" s="111">
        <v>22</v>
      </c>
      <c r="BG1220" s="113">
        <v>115</v>
      </c>
      <c r="BH1220" s="117">
        <f t="shared" si="483"/>
        <v>22115</v>
      </c>
      <c r="BJ1220" s="5" t="s">
        <v>501</v>
      </c>
    </row>
    <row r="1221" spans="1:77" hidden="1" outlineLevel="1">
      <c r="A1221" t="s">
        <v>699</v>
      </c>
      <c r="B1221" t="s">
        <v>323</v>
      </c>
      <c r="C1221" s="1">
        <f t="shared" si="484"/>
        <v>18581</v>
      </c>
      <c r="D1221" s="5">
        <f>IF(N1221&gt;0, RANK(N1221,(N1221:P1221,Q1221:AE1221)),0)</f>
        <v>2</v>
      </c>
      <c r="E1221" s="5">
        <f>IF(O1221&gt;0,RANK(O1221,(N1221:P1221,Q1221:AE1221)),0)</f>
        <v>1</v>
      </c>
      <c r="F1221" s="5">
        <f>IF(P1221&gt;0,RANK(P1221,(N1221:P1221,Q1221:AE1221)),0)</f>
        <v>0</v>
      </c>
      <c r="G1221" s="131">
        <f t="shared" si="468"/>
        <v>5332</v>
      </c>
      <c r="H1221" s="136">
        <f t="shared" si="469"/>
        <v>0.28695979764275337</v>
      </c>
      <c r="I1221" s="2"/>
      <c r="J1221" s="2">
        <f t="shared" si="485"/>
        <v>0.34798988213766752</v>
      </c>
      <c r="K1221" s="2">
        <f t="shared" si="486"/>
        <v>0.63494967978042083</v>
      </c>
      <c r="L1221" s="2">
        <f t="shared" si="487"/>
        <v>0</v>
      </c>
      <c r="M1221" s="2">
        <f t="shared" si="488"/>
        <v>1.7060438081911711E-2</v>
      </c>
      <c r="N1221" s="63">
        <v>6466</v>
      </c>
      <c r="O1221" s="63">
        <v>11798</v>
      </c>
      <c r="P1221" s="63"/>
      <c r="Q1221" s="63">
        <v>90</v>
      </c>
      <c r="R1221" s="63">
        <v>84</v>
      </c>
      <c r="S1221" s="63">
        <v>38</v>
      </c>
      <c r="T1221" s="63">
        <v>6</v>
      </c>
      <c r="U1221" s="63"/>
      <c r="V1221" s="63">
        <v>47</v>
      </c>
      <c r="W1221" s="63"/>
      <c r="X1221" s="63">
        <v>17</v>
      </c>
      <c r="Y1221" s="63"/>
      <c r="Z1221" s="63"/>
      <c r="AA1221" s="63"/>
      <c r="AB1221" s="63"/>
      <c r="AC1221" s="63"/>
      <c r="AD1221" s="63"/>
      <c r="AE1221" s="63">
        <v>12</v>
      </c>
      <c r="AF1221" s="63"/>
      <c r="AG1221" s="63">
        <v>4</v>
      </c>
      <c r="AH1221" s="63"/>
      <c r="AI1221" s="63"/>
      <c r="AJ1221" s="63"/>
      <c r="AK1221" s="63"/>
      <c r="AL1221" s="63">
        <v>19</v>
      </c>
      <c r="AM1221" s="63"/>
      <c r="AN1221" s="63"/>
      <c r="AO1221" s="63"/>
      <c r="AP1221" s="63"/>
      <c r="AQ1221" s="63"/>
      <c r="AS1221" s="5">
        <f>IF(Q1221&gt;0,RANK(Q1221,(N1221:P1221,Q1221:AE1221)),0)</f>
        <v>3</v>
      </c>
      <c r="AT1221" s="5">
        <f>IF(R1221&gt;0,RANK(R1221,(N1221:P1221,Q1221:AE1221)),0)</f>
        <v>4</v>
      </c>
      <c r="AU1221" s="5">
        <f>IF(T1221&gt;0,RANK(T1221,(N1221:P1221,Q1221:AE1221)),0)</f>
        <v>9</v>
      </c>
      <c r="AV1221" s="5">
        <f>IF(S1221&gt;0,RANK(S1221,(N1221:P1221,Q1221:AE1221)),0)</f>
        <v>6</v>
      </c>
      <c r="AW1221" s="2">
        <f t="shared" si="489"/>
        <v>4.843657499596362E-3</v>
      </c>
      <c r="AX1221" s="2">
        <f t="shared" si="490"/>
        <v>4.5207469996232713E-3</v>
      </c>
      <c r="AY1221" s="2">
        <f t="shared" si="491"/>
        <v>3.229104999730908E-4</v>
      </c>
      <c r="AZ1221" s="2">
        <f t="shared" si="492"/>
        <v>2.0450998331629083E-3</v>
      </c>
      <c r="BB1221" t="s">
        <v>699</v>
      </c>
      <c r="BC1221" t="s">
        <v>323</v>
      </c>
      <c r="BD1221">
        <v>5</v>
      </c>
      <c r="BF1221" s="111">
        <v>22</v>
      </c>
      <c r="BG1221" s="113">
        <v>117</v>
      </c>
      <c r="BH1221" s="117">
        <f t="shared" si="483"/>
        <v>22117</v>
      </c>
      <c r="BJ1221" s="5" t="s">
        <v>501</v>
      </c>
    </row>
    <row r="1222" spans="1:77" hidden="1" outlineLevel="1">
      <c r="A1222" t="s">
        <v>704</v>
      </c>
      <c r="B1222" t="s">
        <v>323</v>
      </c>
      <c r="C1222" s="1">
        <f t="shared" si="484"/>
        <v>18416</v>
      </c>
      <c r="D1222" s="5">
        <f>IF(N1222&gt;0, RANK(N1222,(N1222:P1222,Q1222:AE1222)),0)</f>
        <v>2</v>
      </c>
      <c r="E1222" s="5">
        <f>IF(O1222&gt;0,RANK(O1222,(N1222:P1222,Q1222:AE1222)),0)</f>
        <v>1</v>
      </c>
      <c r="F1222" s="5">
        <f>IF(P1222&gt;0,RANK(P1222,(N1222:P1222,Q1222:AE1222)),0)</f>
        <v>0</v>
      </c>
      <c r="G1222" s="131">
        <f t="shared" si="468"/>
        <v>4598</v>
      </c>
      <c r="H1222" s="136">
        <f t="shared" si="469"/>
        <v>0.24967419635099913</v>
      </c>
      <c r="I1222" s="2"/>
      <c r="J1222" s="2">
        <f t="shared" si="485"/>
        <v>0.36935273675065161</v>
      </c>
      <c r="K1222" s="2">
        <f t="shared" si="486"/>
        <v>0.61902693310165069</v>
      </c>
      <c r="L1222" s="2">
        <f t="shared" si="487"/>
        <v>0</v>
      </c>
      <c r="M1222" s="2">
        <f t="shared" si="488"/>
        <v>1.1620330147697699E-2</v>
      </c>
      <c r="N1222" s="63">
        <v>6802</v>
      </c>
      <c r="O1222" s="63">
        <v>11400</v>
      </c>
      <c r="P1222" s="63"/>
      <c r="Q1222" s="63">
        <v>71</v>
      </c>
      <c r="R1222" s="63">
        <v>54</v>
      </c>
      <c r="S1222" s="63">
        <v>31</v>
      </c>
      <c r="T1222" s="63">
        <v>4</v>
      </c>
      <c r="U1222" s="63"/>
      <c r="V1222" s="63">
        <v>8</v>
      </c>
      <c r="W1222" s="63"/>
      <c r="X1222" s="63">
        <v>15</v>
      </c>
      <c r="Y1222" s="63"/>
      <c r="Z1222" s="63"/>
      <c r="AA1222" s="63"/>
      <c r="AB1222" s="63"/>
      <c r="AC1222" s="63"/>
      <c r="AD1222" s="63"/>
      <c r="AE1222" s="63">
        <v>5</v>
      </c>
      <c r="AF1222" s="63"/>
      <c r="AG1222" s="63">
        <v>6</v>
      </c>
      <c r="AH1222" s="63"/>
      <c r="AI1222" s="63"/>
      <c r="AJ1222" s="63"/>
      <c r="AK1222" s="63"/>
      <c r="AL1222" s="63">
        <v>20</v>
      </c>
      <c r="AM1222" s="63"/>
      <c r="AN1222" s="63"/>
      <c r="AO1222" s="63"/>
      <c r="AP1222" s="63"/>
      <c r="AQ1222" s="63"/>
      <c r="AS1222" s="5">
        <f>IF(Q1222&gt;0,RANK(Q1222,(N1222:P1222,Q1222:AE1222)),0)</f>
        <v>3</v>
      </c>
      <c r="AT1222" s="5">
        <f>IF(R1222&gt;0,RANK(R1222,(N1222:P1222,Q1222:AE1222)),0)</f>
        <v>4</v>
      </c>
      <c r="AU1222" s="5">
        <f>IF(T1222&gt;0,RANK(T1222,(N1222:P1222,Q1222:AE1222)),0)</f>
        <v>9</v>
      </c>
      <c r="AV1222" s="5">
        <f>IF(S1222&gt;0,RANK(S1222,(N1222:P1222,Q1222:AE1222)),0)</f>
        <v>5</v>
      </c>
      <c r="AW1222" s="2">
        <f t="shared" si="489"/>
        <v>3.8553431798436142E-3</v>
      </c>
      <c r="AX1222" s="2">
        <f t="shared" si="490"/>
        <v>2.9322328410078193E-3</v>
      </c>
      <c r="AY1222" s="2">
        <f t="shared" si="491"/>
        <v>2.1720243266724586E-4</v>
      </c>
      <c r="AZ1222" s="2">
        <f t="shared" si="492"/>
        <v>1.6833188531711555E-3</v>
      </c>
      <c r="BB1222" t="s">
        <v>704</v>
      </c>
      <c r="BC1222" t="s">
        <v>323</v>
      </c>
      <c r="BD1222">
        <v>4</v>
      </c>
      <c r="BF1222" s="111">
        <v>22</v>
      </c>
      <c r="BG1222" s="113">
        <v>119</v>
      </c>
      <c r="BH1222" s="117">
        <f t="shared" si="483"/>
        <v>22119</v>
      </c>
      <c r="BJ1222" s="5" t="s">
        <v>501</v>
      </c>
    </row>
    <row r="1223" spans="1:77" hidden="1" outlineLevel="1">
      <c r="A1223" t="s">
        <v>1410</v>
      </c>
      <c r="B1223" t="s">
        <v>323</v>
      </c>
      <c r="C1223" s="1">
        <f t="shared" si="484"/>
        <v>12774</v>
      </c>
      <c r="D1223" s="5">
        <f>IF(N1223&gt;0, RANK(N1223,(N1223:P1223,Q1223:AE1223)),0)</f>
        <v>2</v>
      </c>
      <c r="E1223" s="5">
        <f>IF(O1223&gt;0,RANK(O1223,(N1223:P1223,Q1223:AE1223)),0)</f>
        <v>1</v>
      </c>
      <c r="F1223" s="5">
        <f>IF(P1223&gt;0,RANK(P1223,(N1223:P1223,Q1223:AE1223)),0)</f>
        <v>0</v>
      </c>
      <c r="G1223" s="131">
        <f t="shared" ref="G1223:G1287" si="493">IF(C1223&gt;0,MAX(N1223:P1223)-LARGE(N1223:P1223,2),0)</f>
        <v>1230</v>
      </c>
      <c r="H1223" s="136">
        <f t="shared" ref="H1223:H1287" si="494">IF(C1223&gt;0,G1223/C1223,0)</f>
        <v>9.6289337717238146E-2</v>
      </c>
      <c r="I1223" s="2"/>
      <c r="J1223" s="2">
        <f t="shared" si="485"/>
        <v>0.44559260998904021</v>
      </c>
      <c r="K1223" s="2">
        <f t="shared" si="486"/>
        <v>0.5418819477062784</v>
      </c>
      <c r="L1223" s="2">
        <f t="shared" si="487"/>
        <v>0</v>
      </c>
      <c r="M1223" s="2">
        <f t="shared" si="488"/>
        <v>1.2525442304681444E-2</v>
      </c>
      <c r="N1223" s="63">
        <v>5692</v>
      </c>
      <c r="O1223" s="63">
        <v>6922</v>
      </c>
      <c r="P1223" s="63"/>
      <c r="Q1223" s="63">
        <v>83</v>
      </c>
      <c r="R1223" s="63">
        <v>38</v>
      </c>
      <c r="S1223" s="63">
        <v>11</v>
      </c>
      <c r="T1223" s="63">
        <v>0</v>
      </c>
      <c r="U1223" s="63"/>
      <c r="V1223" s="63">
        <v>2</v>
      </c>
      <c r="W1223" s="63"/>
      <c r="X1223" s="63">
        <v>10</v>
      </c>
      <c r="Y1223" s="63"/>
      <c r="Z1223" s="63"/>
      <c r="AA1223" s="63"/>
      <c r="AB1223" s="63"/>
      <c r="AC1223" s="63"/>
      <c r="AD1223" s="63"/>
      <c r="AE1223" s="63">
        <v>2</v>
      </c>
      <c r="AF1223" s="63"/>
      <c r="AG1223" s="63">
        <v>2</v>
      </c>
      <c r="AH1223" s="63"/>
      <c r="AI1223" s="63"/>
      <c r="AJ1223" s="63"/>
      <c r="AK1223" s="63"/>
      <c r="AL1223" s="63">
        <v>12</v>
      </c>
      <c r="AM1223" s="63"/>
      <c r="AN1223" s="63"/>
      <c r="AO1223" s="63"/>
      <c r="AP1223" s="63"/>
      <c r="AQ1223" s="63"/>
      <c r="AS1223" s="5">
        <f>IF(Q1223&gt;0,RANK(Q1223,(N1223:P1223,Q1223:AE1223)),0)</f>
        <v>3</v>
      </c>
      <c r="AT1223" s="5">
        <f>IF(R1223&gt;0,RANK(R1223,(N1223:P1223,Q1223:AE1223)),0)</f>
        <v>4</v>
      </c>
      <c r="AU1223" s="5">
        <f>IF(T1223&gt;0,RANK(T1223,(N1223:P1223,Q1223:AE1223)),0)</f>
        <v>0</v>
      </c>
      <c r="AV1223" s="5">
        <f>IF(S1223&gt;0,RANK(S1223,(N1223:P1223,Q1223:AE1223)),0)</f>
        <v>5</v>
      </c>
      <c r="AW1223" s="2">
        <f t="shared" si="489"/>
        <v>6.4975731955534679E-3</v>
      </c>
      <c r="AX1223" s="2">
        <f t="shared" si="490"/>
        <v>2.9747925473618286E-3</v>
      </c>
      <c r="AY1223" s="2">
        <f t="shared" si="491"/>
        <v>0</v>
      </c>
      <c r="AZ1223" s="2">
        <f t="shared" si="492"/>
        <v>8.6112415844684517E-4</v>
      </c>
      <c r="BB1223" t="s">
        <v>1410</v>
      </c>
      <c r="BC1223" t="s">
        <v>323</v>
      </c>
      <c r="BF1223" s="111">
        <v>22</v>
      </c>
      <c r="BG1223" s="113">
        <v>121</v>
      </c>
      <c r="BH1223" s="117">
        <f t="shared" si="483"/>
        <v>22121</v>
      </c>
      <c r="BJ1223" s="5" t="s">
        <v>501</v>
      </c>
    </row>
    <row r="1224" spans="1:77" hidden="1" outlineLevel="1">
      <c r="A1224" t="s">
        <v>2177</v>
      </c>
      <c r="B1224" t="s">
        <v>323</v>
      </c>
      <c r="C1224" s="1">
        <f t="shared" si="484"/>
        <v>4548</v>
      </c>
      <c r="D1224" s="5">
        <f>IF(N1224&gt;0, RANK(N1224,(N1224:P1224,Q1224:AE1224)),0)</f>
        <v>2</v>
      </c>
      <c r="E1224" s="5">
        <f>IF(O1224&gt;0,RANK(O1224,(N1224:P1224,Q1224:AE1224)),0)</f>
        <v>1</v>
      </c>
      <c r="F1224" s="5">
        <f>IF(P1224&gt;0,RANK(P1224,(N1224:P1224,Q1224:AE1224)),0)</f>
        <v>0</v>
      </c>
      <c r="G1224" s="131">
        <f t="shared" si="493"/>
        <v>2775</v>
      </c>
      <c r="H1224" s="136">
        <f t="shared" si="494"/>
        <v>0.61015831134564646</v>
      </c>
      <c r="I1224" s="2"/>
      <c r="J1224" s="2">
        <f t="shared" si="485"/>
        <v>0.18755496921723835</v>
      </c>
      <c r="K1224" s="2">
        <f t="shared" si="486"/>
        <v>0.79771328056288482</v>
      </c>
      <c r="L1224" s="2">
        <f t="shared" si="487"/>
        <v>0</v>
      </c>
      <c r="M1224" s="2">
        <f t="shared" si="488"/>
        <v>1.4731750219876827E-2</v>
      </c>
      <c r="N1224" s="63">
        <v>853</v>
      </c>
      <c r="O1224" s="63">
        <v>3628</v>
      </c>
      <c r="P1224" s="63"/>
      <c r="Q1224" s="63">
        <v>23</v>
      </c>
      <c r="R1224" s="63">
        <v>11</v>
      </c>
      <c r="S1224" s="63">
        <v>6</v>
      </c>
      <c r="T1224" s="63">
        <v>1</v>
      </c>
      <c r="U1224" s="63"/>
      <c r="V1224" s="63">
        <v>7</v>
      </c>
      <c r="W1224" s="63"/>
      <c r="X1224" s="63">
        <v>7</v>
      </c>
      <c r="Y1224" s="63"/>
      <c r="Z1224" s="63"/>
      <c r="AA1224" s="63"/>
      <c r="AB1224" s="63"/>
      <c r="AC1224" s="63"/>
      <c r="AD1224" s="63"/>
      <c r="AE1224" s="63">
        <v>6</v>
      </c>
      <c r="AF1224" s="63"/>
      <c r="AG1224" s="63">
        <v>1</v>
      </c>
      <c r="AH1224" s="63"/>
      <c r="AI1224" s="63"/>
      <c r="AJ1224" s="63"/>
      <c r="AK1224" s="63"/>
      <c r="AL1224" s="63">
        <v>5</v>
      </c>
      <c r="AM1224" s="63"/>
      <c r="AN1224" s="63"/>
      <c r="AO1224" s="63"/>
      <c r="AP1224" s="63"/>
      <c r="AQ1224" s="63"/>
      <c r="AS1224" s="5">
        <f>IF(Q1224&gt;0,RANK(Q1224,(N1224:P1224,Q1224:AE1224)),0)</f>
        <v>3</v>
      </c>
      <c r="AT1224" s="5">
        <f>IF(R1224&gt;0,RANK(R1224,(N1224:P1224,Q1224:AE1224)),0)</f>
        <v>4</v>
      </c>
      <c r="AU1224" s="5">
        <f>IF(T1224&gt;0,RANK(T1224,(N1224:P1224,Q1224:AE1224)),0)</f>
        <v>9</v>
      </c>
      <c r="AV1224" s="5">
        <f>IF(S1224&gt;0,RANK(S1224,(N1224:P1224,Q1224:AE1224)),0)</f>
        <v>7</v>
      </c>
      <c r="AW1224" s="2">
        <f t="shared" si="489"/>
        <v>5.0571679859278806E-3</v>
      </c>
      <c r="AX1224" s="2">
        <f t="shared" si="490"/>
        <v>2.418645558487247E-3</v>
      </c>
      <c r="AY1224" s="2">
        <f t="shared" si="491"/>
        <v>2.1987686895338611E-4</v>
      </c>
      <c r="AZ1224" s="2">
        <f t="shared" si="492"/>
        <v>1.3192612137203166E-3</v>
      </c>
      <c r="BB1224" t="s">
        <v>2177</v>
      </c>
      <c r="BC1224" t="s">
        <v>323</v>
      </c>
      <c r="BD1224">
        <v>5</v>
      </c>
      <c r="BF1224" s="111">
        <v>22</v>
      </c>
      <c r="BG1224" s="113">
        <v>123</v>
      </c>
      <c r="BH1224" s="117">
        <f t="shared" si="483"/>
        <v>22123</v>
      </c>
      <c r="BJ1224" s="5" t="s">
        <v>501</v>
      </c>
    </row>
    <row r="1225" spans="1:77" hidden="1" outlineLevel="1">
      <c r="A1225" t="s">
        <v>2266</v>
      </c>
      <c r="B1225" t="s">
        <v>323</v>
      </c>
      <c r="C1225" s="1">
        <f t="shared" si="484"/>
        <v>5777</v>
      </c>
      <c r="D1225" s="5">
        <f>IF(N1225&gt;0, RANK(N1225,(N1225:P1225,Q1225:AE1225)),0)</f>
        <v>2</v>
      </c>
      <c r="E1225" s="5">
        <f>IF(O1225&gt;0,RANK(O1225,(N1225:P1225,Q1225:AE1225)),0)</f>
        <v>1</v>
      </c>
      <c r="F1225" s="5">
        <f>IF(P1225&gt;0,RANK(P1225,(N1225:P1225,Q1225:AE1225)),0)</f>
        <v>0</v>
      </c>
      <c r="G1225" s="131">
        <f t="shared" si="493"/>
        <v>816</v>
      </c>
      <c r="H1225" s="136">
        <f t="shared" si="494"/>
        <v>0.14124978362471871</v>
      </c>
      <c r="I1225" s="2"/>
      <c r="J1225" s="2">
        <f t="shared" si="485"/>
        <v>0.42253764929894411</v>
      </c>
      <c r="K1225" s="2">
        <f t="shared" si="486"/>
        <v>0.56378743292366285</v>
      </c>
      <c r="L1225" s="2">
        <f t="shared" si="487"/>
        <v>0</v>
      </c>
      <c r="M1225" s="2">
        <f t="shared" si="488"/>
        <v>1.3674917777393047E-2</v>
      </c>
      <c r="N1225" s="63">
        <v>2441</v>
      </c>
      <c r="O1225" s="63">
        <v>3257</v>
      </c>
      <c r="P1225" s="63"/>
      <c r="Q1225" s="63">
        <v>47</v>
      </c>
      <c r="R1225" s="63">
        <v>14</v>
      </c>
      <c r="S1225" s="63">
        <v>4</v>
      </c>
      <c r="T1225" s="63">
        <v>1</v>
      </c>
      <c r="U1225" s="63"/>
      <c r="V1225" s="63">
        <v>1</v>
      </c>
      <c r="W1225" s="63"/>
      <c r="X1225" s="63">
        <v>7</v>
      </c>
      <c r="Y1225" s="63"/>
      <c r="Z1225" s="63"/>
      <c r="AA1225" s="63"/>
      <c r="AB1225" s="63"/>
      <c r="AC1225" s="63"/>
      <c r="AD1225" s="63"/>
      <c r="AE1225" s="63">
        <v>0</v>
      </c>
      <c r="AF1225" s="63"/>
      <c r="AG1225" s="63">
        <v>0</v>
      </c>
      <c r="AH1225" s="63"/>
      <c r="AI1225" s="63"/>
      <c r="AJ1225" s="63"/>
      <c r="AK1225" s="63"/>
      <c r="AL1225" s="63">
        <v>5</v>
      </c>
      <c r="AM1225" s="63"/>
      <c r="AN1225" s="63"/>
      <c r="AO1225" s="63"/>
      <c r="AP1225" s="63"/>
      <c r="AQ1225" s="63"/>
      <c r="AS1225" s="5">
        <f>IF(Q1225&gt;0,RANK(Q1225,(N1225:P1225,Q1225:AE1225)),0)</f>
        <v>3</v>
      </c>
      <c r="AT1225" s="5">
        <f>IF(R1225&gt;0,RANK(R1225,(N1225:P1225,Q1225:AE1225)),0)</f>
        <v>4</v>
      </c>
      <c r="AU1225" s="5">
        <f>IF(T1225&gt;0,RANK(T1225,(N1225:P1225,Q1225:AE1225)),0)</f>
        <v>7</v>
      </c>
      <c r="AV1225" s="5">
        <f>IF(S1225&gt;0,RANK(S1225,(N1225:P1225,Q1225:AE1225)),0)</f>
        <v>6</v>
      </c>
      <c r="AW1225" s="2">
        <f t="shared" si="489"/>
        <v>8.1357105764237499E-3</v>
      </c>
      <c r="AX1225" s="2">
        <f t="shared" si="490"/>
        <v>2.4234031504240957E-3</v>
      </c>
      <c r="AY1225" s="2">
        <f t="shared" si="491"/>
        <v>1.7310022503029253E-4</v>
      </c>
      <c r="AZ1225" s="2">
        <f t="shared" si="492"/>
        <v>6.9240090012117012E-4</v>
      </c>
      <c r="BB1225" t="s">
        <v>2266</v>
      </c>
      <c r="BC1225" t="s">
        <v>323</v>
      </c>
      <c r="BD1225">
        <v>5</v>
      </c>
      <c r="BF1225" s="111">
        <v>22</v>
      </c>
      <c r="BG1225" s="113">
        <v>125</v>
      </c>
      <c r="BH1225" s="117">
        <f t="shared" si="483"/>
        <v>22125</v>
      </c>
      <c r="BJ1225" s="5" t="s">
        <v>501</v>
      </c>
    </row>
    <row r="1226" spans="1:77" hidden="1" outlineLevel="1">
      <c r="A1226" t="s">
        <v>1450</v>
      </c>
      <c r="B1226" t="s">
        <v>323</v>
      </c>
      <c r="C1226" s="1">
        <f t="shared" si="484"/>
        <v>6534</v>
      </c>
      <c r="D1226" s="5">
        <f>IF(N1226&gt;0, RANK(N1226,(N1226:P1226,Q1226:AE1226)),0)</f>
        <v>2</v>
      </c>
      <c r="E1226" s="5">
        <f>IF(O1226&gt;0,RANK(O1226,(N1226:P1226,Q1226:AE1226)),0)</f>
        <v>1</v>
      </c>
      <c r="F1226" s="5">
        <f>IF(P1226&gt;0,RANK(P1226,(N1226:P1226,Q1226:AE1226)),0)</f>
        <v>0</v>
      </c>
      <c r="G1226" s="131">
        <f t="shared" si="493"/>
        <v>2622</v>
      </c>
      <c r="H1226" s="136">
        <f t="shared" si="494"/>
        <v>0.40128558310376494</v>
      </c>
      <c r="I1226" s="2"/>
      <c r="J1226" s="2">
        <f t="shared" si="485"/>
        <v>0.29369452096724824</v>
      </c>
      <c r="K1226" s="2">
        <f t="shared" si="486"/>
        <v>0.69498010407101318</v>
      </c>
      <c r="L1226" s="2">
        <f t="shared" si="487"/>
        <v>0</v>
      </c>
      <c r="M1226" s="2">
        <f t="shared" si="488"/>
        <v>1.1325374961738577E-2</v>
      </c>
      <c r="N1226" s="63">
        <v>1919</v>
      </c>
      <c r="O1226" s="63">
        <v>4541</v>
      </c>
      <c r="P1226" s="63"/>
      <c r="Q1226" s="63">
        <v>31</v>
      </c>
      <c r="R1226" s="63">
        <v>18</v>
      </c>
      <c r="S1226" s="63">
        <v>8</v>
      </c>
      <c r="T1226" s="63">
        <v>0</v>
      </c>
      <c r="U1226" s="63"/>
      <c r="V1226" s="63">
        <v>2</v>
      </c>
      <c r="W1226" s="63"/>
      <c r="X1226" s="63">
        <v>3</v>
      </c>
      <c r="Y1226" s="63"/>
      <c r="Z1226" s="63"/>
      <c r="AA1226" s="63"/>
      <c r="AB1226" s="63"/>
      <c r="AC1226" s="63"/>
      <c r="AD1226" s="63"/>
      <c r="AE1226" s="63">
        <v>0</v>
      </c>
      <c r="AF1226" s="63"/>
      <c r="AG1226" s="63">
        <v>0</v>
      </c>
      <c r="AH1226" s="63"/>
      <c r="AI1226" s="63"/>
      <c r="AJ1226" s="63"/>
      <c r="AK1226" s="63"/>
      <c r="AL1226" s="63">
        <v>12</v>
      </c>
      <c r="AM1226" s="63"/>
      <c r="AN1226" s="63"/>
      <c r="AO1226" s="63"/>
      <c r="AP1226" s="63"/>
      <c r="AQ1226" s="63"/>
      <c r="AS1226" s="5">
        <f>IF(Q1226&gt;0,RANK(Q1226,(N1226:P1226,Q1226:AE1226)),0)</f>
        <v>3</v>
      </c>
      <c r="AT1226" s="5">
        <f>IF(R1226&gt;0,RANK(R1226,(N1226:P1226,Q1226:AE1226)),0)</f>
        <v>4</v>
      </c>
      <c r="AU1226" s="5">
        <f>IF(T1226&gt;0,RANK(T1226,(N1226:P1226,Q1226:AE1226)),0)</f>
        <v>0</v>
      </c>
      <c r="AV1226" s="5">
        <f>IF(S1226&gt;0,RANK(S1226,(N1226:P1226,Q1226:AE1226)),0)</f>
        <v>5</v>
      </c>
      <c r="AW1226" s="2">
        <f t="shared" si="489"/>
        <v>4.7444138353229266E-3</v>
      </c>
      <c r="AX1226" s="2">
        <f t="shared" si="490"/>
        <v>2.7548209366391185E-3</v>
      </c>
      <c r="AY1226" s="2">
        <f t="shared" si="491"/>
        <v>0</v>
      </c>
      <c r="AZ1226" s="2">
        <f t="shared" si="492"/>
        <v>1.2243648607284971E-3</v>
      </c>
      <c r="BB1226" t="s">
        <v>1450</v>
      </c>
      <c r="BC1226" t="s">
        <v>323</v>
      </c>
      <c r="BD1226">
        <v>5</v>
      </c>
      <c r="BF1226" s="111">
        <v>22</v>
      </c>
      <c r="BG1226" s="113">
        <v>127</v>
      </c>
      <c r="BH1226" s="117">
        <f t="shared" si="483"/>
        <v>22127</v>
      </c>
      <c r="BJ1226" s="5" t="s">
        <v>501</v>
      </c>
    </row>
    <row r="1227" spans="1:77" collapsed="1">
      <c r="A1227" t="s">
        <v>2465</v>
      </c>
      <c r="B1227" t="s">
        <v>548</v>
      </c>
      <c r="C1227" s="1">
        <f t="shared" si="484"/>
        <v>1994065</v>
      </c>
      <c r="D1227" s="5">
        <f>IF(N1227&gt;0, RANK(N1227,(N1227:P1227,Q1227:AE1227)),0)</f>
        <v>2</v>
      </c>
      <c r="E1227" s="5">
        <f>IF(O1227&gt;0,RANK(O1227,(N1227:P1227,Q1227:AE1227)),0)</f>
        <v>1</v>
      </c>
      <c r="F1227" s="5">
        <f>IF(P1227&gt;0,RANK(P1227,(N1227:P1227,Q1227:AE1227)),0)</f>
        <v>0</v>
      </c>
      <c r="G1227" s="131">
        <f t="shared" si="493"/>
        <v>343121</v>
      </c>
      <c r="H1227" s="136">
        <f t="shared" si="494"/>
        <v>0.17207112105172098</v>
      </c>
      <c r="I1227" s="2"/>
      <c r="J1227" s="2">
        <f t="shared" si="485"/>
        <v>0.40577463623302151</v>
      </c>
      <c r="K1227" s="2">
        <f t="shared" si="486"/>
        <v>0.57784575728474252</v>
      </c>
      <c r="L1227" s="2">
        <f t="shared" si="487"/>
        <v>0</v>
      </c>
      <c r="M1227" s="2">
        <f>IF(C1227=0,"-",(1-J1227-K1227-L1227))</f>
        <v>1.637960648223602E-2</v>
      </c>
      <c r="N1227" s="63">
        <f>SUM(N1163:N1226)</f>
        <v>809141</v>
      </c>
      <c r="O1227" s="63">
        <f>SUM(O1163:O1226)</f>
        <v>1152262</v>
      </c>
      <c r="P1227" s="63">
        <f>SUM(P1163:P1226)</f>
        <v>0</v>
      </c>
      <c r="Q1227" s="63">
        <f t="shared" ref="Q1227:V1227" si="495">SUM(Q1163:Q1226)</f>
        <v>18157</v>
      </c>
      <c r="R1227" s="63">
        <f t="shared" si="495"/>
        <v>6978</v>
      </c>
      <c r="S1227" s="63">
        <f t="shared" si="495"/>
        <v>2508</v>
      </c>
      <c r="T1227" s="63">
        <f t="shared" si="495"/>
        <v>389</v>
      </c>
      <c r="U1227" s="63"/>
      <c r="V1227" s="63">
        <f t="shared" si="495"/>
        <v>622</v>
      </c>
      <c r="W1227" s="63"/>
      <c r="X1227" s="63">
        <f>SUM(X1163:X1226)</f>
        <v>1368</v>
      </c>
      <c r="Y1227" s="63"/>
      <c r="Z1227" s="63"/>
      <c r="AA1227" s="63"/>
      <c r="AB1227" s="63"/>
      <c r="AC1227" s="63"/>
      <c r="AD1227" s="63"/>
      <c r="AE1227" s="63">
        <f>SUM(AE1163:AE1226)</f>
        <v>518</v>
      </c>
      <c r="AF1227" s="63"/>
      <c r="AG1227" s="63">
        <f>SUM(AG1163:AG1226)</f>
        <v>355</v>
      </c>
      <c r="AH1227" s="63"/>
      <c r="AI1227" s="63"/>
      <c r="AJ1227" s="63"/>
      <c r="AK1227" s="63"/>
      <c r="AL1227" s="63">
        <f>SUM(AL1163:AL1226)</f>
        <v>1767</v>
      </c>
      <c r="AM1227" s="63"/>
      <c r="AN1227" s="63"/>
      <c r="AO1227" s="63"/>
      <c r="AP1227" s="63"/>
      <c r="AQ1227" s="63"/>
      <c r="AS1227" s="5">
        <f>IF(Q1227&gt;0,RANK(Q1227,(N1227:P1227,Q1227:AE1227)),0)</f>
        <v>3</v>
      </c>
      <c r="AT1227" s="5">
        <f>IF(R1227&gt;0,RANK(R1227,(N1227:P1227,Q1227:AE1227)),0)</f>
        <v>4</v>
      </c>
      <c r="AU1227" s="5">
        <f>IF(T1227&gt;0,RANK(T1227,(N1227:P1227,Q1227:AE1227)),0)</f>
        <v>9</v>
      </c>
      <c r="AV1227" s="5">
        <f>IF(S1227&gt;0,RANK(S1227,(N1227:P1227,Q1227:AE1227)),0)</f>
        <v>5</v>
      </c>
      <c r="AW1227" s="2">
        <f t="shared" si="489"/>
        <v>9.1055206324768753E-3</v>
      </c>
      <c r="AX1227" s="2">
        <f t="shared" si="490"/>
        <v>3.4993844232760717E-3</v>
      </c>
      <c r="AY1227" s="2">
        <f t="shared" si="491"/>
        <v>1.9507889662573688E-4</v>
      </c>
      <c r="AZ1227" s="2">
        <f t="shared" si="492"/>
        <v>1.2577323206615632E-3</v>
      </c>
      <c r="BB1227" t="s">
        <v>2465</v>
      </c>
      <c r="BC1227" t="s">
        <v>548</v>
      </c>
      <c r="BF1227" s="111">
        <v>22</v>
      </c>
      <c r="BG1227" s="113"/>
      <c r="BH1227" s="111">
        <v>22</v>
      </c>
      <c r="BJ1227" s="5" t="s">
        <v>718</v>
      </c>
    </row>
    <row r="1228" spans="1:77">
      <c r="C1228" s="1"/>
      <c r="E1228" s="5"/>
      <c r="F1228" s="5"/>
      <c r="G1228" s="131"/>
      <c r="H1228" s="136"/>
      <c r="I1228" s="2"/>
      <c r="N1228" s="63"/>
      <c r="O1228" s="63"/>
      <c r="P1228" s="63"/>
      <c r="Q1228" s="63"/>
      <c r="R1228" s="63"/>
      <c r="S1228" s="63"/>
      <c r="T1228" s="63"/>
      <c r="U1228" s="63"/>
      <c r="V1228" s="63"/>
      <c r="W1228" s="63"/>
      <c r="X1228" s="63"/>
      <c r="Y1228" s="63"/>
      <c r="Z1228" s="63"/>
      <c r="AA1228" s="63"/>
      <c r="AB1228" s="63"/>
      <c r="AC1228" s="63"/>
      <c r="AD1228" s="63"/>
      <c r="AE1228" s="63"/>
      <c r="AF1228" s="63"/>
      <c r="AG1228" s="63"/>
      <c r="AH1228" s="63"/>
      <c r="AI1228" s="63"/>
      <c r="AJ1228" s="63"/>
      <c r="AK1228" s="63"/>
      <c r="AL1228" s="63"/>
      <c r="AM1228" s="63"/>
      <c r="AN1228" s="63"/>
      <c r="AO1228" s="63"/>
      <c r="AP1228" s="63"/>
      <c r="AQ1228" s="63"/>
      <c r="AS1228" s="5"/>
      <c r="AT1228" s="5"/>
      <c r="AU1228" s="5"/>
      <c r="AV1228" s="5"/>
      <c r="BF1228" s="111"/>
      <c r="BG1228" s="113"/>
      <c r="BH1228" s="117"/>
      <c r="BY1228" s="131" t="s">
        <v>3500</v>
      </c>
    </row>
    <row r="1229" spans="1:77" hidden="1" outlineLevel="1">
      <c r="A1229" t="s">
        <v>1126</v>
      </c>
      <c r="B1229" t="s">
        <v>1706</v>
      </c>
      <c r="C1229" s="1">
        <f t="shared" ref="C1229:C1246" si="496">SUM(N1229:AQ1229)</f>
        <v>52862</v>
      </c>
      <c r="D1229" s="5">
        <f>IF(N1229&gt;0, RANK(N1229,(N1229:P1229,Q1229:AE1229)),0)</f>
        <v>1</v>
      </c>
      <c r="E1229" s="5">
        <f>IF(O1229&gt;0,RANK(O1229,(N1229:P1229,Q1229:AE1229)),0)</f>
        <v>2</v>
      </c>
      <c r="F1229" s="5">
        <f>IF(P1229&gt;0,RANK(P1229,(N1229:P1229,Q1229:AE1229)),0)</f>
        <v>0</v>
      </c>
      <c r="G1229" s="131">
        <f t="shared" si="493"/>
        <v>6757</v>
      </c>
      <c r="H1229" s="136">
        <f t="shared" si="494"/>
        <v>0.12782338920207331</v>
      </c>
      <c r="I1229" s="2"/>
      <c r="J1229" s="2">
        <f t="shared" ref="J1229:J1246" si="497">IF($C1229=0,"-",N1229/$C1229)</f>
        <v>0.54839014793235219</v>
      </c>
      <c r="K1229" s="2">
        <f t="shared" ref="K1229:K1246" si="498">IF($C1229=0,"-",O1229/$C1229)</f>
        <v>0.42056675873027882</v>
      </c>
      <c r="L1229" s="2">
        <f t="shared" ref="L1229:L1246" si="499">IF($C1229=0,"-",P1229/$C1229)</f>
        <v>0</v>
      </c>
      <c r="M1229" s="2">
        <f t="shared" ref="M1229:M1246" si="500">IF(C1229=0,"-",(1-J1229-K1229-L1229))</f>
        <v>3.1043093337368988E-2</v>
      </c>
      <c r="N1229" s="63">
        <f>SUMIF(Town!$AV$174:$AV$725,$BH1229,Town!N$174:N$725)</f>
        <v>28989</v>
      </c>
      <c r="O1229" s="63">
        <f>SUMIF(Town!$AV$174:$AV$725,$BH1229,Town!O$174:O$725)</f>
        <v>22232</v>
      </c>
      <c r="P1229" s="63">
        <f>SUMIF(Town!$AV$174:$AV$725,$BH1229,Town!P$174:P$725)</f>
        <v>0</v>
      </c>
      <c r="Q1229" s="63">
        <f>SUMIF(Town!$AV$174:$AV$725,$BH1229,Town!Q$174:Q$725)</f>
        <v>837</v>
      </c>
      <c r="R1229" s="63">
        <f>SUMIF(Town!$AV$174:$AV$725,$BH1229,Town!R$174:R$725)</f>
        <v>607</v>
      </c>
      <c r="S1229" s="63"/>
      <c r="T1229" s="63"/>
      <c r="U1229" s="63"/>
      <c r="V1229" s="63"/>
      <c r="W1229" s="63">
        <f>SUMIF(Town!$AV$174:$AV$725,$BH1229,Town!W$174:W$725)</f>
        <v>194</v>
      </c>
      <c r="X1229" s="63">
        <f>SUMIF(Town!$AV$174:$AV$725,$BH1229,Town!X$174:X$725)</f>
        <v>1</v>
      </c>
      <c r="Y1229" s="63"/>
      <c r="Z1229" s="63"/>
      <c r="AA1229" s="63"/>
      <c r="AB1229" s="63"/>
      <c r="AC1229" s="63"/>
      <c r="AD1229" s="63"/>
      <c r="AE1229" s="63"/>
      <c r="AF1229" s="63"/>
      <c r="AG1229" s="63"/>
      <c r="AH1229" s="63"/>
      <c r="AI1229" s="63"/>
      <c r="AJ1229" s="63">
        <f>SUMIF(Town!$AV$174:$AV$725,$BH1229,Town!AJ$174:AJ$725)</f>
        <v>2</v>
      </c>
      <c r="AK1229" s="63"/>
      <c r="AL1229" s="63"/>
      <c r="AM1229" s="63"/>
      <c r="AN1229" s="63"/>
      <c r="AO1229" s="63"/>
      <c r="AP1229" s="63"/>
      <c r="AQ1229" s="63"/>
      <c r="AS1229" s="5">
        <f>IF(Q1229&gt;0,RANK(Q1229,(N1229:P1229,Q1229:AE1229)),0)</f>
        <v>3</v>
      </c>
      <c r="AT1229" s="5">
        <f>IF(R1229&gt;0,RANK(R1229,(N1229:P1229,Q1229:AE1229)),0)</f>
        <v>4</v>
      </c>
      <c r="AU1229" s="5">
        <f>IF(T1229&gt;0,RANK(T1229,(N1229:P1229,Q1229:AE1229)),0)</f>
        <v>0</v>
      </c>
      <c r="AV1229" s="5">
        <f>IF(S1229&gt;0,RANK(S1229,(N1229:P1229,Q1229:AE1229)),0)</f>
        <v>0</v>
      </c>
      <c r="AW1229" s="2">
        <f t="shared" ref="AW1229:AW1246" si="501">IF($C1229=0,"-",Q1229/$C1229)</f>
        <v>1.5833680148310696E-2</v>
      </c>
      <c r="AX1229" s="2">
        <f t="shared" ref="AX1229:AX1246" si="502">IF($C1229=0,"-",R1229/$C1229)</f>
        <v>1.1482728614127351E-2</v>
      </c>
      <c r="AY1229" s="2">
        <f t="shared" ref="AY1229:AY1246" si="503">IF($C1229=0,"-",T1229/$C1229)</f>
        <v>0</v>
      </c>
      <c r="AZ1229" s="2">
        <f t="shared" ref="AZ1229:AZ1246" si="504">IF($C1229=0,"-",S1229/$C1229)</f>
        <v>0</v>
      </c>
      <c r="BB1229" t="s">
        <v>1126</v>
      </c>
      <c r="BC1229" t="s">
        <v>1706</v>
      </c>
      <c r="BD1229">
        <v>2</v>
      </c>
      <c r="BF1229" s="111">
        <v>23</v>
      </c>
      <c r="BG1229" s="113">
        <v>1</v>
      </c>
      <c r="BH1229" s="117">
        <f t="shared" si="483"/>
        <v>23001</v>
      </c>
      <c r="BJ1229" s="5" t="s">
        <v>3185</v>
      </c>
      <c r="BK1229" s="63">
        <f>SUMIF(Town!$AV$174:$AV$725,$BH1229,Town!AY$174:AY$725)</f>
        <v>1201</v>
      </c>
      <c r="BY1229" s="63">
        <f>SUMIF(Town!$AV$174:$AV$725,$BH1229,Town!BN$174:BN$725)</f>
        <v>194</v>
      </c>
    </row>
    <row r="1230" spans="1:77" hidden="1" outlineLevel="1">
      <c r="A1230" t="s">
        <v>2848</v>
      </c>
      <c r="B1230" t="s">
        <v>1706</v>
      </c>
      <c r="C1230" s="1">
        <f t="shared" si="496"/>
        <v>33860</v>
      </c>
      <c r="D1230" s="5">
        <f>IF(N1230&gt;0, RANK(N1230,(N1230:P1230,Q1230:AE1230)),0)</f>
        <v>1</v>
      </c>
      <c r="E1230" s="5">
        <f>IF(O1230&gt;0,RANK(O1230,(N1230:P1230,Q1230:AE1230)),0)</f>
        <v>2</v>
      </c>
      <c r="F1230" s="5">
        <f>IF(P1230&gt;0,RANK(P1230,(N1230:P1230,Q1230:AE1230)),0)</f>
        <v>0</v>
      </c>
      <c r="G1230" s="131">
        <f t="shared" si="493"/>
        <v>2581</v>
      </c>
      <c r="H1230" s="136">
        <f t="shared" si="494"/>
        <v>7.6225634967513292E-2</v>
      </c>
      <c r="I1230" s="2"/>
      <c r="J1230" s="2">
        <f t="shared" si="497"/>
        <v>0.52501476668635561</v>
      </c>
      <c r="K1230" s="2">
        <f t="shared" si="498"/>
        <v>0.44878913171884227</v>
      </c>
      <c r="L1230" s="2">
        <f t="shared" si="499"/>
        <v>0</v>
      </c>
      <c r="M1230" s="2">
        <f t="shared" si="500"/>
        <v>2.6196101594802124E-2</v>
      </c>
      <c r="N1230" s="63">
        <f>SUMIF(Town!$AV$174:$AV$725,$BH1230,Town!N$174:N$725)</f>
        <v>17777</v>
      </c>
      <c r="O1230" s="63">
        <f>SUMIF(Town!$AV$174:$AV$725,$BH1230,Town!O$174:O$725)</f>
        <v>15196</v>
      </c>
      <c r="P1230" s="63">
        <f>SUMIF(Town!$AV$174:$AV$725,$BH1230,Town!P$174:P$725)</f>
        <v>0</v>
      </c>
      <c r="Q1230" s="63">
        <f>SUMIF(Town!$AV$174:$AV$725,$BH1230,Town!Q$174:Q$725)</f>
        <v>430</v>
      </c>
      <c r="R1230" s="63">
        <f>SUMIF(Town!$AV$174:$AV$725,$BH1230,Town!R$174:R$725)</f>
        <v>358</v>
      </c>
      <c r="S1230" s="63"/>
      <c r="T1230" s="63"/>
      <c r="U1230" s="63"/>
      <c r="V1230" s="63"/>
      <c r="W1230" s="63">
        <f>SUMIF(Town!$AV$174:$AV$725,$BH1230,Town!W$174:W$725)</f>
        <v>97</v>
      </c>
      <c r="X1230" s="63">
        <f>SUMIF(Town!$AV$174:$AV$725,$BH1230,Town!X$174:X$725)</f>
        <v>1</v>
      </c>
      <c r="Y1230" s="63"/>
      <c r="Z1230" s="63"/>
      <c r="AA1230" s="63"/>
      <c r="AB1230" s="63"/>
      <c r="AC1230" s="63"/>
      <c r="AD1230" s="63"/>
      <c r="AE1230" s="63"/>
      <c r="AF1230" s="63"/>
      <c r="AG1230" s="63"/>
      <c r="AH1230" s="63"/>
      <c r="AI1230" s="63"/>
      <c r="AJ1230" s="63">
        <f>SUMIF(Town!$AV$174:$AV$725,$BH1230,Town!AJ$174:AJ$725)</f>
        <v>1</v>
      </c>
      <c r="AK1230" s="63"/>
      <c r="AL1230" s="63"/>
      <c r="AM1230" s="63"/>
      <c r="AN1230" s="63"/>
      <c r="AO1230" s="63"/>
      <c r="AP1230" s="63"/>
      <c r="AQ1230" s="63"/>
      <c r="AS1230" s="5">
        <f>IF(Q1230&gt;0,RANK(Q1230,(N1230:P1230,Q1230:AE1230)),0)</f>
        <v>3</v>
      </c>
      <c r="AT1230" s="5">
        <f>IF(R1230&gt;0,RANK(R1230,(N1230:P1230,Q1230:AE1230)),0)</f>
        <v>4</v>
      </c>
      <c r="AU1230" s="5">
        <f>IF(T1230&gt;0,RANK(T1230,(N1230:P1230,Q1230:AE1230)),0)</f>
        <v>0</v>
      </c>
      <c r="AV1230" s="5">
        <f>IF(S1230&gt;0,RANK(S1230,(N1230:P1230,Q1230:AE1230)),0)</f>
        <v>0</v>
      </c>
      <c r="AW1230" s="2">
        <f t="shared" si="501"/>
        <v>1.2699350265800354E-2</v>
      </c>
      <c r="AX1230" s="2">
        <f t="shared" si="502"/>
        <v>1.0572947430596575E-2</v>
      </c>
      <c r="AY1230" s="2">
        <f t="shared" si="503"/>
        <v>0</v>
      </c>
      <c r="AZ1230" s="2">
        <f t="shared" si="504"/>
        <v>0</v>
      </c>
      <c r="BB1230" t="s">
        <v>2848</v>
      </c>
      <c r="BC1230" t="s">
        <v>1706</v>
      </c>
      <c r="BD1230">
        <v>2</v>
      </c>
      <c r="BF1230" s="111">
        <v>23</v>
      </c>
      <c r="BG1230" s="113">
        <v>3</v>
      </c>
      <c r="BH1230" s="117">
        <f t="shared" si="483"/>
        <v>23003</v>
      </c>
      <c r="BJ1230" s="5" t="s">
        <v>3185</v>
      </c>
      <c r="BK1230" s="63">
        <f>SUMIF(Town!$AV$174:$AV$725,$BH1230,Town!AY$174:AY$725)</f>
        <v>656</v>
      </c>
      <c r="BY1230" s="63">
        <f>SUMIF(Town!$AV$174:$AV$725,$BH1230,Town!BN$174:BN$725)</f>
        <v>97</v>
      </c>
    </row>
    <row r="1231" spans="1:77" hidden="1" outlineLevel="1">
      <c r="A1231" t="s">
        <v>1539</v>
      </c>
      <c r="B1231" t="s">
        <v>1706</v>
      </c>
      <c r="C1231" s="1">
        <f t="shared" si="496"/>
        <v>163786</v>
      </c>
      <c r="D1231" s="5">
        <f>IF(N1231&gt;0, RANK(N1231,(N1231:P1231,Q1231:AE1231)),0)</f>
        <v>1</v>
      </c>
      <c r="E1231" s="5">
        <f>IF(O1231&gt;0,RANK(O1231,(N1231:P1231,Q1231:AE1231)),0)</f>
        <v>2</v>
      </c>
      <c r="F1231" s="5">
        <f>IF(P1231&gt;0,RANK(P1231,(N1231:P1231,Q1231:AE1231)),0)</f>
        <v>0</v>
      </c>
      <c r="G1231" s="131">
        <f t="shared" si="493"/>
        <v>44129</v>
      </c>
      <c r="H1231" s="136">
        <f t="shared" si="494"/>
        <v>0.26943084268496698</v>
      </c>
      <c r="I1231" s="2"/>
      <c r="J1231" s="2">
        <f t="shared" si="497"/>
        <v>0.62245857399289317</v>
      </c>
      <c r="K1231" s="2">
        <f t="shared" si="498"/>
        <v>0.3530277313079262</v>
      </c>
      <c r="L1231" s="2">
        <f t="shared" si="499"/>
        <v>0</v>
      </c>
      <c r="M1231" s="2">
        <f t="shared" si="500"/>
        <v>2.4513694699180633E-2</v>
      </c>
      <c r="N1231" s="63">
        <f>SUMIF(Town!$AV$174:$AV$725,$BH1231,Town!N$174:N$725)</f>
        <v>101950</v>
      </c>
      <c r="O1231" s="63">
        <f>SUMIF(Town!$AV$174:$AV$725,$BH1231,Town!O$174:O$725)</f>
        <v>57821</v>
      </c>
      <c r="P1231" s="63">
        <f>SUMIF(Town!$AV$174:$AV$725,$BH1231,Town!P$174:P$725)</f>
        <v>0</v>
      </c>
      <c r="Q1231" s="63">
        <f>SUMIF(Town!$AV$174:$AV$725,$BH1231,Town!Q$174:Q$725)</f>
        <v>1901</v>
      </c>
      <c r="R1231" s="63">
        <f>SUMIF(Town!$AV$174:$AV$725,$BH1231,Town!R$174:R$725)</f>
        <v>1723</v>
      </c>
      <c r="S1231" s="63"/>
      <c r="T1231" s="63"/>
      <c r="U1231" s="63"/>
      <c r="V1231" s="63"/>
      <c r="W1231" s="63">
        <f>SUMIF(Town!$AV$174:$AV$725,$BH1231,Town!W$174:W$725)</f>
        <v>380</v>
      </c>
      <c r="X1231" s="63">
        <f>SUMIF(Town!$AV$174:$AV$725,$BH1231,Town!X$174:X$725)</f>
        <v>11</v>
      </c>
      <c r="Y1231" s="63"/>
      <c r="Z1231" s="63"/>
      <c r="AA1231" s="63"/>
      <c r="AB1231" s="63"/>
      <c r="AC1231" s="63"/>
      <c r="AD1231" s="63"/>
      <c r="AE1231" s="63"/>
      <c r="AF1231" s="63"/>
      <c r="AG1231" s="63"/>
      <c r="AH1231" s="63"/>
      <c r="AI1231" s="63"/>
      <c r="AJ1231" s="63">
        <f>SUMIF(Town!$AV$174:$AV$725,$BH1231,Town!AJ$174:AJ$725)</f>
        <v>0</v>
      </c>
      <c r="AK1231" s="63"/>
      <c r="AL1231" s="63"/>
      <c r="AM1231" s="63"/>
      <c r="AN1231" s="63"/>
      <c r="AO1231" s="63"/>
      <c r="AP1231" s="63"/>
      <c r="AQ1231" s="63"/>
      <c r="AS1231" s="5">
        <f>IF(Q1231&gt;0,RANK(Q1231,(N1231:P1231,Q1231:AE1231)),0)</f>
        <v>3</v>
      </c>
      <c r="AT1231" s="5">
        <f>IF(R1231&gt;0,RANK(R1231,(N1231:P1231,Q1231:AE1231)),0)</f>
        <v>4</v>
      </c>
      <c r="AU1231" s="5">
        <f>IF(T1231&gt;0,RANK(T1231,(N1231:P1231,Q1231:AE1231)),0)</f>
        <v>0</v>
      </c>
      <c r="AV1231" s="5">
        <f>IF(S1231&gt;0,RANK(S1231,(N1231:P1231,Q1231:AE1231)),0)</f>
        <v>0</v>
      </c>
      <c r="AW1231" s="2">
        <f t="shared" si="501"/>
        <v>1.1606608623447669E-2</v>
      </c>
      <c r="AX1231" s="2">
        <f t="shared" si="502"/>
        <v>1.051982464923742E-2</v>
      </c>
      <c r="AY1231" s="2">
        <f t="shared" si="503"/>
        <v>0</v>
      </c>
      <c r="AZ1231" s="2">
        <f t="shared" si="504"/>
        <v>0</v>
      </c>
      <c r="BB1231" t="s">
        <v>1539</v>
      </c>
      <c r="BC1231" t="s">
        <v>1706</v>
      </c>
      <c r="BD1231">
        <v>1</v>
      </c>
      <c r="BF1231" s="111">
        <v>23</v>
      </c>
      <c r="BG1231" s="113">
        <v>5</v>
      </c>
      <c r="BH1231" s="117">
        <f t="shared" si="483"/>
        <v>23005</v>
      </c>
      <c r="BJ1231" s="5" t="s">
        <v>3185</v>
      </c>
      <c r="BK1231" s="63">
        <f>SUMIF(Town!$AV$174:$AV$725,$BH1231,Town!AY$174:AY$725)</f>
        <v>1743</v>
      </c>
      <c r="BY1231" s="63">
        <f>SUMIF(Town!$AV$174:$AV$725,$BH1231,Town!BN$174:BN$725)</f>
        <v>380</v>
      </c>
    </row>
    <row r="1232" spans="1:77" hidden="1" outlineLevel="1">
      <c r="A1232" t="s">
        <v>1146</v>
      </c>
      <c r="B1232" t="s">
        <v>1706</v>
      </c>
      <c r="C1232" s="1">
        <f t="shared" si="496"/>
        <v>16282</v>
      </c>
      <c r="D1232" s="5">
        <f>IF(N1232&gt;0, RANK(N1232,(N1232:P1232,Q1232:AE1232)),0)</f>
        <v>1</v>
      </c>
      <c r="E1232" s="5">
        <f>IF(O1232&gt;0,RANK(O1232,(N1232:P1232,Q1232:AE1232)),0)</f>
        <v>2</v>
      </c>
      <c r="F1232" s="5">
        <f>IF(P1232&gt;0,RANK(P1232,(N1232:P1232,Q1232:AE1232)),0)</f>
        <v>0</v>
      </c>
      <c r="G1232" s="131">
        <f t="shared" si="493"/>
        <v>2998</v>
      </c>
      <c r="H1232" s="136">
        <f t="shared" si="494"/>
        <v>0.18412971379437415</v>
      </c>
      <c r="I1232" s="2"/>
      <c r="J1232" s="2">
        <f t="shared" si="497"/>
        <v>0.57529787495393692</v>
      </c>
      <c r="K1232" s="2">
        <f t="shared" si="498"/>
        <v>0.39116816115956271</v>
      </c>
      <c r="L1232" s="2">
        <f t="shared" si="499"/>
        <v>0</v>
      </c>
      <c r="M1232" s="2">
        <f t="shared" si="500"/>
        <v>3.3533963886500373E-2</v>
      </c>
      <c r="N1232" s="63">
        <f>SUMIF(Town!$AV$174:$AV$725,$BH1232,Town!N$174:N$725)</f>
        <v>9367</v>
      </c>
      <c r="O1232" s="63">
        <f>SUMIF(Town!$AV$174:$AV$725,$BH1232,Town!O$174:O$725)</f>
        <v>6369</v>
      </c>
      <c r="P1232" s="63">
        <f>SUMIF(Town!$AV$174:$AV$725,$BH1232,Town!P$174:P$725)</f>
        <v>0</v>
      </c>
      <c r="Q1232" s="63">
        <f>SUMIF(Town!$AV$174:$AV$725,$BH1232,Town!Q$174:Q$725)</f>
        <v>280</v>
      </c>
      <c r="R1232" s="63">
        <f>SUMIF(Town!$AV$174:$AV$725,$BH1232,Town!R$174:R$725)</f>
        <v>232</v>
      </c>
      <c r="S1232" s="63"/>
      <c r="T1232" s="63"/>
      <c r="U1232" s="63"/>
      <c r="V1232" s="63"/>
      <c r="W1232" s="63">
        <f>SUMIF(Town!$AV$174:$AV$725,$BH1232,Town!W$174:W$725)</f>
        <v>34</v>
      </c>
      <c r="X1232" s="63">
        <f>SUMIF(Town!$AV$174:$AV$725,$BH1232,Town!X$174:X$725)</f>
        <v>0</v>
      </c>
      <c r="Y1232" s="63"/>
      <c r="Z1232" s="63"/>
      <c r="AA1232" s="63"/>
      <c r="AB1232" s="63"/>
      <c r="AC1232" s="63"/>
      <c r="AD1232" s="63"/>
      <c r="AE1232" s="63"/>
      <c r="AF1232" s="63"/>
      <c r="AG1232" s="63"/>
      <c r="AH1232" s="63"/>
      <c r="AI1232" s="63"/>
      <c r="AJ1232" s="63">
        <f>SUMIF(Town!$AV$174:$AV$725,$BH1232,Town!AJ$174:AJ$725)</f>
        <v>0</v>
      </c>
      <c r="AK1232" s="63"/>
      <c r="AL1232" s="63"/>
      <c r="AM1232" s="63"/>
      <c r="AN1232" s="63"/>
      <c r="AO1232" s="63"/>
      <c r="AP1232" s="63"/>
      <c r="AQ1232" s="63"/>
      <c r="AS1232" s="5">
        <f>IF(Q1232&gt;0,RANK(Q1232,(N1232:P1232,Q1232:AE1232)),0)</f>
        <v>3</v>
      </c>
      <c r="AT1232" s="5">
        <f>IF(R1232&gt;0,RANK(R1232,(N1232:P1232,Q1232:AE1232)),0)</f>
        <v>4</v>
      </c>
      <c r="AU1232" s="5">
        <f>IF(T1232&gt;0,RANK(T1232,(N1232:P1232,Q1232:AE1232)),0)</f>
        <v>0</v>
      </c>
      <c r="AV1232" s="5">
        <f>IF(S1232&gt;0,RANK(S1232,(N1232:P1232,Q1232:AE1232)),0)</f>
        <v>0</v>
      </c>
      <c r="AW1232" s="2">
        <f t="shared" si="501"/>
        <v>1.7196904557179708E-2</v>
      </c>
      <c r="AX1232" s="2">
        <f t="shared" si="502"/>
        <v>1.4248863775948901E-2</v>
      </c>
      <c r="AY1232" s="2">
        <f t="shared" si="503"/>
        <v>0</v>
      </c>
      <c r="AZ1232" s="2">
        <f t="shared" si="504"/>
        <v>0</v>
      </c>
      <c r="BB1232" t="s">
        <v>1146</v>
      </c>
      <c r="BC1232" t="s">
        <v>1706</v>
      </c>
      <c r="BD1232">
        <v>2</v>
      </c>
      <c r="BF1232" s="111">
        <v>23</v>
      </c>
      <c r="BG1232" s="113">
        <v>7</v>
      </c>
      <c r="BH1232" s="117">
        <f t="shared" si="483"/>
        <v>23007</v>
      </c>
      <c r="BJ1232" s="5" t="s">
        <v>3185</v>
      </c>
      <c r="BK1232" s="63">
        <f>SUMIF(Town!$AV$174:$AV$725,$BH1232,Town!AY$174:AY$725)</f>
        <v>533</v>
      </c>
      <c r="BY1232" s="63">
        <f>SUMIF(Town!$AV$174:$AV$725,$BH1232,Town!BN$174:BN$725)</f>
        <v>34</v>
      </c>
    </row>
    <row r="1233" spans="1:98" hidden="1" outlineLevel="1">
      <c r="A1233" t="s">
        <v>603</v>
      </c>
      <c r="B1233" t="s">
        <v>1706</v>
      </c>
      <c r="C1233" s="1">
        <f t="shared" si="496"/>
        <v>30799</v>
      </c>
      <c r="D1233" s="5">
        <f>IF(N1233&gt;0, RANK(N1233,(N1233:P1233,Q1233:AE1233)),0)</f>
        <v>1</v>
      </c>
      <c r="E1233" s="5">
        <f>IF(O1233&gt;0,RANK(O1233,(N1233:P1233,Q1233:AE1233)),0)</f>
        <v>2</v>
      </c>
      <c r="F1233" s="5">
        <f>IF(P1233&gt;0,RANK(P1233,(N1233:P1233,Q1233:AE1233)),0)</f>
        <v>0</v>
      </c>
      <c r="G1233" s="131">
        <f t="shared" si="493"/>
        <v>5245</v>
      </c>
      <c r="H1233" s="136">
        <f t="shared" si="494"/>
        <v>0.17029773693951103</v>
      </c>
      <c r="I1233" s="2"/>
      <c r="J1233" s="2">
        <f t="shared" si="497"/>
        <v>0.57044059872073771</v>
      </c>
      <c r="K1233" s="2">
        <f t="shared" si="498"/>
        <v>0.40014286178122666</v>
      </c>
      <c r="L1233" s="2">
        <f t="shared" si="499"/>
        <v>0</v>
      </c>
      <c r="M1233" s="2">
        <f t="shared" si="500"/>
        <v>2.9416539498035632E-2</v>
      </c>
      <c r="N1233" s="63">
        <f>SUMIF(Town!$AV$174:$AV$725,$BH1233,Town!N$174:N$725)</f>
        <v>17569</v>
      </c>
      <c r="O1233" s="63">
        <f>SUMIF(Town!$AV$174:$AV$725,$BH1233,Town!O$174:O$725)</f>
        <v>12324</v>
      </c>
      <c r="P1233" s="63">
        <f>SUMIF(Town!$AV$174:$AV$725,$BH1233,Town!P$174:P$725)</f>
        <v>0</v>
      </c>
      <c r="Q1233" s="63">
        <f>SUMIF(Town!$AV$174:$AV$725,$BH1233,Town!Q$174:Q$725)</f>
        <v>423</v>
      </c>
      <c r="R1233" s="63">
        <f>SUMIF(Town!$AV$174:$AV$725,$BH1233,Town!R$174:R$725)</f>
        <v>393</v>
      </c>
      <c r="S1233" s="63"/>
      <c r="T1233" s="63"/>
      <c r="U1233" s="63"/>
      <c r="V1233" s="63"/>
      <c r="W1233" s="63">
        <f>SUMIF(Town!$AV$174:$AV$725,$BH1233,Town!W$174:W$725)</f>
        <v>80</v>
      </c>
      <c r="X1233" s="63">
        <f>SUMIF(Town!$AV$174:$AV$725,$BH1233,Town!X$174:X$725)</f>
        <v>7</v>
      </c>
      <c r="Y1233" s="63"/>
      <c r="Z1233" s="63"/>
      <c r="AA1233" s="63"/>
      <c r="AB1233" s="63"/>
      <c r="AC1233" s="63"/>
      <c r="AD1233" s="63"/>
      <c r="AE1233" s="63"/>
      <c r="AF1233" s="63"/>
      <c r="AG1233" s="63"/>
      <c r="AH1233" s="63"/>
      <c r="AI1233" s="63"/>
      <c r="AJ1233" s="63">
        <f>SUMIF(Town!$AV$174:$AV$725,$BH1233,Town!AJ$174:AJ$725)</f>
        <v>3</v>
      </c>
      <c r="AK1233" s="63"/>
      <c r="AL1233" s="63"/>
      <c r="AM1233" s="63"/>
      <c r="AN1233" s="63"/>
      <c r="AO1233" s="63"/>
      <c r="AP1233" s="63"/>
      <c r="AQ1233" s="63"/>
      <c r="AS1233" s="5">
        <f>IF(Q1233&gt;0,RANK(Q1233,(N1233:P1233,Q1233:AE1233)),0)</f>
        <v>3</v>
      </c>
      <c r="AT1233" s="5">
        <f>IF(R1233&gt;0,RANK(R1233,(N1233:P1233,Q1233:AE1233)),0)</f>
        <v>4</v>
      </c>
      <c r="AU1233" s="5">
        <f>IF(T1233&gt;0,RANK(T1233,(N1233:P1233,Q1233:AE1233)),0)</f>
        <v>0</v>
      </c>
      <c r="AV1233" s="5">
        <f>IF(S1233&gt;0,RANK(S1233,(N1233:P1233,Q1233:AE1233)),0)</f>
        <v>0</v>
      </c>
      <c r="AW1233" s="2">
        <f t="shared" si="501"/>
        <v>1.3734212149745122E-2</v>
      </c>
      <c r="AX1233" s="2">
        <f t="shared" si="502"/>
        <v>1.2760154550472419E-2</v>
      </c>
      <c r="AY1233" s="2">
        <f t="shared" si="503"/>
        <v>0</v>
      </c>
      <c r="AZ1233" s="2">
        <f t="shared" si="504"/>
        <v>0</v>
      </c>
      <c r="BB1233" t="s">
        <v>603</v>
      </c>
      <c r="BC1233" t="s">
        <v>1706</v>
      </c>
      <c r="BD1233">
        <v>2</v>
      </c>
      <c r="BF1233" s="111">
        <v>23</v>
      </c>
      <c r="BG1233" s="113">
        <v>9</v>
      </c>
      <c r="BH1233" s="117">
        <f t="shared" si="483"/>
        <v>23009</v>
      </c>
      <c r="BJ1233" s="5" t="s">
        <v>3185</v>
      </c>
      <c r="BK1233" s="63">
        <f>SUMIF(Town!$AV$174:$AV$725,$BH1233,Town!AY$174:AY$725)</f>
        <v>464</v>
      </c>
      <c r="BY1233" s="63">
        <f>SUMIF(Town!$AV$174:$AV$725,$BH1233,Town!BN$174:BN$725)</f>
        <v>80</v>
      </c>
    </row>
    <row r="1234" spans="1:98" hidden="1" outlineLevel="1">
      <c r="A1234" t="s">
        <v>3027</v>
      </c>
      <c r="B1234" t="s">
        <v>1706</v>
      </c>
      <c r="C1234" s="1">
        <f t="shared" si="496"/>
        <v>63497</v>
      </c>
      <c r="D1234" s="5">
        <f>IF(N1234&gt;0, RANK(N1234,(N1234:P1234,Q1234:AE1234)),0)</f>
        <v>1</v>
      </c>
      <c r="E1234" s="5">
        <f>IF(O1234&gt;0,RANK(O1234,(N1234:P1234,Q1234:AE1234)),0)</f>
        <v>2</v>
      </c>
      <c r="F1234" s="5">
        <f>IF(P1234&gt;0,RANK(P1234,(N1234:P1234,Q1234:AE1234)),0)</f>
        <v>0</v>
      </c>
      <c r="G1234" s="131">
        <f t="shared" si="493"/>
        <v>8549</v>
      </c>
      <c r="H1234" s="136">
        <f t="shared" si="494"/>
        <v>0.13463628202907224</v>
      </c>
      <c r="I1234" s="2"/>
      <c r="J1234" s="2">
        <f t="shared" si="497"/>
        <v>0.5522780603808054</v>
      </c>
      <c r="K1234" s="2">
        <f t="shared" si="498"/>
        <v>0.41764177835173316</v>
      </c>
      <c r="L1234" s="2">
        <f t="shared" si="499"/>
        <v>0</v>
      </c>
      <c r="M1234" s="2">
        <f t="shared" si="500"/>
        <v>3.0080161267461436E-2</v>
      </c>
      <c r="N1234" s="63">
        <f>SUMIF(Town!$AV$174:$AV$725,$BH1234,Town!N$174:N$725)</f>
        <v>35068</v>
      </c>
      <c r="O1234" s="63">
        <f>SUMIF(Town!$AV$174:$AV$725,$BH1234,Town!O$174:O$725)</f>
        <v>26519</v>
      </c>
      <c r="P1234" s="63">
        <f>SUMIF(Town!$AV$174:$AV$725,$BH1234,Town!P$174:P$725)</f>
        <v>0</v>
      </c>
      <c r="Q1234" s="63">
        <f>SUMIF(Town!$AV$174:$AV$725,$BH1234,Town!Q$174:Q$725)</f>
        <v>908</v>
      </c>
      <c r="R1234" s="63">
        <f>SUMIF(Town!$AV$174:$AV$725,$BH1234,Town!R$174:R$725)</f>
        <v>810</v>
      </c>
      <c r="S1234" s="63"/>
      <c r="T1234" s="63"/>
      <c r="U1234" s="63"/>
      <c r="V1234" s="63"/>
      <c r="W1234" s="63">
        <f>SUMIF(Town!$AV$174:$AV$725,$BH1234,Town!W$174:W$725)</f>
        <v>190</v>
      </c>
      <c r="X1234" s="63">
        <f>SUMIF(Town!$AV$174:$AV$725,$BH1234,Town!X$174:X$725)</f>
        <v>2</v>
      </c>
      <c r="Y1234" s="63"/>
      <c r="Z1234" s="63"/>
      <c r="AA1234" s="63"/>
      <c r="AB1234" s="63"/>
      <c r="AC1234" s="63"/>
      <c r="AD1234" s="63"/>
      <c r="AE1234" s="63"/>
      <c r="AF1234" s="63"/>
      <c r="AG1234" s="63"/>
      <c r="AH1234" s="63"/>
      <c r="AI1234" s="63"/>
      <c r="AJ1234" s="63">
        <f>SUMIF(Town!$AV$174:$AV$725,$BH1234,Town!AJ$174:AJ$725)</f>
        <v>0</v>
      </c>
      <c r="AK1234" s="63"/>
      <c r="AL1234" s="63"/>
      <c r="AM1234" s="63"/>
      <c r="AN1234" s="63"/>
      <c r="AO1234" s="63"/>
      <c r="AP1234" s="63"/>
      <c r="AQ1234" s="63"/>
      <c r="AS1234" s="5">
        <f>IF(Q1234&gt;0,RANK(Q1234,(N1234:P1234,Q1234:AE1234)),0)</f>
        <v>3</v>
      </c>
      <c r="AT1234" s="5">
        <f>IF(R1234&gt;0,RANK(R1234,(N1234:P1234,Q1234:AE1234)),0)</f>
        <v>4</v>
      </c>
      <c r="AU1234" s="5">
        <f>IF(T1234&gt;0,RANK(T1234,(N1234:P1234,Q1234:AE1234)),0)</f>
        <v>0</v>
      </c>
      <c r="AV1234" s="5">
        <f>IF(S1234&gt;0,RANK(S1234,(N1234:P1234,Q1234:AE1234)),0)</f>
        <v>0</v>
      </c>
      <c r="AW1234" s="2">
        <f t="shared" si="501"/>
        <v>1.4299888183693718E-2</v>
      </c>
      <c r="AX1234" s="2">
        <f t="shared" si="502"/>
        <v>1.275650818148889E-2</v>
      </c>
      <c r="AY1234" s="2">
        <f t="shared" si="503"/>
        <v>0</v>
      </c>
      <c r="AZ1234" s="2">
        <f t="shared" si="504"/>
        <v>0</v>
      </c>
      <c r="BB1234" t="s">
        <v>3027</v>
      </c>
      <c r="BC1234" t="s">
        <v>1706</v>
      </c>
      <c r="BF1234" s="111">
        <v>23</v>
      </c>
      <c r="BG1234" s="113">
        <v>11</v>
      </c>
      <c r="BH1234" s="117">
        <f t="shared" si="483"/>
        <v>23011</v>
      </c>
      <c r="BJ1234" s="5" t="s">
        <v>3185</v>
      </c>
      <c r="BK1234" s="63">
        <f>SUMIF(Town!$AV$174:$AV$725,$BH1234,Town!AY$174:AY$725)</f>
        <v>1099</v>
      </c>
      <c r="BY1234" s="63">
        <f>SUMIF(Town!$AV$174:$AV$725,$BH1234,Town!BN$174:BN$725)</f>
        <v>190</v>
      </c>
    </row>
    <row r="1235" spans="1:98" hidden="1" outlineLevel="1">
      <c r="A1235" t="s">
        <v>1738</v>
      </c>
      <c r="B1235" t="s">
        <v>1706</v>
      </c>
      <c r="C1235" s="1">
        <f t="shared" si="496"/>
        <v>22067</v>
      </c>
      <c r="D1235" s="5">
        <f>IF(N1235&gt;0, RANK(N1235,(N1235:P1235,Q1235:AE1235)),0)</f>
        <v>1</v>
      </c>
      <c r="E1235" s="5">
        <f>IF(O1235&gt;0,RANK(O1235,(N1235:P1235,Q1235:AE1235)),0)</f>
        <v>2</v>
      </c>
      <c r="F1235" s="5">
        <f>IF(P1235&gt;0,RANK(P1235,(N1235:P1235,Q1235:AE1235)),0)</f>
        <v>0</v>
      </c>
      <c r="G1235" s="131">
        <f t="shared" si="493"/>
        <v>4975</v>
      </c>
      <c r="H1235" s="136">
        <f t="shared" si="494"/>
        <v>0.22544976661983959</v>
      </c>
      <c r="I1235" s="2"/>
      <c r="J1235" s="2">
        <f t="shared" si="497"/>
        <v>0.5992205555807314</v>
      </c>
      <c r="K1235" s="2">
        <f t="shared" si="498"/>
        <v>0.37377078896089183</v>
      </c>
      <c r="L1235" s="2">
        <f t="shared" si="499"/>
        <v>0</v>
      </c>
      <c r="M1235" s="2">
        <f t="shared" si="500"/>
        <v>2.7008655458376774E-2</v>
      </c>
      <c r="N1235" s="63">
        <f>SUMIF(Town!$AV$174:$AV$725,$BH1235,Town!N$174:N$725)</f>
        <v>13223</v>
      </c>
      <c r="O1235" s="63">
        <f>SUMIF(Town!$AV$174:$AV$725,$BH1235,Town!O$174:O$725)</f>
        <v>8248</v>
      </c>
      <c r="P1235" s="63">
        <f>SUMIF(Town!$AV$174:$AV$725,$BH1235,Town!P$174:P$725)</f>
        <v>0</v>
      </c>
      <c r="Q1235" s="63">
        <f>SUMIF(Town!$AV$174:$AV$725,$BH1235,Town!Q$174:Q$725)</f>
        <v>275</v>
      </c>
      <c r="R1235" s="63">
        <f>SUMIF(Town!$AV$174:$AV$725,$BH1235,Town!R$174:R$725)</f>
        <v>257</v>
      </c>
      <c r="S1235" s="63"/>
      <c r="T1235" s="63"/>
      <c r="U1235" s="63"/>
      <c r="V1235" s="63"/>
      <c r="W1235" s="63">
        <f>SUMIF(Town!$AV$174:$AV$725,$BH1235,Town!W$174:W$725)</f>
        <v>57</v>
      </c>
      <c r="X1235" s="63">
        <f>SUMIF(Town!$AV$174:$AV$725,$BH1235,Town!X$174:X$725)</f>
        <v>6</v>
      </c>
      <c r="Y1235" s="63"/>
      <c r="Z1235" s="63"/>
      <c r="AA1235" s="63"/>
      <c r="AB1235" s="63"/>
      <c r="AC1235" s="63"/>
      <c r="AD1235" s="63"/>
      <c r="AE1235" s="63"/>
      <c r="AF1235" s="63"/>
      <c r="AG1235" s="63"/>
      <c r="AH1235" s="63"/>
      <c r="AI1235" s="63"/>
      <c r="AJ1235" s="63">
        <f>SUMIF(Town!$AV$174:$AV$725,$BH1235,Town!AJ$174:AJ$725)</f>
        <v>1</v>
      </c>
      <c r="AK1235" s="63"/>
      <c r="AL1235" s="63"/>
      <c r="AM1235" s="63"/>
      <c r="AN1235" s="63"/>
      <c r="AO1235" s="63"/>
      <c r="AP1235" s="63"/>
      <c r="AQ1235" s="63"/>
      <c r="AS1235" s="5">
        <f>IF(Q1235&gt;0,RANK(Q1235,(N1235:P1235,Q1235:AE1235)),0)</f>
        <v>3</v>
      </c>
      <c r="AT1235" s="5">
        <f>IF(R1235&gt;0,RANK(R1235,(N1235:P1235,Q1235:AE1235)),0)</f>
        <v>4</v>
      </c>
      <c r="AU1235" s="5">
        <f>IF(T1235&gt;0,RANK(T1235,(N1235:P1235,Q1235:AE1235)),0)</f>
        <v>0</v>
      </c>
      <c r="AV1235" s="5">
        <f>IF(S1235&gt;0,RANK(S1235,(N1235:P1235,Q1235:AE1235)),0)</f>
        <v>0</v>
      </c>
      <c r="AW1235" s="2">
        <f t="shared" si="501"/>
        <v>1.246204740109666E-2</v>
      </c>
      <c r="AX1235" s="2">
        <f t="shared" si="502"/>
        <v>1.1646349753024879E-2</v>
      </c>
      <c r="AY1235" s="2">
        <f t="shared" si="503"/>
        <v>0</v>
      </c>
      <c r="AZ1235" s="2">
        <f t="shared" si="504"/>
        <v>0</v>
      </c>
      <c r="BB1235" t="s">
        <v>1738</v>
      </c>
      <c r="BC1235" t="s">
        <v>1706</v>
      </c>
      <c r="BD1235">
        <v>1</v>
      </c>
      <c r="BF1235" s="111">
        <v>23</v>
      </c>
      <c r="BG1235" s="113">
        <v>13</v>
      </c>
      <c r="BH1235" s="117">
        <f t="shared" si="483"/>
        <v>23013</v>
      </c>
      <c r="BJ1235" s="5" t="s">
        <v>3185</v>
      </c>
      <c r="BK1235" s="63">
        <f>SUMIF(Town!$AV$174:$AV$725,$BH1235,Town!AY$174:AY$725)</f>
        <v>454</v>
      </c>
      <c r="BY1235" s="63">
        <f>SUMIF(Town!$AV$174:$AV$725,$BH1235,Town!BN$174:BN$725)</f>
        <v>57</v>
      </c>
    </row>
    <row r="1236" spans="1:98" hidden="1" outlineLevel="1">
      <c r="A1236" t="s">
        <v>1605</v>
      </c>
      <c r="B1236" t="s">
        <v>1706</v>
      </c>
      <c r="C1236" s="1">
        <f t="shared" si="496"/>
        <v>20757</v>
      </c>
      <c r="D1236" s="5">
        <f>IF(N1236&gt;0, RANK(N1236,(N1236:P1236,Q1236:AE1236)),0)</f>
        <v>1</v>
      </c>
      <c r="E1236" s="5">
        <f>IF(O1236&gt;0,RANK(O1236,(N1236:P1236,Q1236:AE1236)),0)</f>
        <v>2</v>
      </c>
      <c r="F1236" s="5">
        <f>IF(P1236&gt;0,RANK(P1236,(N1236:P1236,Q1236:AE1236)),0)</f>
        <v>0</v>
      </c>
      <c r="G1236" s="131">
        <f t="shared" si="493"/>
        <v>2416</v>
      </c>
      <c r="H1236" s="136">
        <f t="shared" si="494"/>
        <v>0.1163944693356458</v>
      </c>
      <c r="I1236" s="2"/>
      <c r="J1236" s="2">
        <f t="shared" si="497"/>
        <v>0.54511730982319218</v>
      </c>
      <c r="K1236" s="2">
        <f t="shared" si="498"/>
        <v>0.42872284048754639</v>
      </c>
      <c r="L1236" s="2">
        <f t="shared" si="499"/>
        <v>0</v>
      </c>
      <c r="M1236" s="2">
        <f t="shared" si="500"/>
        <v>2.6159849689261438E-2</v>
      </c>
      <c r="N1236" s="63">
        <f>SUMIF(Town!$AV$174:$AV$725,$BH1236,Town!N$174:N$725)</f>
        <v>11315</v>
      </c>
      <c r="O1236" s="63">
        <f>SUMIF(Town!$AV$174:$AV$725,$BH1236,Town!O$174:O$725)</f>
        <v>8899</v>
      </c>
      <c r="P1236" s="63">
        <f>SUMIF(Town!$AV$174:$AV$725,$BH1236,Town!P$174:P$725)</f>
        <v>0</v>
      </c>
      <c r="Q1236" s="63">
        <f>SUMIF(Town!$AV$174:$AV$725,$BH1236,Town!Q$174:Q$725)</f>
        <v>254</v>
      </c>
      <c r="R1236" s="63">
        <f>SUMIF(Town!$AV$174:$AV$725,$BH1236,Town!R$174:R$725)</f>
        <v>232</v>
      </c>
      <c r="S1236" s="63"/>
      <c r="T1236" s="63"/>
      <c r="U1236" s="63"/>
      <c r="V1236" s="63"/>
      <c r="W1236" s="63">
        <f>SUMIF(Town!$AV$174:$AV$725,$BH1236,Town!W$174:W$725)</f>
        <v>48</v>
      </c>
      <c r="X1236" s="63">
        <f>SUMIF(Town!$AV$174:$AV$725,$BH1236,Town!X$174:X$725)</f>
        <v>9</v>
      </c>
      <c r="Y1236" s="63"/>
      <c r="Z1236" s="63"/>
      <c r="AA1236" s="63"/>
      <c r="AB1236" s="63"/>
      <c r="AC1236" s="63"/>
      <c r="AD1236" s="63"/>
      <c r="AE1236" s="63"/>
      <c r="AF1236" s="63"/>
      <c r="AG1236" s="63"/>
      <c r="AH1236" s="63"/>
      <c r="AI1236" s="63"/>
      <c r="AJ1236" s="63">
        <f>SUMIF(Town!$AV$174:$AV$725,$BH1236,Town!AJ$174:AJ$725)</f>
        <v>0</v>
      </c>
      <c r="AK1236" s="63"/>
      <c r="AL1236" s="63"/>
      <c r="AM1236" s="63"/>
      <c r="AN1236" s="63"/>
      <c r="AO1236" s="63"/>
      <c r="AP1236" s="63"/>
      <c r="AQ1236" s="63"/>
      <c r="AS1236" s="5">
        <f>IF(Q1236&gt;0,RANK(Q1236,(N1236:P1236,Q1236:AE1236)),0)</f>
        <v>3</v>
      </c>
      <c r="AT1236" s="5">
        <f>IF(R1236&gt;0,RANK(R1236,(N1236:P1236,Q1236:AE1236)),0)</f>
        <v>4</v>
      </c>
      <c r="AU1236" s="5">
        <f>IF(T1236&gt;0,RANK(T1236,(N1236:P1236,Q1236:AE1236)),0)</f>
        <v>0</v>
      </c>
      <c r="AV1236" s="5">
        <f>IF(S1236&gt;0,RANK(S1236,(N1236:P1236,Q1236:AE1236)),0)</f>
        <v>0</v>
      </c>
      <c r="AW1236" s="2">
        <f t="shared" si="501"/>
        <v>1.223683576624753E-2</v>
      </c>
      <c r="AX1236" s="2">
        <f t="shared" si="502"/>
        <v>1.1176952353422942E-2</v>
      </c>
      <c r="AY1236" s="2">
        <f t="shared" si="503"/>
        <v>0</v>
      </c>
      <c r="AZ1236" s="2">
        <f t="shared" si="504"/>
        <v>0</v>
      </c>
      <c r="BB1236" t="s">
        <v>1605</v>
      </c>
      <c r="BC1236" t="s">
        <v>1706</v>
      </c>
      <c r="BD1236">
        <v>1</v>
      </c>
      <c r="BF1236" s="111">
        <v>23</v>
      </c>
      <c r="BG1236" s="113">
        <v>15</v>
      </c>
      <c r="BH1236" s="117">
        <f t="shared" si="483"/>
        <v>23015</v>
      </c>
      <c r="BJ1236" s="5" t="s">
        <v>3185</v>
      </c>
      <c r="BK1236" s="63">
        <f>SUMIF(Town!$AV$174:$AV$725,$BH1236,Town!AY$174:AY$725)</f>
        <v>244</v>
      </c>
      <c r="BY1236" s="63">
        <f>SUMIF(Town!$AV$174:$AV$725,$BH1236,Town!BN$174:BN$725)</f>
        <v>48</v>
      </c>
    </row>
    <row r="1237" spans="1:98" hidden="1" outlineLevel="1">
      <c r="A1237" t="s">
        <v>2397</v>
      </c>
      <c r="B1237" t="s">
        <v>1706</v>
      </c>
      <c r="C1237" s="1">
        <f t="shared" si="496"/>
        <v>29420</v>
      </c>
      <c r="D1237" s="5">
        <f>IF(N1237&gt;0, RANK(N1237,(N1237:P1237,Q1237:AE1237)),0)</f>
        <v>1</v>
      </c>
      <c r="E1237" s="5">
        <f>IF(O1237&gt;0,RANK(O1237,(N1237:P1237,Q1237:AE1237)),0)</f>
        <v>2</v>
      </c>
      <c r="F1237" s="5">
        <f>IF(P1237&gt;0,RANK(P1237,(N1237:P1237,Q1237:AE1237)),0)</f>
        <v>0</v>
      </c>
      <c r="G1237" s="131">
        <f t="shared" si="493"/>
        <v>4334</v>
      </c>
      <c r="H1237" s="136">
        <f t="shared" si="494"/>
        <v>0.14731475186947654</v>
      </c>
      <c r="I1237" s="2"/>
      <c r="J1237" s="2">
        <f t="shared" si="497"/>
        <v>0.5550645819170632</v>
      </c>
      <c r="K1237" s="2">
        <f t="shared" si="498"/>
        <v>0.40774983004758669</v>
      </c>
      <c r="L1237" s="2">
        <f t="shared" si="499"/>
        <v>0</v>
      </c>
      <c r="M1237" s="2">
        <f t="shared" si="500"/>
        <v>3.7185588035350103E-2</v>
      </c>
      <c r="N1237" s="63">
        <f>SUMIF(Town!$AV$174:$AV$725,$BH1237,Town!N$174:N$725)</f>
        <v>16330</v>
      </c>
      <c r="O1237" s="63">
        <f>SUMIF(Town!$AV$174:$AV$725,$BH1237,Town!O$174:O$725)</f>
        <v>11996</v>
      </c>
      <c r="P1237" s="63">
        <f>SUMIF(Town!$AV$174:$AV$725,$BH1237,Town!P$174:P$725)</f>
        <v>0</v>
      </c>
      <c r="Q1237" s="63">
        <f>SUMIF(Town!$AV$174:$AV$725,$BH1237,Town!Q$174:Q$725)</f>
        <v>505</v>
      </c>
      <c r="R1237" s="63">
        <f>SUMIF(Town!$AV$174:$AV$725,$BH1237,Town!R$174:R$725)</f>
        <v>449</v>
      </c>
      <c r="S1237" s="63"/>
      <c r="T1237" s="63"/>
      <c r="U1237" s="63"/>
      <c r="V1237" s="63"/>
      <c r="W1237" s="63">
        <f>SUMIF(Town!$AV$174:$AV$725,$BH1237,Town!W$174:W$725)</f>
        <v>132</v>
      </c>
      <c r="X1237" s="63">
        <f>SUMIF(Town!$AV$174:$AV$725,$BH1237,Town!X$174:X$725)</f>
        <v>1</v>
      </c>
      <c r="Y1237" s="63"/>
      <c r="Z1237" s="63"/>
      <c r="AA1237" s="63"/>
      <c r="AB1237" s="63"/>
      <c r="AC1237" s="63"/>
      <c r="AD1237" s="63"/>
      <c r="AE1237" s="63"/>
      <c r="AF1237" s="63"/>
      <c r="AG1237" s="63"/>
      <c r="AH1237" s="63"/>
      <c r="AI1237" s="63"/>
      <c r="AJ1237" s="63">
        <f>SUMIF(Town!$AV$174:$AV$725,$BH1237,Town!AJ$174:AJ$725)</f>
        <v>7</v>
      </c>
      <c r="AK1237" s="63"/>
      <c r="AL1237" s="63"/>
      <c r="AM1237" s="63"/>
      <c r="AN1237" s="63"/>
      <c r="AO1237" s="63"/>
      <c r="AP1237" s="63"/>
      <c r="AQ1237" s="63"/>
      <c r="AS1237" s="5">
        <f>IF(Q1237&gt;0,RANK(Q1237,(N1237:P1237,Q1237:AE1237)),0)</f>
        <v>3</v>
      </c>
      <c r="AT1237" s="5">
        <f>IF(R1237&gt;0,RANK(R1237,(N1237:P1237,Q1237:AE1237)),0)</f>
        <v>4</v>
      </c>
      <c r="AU1237" s="5">
        <f>IF(T1237&gt;0,RANK(T1237,(N1237:P1237,Q1237:AE1237)),0)</f>
        <v>0</v>
      </c>
      <c r="AV1237" s="5">
        <f>IF(S1237&gt;0,RANK(S1237,(N1237:P1237,Q1237:AE1237)),0)</f>
        <v>0</v>
      </c>
      <c r="AW1237" s="2">
        <f t="shared" si="501"/>
        <v>1.7165193745751189E-2</v>
      </c>
      <c r="AX1237" s="2">
        <f t="shared" si="502"/>
        <v>1.5261726716519375E-2</v>
      </c>
      <c r="AY1237" s="2">
        <f t="shared" si="503"/>
        <v>0</v>
      </c>
      <c r="AZ1237" s="2">
        <f t="shared" si="504"/>
        <v>0</v>
      </c>
      <c r="BB1237" t="s">
        <v>2397</v>
      </c>
      <c r="BC1237" t="s">
        <v>1706</v>
      </c>
      <c r="BD1237">
        <v>2</v>
      </c>
      <c r="BF1237" s="111">
        <v>23</v>
      </c>
      <c r="BG1237" s="113">
        <v>17</v>
      </c>
      <c r="BH1237" s="117">
        <f t="shared" si="483"/>
        <v>23017</v>
      </c>
      <c r="BJ1237" s="5" t="s">
        <v>3185</v>
      </c>
      <c r="BK1237" s="63">
        <f>SUMIF(Town!$AV$174:$AV$725,$BH1237,Town!AY$174:AY$725)</f>
        <v>654</v>
      </c>
      <c r="BY1237" s="63">
        <f>SUMIF(Town!$AV$174:$AV$725,$BH1237,Town!BN$174:BN$725)</f>
        <v>132</v>
      </c>
    </row>
    <row r="1238" spans="1:98" hidden="1" outlineLevel="1">
      <c r="A1238" t="s">
        <v>2496</v>
      </c>
      <c r="B1238" t="s">
        <v>1706</v>
      </c>
      <c r="C1238" s="1">
        <f t="shared" si="496"/>
        <v>77306</v>
      </c>
      <c r="D1238" s="5">
        <f>IF(N1238&gt;0, RANK(N1238,(N1238:P1238,Q1238:AE1238)),0)</f>
        <v>1</v>
      </c>
      <c r="E1238" s="5">
        <f>IF(O1238&gt;0,RANK(O1238,(N1238:P1238,Q1238:AE1238)),0)</f>
        <v>2</v>
      </c>
      <c r="F1238" s="5">
        <f>IF(P1238&gt;0,RANK(P1238,(N1238:P1238,Q1238:AE1238)),0)</f>
        <v>0</v>
      </c>
      <c r="G1238" s="131">
        <f t="shared" si="493"/>
        <v>2264</v>
      </c>
      <c r="H1238" s="136">
        <f t="shared" si="494"/>
        <v>2.9286213230538378E-2</v>
      </c>
      <c r="I1238" s="2"/>
      <c r="J1238" s="2">
        <f t="shared" si="497"/>
        <v>0.50204382583499341</v>
      </c>
      <c r="K1238" s="2">
        <f t="shared" si="498"/>
        <v>0.47275761260445504</v>
      </c>
      <c r="L1238" s="2">
        <f t="shared" si="499"/>
        <v>0</v>
      </c>
      <c r="M1238" s="2">
        <f t="shared" si="500"/>
        <v>2.5198561560551558E-2</v>
      </c>
      <c r="N1238" s="63">
        <f>SUMIF(Town!$AV$174:$AV$725,$BH1238,Town!N$174:N$725)</f>
        <v>38811</v>
      </c>
      <c r="O1238" s="63">
        <f>SUMIF(Town!$AV$174:$AV$725,$BH1238,Town!O$174:O$725)</f>
        <v>36547</v>
      </c>
      <c r="P1238" s="63">
        <f>SUMIF(Town!$AV$174:$AV$725,$BH1238,Town!P$174:P$725)</f>
        <v>0</v>
      </c>
      <c r="Q1238" s="63">
        <f>SUMIF(Town!$AV$174:$AV$725,$BH1238,Town!Q$174:Q$725)</f>
        <v>968</v>
      </c>
      <c r="R1238" s="63">
        <f>SUMIF(Town!$AV$174:$AV$725,$BH1238,Town!R$174:R$725)</f>
        <v>773</v>
      </c>
      <c r="S1238" s="63"/>
      <c r="T1238" s="63"/>
      <c r="U1238" s="63"/>
      <c r="V1238" s="63"/>
      <c r="W1238" s="63">
        <f>SUMIF(Town!$AV$174:$AV$725,$BH1238,Town!W$174:W$725)</f>
        <v>193</v>
      </c>
      <c r="X1238" s="63">
        <f>SUMIF(Town!$AV$174:$AV$725,$BH1238,Town!X$174:X$725)</f>
        <v>9</v>
      </c>
      <c r="Y1238" s="63"/>
      <c r="Z1238" s="63"/>
      <c r="AA1238" s="63"/>
      <c r="AB1238" s="63"/>
      <c r="AC1238" s="63"/>
      <c r="AD1238" s="63"/>
      <c r="AE1238" s="63"/>
      <c r="AF1238" s="63"/>
      <c r="AG1238" s="63"/>
      <c r="AH1238" s="63"/>
      <c r="AI1238" s="63"/>
      <c r="AJ1238" s="63">
        <f>SUMIF(Town!$AV$174:$AV$725,$BH1238,Town!AJ$174:AJ$725)</f>
        <v>5</v>
      </c>
      <c r="AK1238" s="63"/>
      <c r="AL1238" s="63"/>
      <c r="AM1238" s="63"/>
      <c r="AN1238" s="63"/>
      <c r="AO1238" s="63"/>
      <c r="AP1238" s="63"/>
      <c r="AQ1238" s="63"/>
      <c r="AS1238" s="5">
        <f>IF(Q1238&gt;0,RANK(Q1238,(N1238:P1238,Q1238:AE1238)),0)</f>
        <v>3</v>
      </c>
      <c r="AT1238" s="5">
        <f>IF(R1238&gt;0,RANK(R1238,(N1238:P1238,Q1238:AE1238)),0)</f>
        <v>4</v>
      </c>
      <c r="AU1238" s="5">
        <f>IF(T1238&gt;0,RANK(T1238,(N1238:P1238,Q1238:AE1238)),0)</f>
        <v>0</v>
      </c>
      <c r="AV1238" s="5">
        <f>IF(S1238&gt;0,RANK(S1238,(N1238:P1238,Q1238:AE1238)),0)</f>
        <v>0</v>
      </c>
      <c r="AW1238" s="2">
        <f t="shared" si="501"/>
        <v>1.2521667140972241E-2</v>
      </c>
      <c r="AX1238" s="2">
        <f t="shared" si="502"/>
        <v>9.9992238636069652E-3</v>
      </c>
      <c r="AY1238" s="2">
        <f t="shared" si="503"/>
        <v>0</v>
      </c>
      <c r="AZ1238" s="2">
        <f t="shared" si="504"/>
        <v>0</v>
      </c>
      <c r="BB1238" t="s">
        <v>2496</v>
      </c>
      <c r="BC1238" t="s">
        <v>1706</v>
      </c>
      <c r="BD1238">
        <v>2</v>
      </c>
      <c r="BF1238" s="111">
        <v>23</v>
      </c>
      <c r="BG1238" s="113">
        <v>19</v>
      </c>
      <c r="BH1238" s="117">
        <f t="shared" si="483"/>
        <v>23019</v>
      </c>
      <c r="BJ1238" s="5" t="s">
        <v>3185</v>
      </c>
      <c r="BK1238" s="63">
        <f>SUMIF(Town!$AV$174:$AV$725,$BH1238,Town!AY$174:AY$725)</f>
        <v>1474</v>
      </c>
      <c r="BY1238" s="63">
        <f>SUMIF(Town!$AV$174:$AV$725,$BH1238,Town!BN$174:BN$725)</f>
        <v>193</v>
      </c>
    </row>
    <row r="1239" spans="1:98" hidden="1" outlineLevel="1">
      <c r="A1239" t="s">
        <v>1968</v>
      </c>
      <c r="B1239" t="s">
        <v>1706</v>
      </c>
      <c r="C1239" s="1">
        <f t="shared" si="496"/>
        <v>8955</v>
      </c>
      <c r="D1239" s="5">
        <f>IF(N1239&gt;0, RANK(N1239,(N1239:P1239,Q1239:AE1239)),0)</f>
        <v>2</v>
      </c>
      <c r="E1239" s="5">
        <f>IF(O1239&gt;0,RANK(O1239,(N1239:P1239,Q1239:AE1239)),0)</f>
        <v>1</v>
      </c>
      <c r="F1239" s="5">
        <f>IF(P1239&gt;0,RANK(P1239,(N1239:P1239,Q1239:AE1239)),0)</f>
        <v>0</v>
      </c>
      <c r="G1239" s="131">
        <f t="shared" si="493"/>
        <v>381</v>
      </c>
      <c r="H1239" s="136">
        <f t="shared" si="494"/>
        <v>4.254606365159129E-2</v>
      </c>
      <c r="I1239" s="2"/>
      <c r="J1239" s="2">
        <f t="shared" si="497"/>
        <v>0.46331658291457284</v>
      </c>
      <c r="K1239" s="2">
        <f t="shared" si="498"/>
        <v>0.5058626465661642</v>
      </c>
      <c r="L1239" s="2">
        <f t="shared" si="499"/>
        <v>0</v>
      </c>
      <c r="M1239" s="2">
        <f t="shared" si="500"/>
        <v>3.0820770519262908E-2</v>
      </c>
      <c r="N1239" s="63">
        <f>SUMIF(Town!$AV$174:$AV$725,$BH1239,Town!N$174:N$725)</f>
        <v>4149</v>
      </c>
      <c r="O1239" s="63">
        <f>SUMIF(Town!$AV$174:$AV$725,$BH1239,Town!O$174:O$725)</f>
        <v>4530</v>
      </c>
      <c r="P1239" s="63">
        <f>SUMIF(Town!$AV$174:$AV$725,$BH1239,Town!P$174:P$725)</f>
        <v>0</v>
      </c>
      <c r="Q1239" s="63">
        <f>SUMIF(Town!$AV$174:$AV$725,$BH1239,Town!Q$174:Q$725)</f>
        <v>135</v>
      </c>
      <c r="R1239" s="63">
        <f>SUMIF(Town!$AV$174:$AV$725,$BH1239,Town!R$174:R$725)</f>
        <v>111</v>
      </c>
      <c r="S1239" s="63"/>
      <c r="T1239" s="63"/>
      <c r="U1239" s="63"/>
      <c r="V1239" s="63"/>
      <c r="W1239" s="63">
        <f>SUMIF(Town!$AV$174:$AV$725,$BH1239,Town!W$174:W$725)</f>
        <v>29</v>
      </c>
      <c r="X1239" s="63">
        <f>SUMIF(Town!$AV$174:$AV$725,$BH1239,Town!X$174:X$725)</f>
        <v>1</v>
      </c>
      <c r="Y1239" s="63"/>
      <c r="Z1239" s="63"/>
      <c r="AA1239" s="63"/>
      <c r="AB1239" s="63"/>
      <c r="AC1239" s="63"/>
      <c r="AD1239" s="63"/>
      <c r="AE1239" s="63"/>
      <c r="AF1239" s="63"/>
      <c r="AG1239" s="63"/>
      <c r="AH1239" s="63"/>
      <c r="AI1239" s="63"/>
      <c r="AJ1239" s="63">
        <f>SUMIF(Town!$AV$174:$AV$725,$BH1239,Town!AJ$174:AJ$725)</f>
        <v>0</v>
      </c>
      <c r="AK1239" s="63"/>
      <c r="AL1239" s="63"/>
      <c r="AM1239" s="63"/>
      <c r="AN1239" s="63"/>
      <c r="AO1239" s="63"/>
      <c r="AP1239" s="63"/>
      <c r="AQ1239" s="63"/>
      <c r="AS1239" s="5">
        <f>IF(Q1239&gt;0,RANK(Q1239,(N1239:P1239,Q1239:AE1239)),0)</f>
        <v>3</v>
      </c>
      <c r="AT1239" s="5">
        <f>IF(R1239&gt;0,RANK(R1239,(N1239:P1239,Q1239:AE1239)),0)</f>
        <v>4</v>
      </c>
      <c r="AU1239" s="5">
        <f>IF(T1239&gt;0,RANK(T1239,(N1239:P1239,Q1239:AE1239)),0)</f>
        <v>0</v>
      </c>
      <c r="AV1239" s="5">
        <f>IF(S1239&gt;0,RANK(S1239,(N1239:P1239,Q1239:AE1239)),0)</f>
        <v>0</v>
      </c>
      <c r="AW1239" s="2">
        <f t="shared" si="501"/>
        <v>1.507537688442211E-2</v>
      </c>
      <c r="AX1239" s="2">
        <f t="shared" si="502"/>
        <v>1.2395309882747068E-2</v>
      </c>
      <c r="AY1239" s="2">
        <f t="shared" si="503"/>
        <v>0</v>
      </c>
      <c r="AZ1239" s="2">
        <f t="shared" si="504"/>
        <v>0</v>
      </c>
      <c r="BB1239" t="s">
        <v>1968</v>
      </c>
      <c r="BC1239" t="s">
        <v>1706</v>
      </c>
      <c r="BD1239">
        <v>2</v>
      </c>
      <c r="BF1239" s="111">
        <v>23</v>
      </c>
      <c r="BG1239" s="113">
        <v>21</v>
      </c>
      <c r="BH1239" s="117">
        <f t="shared" si="483"/>
        <v>23021</v>
      </c>
      <c r="BJ1239" s="5" t="s">
        <v>3185</v>
      </c>
      <c r="BK1239" s="63">
        <f>SUMIF(Town!$AV$174:$AV$725,$BH1239,Town!AY$174:AY$725)</f>
        <v>151</v>
      </c>
      <c r="BY1239" s="63">
        <f>SUMIF(Town!$AV$174:$AV$725,$BH1239,Town!BN$174:BN$725)</f>
        <v>29</v>
      </c>
    </row>
    <row r="1240" spans="1:98" hidden="1" outlineLevel="1">
      <c r="A1240" t="s">
        <v>1291</v>
      </c>
      <c r="B1240" t="s">
        <v>1706</v>
      </c>
      <c r="C1240" s="1">
        <f t="shared" si="496"/>
        <v>20794</v>
      </c>
      <c r="D1240" s="5">
        <f>IF(N1240&gt;0, RANK(N1240,(N1240:P1240,Q1240:AE1240)),0)</f>
        <v>1</v>
      </c>
      <c r="E1240" s="5">
        <f>IF(O1240&gt;0,RANK(O1240,(N1240:P1240,Q1240:AE1240)),0)</f>
        <v>2</v>
      </c>
      <c r="F1240" s="5">
        <f>IF(P1240&gt;0,RANK(P1240,(N1240:P1240,Q1240:AE1240)),0)</f>
        <v>0</v>
      </c>
      <c r="G1240" s="131">
        <f t="shared" si="493"/>
        <v>3392</v>
      </c>
      <c r="H1240" s="136">
        <f t="shared" si="494"/>
        <v>0.16312397807059728</v>
      </c>
      <c r="I1240" s="2"/>
      <c r="J1240" s="2">
        <f t="shared" si="497"/>
        <v>0.5684812926805809</v>
      </c>
      <c r="K1240" s="2">
        <f t="shared" si="498"/>
        <v>0.40535731460998364</v>
      </c>
      <c r="L1240" s="2">
        <f t="shared" si="499"/>
        <v>0</v>
      </c>
      <c r="M1240" s="2">
        <f t="shared" si="500"/>
        <v>2.616139270943546E-2</v>
      </c>
      <c r="N1240" s="63">
        <f>SUMIF(Town!$AV$174:$AV$725,$BH1240,Town!N$174:N$725)</f>
        <v>11821</v>
      </c>
      <c r="O1240" s="63">
        <f>SUMIF(Town!$AV$174:$AV$725,$BH1240,Town!O$174:O$725)</f>
        <v>8429</v>
      </c>
      <c r="P1240" s="63">
        <f>SUMIF(Town!$AV$174:$AV$725,$BH1240,Town!P$174:P$725)</f>
        <v>0</v>
      </c>
      <c r="Q1240" s="63">
        <f>SUMIF(Town!$AV$174:$AV$725,$BH1240,Town!Q$174:Q$725)</f>
        <v>247</v>
      </c>
      <c r="R1240" s="63">
        <f>SUMIF(Town!$AV$174:$AV$725,$BH1240,Town!R$174:R$725)</f>
        <v>237</v>
      </c>
      <c r="S1240" s="63"/>
      <c r="T1240" s="63"/>
      <c r="U1240" s="63"/>
      <c r="V1240" s="63"/>
      <c r="W1240" s="63">
        <f>SUMIF(Town!$AV$174:$AV$725,$BH1240,Town!W$174:W$725)</f>
        <v>59</v>
      </c>
      <c r="X1240" s="63">
        <f>SUMIF(Town!$AV$174:$AV$725,$BH1240,Town!X$174:X$725)</f>
        <v>0</v>
      </c>
      <c r="Y1240" s="63"/>
      <c r="Z1240" s="63"/>
      <c r="AA1240" s="63"/>
      <c r="AB1240" s="63"/>
      <c r="AC1240" s="63"/>
      <c r="AD1240" s="63"/>
      <c r="AE1240" s="63"/>
      <c r="AF1240" s="63"/>
      <c r="AG1240" s="63"/>
      <c r="AH1240" s="63"/>
      <c r="AI1240" s="63"/>
      <c r="AJ1240" s="63">
        <f>SUMIF(Town!$AV$174:$AV$725,$BH1240,Town!AJ$174:AJ$725)</f>
        <v>1</v>
      </c>
      <c r="AK1240" s="63"/>
      <c r="AL1240" s="63"/>
      <c r="AM1240" s="63"/>
      <c r="AN1240" s="63"/>
      <c r="AO1240" s="63"/>
      <c r="AP1240" s="63"/>
      <c r="AQ1240" s="63"/>
      <c r="AS1240" s="5">
        <f>IF(Q1240&gt;0,RANK(Q1240,(N1240:P1240,Q1240:AE1240)),0)</f>
        <v>3</v>
      </c>
      <c r="AT1240" s="5">
        <f>IF(R1240&gt;0,RANK(R1240,(N1240:P1240,Q1240:AE1240)),0)</f>
        <v>4</v>
      </c>
      <c r="AU1240" s="5">
        <f>IF(T1240&gt;0,RANK(T1240,(N1240:P1240,Q1240:AE1240)),0)</f>
        <v>0</v>
      </c>
      <c r="AV1240" s="5">
        <f>IF(S1240&gt;0,RANK(S1240,(N1240:P1240,Q1240:AE1240)),0)</f>
        <v>0</v>
      </c>
      <c r="AW1240" s="2">
        <f t="shared" si="501"/>
        <v>1.18784264691738E-2</v>
      </c>
      <c r="AX1240" s="2">
        <f t="shared" si="502"/>
        <v>1.1397518514956238E-2</v>
      </c>
      <c r="AY1240" s="2">
        <f t="shared" si="503"/>
        <v>0</v>
      </c>
      <c r="AZ1240" s="2">
        <f t="shared" si="504"/>
        <v>0</v>
      </c>
      <c r="BB1240" t="s">
        <v>1291</v>
      </c>
      <c r="BC1240" t="s">
        <v>1706</v>
      </c>
      <c r="BD1240">
        <v>1</v>
      </c>
      <c r="BF1240" s="111">
        <v>23</v>
      </c>
      <c r="BG1240" s="113">
        <v>23</v>
      </c>
      <c r="BH1240" s="117">
        <f t="shared" si="483"/>
        <v>23023</v>
      </c>
      <c r="BJ1240" s="5" t="s">
        <v>3185</v>
      </c>
      <c r="BK1240" s="63">
        <f>SUMIF(Town!$AV$174:$AV$725,$BH1240,Town!AY$174:AY$725)</f>
        <v>474</v>
      </c>
      <c r="BY1240" s="63">
        <f>SUMIF(Town!$AV$174:$AV$725,$BH1240,Town!BN$174:BN$725)</f>
        <v>59</v>
      </c>
    </row>
    <row r="1241" spans="1:98" hidden="1" outlineLevel="1">
      <c r="A1241" t="s">
        <v>1796</v>
      </c>
      <c r="B1241" t="s">
        <v>1706</v>
      </c>
      <c r="C1241" s="1">
        <f t="shared" si="496"/>
        <v>24787</v>
      </c>
      <c r="D1241" s="5">
        <f>IF(N1241&gt;0, RANK(N1241,(N1241:P1241,Q1241:AE1241)),0)</f>
        <v>1</v>
      </c>
      <c r="E1241" s="5">
        <f>IF(O1241&gt;0,RANK(O1241,(N1241:P1241,Q1241:AE1241)),0)</f>
        <v>2</v>
      </c>
      <c r="F1241" s="5">
        <f>IF(P1241&gt;0,RANK(P1241,(N1241:P1241,Q1241:AE1241)),0)</f>
        <v>0</v>
      </c>
      <c r="G1241" s="131">
        <f t="shared" si="493"/>
        <v>416</v>
      </c>
      <c r="H1241" s="136">
        <f t="shared" si="494"/>
        <v>1.6782991084035987E-2</v>
      </c>
      <c r="I1241" s="2"/>
      <c r="J1241" s="2">
        <f t="shared" si="497"/>
        <v>0.49283898817928751</v>
      </c>
      <c r="K1241" s="2">
        <f t="shared" si="498"/>
        <v>0.47605599709525154</v>
      </c>
      <c r="L1241" s="2">
        <f t="shared" si="499"/>
        <v>0</v>
      </c>
      <c r="M1241" s="2">
        <f t="shared" si="500"/>
        <v>3.1105014725460955E-2</v>
      </c>
      <c r="N1241" s="63">
        <f>SUMIF(Town!$AV$174:$AV$725,$BH1241,Town!N$174:N$725)</f>
        <v>12216</v>
      </c>
      <c r="O1241" s="63">
        <f>SUMIF(Town!$AV$174:$AV$725,$BH1241,Town!O$174:O$725)</f>
        <v>11800</v>
      </c>
      <c r="P1241" s="63">
        <f>SUMIF(Town!$AV$174:$AV$725,$BH1241,Town!P$174:P$725)</f>
        <v>0</v>
      </c>
      <c r="Q1241" s="63">
        <f>SUMIF(Town!$AV$174:$AV$725,$BH1241,Town!Q$174:Q$725)</f>
        <v>328</v>
      </c>
      <c r="R1241" s="63">
        <f>SUMIF(Town!$AV$174:$AV$725,$BH1241,Town!R$174:R$725)</f>
        <v>369</v>
      </c>
      <c r="S1241" s="63"/>
      <c r="T1241" s="63"/>
      <c r="U1241" s="63"/>
      <c r="V1241" s="63"/>
      <c r="W1241" s="63">
        <f>SUMIF(Town!$AV$174:$AV$725,$BH1241,Town!W$174:W$725)</f>
        <v>71</v>
      </c>
      <c r="X1241" s="63">
        <f>SUMIF(Town!$AV$174:$AV$725,$BH1241,Town!X$174:X$725)</f>
        <v>3</v>
      </c>
      <c r="Y1241" s="63"/>
      <c r="Z1241" s="63"/>
      <c r="AA1241" s="63"/>
      <c r="AB1241" s="63"/>
      <c r="AC1241" s="63"/>
      <c r="AD1241" s="63"/>
      <c r="AE1241" s="63"/>
      <c r="AF1241" s="63"/>
      <c r="AG1241" s="63"/>
      <c r="AH1241" s="63"/>
      <c r="AI1241" s="63"/>
      <c r="AJ1241" s="63">
        <f>SUMIF(Town!$AV$174:$AV$725,$BH1241,Town!AJ$174:AJ$725)</f>
        <v>0</v>
      </c>
      <c r="AK1241" s="63"/>
      <c r="AL1241" s="63"/>
      <c r="AM1241" s="63"/>
      <c r="AN1241" s="63"/>
      <c r="AO1241" s="63"/>
      <c r="AP1241" s="63"/>
      <c r="AQ1241" s="63"/>
      <c r="AS1241" s="5">
        <f>IF(Q1241&gt;0,RANK(Q1241,(N1241:P1241,Q1241:AE1241)),0)</f>
        <v>4</v>
      </c>
      <c r="AT1241" s="5">
        <f>IF(R1241&gt;0,RANK(R1241,(N1241:P1241,Q1241:AE1241)),0)</f>
        <v>3</v>
      </c>
      <c r="AU1241" s="5">
        <f>IF(T1241&gt;0,RANK(T1241,(N1241:P1241,Q1241:AE1241)),0)</f>
        <v>0</v>
      </c>
      <c r="AV1241" s="5">
        <f>IF(S1241&gt;0,RANK(S1241,(N1241:P1241,Q1241:AE1241)),0)</f>
        <v>0</v>
      </c>
      <c r="AW1241" s="2">
        <f t="shared" si="501"/>
        <v>1.3232742970105297E-2</v>
      </c>
      <c r="AX1241" s="2">
        <f t="shared" si="502"/>
        <v>1.4886835841368459E-2</v>
      </c>
      <c r="AY1241" s="2">
        <f t="shared" si="503"/>
        <v>0</v>
      </c>
      <c r="AZ1241" s="2">
        <f t="shared" si="504"/>
        <v>0</v>
      </c>
      <c r="BB1241" t="s">
        <v>1796</v>
      </c>
      <c r="BC1241" t="s">
        <v>1706</v>
      </c>
      <c r="BD1241">
        <v>2</v>
      </c>
      <c r="BF1241" s="111">
        <v>23</v>
      </c>
      <c r="BG1241" s="113">
        <v>25</v>
      </c>
      <c r="BH1241" s="117">
        <f t="shared" si="483"/>
        <v>23025</v>
      </c>
      <c r="BJ1241" s="5" t="s">
        <v>3185</v>
      </c>
      <c r="BK1241" s="63">
        <f>SUMIF(Town!$AV$174:$AV$725,$BH1241,Town!AY$174:AY$725)</f>
        <v>444</v>
      </c>
      <c r="BY1241" s="63">
        <f>SUMIF(Town!$AV$174:$AV$725,$BH1241,Town!BN$174:BN$725)</f>
        <v>71</v>
      </c>
    </row>
    <row r="1242" spans="1:98" hidden="1" outlineLevel="1">
      <c r="A1242" t="s">
        <v>220</v>
      </c>
      <c r="B1242" t="s">
        <v>1706</v>
      </c>
      <c r="C1242" s="1">
        <f t="shared" si="496"/>
        <v>21061</v>
      </c>
      <c r="D1242" s="5">
        <f>IF(N1242&gt;0, RANK(N1242,(N1242:P1242,Q1242:AE1242)),0)</f>
        <v>1</v>
      </c>
      <c r="E1242" s="5">
        <f>IF(O1242&gt;0,RANK(O1242,(N1242:P1242,Q1242:AE1242)),0)</f>
        <v>2</v>
      </c>
      <c r="F1242" s="5">
        <f>IF(P1242&gt;0,RANK(P1242,(N1242:P1242,Q1242:AE1242)),0)</f>
        <v>0</v>
      </c>
      <c r="G1242" s="131">
        <f t="shared" si="493"/>
        <v>2238</v>
      </c>
      <c r="H1242" s="136">
        <f t="shared" si="494"/>
        <v>0.10626276055268032</v>
      </c>
      <c r="I1242" s="2"/>
      <c r="J1242" s="2">
        <f t="shared" si="497"/>
        <v>0.53634680214614694</v>
      </c>
      <c r="K1242" s="2">
        <f t="shared" si="498"/>
        <v>0.43008404159346658</v>
      </c>
      <c r="L1242" s="2">
        <f t="shared" si="499"/>
        <v>0</v>
      </c>
      <c r="M1242" s="2">
        <f t="shared" si="500"/>
        <v>3.3569156260386479E-2</v>
      </c>
      <c r="N1242" s="63">
        <f>SUMIF(Town!$AV$174:$AV$725,$BH1242,Town!N$174:N$725)</f>
        <v>11296</v>
      </c>
      <c r="O1242" s="63">
        <f>SUMIF(Town!$AV$174:$AV$725,$BH1242,Town!O$174:O$725)</f>
        <v>9058</v>
      </c>
      <c r="P1242" s="63">
        <f>SUMIF(Town!$AV$174:$AV$725,$BH1242,Town!P$174:P$725)</f>
        <v>0</v>
      </c>
      <c r="Q1242" s="63">
        <f>SUMIF(Town!$AV$174:$AV$725,$BH1242,Town!Q$174:Q$725)</f>
        <v>297</v>
      </c>
      <c r="R1242" s="63">
        <f>SUMIF(Town!$AV$174:$AV$725,$BH1242,Town!R$174:R$725)</f>
        <v>334</v>
      </c>
      <c r="S1242" s="63"/>
      <c r="T1242" s="63"/>
      <c r="U1242" s="63"/>
      <c r="V1242" s="63"/>
      <c r="W1242" s="63">
        <f>SUMIF(Town!$AV$174:$AV$725,$BH1242,Town!W$174:W$725)</f>
        <v>71</v>
      </c>
      <c r="X1242" s="63">
        <f>SUMIF(Town!$AV$174:$AV$725,$BH1242,Town!X$174:X$725)</f>
        <v>3</v>
      </c>
      <c r="Y1242" s="63"/>
      <c r="Z1242" s="63"/>
      <c r="AA1242" s="63"/>
      <c r="AB1242" s="63"/>
      <c r="AC1242" s="63"/>
      <c r="AD1242" s="63"/>
      <c r="AE1242" s="63"/>
      <c r="AF1242" s="63"/>
      <c r="AG1242" s="63"/>
      <c r="AH1242" s="63"/>
      <c r="AI1242" s="63"/>
      <c r="AJ1242" s="63">
        <f>SUMIF(Town!$AV$174:$AV$725,$BH1242,Town!AJ$174:AJ$725)</f>
        <v>2</v>
      </c>
      <c r="AK1242" s="63"/>
      <c r="AL1242" s="63"/>
      <c r="AM1242" s="63"/>
      <c r="AN1242" s="63"/>
      <c r="AO1242" s="63"/>
      <c r="AP1242" s="63"/>
      <c r="AQ1242" s="63"/>
      <c r="AS1242" s="5">
        <f>IF(Q1242&gt;0,RANK(Q1242,(N1242:P1242,Q1242:AE1242)),0)</f>
        <v>4</v>
      </c>
      <c r="AT1242" s="5">
        <f>IF(R1242&gt;0,RANK(R1242,(N1242:P1242,Q1242:AE1242)),0)</f>
        <v>3</v>
      </c>
      <c r="AU1242" s="5">
        <f>IF(T1242&gt;0,RANK(T1242,(N1242:P1242,Q1242:AE1242)),0)</f>
        <v>0</v>
      </c>
      <c r="AV1242" s="5">
        <f>IF(S1242&gt;0,RANK(S1242,(N1242:P1242,Q1242:AE1242)),0)</f>
        <v>0</v>
      </c>
      <c r="AW1242" s="2">
        <f t="shared" si="501"/>
        <v>1.4101894496937467E-2</v>
      </c>
      <c r="AX1242" s="2">
        <f t="shared" si="502"/>
        <v>1.5858696168273113E-2</v>
      </c>
      <c r="AY1242" s="2">
        <f t="shared" si="503"/>
        <v>0</v>
      </c>
      <c r="AZ1242" s="2">
        <f t="shared" si="504"/>
        <v>0</v>
      </c>
      <c r="BB1242" t="s">
        <v>220</v>
      </c>
      <c r="BC1242" t="s">
        <v>1706</v>
      </c>
      <c r="BD1242">
        <v>2</v>
      </c>
      <c r="BF1242" s="111">
        <v>23</v>
      </c>
      <c r="BG1242" s="113">
        <v>27</v>
      </c>
      <c r="BH1242" s="117">
        <f t="shared" si="483"/>
        <v>23027</v>
      </c>
      <c r="BJ1242" s="5" t="s">
        <v>3185</v>
      </c>
      <c r="BK1242" s="63">
        <f>SUMIF(Town!$AV$174:$AV$725,$BH1242,Town!AY$174:AY$725)</f>
        <v>275</v>
      </c>
      <c r="BY1242" s="63">
        <f>SUMIF(Town!$AV$174:$AV$725,$BH1242,Town!BN$174:BN$725)</f>
        <v>71</v>
      </c>
    </row>
    <row r="1243" spans="1:98" hidden="1" outlineLevel="1">
      <c r="A1243" t="s">
        <v>699</v>
      </c>
      <c r="B1243" t="s">
        <v>1706</v>
      </c>
      <c r="C1243" s="1">
        <f t="shared" si="496"/>
        <v>15836</v>
      </c>
      <c r="D1243" s="5">
        <f>IF(N1243&gt;0, RANK(N1243,(N1243:P1243,Q1243:AE1243)),0)</f>
        <v>1</v>
      </c>
      <c r="E1243" s="5">
        <f>IF(O1243&gt;0,RANK(O1243,(N1243:P1243,Q1243:AE1243)),0)</f>
        <v>2</v>
      </c>
      <c r="F1243" s="5">
        <f>IF(P1243&gt;0,RANK(P1243,(N1243:P1243,Q1243:AE1243)),0)</f>
        <v>0</v>
      </c>
      <c r="G1243" s="131">
        <f t="shared" si="493"/>
        <v>253</v>
      </c>
      <c r="H1243" s="136">
        <f t="shared" si="494"/>
        <v>1.5976256630462239E-2</v>
      </c>
      <c r="I1243" s="2"/>
      <c r="J1243" s="2">
        <f t="shared" si="497"/>
        <v>0.49273806516797169</v>
      </c>
      <c r="K1243" s="2">
        <f t="shared" si="498"/>
        <v>0.47676180853750949</v>
      </c>
      <c r="L1243" s="2">
        <f t="shared" si="499"/>
        <v>0</v>
      </c>
      <c r="M1243" s="2">
        <f t="shared" si="500"/>
        <v>3.0500126294518815E-2</v>
      </c>
      <c r="N1243" s="63">
        <f>SUMIF(Town!$AV$174:$AV$725,$BH1243,Town!N$174:N$725)</f>
        <v>7803</v>
      </c>
      <c r="O1243" s="63">
        <f>SUMIF(Town!$AV$174:$AV$725,$BH1243,Town!O$174:O$725)</f>
        <v>7550</v>
      </c>
      <c r="P1243" s="63">
        <f>SUMIF(Town!$AV$174:$AV$725,$BH1243,Town!P$174:P$725)</f>
        <v>0</v>
      </c>
      <c r="Q1243" s="63">
        <f>SUMIF(Town!$AV$174:$AV$725,$BH1243,Town!Q$174:Q$725)</f>
        <v>246</v>
      </c>
      <c r="R1243" s="63">
        <f>SUMIF(Town!$AV$174:$AV$725,$BH1243,Town!R$174:R$725)</f>
        <v>175</v>
      </c>
      <c r="S1243" s="63"/>
      <c r="T1243" s="63"/>
      <c r="U1243" s="63"/>
      <c r="V1243" s="63"/>
      <c r="W1243" s="63">
        <f>SUMIF(Town!$AV$174:$AV$725,$BH1243,Town!W$174:W$725)</f>
        <v>54</v>
      </c>
      <c r="X1243" s="63">
        <f>SUMIF(Town!$AV$174:$AV$725,$BH1243,Town!X$174:X$725)</f>
        <v>3</v>
      </c>
      <c r="Y1243" s="63"/>
      <c r="Z1243" s="63"/>
      <c r="AA1243" s="63"/>
      <c r="AB1243" s="63"/>
      <c r="AC1243" s="63"/>
      <c r="AD1243" s="63"/>
      <c r="AE1243" s="63"/>
      <c r="AF1243" s="63"/>
      <c r="AG1243" s="63"/>
      <c r="AH1243" s="63"/>
      <c r="AI1243" s="63"/>
      <c r="AJ1243" s="63">
        <f>SUMIF(Town!$AV$174:$AV$725,$BH1243,Town!AJ$174:AJ$725)</f>
        <v>5</v>
      </c>
      <c r="AK1243" s="63"/>
      <c r="AL1243" s="63"/>
      <c r="AM1243" s="63"/>
      <c r="AN1243" s="63"/>
      <c r="AO1243" s="63"/>
      <c r="AP1243" s="63"/>
      <c r="AQ1243" s="63"/>
      <c r="AS1243" s="5">
        <f>IF(Q1243&gt;0,RANK(Q1243,(N1243:P1243,Q1243:AE1243)),0)</f>
        <v>3</v>
      </c>
      <c r="AT1243" s="5">
        <f>IF(R1243&gt;0,RANK(R1243,(N1243:P1243,Q1243:AE1243)),0)</f>
        <v>4</v>
      </c>
      <c r="AU1243" s="5">
        <f>IF(T1243&gt;0,RANK(T1243,(N1243:P1243,Q1243:AE1243)),0)</f>
        <v>0</v>
      </c>
      <c r="AV1243" s="5">
        <f>IF(S1243&gt;0,RANK(S1243,(N1243:P1243,Q1243:AE1243)),0)</f>
        <v>0</v>
      </c>
      <c r="AW1243" s="2">
        <f t="shared" si="501"/>
        <v>1.5534225814599647E-2</v>
      </c>
      <c r="AX1243" s="2">
        <f t="shared" si="502"/>
        <v>1.1050770396564789E-2</v>
      </c>
      <c r="AY1243" s="2">
        <f t="shared" si="503"/>
        <v>0</v>
      </c>
      <c r="AZ1243" s="2">
        <f t="shared" si="504"/>
        <v>0</v>
      </c>
      <c r="BB1243" t="s">
        <v>699</v>
      </c>
      <c r="BC1243" t="s">
        <v>1706</v>
      </c>
      <c r="BD1243">
        <v>2</v>
      </c>
      <c r="BF1243" s="111">
        <v>23</v>
      </c>
      <c r="BG1243" s="113">
        <v>29</v>
      </c>
      <c r="BH1243" s="117">
        <f t="shared" si="483"/>
        <v>23029</v>
      </c>
      <c r="BJ1243" s="5" t="s">
        <v>3185</v>
      </c>
      <c r="BK1243" s="63">
        <f>SUMIF(Town!$AV$174:$AV$725,$BH1243,Town!AY$174:AY$725)</f>
        <v>273</v>
      </c>
      <c r="BY1243" s="63">
        <f>SUMIF(Town!$AV$174:$AV$725,$BH1243,Town!BN$174:BN$725)</f>
        <v>54</v>
      </c>
    </row>
    <row r="1244" spans="1:98" hidden="1" outlineLevel="1">
      <c r="A1244" t="s">
        <v>932</v>
      </c>
      <c r="B1244" t="s">
        <v>1706</v>
      </c>
      <c r="C1244" s="1">
        <f t="shared" ref="C1244" si="505">SUM(N1244:AQ1244)</f>
        <v>108057</v>
      </c>
      <c r="D1244" s="5">
        <f>IF(N1244&gt;0, RANK(N1244,(N1244:P1244,Q1244:AE1244)),0)</f>
        <v>1</v>
      </c>
      <c r="E1244" s="5">
        <f>IF(O1244&gt;0,RANK(O1244,(N1244:P1244,Q1244:AE1244)),0)</f>
        <v>2</v>
      </c>
      <c r="F1244" s="5">
        <f>IF(P1244&gt;0,RANK(P1244,(N1244:P1244,Q1244:AE1244)),0)</f>
        <v>0</v>
      </c>
      <c r="G1244" s="131">
        <f t="shared" ref="G1244" si="506">IF(C1244&gt;0,MAX(N1244:P1244)-LARGE(N1244:P1244,2),0)</f>
        <v>17651</v>
      </c>
      <c r="H1244" s="136">
        <f t="shared" ref="H1244" si="507">IF(C1244&gt;0,G1244/C1244,0)</f>
        <v>0.1633489732270931</v>
      </c>
      <c r="I1244" s="2"/>
      <c r="J1244" s="2">
        <f t="shared" ref="J1244" si="508">IF($C1244=0,"-",N1244/$C1244)</f>
        <v>0.56961603598101007</v>
      </c>
      <c r="K1244" s="2">
        <f t="shared" ref="K1244" si="509">IF($C1244=0,"-",O1244/$C1244)</f>
        <v>0.40626706275391694</v>
      </c>
      <c r="L1244" s="2">
        <f t="shared" ref="L1244" si="510">IF($C1244=0,"-",P1244/$C1244)</f>
        <v>0</v>
      </c>
      <c r="M1244" s="2">
        <f t="shared" ref="M1244" si="511">IF(C1244=0,"-",(1-J1244-K1244-L1244))</f>
        <v>2.4116901265072987E-2</v>
      </c>
      <c r="N1244" s="63">
        <f>SUMIF(Town!$AV$174:$AV$725,$BH1244,Town!N$174:N$725)</f>
        <v>61551</v>
      </c>
      <c r="O1244" s="63">
        <f>SUMIF(Town!$AV$174:$AV$725,$BH1244,Town!O$174:O$725)</f>
        <v>43900</v>
      </c>
      <c r="P1244" s="63">
        <f>SUMIF(Town!$AV$174:$AV$725,$BH1244,Town!P$174:P$725)</f>
        <v>0</v>
      </c>
      <c r="Q1244" s="63">
        <f>SUMIF(Town!$AV$174:$AV$725,$BH1244,Town!Q$174:Q$725)</f>
        <v>1260</v>
      </c>
      <c r="R1244" s="63">
        <f>SUMIF(Town!$AV$174:$AV$725,$BH1244,Town!R$174:R$725)</f>
        <v>1008</v>
      </c>
      <c r="S1244" s="63"/>
      <c r="T1244" s="63"/>
      <c r="U1244" s="63"/>
      <c r="V1244" s="63"/>
      <c r="W1244" s="63">
        <f>SUMIF(Town!$AV$174:$AV$725,$BH1244,Town!W$174:W$725)</f>
        <v>332</v>
      </c>
      <c r="X1244" s="63">
        <f>SUMIF(Town!$AV$174:$AV$725,$BH1244,Town!X$174:X$725)</f>
        <v>3</v>
      </c>
      <c r="Y1244" s="63"/>
      <c r="Z1244" s="63"/>
      <c r="AA1244" s="63"/>
      <c r="AB1244" s="63"/>
      <c r="AC1244" s="63"/>
      <c r="AD1244" s="63"/>
      <c r="AE1244" s="63"/>
      <c r="AF1244" s="63"/>
      <c r="AG1244" s="63"/>
      <c r="AH1244" s="63"/>
      <c r="AI1244" s="63"/>
      <c r="AJ1244" s="63">
        <f>SUMIF(Town!$AV$174:$AV$725,$BH1244,Town!AJ$174:AJ$725)</f>
        <v>3</v>
      </c>
      <c r="AK1244" s="63"/>
      <c r="AL1244" s="63"/>
      <c r="AM1244" s="63"/>
      <c r="AN1244" s="63"/>
      <c r="AO1244" s="63"/>
      <c r="AP1244" s="63"/>
      <c r="AQ1244" s="63"/>
      <c r="AS1244" s="5">
        <f>IF(Q1244&gt;0,RANK(Q1244,(N1244:P1244,Q1244:AE1244)),0)</f>
        <v>3</v>
      </c>
      <c r="AT1244" s="5">
        <f>IF(R1244&gt;0,RANK(R1244,(N1244:P1244,Q1244:AE1244)),0)</f>
        <v>4</v>
      </c>
      <c r="AU1244" s="5">
        <f>IF(T1244&gt;0,RANK(T1244,(N1244:P1244,Q1244:AE1244)),0)</f>
        <v>0</v>
      </c>
      <c r="AV1244" s="5">
        <f>IF(S1244&gt;0,RANK(S1244,(N1244:P1244,Q1244:AE1244)),0)</f>
        <v>0</v>
      </c>
      <c r="AW1244" s="2">
        <f t="shared" ref="AW1244" si="512">IF($C1244=0,"-",Q1244/$C1244)</f>
        <v>1.1660512507287821E-2</v>
      </c>
      <c r="AX1244" s="2">
        <f t="shared" ref="AX1244" si="513">IF($C1244=0,"-",R1244/$C1244)</f>
        <v>9.3284100058302569E-3</v>
      </c>
      <c r="AY1244" s="2">
        <f t="shared" ref="AY1244" si="514">IF($C1244=0,"-",T1244/$C1244)</f>
        <v>0</v>
      </c>
      <c r="AZ1244" s="2">
        <f t="shared" ref="AZ1244" si="515">IF($C1244=0,"-",S1244/$C1244)</f>
        <v>0</v>
      </c>
      <c r="BB1244" t="s">
        <v>932</v>
      </c>
      <c r="BC1244" t="s">
        <v>1706</v>
      </c>
      <c r="BD1244">
        <v>1</v>
      </c>
      <c r="BF1244" s="111">
        <v>23</v>
      </c>
      <c r="BG1244" s="113">
        <v>31</v>
      </c>
      <c r="BH1244" s="117">
        <f t="shared" ref="BH1244" si="516">1000*BF1244+BG1244</f>
        <v>23031</v>
      </c>
      <c r="BJ1244" s="5" t="s">
        <v>3185</v>
      </c>
      <c r="BK1244" s="63">
        <f>SUMIF(Town!$AV$174:$AV$725,$BH1244,Town!AY$174:AY$725)</f>
        <v>1426</v>
      </c>
      <c r="BY1244" s="63">
        <f>SUMIF(Town!$AV$174:$AV$725,$BH1244,Town!BN$174:BN$725)</f>
        <v>332</v>
      </c>
    </row>
    <row r="1245" spans="1:98" hidden="1" outlineLevel="1">
      <c r="A1245" t="s">
        <v>2718</v>
      </c>
      <c r="B1245" t="s">
        <v>1706</v>
      </c>
      <c r="C1245" s="1">
        <f t="shared" si="496"/>
        <v>3054</v>
      </c>
      <c r="D1245" s="5">
        <f>IF(N1245&gt;0, RANK(N1245,(N1245:P1245,Q1245:AE1245)),0)</f>
        <v>1</v>
      </c>
      <c r="E1245" s="5">
        <f>IF(O1245&gt;0,RANK(O1245,(N1245:P1245,Q1245:AE1245)),0)</f>
        <v>2</v>
      </c>
      <c r="F1245" s="5">
        <f>IF(P1245&gt;0,RANK(P1245,(N1245:P1245,Q1245:AE1245)),0)</f>
        <v>0</v>
      </c>
      <c r="G1245" s="131">
        <f t="shared" si="493"/>
        <v>1213</v>
      </c>
      <c r="H1245" s="136">
        <f t="shared" si="494"/>
        <v>0.3971840209561231</v>
      </c>
      <c r="I1245" s="2"/>
      <c r="J1245" s="2">
        <f t="shared" si="497"/>
        <v>0.67812704649639821</v>
      </c>
      <c r="K1245" s="2">
        <f t="shared" si="498"/>
        <v>0.28094302554027506</v>
      </c>
      <c r="L1245" s="2">
        <f t="shared" si="499"/>
        <v>0</v>
      </c>
      <c r="M1245" s="2">
        <f t="shared" si="500"/>
        <v>4.0929927963326729E-2</v>
      </c>
      <c r="N1245" s="63">
        <f>SUMIF(Town!$AV$174:$AV$725,$BH1245,Town!N$174:N$725)</f>
        <v>2071</v>
      </c>
      <c r="O1245" s="63">
        <f>SUMIF(Town!$AV$174:$AV$725,$BH1245,Town!O$174:O$725)</f>
        <v>858</v>
      </c>
      <c r="P1245" s="63">
        <f>SUMIF(Town!$AV$174:$AV$725,$BH1245,Town!P$174:P$725)</f>
        <v>0</v>
      </c>
      <c r="Q1245" s="63">
        <f>SUMIF(Town!$AV$174:$AV$725,$BH1245,Town!Q$174:Q$725)</f>
        <v>58</v>
      </c>
      <c r="R1245" s="63">
        <f>SUMIF(Town!$AV$174:$AV$725,$BH1245,Town!R$174:R$725)</f>
        <v>51</v>
      </c>
      <c r="S1245" s="63"/>
      <c r="T1245" s="63"/>
      <c r="U1245" s="63"/>
      <c r="V1245" s="63"/>
      <c r="W1245" s="63">
        <f>SUMIF(Town!$AV$174:$AV$725,$BH1245,Town!W$174:W$725)</f>
        <v>14</v>
      </c>
      <c r="X1245" s="63">
        <f>SUMIF(Town!$AV$174:$AV$725,$BH1245,Town!X$174:X$725)</f>
        <v>2</v>
      </c>
      <c r="Y1245" s="63"/>
      <c r="Z1245" s="63"/>
      <c r="AA1245" s="63"/>
      <c r="AB1245" s="63"/>
      <c r="AC1245" s="63"/>
      <c r="AD1245" s="63"/>
      <c r="AE1245" s="63"/>
      <c r="AF1245" s="63"/>
      <c r="AG1245" s="63"/>
      <c r="AH1245" s="63"/>
      <c r="AI1245" s="63"/>
      <c r="AJ1245" s="63">
        <f>SUMIF(Town!$AV$174:$AV$725,$BH1245,Town!AJ$174:AJ$725)</f>
        <v>0</v>
      </c>
      <c r="AK1245" s="63"/>
      <c r="AL1245" s="63"/>
      <c r="AM1245" s="63"/>
      <c r="AN1245" s="63"/>
      <c r="AO1245" s="63"/>
      <c r="AP1245" s="63"/>
      <c r="AQ1245" s="63"/>
      <c r="AS1245" s="5">
        <f>IF(Q1245&gt;0,RANK(Q1245,(N1245:P1245,Q1245:AE1245)),0)</f>
        <v>3</v>
      </c>
      <c r="AT1245" s="5">
        <f>IF(R1245&gt;0,RANK(R1245,(N1245:P1245,Q1245:AE1245)),0)</f>
        <v>4</v>
      </c>
      <c r="AU1245" s="5">
        <f>IF(T1245&gt;0,RANK(T1245,(N1245:P1245,Q1245:AE1245)),0)</f>
        <v>0</v>
      </c>
      <c r="AV1245" s="5">
        <f>IF(S1245&gt;0,RANK(S1245,(N1245:P1245,Q1245:AE1245)),0)</f>
        <v>0</v>
      </c>
      <c r="AW1245" s="2">
        <f t="shared" si="501"/>
        <v>1.8991486574983629E-2</v>
      </c>
      <c r="AX1245" s="2">
        <f t="shared" si="502"/>
        <v>1.6699410609037329E-2</v>
      </c>
      <c r="AY1245" s="2">
        <f t="shared" si="503"/>
        <v>0</v>
      </c>
      <c r="AZ1245" s="2">
        <f t="shared" si="504"/>
        <v>0</v>
      </c>
      <c r="BB1245" t="s">
        <v>2718</v>
      </c>
      <c r="BC1245" t="s">
        <v>1706</v>
      </c>
      <c r="BF1245" s="111">
        <v>23</v>
      </c>
      <c r="BG1245" s="113">
        <v>99</v>
      </c>
      <c r="BH1245" s="117">
        <f t="shared" si="483"/>
        <v>23099</v>
      </c>
      <c r="BJ1245" s="5" t="s">
        <v>2718</v>
      </c>
      <c r="BK1245" s="63">
        <f>SUMIF(Town!$AV$174:$AV$725,$BH1245,Town!AY$174:AY$725)</f>
        <v>13</v>
      </c>
      <c r="BY1245" s="63">
        <f>SUMIF(Town!$AV$174:$AV$725,$BH1245,Town!BN$174:BN$725)</f>
        <v>14</v>
      </c>
    </row>
    <row r="1246" spans="1:98" collapsed="1">
      <c r="A1246" t="s">
        <v>3203</v>
      </c>
      <c r="B1246" t="s">
        <v>548</v>
      </c>
      <c r="C1246" s="1">
        <f t="shared" si="496"/>
        <v>713180</v>
      </c>
      <c r="D1246" s="5">
        <f>IF(N1246&gt;0, RANK(N1246,(N1246:P1246,Q1246:AE1246)),0)</f>
        <v>1</v>
      </c>
      <c r="E1246" s="5">
        <f>IF(O1246&gt;0,RANK(O1246,(N1246:P1246,Q1246:AE1246)),0)</f>
        <v>2</v>
      </c>
      <c r="F1246" s="5">
        <f>IF(P1246&gt;0,RANK(P1246,(N1246:P1246,Q1246:AE1246)),0)</f>
        <v>0</v>
      </c>
      <c r="G1246" s="131">
        <f t="shared" si="493"/>
        <v>109030</v>
      </c>
      <c r="H1246" s="136">
        <f t="shared" si="494"/>
        <v>0.15287865615973528</v>
      </c>
      <c r="I1246" s="2"/>
      <c r="J1246" s="2">
        <f t="shared" si="497"/>
        <v>0.56269945876216387</v>
      </c>
      <c r="K1246" s="2">
        <f t="shared" si="498"/>
        <v>0.40982080260242854</v>
      </c>
      <c r="L1246" s="2">
        <f t="shared" si="499"/>
        <v>0</v>
      </c>
      <c r="M1246" s="2">
        <f t="shared" si="500"/>
        <v>2.7479738635407591E-2</v>
      </c>
      <c r="N1246" s="63">
        <f>SUM(N1229:N1245)</f>
        <v>401306</v>
      </c>
      <c r="O1246" s="63">
        <f>SUM(O1229:O1245)</f>
        <v>292276</v>
      </c>
      <c r="P1246" s="63">
        <f>SUM(P1229:P1245)</f>
        <v>0</v>
      </c>
      <c r="Q1246" s="63">
        <f>SUM(Q1229:Q1245)</f>
        <v>9352</v>
      </c>
      <c r="R1246" s="63">
        <f>SUM(R1229:R1245)</f>
        <v>8119</v>
      </c>
      <c r="S1246" s="63"/>
      <c r="T1246" s="63"/>
      <c r="U1246" s="63"/>
      <c r="V1246" s="63"/>
      <c r="W1246" s="63">
        <f>SUM(W1229:W1245)</f>
        <v>2035</v>
      </c>
      <c r="X1246" s="63">
        <f>SUM(X1229:X1245)</f>
        <v>62</v>
      </c>
      <c r="Y1246" s="63"/>
      <c r="Z1246" s="63"/>
      <c r="AA1246" s="63"/>
      <c r="AB1246" s="63"/>
      <c r="AC1246" s="63"/>
      <c r="AD1246" s="63"/>
      <c r="AE1246" s="63"/>
      <c r="AF1246" s="63"/>
      <c r="AG1246" s="63"/>
      <c r="AH1246" s="63"/>
      <c r="AI1246" s="63"/>
      <c r="AJ1246" s="63">
        <f>SUM(AJ1229:AJ1245)</f>
        <v>30</v>
      </c>
      <c r="AK1246" s="63"/>
      <c r="AL1246" s="63"/>
      <c r="AM1246" s="63"/>
      <c r="AN1246" s="63"/>
      <c r="AO1246" s="63"/>
      <c r="AP1246" s="63"/>
      <c r="AQ1246" s="63"/>
      <c r="AS1246" s="5">
        <f>IF(Q1246&gt;0,RANK(Q1246,(N1246:P1246,Q1246:AE1246)),0)</f>
        <v>3</v>
      </c>
      <c r="AT1246" s="5">
        <f>IF(R1246&gt;0,RANK(R1246,(N1246:P1246,Q1246:AE1246)),0)</f>
        <v>4</v>
      </c>
      <c r="AU1246" s="5">
        <f>IF(T1246&gt;0,RANK(T1246,(N1246:P1246,Q1246:AE1246)),0)</f>
        <v>0</v>
      </c>
      <c r="AV1246" s="5">
        <f>IF(S1246&gt;0,RANK(S1246,(N1246:P1246,Q1246:AE1246)),0)</f>
        <v>0</v>
      </c>
      <c r="AW1246" s="2">
        <f t="shared" si="501"/>
        <v>1.3113099077371772E-2</v>
      </c>
      <c r="AX1246" s="2">
        <f t="shared" si="502"/>
        <v>1.1384222776858577E-2</v>
      </c>
      <c r="AY1246" s="2">
        <f t="shared" si="503"/>
        <v>0</v>
      </c>
      <c r="AZ1246" s="2">
        <f t="shared" si="504"/>
        <v>0</v>
      </c>
      <c r="BB1246" t="s">
        <v>3203</v>
      </c>
      <c r="BC1246" t="s">
        <v>548</v>
      </c>
      <c r="BF1246" s="111">
        <v>23</v>
      </c>
      <c r="BG1246" s="113"/>
      <c r="BH1246" s="111">
        <v>23</v>
      </c>
      <c r="BJ1246" s="5" t="s">
        <v>718</v>
      </c>
      <c r="BK1246" s="63">
        <f>SUM(BK1229:BK1245)</f>
        <v>11578</v>
      </c>
      <c r="BY1246" s="63">
        <f>SUM(BY1229:BY1245)</f>
        <v>2035</v>
      </c>
    </row>
    <row r="1247" spans="1:98">
      <c r="C1247" s="1"/>
      <c r="E1247" s="5"/>
      <c r="F1247" s="5"/>
      <c r="G1247" s="131"/>
      <c r="H1247" s="136"/>
      <c r="I1247" s="2"/>
      <c r="N1247" s="63"/>
      <c r="O1247" s="63"/>
      <c r="P1247" s="63"/>
      <c r="Q1247" s="63"/>
      <c r="R1247" s="63"/>
      <c r="S1247" s="63"/>
      <c r="T1247" s="63"/>
      <c r="U1247" s="63"/>
      <c r="V1247" s="63"/>
      <c r="W1247" s="63"/>
      <c r="X1247" s="63"/>
      <c r="Y1247" s="63"/>
      <c r="Z1247" s="63"/>
      <c r="AA1247" s="63"/>
      <c r="AB1247" s="63"/>
      <c r="AC1247" s="63"/>
      <c r="AD1247" s="63"/>
      <c r="AE1247" s="63"/>
      <c r="AF1247" s="63"/>
      <c r="AG1247" s="63"/>
      <c r="AH1247" s="63"/>
      <c r="AI1247" s="63"/>
      <c r="AJ1247" s="63"/>
      <c r="AK1247" s="63"/>
      <c r="AL1247" s="63"/>
      <c r="AM1247" s="63"/>
      <c r="AN1247" s="63"/>
      <c r="AO1247" s="63"/>
      <c r="AP1247" s="63"/>
      <c r="AQ1247" s="63"/>
      <c r="AS1247" s="5"/>
      <c r="AT1247" s="5"/>
      <c r="AU1247" s="5"/>
      <c r="AV1247" s="5"/>
      <c r="BF1247" s="111"/>
      <c r="BG1247" s="113"/>
      <c r="BH1247" s="117"/>
      <c r="BX1247" s="131" t="s">
        <v>1259</v>
      </c>
      <c r="BY1247" s="63" t="s">
        <v>3424</v>
      </c>
      <c r="BZ1247" s="8" t="s">
        <v>3425</v>
      </c>
      <c r="CA1247" s="8" t="s">
        <v>3426</v>
      </c>
      <c r="CB1247" s="8" t="s">
        <v>3427</v>
      </c>
      <c r="CC1247" s="8" t="s">
        <v>3428</v>
      </c>
      <c r="CD1247" s="8" t="s">
        <v>3429</v>
      </c>
      <c r="CE1247" s="8" t="s">
        <v>3430</v>
      </c>
      <c r="CF1247" s="8" t="s">
        <v>3431</v>
      </c>
      <c r="CG1247" s="8" t="s">
        <v>3432</v>
      </c>
      <c r="CH1247" s="8" t="s">
        <v>3433</v>
      </c>
      <c r="CI1247" s="8" t="s">
        <v>3434</v>
      </c>
      <c r="CJ1247" s="8" t="s">
        <v>3435</v>
      </c>
      <c r="CK1247" s="8" t="s">
        <v>3436</v>
      </c>
      <c r="CL1247" t="s">
        <v>3437</v>
      </c>
      <c r="CM1247" t="s">
        <v>3438</v>
      </c>
      <c r="CN1247" t="s">
        <v>3439</v>
      </c>
      <c r="CO1247" t="s">
        <v>3440</v>
      </c>
      <c r="CP1247" t="s">
        <v>3441</v>
      </c>
      <c r="CQ1247" t="s">
        <v>3442</v>
      </c>
      <c r="CR1247" t="s">
        <v>3443</v>
      </c>
      <c r="CS1247" t="s">
        <v>3444</v>
      </c>
      <c r="CT1247" t="s">
        <v>3445</v>
      </c>
    </row>
    <row r="1248" spans="1:98" hidden="1" outlineLevel="1">
      <c r="A1248" t="s">
        <v>2516</v>
      </c>
      <c r="B1248" t="s">
        <v>3132</v>
      </c>
      <c r="C1248" s="1">
        <f t="shared" ref="C1248:C1272" si="517">SUM(N1248:AQ1248)</f>
        <v>29850</v>
      </c>
      <c r="D1248" s="5">
        <f>IF(N1248&gt;0, RANK(N1248,(N1248:P1248,Q1248:AE1248)),0)</f>
        <v>2</v>
      </c>
      <c r="E1248" s="5">
        <f>IF(O1248&gt;0,RANK(O1248,(N1248:P1248,Q1248:AE1248)),0)</f>
        <v>1</v>
      </c>
      <c r="F1248" s="5">
        <f>IF(P1248&gt;0,RANK(P1248,(N1248:P1248,Q1248:AE1248)),0)</f>
        <v>0</v>
      </c>
      <c r="G1248" s="131">
        <f t="shared" si="493"/>
        <v>9425</v>
      </c>
      <c r="H1248" s="136">
        <f t="shared" si="494"/>
        <v>0.31574539363484089</v>
      </c>
      <c r="I1248" s="2"/>
      <c r="J1248" s="2">
        <f t="shared" ref="J1248:J1272" si="518">IF($C1248=0,"-",N1248/$C1248)</f>
        <v>0.32847571189279734</v>
      </c>
      <c r="K1248" s="2">
        <f t="shared" ref="K1248:K1272" si="519">IF($C1248=0,"-",O1248/$C1248)</f>
        <v>0.64422110552763823</v>
      </c>
      <c r="L1248" s="2">
        <f t="shared" ref="L1248:L1272" si="520">IF($C1248=0,"-",P1248/$C1248)</f>
        <v>0</v>
      </c>
      <c r="M1248" s="2">
        <f t="shared" ref="M1248:M1272" si="521">IF(C1248=0,"-",(1-J1248-K1248-L1248))</f>
        <v>2.7303182579564433E-2</v>
      </c>
      <c r="N1248" s="63">
        <v>9805</v>
      </c>
      <c r="O1248" s="63">
        <v>19230</v>
      </c>
      <c r="P1248" s="63"/>
      <c r="Q1248" s="63">
        <v>448</v>
      </c>
      <c r="R1248" s="63">
        <v>256</v>
      </c>
      <c r="S1248" s="63">
        <v>5</v>
      </c>
      <c r="T1248" s="63"/>
      <c r="U1248" s="63"/>
      <c r="V1248" s="63"/>
      <c r="W1248" s="63">
        <f>BW1248</f>
        <v>98</v>
      </c>
      <c r="X1248" s="63">
        <v>2</v>
      </c>
      <c r="Y1248" s="63"/>
      <c r="Z1248" s="63">
        <v>4</v>
      </c>
      <c r="AA1248" s="63"/>
      <c r="AB1248" s="63"/>
      <c r="AC1248" s="63">
        <v>0</v>
      </c>
      <c r="AD1248" s="63">
        <v>2</v>
      </c>
      <c r="AE1248" s="63"/>
      <c r="AF1248" s="63"/>
      <c r="AG1248" s="63"/>
      <c r="AH1248" s="63">
        <v>0</v>
      </c>
      <c r="AI1248" s="63"/>
      <c r="AJ1248" s="63">
        <v>0</v>
      </c>
      <c r="AK1248" s="63"/>
      <c r="AL1248" s="63">
        <v>0</v>
      </c>
      <c r="AM1248" s="63">
        <v>0</v>
      </c>
      <c r="AN1248" s="63"/>
      <c r="AO1248" s="63"/>
      <c r="AP1248" s="63"/>
      <c r="AQ1248" s="63">
        <v>0</v>
      </c>
      <c r="AS1248" s="5">
        <f>IF(Q1248&gt;0,RANK(Q1248,(N1248:P1248,Q1248:AE1248)),0)</f>
        <v>3</v>
      </c>
      <c r="AT1248" s="5">
        <f>IF(R1248&gt;0,RANK(R1248,(N1248:P1248,Q1248:AE1248)),0)</f>
        <v>4</v>
      </c>
      <c r="AU1248" s="5">
        <f>IF(T1248&gt;0,RANK(T1248,(N1248:P1248,Q1248:AE1248)),0)</f>
        <v>0</v>
      </c>
      <c r="AV1248" s="5">
        <f>IF(S1248&gt;0,RANK(S1248,(N1248:P1248,Q1248:AE1248)),0)</f>
        <v>6</v>
      </c>
      <c r="AW1248" s="2">
        <f t="shared" ref="AW1248:AW1272" si="522">IF($C1248=0,"-",Q1248/$C1248)</f>
        <v>1.5008375209380235E-2</v>
      </c>
      <c r="AX1248" s="2">
        <f t="shared" ref="AX1248:AX1272" si="523">IF($C1248=0,"-",R1248/$C1248)</f>
        <v>8.5762144053601348E-3</v>
      </c>
      <c r="AY1248" s="2">
        <f t="shared" ref="AY1248:AY1272" si="524">IF($C1248=0,"-",T1248/$C1248)</f>
        <v>0</v>
      </c>
      <c r="AZ1248" s="2">
        <f t="shared" ref="AZ1248:AZ1272" si="525">IF($C1248=0,"-",S1248/$C1248)</f>
        <v>1.6750418760469013E-4</v>
      </c>
      <c r="BA1248" s="109"/>
      <c r="BB1248" t="s">
        <v>2516</v>
      </c>
      <c r="BC1248" t="s">
        <v>3132</v>
      </c>
      <c r="BD1248">
        <v>6</v>
      </c>
      <c r="BF1248" s="111">
        <v>24</v>
      </c>
      <c r="BG1248" s="113">
        <v>1</v>
      </c>
      <c r="BH1248" s="117">
        <f t="shared" si="483"/>
        <v>24001</v>
      </c>
      <c r="BJ1248" s="5" t="s">
        <v>3185</v>
      </c>
      <c r="BW1248" s="63">
        <f>SUM(BX1248:CT1248)</f>
        <v>98</v>
      </c>
      <c r="BX1248" s="63">
        <v>87</v>
      </c>
      <c r="BY1248" s="63">
        <v>0</v>
      </c>
      <c r="BZ1248" s="8">
        <v>0</v>
      </c>
      <c r="CA1248" s="8">
        <v>0</v>
      </c>
      <c r="CB1248" s="8">
        <v>0</v>
      </c>
      <c r="CC1248" s="8">
        <v>10</v>
      </c>
      <c r="CD1248" s="8">
        <v>0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</row>
    <row r="1249" spans="1:98" hidden="1" outlineLevel="1">
      <c r="A1249" t="s">
        <v>2507</v>
      </c>
      <c r="B1249" t="s">
        <v>3132</v>
      </c>
      <c r="C1249" s="1">
        <f t="shared" si="517"/>
        <v>260155</v>
      </c>
      <c r="D1249" s="5">
        <f>IF(N1249&gt;0, RANK(N1249,(N1249:P1249,Q1249:AE1249)),0)</f>
        <v>2</v>
      </c>
      <c r="E1249" s="5">
        <f>IF(O1249&gt;0,RANK(O1249,(N1249:P1249,Q1249:AE1249)),0)</f>
        <v>1</v>
      </c>
      <c r="F1249" s="5">
        <f>IF(P1249&gt;0,RANK(P1249,(N1249:P1249,Q1249:AE1249)),0)</f>
        <v>0</v>
      </c>
      <c r="G1249" s="131">
        <f t="shared" si="493"/>
        <v>197</v>
      </c>
      <c r="H1249" s="136">
        <f t="shared" si="494"/>
        <v>7.572408756318349E-4</v>
      </c>
      <c r="I1249" s="2"/>
      <c r="J1249" s="2">
        <f t="shared" si="518"/>
        <v>0.48676750398800717</v>
      </c>
      <c r="K1249" s="2">
        <f t="shared" si="519"/>
        <v>0.487524744863639</v>
      </c>
      <c r="L1249" s="2">
        <f t="shared" si="520"/>
        <v>0</v>
      </c>
      <c r="M1249" s="2">
        <f t="shared" si="521"/>
        <v>2.570775114835383E-2</v>
      </c>
      <c r="N1249" s="63">
        <v>126635</v>
      </c>
      <c r="O1249" s="63">
        <v>126832</v>
      </c>
      <c r="P1249" s="63"/>
      <c r="Q1249" s="63">
        <v>3765</v>
      </c>
      <c r="R1249" s="63">
        <v>1727</v>
      </c>
      <c r="S1249" s="63">
        <v>58</v>
      </c>
      <c r="T1249" s="63"/>
      <c r="U1249" s="63"/>
      <c r="V1249" s="63"/>
      <c r="W1249" s="63">
        <f t="shared" ref="W1249:W1271" si="526">BW1249</f>
        <v>1101</v>
      </c>
      <c r="X1249" s="63">
        <v>22</v>
      </c>
      <c r="Y1249" s="63"/>
      <c r="Z1249" s="63">
        <v>11</v>
      </c>
      <c r="AA1249" s="63"/>
      <c r="AB1249" s="63"/>
      <c r="AC1249" s="63">
        <v>0</v>
      </c>
      <c r="AD1249" s="63">
        <v>2</v>
      </c>
      <c r="AE1249" s="63"/>
      <c r="AF1249" s="63"/>
      <c r="AG1249" s="63"/>
      <c r="AH1249" s="63">
        <v>0</v>
      </c>
      <c r="AI1249" s="63"/>
      <c r="AJ1249" s="63">
        <v>0</v>
      </c>
      <c r="AK1249" s="63"/>
      <c r="AL1249" s="63">
        <v>0</v>
      </c>
      <c r="AM1249" s="63">
        <v>2</v>
      </c>
      <c r="AN1249" s="63"/>
      <c r="AO1249" s="63"/>
      <c r="AP1249" s="63"/>
      <c r="AQ1249" s="63">
        <v>0</v>
      </c>
      <c r="AS1249" s="5">
        <f>IF(Q1249&gt;0,RANK(Q1249,(N1249:P1249,Q1249:AE1249)),0)</f>
        <v>3</v>
      </c>
      <c r="AT1249" s="5">
        <f>IF(R1249&gt;0,RANK(R1249,(N1249:P1249,Q1249:AE1249)),0)</f>
        <v>4</v>
      </c>
      <c r="AU1249" s="5">
        <f>IF(T1249&gt;0,RANK(T1249,(N1249:P1249,Q1249:AE1249)),0)</f>
        <v>0</v>
      </c>
      <c r="AV1249" s="5">
        <f>IF(S1249&gt;0,RANK(S1249,(N1249:P1249,Q1249:AE1249)),0)</f>
        <v>6</v>
      </c>
      <c r="AW1249" s="2">
        <f t="shared" si="522"/>
        <v>1.4472141607887606E-2</v>
      </c>
      <c r="AX1249" s="2">
        <f t="shared" si="523"/>
        <v>6.638350214295324E-3</v>
      </c>
      <c r="AY1249" s="2">
        <f t="shared" si="524"/>
        <v>0</v>
      </c>
      <c r="AZ1249" s="2">
        <f t="shared" si="525"/>
        <v>2.2294401414541331E-4</v>
      </c>
      <c r="BA1249" s="109"/>
      <c r="BB1249" t="s">
        <v>2507</v>
      </c>
      <c r="BC1249" t="s">
        <v>3132</v>
      </c>
      <c r="BF1249" s="111">
        <v>24</v>
      </c>
      <c r="BG1249" s="113">
        <v>3</v>
      </c>
      <c r="BH1249" s="117">
        <f t="shared" si="483"/>
        <v>24003</v>
      </c>
      <c r="BJ1249" s="5" t="s">
        <v>3185</v>
      </c>
      <c r="BW1249" s="63">
        <f t="shared" ref="BW1249:BW1271" si="527">SUM(BX1249:CT1249)</f>
        <v>1101</v>
      </c>
      <c r="BX1249" s="63">
        <v>995</v>
      </c>
      <c r="BY1249" s="63">
        <v>1</v>
      </c>
      <c r="BZ1249" s="8">
        <v>0</v>
      </c>
      <c r="CA1249" s="8">
        <v>2</v>
      </c>
      <c r="CB1249" s="8">
        <v>2</v>
      </c>
      <c r="CC1249" s="8">
        <v>96</v>
      </c>
      <c r="CD1249" s="8">
        <v>0</v>
      </c>
      <c r="CE1249" s="8">
        <v>0</v>
      </c>
      <c r="CF1249" s="8">
        <v>3</v>
      </c>
      <c r="CG1249" s="8">
        <v>0</v>
      </c>
      <c r="CH1249" s="8">
        <v>0</v>
      </c>
      <c r="CI1249" s="8">
        <v>0</v>
      </c>
      <c r="CJ1249" s="8">
        <v>0</v>
      </c>
      <c r="CK1249" s="8">
        <v>2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</row>
    <row r="1250" spans="1:98" hidden="1" outlineLevel="1">
      <c r="A1250" t="s">
        <v>1950</v>
      </c>
      <c r="B1250" t="s">
        <v>3132</v>
      </c>
      <c r="C1250" s="1">
        <f t="shared" si="517"/>
        <v>254005</v>
      </c>
      <c r="D1250" s="5">
        <f>IF(N1250&gt;0, RANK(N1250,(N1250:P1250,Q1250:AE1250)),0)</f>
        <v>1</v>
      </c>
      <c r="E1250" s="5">
        <f>IF(O1250&gt;0,RANK(O1250,(N1250:P1250,Q1250:AE1250)),0)</f>
        <v>2</v>
      </c>
      <c r="F1250" s="5">
        <f>IF(P1250&gt;0,RANK(P1250,(N1250:P1250,Q1250:AE1250)),0)</f>
        <v>0</v>
      </c>
      <c r="G1250" s="131">
        <f t="shared" si="493"/>
        <v>193307</v>
      </c>
      <c r="H1250" s="136">
        <f t="shared" si="494"/>
        <v>0.76103620007480166</v>
      </c>
      <c r="I1250" s="2"/>
      <c r="J1250" s="2">
        <f t="shared" si="518"/>
        <v>0.8719434656798094</v>
      </c>
      <c r="K1250" s="2">
        <f t="shared" si="519"/>
        <v>0.11090726560500777</v>
      </c>
      <c r="L1250" s="2">
        <f t="shared" si="520"/>
        <v>0</v>
      </c>
      <c r="M1250" s="2">
        <f t="shared" si="521"/>
        <v>1.7149268715182825E-2</v>
      </c>
      <c r="N1250" s="63">
        <v>221478</v>
      </c>
      <c r="O1250" s="63">
        <v>28171</v>
      </c>
      <c r="P1250" s="63"/>
      <c r="Q1250" s="63">
        <v>1924</v>
      </c>
      <c r="R1250" s="63">
        <v>1737</v>
      </c>
      <c r="S1250" s="63">
        <v>21</v>
      </c>
      <c r="T1250" s="63"/>
      <c r="U1250" s="63"/>
      <c r="V1250" s="63"/>
      <c r="W1250" s="63">
        <f t="shared" si="526"/>
        <v>629</v>
      </c>
      <c r="X1250" s="63">
        <v>27</v>
      </c>
      <c r="Y1250" s="63"/>
      <c r="Z1250" s="63">
        <v>8</v>
      </c>
      <c r="AA1250" s="63"/>
      <c r="AB1250" s="63"/>
      <c r="AC1250" s="63">
        <v>0</v>
      </c>
      <c r="AD1250" s="63">
        <v>3</v>
      </c>
      <c r="AE1250" s="63"/>
      <c r="AF1250" s="63"/>
      <c r="AG1250" s="63"/>
      <c r="AH1250" s="63">
        <v>5</v>
      </c>
      <c r="AI1250" s="63"/>
      <c r="AJ1250" s="63">
        <v>0</v>
      </c>
      <c r="AK1250" s="63"/>
      <c r="AL1250" s="63">
        <v>0</v>
      </c>
      <c r="AM1250" s="63">
        <v>2</v>
      </c>
      <c r="AN1250" s="63"/>
      <c r="AO1250" s="63"/>
      <c r="AP1250" s="63"/>
      <c r="AQ1250" s="63">
        <v>0</v>
      </c>
      <c r="AS1250" s="5">
        <f>IF(Q1250&gt;0,RANK(Q1250,(N1250:P1250,Q1250:AE1250)),0)</f>
        <v>3</v>
      </c>
      <c r="AT1250" s="5">
        <f>IF(R1250&gt;0,RANK(R1250,(N1250:P1250,Q1250:AE1250)),0)</f>
        <v>4</v>
      </c>
      <c r="AU1250" s="5">
        <f>IF(T1250&gt;0,RANK(T1250,(N1250:P1250,Q1250:AE1250)),0)</f>
        <v>0</v>
      </c>
      <c r="AV1250" s="5">
        <f>IF(S1250&gt;0,RANK(S1250,(N1250:P1250,Q1250:AE1250)),0)</f>
        <v>7</v>
      </c>
      <c r="AW1250" s="2">
        <f t="shared" si="522"/>
        <v>7.5746540422432628E-3</v>
      </c>
      <c r="AX1250" s="2">
        <f t="shared" si="523"/>
        <v>6.8384480620460224E-3</v>
      </c>
      <c r="AY1250" s="2">
        <f t="shared" si="524"/>
        <v>0</v>
      </c>
      <c r="AZ1250" s="2">
        <f t="shared" si="525"/>
        <v>8.2675537883112539E-5</v>
      </c>
      <c r="BA1250" s="109"/>
      <c r="BB1250" t="s">
        <v>2330</v>
      </c>
      <c r="BC1250" t="s">
        <v>3132</v>
      </c>
      <c r="BF1250" s="111">
        <v>24</v>
      </c>
      <c r="BG1250" s="113">
        <v>510</v>
      </c>
      <c r="BH1250" s="117">
        <f t="shared" si="483"/>
        <v>24510</v>
      </c>
      <c r="BJ1250" s="5" t="s">
        <v>1257</v>
      </c>
      <c r="BW1250" s="63">
        <f t="shared" si="527"/>
        <v>629</v>
      </c>
      <c r="BX1250" s="63">
        <v>573</v>
      </c>
      <c r="BY1250" s="63">
        <v>3</v>
      </c>
      <c r="BZ1250" s="8">
        <v>0</v>
      </c>
      <c r="CA1250" s="8">
        <v>2</v>
      </c>
      <c r="CB1250" s="8">
        <v>0</v>
      </c>
      <c r="CC1250" s="8">
        <v>38</v>
      </c>
      <c r="CD1250" s="8">
        <v>0</v>
      </c>
      <c r="CE1250" s="8">
        <v>0</v>
      </c>
      <c r="CF1250" s="8">
        <v>3</v>
      </c>
      <c r="CG1250" s="8">
        <v>5</v>
      </c>
      <c r="CH1250" s="8">
        <v>0</v>
      </c>
      <c r="CI1250" s="8">
        <v>1</v>
      </c>
      <c r="CJ1250" s="8">
        <v>0</v>
      </c>
      <c r="CK1250" s="8">
        <v>2</v>
      </c>
      <c r="CL1250">
        <v>0</v>
      </c>
      <c r="CM1250">
        <v>2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</row>
    <row r="1251" spans="1:98" hidden="1" outlineLevel="1">
      <c r="A1251" t="s">
        <v>1950</v>
      </c>
      <c r="B1251" t="s">
        <v>3132</v>
      </c>
      <c r="C1251" s="1">
        <f t="shared" si="517"/>
        <v>384782</v>
      </c>
      <c r="D1251" s="5">
        <f>IF(N1251&gt;0, RANK(N1251,(N1251:P1251,Q1251:AE1251)),0)</f>
        <v>1</v>
      </c>
      <c r="E1251" s="5">
        <f>IF(O1251&gt;0,RANK(O1251,(N1251:P1251,Q1251:AE1251)),0)</f>
        <v>2</v>
      </c>
      <c r="F1251" s="5">
        <f>IF(P1251&gt;0,RANK(P1251,(N1251:P1251,Q1251:AE1251)),0)</f>
        <v>0</v>
      </c>
      <c r="G1251" s="131">
        <f t="shared" si="493"/>
        <v>65414</v>
      </c>
      <c r="H1251" s="136">
        <f t="shared" si="494"/>
        <v>0.17000275480661778</v>
      </c>
      <c r="I1251" s="2"/>
      <c r="J1251" s="2">
        <f t="shared" si="518"/>
        <v>0.57258915437832336</v>
      </c>
      <c r="K1251" s="2">
        <f t="shared" si="519"/>
        <v>0.40258639957170556</v>
      </c>
      <c r="L1251" s="2">
        <f t="shared" si="520"/>
        <v>0</v>
      </c>
      <c r="M1251" s="2">
        <f t="shared" si="521"/>
        <v>2.4824446049971083E-2</v>
      </c>
      <c r="N1251" s="63">
        <v>220322</v>
      </c>
      <c r="O1251" s="63">
        <v>154908</v>
      </c>
      <c r="P1251" s="63"/>
      <c r="Q1251" s="63">
        <v>5051</v>
      </c>
      <c r="R1251" s="63">
        <v>2750</v>
      </c>
      <c r="S1251" s="63">
        <v>59</v>
      </c>
      <c r="T1251" s="63"/>
      <c r="U1251" s="63"/>
      <c r="V1251" s="63"/>
      <c r="W1251" s="63">
        <f t="shared" si="526"/>
        <v>1651</v>
      </c>
      <c r="X1251" s="63">
        <v>25</v>
      </c>
      <c r="Y1251" s="63"/>
      <c r="Z1251" s="63">
        <v>9</v>
      </c>
      <c r="AA1251" s="63"/>
      <c r="AB1251" s="63"/>
      <c r="AC1251" s="63">
        <v>1</v>
      </c>
      <c r="AD1251" s="63">
        <v>0</v>
      </c>
      <c r="AE1251" s="63"/>
      <c r="AF1251" s="63"/>
      <c r="AG1251" s="63"/>
      <c r="AH1251" s="63">
        <v>1</v>
      </c>
      <c r="AI1251" s="63"/>
      <c r="AJ1251" s="63">
        <v>0</v>
      </c>
      <c r="AK1251" s="63"/>
      <c r="AL1251" s="63">
        <v>0</v>
      </c>
      <c r="AM1251" s="63">
        <v>5</v>
      </c>
      <c r="AN1251" s="63"/>
      <c r="AO1251" s="63"/>
      <c r="AP1251" s="63"/>
      <c r="AQ1251" s="63">
        <v>0</v>
      </c>
      <c r="AS1251" s="5">
        <f>IF(Q1251&gt;0,RANK(Q1251,(N1251:P1251,Q1251:AE1251)),0)</f>
        <v>3</v>
      </c>
      <c r="AT1251" s="5">
        <f>IF(R1251&gt;0,RANK(R1251,(N1251:P1251,Q1251:AE1251)),0)</f>
        <v>4</v>
      </c>
      <c r="AU1251" s="5">
        <f>IF(T1251&gt;0,RANK(T1251,(N1251:P1251,Q1251:AE1251)),0)</f>
        <v>0</v>
      </c>
      <c r="AV1251" s="5">
        <f>IF(S1251&gt;0,RANK(S1251,(N1251:P1251,Q1251:AE1251)),0)</f>
        <v>6</v>
      </c>
      <c r="AW1251" s="2">
        <f t="shared" si="522"/>
        <v>1.3126913421105977E-2</v>
      </c>
      <c r="AX1251" s="2">
        <f t="shared" si="523"/>
        <v>7.1469039612040066E-3</v>
      </c>
      <c r="AY1251" s="2">
        <f t="shared" si="524"/>
        <v>0</v>
      </c>
      <c r="AZ1251" s="2">
        <f t="shared" si="525"/>
        <v>1.5333357589492232E-4</v>
      </c>
      <c r="BA1251" s="109"/>
      <c r="BB1251" t="s">
        <v>1950</v>
      </c>
      <c r="BC1251" t="s">
        <v>3132</v>
      </c>
      <c r="BF1251" s="111">
        <v>24</v>
      </c>
      <c r="BG1251" s="113">
        <v>5</v>
      </c>
      <c r="BH1251" s="117">
        <f t="shared" si="483"/>
        <v>24005</v>
      </c>
      <c r="BJ1251" s="5" t="s">
        <v>3185</v>
      </c>
      <c r="BW1251" s="63">
        <f t="shared" si="527"/>
        <v>1651</v>
      </c>
      <c r="BX1251" s="63">
        <v>1476</v>
      </c>
      <c r="BY1251" s="63">
        <v>2</v>
      </c>
      <c r="BZ1251" s="8">
        <v>0</v>
      </c>
      <c r="CA1251" s="8">
        <v>3</v>
      </c>
      <c r="CB1251" s="8">
        <v>0</v>
      </c>
      <c r="CC1251" s="8">
        <v>151</v>
      </c>
      <c r="CD1251" s="8">
        <v>0</v>
      </c>
      <c r="CE1251" s="8">
        <v>0</v>
      </c>
      <c r="CF1251" s="8">
        <v>10</v>
      </c>
      <c r="CG1251" s="8">
        <v>4</v>
      </c>
      <c r="CH1251" s="8">
        <v>0</v>
      </c>
      <c r="CI1251" s="8">
        <v>0</v>
      </c>
      <c r="CJ1251" s="8">
        <v>0</v>
      </c>
      <c r="CK1251" s="8">
        <v>1</v>
      </c>
      <c r="CL1251">
        <v>2</v>
      </c>
      <c r="CM1251">
        <v>2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</row>
    <row r="1252" spans="1:98" hidden="1" outlineLevel="1">
      <c r="A1252" t="s">
        <v>2436</v>
      </c>
      <c r="B1252" t="s">
        <v>3132</v>
      </c>
      <c r="C1252" s="1">
        <f t="shared" si="517"/>
        <v>45518</v>
      </c>
      <c r="D1252" s="5">
        <f>IF(N1252&gt;0, RANK(N1252,(N1252:P1252,Q1252:AE1252)),0)</f>
        <v>2</v>
      </c>
      <c r="E1252" s="5">
        <f>IF(O1252&gt;0,RANK(O1252,(N1252:P1252,Q1252:AE1252)),0)</f>
        <v>1</v>
      </c>
      <c r="F1252" s="5">
        <f>IF(P1252&gt;0,RANK(P1252,(N1252:P1252,Q1252:AE1252)),0)</f>
        <v>0</v>
      </c>
      <c r="G1252" s="131">
        <f t="shared" si="493"/>
        <v>3423</v>
      </c>
      <c r="H1252" s="136">
        <f t="shared" si="494"/>
        <v>7.5201019376949785E-2</v>
      </c>
      <c r="I1252" s="2"/>
      <c r="J1252" s="2">
        <f t="shared" si="518"/>
        <v>0.45100839228437101</v>
      </c>
      <c r="K1252" s="2">
        <f t="shared" si="519"/>
        <v>0.52620941166132085</v>
      </c>
      <c r="L1252" s="2">
        <f t="shared" si="520"/>
        <v>0</v>
      </c>
      <c r="M1252" s="2">
        <f t="shared" si="521"/>
        <v>2.278219605430809E-2</v>
      </c>
      <c r="N1252" s="63">
        <v>20529</v>
      </c>
      <c r="O1252" s="63">
        <v>23952</v>
      </c>
      <c r="P1252" s="63"/>
      <c r="Q1252" s="63">
        <v>581</v>
      </c>
      <c r="R1252" s="63">
        <v>279</v>
      </c>
      <c r="S1252" s="63">
        <v>6</v>
      </c>
      <c r="T1252" s="63"/>
      <c r="U1252" s="63"/>
      <c r="V1252" s="63"/>
      <c r="W1252" s="63">
        <f t="shared" si="526"/>
        <v>157</v>
      </c>
      <c r="X1252" s="63">
        <v>8</v>
      </c>
      <c r="Y1252" s="63"/>
      <c r="Z1252" s="63">
        <v>5</v>
      </c>
      <c r="AA1252" s="63"/>
      <c r="AB1252" s="63"/>
      <c r="AC1252" s="63">
        <v>0</v>
      </c>
      <c r="AD1252" s="63">
        <v>0</v>
      </c>
      <c r="AE1252" s="63"/>
      <c r="AF1252" s="63"/>
      <c r="AG1252" s="63"/>
      <c r="AH1252" s="63">
        <v>0</v>
      </c>
      <c r="AI1252" s="63"/>
      <c r="AJ1252" s="63">
        <v>0</v>
      </c>
      <c r="AK1252" s="63"/>
      <c r="AL1252" s="63">
        <v>0</v>
      </c>
      <c r="AM1252" s="63">
        <v>1</v>
      </c>
      <c r="AN1252" s="63"/>
      <c r="AO1252" s="63"/>
      <c r="AP1252" s="63"/>
      <c r="AQ1252" s="63">
        <v>0</v>
      </c>
      <c r="AS1252" s="5">
        <f>IF(Q1252&gt;0,RANK(Q1252,(N1252:P1252,Q1252:AE1252)),0)</f>
        <v>3</v>
      </c>
      <c r="AT1252" s="5">
        <f>IF(R1252&gt;0,RANK(R1252,(N1252:P1252,Q1252:AE1252)),0)</f>
        <v>4</v>
      </c>
      <c r="AU1252" s="5">
        <f>IF(T1252&gt;0,RANK(T1252,(N1252:P1252,Q1252:AE1252)),0)</f>
        <v>0</v>
      </c>
      <c r="AV1252" s="5">
        <f>IF(S1252&gt;0,RANK(S1252,(N1252:P1252,Q1252:AE1252)),0)</f>
        <v>7</v>
      </c>
      <c r="AW1252" s="2">
        <f t="shared" si="522"/>
        <v>1.2764181203040556E-2</v>
      </c>
      <c r="AX1252" s="2">
        <f t="shared" si="523"/>
        <v>6.1294432971571687E-3</v>
      </c>
      <c r="AY1252" s="2">
        <f t="shared" si="524"/>
        <v>0</v>
      </c>
      <c r="AZ1252" s="2">
        <f t="shared" si="525"/>
        <v>1.3181598488510039E-4</v>
      </c>
      <c r="BA1252" s="109"/>
      <c r="BB1252" t="s">
        <v>2436</v>
      </c>
      <c r="BC1252" t="s">
        <v>3132</v>
      </c>
      <c r="BD1252">
        <v>5</v>
      </c>
      <c r="BF1252" s="111">
        <v>24</v>
      </c>
      <c r="BG1252" s="113">
        <v>9</v>
      </c>
      <c r="BH1252" s="117">
        <f t="shared" si="483"/>
        <v>24009</v>
      </c>
      <c r="BJ1252" s="5" t="s">
        <v>3185</v>
      </c>
      <c r="BW1252" s="63">
        <f t="shared" si="527"/>
        <v>157</v>
      </c>
      <c r="BX1252" s="63">
        <v>133</v>
      </c>
      <c r="BY1252" s="63">
        <v>0</v>
      </c>
      <c r="BZ1252" s="8">
        <v>0</v>
      </c>
      <c r="CA1252" s="8">
        <v>0</v>
      </c>
      <c r="CB1252" s="8">
        <v>0</v>
      </c>
      <c r="CC1252" s="8">
        <v>20</v>
      </c>
      <c r="CD1252" s="8">
        <v>0</v>
      </c>
      <c r="CE1252" s="8">
        <v>0</v>
      </c>
      <c r="CF1252" s="8">
        <v>1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>
        <v>0</v>
      </c>
      <c r="CM1252">
        <v>1</v>
      </c>
      <c r="CN1252">
        <v>0</v>
      </c>
      <c r="CO1252">
        <v>0</v>
      </c>
      <c r="CP1252">
        <v>2</v>
      </c>
      <c r="CQ1252">
        <v>0</v>
      </c>
      <c r="CR1252">
        <v>0</v>
      </c>
      <c r="CS1252">
        <v>0</v>
      </c>
      <c r="CT1252">
        <v>0</v>
      </c>
    </row>
    <row r="1253" spans="1:98" hidden="1" outlineLevel="1">
      <c r="A1253" t="s">
        <v>15</v>
      </c>
      <c r="B1253" t="s">
        <v>3132</v>
      </c>
      <c r="C1253" s="1">
        <f t="shared" si="517"/>
        <v>13357</v>
      </c>
      <c r="D1253" s="5">
        <f>IF(N1253&gt;0, RANK(N1253,(N1253:P1253,Q1253:AE1253)),0)</f>
        <v>2</v>
      </c>
      <c r="E1253" s="5">
        <f>IF(O1253&gt;0,RANK(O1253,(N1253:P1253,Q1253:AE1253)),0)</f>
        <v>1</v>
      </c>
      <c r="F1253" s="5">
        <f>IF(P1253&gt;0,RANK(P1253,(N1253:P1253,Q1253:AE1253)),0)</f>
        <v>0</v>
      </c>
      <c r="G1253" s="131">
        <f t="shared" si="493"/>
        <v>3128</v>
      </c>
      <c r="H1253" s="136">
        <f t="shared" si="494"/>
        <v>0.23418432282698209</v>
      </c>
      <c r="I1253" s="2"/>
      <c r="J1253" s="2">
        <f t="shared" si="518"/>
        <v>0.37208954106461034</v>
      </c>
      <c r="K1253" s="2">
        <f t="shared" si="519"/>
        <v>0.60627386389159243</v>
      </c>
      <c r="L1253" s="2">
        <f t="shared" si="520"/>
        <v>0</v>
      </c>
      <c r="M1253" s="2">
        <f t="shared" si="521"/>
        <v>2.1636595043797224E-2</v>
      </c>
      <c r="N1253" s="63">
        <v>4970</v>
      </c>
      <c r="O1253" s="63">
        <v>8098</v>
      </c>
      <c r="P1253" s="63"/>
      <c r="Q1253" s="63">
        <v>182</v>
      </c>
      <c r="R1253" s="63">
        <v>64</v>
      </c>
      <c r="S1253" s="63">
        <v>1</v>
      </c>
      <c r="T1253" s="63"/>
      <c r="U1253" s="63"/>
      <c r="V1253" s="63"/>
      <c r="W1253" s="63">
        <f t="shared" si="526"/>
        <v>42</v>
      </c>
      <c r="X1253" s="63">
        <v>0</v>
      </c>
      <c r="Y1253" s="63"/>
      <c r="Z1253" s="63">
        <v>0</v>
      </c>
      <c r="AA1253" s="63"/>
      <c r="AB1253" s="63"/>
      <c r="AC1253" s="63">
        <v>0</v>
      </c>
      <c r="AD1253" s="63">
        <v>0</v>
      </c>
      <c r="AE1253" s="63"/>
      <c r="AF1253" s="63"/>
      <c r="AG1253" s="63"/>
      <c r="AH1253" s="63">
        <v>0</v>
      </c>
      <c r="AI1253" s="63"/>
      <c r="AJ1253" s="63">
        <v>0</v>
      </c>
      <c r="AK1253" s="63"/>
      <c r="AL1253" s="63">
        <v>0</v>
      </c>
      <c r="AM1253" s="63">
        <v>0</v>
      </c>
      <c r="AN1253" s="63"/>
      <c r="AO1253" s="63"/>
      <c r="AP1253" s="63"/>
      <c r="AQ1253" s="63">
        <v>0</v>
      </c>
      <c r="AS1253" s="5">
        <f>IF(Q1253&gt;0,RANK(Q1253,(N1253:P1253,Q1253:AE1253)),0)</f>
        <v>3</v>
      </c>
      <c r="AT1253" s="5">
        <f>IF(R1253&gt;0,RANK(R1253,(N1253:P1253,Q1253:AE1253)),0)</f>
        <v>4</v>
      </c>
      <c r="AU1253" s="5">
        <f>IF(T1253&gt;0,RANK(T1253,(N1253:P1253,Q1253:AE1253)),0)</f>
        <v>0</v>
      </c>
      <c r="AV1253" s="5">
        <f>IF(S1253&gt;0,RANK(S1253,(N1253:P1253,Q1253:AE1253)),0)</f>
        <v>6</v>
      </c>
      <c r="AW1253" s="2">
        <f t="shared" si="522"/>
        <v>1.36258141798308E-2</v>
      </c>
      <c r="AX1253" s="2">
        <f t="shared" si="523"/>
        <v>4.7914950962042371E-3</v>
      </c>
      <c r="AY1253" s="2">
        <f t="shared" si="524"/>
        <v>0</v>
      </c>
      <c r="AZ1253" s="2">
        <f t="shared" si="525"/>
        <v>7.4867110878191204E-5</v>
      </c>
      <c r="BA1253" s="109"/>
      <c r="BB1253" t="s">
        <v>15</v>
      </c>
      <c r="BC1253" t="s">
        <v>3132</v>
      </c>
      <c r="BD1253">
        <v>1</v>
      </c>
      <c r="BF1253" s="111">
        <v>24</v>
      </c>
      <c r="BG1253" s="113">
        <v>11</v>
      </c>
      <c r="BH1253" s="117">
        <f t="shared" si="483"/>
        <v>24011</v>
      </c>
      <c r="BJ1253" s="5" t="s">
        <v>3185</v>
      </c>
      <c r="BW1253" s="63">
        <f t="shared" si="527"/>
        <v>42</v>
      </c>
      <c r="BX1253" s="63">
        <v>38</v>
      </c>
      <c r="BY1253" s="63">
        <v>0</v>
      </c>
      <c r="BZ1253" s="8">
        <v>0</v>
      </c>
      <c r="CA1253" s="8">
        <v>0</v>
      </c>
      <c r="CB1253" s="8">
        <v>0</v>
      </c>
      <c r="CC1253" s="8">
        <v>3</v>
      </c>
      <c r="CD1253" s="8">
        <v>0</v>
      </c>
      <c r="CE1253" s="8">
        <v>0</v>
      </c>
      <c r="CF1253" s="8">
        <v>1</v>
      </c>
      <c r="CG1253" s="8">
        <v>0</v>
      </c>
      <c r="CH1253" s="8">
        <v>0</v>
      </c>
      <c r="CI1253" s="8">
        <v>0</v>
      </c>
      <c r="CJ1253" s="8">
        <v>0</v>
      </c>
      <c r="CK1253" s="8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</row>
    <row r="1254" spans="1:98" hidden="1" outlineLevel="1">
      <c r="A1254" t="s">
        <v>1684</v>
      </c>
      <c r="B1254" t="s">
        <v>3132</v>
      </c>
      <c r="C1254" s="1">
        <f t="shared" si="517"/>
        <v>87536</v>
      </c>
      <c r="D1254" s="5">
        <f>IF(N1254&gt;0, RANK(N1254,(N1254:P1254,Q1254:AE1254)),0)</f>
        <v>2</v>
      </c>
      <c r="E1254" s="5">
        <f>IF(O1254&gt;0,RANK(O1254,(N1254:P1254,Q1254:AE1254)),0)</f>
        <v>1</v>
      </c>
      <c r="F1254" s="5">
        <f>IF(P1254&gt;0,RANK(P1254,(N1254:P1254,Q1254:AE1254)),0)</f>
        <v>0</v>
      </c>
      <c r="G1254" s="131">
        <f t="shared" si="493"/>
        <v>28822</v>
      </c>
      <c r="H1254" s="136">
        <f t="shared" si="494"/>
        <v>0.32925881922866018</v>
      </c>
      <c r="I1254" s="2"/>
      <c r="J1254" s="2">
        <f t="shared" si="518"/>
        <v>0.31917154085176386</v>
      </c>
      <c r="K1254" s="2">
        <f t="shared" si="519"/>
        <v>0.6484303600804241</v>
      </c>
      <c r="L1254" s="2">
        <f t="shared" si="520"/>
        <v>0</v>
      </c>
      <c r="M1254" s="2">
        <f t="shared" si="521"/>
        <v>3.2398099067811992E-2</v>
      </c>
      <c r="N1254" s="63">
        <v>27939</v>
      </c>
      <c r="O1254" s="63">
        <v>56761</v>
      </c>
      <c r="P1254" s="63"/>
      <c r="Q1254" s="63">
        <v>1614</v>
      </c>
      <c r="R1254" s="63">
        <v>674</v>
      </c>
      <c r="S1254" s="63">
        <v>17</v>
      </c>
      <c r="T1254" s="63"/>
      <c r="U1254" s="63"/>
      <c r="V1254" s="63"/>
      <c r="W1254" s="63">
        <f t="shared" si="526"/>
        <v>528</v>
      </c>
      <c r="X1254" s="63">
        <v>1</v>
      </c>
      <c r="Y1254" s="63"/>
      <c r="Z1254" s="63">
        <v>1</v>
      </c>
      <c r="AA1254" s="63"/>
      <c r="AB1254" s="63"/>
      <c r="AC1254" s="63">
        <v>0</v>
      </c>
      <c r="AD1254" s="63">
        <v>0</v>
      </c>
      <c r="AE1254" s="63"/>
      <c r="AF1254" s="63"/>
      <c r="AG1254" s="63"/>
      <c r="AH1254" s="63">
        <v>1</v>
      </c>
      <c r="AI1254" s="63"/>
      <c r="AJ1254" s="63">
        <v>0</v>
      </c>
      <c r="AK1254" s="63"/>
      <c r="AL1254" s="63">
        <v>0</v>
      </c>
      <c r="AM1254" s="63">
        <v>0</v>
      </c>
      <c r="AN1254" s="63"/>
      <c r="AO1254" s="63"/>
      <c r="AP1254" s="63"/>
      <c r="AQ1254" s="63">
        <v>0</v>
      </c>
      <c r="AS1254" s="5">
        <f>IF(Q1254&gt;0,RANK(Q1254,(N1254:P1254,Q1254:AE1254)),0)</f>
        <v>3</v>
      </c>
      <c r="AT1254" s="5">
        <f>IF(R1254&gt;0,RANK(R1254,(N1254:P1254,Q1254:AE1254)),0)</f>
        <v>4</v>
      </c>
      <c r="AU1254" s="5">
        <f>IF(T1254&gt;0,RANK(T1254,(N1254:P1254,Q1254:AE1254)),0)</f>
        <v>0</v>
      </c>
      <c r="AV1254" s="5">
        <f>IF(S1254&gt;0,RANK(S1254,(N1254:P1254,Q1254:AE1254)),0)</f>
        <v>6</v>
      </c>
      <c r="AW1254" s="2">
        <f t="shared" si="522"/>
        <v>1.8438128312922682E-2</v>
      </c>
      <c r="AX1254" s="2">
        <f t="shared" si="523"/>
        <v>7.6996892707000553E-3</v>
      </c>
      <c r="AY1254" s="2">
        <f t="shared" si="524"/>
        <v>0</v>
      </c>
      <c r="AZ1254" s="2">
        <f t="shared" si="525"/>
        <v>1.9420581246572838E-4</v>
      </c>
      <c r="BA1254" s="109"/>
      <c r="BB1254" t="s">
        <v>1684</v>
      </c>
      <c r="BC1254" t="s">
        <v>3132</v>
      </c>
      <c r="BF1254" s="111">
        <v>24</v>
      </c>
      <c r="BG1254" s="113">
        <v>13</v>
      </c>
      <c r="BH1254" s="117">
        <f t="shared" si="483"/>
        <v>24013</v>
      </c>
      <c r="BJ1254" s="5" t="s">
        <v>3185</v>
      </c>
      <c r="BW1254" s="63">
        <f t="shared" si="527"/>
        <v>528</v>
      </c>
      <c r="BX1254" s="63">
        <v>495</v>
      </c>
      <c r="BY1254" s="63">
        <v>1</v>
      </c>
      <c r="BZ1254" s="8">
        <v>2</v>
      </c>
      <c r="CA1254" s="8">
        <v>0</v>
      </c>
      <c r="CB1254" s="8">
        <v>0</v>
      </c>
      <c r="CC1254" s="8">
        <v>30</v>
      </c>
      <c r="CD1254" s="8">
        <v>0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</row>
    <row r="1255" spans="1:98" hidden="1" outlineLevel="1">
      <c r="A1255" t="s">
        <v>516</v>
      </c>
      <c r="B1255" t="s">
        <v>3132</v>
      </c>
      <c r="C1255" s="1">
        <f t="shared" si="517"/>
        <v>42480</v>
      </c>
      <c r="D1255" s="5">
        <f>IF(N1255&gt;0, RANK(N1255,(N1255:P1255,Q1255:AE1255)),0)</f>
        <v>2</v>
      </c>
      <c r="E1255" s="5">
        <f>IF(O1255&gt;0,RANK(O1255,(N1255:P1255,Q1255:AE1255)),0)</f>
        <v>1</v>
      </c>
      <c r="F1255" s="5">
        <f>IF(P1255&gt;0,RANK(P1255,(N1255:P1255,Q1255:AE1255)),0)</f>
        <v>0</v>
      </c>
      <c r="G1255" s="131">
        <f t="shared" si="493"/>
        <v>8249</v>
      </c>
      <c r="H1255" s="136">
        <f t="shared" si="494"/>
        <v>0.19418549905838042</v>
      </c>
      <c r="I1255" s="2"/>
      <c r="J1255" s="2">
        <f t="shared" si="518"/>
        <v>0.38975988700564973</v>
      </c>
      <c r="K1255" s="2">
        <f t="shared" si="519"/>
        <v>0.58394538606403013</v>
      </c>
      <c r="L1255" s="2">
        <f t="shared" si="520"/>
        <v>0</v>
      </c>
      <c r="M1255" s="2">
        <f t="shared" si="521"/>
        <v>2.6294726930320089E-2</v>
      </c>
      <c r="N1255" s="63">
        <v>16557</v>
      </c>
      <c r="O1255" s="63">
        <v>24806</v>
      </c>
      <c r="P1255" s="63"/>
      <c r="Q1255" s="63">
        <v>643</v>
      </c>
      <c r="R1255" s="63">
        <v>290</v>
      </c>
      <c r="S1255" s="63">
        <v>13</v>
      </c>
      <c r="T1255" s="63"/>
      <c r="U1255" s="63"/>
      <c r="V1255" s="63"/>
      <c r="W1255" s="63">
        <f t="shared" si="526"/>
        <v>164</v>
      </c>
      <c r="X1255" s="63">
        <v>5</v>
      </c>
      <c r="Y1255" s="63"/>
      <c r="Z1255" s="63">
        <v>2</v>
      </c>
      <c r="AA1255" s="63"/>
      <c r="AB1255" s="63"/>
      <c r="AC1255" s="63">
        <v>0</v>
      </c>
      <c r="AD1255" s="63">
        <v>0</v>
      </c>
      <c r="AE1255" s="63"/>
      <c r="AF1255" s="63"/>
      <c r="AG1255" s="63"/>
      <c r="AH1255" s="63">
        <v>0</v>
      </c>
      <c r="AI1255" s="63"/>
      <c r="AJ1255" s="63">
        <v>0</v>
      </c>
      <c r="AK1255" s="63"/>
      <c r="AL1255" s="63">
        <v>0</v>
      </c>
      <c r="AM1255" s="63">
        <v>0</v>
      </c>
      <c r="AN1255" s="63"/>
      <c r="AO1255" s="63"/>
      <c r="AP1255" s="63"/>
      <c r="AQ1255" s="63">
        <v>0</v>
      </c>
      <c r="AS1255" s="5">
        <f>IF(Q1255&gt;0,RANK(Q1255,(N1255:P1255,Q1255:AE1255)),0)</f>
        <v>3</v>
      </c>
      <c r="AT1255" s="5">
        <f>IF(R1255&gt;0,RANK(R1255,(N1255:P1255,Q1255:AE1255)),0)</f>
        <v>4</v>
      </c>
      <c r="AU1255" s="5">
        <f>IF(T1255&gt;0,RANK(T1255,(N1255:P1255,Q1255:AE1255)),0)</f>
        <v>0</v>
      </c>
      <c r="AV1255" s="5">
        <f>IF(S1255&gt;0,RANK(S1255,(N1255:P1255,Q1255:AE1255)),0)</f>
        <v>6</v>
      </c>
      <c r="AW1255" s="2">
        <f t="shared" si="522"/>
        <v>1.513653483992467E-2</v>
      </c>
      <c r="AX1255" s="2">
        <f t="shared" si="523"/>
        <v>6.8267419962335218E-3</v>
      </c>
      <c r="AY1255" s="2">
        <f t="shared" si="524"/>
        <v>0</v>
      </c>
      <c r="AZ1255" s="2">
        <f t="shared" si="525"/>
        <v>3.0602636534839925E-4</v>
      </c>
      <c r="BA1255" s="109"/>
      <c r="BB1255" t="s">
        <v>516</v>
      </c>
      <c r="BC1255" t="s">
        <v>3132</v>
      </c>
      <c r="BD1255">
        <v>1</v>
      </c>
      <c r="BF1255" s="111">
        <v>24</v>
      </c>
      <c r="BG1255" s="113">
        <v>15</v>
      </c>
      <c r="BH1255" s="117">
        <f t="shared" si="483"/>
        <v>24015</v>
      </c>
      <c r="BJ1255" s="5" t="s">
        <v>3185</v>
      </c>
      <c r="BW1255" s="63">
        <f t="shared" si="527"/>
        <v>164</v>
      </c>
      <c r="BX1255" s="63">
        <v>151</v>
      </c>
      <c r="BY1255" s="63">
        <v>1</v>
      </c>
      <c r="BZ1255" s="8">
        <v>0</v>
      </c>
      <c r="CA1255" s="8">
        <v>0</v>
      </c>
      <c r="CB1255" s="8">
        <v>0</v>
      </c>
      <c r="CC1255" s="8">
        <v>12</v>
      </c>
      <c r="CD1255" s="8">
        <v>0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</row>
    <row r="1256" spans="1:98" hidden="1" outlineLevel="1">
      <c r="A1256" t="s">
        <v>1670</v>
      </c>
      <c r="B1256" t="s">
        <v>3132</v>
      </c>
      <c r="C1256" s="1">
        <f t="shared" si="517"/>
        <v>75222</v>
      </c>
      <c r="D1256" s="5">
        <f>IF(N1256&gt;0, RANK(N1256,(N1256:P1256,Q1256:AE1256)),0)</f>
        <v>1</v>
      </c>
      <c r="E1256" s="5">
        <f>IF(O1256&gt;0,RANK(O1256,(N1256:P1256,Q1256:AE1256)),0)</f>
        <v>2</v>
      </c>
      <c r="F1256" s="5">
        <f>IF(P1256&gt;0,RANK(P1256,(N1256:P1256,Q1256:AE1256)),0)</f>
        <v>0</v>
      </c>
      <c r="G1256" s="131">
        <f t="shared" si="493"/>
        <v>23596</v>
      </c>
      <c r="H1256" s="136">
        <f t="shared" si="494"/>
        <v>0.31368482624764032</v>
      </c>
      <c r="I1256" s="2"/>
      <c r="J1256" s="2">
        <f t="shared" si="518"/>
        <v>0.64840073382786956</v>
      </c>
      <c r="K1256" s="2">
        <f t="shared" si="519"/>
        <v>0.33471590758022918</v>
      </c>
      <c r="L1256" s="2">
        <f t="shared" si="520"/>
        <v>0</v>
      </c>
      <c r="M1256" s="2">
        <f t="shared" si="521"/>
        <v>1.6883358591901265E-2</v>
      </c>
      <c r="N1256" s="63">
        <v>48774</v>
      </c>
      <c r="O1256" s="63">
        <v>25178</v>
      </c>
      <c r="P1256" s="63"/>
      <c r="Q1256" s="63">
        <v>657</v>
      </c>
      <c r="R1256" s="63">
        <v>332</v>
      </c>
      <c r="S1256" s="63">
        <v>15</v>
      </c>
      <c r="T1256" s="63"/>
      <c r="U1256" s="63"/>
      <c r="V1256" s="63"/>
      <c r="W1256" s="63">
        <f t="shared" si="526"/>
        <v>261</v>
      </c>
      <c r="X1256" s="63">
        <v>0</v>
      </c>
      <c r="Y1256" s="63"/>
      <c r="Z1256" s="63">
        <v>2</v>
      </c>
      <c r="AA1256" s="63"/>
      <c r="AB1256" s="63"/>
      <c r="AC1256" s="63">
        <v>0</v>
      </c>
      <c r="AD1256" s="63">
        <v>2</v>
      </c>
      <c r="AE1256" s="63"/>
      <c r="AF1256" s="63"/>
      <c r="AG1256" s="63"/>
      <c r="AH1256" s="63">
        <v>1</v>
      </c>
      <c r="AI1256" s="63"/>
      <c r="AJ1256" s="63">
        <v>0</v>
      </c>
      <c r="AK1256" s="63"/>
      <c r="AL1256" s="63">
        <v>0</v>
      </c>
      <c r="AM1256" s="63">
        <v>0</v>
      </c>
      <c r="AN1256" s="63"/>
      <c r="AO1256" s="63"/>
      <c r="AP1256" s="63"/>
      <c r="AQ1256" s="63">
        <v>0</v>
      </c>
      <c r="AS1256" s="5">
        <f>IF(Q1256&gt;0,RANK(Q1256,(N1256:P1256,Q1256:AE1256)),0)</f>
        <v>3</v>
      </c>
      <c r="AT1256" s="5">
        <f>IF(R1256&gt;0,RANK(R1256,(N1256:P1256,Q1256:AE1256)),0)</f>
        <v>4</v>
      </c>
      <c r="AU1256" s="5">
        <f>IF(T1256&gt;0,RANK(T1256,(N1256:P1256,Q1256:AE1256)),0)</f>
        <v>0</v>
      </c>
      <c r="AV1256" s="5">
        <f>IF(S1256&gt;0,RANK(S1256,(N1256:P1256,Q1256:AE1256)),0)</f>
        <v>6</v>
      </c>
      <c r="AW1256" s="2">
        <f t="shared" si="522"/>
        <v>8.7341469251016983E-3</v>
      </c>
      <c r="AX1256" s="2">
        <f t="shared" si="523"/>
        <v>4.4136024035521526E-3</v>
      </c>
      <c r="AY1256" s="2">
        <f t="shared" si="524"/>
        <v>0</v>
      </c>
      <c r="AZ1256" s="2">
        <f t="shared" si="525"/>
        <v>1.9940974714844061E-4</v>
      </c>
      <c r="BA1256" s="109"/>
      <c r="BB1256" t="s">
        <v>1670</v>
      </c>
      <c r="BC1256" t="s">
        <v>3132</v>
      </c>
      <c r="BD1256">
        <v>5</v>
      </c>
      <c r="BF1256" s="111">
        <v>24</v>
      </c>
      <c r="BG1256" s="113">
        <v>17</v>
      </c>
      <c r="BH1256" s="117">
        <f t="shared" si="483"/>
        <v>24017</v>
      </c>
      <c r="BJ1256" s="5" t="s">
        <v>3185</v>
      </c>
      <c r="BW1256" s="63">
        <f t="shared" si="527"/>
        <v>261</v>
      </c>
      <c r="BX1256" s="63">
        <v>251</v>
      </c>
      <c r="BY1256" s="63">
        <v>0</v>
      </c>
      <c r="BZ1256" s="8">
        <v>0</v>
      </c>
      <c r="CA1256" s="8">
        <v>0</v>
      </c>
      <c r="CB1256" s="8">
        <v>0</v>
      </c>
      <c r="CC1256" s="8">
        <v>10</v>
      </c>
      <c r="CD1256" s="8">
        <v>0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</row>
    <row r="1257" spans="1:98" hidden="1" outlineLevel="1">
      <c r="A1257" t="s">
        <v>800</v>
      </c>
      <c r="B1257" t="s">
        <v>3132</v>
      </c>
      <c r="C1257" s="1">
        <f t="shared" si="517"/>
        <v>15444</v>
      </c>
      <c r="D1257" s="5">
        <f>IF(N1257&gt;0, RANK(N1257,(N1257:P1257,Q1257:AE1257)),0)</f>
        <v>2</v>
      </c>
      <c r="E1257" s="5">
        <f>IF(O1257&gt;0,RANK(O1257,(N1257:P1257,Q1257:AE1257)),0)</f>
        <v>1</v>
      </c>
      <c r="F1257" s="5">
        <f>IF(P1257&gt;0,RANK(P1257,(N1257:P1257,Q1257:AE1257)),0)</f>
        <v>0</v>
      </c>
      <c r="G1257" s="131">
        <f t="shared" si="493"/>
        <v>719</v>
      </c>
      <c r="H1257" s="136">
        <f t="shared" si="494"/>
        <v>4.6555296555296555E-2</v>
      </c>
      <c r="I1257" s="2"/>
      <c r="J1257" s="2">
        <f t="shared" si="518"/>
        <v>0.4698912198912199</v>
      </c>
      <c r="K1257" s="2">
        <f t="shared" si="519"/>
        <v>0.5164465164465164</v>
      </c>
      <c r="L1257" s="2">
        <f t="shared" si="520"/>
        <v>0</v>
      </c>
      <c r="M1257" s="2">
        <f t="shared" si="521"/>
        <v>1.3662263662263641E-2</v>
      </c>
      <c r="N1257" s="63">
        <v>7257</v>
      </c>
      <c r="O1257" s="63">
        <v>7976</v>
      </c>
      <c r="P1257" s="63"/>
      <c r="Q1257" s="63">
        <v>116</v>
      </c>
      <c r="R1257" s="63">
        <v>68</v>
      </c>
      <c r="S1257" s="63">
        <v>2</v>
      </c>
      <c r="T1257" s="63"/>
      <c r="U1257" s="63"/>
      <c r="V1257" s="63"/>
      <c r="W1257" s="63">
        <f t="shared" si="526"/>
        <v>25</v>
      </c>
      <c r="X1257" s="63">
        <v>0</v>
      </c>
      <c r="Y1257" s="63"/>
      <c r="Z1257" s="63">
        <v>0</v>
      </c>
      <c r="AA1257" s="63"/>
      <c r="AB1257" s="63"/>
      <c r="AC1257" s="63">
        <v>0</v>
      </c>
      <c r="AD1257" s="63">
        <v>0</v>
      </c>
      <c r="AE1257" s="63"/>
      <c r="AF1257" s="63"/>
      <c r="AG1257" s="63"/>
      <c r="AH1257" s="63">
        <v>0</v>
      </c>
      <c r="AI1257" s="63"/>
      <c r="AJ1257" s="63">
        <v>0</v>
      </c>
      <c r="AK1257" s="63"/>
      <c r="AL1257" s="63">
        <v>0</v>
      </c>
      <c r="AM1257" s="63">
        <v>0</v>
      </c>
      <c r="AN1257" s="63"/>
      <c r="AO1257" s="63"/>
      <c r="AP1257" s="63"/>
      <c r="AQ1257" s="63">
        <v>0</v>
      </c>
      <c r="AS1257" s="5">
        <f>IF(Q1257&gt;0,RANK(Q1257,(N1257:P1257,Q1257:AE1257)),0)</f>
        <v>3</v>
      </c>
      <c r="AT1257" s="5">
        <f>IF(R1257&gt;0,RANK(R1257,(N1257:P1257,Q1257:AE1257)),0)</f>
        <v>4</v>
      </c>
      <c r="AU1257" s="5">
        <f>IF(T1257&gt;0,RANK(T1257,(N1257:P1257,Q1257:AE1257)),0)</f>
        <v>0</v>
      </c>
      <c r="AV1257" s="5">
        <f>IF(S1257&gt;0,RANK(S1257,(N1257:P1257,Q1257:AE1257)),0)</f>
        <v>6</v>
      </c>
      <c r="AW1257" s="2">
        <f t="shared" si="522"/>
        <v>7.5110075110075107E-3</v>
      </c>
      <c r="AX1257" s="2">
        <f t="shared" si="523"/>
        <v>4.4030044030044027E-3</v>
      </c>
      <c r="AY1257" s="2">
        <f t="shared" si="524"/>
        <v>0</v>
      </c>
      <c r="AZ1257" s="2">
        <f t="shared" si="525"/>
        <v>1.2950012950012951E-4</v>
      </c>
      <c r="BA1257" s="109"/>
      <c r="BB1257" t="s">
        <v>800</v>
      </c>
      <c r="BC1257" t="s">
        <v>3132</v>
      </c>
      <c r="BD1257">
        <v>1</v>
      </c>
      <c r="BF1257" s="111">
        <v>24</v>
      </c>
      <c r="BG1257" s="113">
        <v>19</v>
      </c>
      <c r="BH1257" s="117">
        <f t="shared" ref="BH1257:BH1320" si="528">1000*BF1257+BG1257</f>
        <v>24019</v>
      </c>
      <c r="BJ1257" s="5" t="s">
        <v>3185</v>
      </c>
      <c r="BW1257" s="63">
        <f t="shared" si="527"/>
        <v>25</v>
      </c>
      <c r="BX1257" s="63">
        <v>23</v>
      </c>
      <c r="BY1257" s="63">
        <v>0</v>
      </c>
      <c r="BZ1257" s="8">
        <v>0</v>
      </c>
      <c r="CA1257" s="8">
        <v>0</v>
      </c>
      <c r="CB1257" s="8">
        <v>0</v>
      </c>
      <c r="CC1257" s="8">
        <v>1</v>
      </c>
      <c r="CD1257" s="8">
        <v>0</v>
      </c>
      <c r="CE1257" s="8">
        <v>0</v>
      </c>
      <c r="CF1257" s="8">
        <v>0</v>
      </c>
      <c r="CG1257" s="8">
        <v>0</v>
      </c>
      <c r="CH1257" s="8">
        <v>0</v>
      </c>
      <c r="CI1257" s="8">
        <v>1</v>
      </c>
      <c r="CJ1257" s="8">
        <v>0</v>
      </c>
      <c r="CK1257" s="8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</row>
    <row r="1258" spans="1:98" hidden="1" outlineLevel="1">
      <c r="A1258" t="s">
        <v>2987</v>
      </c>
      <c r="B1258" t="s">
        <v>3132</v>
      </c>
      <c r="C1258" s="1">
        <f t="shared" si="517"/>
        <v>117115</v>
      </c>
      <c r="D1258" s="5">
        <f>IF(N1258&gt;0, RANK(N1258,(N1258:P1258,Q1258:AE1258)),0)</f>
        <v>2</v>
      </c>
      <c r="E1258" s="5">
        <f>IF(O1258&gt;0,RANK(O1258,(N1258:P1258,Q1258:AE1258)),0)</f>
        <v>1</v>
      </c>
      <c r="F1258" s="5">
        <f>IF(P1258&gt;0,RANK(P1258,(N1258:P1258,Q1258:AE1258)),0)</f>
        <v>0</v>
      </c>
      <c r="G1258" s="131">
        <f t="shared" si="493"/>
        <v>3652</v>
      </c>
      <c r="H1258" s="136">
        <f t="shared" si="494"/>
        <v>3.1183025231609957E-2</v>
      </c>
      <c r="I1258" s="2"/>
      <c r="J1258" s="2">
        <f t="shared" si="518"/>
        <v>0.4708705118900226</v>
      </c>
      <c r="K1258" s="2">
        <f t="shared" si="519"/>
        <v>0.50205353712163259</v>
      </c>
      <c r="L1258" s="2">
        <f t="shared" si="520"/>
        <v>0</v>
      </c>
      <c r="M1258" s="2">
        <f t="shared" si="521"/>
        <v>2.707595098834481E-2</v>
      </c>
      <c r="N1258" s="63">
        <v>55146</v>
      </c>
      <c r="O1258" s="63">
        <v>58798</v>
      </c>
      <c r="P1258" s="63"/>
      <c r="Q1258" s="63">
        <v>1819</v>
      </c>
      <c r="R1258" s="63">
        <v>831</v>
      </c>
      <c r="S1258" s="63">
        <v>38</v>
      </c>
      <c r="T1258" s="63"/>
      <c r="U1258" s="63"/>
      <c r="V1258" s="63"/>
      <c r="W1258" s="63">
        <f t="shared" si="526"/>
        <v>467</v>
      </c>
      <c r="X1258" s="63">
        <v>9</v>
      </c>
      <c r="Y1258" s="63"/>
      <c r="Z1258" s="63">
        <v>2</v>
      </c>
      <c r="AA1258" s="63"/>
      <c r="AB1258" s="63"/>
      <c r="AC1258" s="63">
        <v>0</v>
      </c>
      <c r="AD1258" s="63">
        <v>0</v>
      </c>
      <c r="AE1258" s="63"/>
      <c r="AF1258" s="63"/>
      <c r="AG1258" s="63"/>
      <c r="AH1258" s="63">
        <v>0</v>
      </c>
      <c r="AI1258" s="63"/>
      <c r="AJ1258" s="63">
        <v>5</v>
      </c>
      <c r="AK1258" s="63"/>
      <c r="AL1258" s="63">
        <v>0</v>
      </c>
      <c r="AM1258" s="63">
        <v>0</v>
      </c>
      <c r="AN1258" s="63"/>
      <c r="AO1258" s="63"/>
      <c r="AP1258" s="63"/>
      <c r="AQ1258" s="63">
        <v>0</v>
      </c>
      <c r="AS1258" s="5">
        <f>IF(Q1258&gt;0,RANK(Q1258,(N1258:P1258,Q1258:AE1258)),0)</f>
        <v>3</v>
      </c>
      <c r="AT1258" s="5">
        <f>IF(R1258&gt;0,RANK(R1258,(N1258:P1258,Q1258:AE1258)),0)</f>
        <v>4</v>
      </c>
      <c r="AU1258" s="5">
        <f>IF(T1258&gt;0,RANK(T1258,(N1258:P1258,Q1258:AE1258)),0)</f>
        <v>0</v>
      </c>
      <c r="AV1258" s="5">
        <f>IF(S1258&gt;0,RANK(S1258,(N1258:P1258,Q1258:AE1258)),0)</f>
        <v>6</v>
      </c>
      <c r="AW1258" s="2">
        <f t="shared" si="522"/>
        <v>1.5531742304572429E-2</v>
      </c>
      <c r="AX1258" s="2">
        <f t="shared" si="523"/>
        <v>7.0955898048926267E-3</v>
      </c>
      <c r="AY1258" s="2">
        <f t="shared" si="524"/>
        <v>0</v>
      </c>
      <c r="AZ1258" s="2">
        <f t="shared" si="525"/>
        <v>3.2446740383383854E-4</v>
      </c>
      <c r="BA1258" s="109"/>
      <c r="BB1258" t="s">
        <v>2987</v>
      </c>
      <c r="BC1258" t="s">
        <v>3132</v>
      </c>
      <c r="BF1258" s="111">
        <v>24</v>
      </c>
      <c r="BG1258" s="113">
        <v>21</v>
      </c>
      <c r="BH1258" s="117">
        <f t="shared" si="528"/>
        <v>24021</v>
      </c>
      <c r="BJ1258" s="5" t="s">
        <v>3185</v>
      </c>
      <c r="BW1258" s="63">
        <f t="shared" si="527"/>
        <v>467</v>
      </c>
      <c r="BX1258" s="63">
        <v>422</v>
      </c>
      <c r="BY1258" s="63">
        <v>1</v>
      </c>
      <c r="BZ1258" s="8">
        <v>0</v>
      </c>
      <c r="CA1258" s="8">
        <v>1</v>
      </c>
      <c r="CB1258" s="8">
        <v>0</v>
      </c>
      <c r="CC1258" s="8">
        <v>40</v>
      </c>
      <c r="CD1258" s="8">
        <v>0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2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1</v>
      </c>
      <c r="CR1258">
        <v>0</v>
      </c>
      <c r="CS1258">
        <v>0</v>
      </c>
      <c r="CT1258">
        <v>0</v>
      </c>
    </row>
    <row r="1259" spans="1:98" hidden="1" outlineLevel="1">
      <c r="A1259" t="s">
        <v>2450</v>
      </c>
      <c r="B1259" t="s">
        <v>3132</v>
      </c>
      <c r="C1259" s="1">
        <f t="shared" si="517"/>
        <v>13157</v>
      </c>
      <c r="D1259" s="5">
        <f>IF(N1259&gt;0, RANK(N1259,(N1259:P1259,Q1259:AE1259)),0)</f>
        <v>2</v>
      </c>
      <c r="E1259" s="5">
        <f>IF(O1259&gt;0,RANK(O1259,(N1259:P1259,Q1259:AE1259)),0)</f>
        <v>1</v>
      </c>
      <c r="F1259" s="5">
        <f>IF(P1259&gt;0,RANK(P1259,(N1259:P1259,Q1259:AE1259)),0)</f>
        <v>0</v>
      </c>
      <c r="G1259" s="131">
        <f t="shared" si="493"/>
        <v>6619</v>
      </c>
      <c r="H1259" s="136">
        <f t="shared" si="494"/>
        <v>0.50307820931823366</v>
      </c>
      <c r="I1259" s="2"/>
      <c r="J1259" s="2">
        <f t="shared" si="518"/>
        <v>0.23744014592992324</v>
      </c>
      <c r="K1259" s="2">
        <f t="shared" si="519"/>
        <v>0.7405183552481569</v>
      </c>
      <c r="L1259" s="2">
        <f t="shared" si="520"/>
        <v>0</v>
      </c>
      <c r="M1259" s="2">
        <f t="shared" si="521"/>
        <v>2.2041498821919858E-2</v>
      </c>
      <c r="N1259" s="63">
        <v>3124</v>
      </c>
      <c r="O1259" s="63">
        <v>9743</v>
      </c>
      <c r="P1259" s="63"/>
      <c r="Q1259" s="63">
        <v>146</v>
      </c>
      <c r="R1259" s="63">
        <v>94</v>
      </c>
      <c r="S1259" s="63">
        <v>2</v>
      </c>
      <c r="T1259" s="63"/>
      <c r="U1259" s="63"/>
      <c r="V1259" s="63"/>
      <c r="W1259" s="63">
        <f t="shared" si="526"/>
        <v>46</v>
      </c>
      <c r="X1259" s="63">
        <v>0</v>
      </c>
      <c r="Y1259" s="63"/>
      <c r="Z1259" s="63">
        <v>2</v>
      </c>
      <c r="AA1259" s="63"/>
      <c r="AB1259" s="63"/>
      <c r="AC1259" s="63">
        <v>0</v>
      </c>
      <c r="AD1259" s="63">
        <v>0</v>
      </c>
      <c r="AE1259" s="63"/>
      <c r="AF1259" s="63"/>
      <c r="AG1259" s="63"/>
      <c r="AH1259" s="63">
        <v>0</v>
      </c>
      <c r="AI1259" s="63"/>
      <c r="AJ1259" s="63">
        <v>0</v>
      </c>
      <c r="AK1259" s="63"/>
      <c r="AL1259" s="63">
        <v>0</v>
      </c>
      <c r="AM1259" s="63">
        <v>0</v>
      </c>
      <c r="AN1259" s="63"/>
      <c r="AO1259" s="63"/>
      <c r="AP1259" s="63"/>
      <c r="AQ1259" s="63">
        <v>0</v>
      </c>
      <c r="AS1259" s="5">
        <f>IF(Q1259&gt;0,RANK(Q1259,(N1259:P1259,Q1259:AE1259)),0)</f>
        <v>3</v>
      </c>
      <c r="AT1259" s="5">
        <f>IF(R1259&gt;0,RANK(R1259,(N1259:P1259,Q1259:AE1259)),0)</f>
        <v>4</v>
      </c>
      <c r="AU1259" s="5">
        <f>IF(T1259&gt;0,RANK(T1259,(N1259:P1259,Q1259:AE1259)),0)</f>
        <v>0</v>
      </c>
      <c r="AV1259" s="5">
        <f>IF(S1259&gt;0,RANK(S1259,(N1259:P1259,Q1259:AE1259)),0)</f>
        <v>6</v>
      </c>
      <c r="AW1259" s="2">
        <f t="shared" si="522"/>
        <v>1.1096754579311393E-2</v>
      </c>
      <c r="AX1259" s="2">
        <f t="shared" si="523"/>
        <v>7.1444858250361027E-3</v>
      </c>
      <c r="AY1259" s="2">
        <f t="shared" si="524"/>
        <v>0</v>
      </c>
      <c r="AZ1259" s="2">
        <f t="shared" si="525"/>
        <v>1.5201033670289579E-4</v>
      </c>
      <c r="BA1259" s="109"/>
      <c r="BB1259" t="s">
        <v>2450</v>
      </c>
      <c r="BC1259" t="s">
        <v>3132</v>
      </c>
      <c r="BD1259">
        <v>6</v>
      </c>
      <c r="BF1259" s="111">
        <v>24</v>
      </c>
      <c r="BG1259" s="113">
        <v>23</v>
      </c>
      <c r="BH1259" s="117">
        <f t="shared" si="528"/>
        <v>24023</v>
      </c>
      <c r="BJ1259" s="5" t="s">
        <v>3185</v>
      </c>
      <c r="BW1259" s="63">
        <f t="shared" si="527"/>
        <v>46</v>
      </c>
      <c r="BX1259" s="63">
        <v>41</v>
      </c>
      <c r="BY1259" s="63">
        <v>0</v>
      </c>
      <c r="BZ1259" s="8">
        <v>0</v>
      </c>
      <c r="CA1259" s="8">
        <v>0</v>
      </c>
      <c r="CB1259" s="8">
        <v>0</v>
      </c>
      <c r="CC1259" s="8">
        <v>5</v>
      </c>
      <c r="CD1259" s="8">
        <v>0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</row>
    <row r="1260" spans="1:98" hidden="1" outlineLevel="1">
      <c r="A1260" t="s">
        <v>2971</v>
      </c>
      <c r="B1260" t="s">
        <v>3132</v>
      </c>
      <c r="C1260" s="1">
        <f t="shared" si="517"/>
        <v>125954</v>
      </c>
      <c r="D1260" s="5">
        <f>IF(N1260&gt;0, RANK(N1260,(N1260:P1260,Q1260:AE1260)),0)</f>
        <v>2</v>
      </c>
      <c r="E1260" s="5">
        <f>IF(O1260&gt;0,RANK(O1260,(N1260:P1260,Q1260:AE1260)),0)</f>
        <v>1</v>
      </c>
      <c r="F1260" s="5">
        <f>IF(P1260&gt;0,RANK(P1260,(N1260:P1260,Q1260:AE1260)),0)</f>
        <v>0</v>
      </c>
      <c r="G1260" s="131">
        <f t="shared" si="493"/>
        <v>23182</v>
      </c>
      <c r="H1260" s="136">
        <f t="shared" si="494"/>
        <v>0.18405132032329263</v>
      </c>
      <c r="I1260" s="2"/>
      <c r="J1260" s="2">
        <f t="shared" si="518"/>
        <v>0.39481874335074713</v>
      </c>
      <c r="K1260" s="2">
        <f t="shared" si="519"/>
        <v>0.5788700636740397</v>
      </c>
      <c r="L1260" s="2">
        <f t="shared" si="520"/>
        <v>0</v>
      </c>
      <c r="M1260" s="2">
        <f t="shared" si="521"/>
        <v>2.6311192975213227E-2</v>
      </c>
      <c r="N1260" s="63">
        <v>49729</v>
      </c>
      <c r="O1260" s="63">
        <v>72911</v>
      </c>
      <c r="P1260" s="63"/>
      <c r="Q1260" s="63">
        <v>1856</v>
      </c>
      <c r="R1260" s="63">
        <v>850</v>
      </c>
      <c r="S1260" s="63">
        <v>23</v>
      </c>
      <c r="T1260" s="63"/>
      <c r="U1260" s="63"/>
      <c r="V1260" s="63"/>
      <c r="W1260" s="63">
        <f t="shared" si="526"/>
        <v>574</v>
      </c>
      <c r="X1260" s="63">
        <v>3</v>
      </c>
      <c r="Y1260" s="63"/>
      <c r="Z1260" s="63">
        <v>0</v>
      </c>
      <c r="AA1260" s="63"/>
      <c r="AB1260" s="63"/>
      <c r="AC1260" s="63">
        <v>0</v>
      </c>
      <c r="AD1260" s="63">
        <v>6</v>
      </c>
      <c r="AE1260" s="63"/>
      <c r="AF1260" s="63"/>
      <c r="AG1260" s="63"/>
      <c r="AH1260" s="63">
        <v>0</v>
      </c>
      <c r="AI1260" s="63"/>
      <c r="AJ1260" s="63">
        <v>0</v>
      </c>
      <c r="AK1260" s="63"/>
      <c r="AL1260" s="63">
        <v>0</v>
      </c>
      <c r="AM1260" s="63">
        <v>2</v>
      </c>
      <c r="AN1260" s="63"/>
      <c r="AO1260" s="63"/>
      <c r="AP1260" s="63"/>
      <c r="AQ1260" s="63">
        <v>0</v>
      </c>
      <c r="AS1260" s="5">
        <f>IF(Q1260&gt;0,RANK(Q1260,(N1260:P1260,Q1260:AE1260)),0)</f>
        <v>3</v>
      </c>
      <c r="AT1260" s="5">
        <f>IF(R1260&gt;0,RANK(R1260,(N1260:P1260,Q1260:AE1260)),0)</f>
        <v>4</v>
      </c>
      <c r="AU1260" s="5">
        <f>IF(T1260&gt;0,RANK(T1260,(N1260:P1260,Q1260:AE1260)),0)</f>
        <v>0</v>
      </c>
      <c r="AV1260" s="5">
        <f>IF(S1260&gt;0,RANK(S1260,(N1260:P1260,Q1260:AE1260)),0)</f>
        <v>6</v>
      </c>
      <c r="AW1260" s="2">
        <f t="shared" si="522"/>
        <v>1.4735538371151373E-2</v>
      </c>
      <c r="AX1260" s="2">
        <f t="shared" si="523"/>
        <v>6.7484954824777298E-3</v>
      </c>
      <c r="AY1260" s="2">
        <f t="shared" si="524"/>
        <v>0</v>
      </c>
      <c r="AZ1260" s="2">
        <f t="shared" si="525"/>
        <v>1.826063483493974E-4</v>
      </c>
      <c r="BA1260" s="109"/>
      <c r="BB1260" t="s">
        <v>2971</v>
      </c>
      <c r="BC1260" t="s">
        <v>3132</v>
      </c>
      <c r="BF1260" s="111">
        <v>24</v>
      </c>
      <c r="BG1260" s="113">
        <v>25</v>
      </c>
      <c r="BH1260" s="117">
        <f t="shared" si="528"/>
        <v>24025</v>
      </c>
      <c r="BJ1260" s="5" t="s">
        <v>3185</v>
      </c>
      <c r="BW1260" s="63">
        <f t="shared" si="527"/>
        <v>574</v>
      </c>
      <c r="BX1260" s="63">
        <v>497</v>
      </c>
      <c r="BY1260" s="63">
        <v>0</v>
      </c>
      <c r="BZ1260" s="8">
        <v>0</v>
      </c>
      <c r="CA1260" s="8">
        <v>0</v>
      </c>
      <c r="CB1260" s="8">
        <v>0</v>
      </c>
      <c r="CC1260" s="8">
        <v>65</v>
      </c>
      <c r="CD1260" s="8">
        <v>0</v>
      </c>
      <c r="CE1260" s="8">
        <v>0</v>
      </c>
      <c r="CF1260" s="8">
        <v>8</v>
      </c>
      <c r="CG1260" s="8">
        <v>1</v>
      </c>
      <c r="CH1260" s="8">
        <v>0</v>
      </c>
      <c r="CI1260" s="8">
        <v>0</v>
      </c>
      <c r="CJ1260" s="8">
        <v>0</v>
      </c>
      <c r="CK1260" s="8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2</v>
      </c>
      <c r="CR1260">
        <v>0</v>
      </c>
      <c r="CS1260">
        <v>0</v>
      </c>
      <c r="CT1260">
        <v>1</v>
      </c>
    </row>
    <row r="1261" spans="1:98" hidden="1" outlineLevel="1">
      <c r="A1261" t="s">
        <v>1057</v>
      </c>
      <c r="B1261" t="s">
        <v>3132</v>
      </c>
      <c r="C1261" s="1">
        <f t="shared" si="517"/>
        <v>153108</v>
      </c>
      <c r="D1261" s="5">
        <f>IF(N1261&gt;0, RANK(N1261,(N1261:P1261,Q1261:AE1261)),0)</f>
        <v>1</v>
      </c>
      <c r="E1261" s="5">
        <f>IF(O1261&gt;0,RANK(O1261,(N1261:P1261,Q1261:AE1261)),0)</f>
        <v>2</v>
      </c>
      <c r="F1261" s="5">
        <f>IF(P1261&gt;0,RANK(P1261,(N1261:P1261,Q1261:AE1261)),0)</f>
        <v>0</v>
      </c>
      <c r="G1261" s="131">
        <f t="shared" si="493"/>
        <v>33635</v>
      </c>
      <c r="H1261" s="136">
        <f t="shared" si="494"/>
        <v>0.21968153199049037</v>
      </c>
      <c r="I1261" s="2"/>
      <c r="J1261" s="2">
        <f t="shared" si="518"/>
        <v>0.5969185150351386</v>
      </c>
      <c r="K1261" s="2">
        <f t="shared" si="519"/>
        <v>0.3772369830446482</v>
      </c>
      <c r="L1261" s="2">
        <f t="shared" si="520"/>
        <v>0</v>
      </c>
      <c r="M1261" s="2">
        <f t="shared" si="521"/>
        <v>2.5844501920213203E-2</v>
      </c>
      <c r="N1261" s="63">
        <v>91393</v>
      </c>
      <c r="O1261" s="63">
        <v>57758</v>
      </c>
      <c r="P1261" s="63"/>
      <c r="Q1261" s="63">
        <v>2242</v>
      </c>
      <c r="R1261" s="63">
        <v>1092</v>
      </c>
      <c r="S1261" s="63">
        <v>35</v>
      </c>
      <c r="T1261" s="63"/>
      <c r="U1261" s="63"/>
      <c r="V1261" s="63"/>
      <c r="W1261" s="63">
        <f t="shared" si="526"/>
        <v>575</v>
      </c>
      <c r="X1261" s="63">
        <v>8</v>
      </c>
      <c r="Y1261" s="63"/>
      <c r="Z1261" s="63">
        <v>0</v>
      </c>
      <c r="AA1261" s="63"/>
      <c r="AB1261" s="63"/>
      <c r="AC1261" s="63">
        <v>0</v>
      </c>
      <c r="AD1261" s="63">
        <v>1</v>
      </c>
      <c r="AE1261" s="63"/>
      <c r="AF1261" s="63"/>
      <c r="AG1261" s="63"/>
      <c r="AH1261" s="63">
        <v>3</v>
      </c>
      <c r="AI1261" s="63"/>
      <c r="AJ1261" s="63">
        <v>0</v>
      </c>
      <c r="AK1261" s="63"/>
      <c r="AL1261" s="63">
        <v>0</v>
      </c>
      <c r="AM1261" s="63">
        <v>1</v>
      </c>
      <c r="AN1261" s="63"/>
      <c r="AO1261" s="63"/>
      <c r="AP1261" s="63"/>
      <c r="AQ1261" s="63">
        <v>0</v>
      </c>
      <c r="AS1261" s="5">
        <f>IF(Q1261&gt;0,RANK(Q1261,(N1261:P1261,Q1261:AE1261)),0)</f>
        <v>3</v>
      </c>
      <c r="AT1261" s="5">
        <f>IF(R1261&gt;0,RANK(R1261,(N1261:P1261,Q1261:AE1261)),0)</f>
        <v>4</v>
      </c>
      <c r="AU1261" s="5">
        <f>IF(T1261&gt;0,RANK(T1261,(N1261:P1261,Q1261:AE1261)),0)</f>
        <v>0</v>
      </c>
      <c r="AV1261" s="5">
        <f>IF(S1261&gt;0,RANK(S1261,(N1261:P1261,Q1261:AE1261)),0)</f>
        <v>6</v>
      </c>
      <c r="AW1261" s="2">
        <f t="shared" si="522"/>
        <v>1.4643258353580478E-2</v>
      </c>
      <c r="AX1261" s="2">
        <f t="shared" si="523"/>
        <v>7.1322203934477621E-3</v>
      </c>
      <c r="AY1261" s="2">
        <f t="shared" si="524"/>
        <v>0</v>
      </c>
      <c r="AZ1261" s="2">
        <f t="shared" si="525"/>
        <v>2.2859680748230006E-4</v>
      </c>
      <c r="BA1261" s="109"/>
      <c r="BB1261" t="s">
        <v>1057</v>
      </c>
      <c r="BC1261" t="s">
        <v>3132</v>
      </c>
      <c r="BF1261" s="111">
        <v>24</v>
      </c>
      <c r="BG1261" s="113">
        <v>27</v>
      </c>
      <c r="BH1261" s="117">
        <f t="shared" si="528"/>
        <v>24027</v>
      </c>
      <c r="BJ1261" s="5" t="s">
        <v>3185</v>
      </c>
      <c r="BW1261" s="63">
        <f t="shared" si="527"/>
        <v>575</v>
      </c>
      <c r="BX1261" s="63">
        <v>522</v>
      </c>
      <c r="BY1261" s="63">
        <v>0</v>
      </c>
      <c r="BZ1261" s="8">
        <v>0</v>
      </c>
      <c r="CA1261" s="8">
        <v>7</v>
      </c>
      <c r="CB1261" s="8">
        <v>0</v>
      </c>
      <c r="CC1261" s="8">
        <v>38</v>
      </c>
      <c r="CD1261" s="8">
        <v>0</v>
      </c>
      <c r="CE1261" s="8">
        <v>0</v>
      </c>
      <c r="CF1261" s="8">
        <v>0</v>
      </c>
      <c r="CG1261" s="8">
        <v>6</v>
      </c>
      <c r="CH1261" s="8">
        <v>0</v>
      </c>
      <c r="CI1261" s="8">
        <v>0</v>
      </c>
      <c r="CJ1261" s="8">
        <v>0</v>
      </c>
      <c r="CK1261" s="8">
        <v>1</v>
      </c>
      <c r="CL1261">
        <v>0</v>
      </c>
      <c r="CM1261">
        <v>1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</row>
    <row r="1262" spans="1:98" hidden="1" outlineLevel="1">
      <c r="A1262" t="s">
        <v>732</v>
      </c>
      <c r="B1262" t="s">
        <v>3132</v>
      </c>
      <c r="C1262" s="1">
        <f t="shared" si="517"/>
        <v>9904</v>
      </c>
      <c r="D1262" s="5">
        <f>IF(N1262&gt;0, RANK(N1262,(N1262:P1262,Q1262:AE1262)),0)</f>
        <v>2</v>
      </c>
      <c r="E1262" s="5">
        <f>IF(O1262&gt;0,RANK(O1262,(N1262:P1262,Q1262:AE1262)),0)</f>
        <v>1</v>
      </c>
      <c r="F1262" s="5">
        <f>IF(P1262&gt;0,RANK(P1262,(N1262:P1262,Q1262:AE1262)),0)</f>
        <v>0</v>
      </c>
      <c r="G1262" s="131">
        <f t="shared" si="493"/>
        <v>28</v>
      </c>
      <c r="H1262" s="136">
        <f t="shared" si="494"/>
        <v>2.8271405492730209E-3</v>
      </c>
      <c r="I1262" s="2"/>
      <c r="J1262" s="2">
        <f t="shared" si="518"/>
        <v>0.48889337641357028</v>
      </c>
      <c r="K1262" s="2">
        <f t="shared" si="519"/>
        <v>0.4917205169628433</v>
      </c>
      <c r="L1262" s="2">
        <f t="shared" si="520"/>
        <v>0</v>
      </c>
      <c r="M1262" s="2">
        <f t="shared" si="521"/>
        <v>1.9386106623586363E-2</v>
      </c>
      <c r="N1262" s="63">
        <v>4842</v>
      </c>
      <c r="O1262" s="63">
        <v>4870</v>
      </c>
      <c r="P1262" s="63"/>
      <c r="Q1262" s="63">
        <v>105</v>
      </c>
      <c r="R1262" s="63">
        <v>60</v>
      </c>
      <c r="S1262" s="63">
        <v>1</v>
      </c>
      <c r="T1262" s="63"/>
      <c r="U1262" s="63"/>
      <c r="V1262" s="63"/>
      <c r="W1262" s="63">
        <f t="shared" si="526"/>
        <v>23</v>
      </c>
      <c r="X1262" s="63">
        <v>3</v>
      </c>
      <c r="Y1262" s="63"/>
      <c r="Z1262" s="63">
        <v>0</v>
      </c>
      <c r="AA1262" s="63"/>
      <c r="AB1262" s="63"/>
      <c r="AC1262" s="63">
        <v>0</v>
      </c>
      <c r="AD1262" s="63">
        <v>0</v>
      </c>
      <c r="AE1262" s="63"/>
      <c r="AF1262" s="63"/>
      <c r="AG1262" s="63"/>
      <c r="AH1262" s="63">
        <v>0</v>
      </c>
      <c r="AI1262" s="63"/>
      <c r="AJ1262" s="63">
        <v>0</v>
      </c>
      <c r="AK1262" s="63"/>
      <c r="AL1262" s="63">
        <v>0</v>
      </c>
      <c r="AM1262" s="63">
        <v>0</v>
      </c>
      <c r="AN1262" s="63"/>
      <c r="AO1262" s="63"/>
      <c r="AP1262" s="63"/>
      <c r="AQ1262" s="63">
        <v>0</v>
      </c>
      <c r="AS1262" s="5">
        <f>IF(Q1262&gt;0,RANK(Q1262,(N1262:P1262,Q1262:AE1262)),0)</f>
        <v>3</v>
      </c>
      <c r="AT1262" s="5">
        <f>IF(R1262&gt;0,RANK(R1262,(N1262:P1262,Q1262:AE1262)),0)</f>
        <v>4</v>
      </c>
      <c r="AU1262" s="5">
        <f>IF(T1262&gt;0,RANK(T1262,(N1262:P1262,Q1262:AE1262)),0)</f>
        <v>0</v>
      </c>
      <c r="AV1262" s="5">
        <f>IF(S1262&gt;0,RANK(S1262,(N1262:P1262,Q1262:AE1262)),0)</f>
        <v>7</v>
      </c>
      <c r="AW1262" s="2">
        <f t="shared" si="522"/>
        <v>1.0601777059773828E-2</v>
      </c>
      <c r="AX1262" s="2">
        <f t="shared" si="523"/>
        <v>6.0581583198707593E-3</v>
      </c>
      <c r="AY1262" s="2">
        <f t="shared" si="524"/>
        <v>0</v>
      </c>
      <c r="AZ1262" s="2">
        <f t="shared" si="525"/>
        <v>1.0096930533117933E-4</v>
      </c>
      <c r="BA1262" s="109"/>
      <c r="BB1262" t="s">
        <v>732</v>
      </c>
      <c r="BC1262" t="s">
        <v>3132</v>
      </c>
      <c r="BD1262">
        <v>1</v>
      </c>
      <c r="BF1262" s="111">
        <v>24</v>
      </c>
      <c r="BG1262" s="113">
        <v>29</v>
      </c>
      <c r="BH1262" s="117">
        <f t="shared" si="528"/>
        <v>24029</v>
      </c>
      <c r="BJ1262" s="5" t="s">
        <v>3185</v>
      </c>
      <c r="BW1262" s="63">
        <f t="shared" si="527"/>
        <v>23</v>
      </c>
      <c r="BX1262" s="63">
        <v>21</v>
      </c>
      <c r="BY1262" s="63">
        <v>0</v>
      </c>
      <c r="BZ1262" s="8">
        <v>0</v>
      </c>
      <c r="CA1262" s="8">
        <v>0</v>
      </c>
      <c r="CB1262" s="8">
        <v>0</v>
      </c>
      <c r="CC1262" s="8">
        <v>1</v>
      </c>
      <c r="CD1262" s="8">
        <v>0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>
        <v>0</v>
      </c>
      <c r="CM1262">
        <v>1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</row>
    <row r="1263" spans="1:98" hidden="1" outlineLevel="1">
      <c r="A1263" t="s">
        <v>1414</v>
      </c>
      <c r="B1263" t="s">
        <v>3132</v>
      </c>
      <c r="C1263" s="1">
        <f t="shared" si="517"/>
        <v>455992</v>
      </c>
      <c r="D1263" s="5">
        <f>IF(N1263&gt;0, RANK(N1263,(N1263:P1263,Q1263:AE1263)),0)</f>
        <v>1</v>
      </c>
      <c r="E1263" s="5">
        <f>IF(O1263&gt;0,RANK(O1263,(N1263:P1263,Q1263:AE1263)),0)</f>
        <v>2</v>
      </c>
      <c r="F1263" s="5">
        <f>IF(P1263&gt;0,RANK(P1263,(N1263:P1263,Q1263:AE1263)),0)</f>
        <v>0</v>
      </c>
      <c r="G1263" s="131">
        <f t="shared" si="493"/>
        <v>200047</v>
      </c>
      <c r="H1263" s="136">
        <f t="shared" si="494"/>
        <v>0.43870725802207056</v>
      </c>
      <c r="I1263" s="2"/>
      <c r="J1263" s="2">
        <f t="shared" si="518"/>
        <v>0.70922296882401448</v>
      </c>
      <c r="K1263" s="2">
        <f t="shared" si="519"/>
        <v>0.27051571080194392</v>
      </c>
      <c r="L1263" s="2">
        <f t="shared" si="520"/>
        <v>0</v>
      </c>
      <c r="M1263" s="2">
        <f t="shared" si="521"/>
        <v>2.0261320374041603E-2</v>
      </c>
      <c r="N1263" s="63">
        <v>323400</v>
      </c>
      <c r="O1263" s="63">
        <v>123353</v>
      </c>
      <c r="P1263" s="63"/>
      <c r="Q1263" s="63">
        <v>4382</v>
      </c>
      <c r="R1263" s="63">
        <v>3282</v>
      </c>
      <c r="S1263" s="63">
        <v>52</v>
      </c>
      <c r="T1263" s="63"/>
      <c r="U1263" s="63"/>
      <c r="V1263" s="63"/>
      <c r="W1263" s="63">
        <f t="shared" si="526"/>
        <v>1431</v>
      </c>
      <c r="X1263" s="63">
        <v>70</v>
      </c>
      <c r="Y1263" s="63"/>
      <c r="Z1263" s="63">
        <v>7</v>
      </c>
      <c r="AA1263" s="63"/>
      <c r="AB1263" s="63"/>
      <c r="AC1263" s="63">
        <v>0</v>
      </c>
      <c r="AD1263" s="63">
        <v>8</v>
      </c>
      <c r="AE1263" s="63"/>
      <c r="AF1263" s="63"/>
      <c r="AG1263" s="63"/>
      <c r="AH1263" s="63">
        <v>5</v>
      </c>
      <c r="AI1263" s="63"/>
      <c r="AJ1263" s="63">
        <v>1</v>
      </c>
      <c r="AK1263" s="63"/>
      <c r="AL1263" s="63">
        <v>0</v>
      </c>
      <c r="AM1263" s="63">
        <v>1</v>
      </c>
      <c r="AN1263" s="63"/>
      <c r="AO1263" s="63"/>
      <c r="AP1263" s="63"/>
      <c r="AQ1263" s="63">
        <v>0</v>
      </c>
      <c r="AS1263" s="5">
        <f>IF(Q1263&gt;0,RANK(Q1263,(N1263:P1263,Q1263:AE1263)),0)</f>
        <v>3</v>
      </c>
      <c r="AT1263" s="5">
        <f>IF(R1263&gt;0,RANK(R1263,(N1263:P1263,Q1263:AE1263)),0)</f>
        <v>4</v>
      </c>
      <c r="AU1263" s="5">
        <f>IF(T1263&gt;0,RANK(T1263,(N1263:P1263,Q1263:AE1263)),0)</f>
        <v>0</v>
      </c>
      <c r="AV1263" s="5">
        <f>IF(S1263&gt;0,RANK(S1263,(N1263:P1263,Q1263:AE1263)),0)</f>
        <v>7</v>
      </c>
      <c r="AW1263" s="2">
        <f t="shared" si="522"/>
        <v>9.6098177161002829E-3</v>
      </c>
      <c r="AX1263" s="2">
        <f t="shared" si="523"/>
        <v>7.1974946928893488E-3</v>
      </c>
      <c r="AY1263" s="2">
        <f t="shared" si="524"/>
        <v>0</v>
      </c>
      <c r="AZ1263" s="2">
        <f t="shared" si="525"/>
        <v>1.1403708836997141E-4</v>
      </c>
      <c r="BA1263" s="109"/>
      <c r="BB1263" t="s">
        <v>1414</v>
      </c>
      <c r="BC1263" t="s">
        <v>3132</v>
      </c>
      <c r="BF1263" s="111">
        <v>24</v>
      </c>
      <c r="BG1263" s="113">
        <v>31</v>
      </c>
      <c r="BH1263" s="117">
        <f t="shared" si="528"/>
        <v>24031</v>
      </c>
      <c r="BJ1263" s="5" t="s">
        <v>3185</v>
      </c>
      <c r="BW1263" s="63">
        <f t="shared" si="527"/>
        <v>1431</v>
      </c>
      <c r="BX1263" s="63">
        <v>1376</v>
      </c>
      <c r="BY1263" s="63">
        <v>1</v>
      </c>
      <c r="BZ1263" s="8">
        <v>0</v>
      </c>
      <c r="CA1263" s="8">
        <v>2</v>
      </c>
      <c r="CB1263" s="8">
        <v>0</v>
      </c>
      <c r="CC1263" s="8">
        <v>43</v>
      </c>
      <c r="CD1263" s="8">
        <v>0</v>
      </c>
      <c r="CE1263" s="8">
        <v>0</v>
      </c>
      <c r="CF1263" s="8">
        <v>2</v>
      </c>
      <c r="CG1263" s="8">
        <v>3</v>
      </c>
      <c r="CH1263" s="8">
        <v>0</v>
      </c>
      <c r="CI1263" s="8">
        <v>1</v>
      </c>
      <c r="CJ1263" s="8">
        <v>0</v>
      </c>
      <c r="CK1263" s="8">
        <v>0</v>
      </c>
      <c r="CL1263">
        <v>1</v>
      </c>
      <c r="CM1263">
        <v>0</v>
      </c>
      <c r="CN1263">
        <v>0</v>
      </c>
      <c r="CO1263">
        <v>2</v>
      </c>
      <c r="CP1263">
        <v>0</v>
      </c>
      <c r="CQ1263">
        <v>0</v>
      </c>
      <c r="CR1263">
        <v>0</v>
      </c>
      <c r="CS1263">
        <v>0</v>
      </c>
      <c r="CT1263">
        <v>0</v>
      </c>
    </row>
    <row r="1264" spans="1:98" hidden="1" outlineLevel="1">
      <c r="A1264" t="s">
        <v>898</v>
      </c>
      <c r="B1264" t="s">
        <v>3132</v>
      </c>
      <c r="C1264" s="1">
        <f t="shared" si="517"/>
        <v>387744</v>
      </c>
      <c r="D1264" s="5">
        <f>IF(N1264&gt;0, RANK(N1264,(N1264:P1264,Q1264:AE1264)),0)</f>
        <v>1</v>
      </c>
      <c r="E1264" s="5">
        <f>IF(O1264&gt;0,RANK(O1264,(N1264:P1264,Q1264:AE1264)),0)</f>
        <v>2</v>
      </c>
      <c r="F1264" s="5">
        <f>IF(P1264&gt;0,RANK(P1264,(N1264:P1264,Q1264:AE1264)),0)</f>
        <v>0</v>
      </c>
      <c r="G1264" s="131">
        <f t="shared" si="493"/>
        <v>312204</v>
      </c>
      <c r="H1264" s="136">
        <f t="shared" si="494"/>
        <v>0.80518073780638777</v>
      </c>
      <c r="I1264" s="2"/>
      <c r="J1264" s="2">
        <f t="shared" si="518"/>
        <v>0.89733948171989764</v>
      </c>
      <c r="K1264" s="2">
        <f t="shared" si="519"/>
        <v>9.215874391350995E-2</v>
      </c>
      <c r="L1264" s="2">
        <f t="shared" si="520"/>
        <v>0</v>
      </c>
      <c r="M1264" s="2">
        <f t="shared" si="521"/>
        <v>1.0501774366592415E-2</v>
      </c>
      <c r="N1264" s="63">
        <v>347938</v>
      </c>
      <c r="O1264" s="63">
        <v>35734</v>
      </c>
      <c r="P1264" s="63"/>
      <c r="Q1264" s="63">
        <v>1732</v>
      </c>
      <c r="R1264" s="63">
        <v>1332</v>
      </c>
      <c r="S1264" s="63">
        <v>20</v>
      </c>
      <c r="T1264" s="63"/>
      <c r="U1264" s="63"/>
      <c r="V1264" s="63"/>
      <c r="W1264" s="63">
        <f t="shared" si="526"/>
        <v>972</v>
      </c>
      <c r="X1264" s="63">
        <v>7</v>
      </c>
      <c r="Y1264" s="63"/>
      <c r="Z1264" s="63">
        <v>4</v>
      </c>
      <c r="AA1264" s="63"/>
      <c r="AB1264" s="63"/>
      <c r="AC1264" s="63">
        <v>0</v>
      </c>
      <c r="AD1264" s="63">
        <v>1</v>
      </c>
      <c r="AE1264" s="63"/>
      <c r="AF1264" s="63"/>
      <c r="AG1264" s="63"/>
      <c r="AH1264" s="63">
        <v>2</v>
      </c>
      <c r="AI1264" s="63"/>
      <c r="AJ1264" s="63">
        <v>1</v>
      </c>
      <c r="AK1264" s="63"/>
      <c r="AL1264" s="63">
        <v>0</v>
      </c>
      <c r="AM1264" s="63">
        <v>1</v>
      </c>
      <c r="AN1264" s="63"/>
      <c r="AO1264" s="63"/>
      <c r="AP1264" s="63"/>
      <c r="AQ1264" s="63">
        <v>0</v>
      </c>
      <c r="AS1264" s="5">
        <f>IF(Q1264&gt;0,RANK(Q1264,(N1264:P1264,Q1264:AE1264)),0)</f>
        <v>3</v>
      </c>
      <c r="AT1264" s="5">
        <f>IF(R1264&gt;0,RANK(R1264,(N1264:P1264,Q1264:AE1264)),0)</f>
        <v>4</v>
      </c>
      <c r="AU1264" s="5">
        <f>IF(T1264&gt;0,RANK(T1264,(N1264:P1264,Q1264:AE1264)),0)</f>
        <v>0</v>
      </c>
      <c r="AV1264" s="5">
        <f>IF(S1264&gt;0,RANK(S1264,(N1264:P1264,Q1264:AE1264)),0)</f>
        <v>6</v>
      </c>
      <c r="AW1264" s="2">
        <f t="shared" si="522"/>
        <v>4.4668647354955847E-3</v>
      </c>
      <c r="AX1264" s="2">
        <f t="shared" si="523"/>
        <v>3.4352562515474129E-3</v>
      </c>
      <c r="AY1264" s="2">
        <f t="shared" si="524"/>
        <v>0</v>
      </c>
      <c r="AZ1264" s="2">
        <f t="shared" si="525"/>
        <v>5.1580424197408601E-5</v>
      </c>
      <c r="BA1264" s="109"/>
      <c r="BB1264" t="s">
        <v>898</v>
      </c>
      <c r="BC1264" t="s">
        <v>3132</v>
      </c>
      <c r="BF1264" s="111">
        <v>24</v>
      </c>
      <c r="BG1264" s="113">
        <v>33</v>
      </c>
      <c r="BH1264" s="117">
        <f t="shared" si="528"/>
        <v>24033</v>
      </c>
      <c r="BJ1264" s="5" t="s">
        <v>3185</v>
      </c>
      <c r="BW1264" s="63">
        <f t="shared" si="527"/>
        <v>972</v>
      </c>
      <c r="BX1264" s="63">
        <v>935</v>
      </c>
      <c r="BY1264" s="63">
        <v>4</v>
      </c>
      <c r="BZ1264" s="8">
        <v>0</v>
      </c>
      <c r="CA1264" s="8">
        <v>0</v>
      </c>
      <c r="CB1264" s="8">
        <v>0</v>
      </c>
      <c r="CC1264" s="8">
        <v>19</v>
      </c>
      <c r="CD1264" s="8">
        <v>0</v>
      </c>
      <c r="CE1264" s="8">
        <v>0</v>
      </c>
      <c r="CF1264" s="8">
        <v>3</v>
      </c>
      <c r="CG1264" s="8">
        <v>0</v>
      </c>
      <c r="CH1264" s="8">
        <v>0</v>
      </c>
      <c r="CI1264" s="8">
        <v>1</v>
      </c>
      <c r="CJ1264" s="8">
        <v>0</v>
      </c>
      <c r="CK1264" s="8">
        <v>4</v>
      </c>
      <c r="CL1264">
        <v>2</v>
      </c>
      <c r="CM1264">
        <v>0</v>
      </c>
      <c r="CN1264">
        <v>1</v>
      </c>
      <c r="CO1264">
        <v>0</v>
      </c>
      <c r="CP1264">
        <v>3</v>
      </c>
      <c r="CQ1264">
        <v>0</v>
      </c>
      <c r="CR1264">
        <v>0</v>
      </c>
      <c r="CS1264">
        <v>0</v>
      </c>
      <c r="CT1264">
        <v>0</v>
      </c>
    </row>
    <row r="1265" spans="1:98" hidden="1" outlineLevel="1">
      <c r="A1265" t="s">
        <v>1768</v>
      </c>
      <c r="B1265" t="s">
        <v>3132</v>
      </c>
      <c r="C1265" s="1">
        <f t="shared" si="517"/>
        <v>24888</v>
      </c>
      <c r="D1265" s="5">
        <f>IF(N1265&gt;0, RANK(N1265,(N1265:P1265,Q1265:AE1265)),0)</f>
        <v>2</v>
      </c>
      <c r="E1265" s="5">
        <f>IF(O1265&gt;0,RANK(O1265,(N1265:P1265,Q1265:AE1265)),0)</f>
        <v>1</v>
      </c>
      <c r="F1265" s="5">
        <f>IF(P1265&gt;0,RANK(P1265,(N1265:P1265,Q1265:AE1265)),0)</f>
        <v>0</v>
      </c>
      <c r="G1265" s="131">
        <f t="shared" si="493"/>
        <v>7267</v>
      </c>
      <c r="H1265" s="136">
        <f t="shared" si="494"/>
        <v>0.29198810671809705</v>
      </c>
      <c r="I1265" s="2"/>
      <c r="J1265" s="2">
        <f t="shared" si="518"/>
        <v>0.34378013500482157</v>
      </c>
      <c r="K1265" s="2">
        <f t="shared" si="519"/>
        <v>0.63576824172291868</v>
      </c>
      <c r="L1265" s="2">
        <f t="shared" si="520"/>
        <v>0</v>
      </c>
      <c r="M1265" s="2">
        <f t="shared" si="521"/>
        <v>2.04516232722598E-2</v>
      </c>
      <c r="N1265" s="63">
        <v>8556</v>
      </c>
      <c r="O1265" s="63">
        <v>15823</v>
      </c>
      <c r="P1265" s="63"/>
      <c r="Q1265" s="63">
        <v>282</v>
      </c>
      <c r="R1265" s="63">
        <v>126</v>
      </c>
      <c r="S1265" s="63">
        <v>8</v>
      </c>
      <c r="T1265" s="63"/>
      <c r="U1265" s="63"/>
      <c r="V1265" s="63"/>
      <c r="W1265" s="63">
        <f t="shared" si="526"/>
        <v>91</v>
      </c>
      <c r="X1265" s="63">
        <v>1</v>
      </c>
      <c r="Y1265" s="63"/>
      <c r="Z1265" s="63">
        <v>0</v>
      </c>
      <c r="AA1265" s="63"/>
      <c r="AB1265" s="63"/>
      <c r="AC1265" s="63">
        <v>0</v>
      </c>
      <c r="AD1265" s="63">
        <v>0</v>
      </c>
      <c r="AE1265" s="63"/>
      <c r="AF1265" s="63"/>
      <c r="AG1265" s="63"/>
      <c r="AH1265" s="63">
        <v>1</v>
      </c>
      <c r="AI1265" s="63"/>
      <c r="AJ1265" s="63">
        <v>0</v>
      </c>
      <c r="AK1265" s="63"/>
      <c r="AL1265" s="63">
        <v>0</v>
      </c>
      <c r="AM1265" s="63">
        <v>0</v>
      </c>
      <c r="AN1265" s="63"/>
      <c r="AO1265" s="63"/>
      <c r="AP1265" s="63"/>
      <c r="AQ1265" s="63">
        <v>0</v>
      </c>
      <c r="AS1265" s="5">
        <f>IF(Q1265&gt;0,RANK(Q1265,(N1265:P1265,Q1265:AE1265)),0)</f>
        <v>3</v>
      </c>
      <c r="AT1265" s="5">
        <f>IF(R1265&gt;0,RANK(R1265,(N1265:P1265,Q1265:AE1265)),0)</f>
        <v>4</v>
      </c>
      <c r="AU1265" s="5">
        <f>IF(T1265&gt;0,RANK(T1265,(N1265:P1265,Q1265:AE1265)),0)</f>
        <v>0</v>
      </c>
      <c r="AV1265" s="5">
        <f>IF(S1265&gt;0,RANK(S1265,(N1265:P1265,Q1265:AE1265)),0)</f>
        <v>6</v>
      </c>
      <c r="AW1265" s="2">
        <f t="shared" si="522"/>
        <v>1.1330761812921889E-2</v>
      </c>
      <c r="AX1265" s="2">
        <f t="shared" si="523"/>
        <v>5.0626808100289293E-3</v>
      </c>
      <c r="AY1265" s="2">
        <f t="shared" si="524"/>
        <v>0</v>
      </c>
      <c r="AZ1265" s="2">
        <f t="shared" si="525"/>
        <v>3.214400514304082E-4</v>
      </c>
      <c r="BA1265" s="109"/>
      <c r="BB1265" t="s">
        <v>1768</v>
      </c>
      <c r="BC1265" t="s">
        <v>3132</v>
      </c>
      <c r="BD1265">
        <v>1</v>
      </c>
      <c r="BF1265" s="111">
        <v>24</v>
      </c>
      <c r="BG1265" s="113">
        <v>35</v>
      </c>
      <c r="BH1265" s="117">
        <f t="shared" si="528"/>
        <v>24035</v>
      </c>
      <c r="BJ1265" s="5" t="s">
        <v>3185</v>
      </c>
      <c r="BW1265" s="63">
        <f t="shared" si="527"/>
        <v>91</v>
      </c>
      <c r="BX1265" s="63">
        <v>80</v>
      </c>
      <c r="BY1265" s="63">
        <v>1</v>
      </c>
      <c r="BZ1265" s="8">
        <v>0</v>
      </c>
      <c r="CA1265" s="8">
        <v>1</v>
      </c>
      <c r="CB1265" s="8">
        <v>0</v>
      </c>
      <c r="CC1265" s="8">
        <v>8</v>
      </c>
      <c r="CD1265" s="8">
        <v>0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  <c r="CJ1265" s="8">
        <v>0</v>
      </c>
      <c r="CK1265" s="8">
        <v>0</v>
      </c>
      <c r="CL1265">
        <v>0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</row>
    <row r="1266" spans="1:98" hidden="1" outlineLevel="1">
      <c r="A1266" t="s">
        <v>1921</v>
      </c>
      <c r="B1266" t="s">
        <v>3132</v>
      </c>
      <c r="C1266" s="1">
        <f t="shared" si="517"/>
        <v>47824</v>
      </c>
      <c r="D1266" s="5">
        <f>IF(N1266&gt;0, RANK(N1266,(N1266:P1266,Q1266:AE1266)),0)</f>
        <v>2</v>
      </c>
      <c r="E1266" s="5">
        <f>IF(O1266&gt;0,RANK(O1266,(N1266:P1266,Q1266:AE1266)),0)</f>
        <v>1</v>
      </c>
      <c r="F1266" s="5">
        <f>IF(P1266&gt;0,RANK(P1266,(N1266:P1266,Q1266:AE1266)),0)</f>
        <v>0</v>
      </c>
      <c r="G1266" s="131">
        <f t="shared" si="493"/>
        <v>7086</v>
      </c>
      <c r="H1266" s="136">
        <f t="shared" si="494"/>
        <v>0.14816828370692539</v>
      </c>
      <c r="I1266" s="2"/>
      <c r="J1266" s="2">
        <f t="shared" si="518"/>
        <v>0.41215707594513218</v>
      </c>
      <c r="K1266" s="2">
        <f t="shared" si="519"/>
        <v>0.56032535965205754</v>
      </c>
      <c r="L1266" s="2">
        <f t="shared" si="520"/>
        <v>0</v>
      </c>
      <c r="M1266" s="2">
        <f t="shared" si="521"/>
        <v>2.7517564402810279E-2</v>
      </c>
      <c r="N1266" s="63">
        <v>19711</v>
      </c>
      <c r="O1266" s="63">
        <v>26797</v>
      </c>
      <c r="P1266" s="63"/>
      <c r="Q1266" s="63">
        <v>769</v>
      </c>
      <c r="R1266" s="63">
        <v>328</v>
      </c>
      <c r="S1266" s="63">
        <v>15</v>
      </c>
      <c r="T1266" s="63"/>
      <c r="U1266" s="63"/>
      <c r="V1266" s="63"/>
      <c r="W1266" s="63">
        <f t="shared" si="526"/>
        <v>201</v>
      </c>
      <c r="X1266" s="63">
        <v>3</v>
      </c>
      <c r="Y1266" s="63"/>
      <c r="Z1266" s="63">
        <v>0</v>
      </c>
      <c r="AA1266" s="63"/>
      <c r="AB1266" s="63"/>
      <c r="AC1266" s="63">
        <v>0</v>
      </c>
      <c r="AD1266" s="63">
        <v>0</v>
      </c>
      <c r="AE1266" s="63"/>
      <c r="AF1266" s="63"/>
      <c r="AG1266" s="63"/>
      <c r="AH1266" s="63">
        <v>0</v>
      </c>
      <c r="AI1266" s="63"/>
      <c r="AJ1266" s="63">
        <v>0</v>
      </c>
      <c r="AK1266" s="63"/>
      <c r="AL1266" s="63">
        <v>0</v>
      </c>
      <c r="AM1266" s="63">
        <v>0</v>
      </c>
      <c r="AN1266" s="63"/>
      <c r="AO1266" s="63"/>
      <c r="AP1266" s="63"/>
      <c r="AQ1266" s="63">
        <v>0</v>
      </c>
      <c r="AS1266" s="5">
        <f>IF(Q1266&gt;0,RANK(Q1266,(N1266:P1266,Q1266:AE1266)),0)</f>
        <v>3</v>
      </c>
      <c r="AT1266" s="5">
        <f>IF(R1266&gt;0,RANK(R1266,(N1266:P1266,Q1266:AE1266)),0)</f>
        <v>4</v>
      </c>
      <c r="AU1266" s="5">
        <f>IF(T1266&gt;0,RANK(T1266,(N1266:P1266,Q1266:AE1266)),0)</f>
        <v>0</v>
      </c>
      <c r="AV1266" s="5">
        <f>IF(S1266&gt;0,RANK(S1266,(N1266:P1266,Q1266:AE1266)),0)</f>
        <v>6</v>
      </c>
      <c r="AW1266" s="2">
        <f t="shared" si="522"/>
        <v>1.6079792572766812E-2</v>
      </c>
      <c r="AX1266" s="2">
        <f t="shared" si="523"/>
        <v>6.8584810973569754E-3</v>
      </c>
      <c r="AY1266" s="2">
        <f t="shared" si="524"/>
        <v>0</v>
      </c>
      <c r="AZ1266" s="2">
        <f t="shared" si="525"/>
        <v>3.1365005018400805E-4</v>
      </c>
      <c r="BA1266" s="109"/>
      <c r="BB1266" t="s">
        <v>1921</v>
      </c>
      <c r="BC1266" t="s">
        <v>3132</v>
      </c>
      <c r="BD1266">
        <v>5</v>
      </c>
      <c r="BF1266" s="111">
        <v>24</v>
      </c>
      <c r="BG1266" s="113">
        <v>37</v>
      </c>
      <c r="BH1266" s="117">
        <f t="shared" si="528"/>
        <v>24037</v>
      </c>
      <c r="BJ1266" s="5" t="s">
        <v>3185</v>
      </c>
      <c r="BW1266" s="63">
        <f t="shared" si="527"/>
        <v>201</v>
      </c>
      <c r="BX1266" s="63">
        <v>189</v>
      </c>
      <c r="BY1266" s="63">
        <v>1</v>
      </c>
      <c r="BZ1266" s="8">
        <v>0</v>
      </c>
      <c r="CA1266" s="8">
        <v>0</v>
      </c>
      <c r="CB1266" s="8">
        <v>0</v>
      </c>
      <c r="CC1266" s="8">
        <v>9</v>
      </c>
      <c r="CD1266" s="8">
        <v>0</v>
      </c>
      <c r="CE1266" s="8">
        <v>0</v>
      </c>
      <c r="CF1266" s="8">
        <v>2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</row>
    <row r="1267" spans="1:98" hidden="1" outlineLevel="1">
      <c r="A1267" t="s">
        <v>1796</v>
      </c>
      <c r="B1267" t="s">
        <v>3132</v>
      </c>
      <c r="C1267" s="1">
        <f t="shared" si="517"/>
        <v>10399</v>
      </c>
      <c r="D1267" s="5">
        <f>IF(N1267&gt;0, RANK(N1267,(N1267:P1267,Q1267:AE1267)),0)</f>
        <v>1</v>
      </c>
      <c r="E1267" s="5">
        <f>IF(O1267&gt;0,RANK(O1267,(N1267:P1267,Q1267:AE1267)),0)</f>
        <v>2</v>
      </c>
      <c r="F1267" s="5">
        <f>IF(P1267&gt;0,RANK(P1267,(N1267:P1267,Q1267:AE1267)),0)</f>
        <v>0</v>
      </c>
      <c r="G1267" s="131">
        <f t="shared" si="493"/>
        <v>198</v>
      </c>
      <c r="H1267" s="136">
        <f t="shared" si="494"/>
        <v>1.9040292335801519E-2</v>
      </c>
      <c r="I1267" s="2"/>
      <c r="J1267" s="2">
        <f t="shared" si="518"/>
        <v>0.50389460525050489</v>
      </c>
      <c r="K1267" s="2">
        <f t="shared" si="519"/>
        <v>0.48485431291470332</v>
      </c>
      <c r="L1267" s="2">
        <f t="shared" si="520"/>
        <v>0</v>
      </c>
      <c r="M1267" s="2">
        <f t="shared" si="521"/>
        <v>1.1251081834791787E-2</v>
      </c>
      <c r="N1267" s="63">
        <v>5240</v>
      </c>
      <c r="O1267" s="63">
        <v>5042</v>
      </c>
      <c r="P1267" s="63"/>
      <c r="Q1267" s="63">
        <v>71</v>
      </c>
      <c r="R1267" s="63">
        <v>33</v>
      </c>
      <c r="S1267" s="63">
        <v>0</v>
      </c>
      <c r="T1267" s="63"/>
      <c r="U1267" s="63"/>
      <c r="V1267" s="63"/>
      <c r="W1267" s="63">
        <f t="shared" si="526"/>
        <v>11</v>
      </c>
      <c r="X1267" s="63">
        <v>2</v>
      </c>
      <c r="Y1267" s="63"/>
      <c r="Z1267" s="63">
        <v>0</v>
      </c>
      <c r="AA1267" s="63"/>
      <c r="AB1267" s="63"/>
      <c r="AC1267" s="63">
        <v>0</v>
      </c>
      <c r="AD1267" s="63">
        <v>0</v>
      </c>
      <c r="AE1267" s="63"/>
      <c r="AF1267" s="63"/>
      <c r="AG1267" s="63"/>
      <c r="AH1267" s="63">
        <v>0</v>
      </c>
      <c r="AI1267" s="63"/>
      <c r="AJ1267" s="63">
        <v>0</v>
      </c>
      <c r="AK1267" s="63"/>
      <c r="AL1267" s="63">
        <v>0</v>
      </c>
      <c r="AM1267" s="63">
        <v>0</v>
      </c>
      <c r="AN1267" s="63"/>
      <c r="AO1267" s="63"/>
      <c r="AP1267" s="63"/>
      <c r="AQ1267" s="63">
        <v>0</v>
      </c>
      <c r="AS1267" s="5">
        <f>IF(Q1267&gt;0,RANK(Q1267,(N1267:P1267,Q1267:AE1267)),0)</f>
        <v>3</v>
      </c>
      <c r="AT1267" s="5">
        <f>IF(R1267&gt;0,RANK(R1267,(N1267:P1267,Q1267:AE1267)),0)</f>
        <v>4</v>
      </c>
      <c r="AU1267" s="5">
        <f>IF(T1267&gt;0,RANK(T1267,(N1267:P1267,Q1267:AE1267)),0)</f>
        <v>0</v>
      </c>
      <c r="AV1267" s="5">
        <f>IF(S1267&gt;0,RANK(S1267,(N1267:P1267,Q1267:AE1267)),0)</f>
        <v>0</v>
      </c>
      <c r="AW1267" s="2">
        <f t="shared" si="522"/>
        <v>6.8275795749591309E-3</v>
      </c>
      <c r="AX1267" s="2">
        <f t="shared" si="523"/>
        <v>3.1733820559669201E-3</v>
      </c>
      <c r="AY1267" s="2">
        <f t="shared" si="524"/>
        <v>0</v>
      </c>
      <c r="AZ1267" s="2">
        <f t="shared" si="525"/>
        <v>0</v>
      </c>
      <c r="BA1267" s="109"/>
      <c r="BB1267" t="s">
        <v>1796</v>
      </c>
      <c r="BC1267" t="s">
        <v>3132</v>
      </c>
      <c r="BD1267">
        <v>1</v>
      </c>
      <c r="BF1267" s="111">
        <v>24</v>
      </c>
      <c r="BG1267" s="113">
        <v>39</v>
      </c>
      <c r="BH1267" s="117">
        <f t="shared" si="528"/>
        <v>24039</v>
      </c>
      <c r="BJ1267" s="5" t="s">
        <v>3185</v>
      </c>
      <c r="BW1267" s="63">
        <f t="shared" si="527"/>
        <v>11</v>
      </c>
      <c r="BX1267" s="63">
        <v>8</v>
      </c>
      <c r="BY1267" s="63">
        <v>1</v>
      </c>
      <c r="BZ1267" s="8">
        <v>0</v>
      </c>
      <c r="CA1267" s="8">
        <v>0</v>
      </c>
      <c r="CB1267" s="8">
        <v>0</v>
      </c>
      <c r="CC1267" s="8">
        <v>2</v>
      </c>
      <c r="CD1267" s="8">
        <v>0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</row>
    <row r="1268" spans="1:98" hidden="1" outlineLevel="1">
      <c r="A1268" t="s">
        <v>2026</v>
      </c>
      <c r="B1268" t="s">
        <v>3132</v>
      </c>
      <c r="C1268" s="1">
        <f t="shared" si="517"/>
        <v>20459</v>
      </c>
      <c r="D1268" s="5">
        <f>IF(N1268&gt;0, RANK(N1268,(N1268:P1268,Q1268:AE1268)),0)</f>
        <v>2</v>
      </c>
      <c r="E1268" s="5">
        <f>IF(O1268&gt;0,RANK(O1268,(N1268:P1268,Q1268:AE1268)),0)</f>
        <v>1</v>
      </c>
      <c r="F1268" s="5">
        <f>IF(P1268&gt;0,RANK(P1268,(N1268:P1268,Q1268:AE1268)),0)</f>
        <v>0</v>
      </c>
      <c r="G1268" s="131">
        <f t="shared" si="493"/>
        <v>2531</v>
      </c>
      <c r="H1268" s="136">
        <f t="shared" si="494"/>
        <v>0.12371083630675986</v>
      </c>
      <c r="I1268" s="2"/>
      <c r="J1268" s="2">
        <f t="shared" si="518"/>
        <v>0.43051957573683952</v>
      </c>
      <c r="K1268" s="2">
        <f t="shared" si="519"/>
        <v>0.55423041204359935</v>
      </c>
      <c r="L1268" s="2">
        <f t="shared" si="520"/>
        <v>0</v>
      </c>
      <c r="M1268" s="2">
        <f t="shared" si="521"/>
        <v>1.5250012219561127E-2</v>
      </c>
      <c r="N1268" s="63">
        <v>8808</v>
      </c>
      <c r="O1268" s="63">
        <v>11339</v>
      </c>
      <c r="P1268" s="63"/>
      <c r="Q1268" s="63">
        <v>187</v>
      </c>
      <c r="R1268" s="63">
        <v>76</v>
      </c>
      <c r="S1268" s="63">
        <v>1</v>
      </c>
      <c r="T1268" s="63"/>
      <c r="U1268" s="63"/>
      <c r="V1268" s="63"/>
      <c r="W1268" s="63">
        <f t="shared" si="526"/>
        <v>46</v>
      </c>
      <c r="X1268" s="63">
        <v>2</v>
      </c>
      <c r="Y1268" s="63"/>
      <c r="Z1268" s="63">
        <v>0</v>
      </c>
      <c r="AA1268" s="63"/>
      <c r="AB1268" s="63"/>
      <c r="AC1268" s="63">
        <v>0</v>
      </c>
      <c r="AD1268" s="63">
        <v>0</v>
      </c>
      <c r="AE1268" s="63"/>
      <c r="AF1268" s="63"/>
      <c r="AG1268" s="63"/>
      <c r="AH1268" s="63">
        <v>0</v>
      </c>
      <c r="AI1268" s="63"/>
      <c r="AJ1268" s="63">
        <v>0</v>
      </c>
      <c r="AK1268" s="63"/>
      <c r="AL1268" s="63">
        <v>0</v>
      </c>
      <c r="AM1268" s="63">
        <v>0</v>
      </c>
      <c r="AN1268" s="63"/>
      <c r="AO1268" s="63"/>
      <c r="AP1268" s="63"/>
      <c r="AQ1268" s="63">
        <v>0</v>
      </c>
      <c r="AS1268" s="5">
        <f>IF(Q1268&gt;0,RANK(Q1268,(N1268:P1268,Q1268:AE1268)),0)</f>
        <v>3</v>
      </c>
      <c r="AT1268" s="5">
        <f>IF(R1268&gt;0,RANK(R1268,(N1268:P1268,Q1268:AE1268)),0)</f>
        <v>4</v>
      </c>
      <c r="AU1268" s="5">
        <f>IF(T1268&gt;0,RANK(T1268,(N1268:P1268,Q1268:AE1268)),0)</f>
        <v>0</v>
      </c>
      <c r="AV1268" s="5">
        <f>IF(S1268&gt;0,RANK(S1268,(N1268:P1268,Q1268:AE1268)),0)</f>
        <v>7</v>
      </c>
      <c r="AW1268" s="2">
        <f t="shared" si="522"/>
        <v>9.1402316828779508E-3</v>
      </c>
      <c r="AX1268" s="2">
        <f t="shared" si="523"/>
        <v>3.7147465663033385E-3</v>
      </c>
      <c r="AY1268" s="2">
        <f t="shared" si="524"/>
        <v>0</v>
      </c>
      <c r="AZ1268" s="2">
        <f t="shared" si="525"/>
        <v>4.8878244293464976E-5</v>
      </c>
      <c r="BA1268" s="109"/>
      <c r="BB1268" t="s">
        <v>2026</v>
      </c>
      <c r="BC1268" t="s">
        <v>3132</v>
      </c>
      <c r="BD1268">
        <v>1</v>
      </c>
      <c r="BF1268" s="111">
        <v>24</v>
      </c>
      <c r="BG1268" s="113">
        <v>41</v>
      </c>
      <c r="BH1268" s="117">
        <f t="shared" si="528"/>
        <v>24041</v>
      </c>
      <c r="BJ1268" s="5" t="s">
        <v>3185</v>
      </c>
      <c r="BW1268" s="63">
        <f t="shared" si="527"/>
        <v>46</v>
      </c>
      <c r="BX1268" s="63">
        <v>41</v>
      </c>
      <c r="BY1268" s="63">
        <v>1</v>
      </c>
      <c r="BZ1268" s="8">
        <v>0</v>
      </c>
      <c r="CA1268" s="8">
        <v>0</v>
      </c>
      <c r="CB1268" s="8">
        <v>0</v>
      </c>
      <c r="CC1268" s="8">
        <v>3</v>
      </c>
      <c r="CD1268" s="8">
        <v>0</v>
      </c>
      <c r="CE1268" s="8">
        <v>0</v>
      </c>
      <c r="CF1268" s="8">
        <v>0</v>
      </c>
      <c r="CG1268" s="8">
        <v>0</v>
      </c>
      <c r="CH1268" s="8">
        <v>0</v>
      </c>
      <c r="CI1268" s="8">
        <v>1</v>
      </c>
      <c r="CJ1268" s="8">
        <v>0</v>
      </c>
      <c r="CK1268" s="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</row>
    <row r="1269" spans="1:98" hidden="1" outlineLevel="1">
      <c r="A1269" t="s">
        <v>699</v>
      </c>
      <c r="B1269" t="s">
        <v>3132</v>
      </c>
      <c r="C1269" s="1">
        <f t="shared" si="517"/>
        <v>62755</v>
      </c>
      <c r="D1269" s="5">
        <f>IF(N1269&gt;0, RANK(N1269,(N1269:P1269,Q1269:AE1269)),0)</f>
        <v>2</v>
      </c>
      <c r="E1269" s="5">
        <f>IF(O1269&gt;0,RANK(O1269,(N1269:P1269,Q1269:AE1269)),0)</f>
        <v>1</v>
      </c>
      <c r="F1269" s="5">
        <f>IF(P1269&gt;0,RANK(P1269,(N1269:P1269,Q1269:AE1269)),0)</f>
        <v>0</v>
      </c>
      <c r="G1269" s="131">
        <f t="shared" si="493"/>
        <v>11032</v>
      </c>
      <c r="H1269" s="136">
        <f t="shared" si="494"/>
        <v>0.17579475738984943</v>
      </c>
      <c r="I1269" s="2"/>
      <c r="J1269" s="2">
        <f t="shared" si="518"/>
        <v>0.39904390088439168</v>
      </c>
      <c r="K1269" s="2">
        <f t="shared" si="519"/>
        <v>0.57483865827424108</v>
      </c>
      <c r="L1269" s="2">
        <f t="shared" si="520"/>
        <v>0</v>
      </c>
      <c r="M1269" s="2">
        <f t="shared" si="521"/>
        <v>2.6117440841367245E-2</v>
      </c>
      <c r="N1269" s="63">
        <v>25042</v>
      </c>
      <c r="O1269" s="63">
        <v>36074</v>
      </c>
      <c r="P1269" s="63"/>
      <c r="Q1269" s="63">
        <v>870</v>
      </c>
      <c r="R1269" s="63">
        <v>480</v>
      </c>
      <c r="S1269" s="63">
        <v>17</v>
      </c>
      <c r="T1269" s="63"/>
      <c r="U1269" s="63"/>
      <c r="V1269" s="63"/>
      <c r="W1269" s="63">
        <f t="shared" si="526"/>
        <v>265</v>
      </c>
      <c r="X1269" s="63">
        <v>3</v>
      </c>
      <c r="Y1269" s="63"/>
      <c r="Z1269" s="63">
        <v>4</v>
      </c>
      <c r="AA1269" s="63"/>
      <c r="AB1269" s="63"/>
      <c r="AC1269" s="63">
        <v>0</v>
      </c>
      <c r="AD1269" s="63">
        <v>0</v>
      </c>
      <c r="AE1269" s="63"/>
      <c r="AF1269" s="63"/>
      <c r="AG1269" s="63"/>
      <c r="AH1269" s="63">
        <v>0</v>
      </c>
      <c r="AI1269" s="63"/>
      <c r="AJ1269" s="63">
        <v>0</v>
      </c>
      <c r="AK1269" s="63"/>
      <c r="AL1269" s="63">
        <v>0</v>
      </c>
      <c r="AM1269" s="63">
        <v>0</v>
      </c>
      <c r="AN1269" s="63"/>
      <c r="AO1269" s="63"/>
      <c r="AP1269" s="63"/>
      <c r="AQ1269" s="63">
        <v>0</v>
      </c>
      <c r="AS1269" s="5">
        <f>IF(Q1269&gt;0,RANK(Q1269,(N1269:P1269,Q1269:AE1269)),0)</f>
        <v>3</v>
      </c>
      <c r="AT1269" s="5">
        <f>IF(R1269&gt;0,RANK(R1269,(N1269:P1269,Q1269:AE1269)),0)</f>
        <v>4</v>
      </c>
      <c r="AU1269" s="5">
        <f>IF(T1269&gt;0,RANK(T1269,(N1269:P1269,Q1269:AE1269)),0)</f>
        <v>0</v>
      </c>
      <c r="AV1269" s="5">
        <f>IF(S1269&gt;0,RANK(S1269,(N1269:P1269,Q1269:AE1269)),0)</f>
        <v>6</v>
      </c>
      <c r="AW1269" s="2">
        <f t="shared" si="522"/>
        <v>1.3863437176320612E-2</v>
      </c>
      <c r="AX1269" s="2">
        <f t="shared" si="523"/>
        <v>7.6487929248665442E-3</v>
      </c>
      <c r="AY1269" s="2">
        <f t="shared" si="524"/>
        <v>0</v>
      </c>
      <c r="AZ1269" s="2">
        <f t="shared" si="525"/>
        <v>2.7089474942235678E-4</v>
      </c>
      <c r="BA1269" s="109"/>
      <c r="BB1269" t="s">
        <v>699</v>
      </c>
      <c r="BC1269" t="s">
        <v>3132</v>
      </c>
      <c r="BD1269">
        <v>6</v>
      </c>
      <c r="BF1269" s="111">
        <v>24</v>
      </c>
      <c r="BG1269" s="113">
        <v>43</v>
      </c>
      <c r="BH1269" s="117">
        <f t="shared" si="528"/>
        <v>24043</v>
      </c>
      <c r="BJ1269" s="5" t="s">
        <v>3185</v>
      </c>
      <c r="BW1269" s="63">
        <f t="shared" si="527"/>
        <v>265</v>
      </c>
      <c r="BX1269" s="63">
        <v>241</v>
      </c>
      <c r="BY1269" s="63">
        <v>0</v>
      </c>
      <c r="BZ1269" s="8">
        <v>0</v>
      </c>
      <c r="CA1269" s="8">
        <v>0</v>
      </c>
      <c r="CB1269" s="8">
        <v>0</v>
      </c>
      <c r="CC1269" s="8">
        <v>17</v>
      </c>
      <c r="CD1269" s="8">
        <v>0</v>
      </c>
      <c r="CE1269" s="8">
        <v>0</v>
      </c>
      <c r="CF1269" s="8">
        <v>2</v>
      </c>
      <c r="CG1269" s="8">
        <v>0</v>
      </c>
      <c r="CH1269" s="8">
        <v>0</v>
      </c>
      <c r="CI1269" s="8">
        <v>0</v>
      </c>
      <c r="CJ1269" s="8">
        <v>0</v>
      </c>
      <c r="CK1269" s="8">
        <v>1</v>
      </c>
      <c r="CL1269">
        <v>1</v>
      </c>
      <c r="CM1269">
        <v>0</v>
      </c>
      <c r="CN1269">
        <v>0</v>
      </c>
      <c r="CO1269">
        <v>0</v>
      </c>
      <c r="CP1269">
        <v>2</v>
      </c>
      <c r="CQ1269">
        <v>0</v>
      </c>
      <c r="CR1269">
        <v>0</v>
      </c>
      <c r="CS1269">
        <v>1</v>
      </c>
      <c r="CT1269">
        <v>0</v>
      </c>
    </row>
    <row r="1270" spans="1:98" hidden="1" outlineLevel="1">
      <c r="A1270" t="s">
        <v>2763</v>
      </c>
      <c r="B1270" t="s">
        <v>3132</v>
      </c>
      <c r="C1270" s="1">
        <f t="shared" si="517"/>
        <v>42259</v>
      </c>
      <c r="D1270" s="5">
        <f>IF(N1270&gt;0, RANK(N1270,(N1270:P1270,Q1270:AE1270)),0)</f>
        <v>2</v>
      </c>
      <c r="E1270" s="5">
        <f>IF(O1270&gt;0,RANK(O1270,(N1270:P1270,Q1270:AE1270)),0)</f>
        <v>1</v>
      </c>
      <c r="F1270" s="5">
        <f>IF(P1270&gt;0,RANK(P1270,(N1270:P1270,Q1270:AE1270)),0)</f>
        <v>0</v>
      </c>
      <c r="G1270" s="131">
        <f t="shared" si="493"/>
        <v>2129</v>
      </c>
      <c r="H1270" s="136">
        <f t="shared" si="494"/>
        <v>5.0379800752502424E-2</v>
      </c>
      <c r="I1270" s="2"/>
      <c r="J1270" s="2">
        <f t="shared" si="518"/>
        <v>0.46463475236044394</v>
      </c>
      <c r="K1270" s="2">
        <f t="shared" si="519"/>
        <v>0.51501455311294631</v>
      </c>
      <c r="L1270" s="2">
        <f t="shared" si="520"/>
        <v>0</v>
      </c>
      <c r="M1270" s="2">
        <f t="shared" si="521"/>
        <v>2.0350694526609758E-2</v>
      </c>
      <c r="N1270" s="63">
        <v>19635</v>
      </c>
      <c r="O1270" s="63">
        <v>21764</v>
      </c>
      <c r="P1270" s="63"/>
      <c r="Q1270" s="63">
        <v>487</v>
      </c>
      <c r="R1270" s="63">
        <v>221</v>
      </c>
      <c r="S1270" s="63">
        <v>7</v>
      </c>
      <c r="T1270" s="63"/>
      <c r="U1270" s="63"/>
      <c r="V1270" s="63"/>
      <c r="W1270" s="63">
        <f t="shared" si="526"/>
        <v>140</v>
      </c>
      <c r="X1270" s="63">
        <v>3</v>
      </c>
      <c r="Y1270" s="63"/>
      <c r="Z1270" s="63">
        <v>2</v>
      </c>
      <c r="AA1270" s="63"/>
      <c r="AB1270" s="63"/>
      <c r="AC1270" s="63">
        <v>0</v>
      </c>
      <c r="AD1270" s="63">
        <v>0</v>
      </c>
      <c r="AE1270" s="63"/>
      <c r="AF1270" s="63"/>
      <c r="AG1270" s="63"/>
      <c r="AH1270" s="63">
        <v>0</v>
      </c>
      <c r="AI1270" s="63"/>
      <c r="AJ1270" s="63">
        <v>0</v>
      </c>
      <c r="AK1270" s="63"/>
      <c r="AL1270" s="63">
        <v>0</v>
      </c>
      <c r="AM1270" s="63">
        <v>0</v>
      </c>
      <c r="AN1270" s="63"/>
      <c r="AO1270" s="63"/>
      <c r="AP1270" s="63"/>
      <c r="AQ1270" s="63">
        <v>0</v>
      </c>
      <c r="AS1270" s="5">
        <f>IF(Q1270&gt;0,RANK(Q1270,(N1270:P1270,Q1270:AE1270)),0)</f>
        <v>3</v>
      </c>
      <c r="AT1270" s="5">
        <f>IF(R1270&gt;0,RANK(R1270,(N1270:P1270,Q1270:AE1270)),0)</f>
        <v>4</v>
      </c>
      <c r="AU1270" s="5">
        <f>IF(T1270&gt;0,RANK(T1270,(N1270:P1270,Q1270:AE1270)),0)</f>
        <v>0</v>
      </c>
      <c r="AV1270" s="5">
        <f>IF(S1270&gt;0,RANK(S1270,(N1270:P1270,Q1270:AE1270)),0)</f>
        <v>6</v>
      </c>
      <c r="AW1270" s="2">
        <f t="shared" si="522"/>
        <v>1.1524172365649921E-2</v>
      </c>
      <c r="AX1270" s="2">
        <f t="shared" si="523"/>
        <v>5.2296552213729622E-3</v>
      </c>
      <c r="AY1270" s="2">
        <f t="shared" si="524"/>
        <v>0</v>
      </c>
      <c r="AZ1270" s="2">
        <f t="shared" si="525"/>
        <v>1.6564518800728838E-4</v>
      </c>
      <c r="BA1270" s="109"/>
      <c r="BB1270" t="s">
        <v>2763</v>
      </c>
      <c r="BC1270" t="s">
        <v>3132</v>
      </c>
      <c r="BD1270">
        <v>1</v>
      </c>
      <c r="BF1270" s="111">
        <v>24</v>
      </c>
      <c r="BG1270" s="113">
        <v>45</v>
      </c>
      <c r="BH1270" s="117">
        <f t="shared" si="528"/>
        <v>24045</v>
      </c>
      <c r="BJ1270" s="5" t="s">
        <v>3185</v>
      </c>
      <c r="BW1270" s="63">
        <f t="shared" si="527"/>
        <v>140</v>
      </c>
      <c r="BX1270" s="63">
        <v>136</v>
      </c>
      <c r="BY1270" s="63">
        <v>0</v>
      </c>
      <c r="BZ1270" s="8">
        <v>0</v>
      </c>
      <c r="CA1270" s="8">
        <v>0</v>
      </c>
      <c r="CB1270" s="8">
        <v>0</v>
      </c>
      <c r="CC1270" s="8">
        <v>4</v>
      </c>
      <c r="CD1270" s="8">
        <v>0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</row>
    <row r="1271" spans="1:98" hidden="1" outlineLevel="1">
      <c r="A1271" t="s">
        <v>1783</v>
      </c>
      <c r="B1271" t="s">
        <v>3132</v>
      </c>
      <c r="C1271" s="1">
        <f t="shared" si="517"/>
        <v>27420</v>
      </c>
      <c r="D1271" s="5">
        <f>IF(N1271&gt;0, RANK(N1271,(N1271:P1271,Q1271:AE1271)),0)</f>
        <v>2</v>
      </c>
      <c r="E1271" s="5">
        <f>IF(O1271&gt;0,RANK(O1271,(N1271:P1271,Q1271:AE1271)),0)</f>
        <v>1</v>
      </c>
      <c r="F1271" s="5">
        <f>IF(P1271&gt;0,RANK(P1271,(N1271:P1271,Q1271:AE1271)),0)</f>
        <v>0</v>
      </c>
      <c r="G1271" s="131">
        <f t="shared" si="493"/>
        <v>4937</v>
      </c>
      <c r="H1271" s="136">
        <f t="shared" si="494"/>
        <v>0.1800510576221736</v>
      </c>
      <c r="I1271" s="2"/>
      <c r="J1271" s="2">
        <f t="shared" si="518"/>
        <v>0.40167760758570387</v>
      </c>
      <c r="K1271" s="2">
        <f t="shared" si="519"/>
        <v>0.58172866520787747</v>
      </c>
      <c r="L1271" s="2">
        <f t="shared" si="520"/>
        <v>0</v>
      </c>
      <c r="M1271" s="2">
        <f t="shared" si="521"/>
        <v>1.6593727206418718E-2</v>
      </c>
      <c r="N1271" s="63">
        <v>11014</v>
      </c>
      <c r="O1271" s="63">
        <v>15951</v>
      </c>
      <c r="P1271" s="63"/>
      <c r="Q1271" s="63">
        <v>266</v>
      </c>
      <c r="R1271" s="63">
        <v>128</v>
      </c>
      <c r="S1271" s="63">
        <v>2</v>
      </c>
      <c r="T1271" s="63"/>
      <c r="U1271" s="63"/>
      <c r="V1271" s="63"/>
      <c r="W1271" s="63">
        <f t="shared" si="526"/>
        <v>57</v>
      </c>
      <c r="X1271" s="63">
        <v>0</v>
      </c>
      <c r="Y1271" s="63"/>
      <c r="Z1271" s="63">
        <v>1</v>
      </c>
      <c r="AA1271" s="63"/>
      <c r="AB1271" s="63"/>
      <c r="AC1271" s="63">
        <v>0</v>
      </c>
      <c r="AD1271" s="63">
        <v>1</v>
      </c>
      <c r="AE1271" s="63"/>
      <c r="AF1271" s="63"/>
      <c r="AG1271" s="63"/>
      <c r="AH1271" s="63">
        <v>0</v>
      </c>
      <c r="AI1271" s="63"/>
      <c r="AJ1271" s="63">
        <v>0</v>
      </c>
      <c r="AK1271" s="63"/>
      <c r="AL1271" s="63">
        <v>0</v>
      </c>
      <c r="AM1271" s="63">
        <v>0</v>
      </c>
      <c r="AN1271" s="63"/>
      <c r="AO1271" s="63"/>
      <c r="AP1271" s="63"/>
      <c r="AQ1271" s="63">
        <v>0</v>
      </c>
      <c r="AS1271" s="5">
        <f>IF(Q1271&gt;0,RANK(Q1271,(N1271:P1271,Q1271:AE1271)),0)</f>
        <v>3</v>
      </c>
      <c r="AT1271" s="5">
        <f>IF(R1271&gt;0,RANK(R1271,(N1271:P1271,Q1271:AE1271)),0)</f>
        <v>4</v>
      </c>
      <c r="AU1271" s="5">
        <f>IF(T1271&gt;0,RANK(T1271,(N1271:P1271,Q1271:AE1271)),0)</f>
        <v>0</v>
      </c>
      <c r="AV1271" s="5">
        <f>IF(S1271&gt;0,RANK(S1271,(N1271:P1271,Q1271:AE1271)),0)</f>
        <v>6</v>
      </c>
      <c r="AW1271" s="2">
        <f t="shared" si="522"/>
        <v>9.700948212983224E-3</v>
      </c>
      <c r="AX1271" s="2">
        <f t="shared" si="523"/>
        <v>4.6681254558716264E-3</v>
      </c>
      <c r="AY1271" s="2">
        <f t="shared" si="524"/>
        <v>0</v>
      </c>
      <c r="AZ1271" s="2">
        <f t="shared" si="525"/>
        <v>7.2939460247994163E-5</v>
      </c>
      <c r="BA1271" s="109"/>
      <c r="BB1271" t="s">
        <v>1783</v>
      </c>
      <c r="BC1271" t="s">
        <v>3132</v>
      </c>
      <c r="BD1271">
        <v>1</v>
      </c>
      <c r="BF1271" s="111">
        <v>24</v>
      </c>
      <c r="BG1271" s="113">
        <v>47</v>
      </c>
      <c r="BH1271" s="117">
        <f t="shared" si="528"/>
        <v>24047</v>
      </c>
      <c r="BJ1271" s="5" t="s">
        <v>3185</v>
      </c>
      <c r="BW1271" s="63">
        <f t="shared" si="527"/>
        <v>57</v>
      </c>
      <c r="BX1271" s="63">
        <v>57</v>
      </c>
      <c r="BY1271" s="63">
        <v>0</v>
      </c>
      <c r="BZ1271" s="8">
        <v>0</v>
      </c>
      <c r="CA1271" s="8">
        <v>0</v>
      </c>
      <c r="CB1271" s="8">
        <v>0</v>
      </c>
      <c r="CC1271" s="8">
        <v>0</v>
      </c>
      <c r="CD1271" s="8">
        <v>0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</row>
    <row r="1272" spans="1:98" collapsed="1">
      <c r="A1272" t="s">
        <v>2555</v>
      </c>
      <c r="B1272" t="s">
        <v>548</v>
      </c>
      <c r="C1272" s="1">
        <f t="shared" si="517"/>
        <v>2707327</v>
      </c>
      <c r="D1272" s="5">
        <f>IF(N1272&gt;0, RANK(N1272,(N1272:P1272,Q1272:AE1272)),0)</f>
        <v>1</v>
      </c>
      <c r="E1272" s="5">
        <f>IF(O1272&gt;0,RANK(O1272,(N1272:P1272,Q1272:AE1272)),0)</f>
        <v>2</v>
      </c>
      <c r="F1272" s="5">
        <f>IF(P1272&gt;0,RANK(P1272,(N1272:P1272,Q1272:AE1272)),0)</f>
        <v>0</v>
      </c>
      <c r="G1272" s="131">
        <f t="shared" si="493"/>
        <v>705975</v>
      </c>
      <c r="H1272" s="136">
        <f t="shared" si="494"/>
        <v>0.26076458440373107</v>
      </c>
      <c r="I1272" s="2"/>
      <c r="J1272" s="2">
        <f t="shared" si="518"/>
        <v>0.61974190779318494</v>
      </c>
      <c r="K1272" s="2">
        <f t="shared" si="519"/>
        <v>0.35897732338945387</v>
      </c>
      <c r="L1272" s="2">
        <f t="shared" si="520"/>
        <v>0</v>
      </c>
      <c r="M1272" s="2">
        <f t="shared" si="521"/>
        <v>2.1280768817361184E-2</v>
      </c>
      <c r="N1272" s="63">
        <f t="shared" ref="N1272:S1272" si="529">SUM(N1248:N1271)</f>
        <v>1677844</v>
      </c>
      <c r="O1272" s="63">
        <f t="shared" si="529"/>
        <v>971869</v>
      </c>
      <c r="P1272" s="63">
        <f t="shared" si="529"/>
        <v>0</v>
      </c>
      <c r="Q1272" s="63">
        <f t="shared" si="529"/>
        <v>30195</v>
      </c>
      <c r="R1272" s="63">
        <f t="shared" si="529"/>
        <v>17110</v>
      </c>
      <c r="S1272" s="63">
        <f t="shared" si="529"/>
        <v>418</v>
      </c>
      <c r="T1272" s="63"/>
      <c r="U1272" s="63"/>
      <c r="V1272" s="63"/>
      <c r="W1272" s="63">
        <f>SUM(W1248:W1271)</f>
        <v>9555</v>
      </c>
      <c r="X1272" s="63">
        <f>SUM(X1248:X1271)</f>
        <v>204</v>
      </c>
      <c r="Y1272" s="63"/>
      <c r="Z1272" s="63">
        <f>SUM(Z1248:Z1271)</f>
        <v>64</v>
      </c>
      <c r="AA1272" s="63"/>
      <c r="AB1272" s="63"/>
      <c r="AC1272" s="63">
        <f>SUM(AC1248:AC1271)</f>
        <v>1</v>
      </c>
      <c r="AD1272" s="63">
        <f>SUM(AD1248:AD1271)</f>
        <v>26</v>
      </c>
      <c r="AE1272" s="63"/>
      <c r="AF1272" s="63"/>
      <c r="AG1272" s="63"/>
      <c r="AH1272" s="63">
        <f>SUM(AH1248:AH1271)</f>
        <v>19</v>
      </c>
      <c r="AI1272" s="63"/>
      <c r="AJ1272" s="63">
        <f>SUM(AJ1248:AJ1271)</f>
        <v>7</v>
      </c>
      <c r="AK1272" s="63"/>
      <c r="AL1272" s="63">
        <f>SUM(AL1248:AL1271)</f>
        <v>0</v>
      </c>
      <c r="AM1272" s="63">
        <f>SUM(AM1248:AM1271)</f>
        <v>15</v>
      </c>
      <c r="AN1272" s="63"/>
      <c r="AO1272" s="63"/>
      <c r="AP1272" s="63"/>
      <c r="AQ1272" s="63">
        <f>SUM(AQ1248:AQ1271)</f>
        <v>0</v>
      </c>
      <c r="AS1272" s="5">
        <f>IF(Q1272&gt;0,RANK(Q1272,(N1272:P1272,Q1272:AE1272)),0)</f>
        <v>3</v>
      </c>
      <c r="AT1272" s="5">
        <f>IF(R1272&gt;0,RANK(R1272,(N1272:P1272,Q1272:AE1272)),0)</f>
        <v>4</v>
      </c>
      <c r="AU1272" s="5">
        <f>IF(T1272&gt;0,RANK(T1272,(N1272:P1272,Q1272:AE1272)),0)</f>
        <v>0</v>
      </c>
      <c r="AV1272" s="5">
        <f>IF(S1272&gt;0,RANK(S1272,(N1272:P1272,Q1272:AE1272)),0)</f>
        <v>6</v>
      </c>
      <c r="AW1272" s="2">
        <f t="shared" si="522"/>
        <v>1.1153067213528324E-2</v>
      </c>
      <c r="AX1272" s="2">
        <f t="shared" si="523"/>
        <v>6.319886736991874E-3</v>
      </c>
      <c r="AY1272" s="2">
        <f t="shared" si="524"/>
        <v>0</v>
      </c>
      <c r="AZ1272" s="2">
        <f t="shared" si="525"/>
        <v>1.5439583027835205E-4</v>
      </c>
      <c r="BA1272" s="109"/>
      <c r="BB1272" t="s">
        <v>2555</v>
      </c>
      <c r="BC1272" t="s">
        <v>548</v>
      </c>
      <c r="BF1272" s="111">
        <v>24</v>
      </c>
      <c r="BG1272" s="113"/>
      <c r="BH1272" s="111">
        <v>24</v>
      </c>
      <c r="BJ1272" s="5" t="s">
        <v>718</v>
      </c>
      <c r="BW1272" s="63">
        <f t="shared" ref="BW1272:CT1272" si="530">SUM(BW1248:BW1271)</f>
        <v>9555</v>
      </c>
      <c r="BX1272" s="8">
        <f t="shared" si="530"/>
        <v>8788</v>
      </c>
      <c r="BY1272" s="8">
        <f t="shared" si="530"/>
        <v>18</v>
      </c>
      <c r="BZ1272" s="8">
        <f t="shared" si="530"/>
        <v>2</v>
      </c>
      <c r="CA1272" s="8">
        <f t="shared" si="530"/>
        <v>18</v>
      </c>
      <c r="CB1272" s="8">
        <f t="shared" si="530"/>
        <v>2</v>
      </c>
      <c r="CC1272" s="8">
        <f t="shared" si="530"/>
        <v>625</v>
      </c>
      <c r="CD1272" s="8">
        <f t="shared" si="530"/>
        <v>0</v>
      </c>
      <c r="CE1272" s="8">
        <f t="shared" si="530"/>
        <v>0</v>
      </c>
      <c r="CF1272" s="8">
        <f t="shared" si="530"/>
        <v>35</v>
      </c>
      <c r="CG1272" s="8">
        <f t="shared" si="530"/>
        <v>19</v>
      </c>
      <c r="CH1272" s="8">
        <f t="shared" si="530"/>
        <v>0</v>
      </c>
      <c r="CI1272" s="8">
        <f t="shared" si="530"/>
        <v>5</v>
      </c>
      <c r="CJ1272" s="8">
        <f t="shared" si="530"/>
        <v>0</v>
      </c>
      <c r="CK1272" s="8">
        <f t="shared" si="530"/>
        <v>13</v>
      </c>
      <c r="CL1272" s="8">
        <f t="shared" si="530"/>
        <v>7</v>
      </c>
      <c r="CM1272" s="8">
        <f t="shared" si="530"/>
        <v>8</v>
      </c>
      <c r="CN1272" s="8">
        <f t="shared" si="530"/>
        <v>1</v>
      </c>
      <c r="CO1272" s="8">
        <f t="shared" si="530"/>
        <v>2</v>
      </c>
      <c r="CP1272" s="8">
        <f t="shared" si="530"/>
        <v>7</v>
      </c>
      <c r="CQ1272" s="8">
        <f t="shared" si="530"/>
        <v>3</v>
      </c>
      <c r="CR1272" s="8">
        <f t="shared" si="530"/>
        <v>0</v>
      </c>
      <c r="CS1272" s="8">
        <f t="shared" si="530"/>
        <v>1</v>
      </c>
      <c r="CT1272" s="8">
        <f t="shared" si="530"/>
        <v>1</v>
      </c>
    </row>
    <row r="1273" spans="1:98">
      <c r="C1273" s="1"/>
      <c r="E1273" s="5"/>
      <c r="F1273" s="5"/>
      <c r="G1273" s="131"/>
      <c r="H1273" s="136"/>
      <c r="I1273" s="2"/>
      <c r="N1273" s="63"/>
      <c r="O1273" s="63"/>
      <c r="P1273" s="63"/>
      <c r="Q1273" s="63"/>
      <c r="R1273" s="63"/>
      <c r="S1273" s="63"/>
      <c r="T1273" s="63"/>
      <c r="U1273" s="63"/>
      <c r="V1273" s="63"/>
      <c r="W1273" s="63"/>
      <c r="X1273" s="63"/>
      <c r="Y1273" s="63"/>
      <c r="Z1273" s="63"/>
      <c r="AA1273" s="63"/>
      <c r="AB1273" s="63"/>
      <c r="AC1273" s="63"/>
      <c r="AD1273" s="63"/>
      <c r="AE1273" s="63"/>
      <c r="AF1273" s="63"/>
      <c r="AG1273" s="63"/>
      <c r="AH1273" s="63"/>
      <c r="AI1273" s="63"/>
      <c r="AJ1273" s="63"/>
      <c r="AK1273" s="63"/>
      <c r="AL1273" s="63"/>
      <c r="AM1273" s="63"/>
      <c r="AN1273" s="63"/>
      <c r="AO1273" s="63"/>
      <c r="AP1273" s="63"/>
      <c r="AQ1273" s="63"/>
      <c r="AS1273" s="5"/>
      <c r="AT1273" s="5"/>
      <c r="AU1273" s="5"/>
      <c r="AV1273" s="5"/>
      <c r="BF1273" s="111"/>
      <c r="BG1273" s="113"/>
      <c r="BH1273" s="117"/>
    </row>
    <row r="1274" spans="1:98" hidden="1" outlineLevel="1">
      <c r="A1274" t="s">
        <v>2425</v>
      </c>
      <c r="B1274" t="s">
        <v>1328</v>
      </c>
      <c r="C1274" s="1">
        <f t="shared" ref="C1274:C1288" si="531">SUM(N1274:AQ1274)</f>
        <v>133115</v>
      </c>
      <c r="D1274" s="5">
        <f>IF(N1274&gt;0, RANK(N1274,(N1274:P1274,Q1274:AE1274)),0)</f>
        <v>1</v>
      </c>
      <c r="E1274" s="5">
        <f>IF(O1274&gt;0,RANK(O1274,(N1274:P1274,Q1274:AE1274)),0)</f>
        <v>2</v>
      </c>
      <c r="F1274" s="5">
        <f>IF(P1274&gt;0,RANK(P1274,(N1274:P1274,Q1274:AE1274)),0)</f>
        <v>0</v>
      </c>
      <c r="G1274" s="131">
        <f t="shared" si="493"/>
        <v>10376</v>
      </c>
      <c r="H1274" s="136">
        <f t="shared" si="494"/>
        <v>7.7947639259287077E-2</v>
      </c>
      <c r="I1274" s="2"/>
      <c r="J1274" s="2">
        <f t="shared" ref="J1274:J1288" si="532">IF($C1274=0,"-",N1274/$C1274)</f>
        <v>0.53203620929271678</v>
      </c>
      <c r="K1274" s="2">
        <f t="shared" ref="K1274:K1288" si="533">IF($C1274=0,"-",O1274/$C1274)</f>
        <v>0.45408857003342973</v>
      </c>
      <c r="L1274" s="2">
        <f t="shared" ref="L1274:L1288" si="534">IF($C1274=0,"-",P1274/$C1274)</f>
        <v>0</v>
      </c>
      <c r="M1274" s="2">
        <f t="shared" ref="M1274:M1288" si="535">IF(C1274=0,"-",(1-J1274-K1274-L1274))</f>
        <v>1.3875220673853494E-2</v>
      </c>
      <c r="N1274" s="63">
        <f>SUMIF(Town!$AV$728:$AV$1078,$BH1274,Town!N$728:N$1078)</f>
        <v>70822</v>
      </c>
      <c r="O1274" s="63">
        <f>SUMIF(Town!$AV$728:$AV$1078,$BH1274,Town!O$728:O$1078)</f>
        <v>60446</v>
      </c>
      <c r="P1274" s="63">
        <f>SUMIF(Town!$AV$728:$AV$1078,$BH1274,Town!P$728:P$1078)</f>
        <v>0</v>
      </c>
      <c r="Q1274" s="63">
        <f>SUMIF(Town!$AV$728:$AV$1078,$BH1274,Town!Q$728:Q$1078)</f>
        <v>970</v>
      </c>
      <c r="R1274" s="63">
        <f>SUMIF(Town!$AV$728:$AV$1078,$BH1274,Town!R$728:R$1078)</f>
        <v>707</v>
      </c>
      <c r="S1274" s="63"/>
      <c r="T1274" s="63"/>
      <c r="U1274" s="63"/>
      <c r="V1274" s="63"/>
      <c r="W1274" s="63">
        <f>SUMIF(Town!$AV$728:$AV$1078,$BH1274,Town!W$728:W$1078)</f>
        <v>170</v>
      </c>
      <c r="X1274" s="63"/>
      <c r="Y1274" s="63"/>
      <c r="Z1274" s="63"/>
      <c r="AA1274" s="63"/>
      <c r="AB1274" s="63"/>
      <c r="AC1274" s="63"/>
      <c r="AD1274" s="63"/>
      <c r="AE1274" s="63"/>
      <c r="AF1274" s="63"/>
      <c r="AG1274" s="63"/>
      <c r="AH1274" s="63"/>
      <c r="AI1274" s="63"/>
      <c r="AJ1274" s="63"/>
      <c r="AK1274" s="63"/>
      <c r="AL1274" s="63"/>
      <c r="AM1274" s="63"/>
      <c r="AN1274" s="63"/>
      <c r="AO1274" s="63"/>
      <c r="AP1274" s="63"/>
      <c r="AQ1274" s="63"/>
      <c r="AS1274" s="5">
        <f>IF(Q1274&gt;0,RANK(Q1274,(N1274:P1274,Q1274:AE1274)),0)</f>
        <v>3</v>
      </c>
      <c r="AT1274" s="5">
        <f>IF(R1274&gt;0,RANK(R1274,(N1274:P1274,Q1274:AE1274)),0)</f>
        <v>4</v>
      </c>
      <c r="AU1274" s="5">
        <f>IF(T1274&gt;0,RANK(T1274,(N1274:P1274,Q1274:AE1274)),0)</f>
        <v>0</v>
      </c>
      <c r="AV1274" s="5">
        <f>IF(S1274&gt;0,RANK(S1274,(N1274:P1274,Q1274:AE1274)),0)</f>
        <v>0</v>
      </c>
      <c r="AW1274" s="2">
        <f t="shared" ref="AW1274:AW1288" si="536">IF($C1274=0,"-",Q1274/$C1274)</f>
        <v>7.2869323517259516E-3</v>
      </c>
      <c r="AX1274" s="2">
        <f t="shared" ref="AX1274:AX1288" si="537">IF($C1274=0,"-",R1274/$C1274)</f>
        <v>5.3111970852270591E-3</v>
      </c>
      <c r="AY1274" s="2">
        <f t="shared" ref="AY1274:AY1288" si="538">IF($C1274=0,"-",T1274/$C1274)</f>
        <v>0</v>
      </c>
      <c r="AZ1274" s="2">
        <f t="shared" ref="AZ1274:AZ1288" si="539">IF($C1274=0,"-",S1274/$C1274)</f>
        <v>0</v>
      </c>
      <c r="BB1274" t="s">
        <v>2425</v>
      </c>
      <c r="BC1274" t="s">
        <v>1328</v>
      </c>
      <c r="BF1274" s="111">
        <v>25</v>
      </c>
      <c r="BG1274" s="113">
        <v>1</v>
      </c>
      <c r="BH1274" s="117">
        <f t="shared" si="528"/>
        <v>25001</v>
      </c>
      <c r="BJ1274" s="5" t="s">
        <v>3185</v>
      </c>
      <c r="BN1274" s="63"/>
    </row>
    <row r="1275" spans="1:98" hidden="1" outlineLevel="1">
      <c r="A1275" t="s">
        <v>2326</v>
      </c>
      <c r="B1275" t="s">
        <v>1328</v>
      </c>
      <c r="C1275" s="1">
        <f t="shared" si="531"/>
        <v>64486</v>
      </c>
      <c r="D1275" s="5">
        <f>IF(N1275&gt;0, RANK(N1275,(N1275:P1275,Q1275:AE1275)),0)</f>
        <v>1</v>
      </c>
      <c r="E1275" s="5">
        <f>IF(O1275&gt;0,RANK(O1275,(N1275:P1275,Q1275:AE1275)),0)</f>
        <v>2</v>
      </c>
      <c r="F1275" s="5">
        <f>IF(P1275&gt;0,RANK(P1275,(N1275:P1275,Q1275:AE1275)),0)</f>
        <v>0</v>
      </c>
      <c r="G1275" s="131">
        <f t="shared" si="493"/>
        <v>34591</v>
      </c>
      <c r="H1275" s="136">
        <f t="shared" si="494"/>
        <v>0.53641100393883945</v>
      </c>
      <c r="I1275" s="2"/>
      <c r="J1275" s="2">
        <f t="shared" si="532"/>
        <v>0.75742021524051728</v>
      </c>
      <c r="K1275" s="2">
        <f t="shared" si="533"/>
        <v>0.22100921130167789</v>
      </c>
      <c r="L1275" s="2">
        <f t="shared" si="534"/>
        <v>0</v>
      </c>
      <c r="M1275" s="2">
        <f t="shared" si="535"/>
        <v>2.1570573457804831E-2</v>
      </c>
      <c r="N1275" s="63">
        <f>SUMIF(Town!$AV$728:$AV$1078,$BH1275,Town!N$728:N$1078)</f>
        <v>48843</v>
      </c>
      <c r="O1275" s="63">
        <f>SUMIF(Town!$AV$728:$AV$1078,$BH1275,Town!O$728:O$1078)</f>
        <v>14252</v>
      </c>
      <c r="P1275" s="63">
        <f>SUMIF(Town!$AV$728:$AV$1078,$BH1275,Town!P$728:P$1078)</f>
        <v>0</v>
      </c>
      <c r="Q1275" s="63">
        <f>SUMIF(Town!$AV$728:$AV$1078,$BH1275,Town!Q$728:Q$1078)</f>
        <v>729</v>
      </c>
      <c r="R1275" s="63">
        <f>SUMIF(Town!$AV$728:$AV$1078,$BH1275,Town!R$728:R$1078)</f>
        <v>557</v>
      </c>
      <c r="S1275" s="63"/>
      <c r="T1275" s="63"/>
      <c r="U1275" s="63"/>
      <c r="V1275" s="63"/>
      <c r="W1275" s="63">
        <f>SUMIF(Town!$AV$728:$AV$1078,$BH1275,Town!W$728:W$1078)</f>
        <v>105</v>
      </c>
      <c r="X1275" s="63"/>
      <c r="Y1275" s="63"/>
      <c r="Z1275" s="63"/>
      <c r="AA1275" s="63"/>
      <c r="AB1275" s="63"/>
      <c r="AC1275" s="63"/>
      <c r="AD1275" s="63"/>
      <c r="AE1275" s="63"/>
      <c r="AF1275" s="63"/>
      <c r="AG1275" s="63"/>
      <c r="AH1275" s="63"/>
      <c r="AI1275" s="63"/>
      <c r="AJ1275" s="63"/>
      <c r="AK1275" s="63"/>
      <c r="AL1275" s="63"/>
      <c r="AM1275" s="63"/>
      <c r="AN1275" s="63"/>
      <c r="AO1275" s="63"/>
      <c r="AP1275" s="63"/>
      <c r="AQ1275" s="63"/>
      <c r="AS1275" s="5">
        <f>IF(Q1275&gt;0,RANK(Q1275,(N1275:P1275,Q1275:AE1275)),0)</f>
        <v>3</v>
      </c>
      <c r="AT1275" s="5">
        <f>IF(R1275&gt;0,RANK(R1275,(N1275:P1275,Q1275:AE1275)),0)</f>
        <v>4</v>
      </c>
      <c r="AU1275" s="5">
        <f>IF(T1275&gt;0,RANK(T1275,(N1275:P1275,Q1275:AE1275)),0)</f>
        <v>0</v>
      </c>
      <c r="AV1275" s="5">
        <f>IF(S1275&gt;0,RANK(S1275,(N1275:P1275,Q1275:AE1275)),0)</f>
        <v>0</v>
      </c>
      <c r="AW1275" s="2">
        <f t="shared" si="536"/>
        <v>1.130477933194802E-2</v>
      </c>
      <c r="AX1275" s="2">
        <f t="shared" si="537"/>
        <v>8.6375337282510924E-3</v>
      </c>
      <c r="AY1275" s="2">
        <f t="shared" si="538"/>
        <v>0</v>
      </c>
      <c r="AZ1275" s="2">
        <f t="shared" si="539"/>
        <v>0</v>
      </c>
      <c r="BB1275" t="s">
        <v>2326</v>
      </c>
      <c r="BC1275" t="s">
        <v>1328</v>
      </c>
      <c r="BF1275" s="111">
        <v>25</v>
      </c>
      <c r="BG1275" s="113">
        <v>3</v>
      </c>
      <c r="BH1275" s="117">
        <f t="shared" si="528"/>
        <v>25003</v>
      </c>
      <c r="BJ1275" s="5" t="s">
        <v>3185</v>
      </c>
      <c r="BN1275" s="63"/>
    </row>
    <row r="1276" spans="1:98" hidden="1" outlineLevel="1">
      <c r="A1276" t="s">
        <v>2226</v>
      </c>
      <c r="B1276" t="s">
        <v>1328</v>
      </c>
      <c r="C1276" s="1">
        <f t="shared" si="531"/>
        <v>241509</v>
      </c>
      <c r="D1276" s="5">
        <f>IF(N1276&gt;0, RANK(N1276,(N1276:P1276,Q1276:AE1276)),0)</f>
        <v>1</v>
      </c>
      <c r="E1276" s="5">
        <f>IF(O1276&gt;0,RANK(O1276,(N1276:P1276,Q1276:AE1276)),0)</f>
        <v>2</v>
      </c>
      <c r="F1276" s="5">
        <f>IF(P1276&gt;0,RANK(P1276,(N1276:P1276,Q1276:AE1276)),0)</f>
        <v>0</v>
      </c>
      <c r="G1276" s="131">
        <f t="shared" si="493"/>
        <v>49210</v>
      </c>
      <c r="H1276" s="136">
        <f t="shared" si="494"/>
        <v>0.20376052238218867</v>
      </c>
      <c r="I1276" s="2"/>
      <c r="J1276" s="2">
        <f t="shared" si="532"/>
        <v>0.59195309491571746</v>
      </c>
      <c r="K1276" s="2">
        <f t="shared" si="533"/>
        <v>0.38819257253352879</v>
      </c>
      <c r="L1276" s="2">
        <f t="shared" si="534"/>
        <v>0</v>
      </c>
      <c r="M1276" s="2">
        <f t="shared" si="535"/>
        <v>1.985433255075375E-2</v>
      </c>
      <c r="N1276" s="63">
        <f>SUMIF(Town!$AV$728:$AV$1078,$BH1276,Town!N$728:N$1078)</f>
        <v>142962</v>
      </c>
      <c r="O1276" s="63">
        <f>SUMIF(Town!$AV$728:$AV$1078,$BH1276,Town!O$728:O$1078)</f>
        <v>93752</v>
      </c>
      <c r="P1276" s="63">
        <f>SUMIF(Town!$AV$728:$AV$1078,$BH1276,Town!P$728:P$1078)</f>
        <v>0</v>
      </c>
      <c r="Q1276" s="63">
        <f>SUMIF(Town!$AV$728:$AV$1078,$BH1276,Town!Q$728:Q$1078)</f>
        <v>2645</v>
      </c>
      <c r="R1276" s="63">
        <f>SUMIF(Town!$AV$728:$AV$1078,$BH1276,Town!R$728:R$1078)</f>
        <v>1647</v>
      </c>
      <c r="S1276" s="63"/>
      <c r="T1276" s="63"/>
      <c r="U1276" s="63"/>
      <c r="V1276" s="63"/>
      <c r="W1276" s="63">
        <f>SUMIF(Town!$AV$728:$AV$1078,$BH1276,Town!W$728:W$1078)</f>
        <v>503</v>
      </c>
      <c r="X1276" s="63"/>
      <c r="Y1276" s="63"/>
      <c r="Z1276" s="63"/>
      <c r="AA1276" s="63"/>
      <c r="AB1276" s="63"/>
      <c r="AC1276" s="63"/>
      <c r="AD1276" s="63"/>
      <c r="AE1276" s="63"/>
      <c r="AF1276" s="63"/>
      <c r="AG1276" s="63"/>
      <c r="AH1276" s="63"/>
      <c r="AI1276" s="63"/>
      <c r="AJ1276" s="63"/>
      <c r="AK1276" s="63"/>
      <c r="AL1276" s="63"/>
      <c r="AM1276" s="63"/>
      <c r="AN1276" s="63"/>
      <c r="AO1276" s="63"/>
      <c r="AP1276" s="63"/>
      <c r="AQ1276" s="63"/>
      <c r="AS1276" s="5">
        <f>IF(Q1276&gt;0,RANK(Q1276,(N1276:P1276,Q1276:AE1276)),0)</f>
        <v>3</v>
      </c>
      <c r="AT1276" s="5">
        <f>IF(R1276&gt;0,RANK(R1276,(N1276:P1276,Q1276:AE1276)),0)</f>
        <v>4</v>
      </c>
      <c r="AU1276" s="5">
        <f>IF(T1276&gt;0,RANK(T1276,(N1276:P1276,Q1276:AE1276)),0)</f>
        <v>0</v>
      </c>
      <c r="AV1276" s="5">
        <f>IF(S1276&gt;0,RANK(S1276,(N1276:P1276,Q1276:AE1276)),0)</f>
        <v>0</v>
      </c>
      <c r="AW1276" s="2">
        <f t="shared" si="536"/>
        <v>1.0951972804326133E-2</v>
      </c>
      <c r="AX1276" s="2">
        <f t="shared" si="537"/>
        <v>6.8196216290076148E-3</v>
      </c>
      <c r="AY1276" s="2">
        <f t="shared" si="538"/>
        <v>0</v>
      </c>
      <c r="AZ1276" s="2">
        <f t="shared" si="539"/>
        <v>0</v>
      </c>
      <c r="BB1276" t="s">
        <v>2226</v>
      </c>
      <c r="BC1276" t="s">
        <v>1328</v>
      </c>
      <c r="BF1276" s="111">
        <v>25</v>
      </c>
      <c r="BG1276" s="113">
        <v>5</v>
      </c>
      <c r="BH1276" s="117">
        <f t="shared" si="528"/>
        <v>25005</v>
      </c>
      <c r="BJ1276" s="5" t="s">
        <v>3185</v>
      </c>
      <c r="BN1276" s="63"/>
    </row>
    <row r="1277" spans="1:98" hidden="1" outlineLevel="1">
      <c r="A1277" t="s">
        <v>3056</v>
      </c>
      <c r="B1277" t="s">
        <v>1328</v>
      </c>
      <c r="C1277" s="1">
        <f t="shared" si="531"/>
        <v>10968</v>
      </c>
      <c r="D1277" s="5">
        <f>IF(N1277&gt;0, RANK(N1277,(N1277:P1277,Q1277:AE1277)),0)</f>
        <v>1</v>
      </c>
      <c r="E1277" s="5">
        <f>IF(O1277&gt;0,RANK(O1277,(N1277:P1277,Q1277:AE1277)),0)</f>
        <v>2</v>
      </c>
      <c r="F1277" s="5">
        <f>IF(P1277&gt;0,RANK(P1277,(N1277:P1277,Q1277:AE1277)),0)</f>
        <v>0</v>
      </c>
      <c r="G1277" s="131">
        <f t="shared" si="493"/>
        <v>5186</v>
      </c>
      <c r="H1277" s="136">
        <f t="shared" si="494"/>
        <v>0.47283005105762216</v>
      </c>
      <c r="I1277" s="2"/>
      <c r="J1277" s="2">
        <f t="shared" si="532"/>
        <v>0.72738876732312185</v>
      </c>
      <c r="K1277" s="2">
        <f t="shared" si="533"/>
        <v>0.25455871626549964</v>
      </c>
      <c r="L1277" s="2">
        <f t="shared" si="534"/>
        <v>0</v>
      </c>
      <c r="M1277" s="2">
        <f t="shared" si="535"/>
        <v>1.8052516411378505E-2</v>
      </c>
      <c r="N1277" s="63">
        <f>SUMIF(Town!$AV$728:$AV$1078,$BH1277,Town!N$728:N$1078)</f>
        <v>7978</v>
      </c>
      <c r="O1277" s="63">
        <f>SUMIF(Town!$AV$728:$AV$1078,$BH1277,Town!O$728:O$1078)</f>
        <v>2792</v>
      </c>
      <c r="P1277" s="63">
        <f>SUMIF(Town!$AV$728:$AV$1078,$BH1277,Town!P$728:P$1078)</f>
        <v>0</v>
      </c>
      <c r="Q1277" s="63">
        <f>SUMIF(Town!$AV$728:$AV$1078,$BH1277,Town!Q$728:Q$1078)</f>
        <v>80</v>
      </c>
      <c r="R1277" s="63">
        <f>SUMIF(Town!$AV$728:$AV$1078,$BH1277,Town!R$728:R$1078)</f>
        <v>90</v>
      </c>
      <c r="S1277" s="63"/>
      <c r="T1277" s="63"/>
      <c r="U1277" s="63"/>
      <c r="V1277" s="63"/>
      <c r="W1277" s="63">
        <f>SUMIF(Town!$AV$728:$AV$1078,$BH1277,Town!W$728:W$1078)</f>
        <v>28</v>
      </c>
      <c r="X1277" s="63"/>
      <c r="Y1277" s="63"/>
      <c r="Z1277" s="63"/>
      <c r="AA1277" s="63"/>
      <c r="AB1277" s="63"/>
      <c r="AC1277" s="63"/>
      <c r="AD1277" s="63"/>
      <c r="AE1277" s="63"/>
      <c r="AF1277" s="63"/>
      <c r="AG1277" s="63"/>
      <c r="AH1277" s="63"/>
      <c r="AI1277" s="63"/>
      <c r="AJ1277" s="63"/>
      <c r="AK1277" s="63"/>
      <c r="AL1277" s="63"/>
      <c r="AM1277" s="63"/>
      <c r="AN1277" s="63"/>
      <c r="AO1277" s="63"/>
      <c r="AP1277" s="63"/>
      <c r="AQ1277" s="63"/>
      <c r="AS1277" s="5">
        <f>IF(Q1277&gt;0,RANK(Q1277,(N1277:P1277,Q1277:AE1277)),0)</f>
        <v>4</v>
      </c>
      <c r="AT1277" s="5">
        <f>IF(R1277&gt;0,RANK(R1277,(N1277:P1277,Q1277:AE1277)),0)</f>
        <v>3</v>
      </c>
      <c r="AU1277" s="5">
        <f>IF(T1277&gt;0,RANK(T1277,(N1277:P1277,Q1277:AE1277)),0)</f>
        <v>0</v>
      </c>
      <c r="AV1277" s="5">
        <f>IF(S1277&gt;0,RANK(S1277,(N1277:P1277,Q1277:AE1277)),0)</f>
        <v>0</v>
      </c>
      <c r="AW1277" s="2">
        <f t="shared" si="536"/>
        <v>7.2939460247994168E-3</v>
      </c>
      <c r="AX1277" s="2">
        <f t="shared" si="537"/>
        <v>8.2056892778993428E-3</v>
      </c>
      <c r="AY1277" s="2">
        <f t="shared" si="538"/>
        <v>0</v>
      </c>
      <c r="AZ1277" s="2">
        <f t="shared" si="539"/>
        <v>0</v>
      </c>
      <c r="BB1277" t="s">
        <v>3056</v>
      </c>
      <c r="BC1277" t="s">
        <v>1328</v>
      </c>
      <c r="BF1277" s="111">
        <v>25</v>
      </c>
      <c r="BG1277" s="113">
        <v>7</v>
      </c>
      <c r="BH1277" s="117">
        <f t="shared" si="528"/>
        <v>25007</v>
      </c>
      <c r="BJ1277" s="5" t="s">
        <v>3185</v>
      </c>
      <c r="BN1277" s="63"/>
    </row>
    <row r="1278" spans="1:98" hidden="1" outlineLevel="1">
      <c r="A1278" t="s">
        <v>849</v>
      </c>
      <c r="B1278" t="s">
        <v>1328</v>
      </c>
      <c r="C1278" s="1">
        <f t="shared" si="531"/>
        <v>366357</v>
      </c>
      <c r="D1278" s="5">
        <f>IF(N1278&gt;0, RANK(N1278,(N1278:P1278,Q1278:AE1278)),0)</f>
        <v>1</v>
      </c>
      <c r="E1278" s="5">
        <f>IF(O1278&gt;0,RANK(O1278,(N1278:P1278,Q1278:AE1278)),0)</f>
        <v>2</v>
      </c>
      <c r="F1278" s="5">
        <f>IF(P1278&gt;0,RANK(P1278,(N1278:P1278,Q1278:AE1278)),0)</f>
        <v>0</v>
      </c>
      <c r="G1278" s="131">
        <f t="shared" si="493"/>
        <v>59822</v>
      </c>
      <c r="H1278" s="136">
        <f t="shared" si="494"/>
        <v>0.16328881391648037</v>
      </c>
      <c r="I1278" s="2"/>
      <c r="J1278" s="2">
        <f t="shared" si="532"/>
        <v>0.57403570833913364</v>
      </c>
      <c r="K1278" s="2">
        <f t="shared" si="533"/>
        <v>0.41074689442265333</v>
      </c>
      <c r="L1278" s="2">
        <f t="shared" si="534"/>
        <v>0</v>
      </c>
      <c r="M1278" s="2">
        <f t="shared" si="535"/>
        <v>1.5217397238213026E-2</v>
      </c>
      <c r="N1278" s="63">
        <f>SUMIF(Town!$AV$728:$AV$1078,$BH1278,Town!N$728:N$1078)</f>
        <v>210302</v>
      </c>
      <c r="O1278" s="63">
        <f>SUMIF(Town!$AV$728:$AV$1078,$BH1278,Town!O$728:O$1078)</f>
        <v>150480</v>
      </c>
      <c r="P1278" s="63">
        <f>SUMIF(Town!$AV$728:$AV$1078,$BH1278,Town!P$728:P$1078)</f>
        <v>0</v>
      </c>
      <c r="Q1278" s="63">
        <f>SUMIF(Town!$AV$728:$AV$1078,$BH1278,Town!Q$728:Q$1078)</f>
        <v>3452</v>
      </c>
      <c r="R1278" s="63">
        <f>SUMIF(Town!$AV$728:$AV$1078,$BH1278,Town!R$728:R$1078)</f>
        <v>1460</v>
      </c>
      <c r="S1278" s="63"/>
      <c r="T1278" s="63"/>
      <c r="U1278" s="63"/>
      <c r="V1278" s="63"/>
      <c r="W1278" s="63">
        <f>SUMIF(Town!$AV$728:$AV$1078,$BH1278,Town!W$728:W$1078)</f>
        <v>663</v>
      </c>
      <c r="X1278" s="63"/>
      <c r="Y1278" s="63"/>
      <c r="Z1278" s="63"/>
      <c r="AA1278" s="63"/>
      <c r="AB1278" s="63"/>
      <c r="AC1278" s="63"/>
      <c r="AD1278" s="63"/>
      <c r="AE1278" s="63"/>
      <c r="AF1278" s="63"/>
      <c r="AG1278" s="63"/>
      <c r="AH1278" s="63"/>
      <c r="AI1278" s="63"/>
      <c r="AJ1278" s="63"/>
      <c r="AK1278" s="63"/>
      <c r="AL1278" s="63"/>
      <c r="AM1278" s="63"/>
      <c r="AN1278" s="63"/>
      <c r="AO1278" s="63"/>
      <c r="AP1278" s="63"/>
      <c r="AQ1278" s="63"/>
      <c r="AS1278" s="5">
        <f>IF(Q1278&gt;0,RANK(Q1278,(N1278:P1278,Q1278:AE1278)),0)</f>
        <v>3</v>
      </c>
      <c r="AT1278" s="5">
        <f>IF(R1278&gt;0,RANK(R1278,(N1278:P1278,Q1278:AE1278)),0)</f>
        <v>4</v>
      </c>
      <c r="AU1278" s="5">
        <f>IF(T1278&gt;0,RANK(T1278,(N1278:P1278,Q1278:AE1278)),0)</f>
        <v>0</v>
      </c>
      <c r="AV1278" s="5">
        <f>IF(S1278&gt;0,RANK(S1278,(N1278:P1278,Q1278:AE1278)),0)</f>
        <v>0</v>
      </c>
      <c r="AW1278" s="2">
        <f t="shared" si="536"/>
        <v>9.4225031867822915E-3</v>
      </c>
      <c r="AX1278" s="2">
        <f t="shared" si="537"/>
        <v>3.9851838507248393E-3</v>
      </c>
      <c r="AY1278" s="2">
        <f t="shared" si="538"/>
        <v>0</v>
      </c>
      <c r="AZ1278" s="2">
        <f t="shared" si="539"/>
        <v>0</v>
      </c>
      <c r="BB1278" t="s">
        <v>849</v>
      </c>
      <c r="BC1278" t="s">
        <v>1328</v>
      </c>
      <c r="BF1278" s="111">
        <v>25</v>
      </c>
      <c r="BG1278" s="113">
        <v>9</v>
      </c>
      <c r="BH1278" s="117">
        <f t="shared" si="528"/>
        <v>25009</v>
      </c>
      <c r="BJ1278" s="5" t="s">
        <v>3185</v>
      </c>
      <c r="BN1278" s="63"/>
    </row>
    <row r="1279" spans="1:98" hidden="1" outlineLevel="1">
      <c r="A1279" t="s">
        <v>1146</v>
      </c>
      <c r="B1279" t="s">
        <v>1328</v>
      </c>
      <c r="C1279" s="1">
        <f t="shared" si="531"/>
        <v>37758</v>
      </c>
      <c r="D1279" s="5">
        <f>IF(N1279&gt;0, RANK(N1279,(N1279:P1279,Q1279:AE1279)),0)</f>
        <v>1</v>
      </c>
      <c r="E1279" s="5">
        <f>IF(O1279&gt;0,RANK(O1279,(N1279:P1279,Q1279:AE1279)),0)</f>
        <v>2</v>
      </c>
      <c r="F1279" s="5">
        <f>IF(P1279&gt;0,RANK(P1279,(N1279:P1279,Q1279:AE1279)),0)</f>
        <v>0</v>
      </c>
      <c r="G1279" s="131">
        <f t="shared" si="493"/>
        <v>17728</v>
      </c>
      <c r="H1279" s="136">
        <f t="shared" si="494"/>
        <v>0.46951639387679434</v>
      </c>
      <c r="I1279" s="2"/>
      <c r="J1279" s="2">
        <f t="shared" si="532"/>
        <v>0.71698712855553792</v>
      </c>
      <c r="K1279" s="2">
        <f t="shared" si="533"/>
        <v>0.24747073467874359</v>
      </c>
      <c r="L1279" s="2">
        <f t="shared" si="534"/>
        <v>0</v>
      </c>
      <c r="M1279" s="2">
        <f t="shared" si="535"/>
        <v>3.5542136765718491E-2</v>
      </c>
      <c r="N1279" s="63">
        <f>SUMIF(Town!$AV$728:$AV$1078,$BH1279,Town!N$728:N$1078)</f>
        <v>27072</v>
      </c>
      <c r="O1279" s="63">
        <f>SUMIF(Town!$AV$728:$AV$1078,$BH1279,Town!O$728:O$1078)</f>
        <v>9344</v>
      </c>
      <c r="P1279" s="63">
        <f>SUMIF(Town!$AV$728:$AV$1078,$BH1279,Town!P$728:P$1078)</f>
        <v>0</v>
      </c>
      <c r="Q1279" s="63">
        <f>SUMIF(Town!$AV$728:$AV$1078,$BH1279,Town!Q$728:Q$1078)</f>
        <v>459</v>
      </c>
      <c r="R1279" s="63">
        <f>SUMIF(Town!$AV$728:$AV$1078,$BH1279,Town!R$728:R$1078)</f>
        <v>781</v>
      </c>
      <c r="S1279" s="63"/>
      <c r="T1279" s="63"/>
      <c r="U1279" s="63"/>
      <c r="V1279" s="63"/>
      <c r="W1279" s="63">
        <f>SUMIF(Town!$AV$728:$AV$1078,$BH1279,Town!W$728:W$1078)</f>
        <v>102</v>
      </c>
      <c r="X1279" s="63"/>
      <c r="Y1279" s="63"/>
      <c r="Z1279" s="63"/>
      <c r="AA1279" s="63"/>
      <c r="AB1279" s="63"/>
      <c r="AC1279" s="63"/>
      <c r="AD1279" s="63"/>
      <c r="AE1279" s="63"/>
      <c r="AF1279" s="63"/>
      <c r="AG1279" s="63"/>
      <c r="AH1279" s="63"/>
      <c r="AI1279" s="63"/>
      <c r="AJ1279" s="63"/>
      <c r="AK1279" s="63"/>
      <c r="AL1279" s="63"/>
      <c r="AM1279" s="63"/>
      <c r="AN1279" s="63"/>
      <c r="AO1279" s="63"/>
      <c r="AP1279" s="63"/>
      <c r="AQ1279" s="63"/>
      <c r="AS1279" s="5">
        <f>IF(Q1279&gt;0,RANK(Q1279,(N1279:P1279,Q1279:AE1279)),0)</f>
        <v>4</v>
      </c>
      <c r="AT1279" s="5">
        <f>IF(R1279&gt;0,RANK(R1279,(N1279:P1279,Q1279:AE1279)),0)</f>
        <v>3</v>
      </c>
      <c r="AU1279" s="5">
        <f>IF(T1279&gt;0,RANK(T1279,(N1279:P1279,Q1279:AE1279)),0)</f>
        <v>0</v>
      </c>
      <c r="AV1279" s="5">
        <f>IF(S1279&gt;0,RANK(S1279,(N1279:P1279,Q1279:AE1279)),0)</f>
        <v>0</v>
      </c>
      <c r="AW1279" s="2">
        <f t="shared" si="536"/>
        <v>1.2156364214206261E-2</v>
      </c>
      <c r="AX1279" s="2">
        <f t="shared" si="537"/>
        <v>2.0684358281688648E-2</v>
      </c>
      <c r="AY1279" s="2">
        <f t="shared" si="538"/>
        <v>0</v>
      </c>
      <c r="AZ1279" s="2">
        <f t="shared" si="539"/>
        <v>0</v>
      </c>
      <c r="BB1279" t="s">
        <v>1146</v>
      </c>
      <c r="BC1279" t="s">
        <v>1328</v>
      </c>
      <c r="BF1279" s="111">
        <v>25</v>
      </c>
      <c r="BG1279" s="113">
        <v>11</v>
      </c>
      <c r="BH1279" s="117">
        <f t="shared" si="528"/>
        <v>25011</v>
      </c>
      <c r="BJ1279" s="5" t="s">
        <v>3185</v>
      </c>
      <c r="BN1279" s="63"/>
    </row>
    <row r="1280" spans="1:98" hidden="1" outlineLevel="1">
      <c r="A1280" t="s">
        <v>2870</v>
      </c>
      <c r="B1280" t="s">
        <v>1328</v>
      </c>
      <c r="C1280" s="1">
        <f t="shared" si="531"/>
        <v>200399</v>
      </c>
      <c r="D1280" s="5">
        <f>IF(N1280&gt;0, RANK(N1280,(N1280:P1280,Q1280:AE1280)),0)</f>
        <v>1</v>
      </c>
      <c r="E1280" s="5">
        <f>IF(O1280&gt;0,RANK(O1280,(N1280:P1280,Q1280:AE1280)),0)</f>
        <v>2</v>
      </c>
      <c r="F1280" s="5">
        <f>IF(P1280&gt;0,RANK(P1280,(N1280:P1280,Q1280:AE1280)),0)</f>
        <v>0</v>
      </c>
      <c r="G1280" s="131">
        <f t="shared" si="493"/>
        <v>50227</v>
      </c>
      <c r="H1280" s="136">
        <f t="shared" si="494"/>
        <v>0.25063498320849903</v>
      </c>
      <c r="I1280" s="2"/>
      <c r="J1280" s="2">
        <f t="shared" si="532"/>
        <v>0.61686435561055697</v>
      </c>
      <c r="K1280" s="2">
        <f t="shared" si="533"/>
        <v>0.36622937240205788</v>
      </c>
      <c r="L1280" s="2">
        <f t="shared" si="534"/>
        <v>0</v>
      </c>
      <c r="M1280" s="2">
        <f t="shared" si="535"/>
        <v>1.6906271987385146E-2</v>
      </c>
      <c r="N1280" s="63">
        <f>SUMIF(Town!$AV$728:$AV$1078,$BH1280,Town!N$728:N$1078)</f>
        <v>123619</v>
      </c>
      <c r="O1280" s="63">
        <f>SUMIF(Town!$AV$728:$AV$1078,$BH1280,Town!O$728:O$1078)</f>
        <v>73392</v>
      </c>
      <c r="P1280" s="63">
        <f>SUMIF(Town!$AV$728:$AV$1078,$BH1280,Town!P$728:P$1078)</f>
        <v>0</v>
      </c>
      <c r="Q1280" s="63">
        <f>SUMIF(Town!$AV$728:$AV$1078,$BH1280,Town!Q$728:Q$1078)</f>
        <v>1866</v>
      </c>
      <c r="R1280" s="63">
        <f>SUMIF(Town!$AV$728:$AV$1078,$BH1280,Town!R$728:R$1078)</f>
        <v>1083</v>
      </c>
      <c r="S1280" s="63"/>
      <c r="T1280" s="63"/>
      <c r="U1280" s="63"/>
      <c r="V1280" s="63"/>
      <c r="W1280" s="63">
        <f>SUMIF(Town!$AV$728:$AV$1078,$BH1280,Town!W$728:W$1078)</f>
        <v>439</v>
      </c>
      <c r="X1280" s="63"/>
      <c r="Y1280" s="63"/>
      <c r="Z1280" s="63"/>
      <c r="AA1280" s="63"/>
      <c r="AB1280" s="63"/>
      <c r="AC1280" s="63"/>
      <c r="AD1280" s="63"/>
      <c r="AE1280" s="63"/>
      <c r="AF1280" s="63"/>
      <c r="AG1280" s="63"/>
      <c r="AH1280" s="63"/>
      <c r="AI1280" s="63"/>
      <c r="AJ1280" s="63"/>
      <c r="AK1280" s="63"/>
      <c r="AL1280" s="63"/>
      <c r="AM1280" s="63"/>
      <c r="AN1280" s="63"/>
      <c r="AO1280" s="63"/>
      <c r="AP1280" s="63"/>
      <c r="AQ1280" s="63"/>
      <c r="AS1280" s="5">
        <f>IF(Q1280&gt;0,RANK(Q1280,(N1280:P1280,Q1280:AE1280)),0)</f>
        <v>3</v>
      </c>
      <c r="AT1280" s="5">
        <f>IF(R1280&gt;0,RANK(R1280,(N1280:P1280,Q1280:AE1280)),0)</f>
        <v>4</v>
      </c>
      <c r="AU1280" s="5">
        <f>IF(T1280&gt;0,RANK(T1280,(N1280:P1280,Q1280:AE1280)),0)</f>
        <v>0</v>
      </c>
      <c r="AV1280" s="5">
        <f>IF(S1280&gt;0,RANK(S1280,(N1280:P1280,Q1280:AE1280)),0)</f>
        <v>0</v>
      </c>
      <c r="AW1280" s="2">
        <f t="shared" si="536"/>
        <v>9.3114237096991494E-3</v>
      </c>
      <c r="AX1280" s="2">
        <f t="shared" si="537"/>
        <v>5.4042185839250695E-3</v>
      </c>
      <c r="AY1280" s="2">
        <f t="shared" si="538"/>
        <v>0</v>
      </c>
      <c r="AZ1280" s="2">
        <f t="shared" si="539"/>
        <v>0</v>
      </c>
      <c r="BB1280" t="s">
        <v>2870</v>
      </c>
      <c r="BC1280" t="s">
        <v>1328</v>
      </c>
      <c r="BF1280" s="111">
        <v>25</v>
      </c>
      <c r="BG1280" s="113">
        <v>13</v>
      </c>
      <c r="BH1280" s="117">
        <f t="shared" si="528"/>
        <v>25013</v>
      </c>
      <c r="BJ1280" s="5" t="s">
        <v>3185</v>
      </c>
      <c r="BN1280" s="63"/>
    </row>
    <row r="1281" spans="1:77" hidden="1" outlineLevel="1">
      <c r="A1281" t="s">
        <v>2187</v>
      </c>
      <c r="B1281" t="s">
        <v>1328</v>
      </c>
      <c r="C1281" s="1">
        <f t="shared" si="531"/>
        <v>81621</v>
      </c>
      <c r="D1281" s="5">
        <f>IF(N1281&gt;0, RANK(N1281,(N1281:P1281,Q1281:AE1281)),0)</f>
        <v>1</v>
      </c>
      <c r="E1281" s="5">
        <f>IF(O1281&gt;0,RANK(O1281,(N1281:P1281,Q1281:AE1281)),0)</f>
        <v>2</v>
      </c>
      <c r="F1281" s="5">
        <f>IF(P1281&gt;0,RANK(P1281,(N1281:P1281,Q1281:AE1281)),0)</f>
        <v>0</v>
      </c>
      <c r="G1281" s="131">
        <f t="shared" si="493"/>
        <v>35879</v>
      </c>
      <c r="H1281" s="136">
        <f t="shared" si="494"/>
        <v>0.4395805001163916</v>
      </c>
      <c r="I1281" s="2"/>
      <c r="J1281" s="2">
        <f t="shared" si="532"/>
        <v>0.70274806728660522</v>
      </c>
      <c r="K1281" s="2">
        <f t="shared" si="533"/>
        <v>0.26316756717021356</v>
      </c>
      <c r="L1281" s="2">
        <f t="shared" si="534"/>
        <v>0</v>
      </c>
      <c r="M1281" s="2">
        <f t="shared" si="535"/>
        <v>3.4084365543181228E-2</v>
      </c>
      <c r="N1281" s="63">
        <f>SUMIF(Town!$AV$728:$AV$1078,$BH1281,Town!N$728:N$1078)</f>
        <v>57359</v>
      </c>
      <c r="O1281" s="63">
        <f>SUMIF(Town!$AV$728:$AV$1078,$BH1281,Town!O$728:O$1078)</f>
        <v>21480</v>
      </c>
      <c r="P1281" s="63">
        <f>SUMIF(Town!$AV$728:$AV$1078,$BH1281,Town!P$728:P$1078)</f>
        <v>0</v>
      </c>
      <c r="Q1281" s="63">
        <f>SUMIF(Town!$AV$728:$AV$1078,$BH1281,Town!Q$728:Q$1078)</f>
        <v>974</v>
      </c>
      <c r="R1281" s="63">
        <f>SUMIF(Town!$AV$728:$AV$1078,$BH1281,Town!R$728:R$1078)</f>
        <v>1576</v>
      </c>
      <c r="S1281" s="63"/>
      <c r="T1281" s="63"/>
      <c r="U1281" s="63"/>
      <c r="V1281" s="63"/>
      <c r="W1281" s="63">
        <f>SUMIF(Town!$AV$728:$AV$1078,$BH1281,Town!W$728:W$1078)</f>
        <v>232</v>
      </c>
      <c r="X1281" s="63"/>
      <c r="Y1281" s="63"/>
      <c r="Z1281" s="63"/>
      <c r="AA1281" s="63"/>
      <c r="AB1281" s="63"/>
      <c r="AC1281" s="63"/>
      <c r="AD1281" s="63"/>
      <c r="AE1281" s="63"/>
      <c r="AF1281" s="63"/>
      <c r="AG1281" s="63"/>
      <c r="AH1281" s="63"/>
      <c r="AI1281" s="63"/>
      <c r="AJ1281" s="63"/>
      <c r="AK1281" s="63"/>
      <c r="AL1281" s="63"/>
      <c r="AM1281" s="63"/>
      <c r="AN1281" s="63"/>
      <c r="AO1281" s="63"/>
      <c r="AP1281" s="63"/>
      <c r="AQ1281" s="63"/>
      <c r="AS1281" s="5">
        <f>IF(Q1281&gt;0,RANK(Q1281,(N1281:P1281,Q1281:AE1281)),0)</f>
        <v>4</v>
      </c>
      <c r="AT1281" s="5">
        <f>IF(R1281&gt;0,RANK(R1281,(N1281:P1281,Q1281:AE1281)),0)</f>
        <v>3</v>
      </c>
      <c r="AU1281" s="5">
        <f>IF(T1281&gt;0,RANK(T1281,(N1281:P1281,Q1281:AE1281)),0)</f>
        <v>0</v>
      </c>
      <c r="AV1281" s="5">
        <f>IF(S1281&gt;0,RANK(S1281,(N1281:P1281,Q1281:AE1281)),0)</f>
        <v>0</v>
      </c>
      <c r="AW1281" s="2">
        <f t="shared" si="536"/>
        <v>1.19332034647946E-2</v>
      </c>
      <c r="AX1281" s="2">
        <f t="shared" si="537"/>
        <v>1.9308756324965388E-2</v>
      </c>
      <c r="AY1281" s="2">
        <f t="shared" si="538"/>
        <v>0</v>
      </c>
      <c r="AZ1281" s="2">
        <f t="shared" si="539"/>
        <v>0</v>
      </c>
      <c r="BB1281" t="s">
        <v>2187</v>
      </c>
      <c r="BC1281" t="s">
        <v>1328</v>
      </c>
      <c r="BF1281" s="111">
        <v>25</v>
      </c>
      <c r="BG1281" s="113">
        <v>15</v>
      </c>
      <c r="BH1281" s="117">
        <f t="shared" si="528"/>
        <v>25015</v>
      </c>
      <c r="BJ1281" s="5" t="s">
        <v>3185</v>
      </c>
      <c r="BN1281" s="63"/>
    </row>
    <row r="1282" spans="1:77" hidden="1" outlineLevel="1">
      <c r="A1282" t="s">
        <v>506</v>
      </c>
      <c r="B1282" t="s">
        <v>1328</v>
      </c>
      <c r="C1282" s="1">
        <f t="shared" si="531"/>
        <v>754170</v>
      </c>
      <c r="D1282" s="5">
        <f>IF(N1282&gt;0, RANK(N1282,(N1282:P1282,Q1282:AE1282)),0)</f>
        <v>1</v>
      </c>
      <c r="E1282" s="5">
        <f>IF(O1282&gt;0,RANK(O1282,(N1282:P1282,Q1282:AE1282)),0)</f>
        <v>2</v>
      </c>
      <c r="F1282" s="5">
        <f>IF(P1282&gt;0,RANK(P1282,(N1282:P1282,Q1282:AE1282)),0)</f>
        <v>0</v>
      </c>
      <c r="G1282" s="131">
        <f t="shared" si="493"/>
        <v>204483</v>
      </c>
      <c r="H1282" s="136">
        <f t="shared" si="494"/>
        <v>0.27113648116472411</v>
      </c>
      <c r="I1282" s="2"/>
      <c r="J1282" s="2">
        <f t="shared" si="532"/>
        <v>0.62559369903337447</v>
      </c>
      <c r="K1282" s="2">
        <f t="shared" si="533"/>
        <v>0.35445721786865031</v>
      </c>
      <c r="L1282" s="2">
        <f t="shared" si="534"/>
        <v>0</v>
      </c>
      <c r="M1282" s="2">
        <f t="shared" si="535"/>
        <v>1.9949083097975218E-2</v>
      </c>
      <c r="N1282" s="63">
        <f>SUMIF(Town!$AV$728:$AV$1078,$BH1282,Town!N$728:N$1078)</f>
        <v>471804</v>
      </c>
      <c r="O1282" s="63">
        <f>SUMIF(Town!$AV$728:$AV$1078,$BH1282,Town!O$728:O$1078)</f>
        <v>267321</v>
      </c>
      <c r="P1282" s="63">
        <f>SUMIF(Town!$AV$728:$AV$1078,$BH1282,Town!P$728:P$1078)</f>
        <v>0</v>
      </c>
      <c r="Q1282" s="63">
        <f>SUMIF(Town!$AV$728:$AV$1078,$BH1282,Town!Q$728:Q$1078)</f>
        <v>7763</v>
      </c>
      <c r="R1282" s="63">
        <f>SUMIF(Town!$AV$728:$AV$1078,$BH1282,Town!R$728:R$1078)</f>
        <v>5759</v>
      </c>
      <c r="S1282" s="63"/>
      <c r="T1282" s="63"/>
      <c r="U1282" s="63"/>
      <c r="V1282" s="63"/>
      <c r="W1282" s="63">
        <f>SUMIF(Town!$AV$728:$AV$1078,$BH1282,Town!W$728:W$1078)</f>
        <v>1523</v>
      </c>
      <c r="X1282" s="63"/>
      <c r="Y1282" s="63"/>
      <c r="Z1282" s="63"/>
      <c r="AA1282" s="63"/>
      <c r="AB1282" s="63"/>
      <c r="AC1282" s="63"/>
      <c r="AD1282" s="63"/>
      <c r="AE1282" s="63"/>
      <c r="AF1282" s="63"/>
      <c r="AG1282" s="63"/>
      <c r="AH1282" s="63"/>
      <c r="AI1282" s="63"/>
      <c r="AJ1282" s="63"/>
      <c r="AK1282" s="63"/>
      <c r="AL1282" s="63"/>
      <c r="AM1282" s="63"/>
      <c r="AN1282" s="63"/>
      <c r="AO1282" s="63"/>
      <c r="AP1282" s="63"/>
      <c r="AQ1282" s="63"/>
      <c r="AS1282" s="5">
        <f>IF(Q1282&gt;0,RANK(Q1282,(N1282:P1282,Q1282:AE1282)),0)</f>
        <v>3</v>
      </c>
      <c r="AT1282" s="5">
        <f>IF(R1282&gt;0,RANK(R1282,(N1282:P1282,Q1282:AE1282)),0)</f>
        <v>4</v>
      </c>
      <c r="AU1282" s="5">
        <f>IF(T1282&gt;0,RANK(T1282,(N1282:P1282,Q1282:AE1282)),0)</f>
        <v>0</v>
      </c>
      <c r="AV1282" s="5">
        <f>IF(S1282&gt;0,RANK(S1282,(N1282:P1282,Q1282:AE1282)),0)</f>
        <v>0</v>
      </c>
      <c r="AW1282" s="2">
        <f t="shared" si="536"/>
        <v>1.0293435167137382E-2</v>
      </c>
      <c r="AX1282" s="2">
        <f t="shared" si="537"/>
        <v>7.6362093427211368E-3</v>
      </c>
      <c r="AY1282" s="2">
        <f t="shared" si="538"/>
        <v>0</v>
      </c>
      <c r="AZ1282" s="2">
        <f t="shared" si="539"/>
        <v>0</v>
      </c>
      <c r="BB1282" t="s">
        <v>506</v>
      </c>
      <c r="BC1282" t="s">
        <v>1328</v>
      </c>
      <c r="BF1282" s="111">
        <v>25</v>
      </c>
      <c r="BG1282" s="113">
        <v>17</v>
      </c>
      <c r="BH1282" s="117">
        <f t="shared" si="528"/>
        <v>25017</v>
      </c>
      <c r="BJ1282" s="5" t="s">
        <v>3185</v>
      </c>
      <c r="BN1282" s="63"/>
    </row>
    <row r="1283" spans="1:77" hidden="1" outlineLevel="1">
      <c r="A1283" t="s">
        <v>3168</v>
      </c>
      <c r="B1283" t="s">
        <v>1328</v>
      </c>
      <c r="C1283" s="1">
        <f t="shared" si="531"/>
        <v>6120</v>
      </c>
      <c r="D1283" s="5">
        <f>IF(N1283&gt;0, RANK(N1283,(N1283:P1283,Q1283:AE1283)),0)</f>
        <v>1</v>
      </c>
      <c r="E1283" s="5">
        <f>IF(O1283&gt;0,RANK(O1283,(N1283:P1283,Q1283:AE1283)),0)</f>
        <v>2</v>
      </c>
      <c r="F1283" s="5">
        <f>IF(P1283&gt;0,RANK(P1283,(N1283:P1283,Q1283:AE1283)),0)</f>
        <v>0</v>
      </c>
      <c r="G1283" s="131">
        <f t="shared" si="493"/>
        <v>1643</v>
      </c>
      <c r="H1283" s="136">
        <f t="shared" si="494"/>
        <v>0.26846405228758169</v>
      </c>
      <c r="I1283" s="2"/>
      <c r="J1283" s="2">
        <f t="shared" si="532"/>
        <v>0.62581699346405228</v>
      </c>
      <c r="K1283" s="2">
        <f t="shared" si="533"/>
        <v>0.3573529411764706</v>
      </c>
      <c r="L1283" s="2">
        <f t="shared" si="534"/>
        <v>0</v>
      </c>
      <c r="M1283" s="2">
        <f t="shared" si="535"/>
        <v>1.683006535947712E-2</v>
      </c>
      <c r="N1283" s="63">
        <f>SUMIF(Town!$AV$728:$AV$1078,$BH1283,Town!N$728:N$1078)</f>
        <v>3830</v>
      </c>
      <c r="O1283" s="63">
        <f>SUMIF(Town!$AV$728:$AV$1078,$BH1283,Town!O$728:O$1078)</f>
        <v>2187</v>
      </c>
      <c r="P1283" s="63">
        <f>SUMIF(Town!$AV$728:$AV$1078,$BH1283,Town!P$728:P$1078)</f>
        <v>0</v>
      </c>
      <c r="Q1283" s="63">
        <f>SUMIF(Town!$AV$728:$AV$1078,$BH1283,Town!Q$728:Q$1078)</f>
        <v>60</v>
      </c>
      <c r="R1283" s="63">
        <f>SUMIF(Town!$AV$728:$AV$1078,$BH1283,Town!R$728:R$1078)</f>
        <v>24</v>
      </c>
      <c r="S1283" s="63"/>
      <c r="T1283" s="63"/>
      <c r="U1283" s="63"/>
      <c r="V1283" s="63"/>
      <c r="W1283" s="63">
        <f>SUMIF(Town!$AV$728:$AV$1078,$BH1283,Town!W$728:W$1078)</f>
        <v>19</v>
      </c>
      <c r="X1283" s="63"/>
      <c r="Y1283" s="63"/>
      <c r="Z1283" s="63"/>
      <c r="AA1283" s="63"/>
      <c r="AB1283" s="63"/>
      <c r="AC1283" s="63"/>
      <c r="AD1283" s="63"/>
      <c r="AE1283" s="63"/>
      <c r="AF1283" s="63"/>
      <c r="AG1283" s="63"/>
      <c r="AH1283" s="63"/>
      <c r="AI1283" s="63"/>
      <c r="AJ1283" s="63"/>
      <c r="AK1283" s="63"/>
      <c r="AL1283" s="63"/>
      <c r="AM1283" s="63"/>
      <c r="AN1283" s="63"/>
      <c r="AO1283" s="63"/>
      <c r="AP1283" s="63"/>
      <c r="AQ1283" s="63"/>
      <c r="AS1283" s="5">
        <f>IF(Q1283&gt;0,RANK(Q1283,(N1283:P1283,Q1283:AE1283)),0)</f>
        <v>3</v>
      </c>
      <c r="AT1283" s="5">
        <f>IF(R1283&gt;0,RANK(R1283,(N1283:P1283,Q1283:AE1283)),0)</f>
        <v>4</v>
      </c>
      <c r="AU1283" s="5">
        <f>IF(T1283&gt;0,RANK(T1283,(N1283:P1283,Q1283:AE1283)),0)</f>
        <v>0</v>
      </c>
      <c r="AV1283" s="5">
        <f>IF(S1283&gt;0,RANK(S1283,(N1283:P1283,Q1283:AE1283)),0)</f>
        <v>0</v>
      </c>
      <c r="AW1283" s="2">
        <f t="shared" si="536"/>
        <v>9.8039215686274508E-3</v>
      </c>
      <c r="AX1283" s="2">
        <f t="shared" si="537"/>
        <v>3.9215686274509803E-3</v>
      </c>
      <c r="AY1283" s="2">
        <f t="shared" si="538"/>
        <v>0</v>
      </c>
      <c r="AZ1283" s="2">
        <f t="shared" si="539"/>
        <v>0</v>
      </c>
      <c r="BB1283" t="s">
        <v>3168</v>
      </c>
      <c r="BC1283" t="s">
        <v>1328</v>
      </c>
      <c r="BF1283" s="111">
        <v>25</v>
      </c>
      <c r="BG1283" s="113">
        <v>19</v>
      </c>
      <c r="BH1283" s="117">
        <f t="shared" si="528"/>
        <v>25019</v>
      </c>
      <c r="BJ1283" s="5" t="s">
        <v>3185</v>
      </c>
      <c r="BN1283" s="63"/>
    </row>
    <row r="1284" spans="1:77" hidden="1" outlineLevel="1">
      <c r="A1284" t="s">
        <v>760</v>
      </c>
      <c r="B1284" t="s">
        <v>1328</v>
      </c>
      <c r="C1284" s="1">
        <f t="shared" si="531"/>
        <v>356523</v>
      </c>
      <c r="D1284" s="5">
        <f>IF(N1284&gt;0, RANK(N1284,(N1284:P1284,Q1284:AE1284)),0)</f>
        <v>1</v>
      </c>
      <c r="E1284" s="5">
        <f>IF(O1284&gt;0,RANK(O1284,(N1284:P1284,Q1284:AE1284)),0)</f>
        <v>2</v>
      </c>
      <c r="F1284" s="5">
        <f>IF(P1284&gt;0,RANK(P1284,(N1284:P1284,Q1284:AE1284)),0)</f>
        <v>0</v>
      </c>
      <c r="G1284" s="131">
        <f t="shared" si="493"/>
        <v>54321</v>
      </c>
      <c r="H1284" s="136">
        <f t="shared" si="494"/>
        <v>0.1523632416421942</v>
      </c>
      <c r="I1284" s="2"/>
      <c r="J1284" s="2">
        <f t="shared" si="532"/>
        <v>0.56858603792742679</v>
      </c>
      <c r="K1284" s="2">
        <f t="shared" si="533"/>
        <v>0.41622279628523268</v>
      </c>
      <c r="L1284" s="2">
        <f t="shared" si="534"/>
        <v>0</v>
      </c>
      <c r="M1284" s="2">
        <f t="shared" si="535"/>
        <v>1.5191165787340533E-2</v>
      </c>
      <c r="N1284" s="63">
        <f>SUMIF(Town!$AV$728:$AV$1078,$BH1284,Town!N$728:N$1078)</f>
        <v>202714</v>
      </c>
      <c r="O1284" s="63">
        <f>SUMIF(Town!$AV$728:$AV$1078,$BH1284,Town!O$728:O$1078)</f>
        <v>148393</v>
      </c>
      <c r="P1284" s="63">
        <f>SUMIF(Town!$AV$728:$AV$1078,$BH1284,Town!P$728:P$1078)</f>
        <v>0</v>
      </c>
      <c r="Q1284" s="63">
        <f>SUMIF(Town!$AV$728:$AV$1078,$BH1284,Town!Q$728:Q$1078)</f>
        <v>3050</v>
      </c>
      <c r="R1284" s="63">
        <f>SUMIF(Town!$AV$728:$AV$1078,$BH1284,Town!R$728:R$1078)</f>
        <v>1641</v>
      </c>
      <c r="S1284" s="63"/>
      <c r="T1284" s="63"/>
      <c r="U1284" s="63"/>
      <c r="V1284" s="63"/>
      <c r="W1284" s="63">
        <f>SUMIF(Town!$AV$728:$AV$1078,$BH1284,Town!W$728:W$1078)</f>
        <v>725</v>
      </c>
      <c r="X1284" s="63"/>
      <c r="Y1284" s="63"/>
      <c r="Z1284" s="63"/>
      <c r="AA1284" s="63"/>
      <c r="AB1284" s="63"/>
      <c r="AC1284" s="63"/>
      <c r="AD1284" s="63"/>
      <c r="AE1284" s="63"/>
      <c r="AF1284" s="63"/>
      <c r="AG1284" s="63"/>
      <c r="AH1284" s="63"/>
      <c r="AI1284" s="63"/>
      <c r="AJ1284" s="63"/>
      <c r="AK1284" s="63"/>
      <c r="AL1284" s="63"/>
      <c r="AM1284" s="63"/>
      <c r="AN1284" s="63"/>
      <c r="AO1284" s="63"/>
      <c r="AP1284" s="63"/>
      <c r="AQ1284" s="63"/>
      <c r="AS1284" s="5">
        <f>IF(Q1284&gt;0,RANK(Q1284,(N1284:P1284,Q1284:AE1284)),0)</f>
        <v>3</v>
      </c>
      <c r="AT1284" s="5">
        <f>IF(R1284&gt;0,RANK(R1284,(N1284:P1284,Q1284:AE1284)),0)</f>
        <v>4</v>
      </c>
      <c r="AU1284" s="5">
        <f>IF(T1284&gt;0,RANK(T1284,(N1284:P1284,Q1284:AE1284)),0)</f>
        <v>0</v>
      </c>
      <c r="AV1284" s="5">
        <f>IF(S1284&gt;0,RANK(S1284,(N1284:P1284,Q1284:AE1284)),0)</f>
        <v>0</v>
      </c>
      <c r="AW1284" s="2">
        <f t="shared" si="536"/>
        <v>8.5548477938309723E-3</v>
      </c>
      <c r="AX1284" s="2">
        <f t="shared" si="537"/>
        <v>4.6027885998939757E-3</v>
      </c>
      <c r="AY1284" s="2">
        <f t="shared" si="538"/>
        <v>0</v>
      </c>
      <c r="AZ1284" s="2">
        <f t="shared" si="539"/>
        <v>0</v>
      </c>
      <c r="BB1284" t="s">
        <v>760</v>
      </c>
      <c r="BC1284" t="s">
        <v>1328</v>
      </c>
      <c r="BF1284" s="111">
        <v>25</v>
      </c>
      <c r="BG1284" s="113">
        <v>21</v>
      </c>
      <c r="BH1284" s="117">
        <f t="shared" si="528"/>
        <v>25021</v>
      </c>
      <c r="BJ1284" s="5" t="s">
        <v>3185</v>
      </c>
      <c r="BN1284" s="63"/>
    </row>
    <row r="1285" spans="1:77" hidden="1" outlineLevel="1">
      <c r="A1285" t="s">
        <v>234</v>
      </c>
      <c r="B1285" t="s">
        <v>1328</v>
      </c>
      <c r="C1285" s="1">
        <f t="shared" si="531"/>
        <v>256531</v>
      </c>
      <c r="D1285" s="5">
        <f>IF(N1285&gt;0, RANK(N1285,(N1285:P1285,Q1285:AE1285)),0)</f>
        <v>1</v>
      </c>
      <c r="E1285" s="5">
        <f>IF(O1285&gt;0,RANK(O1285,(N1285:P1285,Q1285:AE1285)),0)</f>
        <v>2</v>
      </c>
      <c r="F1285" s="5">
        <f>IF(P1285&gt;0,RANK(P1285,(N1285:P1285,Q1285:AE1285)),0)</f>
        <v>0</v>
      </c>
      <c r="G1285" s="131">
        <f t="shared" si="493"/>
        <v>10759</v>
      </c>
      <c r="H1285" s="136">
        <f t="shared" si="494"/>
        <v>4.194035028904889E-2</v>
      </c>
      <c r="I1285" s="2"/>
      <c r="J1285" s="2">
        <f t="shared" si="532"/>
        <v>0.51395347930659452</v>
      </c>
      <c r="K1285" s="2">
        <f t="shared" si="533"/>
        <v>0.47201312901754566</v>
      </c>
      <c r="L1285" s="2">
        <f t="shared" si="534"/>
        <v>0</v>
      </c>
      <c r="M1285" s="2">
        <f t="shared" si="535"/>
        <v>1.4033391675859819E-2</v>
      </c>
      <c r="N1285" s="63">
        <f>SUMIF(Town!$AV$728:$AV$1078,$BH1285,Town!N$728:N$1078)</f>
        <v>131845</v>
      </c>
      <c r="O1285" s="63">
        <f>SUMIF(Town!$AV$728:$AV$1078,$BH1285,Town!O$728:O$1078)</f>
        <v>121086</v>
      </c>
      <c r="P1285" s="63">
        <f>SUMIF(Town!$AV$728:$AV$1078,$BH1285,Town!P$728:P$1078)</f>
        <v>0</v>
      </c>
      <c r="Q1285" s="63">
        <f>SUMIF(Town!$AV$728:$AV$1078,$BH1285,Town!Q$728:Q$1078)</f>
        <v>2103</v>
      </c>
      <c r="R1285" s="63">
        <f>SUMIF(Town!$AV$728:$AV$1078,$BH1285,Town!R$728:R$1078)</f>
        <v>939</v>
      </c>
      <c r="S1285" s="63"/>
      <c r="T1285" s="63"/>
      <c r="U1285" s="63"/>
      <c r="V1285" s="63"/>
      <c r="W1285" s="63">
        <f>SUMIF(Town!$AV$728:$AV$1078,$BH1285,Town!W$728:W$1078)</f>
        <v>558</v>
      </c>
      <c r="X1285" s="63"/>
      <c r="Y1285" s="63"/>
      <c r="Z1285" s="63"/>
      <c r="AA1285" s="63"/>
      <c r="AB1285" s="63"/>
      <c r="AC1285" s="63"/>
      <c r="AD1285" s="63"/>
      <c r="AE1285" s="63"/>
      <c r="AF1285" s="63"/>
      <c r="AG1285" s="63"/>
      <c r="AH1285" s="63"/>
      <c r="AI1285" s="63"/>
      <c r="AJ1285" s="63"/>
      <c r="AK1285" s="63"/>
      <c r="AL1285" s="63"/>
      <c r="AM1285" s="63"/>
      <c r="AN1285" s="63"/>
      <c r="AO1285" s="63"/>
      <c r="AP1285" s="63"/>
      <c r="AQ1285" s="63"/>
      <c r="AS1285" s="5">
        <f>IF(Q1285&gt;0,RANK(Q1285,(N1285:P1285,Q1285:AE1285)),0)</f>
        <v>3</v>
      </c>
      <c r="AT1285" s="5">
        <f>IF(R1285&gt;0,RANK(R1285,(N1285:P1285,Q1285:AE1285)),0)</f>
        <v>4</v>
      </c>
      <c r="AU1285" s="5">
        <f>IF(T1285&gt;0,RANK(T1285,(N1285:P1285,Q1285:AE1285)),0)</f>
        <v>0</v>
      </c>
      <c r="AV1285" s="5">
        <f>IF(S1285&gt;0,RANK(S1285,(N1285:P1285,Q1285:AE1285)),0)</f>
        <v>0</v>
      </c>
      <c r="AW1285" s="2">
        <f t="shared" si="536"/>
        <v>8.1978396373147879E-3</v>
      </c>
      <c r="AX1285" s="2">
        <f t="shared" si="537"/>
        <v>3.6603763287867742E-3</v>
      </c>
      <c r="AY1285" s="2">
        <f t="shared" si="538"/>
        <v>0</v>
      </c>
      <c r="AZ1285" s="2">
        <f t="shared" si="539"/>
        <v>0</v>
      </c>
      <c r="BB1285" t="s">
        <v>234</v>
      </c>
      <c r="BC1285" t="s">
        <v>1328</v>
      </c>
      <c r="BF1285" s="111">
        <v>25</v>
      </c>
      <c r="BG1285" s="113">
        <v>23</v>
      </c>
      <c r="BH1285" s="117">
        <f t="shared" si="528"/>
        <v>25023</v>
      </c>
      <c r="BJ1285" s="5" t="s">
        <v>3185</v>
      </c>
      <c r="BN1285" s="63"/>
    </row>
    <row r="1286" spans="1:77" hidden="1" outlineLevel="1">
      <c r="A1286" t="s">
        <v>1476</v>
      </c>
      <c r="B1286" t="s">
        <v>1328</v>
      </c>
      <c r="C1286" s="1">
        <f t="shared" si="531"/>
        <v>289098</v>
      </c>
      <c r="D1286" s="5">
        <f>IF(N1286&gt;0, RANK(N1286,(N1286:P1286,Q1286:AE1286)),0)</f>
        <v>1</v>
      </c>
      <c r="E1286" s="5">
        <f>IF(O1286&gt;0,RANK(O1286,(N1286:P1286,Q1286:AE1286)),0)</f>
        <v>2</v>
      </c>
      <c r="F1286" s="5">
        <f>IF(P1286&gt;0,RANK(P1286,(N1286:P1286,Q1286:AE1286)),0)</f>
        <v>0</v>
      </c>
      <c r="G1286" s="131">
        <f t="shared" si="493"/>
        <v>163897</v>
      </c>
      <c r="H1286" s="136">
        <f t="shared" si="494"/>
        <v>0.56692540245868184</v>
      </c>
      <c r="I1286" s="2"/>
      <c r="J1286" s="2">
        <f t="shared" si="532"/>
        <v>0.77446402258057823</v>
      </c>
      <c r="K1286" s="2">
        <f t="shared" si="533"/>
        <v>0.20753862012189639</v>
      </c>
      <c r="L1286" s="2">
        <f t="shared" si="534"/>
        <v>0</v>
      </c>
      <c r="M1286" s="2">
        <f t="shared" si="535"/>
        <v>1.7997357297525385E-2</v>
      </c>
      <c r="N1286" s="63">
        <f>SUMIF(Town!$AV$728:$AV$1078,$BH1286,Town!N$728:N$1078)</f>
        <v>223896</v>
      </c>
      <c r="O1286" s="63">
        <f>SUMIF(Town!$AV$728:$AV$1078,$BH1286,Town!O$728:O$1078)</f>
        <v>59999</v>
      </c>
      <c r="P1286" s="63">
        <f>SUMIF(Town!$AV$728:$AV$1078,$BH1286,Town!P$728:P$1078)</f>
        <v>0</v>
      </c>
      <c r="Q1286" s="63">
        <f>SUMIF(Town!$AV$728:$AV$1078,$BH1286,Town!Q$728:Q$1078)</f>
        <v>2388</v>
      </c>
      <c r="R1286" s="63">
        <f>SUMIF(Town!$AV$728:$AV$1078,$BH1286,Town!R$728:R$1078)</f>
        <v>2269</v>
      </c>
      <c r="S1286" s="63"/>
      <c r="T1286" s="63"/>
      <c r="U1286" s="63"/>
      <c r="V1286" s="63"/>
      <c r="W1286" s="63">
        <f>SUMIF(Town!$AV$728:$AV$1078,$BH1286,Town!W$728:W$1078)</f>
        <v>546</v>
      </c>
      <c r="X1286" s="63"/>
      <c r="Y1286" s="63"/>
      <c r="Z1286" s="63"/>
      <c r="AA1286" s="63"/>
      <c r="AB1286" s="63"/>
      <c r="AC1286" s="63"/>
      <c r="AD1286" s="63"/>
      <c r="AE1286" s="63"/>
      <c r="AF1286" s="63"/>
      <c r="AG1286" s="63"/>
      <c r="AH1286" s="63"/>
      <c r="AI1286" s="63"/>
      <c r="AJ1286" s="63"/>
      <c r="AK1286" s="63"/>
      <c r="AL1286" s="63"/>
      <c r="AM1286" s="63"/>
      <c r="AN1286" s="63"/>
      <c r="AO1286" s="63"/>
      <c r="AP1286" s="63"/>
      <c r="AQ1286" s="63"/>
      <c r="AS1286" s="5">
        <f>IF(Q1286&gt;0,RANK(Q1286,(N1286:P1286,Q1286:AE1286)),0)</f>
        <v>3</v>
      </c>
      <c r="AT1286" s="5">
        <f>IF(R1286&gt;0,RANK(R1286,(N1286:P1286,Q1286:AE1286)),0)</f>
        <v>4</v>
      </c>
      <c r="AU1286" s="5">
        <f>IF(T1286&gt;0,RANK(T1286,(N1286:P1286,Q1286:AE1286)),0)</f>
        <v>0</v>
      </c>
      <c r="AV1286" s="5">
        <f>IF(S1286&gt;0,RANK(S1286,(N1286:P1286,Q1286:AE1286)),0)</f>
        <v>0</v>
      </c>
      <c r="AW1286" s="2">
        <f t="shared" si="536"/>
        <v>8.2601747504306502E-3</v>
      </c>
      <c r="AX1286" s="2">
        <f t="shared" si="537"/>
        <v>7.8485496267701616E-3</v>
      </c>
      <c r="AY1286" s="2">
        <f t="shared" si="538"/>
        <v>0</v>
      </c>
      <c r="AZ1286" s="2">
        <f t="shared" si="539"/>
        <v>0</v>
      </c>
      <c r="BB1286" t="s">
        <v>1476</v>
      </c>
      <c r="BC1286" t="s">
        <v>1328</v>
      </c>
      <c r="BF1286" s="111">
        <v>25</v>
      </c>
      <c r="BG1286" s="113">
        <v>25</v>
      </c>
      <c r="BH1286" s="117">
        <f t="shared" si="528"/>
        <v>25025</v>
      </c>
      <c r="BJ1286" s="5" t="s">
        <v>3185</v>
      </c>
      <c r="BN1286" s="63"/>
    </row>
    <row r="1287" spans="1:77" hidden="1" outlineLevel="1">
      <c r="A1287" t="s">
        <v>1783</v>
      </c>
      <c r="B1287" t="s">
        <v>1328</v>
      </c>
      <c r="C1287" s="1">
        <f t="shared" si="531"/>
        <v>369112</v>
      </c>
      <c r="D1287" s="5">
        <f>IF(N1287&gt;0, RANK(N1287,(N1287:P1287,Q1287:AE1287)),0)</f>
        <v>1</v>
      </c>
      <c r="E1287" s="5">
        <f>IF(O1287&gt;0,RANK(O1287,(N1287:P1287,Q1287:AE1287)),0)</f>
        <v>2</v>
      </c>
      <c r="F1287" s="5">
        <f>IF(P1287&gt;0,RANK(P1287,(N1287:P1287,Q1287:AE1287)),0)</f>
        <v>0</v>
      </c>
      <c r="G1287" s="131">
        <f t="shared" si="493"/>
        <v>34854</v>
      </c>
      <c r="H1287" s="136">
        <f t="shared" si="494"/>
        <v>9.4426623897353651E-2</v>
      </c>
      <c r="I1287" s="2"/>
      <c r="J1287" s="2">
        <f t="shared" si="532"/>
        <v>0.53708359522313009</v>
      </c>
      <c r="K1287" s="2">
        <f t="shared" si="533"/>
        <v>0.44265697132577647</v>
      </c>
      <c r="L1287" s="2">
        <f t="shared" si="534"/>
        <v>0</v>
      </c>
      <c r="M1287" s="2">
        <f t="shared" si="535"/>
        <v>2.0259433451093434E-2</v>
      </c>
      <c r="N1287" s="63">
        <f>SUMIF(Town!$AV$728:$AV$1078,$BH1287,Town!N$728:N$1078)</f>
        <v>198244</v>
      </c>
      <c r="O1287" s="63">
        <f>SUMIF(Town!$AV$728:$AV$1078,$BH1287,Town!O$728:O$1078)</f>
        <v>163390</v>
      </c>
      <c r="P1287" s="63">
        <f>SUMIF(Town!$AV$728:$AV$1078,$BH1287,Town!P$728:P$1078)</f>
        <v>0</v>
      </c>
      <c r="Q1287" s="63">
        <f>SUMIF(Town!$AV$728:$AV$1078,$BH1287,Town!Q$728:Q$1078)</f>
        <v>4381</v>
      </c>
      <c r="R1287" s="63">
        <f>SUMIF(Town!$AV$728:$AV$1078,$BH1287,Town!R$728:R$1078)</f>
        <v>2158</v>
      </c>
      <c r="S1287" s="63"/>
      <c r="T1287" s="63"/>
      <c r="U1287" s="63"/>
      <c r="V1287" s="63"/>
      <c r="W1287" s="63">
        <f>SUMIF(Town!$AV$728:$AV$1078,$BH1287,Town!W$728:W$1078)</f>
        <v>939</v>
      </c>
      <c r="X1287" s="63"/>
      <c r="Y1287" s="63"/>
      <c r="Z1287" s="63"/>
      <c r="AA1287" s="63"/>
      <c r="AB1287" s="63"/>
      <c r="AC1287" s="63"/>
      <c r="AD1287" s="63"/>
      <c r="AE1287" s="63"/>
      <c r="AF1287" s="63"/>
      <c r="AG1287" s="63"/>
      <c r="AH1287" s="63"/>
      <c r="AI1287" s="63"/>
      <c r="AJ1287" s="63"/>
      <c r="AK1287" s="63"/>
      <c r="AL1287" s="63"/>
      <c r="AM1287" s="63"/>
      <c r="AN1287" s="63"/>
      <c r="AO1287" s="63"/>
      <c r="AP1287" s="63"/>
      <c r="AQ1287" s="63"/>
      <c r="AS1287" s="5">
        <f>IF(Q1287&gt;0,RANK(Q1287,(N1287:P1287,Q1287:AE1287)),0)</f>
        <v>3</v>
      </c>
      <c r="AT1287" s="5">
        <f>IF(R1287&gt;0,RANK(R1287,(N1287:P1287,Q1287:AE1287)),0)</f>
        <v>4</v>
      </c>
      <c r="AU1287" s="5">
        <f>IF(T1287&gt;0,RANK(T1287,(N1287:P1287,Q1287:AE1287)),0)</f>
        <v>0</v>
      </c>
      <c r="AV1287" s="5">
        <f>IF(S1287&gt;0,RANK(S1287,(N1287:P1287,Q1287:AE1287)),0)</f>
        <v>0</v>
      </c>
      <c r="AW1287" s="2">
        <f t="shared" si="536"/>
        <v>1.186902620342877E-2</v>
      </c>
      <c r="AX1287" s="2">
        <f t="shared" si="537"/>
        <v>5.846463945902599E-3</v>
      </c>
      <c r="AY1287" s="2">
        <f t="shared" si="538"/>
        <v>0</v>
      </c>
      <c r="AZ1287" s="2">
        <f t="shared" si="539"/>
        <v>0</v>
      </c>
      <c r="BB1287" t="s">
        <v>1783</v>
      </c>
      <c r="BC1287" t="s">
        <v>1328</v>
      </c>
      <c r="BF1287" s="111">
        <v>25</v>
      </c>
      <c r="BG1287" s="113">
        <v>27</v>
      </c>
      <c r="BH1287" s="117">
        <f t="shared" si="528"/>
        <v>25027</v>
      </c>
      <c r="BJ1287" s="5" t="s">
        <v>3185</v>
      </c>
      <c r="BN1287" s="63"/>
    </row>
    <row r="1288" spans="1:77" collapsed="1">
      <c r="A1288" t="s">
        <v>2493</v>
      </c>
      <c r="B1288" t="s">
        <v>548</v>
      </c>
      <c r="C1288" s="1">
        <f t="shared" si="531"/>
        <v>3167767</v>
      </c>
      <c r="D1288" s="5">
        <f>IF(N1288&gt;0, RANK(N1288,(N1288:P1288,Q1288:AE1288)),0)</f>
        <v>1</v>
      </c>
      <c r="E1288" s="5">
        <f>IF(O1288&gt;0,RANK(O1288,(N1288:P1288,Q1288:AE1288)),0)</f>
        <v>2</v>
      </c>
      <c r="F1288" s="5">
        <f>IF(P1288&gt;0,RANK(P1288,(N1288:P1288,Q1288:AE1288)),0)</f>
        <v>0</v>
      </c>
      <c r="G1288" s="131">
        <f t="shared" ref="G1288:G1351" si="540">IF(C1288&gt;0,MAX(N1288:P1288)-LARGE(N1288:P1288,2),0)</f>
        <v>732976</v>
      </c>
      <c r="H1288" s="136">
        <f t="shared" ref="H1288:H1351" si="541">IF(C1288&gt;0,G1288/C1288,0)</f>
        <v>0.23138570481983051</v>
      </c>
      <c r="I1288" s="2"/>
      <c r="J1288" s="2">
        <f t="shared" si="532"/>
        <v>0.60651241079283924</v>
      </c>
      <c r="K1288" s="2">
        <f t="shared" si="533"/>
        <v>0.37512670597300873</v>
      </c>
      <c r="L1288" s="2">
        <f t="shared" si="534"/>
        <v>0</v>
      </c>
      <c r="M1288" s="2">
        <f t="shared" si="535"/>
        <v>1.8360883234152026E-2</v>
      </c>
      <c r="N1288" s="63">
        <f t="shared" ref="N1288:O1288" si="542">SUM(N1274:N1287)</f>
        <v>1921290</v>
      </c>
      <c r="O1288" s="63">
        <f t="shared" si="542"/>
        <v>1188314</v>
      </c>
      <c r="P1288" s="63">
        <f>SUM(P1274:P1287)</f>
        <v>0</v>
      </c>
      <c r="Q1288" s="63">
        <f t="shared" ref="Q1288:R1288" si="543">SUM(Q1274:Q1287)</f>
        <v>30920</v>
      </c>
      <c r="R1288" s="63">
        <f t="shared" si="543"/>
        <v>20691</v>
      </c>
      <c r="S1288" s="63"/>
      <c r="T1288" s="63"/>
      <c r="U1288" s="63"/>
      <c r="V1288" s="63"/>
      <c r="W1288" s="63">
        <f>SUM(W1274:W1287)</f>
        <v>6552</v>
      </c>
      <c r="X1288" s="63"/>
      <c r="Y1288" s="63"/>
      <c r="Z1288" s="63"/>
      <c r="AA1288" s="63"/>
      <c r="AB1288" s="63"/>
      <c r="AC1288" s="63"/>
      <c r="AD1288" s="63"/>
      <c r="AE1288" s="63"/>
      <c r="AF1288" s="63"/>
      <c r="AG1288" s="63"/>
      <c r="AH1288" s="63"/>
      <c r="AI1288" s="63"/>
      <c r="AJ1288" s="63"/>
      <c r="AK1288" s="63"/>
      <c r="AL1288" s="63"/>
      <c r="AM1288" s="63"/>
      <c r="AN1288" s="63"/>
      <c r="AO1288" s="63"/>
      <c r="AP1288" s="63"/>
      <c r="AQ1288" s="63"/>
      <c r="AS1288" s="5">
        <f>IF(Q1288&gt;0,RANK(Q1288,(N1288:P1288,Q1288:AE1288)),0)</f>
        <v>3</v>
      </c>
      <c r="AT1288" s="5">
        <f>IF(R1288&gt;0,RANK(R1288,(N1288:P1288,Q1288:AE1288)),0)</f>
        <v>4</v>
      </c>
      <c r="AU1288" s="5">
        <f>IF(T1288&gt;0,RANK(T1288,(N1288:P1288,Q1288:AE1288)),0)</f>
        <v>0</v>
      </c>
      <c r="AV1288" s="5">
        <f>IF(S1288&gt;0,RANK(S1288,(N1288:P1288,Q1288:AE1288)),0)</f>
        <v>0</v>
      </c>
      <c r="AW1288" s="2">
        <f t="shared" si="536"/>
        <v>9.760818898612177E-3</v>
      </c>
      <c r="AX1288" s="2">
        <f t="shared" si="537"/>
        <v>6.5317303955751797E-3</v>
      </c>
      <c r="AY1288" s="2">
        <f t="shared" si="538"/>
        <v>0</v>
      </c>
      <c r="AZ1288" s="2">
        <f t="shared" si="539"/>
        <v>0</v>
      </c>
      <c r="BB1288" t="s">
        <v>2493</v>
      </c>
      <c r="BC1288" t="s">
        <v>548</v>
      </c>
      <c r="BF1288" s="111">
        <v>25</v>
      </c>
      <c r="BG1288" s="113"/>
      <c r="BH1288" s="111">
        <v>25</v>
      </c>
      <c r="BJ1288" s="5" t="s">
        <v>718</v>
      </c>
      <c r="BN1288" s="63"/>
    </row>
    <row r="1289" spans="1:77">
      <c r="C1289" s="1"/>
      <c r="E1289" s="5"/>
      <c r="F1289" s="5"/>
      <c r="G1289" s="131"/>
      <c r="H1289" s="136"/>
      <c r="I1289" s="2"/>
      <c r="N1289" s="63"/>
      <c r="O1289" s="63"/>
      <c r="P1289" s="63"/>
      <c r="Q1289" s="63"/>
      <c r="R1289" s="63"/>
      <c r="S1289" s="63"/>
      <c r="T1289" s="63"/>
      <c r="U1289" s="63"/>
      <c r="V1289" s="63"/>
      <c r="W1289" s="63"/>
      <c r="X1289" s="63"/>
      <c r="Y1289" s="63"/>
      <c r="Z1289" s="63"/>
      <c r="AA1289" s="63"/>
      <c r="AB1289" s="63"/>
      <c r="AC1289" s="63"/>
      <c r="AD1289" s="63"/>
      <c r="AE1289" s="63"/>
      <c r="AF1289" s="63"/>
      <c r="AG1289" s="131"/>
      <c r="AH1289" s="63"/>
      <c r="AI1289" s="63"/>
      <c r="AJ1289" s="63"/>
      <c r="AK1289" s="63"/>
      <c r="AL1289" s="63"/>
      <c r="AM1289" s="63"/>
      <c r="AN1289" s="63"/>
      <c r="AO1289" s="63"/>
      <c r="AP1289" s="63"/>
      <c r="AQ1289" s="63"/>
      <c r="AS1289" s="5"/>
      <c r="AT1289" s="5"/>
      <c r="AU1289" s="5"/>
      <c r="AV1289" s="5"/>
      <c r="BF1289" s="111"/>
      <c r="BG1289" s="113"/>
      <c r="BH1289" s="117"/>
      <c r="BX1289" s="131"/>
      <c r="BY1289" s="131"/>
    </row>
    <row r="1290" spans="1:77" hidden="1" outlineLevel="1">
      <c r="A1290" t="s">
        <v>303</v>
      </c>
      <c r="B1290" t="s">
        <v>3139</v>
      </c>
      <c r="C1290" s="1">
        <f t="shared" ref="C1290:C1321" si="544">SUM(N1290:AQ1290)</f>
        <v>6104</v>
      </c>
      <c r="D1290" s="5">
        <f>IF(N1290&gt;0, RANK(N1290,(N1290:P1290,Q1290:AE1290)),0)</f>
        <v>2</v>
      </c>
      <c r="E1290" s="5">
        <f>IF(O1290&gt;0,RANK(O1290,(N1290:P1290,Q1290:AE1290)),0)</f>
        <v>1</v>
      </c>
      <c r="F1290" s="5">
        <f>IF(P1290&gt;0,RANK(P1290,(N1290:P1290,Q1290:AE1290)),0)</f>
        <v>0</v>
      </c>
      <c r="G1290" s="131">
        <f t="shared" si="540"/>
        <v>1099</v>
      </c>
      <c r="H1290" s="136">
        <f t="shared" si="541"/>
        <v>0.18004587155963303</v>
      </c>
      <c r="I1290" s="2"/>
      <c r="J1290" s="2">
        <f t="shared" ref="J1290:J1321" si="545">IF($C1290=0,"-",N1290/$C1290)</f>
        <v>0.40498034076015726</v>
      </c>
      <c r="K1290" s="2">
        <f t="shared" ref="K1290:K1321" si="546">IF($C1290=0,"-",O1290/$C1290)</f>
        <v>0.58502621231979035</v>
      </c>
      <c r="L1290" s="2">
        <f t="shared" ref="L1290:L1321" si="547">IF($C1290=0,"-",P1290/$C1290)</f>
        <v>0</v>
      </c>
      <c r="M1290" s="2">
        <f t="shared" ref="M1290:M1321" si="548">IF(C1290=0,"-",(1-J1290-K1290-L1290))</f>
        <v>9.993446920052329E-3</v>
      </c>
      <c r="N1290" s="63">
        <v>2472</v>
      </c>
      <c r="O1290" s="63">
        <v>3571</v>
      </c>
      <c r="P1290" s="63"/>
      <c r="Q1290" s="63">
        <v>8</v>
      </c>
      <c r="R1290" s="63">
        <v>17</v>
      </c>
      <c r="S1290" s="63">
        <v>27</v>
      </c>
      <c r="T1290" s="63"/>
      <c r="U1290" s="63">
        <v>0</v>
      </c>
      <c r="V1290" s="63"/>
      <c r="W1290" s="63">
        <f>IF(Copyright!C$12=1,IF(BW1290&gt;0,BW1290-Q1290-SUM(T1290:V1290)-SUM(Y1290:AG1290)-SUM(AH1290:AQ1290),0),0)</f>
        <v>0</v>
      </c>
      <c r="X1290" s="63">
        <v>9</v>
      </c>
      <c r="Y1290" s="63">
        <v>0</v>
      </c>
      <c r="Z1290" s="63"/>
      <c r="AA1290" s="63"/>
      <c r="AB1290" s="63"/>
      <c r="AC1290" s="63"/>
      <c r="AD1290" s="63"/>
      <c r="AE1290" s="63"/>
      <c r="AF1290" s="63"/>
      <c r="AG1290" s="63">
        <v>0</v>
      </c>
      <c r="AH1290" s="63"/>
      <c r="AI1290" s="63"/>
      <c r="AJ1290" s="63"/>
      <c r="AK1290" s="63"/>
      <c r="AL1290" s="63"/>
      <c r="AM1290" s="63"/>
      <c r="AN1290" s="63"/>
      <c r="AO1290" s="63"/>
      <c r="AP1290" s="63"/>
      <c r="AQ1290" s="63"/>
      <c r="AS1290" s="5">
        <f>IF(Q1290&gt;0,RANK(Q1290,(N1290:P1290,Q1290:AE1290)),0)</f>
        <v>6</v>
      </c>
      <c r="AT1290" s="5">
        <f>IF(R1290&gt;0,RANK(R1290,(N1290:P1290,Q1290:AE1290)),0)</f>
        <v>4</v>
      </c>
      <c r="AU1290" s="5">
        <f>IF(T1290&gt;0,RANK(T1290,(N1290:P1290,Q1290:AE1290)),0)</f>
        <v>0</v>
      </c>
      <c r="AV1290" s="5">
        <f>IF(S1290&gt;0,RANK(S1290,(N1290:P1290,Q1290:AE1290)),0)</f>
        <v>3</v>
      </c>
      <c r="AW1290" s="2">
        <f t="shared" ref="AW1290:AW1321" si="549">IF($C1290=0,"-",Q1290/$C1290)</f>
        <v>1.3106159895150721E-3</v>
      </c>
      <c r="AX1290" s="2">
        <f t="shared" ref="AX1290:AX1321" si="550">IF($C1290=0,"-",R1290/$C1290)</f>
        <v>2.7850589777195281E-3</v>
      </c>
      <c r="AY1290" s="2">
        <f t="shared" ref="AY1290:AY1321" si="551">IF($C1290=0,"-",T1290/$C1290)</f>
        <v>0</v>
      </c>
      <c r="AZ1290" s="2">
        <f t="shared" ref="AZ1290:AZ1321" si="552">IF($C1290=0,"-",S1290/$C1290)</f>
        <v>4.4233289646133682E-3</v>
      </c>
      <c r="BB1290" t="s">
        <v>303</v>
      </c>
      <c r="BC1290" t="s">
        <v>3139</v>
      </c>
      <c r="BD1290" s="8">
        <v>1</v>
      </c>
      <c r="BF1290" s="111">
        <v>26</v>
      </c>
      <c r="BG1290" s="113">
        <v>1</v>
      </c>
      <c r="BH1290" s="117">
        <f t="shared" si="528"/>
        <v>26001</v>
      </c>
      <c r="BJ1290" s="5" t="s">
        <v>3185</v>
      </c>
    </row>
    <row r="1291" spans="1:77" hidden="1" outlineLevel="1">
      <c r="A1291" t="s">
        <v>2034</v>
      </c>
      <c r="B1291" t="s">
        <v>3139</v>
      </c>
      <c r="C1291" s="1">
        <f t="shared" si="544"/>
        <v>4618</v>
      </c>
      <c r="D1291" s="5">
        <f>IF(N1291&gt;0, RANK(N1291,(N1291:P1291,Q1291:AE1291)),0)</f>
        <v>2</v>
      </c>
      <c r="E1291" s="5">
        <f>IF(O1291&gt;0,RANK(O1291,(N1291:P1291,Q1291:AE1291)),0)</f>
        <v>1</v>
      </c>
      <c r="F1291" s="5">
        <f>IF(P1291&gt;0,RANK(P1291,(N1291:P1291,Q1291:AE1291)),0)</f>
        <v>0</v>
      </c>
      <c r="G1291" s="131">
        <f t="shared" si="540"/>
        <v>118</v>
      </c>
      <c r="H1291" s="136">
        <f t="shared" si="541"/>
        <v>2.5552187093980078E-2</v>
      </c>
      <c r="I1291" s="2"/>
      <c r="J1291" s="2">
        <f t="shared" si="545"/>
        <v>0.47899523603291466</v>
      </c>
      <c r="K1291" s="2">
        <f t="shared" si="546"/>
        <v>0.50454742312689471</v>
      </c>
      <c r="L1291" s="2">
        <f t="shared" si="547"/>
        <v>0</v>
      </c>
      <c r="M1291" s="2">
        <f t="shared" si="548"/>
        <v>1.6457340840190682E-2</v>
      </c>
      <c r="N1291" s="63">
        <v>2212</v>
      </c>
      <c r="O1291" s="63">
        <v>2330</v>
      </c>
      <c r="P1291" s="63"/>
      <c r="Q1291" s="63">
        <v>14</v>
      </c>
      <c r="R1291" s="63">
        <v>34</v>
      </c>
      <c r="S1291" s="63">
        <v>23</v>
      </c>
      <c r="T1291" s="63"/>
      <c r="U1291" s="63">
        <v>0</v>
      </c>
      <c r="V1291" s="63"/>
      <c r="W1291" s="63">
        <f>IF(Copyright!C$12=1,IF(BW1291&gt;0,BW1291-Q1291-SUM(T1291:V1291)-SUM(Y1291:AG1291)-SUM(AH1291:AQ1291),0),0)</f>
        <v>0</v>
      </c>
      <c r="X1291" s="63">
        <v>5</v>
      </c>
      <c r="Y1291" s="63">
        <v>0</v>
      </c>
      <c r="Z1291" s="63"/>
      <c r="AA1291" s="63"/>
      <c r="AB1291" s="63"/>
      <c r="AC1291" s="63"/>
      <c r="AD1291" s="63"/>
      <c r="AE1291" s="63"/>
      <c r="AF1291" s="63"/>
      <c r="AG1291" s="63">
        <v>0</v>
      </c>
      <c r="AH1291" s="63"/>
      <c r="AI1291" s="63"/>
      <c r="AJ1291" s="63"/>
      <c r="AK1291" s="63"/>
      <c r="AL1291" s="63"/>
      <c r="AM1291" s="63"/>
      <c r="AN1291" s="63"/>
      <c r="AO1291" s="63"/>
      <c r="AP1291" s="63"/>
      <c r="AQ1291" s="63"/>
      <c r="AS1291" s="5">
        <f>IF(Q1291&gt;0,RANK(Q1291,(N1291:P1291,Q1291:AE1291)),0)</f>
        <v>5</v>
      </c>
      <c r="AT1291" s="5">
        <f>IF(R1291&gt;0,RANK(R1291,(N1291:P1291,Q1291:AE1291)),0)</f>
        <v>3</v>
      </c>
      <c r="AU1291" s="5">
        <f>IF(T1291&gt;0,RANK(T1291,(N1291:P1291,Q1291:AE1291)),0)</f>
        <v>0</v>
      </c>
      <c r="AV1291" s="5">
        <f>IF(S1291&gt;0,RANK(S1291,(N1291:P1291,Q1291:AE1291)),0)</f>
        <v>4</v>
      </c>
      <c r="AW1291" s="2">
        <f t="shared" si="549"/>
        <v>3.0316154179298397E-3</v>
      </c>
      <c r="AX1291" s="2">
        <f t="shared" si="550"/>
        <v>7.3624945864010395E-3</v>
      </c>
      <c r="AY1291" s="2">
        <f t="shared" si="551"/>
        <v>0</v>
      </c>
      <c r="AZ1291" s="2">
        <f t="shared" si="552"/>
        <v>4.9805110437418799E-3</v>
      </c>
      <c r="BB1291" t="s">
        <v>2034</v>
      </c>
      <c r="BC1291" t="s">
        <v>3139</v>
      </c>
      <c r="BD1291" s="8">
        <v>1</v>
      </c>
      <c r="BF1291" s="111">
        <v>26</v>
      </c>
      <c r="BG1291" s="113">
        <v>3</v>
      </c>
      <c r="BH1291" s="117">
        <f t="shared" si="528"/>
        <v>26003</v>
      </c>
      <c r="BJ1291" s="5" t="s">
        <v>3185</v>
      </c>
    </row>
    <row r="1292" spans="1:77" hidden="1" outlineLevel="1">
      <c r="A1292" t="s">
        <v>1137</v>
      </c>
      <c r="B1292" t="s">
        <v>3139</v>
      </c>
      <c r="C1292" s="1">
        <f t="shared" si="544"/>
        <v>52619</v>
      </c>
      <c r="D1292" s="5">
        <f>IF(N1292&gt;0, RANK(N1292,(N1292:P1292,Q1292:AE1292)),0)</f>
        <v>2</v>
      </c>
      <c r="E1292" s="5">
        <f>IF(O1292&gt;0,RANK(O1292,(N1292:P1292,Q1292:AE1292)),0)</f>
        <v>1</v>
      </c>
      <c r="F1292" s="5">
        <f>IF(P1292&gt;0,RANK(P1292,(N1292:P1292,Q1292:AE1292)),0)</f>
        <v>0</v>
      </c>
      <c r="G1292" s="131">
        <f t="shared" si="540"/>
        <v>10317</v>
      </c>
      <c r="H1292" s="136">
        <f t="shared" si="541"/>
        <v>0.19606986069670651</v>
      </c>
      <c r="I1292" s="2"/>
      <c r="J1292" s="2">
        <f t="shared" si="545"/>
        <v>0.39540850263212907</v>
      </c>
      <c r="K1292" s="2">
        <f t="shared" si="546"/>
        <v>0.59147836332883563</v>
      </c>
      <c r="L1292" s="2">
        <f t="shared" si="547"/>
        <v>0</v>
      </c>
      <c r="M1292" s="2">
        <f t="shared" si="548"/>
        <v>1.3113134039035357E-2</v>
      </c>
      <c r="N1292" s="63">
        <v>20806</v>
      </c>
      <c r="O1292" s="63">
        <v>31123</v>
      </c>
      <c r="P1292" s="63"/>
      <c r="Q1292" s="63">
        <v>79</v>
      </c>
      <c r="R1292" s="63">
        <v>280</v>
      </c>
      <c r="S1292" s="63">
        <v>263</v>
      </c>
      <c r="T1292" s="63"/>
      <c r="U1292" s="63">
        <v>0</v>
      </c>
      <c r="V1292" s="63"/>
      <c r="W1292" s="63">
        <f>IF(Copyright!C$12=1,IF(BW1292&gt;0,BW1292-Q1292-SUM(T1292:V1292)-SUM(Y1292:AG1292)-SUM(AH1292:AQ1292),0),0)</f>
        <v>0</v>
      </c>
      <c r="X1292" s="63">
        <v>67</v>
      </c>
      <c r="Y1292" s="63">
        <v>1</v>
      </c>
      <c r="Z1292" s="63"/>
      <c r="AA1292" s="63"/>
      <c r="AB1292" s="63"/>
      <c r="AC1292" s="63"/>
      <c r="AD1292" s="63"/>
      <c r="AE1292" s="63"/>
      <c r="AF1292" s="63"/>
      <c r="AG1292" s="63">
        <v>0</v>
      </c>
      <c r="AH1292" s="63"/>
      <c r="AI1292" s="63"/>
      <c r="AJ1292" s="63"/>
      <c r="AK1292" s="63"/>
      <c r="AL1292" s="63"/>
      <c r="AM1292" s="63"/>
      <c r="AN1292" s="63"/>
      <c r="AO1292" s="63"/>
      <c r="AP1292" s="63"/>
      <c r="AQ1292" s="63"/>
      <c r="AS1292" s="5">
        <f>IF(Q1292&gt;0,RANK(Q1292,(N1292:P1292,Q1292:AE1292)),0)</f>
        <v>5</v>
      </c>
      <c r="AT1292" s="5">
        <f>IF(R1292&gt;0,RANK(R1292,(N1292:P1292,Q1292:AE1292)),0)</f>
        <v>3</v>
      </c>
      <c r="AU1292" s="5">
        <f>IF(T1292&gt;0,RANK(T1292,(N1292:P1292,Q1292:AE1292)),0)</f>
        <v>0</v>
      </c>
      <c r="AV1292" s="5">
        <f>IF(S1292&gt;0,RANK(S1292,(N1292:P1292,Q1292:AE1292)),0)</f>
        <v>4</v>
      </c>
      <c r="AW1292" s="2">
        <f t="shared" si="549"/>
        <v>1.5013588247591175E-3</v>
      </c>
      <c r="AX1292" s="2">
        <f t="shared" si="550"/>
        <v>5.3212717839563658E-3</v>
      </c>
      <c r="AY1292" s="2">
        <f t="shared" si="551"/>
        <v>0</v>
      </c>
      <c r="AZ1292" s="2">
        <f t="shared" si="552"/>
        <v>4.9981945685018715E-3</v>
      </c>
      <c r="BB1292" t="s">
        <v>1137</v>
      </c>
      <c r="BC1292" t="s">
        <v>3139</v>
      </c>
      <c r="BD1292" s="8"/>
      <c r="BF1292" s="111">
        <v>26</v>
      </c>
      <c r="BG1292" s="113">
        <v>5</v>
      </c>
      <c r="BH1292" s="117">
        <f t="shared" si="528"/>
        <v>26005</v>
      </c>
      <c r="BJ1292" s="5" t="s">
        <v>3185</v>
      </c>
      <c r="BW1292" s="132">
        <v>236</v>
      </c>
    </row>
    <row r="1293" spans="1:77" hidden="1" outlineLevel="1">
      <c r="A1293" t="s">
        <v>366</v>
      </c>
      <c r="B1293" t="s">
        <v>3139</v>
      </c>
      <c r="C1293" s="1">
        <f t="shared" si="544"/>
        <v>14014</v>
      </c>
      <c r="D1293" s="5">
        <f>IF(N1293&gt;0, RANK(N1293,(N1293:P1293,Q1293:AE1293)),0)</f>
        <v>2</v>
      </c>
      <c r="E1293" s="5">
        <f>IF(O1293&gt;0,RANK(O1293,(N1293:P1293,Q1293:AE1293)),0)</f>
        <v>1</v>
      </c>
      <c r="F1293" s="5">
        <f>IF(P1293&gt;0,RANK(P1293,(N1293:P1293,Q1293:AE1293)),0)</f>
        <v>0</v>
      </c>
      <c r="G1293" s="131">
        <f t="shared" si="540"/>
        <v>749</v>
      </c>
      <c r="H1293" s="136">
        <f t="shared" si="541"/>
        <v>5.3446553446553448E-2</v>
      </c>
      <c r="I1293" s="2"/>
      <c r="J1293" s="2">
        <f t="shared" si="545"/>
        <v>0.46731839588982443</v>
      </c>
      <c r="K1293" s="2">
        <f t="shared" si="546"/>
        <v>0.52076494933637796</v>
      </c>
      <c r="L1293" s="2">
        <f t="shared" si="547"/>
        <v>0</v>
      </c>
      <c r="M1293" s="2">
        <f t="shared" si="548"/>
        <v>1.1916654773797664E-2</v>
      </c>
      <c r="N1293" s="63">
        <v>6549</v>
      </c>
      <c r="O1293" s="63">
        <v>7298</v>
      </c>
      <c r="P1293" s="63"/>
      <c r="Q1293" s="63">
        <v>0</v>
      </c>
      <c r="R1293" s="63">
        <v>87</v>
      </c>
      <c r="S1293" s="63">
        <v>60</v>
      </c>
      <c r="T1293" s="63"/>
      <c r="U1293" s="63">
        <v>0</v>
      </c>
      <c r="V1293" s="63"/>
      <c r="W1293" s="63">
        <f>IF(Copyright!C$12=1,IF(BW1293&gt;0,BW1293-Q1293-SUM(T1293:V1293)-SUM(Y1293:AG1293)-SUM(AH1293:AQ1293),0),0)</f>
        <v>0</v>
      </c>
      <c r="X1293" s="63">
        <v>20</v>
      </c>
      <c r="Y1293" s="63">
        <v>0</v>
      </c>
      <c r="Z1293" s="63"/>
      <c r="AA1293" s="63"/>
      <c r="AB1293" s="63"/>
      <c r="AC1293" s="63"/>
      <c r="AD1293" s="63"/>
      <c r="AE1293" s="63"/>
      <c r="AF1293" s="63"/>
      <c r="AG1293" s="63">
        <v>0</v>
      </c>
      <c r="AH1293" s="63"/>
      <c r="AI1293" s="63"/>
      <c r="AJ1293" s="63"/>
      <c r="AK1293" s="63"/>
      <c r="AL1293" s="63"/>
      <c r="AM1293" s="63"/>
      <c r="AN1293" s="63"/>
      <c r="AO1293" s="63"/>
      <c r="AP1293" s="63"/>
      <c r="AQ1293" s="63"/>
      <c r="AS1293" s="5">
        <f>IF(Q1293&gt;0,RANK(Q1293,(N1293:P1293,Q1293:AE1293)),0)</f>
        <v>0</v>
      </c>
      <c r="AT1293" s="5">
        <f>IF(R1293&gt;0,RANK(R1293,(N1293:P1293,Q1293:AE1293)),0)</f>
        <v>3</v>
      </c>
      <c r="AU1293" s="5">
        <f>IF(T1293&gt;0,RANK(T1293,(N1293:P1293,Q1293:AE1293)),0)</f>
        <v>0</v>
      </c>
      <c r="AV1293" s="5">
        <f>IF(S1293&gt;0,RANK(S1293,(N1293:P1293,Q1293:AE1293)),0)</f>
        <v>4</v>
      </c>
      <c r="AW1293" s="2">
        <f t="shared" si="549"/>
        <v>0</v>
      </c>
      <c r="AX1293" s="2">
        <f t="shared" si="550"/>
        <v>6.2080776366490653E-3</v>
      </c>
      <c r="AY1293" s="2">
        <f t="shared" si="551"/>
        <v>0</v>
      </c>
      <c r="AZ1293" s="2">
        <f t="shared" si="552"/>
        <v>4.2814328528614247E-3</v>
      </c>
      <c r="BB1293" t="s">
        <v>366</v>
      </c>
      <c r="BC1293" t="s">
        <v>3139</v>
      </c>
      <c r="BD1293" s="8">
        <v>1</v>
      </c>
      <c r="BF1293" s="111">
        <v>26</v>
      </c>
      <c r="BG1293" s="113">
        <v>7</v>
      </c>
      <c r="BH1293" s="117">
        <f t="shared" si="528"/>
        <v>26007</v>
      </c>
      <c r="BJ1293" s="5" t="s">
        <v>3185</v>
      </c>
      <c r="BW1293" s="63">
        <v>77</v>
      </c>
    </row>
    <row r="1294" spans="1:77" hidden="1" outlineLevel="1">
      <c r="A1294" t="s">
        <v>737</v>
      </c>
      <c r="B1294" t="s">
        <v>3139</v>
      </c>
      <c r="C1294" s="1">
        <f t="shared" si="544"/>
        <v>13195</v>
      </c>
      <c r="D1294" s="5">
        <f>IF(N1294&gt;0, RANK(N1294,(N1294:P1294,Q1294:AE1294)),0)</f>
        <v>2</v>
      </c>
      <c r="E1294" s="5">
        <f>IF(O1294&gt;0,RANK(O1294,(N1294:P1294,Q1294:AE1294)),0)</f>
        <v>1</v>
      </c>
      <c r="F1294" s="5">
        <f>IF(P1294&gt;0,RANK(P1294,(N1294:P1294,Q1294:AE1294)),0)</f>
        <v>0</v>
      </c>
      <c r="G1294" s="131">
        <f t="shared" si="540"/>
        <v>2810</v>
      </c>
      <c r="H1294" s="136">
        <f t="shared" si="541"/>
        <v>0.21295945433876468</v>
      </c>
      <c r="I1294" s="2"/>
      <c r="J1294" s="2">
        <f t="shared" si="545"/>
        <v>0.3870405456612353</v>
      </c>
      <c r="K1294" s="2">
        <f t="shared" si="546"/>
        <v>0.6</v>
      </c>
      <c r="L1294" s="2">
        <f t="shared" si="547"/>
        <v>0</v>
      </c>
      <c r="M1294" s="2">
        <f t="shared" si="548"/>
        <v>1.2959454338764664E-2</v>
      </c>
      <c r="N1294" s="63">
        <v>5107</v>
      </c>
      <c r="O1294" s="63">
        <v>7917</v>
      </c>
      <c r="P1294" s="63"/>
      <c r="Q1294" s="63">
        <v>11</v>
      </c>
      <c r="R1294" s="63">
        <v>88</v>
      </c>
      <c r="S1294" s="63">
        <v>56</v>
      </c>
      <c r="T1294" s="63"/>
      <c r="U1294" s="63">
        <v>0</v>
      </c>
      <c r="V1294" s="63"/>
      <c r="W1294" s="63">
        <f>IF(Copyright!C$12=1,IF(BW1294&gt;0,BW1294-Q1294-SUM(T1294:V1294)-SUM(Y1294:AG1294)-SUM(AH1294:AQ1294),0),0)</f>
        <v>0</v>
      </c>
      <c r="X1294" s="63">
        <v>16</v>
      </c>
      <c r="Y1294" s="63">
        <v>0</v>
      </c>
      <c r="Z1294" s="63"/>
      <c r="AA1294" s="63"/>
      <c r="AB1294" s="63"/>
      <c r="AC1294" s="63"/>
      <c r="AD1294" s="63"/>
      <c r="AE1294" s="63"/>
      <c r="AF1294" s="63"/>
      <c r="AG1294" s="63">
        <v>0</v>
      </c>
      <c r="AH1294" s="63"/>
      <c r="AI1294" s="63"/>
      <c r="AJ1294" s="63"/>
      <c r="AK1294" s="63"/>
      <c r="AL1294" s="63"/>
      <c r="AM1294" s="63"/>
      <c r="AN1294" s="63"/>
      <c r="AO1294" s="63"/>
      <c r="AP1294" s="63"/>
      <c r="AQ1294" s="63"/>
      <c r="AS1294" s="5">
        <f>IF(Q1294&gt;0,RANK(Q1294,(N1294:P1294,Q1294:AE1294)),0)</f>
        <v>6</v>
      </c>
      <c r="AT1294" s="5">
        <f>IF(R1294&gt;0,RANK(R1294,(N1294:P1294,Q1294:AE1294)),0)</f>
        <v>3</v>
      </c>
      <c r="AU1294" s="5">
        <f>IF(T1294&gt;0,RANK(T1294,(N1294:P1294,Q1294:AE1294)),0)</f>
        <v>0</v>
      </c>
      <c r="AV1294" s="5">
        <f>IF(S1294&gt;0,RANK(S1294,(N1294:P1294,Q1294:AE1294)),0)</f>
        <v>4</v>
      </c>
      <c r="AW1294" s="2">
        <f t="shared" si="549"/>
        <v>8.3364910951117845E-4</v>
      </c>
      <c r="AX1294" s="2">
        <f t="shared" si="550"/>
        <v>6.6691928760894276E-3</v>
      </c>
      <c r="AY1294" s="2">
        <f t="shared" si="551"/>
        <v>0</v>
      </c>
      <c r="AZ1294" s="2">
        <f t="shared" si="552"/>
        <v>4.2440318302387264E-3</v>
      </c>
      <c r="BB1294" t="s">
        <v>737</v>
      </c>
      <c r="BC1294" t="s">
        <v>3139</v>
      </c>
      <c r="BD1294" s="8">
        <v>1</v>
      </c>
      <c r="BF1294" s="111">
        <v>26</v>
      </c>
      <c r="BG1294" s="113">
        <v>9</v>
      </c>
      <c r="BH1294" s="117">
        <f t="shared" si="528"/>
        <v>26009</v>
      </c>
      <c r="BJ1294" s="5" t="s">
        <v>3185</v>
      </c>
    </row>
    <row r="1295" spans="1:77" hidden="1" outlineLevel="1">
      <c r="A1295" t="s">
        <v>1158</v>
      </c>
      <c r="B1295" t="s">
        <v>3139</v>
      </c>
      <c r="C1295" s="1">
        <f t="shared" si="544"/>
        <v>7841</v>
      </c>
      <c r="D1295" s="5">
        <f>IF(N1295&gt;0, RANK(N1295,(N1295:P1295,Q1295:AE1295)),0)</f>
        <v>2</v>
      </c>
      <c r="E1295" s="5">
        <f>IF(O1295&gt;0,RANK(O1295,(N1295:P1295,Q1295:AE1295)),0)</f>
        <v>1</v>
      </c>
      <c r="F1295" s="5">
        <f>IF(P1295&gt;0,RANK(P1295,(N1295:P1295,Q1295:AE1295)),0)</f>
        <v>0</v>
      </c>
      <c r="G1295" s="131">
        <f t="shared" si="540"/>
        <v>388</v>
      </c>
      <c r="H1295" s="136">
        <f t="shared" si="541"/>
        <v>4.9483484249457976E-2</v>
      </c>
      <c r="I1295" s="2"/>
      <c r="J1295" s="2">
        <f t="shared" si="545"/>
        <v>0.46792500956510646</v>
      </c>
      <c r="K1295" s="2">
        <f t="shared" si="546"/>
        <v>0.51740849381456444</v>
      </c>
      <c r="L1295" s="2">
        <f t="shared" si="547"/>
        <v>0</v>
      </c>
      <c r="M1295" s="2">
        <f t="shared" si="548"/>
        <v>1.466649662032915E-2</v>
      </c>
      <c r="N1295" s="63">
        <v>3669</v>
      </c>
      <c r="O1295" s="63">
        <v>4057</v>
      </c>
      <c r="P1295" s="63"/>
      <c r="Q1295" s="63">
        <v>12</v>
      </c>
      <c r="R1295" s="63">
        <v>48</v>
      </c>
      <c r="S1295" s="63">
        <v>39</v>
      </c>
      <c r="T1295" s="63"/>
      <c r="U1295" s="63">
        <v>0</v>
      </c>
      <c r="V1295" s="63"/>
      <c r="W1295" s="63">
        <f>IF(Copyright!C$12=1,IF(BW1295&gt;0,BW1295-Q1295-SUM(T1295:V1295)-SUM(Y1295:AG1295)-SUM(AH1295:AQ1295),0),0)</f>
        <v>0</v>
      </c>
      <c r="X1295" s="63">
        <v>16</v>
      </c>
      <c r="Y1295" s="63">
        <v>0</v>
      </c>
      <c r="Z1295" s="63"/>
      <c r="AA1295" s="63"/>
      <c r="AB1295" s="63"/>
      <c r="AC1295" s="63"/>
      <c r="AD1295" s="63"/>
      <c r="AE1295" s="63"/>
      <c r="AF1295" s="63"/>
      <c r="AG1295" s="63">
        <v>0</v>
      </c>
      <c r="AH1295" s="63"/>
      <c r="AI1295" s="63"/>
      <c r="AJ1295" s="63"/>
      <c r="AK1295" s="63"/>
      <c r="AL1295" s="63"/>
      <c r="AM1295" s="63"/>
      <c r="AN1295" s="63"/>
      <c r="AO1295" s="63"/>
      <c r="AP1295" s="63"/>
      <c r="AQ1295" s="63"/>
      <c r="AS1295" s="5">
        <f>IF(Q1295&gt;0,RANK(Q1295,(N1295:P1295,Q1295:AE1295)),0)</f>
        <v>6</v>
      </c>
      <c r="AT1295" s="5">
        <f>IF(R1295&gt;0,RANK(R1295,(N1295:P1295,Q1295:AE1295)),0)</f>
        <v>3</v>
      </c>
      <c r="AU1295" s="5">
        <f>IF(T1295&gt;0,RANK(T1295,(N1295:P1295,Q1295:AE1295)),0)</f>
        <v>0</v>
      </c>
      <c r="AV1295" s="5">
        <f>IF(S1295&gt;0,RANK(S1295,(N1295:P1295,Q1295:AE1295)),0)</f>
        <v>4</v>
      </c>
      <c r="AW1295" s="2">
        <f t="shared" si="549"/>
        <v>1.5304170386430302E-3</v>
      </c>
      <c r="AX1295" s="2">
        <f t="shared" si="550"/>
        <v>6.121668154572121E-3</v>
      </c>
      <c r="AY1295" s="2">
        <f t="shared" si="551"/>
        <v>0</v>
      </c>
      <c r="AZ1295" s="2">
        <f t="shared" si="552"/>
        <v>4.9738553755898484E-3</v>
      </c>
      <c r="BB1295" t="s">
        <v>1158</v>
      </c>
      <c r="BC1295" t="s">
        <v>3139</v>
      </c>
      <c r="BD1295" s="8">
        <v>5</v>
      </c>
      <c r="BF1295" s="111">
        <v>26</v>
      </c>
      <c r="BG1295" s="113">
        <v>11</v>
      </c>
      <c r="BH1295" s="117">
        <f t="shared" si="528"/>
        <v>26011</v>
      </c>
      <c r="BJ1295" s="5" t="s">
        <v>3185</v>
      </c>
    </row>
    <row r="1296" spans="1:77" hidden="1" outlineLevel="1">
      <c r="A1296" t="s">
        <v>896</v>
      </c>
      <c r="B1296" t="s">
        <v>3139</v>
      </c>
      <c r="C1296" s="1">
        <f t="shared" si="544"/>
        <v>3490</v>
      </c>
      <c r="D1296" s="5">
        <f>IF(N1296&gt;0, RANK(N1296,(N1296:P1296,Q1296:AE1296)),0)</f>
        <v>2</v>
      </c>
      <c r="E1296" s="5">
        <f>IF(O1296&gt;0,RANK(O1296,(N1296:P1296,Q1296:AE1296)),0)</f>
        <v>1</v>
      </c>
      <c r="F1296" s="5">
        <f>IF(P1296&gt;0,RANK(P1296,(N1296:P1296,Q1296:AE1296)),0)</f>
        <v>0</v>
      </c>
      <c r="G1296" s="131">
        <f t="shared" si="540"/>
        <v>292</v>
      </c>
      <c r="H1296" s="136">
        <f t="shared" si="541"/>
        <v>8.3667621776504303E-2</v>
      </c>
      <c r="I1296" s="2"/>
      <c r="J1296" s="2">
        <f t="shared" si="545"/>
        <v>0.45100286532951289</v>
      </c>
      <c r="K1296" s="2">
        <f t="shared" si="546"/>
        <v>0.53467048710601717</v>
      </c>
      <c r="L1296" s="2">
        <f t="shared" si="547"/>
        <v>0</v>
      </c>
      <c r="M1296" s="2">
        <f t="shared" si="548"/>
        <v>1.4326647564469996E-2</v>
      </c>
      <c r="N1296" s="63">
        <v>1574</v>
      </c>
      <c r="O1296" s="63">
        <v>1866</v>
      </c>
      <c r="P1296" s="63"/>
      <c r="Q1296" s="63">
        <v>0</v>
      </c>
      <c r="R1296" s="63">
        <v>21</v>
      </c>
      <c r="S1296" s="63">
        <v>22</v>
      </c>
      <c r="T1296" s="63"/>
      <c r="U1296" s="63">
        <v>0</v>
      </c>
      <c r="V1296" s="63"/>
      <c r="W1296" s="63">
        <f>IF(Copyright!C$12=1,IF(BW1296&gt;0,BW1296-Q1296-SUM(T1296:V1296)-SUM(Y1296:AG1296)-SUM(AH1296:AQ1296),0),0)</f>
        <v>0</v>
      </c>
      <c r="X1296" s="63">
        <v>7</v>
      </c>
      <c r="Y1296" s="63">
        <v>0</v>
      </c>
      <c r="Z1296" s="63"/>
      <c r="AA1296" s="63"/>
      <c r="AB1296" s="63"/>
      <c r="AC1296" s="63"/>
      <c r="AD1296" s="63"/>
      <c r="AE1296" s="63"/>
      <c r="AF1296" s="63"/>
      <c r="AG1296" s="63">
        <v>0</v>
      </c>
      <c r="AH1296" s="63"/>
      <c r="AI1296" s="63"/>
      <c r="AJ1296" s="63"/>
      <c r="AK1296" s="63"/>
      <c r="AL1296" s="63"/>
      <c r="AM1296" s="63"/>
      <c r="AN1296" s="63"/>
      <c r="AO1296" s="63"/>
      <c r="AP1296" s="63"/>
      <c r="AQ1296" s="63"/>
      <c r="AS1296" s="5">
        <f>IF(Q1296&gt;0,RANK(Q1296,(N1296:P1296,Q1296:AE1296)),0)</f>
        <v>0</v>
      </c>
      <c r="AT1296" s="5">
        <f>IF(R1296&gt;0,RANK(R1296,(N1296:P1296,Q1296:AE1296)),0)</f>
        <v>4</v>
      </c>
      <c r="AU1296" s="5">
        <f>IF(T1296&gt;0,RANK(T1296,(N1296:P1296,Q1296:AE1296)),0)</f>
        <v>0</v>
      </c>
      <c r="AV1296" s="5">
        <f>IF(S1296&gt;0,RANK(S1296,(N1296:P1296,Q1296:AE1296)),0)</f>
        <v>3</v>
      </c>
      <c r="AW1296" s="2">
        <f t="shared" si="549"/>
        <v>0</v>
      </c>
      <c r="AX1296" s="2">
        <f t="shared" si="550"/>
        <v>6.0171919770773642E-3</v>
      </c>
      <c r="AY1296" s="2">
        <f t="shared" si="551"/>
        <v>0</v>
      </c>
      <c r="AZ1296" s="2">
        <f t="shared" si="552"/>
        <v>6.3037249283667621E-3</v>
      </c>
      <c r="BB1296" t="s">
        <v>896</v>
      </c>
      <c r="BC1296" t="s">
        <v>3139</v>
      </c>
      <c r="BD1296" s="8">
        <v>1</v>
      </c>
      <c r="BF1296" s="111">
        <v>26</v>
      </c>
      <c r="BG1296" s="113">
        <v>13</v>
      </c>
      <c r="BH1296" s="117">
        <f t="shared" si="528"/>
        <v>26013</v>
      </c>
      <c r="BJ1296" s="5" t="s">
        <v>3185</v>
      </c>
    </row>
    <row r="1297" spans="1:75" hidden="1" outlineLevel="1">
      <c r="A1297" t="s">
        <v>1341</v>
      </c>
      <c r="B1297" t="s">
        <v>3139</v>
      </c>
      <c r="C1297" s="1">
        <f t="shared" si="544"/>
        <v>28512</v>
      </c>
      <c r="D1297" s="5">
        <f>IF(N1297&gt;0, RANK(N1297,(N1297:P1297,Q1297:AE1297)),0)</f>
        <v>2</v>
      </c>
      <c r="E1297" s="5">
        <f>IF(O1297&gt;0,RANK(O1297,(N1297:P1297,Q1297:AE1297)),0)</f>
        <v>1</v>
      </c>
      <c r="F1297" s="5">
        <f>IF(P1297&gt;0,RANK(P1297,(N1297:P1297,Q1297:AE1297)),0)</f>
        <v>0</v>
      </c>
      <c r="G1297" s="131">
        <f t="shared" si="540"/>
        <v>5164</v>
      </c>
      <c r="H1297" s="136">
        <f t="shared" si="541"/>
        <v>0.18111672278338944</v>
      </c>
      <c r="I1297" s="2"/>
      <c r="J1297" s="2">
        <f t="shared" si="545"/>
        <v>0.40302328843995511</v>
      </c>
      <c r="K1297" s="2">
        <f t="shared" si="546"/>
        <v>0.58414001122334458</v>
      </c>
      <c r="L1297" s="2">
        <f t="shared" si="547"/>
        <v>0</v>
      </c>
      <c r="M1297" s="2">
        <f t="shared" si="548"/>
        <v>1.2836700336700257E-2</v>
      </c>
      <c r="N1297" s="63">
        <v>11491</v>
      </c>
      <c r="O1297" s="63">
        <v>16655</v>
      </c>
      <c r="P1297" s="63"/>
      <c r="Q1297" s="63">
        <v>30</v>
      </c>
      <c r="R1297" s="63">
        <v>152</v>
      </c>
      <c r="S1297" s="63">
        <v>153</v>
      </c>
      <c r="T1297" s="63"/>
      <c r="U1297" s="63">
        <v>0</v>
      </c>
      <c r="V1297" s="63"/>
      <c r="W1297" s="63">
        <f>IF(Copyright!C$12=1,IF(BW1297&gt;0,BW1297-Q1297-SUM(T1297:V1297)-SUM(Y1297:AG1297)-SUM(AH1297:AQ1297),0),0)</f>
        <v>0</v>
      </c>
      <c r="X1297" s="63">
        <v>31</v>
      </c>
      <c r="Y1297" s="63">
        <v>0</v>
      </c>
      <c r="Z1297" s="63"/>
      <c r="AA1297" s="63"/>
      <c r="AB1297" s="63"/>
      <c r="AC1297" s="63"/>
      <c r="AD1297" s="63"/>
      <c r="AE1297" s="63"/>
      <c r="AF1297" s="63"/>
      <c r="AG1297" s="63">
        <v>0</v>
      </c>
      <c r="AH1297" s="63"/>
      <c r="AI1297" s="63"/>
      <c r="AJ1297" s="63"/>
      <c r="AK1297" s="63"/>
      <c r="AL1297" s="63"/>
      <c r="AM1297" s="63"/>
      <c r="AN1297" s="63"/>
      <c r="AO1297" s="63"/>
      <c r="AP1297" s="63"/>
      <c r="AQ1297" s="63"/>
      <c r="AS1297" s="5">
        <f>IF(Q1297&gt;0,RANK(Q1297,(N1297:P1297,Q1297:AE1297)),0)</f>
        <v>6</v>
      </c>
      <c r="AT1297" s="5">
        <f>IF(R1297&gt;0,RANK(R1297,(N1297:P1297,Q1297:AE1297)),0)</f>
        <v>4</v>
      </c>
      <c r="AU1297" s="5">
        <f>IF(T1297&gt;0,RANK(T1297,(N1297:P1297,Q1297:AE1297)),0)</f>
        <v>0</v>
      </c>
      <c r="AV1297" s="5">
        <f>IF(S1297&gt;0,RANK(S1297,(N1297:P1297,Q1297:AE1297)),0)</f>
        <v>3</v>
      </c>
      <c r="AW1297" s="2">
        <f t="shared" si="549"/>
        <v>1.0521885521885522E-3</v>
      </c>
      <c r="AX1297" s="2">
        <f t="shared" si="550"/>
        <v>5.3310886644219978E-3</v>
      </c>
      <c r="AY1297" s="2">
        <f t="shared" si="551"/>
        <v>0</v>
      </c>
      <c r="AZ1297" s="2">
        <f t="shared" si="552"/>
        <v>5.366161616161616E-3</v>
      </c>
      <c r="BB1297" t="s">
        <v>1341</v>
      </c>
      <c r="BC1297" t="s">
        <v>3139</v>
      </c>
      <c r="BD1297" s="8">
        <v>3</v>
      </c>
      <c r="BF1297" s="111">
        <v>26</v>
      </c>
      <c r="BG1297" s="113">
        <v>15</v>
      </c>
      <c r="BH1297" s="117">
        <f t="shared" si="528"/>
        <v>26015</v>
      </c>
      <c r="BJ1297" s="5" t="s">
        <v>3185</v>
      </c>
      <c r="BW1297" s="63">
        <v>135</v>
      </c>
    </row>
    <row r="1298" spans="1:75" hidden="1" outlineLevel="1">
      <c r="A1298" t="s">
        <v>3124</v>
      </c>
      <c r="B1298" t="s">
        <v>3139</v>
      </c>
      <c r="C1298" s="1">
        <f t="shared" si="544"/>
        <v>53381</v>
      </c>
      <c r="D1298" s="5">
        <f>IF(N1298&gt;0, RANK(N1298,(N1298:P1298,Q1298:AE1298)),0)</f>
        <v>1</v>
      </c>
      <c r="E1298" s="5">
        <f>IF(O1298&gt;0,RANK(O1298,(N1298:P1298,Q1298:AE1298)),0)</f>
        <v>2</v>
      </c>
      <c r="F1298" s="5">
        <f>IF(P1298&gt;0,RANK(P1298,(N1298:P1298,Q1298:AE1298)),0)</f>
        <v>0</v>
      </c>
      <c r="G1298" s="131">
        <f t="shared" si="540"/>
        <v>2966</v>
      </c>
      <c r="H1298" s="136">
        <f t="shared" si="541"/>
        <v>5.556284071111444E-2</v>
      </c>
      <c r="I1298" s="2"/>
      <c r="J1298" s="2">
        <f t="shared" si="545"/>
        <v>0.52222700961016089</v>
      </c>
      <c r="K1298" s="2">
        <f t="shared" si="546"/>
        <v>0.46666416889904649</v>
      </c>
      <c r="L1298" s="2">
        <f t="shared" si="547"/>
        <v>0</v>
      </c>
      <c r="M1298" s="2">
        <f t="shared" si="548"/>
        <v>1.110882149079262E-2</v>
      </c>
      <c r="N1298" s="63">
        <v>27877</v>
      </c>
      <c r="O1298" s="63">
        <v>24911</v>
      </c>
      <c r="P1298" s="63"/>
      <c r="Q1298" s="63">
        <v>35</v>
      </c>
      <c r="R1298" s="63">
        <v>269</v>
      </c>
      <c r="S1298" s="63">
        <v>236</v>
      </c>
      <c r="T1298" s="63"/>
      <c r="U1298" s="63">
        <v>0</v>
      </c>
      <c r="V1298" s="63"/>
      <c r="W1298" s="63">
        <f>IF(Copyright!C$12=1,IF(BW1298&gt;0,BW1298-Q1298-SUM(T1298:V1298)-SUM(Y1298:AG1298)-SUM(AH1298:AQ1298),0),0)</f>
        <v>0</v>
      </c>
      <c r="X1298" s="63">
        <v>53</v>
      </c>
      <c r="Y1298" s="63">
        <v>0</v>
      </c>
      <c r="Z1298" s="63"/>
      <c r="AA1298" s="63"/>
      <c r="AB1298" s="63"/>
      <c r="AC1298" s="63"/>
      <c r="AD1298" s="63"/>
      <c r="AE1298" s="63"/>
      <c r="AF1298" s="63"/>
      <c r="AG1298" s="63">
        <v>0</v>
      </c>
      <c r="AH1298" s="63"/>
      <c r="AI1298" s="63"/>
      <c r="AJ1298" s="63"/>
      <c r="AK1298" s="63"/>
      <c r="AL1298" s="63"/>
      <c r="AM1298" s="63"/>
      <c r="AN1298" s="63"/>
      <c r="AO1298" s="63"/>
      <c r="AP1298" s="63"/>
      <c r="AQ1298" s="63"/>
      <c r="AS1298" s="5">
        <f>IF(Q1298&gt;0,RANK(Q1298,(N1298:P1298,Q1298:AE1298)),0)</f>
        <v>6</v>
      </c>
      <c r="AT1298" s="5">
        <f>IF(R1298&gt;0,RANK(R1298,(N1298:P1298,Q1298:AE1298)),0)</f>
        <v>3</v>
      </c>
      <c r="AU1298" s="5">
        <f>IF(T1298&gt;0,RANK(T1298,(N1298:P1298,Q1298:AE1298)),0)</f>
        <v>0</v>
      </c>
      <c r="AV1298" s="5">
        <f>IF(S1298&gt;0,RANK(S1298,(N1298:P1298,Q1298:AE1298)),0)</f>
        <v>4</v>
      </c>
      <c r="AW1298" s="2">
        <f t="shared" si="549"/>
        <v>6.5566400029973217E-4</v>
      </c>
      <c r="AX1298" s="2">
        <f t="shared" si="550"/>
        <v>5.0392461737322272E-3</v>
      </c>
      <c r="AY1298" s="2">
        <f t="shared" si="551"/>
        <v>0</v>
      </c>
      <c r="AZ1298" s="2">
        <f t="shared" si="552"/>
        <v>4.4210486877353369E-3</v>
      </c>
      <c r="BB1298" t="s">
        <v>3124</v>
      </c>
      <c r="BC1298" t="s">
        <v>3139</v>
      </c>
      <c r="BD1298" s="8">
        <v>5</v>
      </c>
      <c r="BF1298" s="111">
        <v>26</v>
      </c>
      <c r="BG1298" s="113">
        <v>17</v>
      </c>
      <c r="BH1298" s="117">
        <f t="shared" si="528"/>
        <v>26017</v>
      </c>
      <c r="BJ1298" s="5" t="s">
        <v>3185</v>
      </c>
      <c r="BW1298" s="63">
        <v>240</v>
      </c>
    </row>
    <row r="1299" spans="1:75" hidden="1" outlineLevel="1">
      <c r="A1299" t="s">
        <v>1138</v>
      </c>
      <c r="B1299" t="s">
        <v>3139</v>
      </c>
      <c r="C1299" s="1">
        <f t="shared" si="544"/>
        <v>9901</v>
      </c>
      <c r="D1299" s="5">
        <f>IF(N1299&gt;0, RANK(N1299,(N1299:P1299,Q1299:AE1299)),0)</f>
        <v>2</v>
      </c>
      <c r="E1299" s="5">
        <f>IF(O1299&gt;0,RANK(O1299,(N1299:P1299,Q1299:AE1299)),0)</f>
        <v>1</v>
      </c>
      <c r="F1299" s="5">
        <f>IF(P1299&gt;0,RANK(P1299,(N1299:P1299,Q1299:AE1299)),0)</f>
        <v>0</v>
      </c>
      <c r="G1299" s="131">
        <f t="shared" si="540"/>
        <v>390</v>
      </c>
      <c r="H1299" s="136">
        <f t="shared" si="541"/>
        <v>3.9389960610039389E-2</v>
      </c>
      <c r="I1299" s="2"/>
      <c r="J1299" s="2">
        <f t="shared" si="545"/>
        <v>0.47318452681547318</v>
      </c>
      <c r="K1299" s="2">
        <f t="shared" si="546"/>
        <v>0.51257448742551259</v>
      </c>
      <c r="L1299" s="2">
        <f t="shared" si="547"/>
        <v>0</v>
      </c>
      <c r="M1299" s="2">
        <f t="shared" si="548"/>
        <v>1.4240985759014224E-2</v>
      </c>
      <c r="N1299" s="63">
        <v>4685</v>
      </c>
      <c r="O1299" s="63">
        <v>5075</v>
      </c>
      <c r="P1299" s="63"/>
      <c r="Q1299" s="63">
        <v>9</v>
      </c>
      <c r="R1299" s="63">
        <v>46</v>
      </c>
      <c r="S1299" s="63">
        <v>39</v>
      </c>
      <c r="T1299" s="63"/>
      <c r="U1299" s="63">
        <v>39</v>
      </c>
      <c r="V1299" s="63"/>
      <c r="W1299" s="63">
        <f>IF(Copyright!C$12=1,IF(BW1299&gt;0,BW1299-Q1299-SUM(T1299:V1299)-SUM(Y1299:AG1299)-SUM(AH1299:AQ1299),0),0)</f>
        <v>0</v>
      </c>
      <c r="X1299" s="63">
        <v>8</v>
      </c>
      <c r="Y1299" s="63">
        <v>0</v>
      </c>
      <c r="Z1299" s="63"/>
      <c r="AA1299" s="63"/>
      <c r="AB1299" s="63"/>
      <c r="AC1299" s="63"/>
      <c r="AD1299" s="63"/>
      <c r="AE1299" s="63"/>
      <c r="AF1299" s="63"/>
      <c r="AG1299" s="63">
        <v>0</v>
      </c>
      <c r="AH1299" s="63"/>
      <c r="AI1299" s="63"/>
      <c r="AJ1299" s="63"/>
      <c r="AK1299" s="63"/>
      <c r="AL1299" s="63"/>
      <c r="AM1299" s="63"/>
      <c r="AN1299" s="63"/>
      <c r="AO1299" s="63"/>
      <c r="AP1299" s="63"/>
      <c r="AQ1299" s="63"/>
      <c r="AS1299" s="5">
        <f>IF(Q1299&gt;0,RANK(Q1299,(N1299:P1299,Q1299:AE1299)),0)</f>
        <v>6</v>
      </c>
      <c r="AT1299" s="5">
        <f>IF(R1299&gt;0,RANK(R1299,(N1299:P1299,Q1299:AE1299)),0)</f>
        <v>3</v>
      </c>
      <c r="AU1299" s="5">
        <f>IF(T1299&gt;0,RANK(T1299,(N1299:P1299,Q1299:AE1299)),0)</f>
        <v>0</v>
      </c>
      <c r="AV1299" s="5">
        <f>IF(S1299&gt;0,RANK(S1299,(N1299:P1299,Q1299:AE1299)),0)</f>
        <v>4</v>
      </c>
      <c r="AW1299" s="2">
        <f t="shared" si="549"/>
        <v>9.0899909100090903E-4</v>
      </c>
      <c r="AX1299" s="2">
        <f t="shared" si="550"/>
        <v>4.6459953540046459E-3</v>
      </c>
      <c r="AY1299" s="2">
        <f t="shared" si="551"/>
        <v>0</v>
      </c>
      <c r="AZ1299" s="2">
        <f t="shared" si="552"/>
        <v>3.938996061003939E-3</v>
      </c>
      <c r="BB1299" t="s">
        <v>1138</v>
      </c>
      <c r="BC1299" t="s">
        <v>3139</v>
      </c>
      <c r="BD1299" s="8">
        <v>1</v>
      </c>
      <c r="BF1299" s="111">
        <v>26</v>
      </c>
      <c r="BG1299" s="113">
        <v>19</v>
      </c>
      <c r="BH1299" s="117">
        <f t="shared" si="528"/>
        <v>26019</v>
      </c>
      <c r="BJ1299" s="5" t="s">
        <v>3185</v>
      </c>
    </row>
    <row r="1300" spans="1:75" hidden="1" outlineLevel="1">
      <c r="A1300" t="s">
        <v>2441</v>
      </c>
      <c r="B1300" t="s">
        <v>3139</v>
      </c>
      <c r="C1300" s="1">
        <f t="shared" si="544"/>
        <v>72497</v>
      </c>
      <c r="D1300" s="5">
        <f>IF(N1300&gt;0, RANK(N1300,(N1300:P1300,Q1300:AE1300)),0)</f>
        <v>2</v>
      </c>
      <c r="E1300" s="5">
        <f>IF(O1300&gt;0,RANK(O1300,(N1300:P1300,Q1300:AE1300)),0)</f>
        <v>1</v>
      </c>
      <c r="F1300" s="5">
        <f>IF(P1300&gt;0,RANK(P1300,(N1300:P1300,Q1300:AE1300)),0)</f>
        <v>0</v>
      </c>
      <c r="G1300" s="131">
        <f t="shared" si="540"/>
        <v>4744</v>
      </c>
      <c r="H1300" s="136">
        <f t="shared" si="541"/>
        <v>6.5437190504434667E-2</v>
      </c>
      <c r="I1300" s="2"/>
      <c r="J1300" s="2">
        <f t="shared" si="545"/>
        <v>0.46160530780584025</v>
      </c>
      <c r="K1300" s="2">
        <f t="shared" si="546"/>
        <v>0.52704249831027494</v>
      </c>
      <c r="L1300" s="2">
        <f t="shared" si="547"/>
        <v>0</v>
      </c>
      <c r="M1300" s="2">
        <f t="shared" si="548"/>
        <v>1.1352193883884865E-2</v>
      </c>
      <c r="N1300" s="63">
        <v>33465</v>
      </c>
      <c r="O1300" s="63">
        <v>38209</v>
      </c>
      <c r="P1300" s="63"/>
      <c r="Q1300" s="63">
        <v>172</v>
      </c>
      <c r="R1300" s="63">
        <v>323</v>
      </c>
      <c r="S1300" s="63">
        <v>243</v>
      </c>
      <c r="T1300" s="63"/>
      <c r="U1300" s="63">
        <v>1</v>
      </c>
      <c r="V1300" s="63"/>
      <c r="W1300" s="63">
        <f>IF(Copyright!C$12=1,IF(BW1300&gt;0,BW1300-Q1300-SUM(T1300:V1300)-SUM(Y1300:AG1300)-SUM(AH1300:AQ1300),0),0)</f>
        <v>0</v>
      </c>
      <c r="X1300" s="63">
        <v>82</v>
      </c>
      <c r="Y1300" s="63">
        <v>2</v>
      </c>
      <c r="Z1300" s="63"/>
      <c r="AA1300" s="63"/>
      <c r="AB1300" s="63"/>
      <c r="AC1300" s="63"/>
      <c r="AD1300" s="63"/>
      <c r="AE1300" s="63"/>
      <c r="AF1300" s="63"/>
      <c r="AG1300" s="63">
        <v>0</v>
      </c>
      <c r="AH1300" s="63"/>
      <c r="AI1300" s="63"/>
      <c r="AJ1300" s="63"/>
      <c r="AK1300" s="63"/>
      <c r="AL1300" s="63"/>
      <c r="AM1300" s="63"/>
      <c r="AN1300" s="63"/>
      <c r="AO1300" s="63"/>
      <c r="AP1300" s="63"/>
      <c r="AQ1300" s="63"/>
      <c r="AS1300" s="5">
        <f>IF(Q1300&gt;0,RANK(Q1300,(N1300:P1300,Q1300:AE1300)),0)</f>
        <v>5</v>
      </c>
      <c r="AT1300" s="5">
        <f>IF(R1300&gt;0,RANK(R1300,(N1300:P1300,Q1300:AE1300)),0)</f>
        <v>3</v>
      </c>
      <c r="AU1300" s="5">
        <f>IF(T1300&gt;0,RANK(T1300,(N1300:P1300,Q1300:AE1300)),0)</f>
        <v>0</v>
      </c>
      <c r="AV1300" s="5">
        <f>IF(S1300&gt;0,RANK(S1300,(N1300:P1300,Q1300:AE1300)),0)</f>
        <v>4</v>
      </c>
      <c r="AW1300" s="2">
        <f t="shared" si="549"/>
        <v>2.3725119660123867E-3</v>
      </c>
      <c r="AX1300" s="2">
        <f t="shared" si="550"/>
        <v>4.4553567733837266E-3</v>
      </c>
      <c r="AY1300" s="2">
        <f t="shared" si="551"/>
        <v>0</v>
      </c>
      <c r="AZ1300" s="2">
        <f t="shared" si="552"/>
        <v>3.3518628357035465E-3</v>
      </c>
      <c r="BB1300" t="s">
        <v>2441</v>
      </c>
      <c r="BC1300" t="s">
        <v>3139</v>
      </c>
      <c r="BD1300" s="8">
        <v>6</v>
      </c>
      <c r="BF1300" s="111">
        <v>26</v>
      </c>
      <c r="BG1300" s="113">
        <v>21</v>
      </c>
      <c r="BH1300" s="117">
        <f t="shared" si="528"/>
        <v>26021</v>
      </c>
      <c r="BJ1300" s="5" t="s">
        <v>3185</v>
      </c>
      <c r="BW1300" s="63">
        <v>440</v>
      </c>
    </row>
    <row r="1301" spans="1:75" hidden="1" outlineLevel="1">
      <c r="A1301" t="s">
        <v>2437</v>
      </c>
      <c r="B1301" t="s">
        <v>3139</v>
      </c>
      <c r="C1301" s="1">
        <f t="shared" si="544"/>
        <v>17147</v>
      </c>
      <c r="D1301" s="5">
        <f>IF(N1301&gt;0, RANK(N1301,(N1301:P1301,Q1301:AE1301)),0)</f>
        <v>2</v>
      </c>
      <c r="E1301" s="5">
        <f>IF(O1301&gt;0,RANK(O1301,(N1301:P1301,Q1301:AE1301)),0)</f>
        <v>1</v>
      </c>
      <c r="F1301" s="5">
        <f>IF(P1301&gt;0,RANK(P1301,(N1301:P1301,Q1301:AE1301)),0)</f>
        <v>0</v>
      </c>
      <c r="G1301" s="131">
        <f t="shared" si="540"/>
        <v>3122</v>
      </c>
      <c r="H1301" s="136">
        <f t="shared" si="541"/>
        <v>0.18207266577243833</v>
      </c>
      <c r="I1301" s="2"/>
      <c r="J1301" s="2">
        <f t="shared" si="545"/>
        <v>0.4031609027818277</v>
      </c>
      <c r="K1301" s="2">
        <f t="shared" si="546"/>
        <v>0.585233568554266</v>
      </c>
      <c r="L1301" s="2">
        <f t="shared" si="547"/>
        <v>0</v>
      </c>
      <c r="M1301" s="2">
        <f t="shared" si="548"/>
        <v>1.1605528663906295E-2</v>
      </c>
      <c r="N1301" s="63">
        <v>6913</v>
      </c>
      <c r="O1301" s="63">
        <v>10035</v>
      </c>
      <c r="P1301" s="63"/>
      <c r="Q1301" s="63">
        <v>16</v>
      </c>
      <c r="R1301" s="63">
        <v>92</v>
      </c>
      <c r="S1301" s="63">
        <v>67</v>
      </c>
      <c r="T1301" s="63"/>
      <c r="U1301" s="63">
        <v>0</v>
      </c>
      <c r="V1301" s="63"/>
      <c r="W1301" s="63">
        <f>IF(Copyright!C$12=1,IF(BW1301&gt;0,BW1301-Q1301-SUM(T1301:V1301)-SUM(Y1301:AG1301)-SUM(AH1301:AQ1301),0),0)</f>
        <v>0</v>
      </c>
      <c r="X1301" s="63">
        <v>23</v>
      </c>
      <c r="Y1301" s="63">
        <v>0</v>
      </c>
      <c r="Z1301" s="63"/>
      <c r="AA1301" s="63"/>
      <c r="AB1301" s="63"/>
      <c r="AC1301" s="63"/>
      <c r="AD1301" s="63"/>
      <c r="AE1301" s="63"/>
      <c r="AF1301" s="63"/>
      <c r="AG1301" s="63">
        <v>1</v>
      </c>
      <c r="AH1301" s="63"/>
      <c r="AI1301" s="63"/>
      <c r="AJ1301" s="63"/>
      <c r="AK1301" s="63"/>
      <c r="AL1301" s="63"/>
      <c r="AM1301" s="63"/>
      <c r="AN1301" s="63"/>
      <c r="AO1301" s="63"/>
      <c r="AP1301" s="63"/>
      <c r="AQ1301" s="63"/>
      <c r="AS1301" s="5">
        <f>IF(Q1301&gt;0,RANK(Q1301,(N1301:P1301,Q1301:AE1301)),0)</f>
        <v>6</v>
      </c>
      <c r="AT1301" s="5">
        <f>IF(R1301&gt;0,RANK(R1301,(N1301:P1301,Q1301:AE1301)),0)</f>
        <v>3</v>
      </c>
      <c r="AU1301" s="5">
        <f>IF(T1301&gt;0,RANK(T1301,(N1301:P1301,Q1301:AE1301)),0)</f>
        <v>0</v>
      </c>
      <c r="AV1301" s="5">
        <f>IF(S1301&gt;0,RANK(S1301,(N1301:P1301,Q1301:AE1301)),0)</f>
        <v>4</v>
      </c>
      <c r="AW1301" s="2">
        <f t="shared" si="549"/>
        <v>9.331078322738672E-4</v>
      </c>
      <c r="AX1301" s="2">
        <f t="shared" si="550"/>
        <v>5.3653700355747362E-3</v>
      </c>
      <c r="AY1301" s="2">
        <f t="shared" si="551"/>
        <v>0</v>
      </c>
      <c r="AZ1301" s="2">
        <f t="shared" si="552"/>
        <v>3.9073890476468186E-3</v>
      </c>
      <c r="BB1301" t="s">
        <v>2437</v>
      </c>
      <c r="BC1301" t="s">
        <v>3139</v>
      </c>
      <c r="BD1301" s="8">
        <v>7</v>
      </c>
      <c r="BF1301" s="111">
        <v>26</v>
      </c>
      <c r="BG1301" s="113">
        <v>23</v>
      </c>
      <c r="BH1301" s="117">
        <f t="shared" si="528"/>
        <v>26023</v>
      </c>
      <c r="BJ1301" s="5" t="s">
        <v>3185</v>
      </c>
    </row>
    <row r="1302" spans="1:75" hidden="1" outlineLevel="1">
      <c r="A1302" t="s">
        <v>1205</v>
      </c>
      <c r="B1302" t="s">
        <v>3139</v>
      </c>
      <c r="C1302" s="1">
        <f t="shared" si="544"/>
        <v>58327</v>
      </c>
      <c r="D1302" s="5">
        <f>IF(N1302&gt;0, RANK(N1302,(N1302:P1302,Q1302:AE1302)),0)</f>
        <v>1</v>
      </c>
      <c r="E1302" s="5">
        <f>IF(O1302&gt;0,RANK(O1302,(N1302:P1302,Q1302:AE1302)),0)</f>
        <v>2</v>
      </c>
      <c r="F1302" s="5">
        <f>IF(P1302&gt;0,RANK(P1302,(N1302:P1302,Q1302:AE1302)),0)</f>
        <v>0</v>
      </c>
      <c r="G1302" s="131">
        <f t="shared" si="540"/>
        <v>934</v>
      </c>
      <c r="H1302" s="136">
        <f t="shared" si="541"/>
        <v>1.6013167143861334E-2</v>
      </c>
      <c r="I1302" s="2"/>
      <c r="J1302" s="2">
        <f t="shared" si="545"/>
        <v>0.50177447837193756</v>
      </c>
      <c r="K1302" s="2">
        <f t="shared" si="546"/>
        <v>0.4857613112280762</v>
      </c>
      <c r="L1302" s="2">
        <f t="shared" si="547"/>
        <v>0</v>
      </c>
      <c r="M1302" s="2">
        <f t="shared" si="548"/>
        <v>1.2464210399986242E-2</v>
      </c>
      <c r="N1302" s="63">
        <v>29267</v>
      </c>
      <c r="O1302" s="63">
        <v>28333</v>
      </c>
      <c r="P1302" s="63"/>
      <c r="Q1302" s="63">
        <v>102</v>
      </c>
      <c r="R1302" s="63">
        <v>300</v>
      </c>
      <c r="S1302" s="63">
        <v>276</v>
      </c>
      <c r="T1302" s="63"/>
      <c r="U1302" s="63">
        <v>0</v>
      </c>
      <c r="V1302" s="63"/>
      <c r="W1302" s="63">
        <f>IF(Copyright!C$12=1,IF(BW1302&gt;0,BW1302-Q1302-SUM(T1302:V1302)-SUM(Y1302:AG1302)-SUM(AH1302:AQ1302),0),0)</f>
        <v>0</v>
      </c>
      <c r="X1302" s="63">
        <v>48</v>
      </c>
      <c r="Y1302" s="63">
        <v>0</v>
      </c>
      <c r="Z1302" s="63"/>
      <c r="AA1302" s="63"/>
      <c r="AB1302" s="63"/>
      <c r="AC1302" s="63"/>
      <c r="AD1302" s="63"/>
      <c r="AE1302" s="63"/>
      <c r="AF1302" s="63"/>
      <c r="AG1302" s="63">
        <v>1</v>
      </c>
      <c r="AH1302" s="63"/>
      <c r="AI1302" s="63"/>
      <c r="AJ1302" s="63"/>
      <c r="AK1302" s="63"/>
      <c r="AL1302" s="63"/>
      <c r="AM1302" s="63"/>
      <c r="AN1302" s="63"/>
      <c r="AO1302" s="63"/>
      <c r="AP1302" s="63"/>
      <c r="AQ1302" s="63"/>
      <c r="AS1302" s="5">
        <f>IF(Q1302&gt;0,RANK(Q1302,(N1302:P1302,Q1302:AE1302)),0)</f>
        <v>5</v>
      </c>
      <c r="AT1302" s="5">
        <f>IF(R1302&gt;0,RANK(R1302,(N1302:P1302,Q1302:AE1302)),0)</f>
        <v>3</v>
      </c>
      <c r="AU1302" s="5">
        <f>IF(T1302&gt;0,RANK(T1302,(N1302:P1302,Q1302:AE1302)),0)</f>
        <v>0</v>
      </c>
      <c r="AV1302" s="5">
        <f>IF(S1302&gt;0,RANK(S1302,(N1302:P1302,Q1302:AE1302)),0)</f>
        <v>4</v>
      </c>
      <c r="AW1302" s="2">
        <f t="shared" si="549"/>
        <v>1.7487612940833576E-3</v>
      </c>
      <c r="AX1302" s="2">
        <f t="shared" si="550"/>
        <v>5.143415570833405E-3</v>
      </c>
      <c r="AY1302" s="2">
        <f t="shared" si="551"/>
        <v>0</v>
      </c>
      <c r="AZ1302" s="2">
        <f t="shared" si="552"/>
        <v>4.7319423251667323E-3</v>
      </c>
      <c r="BB1302" t="s">
        <v>1205</v>
      </c>
      <c r="BC1302" t="s">
        <v>3139</v>
      </c>
      <c r="BD1302" s="8">
        <v>3</v>
      </c>
      <c r="BF1302" s="111">
        <v>26</v>
      </c>
      <c r="BG1302" s="113">
        <v>25</v>
      </c>
      <c r="BH1302" s="117">
        <f t="shared" si="528"/>
        <v>26025</v>
      </c>
      <c r="BJ1302" s="5" t="s">
        <v>3185</v>
      </c>
    </row>
    <row r="1303" spans="1:75" hidden="1" outlineLevel="1">
      <c r="A1303" t="s">
        <v>342</v>
      </c>
      <c r="B1303" t="s">
        <v>3139</v>
      </c>
      <c r="C1303" s="1">
        <f t="shared" si="544"/>
        <v>22490</v>
      </c>
      <c r="D1303" s="5">
        <f>IF(N1303&gt;0, RANK(N1303,(N1303:P1303,Q1303:AE1303)),0)</f>
        <v>2</v>
      </c>
      <c r="E1303" s="5">
        <f>IF(O1303&gt;0,RANK(O1303,(N1303:P1303,Q1303:AE1303)),0)</f>
        <v>1</v>
      </c>
      <c r="F1303" s="5">
        <f>IF(P1303&gt;0,RANK(P1303,(N1303:P1303,Q1303:AE1303)),0)</f>
        <v>0</v>
      </c>
      <c r="G1303" s="131">
        <f t="shared" si="540"/>
        <v>3068</v>
      </c>
      <c r="H1303" s="136">
        <f t="shared" si="541"/>
        <v>0.13641618497109825</v>
      </c>
      <c r="I1303" s="2"/>
      <c r="J1303" s="2">
        <f t="shared" si="545"/>
        <v>0.42645620275678081</v>
      </c>
      <c r="K1303" s="2">
        <f t="shared" si="546"/>
        <v>0.56287238772787906</v>
      </c>
      <c r="L1303" s="2">
        <f t="shared" si="547"/>
        <v>0</v>
      </c>
      <c r="M1303" s="2">
        <f t="shared" si="548"/>
        <v>1.0671409515340069E-2</v>
      </c>
      <c r="N1303" s="63">
        <v>9591</v>
      </c>
      <c r="O1303" s="63">
        <v>12659</v>
      </c>
      <c r="P1303" s="63"/>
      <c r="Q1303" s="63">
        <v>27</v>
      </c>
      <c r="R1303" s="63">
        <v>93</v>
      </c>
      <c r="S1303" s="63">
        <v>95</v>
      </c>
      <c r="T1303" s="63"/>
      <c r="U1303" s="63">
        <v>0</v>
      </c>
      <c r="V1303" s="63"/>
      <c r="W1303" s="63">
        <f>IF(Copyright!C$12=1,IF(BW1303&gt;0,BW1303-Q1303-SUM(T1303:V1303)-SUM(Y1303:AG1303)-SUM(AH1303:AQ1303),0),0)</f>
        <v>0</v>
      </c>
      <c r="X1303" s="63">
        <v>25</v>
      </c>
      <c r="Y1303" s="63">
        <v>0</v>
      </c>
      <c r="Z1303" s="63"/>
      <c r="AA1303" s="63"/>
      <c r="AB1303" s="63"/>
      <c r="AC1303" s="63"/>
      <c r="AD1303" s="63"/>
      <c r="AE1303" s="63"/>
      <c r="AF1303" s="63"/>
      <c r="AG1303" s="63">
        <v>0</v>
      </c>
      <c r="AH1303" s="63"/>
      <c r="AI1303" s="63"/>
      <c r="AJ1303" s="63"/>
      <c r="AK1303" s="63"/>
      <c r="AL1303" s="63"/>
      <c r="AM1303" s="63"/>
      <c r="AN1303" s="63"/>
      <c r="AO1303" s="63"/>
      <c r="AP1303" s="63"/>
      <c r="AQ1303" s="63"/>
      <c r="AS1303" s="5">
        <f>IF(Q1303&gt;0,RANK(Q1303,(N1303:P1303,Q1303:AE1303)),0)</f>
        <v>5</v>
      </c>
      <c r="AT1303" s="5">
        <f>IF(R1303&gt;0,RANK(R1303,(N1303:P1303,Q1303:AE1303)),0)</f>
        <v>4</v>
      </c>
      <c r="AU1303" s="5">
        <f>IF(T1303&gt;0,RANK(T1303,(N1303:P1303,Q1303:AE1303)),0)</f>
        <v>0</v>
      </c>
      <c r="AV1303" s="5">
        <f>IF(S1303&gt;0,RANK(S1303,(N1303:P1303,Q1303:AE1303)),0)</f>
        <v>3</v>
      </c>
      <c r="AW1303" s="2">
        <f t="shared" si="549"/>
        <v>1.200533570475767E-3</v>
      </c>
      <c r="AX1303" s="2">
        <f t="shared" si="550"/>
        <v>4.1351711871943087E-3</v>
      </c>
      <c r="AY1303" s="2">
        <f t="shared" si="551"/>
        <v>0</v>
      </c>
      <c r="AZ1303" s="2">
        <f t="shared" si="552"/>
        <v>4.2240995998221436E-3</v>
      </c>
      <c r="BB1303" t="s">
        <v>342</v>
      </c>
      <c r="BC1303" t="s">
        <v>3139</v>
      </c>
      <c r="BD1303" s="8">
        <v>6</v>
      </c>
      <c r="BF1303" s="111">
        <v>26</v>
      </c>
      <c r="BG1303" s="113">
        <v>27</v>
      </c>
      <c r="BH1303" s="117">
        <f t="shared" si="528"/>
        <v>26027</v>
      </c>
      <c r="BJ1303" s="5" t="s">
        <v>3185</v>
      </c>
    </row>
    <row r="1304" spans="1:75" hidden="1" outlineLevel="1">
      <c r="A1304" t="s">
        <v>2619</v>
      </c>
      <c r="B1304" t="s">
        <v>3139</v>
      </c>
      <c r="C1304" s="1">
        <f t="shared" si="544"/>
        <v>14090</v>
      </c>
      <c r="D1304" s="5">
        <f>IF(N1304&gt;0, RANK(N1304,(N1304:P1304,Q1304:AE1304)),0)</f>
        <v>2</v>
      </c>
      <c r="E1304" s="5">
        <f>IF(O1304&gt;0,RANK(O1304,(N1304:P1304,Q1304:AE1304)),0)</f>
        <v>1</v>
      </c>
      <c r="F1304" s="5">
        <f>IF(P1304&gt;0,RANK(P1304,(N1304:P1304,Q1304:AE1304)),0)</f>
        <v>0</v>
      </c>
      <c r="G1304" s="131">
        <f t="shared" si="540"/>
        <v>2061</v>
      </c>
      <c r="H1304" s="136">
        <f t="shared" si="541"/>
        <v>0.14627395315826827</v>
      </c>
      <c r="I1304" s="2"/>
      <c r="J1304" s="2">
        <f t="shared" si="545"/>
        <v>0.42150461320085164</v>
      </c>
      <c r="K1304" s="2">
        <f t="shared" si="546"/>
        <v>0.56777856635911994</v>
      </c>
      <c r="L1304" s="2">
        <f t="shared" si="547"/>
        <v>0</v>
      </c>
      <c r="M1304" s="2">
        <f t="shared" si="548"/>
        <v>1.0716820440028418E-2</v>
      </c>
      <c r="N1304" s="63">
        <v>5939</v>
      </c>
      <c r="O1304" s="63">
        <v>8000</v>
      </c>
      <c r="P1304" s="63"/>
      <c r="Q1304" s="63">
        <v>20</v>
      </c>
      <c r="R1304" s="63">
        <v>81</v>
      </c>
      <c r="S1304" s="63">
        <v>29</v>
      </c>
      <c r="T1304" s="63"/>
      <c r="U1304" s="63">
        <v>0</v>
      </c>
      <c r="V1304" s="63"/>
      <c r="W1304" s="63">
        <f>IF(Copyright!C$12=1,IF(BW1304&gt;0,BW1304-Q1304-SUM(T1304:V1304)-SUM(Y1304:AG1304)-SUM(AH1304:AQ1304),0),0)</f>
        <v>0</v>
      </c>
      <c r="X1304" s="63">
        <v>21</v>
      </c>
      <c r="Y1304" s="63">
        <v>0</v>
      </c>
      <c r="Z1304" s="63"/>
      <c r="AA1304" s="63"/>
      <c r="AB1304" s="63"/>
      <c r="AC1304" s="63"/>
      <c r="AD1304" s="63"/>
      <c r="AE1304" s="63"/>
      <c r="AF1304" s="63"/>
      <c r="AG1304" s="63">
        <v>0</v>
      </c>
      <c r="AH1304" s="63"/>
      <c r="AI1304" s="63"/>
      <c r="AJ1304" s="63"/>
      <c r="AK1304" s="63"/>
      <c r="AL1304" s="63"/>
      <c r="AM1304" s="63"/>
      <c r="AN1304" s="63"/>
      <c r="AO1304" s="63"/>
      <c r="AP1304" s="63"/>
      <c r="AQ1304" s="63"/>
      <c r="AS1304" s="5">
        <f>IF(Q1304&gt;0,RANK(Q1304,(N1304:P1304,Q1304:AE1304)),0)</f>
        <v>6</v>
      </c>
      <c r="AT1304" s="5">
        <f>IF(R1304&gt;0,RANK(R1304,(N1304:P1304,Q1304:AE1304)),0)</f>
        <v>3</v>
      </c>
      <c r="AU1304" s="5">
        <f>IF(T1304&gt;0,RANK(T1304,(N1304:P1304,Q1304:AE1304)),0)</f>
        <v>0</v>
      </c>
      <c r="AV1304" s="5">
        <f>IF(S1304&gt;0,RANK(S1304,(N1304:P1304,Q1304:AE1304)),0)</f>
        <v>4</v>
      </c>
      <c r="AW1304" s="2">
        <f t="shared" si="549"/>
        <v>1.4194464158977999E-3</v>
      </c>
      <c r="AX1304" s="2">
        <f t="shared" si="550"/>
        <v>5.7487579843860893E-3</v>
      </c>
      <c r="AY1304" s="2">
        <f t="shared" si="551"/>
        <v>0</v>
      </c>
      <c r="AZ1304" s="2">
        <f t="shared" si="552"/>
        <v>2.0581973030518097E-3</v>
      </c>
      <c r="BB1304" t="s">
        <v>2619</v>
      </c>
      <c r="BC1304" t="s">
        <v>3139</v>
      </c>
      <c r="BD1304" s="8">
        <v>1</v>
      </c>
      <c r="BF1304" s="111">
        <v>26</v>
      </c>
      <c r="BG1304" s="113">
        <v>29</v>
      </c>
      <c r="BH1304" s="117">
        <f t="shared" si="528"/>
        <v>26029</v>
      </c>
      <c r="BJ1304" s="5" t="s">
        <v>3185</v>
      </c>
      <c r="BW1304" s="63">
        <v>55</v>
      </c>
    </row>
    <row r="1305" spans="1:75" hidden="1" outlineLevel="1">
      <c r="A1305" t="s">
        <v>2877</v>
      </c>
      <c r="B1305" t="s">
        <v>3139</v>
      </c>
      <c r="C1305" s="1">
        <f t="shared" si="544"/>
        <v>13311</v>
      </c>
      <c r="D1305" s="5">
        <f>IF(N1305&gt;0, RANK(N1305,(N1305:P1305,Q1305:AE1305)),0)</f>
        <v>2</v>
      </c>
      <c r="E1305" s="5">
        <f>IF(O1305&gt;0,RANK(O1305,(N1305:P1305,Q1305:AE1305)),0)</f>
        <v>1</v>
      </c>
      <c r="F1305" s="5">
        <f>IF(P1305&gt;0,RANK(P1305,(N1305:P1305,Q1305:AE1305)),0)</f>
        <v>0</v>
      </c>
      <c r="G1305" s="131">
        <f t="shared" si="540"/>
        <v>1455</v>
      </c>
      <c r="H1305" s="136">
        <f t="shared" si="541"/>
        <v>0.10930809105251296</v>
      </c>
      <c r="I1305" s="2"/>
      <c r="J1305" s="2">
        <f t="shared" si="545"/>
        <v>0.438058748403576</v>
      </c>
      <c r="K1305" s="2">
        <f t="shared" si="546"/>
        <v>0.54736683945608899</v>
      </c>
      <c r="L1305" s="2">
        <f t="shared" si="547"/>
        <v>0</v>
      </c>
      <c r="M1305" s="2">
        <f t="shared" si="548"/>
        <v>1.4574412140334947E-2</v>
      </c>
      <c r="N1305" s="63">
        <v>5831</v>
      </c>
      <c r="O1305" s="63">
        <v>7286</v>
      </c>
      <c r="P1305" s="63"/>
      <c r="Q1305" s="63">
        <v>19</v>
      </c>
      <c r="R1305" s="63">
        <v>76</v>
      </c>
      <c r="S1305" s="63">
        <v>75</v>
      </c>
      <c r="T1305" s="63"/>
      <c r="U1305" s="63">
        <v>0</v>
      </c>
      <c r="V1305" s="63"/>
      <c r="W1305" s="63">
        <f>IF(Copyright!C$12=1,IF(BW1305&gt;0,BW1305-Q1305-SUM(T1305:V1305)-SUM(Y1305:AG1305)-SUM(AH1305:AQ1305),0),0)</f>
        <v>0</v>
      </c>
      <c r="X1305" s="63">
        <v>24</v>
      </c>
      <c r="Y1305" s="63">
        <v>0</v>
      </c>
      <c r="Z1305" s="63"/>
      <c r="AA1305" s="63"/>
      <c r="AB1305" s="63"/>
      <c r="AC1305" s="63"/>
      <c r="AD1305" s="63"/>
      <c r="AE1305" s="63"/>
      <c r="AF1305" s="63"/>
      <c r="AG1305" s="63">
        <v>0</v>
      </c>
      <c r="AH1305" s="63"/>
      <c r="AI1305" s="63"/>
      <c r="AJ1305" s="63"/>
      <c r="AK1305" s="63"/>
      <c r="AL1305" s="63"/>
      <c r="AM1305" s="63"/>
      <c r="AN1305" s="63"/>
      <c r="AO1305" s="63"/>
      <c r="AP1305" s="63"/>
      <c r="AQ1305" s="63"/>
      <c r="AS1305" s="5">
        <f>IF(Q1305&gt;0,RANK(Q1305,(N1305:P1305,Q1305:AE1305)),0)</f>
        <v>6</v>
      </c>
      <c r="AT1305" s="5">
        <f>IF(R1305&gt;0,RANK(R1305,(N1305:P1305,Q1305:AE1305)),0)</f>
        <v>3</v>
      </c>
      <c r="AU1305" s="5">
        <f>IF(T1305&gt;0,RANK(T1305,(N1305:P1305,Q1305:AE1305)),0)</f>
        <v>0</v>
      </c>
      <c r="AV1305" s="5">
        <f>IF(S1305&gt;0,RANK(S1305,(N1305:P1305,Q1305:AE1305)),0)</f>
        <v>4</v>
      </c>
      <c r="AW1305" s="2">
        <f t="shared" si="549"/>
        <v>1.427390879723537E-3</v>
      </c>
      <c r="AX1305" s="2">
        <f t="shared" si="550"/>
        <v>5.7095635188941481E-3</v>
      </c>
      <c r="AY1305" s="2">
        <f t="shared" si="551"/>
        <v>0</v>
      </c>
      <c r="AZ1305" s="2">
        <f t="shared" si="552"/>
        <v>5.6344376831192243E-3</v>
      </c>
      <c r="BB1305" t="s">
        <v>2877</v>
      </c>
      <c r="BC1305" t="s">
        <v>3139</v>
      </c>
      <c r="BD1305" s="8">
        <v>1</v>
      </c>
      <c r="BF1305" s="111">
        <v>26</v>
      </c>
      <c r="BG1305" s="113">
        <v>31</v>
      </c>
      <c r="BH1305" s="117">
        <f t="shared" si="528"/>
        <v>26031</v>
      </c>
      <c r="BJ1305" s="5" t="s">
        <v>3185</v>
      </c>
      <c r="BW1305" s="63">
        <v>58</v>
      </c>
    </row>
    <row r="1306" spans="1:75" hidden="1" outlineLevel="1">
      <c r="A1306" t="s">
        <v>1633</v>
      </c>
      <c r="B1306" t="s">
        <v>3139</v>
      </c>
      <c r="C1306" s="1">
        <f t="shared" si="544"/>
        <v>15564</v>
      </c>
      <c r="D1306" s="5">
        <f>IF(N1306&gt;0, RANK(N1306,(N1306:P1306,Q1306:AE1306)),0)</f>
        <v>2</v>
      </c>
      <c r="E1306" s="5">
        <f>IF(O1306&gt;0,RANK(O1306,(N1306:P1306,Q1306:AE1306)),0)</f>
        <v>1</v>
      </c>
      <c r="F1306" s="5">
        <f>IF(P1306&gt;0,RANK(P1306,(N1306:P1306,Q1306:AE1306)),0)</f>
        <v>0</v>
      </c>
      <c r="G1306" s="131">
        <f t="shared" si="540"/>
        <v>1178</v>
      </c>
      <c r="H1306" s="136">
        <f t="shared" si="541"/>
        <v>7.5687483937291189E-2</v>
      </c>
      <c r="I1306" s="2"/>
      <c r="J1306" s="2">
        <f t="shared" si="545"/>
        <v>0.45618093035209456</v>
      </c>
      <c r="K1306" s="2">
        <f t="shared" si="546"/>
        <v>0.5318684142893858</v>
      </c>
      <c r="L1306" s="2">
        <f t="shared" si="547"/>
        <v>0</v>
      </c>
      <c r="M1306" s="2">
        <f t="shared" si="548"/>
        <v>1.1950655358519691E-2</v>
      </c>
      <c r="N1306" s="63">
        <v>7100</v>
      </c>
      <c r="O1306" s="63">
        <v>8278</v>
      </c>
      <c r="P1306" s="63"/>
      <c r="Q1306" s="63">
        <v>0</v>
      </c>
      <c r="R1306" s="63">
        <v>83</v>
      </c>
      <c r="S1306" s="63">
        <v>83</v>
      </c>
      <c r="T1306" s="63"/>
      <c r="U1306" s="63">
        <v>0</v>
      </c>
      <c r="V1306" s="63"/>
      <c r="W1306" s="63">
        <f>IF(Copyright!C$12=1,IF(BW1306&gt;0,BW1306-Q1306-SUM(T1306:V1306)-SUM(Y1306:AG1306)-SUM(AH1306:AQ1306),0),0)</f>
        <v>0</v>
      </c>
      <c r="X1306" s="63">
        <v>20</v>
      </c>
      <c r="Y1306" s="63">
        <v>0</v>
      </c>
      <c r="Z1306" s="63"/>
      <c r="AA1306" s="63"/>
      <c r="AB1306" s="63"/>
      <c r="AC1306" s="63"/>
      <c r="AD1306" s="63"/>
      <c r="AE1306" s="63"/>
      <c r="AF1306" s="63"/>
      <c r="AG1306" s="63">
        <v>0</v>
      </c>
      <c r="AH1306" s="63"/>
      <c r="AI1306" s="63"/>
      <c r="AJ1306" s="63"/>
      <c r="AK1306" s="63"/>
      <c r="AL1306" s="63"/>
      <c r="AM1306" s="63"/>
      <c r="AN1306" s="63"/>
      <c r="AO1306" s="63"/>
      <c r="AP1306" s="63"/>
      <c r="AQ1306" s="63"/>
      <c r="AS1306" s="5">
        <f>IF(Q1306&gt;0,RANK(Q1306,(N1306:P1306,Q1306:AE1306)),0)</f>
        <v>0</v>
      </c>
      <c r="AT1306" s="5">
        <f>IF(R1306&gt;0,RANK(R1306,(N1306:P1306,Q1306:AE1306)),0)</f>
        <v>3</v>
      </c>
      <c r="AU1306" s="5">
        <f>IF(T1306&gt;0,RANK(T1306,(N1306:P1306,Q1306:AE1306)),0)</f>
        <v>0</v>
      </c>
      <c r="AV1306" s="5">
        <f>IF(S1306&gt;0,RANK(S1306,(N1306:P1306,Q1306:AE1306)),0)</f>
        <v>3</v>
      </c>
      <c r="AW1306" s="2">
        <f t="shared" si="549"/>
        <v>0</v>
      </c>
      <c r="AX1306" s="2">
        <f t="shared" si="550"/>
        <v>5.3328193266512468E-3</v>
      </c>
      <c r="AY1306" s="2">
        <f t="shared" si="551"/>
        <v>0</v>
      </c>
      <c r="AZ1306" s="2">
        <f t="shared" si="552"/>
        <v>5.3328193266512468E-3</v>
      </c>
      <c r="BB1306" t="s">
        <v>1633</v>
      </c>
      <c r="BC1306" t="s">
        <v>3139</v>
      </c>
      <c r="BD1306" s="8">
        <v>1</v>
      </c>
      <c r="BF1306" s="111">
        <v>26</v>
      </c>
      <c r="BG1306" s="113">
        <v>33</v>
      </c>
      <c r="BH1306" s="117">
        <f t="shared" si="528"/>
        <v>26033</v>
      </c>
      <c r="BJ1306" s="5" t="s">
        <v>3185</v>
      </c>
      <c r="BW1306" s="63">
        <v>96</v>
      </c>
    </row>
    <row r="1307" spans="1:75" hidden="1" outlineLevel="1">
      <c r="A1307" t="s">
        <v>1258</v>
      </c>
      <c r="B1307" t="s">
        <v>3139</v>
      </c>
      <c r="C1307" s="1">
        <f t="shared" si="544"/>
        <v>13504</v>
      </c>
      <c r="D1307" s="5">
        <f>IF(N1307&gt;0, RANK(N1307,(N1307:P1307,Q1307:AE1307)),0)</f>
        <v>2</v>
      </c>
      <c r="E1307" s="5">
        <f>IF(O1307&gt;0,RANK(O1307,(N1307:P1307,Q1307:AE1307)),0)</f>
        <v>1</v>
      </c>
      <c r="F1307" s="5">
        <f>IF(P1307&gt;0,RANK(P1307,(N1307:P1307,Q1307:AE1307)),0)</f>
        <v>0</v>
      </c>
      <c r="G1307" s="131">
        <f t="shared" si="540"/>
        <v>650</v>
      </c>
      <c r="H1307" s="136">
        <f t="shared" si="541"/>
        <v>4.8133886255924171E-2</v>
      </c>
      <c r="I1307" s="2"/>
      <c r="J1307" s="2">
        <f t="shared" si="545"/>
        <v>0.46934241706161139</v>
      </c>
      <c r="K1307" s="2">
        <f t="shared" si="546"/>
        <v>0.51747630331753558</v>
      </c>
      <c r="L1307" s="2">
        <f t="shared" si="547"/>
        <v>0</v>
      </c>
      <c r="M1307" s="2">
        <f t="shared" si="548"/>
        <v>1.3181279620853026E-2</v>
      </c>
      <c r="N1307" s="63">
        <v>6338</v>
      </c>
      <c r="O1307" s="63">
        <v>6988</v>
      </c>
      <c r="P1307" s="63"/>
      <c r="Q1307" s="63">
        <v>11</v>
      </c>
      <c r="R1307" s="63">
        <v>69</v>
      </c>
      <c r="S1307" s="63">
        <v>79</v>
      </c>
      <c r="T1307" s="63"/>
      <c r="U1307" s="63">
        <v>0</v>
      </c>
      <c r="V1307" s="63"/>
      <c r="W1307" s="63">
        <f>IF(Copyright!C$12=1,IF(BW1307&gt;0,BW1307-Q1307-SUM(T1307:V1307)-SUM(Y1307:AG1307)-SUM(AH1307:AQ1307),0),0)</f>
        <v>0</v>
      </c>
      <c r="X1307" s="63">
        <v>19</v>
      </c>
      <c r="Y1307" s="63">
        <v>0</v>
      </c>
      <c r="Z1307" s="63"/>
      <c r="AA1307" s="63"/>
      <c r="AB1307" s="63"/>
      <c r="AC1307" s="63"/>
      <c r="AD1307" s="63"/>
      <c r="AE1307" s="63"/>
      <c r="AF1307" s="63"/>
      <c r="AG1307" s="63">
        <v>0</v>
      </c>
      <c r="AH1307" s="63"/>
      <c r="AI1307" s="63"/>
      <c r="AJ1307" s="63"/>
      <c r="AK1307" s="63"/>
      <c r="AL1307" s="63"/>
      <c r="AM1307" s="63"/>
      <c r="AN1307" s="63"/>
      <c r="AO1307" s="63"/>
      <c r="AP1307" s="63"/>
      <c r="AQ1307" s="63"/>
      <c r="AS1307" s="5">
        <f>IF(Q1307&gt;0,RANK(Q1307,(N1307:P1307,Q1307:AE1307)),0)</f>
        <v>6</v>
      </c>
      <c r="AT1307" s="5">
        <f>IF(R1307&gt;0,RANK(R1307,(N1307:P1307,Q1307:AE1307)),0)</f>
        <v>4</v>
      </c>
      <c r="AU1307" s="5">
        <f>IF(T1307&gt;0,RANK(T1307,(N1307:P1307,Q1307:AE1307)),0)</f>
        <v>0</v>
      </c>
      <c r="AV1307" s="5">
        <f>IF(S1307&gt;0,RANK(S1307,(N1307:P1307,Q1307:AE1307)),0)</f>
        <v>3</v>
      </c>
      <c r="AW1307" s="2">
        <f t="shared" si="549"/>
        <v>8.1457345971563976E-4</v>
      </c>
      <c r="AX1307" s="2">
        <f t="shared" si="550"/>
        <v>5.1095971563981041E-3</v>
      </c>
      <c r="AY1307" s="2">
        <f t="shared" si="551"/>
        <v>0</v>
      </c>
      <c r="AZ1307" s="2">
        <f t="shared" si="552"/>
        <v>5.850118483412322E-3</v>
      </c>
      <c r="BB1307" t="s">
        <v>1258</v>
      </c>
      <c r="BC1307" t="s">
        <v>3139</v>
      </c>
      <c r="BD1307" s="8">
        <v>4</v>
      </c>
      <c r="BF1307" s="111">
        <v>26</v>
      </c>
      <c r="BG1307" s="113">
        <v>35</v>
      </c>
      <c r="BH1307" s="117">
        <f t="shared" si="528"/>
        <v>26035</v>
      </c>
      <c r="BJ1307" s="5" t="s">
        <v>3185</v>
      </c>
      <c r="BW1307" s="63">
        <v>42</v>
      </c>
    </row>
    <row r="1308" spans="1:75" hidden="1" outlineLevel="1">
      <c r="A1308" t="s">
        <v>1293</v>
      </c>
      <c r="B1308" t="s">
        <v>3139</v>
      </c>
      <c r="C1308" s="1">
        <f t="shared" si="544"/>
        <v>39235</v>
      </c>
      <c r="D1308" s="5">
        <f>IF(N1308&gt;0, RANK(N1308,(N1308:P1308,Q1308:AE1308)),0)</f>
        <v>2</v>
      </c>
      <c r="E1308" s="5">
        <f>IF(O1308&gt;0,RANK(O1308,(N1308:P1308,Q1308:AE1308)),0)</f>
        <v>1</v>
      </c>
      <c r="F1308" s="5">
        <f>IF(P1308&gt;0,RANK(P1308,(N1308:P1308,Q1308:AE1308)),0)</f>
        <v>0</v>
      </c>
      <c r="G1308" s="131">
        <f t="shared" si="540"/>
        <v>2459</v>
      </c>
      <c r="H1308" s="136">
        <f t="shared" si="541"/>
        <v>6.2673633235631451E-2</v>
      </c>
      <c r="I1308" s="2"/>
      <c r="J1308" s="2">
        <f t="shared" si="545"/>
        <v>0.46364215623805277</v>
      </c>
      <c r="K1308" s="2">
        <f t="shared" si="546"/>
        <v>0.52631578947368418</v>
      </c>
      <c r="L1308" s="2">
        <f t="shared" si="547"/>
        <v>0</v>
      </c>
      <c r="M1308" s="2">
        <f t="shared" si="548"/>
        <v>1.0042054288262992E-2</v>
      </c>
      <c r="N1308" s="63">
        <v>18191</v>
      </c>
      <c r="O1308" s="63">
        <v>20650</v>
      </c>
      <c r="P1308" s="63"/>
      <c r="Q1308" s="63">
        <v>86</v>
      </c>
      <c r="R1308" s="63">
        <v>124</v>
      </c>
      <c r="S1308" s="63">
        <v>144</v>
      </c>
      <c r="T1308" s="63"/>
      <c r="U1308" s="63">
        <v>0</v>
      </c>
      <c r="V1308" s="63"/>
      <c r="W1308" s="63">
        <f>IF(Copyright!C$12=1,IF(BW1308&gt;0,BW1308-Q1308-SUM(T1308:V1308)-SUM(Y1308:AG1308)-SUM(AH1308:AQ1308),0),0)</f>
        <v>0</v>
      </c>
      <c r="X1308" s="63">
        <v>40</v>
      </c>
      <c r="Y1308" s="63">
        <v>0</v>
      </c>
      <c r="Z1308" s="63"/>
      <c r="AA1308" s="63"/>
      <c r="AB1308" s="63"/>
      <c r="AC1308" s="63"/>
      <c r="AD1308" s="63"/>
      <c r="AE1308" s="63"/>
      <c r="AF1308" s="63"/>
      <c r="AG1308" s="63">
        <v>0</v>
      </c>
      <c r="AH1308" s="63"/>
      <c r="AI1308" s="63"/>
      <c r="AJ1308" s="63"/>
      <c r="AK1308" s="63"/>
      <c r="AL1308" s="63"/>
      <c r="AM1308" s="63"/>
      <c r="AN1308" s="63"/>
      <c r="AO1308" s="63"/>
      <c r="AP1308" s="63"/>
      <c r="AQ1308" s="63"/>
      <c r="AS1308" s="5">
        <f>IF(Q1308&gt;0,RANK(Q1308,(N1308:P1308,Q1308:AE1308)),0)</f>
        <v>5</v>
      </c>
      <c r="AT1308" s="5">
        <f>IF(R1308&gt;0,RANK(R1308,(N1308:P1308,Q1308:AE1308)),0)</f>
        <v>4</v>
      </c>
      <c r="AU1308" s="5">
        <f>IF(T1308&gt;0,RANK(T1308,(N1308:P1308,Q1308:AE1308)),0)</f>
        <v>0</v>
      </c>
      <c r="AV1308" s="5">
        <f>IF(S1308&gt;0,RANK(S1308,(N1308:P1308,Q1308:AE1308)),0)</f>
        <v>3</v>
      </c>
      <c r="AW1308" s="2">
        <f t="shared" si="549"/>
        <v>2.1919204791640118E-3</v>
      </c>
      <c r="AX1308" s="2">
        <f t="shared" si="550"/>
        <v>3.1604434815853191E-3</v>
      </c>
      <c r="AY1308" s="2">
        <f t="shared" si="551"/>
        <v>0</v>
      </c>
      <c r="AZ1308" s="2">
        <f t="shared" si="552"/>
        <v>3.6701924302281128E-3</v>
      </c>
      <c r="BB1308" t="s">
        <v>1293</v>
      </c>
      <c r="BC1308" t="s">
        <v>3139</v>
      </c>
      <c r="BD1308" s="8">
        <v>4</v>
      </c>
      <c r="BF1308" s="111">
        <v>26</v>
      </c>
      <c r="BG1308" s="113">
        <v>37</v>
      </c>
      <c r="BH1308" s="117">
        <f t="shared" si="528"/>
        <v>26037</v>
      </c>
      <c r="BJ1308" s="5" t="s">
        <v>3185</v>
      </c>
    </row>
    <row r="1309" spans="1:75" hidden="1" outlineLevel="1">
      <c r="A1309" t="s">
        <v>1885</v>
      </c>
      <c r="B1309" t="s">
        <v>3139</v>
      </c>
      <c r="C1309" s="1">
        <f t="shared" si="544"/>
        <v>6814</v>
      </c>
      <c r="D1309" s="5">
        <f>IF(N1309&gt;0, RANK(N1309,(N1309:P1309,Q1309:AE1309)),0)</f>
        <v>2</v>
      </c>
      <c r="E1309" s="5">
        <f>IF(O1309&gt;0,RANK(O1309,(N1309:P1309,Q1309:AE1309)),0)</f>
        <v>1</v>
      </c>
      <c r="F1309" s="5">
        <f>IF(P1309&gt;0,RANK(P1309,(N1309:P1309,Q1309:AE1309)),0)</f>
        <v>0</v>
      </c>
      <c r="G1309" s="131">
        <f t="shared" si="540"/>
        <v>750</v>
      </c>
      <c r="H1309" s="136">
        <f t="shared" si="541"/>
        <v>0.11006750807161726</v>
      </c>
      <c r="I1309" s="2"/>
      <c r="J1309" s="2">
        <f t="shared" si="545"/>
        <v>0.43938949222189611</v>
      </c>
      <c r="K1309" s="2">
        <f t="shared" si="546"/>
        <v>0.54945700029351341</v>
      </c>
      <c r="L1309" s="2">
        <f t="shared" si="547"/>
        <v>0</v>
      </c>
      <c r="M1309" s="2">
        <f t="shared" si="548"/>
        <v>1.115350748459043E-2</v>
      </c>
      <c r="N1309" s="63">
        <v>2994</v>
      </c>
      <c r="O1309" s="63">
        <v>3744</v>
      </c>
      <c r="P1309" s="63"/>
      <c r="Q1309" s="63">
        <v>0</v>
      </c>
      <c r="R1309" s="63">
        <v>31</v>
      </c>
      <c r="S1309" s="63">
        <v>36</v>
      </c>
      <c r="T1309" s="63"/>
      <c r="U1309" s="63">
        <v>0</v>
      </c>
      <c r="V1309" s="63"/>
      <c r="W1309" s="63">
        <f>IF(Copyright!C$12=1,IF(BW1309&gt;0,BW1309-Q1309-SUM(T1309:V1309)-SUM(Y1309:AG1309)-SUM(AH1309:AQ1309),0),0)</f>
        <v>0</v>
      </c>
      <c r="X1309" s="63">
        <v>9</v>
      </c>
      <c r="Y1309" s="63">
        <v>0</v>
      </c>
      <c r="Z1309" s="63"/>
      <c r="AA1309" s="63"/>
      <c r="AB1309" s="63"/>
      <c r="AC1309" s="63"/>
      <c r="AD1309" s="63"/>
      <c r="AE1309" s="63"/>
      <c r="AF1309" s="63"/>
      <c r="AG1309" s="63">
        <v>0</v>
      </c>
      <c r="AH1309" s="63"/>
      <c r="AI1309" s="63"/>
      <c r="AJ1309" s="63"/>
      <c r="AK1309" s="63"/>
      <c r="AL1309" s="63"/>
      <c r="AM1309" s="63"/>
      <c r="AN1309" s="63"/>
      <c r="AO1309" s="63"/>
      <c r="AP1309" s="63"/>
      <c r="AQ1309" s="63"/>
      <c r="AS1309" s="5">
        <f>IF(Q1309&gt;0,RANK(Q1309,(N1309:P1309,Q1309:AE1309)),0)</f>
        <v>0</v>
      </c>
      <c r="AT1309" s="5">
        <f>IF(R1309&gt;0,RANK(R1309,(N1309:P1309,Q1309:AE1309)),0)</f>
        <v>4</v>
      </c>
      <c r="AU1309" s="5">
        <f>IF(T1309&gt;0,RANK(T1309,(N1309:P1309,Q1309:AE1309)),0)</f>
        <v>0</v>
      </c>
      <c r="AV1309" s="5">
        <f>IF(S1309&gt;0,RANK(S1309,(N1309:P1309,Q1309:AE1309)),0)</f>
        <v>3</v>
      </c>
      <c r="AW1309" s="2">
        <f t="shared" si="549"/>
        <v>0</v>
      </c>
      <c r="AX1309" s="2">
        <f t="shared" si="550"/>
        <v>4.5494570002935133E-3</v>
      </c>
      <c r="AY1309" s="2">
        <f t="shared" si="551"/>
        <v>0</v>
      </c>
      <c r="AZ1309" s="2">
        <f t="shared" si="552"/>
        <v>5.2832403874376287E-3</v>
      </c>
      <c r="BB1309" t="s">
        <v>1885</v>
      </c>
      <c r="BC1309" t="s">
        <v>3139</v>
      </c>
      <c r="BD1309" s="8">
        <v>1</v>
      </c>
      <c r="BF1309" s="111">
        <v>26</v>
      </c>
      <c r="BG1309" s="113">
        <v>39</v>
      </c>
      <c r="BH1309" s="117">
        <f t="shared" si="528"/>
        <v>26039</v>
      </c>
      <c r="BJ1309" s="5" t="s">
        <v>3185</v>
      </c>
    </row>
    <row r="1310" spans="1:75" hidden="1" outlineLevel="1">
      <c r="A1310" t="s">
        <v>2647</v>
      </c>
      <c r="B1310" t="s">
        <v>3139</v>
      </c>
      <c r="C1310" s="1">
        <f t="shared" si="544"/>
        <v>18050</v>
      </c>
      <c r="D1310" s="5">
        <f>IF(N1310&gt;0, RANK(N1310,(N1310:P1310,Q1310:AE1310)),0)</f>
        <v>2</v>
      </c>
      <c r="E1310" s="5">
        <f>IF(O1310&gt;0,RANK(O1310,(N1310:P1310,Q1310:AE1310)),0)</f>
        <v>1</v>
      </c>
      <c r="F1310" s="5">
        <f>IF(P1310&gt;0,RANK(P1310,(N1310:P1310,Q1310:AE1310)),0)</f>
        <v>0</v>
      </c>
      <c r="G1310" s="131">
        <f t="shared" si="540"/>
        <v>1204</v>
      </c>
      <c r="H1310" s="136">
        <f t="shared" si="541"/>
        <v>6.6703601108033236E-2</v>
      </c>
      <c r="I1310" s="2"/>
      <c r="J1310" s="2">
        <f t="shared" si="545"/>
        <v>0.46149584487534628</v>
      </c>
      <c r="K1310" s="2">
        <f t="shared" si="546"/>
        <v>0.52819944598337953</v>
      </c>
      <c r="L1310" s="2">
        <f t="shared" si="547"/>
        <v>0</v>
      </c>
      <c r="M1310" s="2">
        <f t="shared" si="548"/>
        <v>1.0304709141274127E-2</v>
      </c>
      <c r="N1310" s="63">
        <v>8330</v>
      </c>
      <c r="O1310" s="63">
        <v>9534</v>
      </c>
      <c r="P1310" s="63"/>
      <c r="Q1310" s="63">
        <v>6</v>
      </c>
      <c r="R1310" s="63">
        <v>76</v>
      </c>
      <c r="S1310" s="63">
        <v>85</v>
      </c>
      <c r="T1310" s="63"/>
      <c r="U1310" s="63">
        <v>0</v>
      </c>
      <c r="V1310" s="63"/>
      <c r="W1310" s="63">
        <f>IF(Copyright!C$12=1,IF(BW1310&gt;0,BW1310-Q1310-SUM(T1310:V1310)-SUM(Y1310:AG1310)-SUM(AH1310:AQ1310),0),0)</f>
        <v>0</v>
      </c>
      <c r="X1310" s="63">
        <v>19</v>
      </c>
      <c r="Y1310" s="63">
        <v>0</v>
      </c>
      <c r="Z1310" s="63"/>
      <c r="AA1310" s="63"/>
      <c r="AB1310" s="63"/>
      <c r="AC1310" s="63"/>
      <c r="AD1310" s="63"/>
      <c r="AE1310" s="63"/>
      <c r="AF1310" s="63"/>
      <c r="AG1310" s="63">
        <v>0</v>
      </c>
      <c r="AH1310" s="63"/>
      <c r="AI1310" s="63"/>
      <c r="AJ1310" s="63"/>
      <c r="AK1310" s="63"/>
      <c r="AL1310" s="63"/>
      <c r="AM1310" s="63"/>
      <c r="AN1310" s="63"/>
      <c r="AO1310" s="63"/>
      <c r="AP1310" s="63"/>
      <c r="AQ1310" s="63"/>
      <c r="AS1310" s="5">
        <f>IF(Q1310&gt;0,RANK(Q1310,(N1310:P1310,Q1310:AE1310)),0)</f>
        <v>6</v>
      </c>
      <c r="AT1310" s="5">
        <f>IF(R1310&gt;0,RANK(R1310,(N1310:P1310,Q1310:AE1310)),0)</f>
        <v>4</v>
      </c>
      <c r="AU1310" s="5">
        <f>IF(T1310&gt;0,RANK(T1310,(N1310:P1310,Q1310:AE1310)),0)</f>
        <v>0</v>
      </c>
      <c r="AV1310" s="5">
        <f>IF(S1310&gt;0,RANK(S1310,(N1310:P1310,Q1310:AE1310)),0)</f>
        <v>3</v>
      </c>
      <c r="AW1310" s="2">
        <f t="shared" si="549"/>
        <v>3.32409972299169E-4</v>
      </c>
      <c r="AX1310" s="2">
        <f t="shared" si="550"/>
        <v>4.2105263157894736E-3</v>
      </c>
      <c r="AY1310" s="2">
        <f t="shared" si="551"/>
        <v>0</v>
      </c>
      <c r="AZ1310" s="2">
        <f t="shared" si="552"/>
        <v>4.7091412742382268E-3</v>
      </c>
      <c r="BB1310" t="s">
        <v>2647</v>
      </c>
      <c r="BC1310" t="s">
        <v>3139</v>
      </c>
      <c r="BD1310" s="8">
        <v>1</v>
      </c>
      <c r="BF1310" s="111">
        <v>26</v>
      </c>
      <c r="BG1310" s="113">
        <v>41</v>
      </c>
      <c r="BH1310" s="117">
        <f t="shared" si="528"/>
        <v>26041</v>
      </c>
      <c r="BJ1310" s="5" t="s">
        <v>3185</v>
      </c>
      <c r="BW1310" s="63">
        <v>86</v>
      </c>
    </row>
    <row r="1311" spans="1:75" hidden="1" outlineLevel="1">
      <c r="A1311" t="s">
        <v>1055</v>
      </c>
      <c r="B1311" t="s">
        <v>3139</v>
      </c>
      <c r="C1311" s="1">
        <f t="shared" si="544"/>
        <v>12810</v>
      </c>
      <c r="D1311" s="5">
        <f>IF(N1311&gt;0, RANK(N1311,(N1311:P1311,Q1311:AE1311)),0)</f>
        <v>2</v>
      </c>
      <c r="E1311" s="5">
        <f>IF(O1311&gt;0,RANK(O1311,(N1311:P1311,Q1311:AE1311)),0)</f>
        <v>1</v>
      </c>
      <c r="F1311" s="5">
        <f>IF(P1311&gt;0,RANK(P1311,(N1311:P1311,Q1311:AE1311)),0)</f>
        <v>0</v>
      </c>
      <c r="G1311" s="131">
        <f t="shared" si="540"/>
        <v>2736</v>
      </c>
      <c r="H1311" s="136">
        <f t="shared" si="541"/>
        <v>0.2135831381733021</v>
      </c>
      <c r="I1311" s="2"/>
      <c r="J1311" s="2">
        <f t="shared" si="545"/>
        <v>0.38657298985167837</v>
      </c>
      <c r="K1311" s="2">
        <f t="shared" si="546"/>
        <v>0.60015612802498053</v>
      </c>
      <c r="L1311" s="2">
        <f t="shared" si="547"/>
        <v>0</v>
      </c>
      <c r="M1311" s="2">
        <f t="shared" si="548"/>
        <v>1.3270882123341154E-2</v>
      </c>
      <c r="N1311" s="63">
        <v>4952</v>
      </c>
      <c r="O1311" s="63">
        <v>7688</v>
      </c>
      <c r="P1311" s="63"/>
      <c r="Q1311" s="63">
        <v>25</v>
      </c>
      <c r="R1311" s="63">
        <v>63</v>
      </c>
      <c r="S1311" s="63">
        <v>63</v>
      </c>
      <c r="T1311" s="63"/>
      <c r="U1311" s="63">
        <v>0</v>
      </c>
      <c r="V1311" s="63"/>
      <c r="W1311" s="63">
        <f>IF(Copyright!C$12=1,IF(BW1311&gt;0,BW1311-Q1311-SUM(T1311:V1311)-SUM(Y1311:AG1311)-SUM(AH1311:AQ1311),0),0)</f>
        <v>0</v>
      </c>
      <c r="X1311" s="63">
        <v>19</v>
      </c>
      <c r="Y1311" s="63">
        <v>0</v>
      </c>
      <c r="Z1311" s="63"/>
      <c r="AA1311" s="63"/>
      <c r="AB1311" s="63"/>
      <c r="AC1311" s="63"/>
      <c r="AD1311" s="63"/>
      <c r="AE1311" s="63"/>
      <c r="AF1311" s="63"/>
      <c r="AG1311" s="63">
        <v>0</v>
      </c>
      <c r="AH1311" s="63"/>
      <c r="AI1311" s="63"/>
      <c r="AJ1311" s="63"/>
      <c r="AK1311" s="63"/>
      <c r="AL1311" s="63"/>
      <c r="AM1311" s="63"/>
      <c r="AN1311" s="63"/>
      <c r="AO1311" s="63"/>
      <c r="AP1311" s="63"/>
      <c r="AQ1311" s="63"/>
      <c r="AS1311" s="5">
        <f>IF(Q1311&gt;0,RANK(Q1311,(N1311:P1311,Q1311:AE1311)),0)</f>
        <v>5</v>
      </c>
      <c r="AT1311" s="5">
        <f>IF(R1311&gt;0,RANK(R1311,(N1311:P1311,Q1311:AE1311)),0)</f>
        <v>3</v>
      </c>
      <c r="AU1311" s="5">
        <f>IF(T1311&gt;0,RANK(T1311,(N1311:P1311,Q1311:AE1311)),0)</f>
        <v>0</v>
      </c>
      <c r="AV1311" s="5">
        <f>IF(S1311&gt;0,RANK(S1311,(N1311:P1311,Q1311:AE1311)),0)</f>
        <v>3</v>
      </c>
      <c r="AW1311" s="2">
        <f t="shared" si="549"/>
        <v>1.95160031225605E-3</v>
      </c>
      <c r="AX1311" s="2">
        <f t="shared" si="550"/>
        <v>4.9180327868852463E-3</v>
      </c>
      <c r="AY1311" s="2">
        <f t="shared" si="551"/>
        <v>0</v>
      </c>
      <c r="AZ1311" s="2">
        <f t="shared" si="552"/>
        <v>4.9180327868852463E-3</v>
      </c>
      <c r="BB1311" t="s">
        <v>1055</v>
      </c>
      <c r="BC1311" t="s">
        <v>3139</v>
      </c>
      <c r="BD1311" s="8">
        <v>1</v>
      </c>
      <c r="BF1311" s="111">
        <v>26</v>
      </c>
      <c r="BG1311" s="113">
        <v>43</v>
      </c>
      <c r="BH1311" s="117">
        <f t="shared" si="528"/>
        <v>26043</v>
      </c>
      <c r="BJ1311" s="5" t="s">
        <v>3185</v>
      </c>
      <c r="BW1311" s="63">
        <f>41+25</f>
        <v>66</v>
      </c>
    </row>
    <row r="1312" spans="1:75" hidden="1" outlineLevel="1">
      <c r="A1312" t="s">
        <v>522</v>
      </c>
      <c r="B1312" t="s">
        <v>3139</v>
      </c>
      <c r="C1312" s="1">
        <f t="shared" si="544"/>
        <v>54788</v>
      </c>
      <c r="D1312" s="5">
        <f>IF(N1312&gt;0, RANK(N1312,(N1312:P1312,Q1312:AE1312)),0)</f>
        <v>1</v>
      </c>
      <c r="E1312" s="5">
        <f>IF(O1312&gt;0,RANK(O1312,(N1312:P1312,Q1312:AE1312)),0)</f>
        <v>2</v>
      </c>
      <c r="F1312" s="5">
        <f>IF(P1312&gt;0,RANK(P1312,(N1312:P1312,Q1312:AE1312)),0)</f>
        <v>0</v>
      </c>
      <c r="G1312" s="131">
        <f t="shared" si="540"/>
        <v>1716</v>
      </c>
      <c r="H1312" s="136">
        <f t="shared" si="541"/>
        <v>3.1320727166532815E-2</v>
      </c>
      <c r="I1312" s="2"/>
      <c r="J1312" s="2">
        <f t="shared" si="545"/>
        <v>0.50947287727239543</v>
      </c>
      <c r="K1312" s="2">
        <f t="shared" si="546"/>
        <v>0.47815215010586259</v>
      </c>
      <c r="L1312" s="2">
        <f t="shared" si="547"/>
        <v>0</v>
      </c>
      <c r="M1312" s="2">
        <f t="shared" si="548"/>
        <v>1.2374972621741975E-2</v>
      </c>
      <c r="N1312" s="63">
        <v>27913</v>
      </c>
      <c r="O1312" s="63">
        <v>26197</v>
      </c>
      <c r="P1312" s="63"/>
      <c r="Q1312" s="63">
        <v>76</v>
      </c>
      <c r="R1312" s="63">
        <v>273</v>
      </c>
      <c r="S1312" s="63">
        <v>277</v>
      </c>
      <c r="T1312" s="63"/>
      <c r="U1312" s="63">
        <v>0</v>
      </c>
      <c r="V1312" s="63"/>
      <c r="W1312" s="63">
        <f>IF(Copyright!C$12=1,IF(BW1312&gt;0,BW1312-Q1312-SUM(T1312:V1312)-SUM(Y1312:AG1312)-SUM(AH1312:AQ1312),0),0)</f>
        <v>0</v>
      </c>
      <c r="X1312" s="63">
        <v>52</v>
      </c>
      <c r="Y1312" s="63">
        <v>0</v>
      </c>
      <c r="Z1312" s="63"/>
      <c r="AA1312" s="63"/>
      <c r="AB1312" s="63"/>
      <c r="AC1312" s="63"/>
      <c r="AD1312" s="63"/>
      <c r="AE1312" s="63"/>
      <c r="AF1312" s="63"/>
      <c r="AG1312" s="63">
        <v>0</v>
      </c>
      <c r="AH1312" s="63"/>
      <c r="AI1312" s="63"/>
      <c r="AJ1312" s="63"/>
      <c r="AK1312" s="63"/>
      <c r="AL1312" s="63"/>
      <c r="AM1312" s="63"/>
      <c r="AN1312" s="63"/>
      <c r="AO1312" s="63"/>
      <c r="AP1312" s="63"/>
      <c r="AQ1312" s="63"/>
      <c r="AS1312" s="5">
        <f>IF(Q1312&gt;0,RANK(Q1312,(N1312:P1312,Q1312:AE1312)),0)</f>
        <v>5</v>
      </c>
      <c r="AT1312" s="5">
        <f>IF(R1312&gt;0,RANK(R1312,(N1312:P1312,Q1312:AE1312)),0)</f>
        <v>4</v>
      </c>
      <c r="AU1312" s="5">
        <f>IF(T1312&gt;0,RANK(T1312,(N1312:P1312,Q1312:AE1312)),0)</f>
        <v>0</v>
      </c>
      <c r="AV1312" s="5">
        <f>IF(S1312&gt;0,RANK(S1312,(N1312:P1312,Q1312:AE1312)),0)</f>
        <v>3</v>
      </c>
      <c r="AW1312" s="2">
        <f t="shared" si="549"/>
        <v>1.3871650726436447E-3</v>
      </c>
      <c r="AX1312" s="2">
        <f t="shared" si="550"/>
        <v>4.9828429583120394E-3</v>
      </c>
      <c r="AY1312" s="2">
        <f t="shared" si="551"/>
        <v>0</v>
      </c>
      <c r="AZ1312" s="2">
        <f t="shared" si="552"/>
        <v>5.0558516463459153E-3</v>
      </c>
      <c r="BB1312" t="s">
        <v>522</v>
      </c>
      <c r="BC1312" t="s">
        <v>3139</v>
      </c>
      <c r="BD1312" s="8">
        <v>7</v>
      </c>
      <c r="BF1312" s="111">
        <v>26</v>
      </c>
      <c r="BG1312" s="113">
        <v>45</v>
      </c>
      <c r="BH1312" s="117">
        <f t="shared" si="528"/>
        <v>26045</v>
      </c>
      <c r="BJ1312" s="5" t="s">
        <v>3185</v>
      </c>
    </row>
    <row r="1313" spans="1:75" hidden="1" outlineLevel="1">
      <c r="A1313" t="s">
        <v>829</v>
      </c>
      <c r="B1313" t="s">
        <v>3139</v>
      </c>
      <c r="C1313" s="1">
        <f t="shared" si="544"/>
        <v>17709</v>
      </c>
      <c r="D1313" s="5">
        <f>IF(N1313&gt;0, RANK(N1313,(N1313:P1313,Q1313:AE1313)),0)</f>
        <v>2</v>
      </c>
      <c r="E1313" s="5">
        <f>IF(O1313&gt;0,RANK(O1313,(N1313:P1313,Q1313:AE1313)),0)</f>
        <v>1</v>
      </c>
      <c r="F1313" s="5">
        <f>IF(P1313&gt;0,RANK(P1313,(N1313:P1313,Q1313:AE1313)),0)</f>
        <v>0</v>
      </c>
      <c r="G1313" s="131">
        <f t="shared" si="540"/>
        <v>3028</v>
      </c>
      <c r="H1313" s="136">
        <f t="shared" si="541"/>
        <v>0.17098650403749505</v>
      </c>
      <c r="I1313" s="2"/>
      <c r="J1313" s="2">
        <f t="shared" si="545"/>
        <v>0.40798464057823708</v>
      </c>
      <c r="K1313" s="2">
        <f t="shared" si="546"/>
        <v>0.57897114461573207</v>
      </c>
      <c r="L1313" s="2">
        <f t="shared" si="547"/>
        <v>0</v>
      </c>
      <c r="M1313" s="2">
        <f t="shared" si="548"/>
        <v>1.3044214806030907E-2</v>
      </c>
      <c r="N1313" s="63">
        <v>7225</v>
      </c>
      <c r="O1313" s="63">
        <v>10253</v>
      </c>
      <c r="P1313" s="63"/>
      <c r="Q1313" s="63">
        <v>37</v>
      </c>
      <c r="R1313" s="63">
        <v>95</v>
      </c>
      <c r="S1313" s="63">
        <v>77</v>
      </c>
      <c r="T1313" s="63"/>
      <c r="U1313" s="63">
        <v>0</v>
      </c>
      <c r="V1313" s="63"/>
      <c r="W1313" s="63">
        <f>IF(Copyright!C$12=1,IF(BW1313&gt;0,BW1313-Q1313-SUM(T1313:V1313)-SUM(Y1313:AG1313)-SUM(AH1313:AQ1313),0),0)</f>
        <v>0</v>
      </c>
      <c r="X1313" s="63">
        <v>22</v>
      </c>
      <c r="Y1313" s="63">
        <v>0</v>
      </c>
      <c r="Z1313" s="63"/>
      <c r="AA1313" s="63"/>
      <c r="AB1313" s="63"/>
      <c r="AC1313" s="63"/>
      <c r="AD1313" s="63"/>
      <c r="AE1313" s="63"/>
      <c r="AF1313" s="63"/>
      <c r="AG1313" s="63">
        <v>0</v>
      </c>
      <c r="AH1313" s="63"/>
      <c r="AI1313" s="63"/>
      <c r="AJ1313" s="63"/>
      <c r="AK1313" s="63"/>
      <c r="AL1313" s="63"/>
      <c r="AM1313" s="63"/>
      <c r="AN1313" s="63"/>
      <c r="AO1313" s="63"/>
      <c r="AP1313" s="63"/>
      <c r="AQ1313" s="63"/>
      <c r="AS1313" s="5">
        <f>IF(Q1313&gt;0,RANK(Q1313,(N1313:P1313,Q1313:AE1313)),0)</f>
        <v>5</v>
      </c>
      <c r="AT1313" s="5">
        <f>IF(R1313&gt;0,RANK(R1313,(N1313:P1313,Q1313:AE1313)),0)</f>
        <v>3</v>
      </c>
      <c r="AU1313" s="5">
        <f>IF(T1313&gt;0,RANK(T1313,(N1313:P1313,Q1313:AE1313)),0)</f>
        <v>0</v>
      </c>
      <c r="AV1313" s="5">
        <f>IF(S1313&gt;0,RANK(S1313,(N1313:P1313,Q1313:AE1313)),0)</f>
        <v>4</v>
      </c>
      <c r="AW1313" s="2">
        <f t="shared" si="549"/>
        <v>2.0893331074594841E-3</v>
      </c>
      <c r="AX1313" s="2">
        <f t="shared" si="550"/>
        <v>5.3645039245581345E-3</v>
      </c>
      <c r="AY1313" s="2">
        <f t="shared" si="551"/>
        <v>0</v>
      </c>
      <c r="AZ1313" s="2">
        <f t="shared" si="552"/>
        <v>4.3480716020102769E-3</v>
      </c>
      <c r="BB1313" t="s">
        <v>829</v>
      </c>
      <c r="BC1313" t="s">
        <v>3139</v>
      </c>
      <c r="BD1313" s="8">
        <v>1</v>
      </c>
      <c r="BF1313" s="111">
        <v>26</v>
      </c>
      <c r="BG1313" s="113">
        <v>47</v>
      </c>
      <c r="BH1313" s="117">
        <f t="shared" si="528"/>
        <v>26047</v>
      </c>
      <c r="BJ1313" s="5" t="s">
        <v>3185</v>
      </c>
      <c r="BW1313" s="63">
        <v>93</v>
      </c>
    </row>
    <row r="1314" spans="1:75" hidden="1" outlineLevel="1">
      <c r="A1314" t="s">
        <v>503</v>
      </c>
      <c r="B1314" t="s">
        <v>3139</v>
      </c>
      <c r="C1314" s="1">
        <f t="shared" si="544"/>
        <v>202933</v>
      </c>
      <c r="D1314" s="5">
        <f>IF(N1314&gt;0, RANK(N1314,(N1314:P1314,Q1314:AE1314)),0)</f>
        <v>1</v>
      </c>
      <c r="E1314" s="5">
        <f>IF(O1314&gt;0,RANK(O1314,(N1314:P1314,Q1314:AE1314)),0)</f>
        <v>2</v>
      </c>
      <c r="F1314" s="5">
        <f>IF(P1314&gt;0,RANK(P1314,(N1314:P1314,Q1314:AE1314)),0)</f>
        <v>0</v>
      </c>
      <c r="G1314" s="131">
        <f t="shared" si="540"/>
        <v>57170</v>
      </c>
      <c r="H1314" s="136">
        <f t="shared" si="541"/>
        <v>0.28171859677824701</v>
      </c>
      <c r="I1314" s="2"/>
      <c r="J1314" s="2">
        <f t="shared" si="545"/>
        <v>0.63556937511395384</v>
      </c>
      <c r="K1314" s="2">
        <f t="shared" si="546"/>
        <v>0.35385077833570688</v>
      </c>
      <c r="L1314" s="2">
        <f t="shared" si="547"/>
        <v>0</v>
      </c>
      <c r="M1314" s="2">
        <f t="shared" si="548"/>
        <v>1.0579846550339278E-2</v>
      </c>
      <c r="N1314" s="63">
        <v>128978</v>
      </c>
      <c r="O1314" s="63">
        <v>71808</v>
      </c>
      <c r="P1314" s="63"/>
      <c r="Q1314" s="63">
        <v>219</v>
      </c>
      <c r="R1314" s="63">
        <v>931</v>
      </c>
      <c r="S1314" s="63">
        <v>763</v>
      </c>
      <c r="T1314" s="63"/>
      <c r="U1314" s="63">
        <v>0</v>
      </c>
      <c r="V1314" s="63"/>
      <c r="W1314" s="63">
        <f>IF(Copyright!C$12=1,IF(BW1314&gt;0,BW1314-Q1314-SUM(T1314:V1314)-SUM(Y1314:AG1314)-SUM(AH1314:AQ1314),0),0)</f>
        <v>0</v>
      </c>
      <c r="X1314" s="63">
        <v>230</v>
      </c>
      <c r="Y1314" s="63">
        <v>4</v>
      </c>
      <c r="Z1314" s="63"/>
      <c r="AA1314" s="63"/>
      <c r="AB1314" s="63"/>
      <c r="AC1314" s="63"/>
      <c r="AD1314" s="63"/>
      <c r="AE1314" s="63"/>
      <c r="AF1314" s="63"/>
      <c r="AG1314" s="63">
        <v>0</v>
      </c>
      <c r="AH1314" s="63"/>
      <c r="AI1314" s="63"/>
      <c r="AJ1314" s="63"/>
      <c r="AK1314" s="63"/>
      <c r="AL1314" s="63"/>
      <c r="AM1314" s="63"/>
      <c r="AN1314" s="63"/>
      <c r="AO1314" s="63"/>
      <c r="AP1314" s="63"/>
      <c r="AQ1314" s="63"/>
      <c r="AS1314" s="5">
        <f>IF(Q1314&gt;0,RANK(Q1314,(N1314:P1314,Q1314:AE1314)),0)</f>
        <v>6</v>
      </c>
      <c r="AT1314" s="5">
        <f>IF(R1314&gt;0,RANK(R1314,(N1314:P1314,Q1314:AE1314)),0)</f>
        <v>3</v>
      </c>
      <c r="AU1314" s="5">
        <f>IF(T1314&gt;0,RANK(T1314,(N1314:P1314,Q1314:AE1314)),0)</f>
        <v>0</v>
      </c>
      <c r="AV1314" s="5">
        <f>IF(S1314&gt;0,RANK(S1314,(N1314:P1314,Q1314:AE1314)),0)</f>
        <v>4</v>
      </c>
      <c r="AW1314" s="2">
        <f t="shared" si="549"/>
        <v>1.0791739145432236E-3</v>
      </c>
      <c r="AX1314" s="2">
        <f t="shared" si="550"/>
        <v>4.587721070501101E-3</v>
      </c>
      <c r="AY1314" s="2">
        <f t="shared" si="551"/>
        <v>0</v>
      </c>
      <c r="AZ1314" s="2">
        <f t="shared" si="552"/>
        <v>3.7598616292076697E-3</v>
      </c>
      <c r="BB1314" t="s">
        <v>503</v>
      </c>
      <c r="BC1314" t="s">
        <v>3139</v>
      </c>
      <c r="BD1314" s="8">
        <v>5</v>
      </c>
      <c r="BF1314" s="111">
        <v>26</v>
      </c>
      <c r="BG1314" s="113">
        <v>49</v>
      </c>
      <c r="BH1314" s="117">
        <f t="shared" si="528"/>
        <v>26049</v>
      </c>
      <c r="BJ1314" s="5" t="s">
        <v>3185</v>
      </c>
      <c r="BK1314" s="63">
        <v>870</v>
      </c>
      <c r="BL1314" s="63">
        <v>226</v>
      </c>
      <c r="BN1314" s="63"/>
      <c r="BW1314" s="63">
        <v>1032</v>
      </c>
    </row>
    <row r="1315" spans="1:75" hidden="1" outlineLevel="1">
      <c r="A1315" t="s">
        <v>1097</v>
      </c>
      <c r="B1315" t="s">
        <v>3139</v>
      </c>
      <c r="C1315" s="1">
        <f t="shared" si="544"/>
        <v>12583</v>
      </c>
      <c r="D1315" s="5">
        <f>IF(N1315&gt;0, RANK(N1315,(N1315:P1315,Q1315:AE1315)),0)</f>
        <v>2</v>
      </c>
      <c r="E1315" s="5">
        <f>IF(O1315&gt;0,RANK(O1315,(N1315:P1315,Q1315:AE1315)),0)</f>
        <v>1</v>
      </c>
      <c r="F1315" s="5">
        <f>IF(P1315&gt;0,RANK(P1315,(N1315:P1315,Q1315:AE1315)),0)</f>
        <v>0</v>
      </c>
      <c r="G1315" s="131">
        <f t="shared" si="540"/>
        <v>901</v>
      </c>
      <c r="H1315" s="136">
        <f t="shared" si="541"/>
        <v>7.1604545815783197E-2</v>
      </c>
      <c r="I1315" s="2"/>
      <c r="J1315" s="2">
        <f t="shared" si="545"/>
        <v>0.45776047047603913</v>
      </c>
      <c r="K1315" s="2">
        <f t="shared" si="546"/>
        <v>0.52936501629182231</v>
      </c>
      <c r="L1315" s="2">
        <f t="shared" si="547"/>
        <v>0</v>
      </c>
      <c r="M1315" s="2">
        <f t="shared" si="548"/>
        <v>1.2874513232138507E-2</v>
      </c>
      <c r="N1315" s="63">
        <v>5760</v>
      </c>
      <c r="O1315" s="63">
        <v>6661</v>
      </c>
      <c r="P1315" s="63"/>
      <c r="Q1315" s="63">
        <v>31</v>
      </c>
      <c r="R1315" s="63">
        <v>50</v>
      </c>
      <c r="S1315" s="63">
        <v>69</v>
      </c>
      <c r="T1315" s="63"/>
      <c r="U1315" s="63">
        <v>0</v>
      </c>
      <c r="V1315" s="63"/>
      <c r="W1315" s="63">
        <f>IF(Copyright!C$12=1,IF(BW1315&gt;0,BW1315-Q1315-SUM(T1315:V1315)-SUM(Y1315:AG1315)-SUM(AH1315:AQ1315),0),0)</f>
        <v>0</v>
      </c>
      <c r="X1315" s="63">
        <v>12</v>
      </c>
      <c r="Y1315" s="63">
        <v>0</v>
      </c>
      <c r="Z1315" s="63"/>
      <c r="AA1315" s="63"/>
      <c r="AB1315" s="63"/>
      <c r="AC1315" s="63"/>
      <c r="AD1315" s="63"/>
      <c r="AE1315" s="63"/>
      <c r="AF1315" s="63"/>
      <c r="AG1315" s="63">
        <v>0</v>
      </c>
      <c r="AH1315" s="63"/>
      <c r="AI1315" s="63"/>
      <c r="AJ1315" s="63"/>
      <c r="AK1315" s="63"/>
      <c r="AL1315" s="63"/>
      <c r="AM1315" s="63"/>
      <c r="AN1315" s="63"/>
      <c r="AO1315" s="63"/>
      <c r="AP1315" s="63"/>
      <c r="AQ1315" s="63"/>
      <c r="AS1315" s="5">
        <f>IF(Q1315&gt;0,RANK(Q1315,(N1315:P1315,Q1315:AE1315)),0)</f>
        <v>5</v>
      </c>
      <c r="AT1315" s="5">
        <f>IF(R1315&gt;0,RANK(R1315,(N1315:P1315,Q1315:AE1315)),0)</f>
        <v>4</v>
      </c>
      <c r="AU1315" s="5">
        <f>IF(T1315&gt;0,RANK(T1315,(N1315:P1315,Q1315:AE1315)),0)</f>
        <v>0</v>
      </c>
      <c r="AV1315" s="5">
        <f>IF(S1315&gt;0,RANK(S1315,(N1315:P1315,Q1315:AE1315)),0)</f>
        <v>3</v>
      </c>
      <c r="AW1315" s="2">
        <f t="shared" si="549"/>
        <v>2.4636414209647938E-3</v>
      </c>
      <c r="AX1315" s="2">
        <f t="shared" si="550"/>
        <v>3.9736151951045061E-3</v>
      </c>
      <c r="AY1315" s="2">
        <f t="shared" si="551"/>
        <v>0</v>
      </c>
      <c r="AZ1315" s="2">
        <f t="shared" si="552"/>
        <v>5.483588969244218E-3</v>
      </c>
      <c r="BB1315" t="s">
        <v>1097</v>
      </c>
      <c r="BC1315" t="s">
        <v>3139</v>
      </c>
      <c r="BD1315" s="8">
        <v>4</v>
      </c>
      <c r="BF1315" s="111">
        <v>26</v>
      </c>
      <c r="BG1315" s="113">
        <v>51</v>
      </c>
      <c r="BH1315" s="117">
        <f t="shared" si="528"/>
        <v>26051</v>
      </c>
      <c r="BJ1315" s="5" t="s">
        <v>3185</v>
      </c>
    </row>
    <row r="1316" spans="1:75" hidden="1" outlineLevel="1">
      <c r="A1316" t="s">
        <v>1845</v>
      </c>
      <c r="B1316" t="s">
        <v>3139</v>
      </c>
      <c r="C1316" s="1">
        <f t="shared" si="544"/>
        <v>7576</v>
      </c>
      <c r="D1316" s="5">
        <f>IF(N1316&gt;0, RANK(N1316,(N1316:P1316,Q1316:AE1316)),0)</f>
        <v>1</v>
      </c>
      <c r="E1316" s="5">
        <f>IF(O1316&gt;0,RANK(O1316,(N1316:P1316,Q1316:AE1316)),0)</f>
        <v>2</v>
      </c>
      <c r="F1316" s="5">
        <f>IF(P1316&gt;0,RANK(P1316,(N1316:P1316,Q1316:AE1316)),0)</f>
        <v>0</v>
      </c>
      <c r="G1316" s="131">
        <f t="shared" si="540"/>
        <v>614</v>
      </c>
      <c r="H1316" s="136">
        <f t="shared" si="541"/>
        <v>8.1045406546990495E-2</v>
      </c>
      <c r="I1316" s="2"/>
      <c r="J1316" s="2">
        <f t="shared" si="545"/>
        <v>0.53563885955649415</v>
      </c>
      <c r="K1316" s="2">
        <f t="shared" si="546"/>
        <v>0.45459345300950371</v>
      </c>
      <c r="L1316" s="2">
        <f t="shared" si="547"/>
        <v>0</v>
      </c>
      <c r="M1316" s="2">
        <f t="shared" si="548"/>
        <v>9.7676874340021369E-3</v>
      </c>
      <c r="N1316" s="63">
        <v>4058</v>
      </c>
      <c r="O1316" s="63">
        <v>3444</v>
      </c>
      <c r="P1316" s="63"/>
      <c r="Q1316" s="63">
        <v>0</v>
      </c>
      <c r="R1316" s="63">
        <v>43</v>
      </c>
      <c r="S1316" s="63">
        <v>22</v>
      </c>
      <c r="T1316" s="63"/>
      <c r="U1316" s="63">
        <v>0</v>
      </c>
      <c r="V1316" s="63"/>
      <c r="W1316" s="63">
        <f>IF(Copyright!C$12=1,IF(BW1316&gt;0,BW1316-Q1316-SUM(T1316:V1316)-SUM(Y1316:AG1316)-SUM(AH1316:AQ1316),0),0)</f>
        <v>0</v>
      </c>
      <c r="X1316" s="63">
        <v>9</v>
      </c>
      <c r="Y1316" s="63">
        <v>0</v>
      </c>
      <c r="Z1316" s="63"/>
      <c r="AA1316" s="63"/>
      <c r="AB1316" s="63"/>
      <c r="AC1316" s="63"/>
      <c r="AD1316" s="63"/>
      <c r="AE1316" s="63"/>
      <c r="AF1316" s="63"/>
      <c r="AG1316" s="63">
        <v>0</v>
      </c>
      <c r="AH1316" s="63"/>
      <c r="AI1316" s="63"/>
      <c r="AJ1316" s="63"/>
      <c r="AK1316" s="63"/>
      <c r="AL1316" s="63"/>
      <c r="AM1316" s="63"/>
      <c r="AN1316" s="63"/>
      <c r="AO1316" s="63"/>
      <c r="AP1316" s="63"/>
      <c r="AQ1316" s="63"/>
      <c r="AS1316" s="5">
        <f>IF(Q1316&gt;0,RANK(Q1316,(N1316:P1316,Q1316:AE1316)),0)</f>
        <v>0</v>
      </c>
      <c r="AT1316" s="5">
        <f>IF(R1316&gt;0,RANK(R1316,(N1316:P1316,Q1316:AE1316)),0)</f>
        <v>3</v>
      </c>
      <c r="AU1316" s="5">
        <f>IF(T1316&gt;0,RANK(T1316,(N1316:P1316,Q1316:AE1316)),0)</f>
        <v>0</v>
      </c>
      <c r="AV1316" s="5">
        <f>IF(S1316&gt;0,RANK(S1316,(N1316:P1316,Q1316:AE1316)),0)</f>
        <v>4</v>
      </c>
      <c r="AW1316" s="2">
        <f t="shared" si="549"/>
        <v>0</v>
      </c>
      <c r="AX1316" s="2">
        <f t="shared" si="550"/>
        <v>5.6758183738120378E-3</v>
      </c>
      <c r="AY1316" s="2">
        <f t="shared" si="551"/>
        <v>0</v>
      </c>
      <c r="AZ1316" s="2">
        <f t="shared" si="552"/>
        <v>2.903907074973601E-3</v>
      </c>
      <c r="BB1316" t="s">
        <v>1845</v>
      </c>
      <c r="BC1316" t="s">
        <v>3139</v>
      </c>
      <c r="BD1316" s="8">
        <v>1</v>
      </c>
      <c r="BF1316" s="111">
        <v>26</v>
      </c>
      <c r="BG1316" s="113">
        <v>53</v>
      </c>
      <c r="BH1316" s="117">
        <f t="shared" si="528"/>
        <v>26053</v>
      </c>
      <c r="BJ1316" s="5" t="s">
        <v>3185</v>
      </c>
      <c r="BW1316" s="63">
        <v>37</v>
      </c>
    </row>
    <row r="1317" spans="1:75" hidden="1" outlineLevel="1">
      <c r="A1317" t="s">
        <v>255</v>
      </c>
      <c r="B1317" t="s">
        <v>3139</v>
      </c>
      <c r="C1317" s="1">
        <f t="shared" si="544"/>
        <v>47999</v>
      </c>
      <c r="D1317" s="5">
        <f>IF(N1317&gt;0, RANK(N1317,(N1317:P1317,Q1317:AE1317)),0)</f>
        <v>2</v>
      </c>
      <c r="E1317" s="5">
        <f>IF(O1317&gt;0,RANK(O1317,(N1317:P1317,Q1317:AE1317)),0)</f>
        <v>1</v>
      </c>
      <c r="F1317" s="5">
        <f>IF(P1317&gt;0,RANK(P1317,(N1317:P1317,Q1317:AE1317)),0)</f>
        <v>0</v>
      </c>
      <c r="G1317" s="131">
        <f t="shared" si="540"/>
        <v>5659</v>
      </c>
      <c r="H1317" s="136">
        <f t="shared" si="541"/>
        <v>0.1178982895476989</v>
      </c>
      <c r="I1317" s="2"/>
      <c r="J1317" s="2">
        <f t="shared" si="545"/>
        <v>0.43490489385195524</v>
      </c>
      <c r="K1317" s="2">
        <f t="shared" si="546"/>
        <v>0.55280318339965417</v>
      </c>
      <c r="L1317" s="2">
        <f t="shared" si="547"/>
        <v>0</v>
      </c>
      <c r="M1317" s="2">
        <f t="shared" si="548"/>
        <v>1.2291922748390527E-2</v>
      </c>
      <c r="N1317" s="63">
        <v>20875</v>
      </c>
      <c r="O1317" s="63">
        <v>26534</v>
      </c>
      <c r="P1317" s="63"/>
      <c r="Q1317" s="63">
        <v>96</v>
      </c>
      <c r="R1317" s="63">
        <v>302</v>
      </c>
      <c r="S1317" s="63">
        <v>145</v>
      </c>
      <c r="T1317" s="63"/>
      <c r="U1317" s="63">
        <v>0</v>
      </c>
      <c r="V1317" s="63"/>
      <c r="W1317" s="63">
        <f>IF(Copyright!C$12=1,IF(BW1317&gt;0,BW1317-Q1317-SUM(T1317:V1317)-SUM(Y1317:AG1317)-SUM(AH1317:AQ1317),0),0)</f>
        <v>0</v>
      </c>
      <c r="X1317" s="63">
        <v>47</v>
      </c>
      <c r="Y1317" s="63">
        <v>0</v>
      </c>
      <c r="Z1317" s="63"/>
      <c r="AA1317" s="63"/>
      <c r="AB1317" s="63"/>
      <c r="AC1317" s="63"/>
      <c r="AD1317" s="63"/>
      <c r="AE1317" s="63"/>
      <c r="AF1317" s="63"/>
      <c r="AG1317" s="63">
        <v>0</v>
      </c>
      <c r="AH1317" s="63"/>
      <c r="AI1317" s="63"/>
      <c r="AJ1317" s="63"/>
      <c r="AK1317" s="63"/>
      <c r="AL1317" s="63"/>
      <c r="AM1317" s="63"/>
      <c r="AN1317" s="63"/>
      <c r="AO1317" s="63"/>
      <c r="AP1317" s="63"/>
      <c r="AQ1317" s="63"/>
      <c r="AS1317" s="5">
        <f>IF(Q1317&gt;0,RANK(Q1317,(N1317:P1317,Q1317:AE1317)),0)</f>
        <v>5</v>
      </c>
      <c r="AT1317" s="5">
        <f>IF(R1317&gt;0,RANK(R1317,(N1317:P1317,Q1317:AE1317)),0)</f>
        <v>3</v>
      </c>
      <c r="AU1317" s="5">
        <f>IF(T1317&gt;0,RANK(T1317,(N1317:P1317,Q1317:AE1317)),0)</f>
        <v>0</v>
      </c>
      <c r="AV1317" s="5">
        <f>IF(S1317&gt;0,RANK(S1317,(N1317:P1317,Q1317:AE1317)),0)</f>
        <v>4</v>
      </c>
      <c r="AW1317" s="2">
        <f t="shared" si="549"/>
        <v>2.0000416675347403E-3</v>
      </c>
      <c r="AX1317" s="2">
        <f t="shared" si="550"/>
        <v>6.2917977457863702E-3</v>
      </c>
      <c r="AY1317" s="2">
        <f t="shared" si="551"/>
        <v>0</v>
      </c>
      <c r="AZ1317" s="2">
        <f t="shared" si="552"/>
        <v>3.020896268672264E-3</v>
      </c>
      <c r="BB1317" t="s">
        <v>255</v>
      </c>
      <c r="BC1317" t="s">
        <v>3139</v>
      </c>
      <c r="BD1317" s="8">
        <v>1</v>
      </c>
      <c r="BF1317" s="111">
        <v>26</v>
      </c>
      <c r="BG1317" s="113">
        <v>55</v>
      </c>
      <c r="BH1317" s="117">
        <f t="shared" si="528"/>
        <v>26055</v>
      </c>
      <c r="BJ1317" s="5" t="s">
        <v>3185</v>
      </c>
      <c r="BW1317" s="63">
        <f>198+96</f>
        <v>294</v>
      </c>
    </row>
    <row r="1318" spans="1:75" hidden="1" outlineLevel="1">
      <c r="A1318" t="s">
        <v>1053</v>
      </c>
      <c r="B1318" t="s">
        <v>3139</v>
      </c>
      <c r="C1318" s="1">
        <f t="shared" si="544"/>
        <v>16035</v>
      </c>
      <c r="D1318" s="5">
        <f>IF(N1318&gt;0, RANK(N1318,(N1318:P1318,Q1318:AE1318)),0)</f>
        <v>2</v>
      </c>
      <c r="E1318" s="5">
        <f>IF(O1318&gt;0,RANK(O1318,(N1318:P1318,Q1318:AE1318)),0)</f>
        <v>1</v>
      </c>
      <c r="F1318" s="5">
        <f>IF(P1318&gt;0,RANK(P1318,(N1318:P1318,Q1318:AE1318)),0)</f>
        <v>0</v>
      </c>
      <c r="G1318" s="131">
        <f t="shared" si="540"/>
        <v>631</v>
      </c>
      <c r="H1318" s="136">
        <f t="shared" si="541"/>
        <v>3.9351418771437482E-2</v>
      </c>
      <c r="I1318" s="2"/>
      <c r="J1318" s="2">
        <f t="shared" si="545"/>
        <v>0.47458684128468975</v>
      </c>
      <c r="K1318" s="2">
        <f t="shared" si="546"/>
        <v>0.51393826005612719</v>
      </c>
      <c r="L1318" s="2">
        <f t="shared" si="547"/>
        <v>0</v>
      </c>
      <c r="M1318" s="2">
        <f t="shared" si="548"/>
        <v>1.1474898659183053E-2</v>
      </c>
      <c r="N1318" s="63">
        <v>7610</v>
      </c>
      <c r="O1318" s="63">
        <v>8241</v>
      </c>
      <c r="P1318" s="63"/>
      <c r="Q1318" s="63">
        <v>15</v>
      </c>
      <c r="R1318" s="63">
        <v>86</v>
      </c>
      <c r="S1318" s="63">
        <v>63</v>
      </c>
      <c r="T1318" s="63"/>
      <c r="U1318" s="63">
        <v>0</v>
      </c>
      <c r="V1318" s="63"/>
      <c r="W1318" s="63">
        <f>IF(Copyright!C$12=1,IF(BW1318&gt;0,BW1318-Q1318-SUM(T1318:V1318)-SUM(Y1318:AG1318)-SUM(AH1318:AQ1318),0),0)</f>
        <v>0</v>
      </c>
      <c r="X1318" s="63">
        <v>20</v>
      </c>
      <c r="Y1318" s="63">
        <v>0</v>
      </c>
      <c r="Z1318" s="63"/>
      <c r="AA1318" s="63"/>
      <c r="AB1318" s="63"/>
      <c r="AC1318" s="63"/>
      <c r="AD1318" s="63"/>
      <c r="AE1318" s="63"/>
      <c r="AF1318" s="63"/>
      <c r="AG1318" s="63">
        <v>0</v>
      </c>
      <c r="AH1318" s="63"/>
      <c r="AI1318" s="63"/>
      <c r="AJ1318" s="63"/>
      <c r="AK1318" s="63"/>
      <c r="AL1318" s="63"/>
      <c r="AM1318" s="63"/>
      <c r="AN1318" s="63"/>
      <c r="AO1318" s="63"/>
      <c r="AP1318" s="63"/>
      <c r="AQ1318" s="63"/>
      <c r="AS1318" s="5">
        <f>IF(Q1318&gt;0,RANK(Q1318,(N1318:P1318,Q1318:AE1318)),0)</f>
        <v>6</v>
      </c>
      <c r="AT1318" s="5">
        <f>IF(R1318&gt;0,RANK(R1318,(N1318:P1318,Q1318:AE1318)),0)</f>
        <v>3</v>
      </c>
      <c r="AU1318" s="5">
        <f>IF(T1318&gt;0,RANK(T1318,(N1318:P1318,Q1318:AE1318)),0)</f>
        <v>0</v>
      </c>
      <c r="AV1318" s="5">
        <f>IF(S1318&gt;0,RANK(S1318,(N1318:P1318,Q1318:AE1318)),0)</f>
        <v>4</v>
      </c>
      <c r="AW1318" s="2">
        <f t="shared" si="549"/>
        <v>9.3545369504209543E-4</v>
      </c>
      <c r="AX1318" s="2">
        <f t="shared" si="550"/>
        <v>5.3632678515746803E-3</v>
      </c>
      <c r="AY1318" s="2">
        <f t="shared" si="551"/>
        <v>0</v>
      </c>
      <c r="AZ1318" s="2">
        <f t="shared" si="552"/>
        <v>3.9289055191768004E-3</v>
      </c>
      <c r="BB1318" t="s">
        <v>1053</v>
      </c>
      <c r="BC1318" t="s">
        <v>3139</v>
      </c>
      <c r="BD1318" s="8">
        <v>4</v>
      </c>
      <c r="BF1318" s="111">
        <v>26</v>
      </c>
      <c r="BG1318" s="113">
        <v>57</v>
      </c>
      <c r="BH1318" s="117">
        <f t="shared" si="528"/>
        <v>26057</v>
      </c>
      <c r="BJ1318" s="5" t="s">
        <v>3185</v>
      </c>
    </row>
    <row r="1319" spans="1:75" hidden="1" outlineLevel="1">
      <c r="A1319" t="s">
        <v>735</v>
      </c>
      <c r="B1319" t="s">
        <v>3139</v>
      </c>
      <c r="C1319" s="1">
        <f t="shared" si="544"/>
        <v>19100</v>
      </c>
      <c r="D1319" s="5">
        <f>IF(N1319&gt;0, RANK(N1319,(N1319:P1319,Q1319:AE1319)),0)</f>
        <v>2</v>
      </c>
      <c r="E1319" s="5">
        <f>IF(O1319&gt;0,RANK(O1319,(N1319:P1319,Q1319:AE1319)),0)</f>
        <v>1</v>
      </c>
      <c r="F1319" s="5">
        <f>IF(P1319&gt;0,RANK(P1319,(N1319:P1319,Q1319:AE1319)),0)</f>
        <v>0</v>
      </c>
      <c r="G1319" s="131">
        <f t="shared" si="540"/>
        <v>4621</v>
      </c>
      <c r="H1319" s="136">
        <f t="shared" si="541"/>
        <v>0.24193717277486912</v>
      </c>
      <c r="I1319" s="2"/>
      <c r="J1319" s="2">
        <f t="shared" si="545"/>
        <v>0.37204188481675393</v>
      </c>
      <c r="K1319" s="2">
        <f t="shared" si="546"/>
        <v>0.61397905759162308</v>
      </c>
      <c r="L1319" s="2">
        <f t="shared" si="547"/>
        <v>0</v>
      </c>
      <c r="M1319" s="2">
        <f t="shared" si="548"/>
        <v>1.397905759162299E-2</v>
      </c>
      <c r="N1319" s="63">
        <v>7106</v>
      </c>
      <c r="O1319" s="63">
        <v>11727</v>
      </c>
      <c r="P1319" s="63"/>
      <c r="Q1319" s="63">
        <v>19</v>
      </c>
      <c r="R1319" s="63">
        <v>119</v>
      </c>
      <c r="S1319" s="63">
        <v>99</v>
      </c>
      <c r="T1319" s="63"/>
      <c r="U1319" s="63">
        <v>0</v>
      </c>
      <c r="V1319" s="63"/>
      <c r="W1319" s="63">
        <f>IF(Copyright!C$12=1,IF(BW1319&gt;0,BW1319-Q1319-SUM(T1319:V1319)-SUM(Y1319:AG1319)-SUM(AH1319:AQ1319),0),0)</f>
        <v>0</v>
      </c>
      <c r="X1319" s="63">
        <v>30</v>
      </c>
      <c r="Y1319" s="63">
        <v>0</v>
      </c>
      <c r="Z1319" s="63"/>
      <c r="AA1319" s="63"/>
      <c r="AB1319" s="63"/>
      <c r="AC1319" s="63"/>
      <c r="AD1319" s="63"/>
      <c r="AE1319" s="63"/>
      <c r="AF1319" s="63"/>
      <c r="AG1319" s="63">
        <v>0</v>
      </c>
      <c r="AH1319" s="63"/>
      <c r="AI1319" s="63"/>
      <c r="AJ1319" s="63"/>
      <c r="AK1319" s="63"/>
      <c r="AL1319" s="63"/>
      <c r="AM1319" s="63"/>
      <c r="AN1319" s="63"/>
      <c r="AO1319" s="63"/>
      <c r="AP1319" s="63"/>
      <c r="AQ1319" s="63"/>
      <c r="AS1319" s="5">
        <f>IF(Q1319&gt;0,RANK(Q1319,(N1319:P1319,Q1319:AE1319)),0)</f>
        <v>6</v>
      </c>
      <c r="AT1319" s="5">
        <f>IF(R1319&gt;0,RANK(R1319,(N1319:P1319,Q1319:AE1319)),0)</f>
        <v>3</v>
      </c>
      <c r="AU1319" s="5">
        <f>IF(T1319&gt;0,RANK(T1319,(N1319:P1319,Q1319:AE1319)),0)</f>
        <v>0</v>
      </c>
      <c r="AV1319" s="5">
        <f>IF(S1319&gt;0,RANK(S1319,(N1319:P1319,Q1319:AE1319)),0)</f>
        <v>4</v>
      </c>
      <c r="AW1319" s="2">
        <f t="shared" si="549"/>
        <v>9.947643979057591E-4</v>
      </c>
      <c r="AX1319" s="2">
        <f t="shared" si="550"/>
        <v>6.2303664921465971E-3</v>
      </c>
      <c r="AY1319" s="2">
        <f t="shared" si="551"/>
        <v>0</v>
      </c>
      <c r="AZ1319" s="2">
        <f t="shared" si="552"/>
        <v>5.1832460732984297E-3</v>
      </c>
      <c r="BB1319" t="s">
        <v>735</v>
      </c>
      <c r="BC1319" t="s">
        <v>3139</v>
      </c>
      <c r="BD1319" s="8">
        <v>7</v>
      </c>
      <c r="BF1319" s="111">
        <v>26</v>
      </c>
      <c r="BG1319" s="113">
        <v>59</v>
      </c>
      <c r="BH1319" s="117">
        <f t="shared" si="528"/>
        <v>26059</v>
      </c>
      <c r="BJ1319" s="5" t="s">
        <v>3185</v>
      </c>
    </row>
    <row r="1320" spans="1:75" hidden="1" outlineLevel="1">
      <c r="A1320" t="s">
        <v>281</v>
      </c>
      <c r="B1320" t="s">
        <v>3139</v>
      </c>
      <c r="C1320" s="1">
        <f t="shared" si="544"/>
        <v>15282</v>
      </c>
      <c r="D1320" s="5">
        <f>IF(N1320&gt;0, RANK(N1320,(N1320:P1320,Q1320:AE1320)),0)</f>
        <v>2</v>
      </c>
      <c r="E1320" s="5">
        <f>IF(O1320&gt;0,RANK(O1320,(N1320:P1320,Q1320:AE1320)),0)</f>
        <v>1</v>
      </c>
      <c r="F1320" s="5">
        <f>IF(P1320&gt;0,RANK(P1320,(N1320:P1320,Q1320:AE1320)),0)</f>
        <v>0</v>
      </c>
      <c r="G1320" s="131">
        <f t="shared" si="540"/>
        <v>1395</v>
      </c>
      <c r="H1320" s="136">
        <f t="shared" si="541"/>
        <v>9.1283863368669019E-2</v>
      </c>
      <c r="I1320" s="2"/>
      <c r="J1320" s="2">
        <f t="shared" si="545"/>
        <v>0.44503337259521003</v>
      </c>
      <c r="K1320" s="2">
        <f t="shared" si="546"/>
        <v>0.53631723596387904</v>
      </c>
      <c r="L1320" s="2">
        <f t="shared" si="547"/>
        <v>0</v>
      </c>
      <c r="M1320" s="2">
        <f t="shared" si="548"/>
        <v>1.8649391440910934E-2</v>
      </c>
      <c r="N1320" s="63">
        <v>6801</v>
      </c>
      <c r="O1320" s="63">
        <v>8196</v>
      </c>
      <c r="P1320" s="63"/>
      <c r="Q1320" s="63">
        <v>45</v>
      </c>
      <c r="R1320" s="63">
        <v>141</v>
      </c>
      <c r="S1320" s="63">
        <v>74</v>
      </c>
      <c r="T1320" s="63"/>
      <c r="U1320" s="63">
        <v>0</v>
      </c>
      <c r="V1320" s="63"/>
      <c r="W1320" s="63">
        <f>IF(Copyright!C$12=1,IF(BW1320&gt;0,BW1320-Q1320-SUM(T1320:V1320)-SUM(Y1320:AG1320)-SUM(AH1320:AQ1320),0),0)</f>
        <v>0</v>
      </c>
      <c r="X1320" s="63">
        <v>25</v>
      </c>
      <c r="Y1320" s="63">
        <v>0</v>
      </c>
      <c r="Z1320" s="63"/>
      <c r="AA1320" s="63"/>
      <c r="AB1320" s="63"/>
      <c r="AC1320" s="63"/>
      <c r="AD1320" s="63"/>
      <c r="AE1320" s="63"/>
      <c r="AF1320" s="63"/>
      <c r="AG1320" s="63">
        <v>0</v>
      </c>
      <c r="AH1320" s="63"/>
      <c r="AI1320" s="63"/>
      <c r="AJ1320" s="63"/>
      <c r="AK1320" s="63"/>
      <c r="AL1320" s="63"/>
      <c r="AM1320" s="63"/>
      <c r="AN1320" s="63"/>
      <c r="AO1320" s="63"/>
      <c r="AP1320" s="63"/>
      <c r="AQ1320" s="63"/>
      <c r="AS1320" s="5">
        <f>IF(Q1320&gt;0,RANK(Q1320,(N1320:P1320,Q1320:AE1320)),0)</f>
        <v>5</v>
      </c>
      <c r="AT1320" s="5">
        <f>IF(R1320&gt;0,RANK(R1320,(N1320:P1320,Q1320:AE1320)),0)</f>
        <v>3</v>
      </c>
      <c r="AU1320" s="5">
        <f>IF(T1320&gt;0,RANK(T1320,(N1320:P1320,Q1320:AE1320)),0)</f>
        <v>0</v>
      </c>
      <c r="AV1320" s="5">
        <f>IF(S1320&gt;0,RANK(S1320,(N1320:P1320,Q1320:AE1320)),0)</f>
        <v>4</v>
      </c>
      <c r="AW1320" s="2">
        <f t="shared" si="549"/>
        <v>2.9446407538280331E-3</v>
      </c>
      <c r="AX1320" s="2">
        <f t="shared" si="550"/>
        <v>9.2265410286611702E-3</v>
      </c>
      <c r="AY1320" s="2">
        <f t="shared" si="551"/>
        <v>0</v>
      </c>
      <c r="AZ1320" s="2">
        <f t="shared" si="552"/>
        <v>4.84229812851721E-3</v>
      </c>
      <c r="BB1320" t="s">
        <v>281</v>
      </c>
      <c r="BC1320" t="s">
        <v>3139</v>
      </c>
      <c r="BD1320" s="8">
        <v>1</v>
      </c>
      <c r="BF1320" s="111">
        <v>26</v>
      </c>
      <c r="BG1320" s="113">
        <v>61</v>
      </c>
      <c r="BH1320" s="117">
        <f t="shared" si="528"/>
        <v>26061</v>
      </c>
      <c r="BJ1320" s="5" t="s">
        <v>3185</v>
      </c>
      <c r="BW1320" s="63">
        <f>79+45</f>
        <v>124</v>
      </c>
    </row>
    <row r="1321" spans="1:75" hidden="1" outlineLevel="1">
      <c r="A1321" t="s">
        <v>1936</v>
      </c>
      <c r="B1321" t="s">
        <v>3139</v>
      </c>
      <c r="C1321" s="1">
        <f t="shared" si="544"/>
        <v>15484</v>
      </c>
      <c r="D1321" s="5">
        <f>IF(N1321&gt;0, RANK(N1321,(N1321:P1321,Q1321:AE1321)),0)</f>
        <v>2</v>
      </c>
      <c r="E1321" s="5">
        <f>IF(O1321&gt;0,RANK(O1321,(N1321:P1321,Q1321:AE1321)),0)</f>
        <v>1</v>
      </c>
      <c r="F1321" s="5">
        <f>IF(P1321&gt;0,RANK(P1321,(N1321:P1321,Q1321:AE1321)),0)</f>
        <v>0</v>
      </c>
      <c r="G1321" s="131">
        <f t="shared" si="540"/>
        <v>2288</v>
      </c>
      <c r="H1321" s="136">
        <f t="shared" si="541"/>
        <v>0.14776543528803926</v>
      </c>
      <c r="I1321" s="2"/>
      <c r="J1321" s="2">
        <f t="shared" si="545"/>
        <v>0.42095065874451049</v>
      </c>
      <c r="K1321" s="2">
        <f t="shared" si="546"/>
        <v>0.56871609403254975</v>
      </c>
      <c r="L1321" s="2">
        <f t="shared" si="547"/>
        <v>0</v>
      </c>
      <c r="M1321" s="2">
        <f t="shared" si="548"/>
        <v>1.0333247222939823E-2</v>
      </c>
      <c r="N1321" s="63">
        <v>6518</v>
      </c>
      <c r="O1321" s="63">
        <v>8806</v>
      </c>
      <c r="P1321" s="63"/>
      <c r="Q1321" s="63">
        <v>6</v>
      </c>
      <c r="R1321" s="63">
        <v>60</v>
      </c>
      <c r="S1321" s="63">
        <v>77</v>
      </c>
      <c r="T1321" s="63"/>
      <c r="U1321" s="63">
        <v>0</v>
      </c>
      <c r="V1321" s="63"/>
      <c r="W1321" s="63">
        <f>IF(Copyright!C$12=1,IF(BW1321&gt;0,BW1321-Q1321-SUM(T1321:V1321)-SUM(Y1321:AG1321)-SUM(AH1321:AQ1321),0),0)</f>
        <v>0</v>
      </c>
      <c r="X1321" s="63">
        <v>17</v>
      </c>
      <c r="Y1321" s="63">
        <v>0</v>
      </c>
      <c r="Z1321" s="63"/>
      <c r="AA1321" s="63"/>
      <c r="AB1321" s="63"/>
      <c r="AC1321" s="63"/>
      <c r="AD1321" s="63"/>
      <c r="AE1321" s="63"/>
      <c r="AF1321" s="63"/>
      <c r="AG1321" s="63">
        <v>0</v>
      </c>
      <c r="AH1321" s="63"/>
      <c r="AI1321" s="63"/>
      <c r="AJ1321" s="63"/>
      <c r="AK1321" s="63"/>
      <c r="AL1321" s="63"/>
      <c r="AM1321" s="63"/>
      <c r="AN1321" s="63"/>
      <c r="AO1321" s="63"/>
      <c r="AP1321" s="63"/>
      <c r="AQ1321" s="63"/>
      <c r="AS1321" s="5">
        <f>IF(Q1321&gt;0,RANK(Q1321,(N1321:P1321,Q1321:AE1321)),0)</f>
        <v>6</v>
      </c>
      <c r="AT1321" s="5">
        <f>IF(R1321&gt;0,RANK(R1321,(N1321:P1321,Q1321:AE1321)),0)</f>
        <v>4</v>
      </c>
      <c r="AU1321" s="5">
        <f>IF(T1321&gt;0,RANK(T1321,(N1321:P1321,Q1321:AE1321)),0)</f>
        <v>0</v>
      </c>
      <c r="AV1321" s="5">
        <f>IF(S1321&gt;0,RANK(S1321,(N1321:P1321,Q1321:AE1321)),0)</f>
        <v>3</v>
      </c>
      <c r="AW1321" s="2">
        <f t="shared" si="549"/>
        <v>3.8749677086024286E-4</v>
      </c>
      <c r="AX1321" s="2">
        <f t="shared" si="550"/>
        <v>3.8749677086024285E-3</v>
      </c>
      <c r="AY1321" s="2">
        <f t="shared" si="551"/>
        <v>0</v>
      </c>
      <c r="AZ1321" s="2">
        <f t="shared" si="552"/>
        <v>4.9728752260397831E-3</v>
      </c>
      <c r="BB1321" t="s">
        <v>1936</v>
      </c>
      <c r="BC1321" t="s">
        <v>3139</v>
      </c>
      <c r="BD1321" s="8">
        <v>10</v>
      </c>
      <c r="BF1321" s="111">
        <v>26</v>
      </c>
      <c r="BG1321" s="113">
        <v>63</v>
      </c>
      <c r="BH1321" s="117">
        <f t="shared" ref="BH1321:BH1384" si="553">1000*BF1321+BG1321</f>
        <v>26063</v>
      </c>
      <c r="BJ1321" s="5" t="s">
        <v>3185</v>
      </c>
    </row>
    <row r="1322" spans="1:75" hidden="1" outlineLevel="1">
      <c r="A1322" t="s">
        <v>1238</v>
      </c>
      <c r="B1322" t="s">
        <v>3139</v>
      </c>
      <c r="C1322" s="1">
        <f t="shared" ref="C1322:C1353" si="554">SUM(N1322:AQ1322)</f>
        <v>127910</v>
      </c>
      <c r="D1322" s="5">
        <f>IF(N1322&gt;0, RANK(N1322,(N1322:P1322,Q1322:AE1322)),0)</f>
        <v>1</v>
      </c>
      <c r="E1322" s="5">
        <f>IF(O1322&gt;0,RANK(O1322,(N1322:P1322,Q1322:AE1322)),0)</f>
        <v>2</v>
      </c>
      <c r="F1322" s="5">
        <f>IF(P1322&gt;0,RANK(P1322,(N1322:P1322,Q1322:AE1322)),0)</f>
        <v>0</v>
      </c>
      <c r="G1322" s="131">
        <f t="shared" si="540"/>
        <v>35541</v>
      </c>
      <c r="H1322" s="136">
        <f t="shared" si="541"/>
        <v>0.27785943241341571</v>
      </c>
      <c r="I1322" s="2"/>
      <c r="J1322" s="2">
        <f t="shared" ref="J1322:J1353" si="555">IF($C1322=0,"-",N1322/$C1322)</f>
        <v>0.63206160581658977</v>
      </c>
      <c r="K1322" s="2">
        <f t="shared" ref="K1322:K1353" si="556">IF($C1322=0,"-",O1322/$C1322)</f>
        <v>0.35420217340317411</v>
      </c>
      <c r="L1322" s="2">
        <f t="shared" ref="L1322:L1353" si="557">IF($C1322=0,"-",P1322/$C1322)</f>
        <v>0</v>
      </c>
      <c r="M1322" s="2">
        <f t="shared" ref="M1322:M1353" si="558">IF(C1322=0,"-",(1-J1322-K1322-L1322))</f>
        <v>1.3736220780236119E-2</v>
      </c>
      <c r="N1322" s="63">
        <v>80847</v>
      </c>
      <c r="O1322" s="63">
        <v>45306</v>
      </c>
      <c r="P1322" s="63"/>
      <c r="Q1322" s="63">
        <v>439</v>
      </c>
      <c r="R1322" s="63">
        <v>755</v>
      </c>
      <c r="S1322" s="63">
        <v>395</v>
      </c>
      <c r="T1322" s="63"/>
      <c r="U1322" s="63">
        <v>1</v>
      </c>
      <c r="V1322" s="63"/>
      <c r="W1322" s="63">
        <f>IF(Copyright!C$12=1,IF(BW1322&gt;0,BW1322-Q1322-SUM(T1322:V1322)-SUM(Y1322:AG1322)-SUM(AH1322:AQ1322),0),0)</f>
        <v>0</v>
      </c>
      <c r="X1322" s="63">
        <v>160</v>
      </c>
      <c r="Y1322" s="63">
        <v>6</v>
      </c>
      <c r="Z1322" s="63"/>
      <c r="AA1322" s="63"/>
      <c r="AB1322" s="63"/>
      <c r="AC1322" s="63"/>
      <c r="AD1322" s="63"/>
      <c r="AE1322" s="63"/>
      <c r="AF1322" s="63"/>
      <c r="AG1322" s="63">
        <v>1</v>
      </c>
      <c r="AH1322" s="63"/>
      <c r="AI1322" s="63"/>
      <c r="AJ1322" s="63"/>
      <c r="AK1322" s="63"/>
      <c r="AL1322" s="63"/>
      <c r="AM1322" s="63"/>
      <c r="AN1322" s="63"/>
      <c r="AO1322" s="63"/>
      <c r="AP1322" s="63"/>
      <c r="AQ1322" s="63"/>
      <c r="AS1322" s="5">
        <f>IF(Q1322&gt;0,RANK(Q1322,(N1322:P1322,Q1322:AE1322)),0)</f>
        <v>4</v>
      </c>
      <c r="AT1322" s="5">
        <f>IF(R1322&gt;0,RANK(R1322,(N1322:P1322,Q1322:AE1322)),0)</f>
        <v>3</v>
      </c>
      <c r="AU1322" s="5">
        <f>IF(T1322&gt;0,RANK(T1322,(N1322:P1322,Q1322:AE1322)),0)</f>
        <v>0</v>
      </c>
      <c r="AV1322" s="5">
        <f>IF(S1322&gt;0,RANK(S1322,(N1322:P1322,Q1322:AE1322)),0)</f>
        <v>5</v>
      </c>
      <c r="AW1322" s="2">
        <f t="shared" ref="AW1322:AW1353" si="559">IF($C1322=0,"-",Q1322/$C1322)</f>
        <v>3.4321006958017357E-3</v>
      </c>
      <c r="AX1322" s="2">
        <f t="shared" ref="AX1322:AX1353" si="560">IF($C1322=0,"-",R1322/$C1322)</f>
        <v>5.9025877570166524E-3</v>
      </c>
      <c r="AY1322" s="2">
        <f t="shared" ref="AY1322:AY1353" si="561">IF($C1322=0,"-",T1322/$C1322)</f>
        <v>0</v>
      </c>
      <c r="AZ1322" s="2">
        <f t="shared" ref="AZ1322:AZ1353" si="562">IF($C1322=0,"-",S1322/$C1322)</f>
        <v>3.0881088265186461E-3</v>
      </c>
      <c r="BB1322" t="s">
        <v>1238</v>
      </c>
      <c r="BC1322" t="s">
        <v>3139</v>
      </c>
      <c r="BD1322" s="8">
        <v>8</v>
      </c>
      <c r="BF1322" s="111">
        <v>26</v>
      </c>
      <c r="BG1322" s="113">
        <v>65</v>
      </c>
      <c r="BH1322" s="117">
        <f t="shared" si="553"/>
        <v>26065</v>
      </c>
      <c r="BJ1322" s="5" t="s">
        <v>3185</v>
      </c>
      <c r="BW1322" s="63">
        <v>847</v>
      </c>
    </row>
    <row r="1323" spans="1:75" hidden="1" outlineLevel="1">
      <c r="A1323" t="s">
        <v>370</v>
      </c>
      <c r="B1323" t="s">
        <v>3139</v>
      </c>
      <c r="C1323" s="1">
        <f t="shared" si="554"/>
        <v>25761</v>
      </c>
      <c r="D1323" s="5">
        <f>IF(N1323&gt;0, RANK(N1323,(N1323:P1323,Q1323:AE1323)),0)</f>
        <v>2</v>
      </c>
      <c r="E1323" s="5">
        <f>IF(O1323&gt;0,RANK(O1323,(N1323:P1323,Q1323:AE1323)),0)</f>
        <v>1</v>
      </c>
      <c r="F1323" s="5">
        <f>IF(P1323&gt;0,RANK(P1323,(N1323:P1323,Q1323:AE1323)),0)</f>
        <v>0</v>
      </c>
      <c r="G1323" s="131">
        <f t="shared" si="540"/>
        <v>3297</v>
      </c>
      <c r="H1323" s="136">
        <f t="shared" si="541"/>
        <v>0.12798416210550834</v>
      </c>
      <c r="I1323" s="2"/>
      <c r="J1323" s="2">
        <f t="shared" si="555"/>
        <v>0.42770078801288769</v>
      </c>
      <c r="K1323" s="2">
        <f t="shared" si="556"/>
        <v>0.55568495011839603</v>
      </c>
      <c r="L1323" s="2">
        <f t="shared" si="557"/>
        <v>0</v>
      </c>
      <c r="M1323" s="2">
        <f t="shared" si="558"/>
        <v>1.6614261868716285E-2</v>
      </c>
      <c r="N1323" s="63">
        <v>11018</v>
      </c>
      <c r="O1323" s="63">
        <v>14315</v>
      </c>
      <c r="P1323" s="63"/>
      <c r="Q1323" s="63">
        <v>33</v>
      </c>
      <c r="R1323" s="63">
        <v>154</v>
      </c>
      <c r="S1323" s="63">
        <v>194</v>
      </c>
      <c r="T1323" s="63"/>
      <c r="U1323" s="63">
        <v>0</v>
      </c>
      <c r="V1323" s="63"/>
      <c r="W1323" s="63">
        <f>IF(Copyright!C$12=1,IF(BW1323&gt;0,BW1323-Q1323-SUM(T1323:V1323)-SUM(Y1323:AG1323)-SUM(AH1323:AQ1323),0),0)</f>
        <v>0</v>
      </c>
      <c r="X1323" s="63">
        <v>47</v>
      </c>
      <c r="Y1323" s="63">
        <v>0</v>
      </c>
      <c r="Z1323" s="63"/>
      <c r="AA1323" s="63"/>
      <c r="AB1323" s="63"/>
      <c r="AC1323" s="63"/>
      <c r="AD1323" s="63"/>
      <c r="AE1323" s="63"/>
      <c r="AF1323" s="63"/>
      <c r="AG1323" s="63">
        <v>0</v>
      </c>
      <c r="AH1323" s="63"/>
      <c r="AI1323" s="63"/>
      <c r="AJ1323" s="63"/>
      <c r="AK1323" s="63"/>
      <c r="AL1323" s="63"/>
      <c r="AM1323" s="63"/>
      <c r="AN1323" s="63"/>
      <c r="AO1323" s="63"/>
      <c r="AP1323" s="63"/>
      <c r="AQ1323" s="63"/>
      <c r="AS1323" s="5">
        <f>IF(Q1323&gt;0,RANK(Q1323,(N1323:P1323,Q1323:AE1323)),0)</f>
        <v>6</v>
      </c>
      <c r="AT1323" s="5">
        <f>IF(R1323&gt;0,RANK(R1323,(N1323:P1323,Q1323:AE1323)),0)</f>
        <v>4</v>
      </c>
      <c r="AU1323" s="5">
        <f>IF(T1323&gt;0,RANK(T1323,(N1323:P1323,Q1323:AE1323)),0)</f>
        <v>0</v>
      </c>
      <c r="AV1323" s="5">
        <f>IF(S1323&gt;0,RANK(S1323,(N1323:P1323,Q1323:AE1323)),0)</f>
        <v>3</v>
      </c>
      <c r="AW1323" s="2">
        <f t="shared" si="559"/>
        <v>1.2810061721206475E-3</v>
      </c>
      <c r="AX1323" s="2">
        <f t="shared" si="560"/>
        <v>5.9780288032296883E-3</v>
      </c>
      <c r="AY1323" s="2">
        <f t="shared" si="561"/>
        <v>0</v>
      </c>
      <c r="AZ1323" s="2">
        <f t="shared" si="562"/>
        <v>7.5307635573153217E-3</v>
      </c>
      <c r="BB1323" t="s">
        <v>370</v>
      </c>
      <c r="BC1323" t="s">
        <v>3139</v>
      </c>
      <c r="BD1323" s="8">
        <v>3</v>
      </c>
      <c r="BF1323" s="111">
        <v>26</v>
      </c>
      <c r="BG1323" s="113">
        <v>67</v>
      </c>
      <c r="BH1323" s="117">
        <f t="shared" si="553"/>
        <v>26067</v>
      </c>
      <c r="BJ1323" s="5" t="s">
        <v>3185</v>
      </c>
      <c r="BW1323" s="63">
        <v>128</v>
      </c>
    </row>
    <row r="1324" spans="1:75" hidden="1" outlineLevel="1">
      <c r="A1324" t="s">
        <v>534</v>
      </c>
      <c r="B1324" t="s">
        <v>3139</v>
      </c>
      <c r="C1324" s="1">
        <f t="shared" si="554"/>
        <v>13344</v>
      </c>
      <c r="D1324" s="5">
        <f>IF(N1324&gt;0, RANK(N1324,(N1324:P1324,Q1324:AE1324)),0)</f>
        <v>2</v>
      </c>
      <c r="E1324" s="5">
        <f>IF(O1324&gt;0,RANK(O1324,(N1324:P1324,Q1324:AE1324)),0)</f>
        <v>1</v>
      </c>
      <c r="F1324" s="5">
        <f>IF(P1324&gt;0,RANK(P1324,(N1324:P1324,Q1324:AE1324)),0)</f>
        <v>0</v>
      </c>
      <c r="G1324" s="131">
        <f t="shared" si="540"/>
        <v>667</v>
      </c>
      <c r="H1324" s="136">
        <f t="shared" si="541"/>
        <v>4.9985011990407675E-2</v>
      </c>
      <c r="I1324" s="2"/>
      <c r="J1324" s="2">
        <f t="shared" si="555"/>
        <v>0.46777577937649878</v>
      </c>
      <c r="K1324" s="2">
        <f t="shared" si="556"/>
        <v>0.51776079136690645</v>
      </c>
      <c r="L1324" s="2">
        <f t="shared" si="557"/>
        <v>0</v>
      </c>
      <c r="M1324" s="2">
        <f t="shared" si="558"/>
        <v>1.4463429256594829E-2</v>
      </c>
      <c r="N1324" s="63">
        <v>6242</v>
      </c>
      <c r="O1324" s="63">
        <v>6909</v>
      </c>
      <c r="P1324" s="63"/>
      <c r="Q1324" s="63">
        <v>11</v>
      </c>
      <c r="R1324" s="63">
        <v>85</v>
      </c>
      <c r="S1324" s="63">
        <v>75</v>
      </c>
      <c r="T1324" s="63"/>
      <c r="U1324" s="63">
        <v>0</v>
      </c>
      <c r="V1324" s="63"/>
      <c r="W1324" s="63">
        <f>IF(Copyright!C$12=1,IF(BW1324&gt;0,BW1324-Q1324-SUM(T1324:V1324)-SUM(Y1324:AG1324)-SUM(AH1324:AQ1324),0),0)</f>
        <v>0</v>
      </c>
      <c r="X1324" s="63">
        <v>22</v>
      </c>
      <c r="Y1324" s="63">
        <v>0</v>
      </c>
      <c r="Z1324" s="63"/>
      <c r="AA1324" s="63"/>
      <c r="AB1324" s="63"/>
      <c r="AC1324" s="63"/>
      <c r="AD1324" s="63"/>
      <c r="AE1324" s="63"/>
      <c r="AF1324" s="63"/>
      <c r="AG1324" s="63">
        <v>0</v>
      </c>
      <c r="AH1324" s="63"/>
      <c r="AI1324" s="63"/>
      <c r="AJ1324" s="63"/>
      <c r="AK1324" s="63"/>
      <c r="AL1324" s="63"/>
      <c r="AM1324" s="63"/>
      <c r="AN1324" s="63"/>
      <c r="AO1324" s="63"/>
      <c r="AP1324" s="63"/>
      <c r="AQ1324" s="63"/>
      <c r="AS1324" s="5">
        <f>IF(Q1324&gt;0,RANK(Q1324,(N1324:P1324,Q1324:AE1324)),0)</f>
        <v>6</v>
      </c>
      <c r="AT1324" s="5">
        <f>IF(R1324&gt;0,RANK(R1324,(N1324:P1324,Q1324:AE1324)),0)</f>
        <v>3</v>
      </c>
      <c r="AU1324" s="5">
        <f>IF(T1324&gt;0,RANK(T1324,(N1324:P1324,Q1324:AE1324)),0)</f>
        <v>0</v>
      </c>
      <c r="AV1324" s="5">
        <f>IF(S1324&gt;0,RANK(S1324,(N1324:P1324,Q1324:AE1324)),0)</f>
        <v>4</v>
      </c>
      <c r="AW1324" s="2">
        <f t="shared" si="559"/>
        <v>8.2434052757793762E-4</v>
      </c>
      <c r="AX1324" s="2">
        <f t="shared" si="560"/>
        <v>6.3699040767386094E-3</v>
      </c>
      <c r="AY1324" s="2">
        <f t="shared" si="561"/>
        <v>0</v>
      </c>
      <c r="AZ1324" s="2">
        <f t="shared" si="562"/>
        <v>5.6205035971223019E-3</v>
      </c>
      <c r="BB1324" t="s">
        <v>534</v>
      </c>
      <c r="BC1324" t="s">
        <v>3139</v>
      </c>
      <c r="BD1324" s="8">
        <v>5</v>
      </c>
      <c r="BF1324" s="111">
        <v>26</v>
      </c>
      <c r="BG1324" s="113">
        <v>69</v>
      </c>
      <c r="BH1324" s="117">
        <f t="shared" si="553"/>
        <v>26069</v>
      </c>
      <c r="BJ1324" s="5" t="s">
        <v>3185</v>
      </c>
      <c r="BW1324" s="63">
        <v>52</v>
      </c>
    </row>
    <row r="1325" spans="1:75" hidden="1" outlineLevel="1">
      <c r="A1325" t="s">
        <v>2851</v>
      </c>
      <c r="B1325" t="s">
        <v>3139</v>
      </c>
      <c r="C1325" s="1">
        <f t="shared" si="554"/>
        <v>5988</v>
      </c>
      <c r="D1325" s="5">
        <f>IF(N1325&gt;0, RANK(N1325,(N1325:P1325,Q1325:AE1325)),0)</f>
        <v>2</v>
      </c>
      <c r="E1325" s="5">
        <f>IF(O1325&gt;0,RANK(O1325,(N1325:P1325,Q1325:AE1325)),0)</f>
        <v>1</v>
      </c>
      <c r="F1325" s="5">
        <f>IF(P1325&gt;0,RANK(P1325,(N1325:P1325,Q1325:AE1325)),0)</f>
        <v>0</v>
      </c>
      <c r="G1325" s="131">
        <f t="shared" si="540"/>
        <v>537</v>
      </c>
      <c r="H1325" s="136">
        <f t="shared" si="541"/>
        <v>8.9679358717434876E-2</v>
      </c>
      <c r="I1325" s="2"/>
      <c r="J1325" s="2">
        <f t="shared" si="555"/>
        <v>0.44873079492317969</v>
      </c>
      <c r="K1325" s="2">
        <f t="shared" si="556"/>
        <v>0.53841015364061451</v>
      </c>
      <c r="L1325" s="2">
        <f t="shared" si="557"/>
        <v>0</v>
      </c>
      <c r="M1325" s="2">
        <f t="shared" si="558"/>
        <v>1.2859051436205804E-2</v>
      </c>
      <c r="N1325" s="63">
        <v>2687</v>
      </c>
      <c r="O1325" s="63">
        <v>3224</v>
      </c>
      <c r="P1325" s="63"/>
      <c r="Q1325" s="63">
        <v>1</v>
      </c>
      <c r="R1325" s="63">
        <v>28</v>
      </c>
      <c r="S1325" s="63">
        <v>34</v>
      </c>
      <c r="T1325" s="63"/>
      <c r="U1325" s="63">
        <v>0</v>
      </c>
      <c r="V1325" s="63"/>
      <c r="W1325" s="63">
        <f>IF(Copyright!C$12=1,IF(BW1325&gt;0,BW1325-Q1325-SUM(T1325:V1325)-SUM(Y1325:AG1325)-SUM(AH1325:AQ1325),0),0)</f>
        <v>0</v>
      </c>
      <c r="X1325" s="63">
        <v>14</v>
      </c>
      <c r="Y1325" s="63">
        <v>0</v>
      </c>
      <c r="Z1325" s="63"/>
      <c r="AA1325" s="63"/>
      <c r="AB1325" s="63"/>
      <c r="AC1325" s="63"/>
      <c r="AD1325" s="63"/>
      <c r="AE1325" s="63"/>
      <c r="AF1325" s="63"/>
      <c r="AG1325" s="63">
        <v>0</v>
      </c>
      <c r="AH1325" s="63"/>
      <c r="AI1325" s="63"/>
      <c r="AJ1325" s="63"/>
      <c r="AK1325" s="63"/>
      <c r="AL1325" s="63"/>
      <c r="AM1325" s="63"/>
      <c r="AN1325" s="63"/>
      <c r="AO1325" s="63"/>
      <c r="AP1325" s="63"/>
      <c r="AQ1325" s="63"/>
      <c r="AS1325" s="5">
        <f>IF(Q1325&gt;0,RANK(Q1325,(N1325:P1325,Q1325:AE1325)),0)</f>
        <v>6</v>
      </c>
      <c r="AT1325" s="5">
        <f>IF(R1325&gt;0,RANK(R1325,(N1325:P1325,Q1325:AE1325)),0)</f>
        <v>4</v>
      </c>
      <c r="AU1325" s="5">
        <f>IF(T1325&gt;0,RANK(T1325,(N1325:P1325,Q1325:AE1325)),0)</f>
        <v>0</v>
      </c>
      <c r="AV1325" s="5">
        <f>IF(S1325&gt;0,RANK(S1325,(N1325:P1325,Q1325:AE1325)),0)</f>
        <v>3</v>
      </c>
      <c r="AW1325" s="2">
        <f t="shared" si="559"/>
        <v>1.6700066800267202E-4</v>
      </c>
      <c r="AX1325" s="2">
        <f t="shared" si="560"/>
        <v>4.6760187040748163E-3</v>
      </c>
      <c r="AY1325" s="2">
        <f t="shared" si="561"/>
        <v>0</v>
      </c>
      <c r="AZ1325" s="2">
        <f t="shared" si="562"/>
        <v>5.6780227120908485E-3</v>
      </c>
      <c r="BB1325" t="s">
        <v>2851</v>
      </c>
      <c r="BC1325" t="s">
        <v>3139</v>
      </c>
      <c r="BD1325" s="8">
        <v>1</v>
      </c>
      <c r="BF1325" s="111">
        <v>26</v>
      </c>
      <c r="BG1325" s="113">
        <v>71</v>
      </c>
      <c r="BH1325" s="117">
        <f t="shared" si="553"/>
        <v>26071</v>
      </c>
      <c r="BJ1325" s="5" t="s">
        <v>3185</v>
      </c>
      <c r="BW1325" s="63">
        <v>25</v>
      </c>
    </row>
    <row r="1326" spans="1:75" hidden="1" outlineLevel="1">
      <c r="A1326" t="s">
        <v>1233</v>
      </c>
      <c r="B1326" t="s">
        <v>3139</v>
      </c>
      <c r="C1326" s="1">
        <f t="shared" si="554"/>
        <v>24119</v>
      </c>
      <c r="D1326" s="5">
        <f>IF(N1326&gt;0, RANK(N1326,(N1326:P1326,Q1326:AE1326)),0)</f>
        <v>1</v>
      </c>
      <c r="E1326" s="5">
        <f>IF(O1326&gt;0,RANK(O1326,(N1326:P1326,Q1326:AE1326)),0)</f>
        <v>2</v>
      </c>
      <c r="F1326" s="5">
        <f>IF(P1326&gt;0,RANK(P1326,(N1326:P1326,Q1326:AE1326)),0)</f>
        <v>0</v>
      </c>
      <c r="G1326" s="131">
        <f t="shared" si="540"/>
        <v>2238</v>
      </c>
      <c r="H1326" s="136">
        <f t="shared" si="541"/>
        <v>9.2789916663211569E-2</v>
      </c>
      <c r="I1326" s="2"/>
      <c r="J1326" s="2">
        <f t="shared" si="555"/>
        <v>0.54056967535967493</v>
      </c>
      <c r="K1326" s="2">
        <f t="shared" si="556"/>
        <v>0.44777975869646336</v>
      </c>
      <c r="L1326" s="2">
        <f t="shared" si="557"/>
        <v>0</v>
      </c>
      <c r="M1326" s="2">
        <f t="shared" si="558"/>
        <v>1.1650565943861713E-2</v>
      </c>
      <c r="N1326" s="63">
        <v>13038</v>
      </c>
      <c r="O1326" s="63">
        <v>10800</v>
      </c>
      <c r="P1326" s="63"/>
      <c r="Q1326" s="63">
        <v>0</v>
      </c>
      <c r="R1326" s="63">
        <v>151</v>
      </c>
      <c r="S1326" s="63">
        <v>104</v>
      </c>
      <c r="T1326" s="63"/>
      <c r="U1326" s="63">
        <v>0</v>
      </c>
      <c r="V1326" s="63"/>
      <c r="W1326" s="63">
        <f>IF(Copyright!C$12=1,IF(BW1326&gt;0,BW1326-Q1326-SUM(T1326:V1326)-SUM(Y1326:AG1326)-SUM(AH1326:AQ1326),0),0)</f>
        <v>0</v>
      </c>
      <c r="X1326" s="63">
        <v>26</v>
      </c>
      <c r="Y1326" s="63">
        <v>0</v>
      </c>
      <c r="Z1326" s="63"/>
      <c r="AA1326" s="63"/>
      <c r="AB1326" s="63"/>
      <c r="AC1326" s="63"/>
      <c r="AD1326" s="63"/>
      <c r="AE1326" s="63"/>
      <c r="AF1326" s="63"/>
      <c r="AG1326" s="63">
        <v>0</v>
      </c>
      <c r="AH1326" s="63"/>
      <c r="AI1326" s="63"/>
      <c r="AJ1326" s="63"/>
      <c r="AK1326" s="63"/>
      <c r="AL1326" s="63"/>
      <c r="AM1326" s="63"/>
      <c r="AN1326" s="63"/>
      <c r="AO1326" s="63"/>
      <c r="AP1326" s="63"/>
      <c r="AQ1326" s="63"/>
      <c r="AS1326" s="5">
        <f>IF(Q1326&gt;0,RANK(Q1326,(N1326:P1326,Q1326:AE1326)),0)</f>
        <v>0</v>
      </c>
      <c r="AT1326" s="5">
        <f>IF(R1326&gt;0,RANK(R1326,(N1326:P1326,Q1326:AE1326)),0)</f>
        <v>3</v>
      </c>
      <c r="AU1326" s="5">
        <f>IF(T1326&gt;0,RANK(T1326,(N1326:P1326,Q1326:AE1326)),0)</f>
        <v>0</v>
      </c>
      <c r="AV1326" s="5">
        <f>IF(S1326&gt;0,RANK(S1326,(N1326:P1326,Q1326:AE1326)),0)</f>
        <v>4</v>
      </c>
      <c r="AW1326" s="2">
        <f t="shared" si="559"/>
        <v>0</v>
      </c>
      <c r="AX1326" s="2">
        <f t="shared" si="560"/>
        <v>6.2606244039968492E-3</v>
      </c>
      <c r="AY1326" s="2">
        <f t="shared" si="561"/>
        <v>0</v>
      </c>
      <c r="AZ1326" s="2">
        <f t="shared" si="562"/>
        <v>4.3119532318918697E-3</v>
      </c>
      <c r="BB1326" t="s">
        <v>1233</v>
      </c>
      <c r="BC1326" t="s">
        <v>3139</v>
      </c>
      <c r="BD1326" s="8">
        <v>4</v>
      </c>
      <c r="BF1326" s="111">
        <v>26</v>
      </c>
      <c r="BG1326" s="113">
        <v>73</v>
      </c>
      <c r="BH1326" s="117">
        <f t="shared" si="553"/>
        <v>26073</v>
      </c>
      <c r="BJ1326" s="5" t="s">
        <v>3185</v>
      </c>
      <c r="BK1326" s="63">
        <v>200</v>
      </c>
      <c r="BL1326" s="63">
        <v>13</v>
      </c>
      <c r="BW1326" s="63">
        <v>141</v>
      </c>
    </row>
    <row r="1327" spans="1:75" hidden="1" outlineLevel="1">
      <c r="A1327" t="s">
        <v>2939</v>
      </c>
      <c r="B1327" t="s">
        <v>3139</v>
      </c>
      <c r="C1327" s="1">
        <f t="shared" si="554"/>
        <v>69446</v>
      </c>
      <c r="D1327" s="5">
        <f>IF(N1327&gt;0, RANK(N1327,(N1327:P1327,Q1327:AE1327)),0)</f>
        <v>2</v>
      </c>
      <c r="E1327" s="5">
        <f>IF(O1327&gt;0,RANK(O1327,(N1327:P1327,Q1327:AE1327)),0)</f>
        <v>1</v>
      </c>
      <c r="F1327" s="5">
        <f>IF(P1327&gt;0,RANK(P1327,(N1327:P1327,Q1327:AE1327)),0)</f>
        <v>0</v>
      </c>
      <c r="G1327" s="131">
        <f t="shared" si="540"/>
        <v>3997</v>
      </c>
      <c r="H1327" s="136">
        <f t="shared" si="541"/>
        <v>5.7555510756559056E-2</v>
      </c>
      <c r="I1327" s="2"/>
      <c r="J1327" s="2">
        <f t="shared" si="555"/>
        <v>0.46512398122282061</v>
      </c>
      <c r="K1327" s="2">
        <f t="shared" si="556"/>
        <v>0.52267949197937968</v>
      </c>
      <c r="L1327" s="2">
        <f t="shared" si="557"/>
        <v>0</v>
      </c>
      <c r="M1327" s="2">
        <f t="shared" si="558"/>
        <v>1.2196526797799701E-2</v>
      </c>
      <c r="N1327" s="63">
        <v>32301</v>
      </c>
      <c r="O1327" s="63">
        <v>36298</v>
      </c>
      <c r="P1327" s="63"/>
      <c r="Q1327" s="63">
        <v>122</v>
      </c>
      <c r="R1327" s="63">
        <v>343</v>
      </c>
      <c r="S1327" s="63">
        <v>313</v>
      </c>
      <c r="T1327" s="63"/>
      <c r="U1327" s="63">
        <v>1</v>
      </c>
      <c r="V1327" s="63"/>
      <c r="W1327" s="63">
        <f>IF(Copyright!C$12=1,IF(BW1327&gt;0,BW1327-Q1327-SUM(T1327:V1327)-SUM(Y1327:AG1327)-SUM(AH1327:AQ1327),0),0)</f>
        <v>0</v>
      </c>
      <c r="X1327" s="63">
        <v>68</v>
      </c>
      <c r="Y1327" s="63">
        <v>0</v>
      </c>
      <c r="Z1327" s="63"/>
      <c r="AA1327" s="63"/>
      <c r="AB1327" s="63"/>
      <c r="AC1327" s="63"/>
      <c r="AD1327" s="63"/>
      <c r="AE1327" s="63"/>
      <c r="AF1327" s="63"/>
      <c r="AG1327" s="63">
        <v>0</v>
      </c>
      <c r="AH1327" s="63"/>
      <c r="AI1327" s="63"/>
      <c r="AJ1327" s="63"/>
      <c r="AK1327" s="63"/>
      <c r="AL1327" s="63"/>
      <c r="AM1327" s="63"/>
      <c r="AN1327" s="63"/>
      <c r="AO1327" s="63"/>
      <c r="AP1327" s="63"/>
      <c r="AQ1327" s="63"/>
      <c r="AS1327" s="5">
        <f>IF(Q1327&gt;0,RANK(Q1327,(N1327:P1327,Q1327:AE1327)),0)</f>
        <v>5</v>
      </c>
      <c r="AT1327" s="5">
        <f>IF(R1327&gt;0,RANK(R1327,(N1327:P1327,Q1327:AE1327)),0)</f>
        <v>3</v>
      </c>
      <c r="AU1327" s="5">
        <f>IF(T1327&gt;0,RANK(T1327,(N1327:P1327,Q1327:AE1327)),0)</f>
        <v>0</v>
      </c>
      <c r="AV1327" s="5">
        <f>IF(S1327&gt;0,RANK(S1327,(N1327:P1327,Q1327:AE1327)),0)</f>
        <v>4</v>
      </c>
      <c r="AW1327" s="2">
        <f t="shared" si="559"/>
        <v>1.7567606485614723E-3</v>
      </c>
      <c r="AX1327" s="2">
        <f t="shared" si="560"/>
        <v>4.9390893643982371E-3</v>
      </c>
      <c r="AY1327" s="2">
        <f t="shared" si="561"/>
        <v>0</v>
      </c>
      <c r="AZ1327" s="2">
        <f t="shared" si="562"/>
        <v>4.5070990409814818E-3</v>
      </c>
      <c r="BB1327" t="s">
        <v>2939</v>
      </c>
      <c r="BC1327" t="s">
        <v>3139</v>
      </c>
      <c r="BD1327" s="8">
        <v>7</v>
      </c>
      <c r="BF1327" s="111">
        <v>26</v>
      </c>
      <c r="BG1327" s="113">
        <v>75</v>
      </c>
      <c r="BH1327" s="117">
        <f t="shared" si="553"/>
        <v>26075</v>
      </c>
      <c r="BJ1327" s="5" t="s">
        <v>3185</v>
      </c>
      <c r="BW1327" s="63">
        <f>1+122+239</f>
        <v>362</v>
      </c>
    </row>
    <row r="1328" spans="1:75" hidden="1" outlineLevel="1">
      <c r="A1328" t="s">
        <v>333</v>
      </c>
      <c r="B1328" t="s">
        <v>3139</v>
      </c>
      <c r="C1328" s="1">
        <f t="shared" si="554"/>
        <v>123178</v>
      </c>
      <c r="D1328" s="5">
        <f>IF(N1328&gt;0, RANK(N1328,(N1328:P1328,Q1328:AE1328)),0)</f>
        <v>1</v>
      </c>
      <c r="E1328" s="5">
        <f>IF(O1328&gt;0,RANK(O1328,(N1328:P1328,Q1328:AE1328)),0)</f>
        <v>2</v>
      </c>
      <c r="F1328" s="5">
        <f>IF(P1328&gt;0,RANK(P1328,(N1328:P1328,Q1328:AE1328)),0)</f>
        <v>0</v>
      </c>
      <c r="G1328" s="131">
        <f t="shared" si="540"/>
        <v>16389</v>
      </c>
      <c r="H1328" s="136">
        <f t="shared" si="541"/>
        <v>0.13305135657341408</v>
      </c>
      <c r="I1328" s="2"/>
      <c r="J1328" s="2">
        <f t="shared" si="555"/>
        <v>0.56057899949666334</v>
      </c>
      <c r="K1328" s="2">
        <f t="shared" si="556"/>
        <v>0.4275276429232493</v>
      </c>
      <c r="L1328" s="2">
        <f t="shared" si="557"/>
        <v>0</v>
      </c>
      <c r="M1328" s="2">
        <f t="shared" si="558"/>
        <v>1.189335758008736E-2</v>
      </c>
      <c r="N1328" s="63">
        <v>69051</v>
      </c>
      <c r="O1328" s="63">
        <v>52662</v>
      </c>
      <c r="P1328" s="63"/>
      <c r="Q1328" s="63">
        <v>283</v>
      </c>
      <c r="R1328" s="63">
        <v>692</v>
      </c>
      <c r="S1328" s="63">
        <v>344</v>
      </c>
      <c r="T1328" s="63"/>
      <c r="U1328" s="63">
        <v>3</v>
      </c>
      <c r="V1328" s="63"/>
      <c r="W1328" s="63">
        <f>IF(Copyright!C$12=1,IF(BW1328&gt;0,BW1328-Q1328-SUM(T1328:V1328)-SUM(Y1328:AG1328)-SUM(AH1328:AQ1328),0),0)</f>
        <v>0</v>
      </c>
      <c r="X1328" s="63">
        <v>139</v>
      </c>
      <c r="Y1328" s="63">
        <v>3</v>
      </c>
      <c r="Z1328" s="63"/>
      <c r="AA1328" s="63"/>
      <c r="AB1328" s="63"/>
      <c r="AC1328" s="63"/>
      <c r="AD1328" s="63"/>
      <c r="AE1328" s="63"/>
      <c r="AF1328" s="63"/>
      <c r="AG1328" s="63">
        <v>1</v>
      </c>
      <c r="AH1328" s="63"/>
      <c r="AI1328" s="63"/>
      <c r="AJ1328" s="63"/>
      <c r="AK1328" s="63"/>
      <c r="AL1328" s="63"/>
      <c r="AM1328" s="63"/>
      <c r="AN1328" s="63"/>
      <c r="AO1328" s="63"/>
      <c r="AP1328" s="63"/>
      <c r="AQ1328" s="63"/>
      <c r="AS1328" s="5">
        <f>IF(Q1328&gt;0,RANK(Q1328,(N1328:P1328,Q1328:AE1328)),0)</f>
        <v>5</v>
      </c>
      <c r="AT1328" s="5">
        <f>IF(R1328&gt;0,RANK(R1328,(N1328:P1328,Q1328:AE1328)),0)</f>
        <v>3</v>
      </c>
      <c r="AU1328" s="5">
        <f>IF(T1328&gt;0,RANK(T1328,(N1328:P1328,Q1328:AE1328)),0)</f>
        <v>0</v>
      </c>
      <c r="AV1328" s="5">
        <f>IF(S1328&gt;0,RANK(S1328,(N1328:P1328,Q1328:AE1328)),0)</f>
        <v>4</v>
      </c>
      <c r="AW1328" s="2">
        <f t="shared" si="559"/>
        <v>2.2974881878257483E-3</v>
      </c>
      <c r="AX1328" s="2">
        <f t="shared" si="560"/>
        <v>5.6178863108671999E-3</v>
      </c>
      <c r="AY1328" s="2">
        <f t="shared" si="561"/>
        <v>0</v>
      </c>
      <c r="AZ1328" s="2">
        <f t="shared" si="562"/>
        <v>2.7927064897952558E-3</v>
      </c>
      <c r="BB1328" t="s">
        <v>333</v>
      </c>
      <c r="BC1328" t="s">
        <v>3139</v>
      </c>
      <c r="BD1328" s="8">
        <v>6</v>
      </c>
      <c r="BF1328" s="111">
        <v>26</v>
      </c>
      <c r="BG1328" s="113">
        <v>77</v>
      </c>
      <c r="BH1328" s="117">
        <f t="shared" si="553"/>
        <v>26077</v>
      </c>
      <c r="BJ1328" s="5" t="s">
        <v>3185</v>
      </c>
      <c r="BW1328" s="63">
        <v>802</v>
      </c>
    </row>
    <row r="1329" spans="1:75" hidden="1" outlineLevel="1">
      <c r="A1329" t="s">
        <v>993</v>
      </c>
      <c r="B1329" t="s">
        <v>3139</v>
      </c>
      <c r="C1329" s="1">
        <f t="shared" si="554"/>
        <v>8299</v>
      </c>
      <c r="D1329" s="5">
        <f>IF(N1329&gt;0, RANK(N1329,(N1329:P1329,Q1329:AE1329)),0)</f>
        <v>2</v>
      </c>
      <c r="E1329" s="5">
        <f>IF(O1329&gt;0,RANK(O1329,(N1329:P1329,Q1329:AE1329)),0)</f>
        <v>1</v>
      </c>
      <c r="F1329" s="5">
        <f>IF(P1329&gt;0,RANK(P1329,(N1329:P1329,Q1329:AE1329)),0)</f>
        <v>0</v>
      </c>
      <c r="G1329" s="131">
        <f t="shared" si="540"/>
        <v>1629</v>
      </c>
      <c r="H1329" s="136">
        <f t="shared" si="541"/>
        <v>0.19628870948307026</v>
      </c>
      <c r="I1329" s="2"/>
      <c r="J1329" s="2">
        <f t="shared" si="555"/>
        <v>0.39426436920110858</v>
      </c>
      <c r="K1329" s="2">
        <f t="shared" si="556"/>
        <v>0.59055307868417883</v>
      </c>
      <c r="L1329" s="2">
        <f t="shared" si="557"/>
        <v>0</v>
      </c>
      <c r="M1329" s="2">
        <f t="shared" si="558"/>
        <v>1.5182552114712644E-2</v>
      </c>
      <c r="N1329" s="63">
        <v>3272</v>
      </c>
      <c r="O1329" s="63">
        <v>4901</v>
      </c>
      <c r="P1329" s="63"/>
      <c r="Q1329" s="63">
        <v>9</v>
      </c>
      <c r="R1329" s="63">
        <v>54</v>
      </c>
      <c r="S1329" s="63">
        <v>44</v>
      </c>
      <c r="T1329" s="63"/>
      <c r="U1329" s="63">
        <v>0</v>
      </c>
      <c r="V1329" s="63"/>
      <c r="W1329" s="63">
        <f>IF(Copyright!C$12=1,IF(BW1329&gt;0,BW1329-Q1329-SUM(T1329:V1329)-SUM(Y1329:AG1329)-SUM(AH1329:AQ1329),0),0)</f>
        <v>0</v>
      </c>
      <c r="X1329" s="63">
        <v>19</v>
      </c>
      <c r="Y1329" s="63">
        <v>0</v>
      </c>
      <c r="Z1329" s="63"/>
      <c r="AA1329" s="63"/>
      <c r="AB1329" s="63"/>
      <c r="AC1329" s="63"/>
      <c r="AD1329" s="63"/>
      <c r="AE1329" s="63"/>
      <c r="AF1329" s="63"/>
      <c r="AG1329" s="63">
        <v>0</v>
      </c>
      <c r="AH1329" s="63"/>
      <c r="AI1329" s="63"/>
      <c r="AJ1329" s="63"/>
      <c r="AK1329" s="63"/>
      <c r="AL1329" s="63"/>
      <c r="AM1329" s="63"/>
      <c r="AN1329" s="63"/>
      <c r="AO1329" s="63"/>
      <c r="AP1329" s="63"/>
      <c r="AQ1329" s="63"/>
      <c r="AS1329" s="5">
        <f>IF(Q1329&gt;0,RANK(Q1329,(N1329:P1329,Q1329:AE1329)),0)</f>
        <v>6</v>
      </c>
      <c r="AT1329" s="5">
        <f>IF(R1329&gt;0,RANK(R1329,(N1329:P1329,Q1329:AE1329)),0)</f>
        <v>3</v>
      </c>
      <c r="AU1329" s="5">
        <f>IF(T1329&gt;0,RANK(T1329,(N1329:P1329,Q1329:AE1329)),0)</f>
        <v>0</v>
      </c>
      <c r="AV1329" s="5">
        <f>IF(S1329&gt;0,RANK(S1329,(N1329:P1329,Q1329:AE1329)),0)</f>
        <v>4</v>
      </c>
      <c r="AW1329" s="2">
        <f t="shared" si="559"/>
        <v>1.0844680081937583E-3</v>
      </c>
      <c r="AX1329" s="2">
        <f t="shared" si="560"/>
        <v>6.5068080491625501E-3</v>
      </c>
      <c r="AY1329" s="2">
        <f t="shared" si="561"/>
        <v>0</v>
      </c>
      <c r="AZ1329" s="2">
        <f t="shared" si="562"/>
        <v>5.3018435956139294E-3</v>
      </c>
      <c r="BB1329" t="s">
        <v>993</v>
      </c>
      <c r="BC1329" t="s">
        <v>3139</v>
      </c>
      <c r="BD1329" s="8">
        <v>1</v>
      </c>
      <c r="BF1329" s="111">
        <v>26</v>
      </c>
      <c r="BG1329" s="113">
        <v>79</v>
      </c>
      <c r="BH1329" s="117">
        <f t="shared" si="553"/>
        <v>26079</v>
      </c>
      <c r="BJ1329" s="5" t="s">
        <v>3185</v>
      </c>
    </row>
    <row r="1330" spans="1:75" hidden="1" outlineLevel="1">
      <c r="A1330" t="s">
        <v>732</v>
      </c>
      <c r="B1330" t="s">
        <v>3139</v>
      </c>
      <c r="C1330" s="1">
        <f t="shared" si="554"/>
        <v>292985</v>
      </c>
      <c r="D1330" s="5">
        <f>IF(N1330&gt;0, RANK(N1330,(N1330:P1330,Q1330:AE1330)),0)</f>
        <v>2</v>
      </c>
      <c r="E1330" s="5">
        <f>IF(O1330&gt;0,RANK(O1330,(N1330:P1330,Q1330:AE1330)),0)</f>
        <v>1</v>
      </c>
      <c r="F1330" s="5">
        <f>IF(P1330&gt;0,RANK(P1330,(N1330:P1330,Q1330:AE1330)),0)</f>
        <v>0</v>
      </c>
      <c r="G1330" s="131">
        <f t="shared" si="540"/>
        <v>22517</v>
      </c>
      <c r="H1330" s="136">
        <f t="shared" si="541"/>
        <v>7.6853763844565423E-2</v>
      </c>
      <c r="I1330" s="2"/>
      <c r="J1330" s="2">
        <f t="shared" si="555"/>
        <v>0.4553407171015581</v>
      </c>
      <c r="K1330" s="2">
        <f t="shared" si="556"/>
        <v>0.53219448094612354</v>
      </c>
      <c r="L1330" s="2">
        <f t="shared" si="557"/>
        <v>0</v>
      </c>
      <c r="M1330" s="2">
        <f t="shared" si="558"/>
        <v>1.2464801952318361E-2</v>
      </c>
      <c r="N1330" s="63">
        <v>133408</v>
      </c>
      <c r="O1330" s="63">
        <v>155925</v>
      </c>
      <c r="P1330" s="63"/>
      <c r="Q1330" s="63">
        <v>616</v>
      </c>
      <c r="R1330" s="63">
        <v>1677</v>
      </c>
      <c r="S1330" s="63">
        <v>1018</v>
      </c>
      <c r="T1330" s="63"/>
      <c r="U1330" s="63">
        <v>1</v>
      </c>
      <c r="V1330" s="63"/>
      <c r="W1330" s="63">
        <f>IF(Copyright!C$12=1,IF(BW1330&gt;0,BW1330-Q1330-SUM(T1330:V1330)-SUM(Y1330:AG1330)-SUM(AH1330:AQ1330),0),0)</f>
        <v>0</v>
      </c>
      <c r="X1330" s="63">
        <v>331</v>
      </c>
      <c r="Y1330" s="63">
        <v>6</v>
      </c>
      <c r="Z1330" s="63"/>
      <c r="AA1330" s="63"/>
      <c r="AB1330" s="63"/>
      <c r="AC1330" s="63"/>
      <c r="AD1330" s="63"/>
      <c r="AE1330" s="63"/>
      <c r="AF1330" s="63"/>
      <c r="AG1330" s="63">
        <v>3</v>
      </c>
      <c r="AH1330" s="63"/>
      <c r="AI1330" s="63"/>
      <c r="AJ1330" s="63"/>
      <c r="AK1330" s="63"/>
      <c r="AL1330" s="63"/>
      <c r="AM1330" s="63"/>
      <c r="AN1330" s="63"/>
      <c r="AO1330" s="63"/>
      <c r="AP1330" s="63"/>
      <c r="AQ1330" s="63"/>
      <c r="AS1330" s="5">
        <f>IF(Q1330&gt;0,RANK(Q1330,(N1330:P1330,Q1330:AE1330)),0)</f>
        <v>5</v>
      </c>
      <c r="AT1330" s="5">
        <f>IF(R1330&gt;0,RANK(R1330,(N1330:P1330,Q1330:AE1330)),0)</f>
        <v>3</v>
      </c>
      <c r="AU1330" s="5">
        <f>IF(T1330&gt;0,RANK(T1330,(N1330:P1330,Q1330:AE1330)),0)</f>
        <v>0</v>
      </c>
      <c r="AV1330" s="5">
        <f>IF(S1330&gt;0,RANK(S1330,(N1330:P1330,Q1330:AE1330)),0)</f>
        <v>4</v>
      </c>
      <c r="AW1330" s="2">
        <f t="shared" si="559"/>
        <v>2.1024967148488829E-3</v>
      </c>
      <c r="AX1330" s="2">
        <f t="shared" si="560"/>
        <v>5.7238425175350277E-3</v>
      </c>
      <c r="AY1330" s="2">
        <f t="shared" si="561"/>
        <v>0</v>
      </c>
      <c r="AZ1330" s="2">
        <f t="shared" si="562"/>
        <v>3.4745806099288359E-3</v>
      </c>
      <c r="BB1330" t="s">
        <v>732</v>
      </c>
      <c r="BC1330" t="s">
        <v>3139</v>
      </c>
      <c r="BD1330" s="8"/>
      <c r="BF1330" s="111">
        <v>26</v>
      </c>
      <c r="BG1330" s="113">
        <v>81</v>
      </c>
      <c r="BH1330" s="117">
        <f t="shared" si="553"/>
        <v>26081</v>
      </c>
      <c r="BJ1330" s="5" t="s">
        <v>3185</v>
      </c>
      <c r="BW1330" s="63">
        <v>1847</v>
      </c>
    </row>
    <row r="1331" spans="1:75" hidden="1" outlineLevel="1">
      <c r="A1331" t="s">
        <v>1160</v>
      </c>
      <c r="B1331" t="s">
        <v>3139</v>
      </c>
      <c r="C1331" s="1">
        <f t="shared" si="554"/>
        <v>1392</v>
      </c>
      <c r="D1331" s="5">
        <f>IF(N1331&gt;0, RANK(N1331,(N1331:P1331,Q1331:AE1331)),0)</f>
        <v>2</v>
      </c>
      <c r="E1331" s="5">
        <f>IF(O1331&gt;0,RANK(O1331,(N1331:P1331,Q1331:AE1331)),0)</f>
        <v>1</v>
      </c>
      <c r="F1331" s="5">
        <f>IF(P1331&gt;0,RANK(P1331,(N1331:P1331,Q1331:AE1331)),0)</f>
        <v>0</v>
      </c>
      <c r="G1331" s="131">
        <f t="shared" si="540"/>
        <v>192</v>
      </c>
      <c r="H1331" s="136">
        <f t="shared" si="541"/>
        <v>0.13793103448275862</v>
      </c>
      <c r="I1331" s="2"/>
      <c r="J1331" s="2">
        <f t="shared" si="555"/>
        <v>0.41810344827586204</v>
      </c>
      <c r="K1331" s="2">
        <f t="shared" si="556"/>
        <v>0.55603448275862066</v>
      </c>
      <c r="L1331" s="2">
        <f t="shared" si="557"/>
        <v>0</v>
      </c>
      <c r="M1331" s="2">
        <f t="shared" si="558"/>
        <v>2.5862068965517238E-2</v>
      </c>
      <c r="N1331" s="63">
        <v>582</v>
      </c>
      <c r="O1331" s="63">
        <v>774</v>
      </c>
      <c r="P1331" s="63"/>
      <c r="Q1331" s="63">
        <v>4</v>
      </c>
      <c r="R1331" s="63">
        <v>19</v>
      </c>
      <c r="S1331" s="63">
        <v>13</v>
      </c>
      <c r="T1331" s="63"/>
      <c r="U1331" s="63">
        <v>0</v>
      </c>
      <c r="V1331" s="63"/>
      <c r="W1331" s="63">
        <f>IF(Copyright!C$12=1,IF(BW1331&gt;0,BW1331-Q1331-SUM(T1331:V1331)-SUM(Y1331:AG1331)-SUM(AH1331:AQ1331),0),0)</f>
        <v>0</v>
      </c>
      <c r="X1331" s="63">
        <v>0</v>
      </c>
      <c r="Y1331" s="63">
        <v>0</v>
      </c>
      <c r="Z1331" s="63"/>
      <c r="AA1331" s="63"/>
      <c r="AB1331" s="63"/>
      <c r="AC1331" s="63"/>
      <c r="AD1331" s="63"/>
      <c r="AE1331" s="63"/>
      <c r="AF1331" s="63"/>
      <c r="AG1331" s="63">
        <v>0</v>
      </c>
      <c r="AH1331" s="63"/>
      <c r="AI1331" s="63"/>
      <c r="AJ1331" s="63"/>
      <c r="AK1331" s="63"/>
      <c r="AL1331" s="63"/>
      <c r="AM1331" s="63"/>
      <c r="AN1331" s="63"/>
      <c r="AO1331" s="63"/>
      <c r="AP1331" s="63"/>
      <c r="AQ1331" s="63"/>
      <c r="AS1331" s="5">
        <f>IF(Q1331&gt;0,RANK(Q1331,(N1331:P1331,Q1331:AE1331)),0)</f>
        <v>5</v>
      </c>
      <c r="AT1331" s="5">
        <f>IF(R1331&gt;0,RANK(R1331,(N1331:P1331,Q1331:AE1331)),0)</f>
        <v>3</v>
      </c>
      <c r="AU1331" s="5">
        <f>IF(T1331&gt;0,RANK(T1331,(N1331:P1331,Q1331:AE1331)),0)</f>
        <v>0</v>
      </c>
      <c r="AV1331" s="5">
        <f>IF(S1331&gt;0,RANK(S1331,(N1331:P1331,Q1331:AE1331)),0)</f>
        <v>4</v>
      </c>
      <c r="AW1331" s="2">
        <f t="shared" si="559"/>
        <v>2.8735632183908046E-3</v>
      </c>
      <c r="AX1331" s="2">
        <f t="shared" si="560"/>
        <v>1.3649425287356323E-2</v>
      </c>
      <c r="AY1331" s="2">
        <f t="shared" si="561"/>
        <v>0</v>
      </c>
      <c r="AZ1331" s="2">
        <f t="shared" si="562"/>
        <v>9.3390804597701157E-3</v>
      </c>
      <c r="BB1331" t="s">
        <v>1160</v>
      </c>
      <c r="BC1331" t="s">
        <v>3139</v>
      </c>
      <c r="BD1331" s="8">
        <v>1</v>
      </c>
      <c r="BF1331" s="111">
        <v>26</v>
      </c>
      <c r="BG1331" s="113">
        <v>83</v>
      </c>
      <c r="BH1331" s="117">
        <f t="shared" si="553"/>
        <v>26083</v>
      </c>
      <c r="BJ1331" s="5" t="s">
        <v>3185</v>
      </c>
    </row>
    <row r="1332" spans="1:75" hidden="1" outlineLevel="1">
      <c r="A1332" t="s">
        <v>827</v>
      </c>
      <c r="B1332" t="s">
        <v>3139</v>
      </c>
      <c r="C1332" s="1">
        <f t="shared" si="554"/>
        <v>5287</v>
      </c>
      <c r="D1332" s="5">
        <f>IF(N1332&gt;0, RANK(N1332,(N1332:P1332,Q1332:AE1332)),0)</f>
        <v>1</v>
      </c>
      <c r="E1332" s="5">
        <f>IF(O1332&gt;0,RANK(O1332,(N1332:P1332,Q1332:AE1332)),0)</f>
        <v>2</v>
      </c>
      <c r="F1332" s="5">
        <f>IF(P1332&gt;0,RANK(P1332,(N1332:P1332,Q1332:AE1332)),0)</f>
        <v>0</v>
      </c>
      <c r="G1332" s="131">
        <f t="shared" si="540"/>
        <v>265</v>
      </c>
      <c r="H1332" s="136">
        <f t="shared" si="541"/>
        <v>5.0122943067902402E-2</v>
      </c>
      <c r="I1332" s="2"/>
      <c r="J1332" s="2">
        <f t="shared" si="555"/>
        <v>0.52052203518063178</v>
      </c>
      <c r="K1332" s="2">
        <f t="shared" si="556"/>
        <v>0.47039909211272934</v>
      </c>
      <c r="L1332" s="2">
        <f t="shared" si="557"/>
        <v>0</v>
      </c>
      <c r="M1332" s="2">
        <f t="shared" si="558"/>
        <v>9.0788727066388741E-3</v>
      </c>
      <c r="N1332" s="63">
        <v>2752</v>
      </c>
      <c r="O1332" s="63">
        <v>2487</v>
      </c>
      <c r="P1332" s="63"/>
      <c r="Q1332" s="63">
        <v>0</v>
      </c>
      <c r="R1332" s="63">
        <v>20</v>
      </c>
      <c r="S1332" s="63">
        <v>24</v>
      </c>
      <c r="T1332" s="63"/>
      <c r="U1332" s="63">
        <v>0</v>
      </c>
      <c r="V1332" s="63"/>
      <c r="W1332" s="63">
        <f>IF(Copyright!C$12=1,IF(BW1332&gt;0,BW1332-Q1332-SUM(T1332:V1332)-SUM(Y1332:AG1332)-SUM(AH1332:AQ1332),0),0)</f>
        <v>0</v>
      </c>
      <c r="X1332" s="63">
        <v>4</v>
      </c>
      <c r="Y1332" s="63">
        <v>0</v>
      </c>
      <c r="Z1332" s="63"/>
      <c r="AA1332" s="63"/>
      <c r="AB1332" s="63"/>
      <c r="AC1332" s="63"/>
      <c r="AD1332" s="63"/>
      <c r="AE1332" s="63"/>
      <c r="AF1332" s="63"/>
      <c r="AG1332" s="63">
        <v>0</v>
      </c>
      <c r="AH1332" s="63"/>
      <c r="AI1332" s="63"/>
      <c r="AJ1332" s="63"/>
      <c r="AK1332" s="63"/>
      <c r="AL1332" s="63"/>
      <c r="AM1332" s="63"/>
      <c r="AN1332" s="63"/>
      <c r="AO1332" s="63"/>
      <c r="AP1332" s="63"/>
      <c r="AQ1332" s="63"/>
      <c r="AS1332" s="5">
        <f>IF(Q1332&gt;0,RANK(Q1332,(N1332:P1332,Q1332:AE1332)),0)</f>
        <v>0</v>
      </c>
      <c r="AT1332" s="5">
        <f>IF(R1332&gt;0,RANK(R1332,(N1332:P1332,Q1332:AE1332)),0)</f>
        <v>4</v>
      </c>
      <c r="AU1332" s="5">
        <f>IF(T1332&gt;0,RANK(T1332,(N1332:P1332,Q1332:AE1332)),0)</f>
        <v>0</v>
      </c>
      <c r="AV1332" s="5">
        <f>IF(S1332&gt;0,RANK(S1332,(N1332:P1332,Q1332:AE1332)),0)</f>
        <v>3</v>
      </c>
      <c r="AW1332" s="2">
        <f t="shared" si="559"/>
        <v>0</v>
      </c>
      <c r="AX1332" s="2">
        <f t="shared" si="560"/>
        <v>3.7828636277662192E-3</v>
      </c>
      <c r="AY1332" s="2">
        <f t="shared" si="561"/>
        <v>0</v>
      </c>
      <c r="AZ1332" s="2">
        <f t="shared" si="562"/>
        <v>4.5394363533194631E-3</v>
      </c>
      <c r="BB1332" t="s">
        <v>827</v>
      </c>
      <c r="BC1332" t="s">
        <v>3139</v>
      </c>
      <c r="BD1332" s="8">
        <v>2</v>
      </c>
      <c r="BF1332" s="111">
        <v>26</v>
      </c>
      <c r="BG1332" s="113">
        <v>85</v>
      </c>
      <c r="BH1332" s="117">
        <f t="shared" si="553"/>
        <v>26085</v>
      </c>
      <c r="BJ1332" s="5" t="s">
        <v>3185</v>
      </c>
      <c r="BW1332" s="63">
        <v>23</v>
      </c>
    </row>
    <row r="1333" spans="1:75" hidden="1" outlineLevel="1">
      <c r="A1333" t="s">
        <v>151</v>
      </c>
      <c r="B1333" t="s">
        <v>3139</v>
      </c>
      <c r="C1333" s="1">
        <f t="shared" si="554"/>
        <v>43115</v>
      </c>
      <c r="D1333" s="5">
        <f>IF(N1333&gt;0, RANK(N1333,(N1333:P1333,Q1333:AE1333)),0)</f>
        <v>2</v>
      </c>
      <c r="E1333" s="5">
        <f>IF(O1333&gt;0,RANK(O1333,(N1333:P1333,Q1333:AE1333)),0)</f>
        <v>1</v>
      </c>
      <c r="F1333" s="5">
        <f>IF(P1333&gt;0,RANK(P1333,(N1333:P1333,Q1333:AE1333)),0)</f>
        <v>0</v>
      </c>
      <c r="G1333" s="131">
        <f t="shared" si="540"/>
        <v>4938</v>
      </c>
      <c r="H1333" s="136">
        <f t="shared" si="541"/>
        <v>0.11453090571726778</v>
      </c>
      <c r="I1333" s="2"/>
      <c r="J1333" s="2">
        <f t="shared" si="555"/>
        <v>0.43595036530209902</v>
      </c>
      <c r="K1333" s="2">
        <f t="shared" si="556"/>
        <v>0.55048127101936684</v>
      </c>
      <c r="L1333" s="2">
        <f t="shared" si="557"/>
        <v>0</v>
      </c>
      <c r="M1333" s="2">
        <f t="shared" si="558"/>
        <v>1.356836367853409E-2</v>
      </c>
      <c r="N1333" s="63">
        <v>18796</v>
      </c>
      <c r="O1333" s="63">
        <v>23734</v>
      </c>
      <c r="P1333" s="63"/>
      <c r="Q1333" s="63">
        <v>72</v>
      </c>
      <c r="R1333" s="63">
        <v>184</v>
      </c>
      <c r="S1333" s="63">
        <v>249</v>
      </c>
      <c r="T1333" s="63"/>
      <c r="U1333" s="63">
        <v>0</v>
      </c>
      <c r="V1333" s="63"/>
      <c r="W1333" s="63">
        <f>IF(Copyright!C$12=1,IF(BW1333&gt;0,BW1333-Q1333-SUM(T1333:V1333)-SUM(Y1333:AG1333)-SUM(AH1333:AQ1333),0),0)</f>
        <v>0</v>
      </c>
      <c r="X1333" s="63">
        <v>80</v>
      </c>
      <c r="Y1333" s="63">
        <v>0</v>
      </c>
      <c r="Z1333" s="63"/>
      <c r="AA1333" s="63"/>
      <c r="AB1333" s="63"/>
      <c r="AC1333" s="63"/>
      <c r="AD1333" s="63"/>
      <c r="AE1333" s="63"/>
      <c r="AF1333" s="63"/>
      <c r="AG1333" s="63">
        <v>0</v>
      </c>
      <c r="AH1333" s="63"/>
      <c r="AI1333" s="63"/>
      <c r="AJ1333" s="63"/>
      <c r="AK1333" s="63"/>
      <c r="AL1333" s="63"/>
      <c r="AM1333" s="63"/>
      <c r="AN1333" s="63"/>
      <c r="AO1333" s="63"/>
      <c r="AP1333" s="63"/>
      <c r="AQ1333" s="63"/>
      <c r="AS1333" s="5">
        <f>IF(Q1333&gt;0,RANK(Q1333,(N1333:P1333,Q1333:AE1333)),0)</f>
        <v>6</v>
      </c>
      <c r="AT1333" s="5">
        <f>IF(R1333&gt;0,RANK(R1333,(N1333:P1333,Q1333:AE1333)),0)</f>
        <v>4</v>
      </c>
      <c r="AU1333" s="5">
        <f>IF(T1333&gt;0,RANK(T1333,(N1333:P1333,Q1333:AE1333)),0)</f>
        <v>0</v>
      </c>
      <c r="AV1333" s="5">
        <f>IF(S1333&gt;0,RANK(S1333,(N1333:P1333,Q1333:AE1333)),0)</f>
        <v>3</v>
      </c>
      <c r="AW1333" s="2">
        <f t="shared" si="559"/>
        <v>1.6699524527426649E-3</v>
      </c>
      <c r="AX1333" s="2">
        <f t="shared" si="560"/>
        <v>4.267656268120144E-3</v>
      </c>
      <c r="AY1333" s="2">
        <f t="shared" si="561"/>
        <v>0</v>
      </c>
      <c r="AZ1333" s="2">
        <f t="shared" si="562"/>
        <v>5.7752522324017166E-3</v>
      </c>
      <c r="BB1333" t="s">
        <v>151</v>
      </c>
      <c r="BC1333" t="s">
        <v>3139</v>
      </c>
      <c r="BD1333" s="8">
        <v>10</v>
      </c>
      <c r="BF1333" s="111">
        <v>26</v>
      </c>
      <c r="BG1333" s="113">
        <v>87</v>
      </c>
      <c r="BH1333" s="117">
        <f t="shared" si="553"/>
        <v>26087</v>
      </c>
      <c r="BJ1333" s="5" t="s">
        <v>3185</v>
      </c>
    </row>
    <row r="1334" spans="1:75" hidden="1" outlineLevel="1">
      <c r="A1334" t="s">
        <v>1733</v>
      </c>
      <c r="B1334" t="s">
        <v>3139</v>
      </c>
      <c r="C1334" s="1">
        <f t="shared" si="554"/>
        <v>14176</v>
      </c>
      <c r="D1334" s="5">
        <f>IF(N1334&gt;0, RANK(N1334,(N1334:P1334,Q1334:AE1334)),0)</f>
        <v>2</v>
      </c>
      <c r="E1334" s="5">
        <f>IF(O1334&gt;0,RANK(O1334,(N1334:P1334,Q1334:AE1334)),0)</f>
        <v>1</v>
      </c>
      <c r="F1334" s="5">
        <f>IF(P1334&gt;0,RANK(P1334,(N1334:P1334,Q1334:AE1334)),0)</f>
        <v>0</v>
      </c>
      <c r="G1334" s="131">
        <f t="shared" si="540"/>
        <v>907</v>
      </c>
      <c r="H1334" s="136">
        <f t="shared" si="541"/>
        <v>6.3981376975169299E-2</v>
      </c>
      <c r="I1334" s="2"/>
      <c r="J1334" s="2">
        <f t="shared" si="555"/>
        <v>0.463882618510158</v>
      </c>
      <c r="K1334" s="2">
        <f t="shared" si="556"/>
        <v>0.52786399548532736</v>
      </c>
      <c r="L1334" s="2">
        <f t="shared" si="557"/>
        <v>0</v>
      </c>
      <c r="M1334" s="2">
        <f t="shared" si="558"/>
        <v>8.2533860045146401E-3</v>
      </c>
      <c r="N1334" s="63">
        <v>6576</v>
      </c>
      <c r="O1334" s="63">
        <v>7483</v>
      </c>
      <c r="P1334" s="63"/>
      <c r="Q1334" s="63">
        <v>12</v>
      </c>
      <c r="R1334" s="63">
        <v>59</v>
      </c>
      <c r="S1334" s="63">
        <v>31</v>
      </c>
      <c r="T1334" s="63"/>
      <c r="U1334" s="63">
        <v>0</v>
      </c>
      <c r="V1334" s="63"/>
      <c r="W1334" s="63">
        <f>IF(Copyright!C$12=1,IF(BW1334&gt;0,BW1334-Q1334-SUM(T1334:V1334)-SUM(Y1334:AG1334)-SUM(AH1334:AQ1334),0),0)</f>
        <v>0</v>
      </c>
      <c r="X1334" s="63">
        <v>15</v>
      </c>
      <c r="Y1334" s="63">
        <v>0</v>
      </c>
      <c r="Z1334" s="63"/>
      <c r="AA1334" s="63"/>
      <c r="AB1334" s="63"/>
      <c r="AC1334" s="63"/>
      <c r="AD1334" s="63"/>
      <c r="AE1334" s="63"/>
      <c r="AF1334" s="63"/>
      <c r="AG1334" s="63">
        <v>0</v>
      </c>
      <c r="AH1334" s="63"/>
      <c r="AI1334" s="63"/>
      <c r="AJ1334" s="63"/>
      <c r="AK1334" s="63"/>
      <c r="AL1334" s="63"/>
      <c r="AM1334" s="63"/>
      <c r="AN1334" s="63"/>
      <c r="AO1334" s="63"/>
      <c r="AP1334" s="63"/>
      <c r="AQ1334" s="63"/>
      <c r="AS1334" s="5">
        <f>IF(Q1334&gt;0,RANK(Q1334,(N1334:P1334,Q1334:AE1334)),0)</f>
        <v>6</v>
      </c>
      <c r="AT1334" s="5">
        <f>IF(R1334&gt;0,RANK(R1334,(N1334:P1334,Q1334:AE1334)),0)</f>
        <v>3</v>
      </c>
      <c r="AU1334" s="5">
        <f>IF(T1334&gt;0,RANK(T1334,(N1334:P1334,Q1334:AE1334)),0)</f>
        <v>0</v>
      </c>
      <c r="AV1334" s="5">
        <f>IF(S1334&gt;0,RANK(S1334,(N1334:P1334,Q1334:AE1334)),0)</f>
        <v>4</v>
      </c>
      <c r="AW1334" s="2">
        <f t="shared" si="559"/>
        <v>8.4650112866817154E-4</v>
      </c>
      <c r="AX1334" s="2">
        <f t="shared" si="560"/>
        <v>4.1619638826185098E-3</v>
      </c>
      <c r="AY1334" s="2">
        <f t="shared" si="561"/>
        <v>0</v>
      </c>
      <c r="AZ1334" s="2">
        <f t="shared" si="562"/>
        <v>2.1867945823927765E-3</v>
      </c>
      <c r="BB1334" t="s">
        <v>1733</v>
      </c>
      <c r="BC1334" t="s">
        <v>3139</v>
      </c>
      <c r="BD1334" s="8">
        <v>1</v>
      </c>
      <c r="BF1334" s="111">
        <v>26</v>
      </c>
      <c r="BG1334" s="113">
        <v>89</v>
      </c>
      <c r="BH1334" s="117">
        <f t="shared" si="553"/>
        <v>26089</v>
      </c>
      <c r="BJ1334" s="5" t="s">
        <v>3185</v>
      </c>
      <c r="BW1334" s="63">
        <v>55</v>
      </c>
    </row>
    <row r="1335" spans="1:75" hidden="1" outlineLevel="1">
      <c r="A1335" t="s">
        <v>8</v>
      </c>
      <c r="B1335" t="s">
        <v>3139</v>
      </c>
      <c r="C1335" s="1">
        <f t="shared" si="554"/>
        <v>44724</v>
      </c>
      <c r="D1335" s="5">
        <f>IF(N1335&gt;0, RANK(N1335,(N1335:P1335,Q1335:AE1335)),0)</f>
        <v>2</v>
      </c>
      <c r="E1335" s="5">
        <f>IF(O1335&gt;0,RANK(O1335,(N1335:P1335,Q1335:AE1335)),0)</f>
        <v>1</v>
      </c>
      <c r="F1335" s="5">
        <f>IF(P1335&gt;0,RANK(P1335,(N1335:P1335,Q1335:AE1335)),0)</f>
        <v>0</v>
      </c>
      <c r="G1335" s="131">
        <f t="shared" si="540"/>
        <v>575</v>
      </c>
      <c r="H1335" s="136">
        <f t="shared" si="541"/>
        <v>1.2856631786065647E-2</v>
      </c>
      <c r="I1335" s="2"/>
      <c r="J1335" s="2">
        <f t="shared" si="555"/>
        <v>0.48689741525802699</v>
      </c>
      <c r="K1335" s="2">
        <f t="shared" si="556"/>
        <v>0.49975404704409265</v>
      </c>
      <c r="L1335" s="2">
        <f t="shared" si="557"/>
        <v>0</v>
      </c>
      <c r="M1335" s="2">
        <f t="shared" si="558"/>
        <v>1.3348537697880358E-2</v>
      </c>
      <c r="N1335" s="63">
        <v>21776</v>
      </c>
      <c r="O1335" s="63">
        <v>22351</v>
      </c>
      <c r="P1335" s="63"/>
      <c r="Q1335" s="63">
        <v>103</v>
      </c>
      <c r="R1335" s="63">
        <v>209</v>
      </c>
      <c r="S1335" s="63">
        <v>234</v>
      </c>
      <c r="T1335" s="63"/>
      <c r="U1335" s="63">
        <v>0</v>
      </c>
      <c r="V1335" s="63"/>
      <c r="W1335" s="63">
        <f>IF(Copyright!C$12=1,IF(BW1335&gt;0,BW1335-Q1335-SUM(T1335:V1335)-SUM(Y1335:AG1335)-SUM(AH1335:AQ1335),0),0)</f>
        <v>0</v>
      </c>
      <c r="X1335" s="63">
        <v>51</v>
      </c>
      <c r="Y1335" s="63">
        <v>0</v>
      </c>
      <c r="Z1335" s="63"/>
      <c r="AA1335" s="63"/>
      <c r="AB1335" s="63"/>
      <c r="AC1335" s="63"/>
      <c r="AD1335" s="63"/>
      <c r="AE1335" s="63"/>
      <c r="AF1335" s="63"/>
      <c r="AG1335" s="63">
        <v>0</v>
      </c>
      <c r="AH1335" s="63"/>
      <c r="AI1335" s="63"/>
      <c r="AJ1335" s="63"/>
      <c r="AK1335" s="63"/>
      <c r="AL1335" s="63"/>
      <c r="AM1335" s="63"/>
      <c r="AN1335" s="63"/>
      <c r="AO1335" s="63"/>
      <c r="AP1335" s="63"/>
      <c r="AQ1335" s="63"/>
      <c r="AS1335" s="5">
        <f>IF(Q1335&gt;0,RANK(Q1335,(N1335:P1335,Q1335:AE1335)),0)</f>
        <v>5</v>
      </c>
      <c r="AT1335" s="5">
        <f>IF(R1335&gt;0,RANK(R1335,(N1335:P1335,Q1335:AE1335)),0)</f>
        <v>4</v>
      </c>
      <c r="AU1335" s="5">
        <f>IF(T1335&gt;0,RANK(T1335,(N1335:P1335,Q1335:AE1335)),0)</f>
        <v>0</v>
      </c>
      <c r="AV1335" s="5">
        <f>IF(S1335&gt;0,RANK(S1335,(N1335:P1335,Q1335:AE1335)),0)</f>
        <v>3</v>
      </c>
      <c r="AW1335" s="2">
        <f t="shared" si="559"/>
        <v>2.3030140416778464E-3</v>
      </c>
      <c r="AX1335" s="2">
        <f t="shared" si="560"/>
        <v>4.6731061622395133E-3</v>
      </c>
      <c r="AY1335" s="2">
        <f t="shared" si="561"/>
        <v>0</v>
      </c>
      <c r="AZ1335" s="2">
        <f t="shared" si="562"/>
        <v>5.2320901529380199E-3</v>
      </c>
      <c r="BB1335" t="s">
        <v>8</v>
      </c>
      <c r="BC1335" t="s">
        <v>3139</v>
      </c>
      <c r="BD1335" s="8">
        <v>7</v>
      </c>
      <c r="BF1335" s="111">
        <v>26</v>
      </c>
      <c r="BG1335" s="113">
        <v>91</v>
      </c>
      <c r="BH1335" s="117">
        <f t="shared" si="553"/>
        <v>26091</v>
      </c>
      <c r="BJ1335" s="5" t="s">
        <v>3185</v>
      </c>
      <c r="BW1335" s="63">
        <v>307</v>
      </c>
    </row>
    <row r="1336" spans="1:75" hidden="1" outlineLevel="1">
      <c r="A1336" t="s">
        <v>623</v>
      </c>
      <c r="B1336" t="s">
        <v>3139</v>
      </c>
      <c r="C1336" s="1">
        <f t="shared" si="554"/>
        <v>98337</v>
      </c>
      <c r="D1336" s="5">
        <f>IF(N1336&gt;0, RANK(N1336,(N1336:P1336,Q1336:AE1336)),0)</f>
        <v>2</v>
      </c>
      <c r="E1336" s="5">
        <f>IF(O1336&gt;0,RANK(O1336,(N1336:P1336,Q1336:AE1336)),0)</f>
        <v>1</v>
      </c>
      <c r="F1336" s="5">
        <f>IF(P1336&gt;0,RANK(P1336,(N1336:P1336,Q1336:AE1336)),0)</f>
        <v>0</v>
      </c>
      <c r="G1336" s="131">
        <f t="shared" si="540"/>
        <v>22867</v>
      </c>
      <c r="H1336" s="136">
        <f t="shared" si="541"/>
        <v>0.23253709183725352</v>
      </c>
      <c r="I1336" s="2"/>
      <c r="J1336" s="2">
        <f t="shared" si="555"/>
        <v>0.37845368477785574</v>
      </c>
      <c r="K1336" s="2">
        <f t="shared" si="556"/>
        <v>0.61099077661510925</v>
      </c>
      <c r="L1336" s="2">
        <f t="shared" si="557"/>
        <v>0</v>
      </c>
      <c r="M1336" s="2">
        <f t="shared" si="558"/>
        <v>1.0555538607035064E-2</v>
      </c>
      <c r="N1336" s="63">
        <v>37216</v>
      </c>
      <c r="O1336" s="63">
        <v>60083</v>
      </c>
      <c r="P1336" s="63"/>
      <c r="Q1336" s="63">
        <v>265</v>
      </c>
      <c r="R1336" s="63">
        <v>375</v>
      </c>
      <c r="S1336" s="63">
        <v>308</v>
      </c>
      <c r="T1336" s="63"/>
      <c r="U1336" s="63">
        <v>0</v>
      </c>
      <c r="V1336" s="63"/>
      <c r="W1336" s="63">
        <f>IF(Copyright!C$12=1,IF(BW1336&gt;0,BW1336-Q1336-SUM(T1336:V1336)-SUM(Y1336:AG1336)-SUM(AH1336:AQ1336),0),0)</f>
        <v>0</v>
      </c>
      <c r="X1336" s="63">
        <v>90</v>
      </c>
      <c r="Y1336" s="63">
        <v>0</v>
      </c>
      <c r="Z1336" s="63"/>
      <c r="AA1336" s="63"/>
      <c r="AB1336" s="63"/>
      <c r="AC1336" s="63"/>
      <c r="AD1336" s="63"/>
      <c r="AE1336" s="63"/>
      <c r="AF1336" s="63"/>
      <c r="AG1336" s="63">
        <v>0</v>
      </c>
      <c r="AH1336" s="63"/>
      <c r="AI1336" s="63"/>
      <c r="AJ1336" s="63"/>
      <c r="AK1336" s="63"/>
      <c r="AL1336" s="63"/>
      <c r="AM1336" s="63"/>
      <c r="AN1336" s="63"/>
      <c r="AO1336" s="63"/>
      <c r="AP1336" s="63"/>
      <c r="AQ1336" s="63"/>
      <c r="AS1336" s="5">
        <f>IF(Q1336&gt;0,RANK(Q1336,(N1336:P1336,Q1336:AE1336)),0)</f>
        <v>5</v>
      </c>
      <c r="AT1336" s="5">
        <f>IF(R1336&gt;0,RANK(R1336,(N1336:P1336,Q1336:AE1336)),0)</f>
        <v>3</v>
      </c>
      <c r="AU1336" s="5">
        <f>IF(T1336&gt;0,RANK(T1336,(N1336:P1336,Q1336:AE1336)),0)</f>
        <v>0</v>
      </c>
      <c r="AV1336" s="5">
        <f>IF(S1336&gt;0,RANK(S1336,(N1336:P1336,Q1336:AE1336)),0)</f>
        <v>4</v>
      </c>
      <c r="AW1336" s="2">
        <f t="shared" si="559"/>
        <v>2.69481476961876E-3</v>
      </c>
      <c r="AX1336" s="2">
        <f t="shared" si="560"/>
        <v>3.8134171268190001E-3</v>
      </c>
      <c r="AY1336" s="2">
        <f t="shared" si="561"/>
        <v>0</v>
      </c>
      <c r="AZ1336" s="2">
        <f t="shared" si="562"/>
        <v>3.1320866001606721E-3</v>
      </c>
      <c r="BB1336" t="s">
        <v>623</v>
      </c>
      <c r="BC1336" t="s">
        <v>3139</v>
      </c>
      <c r="BD1336" s="8">
        <v>8</v>
      </c>
      <c r="BF1336" s="111">
        <v>26</v>
      </c>
      <c r="BG1336" s="113">
        <v>93</v>
      </c>
      <c r="BH1336" s="117">
        <f t="shared" si="553"/>
        <v>26093</v>
      </c>
      <c r="BJ1336" s="5" t="s">
        <v>3185</v>
      </c>
      <c r="BW1336" s="63">
        <v>568</v>
      </c>
    </row>
    <row r="1337" spans="1:75" hidden="1" outlineLevel="1">
      <c r="A1337" t="s">
        <v>2229</v>
      </c>
      <c r="B1337" t="s">
        <v>3139</v>
      </c>
      <c r="C1337" s="1">
        <f t="shared" si="554"/>
        <v>2596</v>
      </c>
      <c r="D1337" s="5">
        <f>IF(N1337&gt;0, RANK(N1337,(N1337:P1337,Q1337:AE1337)),0)</f>
        <v>2</v>
      </c>
      <c r="E1337" s="5">
        <f>IF(O1337&gt;0,RANK(O1337,(N1337:P1337,Q1337:AE1337)),0)</f>
        <v>1</v>
      </c>
      <c r="F1337" s="5">
        <f>IF(P1337&gt;0,RANK(P1337,(N1337:P1337,Q1337:AE1337)),0)</f>
        <v>0</v>
      </c>
      <c r="G1337" s="131">
        <f t="shared" si="540"/>
        <v>589</v>
      </c>
      <c r="H1337" s="136">
        <f t="shared" si="541"/>
        <v>0.22688751926040063</v>
      </c>
      <c r="I1337" s="2"/>
      <c r="J1337" s="2">
        <f t="shared" si="555"/>
        <v>0.38174114021571648</v>
      </c>
      <c r="K1337" s="2">
        <f t="shared" si="556"/>
        <v>0.60862865947611711</v>
      </c>
      <c r="L1337" s="2">
        <f t="shared" si="557"/>
        <v>0</v>
      </c>
      <c r="M1337" s="2">
        <f t="shared" si="558"/>
        <v>9.6302003081664145E-3</v>
      </c>
      <c r="N1337" s="63">
        <v>991</v>
      </c>
      <c r="O1337" s="63">
        <v>1580</v>
      </c>
      <c r="P1337" s="63"/>
      <c r="Q1337" s="63">
        <v>0</v>
      </c>
      <c r="R1337" s="63">
        <v>16</v>
      </c>
      <c r="S1337" s="63">
        <v>6</v>
      </c>
      <c r="T1337" s="63"/>
      <c r="U1337" s="63">
        <v>0</v>
      </c>
      <c r="V1337" s="63"/>
      <c r="W1337" s="63">
        <f>IF(Copyright!C$12=1,IF(BW1337&gt;0,BW1337-Q1337-SUM(T1337:V1337)-SUM(Y1337:AG1337)-SUM(AH1337:AQ1337),0),0)</f>
        <v>0</v>
      </c>
      <c r="X1337" s="63">
        <v>3</v>
      </c>
      <c r="Y1337" s="63">
        <v>0</v>
      </c>
      <c r="Z1337" s="63"/>
      <c r="AA1337" s="63"/>
      <c r="AB1337" s="63"/>
      <c r="AC1337" s="63"/>
      <c r="AD1337" s="63"/>
      <c r="AE1337" s="63"/>
      <c r="AF1337" s="63"/>
      <c r="AG1337" s="63">
        <v>0</v>
      </c>
      <c r="AH1337" s="63"/>
      <c r="AI1337" s="63"/>
      <c r="AJ1337" s="63"/>
      <c r="AK1337" s="63"/>
      <c r="AL1337" s="63"/>
      <c r="AM1337" s="63"/>
      <c r="AN1337" s="63"/>
      <c r="AO1337" s="63"/>
      <c r="AP1337" s="63"/>
      <c r="AQ1337" s="63"/>
      <c r="AS1337" s="5">
        <f>IF(Q1337&gt;0,RANK(Q1337,(N1337:P1337,Q1337:AE1337)),0)</f>
        <v>0</v>
      </c>
      <c r="AT1337" s="5">
        <f>IF(R1337&gt;0,RANK(R1337,(N1337:P1337,Q1337:AE1337)),0)</f>
        <v>3</v>
      </c>
      <c r="AU1337" s="5">
        <f>IF(T1337&gt;0,RANK(T1337,(N1337:P1337,Q1337:AE1337)),0)</f>
        <v>0</v>
      </c>
      <c r="AV1337" s="5">
        <f>IF(S1337&gt;0,RANK(S1337,(N1337:P1337,Q1337:AE1337)),0)</f>
        <v>4</v>
      </c>
      <c r="AW1337" s="2">
        <f t="shared" si="559"/>
        <v>0</v>
      </c>
      <c r="AX1337" s="2">
        <f t="shared" si="560"/>
        <v>6.1633281972265025E-3</v>
      </c>
      <c r="AY1337" s="2">
        <f t="shared" si="561"/>
        <v>0</v>
      </c>
      <c r="AZ1337" s="2">
        <f t="shared" si="562"/>
        <v>2.3112480739599386E-3</v>
      </c>
      <c r="BB1337" t="s">
        <v>2229</v>
      </c>
      <c r="BC1337" t="s">
        <v>3139</v>
      </c>
      <c r="BD1337" s="8">
        <v>1</v>
      </c>
      <c r="BF1337" s="111">
        <v>26</v>
      </c>
      <c r="BG1337" s="113">
        <v>95</v>
      </c>
      <c r="BH1337" s="117">
        <f t="shared" si="553"/>
        <v>26095</v>
      </c>
      <c r="BJ1337" s="5" t="s">
        <v>3185</v>
      </c>
    </row>
    <row r="1338" spans="1:75" hidden="1" outlineLevel="1">
      <c r="A1338" t="s">
        <v>2180</v>
      </c>
      <c r="B1338" t="s">
        <v>3139</v>
      </c>
      <c r="C1338" s="1">
        <f t="shared" si="554"/>
        <v>6099</v>
      </c>
      <c r="D1338" s="5">
        <f>IF(N1338&gt;0, RANK(N1338,(N1338:P1338,Q1338:AE1338)),0)</f>
        <v>2</v>
      </c>
      <c r="E1338" s="5">
        <f>IF(O1338&gt;0,RANK(O1338,(N1338:P1338,Q1338:AE1338)),0)</f>
        <v>1</v>
      </c>
      <c r="F1338" s="5">
        <f>IF(P1338&gt;0,RANK(P1338,(N1338:P1338,Q1338:AE1338)),0)</f>
        <v>0</v>
      </c>
      <c r="G1338" s="131">
        <f t="shared" si="540"/>
        <v>745</v>
      </c>
      <c r="H1338" s="136">
        <f t="shared" si="541"/>
        <v>0.1221511723233317</v>
      </c>
      <c r="I1338" s="2"/>
      <c r="J1338" s="2">
        <f t="shared" si="555"/>
        <v>0.43482538121003445</v>
      </c>
      <c r="K1338" s="2">
        <f t="shared" si="556"/>
        <v>0.55697655353336617</v>
      </c>
      <c r="L1338" s="2">
        <f t="shared" si="557"/>
        <v>0</v>
      </c>
      <c r="M1338" s="2">
        <f t="shared" si="558"/>
        <v>8.198065256599385E-3</v>
      </c>
      <c r="N1338" s="63">
        <v>2652</v>
      </c>
      <c r="O1338" s="63">
        <v>3397</v>
      </c>
      <c r="P1338" s="63"/>
      <c r="Q1338" s="63">
        <v>1</v>
      </c>
      <c r="R1338" s="63">
        <v>16</v>
      </c>
      <c r="S1338" s="63">
        <v>24</v>
      </c>
      <c r="T1338" s="63"/>
      <c r="U1338" s="63">
        <v>0</v>
      </c>
      <c r="V1338" s="63"/>
      <c r="W1338" s="63">
        <f>IF(Copyright!C$12=1,IF(BW1338&gt;0,BW1338-Q1338-SUM(T1338:V1338)-SUM(Y1338:AG1338)-SUM(AH1338:AQ1338),0),0)</f>
        <v>0</v>
      </c>
      <c r="X1338" s="63">
        <v>9</v>
      </c>
      <c r="Y1338" s="63">
        <v>0</v>
      </c>
      <c r="Z1338" s="63"/>
      <c r="AA1338" s="63"/>
      <c r="AB1338" s="63"/>
      <c r="AC1338" s="63"/>
      <c r="AD1338" s="63"/>
      <c r="AE1338" s="63"/>
      <c r="AF1338" s="63"/>
      <c r="AG1338" s="63">
        <v>0</v>
      </c>
      <c r="AH1338" s="63"/>
      <c r="AI1338" s="63"/>
      <c r="AJ1338" s="63"/>
      <c r="AK1338" s="63"/>
      <c r="AL1338" s="63"/>
      <c r="AM1338" s="63"/>
      <c r="AN1338" s="63"/>
      <c r="AO1338" s="63"/>
      <c r="AP1338" s="63"/>
      <c r="AQ1338" s="63"/>
      <c r="AS1338" s="5">
        <f>IF(Q1338&gt;0,RANK(Q1338,(N1338:P1338,Q1338:AE1338)),0)</f>
        <v>6</v>
      </c>
      <c r="AT1338" s="5">
        <f>IF(R1338&gt;0,RANK(R1338,(N1338:P1338,Q1338:AE1338)),0)</f>
        <v>4</v>
      </c>
      <c r="AU1338" s="5">
        <f>IF(T1338&gt;0,RANK(T1338,(N1338:P1338,Q1338:AE1338)),0)</f>
        <v>0</v>
      </c>
      <c r="AV1338" s="5">
        <f>IF(S1338&gt;0,RANK(S1338,(N1338:P1338,Q1338:AE1338)),0)</f>
        <v>3</v>
      </c>
      <c r="AW1338" s="2">
        <f t="shared" si="559"/>
        <v>1.6396130513198886E-4</v>
      </c>
      <c r="AX1338" s="2">
        <f t="shared" si="560"/>
        <v>2.6233808821118218E-3</v>
      </c>
      <c r="AY1338" s="2">
        <f t="shared" si="561"/>
        <v>0</v>
      </c>
      <c r="AZ1338" s="2">
        <f t="shared" si="562"/>
        <v>3.9350713231677322E-3</v>
      </c>
      <c r="BB1338" t="s">
        <v>2180</v>
      </c>
      <c r="BC1338" t="s">
        <v>3139</v>
      </c>
      <c r="BD1338" s="8">
        <v>1</v>
      </c>
      <c r="BF1338" s="111">
        <v>26</v>
      </c>
      <c r="BG1338" s="113">
        <v>97</v>
      </c>
      <c r="BH1338" s="117">
        <f t="shared" si="553"/>
        <v>26097</v>
      </c>
      <c r="BJ1338" s="5" t="s">
        <v>3185</v>
      </c>
      <c r="BW1338" s="63">
        <v>19</v>
      </c>
    </row>
    <row r="1339" spans="1:75" hidden="1" outlineLevel="1">
      <c r="A1339" t="s">
        <v>1409</v>
      </c>
      <c r="B1339" t="s">
        <v>3139</v>
      </c>
      <c r="C1339" s="1">
        <f t="shared" si="554"/>
        <v>404086</v>
      </c>
      <c r="D1339" s="5">
        <f>IF(N1339&gt;0, RANK(N1339,(N1339:P1339,Q1339:AE1339)),0)</f>
        <v>1</v>
      </c>
      <c r="E1339" s="5">
        <f>IF(O1339&gt;0,RANK(O1339,(N1339:P1339,Q1339:AE1339)),0)</f>
        <v>2</v>
      </c>
      <c r="F1339" s="5">
        <f>IF(P1339&gt;0,RANK(P1339,(N1339:P1339,Q1339:AE1339)),0)</f>
        <v>0</v>
      </c>
      <c r="G1339" s="131">
        <f t="shared" si="540"/>
        <v>16103</v>
      </c>
      <c r="H1339" s="136">
        <f t="shared" si="541"/>
        <v>3.9850427879213828E-2</v>
      </c>
      <c r="I1339" s="2"/>
      <c r="J1339" s="2">
        <f t="shared" si="555"/>
        <v>0.51478150690694557</v>
      </c>
      <c r="K1339" s="2">
        <f t="shared" si="556"/>
        <v>0.47493107902773174</v>
      </c>
      <c r="L1339" s="2">
        <f t="shared" si="557"/>
        <v>0</v>
      </c>
      <c r="M1339" s="2">
        <f t="shared" si="558"/>
        <v>1.0287414065322686E-2</v>
      </c>
      <c r="N1339" s="63">
        <v>208016</v>
      </c>
      <c r="O1339" s="63">
        <v>191913</v>
      </c>
      <c r="P1339" s="63"/>
      <c r="Q1339" s="63">
        <v>653</v>
      </c>
      <c r="R1339" s="63">
        <v>1729</v>
      </c>
      <c r="S1339" s="63">
        <v>1368</v>
      </c>
      <c r="T1339" s="63"/>
      <c r="U1339" s="63">
        <v>1</v>
      </c>
      <c r="V1339" s="63"/>
      <c r="W1339" s="63">
        <f>IF(Copyright!C$12=1,IF(BW1339&gt;0,BW1339-Q1339-SUM(T1339:V1339)-SUM(Y1339:AG1339)-SUM(AH1339:AQ1339),0),0)</f>
        <v>0</v>
      </c>
      <c r="X1339" s="63">
        <v>403</v>
      </c>
      <c r="Y1339" s="63">
        <v>1</v>
      </c>
      <c r="Z1339" s="63"/>
      <c r="AA1339" s="63"/>
      <c r="AB1339" s="63"/>
      <c r="AC1339" s="63"/>
      <c r="AD1339" s="63"/>
      <c r="AE1339" s="63"/>
      <c r="AF1339" s="63"/>
      <c r="AG1339" s="63">
        <v>2</v>
      </c>
      <c r="AH1339" s="63"/>
      <c r="AI1339" s="63"/>
      <c r="AJ1339" s="63"/>
      <c r="AK1339" s="63"/>
      <c r="AL1339" s="63"/>
      <c r="AM1339" s="63"/>
      <c r="AN1339" s="63"/>
      <c r="AO1339" s="63"/>
      <c r="AP1339" s="63"/>
      <c r="AQ1339" s="63"/>
      <c r="AS1339" s="5">
        <f>IF(Q1339&gt;0,RANK(Q1339,(N1339:P1339,Q1339:AE1339)),0)</f>
        <v>5</v>
      </c>
      <c r="AT1339" s="5">
        <f>IF(R1339&gt;0,RANK(R1339,(N1339:P1339,Q1339:AE1339)),0)</f>
        <v>3</v>
      </c>
      <c r="AU1339" s="5">
        <f>IF(T1339&gt;0,RANK(T1339,(N1339:P1339,Q1339:AE1339)),0)</f>
        <v>0</v>
      </c>
      <c r="AV1339" s="5">
        <f>IF(S1339&gt;0,RANK(S1339,(N1339:P1339,Q1339:AE1339)),0)</f>
        <v>4</v>
      </c>
      <c r="AW1339" s="2">
        <f t="shared" si="559"/>
        <v>1.6159926352311141E-3</v>
      </c>
      <c r="AX1339" s="2">
        <f t="shared" si="560"/>
        <v>4.2787921383071921E-3</v>
      </c>
      <c r="AY1339" s="2">
        <f t="shared" si="561"/>
        <v>0</v>
      </c>
      <c r="AZ1339" s="2">
        <f t="shared" si="562"/>
        <v>3.3854179555837124E-3</v>
      </c>
      <c r="BB1339" t="s">
        <v>1409</v>
      </c>
      <c r="BC1339" t="s">
        <v>3139</v>
      </c>
      <c r="BD1339" s="8"/>
      <c r="BF1339" s="111">
        <v>26</v>
      </c>
      <c r="BG1339" s="113">
        <v>99</v>
      </c>
      <c r="BH1339" s="117">
        <f t="shared" si="553"/>
        <v>26099</v>
      </c>
      <c r="BJ1339" s="5" t="s">
        <v>3185</v>
      </c>
      <c r="BW1339" s="63">
        <v>2086</v>
      </c>
    </row>
    <row r="1340" spans="1:75" hidden="1" outlineLevel="1">
      <c r="A1340" t="s">
        <v>1008</v>
      </c>
      <c r="B1340" t="s">
        <v>3139</v>
      </c>
      <c r="C1340" s="1">
        <f t="shared" si="554"/>
        <v>12402</v>
      </c>
      <c r="D1340" s="5">
        <f>IF(N1340&gt;0, RANK(N1340,(N1340:P1340,Q1340:AE1340)),0)</f>
        <v>1</v>
      </c>
      <c r="E1340" s="5">
        <f>IF(O1340&gt;0,RANK(O1340,(N1340:P1340,Q1340:AE1340)),0)</f>
        <v>2</v>
      </c>
      <c r="F1340" s="5">
        <f>IF(P1340&gt;0,RANK(P1340,(N1340:P1340,Q1340:AE1340)),0)</f>
        <v>0</v>
      </c>
      <c r="G1340" s="131">
        <f t="shared" si="540"/>
        <v>736</v>
      </c>
      <c r="H1340" s="136">
        <f t="shared" si="541"/>
        <v>5.9345266892436702E-2</v>
      </c>
      <c r="I1340" s="2"/>
      <c r="J1340" s="2">
        <f t="shared" si="555"/>
        <v>0.52193194646024832</v>
      </c>
      <c r="K1340" s="2">
        <f t="shared" si="556"/>
        <v>0.46258667956781163</v>
      </c>
      <c r="L1340" s="2">
        <f t="shared" si="557"/>
        <v>0</v>
      </c>
      <c r="M1340" s="2">
        <f t="shared" si="558"/>
        <v>1.5481373971940049E-2</v>
      </c>
      <c r="N1340" s="63">
        <v>6473</v>
      </c>
      <c r="O1340" s="63">
        <v>5737</v>
      </c>
      <c r="P1340" s="63"/>
      <c r="Q1340" s="63">
        <v>10</v>
      </c>
      <c r="R1340" s="63">
        <v>96</v>
      </c>
      <c r="S1340" s="63">
        <v>71</v>
      </c>
      <c r="T1340" s="63"/>
      <c r="U1340" s="63">
        <v>0</v>
      </c>
      <c r="V1340" s="63"/>
      <c r="W1340" s="63">
        <f>IF(Copyright!C$12=1,IF(BW1340&gt;0,BW1340-Q1340-SUM(T1340:V1340)-SUM(Y1340:AG1340)-SUM(AH1340:AQ1340),0),0)</f>
        <v>0</v>
      </c>
      <c r="X1340" s="63">
        <v>15</v>
      </c>
      <c r="Y1340" s="63">
        <v>0</v>
      </c>
      <c r="Z1340" s="63"/>
      <c r="AA1340" s="63"/>
      <c r="AB1340" s="63"/>
      <c r="AC1340" s="63"/>
      <c r="AD1340" s="63"/>
      <c r="AE1340" s="63"/>
      <c r="AF1340" s="63"/>
      <c r="AG1340" s="63">
        <v>0</v>
      </c>
      <c r="AH1340" s="63"/>
      <c r="AI1340" s="63"/>
      <c r="AJ1340" s="63"/>
      <c r="AK1340" s="63"/>
      <c r="AL1340" s="63"/>
      <c r="AM1340" s="63"/>
      <c r="AN1340" s="63"/>
      <c r="AO1340" s="63"/>
      <c r="AP1340" s="63"/>
      <c r="AQ1340" s="63"/>
      <c r="AS1340" s="5">
        <f>IF(Q1340&gt;0,RANK(Q1340,(N1340:P1340,Q1340:AE1340)),0)</f>
        <v>6</v>
      </c>
      <c r="AT1340" s="5">
        <f>IF(R1340&gt;0,RANK(R1340,(N1340:P1340,Q1340:AE1340)),0)</f>
        <v>3</v>
      </c>
      <c r="AU1340" s="5">
        <f>IF(T1340&gt;0,RANK(T1340,(N1340:P1340,Q1340:AE1340)),0)</f>
        <v>0</v>
      </c>
      <c r="AV1340" s="5">
        <f>IF(S1340&gt;0,RANK(S1340,(N1340:P1340,Q1340:AE1340)),0)</f>
        <v>4</v>
      </c>
      <c r="AW1340" s="2">
        <f t="shared" si="559"/>
        <v>8.0632156103854216E-4</v>
      </c>
      <c r="AX1340" s="2">
        <f t="shared" si="560"/>
        <v>7.7406869859700045E-3</v>
      </c>
      <c r="AY1340" s="2">
        <f t="shared" si="561"/>
        <v>0</v>
      </c>
      <c r="AZ1340" s="2">
        <f t="shared" si="562"/>
        <v>5.7248830833736492E-3</v>
      </c>
      <c r="BB1340" t="s">
        <v>1008</v>
      </c>
      <c r="BC1340" t="s">
        <v>3139</v>
      </c>
      <c r="BD1340" s="8">
        <v>1</v>
      </c>
      <c r="BF1340" s="111">
        <v>26</v>
      </c>
      <c r="BG1340" s="113">
        <v>101</v>
      </c>
      <c r="BH1340" s="117">
        <f t="shared" si="553"/>
        <v>26101</v>
      </c>
      <c r="BJ1340" s="5" t="s">
        <v>3185</v>
      </c>
    </row>
    <row r="1341" spans="1:75" hidden="1" outlineLevel="1">
      <c r="A1341" t="s">
        <v>518</v>
      </c>
      <c r="B1341" t="s">
        <v>3139</v>
      </c>
      <c r="C1341" s="1">
        <f t="shared" si="554"/>
        <v>32194</v>
      </c>
      <c r="D1341" s="5">
        <f>IF(N1341&gt;0, RANK(N1341,(N1341:P1341,Q1341:AE1341)),0)</f>
        <v>1</v>
      </c>
      <c r="E1341" s="5">
        <f>IF(O1341&gt;0,RANK(O1341,(N1341:P1341,Q1341:AE1341)),0)</f>
        <v>2</v>
      </c>
      <c r="F1341" s="5">
        <f>IF(P1341&gt;0,RANK(P1341,(N1341:P1341,Q1341:AE1341)),0)</f>
        <v>0</v>
      </c>
      <c r="G1341" s="131">
        <f t="shared" si="540"/>
        <v>4509</v>
      </c>
      <c r="H1341" s="136">
        <f t="shared" si="541"/>
        <v>0.14005715350686462</v>
      </c>
      <c r="I1341" s="2"/>
      <c r="J1341" s="2">
        <f t="shared" si="555"/>
        <v>0.56268248742001614</v>
      </c>
      <c r="K1341" s="2">
        <f t="shared" si="556"/>
        <v>0.42262533391315155</v>
      </c>
      <c r="L1341" s="2">
        <f t="shared" si="557"/>
        <v>0</v>
      </c>
      <c r="M1341" s="2">
        <f t="shared" si="558"/>
        <v>1.4692178666832312E-2</v>
      </c>
      <c r="N1341" s="63">
        <v>18115</v>
      </c>
      <c r="O1341" s="63">
        <v>13606</v>
      </c>
      <c r="P1341" s="63"/>
      <c r="Q1341" s="63">
        <v>63</v>
      </c>
      <c r="R1341" s="63">
        <v>252</v>
      </c>
      <c r="S1341" s="63">
        <v>120</v>
      </c>
      <c r="T1341" s="63"/>
      <c r="U1341" s="63">
        <v>0</v>
      </c>
      <c r="V1341" s="63"/>
      <c r="W1341" s="63">
        <f>IF(Copyright!C$12=1,IF(BW1341&gt;0,BW1341-Q1341-SUM(T1341:V1341)-SUM(Y1341:AG1341)-SUM(AH1341:AQ1341),0),0)</f>
        <v>0</v>
      </c>
      <c r="X1341" s="63">
        <v>37</v>
      </c>
      <c r="Y1341" s="63">
        <v>1</v>
      </c>
      <c r="Z1341" s="63"/>
      <c r="AA1341" s="63"/>
      <c r="AB1341" s="63"/>
      <c r="AC1341" s="63"/>
      <c r="AD1341" s="63"/>
      <c r="AE1341" s="63"/>
      <c r="AF1341" s="63"/>
      <c r="AG1341" s="63">
        <v>0</v>
      </c>
      <c r="AH1341" s="63"/>
      <c r="AI1341" s="63"/>
      <c r="AJ1341" s="63"/>
      <c r="AK1341" s="63"/>
      <c r="AL1341" s="63"/>
      <c r="AM1341" s="63"/>
      <c r="AN1341" s="63"/>
      <c r="AO1341" s="63"/>
      <c r="AP1341" s="63"/>
      <c r="AQ1341" s="63"/>
      <c r="AS1341" s="5">
        <f>IF(Q1341&gt;0,RANK(Q1341,(N1341:P1341,Q1341:AE1341)),0)</f>
        <v>5</v>
      </c>
      <c r="AT1341" s="5">
        <f>IF(R1341&gt;0,RANK(R1341,(N1341:P1341,Q1341:AE1341)),0)</f>
        <v>3</v>
      </c>
      <c r="AU1341" s="5">
        <f>IF(T1341&gt;0,RANK(T1341,(N1341:P1341,Q1341:AE1341)),0)</f>
        <v>0</v>
      </c>
      <c r="AV1341" s="5">
        <f>IF(S1341&gt;0,RANK(S1341,(N1341:P1341,Q1341:AE1341)),0)</f>
        <v>4</v>
      </c>
      <c r="AW1341" s="2">
        <f t="shared" si="559"/>
        <v>1.9568863763434179E-3</v>
      </c>
      <c r="AX1341" s="2">
        <f t="shared" si="560"/>
        <v>7.8275455053736717E-3</v>
      </c>
      <c r="AY1341" s="2">
        <f t="shared" si="561"/>
        <v>0</v>
      </c>
      <c r="AZ1341" s="2">
        <f t="shared" si="562"/>
        <v>3.7274026216065105E-3</v>
      </c>
      <c r="BB1341" t="s">
        <v>518</v>
      </c>
      <c r="BC1341" t="s">
        <v>3139</v>
      </c>
      <c r="BD1341" s="8">
        <v>1</v>
      </c>
      <c r="BF1341" s="111">
        <v>26</v>
      </c>
      <c r="BG1341" s="113">
        <v>103</v>
      </c>
      <c r="BH1341" s="117">
        <f t="shared" si="553"/>
        <v>26103</v>
      </c>
      <c r="BJ1341" s="5" t="s">
        <v>3185</v>
      </c>
      <c r="BW1341" s="63">
        <f>1+63+152</f>
        <v>216</v>
      </c>
    </row>
    <row r="1342" spans="1:75" hidden="1" outlineLevel="1">
      <c r="A1342" t="s">
        <v>1953</v>
      </c>
      <c r="B1342" t="s">
        <v>3139</v>
      </c>
      <c r="C1342" s="1">
        <f t="shared" si="554"/>
        <v>14604</v>
      </c>
      <c r="D1342" s="5">
        <f>IF(N1342&gt;0, RANK(N1342,(N1342:P1342,Q1342:AE1342)),0)</f>
        <v>2</v>
      </c>
      <c r="E1342" s="5">
        <f>IF(O1342&gt;0,RANK(O1342,(N1342:P1342,Q1342:AE1342)),0)</f>
        <v>1</v>
      </c>
      <c r="F1342" s="5">
        <f>IF(P1342&gt;0,RANK(P1342,(N1342:P1342,Q1342:AE1342)),0)</f>
        <v>0</v>
      </c>
      <c r="G1342" s="131">
        <f t="shared" si="540"/>
        <v>724</v>
      </c>
      <c r="H1342" s="136">
        <f t="shared" si="541"/>
        <v>4.9575458778416875E-2</v>
      </c>
      <c r="I1342" s="2"/>
      <c r="J1342" s="2">
        <f t="shared" si="555"/>
        <v>0.46946042180224595</v>
      </c>
      <c r="K1342" s="2">
        <f t="shared" si="556"/>
        <v>0.51903588058066286</v>
      </c>
      <c r="L1342" s="2">
        <f t="shared" si="557"/>
        <v>0</v>
      </c>
      <c r="M1342" s="2">
        <f t="shared" si="558"/>
        <v>1.1503697617091135E-2</v>
      </c>
      <c r="N1342" s="63">
        <v>6856</v>
      </c>
      <c r="O1342" s="63">
        <v>7580</v>
      </c>
      <c r="P1342" s="63"/>
      <c r="Q1342" s="63">
        <v>15</v>
      </c>
      <c r="R1342" s="63">
        <v>81</v>
      </c>
      <c r="S1342" s="63">
        <v>56</v>
      </c>
      <c r="T1342" s="63"/>
      <c r="U1342" s="63">
        <v>0</v>
      </c>
      <c r="V1342" s="63"/>
      <c r="W1342" s="63">
        <f>IF(Copyright!C$12=1,IF(BW1342&gt;0,BW1342-Q1342-SUM(T1342:V1342)-SUM(Y1342:AG1342)-SUM(AH1342:AQ1342),0),0)</f>
        <v>0</v>
      </c>
      <c r="X1342" s="63">
        <v>15</v>
      </c>
      <c r="Y1342" s="63">
        <v>0</v>
      </c>
      <c r="Z1342" s="63"/>
      <c r="AA1342" s="63"/>
      <c r="AB1342" s="63"/>
      <c r="AC1342" s="63"/>
      <c r="AD1342" s="63"/>
      <c r="AE1342" s="63"/>
      <c r="AF1342" s="63"/>
      <c r="AG1342" s="63">
        <v>1</v>
      </c>
      <c r="AH1342" s="63"/>
      <c r="AI1342" s="63"/>
      <c r="AJ1342" s="63"/>
      <c r="AK1342" s="63"/>
      <c r="AL1342" s="63"/>
      <c r="AM1342" s="63"/>
      <c r="AN1342" s="63"/>
      <c r="AO1342" s="63"/>
      <c r="AP1342" s="63"/>
      <c r="AQ1342" s="63"/>
      <c r="AS1342" s="5">
        <f>IF(Q1342&gt;0,RANK(Q1342,(N1342:P1342,Q1342:AE1342)),0)</f>
        <v>5</v>
      </c>
      <c r="AT1342" s="5">
        <f>IF(R1342&gt;0,RANK(R1342,(N1342:P1342,Q1342:AE1342)),0)</f>
        <v>3</v>
      </c>
      <c r="AU1342" s="5">
        <f>IF(T1342&gt;0,RANK(T1342,(N1342:P1342,Q1342:AE1342)),0)</f>
        <v>0</v>
      </c>
      <c r="AV1342" s="5">
        <f>IF(S1342&gt;0,RANK(S1342,(N1342:P1342,Q1342:AE1342)),0)</f>
        <v>4</v>
      </c>
      <c r="AW1342" s="2">
        <f t="shared" si="559"/>
        <v>1.0271158586688579E-3</v>
      </c>
      <c r="AX1342" s="2">
        <f t="shared" si="560"/>
        <v>5.5464256368118322E-3</v>
      </c>
      <c r="AY1342" s="2">
        <f t="shared" si="561"/>
        <v>0</v>
      </c>
      <c r="AZ1342" s="2">
        <f t="shared" si="562"/>
        <v>3.8345658723637358E-3</v>
      </c>
      <c r="BB1342" t="s">
        <v>1953</v>
      </c>
      <c r="BC1342" t="s">
        <v>3139</v>
      </c>
      <c r="BD1342" s="8"/>
      <c r="BF1342" s="111">
        <v>26</v>
      </c>
      <c r="BG1342" s="113">
        <v>105</v>
      </c>
      <c r="BH1342" s="117">
        <f t="shared" si="553"/>
        <v>26105</v>
      </c>
      <c r="BJ1342" s="5" t="s">
        <v>3185</v>
      </c>
      <c r="BW1342" s="63">
        <v>77</v>
      </c>
    </row>
    <row r="1343" spans="1:75" hidden="1" outlineLevel="1">
      <c r="A1343" t="s">
        <v>1589</v>
      </c>
      <c r="B1343" t="s">
        <v>3139</v>
      </c>
      <c r="C1343" s="1">
        <f t="shared" si="554"/>
        <v>16913</v>
      </c>
      <c r="D1343" s="5">
        <f>IF(N1343&gt;0, RANK(N1343,(N1343:P1343,Q1343:AE1343)),0)</f>
        <v>2</v>
      </c>
      <c r="E1343" s="5">
        <f>IF(O1343&gt;0,RANK(O1343,(N1343:P1343,Q1343:AE1343)),0)</f>
        <v>1</v>
      </c>
      <c r="F1343" s="5">
        <f>IF(P1343&gt;0,RANK(P1343,(N1343:P1343,Q1343:AE1343)),0)</f>
        <v>0</v>
      </c>
      <c r="G1343" s="131">
        <f t="shared" si="540"/>
        <v>1661</v>
      </c>
      <c r="H1343" s="136">
        <f t="shared" si="541"/>
        <v>9.8208478685035183E-2</v>
      </c>
      <c r="I1343" s="2"/>
      <c r="J1343" s="2">
        <f t="shared" si="555"/>
        <v>0.4443327617808786</v>
      </c>
      <c r="K1343" s="2">
        <f t="shared" si="556"/>
        <v>0.54254124046591379</v>
      </c>
      <c r="L1343" s="2">
        <f t="shared" si="557"/>
        <v>0</v>
      </c>
      <c r="M1343" s="2">
        <f t="shared" si="558"/>
        <v>1.3125997753207663E-2</v>
      </c>
      <c r="N1343" s="63">
        <v>7515</v>
      </c>
      <c r="O1343" s="63">
        <v>9176</v>
      </c>
      <c r="P1343" s="63"/>
      <c r="Q1343" s="63">
        <v>33</v>
      </c>
      <c r="R1343" s="63">
        <v>79</v>
      </c>
      <c r="S1343" s="63">
        <v>90</v>
      </c>
      <c r="T1343" s="63"/>
      <c r="U1343" s="63">
        <v>0</v>
      </c>
      <c r="V1343" s="63"/>
      <c r="W1343" s="63">
        <f>IF(Copyright!C$12=1,IF(BW1343&gt;0,BW1343-Q1343-SUM(T1343:V1343)-SUM(Y1343:AG1343)-SUM(AH1343:AQ1343),0),0)</f>
        <v>0</v>
      </c>
      <c r="X1343" s="63">
        <v>20</v>
      </c>
      <c r="Y1343" s="63">
        <v>0</v>
      </c>
      <c r="Z1343" s="63"/>
      <c r="AA1343" s="63"/>
      <c r="AB1343" s="63"/>
      <c r="AC1343" s="63"/>
      <c r="AD1343" s="63"/>
      <c r="AE1343" s="63"/>
      <c r="AF1343" s="63"/>
      <c r="AG1343" s="63">
        <v>0</v>
      </c>
      <c r="AH1343" s="63"/>
      <c r="AI1343" s="63"/>
      <c r="AJ1343" s="63"/>
      <c r="AK1343" s="63"/>
      <c r="AL1343" s="63"/>
      <c r="AM1343" s="63"/>
      <c r="AN1343" s="63"/>
      <c r="AO1343" s="63"/>
      <c r="AP1343" s="63"/>
      <c r="AQ1343" s="63"/>
      <c r="AS1343" s="5">
        <f>IF(Q1343&gt;0,RANK(Q1343,(N1343:P1343,Q1343:AE1343)),0)</f>
        <v>5</v>
      </c>
      <c r="AT1343" s="5">
        <f>IF(R1343&gt;0,RANK(R1343,(N1343:P1343,Q1343:AE1343)),0)</f>
        <v>4</v>
      </c>
      <c r="AU1343" s="5">
        <f>IF(T1343&gt;0,RANK(T1343,(N1343:P1343,Q1343:AE1343)),0)</f>
        <v>0</v>
      </c>
      <c r="AV1343" s="5">
        <f>IF(S1343&gt;0,RANK(S1343,(N1343:P1343,Q1343:AE1343)),0)</f>
        <v>3</v>
      </c>
      <c r="AW1343" s="2">
        <f t="shared" si="559"/>
        <v>1.9511618281795068E-3</v>
      </c>
      <c r="AX1343" s="2">
        <f t="shared" si="560"/>
        <v>4.6709631644297287E-3</v>
      </c>
      <c r="AY1343" s="2">
        <f t="shared" si="561"/>
        <v>0</v>
      </c>
      <c r="AZ1343" s="2">
        <f t="shared" si="562"/>
        <v>5.321350440489564E-3</v>
      </c>
      <c r="BB1343" t="s">
        <v>1589</v>
      </c>
      <c r="BC1343" t="s">
        <v>3139</v>
      </c>
      <c r="BD1343" s="8">
        <v>4</v>
      </c>
      <c r="BF1343" s="111">
        <v>26</v>
      </c>
      <c r="BG1343" s="113">
        <v>107</v>
      </c>
      <c r="BH1343" s="117">
        <f t="shared" si="553"/>
        <v>26107</v>
      </c>
      <c r="BJ1343" s="5" t="s">
        <v>3185</v>
      </c>
      <c r="BW1343" s="63">
        <v>100</v>
      </c>
    </row>
    <row r="1344" spans="1:75" hidden="1" outlineLevel="1">
      <c r="A1344" t="s">
        <v>2398</v>
      </c>
      <c r="B1344" t="s">
        <v>3139</v>
      </c>
      <c r="C1344" s="1">
        <f t="shared" si="554"/>
        <v>10923</v>
      </c>
      <c r="D1344" s="5">
        <f>IF(N1344&gt;0, RANK(N1344,(N1344:P1344,Q1344:AE1344)),0)</f>
        <v>2</v>
      </c>
      <c r="E1344" s="5">
        <f>IF(O1344&gt;0,RANK(O1344,(N1344:P1344,Q1344:AE1344)),0)</f>
        <v>1</v>
      </c>
      <c r="F1344" s="5">
        <f>IF(P1344&gt;0,RANK(P1344,(N1344:P1344,Q1344:AE1344)),0)</f>
        <v>0</v>
      </c>
      <c r="G1344" s="131">
        <f t="shared" si="540"/>
        <v>322</v>
      </c>
      <c r="H1344" s="136">
        <f t="shared" si="541"/>
        <v>2.9479080838597457E-2</v>
      </c>
      <c r="I1344" s="2"/>
      <c r="J1344" s="2">
        <f t="shared" si="555"/>
        <v>0.47990478806188774</v>
      </c>
      <c r="K1344" s="2">
        <f t="shared" si="556"/>
        <v>0.50938386890048526</v>
      </c>
      <c r="L1344" s="2">
        <f t="shared" si="557"/>
        <v>0</v>
      </c>
      <c r="M1344" s="2">
        <f t="shared" si="558"/>
        <v>1.0711343037626997E-2</v>
      </c>
      <c r="N1344" s="63">
        <v>5242</v>
      </c>
      <c r="O1344" s="63">
        <v>5564</v>
      </c>
      <c r="P1344" s="63"/>
      <c r="Q1344" s="63">
        <v>4</v>
      </c>
      <c r="R1344" s="63">
        <v>46</v>
      </c>
      <c r="S1344" s="63">
        <v>55</v>
      </c>
      <c r="T1344" s="63"/>
      <c r="U1344" s="63">
        <v>0</v>
      </c>
      <c r="V1344" s="63"/>
      <c r="W1344" s="63">
        <f>IF(Copyright!C$12=1,IF(BW1344&gt;0,BW1344-Q1344-SUM(T1344:V1344)-SUM(Y1344:AG1344)-SUM(AH1344:AQ1344),0),0)</f>
        <v>0</v>
      </c>
      <c r="X1344" s="63">
        <v>12</v>
      </c>
      <c r="Y1344" s="63">
        <v>0</v>
      </c>
      <c r="Z1344" s="63"/>
      <c r="AA1344" s="63"/>
      <c r="AB1344" s="63"/>
      <c r="AC1344" s="63"/>
      <c r="AD1344" s="63"/>
      <c r="AE1344" s="63"/>
      <c r="AF1344" s="63"/>
      <c r="AG1344" s="63">
        <v>0</v>
      </c>
      <c r="AH1344" s="63"/>
      <c r="AI1344" s="63"/>
      <c r="AJ1344" s="63"/>
      <c r="AK1344" s="63"/>
      <c r="AL1344" s="63"/>
      <c r="AM1344" s="63"/>
      <c r="AN1344" s="63"/>
      <c r="AO1344" s="63"/>
      <c r="AP1344" s="63"/>
      <c r="AQ1344" s="63"/>
      <c r="AS1344" s="5">
        <f>IF(Q1344&gt;0,RANK(Q1344,(N1344:P1344,Q1344:AE1344)),0)</f>
        <v>6</v>
      </c>
      <c r="AT1344" s="5">
        <f>IF(R1344&gt;0,RANK(R1344,(N1344:P1344,Q1344:AE1344)),0)</f>
        <v>4</v>
      </c>
      <c r="AU1344" s="5">
        <f>IF(T1344&gt;0,RANK(T1344,(N1344:P1344,Q1344:AE1344)),0)</f>
        <v>0</v>
      </c>
      <c r="AV1344" s="5">
        <f>IF(S1344&gt;0,RANK(S1344,(N1344:P1344,Q1344:AE1344)),0)</f>
        <v>3</v>
      </c>
      <c r="AW1344" s="2">
        <f t="shared" si="559"/>
        <v>3.6619976197015472E-4</v>
      </c>
      <c r="AX1344" s="2">
        <f t="shared" si="560"/>
        <v>4.2112972626567793E-3</v>
      </c>
      <c r="AY1344" s="2">
        <f t="shared" si="561"/>
        <v>0</v>
      </c>
      <c r="AZ1344" s="2">
        <f t="shared" si="562"/>
        <v>5.0352467270896274E-3</v>
      </c>
      <c r="BB1344" t="s">
        <v>2398</v>
      </c>
      <c r="BC1344" t="s">
        <v>3139</v>
      </c>
      <c r="BD1344" s="8">
        <v>1</v>
      </c>
      <c r="BF1344" s="111">
        <v>26</v>
      </c>
      <c r="BG1344" s="113">
        <v>109</v>
      </c>
      <c r="BH1344" s="117">
        <f t="shared" si="553"/>
        <v>26109</v>
      </c>
      <c r="BJ1344" s="5" t="s">
        <v>3185</v>
      </c>
      <c r="BW1344" s="132">
        <v>48</v>
      </c>
    </row>
    <row r="1345" spans="1:75" hidden="1" outlineLevel="1">
      <c r="A1345" t="s">
        <v>2543</v>
      </c>
      <c r="B1345" t="s">
        <v>3139</v>
      </c>
      <c r="C1345" s="1">
        <f t="shared" si="554"/>
        <v>41754</v>
      </c>
      <c r="D1345" s="5">
        <f>IF(N1345&gt;0, RANK(N1345,(N1345:P1345,Q1345:AE1345)),0)</f>
        <v>2</v>
      </c>
      <c r="E1345" s="5">
        <f>IF(O1345&gt;0,RANK(O1345,(N1345:P1345,Q1345:AE1345)),0)</f>
        <v>1</v>
      </c>
      <c r="F1345" s="5">
        <f>IF(P1345&gt;0,RANK(P1345,(N1345:P1345,Q1345:AE1345)),0)</f>
        <v>0</v>
      </c>
      <c r="G1345" s="131">
        <f t="shared" si="540"/>
        <v>6469</v>
      </c>
      <c r="H1345" s="136">
        <f t="shared" si="541"/>
        <v>0.15493126407050822</v>
      </c>
      <c r="I1345" s="2"/>
      <c r="J1345" s="2">
        <f t="shared" si="555"/>
        <v>0.41792403123054078</v>
      </c>
      <c r="K1345" s="2">
        <f t="shared" si="556"/>
        <v>0.57285529530104895</v>
      </c>
      <c r="L1345" s="2">
        <f t="shared" si="557"/>
        <v>0</v>
      </c>
      <c r="M1345" s="2">
        <f t="shared" si="558"/>
        <v>9.2206734684102676E-3</v>
      </c>
      <c r="N1345" s="63">
        <v>17450</v>
      </c>
      <c r="O1345" s="63">
        <v>23919</v>
      </c>
      <c r="P1345" s="63"/>
      <c r="Q1345" s="63">
        <v>0</v>
      </c>
      <c r="R1345" s="63">
        <v>185</v>
      </c>
      <c r="S1345" s="63">
        <v>159</v>
      </c>
      <c r="T1345" s="63"/>
      <c r="U1345" s="63">
        <v>0</v>
      </c>
      <c r="V1345" s="63"/>
      <c r="W1345" s="63">
        <f>IF(Copyright!C$12=1,IF(BW1345&gt;0,BW1345-Q1345-SUM(T1345:V1345)-SUM(Y1345:AG1345)-SUM(AH1345:AQ1345),0),0)</f>
        <v>0</v>
      </c>
      <c r="X1345" s="63">
        <v>41</v>
      </c>
      <c r="Y1345" s="63">
        <v>0</v>
      </c>
      <c r="Z1345" s="63"/>
      <c r="AA1345" s="63"/>
      <c r="AB1345" s="63"/>
      <c r="AC1345" s="63"/>
      <c r="AD1345" s="63"/>
      <c r="AE1345" s="63"/>
      <c r="AF1345" s="63"/>
      <c r="AG1345" s="63">
        <v>0</v>
      </c>
      <c r="AH1345" s="63"/>
      <c r="AI1345" s="63"/>
      <c r="AJ1345" s="63"/>
      <c r="AK1345" s="63"/>
      <c r="AL1345" s="63"/>
      <c r="AM1345" s="63"/>
      <c r="AN1345" s="63"/>
      <c r="AO1345" s="63"/>
      <c r="AP1345" s="63"/>
      <c r="AQ1345" s="63"/>
      <c r="AS1345" s="5">
        <f>IF(Q1345&gt;0,RANK(Q1345,(N1345:P1345,Q1345:AE1345)),0)</f>
        <v>0</v>
      </c>
      <c r="AT1345" s="5">
        <f>IF(R1345&gt;0,RANK(R1345,(N1345:P1345,Q1345:AE1345)),0)</f>
        <v>3</v>
      </c>
      <c r="AU1345" s="5">
        <f>IF(T1345&gt;0,RANK(T1345,(N1345:P1345,Q1345:AE1345)),0)</f>
        <v>0</v>
      </c>
      <c r="AV1345" s="5">
        <f>IF(S1345&gt;0,RANK(S1345,(N1345:P1345,Q1345:AE1345)),0)</f>
        <v>4</v>
      </c>
      <c r="AW1345" s="2">
        <f t="shared" si="559"/>
        <v>0</v>
      </c>
      <c r="AX1345" s="2">
        <f t="shared" si="560"/>
        <v>4.4307132250802315E-3</v>
      </c>
      <c r="AY1345" s="2">
        <f t="shared" si="561"/>
        <v>0</v>
      </c>
      <c r="AZ1345" s="2">
        <f t="shared" si="562"/>
        <v>3.8080183934473344E-3</v>
      </c>
      <c r="BB1345" t="s">
        <v>2543</v>
      </c>
      <c r="BC1345" t="s">
        <v>3139</v>
      </c>
      <c r="BD1345" s="8">
        <v>4</v>
      </c>
      <c r="BF1345" s="111">
        <v>26</v>
      </c>
      <c r="BG1345" s="113">
        <v>111</v>
      </c>
      <c r="BH1345" s="117">
        <f t="shared" si="553"/>
        <v>26111</v>
      </c>
      <c r="BJ1345" s="5" t="s">
        <v>3185</v>
      </c>
      <c r="BW1345" s="63">
        <v>225</v>
      </c>
    </row>
    <row r="1346" spans="1:75" hidden="1" outlineLevel="1">
      <c r="A1346" t="s">
        <v>3026</v>
      </c>
      <c r="B1346" t="s">
        <v>3139</v>
      </c>
      <c r="C1346" s="1">
        <f t="shared" si="554"/>
        <v>7027</v>
      </c>
      <c r="D1346" s="5">
        <f>IF(N1346&gt;0, RANK(N1346,(N1346:P1346,Q1346:AE1346)),0)</f>
        <v>2</v>
      </c>
      <c r="E1346" s="5">
        <f>IF(O1346&gt;0,RANK(O1346,(N1346:P1346,Q1346:AE1346)),0)</f>
        <v>1</v>
      </c>
      <c r="F1346" s="5">
        <f>IF(P1346&gt;0,RANK(P1346,(N1346:P1346,Q1346:AE1346)),0)</f>
        <v>0</v>
      </c>
      <c r="G1346" s="131">
        <f t="shared" si="540"/>
        <v>2391</v>
      </c>
      <c r="H1346" s="136">
        <f t="shared" si="541"/>
        <v>0.34025900099615769</v>
      </c>
      <c r="I1346" s="2"/>
      <c r="J1346" s="2">
        <f t="shared" si="555"/>
        <v>0.32360893695744986</v>
      </c>
      <c r="K1346" s="2">
        <f t="shared" si="556"/>
        <v>0.66386793795360755</v>
      </c>
      <c r="L1346" s="2">
        <f t="shared" si="557"/>
        <v>0</v>
      </c>
      <c r="M1346" s="2">
        <f t="shared" si="558"/>
        <v>1.2523125088942599E-2</v>
      </c>
      <c r="N1346" s="63">
        <v>2274</v>
      </c>
      <c r="O1346" s="63">
        <v>4665</v>
      </c>
      <c r="P1346" s="63"/>
      <c r="Q1346" s="63">
        <v>3</v>
      </c>
      <c r="R1346" s="63">
        <v>32</v>
      </c>
      <c r="S1346" s="63">
        <v>44</v>
      </c>
      <c r="T1346" s="63"/>
      <c r="U1346" s="63">
        <v>0</v>
      </c>
      <c r="V1346" s="63"/>
      <c r="W1346" s="63">
        <f>IF(Copyright!C$12=1,IF(BW1346&gt;0,BW1346-Q1346-SUM(T1346:V1346)-SUM(Y1346:AG1346)-SUM(AH1346:AQ1346),0),0)</f>
        <v>0</v>
      </c>
      <c r="X1346" s="63">
        <v>9</v>
      </c>
      <c r="Y1346" s="63">
        <v>0</v>
      </c>
      <c r="Z1346" s="63"/>
      <c r="AA1346" s="63"/>
      <c r="AB1346" s="63"/>
      <c r="AC1346" s="63"/>
      <c r="AD1346" s="63"/>
      <c r="AE1346" s="63"/>
      <c r="AF1346" s="63"/>
      <c r="AG1346" s="63">
        <v>0</v>
      </c>
      <c r="AH1346" s="63"/>
      <c r="AI1346" s="63"/>
      <c r="AJ1346" s="63"/>
      <c r="AK1346" s="63"/>
      <c r="AL1346" s="63"/>
      <c r="AM1346" s="63"/>
      <c r="AN1346" s="63"/>
      <c r="AO1346" s="63"/>
      <c r="AP1346" s="63"/>
      <c r="AQ1346" s="63"/>
      <c r="AS1346" s="5">
        <f>IF(Q1346&gt;0,RANK(Q1346,(N1346:P1346,Q1346:AE1346)),0)</f>
        <v>6</v>
      </c>
      <c r="AT1346" s="5">
        <f>IF(R1346&gt;0,RANK(R1346,(N1346:P1346,Q1346:AE1346)),0)</f>
        <v>4</v>
      </c>
      <c r="AU1346" s="5">
        <f>IF(T1346&gt;0,RANK(T1346,(N1346:P1346,Q1346:AE1346)),0)</f>
        <v>0</v>
      </c>
      <c r="AV1346" s="5">
        <f>IF(S1346&gt;0,RANK(S1346,(N1346:P1346,Q1346:AE1346)),0)</f>
        <v>3</v>
      </c>
      <c r="AW1346" s="2">
        <f t="shared" si="559"/>
        <v>4.2692471894122672E-4</v>
      </c>
      <c r="AX1346" s="2">
        <f t="shared" si="560"/>
        <v>4.5538636687064184E-3</v>
      </c>
      <c r="AY1346" s="2">
        <f t="shared" si="561"/>
        <v>0</v>
      </c>
      <c r="AZ1346" s="2">
        <f t="shared" si="562"/>
        <v>6.2615625444713248E-3</v>
      </c>
      <c r="BB1346" t="s">
        <v>3026</v>
      </c>
      <c r="BC1346" t="s">
        <v>3139</v>
      </c>
      <c r="BD1346" s="8">
        <v>4</v>
      </c>
      <c r="BF1346" s="111">
        <v>26</v>
      </c>
      <c r="BG1346" s="113">
        <v>113</v>
      </c>
      <c r="BH1346" s="117">
        <f t="shared" si="553"/>
        <v>26113</v>
      </c>
      <c r="BJ1346" s="5" t="s">
        <v>3185</v>
      </c>
    </row>
    <row r="1347" spans="1:75" hidden="1" outlineLevel="1">
      <c r="A1347" t="s">
        <v>651</v>
      </c>
      <c r="B1347" t="s">
        <v>3139</v>
      </c>
      <c r="C1347" s="1">
        <f t="shared" si="554"/>
        <v>72853</v>
      </c>
      <c r="D1347" s="5">
        <f>IF(N1347&gt;0, RANK(N1347,(N1347:P1347,Q1347:AE1347)),0)</f>
        <v>1</v>
      </c>
      <c r="E1347" s="5">
        <f>IF(O1347&gt;0,RANK(O1347,(N1347:P1347,Q1347:AE1347)),0)</f>
        <v>2</v>
      </c>
      <c r="F1347" s="5">
        <f>IF(P1347&gt;0,RANK(P1347,(N1347:P1347,Q1347:AE1347)),0)</f>
        <v>0</v>
      </c>
      <c r="G1347" s="131">
        <f t="shared" si="540"/>
        <v>717</v>
      </c>
      <c r="H1347" s="136">
        <f t="shared" si="541"/>
        <v>9.8417360987193385E-3</v>
      </c>
      <c r="I1347" s="2"/>
      <c r="J1347" s="2">
        <f t="shared" si="555"/>
        <v>0.49840088946234196</v>
      </c>
      <c r="K1347" s="2">
        <f t="shared" si="556"/>
        <v>0.48855915336362266</v>
      </c>
      <c r="L1347" s="2">
        <f t="shared" si="557"/>
        <v>0</v>
      </c>
      <c r="M1347" s="2">
        <f t="shared" si="558"/>
        <v>1.3039957174035388E-2</v>
      </c>
      <c r="N1347" s="63">
        <v>36310</v>
      </c>
      <c r="O1347" s="63">
        <v>35593</v>
      </c>
      <c r="P1347" s="63"/>
      <c r="Q1347" s="63">
        <v>167</v>
      </c>
      <c r="R1347" s="63">
        <v>382</v>
      </c>
      <c r="S1347" s="63">
        <v>312</v>
      </c>
      <c r="T1347" s="63"/>
      <c r="U1347" s="63">
        <v>0</v>
      </c>
      <c r="V1347" s="63"/>
      <c r="W1347" s="63">
        <f>IF(Copyright!C$12=1,IF(BW1347&gt;0,BW1347-Q1347-SUM(T1347:V1347)-SUM(Y1347:AG1347)-SUM(AH1347:AQ1347),0),0)</f>
        <v>0</v>
      </c>
      <c r="X1347" s="63">
        <v>85</v>
      </c>
      <c r="Y1347" s="63">
        <v>0</v>
      </c>
      <c r="Z1347" s="63"/>
      <c r="AA1347" s="63"/>
      <c r="AB1347" s="63"/>
      <c r="AC1347" s="63"/>
      <c r="AD1347" s="63"/>
      <c r="AE1347" s="63"/>
      <c r="AF1347" s="63"/>
      <c r="AG1347" s="63">
        <v>4</v>
      </c>
      <c r="AH1347" s="63"/>
      <c r="AI1347" s="63"/>
      <c r="AJ1347" s="63"/>
      <c r="AK1347" s="63"/>
      <c r="AL1347" s="63"/>
      <c r="AM1347" s="63"/>
      <c r="AN1347" s="63"/>
      <c r="AO1347" s="63"/>
      <c r="AP1347" s="63"/>
      <c r="AQ1347" s="63"/>
      <c r="AS1347" s="5">
        <f>IF(Q1347&gt;0,RANK(Q1347,(N1347:P1347,Q1347:AE1347)),0)</f>
        <v>5</v>
      </c>
      <c r="AT1347" s="5">
        <f>IF(R1347&gt;0,RANK(R1347,(N1347:P1347,Q1347:AE1347)),0)</f>
        <v>3</v>
      </c>
      <c r="AU1347" s="5">
        <f>IF(T1347&gt;0,RANK(T1347,(N1347:P1347,Q1347:AE1347)),0)</f>
        <v>0</v>
      </c>
      <c r="AV1347" s="5">
        <f>IF(S1347&gt;0,RANK(S1347,(N1347:P1347,Q1347:AE1347)),0)</f>
        <v>4</v>
      </c>
      <c r="AW1347" s="2">
        <f t="shared" si="559"/>
        <v>2.2922872084883256E-3</v>
      </c>
      <c r="AX1347" s="2">
        <f t="shared" si="560"/>
        <v>5.2434354110331765E-3</v>
      </c>
      <c r="AY1347" s="2">
        <f t="shared" si="561"/>
        <v>0</v>
      </c>
      <c r="AZ1347" s="2">
        <f t="shared" si="562"/>
        <v>4.2825964613674109E-3</v>
      </c>
      <c r="BB1347" t="s">
        <v>651</v>
      </c>
      <c r="BC1347" t="s">
        <v>3139</v>
      </c>
      <c r="BD1347" s="8">
        <v>7</v>
      </c>
      <c r="BF1347" s="111">
        <v>26</v>
      </c>
      <c r="BG1347" s="113">
        <v>115</v>
      </c>
      <c r="BH1347" s="117">
        <f t="shared" si="553"/>
        <v>26115</v>
      </c>
      <c r="BJ1347" s="5" t="s">
        <v>3185</v>
      </c>
      <c r="BW1347" s="131">
        <v>413</v>
      </c>
    </row>
    <row r="1348" spans="1:75" hidden="1" outlineLevel="1">
      <c r="A1348" t="s">
        <v>2887</v>
      </c>
      <c r="B1348" t="s">
        <v>3139</v>
      </c>
      <c r="C1348" s="1">
        <f t="shared" si="554"/>
        <v>25431</v>
      </c>
      <c r="D1348" s="5">
        <f>IF(N1348&gt;0, RANK(N1348,(N1348:P1348,Q1348:AE1348)),0)</f>
        <v>2</v>
      </c>
      <c r="E1348" s="5">
        <f>IF(O1348&gt;0,RANK(O1348,(N1348:P1348,Q1348:AE1348)),0)</f>
        <v>1</v>
      </c>
      <c r="F1348" s="5">
        <f>IF(P1348&gt;0,RANK(P1348,(N1348:P1348,Q1348:AE1348)),0)</f>
        <v>0</v>
      </c>
      <c r="G1348" s="131">
        <f t="shared" si="540"/>
        <v>2191</v>
      </c>
      <c r="H1348" s="136">
        <f t="shared" si="541"/>
        <v>8.6154693091109277E-2</v>
      </c>
      <c r="I1348" s="2"/>
      <c r="J1348" s="2">
        <f t="shared" si="555"/>
        <v>0.44945145688333138</v>
      </c>
      <c r="K1348" s="2">
        <f t="shared" si="556"/>
        <v>0.53560614997444067</v>
      </c>
      <c r="L1348" s="2">
        <f t="shared" si="557"/>
        <v>0</v>
      </c>
      <c r="M1348" s="2">
        <f t="shared" si="558"/>
        <v>1.4942393142227894E-2</v>
      </c>
      <c r="N1348" s="63">
        <v>11430</v>
      </c>
      <c r="O1348" s="63">
        <v>13621</v>
      </c>
      <c r="P1348" s="63"/>
      <c r="Q1348" s="63">
        <v>52</v>
      </c>
      <c r="R1348" s="63">
        <v>122</v>
      </c>
      <c r="S1348" s="63">
        <v>160</v>
      </c>
      <c r="T1348" s="63"/>
      <c r="U1348" s="63">
        <v>0</v>
      </c>
      <c r="V1348" s="63"/>
      <c r="W1348" s="63">
        <f>IF(Copyright!C$12=1,IF(BW1348&gt;0,BW1348-Q1348-SUM(T1348:V1348)-SUM(Y1348:AG1348)-SUM(AH1348:AQ1348),0),0)</f>
        <v>0</v>
      </c>
      <c r="X1348" s="63">
        <v>46</v>
      </c>
      <c r="Y1348" s="63">
        <v>0</v>
      </c>
      <c r="Z1348" s="63"/>
      <c r="AA1348" s="63"/>
      <c r="AB1348" s="63"/>
      <c r="AC1348" s="63"/>
      <c r="AD1348" s="63"/>
      <c r="AE1348" s="63"/>
      <c r="AF1348" s="63"/>
      <c r="AG1348" s="63">
        <v>0</v>
      </c>
      <c r="AH1348" s="63"/>
      <c r="AI1348" s="63"/>
      <c r="AJ1348" s="63"/>
      <c r="AK1348" s="63"/>
      <c r="AL1348" s="63"/>
      <c r="AM1348" s="63"/>
      <c r="AN1348" s="63"/>
      <c r="AO1348" s="63"/>
      <c r="AP1348" s="63"/>
      <c r="AQ1348" s="63"/>
      <c r="AS1348" s="5">
        <f>IF(Q1348&gt;0,RANK(Q1348,(N1348:P1348,Q1348:AE1348)),0)</f>
        <v>5</v>
      </c>
      <c r="AT1348" s="5">
        <f>IF(R1348&gt;0,RANK(R1348,(N1348:P1348,Q1348:AE1348)),0)</f>
        <v>4</v>
      </c>
      <c r="AU1348" s="5">
        <f>IF(T1348&gt;0,RANK(T1348,(N1348:P1348,Q1348:AE1348)),0)</f>
        <v>0</v>
      </c>
      <c r="AV1348" s="5">
        <f>IF(S1348&gt;0,RANK(S1348,(N1348:P1348,Q1348:AE1348)),0)</f>
        <v>3</v>
      </c>
      <c r="AW1348" s="2">
        <f t="shared" si="559"/>
        <v>2.0447485352522513E-3</v>
      </c>
      <c r="AX1348" s="2">
        <f t="shared" si="560"/>
        <v>4.7972946403995126E-3</v>
      </c>
      <c r="AY1348" s="2">
        <f t="shared" si="561"/>
        <v>0</v>
      </c>
      <c r="AZ1348" s="2">
        <f t="shared" si="562"/>
        <v>6.2915339546223111E-3</v>
      </c>
      <c r="BB1348" t="s">
        <v>2887</v>
      </c>
      <c r="BC1348" t="s">
        <v>3139</v>
      </c>
      <c r="BD1348" s="8"/>
      <c r="BF1348" s="111">
        <v>26</v>
      </c>
      <c r="BG1348" s="113">
        <v>117</v>
      </c>
      <c r="BH1348" s="117">
        <f t="shared" si="553"/>
        <v>26117</v>
      </c>
      <c r="BJ1348" s="5" t="s">
        <v>3185</v>
      </c>
      <c r="BW1348" s="131">
        <v>169</v>
      </c>
    </row>
    <row r="1349" spans="1:75" hidden="1" outlineLevel="1">
      <c r="A1349" t="s">
        <v>1320</v>
      </c>
      <c r="B1349" t="s">
        <v>3139</v>
      </c>
      <c r="C1349" s="1">
        <f t="shared" si="554"/>
        <v>5051</v>
      </c>
      <c r="D1349" s="5">
        <f>IF(N1349&gt;0, RANK(N1349,(N1349:P1349,Q1349:AE1349)),0)</f>
        <v>2</v>
      </c>
      <c r="E1349" s="5">
        <f>IF(O1349&gt;0,RANK(O1349,(N1349:P1349,Q1349:AE1349)),0)</f>
        <v>1</v>
      </c>
      <c r="F1349" s="5">
        <f>IF(P1349&gt;0,RANK(P1349,(N1349:P1349,Q1349:AE1349)),0)</f>
        <v>0</v>
      </c>
      <c r="G1349" s="131">
        <f t="shared" si="540"/>
        <v>879</v>
      </c>
      <c r="H1349" s="136">
        <f t="shared" si="541"/>
        <v>0.17402494555533557</v>
      </c>
      <c r="I1349" s="2"/>
      <c r="J1349" s="2">
        <f t="shared" si="555"/>
        <v>0.40566224509998022</v>
      </c>
      <c r="K1349" s="2">
        <f t="shared" si="556"/>
        <v>0.57968719065531582</v>
      </c>
      <c r="L1349" s="2">
        <f t="shared" si="557"/>
        <v>0</v>
      </c>
      <c r="M1349" s="2">
        <f t="shared" si="558"/>
        <v>1.4650564244703901E-2</v>
      </c>
      <c r="N1349" s="63">
        <v>2049</v>
      </c>
      <c r="O1349" s="63">
        <v>2928</v>
      </c>
      <c r="P1349" s="63"/>
      <c r="Q1349" s="63">
        <v>0</v>
      </c>
      <c r="R1349" s="63">
        <v>27</v>
      </c>
      <c r="S1349" s="63">
        <v>35</v>
      </c>
      <c r="T1349" s="63"/>
      <c r="U1349" s="63">
        <v>0</v>
      </c>
      <c r="V1349" s="63"/>
      <c r="W1349" s="63">
        <f>IF(Copyright!C$12=1,IF(BW1349&gt;0,BW1349-Q1349-SUM(T1349:V1349)-SUM(Y1349:AG1349)-SUM(AH1349:AQ1349),0),0)</f>
        <v>0</v>
      </c>
      <c r="X1349" s="63">
        <v>12</v>
      </c>
      <c r="Y1349" s="63">
        <v>0</v>
      </c>
      <c r="Z1349" s="63"/>
      <c r="AA1349" s="63"/>
      <c r="AB1349" s="63"/>
      <c r="AC1349" s="63"/>
      <c r="AD1349" s="63"/>
      <c r="AE1349" s="63"/>
      <c r="AF1349" s="63"/>
      <c r="AG1349" s="63">
        <v>0</v>
      </c>
      <c r="AH1349" s="63"/>
      <c r="AI1349" s="63"/>
      <c r="AJ1349" s="63"/>
      <c r="AK1349" s="63"/>
      <c r="AL1349" s="63"/>
      <c r="AM1349" s="63"/>
      <c r="AN1349" s="63"/>
      <c r="AO1349" s="63"/>
      <c r="AP1349" s="63"/>
      <c r="AQ1349" s="63"/>
      <c r="AS1349" s="5">
        <f>IF(Q1349&gt;0,RANK(Q1349,(N1349:P1349,Q1349:AE1349)),0)</f>
        <v>0</v>
      </c>
      <c r="AT1349" s="5">
        <f>IF(R1349&gt;0,RANK(R1349,(N1349:P1349,Q1349:AE1349)),0)</f>
        <v>4</v>
      </c>
      <c r="AU1349" s="5">
        <f>IF(T1349&gt;0,RANK(T1349,(N1349:P1349,Q1349:AE1349)),0)</f>
        <v>0</v>
      </c>
      <c r="AV1349" s="5">
        <f>IF(S1349&gt;0,RANK(S1349,(N1349:P1349,Q1349:AE1349)),0)</f>
        <v>3</v>
      </c>
      <c r="AW1349" s="2">
        <f t="shared" si="559"/>
        <v>0</v>
      </c>
      <c r="AX1349" s="2">
        <f t="shared" si="560"/>
        <v>5.3454761433379527E-3</v>
      </c>
      <c r="AY1349" s="2">
        <f t="shared" si="561"/>
        <v>0</v>
      </c>
      <c r="AZ1349" s="2">
        <f t="shared" si="562"/>
        <v>6.9293209265491986E-3</v>
      </c>
      <c r="BB1349" t="s">
        <v>1320</v>
      </c>
      <c r="BC1349" t="s">
        <v>3139</v>
      </c>
      <c r="BD1349" s="8">
        <v>1</v>
      </c>
      <c r="BF1349" s="111">
        <v>26</v>
      </c>
      <c r="BG1349" s="113">
        <v>119</v>
      </c>
      <c r="BH1349" s="117">
        <f t="shared" si="553"/>
        <v>26119</v>
      </c>
      <c r="BJ1349" s="5" t="s">
        <v>3185</v>
      </c>
    </row>
    <row r="1350" spans="1:75" hidden="1" outlineLevel="1">
      <c r="A1350" t="s">
        <v>2</v>
      </c>
      <c r="B1350" t="s">
        <v>3139</v>
      </c>
      <c r="C1350" s="1">
        <f t="shared" si="554"/>
        <v>76163</v>
      </c>
      <c r="D1350" s="5">
        <f>IF(N1350&gt;0, RANK(N1350,(N1350:P1350,Q1350:AE1350)),0)</f>
        <v>1</v>
      </c>
      <c r="E1350" s="5">
        <f>IF(O1350&gt;0,RANK(O1350,(N1350:P1350,Q1350:AE1350)),0)</f>
        <v>2</v>
      </c>
      <c r="F1350" s="5">
        <f>IF(P1350&gt;0,RANK(P1350,(N1350:P1350,Q1350:AE1350)),0)</f>
        <v>0</v>
      </c>
      <c r="G1350" s="131">
        <f t="shared" si="540"/>
        <v>13552</v>
      </c>
      <c r="H1350" s="136">
        <f t="shared" si="541"/>
        <v>0.177934167509158</v>
      </c>
      <c r="I1350" s="2"/>
      <c r="J1350" s="2">
        <f t="shared" si="555"/>
        <v>0.58343290048973906</v>
      </c>
      <c r="K1350" s="2">
        <f t="shared" si="556"/>
        <v>0.40549873298058114</v>
      </c>
      <c r="L1350" s="2">
        <f t="shared" si="557"/>
        <v>0</v>
      </c>
      <c r="M1350" s="2">
        <f t="shared" si="558"/>
        <v>1.1068366529679796E-2</v>
      </c>
      <c r="N1350" s="63">
        <v>44436</v>
      </c>
      <c r="O1350" s="63">
        <v>30884</v>
      </c>
      <c r="P1350" s="63"/>
      <c r="Q1350" s="63">
        <v>107</v>
      </c>
      <c r="R1350" s="63">
        <v>343</v>
      </c>
      <c r="S1350" s="63">
        <v>298</v>
      </c>
      <c r="T1350" s="63"/>
      <c r="U1350" s="63">
        <v>0</v>
      </c>
      <c r="V1350" s="63"/>
      <c r="W1350" s="63">
        <f>IF(Copyright!C$12=1,IF(BW1350&gt;0,BW1350-Q1350-SUM(T1350:V1350)-SUM(Y1350:AG1350)-SUM(AH1350:AQ1350),0),0)</f>
        <v>0</v>
      </c>
      <c r="X1350" s="63">
        <v>95</v>
      </c>
      <c r="Y1350" s="63">
        <v>0</v>
      </c>
      <c r="Z1350" s="63"/>
      <c r="AA1350" s="63"/>
      <c r="AB1350" s="63"/>
      <c r="AC1350" s="63"/>
      <c r="AD1350" s="63"/>
      <c r="AE1350" s="63"/>
      <c r="AF1350" s="63"/>
      <c r="AG1350" s="63">
        <v>0</v>
      </c>
      <c r="AH1350" s="63"/>
      <c r="AI1350" s="63"/>
      <c r="AJ1350" s="63"/>
      <c r="AK1350" s="63"/>
      <c r="AL1350" s="63"/>
      <c r="AM1350" s="63"/>
      <c r="AN1350" s="63"/>
      <c r="AO1350" s="63"/>
      <c r="AP1350" s="63"/>
      <c r="AQ1350" s="63"/>
      <c r="AS1350" s="5">
        <f>IF(Q1350&gt;0,RANK(Q1350,(N1350:P1350,Q1350:AE1350)),0)</f>
        <v>5</v>
      </c>
      <c r="AT1350" s="5">
        <f>IF(R1350&gt;0,RANK(R1350,(N1350:P1350,Q1350:AE1350)),0)</f>
        <v>3</v>
      </c>
      <c r="AU1350" s="5">
        <f>IF(T1350&gt;0,RANK(T1350,(N1350:P1350,Q1350:AE1350)),0)</f>
        <v>0</v>
      </c>
      <c r="AV1350" s="5">
        <f>IF(S1350&gt;0,RANK(S1350,(N1350:P1350,Q1350:AE1350)),0)</f>
        <v>4</v>
      </c>
      <c r="AW1350" s="2">
        <f t="shared" si="559"/>
        <v>1.4048816354397804E-3</v>
      </c>
      <c r="AX1350" s="2">
        <f t="shared" si="560"/>
        <v>4.5034990743536892E-3</v>
      </c>
      <c r="AY1350" s="2">
        <f t="shared" si="561"/>
        <v>0</v>
      </c>
      <c r="AZ1350" s="2">
        <f t="shared" si="562"/>
        <v>3.912661003374342E-3</v>
      </c>
      <c r="BB1350" t="s">
        <v>2</v>
      </c>
      <c r="BC1350" t="s">
        <v>3139</v>
      </c>
      <c r="BD1350" s="8">
        <v>2</v>
      </c>
      <c r="BF1350" s="111">
        <v>26</v>
      </c>
      <c r="BG1350" s="113">
        <v>121</v>
      </c>
      <c r="BH1350" s="117">
        <f t="shared" si="553"/>
        <v>26121</v>
      </c>
      <c r="BJ1350" s="5" t="s">
        <v>3185</v>
      </c>
      <c r="BW1350" s="63">
        <v>341</v>
      </c>
    </row>
    <row r="1351" spans="1:75" hidden="1" outlineLevel="1">
      <c r="A1351" t="s">
        <v>3</v>
      </c>
      <c r="B1351" t="s">
        <v>3139</v>
      </c>
      <c r="C1351" s="1">
        <f t="shared" si="554"/>
        <v>21478</v>
      </c>
      <c r="D1351" s="5">
        <f>IF(N1351&gt;0, RANK(N1351,(N1351:P1351,Q1351:AE1351)),0)</f>
        <v>2</v>
      </c>
      <c r="E1351" s="5">
        <f>IF(O1351&gt;0,RANK(O1351,(N1351:P1351,Q1351:AE1351)),0)</f>
        <v>1</v>
      </c>
      <c r="F1351" s="5">
        <f>IF(P1351&gt;0,RANK(P1351,(N1351:P1351,Q1351:AE1351)),0)</f>
        <v>0</v>
      </c>
      <c r="G1351" s="131">
        <f t="shared" si="540"/>
        <v>3729</v>
      </c>
      <c r="H1351" s="136">
        <f t="shared" si="541"/>
        <v>0.17361951764596331</v>
      </c>
      <c r="I1351" s="2"/>
      <c r="J1351" s="2">
        <f t="shared" si="555"/>
        <v>0.40636930812924854</v>
      </c>
      <c r="K1351" s="2">
        <f t="shared" si="556"/>
        <v>0.57998882577521182</v>
      </c>
      <c r="L1351" s="2">
        <f t="shared" si="557"/>
        <v>0</v>
      </c>
      <c r="M1351" s="2">
        <f t="shared" si="558"/>
        <v>1.3641866095539634E-2</v>
      </c>
      <c r="N1351" s="63">
        <v>8728</v>
      </c>
      <c r="O1351" s="63">
        <v>12457</v>
      </c>
      <c r="P1351" s="63"/>
      <c r="Q1351" s="63">
        <v>39</v>
      </c>
      <c r="R1351" s="63">
        <v>97</v>
      </c>
      <c r="S1351" s="63">
        <v>124</v>
      </c>
      <c r="T1351" s="63"/>
      <c r="U1351" s="63">
        <v>0</v>
      </c>
      <c r="V1351" s="63"/>
      <c r="W1351" s="63">
        <f>IF(Copyright!C$12=1,IF(BW1351&gt;0,BW1351-Q1351-SUM(T1351:V1351)-SUM(Y1351:AG1351)-SUM(AH1351:AQ1351),0),0)</f>
        <v>0</v>
      </c>
      <c r="X1351" s="63">
        <v>23</v>
      </c>
      <c r="Y1351" s="63">
        <v>10</v>
      </c>
      <c r="Z1351" s="63"/>
      <c r="AA1351" s="63"/>
      <c r="AB1351" s="63"/>
      <c r="AC1351" s="63"/>
      <c r="AD1351" s="63"/>
      <c r="AE1351" s="63"/>
      <c r="AF1351" s="63"/>
      <c r="AG1351" s="63">
        <v>0</v>
      </c>
      <c r="AH1351" s="63"/>
      <c r="AI1351" s="63"/>
      <c r="AJ1351" s="63"/>
      <c r="AK1351" s="63"/>
      <c r="AL1351" s="63"/>
      <c r="AM1351" s="63"/>
      <c r="AN1351" s="63"/>
      <c r="AO1351" s="63"/>
      <c r="AP1351" s="63"/>
      <c r="AQ1351" s="63"/>
      <c r="AS1351" s="5">
        <f>IF(Q1351&gt;0,RANK(Q1351,(N1351:P1351,Q1351:AE1351)),0)</f>
        <v>5</v>
      </c>
      <c r="AT1351" s="5">
        <f>IF(R1351&gt;0,RANK(R1351,(N1351:P1351,Q1351:AE1351)),0)</f>
        <v>4</v>
      </c>
      <c r="AU1351" s="5">
        <f>IF(T1351&gt;0,RANK(T1351,(N1351:P1351,Q1351:AE1351)),0)</f>
        <v>0</v>
      </c>
      <c r="AV1351" s="5">
        <f>IF(S1351&gt;0,RANK(S1351,(N1351:P1351,Q1351:AE1351)),0)</f>
        <v>3</v>
      </c>
      <c r="AW1351" s="2">
        <f t="shared" si="559"/>
        <v>1.8158115280752399E-3</v>
      </c>
      <c r="AX1351" s="2">
        <f t="shared" si="560"/>
        <v>4.5162491852127756E-3</v>
      </c>
      <c r="AY1351" s="2">
        <f t="shared" si="561"/>
        <v>0</v>
      </c>
      <c r="AZ1351" s="2">
        <f t="shared" si="562"/>
        <v>5.7733494738802498E-3</v>
      </c>
      <c r="BB1351" t="s">
        <v>3</v>
      </c>
      <c r="BC1351" t="s">
        <v>3139</v>
      </c>
      <c r="BD1351" s="8">
        <v>2</v>
      </c>
      <c r="BF1351" s="111">
        <v>26</v>
      </c>
      <c r="BG1351" s="113">
        <v>123</v>
      </c>
      <c r="BH1351" s="117">
        <f t="shared" si="553"/>
        <v>26123</v>
      </c>
      <c r="BJ1351" s="5" t="s">
        <v>3185</v>
      </c>
    </row>
    <row r="1352" spans="1:75" hidden="1" outlineLevel="1">
      <c r="A1352" t="s">
        <v>2875</v>
      </c>
      <c r="B1352" t="s">
        <v>3139</v>
      </c>
      <c r="C1352" s="1">
        <f t="shared" si="554"/>
        <v>651607</v>
      </c>
      <c r="D1352" s="5">
        <f>IF(N1352&gt;0, RANK(N1352,(N1352:P1352,Q1352:AE1352)),0)</f>
        <v>1</v>
      </c>
      <c r="E1352" s="5">
        <f>IF(O1352&gt;0,RANK(O1352,(N1352:P1352,Q1352:AE1352)),0)</f>
        <v>2</v>
      </c>
      <c r="F1352" s="5">
        <f>IF(P1352&gt;0,RANK(P1352,(N1352:P1352,Q1352:AE1352)),0)</f>
        <v>0</v>
      </c>
      <c r="G1352" s="131">
        <f t="shared" ref="G1352:G1415" si="563">IF(C1352&gt;0,MAX(N1352:P1352)-LARGE(N1352:P1352,2),0)</f>
        <v>52488</v>
      </c>
      <c r="H1352" s="136">
        <f t="shared" ref="H1352:H1415" si="564">IF(C1352&gt;0,G1352/C1352,0)</f>
        <v>8.0551620838941268E-2</v>
      </c>
      <c r="I1352" s="2"/>
      <c r="J1352" s="2">
        <f t="shared" si="555"/>
        <v>0.53560198094863931</v>
      </c>
      <c r="K1352" s="2">
        <f t="shared" si="556"/>
        <v>0.45505036010969802</v>
      </c>
      <c r="L1352" s="2">
        <f t="shared" si="557"/>
        <v>0</v>
      </c>
      <c r="M1352" s="2">
        <f t="shared" si="558"/>
        <v>9.3476589416626732E-3</v>
      </c>
      <c r="N1352" s="63">
        <v>349002</v>
      </c>
      <c r="O1352" s="63">
        <v>296514</v>
      </c>
      <c r="P1352" s="63"/>
      <c r="Q1352" s="63">
        <v>1322</v>
      </c>
      <c r="R1352" s="63">
        <v>2641</v>
      </c>
      <c r="S1352" s="63">
        <v>1515</v>
      </c>
      <c r="T1352" s="63"/>
      <c r="U1352" s="63">
        <v>11</v>
      </c>
      <c r="V1352" s="63"/>
      <c r="W1352" s="63">
        <f>IF(Copyright!C$12=1,IF(BW1352&gt;0,BW1352-Q1352-SUM(T1352:V1352)-SUM(Y1352:AG1352)-SUM(AH1352:AQ1352),0),0)</f>
        <v>0</v>
      </c>
      <c r="X1352" s="63">
        <v>566</v>
      </c>
      <c r="Y1352" s="63">
        <v>1</v>
      </c>
      <c r="Z1352" s="63"/>
      <c r="AA1352" s="63"/>
      <c r="AB1352" s="63"/>
      <c r="AC1352" s="63"/>
      <c r="AD1352" s="63"/>
      <c r="AE1352" s="63"/>
      <c r="AF1352" s="63"/>
      <c r="AG1352" s="63">
        <v>35</v>
      </c>
      <c r="AH1352" s="63"/>
      <c r="AI1352" s="63"/>
      <c r="AJ1352" s="63"/>
      <c r="AK1352" s="63"/>
      <c r="AL1352" s="63"/>
      <c r="AM1352" s="63"/>
      <c r="AN1352" s="63"/>
      <c r="AO1352" s="63"/>
      <c r="AP1352" s="63"/>
      <c r="AQ1352" s="63"/>
      <c r="AS1352" s="5">
        <f>IF(Q1352&gt;0,RANK(Q1352,(N1352:P1352,Q1352:AE1352)),0)</f>
        <v>5</v>
      </c>
      <c r="AT1352" s="5">
        <f>IF(R1352&gt;0,RANK(R1352,(N1352:P1352,Q1352:AE1352)),0)</f>
        <v>3</v>
      </c>
      <c r="AU1352" s="5">
        <f>IF(T1352&gt;0,RANK(T1352,(N1352:P1352,Q1352:AE1352)),0)</f>
        <v>0</v>
      </c>
      <c r="AV1352" s="5">
        <f>IF(S1352&gt;0,RANK(S1352,(N1352:P1352,Q1352:AE1352)),0)</f>
        <v>4</v>
      </c>
      <c r="AW1352" s="2">
        <f t="shared" si="559"/>
        <v>2.0288302611850394E-3</v>
      </c>
      <c r="AX1352" s="2">
        <f t="shared" si="560"/>
        <v>4.0530565202645157E-3</v>
      </c>
      <c r="AY1352" s="2">
        <f t="shared" si="561"/>
        <v>0</v>
      </c>
      <c r="AZ1352" s="2">
        <f t="shared" si="562"/>
        <v>2.3250210633096327E-3</v>
      </c>
      <c r="BB1352" t="s">
        <v>2875</v>
      </c>
      <c r="BC1352" t="s">
        <v>3139</v>
      </c>
      <c r="BD1352" s="8"/>
      <c r="BF1352" s="111">
        <v>26</v>
      </c>
      <c r="BG1352" s="113">
        <v>125</v>
      </c>
      <c r="BH1352" s="117">
        <f t="shared" si="553"/>
        <v>26125</v>
      </c>
      <c r="BJ1352" s="5" t="s">
        <v>3185</v>
      </c>
      <c r="BW1352" s="63">
        <v>3333</v>
      </c>
    </row>
    <row r="1353" spans="1:75" hidden="1" outlineLevel="1">
      <c r="A1353" t="s">
        <v>2469</v>
      </c>
      <c r="B1353" t="s">
        <v>3139</v>
      </c>
      <c r="C1353" s="1">
        <f t="shared" si="554"/>
        <v>11450</v>
      </c>
      <c r="D1353" s="5">
        <f>IF(N1353&gt;0, RANK(N1353,(N1353:P1353,Q1353:AE1353)),0)</f>
        <v>2</v>
      </c>
      <c r="E1353" s="5">
        <f>IF(O1353&gt;0,RANK(O1353,(N1353:P1353,Q1353:AE1353)),0)</f>
        <v>1</v>
      </c>
      <c r="F1353" s="5">
        <f>IF(P1353&gt;0,RANK(P1353,(N1353:P1353,Q1353:AE1353)),0)</f>
        <v>0</v>
      </c>
      <c r="G1353" s="131">
        <f t="shared" si="563"/>
        <v>1176</v>
      </c>
      <c r="H1353" s="136">
        <f t="shared" si="564"/>
        <v>0.10270742358078602</v>
      </c>
      <c r="I1353" s="2"/>
      <c r="J1353" s="2">
        <f t="shared" si="555"/>
        <v>0.44218340611353713</v>
      </c>
      <c r="K1353" s="2">
        <f t="shared" si="556"/>
        <v>0.54489082969432312</v>
      </c>
      <c r="L1353" s="2">
        <f t="shared" si="557"/>
        <v>0</v>
      </c>
      <c r="M1353" s="2">
        <f t="shared" si="558"/>
        <v>1.2925764192139755E-2</v>
      </c>
      <c r="N1353" s="63">
        <v>5063</v>
      </c>
      <c r="O1353" s="63">
        <v>6239</v>
      </c>
      <c r="P1353" s="63"/>
      <c r="Q1353" s="63">
        <v>12</v>
      </c>
      <c r="R1353" s="63">
        <v>48</v>
      </c>
      <c r="S1353" s="63">
        <v>68</v>
      </c>
      <c r="T1353" s="63"/>
      <c r="U1353" s="63">
        <v>0</v>
      </c>
      <c r="V1353" s="63"/>
      <c r="W1353" s="63">
        <f>IF(Copyright!C$12=1,IF(BW1353&gt;0,BW1353-Q1353-SUM(T1353:V1353)-SUM(Y1353:AG1353)-SUM(AH1353:AQ1353),0),0)</f>
        <v>0</v>
      </c>
      <c r="X1353" s="63">
        <v>20</v>
      </c>
      <c r="Y1353" s="63">
        <v>0</v>
      </c>
      <c r="Z1353" s="63"/>
      <c r="AA1353" s="63"/>
      <c r="AB1353" s="63"/>
      <c r="AC1353" s="63"/>
      <c r="AD1353" s="63"/>
      <c r="AE1353" s="63"/>
      <c r="AF1353" s="63"/>
      <c r="AG1353" s="63">
        <v>0</v>
      </c>
      <c r="AH1353" s="63"/>
      <c r="AI1353" s="63"/>
      <c r="AJ1353" s="63"/>
      <c r="AK1353" s="63"/>
      <c r="AL1353" s="63"/>
      <c r="AM1353" s="63"/>
      <c r="AN1353" s="63"/>
      <c r="AO1353" s="63"/>
      <c r="AP1353" s="63"/>
      <c r="AQ1353" s="63"/>
      <c r="AS1353" s="5">
        <f>IF(Q1353&gt;0,RANK(Q1353,(N1353:P1353,Q1353:AE1353)),0)</f>
        <v>6</v>
      </c>
      <c r="AT1353" s="5">
        <f>IF(R1353&gt;0,RANK(R1353,(N1353:P1353,Q1353:AE1353)),0)</f>
        <v>4</v>
      </c>
      <c r="AU1353" s="5">
        <f>IF(T1353&gt;0,RANK(T1353,(N1353:P1353,Q1353:AE1353)),0)</f>
        <v>0</v>
      </c>
      <c r="AV1353" s="5">
        <f>IF(S1353&gt;0,RANK(S1353,(N1353:P1353,Q1353:AE1353)),0)</f>
        <v>3</v>
      </c>
      <c r="AW1353" s="2">
        <f t="shared" si="559"/>
        <v>1.0480349344978166E-3</v>
      </c>
      <c r="AX1353" s="2">
        <f t="shared" si="560"/>
        <v>4.1921397379912663E-3</v>
      </c>
      <c r="AY1353" s="2">
        <f t="shared" si="561"/>
        <v>0</v>
      </c>
      <c r="AZ1353" s="2">
        <f t="shared" si="562"/>
        <v>5.9388646288209609E-3</v>
      </c>
      <c r="BB1353" t="s">
        <v>2469</v>
      </c>
      <c r="BC1353" t="s">
        <v>3139</v>
      </c>
      <c r="BD1353" s="8">
        <v>2</v>
      </c>
      <c r="BF1353" s="111">
        <v>26</v>
      </c>
      <c r="BG1353" s="113">
        <v>127</v>
      </c>
      <c r="BH1353" s="117">
        <f t="shared" si="553"/>
        <v>26127</v>
      </c>
      <c r="BJ1353" s="5" t="s">
        <v>3185</v>
      </c>
    </row>
    <row r="1354" spans="1:75" hidden="1" outlineLevel="1">
      <c r="A1354" t="s">
        <v>275</v>
      </c>
      <c r="B1354" t="s">
        <v>3139</v>
      </c>
      <c r="C1354" s="1">
        <f t="shared" ref="C1354:C1373" si="565">SUM(N1354:AQ1354)</f>
        <v>10361</v>
      </c>
      <c r="D1354" s="5">
        <f>IF(N1354&gt;0, RANK(N1354,(N1354:P1354,Q1354:AE1354)),0)</f>
        <v>2</v>
      </c>
      <c r="E1354" s="5">
        <f>IF(O1354&gt;0,RANK(O1354,(N1354:P1354,Q1354:AE1354)),0)</f>
        <v>1</v>
      </c>
      <c r="F1354" s="5">
        <f>IF(P1354&gt;0,RANK(P1354,(N1354:P1354,Q1354:AE1354)),0)</f>
        <v>0</v>
      </c>
      <c r="G1354" s="131">
        <f t="shared" si="563"/>
        <v>646</v>
      </c>
      <c r="H1354" s="136">
        <f t="shared" si="564"/>
        <v>6.2349194093234243E-2</v>
      </c>
      <c r="I1354" s="2"/>
      <c r="J1354" s="2">
        <f t="shared" ref="J1354:J1373" si="566">IF($C1354=0,"-",N1354/$C1354)</f>
        <v>0.46240710356143228</v>
      </c>
      <c r="K1354" s="2">
        <f t="shared" ref="K1354:K1373" si="567">IF($C1354=0,"-",O1354/$C1354)</f>
        <v>0.52475629765466658</v>
      </c>
      <c r="L1354" s="2">
        <f t="shared" ref="L1354:L1373" si="568">IF($C1354=0,"-",P1354/$C1354)</f>
        <v>0</v>
      </c>
      <c r="M1354" s="2">
        <f t="shared" ref="M1354:M1373" si="569">IF(C1354=0,"-",(1-J1354-K1354-L1354))</f>
        <v>1.2836598783901088E-2</v>
      </c>
      <c r="N1354" s="63">
        <v>4791</v>
      </c>
      <c r="O1354" s="63">
        <v>5437</v>
      </c>
      <c r="P1354" s="63"/>
      <c r="Q1354" s="63">
        <v>0</v>
      </c>
      <c r="R1354" s="63">
        <v>50</v>
      </c>
      <c r="S1354" s="63">
        <v>63</v>
      </c>
      <c r="T1354" s="63"/>
      <c r="U1354" s="63">
        <v>0</v>
      </c>
      <c r="V1354" s="63"/>
      <c r="W1354" s="63">
        <f>IF(Copyright!C$12=1,IF(BW1354&gt;0,BW1354-Q1354-SUM(T1354:V1354)-SUM(Y1354:AG1354)-SUM(AH1354:AQ1354),0),0)</f>
        <v>0</v>
      </c>
      <c r="X1354" s="63">
        <v>20</v>
      </c>
      <c r="Y1354" s="63">
        <v>0</v>
      </c>
      <c r="Z1354" s="63"/>
      <c r="AA1354" s="63"/>
      <c r="AB1354" s="63"/>
      <c r="AC1354" s="63"/>
      <c r="AD1354" s="63"/>
      <c r="AE1354" s="63"/>
      <c r="AF1354" s="63"/>
      <c r="AG1354" s="63">
        <v>0</v>
      </c>
      <c r="AH1354" s="63"/>
      <c r="AI1354" s="63"/>
      <c r="AJ1354" s="63"/>
      <c r="AK1354" s="63"/>
      <c r="AL1354" s="63"/>
      <c r="AM1354" s="63"/>
      <c r="AN1354" s="63"/>
      <c r="AO1354" s="63"/>
      <c r="AP1354" s="63"/>
      <c r="AQ1354" s="63"/>
      <c r="AS1354" s="5">
        <f>IF(Q1354&gt;0,RANK(Q1354,(N1354:P1354,Q1354:AE1354)),0)</f>
        <v>0</v>
      </c>
      <c r="AT1354" s="5">
        <f>IF(R1354&gt;0,RANK(R1354,(N1354:P1354,Q1354:AE1354)),0)</f>
        <v>4</v>
      </c>
      <c r="AU1354" s="5">
        <f>IF(T1354&gt;0,RANK(T1354,(N1354:P1354,Q1354:AE1354)),0)</f>
        <v>0</v>
      </c>
      <c r="AV1354" s="5">
        <f>IF(S1354&gt;0,RANK(S1354,(N1354:P1354,Q1354:AE1354)),0)</f>
        <v>3</v>
      </c>
      <c r="AW1354" s="2">
        <f t="shared" ref="AW1354:AW1373" si="570">IF($C1354=0,"-",Q1354/$C1354)</f>
        <v>0</v>
      </c>
      <c r="AX1354" s="2">
        <f t="shared" ref="AX1354:AX1373" si="571">IF($C1354=0,"-",R1354/$C1354)</f>
        <v>4.8257890165041986E-3</v>
      </c>
      <c r="AY1354" s="2">
        <f t="shared" ref="AY1354:AY1373" si="572">IF($C1354=0,"-",T1354/$C1354)</f>
        <v>0</v>
      </c>
      <c r="AZ1354" s="2">
        <f t="shared" ref="AZ1354:AZ1373" si="573">IF($C1354=0,"-",S1354/$C1354)</f>
        <v>6.0804941607952899E-3</v>
      </c>
      <c r="BB1354" t="s">
        <v>275</v>
      </c>
      <c r="BC1354" t="s">
        <v>3139</v>
      </c>
      <c r="BD1354" s="8">
        <v>4</v>
      </c>
      <c r="BF1354" s="111">
        <v>26</v>
      </c>
      <c r="BG1354" s="113">
        <v>129</v>
      </c>
      <c r="BH1354" s="117">
        <f t="shared" si="553"/>
        <v>26129</v>
      </c>
      <c r="BJ1354" s="5" t="s">
        <v>3185</v>
      </c>
      <c r="BW1354" s="63">
        <v>33</v>
      </c>
    </row>
    <row r="1355" spans="1:75" hidden="1" outlineLevel="1">
      <c r="A1355" t="s">
        <v>2719</v>
      </c>
      <c r="B1355" t="s">
        <v>3139</v>
      </c>
      <c r="C1355" s="1">
        <f t="shared" si="565"/>
        <v>3539</v>
      </c>
      <c r="D1355" s="5">
        <f>IF(N1355&gt;0, RANK(N1355,(N1355:P1355,Q1355:AE1355)),0)</f>
        <v>2</v>
      </c>
      <c r="E1355" s="5">
        <f>IF(O1355&gt;0,RANK(O1355,(N1355:P1355,Q1355:AE1355)),0)</f>
        <v>1</v>
      </c>
      <c r="F1355" s="5">
        <f>IF(P1355&gt;0,RANK(P1355,(N1355:P1355,Q1355:AE1355)),0)</f>
        <v>0</v>
      </c>
      <c r="G1355" s="131">
        <f t="shared" si="563"/>
        <v>320</v>
      </c>
      <c r="H1355" s="136">
        <f t="shared" si="564"/>
        <v>9.0421022887821417E-2</v>
      </c>
      <c r="I1355" s="2"/>
      <c r="J1355" s="2">
        <f t="shared" si="566"/>
        <v>0.44814919468776493</v>
      </c>
      <c r="K1355" s="2">
        <f t="shared" si="567"/>
        <v>0.53857021757558632</v>
      </c>
      <c r="L1355" s="2">
        <f t="shared" si="568"/>
        <v>0</v>
      </c>
      <c r="M1355" s="2">
        <f t="shared" si="569"/>
        <v>1.3280587736648752E-2</v>
      </c>
      <c r="N1355" s="63">
        <v>1586</v>
      </c>
      <c r="O1355" s="63">
        <v>1906</v>
      </c>
      <c r="P1355" s="63"/>
      <c r="Q1355" s="63">
        <v>2</v>
      </c>
      <c r="R1355" s="63">
        <v>17</v>
      </c>
      <c r="S1355" s="63">
        <v>23</v>
      </c>
      <c r="T1355" s="63"/>
      <c r="U1355" s="63">
        <v>1</v>
      </c>
      <c r="V1355" s="63"/>
      <c r="W1355" s="63">
        <f>IF(Copyright!C$12=1,IF(BW1355&gt;0,BW1355-Q1355-SUM(T1355:V1355)-SUM(Y1355:AG1355)-SUM(AH1355:AQ1355),0),0)</f>
        <v>0</v>
      </c>
      <c r="X1355" s="63">
        <v>4</v>
      </c>
      <c r="Y1355" s="63">
        <v>0</v>
      </c>
      <c r="Z1355" s="63"/>
      <c r="AA1355" s="63"/>
      <c r="AB1355" s="63"/>
      <c r="AC1355" s="63"/>
      <c r="AD1355" s="63"/>
      <c r="AE1355" s="63"/>
      <c r="AF1355" s="63"/>
      <c r="AG1355" s="63">
        <v>0</v>
      </c>
      <c r="AH1355" s="63"/>
      <c r="AI1355" s="63"/>
      <c r="AJ1355" s="63"/>
      <c r="AK1355" s="63"/>
      <c r="AL1355" s="63"/>
      <c r="AM1355" s="63"/>
      <c r="AN1355" s="63"/>
      <c r="AO1355" s="63"/>
      <c r="AP1355" s="63"/>
      <c r="AQ1355" s="63"/>
      <c r="AS1355" s="5">
        <f>IF(Q1355&gt;0,RANK(Q1355,(N1355:P1355,Q1355:AE1355)),0)</f>
        <v>6</v>
      </c>
      <c r="AT1355" s="5">
        <f>IF(R1355&gt;0,RANK(R1355,(N1355:P1355,Q1355:AE1355)),0)</f>
        <v>4</v>
      </c>
      <c r="AU1355" s="5">
        <f>IF(T1355&gt;0,RANK(T1355,(N1355:P1355,Q1355:AE1355)),0)</f>
        <v>0</v>
      </c>
      <c r="AV1355" s="5">
        <f>IF(S1355&gt;0,RANK(S1355,(N1355:P1355,Q1355:AE1355)),0)</f>
        <v>3</v>
      </c>
      <c r="AW1355" s="2">
        <f t="shared" si="570"/>
        <v>5.6513139304888388E-4</v>
      </c>
      <c r="AX1355" s="2">
        <f t="shared" si="571"/>
        <v>4.8036168409155127E-3</v>
      </c>
      <c r="AY1355" s="2">
        <f t="shared" si="572"/>
        <v>0</v>
      </c>
      <c r="AZ1355" s="2">
        <f t="shared" si="573"/>
        <v>6.4990110200621645E-3</v>
      </c>
      <c r="BB1355" t="s">
        <v>2719</v>
      </c>
      <c r="BC1355" t="s">
        <v>3139</v>
      </c>
      <c r="BD1355" s="8">
        <v>1</v>
      </c>
      <c r="BF1355" s="111">
        <v>26</v>
      </c>
      <c r="BG1355" s="113">
        <v>131</v>
      </c>
      <c r="BH1355" s="117">
        <f t="shared" si="553"/>
        <v>26131</v>
      </c>
      <c r="BJ1355" s="5" t="s">
        <v>3185</v>
      </c>
    </row>
    <row r="1356" spans="1:75" hidden="1" outlineLevel="1">
      <c r="A1356" t="s">
        <v>855</v>
      </c>
      <c r="B1356" t="s">
        <v>3139</v>
      </c>
      <c r="C1356" s="1">
        <f t="shared" si="565"/>
        <v>10278</v>
      </c>
      <c r="D1356" s="5">
        <f>IF(N1356&gt;0, RANK(N1356,(N1356:P1356,Q1356:AE1356)),0)</f>
        <v>2</v>
      </c>
      <c r="E1356" s="5">
        <f>IF(O1356&gt;0,RANK(O1356,(N1356:P1356,Q1356:AE1356)),0)</f>
        <v>1</v>
      </c>
      <c r="F1356" s="5">
        <f>IF(P1356&gt;0,RANK(P1356,(N1356:P1356,Q1356:AE1356)),0)</f>
        <v>0</v>
      </c>
      <c r="G1356" s="131">
        <f t="shared" si="563"/>
        <v>2160</v>
      </c>
      <c r="H1356" s="136">
        <f t="shared" si="564"/>
        <v>0.21015761821366025</v>
      </c>
      <c r="I1356" s="2"/>
      <c r="J1356" s="2">
        <f t="shared" si="566"/>
        <v>0.38733216579100993</v>
      </c>
      <c r="K1356" s="2">
        <f t="shared" si="567"/>
        <v>0.59748978400467012</v>
      </c>
      <c r="L1356" s="2">
        <f t="shared" si="568"/>
        <v>0</v>
      </c>
      <c r="M1356" s="2">
        <f t="shared" si="569"/>
        <v>1.5178050204319948E-2</v>
      </c>
      <c r="N1356" s="63">
        <v>3981</v>
      </c>
      <c r="O1356" s="63">
        <v>6141</v>
      </c>
      <c r="P1356" s="63"/>
      <c r="Q1356" s="63">
        <v>12</v>
      </c>
      <c r="R1356" s="63">
        <v>59</v>
      </c>
      <c r="S1356" s="63">
        <v>64</v>
      </c>
      <c r="T1356" s="63"/>
      <c r="U1356" s="63">
        <v>0</v>
      </c>
      <c r="V1356" s="63"/>
      <c r="W1356" s="63">
        <f>IF(Copyright!C$12=1,IF(BW1356&gt;0,BW1356-Q1356-SUM(T1356:V1356)-SUM(Y1356:AG1356)-SUM(AH1356:AQ1356),0),0)</f>
        <v>0</v>
      </c>
      <c r="X1356" s="63">
        <v>21</v>
      </c>
      <c r="Y1356" s="63">
        <v>0</v>
      </c>
      <c r="Z1356" s="63"/>
      <c r="AA1356" s="63"/>
      <c r="AB1356" s="63"/>
      <c r="AC1356" s="63"/>
      <c r="AD1356" s="63"/>
      <c r="AE1356" s="63"/>
      <c r="AF1356" s="63"/>
      <c r="AG1356" s="63">
        <v>0</v>
      </c>
      <c r="AH1356" s="63"/>
      <c r="AI1356" s="63"/>
      <c r="AJ1356" s="63"/>
      <c r="AK1356" s="63"/>
      <c r="AL1356" s="63"/>
      <c r="AM1356" s="63"/>
      <c r="AN1356" s="63"/>
      <c r="AO1356" s="63"/>
      <c r="AP1356" s="63"/>
      <c r="AQ1356" s="63"/>
      <c r="AS1356" s="5">
        <f>IF(Q1356&gt;0,RANK(Q1356,(N1356:P1356,Q1356:AE1356)),0)</f>
        <v>6</v>
      </c>
      <c r="AT1356" s="5">
        <f>IF(R1356&gt;0,RANK(R1356,(N1356:P1356,Q1356:AE1356)),0)</f>
        <v>4</v>
      </c>
      <c r="AU1356" s="5">
        <f>IF(T1356&gt;0,RANK(T1356,(N1356:P1356,Q1356:AE1356)),0)</f>
        <v>0</v>
      </c>
      <c r="AV1356" s="5">
        <f>IF(S1356&gt;0,RANK(S1356,(N1356:P1356,Q1356:AE1356)),0)</f>
        <v>3</v>
      </c>
      <c r="AW1356" s="2">
        <f t="shared" si="570"/>
        <v>1.1675423234092236E-3</v>
      </c>
      <c r="AX1356" s="2">
        <f t="shared" si="571"/>
        <v>5.7404164234286827E-3</v>
      </c>
      <c r="AY1356" s="2">
        <f t="shared" si="572"/>
        <v>0</v>
      </c>
      <c r="AZ1356" s="2">
        <f t="shared" si="573"/>
        <v>6.2268923915158592E-3</v>
      </c>
      <c r="BB1356" t="s">
        <v>855</v>
      </c>
      <c r="BC1356" t="s">
        <v>3139</v>
      </c>
      <c r="BD1356" s="8">
        <v>4</v>
      </c>
      <c r="BF1356" s="111">
        <v>26</v>
      </c>
      <c r="BG1356" s="113">
        <v>133</v>
      </c>
      <c r="BH1356" s="117">
        <f t="shared" si="553"/>
        <v>26133</v>
      </c>
      <c r="BJ1356" s="5" t="s">
        <v>3185</v>
      </c>
    </row>
    <row r="1357" spans="1:75" hidden="1" outlineLevel="1">
      <c r="A1357" t="s">
        <v>2637</v>
      </c>
      <c r="B1357" t="s">
        <v>3139</v>
      </c>
      <c r="C1357" s="1">
        <f t="shared" si="565"/>
        <v>4042</v>
      </c>
      <c r="D1357" s="5">
        <f>IF(N1357&gt;0, RANK(N1357,(N1357:P1357,Q1357:AE1357)),0)</f>
        <v>2</v>
      </c>
      <c r="E1357" s="5">
        <f>IF(O1357&gt;0,RANK(O1357,(N1357:P1357,Q1357:AE1357)),0)</f>
        <v>1</v>
      </c>
      <c r="F1357" s="5">
        <f>IF(P1357&gt;0,RANK(P1357,(N1357:P1357,Q1357:AE1357)),0)</f>
        <v>0</v>
      </c>
      <c r="G1357" s="131">
        <f t="shared" si="563"/>
        <v>651</v>
      </c>
      <c r="H1357" s="136">
        <f t="shared" si="564"/>
        <v>0.16105888174171201</v>
      </c>
      <c r="I1357" s="2"/>
      <c r="J1357" s="2">
        <f t="shared" si="566"/>
        <v>0.40994557149925781</v>
      </c>
      <c r="K1357" s="2">
        <f t="shared" si="567"/>
        <v>0.57100445324096982</v>
      </c>
      <c r="L1357" s="2">
        <f t="shared" si="568"/>
        <v>0</v>
      </c>
      <c r="M1357" s="2">
        <f t="shared" si="569"/>
        <v>1.9049975259772367E-2</v>
      </c>
      <c r="N1357" s="63">
        <v>1657</v>
      </c>
      <c r="O1357" s="63">
        <v>2308</v>
      </c>
      <c r="P1357" s="63"/>
      <c r="Q1357" s="63">
        <v>12</v>
      </c>
      <c r="R1357" s="63">
        <v>27</v>
      </c>
      <c r="S1357" s="63">
        <v>28</v>
      </c>
      <c r="T1357" s="63"/>
      <c r="U1357" s="63">
        <v>0</v>
      </c>
      <c r="V1357" s="63"/>
      <c r="W1357" s="63">
        <f>IF(Copyright!C$12=1,IF(BW1357&gt;0,BW1357-Q1357-SUM(T1357:V1357)-SUM(Y1357:AG1357)-SUM(AH1357:AQ1357),0),0)</f>
        <v>0</v>
      </c>
      <c r="X1357" s="63">
        <v>10</v>
      </c>
      <c r="Y1357" s="63">
        <v>0</v>
      </c>
      <c r="Z1357" s="63"/>
      <c r="AA1357" s="63"/>
      <c r="AB1357" s="63"/>
      <c r="AC1357" s="63"/>
      <c r="AD1357" s="63"/>
      <c r="AE1357" s="63"/>
      <c r="AF1357" s="63"/>
      <c r="AG1357" s="63">
        <v>0</v>
      </c>
      <c r="AH1357" s="63"/>
      <c r="AI1357" s="63"/>
      <c r="AJ1357" s="63"/>
      <c r="AK1357" s="63"/>
      <c r="AL1357" s="63"/>
      <c r="AM1357" s="63"/>
      <c r="AN1357" s="63"/>
      <c r="AO1357" s="63"/>
      <c r="AP1357" s="63"/>
      <c r="AQ1357" s="63"/>
      <c r="AS1357" s="5">
        <f>IF(Q1357&gt;0,RANK(Q1357,(N1357:P1357,Q1357:AE1357)),0)</f>
        <v>5</v>
      </c>
      <c r="AT1357" s="5">
        <f>IF(R1357&gt;0,RANK(R1357,(N1357:P1357,Q1357:AE1357)),0)</f>
        <v>4</v>
      </c>
      <c r="AU1357" s="5">
        <f>IF(T1357&gt;0,RANK(T1357,(N1357:P1357,Q1357:AE1357)),0)</f>
        <v>0</v>
      </c>
      <c r="AV1357" s="5">
        <f>IF(S1357&gt;0,RANK(S1357,(N1357:P1357,Q1357:AE1357)),0)</f>
        <v>3</v>
      </c>
      <c r="AW1357" s="2">
        <f t="shared" si="570"/>
        <v>2.9688273132112814E-3</v>
      </c>
      <c r="AX1357" s="2">
        <f t="shared" si="571"/>
        <v>6.6798614547253837E-3</v>
      </c>
      <c r="AY1357" s="2">
        <f t="shared" si="572"/>
        <v>0</v>
      </c>
      <c r="AZ1357" s="2">
        <f t="shared" si="573"/>
        <v>6.9272637308263234E-3</v>
      </c>
      <c r="BB1357" t="s">
        <v>2637</v>
      </c>
      <c r="BC1357" t="s">
        <v>3139</v>
      </c>
      <c r="BD1357" s="8">
        <v>1</v>
      </c>
      <c r="BF1357" s="111">
        <v>26</v>
      </c>
      <c r="BG1357" s="113">
        <v>135</v>
      </c>
      <c r="BH1357" s="117">
        <f t="shared" si="553"/>
        <v>26135</v>
      </c>
      <c r="BJ1357" s="5" t="s">
        <v>3185</v>
      </c>
      <c r="BW1357" s="63">
        <v>23</v>
      </c>
    </row>
    <row r="1358" spans="1:75" hidden="1" outlineLevel="1">
      <c r="A1358" t="s">
        <v>3003</v>
      </c>
      <c r="B1358" t="s">
        <v>3139</v>
      </c>
      <c r="C1358" s="1">
        <f t="shared" si="565"/>
        <v>11855</v>
      </c>
      <c r="D1358" s="5">
        <f>IF(N1358&gt;0, RANK(N1358,(N1358:P1358,Q1358:AE1358)),0)</f>
        <v>2</v>
      </c>
      <c r="E1358" s="5">
        <f>IF(O1358&gt;0,RANK(O1358,(N1358:P1358,Q1358:AE1358)),0)</f>
        <v>1</v>
      </c>
      <c r="F1358" s="5">
        <f>IF(P1358&gt;0,RANK(P1358,(N1358:P1358,Q1358:AE1358)),0)</f>
        <v>0</v>
      </c>
      <c r="G1358" s="131">
        <f t="shared" si="563"/>
        <v>2330</v>
      </c>
      <c r="H1358" s="136">
        <f t="shared" si="564"/>
        <v>0.19654154365246732</v>
      </c>
      <c r="I1358" s="2"/>
      <c r="J1358" s="2">
        <f t="shared" si="566"/>
        <v>0.3948544917756221</v>
      </c>
      <c r="K1358" s="2">
        <f t="shared" si="567"/>
        <v>0.59139603542808938</v>
      </c>
      <c r="L1358" s="2">
        <f t="shared" si="568"/>
        <v>0</v>
      </c>
      <c r="M1358" s="2">
        <f t="shared" si="569"/>
        <v>1.3749472796288575E-2</v>
      </c>
      <c r="N1358" s="63">
        <v>4681</v>
      </c>
      <c r="O1358" s="63">
        <v>7011</v>
      </c>
      <c r="P1358" s="63"/>
      <c r="Q1358" s="132">
        <v>23</v>
      </c>
      <c r="R1358" s="63">
        <v>72</v>
      </c>
      <c r="S1358" s="63">
        <v>54</v>
      </c>
      <c r="T1358" s="63"/>
      <c r="U1358" s="63">
        <v>0</v>
      </c>
      <c r="V1358" s="63"/>
      <c r="W1358" s="63">
        <f>IF(Copyright!C$12=1,IF(BW1358&gt;0,BW1358-Q1358-SUM(T1358:V1358)-SUM(Y1358:AG1358)-SUM(AH1358:AQ1358),0),0)</f>
        <v>0</v>
      </c>
      <c r="X1358" s="63">
        <v>14</v>
      </c>
      <c r="Y1358" s="63">
        <v>0</v>
      </c>
      <c r="Z1358" s="63"/>
      <c r="AA1358" s="63"/>
      <c r="AB1358" s="63"/>
      <c r="AC1358" s="63"/>
      <c r="AD1358" s="63"/>
      <c r="AE1358" s="63"/>
      <c r="AF1358" s="63"/>
      <c r="AG1358" s="63">
        <v>0</v>
      </c>
      <c r="AH1358" s="63"/>
      <c r="AI1358" s="63"/>
      <c r="AJ1358" s="63"/>
      <c r="AK1358" s="63"/>
      <c r="AL1358" s="63"/>
      <c r="AM1358" s="63"/>
      <c r="AN1358" s="63"/>
      <c r="AO1358" s="63"/>
      <c r="AP1358" s="63"/>
      <c r="AQ1358" s="63"/>
      <c r="AS1358" s="5">
        <f>IF(Q1358&gt;0,RANK(Q1358,(N1358:P1358,Q1358:AE1358)),0)</f>
        <v>5</v>
      </c>
      <c r="AT1358" s="5">
        <f>IF(R1358&gt;0,RANK(R1358,(N1358:P1358,Q1358:AE1358)),0)</f>
        <v>3</v>
      </c>
      <c r="AU1358" s="5">
        <f>IF(T1358&gt;0,RANK(T1358,(N1358:P1358,Q1358:AE1358)),0)</f>
        <v>0</v>
      </c>
      <c r="AV1358" s="5">
        <f>IF(S1358&gt;0,RANK(S1358,(N1358:P1358,Q1358:AE1358)),0)</f>
        <v>4</v>
      </c>
      <c r="AW1358" s="2">
        <f t="shared" si="570"/>
        <v>1.9401096583719949E-3</v>
      </c>
      <c r="AX1358" s="2">
        <f t="shared" si="571"/>
        <v>6.0733867566427667E-3</v>
      </c>
      <c r="AY1358" s="2">
        <f t="shared" si="572"/>
        <v>0</v>
      </c>
      <c r="AZ1358" s="2">
        <f t="shared" si="573"/>
        <v>4.5550400674820753E-3</v>
      </c>
      <c r="BB1358" t="s">
        <v>3003</v>
      </c>
      <c r="BC1358" t="s">
        <v>3139</v>
      </c>
      <c r="BD1358" s="8">
        <v>1</v>
      </c>
      <c r="BF1358" s="111">
        <v>26</v>
      </c>
      <c r="BG1358" s="113">
        <v>137</v>
      </c>
      <c r="BH1358" s="117">
        <f t="shared" si="553"/>
        <v>26137</v>
      </c>
      <c r="BJ1358" s="5" t="s">
        <v>3185</v>
      </c>
      <c r="BW1358" s="63">
        <f>36+23</f>
        <v>59</v>
      </c>
    </row>
    <row r="1359" spans="1:75" hidden="1" outlineLevel="1">
      <c r="A1359" t="s">
        <v>39</v>
      </c>
      <c r="B1359" t="s">
        <v>3139</v>
      </c>
      <c r="C1359" s="1">
        <f t="shared" si="565"/>
        <v>132312</v>
      </c>
      <c r="D1359" s="5">
        <f>IF(N1359&gt;0, RANK(N1359,(N1359:P1359,Q1359:AE1359)),0)</f>
        <v>2</v>
      </c>
      <c r="E1359" s="5">
        <f>IF(O1359&gt;0,RANK(O1359,(N1359:P1359,Q1359:AE1359)),0)</f>
        <v>1</v>
      </c>
      <c r="F1359" s="5">
        <f>IF(P1359&gt;0,RANK(P1359,(N1359:P1359,Q1359:AE1359)),0)</f>
        <v>0</v>
      </c>
      <c r="G1359" s="131">
        <f t="shared" si="563"/>
        <v>45429</v>
      </c>
      <c r="H1359" s="136">
        <f t="shared" si="564"/>
        <v>0.34334754217304553</v>
      </c>
      <c r="I1359" s="2"/>
      <c r="J1359" s="2">
        <f t="shared" si="566"/>
        <v>0.32300169296813591</v>
      </c>
      <c r="K1359" s="2">
        <f t="shared" si="567"/>
        <v>0.6663492351411815</v>
      </c>
      <c r="L1359" s="2">
        <f t="shared" si="568"/>
        <v>0</v>
      </c>
      <c r="M1359" s="2">
        <f t="shared" si="569"/>
        <v>1.0649071890682649E-2</v>
      </c>
      <c r="N1359" s="63">
        <v>42737</v>
      </c>
      <c r="O1359" s="63">
        <v>88166</v>
      </c>
      <c r="P1359" s="63"/>
      <c r="Q1359" s="63">
        <v>301</v>
      </c>
      <c r="R1359" s="63">
        <v>559</v>
      </c>
      <c r="S1359" s="63">
        <v>423</v>
      </c>
      <c r="T1359" s="63"/>
      <c r="U1359" s="63">
        <v>1</v>
      </c>
      <c r="V1359" s="63"/>
      <c r="W1359" s="63">
        <f>IF(Copyright!C$12=1,IF(BW1359&gt;0,BW1359-Q1359-SUM(T1359:V1359)-SUM(Y1359:AG1359)-SUM(AH1359:AQ1359),0),0)</f>
        <v>0</v>
      </c>
      <c r="X1359" s="63">
        <v>125</v>
      </c>
      <c r="Y1359" s="63">
        <v>0</v>
      </c>
      <c r="Z1359" s="63"/>
      <c r="AA1359" s="63"/>
      <c r="AB1359" s="63"/>
      <c r="AC1359" s="63"/>
      <c r="AD1359" s="63"/>
      <c r="AE1359" s="63"/>
      <c r="AF1359" s="63"/>
      <c r="AG1359" s="63">
        <v>0</v>
      </c>
      <c r="AH1359" s="63"/>
      <c r="AI1359" s="63"/>
      <c r="AJ1359" s="63"/>
      <c r="AK1359" s="63"/>
      <c r="AL1359" s="63"/>
      <c r="AM1359" s="63"/>
      <c r="AN1359" s="63"/>
      <c r="AO1359" s="63"/>
      <c r="AP1359" s="63"/>
      <c r="AQ1359" s="63"/>
      <c r="AS1359" s="5">
        <f>IF(Q1359&gt;0,RANK(Q1359,(N1359:P1359,Q1359:AE1359)),0)</f>
        <v>5</v>
      </c>
      <c r="AT1359" s="5">
        <f>IF(R1359&gt;0,RANK(R1359,(N1359:P1359,Q1359:AE1359)),0)</f>
        <v>3</v>
      </c>
      <c r="AU1359" s="5">
        <f>IF(T1359&gt;0,RANK(T1359,(N1359:P1359,Q1359:AE1359)),0)</f>
        <v>0</v>
      </c>
      <c r="AV1359" s="5">
        <f>IF(S1359&gt;0,RANK(S1359,(N1359:P1359,Q1359:AE1359)),0)</f>
        <v>4</v>
      </c>
      <c r="AW1359" s="2">
        <f t="shared" si="570"/>
        <v>2.2749259326440533E-3</v>
      </c>
      <c r="AX1359" s="2">
        <f t="shared" si="571"/>
        <v>4.2248624463389565E-3</v>
      </c>
      <c r="AY1359" s="2">
        <f t="shared" si="572"/>
        <v>0</v>
      </c>
      <c r="AZ1359" s="2">
        <f t="shared" si="573"/>
        <v>3.1969889352439686E-3</v>
      </c>
      <c r="BB1359" t="s">
        <v>39</v>
      </c>
      <c r="BC1359" t="s">
        <v>3139</v>
      </c>
      <c r="BD1359" s="127">
        <v>2</v>
      </c>
      <c r="BF1359" s="111">
        <v>26</v>
      </c>
      <c r="BG1359" s="113">
        <v>139</v>
      </c>
      <c r="BH1359" s="117">
        <f t="shared" si="553"/>
        <v>26139</v>
      </c>
      <c r="BJ1359" s="5" t="s">
        <v>3185</v>
      </c>
      <c r="BW1359" s="63">
        <v>747</v>
      </c>
    </row>
    <row r="1360" spans="1:75" hidden="1" outlineLevel="1">
      <c r="A1360" t="s">
        <v>237</v>
      </c>
      <c r="B1360" t="s">
        <v>3139</v>
      </c>
      <c r="C1360" s="1">
        <f t="shared" si="565"/>
        <v>7080</v>
      </c>
      <c r="D1360" s="5">
        <f>IF(N1360&gt;0, RANK(N1360,(N1360:P1360,Q1360:AE1360)),0)</f>
        <v>2</v>
      </c>
      <c r="E1360" s="5">
        <f>IF(O1360&gt;0,RANK(O1360,(N1360:P1360,Q1360:AE1360)),0)</f>
        <v>1</v>
      </c>
      <c r="F1360" s="5">
        <f>IF(P1360&gt;0,RANK(P1360,(N1360:P1360,Q1360:AE1360)),0)</f>
        <v>0</v>
      </c>
      <c r="G1360" s="131">
        <f t="shared" si="563"/>
        <v>602</v>
      </c>
      <c r="H1360" s="136">
        <f t="shared" si="564"/>
        <v>8.5028248587570618E-2</v>
      </c>
      <c r="I1360" s="2"/>
      <c r="J1360" s="2">
        <f t="shared" si="566"/>
        <v>0.45084745762711864</v>
      </c>
      <c r="K1360" s="2">
        <f t="shared" si="567"/>
        <v>0.53587570621468927</v>
      </c>
      <c r="L1360" s="2">
        <f t="shared" si="568"/>
        <v>0</v>
      </c>
      <c r="M1360" s="2">
        <f t="shared" si="569"/>
        <v>1.3276836158192085E-2</v>
      </c>
      <c r="N1360" s="63">
        <v>3192</v>
      </c>
      <c r="O1360" s="63">
        <v>3794</v>
      </c>
      <c r="P1360" s="63"/>
      <c r="Q1360" s="63">
        <v>3</v>
      </c>
      <c r="R1360" s="63">
        <v>40</v>
      </c>
      <c r="S1360" s="63">
        <v>37</v>
      </c>
      <c r="T1360" s="63"/>
      <c r="U1360" s="63">
        <v>0</v>
      </c>
      <c r="V1360" s="63"/>
      <c r="W1360" s="63">
        <f>IF(Copyright!C$12=1,IF(BW1360&gt;0,BW1360-Q1360-SUM(T1360:V1360)-SUM(Y1360:AG1360)-SUM(AH1360:AQ1360),0),0)</f>
        <v>0</v>
      </c>
      <c r="X1360" s="63">
        <v>14</v>
      </c>
      <c r="Y1360" s="63">
        <v>0</v>
      </c>
      <c r="Z1360" s="63"/>
      <c r="AA1360" s="63"/>
      <c r="AB1360" s="63"/>
      <c r="AC1360" s="63"/>
      <c r="AD1360" s="63"/>
      <c r="AE1360" s="63"/>
      <c r="AF1360" s="63"/>
      <c r="AG1360" s="63">
        <v>0</v>
      </c>
      <c r="AH1360" s="63"/>
      <c r="AI1360" s="63"/>
      <c r="AJ1360" s="63"/>
      <c r="AK1360" s="63"/>
      <c r="AL1360" s="63"/>
      <c r="AM1360" s="63"/>
      <c r="AN1360" s="63"/>
      <c r="AO1360" s="63"/>
      <c r="AP1360" s="63"/>
      <c r="AQ1360" s="63"/>
      <c r="AS1360" s="5">
        <f>IF(Q1360&gt;0,RANK(Q1360,(N1360:P1360,Q1360:AE1360)),0)</f>
        <v>6</v>
      </c>
      <c r="AT1360" s="5">
        <f>IF(R1360&gt;0,RANK(R1360,(N1360:P1360,Q1360:AE1360)),0)</f>
        <v>3</v>
      </c>
      <c r="AU1360" s="5">
        <f>IF(T1360&gt;0,RANK(T1360,(N1360:P1360,Q1360:AE1360)),0)</f>
        <v>0</v>
      </c>
      <c r="AV1360" s="5">
        <f>IF(S1360&gt;0,RANK(S1360,(N1360:P1360,Q1360:AE1360)),0)</f>
        <v>4</v>
      </c>
      <c r="AW1360" s="2">
        <f t="shared" si="570"/>
        <v>4.2372881355932202E-4</v>
      </c>
      <c r="AX1360" s="2">
        <f t="shared" si="571"/>
        <v>5.6497175141242938E-3</v>
      </c>
      <c r="AY1360" s="2">
        <f t="shared" si="572"/>
        <v>0</v>
      </c>
      <c r="AZ1360" s="2">
        <f t="shared" si="573"/>
        <v>5.2259887005649715E-3</v>
      </c>
      <c r="BB1360" t="s">
        <v>237</v>
      </c>
      <c r="BC1360" t="s">
        <v>3139</v>
      </c>
      <c r="BD1360" s="8">
        <v>1</v>
      </c>
      <c r="BF1360" s="111">
        <v>26</v>
      </c>
      <c r="BG1360" s="113">
        <v>141</v>
      </c>
      <c r="BH1360" s="117">
        <f t="shared" si="553"/>
        <v>26141</v>
      </c>
      <c r="BJ1360" s="5" t="s">
        <v>3185</v>
      </c>
      <c r="BW1360" s="63">
        <v>21</v>
      </c>
    </row>
    <row r="1361" spans="1:77" hidden="1" outlineLevel="1">
      <c r="A1361" t="s">
        <v>2152</v>
      </c>
      <c r="B1361" t="s">
        <v>3139</v>
      </c>
      <c r="C1361" s="1">
        <f t="shared" si="565"/>
        <v>13032</v>
      </c>
      <c r="D1361" s="5">
        <f>IF(N1361&gt;0, RANK(N1361,(N1361:P1361,Q1361:AE1361)),0)</f>
        <v>2</v>
      </c>
      <c r="E1361" s="5">
        <f>IF(O1361&gt;0,RANK(O1361,(N1361:P1361,Q1361:AE1361)),0)</f>
        <v>1</v>
      </c>
      <c r="F1361" s="5">
        <f>IF(P1361&gt;0,RANK(P1361,(N1361:P1361,Q1361:AE1361)),0)</f>
        <v>0</v>
      </c>
      <c r="G1361" s="131">
        <f t="shared" si="563"/>
        <v>503</v>
      </c>
      <c r="H1361" s="136">
        <f t="shared" si="564"/>
        <v>3.8597298956414977E-2</v>
      </c>
      <c r="I1361" s="2"/>
      <c r="J1361" s="2">
        <f t="shared" si="566"/>
        <v>0.47559852670349906</v>
      </c>
      <c r="K1361" s="2">
        <f t="shared" si="567"/>
        <v>0.51419582565991406</v>
      </c>
      <c r="L1361" s="2">
        <f t="shared" si="568"/>
        <v>0</v>
      </c>
      <c r="M1361" s="2">
        <f t="shared" si="569"/>
        <v>1.0205647636586934E-2</v>
      </c>
      <c r="N1361" s="63">
        <v>6198</v>
      </c>
      <c r="O1361" s="63">
        <v>6701</v>
      </c>
      <c r="P1361" s="63"/>
      <c r="Q1361" s="63">
        <v>0</v>
      </c>
      <c r="R1361" s="63">
        <v>68</v>
      </c>
      <c r="S1361" s="63">
        <v>50</v>
      </c>
      <c r="T1361" s="63"/>
      <c r="U1361" s="63">
        <v>0</v>
      </c>
      <c r="V1361" s="63"/>
      <c r="W1361" s="63">
        <f>IF(Copyright!C$12=1,IF(BW1361&gt;0,BW1361-Q1361-SUM(T1361:V1361)-SUM(Y1361:AG1361)-SUM(AH1361:AQ1361),0),0)</f>
        <v>0</v>
      </c>
      <c r="X1361" s="63">
        <v>15</v>
      </c>
      <c r="Y1361" s="63">
        <v>0</v>
      </c>
      <c r="Z1361" s="63"/>
      <c r="AA1361" s="63"/>
      <c r="AB1361" s="63"/>
      <c r="AC1361" s="63"/>
      <c r="AD1361" s="63"/>
      <c r="AE1361" s="63"/>
      <c r="AF1361" s="63"/>
      <c r="AG1361" s="63">
        <v>0</v>
      </c>
      <c r="AH1361" s="63"/>
      <c r="AI1361" s="63"/>
      <c r="AJ1361" s="63"/>
      <c r="AK1361" s="63"/>
      <c r="AL1361" s="63"/>
      <c r="AM1361" s="63"/>
      <c r="AN1361" s="63"/>
      <c r="AO1361" s="63"/>
      <c r="AP1361" s="63"/>
      <c r="AQ1361" s="63"/>
      <c r="AS1361" s="5">
        <f>IF(Q1361&gt;0,RANK(Q1361,(N1361:P1361,Q1361:AE1361)),0)</f>
        <v>0</v>
      </c>
      <c r="AT1361" s="5">
        <f>IF(R1361&gt;0,RANK(R1361,(N1361:P1361,Q1361:AE1361)),0)</f>
        <v>3</v>
      </c>
      <c r="AU1361" s="5">
        <f>IF(T1361&gt;0,RANK(T1361,(N1361:P1361,Q1361:AE1361)),0)</f>
        <v>0</v>
      </c>
      <c r="AV1361" s="5">
        <f>IF(S1361&gt;0,RANK(S1361,(N1361:P1361,Q1361:AE1361)),0)</f>
        <v>4</v>
      </c>
      <c r="AW1361" s="2">
        <f t="shared" si="570"/>
        <v>0</v>
      </c>
      <c r="AX1361" s="2">
        <f t="shared" si="571"/>
        <v>5.2179251074278695E-3</v>
      </c>
      <c r="AY1361" s="2">
        <f t="shared" si="572"/>
        <v>0</v>
      </c>
      <c r="AZ1361" s="2">
        <f t="shared" si="573"/>
        <v>3.8367096378146104E-3</v>
      </c>
      <c r="BB1361" t="s">
        <v>2152</v>
      </c>
      <c r="BC1361" t="s">
        <v>3139</v>
      </c>
      <c r="BD1361" s="8">
        <v>4</v>
      </c>
      <c r="BF1361" s="111">
        <v>26</v>
      </c>
      <c r="BG1361" s="113">
        <v>143</v>
      </c>
      <c r="BH1361" s="117">
        <f t="shared" si="553"/>
        <v>26143</v>
      </c>
      <c r="BJ1361" s="5" t="s">
        <v>3185</v>
      </c>
      <c r="BW1361" s="63">
        <v>45</v>
      </c>
    </row>
    <row r="1362" spans="1:77" hidden="1" outlineLevel="1">
      <c r="A1362" t="s">
        <v>2153</v>
      </c>
      <c r="B1362" t="s">
        <v>3139</v>
      </c>
      <c r="C1362" s="1">
        <f t="shared" si="565"/>
        <v>98062</v>
      </c>
      <c r="D1362" s="5">
        <f>IF(N1362&gt;0, RANK(N1362,(N1362:P1362,Q1362:AE1362)),0)</f>
        <v>1</v>
      </c>
      <c r="E1362" s="5">
        <f>IF(O1362&gt;0,RANK(O1362,(N1362:P1362,Q1362:AE1362)),0)</f>
        <v>2</v>
      </c>
      <c r="F1362" s="5">
        <f>IF(P1362&gt;0,RANK(P1362,(N1362:P1362,Q1362:AE1362)),0)</f>
        <v>0</v>
      </c>
      <c r="G1362" s="131">
        <f t="shared" si="563"/>
        <v>11661</v>
      </c>
      <c r="H1362" s="136">
        <f t="shared" si="564"/>
        <v>0.11891456425526707</v>
      </c>
      <c r="I1362" s="2"/>
      <c r="J1362" s="2">
        <f t="shared" si="566"/>
        <v>0.55455732087862786</v>
      </c>
      <c r="K1362" s="2">
        <f t="shared" si="567"/>
        <v>0.43564275662336072</v>
      </c>
      <c r="L1362" s="2">
        <f t="shared" si="568"/>
        <v>0</v>
      </c>
      <c r="M1362" s="2">
        <f t="shared" si="569"/>
        <v>9.7999224980114263E-3</v>
      </c>
      <c r="N1362" s="63">
        <v>54381</v>
      </c>
      <c r="O1362" s="63">
        <v>42720</v>
      </c>
      <c r="P1362" s="63"/>
      <c r="Q1362" s="63">
        <v>146</v>
      </c>
      <c r="R1362" s="63">
        <v>398</v>
      </c>
      <c r="S1362" s="63">
        <v>299</v>
      </c>
      <c r="T1362" s="63"/>
      <c r="U1362" s="63">
        <v>0</v>
      </c>
      <c r="V1362" s="63"/>
      <c r="W1362" s="63">
        <f>IF(Copyright!C$12=1,IF(BW1362&gt;0,BW1362-Q1362-SUM(T1362:V1362)-SUM(Y1362:AG1362)-SUM(AH1362:AQ1362),0),0)</f>
        <v>0</v>
      </c>
      <c r="X1362" s="63">
        <v>118</v>
      </c>
      <c r="Y1362" s="63">
        <v>0</v>
      </c>
      <c r="Z1362" s="63"/>
      <c r="AA1362" s="63"/>
      <c r="AB1362" s="63"/>
      <c r="AC1362" s="63"/>
      <c r="AD1362" s="63"/>
      <c r="AE1362" s="63"/>
      <c r="AF1362" s="63"/>
      <c r="AG1362" s="63">
        <v>0</v>
      </c>
      <c r="AH1362" s="63"/>
      <c r="AI1362" s="63"/>
      <c r="AJ1362" s="63"/>
      <c r="AK1362" s="63"/>
      <c r="AL1362" s="63"/>
      <c r="AM1362" s="63"/>
      <c r="AN1362" s="63"/>
      <c r="AO1362" s="63"/>
      <c r="AP1362" s="63"/>
      <c r="AQ1362" s="63"/>
      <c r="AS1362" s="5">
        <f>IF(Q1362&gt;0,RANK(Q1362,(N1362:P1362,Q1362:AE1362)),0)</f>
        <v>5</v>
      </c>
      <c r="AT1362" s="5">
        <f>IF(R1362&gt;0,RANK(R1362,(N1362:P1362,Q1362:AE1362)),0)</f>
        <v>3</v>
      </c>
      <c r="AU1362" s="5">
        <f>IF(T1362&gt;0,RANK(T1362,(N1362:P1362,Q1362:AE1362)),0)</f>
        <v>0</v>
      </c>
      <c r="AV1362" s="5">
        <f>IF(S1362&gt;0,RANK(S1362,(N1362:P1362,Q1362:AE1362)),0)</f>
        <v>4</v>
      </c>
      <c r="AW1362" s="2">
        <f t="shared" si="570"/>
        <v>1.4888539903326467E-3</v>
      </c>
      <c r="AX1362" s="2">
        <f t="shared" si="571"/>
        <v>4.0586567681670776E-3</v>
      </c>
      <c r="AY1362" s="2">
        <f t="shared" si="572"/>
        <v>0</v>
      </c>
      <c r="AZ1362" s="2">
        <f t="shared" si="573"/>
        <v>3.0490913911606944E-3</v>
      </c>
      <c r="BB1362" t="s">
        <v>2153</v>
      </c>
      <c r="BC1362" t="s">
        <v>3139</v>
      </c>
      <c r="BD1362" s="8"/>
      <c r="BF1362" s="111">
        <v>26</v>
      </c>
      <c r="BG1362" s="113">
        <v>145</v>
      </c>
      <c r="BH1362" s="117">
        <f t="shared" si="553"/>
        <v>26145</v>
      </c>
      <c r="BJ1362" s="5" t="s">
        <v>3185</v>
      </c>
      <c r="BW1362" s="63">
        <v>376</v>
      </c>
    </row>
    <row r="1363" spans="1:77" hidden="1" outlineLevel="1">
      <c r="A1363" t="s">
        <v>941</v>
      </c>
      <c r="B1363" t="s">
        <v>3139</v>
      </c>
      <c r="C1363" s="1">
        <f t="shared" si="565"/>
        <v>74181</v>
      </c>
      <c r="D1363" s="5">
        <f>IF(N1363&gt;0, RANK(N1363,(N1363:P1363,Q1363:AE1363)),0)</f>
        <v>2</v>
      </c>
      <c r="E1363" s="5">
        <f>IF(O1363&gt;0,RANK(O1363,(N1363:P1363,Q1363:AE1363)),0)</f>
        <v>1</v>
      </c>
      <c r="F1363" s="5">
        <f>IF(P1363&gt;0,RANK(P1363,(N1363:P1363,Q1363:AE1363)),0)</f>
        <v>0</v>
      </c>
      <c r="G1363" s="131">
        <f t="shared" si="563"/>
        <v>5288</v>
      </c>
      <c r="H1363" s="136">
        <f t="shared" si="564"/>
        <v>7.1285099958210321E-2</v>
      </c>
      <c r="I1363" s="2"/>
      <c r="J1363" s="2">
        <f t="shared" si="566"/>
        <v>0.45810921934187998</v>
      </c>
      <c r="K1363" s="2">
        <f t="shared" si="567"/>
        <v>0.52939431930009029</v>
      </c>
      <c r="L1363" s="2">
        <f t="shared" si="568"/>
        <v>0</v>
      </c>
      <c r="M1363" s="2">
        <f t="shared" si="569"/>
        <v>1.2496461358029731E-2</v>
      </c>
      <c r="N1363" s="63">
        <v>33983</v>
      </c>
      <c r="O1363" s="63">
        <v>39271</v>
      </c>
      <c r="P1363" s="63"/>
      <c r="Q1363" s="63">
        <v>105</v>
      </c>
      <c r="R1363" s="63">
        <v>356</v>
      </c>
      <c r="S1363" s="63">
        <v>348</v>
      </c>
      <c r="T1363" s="63"/>
      <c r="U1363" s="63">
        <v>0</v>
      </c>
      <c r="V1363" s="63"/>
      <c r="W1363" s="63">
        <f>IF(Copyright!C$12=1,IF(BW1363&gt;0,BW1363-Q1363-SUM(T1363:V1363)-SUM(Y1363:AG1363)-SUM(AH1363:AQ1363),0),0)</f>
        <v>0</v>
      </c>
      <c r="X1363" s="63">
        <v>117</v>
      </c>
      <c r="Y1363" s="63">
        <v>1</v>
      </c>
      <c r="Z1363" s="63"/>
      <c r="AA1363" s="63"/>
      <c r="AB1363" s="63"/>
      <c r="AC1363" s="63"/>
      <c r="AD1363" s="63"/>
      <c r="AE1363" s="63"/>
      <c r="AF1363" s="63"/>
      <c r="AG1363" s="63">
        <v>0</v>
      </c>
      <c r="AH1363" s="63"/>
      <c r="AI1363" s="63"/>
      <c r="AJ1363" s="63"/>
      <c r="AK1363" s="63"/>
      <c r="AL1363" s="63"/>
      <c r="AM1363" s="63"/>
      <c r="AN1363" s="63"/>
      <c r="AO1363" s="63"/>
      <c r="AP1363" s="63"/>
      <c r="AQ1363" s="63"/>
      <c r="AS1363" s="5">
        <f>IF(Q1363&gt;0,RANK(Q1363,(N1363:P1363,Q1363:AE1363)),0)</f>
        <v>6</v>
      </c>
      <c r="AT1363" s="5">
        <f>IF(R1363&gt;0,RANK(R1363,(N1363:P1363,Q1363:AE1363)),0)</f>
        <v>3</v>
      </c>
      <c r="AU1363" s="5">
        <f>IF(T1363&gt;0,RANK(T1363,(N1363:P1363,Q1363:AE1363)),0)</f>
        <v>0</v>
      </c>
      <c r="AV1363" s="5">
        <f>IF(S1363&gt;0,RANK(S1363,(N1363:P1363,Q1363:AE1363)),0)</f>
        <v>4</v>
      </c>
      <c r="AW1363" s="2">
        <f t="shared" si="570"/>
        <v>1.4154567881263396E-3</v>
      </c>
      <c r="AX1363" s="2">
        <f t="shared" si="571"/>
        <v>4.799072538790256E-3</v>
      </c>
      <c r="AY1363" s="2">
        <f t="shared" si="572"/>
        <v>0</v>
      </c>
      <c r="AZ1363" s="2">
        <f t="shared" si="573"/>
        <v>4.6912282120758686E-3</v>
      </c>
      <c r="BB1363" t="s">
        <v>941</v>
      </c>
      <c r="BC1363" t="s">
        <v>3139</v>
      </c>
      <c r="BD1363" s="8">
        <v>10</v>
      </c>
      <c r="BF1363" s="111">
        <v>26</v>
      </c>
      <c r="BG1363" s="113">
        <v>147</v>
      </c>
      <c r="BH1363" s="117">
        <f t="shared" si="553"/>
        <v>26147</v>
      </c>
      <c r="BJ1363" s="5" t="s">
        <v>3185</v>
      </c>
    </row>
    <row r="1364" spans="1:77" hidden="1" outlineLevel="1">
      <c r="A1364" t="s">
        <v>1708</v>
      </c>
      <c r="B1364" t="s">
        <v>3139</v>
      </c>
      <c r="C1364" s="1">
        <f t="shared" si="565"/>
        <v>23341</v>
      </c>
      <c r="D1364" s="5">
        <f>IF(N1364&gt;0, RANK(N1364,(N1364:P1364,Q1364:AE1364)),0)</f>
        <v>2</v>
      </c>
      <c r="E1364" s="5">
        <f>IF(O1364&gt;0,RANK(O1364,(N1364:P1364,Q1364:AE1364)),0)</f>
        <v>1</v>
      </c>
      <c r="F1364" s="5">
        <f>IF(P1364&gt;0,RANK(P1364,(N1364:P1364,Q1364:AE1364)),0)</f>
        <v>0</v>
      </c>
      <c r="G1364" s="131">
        <f t="shared" si="563"/>
        <v>2866</v>
      </c>
      <c r="H1364" s="136">
        <f t="shared" si="564"/>
        <v>0.12278822672550448</v>
      </c>
      <c r="I1364" s="2"/>
      <c r="J1364" s="2">
        <f t="shared" si="566"/>
        <v>0.43322908187309883</v>
      </c>
      <c r="K1364" s="2">
        <f t="shared" si="567"/>
        <v>0.55601730859860332</v>
      </c>
      <c r="L1364" s="2">
        <f t="shared" si="568"/>
        <v>0</v>
      </c>
      <c r="M1364" s="2">
        <f t="shared" si="569"/>
        <v>1.0753609528297847E-2</v>
      </c>
      <c r="N1364" s="63">
        <v>10112</v>
      </c>
      <c r="O1364" s="63">
        <v>12978</v>
      </c>
      <c r="P1364" s="63"/>
      <c r="Q1364" s="63">
        <v>18</v>
      </c>
      <c r="R1364" s="63">
        <v>95</v>
      </c>
      <c r="S1364" s="63">
        <v>113</v>
      </c>
      <c r="T1364" s="63"/>
      <c r="U1364" s="63">
        <v>0</v>
      </c>
      <c r="V1364" s="63"/>
      <c r="W1364" s="63">
        <f>IF(Copyright!C$12=1,IF(BW1364&gt;0,BW1364-Q1364-SUM(T1364:V1364)-SUM(Y1364:AG1364)-SUM(AH1364:AQ1364),0),0)</f>
        <v>0</v>
      </c>
      <c r="X1364" s="63">
        <v>25</v>
      </c>
      <c r="Y1364" s="63">
        <v>0</v>
      </c>
      <c r="Z1364" s="63"/>
      <c r="AA1364" s="63"/>
      <c r="AB1364" s="63"/>
      <c r="AC1364" s="63"/>
      <c r="AD1364" s="63"/>
      <c r="AE1364" s="63"/>
      <c r="AF1364" s="63"/>
      <c r="AG1364" s="63">
        <v>0</v>
      </c>
      <c r="AH1364" s="63"/>
      <c r="AI1364" s="63"/>
      <c r="AJ1364" s="63"/>
      <c r="AK1364" s="63"/>
      <c r="AL1364" s="63"/>
      <c r="AM1364" s="63"/>
      <c r="AN1364" s="63"/>
      <c r="AO1364" s="63"/>
      <c r="AP1364" s="63"/>
      <c r="AQ1364" s="63"/>
      <c r="AS1364" s="5">
        <f>IF(Q1364&gt;0,RANK(Q1364,(N1364:P1364,Q1364:AE1364)),0)</f>
        <v>6</v>
      </c>
      <c r="AT1364" s="5">
        <f>IF(R1364&gt;0,RANK(R1364,(N1364:P1364,Q1364:AE1364)),0)</f>
        <v>4</v>
      </c>
      <c r="AU1364" s="5">
        <f>IF(T1364&gt;0,RANK(T1364,(N1364:P1364,Q1364:AE1364)),0)</f>
        <v>0</v>
      </c>
      <c r="AV1364" s="5">
        <f>IF(S1364&gt;0,RANK(S1364,(N1364:P1364,Q1364:AE1364)),0)</f>
        <v>3</v>
      </c>
      <c r="AW1364" s="2">
        <f t="shared" si="570"/>
        <v>7.7117518529625981E-4</v>
      </c>
      <c r="AX1364" s="2">
        <f t="shared" si="571"/>
        <v>4.0700912557302604E-3</v>
      </c>
      <c r="AY1364" s="2">
        <f t="shared" si="572"/>
        <v>0</v>
      </c>
      <c r="AZ1364" s="2">
        <f t="shared" si="573"/>
        <v>4.8412664410265194E-3</v>
      </c>
      <c r="BB1364" t="s">
        <v>1708</v>
      </c>
      <c r="BC1364" t="s">
        <v>3139</v>
      </c>
      <c r="BD1364" s="8">
        <v>6</v>
      </c>
      <c r="BF1364" s="111">
        <v>26</v>
      </c>
      <c r="BG1364" s="113">
        <v>149</v>
      </c>
      <c r="BH1364" s="117">
        <f t="shared" si="553"/>
        <v>26149</v>
      </c>
      <c r="BJ1364" s="5" t="s">
        <v>3185</v>
      </c>
      <c r="BW1364" s="63">
        <f>104+18</f>
        <v>122</v>
      </c>
    </row>
    <row r="1365" spans="1:77" hidden="1" outlineLevel="1">
      <c r="A1365" t="s">
        <v>2853</v>
      </c>
      <c r="B1365" t="s">
        <v>3139</v>
      </c>
      <c r="C1365" s="1">
        <f t="shared" si="565"/>
        <v>18369</v>
      </c>
      <c r="D1365" s="5">
        <f>IF(N1365&gt;0, RANK(N1365,(N1365:P1365,Q1365:AE1365)),0)</f>
        <v>2</v>
      </c>
      <c r="E1365" s="5">
        <f>IF(O1365&gt;0,RANK(O1365,(N1365:P1365,Q1365:AE1365)),0)</f>
        <v>1</v>
      </c>
      <c r="F1365" s="5">
        <f>IF(P1365&gt;0,RANK(P1365,(N1365:P1365,Q1365:AE1365)),0)</f>
        <v>0</v>
      </c>
      <c r="G1365" s="131">
        <f t="shared" si="563"/>
        <v>3751</v>
      </c>
      <c r="H1365" s="136">
        <f t="shared" si="564"/>
        <v>0.20420273286515325</v>
      </c>
      <c r="I1365" s="2"/>
      <c r="J1365" s="2">
        <f t="shared" si="566"/>
        <v>0.39261799771353911</v>
      </c>
      <c r="K1365" s="2">
        <f t="shared" si="567"/>
        <v>0.59682073057869234</v>
      </c>
      <c r="L1365" s="2">
        <f t="shared" si="568"/>
        <v>0</v>
      </c>
      <c r="M1365" s="2">
        <f t="shared" si="569"/>
        <v>1.0561271707768549E-2</v>
      </c>
      <c r="N1365" s="63">
        <v>7212</v>
      </c>
      <c r="O1365" s="63">
        <v>10963</v>
      </c>
      <c r="P1365" s="63"/>
      <c r="Q1365" s="63">
        <v>8</v>
      </c>
      <c r="R1365" s="63">
        <v>85</v>
      </c>
      <c r="S1365" s="63">
        <v>75</v>
      </c>
      <c r="T1365" s="63"/>
      <c r="U1365" s="63">
        <v>0</v>
      </c>
      <c r="V1365" s="63"/>
      <c r="W1365" s="63">
        <f>IF(Copyright!C$12=1,IF(BW1365&gt;0,BW1365-Q1365-SUM(T1365:V1365)-SUM(Y1365:AG1365)-SUM(AH1365:AQ1365),0),0)</f>
        <v>0</v>
      </c>
      <c r="X1365" s="63">
        <v>26</v>
      </c>
      <c r="Y1365" s="63">
        <v>0</v>
      </c>
      <c r="Z1365" s="63"/>
      <c r="AA1365" s="63"/>
      <c r="AB1365" s="63"/>
      <c r="AC1365" s="63"/>
      <c r="AD1365" s="63"/>
      <c r="AE1365" s="63"/>
      <c r="AF1365" s="63"/>
      <c r="AG1365" s="63">
        <v>0</v>
      </c>
      <c r="AH1365" s="63"/>
      <c r="AI1365" s="63"/>
      <c r="AJ1365" s="63"/>
      <c r="AK1365" s="63"/>
      <c r="AL1365" s="63"/>
      <c r="AM1365" s="63"/>
      <c r="AN1365" s="63"/>
      <c r="AO1365" s="63"/>
      <c r="AP1365" s="63"/>
      <c r="AQ1365" s="63"/>
      <c r="AS1365" s="5">
        <f>IF(Q1365&gt;0,RANK(Q1365,(N1365:P1365,Q1365:AE1365)),0)</f>
        <v>6</v>
      </c>
      <c r="AT1365" s="5">
        <f>IF(R1365&gt;0,RANK(R1365,(N1365:P1365,Q1365:AE1365)),0)</f>
        <v>3</v>
      </c>
      <c r="AU1365" s="5">
        <f>IF(T1365&gt;0,RANK(T1365,(N1365:P1365,Q1365:AE1365)),0)</f>
        <v>0</v>
      </c>
      <c r="AV1365" s="5">
        <f>IF(S1365&gt;0,RANK(S1365,(N1365:P1365,Q1365:AE1365)),0)</f>
        <v>4</v>
      </c>
      <c r="AW1365" s="2">
        <f t="shared" si="570"/>
        <v>4.3551635908323807E-4</v>
      </c>
      <c r="AX1365" s="2">
        <f t="shared" si="571"/>
        <v>4.6273613152594045E-3</v>
      </c>
      <c r="AY1365" s="2">
        <f t="shared" si="572"/>
        <v>0</v>
      </c>
      <c r="AZ1365" s="2">
        <f t="shared" si="573"/>
        <v>4.0829658664053572E-3</v>
      </c>
      <c r="BB1365" t="s">
        <v>2853</v>
      </c>
      <c r="BC1365" t="s">
        <v>3139</v>
      </c>
      <c r="BD1365" s="8">
        <v>10</v>
      </c>
      <c r="BF1365" s="111">
        <v>26</v>
      </c>
      <c r="BG1365" s="113">
        <v>151</v>
      </c>
      <c r="BH1365" s="117">
        <f t="shared" si="553"/>
        <v>26151</v>
      </c>
      <c r="BJ1365" s="5" t="s">
        <v>3185</v>
      </c>
      <c r="BW1365" s="132">
        <v>89</v>
      </c>
    </row>
    <row r="1366" spans="1:77" hidden="1" outlineLevel="1">
      <c r="A1366" t="s">
        <v>2701</v>
      </c>
      <c r="B1366" t="s">
        <v>3139</v>
      </c>
      <c r="C1366" s="1">
        <f t="shared" si="565"/>
        <v>4048</v>
      </c>
      <c r="D1366" s="5">
        <f>IF(N1366&gt;0, RANK(N1366,(N1366:P1366,Q1366:AE1366)),0)</f>
        <v>2</v>
      </c>
      <c r="E1366" s="5">
        <f>IF(O1366&gt;0,RANK(O1366,(N1366:P1366,Q1366:AE1366)),0)</f>
        <v>1</v>
      </c>
      <c r="F1366" s="5">
        <f>IF(P1366&gt;0,RANK(P1366,(N1366:P1366,Q1366:AE1366)),0)</f>
        <v>0</v>
      </c>
      <c r="G1366" s="131">
        <f t="shared" si="563"/>
        <v>277</v>
      </c>
      <c r="H1366" s="136">
        <f t="shared" si="564"/>
        <v>6.8428853754940705E-2</v>
      </c>
      <c r="I1366" s="2"/>
      <c r="J1366" s="2">
        <f t="shared" si="566"/>
        <v>0.46072134387351776</v>
      </c>
      <c r="K1366" s="2">
        <f t="shared" si="567"/>
        <v>0.5291501976284585</v>
      </c>
      <c r="L1366" s="2">
        <f t="shared" si="568"/>
        <v>0</v>
      </c>
      <c r="M1366" s="2">
        <f t="shared" si="569"/>
        <v>1.0128458498023685E-2</v>
      </c>
      <c r="N1366" s="63">
        <v>1865</v>
      </c>
      <c r="O1366" s="63">
        <v>2142</v>
      </c>
      <c r="P1366" s="63"/>
      <c r="Q1366" s="63">
        <v>2</v>
      </c>
      <c r="R1366" s="63">
        <v>15</v>
      </c>
      <c r="S1366" s="63">
        <v>18</v>
      </c>
      <c r="T1366" s="63"/>
      <c r="U1366" s="63">
        <v>0</v>
      </c>
      <c r="V1366" s="63"/>
      <c r="W1366" s="63">
        <f>IF(Copyright!C$12=1,IF(BW1366&gt;0,BW1366-Q1366-SUM(T1366:V1366)-SUM(Y1366:AG1366)-SUM(AH1366:AQ1366),0),0)</f>
        <v>0</v>
      </c>
      <c r="X1366" s="63">
        <v>6</v>
      </c>
      <c r="Y1366" s="63">
        <v>0</v>
      </c>
      <c r="Z1366" s="63"/>
      <c r="AA1366" s="63"/>
      <c r="AB1366" s="63"/>
      <c r="AC1366" s="63"/>
      <c r="AD1366" s="63"/>
      <c r="AE1366" s="63"/>
      <c r="AF1366" s="63"/>
      <c r="AG1366" s="63">
        <v>0</v>
      </c>
      <c r="AH1366" s="63"/>
      <c r="AI1366" s="63"/>
      <c r="AJ1366" s="63"/>
      <c r="AK1366" s="63"/>
      <c r="AL1366" s="63"/>
      <c r="AM1366" s="63"/>
      <c r="AN1366" s="63"/>
      <c r="AO1366" s="63"/>
      <c r="AP1366" s="63"/>
      <c r="AQ1366" s="63"/>
      <c r="AS1366" s="5">
        <f>IF(Q1366&gt;0,RANK(Q1366,(N1366:P1366,Q1366:AE1366)),0)</f>
        <v>6</v>
      </c>
      <c r="AT1366" s="5">
        <f>IF(R1366&gt;0,RANK(R1366,(N1366:P1366,Q1366:AE1366)),0)</f>
        <v>4</v>
      </c>
      <c r="AU1366" s="5">
        <f>IF(T1366&gt;0,RANK(T1366,(N1366:P1366,Q1366:AE1366)),0)</f>
        <v>0</v>
      </c>
      <c r="AV1366" s="5">
        <f>IF(S1366&gt;0,RANK(S1366,(N1366:P1366,Q1366:AE1366)),0)</f>
        <v>3</v>
      </c>
      <c r="AW1366" s="2">
        <f t="shared" si="570"/>
        <v>4.9407114624505926E-4</v>
      </c>
      <c r="AX1366" s="2">
        <f t="shared" si="571"/>
        <v>3.7055335968379445E-3</v>
      </c>
      <c r="AY1366" s="2">
        <f t="shared" si="572"/>
        <v>0</v>
      </c>
      <c r="AZ1366" s="2">
        <f t="shared" si="573"/>
        <v>4.4466403162055339E-3</v>
      </c>
      <c r="BB1366" t="s">
        <v>2701</v>
      </c>
      <c r="BC1366" t="s">
        <v>3139</v>
      </c>
      <c r="BD1366" s="8">
        <v>1</v>
      </c>
      <c r="BF1366" s="111">
        <v>26</v>
      </c>
      <c r="BG1366" s="113">
        <v>153</v>
      </c>
      <c r="BH1366" s="117">
        <f t="shared" si="553"/>
        <v>26153</v>
      </c>
      <c r="BJ1366" s="5" t="s">
        <v>3185</v>
      </c>
      <c r="BW1366" s="63">
        <v>15</v>
      </c>
    </row>
    <row r="1367" spans="1:77" hidden="1" outlineLevel="1">
      <c r="A1367" t="s">
        <v>2799</v>
      </c>
      <c r="B1367" t="s">
        <v>3139</v>
      </c>
      <c r="C1367" s="1">
        <f t="shared" si="565"/>
        <v>33679</v>
      </c>
      <c r="D1367" s="5">
        <f>IF(N1367&gt;0, RANK(N1367,(N1367:P1367,Q1367:AE1367)),0)</f>
        <v>1</v>
      </c>
      <c r="E1367" s="5">
        <f>IF(O1367&gt;0,RANK(O1367,(N1367:P1367,Q1367:AE1367)),0)</f>
        <v>2</v>
      </c>
      <c r="F1367" s="5">
        <f>IF(P1367&gt;0,RANK(P1367,(N1367:P1367,Q1367:AE1367)),0)</f>
        <v>0</v>
      </c>
      <c r="G1367" s="131">
        <f t="shared" si="563"/>
        <v>1235</v>
      </c>
      <c r="H1367" s="136">
        <f t="shared" si="564"/>
        <v>3.6669734849609552E-2</v>
      </c>
      <c r="I1367" s="2"/>
      <c r="J1367" s="2">
        <f t="shared" si="566"/>
        <v>0.5106149232459396</v>
      </c>
      <c r="K1367" s="2">
        <f t="shared" si="567"/>
        <v>0.47394518839633004</v>
      </c>
      <c r="L1367" s="2">
        <f t="shared" si="568"/>
        <v>0</v>
      </c>
      <c r="M1367" s="2">
        <f t="shared" si="569"/>
        <v>1.5439888357730358E-2</v>
      </c>
      <c r="N1367" s="63">
        <v>17197</v>
      </c>
      <c r="O1367" s="63">
        <v>15962</v>
      </c>
      <c r="P1367" s="63"/>
      <c r="Q1367" s="63">
        <v>89</v>
      </c>
      <c r="R1367" s="63">
        <v>170</v>
      </c>
      <c r="S1367" s="63">
        <v>207</v>
      </c>
      <c r="T1367" s="63"/>
      <c r="U1367" s="63">
        <v>0</v>
      </c>
      <c r="V1367" s="63"/>
      <c r="W1367" s="63">
        <f>IF(Copyright!C$12=1,IF(BW1367&gt;0,BW1367-Q1367-SUM(T1367:V1367)-SUM(Y1367:AG1367)-SUM(AH1367:AQ1367),0),0)</f>
        <v>0</v>
      </c>
      <c r="X1367" s="63">
        <v>54</v>
      </c>
      <c r="Y1367" s="63">
        <v>0</v>
      </c>
      <c r="Z1367" s="63"/>
      <c r="AA1367" s="63"/>
      <c r="AB1367" s="63"/>
      <c r="AC1367" s="63"/>
      <c r="AD1367" s="63"/>
      <c r="AE1367" s="63"/>
      <c r="AF1367" s="63"/>
      <c r="AG1367" s="63">
        <v>0</v>
      </c>
      <c r="AH1367" s="63"/>
      <c r="AI1367" s="63"/>
      <c r="AJ1367" s="63"/>
      <c r="AK1367" s="63"/>
      <c r="AL1367" s="63"/>
      <c r="AM1367" s="63"/>
      <c r="AN1367" s="63"/>
      <c r="AO1367" s="63"/>
      <c r="AP1367" s="63"/>
      <c r="AQ1367" s="63"/>
      <c r="AS1367" s="5">
        <f>IF(Q1367&gt;0,RANK(Q1367,(N1367:P1367,Q1367:AE1367)),0)</f>
        <v>5</v>
      </c>
      <c r="AT1367" s="5">
        <f>IF(R1367&gt;0,RANK(R1367,(N1367:P1367,Q1367:AE1367)),0)</f>
        <v>4</v>
      </c>
      <c r="AU1367" s="5">
        <f>IF(T1367&gt;0,RANK(T1367,(N1367:P1367,Q1367:AE1367)),0)</f>
        <v>0</v>
      </c>
      <c r="AV1367" s="5">
        <f>IF(S1367&gt;0,RANK(S1367,(N1367:P1367,Q1367:AE1367)),0)</f>
        <v>3</v>
      </c>
      <c r="AW1367" s="2">
        <f t="shared" si="570"/>
        <v>2.6425962766115385E-3</v>
      </c>
      <c r="AX1367" s="2">
        <f t="shared" si="571"/>
        <v>5.0476558092579947E-3</v>
      </c>
      <c r="AY1367" s="2">
        <f t="shared" si="572"/>
        <v>0</v>
      </c>
      <c r="AZ1367" s="2">
        <f t="shared" si="573"/>
        <v>6.146263250096499E-3</v>
      </c>
      <c r="BB1367" t="s">
        <v>2799</v>
      </c>
      <c r="BC1367" t="s">
        <v>3139</v>
      </c>
      <c r="BD1367" s="8">
        <v>4</v>
      </c>
      <c r="BF1367" s="111">
        <v>26</v>
      </c>
      <c r="BG1367" s="113">
        <v>155</v>
      </c>
      <c r="BH1367" s="117">
        <f t="shared" si="553"/>
        <v>26155</v>
      </c>
      <c r="BJ1367" s="5" t="s">
        <v>3185</v>
      </c>
      <c r="BW1367" s="63">
        <v>89</v>
      </c>
    </row>
    <row r="1368" spans="1:77" hidden="1" outlineLevel="1">
      <c r="A1368" t="s">
        <v>3152</v>
      </c>
      <c r="B1368" t="s">
        <v>3139</v>
      </c>
      <c r="C1368" s="1">
        <f t="shared" si="565"/>
        <v>26003</v>
      </c>
      <c r="D1368" s="5">
        <f>IF(N1368&gt;0, RANK(N1368,(N1368:P1368,Q1368:AE1368)),0)</f>
        <v>2</v>
      </c>
      <c r="E1368" s="5">
        <f>IF(O1368&gt;0,RANK(O1368,(N1368:P1368,Q1368:AE1368)),0)</f>
        <v>1</v>
      </c>
      <c r="F1368" s="5">
        <f>IF(P1368&gt;0,RANK(P1368,(N1368:P1368,Q1368:AE1368)),0)</f>
        <v>0</v>
      </c>
      <c r="G1368" s="131">
        <f t="shared" si="563"/>
        <v>2815</v>
      </c>
      <c r="H1368" s="136">
        <f t="shared" si="564"/>
        <v>0.10825673960696842</v>
      </c>
      <c r="I1368" s="2"/>
      <c r="J1368" s="2">
        <f t="shared" si="566"/>
        <v>0.4393723801099873</v>
      </c>
      <c r="K1368" s="2">
        <f t="shared" si="567"/>
        <v>0.54762911971695571</v>
      </c>
      <c r="L1368" s="2">
        <f t="shared" si="568"/>
        <v>0</v>
      </c>
      <c r="M1368" s="2">
        <f t="shared" si="569"/>
        <v>1.2998500173056926E-2</v>
      </c>
      <c r="N1368" s="63">
        <v>11425</v>
      </c>
      <c r="O1368" s="63">
        <v>14240</v>
      </c>
      <c r="P1368" s="63"/>
      <c r="Q1368" s="63">
        <v>24</v>
      </c>
      <c r="R1368" s="63">
        <v>131</v>
      </c>
      <c r="S1368" s="63">
        <v>150</v>
      </c>
      <c r="T1368" s="63"/>
      <c r="U1368" s="63">
        <v>0</v>
      </c>
      <c r="V1368" s="63"/>
      <c r="W1368" s="63">
        <f>IF(Copyright!C$12=1,IF(BW1368&gt;0,BW1368-Q1368-SUM(T1368:V1368)-SUM(Y1368:AG1368)-SUM(AH1368:AQ1368),0),0)</f>
        <v>0</v>
      </c>
      <c r="X1368" s="63">
        <v>33</v>
      </c>
      <c r="Y1368" s="63">
        <v>0</v>
      </c>
      <c r="Z1368" s="63"/>
      <c r="AA1368" s="63"/>
      <c r="AB1368" s="63"/>
      <c r="AC1368" s="63"/>
      <c r="AD1368" s="63"/>
      <c r="AE1368" s="63"/>
      <c r="AF1368" s="63"/>
      <c r="AG1368" s="63">
        <v>0</v>
      </c>
      <c r="AH1368" s="63"/>
      <c r="AI1368" s="63"/>
      <c r="AJ1368" s="63"/>
      <c r="AK1368" s="63"/>
      <c r="AL1368" s="63"/>
      <c r="AM1368" s="63"/>
      <c r="AN1368" s="63"/>
      <c r="AO1368" s="63"/>
      <c r="AP1368" s="63"/>
      <c r="AQ1368" s="63"/>
      <c r="AS1368" s="5">
        <f>IF(Q1368&gt;0,RANK(Q1368,(N1368:P1368,Q1368:AE1368)),0)</f>
        <v>6</v>
      </c>
      <c r="AT1368" s="5">
        <f>IF(R1368&gt;0,RANK(R1368,(N1368:P1368,Q1368:AE1368)),0)</f>
        <v>4</v>
      </c>
      <c r="AU1368" s="5">
        <f>IF(T1368&gt;0,RANK(T1368,(N1368:P1368,Q1368:AE1368)),0)</f>
        <v>0</v>
      </c>
      <c r="AV1368" s="5">
        <f>IF(S1368&gt;0,RANK(S1368,(N1368:P1368,Q1368:AE1368)),0)</f>
        <v>3</v>
      </c>
      <c r="AW1368" s="2">
        <f t="shared" si="570"/>
        <v>9.229704264892512E-4</v>
      </c>
      <c r="AX1368" s="2">
        <f t="shared" si="571"/>
        <v>5.0378802445871628E-3</v>
      </c>
      <c r="AY1368" s="2">
        <f t="shared" si="572"/>
        <v>0</v>
      </c>
      <c r="AZ1368" s="2">
        <f t="shared" si="573"/>
        <v>5.7685651655578199E-3</v>
      </c>
      <c r="BB1368" t="s">
        <v>3152</v>
      </c>
      <c r="BC1368" t="s">
        <v>3139</v>
      </c>
      <c r="BD1368" s="8"/>
      <c r="BF1368" s="111">
        <v>26</v>
      </c>
      <c r="BG1368" s="113">
        <v>157</v>
      </c>
      <c r="BH1368" s="117">
        <f t="shared" si="553"/>
        <v>26157</v>
      </c>
      <c r="BJ1368" s="5" t="s">
        <v>3185</v>
      </c>
      <c r="BW1368" s="63">
        <v>131</v>
      </c>
    </row>
    <row r="1369" spans="1:77" hidden="1" outlineLevel="1">
      <c r="A1369" t="s">
        <v>1606</v>
      </c>
      <c r="B1369" t="s">
        <v>3139</v>
      </c>
      <c r="C1369" s="1">
        <f t="shared" si="565"/>
        <v>32837</v>
      </c>
      <c r="D1369" s="5">
        <f>IF(N1369&gt;0, RANK(N1369,(N1369:P1369,Q1369:AE1369)),0)</f>
        <v>1</v>
      </c>
      <c r="E1369" s="5">
        <f>IF(O1369&gt;0,RANK(O1369,(N1369:P1369,Q1369:AE1369)),0)</f>
        <v>2</v>
      </c>
      <c r="F1369" s="5">
        <f>IF(P1369&gt;0,RANK(P1369,(N1369:P1369,Q1369:AE1369)),0)</f>
        <v>0</v>
      </c>
      <c r="G1369" s="131">
        <f t="shared" si="563"/>
        <v>149</v>
      </c>
      <c r="H1369" s="136">
        <f t="shared" si="564"/>
        <v>4.5375643329171366E-3</v>
      </c>
      <c r="I1369" s="2"/>
      <c r="J1369" s="2">
        <f t="shared" si="566"/>
        <v>0.49608673143100768</v>
      </c>
      <c r="K1369" s="2">
        <f t="shared" si="567"/>
        <v>0.49154916709809054</v>
      </c>
      <c r="L1369" s="2">
        <f t="shared" si="568"/>
        <v>0</v>
      </c>
      <c r="M1369" s="2">
        <f t="shared" si="569"/>
        <v>1.2364101470901778E-2</v>
      </c>
      <c r="N1369" s="63">
        <v>16290</v>
      </c>
      <c r="O1369" s="63">
        <v>16141</v>
      </c>
      <c r="P1369" s="63"/>
      <c r="Q1369" s="63">
        <v>36</v>
      </c>
      <c r="R1369" s="63">
        <v>174</v>
      </c>
      <c r="S1369" s="63">
        <v>162</v>
      </c>
      <c r="T1369" s="63"/>
      <c r="U1369" s="63">
        <v>0</v>
      </c>
      <c r="V1369" s="63"/>
      <c r="W1369" s="63">
        <f>IF(Copyright!C$12=1,IF(BW1369&gt;0,BW1369-Q1369-SUM(T1369:V1369)-SUM(Y1369:AG1369)-SUM(AH1369:AQ1369),0),0)</f>
        <v>0</v>
      </c>
      <c r="X1369" s="63">
        <v>34</v>
      </c>
      <c r="Y1369" s="63">
        <v>0</v>
      </c>
      <c r="Z1369" s="63"/>
      <c r="AA1369" s="63"/>
      <c r="AB1369" s="63"/>
      <c r="AC1369" s="63"/>
      <c r="AD1369" s="63"/>
      <c r="AE1369" s="63"/>
      <c r="AF1369" s="63"/>
      <c r="AG1369" s="63">
        <v>0</v>
      </c>
      <c r="AH1369" s="63"/>
      <c r="AI1369" s="63"/>
      <c r="AJ1369" s="63"/>
      <c r="AK1369" s="63"/>
      <c r="AL1369" s="63"/>
      <c r="AM1369" s="63"/>
      <c r="AN1369" s="63"/>
      <c r="AO1369" s="63"/>
      <c r="AP1369" s="63"/>
      <c r="AQ1369" s="63"/>
      <c r="AS1369" s="5">
        <f>IF(Q1369&gt;0,RANK(Q1369,(N1369:P1369,Q1369:AE1369)),0)</f>
        <v>5</v>
      </c>
      <c r="AT1369" s="5">
        <f>IF(R1369&gt;0,RANK(R1369,(N1369:P1369,Q1369:AE1369)),0)</f>
        <v>3</v>
      </c>
      <c r="AU1369" s="5">
        <f>IF(T1369&gt;0,RANK(T1369,(N1369:P1369,Q1369:AE1369)),0)</f>
        <v>0</v>
      </c>
      <c r="AV1369" s="5">
        <f>IF(S1369&gt;0,RANK(S1369,(N1369:P1369,Q1369:AE1369)),0)</f>
        <v>4</v>
      </c>
      <c r="AW1369" s="2">
        <f t="shared" si="570"/>
        <v>1.0963242683558181E-3</v>
      </c>
      <c r="AX1369" s="2">
        <f t="shared" si="571"/>
        <v>5.2989006303864545E-3</v>
      </c>
      <c r="AY1369" s="2">
        <f t="shared" si="572"/>
        <v>0</v>
      </c>
      <c r="AZ1369" s="2">
        <f t="shared" si="573"/>
        <v>4.9334592076011813E-3</v>
      </c>
      <c r="BB1369" t="s">
        <v>1606</v>
      </c>
      <c r="BC1369" t="s">
        <v>3139</v>
      </c>
      <c r="BD1369" s="8">
        <v>6</v>
      </c>
      <c r="BF1369" s="111">
        <v>26</v>
      </c>
      <c r="BG1369" s="113">
        <v>159</v>
      </c>
      <c r="BH1369" s="117">
        <f t="shared" si="553"/>
        <v>26159</v>
      </c>
      <c r="BJ1369" s="5" t="s">
        <v>3185</v>
      </c>
    </row>
    <row r="1370" spans="1:77" hidden="1" outlineLevel="1">
      <c r="A1370" t="s">
        <v>561</v>
      </c>
      <c r="B1370" t="s">
        <v>3139</v>
      </c>
      <c r="C1370" s="1">
        <f t="shared" si="565"/>
        <v>179592</v>
      </c>
      <c r="D1370" s="5">
        <f>IF(N1370&gt;0, RANK(N1370,(N1370:P1370,Q1370:AE1370)),0)</f>
        <v>1</v>
      </c>
      <c r="E1370" s="5">
        <f>IF(O1370&gt;0,RANK(O1370,(N1370:P1370,Q1370:AE1370)),0)</f>
        <v>2</v>
      </c>
      <c r="F1370" s="5">
        <f>IF(P1370&gt;0,RANK(P1370,(N1370:P1370,Q1370:AE1370)),0)</f>
        <v>0</v>
      </c>
      <c r="G1370" s="131">
        <f t="shared" si="563"/>
        <v>64478</v>
      </c>
      <c r="H1370" s="136">
        <f t="shared" si="564"/>
        <v>0.35902490088645372</v>
      </c>
      <c r="I1370" s="2"/>
      <c r="J1370" s="2">
        <f t="shared" si="566"/>
        <v>0.67313688805737448</v>
      </c>
      <c r="K1370" s="2">
        <f t="shared" si="567"/>
        <v>0.31411198717092076</v>
      </c>
      <c r="L1370" s="2">
        <f t="shared" si="568"/>
        <v>0</v>
      </c>
      <c r="M1370" s="2">
        <f t="shared" si="569"/>
        <v>1.2751124771704758E-2</v>
      </c>
      <c r="N1370" s="63">
        <v>120890</v>
      </c>
      <c r="O1370" s="63">
        <v>56412</v>
      </c>
      <c r="P1370" s="63"/>
      <c r="Q1370" s="63">
        <v>452</v>
      </c>
      <c r="R1370" s="63">
        <v>1188</v>
      </c>
      <c r="S1370" s="63">
        <v>359</v>
      </c>
      <c r="T1370" s="63"/>
      <c r="U1370" s="63">
        <v>2</v>
      </c>
      <c r="V1370" s="63"/>
      <c r="W1370" s="63">
        <f>IF(Copyright!C$12=1,IF(BW1370&gt;0,BW1370-Q1370-SUM(T1370:V1370)-SUM(Y1370:AG1370)-SUM(AH1370:AQ1370),0),0)</f>
        <v>0</v>
      </c>
      <c r="X1370" s="63">
        <v>276</v>
      </c>
      <c r="Y1370" s="63">
        <v>1</v>
      </c>
      <c r="Z1370" s="63"/>
      <c r="AA1370" s="63"/>
      <c r="AB1370" s="63"/>
      <c r="AC1370" s="63"/>
      <c r="AD1370" s="63"/>
      <c r="AE1370" s="63"/>
      <c r="AF1370" s="63"/>
      <c r="AG1370" s="63">
        <v>12</v>
      </c>
      <c r="AH1370" s="63"/>
      <c r="AI1370" s="63"/>
      <c r="AJ1370" s="63"/>
      <c r="AK1370" s="63"/>
      <c r="AL1370" s="63"/>
      <c r="AM1370" s="63"/>
      <c r="AN1370" s="63"/>
      <c r="AO1370" s="63"/>
      <c r="AP1370" s="63"/>
      <c r="AQ1370" s="63"/>
      <c r="AS1370" s="5">
        <f>IF(Q1370&gt;0,RANK(Q1370,(N1370:P1370,Q1370:AE1370)),0)</f>
        <v>4</v>
      </c>
      <c r="AT1370" s="5">
        <f>IF(R1370&gt;0,RANK(R1370,(N1370:P1370,Q1370:AE1370)),0)</f>
        <v>3</v>
      </c>
      <c r="AU1370" s="5">
        <f>IF(T1370&gt;0,RANK(T1370,(N1370:P1370,Q1370:AE1370)),0)</f>
        <v>0</v>
      </c>
      <c r="AV1370" s="5">
        <f>IF(S1370&gt;0,RANK(S1370,(N1370:P1370,Q1370:AE1370)),0)</f>
        <v>5</v>
      </c>
      <c r="AW1370" s="2">
        <f t="shared" si="570"/>
        <v>2.5168158938037328E-3</v>
      </c>
      <c r="AX1370" s="2">
        <f t="shared" si="571"/>
        <v>6.6149939863691032E-3</v>
      </c>
      <c r="AY1370" s="2">
        <f t="shared" si="572"/>
        <v>0</v>
      </c>
      <c r="AZ1370" s="2">
        <f t="shared" si="573"/>
        <v>1.9989754554768585E-3</v>
      </c>
      <c r="BB1370" t="s">
        <v>561</v>
      </c>
      <c r="BC1370" t="s">
        <v>3139</v>
      </c>
      <c r="BD1370" s="8"/>
      <c r="BF1370" s="111">
        <v>26</v>
      </c>
      <c r="BG1370" s="113">
        <v>161</v>
      </c>
      <c r="BH1370" s="117">
        <f t="shared" si="553"/>
        <v>26161</v>
      </c>
      <c r="BJ1370" s="5" t="s">
        <v>3185</v>
      </c>
      <c r="BW1370" s="63">
        <v>1212</v>
      </c>
    </row>
    <row r="1371" spans="1:77" hidden="1" outlineLevel="1">
      <c r="A1371" t="s">
        <v>426</v>
      </c>
      <c r="B1371" t="s">
        <v>3139</v>
      </c>
      <c r="C1371" s="1">
        <f t="shared" si="565"/>
        <v>815825</v>
      </c>
      <c r="D1371" s="5">
        <f>IF(N1371&gt;0, RANK(N1371,(N1371:P1371,Q1371:AE1371)),0)</f>
        <v>1</v>
      </c>
      <c r="E1371" s="5">
        <f>IF(O1371&gt;0,RANK(O1371,(N1371:P1371,Q1371:AE1371)),0)</f>
        <v>2</v>
      </c>
      <c r="F1371" s="5">
        <f>IF(P1371&gt;0,RANK(P1371,(N1371:P1371,Q1371:AE1371)),0)</f>
        <v>0</v>
      </c>
      <c r="G1371" s="131">
        <f t="shared" si="563"/>
        <v>382032</v>
      </c>
      <c r="H1371" s="136">
        <f t="shared" si="564"/>
        <v>0.46827689761897467</v>
      </c>
      <c r="I1371" s="2"/>
      <c r="J1371" s="2">
        <f t="shared" si="566"/>
        <v>0.73036006496491279</v>
      </c>
      <c r="K1371" s="2">
        <f t="shared" si="567"/>
        <v>0.26208316734593817</v>
      </c>
      <c r="L1371" s="2">
        <f t="shared" si="568"/>
        <v>0</v>
      </c>
      <c r="M1371" s="2">
        <f t="shared" si="569"/>
        <v>7.5567676891490354E-3</v>
      </c>
      <c r="N1371" s="63">
        <v>595846</v>
      </c>
      <c r="O1371" s="63">
        <v>213814</v>
      </c>
      <c r="P1371" s="63"/>
      <c r="Q1371" s="63">
        <v>873</v>
      </c>
      <c r="R1371" s="63">
        <v>2752</v>
      </c>
      <c r="S1371" s="63">
        <v>1830</v>
      </c>
      <c r="T1371" s="63"/>
      <c r="U1371" s="63">
        <v>6</v>
      </c>
      <c r="V1371" s="63"/>
      <c r="W1371" s="63">
        <f>IF(Copyright!C$12=1,IF(BW1371&gt;0,BW1371-Q1371-SUM(T1371:V1371)-SUM(Y1371:AG1371)-SUM(AH1371:AQ1371),0),0)</f>
        <v>0</v>
      </c>
      <c r="X1371" s="63">
        <v>692</v>
      </c>
      <c r="Y1371" s="63">
        <v>5</v>
      </c>
      <c r="Z1371" s="63"/>
      <c r="AA1371" s="63"/>
      <c r="AB1371" s="63"/>
      <c r="AC1371" s="63"/>
      <c r="AD1371" s="63"/>
      <c r="AE1371" s="63"/>
      <c r="AF1371" s="63"/>
      <c r="AG1371" s="63">
        <v>7</v>
      </c>
      <c r="AH1371" s="63"/>
      <c r="AI1371" s="63"/>
      <c r="AJ1371" s="63"/>
      <c r="AK1371" s="63"/>
      <c r="AL1371" s="63"/>
      <c r="AM1371" s="63"/>
      <c r="AN1371" s="63"/>
      <c r="AO1371" s="63"/>
      <c r="AP1371" s="63"/>
      <c r="AQ1371" s="63"/>
      <c r="AS1371" s="5">
        <f>IF(Q1371&gt;0,RANK(Q1371,(N1371:P1371,Q1371:AE1371)),0)</f>
        <v>5</v>
      </c>
      <c r="AT1371" s="5">
        <f>IF(R1371&gt;0,RANK(R1371,(N1371:P1371,Q1371:AE1371)),0)</f>
        <v>3</v>
      </c>
      <c r="AU1371" s="5">
        <f>IF(T1371&gt;0,RANK(T1371,(N1371:P1371,Q1371:AE1371)),0)</f>
        <v>0</v>
      </c>
      <c r="AV1371" s="5">
        <f>IF(S1371&gt;0,RANK(S1371,(N1371:P1371,Q1371:AE1371)),0)</f>
        <v>4</v>
      </c>
      <c r="AW1371" s="2">
        <f t="shared" si="570"/>
        <v>1.0700824318940949E-3</v>
      </c>
      <c r="AX1371" s="2">
        <f t="shared" si="571"/>
        <v>3.3732724542640887E-3</v>
      </c>
      <c r="AY1371" s="2">
        <f t="shared" si="572"/>
        <v>0</v>
      </c>
      <c r="AZ1371" s="2">
        <f t="shared" si="573"/>
        <v>2.2431281218398555E-3</v>
      </c>
      <c r="BB1371" t="s">
        <v>426</v>
      </c>
      <c r="BC1371" t="s">
        <v>3139</v>
      </c>
      <c r="BD1371" s="8"/>
      <c r="BF1371" s="111">
        <v>26</v>
      </c>
      <c r="BG1371" s="113">
        <v>163</v>
      </c>
      <c r="BH1371" s="117">
        <f t="shared" si="553"/>
        <v>26163</v>
      </c>
      <c r="BJ1371" s="5" t="s">
        <v>3185</v>
      </c>
      <c r="BW1371" s="63">
        <v>3202</v>
      </c>
    </row>
    <row r="1372" spans="1:77" hidden="1" outlineLevel="1">
      <c r="A1372" t="s">
        <v>363</v>
      </c>
      <c r="B1372" t="s">
        <v>3139</v>
      </c>
      <c r="C1372" s="1">
        <f t="shared" si="565"/>
        <v>14853</v>
      </c>
      <c r="D1372" s="5">
        <f>IF(N1372&gt;0, RANK(N1372,(N1372:P1372,Q1372:AE1372)),0)</f>
        <v>2</v>
      </c>
      <c r="E1372" s="5">
        <f>IF(O1372&gt;0,RANK(O1372,(N1372:P1372,Q1372:AE1372)),0)</f>
        <v>1</v>
      </c>
      <c r="F1372" s="5">
        <f>IF(P1372&gt;0,RANK(P1372,(N1372:P1372,Q1372:AE1372)),0)</f>
        <v>0</v>
      </c>
      <c r="G1372" s="131">
        <f t="shared" si="563"/>
        <v>2266</v>
      </c>
      <c r="H1372" s="136">
        <f t="shared" si="564"/>
        <v>0.152561772032586</v>
      </c>
      <c r="I1372" s="2"/>
      <c r="J1372" s="2">
        <f t="shared" si="566"/>
        <v>0.41634686595300613</v>
      </c>
      <c r="K1372" s="2">
        <f t="shared" si="567"/>
        <v>0.5689086379855921</v>
      </c>
      <c r="L1372" s="2">
        <f t="shared" si="568"/>
        <v>0</v>
      </c>
      <c r="M1372" s="2">
        <f t="shared" si="569"/>
        <v>1.4744496061401824E-2</v>
      </c>
      <c r="N1372" s="63">
        <v>6184</v>
      </c>
      <c r="O1372" s="63">
        <v>8450</v>
      </c>
      <c r="P1372" s="63"/>
      <c r="Q1372" s="63">
        <v>14</v>
      </c>
      <c r="R1372" s="63">
        <v>91</v>
      </c>
      <c r="S1372" s="63">
        <v>72</v>
      </c>
      <c r="T1372" s="63"/>
      <c r="U1372" s="63">
        <v>21</v>
      </c>
      <c r="V1372" s="63"/>
      <c r="W1372" s="63">
        <f>IF(Copyright!C$12=1,IF(BW1372&gt;0,BW1372-Q1372-SUM(T1372:V1372)-SUM(Y1372:AG1372)-SUM(AH1372:AQ1372),0),0)</f>
        <v>0</v>
      </c>
      <c r="X1372" s="63">
        <v>21</v>
      </c>
      <c r="Y1372" s="63">
        <v>0</v>
      </c>
      <c r="Z1372" s="63"/>
      <c r="AA1372" s="63"/>
      <c r="AB1372" s="63"/>
      <c r="AC1372" s="63"/>
      <c r="AD1372" s="63"/>
      <c r="AE1372" s="63"/>
      <c r="AF1372" s="63"/>
      <c r="AG1372" s="63">
        <v>0</v>
      </c>
      <c r="AH1372" s="63"/>
      <c r="AI1372" s="63"/>
      <c r="AJ1372" s="63"/>
      <c r="AK1372" s="63"/>
      <c r="AL1372" s="63"/>
      <c r="AM1372" s="63"/>
      <c r="AN1372" s="63"/>
      <c r="AO1372" s="63"/>
      <c r="AP1372" s="63"/>
      <c r="AQ1372" s="63"/>
      <c r="AS1372" s="5">
        <f>IF(Q1372&gt;0,RANK(Q1372,(N1372:P1372,Q1372:AE1372)),0)</f>
        <v>7</v>
      </c>
      <c r="AT1372" s="5">
        <f>IF(R1372&gt;0,RANK(R1372,(N1372:P1372,Q1372:AE1372)),0)</f>
        <v>3</v>
      </c>
      <c r="AU1372" s="5">
        <f>IF(T1372&gt;0,RANK(T1372,(N1372:P1372,Q1372:AE1372)),0)</f>
        <v>0</v>
      </c>
      <c r="AV1372" s="5">
        <f>IF(S1372&gt;0,RANK(S1372,(N1372:P1372,Q1372:AE1372)),0)</f>
        <v>4</v>
      </c>
      <c r="AW1372" s="2">
        <f t="shared" si="570"/>
        <v>9.425705244731704E-4</v>
      </c>
      <c r="AX1372" s="2">
        <f t="shared" si="571"/>
        <v>6.1267084090756074E-3</v>
      </c>
      <c r="AY1372" s="2">
        <f t="shared" si="572"/>
        <v>0</v>
      </c>
      <c r="AZ1372" s="2">
        <f t="shared" si="573"/>
        <v>4.8475055544334482E-3</v>
      </c>
      <c r="BB1372" t="s">
        <v>363</v>
      </c>
      <c r="BC1372" t="s">
        <v>3139</v>
      </c>
      <c r="BD1372" s="8">
        <v>4</v>
      </c>
      <c r="BF1372" s="111">
        <v>26</v>
      </c>
      <c r="BG1372" s="113">
        <v>165</v>
      </c>
      <c r="BH1372" s="117">
        <f t="shared" si="553"/>
        <v>26165</v>
      </c>
      <c r="BJ1372" s="5" t="s">
        <v>3185</v>
      </c>
      <c r="BW1372" s="63">
        <v>80</v>
      </c>
    </row>
    <row r="1373" spans="1:77" collapsed="1">
      <c r="A1373" t="s">
        <v>1108</v>
      </c>
      <c r="B1373" t="s">
        <v>548</v>
      </c>
      <c r="C1373" s="1">
        <f t="shared" si="565"/>
        <v>4730984</v>
      </c>
      <c r="D1373" s="5">
        <f>IF(N1373&gt;0, RANK(N1373,(N1373:P1373,Q1373:AE1373)),0)</f>
        <v>1</v>
      </c>
      <c r="E1373" s="5">
        <f>IF(O1373&gt;0,RANK(O1373,(N1373:P1373,Q1373:AE1373)),0)</f>
        <v>2</v>
      </c>
      <c r="F1373" s="5">
        <f>IF(P1373&gt;0,RANK(P1373,(N1373:P1373,Q1373:AE1373)),0)</f>
        <v>0</v>
      </c>
      <c r="G1373" s="131">
        <f t="shared" si="563"/>
        <v>449313</v>
      </c>
      <c r="H1373" s="136">
        <f t="shared" si="564"/>
        <v>9.4972420113870609E-2</v>
      </c>
      <c r="I1373" s="2"/>
      <c r="J1373" s="2">
        <f t="shared" si="566"/>
        <v>0.54207940673652666</v>
      </c>
      <c r="K1373" s="2">
        <f t="shared" si="567"/>
        <v>0.44710698662265608</v>
      </c>
      <c r="L1373" s="2">
        <f t="shared" si="568"/>
        <v>0</v>
      </c>
      <c r="M1373" s="2">
        <f t="shared" si="569"/>
        <v>1.0813606640817264E-2</v>
      </c>
      <c r="N1373" s="63">
        <f t="shared" ref="N1373:S1373" si="574">SUM(N1290:N1372)</f>
        <v>2564569</v>
      </c>
      <c r="O1373" s="63">
        <f t="shared" si="574"/>
        <v>2115256</v>
      </c>
      <c r="P1373" s="63">
        <f t="shared" si="574"/>
        <v>0</v>
      </c>
      <c r="Q1373" s="63">
        <f t="shared" si="574"/>
        <v>7797</v>
      </c>
      <c r="R1373" s="63">
        <f t="shared" si="574"/>
        <v>21897</v>
      </c>
      <c r="S1373" s="63">
        <f t="shared" si="574"/>
        <v>16119</v>
      </c>
      <c r="T1373" s="63"/>
      <c r="U1373" s="63">
        <f>SUM(U1290:U1372)</f>
        <v>89</v>
      </c>
      <c r="V1373" s="63"/>
      <c r="W1373" s="63">
        <f>SUM(W1290:W1372)</f>
        <v>0</v>
      </c>
      <c r="X1373" s="63">
        <f>SUM(X1290:X1372)</f>
        <v>5147</v>
      </c>
      <c r="Y1373" s="63">
        <f>SUM(Y1290:Y1372)</f>
        <v>42</v>
      </c>
      <c r="Z1373" s="63"/>
      <c r="AA1373" s="63"/>
      <c r="AB1373" s="63"/>
      <c r="AC1373" s="63"/>
      <c r="AD1373" s="63"/>
      <c r="AE1373" s="63"/>
      <c r="AF1373" s="63"/>
      <c r="AG1373" s="63">
        <f>SUM(AG1290:AG1372)</f>
        <v>68</v>
      </c>
      <c r="AH1373" s="63"/>
      <c r="AI1373" s="63"/>
      <c r="AJ1373" s="63"/>
      <c r="AK1373" s="63"/>
      <c r="AL1373" s="63"/>
      <c r="AM1373" s="63"/>
      <c r="AN1373" s="63"/>
      <c r="AO1373" s="63"/>
      <c r="AP1373" s="63"/>
      <c r="AQ1373" s="63"/>
      <c r="AS1373" s="5">
        <f>IF(Q1373&gt;0,RANK(Q1373,(N1373:P1373,Q1373:AE1373)),0)</f>
        <v>5</v>
      </c>
      <c r="AT1373" s="5">
        <f>IF(R1373&gt;0,RANK(R1373,(N1373:P1373,Q1373:AE1373)),0)</f>
        <v>3</v>
      </c>
      <c r="AU1373" s="5">
        <f>IF(T1373&gt;0,RANK(T1373,(N1373:P1373,Q1373:AE1373)),0)</f>
        <v>0</v>
      </c>
      <c r="AV1373" s="5">
        <f>IF(S1373&gt;0,RANK(S1373,(N1373:P1373,Q1373:AE1373)),0)</f>
        <v>4</v>
      </c>
      <c r="AW1373" s="2">
        <f t="shared" si="570"/>
        <v>1.6480715216961206E-3</v>
      </c>
      <c r="AX1373" s="2">
        <f t="shared" si="571"/>
        <v>4.628424023416693E-3</v>
      </c>
      <c r="AY1373" s="2">
        <f t="shared" si="572"/>
        <v>0</v>
      </c>
      <c r="AZ1373" s="2">
        <f t="shared" si="573"/>
        <v>3.4071136152648159E-3</v>
      </c>
      <c r="BB1373" t="s">
        <v>1108</v>
      </c>
      <c r="BC1373" t="s">
        <v>548</v>
      </c>
      <c r="BF1373" s="111">
        <v>26</v>
      </c>
      <c r="BG1373" s="113"/>
      <c r="BH1373" s="111">
        <v>26</v>
      </c>
      <c r="BJ1373" s="5" t="s">
        <v>718</v>
      </c>
      <c r="BW1373" s="63">
        <f>SUM(BW1290:BW1372)</f>
        <v>21539</v>
      </c>
    </row>
    <row r="1374" spans="1:77">
      <c r="C1374" s="1"/>
      <c r="E1374" s="5"/>
      <c r="F1374" s="5"/>
      <c r="G1374" s="131"/>
      <c r="H1374" s="136"/>
      <c r="I1374" s="2"/>
      <c r="N1374" s="63"/>
      <c r="O1374" s="63"/>
      <c r="P1374" s="63"/>
      <c r="Q1374" s="63"/>
      <c r="R1374" s="63"/>
      <c r="S1374" s="63"/>
      <c r="T1374" s="63"/>
      <c r="U1374" s="63"/>
      <c r="V1374" s="63"/>
      <c r="W1374" s="63"/>
      <c r="X1374" s="63"/>
      <c r="Y1374" s="63"/>
      <c r="Z1374" s="63"/>
      <c r="AA1374" s="63"/>
      <c r="AB1374" s="63"/>
      <c r="AC1374" s="63"/>
      <c r="AD1374" s="63"/>
      <c r="AE1374" s="63"/>
      <c r="AF1374" s="63"/>
      <c r="AG1374" s="63"/>
      <c r="AH1374" s="63"/>
      <c r="AI1374" s="63"/>
      <c r="AJ1374" s="63"/>
      <c r="AK1374" s="63"/>
      <c r="AL1374" s="63"/>
      <c r="AM1374" s="63"/>
      <c r="AN1374" s="63"/>
      <c r="AO1374" s="63"/>
      <c r="AP1374" s="63"/>
      <c r="AQ1374" s="63"/>
      <c r="AS1374" s="5"/>
      <c r="AT1374" s="5"/>
      <c r="AU1374" s="5"/>
      <c r="AV1374" s="5"/>
      <c r="BF1374" s="111"/>
      <c r="BG1374" s="113"/>
      <c r="BH1374" s="117"/>
      <c r="BW1374" s="8"/>
      <c r="BX1374" s="127"/>
      <c r="BY1374" s="127" t="s">
        <v>3582</v>
      </c>
    </row>
    <row r="1375" spans="1:77" hidden="1" outlineLevel="1">
      <c r="A1375" t="s">
        <v>1155</v>
      </c>
      <c r="B1375" t="s">
        <v>2742</v>
      </c>
      <c r="C1375" s="1">
        <f t="shared" ref="C1375:C1406" si="575">SUM(N1375:AQ1375)</f>
        <v>9142</v>
      </c>
      <c r="D1375" s="5">
        <f>IF(N1375&gt;0, RANK(N1375,(N1375:P1375,Q1375:AE1375)),0)</f>
        <v>2</v>
      </c>
      <c r="E1375" s="5">
        <f>IF(O1375&gt;0,RANK(O1375,(N1375:P1375,Q1375:AE1375)),0)</f>
        <v>1</v>
      </c>
      <c r="F1375" s="5">
        <f>IF(P1375&gt;0,RANK(P1375,(N1375:P1375,Q1375:AE1375)),0)</f>
        <v>0</v>
      </c>
      <c r="G1375" s="131">
        <f t="shared" si="563"/>
        <v>121</v>
      </c>
      <c r="H1375" s="136">
        <f t="shared" si="564"/>
        <v>1.3235615838984905E-2</v>
      </c>
      <c r="I1375" s="2"/>
      <c r="J1375" s="2">
        <f t="shared" ref="J1375:J1406" si="576">IF($C1375=0,"-",N1375/$C1375)</f>
        <v>0.48260774447604465</v>
      </c>
      <c r="K1375" s="2">
        <f t="shared" ref="K1375:K1406" si="577">IF($C1375=0,"-",O1375/$C1375)</f>
        <v>0.49584336031502951</v>
      </c>
      <c r="L1375" s="2">
        <f t="shared" ref="L1375:L1406" si="578">IF($C1375=0,"-",P1375/$C1375)</f>
        <v>0</v>
      </c>
      <c r="M1375" s="2">
        <f t="shared" ref="M1375:M1406" si="579">IF(C1375=0,"-",(1-J1375-K1375-L1375))</f>
        <v>2.1548895208925889E-2</v>
      </c>
      <c r="N1375" s="63">
        <v>4412</v>
      </c>
      <c r="O1375" s="63">
        <v>4533</v>
      </c>
      <c r="P1375" s="63"/>
      <c r="Q1375" s="63">
        <v>80</v>
      </c>
      <c r="R1375" s="63">
        <v>33</v>
      </c>
      <c r="S1375" s="63">
        <v>9</v>
      </c>
      <c r="T1375" s="63">
        <v>6</v>
      </c>
      <c r="U1375" s="63"/>
      <c r="V1375" s="63">
        <v>0</v>
      </c>
      <c r="W1375" s="63">
        <f>BW1375-U1375-SUM(Y1375:AA1375)-SUM(AD1375:AQ1375)</f>
        <v>32</v>
      </c>
      <c r="X1375" s="63">
        <v>9</v>
      </c>
      <c r="Y1375" s="63">
        <v>0</v>
      </c>
      <c r="Z1375" s="63">
        <v>1</v>
      </c>
      <c r="AA1375" s="63"/>
      <c r="AB1375" s="63">
        <v>22</v>
      </c>
      <c r="AC1375" s="63">
        <v>5</v>
      </c>
      <c r="AD1375" s="63"/>
      <c r="AE1375" s="63"/>
      <c r="AF1375" s="63"/>
      <c r="AG1375" s="63"/>
      <c r="AH1375" s="63">
        <v>0</v>
      </c>
      <c r="AI1375" s="63"/>
      <c r="AJ1375" s="63">
        <v>0</v>
      </c>
      <c r="AK1375" s="63"/>
      <c r="AL1375" s="63"/>
      <c r="AM1375" s="63"/>
      <c r="AN1375" s="63"/>
      <c r="AO1375" s="63"/>
      <c r="AP1375" s="63"/>
      <c r="AQ1375" s="63">
        <v>0</v>
      </c>
      <c r="AS1375" s="5">
        <f>IF(Q1375&gt;0,RANK(Q1375,(N1375:P1375,Q1375:AE1375)),0)</f>
        <v>3</v>
      </c>
      <c r="AT1375" s="5">
        <f>IF(R1375&gt;0,RANK(R1375,(N1375:P1375,Q1375:AE1375)),0)</f>
        <v>4</v>
      </c>
      <c r="AU1375" s="5">
        <f>IF(T1375&gt;0,RANK(T1375,(N1375:P1375,Q1375:AE1375)),0)</f>
        <v>9</v>
      </c>
      <c r="AV1375" s="5">
        <f>IF(S1375&gt;0,RANK(S1375,(N1375:P1375,Q1375:AE1375)),0)</f>
        <v>7</v>
      </c>
      <c r="AW1375" s="2">
        <f t="shared" ref="AW1375:AW1406" si="580">IF($C1375=0,"-",Q1375/$C1375)</f>
        <v>8.7508203894115077E-3</v>
      </c>
      <c r="AX1375" s="2">
        <f t="shared" ref="AX1375:AX1406" si="581">IF($C1375=0,"-",R1375/$C1375)</f>
        <v>3.6097134106322466E-3</v>
      </c>
      <c r="AY1375" s="2">
        <f t="shared" ref="AY1375:AY1406" si="582">IF($C1375=0,"-",T1375/$C1375)</f>
        <v>6.5631152920586308E-4</v>
      </c>
      <c r="AZ1375" s="2">
        <f t="shared" ref="AZ1375:AZ1406" si="583">IF($C1375=0,"-",S1375/$C1375)</f>
        <v>9.8446729380879451E-4</v>
      </c>
      <c r="BB1375" t="s">
        <v>1155</v>
      </c>
      <c r="BC1375" t="s">
        <v>2742</v>
      </c>
      <c r="BD1375" s="8">
        <v>8</v>
      </c>
      <c r="BF1375" s="111">
        <v>27</v>
      </c>
      <c r="BG1375" s="113">
        <v>1</v>
      </c>
      <c r="BH1375" s="117">
        <f t="shared" si="553"/>
        <v>27001</v>
      </c>
      <c r="BJ1375" s="5" t="s">
        <v>3185</v>
      </c>
      <c r="BW1375" s="63">
        <v>33</v>
      </c>
      <c r="BY1375" s="63">
        <v>0</v>
      </c>
    </row>
    <row r="1376" spans="1:77" hidden="1" outlineLevel="1">
      <c r="A1376" t="s">
        <v>217</v>
      </c>
      <c r="B1376" t="s">
        <v>2742</v>
      </c>
      <c r="C1376" s="1">
        <f t="shared" si="575"/>
        <v>186465</v>
      </c>
      <c r="D1376" s="5">
        <f>IF(N1376&gt;0, RANK(N1376,(N1376:P1376,Q1376:AE1376)),0)</f>
        <v>2</v>
      </c>
      <c r="E1376" s="5">
        <f>IF(O1376&gt;0,RANK(O1376,(N1376:P1376,Q1376:AE1376)),0)</f>
        <v>1</v>
      </c>
      <c r="F1376" s="5">
        <f>IF(P1376&gt;0,RANK(P1376,(N1376:P1376,Q1376:AE1376)),0)</f>
        <v>0</v>
      </c>
      <c r="G1376" s="131">
        <f t="shared" si="563"/>
        <v>4816</v>
      </c>
      <c r="H1376" s="136">
        <f t="shared" si="564"/>
        <v>2.5827903359879872E-2</v>
      </c>
      <c r="I1376" s="2"/>
      <c r="J1376" s="2">
        <f t="shared" si="576"/>
        <v>0.47523127664709197</v>
      </c>
      <c r="K1376" s="2">
        <f t="shared" si="577"/>
        <v>0.5010591800069718</v>
      </c>
      <c r="L1376" s="2">
        <f t="shared" si="578"/>
        <v>0</v>
      </c>
      <c r="M1376" s="2">
        <f t="shared" si="579"/>
        <v>2.3709543345936224E-2</v>
      </c>
      <c r="N1376" s="63">
        <v>88614</v>
      </c>
      <c r="O1376" s="63">
        <v>93430</v>
      </c>
      <c r="P1376" s="63"/>
      <c r="Q1376" s="63">
        <v>2284</v>
      </c>
      <c r="R1376" s="63">
        <v>687</v>
      </c>
      <c r="S1376" s="63">
        <v>233</v>
      </c>
      <c r="T1376" s="63">
        <v>48</v>
      </c>
      <c r="U1376" s="63"/>
      <c r="V1376" s="63">
        <v>17</v>
      </c>
      <c r="W1376" s="63">
        <f t="shared" ref="W1376:W1439" si="584">BW1376-U1376-SUM(Y1376:AA1376)-SUM(AD1376:AQ1376)</f>
        <v>747</v>
      </c>
      <c r="X1376" s="63">
        <v>122</v>
      </c>
      <c r="Y1376" s="63">
        <v>0</v>
      </c>
      <c r="Z1376" s="63">
        <v>0</v>
      </c>
      <c r="AA1376" s="63"/>
      <c r="AB1376" s="63">
        <v>207</v>
      </c>
      <c r="AC1376" s="63">
        <v>76</v>
      </c>
      <c r="AD1376" s="63"/>
      <c r="AE1376" s="63"/>
      <c r="AF1376" s="63"/>
      <c r="AG1376" s="63"/>
      <c r="AH1376" s="63">
        <v>0</v>
      </c>
      <c r="AI1376" s="63"/>
      <c r="AJ1376" s="63">
        <v>0</v>
      </c>
      <c r="AK1376" s="63"/>
      <c r="AL1376" s="63"/>
      <c r="AM1376" s="63"/>
      <c r="AN1376" s="63"/>
      <c r="AO1376" s="63"/>
      <c r="AP1376" s="63"/>
      <c r="AQ1376" s="63">
        <v>0</v>
      </c>
      <c r="AS1376" s="5">
        <f>IF(Q1376&gt;0,RANK(Q1376,(N1376:P1376,Q1376:AE1376)),0)</f>
        <v>3</v>
      </c>
      <c r="AT1376" s="5">
        <f>IF(R1376&gt;0,RANK(R1376,(N1376:P1376,Q1376:AE1376)),0)</f>
        <v>5</v>
      </c>
      <c r="AU1376" s="5">
        <f>IF(T1376&gt;0,RANK(T1376,(N1376:P1376,Q1376:AE1376)),0)</f>
        <v>10</v>
      </c>
      <c r="AV1376" s="5">
        <f>IF(S1376&gt;0,RANK(S1376,(N1376:P1376,Q1376:AE1376)),0)</f>
        <v>6</v>
      </c>
      <c r="AW1376" s="2">
        <f t="shared" si="580"/>
        <v>1.2248947523663959E-2</v>
      </c>
      <c r="AX1376" s="2">
        <f t="shared" si="581"/>
        <v>3.6843375432386773E-3</v>
      </c>
      <c r="AY1376" s="2">
        <f t="shared" si="582"/>
        <v>2.5742096371973293E-4</v>
      </c>
      <c r="AZ1376" s="2">
        <f t="shared" si="583"/>
        <v>1.2495642613895369E-3</v>
      </c>
      <c r="BB1376" t="s">
        <v>217</v>
      </c>
      <c r="BC1376" t="s">
        <v>2742</v>
      </c>
      <c r="BD1376" s="8"/>
      <c r="BF1376" s="111">
        <v>27</v>
      </c>
      <c r="BG1376" s="113">
        <v>3</v>
      </c>
      <c r="BH1376" s="117">
        <f t="shared" si="553"/>
        <v>27003</v>
      </c>
      <c r="BJ1376" s="5" t="s">
        <v>3185</v>
      </c>
      <c r="BW1376" s="63">
        <v>747</v>
      </c>
      <c r="BY1376" s="63">
        <v>0</v>
      </c>
    </row>
    <row r="1377" spans="1:77" hidden="1" outlineLevel="1">
      <c r="A1377" t="s">
        <v>252</v>
      </c>
      <c r="B1377" t="s">
        <v>2742</v>
      </c>
      <c r="C1377" s="1">
        <f t="shared" si="575"/>
        <v>16382</v>
      </c>
      <c r="D1377" s="5">
        <f>IF(N1377&gt;0, RANK(N1377,(N1377:P1377,Q1377:AE1377)),0)</f>
        <v>2</v>
      </c>
      <c r="E1377" s="5">
        <f>IF(O1377&gt;0,RANK(O1377,(N1377:P1377,Q1377:AE1377)),0)</f>
        <v>1</v>
      </c>
      <c r="F1377" s="5">
        <f>IF(P1377&gt;0,RANK(P1377,(N1377:P1377,Q1377:AE1377)),0)</f>
        <v>0</v>
      </c>
      <c r="G1377" s="131">
        <f t="shared" si="563"/>
        <v>2375</v>
      </c>
      <c r="H1377" s="136">
        <f t="shared" si="564"/>
        <v>0.14497619338298132</v>
      </c>
      <c r="I1377" s="2"/>
      <c r="J1377" s="2">
        <f t="shared" si="576"/>
        <v>0.41685996825784399</v>
      </c>
      <c r="K1377" s="2">
        <f t="shared" si="577"/>
        <v>0.56183616164082528</v>
      </c>
      <c r="L1377" s="2">
        <f t="shared" si="578"/>
        <v>0</v>
      </c>
      <c r="M1377" s="2">
        <f t="shared" si="579"/>
        <v>2.1303870101330724E-2</v>
      </c>
      <c r="N1377" s="63">
        <v>6829</v>
      </c>
      <c r="O1377" s="63">
        <v>9204</v>
      </c>
      <c r="P1377" s="63"/>
      <c r="Q1377" s="63">
        <v>155</v>
      </c>
      <c r="R1377" s="63">
        <v>57</v>
      </c>
      <c r="S1377" s="63">
        <v>25</v>
      </c>
      <c r="T1377" s="63">
        <v>6</v>
      </c>
      <c r="U1377" s="63"/>
      <c r="V1377" s="63">
        <v>3</v>
      </c>
      <c r="W1377" s="63">
        <f t="shared" si="584"/>
        <v>53</v>
      </c>
      <c r="X1377" s="63">
        <v>15</v>
      </c>
      <c r="Y1377" s="63">
        <v>0</v>
      </c>
      <c r="Z1377" s="63">
        <v>0</v>
      </c>
      <c r="AA1377" s="63"/>
      <c r="AB1377" s="63">
        <v>26</v>
      </c>
      <c r="AC1377" s="63">
        <v>9</v>
      </c>
      <c r="AD1377" s="63"/>
      <c r="AE1377" s="63"/>
      <c r="AF1377" s="63"/>
      <c r="AG1377" s="63"/>
      <c r="AH1377" s="63">
        <v>0</v>
      </c>
      <c r="AI1377" s="63"/>
      <c r="AJ1377" s="63">
        <v>0</v>
      </c>
      <c r="AK1377" s="63"/>
      <c r="AL1377" s="63"/>
      <c r="AM1377" s="63"/>
      <c r="AN1377" s="63"/>
      <c r="AO1377" s="63"/>
      <c r="AP1377" s="63"/>
      <c r="AQ1377" s="63">
        <v>0</v>
      </c>
      <c r="AS1377" s="5">
        <f>IF(Q1377&gt;0,RANK(Q1377,(N1377:P1377,Q1377:AE1377)),0)</f>
        <v>3</v>
      </c>
      <c r="AT1377" s="5">
        <f>IF(R1377&gt;0,RANK(R1377,(N1377:P1377,Q1377:AE1377)),0)</f>
        <v>4</v>
      </c>
      <c r="AU1377" s="5">
        <f>IF(T1377&gt;0,RANK(T1377,(N1377:P1377,Q1377:AE1377)),0)</f>
        <v>10</v>
      </c>
      <c r="AV1377" s="5">
        <f>IF(S1377&gt;0,RANK(S1377,(N1377:P1377,Q1377:AE1377)),0)</f>
        <v>7</v>
      </c>
      <c r="AW1377" s="2">
        <f t="shared" si="580"/>
        <v>9.4616041997314122E-3</v>
      </c>
      <c r="AX1377" s="2">
        <f t="shared" si="581"/>
        <v>3.4794286411915518E-3</v>
      </c>
      <c r="AY1377" s="2">
        <f t="shared" si="582"/>
        <v>3.66255646441216E-4</v>
      </c>
      <c r="AZ1377" s="2">
        <f t="shared" si="583"/>
        <v>1.5260651935050666E-3</v>
      </c>
      <c r="BB1377" t="s">
        <v>252</v>
      </c>
      <c r="BC1377" t="s">
        <v>2742</v>
      </c>
      <c r="BD1377" s="8">
        <v>7</v>
      </c>
      <c r="BF1377" s="111">
        <v>27</v>
      </c>
      <c r="BG1377" s="113">
        <v>5</v>
      </c>
      <c r="BH1377" s="117">
        <f t="shared" si="553"/>
        <v>27005</v>
      </c>
      <c r="BJ1377" s="5" t="s">
        <v>3185</v>
      </c>
      <c r="BW1377" s="63">
        <v>53</v>
      </c>
      <c r="BY1377" s="63">
        <v>0</v>
      </c>
    </row>
    <row r="1378" spans="1:77" hidden="1" outlineLevel="1">
      <c r="A1378" t="s">
        <v>1730</v>
      </c>
      <c r="B1378" t="s">
        <v>2742</v>
      </c>
      <c r="C1378" s="1">
        <f t="shared" si="575"/>
        <v>22051</v>
      </c>
      <c r="D1378" s="5">
        <f>IF(N1378&gt;0, RANK(N1378,(N1378:P1378,Q1378:AE1378)),0)</f>
        <v>1</v>
      </c>
      <c r="E1378" s="5">
        <f>IF(O1378&gt;0,RANK(O1378,(N1378:P1378,Q1378:AE1378)),0)</f>
        <v>2</v>
      </c>
      <c r="F1378" s="5">
        <f>IF(P1378&gt;0,RANK(P1378,(N1378:P1378,Q1378:AE1378)),0)</f>
        <v>0</v>
      </c>
      <c r="G1378" s="131">
        <f t="shared" si="563"/>
        <v>2181</v>
      </c>
      <c r="H1378" s="136">
        <f t="shared" si="564"/>
        <v>9.8907079044034285E-2</v>
      </c>
      <c r="I1378" s="2"/>
      <c r="J1378" s="2">
        <f t="shared" si="576"/>
        <v>0.53593941317854066</v>
      </c>
      <c r="K1378" s="2">
        <f t="shared" si="577"/>
        <v>0.43703233413450637</v>
      </c>
      <c r="L1378" s="2">
        <f t="shared" si="578"/>
        <v>0</v>
      </c>
      <c r="M1378" s="2">
        <f t="shared" si="579"/>
        <v>2.7028252686952969E-2</v>
      </c>
      <c r="N1378" s="63">
        <v>11818</v>
      </c>
      <c r="O1378" s="63">
        <v>9637</v>
      </c>
      <c r="P1378" s="63"/>
      <c r="Q1378" s="63">
        <v>268</v>
      </c>
      <c r="R1378" s="63">
        <v>121</v>
      </c>
      <c r="S1378" s="63">
        <v>38</v>
      </c>
      <c r="T1378" s="63">
        <v>12</v>
      </c>
      <c r="U1378" s="63"/>
      <c r="V1378" s="63">
        <v>3</v>
      </c>
      <c r="W1378" s="63">
        <f t="shared" si="584"/>
        <v>102</v>
      </c>
      <c r="X1378" s="63">
        <v>14</v>
      </c>
      <c r="Y1378" s="63">
        <v>0</v>
      </c>
      <c r="Z1378" s="63">
        <v>0</v>
      </c>
      <c r="AA1378" s="63"/>
      <c r="AB1378" s="63">
        <v>32</v>
      </c>
      <c r="AC1378" s="63">
        <v>6</v>
      </c>
      <c r="AD1378" s="63"/>
      <c r="AE1378" s="63"/>
      <c r="AF1378" s="63"/>
      <c r="AG1378" s="63"/>
      <c r="AH1378" s="63">
        <v>0</v>
      </c>
      <c r="AI1378" s="63"/>
      <c r="AJ1378" s="63">
        <v>0</v>
      </c>
      <c r="AK1378" s="63"/>
      <c r="AL1378" s="63"/>
      <c r="AM1378" s="63"/>
      <c r="AN1378" s="63"/>
      <c r="AO1378" s="63"/>
      <c r="AP1378" s="63"/>
      <c r="AQ1378" s="63">
        <v>0</v>
      </c>
      <c r="AS1378" s="5">
        <f>IF(Q1378&gt;0,RANK(Q1378,(N1378:P1378,Q1378:AE1378)),0)</f>
        <v>3</v>
      </c>
      <c r="AT1378" s="5">
        <f>IF(R1378&gt;0,RANK(R1378,(N1378:P1378,Q1378:AE1378)),0)</f>
        <v>4</v>
      </c>
      <c r="AU1378" s="5">
        <f>IF(T1378&gt;0,RANK(T1378,(N1378:P1378,Q1378:AE1378)),0)</f>
        <v>9</v>
      </c>
      <c r="AV1378" s="5">
        <f>IF(S1378&gt;0,RANK(S1378,(N1378:P1378,Q1378:AE1378)),0)</f>
        <v>6</v>
      </c>
      <c r="AW1378" s="2">
        <f t="shared" si="580"/>
        <v>1.215364382567684E-2</v>
      </c>
      <c r="AX1378" s="2">
        <f t="shared" si="581"/>
        <v>5.4872794884585734E-3</v>
      </c>
      <c r="AY1378" s="2">
        <f t="shared" si="582"/>
        <v>5.4419300711985852E-4</v>
      </c>
      <c r="AZ1378" s="2">
        <f t="shared" si="583"/>
        <v>1.723277855879552E-3</v>
      </c>
      <c r="BB1378" t="s">
        <v>1730</v>
      </c>
      <c r="BC1378" t="s">
        <v>2742</v>
      </c>
      <c r="BD1378" s="8"/>
      <c r="BF1378" s="111">
        <v>27</v>
      </c>
      <c r="BG1378" s="113">
        <v>7</v>
      </c>
      <c r="BH1378" s="117">
        <f t="shared" si="553"/>
        <v>27007</v>
      </c>
      <c r="BJ1378" s="5" t="s">
        <v>3185</v>
      </c>
      <c r="BW1378" s="63">
        <v>102</v>
      </c>
      <c r="BY1378" s="63">
        <v>0</v>
      </c>
    </row>
    <row r="1379" spans="1:77" hidden="1" outlineLevel="1">
      <c r="A1379" t="s">
        <v>1106</v>
      </c>
      <c r="B1379" t="s">
        <v>2742</v>
      </c>
      <c r="C1379" s="1">
        <f t="shared" si="575"/>
        <v>19619</v>
      </c>
      <c r="D1379" s="5">
        <f>IF(N1379&gt;0, RANK(N1379,(N1379:P1379,Q1379:AE1379)),0)</f>
        <v>2</v>
      </c>
      <c r="E1379" s="5">
        <f>IF(O1379&gt;0,RANK(O1379,(N1379:P1379,Q1379:AE1379)),0)</f>
        <v>1</v>
      </c>
      <c r="F1379" s="5">
        <f>IF(P1379&gt;0,RANK(P1379,(N1379:P1379,Q1379:AE1379)),0)</f>
        <v>0</v>
      </c>
      <c r="G1379" s="131">
        <f t="shared" si="563"/>
        <v>2676</v>
      </c>
      <c r="H1379" s="136">
        <f t="shared" si="564"/>
        <v>0.13639838931647894</v>
      </c>
      <c r="I1379" s="2"/>
      <c r="J1379" s="2">
        <f t="shared" si="576"/>
        <v>0.41658596258728781</v>
      </c>
      <c r="K1379" s="2">
        <f t="shared" si="577"/>
        <v>0.55298435190376671</v>
      </c>
      <c r="L1379" s="2">
        <f t="shared" si="578"/>
        <v>0</v>
      </c>
      <c r="M1379" s="2">
        <f t="shared" si="579"/>
        <v>3.0429685508945425E-2</v>
      </c>
      <c r="N1379" s="63">
        <v>8173</v>
      </c>
      <c r="O1379" s="63">
        <v>10849</v>
      </c>
      <c r="P1379" s="63"/>
      <c r="Q1379" s="63">
        <v>296</v>
      </c>
      <c r="R1379" s="63">
        <v>96</v>
      </c>
      <c r="S1379" s="63">
        <v>40</v>
      </c>
      <c r="T1379" s="63">
        <v>8</v>
      </c>
      <c r="U1379" s="63"/>
      <c r="V1379" s="63">
        <v>4</v>
      </c>
      <c r="W1379" s="63">
        <f t="shared" si="584"/>
        <v>94</v>
      </c>
      <c r="X1379" s="63">
        <v>12</v>
      </c>
      <c r="Y1379" s="63">
        <v>2</v>
      </c>
      <c r="Z1379" s="63">
        <v>0</v>
      </c>
      <c r="AA1379" s="63"/>
      <c r="AB1379" s="63">
        <v>28</v>
      </c>
      <c r="AC1379" s="63">
        <v>15</v>
      </c>
      <c r="AD1379" s="63"/>
      <c r="AE1379" s="63"/>
      <c r="AF1379" s="63"/>
      <c r="AG1379" s="63"/>
      <c r="AH1379" s="63">
        <v>1</v>
      </c>
      <c r="AI1379" s="63"/>
      <c r="AJ1379" s="63">
        <v>1</v>
      </c>
      <c r="AK1379" s="63"/>
      <c r="AL1379" s="63"/>
      <c r="AM1379" s="63"/>
      <c r="AN1379" s="63"/>
      <c r="AO1379" s="63"/>
      <c r="AP1379" s="63"/>
      <c r="AQ1379" s="63">
        <v>0</v>
      </c>
      <c r="AS1379" s="5">
        <f>IF(Q1379&gt;0,RANK(Q1379,(N1379:P1379,Q1379:AE1379)),0)</f>
        <v>3</v>
      </c>
      <c r="AT1379" s="5">
        <f>IF(R1379&gt;0,RANK(R1379,(N1379:P1379,Q1379:AE1379)),0)</f>
        <v>4</v>
      </c>
      <c r="AU1379" s="5">
        <f>IF(T1379&gt;0,RANK(T1379,(N1379:P1379,Q1379:AE1379)),0)</f>
        <v>10</v>
      </c>
      <c r="AV1379" s="5">
        <f>IF(S1379&gt;0,RANK(S1379,(N1379:P1379,Q1379:AE1379)),0)</f>
        <v>6</v>
      </c>
      <c r="AW1379" s="2">
        <f t="shared" si="580"/>
        <v>1.5087415260716653E-2</v>
      </c>
      <c r="AX1379" s="2">
        <f t="shared" si="581"/>
        <v>4.8932157602324276E-3</v>
      </c>
      <c r="AY1379" s="2">
        <f t="shared" si="582"/>
        <v>4.07767980019369E-4</v>
      </c>
      <c r="AZ1379" s="2">
        <f t="shared" si="583"/>
        <v>2.0388399000968449E-3</v>
      </c>
      <c r="BB1379" t="s">
        <v>1106</v>
      </c>
      <c r="BC1379" t="s">
        <v>2742</v>
      </c>
      <c r="BD1379" s="8">
        <v>6</v>
      </c>
      <c r="BF1379" s="111">
        <v>27</v>
      </c>
      <c r="BG1379" s="113">
        <v>9</v>
      </c>
      <c r="BH1379" s="117">
        <f t="shared" si="553"/>
        <v>27009</v>
      </c>
      <c r="BJ1379" s="5" t="s">
        <v>3185</v>
      </c>
      <c r="BW1379" s="63">
        <v>98</v>
      </c>
      <c r="BY1379" s="63">
        <v>1</v>
      </c>
    </row>
    <row r="1380" spans="1:77" hidden="1" outlineLevel="1">
      <c r="A1380" t="s">
        <v>1609</v>
      </c>
      <c r="B1380" t="s">
        <v>2742</v>
      </c>
      <c r="C1380" s="1">
        <f t="shared" si="575"/>
        <v>2789</v>
      </c>
      <c r="D1380" s="5">
        <f>IF(N1380&gt;0, RANK(N1380,(N1380:P1380,Q1380:AE1380)),0)</f>
        <v>2</v>
      </c>
      <c r="E1380" s="5">
        <f>IF(O1380&gt;0,RANK(O1380,(N1380:P1380,Q1380:AE1380)),0)</f>
        <v>1</v>
      </c>
      <c r="F1380" s="5">
        <f>IF(P1380&gt;0,RANK(P1380,(N1380:P1380,Q1380:AE1380)),0)</f>
        <v>0</v>
      </c>
      <c r="G1380" s="131">
        <f t="shared" si="563"/>
        <v>40</v>
      </c>
      <c r="H1380" s="136">
        <f t="shared" si="564"/>
        <v>1.4342058085335245E-2</v>
      </c>
      <c r="I1380" s="2"/>
      <c r="J1380" s="2">
        <f t="shared" si="576"/>
        <v>0.48225170311939763</v>
      </c>
      <c r="K1380" s="2">
        <f t="shared" si="577"/>
        <v>0.49659376120473286</v>
      </c>
      <c r="L1380" s="2">
        <f t="shared" si="578"/>
        <v>0</v>
      </c>
      <c r="M1380" s="2">
        <f t="shared" si="579"/>
        <v>2.1154535675869557E-2</v>
      </c>
      <c r="N1380" s="63">
        <v>1345</v>
      </c>
      <c r="O1380" s="63">
        <v>1385</v>
      </c>
      <c r="P1380" s="63"/>
      <c r="Q1380" s="63">
        <v>29</v>
      </c>
      <c r="R1380" s="63">
        <v>8</v>
      </c>
      <c r="S1380" s="63">
        <v>4</v>
      </c>
      <c r="T1380" s="63">
        <v>2</v>
      </c>
      <c r="U1380" s="63"/>
      <c r="V1380" s="63">
        <v>0</v>
      </c>
      <c r="W1380" s="63">
        <f t="shared" si="584"/>
        <v>6</v>
      </c>
      <c r="X1380" s="63">
        <v>2</v>
      </c>
      <c r="Y1380" s="63">
        <v>0</v>
      </c>
      <c r="Z1380" s="63">
        <v>0</v>
      </c>
      <c r="AA1380" s="63"/>
      <c r="AB1380" s="63">
        <v>7</v>
      </c>
      <c r="AC1380" s="63">
        <v>1</v>
      </c>
      <c r="AD1380" s="63"/>
      <c r="AE1380" s="63"/>
      <c r="AF1380" s="63"/>
      <c r="AG1380" s="63"/>
      <c r="AH1380" s="63">
        <v>0</v>
      </c>
      <c r="AI1380" s="63"/>
      <c r="AJ1380" s="63">
        <v>0</v>
      </c>
      <c r="AK1380" s="63"/>
      <c r="AL1380" s="63"/>
      <c r="AM1380" s="63"/>
      <c r="AN1380" s="63"/>
      <c r="AO1380" s="63"/>
      <c r="AP1380" s="63"/>
      <c r="AQ1380" s="63">
        <v>0</v>
      </c>
      <c r="AS1380" s="5">
        <f>IF(Q1380&gt;0,RANK(Q1380,(N1380:P1380,Q1380:AE1380)),0)</f>
        <v>3</v>
      </c>
      <c r="AT1380" s="5">
        <f>IF(R1380&gt;0,RANK(R1380,(N1380:P1380,Q1380:AE1380)),0)</f>
        <v>4</v>
      </c>
      <c r="AU1380" s="5">
        <f>IF(T1380&gt;0,RANK(T1380,(N1380:P1380,Q1380:AE1380)),0)</f>
        <v>8</v>
      </c>
      <c r="AV1380" s="5">
        <f>IF(S1380&gt;0,RANK(S1380,(N1380:P1380,Q1380:AE1380)),0)</f>
        <v>7</v>
      </c>
      <c r="AW1380" s="2">
        <f t="shared" si="580"/>
        <v>1.0397992111868053E-2</v>
      </c>
      <c r="AX1380" s="2">
        <f t="shared" si="581"/>
        <v>2.8684116170670493E-3</v>
      </c>
      <c r="AY1380" s="2">
        <f t="shared" si="582"/>
        <v>7.1710290426676233E-4</v>
      </c>
      <c r="AZ1380" s="2">
        <f t="shared" si="583"/>
        <v>1.4342058085335247E-3</v>
      </c>
      <c r="BB1380" t="s">
        <v>1609</v>
      </c>
      <c r="BC1380" t="s">
        <v>2742</v>
      </c>
      <c r="BD1380" s="8">
        <v>7</v>
      </c>
      <c r="BF1380" s="111">
        <v>27</v>
      </c>
      <c r="BG1380" s="113">
        <v>11</v>
      </c>
      <c r="BH1380" s="117">
        <f t="shared" si="553"/>
        <v>27011</v>
      </c>
      <c r="BJ1380" s="5" t="s">
        <v>3185</v>
      </c>
      <c r="BW1380" s="63">
        <v>6</v>
      </c>
      <c r="BY1380" s="63">
        <v>0</v>
      </c>
    </row>
    <row r="1381" spans="1:77" hidden="1" outlineLevel="1">
      <c r="A1381" t="s">
        <v>3167</v>
      </c>
      <c r="B1381" t="s">
        <v>2742</v>
      </c>
      <c r="C1381" s="1">
        <f t="shared" si="575"/>
        <v>34274</v>
      </c>
      <c r="D1381" s="5">
        <f>IF(N1381&gt;0, RANK(N1381,(N1381:P1381,Q1381:AE1381)),0)</f>
        <v>1</v>
      </c>
      <c r="E1381" s="5">
        <f>IF(O1381&gt;0,RANK(O1381,(N1381:P1381,Q1381:AE1381)),0)</f>
        <v>2</v>
      </c>
      <c r="F1381" s="5">
        <f>IF(P1381&gt;0,RANK(P1381,(N1381:P1381,Q1381:AE1381)),0)</f>
        <v>0</v>
      </c>
      <c r="G1381" s="131">
        <f t="shared" si="563"/>
        <v>3248</v>
      </c>
      <c r="H1381" s="136">
        <f t="shared" si="564"/>
        <v>9.4765711618136197E-2</v>
      </c>
      <c r="I1381" s="2"/>
      <c r="J1381" s="2">
        <f t="shared" si="576"/>
        <v>0.52996440450487248</v>
      </c>
      <c r="K1381" s="2">
        <f t="shared" si="577"/>
        <v>0.43519869288673629</v>
      </c>
      <c r="L1381" s="2">
        <f t="shared" si="578"/>
        <v>0</v>
      </c>
      <c r="M1381" s="2">
        <f t="shared" si="579"/>
        <v>3.4836902608391229E-2</v>
      </c>
      <c r="N1381" s="63">
        <v>18164</v>
      </c>
      <c r="O1381" s="63">
        <v>14916</v>
      </c>
      <c r="P1381" s="63"/>
      <c r="Q1381" s="63">
        <v>572</v>
      </c>
      <c r="R1381" s="63">
        <v>222</v>
      </c>
      <c r="S1381" s="63">
        <v>61</v>
      </c>
      <c r="T1381" s="63">
        <v>12</v>
      </c>
      <c r="U1381" s="63"/>
      <c r="V1381" s="63">
        <v>5</v>
      </c>
      <c r="W1381" s="63">
        <f t="shared" si="584"/>
        <v>235</v>
      </c>
      <c r="X1381" s="63">
        <v>23</v>
      </c>
      <c r="Y1381" s="63">
        <v>0</v>
      </c>
      <c r="Z1381" s="63">
        <v>0</v>
      </c>
      <c r="AA1381" s="63"/>
      <c r="AB1381" s="63">
        <v>46</v>
      </c>
      <c r="AC1381" s="63">
        <v>18</v>
      </c>
      <c r="AD1381" s="63"/>
      <c r="AE1381" s="63"/>
      <c r="AF1381" s="63"/>
      <c r="AG1381" s="63"/>
      <c r="AH1381" s="63">
        <v>0</v>
      </c>
      <c r="AI1381" s="63"/>
      <c r="AJ1381" s="63">
        <v>0</v>
      </c>
      <c r="AK1381" s="63"/>
      <c r="AL1381" s="63"/>
      <c r="AM1381" s="63"/>
      <c r="AN1381" s="63"/>
      <c r="AO1381" s="63"/>
      <c r="AP1381" s="63"/>
      <c r="AQ1381" s="63">
        <v>0</v>
      </c>
      <c r="AS1381" s="5">
        <f>IF(Q1381&gt;0,RANK(Q1381,(N1381:P1381,Q1381:AE1381)),0)</f>
        <v>3</v>
      </c>
      <c r="AT1381" s="5">
        <f>IF(R1381&gt;0,RANK(R1381,(N1381:P1381,Q1381:AE1381)),0)</f>
        <v>5</v>
      </c>
      <c r="AU1381" s="5">
        <f>IF(T1381&gt;0,RANK(T1381,(N1381:P1381,Q1381:AE1381)),0)</f>
        <v>10</v>
      </c>
      <c r="AV1381" s="5">
        <f>IF(S1381&gt;0,RANK(S1381,(N1381:P1381,Q1381:AE1381)),0)</f>
        <v>6</v>
      </c>
      <c r="AW1381" s="2">
        <f t="shared" si="580"/>
        <v>1.6689035420435316E-2</v>
      </c>
      <c r="AX1381" s="2">
        <f t="shared" si="581"/>
        <v>6.4772130477913289E-3</v>
      </c>
      <c r="AY1381" s="2">
        <f t="shared" si="582"/>
        <v>3.5011962420493668E-4</v>
      </c>
      <c r="AZ1381" s="2">
        <f t="shared" si="583"/>
        <v>1.7797747563750947E-3</v>
      </c>
      <c r="BB1381" t="s">
        <v>3167</v>
      </c>
      <c r="BC1381" t="s">
        <v>2742</v>
      </c>
      <c r="BD1381" s="8">
        <v>1</v>
      </c>
      <c r="BF1381" s="111">
        <v>27</v>
      </c>
      <c r="BG1381" s="113">
        <v>13</v>
      </c>
      <c r="BH1381" s="117">
        <f t="shared" si="553"/>
        <v>27013</v>
      </c>
      <c r="BJ1381" s="5" t="s">
        <v>3185</v>
      </c>
      <c r="BW1381" s="63">
        <v>235</v>
      </c>
      <c r="BY1381" s="63">
        <v>0</v>
      </c>
    </row>
    <row r="1382" spans="1:77" hidden="1" outlineLevel="1">
      <c r="A1382" t="s">
        <v>584</v>
      </c>
      <c r="B1382" t="s">
        <v>2742</v>
      </c>
      <c r="C1382" s="1">
        <f t="shared" si="575"/>
        <v>13929</v>
      </c>
      <c r="D1382" s="5">
        <f>IF(N1382&gt;0, RANK(N1382,(N1382:P1382,Q1382:AE1382)),0)</f>
        <v>2</v>
      </c>
      <c r="E1382" s="5">
        <f>IF(O1382&gt;0,RANK(O1382,(N1382:P1382,Q1382:AE1382)),0)</f>
        <v>1</v>
      </c>
      <c r="F1382" s="5">
        <f>IF(P1382&gt;0,RANK(P1382,(N1382:P1382,Q1382:AE1382)),0)</f>
        <v>0</v>
      </c>
      <c r="G1382" s="131">
        <f t="shared" si="563"/>
        <v>2308</v>
      </c>
      <c r="H1382" s="136">
        <f t="shared" si="564"/>
        <v>0.16569746571900351</v>
      </c>
      <c r="I1382" s="2"/>
      <c r="J1382" s="2">
        <f t="shared" si="576"/>
        <v>0.40419269150692799</v>
      </c>
      <c r="K1382" s="2">
        <f t="shared" si="577"/>
        <v>0.5698901572259315</v>
      </c>
      <c r="L1382" s="2">
        <f t="shared" si="578"/>
        <v>0</v>
      </c>
      <c r="M1382" s="2">
        <f t="shared" si="579"/>
        <v>2.5917151267140448E-2</v>
      </c>
      <c r="N1382" s="63">
        <v>5630</v>
      </c>
      <c r="O1382" s="63">
        <v>7938</v>
      </c>
      <c r="P1382" s="63"/>
      <c r="Q1382" s="63">
        <v>198</v>
      </c>
      <c r="R1382" s="63">
        <v>44</v>
      </c>
      <c r="S1382" s="63">
        <v>24</v>
      </c>
      <c r="T1382" s="63">
        <v>7</v>
      </c>
      <c r="U1382" s="63"/>
      <c r="V1382" s="63">
        <v>3</v>
      </c>
      <c r="W1382" s="63">
        <f t="shared" si="584"/>
        <v>47</v>
      </c>
      <c r="X1382" s="63">
        <v>8</v>
      </c>
      <c r="Y1382" s="63">
        <v>0</v>
      </c>
      <c r="Z1382" s="63">
        <v>0</v>
      </c>
      <c r="AA1382" s="63"/>
      <c r="AB1382" s="63">
        <v>24</v>
      </c>
      <c r="AC1382" s="63">
        <v>6</v>
      </c>
      <c r="AD1382" s="63"/>
      <c r="AE1382" s="63"/>
      <c r="AF1382" s="63"/>
      <c r="AG1382" s="63"/>
      <c r="AH1382" s="63">
        <v>0</v>
      </c>
      <c r="AI1382" s="63"/>
      <c r="AJ1382" s="63">
        <v>0</v>
      </c>
      <c r="AK1382" s="63"/>
      <c r="AL1382" s="63"/>
      <c r="AM1382" s="63"/>
      <c r="AN1382" s="63"/>
      <c r="AO1382" s="63"/>
      <c r="AP1382" s="63"/>
      <c r="AQ1382" s="63">
        <v>0</v>
      </c>
      <c r="AS1382" s="5">
        <f>IF(Q1382&gt;0,RANK(Q1382,(N1382:P1382,Q1382:AE1382)),0)</f>
        <v>3</v>
      </c>
      <c r="AT1382" s="5">
        <f>IF(R1382&gt;0,RANK(R1382,(N1382:P1382,Q1382:AE1382)),0)</f>
        <v>5</v>
      </c>
      <c r="AU1382" s="5">
        <f>IF(T1382&gt;0,RANK(T1382,(N1382:P1382,Q1382:AE1382)),0)</f>
        <v>9</v>
      </c>
      <c r="AV1382" s="5">
        <f>IF(S1382&gt;0,RANK(S1382,(N1382:P1382,Q1382:AE1382)),0)</f>
        <v>6</v>
      </c>
      <c r="AW1382" s="2">
        <f t="shared" si="580"/>
        <v>1.421494723239285E-2</v>
      </c>
      <c r="AX1382" s="2">
        <f t="shared" si="581"/>
        <v>3.1588771627539666E-3</v>
      </c>
      <c r="AY1382" s="2">
        <f t="shared" si="582"/>
        <v>5.0254863952904009E-4</v>
      </c>
      <c r="AZ1382" s="2">
        <f t="shared" si="583"/>
        <v>1.7230239069567091E-3</v>
      </c>
      <c r="BB1382" t="s">
        <v>584</v>
      </c>
      <c r="BC1382" t="s">
        <v>2742</v>
      </c>
      <c r="BD1382" s="8">
        <v>1</v>
      </c>
      <c r="BF1382" s="111">
        <v>27</v>
      </c>
      <c r="BG1382" s="113">
        <v>15</v>
      </c>
      <c r="BH1382" s="117">
        <f t="shared" si="553"/>
        <v>27015</v>
      </c>
      <c r="BJ1382" s="5" t="s">
        <v>3185</v>
      </c>
      <c r="BW1382" s="63">
        <v>47</v>
      </c>
      <c r="BY1382" s="63">
        <v>0</v>
      </c>
    </row>
    <row r="1383" spans="1:77" hidden="1" outlineLevel="1">
      <c r="A1383" t="s">
        <v>192</v>
      </c>
      <c r="B1383" t="s">
        <v>2742</v>
      </c>
      <c r="C1383" s="1">
        <f t="shared" si="575"/>
        <v>18436</v>
      </c>
      <c r="D1383" s="5">
        <f>IF(N1383&gt;0, RANK(N1383,(N1383:P1383,Q1383:AE1383)),0)</f>
        <v>1</v>
      </c>
      <c r="E1383" s="5">
        <f>IF(O1383&gt;0,RANK(O1383,(N1383:P1383,Q1383:AE1383)),0)</f>
        <v>2</v>
      </c>
      <c r="F1383" s="5">
        <f>IF(P1383&gt;0,RANK(P1383,(N1383:P1383,Q1383:AE1383)),0)</f>
        <v>0</v>
      </c>
      <c r="G1383" s="131">
        <f t="shared" si="563"/>
        <v>4803</v>
      </c>
      <c r="H1383" s="136">
        <f t="shared" si="564"/>
        <v>0.26052288999783035</v>
      </c>
      <c r="I1383" s="2"/>
      <c r="J1383" s="2">
        <f t="shared" si="576"/>
        <v>0.61775873291386418</v>
      </c>
      <c r="K1383" s="2">
        <f t="shared" si="577"/>
        <v>0.35723584291603383</v>
      </c>
      <c r="L1383" s="2">
        <f t="shared" si="578"/>
        <v>0</v>
      </c>
      <c r="M1383" s="2">
        <f t="shared" si="579"/>
        <v>2.5005424170101986E-2</v>
      </c>
      <c r="N1383" s="63">
        <v>11389</v>
      </c>
      <c r="O1383" s="63">
        <v>6586</v>
      </c>
      <c r="P1383" s="63"/>
      <c r="Q1383" s="63">
        <v>178</v>
      </c>
      <c r="R1383" s="63">
        <v>83</v>
      </c>
      <c r="S1383" s="63">
        <v>54</v>
      </c>
      <c r="T1383" s="63">
        <v>12</v>
      </c>
      <c r="U1383" s="63"/>
      <c r="V1383" s="63">
        <v>1</v>
      </c>
      <c r="W1383" s="63">
        <f t="shared" si="584"/>
        <v>80</v>
      </c>
      <c r="X1383" s="63">
        <v>15</v>
      </c>
      <c r="Y1383" s="63">
        <v>0</v>
      </c>
      <c r="Z1383" s="63">
        <v>0</v>
      </c>
      <c r="AA1383" s="63"/>
      <c r="AB1383" s="63">
        <v>29</v>
      </c>
      <c r="AC1383" s="63">
        <v>9</v>
      </c>
      <c r="AD1383" s="63"/>
      <c r="AE1383" s="63"/>
      <c r="AF1383" s="63"/>
      <c r="AG1383" s="63"/>
      <c r="AH1383" s="63">
        <v>0</v>
      </c>
      <c r="AI1383" s="63"/>
      <c r="AJ1383" s="63">
        <v>0</v>
      </c>
      <c r="AK1383" s="63"/>
      <c r="AL1383" s="63"/>
      <c r="AM1383" s="63"/>
      <c r="AN1383" s="63"/>
      <c r="AO1383" s="63"/>
      <c r="AP1383" s="63"/>
      <c r="AQ1383" s="63">
        <v>0</v>
      </c>
      <c r="AS1383" s="5">
        <f>IF(Q1383&gt;0,RANK(Q1383,(N1383:P1383,Q1383:AE1383)),0)</f>
        <v>3</v>
      </c>
      <c r="AT1383" s="5">
        <f>IF(R1383&gt;0,RANK(R1383,(N1383:P1383,Q1383:AE1383)),0)</f>
        <v>4</v>
      </c>
      <c r="AU1383" s="5">
        <f>IF(T1383&gt;0,RANK(T1383,(N1383:P1383,Q1383:AE1383)),0)</f>
        <v>9</v>
      </c>
      <c r="AV1383" s="5">
        <f>IF(S1383&gt;0,RANK(S1383,(N1383:P1383,Q1383:AE1383)),0)</f>
        <v>6</v>
      </c>
      <c r="AW1383" s="2">
        <f t="shared" si="580"/>
        <v>9.6550227815144288E-3</v>
      </c>
      <c r="AX1383" s="2">
        <f t="shared" si="581"/>
        <v>4.5020611846387504E-3</v>
      </c>
      <c r="AY1383" s="2">
        <f t="shared" si="582"/>
        <v>6.509004122369278E-4</v>
      </c>
      <c r="AZ1383" s="2">
        <f t="shared" si="583"/>
        <v>2.9290518550661748E-3</v>
      </c>
      <c r="BB1383" t="s">
        <v>192</v>
      </c>
      <c r="BC1383" t="s">
        <v>2742</v>
      </c>
      <c r="BD1383" s="8">
        <v>8</v>
      </c>
      <c r="BF1383" s="111">
        <v>27</v>
      </c>
      <c r="BG1383" s="113">
        <v>17</v>
      </c>
      <c r="BH1383" s="117">
        <f t="shared" si="553"/>
        <v>27017</v>
      </c>
      <c r="BJ1383" s="5" t="s">
        <v>3185</v>
      </c>
      <c r="BW1383" s="63">
        <v>80</v>
      </c>
      <c r="BY1383" s="63">
        <v>0</v>
      </c>
    </row>
    <row r="1384" spans="1:77" hidden="1" outlineLevel="1">
      <c r="A1384" t="s">
        <v>81</v>
      </c>
      <c r="B1384" t="s">
        <v>2742</v>
      </c>
      <c r="C1384" s="1">
        <f t="shared" si="575"/>
        <v>52899</v>
      </c>
      <c r="D1384" s="5">
        <f>IF(N1384&gt;0, RANK(N1384,(N1384:P1384,Q1384:AE1384)),0)</f>
        <v>2</v>
      </c>
      <c r="E1384" s="5">
        <f>IF(O1384&gt;0,RANK(O1384,(N1384:P1384,Q1384:AE1384)),0)</f>
        <v>1</v>
      </c>
      <c r="F1384" s="5">
        <f>IF(P1384&gt;0,RANK(P1384,(N1384:P1384,Q1384:AE1384)),0)</f>
        <v>0</v>
      </c>
      <c r="G1384" s="131">
        <f t="shared" si="563"/>
        <v>10410</v>
      </c>
      <c r="H1384" s="136">
        <f t="shared" si="564"/>
        <v>0.19679010945386491</v>
      </c>
      <c r="I1384" s="2"/>
      <c r="J1384" s="2">
        <f t="shared" si="576"/>
        <v>0.39216242273010832</v>
      </c>
      <c r="K1384" s="2">
        <f t="shared" si="577"/>
        <v>0.58895253218397325</v>
      </c>
      <c r="L1384" s="2">
        <f t="shared" si="578"/>
        <v>0</v>
      </c>
      <c r="M1384" s="2">
        <f t="shared" si="579"/>
        <v>1.8885045085918373E-2</v>
      </c>
      <c r="N1384" s="63">
        <v>20745</v>
      </c>
      <c r="O1384" s="63">
        <v>31155</v>
      </c>
      <c r="P1384" s="63"/>
      <c r="Q1384" s="63">
        <v>555</v>
      </c>
      <c r="R1384" s="63">
        <v>164</v>
      </c>
      <c r="S1384" s="63">
        <v>42</v>
      </c>
      <c r="T1384" s="63">
        <v>7</v>
      </c>
      <c r="U1384" s="63"/>
      <c r="V1384" s="63">
        <v>7</v>
      </c>
      <c r="W1384" s="63">
        <f t="shared" si="584"/>
        <v>152</v>
      </c>
      <c r="X1384" s="63">
        <v>25</v>
      </c>
      <c r="Y1384" s="63">
        <v>0</v>
      </c>
      <c r="Z1384" s="63">
        <v>0</v>
      </c>
      <c r="AA1384" s="63"/>
      <c r="AB1384" s="63">
        <v>35</v>
      </c>
      <c r="AC1384" s="63">
        <v>12</v>
      </c>
      <c r="AD1384" s="63"/>
      <c r="AE1384" s="63"/>
      <c r="AF1384" s="63"/>
      <c r="AG1384" s="63"/>
      <c r="AH1384" s="63">
        <v>0</v>
      </c>
      <c r="AI1384" s="63"/>
      <c r="AJ1384" s="63">
        <v>0</v>
      </c>
      <c r="AK1384" s="63"/>
      <c r="AL1384" s="63"/>
      <c r="AM1384" s="63"/>
      <c r="AN1384" s="63"/>
      <c r="AO1384" s="63"/>
      <c r="AP1384" s="63"/>
      <c r="AQ1384" s="63">
        <v>0</v>
      </c>
      <c r="AS1384" s="5">
        <f>IF(Q1384&gt;0,RANK(Q1384,(N1384:P1384,Q1384:AE1384)),0)</f>
        <v>3</v>
      </c>
      <c r="AT1384" s="5">
        <f>IF(R1384&gt;0,RANK(R1384,(N1384:P1384,Q1384:AE1384)),0)</f>
        <v>4</v>
      </c>
      <c r="AU1384" s="5">
        <f>IF(T1384&gt;0,RANK(T1384,(N1384:P1384,Q1384:AE1384)),0)</f>
        <v>10</v>
      </c>
      <c r="AV1384" s="5">
        <f>IF(S1384&gt;0,RANK(S1384,(N1384:P1384,Q1384:AE1384)),0)</f>
        <v>6</v>
      </c>
      <c r="AW1384" s="2">
        <f t="shared" si="580"/>
        <v>1.0491691714399138E-2</v>
      </c>
      <c r="AX1384" s="2">
        <f t="shared" si="581"/>
        <v>3.1002476417323578E-3</v>
      </c>
      <c r="AY1384" s="2">
        <f t="shared" si="582"/>
        <v>1.3232764324467382E-4</v>
      </c>
      <c r="AZ1384" s="2">
        <f t="shared" si="583"/>
        <v>7.9396585946804284E-4</v>
      </c>
      <c r="BB1384" t="s">
        <v>81</v>
      </c>
      <c r="BC1384" t="s">
        <v>2742</v>
      </c>
      <c r="BD1384" s="8"/>
      <c r="BF1384" s="111">
        <v>27</v>
      </c>
      <c r="BG1384" s="113">
        <v>19</v>
      </c>
      <c r="BH1384" s="117">
        <f t="shared" si="553"/>
        <v>27019</v>
      </c>
      <c r="BJ1384" s="5" t="s">
        <v>3185</v>
      </c>
      <c r="BW1384" s="63">
        <v>152</v>
      </c>
      <c r="BY1384" s="63">
        <v>0</v>
      </c>
    </row>
    <row r="1385" spans="1:77" hidden="1" outlineLevel="1">
      <c r="A1385" t="s">
        <v>342</v>
      </c>
      <c r="B1385" t="s">
        <v>2742</v>
      </c>
      <c r="C1385" s="1">
        <f t="shared" si="575"/>
        <v>16141</v>
      </c>
      <c r="D1385" s="5">
        <f>IF(N1385&gt;0, RANK(N1385,(N1385:P1385,Q1385:AE1385)),0)</f>
        <v>2</v>
      </c>
      <c r="E1385" s="5">
        <f>IF(O1385&gt;0,RANK(O1385,(N1385:P1385,Q1385:AE1385)),0)</f>
        <v>1</v>
      </c>
      <c r="F1385" s="5">
        <f>IF(P1385&gt;0,RANK(P1385,(N1385:P1385,Q1385:AE1385)),0)</f>
        <v>0</v>
      </c>
      <c r="G1385" s="131">
        <f t="shared" si="563"/>
        <v>2099</v>
      </c>
      <c r="H1385" s="136">
        <f t="shared" si="564"/>
        <v>0.13004150920017346</v>
      </c>
      <c r="I1385" s="2"/>
      <c r="J1385" s="2">
        <f t="shared" si="576"/>
        <v>0.42488073849203889</v>
      </c>
      <c r="K1385" s="2">
        <f t="shared" si="577"/>
        <v>0.55492224769221243</v>
      </c>
      <c r="L1385" s="2">
        <f t="shared" si="578"/>
        <v>0</v>
      </c>
      <c r="M1385" s="2">
        <f t="shared" si="579"/>
        <v>2.0197013815748677E-2</v>
      </c>
      <c r="N1385" s="63">
        <v>6858</v>
      </c>
      <c r="O1385" s="63">
        <v>8957</v>
      </c>
      <c r="P1385" s="63"/>
      <c r="Q1385" s="63">
        <v>116</v>
      </c>
      <c r="R1385" s="63">
        <v>63</v>
      </c>
      <c r="S1385" s="63">
        <v>27</v>
      </c>
      <c r="T1385" s="63">
        <v>5</v>
      </c>
      <c r="U1385" s="63"/>
      <c r="V1385" s="63">
        <v>4</v>
      </c>
      <c r="W1385" s="63">
        <f t="shared" si="584"/>
        <v>61</v>
      </c>
      <c r="X1385" s="63">
        <v>12</v>
      </c>
      <c r="Y1385" s="63">
        <v>0</v>
      </c>
      <c r="Z1385" s="63">
        <v>0</v>
      </c>
      <c r="AA1385" s="63"/>
      <c r="AB1385" s="63">
        <v>32</v>
      </c>
      <c r="AC1385" s="63">
        <v>6</v>
      </c>
      <c r="AD1385" s="63"/>
      <c r="AE1385" s="63"/>
      <c r="AF1385" s="63"/>
      <c r="AG1385" s="63"/>
      <c r="AH1385" s="63">
        <v>0</v>
      </c>
      <c r="AI1385" s="63"/>
      <c r="AJ1385" s="63">
        <v>0</v>
      </c>
      <c r="AK1385" s="63"/>
      <c r="AL1385" s="63"/>
      <c r="AM1385" s="63"/>
      <c r="AN1385" s="63"/>
      <c r="AO1385" s="63"/>
      <c r="AP1385" s="63"/>
      <c r="AQ1385" s="63">
        <v>0</v>
      </c>
      <c r="AS1385" s="5">
        <f>IF(Q1385&gt;0,RANK(Q1385,(N1385:P1385,Q1385:AE1385)),0)</f>
        <v>3</v>
      </c>
      <c r="AT1385" s="5">
        <f>IF(R1385&gt;0,RANK(R1385,(N1385:P1385,Q1385:AE1385)),0)</f>
        <v>4</v>
      </c>
      <c r="AU1385" s="5">
        <f>IF(T1385&gt;0,RANK(T1385,(N1385:P1385,Q1385:AE1385)),0)</f>
        <v>10</v>
      </c>
      <c r="AV1385" s="5">
        <f>IF(S1385&gt;0,RANK(S1385,(N1385:P1385,Q1385:AE1385)),0)</f>
        <v>7</v>
      </c>
      <c r="AW1385" s="2">
        <f t="shared" si="580"/>
        <v>7.1866674927204017E-3</v>
      </c>
      <c r="AX1385" s="2">
        <f t="shared" si="581"/>
        <v>3.9031038969084939E-3</v>
      </c>
      <c r="AY1385" s="2">
        <f t="shared" si="582"/>
        <v>3.0977015054829319E-4</v>
      </c>
      <c r="AZ1385" s="2">
        <f t="shared" si="583"/>
        <v>1.672758812960783E-3</v>
      </c>
      <c r="BB1385" t="s">
        <v>342</v>
      </c>
      <c r="BC1385" t="s">
        <v>2742</v>
      </c>
      <c r="BD1385" s="8">
        <v>8</v>
      </c>
      <c r="BF1385" s="111">
        <v>27</v>
      </c>
      <c r="BG1385" s="113">
        <v>21</v>
      </c>
      <c r="BH1385" s="117">
        <f t="shared" ref="BH1385:BH1448" si="585">1000*BF1385+BG1385</f>
        <v>27021</v>
      </c>
      <c r="BJ1385" s="5" t="s">
        <v>3185</v>
      </c>
      <c r="BW1385" s="63">
        <v>61</v>
      </c>
      <c r="BY1385" s="63">
        <v>0</v>
      </c>
    </row>
    <row r="1386" spans="1:77" hidden="1" outlineLevel="1">
      <c r="A1386" t="s">
        <v>1633</v>
      </c>
      <c r="B1386" t="s">
        <v>2742</v>
      </c>
      <c r="C1386" s="1">
        <f t="shared" si="575"/>
        <v>6201</v>
      </c>
      <c r="D1386" s="5">
        <f>IF(N1386&gt;0, RANK(N1386,(N1386:P1386,Q1386:AE1386)),0)</f>
        <v>1</v>
      </c>
      <c r="E1386" s="5">
        <f>IF(O1386&gt;0,RANK(O1386,(N1386:P1386,Q1386:AE1386)),0)</f>
        <v>2</v>
      </c>
      <c r="F1386" s="5">
        <f>IF(P1386&gt;0,RANK(P1386,(N1386:P1386,Q1386:AE1386)),0)</f>
        <v>0</v>
      </c>
      <c r="G1386" s="131">
        <f t="shared" si="563"/>
        <v>116</v>
      </c>
      <c r="H1386" s="136">
        <f t="shared" si="564"/>
        <v>1.8706660216094177E-2</v>
      </c>
      <c r="I1386" s="2"/>
      <c r="J1386" s="2">
        <f t="shared" si="576"/>
        <v>0.49717787453636508</v>
      </c>
      <c r="K1386" s="2">
        <f t="shared" si="577"/>
        <v>0.4784712143202709</v>
      </c>
      <c r="L1386" s="2">
        <f t="shared" si="578"/>
        <v>0</v>
      </c>
      <c r="M1386" s="2">
        <f t="shared" si="579"/>
        <v>2.4350911143364018E-2</v>
      </c>
      <c r="N1386" s="63">
        <v>3083</v>
      </c>
      <c r="O1386" s="63">
        <v>2967</v>
      </c>
      <c r="P1386" s="63"/>
      <c r="Q1386" s="63">
        <v>72</v>
      </c>
      <c r="R1386" s="63">
        <v>20</v>
      </c>
      <c r="S1386" s="63">
        <v>10</v>
      </c>
      <c r="T1386" s="63">
        <v>5</v>
      </c>
      <c r="U1386" s="63"/>
      <c r="V1386" s="63">
        <v>1</v>
      </c>
      <c r="W1386" s="63">
        <f t="shared" si="584"/>
        <v>25</v>
      </c>
      <c r="X1386" s="63">
        <v>2</v>
      </c>
      <c r="Y1386" s="63">
        <v>0</v>
      </c>
      <c r="Z1386" s="63">
        <v>0</v>
      </c>
      <c r="AA1386" s="63"/>
      <c r="AB1386" s="63">
        <v>14</v>
      </c>
      <c r="AC1386" s="63">
        <v>2</v>
      </c>
      <c r="AD1386" s="63"/>
      <c r="AE1386" s="63"/>
      <c r="AF1386" s="63"/>
      <c r="AG1386" s="63"/>
      <c r="AH1386" s="63">
        <v>0</v>
      </c>
      <c r="AI1386" s="63"/>
      <c r="AJ1386" s="63">
        <v>0</v>
      </c>
      <c r="AK1386" s="63"/>
      <c r="AL1386" s="63"/>
      <c r="AM1386" s="63"/>
      <c r="AN1386" s="63"/>
      <c r="AO1386" s="63"/>
      <c r="AP1386" s="63"/>
      <c r="AQ1386" s="63">
        <v>0</v>
      </c>
      <c r="AS1386" s="5">
        <f>IF(Q1386&gt;0,RANK(Q1386,(N1386:P1386,Q1386:AE1386)),0)</f>
        <v>3</v>
      </c>
      <c r="AT1386" s="5">
        <f>IF(R1386&gt;0,RANK(R1386,(N1386:P1386,Q1386:AE1386)),0)</f>
        <v>5</v>
      </c>
      <c r="AU1386" s="5">
        <f>IF(T1386&gt;0,RANK(T1386,(N1386:P1386,Q1386:AE1386)),0)</f>
        <v>8</v>
      </c>
      <c r="AV1386" s="5">
        <f>IF(S1386&gt;0,RANK(S1386,(N1386:P1386,Q1386:AE1386)),0)</f>
        <v>7</v>
      </c>
      <c r="AW1386" s="2">
        <f t="shared" si="580"/>
        <v>1.1611030478955007E-2</v>
      </c>
      <c r="AX1386" s="2">
        <f t="shared" si="581"/>
        <v>3.2252862441541686E-3</v>
      </c>
      <c r="AY1386" s="2">
        <f t="shared" si="582"/>
        <v>8.0632156103854216E-4</v>
      </c>
      <c r="AZ1386" s="2">
        <f t="shared" si="583"/>
        <v>1.6126431220770843E-3</v>
      </c>
      <c r="BB1386" t="s">
        <v>1633</v>
      </c>
      <c r="BC1386" t="s">
        <v>2742</v>
      </c>
      <c r="BD1386" s="8">
        <v>7</v>
      </c>
      <c r="BF1386" s="111">
        <v>27</v>
      </c>
      <c r="BG1386" s="113">
        <v>23</v>
      </c>
      <c r="BH1386" s="117">
        <f t="shared" si="585"/>
        <v>27023</v>
      </c>
      <c r="BJ1386" s="5" t="s">
        <v>3185</v>
      </c>
      <c r="BW1386" s="63">
        <v>25</v>
      </c>
      <c r="BY1386" s="63">
        <v>0</v>
      </c>
    </row>
    <row r="1387" spans="1:77" hidden="1" outlineLevel="1">
      <c r="A1387" t="s">
        <v>1674</v>
      </c>
      <c r="B1387" t="s">
        <v>2742</v>
      </c>
      <c r="C1387" s="1">
        <f t="shared" si="575"/>
        <v>29441</v>
      </c>
      <c r="D1387" s="5">
        <f>IF(N1387&gt;0, RANK(N1387,(N1387:P1387,Q1387:AE1387)),0)</f>
        <v>2</v>
      </c>
      <c r="E1387" s="5">
        <f>IF(O1387&gt;0,RANK(O1387,(N1387:P1387,Q1387:AE1387)),0)</f>
        <v>1</v>
      </c>
      <c r="F1387" s="5">
        <f>IF(P1387&gt;0,RANK(P1387,(N1387:P1387,Q1387:AE1387)),0)</f>
        <v>0</v>
      </c>
      <c r="G1387" s="131">
        <f t="shared" si="563"/>
        <v>3703</v>
      </c>
      <c r="H1387" s="136">
        <f t="shared" si="564"/>
        <v>0.12577697768418192</v>
      </c>
      <c r="I1387" s="2"/>
      <c r="J1387" s="2">
        <f t="shared" si="576"/>
        <v>0.42539315919975546</v>
      </c>
      <c r="K1387" s="2">
        <f t="shared" si="577"/>
        <v>0.55117013688393734</v>
      </c>
      <c r="L1387" s="2">
        <f t="shared" si="578"/>
        <v>0</v>
      </c>
      <c r="M1387" s="2">
        <f t="shared" si="579"/>
        <v>2.3436703916307144E-2</v>
      </c>
      <c r="N1387" s="63">
        <v>12524</v>
      </c>
      <c r="O1387" s="63">
        <v>16227</v>
      </c>
      <c r="P1387" s="63"/>
      <c r="Q1387" s="63">
        <v>338</v>
      </c>
      <c r="R1387" s="63">
        <v>106</v>
      </c>
      <c r="S1387" s="63">
        <v>52</v>
      </c>
      <c r="T1387" s="63">
        <v>10</v>
      </c>
      <c r="U1387" s="63"/>
      <c r="V1387" s="63">
        <v>5</v>
      </c>
      <c r="W1387" s="63">
        <f t="shared" si="584"/>
        <v>110</v>
      </c>
      <c r="X1387" s="63">
        <v>21</v>
      </c>
      <c r="Y1387" s="63">
        <v>0</v>
      </c>
      <c r="Z1387" s="63">
        <v>0</v>
      </c>
      <c r="AA1387" s="63"/>
      <c r="AB1387" s="63">
        <v>40</v>
      </c>
      <c r="AC1387" s="63">
        <v>8</v>
      </c>
      <c r="AD1387" s="63"/>
      <c r="AE1387" s="63"/>
      <c r="AF1387" s="63"/>
      <c r="AG1387" s="63"/>
      <c r="AH1387" s="63">
        <v>0</v>
      </c>
      <c r="AI1387" s="63"/>
      <c r="AJ1387" s="63">
        <v>0</v>
      </c>
      <c r="AK1387" s="63"/>
      <c r="AL1387" s="63"/>
      <c r="AM1387" s="63"/>
      <c r="AN1387" s="63"/>
      <c r="AO1387" s="63"/>
      <c r="AP1387" s="63"/>
      <c r="AQ1387" s="63">
        <v>0</v>
      </c>
      <c r="AS1387" s="5">
        <f>IF(Q1387&gt;0,RANK(Q1387,(N1387:P1387,Q1387:AE1387)),0)</f>
        <v>3</v>
      </c>
      <c r="AT1387" s="5">
        <f>IF(R1387&gt;0,RANK(R1387,(N1387:P1387,Q1387:AE1387)),0)</f>
        <v>5</v>
      </c>
      <c r="AU1387" s="5">
        <f>IF(T1387&gt;0,RANK(T1387,(N1387:P1387,Q1387:AE1387)),0)</f>
        <v>9</v>
      </c>
      <c r="AV1387" s="5">
        <f>IF(S1387&gt;0,RANK(S1387,(N1387:P1387,Q1387:AE1387)),0)</f>
        <v>6</v>
      </c>
      <c r="AW1387" s="2">
        <f t="shared" si="580"/>
        <v>1.1480588295234536E-2</v>
      </c>
      <c r="AX1387" s="2">
        <f t="shared" si="581"/>
        <v>3.6004211813457422E-3</v>
      </c>
      <c r="AY1387" s="2">
        <f t="shared" si="582"/>
        <v>3.3966237559865495E-4</v>
      </c>
      <c r="AZ1387" s="2">
        <f t="shared" si="583"/>
        <v>1.7662443531130058E-3</v>
      </c>
      <c r="BB1387" t="s">
        <v>1674</v>
      </c>
      <c r="BC1387" t="s">
        <v>2742</v>
      </c>
      <c r="BD1387" s="8">
        <v>8</v>
      </c>
      <c r="BF1387" s="111">
        <v>27</v>
      </c>
      <c r="BG1387" s="113">
        <v>25</v>
      </c>
      <c r="BH1387" s="117">
        <f t="shared" si="585"/>
        <v>27025</v>
      </c>
      <c r="BJ1387" s="5" t="s">
        <v>3185</v>
      </c>
      <c r="BW1387" s="63">
        <v>110</v>
      </c>
      <c r="BY1387" s="63">
        <v>0</v>
      </c>
    </row>
    <row r="1388" spans="1:77" hidden="1" outlineLevel="1">
      <c r="A1388" t="s">
        <v>3118</v>
      </c>
      <c r="B1388" t="s">
        <v>2742</v>
      </c>
      <c r="C1388" s="1">
        <f t="shared" si="575"/>
        <v>28886</v>
      </c>
      <c r="D1388" s="5">
        <f>IF(N1388&gt;0, RANK(N1388,(N1388:P1388,Q1388:AE1388)),0)</f>
        <v>1</v>
      </c>
      <c r="E1388" s="5">
        <f>IF(O1388&gt;0,RANK(O1388,(N1388:P1388,Q1388:AE1388)),0)</f>
        <v>2</v>
      </c>
      <c r="F1388" s="5">
        <f>IF(P1388&gt;0,RANK(P1388,(N1388:P1388,Q1388:AE1388)),0)</f>
        <v>0</v>
      </c>
      <c r="G1388" s="131">
        <f t="shared" si="563"/>
        <v>2288</v>
      </c>
      <c r="H1388" s="136">
        <f t="shared" si="564"/>
        <v>7.9207920792079209E-2</v>
      </c>
      <c r="I1388" s="2"/>
      <c r="J1388" s="2">
        <f t="shared" si="576"/>
        <v>0.52648341757252648</v>
      </c>
      <c r="K1388" s="2">
        <f t="shared" si="577"/>
        <v>0.44727549678044726</v>
      </c>
      <c r="L1388" s="2">
        <f t="shared" si="578"/>
        <v>0</v>
      </c>
      <c r="M1388" s="2">
        <f t="shared" si="579"/>
        <v>2.6241085647026263E-2</v>
      </c>
      <c r="N1388" s="63">
        <v>15208</v>
      </c>
      <c r="O1388" s="63">
        <v>12920</v>
      </c>
      <c r="P1388" s="63"/>
      <c r="Q1388" s="63">
        <v>384</v>
      </c>
      <c r="R1388" s="63">
        <v>134</v>
      </c>
      <c r="S1388" s="63">
        <v>38</v>
      </c>
      <c r="T1388" s="63">
        <v>15</v>
      </c>
      <c r="U1388" s="63"/>
      <c r="V1388" s="63">
        <v>3</v>
      </c>
      <c r="W1388" s="63">
        <f t="shared" si="584"/>
        <v>117</v>
      </c>
      <c r="X1388" s="63">
        <v>30</v>
      </c>
      <c r="Y1388" s="63">
        <v>0</v>
      </c>
      <c r="Z1388" s="63">
        <v>0</v>
      </c>
      <c r="AA1388" s="63"/>
      <c r="AB1388" s="63">
        <v>28</v>
      </c>
      <c r="AC1388" s="63">
        <v>9</v>
      </c>
      <c r="AD1388" s="63"/>
      <c r="AE1388" s="63"/>
      <c r="AF1388" s="63"/>
      <c r="AG1388" s="63"/>
      <c r="AH1388" s="63">
        <v>0</v>
      </c>
      <c r="AI1388" s="63"/>
      <c r="AJ1388" s="63">
        <v>0</v>
      </c>
      <c r="AK1388" s="63"/>
      <c r="AL1388" s="63"/>
      <c r="AM1388" s="63"/>
      <c r="AN1388" s="63"/>
      <c r="AO1388" s="63"/>
      <c r="AP1388" s="63"/>
      <c r="AQ1388" s="63">
        <v>0</v>
      </c>
      <c r="AS1388" s="5">
        <f>IF(Q1388&gt;0,RANK(Q1388,(N1388:P1388,Q1388:AE1388)),0)</f>
        <v>3</v>
      </c>
      <c r="AT1388" s="5">
        <f>IF(R1388&gt;0,RANK(R1388,(N1388:P1388,Q1388:AE1388)),0)</f>
        <v>4</v>
      </c>
      <c r="AU1388" s="5">
        <f>IF(T1388&gt;0,RANK(T1388,(N1388:P1388,Q1388:AE1388)),0)</f>
        <v>9</v>
      </c>
      <c r="AV1388" s="5">
        <f>IF(S1388&gt;0,RANK(S1388,(N1388:P1388,Q1388:AE1388)),0)</f>
        <v>6</v>
      </c>
      <c r="AW1388" s="2">
        <f t="shared" si="580"/>
        <v>1.3293637056013293E-2</v>
      </c>
      <c r="AX1388" s="2">
        <f t="shared" si="581"/>
        <v>4.6389254310046386E-3</v>
      </c>
      <c r="AY1388" s="2">
        <f t="shared" si="582"/>
        <v>5.1928269750051929E-4</v>
      </c>
      <c r="AZ1388" s="2">
        <f t="shared" si="583"/>
        <v>1.3155161670013154E-3</v>
      </c>
      <c r="BB1388" t="s">
        <v>3118</v>
      </c>
      <c r="BC1388" t="s">
        <v>2742</v>
      </c>
      <c r="BD1388" s="8">
        <v>7</v>
      </c>
      <c r="BF1388" s="111">
        <v>27</v>
      </c>
      <c r="BG1388" s="113">
        <v>27</v>
      </c>
      <c r="BH1388" s="117">
        <f t="shared" si="585"/>
        <v>27027</v>
      </c>
      <c r="BJ1388" s="5" t="s">
        <v>3185</v>
      </c>
      <c r="BW1388" s="63">
        <v>117</v>
      </c>
      <c r="BY1388" s="63">
        <v>0</v>
      </c>
    </row>
    <row r="1389" spans="1:77" hidden="1" outlineLevel="1">
      <c r="A1389" t="s">
        <v>589</v>
      </c>
      <c r="B1389" t="s">
        <v>2742</v>
      </c>
      <c r="C1389" s="1">
        <f t="shared" si="575"/>
        <v>4197</v>
      </c>
      <c r="D1389" s="5">
        <f>IF(N1389&gt;0, RANK(N1389,(N1389:P1389,Q1389:AE1389)),0)</f>
        <v>2</v>
      </c>
      <c r="E1389" s="5">
        <f>IF(O1389&gt;0,RANK(O1389,(N1389:P1389,Q1389:AE1389)),0)</f>
        <v>1</v>
      </c>
      <c r="F1389" s="5">
        <f>IF(P1389&gt;0,RANK(P1389,(N1389:P1389,Q1389:AE1389)),0)</f>
        <v>0</v>
      </c>
      <c r="G1389" s="131">
        <f t="shared" si="563"/>
        <v>606</v>
      </c>
      <c r="H1389" s="136">
        <f t="shared" si="564"/>
        <v>0.14438884917798428</v>
      </c>
      <c r="I1389" s="2"/>
      <c r="J1389" s="2">
        <f t="shared" si="576"/>
        <v>0.41767929473433407</v>
      </c>
      <c r="K1389" s="2">
        <f t="shared" si="577"/>
        <v>0.5620681439123183</v>
      </c>
      <c r="L1389" s="2">
        <f t="shared" si="578"/>
        <v>0</v>
      </c>
      <c r="M1389" s="2">
        <f t="shared" si="579"/>
        <v>2.0252561353347631E-2</v>
      </c>
      <c r="N1389" s="63">
        <v>1753</v>
      </c>
      <c r="O1389" s="63">
        <v>2359</v>
      </c>
      <c r="P1389" s="63"/>
      <c r="Q1389" s="63">
        <v>36</v>
      </c>
      <c r="R1389" s="63">
        <v>13</v>
      </c>
      <c r="S1389" s="63">
        <v>6</v>
      </c>
      <c r="T1389" s="63">
        <v>2</v>
      </c>
      <c r="U1389" s="63"/>
      <c r="V1389" s="63">
        <v>1</v>
      </c>
      <c r="W1389" s="63">
        <f t="shared" si="584"/>
        <v>14</v>
      </c>
      <c r="X1389" s="63">
        <v>4</v>
      </c>
      <c r="Y1389" s="63">
        <v>0</v>
      </c>
      <c r="Z1389" s="63">
        <v>0</v>
      </c>
      <c r="AA1389" s="63"/>
      <c r="AB1389" s="63">
        <v>6</v>
      </c>
      <c r="AC1389" s="63">
        <v>3</v>
      </c>
      <c r="AD1389" s="63"/>
      <c r="AE1389" s="63"/>
      <c r="AF1389" s="63"/>
      <c r="AG1389" s="63"/>
      <c r="AH1389" s="63">
        <v>0</v>
      </c>
      <c r="AI1389" s="63"/>
      <c r="AJ1389" s="63">
        <v>0</v>
      </c>
      <c r="AK1389" s="63"/>
      <c r="AL1389" s="63"/>
      <c r="AM1389" s="63"/>
      <c r="AN1389" s="63"/>
      <c r="AO1389" s="63"/>
      <c r="AP1389" s="63"/>
      <c r="AQ1389" s="63">
        <v>0</v>
      </c>
      <c r="AS1389" s="5">
        <f>IF(Q1389&gt;0,RANK(Q1389,(N1389:P1389,Q1389:AE1389)),0)</f>
        <v>3</v>
      </c>
      <c r="AT1389" s="5">
        <f>IF(R1389&gt;0,RANK(R1389,(N1389:P1389,Q1389:AE1389)),0)</f>
        <v>5</v>
      </c>
      <c r="AU1389" s="5">
        <f>IF(T1389&gt;0,RANK(T1389,(N1389:P1389,Q1389:AE1389)),0)</f>
        <v>10</v>
      </c>
      <c r="AV1389" s="5">
        <f>IF(S1389&gt;0,RANK(S1389,(N1389:P1389,Q1389:AE1389)),0)</f>
        <v>6</v>
      </c>
      <c r="AW1389" s="2">
        <f t="shared" si="580"/>
        <v>8.5775553967119365E-3</v>
      </c>
      <c r="AX1389" s="2">
        <f t="shared" si="581"/>
        <v>3.0974505599237552E-3</v>
      </c>
      <c r="AY1389" s="2">
        <f t="shared" si="582"/>
        <v>4.7653085537288539E-4</v>
      </c>
      <c r="AZ1389" s="2">
        <f t="shared" si="583"/>
        <v>1.4295925661186562E-3</v>
      </c>
      <c r="BB1389" t="s">
        <v>589</v>
      </c>
      <c r="BC1389" t="s">
        <v>2742</v>
      </c>
      <c r="BD1389" s="8">
        <v>7</v>
      </c>
      <c r="BF1389" s="111">
        <v>27</v>
      </c>
      <c r="BG1389" s="113">
        <v>29</v>
      </c>
      <c r="BH1389" s="117">
        <f t="shared" si="585"/>
        <v>27029</v>
      </c>
      <c r="BJ1389" s="5" t="s">
        <v>3185</v>
      </c>
      <c r="BW1389" s="63">
        <v>14</v>
      </c>
      <c r="BY1389" s="63">
        <v>0</v>
      </c>
    </row>
    <row r="1390" spans="1:77" hidden="1" outlineLevel="1">
      <c r="A1390" t="s">
        <v>1129</v>
      </c>
      <c r="B1390" t="s">
        <v>2742</v>
      </c>
      <c r="C1390" s="1">
        <f t="shared" si="575"/>
        <v>3322</v>
      </c>
      <c r="D1390" s="5">
        <f>IF(N1390&gt;0, RANK(N1390,(N1390:P1390,Q1390:AE1390)),0)</f>
        <v>1</v>
      </c>
      <c r="E1390" s="5">
        <f>IF(O1390&gt;0,RANK(O1390,(N1390:P1390,Q1390:AE1390)),0)</f>
        <v>2</v>
      </c>
      <c r="F1390" s="5">
        <f>IF(P1390&gt;0,RANK(P1390,(N1390:P1390,Q1390:AE1390)),0)</f>
        <v>0</v>
      </c>
      <c r="G1390" s="131">
        <f t="shared" si="563"/>
        <v>772</v>
      </c>
      <c r="H1390" s="136">
        <f t="shared" si="564"/>
        <v>0.23239012642986154</v>
      </c>
      <c r="I1390" s="2"/>
      <c r="J1390" s="2">
        <f t="shared" si="576"/>
        <v>0.59993979530403374</v>
      </c>
      <c r="K1390" s="2">
        <f t="shared" si="577"/>
        <v>0.36754966887417218</v>
      </c>
      <c r="L1390" s="2">
        <f t="shared" si="578"/>
        <v>0</v>
      </c>
      <c r="M1390" s="2">
        <f t="shared" si="579"/>
        <v>3.2510535821794084E-2</v>
      </c>
      <c r="N1390" s="63">
        <v>1993</v>
      </c>
      <c r="O1390" s="63">
        <v>1221</v>
      </c>
      <c r="P1390" s="63"/>
      <c r="Q1390" s="63">
        <v>46</v>
      </c>
      <c r="R1390" s="63">
        <v>26</v>
      </c>
      <c r="S1390" s="63">
        <v>10</v>
      </c>
      <c r="T1390" s="63">
        <v>0</v>
      </c>
      <c r="U1390" s="63"/>
      <c r="V1390" s="63">
        <v>0</v>
      </c>
      <c r="W1390" s="63">
        <f t="shared" si="584"/>
        <v>18</v>
      </c>
      <c r="X1390" s="63">
        <v>2</v>
      </c>
      <c r="Y1390" s="63">
        <v>0</v>
      </c>
      <c r="Z1390" s="63">
        <v>0</v>
      </c>
      <c r="AA1390" s="63"/>
      <c r="AB1390" s="63">
        <v>2</v>
      </c>
      <c r="AC1390" s="63">
        <v>4</v>
      </c>
      <c r="AD1390" s="63"/>
      <c r="AE1390" s="63"/>
      <c r="AF1390" s="63"/>
      <c r="AG1390" s="63"/>
      <c r="AH1390" s="63">
        <v>0</v>
      </c>
      <c r="AI1390" s="63"/>
      <c r="AJ1390" s="63">
        <v>0</v>
      </c>
      <c r="AK1390" s="63"/>
      <c r="AL1390" s="63"/>
      <c r="AM1390" s="63"/>
      <c r="AN1390" s="63"/>
      <c r="AO1390" s="63"/>
      <c r="AP1390" s="63"/>
      <c r="AQ1390" s="63">
        <v>0</v>
      </c>
      <c r="AS1390" s="5">
        <f>IF(Q1390&gt;0,RANK(Q1390,(N1390:P1390,Q1390:AE1390)),0)</f>
        <v>3</v>
      </c>
      <c r="AT1390" s="5">
        <f>IF(R1390&gt;0,RANK(R1390,(N1390:P1390,Q1390:AE1390)),0)</f>
        <v>4</v>
      </c>
      <c r="AU1390" s="5">
        <f>IF(T1390&gt;0,RANK(T1390,(N1390:P1390,Q1390:AE1390)),0)</f>
        <v>0</v>
      </c>
      <c r="AV1390" s="5">
        <f>IF(S1390&gt;0,RANK(S1390,(N1390:P1390,Q1390:AE1390)),0)</f>
        <v>6</v>
      </c>
      <c r="AW1390" s="2">
        <f t="shared" si="580"/>
        <v>1.3847080072245636E-2</v>
      </c>
      <c r="AX1390" s="2">
        <f t="shared" si="581"/>
        <v>7.826610475617099E-3</v>
      </c>
      <c r="AY1390" s="2">
        <f t="shared" si="582"/>
        <v>0</v>
      </c>
      <c r="AZ1390" s="2">
        <f t="shared" si="583"/>
        <v>3.0102347983142685E-3</v>
      </c>
      <c r="BB1390" t="s">
        <v>1129</v>
      </c>
      <c r="BC1390" t="s">
        <v>2742</v>
      </c>
      <c r="BD1390" s="8">
        <v>8</v>
      </c>
      <c r="BF1390" s="111">
        <v>27</v>
      </c>
      <c r="BG1390" s="113">
        <v>31</v>
      </c>
      <c r="BH1390" s="117">
        <f t="shared" si="585"/>
        <v>27031</v>
      </c>
      <c r="BJ1390" s="5" t="s">
        <v>3185</v>
      </c>
      <c r="BW1390" s="63">
        <v>18</v>
      </c>
      <c r="BY1390" s="63">
        <v>0</v>
      </c>
    </row>
    <row r="1391" spans="1:77" hidden="1" outlineLevel="1">
      <c r="A1391" t="s">
        <v>379</v>
      </c>
      <c r="B1391" t="s">
        <v>2742</v>
      </c>
      <c r="C1391" s="1">
        <f t="shared" si="575"/>
        <v>5862</v>
      </c>
      <c r="D1391" s="5">
        <f>IF(N1391&gt;0, RANK(N1391,(N1391:P1391,Q1391:AE1391)),0)</f>
        <v>2</v>
      </c>
      <c r="E1391" s="5">
        <f>IF(O1391&gt;0,RANK(O1391,(N1391:P1391,Q1391:AE1391)),0)</f>
        <v>1</v>
      </c>
      <c r="F1391" s="5">
        <f>IF(P1391&gt;0,RANK(P1391,(N1391:P1391,Q1391:AE1391)),0)</f>
        <v>0</v>
      </c>
      <c r="G1391" s="131">
        <f t="shared" si="563"/>
        <v>883</v>
      </c>
      <c r="H1391" s="136">
        <f t="shared" si="564"/>
        <v>0.15063118389628113</v>
      </c>
      <c r="I1391" s="2"/>
      <c r="J1391" s="2">
        <f t="shared" si="576"/>
        <v>0.41504605936540429</v>
      </c>
      <c r="K1391" s="2">
        <f t="shared" si="577"/>
        <v>0.56567724326168545</v>
      </c>
      <c r="L1391" s="2">
        <f t="shared" si="578"/>
        <v>0</v>
      </c>
      <c r="M1391" s="2">
        <f t="shared" si="579"/>
        <v>1.9276697372910268E-2</v>
      </c>
      <c r="N1391" s="63">
        <v>2433</v>
      </c>
      <c r="O1391" s="63">
        <v>3316</v>
      </c>
      <c r="P1391" s="63"/>
      <c r="Q1391" s="63">
        <v>51</v>
      </c>
      <c r="R1391" s="63">
        <v>15</v>
      </c>
      <c r="S1391" s="63">
        <v>15</v>
      </c>
      <c r="T1391" s="63">
        <v>4</v>
      </c>
      <c r="U1391" s="63"/>
      <c r="V1391" s="63">
        <v>3</v>
      </c>
      <c r="W1391" s="63">
        <f t="shared" si="584"/>
        <v>14</v>
      </c>
      <c r="X1391" s="63">
        <v>2</v>
      </c>
      <c r="Y1391" s="63">
        <v>0</v>
      </c>
      <c r="Z1391" s="63">
        <v>0</v>
      </c>
      <c r="AA1391" s="63"/>
      <c r="AB1391" s="63">
        <v>7</v>
      </c>
      <c r="AC1391" s="63">
        <v>2</v>
      </c>
      <c r="AD1391" s="63"/>
      <c r="AE1391" s="63"/>
      <c r="AF1391" s="63"/>
      <c r="AG1391" s="63"/>
      <c r="AH1391" s="63">
        <v>0</v>
      </c>
      <c r="AI1391" s="63"/>
      <c r="AJ1391" s="63">
        <v>0</v>
      </c>
      <c r="AK1391" s="63"/>
      <c r="AL1391" s="63"/>
      <c r="AM1391" s="63"/>
      <c r="AN1391" s="63"/>
      <c r="AO1391" s="63"/>
      <c r="AP1391" s="63"/>
      <c r="AQ1391" s="63">
        <v>0</v>
      </c>
      <c r="AS1391" s="5">
        <f>IF(Q1391&gt;0,RANK(Q1391,(N1391:P1391,Q1391:AE1391)),0)</f>
        <v>3</v>
      </c>
      <c r="AT1391" s="5">
        <f>IF(R1391&gt;0,RANK(R1391,(N1391:P1391,Q1391:AE1391)),0)</f>
        <v>4</v>
      </c>
      <c r="AU1391" s="5">
        <f>IF(T1391&gt;0,RANK(T1391,(N1391:P1391,Q1391:AE1391)),0)</f>
        <v>8</v>
      </c>
      <c r="AV1391" s="5">
        <f>IF(S1391&gt;0,RANK(S1391,(N1391:P1391,Q1391:AE1391)),0)</f>
        <v>4</v>
      </c>
      <c r="AW1391" s="2">
        <f t="shared" si="580"/>
        <v>8.7001023541453427E-3</v>
      </c>
      <c r="AX1391" s="2">
        <f t="shared" si="581"/>
        <v>2.5588536335721598E-3</v>
      </c>
      <c r="AY1391" s="2">
        <f t="shared" si="582"/>
        <v>6.8236096895257596E-4</v>
      </c>
      <c r="AZ1391" s="2">
        <f t="shared" si="583"/>
        <v>2.5588536335721598E-3</v>
      </c>
      <c r="BB1391" t="s">
        <v>379</v>
      </c>
      <c r="BC1391" t="s">
        <v>2742</v>
      </c>
      <c r="BD1391" s="8"/>
      <c r="BF1391" s="111">
        <v>27</v>
      </c>
      <c r="BG1391" s="113">
        <v>33</v>
      </c>
      <c r="BH1391" s="117">
        <f t="shared" si="585"/>
        <v>27033</v>
      </c>
      <c r="BJ1391" s="5" t="s">
        <v>3185</v>
      </c>
      <c r="BW1391" s="63">
        <v>14</v>
      </c>
      <c r="BY1391" s="63">
        <v>0</v>
      </c>
    </row>
    <row r="1392" spans="1:77" hidden="1" outlineLevel="1">
      <c r="A1392" t="s">
        <v>350</v>
      </c>
      <c r="B1392" t="s">
        <v>2742</v>
      </c>
      <c r="C1392" s="1">
        <f t="shared" si="575"/>
        <v>34920</v>
      </c>
      <c r="D1392" s="5">
        <f>IF(N1392&gt;0, RANK(N1392,(N1392:P1392,Q1392:AE1392)),0)</f>
        <v>2</v>
      </c>
      <c r="E1392" s="5">
        <f>IF(O1392&gt;0,RANK(O1392,(N1392:P1392,Q1392:AE1392)),0)</f>
        <v>1</v>
      </c>
      <c r="F1392" s="5">
        <f>IF(P1392&gt;0,RANK(P1392,(N1392:P1392,Q1392:AE1392)),0)</f>
        <v>0</v>
      </c>
      <c r="G1392" s="131">
        <f t="shared" si="563"/>
        <v>4655</v>
      </c>
      <c r="H1392" s="136">
        <f t="shared" si="564"/>
        <v>0.13330469644902634</v>
      </c>
      <c r="I1392" s="2"/>
      <c r="J1392" s="2">
        <f t="shared" si="576"/>
        <v>0.42268041237113402</v>
      </c>
      <c r="K1392" s="2">
        <f t="shared" si="577"/>
        <v>0.55598510882016039</v>
      </c>
      <c r="L1392" s="2">
        <f t="shared" si="578"/>
        <v>0</v>
      </c>
      <c r="M1392" s="2">
        <f t="shared" si="579"/>
        <v>2.1334478808705537E-2</v>
      </c>
      <c r="N1392" s="63">
        <v>14760</v>
      </c>
      <c r="O1392" s="63">
        <v>19415</v>
      </c>
      <c r="P1392" s="63"/>
      <c r="Q1392" s="63">
        <v>337</v>
      </c>
      <c r="R1392" s="63">
        <v>133</v>
      </c>
      <c r="S1392" s="63">
        <v>62</v>
      </c>
      <c r="T1392" s="63">
        <v>8</v>
      </c>
      <c r="U1392" s="63"/>
      <c r="V1392" s="63">
        <v>7</v>
      </c>
      <c r="W1392" s="63">
        <f t="shared" si="584"/>
        <v>119</v>
      </c>
      <c r="X1392" s="63">
        <v>22</v>
      </c>
      <c r="Y1392" s="63">
        <v>0</v>
      </c>
      <c r="Z1392" s="63">
        <v>1</v>
      </c>
      <c r="AA1392" s="63"/>
      <c r="AB1392" s="63">
        <v>45</v>
      </c>
      <c r="AC1392" s="63">
        <v>11</v>
      </c>
      <c r="AD1392" s="63"/>
      <c r="AE1392" s="63"/>
      <c r="AF1392" s="63"/>
      <c r="AG1392" s="63"/>
      <c r="AH1392" s="63">
        <v>0</v>
      </c>
      <c r="AI1392" s="63"/>
      <c r="AJ1392" s="63">
        <v>0</v>
      </c>
      <c r="AK1392" s="63"/>
      <c r="AL1392" s="63"/>
      <c r="AM1392" s="63"/>
      <c r="AN1392" s="63"/>
      <c r="AO1392" s="63"/>
      <c r="AP1392" s="63"/>
      <c r="AQ1392" s="63">
        <v>0</v>
      </c>
      <c r="AS1392" s="5">
        <f>IF(Q1392&gt;0,RANK(Q1392,(N1392:P1392,Q1392:AE1392)),0)</f>
        <v>3</v>
      </c>
      <c r="AT1392" s="5">
        <f>IF(R1392&gt;0,RANK(R1392,(N1392:P1392,Q1392:AE1392)),0)</f>
        <v>4</v>
      </c>
      <c r="AU1392" s="5">
        <f>IF(T1392&gt;0,RANK(T1392,(N1392:P1392,Q1392:AE1392)),0)</f>
        <v>10</v>
      </c>
      <c r="AV1392" s="5">
        <f>IF(S1392&gt;0,RANK(S1392,(N1392:P1392,Q1392:AE1392)),0)</f>
        <v>6</v>
      </c>
      <c r="AW1392" s="2">
        <f t="shared" si="580"/>
        <v>9.6506300114547541E-3</v>
      </c>
      <c r="AX1392" s="2">
        <f t="shared" si="581"/>
        <v>3.8087056128293241E-3</v>
      </c>
      <c r="AY1392" s="2">
        <f t="shared" si="582"/>
        <v>2.290950744558992E-4</v>
      </c>
      <c r="AZ1392" s="2">
        <f t="shared" si="583"/>
        <v>1.7754868270332188E-3</v>
      </c>
      <c r="BB1392" t="s">
        <v>350</v>
      </c>
      <c r="BC1392" t="s">
        <v>2742</v>
      </c>
      <c r="BD1392" s="8">
        <v>8</v>
      </c>
      <c r="BF1392" s="111">
        <v>27</v>
      </c>
      <c r="BG1392" s="113">
        <v>35</v>
      </c>
      <c r="BH1392" s="117">
        <f t="shared" si="585"/>
        <v>27035</v>
      </c>
      <c r="BJ1392" s="5" t="s">
        <v>3185</v>
      </c>
      <c r="BW1392" s="63">
        <v>120</v>
      </c>
      <c r="BY1392" s="63">
        <v>0</v>
      </c>
    </row>
    <row r="1393" spans="1:77" hidden="1" outlineLevel="1">
      <c r="A1393" t="s">
        <v>2298</v>
      </c>
      <c r="B1393" t="s">
        <v>2742</v>
      </c>
      <c r="C1393" s="1">
        <f t="shared" si="575"/>
        <v>230821</v>
      </c>
      <c r="D1393" s="5">
        <f>IF(N1393&gt;0, RANK(N1393,(N1393:P1393,Q1393:AE1393)),0)</f>
        <v>1</v>
      </c>
      <c r="E1393" s="5">
        <f>IF(O1393&gt;0,RANK(O1393,(N1393:P1393,Q1393:AE1393)),0)</f>
        <v>2</v>
      </c>
      <c r="F1393" s="5">
        <f>IF(P1393&gt;0,RANK(P1393,(N1393:P1393,Q1393:AE1393)),0)</f>
        <v>0</v>
      </c>
      <c r="G1393" s="131">
        <f t="shared" si="563"/>
        <v>6739</v>
      </c>
      <c r="H1393" s="136">
        <f t="shared" si="564"/>
        <v>2.9195783745846349E-2</v>
      </c>
      <c r="I1393" s="2"/>
      <c r="J1393" s="2">
        <f t="shared" si="576"/>
        <v>0.50365867923629137</v>
      </c>
      <c r="K1393" s="2">
        <f t="shared" si="577"/>
        <v>0.47446289549044496</v>
      </c>
      <c r="L1393" s="2">
        <f t="shared" si="578"/>
        <v>0</v>
      </c>
      <c r="M1393" s="2">
        <f t="shared" si="579"/>
        <v>2.1878425273263669E-2</v>
      </c>
      <c r="N1393" s="63">
        <v>116255</v>
      </c>
      <c r="O1393" s="63">
        <v>109516</v>
      </c>
      <c r="P1393" s="63"/>
      <c r="Q1393" s="63">
        <v>2746</v>
      </c>
      <c r="R1393" s="63">
        <v>804</v>
      </c>
      <c r="S1393" s="63">
        <v>260</v>
      </c>
      <c r="T1393" s="63">
        <v>52</v>
      </c>
      <c r="U1393" s="63"/>
      <c r="V1393" s="63">
        <v>17</v>
      </c>
      <c r="W1393" s="63">
        <f t="shared" si="584"/>
        <v>789</v>
      </c>
      <c r="X1393" s="63">
        <v>125</v>
      </c>
      <c r="Y1393" s="63">
        <v>0</v>
      </c>
      <c r="Z1393" s="63">
        <v>2</v>
      </c>
      <c r="AA1393" s="63"/>
      <c r="AB1393" s="63">
        <v>186</v>
      </c>
      <c r="AC1393" s="63">
        <v>67</v>
      </c>
      <c r="AD1393" s="63"/>
      <c r="AE1393" s="63"/>
      <c r="AF1393" s="63"/>
      <c r="AG1393" s="63"/>
      <c r="AH1393" s="63">
        <v>0</v>
      </c>
      <c r="AI1393" s="63"/>
      <c r="AJ1393" s="63">
        <v>2</v>
      </c>
      <c r="AK1393" s="63"/>
      <c r="AL1393" s="63"/>
      <c r="AM1393" s="63"/>
      <c r="AN1393" s="63"/>
      <c r="AO1393" s="63"/>
      <c r="AP1393" s="63"/>
      <c r="AQ1393" s="63">
        <v>0</v>
      </c>
      <c r="AS1393" s="5">
        <f>IF(Q1393&gt;0,RANK(Q1393,(N1393:P1393,Q1393:AE1393)),0)</f>
        <v>3</v>
      </c>
      <c r="AT1393" s="5">
        <f>IF(R1393&gt;0,RANK(R1393,(N1393:P1393,Q1393:AE1393)),0)</f>
        <v>4</v>
      </c>
      <c r="AU1393" s="5">
        <f>IF(T1393&gt;0,RANK(T1393,(N1393:P1393,Q1393:AE1393)),0)</f>
        <v>10</v>
      </c>
      <c r="AV1393" s="5">
        <f>IF(S1393&gt;0,RANK(S1393,(N1393:P1393,Q1393:AE1393)),0)</f>
        <v>6</v>
      </c>
      <c r="AW1393" s="2">
        <f t="shared" si="580"/>
        <v>1.1896664514927151E-2</v>
      </c>
      <c r="AX1393" s="2">
        <f t="shared" si="581"/>
        <v>3.4832185979611907E-3</v>
      </c>
      <c r="AY1393" s="2">
        <f t="shared" si="582"/>
        <v>2.2528279489301232E-4</v>
      </c>
      <c r="AZ1393" s="2">
        <f t="shared" si="583"/>
        <v>1.1264139744650617E-3</v>
      </c>
      <c r="BB1393" t="s">
        <v>2298</v>
      </c>
      <c r="BC1393" t="s">
        <v>2742</v>
      </c>
      <c r="BD1393" s="8">
        <v>2</v>
      </c>
      <c r="BF1393" s="111">
        <v>27</v>
      </c>
      <c r="BG1393" s="113">
        <v>37</v>
      </c>
      <c r="BH1393" s="117">
        <f t="shared" si="585"/>
        <v>27037</v>
      </c>
      <c r="BJ1393" s="5" t="s">
        <v>3185</v>
      </c>
      <c r="BW1393" s="63">
        <v>793</v>
      </c>
      <c r="BY1393" s="63">
        <v>0</v>
      </c>
    </row>
    <row r="1394" spans="1:77" hidden="1" outlineLevel="1">
      <c r="A1394" t="s">
        <v>3166</v>
      </c>
      <c r="B1394" t="s">
        <v>2742</v>
      </c>
      <c r="C1394" s="1">
        <f t="shared" si="575"/>
        <v>10327</v>
      </c>
      <c r="D1394" s="5">
        <f>IF(N1394&gt;0, RANK(N1394,(N1394:P1394,Q1394:AE1394)),0)</f>
        <v>2</v>
      </c>
      <c r="E1394" s="5">
        <f>IF(O1394&gt;0,RANK(O1394,(N1394:P1394,Q1394:AE1394)),0)</f>
        <v>1</v>
      </c>
      <c r="F1394" s="5">
        <f>IF(P1394&gt;0,RANK(P1394,(N1394:P1394,Q1394:AE1394)),0)</f>
        <v>0</v>
      </c>
      <c r="G1394" s="131">
        <f t="shared" si="563"/>
        <v>1035</v>
      </c>
      <c r="H1394" s="136">
        <f t="shared" si="564"/>
        <v>0.10022271714922049</v>
      </c>
      <c r="I1394" s="2"/>
      <c r="J1394" s="2">
        <f t="shared" si="576"/>
        <v>0.43449210806623412</v>
      </c>
      <c r="K1394" s="2">
        <f t="shared" si="577"/>
        <v>0.53471482521545466</v>
      </c>
      <c r="L1394" s="2">
        <f t="shared" si="578"/>
        <v>0</v>
      </c>
      <c r="M1394" s="2">
        <f t="shared" si="579"/>
        <v>3.0793066718311279E-2</v>
      </c>
      <c r="N1394" s="63">
        <v>4487</v>
      </c>
      <c r="O1394" s="63">
        <v>5522</v>
      </c>
      <c r="P1394" s="63"/>
      <c r="Q1394" s="63">
        <v>158</v>
      </c>
      <c r="R1394" s="63">
        <v>44</v>
      </c>
      <c r="S1394" s="63">
        <v>28</v>
      </c>
      <c r="T1394" s="63">
        <v>4</v>
      </c>
      <c r="U1394" s="63"/>
      <c r="V1394" s="63">
        <v>1</v>
      </c>
      <c r="W1394" s="63">
        <f t="shared" si="584"/>
        <v>53</v>
      </c>
      <c r="X1394" s="63">
        <v>10</v>
      </c>
      <c r="Y1394" s="63">
        <v>0</v>
      </c>
      <c r="Z1394" s="63">
        <v>0</v>
      </c>
      <c r="AA1394" s="63"/>
      <c r="AB1394" s="63">
        <v>11</v>
      </c>
      <c r="AC1394" s="63">
        <v>9</v>
      </c>
      <c r="AD1394" s="63"/>
      <c r="AE1394" s="63"/>
      <c r="AF1394" s="63"/>
      <c r="AG1394" s="63"/>
      <c r="AH1394" s="63">
        <v>0</v>
      </c>
      <c r="AI1394" s="63"/>
      <c r="AJ1394" s="63">
        <v>0</v>
      </c>
      <c r="AK1394" s="63"/>
      <c r="AL1394" s="63"/>
      <c r="AM1394" s="63"/>
      <c r="AN1394" s="63"/>
      <c r="AO1394" s="63"/>
      <c r="AP1394" s="63"/>
      <c r="AQ1394" s="63">
        <v>0</v>
      </c>
      <c r="AS1394" s="5">
        <f>IF(Q1394&gt;0,RANK(Q1394,(N1394:P1394,Q1394:AE1394)),0)</f>
        <v>3</v>
      </c>
      <c r="AT1394" s="5">
        <f>IF(R1394&gt;0,RANK(R1394,(N1394:P1394,Q1394:AE1394)),0)</f>
        <v>5</v>
      </c>
      <c r="AU1394" s="5">
        <f>IF(T1394&gt;0,RANK(T1394,(N1394:P1394,Q1394:AE1394)),0)</f>
        <v>10</v>
      </c>
      <c r="AV1394" s="5">
        <f>IF(S1394&gt;0,RANK(S1394,(N1394:P1394,Q1394:AE1394)),0)</f>
        <v>6</v>
      </c>
      <c r="AW1394" s="2">
        <f t="shared" si="580"/>
        <v>1.5299699816016268E-2</v>
      </c>
      <c r="AX1394" s="2">
        <f t="shared" si="581"/>
        <v>4.2606758981311122E-3</v>
      </c>
      <c r="AY1394" s="2">
        <f t="shared" si="582"/>
        <v>3.8733417255737385E-4</v>
      </c>
      <c r="AZ1394" s="2">
        <f t="shared" si="583"/>
        <v>2.711339207901617E-3</v>
      </c>
      <c r="BB1394" t="s">
        <v>3166</v>
      </c>
      <c r="BC1394" t="s">
        <v>2742</v>
      </c>
      <c r="BD1394" s="8">
        <v>1</v>
      </c>
      <c r="BF1394" s="111">
        <v>27</v>
      </c>
      <c r="BG1394" s="113">
        <v>39</v>
      </c>
      <c r="BH1394" s="117">
        <f t="shared" si="585"/>
        <v>27039</v>
      </c>
      <c r="BJ1394" s="5" t="s">
        <v>3185</v>
      </c>
      <c r="BW1394" s="63">
        <v>53</v>
      </c>
      <c r="BY1394" s="63">
        <v>0</v>
      </c>
    </row>
    <row r="1395" spans="1:77" hidden="1" outlineLevel="1">
      <c r="A1395" t="s">
        <v>1156</v>
      </c>
      <c r="B1395" t="s">
        <v>2742</v>
      </c>
      <c r="C1395" s="1">
        <f t="shared" si="575"/>
        <v>20953</v>
      </c>
      <c r="D1395" s="5">
        <f>IF(N1395&gt;0, RANK(N1395,(N1395:P1395,Q1395:AE1395)),0)</f>
        <v>2</v>
      </c>
      <c r="E1395" s="5">
        <f>IF(O1395&gt;0,RANK(O1395,(N1395:P1395,Q1395:AE1395)),0)</f>
        <v>1</v>
      </c>
      <c r="F1395" s="5">
        <f>IF(P1395&gt;0,RANK(P1395,(N1395:P1395,Q1395:AE1395)),0)</f>
        <v>0</v>
      </c>
      <c r="G1395" s="131">
        <f t="shared" si="563"/>
        <v>3231</v>
      </c>
      <c r="H1395" s="136">
        <f t="shared" si="564"/>
        <v>0.15420226220588937</v>
      </c>
      <c r="I1395" s="2"/>
      <c r="J1395" s="2">
        <f t="shared" si="576"/>
        <v>0.41297188946690211</v>
      </c>
      <c r="K1395" s="2">
        <f t="shared" si="577"/>
        <v>0.5671741516727915</v>
      </c>
      <c r="L1395" s="2">
        <f t="shared" si="578"/>
        <v>0</v>
      </c>
      <c r="M1395" s="2">
        <f t="shared" si="579"/>
        <v>1.9853958860306387E-2</v>
      </c>
      <c r="N1395" s="63">
        <v>8653</v>
      </c>
      <c r="O1395" s="63">
        <v>11884</v>
      </c>
      <c r="P1395" s="63"/>
      <c r="Q1395" s="63">
        <v>184</v>
      </c>
      <c r="R1395" s="63">
        <v>66</v>
      </c>
      <c r="S1395" s="63">
        <v>35</v>
      </c>
      <c r="T1395" s="63">
        <v>5</v>
      </c>
      <c r="U1395" s="63"/>
      <c r="V1395" s="63">
        <v>4</v>
      </c>
      <c r="W1395" s="63">
        <f t="shared" si="584"/>
        <v>67</v>
      </c>
      <c r="X1395" s="63">
        <v>14</v>
      </c>
      <c r="Y1395" s="63">
        <v>1</v>
      </c>
      <c r="Z1395" s="63">
        <v>1</v>
      </c>
      <c r="AA1395" s="63"/>
      <c r="AB1395" s="63">
        <v>28</v>
      </c>
      <c r="AC1395" s="63">
        <v>11</v>
      </c>
      <c r="AD1395" s="63"/>
      <c r="AE1395" s="63"/>
      <c r="AF1395" s="63"/>
      <c r="AG1395" s="63"/>
      <c r="AH1395" s="63">
        <v>0</v>
      </c>
      <c r="AI1395" s="63"/>
      <c r="AJ1395" s="63">
        <v>0</v>
      </c>
      <c r="AK1395" s="63"/>
      <c r="AL1395" s="63"/>
      <c r="AM1395" s="63"/>
      <c r="AN1395" s="63"/>
      <c r="AO1395" s="63"/>
      <c r="AP1395" s="63"/>
      <c r="AQ1395" s="63">
        <v>0</v>
      </c>
      <c r="AS1395" s="5">
        <f>IF(Q1395&gt;0,RANK(Q1395,(N1395:P1395,Q1395:AE1395)),0)</f>
        <v>3</v>
      </c>
      <c r="AT1395" s="5">
        <f>IF(R1395&gt;0,RANK(R1395,(N1395:P1395,Q1395:AE1395)),0)</f>
        <v>5</v>
      </c>
      <c r="AU1395" s="5">
        <f>IF(T1395&gt;0,RANK(T1395,(N1395:P1395,Q1395:AE1395)),0)</f>
        <v>10</v>
      </c>
      <c r="AV1395" s="5">
        <f>IF(S1395&gt;0,RANK(S1395,(N1395:P1395,Q1395:AE1395)),0)</f>
        <v>6</v>
      </c>
      <c r="AW1395" s="2">
        <f t="shared" si="580"/>
        <v>8.7815587266739849E-3</v>
      </c>
      <c r="AX1395" s="2">
        <f t="shared" si="581"/>
        <v>3.1499069345678424E-3</v>
      </c>
      <c r="AY1395" s="2">
        <f t="shared" si="582"/>
        <v>2.3862931322483655E-4</v>
      </c>
      <c r="AZ1395" s="2">
        <f t="shared" si="583"/>
        <v>1.6704051925738558E-3</v>
      </c>
      <c r="BB1395" t="s">
        <v>1156</v>
      </c>
      <c r="BC1395" t="s">
        <v>2742</v>
      </c>
      <c r="BD1395" s="8">
        <v>7</v>
      </c>
      <c r="BF1395" s="111">
        <v>27</v>
      </c>
      <c r="BG1395" s="113">
        <v>41</v>
      </c>
      <c r="BH1395" s="117">
        <f t="shared" si="585"/>
        <v>27041</v>
      </c>
      <c r="BJ1395" s="5" t="s">
        <v>3185</v>
      </c>
      <c r="BW1395" s="63">
        <v>69</v>
      </c>
      <c r="BY1395" s="63">
        <v>1</v>
      </c>
    </row>
    <row r="1396" spans="1:77" hidden="1" outlineLevel="1">
      <c r="A1396" t="s">
        <v>325</v>
      </c>
      <c r="B1396" t="s">
        <v>2742</v>
      </c>
      <c r="C1396" s="1">
        <f t="shared" si="575"/>
        <v>7713</v>
      </c>
      <c r="D1396" s="5">
        <f>IF(N1396&gt;0, RANK(N1396,(N1396:P1396,Q1396:AE1396)),0)</f>
        <v>2</v>
      </c>
      <c r="E1396" s="5">
        <f>IF(O1396&gt;0,RANK(O1396,(N1396:P1396,Q1396:AE1396)),0)</f>
        <v>1</v>
      </c>
      <c r="F1396" s="5">
        <f>IF(P1396&gt;0,RANK(P1396,(N1396:P1396,Q1396:AE1396)),0)</f>
        <v>0</v>
      </c>
      <c r="G1396" s="131">
        <f t="shared" si="563"/>
        <v>697</v>
      </c>
      <c r="H1396" s="136">
        <f t="shared" si="564"/>
        <v>9.0366913004019195E-2</v>
      </c>
      <c r="I1396" s="2"/>
      <c r="J1396" s="2">
        <f t="shared" si="576"/>
        <v>0.44172176844288863</v>
      </c>
      <c r="K1396" s="2">
        <f t="shared" si="577"/>
        <v>0.5320886814469078</v>
      </c>
      <c r="L1396" s="2">
        <f t="shared" si="578"/>
        <v>0</v>
      </c>
      <c r="M1396" s="2">
        <f t="shared" si="579"/>
        <v>2.6189550110203519E-2</v>
      </c>
      <c r="N1396" s="63">
        <v>3407</v>
      </c>
      <c r="O1396" s="63">
        <v>4104</v>
      </c>
      <c r="P1396" s="63"/>
      <c r="Q1396" s="63">
        <v>98</v>
      </c>
      <c r="R1396" s="63">
        <v>36</v>
      </c>
      <c r="S1396" s="63">
        <v>14</v>
      </c>
      <c r="T1396" s="63">
        <v>5</v>
      </c>
      <c r="U1396" s="63"/>
      <c r="V1396" s="63">
        <v>0</v>
      </c>
      <c r="W1396" s="63">
        <f t="shared" si="584"/>
        <v>24</v>
      </c>
      <c r="X1396" s="63">
        <v>5</v>
      </c>
      <c r="Y1396" s="63">
        <v>0</v>
      </c>
      <c r="Z1396" s="63">
        <v>0</v>
      </c>
      <c r="AA1396" s="63"/>
      <c r="AB1396" s="63">
        <v>13</v>
      </c>
      <c r="AC1396" s="63">
        <v>7</v>
      </c>
      <c r="AD1396" s="63"/>
      <c r="AE1396" s="63"/>
      <c r="AF1396" s="63"/>
      <c r="AG1396" s="63"/>
      <c r="AH1396" s="63">
        <v>0</v>
      </c>
      <c r="AI1396" s="63"/>
      <c r="AJ1396" s="63">
        <v>0</v>
      </c>
      <c r="AK1396" s="63"/>
      <c r="AL1396" s="63"/>
      <c r="AM1396" s="63"/>
      <c r="AN1396" s="63"/>
      <c r="AO1396" s="63"/>
      <c r="AP1396" s="63"/>
      <c r="AQ1396" s="63">
        <v>0</v>
      </c>
      <c r="AS1396" s="5">
        <f>IF(Q1396&gt;0,RANK(Q1396,(N1396:P1396,Q1396:AE1396)),0)</f>
        <v>3</v>
      </c>
      <c r="AT1396" s="5">
        <f>IF(R1396&gt;0,RANK(R1396,(N1396:P1396,Q1396:AE1396)),0)</f>
        <v>4</v>
      </c>
      <c r="AU1396" s="5">
        <f>IF(T1396&gt;0,RANK(T1396,(N1396:P1396,Q1396:AE1396)),0)</f>
        <v>9</v>
      </c>
      <c r="AV1396" s="5">
        <f>IF(S1396&gt;0,RANK(S1396,(N1396:P1396,Q1396:AE1396)),0)</f>
        <v>6</v>
      </c>
      <c r="AW1396" s="2">
        <f t="shared" si="580"/>
        <v>1.2705821340593802E-2</v>
      </c>
      <c r="AX1396" s="2">
        <f t="shared" si="581"/>
        <v>4.6674445740956822E-3</v>
      </c>
      <c r="AY1396" s="2">
        <f t="shared" si="582"/>
        <v>6.4825619084662263E-4</v>
      </c>
      <c r="AZ1396" s="2">
        <f t="shared" si="583"/>
        <v>1.8151173343705432E-3</v>
      </c>
      <c r="BB1396" t="s">
        <v>325</v>
      </c>
      <c r="BC1396" t="s">
        <v>2742</v>
      </c>
      <c r="BD1396" s="8">
        <v>1</v>
      </c>
      <c r="BF1396" s="111">
        <v>27</v>
      </c>
      <c r="BG1396" s="113">
        <v>43</v>
      </c>
      <c r="BH1396" s="117">
        <f t="shared" si="585"/>
        <v>27043</v>
      </c>
      <c r="BJ1396" s="5" t="s">
        <v>3185</v>
      </c>
      <c r="BW1396" s="63">
        <v>24</v>
      </c>
      <c r="BY1396" s="63">
        <v>0</v>
      </c>
    </row>
    <row r="1397" spans="1:77" hidden="1" outlineLevel="1">
      <c r="A1397" t="s">
        <v>2013</v>
      </c>
      <c r="B1397" t="s">
        <v>2742</v>
      </c>
      <c r="C1397" s="1">
        <f t="shared" si="575"/>
        <v>10892</v>
      </c>
      <c r="D1397" s="5">
        <f>IF(N1397&gt;0, RANK(N1397,(N1397:P1397,Q1397:AE1397)),0)</f>
        <v>1</v>
      </c>
      <c r="E1397" s="5">
        <f>IF(O1397&gt;0,RANK(O1397,(N1397:P1397,Q1397:AE1397)),0)</f>
        <v>2</v>
      </c>
      <c r="F1397" s="5">
        <f>IF(P1397&gt;0,RANK(P1397,(N1397:P1397,Q1397:AE1397)),0)</f>
        <v>0</v>
      </c>
      <c r="G1397" s="131">
        <f t="shared" si="563"/>
        <v>800</v>
      </c>
      <c r="H1397" s="136">
        <f t="shared" si="564"/>
        <v>7.3448402497245685E-2</v>
      </c>
      <c r="I1397" s="2"/>
      <c r="J1397" s="2">
        <f t="shared" si="576"/>
        <v>0.52451340433345572</v>
      </c>
      <c r="K1397" s="2">
        <f t="shared" si="577"/>
        <v>0.45106500183621007</v>
      </c>
      <c r="L1397" s="2">
        <f t="shared" si="578"/>
        <v>0</v>
      </c>
      <c r="M1397" s="2">
        <f t="shared" si="579"/>
        <v>2.4421593830334209E-2</v>
      </c>
      <c r="N1397" s="63">
        <v>5713</v>
      </c>
      <c r="O1397" s="63">
        <v>4913</v>
      </c>
      <c r="P1397" s="63"/>
      <c r="Q1397" s="63">
        <v>143</v>
      </c>
      <c r="R1397" s="63">
        <v>33</v>
      </c>
      <c r="S1397" s="63">
        <v>17</v>
      </c>
      <c r="T1397" s="63">
        <v>2</v>
      </c>
      <c r="U1397" s="63"/>
      <c r="V1397" s="63">
        <v>4</v>
      </c>
      <c r="W1397" s="63">
        <f t="shared" si="584"/>
        <v>38</v>
      </c>
      <c r="X1397" s="63">
        <v>10</v>
      </c>
      <c r="Y1397" s="63">
        <v>0</v>
      </c>
      <c r="Z1397" s="63">
        <v>0</v>
      </c>
      <c r="AA1397" s="63"/>
      <c r="AB1397" s="63">
        <v>18</v>
      </c>
      <c r="AC1397" s="63">
        <v>1</v>
      </c>
      <c r="AD1397" s="63"/>
      <c r="AE1397" s="63"/>
      <c r="AF1397" s="63"/>
      <c r="AG1397" s="63"/>
      <c r="AH1397" s="63">
        <v>0</v>
      </c>
      <c r="AI1397" s="63"/>
      <c r="AJ1397" s="63">
        <v>0</v>
      </c>
      <c r="AK1397" s="63"/>
      <c r="AL1397" s="63"/>
      <c r="AM1397" s="63"/>
      <c r="AN1397" s="63"/>
      <c r="AO1397" s="63"/>
      <c r="AP1397" s="63"/>
      <c r="AQ1397" s="63">
        <v>0</v>
      </c>
      <c r="AS1397" s="5">
        <f>IF(Q1397&gt;0,RANK(Q1397,(N1397:P1397,Q1397:AE1397)),0)</f>
        <v>3</v>
      </c>
      <c r="AT1397" s="5">
        <f>IF(R1397&gt;0,RANK(R1397,(N1397:P1397,Q1397:AE1397)),0)</f>
        <v>5</v>
      </c>
      <c r="AU1397" s="5">
        <f>IF(T1397&gt;0,RANK(T1397,(N1397:P1397,Q1397:AE1397)),0)</f>
        <v>10</v>
      </c>
      <c r="AV1397" s="5">
        <f>IF(S1397&gt;0,RANK(S1397,(N1397:P1397,Q1397:AE1397)),0)</f>
        <v>7</v>
      </c>
      <c r="AW1397" s="2">
        <f t="shared" si="580"/>
        <v>1.3128901946382667E-2</v>
      </c>
      <c r="AX1397" s="2">
        <f t="shared" si="581"/>
        <v>3.0297466030113846E-3</v>
      </c>
      <c r="AY1397" s="2">
        <f t="shared" si="582"/>
        <v>1.836210062431142E-4</v>
      </c>
      <c r="AZ1397" s="2">
        <f t="shared" si="583"/>
        <v>1.5607785530664707E-3</v>
      </c>
      <c r="BB1397" t="s">
        <v>2013</v>
      </c>
      <c r="BC1397" t="s">
        <v>2742</v>
      </c>
      <c r="BD1397" s="8">
        <v>1</v>
      </c>
      <c r="BF1397" s="111">
        <v>27</v>
      </c>
      <c r="BG1397" s="113">
        <v>45</v>
      </c>
      <c r="BH1397" s="117">
        <f t="shared" si="585"/>
        <v>27045</v>
      </c>
      <c r="BJ1397" s="5" t="s">
        <v>3185</v>
      </c>
      <c r="BW1397" s="63">
        <v>38</v>
      </c>
      <c r="BY1397" s="63">
        <v>0</v>
      </c>
    </row>
    <row r="1398" spans="1:77" hidden="1" outlineLevel="1">
      <c r="A1398" t="s">
        <v>1241</v>
      </c>
      <c r="B1398" t="s">
        <v>2742</v>
      </c>
      <c r="C1398" s="1">
        <f t="shared" si="575"/>
        <v>16706</v>
      </c>
      <c r="D1398" s="5">
        <f>IF(N1398&gt;0, RANK(N1398,(N1398:P1398,Q1398:AE1398)),0)</f>
        <v>1</v>
      </c>
      <c r="E1398" s="5">
        <f>IF(O1398&gt;0,RANK(O1398,(N1398:P1398,Q1398:AE1398)),0)</f>
        <v>2</v>
      </c>
      <c r="F1398" s="5">
        <f>IF(P1398&gt;0,RANK(P1398,(N1398:P1398,Q1398:AE1398)),0)</f>
        <v>0</v>
      </c>
      <c r="G1398" s="131">
        <f t="shared" si="563"/>
        <v>2357</v>
      </c>
      <c r="H1398" s="136">
        <f t="shared" si="564"/>
        <v>0.1410870345983479</v>
      </c>
      <c r="I1398" s="2"/>
      <c r="J1398" s="2">
        <f t="shared" si="576"/>
        <v>0.55824254758769309</v>
      </c>
      <c r="K1398" s="2">
        <f t="shared" si="577"/>
        <v>0.41715551298934517</v>
      </c>
      <c r="L1398" s="2">
        <f t="shared" si="578"/>
        <v>0</v>
      </c>
      <c r="M1398" s="2">
        <f t="shared" si="579"/>
        <v>2.4601939422961738E-2</v>
      </c>
      <c r="N1398" s="63">
        <v>9326</v>
      </c>
      <c r="O1398" s="63">
        <v>6969</v>
      </c>
      <c r="P1398" s="63"/>
      <c r="Q1398" s="63">
        <v>197</v>
      </c>
      <c r="R1398" s="63">
        <v>64</v>
      </c>
      <c r="S1398" s="63">
        <v>24</v>
      </c>
      <c r="T1398" s="63">
        <v>8</v>
      </c>
      <c r="U1398" s="63"/>
      <c r="V1398" s="63">
        <v>3</v>
      </c>
      <c r="W1398" s="63">
        <f t="shared" si="584"/>
        <v>62</v>
      </c>
      <c r="X1398" s="63">
        <v>8</v>
      </c>
      <c r="Y1398" s="63">
        <v>0</v>
      </c>
      <c r="Z1398" s="63">
        <v>1</v>
      </c>
      <c r="AA1398" s="63"/>
      <c r="AB1398" s="63">
        <v>33</v>
      </c>
      <c r="AC1398" s="63">
        <v>11</v>
      </c>
      <c r="AD1398" s="63"/>
      <c r="AE1398" s="63"/>
      <c r="AF1398" s="63"/>
      <c r="AG1398" s="63"/>
      <c r="AH1398" s="63">
        <v>0</v>
      </c>
      <c r="AI1398" s="63"/>
      <c r="AJ1398" s="63">
        <v>0</v>
      </c>
      <c r="AK1398" s="63"/>
      <c r="AL1398" s="63"/>
      <c r="AM1398" s="63"/>
      <c r="AN1398" s="63"/>
      <c r="AO1398" s="63"/>
      <c r="AP1398" s="63"/>
      <c r="AQ1398" s="63">
        <v>0</v>
      </c>
      <c r="AS1398" s="5">
        <f>IF(Q1398&gt;0,RANK(Q1398,(N1398:P1398,Q1398:AE1398)),0)</f>
        <v>3</v>
      </c>
      <c r="AT1398" s="5">
        <f>IF(R1398&gt;0,RANK(R1398,(N1398:P1398,Q1398:AE1398)),0)</f>
        <v>4</v>
      </c>
      <c r="AU1398" s="5">
        <f>IF(T1398&gt;0,RANK(T1398,(N1398:P1398,Q1398:AE1398)),0)</f>
        <v>9</v>
      </c>
      <c r="AV1398" s="5">
        <f>IF(S1398&gt;0,RANK(S1398,(N1398:P1398,Q1398:AE1398)),0)</f>
        <v>7</v>
      </c>
      <c r="AW1398" s="2">
        <f t="shared" si="580"/>
        <v>1.1792170477672692E-2</v>
      </c>
      <c r="AX1398" s="2">
        <f t="shared" si="581"/>
        <v>3.8309589369088948E-3</v>
      </c>
      <c r="AY1398" s="2">
        <f t="shared" si="582"/>
        <v>4.7886986711361186E-4</v>
      </c>
      <c r="AZ1398" s="2">
        <f t="shared" si="583"/>
        <v>1.4366096013408356E-3</v>
      </c>
      <c r="BB1398" t="s">
        <v>1241</v>
      </c>
      <c r="BC1398" t="s">
        <v>2742</v>
      </c>
      <c r="BD1398" s="8">
        <v>1</v>
      </c>
      <c r="BF1398" s="111">
        <v>27</v>
      </c>
      <c r="BG1398" s="113">
        <v>47</v>
      </c>
      <c r="BH1398" s="117">
        <f t="shared" si="585"/>
        <v>27047</v>
      </c>
      <c r="BJ1398" s="5" t="s">
        <v>3185</v>
      </c>
      <c r="BW1398" s="63">
        <v>63</v>
      </c>
      <c r="BY1398" s="63">
        <v>0</v>
      </c>
    </row>
    <row r="1399" spans="1:77" hidden="1" outlineLevel="1">
      <c r="A1399" t="s">
        <v>927</v>
      </c>
      <c r="B1399" t="s">
        <v>2742</v>
      </c>
      <c r="C1399" s="1">
        <f t="shared" si="575"/>
        <v>25801</v>
      </c>
      <c r="D1399" s="5">
        <f>IF(N1399&gt;0, RANK(N1399,(N1399:P1399,Q1399:AE1399)),0)</f>
        <v>2</v>
      </c>
      <c r="E1399" s="5">
        <f>IF(O1399&gt;0,RANK(O1399,(N1399:P1399,Q1399:AE1399)),0)</f>
        <v>1</v>
      </c>
      <c r="F1399" s="5">
        <f>IF(P1399&gt;0,RANK(P1399,(N1399:P1399,Q1399:AE1399)),0)</f>
        <v>0</v>
      </c>
      <c r="G1399" s="131">
        <f t="shared" si="563"/>
        <v>774</v>
      </c>
      <c r="H1399" s="136">
        <f t="shared" si="564"/>
        <v>2.9998837254369987E-2</v>
      </c>
      <c r="I1399" s="2"/>
      <c r="J1399" s="2">
        <f t="shared" si="576"/>
        <v>0.47331498779117087</v>
      </c>
      <c r="K1399" s="2">
        <f t="shared" si="577"/>
        <v>0.5033138250455409</v>
      </c>
      <c r="L1399" s="2">
        <f t="shared" si="578"/>
        <v>0</v>
      </c>
      <c r="M1399" s="2">
        <f t="shared" si="579"/>
        <v>2.3371187163288232E-2</v>
      </c>
      <c r="N1399" s="63">
        <v>12212</v>
      </c>
      <c r="O1399" s="63">
        <v>12986</v>
      </c>
      <c r="P1399" s="63"/>
      <c r="Q1399" s="63">
        <v>301</v>
      </c>
      <c r="R1399" s="63">
        <v>107</v>
      </c>
      <c r="S1399" s="63">
        <v>34</v>
      </c>
      <c r="T1399" s="63">
        <v>9</v>
      </c>
      <c r="U1399" s="63"/>
      <c r="V1399" s="63">
        <v>4</v>
      </c>
      <c r="W1399" s="63">
        <f t="shared" si="584"/>
        <v>100</v>
      </c>
      <c r="X1399" s="63">
        <v>12</v>
      </c>
      <c r="Y1399" s="63">
        <v>0</v>
      </c>
      <c r="Z1399" s="63">
        <v>0</v>
      </c>
      <c r="AA1399" s="63"/>
      <c r="AB1399" s="63">
        <v>29</v>
      </c>
      <c r="AC1399" s="63">
        <v>7</v>
      </c>
      <c r="AD1399" s="63"/>
      <c r="AE1399" s="63"/>
      <c r="AF1399" s="63"/>
      <c r="AG1399" s="63"/>
      <c r="AH1399" s="63">
        <v>0</v>
      </c>
      <c r="AI1399" s="63"/>
      <c r="AJ1399" s="63">
        <v>0</v>
      </c>
      <c r="AK1399" s="63"/>
      <c r="AL1399" s="63"/>
      <c r="AM1399" s="63"/>
      <c r="AN1399" s="63"/>
      <c r="AO1399" s="63"/>
      <c r="AP1399" s="63"/>
      <c r="AQ1399" s="63">
        <v>0</v>
      </c>
      <c r="AS1399" s="5">
        <f>IF(Q1399&gt;0,RANK(Q1399,(N1399:P1399,Q1399:AE1399)),0)</f>
        <v>3</v>
      </c>
      <c r="AT1399" s="5">
        <f>IF(R1399&gt;0,RANK(R1399,(N1399:P1399,Q1399:AE1399)),0)</f>
        <v>4</v>
      </c>
      <c r="AU1399" s="5">
        <f>IF(T1399&gt;0,RANK(T1399,(N1399:P1399,Q1399:AE1399)),0)</f>
        <v>9</v>
      </c>
      <c r="AV1399" s="5">
        <f>IF(S1399&gt;0,RANK(S1399,(N1399:P1399,Q1399:AE1399)),0)</f>
        <v>6</v>
      </c>
      <c r="AW1399" s="2">
        <f t="shared" si="580"/>
        <v>1.166621448781055E-2</v>
      </c>
      <c r="AX1399" s="2">
        <f t="shared" si="581"/>
        <v>4.1471260803844813E-3</v>
      </c>
      <c r="AY1399" s="2">
        <f t="shared" si="582"/>
        <v>3.4882368900430218E-4</v>
      </c>
      <c r="AZ1399" s="2">
        <f t="shared" si="583"/>
        <v>1.3177783806829194E-3</v>
      </c>
      <c r="BB1399" t="s">
        <v>927</v>
      </c>
      <c r="BC1399" t="s">
        <v>2742</v>
      </c>
      <c r="BD1399" s="8">
        <v>2</v>
      </c>
      <c r="BF1399" s="111">
        <v>27</v>
      </c>
      <c r="BG1399" s="113">
        <v>49</v>
      </c>
      <c r="BH1399" s="117">
        <f t="shared" si="585"/>
        <v>27049</v>
      </c>
      <c r="BJ1399" s="5" t="s">
        <v>3185</v>
      </c>
      <c r="BW1399" s="63">
        <v>100</v>
      </c>
      <c r="BY1399" s="63">
        <v>0</v>
      </c>
    </row>
    <row r="1400" spans="1:77" hidden="1" outlineLevel="1">
      <c r="A1400" t="s">
        <v>1425</v>
      </c>
      <c r="B1400" t="s">
        <v>2742</v>
      </c>
      <c r="C1400" s="1">
        <f t="shared" si="575"/>
        <v>3487</v>
      </c>
      <c r="D1400" s="5">
        <f>IF(N1400&gt;0, RANK(N1400,(N1400:P1400,Q1400:AE1400)),0)</f>
        <v>2</v>
      </c>
      <c r="E1400" s="5">
        <f>IF(O1400&gt;0,RANK(O1400,(N1400:P1400,Q1400:AE1400)),0)</f>
        <v>1</v>
      </c>
      <c r="F1400" s="5">
        <f>IF(P1400&gt;0,RANK(P1400,(N1400:P1400,Q1400:AE1400)),0)</f>
        <v>0</v>
      </c>
      <c r="G1400" s="131">
        <f t="shared" si="563"/>
        <v>101</v>
      </c>
      <c r="H1400" s="136">
        <f t="shared" si="564"/>
        <v>2.8964726125609408E-2</v>
      </c>
      <c r="I1400" s="2"/>
      <c r="J1400" s="2">
        <f t="shared" si="576"/>
        <v>0.47232578147404647</v>
      </c>
      <c r="K1400" s="2">
        <f t="shared" si="577"/>
        <v>0.50129050759965588</v>
      </c>
      <c r="L1400" s="2">
        <f t="shared" si="578"/>
        <v>0</v>
      </c>
      <c r="M1400" s="2">
        <f t="shared" si="579"/>
        <v>2.6383710926297654E-2</v>
      </c>
      <c r="N1400" s="63">
        <v>1647</v>
      </c>
      <c r="O1400" s="63">
        <v>1748</v>
      </c>
      <c r="P1400" s="63"/>
      <c r="Q1400" s="63">
        <v>40</v>
      </c>
      <c r="R1400" s="63">
        <v>12</v>
      </c>
      <c r="S1400" s="63">
        <v>6</v>
      </c>
      <c r="T1400" s="63">
        <v>1</v>
      </c>
      <c r="U1400" s="63"/>
      <c r="V1400" s="63">
        <v>0</v>
      </c>
      <c r="W1400" s="63">
        <f t="shared" si="584"/>
        <v>16</v>
      </c>
      <c r="X1400" s="63">
        <v>2</v>
      </c>
      <c r="Y1400" s="63">
        <v>0</v>
      </c>
      <c r="Z1400" s="63">
        <v>0</v>
      </c>
      <c r="AA1400" s="63"/>
      <c r="AB1400" s="63">
        <v>11</v>
      </c>
      <c r="AC1400" s="63">
        <v>4</v>
      </c>
      <c r="AD1400" s="63"/>
      <c r="AE1400" s="63"/>
      <c r="AF1400" s="63"/>
      <c r="AG1400" s="63"/>
      <c r="AH1400" s="63">
        <v>0</v>
      </c>
      <c r="AI1400" s="63"/>
      <c r="AJ1400" s="63">
        <v>0</v>
      </c>
      <c r="AK1400" s="63"/>
      <c r="AL1400" s="63"/>
      <c r="AM1400" s="63"/>
      <c r="AN1400" s="63"/>
      <c r="AO1400" s="63"/>
      <c r="AP1400" s="63"/>
      <c r="AQ1400" s="63">
        <v>0</v>
      </c>
      <c r="AS1400" s="5">
        <f>IF(Q1400&gt;0,RANK(Q1400,(N1400:P1400,Q1400:AE1400)),0)</f>
        <v>3</v>
      </c>
      <c r="AT1400" s="5">
        <f>IF(R1400&gt;0,RANK(R1400,(N1400:P1400,Q1400:AE1400)),0)</f>
        <v>5</v>
      </c>
      <c r="AU1400" s="5">
        <f>IF(T1400&gt;0,RANK(T1400,(N1400:P1400,Q1400:AE1400)),0)</f>
        <v>10</v>
      </c>
      <c r="AV1400" s="5">
        <f>IF(S1400&gt;0,RANK(S1400,(N1400:P1400,Q1400:AE1400)),0)</f>
        <v>7</v>
      </c>
      <c r="AW1400" s="2">
        <f t="shared" si="580"/>
        <v>1.1471178663607686E-2</v>
      </c>
      <c r="AX1400" s="2">
        <f t="shared" si="581"/>
        <v>3.4413535990823058E-3</v>
      </c>
      <c r="AY1400" s="2">
        <f t="shared" si="582"/>
        <v>2.8677946659019213E-4</v>
      </c>
      <c r="AZ1400" s="2">
        <f t="shared" si="583"/>
        <v>1.7206767995411529E-3</v>
      </c>
      <c r="BB1400" t="s">
        <v>1425</v>
      </c>
      <c r="BC1400" t="s">
        <v>2742</v>
      </c>
      <c r="BD1400" s="8">
        <v>7</v>
      </c>
      <c r="BF1400" s="111">
        <v>27</v>
      </c>
      <c r="BG1400" s="113">
        <v>51</v>
      </c>
      <c r="BH1400" s="117">
        <f t="shared" si="585"/>
        <v>27051</v>
      </c>
      <c r="BJ1400" s="5" t="s">
        <v>3185</v>
      </c>
      <c r="BW1400" s="63">
        <v>16</v>
      </c>
      <c r="BY1400" s="63">
        <v>0</v>
      </c>
    </row>
    <row r="1401" spans="1:77" hidden="1" outlineLevel="1">
      <c r="A1401" t="s">
        <v>2244</v>
      </c>
      <c r="B1401" t="s">
        <v>2742</v>
      </c>
      <c r="C1401" s="1">
        <f t="shared" si="575"/>
        <v>680065</v>
      </c>
      <c r="D1401" s="5">
        <f>IF(N1401&gt;0, RANK(N1401,(N1401:P1401,Q1401:AE1401)),0)</f>
        <v>1</v>
      </c>
      <c r="E1401" s="5">
        <f>IF(O1401&gt;0,RANK(O1401,(N1401:P1401,Q1401:AE1401)),0)</f>
        <v>2</v>
      </c>
      <c r="F1401" s="5">
        <f>IF(P1401&gt;0,RANK(P1401,(N1401:P1401,Q1401:AE1401)),0)</f>
        <v>0</v>
      </c>
      <c r="G1401" s="131">
        <f t="shared" si="563"/>
        <v>183909</v>
      </c>
      <c r="H1401" s="136">
        <f t="shared" si="564"/>
        <v>0.27042856197569348</v>
      </c>
      <c r="I1401" s="2"/>
      <c r="J1401" s="2">
        <f t="shared" si="576"/>
        <v>0.62344334732709372</v>
      </c>
      <c r="K1401" s="2">
        <f t="shared" si="577"/>
        <v>0.35301478535140024</v>
      </c>
      <c r="L1401" s="2">
        <f t="shared" si="578"/>
        <v>0</v>
      </c>
      <c r="M1401" s="2">
        <f t="shared" si="579"/>
        <v>2.3541867321506038E-2</v>
      </c>
      <c r="N1401" s="63">
        <v>423982</v>
      </c>
      <c r="O1401" s="63">
        <v>240073</v>
      </c>
      <c r="P1401" s="63"/>
      <c r="Q1401" s="63">
        <v>8289</v>
      </c>
      <c r="R1401" s="63">
        <v>3743</v>
      </c>
      <c r="S1401" s="63">
        <v>526</v>
      </c>
      <c r="T1401" s="63">
        <v>212</v>
      </c>
      <c r="U1401" s="63"/>
      <c r="V1401" s="63">
        <v>118</v>
      </c>
      <c r="W1401" s="63">
        <f t="shared" si="584"/>
        <v>2070</v>
      </c>
      <c r="X1401" s="63">
        <v>470</v>
      </c>
      <c r="Y1401" s="63">
        <v>3</v>
      </c>
      <c r="Z1401" s="63">
        <v>20</v>
      </c>
      <c r="AA1401" s="63"/>
      <c r="AB1401" s="63">
        <v>388</v>
      </c>
      <c r="AC1401" s="63">
        <v>167</v>
      </c>
      <c r="AD1401" s="63"/>
      <c r="AE1401" s="63"/>
      <c r="AF1401" s="63"/>
      <c r="AG1401" s="63"/>
      <c r="AH1401" s="63">
        <v>3</v>
      </c>
      <c r="AI1401" s="63"/>
      <c r="AJ1401" s="63">
        <v>1</v>
      </c>
      <c r="AK1401" s="63"/>
      <c r="AL1401" s="63"/>
      <c r="AM1401" s="63"/>
      <c r="AN1401" s="63"/>
      <c r="AO1401" s="63"/>
      <c r="AP1401" s="63"/>
      <c r="AQ1401" s="63">
        <v>0</v>
      </c>
      <c r="AS1401" s="5">
        <f>IF(Q1401&gt;0,RANK(Q1401,(N1401:P1401,Q1401:AE1401)),0)</f>
        <v>3</v>
      </c>
      <c r="AT1401" s="5">
        <f>IF(R1401&gt;0,RANK(R1401,(N1401:P1401,Q1401:AE1401)),0)</f>
        <v>4</v>
      </c>
      <c r="AU1401" s="5">
        <f>IF(T1401&gt;0,RANK(T1401,(N1401:P1401,Q1401:AE1401)),0)</f>
        <v>9</v>
      </c>
      <c r="AV1401" s="5">
        <f>IF(S1401&gt;0,RANK(S1401,(N1401:P1401,Q1401:AE1401)),0)</f>
        <v>6</v>
      </c>
      <c r="AW1401" s="2">
        <f t="shared" si="580"/>
        <v>1.218854080124694E-2</v>
      </c>
      <c r="AX1401" s="2">
        <f t="shared" si="581"/>
        <v>5.5038856579885742E-3</v>
      </c>
      <c r="AY1401" s="2">
        <f t="shared" si="582"/>
        <v>3.1173490769264705E-4</v>
      </c>
      <c r="AZ1401" s="2">
        <f t="shared" si="583"/>
        <v>7.7345547852043556E-4</v>
      </c>
      <c r="BB1401" t="s">
        <v>2244</v>
      </c>
      <c r="BC1401" t="s">
        <v>2742</v>
      </c>
      <c r="BD1401" s="8"/>
      <c r="BF1401" s="111">
        <v>27</v>
      </c>
      <c r="BG1401" s="113">
        <v>53</v>
      </c>
      <c r="BH1401" s="117">
        <f t="shared" si="585"/>
        <v>27053</v>
      </c>
      <c r="BJ1401" s="5" t="s">
        <v>3185</v>
      </c>
      <c r="BW1401" s="63">
        <v>2097</v>
      </c>
      <c r="BY1401" s="63">
        <v>8</v>
      </c>
    </row>
    <row r="1402" spans="1:77" hidden="1" outlineLevel="1">
      <c r="A1402" t="s">
        <v>1015</v>
      </c>
      <c r="B1402" t="s">
        <v>2742</v>
      </c>
      <c r="C1402" s="1">
        <f t="shared" si="575"/>
        <v>10446</v>
      </c>
      <c r="D1402" s="5">
        <f>IF(N1402&gt;0, RANK(N1402,(N1402:P1402,Q1402:AE1402)),0)</f>
        <v>1</v>
      </c>
      <c r="E1402" s="5">
        <f>IF(O1402&gt;0,RANK(O1402,(N1402:P1402,Q1402:AE1402)),0)</f>
        <v>2</v>
      </c>
      <c r="F1402" s="5">
        <f>IF(P1402&gt;0,RANK(P1402,(N1402:P1402,Q1402:AE1402)),0)</f>
        <v>0</v>
      </c>
      <c r="G1402" s="131">
        <f t="shared" si="563"/>
        <v>330</v>
      </c>
      <c r="H1402" s="136">
        <f t="shared" si="564"/>
        <v>3.1591039632395172E-2</v>
      </c>
      <c r="I1402" s="2"/>
      <c r="J1402" s="2">
        <f t="shared" si="576"/>
        <v>0.50555236454145125</v>
      </c>
      <c r="K1402" s="2">
        <f t="shared" si="577"/>
        <v>0.47396132490905613</v>
      </c>
      <c r="L1402" s="2">
        <f t="shared" si="578"/>
        <v>0</v>
      </c>
      <c r="M1402" s="2">
        <f t="shared" si="579"/>
        <v>2.0486310549492626E-2</v>
      </c>
      <c r="N1402" s="63">
        <v>5281</v>
      </c>
      <c r="O1402" s="63">
        <v>4951</v>
      </c>
      <c r="P1402" s="63"/>
      <c r="Q1402" s="63">
        <v>105</v>
      </c>
      <c r="R1402" s="63">
        <v>45</v>
      </c>
      <c r="S1402" s="63">
        <v>12</v>
      </c>
      <c r="T1402" s="63">
        <v>0</v>
      </c>
      <c r="U1402" s="63"/>
      <c r="V1402" s="63">
        <v>1</v>
      </c>
      <c r="W1402" s="63">
        <f t="shared" si="584"/>
        <v>24</v>
      </c>
      <c r="X1402" s="63">
        <v>6</v>
      </c>
      <c r="Y1402" s="63">
        <v>0</v>
      </c>
      <c r="Z1402" s="63">
        <v>0</v>
      </c>
      <c r="AA1402" s="63"/>
      <c r="AB1402" s="63">
        <v>16</v>
      </c>
      <c r="AC1402" s="63">
        <v>5</v>
      </c>
      <c r="AD1402" s="63"/>
      <c r="AE1402" s="63"/>
      <c r="AF1402" s="63"/>
      <c r="AG1402" s="63"/>
      <c r="AH1402" s="63">
        <v>0</v>
      </c>
      <c r="AI1402" s="63"/>
      <c r="AJ1402" s="63">
        <v>0</v>
      </c>
      <c r="AK1402" s="63"/>
      <c r="AL1402" s="63"/>
      <c r="AM1402" s="63"/>
      <c r="AN1402" s="63"/>
      <c r="AO1402" s="63"/>
      <c r="AP1402" s="63"/>
      <c r="AQ1402" s="63">
        <v>0</v>
      </c>
      <c r="AS1402" s="5">
        <f>IF(Q1402&gt;0,RANK(Q1402,(N1402:P1402,Q1402:AE1402)),0)</f>
        <v>3</v>
      </c>
      <c r="AT1402" s="5">
        <f>IF(R1402&gt;0,RANK(R1402,(N1402:P1402,Q1402:AE1402)),0)</f>
        <v>4</v>
      </c>
      <c r="AU1402" s="5">
        <f>IF(T1402&gt;0,RANK(T1402,(N1402:P1402,Q1402:AE1402)),0)</f>
        <v>0</v>
      </c>
      <c r="AV1402" s="5">
        <f>IF(S1402&gt;0,RANK(S1402,(N1402:P1402,Q1402:AE1402)),0)</f>
        <v>7</v>
      </c>
      <c r="AW1402" s="2">
        <f t="shared" si="580"/>
        <v>1.0051694428489374E-2</v>
      </c>
      <c r="AX1402" s="2">
        <f t="shared" si="581"/>
        <v>4.3078690407811603E-3</v>
      </c>
      <c r="AY1402" s="2">
        <f t="shared" si="582"/>
        <v>0</v>
      </c>
      <c r="AZ1402" s="2">
        <f t="shared" si="583"/>
        <v>1.1487650775416428E-3</v>
      </c>
      <c r="BB1402" t="s">
        <v>1015</v>
      </c>
      <c r="BC1402" t="s">
        <v>2742</v>
      </c>
      <c r="BD1402" s="8">
        <v>1</v>
      </c>
      <c r="BF1402" s="111">
        <v>27</v>
      </c>
      <c r="BG1402" s="113">
        <v>55</v>
      </c>
      <c r="BH1402" s="117">
        <f t="shared" si="585"/>
        <v>27055</v>
      </c>
      <c r="BJ1402" s="5" t="s">
        <v>3185</v>
      </c>
      <c r="BW1402" s="63">
        <v>24</v>
      </c>
      <c r="BY1402" s="63">
        <v>0</v>
      </c>
    </row>
    <row r="1403" spans="1:77" hidden="1" outlineLevel="1">
      <c r="A1403" t="s">
        <v>1833</v>
      </c>
      <c r="B1403" t="s">
        <v>2742</v>
      </c>
      <c r="C1403" s="1">
        <f t="shared" si="575"/>
        <v>11520</v>
      </c>
      <c r="D1403" s="5">
        <f>IF(N1403&gt;0, RANK(N1403,(N1403:P1403,Q1403:AE1403)),0)</f>
        <v>2</v>
      </c>
      <c r="E1403" s="5">
        <f>IF(O1403&gt;0,RANK(O1403,(N1403:P1403,Q1403:AE1403)),0)</f>
        <v>1</v>
      </c>
      <c r="F1403" s="5">
        <f>IF(P1403&gt;0,RANK(P1403,(N1403:P1403,Q1403:AE1403)),0)</f>
        <v>0</v>
      </c>
      <c r="G1403" s="131">
        <f t="shared" si="563"/>
        <v>1946</v>
      </c>
      <c r="H1403" s="136">
        <f t="shared" si="564"/>
        <v>0.16892361111111112</v>
      </c>
      <c r="I1403" s="2"/>
      <c r="J1403" s="2">
        <f t="shared" si="576"/>
        <v>0.40590277777777778</v>
      </c>
      <c r="K1403" s="2">
        <f t="shared" si="577"/>
        <v>0.57482638888888893</v>
      </c>
      <c r="L1403" s="2">
        <f t="shared" si="578"/>
        <v>0</v>
      </c>
      <c r="M1403" s="2">
        <f t="shared" si="579"/>
        <v>1.9270833333333348E-2</v>
      </c>
      <c r="N1403" s="63">
        <v>4676</v>
      </c>
      <c r="O1403" s="63">
        <v>6622</v>
      </c>
      <c r="P1403" s="63"/>
      <c r="Q1403" s="63">
        <v>84</v>
      </c>
      <c r="R1403" s="63">
        <v>46</v>
      </c>
      <c r="S1403" s="63">
        <v>23</v>
      </c>
      <c r="T1403" s="63">
        <v>4</v>
      </c>
      <c r="U1403" s="63"/>
      <c r="V1403" s="63">
        <v>0</v>
      </c>
      <c r="W1403" s="63">
        <f t="shared" si="584"/>
        <v>38</v>
      </c>
      <c r="X1403" s="63">
        <v>9</v>
      </c>
      <c r="Y1403" s="63">
        <v>0</v>
      </c>
      <c r="Z1403" s="63">
        <v>0</v>
      </c>
      <c r="AA1403" s="63"/>
      <c r="AB1403" s="63">
        <v>14</v>
      </c>
      <c r="AC1403" s="63">
        <v>4</v>
      </c>
      <c r="AD1403" s="63"/>
      <c r="AE1403" s="63"/>
      <c r="AF1403" s="63"/>
      <c r="AG1403" s="63"/>
      <c r="AH1403" s="63">
        <v>0</v>
      </c>
      <c r="AI1403" s="63"/>
      <c r="AJ1403" s="63">
        <v>0</v>
      </c>
      <c r="AK1403" s="63"/>
      <c r="AL1403" s="63"/>
      <c r="AM1403" s="63"/>
      <c r="AN1403" s="63"/>
      <c r="AO1403" s="63"/>
      <c r="AP1403" s="63"/>
      <c r="AQ1403" s="63">
        <v>0</v>
      </c>
      <c r="AS1403" s="5">
        <f>IF(Q1403&gt;0,RANK(Q1403,(N1403:P1403,Q1403:AE1403)),0)</f>
        <v>3</v>
      </c>
      <c r="AT1403" s="5">
        <f>IF(R1403&gt;0,RANK(R1403,(N1403:P1403,Q1403:AE1403)),0)</f>
        <v>4</v>
      </c>
      <c r="AU1403" s="5">
        <f>IF(T1403&gt;0,RANK(T1403,(N1403:P1403,Q1403:AE1403)),0)</f>
        <v>9</v>
      </c>
      <c r="AV1403" s="5">
        <f>IF(S1403&gt;0,RANK(S1403,(N1403:P1403,Q1403:AE1403)),0)</f>
        <v>6</v>
      </c>
      <c r="AW1403" s="2">
        <f t="shared" si="580"/>
        <v>7.2916666666666668E-3</v>
      </c>
      <c r="AX1403" s="2">
        <f t="shared" si="581"/>
        <v>3.9930555555555552E-3</v>
      </c>
      <c r="AY1403" s="2">
        <f t="shared" si="582"/>
        <v>3.4722222222222224E-4</v>
      </c>
      <c r="AZ1403" s="2">
        <f t="shared" si="583"/>
        <v>1.9965277777777776E-3</v>
      </c>
      <c r="BB1403" t="s">
        <v>1833</v>
      </c>
      <c r="BC1403" t="s">
        <v>2742</v>
      </c>
      <c r="BD1403" s="8">
        <v>8</v>
      </c>
      <c r="BF1403" s="111">
        <v>27</v>
      </c>
      <c r="BG1403" s="113">
        <v>57</v>
      </c>
      <c r="BH1403" s="117">
        <f t="shared" si="585"/>
        <v>27057</v>
      </c>
      <c r="BJ1403" s="5" t="s">
        <v>3185</v>
      </c>
      <c r="BW1403" s="63">
        <v>38</v>
      </c>
      <c r="BY1403" s="63">
        <v>0</v>
      </c>
    </row>
    <row r="1404" spans="1:77" hidden="1" outlineLevel="1">
      <c r="A1404" t="s">
        <v>1765</v>
      </c>
      <c r="B1404" t="s">
        <v>2742</v>
      </c>
      <c r="C1404" s="1">
        <f t="shared" si="575"/>
        <v>20217</v>
      </c>
      <c r="D1404" s="5">
        <f>IF(N1404&gt;0, RANK(N1404,(N1404:P1404,Q1404:AE1404)),0)</f>
        <v>2</v>
      </c>
      <c r="E1404" s="5">
        <f>IF(O1404&gt;0,RANK(O1404,(N1404:P1404,Q1404:AE1404)),0)</f>
        <v>1</v>
      </c>
      <c r="F1404" s="5">
        <f>IF(P1404&gt;0,RANK(P1404,(N1404:P1404,Q1404:AE1404)),0)</f>
        <v>0</v>
      </c>
      <c r="G1404" s="131">
        <f t="shared" si="563"/>
        <v>3651</v>
      </c>
      <c r="H1404" s="136">
        <f t="shared" si="564"/>
        <v>0.18059059207597566</v>
      </c>
      <c r="I1404" s="2"/>
      <c r="J1404" s="2">
        <f t="shared" si="576"/>
        <v>0.39689370331898899</v>
      </c>
      <c r="K1404" s="2">
        <f t="shared" si="577"/>
        <v>0.5774842953949646</v>
      </c>
      <c r="L1404" s="2">
        <f t="shared" si="578"/>
        <v>0</v>
      </c>
      <c r="M1404" s="2">
        <f t="shared" si="579"/>
        <v>2.5622001286046414E-2</v>
      </c>
      <c r="N1404" s="63">
        <v>8024</v>
      </c>
      <c r="O1404" s="63">
        <v>11675</v>
      </c>
      <c r="P1404" s="63"/>
      <c r="Q1404" s="63">
        <v>227</v>
      </c>
      <c r="R1404" s="63">
        <v>68</v>
      </c>
      <c r="S1404" s="63">
        <v>43</v>
      </c>
      <c r="T1404" s="63">
        <v>18</v>
      </c>
      <c r="U1404" s="63"/>
      <c r="V1404" s="63">
        <v>1</v>
      </c>
      <c r="W1404" s="63">
        <f t="shared" si="584"/>
        <v>84</v>
      </c>
      <c r="X1404" s="63">
        <v>21</v>
      </c>
      <c r="Y1404" s="63">
        <v>0</v>
      </c>
      <c r="Z1404" s="63">
        <v>2</v>
      </c>
      <c r="AA1404" s="63"/>
      <c r="AB1404" s="63">
        <v>39</v>
      </c>
      <c r="AC1404" s="63">
        <v>15</v>
      </c>
      <c r="AD1404" s="63"/>
      <c r="AE1404" s="63"/>
      <c r="AF1404" s="63"/>
      <c r="AG1404" s="63"/>
      <c r="AH1404" s="63">
        <v>0</v>
      </c>
      <c r="AI1404" s="63"/>
      <c r="AJ1404" s="63">
        <v>0</v>
      </c>
      <c r="AK1404" s="63"/>
      <c r="AL1404" s="63"/>
      <c r="AM1404" s="63"/>
      <c r="AN1404" s="63"/>
      <c r="AO1404" s="63"/>
      <c r="AP1404" s="63"/>
      <c r="AQ1404" s="63">
        <v>0</v>
      </c>
      <c r="AS1404" s="5">
        <f>IF(Q1404&gt;0,RANK(Q1404,(N1404:P1404,Q1404:AE1404)),0)</f>
        <v>3</v>
      </c>
      <c r="AT1404" s="5">
        <f>IF(R1404&gt;0,RANK(R1404,(N1404:P1404,Q1404:AE1404)),0)</f>
        <v>5</v>
      </c>
      <c r="AU1404" s="5">
        <f>IF(T1404&gt;0,RANK(T1404,(N1404:P1404,Q1404:AE1404)),0)</f>
        <v>9</v>
      </c>
      <c r="AV1404" s="5">
        <f>IF(S1404&gt;0,RANK(S1404,(N1404:P1404,Q1404:AE1404)),0)</f>
        <v>6</v>
      </c>
      <c r="AW1404" s="2">
        <f t="shared" si="580"/>
        <v>1.1228174308750062E-2</v>
      </c>
      <c r="AX1404" s="2">
        <f t="shared" si="581"/>
        <v>3.3635059603304152E-3</v>
      </c>
      <c r="AY1404" s="2">
        <f t="shared" si="582"/>
        <v>8.9033981302863929E-4</v>
      </c>
      <c r="AZ1404" s="2">
        <f t="shared" si="583"/>
        <v>2.126922886679527E-3</v>
      </c>
      <c r="BB1404" t="s">
        <v>1765</v>
      </c>
      <c r="BC1404" t="s">
        <v>2742</v>
      </c>
      <c r="BD1404" s="8">
        <v>8</v>
      </c>
      <c r="BF1404" s="111">
        <v>27</v>
      </c>
      <c r="BG1404" s="113">
        <v>59</v>
      </c>
      <c r="BH1404" s="117">
        <f t="shared" si="585"/>
        <v>27059</v>
      </c>
      <c r="BJ1404" s="5" t="s">
        <v>3185</v>
      </c>
      <c r="BW1404" s="63">
        <v>86</v>
      </c>
      <c r="BY1404" s="63">
        <v>2</v>
      </c>
    </row>
    <row r="1405" spans="1:77" hidden="1" outlineLevel="1">
      <c r="A1405" t="s">
        <v>7</v>
      </c>
      <c r="B1405" t="s">
        <v>2742</v>
      </c>
      <c r="C1405" s="1">
        <f t="shared" si="575"/>
        <v>23919</v>
      </c>
      <c r="D1405" s="5">
        <f>IF(N1405&gt;0, RANK(N1405,(N1405:P1405,Q1405:AE1405)),0)</f>
        <v>1</v>
      </c>
      <c r="E1405" s="5">
        <f>IF(O1405&gt;0,RANK(O1405,(N1405:P1405,Q1405:AE1405)),0)</f>
        <v>2</v>
      </c>
      <c r="F1405" s="5">
        <f>IF(P1405&gt;0,RANK(P1405,(N1405:P1405,Q1405:AE1405)),0)</f>
        <v>0</v>
      </c>
      <c r="G1405" s="131">
        <f t="shared" si="563"/>
        <v>2351</v>
      </c>
      <c r="H1405" s="136">
        <f t="shared" si="564"/>
        <v>9.8290062293574149E-2</v>
      </c>
      <c r="I1405" s="2"/>
      <c r="J1405" s="2">
        <f t="shared" si="576"/>
        <v>0.53731343283582089</v>
      </c>
      <c r="K1405" s="2">
        <f t="shared" si="577"/>
        <v>0.43902337054224677</v>
      </c>
      <c r="L1405" s="2">
        <f t="shared" si="578"/>
        <v>0</v>
      </c>
      <c r="M1405" s="2">
        <f t="shared" si="579"/>
        <v>2.3663196621932336E-2</v>
      </c>
      <c r="N1405" s="63">
        <v>12852</v>
      </c>
      <c r="O1405" s="63">
        <v>10501</v>
      </c>
      <c r="P1405" s="63"/>
      <c r="Q1405" s="63">
        <v>227</v>
      </c>
      <c r="R1405" s="63">
        <v>90</v>
      </c>
      <c r="S1405" s="63">
        <v>58</v>
      </c>
      <c r="T1405" s="63">
        <v>13</v>
      </c>
      <c r="U1405" s="63"/>
      <c r="V1405" s="63">
        <v>3</v>
      </c>
      <c r="W1405" s="63">
        <f t="shared" si="584"/>
        <v>85</v>
      </c>
      <c r="X1405" s="63">
        <v>19</v>
      </c>
      <c r="Y1405" s="63">
        <v>0</v>
      </c>
      <c r="Z1405" s="63">
        <v>0</v>
      </c>
      <c r="AA1405" s="63"/>
      <c r="AB1405" s="63">
        <v>61</v>
      </c>
      <c r="AC1405" s="63">
        <v>10</v>
      </c>
      <c r="AD1405" s="63"/>
      <c r="AE1405" s="63"/>
      <c r="AF1405" s="63"/>
      <c r="AG1405" s="63"/>
      <c r="AH1405" s="63">
        <v>0</v>
      </c>
      <c r="AI1405" s="63"/>
      <c r="AJ1405" s="63">
        <v>0</v>
      </c>
      <c r="AK1405" s="63"/>
      <c r="AL1405" s="63"/>
      <c r="AM1405" s="63"/>
      <c r="AN1405" s="63"/>
      <c r="AO1405" s="63"/>
      <c r="AP1405" s="63"/>
      <c r="AQ1405" s="63">
        <v>0</v>
      </c>
      <c r="AS1405" s="5">
        <f>IF(Q1405&gt;0,RANK(Q1405,(N1405:P1405,Q1405:AE1405)),0)</f>
        <v>3</v>
      </c>
      <c r="AT1405" s="5">
        <f>IF(R1405&gt;0,RANK(R1405,(N1405:P1405,Q1405:AE1405)),0)</f>
        <v>4</v>
      </c>
      <c r="AU1405" s="5">
        <f>IF(T1405&gt;0,RANK(T1405,(N1405:P1405,Q1405:AE1405)),0)</f>
        <v>9</v>
      </c>
      <c r="AV1405" s="5">
        <f>IF(S1405&gt;0,RANK(S1405,(N1405:P1405,Q1405:AE1405)),0)</f>
        <v>7</v>
      </c>
      <c r="AW1405" s="2">
        <f t="shared" si="580"/>
        <v>9.4903633095029059E-3</v>
      </c>
      <c r="AX1405" s="2">
        <f t="shared" si="581"/>
        <v>3.7626991094945441E-3</v>
      </c>
      <c r="AY1405" s="2">
        <f t="shared" si="582"/>
        <v>5.4350098248254523E-4</v>
      </c>
      <c r="AZ1405" s="2">
        <f t="shared" si="583"/>
        <v>2.4248505372298172E-3</v>
      </c>
      <c r="BB1405" t="s">
        <v>7</v>
      </c>
      <c r="BC1405" t="s">
        <v>2742</v>
      </c>
      <c r="BD1405" s="8">
        <v>8</v>
      </c>
      <c r="BF1405" s="111">
        <v>27</v>
      </c>
      <c r="BG1405" s="113">
        <v>61</v>
      </c>
      <c r="BH1405" s="117">
        <f t="shared" si="585"/>
        <v>27061</v>
      </c>
      <c r="BJ1405" s="5" t="s">
        <v>3185</v>
      </c>
      <c r="BW1405" s="63">
        <v>85</v>
      </c>
      <c r="BY1405" s="63">
        <v>0</v>
      </c>
    </row>
    <row r="1406" spans="1:77" hidden="1" outlineLevel="1">
      <c r="A1406" t="s">
        <v>2939</v>
      </c>
      <c r="B1406" t="s">
        <v>2742</v>
      </c>
      <c r="C1406" s="1">
        <f t="shared" si="575"/>
        <v>5430</v>
      </c>
      <c r="D1406" s="5">
        <f>IF(N1406&gt;0, RANK(N1406,(N1406:P1406,Q1406:AE1406)),0)</f>
        <v>2</v>
      </c>
      <c r="E1406" s="5">
        <f>IF(O1406&gt;0,RANK(O1406,(N1406:P1406,Q1406:AE1406)),0)</f>
        <v>1</v>
      </c>
      <c r="F1406" s="5">
        <f>IF(P1406&gt;0,RANK(P1406,(N1406:P1406,Q1406:AE1406)),0)</f>
        <v>0</v>
      </c>
      <c r="G1406" s="131">
        <f t="shared" si="563"/>
        <v>776</v>
      </c>
      <c r="H1406" s="136">
        <f t="shared" si="564"/>
        <v>0.14290976058931859</v>
      </c>
      <c r="I1406" s="2"/>
      <c r="J1406" s="2">
        <f t="shared" si="576"/>
        <v>0.41767955801104972</v>
      </c>
      <c r="K1406" s="2">
        <f t="shared" si="577"/>
        <v>0.56058931860036831</v>
      </c>
      <c r="L1406" s="2">
        <f t="shared" si="578"/>
        <v>0</v>
      </c>
      <c r="M1406" s="2">
        <f t="shared" si="579"/>
        <v>2.1731123388581963E-2</v>
      </c>
      <c r="N1406" s="63">
        <v>2268</v>
      </c>
      <c r="O1406" s="63">
        <v>3044</v>
      </c>
      <c r="P1406" s="63"/>
      <c r="Q1406" s="63">
        <v>62</v>
      </c>
      <c r="R1406" s="63">
        <v>21</v>
      </c>
      <c r="S1406" s="63">
        <v>10</v>
      </c>
      <c r="T1406" s="63">
        <v>1</v>
      </c>
      <c r="U1406" s="63"/>
      <c r="V1406" s="63">
        <v>1</v>
      </c>
      <c r="W1406" s="63">
        <f t="shared" si="584"/>
        <v>15</v>
      </c>
      <c r="X1406" s="63">
        <v>0</v>
      </c>
      <c r="Y1406" s="63">
        <v>0</v>
      </c>
      <c r="Z1406" s="63">
        <v>0</v>
      </c>
      <c r="AA1406" s="63"/>
      <c r="AB1406" s="63">
        <v>7</v>
      </c>
      <c r="AC1406" s="63">
        <v>1</v>
      </c>
      <c r="AD1406" s="63"/>
      <c r="AE1406" s="63"/>
      <c r="AF1406" s="63"/>
      <c r="AG1406" s="63"/>
      <c r="AH1406" s="63">
        <v>0</v>
      </c>
      <c r="AI1406" s="63"/>
      <c r="AJ1406" s="63">
        <v>0</v>
      </c>
      <c r="AK1406" s="63"/>
      <c r="AL1406" s="63"/>
      <c r="AM1406" s="63"/>
      <c r="AN1406" s="63"/>
      <c r="AO1406" s="63"/>
      <c r="AP1406" s="63"/>
      <c r="AQ1406" s="63">
        <v>0</v>
      </c>
      <c r="AS1406" s="5">
        <f>IF(Q1406&gt;0,RANK(Q1406,(N1406:P1406,Q1406:AE1406)),0)</f>
        <v>3</v>
      </c>
      <c r="AT1406" s="5">
        <f>IF(R1406&gt;0,RANK(R1406,(N1406:P1406,Q1406:AE1406)),0)</f>
        <v>4</v>
      </c>
      <c r="AU1406" s="5">
        <f>IF(T1406&gt;0,RANK(T1406,(N1406:P1406,Q1406:AE1406)),0)</f>
        <v>8</v>
      </c>
      <c r="AV1406" s="5">
        <f>IF(S1406&gt;0,RANK(S1406,(N1406:P1406,Q1406:AE1406)),0)</f>
        <v>6</v>
      </c>
      <c r="AW1406" s="2">
        <f t="shared" si="580"/>
        <v>1.141804788213628E-2</v>
      </c>
      <c r="AX1406" s="2">
        <f t="shared" si="581"/>
        <v>3.8674033149171273E-3</v>
      </c>
      <c r="AY1406" s="2">
        <f t="shared" si="582"/>
        <v>1.8416206261510129E-4</v>
      </c>
      <c r="AZ1406" s="2">
        <f t="shared" si="583"/>
        <v>1.841620626151013E-3</v>
      </c>
      <c r="BB1406" t="s">
        <v>2939</v>
      </c>
      <c r="BC1406" t="s">
        <v>2742</v>
      </c>
      <c r="BD1406" s="8">
        <v>1</v>
      </c>
      <c r="BF1406" s="111">
        <v>27</v>
      </c>
      <c r="BG1406" s="113">
        <v>63</v>
      </c>
      <c r="BH1406" s="117">
        <f t="shared" si="585"/>
        <v>27063</v>
      </c>
      <c r="BJ1406" s="5" t="s">
        <v>3185</v>
      </c>
      <c r="BW1406" s="63">
        <v>15</v>
      </c>
      <c r="BY1406" s="63">
        <v>0</v>
      </c>
    </row>
    <row r="1407" spans="1:77" hidden="1" outlineLevel="1">
      <c r="A1407" t="s">
        <v>2174</v>
      </c>
      <c r="B1407" t="s">
        <v>2742</v>
      </c>
      <c r="C1407" s="1">
        <f t="shared" ref="C1407:C1438" si="586">SUM(N1407:AQ1407)</f>
        <v>8150</v>
      </c>
      <c r="D1407" s="5">
        <f>IF(N1407&gt;0, RANK(N1407,(N1407:P1407,Q1407:AE1407)),0)</f>
        <v>2</v>
      </c>
      <c r="E1407" s="5">
        <f>IF(O1407&gt;0,RANK(O1407,(N1407:P1407,Q1407:AE1407)),0)</f>
        <v>1</v>
      </c>
      <c r="F1407" s="5">
        <f>IF(P1407&gt;0,RANK(P1407,(N1407:P1407,Q1407:AE1407)),0)</f>
        <v>0</v>
      </c>
      <c r="G1407" s="131">
        <f t="shared" si="563"/>
        <v>735</v>
      </c>
      <c r="H1407" s="136">
        <f t="shared" si="564"/>
        <v>9.0184049079754608E-2</v>
      </c>
      <c r="I1407" s="2"/>
      <c r="J1407" s="2">
        <f t="shared" ref="J1407:J1438" si="587">IF($C1407=0,"-",N1407/$C1407)</f>
        <v>0.44085889570552145</v>
      </c>
      <c r="K1407" s="2">
        <f t="shared" ref="K1407:K1438" si="588">IF($C1407=0,"-",O1407/$C1407)</f>
        <v>0.53104294478527603</v>
      </c>
      <c r="L1407" s="2">
        <f t="shared" ref="L1407:L1438" si="589">IF($C1407=0,"-",P1407/$C1407)</f>
        <v>0</v>
      </c>
      <c r="M1407" s="2">
        <f t="shared" ref="M1407:M1438" si="590">IF(C1407=0,"-",(1-J1407-K1407-L1407))</f>
        <v>2.8098159509202469E-2</v>
      </c>
      <c r="N1407" s="63">
        <v>3593</v>
      </c>
      <c r="O1407" s="63">
        <v>4328</v>
      </c>
      <c r="P1407" s="63"/>
      <c r="Q1407" s="63">
        <v>103</v>
      </c>
      <c r="R1407" s="63">
        <v>40</v>
      </c>
      <c r="S1407" s="63">
        <v>26</v>
      </c>
      <c r="T1407" s="63">
        <v>6</v>
      </c>
      <c r="U1407" s="63"/>
      <c r="V1407" s="63">
        <v>0</v>
      </c>
      <c r="W1407" s="63">
        <f t="shared" si="584"/>
        <v>26</v>
      </c>
      <c r="X1407" s="63">
        <v>4</v>
      </c>
      <c r="Y1407" s="63">
        <v>0</v>
      </c>
      <c r="Z1407" s="63">
        <v>0</v>
      </c>
      <c r="AA1407" s="63"/>
      <c r="AB1407" s="63">
        <v>22</v>
      </c>
      <c r="AC1407" s="63">
        <v>2</v>
      </c>
      <c r="AD1407" s="63"/>
      <c r="AE1407" s="63"/>
      <c r="AF1407" s="63"/>
      <c r="AG1407" s="63"/>
      <c r="AH1407" s="63">
        <v>0</v>
      </c>
      <c r="AI1407" s="63"/>
      <c r="AJ1407" s="63">
        <v>0</v>
      </c>
      <c r="AK1407" s="63"/>
      <c r="AL1407" s="63"/>
      <c r="AM1407" s="63"/>
      <c r="AN1407" s="63"/>
      <c r="AO1407" s="63"/>
      <c r="AP1407" s="63"/>
      <c r="AQ1407" s="63">
        <v>0</v>
      </c>
      <c r="AS1407" s="5">
        <f>IF(Q1407&gt;0,RANK(Q1407,(N1407:P1407,Q1407:AE1407)),0)</f>
        <v>3</v>
      </c>
      <c r="AT1407" s="5">
        <f>IF(R1407&gt;0,RANK(R1407,(N1407:P1407,Q1407:AE1407)),0)</f>
        <v>4</v>
      </c>
      <c r="AU1407" s="5">
        <f>IF(T1407&gt;0,RANK(T1407,(N1407:P1407,Q1407:AE1407)),0)</f>
        <v>8</v>
      </c>
      <c r="AV1407" s="5">
        <f>IF(S1407&gt;0,RANK(S1407,(N1407:P1407,Q1407:AE1407)),0)</f>
        <v>5</v>
      </c>
      <c r="AW1407" s="2">
        <f t="shared" ref="AW1407:AW1438" si="591">IF($C1407=0,"-",Q1407/$C1407)</f>
        <v>1.263803680981595E-2</v>
      </c>
      <c r="AX1407" s="2">
        <f t="shared" ref="AX1407:AX1438" si="592">IF($C1407=0,"-",R1407/$C1407)</f>
        <v>4.9079754601226997E-3</v>
      </c>
      <c r="AY1407" s="2">
        <f t="shared" ref="AY1407:AY1438" si="593">IF($C1407=0,"-",T1407/$C1407)</f>
        <v>7.3619631901840495E-4</v>
      </c>
      <c r="AZ1407" s="2">
        <f t="shared" ref="AZ1407:AZ1438" si="594">IF($C1407=0,"-",S1407/$C1407)</f>
        <v>3.1901840490797546E-3</v>
      </c>
      <c r="BB1407" t="s">
        <v>2174</v>
      </c>
      <c r="BC1407" t="s">
        <v>2742</v>
      </c>
      <c r="BD1407" s="8">
        <v>8</v>
      </c>
      <c r="BF1407" s="111">
        <v>27</v>
      </c>
      <c r="BG1407" s="113">
        <v>65</v>
      </c>
      <c r="BH1407" s="117">
        <f t="shared" si="585"/>
        <v>27065</v>
      </c>
      <c r="BJ1407" s="5" t="s">
        <v>3185</v>
      </c>
      <c r="BW1407" s="63">
        <v>26</v>
      </c>
      <c r="BY1407" s="63">
        <v>0</v>
      </c>
    </row>
    <row r="1408" spans="1:77" hidden="1" outlineLevel="1">
      <c r="A1408" t="s">
        <v>835</v>
      </c>
      <c r="B1408" t="s">
        <v>2742</v>
      </c>
      <c r="C1408" s="1">
        <f t="shared" si="586"/>
        <v>21465</v>
      </c>
      <c r="D1408" s="5">
        <f>IF(N1408&gt;0, RANK(N1408,(N1408:P1408,Q1408:AE1408)),0)</f>
        <v>2</v>
      </c>
      <c r="E1408" s="5">
        <f>IF(O1408&gt;0,RANK(O1408,(N1408:P1408,Q1408:AE1408)),0)</f>
        <v>1</v>
      </c>
      <c r="F1408" s="5">
        <f>IF(P1408&gt;0,RANK(P1408,(N1408:P1408,Q1408:AE1408)),0)</f>
        <v>0</v>
      </c>
      <c r="G1408" s="131">
        <f t="shared" si="563"/>
        <v>1435</v>
      </c>
      <c r="H1408" s="136">
        <f t="shared" si="564"/>
        <v>6.6853016538551135E-2</v>
      </c>
      <c r="I1408" s="2"/>
      <c r="J1408" s="2">
        <f t="shared" si="587"/>
        <v>0.4567901234567901</v>
      </c>
      <c r="K1408" s="2">
        <f t="shared" si="588"/>
        <v>0.52364313999534129</v>
      </c>
      <c r="L1408" s="2">
        <f t="shared" si="589"/>
        <v>0</v>
      </c>
      <c r="M1408" s="2">
        <f t="shared" si="590"/>
        <v>1.9566736547868557E-2</v>
      </c>
      <c r="N1408" s="63">
        <v>9805</v>
      </c>
      <c r="O1408" s="63">
        <v>11240</v>
      </c>
      <c r="P1408" s="63"/>
      <c r="Q1408" s="63">
        <v>214</v>
      </c>
      <c r="R1408" s="63">
        <v>59</v>
      </c>
      <c r="S1408" s="63">
        <v>25</v>
      </c>
      <c r="T1408" s="63">
        <v>6</v>
      </c>
      <c r="U1408" s="63"/>
      <c r="V1408" s="63">
        <v>3</v>
      </c>
      <c r="W1408" s="63">
        <f t="shared" si="584"/>
        <v>61</v>
      </c>
      <c r="X1408" s="63">
        <v>14</v>
      </c>
      <c r="Y1408" s="63">
        <v>0</v>
      </c>
      <c r="Z1408" s="63">
        <v>1</v>
      </c>
      <c r="AA1408" s="63"/>
      <c r="AB1408" s="63">
        <v>25</v>
      </c>
      <c r="AC1408" s="63">
        <v>12</v>
      </c>
      <c r="AD1408" s="63"/>
      <c r="AE1408" s="63"/>
      <c r="AF1408" s="63"/>
      <c r="AG1408" s="63"/>
      <c r="AH1408" s="63">
        <v>0</v>
      </c>
      <c r="AI1408" s="63"/>
      <c r="AJ1408" s="63">
        <v>0</v>
      </c>
      <c r="AK1408" s="63"/>
      <c r="AL1408" s="63"/>
      <c r="AM1408" s="63"/>
      <c r="AN1408" s="63"/>
      <c r="AO1408" s="63"/>
      <c r="AP1408" s="63"/>
      <c r="AQ1408" s="63">
        <v>0</v>
      </c>
      <c r="AS1408" s="5">
        <f>IF(Q1408&gt;0,RANK(Q1408,(N1408:P1408,Q1408:AE1408)),0)</f>
        <v>3</v>
      </c>
      <c r="AT1408" s="5">
        <f>IF(R1408&gt;0,RANK(R1408,(N1408:P1408,Q1408:AE1408)),0)</f>
        <v>5</v>
      </c>
      <c r="AU1408" s="5">
        <f>IF(T1408&gt;0,RANK(T1408,(N1408:P1408,Q1408:AE1408)),0)</f>
        <v>10</v>
      </c>
      <c r="AV1408" s="5">
        <f>IF(S1408&gt;0,RANK(S1408,(N1408:P1408,Q1408:AE1408)),0)</f>
        <v>6</v>
      </c>
      <c r="AW1408" s="2">
        <f t="shared" si="591"/>
        <v>9.9697181458187744E-3</v>
      </c>
      <c r="AX1408" s="2">
        <f t="shared" si="592"/>
        <v>2.7486606102958304E-3</v>
      </c>
      <c r="AY1408" s="2">
        <f t="shared" si="593"/>
        <v>2.7952480782669461E-4</v>
      </c>
      <c r="AZ1408" s="2">
        <f t="shared" si="594"/>
        <v>1.1646866992778943E-3</v>
      </c>
      <c r="BB1408" t="s">
        <v>835</v>
      </c>
      <c r="BC1408" t="s">
        <v>2742</v>
      </c>
      <c r="BD1408" s="8">
        <v>7</v>
      </c>
      <c r="BF1408" s="111">
        <v>27</v>
      </c>
      <c r="BG1408" s="113">
        <v>67</v>
      </c>
      <c r="BH1408" s="117">
        <f t="shared" si="585"/>
        <v>27067</v>
      </c>
      <c r="BJ1408" s="5" t="s">
        <v>3185</v>
      </c>
      <c r="BW1408" s="63">
        <v>62</v>
      </c>
      <c r="BY1408" s="63">
        <v>0</v>
      </c>
    </row>
    <row r="1409" spans="1:77" hidden="1" outlineLevel="1">
      <c r="A1409" t="s">
        <v>1772</v>
      </c>
      <c r="B1409" t="s">
        <v>2742</v>
      </c>
      <c r="C1409" s="1">
        <f t="shared" si="586"/>
        <v>2420</v>
      </c>
      <c r="D1409" s="5">
        <f>IF(N1409&gt;0, RANK(N1409,(N1409:P1409,Q1409:AE1409)),0)</f>
        <v>1</v>
      </c>
      <c r="E1409" s="5">
        <f>IF(O1409&gt;0,RANK(O1409,(N1409:P1409,Q1409:AE1409)),0)</f>
        <v>2</v>
      </c>
      <c r="F1409" s="5">
        <f>IF(P1409&gt;0,RANK(P1409,(N1409:P1409,Q1409:AE1409)),0)</f>
        <v>0</v>
      </c>
      <c r="G1409" s="131">
        <f t="shared" si="563"/>
        <v>146</v>
      </c>
      <c r="H1409" s="136">
        <f t="shared" si="564"/>
        <v>6.0330578512396697E-2</v>
      </c>
      <c r="I1409" s="2"/>
      <c r="J1409" s="2">
        <f t="shared" si="587"/>
        <v>0.51280991735537185</v>
      </c>
      <c r="K1409" s="2">
        <f t="shared" si="588"/>
        <v>0.4524793388429752</v>
      </c>
      <c r="L1409" s="2">
        <f t="shared" si="589"/>
        <v>0</v>
      </c>
      <c r="M1409" s="2">
        <f t="shared" si="590"/>
        <v>3.4710743801652955E-2</v>
      </c>
      <c r="N1409" s="63">
        <v>1241</v>
      </c>
      <c r="O1409" s="63">
        <v>1095</v>
      </c>
      <c r="P1409" s="63"/>
      <c r="Q1409" s="63">
        <v>36</v>
      </c>
      <c r="R1409" s="63">
        <v>14</v>
      </c>
      <c r="S1409" s="63">
        <v>7</v>
      </c>
      <c r="T1409" s="63">
        <v>1</v>
      </c>
      <c r="U1409" s="63"/>
      <c r="V1409" s="63">
        <v>0</v>
      </c>
      <c r="W1409" s="63">
        <f t="shared" si="584"/>
        <v>15</v>
      </c>
      <c r="X1409" s="63">
        <v>0</v>
      </c>
      <c r="Y1409" s="63">
        <v>0</v>
      </c>
      <c r="Z1409" s="63">
        <v>0</v>
      </c>
      <c r="AA1409" s="63"/>
      <c r="AB1409" s="63">
        <v>11</v>
      </c>
      <c r="AC1409" s="63">
        <v>0</v>
      </c>
      <c r="AD1409" s="63"/>
      <c r="AE1409" s="63"/>
      <c r="AF1409" s="63"/>
      <c r="AG1409" s="63"/>
      <c r="AH1409" s="63">
        <v>0</v>
      </c>
      <c r="AI1409" s="63"/>
      <c r="AJ1409" s="63">
        <v>0</v>
      </c>
      <c r="AK1409" s="63"/>
      <c r="AL1409" s="63"/>
      <c r="AM1409" s="63"/>
      <c r="AN1409" s="63"/>
      <c r="AO1409" s="63"/>
      <c r="AP1409" s="63"/>
      <c r="AQ1409" s="63">
        <v>0</v>
      </c>
      <c r="AS1409" s="5">
        <f>IF(Q1409&gt;0,RANK(Q1409,(N1409:P1409,Q1409:AE1409)),0)</f>
        <v>3</v>
      </c>
      <c r="AT1409" s="5">
        <f>IF(R1409&gt;0,RANK(R1409,(N1409:P1409,Q1409:AE1409)),0)</f>
        <v>5</v>
      </c>
      <c r="AU1409" s="5">
        <f>IF(T1409&gt;0,RANK(T1409,(N1409:P1409,Q1409:AE1409)),0)</f>
        <v>8</v>
      </c>
      <c r="AV1409" s="5">
        <f>IF(S1409&gt;0,RANK(S1409,(N1409:P1409,Q1409:AE1409)),0)</f>
        <v>7</v>
      </c>
      <c r="AW1409" s="2">
        <f t="shared" si="591"/>
        <v>1.487603305785124E-2</v>
      </c>
      <c r="AX1409" s="2">
        <f t="shared" si="592"/>
        <v>5.7851239669421484E-3</v>
      </c>
      <c r="AY1409" s="2">
        <f t="shared" si="593"/>
        <v>4.1322314049586776E-4</v>
      </c>
      <c r="AZ1409" s="2">
        <f t="shared" si="594"/>
        <v>2.8925619834710742E-3</v>
      </c>
      <c r="BB1409" t="s">
        <v>1772</v>
      </c>
      <c r="BC1409" t="s">
        <v>2742</v>
      </c>
      <c r="BD1409" s="8">
        <v>7</v>
      </c>
      <c r="BF1409" s="111">
        <v>27</v>
      </c>
      <c r="BG1409" s="113">
        <v>69</v>
      </c>
      <c r="BH1409" s="117">
        <f t="shared" si="585"/>
        <v>27069</v>
      </c>
      <c r="BJ1409" s="5" t="s">
        <v>3185</v>
      </c>
      <c r="BW1409" s="63">
        <v>15</v>
      </c>
      <c r="BY1409" s="63">
        <v>5</v>
      </c>
    </row>
    <row r="1410" spans="1:77" hidden="1" outlineLevel="1">
      <c r="A1410" t="s">
        <v>821</v>
      </c>
      <c r="B1410" t="s">
        <v>2742</v>
      </c>
      <c r="C1410" s="1">
        <f t="shared" si="586"/>
        <v>6458</v>
      </c>
      <c r="D1410" s="5">
        <f>IF(N1410&gt;0, RANK(N1410,(N1410:P1410,Q1410:AE1410)),0)</f>
        <v>1</v>
      </c>
      <c r="E1410" s="5">
        <f>IF(O1410&gt;0,RANK(O1410,(N1410:P1410,Q1410:AE1410)),0)</f>
        <v>2</v>
      </c>
      <c r="F1410" s="5">
        <f>IF(P1410&gt;0,RANK(P1410,(N1410:P1410,Q1410:AE1410)),0)</f>
        <v>0</v>
      </c>
      <c r="G1410" s="131">
        <f t="shared" si="563"/>
        <v>610</v>
      </c>
      <c r="H1410" s="136">
        <f t="shared" si="564"/>
        <v>9.4456488076803957E-2</v>
      </c>
      <c r="I1410" s="2"/>
      <c r="J1410" s="2">
        <f t="shared" si="587"/>
        <v>0.53437596779188601</v>
      </c>
      <c r="K1410" s="2">
        <f t="shared" si="588"/>
        <v>0.43991947971508205</v>
      </c>
      <c r="L1410" s="2">
        <f t="shared" si="589"/>
        <v>0</v>
      </c>
      <c r="M1410" s="2">
        <f t="shared" si="590"/>
        <v>2.570455249303194E-2</v>
      </c>
      <c r="N1410" s="63">
        <v>3451</v>
      </c>
      <c r="O1410" s="63">
        <v>2841</v>
      </c>
      <c r="P1410" s="63"/>
      <c r="Q1410" s="63">
        <v>76</v>
      </c>
      <c r="R1410" s="63">
        <v>20</v>
      </c>
      <c r="S1410" s="63">
        <v>12</v>
      </c>
      <c r="T1410" s="63">
        <v>4</v>
      </c>
      <c r="U1410" s="63"/>
      <c r="V1410" s="63">
        <v>0</v>
      </c>
      <c r="W1410" s="63">
        <f t="shared" si="584"/>
        <v>26</v>
      </c>
      <c r="X1410" s="63">
        <v>6</v>
      </c>
      <c r="Y1410" s="63">
        <v>0</v>
      </c>
      <c r="Z1410" s="63">
        <v>0</v>
      </c>
      <c r="AA1410" s="63"/>
      <c r="AB1410" s="63">
        <v>17</v>
      </c>
      <c r="AC1410" s="63">
        <v>5</v>
      </c>
      <c r="AD1410" s="63"/>
      <c r="AE1410" s="63"/>
      <c r="AF1410" s="63"/>
      <c r="AG1410" s="63"/>
      <c r="AH1410" s="63">
        <v>0</v>
      </c>
      <c r="AI1410" s="63"/>
      <c r="AJ1410" s="63">
        <v>0</v>
      </c>
      <c r="AK1410" s="63"/>
      <c r="AL1410" s="63"/>
      <c r="AM1410" s="63"/>
      <c r="AN1410" s="63"/>
      <c r="AO1410" s="63"/>
      <c r="AP1410" s="63"/>
      <c r="AQ1410" s="63">
        <v>0</v>
      </c>
      <c r="AS1410" s="5">
        <f>IF(Q1410&gt;0,RANK(Q1410,(N1410:P1410,Q1410:AE1410)),0)</f>
        <v>3</v>
      </c>
      <c r="AT1410" s="5">
        <f>IF(R1410&gt;0,RANK(R1410,(N1410:P1410,Q1410:AE1410)),0)</f>
        <v>5</v>
      </c>
      <c r="AU1410" s="5">
        <f>IF(T1410&gt;0,RANK(T1410,(N1410:P1410,Q1410:AE1410)),0)</f>
        <v>10</v>
      </c>
      <c r="AV1410" s="5">
        <f>IF(S1410&gt;0,RANK(S1410,(N1410:P1410,Q1410:AE1410)),0)</f>
        <v>7</v>
      </c>
      <c r="AW1410" s="2">
        <f t="shared" si="591"/>
        <v>1.1768349334159182E-2</v>
      </c>
      <c r="AX1410" s="2">
        <f t="shared" si="592"/>
        <v>3.0969340353050479E-3</v>
      </c>
      <c r="AY1410" s="2">
        <f t="shared" si="593"/>
        <v>6.1938680706100958E-4</v>
      </c>
      <c r="AZ1410" s="2">
        <f t="shared" si="594"/>
        <v>1.8581604211830288E-3</v>
      </c>
      <c r="BB1410" t="s">
        <v>821</v>
      </c>
      <c r="BC1410" t="s">
        <v>2742</v>
      </c>
      <c r="BD1410" s="8">
        <v>8</v>
      </c>
      <c r="BF1410" s="111">
        <v>27</v>
      </c>
      <c r="BG1410" s="113">
        <v>71</v>
      </c>
      <c r="BH1410" s="117">
        <f t="shared" si="585"/>
        <v>27071</v>
      </c>
      <c r="BJ1410" s="5" t="s">
        <v>3185</v>
      </c>
      <c r="BW1410" s="63">
        <v>26</v>
      </c>
      <c r="BY1410" s="63">
        <v>0</v>
      </c>
    </row>
    <row r="1411" spans="1:77" hidden="1" outlineLevel="1">
      <c r="A1411" t="s">
        <v>2583</v>
      </c>
      <c r="B1411" t="s">
        <v>2742</v>
      </c>
      <c r="C1411" s="1">
        <f t="shared" si="586"/>
        <v>3984</v>
      </c>
      <c r="D1411" s="5">
        <f>IF(N1411&gt;0, RANK(N1411,(N1411:P1411,Q1411:AE1411)),0)</f>
        <v>1</v>
      </c>
      <c r="E1411" s="5">
        <f>IF(O1411&gt;0,RANK(O1411,(N1411:P1411,Q1411:AE1411)),0)</f>
        <v>2</v>
      </c>
      <c r="F1411" s="5">
        <f>IF(P1411&gt;0,RANK(P1411,(N1411:P1411,Q1411:AE1411)),0)</f>
        <v>0</v>
      </c>
      <c r="G1411" s="131">
        <f t="shared" si="563"/>
        <v>36</v>
      </c>
      <c r="H1411" s="136">
        <f t="shared" si="564"/>
        <v>9.0361445783132526E-3</v>
      </c>
      <c r="I1411" s="2"/>
      <c r="J1411" s="2">
        <f t="shared" si="587"/>
        <v>0.49548192771084337</v>
      </c>
      <c r="K1411" s="2">
        <f t="shared" si="588"/>
        <v>0.48644578313253012</v>
      </c>
      <c r="L1411" s="2">
        <f t="shared" si="589"/>
        <v>0</v>
      </c>
      <c r="M1411" s="2">
        <f t="shared" si="590"/>
        <v>1.8072289156626564E-2</v>
      </c>
      <c r="N1411" s="63">
        <v>1974</v>
      </c>
      <c r="O1411" s="63">
        <v>1938</v>
      </c>
      <c r="P1411" s="63"/>
      <c r="Q1411" s="63">
        <v>33</v>
      </c>
      <c r="R1411" s="63">
        <v>15</v>
      </c>
      <c r="S1411" s="63">
        <v>5</v>
      </c>
      <c r="T1411" s="63">
        <v>3</v>
      </c>
      <c r="U1411" s="63"/>
      <c r="V1411" s="63">
        <v>0</v>
      </c>
      <c r="W1411" s="63">
        <f t="shared" si="584"/>
        <v>10</v>
      </c>
      <c r="X1411" s="63">
        <v>3</v>
      </c>
      <c r="Y1411" s="63">
        <v>0</v>
      </c>
      <c r="Z1411" s="63">
        <v>0</v>
      </c>
      <c r="AA1411" s="63"/>
      <c r="AB1411" s="63">
        <v>1</v>
      </c>
      <c r="AC1411" s="63">
        <v>2</v>
      </c>
      <c r="AD1411" s="63"/>
      <c r="AE1411" s="63"/>
      <c r="AF1411" s="63"/>
      <c r="AG1411" s="63"/>
      <c r="AH1411" s="63">
        <v>0</v>
      </c>
      <c r="AI1411" s="63"/>
      <c r="AJ1411" s="63">
        <v>0</v>
      </c>
      <c r="AK1411" s="63"/>
      <c r="AL1411" s="63"/>
      <c r="AM1411" s="63"/>
      <c r="AN1411" s="63"/>
      <c r="AO1411" s="63"/>
      <c r="AP1411" s="63"/>
      <c r="AQ1411" s="63">
        <v>0</v>
      </c>
      <c r="AS1411" s="5">
        <f>IF(Q1411&gt;0,RANK(Q1411,(N1411:P1411,Q1411:AE1411)),0)</f>
        <v>3</v>
      </c>
      <c r="AT1411" s="5">
        <f>IF(R1411&gt;0,RANK(R1411,(N1411:P1411,Q1411:AE1411)),0)</f>
        <v>4</v>
      </c>
      <c r="AU1411" s="5">
        <f>IF(T1411&gt;0,RANK(T1411,(N1411:P1411,Q1411:AE1411)),0)</f>
        <v>7</v>
      </c>
      <c r="AV1411" s="5">
        <f>IF(S1411&gt;0,RANK(S1411,(N1411:P1411,Q1411:AE1411)),0)</f>
        <v>6</v>
      </c>
      <c r="AW1411" s="2">
        <f t="shared" si="591"/>
        <v>8.2831325301204826E-3</v>
      </c>
      <c r="AX1411" s="2">
        <f t="shared" si="592"/>
        <v>3.7650602409638554E-3</v>
      </c>
      <c r="AY1411" s="2">
        <f t="shared" si="593"/>
        <v>7.5301204819277112E-4</v>
      </c>
      <c r="AZ1411" s="2">
        <f t="shared" si="594"/>
        <v>1.2550200803212851E-3</v>
      </c>
      <c r="BB1411" t="s">
        <v>2583</v>
      </c>
      <c r="BC1411" t="s">
        <v>2742</v>
      </c>
      <c r="BD1411" s="8">
        <v>7</v>
      </c>
      <c r="BF1411" s="111">
        <v>27</v>
      </c>
      <c r="BG1411" s="113">
        <v>73</v>
      </c>
      <c r="BH1411" s="117">
        <f t="shared" si="585"/>
        <v>27073</v>
      </c>
      <c r="BJ1411" s="5" t="s">
        <v>3185</v>
      </c>
      <c r="BW1411" s="63">
        <v>10</v>
      </c>
      <c r="BY1411" s="63">
        <v>0</v>
      </c>
    </row>
    <row r="1412" spans="1:77" hidden="1" outlineLevel="1">
      <c r="A1412" t="s">
        <v>827</v>
      </c>
      <c r="B1412" t="s">
        <v>2742</v>
      </c>
      <c r="C1412" s="1">
        <f t="shared" si="586"/>
        <v>6820</v>
      </c>
      <c r="D1412" s="5">
        <f>IF(N1412&gt;0, RANK(N1412,(N1412:P1412,Q1412:AE1412)),0)</f>
        <v>1</v>
      </c>
      <c r="E1412" s="5">
        <f>IF(O1412&gt;0,RANK(O1412,(N1412:P1412,Q1412:AE1412)),0)</f>
        <v>2</v>
      </c>
      <c r="F1412" s="5">
        <f>IF(P1412&gt;0,RANK(P1412,(N1412:P1412,Q1412:AE1412)),0)</f>
        <v>0</v>
      </c>
      <c r="G1412" s="131">
        <f t="shared" si="563"/>
        <v>1433</v>
      </c>
      <c r="H1412" s="136">
        <f t="shared" si="564"/>
        <v>0.21011730205278592</v>
      </c>
      <c r="I1412" s="2"/>
      <c r="J1412" s="2">
        <f t="shared" si="587"/>
        <v>0.59281524926686213</v>
      </c>
      <c r="K1412" s="2">
        <f t="shared" si="588"/>
        <v>0.38269794721407624</v>
      </c>
      <c r="L1412" s="2">
        <f t="shared" si="589"/>
        <v>0</v>
      </c>
      <c r="M1412" s="2">
        <f t="shared" si="590"/>
        <v>2.4486803519061628E-2</v>
      </c>
      <c r="N1412" s="63">
        <v>4043</v>
      </c>
      <c r="O1412" s="63">
        <v>2610</v>
      </c>
      <c r="P1412" s="63"/>
      <c r="Q1412" s="63">
        <v>63</v>
      </c>
      <c r="R1412" s="63">
        <v>44</v>
      </c>
      <c r="S1412" s="63">
        <v>16</v>
      </c>
      <c r="T1412" s="63">
        <v>0</v>
      </c>
      <c r="U1412" s="63"/>
      <c r="V1412" s="63">
        <v>0</v>
      </c>
      <c r="W1412" s="63">
        <f t="shared" si="584"/>
        <v>23</v>
      </c>
      <c r="X1412" s="63">
        <v>3</v>
      </c>
      <c r="Y1412" s="63">
        <v>0</v>
      </c>
      <c r="Z1412" s="63">
        <v>0</v>
      </c>
      <c r="AA1412" s="63"/>
      <c r="AB1412" s="63">
        <v>15</v>
      </c>
      <c r="AC1412" s="63">
        <v>3</v>
      </c>
      <c r="AD1412" s="63"/>
      <c r="AE1412" s="63"/>
      <c r="AF1412" s="63"/>
      <c r="AG1412" s="63"/>
      <c r="AH1412" s="63">
        <v>0</v>
      </c>
      <c r="AI1412" s="63"/>
      <c r="AJ1412" s="63">
        <v>0</v>
      </c>
      <c r="AK1412" s="63"/>
      <c r="AL1412" s="63"/>
      <c r="AM1412" s="63"/>
      <c r="AN1412" s="63"/>
      <c r="AO1412" s="63"/>
      <c r="AP1412" s="63"/>
      <c r="AQ1412" s="63">
        <v>0</v>
      </c>
      <c r="AS1412" s="5">
        <f>IF(Q1412&gt;0,RANK(Q1412,(N1412:P1412,Q1412:AE1412)),0)</f>
        <v>3</v>
      </c>
      <c r="AT1412" s="5">
        <f>IF(R1412&gt;0,RANK(R1412,(N1412:P1412,Q1412:AE1412)),0)</f>
        <v>4</v>
      </c>
      <c r="AU1412" s="5">
        <f>IF(T1412&gt;0,RANK(T1412,(N1412:P1412,Q1412:AE1412)),0)</f>
        <v>0</v>
      </c>
      <c r="AV1412" s="5">
        <f>IF(S1412&gt;0,RANK(S1412,(N1412:P1412,Q1412:AE1412)),0)</f>
        <v>6</v>
      </c>
      <c r="AW1412" s="2">
        <f t="shared" si="591"/>
        <v>9.2375366568914954E-3</v>
      </c>
      <c r="AX1412" s="2">
        <f t="shared" si="592"/>
        <v>6.4516129032258064E-3</v>
      </c>
      <c r="AY1412" s="2">
        <f t="shared" si="593"/>
        <v>0</v>
      </c>
      <c r="AZ1412" s="2">
        <f t="shared" si="594"/>
        <v>2.3460410557184751E-3</v>
      </c>
      <c r="BB1412" t="s">
        <v>827</v>
      </c>
      <c r="BC1412" t="s">
        <v>2742</v>
      </c>
      <c r="BD1412" s="8">
        <v>8</v>
      </c>
      <c r="BF1412" s="111">
        <v>27</v>
      </c>
      <c r="BG1412" s="113">
        <v>75</v>
      </c>
      <c r="BH1412" s="117">
        <f t="shared" si="585"/>
        <v>27075</v>
      </c>
      <c r="BJ1412" s="5" t="s">
        <v>3185</v>
      </c>
      <c r="BW1412" s="63">
        <v>23</v>
      </c>
      <c r="BY1412" s="63">
        <v>0</v>
      </c>
    </row>
    <row r="1413" spans="1:77" hidden="1" outlineLevel="1">
      <c r="A1413" t="s">
        <v>634</v>
      </c>
      <c r="B1413" t="s">
        <v>2742</v>
      </c>
      <c r="C1413" s="1">
        <f t="shared" si="586"/>
        <v>2234</v>
      </c>
      <c r="D1413" s="5">
        <f>IF(N1413&gt;0, RANK(N1413,(N1413:P1413,Q1413:AE1413)),0)</f>
        <v>2</v>
      </c>
      <c r="E1413" s="5">
        <f>IF(O1413&gt;0,RANK(O1413,(N1413:P1413,Q1413:AE1413)),0)</f>
        <v>1</v>
      </c>
      <c r="F1413" s="5">
        <f>IF(P1413&gt;0,RANK(P1413,(N1413:P1413,Q1413:AE1413)),0)</f>
        <v>0</v>
      </c>
      <c r="G1413" s="131">
        <f t="shared" si="563"/>
        <v>447</v>
      </c>
      <c r="H1413" s="136">
        <f t="shared" si="564"/>
        <v>0.20008952551477172</v>
      </c>
      <c r="I1413" s="2"/>
      <c r="J1413" s="2">
        <f t="shared" si="587"/>
        <v>0.38451208594449421</v>
      </c>
      <c r="K1413" s="2">
        <f t="shared" si="588"/>
        <v>0.58460161145926592</v>
      </c>
      <c r="L1413" s="2">
        <f t="shared" si="589"/>
        <v>0</v>
      </c>
      <c r="M1413" s="2">
        <f t="shared" si="590"/>
        <v>3.0886302596239923E-2</v>
      </c>
      <c r="N1413" s="63">
        <v>859</v>
      </c>
      <c r="O1413" s="63">
        <v>1306</v>
      </c>
      <c r="P1413" s="63"/>
      <c r="Q1413" s="63">
        <v>23</v>
      </c>
      <c r="R1413" s="63">
        <v>9</v>
      </c>
      <c r="S1413" s="63">
        <v>8</v>
      </c>
      <c r="T1413" s="63">
        <v>3</v>
      </c>
      <c r="U1413" s="63"/>
      <c r="V1413" s="63">
        <v>0</v>
      </c>
      <c r="W1413" s="63">
        <f t="shared" si="584"/>
        <v>14</v>
      </c>
      <c r="X1413" s="63">
        <v>1</v>
      </c>
      <c r="Y1413" s="63">
        <v>0</v>
      </c>
      <c r="Z1413" s="63">
        <v>0</v>
      </c>
      <c r="AA1413" s="63"/>
      <c r="AB1413" s="63">
        <v>8</v>
      </c>
      <c r="AC1413" s="63">
        <v>3</v>
      </c>
      <c r="AD1413" s="63"/>
      <c r="AE1413" s="63"/>
      <c r="AF1413" s="63"/>
      <c r="AG1413" s="63"/>
      <c r="AH1413" s="63">
        <v>0</v>
      </c>
      <c r="AI1413" s="63"/>
      <c r="AJ1413" s="63">
        <v>0</v>
      </c>
      <c r="AK1413" s="63"/>
      <c r="AL1413" s="63"/>
      <c r="AM1413" s="63"/>
      <c r="AN1413" s="63"/>
      <c r="AO1413" s="63"/>
      <c r="AP1413" s="63"/>
      <c r="AQ1413" s="63">
        <v>0</v>
      </c>
      <c r="AS1413" s="5">
        <f>IF(Q1413&gt;0,RANK(Q1413,(N1413:P1413,Q1413:AE1413)),0)</f>
        <v>3</v>
      </c>
      <c r="AT1413" s="5">
        <f>IF(R1413&gt;0,RANK(R1413,(N1413:P1413,Q1413:AE1413)),0)</f>
        <v>5</v>
      </c>
      <c r="AU1413" s="5">
        <f>IF(T1413&gt;0,RANK(T1413,(N1413:P1413,Q1413:AE1413)),0)</f>
        <v>8</v>
      </c>
      <c r="AV1413" s="5">
        <f>IF(S1413&gt;0,RANK(S1413,(N1413:P1413,Q1413:AE1413)),0)</f>
        <v>6</v>
      </c>
      <c r="AW1413" s="2">
        <f t="shared" si="591"/>
        <v>1.0295434198746643E-2</v>
      </c>
      <c r="AX1413" s="2">
        <f t="shared" si="592"/>
        <v>4.0286481647269475E-3</v>
      </c>
      <c r="AY1413" s="2">
        <f t="shared" si="593"/>
        <v>1.3428827215756492E-3</v>
      </c>
      <c r="AZ1413" s="2">
        <f t="shared" si="594"/>
        <v>3.5810205908683975E-3</v>
      </c>
      <c r="BB1413" t="s">
        <v>634</v>
      </c>
      <c r="BC1413" t="s">
        <v>2742</v>
      </c>
      <c r="BD1413" s="8">
        <v>7</v>
      </c>
      <c r="BF1413" s="111">
        <v>27</v>
      </c>
      <c r="BG1413" s="113">
        <v>77</v>
      </c>
      <c r="BH1413" s="117">
        <f t="shared" si="585"/>
        <v>27077</v>
      </c>
      <c r="BJ1413" s="5" t="s">
        <v>3185</v>
      </c>
      <c r="BW1413" s="63">
        <v>14</v>
      </c>
      <c r="BY1413" s="63">
        <v>0</v>
      </c>
    </row>
    <row r="1414" spans="1:77" hidden="1" outlineLevel="1">
      <c r="A1414" t="s">
        <v>289</v>
      </c>
      <c r="B1414" t="s">
        <v>2742</v>
      </c>
      <c r="C1414" s="1">
        <f t="shared" si="586"/>
        <v>14795</v>
      </c>
      <c r="D1414" s="5">
        <f>IF(N1414&gt;0, RANK(N1414,(N1414:P1414,Q1414:AE1414)),0)</f>
        <v>2</v>
      </c>
      <c r="E1414" s="5">
        <f>IF(O1414&gt;0,RANK(O1414,(N1414:P1414,Q1414:AE1414)),0)</f>
        <v>1</v>
      </c>
      <c r="F1414" s="5">
        <f>IF(P1414&gt;0,RANK(P1414,(N1414:P1414,Q1414:AE1414)),0)</f>
        <v>0</v>
      </c>
      <c r="G1414" s="131">
        <f t="shared" si="563"/>
        <v>962</v>
      </c>
      <c r="H1414" s="136">
        <f t="shared" si="564"/>
        <v>6.5021966880702942E-2</v>
      </c>
      <c r="I1414" s="2"/>
      <c r="J1414" s="2">
        <f t="shared" si="587"/>
        <v>0.45643798580601552</v>
      </c>
      <c r="K1414" s="2">
        <f t="shared" si="588"/>
        <v>0.52145995268671852</v>
      </c>
      <c r="L1414" s="2">
        <f t="shared" si="589"/>
        <v>0</v>
      </c>
      <c r="M1414" s="2">
        <f t="shared" si="590"/>
        <v>2.2102061507266013E-2</v>
      </c>
      <c r="N1414" s="63">
        <v>6753</v>
      </c>
      <c r="O1414" s="63">
        <v>7715</v>
      </c>
      <c r="P1414" s="63"/>
      <c r="Q1414" s="63">
        <v>139</v>
      </c>
      <c r="R1414" s="63">
        <v>50</v>
      </c>
      <c r="S1414" s="63">
        <v>23</v>
      </c>
      <c r="T1414" s="63">
        <v>7</v>
      </c>
      <c r="U1414" s="63"/>
      <c r="V1414" s="63">
        <v>1</v>
      </c>
      <c r="W1414" s="63">
        <f t="shared" si="584"/>
        <v>64</v>
      </c>
      <c r="X1414" s="63">
        <v>9</v>
      </c>
      <c r="Y1414" s="63">
        <v>0</v>
      </c>
      <c r="Z1414" s="63">
        <v>0</v>
      </c>
      <c r="AA1414" s="63"/>
      <c r="AB1414" s="63">
        <v>27</v>
      </c>
      <c r="AC1414" s="63">
        <v>7</v>
      </c>
      <c r="AD1414" s="63"/>
      <c r="AE1414" s="63"/>
      <c r="AF1414" s="63"/>
      <c r="AG1414" s="63"/>
      <c r="AH1414" s="63">
        <v>0</v>
      </c>
      <c r="AI1414" s="63"/>
      <c r="AJ1414" s="63">
        <v>0</v>
      </c>
      <c r="AK1414" s="63"/>
      <c r="AL1414" s="63"/>
      <c r="AM1414" s="63"/>
      <c r="AN1414" s="63"/>
      <c r="AO1414" s="63"/>
      <c r="AP1414" s="63"/>
      <c r="AQ1414" s="63">
        <v>0</v>
      </c>
      <c r="AS1414" s="5">
        <f>IF(Q1414&gt;0,RANK(Q1414,(N1414:P1414,Q1414:AE1414)),0)</f>
        <v>3</v>
      </c>
      <c r="AT1414" s="5">
        <f>IF(R1414&gt;0,RANK(R1414,(N1414:P1414,Q1414:AE1414)),0)</f>
        <v>5</v>
      </c>
      <c r="AU1414" s="5">
        <f>IF(T1414&gt;0,RANK(T1414,(N1414:P1414,Q1414:AE1414)),0)</f>
        <v>9</v>
      </c>
      <c r="AV1414" s="5">
        <f>IF(S1414&gt;0,RANK(S1414,(N1414:P1414,Q1414:AE1414)),0)</f>
        <v>7</v>
      </c>
      <c r="AW1414" s="2">
        <f t="shared" si="591"/>
        <v>9.3950659006421088E-3</v>
      </c>
      <c r="AX1414" s="2">
        <f t="shared" si="592"/>
        <v>3.3795201081446434E-3</v>
      </c>
      <c r="AY1414" s="2">
        <f t="shared" si="593"/>
        <v>4.7313281514025008E-4</v>
      </c>
      <c r="AZ1414" s="2">
        <f t="shared" si="594"/>
        <v>1.5545792497465359E-3</v>
      </c>
      <c r="BB1414" t="s">
        <v>289</v>
      </c>
      <c r="BC1414" t="s">
        <v>2742</v>
      </c>
      <c r="BD1414" s="8">
        <v>1</v>
      </c>
      <c r="BF1414" s="111">
        <v>27</v>
      </c>
      <c r="BG1414" s="113">
        <v>79</v>
      </c>
      <c r="BH1414" s="117">
        <f t="shared" si="585"/>
        <v>27079</v>
      </c>
      <c r="BJ1414" s="5" t="s">
        <v>3185</v>
      </c>
      <c r="BW1414" s="63">
        <v>64</v>
      </c>
      <c r="BY1414" s="63">
        <v>0</v>
      </c>
    </row>
    <row r="1415" spans="1:77" hidden="1" outlineLevel="1">
      <c r="A1415" t="s">
        <v>1605</v>
      </c>
      <c r="B1415" t="s">
        <v>2742</v>
      </c>
      <c r="C1415" s="1">
        <f t="shared" si="586"/>
        <v>3120</v>
      </c>
      <c r="D1415" s="5">
        <f>IF(N1415&gt;0, RANK(N1415,(N1415:P1415,Q1415:AE1415)),0)</f>
        <v>2</v>
      </c>
      <c r="E1415" s="5">
        <f>IF(O1415&gt;0,RANK(O1415,(N1415:P1415,Q1415:AE1415)),0)</f>
        <v>1</v>
      </c>
      <c r="F1415" s="5">
        <f>IF(P1415&gt;0,RANK(P1415,(N1415:P1415,Q1415:AE1415)),0)</f>
        <v>0</v>
      </c>
      <c r="G1415" s="131">
        <f t="shared" si="563"/>
        <v>166</v>
      </c>
      <c r="H1415" s="136">
        <f t="shared" si="564"/>
        <v>5.3205128205128203E-2</v>
      </c>
      <c r="I1415" s="2"/>
      <c r="J1415" s="2">
        <f t="shared" si="587"/>
        <v>0.4580128205128205</v>
      </c>
      <c r="K1415" s="2">
        <f t="shared" si="588"/>
        <v>0.51121794871794868</v>
      </c>
      <c r="L1415" s="2">
        <f t="shared" si="589"/>
        <v>0</v>
      </c>
      <c r="M1415" s="2">
        <f t="shared" si="590"/>
        <v>3.0769230769230882E-2</v>
      </c>
      <c r="N1415" s="63">
        <v>1429</v>
      </c>
      <c r="O1415" s="63">
        <v>1595</v>
      </c>
      <c r="P1415" s="63"/>
      <c r="Q1415" s="63">
        <v>41</v>
      </c>
      <c r="R1415" s="63">
        <v>18</v>
      </c>
      <c r="S1415" s="63">
        <v>13</v>
      </c>
      <c r="T1415" s="63">
        <v>3</v>
      </c>
      <c r="U1415" s="63"/>
      <c r="V1415" s="63">
        <v>0</v>
      </c>
      <c r="W1415" s="63">
        <f t="shared" si="584"/>
        <v>5</v>
      </c>
      <c r="X1415" s="63">
        <v>6</v>
      </c>
      <c r="Y1415" s="63">
        <v>0</v>
      </c>
      <c r="Z1415" s="63">
        <v>0</v>
      </c>
      <c r="AA1415" s="63"/>
      <c r="AB1415" s="63">
        <v>7</v>
      </c>
      <c r="AC1415" s="63">
        <v>3</v>
      </c>
      <c r="AD1415" s="63"/>
      <c r="AE1415" s="63"/>
      <c r="AF1415" s="63"/>
      <c r="AG1415" s="63"/>
      <c r="AH1415" s="63">
        <v>0</v>
      </c>
      <c r="AI1415" s="63"/>
      <c r="AJ1415" s="63">
        <v>0</v>
      </c>
      <c r="AK1415" s="63"/>
      <c r="AL1415" s="63"/>
      <c r="AM1415" s="63"/>
      <c r="AN1415" s="63"/>
      <c r="AO1415" s="63"/>
      <c r="AP1415" s="63"/>
      <c r="AQ1415" s="63">
        <v>0</v>
      </c>
      <c r="AS1415" s="5">
        <f>IF(Q1415&gt;0,RANK(Q1415,(N1415:P1415,Q1415:AE1415)),0)</f>
        <v>3</v>
      </c>
      <c r="AT1415" s="5">
        <f>IF(R1415&gt;0,RANK(R1415,(N1415:P1415,Q1415:AE1415)),0)</f>
        <v>4</v>
      </c>
      <c r="AU1415" s="5">
        <f>IF(T1415&gt;0,RANK(T1415,(N1415:P1415,Q1415:AE1415)),0)</f>
        <v>9</v>
      </c>
      <c r="AV1415" s="5">
        <f>IF(S1415&gt;0,RANK(S1415,(N1415:P1415,Q1415:AE1415)),0)</f>
        <v>5</v>
      </c>
      <c r="AW1415" s="2">
        <f t="shared" si="591"/>
        <v>1.3141025641025641E-2</v>
      </c>
      <c r="AX1415" s="2">
        <f t="shared" si="592"/>
        <v>5.7692307692307696E-3</v>
      </c>
      <c r="AY1415" s="2">
        <f t="shared" si="593"/>
        <v>9.6153846153846159E-4</v>
      </c>
      <c r="AZ1415" s="2">
        <f t="shared" si="594"/>
        <v>4.1666666666666666E-3</v>
      </c>
      <c r="BB1415" t="s">
        <v>1605</v>
      </c>
      <c r="BC1415" t="s">
        <v>2742</v>
      </c>
      <c r="BD1415" s="8">
        <v>7</v>
      </c>
      <c r="BF1415" s="111">
        <v>27</v>
      </c>
      <c r="BG1415" s="113">
        <v>81</v>
      </c>
      <c r="BH1415" s="117">
        <f t="shared" si="585"/>
        <v>27081</v>
      </c>
      <c r="BJ1415" s="5" t="s">
        <v>3185</v>
      </c>
      <c r="BW1415" s="63">
        <v>5</v>
      </c>
      <c r="BY1415" s="63">
        <v>0</v>
      </c>
    </row>
    <row r="1416" spans="1:77" hidden="1" outlineLevel="1">
      <c r="A1416" t="s">
        <v>319</v>
      </c>
      <c r="B1416" t="s">
        <v>2742</v>
      </c>
      <c r="C1416" s="1">
        <f t="shared" si="586"/>
        <v>12388</v>
      </c>
      <c r="D1416" s="5">
        <f>IF(N1416&gt;0, RANK(N1416,(N1416:P1416,Q1416:AE1416)),0)</f>
        <v>2</v>
      </c>
      <c r="E1416" s="5">
        <f>IF(O1416&gt;0,RANK(O1416,(N1416:P1416,Q1416:AE1416)),0)</f>
        <v>1</v>
      </c>
      <c r="F1416" s="5">
        <f>IF(P1416&gt;0,RANK(P1416,(N1416:P1416,Q1416:AE1416)),0)</f>
        <v>0</v>
      </c>
      <c r="G1416" s="131">
        <f t="shared" ref="G1416:G1479" si="595">IF(C1416&gt;0,MAX(N1416:P1416)-LARGE(N1416:P1416,2),0)</f>
        <v>1129</v>
      </c>
      <c r="H1416" s="136">
        <f t="shared" ref="H1416:H1479" si="596">IF(C1416&gt;0,G1416/C1416,0)</f>
        <v>9.1136583790765252E-2</v>
      </c>
      <c r="I1416" s="2"/>
      <c r="J1416" s="2">
        <f t="shared" si="587"/>
        <v>0.44115272844688408</v>
      </c>
      <c r="K1416" s="2">
        <f t="shared" si="588"/>
        <v>0.5322893122376493</v>
      </c>
      <c r="L1416" s="2">
        <f t="shared" si="589"/>
        <v>0</v>
      </c>
      <c r="M1416" s="2">
        <f t="shared" si="590"/>
        <v>2.6557959315466562E-2</v>
      </c>
      <c r="N1416" s="63">
        <v>5465</v>
      </c>
      <c r="O1416" s="63">
        <v>6594</v>
      </c>
      <c r="P1416" s="63"/>
      <c r="Q1416" s="63">
        <v>156</v>
      </c>
      <c r="R1416" s="63">
        <v>48</v>
      </c>
      <c r="S1416" s="63">
        <v>17</v>
      </c>
      <c r="T1416" s="63">
        <v>5</v>
      </c>
      <c r="U1416" s="63"/>
      <c r="V1416" s="63">
        <v>0</v>
      </c>
      <c r="W1416" s="63">
        <f t="shared" si="584"/>
        <v>55</v>
      </c>
      <c r="X1416" s="63">
        <v>9</v>
      </c>
      <c r="Y1416" s="63">
        <v>0</v>
      </c>
      <c r="Z1416" s="63">
        <v>0</v>
      </c>
      <c r="AA1416" s="63"/>
      <c r="AB1416" s="63">
        <v>27</v>
      </c>
      <c r="AC1416" s="63">
        <v>12</v>
      </c>
      <c r="AD1416" s="63"/>
      <c r="AE1416" s="63"/>
      <c r="AF1416" s="63"/>
      <c r="AG1416" s="63"/>
      <c r="AH1416" s="63">
        <v>0</v>
      </c>
      <c r="AI1416" s="63"/>
      <c r="AJ1416" s="63">
        <v>0</v>
      </c>
      <c r="AK1416" s="63"/>
      <c r="AL1416" s="63"/>
      <c r="AM1416" s="63"/>
      <c r="AN1416" s="63"/>
      <c r="AO1416" s="63"/>
      <c r="AP1416" s="63"/>
      <c r="AQ1416" s="63">
        <v>0</v>
      </c>
      <c r="AS1416" s="5">
        <f>IF(Q1416&gt;0,RANK(Q1416,(N1416:P1416,Q1416:AE1416)),0)</f>
        <v>3</v>
      </c>
      <c r="AT1416" s="5">
        <f>IF(R1416&gt;0,RANK(R1416,(N1416:P1416,Q1416:AE1416)),0)</f>
        <v>5</v>
      </c>
      <c r="AU1416" s="5">
        <f>IF(T1416&gt;0,RANK(T1416,(N1416:P1416,Q1416:AE1416)),0)</f>
        <v>10</v>
      </c>
      <c r="AV1416" s="5">
        <f>IF(S1416&gt;0,RANK(S1416,(N1416:P1416,Q1416:AE1416)),0)</f>
        <v>7</v>
      </c>
      <c r="AW1416" s="2">
        <f t="shared" si="591"/>
        <v>1.2592831772683243E-2</v>
      </c>
      <c r="AX1416" s="2">
        <f t="shared" si="592"/>
        <v>3.8747174685179204E-3</v>
      </c>
      <c r="AY1416" s="2">
        <f t="shared" si="593"/>
        <v>4.0361640297061671E-4</v>
      </c>
      <c r="AZ1416" s="2">
        <f t="shared" si="594"/>
        <v>1.3722957701000969E-3</v>
      </c>
      <c r="BB1416" t="s">
        <v>319</v>
      </c>
      <c r="BC1416" t="s">
        <v>2742</v>
      </c>
      <c r="BD1416" s="8">
        <v>7</v>
      </c>
      <c r="BF1416" s="111">
        <v>27</v>
      </c>
      <c r="BG1416" s="113">
        <v>83</v>
      </c>
      <c r="BH1416" s="117">
        <f t="shared" si="585"/>
        <v>27083</v>
      </c>
      <c r="BJ1416" s="5" t="s">
        <v>3185</v>
      </c>
      <c r="BW1416" s="63">
        <v>55</v>
      </c>
      <c r="BY1416" s="63">
        <v>0</v>
      </c>
    </row>
    <row r="1417" spans="1:77" hidden="1" outlineLevel="1">
      <c r="A1417" t="s">
        <v>261</v>
      </c>
      <c r="B1417" t="s">
        <v>2742</v>
      </c>
      <c r="C1417" s="1">
        <f t="shared" si="586"/>
        <v>18553</v>
      </c>
      <c r="D1417" s="5">
        <f>IF(N1417&gt;0, RANK(N1417,(N1417:P1417,Q1417:AE1417)),0)</f>
        <v>2</v>
      </c>
      <c r="E1417" s="5">
        <f>IF(O1417&gt;0,RANK(O1417,(N1417:P1417,Q1417:AE1417)),0)</f>
        <v>1</v>
      </c>
      <c r="F1417" s="5">
        <f>IF(P1417&gt;0,RANK(P1417,(N1417:P1417,Q1417:AE1417)),0)</f>
        <v>0</v>
      </c>
      <c r="G1417" s="131">
        <f t="shared" si="595"/>
        <v>4101</v>
      </c>
      <c r="H1417" s="136">
        <f t="shared" si="596"/>
        <v>0.22104241901579261</v>
      </c>
      <c r="I1417" s="2"/>
      <c r="J1417" s="2">
        <f t="shared" si="587"/>
        <v>0.37557268366301944</v>
      </c>
      <c r="K1417" s="2">
        <f t="shared" si="588"/>
        <v>0.59661510267881201</v>
      </c>
      <c r="L1417" s="2">
        <f t="shared" si="589"/>
        <v>0</v>
      </c>
      <c r="M1417" s="2">
        <f t="shared" si="590"/>
        <v>2.781221365816855E-2</v>
      </c>
      <c r="N1417" s="63">
        <v>6968</v>
      </c>
      <c r="O1417" s="63">
        <v>11069</v>
      </c>
      <c r="P1417" s="63"/>
      <c r="Q1417" s="63">
        <v>235</v>
      </c>
      <c r="R1417" s="63">
        <v>68</v>
      </c>
      <c r="S1417" s="63">
        <v>50</v>
      </c>
      <c r="T1417" s="63">
        <v>10</v>
      </c>
      <c r="U1417" s="63"/>
      <c r="V1417" s="63">
        <v>5</v>
      </c>
      <c r="W1417" s="63">
        <f t="shared" si="584"/>
        <v>100</v>
      </c>
      <c r="X1417" s="63">
        <v>10</v>
      </c>
      <c r="Y1417" s="63">
        <v>0</v>
      </c>
      <c r="Z1417" s="63">
        <v>0</v>
      </c>
      <c r="AA1417" s="63"/>
      <c r="AB1417" s="63">
        <v>29</v>
      </c>
      <c r="AC1417" s="63">
        <v>9</v>
      </c>
      <c r="AD1417" s="63"/>
      <c r="AE1417" s="63"/>
      <c r="AF1417" s="63"/>
      <c r="AG1417" s="63"/>
      <c r="AH1417" s="63">
        <v>0</v>
      </c>
      <c r="AI1417" s="63"/>
      <c r="AJ1417" s="63">
        <v>0</v>
      </c>
      <c r="AK1417" s="63"/>
      <c r="AL1417" s="63"/>
      <c r="AM1417" s="63"/>
      <c r="AN1417" s="63"/>
      <c r="AO1417" s="63"/>
      <c r="AP1417" s="63"/>
      <c r="AQ1417" s="63">
        <v>0</v>
      </c>
      <c r="AS1417" s="5">
        <f>IF(Q1417&gt;0,RANK(Q1417,(N1417:P1417,Q1417:AE1417)),0)</f>
        <v>3</v>
      </c>
      <c r="AT1417" s="5">
        <f>IF(R1417&gt;0,RANK(R1417,(N1417:P1417,Q1417:AE1417)),0)</f>
        <v>5</v>
      </c>
      <c r="AU1417" s="5">
        <f>IF(T1417&gt;0,RANK(T1417,(N1417:P1417,Q1417:AE1417)),0)</f>
        <v>8</v>
      </c>
      <c r="AV1417" s="5">
        <f>IF(S1417&gt;0,RANK(S1417,(N1417:P1417,Q1417:AE1417)),0)</f>
        <v>6</v>
      </c>
      <c r="AW1417" s="2">
        <f t="shared" si="591"/>
        <v>1.2666415135018596E-2</v>
      </c>
      <c r="AX1417" s="2">
        <f t="shared" si="592"/>
        <v>3.6651754433245295E-3</v>
      </c>
      <c r="AY1417" s="2">
        <f t="shared" si="593"/>
        <v>5.3899638872419555E-4</v>
      </c>
      <c r="AZ1417" s="2">
        <f t="shared" si="594"/>
        <v>2.6949819436209777E-3</v>
      </c>
      <c r="BB1417" t="s">
        <v>261</v>
      </c>
      <c r="BC1417" t="s">
        <v>2742</v>
      </c>
      <c r="BD1417" s="8">
        <v>7</v>
      </c>
      <c r="BF1417" s="111">
        <v>27</v>
      </c>
      <c r="BG1417" s="113">
        <v>85</v>
      </c>
      <c r="BH1417" s="117">
        <f t="shared" si="585"/>
        <v>27085</v>
      </c>
      <c r="BJ1417" s="5" t="s">
        <v>3185</v>
      </c>
      <c r="BW1417" s="63">
        <v>100</v>
      </c>
      <c r="BY1417" s="63">
        <v>0</v>
      </c>
    </row>
    <row r="1418" spans="1:77" hidden="1" outlineLevel="1">
      <c r="A1418" t="s">
        <v>416</v>
      </c>
      <c r="B1418" t="s">
        <v>2742</v>
      </c>
      <c r="C1418" s="1">
        <f t="shared" si="586"/>
        <v>2182</v>
      </c>
      <c r="D1418" s="5">
        <f>IF(N1418&gt;0, RANK(N1418,(N1418:P1418,Q1418:AE1418)),0)</f>
        <v>1</v>
      </c>
      <c r="E1418" s="5">
        <f>IF(O1418&gt;0,RANK(O1418,(N1418:P1418,Q1418:AE1418)),0)</f>
        <v>2</v>
      </c>
      <c r="F1418" s="5">
        <f>IF(P1418&gt;0,RANK(P1418,(N1418:P1418,Q1418:AE1418)),0)</f>
        <v>0</v>
      </c>
      <c r="G1418" s="131">
        <f t="shared" si="595"/>
        <v>405</v>
      </c>
      <c r="H1418" s="136">
        <f t="shared" si="596"/>
        <v>0.1856095325389551</v>
      </c>
      <c r="I1418" s="2"/>
      <c r="J1418" s="2">
        <f t="shared" si="587"/>
        <v>0.5847846012832264</v>
      </c>
      <c r="K1418" s="2">
        <f t="shared" si="588"/>
        <v>0.39917506874427133</v>
      </c>
      <c r="L1418" s="2">
        <f t="shared" si="589"/>
        <v>0</v>
      </c>
      <c r="M1418" s="2">
        <f t="shared" si="590"/>
        <v>1.6040329972502265E-2</v>
      </c>
      <c r="N1418" s="63">
        <v>1276</v>
      </c>
      <c r="O1418" s="63">
        <v>871</v>
      </c>
      <c r="P1418" s="63"/>
      <c r="Q1418" s="63">
        <v>14</v>
      </c>
      <c r="R1418" s="63">
        <v>10</v>
      </c>
      <c r="S1418" s="63">
        <v>1</v>
      </c>
      <c r="T1418" s="63">
        <v>2</v>
      </c>
      <c r="U1418" s="63"/>
      <c r="V1418" s="63">
        <v>0</v>
      </c>
      <c r="W1418" s="63">
        <f t="shared" si="584"/>
        <v>3</v>
      </c>
      <c r="X1418" s="63">
        <v>1</v>
      </c>
      <c r="Y1418" s="63">
        <v>0</v>
      </c>
      <c r="Z1418" s="63">
        <v>0</v>
      </c>
      <c r="AA1418" s="63"/>
      <c r="AB1418" s="63">
        <v>4</v>
      </c>
      <c r="AC1418" s="63">
        <v>0</v>
      </c>
      <c r="AD1418" s="63"/>
      <c r="AE1418" s="63"/>
      <c r="AF1418" s="63"/>
      <c r="AG1418" s="63"/>
      <c r="AH1418" s="63">
        <v>0</v>
      </c>
      <c r="AI1418" s="63"/>
      <c r="AJ1418" s="63">
        <v>0</v>
      </c>
      <c r="AK1418" s="63"/>
      <c r="AL1418" s="63"/>
      <c r="AM1418" s="63"/>
      <c r="AN1418" s="63"/>
      <c r="AO1418" s="63"/>
      <c r="AP1418" s="63"/>
      <c r="AQ1418" s="63">
        <v>0</v>
      </c>
      <c r="AS1418" s="5">
        <f>IF(Q1418&gt;0,RANK(Q1418,(N1418:P1418,Q1418:AE1418)),0)</f>
        <v>3</v>
      </c>
      <c r="AT1418" s="5">
        <f>IF(R1418&gt;0,RANK(R1418,(N1418:P1418,Q1418:AE1418)),0)</f>
        <v>4</v>
      </c>
      <c r="AU1418" s="5">
        <f>IF(T1418&gt;0,RANK(T1418,(N1418:P1418,Q1418:AE1418)),0)</f>
        <v>7</v>
      </c>
      <c r="AV1418" s="5">
        <f>IF(S1418&gt;0,RANK(S1418,(N1418:P1418,Q1418:AE1418)),0)</f>
        <v>8</v>
      </c>
      <c r="AW1418" s="2">
        <f t="shared" si="591"/>
        <v>6.416131989000917E-3</v>
      </c>
      <c r="AX1418" s="2">
        <f t="shared" si="592"/>
        <v>4.5829514207149404E-3</v>
      </c>
      <c r="AY1418" s="2">
        <f t="shared" si="593"/>
        <v>9.1659028414298811E-4</v>
      </c>
      <c r="AZ1418" s="2">
        <f t="shared" si="594"/>
        <v>4.5829514207149406E-4</v>
      </c>
      <c r="BB1418" t="s">
        <v>416</v>
      </c>
      <c r="BC1418" t="s">
        <v>2742</v>
      </c>
      <c r="BD1418" s="8">
        <v>7</v>
      </c>
      <c r="BF1418" s="111">
        <v>27</v>
      </c>
      <c r="BG1418" s="113">
        <v>87</v>
      </c>
      <c r="BH1418" s="117">
        <f t="shared" si="585"/>
        <v>27087</v>
      </c>
      <c r="BJ1418" s="5" t="s">
        <v>3185</v>
      </c>
      <c r="BW1418" s="63">
        <v>3</v>
      </c>
      <c r="BY1418" s="63">
        <v>0</v>
      </c>
    </row>
    <row r="1419" spans="1:77" hidden="1" outlineLevel="1">
      <c r="A1419" t="s">
        <v>1857</v>
      </c>
      <c r="B1419" t="s">
        <v>2742</v>
      </c>
      <c r="C1419" s="1">
        <f t="shared" si="586"/>
        <v>4698</v>
      </c>
      <c r="D1419" s="5">
        <f>IF(N1419&gt;0, RANK(N1419,(N1419:P1419,Q1419:AE1419)),0)</f>
        <v>2</v>
      </c>
      <c r="E1419" s="5">
        <f>IF(O1419&gt;0,RANK(O1419,(N1419:P1419,Q1419:AE1419)),0)</f>
        <v>1</v>
      </c>
      <c r="F1419" s="5">
        <f>IF(P1419&gt;0,RANK(P1419,(N1419:P1419,Q1419:AE1419)),0)</f>
        <v>0</v>
      </c>
      <c r="G1419" s="131">
        <f t="shared" si="595"/>
        <v>571</v>
      </c>
      <c r="H1419" s="136">
        <f t="shared" si="596"/>
        <v>0.12154108131119626</v>
      </c>
      <c r="I1419" s="2"/>
      <c r="J1419" s="2">
        <f t="shared" si="587"/>
        <v>0.42528735632183906</v>
      </c>
      <c r="K1419" s="2">
        <f t="shared" si="588"/>
        <v>0.54682843763303535</v>
      </c>
      <c r="L1419" s="2">
        <f t="shared" si="589"/>
        <v>0</v>
      </c>
      <c r="M1419" s="2">
        <f t="shared" si="590"/>
        <v>2.7884206045125537E-2</v>
      </c>
      <c r="N1419" s="63">
        <v>1998</v>
      </c>
      <c r="O1419" s="63">
        <v>2569</v>
      </c>
      <c r="P1419" s="63"/>
      <c r="Q1419" s="63">
        <v>45</v>
      </c>
      <c r="R1419" s="63">
        <v>19</v>
      </c>
      <c r="S1419" s="63">
        <v>8</v>
      </c>
      <c r="T1419" s="63">
        <v>6</v>
      </c>
      <c r="U1419" s="63"/>
      <c r="V1419" s="63">
        <v>1</v>
      </c>
      <c r="W1419" s="63">
        <f t="shared" si="584"/>
        <v>21</v>
      </c>
      <c r="X1419" s="63">
        <v>8</v>
      </c>
      <c r="Y1419" s="63">
        <v>0</v>
      </c>
      <c r="Z1419" s="63">
        <v>0</v>
      </c>
      <c r="AA1419" s="63"/>
      <c r="AB1419" s="63">
        <v>17</v>
      </c>
      <c r="AC1419" s="63">
        <v>6</v>
      </c>
      <c r="AD1419" s="63"/>
      <c r="AE1419" s="63"/>
      <c r="AF1419" s="63"/>
      <c r="AG1419" s="63"/>
      <c r="AH1419" s="63">
        <v>0</v>
      </c>
      <c r="AI1419" s="63"/>
      <c r="AJ1419" s="63">
        <v>0</v>
      </c>
      <c r="AK1419" s="63"/>
      <c r="AL1419" s="63"/>
      <c r="AM1419" s="63"/>
      <c r="AN1419" s="63"/>
      <c r="AO1419" s="63"/>
      <c r="AP1419" s="63"/>
      <c r="AQ1419" s="63">
        <v>0</v>
      </c>
      <c r="AS1419" s="5">
        <f>IF(Q1419&gt;0,RANK(Q1419,(N1419:P1419,Q1419:AE1419)),0)</f>
        <v>3</v>
      </c>
      <c r="AT1419" s="5">
        <f>IF(R1419&gt;0,RANK(R1419,(N1419:P1419,Q1419:AE1419)),0)</f>
        <v>5</v>
      </c>
      <c r="AU1419" s="5">
        <f>IF(T1419&gt;0,RANK(T1419,(N1419:P1419,Q1419:AE1419)),0)</f>
        <v>9</v>
      </c>
      <c r="AV1419" s="5">
        <f>IF(S1419&gt;0,RANK(S1419,(N1419:P1419,Q1419:AE1419)),0)</f>
        <v>7</v>
      </c>
      <c r="AW1419" s="2">
        <f t="shared" si="591"/>
        <v>9.5785440613026813E-3</v>
      </c>
      <c r="AX1419" s="2">
        <f t="shared" si="592"/>
        <v>4.0442741592166881E-3</v>
      </c>
      <c r="AY1419" s="2">
        <f t="shared" si="593"/>
        <v>1.277139208173691E-3</v>
      </c>
      <c r="AZ1419" s="2">
        <f t="shared" si="594"/>
        <v>1.7028522775649213E-3</v>
      </c>
      <c r="BB1419" t="s">
        <v>1857</v>
      </c>
      <c r="BC1419" t="s">
        <v>2742</v>
      </c>
      <c r="BD1419" s="8">
        <v>7</v>
      </c>
      <c r="BF1419" s="111">
        <v>27</v>
      </c>
      <c r="BG1419" s="113">
        <v>89</v>
      </c>
      <c r="BH1419" s="117">
        <f t="shared" si="585"/>
        <v>27089</v>
      </c>
      <c r="BJ1419" s="5" t="s">
        <v>3185</v>
      </c>
      <c r="BW1419" s="63">
        <v>21</v>
      </c>
      <c r="BY1419" s="63">
        <v>0</v>
      </c>
    </row>
    <row r="1420" spans="1:77" hidden="1" outlineLevel="1">
      <c r="A1420" t="s">
        <v>1</v>
      </c>
      <c r="B1420" t="s">
        <v>2742</v>
      </c>
      <c r="C1420" s="1">
        <f t="shared" si="586"/>
        <v>10968</v>
      </c>
      <c r="D1420" s="5">
        <f>IF(N1420&gt;0, RANK(N1420,(N1420:P1420,Q1420:AE1420)),0)</f>
        <v>2</v>
      </c>
      <c r="E1420" s="5">
        <f>IF(O1420&gt;0,RANK(O1420,(N1420:P1420,Q1420:AE1420)),0)</f>
        <v>1</v>
      </c>
      <c r="F1420" s="5">
        <f>IF(P1420&gt;0,RANK(P1420,(N1420:P1420,Q1420:AE1420)),0)</f>
        <v>0</v>
      </c>
      <c r="G1420" s="131">
        <f t="shared" si="595"/>
        <v>2603</v>
      </c>
      <c r="H1420" s="136">
        <f t="shared" si="596"/>
        <v>0.237326768781911</v>
      </c>
      <c r="I1420" s="2"/>
      <c r="J1420" s="2">
        <f t="shared" si="587"/>
        <v>0.36962071480671044</v>
      </c>
      <c r="K1420" s="2">
        <f t="shared" si="588"/>
        <v>0.60694748358862149</v>
      </c>
      <c r="L1420" s="2">
        <f t="shared" si="589"/>
        <v>0</v>
      </c>
      <c r="M1420" s="2">
        <f t="shared" si="590"/>
        <v>2.3431801604668068E-2</v>
      </c>
      <c r="N1420" s="63">
        <v>4054</v>
      </c>
      <c r="O1420" s="63">
        <v>6657</v>
      </c>
      <c r="P1420" s="63"/>
      <c r="Q1420" s="63">
        <v>130</v>
      </c>
      <c r="R1420" s="63">
        <v>29</v>
      </c>
      <c r="S1420" s="63">
        <v>8</v>
      </c>
      <c r="T1420" s="63">
        <v>8</v>
      </c>
      <c r="U1420" s="63"/>
      <c r="V1420" s="63">
        <v>0</v>
      </c>
      <c r="W1420" s="63">
        <f t="shared" si="584"/>
        <v>41</v>
      </c>
      <c r="X1420" s="63">
        <v>11</v>
      </c>
      <c r="Y1420" s="63">
        <v>0</v>
      </c>
      <c r="Z1420" s="63">
        <v>0</v>
      </c>
      <c r="AA1420" s="63"/>
      <c r="AB1420" s="63">
        <v>24</v>
      </c>
      <c r="AC1420" s="63">
        <v>6</v>
      </c>
      <c r="AD1420" s="63"/>
      <c r="AE1420" s="63"/>
      <c r="AF1420" s="63"/>
      <c r="AG1420" s="63"/>
      <c r="AH1420" s="63">
        <v>0</v>
      </c>
      <c r="AI1420" s="63"/>
      <c r="AJ1420" s="63">
        <v>0</v>
      </c>
      <c r="AK1420" s="63"/>
      <c r="AL1420" s="63"/>
      <c r="AM1420" s="63"/>
      <c r="AN1420" s="63"/>
      <c r="AO1420" s="63"/>
      <c r="AP1420" s="63"/>
      <c r="AQ1420" s="63">
        <v>0</v>
      </c>
      <c r="AS1420" s="5">
        <f>IF(Q1420&gt;0,RANK(Q1420,(N1420:P1420,Q1420:AE1420)),0)</f>
        <v>3</v>
      </c>
      <c r="AT1420" s="5">
        <f>IF(R1420&gt;0,RANK(R1420,(N1420:P1420,Q1420:AE1420)),0)</f>
        <v>5</v>
      </c>
      <c r="AU1420" s="5">
        <f>IF(T1420&gt;0,RANK(T1420,(N1420:P1420,Q1420:AE1420)),0)</f>
        <v>8</v>
      </c>
      <c r="AV1420" s="5">
        <f>IF(S1420&gt;0,RANK(S1420,(N1420:P1420,Q1420:AE1420)),0)</f>
        <v>8</v>
      </c>
      <c r="AW1420" s="2">
        <f t="shared" si="591"/>
        <v>1.1852662290299052E-2</v>
      </c>
      <c r="AX1420" s="2">
        <f t="shared" si="592"/>
        <v>2.6440554339897883E-3</v>
      </c>
      <c r="AY1420" s="2">
        <f t="shared" si="593"/>
        <v>7.2939460247994166E-4</v>
      </c>
      <c r="AZ1420" s="2">
        <f t="shared" si="594"/>
        <v>7.2939460247994166E-4</v>
      </c>
      <c r="BB1420" t="s">
        <v>1</v>
      </c>
      <c r="BC1420" t="s">
        <v>2742</v>
      </c>
      <c r="BD1420" s="8">
        <v>1</v>
      </c>
      <c r="BF1420" s="111">
        <v>27</v>
      </c>
      <c r="BG1420" s="113">
        <v>91</v>
      </c>
      <c r="BH1420" s="117">
        <f t="shared" si="585"/>
        <v>27091</v>
      </c>
      <c r="BJ1420" s="5" t="s">
        <v>3185</v>
      </c>
      <c r="BW1420" s="63">
        <v>41</v>
      </c>
      <c r="BY1420" s="63">
        <v>0</v>
      </c>
    </row>
    <row r="1421" spans="1:77" hidden="1" outlineLevel="1">
      <c r="A1421" t="s">
        <v>270</v>
      </c>
      <c r="B1421" t="s">
        <v>2742</v>
      </c>
      <c r="C1421" s="1">
        <f t="shared" si="586"/>
        <v>12214</v>
      </c>
      <c r="D1421" s="5">
        <f>IF(N1421&gt;0, RANK(N1421,(N1421:P1421,Q1421:AE1421)),0)</f>
        <v>2</v>
      </c>
      <c r="E1421" s="5">
        <f>IF(O1421&gt;0,RANK(O1421,(N1421:P1421,Q1421:AE1421)),0)</f>
        <v>1</v>
      </c>
      <c r="F1421" s="5">
        <f>IF(P1421&gt;0,RANK(P1421,(N1421:P1421,Q1421:AE1421)),0)</f>
        <v>0</v>
      </c>
      <c r="G1421" s="131">
        <f t="shared" si="595"/>
        <v>1944</v>
      </c>
      <c r="H1421" s="136">
        <f t="shared" si="596"/>
        <v>0.15916161781562141</v>
      </c>
      <c r="I1421" s="2"/>
      <c r="J1421" s="2">
        <f t="shared" si="587"/>
        <v>0.40682822990011464</v>
      </c>
      <c r="K1421" s="2">
        <f t="shared" si="588"/>
        <v>0.56598984771573602</v>
      </c>
      <c r="L1421" s="2">
        <f t="shared" si="589"/>
        <v>0</v>
      </c>
      <c r="M1421" s="2">
        <f t="shared" si="590"/>
        <v>2.7181922384149293E-2</v>
      </c>
      <c r="N1421" s="63">
        <v>4969</v>
      </c>
      <c r="O1421" s="63">
        <v>6913</v>
      </c>
      <c r="P1421" s="63"/>
      <c r="Q1421" s="63">
        <v>156</v>
      </c>
      <c r="R1421" s="63">
        <v>54</v>
      </c>
      <c r="S1421" s="63">
        <v>34</v>
      </c>
      <c r="T1421" s="63">
        <v>4</v>
      </c>
      <c r="U1421" s="63"/>
      <c r="V1421" s="63">
        <v>2</v>
      </c>
      <c r="W1421" s="63">
        <f t="shared" si="584"/>
        <v>47</v>
      </c>
      <c r="X1421" s="63">
        <v>10</v>
      </c>
      <c r="Y1421" s="63">
        <v>0</v>
      </c>
      <c r="Z1421" s="63">
        <v>0</v>
      </c>
      <c r="AA1421" s="63"/>
      <c r="AB1421" s="63">
        <v>21</v>
      </c>
      <c r="AC1421" s="63">
        <v>4</v>
      </c>
      <c r="AD1421" s="63"/>
      <c r="AE1421" s="63"/>
      <c r="AF1421" s="63"/>
      <c r="AG1421" s="63"/>
      <c r="AH1421" s="63">
        <v>0</v>
      </c>
      <c r="AI1421" s="63"/>
      <c r="AJ1421" s="63">
        <v>0</v>
      </c>
      <c r="AK1421" s="63"/>
      <c r="AL1421" s="63"/>
      <c r="AM1421" s="63"/>
      <c r="AN1421" s="63"/>
      <c r="AO1421" s="63"/>
      <c r="AP1421" s="63"/>
      <c r="AQ1421" s="63">
        <v>0</v>
      </c>
      <c r="AS1421" s="5">
        <f>IF(Q1421&gt;0,RANK(Q1421,(N1421:P1421,Q1421:AE1421)),0)</f>
        <v>3</v>
      </c>
      <c r="AT1421" s="5">
        <f>IF(R1421&gt;0,RANK(R1421,(N1421:P1421,Q1421:AE1421)),0)</f>
        <v>4</v>
      </c>
      <c r="AU1421" s="5">
        <f>IF(T1421&gt;0,RANK(T1421,(N1421:P1421,Q1421:AE1421)),0)</f>
        <v>9</v>
      </c>
      <c r="AV1421" s="5">
        <f>IF(S1421&gt;0,RANK(S1421,(N1421:P1421,Q1421:AE1421)),0)</f>
        <v>6</v>
      </c>
      <c r="AW1421" s="2">
        <f t="shared" si="591"/>
        <v>1.2772228590142459E-2</v>
      </c>
      <c r="AX1421" s="2">
        <f t="shared" si="592"/>
        <v>4.4211560504339286E-3</v>
      </c>
      <c r="AY1421" s="2">
        <f t="shared" si="593"/>
        <v>3.2749304077288359E-4</v>
      </c>
      <c r="AZ1421" s="2">
        <f t="shared" si="594"/>
        <v>2.7836908465695104E-3</v>
      </c>
      <c r="BB1421" t="s">
        <v>270</v>
      </c>
      <c r="BC1421" t="s">
        <v>2742</v>
      </c>
      <c r="BD1421" s="8">
        <v>7</v>
      </c>
      <c r="BF1421" s="111">
        <v>27</v>
      </c>
      <c r="BG1421" s="113">
        <v>93</v>
      </c>
      <c r="BH1421" s="117">
        <f t="shared" si="585"/>
        <v>27093</v>
      </c>
      <c r="BJ1421" s="5" t="s">
        <v>3185</v>
      </c>
      <c r="BW1421" s="63">
        <v>47</v>
      </c>
      <c r="BY1421" s="63">
        <v>0</v>
      </c>
    </row>
    <row r="1422" spans="1:77" hidden="1" outlineLevel="1">
      <c r="A1422" t="s">
        <v>1749</v>
      </c>
      <c r="B1422" t="s">
        <v>2742</v>
      </c>
      <c r="C1422" s="1">
        <f t="shared" si="586"/>
        <v>13091</v>
      </c>
      <c r="D1422" s="5">
        <f>IF(N1422&gt;0, RANK(N1422,(N1422:P1422,Q1422:AE1422)),0)</f>
        <v>2</v>
      </c>
      <c r="E1422" s="5">
        <f>IF(O1422&gt;0,RANK(O1422,(N1422:P1422,Q1422:AE1422)),0)</f>
        <v>1</v>
      </c>
      <c r="F1422" s="5">
        <f>IF(P1422&gt;0,RANK(P1422,(N1422:P1422,Q1422:AE1422)),0)</f>
        <v>0</v>
      </c>
      <c r="G1422" s="131">
        <f t="shared" si="595"/>
        <v>1122</v>
      </c>
      <c r="H1422" s="136">
        <f t="shared" si="596"/>
        <v>8.5707738140707354E-2</v>
      </c>
      <c r="I1422" s="2"/>
      <c r="J1422" s="2">
        <f t="shared" si="587"/>
        <v>0.44526774119624168</v>
      </c>
      <c r="K1422" s="2">
        <f t="shared" si="588"/>
        <v>0.530975479336949</v>
      </c>
      <c r="L1422" s="2">
        <f t="shared" si="589"/>
        <v>0</v>
      </c>
      <c r="M1422" s="2">
        <f t="shared" si="590"/>
        <v>2.3756779466809319E-2</v>
      </c>
      <c r="N1422" s="63">
        <v>5829</v>
      </c>
      <c r="O1422" s="63">
        <v>6951</v>
      </c>
      <c r="P1422" s="63"/>
      <c r="Q1422" s="63">
        <v>136</v>
      </c>
      <c r="R1422" s="63">
        <v>51</v>
      </c>
      <c r="S1422" s="63">
        <v>27</v>
      </c>
      <c r="T1422" s="63">
        <v>6</v>
      </c>
      <c r="U1422" s="63"/>
      <c r="V1422" s="63">
        <v>3</v>
      </c>
      <c r="W1422" s="63">
        <f t="shared" si="584"/>
        <v>44</v>
      </c>
      <c r="X1422" s="63">
        <v>13</v>
      </c>
      <c r="Y1422" s="63">
        <v>0</v>
      </c>
      <c r="Z1422" s="63">
        <v>0</v>
      </c>
      <c r="AA1422" s="63"/>
      <c r="AB1422" s="63">
        <v>26</v>
      </c>
      <c r="AC1422" s="63">
        <v>5</v>
      </c>
      <c r="AD1422" s="63"/>
      <c r="AE1422" s="63"/>
      <c r="AF1422" s="63"/>
      <c r="AG1422" s="63"/>
      <c r="AH1422" s="63">
        <v>0</v>
      </c>
      <c r="AI1422" s="63"/>
      <c r="AJ1422" s="63">
        <v>0</v>
      </c>
      <c r="AK1422" s="63"/>
      <c r="AL1422" s="63"/>
      <c r="AM1422" s="63"/>
      <c r="AN1422" s="63"/>
      <c r="AO1422" s="63"/>
      <c r="AP1422" s="63"/>
      <c r="AQ1422" s="63">
        <v>0</v>
      </c>
      <c r="AS1422" s="5">
        <f>IF(Q1422&gt;0,RANK(Q1422,(N1422:P1422,Q1422:AE1422)),0)</f>
        <v>3</v>
      </c>
      <c r="AT1422" s="5">
        <f>IF(R1422&gt;0,RANK(R1422,(N1422:P1422,Q1422:AE1422)),0)</f>
        <v>4</v>
      </c>
      <c r="AU1422" s="5">
        <f>IF(T1422&gt;0,RANK(T1422,(N1422:P1422,Q1422:AE1422)),0)</f>
        <v>9</v>
      </c>
      <c r="AV1422" s="5">
        <f>IF(S1422&gt;0,RANK(S1422,(N1422:P1422,Q1422:AE1422)),0)</f>
        <v>6</v>
      </c>
      <c r="AW1422" s="2">
        <f t="shared" si="591"/>
        <v>1.0388816744328164E-2</v>
      </c>
      <c r="AX1422" s="2">
        <f t="shared" si="592"/>
        <v>3.8958062791230618E-3</v>
      </c>
      <c r="AY1422" s="2">
        <f t="shared" si="593"/>
        <v>4.583301504850661E-4</v>
      </c>
      <c r="AZ1422" s="2">
        <f t="shared" si="594"/>
        <v>2.0624856771827974E-3</v>
      </c>
      <c r="BB1422" t="s">
        <v>1749</v>
      </c>
      <c r="BC1422" t="s">
        <v>2742</v>
      </c>
      <c r="BD1422" s="8">
        <v>8</v>
      </c>
      <c r="BF1422" s="111">
        <v>27</v>
      </c>
      <c r="BG1422" s="113">
        <v>95</v>
      </c>
      <c r="BH1422" s="117">
        <f t="shared" si="585"/>
        <v>27095</v>
      </c>
      <c r="BJ1422" s="5" t="s">
        <v>3185</v>
      </c>
      <c r="BW1422" s="63">
        <v>44</v>
      </c>
      <c r="BY1422" s="63">
        <v>0</v>
      </c>
    </row>
    <row r="1423" spans="1:77" hidden="1" outlineLevel="1">
      <c r="A1423" t="s">
        <v>807</v>
      </c>
      <c r="B1423" t="s">
        <v>2742</v>
      </c>
      <c r="C1423" s="1">
        <f t="shared" si="586"/>
        <v>16714</v>
      </c>
      <c r="D1423" s="5">
        <f>IF(N1423&gt;0, RANK(N1423,(N1423:P1423,Q1423:AE1423)),0)</f>
        <v>2</v>
      </c>
      <c r="E1423" s="5">
        <f>IF(O1423&gt;0,RANK(O1423,(N1423:P1423,Q1423:AE1423)),0)</f>
        <v>1</v>
      </c>
      <c r="F1423" s="5">
        <f>IF(P1423&gt;0,RANK(P1423,(N1423:P1423,Q1423:AE1423)),0)</f>
        <v>0</v>
      </c>
      <c r="G1423" s="131">
        <f t="shared" si="595"/>
        <v>4006</v>
      </c>
      <c r="H1423" s="136">
        <f t="shared" si="596"/>
        <v>0.23967931075744883</v>
      </c>
      <c r="I1423" s="2"/>
      <c r="J1423" s="2">
        <f t="shared" si="587"/>
        <v>0.36813449802560727</v>
      </c>
      <c r="K1423" s="2">
        <f t="shared" si="588"/>
        <v>0.60781380878305613</v>
      </c>
      <c r="L1423" s="2">
        <f t="shared" si="589"/>
        <v>0</v>
      </c>
      <c r="M1423" s="2">
        <f t="shared" si="590"/>
        <v>2.4051693191336598E-2</v>
      </c>
      <c r="N1423" s="63">
        <v>6153</v>
      </c>
      <c r="O1423" s="63">
        <v>10159</v>
      </c>
      <c r="P1423" s="63"/>
      <c r="Q1423" s="63">
        <v>175</v>
      </c>
      <c r="R1423" s="63">
        <v>78</v>
      </c>
      <c r="S1423" s="63">
        <v>33</v>
      </c>
      <c r="T1423" s="63">
        <v>16</v>
      </c>
      <c r="U1423" s="63"/>
      <c r="V1423" s="63">
        <v>2</v>
      </c>
      <c r="W1423" s="63">
        <f t="shared" si="584"/>
        <v>49</v>
      </c>
      <c r="X1423" s="63">
        <v>11</v>
      </c>
      <c r="Y1423" s="63">
        <v>2</v>
      </c>
      <c r="Z1423" s="63">
        <v>1</v>
      </c>
      <c r="AA1423" s="63"/>
      <c r="AB1423" s="63">
        <v>29</v>
      </c>
      <c r="AC1423" s="63">
        <v>6</v>
      </c>
      <c r="AD1423" s="63"/>
      <c r="AE1423" s="63"/>
      <c r="AF1423" s="63"/>
      <c r="AG1423" s="63"/>
      <c r="AH1423" s="63">
        <v>0</v>
      </c>
      <c r="AI1423" s="63"/>
      <c r="AJ1423" s="63">
        <v>0</v>
      </c>
      <c r="AK1423" s="63"/>
      <c r="AL1423" s="63"/>
      <c r="AM1423" s="63"/>
      <c r="AN1423" s="63"/>
      <c r="AO1423" s="63"/>
      <c r="AP1423" s="63"/>
      <c r="AQ1423" s="63">
        <v>0</v>
      </c>
      <c r="AS1423" s="5">
        <f>IF(Q1423&gt;0,RANK(Q1423,(N1423:P1423,Q1423:AE1423)),0)</f>
        <v>3</v>
      </c>
      <c r="AT1423" s="5">
        <f>IF(R1423&gt;0,RANK(R1423,(N1423:P1423,Q1423:AE1423)),0)</f>
        <v>4</v>
      </c>
      <c r="AU1423" s="5">
        <f>IF(T1423&gt;0,RANK(T1423,(N1423:P1423,Q1423:AE1423)),0)</f>
        <v>8</v>
      </c>
      <c r="AV1423" s="5">
        <f>IF(S1423&gt;0,RANK(S1423,(N1423:P1423,Q1423:AE1423)),0)</f>
        <v>6</v>
      </c>
      <c r="AW1423" s="2">
        <f t="shared" si="591"/>
        <v>1.047026444896494E-2</v>
      </c>
      <c r="AX1423" s="2">
        <f t="shared" si="592"/>
        <v>4.6667464401100875E-3</v>
      </c>
      <c r="AY1423" s="2">
        <f t="shared" si="593"/>
        <v>9.5728132104822309E-4</v>
      </c>
      <c r="AZ1423" s="2">
        <f t="shared" si="594"/>
        <v>1.9743927246619599E-3</v>
      </c>
      <c r="BB1423" t="s">
        <v>807</v>
      </c>
      <c r="BC1423" t="s">
        <v>2742</v>
      </c>
      <c r="BD1423" s="8">
        <v>8</v>
      </c>
      <c r="BF1423" s="111">
        <v>27</v>
      </c>
      <c r="BG1423" s="113">
        <v>97</v>
      </c>
      <c r="BH1423" s="117">
        <f t="shared" si="585"/>
        <v>27097</v>
      </c>
      <c r="BJ1423" s="5" t="s">
        <v>3185</v>
      </c>
      <c r="BW1423" s="63">
        <v>52</v>
      </c>
      <c r="BY1423" s="63">
        <v>0</v>
      </c>
    </row>
    <row r="1424" spans="1:77" hidden="1" outlineLevel="1">
      <c r="A1424" t="s">
        <v>667</v>
      </c>
      <c r="B1424" t="s">
        <v>2742</v>
      </c>
      <c r="C1424" s="1">
        <f t="shared" si="586"/>
        <v>18539</v>
      </c>
      <c r="D1424" s="5">
        <f>IF(N1424&gt;0, RANK(N1424,(N1424:P1424,Q1424:AE1424)),0)</f>
        <v>1</v>
      </c>
      <c r="E1424" s="5">
        <f>IF(O1424&gt;0,RANK(O1424,(N1424:P1424,Q1424:AE1424)),0)</f>
        <v>2</v>
      </c>
      <c r="F1424" s="5">
        <f>IF(P1424&gt;0,RANK(P1424,(N1424:P1424,Q1424:AE1424)),0)</f>
        <v>0</v>
      </c>
      <c r="G1424" s="131">
        <f t="shared" si="595"/>
        <v>4191</v>
      </c>
      <c r="H1424" s="136">
        <f t="shared" si="596"/>
        <v>0.22606397324559038</v>
      </c>
      <c r="I1424" s="2"/>
      <c r="J1424" s="2">
        <f t="shared" si="587"/>
        <v>0.60030206591509794</v>
      </c>
      <c r="K1424" s="2">
        <f t="shared" si="588"/>
        <v>0.37423809266950753</v>
      </c>
      <c r="L1424" s="2">
        <f t="shared" si="589"/>
        <v>0</v>
      </c>
      <c r="M1424" s="2">
        <f t="shared" si="590"/>
        <v>2.5459841415394535E-2</v>
      </c>
      <c r="N1424" s="63">
        <v>11129</v>
      </c>
      <c r="O1424" s="63">
        <v>6938</v>
      </c>
      <c r="P1424" s="63"/>
      <c r="Q1424" s="63">
        <v>219</v>
      </c>
      <c r="R1424" s="63">
        <v>70</v>
      </c>
      <c r="S1424" s="63">
        <v>33</v>
      </c>
      <c r="T1424" s="63">
        <v>16</v>
      </c>
      <c r="U1424" s="63"/>
      <c r="V1424" s="63">
        <v>3</v>
      </c>
      <c r="W1424" s="63">
        <f t="shared" si="584"/>
        <v>67</v>
      </c>
      <c r="X1424" s="63">
        <v>11</v>
      </c>
      <c r="Y1424" s="63">
        <v>0</v>
      </c>
      <c r="Z1424" s="63">
        <v>1</v>
      </c>
      <c r="AA1424" s="63"/>
      <c r="AB1424" s="63">
        <v>40</v>
      </c>
      <c r="AC1424" s="63">
        <v>12</v>
      </c>
      <c r="AD1424" s="63"/>
      <c r="AE1424" s="63"/>
      <c r="AF1424" s="63"/>
      <c r="AG1424" s="63"/>
      <c r="AH1424" s="63">
        <v>0</v>
      </c>
      <c r="AI1424" s="63"/>
      <c r="AJ1424" s="63">
        <v>0</v>
      </c>
      <c r="AK1424" s="63"/>
      <c r="AL1424" s="63"/>
      <c r="AM1424" s="63"/>
      <c r="AN1424" s="63"/>
      <c r="AO1424" s="63"/>
      <c r="AP1424" s="63"/>
      <c r="AQ1424" s="63">
        <v>0</v>
      </c>
      <c r="AS1424" s="5">
        <f>IF(Q1424&gt;0,RANK(Q1424,(N1424:P1424,Q1424:AE1424)),0)</f>
        <v>3</v>
      </c>
      <c r="AT1424" s="5">
        <f>IF(R1424&gt;0,RANK(R1424,(N1424:P1424,Q1424:AE1424)),0)</f>
        <v>4</v>
      </c>
      <c r="AU1424" s="5">
        <f>IF(T1424&gt;0,RANK(T1424,(N1424:P1424,Q1424:AE1424)),0)</f>
        <v>8</v>
      </c>
      <c r="AV1424" s="5">
        <f>IF(S1424&gt;0,RANK(S1424,(N1424:P1424,Q1424:AE1424)),0)</f>
        <v>7</v>
      </c>
      <c r="AW1424" s="2">
        <f t="shared" si="591"/>
        <v>1.1812934894007228E-2</v>
      </c>
      <c r="AX1424" s="2">
        <f t="shared" si="592"/>
        <v>3.7758239387237717E-3</v>
      </c>
      <c r="AY1424" s="2">
        <f t="shared" si="593"/>
        <v>8.6304547170829059E-4</v>
      </c>
      <c r="AZ1424" s="2">
        <f t="shared" si="594"/>
        <v>1.7800312853983493E-3</v>
      </c>
      <c r="BB1424" t="s">
        <v>667</v>
      </c>
      <c r="BC1424" t="s">
        <v>2742</v>
      </c>
      <c r="BD1424" s="8">
        <v>1</v>
      </c>
      <c r="BF1424" s="111">
        <v>27</v>
      </c>
      <c r="BG1424" s="113">
        <v>99</v>
      </c>
      <c r="BH1424" s="117">
        <f t="shared" si="585"/>
        <v>27099</v>
      </c>
      <c r="BJ1424" s="5" t="s">
        <v>3185</v>
      </c>
      <c r="BW1424" s="63">
        <v>68</v>
      </c>
      <c r="BY1424" s="63">
        <v>0</v>
      </c>
    </row>
    <row r="1425" spans="1:77" hidden="1" outlineLevel="1">
      <c r="A1425" t="s">
        <v>1878</v>
      </c>
      <c r="B1425" t="s">
        <v>2742</v>
      </c>
      <c r="C1425" s="1">
        <f t="shared" si="586"/>
        <v>4767</v>
      </c>
      <c r="D1425" s="5">
        <f>IF(N1425&gt;0, RANK(N1425,(N1425:P1425,Q1425:AE1425)),0)</f>
        <v>2</v>
      </c>
      <c r="E1425" s="5">
        <f>IF(O1425&gt;0,RANK(O1425,(N1425:P1425,Q1425:AE1425)),0)</f>
        <v>1</v>
      </c>
      <c r="F1425" s="5">
        <f>IF(P1425&gt;0,RANK(P1425,(N1425:P1425,Q1425:AE1425)),0)</f>
        <v>0</v>
      </c>
      <c r="G1425" s="131">
        <f t="shared" si="595"/>
        <v>344</v>
      </c>
      <c r="H1425" s="136">
        <f t="shared" si="596"/>
        <v>7.2162785819173486E-2</v>
      </c>
      <c r="I1425" s="2"/>
      <c r="J1425" s="2">
        <f t="shared" si="587"/>
        <v>0.45311516677155445</v>
      </c>
      <c r="K1425" s="2">
        <f t="shared" si="588"/>
        <v>0.52527795259072796</v>
      </c>
      <c r="L1425" s="2">
        <f t="shared" si="589"/>
        <v>0</v>
      </c>
      <c r="M1425" s="2">
        <f t="shared" si="590"/>
        <v>2.160688063771754E-2</v>
      </c>
      <c r="N1425" s="63">
        <v>2160</v>
      </c>
      <c r="O1425" s="63">
        <v>2504</v>
      </c>
      <c r="P1425" s="63"/>
      <c r="Q1425" s="63">
        <v>38</v>
      </c>
      <c r="R1425" s="63">
        <v>21</v>
      </c>
      <c r="S1425" s="63">
        <v>9</v>
      </c>
      <c r="T1425" s="63">
        <v>1</v>
      </c>
      <c r="U1425" s="63"/>
      <c r="V1425" s="63">
        <v>0</v>
      </c>
      <c r="W1425" s="63">
        <f t="shared" si="584"/>
        <v>13</v>
      </c>
      <c r="X1425" s="63">
        <v>3</v>
      </c>
      <c r="Y1425" s="63">
        <v>0</v>
      </c>
      <c r="Z1425" s="63">
        <v>0</v>
      </c>
      <c r="AA1425" s="63"/>
      <c r="AB1425" s="63">
        <v>16</v>
      </c>
      <c r="AC1425" s="63">
        <v>2</v>
      </c>
      <c r="AD1425" s="63"/>
      <c r="AE1425" s="63"/>
      <c r="AF1425" s="63"/>
      <c r="AG1425" s="63"/>
      <c r="AH1425" s="63">
        <v>0</v>
      </c>
      <c r="AI1425" s="63"/>
      <c r="AJ1425" s="63">
        <v>0</v>
      </c>
      <c r="AK1425" s="63"/>
      <c r="AL1425" s="63"/>
      <c r="AM1425" s="63"/>
      <c r="AN1425" s="63"/>
      <c r="AO1425" s="63"/>
      <c r="AP1425" s="63"/>
      <c r="AQ1425" s="63">
        <v>0</v>
      </c>
      <c r="AS1425" s="5">
        <f>IF(Q1425&gt;0,RANK(Q1425,(N1425:P1425,Q1425:AE1425)),0)</f>
        <v>3</v>
      </c>
      <c r="AT1425" s="5">
        <f>IF(R1425&gt;0,RANK(R1425,(N1425:P1425,Q1425:AE1425)),0)</f>
        <v>4</v>
      </c>
      <c r="AU1425" s="5">
        <f>IF(T1425&gt;0,RANK(T1425,(N1425:P1425,Q1425:AE1425)),0)</f>
        <v>10</v>
      </c>
      <c r="AV1425" s="5">
        <f>IF(S1425&gt;0,RANK(S1425,(N1425:P1425,Q1425:AE1425)),0)</f>
        <v>7</v>
      </c>
      <c r="AW1425" s="2">
        <f t="shared" si="591"/>
        <v>7.9714705265366056E-3</v>
      </c>
      <c r="AX1425" s="2">
        <f t="shared" si="592"/>
        <v>4.4052863436123352E-3</v>
      </c>
      <c r="AY1425" s="2">
        <f t="shared" si="593"/>
        <v>2.0977554017201594E-4</v>
      </c>
      <c r="AZ1425" s="2">
        <f t="shared" si="594"/>
        <v>1.8879798615481435E-3</v>
      </c>
      <c r="BB1425" t="s">
        <v>1878</v>
      </c>
      <c r="BC1425" t="s">
        <v>2742</v>
      </c>
      <c r="BD1425" s="8">
        <v>7</v>
      </c>
      <c r="BF1425" s="111">
        <v>27</v>
      </c>
      <c r="BG1425" s="113">
        <v>101</v>
      </c>
      <c r="BH1425" s="117">
        <f t="shared" si="585"/>
        <v>27101</v>
      </c>
      <c r="BJ1425" s="5" t="s">
        <v>3185</v>
      </c>
      <c r="BW1425" s="63">
        <v>13</v>
      </c>
      <c r="BY1425" s="63">
        <v>0</v>
      </c>
    </row>
    <row r="1426" spans="1:77" hidden="1" outlineLevel="1">
      <c r="A1426" t="s">
        <v>1128</v>
      </c>
      <c r="B1426" t="s">
        <v>2742</v>
      </c>
      <c r="C1426" s="1">
        <f t="shared" si="586"/>
        <v>18357</v>
      </c>
      <c r="D1426" s="5">
        <f>IF(N1426&gt;0, RANK(N1426,(N1426:P1426,Q1426:AE1426)),0)</f>
        <v>1</v>
      </c>
      <c r="E1426" s="5">
        <f>IF(O1426&gt;0,RANK(O1426,(N1426:P1426,Q1426:AE1426)),0)</f>
        <v>2</v>
      </c>
      <c r="F1426" s="5">
        <f>IF(P1426&gt;0,RANK(P1426,(N1426:P1426,Q1426:AE1426)),0)</f>
        <v>0</v>
      </c>
      <c r="G1426" s="131">
        <f t="shared" si="595"/>
        <v>1438</v>
      </c>
      <c r="H1426" s="136">
        <f t="shared" si="596"/>
        <v>7.833523996295691E-2</v>
      </c>
      <c r="I1426" s="2"/>
      <c r="J1426" s="2">
        <f t="shared" si="587"/>
        <v>0.52579397505038949</v>
      </c>
      <c r="K1426" s="2">
        <f t="shared" si="588"/>
        <v>0.44745873508743261</v>
      </c>
      <c r="L1426" s="2">
        <f t="shared" si="589"/>
        <v>0</v>
      </c>
      <c r="M1426" s="2">
        <f t="shared" si="590"/>
        <v>2.6747289862177892E-2</v>
      </c>
      <c r="N1426" s="63">
        <v>9652</v>
      </c>
      <c r="O1426" s="63">
        <v>8214</v>
      </c>
      <c r="P1426" s="63"/>
      <c r="Q1426" s="63">
        <v>237</v>
      </c>
      <c r="R1426" s="63">
        <v>100</v>
      </c>
      <c r="S1426" s="63">
        <v>27</v>
      </c>
      <c r="T1426" s="63">
        <v>13</v>
      </c>
      <c r="U1426" s="63"/>
      <c r="V1426" s="63">
        <v>3</v>
      </c>
      <c r="W1426" s="63">
        <f t="shared" si="584"/>
        <v>69</v>
      </c>
      <c r="X1426" s="63">
        <v>15</v>
      </c>
      <c r="Y1426" s="63">
        <v>0</v>
      </c>
      <c r="Z1426" s="63">
        <v>1</v>
      </c>
      <c r="AA1426" s="63"/>
      <c r="AB1426" s="63">
        <v>22</v>
      </c>
      <c r="AC1426" s="63">
        <v>2</v>
      </c>
      <c r="AD1426" s="63"/>
      <c r="AE1426" s="63"/>
      <c r="AF1426" s="63"/>
      <c r="AG1426" s="63"/>
      <c r="AH1426" s="63">
        <v>0</v>
      </c>
      <c r="AI1426" s="63"/>
      <c r="AJ1426" s="63">
        <v>1</v>
      </c>
      <c r="AK1426" s="63"/>
      <c r="AL1426" s="63"/>
      <c r="AM1426" s="63"/>
      <c r="AN1426" s="63"/>
      <c r="AO1426" s="63"/>
      <c r="AP1426" s="63"/>
      <c r="AQ1426" s="63">
        <v>1</v>
      </c>
      <c r="AS1426" s="5">
        <f>IF(Q1426&gt;0,RANK(Q1426,(N1426:P1426,Q1426:AE1426)),0)</f>
        <v>3</v>
      </c>
      <c r="AT1426" s="5">
        <f>IF(R1426&gt;0,RANK(R1426,(N1426:P1426,Q1426:AE1426)),0)</f>
        <v>4</v>
      </c>
      <c r="AU1426" s="5">
        <f>IF(T1426&gt;0,RANK(T1426,(N1426:P1426,Q1426:AE1426)),0)</f>
        <v>9</v>
      </c>
      <c r="AV1426" s="5">
        <f>IF(S1426&gt;0,RANK(S1426,(N1426:P1426,Q1426:AE1426)),0)</f>
        <v>6</v>
      </c>
      <c r="AW1426" s="2">
        <f t="shared" si="591"/>
        <v>1.2910606308220298E-2</v>
      </c>
      <c r="AX1426" s="2">
        <f t="shared" si="592"/>
        <v>5.4475132102195347E-3</v>
      </c>
      <c r="AY1426" s="2">
        <f t="shared" si="593"/>
        <v>7.0817671732853948E-4</v>
      </c>
      <c r="AZ1426" s="2">
        <f t="shared" si="594"/>
        <v>1.4708285667592745E-3</v>
      </c>
      <c r="BB1426" t="s">
        <v>1128</v>
      </c>
      <c r="BC1426" t="s">
        <v>2742</v>
      </c>
      <c r="BD1426" s="8">
        <v>1</v>
      </c>
      <c r="BF1426" s="111">
        <v>27</v>
      </c>
      <c r="BG1426" s="113">
        <v>103</v>
      </c>
      <c r="BH1426" s="117">
        <f t="shared" si="585"/>
        <v>27103</v>
      </c>
      <c r="BJ1426" s="5" t="s">
        <v>3185</v>
      </c>
      <c r="BW1426" s="63">
        <v>72</v>
      </c>
      <c r="BY1426" s="63">
        <v>2</v>
      </c>
    </row>
    <row r="1427" spans="1:77" hidden="1" outlineLevel="1">
      <c r="A1427" t="s">
        <v>423</v>
      </c>
      <c r="B1427" t="s">
        <v>2742</v>
      </c>
      <c r="C1427" s="1">
        <f t="shared" si="586"/>
        <v>8520</v>
      </c>
      <c r="D1427" s="5">
        <f>IF(N1427&gt;0, RANK(N1427,(N1427:P1427,Q1427:AE1427)),0)</f>
        <v>2</v>
      </c>
      <c r="E1427" s="5">
        <f>IF(O1427&gt;0,RANK(O1427,(N1427:P1427,Q1427:AE1427)),0)</f>
        <v>1</v>
      </c>
      <c r="F1427" s="5">
        <f>IF(P1427&gt;0,RANK(P1427,(N1427:P1427,Q1427:AE1427)),0)</f>
        <v>0</v>
      </c>
      <c r="G1427" s="131">
        <f t="shared" si="595"/>
        <v>788</v>
      </c>
      <c r="H1427" s="136">
        <f t="shared" si="596"/>
        <v>9.2488262910798119E-2</v>
      </c>
      <c r="I1427" s="2"/>
      <c r="J1427" s="2">
        <f t="shared" si="587"/>
        <v>0.44518779342723003</v>
      </c>
      <c r="K1427" s="2">
        <f t="shared" si="588"/>
        <v>0.53767605633802817</v>
      </c>
      <c r="L1427" s="2">
        <f t="shared" si="589"/>
        <v>0</v>
      </c>
      <c r="M1427" s="2">
        <f t="shared" si="590"/>
        <v>1.7136150234741798E-2</v>
      </c>
      <c r="N1427" s="63">
        <v>3793</v>
      </c>
      <c r="O1427" s="63">
        <v>4581</v>
      </c>
      <c r="P1427" s="63"/>
      <c r="Q1427" s="63">
        <v>58</v>
      </c>
      <c r="R1427" s="63">
        <v>15</v>
      </c>
      <c r="S1427" s="63">
        <v>21</v>
      </c>
      <c r="T1427" s="63">
        <v>5</v>
      </c>
      <c r="U1427" s="63"/>
      <c r="V1427" s="63">
        <v>0</v>
      </c>
      <c r="W1427" s="63">
        <f t="shared" si="584"/>
        <v>27</v>
      </c>
      <c r="X1427" s="63">
        <v>3</v>
      </c>
      <c r="Y1427" s="63">
        <v>0</v>
      </c>
      <c r="Z1427" s="63">
        <v>0</v>
      </c>
      <c r="AA1427" s="63"/>
      <c r="AB1427" s="63">
        <v>14</v>
      </c>
      <c r="AC1427" s="63">
        <v>3</v>
      </c>
      <c r="AD1427" s="63"/>
      <c r="AE1427" s="63"/>
      <c r="AF1427" s="63"/>
      <c r="AG1427" s="63"/>
      <c r="AH1427" s="63">
        <v>0</v>
      </c>
      <c r="AI1427" s="63"/>
      <c r="AJ1427" s="63">
        <v>0</v>
      </c>
      <c r="AK1427" s="63"/>
      <c r="AL1427" s="63"/>
      <c r="AM1427" s="63"/>
      <c r="AN1427" s="63"/>
      <c r="AO1427" s="63"/>
      <c r="AP1427" s="63"/>
      <c r="AQ1427" s="63">
        <v>0</v>
      </c>
      <c r="AS1427" s="5">
        <f>IF(Q1427&gt;0,RANK(Q1427,(N1427:P1427,Q1427:AE1427)),0)</f>
        <v>3</v>
      </c>
      <c r="AT1427" s="5">
        <f>IF(R1427&gt;0,RANK(R1427,(N1427:P1427,Q1427:AE1427)),0)</f>
        <v>6</v>
      </c>
      <c r="AU1427" s="5">
        <f>IF(T1427&gt;0,RANK(T1427,(N1427:P1427,Q1427:AE1427)),0)</f>
        <v>8</v>
      </c>
      <c r="AV1427" s="5">
        <f>IF(S1427&gt;0,RANK(S1427,(N1427:P1427,Q1427:AE1427)),0)</f>
        <v>5</v>
      </c>
      <c r="AW1427" s="2">
        <f t="shared" si="591"/>
        <v>6.8075117370892018E-3</v>
      </c>
      <c r="AX1427" s="2">
        <f t="shared" si="592"/>
        <v>1.7605633802816902E-3</v>
      </c>
      <c r="AY1427" s="2">
        <f t="shared" si="593"/>
        <v>5.8685446009389673E-4</v>
      </c>
      <c r="AZ1427" s="2">
        <f t="shared" si="594"/>
        <v>2.4647887323943664E-3</v>
      </c>
      <c r="BB1427" t="s">
        <v>423</v>
      </c>
      <c r="BC1427" t="s">
        <v>2742</v>
      </c>
      <c r="BD1427" s="8">
        <v>1</v>
      </c>
      <c r="BF1427" s="111">
        <v>27</v>
      </c>
      <c r="BG1427" s="113">
        <v>105</v>
      </c>
      <c r="BH1427" s="117">
        <f t="shared" si="585"/>
        <v>27105</v>
      </c>
      <c r="BJ1427" s="5" t="s">
        <v>3185</v>
      </c>
      <c r="BW1427" s="63">
        <v>27</v>
      </c>
      <c r="BY1427" s="63">
        <v>0</v>
      </c>
    </row>
    <row r="1428" spans="1:77" hidden="1" outlineLevel="1">
      <c r="A1428" t="s">
        <v>1944</v>
      </c>
      <c r="B1428" t="s">
        <v>2742</v>
      </c>
      <c r="C1428" s="1">
        <f t="shared" si="586"/>
        <v>3207</v>
      </c>
      <c r="D1428" s="5">
        <f>IF(N1428&gt;0, RANK(N1428,(N1428:P1428,Q1428:AE1428)),0)</f>
        <v>1</v>
      </c>
      <c r="E1428" s="5">
        <f>IF(O1428&gt;0,RANK(O1428,(N1428:P1428,Q1428:AE1428)),0)</f>
        <v>2</v>
      </c>
      <c r="F1428" s="5">
        <f>IF(P1428&gt;0,RANK(P1428,(N1428:P1428,Q1428:AE1428)),0)</f>
        <v>0</v>
      </c>
      <c r="G1428" s="131">
        <f t="shared" si="595"/>
        <v>346</v>
      </c>
      <c r="H1428" s="136">
        <f t="shared" si="596"/>
        <v>0.10788899282818834</v>
      </c>
      <c r="I1428" s="2"/>
      <c r="J1428" s="2">
        <f t="shared" si="587"/>
        <v>0.53944496414094167</v>
      </c>
      <c r="K1428" s="2">
        <f t="shared" si="588"/>
        <v>0.43155597131275336</v>
      </c>
      <c r="L1428" s="2">
        <f t="shared" si="589"/>
        <v>0</v>
      </c>
      <c r="M1428" s="2">
        <f t="shared" si="590"/>
        <v>2.8999064546304965E-2</v>
      </c>
      <c r="N1428" s="63">
        <v>1730</v>
      </c>
      <c r="O1428" s="63">
        <v>1384</v>
      </c>
      <c r="P1428" s="63"/>
      <c r="Q1428" s="63">
        <v>45</v>
      </c>
      <c r="R1428" s="63">
        <v>18</v>
      </c>
      <c r="S1428" s="63">
        <v>8</v>
      </c>
      <c r="T1428" s="63">
        <v>0</v>
      </c>
      <c r="U1428" s="63"/>
      <c r="V1428" s="63">
        <v>0</v>
      </c>
      <c r="W1428" s="63">
        <f t="shared" si="584"/>
        <v>8</v>
      </c>
      <c r="X1428" s="63">
        <v>2</v>
      </c>
      <c r="Y1428" s="63">
        <v>0</v>
      </c>
      <c r="Z1428" s="63">
        <v>0</v>
      </c>
      <c r="AA1428" s="63"/>
      <c r="AB1428" s="63">
        <v>11</v>
      </c>
      <c r="AC1428" s="63">
        <v>1</v>
      </c>
      <c r="AD1428" s="63"/>
      <c r="AE1428" s="63"/>
      <c r="AF1428" s="63"/>
      <c r="AG1428" s="63"/>
      <c r="AH1428" s="63">
        <v>0</v>
      </c>
      <c r="AI1428" s="63"/>
      <c r="AJ1428" s="63">
        <v>0</v>
      </c>
      <c r="AK1428" s="63"/>
      <c r="AL1428" s="63"/>
      <c r="AM1428" s="63"/>
      <c r="AN1428" s="63"/>
      <c r="AO1428" s="63"/>
      <c r="AP1428" s="63"/>
      <c r="AQ1428" s="63">
        <v>0</v>
      </c>
      <c r="AS1428" s="5">
        <f>IF(Q1428&gt;0,RANK(Q1428,(N1428:P1428,Q1428:AE1428)),0)</f>
        <v>3</v>
      </c>
      <c r="AT1428" s="5">
        <f>IF(R1428&gt;0,RANK(R1428,(N1428:P1428,Q1428:AE1428)),0)</f>
        <v>4</v>
      </c>
      <c r="AU1428" s="5">
        <f>IF(T1428&gt;0,RANK(T1428,(N1428:P1428,Q1428:AE1428)),0)</f>
        <v>0</v>
      </c>
      <c r="AV1428" s="5">
        <f>IF(S1428&gt;0,RANK(S1428,(N1428:P1428,Q1428:AE1428)),0)</f>
        <v>6</v>
      </c>
      <c r="AW1428" s="2">
        <f t="shared" si="591"/>
        <v>1.4031805425631431E-2</v>
      </c>
      <c r="AX1428" s="2">
        <f t="shared" si="592"/>
        <v>5.6127221702525721E-3</v>
      </c>
      <c r="AY1428" s="2">
        <f t="shared" si="593"/>
        <v>0</v>
      </c>
      <c r="AZ1428" s="2">
        <f t="shared" si="594"/>
        <v>2.494543186778921E-3</v>
      </c>
      <c r="BB1428" t="s">
        <v>1944</v>
      </c>
      <c r="BC1428" t="s">
        <v>2742</v>
      </c>
      <c r="BD1428" s="8">
        <v>7</v>
      </c>
      <c r="BF1428" s="111">
        <v>27</v>
      </c>
      <c r="BG1428" s="113">
        <v>107</v>
      </c>
      <c r="BH1428" s="117">
        <f t="shared" si="585"/>
        <v>27107</v>
      </c>
      <c r="BJ1428" s="5" t="s">
        <v>3185</v>
      </c>
      <c r="BW1428" s="63">
        <v>8</v>
      </c>
      <c r="BY1428" s="63">
        <v>0</v>
      </c>
    </row>
    <row r="1429" spans="1:77" hidden="1" outlineLevel="1">
      <c r="A1429" t="s">
        <v>2319</v>
      </c>
      <c r="B1429" t="s">
        <v>2742</v>
      </c>
      <c r="C1429" s="1">
        <f t="shared" si="586"/>
        <v>78316</v>
      </c>
      <c r="D1429" s="5">
        <f>IF(N1429&gt;0, RANK(N1429,(N1429:P1429,Q1429:AE1429)),0)</f>
        <v>1</v>
      </c>
      <c r="E1429" s="5">
        <f>IF(O1429&gt;0,RANK(O1429,(N1429:P1429,Q1429:AE1429)),0)</f>
        <v>2</v>
      </c>
      <c r="F1429" s="5">
        <f>IF(P1429&gt;0,RANK(P1429,(N1429:P1429,Q1429:AE1429)),0)</f>
        <v>0</v>
      </c>
      <c r="G1429" s="131">
        <f t="shared" si="595"/>
        <v>2506</v>
      </c>
      <c r="H1429" s="136">
        <f t="shared" si="596"/>
        <v>3.1998569896317483E-2</v>
      </c>
      <c r="I1429" s="2"/>
      <c r="J1429" s="2">
        <f t="shared" si="587"/>
        <v>0.5022983809183309</v>
      </c>
      <c r="K1429" s="2">
        <f t="shared" si="588"/>
        <v>0.4702998110220134</v>
      </c>
      <c r="L1429" s="2">
        <f t="shared" si="589"/>
        <v>0</v>
      </c>
      <c r="M1429" s="2">
        <f t="shared" si="590"/>
        <v>2.7401808059655697E-2</v>
      </c>
      <c r="N1429" s="63">
        <v>39338</v>
      </c>
      <c r="O1429" s="63">
        <v>36832</v>
      </c>
      <c r="P1429" s="63"/>
      <c r="Q1429" s="63">
        <v>1158</v>
      </c>
      <c r="R1429" s="63">
        <v>332</v>
      </c>
      <c r="S1429" s="63">
        <v>104</v>
      </c>
      <c r="T1429" s="63">
        <v>25</v>
      </c>
      <c r="U1429" s="63"/>
      <c r="V1429" s="63">
        <v>9</v>
      </c>
      <c r="W1429" s="63">
        <f t="shared" si="584"/>
        <v>362</v>
      </c>
      <c r="X1429" s="63">
        <v>53</v>
      </c>
      <c r="Y1429" s="63">
        <v>0</v>
      </c>
      <c r="Z1429" s="63">
        <v>3</v>
      </c>
      <c r="AA1429" s="63"/>
      <c r="AB1429" s="63">
        <v>79</v>
      </c>
      <c r="AC1429" s="63">
        <v>21</v>
      </c>
      <c r="AD1429" s="63"/>
      <c r="AE1429" s="63"/>
      <c r="AF1429" s="63"/>
      <c r="AG1429" s="63"/>
      <c r="AH1429" s="63">
        <v>0</v>
      </c>
      <c r="AI1429" s="63"/>
      <c r="AJ1429" s="63">
        <v>0</v>
      </c>
      <c r="AK1429" s="63"/>
      <c r="AL1429" s="63"/>
      <c r="AM1429" s="63"/>
      <c r="AN1429" s="63"/>
      <c r="AO1429" s="63"/>
      <c r="AP1429" s="63"/>
      <c r="AQ1429" s="63">
        <v>0</v>
      </c>
      <c r="AS1429" s="5">
        <f>IF(Q1429&gt;0,RANK(Q1429,(N1429:P1429,Q1429:AE1429)),0)</f>
        <v>3</v>
      </c>
      <c r="AT1429" s="5">
        <f>IF(R1429&gt;0,RANK(R1429,(N1429:P1429,Q1429:AE1429)),0)</f>
        <v>5</v>
      </c>
      <c r="AU1429" s="5">
        <f>IF(T1429&gt;0,RANK(T1429,(N1429:P1429,Q1429:AE1429)),0)</f>
        <v>9</v>
      </c>
      <c r="AV1429" s="5">
        <f>IF(S1429&gt;0,RANK(S1429,(N1429:P1429,Q1429:AE1429)),0)</f>
        <v>6</v>
      </c>
      <c r="AW1429" s="2">
        <f t="shared" si="591"/>
        <v>1.478625057459523E-2</v>
      </c>
      <c r="AX1429" s="2">
        <f t="shared" si="592"/>
        <v>4.2392359160324834E-3</v>
      </c>
      <c r="AY1429" s="2">
        <f t="shared" si="593"/>
        <v>3.192195719903979E-4</v>
      </c>
      <c r="AZ1429" s="2">
        <f t="shared" si="594"/>
        <v>1.3279534194800551E-3</v>
      </c>
      <c r="BB1429" t="s">
        <v>2319</v>
      </c>
      <c r="BC1429" t="s">
        <v>2742</v>
      </c>
      <c r="BD1429" s="8">
        <v>1</v>
      </c>
      <c r="BF1429" s="111">
        <v>27</v>
      </c>
      <c r="BG1429" s="113">
        <v>109</v>
      </c>
      <c r="BH1429" s="117">
        <f t="shared" si="585"/>
        <v>27109</v>
      </c>
      <c r="BJ1429" s="5" t="s">
        <v>3185</v>
      </c>
      <c r="BW1429" s="63">
        <v>365</v>
      </c>
      <c r="BY1429" s="63">
        <v>2</v>
      </c>
    </row>
    <row r="1430" spans="1:77" hidden="1" outlineLevel="1">
      <c r="A1430" t="s">
        <v>969</v>
      </c>
      <c r="B1430" t="s">
        <v>2742</v>
      </c>
      <c r="C1430" s="1">
        <f t="shared" si="586"/>
        <v>31670</v>
      </c>
      <c r="D1430" s="5">
        <f>IF(N1430&gt;0, RANK(N1430,(N1430:P1430,Q1430:AE1430)),0)</f>
        <v>2</v>
      </c>
      <c r="E1430" s="5">
        <f>IF(O1430&gt;0,RANK(O1430,(N1430:P1430,Q1430:AE1430)),0)</f>
        <v>1</v>
      </c>
      <c r="F1430" s="5">
        <f>IF(P1430&gt;0,RANK(P1430,(N1430:P1430,Q1430:AE1430)),0)</f>
        <v>0</v>
      </c>
      <c r="G1430" s="131">
        <f t="shared" si="595"/>
        <v>6695</v>
      </c>
      <c r="H1430" s="136">
        <f t="shared" si="596"/>
        <v>0.21139880012630249</v>
      </c>
      <c r="I1430" s="2"/>
      <c r="J1430" s="2">
        <f t="shared" si="587"/>
        <v>0.38411746131986108</v>
      </c>
      <c r="K1430" s="2">
        <f t="shared" si="588"/>
        <v>0.59551626144616354</v>
      </c>
      <c r="L1430" s="2">
        <f t="shared" si="589"/>
        <v>0</v>
      </c>
      <c r="M1430" s="2">
        <f t="shared" si="590"/>
        <v>2.0366277233975438E-2</v>
      </c>
      <c r="N1430" s="63">
        <v>12165</v>
      </c>
      <c r="O1430" s="63">
        <v>18860</v>
      </c>
      <c r="P1430" s="63"/>
      <c r="Q1430" s="63">
        <v>253</v>
      </c>
      <c r="R1430" s="63">
        <v>134</v>
      </c>
      <c r="S1430" s="63">
        <v>57</v>
      </c>
      <c r="T1430" s="63">
        <v>14</v>
      </c>
      <c r="U1430" s="63"/>
      <c r="V1430" s="63">
        <v>3</v>
      </c>
      <c r="W1430" s="63">
        <f t="shared" si="584"/>
        <v>106</v>
      </c>
      <c r="X1430" s="63">
        <v>25</v>
      </c>
      <c r="Y1430" s="63">
        <v>1</v>
      </c>
      <c r="Z1430" s="63">
        <v>0</v>
      </c>
      <c r="AA1430" s="63"/>
      <c r="AB1430" s="63">
        <v>32</v>
      </c>
      <c r="AC1430" s="63">
        <v>19</v>
      </c>
      <c r="AD1430" s="63"/>
      <c r="AE1430" s="63"/>
      <c r="AF1430" s="63"/>
      <c r="AG1430" s="63"/>
      <c r="AH1430" s="63">
        <v>0</v>
      </c>
      <c r="AI1430" s="63"/>
      <c r="AJ1430" s="63">
        <v>1</v>
      </c>
      <c r="AK1430" s="63"/>
      <c r="AL1430" s="63"/>
      <c r="AM1430" s="63"/>
      <c r="AN1430" s="63"/>
      <c r="AO1430" s="63"/>
      <c r="AP1430" s="63"/>
      <c r="AQ1430" s="63">
        <v>0</v>
      </c>
      <c r="AS1430" s="5">
        <f>IF(Q1430&gt;0,RANK(Q1430,(N1430:P1430,Q1430:AE1430)),0)</f>
        <v>3</v>
      </c>
      <c r="AT1430" s="5">
        <f>IF(R1430&gt;0,RANK(R1430,(N1430:P1430,Q1430:AE1430)),0)</f>
        <v>4</v>
      </c>
      <c r="AU1430" s="5">
        <f>IF(T1430&gt;0,RANK(T1430,(N1430:P1430,Q1430:AE1430)),0)</f>
        <v>10</v>
      </c>
      <c r="AV1430" s="5">
        <f>IF(S1430&gt;0,RANK(S1430,(N1430:P1430,Q1430:AE1430)),0)</f>
        <v>6</v>
      </c>
      <c r="AW1430" s="2">
        <f t="shared" si="591"/>
        <v>7.9886327754973164E-3</v>
      </c>
      <c r="AX1430" s="2">
        <f t="shared" si="592"/>
        <v>4.2311335648879062E-3</v>
      </c>
      <c r="AY1430" s="2">
        <f t="shared" si="593"/>
        <v>4.4205873065993051E-4</v>
      </c>
      <c r="AZ1430" s="2">
        <f t="shared" si="594"/>
        <v>1.7998105462582886E-3</v>
      </c>
      <c r="BB1430" t="s">
        <v>969</v>
      </c>
      <c r="BC1430" t="s">
        <v>2742</v>
      </c>
      <c r="BD1430" s="8">
        <v>7</v>
      </c>
      <c r="BF1430" s="111">
        <v>27</v>
      </c>
      <c r="BG1430" s="113">
        <v>111</v>
      </c>
      <c r="BH1430" s="117">
        <f t="shared" si="585"/>
        <v>27111</v>
      </c>
      <c r="BJ1430" s="5" t="s">
        <v>3185</v>
      </c>
      <c r="BW1430" s="63">
        <v>108</v>
      </c>
      <c r="BY1430" s="63">
        <v>3</v>
      </c>
    </row>
    <row r="1431" spans="1:77" hidden="1" outlineLevel="1">
      <c r="A1431" t="s">
        <v>1734</v>
      </c>
      <c r="B1431" t="s">
        <v>2742</v>
      </c>
      <c r="C1431" s="1">
        <f t="shared" si="586"/>
        <v>6517</v>
      </c>
      <c r="D1431" s="5">
        <f>IF(N1431&gt;0, RANK(N1431,(N1431:P1431,Q1431:AE1431)),0)</f>
        <v>2</v>
      </c>
      <c r="E1431" s="5">
        <f>IF(O1431&gt;0,RANK(O1431,(N1431:P1431,Q1431:AE1431)),0)</f>
        <v>1</v>
      </c>
      <c r="F1431" s="5">
        <f>IF(P1431&gt;0,RANK(P1431,(N1431:P1431,Q1431:AE1431)),0)</f>
        <v>0</v>
      </c>
      <c r="G1431" s="131">
        <f t="shared" si="595"/>
        <v>281</v>
      </c>
      <c r="H1431" s="136">
        <f t="shared" si="596"/>
        <v>4.3117999079330983E-2</v>
      </c>
      <c r="I1431" s="2"/>
      <c r="J1431" s="2">
        <f t="shared" si="587"/>
        <v>0.4640171858216971</v>
      </c>
      <c r="K1431" s="2">
        <f t="shared" si="588"/>
        <v>0.50713518490102805</v>
      </c>
      <c r="L1431" s="2">
        <f t="shared" si="589"/>
        <v>0</v>
      </c>
      <c r="M1431" s="2">
        <f t="shared" si="590"/>
        <v>2.8847629277274911E-2</v>
      </c>
      <c r="N1431" s="63">
        <v>3024</v>
      </c>
      <c r="O1431" s="63">
        <v>3305</v>
      </c>
      <c r="P1431" s="63"/>
      <c r="Q1431" s="63">
        <v>100</v>
      </c>
      <c r="R1431" s="63">
        <v>30</v>
      </c>
      <c r="S1431" s="63">
        <v>10</v>
      </c>
      <c r="T1431" s="63">
        <v>8</v>
      </c>
      <c r="U1431" s="63"/>
      <c r="V1431" s="63">
        <v>2</v>
      </c>
      <c r="W1431" s="63">
        <f t="shared" si="584"/>
        <v>23</v>
      </c>
      <c r="X1431" s="63">
        <v>0</v>
      </c>
      <c r="Y1431" s="63">
        <v>0</v>
      </c>
      <c r="Z1431" s="63">
        <v>0</v>
      </c>
      <c r="AA1431" s="63"/>
      <c r="AB1431" s="63">
        <v>13</v>
      </c>
      <c r="AC1431" s="63">
        <v>2</v>
      </c>
      <c r="AD1431" s="63"/>
      <c r="AE1431" s="63"/>
      <c r="AF1431" s="63"/>
      <c r="AG1431" s="63"/>
      <c r="AH1431" s="63">
        <v>0</v>
      </c>
      <c r="AI1431" s="63"/>
      <c r="AJ1431" s="63">
        <v>0</v>
      </c>
      <c r="AK1431" s="63"/>
      <c r="AL1431" s="63"/>
      <c r="AM1431" s="63"/>
      <c r="AN1431" s="63"/>
      <c r="AO1431" s="63"/>
      <c r="AP1431" s="63"/>
      <c r="AQ1431" s="63">
        <v>0</v>
      </c>
      <c r="AS1431" s="5">
        <f>IF(Q1431&gt;0,RANK(Q1431,(N1431:P1431,Q1431:AE1431)),0)</f>
        <v>3</v>
      </c>
      <c r="AT1431" s="5">
        <f>IF(R1431&gt;0,RANK(R1431,(N1431:P1431,Q1431:AE1431)),0)</f>
        <v>4</v>
      </c>
      <c r="AU1431" s="5">
        <f>IF(T1431&gt;0,RANK(T1431,(N1431:P1431,Q1431:AE1431)),0)</f>
        <v>8</v>
      </c>
      <c r="AV1431" s="5">
        <f>IF(S1431&gt;0,RANK(S1431,(N1431:P1431,Q1431:AE1431)),0)</f>
        <v>7</v>
      </c>
      <c r="AW1431" s="2">
        <f t="shared" si="591"/>
        <v>1.5344483658124904E-2</v>
      </c>
      <c r="AX1431" s="2">
        <f t="shared" si="592"/>
        <v>4.6033450974374713E-3</v>
      </c>
      <c r="AY1431" s="2">
        <f t="shared" si="593"/>
        <v>1.2275586926499924E-3</v>
      </c>
      <c r="AZ1431" s="2">
        <f t="shared" si="594"/>
        <v>1.5344483658124904E-3</v>
      </c>
      <c r="BB1431" t="s">
        <v>1734</v>
      </c>
      <c r="BC1431" t="s">
        <v>2742</v>
      </c>
      <c r="BD1431" s="8">
        <v>7</v>
      </c>
      <c r="BF1431" s="111">
        <v>27</v>
      </c>
      <c r="BG1431" s="113">
        <v>113</v>
      </c>
      <c r="BH1431" s="117">
        <f t="shared" si="585"/>
        <v>27113</v>
      </c>
      <c r="BJ1431" s="5" t="s">
        <v>3185</v>
      </c>
      <c r="BW1431" s="63">
        <v>23</v>
      </c>
      <c r="BY1431" s="63">
        <v>0</v>
      </c>
    </row>
    <row r="1432" spans="1:77" hidden="1" outlineLevel="1">
      <c r="A1432" t="s">
        <v>2021</v>
      </c>
      <c r="B1432" t="s">
        <v>2742</v>
      </c>
      <c r="C1432" s="1">
        <f t="shared" si="586"/>
        <v>13965</v>
      </c>
      <c r="D1432" s="5">
        <f>IF(N1432&gt;0, RANK(N1432,(N1432:P1432,Q1432:AE1432)),0)</f>
        <v>2</v>
      </c>
      <c r="E1432" s="5">
        <f>IF(O1432&gt;0,RANK(O1432,(N1432:P1432,Q1432:AE1432)),0)</f>
        <v>1</v>
      </c>
      <c r="F1432" s="5">
        <f>IF(P1432&gt;0,RANK(P1432,(N1432:P1432,Q1432:AE1432)),0)</f>
        <v>0</v>
      </c>
      <c r="G1432" s="131">
        <f t="shared" si="595"/>
        <v>95</v>
      </c>
      <c r="H1432" s="136">
        <f t="shared" si="596"/>
        <v>6.8027210884353739E-3</v>
      </c>
      <c r="I1432" s="2"/>
      <c r="J1432" s="2">
        <f t="shared" si="587"/>
        <v>0.48335123523093448</v>
      </c>
      <c r="K1432" s="2">
        <f t="shared" si="588"/>
        <v>0.49015395631936987</v>
      </c>
      <c r="L1432" s="2">
        <f t="shared" si="589"/>
        <v>0</v>
      </c>
      <c r="M1432" s="2">
        <f t="shared" si="590"/>
        <v>2.649480844969565E-2</v>
      </c>
      <c r="N1432" s="63">
        <v>6750</v>
      </c>
      <c r="O1432" s="63">
        <v>6845</v>
      </c>
      <c r="P1432" s="63"/>
      <c r="Q1432" s="63">
        <v>162</v>
      </c>
      <c r="R1432" s="63">
        <v>64</v>
      </c>
      <c r="S1432" s="63">
        <v>28</v>
      </c>
      <c r="T1432" s="63">
        <v>5</v>
      </c>
      <c r="U1432" s="63"/>
      <c r="V1432" s="63">
        <v>2</v>
      </c>
      <c r="W1432" s="63">
        <f t="shared" si="584"/>
        <v>61</v>
      </c>
      <c r="X1432" s="63">
        <v>7</v>
      </c>
      <c r="Y1432" s="63">
        <v>0</v>
      </c>
      <c r="Z1432" s="63">
        <v>0</v>
      </c>
      <c r="AA1432" s="63"/>
      <c r="AB1432" s="63">
        <v>33</v>
      </c>
      <c r="AC1432" s="63">
        <v>8</v>
      </c>
      <c r="AD1432" s="63"/>
      <c r="AE1432" s="63"/>
      <c r="AF1432" s="63"/>
      <c r="AG1432" s="63"/>
      <c r="AH1432" s="63">
        <v>0</v>
      </c>
      <c r="AI1432" s="63"/>
      <c r="AJ1432" s="63">
        <v>0</v>
      </c>
      <c r="AK1432" s="63"/>
      <c r="AL1432" s="63"/>
      <c r="AM1432" s="63"/>
      <c r="AN1432" s="63"/>
      <c r="AO1432" s="63"/>
      <c r="AP1432" s="63"/>
      <c r="AQ1432" s="63">
        <v>0</v>
      </c>
      <c r="AS1432" s="5">
        <f>IF(Q1432&gt;0,RANK(Q1432,(N1432:P1432,Q1432:AE1432)),0)</f>
        <v>3</v>
      </c>
      <c r="AT1432" s="5">
        <f>IF(R1432&gt;0,RANK(R1432,(N1432:P1432,Q1432:AE1432)),0)</f>
        <v>4</v>
      </c>
      <c r="AU1432" s="5">
        <f>IF(T1432&gt;0,RANK(T1432,(N1432:P1432,Q1432:AE1432)),0)</f>
        <v>10</v>
      </c>
      <c r="AV1432" s="5">
        <f>IF(S1432&gt;0,RANK(S1432,(N1432:P1432,Q1432:AE1432)),0)</f>
        <v>7</v>
      </c>
      <c r="AW1432" s="2">
        <f t="shared" si="591"/>
        <v>1.1600429645542427E-2</v>
      </c>
      <c r="AX1432" s="2">
        <f t="shared" si="592"/>
        <v>4.5828857858933045E-3</v>
      </c>
      <c r="AY1432" s="2">
        <f t="shared" si="593"/>
        <v>3.5803795202291446E-4</v>
      </c>
      <c r="AZ1432" s="2">
        <f t="shared" si="594"/>
        <v>2.0050125313283208E-3</v>
      </c>
      <c r="BB1432" t="s">
        <v>2021</v>
      </c>
      <c r="BC1432" t="s">
        <v>2742</v>
      </c>
      <c r="BD1432" s="8">
        <v>8</v>
      </c>
      <c r="BF1432" s="111">
        <v>27</v>
      </c>
      <c r="BG1432" s="113">
        <v>115</v>
      </c>
      <c r="BH1432" s="117">
        <f t="shared" si="585"/>
        <v>27115</v>
      </c>
      <c r="BJ1432" s="5" t="s">
        <v>3185</v>
      </c>
      <c r="BW1432" s="63">
        <v>61</v>
      </c>
      <c r="BY1432" s="63">
        <v>0</v>
      </c>
    </row>
    <row r="1433" spans="1:77" hidden="1" outlineLevel="1">
      <c r="A1433" t="s">
        <v>144</v>
      </c>
      <c r="B1433" t="s">
        <v>2742</v>
      </c>
      <c r="C1433" s="1">
        <f t="shared" si="586"/>
        <v>4646</v>
      </c>
      <c r="D1433" s="5">
        <f>IF(N1433&gt;0, RANK(N1433,(N1433:P1433,Q1433:AE1433)),0)</f>
        <v>2</v>
      </c>
      <c r="E1433" s="5">
        <f>IF(O1433&gt;0,RANK(O1433,(N1433:P1433,Q1433:AE1433)),0)</f>
        <v>1</v>
      </c>
      <c r="F1433" s="5">
        <f>IF(P1433&gt;0,RANK(P1433,(N1433:P1433,Q1433:AE1433)),0)</f>
        <v>0</v>
      </c>
      <c r="G1433" s="131">
        <f t="shared" si="595"/>
        <v>1101</v>
      </c>
      <c r="H1433" s="136">
        <f t="shared" si="596"/>
        <v>0.23697804563065003</v>
      </c>
      <c r="I1433" s="2"/>
      <c r="J1433" s="2">
        <f t="shared" si="587"/>
        <v>0.37128712871287128</v>
      </c>
      <c r="K1433" s="2">
        <f t="shared" si="588"/>
        <v>0.60826517434352134</v>
      </c>
      <c r="L1433" s="2">
        <f t="shared" si="589"/>
        <v>0</v>
      </c>
      <c r="M1433" s="2">
        <f t="shared" si="590"/>
        <v>2.0447696943607374E-2</v>
      </c>
      <c r="N1433" s="63">
        <v>1725</v>
      </c>
      <c r="O1433" s="63">
        <v>2826</v>
      </c>
      <c r="P1433" s="63"/>
      <c r="Q1433" s="63">
        <v>50</v>
      </c>
      <c r="R1433" s="63">
        <v>16</v>
      </c>
      <c r="S1433" s="63">
        <v>5</v>
      </c>
      <c r="T1433" s="63">
        <v>2</v>
      </c>
      <c r="U1433" s="63"/>
      <c r="V1433" s="63">
        <v>0</v>
      </c>
      <c r="W1433" s="63">
        <f t="shared" si="584"/>
        <v>14</v>
      </c>
      <c r="X1433" s="63">
        <v>0</v>
      </c>
      <c r="Y1433" s="63">
        <v>0</v>
      </c>
      <c r="Z1433" s="63">
        <v>0</v>
      </c>
      <c r="AA1433" s="63"/>
      <c r="AB1433" s="63">
        <v>5</v>
      </c>
      <c r="AC1433" s="63">
        <v>3</v>
      </c>
      <c r="AD1433" s="63"/>
      <c r="AE1433" s="63"/>
      <c r="AF1433" s="63"/>
      <c r="AG1433" s="63"/>
      <c r="AH1433" s="63">
        <v>0</v>
      </c>
      <c r="AI1433" s="63"/>
      <c r="AJ1433" s="63">
        <v>0</v>
      </c>
      <c r="AK1433" s="63"/>
      <c r="AL1433" s="63"/>
      <c r="AM1433" s="63"/>
      <c r="AN1433" s="63"/>
      <c r="AO1433" s="63"/>
      <c r="AP1433" s="63"/>
      <c r="AQ1433" s="63">
        <v>0</v>
      </c>
      <c r="AS1433" s="5">
        <f>IF(Q1433&gt;0,RANK(Q1433,(N1433:P1433,Q1433:AE1433)),0)</f>
        <v>3</v>
      </c>
      <c r="AT1433" s="5">
        <f>IF(R1433&gt;0,RANK(R1433,(N1433:P1433,Q1433:AE1433)),0)</f>
        <v>4</v>
      </c>
      <c r="AU1433" s="5">
        <f>IF(T1433&gt;0,RANK(T1433,(N1433:P1433,Q1433:AE1433)),0)</f>
        <v>9</v>
      </c>
      <c r="AV1433" s="5">
        <f>IF(S1433&gt;0,RANK(S1433,(N1433:P1433,Q1433:AE1433)),0)</f>
        <v>6</v>
      </c>
      <c r="AW1433" s="2">
        <f t="shared" si="591"/>
        <v>1.0761945759793371E-2</v>
      </c>
      <c r="AX1433" s="2">
        <f t="shared" si="592"/>
        <v>3.4438226431338786E-3</v>
      </c>
      <c r="AY1433" s="2">
        <f t="shared" si="593"/>
        <v>4.3047783039173483E-4</v>
      </c>
      <c r="AZ1433" s="2">
        <f t="shared" si="594"/>
        <v>1.0761945759793371E-3</v>
      </c>
      <c r="BB1433" t="s">
        <v>144</v>
      </c>
      <c r="BC1433" t="s">
        <v>2742</v>
      </c>
      <c r="BD1433" s="8">
        <v>7</v>
      </c>
      <c r="BF1433" s="111">
        <v>27</v>
      </c>
      <c r="BG1433" s="113">
        <v>117</v>
      </c>
      <c r="BH1433" s="117">
        <f t="shared" si="585"/>
        <v>27117</v>
      </c>
      <c r="BJ1433" s="5" t="s">
        <v>3185</v>
      </c>
      <c r="BW1433" s="63">
        <v>14</v>
      </c>
      <c r="BY1433" s="63">
        <v>0</v>
      </c>
    </row>
    <row r="1434" spans="1:77" hidden="1" outlineLevel="1">
      <c r="A1434" t="s">
        <v>886</v>
      </c>
      <c r="B1434" t="s">
        <v>2742</v>
      </c>
      <c r="C1434" s="1">
        <f t="shared" si="586"/>
        <v>14693</v>
      </c>
      <c r="D1434" s="5">
        <f>IF(N1434&gt;0, RANK(N1434,(N1434:P1434,Q1434:AE1434)),0)</f>
        <v>2</v>
      </c>
      <c r="E1434" s="5">
        <f>IF(O1434&gt;0,RANK(O1434,(N1434:P1434,Q1434:AE1434)),0)</f>
        <v>1</v>
      </c>
      <c r="F1434" s="5">
        <f>IF(P1434&gt;0,RANK(P1434,(N1434:P1434,Q1434:AE1434)),0)</f>
        <v>0</v>
      </c>
      <c r="G1434" s="131">
        <f t="shared" si="595"/>
        <v>842</v>
      </c>
      <c r="H1434" s="136">
        <f t="shared" si="596"/>
        <v>5.7306200231402711E-2</v>
      </c>
      <c r="I1434" s="2"/>
      <c r="J1434" s="2">
        <f t="shared" si="587"/>
        <v>0.46096780779963248</v>
      </c>
      <c r="K1434" s="2">
        <f t="shared" si="588"/>
        <v>0.51827400803103518</v>
      </c>
      <c r="L1434" s="2">
        <f t="shared" si="589"/>
        <v>0</v>
      </c>
      <c r="M1434" s="2">
        <f t="shared" si="590"/>
        <v>2.0758184169332394E-2</v>
      </c>
      <c r="N1434" s="63">
        <v>6773</v>
      </c>
      <c r="O1434" s="63">
        <v>7615</v>
      </c>
      <c r="P1434" s="63"/>
      <c r="Q1434" s="63">
        <v>155</v>
      </c>
      <c r="R1434" s="63">
        <v>44</v>
      </c>
      <c r="S1434" s="63">
        <v>9</v>
      </c>
      <c r="T1434" s="63">
        <v>5</v>
      </c>
      <c r="U1434" s="63"/>
      <c r="V1434" s="63">
        <v>1</v>
      </c>
      <c r="W1434" s="63">
        <f t="shared" si="584"/>
        <v>49</v>
      </c>
      <c r="X1434" s="63">
        <v>14</v>
      </c>
      <c r="Y1434" s="63">
        <v>0</v>
      </c>
      <c r="Z1434" s="63">
        <v>0</v>
      </c>
      <c r="AA1434" s="63"/>
      <c r="AB1434" s="63">
        <v>15</v>
      </c>
      <c r="AC1434" s="63">
        <v>13</v>
      </c>
      <c r="AD1434" s="63"/>
      <c r="AE1434" s="63"/>
      <c r="AF1434" s="63"/>
      <c r="AG1434" s="63"/>
      <c r="AH1434" s="63">
        <v>0</v>
      </c>
      <c r="AI1434" s="63"/>
      <c r="AJ1434" s="63">
        <v>0</v>
      </c>
      <c r="AK1434" s="63"/>
      <c r="AL1434" s="63"/>
      <c r="AM1434" s="63"/>
      <c r="AN1434" s="63"/>
      <c r="AO1434" s="63"/>
      <c r="AP1434" s="63"/>
      <c r="AQ1434" s="63">
        <v>0</v>
      </c>
      <c r="AS1434" s="5">
        <f>IF(Q1434&gt;0,RANK(Q1434,(N1434:P1434,Q1434:AE1434)),0)</f>
        <v>3</v>
      </c>
      <c r="AT1434" s="5">
        <f>IF(R1434&gt;0,RANK(R1434,(N1434:P1434,Q1434:AE1434)),0)</f>
        <v>5</v>
      </c>
      <c r="AU1434" s="5">
        <f>IF(T1434&gt;0,RANK(T1434,(N1434:P1434,Q1434:AE1434)),0)</f>
        <v>10</v>
      </c>
      <c r="AV1434" s="5">
        <f>IF(S1434&gt;0,RANK(S1434,(N1434:P1434,Q1434:AE1434)),0)</f>
        <v>9</v>
      </c>
      <c r="AW1434" s="2">
        <f t="shared" si="591"/>
        <v>1.0549241135234465E-2</v>
      </c>
      <c r="AX1434" s="2">
        <f t="shared" si="592"/>
        <v>2.994623290002042E-3</v>
      </c>
      <c r="AY1434" s="2">
        <f t="shared" si="593"/>
        <v>3.4029810113659568E-4</v>
      </c>
      <c r="AZ1434" s="2">
        <f t="shared" si="594"/>
        <v>6.1253658204587222E-4</v>
      </c>
      <c r="BB1434" t="s">
        <v>886</v>
      </c>
      <c r="BC1434" t="s">
        <v>2742</v>
      </c>
      <c r="BD1434" s="8">
        <v>7</v>
      </c>
      <c r="BF1434" s="111">
        <v>27</v>
      </c>
      <c r="BG1434" s="113">
        <v>119</v>
      </c>
      <c r="BH1434" s="117">
        <f t="shared" si="585"/>
        <v>27119</v>
      </c>
      <c r="BJ1434" s="5" t="s">
        <v>3185</v>
      </c>
      <c r="BW1434" s="63">
        <v>49</v>
      </c>
      <c r="BY1434" s="63">
        <v>0</v>
      </c>
    </row>
    <row r="1435" spans="1:77" hidden="1" outlineLevel="1">
      <c r="A1435" t="s">
        <v>572</v>
      </c>
      <c r="B1435" t="s">
        <v>2742</v>
      </c>
      <c r="C1435" s="1">
        <f t="shared" si="586"/>
        <v>6246</v>
      </c>
      <c r="D1435" s="5">
        <f>IF(N1435&gt;0, RANK(N1435,(N1435:P1435,Q1435:AE1435)),0)</f>
        <v>2</v>
      </c>
      <c r="E1435" s="5">
        <f>IF(O1435&gt;0,RANK(O1435,(N1435:P1435,Q1435:AE1435)),0)</f>
        <v>1</v>
      </c>
      <c r="F1435" s="5">
        <f>IF(P1435&gt;0,RANK(P1435,(N1435:P1435,Q1435:AE1435)),0)</f>
        <v>0</v>
      </c>
      <c r="G1435" s="131">
        <f t="shared" si="595"/>
        <v>161</v>
      </c>
      <c r="H1435" s="136">
        <f t="shared" si="596"/>
        <v>2.5776496958053154E-2</v>
      </c>
      <c r="I1435" s="2"/>
      <c r="J1435" s="2">
        <f t="shared" si="587"/>
        <v>0.47726544988792829</v>
      </c>
      <c r="K1435" s="2">
        <f t="shared" si="588"/>
        <v>0.50304194684598147</v>
      </c>
      <c r="L1435" s="2">
        <f t="shared" si="589"/>
        <v>0</v>
      </c>
      <c r="M1435" s="2">
        <f t="shared" si="590"/>
        <v>1.9692603266090236E-2</v>
      </c>
      <c r="N1435" s="63">
        <v>2981</v>
      </c>
      <c r="O1435" s="63">
        <v>3142</v>
      </c>
      <c r="P1435" s="63"/>
      <c r="Q1435" s="63">
        <v>51</v>
      </c>
      <c r="R1435" s="63">
        <v>22</v>
      </c>
      <c r="S1435" s="63">
        <v>14</v>
      </c>
      <c r="T1435" s="63">
        <v>1</v>
      </c>
      <c r="U1435" s="63"/>
      <c r="V1435" s="63">
        <v>0</v>
      </c>
      <c r="W1435" s="63">
        <f t="shared" si="584"/>
        <v>22</v>
      </c>
      <c r="X1435" s="63">
        <v>2</v>
      </c>
      <c r="Y1435" s="63">
        <v>0</v>
      </c>
      <c r="Z1435" s="63">
        <v>0</v>
      </c>
      <c r="AA1435" s="63"/>
      <c r="AB1435" s="63">
        <v>8</v>
      </c>
      <c r="AC1435" s="63">
        <v>3</v>
      </c>
      <c r="AD1435" s="63"/>
      <c r="AE1435" s="63"/>
      <c r="AF1435" s="63"/>
      <c r="AG1435" s="63"/>
      <c r="AH1435" s="63">
        <v>0</v>
      </c>
      <c r="AI1435" s="63"/>
      <c r="AJ1435" s="63">
        <v>0</v>
      </c>
      <c r="AK1435" s="63"/>
      <c r="AL1435" s="63"/>
      <c r="AM1435" s="63"/>
      <c r="AN1435" s="63"/>
      <c r="AO1435" s="63"/>
      <c r="AP1435" s="63"/>
      <c r="AQ1435" s="63">
        <v>0</v>
      </c>
      <c r="AS1435" s="5">
        <f>IF(Q1435&gt;0,RANK(Q1435,(N1435:P1435,Q1435:AE1435)),0)</f>
        <v>3</v>
      </c>
      <c r="AT1435" s="5">
        <f>IF(R1435&gt;0,RANK(R1435,(N1435:P1435,Q1435:AE1435)),0)</f>
        <v>4</v>
      </c>
      <c r="AU1435" s="5">
        <f>IF(T1435&gt;0,RANK(T1435,(N1435:P1435,Q1435:AE1435)),0)</f>
        <v>10</v>
      </c>
      <c r="AV1435" s="5">
        <f>IF(S1435&gt;0,RANK(S1435,(N1435:P1435,Q1435:AE1435)),0)</f>
        <v>6</v>
      </c>
      <c r="AW1435" s="2">
        <f t="shared" si="591"/>
        <v>8.1652257444764648E-3</v>
      </c>
      <c r="AX1435" s="2">
        <f t="shared" si="592"/>
        <v>3.5222542427153377E-3</v>
      </c>
      <c r="AY1435" s="2">
        <f t="shared" si="593"/>
        <v>1.6010246557796989E-4</v>
      </c>
      <c r="AZ1435" s="2">
        <f t="shared" si="594"/>
        <v>2.2414345180915788E-3</v>
      </c>
      <c r="BB1435" t="s">
        <v>572</v>
      </c>
      <c r="BC1435" t="s">
        <v>2742</v>
      </c>
      <c r="BD1435" s="8">
        <v>7</v>
      </c>
      <c r="BF1435" s="111">
        <v>27</v>
      </c>
      <c r="BG1435" s="113">
        <v>121</v>
      </c>
      <c r="BH1435" s="117">
        <f t="shared" si="585"/>
        <v>27121</v>
      </c>
      <c r="BJ1435" s="5" t="s">
        <v>3185</v>
      </c>
      <c r="BW1435" s="63">
        <v>22</v>
      </c>
      <c r="BY1435" s="63">
        <v>0</v>
      </c>
    </row>
    <row r="1436" spans="1:77" hidden="1" outlineLevel="1">
      <c r="A1436" t="s">
        <v>238</v>
      </c>
      <c r="B1436" t="s">
        <v>2742</v>
      </c>
      <c r="C1436" s="1">
        <f t="shared" si="586"/>
        <v>278822</v>
      </c>
      <c r="D1436" s="5">
        <f>IF(N1436&gt;0, RANK(N1436,(N1436:P1436,Q1436:AE1436)),0)</f>
        <v>1</v>
      </c>
      <c r="E1436" s="5">
        <f>IF(O1436&gt;0,RANK(O1436,(N1436:P1436,Q1436:AE1436)),0)</f>
        <v>2</v>
      </c>
      <c r="F1436" s="5">
        <f>IF(P1436&gt;0,RANK(P1436,(N1436:P1436,Q1436:AE1436)),0)</f>
        <v>0</v>
      </c>
      <c r="G1436" s="131">
        <f t="shared" si="595"/>
        <v>98138</v>
      </c>
      <c r="H1436" s="136">
        <f t="shared" si="596"/>
        <v>0.351973660615016</v>
      </c>
      <c r="I1436" s="2"/>
      <c r="J1436" s="2">
        <f t="shared" si="587"/>
        <v>0.66328338509873686</v>
      </c>
      <c r="K1436" s="2">
        <f t="shared" si="588"/>
        <v>0.3113097244837208</v>
      </c>
      <c r="L1436" s="2">
        <f t="shared" si="589"/>
        <v>0</v>
      </c>
      <c r="M1436" s="2">
        <f t="shared" si="590"/>
        <v>2.5406890417542349E-2</v>
      </c>
      <c r="N1436" s="63">
        <v>184938</v>
      </c>
      <c r="O1436" s="63">
        <v>86800</v>
      </c>
      <c r="P1436" s="63"/>
      <c r="Q1436" s="63">
        <v>3460</v>
      </c>
      <c r="R1436" s="63">
        <v>1611</v>
      </c>
      <c r="S1436" s="63">
        <v>244</v>
      </c>
      <c r="T1436" s="63">
        <v>119</v>
      </c>
      <c r="U1436" s="63"/>
      <c r="V1436" s="63">
        <v>52</v>
      </c>
      <c r="W1436" s="63">
        <f t="shared" si="584"/>
        <v>1031</v>
      </c>
      <c r="X1436" s="63">
        <v>235</v>
      </c>
      <c r="Y1436" s="63">
        <v>0</v>
      </c>
      <c r="Z1436" s="63">
        <v>7</v>
      </c>
      <c r="AA1436" s="63"/>
      <c r="AB1436" s="63">
        <v>223</v>
      </c>
      <c r="AC1436" s="63">
        <v>101</v>
      </c>
      <c r="AD1436" s="63"/>
      <c r="AE1436" s="63"/>
      <c r="AF1436" s="63"/>
      <c r="AG1436" s="63"/>
      <c r="AH1436" s="63">
        <v>0</v>
      </c>
      <c r="AI1436" s="63"/>
      <c r="AJ1436" s="63">
        <v>1</v>
      </c>
      <c r="AK1436" s="63"/>
      <c r="AL1436" s="63"/>
      <c r="AM1436" s="63"/>
      <c r="AN1436" s="63"/>
      <c r="AO1436" s="63"/>
      <c r="AP1436" s="63"/>
      <c r="AQ1436" s="63">
        <v>0</v>
      </c>
      <c r="AS1436" s="5">
        <f>IF(Q1436&gt;0,RANK(Q1436,(N1436:P1436,Q1436:AE1436)),0)</f>
        <v>3</v>
      </c>
      <c r="AT1436" s="5">
        <f>IF(R1436&gt;0,RANK(R1436,(N1436:P1436,Q1436:AE1436)),0)</f>
        <v>4</v>
      </c>
      <c r="AU1436" s="5">
        <f>IF(T1436&gt;0,RANK(T1436,(N1436:P1436,Q1436:AE1436)),0)</f>
        <v>9</v>
      </c>
      <c r="AV1436" s="5">
        <f>IF(S1436&gt;0,RANK(S1436,(N1436:P1436,Q1436:AE1436)),0)</f>
        <v>6</v>
      </c>
      <c r="AW1436" s="2">
        <f t="shared" si="591"/>
        <v>1.2409350768590713E-2</v>
      </c>
      <c r="AX1436" s="2">
        <f t="shared" si="592"/>
        <v>5.7778797942773527E-3</v>
      </c>
      <c r="AY1436" s="2">
        <f t="shared" si="593"/>
        <v>4.2679559001800434E-4</v>
      </c>
      <c r="AZ1436" s="2">
        <f t="shared" si="594"/>
        <v>8.7511028541506768E-4</v>
      </c>
      <c r="BB1436" t="s">
        <v>238</v>
      </c>
      <c r="BC1436" t="s">
        <v>2742</v>
      </c>
      <c r="BD1436" s="8"/>
      <c r="BF1436" s="111">
        <v>27</v>
      </c>
      <c r="BG1436" s="113">
        <v>123</v>
      </c>
      <c r="BH1436" s="117">
        <f t="shared" si="585"/>
        <v>27123</v>
      </c>
      <c r="BJ1436" s="5" t="s">
        <v>3185</v>
      </c>
      <c r="BW1436" s="63">
        <v>1039</v>
      </c>
      <c r="BY1436" s="63">
        <v>3</v>
      </c>
    </row>
    <row r="1437" spans="1:77" hidden="1" outlineLevel="1">
      <c r="A1437" t="s">
        <v>2355</v>
      </c>
      <c r="B1437" t="s">
        <v>2742</v>
      </c>
      <c r="C1437" s="1">
        <f t="shared" si="586"/>
        <v>1975</v>
      </c>
      <c r="D1437" s="5">
        <f>IF(N1437&gt;0, RANK(N1437,(N1437:P1437,Q1437:AE1437)),0)</f>
        <v>2</v>
      </c>
      <c r="E1437" s="5">
        <f>IF(O1437&gt;0,RANK(O1437,(N1437:P1437,Q1437:AE1437)),0)</f>
        <v>1</v>
      </c>
      <c r="F1437" s="5">
        <f>IF(P1437&gt;0,RANK(P1437,(N1437:P1437,Q1437:AE1437)),0)</f>
        <v>0</v>
      </c>
      <c r="G1437" s="131">
        <f t="shared" si="595"/>
        <v>50</v>
      </c>
      <c r="H1437" s="136">
        <f t="shared" si="596"/>
        <v>2.5316455696202531E-2</v>
      </c>
      <c r="I1437" s="2"/>
      <c r="J1437" s="2">
        <f t="shared" si="587"/>
        <v>0.46987341772151897</v>
      </c>
      <c r="K1437" s="2">
        <f t="shared" si="588"/>
        <v>0.49518987341772153</v>
      </c>
      <c r="L1437" s="2">
        <f t="shared" si="589"/>
        <v>0</v>
      </c>
      <c r="M1437" s="2">
        <f t="shared" si="590"/>
        <v>3.4936708860759558E-2</v>
      </c>
      <c r="N1437" s="63">
        <v>928</v>
      </c>
      <c r="O1437" s="63">
        <v>978</v>
      </c>
      <c r="P1437" s="63"/>
      <c r="Q1437" s="63">
        <v>24</v>
      </c>
      <c r="R1437" s="63">
        <v>10</v>
      </c>
      <c r="S1437" s="63">
        <v>6</v>
      </c>
      <c r="T1437" s="63">
        <v>2</v>
      </c>
      <c r="U1437" s="63"/>
      <c r="V1437" s="63">
        <v>2</v>
      </c>
      <c r="W1437" s="63">
        <f t="shared" si="584"/>
        <v>12</v>
      </c>
      <c r="X1437" s="63">
        <v>3</v>
      </c>
      <c r="Y1437" s="63">
        <v>0</v>
      </c>
      <c r="Z1437" s="63">
        <v>0</v>
      </c>
      <c r="AA1437" s="63"/>
      <c r="AB1437" s="63">
        <v>7</v>
      </c>
      <c r="AC1437" s="63">
        <v>3</v>
      </c>
      <c r="AD1437" s="63"/>
      <c r="AE1437" s="63"/>
      <c r="AF1437" s="63"/>
      <c r="AG1437" s="63"/>
      <c r="AH1437" s="63">
        <v>0</v>
      </c>
      <c r="AI1437" s="63"/>
      <c r="AJ1437" s="63">
        <v>0</v>
      </c>
      <c r="AK1437" s="63"/>
      <c r="AL1437" s="63"/>
      <c r="AM1437" s="63"/>
      <c r="AN1437" s="63"/>
      <c r="AO1437" s="63"/>
      <c r="AP1437" s="63"/>
      <c r="AQ1437" s="63">
        <v>0</v>
      </c>
      <c r="AS1437" s="5">
        <f>IF(Q1437&gt;0,RANK(Q1437,(N1437:P1437,Q1437:AE1437)),0)</f>
        <v>3</v>
      </c>
      <c r="AT1437" s="5">
        <f>IF(R1437&gt;0,RANK(R1437,(N1437:P1437,Q1437:AE1437)),0)</f>
        <v>5</v>
      </c>
      <c r="AU1437" s="5">
        <f>IF(T1437&gt;0,RANK(T1437,(N1437:P1437,Q1437:AE1437)),0)</f>
        <v>10</v>
      </c>
      <c r="AV1437" s="5">
        <f>IF(S1437&gt;0,RANK(S1437,(N1437:P1437,Q1437:AE1437)),0)</f>
        <v>7</v>
      </c>
      <c r="AW1437" s="2">
        <f t="shared" si="591"/>
        <v>1.2151898734177215E-2</v>
      </c>
      <c r="AX1437" s="2">
        <f t="shared" si="592"/>
        <v>5.0632911392405064E-3</v>
      </c>
      <c r="AY1437" s="2">
        <f t="shared" si="593"/>
        <v>1.0126582278481013E-3</v>
      </c>
      <c r="AZ1437" s="2">
        <f t="shared" si="594"/>
        <v>3.0379746835443038E-3</v>
      </c>
      <c r="BB1437" t="s">
        <v>2355</v>
      </c>
      <c r="BC1437" t="s">
        <v>2742</v>
      </c>
      <c r="BD1437" s="8">
        <v>7</v>
      </c>
      <c r="BF1437" s="111">
        <v>27</v>
      </c>
      <c r="BG1437" s="113">
        <v>125</v>
      </c>
      <c r="BH1437" s="117">
        <f t="shared" si="585"/>
        <v>27125</v>
      </c>
      <c r="BJ1437" s="5" t="s">
        <v>3185</v>
      </c>
      <c r="BW1437" s="63">
        <v>12</v>
      </c>
      <c r="BY1437" s="63">
        <v>0</v>
      </c>
    </row>
    <row r="1438" spans="1:77" hidden="1" outlineLevel="1">
      <c r="A1438" t="s">
        <v>2789</v>
      </c>
      <c r="B1438" t="s">
        <v>2742</v>
      </c>
      <c r="C1438" s="1">
        <f t="shared" si="586"/>
        <v>7790</v>
      </c>
      <c r="D1438" s="5">
        <f>IF(N1438&gt;0, RANK(N1438,(N1438:P1438,Q1438:AE1438)),0)</f>
        <v>2</v>
      </c>
      <c r="E1438" s="5">
        <f>IF(O1438&gt;0,RANK(O1438,(N1438:P1438,Q1438:AE1438)),0)</f>
        <v>1</v>
      </c>
      <c r="F1438" s="5">
        <f>IF(P1438&gt;0,RANK(P1438,(N1438:P1438,Q1438:AE1438)),0)</f>
        <v>0</v>
      </c>
      <c r="G1438" s="131">
        <f t="shared" si="595"/>
        <v>1562</v>
      </c>
      <c r="H1438" s="136">
        <f t="shared" si="596"/>
        <v>0.20051347881899872</v>
      </c>
      <c r="I1438" s="2"/>
      <c r="J1438" s="2">
        <f t="shared" si="587"/>
        <v>0.38613607188703464</v>
      </c>
      <c r="K1438" s="2">
        <f t="shared" si="588"/>
        <v>0.58664955070603342</v>
      </c>
      <c r="L1438" s="2">
        <f t="shared" si="589"/>
        <v>0</v>
      </c>
      <c r="M1438" s="2">
        <f t="shared" si="590"/>
        <v>2.7214377406932E-2</v>
      </c>
      <c r="N1438" s="63">
        <v>3008</v>
      </c>
      <c r="O1438" s="63">
        <v>4570</v>
      </c>
      <c r="P1438" s="63"/>
      <c r="Q1438" s="63">
        <v>93</v>
      </c>
      <c r="R1438" s="63">
        <v>27</v>
      </c>
      <c r="S1438" s="63">
        <v>32</v>
      </c>
      <c r="T1438" s="63">
        <v>4</v>
      </c>
      <c r="U1438" s="63"/>
      <c r="V1438" s="63">
        <v>2</v>
      </c>
      <c r="W1438" s="63">
        <f t="shared" si="584"/>
        <v>29</v>
      </c>
      <c r="X1438" s="63">
        <v>7</v>
      </c>
      <c r="Y1438" s="63">
        <v>0</v>
      </c>
      <c r="Z1438" s="63">
        <v>0</v>
      </c>
      <c r="AA1438" s="63"/>
      <c r="AB1438" s="63">
        <v>14</v>
      </c>
      <c r="AC1438" s="63">
        <v>4</v>
      </c>
      <c r="AD1438" s="63"/>
      <c r="AE1438" s="63"/>
      <c r="AF1438" s="63"/>
      <c r="AG1438" s="63"/>
      <c r="AH1438" s="63">
        <v>0</v>
      </c>
      <c r="AI1438" s="63"/>
      <c r="AJ1438" s="63">
        <v>0</v>
      </c>
      <c r="AK1438" s="63"/>
      <c r="AL1438" s="63"/>
      <c r="AM1438" s="63"/>
      <c r="AN1438" s="63"/>
      <c r="AO1438" s="63"/>
      <c r="AP1438" s="63"/>
      <c r="AQ1438" s="63">
        <v>0</v>
      </c>
      <c r="AS1438" s="5">
        <f>IF(Q1438&gt;0,RANK(Q1438,(N1438:P1438,Q1438:AE1438)),0)</f>
        <v>3</v>
      </c>
      <c r="AT1438" s="5">
        <f>IF(R1438&gt;0,RANK(R1438,(N1438:P1438,Q1438:AE1438)),0)</f>
        <v>6</v>
      </c>
      <c r="AU1438" s="5">
        <f>IF(T1438&gt;0,RANK(T1438,(N1438:P1438,Q1438:AE1438)),0)</f>
        <v>9</v>
      </c>
      <c r="AV1438" s="5">
        <f>IF(S1438&gt;0,RANK(S1438,(N1438:P1438,Q1438:AE1438)),0)</f>
        <v>4</v>
      </c>
      <c r="AW1438" s="2">
        <f t="shared" si="591"/>
        <v>1.1938382541720154E-2</v>
      </c>
      <c r="AX1438" s="2">
        <f t="shared" si="592"/>
        <v>3.4659820282413349E-3</v>
      </c>
      <c r="AY1438" s="2">
        <f t="shared" si="593"/>
        <v>5.1347881899871633E-4</v>
      </c>
      <c r="AZ1438" s="2">
        <f t="shared" si="594"/>
        <v>4.1078305519897306E-3</v>
      </c>
      <c r="BB1438" t="s">
        <v>2789</v>
      </c>
      <c r="BC1438" t="s">
        <v>2742</v>
      </c>
      <c r="BD1438" s="8">
        <v>7</v>
      </c>
      <c r="BF1438" s="111">
        <v>27</v>
      </c>
      <c r="BG1438" s="113">
        <v>127</v>
      </c>
      <c r="BH1438" s="117">
        <f t="shared" si="585"/>
        <v>27127</v>
      </c>
      <c r="BJ1438" s="5" t="s">
        <v>3185</v>
      </c>
      <c r="BW1438" s="63">
        <v>29</v>
      </c>
      <c r="BY1438" s="63">
        <v>0</v>
      </c>
    </row>
    <row r="1439" spans="1:77" hidden="1" outlineLevel="1">
      <c r="A1439" t="s">
        <v>2625</v>
      </c>
      <c r="B1439" t="s">
        <v>2742</v>
      </c>
      <c r="C1439" s="1">
        <f t="shared" ref="C1439:C1462" si="597">SUM(N1439:AQ1439)</f>
        <v>7710</v>
      </c>
      <c r="D1439" s="5">
        <f>IF(N1439&gt;0, RANK(N1439,(N1439:P1439,Q1439:AE1439)),0)</f>
        <v>2</v>
      </c>
      <c r="E1439" s="5">
        <f>IF(O1439&gt;0,RANK(O1439,(N1439:P1439,Q1439:AE1439)),0)</f>
        <v>1</v>
      </c>
      <c r="F1439" s="5">
        <f>IF(P1439&gt;0,RANK(P1439,(N1439:P1439,Q1439:AE1439)),0)</f>
        <v>0</v>
      </c>
      <c r="G1439" s="131">
        <f t="shared" si="595"/>
        <v>755</v>
      </c>
      <c r="H1439" s="136">
        <f t="shared" si="596"/>
        <v>9.7924773022049286E-2</v>
      </c>
      <c r="I1439" s="2"/>
      <c r="J1439" s="2">
        <f t="shared" ref="J1439:J1462" si="598">IF($C1439=0,"-",N1439/$C1439)</f>
        <v>0.44020752269779506</v>
      </c>
      <c r="K1439" s="2">
        <f t="shared" ref="K1439:K1462" si="599">IF($C1439=0,"-",O1439/$C1439)</f>
        <v>0.53813229571984433</v>
      </c>
      <c r="L1439" s="2">
        <f t="shared" ref="L1439:L1462" si="600">IF($C1439=0,"-",P1439/$C1439)</f>
        <v>0</v>
      </c>
      <c r="M1439" s="2">
        <f t="shared" ref="M1439:M1462" si="601">IF(C1439=0,"-",(1-J1439-K1439-L1439))</f>
        <v>2.1660181582360605E-2</v>
      </c>
      <c r="N1439" s="63">
        <v>3394</v>
      </c>
      <c r="O1439" s="63">
        <v>4149</v>
      </c>
      <c r="P1439" s="63"/>
      <c r="Q1439" s="63">
        <v>65</v>
      </c>
      <c r="R1439" s="63">
        <v>27</v>
      </c>
      <c r="S1439" s="63">
        <v>18</v>
      </c>
      <c r="T1439" s="63">
        <v>6</v>
      </c>
      <c r="U1439" s="63"/>
      <c r="V1439" s="63">
        <v>0</v>
      </c>
      <c r="W1439" s="63">
        <f t="shared" si="584"/>
        <v>26</v>
      </c>
      <c r="X1439" s="63">
        <v>5</v>
      </c>
      <c r="Y1439" s="63">
        <v>0</v>
      </c>
      <c r="Z1439" s="63">
        <v>0</v>
      </c>
      <c r="AA1439" s="63"/>
      <c r="AB1439" s="63">
        <v>15</v>
      </c>
      <c r="AC1439" s="63">
        <v>5</v>
      </c>
      <c r="AD1439" s="63"/>
      <c r="AE1439" s="63"/>
      <c r="AF1439" s="63"/>
      <c r="AG1439" s="63"/>
      <c r="AH1439" s="63">
        <v>0</v>
      </c>
      <c r="AI1439" s="63"/>
      <c r="AJ1439" s="63">
        <v>0</v>
      </c>
      <c r="AK1439" s="63"/>
      <c r="AL1439" s="63"/>
      <c r="AM1439" s="63"/>
      <c r="AN1439" s="63"/>
      <c r="AO1439" s="63"/>
      <c r="AP1439" s="63"/>
      <c r="AQ1439" s="63">
        <v>0</v>
      </c>
      <c r="AS1439" s="5">
        <f>IF(Q1439&gt;0,RANK(Q1439,(N1439:P1439,Q1439:AE1439)),0)</f>
        <v>3</v>
      </c>
      <c r="AT1439" s="5">
        <f>IF(R1439&gt;0,RANK(R1439,(N1439:P1439,Q1439:AE1439)),0)</f>
        <v>4</v>
      </c>
      <c r="AU1439" s="5">
        <f>IF(T1439&gt;0,RANK(T1439,(N1439:P1439,Q1439:AE1439)),0)</f>
        <v>8</v>
      </c>
      <c r="AV1439" s="5">
        <f>IF(S1439&gt;0,RANK(S1439,(N1439:P1439,Q1439:AE1439)),0)</f>
        <v>6</v>
      </c>
      <c r="AW1439" s="2">
        <f t="shared" ref="AW1439:AW1462" si="602">IF($C1439=0,"-",Q1439/$C1439)</f>
        <v>8.4306095979247726E-3</v>
      </c>
      <c r="AX1439" s="2">
        <f t="shared" ref="AX1439:AX1462" si="603">IF($C1439=0,"-",R1439/$C1439)</f>
        <v>3.5019455252918289E-3</v>
      </c>
      <c r="AY1439" s="2">
        <f t="shared" ref="AY1439:AY1462" si="604">IF($C1439=0,"-",T1439/$C1439)</f>
        <v>7.7821011673151756E-4</v>
      </c>
      <c r="AZ1439" s="2">
        <f t="shared" ref="AZ1439:AZ1462" si="605">IF($C1439=0,"-",S1439/$C1439)</f>
        <v>2.3346303501945525E-3</v>
      </c>
      <c r="BB1439" t="s">
        <v>2625</v>
      </c>
      <c r="BC1439" t="s">
        <v>2742</v>
      </c>
      <c r="BD1439" s="8">
        <v>7</v>
      </c>
      <c r="BF1439" s="111">
        <v>27</v>
      </c>
      <c r="BG1439" s="113">
        <v>129</v>
      </c>
      <c r="BH1439" s="117">
        <f t="shared" si="585"/>
        <v>27129</v>
      </c>
      <c r="BJ1439" s="5" t="s">
        <v>3185</v>
      </c>
      <c r="BW1439" s="63">
        <v>26</v>
      </c>
      <c r="BY1439" s="63">
        <v>0</v>
      </c>
    </row>
    <row r="1440" spans="1:77" hidden="1" outlineLevel="1">
      <c r="A1440" t="s">
        <v>415</v>
      </c>
      <c r="B1440" t="s">
        <v>2742</v>
      </c>
      <c r="C1440" s="1">
        <f t="shared" si="597"/>
        <v>32267</v>
      </c>
      <c r="D1440" s="5">
        <f>IF(N1440&gt;0, RANK(N1440,(N1440:P1440,Q1440:AE1440)),0)</f>
        <v>1</v>
      </c>
      <c r="E1440" s="5">
        <f>IF(O1440&gt;0,RANK(O1440,(N1440:P1440,Q1440:AE1440)),0)</f>
        <v>2</v>
      </c>
      <c r="F1440" s="5">
        <f>IF(P1440&gt;0,RANK(P1440,(N1440:P1440,Q1440:AE1440)),0)</f>
        <v>0</v>
      </c>
      <c r="G1440" s="131">
        <f t="shared" si="595"/>
        <v>2670</v>
      </c>
      <c r="H1440" s="136">
        <f t="shared" si="596"/>
        <v>8.2747079059100628E-2</v>
      </c>
      <c r="I1440" s="2"/>
      <c r="J1440" s="2">
        <f t="shared" si="598"/>
        <v>0.52852759785539405</v>
      </c>
      <c r="K1440" s="2">
        <f t="shared" si="599"/>
        <v>0.44578051879629343</v>
      </c>
      <c r="L1440" s="2">
        <f t="shared" si="600"/>
        <v>0</v>
      </c>
      <c r="M1440" s="2">
        <f t="shared" si="601"/>
        <v>2.5691883348312516E-2</v>
      </c>
      <c r="N1440" s="63">
        <v>17054</v>
      </c>
      <c r="O1440" s="63">
        <v>14384</v>
      </c>
      <c r="P1440" s="63"/>
      <c r="Q1440" s="63">
        <v>420</v>
      </c>
      <c r="R1440" s="63">
        <v>168</v>
      </c>
      <c r="S1440" s="63">
        <v>48</v>
      </c>
      <c r="T1440" s="63">
        <v>12</v>
      </c>
      <c r="U1440" s="63"/>
      <c r="V1440" s="63">
        <v>5</v>
      </c>
      <c r="W1440" s="63">
        <f t="shared" ref="W1440:W1461" si="606">BW1440-U1440-SUM(Y1440:AA1440)-SUM(AD1440:AQ1440)</f>
        <v>103</v>
      </c>
      <c r="X1440" s="63">
        <v>23</v>
      </c>
      <c r="Y1440" s="63">
        <v>0</v>
      </c>
      <c r="Z1440" s="63">
        <v>0</v>
      </c>
      <c r="AA1440" s="63"/>
      <c r="AB1440" s="63">
        <v>35</v>
      </c>
      <c r="AC1440" s="63">
        <v>15</v>
      </c>
      <c r="AD1440" s="63"/>
      <c r="AE1440" s="63"/>
      <c r="AF1440" s="63"/>
      <c r="AG1440" s="63"/>
      <c r="AH1440" s="63">
        <v>0</v>
      </c>
      <c r="AI1440" s="63"/>
      <c r="AJ1440" s="63">
        <v>0</v>
      </c>
      <c r="AK1440" s="63"/>
      <c r="AL1440" s="63"/>
      <c r="AM1440" s="63"/>
      <c r="AN1440" s="63"/>
      <c r="AO1440" s="63"/>
      <c r="AP1440" s="63"/>
      <c r="AQ1440" s="63">
        <v>0</v>
      </c>
      <c r="AS1440" s="5">
        <f>IF(Q1440&gt;0,RANK(Q1440,(N1440:P1440,Q1440:AE1440)),0)</f>
        <v>3</v>
      </c>
      <c r="AT1440" s="5">
        <f>IF(R1440&gt;0,RANK(R1440,(N1440:P1440,Q1440:AE1440)),0)</f>
        <v>4</v>
      </c>
      <c r="AU1440" s="5">
        <f>IF(T1440&gt;0,RANK(T1440,(N1440:P1440,Q1440:AE1440)),0)</f>
        <v>10</v>
      </c>
      <c r="AV1440" s="5">
        <f>IF(S1440&gt;0,RANK(S1440,(N1440:P1440,Q1440:AE1440)),0)</f>
        <v>6</v>
      </c>
      <c r="AW1440" s="2">
        <f t="shared" si="602"/>
        <v>1.3016394458734931E-2</v>
      </c>
      <c r="AX1440" s="2">
        <f t="shared" si="603"/>
        <v>5.2065577834939725E-3</v>
      </c>
      <c r="AY1440" s="2">
        <f t="shared" si="604"/>
        <v>3.7189698453528373E-4</v>
      </c>
      <c r="AZ1440" s="2">
        <f t="shared" si="605"/>
        <v>1.4875879381411349E-3</v>
      </c>
      <c r="BB1440" t="s">
        <v>415</v>
      </c>
      <c r="BC1440" t="s">
        <v>2742</v>
      </c>
      <c r="BD1440" s="8"/>
      <c r="BF1440" s="111">
        <v>27</v>
      </c>
      <c r="BG1440" s="113">
        <v>131</v>
      </c>
      <c r="BH1440" s="117">
        <f t="shared" si="585"/>
        <v>27131</v>
      </c>
      <c r="BJ1440" s="5" t="s">
        <v>3185</v>
      </c>
      <c r="BW1440" s="63">
        <v>103</v>
      </c>
      <c r="BY1440" s="63">
        <v>0</v>
      </c>
    </row>
    <row r="1441" spans="1:77" hidden="1" outlineLevel="1">
      <c r="A1441" t="s">
        <v>1511</v>
      </c>
      <c r="B1441" t="s">
        <v>2742</v>
      </c>
      <c r="C1441" s="1">
        <f t="shared" si="597"/>
        <v>4846</v>
      </c>
      <c r="D1441" s="5">
        <f>IF(N1441&gt;0, RANK(N1441,(N1441:P1441,Q1441:AE1441)),0)</f>
        <v>2</v>
      </c>
      <c r="E1441" s="5">
        <f>IF(O1441&gt;0,RANK(O1441,(N1441:P1441,Q1441:AE1441)),0)</f>
        <v>1</v>
      </c>
      <c r="F1441" s="5">
        <f>IF(P1441&gt;0,RANK(P1441,(N1441:P1441,Q1441:AE1441)),0)</f>
        <v>0</v>
      </c>
      <c r="G1441" s="131">
        <f t="shared" si="595"/>
        <v>864</v>
      </c>
      <c r="H1441" s="136">
        <f t="shared" si="596"/>
        <v>0.17829137432934378</v>
      </c>
      <c r="I1441" s="2"/>
      <c r="J1441" s="2">
        <f t="shared" si="598"/>
        <v>0.40156830375567476</v>
      </c>
      <c r="K1441" s="2">
        <f t="shared" si="599"/>
        <v>0.57985967808501859</v>
      </c>
      <c r="L1441" s="2">
        <f t="shared" si="600"/>
        <v>0</v>
      </c>
      <c r="M1441" s="2">
        <f t="shared" si="601"/>
        <v>1.8572018159306647E-2</v>
      </c>
      <c r="N1441" s="63">
        <v>1946</v>
      </c>
      <c r="O1441" s="63">
        <v>2810</v>
      </c>
      <c r="P1441" s="63"/>
      <c r="Q1441" s="63">
        <v>39</v>
      </c>
      <c r="R1441" s="63">
        <v>17</v>
      </c>
      <c r="S1441" s="63">
        <v>7</v>
      </c>
      <c r="T1441" s="63">
        <v>2</v>
      </c>
      <c r="U1441" s="63"/>
      <c r="V1441" s="63">
        <v>0</v>
      </c>
      <c r="W1441" s="63">
        <f t="shared" si="606"/>
        <v>15</v>
      </c>
      <c r="X1441" s="63">
        <v>4</v>
      </c>
      <c r="Y1441" s="63">
        <v>0</v>
      </c>
      <c r="Z1441" s="63">
        <v>0</v>
      </c>
      <c r="AA1441" s="63"/>
      <c r="AB1441" s="63">
        <v>5</v>
      </c>
      <c r="AC1441" s="63">
        <v>1</v>
      </c>
      <c r="AD1441" s="63"/>
      <c r="AE1441" s="63"/>
      <c r="AF1441" s="63"/>
      <c r="AG1441" s="63"/>
      <c r="AH1441" s="63">
        <v>0</v>
      </c>
      <c r="AI1441" s="63"/>
      <c r="AJ1441" s="63">
        <v>0</v>
      </c>
      <c r="AK1441" s="63"/>
      <c r="AL1441" s="63"/>
      <c r="AM1441" s="63"/>
      <c r="AN1441" s="63"/>
      <c r="AO1441" s="63"/>
      <c r="AP1441" s="63"/>
      <c r="AQ1441" s="63">
        <v>0</v>
      </c>
      <c r="AS1441" s="5">
        <f>IF(Q1441&gt;0,RANK(Q1441,(N1441:P1441,Q1441:AE1441)),0)</f>
        <v>3</v>
      </c>
      <c r="AT1441" s="5">
        <f>IF(R1441&gt;0,RANK(R1441,(N1441:P1441,Q1441:AE1441)),0)</f>
        <v>4</v>
      </c>
      <c r="AU1441" s="5">
        <f>IF(T1441&gt;0,RANK(T1441,(N1441:P1441,Q1441:AE1441)),0)</f>
        <v>9</v>
      </c>
      <c r="AV1441" s="5">
        <f>IF(S1441&gt;0,RANK(S1441,(N1441:P1441,Q1441:AE1441)),0)</f>
        <v>6</v>
      </c>
      <c r="AW1441" s="2">
        <f t="shared" si="602"/>
        <v>8.0478745356995455E-3</v>
      </c>
      <c r="AX1441" s="2">
        <f t="shared" si="603"/>
        <v>3.5080478745356997E-3</v>
      </c>
      <c r="AY1441" s="2">
        <f t="shared" si="604"/>
        <v>4.127115146512588E-4</v>
      </c>
      <c r="AZ1441" s="2">
        <f t="shared" si="605"/>
        <v>1.4444903012794056E-3</v>
      </c>
      <c r="BB1441" t="s">
        <v>1511</v>
      </c>
      <c r="BC1441" t="s">
        <v>2742</v>
      </c>
      <c r="BD1441" s="8">
        <v>1</v>
      </c>
      <c r="BF1441" s="111">
        <v>27</v>
      </c>
      <c r="BG1441" s="113">
        <v>133</v>
      </c>
      <c r="BH1441" s="117">
        <f t="shared" si="585"/>
        <v>27133</v>
      </c>
      <c r="BJ1441" s="5" t="s">
        <v>3185</v>
      </c>
      <c r="BW1441" s="63">
        <v>15</v>
      </c>
      <c r="BY1441" s="63">
        <v>0</v>
      </c>
    </row>
    <row r="1442" spans="1:77" hidden="1" outlineLevel="1">
      <c r="A1442" t="s">
        <v>1764</v>
      </c>
      <c r="B1442" t="s">
        <v>2742</v>
      </c>
      <c r="C1442" s="1">
        <f t="shared" si="597"/>
        <v>7352</v>
      </c>
      <c r="D1442" s="5">
        <f>IF(N1442&gt;0, RANK(N1442,(N1442:P1442,Q1442:AE1442)),0)</f>
        <v>2</v>
      </c>
      <c r="E1442" s="5">
        <f>IF(O1442&gt;0,RANK(O1442,(N1442:P1442,Q1442:AE1442)),0)</f>
        <v>1</v>
      </c>
      <c r="F1442" s="5">
        <f>IF(P1442&gt;0,RANK(P1442,(N1442:P1442,Q1442:AE1442)),0)</f>
        <v>0</v>
      </c>
      <c r="G1442" s="131">
        <f t="shared" si="595"/>
        <v>1637</v>
      </c>
      <c r="H1442" s="136">
        <f t="shared" si="596"/>
        <v>0.22266050054406963</v>
      </c>
      <c r="I1442" s="2"/>
      <c r="J1442" s="2">
        <f t="shared" si="598"/>
        <v>0.37704026115342765</v>
      </c>
      <c r="K1442" s="2">
        <f t="shared" si="599"/>
        <v>0.59970076169749731</v>
      </c>
      <c r="L1442" s="2">
        <f t="shared" si="600"/>
        <v>0</v>
      </c>
      <c r="M1442" s="2">
        <f t="shared" si="601"/>
        <v>2.32589771490751E-2</v>
      </c>
      <c r="N1442" s="63">
        <v>2772</v>
      </c>
      <c r="O1442" s="63">
        <v>4409</v>
      </c>
      <c r="P1442" s="63"/>
      <c r="Q1442" s="63">
        <v>72</v>
      </c>
      <c r="R1442" s="63">
        <v>25</v>
      </c>
      <c r="S1442" s="63">
        <v>23</v>
      </c>
      <c r="T1442" s="63">
        <v>6</v>
      </c>
      <c r="U1442" s="63"/>
      <c r="V1442" s="63">
        <v>1</v>
      </c>
      <c r="W1442" s="63">
        <f t="shared" si="606"/>
        <v>22</v>
      </c>
      <c r="X1442" s="63">
        <v>6</v>
      </c>
      <c r="Y1442" s="63">
        <v>0</v>
      </c>
      <c r="Z1442" s="63">
        <v>0</v>
      </c>
      <c r="AA1442" s="63"/>
      <c r="AB1442" s="63">
        <v>12</v>
      </c>
      <c r="AC1442" s="63">
        <v>4</v>
      </c>
      <c r="AD1442" s="63"/>
      <c r="AE1442" s="63"/>
      <c r="AF1442" s="63"/>
      <c r="AG1442" s="63"/>
      <c r="AH1442" s="63">
        <v>0</v>
      </c>
      <c r="AI1442" s="63"/>
      <c r="AJ1442" s="63">
        <v>0</v>
      </c>
      <c r="AK1442" s="63"/>
      <c r="AL1442" s="63"/>
      <c r="AM1442" s="63"/>
      <c r="AN1442" s="63"/>
      <c r="AO1442" s="63"/>
      <c r="AP1442" s="63"/>
      <c r="AQ1442" s="63">
        <v>0</v>
      </c>
      <c r="AS1442" s="5">
        <f>IF(Q1442&gt;0,RANK(Q1442,(N1442:P1442,Q1442:AE1442)),0)</f>
        <v>3</v>
      </c>
      <c r="AT1442" s="5">
        <f>IF(R1442&gt;0,RANK(R1442,(N1442:P1442,Q1442:AE1442)),0)</f>
        <v>4</v>
      </c>
      <c r="AU1442" s="5">
        <f>IF(T1442&gt;0,RANK(T1442,(N1442:P1442,Q1442:AE1442)),0)</f>
        <v>8</v>
      </c>
      <c r="AV1442" s="5">
        <f>IF(S1442&gt;0,RANK(S1442,(N1442:P1442,Q1442:AE1442)),0)</f>
        <v>5</v>
      </c>
      <c r="AW1442" s="2">
        <f t="shared" si="602"/>
        <v>9.7932535364526653E-3</v>
      </c>
      <c r="AX1442" s="2">
        <f t="shared" si="603"/>
        <v>3.4004352557127312E-3</v>
      </c>
      <c r="AY1442" s="2">
        <f t="shared" si="604"/>
        <v>8.1610446137105551E-4</v>
      </c>
      <c r="AZ1442" s="2">
        <f t="shared" si="605"/>
        <v>3.1284004352557129E-3</v>
      </c>
      <c r="BB1442" t="s">
        <v>1764</v>
      </c>
      <c r="BC1442" t="s">
        <v>2742</v>
      </c>
      <c r="BD1442" s="8">
        <v>7</v>
      </c>
      <c r="BF1442" s="111">
        <v>27</v>
      </c>
      <c r="BG1442" s="113">
        <v>135</v>
      </c>
      <c r="BH1442" s="117">
        <f t="shared" si="585"/>
        <v>27135</v>
      </c>
      <c r="BJ1442" s="5" t="s">
        <v>3185</v>
      </c>
      <c r="BW1442" s="63">
        <v>22</v>
      </c>
      <c r="BY1442" s="63">
        <v>0</v>
      </c>
    </row>
    <row r="1443" spans="1:77" hidden="1" outlineLevel="1">
      <c r="A1443" t="s">
        <v>509</v>
      </c>
      <c r="B1443" t="s">
        <v>2742</v>
      </c>
      <c r="C1443" s="1">
        <f t="shared" si="597"/>
        <v>115594</v>
      </c>
      <c r="D1443" s="5">
        <f>IF(N1443&gt;0, RANK(N1443,(N1443:P1443,Q1443:AE1443)),0)</f>
        <v>1</v>
      </c>
      <c r="E1443" s="5">
        <f>IF(O1443&gt;0,RANK(O1443,(N1443:P1443,Q1443:AE1443)),0)</f>
        <v>2</v>
      </c>
      <c r="F1443" s="5">
        <f>IF(P1443&gt;0,RANK(P1443,(N1443:P1443,Q1443:AE1443)),0)</f>
        <v>0</v>
      </c>
      <c r="G1443" s="131">
        <f t="shared" si="595"/>
        <v>34247</v>
      </c>
      <c r="H1443" s="136">
        <f t="shared" si="596"/>
        <v>0.29626970257971869</v>
      </c>
      <c r="I1443" s="2"/>
      <c r="J1443" s="2">
        <f t="shared" si="598"/>
        <v>0.63479073308303202</v>
      </c>
      <c r="K1443" s="2">
        <f t="shared" si="599"/>
        <v>0.33852103050331334</v>
      </c>
      <c r="L1443" s="2">
        <f t="shared" si="600"/>
        <v>0</v>
      </c>
      <c r="M1443" s="2">
        <f t="shared" si="601"/>
        <v>2.6688236413654642E-2</v>
      </c>
      <c r="N1443" s="63">
        <v>73378</v>
      </c>
      <c r="O1443" s="63">
        <v>39131</v>
      </c>
      <c r="P1443" s="63"/>
      <c r="Q1443" s="63">
        <v>1404</v>
      </c>
      <c r="R1443" s="63">
        <v>610</v>
      </c>
      <c r="S1443" s="63">
        <v>200</v>
      </c>
      <c r="T1443" s="63">
        <v>32</v>
      </c>
      <c r="U1443" s="63"/>
      <c r="V1443" s="63">
        <v>12</v>
      </c>
      <c r="W1443" s="63">
        <f t="shared" si="606"/>
        <v>496</v>
      </c>
      <c r="X1443" s="63">
        <v>84</v>
      </c>
      <c r="Y1443" s="63">
        <v>0</v>
      </c>
      <c r="Z1443" s="63">
        <v>1</v>
      </c>
      <c r="AA1443" s="63"/>
      <c r="AB1443" s="63">
        <v>190</v>
      </c>
      <c r="AC1443" s="63">
        <v>56</v>
      </c>
      <c r="AD1443" s="63"/>
      <c r="AE1443" s="63"/>
      <c r="AF1443" s="63"/>
      <c r="AG1443" s="63"/>
      <c r="AH1443" s="63">
        <v>0</v>
      </c>
      <c r="AI1443" s="63"/>
      <c r="AJ1443" s="63">
        <v>0</v>
      </c>
      <c r="AK1443" s="63"/>
      <c r="AL1443" s="63"/>
      <c r="AM1443" s="63"/>
      <c r="AN1443" s="63"/>
      <c r="AO1443" s="63"/>
      <c r="AP1443" s="63"/>
      <c r="AQ1443" s="63">
        <v>0</v>
      </c>
      <c r="AS1443" s="5">
        <f>IF(Q1443&gt;0,RANK(Q1443,(N1443:P1443,Q1443:AE1443)),0)</f>
        <v>3</v>
      </c>
      <c r="AT1443" s="5">
        <f>IF(R1443&gt;0,RANK(R1443,(N1443:P1443,Q1443:AE1443)),0)</f>
        <v>4</v>
      </c>
      <c r="AU1443" s="5">
        <f>IF(T1443&gt;0,RANK(T1443,(N1443:P1443,Q1443:AE1443)),0)</f>
        <v>10</v>
      </c>
      <c r="AV1443" s="5">
        <f>IF(S1443&gt;0,RANK(S1443,(N1443:P1443,Q1443:AE1443)),0)</f>
        <v>6</v>
      </c>
      <c r="AW1443" s="2">
        <f t="shared" si="602"/>
        <v>1.2145959132826963E-2</v>
      </c>
      <c r="AX1443" s="2">
        <f t="shared" si="603"/>
        <v>5.2770905064276697E-3</v>
      </c>
      <c r="AY1443" s="2">
        <f t="shared" si="604"/>
        <v>2.7683097738636953E-4</v>
      </c>
      <c r="AZ1443" s="2">
        <f t="shared" si="605"/>
        <v>1.7301936086648096E-3</v>
      </c>
      <c r="BB1443" t="s">
        <v>509</v>
      </c>
      <c r="BC1443" t="s">
        <v>2742</v>
      </c>
      <c r="BD1443" s="8">
        <v>8</v>
      </c>
      <c r="BF1443" s="111">
        <v>27</v>
      </c>
      <c r="BG1443" s="113">
        <v>137</v>
      </c>
      <c r="BH1443" s="117">
        <f t="shared" si="585"/>
        <v>27137</v>
      </c>
      <c r="BJ1443" s="5" t="s">
        <v>3185</v>
      </c>
      <c r="BW1443" s="63">
        <v>497</v>
      </c>
      <c r="BY1443" s="63">
        <v>1</v>
      </c>
    </row>
    <row r="1444" spans="1:77" hidden="1" outlineLevel="1">
      <c r="A1444" t="s">
        <v>837</v>
      </c>
      <c r="B1444" t="s">
        <v>2742</v>
      </c>
      <c r="C1444" s="1">
        <f t="shared" si="597"/>
        <v>71647</v>
      </c>
      <c r="D1444" s="5">
        <f>IF(N1444&gt;0, RANK(N1444,(N1444:P1444,Q1444:AE1444)),0)</f>
        <v>2</v>
      </c>
      <c r="E1444" s="5">
        <f>IF(O1444&gt;0,RANK(O1444,(N1444:P1444,Q1444:AE1444)),0)</f>
        <v>1</v>
      </c>
      <c r="F1444" s="5">
        <f>IF(P1444&gt;0,RANK(P1444,(N1444:P1444,Q1444:AE1444)),0)</f>
        <v>0</v>
      </c>
      <c r="G1444" s="131">
        <f t="shared" si="595"/>
        <v>10611</v>
      </c>
      <c r="H1444" s="136">
        <f t="shared" si="596"/>
        <v>0.14810110681535862</v>
      </c>
      <c r="I1444" s="2"/>
      <c r="J1444" s="2">
        <f t="shared" si="598"/>
        <v>0.41469984786522812</v>
      </c>
      <c r="K1444" s="2">
        <f t="shared" si="599"/>
        <v>0.56280095468058677</v>
      </c>
      <c r="L1444" s="2">
        <f t="shared" si="600"/>
        <v>0</v>
      </c>
      <c r="M1444" s="2">
        <f t="shared" si="601"/>
        <v>2.2499197454185049E-2</v>
      </c>
      <c r="N1444" s="63">
        <v>29712</v>
      </c>
      <c r="O1444" s="63">
        <v>40323</v>
      </c>
      <c r="P1444" s="63"/>
      <c r="Q1444" s="63">
        <v>941</v>
      </c>
      <c r="R1444" s="63">
        <v>217</v>
      </c>
      <c r="S1444" s="63">
        <v>61</v>
      </c>
      <c r="T1444" s="63">
        <v>20</v>
      </c>
      <c r="U1444" s="63"/>
      <c r="V1444" s="63">
        <v>5</v>
      </c>
      <c r="W1444" s="63">
        <f t="shared" si="606"/>
        <v>236</v>
      </c>
      <c r="X1444" s="63">
        <v>47</v>
      </c>
      <c r="Y1444" s="63">
        <v>0</v>
      </c>
      <c r="Z1444" s="63">
        <v>0</v>
      </c>
      <c r="AA1444" s="63"/>
      <c r="AB1444" s="63">
        <v>61</v>
      </c>
      <c r="AC1444" s="63">
        <v>24</v>
      </c>
      <c r="AD1444" s="63"/>
      <c r="AE1444" s="63"/>
      <c r="AF1444" s="63"/>
      <c r="AG1444" s="63"/>
      <c r="AH1444" s="63">
        <v>0</v>
      </c>
      <c r="AI1444" s="63"/>
      <c r="AJ1444" s="63">
        <v>0</v>
      </c>
      <c r="AK1444" s="63"/>
      <c r="AL1444" s="63"/>
      <c r="AM1444" s="63"/>
      <c r="AN1444" s="63"/>
      <c r="AO1444" s="63"/>
      <c r="AP1444" s="63"/>
      <c r="AQ1444" s="63">
        <v>0</v>
      </c>
      <c r="AS1444" s="5">
        <f>IF(Q1444&gt;0,RANK(Q1444,(N1444:P1444,Q1444:AE1444)),0)</f>
        <v>3</v>
      </c>
      <c r="AT1444" s="5">
        <f>IF(R1444&gt;0,RANK(R1444,(N1444:P1444,Q1444:AE1444)),0)</f>
        <v>5</v>
      </c>
      <c r="AU1444" s="5">
        <f>IF(T1444&gt;0,RANK(T1444,(N1444:P1444,Q1444:AE1444)),0)</f>
        <v>10</v>
      </c>
      <c r="AV1444" s="5">
        <f>IF(S1444&gt;0,RANK(S1444,(N1444:P1444,Q1444:AE1444)),0)</f>
        <v>6</v>
      </c>
      <c r="AW1444" s="2">
        <f t="shared" si="602"/>
        <v>1.3133836727287953E-2</v>
      </c>
      <c r="AX1444" s="2">
        <f t="shared" si="603"/>
        <v>3.02873811883261E-3</v>
      </c>
      <c r="AY1444" s="2">
        <f t="shared" si="604"/>
        <v>2.7914637039931888E-4</v>
      </c>
      <c r="AZ1444" s="2">
        <f t="shared" si="605"/>
        <v>8.5139642971792263E-4</v>
      </c>
      <c r="BB1444" t="s">
        <v>837</v>
      </c>
      <c r="BC1444" t="s">
        <v>2742</v>
      </c>
      <c r="BD1444" s="8">
        <v>2</v>
      </c>
      <c r="BF1444" s="111">
        <v>27</v>
      </c>
      <c r="BG1444" s="113">
        <v>139</v>
      </c>
      <c r="BH1444" s="117">
        <f t="shared" si="585"/>
        <v>27139</v>
      </c>
      <c r="BJ1444" s="5" t="s">
        <v>3185</v>
      </c>
      <c r="BW1444" s="63">
        <v>236</v>
      </c>
      <c r="BY1444" s="63">
        <v>0</v>
      </c>
    </row>
    <row r="1445" spans="1:77" ht="14" hidden="1" customHeight="1" outlineLevel="1">
      <c r="A1445" t="s">
        <v>777</v>
      </c>
      <c r="B1445" t="s">
        <v>2742</v>
      </c>
      <c r="C1445" s="1">
        <f t="shared" si="597"/>
        <v>46509</v>
      </c>
      <c r="D1445" s="5">
        <f>IF(N1445&gt;0, RANK(N1445,(N1445:P1445,Q1445:AE1445)),0)</f>
        <v>2</v>
      </c>
      <c r="E1445" s="5">
        <f>IF(O1445&gt;0,RANK(O1445,(N1445:P1445,Q1445:AE1445)),0)</f>
        <v>1</v>
      </c>
      <c r="F1445" s="5">
        <f>IF(P1445&gt;0,RANK(P1445,(N1445:P1445,Q1445:AE1445)),0)</f>
        <v>0</v>
      </c>
      <c r="G1445" s="131">
        <f t="shared" si="595"/>
        <v>10251</v>
      </c>
      <c r="H1445" s="136">
        <f t="shared" si="596"/>
        <v>0.22040895310585049</v>
      </c>
      <c r="I1445" s="2"/>
      <c r="J1445" s="2">
        <f t="shared" si="598"/>
        <v>0.37835687716355976</v>
      </c>
      <c r="K1445" s="2">
        <f t="shared" si="599"/>
        <v>0.59876583026941022</v>
      </c>
      <c r="L1445" s="2">
        <f t="shared" si="600"/>
        <v>0</v>
      </c>
      <c r="M1445" s="2">
        <f t="shared" si="601"/>
        <v>2.2877292567030083E-2</v>
      </c>
      <c r="N1445" s="63">
        <v>17597</v>
      </c>
      <c r="O1445" s="63">
        <v>27848</v>
      </c>
      <c r="P1445" s="63"/>
      <c r="Q1445" s="63">
        <v>541</v>
      </c>
      <c r="R1445" s="63">
        <v>145</v>
      </c>
      <c r="S1445" s="63">
        <v>61</v>
      </c>
      <c r="T1445" s="63">
        <v>13</v>
      </c>
      <c r="U1445" s="63"/>
      <c r="V1445" s="63">
        <v>2</v>
      </c>
      <c r="W1445" s="63">
        <f t="shared" si="606"/>
        <v>189</v>
      </c>
      <c r="X1445" s="63">
        <v>26</v>
      </c>
      <c r="Y1445" s="63">
        <v>0</v>
      </c>
      <c r="Z1445" s="63">
        <v>0</v>
      </c>
      <c r="AA1445" s="63"/>
      <c r="AB1445" s="63">
        <v>63</v>
      </c>
      <c r="AC1445" s="63">
        <v>24</v>
      </c>
      <c r="AD1445" s="63"/>
      <c r="AE1445" s="63"/>
      <c r="AF1445" s="63"/>
      <c r="AG1445" s="63"/>
      <c r="AH1445" s="63">
        <v>0</v>
      </c>
      <c r="AI1445" s="63"/>
      <c r="AJ1445" s="63">
        <v>0</v>
      </c>
      <c r="AK1445" s="63"/>
      <c r="AL1445" s="63"/>
      <c r="AM1445" s="63"/>
      <c r="AN1445" s="63"/>
      <c r="AO1445" s="63"/>
      <c r="AP1445" s="63"/>
      <c r="AQ1445" s="63">
        <v>0</v>
      </c>
      <c r="AS1445" s="5">
        <f>IF(Q1445&gt;0,RANK(Q1445,(N1445:P1445,Q1445:AE1445)),0)</f>
        <v>3</v>
      </c>
      <c r="AT1445" s="5">
        <f>IF(R1445&gt;0,RANK(R1445,(N1445:P1445,Q1445:AE1445)),0)</f>
        <v>5</v>
      </c>
      <c r="AU1445" s="5">
        <f>IF(T1445&gt;0,RANK(T1445,(N1445:P1445,Q1445:AE1445)),0)</f>
        <v>10</v>
      </c>
      <c r="AV1445" s="5">
        <f>IF(S1445&gt;0,RANK(S1445,(N1445:P1445,Q1445:AE1445)),0)</f>
        <v>7</v>
      </c>
      <c r="AW1445" s="2">
        <f t="shared" si="602"/>
        <v>1.1632157216882754E-2</v>
      </c>
      <c r="AX1445" s="2">
        <f t="shared" si="603"/>
        <v>3.1176761487024017E-3</v>
      </c>
      <c r="AY1445" s="2">
        <f t="shared" si="604"/>
        <v>2.7951579264228431E-4</v>
      </c>
      <c r="AZ1445" s="2">
        <f t="shared" si="605"/>
        <v>1.3115741039368724E-3</v>
      </c>
      <c r="BB1445" t="s">
        <v>777</v>
      </c>
      <c r="BC1445" t="s">
        <v>2742</v>
      </c>
      <c r="BD1445" s="8">
        <v>6</v>
      </c>
      <c r="BF1445" s="111">
        <v>27</v>
      </c>
      <c r="BG1445" s="113">
        <v>141</v>
      </c>
      <c r="BH1445" s="117">
        <f t="shared" si="585"/>
        <v>27141</v>
      </c>
      <c r="BJ1445" s="5" t="s">
        <v>3185</v>
      </c>
      <c r="BW1445" s="63">
        <v>189</v>
      </c>
      <c r="BY1445" s="63">
        <v>0</v>
      </c>
    </row>
    <row r="1446" spans="1:77" hidden="1" outlineLevel="1">
      <c r="A1446" t="s">
        <v>1599</v>
      </c>
      <c r="B1446" t="s">
        <v>2742</v>
      </c>
      <c r="C1446" s="1">
        <f t="shared" si="597"/>
        <v>7815</v>
      </c>
      <c r="D1446" s="5">
        <f>IF(N1446&gt;0, RANK(N1446,(N1446:P1446,Q1446:AE1446)),0)</f>
        <v>2</v>
      </c>
      <c r="E1446" s="5">
        <f>IF(O1446&gt;0,RANK(O1446,(N1446:P1446,Q1446:AE1446)),0)</f>
        <v>1</v>
      </c>
      <c r="F1446" s="5">
        <f>IF(P1446&gt;0,RANK(P1446,(N1446:P1446,Q1446:AE1446)),0)</f>
        <v>0</v>
      </c>
      <c r="G1446" s="131">
        <f t="shared" si="595"/>
        <v>1777</v>
      </c>
      <c r="H1446" s="136">
        <f t="shared" si="596"/>
        <v>0.22738323736404351</v>
      </c>
      <c r="I1446" s="2"/>
      <c r="J1446" s="2">
        <f t="shared" si="598"/>
        <v>0.37312859884836852</v>
      </c>
      <c r="K1446" s="2">
        <f t="shared" si="599"/>
        <v>0.600511836212412</v>
      </c>
      <c r="L1446" s="2">
        <f t="shared" si="600"/>
        <v>0</v>
      </c>
      <c r="M1446" s="2">
        <f t="shared" si="601"/>
        <v>2.6359564939219426E-2</v>
      </c>
      <c r="N1446" s="63">
        <v>2916</v>
      </c>
      <c r="O1446" s="63">
        <v>4693</v>
      </c>
      <c r="P1446" s="63"/>
      <c r="Q1446" s="63">
        <v>113</v>
      </c>
      <c r="R1446" s="63">
        <v>36</v>
      </c>
      <c r="S1446" s="63">
        <v>9</v>
      </c>
      <c r="T1446" s="63">
        <v>0</v>
      </c>
      <c r="U1446" s="63"/>
      <c r="V1446" s="63">
        <v>1</v>
      </c>
      <c r="W1446" s="63">
        <f t="shared" si="606"/>
        <v>30</v>
      </c>
      <c r="X1446" s="63">
        <v>4</v>
      </c>
      <c r="Y1446" s="63">
        <v>0</v>
      </c>
      <c r="Z1446" s="63">
        <v>0</v>
      </c>
      <c r="AA1446" s="63"/>
      <c r="AB1446" s="63">
        <v>11</v>
      </c>
      <c r="AC1446" s="63">
        <v>2</v>
      </c>
      <c r="AD1446" s="63"/>
      <c r="AE1446" s="63"/>
      <c r="AF1446" s="63"/>
      <c r="AG1446" s="63"/>
      <c r="AH1446" s="63">
        <v>0</v>
      </c>
      <c r="AI1446" s="63"/>
      <c r="AJ1446" s="63">
        <v>0</v>
      </c>
      <c r="AK1446" s="63"/>
      <c r="AL1446" s="63"/>
      <c r="AM1446" s="63"/>
      <c r="AN1446" s="63"/>
      <c r="AO1446" s="63"/>
      <c r="AP1446" s="63"/>
      <c r="AQ1446" s="63">
        <v>0</v>
      </c>
      <c r="AS1446" s="5">
        <f>IF(Q1446&gt;0,RANK(Q1446,(N1446:P1446,Q1446:AE1446)),0)</f>
        <v>3</v>
      </c>
      <c r="AT1446" s="5">
        <f>IF(R1446&gt;0,RANK(R1446,(N1446:P1446,Q1446:AE1446)),0)</f>
        <v>4</v>
      </c>
      <c r="AU1446" s="5">
        <f>IF(T1446&gt;0,RANK(T1446,(N1446:P1446,Q1446:AE1446)),0)</f>
        <v>0</v>
      </c>
      <c r="AV1446" s="5">
        <f>IF(S1446&gt;0,RANK(S1446,(N1446:P1446,Q1446:AE1446)),0)</f>
        <v>7</v>
      </c>
      <c r="AW1446" s="2">
        <f t="shared" si="602"/>
        <v>1.4459373000639795E-2</v>
      </c>
      <c r="AX1446" s="2">
        <f t="shared" si="603"/>
        <v>4.6065259117082534E-3</v>
      </c>
      <c r="AY1446" s="2">
        <f t="shared" si="604"/>
        <v>0</v>
      </c>
      <c r="AZ1446" s="2">
        <f t="shared" si="605"/>
        <v>1.1516314779270633E-3</v>
      </c>
      <c r="BB1446" t="s">
        <v>1599</v>
      </c>
      <c r="BC1446" t="s">
        <v>2742</v>
      </c>
      <c r="BD1446" s="8">
        <v>7</v>
      </c>
      <c r="BF1446" s="111">
        <v>27</v>
      </c>
      <c r="BG1446" s="113">
        <v>143</v>
      </c>
      <c r="BH1446" s="117">
        <f t="shared" si="585"/>
        <v>27143</v>
      </c>
      <c r="BJ1446" s="5" t="s">
        <v>3185</v>
      </c>
      <c r="BW1446" s="63">
        <v>30</v>
      </c>
      <c r="BY1446" s="63">
        <v>0</v>
      </c>
    </row>
    <row r="1447" spans="1:77" hidden="1" outlineLevel="1">
      <c r="A1447" t="s">
        <v>207</v>
      </c>
      <c r="B1447" t="s">
        <v>2742</v>
      </c>
      <c r="C1447" s="1">
        <f t="shared" si="597"/>
        <v>78477</v>
      </c>
      <c r="D1447" s="5">
        <f>IF(N1447&gt;0, RANK(N1447,(N1447:P1447,Q1447:AE1447)),0)</f>
        <v>2</v>
      </c>
      <c r="E1447" s="5">
        <f>IF(O1447&gt;0,RANK(O1447,(N1447:P1447,Q1447:AE1447)),0)</f>
        <v>1</v>
      </c>
      <c r="F1447" s="5">
        <f>IF(P1447&gt;0,RANK(P1447,(N1447:P1447,Q1447:AE1447)),0)</f>
        <v>0</v>
      </c>
      <c r="G1447" s="131">
        <f t="shared" si="595"/>
        <v>9464</v>
      </c>
      <c r="H1447" s="136">
        <f t="shared" si="596"/>
        <v>0.1205958433681206</v>
      </c>
      <c r="I1447" s="2"/>
      <c r="J1447" s="2">
        <f t="shared" si="598"/>
        <v>0.42752653643742755</v>
      </c>
      <c r="K1447" s="2">
        <f t="shared" si="599"/>
        <v>0.54812237980554812</v>
      </c>
      <c r="L1447" s="2">
        <f t="shared" si="600"/>
        <v>0</v>
      </c>
      <c r="M1447" s="2">
        <f t="shared" si="601"/>
        <v>2.4351083757024328E-2</v>
      </c>
      <c r="N1447" s="63">
        <v>33551</v>
      </c>
      <c r="O1447" s="63">
        <v>43015</v>
      </c>
      <c r="P1447" s="63"/>
      <c r="Q1447" s="63">
        <v>955</v>
      </c>
      <c r="R1447" s="63">
        <v>338</v>
      </c>
      <c r="S1447" s="63">
        <v>115</v>
      </c>
      <c r="T1447" s="63">
        <v>35</v>
      </c>
      <c r="U1447" s="63"/>
      <c r="V1447" s="63">
        <v>11</v>
      </c>
      <c r="W1447" s="63">
        <f t="shared" si="606"/>
        <v>298</v>
      </c>
      <c r="X1447" s="63">
        <v>48</v>
      </c>
      <c r="Y1447" s="63">
        <v>1</v>
      </c>
      <c r="Z1447" s="63">
        <v>0</v>
      </c>
      <c r="AA1447" s="63"/>
      <c r="AB1447" s="63">
        <v>82</v>
      </c>
      <c r="AC1447" s="63">
        <v>27</v>
      </c>
      <c r="AD1447" s="63"/>
      <c r="AE1447" s="63"/>
      <c r="AF1447" s="63"/>
      <c r="AG1447" s="63"/>
      <c r="AH1447" s="63">
        <v>0</v>
      </c>
      <c r="AI1447" s="63"/>
      <c r="AJ1447" s="63">
        <v>1</v>
      </c>
      <c r="AK1447" s="63"/>
      <c r="AL1447" s="63"/>
      <c r="AM1447" s="63"/>
      <c r="AN1447" s="63"/>
      <c r="AO1447" s="63"/>
      <c r="AP1447" s="63"/>
      <c r="AQ1447" s="63">
        <v>0</v>
      </c>
      <c r="AS1447" s="5">
        <f>IF(Q1447&gt;0,RANK(Q1447,(N1447:P1447,Q1447:AE1447)),0)</f>
        <v>3</v>
      </c>
      <c r="AT1447" s="5">
        <f>IF(R1447&gt;0,RANK(R1447,(N1447:P1447,Q1447:AE1447)),0)</f>
        <v>4</v>
      </c>
      <c r="AU1447" s="5">
        <f>IF(T1447&gt;0,RANK(T1447,(N1447:P1447,Q1447:AE1447)),0)</f>
        <v>9</v>
      </c>
      <c r="AV1447" s="5">
        <f>IF(S1447&gt;0,RANK(S1447,(N1447:P1447,Q1447:AE1447)),0)</f>
        <v>6</v>
      </c>
      <c r="AW1447" s="2">
        <f t="shared" si="602"/>
        <v>1.2169170585012169E-2</v>
      </c>
      <c r="AX1447" s="2">
        <f t="shared" si="603"/>
        <v>4.3069944060043072E-3</v>
      </c>
      <c r="AY1447" s="2">
        <f t="shared" si="604"/>
        <v>4.4599054500044598E-4</v>
      </c>
      <c r="AZ1447" s="2">
        <f t="shared" si="605"/>
        <v>1.4653975050014654E-3</v>
      </c>
      <c r="BB1447" t="s">
        <v>207</v>
      </c>
      <c r="BC1447" t="s">
        <v>2742</v>
      </c>
      <c r="BD1447" s="8"/>
      <c r="BF1447" s="111">
        <v>27</v>
      </c>
      <c r="BG1447" s="113">
        <v>145</v>
      </c>
      <c r="BH1447" s="117">
        <f t="shared" si="585"/>
        <v>27145</v>
      </c>
      <c r="BJ1447" s="5" t="s">
        <v>3185</v>
      </c>
      <c r="BW1447" s="63">
        <v>300</v>
      </c>
      <c r="BY1447" s="63">
        <v>0</v>
      </c>
    </row>
    <row r="1448" spans="1:77" hidden="1" outlineLevel="1">
      <c r="A1448" t="s">
        <v>1740</v>
      </c>
      <c r="B1448" t="s">
        <v>2742</v>
      </c>
      <c r="C1448" s="1">
        <f t="shared" si="597"/>
        <v>19124</v>
      </c>
      <c r="D1448" s="5">
        <f>IF(N1448&gt;0, RANK(N1448,(N1448:P1448,Q1448:AE1448)),0)</f>
        <v>2</v>
      </c>
      <c r="E1448" s="5">
        <f>IF(O1448&gt;0,RANK(O1448,(N1448:P1448,Q1448:AE1448)),0)</f>
        <v>1</v>
      </c>
      <c r="F1448" s="5">
        <f>IF(P1448&gt;0,RANK(P1448,(N1448:P1448,Q1448:AE1448)),0)</f>
        <v>0</v>
      </c>
      <c r="G1448" s="131">
        <f t="shared" si="595"/>
        <v>1197</v>
      </c>
      <c r="H1448" s="136">
        <f t="shared" si="596"/>
        <v>6.2591508052708633E-2</v>
      </c>
      <c r="I1448" s="2"/>
      <c r="J1448" s="2">
        <f t="shared" si="598"/>
        <v>0.45523948964651745</v>
      </c>
      <c r="K1448" s="2">
        <f t="shared" si="599"/>
        <v>0.51783099769922614</v>
      </c>
      <c r="L1448" s="2">
        <f t="shared" si="600"/>
        <v>0</v>
      </c>
      <c r="M1448" s="2">
        <f t="shared" si="601"/>
        <v>2.692951265425636E-2</v>
      </c>
      <c r="N1448" s="63">
        <v>8706</v>
      </c>
      <c r="O1448" s="63">
        <v>9903</v>
      </c>
      <c r="P1448" s="63"/>
      <c r="Q1448" s="63">
        <v>254</v>
      </c>
      <c r="R1448" s="63">
        <v>75</v>
      </c>
      <c r="S1448" s="63">
        <v>25</v>
      </c>
      <c r="T1448" s="63">
        <v>16</v>
      </c>
      <c r="U1448" s="63"/>
      <c r="V1448" s="63">
        <v>2</v>
      </c>
      <c r="W1448" s="63">
        <f t="shared" si="606"/>
        <v>89</v>
      </c>
      <c r="X1448" s="63">
        <v>15</v>
      </c>
      <c r="Y1448" s="63">
        <v>0</v>
      </c>
      <c r="Z1448" s="63">
        <v>1</v>
      </c>
      <c r="AA1448" s="63"/>
      <c r="AB1448" s="63">
        <v>30</v>
      </c>
      <c r="AC1448" s="63">
        <v>8</v>
      </c>
      <c r="AD1448" s="63"/>
      <c r="AE1448" s="63"/>
      <c r="AF1448" s="63"/>
      <c r="AG1448" s="63"/>
      <c r="AH1448" s="63">
        <v>0</v>
      </c>
      <c r="AI1448" s="63"/>
      <c r="AJ1448" s="63">
        <v>0</v>
      </c>
      <c r="AK1448" s="63"/>
      <c r="AL1448" s="63"/>
      <c r="AM1448" s="63"/>
      <c r="AN1448" s="63"/>
      <c r="AO1448" s="63"/>
      <c r="AP1448" s="63"/>
      <c r="AQ1448" s="63">
        <v>0</v>
      </c>
      <c r="AS1448" s="5">
        <f>IF(Q1448&gt;0,RANK(Q1448,(N1448:P1448,Q1448:AE1448)),0)</f>
        <v>3</v>
      </c>
      <c r="AT1448" s="5">
        <f>IF(R1448&gt;0,RANK(R1448,(N1448:P1448,Q1448:AE1448)),0)</f>
        <v>5</v>
      </c>
      <c r="AU1448" s="5">
        <f>IF(T1448&gt;0,RANK(T1448,(N1448:P1448,Q1448:AE1448)),0)</f>
        <v>8</v>
      </c>
      <c r="AV1448" s="5">
        <f>IF(S1448&gt;0,RANK(S1448,(N1448:P1448,Q1448:AE1448)),0)</f>
        <v>7</v>
      </c>
      <c r="AW1448" s="2">
        <f t="shared" si="602"/>
        <v>1.328174022171094E-2</v>
      </c>
      <c r="AX1448" s="2">
        <f t="shared" si="603"/>
        <v>3.9217736875130724E-3</v>
      </c>
      <c r="AY1448" s="2">
        <f t="shared" si="604"/>
        <v>8.366450533361222E-4</v>
      </c>
      <c r="AZ1448" s="2">
        <f t="shared" si="605"/>
        <v>1.307257895837691E-3</v>
      </c>
      <c r="BB1448" t="s">
        <v>1740</v>
      </c>
      <c r="BC1448" t="s">
        <v>2742</v>
      </c>
      <c r="BD1448" s="8">
        <v>1</v>
      </c>
      <c r="BF1448" s="111">
        <v>27</v>
      </c>
      <c r="BG1448" s="113">
        <v>147</v>
      </c>
      <c r="BH1448" s="117">
        <f t="shared" si="585"/>
        <v>27147</v>
      </c>
      <c r="BJ1448" s="5" t="s">
        <v>3185</v>
      </c>
      <c r="BW1448" s="63">
        <v>90</v>
      </c>
      <c r="BY1448" s="63">
        <v>3</v>
      </c>
    </row>
    <row r="1449" spans="1:77" hidden="1" outlineLevel="1">
      <c r="A1449" t="s">
        <v>2796</v>
      </c>
      <c r="B1449" t="s">
        <v>2742</v>
      </c>
      <c r="C1449" s="1">
        <f t="shared" si="597"/>
        <v>5652</v>
      </c>
      <c r="D1449" s="5">
        <f>IF(N1449&gt;0, RANK(N1449,(N1449:P1449,Q1449:AE1449)),0)</f>
        <v>2</v>
      </c>
      <c r="E1449" s="5">
        <f>IF(O1449&gt;0,RANK(O1449,(N1449:P1449,Q1449:AE1449)),0)</f>
        <v>1</v>
      </c>
      <c r="F1449" s="5">
        <f>IF(P1449&gt;0,RANK(P1449,(N1449:P1449,Q1449:AE1449)),0)</f>
        <v>0</v>
      </c>
      <c r="G1449" s="131">
        <f t="shared" si="595"/>
        <v>24</v>
      </c>
      <c r="H1449" s="136">
        <f t="shared" si="596"/>
        <v>4.246284501061571E-3</v>
      </c>
      <c r="I1449" s="2"/>
      <c r="J1449" s="2">
        <f t="shared" si="598"/>
        <v>0.4851380042462845</v>
      </c>
      <c r="K1449" s="2">
        <f t="shared" si="599"/>
        <v>0.48938428874734607</v>
      </c>
      <c r="L1449" s="2">
        <f t="shared" si="600"/>
        <v>0</v>
      </c>
      <c r="M1449" s="2">
        <f t="shared" si="601"/>
        <v>2.5477707006369421E-2</v>
      </c>
      <c r="N1449" s="63">
        <v>2742</v>
      </c>
      <c r="O1449" s="63">
        <v>2766</v>
      </c>
      <c r="P1449" s="63"/>
      <c r="Q1449" s="63">
        <v>57</v>
      </c>
      <c r="R1449" s="63">
        <v>31</v>
      </c>
      <c r="S1449" s="63">
        <v>8</v>
      </c>
      <c r="T1449" s="63">
        <v>4</v>
      </c>
      <c r="U1449" s="63"/>
      <c r="V1449" s="63">
        <v>0</v>
      </c>
      <c r="W1449" s="63">
        <f t="shared" si="606"/>
        <v>31</v>
      </c>
      <c r="X1449" s="63">
        <v>5</v>
      </c>
      <c r="Y1449" s="63">
        <v>0</v>
      </c>
      <c r="Z1449" s="63">
        <v>0</v>
      </c>
      <c r="AA1449" s="63"/>
      <c r="AB1449" s="63">
        <v>8</v>
      </c>
      <c r="AC1449" s="63">
        <v>0</v>
      </c>
      <c r="AD1449" s="63"/>
      <c r="AE1449" s="63"/>
      <c r="AF1449" s="63"/>
      <c r="AG1449" s="63"/>
      <c r="AH1449" s="63">
        <v>0</v>
      </c>
      <c r="AI1449" s="63"/>
      <c r="AJ1449" s="63">
        <v>0</v>
      </c>
      <c r="AK1449" s="63"/>
      <c r="AL1449" s="63"/>
      <c r="AM1449" s="63"/>
      <c r="AN1449" s="63"/>
      <c r="AO1449" s="63"/>
      <c r="AP1449" s="63"/>
      <c r="AQ1449" s="63">
        <v>0</v>
      </c>
      <c r="AS1449" s="5">
        <f>IF(Q1449&gt;0,RANK(Q1449,(N1449:P1449,Q1449:AE1449)),0)</f>
        <v>3</v>
      </c>
      <c r="AT1449" s="5">
        <f>IF(R1449&gt;0,RANK(R1449,(N1449:P1449,Q1449:AE1449)),0)</f>
        <v>4</v>
      </c>
      <c r="AU1449" s="5">
        <f>IF(T1449&gt;0,RANK(T1449,(N1449:P1449,Q1449:AE1449)),0)</f>
        <v>9</v>
      </c>
      <c r="AV1449" s="5">
        <f>IF(S1449&gt;0,RANK(S1449,(N1449:P1449,Q1449:AE1449)),0)</f>
        <v>6</v>
      </c>
      <c r="AW1449" s="2">
        <f t="shared" si="602"/>
        <v>1.0084925690021231E-2</v>
      </c>
      <c r="AX1449" s="2">
        <f t="shared" si="603"/>
        <v>5.4847841472045293E-3</v>
      </c>
      <c r="AY1449" s="2">
        <f t="shared" si="604"/>
        <v>7.0771408351026188E-4</v>
      </c>
      <c r="AZ1449" s="2">
        <f t="shared" si="605"/>
        <v>1.4154281670205238E-3</v>
      </c>
      <c r="BB1449" t="s">
        <v>2796</v>
      </c>
      <c r="BC1449" t="s">
        <v>2742</v>
      </c>
      <c r="BD1449" s="8">
        <v>7</v>
      </c>
      <c r="BF1449" s="111">
        <v>27</v>
      </c>
      <c r="BG1449" s="113">
        <v>149</v>
      </c>
      <c r="BH1449" s="117">
        <f t="shared" ref="BH1449:BH1512" si="607">1000*BF1449+BG1449</f>
        <v>27149</v>
      </c>
      <c r="BJ1449" s="5" t="s">
        <v>3185</v>
      </c>
      <c r="BW1449" s="63">
        <v>31</v>
      </c>
      <c r="BY1449" s="63">
        <v>1</v>
      </c>
    </row>
    <row r="1450" spans="1:77" hidden="1" outlineLevel="1">
      <c r="A1450" t="s">
        <v>257</v>
      </c>
      <c r="B1450" t="s">
        <v>2742</v>
      </c>
      <c r="C1450" s="1">
        <f t="shared" si="597"/>
        <v>5119</v>
      </c>
      <c r="D1450" s="5">
        <f>IF(N1450&gt;0, RANK(N1450,(N1450:P1450,Q1450:AE1450)),0)</f>
        <v>1</v>
      </c>
      <c r="E1450" s="5">
        <f>IF(O1450&gt;0,RANK(O1450,(N1450:P1450,Q1450:AE1450)),0)</f>
        <v>2</v>
      </c>
      <c r="F1450" s="5">
        <f>IF(P1450&gt;0,RANK(P1450,(N1450:P1450,Q1450:AE1450)),0)</f>
        <v>0</v>
      </c>
      <c r="G1450" s="131">
        <f t="shared" si="595"/>
        <v>503</v>
      </c>
      <c r="H1450" s="136">
        <f t="shared" si="596"/>
        <v>9.8261379175620236E-2</v>
      </c>
      <c r="I1450" s="2"/>
      <c r="J1450" s="2">
        <f t="shared" si="598"/>
        <v>0.53740965032232857</v>
      </c>
      <c r="K1450" s="2">
        <f t="shared" si="599"/>
        <v>0.43914827114670835</v>
      </c>
      <c r="L1450" s="2">
        <f t="shared" si="600"/>
        <v>0</v>
      </c>
      <c r="M1450" s="2">
        <f t="shared" si="601"/>
        <v>2.3442078530963084E-2</v>
      </c>
      <c r="N1450" s="63">
        <v>2751</v>
      </c>
      <c r="O1450" s="63">
        <v>2248</v>
      </c>
      <c r="P1450" s="63"/>
      <c r="Q1450" s="63">
        <v>51</v>
      </c>
      <c r="R1450" s="63">
        <v>15</v>
      </c>
      <c r="S1450" s="63">
        <v>5</v>
      </c>
      <c r="T1450" s="63">
        <v>2</v>
      </c>
      <c r="U1450" s="63"/>
      <c r="V1450" s="63">
        <v>1</v>
      </c>
      <c r="W1450" s="63">
        <f t="shared" si="606"/>
        <v>32</v>
      </c>
      <c r="X1450" s="63">
        <v>2</v>
      </c>
      <c r="Y1450" s="63">
        <v>0</v>
      </c>
      <c r="Z1450" s="63">
        <v>0</v>
      </c>
      <c r="AA1450" s="63"/>
      <c r="AB1450" s="63">
        <v>9</v>
      </c>
      <c r="AC1450" s="63">
        <v>3</v>
      </c>
      <c r="AD1450" s="63"/>
      <c r="AE1450" s="63"/>
      <c r="AF1450" s="63"/>
      <c r="AG1450" s="63"/>
      <c r="AH1450" s="63">
        <v>0</v>
      </c>
      <c r="AI1450" s="63"/>
      <c r="AJ1450" s="63">
        <v>0</v>
      </c>
      <c r="AK1450" s="63"/>
      <c r="AL1450" s="63"/>
      <c r="AM1450" s="63"/>
      <c r="AN1450" s="63"/>
      <c r="AO1450" s="63"/>
      <c r="AP1450" s="63"/>
      <c r="AQ1450" s="63">
        <v>0</v>
      </c>
      <c r="AS1450" s="5">
        <f>IF(Q1450&gt;0,RANK(Q1450,(N1450:P1450,Q1450:AE1450)),0)</f>
        <v>3</v>
      </c>
      <c r="AT1450" s="5">
        <f>IF(R1450&gt;0,RANK(R1450,(N1450:P1450,Q1450:AE1450)),0)</f>
        <v>5</v>
      </c>
      <c r="AU1450" s="5">
        <f>IF(T1450&gt;0,RANK(T1450,(N1450:P1450,Q1450:AE1450)),0)</f>
        <v>9</v>
      </c>
      <c r="AV1450" s="5">
        <f>IF(S1450&gt;0,RANK(S1450,(N1450:P1450,Q1450:AE1450)),0)</f>
        <v>7</v>
      </c>
      <c r="AW1450" s="2">
        <f t="shared" si="602"/>
        <v>9.962883375659308E-3</v>
      </c>
      <c r="AX1450" s="2">
        <f t="shared" si="603"/>
        <v>2.9302598163703846E-3</v>
      </c>
      <c r="AY1450" s="2">
        <f t="shared" si="604"/>
        <v>3.9070130884938462E-4</v>
      </c>
      <c r="AZ1450" s="2">
        <f t="shared" si="605"/>
        <v>9.7675327212346169E-4</v>
      </c>
      <c r="BB1450" t="s">
        <v>257</v>
      </c>
      <c r="BC1450" t="s">
        <v>2742</v>
      </c>
      <c r="BD1450" s="8">
        <v>7</v>
      </c>
      <c r="BF1450" s="111">
        <v>27</v>
      </c>
      <c r="BG1450" s="113">
        <v>151</v>
      </c>
      <c r="BH1450" s="117">
        <f t="shared" si="607"/>
        <v>27151</v>
      </c>
      <c r="BJ1450" s="5" t="s">
        <v>3185</v>
      </c>
      <c r="BW1450" s="63">
        <v>32</v>
      </c>
      <c r="BY1450" s="63">
        <v>0</v>
      </c>
    </row>
    <row r="1451" spans="1:77" hidden="1" outlineLevel="1">
      <c r="A1451" t="s">
        <v>2011</v>
      </c>
      <c r="B1451" t="s">
        <v>2742</v>
      </c>
      <c r="C1451" s="1">
        <f t="shared" si="597"/>
        <v>11803</v>
      </c>
      <c r="D1451" s="5">
        <f>IF(N1451&gt;0, RANK(N1451,(N1451:P1451,Q1451:AE1451)),0)</f>
        <v>2</v>
      </c>
      <c r="E1451" s="5">
        <f>IF(O1451&gt;0,RANK(O1451,(N1451:P1451,Q1451:AE1451)),0)</f>
        <v>1</v>
      </c>
      <c r="F1451" s="5">
        <f>IF(P1451&gt;0,RANK(P1451,(N1451:P1451,Q1451:AE1451)),0)</f>
        <v>0</v>
      </c>
      <c r="G1451" s="131">
        <f t="shared" si="595"/>
        <v>1900</v>
      </c>
      <c r="H1451" s="136">
        <f t="shared" si="596"/>
        <v>0.16097602304498856</v>
      </c>
      <c r="I1451" s="2"/>
      <c r="J1451" s="2">
        <f t="shared" si="598"/>
        <v>0.40828602897568417</v>
      </c>
      <c r="K1451" s="2">
        <f t="shared" si="599"/>
        <v>0.5692620520206727</v>
      </c>
      <c r="L1451" s="2">
        <f t="shared" si="600"/>
        <v>0</v>
      </c>
      <c r="M1451" s="2">
        <f t="shared" si="601"/>
        <v>2.2451919003643073E-2</v>
      </c>
      <c r="N1451" s="63">
        <v>4819</v>
      </c>
      <c r="O1451" s="63">
        <v>6719</v>
      </c>
      <c r="P1451" s="63"/>
      <c r="Q1451" s="63">
        <v>117</v>
      </c>
      <c r="R1451" s="63">
        <v>42</v>
      </c>
      <c r="S1451" s="63">
        <v>29</v>
      </c>
      <c r="T1451" s="63">
        <v>2</v>
      </c>
      <c r="U1451" s="63"/>
      <c r="V1451" s="63">
        <v>1</v>
      </c>
      <c r="W1451" s="63">
        <f t="shared" si="606"/>
        <v>41</v>
      </c>
      <c r="X1451" s="63">
        <v>10</v>
      </c>
      <c r="Y1451" s="63">
        <v>0</v>
      </c>
      <c r="Z1451" s="63">
        <v>0</v>
      </c>
      <c r="AA1451" s="63"/>
      <c r="AB1451" s="63">
        <v>15</v>
      </c>
      <c r="AC1451" s="63">
        <v>8</v>
      </c>
      <c r="AD1451" s="63"/>
      <c r="AE1451" s="63"/>
      <c r="AF1451" s="63"/>
      <c r="AG1451" s="63"/>
      <c r="AH1451" s="63">
        <v>0</v>
      </c>
      <c r="AI1451" s="63"/>
      <c r="AJ1451" s="63">
        <v>0</v>
      </c>
      <c r="AK1451" s="63"/>
      <c r="AL1451" s="63"/>
      <c r="AM1451" s="63"/>
      <c r="AN1451" s="63"/>
      <c r="AO1451" s="63"/>
      <c r="AP1451" s="63"/>
      <c r="AQ1451" s="63">
        <v>0</v>
      </c>
      <c r="AS1451" s="5">
        <f>IF(Q1451&gt;0,RANK(Q1451,(N1451:P1451,Q1451:AE1451)),0)</f>
        <v>3</v>
      </c>
      <c r="AT1451" s="5">
        <f>IF(R1451&gt;0,RANK(R1451,(N1451:P1451,Q1451:AE1451)),0)</f>
        <v>4</v>
      </c>
      <c r="AU1451" s="5">
        <f>IF(T1451&gt;0,RANK(T1451,(N1451:P1451,Q1451:AE1451)),0)</f>
        <v>10</v>
      </c>
      <c r="AV1451" s="5">
        <f>IF(S1451&gt;0,RANK(S1451,(N1451:P1451,Q1451:AE1451)),0)</f>
        <v>6</v>
      </c>
      <c r="AW1451" s="2">
        <f t="shared" si="602"/>
        <v>9.9127340506650844E-3</v>
      </c>
      <c r="AX1451" s="2">
        <f t="shared" si="603"/>
        <v>3.5584173515207998E-3</v>
      </c>
      <c r="AY1451" s="2">
        <f t="shared" si="604"/>
        <v>1.6944844531051429E-4</v>
      </c>
      <c r="AZ1451" s="2">
        <f t="shared" si="605"/>
        <v>2.4570024570024569E-3</v>
      </c>
      <c r="BB1451" t="s">
        <v>2011</v>
      </c>
      <c r="BC1451" t="s">
        <v>2742</v>
      </c>
      <c r="BD1451" s="8">
        <v>7</v>
      </c>
      <c r="BF1451" s="111">
        <v>27</v>
      </c>
      <c r="BG1451" s="113">
        <v>153</v>
      </c>
      <c r="BH1451" s="117">
        <f t="shared" si="607"/>
        <v>27153</v>
      </c>
      <c r="BJ1451" s="5" t="s">
        <v>3185</v>
      </c>
      <c r="BW1451" s="63">
        <v>41</v>
      </c>
      <c r="BY1451" s="63">
        <v>0</v>
      </c>
    </row>
    <row r="1452" spans="1:77" hidden="1" outlineLevel="1">
      <c r="A1452" t="s">
        <v>1012</v>
      </c>
      <c r="B1452" t="s">
        <v>2742</v>
      </c>
      <c r="C1452" s="1">
        <f t="shared" si="597"/>
        <v>1847</v>
      </c>
      <c r="D1452" s="5">
        <f>IF(N1452&gt;0, RANK(N1452,(N1452:P1452,Q1452:AE1452)),0)</f>
        <v>1</v>
      </c>
      <c r="E1452" s="5">
        <f>IF(O1452&gt;0,RANK(O1452,(N1452:P1452,Q1452:AE1452)),0)</f>
        <v>2</v>
      </c>
      <c r="F1452" s="5">
        <f>IF(P1452&gt;0,RANK(P1452,(N1452:P1452,Q1452:AE1452)),0)</f>
        <v>0</v>
      </c>
      <c r="G1452" s="131">
        <f t="shared" si="595"/>
        <v>82</v>
      </c>
      <c r="H1452" s="136">
        <f t="shared" si="596"/>
        <v>4.4396318354087708E-2</v>
      </c>
      <c r="I1452" s="2"/>
      <c r="J1452" s="2">
        <f t="shared" si="598"/>
        <v>0.51055766107200862</v>
      </c>
      <c r="K1452" s="2">
        <f t="shared" si="599"/>
        <v>0.46616134271792098</v>
      </c>
      <c r="L1452" s="2">
        <f t="shared" si="600"/>
        <v>0</v>
      </c>
      <c r="M1452" s="2">
        <f t="shared" si="601"/>
        <v>2.3280996210070404E-2</v>
      </c>
      <c r="N1452" s="63">
        <v>943</v>
      </c>
      <c r="O1452" s="63">
        <v>861</v>
      </c>
      <c r="P1452" s="63"/>
      <c r="Q1452" s="63">
        <v>21</v>
      </c>
      <c r="R1452" s="63">
        <v>7</v>
      </c>
      <c r="S1452" s="63">
        <v>4</v>
      </c>
      <c r="T1452" s="63">
        <v>0</v>
      </c>
      <c r="U1452" s="63"/>
      <c r="V1452" s="63">
        <v>0</v>
      </c>
      <c r="W1452" s="63">
        <f t="shared" si="606"/>
        <v>5</v>
      </c>
      <c r="X1452" s="63">
        <v>3</v>
      </c>
      <c r="Y1452" s="63">
        <v>0</v>
      </c>
      <c r="Z1452" s="63">
        <v>0</v>
      </c>
      <c r="AA1452" s="63"/>
      <c r="AB1452" s="63">
        <v>2</v>
      </c>
      <c r="AC1452" s="63">
        <v>1</v>
      </c>
      <c r="AD1452" s="63"/>
      <c r="AE1452" s="63"/>
      <c r="AF1452" s="63"/>
      <c r="AG1452" s="63"/>
      <c r="AH1452" s="63">
        <v>0</v>
      </c>
      <c r="AI1452" s="63"/>
      <c r="AJ1452" s="63">
        <v>0</v>
      </c>
      <c r="AK1452" s="63"/>
      <c r="AL1452" s="63"/>
      <c r="AM1452" s="63"/>
      <c r="AN1452" s="63"/>
      <c r="AO1452" s="63"/>
      <c r="AP1452" s="63"/>
      <c r="AQ1452" s="63">
        <v>0</v>
      </c>
      <c r="AS1452" s="5">
        <f>IF(Q1452&gt;0,RANK(Q1452,(N1452:P1452,Q1452:AE1452)),0)</f>
        <v>3</v>
      </c>
      <c r="AT1452" s="5">
        <f>IF(R1452&gt;0,RANK(R1452,(N1452:P1452,Q1452:AE1452)),0)</f>
        <v>4</v>
      </c>
      <c r="AU1452" s="5">
        <f>IF(T1452&gt;0,RANK(T1452,(N1452:P1452,Q1452:AE1452)),0)</f>
        <v>0</v>
      </c>
      <c r="AV1452" s="5">
        <f>IF(S1452&gt;0,RANK(S1452,(N1452:P1452,Q1452:AE1452)),0)</f>
        <v>6</v>
      </c>
      <c r="AW1452" s="2">
        <f t="shared" si="602"/>
        <v>1.1369788846778559E-2</v>
      </c>
      <c r="AX1452" s="2">
        <f t="shared" si="603"/>
        <v>3.7899296155928532E-3</v>
      </c>
      <c r="AY1452" s="2">
        <f t="shared" si="604"/>
        <v>0</v>
      </c>
      <c r="AZ1452" s="2">
        <f t="shared" si="605"/>
        <v>2.1656740660530591E-3</v>
      </c>
      <c r="BB1452" t="s">
        <v>1012</v>
      </c>
      <c r="BC1452" t="s">
        <v>2742</v>
      </c>
      <c r="BD1452" s="8">
        <v>7</v>
      </c>
      <c r="BF1452" s="111">
        <v>27</v>
      </c>
      <c r="BG1452" s="113">
        <v>155</v>
      </c>
      <c r="BH1452" s="117">
        <f t="shared" si="607"/>
        <v>27155</v>
      </c>
      <c r="BJ1452" s="5" t="s">
        <v>3185</v>
      </c>
      <c r="BW1452" s="63">
        <v>5</v>
      </c>
      <c r="BY1452" s="63">
        <v>0</v>
      </c>
    </row>
    <row r="1453" spans="1:77" hidden="1" outlineLevel="1">
      <c r="A1453" t="s">
        <v>1162</v>
      </c>
      <c r="B1453" t="s">
        <v>2742</v>
      </c>
      <c r="C1453" s="1">
        <f t="shared" si="597"/>
        <v>11763</v>
      </c>
      <c r="D1453" s="5">
        <f>IF(N1453&gt;0, RANK(N1453,(N1453:P1453,Q1453:AE1453)),0)</f>
        <v>2</v>
      </c>
      <c r="E1453" s="5">
        <f>IF(O1453&gt;0,RANK(O1453,(N1453:P1453,Q1453:AE1453)),0)</f>
        <v>1</v>
      </c>
      <c r="F1453" s="5">
        <f>IF(P1453&gt;0,RANK(P1453,(N1453:P1453,Q1453:AE1453)),0)</f>
        <v>0</v>
      </c>
      <c r="G1453" s="131">
        <f t="shared" si="595"/>
        <v>634</v>
      </c>
      <c r="H1453" s="136">
        <f t="shared" si="596"/>
        <v>5.3897815183201567E-2</v>
      </c>
      <c r="I1453" s="2"/>
      <c r="J1453" s="2">
        <f t="shared" si="598"/>
        <v>0.46034174955368529</v>
      </c>
      <c r="K1453" s="2">
        <f t="shared" si="599"/>
        <v>0.51423956473688681</v>
      </c>
      <c r="L1453" s="2">
        <f t="shared" si="600"/>
        <v>0</v>
      </c>
      <c r="M1453" s="2">
        <f t="shared" si="601"/>
        <v>2.5418685709427957E-2</v>
      </c>
      <c r="N1453" s="63">
        <v>5415</v>
      </c>
      <c r="O1453" s="63">
        <v>6049</v>
      </c>
      <c r="P1453" s="63"/>
      <c r="Q1453" s="63">
        <v>147</v>
      </c>
      <c r="R1453" s="63">
        <v>55</v>
      </c>
      <c r="S1453" s="63">
        <v>16</v>
      </c>
      <c r="T1453" s="63">
        <v>6</v>
      </c>
      <c r="U1453" s="63"/>
      <c r="V1453" s="63">
        <v>1</v>
      </c>
      <c r="W1453" s="63">
        <f t="shared" si="606"/>
        <v>40</v>
      </c>
      <c r="X1453" s="63">
        <v>10</v>
      </c>
      <c r="Y1453" s="63">
        <v>0</v>
      </c>
      <c r="Z1453" s="63">
        <v>1</v>
      </c>
      <c r="AA1453" s="63"/>
      <c r="AB1453" s="63">
        <v>18</v>
      </c>
      <c r="AC1453" s="63">
        <v>5</v>
      </c>
      <c r="AD1453" s="63"/>
      <c r="AE1453" s="63"/>
      <c r="AF1453" s="63"/>
      <c r="AG1453" s="63"/>
      <c r="AH1453" s="63">
        <v>0</v>
      </c>
      <c r="AI1453" s="63"/>
      <c r="AJ1453" s="63">
        <v>0</v>
      </c>
      <c r="AK1453" s="63"/>
      <c r="AL1453" s="63"/>
      <c r="AM1453" s="63"/>
      <c r="AN1453" s="63"/>
      <c r="AO1453" s="63"/>
      <c r="AP1453" s="63"/>
      <c r="AQ1453" s="63">
        <v>0</v>
      </c>
      <c r="AS1453" s="5">
        <f>IF(Q1453&gt;0,RANK(Q1453,(N1453:P1453,Q1453:AE1453)),0)</f>
        <v>3</v>
      </c>
      <c r="AT1453" s="5">
        <f>IF(R1453&gt;0,RANK(R1453,(N1453:P1453,Q1453:AE1453)),0)</f>
        <v>4</v>
      </c>
      <c r="AU1453" s="5">
        <f>IF(T1453&gt;0,RANK(T1453,(N1453:P1453,Q1453:AE1453)),0)</f>
        <v>9</v>
      </c>
      <c r="AV1453" s="5">
        <f>IF(S1453&gt;0,RANK(S1453,(N1453:P1453,Q1453:AE1453)),0)</f>
        <v>7</v>
      </c>
      <c r="AW1453" s="2">
        <f t="shared" si="602"/>
        <v>1.2496812037745473E-2</v>
      </c>
      <c r="AX1453" s="2">
        <f t="shared" si="603"/>
        <v>4.6756779733061297E-3</v>
      </c>
      <c r="AY1453" s="2">
        <f t="shared" si="604"/>
        <v>5.1007396072430501E-4</v>
      </c>
      <c r="AZ1453" s="2">
        <f t="shared" si="605"/>
        <v>1.3601972285981468E-3</v>
      </c>
      <c r="BB1453" t="s">
        <v>1162</v>
      </c>
      <c r="BC1453" t="s">
        <v>2742</v>
      </c>
      <c r="BD1453" s="8">
        <v>2</v>
      </c>
      <c r="BF1453" s="111">
        <v>27</v>
      </c>
      <c r="BG1453" s="113">
        <v>157</v>
      </c>
      <c r="BH1453" s="117">
        <f t="shared" si="607"/>
        <v>27157</v>
      </c>
      <c r="BJ1453" s="5" t="s">
        <v>3185</v>
      </c>
      <c r="BW1453" s="63">
        <v>41</v>
      </c>
      <c r="BY1453" s="63">
        <v>0</v>
      </c>
    </row>
    <row r="1454" spans="1:77" hidden="1" outlineLevel="1">
      <c r="A1454" t="s">
        <v>2622</v>
      </c>
      <c r="B1454" t="s">
        <v>2742</v>
      </c>
      <c r="C1454" s="1">
        <f t="shared" si="597"/>
        <v>6791</v>
      </c>
      <c r="D1454" s="5">
        <f>IF(N1454&gt;0, RANK(N1454,(N1454:P1454,Q1454:AE1454)),0)</f>
        <v>2</v>
      </c>
      <c r="E1454" s="5">
        <f>IF(O1454&gt;0,RANK(O1454,(N1454:P1454,Q1454:AE1454)),0)</f>
        <v>1</v>
      </c>
      <c r="F1454" s="5">
        <f>IF(P1454&gt;0,RANK(P1454,(N1454:P1454,Q1454:AE1454)),0)</f>
        <v>0</v>
      </c>
      <c r="G1454" s="131">
        <f t="shared" si="595"/>
        <v>1651</v>
      </c>
      <c r="H1454" s="136">
        <f t="shared" si="596"/>
        <v>0.24311588867618908</v>
      </c>
      <c r="I1454" s="2"/>
      <c r="J1454" s="2">
        <f t="shared" si="598"/>
        <v>0.36695626564570755</v>
      </c>
      <c r="K1454" s="2">
        <f t="shared" si="599"/>
        <v>0.61007215432189665</v>
      </c>
      <c r="L1454" s="2">
        <f t="shared" si="600"/>
        <v>0</v>
      </c>
      <c r="M1454" s="2">
        <f t="shared" si="601"/>
        <v>2.2971580032395855E-2</v>
      </c>
      <c r="N1454" s="63">
        <v>2492</v>
      </c>
      <c r="O1454" s="63">
        <v>4143</v>
      </c>
      <c r="P1454" s="63"/>
      <c r="Q1454" s="63">
        <v>65</v>
      </c>
      <c r="R1454" s="63">
        <v>30</v>
      </c>
      <c r="S1454" s="63">
        <v>20</v>
      </c>
      <c r="T1454" s="63">
        <v>4</v>
      </c>
      <c r="U1454" s="63"/>
      <c r="V1454" s="63">
        <v>1</v>
      </c>
      <c r="W1454" s="63">
        <f t="shared" si="606"/>
        <v>19</v>
      </c>
      <c r="X1454" s="63">
        <v>1</v>
      </c>
      <c r="Y1454" s="63">
        <v>0</v>
      </c>
      <c r="Z1454" s="63">
        <v>0</v>
      </c>
      <c r="AA1454" s="63"/>
      <c r="AB1454" s="63">
        <v>12</v>
      </c>
      <c r="AC1454" s="63">
        <v>4</v>
      </c>
      <c r="AD1454" s="63"/>
      <c r="AE1454" s="63"/>
      <c r="AF1454" s="63"/>
      <c r="AG1454" s="63"/>
      <c r="AH1454" s="63">
        <v>0</v>
      </c>
      <c r="AI1454" s="63"/>
      <c r="AJ1454" s="63">
        <v>0</v>
      </c>
      <c r="AK1454" s="63"/>
      <c r="AL1454" s="63"/>
      <c r="AM1454" s="63"/>
      <c r="AN1454" s="63"/>
      <c r="AO1454" s="63"/>
      <c r="AP1454" s="63"/>
      <c r="AQ1454" s="63">
        <v>0</v>
      </c>
      <c r="AS1454" s="5">
        <f>IF(Q1454&gt;0,RANK(Q1454,(N1454:P1454,Q1454:AE1454)),0)</f>
        <v>3</v>
      </c>
      <c r="AT1454" s="5">
        <f>IF(R1454&gt;0,RANK(R1454,(N1454:P1454,Q1454:AE1454)),0)</f>
        <v>4</v>
      </c>
      <c r="AU1454" s="5">
        <f>IF(T1454&gt;0,RANK(T1454,(N1454:P1454,Q1454:AE1454)),0)</f>
        <v>8</v>
      </c>
      <c r="AV1454" s="5">
        <f>IF(S1454&gt;0,RANK(S1454,(N1454:P1454,Q1454:AE1454)),0)</f>
        <v>5</v>
      </c>
      <c r="AW1454" s="2">
        <f t="shared" si="602"/>
        <v>9.5714916801649241E-3</v>
      </c>
      <c r="AX1454" s="2">
        <f t="shared" si="603"/>
        <v>4.4176115446915038E-3</v>
      </c>
      <c r="AY1454" s="2">
        <f t="shared" si="604"/>
        <v>5.890148726255338E-4</v>
      </c>
      <c r="AZ1454" s="2">
        <f t="shared" si="605"/>
        <v>2.9450743631276688E-3</v>
      </c>
      <c r="BB1454" t="s">
        <v>2622</v>
      </c>
      <c r="BC1454" t="s">
        <v>2742</v>
      </c>
      <c r="BD1454" s="8">
        <v>8</v>
      </c>
      <c r="BF1454" s="111">
        <v>27</v>
      </c>
      <c r="BG1454" s="113">
        <v>159</v>
      </c>
      <c r="BH1454" s="117">
        <f t="shared" si="607"/>
        <v>27159</v>
      </c>
      <c r="BJ1454" s="5" t="s">
        <v>3185</v>
      </c>
      <c r="BW1454" s="63">
        <v>19</v>
      </c>
      <c r="BY1454" s="63">
        <v>0</v>
      </c>
    </row>
    <row r="1455" spans="1:77" hidden="1" outlineLevel="1">
      <c r="A1455" t="s">
        <v>2449</v>
      </c>
      <c r="B1455" t="s">
        <v>2742</v>
      </c>
      <c r="C1455" s="1">
        <f t="shared" si="597"/>
        <v>9747</v>
      </c>
      <c r="D1455" s="5">
        <f>IF(N1455&gt;0, RANK(N1455,(N1455:P1455,Q1455:AE1455)),0)</f>
        <v>2</v>
      </c>
      <c r="E1455" s="5">
        <f>IF(O1455&gt;0,RANK(O1455,(N1455:P1455,Q1455:AE1455)),0)</f>
        <v>1</v>
      </c>
      <c r="F1455" s="5">
        <f>IF(P1455&gt;0,RANK(P1455,(N1455:P1455,Q1455:AE1455)),0)</f>
        <v>0</v>
      </c>
      <c r="G1455" s="131">
        <f t="shared" si="595"/>
        <v>746</v>
      </c>
      <c r="H1455" s="136">
        <f t="shared" si="596"/>
        <v>7.653637016517903E-2</v>
      </c>
      <c r="I1455" s="2"/>
      <c r="J1455" s="2">
        <f t="shared" si="598"/>
        <v>0.44834307992202727</v>
      </c>
      <c r="K1455" s="2">
        <f t="shared" si="599"/>
        <v>0.52487945008720627</v>
      </c>
      <c r="L1455" s="2">
        <f t="shared" si="600"/>
        <v>0</v>
      </c>
      <c r="M1455" s="2">
        <f t="shared" si="601"/>
        <v>2.6777469990766467E-2</v>
      </c>
      <c r="N1455" s="63">
        <v>4370</v>
      </c>
      <c r="O1455" s="63">
        <v>5116</v>
      </c>
      <c r="P1455" s="63"/>
      <c r="Q1455" s="63">
        <v>121</v>
      </c>
      <c r="R1455" s="63">
        <v>43</v>
      </c>
      <c r="S1455" s="63">
        <v>16</v>
      </c>
      <c r="T1455" s="63">
        <v>8</v>
      </c>
      <c r="U1455" s="63"/>
      <c r="V1455" s="63">
        <v>3</v>
      </c>
      <c r="W1455" s="63">
        <f t="shared" si="606"/>
        <v>41</v>
      </c>
      <c r="X1455" s="63">
        <v>10</v>
      </c>
      <c r="Y1455" s="63">
        <v>0</v>
      </c>
      <c r="Z1455" s="63">
        <v>0</v>
      </c>
      <c r="AA1455" s="63"/>
      <c r="AB1455" s="63">
        <v>13</v>
      </c>
      <c r="AC1455" s="63">
        <v>6</v>
      </c>
      <c r="AD1455" s="63"/>
      <c r="AE1455" s="63"/>
      <c r="AF1455" s="63"/>
      <c r="AG1455" s="63"/>
      <c r="AH1455" s="63">
        <v>0</v>
      </c>
      <c r="AI1455" s="63"/>
      <c r="AJ1455" s="63">
        <v>0</v>
      </c>
      <c r="AK1455" s="63"/>
      <c r="AL1455" s="63"/>
      <c r="AM1455" s="63"/>
      <c r="AN1455" s="63"/>
      <c r="AO1455" s="63"/>
      <c r="AP1455" s="63"/>
      <c r="AQ1455" s="63">
        <v>0</v>
      </c>
      <c r="AS1455" s="5">
        <f>IF(Q1455&gt;0,RANK(Q1455,(N1455:P1455,Q1455:AE1455)),0)</f>
        <v>3</v>
      </c>
      <c r="AT1455" s="5">
        <f>IF(R1455&gt;0,RANK(R1455,(N1455:P1455,Q1455:AE1455)),0)</f>
        <v>4</v>
      </c>
      <c r="AU1455" s="5">
        <f>IF(T1455&gt;0,RANK(T1455,(N1455:P1455,Q1455:AE1455)),0)</f>
        <v>9</v>
      </c>
      <c r="AV1455" s="5">
        <f>IF(S1455&gt;0,RANK(S1455,(N1455:P1455,Q1455:AE1455)),0)</f>
        <v>6</v>
      </c>
      <c r="AW1455" s="2">
        <f t="shared" si="602"/>
        <v>1.2414076125987484E-2</v>
      </c>
      <c r="AX1455" s="2">
        <f t="shared" si="603"/>
        <v>4.4116138298963782E-3</v>
      </c>
      <c r="AY1455" s="2">
        <f t="shared" si="604"/>
        <v>8.207653637016518E-4</v>
      </c>
      <c r="AZ1455" s="2">
        <f t="shared" si="605"/>
        <v>1.6415307274033036E-3</v>
      </c>
      <c r="BB1455" t="s">
        <v>2449</v>
      </c>
      <c r="BC1455" t="s">
        <v>2742</v>
      </c>
      <c r="BD1455" s="8">
        <v>1</v>
      </c>
      <c r="BF1455" s="111">
        <v>27</v>
      </c>
      <c r="BG1455" s="113">
        <v>161</v>
      </c>
      <c r="BH1455" s="117">
        <f t="shared" si="607"/>
        <v>27161</v>
      </c>
      <c r="BJ1455" s="5" t="s">
        <v>3185</v>
      </c>
      <c r="BW1455" s="63">
        <v>41</v>
      </c>
      <c r="BY1455" s="63">
        <v>0</v>
      </c>
    </row>
    <row r="1456" spans="1:77" hidden="1" outlineLevel="1">
      <c r="A1456" t="s">
        <v>699</v>
      </c>
      <c r="B1456" t="s">
        <v>2742</v>
      </c>
      <c r="C1456" s="1">
        <f t="shared" si="597"/>
        <v>142133</v>
      </c>
      <c r="D1456" s="5">
        <f>IF(N1456&gt;0, RANK(N1456,(N1456:P1456,Q1456:AE1456)),0)</f>
        <v>1</v>
      </c>
      <c r="E1456" s="5">
        <f>IF(O1456&gt;0,RANK(O1456,(N1456:P1456,Q1456:AE1456)),0)</f>
        <v>2</v>
      </c>
      <c r="F1456" s="5">
        <f>IF(P1456&gt;0,RANK(P1456,(N1456:P1456,Q1456:AE1456)),0)</f>
        <v>0</v>
      </c>
      <c r="G1456" s="131">
        <f t="shared" si="595"/>
        <v>1066</v>
      </c>
      <c r="H1456" s="136">
        <f t="shared" si="596"/>
        <v>7.500017589159449E-3</v>
      </c>
      <c r="I1456" s="2"/>
      <c r="J1456" s="2">
        <f t="shared" si="598"/>
        <v>0.49392470432622965</v>
      </c>
      <c r="K1456" s="2">
        <f t="shared" si="599"/>
        <v>0.48642468673707023</v>
      </c>
      <c r="L1456" s="2">
        <f t="shared" si="600"/>
        <v>0</v>
      </c>
      <c r="M1456" s="2">
        <f t="shared" si="601"/>
        <v>1.9650608936700176E-2</v>
      </c>
      <c r="N1456" s="63">
        <v>70203</v>
      </c>
      <c r="O1456" s="63">
        <v>69137</v>
      </c>
      <c r="P1456" s="63"/>
      <c r="Q1456" s="63">
        <v>1596</v>
      </c>
      <c r="R1456" s="63">
        <v>401</v>
      </c>
      <c r="S1456" s="63">
        <v>120</v>
      </c>
      <c r="T1456" s="63">
        <v>29</v>
      </c>
      <c r="U1456" s="63"/>
      <c r="V1456" s="63">
        <v>15</v>
      </c>
      <c r="W1456" s="63">
        <f t="shared" si="606"/>
        <v>422</v>
      </c>
      <c r="X1456" s="63">
        <v>65</v>
      </c>
      <c r="Y1456" s="63">
        <v>0</v>
      </c>
      <c r="Z1456" s="63">
        <v>0</v>
      </c>
      <c r="AA1456" s="63"/>
      <c r="AB1456" s="63">
        <v>105</v>
      </c>
      <c r="AC1456" s="63">
        <v>40</v>
      </c>
      <c r="AD1456" s="63"/>
      <c r="AE1456" s="63"/>
      <c r="AF1456" s="63"/>
      <c r="AG1456" s="63"/>
      <c r="AH1456" s="63">
        <v>0</v>
      </c>
      <c r="AI1456" s="63"/>
      <c r="AJ1456" s="63">
        <v>0</v>
      </c>
      <c r="AK1456" s="63"/>
      <c r="AL1456" s="63"/>
      <c r="AM1456" s="63"/>
      <c r="AN1456" s="63"/>
      <c r="AO1456" s="63"/>
      <c r="AP1456" s="63"/>
      <c r="AQ1456" s="63">
        <v>0</v>
      </c>
      <c r="AS1456" s="5">
        <f>IF(Q1456&gt;0,RANK(Q1456,(N1456:P1456,Q1456:AE1456)),0)</f>
        <v>3</v>
      </c>
      <c r="AT1456" s="5">
        <f>IF(R1456&gt;0,RANK(R1456,(N1456:P1456,Q1456:AE1456)),0)</f>
        <v>5</v>
      </c>
      <c r="AU1456" s="5">
        <f>IF(T1456&gt;0,RANK(T1456,(N1456:P1456,Q1456:AE1456)),0)</f>
        <v>10</v>
      </c>
      <c r="AV1456" s="5">
        <f>IF(S1456&gt;0,RANK(S1456,(N1456:P1456,Q1456:AE1456)),0)</f>
        <v>6</v>
      </c>
      <c r="AW1456" s="2">
        <f t="shared" si="602"/>
        <v>1.1228919392400076E-2</v>
      </c>
      <c r="AX1456" s="2">
        <f t="shared" si="603"/>
        <v>2.8213011756594176E-3</v>
      </c>
      <c r="AY1456" s="2">
        <f t="shared" si="604"/>
        <v>2.0403424961127958E-4</v>
      </c>
      <c r="AZ1456" s="2">
        <f t="shared" si="605"/>
        <v>8.4427965356391552E-4</v>
      </c>
      <c r="BB1456" t="s">
        <v>699</v>
      </c>
      <c r="BC1456" t="s">
        <v>2742</v>
      </c>
      <c r="BD1456" s="8"/>
      <c r="BF1456" s="111">
        <v>27</v>
      </c>
      <c r="BG1456" s="113">
        <v>163</v>
      </c>
      <c r="BH1456" s="117">
        <f t="shared" si="607"/>
        <v>27163</v>
      </c>
      <c r="BJ1456" s="5" t="s">
        <v>3185</v>
      </c>
      <c r="BW1456" s="63">
        <v>422</v>
      </c>
      <c r="BY1456" s="63">
        <v>0</v>
      </c>
    </row>
    <row r="1457" spans="1:77" hidden="1" outlineLevel="1">
      <c r="A1457" t="s">
        <v>2427</v>
      </c>
      <c r="B1457" t="s">
        <v>2742</v>
      </c>
      <c r="C1457" s="1">
        <f t="shared" si="597"/>
        <v>5144</v>
      </c>
      <c r="D1457" s="5">
        <f>IF(N1457&gt;0, RANK(N1457,(N1457:P1457,Q1457:AE1457)),0)</f>
        <v>2</v>
      </c>
      <c r="E1457" s="5">
        <f>IF(O1457&gt;0,RANK(O1457,(N1457:P1457,Q1457:AE1457)),0)</f>
        <v>1</v>
      </c>
      <c r="F1457" s="5">
        <f>IF(P1457&gt;0,RANK(P1457,(N1457:P1457,Q1457:AE1457)),0)</f>
        <v>0</v>
      </c>
      <c r="G1457" s="131">
        <f t="shared" si="595"/>
        <v>23</v>
      </c>
      <c r="H1457" s="136">
        <f t="shared" si="596"/>
        <v>4.4712286158631416E-3</v>
      </c>
      <c r="I1457" s="2"/>
      <c r="J1457" s="2">
        <f t="shared" si="598"/>
        <v>0.48483670295489889</v>
      </c>
      <c r="K1457" s="2">
        <f t="shared" si="599"/>
        <v>0.48930793157076208</v>
      </c>
      <c r="L1457" s="2">
        <f t="shared" si="600"/>
        <v>0</v>
      </c>
      <c r="M1457" s="2">
        <f t="shared" si="601"/>
        <v>2.5855365474339032E-2</v>
      </c>
      <c r="N1457" s="63">
        <v>2494</v>
      </c>
      <c r="O1457" s="63">
        <v>2517</v>
      </c>
      <c r="P1457" s="63"/>
      <c r="Q1457" s="63">
        <v>50</v>
      </c>
      <c r="R1457" s="63">
        <v>15</v>
      </c>
      <c r="S1457" s="63">
        <v>13</v>
      </c>
      <c r="T1457" s="63">
        <v>3</v>
      </c>
      <c r="U1457" s="63"/>
      <c r="V1457" s="63">
        <v>0</v>
      </c>
      <c r="W1457" s="63">
        <f t="shared" si="606"/>
        <v>29</v>
      </c>
      <c r="X1457" s="63">
        <v>5</v>
      </c>
      <c r="Y1457" s="63">
        <v>0</v>
      </c>
      <c r="Z1457" s="63">
        <v>0</v>
      </c>
      <c r="AA1457" s="63"/>
      <c r="AB1457" s="63">
        <v>12</v>
      </c>
      <c r="AC1457" s="63">
        <v>6</v>
      </c>
      <c r="AD1457" s="63"/>
      <c r="AE1457" s="63"/>
      <c r="AF1457" s="63"/>
      <c r="AG1457" s="63"/>
      <c r="AH1457" s="63">
        <v>0</v>
      </c>
      <c r="AI1457" s="63"/>
      <c r="AJ1457" s="63">
        <v>0</v>
      </c>
      <c r="AK1457" s="63"/>
      <c r="AL1457" s="63"/>
      <c r="AM1457" s="63"/>
      <c r="AN1457" s="63"/>
      <c r="AO1457" s="63"/>
      <c r="AP1457" s="63"/>
      <c r="AQ1457" s="63">
        <v>0</v>
      </c>
      <c r="AS1457" s="5">
        <f>IF(Q1457&gt;0,RANK(Q1457,(N1457:P1457,Q1457:AE1457)),0)</f>
        <v>3</v>
      </c>
      <c r="AT1457" s="5">
        <f>IF(R1457&gt;0,RANK(R1457,(N1457:P1457,Q1457:AE1457)),0)</f>
        <v>5</v>
      </c>
      <c r="AU1457" s="5">
        <f>IF(T1457&gt;0,RANK(T1457,(N1457:P1457,Q1457:AE1457)),0)</f>
        <v>10</v>
      </c>
      <c r="AV1457" s="5">
        <f>IF(S1457&gt;0,RANK(S1457,(N1457:P1457,Q1457:AE1457)),0)</f>
        <v>6</v>
      </c>
      <c r="AW1457" s="2">
        <f t="shared" si="602"/>
        <v>9.7200622083981336E-3</v>
      </c>
      <c r="AX1457" s="2">
        <f t="shared" si="603"/>
        <v>2.9160186625194402E-3</v>
      </c>
      <c r="AY1457" s="2">
        <f t="shared" si="604"/>
        <v>5.8320373250388808E-4</v>
      </c>
      <c r="AZ1457" s="2">
        <f t="shared" si="605"/>
        <v>2.5272161741835149E-3</v>
      </c>
      <c r="BB1457" t="s">
        <v>2427</v>
      </c>
      <c r="BC1457" t="s">
        <v>2742</v>
      </c>
      <c r="BD1457" s="8">
        <v>1</v>
      </c>
      <c r="BF1457" s="111">
        <v>27</v>
      </c>
      <c r="BG1457" s="113">
        <v>165</v>
      </c>
      <c r="BH1457" s="117">
        <f t="shared" si="607"/>
        <v>27165</v>
      </c>
      <c r="BJ1457" s="5" t="s">
        <v>3185</v>
      </c>
      <c r="BW1457" s="63">
        <v>29</v>
      </c>
      <c r="BY1457" s="63">
        <v>0</v>
      </c>
    </row>
    <row r="1458" spans="1:77" hidden="1" outlineLevel="1">
      <c r="A1458" t="s">
        <v>2337</v>
      </c>
      <c r="B1458" t="s">
        <v>2742</v>
      </c>
      <c r="C1458" s="1">
        <f t="shared" si="597"/>
        <v>3222</v>
      </c>
      <c r="D1458" s="5">
        <f>IF(N1458&gt;0, RANK(N1458,(N1458:P1458,Q1458:AE1458)),0)</f>
        <v>2</v>
      </c>
      <c r="E1458" s="5">
        <f>IF(O1458&gt;0,RANK(O1458,(N1458:P1458,Q1458:AE1458)),0)</f>
        <v>1</v>
      </c>
      <c r="F1458" s="5">
        <f>IF(P1458&gt;0,RANK(P1458,(N1458:P1458,Q1458:AE1458)),0)</f>
        <v>0</v>
      </c>
      <c r="G1458" s="131">
        <f t="shared" si="595"/>
        <v>626</v>
      </c>
      <c r="H1458" s="136">
        <f t="shared" si="596"/>
        <v>0.19428926132836746</v>
      </c>
      <c r="I1458" s="2"/>
      <c r="J1458" s="2">
        <f t="shared" si="598"/>
        <v>0.39044072004965857</v>
      </c>
      <c r="K1458" s="2">
        <f t="shared" si="599"/>
        <v>0.58472998137802612</v>
      </c>
      <c r="L1458" s="2">
        <f t="shared" si="600"/>
        <v>0</v>
      </c>
      <c r="M1458" s="2">
        <f t="shared" si="601"/>
        <v>2.4829298572315306E-2</v>
      </c>
      <c r="N1458" s="63">
        <v>1258</v>
      </c>
      <c r="O1458" s="63">
        <v>1884</v>
      </c>
      <c r="P1458" s="63"/>
      <c r="Q1458" s="63">
        <v>45</v>
      </c>
      <c r="R1458" s="63">
        <v>10</v>
      </c>
      <c r="S1458" s="63">
        <v>5</v>
      </c>
      <c r="T1458" s="63">
        <v>2</v>
      </c>
      <c r="U1458" s="63"/>
      <c r="V1458" s="63">
        <v>1</v>
      </c>
      <c r="W1458" s="63">
        <f t="shared" si="606"/>
        <v>9</v>
      </c>
      <c r="X1458" s="63">
        <v>0</v>
      </c>
      <c r="Y1458" s="63">
        <v>1</v>
      </c>
      <c r="Z1458" s="63">
        <v>0</v>
      </c>
      <c r="AA1458" s="63"/>
      <c r="AB1458" s="63">
        <v>5</v>
      </c>
      <c r="AC1458" s="63">
        <v>2</v>
      </c>
      <c r="AD1458" s="63"/>
      <c r="AE1458" s="63"/>
      <c r="AF1458" s="63"/>
      <c r="AG1458" s="63"/>
      <c r="AH1458" s="63">
        <v>0</v>
      </c>
      <c r="AI1458" s="63"/>
      <c r="AJ1458" s="63">
        <v>0</v>
      </c>
      <c r="AK1458" s="63"/>
      <c r="AL1458" s="63"/>
      <c r="AM1458" s="63"/>
      <c r="AN1458" s="63"/>
      <c r="AO1458" s="63"/>
      <c r="AP1458" s="63"/>
      <c r="AQ1458" s="63">
        <v>0</v>
      </c>
      <c r="AS1458" s="5">
        <f>IF(Q1458&gt;0,RANK(Q1458,(N1458:P1458,Q1458:AE1458)),0)</f>
        <v>3</v>
      </c>
      <c r="AT1458" s="5">
        <f>IF(R1458&gt;0,RANK(R1458,(N1458:P1458,Q1458:AE1458)),0)</f>
        <v>4</v>
      </c>
      <c r="AU1458" s="5">
        <f>IF(T1458&gt;0,RANK(T1458,(N1458:P1458,Q1458:AE1458)),0)</f>
        <v>8</v>
      </c>
      <c r="AV1458" s="5">
        <f>IF(S1458&gt;0,RANK(S1458,(N1458:P1458,Q1458:AE1458)),0)</f>
        <v>6</v>
      </c>
      <c r="AW1458" s="2">
        <f t="shared" si="602"/>
        <v>1.3966480446927373E-2</v>
      </c>
      <c r="AX1458" s="2">
        <f t="shared" si="603"/>
        <v>3.1036623215394167E-3</v>
      </c>
      <c r="AY1458" s="2">
        <f t="shared" si="604"/>
        <v>6.207324643078833E-4</v>
      </c>
      <c r="AZ1458" s="2">
        <f t="shared" si="605"/>
        <v>1.5518311607697084E-3</v>
      </c>
      <c r="BB1458" t="s">
        <v>2337</v>
      </c>
      <c r="BC1458" t="s">
        <v>2742</v>
      </c>
      <c r="BD1458" s="8">
        <v>7</v>
      </c>
      <c r="BF1458" s="111">
        <v>27</v>
      </c>
      <c r="BG1458" s="113">
        <v>167</v>
      </c>
      <c r="BH1458" s="117">
        <f t="shared" si="607"/>
        <v>27167</v>
      </c>
      <c r="BJ1458" s="5" t="s">
        <v>3185</v>
      </c>
      <c r="BW1458" s="63">
        <v>10</v>
      </c>
      <c r="BY1458" s="63">
        <v>1</v>
      </c>
    </row>
    <row r="1459" spans="1:77" hidden="1" outlineLevel="1">
      <c r="A1459" t="s">
        <v>438</v>
      </c>
      <c r="B1459" t="s">
        <v>2742</v>
      </c>
      <c r="C1459" s="1">
        <f t="shared" si="597"/>
        <v>27232</v>
      </c>
      <c r="D1459" s="5">
        <f>IF(N1459&gt;0, RANK(N1459,(N1459:P1459,Q1459:AE1459)),0)</f>
        <v>1</v>
      </c>
      <c r="E1459" s="5">
        <f>IF(O1459&gt;0,RANK(O1459,(N1459:P1459,Q1459:AE1459)),0)</f>
        <v>2</v>
      </c>
      <c r="F1459" s="5">
        <f>IF(P1459&gt;0,RANK(P1459,(N1459:P1459,Q1459:AE1459)),0)</f>
        <v>0</v>
      </c>
      <c r="G1459" s="131">
        <f t="shared" si="595"/>
        <v>3500</v>
      </c>
      <c r="H1459" s="136">
        <f t="shared" si="596"/>
        <v>0.12852526439482961</v>
      </c>
      <c r="I1459" s="2"/>
      <c r="J1459" s="2">
        <f t="shared" si="598"/>
        <v>0.55008813160987069</v>
      </c>
      <c r="K1459" s="2">
        <f t="shared" si="599"/>
        <v>0.4215628672150411</v>
      </c>
      <c r="L1459" s="2">
        <f t="shared" si="600"/>
        <v>0</v>
      </c>
      <c r="M1459" s="2">
        <f t="shared" si="601"/>
        <v>2.8349001175088206E-2</v>
      </c>
      <c r="N1459" s="63">
        <v>14980</v>
      </c>
      <c r="O1459" s="63">
        <v>11480</v>
      </c>
      <c r="P1459" s="63"/>
      <c r="Q1459" s="63">
        <v>391</v>
      </c>
      <c r="R1459" s="63">
        <v>125</v>
      </c>
      <c r="S1459" s="63">
        <v>53</v>
      </c>
      <c r="T1459" s="63">
        <v>10</v>
      </c>
      <c r="U1459" s="63"/>
      <c r="V1459" s="63">
        <v>4</v>
      </c>
      <c r="W1459" s="63">
        <f t="shared" si="606"/>
        <v>129</v>
      </c>
      <c r="X1459" s="63">
        <v>23</v>
      </c>
      <c r="Y1459" s="63">
        <v>0</v>
      </c>
      <c r="Z1459" s="63">
        <v>0</v>
      </c>
      <c r="AA1459" s="63"/>
      <c r="AB1459" s="63">
        <v>26</v>
      </c>
      <c r="AC1459" s="63">
        <v>11</v>
      </c>
      <c r="AD1459" s="63"/>
      <c r="AE1459" s="63"/>
      <c r="AF1459" s="63"/>
      <c r="AG1459" s="63"/>
      <c r="AH1459" s="63">
        <v>0</v>
      </c>
      <c r="AI1459" s="63"/>
      <c r="AJ1459" s="63">
        <v>0</v>
      </c>
      <c r="AK1459" s="63"/>
      <c r="AL1459" s="63"/>
      <c r="AM1459" s="63"/>
      <c r="AN1459" s="63"/>
      <c r="AO1459" s="63"/>
      <c r="AP1459" s="63"/>
      <c r="AQ1459" s="63">
        <v>0</v>
      </c>
      <c r="AS1459" s="5">
        <f>IF(Q1459&gt;0,RANK(Q1459,(N1459:P1459,Q1459:AE1459)),0)</f>
        <v>3</v>
      </c>
      <c r="AT1459" s="5">
        <f>IF(R1459&gt;0,RANK(R1459,(N1459:P1459,Q1459:AE1459)),0)</f>
        <v>5</v>
      </c>
      <c r="AU1459" s="5">
        <f>IF(T1459&gt;0,RANK(T1459,(N1459:P1459,Q1459:AE1459)),0)</f>
        <v>10</v>
      </c>
      <c r="AV1459" s="5">
        <f>IF(S1459&gt;0,RANK(S1459,(N1459:P1459,Q1459:AE1459)),0)</f>
        <v>6</v>
      </c>
      <c r="AW1459" s="2">
        <f t="shared" si="602"/>
        <v>1.4358108108108109E-2</v>
      </c>
      <c r="AX1459" s="2">
        <f t="shared" si="603"/>
        <v>4.5901880141010574E-3</v>
      </c>
      <c r="AY1459" s="2">
        <f t="shared" si="604"/>
        <v>3.6721504112808461E-4</v>
      </c>
      <c r="AZ1459" s="2">
        <f t="shared" si="605"/>
        <v>1.9462397179788485E-3</v>
      </c>
      <c r="BB1459" t="s">
        <v>438</v>
      </c>
      <c r="BC1459" t="s">
        <v>2742</v>
      </c>
      <c r="BD1459" s="8">
        <v>1</v>
      </c>
      <c r="BF1459" s="111">
        <v>27</v>
      </c>
      <c r="BG1459" s="113">
        <v>169</v>
      </c>
      <c r="BH1459" s="117">
        <f t="shared" si="607"/>
        <v>27169</v>
      </c>
      <c r="BJ1459" s="5" t="s">
        <v>3185</v>
      </c>
      <c r="BW1459" s="63">
        <v>129</v>
      </c>
      <c r="BY1459" s="63">
        <v>0</v>
      </c>
    </row>
    <row r="1460" spans="1:77" hidden="1" outlineLevel="1">
      <c r="A1460" t="s">
        <v>344</v>
      </c>
      <c r="B1460" t="s">
        <v>2742</v>
      </c>
      <c r="C1460" s="1">
        <f t="shared" si="597"/>
        <v>67816</v>
      </c>
      <c r="D1460" s="5">
        <f>IF(N1460&gt;0, RANK(N1460,(N1460:P1460,Q1460:AE1460)),0)</f>
        <v>2</v>
      </c>
      <c r="E1460" s="5">
        <f>IF(O1460&gt;0,RANK(O1460,(N1460:P1460,Q1460:AE1460)),0)</f>
        <v>1</v>
      </c>
      <c r="F1460" s="5">
        <f>IF(P1460&gt;0,RANK(P1460,(N1460:P1460,Q1460:AE1460)),0)</f>
        <v>0</v>
      </c>
      <c r="G1460" s="131">
        <f t="shared" si="595"/>
        <v>14725</v>
      </c>
      <c r="H1460" s="136">
        <f t="shared" si="596"/>
        <v>0.21713165034800047</v>
      </c>
      <c r="I1460" s="2"/>
      <c r="J1460" s="2">
        <f t="shared" si="598"/>
        <v>0.37957119263890526</v>
      </c>
      <c r="K1460" s="2">
        <f t="shared" si="599"/>
        <v>0.59670284298690579</v>
      </c>
      <c r="L1460" s="2">
        <f t="shared" si="600"/>
        <v>0</v>
      </c>
      <c r="M1460" s="2">
        <f t="shared" si="601"/>
        <v>2.3725964374188946E-2</v>
      </c>
      <c r="N1460" s="63">
        <v>25741</v>
      </c>
      <c r="O1460" s="63">
        <v>40466</v>
      </c>
      <c r="P1460" s="63"/>
      <c r="Q1460" s="63">
        <v>831</v>
      </c>
      <c r="R1460" s="63">
        <v>224</v>
      </c>
      <c r="S1460" s="63">
        <v>94</v>
      </c>
      <c r="T1460" s="63">
        <v>23</v>
      </c>
      <c r="U1460" s="63"/>
      <c r="V1460" s="63">
        <v>9</v>
      </c>
      <c r="W1460" s="63">
        <f t="shared" si="606"/>
        <v>261</v>
      </c>
      <c r="X1460" s="63">
        <v>43</v>
      </c>
      <c r="Y1460" s="63">
        <v>3</v>
      </c>
      <c r="Z1460" s="63">
        <v>1</v>
      </c>
      <c r="AA1460" s="63"/>
      <c r="AB1460" s="63">
        <v>86</v>
      </c>
      <c r="AC1460" s="63">
        <v>34</v>
      </c>
      <c r="AD1460" s="63"/>
      <c r="AE1460" s="63"/>
      <c r="AF1460" s="63"/>
      <c r="AG1460" s="63"/>
      <c r="AH1460" s="63">
        <v>0</v>
      </c>
      <c r="AI1460" s="63"/>
      <c r="AJ1460" s="63">
        <v>0</v>
      </c>
      <c r="AK1460" s="63"/>
      <c r="AL1460" s="63"/>
      <c r="AM1460" s="63"/>
      <c r="AN1460" s="63"/>
      <c r="AO1460" s="63"/>
      <c r="AP1460" s="63"/>
      <c r="AQ1460" s="63">
        <v>0</v>
      </c>
      <c r="AS1460" s="5">
        <f>IF(Q1460&gt;0,RANK(Q1460,(N1460:P1460,Q1460:AE1460)),0)</f>
        <v>3</v>
      </c>
      <c r="AT1460" s="5">
        <f>IF(R1460&gt;0,RANK(R1460,(N1460:P1460,Q1460:AE1460)),0)</f>
        <v>5</v>
      </c>
      <c r="AU1460" s="5">
        <f>IF(T1460&gt;0,RANK(T1460,(N1460:P1460,Q1460:AE1460)),0)</f>
        <v>10</v>
      </c>
      <c r="AV1460" s="5">
        <f>IF(S1460&gt;0,RANK(S1460,(N1460:P1460,Q1460:AE1460)),0)</f>
        <v>6</v>
      </c>
      <c r="AW1460" s="2">
        <f t="shared" si="602"/>
        <v>1.2253745428807361E-2</v>
      </c>
      <c r="AX1460" s="2">
        <f t="shared" si="603"/>
        <v>3.3030553261767133E-3</v>
      </c>
      <c r="AY1460" s="2">
        <f t="shared" si="604"/>
        <v>3.3915300224135898E-4</v>
      </c>
      <c r="AZ1460" s="2">
        <f t="shared" si="605"/>
        <v>1.386103574377728E-3</v>
      </c>
      <c r="BB1460" t="s">
        <v>344</v>
      </c>
      <c r="BC1460" t="s">
        <v>2742</v>
      </c>
      <c r="BD1460" s="8">
        <v>6</v>
      </c>
      <c r="BF1460" s="111">
        <v>27</v>
      </c>
      <c r="BG1460" s="113">
        <v>171</v>
      </c>
      <c r="BH1460" s="117">
        <f t="shared" si="607"/>
        <v>27171</v>
      </c>
      <c r="BJ1460" s="5" t="s">
        <v>3185</v>
      </c>
      <c r="BW1460" s="63">
        <v>265</v>
      </c>
      <c r="BY1460" s="63">
        <v>2</v>
      </c>
    </row>
    <row r="1461" spans="1:77" hidden="1" outlineLevel="1">
      <c r="A1461" t="s">
        <v>2264</v>
      </c>
      <c r="B1461" t="s">
        <v>2742</v>
      </c>
      <c r="C1461" s="1">
        <f t="shared" si="597"/>
        <v>5414</v>
      </c>
      <c r="D1461" s="5">
        <f>IF(N1461&gt;0, RANK(N1461,(N1461:P1461,Q1461:AE1461)),0)</f>
        <v>2</v>
      </c>
      <c r="E1461" s="5">
        <f>IF(O1461&gt;0,RANK(O1461,(N1461:P1461,Q1461:AE1461)),0)</f>
        <v>1</v>
      </c>
      <c r="F1461" s="5">
        <f>IF(P1461&gt;0,RANK(P1461,(N1461:P1461,Q1461:AE1461)),0)</f>
        <v>0</v>
      </c>
      <c r="G1461" s="131">
        <f t="shared" si="595"/>
        <v>341</v>
      </c>
      <c r="H1461" s="136">
        <f t="shared" si="596"/>
        <v>6.29848540820096E-2</v>
      </c>
      <c r="I1461" s="2"/>
      <c r="J1461" s="2">
        <f t="shared" si="598"/>
        <v>0.45530107129663833</v>
      </c>
      <c r="K1461" s="2">
        <f t="shared" si="599"/>
        <v>0.51828592537864793</v>
      </c>
      <c r="L1461" s="2">
        <f t="shared" si="600"/>
        <v>0</v>
      </c>
      <c r="M1461" s="2">
        <f t="shared" si="601"/>
        <v>2.6413003324713746E-2</v>
      </c>
      <c r="N1461" s="63">
        <v>2465</v>
      </c>
      <c r="O1461" s="63">
        <v>2806</v>
      </c>
      <c r="P1461" s="63"/>
      <c r="Q1461" s="63">
        <v>68</v>
      </c>
      <c r="R1461" s="63">
        <v>23</v>
      </c>
      <c r="S1461" s="63">
        <v>12</v>
      </c>
      <c r="T1461" s="63">
        <v>3</v>
      </c>
      <c r="U1461" s="63"/>
      <c r="V1461" s="63">
        <v>2</v>
      </c>
      <c r="W1461" s="63">
        <f t="shared" si="606"/>
        <v>17</v>
      </c>
      <c r="X1461" s="63">
        <v>7</v>
      </c>
      <c r="Y1461" s="63">
        <v>0</v>
      </c>
      <c r="Z1461" s="63">
        <v>0</v>
      </c>
      <c r="AA1461" s="63"/>
      <c r="AB1461" s="63">
        <v>8</v>
      </c>
      <c r="AC1461" s="63">
        <v>3</v>
      </c>
      <c r="AD1461" s="63"/>
      <c r="AE1461" s="63"/>
      <c r="AF1461" s="63"/>
      <c r="AG1461" s="63"/>
      <c r="AH1461" s="63">
        <v>0</v>
      </c>
      <c r="AI1461" s="63"/>
      <c r="AJ1461" s="63">
        <v>0</v>
      </c>
      <c r="AK1461" s="63"/>
      <c r="AL1461" s="63"/>
      <c r="AM1461" s="63"/>
      <c r="AN1461" s="63"/>
      <c r="AO1461" s="63"/>
      <c r="AP1461" s="63"/>
      <c r="AQ1461" s="63">
        <v>0</v>
      </c>
      <c r="AS1461" s="5">
        <f>IF(Q1461&gt;0,RANK(Q1461,(N1461:P1461,Q1461:AE1461)),0)</f>
        <v>3</v>
      </c>
      <c r="AT1461" s="5">
        <f>IF(R1461&gt;0,RANK(R1461,(N1461:P1461,Q1461:AE1461)),0)</f>
        <v>4</v>
      </c>
      <c r="AU1461" s="5">
        <f>IF(T1461&gt;0,RANK(T1461,(N1461:P1461,Q1461:AE1461)),0)</f>
        <v>9</v>
      </c>
      <c r="AV1461" s="5">
        <f>IF(S1461&gt;0,RANK(S1461,(N1461:P1461,Q1461:AE1461)),0)</f>
        <v>6</v>
      </c>
      <c r="AW1461" s="2">
        <f t="shared" si="602"/>
        <v>1.2560029553010712E-2</v>
      </c>
      <c r="AX1461" s="2">
        <f t="shared" si="603"/>
        <v>4.2482452899889177E-3</v>
      </c>
      <c r="AY1461" s="2">
        <f t="shared" si="604"/>
        <v>5.5411895086811974E-4</v>
      </c>
      <c r="AZ1461" s="2">
        <f t="shared" si="605"/>
        <v>2.216475803472479E-3</v>
      </c>
      <c r="BB1461" t="s">
        <v>2264</v>
      </c>
      <c r="BC1461" t="s">
        <v>2742</v>
      </c>
      <c r="BD1461" s="8">
        <v>7</v>
      </c>
      <c r="BF1461" s="111">
        <v>27</v>
      </c>
      <c r="BG1461" s="113">
        <v>173</v>
      </c>
      <c r="BH1461" s="117">
        <f t="shared" si="607"/>
        <v>27173</v>
      </c>
      <c r="BJ1461" s="5" t="s">
        <v>3185</v>
      </c>
      <c r="BW1461" s="63">
        <v>17</v>
      </c>
      <c r="BY1461" s="63">
        <v>0</v>
      </c>
    </row>
    <row r="1462" spans="1:77" collapsed="1">
      <c r="A1462" t="s">
        <v>2741</v>
      </c>
      <c r="B1462" t="s">
        <v>548</v>
      </c>
      <c r="C1462" s="1">
        <f t="shared" si="597"/>
        <v>2936561</v>
      </c>
      <c r="D1462" s="5">
        <f>IF(N1462&gt;0, RANK(N1462,(N1462:P1462,Q1462:AE1462)),0)</f>
        <v>1</v>
      </c>
      <c r="E1462" s="5">
        <f>IF(O1462&gt;0,RANK(O1462,(N1462:P1462,Q1462:AE1462)),0)</f>
        <v>2</v>
      </c>
      <c r="F1462" s="5">
        <f>IF(P1462&gt;0,RANK(P1462,(N1462:P1462,Q1462:AE1462)),0)</f>
        <v>0</v>
      </c>
      <c r="G1462" s="131">
        <f t="shared" si="595"/>
        <v>225942</v>
      </c>
      <c r="H1462" s="136">
        <f t="shared" si="596"/>
        <v>7.6941020465776125E-2</v>
      </c>
      <c r="I1462" s="2"/>
      <c r="J1462" s="2">
        <f t="shared" si="598"/>
        <v>0.5265230315324626</v>
      </c>
      <c r="K1462" s="2">
        <f t="shared" si="599"/>
        <v>0.44958201106668649</v>
      </c>
      <c r="L1462" s="2">
        <f t="shared" si="600"/>
        <v>0</v>
      </c>
      <c r="M1462" s="2">
        <f t="shared" si="601"/>
        <v>2.3894957400850902E-2</v>
      </c>
      <c r="N1462" s="63">
        <f t="shared" ref="N1462:T1462" si="608">SUM(N1375:N1461)</f>
        <v>1546167</v>
      </c>
      <c r="O1462" s="63">
        <f t="shared" si="608"/>
        <v>1320225</v>
      </c>
      <c r="P1462" s="63">
        <f t="shared" si="608"/>
        <v>0</v>
      </c>
      <c r="Q1462" s="63">
        <f t="shared" si="608"/>
        <v>35098</v>
      </c>
      <c r="R1462" s="63">
        <f t="shared" si="608"/>
        <v>13023</v>
      </c>
      <c r="S1462" s="63">
        <f t="shared" si="608"/>
        <v>3722</v>
      </c>
      <c r="T1462" s="63">
        <f t="shared" si="608"/>
        <v>1051</v>
      </c>
      <c r="U1462" s="63"/>
      <c r="V1462" s="63">
        <f>SUM(V1375:V1461)</f>
        <v>397</v>
      </c>
      <c r="W1462" s="63">
        <f>SUM(W1375:W1461)</f>
        <v>10568</v>
      </c>
      <c r="X1462" s="63">
        <f>SUM(X1375:X1461)</f>
        <v>1996</v>
      </c>
      <c r="Y1462" s="63">
        <f>SUM(Y1375:Y1461)</f>
        <v>14</v>
      </c>
      <c r="Z1462" s="63">
        <f>SUM(Z1375:Z1461)</f>
        <v>46</v>
      </c>
      <c r="AA1462" s="63"/>
      <c r="AB1462" s="63">
        <f>SUM(AB1375:AB1461)</f>
        <v>3149</v>
      </c>
      <c r="AC1462" s="63">
        <f>SUM(AC1375:AC1461)</f>
        <v>1092</v>
      </c>
      <c r="AD1462" s="63"/>
      <c r="AE1462" s="63"/>
      <c r="AF1462" s="63"/>
      <c r="AG1462" s="63"/>
      <c r="AH1462" s="63">
        <f>SUM(AH1375:AH1461)</f>
        <v>4</v>
      </c>
      <c r="AI1462" s="63"/>
      <c r="AJ1462" s="63">
        <f>SUM(AJ1375:AJ1461)</f>
        <v>8</v>
      </c>
      <c r="AK1462" s="63"/>
      <c r="AL1462" s="63"/>
      <c r="AM1462" s="63"/>
      <c r="AN1462" s="63"/>
      <c r="AO1462" s="63"/>
      <c r="AP1462" s="63"/>
      <c r="AQ1462" s="63">
        <f>SUM(AQ1375:AQ1461)</f>
        <v>1</v>
      </c>
      <c r="AS1462" s="5">
        <f>IF(Q1462&gt;0,RANK(Q1462,(N1462:P1462,Q1462:AE1462)),0)</f>
        <v>3</v>
      </c>
      <c r="AT1462" s="5">
        <f>IF(R1462&gt;0,RANK(R1462,(N1462:P1462,Q1462:AE1462)),0)</f>
        <v>4</v>
      </c>
      <c r="AU1462" s="5">
        <f>IF(T1462&gt;0,RANK(T1462,(N1462:P1462,Q1462:AE1462)),0)</f>
        <v>10</v>
      </c>
      <c r="AV1462" s="5">
        <f>IF(S1462&gt;0,RANK(S1462,(N1462:P1462,Q1462:AE1462)),0)</f>
        <v>6</v>
      </c>
      <c r="AW1462" s="2">
        <f t="shared" si="602"/>
        <v>1.1952075914649824E-2</v>
      </c>
      <c r="AX1462" s="2">
        <f t="shared" si="603"/>
        <v>4.4347793217985251E-3</v>
      </c>
      <c r="AY1462" s="2">
        <f t="shared" si="604"/>
        <v>3.5790164072872999E-4</v>
      </c>
      <c r="AZ1462" s="2">
        <f t="shared" si="605"/>
        <v>1.2674689883847125E-3</v>
      </c>
      <c r="BB1462" t="s">
        <v>2741</v>
      </c>
      <c r="BC1462" t="s">
        <v>548</v>
      </c>
      <c r="BF1462" s="111">
        <v>27</v>
      </c>
      <c r="BG1462" s="113"/>
      <c r="BH1462" s="111">
        <v>27</v>
      </c>
      <c r="BJ1462" s="5" t="s">
        <v>718</v>
      </c>
      <c r="BW1462" s="63">
        <f>SUM(BW1375:BW1461)</f>
        <v>10641</v>
      </c>
      <c r="BY1462" s="63">
        <f>SUM(BY1375:BY1461)</f>
        <v>35</v>
      </c>
    </row>
    <row r="1463" spans="1:77">
      <c r="C1463" s="1"/>
      <c r="E1463" s="5"/>
      <c r="F1463" s="5"/>
      <c r="G1463" s="131"/>
      <c r="H1463" s="136"/>
      <c r="I1463" s="2"/>
      <c r="N1463" s="63"/>
      <c r="O1463" s="63"/>
      <c r="P1463" s="63"/>
      <c r="Q1463" s="63"/>
      <c r="R1463" s="63"/>
      <c r="S1463" s="63"/>
      <c r="T1463" s="63"/>
      <c r="U1463" s="63"/>
      <c r="V1463" s="63"/>
      <c r="W1463" s="63"/>
      <c r="X1463" s="63"/>
      <c r="Y1463" s="63"/>
      <c r="Z1463" s="63"/>
      <c r="AA1463" s="63"/>
      <c r="AB1463" s="63"/>
      <c r="AC1463" s="63"/>
      <c r="AD1463" s="63"/>
      <c r="AE1463" s="63"/>
      <c r="AF1463" s="63"/>
      <c r="AG1463" s="63"/>
      <c r="AH1463" s="63"/>
      <c r="AI1463" s="63"/>
      <c r="AJ1463" s="63"/>
      <c r="AK1463" s="63"/>
      <c r="AL1463" s="63"/>
      <c r="AM1463" s="63"/>
      <c r="AN1463" s="63"/>
      <c r="AO1463" s="63"/>
      <c r="AP1463" s="63"/>
      <c r="AQ1463" s="63"/>
      <c r="AS1463" s="5"/>
      <c r="AT1463" s="5"/>
      <c r="AU1463" s="5"/>
      <c r="AV1463" s="5"/>
      <c r="BF1463" s="111"/>
      <c r="BG1463" s="113"/>
      <c r="BH1463" s="117"/>
    </row>
    <row r="1464" spans="1:77" hidden="1" outlineLevel="1">
      <c r="A1464" t="s">
        <v>1034</v>
      </c>
      <c r="B1464" t="s">
        <v>1121</v>
      </c>
      <c r="C1464" s="1">
        <f t="shared" ref="C1464:C1495" si="609">SUM(N1464:AQ1464)</f>
        <v>15447</v>
      </c>
      <c r="D1464" s="5">
        <f>IF(N1464&gt;0, RANK(N1464,(N1464:P1464,Q1464:AE1464)),0)</f>
        <v>1</v>
      </c>
      <c r="E1464" s="5">
        <f>IF(O1464&gt;0,RANK(O1464,(N1464:P1464,Q1464:AE1464)),0)</f>
        <v>2</v>
      </c>
      <c r="F1464" s="5">
        <f>IF(P1464&gt;0,RANK(P1464,(N1464:P1464,Q1464:AE1464)),0)</f>
        <v>0</v>
      </c>
      <c r="G1464" s="131">
        <f t="shared" si="595"/>
        <v>2768</v>
      </c>
      <c r="H1464" s="136">
        <f t="shared" si="596"/>
        <v>0.17919337088107723</v>
      </c>
      <c r="I1464" s="2"/>
      <c r="J1464" s="2">
        <f t="shared" ref="J1464:J1495" si="610">IF($C1464=0,"-",N1464/$C1464)</f>
        <v>0.58658639217971131</v>
      </c>
      <c r="K1464" s="2">
        <f t="shared" ref="K1464:K1495" si="611">IF($C1464=0,"-",O1464/$C1464)</f>
        <v>0.40739302129863403</v>
      </c>
      <c r="L1464" s="2">
        <f t="shared" ref="L1464:L1495" si="612">IF($C1464=0,"-",P1464/$C1464)</f>
        <v>0</v>
      </c>
      <c r="M1464" s="2">
        <f t="shared" ref="M1464:M1495" si="613">IF(C1464=0,"-",(1-J1464-K1464-L1464))</f>
        <v>6.0205865216546584E-3</v>
      </c>
      <c r="N1464" s="63">
        <v>9061</v>
      </c>
      <c r="O1464" s="63">
        <v>6293</v>
      </c>
      <c r="P1464" s="63"/>
      <c r="Q1464" s="63">
        <v>60</v>
      </c>
      <c r="R1464" s="63">
        <v>13</v>
      </c>
      <c r="S1464" s="63">
        <v>14</v>
      </c>
      <c r="T1464" s="63"/>
      <c r="U1464" s="63"/>
      <c r="V1464" s="63"/>
      <c r="W1464" s="63"/>
      <c r="X1464" s="63"/>
      <c r="Y1464" s="63"/>
      <c r="Z1464" s="63"/>
      <c r="AA1464" s="63"/>
      <c r="AB1464" s="63"/>
      <c r="AC1464" s="63"/>
      <c r="AD1464" s="63"/>
      <c r="AE1464" s="63"/>
      <c r="AF1464" s="63"/>
      <c r="AG1464" s="63"/>
      <c r="AH1464" s="63"/>
      <c r="AI1464" s="63"/>
      <c r="AJ1464" s="63"/>
      <c r="AK1464" s="63"/>
      <c r="AL1464" s="63"/>
      <c r="AM1464" s="63"/>
      <c r="AN1464" s="63"/>
      <c r="AO1464">
        <v>6</v>
      </c>
      <c r="AP1464" s="63"/>
      <c r="AQ1464" s="63"/>
      <c r="AS1464" s="5">
        <f>IF(Q1464&gt;0,RANK(Q1464,(N1464:P1464,Q1464:AE1464)),0)</f>
        <v>3</v>
      </c>
      <c r="AT1464" s="5">
        <f>IF(R1464&gt;0,RANK(R1464,(N1464:P1464,Q1464:AE1464)),0)</f>
        <v>5</v>
      </c>
      <c r="AU1464" s="5">
        <f>IF(T1464&gt;0,RANK(T1464,(N1464:P1464,Q1464:AE1464)),0)</f>
        <v>0</v>
      </c>
      <c r="AV1464" s="5">
        <f>IF(S1464&gt;0,RANK(S1464,(N1464:P1464,Q1464:AE1464)),0)</f>
        <v>4</v>
      </c>
      <c r="AW1464" s="2">
        <f t="shared" ref="AW1464:AW1495" si="614">IF($C1464=0,"-",Q1464/$C1464)</f>
        <v>3.8842493688094775E-3</v>
      </c>
      <c r="AX1464" s="2">
        <f t="shared" ref="AX1464:AX1495" si="615">IF($C1464=0,"-",R1464/$C1464)</f>
        <v>8.4158736324205349E-4</v>
      </c>
      <c r="AY1464" s="2">
        <f t="shared" ref="AY1464:AY1495" si="616">IF($C1464=0,"-",T1464/$C1464)</f>
        <v>0</v>
      </c>
      <c r="AZ1464" s="2">
        <f t="shared" ref="AZ1464:AZ1495" si="617">IF($C1464=0,"-",S1464/$C1464)</f>
        <v>9.0632485272221144E-4</v>
      </c>
      <c r="BB1464" t="s">
        <v>1034</v>
      </c>
      <c r="BC1464" t="s">
        <v>1121</v>
      </c>
      <c r="BD1464">
        <v>3</v>
      </c>
      <c r="BF1464" s="111">
        <v>28</v>
      </c>
      <c r="BG1464" s="113">
        <v>1</v>
      </c>
      <c r="BH1464" s="117">
        <f t="shared" si="607"/>
        <v>28001</v>
      </c>
      <c r="BJ1464" s="5" t="s">
        <v>3185</v>
      </c>
    </row>
    <row r="1465" spans="1:77" hidden="1" outlineLevel="1">
      <c r="A1465" t="s">
        <v>820</v>
      </c>
      <c r="B1465" t="s">
        <v>1121</v>
      </c>
      <c r="C1465" s="1">
        <f t="shared" si="609"/>
        <v>14830</v>
      </c>
      <c r="D1465" s="5">
        <f>IF(N1465&gt;0, RANK(N1465,(N1465:P1465,Q1465:AE1465)),0)</f>
        <v>2</v>
      </c>
      <c r="E1465" s="5">
        <f>IF(O1465&gt;0,RANK(O1465,(N1465:P1465,Q1465:AE1465)),0)</f>
        <v>1</v>
      </c>
      <c r="F1465" s="5">
        <f>IF(P1465&gt;0,RANK(P1465,(N1465:P1465,Q1465:AE1465)),0)</f>
        <v>0</v>
      </c>
      <c r="G1465" s="131">
        <f t="shared" si="595"/>
        <v>7600</v>
      </c>
      <c r="H1465" s="136">
        <f t="shared" si="596"/>
        <v>0.51247471341874573</v>
      </c>
      <c r="I1465" s="2"/>
      <c r="J1465" s="2">
        <f t="shared" si="610"/>
        <v>0.23674983142279163</v>
      </c>
      <c r="K1465" s="2">
        <f t="shared" si="611"/>
        <v>0.74922454484153744</v>
      </c>
      <c r="L1465" s="2">
        <f t="shared" si="612"/>
        <v>0</v>
      </c>
      <c r="M1465" s="2">
        <f t="shared" si="613"/>
        <v>1.4025623735670956E-2</v>
      </c>
      <c r="N1465" s="63">
        <v>3511</v>
      </c>
      <c r="O1465" s="63">
        <v>11111</v>
      </c>
      <c r="P1465" s="63"/>
      <c r="Q1465" s="63">
        <v>129</v>
      </c>
      <c r="R1465" s="63">
        <v>28</v>
      </c>
      <c r="S1465" s="63">
        <v>39</v>
      </c>
      <c r="T1465" s="63"/>
      <c r="U1465" s="63"/>
      <c r="V1465" s="63"/>
      <c r="W1465" s="63"/>
      <c r="X1465" s="63"/>
      <c r="Y1465" s="63"/>
      <c r="Z1465" s="63"/>
      <c r="AA1465" s="63"/>
      <c r="AB1465" s="63"/>
      <c r="AC1465" s="63"/>
      <c r="AD1465" s="63"/>
      <c r="AE1465" s="63"/>
      <c r="AF1465" s="63"/>
      <c r="AG1465" s="63"/>
      <c r="AH1465" s="63"/>
      <c r="AI1465" s="63"/>
      <c r="AJ1465" s="63"/>
      <c r="AK1465" s="63"/>
      <c r="AL1465" s="63"/>
      <c r="AM1465" s="63"/>
      <c r="AN1465" s="63"/>
      <c r="AO1465">
        <v>12</v>
      </c>
      <c r="AP1465" s="63"/>
      <c r="AQ1465" s="63"/>
      <c r="AS1465" s="5">
        <f>IF(Q1465&gt;0,RANK(Q1465,(N1465:P1465,Q1465:AE1465)),0)</f>
        <v>3</v>
      </c>
      <c r="AT1465" s="5">
        <f>IF(R1465&gt;0,RANK(R1465,(N1465:P1465,Q1465:AE1465)),0)</f>
        <v>5</v>
      </c>
      <c r="AU1465" s="5">
        <f>IF(T1465&gt;0,RANK(T1465,(N1465:P1465,Q1465:AE1465)),0)</f>
        <v>0</v>
      </c>
      <c r="AV1465" s="5">
        <f>IF(S1465&gt;0,RANK(S1465,(N1465:P1465,Q1465:AE1465)),0)</f>
        <v>4</v>
      </c>
      <c r="AW1465" s="2">
        <f t="shared" si="614"/>
        <v>8.6985839514497638E-3</v>
      </c>
      <c r="AX1465" s="2">
        <f t="shared" si="615"/>
        <v>1.8880647336480109E-3</v>
      </c>
      <c r="AY1465" s="2">
        <f t="shared" si="616"/>
        <v>0</v>
      </c>
      <c r="AZ1465" s="2">
        <f t="shared" si="617"/>
        <v>2.6298044504383007E-3</v>
      </c>
      <c r="BB1465" t="s">
        <v>820</v>
      </c>
      <c r="BC1465" t="s">
        <v>1121</v>
      </c>
      <c r="BD1465">
        <v>1</v>
      </c>
      <c r="BF1465" s="111">
        <v>28</v>
      </c>
      <c r="BG1465" s="113">
        <v>3</v>
      </c>
      <c r="BH1465" s="117">
        <f t="shared" si="607"/>
        <v>28003</v>
      </c>
      <c r="BJ1465" s="5" t="s">
        <v>3185</v>
      </c>
    </row>
    <row r="1466" spans="1:77" hidden="1" outlineLevel="1">
      <c r="A1466" t="s">
        <v>159</v>
      </c>
      <c r="B1466" t="s">
        <v>1121</v>
      </c>
      <c r="C1466" s="1">
        <f t="shared" si="609"/>
        <v>7706</v>
      </c>
      <c r="D1466" s="5">
        <f>IF(N1466&gt;0, RANK(N1466,(N1466:P1466,Q1466:AE1466)),0)</f>
        <v>2</v>
      </c>
      <c r="E1466" s="5">
        <f>IF(O1466&gt;0,RANK(O1466,(N1466:P1466,Q1466:AE1466)),0)</f>
        <v>1</v>
      </c>
      <c r="F1466" s="5">
        <f>IF(P1466&gt;0,RANK(P1466,(N1466:P1466,Q1466:AE1466)),0)</f>
        <v>0</v>
      </c>
      <c r="G1466" s="131">
        <f t="shared" si="595"/>
        <v>1172</v>
      </c>
      <c r="H1466" s="136">
        <f t="shared" si="596"/>
        <v>0.15208928107967817</v>
      </c>
      <c r="I1466" s="2"/>
      <c r="J1466" s="2">
        <f t="shared" si="610"/>
        <v>0.42071113418115752</v>
      </c>
      <c r="K1466" s="2">
        <f t="shared" si="611"/>
        <v>0.57280041526083569</v>
      </c>
      <c r="L1466" s="2">
        <f t="shared" si="612"/>
        <v>0</v>
      </c>
      <c r="M1466" s="2">
        <f t="shared" si="613"/>
        <v>6.4884505580067309E-3</v>
      </c>
      <c r="N1466" s="63">
        <v>3242</v>
      </c>
      <c r="O1466" s="63">
        <v>4414</v>
      </c>
      <c r="P1466" s="63"/>
      <c r="Q1466" s="63">
        <v>21</v>
      </c>
      <c r="R1466" s="63">
        <v>6</v>
      </c>
      <c r="S1466" s="63">
        <v>16</v>
      </c>
      <c r="T1466" s="63"/>
      <c r="U1466" s="63"/>
      <c r="V1466" s="63"/>
      <c r="W1466" s="63"/>
      <c r="X1466" s="63"/>
      <c r="Y1466" s="63"/>
      <c r="Z1466" s="63"/>
      <c r="AA1466" s="63"/>
      <c r="AB1466" s="63"/>
      <c r="AC1466" s="63"/>
      <c r="AD1466" s="63"/>
      <c r="AE1466" s="63"/>
      <c r="AF1466" s="63"/>
      <c r="AG1466" s="63"/>
      <c r="AH1466" s="63"/>
      <c r="AI1466" s="63"/>
      <c r="AJ1466" s="63"/>
      <c r="AK1466" s="63"/>
      <c r="AL1466" s="63"/>
      <c r="AM1466" s="63"/>
      <c r="AN1466" s="63"/>
      <c r="AO1466">
        <v>7</v>
      </c>
      <c r="AP1466" s="63"/>
      <c r="AQ1466" s="63"/>
      <c r="AS1466" s="5">
        <f>IF(Q1466&gt;0,RANK(Q1466,(N1466:P1466,Q1466:AE1466)),0)</f>
        <v>3</v>
      </c>
      <c r="AT1466" s="5">
        <f>IF(R1466&gt;0,RANK(R1466,(N1466:P1466,Q1466:AE1466)),0)</f>
        <v>5</v>
      </c>
      <c r="AU1466" s="5">
        <f>IF(T1466&gt;0,RANK(T1466,(N1466:P1466,Q1466:AE1466)),0)</f>
        <v>0</v>
      </c>
      <c r="AV1466" s="5">
        <f>IF(S1466&gt;0,RANK(S1466,(N1466:P1466,Q1466:AE1466)),0)</f>
        <v>4</v>
      </c>
      <c r="AW1466" s="2">
        <f t="shared" si="614"/>
        <v>2.7251492343628343E-3</v>
      </c>
      <c r="AX1466" s="2">
        <f t="shared" si="615"/>
        <v>7.7861406696080979E-4</v>
      </c>
      <c r="AY1466" s="2">
        <f t="shared" si="616"/>
        <v>0</v>
      </c>
      <c r="AZ1466" s="2">
        <f t="shared" si="617"/>
        <v>2.0763041785621592E-3</v>
      </c>
      <c r="BB1466" t="s">
        <v>159</v>
      </c>
      <c r="BC1466" t="s">
        <v>1121</v>
      </c>
      <c r="BD1466">
        <v>3</v>
      </c>
      <c r="BF1466" s="111">
        <v>28</v>
      </c>
      <c r="BG1466" s="113">
        <v>5</v>
      </c>
      <c r="BH1466" s="117">
        <f t="shared" si="607"/>
        <v>28005</v>
      </c>
      <c r="BJ1466" s="5" t="s">
        <v>3185</v>
      </c>
    </row>
    <row r="1467" spans="1:77" hidden="1" outlineLevel="1">
      <c r="A1467" t="s">
        <v>357</v>
      </c>
      <c r="B1467" t="s">
        <v>1121</v>
      </c>
      <c r="C1467" s="1">
        <f t="shared" si="609"/>
        <v>9092</v>
      </c>
      <c r="D1467" s="5">
        <f>IF(N1467&gt;0, RANK(N1467,(N1467:P1467,Q1467:AE1467)),0)</f>
        <v>2</v>
      </c>
      <c r="E1467" s="5">
        <f>IF(O1467&gt;0,RANK(O1467,(N1467:P1467,Q1467:AE1467)),0)</f>
        <v>1</v>
      </c>
      <c r="F1467" s="5">
        <f>IF(P1467&gt;0,RANK(P1467,(N1467:P1467,Q1467:AE1467)),0)</f>
        <v>0</v>
      </c>
      <c r="G1467" s="131">
        <f t="shared" si="595"/>
        <v>1199</v>
      </c>
      <c r="H1467" s="136">
        <f t="shared" si="596"/>
        <v>0.13187417509898813</v>
      </c>
      <c r="I1467" s="2"/>
      <c r="J1467" s="2">
        <f t="shared" si="610"/>
        <v>0.43191816981962167</v>
      </c>
      <c r="K1467" s="2">
        <f t="shared" si="611"/>
        <v>0.56379234491860974</v>
      </c>
      <c r="L1467" s="2">
        <f t="shared" si="612"/>
        <v>0</v>
      </c>
      <c r="M1467" s="2">
        <f t="shared" si="613"/>
        <v>4.2894852617685331E-3</v>
      </c>
      <c r="N1467" s="63">
        <v>3927</v>
      </c>
      <c r="O1467" s="63">
        <v>5126</v>
      </c>
      <c r="P1467" s="63"/>
      <c r="Q1467" s="63">
        <v>21</v>
      </c>
      <c r="R1467" s="63">
        <v>3</v>
      </c>
      <c r="S1467" s="63">
        <v>11</v>
      </c>
      <c r="T1467" s="63"/>
      <c r="U1467" s="63"/>
      <c r="V1467" s="63"/>
      <c r="W1467" s="63"/>
      <c r="X1467" s="63"/>
      <c r="Y1467" s="63"/>
      <c r="Z1467" s="63"/>
      <c r="AA1467" s="63"/>
      <c r="AB1467" s="63"/>
      <c r="AC1467" s="63"/>
      <c r="AD1467" s="63"/>
      <c r="AE1467" s="63"/>
      <c r="AF1467" s="63"/>
      <c r="AG1467" s="63"/>
      <c r="AH1467" s="63"/>
      <c r="AI1467" s="63"/>
      <c r="AJ1467" s="63"/>
      <c r="AK1467" s="63"/>
      <c r="AL1467" s="63"/>
      <c r="AM1467" s="63"/>
      <c r="AN1467" s="63"/>
      <c r="AO1467">
        <v>4</v>
      </c>
      <c r="AP1467" s="63"/>
      <c r="AQ1467" s="63"/>
      <c r="AS1467" s="5">
        <f>IF(Q1467&gt;0,RANK(Q1467,(N1467:P1467,Q1467:AE1467)),0)</f>
        <v>3</v>
      </c>
      <c r="AT1467" s="5">
        <f>IF(R1467&gt;0,RANK(R1467,(N1467:P1467,Q1467:AE1467)),0)</f>
        <v>5</v>
      </c>
      <c r="AU1467" s="5">
        <f>IF(T1467&gt;0,RANK(T1467,(N1467:P1467,Q1467:AE1467)),0)</f>
        <v>0</v>
      </c>
      <c r="AV1467" s="5">
        <f>IF(S1467&gt;0,RANK(S1467,(N1467:P1467,Q1467:AE1467)),0)</f>
        <v>4</v>
      </c>
      <c r="AW1467" s="2">
        <f t="shared" si="614"/>
        <v>2.3097228332600089E-3</v>
      </c>
      <c r="AX1467" s="2">
        <f t="shared" si="615"/>
        <v>3.2996040475142982E-4</v>
      </c>
      <c r="AY1467" s="2">
        <f t="shared" si="616"/>
        <v>0</v>
      </c>
      <c r="AZ1467" s="2">
        <f t="shared" si="617"/>
        <v>1.2098548174219095E-3</v>
      </c>
      <c r="BB1467" t="s">
        <v>357</v>
      </c>
      <c r="BC1467" t="s">
        <v>1121</v>
      </c>
      <c r="BD1467">
        <v>2</v>
      </c>
      <c r="BF1467" s="111">
        <v>28</v>
      </c>
      <c r="BG1467" s="113">
        <v>7</v>
      </c>
      <c r="BH1467" s="117">
        <f t="shared" si="607"/>
        <v>28007</v>
      </c>
      <c r="BJ1467" s="5" t="s">
        <v>3185</v>
      </c>
    </row>
    <row r="1468" spans="1:77" hidden="1" outlineLevel="1">
      <c r="A1468" t="s">
        <v>1106</v>
      </c>
      <c r="B1468" t="s">
        <v>1121</v>
      </c>
      <c r="C1468" s="1">
        <f t="shared" si="609"/>
        <v>4116</v>
      </c>
      <c r="D1468" s="5">
        <f>IF(N1468&gt;0, RANK(N1468,(N1468:P1468,Q1468:AE1468)),0)</f>
        <v>1</v>
      </c>
      <c r="E1468" s="5">
        <f>IF(O1468&gt;0,RANK(O1468,(N1468:P1468,Q1468:AE1468)),0)</f>
        <v>2</v>
      </c>
      <c r="F1468" s="5">
        <f>IF(P1468&gt;0,RANK(P1468,(N1468:P1468,Q1468:AE1468)),0)</f>
        <v>0</v>
      </c>
      <c r="G1468" s="131">
        <f t="shared" si="595"/>
        <v>10</v>
      </c>
      <c r="H1468" s="136">
        <f t="shared" si="596"/>
        <v>2.4295432458697765E-3</v>
      </c>
      <c r="I1468" s="2"/>
      <c r="J1468" s="2">
        <f t="shared" si="610"/>
        <v>0.49829931972789115</v>
      </c>
      <c r="K1468" s="2">
        <f t="shared" si="611"/>
        <v>0.49586977648202141</v>
      </c>
      <c r="L1468" s="2">
        <f t="shared" si="612"/>
        <v>0</v>
      </c>
      <c r="M1468" s="2">
        <f t="shared" si="613"/>
        <v>5.8309037900874938E-3</v>
      </c>
      <c r="N1468" s="63">
        <v>2051</v>
      </c>
      <c r="O1468" s="63">
        <v>2041</v>
      </c>
      <c r="P1468" s="63"/>
      <c r="Q1468" s="63">
        <v>9</v>
      </c>
      <c r="R1468" s="63">
        <v>6</v>
      </c>
      <c r="S1468" s="63">
        <v>6</v>
      </c>
      <c r="T1468" s="63"/>
      <c r="U1468" s="63"/>
      <c r="V1468" s="63"/>
      <c r="W1468" s="63"/>
      <c r="X1468" s="63"/>
      <c r="Y1468" s="63"/>
      <c r="Z1468" s="63"/>
      <c r="AA1468" s="63"/>
      <c r="AB1468" s="63"/>
      <c r="AC1468" s="63"/>
      <c r="AD1468" s="63"/>
      <c r="AE1468" s="63"/>
      <c r="AF1468" s="63"/>
      <c r="AG1468" s="63"/>
      <c r="AH1468" s="63"/>
      <c r="AI1468" s="63"/>
      <c r="AJ1468" s="63"/>
      <c r="AK1468" s="63"/>
      <c r="AL1468" s="63"/>
      <c r="AM1468" s="63"/>
      <c r="AN1468" s="63"/>
      <c r="AO1468">
        <v>3</v>
      </c>
      <c r="AP1468" s="63"/>
      <c r="AQ1468" s="63"/>
      <c r="AS1468" s="5">
        <f>IF(Q1468&gt;0,RANK(Q1468,(N1468:P1468,Q1468:AE1468)),0)</f>
        <v>3</v>
      </c>
      <c r="AT1468" s="5">
        <f>IF(R1468&gt;0,RANK(R1468,(N1468:P1468,Q1468:AE1468)),0)</f>
        <v>4</v>
      </c>
      <c r="AU1468" s="5">
        <f>IF(T1468&gt;0,RANK(T1468,(N1468:P1468,Q1468:AE1468)),0)</f>
        <v>0</v>
      </c>
      <c r="AV1468" s="5">
        <f>IF(S1468&gt;0,RANK(S1468,(N1468:P1468,Q1468:AE1468)),0)</f>
        <v>4</v>
      </c>
      <c r="AW1468" s="2">
        <f t="shared" si="614"/>
        <v>2.1865889212827989E-3</v>
      </c>
      <c r="AX1468" s="2">
        <f t="shared" si="615"/>
        <v>1.4577259475218659E-3</v>
      </c>
      <c r="AY1468" s="2">
        <f t="shared" si="616"/>
        <v>0</v>
      </c>
      <c r="AZ1468" s="2">
        <f t="shared" si="617"/>
        <v>1.4577259475218659E-3</v>
      </c>
      <c r="BB1468" t="s">
        <v>1106</v>
      </c>
      <c r="BC1468" t="s">
        <v>1121</v>
      </c>
      <c r="BD1468">
        <v>1</v>
      </c>
      <c r="BF1468" s="111">
        <v>28</v>
      </c>
      <c r="BG1468" s="113">
        <v>9</v>
      </c>
      <c r="BH1468" s="117">
        <f t="shared" si="607"/>
        <v>28009</v>
      </c>
      <c r="BJ1468" s="5" t="s">
        <v>3185</v>
      </c>
    </row>
    <row r="1469" spans="1:77" hidden="1" outlineLevel="1">
      <c r="A1469" t="s">
        <v>673</v>
      </c>
      <c r="B1469" t="s">
        <v>1121</v>
      </c>
      <c r="C1469" s="1">
        <f t="shared" si="609"/>
        <v>15428</v>
      </c>
      <c r="D1469" s="5">
        <f>IF(N1469&gt;0, RANK(N1469,(N1469:P1469,Q1469:AE1469)),0)</f>
        <v>1</v>
      </c>
      <c r="E1469" s="5">
        <f>IF(O1469&gt;0,RANK(O1469,(N1469:P1469,Q1469:AE1469)),0)</f>
        <v>2</v>
      </c>
      <c r="F1469" s="5">
        <f>IF(P1469&gt;0,RANK(P1469,(N1469:P1469,Q1469:AE1469)),0)</f>
        <v>0</v>
      </c>
      <c r="G1469" s="131">
        <f t="shared" si="595"/>
        <v>5881</v>
      </c>
      <c r="H1469" s="136">
        <f t="shared" si="596"/>
        <v>0.3811900440757065</v>
      </c>
      <c r="I1469" s="2"/>
      <c r="J1469" s="2">
        <f t="shared" si="610"/>
        <v>0.68589577391755252</v>
      </c>
      <c r="K1469" s="2">
        <f t="shared" si="611"/>
        <v>0.30470572984184602</v>
      </c>
      <c r="L1469" s="2">
        <f t="shared" si="612"/>
        <v>0</v>
      </c>
      <c r="M1469" s="2">
        <f t="shared" si="613"/>
        <v>9.3984962406014616E-3</v>
      </c>
      <c r="N1469" s="63">
        <v>10582</v>
      </c>
      <c r="O1469" s="63">
        <v>4701</v>
      </c>
      <c r="P1469" s="63"/>
      <c r="Q1469" s="63">
        <v>54</v>
      </c>
      <c r="R1469" s="63">
        <v>23</v>
      </c>
      <c r="S1469" s="63">
        <v>49</v>
      </c>
      <c r="T1469" s="63"/>
      <c r="U1469" s="63"/>
      <c r="V1469" s="63"/>
      <c r="W1469" s="63"/>
      <c r="X1469" s="63"/>
      <c r="Y1469" s="63"/>
      <c r="Z1469" s="63"/>
      <c r="AA1469" s="63"/>
      <c r="AB1469" s="63"/>
      <c r="AC1469" s="63"/>
      <c r="AD1469" s="63"/>
      <c r="AE1469" s="63"/>
      <c r="AF1469" s="63"/>
      <c r="AG1469" s="63"/>
      <c r="AH1469" s="63"/>
      <c r="AI1469" s="63"/>
      <c r="AJ1469" s="63"/>
      <c r="AK1469" s="63"/>
      <c r="AL1469" s="63"/>
      <c r="AM1469" s="63"/>
      <c r="AN1469" s="63"/>
      <c r="AO1469">
        <v>19</v>
      </c>
      <c r="AP1469" s="63"/>
      <c r="AQ1469" s="63"/>
      <c r="AS1469" s="5">
        <f>IF(Q1469&gt;0,RANK(Q1469,(N1469:P1469,Q1469:AE1469)),0)</f>
        <v>3</v>
      </c>
      <c r="AT1469" s="5">
        <f>IF(R1469&gt;0,RANK(R1469,(N1469:P1469,Q1469:AE1469)),0)</f>
        <v>5</v>
      </c>
      <c r="AU1469" s="5">
        <f>IF(T1469&gt;0,RANK(T1469,(N1469:P1469,Q1469:AE1469)),0)</f>
        <v>0</v>
      </c>
      <c r="AV1469" s="5">
        <f>IF(S1469&gt;0,RANK(S1469,(N1469:P1469,Q1469:AE1469)),0)</f>
        <v>4</v>
      </c>
      <c r="AW1469" s="2">
        <f t="shared" si="614"/>
        <v>3.5001296344309048E-3</v>
      </c>
      <c r="AX1469" s="2">
        <f t="shared" si="615"/>
        <v>1.4907959554057559E-3</v>
      </c>
      <c r="AY1469" s="2">
        <f t="shared" si="616"/>
        <v>0</v>
      </c>
      <c r="AZ1469" s="2">
        <f t="shared" si="617"/>
        <v>3.1760435571687841E-3</v>
      </c>
      <c r="BB1469" t="s">
        <v>673</v>
      </c>
      <c r="BC1469" t="s">
        <v>1121</v>
      </c>
      <c r="BD1469">
        <v>2</v>
      </c>
      <c r="BF1469" s="111">
        <v>28</v>
      </c>
      <c r="BG1469" s="113">
        <v>11</v>
      </c>
      <c r="BH1469" s="117">
        <f t="shared" si="607"/>
        <v>28011</v>
      </c>
      <c r="BJ1469" s="5" t="s">
        <v>3185</v>
      </c>
    </row>
    <row r="1470" spans="1:77" hidden="1" outlineLevel="1">
      <c r="A1470" t="s">
        <v>1205</v>
      </c>
      <c r="B1470" t="s">
        <v>1121</v>
      </c>
      <c r="C1470" s="1">
        <f t="shared" si="609"/>
        <v>7068</v>
      </c>
      <c r="D1470" s="5">
        <f>IF(N1470&gt;0, RANK(N1470,(N1470:P1470,Q1470:AE1470)),0)</f>
        <v>2</v>
      </c>
      <c r="E1470" s="5">
        <f>IF(O1470&gt;0,RANK(O1470,(N1470:P1470,Q1470:AE1470)),0)</f>
        <v>1</v>
      </c>
      <c r="F1470" s="5">
        <f>IF(P1470&gt;0,RANK(P1470,(N1470:P1470,Q1470:AE1470)),0)</f>
        <v>0</v>
      </c>
      <c r="G1470" s="131">
        <f t="shared" si="595"/>
        <v>1826</v>
      </c>
      <c r="H1470" s="136">
        <f t="shared" si="596"/>
        <v>0.25834748160724391</v>
      </c>
      <c r="I1470" s="2"/>
      <c r="J1470" s="2">
        <f t="shared" si="610"/>
        <v>0.36587436332767403</v>
      </c>
      <c r="K1470" s="2">
        <f t="shared" si="611"/>
        <v>0.62422184493491795</v>
      </c>
      <c r="L1470" s="2">
        <f t="shared" si="612"/>
        <v>0</v>
      </c>
      <c r="M1470" s="2">
        <f t="shared" si="613"/>
        <v>9.9037917374080742E-3</v>
      </c>
      <c r="N1470" s="63">
        <v>2586</v>
      </c>
      <c r="O1470" s="63">
        <v>4412</v>
      </c>
      <c r="P1470" s="63"/>
      <c r="Q1470" s="63">
        <v>34</v>
      </c>
      <c r="R1470" s="63">
        <v>5</v>
      </c>
      <c r="S1470" s="63">
        <v>17</v>
      </c>
      <c r="T1470" s="63"/>
      <c r="U1470" s="63"/>
      <c r="V1470" s="63"/>
      <c r="W1470" s="63"/>
      <c r="X1470" s="63"/>
      <c r="Y1470" s="63"/>
      <c r="Z1470" s="63"/>
      <c r="AA1470" s="63"/>
      <c r="AB1470" s="63"/>
      <c r="AC1470" s="63"/>
      <c r="AD1470" s="63"/>
      <c r="AE1470" s="63"/>
      <c r="AF1470" s="63"/>
      <c r="AG1470" s="63"/>
      <c r="AH1470" s="63"/>
      <c r="AI1470" s="63"/>
      <c r="AJ1470" s="63"/>
      <c r="AK1470" s="63"/>
      <c r="AL1470" s="63"/>
      <c r="AM1470" s="63"/>
      <c r="AN1470" s="63"/>
      <c r="AO1470">
        <v>14</v>
      </c>
      <c r="AP1470" s="63"/>
      <c r="AQ1470" s="63"/>
      <c r="AS1470" s="5">
        <f>IF(Q1470&gt;0,RANK(Q1470,(N1470:P1470,Q1470:AE1470)),0)</f>
        <v>3</v>
      </c>
      <c r="AT1470" s="5">
        <f>IF(R1470&gt;0,RANK(R1470,(N1470:P1470,Q1470:AE1470)),0)</f>
        <v>5</v>
      </c>
      <c r="AU1470" s="5">
        <f>IF(T1470&gt;0,RANK(T1470,(N1470:P1470,Q1470:AE1470)),0)</f>
        <v>0</v>
      </c>
      <c r="AV1470" s="5">
        <f>IF(S1470&gt;0,RANK(S1470,(N1470:P1470,Q1470:AE1470)),0)</f>
        <v>4</v>
      </c>
      <c r="AW1470" s="2">
        <f t="shared" si="614"/>
        <v>4.8104131295981893E-3</v>
      </c>
      <c r="AX1470" s="2">
        <f t="shared" si="615"/>
        <v>7.074136955291454E-4</v>
      </c>
      <c r="AY1470" s="2">
        <f t="shared" si="616"/>
        <v>0</v>
      </c>
      <c r="AZ1470" s="2">
        <f t="shared" si="617"/>
        <v>2.4052065647990947E-3</v>
      </c>
      <c r="BB1470" t="s">
        <v>1205</v>
      </c>
      <c r="BC1470" t="s">
        <v>1121</v>
      </c>
      <c r="BD1470">
        <v>1</v>
      </c>
      <c r="BF1470" s="111">
        <v>28</v>
      </c>
      <c r="BG1470" s="113">
        <v>13</v>
      </c>
      <c r="BH1470" s="117">
        <f t="shared" si="607"/>
        <v>28013</v>
      </c>
      <c r="BJ1470" s="5" t="s">
        <v>3185</v>
      </c>
    </row>
    <row r="1471" spans="1:77" hidden="1" outlineLevel="1">
      <c r="A1471" t="s">
        <v>1684</v>
      </c>
      <c r="B1471" t="s">
        <v>1121</v>
      </c>
      <c r="C1471" s="1">
        <f t="shared" si="609"/>
        <v>5992</v>
      </c>
      <c r="D1471" s="5">
        <f>IF(N1471&gt;0, RANK(N1471,(N1471:P1471,Q1471:AE1471)),0)</f>
        <v>2</v>
      </c>
      <c r="E1471" s="5">
        <f>IF(O1471&gt;0,RANK(O1471,(N1471:P1471,Q1471:AE1471)),0)</f>
        <v>1</v>
      </c>
      <c r="F1471" s="5">
        <f>IF(P1471&gt;0,RANK(P1471,(N1471:P1471,Q1471:AE1471)),0)</f>
        <v>0</v>
      </c>
      <c r="G1471" s="131">
        <f t="shared" si="595"/>
        <v>1953</v>
      </c>
      <c r="H1471" s="136">
        <f t="shared" si="596"/>
        <v>0.32593457943925236</v>
      </c>
      <c r="I1471" s="2"/>
      <c r="J1471" s="2">
        <f t="shared" si="610"/>
        <v>0.33494659546061417</v>
      </c>
      <c r="K1471" s="2">
        <f t="shared" si="611"/>
        <v>0.66088117489986653</v>
      </c>
      <c r="L1471" s="2">
        <f t="shared" si="612"/>
        <v>0</v>
      </c>
      <c r="M1471" s="2">
        <f t="shared" si="613"/>
        <v>4.1722296395193537E-3</v>
      </c>
      <c r="N1471" s="63">
        <v>2007</v>
      </c>
      <c r="O1471" s="63">
        <v>3960</v>
      </c>
      <c r="P1471" s="63"/>
      <c r="Q1471" s="63">
        <v>13</v>
      </c>
      <c r="R1471" s="63">
        <v>1</v>
      </c>
      <c r="S1471" s="63">
        <v>9</v>
      </c>
      <c r="T1471" s="63"/>
      <c r="U1471" s="63"/>
      <c r="V1471" s="63"/>
      <c r="W1471" s="63"/>
      <c r="X1471" s="63"/>
      <c r="Y1471" s="63"/>
      <c r="Z1471" s="63"/>
      <c r="AA1471" s="63"/>
      <c r="AB1471" s="63"/>
      <c r="AC1471" s="63"/>
      <c r="AD1471" s="63"/>
      <c r="AE1471" s="63"/>
      <c r="AF1471" s="63"/>
      <c r="AG1471" s="63"/>
      <c r="AH1471" s="63"/>
      <c r="AI1471" s="63"/>
      <c r="AJ1471" s="63"/>
      <c r="AK1471" s="63"/>
      <c r="AL1471" s="63"/>
      <c r="AM1471" s="63"/>
      <c r="AN1471" s="63"/>
      <c r="AO1471">
        <v>2</v>
      </c>
      <c r="AP1471" s="63"/>
      <c r="AQ1471" s="63"/>
      <c r="AS1471" s="5">
        <f>IF(Q1471&gt;0,RANK(Q1471,(N1471:P1471,Q1471:AE1471)),0)</f>
        <v>3</v>
      </c>
      <c r="AT1471" s="5">
        <f>IF(R1471&gt;0,RANK(R1471,(N1471:P1471,Q1471:AE1471)),0)</f>
        <v>5</v>
      </c>
      <c r="AU1471" s="5">
        <f>IF(T1471&gt;0,RANK(T1471,(N1471:P1471,Q1471:AE1471)),0)</f>
        <v>0</v>
      </c>
      <c r="AV1471" s="5">
        <f>IF(S1471&gt;0,RANK(S1471,(N1471:P1471,Q1471:AE1471)),0)</f>
        <v>4</v>
      </c>
      <c r="AW1471" s="2">
        <f t="shared" si="614"/>
        <v>2.1695594125500667E-3</v>
      </c>
      <c r="AX1471" s="2">
        <f t="shared" si="615"/>
        <v>1.6688918558077436E-4</v>
      </c>
      <c r="AY1471" s="2">
        <f t="shared" si="616"/>
        <v>0</v>
      </c>
      <c r="AZ1471" s="2">
        <f t="shared" si="617"/>
        <v>1.5020026702269693E-3</v>
      </c>
      <c r="BB1471" t="s">
        <v>1684</v>
      </c>
      <c r="BC1471" t="s">
        <v>1121</v>
      </c>
      <c r="BD1471">
        <v>2</v>
      </c>
      <c r="BF1471" s="111">
        <v>28</v>
      </c>
      <c r="BG1471" s="113">
        <v>15</v>
      </c>
      <c r="BH1471" s="117">
        <f t="shared" si="607"/>
        <v>28015</v>
      </c>
      <c r="BJ1471" s="5" t="s">
        <v>3185</v>
      </c>
    </row>
    <row r="1472" spans="1:77" hidden="1" outlineLevel="1">
      <c r="A1472" t="s">
        <v>400</v>
      </c>
      <c r="B1472" t="s">
        <v>1121</v>
      </c>
      <c r="C1472" s="1">
        <f t="shared" si="609"/>
        <v>8503</v>
      </c>
      <c r="D1472" s="5">
        <f>IF(N1472&gt;0, RANK(N1472,(N1472:P1472,Q1472:AE1472)),0)</f>
        <v>1</v>
      </c>
      <c r="E1472" s="5">
        <f>IF(O1472&gt;0,RANK(O1472,(N1472:P1472,Q1472:AE1472)),0)</f>
        <v>2</v>
      </c>
      <c r="F1472" s="5">
        <f>IF(P1472&gt;0,RANK(P1472,(N1472:P1472,Q1472:AE1472)),0)</f>
        <v>0</v>
      </c>
      <c r="G1472" s="131">
        <f t="shared" si="595"/>
        <v>384</v>
      </c>
      <c r="H1472" s="136">
        <f t="shared" si="596"/>
        <v>4.5160531577090442E-2</v>
      </c>
      <c r="I1472" s="2"/>
      <c r="J1472" s="2">
        <f t="shared" si="610"/>
        <v>0.51487710219922378</v>
      </c>
      <c r="K1472" s="2">
        <f t="shared" si="611"/>
        <v>0.46971657062213334</v>
      </c>
      <c r="L1472" s="2">
        <f t="shared" si="612"/>
        <v>0</v>
      </c>
      <c r="M1472" s="2">
        <f t="shared" si="613"/>
        <v>1.5406327178642876E-2</v>
      </c>
      <c r="N1472" s="63">
        <v>4378</v>
      </c>
      <c r="O1472" s="63">
        <v>3994</v>
      </c>
      <c r="P1472" s="63"/>
      <c r="Q1472" s="63">
        <v>37</v>
      </c>
      <c r="R1472" s="63">
        <v>14</v>
      </c>
      <c r="S1472" s="63">
        <v>73</v>
      </c>
      <c r="T1472" s="63"/>
      <c r="U1472" s="63"/>
      <c r="V1472" s="63"/>
      <c r="W1472" s="63"/>
      <c r="X1472" s="63"/>
      <c r="Y1472" s="63"/>
      <c r="Z1472" s="63"/>
      <c r="AA1472" s="63"/>
      <c r="AB1472" s="63"/>
      <c r="AC1472" s="63"/>
      <c r="AD1472" s="63"/>
      <c r="AE1472" s="63"/>
      <c r="AF1472" s="63"/>
      <c r="AG1472" s="63"/>
      <c r="AH1472" s="63"/>
      <c r="AI1472" s="63"/>
      <c r="AJ1472" s="63"/>
      <c r="AK1472" s="63"/>
      <c r="AL1472" s="63"/>
      <c r="AM1472" s="63"/>
      <c r="AN1472" s="63"/>
      <c r="AO1472">
        <v>7</v>
      </c>
      <c r="AP1472" s="63"/>
      <c r="AQ1472" s="63"/>
      <c r="AS1472" s="5">
        <f>IF(Q1472&gt;0,RANK(Q1472,(N1472:P1472,Q1472:AE1472)),0)</f>
        <v>4</v>
      </c>
      <c r="AT1472" s="5">
        <f>IF(R1472&gt;0,RANK(R1472,(N1472:P1472,Q1472:AE1472)),0)</f>
        <v>5</v>
      </c>
      <c r="AU1472" s="5">
        <f>IF(T1472&gt;0,RANK(T1472,(N1472:P1472,Q1472:AE1472)),0)</f>
        <v>0</v>
      </c>
      <c r="AV1472" s="5">
        <f>IF(S1472&gt;0,RANK(S1472,(N1472:P1472,Q1472:AE1472)),0)</f>
        <v>3</v>
      </c>
      <c r="AW1472" s="2">
        <f t="shared" si="614"/>
        <v>4.3514053863342346E-3</v>
      </c>
      <c r="AX1472" s="2">
        <f t="shared" si="615"/>
        <v>1.646477713748089E-3</v>
      </c>
      <c r="AY1472" s="2">
        <f t="shared" si="616"/>
        <v>0</v>
      </c>
      <c r="AZ1472" s="2">
        <f t="shared" si="617"/>
        <v>8.5852052216864629E-3</v>
      </c>
      <c r="BB1472" t="s">
        <v>400</v>
      </c>
      <c r="BC1472" t="s">
        <v>1121</v>
      </c>
      <c r="BD1472">
        <v>1</v>
      </c>
      <c r="BF1472" s="111">
        <v>28</v>
      </c>
      <c r="BG1472" s="113">
        <v>17</v>
      </c>
      <c r="BH1472" s="117">
        <f t="shared" si="607"/>
        <v>28017</v>
      </c>
      <c r="BJ1472" s="5" t="s">
        <v>3185</v>
      </c>
    </row>
    <row r="1473" spans="1:62" hidden="1" outlineLevel="1">
      <c r="A1473" t="s">
        <v>3129</v>
      </c>
      <c r="B1473" t="s">
        <v>1121</v>
      </c>
      <c r="C1473" s="1">
        <f t="shared" si="609"/>
        <v>4273</v>
      </c>
      <c r="D1473" s="5">
        <f>IF(N1473&gt;0, RANK(N1473,(N1473:P1473,Q1473:AE1473)),0)</f>
        <v>2</v>
      </c>
      <c r="E1473" s="5">
        <f>IF(O1473&gt;0,RANK(O1473,(N1473:P1473,Q1473:AE1473)),0)</f>
        <v>1</v>
      </c>
      <c r="F1473" s="5">
        <f>IF(P1473&gt;0,RANK(P1473,(N1473:P1473,Q1473:AE1473)),0)</f>
        <v>0</v>
      </c>
      <c r="G1473" s="131">
        <f t="shared" si="595"/>
        <v>1384</v>
      </c>
      <c r="H1473" s="136">
        <f t="shared" si="596"/>
        <v>0.32389421951790309</v>
      </c>
      <c r="I1473" s="2"/>
      <c r="J1473" s="2">
        <f t="shared" si="610"/>
        <v>0.33419143458928152</v>
      </c>
      <c r="K1473" s="2">
        <f t="shared" si="611"/>
        <v>0.65808565410718467</v>
      </c>
      <c r="L1473" s="2">
        <f t="shared" si="612"/>
        <v>0</v>
      </c>
      <c r="M1473" s="2">
        <f t="shared" si="613"/>
        <v>7.7229113035337527E-3</v>
      </c>
      <c r="N1473" s="63">
        <v>1428</v>
      </c>
      <c r="O1473" s="63">
        <v>2812</v>
      </c>
      <c r="P1473" s="63"/>
      <c r="Q1473" s="63">
        <v>15</v>
      </c>
      <c r="R1473" s="63">
        <v>4</v>
      </c>
      <c r="S1473" s="63">
        <v>10</v>
      </c>
      <c r="T1473" s="63"/>
      <c r="U1473" s="63"/>
      <c r="V1473" s="63"/>
      <c r="W1473" s="63"/>
      <c r="X1473" s="63"/>
      <c r="Y1473" s="63"/>
      <c r="Z1473" s="63"/>
      <c r="AA1473" s="63"/>
      <c r="AB1473" s="63"/>
      <c r="AC1473" s="63"/>
      <c r="AD1473" s="63"/>
      <c r="AE1473" s="63"/>
      <c r="AF1473" s="63"/>
      <c r="AG1473" s="63"/>
      <c r="AH1473" s="63"/>
      <c r="AI1473" s="63"/>
      <c r="AJ1473" s="63"/>
      <c r="AK1473" s="63"/>
      <c r="AL1473" s="63"/>
      <c r="AM1473" s="63"/>
      <c r="AN1473" s="63"/>
      <c r="AO1473">
        <v>4</v>
      </c>
      <c r="AP1473" s="63"/>
      <c r="AQ1473" s="63"/>
      <c r="AS1473" s="5">
        <f>IF(Q1473&gt;0,RANK(Q1473,(N1473:P1473,Q1473:AE1473)),0)</f>
        <v>3</v>
      </c>
      <c r="AT1473" s="5">
        <f>IF(R1473&gt;0,RANK(R1473,(N1473:P1473,Q1473:AE1473)),0)</f>
        <v>5</v>
      </c>
      <c r="AU1473" s="5">
        <f>IF(T1473&gt;0,RANK(T1473,(N1473:P1473,Q1473:AE1473)),0)</f>
        <v>0</v>
      </c>
      <c r="AV1473" s="5">
        <f>IF(S1473&gt;0,RANK(S1473,(N1473:P1473,Q1473:AE1473)),0)</f>
        <v>4</v>
      </c>
      <c r="AW1473" s="2">
        <f t="shared" si="614"/>
        <v>3.5104142288790077E-3</v>
      </c>
      <c r="AX1473" s="2">
        <f t="shared" si="615"/>
        <v>9.3611046103440204E-4</v>
      </c>
      <c r="AY1473" s="2">
        <f t="shared" si="616"/>
        <v>0</v>
      </c>
      <c r="AZ1473" s="2">
        <f t="shared" si="617"/>
        <v>2.3402761525860051E-3</v>
      </c>
      <c r="BB1473" t="s">
        <v>3129</v>
      </c>
      <c r="BC1473" t="s">
        <v>1121</v>
      </c>
      <c r="BD1473">
        <v>1</v>
      </c>
      <c r="BF1473" s="111">
        <v>28</v>
      </c>
      <c r="BG1473" s="113">
        <v>19</v>
      </c>
      <c r="BH1473" s="117">
        <f t="shared" si="607"/>
        <v>28019</v>
      </c>
      <c r="BJ1473" s="5" t="s">
        <v>3185</v>
      </c>
    </row>
    <row r="1474" spans="1:62" hidden="1" outlineLevel="1">
      <c r="A1474" t="s">
        <v>944</v>
      </c>
      <c r="B1474" t="s">
        <v>1121</v>
      </c>
      <c r="C1474" s="1">
        <f t="shared" si="609"/>
        <v>5484</v>
      </c>
      <c r="D1474" s="5">
        <f>IF(N1474&gt;0, RANK(N1474,(N1474:P1474,Q1474:AE1474)),0)</f>
        <v>1</v>
      </c>
      <c r="E1474" s="5">
        <f>IF(O1474&gt;0,RANK(O1474,(N1474:P1474,Q1474:AE1474)),0)</f>
        <v>2</v>
      </c>
      <c r="F1474" s="5">
        <f>IF(P1474&gt;0,RANK(P1474,(N1474:P1474,Q1474:AE1474)),0)</f>
        <v>0</v>
      </c>
      <c r="G1474" s="131">
        <f t="shared" si="595"/>
        <v>4213</v>
      </c>
      <c r="H1474" s="136">
        <f t="shared" si="596"/>
        <v>0.76823486506199856</v>
      </c>
      <c r="I1474" s="2"/>
      <c r="J1474" s="2">
        <f t="shared" si="610"/>
        <v>0.88220277169948946</v>
      </c>
      <c r="K1474" s="2">
        <f t="shared" si="611"/>
        <v>0.11396790663749089</v>
      </c>
      <c r="L1474" s="2">
        <f t="shared" si="612"/>
        <v>0</v>
      </c>
      <c r="M1474" s="2">
        <f t="shared" si="613"/>
        <v>3.8293216630196497E-3</v>
      </c>
      <c r="N1474" s="63">
        <v>4838</v>
      </c>
      <c r="O1474" s="63">
        <v>625</v>
      </c>
      <c r="P1474" s="63"/>
      <c r="Q1474" s="63">
        <v>7</v>
      </c>
      <c r="R1474" s="63">
        <v>2</v>
      </c>
      <c r="S1474" s="63">
        <v>10</v>
      </c>
      <c r="T1474" s="63"/>
      <c r="U1474" s="63"/>
      <c r="V1474" s="63"/>
      <c r="W1474" s="63"/>
      <c r="X1474" s="63"/>
      <c r="Y1474" s="63"/>
      <c r="Z1474" s="63"/>
      <c r="AA1474" s="63"/>
      <c r="AB1474" s="63"/>
      <c r="AC1474" s="63"/>
      <c r="AD1474" s="63"/>
      <c r="AE1474" s="63"/>
      <c r="AF1474" s="63"/>
      <c r="AG1474" s="63"/>
      <c r="AH1474" s="63"/>
      <c r="AI1474" s="63"/>
      <c r="AJ1474" s="63"/>
      <c r="AK1474" s="63"/>
      <c r="AL1474" s="63"/>
      <c r="AM1474" s="63"/>
      <c r="AN1474" s="63"/>
      <c r="AO1474">
        <v>2</v>
      </c>
      <c r="AP1474" s="63"/>
      <c r="AQ1474" s="63"/>
      <c r="AS1474" s="5">
        <f>IF(Q1474&gt;0,RANK(Q1474,(N1474:P1474,Q1474:AE1474)),0)</f>
        <v>4</v>
      </c>
      <c r="AT1474" s="5">
        <f>IF(R1474&gt;0,RANK(R1474,(N1474:P1474,Q1474:AE1474)),0)</f>
        <v>5</v>
      </c>
      <c r="AU1474" s="5">
        <f>IF(T1474&gt;0,RANK(T1474,(N1474:P1474,Q1474:AE1474)),0)</f>
        <v>0</v>
      </c>
      <c r="AV1474" s="5">
        <f>IF(S1474&gt;0,RANK(S1474,(N1474:P1474,Q1474:AE1474)),0)</f>
        <v>3</v>
      </c>
      <c r="AW1474" s="2">
        <f t="shared" si="614"/>
        <v>1.276440554339898E-3</v>
      </c>
      <c r="AX1474" s="2">
        <f t="shared" si="615"/>
        <v>3.6469730123997083E-4</v>
      </c>
      <c r="AY1474" s="2">
        <f t="shared" si="616"/>
        <v>0</v>
      </c>
      <c r="AZ1474" s="2">
        <f t="shared" si="617"/>
        <v>1.8234865061998542E-3</v>
      </c>
      <c r="BB1474" t="s">
        <v>944</v>
      </c>
      <c r="BC1474" t="s">
        <v>1121</v>
      </c>
      <c r="BD1474">
        <v>2</v>
      </c>
      <c r="BF1474" s="111">
        <v>28</v>
      </c>
      <c r="BG1474" s="113">
        <v>21</v>
      </c>
      <c r="BH1474" s="117">
        <f t="shared" si="607"/>
        <v>28021</v>
      </c>
      <c r="BJ1474" s="5" t="s">
        <v>3185</v>
      </c>
    </row>
    <row r="1475" spans="1:62" hidden="1" outlineLevel="1">
      <c r="A1475" t="s">
        <v>3117</v>
      </c>
      <c r="B1475" t="s">
        <v>1121</v>
      </c>
      <c r="C1475" s="1">
        <f t="shared" si="609"/>
        <v>8253</v>
      </c>
      <c r="D1475" s="5">
        <f>IF(N1475&gt;0, RANK(N1475,(N1475:P1475,Q1475:AE1475)),0)</f>
        <v>2</v>
      </c>
      <c r="E1475" s="5">
        <f>IF(O1475&gt;0,RANK(O1475,(N1475:P1475,Q1475:AE1475)),0)</f>
        <v>1</v>
      </c>
      <c r="F1475" s="5">
        <f>IF(P1475&gt;0,RANK(P1475,(N1475:P1475,Q1475:AE1475)),0)</f>
        <v>0</v>
      </c>
      <c r="G1475" s="131">
        <f t="shared" si="595"/>
        <v>1938</v>
      </c>
      <c r="H1475" s="136">
        <f t="shared" si="596"/>
        <v>0.23482370047255544</v>
      </c>
      <c r="I1475" s="2"/>
      <c r="J1475" s="2">
        <f t="shared" si="610"/>
        <v>0.37695383496910212</v>
      </c>
      <c r="K1475" s="2">
        <f t="shared" si="611"/>
        <v>0.61177753544165758</v>
      </c>
      <c r="L1475" s="2">
        <f t="shared" si="612"/>
        <v>0</v>
      </c>
      <c r="M1475" s="2">
        <f t="shared" si="613"/>
        <v>1.1268629589240242E-2</v>
      </c>
      <c r="N1475" s="63">
        <v>3111</v>
      </c>
      <c r="O1475" s="63">
        <v>5049</v>
      </c>
      <c r="P1475" s="63"/>
      <c r="Q1475" s="63">
        <v>32</v>
      </c>
      <c r="R1475" s="63">
        <v>5</v>
      </c>
      <c r="S1475" s="63">
        <v>48</v>
      </c>
      <c r="T1475" s="63"/>
      <c r="U1475" s="63"/>
      <c r="V1475" s="63"/>
      <c r="W1475" s="63"/>
      <c r="X1475" s="63"/>
      <c r="Y1475" s="63"/>
      <c r="Z1475" s="63"/>
      <c r="AA1475" s="63"/>
      <c r="AB1475" s="63"/>
      <c r="AC1475" s="63"/>
      <c r="AD1475" s="63"/>
      <c r="AE1475" s="63"/>
      <c r="AF1475" s="63"/>
      <c r="AG1475" s="63"/>
      <c r="AH1475" s="63"/>
      <c r="AI1475" s="63"/>
      <c r="AJ1475" s="63"/>
      <c r="AK1475" s="63"/>
      <c r="AL1475" s="63"/>
      <c r="AM1475" s="63"/>
      <c r="AN1475" s="63"/>
      <c r="AO1475">
        <v>8</v>
      </c>
      <c r="AP1475" s="63"/>
      <c r="AQ1475" s="63"/>
      <c r="AS1475" s="5">
        <f>IF(Q1475&gt;0,RANK(Q1475,(N1475:P1475,Q1475:AE1475)),0)</f>
        <v>4</v>
      </c>
      <c r="AT1475" s="5">
        <f>IF(R1475&gt;0,RANK(R1475,(N1475:P1475,Q1475:AE1475)),0)</f>
        <v>5</v>
      </c>
      <c r="AU1475" s="5">
        <f>IF(T1475&gt;0,RANK(T1475,(N1475:P1475,Q1475:AE1475)),0)</f>
        <v>0</v>
      </c>
      <c r="AV1475" s="5">
        <f>IF(S1475&gt;0,RANK(S1475,(N1475:P1475,Q1475:AE1475)),0)</f>
        <v>3</v>
      </c>
      <c r="AW1475" s="2">
        <f t="shared" si="614"/>
        <v>3.87737792317945E-3</v>
      </c>
      <c r="AX1475" s="2">
        <f t="shared" si="615"/>
        <v>6.0584030049678909E-4</v>
      </c>
      <c r="AY1475" s="2">
        <f t="shared" si="616"/>
        <v>0</v>
      </c>
      <c r="AZ1475" s="2">
        <f t="shared" si="617"/>
        <v>5.8160668847691745E-3</v>
      </c>
      <c r="BB1475" t="s">
        <v>3117</v>
      </c>
      <c r="BC1475" t="s">
        <v>1121</v>
      </c>
      <c r="BF1475" s="111">
        <v>28</v>
      </c>
      <c r="BG1475" s="113">
        <v>23</v>
      </c>
      <c r="BH1475" s="117">
        <f t="shared" si="607"/>
        <v>28023</v>
      </c>
      <c r="BJ1475" s="5" t="s">
        <v>3185</v>
      </c>
    </row>
    <row r="1476" spans="1:62" hidden="1" outlineLevel="1">
      <c r="A1476" t="s">
        <v>3118</v>
      </c>
      <c r="B1476" t="s">
        <v>1121</v>
      </c>
      <c r="C1476" s="1">
        <f t="shared" si="609"/>
        <v>11072</v>
      </c>
      <c r="D1476" s="5">
        <f>IF(N1476&gt;0, RANK(N1476,(N1476:P1476,Q1476:AE1476)),0)</f>
        <v>1</v>
      </c>
      <c r="E1476" s="5">
        <f>IF(O1476&gt;0,RANK(O1476,(N1476:P1476,Q1476:AE1476)),0)</f>
        <v>2</v>
      </c>
      <c r="F1476" s="5">
        <f>IF(P1476&gt;0,RANK(P1476,(N1476:P1476,Q1476:AE1476)),0)</f>
        <v>0</v>
      </c>
      <c r="G1476" s="131">
        <f t="shared" si="595"/>
        <v>2421</v>
      </c>
      <c r="H1476" s="136">
        <f t="shared" si="596"/>
        <v>0.21865968208092484</v>
      </c>
      <c r="I1476" s="2"/>
      <c r="J1476" s="2">
        <f t="shared" si="610"/>
        <v>0.60621387283236994</v>
      </c>
      <c r="K1476" s="2">
        <f t="shared" si="611"/>
        <v>0.38755419075144509</v>
      </c>
      <c r="L1476" s="2">
        <f t="shared" si="612"/>
        <v>0</v>
      </c>
      <c r="M1476" s="2">
        <f t="shared" si="613"/>
        <v>6.2319364161849689E-3</v>
      </c>
      <c r="N1476" s="63">
        <v>6712</v>
      </c>
      <c r="O1476" s="63">
        <v>4291</v>
      </c>
      <c r="P1476" s="63"/>
      <c r="Q1476" s="63">
        <v>27</v>
      </c>
      <c r="R1476" s="63">
        <v>17</v>
      </c>
      <c r="S1476" s="63">
        <v>19</v>
      </c>
      <c r="T1476" s="63"/>
      <c r="U1476" s="63"/>
      <c r="V1476" s="63"/>
      <c r="W1476" s="63"/>
      <c r="X1476" s="63"/>
      <c r="Y1476" s="63"/>
      <c r="Z1476" s="63"/>
      <c r="AA1476" s="63"/>
      <c r="AB1476" s="63"/>
      <c r="AC1476" s="63"/>
      <c r="AD1476" s="63"/>
      <c r="AE1476" s="63"/>
      <c r="AF1476" s="63"/>
      <c r="AG1476" s="63"/>
      <c r="AH1476" s="63"/>
      <c r="AI1476" s="63"/>
      <c r="AJ1476" s="63"/>
      <c r="AK1476" s="63"/>
      <c r="AL1476" s="63"/>
      <c r="AM1476" s="63"/>
      <c r="AN1476" s="63"/>
      <c r="AO1476">
        <v>6</v>
      </c>
      <c r="AP1476" s="63"/>
      <c r="AQ1476" s="63"/>
      <c r="AS1476" s="5">
        <f>IF(Q1476&gt;0,RANK(Q1476,(N1476:P1476,Q1476:AE1476)),0)</f>
        <v>3</v>
      </c>
      <c r="AT1476" s="5">
        <f>IF(R1476&gt;0,RANK(R1476,(N1476:P1476,Q1476:AE1476)),0)</f>
        <v>5</v>
      </c>
      <c r="AU1476" s="5">
        <f>IF(T1476&gt;0,RANK(T1476,(N1476:P1476,Q1476:AE1476)),0)</f>
        <v>0</v>
      </c>
      <c r="AV1476" s="5">
        <f>IF(S1476&gt;0,RANK(S1476,(N1476:P1476,Q1476:AE1476)),0)</f>
        <v>4</v>
      </c>
      <c r="AW1476" s="2">
        <f t="shared" si="614"/>
        <v>2.4385838150289018E-3</v>
      </c>
      <c r="AX1476" s="2">
        <f t="shared" si="615"/>
        <v>1.5354046242774567E-3</v>
      </c>
      <c r="AY1476" s="2">
        <f t="shared" si="616"/>
        <v>0</v>
      </c>
      <c r="AZ1476" s="2">
        <f t="shared" si="617"/>
        <v>1.7160404624277457E-3</v>
      </c>
      <c r="BB1476" t="s">
        <v>3118</v>
      </c>
      <c r="BC1476" t="s">
        <v>1121</v>
      </c>
      <c r="BD1476">
        <v>1</v>
      </c>
      <c r="BF1476" s="111">
        <v>28</v>
      </c>
      <c r="BG1476" s="113">
        <v>25</v>
      </c>
      <c r="BH1476" s="117">
        <f t="shared" si="607"/>
        <v>28025</v>
      </c>
      <c r="BJ1476" s="5" t="s">
        <v>3185</v>
      </c>
    </row>
    <row r="1477" spans="1:62" hidden="1" outlineLevel="1">
      <c r="A1477" t="s">
        <v>967</v>
      </c>
      <c r="B1477" t="s">
        <v>1121</v>
      </c>
      <c r="C1477" s="1">
        <f t="shared" si="609"/>
        <v>10549</v>
      </c>
      <c r="D1477" s="5">
        <f>IF(N1477&gt;0, RANK(N1477,(N1477:P1477,Q1477:AE1477)),0)</f>
        <v>1</v>
      </c>
      <c r="E1477" s="5">
        <f>IF(O1477&gt;0,RANK(O1477,(N1477:P1477,Q1477:AE1477)),0)</f>
        <v>2</v>
      </c>
      <c r="F1477" s="5">
        <f>IF(P1477&gt;0,RANK(P1477,(N1477:P1477,Q1477:AE1477)),0)</f>
        <v>0</v>
      </c>
      <c r="G1477" s="131">
        <f t="shared" si="595"/>
        <v>5080</v>
      </c>
      <c r="H1477" s="136">
        <f t="shared" si="596"/>
        <v>0.4815622333870509</v>
      </c>
      <c r="I1477" s="2"/>
      <c r="J1477" s="2">
        <f t="shared" si="610"/>
        <v>0.73864821310076789</v>
      </c>
      <c r="K1477" s="2">
        <f t="shared" si="611"/>
        <v>0.25708597971371694</v>
      </c>
      <c r="L1477" s="2">
        <f t="shared" si="612"/>
        <v>0</v>
      </c>
      <c r="M1477" s="2">
        <f t="shared" si="613"/>
        <v>4.2658071855151691E-3</v>
      </c>
      <c r="N1477" s="63">
        <v>7792</v>
      </c>
      <c r="O1477" s="63">
        <v>2712</v>
      </c>
      <c r="P1477" s="63"/>
      <c r="Q1477" s="63">
        <v>24</v>
      </c>
      <c r="R1477" s="63">
        <v>10</v>
      </c>
      <c r="S1477" s="63">
        <v>9</v>
      </c>
      <c r="T1477" s="63"/>
      <c r="U1477" s="63"/>
      <c r="V1477" s="63"/>
      <c r="W1477" s="63"/>
      <c r="X1477" s="63"/>
      <c r="Y1477" s="63"/>
      <c r="Z1477" s="63"/>
      <c r="AA1477" s="63"/>
      <c r="AB1477" s="63"/>
      <c r="AC1477" s="63"/>
      <c r="AD1477" s="63"/>
      <c r="AE1477" s="63"/>
      <c r="AF1477" s="63"/>
      <c r="AG1477" s="63"/>
      <c r="AH1477" s="63"/>
      <c r="AI1477" s="63"/>
      <c r="AJ1477" s="63"/>
      <c r="AK1477" s="63"/>
      <c r="AL1477" s="63"/>
      <c r="AM1477" s="63"/>
      <c r="AN1477" s="63"/>
      <c r="AO1477">
        <v>2</v>
      </c>
      <c r="AP1477" s="63"/>
      <c r="AQ1477" s="63"/>
      <c r="AS1477" s="5">
        <f>IF(Q1477&gt;0,RANK(Q1477,(N1477:P1477,Q1477:AE1477)),0)</f>
        <v>3</v>
      </c>
      <c r="AT1477" s="5">
        <f>IF(R1477&gt;0,RANK(R1477,(N1477:P1477,Q1477:AE1477)),0)</f>
        <v>4</v>
      </c>
      <c r="AU1477" s="5">
        <f>IF(T1477&gt;0,RANK(T1477,(N1477:P1477,Q1477:AE1477)),0)</f>
        <v>0</v>
      </c>
      <c r="AV1477" s="5">
        <f>IF(S1477&gt;0,RANK(S1477,(N1477:P1477,Q1477:AE1477)),0)</f>
        <v>5</v>
      </c>
      <c r="AW1477" s="2">
        <f t="shared" si="614"/>
        <v>2.2750971656081147E-3</v>
      </c>
      <c r="AX1477" s="2">
        <f t="shared" si="615"/>
        <v>9.4795715233671435E-4</v>
      </c>
      <c r="AY1477" s="2">
        <f t="shared" si="616"/>
        <v>0</v>
      </c>
      <c r="AZ1477" s="2">
        <f t="shared" si="617"/>
        <v>8.5316143710304296E-4</v>
      </c>
      <c r="BB1477" t="s">
        <v>967</v>
      </c>
      <c r="BC1477" t="s">
        <v>1121</v>
      </c>
      <c r="BD1477">
        <v>2</v>
      </c>
      <c r="BF1477" s="111">
        <v>28</v>
      </c>
      <c r="BG1477" s="113">
        <v>27</v>
      </c>
      <c r="BH1477" s="117">
        <f t="shared" si="607"/>
        <v>28027</v>
      </c>
      <c r="BJ1477" s="5" t="s">
        <v>3185</v>
      </c>
    </row>
    <row r="1478" spans="1:62" hidden="1" outlineLevel="1">
      <c r="A1478" t="s">
        <v>2314</v>
      </c>
      <c r="B1478" t="s">
        <v>1121</v>
      </c>
      <c r="C1478" s="1">
        <f t="shared" si="609"/>
        <v>14123</v>
      </c>
      <c r="D1478" s="5">
        <f>IF(N1478&gt;0, RANK(N1478,(N1478:P1478,Q1478:AE1478)),0)</f>
        <v>1</v>
      </c>
      <c r="E1478" s="5">
        <f>IF(O1478&gt;0,RANK(O1478,(N1478:P1478,Q1478:AE1478)),0)</f>
        <v>2</v>
      </c>
      <c r="F1478" s="5">
        <f>IF(P1478&gt;0,RANK(P1478,(N1478:P1478,Q1478:AE1478)),0)</f>
        <v>0</v>
      </c>
      <c r="G1478" s="131">
        <f t="shared" si="595"/>
        <v>1467</v>
      </c>
      <c r="H1478" s="136">
        <f t="shared" si="596"/>
        <v>0.1038731147773136</v>
      </c>
      <c r="I1478" s="2"/>
      <c r="J1478" s="2">
        <f t="shared" si="610"/>
        <v>0.54867945903844795</v>
      </c>
      <c r="K1478" s="2">
        <f t="shared" si="611"/>
        <v>0.4448063442611343</v>
      </c>
      <c r="L1478" s="2">
        <f t="shared" si="612"/>
        <v>0</v>
      </c>
      <c r="M1478" s="2">
        <f t="shared" si="613"/>
        <v>6.5141967004177515E-3</v>
      </c>
      <c r="N1478" s="63">
        <v>7749</v>
      </c>
      <c r="O1478" s="63">
        <v>6282</v>
      </c>
      <c r="P1478" s="63"/>
      <c r="Q1478" s="63">
        <v>42</v>
      </c>
      <c r="R1478" s="63">
        <v>15</v>
      </c>
      <c r="S1478" s="63">
        <v>25</v>
      </c>
      <c r="T1478" s="63"/>
      <c r="U1478" s="63"/>
      <c r="V1478" s="63"/>
      <c r="W1478" s="63"/>
      <c r="X1478" s="63"/>
      <c r="Y1478" s="63"/>
      <c r="Z1478" s="63"/>
      <c r="AA1478" s="63"/>
      <c r="AB1478" s="63"/>
      <c r="AC1478" s="63"/>
      <c r="AD1478" s="63"/>
      <c r="AE1478" s="63"/>
      <c r="AF1478" s="63"/>
      <c r="AG1478" s="63"/>
      <c r="AH1478" s="63"/>
      <c r="AI1478" s="63"/>
      <c r="AJ1478" s="63"/>
      <c r="AK1478" s="63"/>
      <c r="AL1478" s="63"/>
      <c r="AM1478" s="63"/>
      <c r="AN1478" s="63"/>
      <c r="AO1478">
        <v>10</v>
      </c>
      <c r="AP1478" s="63"/>
      <c r="AQ1478" s="63"/>
      <c r="AS1478" s="5">
        <f>IF(Q1478&gt;0,RANK(Q1478,(N1478:P1478,Q1478:AE1478)),0)</f>
        <v>3</v>
      </c>
      <c r="AT1478" s="5">
        <f>IF(R1478&gt;0,RANK(R1478,(N1478:P1478,Q1478:AE1478)),0)</f>
        <v>5</v>
      </c>
      <c r="AU1478" s="5">
        <f>IF(T1478&gt;0,RANK(T1478,(N1478:P1478,Q1478:AE1478)),0)</f>
        <v>0</v>
      </c>
      <c r="AV1478" s="5">
        <f>IF(S1478&gt;0,RANK(S1478,(N1478:P1478,Q1478:AE1478)),0)</f>
        <v>4</v>
      </c>
      <c r="AW1478" s="2">
        <f t="shared" si="614"/>
        <v>2.9738724067124547E-3</v>
      </c>
      <c r="AX1478" s="2">
        <f t="shared" si="615"/>
        <v>1.0620972881115909E-3</v>
      </c>
      <c r="AY1478" s="2">
        <f t="shared" si="616"/>
        <v>0</v>
      </c>
      <c r="AZ1478" s="2">
        <f t="shared" si="617"/>
        <v>1.7701621468526516E-3</v>
      </c>
      <c r="BB1478" t="s">
        <v>2314</v>
      </c>
      <c r="BC1478" t="s">
        <v>1121</v>
      </c>
      <c r="BD1478">
        <v>2</v>
      </c>
      <c r="BF1478" s="111">
        <v>28</v>
      </c>
      <c r="BG1478" s="113">
        <v>29</v>
      </c>
      <c r="BH1478" s="117">
        <f t="shared" si="607"/>
        <v>28029</v>
      </c>
      <c r="BJ1478" s="5" t="s">
        <v>3185</v>
      </c>
    </row>
    <row r="1479" spans="1:62" hidden="1" outlineLevel="1">
      <c r="A1479" t="s">
        <v>1524</v>
      </c>
      <c r="B1479" t="s">
        <v>1121</v>
      </c>
      <c r="C1479" s="1">
        <f t="shared" si="609"/>
        <v>9348</v>
      </c>
      <c r="D1479" s="5">
        <f>IF(N1479&gt;0, RANK(N1479,(N1479:P1479,Q1479:AE1479)),0)</f>
        <v>2</v>
      </c>
      <c r="E1479" s="5">
        <f>IF(O1479&gt;0,RANK(O1479,(N1479:P1479,Q1479:AE1479)),0)</f>
        <v>1</v>
      </c>
      <c r="F1479" s="5">
        <f>IF(P1479&gt;0,RANK(P1479,(N1479:P1479,Q1479:AE1479)),0)</f>
        <v>0</v>
      </c>
      <c r="G1479" s="131">
        <f t="shared" si="595"/>
        <v>1527</v>
      </c>
      <c r="H1479" s="136">
        <f t="shared" si="596"/>
        <v>0.16335044929396664</v>
      </c>
      <c r="I1479" s="2"/>
      <c r="J1479" s="2">
        <f t="shared" si="610"/>
        <v>0.41484809584937954</v>
      </c>
      <c r="K1479" s="2">
        <f t="shared" si="611"/>
        <v>0.57819854514334612</v>
      </c>
      <c r="L1479" s="2">
        <f t="shared" si="612"/>
        <v>0</v>
      </c>
      <c r="M1479" s="2">
        <f t="shared" si="613"/>
        <v>6.9533590072743401E-3</v>
      </c>
      <c r="N1479" s="63">
        <v>3878</v>
      </c>
      <c r="O1479" s="63">
        <v>5405</v>
      </c>
      <c r="P1479" s="63"/>
      <c r="Q1479" s="63">
        <v>32</v>
      </c>
      <c r="R1479" s="63">
        <v>7</v>
      </c>
      <c r="S1479" s="63">
        <v>18</v>
      </c>
      <c r="T1479" s="63"/>
      <c r="U1479" s="63"/>
      <c r="V1479" s="63"/>
      <c r="W1479" s="63"/>
      <c r="X1479" s="63"/>
      <c r="Y1479" s="63"/>
      <c r="Z1479" s="63"/>
      <c r="AA1479" s="63"/>
      <c r="AB1479" s="63"/>
      <c r="AC1479" s="63"/>
      <c r="AD1479" s="63"/>
      <c r="AE1479" s="63"/>
      <c r="AF1479" s="63"/>
      <c r="AG1479" s="63"/>
      <c r="AH1479" s="63"/>
      <c r="AI1479" s="63"/>
      <c r="AJ1479" s="63"/>
      <c r="AK1479" s="63"/>
      <c r="AL1479" s="63"/>
      <c r="AM1479" s="63"/>
      <c r="AN1479" s="63"/>
      <c r="AO1479">
        <v>8</v>
      </c>
      <c r="AP1479" s="63"/>
      <c r="AQ1479" s="63"/>
      <c r="AS1479" s="5">
        <f>IF(Q1479&gt;0,RANK(Q1479,(N1479:P1479,Q1479:AE1479)),0)</f>
        <v>3</v>
      </c>
      <c r="AT1479" s="5">
        <f>IF(R1479&gt;0,RANK(R1479,(N1479:P1479,Q1479:AE1479)),0)</f>
        <v>5</v>
      </c>
      <c r="AU1479" s="5">
        <f>IF(T1479&gt;0,RANK(T1479,(N1479:P1479,Q1479:AE1479)),0)</f>
        <v>0</v>
      </c>
      <c r="AV1479" s="5">
        <f>IF(S1479&gt;0,RANK(S1479,(N1479:P1479,Q1479:AE1479)),0)</f>
        <v>4</v>
      </c>
      <c r="AW1479" s="2">
        <f t="shared" si="614"/>
        <v>3.4231921266581087E-3</v>
      </c>
      <c r="AX1479" s="2">
        <f t="shared" si="615"/>
        <v>7.4882327770646126E-4</v>
      </c>
      <c r="AY1479" s="2">
        <f t="shared" si="616"/>
        <v>0</v>
      </c>
      <c r="AZ1479" s="2">
        <f t="shared" si="617"/>
        <v>1.9255455712451862E-3</v>
      </c>
      <c r="BB1479" t="s">
        <v>1524</v>
      </c>
      <c r="BC1479" t="s">
        <v>1121</v>
      </c>
      <c r="BD1479">
        <v>3</v>
      </c>
      <c r="BF1479" s="111">
        <v>28</v>
      </c>
      <c r="BG1479" s="113">
        <v>31</v>
      </c>
      <c r="BH1479" s="117">
        <f t="shared" si="607"/>
        <v>28031</v>
      </c>
      <c r="BJ1479" s="5" t="s">
        <v>3185</v>
      </c>
    </row>
    <row r="1480" spans="1:62" hidden="1" outlineLevel="1">
      <c r="A1480" t="s">
        <v>870</v>
      </c>
      <c r="B1480" t="s">
        <v>1121</v>
      </c>
      <c r="C1480" s="1">
        <f t="shared" si="609"/>
        <v>65794</v>
      </c>
      <c r="D1480" s="5">
        <f>IF(N1480&gt;0, RANK(N1480,(N1480:P1480,Q1480:AE1480)),0)</f>
        <v>2</v>
      </c>
      <c r="E1480" s="5">
        <f>IF(O1480&gt;0,RANK(O1480,(N1480:P1480,Q1480:AE1480)),0)</f>
        <v>1</v>
      </c>
      <c r="F1480" s="5">
        <f>IF(P1480&gt;0,RANK(P1480,(N1480:P1480,Q1480:AE1480)),0)</f>
        <v>0</v>
      </c>
      <c r="G1480" s="131">
        <f t="shared" ref="G1480:G1543" si="618">IF(C1480&gt;0,MAX(N1480:P1480)-LARGE(N1480:P1480,2),0)</f>
        <v>21984</v>
      </c>
      <c r="H1480" s="136">
        <f t="shared" ref="H1480:H1543" si="619">IF(C1480&gt;0,G1480/C1480,0)</f>
        <v>0.33413381159376238</v>
      </c>
      <c r="I1480" s="2"/>
      <c r="J1480" s="2">
        <f t="shared" si="610"/>
        <v>0.32791743928017753</v>
      </c>
      <c r="K1480" s="2">
        <f t="shared" si="611"/>
        <v>0.6620512508739399</v>
      </c>
      <c r="L1480" s="2">
        <f t="shared" si="612"/>
        <v>0</v>
      </c>
      <c r="M1480" s="2">
        <f t="shared" si="613"/>
        <v>1.0031309845882519E-2</v>
      </c>
      <c r="N1480" s="63">
        <v>21575</v>
      </c>
      <c r="O1480" s="63">
        <v>43559</v>
      </c>
      <c r="P1480" s="63"/>
      <c r="Q1480" s="63">
        <v>438</v>
      </c>
      <c r="R1480" s="63">
        <v>73</v>
      </c>
      <c r="S1480" s="63">
        <v>105</v>
      </c>
      <c r="T1480" s="63"/>
      <c r="U1480" s="63"/>
      <c r="V1480" s="63"/>
      <c r="W1480" s="63"/>
      <c r="X1480" s="63"/>
      <c r="Y1480" s="63"/>
      <c r="Z1480" s="63"/>
      <c r="AA1480" s="63"/>
      <c r="AB1480" s="63"/>
      <c r="AC1480" s="63"/>
      <c r="AD1480" s="63"/>
      <c r="AE1480" s="63"/>
      <c r="AF1480" s="63"/>
      <c r="AG1480" s="63"/>
      <c r="AH1480" s="63"/>
      <c r="AI1480" s="63"/>
      <c r="AJ1480" s="63"/>
      <c r="AK1480" s="63"/>
      <c r="AL1480" s="63"/>
      <c r="AM1480" s="63"/>
      <c r="AN1480" s="63"/>
      <c r="AO1480">
        <v>44</v>
      </c>
      <c r="AP1480" s="63"/>
      <c r="AQ1480" s="63"/>
      <c r="AS1480" s="5">
        <f>IF(Q1480&gt;0,RANK(Q1480,(N1480:P1480,Q1480:AE1480)),0)</f>
        <v>3</v>
      </c>
      <c r="AT1480" s="5">
        <f>IF(R1480&gt;0,RANK(R1480,(N1480:P1480,Q1480:AE1480)),0)</f>
        <v>5</v>
      </c>
      <c r="AU1480" s="5">
        <f>IF(T1480&gt;0,RANK(T1480,(N1480:P1480,Q1480:AE1480)),0)</f>
        <v>0</v>
      </c>
      <c r="AV1480" s="5">
        <f>IF(S1480&gt;0,RANK(S1480,(N1480:P1480,Q1480:AE1480)),0)</f>
        <v>4</v>
      </c>
      <c r="AW1480" s="2">
        <f t="shared" si="614"/>
        <v>6.6571419886311822E-3</v>
      </c>
      <c r="AX1480" s="2">
        <f t="shared" si="615"/>
        <v>1.1095236647718637E-3</v>
      </c>
      <c r="AY1480" s="2">
        <f t="shared" si="616"/>
        <v>0</v>
      </c>
      <c r="AZ1480" s="2">
        <f t="shared" si="617"/>
        <v>1.5958902027540505E-3</v>
      </c>
      <c r="BB1480" t="s">
        <v>870</v>
      </c>
      <c r="BC1480" t="s">
        <v>1121</v>
      </c>
      <c r="BD1480">
        <v>1</v>
      </c>
      <c r="BF1480" s="111">
        <v>28</v>
      </c>
      <c r="BG1480" s="113">
        <v>33</v>
      </c>
      <c r="BH1480" s="117">
        <f t="shared" si="607"/>
        <v>28033</v>
      </c>
      <c r="BJ1480" s="5" t="s">
        <v>3185</v>
      </c>
    </row>
    <row r="1481" spans="1:62" hidden="1" outlineLevel="1">
      <c r="A1481" t="s">
        <v>2315</v>
      </c>
      <c r="B1481" t="s">
        <v>1121</v>
      </c>
      <c r="C1481" s="1">
        <f t="shared" si="609"/>
        <v>30236</v>
      </c>
      <c r="D1481" s="5">
        <f>IF(N1481&gt;0, RANK(N1481,(N1481:P1481,Q1481:AE1481)),0)</f>
        <v>2</v>
      </c>
      <c r="E1481" s="5">
        <f>IF(O1481&gt;0,RANK(O1481,(N1481:P1481,Q1481:AE1481)),0)</f>
        <v>1</v>
      </c>
      <c r="F1481" s="5">
        <f>IF(P1481&gt;0,RANK(P1481,(N1481:P1481,Q1481:AE1481)),0)</f>
        <v>0</v>
      </c>
      <c r="G1481" s="131">
        <f t="shared" si="618"/>
        <v>3302</v>
      </c>
      <c r="H1481" s="136">
        <f t="shared" si="619"/>
        <v>0.10920756713851039</v>
      </c>
      <c r="I1481" s="2"/>
      <c r="J1481" s="2">
        <f t="shared" si="610"/>
        <v>0.43894695065484851</v>
      </c>
      <c r="K1481" s="2">
        <f t="shared" si="611"/>
        <v>0.54815451779335889</v>
      </c>
      <c r="L1481" s="2">
        <f t="shared" si="612"/>
        <v>0</v>
      </c>
      <c r="M1481" s="2">
        <f t="shared" si="613"/>
        <v>1.2898531551792658E-2</v>
      </c>
      <c r="N1481" s="63">
        <v>13272</v>
      </c>
      <c r="O1481" s="63">
        <v>16574</v>
      </c>
      <c r="P1481" s="63"/>
      <c r="Q1481" s="63">
        <v>255</v>
      </c>
      <c r="R1481" s="63">
        <v>69</v>
      </c>
      <c r="S1481" s="63">
        <v>47</v>
      </c>
      <c r="T1481" s="63"/>
      <c r="U1481" s="63"/>
      <c r="V1481" s="63"/>
      <c r="W1481" s="63"/>
      <c r="X1481" s="63"/>
      <c r="Y1481" s="63"/>
      <c r="Z1481" s="63"/>
      <c r="AA1481" s="63"/>
      <c r="AB1481" s="63"/>
      <c r="AC1481" s="63"/>
      <c r="AD1481" s="63"/>
      <c r="AE1481" s="63"/>
      <c r="AF1481" s="63"/>
      <c r="AG1481" s="63"/>
      <c r="AH1481" s="63"/>
      <c r="AI1481" s="63"/>
      <c r="AJ1481" s="63"/>
      <c r="AK1481" s="63"/>
      <c r="AL1481" s="63"/>
      <c r="AM1481" s="63"/>
      <c r="AN1481" s="63"/>
      <c r="AO1481">
        <v>19</v>
      </c>
      <c r="AP1481" s="63"/>
      <c r="AQ1481" s="63"/>
      <c r="AS1481" s="5">
        <f>IF(Q1481&gt;0,RANK(Q1481,(N1481:P1481,Q1481:AE1481)),0)</f>
        <v>3</v>
      </c>
      <c r="AT1481" s="5">
        <f>IF(R1481&gt;0,RANK(R1481,(N1481:P1481,Q1481:AE1481)),0)</f>
        <v>4</v>
      </c>
      <c r="AU1481" s="5">
        <f>IF(T1481&gt;0,RANK(T1481,(N1481:P1481,Q1481:AE1481)),0)</f>
        <v>0</v>
      </c>
      <c r="AV1481" s="5">
        <f>IF(S1481&gt;0,RANK(S1481,(N1481:P1481,Q1481:AE1481)),0)</f>
        <v>5</v>
      </c>
      <c r="AW1481" s="2">
        <f t="shared" si="614"/>
        <v>8.4336552454028317E-3</v>
      </c>
      <c r="AX1481" s="2">
        <f t="shared" si="615"/>
        <v>2.2820478899325306E-3</v>
      </c>
      <c r="AY1481" s="2">
        <f t="shared" si="616"/>
        <v>0</v>
      </c>
      <c r="AZ1481" s="2">
        <f t="shared" si="617"/>
        <v>1.5544384177801297E-3</v>
      </c>
      <c r="BB1481" t="s">
        <v>2315</v>
      </c>
      <c r="BC1481" t="s">
        <v>1121</v>
      </c>
      <c r="BD1481">
        <v>4</v>
      </c>
      <c r="BF1481" s="111">
        <v>28</v>
      </c>
      <c r="BG1481" s="113">
        <v>35</v>
      </c>
      <c r="BH1481" s="117">
        <f t="shared" si="607"/>
        <v>28035</v>
      </c>
      <c r="BJ1481" s="5" t="s">
        <v>3185</v>
      </c>
    </row>
    <row r="1482" spans="1:62" hidden="1" outlineLevel="1">
      <c r="A1482" t="s">
        <v>1146</v>
      </c>
      <c r="B1482" t="s">
        <v>1121</v>
      </c>
      <c r="C1482" s="1">
        <f t="shared" si="609"/>
        <v>4493</v>
      </c>
      <c r="D1482" s="5">
        <f>IF(N1482&gt;0, RANK(N1482,(N1482:P1482,Q1482:AE1482)),0)</f>
        <v>2</v>
      </c>
      <c r="E1482" s="5">
        <f>IF(O1482&gt;0,RANK(O1482,(N1482:P1482,Q1482:AE1482)),0)</f>
        <v>1</v>
      </c>
      <c r="F1482" s="5">
        <f>IF(P1482&gt;0,RANK(P1482,(N1482:P1482,Q1482:AE1482)),0)</f>
        <v>0</v>
      </c>
      <c r="G1482" s="131">
        <f t="shared" si="618"/>
        <v>1009</v>
      </c>
      <c r="H1482" s="136">
        <f t="shared" si="619"/>
        <v>0.22457155575339416</v>
      </c>
      <c r="I1482" s="2"/>
      <c r="J1482" s="2">
        <f t="shared" si="610"/>
        <v>0.38415312708657912</v>
      </c>
      <c r="K1482" s="2">
        <f t="shared" si="611"/>
        <v>0.60872468283997327</v>
      </c>
      <c r="L1482" s="2">
        <f t="shared" si="612"/>
        <v>0</v>
      </c>
      <c r="M1482" s="2">
        <f t="shared" si="613"/>
        <v>7.1221900734476096E-3</v>
      </c>
      <c r="N1482" s="63">
        <v>1726</v>
      </c>
      <c r="O1482" s="63">
        <v>2735</v>
      </c>
      <c r="P1482" s="63"/>
      <c r="Q1482" s="63">
        <v>15</v>
      </c>
      <c r="R1482" s="63">
        <v>5</v>
      </c>
      <c r="S1482" s="63">
        <v>8</v>
      </c>
      <c r="T1482" s="63"/>
      <c r="U1482" s="63"/>
      <c r="V1482" s="63"/>
      <c r="W1482" s="63"/>
      <c r="X1482" s="63"/>
      <c r="Y1482" s="63"/>
      <c r="Z1482" s="63"/>
      <c r="AA1482" s="63"/>
      <c r="AB1482" s="63"/>
      <c r="AC1482" s="63"/>
      <c r="AD1482" s="63"/>
      <c r="AE1482" s="63"/>
      <c r="AF1482" s="63"/>
      <c r="AG1482" s="63"/>
      <c r="AH1482" s="63"/>
      <c r="AI1482" s="63"/>
      <c r="AJ1482" s="63"/>
      <c r="AK1482" s="63"/>
      <c r="AL1482" s="63"/>
      <c r="AM1482" s="63"/>
      <c r="AN1482" s="63"/>
      <c r="AO1482">
        <v>4</v>
      </c>
      <c r="AP1482" s="63"/>
      <c r="AQ1482" s="63"/>
      <c r="AS1482" s="5">
        <f>IF(Q1482&gt;0,RANK(Q1482,(N1482:P1482,Q1482:AE1482)),0)</f>
        <v>3</v>
      </c>
      <c r="AT1482" s="5">
        <f>IF(R1482&gt;0,RANK(R1482,(N1482:P1482,Q1482:AE1482)),0)</f>
        <v>5</v>
      </c>
      <c r="AU1482" s="5">
        <f>IF(T1482&gt;0,RANK(T1482,(N1482:P1482,Q1482:AE1482)),0)</f>
        <v>0</v>
      </c>
      <c r="AV1482" s="5">
        <f>IF(S1482&gt;0,RANK(S1482,(N1482:P1482,Q1482:AE1482)),0)</f>
        <v>4</v>
      </c>
      <c r="AW1482" s="2">
        <f t="shared" si="614"/>
        <v>3.3385265969285557E-3</v>
      </c>
      <c r="AX1482" s="2">
        <f t="shared" si="615"/>
        <v>1.1128421989761851E-3</v>
      </c>
      <c r="AY1482" s="2">
        <f t="shared" si="616"/>
        <v>0</v>
      </c>
      <c r="AZ1482" s="2">
        <f t="shared" si="617"/>
        <v>1.7805475183618963E-3</v>
      </c>
      <c r="BB1482" t="s">
        <v>1146</v>
      </c>
      <c r="BC1482" t="s">
        <v>1121</v>
      </c>
      <c r="BD1482">
        <v>3</v>
      </c>
      <c r="BF1482" s="111">
        <v>28</v>
      </c>
      <c r="BG1482" s="113">
        <v>37</v>
      </c>
      <c r="BH1482" s="117">
        <f t="shared" si="607"/>
        <v>28037</v>
      </c>
      <c r="BJ1482" s="5" t="s">
        <v>3185</v>
      </c>
    </row>
    <row r="1483" spans="1:62" hidden="1" outlineLevel="1">
      <c r="A1483" t="s">
        <v>2276</v>
      </c>
      <c r="B1483" t="s">
        <v>1121</v>
      </c>
      <c r="C1483" s="1">
        <f t="shared" si="609"/>
        <v>9856</v>
      </c>
      <c r="D1483" s="5">
        <f>IF(N1483&gt;0, RANK(N1483,(N1483:P1483,Q1483:AE1483)),0)</f>
        <v>2</v>
      </c>
      <c r="E1483" s="5">
        <f>IF(O1483&gt;0,RANK(O1483,(N1483:P1483,Q1483:AE1483)),0)</f>
        <v>1</v>
      </c>
      <c r="F1483" s="5">
        <f>IF(P1483&gt;0,RANK(P1483,(N1483:P1483,Q1483:AE1483)),0)</f>
        <v>0</v>
      </c>
      <c r="G1483" s="131">
        <f t="shared" si="618"/>
        <v>7017</v>
      </c>
      <c r="H1483" s="136">
        <f t="shared" si="619"/>
        <v>0.71195211038961037</v>
      </c>
      <c r="I1483" s="2"/>
      <c r="J1483" s="2">
        <f t="shared" si="610"/>
        <v>0.13788555194805194</v>
      </c>
      <c r="K1483" s="2">
        <f t="shared" si="611"/>
        <v>0.84983766233766234</v>
      </c>
      <c r="L1483" s="2">
        <f t="shared" si="612"/>
        <v>0</v>
      </c>
      <c r="M1483" s="2">
        <f t="shared" si="613"/>
        <v>1.2276785714285698E-2</v>
      </c>
      <c r="N1483" s="63">
        <v>1359</v>
      </c>
      <c r="O1483" s="63">
        <v>8376</v>
      </c>
      <c r="P1483" s="63"/>
      <c r="Q1483" s="63">
        <v>51</v>
      </c>
      <c r="R1483" s="63">
        <v>19</v>
      </c>
      <c r="S1483" s="63">
        <v>37</v>
      </c>
      <c r="T1483" s="63"/>
      <c r="U1483" s="63"/>
      <c r="V1483" s="63"/>
      <c r="W1483" s="63"/>
      <c r="X1483" s="63"/>
      <c r="Y1483" s="63"/>
      <c r="Z1483" s="63"/>
      <c r="AA1483" s="63"/>
      <c r="AB1483" s="63"/>
      <c r="AC1483" s="63"/>
      <c r="AD1483" s="63"/>
      <c r="AE1483" s="63"/>
      <c r="AF1483" s="63"/>
      <c r="AG1483" s="63"/>
      <c r="AH1483" s="63"/>
      <c r="AI1483" s="63"/>
      <c r="AJ1483" s="63"/>
      <c r="AK1483" s="63"/>
      <c r="AL1483" s="63"/>
      <c r="AM1483" s="63"/>
      <c r="AN1483" s="63"/>
      <c r="AO1483">
        <v>14</v>
      </c>
      <c r="AP1483" s="63"/>
      <c r="AQ1483" s="63"/>
      <c r="AS1483" s="5">
        <f>IF(Q1483&gt;0,RANK(Q1483,(N1483:P1483,Q1483:AE1483)),0)</f>
        <v>3</v>
      </c>
      <c r="AT1483" s="5">
        <f>IF(R1483&gt;0,RANK(R1483,(N1483:P1483,Q1483:AE1483)),0)</f>
        <v>5</v>
      </c>
      <c r="AU1483" s="5">
        <f>IF(T1483&gt;0,RANK(T1483,(N1483:P1483,Q1483:AE1483)),0)</f>
        <v>0</v>
      </c>
      <c r="AV1483" s="5">
        <f>IF(S1483&gt;0,RANK(S1483,(N1483:P1483,Q1483:AE1483)),0)</f>
        <v>4</v>
      </c>
      <c r="AW1483" s="2">
        <f t="shared" si="614"/>
        <v>5.174512987012987E-3</v>
      </c>
      <c r="AX1483" s="2">
        <f t="shared" si="615"/>
        <v>1.9277597402597403E-3</v>
      </c>
      <c r="AY1483" s="2">
        <f t="shared" si="616"/>
        <v>0</v>
      </c>
      <c r="AZ1483" s="2">
        <f t="shared" si="617"/>
        <v>3.7540584415584415E-3</v>
      </c>
      <c r="BB1483" t="s">
        <v>2276</v>
      </c>
      <c r="BC1483" t="s">
        <v>1121</v>
      </c>
      <c r="BD1483">
        <v>4</v>
      </c>
      <c r="BF1483" s="111">
        <v>28</v>
      </c>
      <c r="BG1483" s="113">
        <v>39</v>
      </c>
      <c r="BH1483" s="117">
        <f t="shared" si="607"/>
        <v>28039</v>
      </c>
      <c r="BJ1483" s="5" t="s">
        <v>3185</v>
      </c>
    </row>
    <row r="1484" spans="1:62" hidden="1" outlineLevel="1">
      <c r="A1484" t="s">
        <v>2200</v>
      </c>
      <c r="B1484" t="s">
        <v>1121</v>
      </c>
      <c r="C1484" s="1">
        <f t="shared" si="609"/>
        <v>5922</v>
      </c>
      <c r="D1484" s="5">
        <f>IF(N1484&gt;0, RANK(N1484,(N1484:P1484,Q1484:AE1484)),0)</f>
        <v>2</v>
      </c>
      <c r="E1484" s="5">
        <f>IF(O1484&gt;0,RANK(O1484,(N1484:P1484,Q1484:AE1484)),0)</f>
        <v>1</v>
      </c>
      <c r="F1484" s="5">
        <f>IF(P1484&gt;0,RANK(P1484,(N1484:P1484,Q1484:AE1484)),0)</f>
        <v>0</v>
      </c>
      <c r="G1484" s="131">
        <f t="shared" si="618"/>
        <v>3206</v>
      </c>
      <c r="H1484" s="136">
        <f t="shared" si="619"/>
        <v>0.54137115839243499</v>
      </c>
      <c r="I1484" s="2"/>
      <c r="J1484" s="2">
        <f t="shared" si="610"/>
        <v>0.223741979061128</v>
      </c>
      <c r="K1484" s="2">
        <f t="shared" si="611"/>
        <v>0.76511313745356302</v>
      </c>
      <c r="L1484" s="2">
        <f t="shared" si="612"/>
        <v>0</v>
      </c>
      <c r="M1484" s="2">
        <f t="shared" si="613"/>
        <v>1.1144883485308954E-2</v>
      </c>
      <c r="N1484" s="63">
        <v>1325</v>
      </c>
      <c r="O1484" s="63">
        <v>4531</v>
      </c>
      <c r="P1484" s="63"/>
      <c r="Q1484" s="63">
        <v>35</v>
      </c>
      <c r="R1484" s="63">
        <v>6</v>
      </c>
      <c r="S1484" s="63">
        <v>19</v>
      </c>
      <c r="T1484" s="63"/>
      <c r="U1484" s="63"/>
      <c r="V1484" s="63"/>
      <c r="W1484" s="63"/>
      <c r="X1484" s="63"/>
      <c r="Y1484" s="63"/>
      <c r="Z1484" s="63"/>
      <c r="AA1484" s="63"/>
      <c r="AB1484" s="63"/>
      <c r="AC1484" s="63"/>
      <c r="AD1484" s="63"/>
      <c r="AE1484" s="63"/>
      <c r="AF1484" s="63"/>
      <c r="AG1484" s="63"/>
      <c r="AH1484" s="63"/>
      <c r="AI1484" s="63"/>
      <c r="AJ1484" s="63"/>
      <c r="AK1484" s="63"/>
      <c r="AL1484" s="63"/>
      <c r="AM1484" s="63"/>
      <c r="AN1484" s="63"/>
      <c r="AO1484">
        <v>6</v>
      </c>
      <c r="AP1484" s="63"/>
      <c r="AQ1484" s="63"/>
      <c r="AS1484" s="5">
        <f>IF(Q1484&gt;0,RANK(Q1484,(N1484:P1484,Q1484:AE1484)),0)</f>
        <v>3</v>
      </c>
      <c r="AT1484" s="5">
        <f>IF(R1484&gt;0,RANK(R1484,(N1484:P1484,Q1484:AE1484)),0)</f>
        <v>5</v>
      </c>
      <c r="AU1484" s="5">
        <f>IF(T1484&gt;0,RANK(T1484,(N1484:P1484,Q1484:AE1484)),0)</f>
        <v>0</v>
      </c>
      <c r="AV1484" s="5">
        <f>IF(S1484&gt;0,RANK(S1484,(N1484:P1484,Q1484:AE1484)),0)</f>
        <v>4</v>
      </c>
      <c r="AW1484" s="2">
        <f t="shared" si="614"/>
        <v>5.9101654846335696E-3</v>
      </c>
      <c r="AX1484" s="2">
        <f t="shared" si="615"/>
        <v>1.0131712259371835E-3</v>
      </c>
      <c r="AY1484" s="2">
        <f t="shared" si="616"/>
        <v>0</v>
      </c>
      <c r="AZ1484" s="2">
        <f t="shared" si="617"/>
        <v>3.2083755488010808E-3</v>
      </c>
      <c r="BB1484" t="s">
        <v>2200</v>
      </c>
      <c r="BC1484" t="s">
        <v>1121</v>
      </c>
      <c r="BD1484">
        <v>4</v>
      </c>
      <c r="BF1484" s="111">
        <v>28</v>
      </c>
      <c r="BG1484" s="113">
        <v>41</v>
      </c>
      <c r="BH1484" s="117">
        <f t="shared" si="607"/>
        <v>28041</v>
      </c>
      <c r="BJ1484" s="5" t="s">
        <v>3185</v>
      </c>
    </row>
    <row r="1485" spans="1:62" hidden="1" outlineLevel="1">
      <c r="A1485" t="s">
        <v>2996</v>
      </c>
      <c r="B1485" t="s">
        <v>1121</v>
      </c>
      <c r="C1485" s="1">
        <f t="shared" si="609"/>
        <v>11335</v>
      </c>
      <c r="D1485" s="5">
        <f>IF(N1485&gt;0, RANK(N1485,(N1485:P1485,Q1485:AE1485)),0)</f>
        <v>2</v>
      </c>
      <c r="E1485" s="5">
        <f>IF(O1485&gt;0,RANK(O1485,(N1485:P1485,Q1485:AE1485)),0)</f>
        <v>1</v>
      </c>
      <c r="F1485" s="5">
        <f>IF(P1485&gt;0,RANK(P1485,(N1485:P1485,Q1485:AE1485)),0)</f>
        <v>0</v>
      </c>
      <c r="G1485" s="131">
        <f t="shared" si="618"/>
        <v>698</v>
      </c>
      <c r="H1485" s="136">
        <f t="shared" si="619"/>
        <v>6.1579179532421702E-2</v>
      </c>
      <c r="I1485" s="2"/>
      <c r="J1485" s="2">
        <f t="shared" si="610"/>
        <v>0.46651962946625497</v>
      </c>
      <c r="K1485" s="2">
        <f t="shared" si="611"/>
        <v>0.52809880899867667</v>
      </c>
      <c r="L1485" s="2">
        <f t="shared" si="612"/>
        <v>0</v>
      </c>
      <c r="M1485" s="2">
        <f t="shared" si="613"/>
        <v>5.3815615350683021E-3</v>
      </c>
      <c r="N1485" s="63">
        <v>5288</v>
      </c>
      <c r="O1485" s="63">
        <v>5986</v>
      </c>
      <c r="P1485" s="63"/>
      <c r="Q1485" s="63">
        <v>24</v>
      </c>
      <c r="R1485" s="63">
        <v>13</v>
      </c>
      <c r="S1485" s="63">
        <v>19</v>
      </c>
      <c r="T1485" s="63"/>
      <c r="U1485" s="63"/>
      <c r="V1485" s="63"/>
      <c r="W1485" s="63"/>
      <c r="X1485" s="63"/>
      <c r="Y1485" s="63"/>
      <c r="Z1485" s="63"/>
      <c r="AA1485" s="63"/>
      <c r="AB1485" s="63"/>
      <c r="AC1485" s="63"/>
      <c r="AD1485" s="63"/>
      <c r="AE1485" s="63"/>
      <c r="AF1485" s="63"/>
      <c r="AG1485" s="63"/>
      <c r="AH1485" s="63"/>
      <c r="AI1485" s="63"/>
      <c r="AJ1485" s="63"/>
      <c r="AK1485" s="63"/>
      <c r="AL1485" s="63"/>
      <c r="AM1485" s="63"/>
      <c r="AN1485" s="63"/>
      <c r="AO1485">
        <v>5</v>
      </c>
      <c r="AP1485" s="63"/>
      <c r="AQ1485" s="63"/>
      <c r="AS1485" s="5">
        <f>IF(Q1485&gt;0,RANK(Q1485,(N1485:P1485,Q1485:AE1485)),0)</f>
        <v>3</v>
      </c>
      <c r="AT1485" s="5">
        <f>IF(R1485&gt;0,RANK(R1485,(N1485:P1485,Q1485:AE1485)),0)</f>
        <v>5</v>
      </c>
      <c r="AU1485" s="5">
        <f>IF(T1485&gt;0,RANK(T1485,(N1485:P1485,Q1485:AE1485)),0)</f>
        <v>0</v>
      </c>
      <c r="AV1485" s="5">
        <f>IF(S1485&gt;0,RANK(S1485,(N1485:P1485,Q1485:AE1485)),0)</f>
        <v>4</v>
      </c>
      <c r="AW1485" s="2">
        <f t="shared" si="614"/>
        <v>2.1173356859285398E-3</v>
      </c>
      <c r="AX1485" s="2">
        <f t="shared" si="615"/>
        <v>1.1468901632112924E-3</v>
      </c>
      <c r="AY1485" s="2">
        <f t="shared" si="616"/>
        <v>0</v>
      </c>
      <c r="AZ1485" s="2">
        <f t="shared" si="617"/>
        <v>1.6762240846934274E-3</v>
      </c>
      <c r="BB1485" t="s">
        <v>2996</v>
      </c>
      <c r="BC1485" t="s">
        <v>1121</v>
      </c>
      <c r="BD1485">
        <v>2</v>
      </c>
      <c r="BF1485" s="111">
        <v>28</v>
      </c>
      <c r="BG1485" s="113">
        <v>43</v>
      </c>
      <c r="BH1485" s="117">
        <f t="shared" si="607"/>
        <v>28043</v>
      </c>
      <c r="BJ1485" s="5" t="s">
        <v>3185</v>
      </c>
    </row>
    <row r="1486" spans="1:62" hidden="1" outlineLevel="1">
      <c r="A1486" t="s">
        <v>603</v>
      </c>
      <c r="B1486" t="s">
        <v>1121</v>
      </c>
      <c r="C1486" s="1">
        <f t="shared" si="609"/>
        <v>17167</v>
      </c>
      <c r="D1486" s="5">
        <f>IF(N1486&gt;0, RANK(N1486,(N1486:P1486,Q1486:AE1486)),0)</f>
        <v>2</v>
      </c>
      <c r="E1486" s="5">
        <f>IF(O1486&gt;0,RANK(O1486,(N1486:P1486,Q1486:AE1486)),0)</f>
        <v>1</v>
      </c>
      <c r="F1486" s="5">
        <f>IF(P1486&gt;0,RANK(P1486,(N1486:P1486,Q1486:AE1486)),0)</f>
        <v>0</v>
      </c>
      <c r="G1486" s="131">
        <f t="shared" si="618"/>
        <v>9047</v>
      </c>
      <c r="H1486" s="136">
        <f t="shared" si="619"/>
        <v>0.52699947573833517</v>
      </c>
      <c r="I1486" s="2"/>
      <c r="J1486" s="2">
        <f t="shared" si="610"/>
        <v>0.22817032678977106</v>
      </c>
      <c r="K1486" s="2">
        <f t="shared" si="611"/>
        <v>0.75516980252810628</v>
      </c>
      <c r="L1486" s="2">
        <f t="shared" si="612"/>
        <v>0</v>
      </c>
      <c r="M1486" s="2">
        <f t="shared" si="613"/>
        <v>1.6659870682122713E-2</v>
      </c>
      <c r="N1486" s="63">
        <v>3917</v>
      </c>
      <c r="O1486" s="63">
        <v>12964</v>
      </c>
      <c r="P1486" s="63"/>
      <c r="Q1486" s="63">
        <v>185</v>
      </c>
      <c r="R1486" s="63">
        <v>39</v>
      </c>
      <c r="S1486" s="63">
        <v>38</v>
      </c>
      <c r="T1486" s="63"/>
      <c r="U1486" s="63"/>
      <c r="V1486" s="63"/>
      <c r="W1486" s="63"/>
      <c r="X1486" s="63"/>
      <c r="Y1486" s="63"/>
      <c r="Z1486" s="63"/>
      <c r="AA1486" s="63"/>
      <c r="AB1486" s="63"/>
      <c r="AC1486" s="63"/>
      <c r="AD1486" s="63"/>
      <c r="AE1486" s="63"/>
      <c r="AF1486" s="63"/>
      <c r="AG1486" s="63"/>
      <c r="AH1486" s="63"/>
      <c r="AI1486" s="63"/>
      <c r="AJ1486" s="63"/>
      <c r="AK1486" s="63"/>
      <c r="AL1486" s="63"/>
      <c r="AM1486" s="63"/>
      <c r="AN1486" s="63"/>
      <c r="AO1486">
        <v>24</v>
      </c>
      <c r="AP1486" s="63"/>
      <c r="AQ1486" s="63"/>
      <c r="AS1486" s="5">
        <f>IF(Q1486&gt;0,RANK(Q1486,(N1486:P1486,Q1486:AE1486)),0)</f>
        <v>3</v>
      </c>
      <c r="AT1486" s="5">
        <f>IF(R1486&gt;0,RANK(R1486,(N1486:P1486,Q1486:AE1486)),0)</f>
        <v>4</v>
      </c>
      <c r="AU1486" s="5">
        <f>IF(T1486&gt;0,RANK(T1486,(N1486:P1486,Q1486:AE1486)),0)</f>
        <v>0</v>
      </c>
      <c r="AV1486" s="5">
        <f>IF(S1486&gt;0,RANK(S1486,(N1486:P1486,Q1486:AE1486)),0)</f>
        <v>5</v>
      </c>
      <c r="AW1486" s="2">
        <f t="shared" si="614"/>
        <v>1.0776489776897536E-2</v>
      </c>
      <c r="AX1486" s="2">
        <f t="shared" si="615"/>
        <v>2.2718005475621831E-3</v>
      </c>
      <c r="AY1486" s="2">
        <f t="shared" si="616"/>
        <v>0</v>
      </c>
      <c r="AZ1486" s="2">
        <f t="shared" si="617"/>
        <v>2.2135492514708454E-3</v>
      </c>
      <c r="BB1486" t="s">
        <v>603</v>
      </c>
      <c r="BC1486" t="s">
        <v>1121</v>
      </c>
      <c r="BD1486">
        <v>4</v>
      </c>
      <c r="BF1486" s="111">
        <v>28</v>
      </c>
      <c r="BG1486" s="113">
        <v>45</v>
      </c>
      <c r="BH1486" s="117">
        <f t="shared" si="607"/>
        <v>28045</v>
      </c>
      <c r="BJ1486" s="5" t="s">
        <v>3185</v>
      </c>
    </row>
    <row r="1487" spans="1:62" hidden="1" outlineLevel="1">
      <c r="A1487" t="s">
        <v>882</v>
      </c>
      <c r="B1487" t="s">
        <v>1121</v>
      </c>
      <c r="C1487" s="1">
        <f t="shared" si="609"/>
        <v>63328</v>
      </c>
      <c r="D1487" s="5">
        <f>IF(N1487&gt;0, RANK(N1487,(N1487:P1487,Q1487:AE1487)),0)</f>
        <v>2</v>
      </c>
      <c r="E1487" s="5">
        <f>IF(O1487&gt;0,RANK(O1487,(N1487:P1487,Q1487:AE1487)),0)</f>
        <v>1</v>
      </c>
      <c r="F1487" s="5">
        <f>IF(P1487&gt;0,RANK(P1487,(N1487:P1487,Q1487:AE1487)),0)</f>
        <v>0</v>
      </c>
      <c r="G1487" s="131">
        <f t="shared" si="618"/>
        <v>16351</v>
      </c>
      <c r="H1487" s="136">
        <f t="shared" si="619"/>
        <v>0.25819542698332493</v>
      </c>
      <c r="I1487" s="2"/>
      <c r="J1487" s="2">
        <f t="shared" si="610"/>
        <v>0.36506758463870642</v>
      </c>
      <c r="K1487" s="2">
        <f t="shared" si="611"/>
        <v>0.62326301162203135</v>
      </c>
      <c r="L1487" s="2">
        <f t="shared" si="612"/>
        <v>0</v>
      </c>
      <c r="M1487" s="2">
        <f t="shared" si="613"/>
        <v>1.1669403739262285E-2</v>
      </c>
      <c r="N1487" s="63">
        <v>23119</v>
      </c>
      <c r="O1487" s="63">
        <v>39470</v>
      </c>
      <c r="P1487" s="63"/>
      <c r="Q1487" s="63">
        <v>464</v>
      </c>
      <c r="R1487" s="63">
        <v>107</v>
      </c>
      <c r="S1487" s="63">
        <v>88</v>
      </c>
      <c r="T1487" s="63"/>
      <c r="U1487" s="63"/>
      <c r="V1487" s="63"/>
      <c r="W1487" s="63"/>
      <c r="X1487" s="63"/>
      <c r="Y1487" s="63"/>
      <c r="Z1487" s="63"/>
      <c r="AA1487" s="63"/>
      <c r="AB1487" s="63"/>
      <c r="AC1487" s="63"/>
      <c r="AD1487" s="63"/>
      <c r="AE1487" s="63"/>
      <c r="AF1487" s="63"/>
      <c r="AG1487" s="63"/>
      <c r="AH1487" s="63"/>
      <c r="AI1487" s="63"/>
      <c r="AJ1487" s="63"/>
      <c r="AK1487" s="63"/>
      <c r="AL1487" s="63"/>
      <c r="AM1487" s="63"/>
      <c r="AN1487" s="63"/>
      <c r="AO1487">
        <v>80</v>
      </c>
      <c r="AP1487" s="63"/>
      <c r="AQ1487" s="63"/>
      <c r="AS1487" s="5">
        <f>IF(Q1487&gt;0,RANK(Q1487,(N1487:P1487,Q1487:AE1487)),0)</f>
        <v>3</v>
      </c>
      <c r="AT1487" s="5">
        <f>IF(R1487&gt;0,RANK(R1487,(N1487:P1487,Q1487:AE1487)),0)</f>
        <v>4</v>
      </c>
      <c r="AU1487" s="5">
        <f>IF(T1487&gt;0,RANK(T1487,(N1487:P1487,Q1487:AE1487)),0)</f>
        <v>0</v>
      </c>
      <c r="AV1487" s="5">
        <f>IF(S1487&gt;0,RANK(S1487,(N1487:P1487,Q1487:AE1487)),0)</f>
        <v>5</v>
      </c>
      <c r="AW1487" s="2">
        <f t="shared" si="614"/>
        <v>7.3269327943405764E-3</v>
      </c>
      <c r="AX1487" s="2">
        <f t="shared" si="615"/>
        <v>1.6896159676604346E-3</v>
      </c>
      <c r="AY1487" s="2">
        <f t="shared" si="616"/>
        <v>0</v>
      </c>
      <c r="AZ1487" s="2">
        <f t="shared" si="617"/>
        <v>1.3895907023749369E-3</v>
      </c>
      <c r="BB1487" t="s">
        <v>882</v>
      </c>
      <c r="BC1487" t="s">
        <v>1121</v>
      </c>
      <c r="BD1487">
        <v>4</v>
      </c>
      <c r="BF1487" s="111">
        <v>28</v>
      </c>
      <c r="BG1487" s="113">
        <v>47</v>
      </c>
      <c r="BH1487" s="117">
        <f t="shared" si="607"/>
        <v>28047</v>
      </c>
      <c r="BJ1487" s="5" t="s">
        <v>3185</v>
      </c>
    </row>
    <row r="1488" spans="1:62" hidden="1" outlineLevel="1">
      <c r="A1488" t="s">
        <v>1822</v>
      </c>
      <c r="B1488" t="s">
        <v>1121</v>
      </c>
      <c r="C1488" s="1">
        <f t="shared" si="609"/>
        <v>106491</v>
      </c>
      <c r="D1488" s="5">
        <f>IF(N1488&gt;0, RANK(N1488,(N1488:P1488,Q1488:AE1488)),0)</f>
        <v>1</v>
      </c>
      <c r="E1488" s="5">
        <f>IF(O1488&gt;0,RANK(O1488,(N1488:P1488,Q1488:AE1488)),0)</f>
        <v>2</v>
      </c>
      <c r="F1488" s="5">
        <f>IF(P1488&gt;0,RANK(P1488,(N1488:P1488,Q1488:AE1488)),0)</f>
        <v>0</v>
      </c>
      <c r="G1488" s="131">
        <f t="shared" si="618"/>
        <v>46448</v>
      </c>
      <c r="H1488" s="136">
        <f t="shared" si="619"/>
        <v>0.43616831469326045</v>
      </c>
      <c r="I1488" s="2"/>
      <c r="J1488" s="2">
        <f t="shared" si="610"/>
        <v>0.7147270661370444</v>
      </c>
      <c r="K1488" s="2">
        <f t="shared" si="611"/>
        <v>0.278558751443784</v>
      </c>
      <c r="L1488" s="2">
        <f t="shared" si="612"/>
        <v>0</v>
      </c>
      <c r="M1488" s="2">
        <f t="shared" si="613"/>
        <v>6.7141824191715993E-3</v>
      </c>
      <c r="N1488" s="63">
        <v>76112</v>
      </c>
      <c r="O1488" s="63">
        <v>29664</v>
      </c>
      <c r="P1488" s="63"/>
      <c r="Q1488" s="63">
        <v>359</v>
      </c>
      <c r="R1488" s="63">
        <v>139</v>
      </c>
      <c r="S1488" s="63">
        <v>142</v>
      </c>
      <c r="T1488" s="63"/>
      <c r="U1488" s="63"/>
      <c r="V1488" s="63"/>
      <c r="W1488" s="63"/>
      <c r="X1488" s="63"/>
      <c r="Y1488" s="63"/>
      <c r="Z1488" s="63"/>
      <c r="AA1488" s="63"/>
      <c r="AB1488" s="63"/>
      <c r="AC1488" s="63"/>
      <c r="AD1488" s="63"/>
      <c r="AE1488" s="63"/>
      <c r="AF1488" s="63"/>
      <c r="AG1488" s="63"/>
      <c r="AH1488" s="63"/>
      <c r="AI1488" s="63"/>
      <c r="AJ1488" s="63"/>
      <c r="AK1488" s="63"/>
      <c r="AL1488" s="63"/>
      <c r="AM1488" s="63"/>
      <c r="AN1488" s="63"/>
      <c r="AO1488">
        <v>75</v>
      </c>
      <c r="AP1488" s="63"/>
      <c r="AQ1488" s="63"/>
      <c r="AS1488" s="5">
        <f>IF(Q1488&gt;0,RANK(Q1488,(N1488:P1488,Q1488:AE1488)),0)</f>
        <v>3</v>
      </c>
      <c r="AT1488" s="5">
        <f>IF(R1488&gt;0,RANK(R1488,(N1488:P1488,Q1488:AE1488)),0)</f>
        <v>5</v>
      </c>
      <c r="AU1488" s="5">
        <f>IF(T1488&gt;0,RANK(T1488,(N1488:P1488,Q1488:AE1488)),0)</f>
        <v>0</v>
      </c>
      <c r="AV1488" s="5">
        <f>IF(S1488&gt;0,RANK(S1488,(N1488:P1488,Q1488:AE1488)),0)</f>
        <v>4</v>
      </c>
      <c r="AW1488" s="2">
        <f t="shared" si="614"/>
        <v>3.3711769069686638E-3</v>
      </c>
      <c r="AX1488" s="2">
        <f t="shared" si="615"/>
        <v>1.3052746241466414E-3</v>
      </c>
      <c r="AY1488" s="2">
        <f t="shared" si="616"/>
        <v>0</v>
      </c>
      <c r="AZ1488" s="2">
        <f t="shared" si="617"/>
        <v>1.3334460189123965E-3</v>
      </c>
      <c r="BB1488" t="s">
        <v>1822</v>
      </c>
      <c r="BC1488" t="s">
        <v>1121</v>
      </c>
      <c r="BF1488" s="111">
        <v>28</v>
      </c>
      <c r="BG1488" s="113">
        <v>49</v>
      </c>
      <c r="BH1488" s="117">
        <f t="shared" si="607"/>
        <v>28049</v>
      </c>
      <c r="BJ1488" s="5" t="s">
        <v>3185</v>
      </c>
    </row>
    <row r="1489" spans="1:62" hidden="1" outlineLevel="1">
      <c r="A1489" t="s">
        <v>1443</v>
      </c>
      <c r="B1489" t="s">
        <v>1121</v>
      </c>
      <c r="C1489" s="1">
        <f t="shared" si="609"/>
        <v>9288</v>
      </c>
      <c r="D1489" s="5">
        <f>IF(N1489&gt;0, RANK(N1489,(N1489:P1489,Q1489:AE1489)),0)</f>
        <v>1</v>
      </c>
      <c r="E1489" s="5">
        <f>IF(O1489&gt;0,RANK(O1489,(N1489:P1489,Q1489:AE1489)),0)</f>
        <v>2</v>
      </c>
      <c r="F1489" s="5">
        <f>IF(P1489&gt;0,RANK(P1489,(N1489:P1489,Q1489:AE1489)),0)</f>
        <v>0</v>
      </c>
      <c r="G1489" s="131">
        <f t="shared" si="618"/>
        <v>6377</v>
      </c>
      <c r="H1489" s="136">
        <f t="shared" si="619"/>
        <v>0.68658484065460812</v>
      </c>
      <c r="I1489" s="2"/>
      <c r="J1489" s="2">
        <f t="shared" si="610"/>
        <v>0.84108527131782951</v>
      </c>
      <c r="K1489" s="2">
        <f t="shared" si="611"/>
        <v>0.15450043066322136</v>
      </c>
      <c r="L1489" s="2">
        <f t="shared" si="612"/>
        <v>0</v>
      </c>
      <c r="M1489" s="2">
        <f t="shared" si="613"/>
        <v>4.414298018949131E-3</v>
      </c>
      <c r="N1489" s="63">
        <v>7812</v>
      </c>
      <c r="O1489" s="63">
        <v>1435</v>
      </c>
      <c r="P1489" s="63"/>
      <c r="Q1489" s="63">
        <v>17</v>
      </c>
      <c r="R1489" s="63">
        <v>6</v>
      </c>
      <c r="S1489" s="63">
        <v>11</v>
      </c>
      <c r="T1489" s="63"/>
      <c r="U1489" s="63"/>
      <c r="V1489" s="63"/>
      <c r="W1489" s="63"/>
      <c r="X1489" s="63"/>
      <c r="Y1489" s="63"/>
      <c r="Z1489" s="63"/>
      <c r="AA1489" s="63"/>
      <c r="AB1489" s="63"/>
      <c r="AC1489" s="63"/>
      <c r="AD1489" s="63"/>
      <c r="AE1489" s="63"/>
      <c r="AF1489" s="63"/>
      <c r="AG1489" s="63"/>
      <c r="AH1489" s="63"/>
      <c r="AI1489" s="63"/>
      <c r="AJ1489" s="63"/>
      <c r="AK1489" s="63"/>
      <c r="AL1489" s="63"/>
      <c r="AM1489" s="63"/>
      <c r="AN1489" s="63"/>
      <c r="AO1489">
        <v>7</v>
      </c>
      <c r="AP1489" s="63"/>
      <c r="AQ1489" s="63"/>
      <c r="AS1489" s="5">
        <f>IF(Q1489&gt;0,RANK(Q1489,(N1489:P1489,Q1489:AE1489)),0)</f>
        <v>3</v>
      </c>
      <c r="AT1489" s="5">
        <f>IF(R1489&gt;0,RANK(R1489,(N1489:P1489,Q1489:AE1489)),0)</f>
        <v>5</v>
      </c>
      <c r="AU1489" s="5">
        <f>IF(T1489&gt;0,RANK(T1489,(N1489:P1489,Q1489:AE1489)),0)</f>
        <v>0</v>
      </c>
      <c r="AV1489" s="5">
        <f>IF(S1489&gt;0,RANK(S1489,(N1489:P1489,Q1489:AE1489)),0)</f>
        <v>4</v>
      </c>
      <c r="AW1489" s="2">
        <f t="shared" si="614"/>
        <v>1.8303186907838072E-3</v>
      </c>
      <c r="AX1489" s="2">
        <f t="shared" si="615"/>
        <v>6.459948320413437E-4</v>
      </c>
      <c r="AY1489" s="2">
        <f t="shared" si="616"/>
        <v>0</v>
      </c>
      <c r="AZ1489" s="2">
        <f t="shared" si="617"/>
        <v>1.1843238587424634E-3</v>
      </c>
      <c r="BB1489" t="s">
        <v>1443</v>
      </c>
      <c r="BC1489" t="s">
        <v>1121</v>
      </c>
      <c r="BD1489">
        <v>2</v>
      </c>
      <c r="BF1489" s="111">
        <v>28</v>
      </c>
      <c r="BG1489" s="113">
        <v>51</v>
      </c>
      <c r="BH1489" s="117">
        <f t="shared" si="607"/>
        <v>28051</v>
      </c>
      <c r="BJ1489" s="5" t="s">
        <v>3185</v>
      </c>
    </row>
    <row r="1490" spans="1:62" hidden="1" outlineLevel="1">
      <c r="A1490" t="s">
        <v>2684</v>
      </c>
      <c r="B1490" t="s">
        <v>1121</v>
      </c>
      <c r="C1490" s="1">
        <f t="shared" si="609"/>
        <v>5212</v>
      </c>
      <c r="D1490" s="5">
        <f>IF(N1490&gt;0, RANK(N1490,(N1490:P1490,Q1490:AE1490)),0)</f>
        <v>1</v>
      </c>
      <c r="E1490" s="5">
        <f>IF(O1490&gt;0,RANK(O1490,(N1490:P1490,Q1490:AE1490)),0)</f>
        <v>2</v>
      </c>
      <c r="F1490" s="5">
        <f>IF(P1490&gt;0,RANK(P1490,(N1490:P1490,Q1490:AE1490)),0)</f>
        <v>0</v>
      </c>
      <c r="G1490" s="131">
        <f t="shared" si="618"/>
        <v>2610</v>
      </c>
      <c r="H1490" s="136">
        <f t="shared" si="619"/>
        <v>0.50076745970836534</v>
      </c>
      <c r="I1490" s="2"/>
      <c r="J1490" s="2">
        <f t="shared" si="610"/>
        <v>0.74884881043745199</v>
      </c>
      <c r="K1490" s="2">
        <f t="shared" si="611"/>
        <v>0.24808135072908671</v>
      </c>
      <c r="L1490" s="2">
        <f t="shared" si="612"/>
        <v>0</v>
      </c>
      <c r="M1490" s="2">
        <f t="shared" si="613"/>
        <v>3.0698388334612914E-3</v>
      </c>
      <c r="N1490" s="63">
        <v>3903</v>
      </c>
      <c r="O1490" s="63">
        <v>1293</v>
      </c>
      <c r="P1490" s="63"/>
      <c r="Q1490" s="63">
        <v>7</v>
      </c>
      <c r="R1490" s="63">
        <v>2</v>
      </c>
      <c r="S1490" s="63">
        <v>2</v>
      </c>
      <c r="T1490" s="63"/>
      <c r="U1490" s="63"/>
      <c r="V1490" s="63"/>
      <c r="W1490" s="63"/>
      <c r="X1490" s="63"/>
      <c r="Y1490" s="63"/>
      <c r="Z1490" s="63"/>
      <c r="AA1490" s="63"/>
      <c r="AB1490" s="63"/>
      <c r="AC1490" s="63"/>
      <c r="AD1490" s="63"/>
      <c r="AE1490" s="63"/>
      <c r="AF1490" s="63"/>
      <c r="AG1490" s="63"/>
      <c r="AH1490" s="63"/>
      <c r="AI1490" s="63"/>
      <c r="AJ1490" s="63"/>
      <c r="AK1490" s="63"/>
      <c r="AL1490" s="63"/>
      <c r="AM1490" s="63"/>
      <c r="AN1490" s="63"/>
      <c r="AO1490">
        <v>5</v>
      </c>
      <c r="AP1490" s="63"/>
      <c r="AQ1490" s="63"/>
      <c r="AS1490" s="5">
        <f>IF(Q1490&gt;0,RANK(Q1490,(N1490:P1490,Q1490:AE1490)),0)</f>
        <v>3</v>
      </c>
      <c r="AT1490" s="5">
        <f>IF(R1490&gt;0,RANK(R1490,(N1490:P1490,Q1490:AE1490)),0)</f>
        <v>4</v>
      </c>
      <c r="AU1490" s="5">
        <f>IF(T1490&gt;0,RANK(T1490,(N1490:P1490,Q1490:AE1490)),0)</f>
        <v>0</v>
      </c>
      <c r="AV1490" s="5">
        <f>IF(S1490&gt;0,RANK(S1490,(N1490:P1490,Q1490:AE1490)),0)</f>
        <v>4</v>
      </c>
      <c r="AW1490" s="2">
        <f t="shared" si="614"/>
        <v>1.3430544896392939E-3</v>
      </c>
      <c r="AX1490" s="2">
        <f t="shared" si="615"/>
        <v>3.8372985418265541E-4</v>
      </c>
      <c r="AY1490" s="2">
        <f t="shared" si="616"/>
        <v>0</v>
      </c>
      <c r="AZ1490" s="2">
        <f t="shared" si="617"/>
        <v>3.8372985418265541E-4</v>
      </c>
      <c r="BB1490" t="s">
        <v>2684</v>
      </c>
      <c r="BC1490" t="s">
        <v>1121</v>
      </c>
      <c r="BD1490">
        <v>2</v>
      </c>
      <c r="BF1490" s="111">
        <v>28</v>
      </c>
      <c r="BG1490" s="113">
        <v>53</v>
      </c>
      <c r="BH1490" s="117">
        <f t="shared" si="607"/>
        <v>28053</v>
      </c>
      <c r="BJ1490" s="5" t="s">
        <v>3185</v>
      </c>
    </row>
    <row r="1491" spans="1:62" hidden="1" outlineLevel="1">
      <c r="A1491" t="s">
        <v>1495</v>
      </c>
      <c r="B1491" t="s">
        <v>1121</v>
      </c>
      <c r="C1491" s="1">
        <f t="shared" si="609"/>
        <v>787</v>
      </c>
      <c r="D1491" s="5">
        <f>IF(N1491&gt;0, RANK(N1491,(N1491:P1491,Q1491:AE1491)),0)</f>
        <v>1</v>
      </c>
      <c r="E1491" s="5">
        <f>IF(O1491&gt;0,RANK(O1491,(N1491:P1491,Q1491:AE1491)),0)</f>
        <v>2</v>
      </c>
      <c r="F1491" s="5">
        <f>IF(P1491&gt;0,RANK(P1491,(N1491:P1491,Q1491:AE1491)),0)</f>
        <v>0</v>
      </c>
      <c r="G1491" s="131">
        <f t="shared" si="618"/>
        <v>177</v>
      </c>
      <c r="H1491" s="136">
        <f t="shared" si="619"/>
        <v>0.22490470139771285</v>
      </c>
      <c r="I1491" s="2"/>
      <c r="J1491" s="2">
        <f t="shared" si="610"/>
        <v>0.60864040660736973</v>
      </c>
      <c r="K1491" s="2">
        <f t="shared" si="611"/>
        <v>0.38373570520965694</v>
      </c>
      <c r="L1491" s="2">
        <f t="shared" si="612"/>
        <v>0</v>
      </c>
      <c r="M1491" s="2">
        <f t="shared" si="613"/>
        <v>7.6238881829733263E-3</v>
      </c>
      <c r="N1491" s="63">
        <v>479</v>
      </c>
      <c r="O1491" s="63">
        <v>302</v>
      </c>
      <c r="P1491" s="63"/>
      <c r="Q1491" s="63">
        <v>4</v>
      </c>
      <c r="R1491" s="63">
        <v>1</v>
      </c>
      <c r="S1491" s="63">
        <v>1</v>
      </c>
      <c r="T1491" s="63"/>
      <c r="U1491" s="63"/>
      <c r="V1491" s="63"/>
      <c r="W1491" s="63"/>
      <c r="X1491" s="63"/>
      <c r="Y1491" s="63"/>
      <c r="Z1491" s="63"/>
      <c r="AA1491" s="63"/>
      <c r="AB1491" s="63"/>
      <c r="AC1491" s="63"/>
      <c r="AD1491" s="63"/>
      <c r="AE1491" s="63"/>
      <c r="AF1491" s="63"/>
      <c r="AG1491" s="63"/>
      <c r="AH1491" s="63"/>
      <c r="AI1491" s="63"/>
      <c r="AJ1491" s="63"/>
      <c r="AK1491" s="63"/>
      <c r="AL1491" s="63"/>
      <c r="AM1491" s="63"/>
      <c r="AN1491" s="63"/>
      <c r="AO1491">
        <v>0</v>
      </c>
      <c r="AP1491" s="63"/>
      <c r="AQ1491" s="63"/>
      <c r="AS1491" s="5">
        <f>IF(Q1491&gt;0,RANK(Q1491,(N1491:P1491,Q1491:AE1491)),0)</f>
        <v>3</v>
      </c>
      <c r="AT1491" s="5">
        <f>IF(R1491&gt;0,RANK(R1491,(N1491:P1491,Q1491:AE1491)),0)</f>
        <v>4</v>
      </c>
      <c r="AU1491" s="5">
        <f>IF(T1491&gt;0,RANK(T1491,(N1491:P1491,Q1491:AE1491)),0)</f>
        <v>0</v>
      </c>
      <c r="AV1491" s="5">
        <f>IF(S1491&gt;0,RANK(S1491,(N1491:P1491,Q1491:AE1491)),0)</f>
        <v>4</v>
      </c>
      <c r="AW1491" s="2">
        <f t="shared" si="614"/>
        <v>5.0825921219822112E-3</v>
      </c>
      <c r="AX1491" s="2">
        <f t="shared" si="615"/>
        <v>1.2706480304955528E-3</v>
      </c>
      <c r="AY1491" s="2">
        <f t="shared" si="616"/>
        <v>0</v>
      </c>
      <c r="AZ1491" s="2">
        <f t="shared" si="617"/>
        <v>1.2706480304955528E-3</v>
      </c>
      <c r="BB1491" t="s">
        <v>1495</v>
      </c>
      <c r="BC1491" t="s">
        <v>1121</v>
      </c>
      <c r="BD1491">
        <v>2</v>
      </c>
      <c r="BF1491" s="111">
        <v>28</v>
      </c>
      <c r="BG1491" s="113">
        <v>55</v>
      </c>
      <c r="BH1491" s="117">
        <f t="shared" si="607"/>
        <v>28055</v>
      </c>
      <c r="BJ1491" s="5" t="s">
        <v>3185</v>
      </c>
    </row>
    <row r="1492" spans="1:62" hidden="1" outlineLevel="1">
      <c r="A1492" t="s">
        <v>1374</v>
      </c>
      <c r="B1492" t="s">
        <v>1121</v>
      </c>
      <c r="C1492" s="1">
        <f t="shared" si="609"/>
        <v>9318</v>
      </c>
      <c r="D1492" s="5">
        <f>IF(N1492&gt;0, RANK(N1492,(N1492:P1492,Q1492:AE1492)),0)</f>
        <v>2</v>
      </c>
      <c r="E1492" s="5">
        <f>IF(O1492&gt;0,RANK(O1492,(N1492:P1492,Q1492:AE1492)),0)</f>
        <v>1</v>
      </c>
      <c r="F1492" s="5">
        <f>IF(P1492&gt;0,RANK(P1492,(N1492:P1492,Q1492:AE1492)),0)</f>
        <v>0</v>
      </c>
      <c r="G1492" s="131">
        <f t="shared" si="618"/>
        <v>5687</v>
      </c>
      <c r="H1492" s="136">
        <f t="shared" si="619"/>
        <v>0.61032410388495384</v>
      </c>
      <c r="I1492" s="2"/>
      <c r="J1492" s="2">
        <f t="shared" si="610"/>
        <v>0.18308649924876583</v>
      </c>
      <c r="K1492" s="2">
        <f t="shared" si="611"/>
        <v>0.79341060313371969</v>
      </c>
      <c r="L1492" s="2">
        <f t="shared" si="612"/>
        <v>0</v>
      </c>
      <c r="M1492" s="2">
        <f t="shared" si="613"/>
        <v>2.3502897617514451E-2</v>
      </c>
      <c r="N1492" s="63">
        <v>1706</v>
      </c>
      <c r="O1492" s="63">
        <v>7393</v>
      </c>
      <c r="P1492" s="63"/>
      <c r="Q1492" s="63">
        <v>106</v>
      </c>
      <c r="R1492" s="63">
        <v>17</v>
      </c>
      <c r="S1492" s="63">
        <v>77</v>
      </c>
      <c r="T1492" s="63"/>
      <c r="U1492" s="63"/>
      <c r="V1492" s="63"/>
      <c r="W1492" s="63"/>
      <c r="X1492" s="63"/>
      <c r="Y1492" s="63"/>
      <c r="Z1492" s="63"/>
      <c r="AA1492" s="63"/>
      <c r="AB1492" s="63"/>
      <c r="AC1492" s="63"/>
      <c r="AD1492" s="63"/>
      <c r="AE1492" s="63"/>
      <c r="AF1492" s="63"/>
      <c r="AG1492" s="63"/>
      <c r="AH1492" s="63"/>
      <c r="AI1492" s="63"/>
      <c r="AJ1492" s="63"/>
      <c r="AK1492" s="63"/>
      <c r="AL1492" s="63"/>
      <c r="AM1492" s="63"/>
      <c r="AN1492" s="63"/>
      <c r="AO1492">
        <v>19</v>
      </c>
      <c r="AP1492" s="63"/>
      <c r="AQ1492" s="63"/>
      <c r="AS1492" s="5">
        <f>IF(Q1492&gt;0,RANK(Q1492,(N1492:P1492,Q1492:AE1492)),0)</f>
        <v>3</v>
      </c>
      <c r="AT1492" s="5">
        <f>IF(R1492&gt;0,RANK(R1492,(N1492:P1492,Q1492:AE1492)),0)</f>
        <v>5</v>
      </c>
      <c r="AU1492" s="5">
        <f>IF(T1492&gt;0,RANK(T1492,(N1492:P1492,Q1492:AE1492)),0)</f>
        <v>0</v>
      </c>
      <c r="AV1492" s="5">
        <f>IF(S1492&gt;0,RANK(S1492,(N1492:P1492,Q1492:AE1492)),0)</f>
        <v>4</v>
      </c>
      <c r="AW1492" s="2">
        <f t="shared" si="614"/>
        <v>1.1375831723545825E-2</v>
      </c>
      <c r="AX1492" s="2">
        <f t="shared" si="615"/>
        <v>1.8244258424554626E-3</v>
      </c>
      <c r="AY1492" s="2">
        <f t="shared" si="616"/>
        <v>0</v>
      </c>
      <c r="AZ1492" s="2">
        <f t="shared" si="617"/>
        <v>8.263575874651213E-3</v>
      </c>
      <c r="BB1492" t="s">
        <v>1374</v>
      </c>
      <c r="BC1492" t="s">
        <v>1121</v>
      </c>
      <c r="BD1492">
        <v>1</v>
      </c>
      <c r="BF1492" s="111">
        <v>28</v>
      </c>
      <c r="BG1492" s="113">
        <v>57</v>
      </c>
      <c r="BH1492" s="117">
        <f t="shared" si="607"/>
        <v>28057</v>
      </c>
      <c r="BJ1492" s="5" t="s">
        <v>3185</v>
      </c>
    </row>
    <row r="1493" spans="1:62" hidden="1" outlineLevel="1">
      <c r="A1493" t="s">
        <v>2939</v>
      </c>
      <c r="B1493" t="s">
        <v>1121</v>
      </c>
      <c r="C1493" s="1">
        <f t="shared" si="609"/>
        <v>53655</v>
      </c>
      <c r="D1493" s="5">
        <f>IF(N1493&gt;0, RANK(N1493,(N1493:P1493,Q1493:AE1493)),0)</f>
        <v>2</v>
      </c>
      <c r="E1493" s="5">
        <f>IF(O1493&gt;0,RANK(O1493,(N1493:P1493,Q1493:AE1493)),0)</f>
        <v>1</v>
      </c>
      <c r="F1493" s="5">
        <f>IF(P1493&gt;0,RANK(P1493,(N1493:P1493,Q1493:AE1493)),0)</f>
        <v>0</v>
      </c>
      <c r="G1493" s="131">
        <f t="shared" si="618"/>
        <v>18448</v>
      </c>
      <c r="H1493" s="136">
        <f t="shared" si="619"/>
        <v>0.34382629764234462</v>
      </c>
      <c r="I1493" s="2"/>
      <c r="J1493" s="2">
        <f t="shared" si="610"/>
        <v>0.32241170440779049</v>
      </c>
      <c r="K1493" s="2">
        <f t="shared" si="611"/>
        <v>0.66623800205013517</v>
      </c>
      <c r="L1493" s="2">
        <f t="shared" si="612"/>
        <v>0</v>
      </c>
      <c r="M1493" s="2">
        <f t="shared" si="613"/>
        <v>1.1350293542074286E-2</v>
      </c>
      <c r="N1493" s="63">
        <v>17299</v>
      </c>
      <c r="O1493" s="63">
        <v>35747</v>
      </c>
      <c r="P1493" s="63"/>
      <c r="Q1493" s="63">
        <v>396</v>
      </c>
      <c r="R1493" s="63">
        <v>84</v>
      </c>
      <c r="S1493" s="63">
        <v>102</v>
      </c>
      <c r="T1493" s="63"/>
      <c r="U1493" s="63"/>
      <c r="V1493" s="63"/>
      <c r="W1493" s="63"/>
      <c r="X1493" s="63"/>
      <c r="Y1493" s="63"/>
      <c r="Z1493" s="63"/>
      <c r="AA1493" s="63"/>
      <c r="AB1493" s="63"/>
      <c r="AC1493" s="63"/>
      <c r="AD1493" s="63"/>
      <c r="AE1493" s="63"/>
      <c r="AF1493" s="63"/>
      <c r="AG1493" s="63"/>
      <c r="AH1493" s="63"/>
      <c r="AI1493" s="63"/>
      <c r="AJ1493" s="63"/>
      <c r="AK1493" s="63"/>
      <c r="AL1493" s="63"/>
      <c r="AM1493" s="63"/>
      <c r="AN1493" s="63"/>
      <c r="AO1493">
        <v>27</v>
      </c>
      <c r="AP1493" s="63"/>
      <c r="AQ1493" s="63"/>
      <c r="AS1493" s="5">
        <f>IF(Q1493&gt;0,RANK(Q1493,(N1493:P1493,Q1493:AE1493)),0)</f>
        <v>3</v>
      </c>
      <c r="AT1493" s="5">
        <f>IF(R1493&gt;0,RANK(R1493,(N1493:P1493,Q1493:AE1493)),0)</f>
        <v>5</v>
      </c>
      <c r="AU1493" s="5">
        <f>IF(T1493&gt;0,RANK(T1493,(N1493:P1493,Q1493:AE1493)),0)</f>
        <v>0</v>
      </c>
      <c r="AV1493" s="5">
        <f>IF(S1493&gt;0,RANK(S1493,(N1493:P1493,Q1493:AE1493)),0)</f>
        <v>4</v>
      </c>
      <c r="AW1493" s="2">
        <f t="shared" si="614"/>
        <v>7.3804864411518029E-3</v>
      </c>
      <c r="AX1493" s="2">
        <f t="shared" si="615"/>
        <v>1.5655577299412916E-3</v>
      </c>
      <c r="AY1493" s="2">
        <f t="shared" si="616"/>
        <v>0</v>
      </c>
      <c r="AZ1493" s="2">
        <f t="shared" si="617"/>
        <v>1.9010343863572826E-3</v>
      </c>
      <c r="BB1493" t="s">
        <v>2939</v>
      </c>
      <c r="BC1493" t="s">
        <v>1121</v>
      </c>
      <c r="BD1493">
        <v>4</v>
      </c>
      <c r="BF1493" s="111">
        <v>28</v>
      </c>
      <c r="BG1493" s="113">
        <v>59</v>
      </c>
      <c r="BH1493" s="117">
        <f t="shared" si="607"/>
        <v>28059</v>
      </c>
      <c r="BJ1493" s="5" t="s">
        <v>3185</v>
      </c>
    </row>
    <row r="1494" spans="1:62" hidden="1" outlineLevel="1">
      <c r="A1494" t="s">
        <v>1479</v>
      </c>
      <c r="B1494" t="s">
        <v>1121</v>
      </c>
      <c r="C1494" s="1">
        <f t="shared" si="609"/>
        <v>9340</v>
      </c>
      <c r="D1494" s="5">
        <f>IF(N1494&gt;0, RANK(N1494,(N1494:P1494,Q1494:AE1494)),0)</f>
        <v>1</v>
      </c>
      <c r="E1494" s="5">
        <f>IF(O1494&gt;0,RANK(O1494,(N1494:P1494,Q1494:AE1494)),0)</f>
        <v>2</v>
      </c>
      <c r="F1494" s="5">
        <f>IF(P1494&gt;0,RANK(P1494,(N1494:P1494,Q1494:AE1494)),0)</f>
        <v>0</v>
      </c>
      <c r="G1494" s="131">
        <f t="shared" si="618"/>
        <v>904</v>
      </c>
      <c r="H1494" s="136">
        <f t="shared" si="619"/>
        <v>9.6788008565310488E-2</v>
      </c>
      <c r="I1494" s="2"/>
      <c r="J1494" s="2">
        <f t="shared" si="610"/>
        <v>0.54571734475374734</v>
      </c>
      <c r="K1494" s="2">
        <f t="shared" si="611"/>
        <v>0.44892933618843683</v>
      </c>
      <c r="L1494" s="2">
        <f t="shared" si="612"/>
        <v>0</v>
      </c>
      <c r="M1494" s="2">
        <f t="shared" si="613"/>
        <v>5.3533190578158307E-3</v>
      </c>
      <c r="N1494" s="63">
        <v>5097</v>
      </c>
      <c r="O1494" s="63">
        <v>4193</v>
      </c>
      <c r="P1494" s="63"/>
      <c r="Q1494" s="63">
        <v>24</v>
      </c>
      <c r="R1494" s="63">
        <v>4</v>
      </c>
      <c r="S1494" s="63">
        <v>16</v>
      </c>
      <c r="T1494" s="63"/>
      <c r="U1494" s="63"/>
      <c r="V1494" s="63"/>
      <c r="W1494" s="63"/>
      <c r="X1494" s="63"/>
      <c r="Y1494" s="63"/>
      <c r="Z1494" s="63"/>
      <c r="AA1494" s="63"/>
      <c r="AB1494" s="63"/>
      <c r="AC1494" s="63"/>
      <c r="AD1494" s="63"/>
      <c r="AE1494" s="63"/>
      <c r="AF1494" s="63"/>
      <c r="AG1494" s="63"/>
      <c r="AH1494" s="63"/>
      <c r="AI1494" s="63"/>
      <c r="AJ1494" s="63"/>
      <c r="AK1494" s="63"/>
      <c r="AL1494" s="63"/>
      <c r="AM1494" s="63"/>
      <c r="AN1494" s="63"/>
      <c r="AO1494">
        <v>6</v>
      </c>
      <c r="AP1494" s="63"/>
      <c r="AQ1494" s="63"/>
      <c r="AS1494" s="5">
        <f>IF(Q1494&gt;0,RANK(Q1494,(N1494:P1494,Q1494:AE1494)),0)</f>
        <v>3</v>
      </c>
      <c r="AT1494" s="5">
        <f>IF(R1494&gt;0,RANK(R1494,(N1494:P1494,Q1494:AE1494)),0)</f>
        <v>5</v>
      </c>
      <c r="AU1494" s="5">
        <f>IF(T1494&gt;0,RANK(T1494,(N1494:P1494,Q1494:AE1494)),0)</f>
        <v>0</v>
      </c>
      <c r="AV1494" s="5">
        <f>IF(S1494&gt;0,RANK(S1494,(N1494:P1494,Q1494:AE1494)),0)</f>
        <v>4</v>
      </c>
      <c r="AW1494" s="2">
        <f t="shared" si="614"/>
        <v>2.5695931477516059E-3</v>
      </c>
      <c r="AX1494" s="2">
        <f t="shared" si="615"/>
        <v>4.2826552462526765E-4</v>
      </c>
      <c r="AY1494" s="2">
        <f t="shared" si="616"/>
        <v>0</v>
      </c>
      <c r="AZ1494" s="2">
        <f t="shared" si="617"/>
        <v>1.7130620985010706E-3</v>
      </c>
      <c r="BB1494" t="s">
        <v>1479</v>
      </c>
      <c r="BC1494" t="s">
        <v>1121</v>
      </c>
      <c r="BD1494">
        <v>3</v>
      </c>
      <c r="BF1494" s="111">
        <v>28</v>
      </c>
      <c r="BG1494" s="113">
        <v>61</v>
      </c>
      <c r="BH1494" s="117">
        <f t="shared" si="607"/>
        <v>28061</v>
      </c>
      <c r="BJ1494" s="5" t="s">
        <v>3185</v>
      </c>
    </row>
    <row r="1495" spans="1:62" hidden="1" outlineLevel="1">
      <c r="A1495" t="s">
        <v>1100</v>
      </c>
      <c r="B1495" t="s">
        <v>1121</v>
      </c>
      <c r="C1495" s="1">
        <f t="shared" si="609"/>
        <v>4433</v>
      </c>
      <c r="D1495" s="5">
        <f>IF(N1495&gt;0, RANK(N1495,(N1495:P1495,Q1495:AE1495)),0)</f>
        <v>1</v>
      </c>
      <c r="E1495" s="5">
        <f>IF(O1495&gt;0,RANK(O1495,(N1495:P1495,Q1495:AE1495)),0)</f>
        <v>2</v>
      </c>
      <c r="F1495" s="5">
        <f>IF(P1495&gt;0,RANK(P1495,(N1495:P1495,Q1495:AE1495)),0)</f>
        <v>0</v>
      </c>
      <c r="G1495" s="131">
        <f t="shared" si="618"/>
        <v>3483</v>
      </c>
      <c r="H1495" s="136">
        <f t="shared" si="619"/>
        <v>0.78569817279494703</v>
      </c>
      <c r="I1495" s="2"/>
      <c r="J1495" s="2">
        <f t="shared" si="610"/>
        <v>0.89127002030227842</v>
      </c>
      <c r="K1495" s="2">
        <f t="shared" si="611"/>
        <v>0.10557184750733138</v>
      </c>
      <c r="L1495" s="2">
        <f t="shared" si="612"/>
        <v>0</v>
      </c>
      <c r="M1495" s="2">
        <f t="shared" si="613"/>
        <v>3.1581321903901977E-3</v>
      </c>
      <c r="N1495" s="63">
        <v>3951</v>
      </c>
      <c r="O1495" s="63">
        <v>468</v>
      </c>
      <c r="P1495" s="63"/>
      <c r="Q1495" s="63">
        <v>6</v>
      </c>
      <c r="R1495" s="63">
        <v>3</v>
      </c>
      <c r="S1495" s="63">
        <v>3</v>
      </c>
      <c r="T1495" s="63"/>
      <c r="U1495" s="63"/>
      <c r="V1495" s="63"/>
      <c r="W1495" s="63"/>
      <c r="X1495" s="63"/>
      <c r="Y1495" s="63"/>
      <c r="Z1495" s="63"/>
      <c r="AA1495" s="63"/>
      <c r="AB1495" s="63"/>
      <c r="AC1495" s="63"/>
      <c r="AD1495" s="63"/>
      <c r="AE1495" s="63"/>
      <c r="AF1495" s="63"/>
      <c r="AG1495" s="63"/>
      <c r="AH1495" s="63"/>
      <c r="AI1495" s="63"/>
      <c r="AJ1495" s="63"/>
      <c r="AK1495" s="63"/>
      <c r="AL1495" s="63"/>
      <c r="AM1495" s="63"/>
      <c r="AN1495" s="63"/>
      <c r="AO1495">
        <v>2</v>
      </c>
      <c r="AP1495" s="63"/>
      <c r="AQ1495" s="63"/>
      <c r="AS1495" s="5">
        <f>IF(Q1495&gt;0,RANK(Q1495,(N1495:P1495,Q1495:AE1495)),0)</f>
        <v>3</v>
      </c>
      <c r="AT1495" s="5">
        <f>IF(R1495&gt;0,RANK(R1495,(N1495:P1495,Q1495:AE1495)),0)</f>
        <v>4</v>
      </c>
      <c r="AU1495" s="5">
        <f>IF(T1495&gt;0,RANK(T1495,(N1495:P1495,Q1495:AE1495)),0)</f>
        <v>0</v>
      </c>
      <c r="AV1495" s="5">
        <f>IF(S1495&gt;0,RANK(S1495,(N1495:P1495,Q1495:AE1495)),0)</f>
        <v>4</v>
      </c>
      <c r="AW1495" s="2">
        <f t="shared" si="614"/>
        <v>1.3534852244529664E-3</v>
      </c>
      <c r="AX1495" s="2">
        <f t="shared" si="615"/>
        <v>6.7674261222648319E-4</v>
      </c>
      <c r="AY1495" s="2">
        <f t="shared" si="616"/>
        <v>0</v>
      </c>
      <c r="AZ1495" s="2">
        <f t="shared" si="617"/>
        <v>6.7674261222648319E-4</v>
      </c>
      <c r="BB1495" t="s">
        <v>1100</v>
      </c>
      <c r="BC1495" t="s">
        <v>1121</v>
      </c>
      <c r="BD1495">
        <v>2</v>
      </c>
      <c r="BF1495" s="111">
        <v>28</v>
      </c>
      <c r="BG1495" s="113">
        <v>63</v>
      </c>
      <c r="BH1495" s="117">
        <f t="shared" si="607"/>
        <v>28063</v>
      </c>
      <c r="BJ1495" s="5" t="s">
        <v>3185</v>
      </c>
    </row>
    <row r="1496" spans="1:62" hidden="1" outlineLevel="1">
      <c r="A1496" t="s">
        <v>2809</v>
      </c>
      <c r="B1496" t="s">
        <v>1121</v>
      </c>
      <c r="C1496" s="1">
        <f t="shared" ref="C1496:C1527" si="620">SUM(N1496:AQ1496)</f>
        <v>6864</v>
      </c>
      <c r="D1496" s="5">
        <f>IF(N1496&gt;0, RANK(N1496,(N1496:P1496,Q1496:AE1496)),0)</f>
        <v>1</v>
      </c>
      <c r="E1496" s="5">
        <f>IF(O1496&gt;0,RANK(O1496,(N1496:P1496,Q1496:AE1496)),0)</f>
        <v>2</v>
      </c>
      <c r="F1496" s="5">
        <f>IF(P1496&gt;0,RANK(P1496,(N1496:P1496,Q1496:AE1496)),0)</f>
        <v>0</v>
      </c>
      <c r="G1496" s="131">
        <f t="shared" si="618"/>
        <v>1760</v>
      </c>
      <c r="H1496" s="136">
        <f t="shared" si="619"/>
        <v>0.25641025641025639</v>
      </c>
      <c r="I1496" s="2"/>
      <c r="J1496" s="2">
        <f t="shared" ref="J1496:J1527" si="621">IF($C1496=0,"-",N1496/$C1496)</f>
        <v>0.62164918414918413</v>
      </c>
      <c r="K1496" s="2">
        <f t="shared" ref="K1496:K1527" si="622">IF($C1496=0,"-",O1496/$C1496)</f>
        <v>0.36523892773892774</v>
      </c>
      <c r="L1496" s="2">
        <f t="shared" ref="L1496:L1527" si="623">IF($C1496=0,"-",P1496/$C1496)</f>
        <v>0</v>
      </c>
      <c r="M1496" s="2">
        <f t="shared" ref="M1496:M1527" si="624">IF(C1496=0,"-",(1-J1496-K1496-L1496))</f>
        <v>1.3111888111888126E-2</v>
      </c>
      <c r="N1496" s="63">
        <v>4267</v>
      </c>
      <c r="O1496" s="63">
        <v>2507</v>
      </c>
      <c r="P1496" s="63"/>
      <c r="Q1496" s="63">
        <v>20</v>
      </c>
      <c r="R1496" s="63">
        <v>10</v>
      </c>
      <c r="S1496" s="63">
        <v>54</v>
      </c>
      <c r="T1496" s="63"/>
      <c r="U1496" s="63"/>
      <c r="V1496" s="63"/>
      <c r="W1496" s="63"/>
      <c r="X1496" s="63"/>
      <c r="Y1496" s="63"/>
      <c r="Z1496" s="63"/>
      <c r="AA1496" s="63"/>
      <c r="AB1496" s="63"/>
      <c r="AC1496" s="63"/>
      <c r="AD1496" s="63"/>
      <c r="AE1496" s="63"/>
      <c r="AF1496" s="63"/>
      <c r="AG1496" s="63"/>
      <c r="AH1496" s="63"/>
      <c r="AI1496" s="63"/>
      <c r="AJ1496" s="63"/>
      <c r="AK1496" s="63"/>
      <c r="AL1496" s="63"/>
      <c r="AM1496" s="63"/>
      <c r="AN1496" s="63"/>
      <c r="AO1496">
        <v>6</v>
      </c>
      <c r="AP1496" s="63"/>
      <c r="AQ1496" s="63"/>
      <c r="AS1496" s="5">
        <f>IF(Q1496&gt;0,RANK(Q1496,(N1496:P1496,Q1496:AE1496)),0)</f>
        <v>4</v>
      </c>
      <c r="AT1496" s="5">
        <f>IF(R1496&gt;0,RANK(R1496,(N1496:P1496,Q1496:AE1496)),0)</f>
        <v>5</v>
      </c>
      <c r="AU1496" s="5">
        <f>IF(T1496&gt;0,RANK(T1496,(N1496:P1496,Q1496:AE1496)),0)</f>
        <v>0</v>
      </c>
      <c r="AV1496" s="5">
        <f>IF(S1496&gt;0,RANK(S1496,(N1496:P1496,Q1496:AE1496)),0)</f>
        <v>3</v>
      </c>
      <c r="AW1496" s="2">
        <f t="shared" ref="AW1496:AW1527" si="625">IF($C1496=0,"-",Q1496/$C1496)</f>
        <v>2.913752913752914E-3</v>
      </c>
      <c r="AX1496" s="2">
        <f t="shared" ref="AX1496:AX1527" si="626">IF($C1496=0,"-",R1496/$C1496)</f>
        <v>1.456876456876457E-3</v>
      </c>
      <c r="AY1496" s="2">
        <f t="shared" ref="AY1496:AY1527" si="627">IF($C1496=0,"-",T1496/$C1496)</f>
        <v>0</v>
      </c>
      <c r="AZ1496" s="2">
        <f t="shared" ref="AZ1496:AZ1527" si="628">IF($C1496=0,"-",S1496/$C1496)</f>
        <v>7.8671328671328679E-3</v>
      </c>
      <c r="BB1496" t="s">
        <v>2809</v>
      </c>
      <c r="BC1496" t="s">
        <v>1121</v>
      </c>
      <c r="BD1496">
        <v>3</v>
      </c>
      <c r="BF1496" s="111">
        <v>28</v>
      </c>
      <c r="BG1496" s="113">
        <v>65</v>
      </c>
      <c r="BH1496" s="117">
        <f t="shared" si="607"/>
        <v>28065</v>
      </c>
      <c r="BJ1496" s="5" t="s">
        <v>3185</v>
      </c>
    </row>
    <row r="1497" spans="1:62" hidden="1" outlineLevel="1">
      <c r="A1497" t="s">
        <v>244</v>
      </c>
      <c r="B1497" t="s">
        <v>1121</v>
      </c>
      <c r="C1497" s="1">
        <f t="shared" si="620"/>
        <v>30159</v>
      </c>
      <c r="D1497" s="5">
        <f>IF(N1497&gt;0, RANK(N1497,(N1497:P1497,Q1497:AE1497)),0)</f>
        <v>2</v>
      </c>
      <c r="E1497" s="5">
        <f>IF(O1497&gt;0,RANK(O1497,(N1497:P1497,Q1497:AE1497)),0)</f>
        <v>1</v>
      </c>
      <c r="F1497" s="5">
        <f>IF(P1497&gt;0,RANK(P1497,(N1497:P1497,Q1497:AE1497)),0)</f>
        <v>0</v>
      </c>
      <c r="G1497" s="131">
        <f t="shared" si="618"/>
        <v>11476</v>
      </c>
      <c r="H1497" s="136">
        <f t="shared" si="619"/>
        <v>0.38051659537783084</v>
      </c>
      <c r="I1497" s="2"/>
      <c r="J1497" s="2">
        <f t="shared" si="621"/>
        <v>0.30541463576378525</v>
      </c>
      <c r="K1497" s="2">
        <f t="shared" si="622"/>
        <v>0.68593123114161614</v>
      </c>
      <c r="L1497" s="2">
        <f t="shared" si="623"/>
        <v>0</v>
      </c>
      <c r="M1497" s="2">
        <f t="shared" si="624"/>
        <v>8.654133094598615E-3</v>
      </c>
      <c r="N1497" s="63">
        <v>9211</v>
      </c>
      <c r="O1497" s="63">
        <v>20687</v>
      </c>
      <c r="P1497" s="63"/>
      <c r="Q1497" s="63">
        <v>164</v>
      </c>
      <c r="R1497" s="63">
        <v>22</v>
      </c>
      <c r="S1497" s="63">
        <v>54</v>
      </c>
      <c r="T1497" s="63"/>
      <c r="U1497" s="63"/>
      <c r="V1497" s="63"/>
      <c r="W1497" s="63"/>
      <c r="X1497" s="63"/>
      <c r="Y1497" s="63"/>
      <c r="Z1497" s="63"/>
      <c r="AA1497" s="63"/>
      <c r="AB1497" s="63"/>
      <c r="AC1497" s="63"/>
      <c r="AD1497" s="63"/>
      <c r="AE1497" s="63"/>
      <c r="AF1497" s="63"/>
      <c r="AG1497" s="63"/>
      <c r="AH1497" s="63"/>
      <c r="AI1497" s="63"/>
      <c r="AJ1497" s="63"/>
      <c r="AK1497" s="63"/>
      <c r="AL1497" s="63"/>
      <c r="AM1497" s="63"/>
      <c r="AN1497" s="63"/>
      <c r="AO1497">
        <v>21</v>
      </c>
      <c r="AP1497" s="63"/>
      <c r="AQ1497" s="63"/>
      <c r="AS1497" s="5">
        <f>IF(Q1497&gt;0,RANK(Q1497,(N1497:P1497,Q1497:AE1497)),0)</f>
        <v>3</v>
      </c>
      <c r="AT1497" s="5">
        <f>IF(R1497&gt;0,RANK(R1497,(N1497:P1497,Q1497:AE1497)),0)</f>
        <v>5</v>
      </c>
      <c r="AU1497" s="5">
        <f>IF(T1497&gt;0,RANK(T1497,(N1497:P1497,Q1497:AE1497)),0)</f>
        <v>0</v>
      </c>
      <c r="AV1497" s="5">
        <f>IF(S1497&gt;0,RANK(S1497,(N1497:P1497,Q1497:AE1497)),0)</f>
        <v>4</v>
      </c>
      <c r="AW1497" s="2">
        <f t="shared" si="625"/>
        <v>5.4378460824297892E-3</v>
      </c>
      <c r="AX1497" s="2">
        <f t="shared" si="626"/>
        <v>7.2946715739911796E-4</v>
      </c>
      <c r="AY1497" s="2">
        <f t="shared" si="627"/>
        <v>0</v>
      </c>
      <c r="AZ1497" s="2">
        <f t="shared" si="628"/>
        <v>1.7905102954341987E-3</v>
      </c>
      <c r="BB1497" t="s">
        <v>244</v>
      </c>
      <c r="BC1497" t="s">
        <v>1121</v>
      </c>
      <c r="BD1497">
        <v>4</v>
      </c>
      <c r="BF1497" s="111">
        <v>28</v>
      </c>
      <c r="BG1497" s="113">
        <v>67</v>
      </c>
      <c r="BH1497" s="117">
        <f t="shared" si="607"/>
        <v>28067</v>
      </c>
      <c r="BJ1497" s="5" t="s">
        <v>3185</v>
      </c>
    </row>
    <row r="1498" spans="1:62" hidden="1" outlineLevel="1">
      <c r="A1498" t="s">
        <v>1134</v>
      </c>
      <c r="B1498" t="s">
        <v>1121</v>
      </c>
      <c r="C1498" s="1">
        <f t="shared" si="620"/>
        <v>5052</v>
      </c>
      <c r="D1498" s="5">
        <f>IF(N1498&gt;0, RANK(N1498,(N1498:P1498,Q1498:AE1498)),0)</f>
        <v>1</v>
      </c>
      <c r="E1498" s="5">
        <f>IF(O1498&gt;0,RANK(O1498,(N1498:P1498,Q1498:AE1498)),0)</f>
        <v>2</v>
      </c>
      <c r="F1498" s="5">
        <f>IF(P1498&gt;0,RANK(P1498,(N1498:P1498,Q1498:AE1498)),0)</f>
        <v>0</v>
      </c>
      <c r="G1498" s="131">
        <f t="shared" si="618"/>
        <v>1450</v>
      </c>
      <c r="H1498" s="136">
        <f t="shared" si="619"/>
        <v>0.28701504354711005</v>
      </c>
      <c r="I1498" s="2"/>
      <c r="J1498" s="2">
        <f t="shared" si="621"/>
        <v>0.64113222486144106</v>
      </c>
      <c r="K1498" s="2">
        <f t="shared" si="622"/>
        <v>0.35411718131433095</v>
      </c>
      <c r="L1498" s="2">
        <f t="shared" si="623"/>
        <v>0</v>
      </c>
      <c r="M1498" s="2">
        <f t="shared" si="624"/>
        <v>4.7505938242279888E-3</v>
      </c>
      <c r="N1498" s="63">
        <v>3239</v>
      </c>
      <c r="O1498" s="63">
        <v>1789</v>
      </c>
      <c r="P1498" s="63"/>
      <c r="Q1498" s="63">
        <v>12</v>
      </c>
      <c r="R1498" s="63">
        <v>3</v>
      </c>
      <c r="S1498" s="63">
        <v>9</v>
      </c>
      <c r="T1498" s="63"/>
      <c r="U1498" s="63"/>
      <c r="V1498" s="63"/>
      <c r="W1498" s="63"/>
      <c r="X1498" s="63"/>
      <c r="Y1498" s="63"/>
      <c r="Z1498" s="63"/>
      <c r="AA1498" s="63"/>
      <c r="AB1498" s="63"/>
      <c r="AC1498" s="63"/>
      <c r="AD1498" s="63"/>
      <c r="AE1498" s="63"/>
      <c r="AF1498" s="63"/>
      <c r="AG1498" s="63"/>
      <c r="AH1498" s="63"/>
      <c r="AI1498" s="63"/>
      <c r="AJ1498" s="63"/>
      <c r="AK1498" s="63"/>
      <c r="AL1498" s="63"/>
      <c r="AM1498" s="63"/>
      <c r="AN1498" s="63"/>
      <c r="AO1498">
        <v>0</v>
      </c>
      <c r="AP1498" s="63"/>
      <c r="AQ1498" s="63"/>
      <c r="AS1498" s="5">
        <f>IF(Q1498&gt;0,RANK(Q1498,(N1498:P1498,Q1498:AE1498)),0)</f>
        <v>3</v>
      </c>
      <c r="AT1498" s="5">
        <f>IF(R1498&gt;0,RANK(R1498,(N1498:P1498,Q1498:AE1498)),0)</f>
        <v>5</v>
      </c>
      <c r="AU1498" s="5">
        <f>IF(T1498&gt;0,RANK(T1498,(N1498:P1498,Q1498:AE1498)),0)</f>
        <v>0</v>
      </c>
      <c r="AV1498" s="5">
        <f>IF(S1498&gt;0,RANK(S1498,(N1498:P1498,Q1498:AE1498)),0)</f>
        <v>4</v>
      </c>
      <c r="AW1498" s="2">
        <f t="shared" si="625"/>
        <v>2.3752969121140144E-3</v>
      </c>
      <c r="AX1498" s="2">
        <f t="shared" si="626"/>
        <v>5.9382422802850359E-4</v>
      </c>
      <c r="AY1498" s="2">
        <f t="shared" si="627"/>
        <v>0</v>
      </c>
      <c r="AZ1498" s="2">
        <f t="shared" si="628"/>
        <v>1.7814726840855108E-3</v>
      </c>
      <c r="BB1498" t="s">
        <v>1134</v>
      </c>
      <c r="BC1498" t="s">
        <v>1121</v>
      </c>
      <c r="BD1498">
        <v>3</v>
      </c>
      <c r="BF1498" s="111">
        <v>28</v>
      </c>
      <c r="BG1498" s="113">
        <v>69</v>
      </c>
      <c r="BH1498" s="117">
        <f t="shared" si="607"/>
        <v>28069</v>
      </c>
      <c r="BJ1498" s="5" t="s">
        <v>3185</v>
      </c>
    </row>
    <row r="1499" spans="1:62" hidden="1" outlineLevel="1">
      <c r="A1499" t="s">
        <v>499</v>
      </c>
      <c r="B1499" t="s">
        <v>1121</v>
      </c>
      <c r="C1499" s="1">
        <f t="shared" si="620"/>
        <v>19505</v>
      </c>
      <c r="D1499" s="5">
        <f>IF(N1499&gt;0, RANK(N1499,(N1499:P1499,Q1499:AE1499)),0)</f>
        <v>2</v>
      </c>
      <c r="E1499" s="5">
        <f>IF(O1499&gt;0,RANK(O1499,(N1499:P1499,Q1499:AE1499)),0)</f>
        <v>1</v>
      </c>
      <c r="F1499" s="5">
        <f>IF(P1499&gt;0,RANK(P1499,(N1499:P1499,Q1499:AE1499)),0)</f>
        <v>0</v>
      </c>
      <c r="G1499" s="131">
        <f t="shared" si="618"/>
        <v>2984</v>
      </c>
      <c r="H1499" s="136">
        <f t="shared" si="619"/>
        <v>0.15298641374006666</v>
      </c>
      <c r="I1499" s="2"/>
      <c r="J1499" s="2">
        <f t="shared" si="621"/>
        <v>0.41481671366316331</v>
      </c>
      <c r="K1499" s="2">
        <f t="shared" si="622"/>
        <v>0.56780312740322991</v>
      </c>
      <c r="L1499" s="2">
        <f t="shared" si="623"/>
        <v>0</v>
      </c>
      <c r="M1499" s="2">
        <f t="shared" si="624"/>
        <v>1.7380158933606782E-2</v>
      </c>
      <c r="N1499" s="63">
        <v>8091</v>
      </c>
      <c r="O1499" s="63">
        <v>11075</v>
      </c>
      <c r="P1499" s="63"/>
      <c r="Q1499" s="63">
        <v>243</v>
      </c>
      <c r="R1499" s="63">
        <v>47</v>
      </c>
      <c r="S1499" s="63">
        <v>40</v>
      </c>
      <c r="T1499" s="63"/>
      <c r="U1499" s="63"/>
      <c r="V1499" s="63"/>
      <c r="W1499" s="63"/>
      <c r="X1499" s="63"/>
      <c r="Y1499" s="63"/>
      <c r="Z1499" s="63"/>
      <c r="AA1499" s="63"/>
      <c r="AB1499" s="63"/>
      <c r="AC1499" s="63"/>
      <c r="AD1499" s="63"/>
      <c r="AE1499" s="63"/>
      <c r="AF1499" s="63"/>
      <c r="AG1499" s="63"/>
      <c r="AH1499" s="63"/>
      <c r="AI1499" s="63"/>
      <c r="AJ1499" s="63"/>
      <c r="AK1499" s="63"/>
      <c r="AL1499" s="63"/>
      <c r="AM1499" s="63"/>
      <c r="AN1499" s="63"/>
      <c r="AO1499">
        <v>9</v>
      </c>
      <c r="AP1499" s="63"/>
      <c r="AQ1499" s="63"/>
      <c r="AS1499" s="5">
        <f>IF(Q1499&gt;0,RANK(Q1499,(N1499:P1499,Q1499:AE1499)),0)</f>
        <v>3</v>
      </c>
      <c r="AT1499" s="5">
        <f>IF(R1499&gt;0,RANK(R1499,(N1499:P1499,Q1499:AE1499)),0)</f>
        <v>4</v>
      </c>
      <c r="AU1499" s="5">
        <f>IF(T1499&gt;0,RANK(T1499,(N1499:P1499,Q1499:AE1499)),0)</f>
        <v>0</v>
      </c>
      <c r="AV1499" s="5">
        <f>IF(S1499&gt;0,RANK(S1499,(N1499:P1499,Q1499:AE1499)),0)</f>
        <v>5</v>
      </c>
      <c r="AW1499" s="2">
        <f t="shared" si="625"/>
        <v>1.2458344014355293E-2</v>
      </c>
      <c r="AX1499" s="2">
        <f t="shared" si="626"/>
        <v>2.4096385542168677E-3</v>
      </c>
      <c r="AY1499" s="2">
        <f t="shared" si="627"/>
        <v>0</v>
      </c>
      <c r="AZ1499" s="2">
        <f t="shared" si="628"/>
        <v>2.0507562163547808E-3</v>
      </c>
      <c r="BB1499" t="s">
        <v>499</v>
      </c>
      <c r="BC1499" t="s">
        <v>1121</v>
      </c>
      <c r="BD1499">
        <v>1</v>
      </c>
      <c r="BF1499" s="111">
        <v>28</v>
      </c>
      <c r="BG1499" s="113">
        <v>71</v>
      </c>
      <c r="BH1499" s="117">
        <f t="shared" si="607"/>
        <v>28071</v>
      </c>
      <c r="BJ1499" s="5" t="s">
        <v>3185</v>
      </c>
    </row>
    <row r="1500" spans="1:62" hidden="1" outlineLevel="1">
      <c r="A1500" t="s">
        <v>313</v>
      </c>
      <c r="B1500" t="s">
        <v>1121</v>
      </c>
      <c r="C1500" s="1">
        <f t="shared" si="620"/>
        <v>24889</v>
      </c>
      <c r="D1500" s="5">
        <f>IF(N1500&gt;0, RANK(N1500,(N1500:P1500,Q1500:AE1500)),0)</f>
        <v>2</v>
      </c>
      <c r="E1500" s="5">
        <f>IF(O1500&gt;0,RANK(O1500,(N1500:P1500,Q1500:AE1500)),0)</f>
        <v>1</v>
      </c>
      <c r="F1500" s="5">
        <f>IF(P1500&gt;0,RANK(P1500,(N1500:P1500,Q1500:AE1500)),0)</f>
        <v>0</v>
      </c>
      <c r="G1500" s="131">
        <f t="shared" si="618"/>
        <v>13607</v>
      </c>
      <c r="H1500" s="136">
        <f t="shared" si="619"/>
        <v>0.54670738077062153</v>
      </c>
      <c r="I1500" s="2"/>
      <c r="J1500" s="2">
        <f t="shared" si="621"/>
        <v>0.22074008598175901</v>
      </c>
      <c r="K1500" s="2">
        <f t="shared" si="622"/>
        <v>0.76744746675238062</v>
      </c>
      <c r="L1500" s="2">
        <f t="shared" si="623"/>
        <v>0</v>
      </c>
      <c r="M1500" s="2">
        <f t="shared" si="624"/>
        <v>1.1812447265860393E-2</v>
      </c>
      <c r="N1500" s="63">
        <v>5494</v>
      </c>
      <c r="O1500" s="63">
        <v>19101</v>
      </c>
      <c r="P1500" s="63"/>
      <c r="Q1500" s="63">
        <v>173</v>
      </c>
      <c r="R1500" s="63">
        <v>29</v>
      </c>
      <c r="S1500" s="63">
        <v>74</v>
      </c>
      <c r="T1500" s="63"/>
      <c r="U1500" s="63"/>
      <c r="V1500" s="63"/>
      <c r="W1500" s="63"/>
      <c r="X1500" s="63"/>
      <c r="Y1500" s="63"/>
      <c r="Z1500" s="63"/>
      <c r="AA1500" s="63"/>
      <c r="AB1500" s="63"/>
      <c r="AC1500" s="63"/>
      <c r="AD1500" s="63"/>
      <c r="AE1500" s="63"/>
      <c r="AF1500" s="63"/>
      <c r="AG1500" s="63"/>
      <c r="AH1500" s="63"/>
      <c r="AI1500" s="63"/>
      <c r="AJ1500" s="63"/>
      <c r="AK1500" s="63"/>
      <c r="AL1500" s="63"/>
      <c r="AM1500" s="63"/>
      <c r="AN1500" s="63"/>
      <c r="AO1500">
        <v>18</v>
      </c>
      <c r="AP1500" s="63"/>
      <c r="AQ1500" s="63"/>
      <c r="AS1500" s="5">
        <f>IF(Q1500&gt;0,RANK(Q1500,(N1500:P1500,Q1500:AE1500)),0)</f>
        <v>3</v>
      </c>
      <c r="AT1500" s="5">
        <f>IF(R1500&gt;0,RANK(R1500,(N1500:P1500,Q1500:AE1500)),0)</f>
        <v>5</v>
      </c>
      <c r="AU1500" s="5">
        <f>IF(T1500&gt;0,RANK(T1500,(N1500:P1500,Q1500:AE1500)),0)</f>
        <v>0</v>
      </c>
      <c r="AV1500" s="5">
        <f>IF(S1500&gt;0,RANK(S1500,(N1500:P1500,Q1500:AE1500)),0)</f>
        <v>4</v>
      </c>
      <c r="AW1500" s="2">
        <f t="shared" si="625"/>
        <v>6.9508618265097027E-3</v>
      </c>
      <c r="AX1500" s="2">
        <f t="shared" si="626"/>
        <v>1.1651733697617421E-3</v>
      </c>
      <c r="AY1500" s="2">
        <f t="shared" si="627"/>
        <v>0</v>
      </c>
      <c r="AZ1500" s="2">
        <f t="shared" si="628"/>
        <v>2.9732010124954799E-3</v>
      </c>
      <c r="BB1500" t="s">
        <v>313</v>
      </c>
      <c r="BC1500" t="s">
        <v>1121</v>
      </c>
      <c r="BD1500">
        <v>4</v>
      </c>
      <c r="BF1500" s="111">
        <v>28</v>
      </c>
      <c r="BG1500" s="113">
        <v>73</v>
      </c>
      <c r="BH1500" s="117">
        <f t="shared" si="607"/>
        <v>28073</v>
      </c>
      <c r="BJ1500" s="5" t="s">
        <v>3185</v>
      </c>
    </row>
    <row r="1501" spans="1:62" hidden="1" outlineLevel="1">
      <c r="A1501" t="s">
        <v>1465</v>
      </c>
      <c r="B1501" t="s">
        <v>1121</v>
      </c>
      <c r="C1501" s="1">
        <f t="shared" si="620"/>
        <v>32777</v>
      </c>
      <c r="D1501" s="5">
        <f>IF(N1501&gt;0, RANK(N1501,(N1501:P1501,Q1501:AE1501)),0)</f>
        <v>2</v>
      </c>
      <c r="E1501" s="5">
        <f>IF(O1501&gt;0,RANK(O1501,(N1501:P1501,Q1501:AE1501)),0)</f>
        <v>1</v>
      </c>
      <c r="F1501" s="5">
        <f>IF(P1501&gt;0,RANK(P1501,(N1501:P1501,Q1501:AE1501)),0)</f>
        <v>0</v>
      </c>
      <c r="G1501" s="131">
        <f t="shared" si="618"/>
        <v>4886</v>
      </c>
      <c r="H1501" s="136">
        <f t="shared" si="619"/>
        <v>0.1490679439851115</v>
      </c>
      <c r="I1501" s="2"/>
      <c r="J1501" s="2">
        <f t="shared" si="621"/>
        <v>0.42145406840162308</v>
      </c>
      <c r="K1501" s="2">
        <f t="shared" si="622"/>
        <v>0.57052201238673461</v>
      </c>
      <c r="L1501" s="2">
        <f t="shared" si="623"/>
        <v>0</v>
      </c>
      <c r="M1501" s="2">
        <f t="shared" si="624"/>
        <v>8.0239192116423608E-3</v>
      </c>
      <c r="N1501" s="63">
        <v>13814</v>
      </c>
      <c r="O1501" s="63">
        <v>18700</v>
      </c>
      <c r="P1501" s="63"/>
      <c r="Q1501" s="63">
        <v>157</v>
      </c>
      <c r="R1501" s="63">
        <v>36</v>
      </c>
      <c r="S1501" s="63">
        <v>49</v>
      </c>
      <c r="T1501" s="63"/>
      <c r="U1501" s="63"/>
      <c r="V1501" s="63"/>
      <c r="W1501" s="63"/>
      <c r="X1501" s="63"/>
      <c r="Y1501" s="63"/>
      <c r="Z1501" s="63"/>
      <c r="AA1501" s="63"/>
      <c r="AB1501" s="63"/>
      <c r="AC1501" s="63"/>
      <c r="AD1501" s="63"/>
      <c r="AE1501" s="63"/>
      <c r="AF1501" s="63"/>
      <c r="AG1501" s="63"/>
      <c r="AH1501" s="63"/>
      <c r="AI1501" s="63"/>
      <c r="AJ1501" s="63"/>
      <c r="AK1501" s="63"/>
      <c r="AL1501" s="63"/>
      <c r="AM1501" s="63"/>
      <c r="AN1501" s="63"/>
      <c r="AO1501">
        <v>21</v>
      </c>
      <c r="AP1501" s="63"/>
      <c r="AQ1501" s="63"/>
      <c r="AS1501" s="5">
        <f>IF(Q1501&gt;0,RANK(Q1501,(N1501:P1501,Q1501:AE1501)),0)</f>
        <v>3</v>
      </c>
      <c r="AT1501" s="5">
        <f>IF(R1501&gt;0,RANK(R1501,(N1501:P1501,Q1501:AE1501)),0)</f>
        <v>5</v>
      </c>
      <c r="AU1501" s="5">
        <f>IF(T1501&gt;0,RANK(T1501,(N1501:P1501,Q1501:AE1501)),0)</f>
        <v>0</v>
      </c>
      <c r="AV1501" s="5">
        <f>IF(S1501&gt;0,RANK(S1501,(N1501:P1501,Q1501:AE1501)),0)</f>
        <v>4</v>
      </c>
      <c r="AW1501" s="2">
        <f t="shared" si="625"/>
        <v>4.7899441681667019E-3</v>
      </c>
      <c r="AX1501" s="2">
        <f t="shared" si="626"/>
        <v>1.0983311468407725E-3</v>
      </c>
      <c r="AY1501" s="2">
        <f t="shared" si="627"/>
        <v>0</v>
      </c>
      <c r="AZ1501" s="2">
        <f t="shared" si="628"/>
        <v>1.4949507276443847E-3</v>
      </c>
      <c r="BB1501" t="s">
        <v>1465</v>
      </c>
      <c r="BC1501" t="s">
        <v>1121</v>
      </c>
      <c r="BD1501">
        <v>3</v>
      </c>
      <c r="BF1501" s="111">
        <v>28</v>
      </c>
      <c r="BG1501" s="113">
        <v>75</v>
      </c>
      <c r="BH1501" s="117">
        <f t="shared" si="607"/>
        <v>28075</v>
      </c>
      <c r="BJ1501" s="5" t="s">
        <v>3185</v>
      </c>
    </row>
    <row r="1502" spans="1:62" hidden="1" outlineLevel="1">
      <c r="A1502" t="s">
        <v>552</v>
      </c>
      <c r="B1502" t="s">
        <v>1121</v>
      </c>
      <c r="C1502" s="1">
        <f t="shared" si="620"/>
        <v>6698</v>
      </c>
      <c r="D1502" s="5">
        <f>IF(N1502&gt;0, RANK(N1502,(N1502:P1502,Q1502:AE1502)),0)</f>
        <v>2</v>
      </c>
      <c r="E1502" s="5">
        <f>IF(O1502&gt;0,RANK(O1502,(N1502:P1502,Q1502:AE1502)),0)</f>
        <v>1</v>
      </c>
      <c r="F1502" s="5">
        <f>IF(P1502&gt;0,RANK(P1502,(N1502:P1502,Q1502:AE1502)),0)</f>
        <v>0</v>
      </c>
      <c r="G1502" s="131">
        <f t="shared" si="618"/>
        <v>1724</v>
      </c>
      <c r="H1502" s="136">
        <f t="shared" si="619"/>
        <v>0.25739026575097046</v>
      </c>
      <c r="I1502" s="2"/>
      <c r="J1502" s="2">
        <f t="shared" si="621"/>
        <v>0.36846819946252612</v>
      </c>
      <c r="K1502" s="2">
        <f t="shared" si="622"/>
        <v>0.62585846521349653</v>
      </c>
      <c r="L1502" s="2">
        <f t="shared" si="623"/>
        <v>0</v>
      </c>
      <c r="M1502" s="2">
        <f t="shared" si="624"/>
        <v>5.673335323977402E-3</v>
      </c>
      <c r="N1502" s="63">
        <v>2468</v>
      </c>
      <c r="O1502" s="63">
        <v>4192</v>
      </c>
      <c r="P1502" s="63"/>
      <c r="Q1502" s="63">
        <v>15</v>
      </c>
      <c r="R1502" s="63">
        <v>8</v>
      </c>
      <c r="S1502" s="63">
        <v>12</v>
      </c>
      <c r="T1502" s="63"/>
      <c r="U1502" s="63"/>
      <c r="V1502" s="63"/>
      <c r="W1502" s="63"/>
      <c r="X1502" s="63"/>
      <c r="Y1502" s="63"/>
      <c r="Z1502" s="63"/>
      <c r="AA1502" s="63"/>
      <c r="AB1502" s="63"/>
      <c r="AC1502" s="63"/>
      <c r="AD1502" s="63"/>
      <c r="AE1502" s="63"/>
      <c r="AF1502" s="63"/>
      <c r="AG1502" s="63"/>
      <c r="AH1502" s="63"/>
      <c r="AI1502" s="63"/>
      <c r="AJ1502" s="63"/>
      <c r="AK1502" s="63"/>
      <c r="AL1502" s="63"/>
      <c r="AM1502" s="63"/>
      <c r="AN1502" s="63"/>
      <c r="AO1502">
        <v>3</v>
      </c>
      <c r="AP1502" s="63"/>
      <c r="AQ1502" s="63"/>
      <c r="AS1502" s="5">
        <f>IF(Q1502&gt;0,RANK(Q1502,(N1502:P1502,Q1502:AE1502)),0)</f>
        <v>3</v>
      </c>
      <c r="AT1502" s="5">
        <f>IF(R1502&gt;0,RANK(R1502,(N1502:P1502,Q1502:AE1502)),0)</f>
        <v>5</v>
      </c>
      <c r="AU1502" s="5">
        <f>IF(T1502&gt;0,RANK(T1502,(N1502:P1502,Q1502:AE1502)),0)</f>
        <v>0</v>
      </c>
      <c r="AV1502" s="5">
        <f>IF(S1502&gt;0,RANK(S1502,(N1502:P1502,Q1502:AE1502)),0)</f>
        <v>4</v>
      </c>
      <c r="AW1502" s="2">
        <f t="shared" si="625"/>
        <v>2.2394744699910422E-3</v>
      </c>
      <c r="AX1502" s="2">
        <f t="shared" si="626"/>
        <v>1.1943863839952225E-3</v>
      </c>
      <c r="AY1502" s="2">
        <f t="shared" si="627"/>
        <v>0</v>
      </c>
      <c r="AZ1502" s="2">
        <f t="shared" si="628"/>
        <v>1.7915795759928337E-3</v>
      </c>
      <c r="BB1502" t="s">
        <v>552</v>
      </c>
      <c r="BC1502" t="s">
        <v>1121</v>
      </c>
      <c r="BD1502">
        <v>3</v>
      </c>
      <c r="BF1502" s="111">
        <v>28</v>
      </c>
      <c r="BG1502" s="113">
        <v>77</v>
      </c>
      <c r="BH1502" s="117">
        <f t="shared" si="607"/>
        <v>28077</v>
      </c>
      <c r="BJ1502" s="5" t="s">
        <v>3185</v>
      </c>
    </row>
    <row r="1503" spans="1:62" hidden="1" outlineLevel="1">
      <c r="A1503" t="s">
        <v>2812</v>
      </c>
      <c r="B1503" t="s">
        <v>1121</v>
      </c>
      <c r="C1503" s="1">
        <f t="shared" si="620"/>
        <v>8983</v>
      </c>
      <c r="D1503" s="5">
        <f>IF(N1503&gt;0, RANK(N1503,(N1503:P1503,Q1503:AE1503)),0)</f>
        <v>2</v>
      </c>
      <c r="E1503" s="5">
        <f>IF(O1503&gt;0,RANK(O1503,(N1503:P1503,Q1503:AE1503)),0)</f>
        <v>1</v>
      </c>
      <c r="F1503" s="5">
        <f>IF(P1503&gt;0,RANK(P1503,(N1503:P1503,Q1503:AE1503)),0)</f>
        <v>0</v>
      </c>
      <c r="G1503" s="131">
        <f t="shared" si="618"/>
        <v>784</v>
      </c>
      <c r="H1503" s="136">
        <f t="shared" si="619"/>
        <v>8.7275965713013465E-2</v>
      </c>
      <c r="I1503" s="2"/>
      <c r="J1503" s="2">
        <f t="shared" si="621"/>
        <v>0.45407992875431369</v>
      </c>
      <c r="K1503" s="2">
        <f t="shared" si="622"/>
        <v>0.54135589446732713</v>
      </c>
      <c r="L1503" s="2">
        <f t="shared" si="623"/>
        <v>0</v>
      </c>
      <c r="M1503" s="2">
        <f t="shared" si="624"/>
        <v>4.5641767783591858E-3</v>
      </c>
      <c r="N1503" s="63">
        <v>4079</v>
      </c>
      <c r="O1503" s="63">
        <v>4863</v>
      </c>
      <c r="P1503" s="63"/>
      <c r="Q1503" s="63">
        <v>13</v>
      </c>
      <c r="R1503" s="63">
        <v>7</v>
      </c>
      <c r="S1503" s="63">
        <v>12</v>
      </c>
      <c r="T1503" s="63"/>
      <c r="U1503" s="63"/>
      <c r="V1503" s="63"/>
      <c r="W1503" s="63"/>
      <c r="X1503" s="63"/>
      <c r="Y1503" s="63"/>
      <c r="Z1503" s="63"/>
      <c r="AA1503" s="63"/>
      <c r="AB1503" s="63"/>
      <c r="AC1503" s="63"/>
      <c r="AD1503" s="63"/>
      <c r="AE1503" s="63"/>
      <c r="AF1503" s="63"/>
      <c r="AG1503" s="63"/>
      <c r="AH1503" s="63"/>
      <c r="AI1503" s="63"/>
      <c r="AJ1503" s="63"/>
      <c r="AK1503" s="63"/>
      <c r="AL1503" s="63"/>
      <c r="AM1503" s="63"/>
      <c r="AN1503" s="63"/>
      <c r="AO1503">
        <v>9</v>
      </c>
      <c r="AP1503" s="63"/>
      <c r="AQ1503" s="63"/>
      <c r="AS1503" s="5">
        <f>IF(Q1503&gt;0,RANK(Q1503,(N1503:P1503,Q1503:AE1503)),0)</f>
        <v>3</v>
      </c>
      <c r="AT1503" s="5">
        <f>IF(R1503&gt;0,RANK(R1503,(N1503:P1503,Q1503:AE1503)),0)</f>
        <v>5</v>
      </c>
      <c r="AU1503" s="5">
        <f>IF(T1503&gt;0,RANK(T1503,(N1503:P1503,Q1503:AE1503)),0)</f>
        <v>0</v>
      </c>
      <c r="AV1503" s="5">
        <f>IF(S1503&gt;0,RANK(S1503,(N1503:P1503,Q1503:AE1503)),0)</f>
        <v>4</v>
      </c>
      <c r="AW1503" s="2">
        <f t="shared" si="625"/>
        <v>1.4471780028943559E-3</v>
      </c>
      <c r="AX1503" s="2">
        <f t="shared" si="626"/>
        <v>7.792496938661917E-4</v>
      </c>
      <c r="AY1503" s="2">
        <f t="shared" si="627"/>
        <v>0</v>
      </c>
      <c r="AZ1503" s="2">
        <f t="shared" si="628"/>
        <v>1.3358566180563286E-3</v>
      </c>
      <c r="BB1503" t="s">
        <v>2812</v>
      </c>
      <c r="BC1503" t="s">
        <v>1121</v>
      </c>
      <c r="BD1503">
        <v>2</v>
      </c>
      <c r="BF1503" s="111">
        <v>28</v>
      </c>
      <c r="BG1503" s="113">
        <v>79</v>
      </c>
      <c r="BH1503" s="117">
        <f t="shared" si="607"/>
        <v>28079</v>
      </c>
      <c r="BJ1503" s="5" t="s">
        <v>3185</v>
      </c>
    </row>
    <row r="1504" spans="1:62" hidden="1" outlineLevel="1">
      <c r="A1504" t="s">
        <v>99</v>
      </c>
      <c r="B1504" t="s">
        <v>1121</v>
      </c>
      <c r="C1504" s="1">
        <f t="shared" si="620"/>
        <v>35306</v>
      </c>
      <c r="D1504" s="5">
        <f>IF(N1504&gt;0, RANK(N1504,(N1504:P1504,Q1504:AE1504)),0)</f>
        <v>2</v>
      </c>
      <c r="E1504" s="5">
        <f>IF(O1504&gt;0,RANK(O1504,(N1504:P1504,Q1504:AE1504)),0)</f>
        <v>1</v>
      </c>
      <c r="F1504" s="5">
        <f>IF(P1504&gt;0,RANK(P1504,(N1504:P1504,Q1504:AE1504)),0)</f>
        <v>0</v>
      </c>
      <c r="G1504" s="131">
        <f t="shared" si="618"/>
        <v>9852</v>
      </c>
      <c r="H1504" s="136">
        <f t="shared" si="619"/>
        <v>0.27904605449498671</v>
      </c>
      <c r="I1504" s="2"/>
      <c r="J1504" s="2">
        <f t="shared" si="621"/>
        <v>0.35583186993712118</v>
      </c>
      <c r="K1504" s="2">
        <f t="shared" si="622"/>
        <v>0.63487792443210789</v>
      </c>
      <c r="L1504" s="2">
        <f t="shared" si="623"/>
        <v>0</v>
      </c>
      <c r="M1504" s="2">
        <f t="shared" si="624"/>
        <v>9.2902056307708758E-3</v>
      </c>
      <c r="N1504" s="63">
        <v>12563</v>
      </c>
      <c r="O1504" s="63">
        <v>22415</v>
      </c>
      <c r="P1504" s="63"/>
      <c r="Q1504" s="63">
        <v>204</v>
      </c>
      <c r="R1504" s="63">
        <v>35</v>
      </c>
      <c r="S1504" s="63">
        <v>61</v>
      </c>
      <c r="T1504" s="63"/>
      <c r="U1504" s="63"/>
      <c r="V1504" s="63"/>
      <c r="W1504" s="63"/>
      <c r="X1504" s="63"/>
      <c r="Y1504" s="63"/>
      <c r="Z1504" s="63"/>
      <c r="AA1504" s="63"/>
      <c r="AB1504" s="63"/>
      <c r="AC1504" s="63"/>
      <c r="AD1504" s="63"/>
      <c r="AE1504" s="63"/>
      <c r="AF1504" s="63"/>
      <c r="AG1504" s="63"/>
      <c r="AH1504" s="63"/>
      <c r="AI1504" s="63"/>
      <c r="AJ1504" s="63"/>
      <c r="AK1504" s="63"/>
      <c r="AL1504" s="63"/>
      <c r="AM1504" s="63"/>
      <c r="AN1504" s="63"/>
      <c r="AO1504">
        <v>28</v>
      </c>
      <c r="AP1504" s="63"/>
      <c r="AQ1504" s="63"/>
      <c r="AS1504" s="5">
        <f>IF(Q1504&gt;0,RANK(Q1504,(N1504:P1504,Q1504:AE1504)),0)</f>
        <v>3</v>
      </c>
      <c r="AT1504" s="5">
        <f>IF(R1504&gt;0,RANK(R1504,(N1504:P1504,Q1504:AE1504)),0)</f>
        <v>5</v>
      </c>
      <c r="AU1504" s="5">
        <f>IF(T1504&gt;0,RANK(T1504,(N1504:P1504,Q1504:AE1504)),0)</f>
        <v>0</v>
      </c>
      <c r="AV1504" s="5">
        <f>IF(S1504&gt;0,RANK(S1504,(N1504:P1504,Q1504:AE1504)),0)</f>
        <v>4</v>
      </c>
      <c r="AW1504" s="2">
        <f t="shared" si="625"/>
        <v>5.7780547215770693E-3</v>
      </c>
      <c r="AX1504" s="2">
        <f t="shared" si="626"/>
        <v>9.9133291791763441E-4</v>
      </c>
      <c r="AY1504" s="2">
        <f t="shared" si="627"/>
        <v>0</v>
      </c>
      <c r="AZ1504" s="2">
        <f t="shared" si="628"/>
        <v>1.7277516569421628E-3</v>
      </c>
      <c r="BB1504" t="s">
        <v>99</v>
      </c>
      <c r="BC1504" t="s">
        <v>1121</v>
      </c>
      <c r="BD1504">
        <v>1</v>
      </c>
      <c r="BF1504" s="111">
        <v>28</v>
      </c>
      <c r="BG1504" s="113">
        <v>81</v>
      </c>
      <c r="BH1504" s="117">
        <f t="shared" si="607"/>
        <v>28081</v>
      </c>
      <c r="BJ1504" s="5" t="s">
        <v>3185</v>
      </c>
    </row>
    <row r="1505" spans="1:62" hidden="1" outlineLevel="1">
      <c r="A1505" t="s">
        <v>3216</v>
      </c>
      <c r="B1505" t="s">
        <v>1121</v>
      </c>
      <c r="C1505" s="1">
        <f t="shared" si="620"/>
        <v>12773</v>
      </c>
      <c r="D1505" s="5">
        <f>IF(N1505&gt;0, RANK(N1505,(N1505:P1505,Q1505:AE1505)),0)</f>
        <v>1</v>
      </c>
      <c r="E1505" s="5">
        <f>IF(O1505&gt;0,RANK(O1505,(N1505:P1505,Q1505:AE1505)),0)</f>
        <v>2</v>
      </c>
      <c r="F1505" s="5">
        <f>IF(P1505&gt;0,RANK(P1505,(N1505:P1505,Q1505:AE1505)),0)</f>
        <v>0</v>
      </c>
      <c r="G1505" s="131">
        <f t="shared" si="618"/>
        <v>5532</v>
      </c>
      <c r="H1505" s="136">
        <f t="shared" si="619"/>
        <v>0.43310107257496283</v>
      </c>
      <c r="I1505" s="2"/>
      <c r="J1505" s="2">
        <f t="shared" si="621"/>
        <v>0.71392781648790415</v>
      </c>
      <c r="K1505" s="2">
        <f t="shared" si="622"/>
        <v>0.28082674391294138</v>
      </c>
      <c r="L1505" s="2">
        <f t="shared" si="623"/>
        <v>0</v>
      </c>
      <c r="M1505" s="2">
        <f t="shared" si="624"/>
        <v>5.2454395991544667E-3</v>
      </c>
      <c r="N1505" s="63">
        <v>9119</v>
      </c>
      <c r="O1505" s="63">
        <v>3587</v>
      </c>
      <c r="P1505" s="63"/>
      <c r="Q1505" s="63">
        <v>34</v>
      </c>
      <c r="R1505" s="63">
        <v>11</v>
      </c>
      <c r="S1505" s="63">
        <v>15</v>
      </c>
      <c r="T1505" s="63"/>
      <c r="U1505" s="63"/>
      <c r="V1505" s="63"/>
      <c r="W1505" s="63"/>
      <c r="X1505" s="63"/>
      <c r="Y1505" s="63"/>
      <c r="Z1505" s="63"/>
      <c r="AA1505" s="63"/>
      <c r="AB1505" s="63"/>
      <c r="AC1505" s="63"/>
      <c r="AD1505" s="63"/>
      <c r="AE1505" s="63"/>
      <c r="AF1505" s="63"/>
      <c r="AG1505" s="63"/>
      <c r="AH1505" s="63"/>
      <c r="AI1505" s="63"/>
      <c r="AJ1505" s="63"/>
      <c r="AK1505" s="63"/>
      <c r="AL1505" s="63"/>
      <c r="AM1505" s="63"/>
      <c r="AN1505" s="63"/>
      <c r="AO1505">
        <v>7</v>
      </c>
      <c r="AP1505" s="63"/>
      <c r="AQ1505" s="63"/>
      <c r="AS1505" s="5">
        <f>IF(Q1505&gt;0,RANK(Q1505,(N1505:P1505,Q1505:AE1505)),0)</f>
        <v>3</v>
      </c>
      <c r="AT1505" s="5">
        <f>IF(R1505&gt;0,RANK(R1505,(N1505:P1505,Q1505:AE1505)),0)</f>
        <v>5</v>
      </c>
      <c r="AU1505" s="5">
        <f>IF(T1505&gt;0,RANK(T1505,(N1505:P1505,Q1505:AE1505)),0)</f>
        <v>0</v>
      </c>
      <c r="AV1505" s="5">
        <f>IF(S1505&gt;0,RANK(S1505,(N1505:P1505,Q1505:AE1505)),0)</f>
        <v>4</v>
      </c>
      <c r="AW1505" s="2">
        <f t="shared" si="625"/>
        <v>2.6618648712127143E-3</v>
      </c>
      <c r="AX1505" s="2">
        <f t="shared" si="626"/>
        <v>8.6119157598058406E-4</v>
      </c>
      <c r="AY1505" s="2">
        <f t="shared" si="627"/>
        <v>0</v>
      </c>
      <c r="AZ1505" s="2">
        <f t="shared" si="628"/>
        <v>1.1743521490644327E-3</v>
      </c>
      <c r="BB1505" t="s">
        <v>3216</v>
      </c>
      <c r="BC1505" t="s">
        <v>1121</v>
      </c>
      <c r="BD1505">
        <v>2</v>
      </c>
      <c r="BF1505" s="111">
        <v>28</v>
      </c>
      <c r="BG1505" s="113">
        <v>83</v>
      </c>
      <c r="BH1505" s="117">
        <f t="shared" si="607"/>
        <v>28083</v>
      </c>
      <c r="BJ1505" s="5" t="s">
        <v>3185</v>
      </c>
    </row>
    <row r="1506" spans="1:62" hidden="1" outlineLevel="1">
      <c r="A1506" t="s">
        <v>1605</v>
      </c>
      <c r="B1506" t="s">
        <v>1121</v>
      </c>
      <c r="C1506" s="1">
        <f t="shared" si="620"/>
        <v>16414</v>
      </c>
      <c r="D1506" s="5">
        <f>IF(N1506&gt;0, RANK(N1506,(N1506:P1506,Q1506:AE1506)),0)</f>
        <v>2</v>
      </c>
      <c r="E1506" s="5">
        <f>IF(O1506&gt;0,RANK(O1506,(N1506:P1506,Q1506:AE1506)),0)</f>
        <v>1</v>
      </c>
      <c r="F1506" s="5">
        <f>IF(P1506&gt;0,RANK(P1506,(N1506:P1506,Q1506:AE1506)),0)</f>
        <v>0</v>
      </c>
      <c r="G1506" s="131">
        <f t="shared" si="618"/>
        <v>5368</v>
      </c>
      <c r="H1506" s="136">
        <f t="shared" si="619"/>
        <v>0.32703789448032167</v>
      </c>
      <c r="I1506" s="2"/>
      <c r="J1506" s="2">
        <f t="shared" si="621"/>
        <v>0.33331302546606556</v>
      </c>
      <c r="K1506" s="2">
        <f t="shared" si="622"/>
        <v>0.66035091994638728</v>
      </c>
      <c r="L1506" s="2">
        <f t="shared" si="623"/>
        <v>0</v>
      </c>
      <c r="M1506" s="2">
        <f t="shared" si="624"/>
        <v>6.3360545875471574E-3</v>
      </c>
      <c r="N1506" s="63">
        <v>5471</v>
      </c>
      <c r="O1506" s="63">
        <v>10839</v>
      </c>
      <c r="P1506" s="63"/>
      <c r="Q1506" s="63">
        <v>56</v>
      </c>
      <c r="R1506" s="63">
        <v>14</v>
      </c>
      <c r="S1506" s="63">
        <v>24</v>
      </c>
      <c r="T1506" s="63"/>
      <c r="U1506" s="63"/>
      <c r="V1506" s="63"/>
      <c r="W1506" s="63"/>
      <c r="X1506" s="63"/>
      <c r="Y1506" s="63"/>
      <c r="Z1506" s="63"/>
      <c r="AA1506" s="63"/>
      <c r="AB1506" s="63"/>
      <c r="AC1506" s="63"/>
      <c r="AD1506" s="63"/>
      <c r="AE1506" s="63"/>
      <c r="AF1506" s="63"/>
      <c r="AG1506" s="63"/>
      <c r="AH1506" s="63"/>
      <c r="AI1506" s="63"/>
      <c r="AJ1506" s="63"/>
      <c r="AK1506" s="63"/>
      <c r="AL1506" s="63"/>
      <c r="AM1506" s="63"/>
      <c r="AN1506" s="63"/>
      <c r="AO1506">
        <v>10</v>
      </c>
      <c r="AP1506" s="63"/>
      <c r="AQ1506" s="63"/>
      <c r="AS1506" s="5">
        <f>IF(Q1506&gt;0,RANK(Q1506,(N1506:P1506,Q1506:AE1506)),0)</f>
        <v>3</v>
      </c>
      <c r="AT1506" s="5">
        <f>IF(R1506&gt;0,RANK(R1506,(N1506:P1506,Q1506:AE1506)),0)</f>
        <v>5</v>
      </c>
      <c r="AU1506" s="5">
        <f>IF(T1506&gt;0,RANK(T1506,(N1506:P1506,Q1506:AE1506)),0)</f>
        <v>0</v>
      </c>
      <c r="AV1506" s="5">
        <f>IF(S1506&gt;0,RANK(S1506,(N1506:P1506,Q1506:AE1506)),0)</f>
        <v>4</v>
      </c>
      <c r="AW1506" s="2">
        <f t="shared" si="625"/>
        <v>3.4117217009869624E-3</v>
      </c>
      <c r="AX1506" s="2">
        <f t="shared" si="626"/>
        <v>8.5293042524674061E-4</v>
      </c>
      <c r="AY1506" s="2">
        <f t="shared" si="627"/>
        <v>0</v>
      </c>
      <c r="AZ1506" s="2">
        <f t="shared" si="628"/>
        <v>1.4621664432801268E-3</v>
      </c>
      <c r="BB1506" t="s">
        <v>1605</v>
      </c>
      <c r="BC1506" t="s">
        <v>1121</v>
      </c>
      <c r="BD1506">
        <v>3</v>
      </c>
      <c r="BF1506" s="111">
        <v>28</v>
      </c>
      <c r="BG1506" s="113">
        <v>85</v>
      </c>
      <c r="BH1506" s="117">
        <f t="shared" si="607"/>
        <v>28085</v>
      </c>
      <c r="BJ1506" s="5" t="s">
        <v>3185</v>
      </c>
    </row>
    <row r="1507" spans="1:62" hidden="1" outlineLevel="1">
      <c r="A1507" t="s">
        <v>2417</v>
      </c>
      <c r="B1507" t="s">
        <v>1121</v>
      </c>
      <c r="C1507" s="1">
        <f t="shared" si="620"/>
        <v>27158</v>
      </c>
      <c r="D1507" s="5">
        <f>IF(N1507&gt;0, RANK(N1507,(N1507:P1507,Q1507:AE1507)),0)</f>
        <v>2</v>
      </c>
      <c r="E1507" s="5">
        <f>IF(O1507&gt;0,RANK(O1507,(N1507:P1507,Q1507:AE1507)),0)</f>
        <v>1</v>
      </c>
      <c r="F1507" s="5">
        <f>IF(P1507&gt;0,RANK(P1507,(N1507:P1507,Q1507:AE1507)),0)</f>
        <v>0</v>
      </c>
      <c r="G1507" s="131">
        <f t="shared" si="618"/>
        <v>130</v>
      </c>
      <c r="H1507" s="136">
        <f t="shared" si="619"/>
        <v>4.786803151925768E-3</v>
      </c>
      <c r="I1507" s="2"/>
      <c r="J1507" s="2">
        <f t="shared" si="621"/>
        <v>0.49296708152293983</v>
      </c>
      <c r="K1507" s="2">
        <f t="shared" si="622"/>
        <v>0.49775388467486559</v>
      </c>
      <c r="L1507" s="2">
        <f t="shared" si="623"/>
        <v>0</v>
      </c>
      <c r="M1507" s="2">
        <f t="shared" si="624"/>
        <v>9.2790338021945251E-3</v>
      </c>
      <c r="N1507" s="63">
        <v>13388</v>
      </c>
      <c r="O1507" s="63">
        <v>13518</v>
      </c>
      <c r="P1507" s="63"/>
      <c r="Q1507" s="63">
        <v>97</v>
      </c>
      <c r="R1507" s="63">
        <v>30</v>
      </c>
      <c r="S1507" s="63">
        <v>110</v>
      </c>
      <c r="T1507" s="63"/>
      <c r="U1507" s="63"/>
      <c r="V1507" s="63"/>
      <c r="W1507" s="63"/>
      <c r="X1507" s="63"/>
      <c r="Y1507" s="63"/>
      <c r="Z1507" s="63"/>
      <c r="AA1507" s="63"/>
      <c r="AB1507" s="63"/>
      <c r="AC1507" s="63"/>
      <c r="AD1507" s="63"/>
      <c r="AE1507" s="63"/>
      <c r="AF1507" s="63"/>
      <c r="AG1507" s="63"/>
      <c r="AH1507" s="63"/>
      <c r="AI1507" s="63"/>
      <c r="AJ1507" s="63"/>
      <c r="AK1507" s="63"/>
      <c r="AL1507" s="63"/>
      <c r="AM1507" s="63"/>
      <c r="AN1507" s="63"/>
      <c r="AO1507">
        <v>15</v>
      </c>
      <c r="AP1507" s="63"/>
      <c r="AQ1507" s="63"/>
      <c r="AS1507" s="5">
        <f>IF(Q1507&gt;0,RANK(Q1507,(N1507:P1507,Q1507:AE1507)),0)</f>
        <v>4</v>
      </c>
      <c r="AT1507" s="5">
        <f>IF(R1507&gt;0,RANK(R1507,(N1507:P1507,Q1507:AE1507)),0)</f>
        <v>5</v>
      </c>
      <c r="AU1507" s="5">
        <f>IF(T1507&gt;0,RANK(T1507,(N1507:P1507,Q1507:AE1507)),0)</f>
        <v>0</v>
      </c>
      <c r="AV1507" s="5">
        <f>IF(S1507&gt;0,RANK(S1507,(N1507:P1507,Q1507:AE1507)),0)</f>
        <v>3</v>
      </c>
      <c r="AW1507" s="2">
        <f t="shared" si="625"/>
        <v>3.5716915825907652E-3</v>
      </c>
      <c r="AX1507" s="2">
        <f t="shared" si="626"/>
        <v>1.1046468812136387E-3</v>
      </c>
      <c r="AY1507" s="2">
        <f t="shared" si="627"/>
        <v>0</v>
      </c>
      <c r="AZ1507" s="2">
        <f t="shared" si="628"/>
        <v>4.0503718977833421E-3</v>
      </c>
      <c r="BB1507" t="s">
        <v>2417</v>
      </c>
      <c r="BC1507" t="s">
        <v>1121</v>
      </c>
      <c r="BD1507">
        <v>1</v>
      </c>
      <c r="BF1507" s="111">
        <v>28</v>
      </c>
      <c r="BG1507" s="113">
        <v>87</v>
      </c>
      <c r="BH1507" s="117">
        <f t="shared" si="607"/>
        <v>28087</v>
      </c>
      <c r="BJ1507" s="5" t="s">
        <v>3185</v>
      </c>
    </row>
    <row r="1508" spans="1:62" hidden="1" outlineLevel="1">
      <c r="A1508" t="s">
        <v>1659</v>
      </c>
      <c r="B1508" t="s">
        <v>1121</v>
      </c>
      <c r="C1508" s="1">
        <f t="shared" si="620"/>
        <v>49571</v>
      </c>
      <c r="D1508" s="5">
        <f>IF(N1508&gt;0, RANK(N1508,(N1508:P1508,Q1508:AE1508)),0)</f>
        <v>2</v>
      </c>
      <c r="E1508" s="5">
        <f>IF(O1508&gt;0,RANK(O1508,(N1508:P1508,Q1508:AE1508)),0)</f>
        <v>1</v>
      </c>
      <c r="F1508" s="5">
        <f>IF(P1508&gt;0,RANK(P1508,(N1508:P1508,Q1508:AE1508)),0)</f>
        <v>0</v>
      </c>
      <c r="G1508" s="131">
        <f t="shared" si="618"/>
        <v>7785</v>
      </c>
      <c r="H1508" s="136">
        <f t="shared" si="619"/>
        <v>0.15704746726916946</v>
      </c>
      <c r="I1508" s="2"/>
      <c r="J1508" s="2">
        <f t="shared" si="621"/>
        <v>0.4180266688184624</v>
      </c>
      <c r="K1508" s="2">
        <f t="shared" si="622"/>
        <v>0.57507413608763192</v>
      </c>
      <c r="L1508" s="2">
        <f t="shared" si="623"/>
        <v>0</v>
      </c>
      <c r="M1508" s="2">
        <f t="shared" si="624"/>
        <v>6.8991950939056856E-3</v>
      </c>
      <c r="N1508" s="63">
        <v>20722</v>
      </c>
      <c r="O1508" s="63">
        <v>28507</v>
      </c>
      <c r="P1508" s="63"/>
      <c r="Q1508" s="63">
        <v>219</v>
      </c>
      <c r="R1508" s="63">
        <v>45</v>
      </c>
      <c r="S1508" s="63">
        <v>64</v>
      </c>
      <c r="T1508" s="63"/>
      <c r="U1508" s="63"/>
      <c r="V1508" s="63"/>
      <c r="W1508" s="63"/>
      <c r="X1508" s="63"/>
      <c r="Y1508" s="63"/>
      <c r="Z1508" s="63"/>
      <c r="AA1508" s="63"/>
      <c r="AB1508" s="63"/>
      <c r="AC1508" s="63"/>
      <c r="AD1508" s="63"/>
      <c r="AE1508" s="63"/>
      <c r="AF1508" s="63"/>
      <c r="AG1508" s="63"/>
      <c r="AH1508" s="63"/>
      <c r="AI1508" s="63"/>
      <c r="AJ1508" s="63"/>
      <c r="AK1508" s="63"/>
      <c r="AL1508" s="63"/>
      <c r="AM1508" s="63"/>
      <c r="AN1508" s="63"/>
      <c r="AO1508">
        <v>14</v>
      </c>
      <c r="AP1508" s="63"/>
      <c r="AQ1508" s="63"/>
      <c r="AS1508" s="5">
        <f>IF(Q1508&gt;0,RANK(Q1508,(N1508:P1508,Q1508:AE1508)),0)</f>
        <v>3</v>
      </c>
      <c r="AT1508" s="5">
        <f>IF(R1508&gt;0,RANK(R1508,(N1508:P1508,Q1508:AE1508)),0)</f>
        <v>5</v>
      </c>
      <c r="AU1508" s="5">
        <f>IF(T1508&gt;0,RANK(T1508,(N1508:P1508,Q1508:AE1508)),0)</f>
        <v>0</v>
      </c>
      <c r="AV1508" s="5">
        <f>IF(S1508&gt;0,RANK(S1508,(N1508:P1508,Q1508:AE1508)),0)</f>
        <v>4</v>
      </c>
      <c r="AW1508" s="2">
        <f t="shared" si="625"/>
        <v>4.4179056303080434E-3</v>
      </c>
      <c r="AX1508" s="2">
        <f t="shared" si="626"/>
        <v>9.0778882814548825E-4</v>
      </c>
      <c r="AY1508" s="2">
        <f t="shared" si="627"/>
        <v>0</v>
      </c>
      <c r="AZ1508" s="2">
        <f t="shared" si="628"/>
        <v>1.2910774444735834E-3</v>
      </c>
      <c r="BB1508" t="s">
        <v>1659</v>
      </c>
      <c r="BC1508" t="s">
        <v>1121</v>
      </c>
      <c r="BF1508" s="111">
        <v>28</v>
      </c>
      <c r="BG1508" s="113">
        <v>89</v>
      </c>
      <c r="BH1508" s="117">
        <f t="shared" si="607"/>
        <v>28089</v>
      </c>
      <c r="BJ1508" s="5" t="s">
        <v>3185</v>
      </c>
    </row>
    <row r="1509" spans="1:62" hidden="1" outlineLevel="1">
      <c r="A1509" t="s">
        <v>1835</v>
      </c>
      <c r="B1509" t="s">
        <v>1121</v>
      </c>
      <c r="C1509" s="1">
        <f t="shared" si="620"/>
        <v>12729</v>
      </c>
      <c r="D1509" s="5">
        <f>IF(N1509&gt;0, RANK(N1509,(N1509:P1509,Q1509:AE1509)),0)</f>
        <v>2</v>
      </c>
      <c r="E1509" s="5">
        <f>IF(O1509&gt;0,RANK(O1509,(N1509:P1509,Q1509:AE1509)),0)</f>
        <v>1</v>
      </c>
      <c r="F1509" s="5">
        <f>IF(P1509&gt;0,RANK(P1509,(N1509:P1509,Q1509:AE1509)),0)</f>
        <v>0</v>
      </c>
      <c r="G1509" s="131">
        <f t="shared" si="618"/>
        <v>3844</v>
      </c>
      <c r="H1509" s="136">
        <f t="shared" si="619"/>
        <v>0.30198758739885301</v>
      </c>
      <c r="I1509" s="2"/>
      <c r="J1509" s="2">
        <f t="shared" si="621"/>
        <v>0.34511744834629587</v>
      </c>
      <c r="K1509" s="2">
        <f t="shared" si="622"/>
        <v>0.64710503574514888</v>
      </c>
      <c r="L1509" s="2">
        <f t="shared" si="623"/>
        <v>0</v>
      </c>
      <c r="M1509" s="2">
        <f t="shared" si="624"/>
        <v>7.7775159085552437E-3</v>
      </c>
      <c r="N1509" s="63">
        <v>4393</v>
      </c>
      <c r="O1509" s="63">
        <v>8237</v>
      </c>
      <c r="P1509" s="63"/>
      <c r="Q1509" s="63">
        <v>49</v>
      </c>
      <c r="R1509" s="63">
        <v>15</v>
      </c>
      <c r="S1509" s="63">
        <v>20</v>
      </c>
      <c r="T1509" s="63"/>
      <c r="U1509" s="63"/>
      <c r="V1509" s="63"/>
      <c r="W1509" s="63"/>
      <c r="X1509" s="63"/>
      <c r="Y1509" s="63"/>
      <c r="Z1509" s="63"/>
      <c r="AA1509" s="63"/>
      <c r="AB1509" s="63"/>
      <c r="AC1509" s="63"/>
      <c r="AD1509" s="63"/>
      <c r="AE1509" s="63"/>
      <c r="AF1509" s="63"/>
      <c r="AG1509" s="63"/>
      <c r="AH1509" s="63"/>
      <c r="AI1509" s="63"/>
      <c r="AJ1509" s="63"/>
      <c r="AK1509" s="63"/>
      <c r="AL1509" s="63"/>
      <c r="AM1509" s="63"/>
      <c r="AN1509" s="63"/>
      <c r="AO1509">
        <v>15</v>
      </c>
      <c r="AP1509" s="63"/>
      <c r="AQ1509" s="63"/>
      <c r="AS1509" s="5">
        <f>IF(Q1509&gt;0,RANK(Q1509,(N1509:P1509,Q1509:AE1509)),0)</f>
        <v>3</v>
      </c>
      <c r="AT1509" s="5">
        <f>IF(R1509&gt;0,RANK(R1509,(N1509:P1509,Q1509:AE1509)),0)</f>
        <v>5</v>
      </c>
      <c r="AU1509" s="5">
        <f>IF(T1509&gt;0,RANK(T1509,(N1509:P1509,Q1509:AE1509)),0)</f>
        <v>0</v>
      </c>
      <c r="AV1509" s="5">
        <f>IF(S1509&gt;0,RANK(S1509,(N1509:P1509,Q1509:AE1509)),0)</f>
        <v>4</v>
      </c>
      <c r="AW1509" s="2">
        <f t="shared" si="625"/>
        <v>3.849477570901092E-3</v>
      </c>
      <c r="AX1509" s="2">
        <f t="shared" si="626"/>
        <v>1.1784115012962526E-3</v>
      </c>
      <c r="AY1509" s="2">
        <f t="shared" si="627"/>
        <v>0</v>
      </c>
      <c r="AZ1509" s="2">
        <f t="shared" si="628"/>
        <v>1.5712153350616702E-3</v>
      </c>
      <c r="BB1509" t="s">
        <v>1835</v>
      </c>
      <c r="BC1509" t="s">
        <v>1121</v>
      </c>
      <c r="BD1509">
        <v>4</v>
      </c>
      <c r="BF1509" s="111">
        <v>28</v>
      </c>
      <c r="BG1509" s="113">
        <v>91</v>
      </c>
      <c r="BH1509" s="117">
        <f t="shared" si="607"/>
        <v>28091</v>
      </c>
      <c r="BJ1509" s="5" t="s">
        <v>3185</v>
      </c>
    </row>
    <row r="1510" spans="1:62" hidden="1" outlineLevel="1">
      <c r="A1510" t="s">
        <v>1857</v>
      </c>
      <c r="B1510" t="s">
        <v>1121</v>
      </c>
      <c r="C1510" s="1">
        <f t="shared" si="620"/>
        <v>16240</v>
      </c>
      <c r="D1510" s="5">
        <f>IF(N1510&gt;0, RANK(N1510,(N1510:P1510,Q1510:AE1510)),0)</f>
        <v>1</v>
      </c>
      <c r="E1510" s="5">
        <f>IF(O1510&gt;0,RANK(O1510,(N1510:P1510,Q1510:AE1510)),0)</f>
        <v>2</v>
      </c>
      <c r="F1510" s="5">
        <f>IF(P1510&gt;0,RANK(P1510,(N1510:P1510,Q1510:AE1510)),0)</f>
        <v>0</v>
      </c>
      <c r="G1510" s="131">
        <f t="shared" si="618"/>
        <v>3177</v>
      </c>
      <c r="H1510" s="136">
        <f t="shared" si="619"/>
        <v>0.195628078817734</v>
      </c>
      <c r="I1510" s="2"/>
      <c r="J1510" s="2">
        <f t="shared" si="621"/>
        <v>0.59421182266009853</v>
      </c>
      <c r="K1510" s="2">
        <f t="shared" si="622"/>
        <v>0.39858374384236456</v>
      </c>
      <c r="L1510" s="2">
        <f t="shared" si="623"/>
        <v>0</v>
      </c>
      <c r="M1510" s="2">
        <f t="shared" si="624"/>
        <v>7.2044334975369106E-3</v>
      </c>
      <c r="N1510" s="63">
        <v>9650</v>
      </c>
      <c r="O1510" s="63">
        <v>6473</v>
      </c>
      <c r="P1510" s="63"/>
      <c r="Q1510" s="63">
        <v>56</v>
      </c>
      <c r="R1510" s="63">
        <v>22</v>
      </c>
      <c r="S1510" s="63">
        <v>30</v>
      </c>
      <c r="T1510" s="63"/>
      <c r="U1510" s="63"/>
      <c r="V1510" s="63"/>
      <c r="W1510" s="63"/>
      <c r="X1510" s="63"/>
      <c r="Y1510" s="63"/>
      <c r="Z1510" s="63"/>
      <c r="AA1510" s="63"/>
      <c r="AB1510" s="63"/>
      <c r="AC1510" s="63"/>
      <c r="AD1510" s="63"/>
      <c r="AE1510" s="63"/>
      <c r="AF1510" s="63"/>
      <c r="AG1510" s="63"/>
      <c r="AH1510" s="63"/>
      <c r="AI1510" s="63"/>
      <c r="AJ1510" s="63"/>
      <c r="AK1510" s="63"/>
      <c r="AL1510" s="63"/>
      <c r="AM1510" s="63"/>
      <c r="AN1510" s="63"/>
      <c r="AO1510">
        <v>9</v>
      </c>
      <c r="AP1510" s="63"/>
      <c r="AQ1510" s="63"/>
      <c r="AS1510" s="5">
        <f>IF(Q1510&gt;0,RANK(Q1510,(N1510:P1510,Q1510:AE1510)),0)</f>
        <v>3</v>
      </c>
      <c r="AT1510" s="5">
        <f>IF(R1510&gt;0,RANK(R1510,(N1510:P1510,Q1510:AE1510)),0)</f>
        <v>5</v>
      </c>
      <c r="AU1510" s="5">
        <f>IF(T1510&gt;0,RANK(T1510,(N1510:P1510,Q1510:AE1510)),0)</f>
        <v>0</v>
      </c>
      <c r="AV1510" s="5">
        <f>IF(S1510&gt;0,RANK(S1510,(N1510:P1510,Q1510:AE1510)),0)</f>
        <v>4</v>
      </c>
      <c r="AW1510" s="2">
        <f t="shared" si="625"/>
        <v>3.4482758620689655E-3</v>
      </c>
      <c r="AX1510" s="2">
        <f t="shared" si="626"/>
        <v>1.354679802955665E-3</v>
      </c>
      <c r="AY1510" s="2">
        <f t="shared" si="627"/>
        <v>0</v>
      </c>
      <c r="AZ1510" s="2">
        <f t="shared" si="628"/>
        <v>1.8472906403940886E-3</v>
      </c>
      <c r="BB1510" t="s">
        <v>1857</v>
      </c>
      <c r="BC1510" t="s">
        <v>1121</v>
      </c>
      <c r="BD1510">
        <v>1</v>
      </c>
      <c r="BF1510" s="111">
        <v>28</v>
      </c>
      <c r="BG1510" s="113">
        <v>93</v>
      </c>
      <c r="BH1510" s="117">
        <f t="shared" si="607"/>
        <v>28093</v>
      </c>
      <c r="BJ1510" s="5" t="s">
        <v>3185</v>
      </c>
    </row>
    <row r="1511" spans="1:62" hidden="1" outlineLevel="1">
      <c r="A1511" t="s">
        <v>651</v>
      </c>
      <c r="B1511" t="s">
        <v>1121</v>
      </c>
      <c r="C1511" s="1">
        <f t="shared" si="620"/>
        <v>16918</v>
      </c>
      <c r="D1511" s="5">
        <f>IF(N1511&gt;0, RANK(N1511,(N1511:P1511,Q1511:AE1511)),0)</f>
        <v>2</v>
      </c>
      <c r="E1511" s="5">
        <f>IF(O1511&gt;0,RANK(O1511,(N1511:P1511,Q1511:AE1511)),0)</f>
        <v>1</v>
      </c>
      <c r="F1511" s="5">
        <f>IF(P1511&gt;0,RANK(P1511,(N1511:P1511,Q1511:AE1511)),0)</f>
        <v>0</v>
      </c>
      <c r="G1511" s="131">
        <f t="shared" si="618"/>
        <v>2667</v>
      </c>
      <c r="H1511" s="136">
        <f t="shared" si="619"/>
        <v>0.15764274736966544</v>
      </c>
      <c r="I1511" s="2"/>
      <c r="J1511" s="2">
        <f t="shared" si="621"/>
        <v>0.41707057571817002</v>
      </c>
      <c r="K1511" s="2">
        <f t="shared" si="622"/>
        <v>0.5747133230878354</v>
      </c>
      <c r="L1511" s="2">
        <f t="shared" si="623"/>
        <v>0</v>
      </c>
      <c r="M1511" s="2">
        <f t="shared" si="624"/>
        <v>8.2161011939945183E-3</v>
      </c>
      <c r="N1511" s="63">
        <v>7056</v>
      </c>
      <c r="O1511" s="63">
        <v>9723</v>
      </c>
      <c r="P1511" s="63"/>
      <c r="Q1511" s="63">
        <v>62</v>
      </c>
      <c r="R1511" s="63">
        <v>19</v>
      </c>
      <c r="S1511" s="63">
        <v>45</v>
      </c>
      <c r="T1511" s="63"/>
      <c r="U1511" s="63"/>
      <c r="V1511" s="63"/>
      <c r="W1511" s="63"/>
      <c r="X1511" s="63"/>
      <c r="Y1511" s="63"/>
      <c r="Z1511" s="63"/>
      <c r="AA1511" s="63"/>
      <c r="AB1511" s="63"/>
      <c r="AC1511" s="63"/>
      <c r="AD1511" s="63"/>
      <c r="AE1511" s="63"/>
      <c r="AF1511" s="63"/>
      <c r="AG1511" s="63"/>
      <c r="AH1511" s="63"/>
      <c r="AI1511" s="63"/>
      <c r="AJ1511" s="63"/>
      <c r="AK1511" s="63"/>
      <c r="AL1511" s="63"/>
      <c r="AM1511" s="63"/>
      <c r="AN1511" s="63"/>
      <c r="AO1511">
        <v>13</v>
      </c>
      <c r="AP1511" s="63"/>
      <c r="AQ1511" s="63"/>
      <c r="AS1511" s="5">
        <f>IF(Q1511&gt;0,RANK(Q1511,(N1511:P1511,Q1511:AE1511)),0)</f>
        <v>3</v>
      </c>
      <c r="AT1511" s="5">
        <f>IF(R1511&gt;0,RANK(R1511,(N1511:P1511,Q1511:AE1511)),0)</f>
        <v>5</v>
      </c>
      <c r="AU1511" s="5">
        <f>IF(T1511&gt;0,RANK(T1511,(N1511:P1511,Q1511:AE1511)),0)</f>
        <v>0</v>
      </c>
      <c r="AV1511" s="5">
        <f>IF(S1511&gt;0,RANK(S1511,(N1511:P1511,Q1511:AE1511)),0)</f>
        <v>4</v>
      </c>
      <c r="AW1511" s="2">
        <f t="shared" si="625"/>
        <v>3.6647357843716749E-3</v>
      </c>
      <c r="AX1511" s="2">
        <f t="shared" si="626"/>
        <v>1.1230641919848681E-3</v>
      </c>
      <c r="AY1511" s="2">
        <f t="shared" si="627"/>
        <v>0</v>
      </c>
      <c r="AZ1511" s="2">
        <f t="shared" si="628"/>
        <v>2.659888875753635E-3</v>
      </c>
      <c r="BB1511" t="s">
        <v>651</v>
      </c>
      <c r="BC1511" t="s">
        <v>1121</v>
      </c>
      <c r="BD1511">
        <v>1</v>
      </c>
      <c r="BF1511" s="111">
        <v>28</v>
      </c>
      <c r="BG1511" s="113">
        <v>95</v>
      </c>
      <c r="BH1511" s="117">
        <f t="shared" si="607"/>
        <v>28095</v>
      </c>
      <c r="BJ1511" s="5" t="s">
        <v>3185</v>
      </c>
    </row>
    <row r="1512" spans="1:62" hidden="1" outlineLevel="1">
      <c r="A1512" t="s">
        <v>1414</v>
      </c>
      <c r="B1512" t="s">
        <v>1121</v>
      </c>
      <c r="C1512" s="1">
        <f t="shared" si="620"/>
        <v>5645</v>
      </c>
      <c r="D1512" s="5">
        <f>IF(N1512&gt;0, RANK(N1512,(N1512:P1512,Q1512:AE1512)),0)</f>
        <v>2</v>
      </c>
      <c r="E1512" s="5">
        <f>IF(O1512&gt;0,RANK(O1512,(N1512:P1512,Q1512:AE1512)),0)</f>
        <v>1</v>
      </c>
      <c r="F1512" s="5">
        <f>IF(P1512&gt;0,RANK(P1512,(N1512:P1512,Q1512:AE1512)),0)</f>
        <v>0</v>
      </c>
      <c r="G1512" s="131">
        <f t="shared" si="618"/>
        <v>272</v>
      </c>
      <c r="H1512" s="136">
        <f t="shared" si="619"/>
        <v>4.8184233835252437E-2</v>
      </c>
      <c r="I1512" s="2"/>
      <c r="J1512" s="2">
        <f t="shared" si="621"/>
        <v>0.47387068201948629</v>
      </c>
      <c r="K1512" s="2">
        <f t="shared" si="622"/>
        <v>0.52205491585473873</v>
      </c>
      <c r="L1512" s="2">
        <f t="shared" si="623"/>
        <v>0</v>
      </c>
      <c r="M1512" s="2">
        <f t="shared" si="624"/>
        <v>4.074402125775034E-3</v>
      </c>
      <c r="N1512" s="63">
        <v>2675</v>
      </c>
      <c r="O1512" s="63">
        <v>2947</v>
      </c>
      <c r="P1512" s="63"/>
      <c r="Q1512" s="63">
        <v>13</v>
      </c>
      <c r="R1512" s="63">
        <v>4</v>
      </c>
      <c r="S1512" s="63">
        <v>3</v>
      </c>
      <c r="T1512" s="63"/>
      <c r="U1512" s="63"/>
      <c r="V1512" s="63"/>
      <c r="W1512" s="63"/>
      <c r="X1512" s="63"/>
      <c r="Y1512" s="63"/>
      <c r="Z1512" s="63"/>
      <c r="AA1512" s="63"/>
      <c r="AB1512" s="63"/>
      <c r="AC1512" s="63"/>
      <c r="AD1512" s="63"/>
      <c r="AE1512" s="63"/>
      <c r="AF1512" s="63"/>
      <c r="AG1512" s="63"/>
      <c r="AH1512" s="63"/>
      <c r="AI1512" s="63"/>
      <c r="AJ1512" s="63"/>
      <c r="AK1512" s="63"/>
      <c r="AL1512" s="63"/>
      <c r="AM1512" s="63"/>
      <c r="AN1512" s="63"/>
      <c r="AO1512">
        <v>3</v>
      </c>
      <c r="AP1512" s="63"/>
      <c r="AQ1512" s="63"/>
      <c r="AS1512" s="5">
        <f>IF(Q1512&gt;0,RANK(Q1512,(N1512:P1512,Q1512:AE1512)),0)</f>
        <v>3</v>
      </c>
      <c r="AT1512" s="5">
        <f>IF(R1512&gt;0,RANK(R1512,(N1512:P1512,Q1512:AE1512)),0)</f>
        <v>4</v>
      </c>
      <c r="AU1512" s="5">
        <f>IF(T1512&gt;0,RANK(T1512,(N1512:P1512,Q1512:AE1512)),0)</f>
        <v>0</v>
      </c>
      <c r="AV1512" s="5">
        <f>IF(S1512&gt;0,RANK(S1512,(N1512:P1512,Q1512:AE1512)),0)</f>
        <v>5</v>
      </c>
      <c r="AW1512" s="2">
        <f t="shared" si="625"/>
        <v>2.3029229406554474E-3</v>
      </c>
      <c r="AX1512" s="2">
        <f t="shared" si="626"/>
        <v>7.0859167404782998E-4</v>
      </c>
      <c r="AY1512" s="2">
        <f t="shared" si="627"/>
        <v>0</v>
      </c>
      <c r="AZ1512" s="2">
        <f t="shared" si="628"/>
        <v>5.314437555358724E-4</v>
      </c>
      <c r="BB1512" t="s">
        <v>1414</v>
      </c>
      <c r="BC1512" t="s">
        <v>1121</v>
      </c>
      <c r="BD1512">
        <v>2</v>
      </c>
      <c r="BF1512" s="111">
        <v>28</v>
      </c>
      <c r="BG1512" s="113">
        <v>97</v>
      </c>
      <c r="BH1512" s="117">
        <f t="shared" si="607"/>
        <v>28097</v>
      </c>
      <c r="BJ1512" s="5" t="s">
        <v>3185</v>
      </c>
    </row>
    <row r="1513" spans="1:62" hidden="1" outlineLevel="1">
      <c r="A1513" t="s">
        <v>1446</v>
      </c>
      <c r="B1513" t="s">
        <v>1121</v>
      </c>
      <c r="C1513" s="1">
        <f t="shared" si="620"/>
        <v>11015</v>
      </c>
      <c r="D1513" s="5">
        <f>IF(N1513&gt;0, RANK(N1513,(N1513:P1513,Q1513:AE1513)),0)</f>
        <v>2</v>
      </c>
      <c r="E1513" s="5">
        <f>IF(O1513&gt;0,RANK(O1513,(N1513:P1513,Q1513:AE1513)),0)</f>
        <v>1</v>
      </c>
      <c r="F1513" s="5">
        <f>IF(P1513&gt;0,RANK(P1513,(N1513:P1513,Q1513:AE1513)),0)</f>
        <v>0</v>
      </c>
      <c r="G1513" s="131">
        <f t="shared" si="618"/>
        <v>4748</v>
      </c>
      <c r="H1513" s="136">
        <f t="shared" si="619"/>
        <v>0.43104857013163866</v>
      </c>
      <c r="I1513" s="2"/>
      <c r="J1513" s="2">
        <f t="shared" si="621"/>
        <v>0.28043576940535631</v>
      </c>
      <c r="K1513" s="2">
        <f t="shared" si="622"/>
        <v>0.71148433953699497</v>
      </c>
      <c r="L1513" s="2">
        <f t="shared" si="623"/>
        <v>0</v>
      </c>
      <c r="M1513" s="2">
        <f t="shared" si="624"/>
        <v>8.0798910576487248E-3</v>
      </c>
      <c r="N1513" s="63">
        <v>3089</v>
      </c>
      <c r="O1513" s="63">
        <v>7837</v>
      </c>
      <c r="P1513" s="63"/>
      <c r="Q1513" s="63">
        <v>44</v>
      </c>
      <c r="R1513" s="63">
        <v>10</v>
      </c>
      <c r="S1513" s="63">
        <v>23</v>
      </c>
      <c r="T1513" s="63"/>
      <c r="U1513" s="63"/>
      <c r="V1513" s="63"/>
      <c r="W1513" s="63"/>
      <c r="X1513" s="63"/>
      <c r="Y1513" s="63"/>
      <c r="Z1513" s="63"/>
      <c r="AA1513" s="63"/>
      <c r="AB1513" s="63"/>
      <c r="AC1513" s="63"/>
      <c r="AD1513" s="63"/>
      <c r="AE1513" s="63"/>
      <c r="AF1513" s="63"/>
      <c r="AG1513" s="63"/>
      <c r="AH1513" s="63"/>
      <c r="AI1513" s="63"/>
      <c r="AJ1513" s="63"/>
      <c r="AK1513" s="63"/>
      <c r="AL1513" s="63"/>
      <c r="AM1513" s="63"/>
      <c r="AN1513" s="63"/>
      <c r="AO1513">
        <v>12</v>
      </c>
      <c r="AP1513" s="63"/>
      <c r="AQ1513" s="63"/>
      <c r="AS1513" s="5">
        <f>IF(Q1513&gt;0,RANK(Q1513,(N1513:P1513,Q1513:AE1513)),0)</f>
        <v>3</v>
      </c>
      <c r="AT1513" s="5">
        <f>IF(R1513&gt;0,RANK(R1513,(N1513:P1513,Q1513:AE1513)),0)</f>
        <v>5</v>
      </c>
      <c r="AU1513" s="5">
        <f>IF(T1513&gt;0,RANK(T1513,(N1513:P1513,Q1513:AE1513)),0)</f>
        <v>0</v>
      </c>
      <c r="AV1513" s="5">
        <f>IF(S1513&gt;0,RANK(S1513,(N1513:P1513,Q1513:AE1513)),0)</f>
        <v>4</v>
      </c>
      <c r="AW1513" s="2">
        <f t="shared" si="625"/>
        <v>3.9945528824330461E-3</v>
      </c>
      <c r="AX1513" s="2">
        <f t="shared" si="626"/>
        <v>9.0785292782569226E-4</v>
      </c>
      <c r="AY1513" s="2">
        <f t="shared" si="627"/>
        <v>0</v>
      </c>
      <c r="AZ1513" s="2">
        <f t="shared" si="628"/>
        <v>2.088061733999092E-3</v>
      </c>
      <c r="BB1513" t="s">
        <v>1446</v>
      </c>
      <c r="BC1513" t="s">
        <v>1121</v>
      </c>
      <c r="BD1513">
        <v>3</v>
      </c>
      <c r="BF1513" s="111">
        <v>28</v>
      </c>
      <c r="BG1513" s="113">
        <v>99</v>
      </c>
      <c r="BH1513" s="117">
        <f t="shared" ref="BH1513:BH1576" si="629">1000*BF1513+BG1513</f>
        <v>28099</v>
      </c>
      <c r="BJ1513" s="5" t="s">
        <v>3185</v>
      </c>
    </row>
    <row r="1514" spans="1:62" hidden="1" outlineLevel="1">
      <c r="A1514" t="s">
        <v>1144</v>
      </c>
      <c r="B1514" t="s">
        <v>1121</v>
      </c>
      <c r="C1514" s="1">
        <f t="shared" si="620"/>
        <v>9777</v>
      </c>
      <c r="D1514" s="5">
        <f>IF(N1514&gt;0, RANK(N1514,(N1514:P1514,Q1514:AE1514)),0)</f>
        <v>2</v>
      </c>
      <c r="E1514" s="5">
        <f>IF(O1514&gt;0,RANK(O1514,(N1514:P1514,Q1514:AE1514)),0)</f>
        <v>1</v>
      </c>
      <c r="F1514" s="5">
        <f>IF(P1514&gt;0,RANK(P1514,(N1514:P1514,Q1514:AE1514)),0)</f>
        <v>0</v>
      </c>
      <c r="G1514" s="131">
        <f t="shared" si="618"/>
        <v>3075</v>
      </c>
      <c r="H1514" s="136">
        <f t="shared" si="619"/>
        <v>0.31451365449524393</v>
      </c>
      <c r="I1514" s="2"/>
      <c r="J1514" s="2">
        <f t="shared" si="621"/>
        <v>0.33947018512836247</v>
      </c>
      <c r="K1514" s="2">
        <f t="shared" si="622"/>
        <v>0.6539838396236064</v>
      </c>
      <c r="L1514" s="2">
        <f t="shared" si="623"/>
        <v>0</v>
      </c>
      <c r="M1514" s="2">
        <f t="shared" si="624"/>
        <v>6.5459752480311328E-3</v>
      </c>
      <c r="N1514" s="63">
        <v>3319</v>
      </c>
      <c r="O1514" s="63">
        <v>6394</v>
      </c>
      <c r="P1514" s="63"/>
      <c r="Q1514" s="63">
        <v>39</v>
      </c>
      <c r="R1514" s="63">
        <v>6</v>
      </c>
      <c r="S1514" s="63">
        <v>18</v>
      </c>
      <c r="T1514" s="63"/>
      <c r="U1514" s="63"/>
      <c r="V1514" s="63"/>
      <c r="W1514" s="63"/>
      <c r="X1514" s="63"/>
      <c r="Y1514" s="63"/>
      <c r="Z1514" s="63"/>
      <c r="AA1514" s="63"/>
      <c r="AB1514" s="63"/>
      <c r="AC1514" s="63"/>
      <c r="AD1514" s="63"/>
      <c r="AE1514" s="63"/>
      <c r="AF1514" s="63"/>
      <c r="AG1514" s="63"/>
      <c r="AH1514" s="63"/>
      <c r="AI1514" s="63"/>
      <c r="AJ1514" s="63"/>
      <c r="AK1514" s="63"/>
      <c r="AL1514" s="63"/>
      <c r="AM1514" s="63"/>
      <c r="AN1514" s="63"/>
      <c r="AO1514">
        <v>1</v>
      </c>
      <c r="AP1514" s="63"/>
      <c r="AQ1514" s="63"/>
      <c r="AS1514" s="5">
        <f>IF(Q1514&gt;0,RANK(Q1514,(N1514:P1514,Q1514:AE1514)),0)</f>
        <v>3</v>
      </c>
      <c r="AT1514" s="5">
        <f>IF(R1514&gt;0,RANK(R1514,(N1514:P1514,Q1514:AE1514)),0)</f>
        <v>5</v>
      </c>
      <c r="AU1514" s="5">
        <f>IF(T1514&gt;0,RANK(T1514,(N1514:P1514,Q1514:AE1514)),0)</f>
        <v>0</v>
      </c>
      <c r="AV1514" s="5">
        <f>IF(S1514&gt;0,RANK(S1514,(N1514:P1514,Q1514:AE1514)),0)</f>
        <v>4</v>
      </c>
      <c r="AW1514" s="2">
        <f t="shared" si="625"/>
        <v>3.9889536667689473E-3</v>
      </c>
      <c r="AX1514" s="2">
        <f t="shared" si="626"/>
        <v>6.1368517950291502E-4</v>
      </c>
      <c r="AY1514" s="2">
        <f t="shared" si="627"/>
        <v>0</v>
      </c>
      <c r="AZ1514" s="2">
        <f t="shared" si="628"/>
        <v>1.8410555385087451E-3</v>
      </c>
      <c r="BB1514" t="s">
        <v>1144</v>
      </c>
      <c r="BC1514" t="s">
        <v>1121</v>
      </c>
      <c r="BD1514">
        <v>3</v>
      </c>
      <c r="BF1514" s="111">
        <v>28</v>
      </c>
      <c r="BG1514" s="113">
        <v>101</v>
      </c>
      <c r="BH1514" s="117">
        <f t="shared" si="629"/>
        <v>28101</v>
      </c>
      <c r="BJ1514" s="5" t="s">
        <v>3185</v>
      </c>
    </row>
    <row r="1515" spans="1:62" hidden="1" outlineLevel="1">
      <c r="A1515" t="s">
        <v>1608</v>
      </c>
      <c r="B1515" t="s">
        <v>1121</v>
      </c>
      <c r="C1515" s="1">
        <f t="shared" si="620"/>
        <v>6264</v>
      </c>
      <c r="D1515" s="5">
        <f>IF(N1515&gt;0, RANK(N1515,(N1515:P1515,Q1515:AE1515)),0)</f>
        <v>1</v>
      </c>
      <c r="E1515" s="5">
        <f>IF(O1515&gt;0,RANK(O1515,(N1515:P1515,Q1515:AE1515)),0)</f>
        <v>2</v>
      </c>
      <c r="F1515" s="5">
        <f>IF(P1515&gt;0,RANK(P1515,(N1515:P1515,Q1515:AE1515)),0)</f>
        <v>0</v>
      </c>
      <c r="G1515" s="131">
        <f t="shared" si="618"/>
        <v>3595</v>
      </c>
      <c r="H1515" s="136">
        <f t="shared" si="619"/>
        <v>0.57391443167305234</v>
      </c>
      <c r="I1515" s="2"/>
      <c r="J1515" s="2">
        <f t="shared" si="621"/>
        <v>0.78544061302681989</v>
      </c>
      <c r="K1515" s="2">
        <f t="shared" si="622"/>
        <v>0.21152618135376755</v>
      </c>
      <c r="L1515" s="2">
        <f t="shared" si="623"/>
        <v>0</v>
      </c>
      <c r="M1515" s="2">
        <f t="shared" si="624"/>
        <v>3.0332056194125601E-3</v>
      </c>
      <c r="N1515" s="63">
        <v>4920</v>
      </c>
      <c r="O1515" s="63">
        <v>1325</v>
      </c>
      <c r="P1515" s="63"/>
      <c r="Q1515" s="63">
        <v>10</v>
      </c>
      <c r="R1515" s="63">
        <v>5</v>
      </c>
      <c r="S1515" s="63">
        <v>3</v>
      </c>
      <c r="T1515" s="63"/>
      <c r="U1515" s="63"/>
      <c r="V1515" s="63"/>
      <c r="W1515" s="63"/>
      <c r="X1515" s="63"/>
      <c r="Y1515" s="63"/>
      <c r="Z1515" s="63"/>
      <c r="AA1515" s="63"/>
      <c r="AB1515" s="63"/>
      <c r="AC1515" s="63"/>
      <c r="AD1515" s="63"/>
      <c r="AE1515" s="63"/>
      <c r="AF1515" s="63"/>
      <c r="AG1515" s="63"/>
      <c r="AH1515" s="63"/>
      <c r="AI1515" s="63"/>
      <c r="AJ1515" s="63"/>
      <c r="AK1515" s="63"/>
      <c r="AL1515" s="63"/>
      <c r="AM1515" s="63"/>
      <c r="AN1515" s="63"/>
      <c r="AO1515">
        <v>1</v>
      </c>
      <c r="AP1515" s="63"/>
      <c r="AQ1515" s="63"/>
      <c r="AS1515" s="5">
        <f>IF(Q1515&gt;0,RANK(Q1515,(N1515:P1515,Q1515:AE1515)),0)</f>
        <v>3</v>
      </c>
      <c r="AT1515" s="5">
        <f>IF(R1515&gt;0,RANK(R1515,(N1515:P1515,Q1515:AE1515)),0)</f>
        <v>4</v>
      </c>
      <c r="AU1515" s="5">
        <f>IF(T1515&gt;0,RANK(T1515,(N1515:P1515,Q1515:AE1515)),0)</f>
        <v>0</v>
      </c>
      <c r="AV1515" s="5">
        <f>IF(S1515&gt;0,RANK(S1515,(N1515:P1515,Q1515:AE1515)),0)</f>
        <v>5</v>
      </c>
      <c r="AW1515" s="2">
        <f t="shared" si="625"/>
        <v>1.5964240102171138E-3</v>
      </c>
      <c r="AX1515" s="2">
        <f t="shared" si="626"/>
        <v>7.9821200510855688E-4</v>
      </c>
      <c r="AY1515" s="2">
        <f t="shared" si="627"/>
        <v>0</v>
      </c>
      <c r="AZ1515" s="2">
        <f t="shared" si="628"/>
        <v>4.7892720306513407E-4</v>
      </c>
      <c r="BB1515" t="s">
        <v>1608</v>
      </c>
      <c r="BC1515" t="s">
        <v>1121</v>
      </c>
      <c r="BD1515">
        <v>3</v>
      </c>
      <c r="BF1515" s="111">
        <v>28</v>
      </c>
      <c r="BG1515" s="113">
        <v>103</v>
      </c>
      <c r="BH1515" s="117">
        <f t="shared" si="629"/>
        <v>28103</v>
      </c>
      <c r="BJ1515" s="5" t="s">
        <v>3185</v>
      </c>
    </row>
    <row r="1516" spans="1:62" hidden="1" outlineLevel="1">
      <c r="A1516" t="s">
        <v>1383</v>
      </c>
      <c r="B1516" t="s">
        <v>1121</v>
      </c>
      <c r="C1516" s="1">
        <f t="shared" si="620"/>
        <v>18117</v>
      </c>
      <c r="D1516" s="5">
        <f>IF(N1516&gt;0, RANK(N1516,(N1516:P1516,Q1516:AE1516)),0)</f>
        <v>1</v>
      </c>
      <c r="E1516" s="5">
        <f>IF(O1516&gt;0,RANK(O1516,(N1516:P1516,Q1516:AE1516)),0)</f>
        <v>2</v>
      </c>
      <c r="F1516" s="5">
        <f>IF(P1516&gt;0,RANK(P1516,(N1516:P1516,Q1516:AE1516)),0)</f>
        <v>0</v>
      </c>
      <c r="G1516" s="131">
        <f t="shared" si="618"/>
        <v>334</v>
      </c>
      <c r="H1516" s="136">
        <f t="shared" si="619"/>
        <v>1.843572335375614E-2</v>
      </c>
      <c r="I1516" s="2"/>
      <c r="J1516" s="2">
        <f t="shared" si="621"/>
        <v>0.5020146823425512</v>
      </c>
      <c r="K1516" s="2">
        <f t="shared" si="622"/>
        <v>0.48357895898879505</v>
      </c>
      <c r="L1516" s="2">
        <f t="shared" si="623"/>
        <v>0</v>
      </c>
      <c r="M1516" s="2">
        <f t="shared" si="624"/>
        <v>1.4406358668653751E-2</v>
      </c>
      <c r="N1516" s="63">
        <v>9095</v>
      </c>
      <c r="O1516" s="63">
        <v>8761</v>
      </c>
      <c r="P1516" s="63"/>
      <c r="Q1516" s="63">
        <v>168</v>
      </c>
      <c r="R1516" s="63">
        <v>48</v>
      </c>
      <c r="S1516" s="63">
        <v>40</v>
      </c>
      <c r="T1516" s="63"/>
      <c r="U1516" s="63"/>
      <c r="V1516" s="63"/>
      <c r="W1516" s="63"/>
      <c r="X1516" s="63"/>
      <c r="Y1516" s="63"/>
      <c r="Z1516" s="63"/>
      <c r="AA1516" s="63"/>
      <c r="AB1516" s="63"/>
      <c r="AC1516" s="63"/>
      <c r="AD1516" s="63"/>
      <c r="AE1516" s="63"/>
      <c r="AF1516" s="63"/>
      <c r="AG1516" s="63"/>
      <c r="AH1516" s="63"/>
      <c r="AI1516" s="63"/>
      <c r="AJ1516" s="63"/>
      <c r="AK1516" s="63"/>
      <c r="AL1516" s="63"/>
      <c r="AM1516" s="63"/>
      <c r="AN1516" s="63"/>
      <c r="AO1516">
        <v>5</v>
      </c>
      <c r="AP1516" s="63"/>
      <c r="AQ1516" s="63"/>
      <c r="AS1516" s="5">
        <f>IF(Q1516&gt;0,RANK(Q1516,(N1516:P1516,Q1516:AE1516)),0)</f>
        <v>3</v>
      </c>
      <c r="AT1516" s="5">
        <f>IF(R1516&gt;0,RANK(R1516,(N1516:P1516,Q1516:AE1516)),0)</f>
        <v>4</v>
      </c>
      <c r="AU1516" s="5">
        <f>IF(T1516&gt;0,RANK(T1516,(N1516:P1516,Q1516:AE1516)),0)</f>
        <v>0</v>
      </c>
      <c r="AV1516" s="5">
        <f>IF(S1516&gt;0,RANK(S1516,(N1516:P1516,Q1516:AE1516)),0)</f>
        <v>5</v>
      </c>
      <c r="AW1516" s="2">
        <f t="shared" si="625"/>
        <v>9.2730584533863222E-3</v>
      </c>
      <c r="AX1516" s="2">
        <f t="shared" si="626"/>
        <v>2.6494452723960921E-3</v>
      </c>
      <c r="AY1516" s="2">
        <f t="shared" si="627"/>
        <v>0</v>
      </c>
      <c r="AZ1516" s="2">
        <f t="shared" si="628"/>
        <v>2.2078710603300766E-3</v>
      </c>
      <c r="BB1516" t="s">
        <v>1383</v>
      </c>
      <c r="BC1516" t="s">
        <v>1121</v>
      </c>
      <c r="BF1516" s="111">
        <v>28</v>
      </c>
      <c r="BG1516" s="113">
        <v>105</v>
      </c>
      <c r="BH1516" s="117">
        <f t="shared" si="629"/>
        <v>28105</v>
      </c>
      <c r="BJ1516" s="5" t="s">
        <v>3185</v>
      </c>
    </row>
    <row r="1517" spans="1:62" hidden="1" outlineLevel="1">
      <c r="A1517" t="s">
        <v>2390</v>
      </c>
      <c r="B1517" t="s">
        <v>1121</v>
      </c>
      <c r="C1517" s="1">
        <f t="shared" si="620"/>
        <v>16826</v>
      </c>
      <c r="D1517" s="5">
        <f>IF(N1517&gt;0, RANK(N1517,(N1517:P1517,Q1517:AE1517)),0)</f>
        <v>1</v>
      </c>
      <c r="E1517" s="5">
        <f>IF(O1517&gt;0,RANK(O1517,(N1517:P1517,Q1517:AE1517)),0)</f>
        <v>2</v>
      </c>
      <c r="F1517" s="5">
        <f>IF(P1517&gt;0,RANK(P1517,(N1517:P1517,Q1517:AE1517)),0)</f>
        <v>0</v>
      </c>
      <c r="G1517" s="131">
        <f t="shared" si="618"/>
        <v>1450</v>
      </c>
      <c r="H1517" s="136">
        <f t="shared" si="619"/>
        <v>8.6176155949126351E-2</v>
      </c>
      <c r="I1517" s="2"/>
      <c r="J1517" s="2">
        <f t="shared" si="621"/>
        <v>0.53958159990490906</v>
      </c>
      <c r="K1517" s="2">
        <f t="shared" si="622"/>
        <v>0.45340544395578269</v>
      </c>
      <c r="L1517" s="2">
        <f t="shared" si="623"/>
        <v>0</v>
      </c>
      <c r="M1517" s="2">
        <f t="shared" si="624"/>
        <v>7.0129561393082462E-3</v>
      </c>
      <c r="N1517" s="63">
        <v>9079</v>
      </c>
      <c r="O1517" s="63">
        <v>7629</v>
      </c>
      <c r="P1517" s="63"/>
      <c r="Q1517" s="63">
        <v>64</v>
      </c>
      <c r="R1517" s="63">
        <v>13</v>
      </c>
      <c r="S1517" s="63">
        <v>28</v>
      </c>
      <c r="T1517" s="63"/>
      <c r="U1517" s="63"/>
      <c r="V1517" s="63"/>
      <c r="W1517" s="63"/>
      <c r="X1517" s="63"/>
      <c r="Y1517" s="63"/>
      <c r="Z1517" s="63"/>
      <c r="AA1517" s="63"/>
      <c r="AB1517" s="63"/>
      <c r="AC1517" s="63"/>
      <c r="AD1517" s="63"/>
      <c r="AE1517" s="63"/>
      <c r="AF1517" s="63"/>
      <c r="AG1517" s="63"/>
      <c r="AH1517" s="63"/>
      <c r="AI1517" s="63"/>
      <c r="AJ1517" s="63"/>
      <c r="AK1517" s="63"/>
      <c r="AL1517" s="63"/>
      <c r="AM1517" s="63"/>
      <c r="AN1517" s="63"/>
      <c r="AO1517">
        <v>13</v>
      </c>
      <c r="AP1517" s="63"/>
      <c r="AQ1517" s="63"/>
      <c r="AS1517" s="5">
        <f>IF(Q1517&gt;0,RANK(Q1517,(N1517:P1517,Q1517:AE1517)),0)</f>
        <v>3</v>
      </c>
      <c r="AT1517" s="5">
        <f>IF(R1517&gt;0,RANK(R1517,(N1517:P1517,Q1517:AE1517)),0)</f>
        <v>5</v>
      </c>
      <c r="AU1517" s="5">
        <f>IF(T1517&gt;0,RANK(T1517,(N1517:P1517,Q1517:AE1517)),0)</f>
        <v>0</v>
      </c>
      <c r="AV1517" s="5">
        <f>IF(S1517&gt;0,RANK(S1517,(N1517:P1517,Q1517:AE1517)),0)</f>
        <v>4</v>
      </c>
      <c r="AW1517" s="2">
        <f t="shared" si="625"/>
        <v>3.80363722809937E-3</v>
      </c>
      <c r="AX1517" s="2">
        <f t="shared" si="626"/>
        <v>7.7261381195768458E-4</v>
      </c>
      <c r="AY1517" s="2">
        <f t="shared" si="627"/>
        <v>0</v>
      </c>
      <c r="AZ1517" s="2">
        <f t="shared" si="628"/>
        <v>1.6640912872934743E-3</v>
      </c>
      <c r="BB1517" t="s">
        <v>2390</v>
      </c>
      <c r="BC1517" t="s">
        <v>1121</v>
      </c>
      <c r="BD1517">
        <v>2</v>
      </c>
      <c r="BF1517" s="111">
        <v>28</v>
      </c>
      <c r="BG1517" s="113">
        <v>107</v>
      </c>
      <c r="BH1517" s="117">
        <f t="shared" si="629"/>
        <v>28107</v>
      </c>
      <c r="BJ1517" s="5" t="s">
        <v>3185</v>
      </c>
    </row>
    <row r="1518" spans="1:62" hidden="1" outlineLevel="1">
      <c r="A1518" t="s">
        <v>1311</v>
      </c>
      <c r="B1518" t="s">
        <v>1121</v>
      </c>
      <c r="C1518" s="1">
        <f t="shared" si="620"/>
        <v>22224</v>
      </c>
      <c r="D1518" s="5">
        <f>IF(N1518&gt;0, RANK(N1518,(N1518:P1518,Q1518:AE1518)),0)</f>
        <v>2</v>
      </c>
      <c r="E1518" s="5">
        <f>IF(O1518&gt;0,RANK(O1518,(N1518:P1518,Q1518:AE1518)),0)</f>
        <v>1</v>
      </c>
      <c r="F1518" s="5">
        <f>IF(P1518&gt;0,RANK(P1518,(N1518:P1518,Q1518:AE1518)),0)</f>
        <v>0</v>
      </c>
      <c r="G1518" s="131">
        <f t="shared" si="618"/>
        <v>13183</v>
      </c>
      <c r="H1518" s="136">
        <f t="shared" si="619"/>
        <v>0.59318754499640025</v>
      </c>
      <c r="I1518" s="2"/>
      <c r="J1518" s="2">
        <f t="shared" si="621"/>
        <v>0.19645428365730741</v>
      </c>
      <c r="K1518" s="2">
        <f t="shared" si="622"/>
        <v>0.78964182865370769</v>
      </c>
      <c r="L1518" s="2">
        <f t="shared" si="623"/>
        <v>0</v>
      </c>
      <c r="M1518" s="2">
        <f t="shared" si="624"/>
        <v>1.3903887688984873E-2</v>
      </c>
      <c r="N1518" s="63">
        <v>4366</v>
      </c>
      <c r="O1518" s="63">
        <v>17549</v>
      </c>
      <c r="P1518" s="63"/>
      <c r="Q1518" s="63">
        <v>195</v>
      </c>
      <c r="R1518" s="63">
        <v>31</v>
      </c>
      <c r="S1518" s="63">
        <v>60</v>
      </c>
      <c r="T1518" s="63"/>
      <c r="U1518" s="63"/>
      <c r="V1518" s="63"/>
      <c r="W1518" s="63"/>
      <c r="X1518" s="63"/>
      <c r="Y1518" s="63"/>
      <c r="Z1518" s="63"/>
      <c r="AA1518" s="63"/>
      <c r="AB1518" s="63"/>
      <c r="AC1518" s="63"/>
      <c r="AD1518" s="63"/>
      <c r="AE1518" s="63"/>
      <c r="AF1518" s="63"/>
      <c r="AG1518" s="63"/>
      <c r="AH1518" s="63"/>
      <c r="AI1518" s="63"/>
      <c r="AJ1518" s="63"/>
      <c r="AK1518" s="63"/>
      <c r="AL1518" s="63"/>
      <c r="AM1518" s="63"/>
      <c r="AN1518" s="63"/>
      <c r="AO1518">
        <v>23</v>
      </c>
      <c r="AP1518" s="63"/>
      <c r="AQ1518" s="63"/>
      <c r="AS1518" s="5">
        <f>IF(Q1518&gt;0,RANK(Q1518,(N1518:P1518,Q1518:AE1518)),0)</f>
        <v>3</v>
      </c>
      <c r="AT1518" s="5">
        <f>IF(R1518&gt;0,RANK(R1518,(N1518:P1518,Q1518:AE1518)),0)</f>
        <v>5</v>
      </c>
      <c r="AU1518" s="5">
        <f>IF(T1518&gt;0,RANK(T1518,(N1518:P1518,Q1518:AE1518)),0)</f>
        <v>0</v>
      </c>
      <c r="AV1518" s="5">
        <f>IF(S1518&gt;0,RANK(S1518,(N1518:P1518,Q1518:AE1518)),0)</f>
        <v>4</v>
      </c>
      <c r="AW1518" s="2">
        <f t="shared" si="625"/>
        <v>8.7742980561555071E-3</v>
      </c>
      <c r="AX1518" s="2">
        <f t="shared" si="626"/>
        <v>1.3948884089272859E-3</v>
      </c>
      <c r="AY1518" s="2">
        <f t="shared" si="627"/>
        <v>0</v>
      </c>
      <c r="AZ1518" s="2">
        <f t="shared" si="628"/>
        <v>2.6997840172786176E-3</v>
      </c>
      <c r="BB1518" t="s">
        <v>1311</v>
      </c>
      <c r="BC1518" t="s">
        <v>1121</v>
      </c>
      <c r="BD1518">
        <v>4</v>
      </c>
      <c r="BF1518" s="111">
        <v>28</v>
      </c>
      <c r="BG1518" s="113">
        <v>109</v>
      </c>
      <c r="BH1518" s="117">
        <f t="shared" si="629"/>
        <v>28109</v>
      </c>
      <c r="BJ1518" s="5" t="s">
        <v>3185</v>
      </c>
    </row>
    <row r="1519" spans="1:62" hidden="1" outlineLevel="1">
      <c r="A1519" t="s">
        <v>2129</v>
      </c>
      <c r="B1519" t="s">
        <v>1121</v>
      </c>
      <c r="C1519" s="1">
        <f t="shared" si="620"/>
        <v>5722</v>
      </c>
      <c r="D1519" s="5">
        <f>IF(N1519&gt;0, RANK(N1519,(N1519:P1519,Q1519:AE1519)),0)</f>
        <v>2</v>
      </c>
      <c r="E1519" s="5">
        <f>IF(O1519&gt;0,RANK(O1519,(N1519:P1519,Q1519:AE1519)),0)</f>
        <v>1</v>
      </c>
      <c r="F1519" s="5">
        <f>IF(P1519&gt;0,RANK(P1519,(N1519:P1519,Q1519:AE1519)),0)</f>
        <v>0</v>
      </c>
      <c r="G1519" s="131">
        <f t="shared" si="618"/>
        <v>2610</v>
      </c>
      <c r="H1519" s="136">
        <f t="shared" si="619"/>
        <v>0.45613421880461374</v>
      </c>
      <c r="I1519" s="2"/>
      <c r="J1519" s="2">
        <f t="shared" si="621"/>
        <v>0.26686473261097521</v>
      </c>
      <c r="K1519" s="2">
        <f t="shared" si="622"/>
        <v>0.72299895141558901</v>
      </c>
      <c r="L1519" s="2">
        <f t="shared" si="623"/>
        <v>0</v>
      </c>
      <c r="M1519" s="2">
        <f t="shared" si="624"/>
        <v>1.0136315973435783E-2</v>
      </c>
      <c r="N1519" s="63">
        <v>1527</v>
      </c>
      <c r="O1519" s="63">
        <v>4137</v>
      </c>
      <c r="P1519" s="63"/>
      <c r="Q1519" s="63">
        <v>32</v>
      </c>
      <c r="R1519" s="63">
        <v>9</v>
      </c>
      <c r="S1519" s="63">
        <v>10</v>
      </c>
      <c r="T1519" s="63"/>
      <c r="U1519" s="63"/>
      <c r="V1519" s="63"/>
      <c r="W1519" s="63"/>
      <c r="X1519" s="63"/>
      <c r="Y1519" s="63"/>
      <c r="Z1519" s="63"/>
      <c r="AA1519" s="63"/>
      <c r="AB1519" s="63"/>
      <c r="AC1519" s="63"/>
      <c r="AD1519" s="63"/>
      <c r="AE1519" s="63"/>
      <c r="AF1519" s="63"/>
      <c r="AG1519" s="63"/>
      <c r="AH1519" s="63"/>
      <c r="AI1519" s="63"/>
      <c r="AJ1519" s="63"/>
      <c r="AK1519" s="63"/>
      <c r="AL1519" s="63"/>
      <c r="AM1519" s="63"/>
      <c r="AN1519" s="63"/>
      <c r="AO1519">
        <v>7</v>
      </c>
      <c r="AP1519" s="63"/>
      <c r="AQ1519" s="63"/>
      <c r="AS1519" s="5">
        <f>IF(Q1519&gt;0,RANK(Q1519,(N1519:P1519,Q1519:AE1519)),0)</f>
        <v>3</v>
      </c>
      <c r="AT1519" s="5">
        <f>IF(R1519&gt;0,RANK(R1519,(N1519:P1519,Q1519:AE1519)),0)</f>
        <v>5</v>
      </c>
      <c r="AU1519" s="5">
        <f>IF(T1519&gt;0,RANK(T1519,(N1519:P1519,Q1519:AE1519)),0)</f>
        <v>0</v>
      </c>
      <c r="AV1519" s="5">
        <f>IF(S1519&gt;0,RANK(S1519,(N1519:P1519,Q1519:AE1519)),0)</f>
        <v>4</v>
      </c>
      <c r="AW1519" s="2">
        <f t="shared" si="625"/>
        <v>5.592450192240475E-3</v>
      </c>
      <c r="AX1519" s="2">
        <f t="shared" si="626"/>
        <v>1.5728766165676337E-3</v>
      </c>
      <c r="AY1519" s="2">
        <f t="shared" si="627"/>
        <v>0</v>
      </c>
      <c r="AZ1519" s="2">
        <f t="shared" si="628"/>
        <v>1.7476406850751485E-3</v>
      </c>
      <c r="BB1519" t="s">
        <v>2129</v>
      </c>
      <c r="BC1519" t="s">
        <v>1121</v>
      </c>
      <c r="BD1519">
        <v>4</v>
      </c>
      <c r="BF1519" s="111">
        <v>28</v>
      </c>
      <c r="BG1519" s="113">
        <v>111</v>
      </c>
      <c r="BH1519" s="117">
        <f t="shared" si="629"/>
        <v>28111</v>
      </c>
      <c r="BJ1519" s="5" t="s">
        <v>3185</v>
      </c>
    </row>
    <row r="1520" spans="1:62" hidden="1" outlineLevel="1">
      <c r="A1520" t="s">
        <v>2670</v>
      </c>
      <c r="B1520" t="s">
        <v>1121</v>
      </c>
      <c r="C1520" s="1">
        <f t="shared" si="620"/>
        <v>17974</v>
      </c>
      <c r="D1520" s="5">
        <f>IF(N1520&gt;0, RANK(N1520,(N1520:P1520,Q1520:AE1520)),0)</f>
        <v>1</v>
      </c>
      <c r="E1520" s="5">
        <f>IF(O1520&gt;0,RANK(O1520,(N1520:P1520,Q1520:AE1520)),0)</f>
        <v>2</v>
      </c>
      <c r="F1520" s="5">
        <f>IF(P1520&gt;0,RANK(P1520,(N1520:P1520,Q1520:AE1520)),0)</f>
        <v>0</v>
      </c>
      <c r="G1520" s="131">
        <f t="shared" si="618"/>
        <v>1469</v>
      </c>
      <c r="H1520" s="136">
        <f t="shared" si="619"/>
        <v>8.17291643485034E-2</v>
      </c>
      <c r="I1520" s="2"/>
      <c r="J1520" s="2">
        <f t="shared" si="621"/>
        <v>0.53688661399799709</v>
      </c>
      <c r="K1520" s="2">
        <f t="shared" si="622"/>
        <v>0.45515744964949373</v>
      </c>
      <c r="L1520" s="2">
        <f t="shared" si="623"/>
        <v>0</v>
      </c>
      <c r="M1520" s="2">
        <f t="shared" si="624"/>
        <v>7.9559363525091853E-3</v>
      </c>
      <c r="N1520" s="63">
        <v>9650</v>
      </c>
      <c r="O1520" s="63">
        <v>8181</v>
      </c>
      <c r="P1520" s="63"/>
      <c r="Q1520" s="63">
        <v>82</v>
      </c>
      <c r="R1520" s="63">
        <v>16</v>
      </c>
      <c r="S1520" s="63">
        <v>35</v>
      </c>
      <c r="T1520" s="63"/>
      <c r="U1520" s="63"/>
      <c r="V1520" s="63"/>
      <c r="W1520" s="63"/>
      <c r="X1520" s="63"/>
      <c r="Y1520" s="63"/>
      <c r="Z1520" s="63"/>
      <c r="AA1520" s="63"/>
      <c r="AB1520" s="63"/>
      <c r="AC1520" s="63"/>
      <c r="AD1520" s="63"/>
      <c r="AE1520" s="63"/>
      <c r="AF1520" s="63"/>
      <c r="AG1520" s="63"/>
      <c r="AH1520" s="63"/>
      <c r="AI1520" s="63"/>
      <c r="AJ1520" s="63"/>
      <c r="AK1520" s="63"/>
      <c r="AL1520" s="63"/>
      <c r="AM1520" s="63"/>
      <c r="AN1520" s="63"/>
      <c r="AO1520">
        <v>10</v>
      </c>
      <c r="AP1520" s="63"/>
      <c r="AQ1520" s="63"/>
      <c r="AS1520" s="5">
        <f>IF(Q1520&gt;0,RANK(Q1520,(N1520:P1520,Q1520:AE1520)),0)</f>
        <v>3</v>
      </c>
      <c r="AT1520" s="5">
        <f>IF(R1520&gt;0,RANK(R1520,(N1520:P1520,Q1520:AE1520)),0)</f>
        <v>5</v>
      </c>
      <c r="AU1520" s="5">
        <f>IF(T1520&gt;0,RANK(T1520,(N1520:P1520,Q1520:AE1520)),0)</f>
        <v>0</v>
      </c>
      <c r="AV1520" s="5">
        <f>IF(S1520&gt;0,RANK(S1520,(N1520:P1520,Q1520:AE1520)),0)</f>
        <v>4</v>
      </c>
      <c r="AW1520" s="2">
        <f t="shared" si="625"/>
        <v>4.5621453210192503E-3</v>
      </c>
      <c r="AX1520" s="2">
        <f t="shared" si="626"/>
        <v>8.9017469678424389E-4</v>
      </c>
      <c r="AY1520" s="2">
        <f t="shared" si="627"/>
        <v>0</v>
      </c>
      <c r="AZ1520" s="2">
        <f t="shared" si="628"/>
        <v>1.9472571492155336E-3</v>
      </c>
      <c r="BB1520" t="s">
        <v>2670</v>
      </c>
      <c r="BC1520" t="s">
        <v>1121</v>
      </c>
      <c r="BD1520">
        <v>3</v>
      </c>
      <c r="BF1520" s="111">
        <v>28</v>
      </c>
      <c r="BG1520" s="113">
        <v>113</v>
      </c>
      <c r="BH1520" s="117">
        <f t="shared" si="629"/>
        <v>28113</v>
      </c>
      <c r="BJ1520" s="5" t="s">
        <v>3185</v>
      </c>
    </row>
    <row r="1521" spans="1:66" hidden="1" outlineLevel="1">
      <c r="A1521" t="s">
        <v>3016</v>
      </c>
      <c r="B1521" t="s">
        <v>1121</v>
      </c>
      <c r="C1521" s="1">
        <f t="shared" si="620"/>
        <v>12411</v>
      </c>
      <c r="D1521" s="5">
        <f>IF(N1521&gt;0, RANK(N1521,(N1521:P1521,Q1521:AE1521)),0)</f>
        <v>2</v>
      </c>
      <c r="E1521" s="5">
        <f>IF(O1521&gt;0,RANK(O1521,(N1521:P1521,Q1521:AE1521)),0)</f>
        <v>1</v>
      </c>
      <c r="F1521" s="5">
        <f>IF(P1521&gt;0,RANK(P1521,(N1521:P1521,Q1521:AE1521)),0)</f>
        <v>0</v>
      </c>
      <c r="G1521" s="131">
        <f t="shared" si="618"/>
        <v>6644</v>
      </c>
      <c r="H1521" s="136">
        <f t="shared" si="619"/>
        <v>0.53533156071227139</v>
      </c>
      <c r="I1521" s="2"/>
      <c r="J1521" s="2">
        <f t="shared" si="621"/>
        <v>0.22592861171541376</v>
      </c>
      <c r="K1521" s="2">
        <f t="shared" si="622"/>
        <v>0.76126017242768507</v>
      </c>
      <c r="L1521" s="2">
        <f t="shared" si="623"/>
        <v>0</v>
      </c>
      <c r="M1521" s="2">
        <f t="shared" si="624"/>
        <v>1.2811215856901148E-2</v>
      </c>
      <c r="N1521" s="63">
        <v>2804</v>
      </c>
      <c r="O1521" s="63">
        <v>9448</v>
      </c>
      <c r="P1521" s="63"/>
      <c r="Q1521" s="63">
        <v>90</v>
      </c>
      <c r="R1521" s="63">
        <v>21</v>
      </c>
      <c r="S1521" s="63">
        <v>39</v>
      </c>
      <c r="T1521" s="63"/>
      <c r="U1521" s="63"/>
      <c r="V1521" s="63"/>
      <c r="W1521" s="63"/>
      <c r="X1521" s="63"/>
      <c r="Y1521" s="63"/>
      <c r="Z1521" s="63"/>
      <c r="AA1521" s="63"/>
      <c r="AB1521" s="63"/>
      <c r="AC1521" s="63"/>
      <c r="AD1521" s="63"/>
      <c r="AE1521" s="63"/>
      <c r="AF1521" s="63"/>
      <c r="AG1521" s="63"/>
      <c r="AH1521" s="63"/>
      <c r="AI1521" s="63"/>
      <c r="AJ1521" s="63"/>
      <c r="AK1521" s="63"/>
      <c r="AL1521" s="63"/>
      <c r="AM1521" s="63"/>
      <c r="AN1521" s="63"/>
      <c r="AO1521">
        <v>9</v>
      </c>
      <c r="AP1521" s="63"/>
      <c r="AQ1521" s="63"/>
      <c r="AS1521" s="5">
        <f>IF(Q1521&gt;0,RANK(Q1521,(N1521:P1521,Q1521:AE1521)),0)</f>
        <v>3</v>
      </c>
      <c r="AT1521" s="5">
        <f>IF(R1521&gt;0,RANK(R1521,(N1521:P1521,Q1521:AE1521)),0)</f>
        <v>5</v>
      </c>
      <c r="AU1521" s="5">
        <f>IF(T1521&gt;0,RANK(T1521,(N1521:P1521,Q1521:AE1521)),0)</f>
        <v>0</v>
      </c>
      <c r="AV1521" s="5">
        <f>IF(S1521&gt;0,RANK(S1521,(N1521:P1521,Q1521:AE1521)),0)</f>
        <v>4</v>
      </c>
      <c r="AW1521" s="2">
        <f t="shared" si="625"/>
        <v>7.251631617113851E-3</v>
      </c>
      <c r="AX1521" s="2">
        <f t="shared" si="626"/>
        <v>1.6920473773265651E-3</v>
      </c>
      <c r="AY1521" s="2">
        <f t="shared" si="627"/>
        <v>0</v>
      </c>
      <c r="AZ1521" s="2">
        <f t="shared" si="628"/>
        <v>3.1423737007493352E-3</v>
      </c>
      <c r="BB1521" t="s">
        <v>3016</v>
      </c>
      <c r="BC1521" t="s">
        <v>1121</v>
      </c>
      <c r="BD1521">
        <v>1</v>
      </c>
      <c r="BF1521" s="111">
        <v>28</v>
      </c>
      <c r="BG1521" s="113">
        <v>115</v>
      </c>
      <c r="BH1521" s="117">
        <f t="shared" si="629"/>
        <v>28115</v>
      </c>
      <c r="BJ1521" s="5" t="s">
        <v>3185</v>
      </c>
    </row>
    <row r="1522" spans="1:66" hidden="1" outlineLevel="1">
      <c r="A1522" t="s">
        <v>462</v>
      </c>
      <c r="B1522" t="s">
        <v>1121</v>
      </c>
      <c r="C1522" s="1">
        <f t="shared" si="620"/>
        <v>10033</v>
      </c>
      <c r="D1522" s="5">
        <f>IF(N1522&gt;0, RANK(N1522,(N1522:P1522,Q1522:AE1522)),0)</f>
        <v>2</v>
      </c>
      <c r="E1522" s="5">
        <f>IF(O1522&gt;0,RANK(O1522,(N1522:P1522,Q1522:AE1522)),0)</f>
        <v>1</v>
      </c>
      <c r="F1522" s="5">
        <f>IF(P1522&gt;0,RANK(P1522,(N1522:P1522,Q1522:AE1522)),0)</f>
        <v>0</v>
      </c>
      <c r="G1522" s="131">
        <f t="shared" si="618"/>
        <v>4258</v>
      </c>
      <c r="H1522" s="136">
        <f t="shared" si="619"/>
        <v>0.42439948171035585</v>
      </c>
      <c r="I1522" s="2"/>
      <c r="J1522" s="2">
        <f t="shared" si="621"/>
        <v>0.28077344762284462</v>
      </c>
      <c r="K1522" s="2">
        <f t="shared" si="622"/>
        <v>0.70517292933320042</v>
      </c>
      <c r="L1522" s="2">
        <f t="shared" si="623"/>
        <v>0</v>
      </c>
      <c r="M1522" s="2">
        <f t="shared" si="624"/>
        <v>1.4053623043954966E-2</v>
      </c>
      <c r="N1522" s="63">
        <v>2817</v>
      </c>
      <c r="O1522" s="63">
        <v>7075</v>
      </c>
      <c r="P1522" s="63"/>
      <c r="Q1522" s="63">
        <v>74</v>
      </c>
      <c r="R1522" s="63">
        <v>18</v>
      </c>
      <c r="S1522" s="63">
        <v>40</v>
      </c>
      <c r="T1522" s="63"/>
      <c r="U1522" s="63"/>
      <c r="V1522" s="63"/>
      <c r="W1522" s="63"/>
      <c r="X1522" s="63"/>
      <c r="Y1522" s="63"/>
      <c r="Z1522" s="63"/>
      <c r="AA1522" s="63"/>
      <c r="AB1522" s="63"/>
      <c r="AC1522" s="63"/>
      <c r="AD1522" s="63"/>
      <c r="AE1522" s="63"/>
      <c r="AF1522" s="63"/>
      <c r="AG1522" s="63"/>
      <c r="AH1522" s="63"/>
      <c r="AI1522" s="63"/>
      <c r="AJ1522" s="63"/>
      <c r="AK1522" s="63"/>
      <c r="AL1522" s="63"/>
      <c r="AM1522" s="63"/>
      <c r="AN1522" s="63"/>
      <c r="AO1522">
        <v>9</v>
      </c>
      <c r="AP1522" s="63"/>
      <c r="AQ1522" s="63"/>
      <c r="AS1522" s="5">
        <f>IF(Q1522&gt;0,RANK(Q1522,(N1522:P1522,Q1522:AE1522)),0)</f>
        <v>3</v>
      </c>
      <c r="AT1522" s="5">
        <f>IF(R1522&gt;0,RANK(R1522,(N1522:P1522,Q1522:AE1522)),0)</f>
        <v>5</v>
      </c>
      <c r="AU1522" s="5">
        <f>IF(T1522&gt;0,RANK(T1522,(N1522:P1522,Q1522:AE1522)),0)</f>
        <v>0</v>
      </c>
      <c r="AV1522" s="5">
        <f>IF(S1522&gt;0,RANK(S1522,(N1522:P1522,Q1522:AE1522)),0)</f>
        <v>4</v>
      </c>
      <c r="AW1522" s="2">
        <f t="shared" si="625"/>
        <v>7.3756603209408954E-3</v>
      </c>
      <c r="AX1522" s="2">
        <f t="shared" si="626"/>
        <v>1.7940795375261636E-3</v>
      </c>
      <c r="AY1522" s="2">
        <f t="shared" si="627"/>
        <v>0</v>
      </c>
      <c r="AZ1522" s="2">
        <f t="shared" si="628"/>
        <v>3.9868434167248078E-3</v>
      </c>
      <c r="BB1522" t="s">
        <v>462</v>
      </c>
      <c r="BC1522" t="s">
        <v>1121</v>
      </c>
      <c r="BD1522">
        <v>1</v>
      </c>
      <c r="BF1522" s="111">
        <v>28</v>
      </c>
      <c r="BG1522" s="113">
        <v>117</v>
      </c>
      <c r="BH1522" s="117">
        <f t="shared" si="629"/>
        <v>28117</v>
      </c>
      <c r="BJ1522" s="5" t="s">
        <v>3185</v>
      </c>
    </row>
    <row r="1523" spans="1:66" hidden="1" outlineLevel="1">
      <c r="A1523" t="s">
        <v>133</v>
      </c>
      <c r="B1523" t="s">
        <v>1121</v>
      </c>
      <c r="C1523" s="1">
        <f t="shared" si="620"/>
        <v>3979</v>
      </c>
      <c r="D1523" s="5">
        <f>IF(N1523&gt;0, RANK(N1523,(N1523:P1523,Q1523:AE1523)),0)</f>
        <v>1</v>
      </c>
      <c r="E1523" s="5">
        <f>IF(O1523&gt;0,RANK(O1523,(N1523:P1523,Q1523:AE1523)),0)</f>
        <v>2</v>
      </c>
      <c r="F1523" s="5">
        <f>IF(P1523&gt;0,RANK(P1523,(N1523:P1523,Q1523:AE1523)),0)</f>
        <v>0</v>
      </c>
      <c r="G1523" s="131">
        <f t="shared" si="618"/>
        <v>1721</v>
      </c>
      <c r="H1523" s="136">
        <f t="shared" si="619"/>
        <v>0.43252073385272682</v>
      </c>
      <c r="I1523" s="2"/>
      <c r="J1523" s="2">
        <f t="shared" si="621"/>
        <v>0.71299321437547125</v>
      </c>
      <c r="K1523" s="2">
        <f t="shared" si="622"/>
        <v>0.28047248052274443</v>
      </c>
      <c r="L1523" s="2">
        <f t="shared" si="623"/>
        <v>0</v>
      </c>
      <c r="M1523" s="2">
        <f t="shared" si="624"/>
        <v>6.5343051017843212E-3</v>
      </c>
      <c r="N1523" s="63">
        <v>2837</v>
      </c>
      <c r="O1523" s="63">
        <v>1116</v>
      </c>
      <c r="P1523" s="63"/>
      <c r="Q1523" s="63">
        <v>10</v>
      </c>
      <c r="R1523" s="63">
        <v>7</v>
      </c>
      <c r="S1523" s="63">
        <v>6</v>
      </c>
      <c r="T1523" s="63"/>
      <c r="U1523" s="63"/>
      <c r="V1523" s="63"/>
      <c r="W1523" s="63"/>
      <c r="X1523" s="63"/>
      <c r="Y1523" s="63"/>
      <c r="Z1523" s="63"/>
      <c r="AA1523" s="63"/>
      <c r="AB1523" s="63"/>
      <c r="AC1523" s="63"/>
      <c r="AD1523" s="63"/>
      <c r="AE1523" s="63"/>
      <c r="AF1523" s="63"/>
      <c r="AG1523" s="63"/>
      <c r="AH1523" s="63"/>
      <c r="AI1523" s="63"/>
      <c r="AJ1523" s="63"/>
      <c r="AK1523" s="63"/>
      <c r="AL1523" s="63"/>
      <c r="AM1523" s="63"/>
      <c r="AN1523" s="63"/>
      <c r="AO1523">
        <v>3</v>
      </c>
      <c r="AP1523" s="63"/>
      <c r="AQ1523" s="63"/>
      <c r="AS1523" s="5">
        <f>IF(Q1523&gt;0,RANK(Q1523,(N1523:P1523,Q1523:AE1523)),0)</f>
        <v>3</v>
      </c>
      <c r="AT1523" s="5">
        <f>IF(R1523&gt;0,RANK(R1523,(N1523:P1523,Q1523:AE1523)),0)</f>
        <v>4</v>
      </c>
      <c r="AU1523" s="5">
        <f>IF(T1523&gt;0,RANK(T1523,(N1523:P1523,Q1523:AE1523)),0)</f>
        <v>0</v>
      </c>
      <c r="AV1523" s="5">
        <f>IF(S1523&gt;0,RANK(S1523,(N1523:P1523,Q1523:AE1523)),0)</f>
        <v>5</v>
      </c>
      <c r="AW1523" s="2">
        <f t="shared" si="625"/>
        <v>2.5131942699170647E-3</v>
      </c>
      <c r="AX1523" s="2">
        <f t="shared" si="626"/>
        <v>1.7592359889419453E-3</v>
      </c>
      <c r="AY1523" s="2">
        <f t="shared" si="627"/>
        <v>0</v>
      </c>
      <c r="AZ1523" s="2">
        <f t="shared" si="628"/>
        <v>1.5079165619502387E-3</v>
      </c>
      <c r="BB1523" t="s">
        <v>133</v>
      </c>
      <c r="BC1523" t="s">
        <v>1121</v>
      </c>
      <c r="BD1523">
        <v>2</v>
      </c>
      <c r="BF1523" s="111">
        <v>28</v>
      </c>
      <c r="BG1523" s="113">
        <v>119</v>
      </c>
      <c r="BH1523" s="117">
        <f t="shared" si="629"/>
        <v>28119</v>
      </c>
      <c r="BJ1523" s="5" t="s">
        <v>3185</v>
      </c>
    </row>
    <row r="1524" spans="1:66" hidden="1" outlineLevel="1">
      <c r="A1524" t="s">
        <v>1217</v>
      </c>
      <c r="B1524" t="s">
        <v>1121</v>
      </c>
      <c r="C1524" s="1">
        <f t="shared" si="620"/>
        <v>64145</v>
      </c>
      <c r="D1524" s="5">
        <f>IF(N1524&gt;0, RANK(N1524,(N1524:P1524,Q1524:AE1524)),0)</f>
        <v>2</v>
      </c>
      <c r="E1524" s="5">
        <f>IF(O1524&gt;0,RANK(O1524,(N1524:P1524,Q1524:AE1524)),0)</f>
        <v>1</v>
      </c>
      <c r="F1524" s="5">
        <f>IF(P1524&gt;0,RANK(P1524,(N1524:P1524,Q1524:AE1524)),0)</f>
        <v>0</v>
      </c>
      <c r="G1524" s="131">
        <f t="shared" si="618"/>
        <v>33456</v>
      </c>
      <c r="H1524" s="136">
        <f t="shared" si="619"/>
        <v>0.52156832177098755</v>
      </c>
      <c r="I1524" s="2"/>
      <c r="J1524" s="2">
        <f t="shared" si="621"/>
        <v>0.23365811832566841</v>
      </c>
      <c r="K1524" s="2">
        <f t="shared" si="622"/>
        <v>0.75522644009665596</v>
      </c>
      <c r="L1524" s="2">
        <f t="shared" si="623"/>
        <v>0</v>
      </c>
      <c r="M1524" s="2">
        <f t="shared" si="624"/>
        <v>1.1115441577675633E-2</v>
      </c>
      <c r="N1524" s="63">
        <v>14988</v>
      </c>
      <c r="O1524" s="63">
        <v>48444</v>
      </c>
      <c r="P1524" s="63"/>
      <c r="Q1524" s="63">
        <v>436</v>
      </c>
      <c r="R1524" s="63">
        <v>89</v>
      </c>
      <c r="S1524" s="63">
        <v>98</v>
      </c>
      <c r="T1524" s="63"/>
      <c r="U1524" s="63"/>
      <c r="V1524" s="63"/>
      <c r="W1524" s="63"/>
      <c r="X1524" s="63"/>
      <c r="Y1524" s="63"/>
      <c r="Z1524" s="63"/>
      <c r="AA1524" s="63"/>
      <c r="AB1524" s="63"/>
      <c r="AC1524" s="63"/>
      <c r="AD1524" s="63"/>
      <c r="AE1524" s="63"/>
      <c r="AF1524" s="63"/>
      <c r="AG1524" s="63"/>
      <c r="AH1524" s="63"/>
      <c r="AI1524" s="63"/>
      <c r="AJ1524" s="63"/>
      <c r="AK1524" s="63"/>
      <c r="AL1524" s="63"/>
      <c r="AM1524" s="63"/>
      <c r="AN1524" s="63"/>
      <c r="AO1524">
        <v>90</v>
      </c>
      <c r="AP1524" s="63"/>
      <c r="AQ1524" s="63"/>
      <c r="AS1524" s="5">
        <f>IF(Q1524&gt;0,RANK(Q1524,(N1524:P1524,Q1524:AE1524)),0)</f>
        <v>3</v>
      </c>
      <c r="AT1524" s="5">
        <f>IF(R1524&gt;0,RANK(R1524,(N1524:P1524,Q1524:AE1524)),0)</f>
        <v>5</v>
      </c>
      <c r="AU1524" s="5">
        <f>IF(T1524&gt;0,RANK(T1524,(N1524:P1524,Q1524:AE1524)),0)</f>
        <v>0</v>
      </c>
      <c r="AV1524" s="5">
        <f>IF(S1524&gt;0,RANK(S1524,(N1524:P1524,Q1524:AE1524)),0)</f>
        <v>4</v>
      </c>
      <c r="AW1524" s="2">
        <f t="shared" si="625"/>
        <v>6.7971003195884325E-3</v>
      </c>
      <c r="AX1524" s="2">
        <f t="shared" si="626"/>
        <v>1.3874814872554368E-3</v>
      </c>
      <c r="AY1524" s="2">
        <f t="shared" si="627"/>
        <v>0</v>
      </c>
      <c r="AZ1524" s="2">
        <f t="shared" si="628"/>
        <v>1.5277886039441889E-3</v>
      </c>
      <c r="BB1524" t="s">
        <v>1217</v>
      </c>
      <c r="BC1524" t="s">
        <v>1121</v>
      </c>
      <c r="BD1524">
        <v>3</v>
      </c>
      <c r="BF1524" s="111">
        <v>28</v>
      </c>
      <c r="BG1524" s="113">
        <v>121</v>
      </c>
      <c r="BH1524" s="117">
        <f t="shared" si="629"/>
        <v>28121</v>
      </c>
      <c r="BJ1524" s="5" t="s">
        <v>3185</v>
      </c>
      <c r="BN1524" s="63"/>
    </row>
    <row r="1525" spans="1:66" hidden="1" outlineLevel="1">
      <c r="A1525" t="s">
        <v>837</v>
      </c>
      <c r="B1525" t="s">
        <v>1121</v>
      </c>
      <c r="C1525" s="1">
        <f t="shared" si="620"/>
        <v>11202</v>
      </c>
      <c r="D1525" s="5">
        <f>IF(N1525&gt;0, RANK(N1525,(N1525:P1525,Q1525:AE1525)),0)</f>
        <v>2</v>
      </c>
      <c r="E1525" s="5">
        <f>IF(O1525&gt;0,RANK(O1525,(N1525:P1525,Q1525:AE1525)),0)</f>
        <v>1</v>
      </c>
      <c r="F1525" s="5">
        <f>IF(P1525&gt;0,RANK(P1525,(N1525:P1525,Q1525:AE1525)),0)</f>
        <v>0</v>
      </c>
      <c r="G1525" s="131">
        <f t="shared" si="618"/>
        <v>1058</v>
      </c>
      <c r="H1525" s="136">
        <f t="shared" si="619"/>
        <v>9.4447420103552934E-2</v>
      </c>
      <c r="I1525" s="2"/>
      <c r="J1525" s="2">
        <f t="shared" si="621"/>
        <v>0.44911622924477773</v>
      </c>
      <c r="K1525" s="2">
        <f t="shared" si="622"/>
        <v>0.54356364934833068</v>
      </c>
      <c r="L1525" s="2">
        <f t="shared" si="623"/>
        <v>0</v>
      </c>
      <c r="M1525" s="2">
        <f t="shared" si="624"/>
        <v>7.3201214068916443E-3</v>
      </c>
      <c r="N1525" s="63">
        <v>5031</v>
      </c>
      <c r="O1525" s="63">
        <v>6089</v>
      </c>
      <c r="P1525" s="63"/>
      <c r="Q1525" s="63">
        <v>44</v>
      </c>
      <c r="R1525" s="63">
        <v>6</v>
      </c>
      <c r="S1525" s="63">
        <v>26</v>
      </c>
      <c r="T1525" s="63"/>
      <c r="U1525" s="63"/>
      <c r="V1525" s="63"/>
      <c r="W1525" s="63"/>
      <c r="X1525" s="63"/>
      <c r="Y1525" s="63"/>
      <c r="Z1525" s="63"/>
      <c r="AA1525" s="63"/>
      <c r="AB1525" s="63"/>
      <c r="AC1525" s="63"/>
      <c r="AD1525" s="63"/>
      <c r="AE1525" s="63"/>
      <c r="AF1525" s="63"/>
      <c r="AG1525" s="63"/>
      <c r="AH1525" s="63"/>
      <c r="AI1525" s="63"/>
      <c r="AJ1525" s="63"/>
      <c r="AK1525" s="63"/>
      <c r="AL1525" s="63"/>
      <c r="AM1525" s="63"/>
      <c r="AN1525" s="63"/>
      <c r="AO1525">
        <v>6</v>
      </c>
      <c r="AP1525" s="63"/>
      <c r="AQ1525" s="63"/>
      <c r="AS1525" s="5">
        <f>IF(Q1525&gt;0,RANK(Q1525,(N1525:P1525,Q1525:AE1525)),0)</f>
        <v>3</v>
      </c>
      <c r="AT1525" s="5">
        <f>IF(R1525&gt;0,RANK(R1525,(N1525:P1525,Q1525:AE1525)),0)</f>
        <v>5</v>
      </c>
      <c r="AU1525" s="5">
        <f>IF(T1525&gt;0,RANK(T1525,(N1525:P1525,Q1525:AE1525)),0)</f>
        <v>0</v>
      </c>
      <c r="AV1525" s="5">
        <f>IF(S1525&gt;0,RANK(S1525,(N1525:P1525,Q1525:AE1525)),0)</f>
        <v>4</v>
      </c>
      <c r="AW1525" s="2">
        <f t="shared" si="625"/>
        <v>3.9278700232101412E-3</v>
      </c>
      <c r="AX1525" s="2">
        <f t="shared" si="626"/>
        <v>5.3561863952865559E-4</v>
      </c>
      <c r="AY1525" s="2">
        <f t="shared" si="627"/>
        <v>0</v>
      </c>
      <c r="AZ1525" s="2">
        <f t="shared" si="628"/>
        <v>2.3210141046241741E-3</v>
      </c>
      <c r="BB1525" t="s">
        <v>837</v>
      </c>
      <c r="BC1525" t="s">
        <v>1121</v>
      </c>
      <c r="BD1525">
        <v>3</v>
      </c>
      <c r="BF1525" s="111">
        <v>28</v>
      </c>
      <c r="BG1525" s="113">
        <v>123</v>
      </c>
      <c r="BH1525" s="117">
        <f t="shared" si="629"/>
        <v>28123</v>
      </c>
      <c r="BJ1525" s="5" t="s">
        <v>3185</v>
      </c>
    </row>
    <row r="1526" spans="1:66" hidden="1" outlineLevel="1">
      <c r="A1526" t="s">
        <v>1218</v>
      </c>
      <c r="B1526" t="s">
        <v>1121</v>
      </c>
      <c r="C1526" s="1">
        <f t="shared" si="620"/>
        <v>2532</v>
      </c>
      <c r="D1526" s="5">
        <f>IF(N1526&gt;0, RANK(N1526,(N1526:P1526,Q1526:AE1526)),0)</f>
        <v>1</v>
      </c>
      <c r="E1526" s="5">
        <f>IF(O1526&gt;0,RANK(O1526,(N1526:P1526,Q1526:AE1526)),0)</f>
        <v>2</v>
      </c>
      <c r="F1526" s="5">
        <f>IF(P1526&gt;0,RANK(P1526,(N1526:P1526,Q1526:AE1526)),0)</f>
        <v>0</v>
      </c>
      <c r="G1526" s="131">
        <f t="shared" si="618"/>
        <v>1045</v>
      </c>
      <c r="H1526" s="136">
        <f t="shared" si="619"/>
        <v>0.4127172195892575</v>
      </c>
      <c r="I1526" s="2"/>
      <c r="J1526" s="2">
        <f t="shared" si="621"/>
        <v>0.70379146919431279</v>
      </c>
      <c r="K1526" s="2">
        <f t="shared" si="622"/>
        <v>0.29107424960505529</v>
      </c>
      <c r="L1526" s="2">
        <f t="shared" si="623"/>
        <v>0</v>
      </c>
      <c r="M1526" s="2">
        <f t="shared" si="624"/>
        <v>5.1342812006319183E-3</v>
      </c>
      <c r="N1526" s="63">
        <v>1782</v>
      </c>
      <c r="O1526" s="63">
        <v>737</v>
      </c>
      <c r="P1526" s="63"/>
      <c r="Q1526" s="63">
        <v>5</v>
      </c>
      <c r="R1526" s="63">
        <v>1</v>
      </c>
      <c r="S1526" s="63">
        <v>4</v>
      </c>
      <c r="T1526" s="63"/>
      <c r="U1526" s="63"/>
      <c r="V1526" s="63"/>
      <c r="W1526" s="63"/>
      <c r="X1526" s="63"/>
      <c r="Y1526" s="63"/>
      <c r="Z1526" s="63"/>
      <c r="AA1526" s="63"/>
      <c r="AB1526" s="63"/>
      <c r="AC1526" s="63"/>
      <c r="AD1526" s="63"/>
      <c r="AE1526" s="63"/>
      <c r="AF1526" s="63"/>
      <c r="AG1526" s="63"/>
      <c r="AH1526" s="63"/>
      <c r="AI1526" s="63"/>
      <c r="AJ1526" s="63"/>
      <c r="AK1526" s="63"/>
      <c r="AL1526" s="63"/>
      <c r="AM1526" s="63"/>
      <c r="AN1526" s="63"/>
      <c r="AO1526">
        <v>3</v>
      </c>
      <c r="AP1526" s="63"/>
      <c r="AQ1526" s="63"/>
      <c r="AS1526" s="5">
        <f>IF(Q1526&gt;0,RANK(Q1526,(N1526:P1526,Q1526:AE1526)),0)</f>
        <v>3</v>
      </c>
      <c r="AT1526" s="5">
        <f>IF(R1526&gt;0,RANK(R1526,(N1526:P1526,Q1526:AE1526)),0)</f>
        <v>5</v>
      </c>
      <c r="AU1526" s="5">
        <f>IF(T1526&gt;0,RANK(T1526,(N1526:P1526,Q1526:AE1526)),0)</f>
        <v>0</v>
      </c>
      <c r="AV1526" s="5">
        <f>IF(S1526&gt;0,RANK(S1526,(N1526:P1526,Q1526:AE1526)),0)</f>
        <v>4</v>
      </c>
      <c r="AW1526" s="2">
        <f t="shared" si="625"/>
        <v>1.9747235387045812E-3</v>
      </c>
      <c r="AX1526" s="2">
        <f t="shared" si="626"/>
        <v>3.9494470774091627E-4</v>
      </c>
      <c r="AY1526" s="2">
        <f t="shared" si="627"/>
        <v>0</v>
      </c>
      <c r="AZ1526" s="2">
        <f t="shared" si="628"/>
        <v>1.5797788309636651E-3</v>
      </c>
      <c r="BB1526" t="s">
        <v>1218</v>
      </c>
      <c r="BC1526" t="s">
        <v>1121</v>
      </c>
      <c r="BD1526">
        <v>2</v>
      </c>
      <c r="BF1526" s="111">
        <v>28</v>
      </c>
      <c r="BG1526" s="113">
        <v>125</v>
      </c>
      <c r="BH1526" s="117">
        <f t="shared" si="629"/>
        <v>28125</v>
      </c>
      <c r="BJ1526" s="5" t="s">
        <v>3185</v>
      </c>
    </row>
    <row r="1527" spans="1:66" hidden="1" outlineLevel="1">
      <c r="A1527" t="s">
        <v>171</v>
      </c>
      <c r="B1527" t="s">
        <v>1121</v>
      </c>
      <c r="C1527" s="1">
        <f t="shared" si="620"/>
        <v>12249</v>
      </c>
      <c r="D1527" s="5">
        <f>IF(N1527&gt;0, RANK(N1527,(N1527:P1527,Q1527:AE1527)),0)</f>
        <v>2</v>
      </c>
      <c r="E1527" s="5">
        <f>IF(O1527&gt;0,RANK(O1527,(N1527:P1527,Q1527:AE1527)),0)</f>
        <v>1</v>
      </c>
      <c r="F1527" s="5">
        <f>IF(P1527&gt;0,RANK(P1527,(N1527:P1527,Q1527:AE1527)),0)</f>
        <v>0</v>
      </c>
      <c r="G1527" s="131">
        <f t="shared" si="618"/>
        <v>2701</v>
      </c>
      <c r="H1527" s="136">
        <f t="shared" si="619"/>
        <v>0.22050779655482081</v>
      </c>
      <c r="I1527" s="2"/>
      <c r="J1527" s="2">
        <f t="shared" si="621"/>
        <v>0.385582496530329</v>
      </c>
      <c r="K1527" s="2">
        <f t="shared" si="622"/>
        <v>0.60609029308514983</v>
      </c>
      <c r="L1527" s="2">
        <f t="shared" si="623"/>
        <v>0</v>
      </c>
      <c r="M1527" s="2">
        <f t="shared" si="624"/>
        <v>8.327210384521222E-3</v>
      </c>
      <c r="N1527" s="63">
        <v>4723</v>
      </c>
      <c r="O1527" s="63">
        <v>7424</v>
      </c>
      <c r="P1527" s="63"/>
      <c r="Q1527" s="63">
        <v>47</v>
      </c>
      <c r="R1527" s="63">
        <v>12</v>
      </c>
      <c r="S1527" s="63">
        <v>32</v>
      </c>
      <c r="T1527" s="63"/>
      <c r="U1527" s="63"/>
      <c r="V1527" s="63"/>
      <c r="W1527" s="63"/>
      <c r="X1527" s="63"/>
      <c r="Y1527" s="63"/>
      <c r="Z1527" s="63"/>
      <c r="AA1527" s="63"/>
      <c r="AB1527" s="63"/>
      <c r="AC1527" s="63"/>
      <c r="AD1527" s="63"/>
      <c r="AE1527" s="63"/>
      <c r="AF1527" s="63"/>
      <c r="AG1527" s="63"/>
      <c r="AH1527" s="63"/>
      <c r="AI1527" s="63"/>
      <c r="AJ1527" s="63"/>
      <c r="AK1527" s="63"/>
      <c r="AL1527" s="63"/>
      <c r="AM1527" s="63"/>
      <c r="AN1527" s="63"/>
      <c r="AO1527">
        <v>11</v>
      </c>
      <c r="AP1527" s="63"/>
      <c r="AQ1527" s="63"/>
      <c r="AS1527" s="5">
        <f>IF(Q1527&gt;0,RANK(Q1527,(N1527:P1527,Q1527:AE1527)),0)</f>
        <v>3</v>
      </c>
      <c r="AT1527" s="5">
        <f>IF(R1527&gt;0,RANK(R1527,(N1527:P1527,Q1527:AE1527)),0)</f>
        <v>5</v>
      </c>
      <c r="AU1527" s="5">
        <f>IF(T1527&gt;0,RANK(T1527,(N1527:P1527,Q1527:AE1527)),0)</f>
        <v>0</v>
      </c>
      <c r="AV1527" s="5">
        <f>IF(S1527&gt;0,RANK(S1527,(N1527:P1527,Q1527:AE1527)),0)</f>
        <v>4</v>
      </c>
      <c r="AW1527" s="2">
        <f t="shared" si="625"/>
        <v>3.8370479222793697E-3</v>
      </c>
      <c r="AX1527" s="2">
        <f t="shared" si="626"/>
        <v>9.7967180994366888E-4</v>
      </c>
      <c r="AY1527" s="2">
        <f t="shared" si="627"/>
        <v>0</v>
      </c>
      <c r="AZ1527" s="2">
        <f t="shared" si="628"/>
        <v>2.6124581598497838E-3</v>
      </c>
      <c r="BB1527" t="s">
        <v>171</v>
      </c>
      <c r="BC1527" t="s">
        <v>1121</v>
      </c>
      <c r="BD1527">
        <v>3</v>
      </c>
      <c r="BF1527" s="111">
        <v>28</v>
      </c>
      <c r="BG1527" s="113">
        <v>127</v>
      </c>
      <c r="BH1527" s="117">
        <f t="shared" si="629"/>
        <v>28127</v>
      </c>
      <c r="BJ1527" s="5" t="s">
        <v>3185</v>
      </c>
    </row>
    <row r="1528" spans="1:66" hidden="1" outlineLevel="1">
      <c r="A1528" t="s">
        <v>1995</v>
      </c>
      <c r="B1528" t="s">
        <v>1121</v>
      </c>
      <c r="C1528" s="1">
        <f t="shared" ref="C1528:C1546" si="630">SUM(N1528:AQ1528)</f>
        <v>8099</v>
      </c>
      <c r="D1528" s="5">
        <f>IF(N1528&gt;0, RANK(N1528,(N1528:P1528,Q1528:AE1528)),0)</f>
        <v>2</v>
      </c>
      <c r="E1528" s="5">
        <f>IF(O1528&gt;0,RANK(O1528,(N1528:P1528,Q1528:AE1528)),0)</f>
        <v>1</v>
      </c>
      <c r="F1528" s="5">
        <f>IF(P1528&gt;0,RANK(P1528,(N1528:P1528,Q1528:AE1528)),0)</f>
        <v>0</v>
      </c>
      <c r="G1528" s="131">
        <f t="shared" si="618"/>
        <v>4070</v>
      </c>
      <c r="H1528" s="136">
        <f t="shared" si="619"/>
        <v>0.50253117668848002</v>
      </c>
      <c r="I1528" s="2"/>
      <c r="J1528" s="2">
        <f t="shared" ref="J1528:J1546" si="631">IF($C1528=0,"-",N1528/$C1528)</f>
        <v>0.24435115446351402</v>
      </c>
      <c r="K1528" s="2">
        <f t="shared" ref="K1528:K1546" si="632">IF($C1528=0,"-",O1528/$C1528)</f>
        <v>0.74688233115199409</v>
      </c>
      <c r="L1528" s="2">
        <f t="shared" ref="L1528:L1546" si="633">IF($C1528=0,"-",P1528/$C1528)</f>
        <v>0</v>
      </c>
      <c r="M1528" s="2">
        <f t="shared" ref="M1528:M1546" si="634">IF(C1528=0,"-",(1-J1528-K1528-L1528))</f>
        <v>8.7665143844919413E-3</v>
      </c>
      <c r="N1528" s="63">
        <v>1979</v>
      </c>
      <c r="O1528" s="63">
        <v>6049</v>
      </c>
      <c r="P1528" s="63"/>
      <c r="Q1528" s="63">
        <v>36</v>
      </c>
      <c r="R1528" s="63">
        <v>9</v>
      </c>
      <c r="S1528" s="63">
        <v>20</v>
      </c>
      <c r="T1528" s="63"/>
      <c r="U1528" s="63"/>
      <c r="V1528" s="63"/>
      <c r="W1528" s="63"/>
      <c r="X1528" s="63"/>
      <c r="Y1528" s="63"/>
      <c r="Z1528" s="63"/>
      <c r="AA1528" s="63"/>
      <c r="AB1528" s="63"/>
      <c r="AC1528" s="63"/>
      <c r="AD1528" s="63"/>
      <c r="AE1528" s="63"/>
      <c r="AF1528" s="63"/>
      <c r="AG1528" s="63"/>
      <c r="AH1528" s="63"/>
      <c r="AI1528" s="63"/>
      <c r="AJ1528" s="63"/>
      <c r="AK1528" s="63"/>
      <c r="AL1528" s="63"/>
      <c r="AM1528" s="63"/>
      <c r="AN1528" s="63"/>
      <c r="AO1528">
        <v>6</v>
      </c>
      <c r="AP1528" s="63"/>
      <c r="AQ1528" s="63"/>
      <c r="AS1528" s="5">
        <f>IF(Q1528&gt;0,RANK(Q1528,(N1528:P1528,Q1528:AE1528)),0)</f>
        <v>3</v>
      </c>
      <c r="AT1528" s="5">
        <f>IF(R1528&gt;0,RANK(R1528,(N1528:P1528,Q1528:AE1528)),0)</f>
        <v>5</v>
      </c>
      <c r="AU1528" s="5">
        <f>IF(T1528&gt;0,RANK(T1528,(N1528:P1528,Q1528:AE1528)),0)</f>
        <v>0</v>
      </c>
      <c r="AV1528" s="5">
        <f>IF(S1528&gt;0,RANK(S1528,(N1528:P1528,Q1528:AE1528)),0)</f>
        <v>4</v>
      </c>
      <c r="AW1528" s="2">
        <f t="shared" ref="AW1528:AW1546" si="635">IF($C1528=0,"-",Q1528/$C1528)</f>
        <v>4.4449932090381526E-3</v>
      </c>
      <c r="AX1528" s="2">
        <f t="shared" ref="AX1528:AX1546" si="636">IF($C1528=0,"-",R1528/$C1528)</f>
        <v>1.1112483022595382E-3</v>
      </c>
      <c r="AY1528" s="2">
        <f t="shared" ref="AY1528:AY1546" si="637">IF($C1528=0,"-",T1528/$C1528)</f>
        <v>0</v>
      </c>
      <c r="AZ1528" s="2">
        <f t="shared" ref="AZ1528:AZ1546" si="638">IF($C1528=0,"-",S1528/$C1528)</f>
        <v>2.4694406716878627E-3</v>
      </c>
      <c r="BB1528" t="s">
        <v>1995</v>
      </c>
      <c r="BC1528" t="s">
        <v>1121</v>
      </c>
      <c r="BD1528">
        <v>3</v>
      </c>
      <c r="BF1528" s="111">
        <v>28</v>
      </c>
      <c r="BG1528" s="113">
        <v>129</v>
      </c>
      <c r="BH1528" s="117">
        <f t="shared" si="629"/>
        <v>28129</v>
      </c>
      <c r="BJ1528" s="5" t="s">
        <v>3185</v>
      </c>
    </row>
    <row r="1529" spans="1:66" hidden="1" outlineLevel="1">
      <c r="A1529" t="s">
        <v>1114</v>
      </c>
      <c r="B1529" t="s">
        <v>1121</v>
      </c>
      <c r="C1529" s="1">
        <f t="shared" si="630"/>
        <v>7532</v>
      </c>
      <c r="D1529" s="5">
        <f>IF(N1529&gt;0, RANK(N1529,(N1529:P1529,Q1529:AE1529)),0)</f>
        <v>2</v>
      </c>
      <c r="E1529" s="5">
        <f>IF(O1529&gt;0,RANK(O1529,(N1529:P1529,Q1529:AE1529)),0)</f>
        <v>1</v>
      </c>
      <c r="F1529" s="5">
        <f>IF(P1529&gt;0,RANK(P1529,(N1529:P1529,Q1529:AE1529)),0)</f>
        <v>0</v>
      </c>
      <c r="G1529" s="131">
        <f t="shared" si="618"/>
        <v>3417</v>
      </c>
      <c r="H1529" s="136">
        <f t="shared" si="619"/>
        <v>0.45366436537440252</v>
      </c>
      <c r="I1529" s="2"/>
      <c r="J1529" s="2">
        <f t="shared" si="631"/>
        <v>0.26593202336696758</v>
      </c>
      <c r="K1529" s="2">
        <f t="shared" si="632"/>
        <v>0.71959638874137011</v>
      </c>
      <c r="L1529" s="2">
        <f t="shared" si="633"/>
        <v>0</v>
      </c>
      <c r="M1529" s="2">
        <f t="shared" si="634"/>
        <v>1.4471587891662363E-2</v>
      </c>
      <c r="N1529" s="63">
        <v>2003</v>
      </c>
      <c r="O1529" s="63">
        <v>5420</v>
      </c>
      <c r="P1529" s="63"/>
      <c r="Q1529" s="63">
        <v>67</v>
      </c>
      <c r="R1529" s="63">
        <v>10</v>
      </c>
      <c r="S1529" s="63">
        <v>20</v>
      </c>
      <c r="T1529" s="63"/>
      <c r="U1529" s="63"/>
      <c r="V1529" s="63"/>
      <c r="W1529" s="63"/>
      <c r="X1529" s="63"/>
      <c r="Y1529" s="63"/>
      <c r="Z1529" s="63"/>
      <c r="AA1529" s="63"/>
      <c r="AB1529" s="63"/>
      <c r="AC1529" s="63"/>
      <c r="AD1529" s="63"/>
      <c r="AE1529" s="63"/>
      <c r="AF1529" s="63"/>
      <c r="AG1529" s="63"/>
      <c r="AH1529" s="63"/>
      <c r="AI1529" s="63"/>
      <c r="AJ1529" s="63"/>
      <c r="AK1529" s="63"/>
      <c r="AL1529" s="63"/>
      <c r="AM1529" s="63"/>
      <c r="AN1529" s="63"/>
      <c r="AO1529">
        <v>12</v>
      </c>
      <c r="AP1529" s="63"/>
      <c r="AQ1529" s="63"/>
      <c r="AS1529" s="5">
        <f>IF(Q1529&gt;0,RANK(Q1529,(N1529:P1529,Q1529:AE1529)),0)</f>
        <v>3</v>
      </c>
      <c r="AT1529" s="5">
        <f>IF(R1529&gt;0,RANK(R1529,(N1529:P1529,Q1529:AE1529)),0)</f>
        <v>5</v>
      </c>
      <c r="AU1529" s="5">
        <f>IF(T1529&gt;0,RANK(T1529,(N1529:P1529,Q1529:AE1529)),0)</f>
        <v>0</v>
      </c>
      <c r="AV1529" s="5">
        <f>IF(S1529&gt;0,RANK(S1529,(N1529:P1529,Q1529:AE1529)),0)</f>
        <v>4</v>
      </c>
      <c r="AW1529" s="2">
        <f t="shared" si="635"/>
        <v>8.8953797132235793E-3</v>
      </c>
      <c r="AX1529" s="2">
        <f t="shared" si="636"/>
        <v>1.3276686139139671E-3</v>
      </c>
      <c r="AY1529" s="2">
        <f t="shared" si="637"/>
        <v>0</v>
      </c>
      <c r="AZ1529" s="2">
        <f t="shared" si="638"/>
        <v>2.6553372278279343E-3</v>
      </c>
      <c r="BB1529" t="s">
        <v>1114</v>
      </c>
      <c r="BC1529" t="s">
        <v>1121</v>
      </c>
      <c r="BD1529">
        <v>4</v>
      </c>
      <c r="BF1529" s="111">
        <v>28</v>
      </c>
      <c r="BG1529" s="113">
        <v>131</v>
      </c>
      <c r="BH1529" s="117">
        <f t="shared" si="629"/>
        <v>28131</v>
      </c>
      <c r="BJ1529" s="5" t="s">
        <v>3185</v>
      </c>
    </row>
    <row r="1530" spans="1:66" hidden="1" outlineLevel="1">
      <c r="A1530" t="s">
        <v>2228</v>
      </c>
      <c r="B1530" t="s">
        <v>1121</v>
      </c>
      <c r="C1530" s="1">
        <f t="shared" si="630"/>
        <v>11228</v>
      </c>
      <c r="D1530" s="5">
        <f>IF(N1530&gt;0, RANK(N1530,(N1530:P1530,Q1530:AE1530)),0)</f>
        <v>1</v>
      </c>
      <c r="E1530" s="5">
        <f>IF(O1530&gt;0,RANK(O1530,(N1530:P1530,Q1530:AE1530)),0)</f>
        <v>2</v>
      </c>
      <c r="F1530" s="5">
        <f>IF(P1530&gt;0,RANK(P1530,(N1530:P1530,Q1530:AE1530)),0)</f>
        <v>0</v>
      </c>
      <c r="G1530" s="131">
        <f t="shared" si="618"/>
        <v>5270</v>
      </c>
      <c r="H1530" s="136">
        <f t="shared" si="619"/>
        <v>0.46936230851442823</v>
      </c>
      <c r="I1530" s="2"/>
      <c r="J1530" s="2">
        <f t="shared" si="631"/>
        <v>0.73022800142500888</v>
      </c>
      <c r="K1530" s="2">
        <f t="shared" si="632"/>
        <v>0.2608656929105807</v>
      </c>
      <c r="L1530" s="2">
        <f t="shared" si="633"/>
        <v>0</v>
      </c>
      <c r="M1530" s="2">
        <f t="shared" si="634"/>
        <v>8.9063056644104188E-3</v>
      </c>
      <c r="N1530" s="63">
        <v>8199</v>
      </c>
      <c r="O1530" s="63">
        <v>2929</v>
      </c>
      <c r="P1530" s="63"/>
      <c r="Q1530" s="63">
        <v>28</v>
      </c>
      <c r="R1530" s="63">
        <v>11</v>
      </c>
      <c r="S1530" s="63">
        <v>54</v>
      </c>
      <c r="T1530" s="63"/>
      <c r="U1530" s="63"/>
      <c r="V1530" s="63"/>
      <c r="W1530" s="63"/>
      <c r="X1530" s="63"/>
      <c r="Y1530" s="63"/>
      <c r="Z1530" s="63"/>
      <c r="AA1530" s="63"/>
      <c r="AB1530" s="63"/>
      <c r="AC1530" s="63"/>
      <c r="AD1530" s="63"/>
      <c r="AE1530" s="63"/>
      <c r="AF1530" s="63"/>
      <c r="AG1530" s="63"/>
      <c r="AH1530" s="63"/>
      <c r="AI1530" s="63"/>
      <c r="AJ1530" s="63"/>
      <c r="AK1530" s="63"/>
      <c r="AL1530" s="63"/>
      <c r="AM1530" s="63"/>
      <c r="AN1530" s="63"/>
      <c r="AO1530">
        <v>7</v>
      </c>
      <c r="AP1530" s="63"/>
      <c r="AQ1530" s="63"/>
      <c r="AS1530" s="5">
        <f>IF(Q1530&gt;0,RANK(Q1530,(N1530:P1530,Q1530:AE1530)),0)</f>
        <v>4</v>
      </c>
      <c r="AT1530" s="5">
        <f>IF(R1530&gt;0,RANK(R1530,(N1530:P1530,Q1530:AE1530)),0)</f>
        <v>5</v>
      </c>
      <c r="AU1530" s="5">
        <f>IF(T1530&gt;0,RANK(T1530,(N1530:P1530,Q1530:AE1530)),0)</f>
        <v>0</v>
      </c>
      <c r="AV1530" s="5">
        <f>IF(S1530&gt;0,RANK(S1530,(N1530:P1530,Q1530:AE1530)),0)</f>
        <v>3</v>
      </c>
      <c r="AW1530" s="2">
        <f t="shared" si="635"/>
        <v>2.4937655860349127E-3</v>
      </c>
      <c r="AX1530" s="2">
        <f t="shared" si="636"/>
        <v>9.7969362308514426E-4</v>
      </c>
      <c r="AY1530" s="2">
        <f t="shared" si="637"/>
        <v>0</v>
      </c>
      <c r="AZ1530" s="2">
        <f t="shared" si="638"/>
        <v>4.8094050587816177E-3</v>
      </c>
      <c r="BB1530" t="s">
        <v>2228</v>
      </c>
      <c r="BC1530" t="s">
        <v>1121</v>
      </c>
      <c r="BD1530">
        <v>2</v>
      </c>
      <c r="BF1530" s="111">
        <v>28</v>
      </c>
      <c r="BG1530" s="113">
        <v>133</v>
      </c>
      <c r="BH1530" s="117">
        <f t="shared" si="629"/>
        <v>28133</v>
      </c>
      <c r="BJ1530" s="5" t="s">
        <v>3185</v>
      </c>
    </row>
    <row r="1531" spans="1:66" hidden="1" outlineLevel="1">
      <c r="A1531" t="s">
        <v>1498</v>
      </c>
      <c r="B1531" t="s">
        <v>1121</v>
      </c>
      <c r="C1531" s="1">
        <f t="shared" si="630"/>
        <v>6503</v>
      </c>
      <c r="D1531" s="5">
        <f>IF(N1531&gt;0, RANK(N1531,(N1531:P1531,Q1531:AE1531)),0)</f>
        <v>1</v>
      </c>
      <c r="E1531" s="5">
        <f>IF(O1531&gt;0,RANK(O1531,(N1531:P1531,Q1531:AE1531)),0)</f>
        <v>2</v>
      </c>
      <c r="F1531" s="5">
        <f>IF(P1531&gt;0,RANK(P1531,(N1531:P1531,Q1531:AE1531)),0)</f>
        <v>0</v>
      </c>
      <c r="G1531" s="131">
        <f t="shared" si="618"/>
        <v>1460</v>
      </c>
      <c r="H1531" s="136">
        <f t="shared" si="619"/>
        <v>0.22451176380132246</v>
      </c>
      <c r="I1531" s="2"/>
      <c r="J1531" s="2">
        <f t="shared" si="631"/>
        <v>0.60879594033522988</v>
      </c>
      <c r="K1531" s="2">
        <f t="shared" si="632"/>
        <v>0.38428417653390745</v>
      </c>
      <c r="L1531" s="2">
        <f t="shared" si="633"/>
        <v>0</v>
      </c>
      <c r="M1531" s="2">
        <f t="shared" si="634"/>
        <v>6.9198831308626696E-3</v>
      </c>
      <c r="N1531" s="63">
        <v>3959</v>
      </c>
      <c r="O1531" s="63">
        <v>2499</v>
      </c>
      <c r="P1531" s="63"/>
      <c r="Q1531" s="63">
        <v>24</v>
      </c>
      <c r="R1531" s="63">
        <v>11</v>
      </c>
      <c r="S1531" s="63">
        <v>7</v>
      </c>
      <c r="T1531" s="63"/>
      <c r="U1531" s="63"/>
      <c r="V1531" s="63"/>
      <c r="W1531" s="63"/>
      <c r="X1531" s="63"/>
      <c r="Y1531" s="63"/>
      <c r="Z1531" s="63"/>
      <c r="AA1531" s="63"/>
      <c r="AB1531" s="63"/>
      <c r="AC1531" s="63"/>
      <c r="AD1531" s="63"/>
      <c r="AE1531" s="63"/>
      <c r="AF1531" s="63"/>
      <c r="AG1531" s="63"/>
      <c r="AH1531" s="63"/>
      <c r="AI1531" s="63"/>
      <c r="AJ1531" s="63"/>
      <c r="AK1531" s="63"/>
      <c r="AL1531" s="63"/>
      <c r="AM1531" s="63"/>
      <c r="AN1531" s="63"/>
      <c r="AO1531">
        <v>3</v>
      </c>
      <c r="AP1531" s="63"/>
      <c r="AQ1531" s="63"/>
      <c r="AS1531" s="5">
        <f>IF(Q1531&gt;0,RANK(Q1531,(N1531:P1531,Q1531:AE1531)),0)</f>
        <v>3</v>
      </c>
      <c r="AT1531" s="5">
        <f>IF(R1531&gt;0,RANK(R1531,(N1531:P1531,Q1531:AE1531)),0)</f>
        <v>4</v>
      </c>
      <c r="AU1531" s="5">
        <f>IF(T1531&gt;0,RANK(T1531,(N1531:P1531,Q1531:AE1531)),0)</f>
        <v>0</v>
      </c>
      <c r="AV1531" s="5">
        <f>IF(S1531&gt;0,RANK(S1531,(N1531:P1531,Q1531:AE1531)),0)</f>
        <v>5</v>
      </c>
      <c r="AW1531" s="2">
        <f t="shared" si="635"/>
        <v>3.6906043364600951E-3</v>
      </c>
      <c r="AX1531" s="2">
        <f t="shared" si="636"/>
        <v>1.6915269875442103E-3</v>
      </c>
      <c r="AY1531" s="2">
        <f t="shared" si="637"/>
        <v>0</v>
      </c>
      <c r="AZ1531" s="2">
        <f t="shared" si="638"/>
        <v>1.076426264800861E-3</v>
      </c>
      <c r="BB1531" t="s">
        <v>1498</v>
      </c>
      <c r="BC1531" t="s">
        <v>1121</v>
      </c>
      <c r="BD1531">
        <v>2</v>
      </c>
      <c r="BF1531" s="111">
        <v>28</v>
      </c>
      <c r="BG1531" s="113">
        <v>135</v>
      </c>
      <c r="BH1531" s="117">
        <f t="shared" si="629"/>
        <v>28135</v>
      </c>
      <c r="BJ1531" s="5" t="s">
        <v>3185</v>
      </c>
    </row>
    <row r="1532" spans="1:66" hidden="1" outlineLevel="1">
      <c r="A1532" t="s">
        <v>1242</v>
      </c>
      <c r="B1532" t="s">
        <v>1121</v>
      </c>
      <c r="C1532" s="1">
        <f t="shared" si="630"/>
        <v>12406</v>
      </c>
      <c r="D1532" s="5">
        <f>IF(N1532&gt;0, RANK(N1532,(N1532:P1532,Q1532:AE1532)),0)</f>
        <v>2</v>
      </c>
      <c r="E1532" s="5">
        <f>IF(O1532&gt;0,RANK(O1532,(N1532:P1532,Q1532:AE1532)),0)</f>
        <v>1</v>
      </c>
      <c r="F1532" s="5">
        <f>IF(P1532&gt;0,RANK(P1532,(N1532:P1532,Q1532:AE1532)),0)</f>
        <v>0</v>
      </c>
      <c r="G1532" s="131">
        <f t="shared" si="618"/>
        <v>2399</v>
      </c>
      <c r="H1532" s="136">
        <f t="shared" si="619"/>
        <v>0.19337417378687732</v>
      </c>
      <c r="I1532" s="2"/>
      <c r="J1532" s="2">
        <f t="shared" si="631"/>
        <v>0.39763017894567143</v>
      </c>
      <c r="K1532" s="2">
        <f t="shared" si="632"/>
        <v>0.59100435273254881</v>
      </c>
      <c r="L1532" s="2">
        <f t="shared" si="633"/>
        <v>0</v>
      </c>
      <c r="M1532" s="2">
        <f t="shared" si="634"/>
        <v>1.1365468321779759E-2</v>
      </c>
      <c r="N1532" s="63">
        <v>4933</v>
      </c>
      <c r="O1532" s="63">
        <v>7332</v>
      </c>
      <c r="P1532" s="63"/>
      <c r="Q1532" s="63">
        <v>72</v>
      </c>
      <c r="R1532" s="63">
        <v>27</v>
      </c>
      <c r="S1532" s="63">
        <v>29</v>
      </c>
      <c r="T1532" s="63"/>
      <c r="U1532" s="63"/>
      <c r="V1532" s="63"/>
      <c r="W1532" s="63"/>
      <c r="X1532" s="63"/>
      <c r="Y1532" s="63"/>
      <c r="Z1532" s="63"/>
      <c r="AA1532" s="63"/>
      <c r="AB1532" s="63"/>
      <c r="AC1532" s="63"/>
      <c r="AD1532" s="63"/>
      <c r="AE1532" s="63"/>
      <c r="AF1532" s="63"/>
      <c r="AG1532" s="63"/>
      <c r="AH1532" s="63"/>
      <c r="AI1532" s="63"/>
      <c r="AJ1532" s="63"/>
      <c r="AK1532" s="63"/>
      <c r="AL1532" s="63"/>
      <c r="AM1532" s="63"/>
      <c r="AN1532" s="63"/>
      <c r="AO1532">
        <v>13</v>
      </c>
      <c r="AP1532" s="63"/>
      <c r="AQ1532" s="63"/>
      <c r="AS1532" s="5">
        <f>IF(Q1532&gt;0,RANK(Q1532,(N1532:P1532,Q1532:AE1532)),0)</f>
        <v>3</v>
      </c>
      <c r="AT1532" s="5">
        <f>IF(R1532&gt;0,RANK(R1532,(N1532:P1532,Q1532:AE1532)),0)</f>
        <v>5</v>
      </c>
      <c r="AU1532" s="5">
        <f>IF(T1532&gt;0,RANK(T1532,(N1532:P1532,Q1532:AE1532)),0)</f>
        <v>0</v>
      </c>
      <c r="AV1532" s="5">
        <f>IF(S1532&gt;0,RANK(S1532,(N1532:P1532,Q1532:AE1532)),0)</f>
        <v>4</v>
      </c>
      <c r="AW1532" s="2">
        <f t="shared" si="635"/>
        <v>5.8036433983556348E-3</v>
      </c>
      <c r="AX1532" s="2">
        <f t="shared" si="636"/>
        <v>2.1763662743833627E-3</v>
      </c>
      <c r="AY1532" s="2">
        <f t="shared" si="637"/>
        <v>0</v>
      </c>
      <c r="AZ1532" s="2">
        <f t="shared" si="638"/>
        <v>2.3375785910043525E-3</v>
      </c>
      <c r="BB1532" t="s">
        <v>1242</v>
      </c>
      <c r="BC1532" t="s">
        <v>1121</v>
      </c>
      <c r="BD1532">
        <v>1</v>
      </c>
      <c r="BF1532" s="111">
        <v>28</v>
      </c>
      <c r="BG1532" s="113">
        <v>137</v>
      </c>
      <c r="BH1532" s="117">
        <f t="shared" si="629"/>
        <v>28137</v>
      </c>
      <c r="BJ1532" s="5" t="s">
        <v>3185</v>
      </c>
    </row>
    <row r="1533" spans="1:66" hidden="1" outlineLevel="1">
      <c r="A1533" t="s">
        <v>1405</v>
      </c>
      <c r="B1533" t="s">
        <v>1121</v>
      </c>
      <c r="C1533" s="1">
        <f t="shared" si="630"/>
        <v>9164</v>
      </c>
      <c r="D1533" s="5">
        <f>IF(N1533&gt;0, RANK(N1533,(N1533:P1533,Q1533:AE1533)),0)</f>
        <v>2</v>
      </c>
      <c r="E1533" s="5">
        <f>IF(O1533&gt;0,RANK(O1533,(N1533:P1533,Q1533:AE1533)),0)</f>
        <v>1</v>
      </c>
      <c r="F1533" s="5">
        <f>IF(P1533&gt;0,RANK(P1533,(N1533:P1533,Q1533:AE1533)),0)</f>
        <v>0</v>
      </c>
      <c r="G1533" s="131">
        <f t="shared" si="618"/>
        <v>4400</v>
      </c>
      <c r="H1533" s="136">
        <f t="shared" si="619"/>
        <v>0.48013967699694454</v>
      </c>
      <c r="I1533" s="2"/>
      <c r="J1533" s="2">
        <f t="shared" si="631"/>
        <v>0.2528371890004365</v>
      </c>
      <c r="K1533" s="2">
        <f t="shared" si="632"/>
        <v>0.7329768659973811</v>
      </c>
      <c r="L1533" s="2">
        <f t="shared" si="633"/>
        <v>0</v>
      </c>
      <c r="M1533" s="2">
        <f t="shared" si="634"/>
        <v>1.4185945002182399E-2</v>
      </c>
      <c r="N1533" s="63">
        <v>2317</v>
      </c>
      <c r="O1533" s="63">
        <v>6717</v>
      </c>
      <c r="P1533" s="63"/>
      <c r="Q1533" s="63">
        <v>66</v>
      </c>
      <c r="R1533" s="63">
        <v>12</v>
      </c>
      <c r="S1533" s="63">
        <v>37</v>
      </c>
      <c r="T1533" s="63"/>
      <c r="U1533" s="63"/>
      <c r="V1533" s="63"/>
      <c r="W1533" s="63"/>
      <c r="X1533" s="63"/>
      <c r="Y1533" s="63"/>
      <c r="Z1533" s="63"/>
      <c r="AA1533" s="63"/>
      <c r="AB1533" s="63"/>
      <c r="AC1533" s="63"/>
      <c r="AD1533" s="63"/>
      <c r="AE1533" s="63"/>
      <c r="AF1533" s="63"/>
      <c r="AG1533" s="63"/>
      <c r="AH1533" s="63"/>
      <c r="AI1533" s="63"/>
      <c r="AJ1533" s="63"/>
      <c r="AK1533" s="63"/>
      <c r="AL1533" s="63"/>
      <c r="AM1533" s="63"/>
      <c r="AN1533" s="63"/>
      <c r="AO1533">
        <v>15</v>
      </c>
      <c r="AP1533" s="63"/>
      <c r="AQ1533" s="63"/>
      <c r="AS1533" s="5">
        <f>IF(Q1533&gt;0,RANK(Q1533,(N1533:P1533,Q1533:AE1533)),0)</f>
        <v>3</v>
      </c>
      <c r="AT1533" s="5">
        <f>IF(R1533&gt;0,RANK(R1533,(N1533:P1533,Q1533:AE1533)),0)</f>
        <v>5</v>
      </c>
      <c r="AU1533" s="5">
        <f>IF(T1533&gt;0,RANK(T1533,(N1533:P1533,Q1533:AE1533)),0)</f>
        <v>0</v>
      </c>
      <c r="AV1533" s="5">
        <f>IF(S1533&gt;0,RANK(S1533,(N1533:P1533,Q1533:AE1533)),0)</f>
        <v>4</v>
      </c>
      <c r="AW1533" s="2">
        <f t="shared" si="635"/>
        <v>7.2020951549541688E-3</v>
      </c>
      <c r="AX1533" s="2">
        <f t="shared" si="636"/>
        <v>1.3094718463553033E-3</v>
      </c>
      <c r="AY1533" s="2">
        <f t="shared" si="637"/>
        <v>0</v>
      </c>
      <c r="AZ1533" s="2">
        <f t="shared" si="638"/>
        <v>4.037538192928852E-3</v>
      </c>
      <c r="BB1533" t="s">
        <v>1405</v>
      </c>
      <c r="BC1533" t="s">
        <v>1121</v>
      </c>
      <c r="BD1533">
        <v>1</v>
      </c>
      <c r="BF1533" s="111">
        <v>28</v>
      </c>
      <c r="BG1533" s="113">
        <v>139</v>
      </c>
      <c r="BH1533" s="117">
        <f t="shared" si="629"/>
        <v>28139</v>
      </c>
      <c r="BJ1533" s="5" t="s">
        <v>3185</v>
      </c>
    </row>
    <row r="1534" spans="1:66" hidden="1" outlineLevel="1">
      <c r="A1534" t="s">
        <v>2481</v>
      </c>
      <c r="B1534" t="s">
        <v>1121</v>
      </c>
      <c r="C1534" s="1">
        <f t="shared" si="630"/>
        <v>7936</v>
      </c>
      <c r="D1534" s="5">
        <f>IF(N1534&gt;0, RANK(N1534,(N1534:P1534,Q1534:AE1534)),0)</f>
        <v>2</v>
      </c>
      <c r="E1534" s="5">
        <f>IF(O1534&gt;0,RANK(O1534,(N1534:P1534,Q1534:AE1534)),0)</f>
        <v>1</v>
      </c>
      <c r="F1534" s="5">
        <f>IF(P1534&gt;0,RANK(P1534,(N1534:P1534,Q1534:AE1534)),0)</f>
        <v>0</v>
      </c>
      <c r="G1534" s="131">
        <f t="shared" si="618"/>
        <v>4490</v>
      </c>
      <c r="H1534" s="136">
        <f t="shared" si="619"/>
        <v>0.56577620967741937</v>
      </c>
      <c r="I1534" s="2"/>
      <c r="J1534" s="2">
        <f t="shared" si="631"/>
        <v>0.20703125</v>
      </c>
      <c r="K1534" s="2">
        <f t="shared" si="632"/>
        <v>0.77280745967741937</v>
      </c>
      <c r="L1534" s="2">
        <f t="shared" si="633"/>
        <v>0</v>
      </c>
      <c r="M1534" s="2">
        <f t="shared" si="634"/>
        <v>2.0161290322580627E-2</v>
      </c>
      <c r="N1534" s="63">
        <v>1643</v>
      </c>
      <c r="O1534" s="63">
        <v>6133</v>
      </c>
      <c r="P1534" s="63"/>
      <c r="Q1534" s="63">
        <v>89</v>
      </c>
      <c r="R1534" s="63">
        <v>15</v>
      </c>
      <c r="S1534" s="63">
        <v>36</v>
      </c>
      <c r="T1534" s="63"/>
      <c r="U1534" s="63"/>
      <c r="V1534" s="63"/>
      <c r="W1534" s="63"/>
      <c r="X1534" s="63"/>
      <c r="Y1534" s="63"/>
      <c r="Z1534" s="63"/>
      <c r="AA1534" s="63"/>
      <c r="AB1534" s="63"/>
      <c r="AC1534" s="63"/>
      <c r="AD1534" s="63"/>
      <c r="AE1534" s="63"/>
      <c r="AF1534" s="63"/>
      <c r="AG1534" s="63"/>
      <c r="AH1534" s="63"/>
      <c r="AI1534" s="63"/>
      <c r="AJ1534" s="63"/>
      <c r="AK1534" s="63"/>
      <c r="AL1534" s="63"/>
      <c r="AM1534" s="63"/>
      <c r="AN1534" s="63"/>
      <c r="AO1534">
        <v>20</v>
      </c>
      <c r="AP1534" s="63"/>
      <c r="AQ1534" s="63"/>
      <c r="AS1534" s="5">
        <f>IF(Q1534&gt;0,RANK(Q1534,(N1534:P1534,Q1534:AE1534)),0)</f>
        <v>3</v>
      </c>
      <c r="AT1534" s="5">
        <f>IF(R1534&gt;0,RANK(R1534,(N1534:P1534,Q1534:AE1534)),0)</f>
        <v>5</v>
      </c>
      <c r="AU1534" s="5">
        <f>IF(T1534&gt;0,RANK(T1534,(N1534:P1534,Q1534:AE1534)),0)</f>
        <v>0</v>
      </c>
      <c r="AV1534" s="5">
        <f>IF(S1534&gt;0,RANK(S1534,(N1534:P1534,Q1534:AE1534)),0)</f>
        <v>4</v>
      </c>
      <c r="AW1534" s="2">
        <f t="shared" si="635"/>
        <v>1.1214717741935484E-2</v>
      </c>
      <c r="AX1534" s="2">
        <f t="shared" si="636"/>
        <v>1.8901209677419355E-3</v>
      </c>
      <c r="AY1534" s="2">
        <f t="shared" si="637"/>
        <v>0</v>
      </c>
      <c r="AZ1534" s="2">
        <f t="shared" si="638"/>
        <v>4.5362903225806455E-3</v>
      </c>
      <c r="BB1534" t="s">
        <v>2481</v>
      </c>
      <c r="BC1534" t="s">
        <v>1121</v>
      </c>
      <c r="BD1534">
        <v>1</v>
      </c>
      <c r="BF1534" s="111">
        <v>28</v>
      </c>
      <c r="BG1534" s="113">
        <v>141</v>
      </c>
      <c r="BH1534" s="117">
        <f t="shared" si="629"/>
        <v>28141</v>
      </c>
      <c r="BJ1534" s="5" t="s">
        <v>3185</v>
      </c>
    </row>
    <row r="1535" spans="1:66" hidden="1" outlineLevel="1">
      <c r="A1535" t="s">
        <v>1139</v>
      </c>
      <c r="B1535" t="s">
        <v>1121</v>
      </c>
      <c r="C1535" s="1">
        <f t="shared" si="630"/>
        <v>4382</v>
      </c>
      <c r="D1535" s="5">
        <f>IF(N1535&gt;0, RANK(N1535,(N1535:P1535,Q1535:AE1535)),0)</f>
        <v>1</v>
      </c>
      <c r="E1535" s="5">
        <f>IF(O1535&gt;0,RANK(O1535,(N1535:P1535,Q1535:AE1535)),0)</f>
        <v>2</v>
      </c>
      <c r="F1535" s="5">
        <f>IF(P1535&gt;0,RANK(P1535,(N1535:P1535,Q1535:AE1535)),0)</f>
        <v>0</v>
      </c>
      <c r="G1535" s="131">
        <f t="shared" si="618"/>
        <v>2592</v>
      </c>
      <c r="H1535" s="136">
        <f t="shared" si="619"/>
        <v>0.59151072569602925</v>
      </c>
      <c r="I1535" s="2"/>
      <c r="J1535" s="2">
        <f t="shared" si="631"/>
        <v>0.79301688726608854</v>
      </c>
      <c r="K1535" s="2">
        <f t="shared" si="632"/>
        <v>0.20150616157005932</v>
      </c>
      <c r="L1535" s="2">
        <f t="shared" si="633"/>
        <v>0</v>
      </c>
      <c r="M1535" s="2">
        <f t="shared" si="634"/>
        <v>5.476951163852134E-3</v>
      </c>
      <c r="N1535" s="63">
        <v>3475</v>
      </c>
      <c r="O1535" s="63">
        <v>883</v>
      </c>
      <c r="P1535" s="63"/>
      <c r="Q1535" s="63">
        <v>12</v>
      </c>
      <c r="R1535" s="63">
        <v>3</v>
      </c>
      <c r="S1535" s="63">
        <v>4</v>
      </c>
      <c r="T1535" s="63"/>
      <c r="U1535" s="63"/>
      <c r="V1535" s="63"/>
      <c r="W1535" s="63"/>
      <c r="X1535" s="63"/>
      <c r="Y1535" s="63"/>
      <c r="Z1535" s="63"/>
      <c r="AA1535" s="63"/>
      <c r="AB1535" s="63"/>
      <c r="AC1535" s="63"/>
      <c r="AD1535" s="63"/>
      <c r="AE1535" s="63"/>
      <c r="AF1535" s="63"/>
      <c r="AG1535" s="63"/>
      <c r="AH1535" s="63"/>
      <c r="AI1535" s="63"/>
      <c r="AJ1535" s="63"/>
      <c r="AK1535" s="63"/>
      <c r="AL1535" s="63"/>
      <c r="AM1535" s="63"/>
      <c r="AN1535" s="63"/>
      <c r="AO1535">
        <v>5</v>
      </c>
      <c r="AP1535" s="63"/>
      <c r="AQ1535" s="63"/>
      <c r="AS1535" s="5">
        <f>IF(Q1535&gt;0,RANK(Q1535,(N1535:P1535,Q1535:AE1535)),0)</f>
        <v>3</v>
      </c>
      <c r="AT1535" s="5">
        <f>IF(R1535&gt;0,RANK(R1535,(N1535:P1535,Q1535:AE1535)),0)</f>
        <v>5</v>
      </c>
      <c r="AU1535" s="5">
        <f>IF(T1535&gt;0,RANK(T1535,(N1535:P1535,Q1535:AE1535)),0)</f>
        <v>0</v>
      </c>
      <c r="AV1535" s="5">
        <f>IF(S1535&gt;0,RANK(S1535,(N1535:P1535,Q1535:AE1535)),0)</f>
        <v>4</v>
      </c>
      <c r="AW1535" s="2">
        <f t="shared" si="635"/>
        <v>2.7384755819260614E-3</v>
      </c>
      <c r="AX1535" s="2">
        <f t="shared" si="636"/>
        <v>6.8461889548151534E-4</v>
      </c>
      <c r="AY1535" s="2">
        <f t="shared" si="637"/>
        <v>0</v>
      </c>
      <c r="AZ1535" s="2">
        <f t="shared" si="638"/>
        <v>9.1282519397535371E-4</v>
      </c>
      <c r="BB1535" t="s">
        <v>1139</v>
      </c>
      <c r="BC1535" t="s">
        <v>1121</v>
      </c>
      <c r="BD1535">
        <v>2</v>
      </c>
      <c r="BF1535" s="111">
        <v>28</v>
      </c>
      <c r="BG1535" s="113">
        <v>143</v>
      </c>
      <c r="BH1535" s="117">
        <f t="shared" si="629"/>
        <v>28143</v>
      </c>
      <c r="BJ1535" s="5" t="s">
        <v>3185</v>
      </c>
    </row>
    <row r="1536" spans="1:66" hidden="1" outlineLevel="1">
      <c r="A1536" t="s">
        <v>1521</v>
      </c>
      <c r="B1536" t="s">
        <v>1121</v>
      </c>
      <c r="C1536" s="1">
        <f t="shared" si="630"/>
        <v>11365</v>
      </c>
      <c r="D1536" s="5">
        <f>IF(N1536&gt;0, RANK(N1536,(N1536:P1536,Q1536:AE1536)),0)</f>
        <v>2</v>
      </c>
      <c r="E1536" s="5">
        <f>IF(O1536&gt;0,RANK(O1536,(N1536:P1536,Q1536:AE1536)),0)</f>
        <v>1</v>
      </c>
      <c r="F1536" s="5">
        <f>IF(P1536&gt;0,RANK(P1536,(N1536:P1536,Q1536:AE1536)),0)</f>
        <v>0</v>
      </c>
      <c r="G1536" s="131">
        <f t="shared" si="618"/>
        <v>5756</v>
      </c>
      <c r="H1536" s="136">
        <f t="shared" si="619"/>
        <v>0.50646722393312804</v>
      </c>
      <c r="I1536" s="2"/>
      <c r="J1536" s="2">
        <f t="shared" si="631"/>
        <v>0.2412670479542455</v>
      </c>
      <c r="K1536" s="2">
        <f t="shared" si="632"/>
        <v>0.74773427188737351</v>
      </c>
      <c r="L1536" s="2">
        <f t="shared" si="633"/>
        <v>0</v>
      </c>
      <c r="M1536" s="2">
        <f t="shared" si="634"/>
        <v>1.0998680158381013E-2</v>
      </c>
      <c r="N1536" s="63">
        <v>2742</v>
      </c>
      <c r="O1536" s="63">
        <v>8498</v>
      </c>
      <c r="P1536" s="63"/>
      <c r="Q1536" s="63">
        <v>75</v>
      </c>
      <c r="R1536" s="63">
        <v>7</v>
      </c>
      <c r="S1536" s="63">
        <v>35</v>
      </c>
      <c r="T1536" s="63"/>
      <c r="U1536" s="63"/>
      <c r="V1536" s="63"/>
      <c r="W1536" s="63"/>
      <c r="X1536" s="63"/>
      <c r="Y1536" s="63"/>
      <c r="Z1536" s="63"/>
      <c r="AA1536" s="63"/>
      <c r="AB1536" s="63"/>
      <c r="AC1536" s="63"/>
      <c r="AD1536" s="63"/>
      <c r="AE1536" s="63"/>
      <c r="AF1536" s="63"/>
      <c r="AG1536" s="63"/>
      <c r="AH1536" s="63"/>
      <c r="AI1536" s="63"/>
      <c r="AJ1536" s="63"/>
      <c r="AK1536" s="63"/>
      <c r="AL1536" s="63"/>
      <c r="AM1536" s="63"/>
      <c r="AN1536" s="63"/>
      <c r="AO1536">
        <v>8</v>
      </c>
      <c r="AP1536" s="63"/>
      <c r="AQ1536" s="63"/>
      <c r="AS1536" s="5">
        <f>IF(Q1536&gt;0,RANK(Q1536,(N1536:P1536,Q1536:AE1536)),0)</f>
        <v>3</v>
      </c>
      <c r="AT1536" s="5">
        <f>IF(R1536&gt;0,RANK(R1536,(N1536:P1536,Q1536:AE1536)),0)</f>
        <v>5</v>
      </c>
      <c r="AU1536" s="5">
        <f>IF(T1536&gt;0,RANK(T1536,(N1536:P1536,Q1536:AE1536)),0)</f>
        <v>0</v>
      </c>
      <c r="AV1536" s="5">
        <f>IF(S1536&gt;0,RANK(S1536,(N1536:P1536,Q1536:AE1536)),0)</f>
        <v>4</v>
      </c>
      <c r="AW1536" s="2">
        <f t="shared" si="635"/>
        <v>6.5992080950285966E-3</v>
      </c>
      <c r="AX1536" s="2">
        <f t="shared" si="636"/>
        <v>6.1592608886933565E-4</v>
      </c>
      <c r="AY1536" s="2">
        <f t="shared" si="637"/>
        <v>0</v>
      </c>
      <c r="AZ1536" s="2">
        <f t="shared" si="638"/>
        <v>3.0796304443466782E-3</v>
      </c>
      <c r="BB1536" t="s">
        <v>1521</v>
      </c>
      <c r="BC1536" t="s">
        <v>1121</v>
      </c>
      <c r="BD1536">
        <v>1</v>
      </c>
      <c r="BF1536" s="111">
        <v>28</v>
      </c>
      <c r="BG1536" s="113">
        <v>145</v>
      </c>
      <c r="BH1536" s="117">
        <f t="shared" si="629"/>
        <v>28145</v>
      </c>
      <c r="BJ1536" s="5" t="s">
        <v>3185</v>
      </c>
    </row>
    <row r="1537" spans="1:62" hidden="1" outlineLevel="1">
      <c r="A1537" t="s">
        <v>2760</v>
      </c>
      <c r="B1537" t="s">
        <v>1121</v>
      </c>
      <c r="C1537" s="1">
        <f t="shared" si="630"/>
        <v>7551</v>
      </c>
      <c r="D1537" s="5">
        <f>IF(N1537&gt;0, RANK(N1537,(N1537:P1537,Q1537:AE1537)),0)</f>
        <v>2</v>
      </c>
      <c r="E1537" s="5">
        <f>IF(O1537&gt;0,RANK(O1537,(N1537:P1537,Q1537:AE1537)),0)</f>
        <v>1</v>
      </c>
      <c r="F1537" s="5">
        <f>IF(P1537&gt;0,RANK(P1537,(N1537:P1537,Q1537:AE1537)),0)</f>
        <v>0</v>
      </c>
      <c r="G1537" s="131">
        <f t="shared" si="618"/>
        <v>629</v>
      </c>
      <c r="H1537" s="136">
        <f t="shared" si="619"/>
        <v>8.3300225135743616E-2</v>
      </c>
      <c r="I1537" s="2"/>
      <c r="J1537" s="2">
        <f t="shared" si="631"/>
        <v>0.45318500860813138</v>
      </c>
      <c r="K1537" s="2">
        <f t="shared" si="632"/>
        <v>0.53648523374387502</v>
      </c>
      <c r="L1537" s="2">
        <f t="shared" si="633"/>
        <v>0</v>
      </c>
      <c r="M1537" s="2">
        <f t="shared" si="634"/>
        <v>1.0329757647993598E-2</v>
      </c>
      <c r="N1537" s="63">
        <v>3422</v>
      </c>
      <c r="O1537" s="63">
        <v>4051</v>
      </c>
      <c r="P1537" s="63"/>
      <c r="Q1537" s="63">
        <v>29</v>
      </c>
      <c r="R1537" s="63">
        <v>9</v>
      </c>
      <c r="S1537" s="63">
        <v>32</v>
      </c>
      <c r="T1537" s="63"/>
      <c r="U1537" s="63"/>
      <c r="V1537" s="63"/>
      <c r="W1537" s="63"/>
      <c r="X1537" s="63"/>
      <c r="Y1537" s="63"/>
      <c r="Z1537" s="63"/>
      <c r="AA1537" s="63"/>
      <c r="AB1537" s="63"/>
      <c r="AC1537" s="63"/>
      <c r="AD1537" s="63"/>
      <c r="AE1537" s="63"/>
      <c r="AF1537" s="63"/>
      <c r="AG1537" s="63"/>
      <c r="AH1537" s="63"/>
      <c r="AI1537" s="63"/>
      <c r="AJ1537" s="63"/>
      <c r="AK1537" s="63"/>
      <c r="AL1537" s="63"/>
      <c r="AM1537" s="63"/>
      <c r="AN1537" s="63"/>
      <c r="AO1537">
        <v>8</v>
      </c>
      <c r="AP1537" s="63"/>
      <c r="AQ1537" s="63"/>
      <c r="AS1537" s="5">
        <f>IF(Q1537&gt;0,RANK(Q1537,(N1537:P1537,Q1537:AE1537)),0)</f>
        <v>4</v>
      </c>
      <c r="AT1537" s="5">
        <f>IF(R1537&gt;0,RANK(R1537,(N1537:P1537,Q1537:AE1537)),0)</f>
        <v>5</v>
      </c>
      <c r="AU1537" s="5">
        <f>IF(T1537&gt;0,RANK(T1537,(N1537:P1537,Q1537:AE1537)),0)</f>
        <v>0</v>
      </c>
      <c r="AV1537" s="5">
        <f>IF(S1537&gt;0,RANK(S1537,(N1537:P1537,Q1537:AE1537)),0)</f>
        <v>3</v>
      </c>
      <c r="AW1537" s="2">
        <f t="shared" si="635"/>
        <v>3.840550920407893E-3</v>
      </c>
      <c r="AX1537" s="2">
        <f t="shared" si="636"/>
        <v>1.1918951132300357E-3</v>
      </c>
      <c r="AY1537" s="2">
        <f t="shared" si="637"/>
        <v>0</v>
      </c>
      <c r="AZ1537" s="2">
        <f t="shared" si="638"/>
        <v>4.2378492914845719E-3</v>
      </c>
      <c r="BB1537" t="s">
        <v>2760</v>
      </c>
      <c r="BC1537" t="s">
        <v>1121</v>
      </c>
      <c r="BD1537">
        <v>3</v>
      </c>
      <c r="BF1537" s="111">
        <v>28</v>
      </c>
      <c r="BG1537" s="113">
        <v>147</v>
      </c>
      <c r="BH1537" s="117">
        <f t="shared" si="629"/>
        <v>28147</v>
      </c>
      <c r="BJ1537" s="5" t="s">
        <v>3185</v>
      </c>
    </row>
    <row r="1538" spans="1:62" hidden="1" outlineLevel="1">
      <c r="A1538" t="s">
        <v>425</v>
      </c>
      <c r="B1538" t="s">
        <v>1121</v>
      </c>
      <c r="C1538" s="1">
        <f t="shared" si="630"/>
        <v>21391</v>
      </c>
      <c r="D1538" s="5">
        <f>IF(N1538&gt;0, RANK(N1538,(N1538:P1538,Q1538:AE1538)),0)</f>
        <v>1</v>
      </c>
      <c r="E1538" s="5">
        <f>IF(O1538&gt;0,RANK(O1538,(N1538:P1538,Q1538:AE1538)),0)</f>
        <v>2</v>
      </c>
      <c r="F1538" s="5">
        <f>IF(P1538&gt;0,RANK(P1538,(N1538:P1538,Q1538:AE1538)),0)</f>
        <v>0</v>
      </c>
      <c r="G1538" s="131">
        <f t="shared" si="618"/>
        <v>329</v>
      </c>
      <c r="H1538" s="136">
        <f t="shared" si="619"/>
        <v>1.5380300126221307E-2</v>
      </c>
      <c r="I1538" s="2"/>
      <c r="J1538" s="2">
        <f t="shared" si="631"/>
        <v>0.50423075125052597</v>
      </c>
      <c r="K1538" s="2">
        <f t="shared" si="632"/>
        <v>0.48885045112430464</v>
      </c>
      <c r="L1538" s="2">
        <f t="shared" si="633"/>
        <v>0</v>
      </c>
      <c r="M1538" s="2">
        <f t="shared" si="634"/>
        <v>6.9187976251693928E-3</v>
      </c>
      <c r="N1538" s="63">
        <v>10786</v>
      </c>
      <c r="O1538" s="63">
        <v>10457</v>
      </c>
      <c r="P1538" s="63"/>
      <c r="Q1538" s="63">
        <v>96</v>
      </c>
      <c r="R1538" s="63">
        <v>17</v>
      </c>
      <c r="S1538" s="63">
        <v>21</v>
      </c>
      <c r="T1538" s="63"/>
      <c r="U1538" s="63"/>
      <c r="V1538" s="63"/>
      <c r="W1538" s="63"/>
      <c r="X1538" s="63"/>
      <c r="Y1538" s="63"/>
      <c r="Z1538" s="63"/>
      <c r="AA1538" s="63"/>
      <c r="AB1538" s="63"/>
      <c r="AC1538" s="63"/>
      <c r="AD1538" s="63"/>
      <c r="AE1538" s="63"/>
      <c r="AF1538" s="63"/>
      <c r="AG1538" s="63"/>
      <c r="AH1538" s="63"/>
      <c r="AI1538" s="63"/>
      <c r="AJ1538" s="63"/>
      <c r="AK1538" s="63"/>
      <c r="AL1538" s="63"/>
      <c r="AM1538" s="63"/>
      <c r="AN1538" s="63"/>
      <c r="AO1538">
        <v>14</v>
      </c>
      <c r="AP1538" s="63"/>
      <c r="AQ1538" s="63"/>
      <c r="AS1538" s="5">
        <f>IF(Q1538&gt;0,RANK(Q1538,(N1538:P1538,Q1538:AE1538)),0)</f>
        <v>3</v>
      </c>
      <c r="AT1538" s="5">
        <f>IF(R1538&gt;0,RANK(R1538,(N1538:P1538,Q1538:AE1538)),0)</f>
        <v>5</v>
      </c>
      <c r="AU1538" s="5">
        <f>IF(T1538&gt;0,RANK(T1538,(N1538:P1538,Q1538:AE1538)),0)</f>
        <v>0</v>
      </c>
      <c r="AV1538" s="5">
        <f>IF(S1538&gt;0,RANK(S1538,(N1538:P1538,Q1538:AE1538)),0)</f>
        <v>4</v>
      </c>
      <c r="AW1538" s="2">
        <f t="shared" si="635"/>
        <v>4.4878687298396521E-3</v>
      </c>
      <c r="AX1538" s="2">
        <f t="shared" si="636"/>
        <v>7.9472675424243841E-4</v>
      </c>
      <c r="AY1538" s="2">
        <f t="shared" si="637"/>
        <v>0</v>
      </c>
      <c r="AZ1538" s="2">
        <f t="shared" si="638"/>
        <v>9.8172128465242388E-4</v>
      </c>
      <c r="BB1538" t="s">
        <v>425</v>
      </c>
      <c r="BC1538" t="s">
        <v>1121</v>
      </c>
      <c r="BD1538">
        <v>2</v>
      </c>
      <c r="BF1538" s="111">
        <v>28</v>
      </c>
      <c r="BG1538" s="113">
        <v>149</v>
      </c>
      <c r="BH1538" s="117">
        <f t="shared" si="629"/>
        <v>28149</v>
      </c>
      <c r="BJ1538" s="5" t="s">
        <v>3185</v>
      </c>
    </row>
    <row r="1539" spans="1:62" hidden="1" outlineLevel="1">
      <c r="A1539" t="s">
        <v>699</v>
      </c>
      <c r="B1539" t="s">
        <v>1121</v>
      </c>
      <c r="C1539" s="1">
        <f t="shared" si="630"/>
        <v>19715</v>
      </c>
      <c r="D1539" s="5">
        <f>IF(N1539&gt;0, RANK(N1539,(N1539:P1539,Q1539:AE1539)),0)</f>
        <v>1</v>
      </c>
      <c r="E1539" s="5">
        <f>IF(O1539&gt;0,RANK(O1539,(N1539:P1539,Q1539:AE1539)),0)</f>
        <v>2</v>
      </c>
      <c r="F1539" s="5">
        <f>IF(P1539&gt;0,RANK(P1539,(N1539:P1539,Q1539:AE1539)),0)</f>
        <v>0</v>
      </c>
      <c r="G1539" s="131">
        <f t="shared" si="618"/>
        <v>8330</v>
      </c>
      <c r="H1539" s="136">
        <f t="shared" si="619"/>
        <v>0.42252092315495815</v>
      </c>
      <c r="I1539" s="2"/>
      <c r="J1539" s="2">
        <f t="shared" si="631"/>
        <v>0.70915546538168905</v>
      </c>
      <c r="K1539" s="2">
        <f t="shared" si="632"/>
        <v>0.2866345422267309</v>
      </c>
      <c r="L1539" s="2">
        <f t="shared" si="633"/>
        <v>0</v>
      </c>
      <c r="M1539" s="2">
        <f t="shared" si="634"/>
        <v>4.2099923915800419E-3</v>
      </c>
      <c r="N1539" s="63">
        <v>13981</v>
      </c>
      <c r="O1539" s="63">
        <v>5651</v>
      </c>
      <c r="P1539" s="63"/>
      <c r="Q1539" s="63">
        <v>38</v>
      </c>
      <c r="R1539" s="63">
        <v>15</v>
      </c>
      <c r="S1539" s="63">
        <v>21</v>
      </c>
      <c r="T1539" s="63"/>
      <c r="U1539" s="63"/>
      <c r="V1539" s="63"/>
      <c r="W1539" s="63"/>
      <c r="X1539" s="63"/>
      <c r="Y1539" s="63"/>
      <c r="Z1539" s="63"/>
      <c r="AA1539" s="63"/>
      <c r="AB1539" s="63"/>
      <c r="AC1539" s="63"/>
      <c r="AD1539" s="63"/>
      <c r="AE1539" s="63"/>
      <c r="AF1539" s="63"/>
      <c r="AG1539" s="63"/>
      <c r="AH1539" s="63"/>
      <c r="AI1539" s="63"/>
      <c r="AJ1539" s="63"/>
      <c r="AK1539" s="63"/>
      <c r="AL1539" s="63"/>
      <c r="AM1539" s="63"/>
      <c r="AN1539" s="63"/>
      <c r="AO1539">
        <v>9</v>
      </c>
      <c r="AP1539" s="63"/>
      <c r="AQ1539" s="63"/>
      <c r="AS1539" s="5">
        <f>IF(Q1539&gt;0,RANK(Q1539,(N1539:P1539,Q1539:AE1539)),0)</f>
        <v>3</v>
      </c>
      <c r="AT1539" s="5">
        <f>IF(R1539&gt;0,RANK(R1539,(N1539:P1539,Q1539:AE1539)),0)</f>
        <v>5</v>
      </c>
      <c r="AU1539" s="5">
        <f>IF(T1539&gt;0,RANK(T1539,(N1539:P1539,Q1539:AE1539)),0)</f>
        <v>0</v>
      </c>
      <c r="AV1539" s="5">
        <f>IF(S1539&gt;0,RANK(S1539,(N1539:P1539,Q1539:AE1539)),0)</f>
        <v>4</v>
      </c>
      <c r="AW1539" s="2">
        <f t="shared" si="635"/>
        <v>1.9274663961450671E-3</v>
      </c>
      <c r="AX1539" s="2">
        <f t="shared" si="636"/>
        <v>7.6084199847831603E-4</v>
      </c>
      <c r="AY1539" s="2">
        <f t="shared" si="637"/>
        <v>0</v>
      </c>
      <c r="AZ1539" s="2">
        <f t="shared" si="638"/>
        <v>1.0651787978696425E-3</v>
      </c>
      <c r="BB1539" t="s">
        <v>699</v>
      </c>
      <c r="BC1539" t="s">
        <v>1121</v>
      </c>
      <c r="BD1539">
        <v>2</v>
      </c>
      <c r="BF1539" s="111">
        <v>28</v>
      </c>
      <c r="BG1539" s="113">
        <v>151</v>
      </c>
      <c r="BH1539" s="117">
        <f t="shared" si="629"/>
        <v>28151</v>
      </c>
      <c r="BJ1539" s="5" t="s">
        <v>3185</v>
      </c>
    </row>
    <row r="1540" spans="1:62" hidden="1" outlineLevel="1">
      <c r="A1540" t="s">
        <v>426</v>
      </c>
      <c r="B1540" t="s">
        <v>1121</v>
      </c>
      <c r="C1540" s="1">
        <f t="shared" si="630"/>
        <v>10332</v>
      </c>
      <c r="D1540" s="5">
        <f>IF(N1540&gt;0, RANK(N1540,(N1540:P1540,Q1540:AE1540)),0)</f>
        <v>2</v>
      </c>
      <c r="E1540" s="5">
        <f>IF(O1540&gt;0,RANK(O1540,(N1540:P1540,Q1540:AE1540)),0)</f>
        <v>1</v>
      </c>
      <c r="F1540" s="5">
        <f>IF(P1540&gt;0,RANK(P1540,(N1540:P1540,Q1540:AE1540)),0)</f>
        <v>0</v>
      </c>
      <c r="G1540" s="131">
        <f t="shared" si="618"/>
        <v>1963</v>
      </c>
      <c r="H1540" s="136">
        <f t="shared" si="619"/>
        <v>0.1899922570654278</v>
      </c>
      <c r="I1540" s="2"/>
      <c r="J1540" s="2">
        <f t="shared" si="631"/>
        <v>0.40147115756871854</v>
      </c>
      <c r="K1540" s="2">
        <f t="shared" si="632"/>
        <v>0.59146341463414631</v>
      </c>
      <c r="L1540" s="2">
        <f t="shared" si="633"/>
        <v>0</v>
      </c>
      <c r="M1540" s="2">
        <f t="shared" si="634"/>
        <v>7.0654277971351487E-3</v>
      </c>
      <c r="N1540" s="63">
        <v>4148</v>
      </c>
      <c r="O1540" s="63">
        <v>6111</v>
      </c>
      <c r="P1540" s="63"/>
      <c r="Q1540" s="63">
        <v>43</v>
      </c>
      <c r="R1540" s="63">
        <v>9</v>
      </c>
      <c r="S1540" s="63">
        <v>10</v>
      </c>
      <c r="T1540" s="63"/>
      <c r="U1540" s="63"/>
      <c r="V1540" s="63"/>
      <c r="W1540" s="63"/>
      <c r="X1540" s="63"/>
      <c r="Y1540" s="63"/>
      <c r="Z1540" s="63"/>
      <c r="AA1540" s="63"/>
      <c r="AB1540" s="63"/>
      <c r="AC1540" s="63"/>
      <c r="AD1540" s="63"/>
      <c r="AE1540" s="63"/>
      <c r="AF1540" s="63"/>
      <c r="AG1540" s="63"/>
      <c r="AH1540" s="63"/>
      <c r="AI1540" s="63"/>
      <c r="AJ1540" s="63"/>
      <c r="AK1540" s="63"/>
      <c r="AL1540" s="63"/>
      <c r="AM1540" s="63"/>
      <c r="AN1540" s="63"/>
      <c r="AO1540">
        <v>11</v>
      </c>
      <c r="AP1540" s="63"/>
      <c r="AQ1540" s="63"/>
      <c r="AS1540" s="5">
        <f>IF(Q1540&gt;0,RANK(Q1540,(N1540:P1540,Q1540:AE1540)),0)</f>
        <v>3</v>
      </c>
      <c r="AT1540" s="5">
        <f>IF(R1540&gt;0,RANK(R1540,(N1540:P1540,Q1540:AE1540)),0)</f>
        <v>5</v>
      </c>
      <c r="AU1540" s="5">
        <f>IF(T1540&gt;0,RANK(T1540,(N1540:P1540,Q1540:AE1540)),0)</f>
        <v>0</v>
      </c>
      <c r="AV1540" s="5">
        <f>IF(S1540&gt;0,RANK(S1540,(N1540:P1540,Q1540:AE1540)),0)</f>
        <v>4</v>
      </c>
      <c r="AW1540" s="2">
        <f t="shared" si="635"/>
        <v>4.1618273325590401E-3</v>
      </c>
      <c r="AX1540" s="2">
        <f t="shared" si="636"/>
        <v>8.710801393728223E-4</v>
      </c>
      <c r="AY1540" s="2">
        <f t="shared" si="637"/>
        <v>0</v>
      </c>
      <c r="AZ1540" s="2">
        <f t="shared" si="638"/>
        <v>9.6786682152535811E-4</v>
      </c>
      <c r="BB1540" t="s">
        <v>426</v>
      </c>
      <c r="BC1540" t="s">
        <v>1121</v>
      </c>
      <c r="BD1540">
        <v>4</v>
      </c>
      <c r="BF1540" s="111">
        <v>28</v>
      </c>
      <c r="BG1540" s="113">
        <v>153</v>
      </c>
      <c r="BH1540" s="117">
        <f t="shared" si="629"/>
        <v>28153</v>
      </c>
      <c r="BJ1540" s="5" t="s">
        <v>3185</v>
      </c>
    </row>
    <row r="1541" spans="1:62" hidden="1" outlineLevel="1">
      <c r="A1541" t="s">
        <v>704</v>
      </c>
      <c r="B1541" t="s">
        <v>1121</v>
      </c>
      <c r="C1541" s="1">
        <f t="shared" si="630"/>
        <v>5234</v>
      </c>
      <c r="D1541" s="5">
        <f>IF(N1541&gt;0, RANK(N1541,(N1541:P1541,Q1541:AE1541)),0)</f>
        <v>2</v>
      </c>
      <c r="E1541" s="5">
        <f>IF(O1541&gt;0,RANK(O1541,(N1541:P1541,Q1541:AE1541)),0)</f>
        <v>1</v>
      </c>
      <c r="F1541" s="5">
        <f>IF(P1541&gt;0,RANK(P1541,(N1541:P1541,Q1541:AE1541)),0)</f>
        <v>0</v>
      </c>
      <c r="G1541" s="131">
        <f t="shared" si="618"/>
        <v>2802</v>
      </c>
      <c r="H1541" s="136">
        <f t="shared" si="619"/>
        <v>0.5353458158196408</v>
      </c>
      <c r="I1541" s="2"/>
      <c r="J1541" s="2">
        <f t="shared" si="631"/>
        <v>0.22735957202904089</v>
      </c>
      <c r="K1541" s="2">
        <f t="shared" si="632"/>
        <v>0.76270538784868169</v>
      </c>
      <c r="L1541" s="2">
        <f t="shared" si="633"/>
        <v>0</v>
      </c>
      <c r="M1541" s="2">
        <f t="shared" si="634"/>
        <v>9.9350401222774165E-3</v>
      </c>
      <c r="N1541" s="63">
        <v>1190</v>
      </c>
      <c r="O1541" s="63">
        <v>3992</v>
      </c>
      <c r="P1541" s="63"/>
      <c r="Q1541" s="63">
        <v>29</v>
      </c>
      <c r="R1541" s="63">
        <v>11</v>
      </c>
      <c r="S1541" s="63">
        <v>5</v>
      </c>
      <c r="T1541" s="63"/>
      <c r="U1541" s="63"/>
      <c r="V1541" s="63"/>
      <c r="W1541" s="63"/>
      <c r="X1541" s="63"/>
      <c r="Y1541" s="63"/>
      <c r="Z1541" s="63"/>
      <c r="AA1541" s="63"/>
      <c r="AB1541" s="63"/>
      <c r="AC1541" s="63"/>
      <c r="AD1541" s="63"/>
      <c r="AE1541" s="63"/>
      <c r="AF1541" s="63"/>
      <c r="AG1541" s="63"/>
      <c r="AH1541" s="63"/>
      <c r="AI1541" s="63"/>
      <c r="AJ1541" s="63"/>
      <c r="AK1541" s="63"/>
      <c r="AL1541" s="63"/>
      <c r="AM1541" s="63"/>
      <c r="AN1541" s="63"/>
      <c r="AO1541">
        <v>7</v>
      </c>
      <c r="AP1541" s="63"/>
      <c r="AQ1541" s="63"/>
      <c r="AS1541" s="5">
        <f>IF(Q1541&gt;0,RANK(Q1541,(N1541:P1541,Q1541:AE1541)),0)</f>
        <v>3</v>
      </c>
      <c r="AT1541" s="5">
        <f>IF(R1541&gt;0,RANK(R1541,(N1541:P1541,Q1541:AE1541)),0)</f>
        <v>4</v>
      </c>
      <c r="AU1541" s="5">
        <f>IF(T1541&gt;0,RANK(T1541,(N1541:P1541,Q1541:AE1541)),0)</f>
        <v>0</v>
      </c>
      <c r="AV1541" s="5">
        <f>IF(S1541&gt;0,RANK(S1541,(N1541:P1541,Q1541:AE1541)),0)</f>
        <v>5</v>
      </c>
      <c r="AW1541" s="2">
        <f t="shared" si="635"/>
        <v>5.5406954528085597E-3</v>
      </c>
      <c r="AX1541" s="2">
        <f t="shared" si="636"/>
        <v>2.1016431027894534E-3</v>
      </c>
      <c r="AY1541" s="2">
        <f t="shared" si="637"/>
        <v>0</v>
      </c>
      <c r="AZ1541" s="2">
        <f t="shared" si="638"/>
        <v>9.5529231944975165E-4</v>
      </c>
      <c r="BB1541" t="s">
        <v>704</v>
      </c>
      <c r="BC1541" t="s">
        <v>1121</v>
      </c>
      <c r="BD1541">
        <v>1</v>
      </c>
      <c r="BF1541" s="111">
        <v>28</v>
      </c>
      <c r="BG1541" s="113">
        <v>155</v>
      </c>
      <c r="BH1541" s="117">
        <f t="shared" si="629"/>
        <v>28155</v>
      </c>
      <c r="BJ1541" s="5" t="s">
        <v>3185</v>
      </c>
    </row>
    <row r="1542" spans="1:62" hidden="1" outlineLevel="1">
      <c r="A1542" t="s">
        <v>2169</v>
      </c>
      <c r="B1542" t="s">
        <v>1121</v>
      </c>
      <c r="C1542" s="1">
        <f t="shared" si="630"/>
        <v>4853</v>
      </c>
      <c r="D1542" s="5">
        <f>IF(N1542&gt;0, RANK(N1542,(N1542:P1542,Q1542:AE1542)),0)</f>
        <v>1</v>
      </c>
      <c r="E1542" s="5">
        <f>IF(O1542&gt;0,RANK(O1542,(N1542:P1542,Q1542:AE1542)),0)</f>
        <v>2</v>
      </c>
      <c r="F1542" s="5">
        <f>IF(P1542&gt;0,RANK(P1542,(N1542:P1542,Q1542:AE1542)),0)</f>
        <v>0</v>
      </c>
      <c r="G1542" s="131">
        <f t="shared" si="618"/>
        <v>1997</v>
      </c>
      <c r="H1542" s="136">
        <f t="shared" si="619"/>
        <v>0.41149804244797034</v>
      </c>
      <c r="I1542" s="2"/>
      <c r="J1542" s="2">
        <f t="shared" si="631"/>
        <v>0.70307026581495979</v>
      </c>
      <c r="K1542" s="2">
        <f t="shared" si="632"/>
        <v>0.29157222336698951</v>
      </c>
      <c r="L1542" s="2">
        <f t="shared" si="633"/>
        <v>0</v>
      </c>
      <c r="M1542" s="2">
        <f t="shared" si="634"/>
        <v>5.3575108180506925E-3</v>
      </c>
      <c r="N1542" s="63">
        <v>3412</v>
      </c>
      <c r="O1542" s="63">
        <v>1415</v>
      </c>
      <c r="P1542" s="63"/>
      <c r="Q1542" s="63">
        <v>20</v>
      </c>
      <c r="R1542" s="63">
        <v>0</v>
      </c>
      <c r="S1542" s="63">
        <v>5</v>
      </c>
      <c r="T1542" s="63"/>
      <c r="U1542" s="63"/>
      <c r="V1542" s="63"/>
      <c r="W1542" s="63"/>
      <c r="X1542" s="63"/>
      <c r="Y1542" s="63"/>
      <c r="Z1542" s="63"/>
      <c r="AA1542" s="63"/>
      <c r="AB1542" s="63"/>
      <c r="AC1542" s="63"/>
      <c r="AD1542" s="63"/>
      <c r="AE1542" s="63"/>
      <c r="AF1542" s="63"/>
      <c r="AG1542" s="63"/>
      <c r="AH1542" s="63"/>
      <c r="AI1542" s="63"/>
      <c r="AJ1542" s="63"/>
      <c r="AK1542" s="63"/>
      <c r="AL1542" s="63"/>
      <c r="AM1542" s="63"/>
      <c r="AN1542" s="63"/>
      <c r="AO1542">
        <v>1</v>
      </c>
      <c r="AP1542" s="63"/>
      <c r="AQ1542" s="63"/>
      <c r="AS1542" s="5">
        <f>IF(Q1542&gt;0,RANK(Q1542,(N1542:P1542,Q1542:AE1542)),0)</f>
        <v>3</v>
      </c>
      <c r="AT1542" s="5">
        <f>IF(R1542&gt;0,RANK(R1542,(N1542:P1542,Q1542:AE1542)),0)</f>
        <v>0</v>
      </c>
      <c r="AU1542" s="5">
        <f>IF(T1542&gt;0,RANK(T1542,(N1542:P1542,Q1542:AE1542)),0)</f>
        <v>0</v>
      </c>
      <c r="AV1542" s="5">
        <f>IF(S1542&gt;0,RANK(S1542,(N1542:P1542,Q1542:AE1542)),0)</f>
        <v>4</v>
      </c>
      <c r="AW1542" s="2">
        <f t="shared" si="635"/>
        <v>4.1211621677313005E-3</v>
      </c>
      <c r="AX1542" s="2">
        <f t="shared" si="636"/>
        <v>0</v>
      </c>
      <c r="AY1542" s="2">
        <f t="shared" si="637"/>
        <v>0</v>
      </c>
      <c r="AZ1542" s="2">
        <f t="shared" si="638"/>
        <v>1.0302905419328251E-3</v>
      </c>
      <c r="BB1542" t="s">
        <v>2169</v>
      </c>
      <c r="BC1542" t="s">
        <v>1121</v>
      </c>
      <c r="BD1542">
        <v>3</v>
      </c>
      <c r="BF1542" s="111">
        <v>28</v>
      </c>
      <c r="BG1542" s="113">
        <v>157</v>
      </c>
      <c r="BH1542" s="117">
        <f t="shared" si="629"/>
        <v>28157</v>
      </c>
      <c r="BJ1542" s="5" t="s">
        <v>3185</v>
      </c>
    </row>
    <row r="1543" spans="1:62" hidden="1" outlineLevel="1">
      <c r="A1543" t="s">
        <v>547</v>
      </c>
      <c r="B1543" t="s">
        <v>1121</v>
      </c>
      <c r="C1543" s="1">
        <f t="shared" si="630"/>
        <v>9829</v>
      </c>
      <c r="D1543" s="5">
        <f>IF(N1543&gt;0, RANK(N1543,(N1543:P1543,Q1543:AE1543)),0)</f>
        <v>2</v>
      </c>
      <c r="E1543" s="5">
        <f>IF(O1543&gt;0,RANK(O1543,(N1543:P1543,Q1543:AE1543)),0)</f>
        <v>1</v>
      </c>
      <c r="F1543" s="5">
        <f>IF(P1543&gt;0,RANK(P1543,(N1543:P1543,Q1543:AE1543)),0)</f>
        <v>0</v>
      </c>
      <c r="G1543" s="131">
        <f t="shared" si="618"/>
        <v>561</v>
      </c>
      <c r="H1543" s="136">
        <f t="shared" si="619"/>
        <v>5.7075999593041001E-2</v>
      </c>
      <c r="I1543" s="2"/>
      <c r="J1543" s="2">
        <f t="shared" si="631"/>
        <v>0.46871502696103368</v>
      </c>
      <c r="K1543" s="2">
        <f t="shared" si="632"/>
        <v>0.52579102655407473</v>
      </c>
      <c r="L1543" s="2">
        <f t="shared" si="633"/>
        <v>0</v>
      </c>
      <c r="M1543" s="2">
        <f t="shared" si="634"/>
        <v>5.4939464848916542E-3</v>
      </c>
      <c r="N1543" s="63">
        <v>4607</v>
      </c>
      <c r="O1543" s="63">
        <v>5168</v>
      </c>
      <c r="P1543" s="63"/>
      <c r="Q1543" s="63">
        <v>24</v>
      </c>
      <c r="R1543" s="63">
        <v>13</v>
      </c>
      <c r="S1543" s="63">
        <v>15</v>
      </c>
      <c r="T1543" s="63"/>
      <c r="U1543" s="63"/>
      <c r="V1543" s="63"/>
      <c r="W1543" s="63"/>
      <c r="X1543" s="63"/>
      <c r="Y1543" s="63"/>
      <c r="Z1543" s="63"/>
      <c r="AA1543" s="63"/>
      <c r="AB1543" s="63"/>
      <c r="AC1543" s="63"/>
      <c r="AD1543" s="63"/>
      <c r="AE1543" s="63"/>
      <c r="AF1543" s="63"/>
      <c r="AG1543" s="63"/>
      <c r="AH1543" s="63"/>
      <c r="AI1543" s="63"/>
      <c r="AJ1543" s="63"/>
      <c r="AK1543" s="63"/>
      <c r="AL1543" s="63"/>
      <c r="AM1543" s="63"/>
      <c r="AN1543" s="63"/>
      <c r="AO1543">
        <v>2</v>
      </c>
      <c r="AP1543" s="63"/>
      <c r="AQ1543" s="63"/>
      <c r="AS1543" s="5">
        <f>IF(Q1543&gt;0,RANK(Q1543,(N1543:P1543,Q1543:AE1543)),0)</f>
        <v>3</v>
      </c>
      <c r="AT1543" s="5">
        <f>IF(R1543&gt;0,RANK(R1543,(N1543:P1543,Q1543:AE1543)),0)</f>
        <v>5</v>
      </c>
      <c r="AU1543" s="5">
        <f>IF(T1543&gt;0,RANK(T1543,(N1543:P1543,Q1543:AE1543)),0)</f>
        <v>0</v>
      </c>
      <c r="AV1543" s="5">
        <f>IF(S1543&gt;0,RANK(S1543,(N1543:P1543,Q1543:AE1543)),0)</f>
        <v>4</v>
      </c>
      <c r="AW1543" s="2">
        <f t="shared" si="635"/>
        <v>2.4417539932851764E-3</v>
      </c>
      <c r="AX1543" s="2">
        <f t="shared" si="636"/>
        <v>1.322616746362804E-3</v>
      </c>
      <c r="AY1543" s="2">
        <f t="shared" si="637"/>
        <v>0</v>
      </c>
      <c r="AZ1543" s="2">
        <f t="shared" si="638"/>
        <v>1.5260962458032354E-3</v>
      </c>
      <c r="BB1543" t="s">
        <v>547</v>
      </c>
      <c r="BC1543" t="s">
        <v>1121</v>
      </c>
      <c r="BD1543">
        <v>1</v>
      </c>
      <c r="BF1543" s="111">
        <v>28</v>
      </c>
      <c r="BG1543" s="113">
        <v>159</v>
      </c>
      <c r="BH1543" s="117">
        <f t="shared" si="629"/>
        <v>28159</v>
      </c>
      <c r="BJ1543" s="5" t="s">
        <v>3185</v>
      </c>
    </row>
    <row r="1544" spans="1:62" hidden="1" outlineLevel="1">
      <c r="A1544" t="s">
        <v>1237</v>
      </c>
      <c r="B1544" t="s">
        <v>1121</v>
      </c>
      <c r="C1544" s="1">
        <f t="shared" si="630"/>
        <v>6354</v>
      </c>
      <c r="D1544" s="5">
        <f>IF(N1544&gt;0, RANK(N1544,(N1544:P1544,Q1544:AE1544)),0)</f>
        <v>2</v>
      </c>
      <c r="E1544" s="5">
        <f>IF(O1544&gt;0,RANK(O1544,(N1544:P1544,Q1544:AE1544)),0)</f>
        <v>1</v>
      </c>
      <c r="F1544" s="5">
        <f>IF(P1544&gt;0,RANK(P1544,(N1544:P1544,Q1544:AE1544)),0)</f>
        <v>0</v>
      </c>
      <c r="G1544" s="131">
        <f t="shared" ref="G1544:G1607" si="639">IF(C1544&gt;0,MAX(N1544:P1544)-LARGE(N1544:P1544,2),0)</f>
        <v>246</v>
      </c>
      <c r="H1544" s="136">
        <f t="shared" ref="H1544:H1607" si="640">IF(C1544&gt;0,G1544/C1544,0)</f>
        <v>3.8715769593956562E-2</v>
      </c>
      <c r="I1544" s="2"/>
      <c r="J1544" s="2">
        <f t="shared" si="631"/>
        <v>0.47686496694995278</v>
      </c>
      <c r="K1544" s="2">
        <f t="shared" si="632"/>
        <v>0.51558073654390935</v>
      </c>
      <c r="L1544" s="2">
        <f t="shared" si="633"/>
        <v>0</v>
      </c>
      <c r="M1544" s="2">
        <f t="shared" si="634"/>
        <v>7.5542965061379252E-3</v>
      </c>
      <c r="N1544" s="63">
        <v>3030</v>
      </c>
      <c r="O1544" s="63">
        <v>3276</v>
      </c>
      <c r="P1544" s="63"/>
      <c r="Q1544" s="63">
        <v>24</v>
      </c>
      <c r="R1544" s="63">
        <v>6</v>
      </c>
      <c r="S1544" s="63">
        <v>6</v>
      </c>
      <c r="T1544" s="63"/>
      <c r="U1544" s="63"/>
      <c r="V1544" s="63"/>
      <c r="W1544" s="63"/>
      <c r="X1544" s="63"/>
      <c r="Y1544" s="63"/>
      <c r="Z1544" s="63"/>
      <c r="AA1544" s="63"/>
      <c r="AB1544" s="63"/>
      <c r="AC1544" s="63"/>
      <c r="AD1544" s="63"/>
      <c r="AE1544" s="63"/>
      <c r="AF1544" s="63"/>
      <c r="AG1544" s="63"/>
      <c r="AH1544" s="63"/>
      <c r="AI1544" s="63"/>
      <c r="AJ1544" s="63"/>
      <c r="AK1544" s="63"/>
      <c r="AL1544" s="63"/>
      <c r="AM1544" s="63"/>
      <c r="AN1544" s="63"/>
      <c r="AO1544">
        <v>12</v>
      </c>
      <c r="AP1544" s="63"/>
      <c r="AQ1544" s="63"/>
      <c r="AS1544" s="5">
        <f>IF(Q1544&gt;0,RANK(Q1544,(N1544:P1544,Q1544:AE1544)),0)</f>
        <v>3</v>
      </c>
      <c r="AT1544" s="5">
        <f>IF(R1544&gt;0,RANK(R1544,(N1544:P1544,Q1544:AE1544)),0)</f>
        <v>4</v>
      </c>
      <c r="AU1544" s="5">
        <f>IF(T1544&gt;0,RANK(T1544,(N1544:P1544,Q1544:AE1544)),0)</f>
        <v>0</v>
      </c>
      <c r="AV1544" s="5">
        <f>IF(S1544&gt;0,RANK(S1544,(N1544:P1544,Q1544:AE1544)),0)</f>
        <v>4</v>
      </c>
      <c r="AW1544" s="2">
        <f t="shared" si="635"/>
        <v>3.7771482530689331E-3</v>
      </c>
      <c r="AX1544" s="2">
        <f t="shared" si="636"/>
        <v>9.4428706326723328E-4</v>
      </c>
      <c r="AY1544" s="2">
        <f t="shared" si="637"/>
        <v>0</v>
      </c>
      <c r="AZ1544" s="2">
        <f t="shared" si="638"/>
        <v>9.4428706326723328E-4</v>
      </c>
      <c r="BB1544" t="s">
        <v>1237</v>
      </c>
      <c r="BC1544" t="s">
        <v>1121</v>
      </c>
      <c r="BD1544">
        <v>2</v>
      </c>
      <c r="BF1544" s="111">
        <v>28</v>
      </c>
      <c r="BG1544" s="113">
        <v>161</v>
      </c>
      <c r="BH1544" s="117">
        <f t="shared" si="629"/>
        <v>28161</v>
      </c>
      <c r="BJ1544" s="5" t="s">
        <v>3185</v>
      </c>
    </row>
    <row r="1545" spans="1:62" hidden="1" outlineLevel="1">
      <c r="A1545" t="s">
        <v>1388</v>
      </c>
      <c r="B1545" t="s">
        <v>1121</v>
      </c>
      <c r="C1545" s="1">
        <f t="shared" si="630"/>
        <v>11620</v>
      </c>
      <c r="D1545" s="5">
        <f>IF(N1545&gt;0, RANK(N1545,(N1545:P1545,Q1545:AE1545)),0)</f>
        <v>1</v>
      </c>
      <c r="E1545" s="5">
        <f>IF(O1545&gt;0,RANK(O1545,(N1545:P1545,Q1545:AE1545)),0)</f>
        <v>2</v>
      </c>
      <c r="F1545" s="5">
        <f>IF(P1545&gt;0,RANK(P1545,(N1545:P1545,Q1545:AE1545)),0)</f>
        <v>0</v>
      </c>
      <c r="G1545" s="131">
        <f t="shared" si="639"/>
        <v>1662</v>
      </c>
      <c r="H1545" s="136">
        <f t="shared" si="640"/>
        <v>0.14302925989672977</v>
      </c>
      <c r="I1545" s="2"/>
      <c r="J1545" s="2">
        <f t="shared" si="631"/>
        <v>0.56824440619621341</v>
      </c>
      <c r="K1545" s="2">
        <f t="shared" si="632"/>
        <v>0.42521514629948365</v>
      </c>
      <c r="L1545" s="2">
        <f t="shared" si="633"/>
        <v>0</v>
      </c>
      <c r="M1545" s="2">
        <f t="shared" si="634"/>
        <v>6.5404475043029375E-3</v>
      </c>
      <c r="N1545" s="63">
        <v>6603</v>
      </c>
      <c r="O1545" s="63">
        <v>4941</v>
      </c>
      <c r="P1545" s="63"/>
      <c r="Q1545" s="63">
        <v>34</v>
      </c>
      <c r="R1545" s="63">
        <v>8</v>
      </c>
      <c r="S1545" s="63">
        <v>26</v>
      </c>
      <c r="T1545" s="63"/>
      <c r="U1545" s="63"/>
      <c r="V1545" s="63"/>
      <c r="W1545" s="63"/>
      <c r="X1545" s="63"/>
      <c r="Y1545" s="63"/>
      <c r="Z1545" s="63"/>
      <c r="AA1545" s="63"/>
      <c r="AB1545" s="63"/>
      <c r="AC1545" s="63"/>
      <c r="AD1545" s="63"/>
      <c r="AE1545" s="63"/>
      <c r="AF1545" s="63"/>
      <c r="AG1545" s="63"/>
      <c r="AH1545" s="63"/>
      <c r="AI1545" s="63"/>
      <c r="AJ1545" s="63"/>
      <c r="AK1545" s="63"/>
      <c r="AL1545" s="63"/>
      <c r="AM1545" s="63"/>
      <c r="AN1545" s="63"/>
      <c r="AO1545">
        <v>8</v>
      </c>
      <c r="AP1545" s="63"/>
      <c r="AQ1545" s="63"/>
      <c r="AS1545" s="5">
        <f>IF(Q1545&gt;0,RANK(Q1545,(N1545:P1545,Q1545:AE1545)),0)</f>
        <v>3</v>
      </c>
      <c r="AT1545" s="5">
        <f>IF(R1545&gt;0,RANK(R1545,(N1545:P1545,Q1545:AE1545)),0)</f>
        <v>5</v>
      </c>
      <c r="AU1545" s="5">
        <f>IF(T1545&gt;0,RANK(T1545,(N1545:P1545,Q1545:AE1545)),0)</f>
        <v>0</v>
      </c>
      <c r="AV1545" s="5">
        <f>IF(S1545&gt;0,RANK(S1545,(N1545:P1545,Q1545:AE1545)),0)</f>
        <v>4</v>
      </c>
      <c r="AW1545" s="2">
        <f t="shared" si="635"/>
        <v>2.9259896729776249E-3</v>
      </c>
      <c r="AX1545" s="2">
        <f t="shared" si="636"/>
        <v>6.8846815834767647E-4</v>
      </c>
      <c r="AY1545" s="2">
        <f t="shared" si="637"/>
        <v>0</v>
      </c>
      <c r="AZ1545" s="2">
        <f t="shared" si="638"/>
        <v>2.2375215146299482E-3</v>
      </c>
      <c r="BB1545" t="s">
        <v>1388</v>
      </c>
      <c r="BC1545" t="s">
        <v>1121</v>
      </c>
      <c r="BD1545">
        <v>2</v>
      </c>
      <c r="BF1545" s="111">
        <v>28</v>
      </c>
      <c r="BG1545" s="113">
        <v>163</v>
      </c>
      <c r="BH1545" s="117">
        <f t="shared" si="629"/>
        <v>28163</v>
      </c>
      <c r="BJ1545" s="5" t="s">
        <v>3185</v>
      </c>
    </row>
    <row r="1546" spans="1:62" collapsed="1">
      <c r="A1546" t="s">
        <v>530</v>
      </c>
      <c r="B1546" t="s">
        <v>548</v>
      </c>
      <c r="C1546" s="1">
        <f t="shared" si="630"/>
        <v>1285584</v>
      </c>
      <c r="D1546" s="5">
        <f>IF(N1546&gt;0, RANK(N1546,(N1546:P1546,Q1546:AE1546)),0)</f>
        <v>2</v>
      </c>
      <c r="E1546" s="5">
        <f>IF(O1546&gt;0,RANK(O1546,(N1546:P1546,Q1546:AE1546)),0)</f>
        <v>1</v>
      </c>
      <c r="F1546" s="5">
        <f>IF(P1546&gt;0,RANK(P1546,(N1546:P1546,Q1546:AE1546)),0)</f>
        <v>0</v>
      </c>
      <c r="G1546" s="131">
        <f t="shared" si="639"/>
        <v>147797</v>
      </c>
      <c r="H1546" s="136">
        <f t="shared" si="640"/>
        <v>0.1149648719959178</v>
      </c>
      <c r="I1546" s="2"/>
      <c r="J1546" s="2">
        <f t="shared" si="631"/>
        <v>0.43789359543989348</v>
      </c>
      <c r="K1546" s="2">
        <f t="shared" si="632"/>
        <v>0.55285846743581124</v>
      </c>
      <c r="L1546" s="2">
        <f t="shared" si="633"/>
        <v>0</v>
      </c>
      <c r="M1546" s="2">
        <f t="shared" si="634"/>
        <v>9.2479371242952801E-3</v>
      </c>
      <c r="N1546" s="63">
        <f t="shared" ref="N1546:S1546" si="641">SUM(N1464:N1545)</f>
        <v>562949</v>
      </c>
      <c r="O1546" s="63">
        <f t="shared" si="641"/>
        <v>710746</v>
      </c>
      <c r="P1546" s="63">
        <f t="shared" si="641"/>
        <v>0</v>
      </c>
      <c r="Q1546" s="63">
        <f t="shared" si="641"/>
        <v>6676</v>
      </c>
      <c r="R1546" s="63">
        <f t="shared" si="641"/>
        <v>1588</v>
      </c>
      <c r="S1546" s="63">
        <f t="shared" si="641"/>
        <v>2609</v>
      </c>
      <c r="T1546" s="63"/>
      <c r="U1546" s="63"/>
      <c r="V1546" s="63"/>
      <c r="W1546" s="63"/>
      <c r="X1546" s="63"/>
      <c r="Y1546" s="63"/>
      <c r="Z1546" s="63"/>
      <c r="AA1546" s="63"/>
      <c r="AB1546" s="63"/>
      <c r="AC1546" s="63"/>
      <c r="AD1546" s="63"/>
      <c r="AE1546" s="63"/>
      <c r="AF1546" s="63"/>
      <c r="AG1546" s="63"/>
      <c r="AH1546" s="63"/>
      <c r="AI1546" s="63"/>
      <c r="AJ1546" s="63"/>
      <c r="AK1546" s="63"/>
      <c r="AL1546" s="63"/>
      <c r="AM1546" s="63"/>
      <c r="AN1546" s="63"/>
      <c r="AO1546" s="63">
        <f>SUM(AO1464:AO1545)</f>
        <v>1016</v>
      </c>
      <c r="AP1546" s="63"/>
      <c r="AQ1546" s="63"/>
      <c r="AS1546" s="5">
        <f>IF(Q1546&gt;0,RANK(Q1546,(N1546:P1546,Q1546:AE1546)),0)</f>
        <v>3</v>
      </c>
      <c r="AT1546" s="5">
        <f>IF(R1546&gt;0,RANK(R1546,(N1546:P1546,Q1546:AE1546)),0)</f>
        <v>5</v>
      </c>
      <c r="AU1546" s="5">
        <f>IF(T1546&gt;0,RANK(T1546,(N1546:P1546,Q1546:AE1546)),0)</f>
        <v>0</v>
      </c>
      <c r="AV1546" s="5">
        <f>IF(S1546&gt;0,RANK(S1546,(N1546:P1546,Q1546:AE1546)),0)</f>
        <v>4</v>
      </c>
      <c r="AW1546" s="2">
        <f t="shared" si="635"/>
        <v>5.1929706654718789E-3</v>
      </c>
      <c r="AX1546" s="2">
        <f t="shared" si="636"/>
        <v>1.2352362817209923E-3</v>
      </c>
      <c r="AY1546" s="2">
        <f t="shared" si="637"/>
        <v>0</v>
      </c>
      <c r="AZ1546" s="2">
        <f t="shared" si="638"/>
        <v>2.0294278709131414E-3</v>
      </c>
      <c r="BB1546" t="s">
        <v>530</v>
      </c>
      <c r="BC1546" t="s">
        <v>548</v>
      </c>
      <c r="BF1546" s="111">
        <v>28</v>
      </c>
      <c r="BG1546" s="113"/>
      <c r="BH1546" s="111">
        <v>28</v>
      </c>
      <c r="BJ1546" s="5" t="s">
        <v>718</v>
      </c>
    </row>
    <row r="1547" spans="1:62">
      <c r="C1547" s="1"/>
      <c r="E1547" s="5"/>
      <c r="F1547" s="5"/>
      <c r="G1547" s="131"/>
      <c r="H1547" s="136"/>
      <c r="I1547" s="2"/>
      <c r="N1547" s="63"/>
      <c r="O1547" s="63"/>
      <c r="P1547" s="63"/>
      <c r="Q1547" s="63"/>
      <c r="R1547" s="63"/>
      <c r="S1547" s="63"/>
      <c r="T1547" s="63"/>
      <c r="U1547" s="63"/>
      <c r="V1547" s="63"/>
      <c r="W1547" s="63"/>
      <c r="X1547" s="63"/>
      <c r="Y1547" s="63"/>
      <c r="Z1547" s="63"/>
      <c r="AA1547" s="63"/>
      <c r="AB1547" s="63"/>
      <c r="AC1547" s="63"/>
      <c r="AD1547" s="63"/>
      <c r="AE1547" s="63"/>
      <c r="AF1547" s="63"/>
      <c r="AG1547" s="63"/>
      <c r="AH1547" s="63"/>
      <c r="AI1547" s="63"/>
      <c r="AJ1547" s="63"/>
      <c r="AK1547" s="63"/>
      <c r="AL1547" s="63"/>
      <c r="AM1547" s="63"/>
      <c r="AN1547" s="63"/>
      <c r="AO1547" s="63"/>
      <c r="AP1547" s="63"/>
      <c r="AQ1547" s="63"/>
      <c r="AS1547" s="5"/>
      <c r="AT1547" s="5"/>
      <c r="AU1547" s="5"/>
      <c r="AV1547" s="5"/>
      <c r="BF1547" s="111"/>
      <c r="BG1547" s="113"/>
      <c r="BH1547" s="117"/>
    </row>
    <row r="1548" spans="1:62" hidden="1" outlineLevel="1">
      <c r="A1548" t="s">
        <v>1595</v>
      </c>
      <c r="B1548" t="s">
        <v>1221</v>
      </c>
      <c r="C1548" s="1">
        <f t="shared" ref="C1548:C1579" si="642">SUM(N1548:AQ1548)</f>
        <v>10126</v>
      </c>
      <c r="D1548" s="5">
        <f>IF(N1548&gt;0, RANK(N1548,(N1548:P1548,Q1548:AE1548)),0)</f>
        <v>2</v>
      </c>
      <c r="E1548" s="5">
        <f>IF(O1548&gt;0,RANK(O1548,(N1548:P1548,Q1548:AE1548)),0)</f>
        <v>1</v>
      </c>
      <c r="F1548" s="5">
        <f>IF(P1548&gt;0,RANK(P1548,(N1548:P1548,Q1548:AE1548)),0)</f>
        <v>0</v>
      </c>
      <c r="G1548" s="131">
        <f t="shared" si="639"/>
        <v>1432</v>
      </c>
      <c r="H1548" s="136">
        <f t="shared" si="640"/>
        <v>0.14141813154256369</v>
      </c>
      <c r="I1548" s="2"/>
      <c r="J1548" s="2">
        <f t="shared" ref="J1548:J1579" si="643">IF($C1548=0,"-",N1548/$C1548)</f>
        <v>0.41665020738692476</v>
      </c>
      <c r="K1548" s="2">
        <f t="shared" ref="K1548:K1579" si="644">IF($C1548=0,"-",O1548/$C1548)</f>
        <v>0.55806833892948848</v>
      </c>
      <c r="L1548" s="2">
        <f t="shared" ref="L1548:L1579" si="645">IF($C1548=0,"-",P1548/$C1548)</f>
        <v>0</v>
      </c>
      <c r="M1548" s="2">
        <f t="shared" ref="M1548:M1579" si="646">IF(C1548=0,"-",(1-J1548-K1548-L1548))</f>
        <v>2.5281453683586808E-2</v>
      </c>
      <c r="N1548" s="63">
        <v>4219</v>
      </c>
      <c r="O1548" s="63">
        <v>5651</v>
      </c>
      <c r="P1548" s="63"/>
      <c r="Q1548" s="63">
        <v>225</v>
      </c>
      <c r="R1548" s="63"/>
      <c r="S1548" s="63">
        <v>31</v>
      </c>
      <c r="T1548" s="63"/>
      <c r="U1548" s="63"/>
      <c r="V1548" s="63"/>
      <c r="W1548" s="63"/>
      <c r="X1548" s="63"/>
      <c r="Y1548" s="63"/>
      <c r="Z1548" s="63"/>
      <c r="AA1548" s="63"/>
      <c r="AB1548" s="63"/>
      <c r="AC1548" s="63"/>
      <c r="AD1548" s="63"/>
      <c r="AE1548" s="63"/>
      <c r="AF1548" s="63"/>
      <c r="AG1548" s="63"/>
      <c r="AH1548" s="63"/>
      <c r="AI1548" s="63"/>
      <c r="AJ1548" s="63"/>
      <c r="AK1548" s="63"/>
      <c r="AL1548" s="63"/>
      <c r="AM1548" s="63"/>
      <c r="AN1548" s="63"/>
      <c r="AO1548" s="63"/>
      <c r="AP1548" s="63"/>
      <c r="AQ1548" s="63"/>
      <c r="AS1548" s="5">
        <f>IF(Q1548&gt;0,RANK(Q1548,(N1548:P1548,Q1548:AE1548)),0)</f>
        <v>3</v>
      </c>
      <c r="AT1548" s="5">
        <f>IF(R1548&gt;0,RANK(R1548,(N1548:P1548,Q1548:AE1548)),0)</f>
        <v>0</v>
      </c>
      <c r="AU1548" s="5">
        <f>IF(T1548&gt;0,RANK(T1548,(N1548:P1548,Q1548:AE1548)),0)</f>
        <v>0</v>
      </c>
      <c r="AV1548" s="5">
        <f>IF(S1548&gt;0,RANK(S1548,(N1548:P1548,Q1548:AE1548)),0)</f>
        <v>4</v>
      </c>
      <c r="AW1548" s="2">
        <f t="shared" ref="AW1548:AW1579" si="647">IF($C1548=0,"-",Q1548/$C1548)</f>
        <v>2.2220027651589966E-2</v>
      </c>
      <c r="AX1548" s="2">
        <f t="shared" ref="AX1548:AX1579" si="648">IF($C1548=0,"-",R1548/$C1548)</f>
        <v>0</v>
      </c>
      <c r="AY1548" s="2">
        <f t="shared" ref="AY1548:AY1579" si="649">IF($C1548=0,"-",T1548/$C1548)</f>
        <v>0</v>
      </c>
      <c r="AZ1548" s="2">
        <f t="shared" ref="AZ1548:AZ1579" si="650">IF($C1548=0,"-",S1548/$C1548)</f>
        <v>3.06142603199684E-3</v>
      </c>
      <c r="BB1548" t="s">
        <v>1595</v>
      </c>
      <c r="BC1548" t="s">
        <v>1221</v>
      </c>
      <c r="BD1548">
        <v>6</v>
      </c>
      <c r="BF1548" s="111">
        <v>29</v>
      </c>
      <c r="BG1548" s="113">
        <v>1</v>
      </c>
      <c r="BH1548" s="117">
        <f t="shared" si="629"/>
        <v>29001</v>
      </c>
      <c r="BJ1548" s="5" t="s">
        <v>3185</v>
      </c>
    </row>
    <row r="1549" spans="1:62" hidden="1" outlineLevel="1">
      <c r="A1549" t="s">
        <v>866</v>
      </c>
      <c r="B1549" t="s">
        <v>1221</v>
      </c>
      <c r="C1549" s="1">
        <f t="shared" si="642"/>
        <v>8306</v>
      </c>
      <c r="D1549" s="5">
        <f>IF(N1549&gt;0, RANK(N1549,(N1549:P1549,Q1549:AE1549)),0)</f>
        <v>2</v>
      </c>
      <c r="E1549" s="5">
        <f>IF(O1549&gt;0,RANK(O1549,(N1549:P1549,Q1549:AE1549)),0)</f>
        <v>1</v>
      </c>
      <c r="F1549" s="5">
        <f>IF(P1549&gt;0,RANK(P1549,(N1549:P1549,Q1549:AE1549)),0)</f>
        <v>0</v>
      </c>
      <c r="G1549" s="131">
        <f t="shared" si="639"/>
        <v>2808</v>
      </c>
      <c r="H1549" s="136">
        <f t="shared" si="640"/>
        <v>0.33806886588008667</v>
      </c>
      <c r="I1549" s="2"/>
      <c r="J1549" s="2">
        <f t="shared" si="643"/>
        <v>0.31892607753431257</v>
      </c>
      <c r="K1549" s="2">
        <f t="shared" si="644"/>
        <v>0.65699494341439924</v>
      </c>
      <c r="L1549" s="2">
        <f t="shared" si="645"/>
        <v>0</v>
      </c>
      <c r="M1549" s="2">
        <f t="shared" si="646"/>
        <v>2.4078979051288196E-2</v>
      </c>
      <c r="N1549" s="63">
        <v>2649</v>
      </c>
      <c r="O1549" s="63">
        <v>5457</v>
      </c>
      <c r="P1549" s="63"/>
      <c r="Q1549" s="63">
        <v>164</v>
      </c>
      <c r="R1549" s="63"/>
      <c r="S1549" s="63">
        <v>36</v>
      </c>
      <c r="T1549" s="63"/>
      <c r="U1549" s="63"/>
      <c r="V1549" s="63"/>
      <c r="W1549" s="63"/>
      <c r="X1549" s="63"/>
      <c r="Y1549" s="63"/>
      <c r="Z1549" s="63"/>
      <c r="AA1549" s="63"/>
      <c r="AB1549" s="63"/>
      <c r="AC1549" s="63"/>
      <c r="AD1549" s="63"/>
      <c r="AE1549" s="63"/>
      <c r="AF1549" s="63"/>
      <c r="AG1549" s="63"/>
      <c r="AH1549" s="63"/>
      <c r="AI1549" s="63"/>
      <c r="AJ1549" s="63"/>
      <c r="AK1549" s="63"/>
      <c r="AL1549" s="63"/>
      <c r="AM1549" s="63"/>
      <c r="AN1549" s="63"/>
      <c r="AO1549" s="63"/>
      <c r="AP1549" s="63"/>
      <c r="AQ1549" s="63"/>
      <c r="AS1549" s="5">
        <f>IF(Q1549&gt;0,RANK(Q1549,(N1549:P1549,Q1549:AE1549)),0)</f>
        <v>3</v>
      </c>
      <c r="AT1549" s="5">
        <f>IF(R1549&gt;0,RANK(R1549,(N1549:P1549,Q1549:AE1549)),0)</f>
        <v>0</v>
      </c>
      <c r="AU1549" s="5">
        <f>IF(T1549&gt;0,RANK(T1549,(N1549:P1549,Q1549:AE1549)),0)</f>
        <v>0</v>
      </c>
      <c r="AV1549" s="5">
        <f>IF(S1549&gt;0,RANK(S1549,(N1549:P1549,Q1549:AE1549)),0)</f>
        <v>4</v>
      </c>
      <c r="AW1549" s="2">
        <f t="shared" si="647"/>
        <v>1.9744762822056346E-2</v>
      </c>
      <c r="AX1549" s="2">
        <f t="shared" si="648"/>
        <v>0</v>
      </c>
      <c r="AY1549" s="2">
        <f t="shared" si="649"/>
        <v>0</v>
      </c>
      <c r="AZ1549" s="2">
        <f t="shared" si="650"/>
        <v>4.334216229231881E-3</v>
      </c>
      <c r="BB1549" t="s">
        <v>866</v>
      </c>
      <c r="BC1549" t="s">
        <v>1221</v>
      </c>
      <c r="BD1549">
        <v>6</v>
      </c>
      <c r="BF1549" s="111">
        <v>29</v>
      </c>
      <c r="BG1549" s="113">
        <v>3</v>
      </c>
      <c r="BH1549" s="117">
        <f t="shared" si="629"/>
        <v>29003</v>
      </c>
      <c r="BJ1549" s="5" t="s">
        <v>3185</v>
      </c>
    </row>
    <row r="1550" spans="1:62" hidden="1" outlineLevel="1">
      <c r="A1550" t="s">
        <v>1721</v>
      </c>
      <c r="B1550" t="s">
        <v>1221</v>
      </c>
      <c r="C1550" s="1">
        <f t="shared" si="642"/>
        <v>2709</v>
      </c>
      <c r="D1550" s="5">
        <f>IF(N1550&gt;0, RANK(N1550,(N1550:P1550,Q1550:AE1550)),0)</f>
        <v>2</v>
      </c>
      <c r="E1550" s="5">
        <f>IF(O1550&gt;0,RANK(O1550,(N1550:P1550,Q1550:AE1550)),0)</f>
        <v>1</v>
      </c>
      <c r="F1550" s="5">
        <f>IF(P1550&gt;0,RANK(P1550,(N1550:P1550,Q1550:AE1550)),0)</f>
        <v>0</v>
      </c>
      <c r="G1550" s="131">
        <f t="shared" si="639"/>
        <v>1146</v>
      </c>
      <c r="H1550" s="136">
        <f t="shared" si="640"/>
        <v>0.42303433001107421</v>
      </c>
      <c r="I1550" s="2"/>
      <c r="J1550" s="2">
        <f t="shared" si="643"/>
        <v>0.27906976744186046</v>
      </c>
      <c r="K1550" s="2">
        <f t="shared" si="644"/>
        <v>0.70210409745293467</v>
      </c>
      <c r="L1550" s="2">
        <f t="shared" si="645"/>
        <v>0</v>
      </c>
      <c r="M1550" s="2">
        <f t="shared" si="646"/>
        <v>1.8826135105204811E-2</v>
      </c>
      <c r="N1550" s="63">
        <v>756</v>
      </c>
      <c r="O1550" s="63">
        <v>1902</v>
      </c>
      <c r="P1550" s="63"/>
      <c r="Q1550" s="63">
        <v>45</v>
      </c>
      <c r="R1550" s="63"/>
      <c r="S1550" s="63">
        <v>6</v>
      </c>
      <c r="T1550" s="63"/>
      <c r="U1550" s="63"/>
      <c r="V1550" s="63"/>
      <c r="W1550" s="63"/>
      <c r="X1550" s="63"/>
      <c r="Y1550" s="63"/>
      <c r="Z1550" s="63"/>
      <c r="AA1550" s="63"/>
      <c r="AB1550" s="63"/>
      <c r="AC1550" s="63"/>
      <c r="AD1550" s="63"/>
      <c r="AE1550" s="63"/>
      <c r="AF1550" s="63"/>
      <c r="AG1550" s="63"/>
      <c r="AH1550" s="63"/>
      <c r="AI1550" s="63"/>
      <c r="AJ1550" s="63"/>
      <c r="AK1550" s="63"/>
      <c r="AL1550" s="63"/>
      <c r="AM1550" s="63"/>
      <c r="AN1550" s="63"/>
      <c r="AO1550" s="63"/>
      <c r="AP1550" s="63"/>
      <c r="AQ1550" s="63"/>
      <c r="AS1550" s="5">
        <f>IF(Q1550&gt;0,RANK(Q1550,(N1550:P1550,Q1550:AE1550)),0)</f>
        <v>3</v>
      </c>
      <c r="AT1550" s="5">
        <f>IF(R1550&gt;0,RANK(R1550,(N1550:P1550,Q1550:AE1550)),0)</f>
        <v>0</v>
      </c>
      <c r="AU1550" s="5">
        <f>IF(T1550&gt;0,RANK(T1550,(N1550:P1550,Q1550:AE1550)),0)</f>
        <v>0</v>
      </c>
      <c r="AV1550" s="5">
        <f>IF(S1550&gt;0,RANK(S1550,(N1550:P1550,Q1550:AE1550)),0)</f>
        <v>4</v>
      </c>
      <c r="AW1550" s="2">
        <f t="shared" si="647"/>
        <v>1.6611295681063124E-2</v>
      </c>
      <c r="AX1550" s="2">
        <f t="shared" si="648"/>
        <v>0</v>
      </c>
      <c r="AY1550" s="2">
        <f t="shared" si="649"/>
        <v>0</v>
      </c>
      <c r="AZ1550" s="2">
        <f t="shared" si="650"/>
        <v>2.2148394241417496E-3</v>
      </c>
      <c r="BB1550" t="s">
        <v>1721</v>
      </c>
      <c r="BC1550" t="s">
        <v>1221</v>
      </c>
      <c r="BD1550">
        <v>6</v>
      </c>
      <c r="BF1550" s="111">
        <v>29</v>
      </c>
      <c r="BG1550" s="113">
        <v>5</v>
      </c>
      <c r="BH1550" s="117">
        <f t="shared" si="629"/>
        <v>29005</v>
      </c>
      <c r="BJ1550" s="5" t="s">
        <v>3185</v>
      </c>
    </row>
    <row r="1551" spans="1:62" hidden="1" outlineLevel="1">
      <c r="A1551" t="s">
        <v>2305</v>
      </c>
      <c r="B1551" t="s">
        <v>1221</v>
      </c>
      <c r="C1551" s="1">
        <f t="shared" si="642"/>
        <v>9952</v>
      </c>
      <c r="D1551" s="5">
        <f>IF(N1551&gt;0, RANK(N1551,(N1551:P1551,Q1551:AE1551)),0)</f>
        <v>2</v>
      </c>
      <c r="E1551" s="5">
        <f>IF(O1551&gt;0,RANK(O1551,(N1551:P1551,Q1551:AE1551)),0)</f>
        <v>1</v>
      </c>
      <c r="F1551" s="5">
        <f>IF(P1551&gt;0,RANK(P1551,(N1551:P1551,Q1551:AE1551)),0)</f>
        <v>0</v>
      </c>
      <c r="G1551" s="131">
        <f t="shared" si="639"/>
        <v>2647</v>
      </c>
      <c r="H1551" s="136">
        <f t="shared" si="640"/>
        <v>0.26597668810289388</v>
      </c>
      <c r="I1551" s="2"/>
      <c r="J1551" s="2">
        <f t="shared" si="643"/>
        <v>0.35560691318327975</v>
      </c>
      <c r="K1551" s="2">
        <f t="shared" si="644"/>
        <v>0.62158360128617363</v>
      </c>
      <c r="L1551" s="2">
        <f t="shared" si="645"/>
        <v>0</v>
      </c>
      <c r="M1551" s="2">
        <f t="shared" si="646"/>
        <v>2.2809485530546625E-2</v>
      </c>
      <c r="N1551" s="63">
        <v>3539</v>
      </c>
      <c r="O1551" s="63">
        <v>6186</v>
      </c>
      <c r="P1551" s="63"/>
      <c r="Q1551" s="63">
        <v>188</v>
      </c>
      <c r="R1551" s="63"/>
      <c r="S1551" s="63">
        <v>39</v>
      </c>
      <c r="T1551" s="63"/>
      <c r="U1551" s="63"/>
      <c r="V1551" s="63"/>
      <c r="W1551" s="63"/>
      <c r="X1551" s="63"/>
      <c r="Y1551" s="63"/>
      <c r="Z1551" s="63"/>
      <c r="AA1551" s="63"/>
      <c r="AB1551" s="63"/>
      <c r="AC1551" s="63"/>
      <c r="AD1551" s="63"/>
      <c r="AE1551" s="63"/>
      <c r="AF1551" s="63"/>
      <c r="AG1551" s="63"/>
      <c r="AH1551" s="63"/>
      <c r="AI1551" s="63"/>
      <c r="AJ1551" s="63"/>
      <c r="AK1551" s="63"/>
      <c r="AL1551" s="63"/>
      <c r="AM1551" s="63"/>
      <c r="AN1551" s="63"/>
      <c r="AO1551" s="63"/>
      <c r="AP1551" s="63"/>
      <c r="AQ1551" s="63"/>
      <c r="AS1551" s="5">
        <f>IF(Q1551&gt;0,RANK(Q1551,(N1551:P1551,Q1551:AE1551)),0)</f>
        <v>3</v>
      </c>
      <c r="AT1551" s="5">
        <f>IF(R1551&gt;0,RANK(R1551,(N1551:P1551,Q1551:AE1551)),0)</f>
        <v>0</v>
      </c>
      <c r="AU1551" s="5">
        <f>IF(T1551&gt;0,RANK(T1551,(N1551:P1551,Q1551:AE1551)),0)</f>
        <v>0</v>
      </c>
      <c r="AV1551" s="5">
        <f>IF(S1551&gt;0,RANK(S1551,(N1551:P1551,Q1551:AE1551)),0)</f>
        <v>4</v>
      </c>
      <c r="AW1551" s="2">
        <f t="shared" si="647"/>
        <v>1.8890675241157555E-2</v>
      </c>
      <c r="AX1551" s="2">
        <f t="shared" si="648"/>
        <v>0</v>
      </c>
      <c r="AY1551" s="2">
        <f t="shared" si="649"/>
        <v>0</v>
      </c>
      <c r="AZ1551" s="2">
        <f t="shared" si="650"/>
        <v>3.9188102893890674E-3</v>
      </c>
      <c r="BB1551" t="s">
        <v>2305</v>
      </c>
      <c r="BC1551" t="s">
        <v>1221</v>
      </c>
      <c r="BF1551" s="111">
        <v>29</v>
      </c>
      <c r="BG1551" s="113">
        <v>7</v>
      </c>
      <c r="BH1551" s="117">
        <f t="shared" si="629"/>
        <v>29007</v>
      </c>
      <c r="BJ1551" s="5" t="s">
        <v>3185</v>
      </c>
    </row>
    <row r="1552" spans="1:62" hidden="1" outlineLevel="1">
      <c r="A1552" t="s">
        <v>1341</v>
      </c>
      <c r="B1552" t="s">
        <v>1221</v>
      </c>
      <c r="C1552" s="1">
        <f t="shared" si="642"/>
        <v>13806</v>
      </c>
      <c r="D1552" s="5">
        <f>IF(N1552&gt;0, RANK(N1552,(N1552:P1552,Q1552:AE1552)),0)</f>
        <v>2</v>
      </c>
      <c r="E1552" s="5">
        <f>IF(O1552&gt;0,RANK(O1552,(N1552:P1552,Q1552:AE1552)),0)</f>
        <v>1</v>
      </c>
      <c r="F1552" s="5">
        <f>IF(P1552&gt;0,RANK(P1552,(N1552:P1552,Q1552:AE1552)),0)</f>
        <v>0</v>
      </c>
      <c r="G1552" s="131">
        <f t="shared" si="639"/>
        <v>6165</v>
      </c>
      <c r="H1552" s="136">
        <f t="shared" si="640"/>
        <v>0.44654498044328556</v>
      </c>
      <c r="I1552" s="2"/>
      <c r="J1552" s="2">
        <f t="shared" si="643"/>
        <v>0.2656091554396639</v>
      </c>
      <c r="K1552" s="2">
        <f t="shared" si="644"/>
        <v>0.7121541358829494</v>
      </c>
      <c r="L1552" s="2">
        <f t="shared" si="645"/>
        <v>0</v>
      </c>
      <c r="M1552" s="2">
        <f t="shared" si="646"/>
        <v>2.2236708677386696E-2</v>
      </c>
      <c r="N1552" s="63">
        <v>3667</v>
      </c>
      <c r="O1552" s="63">
        <v>9832</v>
      </c>
      <c r="P1552" s="63"/>
      <c r="Q1552" s="63">
        <v>244</v>
      </c>
      <c r="R1552" s="63"/>
      <c r="S1552" s="63">
        <v>63</v>
      </c>
      <c r="T1552" s="63"/>
      <c r="U1552" s="63"/>
      <c r="V1552" s="63"/>
      <c r="W1552" s="63"/>
      <c r="X1552" s="63"/>
      <c r="Y1552" s="63"/>
      <c r="Z1552" s="63"/>
      <c r="AA1552" s="63"/>
      <c r="AB1552" s="63"/>
      <c r="AC1552" s="63"/>
      <c r="AD1552" s="63"/>
      <c r="AE1552" s="63"/>
      <c r="AF1552" s="63"/>
      <c r="AG1552" s="63"/>
      <c r="AH1552" s="63"/>
      <c r="AI1552" s="63"/>
      <c r="AJ1552" s="63"/>
      <c r="AK1552" s="63"/>
      <c r="AL1552" s="63"/>
      <c r="AM1552" s="63"/>
      <c r="AN1552" s="63"/>
      <c r="AO1552" s="63"/>
      <c r="AP1552" s="63"/>
      <c r="AQ1552" s="63"/>
      <c r="AS1552" s="5">
        <f>IF(Q1552&gt;0,RANK(Q1552,(N1552:P1552,Q1552:AE1552)),0)</f>
        <v>3</v>
      </c>
      <c r="AT1552" s="5">
        <f>IF(R1552&gt;0,RANK(R1552,(N1552:P1552,Q1552:AE1552)),0)</f>
        <v>0</v>
      </c>
      <c r="AU1552" s="5">
        <f>IF(T1552&gt;0,RANK(T1552,(N1552:P1552,Q1552:AE1552)),0)</f>
        <v>0</v>
      </c>
      <c r="AV1552" s="5">
        <f>IF(S1552&gt;0,RANK(S1552,(N1552:P1552,Q1552:AE1552)),0)</f>
        <v>4</v>
      </c>
      <c r="AW1552" s="2">
        <f t="shared" si="647"/>
        <v>1.7673475300593943E-2</v>
      </c>
      <c r="AX1552" s="2">
        <f t="shared" si="648"/>
        <v>0</v>
      </c>
      <c r="AY1552" s="2">
        <f t="shared" si="649"/>
        <v>0</v>
      </c>
      <c r="AZ1552" s="2">
        <f t="shared" si="650"/>
        <v>4.5632333767926985E-3</v>
      </c>
      <c r="BB1552" t="s">
        <v>1341</v>
      </c>
      <c r="BC1552" t="s">
        <v>1221</v>
      </c>
      <c r="BD1552">
        <v>7</v>
      </c>
      <c r="BF1552" s="111">
        <v>29</v>
      </c>
      <c r="BG1552" s="113">
        <v>9</v>
      </c>
      <c r="BH1552" s="117">
        <f t="shared" si="629"/>
        <v>29009</v>
      </c>
      <c r="BJ1552" s="5" t="s">
        <v>3185</v>
      </c>
    </row>
    <row r="1553" spans="1:62" hidden="1" outlineLevel="1">
      <c r="A1553" t="s">
        <v>549</v>
      </c>
      <c r="B1553" t="s">
        <v>1221</v>
      </c>
      <c r="C1553" s="1">
        <f t="shared" si="642"/>
        <v>5746</v>
      </c>
      <c r="D1553" s="5">
        <f>IF(N1553&gt;0, RANK(N1553,(N1553:P1553,Q1553:AE1553)),0)</f>
        <v>2</v>
      </c>
      <c r="E1553" s="5">
        <f>IF(O1553&gt;0,RANK(O1553,(N1553:P1553,Q1553:AE1553)),0)</f>
        <v>1</v>
      </c>
      <c r="F1553" s="5">
        <f>IF(P1553&gt;0,RANK(P1553,(N1553:P1553,Q1553:AE1553)),0)</f>
        <v>0</v>
      </c>
      <c r="G1553" s="131">
        <f t="shared" si="639"/>
        <v>3188</v>
      </c>
      <c r="H1553" s="136">
        <f t="shared" si="640"/>
        <v>0.55482074486599375</v>
      </c>
      <c r="I1553" s="2"/>
      <c r="J1553" s="2">
        <f t="shared" si="643"/>
        <v>0.21406195614340412</v>
      </c>
      <c r="K1553" s="2">
        <f t="shared" si="644"/>
        <v>0.76888270100939782</v>
      </c>
      <c r="L1553" s="2">
        <f t="shared" si="645"/>
        <v>0</v>
      </c>
      <c r="M1553" s="2">
        <f t="shared" si="646"/>
        <v>1.7055342847198118E-2</v>
      </c>
      <c r="N1553" s="63">
        <v>1230</v>
      </c>
      <c r="O1553" s="63">
        <v>4418</v>
      </c>
      <c r="P1553" s="63"/>
      <c r="Q1553" s="63">
        <v>87</v>
      </c>
      <c r="R1553" s="63"/>
      <c r="S1553" s="63">
        <v>11</v>
      </c>
      <c r="T1553" s="63"/>
      <c r="U1553" s="63"/>
      <c r="V1553" s="63"/>
      <c r="W1553" s="63"/>
      <c r="X1553" s="63"/>
      <c r="Y1553" s="63"/>
      <c r="Z1553" s="63"/>
      <c r="AA1553" s="63"/>
      <c r="AB1553" s="63"/>
      <c r="AC1553" s="63"/>
      <c r="AD1553" s="63"/>
      <c r="AE1553" s="63"/>
      <c r="AF1553" s="63"/>
      <c r="AG1553" s="63"/>
      <c r="AH1553" s="63"/>
      <c r="AI1553" s="63"/>
      <c r="AJ1553" s="63"/>
      <c r="AK1553" s="63"/>
      <c r="AL1553" s="63"/>
      <c r="AM1553" s="63"/>
      <c r="AN1553" s="63"/>
      <c r="AO1553" s="63"/>
      <c r="AP1553" s="63"/>
      <c r="AQ1553" s="63"/>
      <c r="AS1553" s="5">
        <f>IF(Q1553&gt;0,RANK(Q1553,(N1553:P1553,Q1553:AE1553)),0)</f>
        <v>3</v>
      </c>
      <c r="AT1553" s="5">
        <f>IF(R1553&gt;0,RANK(R1553,(N1553:P1553,Q1553:AE1553)),0)</f>
        <v>0</v>
      </c>
      <c r="AU1553" s="5">
        <f>IF(T1553&gt;0,RANK(T1553,(N1553:P1553,Q1553:AE1553)),0)</f>
        <v>0</v>
      </c>
      <c r="AV1553" s="5">
        <f>IF(S1553&gt;0,RANK(S1553,(N1553:P1553,Q1553:AE1553)),0)</f>
        <v>4</v>
      </c>
      <c r="AW1553" s="2">
        <f t="shared" si="647"/>
        <v>1.5140967629655413E-2</v>
      </c>
      <c r="AX1553" s="2">
        <f t="shared" si="648"/>
        <v>0</v>
      </c>
      <c r="AY1553" s="2">
        <f t="shared" si="649"/>
        <v>0</v>
      </c>
      <c r="AZ1553" s="2">
        <f t="shared" si="650"/>
        <v>1.9143752175426383E-3</v>
      </c>
      <c r="BB1553" t="s">
        <v>549</v>
      </c>
      <c r="BC1553" t="s">
        <v>1221</v>
      </c>
      <c r="BD1553">
        <v>4</v>
      </c>
      <c r="BF1553" s="111">
        <v>29</v>
      </c>
      <c r="BG1553" s="113">
        <v>11</v>
      </c>
      <c r="BH1553" s="117">
        <f t="shared" si="629"/>
        <v>29011</v>
      </c>
      <c r="BJ1553" s="5" t="s">
        <v>3185</v>
      </c>
    </row>
    <row r="1554" spans="1:62" hidden="1" outlineLevel="1">
      <c r="A1554" t="s">
        <v>79</v>
      </c>
      <c r="B1554" t="s">
        <v>1221</v>
      </c>
      <c r="C1554" s="1">
        <f t="shared" si="642"/>
        <v>7771</v>
      </c>
      <c r="D1554" s="5">
        <f>IF(N1554&gt;0, RANK(N1554,(N1554:P1554,Q1554:AE1554)),0)</f>
        <v>2</v>
      </c>
      <c r="E1554" s="5">
        <f>IF(O1554&gt;0,RANK(O1554,(N1554:P1554,Q1554:AE1554)),0)</f>
        <v>1</v>
      </c>
      <c r="F1554" s="5">
        <f>IF(P1554&gt;0,RANK(P1554,(N1554:P1554,Q1554:AE1554)),0)</f>
        <v>0</v>
      </c>
      <c r="G1554" s="131">
        <f t="shared" si="639"/>
        <v>2463</v>
      </c>
      <c r="H1554" s="136">
        <f t="shared" si="640"/>
        <v>0.31694762578818686</v>
      </c>
      <c r="I1554" s="2"/>
      <c r="J1554" s="2">
        <f t="shared" si="643"/>
        <v>0.32904388109638399</v>
      </c>
      <c r="K1554" s="2">
        <f t="shared" si="644"/>
        <v>0.64599150688457085</v>
      </c>
      <c r="L1554" s="2">
        <f t="shared" si="645"/>
        <v>0</v>
      </c>
      <c r="M1554" s="2">
        <f t="shared" si="646"/>
        <v>2.4964612019045096E-2</v>
      </c>
      <c r="N1554" s="63">
        <v>2557</v>
      </c>
      <c r="O1554" s="63">
        <v>5020</v>
      </c>
      <c r="P1554" s="63"/>
      <c r="Q1554" s="63">
        <v>157</v>
      </c>
      <c r="R1554" s="63"/>
      <c r="S1554" s="63">
        <v>37</v>
      </c>
      <c r="T1554" s="63"/>
      <c r="U1554" s="63"/>
      <c r="V1554" s="63"/>
      <c r="W1554" s="63"/>
      <c r="X1554" s="63"/>
      <c r="Y1554" s="63"/>
      <c r="Z1554" s="63"/>
      <c r="AA1554" s="63"/>
      <c r="AB1554" s="63"/>
      <c r="AC1554" s="63"/>
      <c r="AD1554" s="63"/>
      <c r="AE1554" s="63"/>
      <c r="AF1554" s="63"/>
      <c r="AG1554" s="63"/>
      <c r="AH1554" s="63"/>
      <c r="AI1554" s="63"/>
      <c r="AJ1554" s="63"/>
      <c r="AK1554" s="63"/>
      <c r="AL1554" s="63"/>
      <c r="AM1554" s="63"/>
      <c r="AN1554" s="63"/>
      <c r="AO1554" s="63"/>
      <c r="AP1554" s="63"/>
      <c r="AQ1554" s="63"/>
      <c r="AS1554" s="5">
        <f>IF(Q1554&gt;0,RANK(Q1554,(N1554:P1554,Q1554:AE1554)),0)</f>
        <v>3</v>
      </c>
      <c r="AT1554" s="5">
        <f>IF(R1554&gt;0,RANK(R1554,(N1554:P1554,Q1554:AE1554)),0)</f>
        <v>0</v>
      </c>
      <c r="AU1554" s="5">
        <f>IF(T1554&gt;0,RANK(T1554,(N1554:P1554,Q1554:AE1554)),0)</f>
        <v>0</v>
      </c>
      <c r="AV1554" s="5">
        <f>IF(S1554&gt;0,RANK(S1554,(N1554:P1554,Q1554:AE1554)),0)</f>
        <v>4</v>
      </c>
      <c r="AW1554" s="2">
        <f t="shared" si="647"/>
        <v>2.02033200360314E-2</v>
      </c>
      <c r="AX1554" s="2">
        <f t="shared" si="648"/>
        <v>0</v>
      </c>
      <c r="AY1554" s="2">
        <f t="shared" si="649"/>
        <v>0</v>
      </c>
      <c r="AZ1554" s="2">
        <f t="shared" si="650"/>
        <v>4.7612919830137693E-3</v>
      </c>
      <c r="BB1554" t="s">
        <v>79</v>
      </c>
      <c r="BC1554" t="s">
        <v>1221</v>
      </c>
      <c r="BD1554">
        <v>4</v>
      </c>
      <c r="BF1554" s="111">
        <v>29</v>
      </c>
      <c r="BG1554" s="113">
        <v>13</v>
      </c>
      <c r="BH1554" s="117">
        <f t="shared" si="629"/>
        <v>29013</v>
      </c>
      <c r="BJ1554" s="5" t="s">
        <v>3185</v>
      </c>
    </row>
    <row r="1555" spans="1:62" hidden="1" outlineLevel="1">
      <c r="A1555" t="s">
        <v>1106</v>
      </c>
      <c r="B1555" t="s">
        <v>1221</v>
      </c>
      <c r="C1555" s="1">
        <f t="shared" si="642"/>
        <v>9157</v>
      </c>
      <c r="D1555" s="5">
        <f>IF(N1555&gt;0, RANK(N1555,(N1555:P1555,Q1555:AE1555)),0)</f>
        <v>2</v>
      </c>
      <c r="E1555" s="5">
        <f>IF(O1555&gt;0,RANK(O1555,(N1555:P1555,Q1555:AE1555)),0)</f>
        <v>1</v>
      </c>
      <c r="F1555" s="5">
        <f>IF(P1555&gt;0,RANK(P1555,(N1555:P1555,Q1555:AE1555)),0)</f>
        <v>0</v>
      </c>
      <c r="G1555" s="131">
        <f t="shared" si="639"/>
        <v>3144</v>
      </c>
      <c r="H1555" s="136">
        <f t="shared" si="640"/>
        <v>0.34334388992027959</v>
      </c>
      <c r="I1555" s="2"/>
      <c r="J1555" s="2">
        <f t="shared" si="643"/>
        <v>0.31942776018346619</v>
      </c>
      <c r="K1555" s="2">
        <f t="shared" si="644"/>
        <v>0.66277165010374572</v>
      </c>
      <c r="L1555" s="2">
        <f t="shared" si="645"/>
        <v>0</v>
      </c>
      <c r="M1555" s="2">
        <f t="shared" si="646"/>
        <v>1.7800589712788084E-2</v>
      </c>
      <c r="N1555" s="63">
        <v>2925</v>
      </c>
      <c r="O1555" s="63">
        <v>6069</v>
      </c>
      <c r="P1555" s="63"/>
      <c r="Q1555" s="63">
        <v>138</v>
      </c>
      <c r="R1555" s="63"/>
      <c r="S1555" s="63">
        <v>25</v>
      </c>
      <c r="T1555" s="63"/>
      <c r="U1555" s="63"/>
      <c r="V1555" s="63"/>
      <c r="W1555" s="63"/>
      <c r="X1555" s="63"/>
      <c r="Y1555" s="63"/>
      <c r="Z1555" s="63"/>
      <c r="AA1555" s="63"/>
      <c r="AB1555" s="63"/>
      <c r="AC1555" s="63"/>
      <c r="AD1555" s="63"/>
      <c r="AE1555" s="63"/>
      <c r="AF1555" s="63"/>
      <c r="AG1555" s="63"/>
      <c r="AH1555" s="63"/>
      <c r="AI1555" s="63"/>
      <c r="AJ1555" s="63"/>
      <c r="AK1555" s="63"/>
      <c r="AL1555" s="63"/>
      <c r="AM1555" s="63"/>
      <c r="AN1555" s="63"/>
      <c r="AO1555" s="63"/>
      <c r="AP1555" s="63"/>
      <c r="AQ1555" s="63"/>
      <c r="AS1555" s="5">
        <f>IF(Q1555&gt;0,RANK(Q1555,(N1555:P1555,Q1555:AE1555)),0)</f>
        <v>3</v>
      </c>
      <c r="AT1555" s="5">
        <f>IF(R1555&gt;0,RANK(R1555,(N1555:P1555,Q1555:AE1555)),0)</f>
        <v>0</v>
      </c>
      <c r="AU1555" s="5">
        <f>IF(T1555&gt;0,RANK(T1555,(N1555:P1555,Q1555:AE1555)),0)</f>
        <v>0</v>
      </c>
      <c r="AV1555" s="5">
        <f>IF(S1555&gt;0,RANK(S1555,(N1555:P1555,Q1555:AE1555)),0)</f>
        <v>4</v>
      </c>
      <c r="AW1555" s="2">
        <f t="shared" si="647"/>
        <v>1.5070437916348149E-2</v>
      </c>
      <c r="AX1555" s="2">
        <f t="shared" si="648"/>
        <v>0</v>
      </c>
      <c r="AY1555" s="2">
        <f t="shared" si="649"/>
        <v>0</v>
      </c>
      <c r="AZ1555" s="2">
        <f t="shared" si="650"/>
        <v>2.730151796439882E-3</v>
      </c>
      <c r="BB1555" t="s">
        <v>1106</v>
      </c>
      <c r="BC1555" t="s">
        <v>1221</v>
      </c>
      <c r="BD1555">
        <v>4</v>
      </c>
      <c r="BF1555" s="111">
        <v>29</v>
      </c>
      <c r="BG1555" s="113">
        <v>15</v>
      </c>
      <c r="BH1555" s="117">
        <f t="shared" si="629"/>
        <v>29015</v>
      </c>
      <c r="BJ1555" s="5" t="s">
        <v>3185</v>
      </c>
    </row>
    <row r="1556" spans="1:62" hidden="1" outlineLevel="1">
      <c r="A1556" t="s">
        <v>714</v>
      </c>
      <c r="B1556" t="s">
        <v>1221</v>
      </c>
      <c r="C1556" s="1">
        <f t="shared" si="642"/>
        <v>5456</v>
      </c>
      <c r="D1556" s="5">
        <f>IF(N1556&gt;0, RANK(N1556,(N1556:P1556,Q1556:AE1556)),0)</f>
        <v>2</v>
      </c>
      <c r="E1556" s="5">
        <f>IF(O1556&gt;0,RANK(O1556,(N1556:P1556,Q1556:AE1556)),0)</f>
        <v>1</v>
      </c>
      <c r="F1556" s="5">
        <f>IF(P1556&gt;0,RANK(P1556,(N1556:P1556,Q1556:AE1556)),0)</f>
        <v>0</v>
      </c>
      <c r="G1556" s="131">
        <f t="shared" si="639"/>
        <v>2882</v>
      </c>
      <c r="H1556" s="136">
        <f t="shared" si="640"/>
        <v>0.52822580645161288</v>
      </c>
      <c r="I1556" s="2"/>
      <c r="J1556" s="2">
        <f t="shared" si="643"/>
        <v>0.22232404692082111</v>
      </c>
      <c r="K1556" s="2">
        <f t="shared" si="644"/>
        <v>0.75054985337243407</v>
      </c>
      <c r="L1556" s="2">
        <f t="shared" si="645"/>
        <v>0</v>
      </c>
      <c r="M1556" s="2">
        <f t="shared" si="646"/>
        <v>2.7126099706744844E-2</v>
      </c>
      <c r="N1556" s="63">
        <v>1213</v>
      </c>
      <c r="O1556" s="63">
        <v>4095</v>
      </c>
      <c r="P1556" s="63"/>
      <c r="Q1556" s="63">
        <v>114</v>
      </c>
      <c r="R1556" s="63"/>
      <c r="S1556" s="63">
        <v>34</v>
      </c>
      <c r="T1556" s="63"/>
      <c r="U1556" s="63"/>
      <c r="V1556" s="63"/>
      <c r="W1556" s="63"/>
      <c r="X1556" s="63"/>
      <c r="Y1556" s="63"/>
      <c r="Z1556" s="63"/>
      <c r="AA1556" s="63"/>
      <c r="AB1556" s="63"/>
      <c r="AC1556" s="63"/>
      <c r="AD1556" s="63"/>
      <c r="AE1556" s="63"/>
      <c r="AF1556" s="63"/>
      <c r="AG1556" s="63"/>
      <c r="AH1556" s="63"/>
      <c r="AI1556" s="63"/>
      <c r="AJ1556" s="63"/>
      <c r="AK1556" s="63"/>
      <c r="AL1556" s="63"/>
      <c r="AM1556" s="63"/>
      <c r="AN1556" s="63"/>
      <c r="AO1556" s="63"/>
      <c r="AP1556" s="63"/>
      <c r="AQ1556" s="63"/>
      <c r="AS1556" s="5">
        <f>IF(Q1556&gt;0,RANK(Q1556,(N1556:P1556,Q1556:AE1556)),0)</f>
        <v>3</v>
      </c>
      <c r="AT1556" s="5">
        <f>IF(R1556&gt;0,RANK(R1556,(N1556:P1556,Q1556:AE1556)),0)</f>
        <v>0</v>
      </c>
      <c r="AU1556" s="5">
        <f>IF(T1556&gt;0,RANK(T1556,(N1556:P1556,Q1556:AE1556)),0)</f>
        <v>0</v>
      </c>
      <c r="AV1556" s="5">
        <f>IF(S1556&gt;0,RANK(S1556,(N1556:P1556,Q1556:AE1556)),0)</f>
        <v>4</v>
      </c>
      <c r="AW1556" s="2">
        <f t="shared" si="647"/>
        <v>2.0894428152492667E-2</v>
      </c>
      <c r="AX1556" s="2">
        <f t="shared" si="648"/>
        <v>0</v>
      </c>
      <c r="AY1556" s="2">
        <f t="shared" si="649"/>
        <v>0</v>
      </c>
      <c r="AZ1556" s="2">
        <f t="shared" si="650"/>
        <v>6.2316715542521991E-3</v>
      </c>
      <c r="BB1556" t="s">
        <v>714</v>
      </c>
      <c r="BC1556" t="s">
        <v>1221</v>
      </c>
      <c r="BD1556">
        <v>8</v>
      </c>
      <c r="BF1556" s="111">
        <v>29</v>
      </c>
      <c r="BG1556" s="113">
        <v>17</v>
      </c>
      <c r="BH1556" s="117">
        <f t="shared" si="629"/>
        <v>29017</v>
      </c>
      <c r="BJ1556" s="5" t="s">
        <v>3185</v>
      </c>
    </row>
    <row r="1557" spans="1:62" hidden="1" outlineLevel="1">
      <c r="A1557" t="s">
        <v>1051</v>
      </c>
      <c r="B1557" t="s">
        <v>1221</v>
      </c>
      <c r="C1557" s="1">
        <f t="shared" si="642"/>
        <v>79422</v>
      </c>
      <c r="D1557" s="5">
        <f>IF(N1557&gt;0, RANK(N1557,(N1557:P1557,Q1557:AE1557)),0)</f>
        <v>1</v>
      </c>
      <c r="E1557" s="5">
        <f>IF(O1557&gt;0,RANK(O1557,(N1557:P1557,Q1557:AE1557)),0)</f>
        <v>2</v>
      </c>
      <c r="F1557" s="5">
        <f>IF(P1557&gt;0,RANK(P1557,(N1557:P1557,Q1557:AE1557)),0)</f>
        <v>0</v>
      </c>
      <c r="G1557" s="131">
        <f t="shared" si="639"/>
        <v>2443</v>
      </c>
      <c r="H1557" s="136">
        <f t="shared" si="640"/>
        <v>3.0759739115106644E-2</v>
      </c>
      <c r="I1557" s="2"/>
      <c r="J1557" s="2">
        <f t="shared" si="643"/>
        <v>0.50171237188688278</v>
      </c>
      <c r="K1557" s="2">
        <f t="shared" si="644"/>
        <v>0.47095263277177607</v>
      </c>
      <c r="L1557" s="2">
        <f t="shared" si="645"/>
        <v>0</v>
      </c>
      <c r="M1557" s="2">
        <f t="shared" si="646"/>
        <v>2.7334995341341151E-2</v>
      </c>
      <c r="N1557" s="63">
        <v>39847</v>
      </c>
      <c r="O1557" s="63">
        <v>37404</v>
      </c>
      <c r="P1557" s="63"/>
      <c r="Q1557" s="63">
        <v>1948</v>
      </c>
      <c r="R1557" s="63"/>
      <c r="S1557" s="63">
        <v>223</v>
      </c>
      <c r="T1557" s="63"/>
      <c r="U1557" s="63"/>
      <c r="V1557" s="63"/>
      <c r="W1557" s="63"/>
      <c r="X1557" s="63"/>
      <c r="Y1557" s="63"/>
      <c r="Z1557" s="63"/>
      <c r="AA1557" s="63"/>
      <c r="AB1557" s="63"/>
      <c r="AC1557" s="63"/>
      <c r="AD1557" s="63"/>
      <c r="AE1557" s="63"/>
      <c r="AF1557" s="63"/>
      <c r="AG1557" s="63"/>
      <c r="AH1557" s="63"/>
      <c r="AI1557" s="63"/>
      <c r="AJ1557" s="63"/>
      <c r="AK1557" s="63"/>
      <c r="AL1557" s="63"/>
      <c r="AM1557" s="63"/>
      <c r="AN1557" s="63"/>
      <c r="AO1557" s="63"/>
      <c r="AP1557" s="63"/>
      <c r="AQ1557" s="63"/>
      <c r="AS1557" s="5">
        <f>IF(Q1557&gt;0,RANK(Q1557,(N1557:P1557,Q1557:AE1557)),0)</f>
        <v>3</v>
      </c>
      <c r="AT1557" s="5">
        <f>IF(R1557&gt;0,RANK(R1557,(N1557:P1557,Q1557:AE1557)),0)</f>
        <v>0</v>
      </c>
      <c r="AU1557" s="5">
        <f>IF(T1557&gt;0,RANK(T1557,(N1557:P1557,Q1557:AE1557)),0)</f>
        <v>0</v>
      </c>
      <c r="AV1557" s="5">
        <f>IF(S1557&gt;0,RANK(S1557,(N1557:P1557,Q1557:AE1557)),0)</f>
        <v>4</v>
      </c>
      <c r="AW1557" s="2">
        <f t="shared" si="647"/>
        <v>2.4527209085643778E-2</v>
      </c>
      <c r="AX1557" s="2">
        <f t="shared" si="648"/>
        <v>0</v>
      </c>
      <c r="AY1557" s="2">
        <f t="shared" si="649"/>
        <v>0</v>
      </c>
      <c r="AZ1557" s="2">
        <f t="shared" si="650"/>
        <v>2.8077862556974138E-3</v>
      </c>
      <c r="BB1557" t="s">
        <v>1051</v>
      </c>
      <c r="BC1557" t="s">
        <v>1221</v>
      </c>
      <c r="BD1557">
        <v>4</v>
      </c>
      <c r="BF1557" s="111">
        <v>29</v>
      </c>
      <c r="BG1557" s="113">
        <v>19</v>
      </c>
      <c r="BH1557" s="117">
        <f t="shared" si="629"/>
        <v>29019</v>
      </c>
      <c r="BJ1557" s="5" t="s">
        <v>3185</v>
      </c>
    </row>
    <row r="1558" spans="1:62" hidden="1" outlineLevel="1">
      <c r="A1558" t="s">
        <v>871</v>
      </c>
      <c r="B1558" t="s">
        <v>1221</v>
      </c>
      <c r="C1558" s="1">
        <f t="shared" si="642"/>
        <v>35106</v>
      </c>
      <c r="D1558" s="5">
        <f>IF(N1558&gt;0, RANK(N1558,(N1558:P1558,Q1558:AE1558)),0)</f>
        <v>2</v>
      </c>
      <c r="E1558" s="5">
        <f>IF(O1558&gt;0,RANK(O1558,(N1558:P1558,Q1558:AE1558)),0)</f>
        <v>1</v>
      </c>
      <c r="F1558" s="5">
        <f>IF(P1558&gt;0,RANK(P1558,(N1558:P1558,Q1558:AE1558)),0)</f>
        <v>0</v>
      </c>
      <c r="G1558" s="131">
        <f t="shared" si="639"/>
        <v>3066</v>
      </c>
      <c r="H1558" s="136">
        <f t="shared" si="640"/>
        <v>8.7335498205434972E-2</v>
      </c>
      <c r="I1558" s="2"/>
      <c r="J1558" s="2">
        <f t="shared" si="643"/>
        <v>0.44419757306443342</v>
      </c>
      <c r="K1558" s="2">
        <f t="shared" si="644"/>
        <v>0.53153307126986837</v>
      </c>
      <c r="L1558" s="2">
        <f t="shared" si="645"/>
        <v>0</v>
      </c>
      <c r="M1558" s="2">
        <f t="shared" si="646"/>
        <v>2.4269355665698211E-2</v>
      </c>
      <c r="N1558" s="63">
        <v>15594</v>
      </c>
      <c r="O1558" s="63">
        <v>18660</v>
      </c>
      <c r="P1558" s="63"/>
      <c r="Q1558" s="63">
        <v>702</v>
      </c>
      <c r="R1558" s="63"/>
      <c r="S1558" s="63">
        <v>150</v>
      </c>
      <c r="T1558" s="63"/>
      <c r="U1558" s="63"/>
      <c r="V1558" s="63"/>
      <c r="W1558" s="63"/>
      <c r="X1558" s="63"/>
      <c r="Y1558" s="63"/>
      <c r="Z1558" s="63"/>
      <c r="AA1558" s="63"/>
      <c r="AB1558" s="63"/>
      <c r="AC1558" s="63"/>
      <c r="AD1558" s="63"/>
      <c r="AE1558" s="63"/>
      <c r="AF1558" s="63"/>
      <c r="AG1558" s="63"/>
      <c r="AH1558" s="63"/>
      <c r="AI1558" s="63"/>
      <c r="AJ1558" s="63"/>
      <c r="AK1558" s="63"/>
      <c r="AL1558" s="63"/>
      <c r="AM1558" s="63"/>
      <c r="AN1558" s="63"/>
      <c r="AO1558" s="63"/>
      <c r="AP1558" s="63"/>
      <c r="AQ1558" s="63"/>
      <c r="AS1558" s="5">
        <f>IF(Q1558&gt;0,RANK(Q1558,(N1558:P1558,Q1558:AE1558)),0)</f>
        <v>3</v>
      </c>
      <c r="AT1558" s="5">
        <f>IF(R1558&gt;0,RANK(R1558,(N1558:P1558,Q1558:AE1558)),0)</f>
        <v>0</v>
      </c>
      <c r="AU1558" s="5">
        <f>IF(T1558&gt;0,RANK(T1558,(N1558:P1558,Q1558:AE1558)),0)</f>
        <v>0</v>
      </c>
      <c r="AV1558" s="5">
        <f>IF(S1558&gt;0,RANK(S1558,(N1558:P1558,Q1558:AE1558)),0)</f>
        <v>4</v>
      </c>
      <c r="AW1558" s="2">
        <f t="shared" si="647"/>
        <v>1.9996581780892156E-2</v>
      </c>
      <c r="AX1558" s="2">
        <f t="shared" si="648"/>
        <v>0</v>
      </c>
      <c r="AY1558" s="2">
        <f t="shared" si="649"/>
        <v>0</v>
      </c>
      <c r="AZ1558" s="2">
        <f t="shared" si="650"/>
        <v>4.2727738848060163E-3</v>
      </c>
      <c r="BB1558" t="s">
        <v>871</v>
      </c>
      <c r="BC1558" t="s">
        <v>1221</v>
      </c>
      <c r="BD1558">
        <v>6</v>
      </c>
      <c r="BF1558" s="111">
        <v>29</v>
      </c>
      <c r="BG1558" s="113">
        <v>21</v>
      </c>
      <c r="BH1558" s="117">
        <f t="shared" si="629"/>
        <v>29021</v>
      </c>
      <c r="BJ1558" s="5" t="s">
        <v>3185</v>
      </c>
    </row>
    <row r="1559" spans="1:62" hidden="1" outlineLevel="1">
      <c r="A1559" t="s">
        <v>1815</v>
      </c>
      <c r="B1559" t="s">
        <v>1221</v>
      </c>
      <c r="C1559" s="1">
        <f t="shared" si="642"/>
        <v>16889</v>
      </c>
      <c r="D1559" s="5">
        <f>IF(N1559&gt;0, RANK(N1559,(N1559:P1559,Q1559:AE1559)),0)</f>
        <v>2</v>
      </c>
      <c r="E1559" s="5">
        <f>IF(O1559&gt;0,RANK(O1559,(N1559:P1559,Q1559:AE1559)),0)</f>
        <v>1</v>
      </c>
      <c r="F1559" s="5">
        <f>IF(P1559&gt;0,RANK(P1559,(N1559:P1559,Q1559:AE1559)),0)</f>
        <v>0</v>
      </c>
      <c r="G1559" s="131">
        <f t="shared" si="639"/>
        <v>7885</v>
      </c>
      <c r="H1559" s="136">
        <f t="shared" si="640"/>
        <v>0.46687192847415476</v>
      </c>
      <c r="I1559" s="2"/>
      <c r="J1559" s="2">
        <f t="shared" si="643"/>
        <v>0.25833382675113981</v>
      </c>
      <c r="K1559" s="2">
        <f t="shared" si="644"/>
        <v>0.72520575522529462</v>
      </c>
      <c r="L1559" s="2">
        <f t="shared" si="645"/>
        <v>0</v>
      </c>
      <c r="M1559" s="2">
        <f t="shared" si="646"/>
        <v>1.6460418023565571E-2</v>
      </c>
      <c r="N1559" s="63">
        <v>4363</v>
      </c>
      <c r="O1559" s="63">
        <v>12248</v>
      </c>
      <c r="P1559" s="63"/>
      <c r="Q1559" s="63">
        <v>238</v>
      </c>
      <c r="R1559" s="63"/>
      <c r="S1559" s="63">
        <v>40</v>
      </c>
      <c r="T1559" s="63"/>
      <c r="U1559" s="63"/>
      <c r="V1559" s="63"/>
      <c r="W1559" s="63"/>
      <c r="X1559" s="63"/>
      <c r="Y1559" s="63"/>
      <c r="Z1559" s="63"/>
      <c r="AA1559" s="63"/>
      <c r="AB1559" s="63"/>
      <c r="AC1559" s="63"/>
      <c r="AD1559" s="63"/>
      <c r="AE1559" s="63"/>
      <c r="AF1559" s="63"/>
      <c r="AG1559" s="63"/>
      <c r="AH1559" s="63"/>
      <c r="AI1559" s="63"/>
      <c r="AJ1559" s="63"/>
      <c r="AK1559" s="63"/>
      <c r="AL1559" s="63"/>
      <c r="AM1559" s="63"/>
      <c r="AN1559" s="63"/>
      <c r="AO1559" s="63"/>
      <c r="AP1559" s="63"/>
      <c r="AQ1559" s="63"/>
      <c r="AS1559" s="5">
        <f>IF(Q1559&gt;0,RANK(Q1559,(N1559:P1559,Q1559:AE1559)),0)</f>
        <v>3</v>
      </c>
      <c r="AT1559" s="5">
        <f>IF(R1559&gt;0,RANK(R1559,(N1559:P1559,Q1559:AE1559)),0)</f>
        <v>0</v>
      </c>
      <c r="AU1559" s="5">
        <f>IF(T1559&gt;0,RANK(T1559,(N1559:P1559,Q1559:AE1559)),0)</f>
        <v>0</v>
      </c>
      <c r="AV1559" s="5">
        <f>IF(S1559&gt;0,RANK(S1559,(N1559:P1559,Q1559:AE1559)),0)</f>
        <v>4</v>
      </c>
      <c r="AW1559" s="2">
        <f t="shared" si="647"/>
        <v>1.4092012552548997E-2</v>
      </c>
      <c r="AX1559" s="2">
        <f t="shared" si="648"/>
        <v>0</v>
      </c>
      <c r="AY1559" s="2">
        <f t="shared" si="649"/>
        <v>0</v>
      </c>
      <c r="AZ1559" s="2">
        <f t="shared" si="650"/>
        <v>2.3684054710166381E-3</v>
      </c>
      <c r="BB1559" t="s">
        <v>1815</v>
      </c>
      <c r="BC1559" t="s">
        <v>1221</v>
      </c>
      <c r="BD1559">
        <v>8</v>
      </c>
      <c r="BF1559" s="111">
        <v>29</v>
      </c>
      <c r="BG1559" s="113">
        <v>23</v>
      </c>
      <c r="BH1559" s="117">
        <f t="shared" si="629"/>
        <v>29023</v>
      </c>
      <c r="BJ1559" s="5" t="s">
        <v>3185</v>
      </c>
    </row>
    <row r="1560" spans="1:62" hidden="1" outlineLevel="1">
      <c r="A1560" t="s">
        <v>320</v>
      </c>
      <c r="B1560" t="s">
        <v>1221</v>
      </c>
      <c r="C1560" s="1">
        <f t="shared" si="642"/>
        <v>4167</v>
      </c>
      <c r="D1560" s="5">
        <f>IF(N1560&gt;0, RANK(N1560,(N1560:P1560,Q1560:AE1560)),0)</f>
        <v>2</v>
      </c>
      <c r="E1560" s="5">
        <f>IF(O1560&gt;0,RANK(O1560,(N1560:P1560,Q1560:AE1560)),0)</f>
        <v>1</v>
      </c>
      <c r="F1560" s="5">
        <f>IF(P1560&gt;0,RANK(P1560,(N1560:P1560,Q1560:AE1560)),0)</f>
        <v>0</v>
      </c>
      <c r="G1560" s="131">
        <f t="shared" si="639"/>
        <v>1409</v>
      </c>
      <c r="H1560" s="136">
        <f t="shared" si="640"/>
        <v>0.33813294936405086</v>
      </c>
      <c r="I1560" s="2"/>
      <c r="J1560" s="2">
        <f t="shared" si="643"/>
        <v>0.31485481161507078</v>
      </c>
      <c r="K1560" s="2">
        <f t="shared" si="644"/>
        <v>0.6529877609791217</v>
      </c>
      <c r="L1560" s="2">
        <f t="shared" si="645"/>
        <v>0</v>
      </c>
      <c r="M1560" s="2">
        <f t="shared" si="646"/>
        <v>3.2157427405807515E-2</v>
      </c>
      <c r="N1560" s="63">
        <v>1312</v>
      </c>
      <c r="O1560" s="63">
        <v>2721</v>
      </c>
      <c r="P1560" s="63"/>
      <c r="Q1560" s="63">
        <v>109</v>
      </c>
      <c r="R1560" s="63"/>
      <c r="S1560" s="63">
        <v>25</v>
      </c>
      <c r="T1560" s="63"/>
      <c r="U1560" s="63"/>
      <c r="V1560" s="63"/>
      <c r="W1560" s="63"/>
      <c r="X1560" s="63"/>
      <c r="Y1560" s="63"/>
      <c r="Z1560" s="63"/>
      <c r="AA1560" s="63"/>
      <c r="AB1560" s="63"/>
      <c r="AC1560" s="63"/>
      <c r="AD1560" s="63"/>
      <c r="AE1560" s="63"/>
      <c r="AF1560" s="63"/>
      <c r="AG1560" s="63"/>
      <c r="AH1560" s="63"/>
      <c r="AI1560" s="63"/>
      <c r="AJ1560" s="63"/>
      <c r="AK1560" s="63"/>
      <c r="AL1560" s="63"/>
      <c r="AM1560" s="63"/>
      <c r="AN1560" s="63"/>
      <c r="AO1560" s="63"/>
      <c r="AP1560" s="63"/>
      <c r="AQ1560" s="63"/>
      <c r="AS1560" s="5">
        <f>IF(Q1560&gt;0,RANK(Q1560,(N1560:P1560,Q1560:AE1560)),0)</f>
        <v>3</v>
      </c>
      <c r="AT1560" s="5">
        <f>IF(R1560&gt;0,RANK(R1560,(N1560:P1560,Q1560:AE1560)),0)</f>
        <v>0</v>
      </c>
      <c r="AU1560" s="5">
        <f>IF(T1560&gt;0,RANK(T1560,(N1560:P1560,Q1560:AE1560)),0)</f>
        <v>0</v>
      </c>
      <c r="AV1560" s="5">
        <f>IF(S1560&gt;0,RANK(S1560,(N1560:P1560,Q1560:AE1560)),0)</f>
        <v>4</v>
      </c>
      <c r="AW1560" s="2">
        <f t="shared" si="647"/>
        <v>2.6157907367410606E-2</v>
      </c>
      <c r="AX1560" s="2">
        <f t="shared" si="648"/>
        <v>0</v>
      </c>
      <c r="AY1560" s="2">
        <f t="shared" si="649"/>
        <v>0</v>
      </c>
      <c r="AZ1560" s="2">
        <f t="shared" si="650"/>
        <v>5.9995200383969284E-3</v>
      </c>
      <c r="BB1560" t="s">
        <v>320</v>
      </c>
      <c r="BC1560" t="s">
        <v>1221</v>
      </c>
      <c r="BD1560">
        <v>6</v>
      </c>
      <c r="BF1560" s="111">
        <v>29</v>
      </c>
      <c r="BG1560" s="113">
        <v>25</v>
      </c>
      <c r="BH1560" s="117">
        <f t="shared" si="629"/>
        <v>29025</v>
      </c>
      <c r="BJ1560" s="5" t="s">
        <v>3185</v>
      </c>
    </row>
    <row r="1561" spans="1:62" hidden="1" outlineLevel="1">
      <c r="A1561" t="s">
        <v>1234</v>
      </c>
      <c r="B1561" t="s">
        <v>1221</v>
      </c>
      <c r="C1561" s="1">
        <f t="shared" si="642"/>
        <v>18232</v>
      </c>
      <c r="D1561" s="5">
        <f>IF(N1561&gt;0, RANK(N1561,(N1561:P1561,Q1561:AE1561)),0)</f>
        <v>2</v>
      </c>
      <c r="E1561" s="5">
        <f>IF(O1561&gt;0,RANK(O1561,(N1561:P1561,Q1561:AE1561)),0)</f>
        <v>1</v>
      </c>
      <c r="F1561" s="5">
        <f>IF(P1561&gt;0,RANK(P1561,(N1561:P1561,Q1561:AE1561)),0)</f>
        <v>0</v>
      </c>
      <c r="G1561" s="131">
        <f t="shared" si="639"/>
        <v>5674</v>
      </c>
      <c r="H1561" s="136">
        <f t="shared" si="640"/>
        <v>0.31121105748135147</v>
      </c>
      <c r="I1561" s="2"/>
      <c r="J1561" s="2">
        <f t="shared" si="643"/>
        <v>0.33298595875383941</v>
      </c>
      <c r="K1561" s="2">
        <f t="shared" si="644"/>
        <v>0.64419701623519088</v>
      </c>
      <c r="L1561" s="2">
        <f t="shared" si="645"/>
        <v>0</v>
      </c>
      <c r="M1561" s="2">
        <f t="shared" si="646"/>
        <v>2.2817025010969716E-2</v>
      </c>
      <c r="N1561" s="63">
        <v>6071</v>
      </c>
      <c r="O1561" s="63">
        <v>11745</v>
      </c>
      <c r="P1561" s="63"/>
      <c r="Q1561" s="63">
        <v>353</v>
      </c>
      <c r="R1561" s="63"/>
      <c r="S1561" s="63">
        <v>63</v>
      </c>
      <c r="T1561" s="63"/>
      <c r="U1561" s="63"/>
      <c r="V1561" s="63"/>
      <c r="W1561" s="63"/>
      <c r="X1561" s="63"/>
      <c r="Y1561" s="63"/>
      <c r="Z1561" s="63"/>
      <c r="AA1561" s="63"/>
      <c r="AB1561" s="63"/>
      <c r="AC1561" s="63"/>
      <c r="AD1561" s="63"/>
      <c r="AE1561" s="63"/>
      <c r="AF1561" s="63"/>
      <c r="AG1561" s="63"/>
      <c r="AH1561" s="63"/>
      <c r="AI1561" s="63"/>
      <c r="AJ1561" s="63"/>
      <c r="AK1561" s="63"/>
      <c r="AL1561" s="63"/>
      <c r="AM1561" s="63"/>
      <c r="AN1561" s="63"/>
      <c r="AO1561" s="63"/>
      <c r="AP1561" s="63"/>
      <c r="AQ1561" s="63"/>
      <c r="AS1561" s="5">
        <f>IF(Q1561&gt;0,RANK(Q1561,(N1561:P1561,Q1561:AE1561)),0)</f>
        <v>3</v>
      </c>
      <c r="AT1561" s="5">
        <f>IF(R1561&gt;0,RANK(R1561,(N1561:P1561,Q1561:AE1561)),0)</f>
        <v>0</v>
      </c>
      <c r="AU1561" s="5">
        <f>IF(T1561&gt;0,RANK(T1561,(N1561:P1561,Q1561:AE1561)),0)</f>
        <v>0</v>
      </c>
      <c r="AV1561" s="5">
        <f>IF(S1561&gt;0,RANK(S1561,(N1561:P1561,Q1561:AE1561)),0)</f>
        <v>4</v>
      </c>
      <c r="AW1561" s="2">
        <f t="shared" si="647"/>
        <v>1.9361562088635365E-2</v>
      </c>
      <c r="AX1561" s="2">
        <f t="shared" si="648"/>
        <v>0</v>
      </c>
      <c r="AY1561" s="2">
        <f t="shared" si="649"/>
        <v>0</v>
      </c>
      <c r="AZ1561" s="2">
        <f t="shared" si="650"/>
        <v>3.4554629223343572E-3</v>
      </c>
      <c r="BB1561" t="s">
        <v>1234</v>
      </c>
      <c r="BC1561" t="s">
        <v>1221</v>
      </c>
      <c r="BD1561">
        <v>3</v>
      </c>
      <c r="BF1561" s="111">
        <v>29</v>
      </c>
      <c r="BG1561" s="113">
        <v>27</v>
      </c>
      <c r="BH1561" s="117">
        <f t="shared" si="629"/>
        <v>29027</v>
      </c>
      <c r="BJ1561" s="5" t="s">
        <v>3185</v>
      </c>
    </row>
    <row r="1562" spans="1:62" hidden="1" outlineLevel="1">
      <c r="A1562" t="s">
        <v>1613</v>
      </c>
      <c r="B1562" t="s">
        <v>1221</v>
      </c>
      <c r="C1562" s="1">
        <f t="shared" si="642"/>
        <v>21945</v>
      </c>
      <c r="D1562" s="5">
        <f>IF(N1562&gt;0, RANK(N1562,(N1562:P1562,Q1562:AE1562)),0)</f>
        <v>2</v>
      </c>
      <c r="E1562" s="5">
        <f>IF(O1562&gt;0,RANK(O1562,(N1562:P1562,Q1562:AE1562)),0)</f>
        <v>1</v>
      </c>
      <c r="F1562" s="5">
        <f>IF(P1562&gt;0,RANK(P1562,(N1562:P1562,Q1562:AE1562)),0)</f>
        <v>0</v>
      </c>
      <c r="G1562" s="131">
        <f t="shared" si="639"/>
        <v>8634</v>
      </c>
      <c r="H1562" s="136">
        <f t="shared" si="640"/>
        <v>0.39343814080656186</v>
      </c>
      <c r="I1562" s="2"/>
      <c r="J1562" s="2">
        <f t="shared" si="643"/>
        <v>0.2942811574390522</v>
      </c>
      <c r="K1562" s="2">
        <f t="shared" si="644"/>
        <v>0.68771929824561406</v>
      </c>
      <c r="L1562" s="2">
        <f t="shared" si="645"/>
        <v>0</v>
      </c>
      <c r="M1562" s="2">
        <f t="shared" si="646"/>
        <v>1.7999544315333682E-2</v>
      </c>
      <c r="N1562" s="63">
        <v>6458</v>
      </c>
      <c r="O1562" s="63">
        <v>15092</v>
      </c>
      <c r="P1562" s="63"/>
      <c r="Q1562" s="63">
        <v>332</v>
      </c>
      <c r="R1562" s="63"/>
      <c r="S1562" s="63">
        <v>63</v>
      </c>
      <c r="T1562" s="63"/>
      <c r="U1562" s="63"/>
      <c r="V1562" s="63"/>
      <c r="W1562" s="63"/>
      <c r="X1562" s="63"/>
      <c r="Y1562" s="63"/>
      <c r="Z1562" s="63"/>
      <c r="AA1562" s="63"/>
      <c r="AB1562" s="63"/>
      <c r="AC1562" s="63"/>
      <c r="AD1562" s="63"/>
      <c r="AE1562" s="63"/>
      <c r="AF1562" s="63"/>
      <c r="AG1562" s="63"/>
      <c r="AH1562" s="63"/>
      <c r="AI1562" s="63"/>
      <c r="AJ1562" s="63"/>
      <c r="AK1562" s="63"/>
      <c r="AL1562" s="63"/>
      <c r="AM1562" s="63"/>
      <c r="AN1562" s="63"/>
      <c r="AO1562" s="63"/>
      <c r="AP1562" s="63"/>
      <c r="AQ1562" s="63"/>
      <c r="AS1562" s="5">
        <f>IF(Q1562&gt;0,RANK(Q1562,(N1562:P1562,Q1562:AE1562)),0)</f>
        <v>3</v>
      </c>
      <c r="AT1562" s="5">
        <f>IF(R1562&gt;0,RANK(R1562,(N1562:P1562,Q1562:AE1562)),0)</f>
        <v>0</v>
      </c>
      <c r="AU1562" s="5">
        <f>IF(T1562&gt;0,RANK(T1562,(N1562:P1562,Q1562:AE1562)),0)</f>
        <v>0</v>
      </c>
      <c r="AV1562" s="5">
        <f>IF(S1562&gt;0,RANK(S1562,(N1562:P1562,Q1562:AE1562)),0)</f>
        <v>4</v>
      </c>
      <c r="AW1562" s="2">
        <f t="shared" si="647"/>
        <v>1.5128730918204603E-2</v>
      </c>
      <c r="AX1562" s="2">
        <f t="shared" si="648"/>
        <v>0</v>
      </c>
      <c r="AY1562" s="2">
        <f t="shared" si="649"/>
        <v>0</v>
      </c>
      <c r="AZ1562" s="2">
        <f t="shared" si="650"/>
        <v>2.8708133971291866E-3</v>
      </c>
      <c r="BB1562" t="s">
        <v>1613</v>
      </c>
      <c r="BC1562" t="s">
        <v>1221</v>
      </c>
      <c r="BF1562" s="111">
        <v>29</v>
      </c>
      <c r="BG1562" s="113">
        <v>29</v>
      </c>
      <c r="BH1562" s="117">
        <f t="shared" si="629"/>
        <v>29029</v>
      </c>
      <c r="BJ1562" s="5" t="s">
        <v>3185</v>
      </c>
    </row>
    <row r="1563" spans="1:62" hidden="1" outlineLevel="1">
      <c r="A1563" t="s">
        <v>2444</v>
      </c>
      <c r="B1563" t="s">
        <v>1221</v>
      </c>
      <c r="C1563" s="1">
        <f t="shared" si="642"/>
        <v>35716</v>
      </c>
      <c r="D1563" s="5">
        <f>IF(N1563&gt;0, RANK(N1563,(N1563:P1563,Q1563:AE1563)),0)</f>
        <v>2</v>
      </c>
      <c r="E1563" s="5">
        <f>IF(O1563&gt;0,RANK(O1563,(N1563:P1563,Q1563:AE1563)),0)</f>
        <v>1</v>
      </c>
      <c r="F1563" s="5">
        <f>IF(P1563&gt;0,RANK(P1563,(N1563:P1563,Q1563:AE1563)),0)</f>
        <v>0</v>
      </c>
      <c r="G1563" s="131">
        <f t="shared" si="639"/>
        <v>15642</v>
      </c>
      <c r="H1563" s="136">
        <f t="shared" si="640"/>
        <v>0.43795497816104828</v>
      </c>
      <c r="I1563" s="2"/>
      <c r="J1563" s="2">
        <f t="shared" si="643"/>
        <v>0.2723709261955426</v>
      </c>
      <c r="K1563" s="2">
        <f t="shared" si="644"/>
        <v>0.71032590435659093</v>
      </c>
      <c r="L1563" s="2">
        <f t="shared" si="645"/>
        <v>0</v>
      </c>
      <c r="M1563" s="2">
        <f t="shared" si="646"/>
        <v>1.7303169447866473E-2</v>
      </c>
      <c r="N1563" s="63">
        <v>9728</v>
      </c>
      <c r="O1563" s="63">
        <v>25370</v>
      </c>
      <c r="P1563" s="63"/>
      <c r="Q1563" s="63">
        <v>560</v>
      </c>
      <c r="R1563" s="63"/>
      <c r="S1563" s="63">
        <v>58</v>
      </c>
      <c r="T1563" s="63"/>
      <c r="U1563" s="63"/>
      <c r="V1563" s="63"/>
      <c r="W1563" s="63"/>
      <c r="X1563" s="63"/>
      <c r="Y1563" s="63"/>
      <c r="Z1563" s="63"/>
      <c r="AA1563" s="63"/>
      <c r="AB1563" s="63"/>
      <c r="AC1563" s="63"/>
      <c r="AD1563" s="63"/>
      <c r="AE1563" s="63"/>
      <c r="AF1563" s="63"/>
      <c r="AG1563" s="63"/>
      <c r="AH1563" s="63"/>
      <c r="AI1563" s="63"/>
      <c r="AJ1563" s="63"/>
      <c r="AK1563" s="63"/>
      <c r="AL1563" s="63"/>
      <c r="AM1563" s="63"/>
      <c r="AN1563" s="63"/>
      <c r="AO1563" s="63"/>
      <c r="AP1563" s="63"/>
      <c r="AQ1563" s="63"/>
      <c r="AS1563" s="5">
        <f>IF(Q1563&gt;0,RANK(Q1563,(N1563:P1563,Q1563:AE1563)),0)</f>
        <v>3</v>
      </c>
      <c r="AT1563" s="5">
        <f>IF(R1563&gt;0,RANK(R1563,(N1563:P1563,Q1563:AE1563)),0)</f>
        <v>0</v>
      </c>
      <c r="AU1563" s="5">
        <f>IF(T1563&gt;0,RANK(T1563,(N1563:P1563,Q1563:AE1563)),0)</f>
        <v>0</v>
      </c>
      <c r="AV1563" s="5">
        <f>IF(S1563&gt;0,RANK(S1563,(N1563:P1563,Q1563:AE1563)),0)</f>
        <v>4</v>
      </c>
      <c r="AW1563" s="2">
        <f t="shared" si="647"/>
        <v>1.5679247396124987E-2</v>
      </c>
      <c r="AX1563" s="2">
        <f t="shared" si="648"/>
        <v>0</v>
      </c>
      <c r="AY1563" s="2">
        <f t="shared" si="649"/>
        <v>0</v>
      </c>
      <c r="AZ1563" s="2">
        <f t="shared" si="650"/>
        <v>1.6239220517415163E-3</v>
      </c>
      <c r="BB1563" t="s">
        <v>2444</v>
      </c>
      <c r="BC1563" t="s">
        <v>1221</v>
      </c>
      <c r="BD1563">
        <v>8</v>
      </c>
      <c r="BF1563" s="111">
        <v>29</v>
      </c>
      <c r="BG1563" s="113">
        <v>31</v>
      </c>
      <c r="BH1563" s="117">
        <f t="shared" si="629"/>
        <v>29031</v>
      </c>
      <c r="BJ1563" s="5" t="s">
        <v>3185</v>
      </c>
    </row>
    <row r="1564" spans="1:62" hidden="1" outlineLevel="1">
      <c r="A1564" t="s">
        <v>1684</v>
      </c>
      <c r="B1564" t="s">
        <v>1221</v>
      </c>
      <c r="C1564" s="1">
        <f t="shared" si="642"/>
        <v>4304</v>
      </c>
      <c r="D1564" s="5">
        <f>IF(N1564&gt;0, RANK(N1564,(N1564:P1564,Q1564:AE1564)),0)</f>
        <v>2</v>
      </c>
      <c r="E1564" s="5">
        <f>IF(O1564&gt;0,RANK(O1564,(N1564:P1564,Q1564:AE1564)),0)</f>
        <v>1</v>
      </c>
      <c r="F1564" s="5">
        <f>IF(P1564&gt;0,RANK(P1564,(N1564:P1564,Q1564:AE1564)),0)</f>
        <v>0</v>
      </c>
      <c r="G1564" s="131">
        <f t="shared" si="639"/>
        <v>1918</v>
      </c>
      <c r="H1564" s="136">
        <f t="shared" si="640"/>
        <v>0.44563197026022305</v>
      </c>
      <c r="I1564" s="2"/>
      <c r="J1564" s="2">
        <f t="shared" si="643"/>
        <v>0.26812267657992567</v>
      </c>
      <c r="K1564" s="2">
        <f t="shared" si="644"/>
        <v>0.71375464684014867</v>
      </c>
      <c r="L1564" s="2">
        <f t="shared" si="645"/>
        <v>0</v>
      </c>
      <c r="M1564" s="2">
        <f t="shared" si="646"/>
        <v>1.8122676579925723E-2</v>
      </c>
      <c r="N1564" s="63">
        <v>1154</v>
      </c>
      <c r="O1564" s="63">
        <v>3072</v>
      </c>
      <c r="P1564" s="63"/>
      <c r="Q1564" s="63">
        <v>62</v>
      </c>
      <c r="R1564" s="63"/>
      <c r="S1564" s="63">
        <v>16</v>
      </c>
      <c r="T1564" s="63"/>
      <c r="U1564" s="63"/>
      <c r="V1564" s="63"/>
      <c r="W1564" s="63"/>
      <c r="X1564" s="63"/>
      <c r="Y1564" s="63"/>
      <c r="Z1564" s="63"/>
      <c r="AA1564" s="63"/>
      <c r="AB1564" s="63"/>
      <c r="AC1564" s="63"/>
      <c r="AD1564" s="63"/>
      <c r="AE1564" s="63"/>
      <c r="AF1564" s="63"/>
      <c r="AG1564" s="63"/>
      <c r="AH1564" s="63"/>
      <c r="AI1564" s="63"/>
      <c r="AJ1564" s="63"/>
      <c r="AK1564" s="63"/>
      <c r="AL1564" s="63"/>
      <c r="AM1564" s="63"/>
      <c r="AN1564" s="63"/>
      <c r="AO1564" s="63"/>
      <c r="AP1564" s="63"/>
      <c r="AQ1564" s="63"/>
      <c r="AS1564" s="5">
        <f>IF(Q1564&gt;0,RANK(Q1564,(N1564:P1564,Q1564:AE1564)),0)</f>
        <v>3</v>
      </c>
      <c r="AT1564" s="5">
        <f>IF(R1564&gt;0,RANK(R1564,(N1564:P1564,Q1564:AE1564)),0)</f>
        <v>0</v>
      </c>
      <c r="AU1564" s="5">
        <f>IF(T1564&gt;0,RANK(T1564,(N1564:P1564,Q1564:AE1564)),0)</f>
        <v>0</v>
      </c>
      <c r="AV1564" s="5">
        <f>IF(S1564&gt;0,RANK(S1564,(N1564:P1564,Q1564:AE1564)),0)</f>
        <v>4</v>
      </c>
      <c r="AW1564" s="2">
        <f t="shared" si="647"/>
        <v>1.4405204460966542E-2</v>
      </c>
      <c r="AX1564" s="2">
        <f t="shared" si="648"/>
        <v>0</v>
      </c>
      <c r="AY1564" s="2">
        <f t="shared" si="649"/>
        <v>0</v>
      </c>
      <c r="AZ1564" s="2">
        <f t="shared" si="650"/>
        <v>3.7174721189591076E-3</v>
      </c>
      <c r="BB1564" t="s">
        <v>1684</v>
      </c>
      <c r="BC1564" t="s">
        <v>1221</v>
      </c>
      <c r="BD1564">
        <v>6</v>
      </c>
      <c r="BF1564" s="111">
        <v>29</v>
      </c>
      <c r="BG1564" s="113">
        <v>33</v>
      </c>
      <c r="BH1564" s="117">
        <f t="shared" si="629"/>
        <v>29033</v>
      </c>
      <c r="BJ1564" s="5" t="s">
        <v>3185</v>
      </c>
    </row>
    <row r="1565" spans="1:62" hidden="1" outlineLevel="1">
      <c r="A1565" t="s">
        <v>1852</v>
      </c>
      <c r="B1565" t="s">
        <v>1221</v>
      </c>
      <c r="C1565" s="1">
        <f t="shared" si="642"/>
        <v>2799</v>
      </c>
      <c r="D1565" s="5">
        <f>IF(N1565&gt;0, RANK(N1565,(N1565:P1565,Q1565:AE1565)),0)</f>
        <v>2</v>
      </c>
      <c r="E1565" s="5">
        <f>IF(O1565&gt;0,RANK(O1565,(N1565:P1565,Q1565:AE1565)),0)</f>
        <v>1</v>
      </c>
      <c r="F1565" s="5">
        <f>IF(P1565&gt;0,RANK(P1565,(N1565:P1565,Q1565:AE1565)),0)</f>
        <v>0</v>
      </c>
      <c r="G1565" s="131">
        <f t="shared" si="639"/>
        <v>1224</v>
      </c>
      <c r="H1565" s="136">
        <f t="shared" si="640"/>
        <v>0.43729903536977494</v>
      </c>
      <c r="I1565" s="2"/>
      <c r="J1565" s="2">
        <f t="shared" si="643"/>
        <v>0.26938192211504108</v>
      </c>
      <c r="K1565" s="2">
        <f t="shared" si="644"/>
        <v>0.70668095748481596</v>
      </c>
      <c r="L1565" s="2">
        <f t="shared" si="645"/>
        <v>0</v>
      </c>
      <c r="M1565" s="2">
        <f t="shared" si="646"/>
        <v>2.3937120400142953E-2</v>
      </c>
      <c r="N1565" s="63">
        <v>754</v>
      </c>
      <c r="O1565" s="63">
        <v>1978</v>
      </c>
      <c r="P1565" s="63"/>
      <c r="Q1565" s="63">
        <v>49</v>
      </c>
      <c r="R1565" s="63"/>
      <c r="S1565" s="63">
        <v>18</v>
      </c>
      <c r="T1565" s="63"/>
      <c r="U1565" s="63"/>
      <c r="V1565" s="63"/>
      <c r="W1565" s="63"/>
      <c r="X1565" s="63"/>
      <c r="Y1565" s="63"/>
      <c r="Z1565" s="63"/>
      <c r="AA1565" s="63"/>
      <c r="AB1565" s="63"/>
      <c r="AC1565" s="63"/>
      <c r="AD1565" s="63"/>
      <c r="AE1565" s="63"/>
      <c r="AF1565" s="63"/>
      <c r="AG1565" s="63"/>
      <c r="AH1565" s="63"/>
      <c r="AI1565" s="63"/>
      <c r="AJ1565" s="63"/>
      <c r="AK1565" s="63"/>
      <c r="AL1565" s="63"/>
      <c r="AM1565" s="63"/>
      <c r="AN1565" s="63"/>
      <c r="AO1565" s="63"/>
      <c r="AP1565" s="63"/>
      <c r="AQ1565" s="63"/>
      <c r="AS1565" s="5">
        <f>IF(Q1565&gt;0,RANK(Q1565,(N1565:P1565,Q1565:AE1565)),0)</f>
        <v>3</v>
      </c>
      <c r="AT1565" s="5">
        <f>IF(R1565&gt;0,RANK(R1565,(N1565:P1565,Q1565:AE1565)),0)</f>
        <v>0</v>
      </c>
      <c r="AU1565" s="5">
        <f>IF(T1565&gt;0,RANK(T1565,(N1565:P1565,Q1565:AE1565)),0)</f>
        <v>0</v>
      </c>
      <c r="AV1565" s="5">
        <f>IF(S1565&gt;0,RANK(S1565,(N1565:P1565,Q1565:AE1565)),0)</f>
        <v>4</v>
      </c>
      <c r="AW1565" s="2">
        <f t="shared" si="647"/>
        <v>1.7506252232940337E-2</v>
      </c>
      <c r="AX1565" s="2">
        <f t="shared" si="648"/>
        <v>0</v>
      </c>
      <c r="AY1565" s="2">
        <f t="shared" si="649"/>
        <v>0</v>
      </c>
      <c r="AZ1565" s="2">
        <f t="shared" si="650"/>
        <v>6.4308681672025723E-3</v>
      </c>
      <c r="BB1565" t="s">
        <v>1852</v>
      </c>
      <c r="BC1565" t="s">
        <v>1221</v>
      </c>
      <c r="BD1565">
        <v>8</v>
      </c>
      <c r="BF1565" s="111">
        <v>29</v>
      </c>
      <c r="BG1565" s="113">
        <v>35</v>
      </c>
      <c r="BH1565" s="117">
        <f t="shared" si="629"/>
        <v>29035</v>
      </c>
      <c r="BJ1565" s="5" t="s">
        <v>3185</v>
      </c>
    </row>
    <row r="1566" spans="1:62" hidden="1" outlineLevel="1">
      <c r="A1566" t="s">
        <v>342</v>
      </c>
      <c r="B1566" t="s">
        <v>1221</v>
      </c>
      <c r="C1566" s="1">
        <f t="shared" si="642"/>
        <v>48913</v>
      </c>
      <c r="D1566" s="5">
        <f>IF(N1566&gt;0, RANK(N1566,(N1566:P1566,Q1566:AE1566)),0)</f>
        <v>2</v>
      </c>
      <c r="E1566" s="5">
        <f>IF(O1566&gt;0,RANK(O1566,(N1566:P1566,Q1566:AE1566)),0)</f>
        <v>1</v>
      </c>
      <c r="F1566" s="5">
        <f>IF(P1566&gt;0,RANK(P1566,(N1566:P1566,Q1566:AE1566)),0)</f>
        <v>0</v>
      </c>
      <c r="G1566" s="131">
        <f t="shared" si="639"/>
        <v>13868</v>
      </c>
      <c r="H1566" s="136">
        <f t="shared" si="640"/>
        <v>0.28352380757671786</v>
      </c>
      <c r="I1566" s="2"/>
      <c r="J1566" s="2">
        <f t="shared" si="643"/>
        <v>0.34845542084926295</v>
      </c>
      <c r="K1566" s="2">
        <f t="shared" si="644"/>
        <v>0.63197922842598087</v>
      </c>
      <c r="L1566" s="2">
        <f t="shared" si="645"/>
        <v>0</v>
      </c>
      <c r="M1566" s="2">
        <f t="shared" si="646"/>
        <v>1.9565350724756181E-2</v>
      </c>
      <c r="N1566" s="63">
        <v>17044</v>
      </c>
      <c r="O1566" s="63">
        <v>30912</v>
      </c>
      <c r="P1566" s="63"/>
      <c r="Q1566" s="63">
        <v>798</v>
      </c>
      <c r="R1566" s="63"/>
      <c r="S1566" s="63">
        <v>159</v>
      </c>
      <c r="T1566" s="63"/>
      <c r="U1566" s="63"/>
      <c r="V1566" s="63"/>
      <c r="W1566" s="63"/>
      <c r="X1566" s="63"/>
      <c r="Y1566" s="63"/>
      <c r="Z1566" s="63"/>
      <c r="AA1566" s="63"/>
      <c r="AB1566" s="63"/>
      <c r="AC1566" s="63"/>
      <c r="AD1566" s="63"/>
      <c r="AE1566" s="63"/>
      <c r="AF1566" s="63"/>
      <c r="AG1566" s="63"/>
      <c r="AH1566" s="63"/>
      <c r="AI1566" s="63"/>
      <c r="AJ1566" s="63"/>
      <c r="AK1566" s="63"/>
      <c r="AL1566" s="63"/>
      <c r="AM1566" s="63"/>
      <c r="AN1566" s="63"/>
      <c r="AO1566" s="63"/>
      <c r="AP1566" s="63"/>
      <c r="AQ1566" s="63"/>
      <c r="AS1566" s="5">
        <f>IF(Q1566&gt;0,RANK(Q1566,(N1566:P1566,Q1566:AE1566)),0)</f>
        <v>3</v>
      </c>
      <c r="AT1566" s="5">
        <f>IF(R1566&gt;0,RANK(R1566,(N1566:P1566,Q1566:AE1566)),0)</f>
        <v>0</v>
      </c>
      <c r="AU1566" s="5">
        <f>IF(T1566&gt;0,RANK(T1566,(N1566:P1566,Q1566:AE1566)),0)</f>
        <v>0</v>
      </c>
      <c r="AV1566" s="5">
        <f>IF(S1566&gt;0,RANK(S1566,(N1566:P1566,Q1566:AE1566)),0)</f>
        <v>4</v>
      </c>
      <c r="AW1566" s="2">
        <f t="shared" si="647"/>
        <v>1.6314681168605485E-2</v>
      </c>
      <c r="AX1566" s="2">
        <f t="shared" si="648"/>
        <v>0</v>
      </c>
      <c r="AY1566" s="2">
        <f t="shared" si="649"/>
        <v>0</v>
      </c>
      <c r="AZ1566" s="2">
        <f t="shared" si="650"/>
        <v>3.2506695561507165E-3</v>
      </c>
      <c r="BB1566" t="s">
        <v>342</v>
      </c>
      <c r="BC1566" t="s">
        <v>1221</v>
      </c>
      <c r="BD1566">
        <v>4</v>
      </c>
      <c r="BF1566" s="111">
        <v>29</v>
      </c>
      <c r="BG1566" s="113">
        <v>37</v>
      </c>
      <c r="BH1566" s="117">
        <f t="shared" si="629"/>
        <v>29037</v>
      </c>
      <c r="BJ1566" s="5" t="s">
        <v>3185</v>
      </c>
    </row>
    <row r="1567" spans="1:62" hidden="1" outlineLevel="1">
      <c r="A1567" t="s">
        <v>1039</v>
      </c>
      <c r="B1567" t="s">
        <v>1221</v>
      </c>
      <c r="C1567" s="1">
        <f t="shared" si="642"/>
        <v>6045</v>
      </c>
      <c r="D1567" s="5">
        <f>IF(N1567&gt;0, RANK(N1567,(N1567:P1567,Q1567:AE1567)),0)</f>
        <v>2</v>
      </c>
      <c r="E1567" s="5">
        <f>IF(O1567&gt;0,RANK(O1567,(N1567:P1567,Q1567:AE1567)),0)</f>
        <v>1</v>
      </c>
      <c r="F1567" s="5">
        <f>IF(P1567&gt;0,RANK(P1567,(N1567:P1567,Q1567:AE1567)),0)</f>
        <v>0</v>
      </c>
      <c r="G1567" s="131">
        <f t="shared" si="639"/>
        <v>2839</v>
      </c>
      <c r="H1567" s="136">
        <f t="shared" si="640"/>
        <v>0.46964433416046319</v>
      </c>
      <c r="I1567" s="2"/>
      <c r="J1567" s="2">
        <f t="shared" si="643"/>
        <v>0.2542597187758478</v>
      </c>
      <c r="K1567" s="2">
        <f t="shared" si="644"/>
        <v>0.72390405293631099</v>
      </c>
      <c r="L1567" s="2">
        <f t="shared" si="645"/>
        <v>0</v>
      </c>
      <c r="M1567" s="2">
        <f t="shared" si="646"/>
        <v>2.1836228287841264E-2</v>
      </c>
      <c r="N1567" s="63">
        <v>1537</v>
      </c>
      <c r="O1567" s="63">
        <v>4376</v>
      </c>
      <c r="P1567" s="63"/>
      <c r="Q1567" s="63">
        <v>104</v>
      </c>
      <c r="R1567" s="63"/>
      <c r="S1567" s="63">
        <v>28</v>
      </c>
      <c r="T1567" s="63"/>
      <c r="U1567" s="63"/>
      <c r="V1567" s="63"/>
      <c r="W1567" s="63"/>
      <c r="X1567" s="63"/>
      <c r="Y1567" s="63"/>
      <c r="Z1567" s="63"/>
      <c r="AA1567" s="63"/>
      <c r="AB1567" s="63"/>
      <c r="AC1567" s="63"/>
      <c r="AD1567" s="63"/>
      <c r="AE1567" s="63"/>
      <c r="AF1567" s="63"/>
      <c r="AG1567" s="63"/>
      <c r="AH1567" s="63"/>
      <c r="AI1567" s="63"/>
      <c r="AJ1567" s="63"/>
      <c r="AK1567" s="63"/>
      <c r="AL1567" s="63"/>
      <c r="AM1567" s="63"/>
      <c r="AN1567" s="63"/>
      <c r="AO1567" s="63"/>
      <c r="AP1567" s="63"/>
      <c r="AQ1567" s="63"/>
      <c r="AS1567" s="5">
        <f>IF(Q1567&gt;0,RANK(Q1567,(N1567:P1567,Q1567:AE1567)),0)</f>
        <v>3</v>
      </c>
      <c r="AT1567" s="5">
        <f>IF(R1567&gt;0,RANK(R1567,(N1567:P1567,Q1567:AE1567)),0)</f>
        <v>0</v>
      </c>
      <c r="AU1567" s="5">
        <f>IF(T1567&gt;0,RANK(T1567,(N1567:P1567,Q1567:AE1567)),0)</f>
        <v>0</v>
      </c>
      <c r="AV1567" s="5">
        <f>IF(S1567&gt;0,RANK(S1567,(N1567:P1567,Q1567:AE1567)),0)</f>
        <v>4</v>
      </c>
      <c r="AW1567" s="2">
        <f t="shared" si="647"/>
        <v>1.7204301075268817E-2</v>
      </c>
      <c r="AX1567" s="2">
        <f t="shared" si="648"/>
        <v>0</v>
      </c>
      <c r="AY1567" s="2">
        <f t="shared" si="649"/>
        <v>0</v>
      </c>
      <c r="AZ1567" s="2">
        <f t="shared" si="650"/>
        <v>4.6319272125723739E-3</v>
      </c>
      <c r="BB1567" t="s">
        <v>1039</v>
      </c>
      <c r="BC1567" t="s">
        <v>1221</v>
      </c>
      <c r="BD1567">
        <v>4</v>
      </c>
      <c r="BF1567" s="111">
        <v>29</v>
      </c>
      <c r="BG1567" s="113">
        <v>39</v>
      </c>
      <c r="BH1567" s="117">
        <f t="shared" si="629"/>
        <v>29039</v>
      </c>
      <c r="BJ1567" s="5" t="s">
        <v>3185</v>
      </c>
    </row>
    <row r="1568" spans="1:62" hidden="1" outlineLevel="1">
      <c r="A1568" t="s">
        <v>3175</v>
      </c>
      <c r="B1568" t="s">
        <v>1221</v>
      </c>
      <c r="C1568" s="1">
        <f t="shared" si="642"/>
        <v>3821</v>
      </c>
      <c r="D1568" s="5">
        <f>IF(N1568&gt;0, RANK(N1568,(N1568:P1568,Q1568:AE1568)),0)</f>
        <v>2</v>
      </c>
      <c r="E1568" s="5">
        <f>IF(O1568&gt;0,RANK(O1568,(N1568:P1568,Q1568:AE1568)),0)</f>
        <v>1</v>
      </c>
      <c r="F1568" s="5">
        <f>IF(P1568&gt;0,RANK(P1568,(N1568:P1568,Q1568:AE1568)),0)</f>
        <v>0</v>
      </c>
      <c r="G1568" s="131">
        <f t="shared" si="639"/>
        <v>1063</v>
      </c>
      <c r="H1568" s="136">
        <f t="shared" si="640"/>
        <v>0.27819942423449356</v>
      </c>
      <c r="I1568" s="2"/>
      <c r="J1568" s="2">
        <f t="shared" si="643"/>
        <v>0.35043182412980894</v>
      </c>
      <c r="K1568" s="2">
        <f t="shared" si="644"/>
        <v>0.62863124836430251</v>
      </c>
      <c r="L1568" s="2">
        <f t="shared" si="645"/>
        <v>0</v>
      </c>
      <c r="M1568" s="2">
        <f t="shared" si="646"/>
        <v>2.0936927505888492E-2</v>
      </c>
      <c r="N1568" s="63">
        <v>1339</v>
      </c>
      <c r="O1568" s="63">
        <v>2402</v>
      </c>
      <c r="P1568" s="63"/>
      <c r="Q1568" s="63">
        <v>66</v>
      </c>
      <c r="R1568" s="63"/>
      <c r="S1568" s="63">
        <v>14</v>
      </c>
      <c r="T1568" s="63"/>
      <c r="U1568" s="63"/>
      <c r="V1568" s="63"/>
      <c r="W1568" s="63"/>
      <c r="X1568" s="63"/>
      <c r="Y1568" s="63"/>
      <c r="Z1568" s="63"/>
      <c r="AA1568" s="63"/>
      <c r="AB1568" s="63"/>
      <c r="AC1568" s="63"/>
      <c r="AD1568" s="63"/>
      <c r="AE1568" s="63"/>
      <c r="AF1568" s="63"/>
      <c r="AG1568" s="63"/>
      <c r="AH1568" s="63"/>
      <c r="AI1568" s="63"/>
      <c r="AJ1568" s="63"/>
      <c r="AK1568" s="63"/>
      <c r="AL1568" s="63"/>
      <c r="AM1568" s="63"/>
      <c r="AN1568" s="63"/>
      <c r="AO1568" s="63"/>
      <c r="AP1568" s="63"/>
      <c r="AQ1568" s="63"/>
      <c r="AS1568" s="5">
        <f>IF(Q1568&gt;0,RANK(Q1568,(N1568:P1568,Q1568:AE1568)),0)</f>
        <v>3</v>
      </c>
      <c r="AT1568" s="5">
        <f>IF(R1568&gt;0,RANK(R1568,(N1568:P1568,Q1568:AE1568)),0)</f>
        <v>0</v>
      </c>
      <c r="AU1568" s="5">
        <f>IF(T1568&gt;0,RANK(T1568,(N1568:P1568,Q1568:AE1568)),0)</f>
        <v>0</v>
      </c>
      <c r="AV1568" s="5">
        <f>IF(S1568&gt;0,RANK(S1568,(N1568:P1568,Q1568:AE1568)),0)</f>
        <v>4</v>
      </c>
      <c r="AW1568" s="2">
        <f t="shared" si="647"/>
        <v>1.7272965192358023E-2</v>
      </c>
      <c r="AX1568" s="2">
        <f t="shared" si="648"/>
        <v>0</v>
      </c>
      <c r="AY1568" s="2">
        <f t="shared" si="649"/>
        <v>0</v>
      </c>
      <c r="AZ1568" s="2">
        <f t="shared" si="650"/>
        <v>3.6639623135304895E-3</v>
      </c>
      <c r="BB1568" t="s">
        <v>3175</v>
      </c>
      <c r="BC1568" t="s">
        <v>1221</v>
      </c>
      <c r="BD1568">
        <v>6</v>
      </c>
      <c r="BF1568" s="111">
        <v>29</v>
      </c>
      <c r="BG1568" s="113">
        <v>41</v>
      </c>
      <c r="BH1568" s="117">
        <f t="shared" si="629"/>
        <v>29041</v>
      </c>
      <c r="BJ1568" s="5" t="s">
        <v>3185</v>
      </c>
    </row>
    <row r="1569" spans="1:62" hidden="1" outlineLevel="1">
      <c r="A1569" t="s">
        <v>2854</v>
      </c>
      <c r="B1569" t="s">
        <v>1221</v>
      </c>
      <c r="C1569" s="1">
        <f t="shared" si="642"/>
        <v>37964</v>
      </c>
      <c r="D1569" s="5">
        <f>IF(N1569&gt;0, RANK(N1569,(N1569:P1569,Q1569:AE1569)),0)</f>
        <v>2</v>
      </c>
      <c r="E1569" s="5">
        <f>IF(O1569&gt;0,RANK(O1569,(N1569:P1569,Q1569:AE1569)),0)</f>
        <v>1</v>
      </c>
      <c r="F1569" s="5">
        <f>IF(P1569&gt;0,RANK(P1569,(N1569:P1569,Q1569:AE1569)),0)</f>
        <v>0</v>
      </c>
      <c r="G1569" s="131">
        <f t="shared" si="639"/>
        <v>17660</v>
      </c>
      <c r="H1569" s="136">
        <f t="shared" si="640"/>
        <v>0.46517753661363398</v>
      </c>
      <c r="I1569" s="2"/>
      <c r="J1569" s="2">
        <f t="shared" si="643"/>
        <v>0.25848171952375937</v>
      </c>
      <c r="K1569" s="2">
        <f t="shared" si="644"/>
        <v>0.72365925613739335</v>
      </c>
      <c r="L1569" s="2">
        <f t="shared" si="645"/>
        <v>0</v>
      </c>
      <c r="M1569" s="2">
        <f t="shared" si="646"/>
        <v>1.7859024338847229E-2</v>
      </c>
      <c r="N1569" s="63">
        <v>9813</v>
      </c>
      <c r="O1569" s="63">
        <v>27473</v>
      </c>
      <c r="P1569" s="63"/>
      <c r="Q1569" s="63">
        <v>566</v>
      </c>
      <c r="R1569" s="63"/>
      <c r="S1569" s="63">
        <v>112</v>
      </c>
      <c r="T1569" s="63"/>
      <c r="U1569" s="63"/>
      <c r="V1569" s="63"/>
      <c r="W1569" s="63"/>
      <c r="X1569" s="63"/>
      <c r="Y1569" s="63"/>
      <c r="Z1569" s="63"/>
      <c r="AA1569" s="63"/>
      <c r="AB1569" s="63"/>
      <c r="AC1569" s="63"/>
      <c r="AD1569" s="63"/>
      <c r="AE1569" s="63"/>
      <c r="AF1569" s="63"/>
      <c r="AG1569" s="63"/>
      <c r="AH1569" s="63"/>
      <c r="AI1569" s="63"/>
      <c r="AJ1569" s="63"/>
      <c r="AK1569" s="63"/>
      <c r="AL1569" s="63"/>
      <c r="AM1569" s="63"/>
      <c r="AN1569" s="63"/>
      <c r="AO1569" s="63"/>
      <c r="AP1569" s="63"/>
      <c r="AQ1569" s="63"/>
      <c r="AS1569" s="5">
        <f>IF(Q1569&gt;0,RANK(Q1569,(N1569:P1569,Q1569:AE1569)),0)</f>
        <v>3</v>
      </c>
      <c r="AT1569" s="5">
        <f>IF(R1569&gt;0,RANK(R1569,(N1569:P1569,Q1569:AE1569)),0)</f>
        <v>0</v>
      </c>
      <c r="AU1569" s="5">
        <f>IF(T1569&gt;0,RANK(T1569,(N1569:P1569,Q1569:AE1569)),0)</f>
        <v>0</v>
      </c>
      <c r="AV1569" s="5">
        <f>IF(S1569&gt;0,RANK(S1569,(N1569:P1569,Q1569:AE1569)),0)</f>
        <v>4</v>
      </c>
      <c r="AW1569" s="2">
        <f t="shared" si="647"/>
        <v>1.4908861026235381E-2</v>
      </c>
      <c r="AX1569" s="2">
        <f t="shared" si="648"/>
        <v>0</v>
      </c>
      <c r="AY1569" s="2">
        <f t="shared" si="649"/>
        <v>0</v>
      </c>
      <c r="AZ1569" s="2">
        <f t="shared" si="650"/>
        <v>2.9501633126119481E-3</v>
      </c>
      <c r="BB1569" t="s">
        <v>2854</v>
      </c>
      <c r="BC1569" t="s">
        <v>1221</v>
      </c>
      <c r="BD1569">
        <v>7</v>
      </c>
      <c r="BF1569" s="111">
        <v>29</v>
      </c>
      <c r="BG1569" s="113">
        <v>43</v>
      </c>
      <c r="BH1569" s="117">
        <f t="shared" si="629"/>
        <v>29043</v>
      </c>
      <c r="BJ1569" s="5" t="s">
        <v>3185</v>
      </c>
    </row>
    <row r="1570" spans="1:62" hidden="1" outlineLevel="1">
      <c r="A1570" t="s">
        <v>395</v>
      </c>
      <c r="B1570" t="s">
        <v>1221</v>
      </c>
      <c r="C1570" s="1">
        <f t="shared" si="642"/>
        <v>3225</v>
      </c>
      <c r="D1570" s="5">
        <f>IF(N1570&gt;0, RANK(N1570,(N1570:P1570,Q1570:AE1570)),0)</f>
        <v>2</v>
      </c>
      <c r="E1570" s="5">
        <f>IF(O1570&gt;0,RANK(O1570,(N1570:P1570,Q1570:AE1570)),0)</f>
        <v>1</v>
      </c>
      <c r="F1570" s="5">
        <f>IF(P1570&gt;0,RANK(P1570,(N1570:P1570,Q1570:AE1570)),0)</f>
        <v>0</v>
      </c>
      <c r="G1570" s="131">
        <f t="shared" si="639"/>
        <v>332</v>
      </c>
      <c r="H1570" s="136">
        <f t="shared" si="640"/>
        <v>0.10294573643410852</v>
      </c>
      <c r="I1570" s="2"/>
      <c r="J1570" s="2">
        <f t="shared" si="643"/>
        <v>0.43348837209302327</v>
      </c>
      <c r="K1570" s="2">
        <f t="shared" si="644"/>
        <v>0.5364341085271318</v>
      </c>
      <c r="L1570" s="2">
        <f t="shared" si="645"/>
        <v>0</v>
      </c>
      <c r="M1570" s="2">
        <f t="shared" si="646"/>
        <v>3.007751937984493E-2</v>
      </c>
      <c r="N1570" s="63">
        <v>1398</v>
      </c>
      <c r="O1570" s="63">
        <v>1730</v>
      </c>
      <c r="P1570" s="63"/>
      <c r="Q1570" s="63">
        <v>79</v>
      </c>
      <c r="R1570" s="63"/>
      <c r="S1570" s="63">
        <v>18</v>
      </c>
      <c r="T1570" s="63"/>
      <c r="U1570" s="63"/>
      <c r="V1570" s="63"/>
      <c r="W1570" s="63"/>
      <c r="X1570" s="63"/>
      <c r="Y1570" s="63"/>
      <c r="Z1570" s="63"/>
      <c r="AA1570" s="63"/>
      <c r="AB1570" s="63"/>
      <c r="AC1570" s="63"/>
      <c r="AD1570" s="63"/>
      <c r="AE1570" s="63"/>
      <c r="AF1570" s="63"/>
      <c r="AG1570" s="63"/>
      <c r="AH1570" s="63"/>
      <c r="AI1570" s="63"/>
      <c r="AJ1570" s="63"/>
      <c r="AK1570" s="63"/>
      <c r="AL1570" s="63"/>
      <c r="AM1570" s="63"/>
      <c r="AN1570" s="63"/>
      <c r="AO1570" s="63"/>
      <c r="AP1570" s="63"/>
      <c r="AQ1570" s="63"/>
      <c r="AS1570" s="5">
        <f>IF(Q1570&gt;0,RANK(Q1570,(N1570:P1570,Q1570:AE1570)),0)</f>
        <v>3</v>
      </c>
      <c r="AT1570" s="5">
        <f>IF(R1570&gt;0,RANK(R1570,(N1570:P1570,Q1570:AE1570)),0)</f>
        <v>0</v>
      </c>
      <c r="AU1570" s="5">
        <f>IF(T1570&gt;0,RANK(T1570,(N1570:P1570,Q1570:AE1570)),0)</f>
        <v>0</v>
      </c>
      <c r="AV1570" s="5">
        <f>IF(S1570&gt;0,RANK(S1570,(N1570:P1570,Q1570:AE1570)),0)</f>
        <v>4</v>
      </c>
      <c r="AW1570" s="2">
        <f t="shared" si="647"/>
        <v>2.4496124031007753E-2</v>
      </c>
      <c r="AX1570" s="2">
        <f t="shared" si="648"/>
        <v>0</v>
      </c>
      <c r="AY1570" s="2">
        <f t="shared" si="649"/>
        <v>0</v>
      </c>
      <c r="AZ1570" s="2">
        <f t="shared" si="650"/>
        <v>5.5813953488372094E-3</v>
      </c>
      <c r="BB1570" t="s">
        <v>395</v>
      </c>
      <c r="BC1570" t="s">
        <v>1221</v>
      </c>
      <c r="BD1570">
        <v>6</v>
      </c>
      <c r="BF1570" s="111">
        <v>29</v>
      </c>
      <c r="BG1570" s="113">
        <v>45</v>
      </c>
      <c r="BH1570" s="117">
        <f t="shared" si="629"/>
        <v>29045</v>
      </c>
      <c r="BJ1570" s="5" t="s">
        <v>3185</v>
      </c>
    </row>
    <row r="1571" spans="1:62" hidden="1" outlineLevel="1">
      <c r="A1571" t="s">
        <v>3118</v>
      </c>
      <c r="B1571" t="s">
        <v>1221</v>
      </c>
      <c r="C1571" s="1">
        <f t="shared" si="642"/>
        <v>105589</v>
      </c>
      <c r="D1571" s="5">
        <f>IF(N1571&gt;0, RANK(N1571,(N1571:P1571,Q1571:AE1571)),0)</f>
        <v>2</v>
      </c>
      <c r="E1571" s="5">
        <f>IF(O1571&gt;0,RANK(O1571,(N1571:P1571,Q1571:AE1571)),0)</f>
        <v>1</v>
      </c>
      <c r="F1571" s="5">
        <f>IF(P1571&gt;0,RANK(P1571,(N1571:P1571,Q1571:AE1571)),0)</f>
        <v>0</v>
      </c>
      <c r="G1571" s="131">
        <f t="shared" si="639"/>
        <v>8881</v>
      </c>
      <c r="H1571" s="136">
        <f t="shared" si="640"/>
        <v>8.4109140156645099E-2</v>
      </c>
      <c r="I1571" s="2"/>
      <c r="J1571" s="2">
        <f t="shared" si="643"/>
        <v>0.44805803634848329</v>
      </c>
      <c r="K1571" s="2">
        <f t="shared" si="644"/>
        <v>0.53216717650512835</v>
      </c>
      <c r="L1571" s="2">
        <f t="shared" si="645"/>
        <v>0</v>
      </c>
      <c r="M1571" s="2">
        <f t="shared" si="646"/>
        <v>1.9774787146388362E-2</v>
      </c>
      <c r="N1571" s="63">
        <v>47310</v>
      </c>
      <c r="O1571" s="63">
        <v>56191</v>
      </c>
      <c r="P1571" s="63"/>
      <c r="Q1571" s="63">
        <v>1829</v>
      </c>
      <c r="R1571" s="63"/>
      <c r="S1571" s="63">
        <v>259</v>
      </c>
      <c r="T1571" s="63"/>
      <c r="U1571" s="63"/>
      <c r="V1571" s="63"/>
      <c r="W1571" s="63"/>
      <c r="X1571" s="63"/>
      <c r="Y1571" s="63"/>
      <c r="Z1571" s="63"/>
      <c r="AA1571" s="63"/>
      <c r="AB1571" s="63"/>
      <c r="AC1571" s="63"/>
      <c r="AD1571" s="63"/>
      <c r="AE1571" s="63"/>
      <c r="AF1571" s="63"/>
      <c r="AG1571" s="63"/>
      <c r="AH1571" s="63"/>
      <c r="AI1571" s="63"/>
      <c r="AJ1571" s="63"/>
      <c r="AK1571" s="63"/>
      <c r="AL1571" s="63"/>
      <c r="AM1571" s="63"/>
      <c r="AN1571" s="63"/>
      <c r="AO1571" s="63"/>
      <c r="AP1571" s="63"/>
      <c r="AQ1571" s="63"/>
      <c r="AS1571" s="5">
        <f>IF(Q1571&gt;0,RANK(Q1571,(N1571:P1571,Q1571:AE1571)),0)</f>
        <v>3</v>
      </c>
      <c r="AT1571" s="5">
        <f>IF(R1571&gt;0,RANK(R1571,(N1571:P1571,Q1571:AE1571)),0)</f>
        <v>0</v>
      </c>
      <c r="AU1571" s="5">
        <f>IF(T1571&gt;0,RANK(T1571,(N1571:P1571,Q1571:AE1571)),0)</f>
        <v>0</v>
      </c>
      <c r="AV1571" s="5">
        <f>IF(S1571&gt;0,RANK(S1571,(N1571:P1571,Q1571:AE1571)),0)</f>
        <v>4</v>
      </c>
      <c r="AW1571" s="2">
        <f t="shared" si="647"/>
        <v>1.7321880120088267E-2</v>
      </c>
      <c r="AX1571" s="2">
        <f t="shared" si="648"/>
        <v>0</v>
      </c>
      <c r="AY1571" s="2">
        <f t="shared" si="649"/>
        <v>0</v>
      </c>
      <c r="AZ1571" s="2">
        <f t="shared" si="650"/>
        <v>2.4529070263000882E-3</v>
      </c>
      <c r="BB1571" t="s">
        <v>3118</v>
      </c>
      <c r="BC1571" t="s">
        <v>1221</v>
      </c>
      <c r="BF1571" s="111">
        <v>29</v>
      </c>
      <c r="BG1571" s="113">
        <v>47</v>
      </c>
      <c r="BH1571" s="117">
        <f t="shared" si="629"/>
        <v>29047</v>
      </c>
      <c r="BJ1571" s="5" t="s">
        <v>3185</v>
      </c>
    </row>
    <row r="1572" spans="1:62" hidden="1" outlineLevel="1">
      <c r="A1572" t="s">
        <v>1293</v>
      </c>
      <c r="B1572" t="s">
        <v>1221</v>
      </c>
      <c r="C1572" s="1">
        <f t="shared" si="642"/>
        <v>9861</v>
      </c>
      <c r="D1572" s="5">
        <f>IF(N1572&gt;0, RANK(N1572,(N1572:P1572,Q1572:AE1572)),0)</f>
        <v>2</v>
      </c>
      <c r="E1572" s="5">
        <f>IF(O1572&gt;0,RANK(O1572,(N1572:P1572,Q1572:AE1572)),0)</f>
        <v>1</v>
      </c>
      <c r="F1572" s="5">
        <f>IF(P1572&gt;0,RANK(P1572,(N1572:P1572,Q1572:AE1572)),0)</f>
        <v>0</v>
      </c>
      <c r="G1572" s="131">
        <f t="shared" si="639"/>
        <v>2243</v>
      </c>
      <c r="H1572" s="136">
        <f t="shared" si="640"/>
        <v>0.2274617178785113</v>
      </c>
      <c r="I1572" s="2"/>
      <c r="J1572" s="2">
        <f t="shared" si="643"/>
        <v>0.37399858026569316</v>
      </c>
      <c r="K1572" s="2">
        <f t="shared" si="644"/>
        <v>0.60146029814420443</v>
      </c>
      <c r="L1572" s="2">
        <f t="shared" si="645"/>
        <v>0</v>
      </c>
      <c r="M1572" s="2">
        <f t="shared" si="646"/>
        <v>2.4541121590102466E-2</v>
      </c>
      <c r="N1572" s="63">
        <v>3688</v>
      </c>
      <c r="O1572" s="63">
        <v>5931</v>
      </c>
      <c r="P1572" s="63"/>
      <c r="Q1572" s="63">
        <v>201</v>
      </c>
      <c r="R1572" s="63"/>
      <c r="S1572" s="63">
        <v>41</v>
      </c>
      <c r="T1572" s="63"/>
      <c r="U1572" s="63"/>
      <c r="V1572" s="63"/>
      <c r="W1572" s="63"/>
      <c r="X1572" s="63"/>
      <c r="Y1572" s="63"/>
      <c r="Z1572" s="63"/>
      <c r="AA1572" s="63"/>
      <c r="AB1572" s="63"/>
      <c r="AC1572" s="63"/>
      <c r="AD1572" s="63"/>
      <c r="AE1572" s="63"/>
      <c r="AF1572" s="63"/>
      <c r="AG1572" s="63"/>
      <c r="AH1572" s="63"/>
      <c r="AI1572" s="63"/>
      <c r="AJ1572" s="63"/>
      <c r="AK1572" s="63"/>
      <c r="AL1572" s="63"/>
      <c r="AM1572" s="63"/>
      <c r="AN1572" s="63"/>
      <c r="AO1572" s="63"/>
      <c r="AP1572" s="63"/>
      <c r="AQ1572" s="63"/>
      <c r="AS1572" s="5">
        <f>IF(Q1572&gt;0,RANK(Q1572,(N1572:P1572,Q1572:AE1572)),0)</f>
        <v>3</v>
      </c>
      <c r="AT1572" s="5">
        <f>IF(R1572&gt;0,RANK(R1572,(N1572:P1572,Q1572:AE1572)),0)</f>
        <v>0</v>
      </c>
      <c r="AU1572" s="5">
        <f>IF(T1572&gt;0,RANK(T1572,(N1572:P1572,Q1572:AE1572)),0)</f>
        <v>0</v>
      </c>
      <c r="AV1572" s="5">
        <f>IF(S1572&gt;0,RANK(S1572,(N1572:P1572,Q1572:AE1572)),0)</f>
        <v>4</v>
      </c>
      <c r="AW1572" s="2">
        <f t="shared" si="647"/>
        <v>2.0383328262853665E-2</v>
      </c>
      <c r="AX1572" s="2">
        <f t="shared" si="648"/>
        <v>0</v>
      </c>
      <c r="AY1572" s="2">
        <f t="shared" si="649"/>
        <v>0</v>
      </c>
      <c r="AZ1572" s="2">
        <f t="shared" si="650"/>
        <v>4.1577933272487575E-3</v>
      </c>
      <c r="BB1572" t="s">
        <v>1293</v>
      </c>
      <c r="BC1572" t="s">
        <v>1221</v>
      </c>
      <c r="BD1572">
        <v>6</v>
      </c>
      <c r="BF1572" s="111">
        <v>29</v>
      </c>
      <c r="BG1572" s="113">
        <v>49</v>
      </c>
      <c r="BH1572" s="117">
        <f t="shared" si="629"/>
        <v>29049</v>
      </c>
      <c r="BJ1572" s="5" t="s">
        <v>3185</v>
      </c>
    </row>
    <row r="1573" spans="1:62" hidden="1" outlineLevel="1">
      <c r="A1573" t="s">
        <v>2922</v>
      </c>
      <c r="B1573" t="s">
        <v>1221</v>
      </c>
      <c r="C1573" s="1">
        <f t="shared" si="642"/>
        <v>37062</v>
      </c>
      <c r="D1573" s="5">
        <f>IF(N1573&gt;0, RANK(N1573,(N1573:P1573,Q1573:AE1573)),0)</f>
        <v>2</v>
      </c>
      <c r="E1573" s="5">
        <f>IF(O1573&gt;0,RANK(O1573,(N1573:P1573,Q1573:AE1573)),0)</f>
        <v>1</v>
      </c>
      <c r="F1573" s="5">
        <f>IF(P1573&gt;0,RANK(P1573,(N1573:P1573,Q1573:AE1573)),0)</f>
        <v>0</v>
      </c>
      <c r="G1573" s="131">
        <f t="shared" si="639"/>
        <v>12485</v>
      </c>
      <c r="H1573" s="136">
        <f t="shared" si="640"/>
        <v>0.33686795100102529</v>
      </c>
      <c r="I1573" s="2"/>
      <c r="J1573" s="2">
        <f t="shared" si="643"/>
        <v>0.3239166801575738</v>
      </c>
      <c r="K1573" s="2">
        <f t="shared" si="644"/>
        <v>0.66078463115859909</v>
      </c>
      <c r="L1573" s="2">
        <f t="shared" si="645"/>
        <v>0</v>
      </c>
      <c r="M1573" s="2">
        <f t="shared" si="646"/>
        <v>1.5298688683827111E-2</v>
      </c>
      <c r="N1573" s="63">
        <v>12005</v>
      </c>
      <c r="O1573" s="63">
        <v>24490</v>
      </c>
      <c r="P1573" s="63"/>
      <c r="Q1573" s="63">
        <v>510</v>
      </c>
      <c r="R1573" s="63"/>
      <c r="S1573" s="63">
        <v>57</v>
      </c>
      <c r="T1573" s="63"/>
      <c r="U1573" s="63"/>
      <c r="V1573" s="63"/>
      <c r="W1573" s="63"/>
      <c r="X1573" s="63"/>
      <c r="Y1573" s="63"/>
      <c r="Z1573" s="63"/>
      <c r="AA1573" s="63"/>
      <c r="AB1573" s="63"/>
      <c r="AC1573" s="63"/>
      <c r="AD1573" s="63"/>
      <c r="AE1573" s="63"/>
      <c r="AF1573" s="63"/>
      <c r="AG1573" s="63"/>
      <c r="AH1573" s="63"/>
      <c r="AI1573" s="63"/>
      <c r="AJ1573" s="63"/>
      <c r="AK1573" s="63"/>
      <c r="AL1573" s="63"/>
      <c r="AM1573" s="63"/>
      <c r="AN1573" s="63"/>
      <c r="AO1573" s="63"/>
      <c r="AP1573" s="63"/>
      <c r="AQ1573" s="63"/>
      <c r="AS1573" s="5">
        <f>IF(Q1573&gt;0,RANK(Q1573,(N1573:P1573,Q1573:AE1573)),0)</f>
        <v>3</v>
      </c>
      <c r="AT1573" s="5">
        <f>IF(R1573&gt;0,RANK(R1573,(N1573:P1573,Q1573:AE1573)),0)</f>
        <v>0</v>
      </c>
      <c r="AU1573" s="5">
        <f>IF(T1573&gt;0,RANK(T1573,(N1573:P1573,Q1573:AE1573)),0)</f>
        <v>0</v>
      </c>
      <c r="AV1573" s="5">
        <f>IF(S1573&gt;0,RANK(S1573,(N1573:P1573,Q1573:AE1573)),0)</f>
        <v>4</v>
      </c>
      <c r="AW1573" s="2">
        <f t="shared" si="647"/>
        <v>1.3760725271167232E-2</v>
      </c>
      <c r="AX1573" s="2">
        <f t="shared" si="648"/>
        <v>0</v>
      </c>
      <c r="AY1573" s="2">
        <f t="shared" si="649"/>
        <v>0</v>
      </c>
      <c r="AZ1573" s="2">
        <f t="shared" si="650"/>
        <v>1.5379634126598673E-3</v>
      </c>
      <c r="BB1573" t="s">
        <v>2922</v>
      </c>
      <c r="BC1573" t="s">
        <v>1221</v>
      </c>
      <c r="BD1573">
        <v>3</v>
      </c>
      <c r="BF1573" s="111">
        <v>29</v>
      </c>
      <c r="BG1573" s="113">
        <v>51</v>
      </c>
      <c r="BH1573" s="117">
        <f t="shared" si="629"/>
        <v>29051</v>
      </c>
      <c r="BJ1573" s="5" t="s">
        <v>3185</v>
      </c>
    </row>
    <row r="1574" spans="1:62" hidden="1" outlineLevel="1">
      <c r="A1574" t="s">
        <v>1884</v>
      </c>
      <c r="B1574" t="s">
        <v>1221</v>
      </c>
      <c r="C1574" s="1">
        <f t="shared" si="642"/>
        <v>7511</v>
      </c>
      <c r="D1574" s="5">
        <f>IF(N1574&gt;0, RANK(N1574,(N1574:P1574,Q1574:AE1574)),0)</f>
        <v>2</v>
      </c>
      <c r="E1574" s="5">
        <f>IF(O1574&gt;0,RANK(O1574,(N1574:P1574,Q1574:AE1574)),0)</f>
        <v>1</v>
      </c>
      <c r="F1574" s="5">
        <f>IF(P1574&gt;0,RANK(P1574,(N1574:P1574,Q1574:AE1574)),0)</f>
        <v>0</v>
      </c>
      <c r="G1574" s="131">
        <f t="shared" si="639"/>
        <v>2413</v>
      </c>
      <c r="H1574" s="136">
        <f t="shared" si="640"/>
        <v>0.32126214884835574</v>
      </c>
      <c r="I1574" s="2"/>
      <c r="J1574" s="2">
        <f t="shared" si="643"/>
        <v>0.32938357076288111</v>
      </c>
      <c r="K1574" s="2">
        <f t="shared" si="644"/>
        <v>0.65064571961123685</v>
      </c>
      <c r="L1574" s="2">
        <f t="shared" si="645"/>
        <v>0</v>
      </c>
      <c r="M1574" s="2">
        <f t="shared" si="646"/>
        <v>1.9970709625881988E-2</v>
      </c>
      <c r="N1574" s="63">
        <v>2474</v>
      </c>
      <c r="O1574" s="63">
        <v>4887</v>
      </c>
      <c r="P1574" s="63"/>
      <c r="Q1574" s="63">
        <v>125</v>
      </c>
      <c r="R1574" s="63"/>
      <c r="S1574" s="63">
        <v>25</v>
      </c>
      <c r="T1574" s="63"/>
      <c r="U1574" s="63"/>
      <c r="V1574" s="63"/>
      <c r="W1574" s="63"/>
      <c r="X1574" s="63"/>
      <c r="Y1574" s="63"/>
      <c r="Z1574" s="63"/>
      <c r="AA1574" s="63"/>
      <c r="AB1574" s="63"/>
      <c r="AC1574" s="63"/>
      <c r="AD1574" s="63"/>
      <c r="AE1574" s="63"/>
      <c r="AF1574" s="63"/>
      <c r="AG1574" s="63"/>
      <c r="AH1574" s="63"/>
      <c r="AI1574" s="63"/>
      <c r="AJ1574" s="63"/>
      <c r="AK1574" s="63"/>
      <c r="AL1574" s="63"/>
      <c r="AM1574" s="63"/>
      <c r="AN1574" s="63"/>
      <c r="AO1574" s="63"/>
      <c r="AP1574" s="63"/>
      <c r="AQ1574" s="63"/>
      <c r="AS1574" s="5">
        <f>IF(Q1574&gt;0,RANK(Q1574,(N1574:P1574,Q1574:AE1574)),0)</f>
        <v>3</v>
      </c>
      <c r="AT1574" s="5">
        <f>IF(R1574&gt;0,RANK(R1574,(N1574:P1574,Q1574:AE1574)),0)</f>
        <v>0</v>
      </c>
      <c r="AU1574" s="5">
        <f>IF(T1574&gt;0,RANK(T1574,(N1574:P1574,Q1574:AE1574)),0)</f>
        <v>0</v>
      </c>
      <c r="AV1574" s="5">
        <f>IF(S1574&gt;0,RANK(S1574,(N1574:P1574,Q1574:AE1574)),0)</f>
        <v>4</v>
      </c>
      <c r="AW1574" s="2">
        <f t="shared" si="647"/>
        <v>1.6642258021568365E-2</v>
      </c>
      <c r="AX1574" s="2">
        <f t="shared" si="648"/>
        <v>0</v>
      </c>
      <c r="AY1574" s="2">
        <f t="shared" si="649"/>
        <v>0</v>
      </c>
      <c r="AZ1574" s="2">
        <f t="shared" si="650"/>
        <v>3.3284516043136734E-3</v>
      </c>
      <c r="BB1574" t="s">
        <v>1884</v>
      </c>
      <c r="BC1574" t="s">
        <v>1221</v>
      </c>
      <c r="BD1574">
        <v>4</v>
      </c>
      <c r="BF1574" s="111">
        <v>29</v>
      </c>
      <c r="BG1574" s="113">
        <v>53</v>
      </c>
      <c r="BH1574" s="117">
        <f t="shared" si="629"/>
        <v>29053</v>
      </c>
      <c r="BJ1574" s="5" t="s">
        <v>3185</v>
      </c>
    </row>
    <row r="1575" spans="1:62" hidden="1" outlineLevel="1">
      <c r="A1575" t="s">
        <v>1885</v>
      </c>
      <c r="B1575" t="s">
        <v>1221</v>
      </c>
      <c r="C1575" s="1">
        <f t="shared" si="642"/>
        <v>9579</v>
      </c>
      <c r="D1575" s="5">
        <f>IF(N1575&gt;0, RANK(N1575,(N1575:P1575,Q1575:AE1575)),0)</f>
        <v>2</v>
      </c>
      <c r="E1575" s="5">
        <f>IF(O1575&gt;0,RANK(O1575,(N1575:P1575,Q1575:AE1575)),0)</f>
        <v>1</v>
      </c>
      <c r="F1575" s="5">
        <f>IF(P1575&gt;0,RANK(P1575,(N1575:P1575,Q1575:AE1575)),0)</f>
        <v>0</v>
      </c>
      <c r="G1575" s="131">
        <f t="shared" si="639"/>
        <v>3483</v>
      </c>
      <c r="H1575" s="136">
        <f t="shared" si="640"/>
        <v>0.36360789226432821</v>
      </c>
      <c r="I1575" s="2"/>
      <c r="J1575" s="2">
        <f t="shared" si="643"/>
        <v>0.30806973588057207</v>
      </c>
      <c r="K1575" s="2">
        <f t="shared" si="644"/>
        <v>0.67167762814490029</v>
      </c>
      <c r="L1575" s="2">
        <f t="shared" si="645"/>
        <v>0</v>
      </c>
      <c r="M1575" s="2">
        <f t="shared" si="646"/>
        <v>2.0252635974527644E-2</v>
      </c>
      <c r="N1575" s="63">
        <v>2951</v>
      </c>
      <c r="O1575" s="63">
        <v>6434</v>
      </c>
      <c r="P1575" s="63"/>
      <c r="Q1575" s="63">
        <v>153</v>
      </c>
      <c r="R1575" s="63"/>
      <c r="S1575" s="63">
        <v>41</v>
      </c>
      <c r="T1575" s="63"/>
      <c r="U1575" s="63"/>
      <c r="V1575" s="63"/>
      <c r="W1575" s="63"/>
      <c r="X1575" s="63"/>
      <c r="Y1575" s="63"/>
      <c r="Z1575" s="63"/>
      <c r="AA1575" s="63"/>
      <c r="AB1575" s="63"/>
      <c r="AC1575" s="63"/>
      <c r="AD1575" s="63"/>
      <c r="AE1575" s="63"/>
      <c r="AF1575" s="63"/>
      <c r="AG1575" s="63"/>
      <c r="AH1575" s="63"/>
      <c r="AI1575" s="63"/>
      <c r="AJ1575" s="63"/>
      <c r="AK1575" s="63"/>
      <c r="AL1575" s="63"/>
      <c r="AM1575" s="63"/>
      <c r="AN1575" s="63"/>
      <c r="AO1575" s="63"/>
      <c r="AP1575" s="63"/>
      <c r="AQ1575" s="63"/>
      <c r="AS1575" s="5">
        <f>IF(Q1575&gt;0,RANK(Q1575,(N1575:P1575,Q1575:AE1575)),0)</f>
        <v>3</v>
      </c>
      <c r="AT1575" s="5">
        <f>IF(R1575&gt;0,RANK(R1575,(N1575:P1575,Q1575:AE1575)),0)</f>
        <v>0</v>
      </c>
      <c r="AU1575" s="5">
        <f>IF(T1575&gt;0,RANK(T1575,(N1575:P1575,Q1575:AE1575)),0)</f>
        <v>0</v>
      </c>
      <c r="AV1575" s="5">
        <f>IF(S1575&gt;0,RANK(S1575,(N1575:P1575,Q1575:AE1575)),0)</f>
        <v>4</v>
      </c>
      <c r="AW1575" s="2">
        <f t="shared" si="647"/>
        <v>1.5972439711869714E-2</v>
      </c>
      <c r="AX1575" s="2">
        <f t="shared" si="648"/>
        <v>0</v>
      </c>
      <c r="AY1575" s="2">
        <f t="shared" si="649"/>
        <v>0</v>
      </c>
      <c r="AZ1575" s="2">
        <f t="shared" si="650"/>
        <v>4.2801962626578972E-3</v>
      </c>
      <c r="BB1575" t="s">
        <v>1885</v>
      </c>
      <c r="BC1575" t="s">
        <v>1221</v>
      </c>
      <c r="BD1575">
        <v>8</v>
      </c>
      <c r="BF1575" s="111">
        <v>29</v>
      </c>
      <c r="BG1575" s="113">
        <v>55</v>
      </c>
      <c r="BH1575" s="117">
        <f t="shared" si="629"/>
        <v>29055</v>
      </c>
      <c r="BJ1575" s="5" t="s">
        <v>3185</v>
      </c>
    </row>
    <row r="1576" spans="1:62" hidden="1" outlineLevel="1">
      <c r="A1576" t="s">
        <v>2636</v>
      </c>
      <c r="B1576" t="s">
        <v>1221</v>
      </c>
      <c r="C1576" s="1">
        <f t="shared" si="642"/>
        <v>3896</v>
      </c>
      <c r="D1576" s="5">
        <f>IF(N1576&gt;0, RANK(N1576,(N1576:P1576,Q1576:AE1576)),0)</f>
        <v>2</v>
      </c>
      <c r="E1576" s="5">
        <f>IF(O1576&gt;0,RANK(O1576,(N1576:P1576,Q1576:AE1576)),0)</f>
        <v>1</v>
      </c>
      <c r="F1576" s="5">
        <f>IF(P1576&gt;0,RANK(P1576,(N1576:P1576,Q1576:AE1576)),0)</f>
        <v>0</v>
      </c>
      <c r="G1576" s="131">
        <f t="shared" si="639"/>
        <v>1956</v>
      </c>
      <c r="H1576" s="136">
        <f t="shared" si="640"/>
        <v>0.50205338809034905</v>
      </c>
      <c r="I1576" s="2"/>
      <c r="J1576" s="2">
        <f t="shared" si="643"/>
        <v>0.24101642710472279</v>
      </c>
      <c r="K1576" s="2">
        <f t="shared" si="644"/>
        <v>0.74306981519507187</v>
      </c>
      <c r="L1576" s="2">
        <f t="shared" si="645"/>
        <v>0</v>
      </c>
      <c r="M1576" s="2">
        <f t="shared" si="646"/>
        <v>1.5913757700205311E-2</v>
      </c>
      <c r="N1576" s="63">
        <v>939</v>
      </c>
      <c r="O1576" s="63">
        <v>2895</v>
      </c>
      <c r="P1576" s="63"/>
      <c r="Q1576" s="63">
        <v>51</v>
      </c>
      <c r="R1576" s="63"/>
      <c r="S1576" s="63">
        <v>11</v>
      </c>
      <c r="T1576" s="63"/>
      <c r="U1576" s="63"/>
      <c r="V1576" s="63"/>
      <c r="W1576" s="63"/>
      <c r="X1576" s="63"/>
      <c r="Y1576" s="63"/>
      <c r="Z1576" s="63"/>
      <c r="AA1576" s="63"/>
      <c r="AB1576" s="63"/>
      <c r="AC1576" s="63"/>
      <c r="AD1576" s="63"/>
      <c r="AE1576" s="63"/>
      <c r="AF1576" s="63"/>
      <c r="AG1576" s="63"/>
      <c r="AH1576" s="63"/>
      <c r="AI1576" s="63"/>
      <c r="AJ1576" s="63"/>
      <c r="AK1576" s="63"/>
      <c r="AL1576" s="63"/>
      <c r="AM1576" s="63"/>
      <c r="AN1576" s="63"/>
      <c r="AO1576" s="63"/>
      <c r="AP1576" s="63"/>
      <c r="AQ1576" s="63"/>
      <c r="AS1576" s="5">
        <f>IF(Q1576&gt;0,RANK(Q1576,(N1576:P1576,Q1576:AE1576)),0)</f>
        <v>3</v>
      </c>
      <c r="AT1576" s="5">
        <f>IF(R1576&gt;0,RANK(R1576,(N1576:P1576,Q1576:AE1576)),0)</f>
        <v>0</v>
      </c>
      <c r="AU1576" s="5">
        <f>IF(T1576&gt;0,RANK(T1576,(N1576:P1576,Q1576:AE1576)),0)</f>
        <v>0</v>
      </c>
      <c r="AV1576" s="5">
        <f>IF(S1576&gt;0,RANK(S1576,(N1576:P1576,Q1576:AE1576)),0)</f>
        <v>4</v>
      </c>
      <c r="AW1576" s="2">
        <f t="shared" si="647"/>
        <v>1.3090349075975359E-2</v>
      </c>
      <c r="AX1576" s="2">
        <f t="shared" si="648"/>
        <v>0</v>
      </c>
      <c r="AY1576" s="2">
        <f t="shared" si="649"/>
        <v>0</v>
      </c>
      <c r="AZ1576" s="2">
        <f t="shared" si="650"/>
        <v>2.8234086242299797E-3</v>
      </c>
      <c r="BB1576" t="s">
        <v>2636</v>
      </c>
      <c r="BC1576" t="s">
        <v>1221</v>
      </c>
      <c r="BD1576">
        <v>4</v>
      </c>
      <c r="BF1576" s="111">
        <v>29</v>
      </c>
      <c r="BG1576" s="113">
        <v>57</v>
      </c>
      <c r="BH1576" s="117">
        <f t="shared" si="629"/>
        <v>29057</v>
      </c>
      <c r="BJ1576" s="5" t="s">
        <v>3185</v>
      </c>
    </row>
    <row r="1577" spans="1:62" hidden="1" outlineLevel="1">
      <c r="A1577" t="s">
        <v>1094</v>
      </c>
      <c r="B1577" t="s">
        <v>1221</v>
      </c>
      <c r="C1577" s="1">
        <f t="shared" si="642"/>
        <v>7279</v>
      </c>
      <c r="D1577" s="5">
        <f>IF(N1577&gt;0, RANK(N1577,(N1577:P1577,Q1577:AE1577)),0)</f>
        <v>2</v>
      </c>
      <c r="E1577" s="5">
        <f>IF(O1577&gt;0,RANK(O1577,(N1577:P1577,Q1577:AE1577)),0)</f>
        <v>1</v>
      </c>
      <c r="F1577" s="5">
        <f>IF(P1577&gt;0,RANK(P1577,(N1577:P1577,Q1577:AE1577)),0)</f>
        <v>0</v>
      </c>
      <c r="G1577" s="131">
        <f t="shared" si="639"/>
        <v>2870</v>
      </c>
      <c r="H1577" s="136">
        <f t="shared" si="640"/>
        <v>0.39428492924852315</v>
      </c>
      <c r="I1577" s="2"/>
      <c r="J1577" s="2">
        <f t="shared" si="643"/>
        <v>0.29152356092869902</v>
      </c>
      <c r="K1577" s="2">
        <f t="shared" si="644"/>
        <v>0.68580849017722212</v>
      </c>
      <c r="L1577" s="2">
        <f t="shared" si="645"/>
        <v>0</v>
      </c>
      <c r="M1577" s="2">
        <f t="shared" si="646"/>
        <v>2.266794889407886E-2</v>
      </c>
      <c r="N1577" s="63">
        <v>2122</v>
      </c>
      <c r="O1577" s="63">
        <v>4992</v>
      </c>
      <c r="P1577" s="63"/>
      <c r="Q1577" s="63">
        <v>111</v>
      </c>
      <c r="R1577" s="63"/>
      <c r="S1577" s="63">
        <v>54</v>
      </c>
      <c r="T1577" s="63"/>
      <c r="U1577" s="63"/>
      <c r="V1577" s="63"/>
      <c r="W1577" s="63"/>
      <c r="X1577" s="63"/>
      <c r="Y1577" s="63"/>
      <c r="Z1577" s="63"/>
      <c r="AA1577" s="63"/>
      <c r="AB1577" s="63"/>
      <c r="AC1577" s="63"/>
      <c r="AD1577" s="63"/>
      <c r="AE1577" s="63"/>
      <c r="AF1577" s="63"/>
      <c r="AG1577" s="63"/>
      <c r="AH1577" s="63"/>
      <c r="AI1577" s="63"/>
      <c r="AJ1577" s="63"/>
      <c r="AK1577" s="63"/>
      <c r="AL1577" s="63"/>
      <c r="AM1577" s="63"/>
      <c r="AN1577" s="63"/>
      <c r="AO1577" s="63"/>
      <c r="AP1577" s="63"/>
      <c r="AQ1577" s="63"/>
      <c r="AS1577" s="5">
        <f>IF(Q1577&gt;0,RANK(Q1577,(N1577:P1577,Q1577:AE1577)),0)</f>
        <v>3</v>
      </c>
      <c r="AT1577" s="5">
        <f>IF(R1577&gt;0,RANK(R1577,(N1577:P1577,Q1577:AE1577)),0)</f>
        <v>0</v>
      </c>
      <c r="AU1577" s="5">
        <f>IF(T1577&gt;0,RANK(T1577,(N1577:P1577,Q1577:AE1577)),0)</f>
        <v>0</v>
      </c>
      <c r="AV1577" s="5">
        <f>IF(S1577&gt;0,RANK(S1577,(N1577:P1577,Q1577:AE1577)),0)</f>
        <v>4</v>
      </c>
      <c r="AW1577" s="2">
        <f t="shared" si="647"/>
        <v>1.5249347437834867E-2</v>
      </c>
      <c r="AX1577" s="2">
        <f t="shared" si="648"/>
        <v>0</v>
      </c>
      <c r="AY1577" s="2">
        <f t="shared" si="649"/>
        <v>0</v>
      </c>
      <c r="AZ1577" s="2">
        <f t="shared" si="650"/>
        <v>7.4186014562439891E-3</v>
      </c>
      <c r="BB1577" t="s">
        <v>1094</v>
      </c>
      <c r="BC1577" t="s">
        <v>1221</v>
      </c>
      <c r="BD1577">
        <v>4</v>
      </c>
      <c r="BF1577" s="111">
        <v>29</v>
      </c>
      <c r="BG1577" s="113">
        <v>59</v>
      </c>
      <c r="BH1577" s="117">
        <f t="shared" ref="BH1577:BH1640" si="651">1000*BF1577+BG1577</f>
        <v>29059</v>
      </c>
      <c r="BJ1577" s="5" t="s">
        <v>3185</v>
      </c>
    </row>
    <row r="1578" spans="1:62" hidden="1" outlineLevel="1">
      <c r="A1578" t="s">
        <v>1412</v>
      </c>
      <c r="B1578" t="s">
        <v>1221</v>
      </c>
      <c r="C1578" s="1">
        <f t="shared" si="642"/>
        <v>3521</v>
      </c>
      <c r="D1578" s="5">
        <f>IF(N1578&gt;0, RANK(N1578,(N1578:P1578,Q1578:AE1578)),0)</f>
        <v>2</v>
      </c>
      <c r="E1578" s="5">
        <f>IF(O1578&gt;0,RANK(O1578,(N1578:P1578,Q1578:AE1578)),0)</f>
        <v>1</v>
      </c>
      <c r="F1578" s="5">
        <f>IF(P1578&gt;0,RANK(P1578,(N1578:P1578,Q1578:AE1578)),0)</f>
        <v>0</v>
      </c>
      <c r="G1578" s="131">
        <f t="shared" si="639"/>
        <v>1165</v>
      </c>
      <c r="H1578" s="136">
        <f t="shared" si="640"/>
        <v>0.33087191138881</v>
      </c>
      <c r="I1578" s="2"/>
      <c r="J1578" s="2">
        <f t="shared" si="643"/>
        <v>0.31951150241408693</v>
      </c>
      <c r="K1578" s="2">
        <f t="shared" si="644"/>
        <v>0.65038341380289688</v>
      </c>
      <c r="L1578" s="2">
        <f t="shared" si="645"/>
        <v>0</v>
      </c>
      <c r="M1578" s="2">
        <f t="shared" si="646"/>
        <v>3.010508378301624E-2</v>
      </c>
      <c r="N1578" s="63">
        <v>1125</v>
      </c>
      <c r="O1578" s="63">
        <v>2290</v>
      </c>
      <c r="P1578" s="63"/>
      <c r="Q1578" s="63">
        <v>93</v>
      </c>
      <c r="R1578" s="63"/>
      <c r="S1578" s="63">
        <v>13</v>
      </c>
      <c r="T1578" s="63"/>
      <c r="U1578" s="63"/>
      <c r="V1578" s="63"/>
      <c r="W1578" s="63"/>
      <c r="X1578" s="63"/>
      <c r="Y1578" s="63"/>
      <c r="Z1578" s="63"/>
      <c r="AA1578" s="63"/>
      <c r="AB1578" s="63"/>
      <c r="AC1578" s="63"/>
      <c r="AD1578" s="63"/>
      <c r="AE1578" s="63"/>
      <c r="AF1578" s="63"/>
      <c r="AG1578" s="63"/>
      <c r="AH1578" s="63"/>
      <c r="AI1578" s="63"/>
      <c r="AJ1578" s="63"/>
      <c r="AK1578" s="63"/>
      <c r="AL1578" s="63"/>
      <c r="AM1578" s="63"/>
      <c r="AN1578" s="63"/>
      <c r="AO1578" s="63"/>
      <c r="AP1578" s="63"/>
      <c r="AQ1578" s="63"/>
      <c r="AS1578" s="5">
        <f>IF(Q1578&gt;0,RANK(Q1578,(N1578:P1578,Q1578:AE1578)),0)</f>
        <v>3</v>
      </c>
      <c r="AT1578" s="5">
        <f>IF(R1578&gt;0,RANK(R1578,(N1578:P1578,Q1578:AE1578)),0)</f>
        <v>0</v>
      </c>
      <c r="AU1578" s="5">
        <f>IF(T1578&gt;0,RANK(T1578,(N1578:P1578,Q1578:AE1578)),0)</f>
        <v>0</v>
      </c>
      <c r="AV1578" s="5">
        <f>IF(S1578&gt;0,RANK(S1578,(N1578:P1578,Q1578:AE1578)),0)</f>
        <v>4</v>
      </c>
      <c r="AW1578" s="2">
        <f t="shared" si="647"/>
        <v>2.6412950866231185E-2</v>
      </c>
      <c r="AX1578" s="2">
        <f t="shared" si="648"/>
        <v>0</v>
      </c>
      <c r="AY1578" s="2">
        <f t="shared" si="649"/>
        <v>0</v>
      </c>
      <c r="AZ1578" s="2">
        <f t="shared" si="650"/>
        <v>3.6921329167850041E-3</v>
      </c>
      <c r="BB1578" t="s">
        <v>1412</v>
      </c>
      <c r="BC1578" t="s">
        <v>1221</v>
      </c>
      <c r="BD1578">
        <v>6</v>
      </c>
      <c r="BF1578" s="111">
        <v>29</v>
      </c>
      <c r="BG1578" s="113">
        <v>61</v>
      </c>
      <c r="BH1578" s="117">
        <f t="shared" si="651"/>
        <v>29061</v>
      </c>
      <c r="BJ1578" s="5" t="s">
        <v>3185</v>
      </c>
    </row>
    <row r="1579" spans="1:62" hidden="1" outlineLevel="1">
      <c r="A1579" t="s">
        <v>1095</v>
      </c>
      <c r="B1579" t="s">
        <v>1221</v>
      </c>
      <c r="C1579" s="1">
        <f t="shared" si="642"/>
        <v>4350</v>
      </c>
      <c r="D1579" s="5">
        <f>IF(N1579&gt;0, RANK(N1579,(N1579:P1579,Q1579:AE1579)),0)</f>
        <v>2</v>
      </c>
      <c r="E1579" s="5">
        <f>IF(O1579&gt;0,RANK(O1579,(N1579:P1579,Q1579:AE1579)),0)</f>
        <v>1</v>
      </c>
      <c r="F1579" s="5">
        <f>IF(P1579&gt;0,RANK(P1579,(N1579:P1579,Q1579:AE1579)),0)</f>
        <v>0</v>
      </c>
      <c r="G1579" s="131">
        <f t="shared" si="639"/>
        <v>1862</v>
      </c>
      <c r="H1579" s="136">
        <f t="shared" si="640"/>
        <v>0.42804597701149427</v>
      </c>
      <c r="I1579" s="2"/>
      <c r="J1579" s="2">
        <f t="shared" si="643"/>
        <v>0.27448275862068966</v>
      </c>
      <c r="K1579" s="2">
        <f t="shared" si="644"/>
        <v>0.70252873563218388</v>
      </c>
      <c r="L1579" s="2">
        <f t="shared" si="645"/>
        <v>0</v>
      </c>
      <c r="M1579" s="2">
        <f t="shared" si="646"/>
        <v>2.2988505747126409E-2</v>
      </c>
      <c r="N1579" s="63">
        <v>1194</v>
      </c>
      <c r="O1579" s="63">
        <v>3056</v>
      </c>
      <c r="P1579" s="63"/>
      <c r="Q1579" s="63">
        <v>76</v>
      </c>
      <c r="R1579" s="63"/>
      <c r="S1579" s="63">
        <v>24</v>
      </c>
      <c r="T1579" s="63"/>
      <c r="U1579" s="63"/>
      <c r="V1579" s="63"/>
      <c r="W1579" s="63"/>
      <c r="X1579" s="63"/>
      <c r="Y1579" s="63"/>
      <c r="Z1579" s="63"/>
      <c r="AA1579" s="63"/>
      <c r="AB1579" s="63"/>
      <c r="AC1579" s="63"/>
      <c r="AD1579" s="63"/>
      <c r="AE1579" s="63"/>
      <c r="AF1579" s="63"/>
      <c r="AG1579" s="63"/>
      <c r="AH1579" s="63"/>
      <c r="AI1579" s="63"/>
      <c r="AJ1579" s="63"/>
      <c r="AK1579" s="63"/>
      <c r="AL1579" s="63"/>
      <c r="AM1579" s="63"/>
      <c r="AN1579" s="63"/>
      <c r="AO1579" s="63"/>
      <c r="AP1579" s="63"/>
      <c r="AQ1579" s="63"/>
      <c r="AS1579" s="5">
        <f>IF(Q1579&gt;0,RANK(Q1579,(N1579:P1579,Q1579:AE1579)),0)</f>
        <v>3</v>
      </c>
      <c r="AT1579" s="5">
        <f>IF(R1579&gt;0,RANK(R1579,(N1579:P1579,Q1579:AE1579)),0)</f>
        <v>0</v>
      </c>
      <c r="AU1579" s="5">
        <f>IF(T1579&gt;0,RANK(T1579,(N1579:P1579,Q1579:AE1579)),0)</f>
        <v>0</v>
      </c>
      <c r="AV1579" s="5">
        <f>IF(S1579&gt;0,RANK(S1579,(N1579:P1579,Q1579:AE1579)),0)</f>
        <v>4</v>
      </c>
      <c r="AW1579" s="2">
        <f t="shared" si="647"/>
        <v>1.747126436781609E-2</v>
      </c>
      <c r="AX1579" s="2">
        <f t="shared" si="648"/>
        <v>0</v>
      </c>
      <c r="AY1579" s="2">
        <f t="shared" si="649"/>
        <v>0</v>
      </c>
      <c r="AZ1579" s="2">
        <f t="shared" si="650"/>
        <v>5.5172413793103444E-3</v>
      </c>
      <c r="BB1579" t="s">
        <v>1095</v>
      </c>
      <c r="BC1579" t="s">
        <v>1221</v>
      </c>
      <c r="BD1579">
        <v>6</v>
      </c>
      <c r="BF1579" s="111">
        <v>29</v>
      </c>
      <c r="BG1579" s="113">
        <v>63</v>
      </c>
      <c r="BH1579" s="117">
        <f t="shared" si="651"/>
        <v>29063</v>
      </c>
      <c r="BJ1579" s="5" t="s">
        <v>3185</v>
      </c>
    </row>
    <row r="1580" spans="1:62" hidden="1" outlineLevel="1">
      <c r="A1580" t="s">
        <v>147</v>
      </c>
      <c r="B1580" t="s">
        <v>1221</v>
      </c>
      <c r="C1580" s="1">
        <f t="shared" ref="C1580:C1611" si="652">SUM(N1580:AQ1580)</f>
        <v>6643</v>
      </c>
      <c r="D1580" s="5">
        <f>IF(N1580&gt;0, RANK(N1580,(N1580:P1580,Q1580:AE1580)),0)</f>
        <v>2</v>
      </c>
      <c r="E1580" s="5">
        <f>IF(O1580&gt;0,RANK(O1580,(N1580:P1580,Q1580:AE1580)),0)</f>
        <v>1</v>
      </c>
      <c r="F1580" s="5">
        <f>IF(P1580&gt;0,RANK(P1580,(N1580:P1580,Q1580:AE1580)),0)</f>
        <v>0</v>
      </c>
      <c r="G1580" s="131">
        <f t="shared" si="639"/>
        <v>3298</v>
      </c>
      <c r="H1580" s="136">
        <f t="shared" si="640"/>
        <v>0.49646244166792114</v>
      </c>
      <c r="I1580" s="2"/>
      <c r="J1580" s="2">
        <f t="shared" ref="J1580:J1611" si="653">IF($C1580=0,"-",N1580/$C1580)</f>
        <v>0.23859701941893724</v>
      </c>
      <c r="K1580" s="2">
        <f t="shared" ref="K1580:K1611" si="654">IF($C1580=0,"-",O1580/$C1580)</f>
        <v>0.73505946108685838</v>
      </c>
      <c r="L1580" s="2">
        <f t="shared" ref="L1580:L1611" si="655">IF($C1580=0,"-",P1580/$C1580)</f>
        <v>0</v>
      </c>
      <c r="M1580" s="2">
        <f t="shared" ref="M1580:M1611" si="656">IF(C1580=0,"-",(1-J1580-K1580-L1580))</f>
        <v>2.6343519494204326E-2</v>
      </c>
      <c r="N1580" s="63">
        <v>1585</v>
      </c>
      <c r="O1580" s="63">
        <v>4883</v>
      </c>
      <c r="P1580" s="63"/>
      <c r="Q1580" s="63">
        <v>125</v>
      </c>
      <c r="R1580" s="63"/>
      <c r="S1580" s="63">
        <v>50</v>
      </c>
      <c r="T1580" s="63"/>
      <c r="U1580" s="63"/>
      <c r="V1580" s="63"/>
      <c r="W1580" s="63"/>
      <c r="X1580" s="63"/>
      <c r="Y1580" s="63"/>
      <c r="Z1580" s="63"/>
      <c r="AA1580" s="63"/>
      <c r="AB1580" s="63"/>
      <c r="AC1580" s="63"/>
      <c r="AD1580" s="63"/>
      <c r="AE1580" s="63"/>
      <c r="AF1580" s="63"/>
      <c r="AG1580" s="63"/>
      <c r="AH1580" s="63"/>
      <c r="AI1580" s="63"/>
      <c r="AJ1580" s="63"/>
      <c r="AK1580" s="63"/>
      <c r="AL1580" s="63"/>
      <c r="AM1580" s="63"/>
      <c r="AN1580" s="63"/>
      <c r="AO1580" s="63"/>
      <c r="AP1580" s="63"/>
      <c r="AQ1580" s="63"/>
      <c r="AS1580" s="5">
        <f>IF(Q1580&gt;0,RANK(Q1580,(N1580:P1580,Q1580:AE1580)),0)</f>
        <v>3</v>
      </c>
      <c r="AT1580" s="5">
        <f>IF(R1580&gt;0,RANK(R1580,(N1580:P1580,Q1580:AE1580)),0)</f>
        <v>0</v>
      </c>
      <c r="AU1580" s="5">
        <f>IF(T1580&gt;0,RANK(T1580,(N1580:P1580,Q1580:AE1580)),0)</f>
        <v>0</v>
      </c>
      <c r="AV1580" s="5">
        <f>IF(S1580&gt;0,RANK(S1580,(N1580:P1580,Q1580:AE1580)),0)</f>
        <v>4</v>
      </c>
      <c r="AW1580" s="2">
        <f t="shared" ref="AW1580:AW1611" si="657">IF($C1580=0,"-",Q1580/$C1580)</f>
        <v>1.8816799638717446E-2</v>
      </c>
      <c r="AX1580" s="2">
        <f t="shared" ref="AX1580:AX1611" si="658">IF($C1580=0,"-",R1580/$C1580)</f>
        <v>0</v>
      </c>
      <c r="AY1580" s="2">
        <f t="shared" ref="AY1580:AY1611" si="659">IF($C1580=0,"-",T1580/$C1580)</f>
        <v>0</v>
      </c>
      <c r="AZ1580" s="2">
        <f t="shared" ref="AZ1580:AZ1611" si="660">IF($C1580=0,"-",S1580/$C1580)</f>
        <v>7.5267198554869784E-3</v>
      </c>
      <c r="BB1580" t="s">
        <v>147</v>
      </c>
      <c r="BC1580" t="s">
        <v>1221</v>
      </c>
      <c r="BD1580">
        <v>8</v>
      </c>
      <c r="BF1580" s="111">
        <v>29</v>
      </c>
      <c r="BG1580" s="113">
        <v>65</v>
      </c>
      <c r="BH1580" s="117">
        <f t="shared" si="651"/>
        <v>29065</v>
      </c>
      <c r="BJ1580" s="5" t="s">
        <v>3185</v>
      </c>
    </row>
    <row r="1581" spans="1:62" hidden="1" outlineLevel="1">
      <c r="A1581" t="s">
        <v>1156</v>
      </c>
      <c r="B1581" t="s">
        <v>1221</v>
      </c>
      <c r="C1581" s="1">
        <f t="shared" si="652"/>
        <v>6557</v>
      </c>
      <c r="D1581" s="5">
        <f>IF(N1581&gt;0, RANK(N1581,(N1581:P1581,Q1581:AE1581)),0)</f>
        <v>2</v>
      </c>
      <c r="E1581" s="5">
        <f>IF(O1581&gt;0,RANK(O1581,(N1581:P1581,Q1581:AE1581)),0)</f>
        <v>1</v>
      </c>
      <c r="F1581" s="5">
        <f>IF(P1581&gt;0,RANK(P1581,(N1581:P1581,Q1581:AE1581)),0)</f>
        <v>0</v>
      </c>
      <c r="G1581" s="131">
        <f t="shared" si="639"/>
        <v>2939</v>
      </c>
      <c r="H1581" s="136">
        <f t="shared" si="640"/>
        <v>0.44822327283818819</v>
      </c>
      <c r="I1581" s="2"/>
      <c r="J1581" s="2">
        <f t="shared" si="653"/>
        <v>0.26078999542473691</v>
      </c>
      <c r="K1581" s="2">
        <f t="shared" si="654"/>
        <v>0.7090132682629251</v>
      </c>
      <c r="L1581" s="2">
        <f t="shared" si="655"/>
        <v>0</v>
      </c>
      <c r="M1581" s="2">
        <f t="shared" si="656"/>
        <v>3.0196736312337991E-2</v>
      </c>
      <c r="N1581" s="63">
        <v>1710</v>
      </c>
      <c r="O1581" s="63">
        <v>4649</v>
      </c>
      <c r="P1581" s="63"/>
      <c r="Q1581" s="63">
        <v>150</v>
      </c>
      <c r="R1581" s="63"/>
      <c r="S1581" s="63">
        <v>48</v>
      </c>
      <c r="T1581" s="63"/>
      <c r="U1581" s="63"/>
      <c r="V1581" s="63"/>
      <c r="W1581" s="63"/>
      <c r="X1581" s="63"/>
      <c r="Y1581" s="63"/>
      <c r="Z1581" s="63"/>
      <c r="AA1581" s="63"/>
      <c r="AB1581" s="63"/>
      <c r="AC1581" s="63"/>
      <c r="AD1581" s="63"/>
      <c r="AE1581" s="63"/>
      <c r="AF1581" s="63"/>
      <c r="AG1581" s="63"/>
      <c r="AH1581" s="63"/>
      <c r="AI1581" s="63"/>
      <c r="AJ1581" s="63"/>
      <c r="AK1581" s="63"/>
      <c r="AL1581" s="63"/>
      <c r="AM1581" s="63"/>
      <c r="AN1581" s="63"/>
      <c r="AO1581" s="63"/>
      <c r="AP1581" s="63"/>
      <c r="AQ1581" s="63"/>
      <c r="AS1581" s="5">
        <f>IF(Q1581&gt;0,RANK(Q1581,(N1581:P1581,Q1581:AE1581)),0)</f>
        <v>3</v>
      </c>
      <c r="AT1581" s="5">
        <f>IF(R1581&gt;0,RANK(R1581,(N1581:P1581,Q1581:AE1581)),0)</f>
        <v>0</v>
      </c>
      <c r="AU1581" s="5">
        <f>IF(T1581&gt;0,RANK(T1581,(N1581:P1581,Q1581:AE1581)),0)</f>
        <v>0</v>
      </c>
      <c r="AV1581" s="5">
        <f>IF(S1581&gt;0,RANK(S1581,(N1581:P1581,Q1581:AE1581)),0)</f>
        <v>4</v>
      </c>
      <c r="AW1581" s="2">
        <f t="shared" si="657"/>
        <v>2.2876315388134817E-2</v>
      </c>
      <c r="AX1581" s="2">
        <f t="shared" si="658"/>
        <v>0</v>
      </c>
      <c r="AY1581" s="2">
        <f t="shared" si="659"/>
        <v>0</v>
      </c>
      <c r="AZ1581" s="2">
        <f t="shared" si="660"/>
        <v>7.3204209242031413E-3</v>
      </c>
      <c r="BB1581" t="s">
        <v>1156</v>
      </c>
      <c r="BC1581" t="s">
        <v>1221</v>
      </c>
      <c r="BD1581">
        <v>8</v>
      </c>
      <c r="BF1581" s="111">
        <v>29</v>
      </c>
      <c r="BG1581" s="113">
        <v>67</v>
      </c>
      <c r="BH1581" s="117">
        <f t="shared" si="651"/>
        <v>29067</v>
      </c>
      <c r="BJ1581" s="5" t="s">
        <v>3185</v>
      </c>
    </row>
    <row r="1582" spans="1:62" hidden="1" outlineLevel="1">
      <c r="A1582" t="s">
        <v>2600</v>
      </c>
      <c r="B1582" t="s">
        <v>1221</v>
      </c>
      <c r="C1582" s="1">
        <f t="shared" si="652"/>
        <v>10651</v>
      </c>
      <c r="D1582" s="5">
        <f>IF(N1582&gt;0, RANK(N1582,(N1582:P1582,Q1582:AE1582)),0)</f>
        <v>2</v>
      </c>
      <c r="E1582" s="5">
        <f>IF(O1582&gt;0,RANK(O1582,(N1582:P1582,Q1582:AE1582)),0)</f>
        <v>1</v>
      </c>
      <c r="F1582" s="5">
        <f>IF(P1582&gt;0,RANK(P1582,(N1582:P1582,Q1582:AE1582)),0)</f>
        <v>0</v>
      </c>
      <c r="G1582" s="131">
        <f t="shared" si="639"/>
        <v>3214</v>
      </c>
      <c r="H1582" s="136">
        <f t="shared" si="640"/>
        <v>0.30175570368979437</v>
      </c>
      <c r="I1582" s="2"/>
      <c r="J1582" s="2">
        <f t="shared" si="653"/>
        <v>0.34137639658248053</v>
      </c>
      <c r="K1582" s="2">
        <f t="shared" si="654"/>
        <v>0.64313210027227485</v>
      </c>
      <c r="L1582" s="2">
        <f t="shared" si="655"/>
        <v>0</v>
      </c>
      <c r="M1582" s="2">
        <f t="shared" si="656"/>
        <v>1.5491503145244612E-2</v>
      </c>
      <c r="N1582" s="63">
        <v>3636</v>
      </c>
      <c r="O1582" s="63">
        <v>6850</v>
      </c>
      <c r="P1582" s="63"/>
      <c r="Q1582" s="63">
        <v>131</v>
      </c>
      <c r="R1582" s="63"/>
      <c r="S1582" s="63">
        <v>34</v>
      </c>
      <c r="T1582" s="63"/>
      <c r="U1582" s="63"/>
      <c r="V1582" s="63"/>
      <c r="W1582" s="63"/>
      <c r="X1582" s="63"/>
      <c r="Y1582" s="63"/>
      <c r="Z1582" s="63"/>
      <c r="AA1582" s="63"/>
      <c r="AB1582" s="63"/>
      <c r="AC1582" s="63"/>
      <c r="AD1582" s="63"/>
      <c r="AE1582" s="63"/>
      <c r="AF1582" s="63"/>
      <c r="AG1582" s="63"/>
      <c r="AH1582" s="63"/>
      <c r="AI1582" s="63"/>
      <c r="AJ1582" s="63"/>
      <c r="AK1582" s="63"/>
      <c r="AL1582" s="63"/>
      <c r="AM1582" s="63"/>
      <c r="AN1582" s="63"/>
      <c r="AO1582" s="63"/>
      <c r="AP1582" s="63"/>
      <c r="AQ1582" s="63"/>
      <c r="AS1582" s="5">
        <f>IF(Q1582&gt;0,RANK(Q1582,(N1582:P1582,Q1582:AE1582)),0)</f>
        <v>3</v>
      </c>
      <c r="AT1582" s="5">
        <f>IF(R1582&gt;0,RANK(R1582,(N1582:P1582,Q1582:AE1582)),0)</f>
        <v>0</v>
      </c>
      <c r="AU1582" s="5">
        <f>IF(T1582&gt;0,RANK(T1582,(N1582:P1582,Q1582:AE1582)),0)</f>
        <v>0</v>
      </c>
      <c r="AV1582" s="5">
        <f>IF(S1582&gt;0,RANK(S1582,(N1582:P1582,Q1582:AE1582)),0)</f>
        <v>4</v>
      </c>
      <c r="AW1582" s="2">
        <f t="shared" si="657"/>
        <v>1.2299314618345695E-2</v>
      </c>
      <c r="AX1582" s="2">
        <f t="shared" si="658"/>
        <v>0</v>
      </c>
      <c r="AY1582" s="2">
        <f t="shared" si="659"/>
        <v>0</v>
      </c>
      <c r="AZ1582" s="2">
        <f t="shared" si="660"/>
        <v>3.1921885268988829E-3</v>
      </c>
      <c r="BB1582" t="s">
        <v>2600</v>
      </c>
      <c r="BC1582" t="s">
        <v>1221</v>
      </c>
      <c r="BD1582">
        <v>8</v>
      </c>
      <c r="BF1582" s="111">
        <v>29</v>
      </c>
      <c r="BG1582" s="113">
        <v>69</v>
      </c>
      <c r="BH1582" s="117">
        <f t="shared" si="651"/>
        <v>29069</v>
      </c>
      <c r="BJ1582" s="5" t="s">
        <v>3185</v>
      </c>
    </row>
    <row r="1583" spans="1:62" hidden="1" outlineLevel="1">
      <c r="A1583" t="s">
        <v>1146</v>
      </c>
      <c r="B1583" t="s">
        <v>1221</v>
      </c>
      <c r="C1583" s="1">
        <f t="shared" si="652"/>
        <v>46755</v>
      </c>
      <c r="D1583" s="5">
        <f>IF(N1583&gt;0, RANK(N1583,(N1583:P1583,Q1583:AE1583)),0)</f>
        <v>2</v>
      </c>
      <c r="E1583" s="5">
        <f>IF(O1583&gt;0,RANK(O1583,(N1583:P1583,Q1583:AE1583)),0)</f>
        <v>1</v>
      </c>
      <c r="F1583" s="5">
        <f>IF(P1583&gt;0,RANK(P1583,(N1583:P1583,Q1583:AE1583)),0)</f>
        <v>0</v>
      </c>
      <c r="G1583" s="131">
        <f t="shared" si="639"/>
        <v>13049</v>
      </c>
      <c r="H1583" s="136">
        <f t="shared" si="640"/>
        <v>0.27909314511816918</v>
      </c>
      <c r="I1583" s="2"/>
      <c r="J1583" s="2">
        <f t="shared" si="653"/>
        <v>0.34963105550208534</v>
      </c>
      <c r="K1583" s="2">
        <f t="shared" si="654"/>
        <v>0.62872420062025447</v>
      </c>
      <c r="L1583" s="2">
        <f t="shared" si="655"/>
        <v>0</v>
      </c>
      <c r="M1583" s="2">
        <f t="shared" si="656"/>
        <v>2.1644743877660133E-2</v>
      </c>
      <c r="N1583" s="63">
        <v>16347</v>
      </c>
      <c r="O1583" s="63">
        <v>29396</v>
      </c>
      <c r="P1583" s="63"/>
      <c r="Q1583" s="63">
        <v>835</v>
      </c>
      <c r="R1583" s="63"/>
      <c r="S1583" s="63">
        <v>177</v>
      </c>
      <c r="T1583" s="63"/>
      <c r="U1583" s="63"/>
      <c r="V1583" s="63"/>
      <c r="W1583" s="63"/>
      <c r="X1583" s="63"/>
      <c r="Y1583" s="63"/>
      <c r="Z1583" s="63"/>
      <c r="AA1583" s="63"/>
      <c r="AB1583" s="63"/>
      <c r="AC1583" s="63"/>
      <c r="AD1583" s="63"/>
      <c r="AE1583" s="63"/>
      <c r="AF1583" s="63"/>
      <c r="AG1583" s="63"/>
      <c r="AH1583" s="63"/>
      <c r="AI1583" s="63"/>
      <c r="AJ1583" s="63"/>
      <c r="AK1583" s="63"/>
      <c r="AL1583" s="63"/>
      <c r="AM1583" s="63"/>
      <c r="AN1583" s="63"/>
      <c r="AO1583" s="63"/>
      <c r="AP1583" s="63"/>
      <c r="AQ1583" s="63"/>
      <c r="AS1583" s="5">
        <f>IF(Q1583&gt;0,RANK(Q1583,(N1583:P1583,Q1583:AE1583)),0)</f>
        <v>3</v>
      </c>
      <c r="AT1583" s="5">
        <f>IF(R1583&gt;0,RANK(R1583,(N1583:P1583,Q1583:AE1583)),0)</f>
        <v>0</v>
      </c>
      <c r="AU1583" s="5">
        <f>IF(T1583&gt;0,RANK(T1583,(N1583:P1583,Q1583:AE1583)),0)</f>
        <v>0</v>
      </c>
      <c r="AV1583" s="5">
        <f>IF(S1583&gt;0,RANK(S1583,(N1583:P1583,Q1583:AE1583)),0)</f>
        <v>4</v>
      </c>
      <c r="AW1583" s="2">
        <f t="shared" si="657"/>
        <v>1.785905250775318E-2</v>
      </c>
      <c r="AX1583" s="2">
        <f t="shared" si="658"/>
        <v>0</v>
      </c>
      <c r="AY1583" s="2">
        <f t="shared" si="659"/>
        <v>0</v>
      </c>
      <c r="AZ1583" s="2">
        <f t="shared" si="660"/>
        <v>3.7856913699069617E-3</v>
      </c>
      <c r="BB1583" t="s">
        <v>1146</v>
      </c>
      <c r="BC1583" t="s">
        <v>1221</v>
      </c>
      <c r="BD1583">
        <v>3</v>
      </c>
      <c r="BF1583" s="111">
        <v>29</v>
      </c>
      <c r="BG1583" s="113">
        <v>71</v>
      </c>
      <c r="BH1583" s="117">
        <f t="shared" si="651"/>
        <v>29071</v>
      </c>
      <c r="BJ1583" s="5" t="s">
        <v>3185</v>
      </c>
    </row>
    <row r="1584" spans="1:62" hidden="1" outlineLevel="1">
      <c r="A1584" t="s">
        <v>2713</v>
      </c>
      <c r="B1584" t="s">
        <v>1221</v>
      </c>
      <c r="C1584" s="1">
        <f t="shared" si="652"/>
        <v>7134</v>
      </c>
      <c r="D1584" s="5">
        <f>IF(N1584&gt;0, RANK(N1584,(N1584:P1584,Q1584:AE1584)),0)</f>
        <v>2</v>
      </c>
      <c r="E1584" s="5">
        <f>IF(O1584&gt;0,RANK(O1584,(N1584:P1584,Q1584:AE1584)),0)</f>
        <v>1</v>
      </c>
      <c r="F1584" s="5">
        <f>IF(P1584&gt;0,RANK(P1584,(N1584:P1584,Q1584:AE1584)),0)</f>
        <v>0</v>
      </c>
      <c r="G1584" s="131">
        <f t="shared" si="639"/>
        <v>2796</v>
      </c>
      <c r="H1584" s="136">
        <f t="shared" si="640"/>
        <v>0.39192598822539948</v>
      </c>
      <c r="I1584" s="2"/>
      <c r="J1584" s="2">
        <f t="shared" si="653"/>
        <v>0.29422483880011213</v>
      </c>
      <c r="K1584" s="2">
        <f t="shared" si="654"/>
        <v>0.68615082702551167</v>
      </c>
      <c r="L1584" s="2">
        <f t="shared" si="655"/>
        <v>0</v>
      </c>
      <c r="M1584" s="2">
        <f t="shared" si="656"/>
        <v>1.9624334174376257E-2</v>
      </c>
      <c r="N1584" s="63">
        <v>2099</v>
      </c>
      <c r="O1584" s="63">
        <v>4895</v>
      </c>
      <c r="P1584" s="63"/>
      <c r="Q1584" s="63">
        <v>117</v>
      </c>
      <c r="R1584" s="63"/>
      <c r="S1584" s="63">
        <v>23</v>
      </c>
      <c r="T1584" s="63"/>
      <c r="U1584" s="63"/>
      <c r="V1584" s="63"/>
      <c r="W1584" s="63"/>
      <c r="X1584" s="63"/>
      <c r="Y1584" s="63"/>
      <c r="Z1584" s="63"/>
      <c r="AA1584" s="63"/>
      <c r="AB1584" s="63"/>
      <c r="AC1584" s="63"/>
      <c r="AD1584" s="63"/>
      <c r="AE1584" s="63"/>
      <c r="AF1584" s="63"/>
      <c r="AG1584" s="63"/>
      <c r="AH1584" s="63"/>
      <c r="AI1584" s="63"/>
      <c r="AJ1584" s="63"/>
      <c r="AK1584" s="63"/>
      <c r="AL1584" s="63"/>
      <c r="AM1584" s="63"/>
      <c r="AN1584" s="63"/>
      <c r="AO1584" s="63"/>
      <c r="AP1584" s="63"/>
      <c r="AQ1584" s="63"/>
      <c r="AS1584" s="5">
        <f>IF(Q1584&gt;0,RANK(Q1584,(N1584:P1584,Q1584:AE1584)),0)</f>
        <v>3</v>
      </c>
      <c r="AT1584" s="5">
        <f>IF(R1584&gt;0,RANK(R1584,(N1584:P1584,Q1584:AE1584)),0)</f>
        <v>0</v>
      </c>
      <c r="AU1584" s="5">
        <f>IF(T1584&gt;0,RANK(T1584,(N1584:P1584,Q1584:AE1584)),0)</f>
        <v>0</v>
      </c>
      <c r="AV1584" s="5">
        <f>IF(S1584&gt;0,RANK(S1584,(N1584:P1584,Q1584:AE1584)),0)</f>
        <v>4</v>
      </c>
      <c r="AW1584" s="2">
        <f t="shared" si="657"/>
        <v>1.6400336417157275E-2</v>
      </c>
      <c r="AX1584" s="2">
        <f t="shared" si="658"/>
        <v>0</v>
      </c>
      <c r="AY1584" s="2">
        <f t="shared" si="659"/>
        <v>0</v>
      </c>
      <c r="AZ1584" s="2">
        <f t="shared" si="660"/>
        <v>3.2239977572189513E-3</v>
      </c>
      <c r="BB1584" t="s">
        <v>2713</v>
      </c>
      <c r="BC1584" t="s">
        <v>1221</v>
      </c>
      <c r="BD1584">
        <v>3</v>
      </c>
      <c r="BF1584" s="111">
        <v>29</v>
      </c>
      <c r="BG1584" s="113">
        <v>73</v>
      </c>
      <c r="BH1584" s="117">
        <f t="shared" si="651"/>
        <v>29073</v>
      </c>
      <c r="BJ1584" s="5" t="s">
        <v>3185</v>
      </c>
    </row>
    <row r="1585" spans="1:62" hidden="1" outlineLevel="1">
      <c r="A1585" t="s">
        <v>1780</v>
      </c>
      <c r="B1585" t="s">
        <v>1221</v>
      </c>
      <c r="C1585" s="1">
        <f t="shared" si="652"/>
        <v>2999</v>
      </c>
      <c r="D1585" s="5">
        <f>IF(N1585&gt;0, RANK(N1585,(N1585:P1585,Q1585:AE1585)),0)</f>
        <v>2</v>
      </c>
      <c r="E1585" s="5">
        <f>IF(O1585&gt;0,RANK(O1585,(N1585:P1585,Q1585:AE1585)),0)</f>
        <v>1</v>
      </c>
      <c r="F1585" s="5">
        <f>IF(P1585&gt;0,RANK(P1585,(N1585:P1585,Q1585:AE1585)),0)</f>
        <v>0</v>
      </c>
      <c r="G1585" s="131">
        <f t="shared" si="639"/>
        <v>1051</v>
      </c>
      <c r="H1585" s="136">
        <f t="shared" si="640"/>
        <v>0.35045015005001667</v>
      </c>
      <c r="I1585" s="2"/>
      <c r="J1585" s="2">
        <f t="shared" si="653"/>
        <v>0.31243747915971992</v>
      </c>
      <c r="K1585" s="2">
        <f t="shared" si="654"/>
        <v>0.66288762920973654</v>
      </c>
      <c r="L1585" s="2">
        <f t="shared" si="655"/>
        <v>0</v>
      </c>
      <c r="M1585" s="2">
        <f t="shared" si="656"/>
        <v>2.4674891630543483E-2</v>
      </c>
      <c r="N1585" s="63">
        <v>937</v>
      </c>
      <c r="O1585" s="63">
        <v>1988</v>
      </c>
      <c r="P1585" s="63"/>
      <c r="Q1585" s="63">
        <v>63</v>
      </c>
      <c r="R1585" s="63"/>
      <c r="S1585" s="63">
        <v>11</v>
      </c>
      <c r="T1585" s="63"/>
      <c r="U1585" s="63"/>
      <c r="V1585" s="63"/>
      <c r="W1585" s="63"/>
      <c r="X1585" s="63"/>
      <c r="Y1585" s="63"/>
      <c r="Z1585" s="63"/>
      <c r="AA1585" s="63"/>
      <c r="AB1585" s="63"/>
      <c r="AC1585" s="63"/>
      <c r="AD1585" s="63"/>
      <c r="AE1585" s="63"/>
      <c r="AF1585" s="63"/>
      <c r="AG1585" s="63"/>
      <c r="AH1585" s="63"/>
      <c r="AI1585" s="63"/>
      <c r="AJ1585" s="63"/>
      <c r="AK1585" s="63"/>
      <c r="AL1585" s="63"/>
      <c r="AM1585" s="63"/>
      <c r="AN1585" s="63"/>
      <c r="AO1585" s="63"/>
      <c r="AP1585" s="63"/>
      <c r="AQ1585" s="63"/>
      <c r="AS1585" s="5">
        <f>IF(Q1585&gt;0,RANK(Q1585,(N1585:P1585,Q1585:AE1585)),0)</f>
        <v>3</v>
      </c>
      <c r="AT1585" s="5">
        <f>IF(R1585&gt;0,RANK(R1585,(N1585:P1585,Q1585:AE1585)),0)</f>
        <v>0</v>
      </c>
      <c r="AU1585" s="5">
        <f>IF(T1585&gt;0,RANK(T1585,(N1585:P1585,Q1585:AE1585)),0)</f>
        <v>0</v>
      </c>
      <c r="AV1585" s="5">
        <f>IF(S1585&gt;0,RANK(S1585,(N1585:P1585,Q1585:AE1585)),0)</f>
        <v>4</v>
      </c>
      <c r="AW1585" s="2">
        <f t="shared" si="657"/>
        <v>2.1007002334111371E-2</v>
      </c>
      <c r="AX1585" s="2">
        <f t="shared" si="658"/>
        <v>0</v>
      </c>
      <c r="AY1585" s="2">
        <f t="shared" si="659"/>
        <v>0</v>
      </c>
      <c r="AZ1585" s="2">
        <f t="shared" si="660"/>
        <v>3.6678892964321442E-3</v>
      </c>
      <c r="BB1585" t="s">
        <v>1780</v>
      </c>
      <c r="BC1585" t="s">
        <v>1221</v>
      </c>
      <c r="BD1585">
        <v>6</v>
      </c>
      <c r="BF1585" s="111">
        <v>29</v>
      </c>
      <c r="BG1585" s="113">
        <v>75</v>
      </c>
      <c r="BH1585" s="117">
        <f t="shared" si="651"/>
        <v>29075</v>
      </c>
      <c r="BJ1585" s="5" t="s">
        <v>3185</v>
      </c>
    </row>
    <row r="1586" spans="1:62" hidden="1" outlineLevel="1">
      <c r="A1586" t="s">
        <v>2200</v>
      </c>
      <c r="B1586" t="s">
        <v>1221</v>
      </c>
      <c r="C1586" s="1">
        <f t="shared" si="652"/>
        <v>125848</v>
      </c>
      <c r="D1586" s="5">
        <f>IF(N1586&gt;0, RANK(N1586,(N1586:P1586,Q1586:AE1586)),0)</f>
        <v>2</v>
      </c>
      <c r="E1586" s="5">
        <f>IF(O1586&gt;0,RANK(O1586,(N1586:P1586,Q1586:AE1586)),0)</f>
        <v>1</v>
      </c>
      <c r="F1586" s="5">
        <f>IF(P1586&gt;0,RANK(P1586,(N1586:P1586,Q1586:AE1586)),0)</f>
        <v>0</v>
      </c>
      <c r="G1586" s="131">
        <f t="shared" si="639"/>
        <v>30681</v>
      </c>
      <c r="H1586" s="136">
        <f t="shared" si="640"/>
        <v>0.24379410082003686</v>
      </c>
      <c r="I1586" s="2"/>
      <c r="J1586" s="2">
        <f t="shared" si="653"/>
        <v>0.36726050473587185</v>
      </c>
      <c r="K1586" s="2">
        <f t="shared" si="654"/>
        <v>0.61105460555590874</v>
      </c>
      <c r="L1586" s="2">
        <f t="shared" si="655"/>
        <v>0</v>
      </c>
      <c r="M1586" s="2">
        <f t="shared" si="656"/>
        <v>2.1684889708219357E-2</v>
      </c>
      <c r="N1586" s="63">
        <v>46219</v>
      </c>
      <c r="O1586" s="63">
        <v>76900</v>
      </c>
      <c r="P1586" s="63"/>
      <c r="Q1586" s="63">
        <v>2362</v>
      </c>
      <c r="R1586" s="63"/>
      <c r="S1586" s="63">
        <v>367</v>
      </c>
      <c r="T1586" s="63"/>
      <c r="U1586" s="63"/>
      <c r="V1586" s="63"/>
      <c r="W1586" s="63"/>
      <c r="X1586" s="63"/>
      <c r="Y1586" s="63"/>
      <c r="Z1586" s="63"/>
      <c r="AA1586" s="63"/>
      <c r="AB1586" s="63"/>
      <c r="AC1586" s="63"/>
      <c r="AD1586" s="63"/>
      <c r="AE1586" s="63"/>
      <c r="AF1586" s="63"/>
      <c r="AG1586" s="63"/>
      <c r="AH1586" s="63"/>
      <c r="AI1586" s="63"/>
      <c r="AJ1586" s="63"/>
      <c r="AK1586" s="63"/>
      <c r="AL1586" s="63"/>
      <c r="AM1586" s="63"/>
      <c r="AN1586" s="63"/>
      <c r="AO1586" s="63"/>
      <c r="AP1586" s="63"/>
      <c r="AQ1586" s="63"/>
      <c r="AS1586" s="5">
        <f>IF(Q1586&gt;0,RANK(Q1586,(N1586:P1586,Q1586:AE1586)),0)</f>
        <v>3</v>
      </c>
      <c r="AT1586" s="5">
        <f>IF(R1586&gt;0,RANK(R1586,(N1586:P1586,Q1586:AE1586)),0)</f>
        <v>0</v>
      </c>
      <c r="AU1586" s="5">
        <f>IF(T1586&gt;0,RANK(T1586,(N1586:P1586,Q1586:AE1586)),0)</f>
        <v>0</v>
      </c>
      <c r="AV1586" s="5">
        <f>IF(S1586&gt;0,RANK(S1586,(N1586:P1586,Q1586:AE1586)),0)</f>
        <v>4</v>
      </c>
      <c r="AW1586" s="2">
        <f t="shared" si="657"/>
        <v>1.8768673320195793E-2</v>
      </c>
      <c r="AX1586" s="2">
        <f t="shared" si="658"/>
        <v>0</v>
      </c>
      <c r="AY1586" s="2">
        <f t="shared" si="659"/>
        <v>0</v>
      </c>
      <c r="AZ1586" s="2">
        <f t="shared" si="660"/>
        <v>2.9162163880236476E-3</v>
      </c>
      <c r="BB1586" t="s">
        <v>2200</v>
      </c>
      <c r="BC1586" t="s">
        <v>1221</v>
      </c>
      <c r="BD1586">
        <v>7</v>
      </c>
      <c r="BF1586" s="111">
        <v>29</v>
      </c>
      <c r="BG1586" s="113">
        <v>77</v>
      </c>
      <c r="BH1586" s="117">
        <f t="shared" si="651"/>
        <v>29077</v>
      </c>
      <c r="BJ1586" s="5" t="s">
        <v>3185</v>
      </c>
    </row>
    <row r="1587" spans="1:62" hidden="1" outlineLevel="1">
      <c r="A1587" t="s">
        <v>655</v>
      </c>
      <c r="B1587" t="s">
        <v>1221</v>
      </c>
      <c r="C1587" s="1">
        <f t="shared" si="652"/>
        <v>4374</v>
      </c>
      <c r="D1587" s="5">
        <f>IF(N1587&gt;0, RANK(N1587,(N1587:P1587,Q1587:AE1587)),0)</f>
        <v>2</v>
      </c>
      <c r="E1587" s="5">
        <f>IF(O1587&gt;0,RANK(O1587,(N1587:P1587,Q1587:AE1587)),0)</f>
        <v>1</v>
      </c>
      <c r="F1587" s="5">
        <f>IF(P1587&gt;0,RANK(P1587,(N1587:P1587,Q1587:AE1587)),0)</f>
        <v>0</v>
      </c>
      <c r="G1587" s="131">
        <f t="shared" si="639"/>
        <v>1818</v>
      </c>
      <c r="H1587" s="136">
        <f t="shared" si="640"/>
        <v>0.41563786008230452</v>
      </c>
      <c r="I1587" s="2"/>
      <c r="J1587" s="2">
        <f t="shared" si="653"/>
        <v>0.27709190672153633</v>
      </c>
      <c r="K1587" s="2">
        <f t="shared" si="654"/>
        <v>0.69272976680384091</v>
      </c>
      <c r="L1587" s="2">
        <f t="shared" si="655"/>
        <v>0</v>
      </c>
      <c r="M1587" s="2">
        <f t="shared" si="656"/>
        <v>3.0178326474622819E-2</v>
      </c>
      <c r="N1587" s="63">
        <v>1212</v>
      </c>
      <c r="O1587" s="63">
        <v>3030</v>
      </c>
      <c r="P1587" s="63"/>
      <c r="Q1587" s="63">
        <v>106</v>
      </c>
      <c r="R1587" s="63"/>
      <c r="S1587" s="63">
        <v>26</v>
      </c>
      <c r="T1587" s="63"/>
      <c r="U1587" s="63"/>
      <c r="V1587" s="63"/>
      <c r="W1587" s="63"/>
      <c r="X1587" s="63"/>
      <c r="Y1587" s="63"/>
      <c r="Z1587" s="63"/>
      <c r="AA1587" s="63"/>
      <c r="AB1587" s="63"/>
      <c r="AC1587" s="63"/>
      <c r="AD1587" s="63"/>
      <c r="AE1587" s="63"/>
      <c r="AF1587" s="63"/>
      <c r="AG1587" s="63"/>
      <c r="AH1587" s="63"/>
      <c r="AI1587" s="63"/>
      <c r="AJ1587" s="63"/>
      <c r="AK1587" s="63"/>
      <c r="AL1587" s="63"/>
      <c r="AM1587" s="63"/>
      <c r="AN1587" s="63"/>
      <c r="AO1587" s="63"/>
      <c r="AP1587" s="63"/>
      <c r="AQ1587" s="63"/>
      <c r="AS1587" s="5">
        <f>IF(Q1587&gt;0,RANK(Q1587,(N1587:P1587,Q1587:AE1587)),0)</f>
        <v>3</v>
      </c>
      <c r="AT1587" s="5">
        <f>IF(R1587&gt;0,RANK(R1587,(N1587:P1587,Q1587:AE1587)),0)</f>
        <v>0</v>
      </c>
      <c r="AU1587" s="5">
        <f>IF(T1587&gt;0,RANK(T1587,(N1587:P1587,Q1587:AE1587)),0)</f>
        <v>0</v>
      </c>
      <c r="AV1587" s="5">
        <f>IF(S1587&gt;0,RANK(S1587,(N1587:P1587,Q1587:AE1587)),0)</f>
        <v>4</v>
      </c>
      <c r="AW1587" s="2">
        <f t="shared" si="657"/>
        <v>2.4234110653863741E-2</v>
      </c>
      <c r="AX1587" s="2">
        <f t="shared" si="658"/>
        <v>0</v>
      </c>
      <c r="AY1587" s="2">
        <f t="shared" si="659"/>
        <v>0</v>
      </c>
      <c r="AZ1587" s="2">
        <f t="shared" si="660"/>
        <v>5.9442158207590303E-3</v>
      </c>
      <c r="BB1587" t="s">
        <v>655</v>
      </c>
      <c r="BC1587" t="s">
        <v>1221</v>
      </c>
      <c r="BD1587">
        <v>6</v>
      </c>
      <c r="BF1587" s="111">
        <v>29</v>
      </c>
      <c r="BG1587" s="113">
        <v>79</v>
      </c>
      <c r="BH1587" s="117">
        <f t="shared" si="651"/>
        <v>29079</v>
      </c>
      <c r="BJ1587" s="5" t="s">
        <v>3185</v>
      </c>
    </row>
    <row r="1588" spans="1:62" hidden="1" outlineLevel="1">
      <c r="A1588" t="s">
        <v>882</v>
      </c>
      <c r="B1588" t="s">
        <v>1221</v>
      </c>
      <c r="C1588" s="1">
        <f t="shared" si="652"/>
        <v>3695</v>
      </c>
      <c r="D1588" s="5">
        <f>IF(N1588&gt;0, RANK(N1588,(N1588:P1588,Q1588:AE1588)),0)</f>
        <v>2</v>
      </c>
      <c r="E1588" s="5">
        <f>IF(O1588&gt;0,RANK(O1588,(N1588:P1588,Q1588:AE1588)),0)</f>
        <v>1</v>
      </c>
      <c r="F1588" s="5">
        <f>IF(P1588&gt;0,RANK(P1588,(N1588:P1588,Q1588:AE1588)),0)</f>
        <v>0</v>
      </c>
      <c r="G1588" s="131">
        <f t="shared" si="639"/>
        <v>1640</v>
      </c>
      <c r="H1588" s="136">
        <f t="shared" si="640"/>
        <v>0.44384303112313939</v>
      </c>
      <c r="I1588" s="2"/>
      <c r="J1588" s="2">
        <f t="shared" si="653"/>
        <v>0.26630581867388364</v>
      </c>
      <c r="K1588" s="2">
        <f t="shared" si="654"/>
        <v>0.71014884979702297</v>
      </c>
      <c r="L1588" s="2">
        <f t="shared" si="655"/>
        <v>0</v>
      </c>
      <c r="M1588" s="2">
        <f t="shared" si="656"/>
        <v>2.3545331529093438E-2</v>
      </c>
      <c r="N1588" s="63">
        <v>984</v>
      </c>
      <c r="O1588" s="63">
        <v>2624</v>
      </c>
      <c r="P1588" s="63"/>
      <c r="Q1588" s="63">
        <v>67</v>
      </c>
      <c r="R1588" s="63"/>
      <c r="S1588" s="63">
        <v>20</v>
      </c>
      <c r="T1588" s="63"/>
      <c r="U1588" s="63"/>
      <c r="V1588" s="63"/>
      <c r="W1588" s="63"/>
      <c r="X1588" s="63"/>
      <c r="Y1588" s="63"/>
      <c r="Z1588" s="63"/>
      <c r="AA1588" s="63"/>
      <c r="AB1588" s="63"/>
      <c r="AC1588" s="63"/>
      <c r="AD1588" s="63"/>
      <c r="AE1588" s="63"/>
      <c r="AF1588" s="63"/>
      <c r="AG1588" s="63"/>
      <c r="AH1588" s="63"/>
      <c r="AI1588" s="63"/>
      <c r="AJ1588" s="63"/>
      <c r="AK1588" s="63"/>
      <c r="AL1588" s="63"/>
      <c r="AM1588" s="63"/>
      <c r="AN1588" s="63"/>
      <c r="AO1588" s="63"/>
      <c r="AP1588" s="63"/>
      <c r="AQ1588" s="63"/>
      <c r="AS1588" s="5">
        <f>IF(Q1588&gt;0,RANK(Q1588,(N1588:P1588,Q1588:AE1588)),0)</f>
        <v>3</v>
      </c>
      <c r="AT1588" s="5">
        <f>IF(R1588&gt;0,RANK(R1588,(N1588:P1588,Q1588:AE1588)),0)</f>
        <v>0</v>
      </c>
      <c r="AU1588" s="5">
        <f>IF(T1588&gt;0,RANK(T1588,(N1588:P1588,Q1588:AE1588)),0)</f>
        <v>0</v>
      </c>
      <c r="AV1588" s="5">
        <f>IF(S1588&gt;0,RANK(S1588,(N1588:P1588,Q1588:AE1588)),0)</f>
        <v>4</v>
      </c>
      <c r="AW1588" s="2">
        <f t="shared" si="657"/>
        <v>1.8132611637347768E-2</v>
      </c>
      <c r="AX1588" s="2">
        <f t="shared" si="658"/>
        <v>0</v>
      </c>
      <c r="AY1588" s="2">
        <f t="shared" si="659"/>
        <v>0</v>
      </c>
      <c r="AZ1588" s="2">
        <f t="shared" si="660"/>
        <v>5.4127198917456026E-3</v>
      </c>
      <c r="BB1588" t="s">
        <v>882</v>
      </c>
      <c r="BC1588" t="s">
        <v>1221</v>
      </c>
      <c r="BD1588">
        <v>6</v>
      </c>
      <c r="BF1588" s="111">
        <v>29</v>
      </c>
      <c r="BG1588" s="113">
        <v>81</v>
      </c>
      <c r="BH1588" s="117">
        <f t="shared" si="651"/>
        <v>29081</v>
      </c>
      <c r="BJ1588" s="5" t="s">
        <v>3185</v>
      </c>
    </row>
    <row r="1589" spans="1:62" hidden="1" outlineLevel="1">
      <c r="A1589" t="s">
        <v>3148</v>
      </c>
      <c r="B1589" t="s">
        <v>1221</v>
      </c>
      <c r="C1589" s="1">
        <f t="shared" si="652"/>
        <v>10123</v>
      </c>
      <c r="D1589" s="5">
        <f>IF(N1589&gt;0, RANK(N1589,(N1589:P1589,Q1589:AE1589)),0)</f>
        <v>2</v>
      </c>
      <c r="E1589" s="5">
        <f>IF(O1589&gt;0,RANK(O1589,(N1589:P1589,Q1589:AE1589)),0)</f>
        <v>1</v>
      </c>
      <c r="F1589" s="5">
        <f>IF(P1589&gt;0,RANK(P1589,(N1589:P1589,Q1589:AE1589)),0)</f>
        <v>0</v>
      </c>
      <c r="G1589" s="131">
        <f t="shared" si="639"/>
        <v>2623</v>
      </c>
      <c r="H1589" s="136">
        <f t="shared" si="640"/>
        <v>0.25911291119233426</v>
      </c>
      <c r="I1589" s="2"/>
      <c r="J1589" s="2">
        <f t="shared" si="653"/>
        <v>0.3562185122987257</v>
      </c>
      <c r="K1589" s="2">
        <f t="shared" si="654"/>
        <v>0.61533142349105996</v>
      </c>
      <c r="L1589" s="2">
        <f t="shared" si="655"/>
        <v>0</v>
      </c>
      <c r="M1589" s="2">
        <f t="shared" si="656"/>
        <v>2.8450064210214343E-2</v>
      </c>
      <c r="N1589" s="63">
        <v>3606</v>
      </c>
      <c r="O1589" s="63">
        <v>6229</v>
      </c>
      <c r="P1589" s="63"/>
      <c r="Q1589" s="63">
        <v>240</v>
      </c>
      <c r="R1589" s="63"/>
      <c r="S1589" s="63">
        <v>48</v>
      </c>
      <c r="T1589" s="63"/>
      <c r="U1589" s="63"/>
      <c r="V1589" s="63"/>
      <c r="W1589" s="63"/>
      <c r="X1589" s="63"/>
      <c r="Y1589" s="63"/>
      <c r="Z1589" s="63"/>
      <c r="AA1589" s="63"/>
      <c r="AB1589" s="63"/>
      <c r="AC1589" s="63"/>
      <c r="AD1589" s="63"/>
      <c r="AE1589" s="63"/>
      <c r="AF1589" s="63"/>
      <c r="AG1589" s="63"/>
      <c r="AH1589" s="63"/>
      <c r="AI1589" s="63"/>
      <c r="AJ1589" s="63"/>
      <c r="AK1589" s="63"/>
      <c r="AL1589" s="63"/>
      <c r="AM1589" s="63"/>
      <c r="AN1589" s="63"/>
      <c r="AO1589" s="63"/>
      <c r="AP1589" s="63"/>
      <c r="AQ1589" s="63"/>
      <c r="AS1589" s="5">
        <f>IF(Q1589&gt;0,RANK(Q1589,(N1589:P1589,Q1589:AE1589)),0)</f>
        <v>3</v>
      </c>
      <c r="AT1589" s="5">
        <f>IF(R1589&gt;0,RANK(R1589,(N1589:P1589,Q1589:AE1589)),0)</f>
        <v>0</v>
      </c>
      <c r="AU1589" s="5">
        <f>IF(T1589&gt;0,RANK(T1589,(N1589:P1589,Q1589:AE1589)),0)</f>
        <v>0</v>
      </c>
      <c r="AV1589" s="5">
        <f>IF(S1589&gt;0,RANK(S1589,(N1589:P1589,Q1589:AE1589)),0)</f>
        <v>4</v>
      </c>
      <c r="AW1589" s="2">
        <f t="shared" si="657"/>
        <v>2.3708386841845303E-2</v>
      </c>
      <c r="AX1589" s="2">
        <f t="shared" si="658"/>
        <v>0</v>
      </c>
      <c r="AY1589" s="2">
        <f t="shared" si="659"/>
        <v>0</v>
      </c>
      <c r="AZ1589" s="2">
        <f t="shared" si="660"/>
        <v>4.7416773683690606E-3</v>
      </c>
      <c r="BB1589" t="s">
        <v>3148</v>
      </c>
      <c r="BC1589" t="s">
        <v>1221</v>
      </c>
      <c r="BD1589">
        <v>4</v>
      </c>
      <c r="BF1589" s="111">
        <v>29</v>
      </c>
      <c r="BG1589" s="113">
        <v>83</v>
      </c>
      <c r="BH1589" s="117">
        <f t="shared" si="651"/>
        <v>29083</v>
      </c>
      <c r="BJ1589" s="5" t="s">
        <v>3185</v>
      </c>
    </row>
    <row r="1590" spans="1:62" hidden="1" outlineLevel="1">
      <c r="A1590" t="s">
        <v>376</v>
      </c>
      <c r="B1590" t="s">
        <v>1221</v>
      </c>
      <c r="C1590" s="1">
        <f t="shared" si="652"/>
        <v>4680</v>
      </c>
      <c r="D1590" s="5">
        <f>IF(N1590&gt;0, RANK(N1590,(N1590:P1590,Q1590:AE1590)),0)</f>
        <v>2</v>
      </c>
      <c r="E1590" s="5">
        <f>IF(O1590&gt;0,RANK(O1590,(N1590:P1590,Q1590:AE1590)),0)</f>
        <v>1</v>
      </c>
      <c r="F1590" s="5">
        <f>IF(P1590&gt;0,RANK(P1590,(N1590:P1590,Q1590:AE1590)),0)</f>
        <v>0</v>
      </c>
      <c r="G1590" s="131">
        <f t="shared" si="639"/>
        <v>1102</v>
      </c>
      <c r="H1590" s="136">
        <f t="shared" si="640"/>
        <v>0.23547008547008547</v>
      </c>
      <c r="I1590" s="2"/>
      <c r="J1590" s="2">
        <f t="shared" si="653"/>
        <v>0.37029914529914532</v>
      </c>
      <c r="K1590" s="2">
        <f t="shared" si="654"/>
        <v>0.60576923076923073</v>
      </c>
      <c r="L1590" s="2">
        <f t="shared" si="655"/>
        <v>0</v>
      </c>
      <c r="M1590" s="2">
        <f t="shared" si="656"/>
        <v>2.3931623931623958E-2</v>
      </c>
      <c r="N1590" s="63">
        <v>1733</v>
      </c>
      <c r="O1590" s="63">
        <v>2835</v>
      </c>
      <c r="P1590" s="63"/>
      <c r="Q1590" s="63">
        <v>88</v>
      </c>
      <c r="R1590" s="63"/>
      <c r="S1590" s="63">
        <v>24</v>
      </c>
      <c r="T1590" s="63"/>
      <c r="U1590" s="63"/>
      <c r="V1590" s="63"/>
      <c r="W1590" s="63"/>
      <c r="X1590" s="63"/>
      <c r="Y1590" s="63"/>
      <c r="Z1590" s="63"/>
      <c r="AA1590" s="63"/>
      <c r="AB1590" s="63"/>
      <c r="AC1590" s="63"/>
      <c r="AD1590" s="63"/>
      <c r="AE1590" s="63"/>
      <c r="AF1590" s="63"/>
      <c r="AG1590" s="63"/>
      <c r="AH1590" s="63"/>
      <c r="AI1590" s="63"/>
      <c r="AJ1590" s="63"/>
      <c r="AK1590" s="63"/>
      <c r="AL1590" s="63"/>
      <c r="AM1590" s="63"/>
      <c r="AN1590" s="63"/>
      <c r="AO1590" s="63"/>
      <c r="AP1590" s="63"/>
      <c r="AQ1590" s="63"/>
      <c r="AS1590" s="5">
        <f>IF(Q1590&gt;0,RANK(Q1590,(N1590:P1590,Q1590:AE1590)),0)</f>
        <v>3</v>
      </c>
      <c r="AT1590" s="5">
        <f>IF(R1590&gt;0,RANK(R1590,(N1590:P1590,Q1590:AE1590)),0)</f>
        <v>0</v>
      </c>
      <c r="AU1590" s="5">
        <f>IF(T1590&gt;0,RANK(T1590,(N1590:P1590,Q1590:AE1590)),0)</f>
        <v>0</v>
      </c>
      <c r="AV1590" s="5">
        <f>IF(S1590&gt;0,RANK(S1590,(N1590:P1590,Q1590:AE1590)),0)</f>
        <v>4</v>
      </c>
      <c r="AW1590" s="2">
        <f t="shared" si="657"/>
        <v>1.8803418803418803E-2</v>
      </c>
      <c r="AX1590" s="2">
        <f t="shared" si="658"/>
        <v>0</v>
      </c>
      <c r="AY1590" s="2">
        <f t="shared" si="659"/>
        <v>0</v>
      </c>
      <c r="AZ1590" s="2">
        <f t="shared" si="660"/>
        <v>5.1282051282051282E-3</v>
      </c>
      <c r="BB1590" t="s">
        <v>376</v>
      </c>
      <c r="BC1590" t="s">
        <v>1221</v>
      </c>
      <c r="BD1590">
        <v>4</v>
      </c>
      <c r="BF1590" s="111">
        <v>29</v>
      </c>
      <c r="BG1590" s="113">
        <v>85</v>
      </c>
      <c r="BH1590" s="117">
        <f t="shared" si="651"/>
        <v>29085</v>
      </c>
      <c r="BJ1590" s="5" t="s">
        <v>3185</v>
      </c>
    </row>
    <row r="1591" spans="1:62" hidden="1" outlineLevel="1">
      <c r="A1591" t="s">
        <v>373</v>
      </c>
      <c r="B1591" t="s">
        <v>1221</v>
      </c>
      <c r="C1591" s="1">
        <f t="shared" si="652"/>
        <v>2310</v>
      </c>
      <c r="D1591" s="5">
        <f>IF(N1591&gt;0, RANK(N1591,(N1591:P1591,Q1591:AE1591)),0)</f>
        <v>2</v>
      </c>
      <c r="E1591" s="5">
        <f>IF(O1591&gt;0,RANK(O1591,(N1591:P1591,Q1591:AE1591)),0)</f>
        <v>1</v>
      </c>
      <c r="F1591" s="5">
        <f>IF(P1591&gt;0,RANK(P1591,(N1591:P1591,Q1591:AE1591)),0)</f>
        <v>0</v>
      </c>
      <c r="G1591" s="131">
        <f t="shared" si="639"/>
        <v>1174</v>
      </c>
      <c r="H1591" s="136">
        <f t="shared" si="640"/>
        <v>0.50822510822510825</v>
      </c>
      <c r="I1591" s="2"/>
      <c r="J1591" s="2">
        <f t="shared" si="653"/>
        <v>0.23852813852813853</v>
      </c>
      <c r="K1591" s="2">
        <f t="shared" si="654"/>
        <v>0.74675324675324672</v>
      </c>
      <c r="L1591" s="2">
        <f t="shared" si="655"/>
        <v>0</v>
      </c>
      <c r="M1591" s="2">
        <f t="shared" si="656"/>
        <v>1.4718614718614687E-2</v>
      </c>
      <c r="N1591" s="63">
        <v>551</v>
      </c>
      <c r="O1591" s="63">
        <v>1725</v>
      </c>
      <c r="P1591" s="63"/>
      <c r="Q1591" s="63">
        <v>31</v>
      </c>
      <c r="R1591" s="63"/>
      <c r="S1591" s="63">
        <v>3</v>
      </c>
      <c r="T1591" s="63"/>
      <c r="U1591" s="63"/>
      <c r="V1591" s="63"/>
      <c r="W1591" s="63"/>
      <c r="X1591" s="63"/>
      <c r="Y1591" s="63"/>
      <c r="Z1591" s="63"/>
      <c r="AA1591" s="63"/>
      <c r="AB1591" s="63"/>
      <c r="AC1591" s="63"/>
      <c r="AD1591" s="63"/>
      <c r="AE1591" s="63"/>
      <c r="AF1591" s="63"/>
      <c r="AG1591" s="63"/>
      <c r="AH1591" s="63"/>
      <c r="AI1591" s="63"/>
      <c r="AJ1591" s="63"/>
      <c r="AK1591" s="63"/>
      <c r="AL1591" s="63"/>
      <c r="AM1591" s="63"/>
      <c r="AN1591" s="63"/>
      <c r="AO1591" s="63"/>
      <c r="AP1591" s="63"/>
      <c r="AQ1591" s="63"/>
      <c r="AS1591" s="5">
        <f>IF(Q1591&gt;0,RANK(Q1591,(N1591:P1591,Q1591:AE1591)),0)</f>
        <v>3</v>
      </c>
      <c r="AT1591" s="5">
        <f>IF(R1591&gt;0,RANK(R1591,(N1591:P1591,Q1591:AE1591)),0)</f>
        <v>0</v>
      </c>
      <c r="AU1591" s="5">
        <f>IF(T1591&gt;0,RANK(T1591,(N1591:P1591,Q1591:AE1591)),0)</f>
        <v>0</v>
      </c>
      <c r="AV1591" s="5">
        <f>IF(S1591&gt;0,RANK(S1591,(N1591:P1591,Q1591:AE1591)),0)</f>
        <v>4</v>
      </c>
      <c r="AW1591" s="2">
        <f t="shared" si="657"/>
        <v>1.341991341991342E-2</v>
      </c>
      <c r="AX1591" s="2">
        <f t="shared" si="658"/>
        <v>0</v>
      </c>
      <c r="AY1591" s="2">
        <f t="shared" si="659"/>
        <v>0</v>
      </c>
      <c r="AZ1591" s="2">
        <f t="shared" si="660"/>
        <v>1.2987012987012987E-3</v>
      </c>
      <c r="BB1591" t="s">
        <v>373</v>
      </c>
      <c r="BC1591" t="s">
        <v>1221</v>
      </c>
      <c r="BD1591">
        <v>6</v>
      </c>
      <c r="BF1591" s="111">
        <v>29</v>
      </c>
      <c r="BG1591" s="113">
        <v>87</v>
      </c>
      <c r="BH1591" s="117">
        <f t="shared" si="651"/>
        <v>29087</v>
      </c>
      <c r="BJ1591" s="5" t="s">
        <v>3185</v>
      </c>
    </row>
    <row r="1592" spans="1:62" hidden="1" outlineLevel="1">
      <c r="A1592" t="s">
        <v>1057</v>
      </c>
      <c r="B1592" t="s">
        <v>1221</v>
      </c>
      <c r="C1592" s="1">
        <f t="shared" si="652"/>
        <v>4867</v>
      </c>
      <c r="D1592" s="5">
        <f>IF(N1592&gt;0, RANK(N1592,(N1592:P1592,Q1592:AE1592)),0)</f>
        <v>2</v>
      </c>
      <c r="E1592" s="5">
        <f>IF(O1592&gt;0,RANK(O1592,(N1592:P1592,Q1592:AE1592)),0)</f>
        <v>1</v>
      </c>
      <c r="F1592" s="5">
        <f>IF(P1592&gt;0,RANK(P1592,(N1592:P1592,Q1592:AE1592)),0)</f>
        <v>0</v>
      </c>
      <c r="G1592" s="131">
        <f t="shared" si="639"/>
        <v>1294</v>
      </c>
      <c r="H1592" s="136">
        <f t="shared" si="640"/>
        <v>0.26587220053421001</v>
      </c>
      <c r="I1592" s="2"/>
      <c r="J1592" s="2">
        <f t="shared" si="653"/>
        <v>0.35401684816108486</v>
      </c>
      <c r="K1592" s="2">
        <f t="shared" si="654"/>
        <v>0.61988904869529482</v>
      </c>
      <c r="L1592" s="2">
        <f t="shared" si="655"/>
        <v>0</v>
      </c>
      <c r="M1592" s="2">
        <f t="shared" si="656"/>
        <v>2.6094103143620373E-2</v>
      </c>
      <c r="N1592" s="63">
        <v>1723</v>
      </c>
      <c r="O1592" s="63">
        <v>3017</v>
      </c>
      <c r="P1592" s="63"/>
      <c r="Q1592" s="63">
        <v>115</v>
      </c>
      <c r="R1592" s="63"/>
      <c r="S1592" s="63">
        <v>12</v>
      </c>
      <c r="T1592" s="63"/>
      <c r="U1592" s="63"/>
      <c r="V1592" s="63"/>
      <c r="W1592" s="63"/>
      <c r="X1592" s="63"/>
      <c r="Y1592" s="63"/>
      <c r="Z1592" s="63"/>
      <c r="AA1592" s="63"/>
      <c r="AB1592" s="63"/>
      <c r="AC1592" s="63"/>
      <c r="AD1592" s="63"/>
      <c r="AE1592" s="63"/>
      <c r="AF1592" s="63"/>
      <c r="AG1592" s="63"/>
      <c r="AH1592" s="63"/>
      <c r="AI1592" s="63"/>
      <c r="AJ1592" s="63"/>
      <c r="AK1592" s="63"/>
      <c r="AL1592" s="63"/>
      <c r="AM1592" s="63"/>
      <c r="AN1592" s="63"/>
      <c r="AO1592" s="63"/>
      <c r="AP1592" s="63"/>
      <c r="AQ1592" s="63"/>
      <c r="AS1592" s="5">
        <f>IF(Q1592&gt;0,RANK(Q1592,(N1592:P1592,Q1592:AE1592)),0)</f>
        <v>3</v>
      </c>
      <c r="AT1592" s="5">
        <f>IF(R1592&gt;0,RANK(R1592,(N1592:P1592,Q1592:AE1592)),0)</f>
        <v>0</v>
      </c>
      <c r="AU1592" s="5">
        <f>IF(T1592&gt;0,RANK(T1592,(N1592:P1592,Q1592:AE1592)),0)</f>
        <v>0</v>
      </c>
      <c r="AV1592" s="5">
        <f>IF(S1592&gt;0,RANK(S1592,(N1592:P1592,Q1592:AE1592)),0)</f>
        <v>4</v>
      </c>
      <c r="AW1592" s="2">
        <f t="shared" si="657"/>
        <v>2.3628518594616808E-2</v>
      </c>
      <c r="AX1592" s="2">
        <f t="shared" si="658"/>
        <v>0</v>
      </c>
      <c r="AY1592" s="2">
        <f t="shared" si="659"/>
        <v>0</v>
      </c>
      <c r="AZ1592" s="2">
        <f t="shared" si="660"/>
        <v>2.4655845490034931E-3</v>
      </c>
      <c r="BB1592" t="s">
        <v>1057</v>
      </c>
      <c r="BC1592" t="s">
        <v>1221</v>
      </c>
      <c r="BD1592">
        <v>4</v>
      </c>
      <c r="BF1592" s="111">
        <v>29</v>
      </c>
      <c r="BG1592" s="113">
        <v>89</v>
      </c>
      <c r="BH1592" s="117">
        <f t="shared" si="651"/>
        <v>29089</v>
      </c>
      <c r="BJ1592" s="5" t="s">
        <v>3185</v>
      </c>
    </row>
    <row r="1593" spans="1:62" hidden="1" outlineLevel="1">
      <c r="A1593" t="s">
        <v>3030</v>
      </c>
      <c r="B1593" t="s">
        <v>1221</v>
      </c>
      <c r="C1593" s="1">
        <f t="shared" si="652"/>
        <v>16346</v>
      </c>
      <c r="D1593" s="5">
        <f>IF(N1593&gt;0, RANK(N1593,(N1593:P1593,Q1593:AE1593)),0)</f>
        <v>2</v>
      </c>
      <c r="E1593" s="5">
        <f>IF(O1593&gt;0,RANK(O1593,(N1593:P1593,Q1593:AE1593)),0)</f>
        <v>1</v>
      </c>
      <c r="F1593" s="5">
        <f>IF(P1593&gt;0,RANK(P1593,(N1593:P1593,Q1593:AE1593)),0)</f>
        <v>0</v>
      </c>
      <c r="G1593" s="131">
        <f t="shared" si="639"/>
        <v>7149</v>
      </c>
      <c r="H1593" s="136">
        <f t="shared" si="640"/>
        <v>0.43735470451486602</v>
      </c>
      <c r="I1593" s="2"/>
      <c r="J1593" s="2">
        <f t="shared" si="653"/>
        <v>0.26887311880582404</v>
      </c>
      <c r="K1593" s="2">
        <f t="shared" si="654"/>
        <v>0.70622782332069012</v>
      </c>
      <c r="L1593" s="2">
        <f t="shared" si="655"/>
        <v>0</v>
      </c>
      <c r="M1593" s="2">
        <f t="shared" si="656"/>
        <v>2.4899057873485897E-2</v>
      </c>
      <c r="N1593" s="63">
        <v>4395</v>
      </c>
      <c r="O1593" s="63">
        <v>11544</v>
      </c>
      <c r="P1593" s="63"/>
      <c r="Q1593" s="63">
        <v>322</v>
      </c>
      <c r="R1593" s="63"/>
      <c r="S1593" s="63">
        <v>85</v>
      </c>
      <c r="T1593" s="63"/>
      <c r="U1593" s="63"/>
      <c r="V1593" s="63"/>
      <c r="W1593" s="63"/>
      <c r="X1593" s="63"/>
      <c r="Y1593" s="63"/>
      <c r="Z1593" s="63"/>
      <c r="AA1593" s="63"/>
      <c r="AB1593" s="63"/>
      <c r="AC1593" s="63"/>
      <c r="AD1593" s="63"/>
      <c r="AE1593" s="63"/>
      <c r="AF1593" s="63"/>
      <c r="AG1593" s="63"/>
      <c r="AH1593" s="63"/>
      <c r="AI1593" s="63"/>
      <c r="AJ1593" s="63"/>
      <c r="AK1593" s="63"/>
      <c r="AL1593" s="63"/>
      <c r="AM1593" s="63"/>
      <c r="AN1593" s="63"/>
      <c r="AO1593" s="63"/>
      <c r="AP1593" s="63"/>
      <c r="AQ1593" s="63"/>
      <c r="AS1593" s="5">
        <f>IF(Q1593&gt;0,RANK(Q1593,(N1593:P1593,Q1593:AE1593)),0)</f>
        <v>3</v>
      </c>
      <c r="AT1593" s="5">
        <f>IF(R1593&gt;0,RANK(R1593,(N1593:P1593,Q1593:AE1593)),0)</f>
        <v>0</v>
      </c>
      <c r="AU1593" s="5">
        <f>IF(T1593&gt;0,RANK(T1593,(N1593:P1593,Q1593:AE1593)),0)</f>
        <v>0</v>
      </c>
      <c r="AV1593" s="5">
        <f>IF(S1593&gt;0,RANK(S1593,(N1593:P1593,Q1593:AE1593)),0)</f>
        <v>4</v>
      </c>
      <c r="AW1593" s="2">
        <f t="shared" si="657"/>
        <v>1.9699008931848769E-2</v>
      </c>
      <c r="AX1593" s="2">
        <f t="shared" si="658"/>
        <v>0</v>
      </c>
      <c r="AY1593" s="2">
        <f t="shared" si="659"/>
        <v>0</v>
      </c>
      <c r="AZ1593" s="2">
        <f t="shared" si="660"/>
        <v>5.2000489416370978E-3</v>
      </c>
      <c r="BB1593" t="s">
        <v>3030</v>
      </c>
      <c r="BC1593" t="s">
        <v>1221</v>
      </c>
      <c r="BD1593">
        <v>8</v>
      </c>
      <c r="BF1593" s="111">
        <v>29</v>
      </c>
      <c r="BG1593" s="113">
        <v>91</v>
      </c>
      <c r="BH1593" s="117">
        <f t="shared" si="651"/>
        <v>29091</v>
      </c>
      <c r="BJ1593" s="5" t="s">
        <v>3185</v>
      </c>
    </row>
    <row r="1594" spans="1:62" hidden="1" outlineLevel="1">
      <c r="A1594" t="s">
        <v>2851</v>
      </c>
      <c r="B1594" t="s">
        <v>1221</v>
      </c>
      <c r="C1594" s="1">
        <f t="shared" si="652"/>
        <v>4031</v>
      </c>
      <c r="D1594" s="5">
        <f>IF(N1594&gt;0, RANK(N1594,(N1594:P1594,Q1594:AE1594)),0)</f>
        <v>2</v>
      </c>
      <c r="E1594" s="5">
        <f>IF(O1594&gt;0,RANK(O1594,(N1594:P1594,Q1594:AE1594)),0)</f>
        <v>1</v>
      </c>
      <c r="F1594" s="5">
        <f>IF(P1594&gt;0,RANK(P1594,(N1594:P1594,Q1594:AE1594)),0)</f>
        <v>0</v>
      </c>
      <c r="G1594" s="131">
        <f t="shared" si="639"/>
        <v>583</v>
      </c>
      <c r="H1594" s="136">
        <f t="shared" si="640"/>
        <v>0.14462912428677749</v>
      </c>
      <c r="I1594" s="2"/>
      <c r="J1594" s="2">
        <f t="shared" si="653"/>
        <v>0.41404118084842473</v>
      </c>
      <c r="K1594" s="2">
        <f t="shared" si="654"/>
        <v>0.55867030513520222</v>
      </c>
      <c r="L1594" s="2">
        <f t="shared" si="655"/>
        <v>0</v>
      </c>
      <c r="M1594" s="2">
        <f t="shared" si="656"/>
        <v>2.7288514016373E-2</v>
      </c>
      <c r="N1594" s="63">
        <v>1669</v>
      </c>
      <c r="O1594" s="63">
        <v>2252</v>
      </c>
      <c r="P1594" s="63"/>
      <c r="Q1594" s="63">
        <v>89</v>
      </c>
      <c r="R1594" s="63"/>
      <c r="S1594" s="63">
        <v>21</v>
      </c>
      <c r="T1594" s="63"/>
      <c r="U1594" s="63"/>
      <c r="V1594" s="63"/>
      <c r="W1594" s="63"/>
      <c r="X1594" s="63"/>
      <c r="Y1594" s="63"/>
      <c r="Z1594" s="63"/>
      <c r="AA1594" s="63"/>
      <c r="AB1594" s="63"/>
      <c r="AC1594" s="63"/>
      <c r="AD1594" s="63"/>
      <c r="AE1594" s="63"/>
      <c r="AF1594" s="63"/>
      <c r="AG1594" s="63"/>
      <c r="AH1594" s="63"/>
      <c r="AI1594" s="63"/>
      <c r="AJ1594" s="63"/>
      <c r="AK1594" s="63"/>
      <c r="AL1594" s="63"/>
      <c r="AM1594" s="63"/>
      <c r="AN1594" s="63"/>
      <c r="AO1594" s="63"/>
      <c r="AP1594" s="63"/>
      <c r="AQ1594" s="63"/>
      <c r="AS1594" s="5">
        <f>IF(Q1594&gt;0,RANK(Q1594,(N1594:P1594,Q1594:AE1594)),0)</f>
        <v>3</v>
      </c>
      <c r="AT1594" s="5">
        <f>IF(R1594&gt;0,RANK(R1594,(N1594:P1594,Q1594:AE1594)),0)</f>
        <v>0</v>
      </c>
      <c r="AU1594" s="5">
        <f>IF(T1594&gt;0,RANK(T1594,(N1594:P1594,Q1594:AE1594)),0)</f>
        <v>0</v>
      </c>
      <c r="AV1594" s="5">
        <f>IF(S1594&gt;0,RANK(S1594,(N1594:P1594,Q1594:AE1594)),0)</f>
        <v>4</v>
      </c>
      <c r="AW1594" s="2">
        <f t="shared" si="657"/>
        <v>2.2078888613247333E-2</v>
      </c>
      <c r="AX1594" s="2">
        <f t="shared" si="658"/>
        <v>0</v>
      </c>
      <c r="AY1594" s="2">
        <f t="shared" si="659"/>
        <v>0</v>
      </c>
      <c r="AZ1594" s="2">
        <f t="shared" si="660"/>
        <v>5.2096254031257757E-3</v>
      </c>
      <c r="BB1594" t="s">
        <v>2851</v>
      </c>
      <c r="BC1594" t="s">
        <v>1221</v>
      </c>
      <c r="BD1594">
        <v>8</v>
      </c>
      <c r="BF1594" s="111">
        <v>29</v>
      </c>
      <c r="BG1594" s="113">
        <v>93</v>
      </c>
      <c r="BH1594" s="117">
        <f t="shared" si="651"/>
        <v>29093</v>
      </c>
      <c r="BJ1594" s="5" t="s">
        <v>3185</v>
      </c>
    </row>
    <row r="1595" spans="1:62" hidden="1" outlineLevel="1">
      <c r="A1595" t="s">
        <v>2939</v>
      </c>
      <c r="B1595" t="s">
        <v>1221</v>
      </c>
      <c r="C1595" s="1">
        <f t="shared" si="652"/>
        <v>311577</v>
      </c>
      <c r="D1595" s="5">
        <f>IF(N1595&gt;0, RANK(N1595,(N1595:P1595,Q1595:AE1595)),0)</f>
        <v>1</v>
      </c>
      <c r="E1595" s="5">
        <f>IF(O1595&gt;0,RANK(O1595,(N1595:P1595,Q1595:AE1595)),0)</f>
        <v>2</v>
      </c>
      <c r="F1595" s="5">
        <f>IF(P1595&gt;0,RANK(P1595,(N1595:P1595,Q1595:AE1595)),0)</f>
        <v>0</v>
      </c>
      <c r="G1595" s="131">
        <f t="shared" si="639"/>
        <v>61245</v>
      </c>
      <c r="H1595" s="136">
        <f t="shared" si="640"/>
        <v>0.19656457312317663</v>
      </c>
      <c r="I1595" s="2"/>
      <c r="J1595" s="2">
        <f t="shared" si="653"/>
        <v>0.59039338590460788</v>
      </c>
      <c r="K1595" s="2">
        <f t="shared" si="654"/>
        <v>0.39382881278143123</v>
      </c>
      <c r="L1595" s="2">
        <f t="shared" si="655"/>
        <v>0</v>
      </c>
      <c r="M1595" s="2">
        <f t="shared" si="656"/>
        <v>1.5777801313960893E-2</v>
      </c>
      <c r="N1595" s="63">
        <v>183953</v>
      </c>
      <c r="O1595" s="63">
        <v>122708</v>
      </c>
      <c r="P1595" s="63"/>
      <c r="Q1595" s="63">
        <v>4133</v>
      </c>
      <c r="R1595" s="63"/>
      <c r="S1595" s="63">
        <v>783</v>
      </c>
      <c r="T1595" s="63"/>
      <c r="U1595" s="63"/>
      <c r="V1595" s="63"/>
      <c r="W1595" s="63"/>
      <c r="X1595" s="63"/>
      <c r="Y1595" s="63"/>
      <c r="Z1595" s="63"/>
      <c r="AA1595" s="63"/>
      <c r="AB1595" s="63"/>
      <c r="AC1595" s="63"/>
      <c r="AD1595" s="63"/>
      <c r="AE1595" s="63"/>
      <c r="AF1595" s="63"/>
      <c r="AG1595" s="63"/>
      <c r="AH1595" s="63"/>
      <c r="AI1595" s="63"/>
      <c r="AJ1595" s="63"/>
      <c r="AK1595" s="63"/>
      <c r="AL1595" s="63"/>
      <c r="AM1595" s="63"/>
      <c r="AN1595" s="63"/>
      <c r="AO1595" s="63"/>
      <c r="AP1595" s="63"/>
      <c r="AQ1595" s="63"/>
      <c r="AS1595" s="5">
        <f>IF(Q1595&gt;0,RANK(Q1595,(N1595:P1595,Q1595:AE1595)),0)</f>
        <v>3</v>
      </c>
      <c r="AT1595" s="5">
        <f>IF(R1595&gt;0,RANK(R1595,(N1595:P1595,Q1595:AE1595)),0)</f>
        <v>0</v>
      </c>
      <c r="AU1595" s="5">
        <f>IF(T1595&gt;0,RANK(T1595,(N1595:P1595,Q1595:AE1595)),0)</f>
        <v>0</v>
      </c>
      <c r="AV1595" s="5">
        <f>IF(S1595&gt;0,RANK(S1595,(N1595:P1595,Q1595:AE1595)),0)</f>
        <v>4</v>
      </c>
      <c r="AW1595" s="2">
        <f t="shared" si="657"/>
        <v>1.3264778850813763E-2</v>
      </c>
      <c r="AX1595" s="2">
        <f t="shared" si="658"/>
        <v>0</v>
      </c>
      <c r="AY1595" s="2">
        <f t="shared" si="659"/>
        <v>0</v>
      </c>
      <c r="AZ1595" s="2">
        <f t="shared" si="660"/>
        <v>2.5130224631471514E-3</v>
      </c>
      <c r="BB1595" t="s">
        <v>2939</v>
      </c>
      <c r="BC1595" t="s">
        <v>1221</v>
      </c>
      <c r="BF1595" s="111">
        <v>29</v>
      </c>
      <c r="BG1595" s="113">
        <v>95</v>
      </c>
      <c r="BH1595" s="117">
        <f t="shared" si="651"/>
        <v>29095</v>
      </c>
      <c r="BJ1595" s="5" t="s">
        <v>3185</v>
      </c>
    </row>
    <row r="1596" spans="1:62" hidden="1" outlineLevel="1">
      <c r="A1596" t="s">
        <v>1479</v>
      </c>
      <c r="B1596" t="s">
        <v>1221</v>
      </c>
      <c r="C1596" s="1">
        <f t="shared" si="652"/>
        <v>45218</v>
      </c>
      <c r="D1596" s="5">
        <f>IF(N1596&gt;0, RANK(N1596,(N1596:P1596,Q1596:AE1596)),0)</f>
        <v>2</v>
      </c>
      <c r="E1596" s="5">
        <f>IF(O1596&gt;0,RANK(O1596,(N1596:P1596,Q1596:AE1596)),0)</f>
        <v>1</v>
      </c>
      <c r="F1596" s="5">
        <f>IF(P1596&gt;0,RANK(P1596,(N1596:P1596,Q1596:AE1596)),0)</f>
        <v>0</v>
      </c>
      <c r="G1596" s="131">
        <f t="shared" si="639"/>
        <v>18540</v>
      </c>
      <c r="H1596" s="136">
        <f t="shared" si="640"/>
        <v>0.41001371135388565</v>
      </c>
      <c r="I1596" s="2"/>
      <c r="J1596" s="2">
        <f t="shared" si="653"/>
        <v>0.28327214825954267</v>
      </c>
      <c r="K1596" s="2">
        <f t="shared" si="654"/>
        <v>0.69328585961342826</v>
      </c>
      <c r="L1596" s="2">
        <f t="shared" si="655"/>
        <v>0</v>
      </c>
      <c r="M1596" s="2">
        <f t="shared" si="656"/>
        <v>2.3441992127029132E-2</v>
      </c>
      <c r="N1596" s="63">
        <v>12809</v>
      </c>
      <c r="O1596" s="63">
        <v>31349</v>
      </c>
      <c r="P1596" s="63"/>
      <c r="Q1596" s="63">
        <v>919</v>
      </c>
      <c r="R1596" s="63"/>
      <c r="S1596" s="63">
        <v>141</v>
      </c>
      <c r="T1596" s="63"/>
      <c r="U1596" s="63"/>
      <c r="V1596" s="63"/>
      <c r="W1596" s="63"/>
      <c r="X1596" s="63"/>
      <c r="Y1596" s="63"/>
      <c r="Z1596" s="63"/>
      <c r="AA1596" s="63"/>
      <c r="AB1596" s="63"/>
      <c r="AC1596" s="63"/>
      <c r="AD1596" s="63"/>
      <c r="AE1596" s="63"/>
      <c r="AF1596" s="63"/>
      <c r="AG1596" s="63"/>
      <c r="AH1596" s="63"/>
      <c r="AI1596" s="63"/>
      <c r="AJ1596" s="63"/>
      <c r="AK1596" s="63"/>
      <c r="AL1596" s="63"/>
      <c r="AM1596" s="63"/>
      <c r="AN1596" s="63"/>
      <c r="AO1596" s="63"/>
      <c r="AP1596" s="63"/>
      <c r="AQ1596" s="63"/>
      <c r="AS1596" s="5">
        <f>IF(Q1596&gt;0,RANK(Q1596,(N1596:P1596,Q1596:AE1596)),0)</f>
        <v>3</v>
      </c>
      <c r="AT1596" s="5">
        <f>IF(R1596&gt;0,RANK(R1596,(N1596:P1596,Q1596:AE1596)),0)</f>
        <v>0</v>
      </c>
      <c r="AU1596" s="5">
        <f>IF(T1596&gt;0,RANK(T1596,(N1596:P1596,Q1596:AE1596)),0)</f>
        <v>0</v>
      </c>
      <c r="AV1596" s="5">
        <f>IF(S1596&gt;0,RANK(S1596,(N1596:P1596,Q1596:AE1596)),0)</f>
        <v>4</v>
      </c>
      <c r="AW1596" s="2">
        <f t="shared" si="657"/>
        <v>2.0323764872395948E-2</v>
      </c>
      <c r="AX1596" s="2">
        <f t="shared" si="658"/>
        <v>0</v>
      </c>
      <c r="AY1596" s="2">
        <f t="shared" si="659"/>
        <v>0</v>
      </c>
      <c r="AZ1596" s="2">
        <f t="shared" si="660"/>
        <v>3.1182272546331105E-3</v>
      </c>
      <c r="BB1596" t="s">
        <v>1479</v>
      </c>
      <c r="BC1596" t="s">
        <v>1221</v>
      </c>
      <c r="BD1596">
        <v>7</v>
      </c>
      <c r="BF1596" s="111">
        <v>29</v>
      </c>
      <c r="BG1596" s="113">
        <v>97</v>
      </c>
      <c r="BH1596" s="117">
        <f t="shared" si="651"/>
        <v>29097</v>
      </c>
      <c r="BJ1596" s="5" t="s">
        <v>3185</v>
      </c>
    </row>
    <row r="1597" spans="1:62" hidden="1" outlineLevel="1">
      <c r="A1597" t="s">
        <v>1100</v>
      </c>
      <c r="B1597" t="s">
        <v>1221</v>
      </c>
      <c r="C1597" s="1">
        <f t="shared" si="652"/>
        <v>97611</v>
      </c>
      <c r="D1597" s="5">
        <f>IF(N1597&gt;0, RANK(N1597,(N1597:P1597,Q1597:AE1597)),0)</f>
        <v>2</v>
      </c>
      <c r="E1597" s="5">
        <f>IF(O1597&gt;0,RANK(O1597,(N1597:P1597,Q1597:AE1597)),0)</f>
        <v>1</v>
      </c>
      <c r="F1597" s="5">
        <f>IF(P1597&gt;0,RANK(P1597,(N1597:P1597,Q1597:AE1597)),0)</f>
        <v>0</v>
      </c>
      <c r="G1597" s="131">
        <f t="shared" si="639"/>
        <v>12414</v>
      </c>
      <c r="H1597" s="136">
        <f t="shared" si="640"/>
        <v>0.12717828933214495</v>
      </c>
      <c r="I1597" s="2"/>
      <c r="J1597" s="2">
        <f t="shared" si="653"/>
        <v>0.42581266455624878</v>
      </c>
      <c r="K1597" s="2">
        <f t="shared" si="654"/>
        <v>0.5529909538883937</v>
      </c>
      <c r="L1597" s="2">
        <f t="shared" si="655"/>
        <v>0</v>
      </c>
      <c r="M1597" s="2">
        <f t="shared" si="656"/>
        <v>2.1196381555357524E-2</v>
      </c>
      <c r="N1597" s="63">
        <v>41564</v>
      </c>
      <c r="O1597" s="63">
        <v>53978</v>
      </c>
      <c r="P1597" s="63"/>
      <c r="Q1597" s="63">
        <v>1715</v>
      </c>
      <c r="R1597" s="63"/>
      <c r="S1597" s="63">
        <v>354</v>
      </c>
      <c r="T1597" s="63"/>
      <c r="U1597" s="63"/>
      <c r="V1597" s="63"/>
      <c r="W1597" s="63"/>
      <c r="X1597" s="63"/>
      <c r="Y1597" s="63"/>
      <c r="Z1597" s="63"/>
      <c r="AA1597" s="63"/>
      <c r="AB1597" s="63"/>
      <c r="AC1597" s="63"/>
      <c r="AD1597" s="63"/>
      <c r="AE1597" s="63"/>
      <c r="AF1597" s="63"/>
      <c r="AG1597" s="63"/>
      <c r="AH1597" s="63"/>
      <c r="AI1597" s="63"/>
      <c r="AJ1597" s="63"/>
      <c r="AK1597" s="63"/>
      <c r="AL1597" s="63"/>
      <c r="AM1597" s="63"/>
      <c r="AN1597" s="63"/>
      <c r="AO1597" s="63"/>
      <c r="AP1597" s="63"/>
      <c r="AQ1597" s="63"/>
      <c r="AS1597" s="5">
        <f>IF(Q1597&gt;0,RANK(Q1597,(N1597:P1597,Q1597:AE1597)),0)</f>
        <v>3</v>
      </c>
      <c r="AT1597" s="5">
        <f>IF(R1597&gt;0,RANK(R1597,(N1597:P1597,Q1597:AE1597)),0)</f>
        <v>0</v>
      </c>
      <c r="AU1597" s="5">
        <f>IF(T1597&gt;0,RANK(T1597,(N1597:P1597,Q1597:AE1597)),0)</f>
        <v>0</v>
      </c>
      <c r="AV1597" s="5">
        <f>IF(S1597&gt;0,RANK(S1597,(N1597:P1597,Q1597:AE1597)),0)</f>
        <v>4</v>
      </c>
      <c r="AW1597" s="2">
        <f t="shared" si="657"/>
        <v>1.7569741115243159E-2</v>
      </c>
      <c r="AX1597" s="2">
        <f t="shared" si="658"/>
        <v>0</v>
      </c>
      <c r="AY1597" s="2">
        <f t="shared" si="659"/>
        <v>0</v>
      </c>
      <c r="AZ1597" s="2">
        <f t="shared" si="660"/>
        <v>3.6266404401143312E-3</v>
      </c>
      <c r="BB1597" t="s">
        <v>1100</v>
      </c>
      <c r="BC1597" t="s">
        <v>1221</v>
      </c>
      <c r="BF1597" s="111">
        <v>29</v>
      </c>
      <c r="BG1597" s="113">
        <v>99</v>
      </c>
      <c r="BH1597" s="117">
        <f t="shared" si="651"/>
        <v>29099</v>
      </c>
      <c r="BJ1597" s="5" t="s">
        <v>3185</v>
      </c>
    </row>
    <row r="1598" spans="1:62" hidden="1" outlineLevel="1">
      <c r="A1598" t="s">
        <v>1369</v>
      </c>
      <c r="B1598" t="s">
        <v>1221</v>
      </c>
      <c r="C1598" s="1">
        <f t="shared" si="652"/>
        <v>21021</v>
      </c>
      <c r="D1598" s="5">
        <f>IF(N1598&gt;0, RANK(N1598,(N1598:P1598,Q1598:AE1598)),0)</f>
        <v>2</v>
      </c>
      <c r="E1598" s="5">
        <f>IF(O1598&gt;0,RANK(O1598,(N1598:P1598,Q1598:AE1598)),0)</f>
        <v>1</v>
      </c>
      <c r="F1598" s="5">
        <f>IF(P1598&gt;0,RANK(P1598,(N1598:P1598,Q1598:AE1598)),0)</f>
        <v>0</v>
      </c>
      <c r="G1598" s="131">
        <f t="shared" si="639"/>
        <v>5096</v>
      </c>
      <c r="H1598" s="136">
        <f t="shared" si="640"/>
        <v>0.24242424242424243</v>
      </c>
      <c r="I1598" s="2"/>
      <c r="J1598" s="2">
        <f t="shared" si="653"/>
        <v>0.36473050758765047</v>
      </c>
      <c r="K1598" s="2">
        <f t="shared" si="654"/>
        <v>0.6071547500118929</v>
      </c>
      <c r="L1598" s="2">
        <f t="shared" si="655"/>
        <v>0</v>
      </c>
      <c r="M1598" s="2">
        <f t="shared" si="656"/>
        <v>2.8114742400456638E-2</v>
      </c>
      <c r="N1598" s="63">
        <v>7667</v>
      </c>
      <c r="O1598" s="63">
        <v>12763</v>
      </c>
      <c r="P1598" s="63"/>
      <c r="Q1598" s="63">
        <v>501</v>
      </c>
      <c r="R1598" s="63"/>
      <c r="S1598" s="63">
        <v>90</v>
      </c>
      <c r="T1598" s="63"/>
      <c r="U1598" s="63"/>
      <c r="V1598" s="63"/>
      <c r="W1598" s="63"/>
      <c r="X1598" s="63"/>
      <c r="Y1598" s="63"/>
      <c r="Z1598" s="63"/>
      <c r="AA1598" s="63"/>
      <c r="AB1598" s="63"/>
      <c r="AC1598" s="63"/>
      <c r="AD1598" s="63"/>
      <c r="AE1598" s="63"/>
      <c r="AF1598" s="63"/>
      <c r="AG1598" s="63"/>
      <c r="AH1598" s="63"/>
      <c r="AI1598" s="63"/>
      <c r="AJ1598" s="63"/>
      <c r="AK1598" s="63"/>
      <c r="AL1598" s="63"/>
      <c r="AM1598" s="63"/>
      <c r="AN1598" s="63"/>
      <c r="AO1598" s="63"/>
      <c r="AP1598" s="63"/>
      <c r="AQ1598" s="63"/>
      <c r="AS1598" s="5">
        <f>IF(Q1598&gt;0,RANK(Q1598,(N1598:P1598,Q1598:AE1598)),0)</f>
        <v>3</v>
      </c>
      <c r="AT1598" s="5">
        <f>IF(R1598&gt;0,RANK(R1598,(N1598:P1598,Q1598:AE1598)),0)</f>
        <v>0</v>
      </c>
      <c r="AU1598" s="5">
        <f>IF(T1598&gt;0,RANK(T1598,(N1598:P1598,Q1598:AE1598)),0)</f>
        <v>0</v>
      </c>
      <c r="AV1598" s="5">
        <f>IF(S1598&gt;0,RANK(S1598,(N1598:P1598,Q1598:AE1598)),0)</f>
        <v>4</v>
      </c>
      <c r="AW1598" s="2">
        <f t="shared" si="657"/>
        <v>2.3833309547595261E-2</v>
      </c>
      <c r="AX1598" s="2">
        <f t="shared" si="658"/>
        <v>0</v>
      </c>
      <c r="AY1598" s="2">
        <f t="shared" si="659"/>
        <v>0</v>
      </c>
      <c r="AZ1598" s="2">
        <f t="shared" si="660"/>
        <v>4.2814328528614247E-3</v>
      </c>
      <c r="BB1598" t="s">
        <v>1369</v>
      </c>
      <c r="BC1598" t="s">
        <v>1221</v>
      </c>
      <c r="BD1598">
        <v>4</v>
      </c>
      <c r="BF1598" s="111">
        <v>29</v>
      </c>
      <c r="BG1598" s="113">
        <v>101</v>
      </c>
      <c r="BH1598" s="117">
        <f t="shared" si="651"/>
        <v>29101</v>
      </c>
      <c r="BJ1598" s="5" t="s">
        <v>3185</v>
      </c>
    </row>
    <row r="1599" spans="1:62" hidden="1" outlineLevel="1">
      <c r="A1599" t="s">
        <v>1738</v>
      </c>
      <c r="B1599" t="s">
        <v>1221</v>
      </c>
      <c r="C1599" s="1">
        <f t="shared" si="652"/>
        <v>1957</v>
      </c>
      <c r="D1599" s="5">
        <f>IF(N1599&gt;0, RANK(N1599,(N1599:P1599,Q1599:AE1599)),0)</f>
        <v>2</v>
      </c>
      <c r="E1599" s="5">
        <f>IF(O1599&gt;0,RANK(O1599,(N1599:P1599,Q1599:AE1599)),0)</f>
        <v>1</v>
      </c>
      <c r="F1599" s="5">
        <f>IF(P1599&gt;0,RANK(P1599,(N1599:P1599,Q1599:AE1599)),0)</f>
        <v>0</v>
      </c>
      <c r="G1599" s="131">
        <f t="shared" si="639"/>
        <v>507</v>
      </c>
      <c r="H1599" s="136">
        <f t="shared" si="640"/>
        <v>0.25907000510986206</v>
      </c>
      <c r="I1599" s="2"/>
      <c r="J1599" s="2">
        <f t="shared" si="653"/>
        <v>0.35666836995401124</v>
      </c>
      <c r="K1599" s="2">
        <f t="shared" si="654"/>
        <v>0.6157383750638733</v>
      </c>
      <c r="L1599" s="2">
        <f t="shared" si="655"/>
        <v>0</v>
      </c>
      <c r="M1599" s="2">
        <f t="shared" si="656"/>
        <v>2.7593254982115512E-2</v>
      </c>
      <c r="N1599" s="63">
        <v>698</v>
      </c>
      <c r="O1599" s="63">
        <v>1205</v>
      </c>
      <c r="P1599" s="63"/>
      <c r="Q1599" s="63">
        <v>41</v>
      </c>
      <c r="R1599" s="63"/>
      <c r="S1599" s="63">
        <v>13</v>
      </c>
      <c r="T1599" s="63"/>
      <c r="U1599" s="63"/>
      <c r="V1599" s="63"/>
      <c r="W1599" s="63"/>
      <c r="X1599" s="63"/>
      <c r="Y1599" s="63"/>
      <c r="Z1599" s="63"/>
      <c r="AA1599" s="63"/>
      <c r="AB1599" s="63"/>
      <c r="AC1599" s="63"/>
      <c r="AD1599" s="63"/>
      <c r="AE1599" s="63"/>
      <c r="AF1599" s="63"/>
      <c r="AG1599" s="63"/>
      <c r="AH1599" s="63"/>
      <c r="AI1599" s="63"/>
      <c r="AJ1599" s="63"/>
      <c r="AK1599" s="63"/>
      <c r="AL1599" s="63"/>
      <c r="AM1599" s="63"/>
      <c r="AN1599" s="63"/>
      <c r="AO1599" s="63"/>
      <c r="AP1599" s="63"/>
      <c r="AQ1599" s="63"/>
      <c r="AS1599" s="5">
        <f>IF(Q1599&gt;0,RANK(Q1599,(N1599:P1599,Q1599:AE1599)),0)</f>
        <v>3</v>
      </c>
      <c r="AT1599" s="5">
        <f>IF(R1599&gt;0,RANK(R1599,(N1599:P1599,Q1599:AE1599)),0)</f>
        <v>0</v>
      </c>
      <c r="AU1599" s="5">
        <f>IF(T1599&gt;0,RANK(T1599,(N1599:P1599,Q1599:AE1599)),0)</f>
        <v>0</v>
      </c>
      <c r="AV1599" s="5">
        <f>IF(S1599&gt;0,RANK(S1599,(N1599:P1599,Q1599:AE1599)),0)</f>
        <v>4</v>
      </c>
      <c r="AW1599" s="2">
        <f t="shared" si="657"/>
        <v>2.0950434338272865E-2</v>
      </c>
      <c r="AX1599" s="2">
        <f t="shared" si="658"/>
        <v>0</v>
      </c>
      <c r="AY1599" s="2">
        <f t="shared" si="659"/>
        <v>0</v>
      </c>
      <c r="AZ1599" s="2">
        <f t="shared" si="660"/>
        <v>6.6428206438426162E-3</v>
      </c>
      <c r="BB1599" t="s">
        <v>1738</v>
      </c>
      <c r="BC1599" t="s">
        <v>1221</v>
      </c>
      <c r="BD1599">
        <v>6</v>
      </c>
      <c r="BF1599" s="111">
        <v>29</v>
      </c>
      <c r="BG1599" s="113">
        <v>103</v>
      </c>
      <c r="BH1599" s="117">
        <f t="shared" si="651"/>
        <v>29103</v>
      </c>
      <c r="BJ1599" s="5" t="s">
        <v>3185</v>
      </c>
    </row>
    <row r="1600" spans="1:62" hidden="1" outlineLevel="1">
      <c r="A1600" t="s">
        <v>1302</v>
      </c>
      <c r="B1600" t="s">
        <v>1221</v>
      </c>
      <c r="C1600" s="1">
        <f t="shared" si="652"/>
        <v>15362</v>
      </c>
      <c r="D1600" s="5">
        <f>IF(N1600&gt;0, RANK(N1600,(N1600:P1600,Q1600:AE1600)),0)</f>
        <v>2</v>
      </c>
      <c r="E1600" s="5">
        <f>IF(O1600&gt;0,RANK(O1600,(N1600:P1600,Q1600:AE1600)),0)</f>
        <v>1</v>
      </c>
      <c r="F1600" s="5">
        <f>IF(P1600&gt;0,RANK(P1600,(N1600:P1600,Q1600:AE1600)),0)</f>
        <v>0</v>
      </c>
      <c r="G1600" s="131">
        <f t="shared" si="639"/>
        <v>6841</v>
      </c>
      <c r="H1600" s="136">
        <f t="shared" si="640"/>
        <v>0.44531961984116653</v>
      </c>
      <c r="I1600" s="2"/>
      <c r="J1600" s="2">
        <f t="shared" si="653"/>
        <v>0.26643666189298271</v>
      </c>
      <c r="K1600" s="2">
        <f t="shared" si="654"/>
        <v>0.71175628173414918</v>
      </c>
      <c r="L1600" s="2">
        <f t="shared" si="655"/>
        <v>0</v>
      </c>
      <c r="M1600" s="2">
        <f t="shared" si="656"/>
        <v>2.1807056372868061E-2</v>
      </c>
      <c r="N1600" s="63">
        <v>4093</v>
      </c>
      <c r="O1600" s="63">
        <v>10934</v>
      </c>
      <c r="P1600" s="63"/>
      <c r="Q1600" s="63">
        <v>277</v>
      </c>
      <c r="R1600" s="63"/>
      <c r="S1600" s="63">
        <v>58</v>
      </c>
      <c r="T1600" s="63"/>
      <c r="U1600" s="63"/>
      <c r="V1600" s="63"/>
      <c r="W1600" s="63"/>
      <c r="X1600" s="63"/>
      <c r="Y1600" s="63"/>
      <c r="Z1600" s="63"/>
      <c r="AA1600" s="63"/>
      <c r="AB1600" s="63"/>
      <c r="AC1600" s="63"/>
      <c r="AD1600" s="63"/>
      <c r="AE1600" s="63"/>
      <c r="AF1600" s="63"/>
      <c r="AG1600" s="63"/>
      <c r="AH1600" s="63"/>
      <c r="AI1600" s="63"/>
      <c r="AJ1600" s="63"/>
      <c r="AK1600" s="63"/>
      <c r="AL1600" s="63"/>
      <c r="AM1600" s="63"/>
      <c r="AN1600" s="63"/>
      <c r="AO1600" s="63"/>
      <c r="AP1600" s="63"/>
      <c r="AQ1600" s="63"/>
      <c r="AS1600" s="5">
        <f>IF(Q1600&gt;0,RANK(Q1600,(N1600:P1600,Q1600:AE1600)),0)</f>
        <v>3</v>
      </c>
      <c r="AT1600" s="5">
        <f>IF(R1600&gt;0,RANK(R1600,(N1600:P1600,Q1600:AE1600)),0)</f>
        <v>0</v>
      </c>
      <c r="AU1600" s="5">
        <f>IF(T1600&gt;0,RANK(T1600,(N1600:P1600,Q1600:AE1600)),0)</f>
        <v>0</v>
      </c>
      <c r="AV1600" s="5">
        <f>IF(S1600&gt;0,RANK(S1600,(N1600:P1600,Q1600:AE1600)),0)</f>
        <v>4</v>
      </c>
      <c r="AW1600" s="2">
        <f t="shared" si="657"/>
        <v>1.8031506314281995E-2</v>
      </c>
      <c r="AX1600" s="2">
        <f t="shared" si="658"/>
        <v>0</v>
      </c>
      <c r="AY1600" s="2">
        <f t="shared" si="659"/>
        <v>0</v>
      </c>
      <c r="AZ1600" s="2">
        <f t="shared" si="660"/>
        <v>3.7755500585861215E-3</v>
      </c>
      <c r="BB1600" t="s">
        <v>1302</v>
      </c>
      <c r="BC1600" t="s">
        <v>1221</v>
      </c>
      <c r="BD1600">
        <v>4</v>
      </c>
      <c r="BF1600" s="111">
        <v>29</v>
      </c>
      <c r="BG1600" s="113">
        <v>105</v>
      </c>
      <c r="BH1600" s="117">
        <f t="shared" si="651"/>
        <v>29105</v>
      </c>
      <c r="BJ1600" s="5" t="s">
        <v>3185</v>
      </c>
    </row>
    <row r="1601" spans="1:62" hidden="1" outlineLevel="1">
      <c r="A1601" t="s">
        <v>499</v>
      </c>
      <c r="B1601" t="s">
        <v>1221</v>
      </c>
      <c r="C1601" s="1">
        <f t="shared" si="652"/>
        <v>15795</v>
      </c>
      <c r="D1601" s="5">
        <f>IF(N1601&gt;0, RANK(N1601,(N1601:P1601,Q1601:AE1601)),0)</f>
        <v>2</v>
      </c>
      <c r="E1601" s="5">
        <f>IF(O1601&gt;0,RANK(O1601,(N1601:P1601,Q1601:AE1601)),0)</f>
        <v>1</v>
      </c>
      <c r="F1601" s="5">
        <f>IF(P1601&gt;0,RANK(P1601,(N1601:P1601,Q1601:AE1601)),0)</f>
        <v>0</v>
      </c>
      <c r="G1601" s="131">
        <f t="shared" si="639"/>
        <v>4148</v>
      </c>
      <c r="H1601" s="136">
        <f t="shared" si="640"/>
        <v>0.26261475150364039</v>
      </c>
      <c r="I1601" s="2"/>
      <c r="J1601" s="2">
        <f t="shared" si="653"/>
        <v>0.35802469135802467</v>
      </c>
      <c r="K1601" s="2">
        <f t="shared" si="654"/>
        <v>0.62063944286166506</v>
      </c>
      <c r="L1601" s="2">
        <f t="shared" si="655"/>
        <v>0</v>
      </c>
      <c r="M1601" s="2">
        <f t="shared" si="656"/>
        <v>2.1335865780310215E-2</v>
      </c>
      <c r="N1601" s="63">
        <v>5655</v>
      </c>
      <c r="O1601" s="63">
        <v>9803</v>
      </c>
      <c r="P1601" s="63"/>
      <c r="Q1601" s="63">
        <v>277</v>
      </c>
      <c r="R1601" s="63"/>
      <c r="S1601" s="63">
        <v>60</v>
      </c>
      <c r="T1601" s="63"/>
      <c r="U1601" s="63"/>
      <c r="V1601" s="63"/>
      <c r="W1601" s="63"/>
      <c r="X1601" s="63"/>
      <c r="Y1601" s="63"/>
      <c r="Z1601" s="63"/>
      <c r="AA1601" s="63"/>
      <c r="AB1601" s="63"/>
      <c r="AC1601" s="63"/>
      <c r="AD1601" s="63"/>
      <c r="AE1601" s="63"/>
      <c r="AF1601" s="63"/>
      <c r="AG1601" s="63"/>
      <c r="AH1601" s="63"/>
      <c r="AI1601" s="63"/>
      <c r="AJ1601" s="63"/>
      <c r="AK1601" s="63"/>
      <c r="AL1601" s="63"/>
      <c r="AM1601" s="63"/>
      <c r="AN1601" s="63"/>
      <c r="AO1601" s="63"/>
      <c r="AP1601" s="63"/>
      <c r="AQ1601" s="63"/>
      <c r="AS1601" s="5">
        <f>IF(Q1601&gt;0,RANK(Q1601,(N1601:P1601,Q1601:AE1601)),0)</f>
        <v>3</v>
      </c>
      <c r="AT1601" s="5">
        <f>IF(R1601&gt;0,RANK(R1601,(N1601:P1601,Q1601:AE1601)),0)</f>
        <v>0</v>
      </c>
      <c r="AU1601" s="5">
        <f>IF(T1601&gt;0,RANK(T1601,(N1601:P1601,Q1601:AE1601)),0)</f>
        <v>0</v>
      </c>
      <c r="AV1601" s="5">
        <f>IF(S1601&gt;0,RANK(S1601,(N1601:P1601,Q1601:AE1601)),0)</f>
        <v>4</v>
      </c>
      <c r="AW1601" s="2">
        <f t="shared" si="657"/>
        <v>1.7537195314973091E-2</v>
      </c>
      <c r="AX1601" s="2">
        <f t="shared" si="658"/>
        <v>0</v>
      </c>
      <c r="AY1601" s="2">
        <f t="shared" si="659"/>
        <v>0</v>
      </c>
      <c r="AZ1601" s="2">
        <f t="shared" si="660"/>
        <v>3.7986704653371322E-3</v>
      </c>
      <c r="BB1601" t="s">
        <v>499</v>
      </c>
      <c r="BC1601" t="s">
        <v>1221</v>
      </c>
      <c r="BD1601">
        <v>5</v>
      </c>
      <c r="BF1601" s="111">
        <v>29</v>
      </c>
      <c r="BG1601" s="113">
        <v>107</v>
      </c>
      <c r="BH1601" s="117">
        <f t="shared" si="651"/>
        <v>29107</v>
      </c>
      <c r="BJ1601" s="5" t="s">
        <v>3185</v>
      </c>
    </row>
    <row r="1602" spans="1:62" hidden="1" outlineLevel="1">
      <c r="A1602" t="s">
        <v>552</v>
      </c>
      <c r="B1602" t="s">
        <v>1221</v>
      </c>
      <c r="C1602" s="1">
        <f t="shared" si="652"/>
        <v>15755</v>
      </c>
      <c r="D1602" s="5">
        <f>IF(N1602&gt;0, RANK(N1602,(N1602:P1602,Q1602:AE1602)),0)</f>
        <v>2</v>
      </c>
      <c r="E1602" s="5">
        <f>IF(O1602&gt;0,RANK(O1602,(N1602:P1602,Q1602:AE1602)),0)</f>
        <v>1</v>
      </c>
      <c r="F1602" s="5">
        <f>IF(P1602&gt;0,RANK(P1602,(N1602:P1602,Q1602:AE1602)),0)</f>
        <v>0</v>
      </c>
      <c r="G1602" s="131">
        <f t="shared" si="639"/>
        <v>7404</v>
      </c>
      <c r="H1602" s="136">
        <f t="shared" si="640"/>
        <v>0.46994604887337355</v>
      </c>
      <c r="I1602" s="2"/>
      <c r="J1602" s="2">
        <f t="shared" si="653"/>
        <v>0.25496667724531896</v>
      </c>
      <c r="K1602" s="2">
        <f t="shared" si="654"/>
        <v>0.72491272611869251</v>
      </c>
      <c r="L1602" s="2">
        <f t="shared" si="655"/>
        <v>0</v>
      </c>
      <c r="M1602" s="2">
        <f t="shared" si="656"/>
        <v>2.012059663598853E-2</v>
      </c>
      <c r="N1602" s="63">
        <v>4017</v>
      </c>
      <c r="O1602" s="63">
        <v>11421</v>
      </c>
      <c r="P1602" s="63"/>
      <c r="Q1602" s="63">
        <v>251</v>
      </c>
      <c r="R1602" s="63"/>
      <c r="S1602" s="63">
        <v>66</v>
      </c>
      <c r="T1602" s="63"/>
      <c r="U1602" s="63"/>
      <c r="V1602" s="63"/>
      <c r="W1602" s="63"/>
      <c r="X1602" s="63"/>
      <c r="Y1602" s="63"/>
      <c r="Z1602" s="63"/>
      <c r="AA1602" s="63"/>
      <c r="AB1602" s="63"/>
      <c r="AC1602" s="63"/>
      <c r="AD1602" s="63"/>
      <c r="AE1602" s="63"/>
      <c r="AF1602" s="63"/>
      <c r="AG1602" s="63"/>
      <c r="AH1602" s="63"/>
      <c r="AI1602" s="63"/>
      <c r="AJ1602" s="63"/>
      <c r="AK1602" s="63"/>
      <c r="AL1602" s="63"/>
      <c r="AM1602" s="63"/>
      <c r="AN1602" s="63"/>
      <c r="AO1602" s="63"/>
      <c r="AP1602" s="63"/>
      <c r="AQ1602" s="63"/>
      <c r="AS1602" s="5">
        <f>IF(Q1602&gt;0,RANK(Q1602,(N1602:P1602,Q1602:AE1602)),0)</f>
        <v>3</v>
      </c>
      <c r="AT1602" s="5">
        <f>IF(R1602&gt;0,RANK(R1602,(N1602:P1602,Q1602:AE1602)),0)</f>
        <v>0</v>
      </c>
      <c r="AU1602" s="5">
        <f>IF(T1602&gt;0,RANK(T1602,(N1602:P1602,Q1602:AE1602)),0)</f>
        <v>0</v>
      </c>
      <c r="AV1602" s="5">
        <f>IF(S1602&gt;0,RANK(S1602,(N1602:P1602,Q1602:AE1602)),0)</f>
        <v>4</v>
      </c>
      <c r="AW1602" s="2">
        <f t="shared" si="657"/>
        <v>1.5931450333227546E-2</v>
      </c>
      <c r="AX1602" s="2">
        <f t="shared" si="658"/>
        <v>0</v>
      </c>
      <c r="AY1602" s="2">
        <f t="shared" si="659"/>
        <v>0</v>
      </c>
      <c r="AZ1602" s="2">
        <f t="shared" si="660"/>
        <v>4.1891463027610284E-3</v>
      </c>
      <c r="BB1602" t="s">
        <v>552</v>
      </c>
      <c r="BC1602" t="s">
        <v>1221</v>
      </c>
      <c r="BD1602">
        <v>7</v>
      </c>
      <c r="BF1602" s="111">
        <v>29</v>
      </c>
      <c r="BG1602" s="113">
        <v>109</v>
      </c>
      <c r="BH1602" s="117">
        <f t="shared" si="651"/>
        <v>29109</v>
      </c>
      <c r="BJ1602" s="5" t="s">
        <v>3185</v>
      </c>
    </row>
    <row r="1603" spans="1:62" hidden="1" outlineLevel="1">
      <c r="A1603" t="s">
        <v>2805</v>
      </c>
      <c r="B1603" t="s">
        <v>1221</v>
      </c>
      <c r="C1603" s="1">
        <f t="shared" si="652"/>
        <v>4279</v>
      </c>
      <c r="D1603" s="5">
        <f>IF(N1603&gt;0, RANK(N1603,(N1603:P1603,Q1603:AE1603)),0)</f>
        <v>2</v>
      </c>
      <c r="E1603" s="5">
        <f>IF(O1603&gt;0,RANK(O1603,(N1603:P1603,Q1603:AE1603)),0)</f>
        <v>1</v>
      </c>
      <c r="F1603" s="5">
        <f>IF(P1603&gt;0,RANK(P1603,(N1603:P1603,Q1603:AE1603)),0)</f>
        <v>0</v>
      </c>
      <c r="G1603" s="131">
        <f t="shared" si="639"/>
        <v>1169</v>
      </c>
      <c r="H1603" s="136">
        <f t="shared" si="640"/>
        <v>0.27319467165225519</v>
      </c>
      <c r="I1603" s="2"/>
      <c r="J1603" s="2">
        <f t="shared" si="653"/>
        <v>0.35241878943678429</v>
      </c>
      <c r="K1603" s="2">
        <f t="shared" si="654"/>
        <v>0.62561346108903948</v>
      </c>
      <c r="L1603" s="2">
        <f t="shared" si="655"/>
        <v>0</v>
      </c>
      <c r="M1603" s="2">
        <f t="shared" si="656"/>
        <v>2.1967749474176235E-2</v>
      </c>
      <c r="N1603" s="63">
        <v>1508</v>
      </c>
      <c r="O1603" s="63">
        <v>2677</v>
      </c>
      <c r="P1603" s="63"/>
      <c r="Q1603" s="63">
        <v>74</v>
      </c>
      <c r="R1603" s="63"/>
      <c r="S1603" s="63">
        <v>20</v>
      </c>
      <c r="T1603" s="63"/>
      <c r="U1603" s="63"/>
      <c r="V1603" s="63"/>
      <c r="W1603" s="63"/>
      <c r="X1603" s="63"/>
      <c r="Y1603" s="63"/>
      <c r="Z1603" s="63"/>
      <c r="AA1603" s="63"/>
      <c r="AB1603" s="63"/>
      <c r="AC1603" s="63"/>
      <c r="AD1603" s="63"/>
      <c r="AE1603" s="63"/>
      <c r="AF1603" s="63"/>
      <c r="AG1603" s="63"/>
      <c r="AH1603" s="63"/>
      <c r="AI1603" s="63"/>
      <c r="AJ1603" s="63"/>
      <c r="AK1603" s="63"/>
      <c r="AL1603" s="63"/>
      <c r="AM1603" s="63"/>
      <c r="AN1603" s="63"/>
      <c r="AO1603" s="63"/>
      <c r="AP1603" s="63"/>
      <c r="AQ1603" s="63"/>
      <c r="AS1603" s="5">
        <f>IF(Q1603&gt;0,RANK(Q1603,(N1603:P1603,Q1603:AE1603)),0)</f>
        <v>3</v>
      </c>
      <c r="AT1603" s="5">
        <f>IF(R1603&gt;0,RANK(R1603,(N1603:P1603,Q1603:AE1603)),0)</f>
        <v>0</v>
      </c>
      <c r="AU1603" s="5">
        <f>IF(T1603&gt;0,RANK(T1603,(N1603:P1603,Q1603:AE1603)),0)</f>
        <v>0</v>
      </c>
      <c r="AV1603" s="5">
        <f>IF(S1603&gt;0,RANK(S1603,(N1603:P1603,Q1603:AE1603)),0)</f>
        <v>4</v>
      </c>
      <c r="AW1603" s="2">
        <f t="shared" si="657"/>
        <v>1.7293760224351484E-2</v>
      </c>
      <c r="AX1603" s="2">
        <f t="shared" si="658"/>
        <v>0</v>
      </c>
      <c r="AY1603" s="2">
        <f t="shared" si="659"/>
        <v>0</v>
      </c>
      <c r="AZ1603" s="2">
        <f t="shared" si="660"/>
        <v>4.6739892498247251E-3</v>
      </c>
      <c r="BB1603" t="s">
        <v>2805</v>
      </c>
      <c r="BC1603" t="s">
        <v>1221</v>
      </c>
      <c r="BD1603">
        <v>6</v>
      </c>
      <c r="BF1603" s="111">
        <v>29</v>
      </c>
      <c r="BG1603" s="113">
        <v>111</v>
      </c>
      <c r="BH1603" s="117">
        <f t="shared" si="651"/>
        <v>29111</v>
      </c>
      <c r="BJ1603" s="5" t="s">
        <v>3185</v>
      </c>
    </row>
    <row r="1604" spans="1:62" hidden="1" outlineLevel="1">
      <c r="A1604" t="s">
        <v>1605</v>
      </c>
      <c r="B1604" t="s">
        <v>1221</v>
      </c>
      <c r="C1604" s="1">
        <f t="shared" si="652"/>
        <v>22652</v>
      </c>
      <c r="D1604" s="5">
        <f>IF(N1604&gt;0, RANK(N1604,(N1604:P1604,Q1604:AE1604)),0)</f>
        <v>2</v>
      </c>
      <c r="E1604" s="5">
        <f>IF(O1604&gt;0,RANK(O1604,(N1604:P1604,Q1604:AE1604)),0)</f>
        <v>1</v>
      </c>
      <c r="F1604" s="5">
        <f>IF(P1604&gt;0,RANK(P1604,(N1604:P1604,Q1604:AE1604)),0)</f>
        <v>0</v>
      </c>
      <c r="G1604" s="131">
        <f t="shared" si="639"/>
        <v>6598</v>
      </c>
      <c r="H1604" s="136">
        <f t="shared" si="640"/>
        <v>0.29127670845841425</v>
      </c>
      <c r="I1604" s="2"/>
      <c r="J1604" s="2">
        <f t="shared" si="653"/>
        <v>0.34142680558008121</v>
      </c>
      <c r="K1604" s="2">
        <f t="shared" si="654"/>
        <v>0.63270351403849545</v>
      </c>
      <c r="L1604" s="2">
        <f t="shared" si="655"/>
        <v>0</v>
      </c>
      <c r="M1604" s="2">
        <f t="shared" si="656"/>
        <v>2.5869680381423343E-2</v>
      </c>
      <c r="N1604" s="63">
        <v>7734</v>
      </c>
      <c r="O1604" s="63">
        <v>14332</v>
      </c>
      <c r="P1604" s="63"/>
      <c r="Q1604" s="63">
        <v>476</v>
      </c>
      <c r="R1604" s="63"/>
      <c r="S1604" s="63">
        <v>110</v>
      </c>
      <c r="T1604" s="63"/>
      <c r="U1604" s="63"/>
      <c r="V1604" s="63"/>
      <c r="W1604" s="63"/>
      <c r="X1604" s="63"/>
      <c r="Y1604" s="63"/>
      <c r="Z1604" s="63"/>
      <c r="AA1604" s="63"/>
      <c r="AB1604" s="63"/>
      <c r="AC1604" s="63"/>
      <c r="AD1604" s="63"/>
      <c r="AE1604" s="63"/>
      <c r="AF1604" s="63"/>
      <c r="AG1604" s="63"/>
      <c r="AH1604" s="63"/>
      <c r="AI1604" s="63"/>
      <c r="AJ1604" s="63"/>
      <c r="AK1604" s="63"/>
      <c r="AL1604" s="63"/>
      <c r="AM1604" s="63"/>
      <c r="AN1604" s="63"/>
      <c r="AO1604" s="63"/>
      <c r="AP1604" s="63"/>
      <c r="AQ1604" s="63"/>
      <c r="AS1604" s="5">
        <f>IF(Q1604&gt;0,RANK(Q1604,(N1604:P1604,Q1604:AE1604)),0)</f>
        <v>3</v>
      </c>
      <c r="AT1604" s="5">
        <f>IF(R1604&gt;0,RANK(R1604,(N1604:P1604,Q1604:AE1604)),0)</f>
        <v>0</v>
      </c>
      <c r="AU1604" s="5">
        <f>IF(T1604&gt;0,RANK(T1604,(N1604:P1604,Q1604:AE1604)),0)</f>
        <v>0</v>
      </c>
      <c r="AV1604" s="5">
        <f>IF(S1604&gt;0,RANK(S1604,(N1604:P1604,Q1604:AE1604)),0)</f>
        <v>4</v>
      </c>
      <c r="AW1604" s="2">
        <f t="shared" si="657"/>
        <v>2.1013597033374538E-2</v>
      </c>
      <c r="AX1604" s="2">
        <f t="shared" si="658"/>
        <v>0</v>
      </c>
      <c r="AY1604" s="2">
        <f t="shared" si="659"/>
        <v>0</v>
      </c>
      <c r="AZ1604" s="2">
        <f t="shared" si="660"/>
        <v>4.8560833480487372E-3</v>
      </c>
      <c r="BB1604" t="s">
        <v>1605</v>
      </c>
      <c r="BC1604" t="s">
        <v>1221</v>
      </c>
      <c r="BD1604">
        <v>3</v>
      </c>
      <c r="BF1604" s="111">
        <v>29</v>
      </c>
      <c r="BG1604" s="113">
        <v>113</v>
      </c>
      <c r="BH1604" s="117">
        <f t="shared" si="651"/>
        <v>29113</v>
      </c>
      <c r="BJ1604" s="5" t="s">
        <v>3185</v>
      </c>
    </row>
    <row r="1605" spans="1:62" hidden="1" outlineLevel="1">
      <c r="A1605" t="s">
        <v>1429</v>
      </c>
      <c r="B1605" t="s">
        <v>1221</v>
      </c>
      <c r="C1605" s="1">
        <f t="shared" si="652"/>
        <v>5550</v>
      </c>
      <c r="D1605" s="5">
        <f>IF(N1605&gt;0, RANK(N1605,(N1605:P1605,Q1605:AE1605)),0)</f>
        <v>2</v>
      </c>
      <c r="E1605" s="5">
        <f>IF(O1605&gt;0,RANK(O1605,(N1605:P1605,Q1605:AE1605)),0)</f>
        <v>1</v>
      </c>
      <c r="F1605" s="5">
        <f>IF(P1605&gt;0,RANK(P1605,(N1605:P1605,Q1605:AE1605)),0)</f>
        <v>0</v>
      </c>
      <c r="G1605" s="131">
        <f t="shared" si="639"/>
        <v>1303</v>
      </c>
      <c r="H1605" s="136">
        <f t="shared" si="640"/>
        <v>0.23477477477477476</v>
      </c>
      <c r="I1605" s="2"/>
      <c r="J1605" s="2">
        <f t="shared" si="653"/>
        <v>0.36774774774774777</v>
      </c>
      <c r="K1605" s="2">
        <f t="shared" si="654"/>
        <v>0.60252252252252247</v>
      </c>
      <c r="L1605" s="2">
        <f t="shared" si="655"/>
        <v>0</v>
      </c>
      <c r="M1605" s="2">
        <f t="shared" si="656"/>
        <v>2.9729729729729759E-2</v>
      </c>
      <c r="N1605" s="63">
        <v>2041</v>
      </c>
      <c r="O1605" s="63">
        <v>3344</v>
      </c>
      <c r="P1605" s="63"/>
      <c r="Q1605" s="63">
        <v>137</v>
      </c>
      <c r="R1605" s="63"/>
      <c r="S1605" s="63">
        <v>28</v>
      </c>
      <c r="T1605" s="63"/>
      <c r="U1605" s="63"/>
      <c r="V1605" s="63"/>
      <c r="W1605" s="63"/>
      <c r="X1605" s="63"/>
      <c r="Y1605" s="63"/>
      <c r="Z1605" s="63"/>
      <c r="AA1605" s="63"/>
      <c r="AB1605" s="63"/>
      <c r="AC1605" s="63"/>
      <c r="AD1605" s="63"/>
      <c r="AE1605" s="63"/>
      <c r="AF1605" s="63"/>
      <c r="AG1605" s="63"/>
      <c r="AH1605" s="63"/>
      <c r="AI1605" s="63"/>
      <c r="AJ1605" s="63"/>
      <c r="AK1605" s="63"/>
      <c r="AL1605" s="63"/>
      <c r="AM1605" s="63"/>
      <c r="AN1605" s="63"/>
      <c r="AO1605" s="63"/>
      <c r="AP1605" s="63"/>
      <c r="AQ1605" s="63"/>
      <c r="AS1605" s="5">
        <f>IF(Q1605&gt;0,RANK(Q1605,(N1605:P1605,Q1605:AE1605)),0)</f>
        <v>3</v>
      </c>
      <c r="AT1605" s="5">
        <f>IF(R1605&gt;0,RANK(R1605,(N1605:P1605,Q1605:AE1605)),0)</f>
        <v>0</v>
      </c>
      <c r="AU1605" s="5">
        <f>IF(T1605&gt;0,RANK(T1605,(N1605:P1605,Q1605:AE1605)),0)</f>
        <v>0</v>
      </c>
      <c r="AV1605" s="5">
        <f>IF(S1605&gt;0,RANK(S1605,(N1605:P1605,Q1605:AE1605)),0)</f>
        <v>4</v>
      </c>
      <c r="AW1605" s="2">
        <f t="shared" si="657"/>
        <v>2.4684684684684686E-2</v>
      </c>
      <c r="AX1605" s="2">
        <f t="shared" si="658"/>
        <v>0</v>
      </c>
      <c r="AY1605" s="2">
        <f t="shared" si="659"/>
        <v>0</v>
      </c>
      <c r="AZ1605" s="2">
        <f t="shared" si="660"/>
        <v>5.0450450450450447E-3</v>
      </c>
      <c r="BB1605" t="s">
        <v>1429</v>
      </c>
      <c r="BC1605" t="s">
        <v>1221</v>
      </c>
      <c r="BD1605">
        <v>6</v>
      </c>
      <c r="BF1605" s="111">
        <v>29</v>
      </c>
      <c r="BG1605" s="113">
        <v>115</v>
      </c>
      <c r="BH1605" s="117">
        <f t="shared" si="651"/>
        <v>29115</v>
      </c>
      <c r="BJ1605" s="5" t="s">
        <v>3185</v>
      </c>
    </row>
    <row r="1606" spans="1:62" hidden="1" outlineLevel="1">
      <c r="A1606" t="s">
        <v>623</v>
      </c>
      <c r="B1606" t="s">
        <v>1221</v>
      </c>
      <c r="C1606" s="1">
        <f t="shared" si="652"/>
        <v>6054</v>
      </c>
      <c r="D1606" s="5">
        <f>IF(N1606&gt;0, RANK(N1606,(N1606:P1606,Q1606:AE1606)),0)</f>
        <v>2</v>
      </c>
      <c r="E1606" s="5">
        <f>IF(O1606&gt;0,RANK(O1606,(N1606:P1606,Q1606:AE1606)),0)</f>
        <v>1</v>
      </c>
      <c r="F1606" s="5">
        <f>IF(P1606&gt;0,RANK(P1606,(N1606:P1606,Q1606:AE1606)),0)</f>
        <v>0</v>
      </c>
      <c r="G1606" s="131">
        <f t="shared" si="639"/>
        <v>2100</v>
      </c>
      <c r="H1606" s="136">
        <f t="shared" si="640"/>
        <v>0.3468780971258672</v>
      </c>
      <c r="I1606" s="2"/>
      <c r="J1606" s="2">
        <f t="shared" si="653"/>
        <v>0.3148331681532871</v>
      </c>
      <c r="K1606" s="2">
        <f t="shared" si="654"/>
        <v>0.66171126527915425</v>
      </c>
      <c r="L1606" s="2">
        <f t="shared" si="655"/>
        <v>0</v>
      </c>
      <c r="M1606" s="2">
        <f t="shared" si="656"/>
        <v>2.345556656755865E-2</v>
      </c>
      <c r="N1606" s="63">
        <v>1906</v>
      </c>
      <c r="O1606" s="63">
        <v>4006</v>
      </c>
      <c r="P1606" s="63"/>
      <c r="Q1606" s="63">
        <v>127</v>
      </c>
      <c r="R1606" s="63"/>
      <c r="S1606" s="63">
        <v>15</v>
      </c>
      <c r="T1606" s="63"/>
      <c r="U1606" s="63"/>
      <c r="V1606" s="63"/>
      <c r="W1606" s="63"/>
      <c r="X1606" s="63"/>
      <c r="Y1606" s="63"/>
      <c r="Z1606" s="63"/>
      <c r="AA1606" s="63"/>
      <c r="AB1606" s="63"/>
      <c r="AC1606" s="63"/>
      <c r="AD1606" s="63"/>
      <c r="AE1606" s="63"/>
      <c r="AF1606" s="63"/>
      <c r="AG1606" s="63"/>
      <c r="AH1606" s="63"/>
      <c r="AI1606" s="63"/>
      <c r="AJ1606" s="63"/>
      <c r="AK1606" s="63"/>
      <c r="AL1606" s="63"/>
      <c r="AM1606" s="63"/>
      <c r="AN1606" s="63"/>
      <c r="AO1606" s="63"/>
      <c r="AP1606" s="63"/>
      <c r="AQ1606" s="63"/>
      <c r="AS1606" s="5">
        <f>IF(Q1606&gt;0,RANK(Q1606,(N1606:P1606,Q1606:AE1606)),0)</f>
        <v>3</v>
      </c>
      <c r="AT1606" s="5">
        <f>IF(R1606&gt;0,RANK(R1606,(N1606:P1606,Q1606:AE1606)),0)</f>
        <v>0</v>
      </c>
      <c r="AU1606" s="5">
        <f>IF(T1606&gt;0,RANK(T1606,(N1606:P1606,Q1606:AE1606)),0)</f>
        <v>0</v>
      </c>
      <c r="AV1606" s="5">
        <f>IF(S1606&gt;0,RANK(S1606,(N1606:P1606,Q1606:AE1606)),0)</f>
        <v>4</v>
      </c>
      <c r="AW1606" s="2">
        <f t="shared" si="657"/>
        <v>2.0977865873802445E-2</v>
      </c>
      <c r="AX1606" s="2">
        <f t="shared" si="658"/>
        <v>0</v>
      </c>
      <c r="AY1606" s="2">
        <f t="shared" si="659"/>
        <v>0</v>
      </c>
      <c r="AZ1606" s="2">
        <f t="shared" si="660"/>
        <v>2.4777006937561942E-3</v>
      </c>
      <c r="BB1606" t="s">
        <v>623</v>
      </c>
      <c r="BC1606" t="s">
        <v>1221</v>
      </c>
      <c r="BD1606">
        <v>6</v>
      </c>
      <c r="BF1606" s="111">
        <v>29</v>
      </c>
      <c r="BG1606" s="113">
        <v>117</v>
      </c>
      <c r="BH1606" s="117">
        <f t="shared" si="651"/>
        <v>29117</v>
      </c>
      <c r="BJ1606" s="5" t="s">
        <v>3185</v>
      </c>
    </row>
    <row r="1607" spans="1:62" hidden="1" outlineLevel="1">
      <c r="A1607" t="s">
        <v>2042</v>
      </c>
      <c r="B1607" t="s">
        <v>1221</v>
      </c>
      <c r="C1607" s="1">
        <f t="shared" si="652"/>
        <v>7817</v>
      </c>
      <c r="D1607" s="5">
        <f>IF(N1607&gt;0, RANK(N1607,(N1607:P1607,Q1607:AE1607)),0)</f>
        <v>2</v>
      </c>
      <c r="E1607" s="5">
        <f>IF(O1607&gt;0,RANK(O1607,(N1607:P1607,Q1607:AE1607)),0)</f>
        <v>1</v>
      </c>
      <c r="F1607" s="5">
        <f>IF(P1607&gt;0,RANK(P1607,(N1607:P1607,Q1607:AE1607)),0)</f>
        <v>0</v>
      </c>
      <c r="G1607" s="131">
        <f t="shared" si="639"/>
        <v>3774</v>
      </c>
      <c r="H1607" s="136">
        <f t="shared" si="640"/>
        <v>0.48279391070743249</v>
      </c>
      <c r="I1607" s="2"/>
      <c r="J1607" s="2">
        <f t="shared" si="653"/>
        <v>0.24561852373033133</v>
      </c>
      <c r="K1607" s="2">
        <f t="shared" si="654"/>
        <v>0.72841243443776382</v>
      </c>
      <c r="L1607" s="2">
        <f t="shared" si="655"/>
        <v>0</v>
      </c>
      <c r="M1607" s="2">
        <f t="shared" si="656"/>
        <v>2.5969041831904849E-2</v>
      </c>
      <c r="N1607" s="63">
        <v>1920</v>
      </c>
      <c r="O1607" s="63">
        <v>5694</v>
      </c>
      <c r="P1607" s="63"/>
      <c r="Q1607" s="63">
        <v>161</v>
      </c>
      <c r="R1607" s="63"/>
      <c r="S1607" s="63">
        <v>42</v>
      </c>
      <c r="T1607" s="63"/>
      <c r="U1607" s="63"/>
      <c r="V1607" s="63"/>
      <c r="W1607" s="63"/>
      <c r="X1607" s="63"/>
      <c r="Y1607" s="63"/>
      <c r="Z1607" s="63"/>
      <c r="AA1607" s="63"/>
      <c r="AB1607" s="63"/>
      <c r="AC1607" s="63"/>
      <c r="AD1607" s="63"/>
      <c r="AE1607" s="63"/>
      <c r="AF1607" s="63"/>
      <c r="AG1607" s="63"/>
      <c r="AH1607" s="63"/>
      <c r="AI1607" s="63"/>
      <c r="AJ1607" s="63"/>
      <c r="AK1607" s="63"/>
      <c r="AL1607" s="63"/>
      <c r="AM1607" s="63"/>
      <c r="AN1607" s="63"/>
      <c r="AO1607" s="63"/>
      <c r="AP1607" s="63"/>
      <c r="AQ1607" s="63"/>
      <c r="AS1607" s="5">
        <f>IF(Q1607&gt;0,RANK(Q1607,(N1607:P1607,Q1607:AE1607)),0)</f>
        <v>3</v>
      </c>
      <c r="AT1607" s="5">
        <f>IF(R1607&gt;0,RANK(R1607,(N1607:P1607,Q1607:AE1607)),0)</f>
        <v>0</v>
      </c>
      <c r="AU1607" s="5">
        <f>IF(T1607&gt;0,RANK(T1607,(N1607:P1607,Q1607:AE1607)),0)</f>
        <v>0</v>
      </c>
      <c r="AV1607" s="5">
        <f>IF(S1607&gt;0,RANK(S1607,(N1607:P1607,Q1607:AE1607)),0)</f>
        <v>4</v>
      </c>
      <c r="AW1607" s="2">
        <f t="shared" si="657"/>
        <v>2.0596136625303824E-2</v>
      </c>
      <c r="AX1607" s="2">
        <f t="shared" si="658"/>
        <v>0</v>
      </c>
      <c r="AY1607" s="2">
        <f t="shared" si="659"/>
        <v>0</v>
      </c>
      <c r="AZ1607" s="2">
        <f t="shared" si="660"/>
        <v>5.3729052066009975E-3</v>
      </c>
      <c r="BB1607" t="s">
        <v>2042</v>
      </c>
      <c r="BC1607" t="s">
        <v>1221</v>
      </c>
      <c r="BD1607">
        <v>7</v>
      </c>
      <c r="BF1607" s="111">
        <v>29</v>
      </c>
      <c r="BG1607" s="113">
        <v>119</v>
      </c>
      <c r="BH1607" s="117">
        <f t="shared" si="651"/>
        <v>29119</v>
      </c>
      <c r="BJ1607" s="5" t="s">
        <v>3185</v>
      </c>
    </row>
    <row r="1608" spans="1:62" hidden="1" outlineLevel="1">
      <c r="A1608" t="s">
        <v>1658</v>
      </c>
      <c r="B1608" t="s">
        <v>1221</v>
      </c>
      <c r="C1608" s="1">
        <f t="shared" si="652"/>
        <v>7160</v>
      </c>
      <c r="D1608" s="5">
        <f>IF(N1608&gt;0, RANK(N1608,(N1608:P1608,Q1608:AE1608)),0)</f>
        <v>2</v>
      </c>
      <c r="E1608" s="5">
        <f>IF(O1608&gt;0,RANK(O1608,(N1608:P1608,Q1608:AE1608)),0)</f>
        <v>1</v>
      </c>
      <c r="F1608" s="5">
        <f>IF(P1608&gt;0,RANK(P1608,(N1608:P1608,Q1608:AE1608)),0)</f>
        <v>0</v>
      </c>
      <c r="G1608" s="131">
        <f t="shared" ref="G1608:G1671" si="661">IF(C1608&gt;0,MAX(N1608:P1608)-LARGE(N1608:P1608,2),0)</f>
        <v>2392</v>
      </c>
      <c r="H1608" s="136">
        <f t="shared" ref="H1608:H1671" si="662">IF(C1608&gt;0,G1608/C1608,0)</f>
        <v>0.33407821229050277</v>
      </c>
      <c r="I1608" s="2"/>
      <c r="J1608" s="2">
        <f t="shared" si="653"/>
        <v>0.32248603351955307</v>
      </c>
      <c r="K1608" s="2">
        <f t="shared" si="654"/>
        <v>0.6565642458100559</v>
      </c>
      <c r="L1608" s="2">
        <f t="shared" si="655"/>
        <v>0</v>
      </c>
      <c r="M1608" s="2">
        <f t="shared" si="656"/>
        <v>2.0949720670391025E-2</v>
      </c>
      <c r="N1608" s="63">
        <v>2309</v>
      </c>
      <c r="O1608" s="63">
        <v>4701</v>
      </c>
      <c r="P1608" s="63"/>
      <c r="Q1608" s="63">
        <v>119</v>
      </c>
      <c r="R1608" s="63"/>
      <c r="S1608" s="63">
        <v>31</v>
      </c>
      <c r="T1608" s="63"/>
      <c r="U1608" s="63"/>
      <c r="V1608" s="63"/>
      <c r="W1608" s="63"/>
      <c r="X1608" s="63"/>
      <c r="Y1608" s="63"/>
      <c r="Z1608" s="63"/>
      <c r="AA1608" s="63"/>
      <c r="AB1608" s="63"/>
      <c r="AC1608" s="63"/>
      <c r="AD1608" s="63"/>
      <c r="AE1608" s="63"/>
      <c r="AF1608" s="63"/>
      <c r="AG1608" s="63"/>
      <c r="AH1608" s="63"/>
      <c r="AI1608" s="63"/>
      <c r="AJ1608" s="63"/>
      <c r="AK1608" s="63"/>
      <c r="AL1608" s="63"/>
      <c r="AM1608" s="63"/>
      <c r="AN1608" s="63"/>
      <c r="AO1608" s="63"/>
      <c r="AP1608" s="63"/>
      <c r="AQ1608" s="63"/>
      <c r="AS1608" s="5">
        <f>IF(Q1608&gt;0,RANK(Q1608,(N1608:P1608,Q1608:AE1608)),0)</f>
        <v>3</v>
      </c>
      <c r="AT1608" s="5">
        <f>IF(R1608&gt;0,RANK(R1608,(N1608:P1608,Q1608:AE1608)),0)</f>
        <v>0</v>
      </c>
      <c r="AU1608" s="5">
        <f>IF(T1608&gt;0,RANK(T1608,(N1608:P1608,Q1608:AE1608)),0)</f>
        <v>0</v>
      </c>
      <c r="AV1608" s="5">
        <f>IF(S1608&gt;0,RANK(S1608,(N1608:P1608,Q1608:AE1608)),0)</f>
        <v>4</v>
      </c>
      <c r="AW1608" s="2">
        <f t="shared" si="657"/>
        <v>1.6620111731843575E-2</v>
      </c>
      <c r="AX1608" s="2">
        <f t="shared" si="658"/>
        <v>0</v>
      </c>
      <c r="AY1608" s="2">
        <f t="shared" si="659"/>
        <v>0</v>
      </c>
      <c r="AZ1608" s="2">
        <f t="shared" si="660"/>
        <v>4.3296089385474858E-3</v>
      </c>
      <c r="BB1608" t="s">
        <v>1658</v>
      </c>
      <c r="BC1608" t="s">
        <v>1221</v>
      </c>
      <c r="BD1608">
        <v>6</v>
      </c>
      <c r="BF1608" s="111">
        <v>29</v>
      </c>
      <c r="BG1608" s="113">
        <v>121</v>
      </c>
      <c r="BH1608" s="117">
        <f t="shared" si="651"/>
        <v>29121</v>
      </c>
      <c r="BJ1608" s="5" t="s">
        <v>3185</v>
      </c>
    </row>
    <row r="1609" spans="1:62" hidden="1" outlineLevel="1">
      <c r="A1609" t="s">
        <v>1659</v>
      </c>
      <c r="B1609" t="s">
        <v>1221</v>
      </c>
      <c r="C1609" s="1">
        <f t="shared" si="652"/>
        <v>4930</v>
      </c>
      <c r="D1609" s="5">
        <f>IF(N1609&gt;0, RANK(N1609,(N1609:P1609,Q1609:AE1609)),0)</f>
        <v>2</v>
      </c>
      <c r="E1609" s="5">
        <f>IF(O1609&gt;0,RANK(O1609,(N1609:P1609,Q1609:AE1609)),0)</f>
        <v>1</v>
      </c>
      <c r="F1609" s="5">
        <f>IF(P1609&gt;0,RANK(P1609,(N1609:P1609,Q1609:AE1609)),0)</f>
        <v>0</v>
      </c>
      <c r="G1609" s="131">
        <f t="shared" si="661"/>
        <v>1639</v>
      </c>
      <c r="H1609" s="136">
        <f t="shared" si="662"/>
        <v>0.33245436105476672</v>
      </c>
      <c r="I1609" s="2"/>
      <c r="J1609" s="2">
        <f t="shared" si="653"/>
        <v>0.32210953346855986</v>
      </c>
      <c r="K1609" s="2">
        <f t="shared" si="654"/>
        <v>0.65456389452332653</v>
      </c>
      <c r="L1609" s="2">
        <f t="shared" si="655"/>
        <v>0</v>
      </c>
      <c r="M1609" s="2">
        <f t="shared" si="656"/>
        <v>2.3326572008113611E-2</v>
      </c>
      <c r="N1609" s="63">
        <v>1588</v>
      </c>
      <c r="O1609" s="63">
        <v>3227</v>
      </c>
      <c r="P1609" s="63"/>
      <c r="Q1609" s="63">
        <v>100</v>
      </c>
      <c r="R1609" s="63"/>
      <c r="S1609" s="63">
        <v>15</v>
      </c>
      <c r="T1609" s="63"/>
      <c r="U1609" s="63"/>
      <c r="V1609" s="63"/>
      <c r="W1609" s="63"/>
      <c r="X1609" s="63"/>
      <c r="Y1609" s="63"/>
      <c r="Z1609" s="63"/>
      <c r="AA1609" s="63"/>
      <c r="AB1609" s="63"/>
      <c r="AC1609" s="63"/>
      <c r="AD1609" s="63"/>
      <c r="AE1609" s="63"/>
      <c r="AF1609" s="63"/>
      <c r="AG1609" s="63"/>
      <c r="AH1609" s="63"/>
      <c r="AI1609" s="63"/>
      <c r="AJ1609" s="63"/>
      <c r="AK1609" s="63"/>
      <c r="AL1609" s="63"/>
      <c r="AM1609" s="63"/>
      <c r="AN1609" s="63"/>
      <c r="AO1609" s="63"/>
      <c r="AP1609" s="63"/>
      <c r="AQ1609" s="63"/>
      <c r="AS1609" s="5">
        <f>IF(Q1609&gt;0,RANK(Q1609,(N1609:P1609,Q1609:AE1609)),0)</f>
        <v>3</v>
      </c>
      <c r="AT1609" s="5">
        <f>IF(R1609&gt;0,RANK(R1609,(N1609:P1609,Q1609:AE1609)),0)</f>
        <v>0</v>
      </c>
      <c r="AU1609" s="5">
        <f>IF(T1609&gt;0,RANK(T1609,(N1609:P1609,Q1609:AE1609)),0)</f>
        <v>0</v>
      </c>
      <c r="AV1609" s="5">
        <f>IF(S1609&gt;0,RANK(S1609,(N1609:P1609,Q1609:AE1609)),0)</f>
        <v>4</v>
      </c>
      <c r="AW1609" s="2">
        <f t="shared" si="657"/>
        <v>2.0283975659229209E-2</v>
      </c>
      <c r="AX1609" s="2">
        <f t="shared" si="658"/>
        <v>0</v>
      </c>
      <c r="AY1609" s="2">
        <f t="shared" si="659"/>
        <v>0</v>
      </c>
      <c r="AZ1609" s="2">
        <f t="shared" si="660"/>
        <v>3.0425963488843813E-3</v>
      </c>
      <c r="BB1609" t="s">
        <v>1659</v>
      </c>
      <c r="BC1609" t="s">
        <v>1221</v>
      </c>
      <c r="BD1609">
        <v>8</v>
      </c>
      <c r="BF1609" s="111">
        <v>29</v>
      </c>
      <c r="BG1609" s="113">
        <v>123</v>
      </c>
      <c r="BH1609" s="117">
        <f t="shared" si="651"/>
        <v>29123</v>
      </c>
      <c r="BJ1609" s="5" t="s">
        <v>3185</v>
      </c>
    </row>
    <row r="1610" spans="1:62" hidden="1" outlineLevel="1">
      <c r="A1610" t="s">
        <v>3079</v>
      </c>
      <c r="B1610" t="s">
        <v>1221</v>
      </c>
      <c r="C1610" s="1">
        <f t="shared" si="652"/>
        <v>4538</v>
      </c>
      <c r="D1610" s="5">
        <f>IF(N1610&gt;0, RANK(N1610,(N1610:P1610,Q1610:AE1610)),0)</f>
        <v>2</v>
      </c>
      <c r="E1610" s="5">
        <f>IF(O1610&gt;0,RANK(O1610,(N1610:P1610,Q1610:AE1610)),0)</f>
        <v>1</v>
      </c>
      <c r="F1610" s="5">
        <f>IF(P1610&gt;0,RANK(P1610,(N1610:P1610,Q1610:AE1610)),0)</f>
        <v>0</v>
      </c>
      <c r="G1610" s="131">
        <f t="shared" si="661"/>
        <v>1866</v>
      </c>
      <c r="H1610" s="136">
        <f t="shared" si="662"/>
        <v>0.41119435874834731</v>
      </c>
      <c r="I1610" s="2"/>
      <c r="J1610" s="2">
        <f t="shared" si="653"/>
        <v>0.28624944909651828</v>
      </c>
      <c r="K1610" s="2">
        <f t="shared" si="654"/>
        <v>0.69744380784486559</v>
      </c>
      <c r="L1610" s="2">
        <f t="shared" si="655"/>
        <v>0</v>
      </c>
      <c r="M1610" s="2">
        <f t="shared" si="656"/>
        <v>1.6306743058616124E-2</v>
      </c>
      <c r="N1610" s="63">
        <v>1299</v>
      </c>
      <c r="O1610" s="63">
        <v>3165</v>
      </c>
      <c r="P1610" s="63"/>
      <c r="Q1610" s="63">
        <v>61</v>
      </c>
      <c r="R1610" s="63"/>
      <c r="S1610" s="63">
        <v>13</v>
      </c>
      <c r="T1610" s="63"/>
      <c r="U1610" s="63"/>
      <c r="V1610" s="63"/>
      <c r="W1610" s="63"/>
      <c r="X1610" s="63"/>
      <c r="Y1610" s="63"/>
      <c r="Z1610" s="63"/>
      <c r="AA1610" s="63"/>
      <c r="AB1610" s="63"/>
      <c r="AC1610" s="63"/>
      <c r="AD1610" s="63"/>
      <c r="AE1610" s="63"/>
      <c r="AF1610" s="63"/>
      <c r="AG1610" s="63"/>
      <c r="AH1610" s="63"/>
      <c r="AI1610" s="63"/>
      <c r="AJ1610" s="63"/>
      <c r="AK1610" s="63"/>
      <c r="AL1610" s="63"/>
      <c r="AM1610" s="63"/>
      <c r="AN1610" s="63"/>
      <c r="AO1610" s="63"/>
      <c r="AP1610" s="63"/>
      <c r="AQ1610" s="63"/>
      <c r="AS1610" s="5">
        <f>IF(Q1610&gt;0,RANK(Q1610,(N1610:P1610,Q1610:AE1610)),0)</f>
        <v>3</v>
      </c>
      <c r="AT1610" s="5">
        <f>IF(R1610&gt;0,RANK(R1610,(N1610:P1610,Q1610:AE1610)),0)</f>
        <v>0</v>
      </c>
      <c r="AU1610" s="5">
        <f>IF(T1610&gt;0,RANK(T1610,(N1610:P1610,Q1610:AE1610)),0)</f>
        <v>0</v>
      </c>
      <c r="AV1610" s="5">
        <f>IF(S1610&gt;0,RANK(S1610,(N1610:P1610,Q1610:AE1610)),0)</f>
        <v>4</v>
      </c>
      <c r="AW1610" s="2">
        <f t="shared" si="657"/>
        <v>1.3442044953724107E-2</v>
      </c>
      <c r="AX1610" s="2">
        <f t="shared" si="658"/>
        <v>0</v>
      </c>
      <c r="AY1610" s="2">
        <f t="shared" si="659"/>
        <v>0</v>
      </c>
      <c r="AZ1610" s="2">
        <f t="shared" si="660"/>
        <v>2.8646981048920227E-3</v>
      </c>
      <c r="BB1610" t="s">
        <v>3079</v>
      </c>
      <c r="BC1610" t="s">
        <v>1221</v>
      </c>
      <c r="BD1610">
        <v>3</v>
      </c>
      <c r="BF1610" s="111">
        <v>29</v>
      </c>
      <c r="BG1610" s="113">
        <v>125</v>
      </c>
      <c r="BH1610" s="117">
        <f t="shared" si="651"/>
        <v>29125</v>
      </c>
      <c r="BJ1610" s="5" t="s">
        <v>3185</v>
      </c>
    </row>
    <row r="1611" spans="1:62" hidden="1" outlineLevel="1">
      <c r="A1611" t="s">
        <v>1835</v>
      </c>
      <c r="B1611" t="s">
        <v>1221</v>
      </c>
      <c r="C1611" s="1">
        <f t="shared" si="652"/>
        <v>12158</v>
      </c>
      <c r="D1611" s="5">
        <f>IF(N1611&gt;0, RANK(N1611,(N1611:P1611,Q1611:AE1611)),0)</f>
        <v>2</v>
      </c>
      <c r="E1611" s="5">
        <f>IF(O1611&gt;0,RANK(O1611,(N1611:P1611,Q1611:AE1611)),0)</f>
        <v>1</v>
      </c>
      <c r="F1611" s="5">
        <f>IF(P1611&gt;0,RANK(P1611,(N1611:P1611,Q1611:AE1611)),0)</f>
        <v>0</v>
      </c>
      <c r="G1611" s="131">
        <f t="shared" si="661"/>
        <v>3892</v>
      </c>
      <c r="H1611" s="136">
        <f t="shared" si="662"/>
        <v>0.32011844053298238</v>
      </c>
      <c r="I1611" s="2"/>
      <c r="J1611" s="2">
        <f t="shared" si="653"/>
        <v>0.33155124198058894</v>
      </c>
      <c r="K1611" s="2">
        <f t="shared" si="654"/>
        <v>0.65166968251357127</v>
      </c>
      <c r="L1611" s="2">
        <f t="shared" si="655"/>
        <v>0</v>
      </c>
      <c r="M1611" s="2">
        <f t="shared" si="656"/>
        <v>1.6779075505839791E-2</v>
      </c>
      <c r="N1611" s="63">
        <v>4031</v>
      </c>
      <c r="O1611" s="63">
        <v>7923</v>
      </c>
      <c r="P1611" s="63"/>
      <c r="Q1611" s="63">
        <v>188</v>
      </c>
      <c r="R1611" s="63"/>
      <c r="S1611" s="63">
        <v>16</v>
      </c>
      <c r="T1611" s="63"/>
      <c r="U1611" s="63"/>
      <c r="V1611" s="63"/>
      <c r="W1611" s="63"/>
      <c r="X1611" s="63"/>
      <c r="Y1611" s="63"/>
      <c r="Z1611" s="63"/>
      <c r="AA1611" s="63"/>
      <c r="AB1611" s="63"/>
      <c r="AC1611" s="63"/>
      <c r="AD1611" s="63"/>
      <c r="AE1611" s="63"/>
      <c r="AF1611" s="63"/>
      <c r="AG1611" s="63"/>
      <c r="AH1611" s="63"/>
      <c r="AI1611" s="63"/>
      <c r="AJ1611" s="63"/>
      <c r="AK1611" s="63"/>
      <c r="AL1611" s="63"/>
      <c r="AM1611" s="63"/>
      <c r="AN1611" s="63"/>
      <c r="AO1611" s="63"/>
      <c r="AP1611" s="63"/>
      <c r="AQ1611" s="63"/>
      <c r="AS1611" s="5">
        <f>IF(Q1611&gt;0,RANK(Q1611,(N1611:P1611,Q1611:AE1611)),0)</f>
        <v>3</v>
      </c>
      <c r="AT1611" s="5">
        <f>IF(R1611&gt;0,RANK(R1611,(N1611:P1611,Q1611:AE1611)),0)</f>
        <v>0</v>
      </c>
      <c r="AU1611" s="5">
        <f>IF(T1611&gt;0,RANK(T1611,(N1611:P1611,Q1611:AE1611)),0)</f>
        <v>0</v>
      </c>
      <c r="AV1611" s="5">
        <f>IF(S1611&gt;0,RANK(S1611,(N1611:P1611,Q1611:AE1611)),0)</f>
        <v>4</v>
      </c>
      <c r="AW1611" s="2">
        <f t="shared" si="657"/>
        <v>1.5463069583813127E-2</v>
      </c>
      <c r="AX1611" s="2">
        <f t="shared" si="658"/>
        <v>0</v>
      </c>
      <c r="AY1611" s="2">
        <f t="shared" si="659"/>
        <v>0</v>
      </c>
      <c r="AZ1611" s="2">
        <f t="shared" si="660"/>
        <v>1.3160059220266491E-3</v>
      </c>
      <c r="BB1611" t="s">
        <v>1835</v>
      </c>
      <c r="BC1611" t="s">
        <v>1221</v>
      </c>
      <c r="BD1611">
        <v>6</v>
      </c>
      <c r="BF1611" s="111">
        <v>29</v>
      </c>
      <c r="BG1611" s="113">
        <v>127</v>
      </c>
      <c r="BH1611" s="117">
        <f t="shared" si="651"/>
        <v>29127</v>
      </c>
      <c r="BJ1611" s="5" t="s">
        <v>3185</v>
      </c>
    </row>
    <row r="1612" spans="1:62" hidden="1" outlineLevel="1">
      <c r="A1612" t="s">
        <v>452</v>
      </c>
      <c r="B1612" t="s">
        <v>1221</v>
      </c>
      <c r="C1612" s="1">
        <f t="shared" ref="C1612:C1643" si="663">SUM(N1612:AQ1612)</f>
        <v>1655</v>
      </c>
      <c r="D1612" s="5">
        <f>IF(N1612&gt;0, RANK(N1612,(N1612:P1612,Q1612:AE1612)),0)</f>
        <v>2</v>
      </c>
      <c r="E1612" s="5">
        <f>IF(O1612&gt;0,RANK(O1612,(N1612:P1612,Q1612:AE1612)),0)</f>
        <v>1</v>
      </c>
      <c r="F1612" s="5">
        <f>IF(P1612&gt;0,RANK(P1612,(N1612:P1612,Q1612:AE1612)),0)</f>
        <v>0</v>
      </c>
      <c r="G1612" s="131">
        <f t="shared" si="661"/>
        <v>902</v>
      </c>
      <c r="H1612" s="136">
        <f t="shared" si="662"/>
        <v>0.5450151057401813</v>
      </c>
      <c r="I1612" s="2"/>
      <c r="J1612" s="2">
        <f t="shared" ref="J1612:J1642" si="664">IF($C1612=0,"-",N1612/$C1612)</f>
        <v>0.21329305135951662</v>
      </c>
      <c r="K1612" s="2">
        <f t="shared" ref="K1612:K1642" si="665">IF($C1612=0,"-",O1612/$C1612)</f>
        <v>0.7583081570996979</v>
      </c>
      <c r="L1612" s="2">
        <f t="shared" ref="L1612:L1642" si="666">IF($C1612=0,"-",P1612/$C1612)</f>
        <v>0</v>
      </c>
      <c r="M1612" s="2">
        <f t="shared" ref="M1612:M1642" si="667">IF(C1612=0,"-",(1-J1612-K1612-L1612))</f>
        <v>2.8398791540785506E-2</v>
      </c>
      <c r="N1612" s="63">
        <v>353</v>
      </c>
      <c r="O1612" s="63">
        <v>1255</v>
      </c>
      <c r="P1612" s="63"/>
      <c r="Q1612" s="63">
        <v>36</v>
      </c>
      <c r="R1612" s="63"/>
      <c r="S1612" s="63">
        <v>11</v>
      </c>
      <c r="T1612" s="63"/>
      <c r="U1612" s="63"/>
      <c r="V1612" s="63"/>
      <c r="W1612" s="63"/>
      <c r="X1612" s="63"/>
      <c r="Y1612" s="63"/>
      <c r="Z1612" s="63"/>
      <c r="AA1612" s="63"/>
      <c r="AB1612" s="63"/>
      <c r="AC1612" s="63"/>
      <c r="AD1612" s="63"/>
      <c r="AE1612" s="63"/>
      <c r="AF1612" s="63"/>
      <c r="AG1612" s="63"/>
      <c r="AH1612" s="63"/>
      <c r="AI1612" s="63"/>
      <c r="AJ1612" s="63"/>
      <c r="AK1612" s="63"/>
      <c r="AL1612" s="63"/>
      <c r="AM1612" s="63"/>
      <c r="AN1612" s="63"/>
      <c r="AO1612" s="63"/>
      <c r="AP1612" s="63"/>
      <c r="AQ1612" s="63"/>
      <c r="AS1612" s="5">
        <f>IF(Q1612&gt;0,RANK(Q1612,(N1612:P1612,Q1612:AE1612)),0)</f>
        <v>3</v>
      </c>
      <c r="AT1612" s="5">
        <f>IF(R1612&gt;0,RANK(R1612,(N1612:P1612,Q1612:AE1612)),0)</f>
        <v>0</v>
      </c>
      <c r="AU1612" s="5">
        <f>IF(T1612&gt;0,RANK(T1612,(N1612:P1612,Q1612:AE1612)),0)</f>
        <v>0</v>
      </c>
      <c r="AV1612" s="5">
        <f>IF(S1612&gt;0,RANK(S1612,(N1612:P1612,Q1612:AE1612)),0)</f>
        <v>4</v>
      </c>
      <c r="AW1612" s="2">
        <f t="shared" ref="AW1612:AW1642" si="668">IF($C1612=0,"-",Q1612/$C1612)</f>
        <v>2.175226586102719E-2</v>
      </c>
      <c r="AX1612" s="2">
        <f t="shared" ref="AX1612:AX1642" si="669">IF($C1612=0,"-",R1612/$C1612)</f>
        <v>0</v>
      </c>
      <c r="AY1612" s="2">
        <f t="shared" ref="AY1612:AY1642" si="670">IF($C1612=0,"-",T1612/$C1612)</f>
        <v>0</v>
      </c>
      <c r="AZ1612" s="2">
        <f t="shared" ref="AZ1612:AZ1642" si="671">IF($C1612=0,"-",S1612/$C1612)</f>
        <v>6.6465256797583082E-3</v>
      </c>
      <c r="BB1612" t="s">
        <v>452</v>
      </c>
      <c r="BC1612" t="s">
        <v>1221</v>
      </c>
      <c r="BD1612">
        <v>6</v>
      </c>
      <c r="BF1612" s="111">
        <v>29</v>
      </c>
      <c r="BG1612" s="113">
        <v>129</v>
      </c>
      <c r="BH1612" s="117">
        <f t="shared" si="651"/>
        <v>29129</v>
      </c>
      <c r="BJ1612" s="5" t="s">
        <v>3185</v>
      </c>
    </row>
    <row r="1613" spans="1:62" hidden="1" outlineLevel="1">
      <c r="A1613" t="s">
        <v>1274</v>
      </c>
      <c r="B1613" t="s">
        <v>1221</v>
      </c>
      <c r="C1613" s="1">
        <f t="shared" si="663"/>
        <v>11019</v>
      </c>
      <c r="D1613" s="5">
        <f>IF(N1613&gt;0, RANK(N1613,(N1613:P1613,Q1613:AE1613)),0)</f>
        <v>2</v>
      </c>
      <c r="E1613" s="5">
        <f>IF(O1613&gt;0,RANK(O1613,(N1613:P1613,Q1613:AE1613)),0)</f>
        <v>1</v>
      </c>
      <c r="F1613" s="5">
        <f>IF(P1613&gt;0,RANK(P1613,(N1613:P1613,Q1613:AE1613)),0)</f>
        <v>0</v>
      </c>
      <c r="G1613" s="131">
        <f t="shared" si="661"/>
        <v>5448</v>
      </c>
      <c r="H1613" s="136">
        <f t="shared" si="662"/>
        <v>0.49441873128233049</v>
      </c>
      <c r="I1613" s="2"/>
      <c r="J1613" s="2">
        <f t="shared" si="664"/>
        <v>0.24058444504946003</v>
      </c>
      <c r="K1613" s="2">
        <f t="shared" si="665"/>
        <v>0.73500317633179058</v>
      </c>
      <c r="L1613" s="2">
        <f t="shared" si="666"/>
        <v>0</v>
      </c>
      <c r="M1613" s="2">
        <f t="shared" si="667"/>
        <v>2.4412378618749342E-2</v>
      </c>
      <c r="N1613" s="63">
        <v>2651</v>
      </c>
      <c r="O1613" s="63">
        <v>8099</v>
      </c>
      <c r="P1613" s="63"/>
      <c r="Q1613" s="63">
        <v>232</v>
      </c>
      <c r="R1613" s="63"/>
      <c r="S1613" s="63">
        <v>37</v>
      </c>
      <c r="T1613" s="63"/>
      <c r="U1613" s="63"/>
      <c r="V1613" s="63"/>
      <c r="W1613" s="63"/>
      <c r="X1613" s="63"/>
      <c r="Y1613" s="63"/>
      <c r="Z1613" s="63"/>
      <c r="AA1613" s="63"/>
      <c r="AB1613" s="63"/>
      <c r="AC1613" s="63"/>
      <c r="AD1613" s="63"/>
      <c r="AE1613" s="63"/>
      <c r="AF1613" s="63"/>
      <c r="AG1613" s="63"/>
      <c r="AH1613" s="63"/>
      <c r="AI1613" s="63"/>
      <c r="AJ1613" s="63"/>
      <c r="AK1613" s="63"/>
      <c r="AL1613" s="63"/>
      <c r="AM1613" s="63"/>
      <c r="AN1613" s="63"/>
      <c r="AO1613" s="63"/>
      <c r="AP1613" s="63"/>
      <c r="AQ1613" s="63"/>
      <c r="AS1613" s="5">
        <f>IF(Q1613&gt;0,RANK(Q1613,(N1613:P1613,Q1613:AE1613)),0)</f>
        <v>3</v>
      </c>
      <c r="AT1613" s="5">
        <f>IF(R1613&gt;0,RANK(R1613,(N1613:P1613,Q1613:AE1613)),0)</f>
        <v>0</v>
      </c>
      <c r="AU1613" s="5">
        <f>IF(T1613&gt;0,RANK(T1613,(N1613:P1613,Q1613:AE1613)),0)</f>
        <v>0</v>
      </c>
      <c r="AV1613" s="5">
        <f>IF(S1613&gt;0,RANK(S1613,(N1613:P1613,Q1613:AE1613)),0)</f>
        <v>4</v>
      </c>
      <c r="AW1613" s="2">
        <f t="shared" si="668"/>
        <v>2.1054542154460478E-2</v>
      </c>
      <c r="AX1613" s="2">
        <f t="shared" si="669"/>
        <v>0</v>
      </c>
      <c r="AY1613" s="2">
        <f t="shared" si="670"/>
        <v>0</v>
      </c>
      <c r="AZ1613" s="2">
        <f t="shared" si="671"/>
        <v>3.3578364642889553E-3</v>
      </c>
      <c r="BB1613" t="s">
        <v>1274</v>
      </c>
      <c r="BC1613" t="s">
        <v>1221</v>
      </c>
      <c r="BD1613">
        <v>3</v>
      </c>
      <c r="BF1613" s="111">
        <v>29</v>
      </c>
      <c r="BG1613" s="113">
        <v>131</v>
      </c>
      <c r="BH1613" s="117">
        <f t="shared" si="651"/>
        <v>29131</v>
      </c>
      <c r="BJ1613" s="5" t="s">
        <v>3185</v>
      </c>
    </row>
    <row r="1614" spans="1:62" hidden="1" outlineLevel="1">
      <c r="A1614" t="s">
        <v>530</v>
      </c>
      <c r="B1614" t="s">
        <v>1221</v>
      </c>
      <c r="C1614" s="1">
        <f t="shared" si="663"/>
        <v>4920</v>
      </c>
      <c r="D1614" s="5">
        <f>IF(N1614&gt;0, RANK(N1614,(N1614:P1614,Q1614:AE1614)),0)</f>
        <v>2</v>
      </c>
      <c r="E1614" s="5">
        <f>IF(O1614&gt;0,RANK(O1614,(N1614:P1614,Q1614:AE1614)),0)</f>
        <v>1</v>
      </c>
      <c r="F1614" s="5">
        <f>IF(P1614&gt;0,RANK(P1614,(N1614:P1614,Q1614:AE1614)),0)</f>
        <v>0</v>
      </c>
      <c r="G1614" s="131">
        <f t="shared" si="661"/>
        <v>1139</v>
      </c>
      <c r="H1614" s="136">
        <f t="shared" si="662"/>
        <v>0.23150406504065041</v>
      </c>
      <c r="I1614" s="2"/>
      <c r="J1614" s="2">
        <f t="shared" si="664"/>
        <v>0.37764227642276421</v>
      </c>
      <c r="K1614" s="2">
        <f t="shared" si="665"/>
        <v>0.60914634146341462</v>
      </c>
      <c r="L1614" s="2">
        <f t="shared" si="666"/>
        <v>0</v>
      </c>
      <c r="M1614" s="2">
        <f t="shared" si="667"/>
        <v>1.3211382113821113E-2</v>
      </c>
      <c r="N1614" s="63">
        <v>1858</v>
      </c>
      <c r="O1614" s="63">
        <v>2997</v>
      </c>
      <c r="P1614" s="63"/>
      <c r="Q1614" s="63">
        <v>59</v>
      </c>
      <c r="R1614" s="63"/>
      <c r="S1614" s="63">
        <v>6</v>
      </c>
      <c r="T1614" s="63"/>
      <c r="U1614" s="63"/>
      <c r="V1614" s="63"/>
      <c r="W1614" s="63"/>
      <c r="X1614" s="63"/>
      <c r="Y1614" s="63"/>
      <c r="Z1614" s="63"/>
      <c r="AA1614" s="63"/>
      <c r="AB1614" s="63"/>
      <c r="AC1614" s="63"/>
      <c r="AD1614" s="63"/>
      <c r="AE1614" s="63"/>
      <c r="AF1614" s="63"/>
      <c r="AG1614" s="63"/>
      <c r="AH1614" s="63"/>
      <c r="AI1614" s="63"/>
      <c r="AJ1614" s="63"/>
      <c r="AK1614" s="63"/>
      <c r="AL1614" s="63"/>
      <c r="AM1614" s="63"/>
      <c r="AN1614" s="63"/>
      <c r="AO1614" s="63"/>
      <c r="AP1614" s="63"/>
      <c r="AQ1614" s="63"/>
      <c r="AS1614" s="5">
        <f>IF(Q1614&gt;0,RANK(Q1614,(N1614:P1614,Q1614:AE1614)),0)</f>
        <v>3</v>
      </c>
      <c r="AT1614" s="5">
        <f>IF(R1614&gt;0,RANK(R1614,(N1614:P1614,Q1614:AE1614)),0)</f>
        <v>0</v>
      </c>
      <c r="AU1614" s="5">
        <f>IF(T1614&gt;0,RANK(T1614,(N1614:P1614,Q1614:AE1614)),0)</f>
        <v>0</v>
      </c>
      <c r="AV1614" s="5">
        <f>IF(S1614&gt;0,RANK(S1614,(N1614:P1614,Q1614:AE1614)),0)</f>
        <v>4</v>
      </c>
      <c r="AW1614" s="2">
        <f t="shared" si="668"/>
        <v>1.1991869918699187E-2</v>
      </c>
      <c r="AX1614" s="2">
        <f t="shared" si="669"/>
        <v>0</v>
      </c>
      <c r="AY1614" s="2">
        <f t="shared" si="670"/>
        <v>0</v>
      </c>
      <c r="AZ1614" s="2">
        <f t="shared" si="671"/>
        <v>1.2195121951219512E-3</v>
      </c>
      <c r="BB1614" t="s">
        <v>530</v>
      </c>
      <c r="BC1614" t="s">
        <v>1221</v>
      </c>
      <c r="BD1614">
        <v>8</v>
      </c>
      <c r="BF1614" s="111">
        <v>29</v>
      </c>
      <c r="BG1614" s="113">
        <v>133</v>
      </c>
      <c r="BH1614" s="117">
        <f t="shared" si="651"/>
        <v>29133</v>
      </c>
      <c r="BJ1614" s="5" t="s">
        <v>3185</v>
      </c>
    </row>
    <row r="1615" spans="1:62" hidden="1" outlineLevel="1">
      <c r="A1615" t="s">
        <v>3150</v>
      </c>
      <c r="B1615" t="s">
        <v>1221</v>
      </c>
      <c r="C1615" s="1">
        <f t="shared" si="663"/>
        <v>6443</v>
      </c>
      <c r="D1615" s="5">
        <f>IF(N1615&gt;0, RANK(N1615,(N1615:P1615,Q1615:AE1615)),0)</f>
        <v>2</v>
      </c>
      <c r="E1615" s="5">
        <f>IF(O1615&gt;0,RANK(O1615,(N1615:P1615,Q1615:AE1615)),0)</f>
        <v>1</v>
      </c>
      <c r="F1615" s="5">
        <f>IF(P1615&gt;0,RANK(P1615,(N1615:P1615,Q1615:AE1615)),0)</f>
        <v>0</v>
      </c>
      <c r="G1615" s="131">
        <f t="shared" si="661"/>
        <v>3096</v>
      </c>
      <c r="H1615" s="136">
        <f t="shared" si="662"/>
        <v>0.48052149619742357</v>
      </c>
      <c r="I1615" s="2"/>
      <c r="J1615" s="2">
        <f t="shared" si="664"/>
        <v>0.24957318019556107</v>
      </c>
      <c r="K1615" s="2">
        <f t="shared" si="665"/>
        <v>0.73009467639298464</v>
      </c>
      <c r="L1615" s="2">
        <f t="shared" si="666"/>
        <v>0</v>
      </c>
      <c r="M1615" s="2">
        <f t="shared" si="667"/>
        <v>2.0332143411454284E-2</v>
      </c>
      <c r="N1615" s="63">
        <v>1608</v>
      </c>
      <c r="O1615" s="63">
        <v>4704</v>
      </c>
      <c r="P1615" s="63"/>
      <c r="Q1615" s="63">
        <v>108</v>
      </c>
      <c r="R1615" s="63"/>
      <c r="S1615" s="63">
        <v>23</v>
      </c>
      <c r="T1615" s="63"/>
      <c r="U1615" s="63"/>
      <c r="V1615" s="63"/>
      <c r="W1615" s="63"/>
      <c r="X1615" s="63"/>
      <c r="Y1615" s="63"/>
      <c r="Z1615" s="63"/>
      <c r="AA1615" s="63"/>
      <c r="AB1615" s="63"/>
      <c r="AC1615" s="63"/>
      <c r="AD1615" s="63"/>
      <c r="AE1615" s="63"/>
      <c r="AF1615" s="63"/>
      <c r="AG1615" s="63"/>
      <c r="AH1615" s="63"/>
      <c r="AI1615" s="63"/>
      <c r="AJ1615" s="63"/>
      <c r="AK1615" s="63"/>
      <c r="AL1615" s="63"/>
      <c r="AM1615" s="63"/>
      <c r="AN1615" s="63"/>
      <c r="AO1615" s="63"/>
      <c r="AP1615" s="63"/>
      <c r="AQ1615" s="63"/>
      <c r="AS1615" s="5">
        <f>IF(Q1615&gt;0,RANK(Q1615,(N1615:P1615,Q1615:AE1615)),0)</f>
        <v>3</v>
      </c>
      <c r="AT1615" s="5">
        <f>IF(R1615&gt;0,RANK(R1615,(N1615:P1615,Q1615:AE1615)),0)</f>
        <v>0</v>
      </c>
      <c r="AU1615" s="5">
        <f>IF(T1615&gt;0,RANK(T1615,(N1615:P1615,Q1615:AE1615)),0)</f>
        <v>0</v>
      </c>
      <c r="AV1615" s="5">
        <f>IF(S1615&gt;0,RANK(S1615,(N1615:P1615,Q1615:AE1615)),0)</f>
        <v>4</v>
      </c>
      <c r="AW1615" s="2">
        <f t="shared" si="668"/>
        <v>1.6762377774328728E-2</v>
      </c>
      <c r="AX1615" s="2">
        <f t="shared" si="669"/>
        <v>0</v>
      </c>
      <c r="AY1615" s="2">
        <f t="shared" si="670"/>
        <v>0</v>
      </c>
      <c r="AZ1615" s="2">
        <f t="shared" si="671"/>
        <v>3.5697656371255627E-3</v>
      </c>
      <c r="BB1615" t="s">
        <v>3150</v>
      </c>
      <c r="BC1615" t="s">
        <v>1221</v>
      </c>
      <c r="BD1615">
        <v>4</v>
      </c>
      <c r="BF1615" s="111">
        <v>29</v>
      </c>
      <c r="BG1615" s="113">
        <v>135</v>
      </c>
      <c r="BH1615" s="117">
        <f t="shared" si="651"/>
        <v>29135</v>
      </c>
      <c r="BJ1615" s="5" t="s">
        <v>3185</v>
      </c>
    </row>
    <row r="1616" spans="1:62" hidden="1" outlineLevel="1">
      <c r="A1616" t="s">
        <v>651</v>
      </c>
      <c r="B1616" t="s">
        <v>1221</v>
      </c>
      <c r="C1616" s="1">
        <f t="shared" si="663"/>
        <v>4057</v>
      </c>
      <c r="D1616" s="5">
        <f>IF(N1616&gt;0, RANK(N1616,(N1616:P1616,Q1616:AE1616)),0)</f>
        <v>2</v>
      </c>
      <c r="E1616" s="5">
        <f>IF(O1616&gt;0,RANK(O1616,(N1616:P1616,Q1616:AE1616)),0)</f>
        <v>1</v>
      </c>
      <c r="F1616" s="5">
        <f>IF(P1616&gt;0,RANK(P1616,(N1616:P1616,Q1616:AE1616)),0)</f>
        <v>0</v>
      </c>
      <c r="G1616" s="131">
        <f t="shared" si="661"/>
        <v>1166</v>
      </c>
      <c r="H1616" s="136">
        <f t="shared" si="662"/>
        <v>0.28740448607345331</v>
      </c>
      <c r="I1616" s="2"/>
      <c r="J1616" s="2">
        <f t="shared" si="664"/>
        <v>0.34458959822528962</v>
      </c>
      <c r="K1616" s="2">
        <f t="shared" si="665"/>
        <v>0.63199408429874293</v>
      </c>
      <c r="L1616" s="2">
        <f t="shared" si="666"/>
        <v>0</v>
      </c>
      <c r="M1616" s="2">
        <f t="shared" si="667"/>
        <v>2.3416317475967507E-2</v>
      </c>
      <c r="N1616" s="63">
        <v>1398</v>
      </c>
      <c r="O1616" s="63">
        <v>2564</v>
      </c>
      <c r="P1616" s="63"/>
      <c r="Q1616" s="63">
        <v>83</v>
      </c>
      <c r="R1616" s="63"/>
      <c r="S1616" s="63">
        <v>12</v>
      </c>
      <c r="T1616" s="63"/>
      <c r="U1616" s="63"/>
      <c r="V1616" s="63"/>
      <c r="W1616" s="63"/>
      <c r="X1616" s="63"/>
      <c r="Y1616" s="63"/>
      <c r="Z1616" s="63"/>
      <c r="AA1616" s="63"/>
      <c r="AB1616" s="63"/>
      <c r="AC1616" s="63"/>
      <c r="AD1616" s="63"/>
      <c r="AE1616" s="63"/>
      <c r="AF1616" s="63"/>
      <c r="AG1616" s="63"/>
      <c r="AH1616" s="63"/>
      <c r="AI1616" s="63"/>
      <c r="AJ1616" s="63"/>
      <c r="AK1616" s="63"/>
      <c r="AL1616" s="63"/>
      <c r="AM1616" s="63"/>
      <c r="AN1616" s="63"/>
      <c r="AO1616" s="63"/>
      <c r="AP1616" s="63"/>
      <c r="AQ1616" s="63"/>
      <c r="AS1616" s="5">
        <f>IF(Q1616&gt;0,RANK(Q1616,(N1616:P1616,Q1616:AE1616)),0)</f>
        <v>3</v>
      </c>
      <c r="AT1616" s="5">
        <f>IF(R1616&gt;0,RANK(R1616,(N1616:P1616,Q1616:AE1616)),0)</f>
        <v>0</v>
      </c>
      <c r="AU1616" s="5">
        <f>IF(T1616&gt;0,RANK(T1616,(N1616:P1616,Q1616:AE1616)),0)</f>
        <v>0</v>
      </c>
      <c r="AV1616" s="5">
        <f>IF(S1616&gt;0,RANK(S1616,(N1616:P1616,Q1616:AE1616)),0)</f>
        <v>4</v>
      </c>
      <c r="AW1616" s="2">
        <f t="shared" si="668"/>
        <v>2.0458466847424205E-2</v>
      </c>
      <c r="AX1616" s="2">
        <f t="shared" si="669"/>
        <v>0</v>
      </c>
      <c r="AY1616" s="2">
        <f t="shared" si="670"/>
        <v>0</v>
      </c>
      <c r="AZ1616" s="2">
        <f t="shared" si="671"/>
        <v>2.9578506285432584E-3</v>
      </c>
      <c r="BB1616" t="s">
        <v>651</v>
      </c>
      <c r="BC1616" t="s">
        <v>1221</v>
      </c>
      <c r="BD1616">
        <v>6</v>
      </c>
      <c r="BF1616" s="111">
        <v>29</v>
      </c>
      <c r="BG1616" s="113">
        <v>137</v>
      </c>
      <c r="BH1616" s="117">
        <f t="shared" si="651"/>
        <v>29137</v>
      </c>
      <c r="BJ1616" s="5" t="s">
        <v>3185</v>
      </c>
    </row>
    <row r="1617" spans="1:62" hidden="1" outlineLevel="1">
      <c r="A1617" t="s">
        <v>1414</v>
      </c>
      <c r="B1617" t="s">
        <v>1221</v>
      </c>
      <c r="C1617" s="1">
        <f t="shared" si="663"/>
        <v>5327</v>
      </c>
      <c r="D1617" s="5">
        <f>IF(N1617&gt;0, RANK(N1617,(N1617:P1617,Q1617:AE1617)),0)</f>
        <v>2</v>
      </c>
      <c r="E1617" s="5">
        <f>IF(O1617&gt;0,RANK(O1617,(N1617:P1617,Q1617:AE1617)),0)</f>
        <v>1</v>
      </c>
      <c r="F1617" s="5">
        <f>IF(P1617&gt;0,RANK(P1617,(N1617:P1617,Q1617:AE1617)),0)</f>
        <v>0</v>
      </c>
      <c r="G1617" s="131">
        <f t="shared" si="661"/>
        <v>1750</v>
      </c>
      <c r="H1617" s="136">
        <f t="shared" si="662"/>
        <v>0.32851511169513797</v>
      </c>
      <c r="I1617" s="2"/>
      <c r="J1617" s="2">
        <f t="shared" si="664"/>
        <v>0.32663788248545145</v>
      </c>
      <c r="K1617" s="2">
        <f t="shared" si="665"/>
        <v>0.65515299418058948</v>
      </c>
      <c r="L1617" s="2">
        <f t="shared" si="666"/>
        <v>0</v>
      </c>
      <c r="M1617" s="2">
        <f t="shared" si="667"/>
        <v>1.8209123333959076E-2</v>
      </c>
      <c r="N1617" s="63">
        <v>1740</v>
      </c>
      <c r="O1617" s="63">
        <v>3490</v>
      </c>
      <c r="P1617" s="63"/>
      <c r="Q1617" s="63">
        <v>77</v>
      </c>
      <c r="R1617" s="63"/>
      <c r="S1617" s="63">
        <v>20</v>
      </c>
      <c r="T1617" s="63"/>
      <c r="U1617" s="63"/>
      <c r="V1617" s="63"/>
      <c r="W1617" s="63"/>
      <c r="X1617" s="63"/>
      <c r="Y1617" s="63"/>
      <c r="Z1617" s="63"/>
      <c r="AA1617" s="63"/>
      <c r="AB1617" s="63"/>
      <c r="AC1617" s="63"/>
      <c r="AD1617" s="63"/>
      <c r="AE1617" s="63"/>
      <c r="AF1617" s="63"/>
      <c r="AG1617" s="63"/>
      <c r="AH1617" s="63"/>
      <c r="AI1617" s="63"/>
      <c r="AJ1617" s="63"/>
      <c r="AK1617" s="63"/>
      <c r="AL1617" s="63"/>
      <c r="AM1617" s="63"/>
      <c r="AN1617" s="63"/>
      <c r="AO1617" s="63"/>
      <c r="AP1617" s="63"/>
      <c r="AQ1617" s="63"/>
      <c r="AS1617" s="5">
        <f>IF(Q1617&gt;0,RANK(Q1617,(N1617:P1617,Q1617:AE1617)),0)</f>
        <v>3</v>
      </c>
      <c r="AT1617" s="5">
        <f>IF(R1617&gt;0,RANK(R1617,(N1617:P1617,Q1617:AE1617)),0)</f>
        <v>0</v>
      </c>
      <c r="AU1617" s="5">
        <f>IF(T1617&gt;0,RANK(T1617,(N1617:P1617,Q1617:AE1617)),0)</f>
        <v>0</v>
      </c>
      <c r="AV1617" s="5">
        <f>IF(S1617&gt;0,RANK(S1617,(N1617:P1617,Q1617:AE1617)),0)</f>
        <v>4</v>
      </c>
      <c r="AW1617" s="2">
        <f t="shared" si="668"/>
        <v>1.4454664914586071E-2</v>
      </c>
      <c r="AX1617" s="2">
        <f t="shared" si="669"/>
        <v>0</v>
      </c>
      <c r="AY1617" s="2">
        <f t="shared" si="670"/>
        <v>0</v>
      </c>
      <c r="AZ1617" s="2">
        <f t="shared" si="671"/>
        <v>3.7544584193730055E-3</v>
      </c>
      <c r="BB1617" t="s">
        <v>1414</v>
      </c>
      <c r="BC1617" t="s">
        <v>1221</v>
      </c>
      <c r="BD1617">
        <v>3</v>
      </c>
      <c r="BF1617" s="111">
        <v>29</v>
      </c>
      <c r="BG1617" s="113">
        <v>139</v>
      </c>
      <c r="BH1617" s="117">
        <f t="shared" si="651"/>
        <v>29139</v>
      </c>
      <c r="BJ1617" s="5" t="s">
        <v>3185</v>
      </c>
    </row>
    <row r="1618" spans="1:62" hidden="1" outlineLevel="1">
      <c r="A1618" t="s">
        <v>1153</v>
      </c>
      <c r="B1618" t="s">
        <v>1221</v>
      </c>
      <c r="C1618" s="1">
        <f t="shared" si="663"/>
        <v>8688</v>
      </c>
      <c r="D1618" s="5">
        <f>IF(N1618&gt;0, RANK(N1618,(N1618:P1618,Q1618:AE1618)),0)</f>
        <v>2</v>
      </c>
      <c r="E1618" s="5">
        <f>IF(O1618&gt;0,RANK(O1618,(N1618:P1618,Q1618:AE1618)),0)</f>
        <v>1</v>
      </c>
      <c r="F1618" s="5">
        <f>IF(P1618&gt;0,RANK(P1618,(N1618:P1618,Q1618:AE1618)),0)</f>
        <v>0</v>
      </c>
      <c r="G1618" s="131">
        <f t="shared" si="661"/>
        <v>2960</v>
      </c>
      <c r="H1618" s="136">
        <f t="shared" si="662"/>
        <v>0.3406998158379374</v>
      </c>
      <c r="I1618" s="2"/>
      <c r="J1618" s="2">
        <f t="shared" si="664"/>
        <v>0.31917587476979742</v>
      </c>
      <c r="K1618" s="2">
        <f t="shared" si="665"/>
        <v>0.65987569060773477</v>
      </c>
      <c r="L1618" s="2">
        <f t="shared" si="666"/>
        <v>0</v>
      </c>
      <c r="M1618" s="2">
        <f t="shared" si="667"/>
        <v>2.094843462246776E-2</v>
      </c>
      <c r="N1618" s="63">
        <v>2773</v>
      </c>
      <c r="O1618" s="63">
        <v>5733</v>
      </c>
      <c r="P1618" s="63"/>
      <c r="Q1618" s="63">
        <v>149</v>
      </c>
      <c r="R1618" s="63"/>
      <c r="S1618" s="63">
        <v>33</v>
      </c>
      <c r="T1618" s="63"/>
      <c r="U1618" s="63"/>
      <c r="V1618" s="63"/>
      <c r="W1618" s="63"/>
      <c r="X1618" s="63"/>
      <c r="Y1618" s="63"/>
      <c r="Z1618" s="63"/>
      <c r="AA1618" s="63"/>
      <c r="AB1618" s="63"/>
      <c r="AC1618" s="63"/>
      <c r="AD1618" s="63"/>
      <c r="AE1618" s="63"/>
      <c r="AF1618" s="63"/>
      <c r="AG1618" s="63"/>
      <c r="AH1618" s="63"/>
      <c r="AI1618" s="63"/>
      <c r="AJ1618" s="63"/>
      <c r="AK1618" s="63"/>
      <c r="AL1618" s="63"/>
      <c r="AM1618" s="63"/>
      <c r="AN1618" s="63"/>
      <c r="AO1618" s="63"/>
      <c r="AP1618" s="63"/>
      <c r="AQ1618" s="63"/>
      <c r="AS1618" s="5">
        <f>IF(Q1618&gt;0,RANK(Q1618,(N1618:P1618,Q1618:AE1618)),0)</f>
        <v>3</v>
      </c>
      <c r="AT1618" s="5">
        <f>IF(R1618&gt;0,RANK(R1618,(N1618:P1618,Q1618:AE1618)),0)</f>
        <v>0</v>
      </c>
      <c r="AU1618" s="5">
        <f>IF(T1618&gt;0,RANK(T1618,(N1618:P1618,Q1618:AE1618)),0)</f>
        <v>0</v>
      </c>
      <c r="AV1618" s="5">
        <f>IF(S1618&gt;0,RANK(S1618,(N1618:P1618,Q1618:AE1618)),0)</f>
        <v>4</v>
      </c>
      <c r="AW1618" s="2">
        <f t="shared" si="668"/>
        <v>1.7150092081031309E-2</v>
      </c>
      <c r="AX1618" s="2">
        <f t="shared" si="669"/>
        <v>0</v>
      </c>
      <c r="AY1618" s="2">
        <f t="shared" si="670"/>
        <v>0</v>
      </c>
      <c r="AZ1618" s="2">
        <f t="shared" si="671"/>
        <v>3.7983425414364639E-3</v>
      </c>
      <c r="BB1618" t="s">
        <v>1153</v>
      </c>
      <c r="BC1618" t="s">
        <v>1221</v>
      </c>
      <c r="BD1618">
        <v>4</v>
      </c>
      <c r="BF1618" s="111">
        <v>29</v>
      </c>
      <c r="BG1618" s="113">
        <v>141</v>
      </c>
      <c r="BH1618" s="117">
        <f t="shared" si="651"/>
        <v>29141</v>
      </c>
      <c r="BJ1618" s="5" t="s">
        <v>3185</v>
      </c>
    </row>
    <row r="1619" spans="1:62" hidden="1" outlineLevel="1">
      <c r="A1619" t="s">
        <v>1332</v>
      </c>
      <c r="B1619" t="s">
        <v>1221</v>
      </c>
      <c r="C1619" s="1">
        <f t="shared" si="663"/>
        <v>7250</v>
      </c>
      <c r="D1619" s="5">
        <f>IF(N1619&gt;0, RANK(N1619,(N1619:P1619,Q1619:AE1619)),0)</f>
        <v>2</v>
      </c>
      <c r="E1619" s="5">
        <f>IF(O1619&gt;0,RANK(O1619,(N1619:P1619,Q1619:AE1619)),0)</f>
        <v>1</v>
      </c>
      <c r="F1619" s="5">
        <f>IF(P1619&gt;0,RANK(P1619,(N1619:P1619,Q1619:AE1619)),0)</f>
        <v>0</v>
      </c>
      <c r="G1619" s="131">
        <f t="shared" si="661"/>
        <v>1470</v>
      </c>
      <c r="H1619" s="136">
        <f t="shared" si="662"/>
        <v>0.20275862068965517</v>
      </c>
      <c r="I1619" s="2"/>
      <c r="J1619" s="2">
        <f t="shared" si="664"/>
        <v>0.38813793103448274</v>
      </c>
      <c r="K1619" s="2">
        <f t="shared" si="665"/>
        <v>0.59089655172413791</v>
      </c>
      <c r="L1619" s="2">
        <f t="shared" si="666"/>
        <v>0</v>
      </c>
      <c r="M1619" s="2">
        <f t="shared" si="667"/>
        <v>2.0965517241379295E-2</v>
      </c>
      <c r="N1619" s="63">
        <v>2814</v>
      </c>
      <c r="O1619" s="63">
        <v>4284</v>
      </c>
      <c r="P1619" s="63"/>
      <c r="Q1619" s="63">
        <v>127</v>
      </c>
      <c r="R1619" s="63"/>
      <c r="S1619" s="63">
        <v>25</v>
      </c>
      <c r="T1619" s="63"/>
      <c r="U1619" s="63"/>
      <c r="V1619" s="63"/>
      <c r="W1619" s="63"/>
      <c r="X1619" s="63"/>
      <c r="Y1619" s="63"/>
      <c r="Z1619" s="63"/>
      <c r="AA1619" s="63"/>
      <c r="AB1619" s="63"/>
      <c r="AC1619" s="63"/>
      <c r="AD1619" s="63"/>
      <c r="AE1619" s="63"/>
      <c r="AF1619" s="63"/>
      <c r="AG1619" s="63"/>
      <c r="AH1619" s="63"/>
      <c r="AI1619" s="63"/>
      <c r="AJ1619" s="63"/>
      <c r="AK1619" s="63"/>
      <c r="AL1619" s="63"/>
      <c r="AM1619" s="63"/>
      <c r="AN1619" s="63"/>
      <c r="AO1619" s="63"/>
      <c r="AP1619" s="63"/>
      <c r="AQ1619" s="63"/>
      <c r="AS1619" s="5">
        <f>IF(Q1619&gt;0,RANK(Q1619,(N1619:P1619,Q1619:AE1619)),0)</f>
        <v>3</v>
      </c>
      <c r="AT1619" s="5">
        <f>IF(R1619&gt;0,RANK(R1619,(N1619:P1619,Q1619:AE1619)),0)</f>
        <v>0</v>
      </c>
      <c r="AU1619" s="5">
        <f>IF(T1619&gt;0,RANK(T1619,(N1619:P1619,Q1619:AE1619)),0)</f>
        <v>0</v>
      </c>
      <c r="AV1619" s="5">
        <f>IF(S1619&gt;0,RANK(S1619,(N1619:P1619,Q1619:AE1619)),0)</f>
        <v>4</v>
      </c>
      <c r="AW1619" s="2">
        <f t="shared" si="668"/>
        <v>1.7517241379310346E-2</v>
      </c>
      <c r="AX1619" s="2">
        <f t="shared" si="669"/>
        <v>0</v>
      </c>
      <c r="AY1619" s="2">
        <f t="shared" si="670"/>
        <v>0</v>
      </c>
      <c r="AZ1619" s="2">
        <f t="shared" si="671"/>
        <v>3.4482758620689655E-3</v>
      </c>
      <c r="BB1619" t="s">
        <v>1332</v>
      </c>
      <c r="BC1619" t="s">
        <v>1221</v>
      </c>
      <c r="BD1619">
        <v>8</v>
      </c>
      <c r="BF1619" s="111">
        <v>29</v>
      </c>
      <c r="BG1619" s="113">
        <v>143</v>
      </c>
      <c r="BH1619" s="117">
        <f t="shared" si="651"/>
        <v>29143</v>
      </c>
      <c r="BJ1619" s="5" t="s">
        <v>3185</v>
      </c>
    </row>
    <row r="1620" spans="1:62" hidden="1" outlineLevel="1">
      <c r="A1620" t="s">
        <v>1144</v>
      </c>
      <c r="B1620" t="s">
        <v>1221</v>
      </c>
      <c r="C1620" s="1">
        <f t="shared" si="663"/>
        <v>25083</v>
      </c>
      <c r="D1620" s="5">
        <f>IF(N1620&gt;0, RANK(N1620,(N1620:P1620,Q1620:AE1620)),0)</f>
        <v>2</v>
      </c>
      <c r="E1620" s="5">
        <f>IF(O1620&gt;0,RANK(O1620,(N1620:P1620,Q1620:AE1620)),0)</f>
        <v>1</v>
      </c>
      <c r="F1620" s="5">
        <f>IF(P1620&gt;0,RANK(P1620,(N1620:P1620,Q1620:AE1620)),0)</f>
        <v>0</v>
      </c>
      <c r="G1620" s="131">
        <f t="shared" si="661"/>
        <v>11756</v>
      </c>
      <c r="H1620" s="136">
        <f t="shared" si="662"/>
        <v>0.46868396922218236</v>
      </c>
      <c r="I1620" s="2"/>
      <c r="J1620" s="2">
        <f t="shared" si="664"/>
        <v>0.2561495833831679</v>
      </c>
      <c r="K1620" s="2">
        <f t="shared" si="665"/>
        <v>0.72483355260535021</v>
      </c>
      <c r="L1620" s="2">
        <f t="shared" si="666"/>
        <v>0</v>
      </c>
      <c r="M1620" s="2">
        <f t="shared" si="667"/>
        <v>1.9016864011481838E-2</v>
      </c>
      <c r="N1620" s="63">
        <v>6425</v>
      </c>
      <c r="O1620" s="63">
        <v>18181</v>
      </c>
      <c r="P1620" s="63"/>
      <c r="Q1620" s="63">
        <v>398</v>
      </c>
      <c r="R1620" s="63"/>
      <c r="S1620" s="63">
        <v>79</v>
      </c>
      <c r="T1620" s="63"/>
      <c r="U1620" s="63"/>
      <c r="V1620" s="63"/>
      <c r="W1620" s="63"/>
      <c r="X1620" s="63"/>
      <c r="Y1620" s="63"/>
      <c r="Z1620" s="63"/>
      <c r="AA1620" s="63"/>
      <c r="AB1620" s="63"/>
      <c r="AC1620" s="63"/>
      <c r="AD1620" s="63"/>
      <c r="AE1620" s="63"/>
      <c r="AF1620" s="63"/>
      <c r="AG1620" s="63"/>
      <c r="AH1620" s="63"/>
      <c r="AI1620" s="63"/>
      <c r="AJ1620" s="63"/>
      <c r="AK1620" s="63"/>
      <c r="AL1620" s="63"/>
      <c r="AM1620" s="63"/>
      <c r="AN1620" s="63"/>
      <c r="AO1620" s="63"/>
      <c r="AP1620" s="63"/>
      <c r="AQ1620" s="63"/>
      <c r="AS1620" s="5">
        <f>IF(Q1620&gt;0,RANK(Q1620,(N1620:P1620,Q1620:AE1620)),0)</f>
        <v>3</v>
      </c>
      <c r="AT1620" s="5">
        <f>IF(R1620&gt;0,RANK(R1620,(N1620:P1620,Q1620:AE1620)),0)</f>
        <v>0</v>
      </c>
      <c r="AU1620" s="5">
        <f>IF(T1620&gt;0,RANK(T1620,(N1620:P1620,Q1620:AE1620)),0)</f>
        <v>0</v>
      </c>
      <c r="AV1620" s="5">
        <f>IF(S1620&gt;0,RANK(S1620,(N1620:P1620,Q1620:AE1620)),0)</f>
        <v>4</v>
      </c>
      <c r="AW1620" s="2">
        <f t="shared" si="668"/>
        <v>1.5867320495953435E-2</v>
      </c>
      <c r="AX1620" s="2">
        <f t="shared" si="669"/>
        <v>0</v>
      </c>
      <c r="AY1620" s="2">
        <f t="shared" si="670"/>
        <v>0</v>
      </c>
      <c r="AZ1620" s="2">
        <f t="shared" si="671"/>
        <v>3.1495435155284458E-3</v>
      </c>
      <c r="BB1620" t="s">
        <v>1144</v>
      </c>
      <c r="BC1620" t="s">
        <v>1221</v>
      </c>
      <c r="BD1620">
        <v>7</v>
      </c>
      <c r="BF1620" s="111">
        <v>29</v>
      </c>
      <c r="BG1620" s="113">
        <v>145</v>
      </c>
      <c r="BH1620" s="117">
        <f t="shared" si="651"/>
        <v>29145</v>
      </c>
      <c r="BJ1620" s="5" t="s">
        <v>3185</v>
      </c>
    </row>
    <row r="1621" spans="1:62" hidden="1" outlineLevel="1">
      <c r="A1621" t="s">
        <v>1288</v>
      </c>
      <c r="B1621" t="s">
        <v>1221</v>
      </c>
      <c r="C1621" s="1">
        <f t="shared" si="663"/>
        <v>8976</v>
      </c>
      <c r="D1621" s="5">
        <f>IF(N1621&gt;0, RANK(N1621,(N1621:P1621,Q1621:AE1621)),0)</f>
        <v>2</v>
      </c>
      <c r="E1621" s="5">
        <f>IF(O1621&gt;0,RANK(O1621,(N1621:P1621,Q1621:AE1621)),0)</f>
        <v>1</v>
      </c>
      <c r="F1621" s="5">
        <f>IF(P1621&gt;0,RANK(P1621,(N1621:P1621,Q1621:AE1621)),0)</f>
        <v>0</v>
      </c>
      <c r="G1621" s="131">
        <f t="shared" si="661"/>
        <v>2421</v>
      </c>
      <c r="H1621" s="136">
        <f t="shared" si="662"/>
        <v>0.26971925133689839</v>
      </c>
      <c r="I1621" s="2"/>
      <c r="J1621" s="2">
        <f t="shared" si="664"/>
        <v>0.35338680926916222</v>
      </c>
      <c r="K1621" s="2">
        <f t="shared" si="665"/>
        <v>0.62310606060606055</v>
      </c>
      <c r="L1621" s="2">
        <f t="shared" si="666"/>
        <v>0</v>
      </c>
      <c r="M1621" s="2">
        <f t="shared" si="667"/>
        <v>2.3507130124777231E-2</v>
      </c>
      <c r="N1621" s="63">
        <v>3172</v>
      </c>
      <c r="O1621" s="63">
        <v>5593</v>
      </c>
      <c r="P1621" s="63"/>
      <c r="Q1621" s="63">
        <v>173</v>
      </c>
      <c r="R1621" s="63"/>
      <c r="S1621" s="63">
        <v>38</v>
      </c>
      <c r="T1621" s="63"/>
      <c r="U1621" s="63"/>
      <c r="V1621" s="63"/>
      <c r="W1621" s="63"/>
      <c r="X1621" s="63"/>
      <c r="Y1621" s="63"/>
      <c r="Z1621" s="63"/>
      <c r="AA1621" s="63"/>
      <c r="AB1621" s="63"/>
      <c r="AC1621" s="63"/>
      <c r="AD1621" s="63"/>
      <c r="AE1621" s="63"/>
      <c r="AF1621" s="63"/>
      <c r="AG1621" s="63"/>
      <c r="AH1621" s="63"/>
      <c r="AI1621" s="63"/>
      <c r="AJ1621" s="63"/>
      <c r="AK1621" s="63"/>
      <c r="AL1621" s="63"/>
      <c r="AM1621" s="63"/>
      <c r="AN1621" s="63"/>
      <c r="AO1621" s="63"/>
      <c r="AP1621" s="63"/>
      <c r="AQ1621" s="63"/>
      <c r="AS1621" s="5">
        <f>IF(Q1621&gt;0,RANK(Q1621,(N1621:P1621,Q1621:AE1621)),0)</f>
        <v>3</v>
      </c>
      <c r="AT1621" s="5">
        <f>IF(R1621&gt;0,RANK(R1621,(N1621:P1621,Q1621:AE1621)),0)</f>
        <v>0</v>
      </c>
      <c r="AU1621" s="5">
        <f>IF(T1621&gt;0,RANK(T1621,(N1621:P1621,Q1621:AE1621)),0)</f>
        <v>0</v>
      </c>
      <c r="AV1621" s="5">
        <f>IF(S1621&gt;0,RANK(S1621,(N1621:P1621,Q1621:AE1621)),0)</f>
        <v>4</v>
      </c>
      <c r="AW1621" s="2">
        <f t="shared" si="668"/>
        <v>1.9273618538324419E-2</v>
      </c>
      <c r="AX1621" s="2">
        <f t="shared" si="669"/>
        <v>0</v>
      </c>
      <c r="AY1621" s="2">
        <f t="shared" si="670"/>
        <v>0</v>
      </c>
      <c r="AZ1621" s="2">
        <f t="shared" si="671"/>
        <v>4.2335115864527628E-3</v>
      </c>
      <c r="BB1621" t="s">
        <v>1288</v>
      </c>
      <c r="BC1621" t="s">
        <v>1221</v>
      </c>
      <c r="BD1621">
        <v>6</v>
      </c>
      <c r="BF1621" s="111">
        <v>29</v>
      </c>
      <c r="BG1621" s="113">
        <v>147</v>
      </c>
      <c r="BH1621" s="117">
        <f t="shared" si="651"/>
        <v>29147</v>
      </c>
      <c r="BJ1621" s="5" t="s">
        <v>3185</v>
      </c>
    </row>
    <row r="1622" spans="1:62" hidden="1" outlineLevel="1">
      <c r="A1622" t="s">
        <v>558</v>
      </c>
      <c r="B1622" t="s">
        <v>1221</v>
      </c>
      <c r="C1622" s="1">
        <f t="shared" si="663"/>
        <v>4421</v>
      </c>
      <c r="D1622" s="5">
        <f>IF(N1622&gt;0, RANK(N1622,(N1622:P1622,Q1622:AE1622)),0)</f>
        <v>2</v>
      </c>
      <c r="E1622" s="5">
        <f>IF(O1622&gt;0,RANK(O1622,(N1622:P1622,Q1622:AE1622)),0)</f>
        <v>1</v>
      </c>
      <c r="F1622" s="5">
        <f>IF(P1622&gt;0,RANK(P1622,(N1622:P1622,Q1622:AE1622)),0)</f>
        <v>0</v>
      </c>
      <c r="G1622" s="131">
        <f t="shared" si="661"/>
        <v>1467</v>
      </c>
      <c r="H1622" s="136">
        <f t="shared" si="662"/>
        <v>0.33182537887355801</v>
      </c>
      <c r="I1622" s="2"/>
      <c r="J1622" s="2">
        <f t="shared" si="664"/>
        <v>0.32096810676317578</v>
      </c>
      <c r="K1622" s="2">
        <f t="shared" si="665"/>
        <v>0.65279348563673378</v>
      </c>
      <c r="L1622" s="2">
        <f t="shared" si="666"/>
        <v>0</v>
      </c>
      <c r="M1622" s="2">
        <f t="shared" si="667"/>
        <v>2.6238407600090441E-2</v>
      </c>
      <c r="N1622" s="63">
        <v>1419</v>
      </c>
      <c r="O1622" s="63">
        <v>2886</v>
      </c>
      <c r="P1622" s="63"/>
      <c r="Q1622" s="63">
        <v>84</v>
      </c>
      <c r="R1622" s="63"/>
      <c r="S1622" s="63">
        <v>32</v>
      </c>
      <c r="T1622" s="63"/>
      <c r="U1622" s="63"/>
      <c r="V1622" s="63"/>
      <c r="W1622" s="63"/>
      <c r="X1622" s="63"/>
      <c r="Y1622" s="63"/>
      <c r="Z1622" s="63"/>
      <c r="AA1622" s="63"/>
      <c r="AB1622" s="63"/>
      <c r="AC1622" s="63"/>
      <c r="AD1622" s="63"/>
      <c r="AE1622" s="63"/>
      <c r="AF1622" s="63"/>
      <c r="AG1622" s="63"/>
      <c r="AH1622" s="63"/>
      <c r="AI1622" s="63"/>
      <c r="AJ1622" s="63"/>
      <c r="AK1622" s="63"/>
      <c r="AL1622" s="63"/>
      <c r="AM1622" s="63"/>
      <c r="AN1622" s="63"/>
      <c r="AO1622" s="63"/>
      <c r="AP1622" s="63"/>
      <c r="AQ1622" s="63"/>
      <c r="AS1622" s="5">
        <f>IF(Q1622&gt;0,RANK(Q1622,(N1622:P1622,Q1622:AE1622)),0)</f>
        <v>3</v>
      </c>
      <c r="AT1622" s="5">
        <f>IF(R1622&gt;0,RANK(R1622,(N1622:P1622,Q1622:AE1622)),0)</f>
        <v>0</v>
      </c>
      <c r="AU1622" s="5">
        <f>IF(T1622&gt;0,RANK(T1622,(N1622:P1622,Q1622:AE1622)),0)</f>
        <v>0</v>
      </c>
      <c r="AV1622" s="5">
        <f>IF(S1622&gt;0,RANK(S1622,(N1622:P1622,Q1622:AE1622)),0)</f>
        <v>4</v>
      </c>
      <c r="AW1622" s="2">
        <f t="shared" si="668"/>
        <v>1.9000226193168965E-2</v>
      </c>
      <c r="AX1622" s="2">
        <f t="shared" si="669"/>
        <v>0</v>
      </c>
      <c r="AY1622" s="2">
        <f t="shared" si="670"/>
        <v>0</v>
      </c>
      <c r="AZ1622" s="2">
        <f t="shared" si="671"/>
        <v>7.238181406921511E-3</v>
      </c>
      <c r="BB1622" t="s">
        <v>558</v>
      </c>
      <c r="BC1622" t="s">
        <v>1221</v>
      </c>
      <c r="BD1622">
        <v>8</v>
      </c>
      <c r="BF1622" s="111">
        <v>29</v>
      </c>
      <c r="BG1622" s="113">
        <v>149</v>
      </c>
      <c r="BH1622" s="117">
        <f t="shared" si="651"/>
        <v>29149</v>
      </c>
      <c r="BJ1622" s="5" t="s">
        <v>3185</v>
      </c>
    </row>
    <row r="1623" spans="1:62" hidden="1" outlineLevel="1">
      <c r="A1623" t="s">
        <v>378</v>
      </c>
      <c r="B1623" t="s">
        <v>1221</v>
      </c>
      <c r="C1623" s="1">
        <f t="shared" si="663"/>
        <v>6919</v>
      </c>
      <c r="D1623" s="5">
        <f>IF(N1623&gt;0, RANK(N1623,(N1623:P1623,Q1623:AE1623)),0)</f>
        <v>2</v>
      </c>
      <c r="E1623" s="5">
        <f>IF(O1623&gt;0,RANK(O1623,(N1623:P1623,Q1623:AE1623)),0)</f>
        <v>1</v>
      </c>
      <c r="F1623" s="5">
        <f>IF(P1623&gt;0,RANK(P1623,(N1623:P1623,Q1623:AE1623)),0)</f>
        <v>0</v>
      </c>
      <c r="G1623" s="131">
        <f t="shared" si="661"/>
        <v>3856</v>
      </c>
      <c r="H1623" s="136">
        <f t="shared" si="662"/>
        <v>0.55730596907067498</v>
      </c>
      <c r="I1623" s="2"/>
      <c r="J1623" s="2">
        <f t="shared" si="664"/>
        <v>0.21289203642144819</v>
      </c>
      <c r="K1623" s="2">
        <f t="shared" si="665"/>
        <v>0.77019800549212314</v>
      </c>
      <c r="L1623" s="2">
        <f t="shared" si="666"/>
        <v>0</v>
      </c>
      <c r="M1623" s="2">
        <f t="shared" si="667"/>
        <v>1.69099580864287E-2</v>
      </c>
      <c r="N1623" s="63">
        <v>1473</v>
      </c>
      <c r="O1623" s="63">
        <v>5329</v>
      </c>
      <c r="P1623" s="63"/>
      <c r="Q1623" s="63">
        <v>102</v>
      </c>
      <c r="R1623" s="63"/>
      <c r="S1623" s="63">
        <v>15</v>
      </c>
      <c r="T1623" s="63"/>
      <c r="U1623" s="63"/>
      <c r="V1623" s="63"/>
      <c r="W1623" s="63"/>
      <c r="X1623" s="63"/>
      <c r="Y1623" s="63"/>
      <c r="Z1623" s="63"/>
      <c r="AA1623" s="63"/>
      <c r="AB1623" s="63"/>
      <c r="AC1623" s="63"/>
      <c r="AD1623" s="63"/>
      <c r="AE1623" s="63"/>
      <c r="AF1623" s="63"/>
      <c r="AG1623" s="63"/>
      <c r="AH1623" s="63"/>
      <c r="AI1623" s="63"/>
      <c r="AJ1623" s="63"/>
      <c r="AK1623" s="63"/>
      <c r="AL1623" s="63"/>
      <c r="AM1623" s="63"/>
      <c r="AN1623" s="63"/>
      <c r="AO1623" s="63"/>
      <c r="AP1623" s="63"/>
      <c r="AQ1623" s="63"/>
      <c r="AS1623" s="5">
        <f>IF(Q1623&gt;0,RANK(Q1623,(N1623:P1623,Q1623:AE1623)),0)</f>
        <v>3</v>
      </c>
      <c r="AT1623" s="5">
        <f>IF(R1623&gt;0,RANK(R1623,(N1623:P1623,Q1623:AE1623)),0)</f>
        <v>0</v>
      </c>
      <c r="AU1623" s="5">
        <f>IF(T1623&gt;0,RANK(T1623,(N1623:P1623,Q1623:AE1623)),0)</f>
        <v>0</v>
      </c>
      <c r="AV1623" s="5">
        <f>IF(S1623&gt;0,RANK(S1623,(N1623:P1623,Q1623:AE1623)),0)</f>
        <v>4</v>
      </c>
      <c r="AW1623" s="2">
        <f t="shared" si="668"/>
        <v>1.4742014742014743E-2</v>
      </c>
      <c r="AX1623" s="2">
        <f t="shared" si="669"/>
        <v>0</v>
      </c>
      <c r="AY1623" s="2">
        <f t="shared" si="670"/>
        <v>0</v>
      </c>
      <c r="AZ1623" s="2">
        <f t="shared" si="671"/>
        <v>2.1679433444139326E-3</v>
      </c>
      <c r="BB1623" t="s">
        <v>378</v>
      </c>
      <c r="BC1623" t="s">
        <v>1221</v>
      </c>
      <c r="BD1623">
        <v>3</v>
      </c>
      <c r="BF1623" s="111">
        <v>29</v>
      </c>
      <c r="BG1623" s="113">
        <v>151</v>
      </c>
      <c r="BH1623" s="117">
        <f t="shared" si="651"/>
        <v>29151</v>
      </c>
      <c r="BJ1623" s="5" t="s">
        <v>3185</v>
      </c>
    </row>
    <row r="1624" spans="1:62" hidden="1" outlineLevel="1">
      <c r="A1624" t="s">
        <v>3009</v>
      </c>
      <c r="B1624" t="s">
        <v>1221</v>
      </c>
      <c r="C1624" s="1">
        <f t="shared" si="663"/>
        <v>4453</v>
      </c>
      <c r="D1624" s="5">
        <f>IF(N1624&gt;0, RANK(N1624,(N1624:P1624,Q1624:AE1624)),0)</f>
        <v>2</v>
      </c>
      <c r="E1624" s="5">
        <f>IF(O1624&gt;0,RANK(O1624,(N1624:P1624,Q1624:AE1624)),0)</f>
        <v>1</v>
      </c>
      <c r="F1624" s="5">
        <f>IF(P1624&gt;0,RANK(P1624,(N1624:P1624,Q1624:AE1624)),0)</f>
        <v>0</v>
      </c>
      <c r="G1624" s="131">
        <f t="shared" si="661"/>
        <v>1819</v>
      </c>
      <c r="H1624" s="136">
        <f t="shared" si="662"/>
        <v>0.40848865933078821</v>
      </c>
      <c r="I1624" s="2"/>
      <c r="J1624" s="2">
        <f t="shared" si="664"/>
        <v>0.28317987873343814</v>
      </c>
      <c r="K1624" s="2">
        <f t="shared" si="665"/>
        <v>0.69166853806422635</v>
      </c>
      <c r="L1624" s="2">
        <f t="shared" si="666"/>
        <v>0</v>
      </c>
      <c r="M1624" s="2">
        <f t="shared" si="667"/>
        <v>2.515158320233557E-2</v>
      </c>
      <c r="N1624" s="63">
        <v>1261</v>
      </c>
      <c r="O1624" s="63">
        <v>3080</v>
      </c>
      <c r="P1624" s="63"/>
      <c r="Q1624" s="63">
        <v>86</v>
      </c>
      <c r="R1624" s="63"/>
      <c r="S1624" s="63">
        <v>26</v>
      </c>
      <c r="T1624" s="63"/>
      <c r="U1624" s="63"/>
      <c r="V1624" s="63"/>
      <c r="W1624" s="63"/>
      <c r="X1624" s="63"/>
      <c r="Y1624" s="63"/>
      <c r="Z1624" s="63"/>
      <c r="AA1624" s="63"/>
      <c r="AB1624" s="63"/>
      <c r="AC1624" s="63"/>
      <c r="AD1624" s="63"/>
      <c r="AE1624" s="63"/>
      <c r="AF1624" s="63"/>
      <c r="AG1624" s="63"/>
      <c r="AH1624" s="63"/>
      <c r="AI1624" s="63"/>
      <c r="AJ1624" s="63"/>
      <c r="AK1624" s="63"/>
      <c r="AL1624" s="63"/>
      <c r="AM1624" s="63"/>
      <c r="AN1624" s="63"/>
      <c r="AO1624" s="63"/>
      <c r="AP1624" s="63"/>
      <c r="AQ1624" s="63"/>
      <c r="AS1624" s="5">
        <f>IF(Q1624&gt;0,RANK(Q1624,(N1624:P1624,Q1624:AE1624)),0)</f>
        <v>3</v>
      </c>
      <c r="AT1624" s="5">
        <f>IF(R1624&gt;0,RANK(R1624,(N1624:P1624,Q1624:AE1624)),0)</f>
        <v>0</v>
      </c>
      <c r="AU1624" s="5">
        <f>IF(T1624&gt;0,RANK(T1624,(N1624:P1624,Q1624:AE1624)),0)</f>
        <v>0</v>
      </c>
      <c r="AV1624" s="5">
        <f>IF(S1624&gt;0,RANK(S1624,(N1624:P1624,Q1624:AE1624)),0)</f>
        <v>4</v>
      </c>
      <c r="AW1624" s="2">
        <f t="shared" si="668"/>
        <v>1.9312822816079048E-2</v>
      </c>
      <c r="AX1624" s="2">
        <f t="shared" si="669"/>
        <v>0</v>
      </c>
      <c r="AY1624" s="2">
        <f t="shared" si="670"/>
        <v>0</v>
      </c>
      <c r="AZ1624" s="2">
        <f t="shared" si="671"/>
        <v>5.8387603862564566E-3</v>
      </c>
      <c r="BB1624" t="s">
        <v>3009</v>
      </c>
      <c r="BC1624" t="s">
        <v>1221</v>
      </c>
      <c r="BD1624">
        <v>8</v>
      </c>
      <c r="BF1624" s="111">
        <v>29</v>
      </c>
      <c r="BG1624" s="113">
        <v>153</v>
      </c>
      <c r="BH1624" s="117">
        <f t="shared" si="651"/>
        <v>29153</v>
      </c>
      <c r="BJ1624" s="5" t="s">
        <v>3185</v>
      </c>
    </row>
    <row r="1625" spans="1:62" hidden="1" outlineLevel="1">
      <c r="A1625" t="s">
        <v>1314</v>
      </c>
      <c r="B1625" t="s">
        <v>1221</v>
      </c>
      <c r="C1625" s="1">
        <f t="shared" si="663"/>
        <v>6335</v>
      </c>
      <c r="D1625" s="5">
        <f>IF(N1625&gt;0, RANK(N1625,(N1625:P1625,Q1625:AE1625)),0)</f>
        <v>2</v>
      </c>
      <c r="E1625" s="5">
        <f>IF(O1625&gt;0,RANK(O1625,(N1625:P1625,Q1625:AE1625)),0)</f>
        <v>1</v>
      </c>
      <c r="F1625" s="5">
        <f>IF(P1625&gt;0,RANK(P1625,(N1625:P1625,Q1625:AE1625)),0)</f>
        <v>0</v>
      </c>
      <c r="G1625" s="131">
        <f t="shared" si="661"/>
        <v>927</v>
      </c>
      <c r="H1625" s="136">
        <f t="shared" si="662"/>
        <v>0.1463299131807419</v>
      </c>
      <c r="I1625" s="2"/>
      <c r="J1625" s="2">
        <f t="shared" si="664"/>
        <v>0.42162588792423045</v>
      </c>
      <c r="K1625" s="2">
        <f t="shared" si="665"/>
        <v>0.56795580110497235</v>
      </c>
      <c r="L1625" s="2">
        <f t="shared" si="666"/>
        <v>0</v>
      </c>
      <c r="M1625" s="2">
        <f t="shared" si="667"/>
        <v>1.0418310970797151E-2</v>
      </c>
      <c r="N1625" s="63">
        <v>2671</v>
      </c>
      <c r="O1625" s="63">
        <v>3598</v>
      </c>
      <c r="P1625" s="63"/>
      <c r="Q1625" s="63">
        <v>58</v>
      </c>
      <c r="R1625" s="63"/>
      <c r="S1625" s="63">
        <v>8</v>
      </c>
      <c r="T1625" s="63"/>
      <c r="U1625" s="63"/>
      <c r="V1625" s="63"/>
      <c r="W1625" s="63"/>
      <c r="X1625" s="63"/>
      <c r="Y1625" s="63"/>
      <c r="Z1625" s="63"/>
      <c r="AA1625" s="63"/>
      <c r="AB1625" s="63"/>
      <c r="AC1625" s="63"/>
      <c r="AD1625" s="63"/>
      <c r="AE1625" s="63"/>
      <c r="AF1625" s="63"/>
      <c r="AG1625" s="63"/>
      <c r="AH1625" s="63"/>
      <c r="AI1625" s="63"/>
      <c r="AJ1625" s="63"/>
      <c r="AK1625" s="63"/>
      <c r="AL1625" s="63"/>
      <c r="AM1625" s="63"/>
      <c r="AN1625" s="63"/>
      <c r="AO1625" s="63"/>
      <c r="AP1625" s="63"/>
      <c r="AQ1625" s="63"/>
      <c r="AS1625" s="5">
        <f>IF(Q1625&gt;0,RANK(Q1625,(N1625:P1625,Q1625:AE1625)),0)</f>
        <v>3</v>
      </c>
      <c r="AT1625" s="5">
        <f>IF(R1625&gt;0,RANK(R1625,(N1625:P1625,Q1625:AE1625)),0)</f>
        <v>0</v>
      </c>
      <c r="AU1625" s="5">
        <f>IF(T1625&gt;0,RANK(T1625,(N1625:P1625,Q1625:AE1625)),0)</f>
        <v>0</v>
      </c>
      <c r="AV1625" s="5">
        <f>IF(S1625&gt;0,RANK(S1625,(N1625:P1625,Q1625:AE1625)),0)</f>
        <v>4</v>
      </c>
      <c r="AW1625" s="2">
        <f t="shared" si="668"/>
        <v>9.155485398579322E-3</v>
      </c>
      <c r="AX1625" s="2">
        <f t="shared" si="669"/>
        <v>0</v>
      </c>
      <c r="AY1625" s="2">
        <f t="shared" si="670"/>
        <v>0</v>
      </c>
      <c r="AZ1625" s="2">
        <f t="shared" si="671"/>
        <v>1.2628255722178373E-3</v>
      </c>
      <c r="BB1625" t="s">
        <v>1314</v>
      </c>
      <c r="BC1625" t="s">
        <v>1221</v>
      </c>
      <c r="BD1625">
        <v>8</v>
      </c>
      <c r="BF1625" s="111">
        <v>29</v>
      </c>
      <c r="BG1625" s="113">
        <v>155</v>
      </c>
      <c r="BH1625" s="117">
        <f t="shared" si="651"/>
        <v>29155</v>
      </c>
      <c r="BJ1625" s="5" t="s">
        <v>3185</v>
      </c>
    </row>
    <row r="1626" spans="1:62" hidden="1" outlineLevel="1">
      <c r="A1626" t="s">
        <v>2129</v>
      </c>
      <c r="B1626" t="s">
        <v>1221</v>
      </c>
      <c r="C1626" s="1">
        <f t="shared" si="663"/>
        <v>7987</v>
      </c>
      <c r="D1626" s="5">
        <f>IF(N1626&gt;0, RANK(N1626,(N1626:P1626,Q1626:AE1626)),0)</f>
        <v>2</v>
      </c>
      <c r="E1626" s="5">
        <f>IF(O1626&gt;0,RANK(O1626,(N1626:P1626,Q1626:AE1626)),0)</f>
        <v>1</v>
      </c>
      <c r="F1626" s="5">
        <f>IF(P1626&gt;0,RANK(P1626,(N1626:P1626,Q1626:AE1626)),0)</f>
        <v>0</v>
      </c>
      <c r="G1626" s="131">
        <f t="shared" si="661"/>
        <v>3485</v>
      </c>
      <c r="H1626" s="136">
        <f t="shared" si="662"/>
        <v>0.43633404281958182</v>
      </c>
      <c r="I1626" s="2"/>
      <c r="J1626" s="2">
        <f t="shared" si="664"/>
        <v>0.27344434706397897</v>
      </c>
      <c r="K1626" s="2">
        <f t="shared" si="665"/>
        <v>0.70977838988356079</v>
      </c>
      <c r="L1626" s="2">
        <f t="shared" si="666"/>
        <v>0</v>
      </c>
      <c r="M1626" s="2">
        <f t="shared" si="667"/>
        <v>1.6777263052460301E-2</v>
      </c>
      <c r="N1626" s="63">
        <v>2184</v>
      </c>
      <c r="O1626" s="63">
        <v>5669</v>
      </c>
      <c r="P1626" s="63"/>
      <c r="Q1626" s="63">
        <v>117</v>
      </c>
      <c r="R1626" s="63"/>
      <c r="S1626" s="63">
        <v>17</v>
      </c>
      <c r="T1626" s="63"/>
      <c r="U1626" s="63"/>
      <c r="V1626" s="63"/>
      <c r="W1626" s="63"/>
      <c r="X1626" s="63"/>
      <c r="Y1626" s="63"/>
      <c r="Z1626" s="63"/>
      <c r="AA1626" s="63"/>
      <c r="AB1626" s="63"/>
      <c r="AC1626" s="63"/>
      <c r="AD1626" s="63"/>
      <c r="AE1626" s="63"/>
      <c r="AF1626" s="63"/>
      <c r="AG1626" s="63"/>
      <c r="AH1626" s="63"/>
      <c r="AI1626" s="63"/>
      <c r="AJ1626" s="63"/>
      <c r="AK1626" s="63"/>
      <c r="AL1626" s="63"/>
      <c r="AM1626" s="63"/>
      <c r="AN1626" s="63"/>
      <c r="AO1626" s="63"/>
      <c r="AP1626" s="63"/>
      <c r="AQ1626" s="63"/>
      <c r="AS1626" s="5">
        <f>IF(Q1626&gt;0,RANK(Q1626,(N1626:P1626,Q1626:AE1626)),0)</f>
        <v>3</v>
      </c>
      <c r="AT1626" s="5">
        <f>IF(R1626&gt;0,RANK(R1626,(N1626:P1626,Q1626:AE1626)),0)</f>
        <v>0</v>
      </c>
      <c r="AU1626" s="5">
        <f>IF(T1626&gt;0,RANK(T1626,(N1626:P1626,Q1626:AE1626)),0)</f>
        <v>0</v>
      </c>
      <c r="AV1626" s="5">
        <f>IF(S1626&gt;0,RANK(S1626,(N1626:P1626,Q1626:AE1626)),0)</f>
        <v>4</v>
      </c>
      <c r="AW1626" s="2">
        <f t="shared" si="668"/>
        <v>1.4648804306998874E-2</v>
      </c>
      <c r="AX1626" s="2">
        <f t="shared" si="669"/>
        <v>0</v>
      </c>
      <c r="AY1626" s="2">
        <f t="shared" si="670"/>
        <v>0</v>
      </c>
      <c r="AZ1626" s="2">
        <f t="shared" si="671"/>
        <v>2.1284587454613747E-3</v>
      </c>
      <c r="BB1626" t="s">
        <v>2129</v>
      </c>
      <c r="BC1626" t="s">
        <v>1221</v>
      </c>
      <c r="BD1626">
        <v>8</v>
      </c>
      <c r="BF1626" s="111">
        <v>29</v>
      </c>
      <c r="BG1626" s="113">
        <v>157</v>
      </c>
      <c r="BH1626" s="117">
        <f t="shared" si="651"/>
        <v>29157</v>
      </c>
      <c r="BJ1626" s="5" t="s">
        <v>3185</v>
      </c>
    </row>
    <row r="1627" spans="1:62" hidden="1" outlineLevel="1">
      <c r="A1627" t="s">
        <v>1159</v>
      </c>
      <c r="B1627" t="s">
        <v>1221</v>
      </c>
      <c r="C1627" s="1">
        <f t="shared" si="663"/>
        <v>17175</v>
      </c>
      <c r="D1627" s="5">
        <f>IF(N1627&gt;0, RANK(N1627,(N1627:P1627,Q1627:AE1627)),0)</f>
        <v>2</v>
      </c>
      <c r="E1627" s="5">
        <f>IF(O1627&gt;0,RANK(O1627,(N1627:P1627,Q1627:AE1627)),0)</f>
        <v>1</v>
      </c>
      <c r="F1627" s="5">
        <f>IF(P1627&gt;0,RANK(P1627,(N1627:P1627,Q1627:AE1627)),0)</f>
        <v>0</v>
      </c>
      <c r="G1627" s="131">
        <f t="shared" si="661"/>
        <v>4938</v>
      </c>
      <c r="H1627" s="136">
        <f t="shared" si="662"/>
        <v>0.28751091703056769</v>
      </c>
      <c r="I1627" s="2"/>
      <c r="J1627" s="2">
        <f t="shared" si="664"/>
        <v>0.34375545851528383</v>
      </c>
      <c r="K1627" s="2">
        <f t="shared" si="665"/>
        <v>0.63126637554585152</v>
      </c>
      <c r="L1627" s="2">
        <f t="shared" si="666"/>
        <v>0</v>
      </c>
      <c r="M1627" s="2">
        <f t="shared" si="667"/>
        <v>2.4978165938864705E-2</v>
      </c>
      <c r="N1627" s="63">
        <v>5904</v>
      </c>
      <c r="O1627" s="63">
        <v>10842</v>
      </c>
      <c r="P1627" s="63"/>
      <c r="Q1627" s="63">
        <v>366</v>
      </c>
      <c r="R1627" s="63"/>
      <c r="S1627" s="63">
        <v>63</v>
      </c>
      <c r="T1627" s="63"/>
      <c r="U1627" s="63"/>
      <c r="V1627" s="63"/>
      <c r="W1627" s="63"/>
      <c r="X1627" s="63"/>
      <c r="Y1627" s="63"/>
      <c r="Z1627" s="63"/>
      <c r="AA1627" s="63"/>
      <c r="AB1627" s="63"/>
      <c r="AC1627" s="63"/>
      <c r="AD1627" s="63"/>
      <c r="AE1627" s="63"/>
      <c r="AF1627" s="63"/>
      <c r="AG1627" s="63"/>
      <c r="AH1627" s="63"/>
      <c r="AI1627" s="63"/>
      <c r="AJ1627" s="63"/>
      <c r="AK1627" s="63"/>
      <c r="AL1627" s="63"/>
      <c r="AM1627" s="63"/>
      <c r="AN1627" s="63"/>
      <c r="AO1627" s="63"/>
      <c r="AP1627" s="63"/>
      <c r="AQ1627" s="63"/>
      <c r="AS1627" s="5">
        <f>IF(Q1627&gt;0,RANK(Q1627,(N1627:P1627,Q1627:AE1627)),0)</f>
        <v>3</v>
      </c>
      <c r="AT1627" s="5">
        <f>IF(R1627&gt;0,RANK(R1627,(N1627:P1627,Q1627:AE1627)),0)</f>
        <v>0</v>
      </c>
      <c r="AU1627" s="5">
        <f>IF(T1627&gt;0,RANK(T1627,(N1627:P1627,Q1627:AE1627)),0)</f>
        <v>0</v>
      </c>
      <c r="AV1627" s="5">
        <f>IF(S1627&gt;0,RANK(S1627,(N1627:P1627,Q1627:AE1627)),0)</f>
        <v>4</v>
      </c>
      <c r="AW1627" s="2">
        <f t="shared" si="668"/>
        <v>2.131004366812227E-2</v>
      </c>
      <c r="AX1627" s="2">
        <f t="shared" si="669"/>
        <v>0</v>
      </c>
      <c r="AY1627" s="2">
        <f t="shared" si="670"/>
        <v>0</v>
      </c>
      <c r="AZ1627" s="2">
        <f t="shared" si="671"/>
        <v>3.668122270742358E-3</v>
      </c>
      <c r="BB1627" t="s">
        <v>1159</v>
      </c>
      <c r="BC1627" t="s">
        <v>1221</v>
      </c>
      <c r="BD1627">
        <v>4</v>
      </c>
      <c r="BF1627" s="111">
        <v>29</v>
      </c>
      <c r="BG1627" s="113">
        <v>159</v>
      </c>
      <c r="BH1627" s="117">
        <f t="shared" si="651"/>
        <v>29159</v>
      </c>
      <c r="BJ1627" s="5" t="s">
        <v>3185</v>
      </c>
    </row>
    <row r="1628" spans="1:62" hidden="1" outlineLevel="1">
      <c r="A1628" t="s">
        <v>2182</v>
      </c>
      <c r="B1628" t="s">
        <v>1221</v>
      </c>
      <c r="C1628" s="1">
        <f t="shared" si="663"/>
        <v>18190</v>
      </c>
      <c r="D1628" s="5">
        <f>IF(N1628&gt;0, RANK(N1628,(N1628:P1628,Q1628:AE1628)),0)</f>
        <v>2</v>
      </c>
      <c r="E1628" s="5">
        <f>IF(O1628&gt;0,RANK(O1628,(N1628:P1628,Q1628:AE1628)),0)</f>
        <v>1</v>
      </c>
      <c r="F1628" s="5">
        <f>IF(P1628&gt;0,RANK(P1628,(N1628:P1628,Q1628:AE1628)),0)</f>
        <v>0</v>
      </c>
      <c r="G1628" s="131">
        <f t="shared" si="661"/>
        <v>6097</v>
      </c>
      <c r="H1628" s="136">
        <f t="shared" si="662"/>
        <v>0.33518416712479382</v>
      </c>
      <c r="I1628" s="2"/>
      <c r="J1628" s="2">
        <f t="shared" si="664"/>
        <v>0.31874656404617924</v>
      </c>
      <c r="K1628" s="2">
        <f t="shared" si="665"/>
        <v>0.65393073117097311</v>
      </c>
      <c r="L1628" s="2">
        <f t="shared" si="666"/>
        <v>0</v>
      </c>
      <c r="M1628" s="2">
        <f t="shared" si="667"/>
        <v>2.7322704782847596E-2</v>
      </c>
      <c r="N1628" s="63">
        <v>5798</v>
      </c>
      <c r="O1628" s="63">
        <v>11895</v>
      </c>
      <c r="P1628" s="63"/>
      <c r="Q1628" s="63">
        <v>431</v>
      </c>
      <c r="R1628" s="63"/>
      <c r="S1628" s="63">
        <v>66</v>
      </c>
      <c r="T1628" s="63"/>
      <c r="U1628" s="63"/>
      <c r="V1628" s="63"/>
      <c r="W1628" s="63"/>
      <c r="X1628" s="63"/>
      <c r="Y1628" s="63"/>
      <c r="Z1628" s="63"/>
      <c r="AA1628" s="63"/>
      <c r="AB1628" s="63"/>
      <c r="AC1628" s="63"/>
      <c r="AD1628" s="63"/>
      <c r="AE1628" s="63"/>
      <c r="AF1628" s="63"/>
      <c r="AG1628" s="63"/>
      <c r="AH1628" s="63"/>
      <c r="AI1628" s="63"/>
      <c r="AJ1628" s="63"/>
      <c r="AK1628" s="63"/>
      <c r="AL1628" s="63"/>
      <c r="AM1628" s="63"/>
      <c r="AN1628" s="63"/>
      <c r="AO1628" s="63"/>
      <c r="AP1628" s="63"/>
      <c r="AQ1628" s="63"/>
      <c r="AS1628" s="5">
        <f>IF(Q1628&gt;0,RANK(Q1628,(N1628:P1628,Q1628:AE1628)),0)</f>
        <v>3</v>
      </c>
      <c r="AT1628" s="5">
        <f>IF(R1628&gt;0,RANK(R1628,(N1628:P1628,Q1628:AE1628)),0)</f>
        <v>0</v>
      </c>
      <c r="AU1628" s="5">
        <f>IF(T1628&gt;0,RANK(T1628,(N1628:P1628,Q1628:AE1628)),0)</f>
        <v>0</v>
      </c>
      <c r="AV1628" s="5">
        <f>IF(S1628&gt;0,RANK(S1628,(N1628:P1628,Q1628:AE1628)),0)</f>
        <v>4</v>
      </c>
      <c r="AW1628" s="2">
        <f t="shared" si="668"/>
        <v>2.3694337548103354E-2</v>
      </c>
      <c r="AX1628" s="2">
        <f t="shared" si="669"/>
        <v>0</v>
      </c>
      <c r="AY1628" s="2">
        <f t="shared" si="670"/>
        <v>0</v>
      </c>
      <c r="AZ1628" s="2">
        <f t="shared" si="671"/>
        <v>3.628367234744365E-3</v>
      </c>
      <c r="BB1628" t="s">
        <v>2182</v>
      </c>
      <c r="BC1628" t="s">
        <v>1221</v>
      </c>
      <c r="BD1628">
        <v>8</v>
      </c>
      <c r="BF1628" s="111">
        <v>29</v>
      </c>
      <c r="BG1628" s="113">
        <v>161</v>
      </c>
      <c r="BH1628" s="117">
        <f t="shared" si="651"/>
        <v>29161</v>
      </c>
      <c r="BJ1628" s="5" t="s">
        <v>3185</v>
      </c>
    </row>
    <row r="1629" spans="1:62" hidden="1" outlineLevel="1">
      <c r="A1629" t="s">
        <v>2670</v>
      </c>
      <c r="B1629" t="s">
        <v>1221</v>
      </c>
      <c r="C1629" s="1">
        <f t="shared" si="663"/>
        <v>7321</v>
      </c>
      <c r="D1629" s="5">
        <f>IF(N1629&gt;0, RANK(N1629,(N1629:P1629,Q1629:AE1629)),0)</f>
        <v>2</v>
      </c>
      <c r="E1629" s="5">
        <f>IF(O1629&gt;0,RANK(O1629,(N1629:P1629,Q1629:AE1629)),0)</f>
        <v>1</v>
      </c>
      <c r="F1629" s="5">
        <f>IF(P1629&gt;0,RANK(P1629,(N1629:P1629,Q1629:AE1629)),0)</f>
        <v>0</v>
      </c>
      <c r="G1629" s="131">
        <f t="shared" si="661"/>
        <v>1995</v>
      </c>
      <c r="H1629" s="136">
        <f t="shared" si="662"/>
        <v>0.27250375631744295</v>
      </c>
      <c r="I1629" s="2"/>
      <c r="J1629" s="2">
        <f t="shared" si="664"/>
        <v>0.35268405955470566</v>
      </c>
      <c r="K1629" s="2">
        <f t="shared" si="665"/>
        <v>0.62518781587214867</v>
      </c>
      <c r="L1629" s="2">
        <f t="shared" si="666"/>
        <v>0</v>
      </c>
      <c r="M1629" s="2">
        <f t="shared" si="667"/>
        <v>2.2128124573145724E-2</v>
      </c>
      <c r="N1629" s="63">
        <v>2582</v>
      </c>
      <c r="O1629" s="63">
        <v>4577</v>
      </c>
      <c r="P1629" s="63"/>
      <c r="Q1629" s="63">
        <v>117</v>
      </c>
      <c r="R1629" s="63"/>
      <c r="S1629" s="63">
        <v>45</v>
      </c>
      <c r="T1629" s="63"/>
      <c r="U1629" s="63"/>
      <c r="V1629" s="63"/>
      <c r="W1629" s="63"/>
      <c r="X1629" s="63"/>
      <c r="Y1629" s="63"/>
      <c r="Z1629" s="63"/>
      <c r="AA1629" s="63"/>
      <c r="AB1629" s="63"/>
      <c r="AC1629" s="63"/>
      <c r="AD1629" s="63"/>
      <c r="AE1629" s="63"/>
      <c r="AF1629" s="63"/>
      <c r="AG1629" s="63"/>
      <c r="AH1629" s="63"/>
      <c r="AI1629" s="63"/>
      <c r="AJ1629" s="63"/>
      <c r="AK1629" s="63"/>
      <c r="AL1629" s="63"/>
      <c r="AM1629" s="63"/>
      <c r="AN1629" s="63"/>
      <c r="AO1629" s="63"/>
      <c r="AP1629" s="63"/>
      <c r="AQ1629" s="63"/>
      <c r="AS1629" s="5">
        <f>IF(Q1629&gt;0,RANK(Q1629,(N1629:P1629,Q1629:AE1629)),0)</f>
        <v>3</v>
      </c>
      <c r="AT1629" s="5">
        <f>IF(R1629&gt;0,RANK(R1629,(N1629:P1629,Q1629:AE1629)),0)</f>
        <v>0</v>
      </c>
      <c r="AU1629" s="5">
        <f>IF(T1629&gt;0,RANK(T1629,(N1629:P1629,Q1629:AE1629)),0)</f>
        <v>0</v>
      </c>
      <c r="AV1629" s="5">
        <f>IF(S1629&gt;0,RANK(S1629,(N1629:P1629,Q1629:AE1629)),0)</f>
        <v>4</v>
      </c>
      <c r="AW1629" s="2">
        <f t="shared" si="668"/>
        <v>1.5981423302827483E-2</v>
      </c>
      <c r="AX1629" s="2">
        <f t="shared" si="669"/>
        <v>0</v>
      </c>
      <c r="AY1629" s="2">
        <f t="shared" si="670"/>
        <v>0</v>
      </c>
      <c r="AZ1629" s="2">
        <f t="shared" si="671"/>
        <v>6.1467012703182626E-3</v>
      </c>
      <c r="BB1629" t="s">
        <v>2670</v>
      </c>
      <c r="BC1629" t="s">
        <v>1221</v>
      </c>
      <c r="BD1629">
        <v>6</v>
      </c>
      <c r="BF1629" s="111">
        <v>29</v>
      </c>
      <c r="BG1629" s="113">
        <v>163</v>
      </c>
      <c r="BH1629" s="117">
        <f t="shared" si="651"/>
        <v>29163</v>
      </c>
      <c r="BJ1629" s="5" t="s">
        <v>3185</v>
      </c>
    </row>
    <row r="1630" spans="1:62" hidden="1" outlineLevel="1">
      <c r="A1630" t="s">
        <v>1688</v>
      </c>
      <c r="B1630" t="s">
        <v>1221</v>
      </c>
      <c r="C1630" s="1">
        <f t="shared" si="663"/>
        <v>45552</v>
      </c>
      <c r="D1630" s="5">
        <f>IF(N1630&gt;0, RANK(N1630,(N1630:P1630,Q1630:AE1630)),0)</f>
        <v>2</v>
      </c>
      <c r="E1630" s="5">
        <f>IF(O1630&gt;0,RANK(O1630,(N1630:P1630,Q1630:AE1630)),0)</f>
        <v>1</v>
      </c>
      <c r="F1630" s="5">
        <f>IF(P1630&gt;0,RANK(P1630,(N1630:P1630,Q1630:AE1630)),0)</f>
        <v>0</v>
      </c>
      <c r="G1630" s="131">
        <f t="shared" si="661"/>
        <v>6443</v>
      </c>
      <c r="H1630" s="136">
        <f t="shared" si="662"/>
        <v>0.14144274675096594</v>
      </c>
      <c r="I1630" s="2"/>
      <c r="J1630" s="2">
        <f t="shared" si="664"/>
        <v>0.42094748858447489</v>
      </c>
      <c r="K1630" s="2">
        <f t="shared" si="665"/>
        <v>0.56239023533544086</v>
      </c>
      <c r="L1630" s="2">
        <f t="shared" si="666"/>
        <v>0</v>
      </c>
      <c r="M1630" s="2">
        <f t="shared" si="667"/>
        <v>1.6662276080084304E-2</v>
      </c>
      <c r="N1630" s="63">
        <v>19175</v>
      </c>
      <c r="O1630" s="63">
        <v>25618</v>
      </c>
      <c r="P1630" s="63"/>
      <c r="Q1630" s="63">
        <v>662</v>
      </c>
      <c r="R1630" s="63"/>
      <c r="S1630" s="63">
        <v>97</v>
      </c>
      <c r="T1630" s="63"/>
      <c r="U1630" s="63"/>
      <c r="V1630" s="63"/>
      <c r="W1630" s="63"/>
      <c r="X1630" s="63"/>
      <c r="Y1630" s="63"/>
      <c r="Z1630" s="63"/>
      <c r="AA1630" s="63"/>
      <c r="AB1630" s="63"/>
      <c r="AC1630" s="63"/>
      <c r="AD1630" s="63"/>
      <c r="AE1630" s="63"/>
      <c r="AF1630" s="63"/>
      <c r="AG1630" s="63"/>
      <c r="AH1630" s="63"/>
      <c r="AI1630" s="63"/>
      <c r="AJ1630" s="63"/>
      <c r="AK1630" s="63"/>
      <c r="AL1630" s="63"/>
      <c r="AM1630" s="63"/>
      <c r="AN1630" s="63"/>
      <c r="AO1630" s="63"/>
      <c r="AP1630" s="63"/>
      <c r="AQ1630" s="63"/>
      <c r="AS1630" s="5">
        <f>IF(Q1630&gt;0,RANK(Q1630,(N1630:P1630,Q1630:AE1630)),0)</f>
        <v>3</v>
      </c>
      <c r="AT1630" s="5">
        <f>IF(R1630&gt;0,RANK(R1630,(N1630:P1630,Q1630:AE1630)),0)</f>
        <v>0</v>
      </c>
      <c r="AU1630" s="5">
        <f>IF(T1630&gt;0,RANK(T1630,(N1630:P1630,Q1630:AE1630)),0)</f>
        <v>0</v>
      </c>
      <c r="AV1630" s="5">
        <f>IF(S1630&gt;0,RANK(S1630,(N1630:P1630,Q1630:AE1630)),0)</f>
        <v>4</v>
      </c>
      <c r="AW1630" s="2">
        <f t="shared" si="668"/>
        <v>1.4532841587636108E-2</v>
      </c>
      <c r="AX1630" s="2">
        <f t="shared" si="669"/>
        <v>0</v>
      </c>
      <c r="AY1630" s="2">
        <f t="shared" si="670"/>
        <v>0</v>
      </c>
      <c r="AZ1630" s="2">
        <f t="shared" si="671"/>
        <v>2.1294344924481911E-3</v>
      </c>
      <c r="BB1630" t="s">
        <v>1688</v>
      </c>
      <c r="BC1630" t="s">
        <v>1221</v>
      </c>
      <c r="BD1630">
        <v>6</v>
      </c>
      <c r="BF1630" s="111">
        <v>29</v>
      </c>
      <c r="BG1630" s="113">
        <v>165</v>
      </c>
      <c r="BH1630" s="117">
        <f t="shared" si="651"/>
        <v>29165</v>
      </c>
      <c r="BJ1630" s="5" t="s">
        <v>3185</v>
      </c>
    </row>
    <row r="1631" spans="1:62" hidden="1" outlineLevel="1">
      <c r="A1631" t="s">
        <v>886</v>
      </c>
      <c r="B1631" t="s">
        <v>1221</v>
      </c>
      <c r="C1631" s="1">
        <f t="shared" si="663"/>
        <v>13119</v>
      </c>
      <c r="D1631" s="5">
        <f>IF(N1631&gt;0, RANK(N1631,(N1631:P1631,Q1631:AE1631)),0)</f>
        <v>2</v>
      </c>
      <c r="E1631" s="5">
        <f>IF(O1631&gt;0,RANK(O1631,(N1631:P1631,Q1631:AE1631)),0)</f>
        <v>1</v>
      </c>
      <c r="F1631" s="5">
        <f>IF(P1631&gt;0,RANK(P1631,(N1631:P1631,Q1631:AE1631)),0)</f>
        <v>0</v>
      </c>
      <c r="G1631" s="131">
        <f t="shared" si="661"/>
        <v>5672</v>
      </c>
      <c r="H1631" s="136">
        <f t="shared" si="662"/>
        <v>0.43235002667886274</v>
      </c>
      <c r="I1631" s="2"/>
      <c r="J1631" s="2">
        <f t="shared" si="664"/>
        <v>0.2728866529461087</v>
      </c>
      <c r="K1631" s="2">
        <f t="shared" si="665"/>
        <v>0.70523667962497139</v>
      </c>
      <c r="L1631" s="2">
        <f t="shared" si="666"/>
        <v>0</v>
      </c>
      <c r="M1631" s="2">
        <f t="shared" si="667"/>
        <v>2.1876667428919916E-2</v>
      </c>
      <c r="N1631" s="63">
        <v>3580</v>
      </c>
      <c r="O1631" s="63">
        <v>9252</v>
      </c>
      <c r="P1631" s="63"/>
      <c r="Q1631" s="63">
        <v>230</v>
      </c>
      <c r="R1631" s="63"/>
      <c r="S1631" s="63">
        <v>57</v>
      </c>
      <c r="T1631" s="63"/>
      <c r="U1631" s="63"/>
      <c r="V1631" s="63"/>
      <c r="W1631" s="63"/>
      <c r="X1631" s="63"/>
      <c r="Y1631" s="63"/>
      <c r="Z1631" s="63"/>
      <c r="AA1631" s="63"/>
      <c r="AB1631" s="63"/>
      <c r="AC1631" s="63"/>
      <c r="AD1631" s="63"/>
      <c r="AE1631" s="63"/>
      <c r="AF1631" s="63"/>
      <c r="AG1631" s="63"/>
      <c r="AH1631" s="63"/>
      <c r="AI1631" s="63"/>
      <c r="AJ1631" s="63"/>
      <c r="AK1631" s="63"/>
      <c r="AL1631" s="63"/>
      <c r="AM1631" s="63"/>
      <c r="AN1631" s="63"/>
      <c r="AO1631" s="63"/>
      <c r="AP1631" s="63"/>
      <c r="AQ1631" s="63"/>
      <c r="AS1631" s="5">
        <f>IF(Q1631&gt;0,RANK(Q1631,(N1631:P1631,Q1631:AE1631)),0)</f>
        <v>3</v>
      </c>
      <c r="AT1631" s="5">
        <f>IF(R1631&gt;0,RANK(R1631,(N1631:P1631,Q1631:AE1631)),0)</f>
        <v>0</v>
      </c>
      <c r="AU1631" s="5">
        <f>IF(T1631&gt;0,RANK(T1631,(N1631:P1631,Q1631:AE1631)),0)</f>
        <v>0</v>
      </c>
      <c r="AV1631" s="5">
        <f>IF(S1631&gt;0,RANK(S1631,(N1631:P1631,Q1631:AE1631)),0)</f>
        <v>4</v>
      </c>
      <c r="AW1631" s="2">
        <f t="shared" si="668"/>
        <v>1.7531824071956702E-2</v>
      </c>
      <c r="AX1631" s="2">
        <f t="shared" si="669"/>
        <v>0</v>
      </c>
      <c r="AY1631" s="2">
        <f t="shared" si="670"/>
        <v>0</v>
      </c>
      <c r="AZ1631" s="2">
        <f t="shared" si="671"/>
        <v>4.3448433569631831E-3</v>
      </c>
      <c r="BB1631" t="s">
        <v>886</v>
      </c>
      <c r="BC1631" t="s">
        <v>1221</v>
      </c>
      <c r="BD1631">
        <v>7</v>
      </c>
      <c r="BF1631" s="111">
        <v>29</v>
      </c>
      <c r="BG1631" s="113">
        <v>167</v>
      </c>
      <c r="BH1631" s="117">
        <f t="shared" si="651"/>
        <v>29167</v>
      </c>
      <c r="BJ1631" s="5" t="s">
        <v>3185</v>
      </c>
    </row>
    <row r="1632" spans="1:62" hidden="1" outlineLevel="1">
      <c r="A1632" t="s">
        <v>2098</v>
      </c>
      <c r="B1632" t="s">
        <v>1221</v>
      </c>
      <c r="C1632" s="1">
        <f t="shared" si="663"/>
        <v>13571</v>
      </c>
      <c r="D1632" s="5">
        <f>IF(N1632&gt;0, RANK(N1632,(N1632:P1632,Q1632:AE1632)),0)</f>
        <v>2</v>
      </c>
      <c r="E1632" s="5">
        <f>IF(O1632&gt;0,RANK(O1632,(N1632:P1632,Q1632:AE1632)),0)</f>
        <v>1</v>
      </c>
      <c r="F1632" s="5">
        <f>IF(P1632&gt;0,RANK(P1632,(N1632:P1632,Q1632:AE1632)),0)</f>
        <v>0</v>
      </c>
      <c r="G1632" s="131">
        <f t="shared" si="661"/>
        <v>4893</v>
      </c>
      <c r="H1632" s="136">
        <f t="shared" si="662"/>
        <v>0.36054822783877388</v>
      </c>
      <c r="I1632" s="2"/>
      <c r="J1632" s="2">
        <f t="shared" si="664"/>
        <v>0.30940977083486848</v>
      </c>
      <c r="K1632" s="2">
        <f t="shared" si="665"/>
        <v>0.66995799867364236</v>
      </c>
      <c r="L1632" s="2">
        <f t="shared" si="666"/>
        <v>0</v>
      </c>
      <c r="M1632" s="2">
        <f t="shared" si="667"/>
        <v>2.0632230491489212E-2</v>
      </c>
      <c r="N1632" s="63">
        <v>4199</v>
      </c>
      <c r="O1632" s="63">
        <v>9092</v>
      </c>
      <c r="P1632" s="63"/>
      <c r="Q1632" s="63">
        <v>229</v>
      </c>
      <c r="R1632" s="63"/>
      <c r="S1632" s="63">
        <v>51</v>
      </c>
      <c r="T1632" s="63"/>
      <c r="U1632" s="63"/>
      <c r="V1632" s="63"/>
      <c r="W1632" s="63"/>
      <c r="X1632" s="63"/>
      <c r="Y1632" s="63"/>
      <c r="Z1632" s="63"/>
      <c r="AA1632" s="63"/>
      <c r="AB1632" s="63"/>
      <c r="AC1632" s="63"/>
      <c r="AD1632" s="63"/>
      <c r="AE1632" s="63"/>
      <c r="AF1632" s="63"/>
      <c r="AG1632" s="63"/>
      <c r="AH1632" s="63"/>
      <c r="AI1632" s="63"/>
      <c r="AJ1632" s="63"/>
      <c r="AK1632" s="63"/>
      <c r="AL1632" s="63"/>
      <c r="AM1632" s="63"/>
      <c r="AN1632" s="63"/>
      <c r="AO1632" s="63"/>
      <c r="AP1632" s="63"/>
      <c r="AQ1632" s="63"/>
      <c r="AS1632" s="5">
        <f>IF(Q1632&gt;0,RANK(Q1632,(N1632:P1632,Q1632:AE1632)),0)</f>
        <v>3</v>
      </c>
      <c r="AT1632" s="5">
        <f>IF(R1632&gt;0,RANK(R1632,(N1632:P1632,Q1632:AE1632)),0)</f>
        <v>0</v>
      </c>
      <c r="AU1632" s="5">
        <f>IF(T1632&gt;0,RANK(T1632,(N1632:P1632,Q1632:AE1632)),0)</f>
        <v>0</v>
      </c>
      <c r="AV1632" s="5">
        <f>IF(S1632&gt;0,RANK(S1632,(N1632:P1632,Q1632:AE1632)),0)</f>
        <v>4</v>
      </c>
      <c r="AW1632" s="2">
        <f t="shared" si="668"/>
        <v>1.6874217080539385E-2</v>
      </c>
      <c r="AX1632" s="2">
        <f t="shared" si="669"/>
        <v>0</v>
      </c>
      <c r="AY1632" s="2">
        <f t="shared" si="670"/>
        <v>0</v>
      </c>
      <c r="AZ1632" s="2">
        <f t="shared" si="671"/>
        <v>3.7580134109498195E-3</v>
      </c>
      <c r="BB1632" t="s">
        <v>2098</v>
      </c>
      <c r="BC1632" t="s">
        <v>1221</v>
      </c>
      <c r="BD1632">
        <v>4</v>
      </c>
      <c r="BF1632" s="111">
        <v>29</v>
      </c>
      <c r="BG1632" s="113">
        <v>169</v>
      </c>
      <c r="BH1632" s="117">
        <f t="shared" si="651"/>
        <v>29169</v>
      </c>
      <c r="BJ1632" s="5" t="s">
        <v>3185</v>
      </c>
    </row>
    <row r="1633" spans="1:62" hidden="1" outlineLevel="1">
      <c r="A1633" t="s">
        <v>963</v>
      </c>
      <c r="B1633" t="s">
        <v>1221</v>
      </c>
      <c r="C1633" s="1">
        <f t="shared" si="663"/>
        <v>2309</v>
      </c>
      <c r="D1633" s="5">
        <f>IF(N1633&gt;0, RANK(N1633,(N1633:P1633,Q1633:AE1633)),0)</f>
        <v>2</v>
      </c>
      <c r="E1633" s="5">
        <f>IF(O1633&gt;0,RANK(O1633,(N1633:P1633,Q1633:AE1633)),0)</f>
        <v>1</v>
      </c>
      <c r="F1633" s="5">
        <f>IF(P1633&gt;0,RANK(P1633,(N1633:P1633,Q1633:AE1633)),0)</f>
        <v>0</v>
      </c>
      <c r="G1633" s="131">
        <f t="shared" si="661"/>
        <v>1086</v>
      </c>
      <c r="H1633" s="136">
        <f t="shared" si="662"/>
        <v>0.47033347769597228</v>
      </c>
      <c r="I1633" s="2"/>
      <c r="J1633" s="2">
        <f t="shared" si="664"/>
        <v>0.25422260718925943</v>
      </c>
      <c r="K1633" s="2">
        <f t="shared" si="665"/>
        <v>0.72455608488523171</v>
      </c>
      <c r="L1633" s="2">
        <f t="shared" si="666"/>
        <v>0</v>
      </c>
      <c r="M1633" s="2">
        <f t="shared" si="667"/>
        <v>2.1221307925508803E-2</v>
      </c>
      <c r="N1633" s="63">
        <v>587</v>
      </c>
      <c r="O1633" s="63">
        <v>1673</v>
      </c>
      <c r="P1633" s="63"/>
      <c r="Q1633" s="63">
        <v>41</v>
      </c>
      <c r="R1633" s="63"/>
      <c r="S1633" s="63">
        <v>8</v>
      </c>
      <c r="T1633" s="63"/>
      <c r="U1633" s="63"/>
      <c r="V1633" s="63"/>
      <c r="W1633" s="63"/>
      <c r="X1633" s="63"/>
      <c r="Y1633" s="63"/>
      <c r="Z1633" s="63"/>
      <c r="AA1633" s="63"/>
      <c r="AB1633" s="63"/>
      <c r="AC1633" s="63"/>
      <c r="AD1633" s="63"/>
      <c r="AE1633" s="63"/>
      <c r="AF1633" s="63"/>
      <c r="AG1633" s="63"/>
      <c r="AH1633" s="63"/>
      <c r="AI1633" s="63"/>
      <c r="AJ1633" s="63"/>
      <c r="AK1633" s="63"/>
      <c r="AL1633" s="63"/>
      <c r="AM1633" s="63"/>
      <c r="AN1633" s="63"/>
      <c r="AO1633" s="63"/>
      <c r="AP1633" s="63"/>
      <c r="AQ1633" s="63"/>
      <c r="AS1633" s="5">
        <f>IF(Q1633&gt;0,RANK(Q1633,(N1633:P1633,Q1633:AE1633)),0)</f>
        <v>3</v>
      </c>
      <c r="AT1633" s="5">
        <f>IF(R1633&gt;0,RANK(R1633,(N1633:P1633,Q1633:AE1633)),0)</f>
        <v>0</v>
      </c>
      <c r="AU1633" s="5">
        <f>IF(T1633&gt;0,RANK(T1633,(N1633:P1633,Q1633:AE1633)),0)</f>
        <v>0</v>
      </c>
      <c r="AV1633" s="5">
        <f>IF(S1633&gt;0,RANK(S1633,(N1633:P1633,Q1633:AE1633)),0)</f>
        <v>4</v>
      </c>
      <c r="AW1633" s="2">
        <f t="shared" si="668"/>
        <v>1.7756604590731917E-2</v>
      </c>
      <c r="AX1633" s="2">
        <f t="shared" si="669"/>
        <v>0</v>
      </c>
      <c r="AY1633" s="2">
        <f t="shared" si="670"/>
        <v>0</v>
      </c>
      <c r="AZ1633" s="2">
        <f t="shared" si="671"/>
        <v>3.4647033347769596E-3</v>
      </c>
      <c r="BB1633" t="s">
        <v>963</v>
      </c>
      <c r="BC1633" t="s">
        <v>1221</v>
      </c>
      <c r="BD1633">
        <v>6</v>
      </c>
      <c r="BF1633" s="111">
        <v>29</v>
      </c>
      <c r="BG1633" s="113">
        <v>171</v>
      </c>
      <c r="BH1633" s="117">
        <f t="shared" si="651"/>
        <v>29171</v>
      </c>
      <c r="BJ1633" s="5" t="s">
        <v>3185</v>
      </c>
    </row>
    <row r="1634" spans="1:62" hidden="1" outlineLevel="1">
      <c r="A1634" t="s">
        <v>1537</v>
      </c>
      <c r="B1634" t="s">
        <v>1221</v>
      </c>
      <c r="C1634" s="1">
        <f t="shared" si="663"/>
        <v>5036</v>
      </c>
      <c r="D1634" s="5">
        <f>IF(N1634&gt;0, RANK(N1634,(N1634:P1634,Q1634:AE1634)),0)</f>
        <v>2</v>
      </c>
      <c r="E1634" s="5">
        <f>IF(O1634&gt;0,RANK(O1634,(N1634:P1634,Q1634:AE1634)),0)</f>
        <v>1</v>
      </c>
      <c r="F1634" s="5">
        <f>IF(P1634&gt;0,RANK(P1634,(N1634:P1634,Q1634:AE1634)),0)</f>
        <v>0</v>
      </c>
      <c r="G1634" s="131">
        <f t="shared" si="661"/>
        <v>1495</v>
      </c>
      <c r="H1634" s="136">
        <f t="shared" si="662"/>
        <v>0.29686258935663223</v>
      </c>
      <c r="I1634" s="2"/>
      <c r="J1634" s="2">
        <f t="shared" si="664"/>
        <v>0.34471803018268465</v>
      </c>
      <c r="K1634" s="2">
        <f t="shared" si="665"/>
        <v>0.64158061953931689</v>
      </c>
      <c r="L1634" s="2">
        <f t="shared" si="666"/>
        <v>0</v>
      </c>
      <c r="M1634" s="2">
        <f t="shared" si="667"/>
        <v>1.3701350277998459E-2</v>
      </c>
      <c r="N1634" s="63">
        <v>1736</v>
      </c>
      <c r="O1634" s="63">
        <v>3231</v>
      </c>
      <c r="P1634" s="63"/>
      <c r="Q1634" s="63">
        <v>51</v>
      </c>
      <c r="R1634" s="63"/>
      <c r="S1634" s="63">
        <v>18</v>
      </c>
      <c r="T1634" s="63"/>
      <c r="U1634" s="63"/>
      <c r="V1634" s="63"/>
      <c r="W1634" s="63"/>
      <c r="X1634" s="63"/>
      <c r="Y1634" s="63"/>
      <c r="Z1634" s="63"/>
      <c r="AA1634" s="63"/>
      <c r="AB1634" s="63"/>
      <c r="AC1634" s="63"/>
      <c r="AD1634" s="63"/>
      <c r="AE1634" s="63"/>
      <c r="AF1634" s="63"/>
      <c r="AG1634" s="63"/>
      <c r="AH1634" s="63"/>
      <c r="AI1634" s="63"/>
      <c r="AJ1634" s="63"/>
      <c r="AK1634" s="63"/>
      <c r="AL1634" s="63"/>
      <c r="AM1634" s="63"/>
      <c r="AN1634" s="63"/>
      <c r="AO1634" s="63"/>
      <c r="AP1634" s="63"/>
      <c r="AQ1634" s="63"/>
      <c r="AS1634" s="5">
        <f>IF(Q1634&gt;0,RANK(Q1634,(N1634:P1634,Q1634:AE1634)),0)</f>
        <v>3</v>
      </c>
      <c r="AT1634" s="5">
        <f>IF(R1634&gt;0,RANK(R1634,(N1634:P1634,Q1634:AE1634)),0)</f>
        <v>0</v>
      </c>
      <c r="AU1634" s="5">
        <f>IF(T1634&gt;0,RANK(T1634,(N1634:P1634,Q1634:AE1634)),0)</f>
        <v>0</v>
      </c>
      <c r="AV1634" s="5">
        <f>IF(S1634&gt;0,RANK(S1634,(N1634:P1634,Q1634:AE1634)),0)</f>
        <v>4</v>
      </c>
      <c r="AW1634" s="2">
        <f t="shared" si="668"/>
        <v>1.0127084988085783E-2</v>
      </c>
      <c r="AX1634" s="2">
        <f t="shared" si="669"/>
        <v>0</v>
      </c>
      <c r="AY1634" s="2">
        <f t="shared" si="670"/>
        <v>0</v>
      </c>
      <c r="AZ1634" s="2">
        <f t="shared" si="671"/>
        <v>3.5742652899126291E-3</v>
      </c>
      <c r="BB1634" t="s">
        <v>1537</v>
      </c>
      <c r="BC1634" t="s">
        <v>1221</v>
      </c>
      <c r="BD1634">
        <v>6</v>
      </c>
      <c r="BF1634" s="111">
        <v>29</v>
      </c>
      <c r="BG1634" s="113">
        <v>173</v>
      </c>
      <c r="BH1634" s="117">
        <f t="shared" si="651"/>
        <v>29173</v>
      </c>
      <c r="BJ1634" s="5" t="s">
        <v>3185</v>
      </c>
    </row>
    <row r="1635" spans="1:62" hidden="1" outlineLevel="1">
      <c r="A1635" t="s">
        <v>1468</v>
      </c>
      <c r="B1635" t="s">
        <v>1221</v>
      </c>
      <c r="C1635" s="1">
        <f t="shared" si="663"/>
        <v>9944</v>
      </c>
      <c r="D1635" s="5">
        <f>IF(N1635&gt;0, RANK(N1635,(N1635:P1635,Q1635:AE1635)),0)</f>
        <v>2</v>
      </c>
      <c r="E1635" s="5">
        <f>IF(O1635&gt;0,RANK(O1635,(N1635:P1635,Q1635:AE1635)),0)</f>
        <v>1</v>
      </c>
      <c r="F1635" s="5">
        <f>IF(P1635&gt;0,RANK(P1635,(N1635:P1635,Q1635:AE1635)),0)</f>
        <v>0</v>
      </c>
      <c r="G1635" s="131">
        <f t="shared" si="661"/>
        <v>3636</v>
      </c>
      <c r="H1635" s="136">
        <f t="shared" si="662"/>
        <v>0.36564762670957363</v>
      </c>
      <c r="I1635" s="2"/>
      <c r="J1635" s="2">
        <f t="shared" si="664"/>
        <v>0.30480691874497184</v>
      </c>
      <c r="K1635" s="2">
        <f t="shared" si="665"/>
        <v>0.67045454545454541</v>
      </c>
      <c r="L1635" s="2">
        <f t="shared" si="666"/>
        <v>0</v>
      </c>
      <c r="M1635" s="2">
        <f t="shared" si="667"/>
        <v>2.4738535800482797E-2</v>
      </c>
      <c r="N1635" s="63">
        <v>3031</v>
      </c>
      <c r="O1635" s="63">
        <v>6667</v>
      </c>
      <c r="P1635" s="63"/>
      <c r="Q1635" s="63">
        <v>213</v>
      </c>
      <c r="R1635" s="63"/>
      <c r="S1635" s="63">
        <v>33</v>
      </c>
      <c r="T1635" s="63"/>
      <c r="U1635" s="63"/>
      <c r="V1635" s="63"/>
      <c r="W1635" s="63"/>
      <c r="X1635" s="63"/>
      <c r="Y1635" s="63"/>
      <c r="Z1635" s="63"/>
      <c r="AA1635" s="63"/>
      <c r="AB1635" s="63"/>
      <c r="AC1635" s="63"/>
      <c r="AD1635" s="63"/>
      <c r="AE1635" s="63"/>
      <c r="AF1635" s="63"/>
      <c r="AG1635" s="63"/>
      <c r="AH1635" s="63"/>
      <c r="AI1635" s="63"/>
      <c r="AJ1635" s="63"/>
      <c r="AK1635" s="63"/>
      <c r="AL1635" s="63"/>
      <c r="AM1635" s="63"/>
      <c r="AN1635" s="63"/>
      <c r="AO1635" s="63"/>
      <c r="AP1635" s="63"/>
      <c r="AQ1635" s="63"/>
      <c r="AS1635" s="5">
        <f>IF(Q1635&gt;0,RANK(Q1635,(N1635:P1635,Q1635:AE1635)),0)</f>
        <v>3</v>
      </c>
      <c r="AT1635" s="5">
        <f>IF(R1635&gt;0,RANK(R1635,(N1635:P1635,Q1635:AE1635)),0)</f>
        <v>0</v>
      </c>
      <c r="AU1635" s="5">
        <f>IF(T1635&gt;0,RANK(T1635,(N1635:P1635,Q1635:AE1635)),0)</f>
        <v>0</v>
      </c>
      <c r="AV1635" s="5">
        <f>IF(S1635&gt;0,RANK(S1635,(N1635:P1635,Q1635:AE1635)),0)</f>
        <v>4</v>
      </c>
      <c r="AW1635" s="2">
        <f t="shared" si="668"/>
        <v>2.1419951729686242E-2</v>
      </c>
      <c r="AX1635" s="2">
        <f t="shared" si="669"/>
        <v>0</v>
      </c>
      <c r="AY1635" s="2">
        <f t="shared" si="670"/>
        <v>0</v>
      </c>
      <c r="AZ1635" s="2">
        <f t="shared" si="671"/>
        <v>3.3185840707964601E-3</v>
      </c>
      <c r="BB1635" t="s">
        <v>1468</v>
      </c>
      <c r="BC1635" t="s">
        <v>1221</v>
      </c>
      <c r="BD1635">
        <v>4</v>
      </c>
      <c r="BF1635" s="111">
        <v>29</v>
      </c>
      <c r="BG1635" s="113">
        <v>175</v>
      </c>
      <c r="BH1635" s="117">
        <f t="shared" si="651"/>
        <v>29175</v>
      </c>
      <c r="BJ1635" s="5" t="s">
        <v>3185</v>
      </c>
    </row>
    <row r="1636" spans="1:62" hidden="1" outlineLevel="1">
      <c r="A1636" t="s">
        <v>2957</v>
      </c>
      <c r="B1636" t="s">
        <v>1221</v>
      </c>
      <c r="C1636" s="1">
        <f t="shared" si="663"/>
        <v>10367</v>
      </c>
      <c r="D1636" s="5">
        <f>IF(N1636&gt;0, RANK(N1636,(N1636:P1636,Q1636:AE1636)),0)</f>
        <v>2</v>
      </c>
      <c r="E1636" s="5">
        <f>IF(O1636&gt;0,RANK(O1636,(N1636:P1636,Q1636:AE1636)),0)</f>
        <v>1</v>
      </c>
      <c r="F1636" s="5">
        <f>IF(P1636&gt;0,RANK(P1636,(N1636:P1636,Q1636:AE1636)),0)</f>
        <v>0</v>
      </c>
      <c r="G1636" s="131">
        <f t="shared" si="661"/>
        <v>1540</v>
      </c>
      <c r="H1636" s="136">
        <f t="shared" si="662"/>
        <v>0.14854827819041189</v>
      </c>
      <c r="I1636" s="2"/>
      <c r="J1636" s="2">
        <f t="shared" si="664"/>
        <v>0.41236616185974728</v>
      </c>
      <c r="K1636" s="2">
        <f t="shared" si="665"/>
        <v>0.56091444005015911</v>
      </c>
      <c r="L1636" s="2">
        <f t="shared" si="666"/>
        <v>0</v>
      </c>
      <c r="M1636" s="2">
        <f t="shared" si="667"/>
        <v>2.6719398090093605E-2</v>
      </c>
      <c r="N1636" s="63">
        <v>4275</v>
      </c>
      <c r="O1636" s="63">
        <v>5815</v>
      </c>
      <c r="P1636" s="63"/>
      <c r="Q1636" s="63">
        <v>224</v>
      </c>
      <c r="R1636" s="63"/>
      <c r="S1636" s="63">
        <v>53</v>
      </c>
      <c r="T1636" s="63"/>
      <c r="U1636" s="63"/>
      <c r="V1636" s="63"/>
      <c r="W1636" s="63"/>
      <c r="X1636" s="63"/>
      <c r="Y1636" s="63"/>
      <c r="Z1636" s="63"/>
      <c r="AA1636" s="63"/>
      <c r="AB1636" s="63"/>
      <c r="AC1636" s="63"/>
      <c r="AD1636" s="63"/>
      <c r="AE1636" s="63"/>
      <c r="AF1636" s="63"/>
      <c r="AG1636" s="63"/>
      <c r="AH1636" s="63"/>
      <c r="AI1636" s="63"/>
      <c r="AJ1636" s="63"/>
      <c r="AK1636" s="63"/>
      <c r="AL1636" s="63"/>
      <c r="AM1636" s="63"/>
      <c r="AN1636" s="63"/>
      <c r="AO1636" s="63"/>
      <c r="AP1636" s="63"/>
      <c r="AQ1636" s="63"/>
      <c r="AS1636" s="5">
        <f>IF(Q1636&gt;0,RANK(Q1636,(N1636:P1636,Q1636:AE1636)),0)</f>
        <v>3</v>
      </c>
      <c r="AT1636" s="5">
        <f>IF(R1636&gt;0,RANK(R1636,(N1636:P1636,Q1636:AE1636)),0)</f>
        <v>0</v>
      </c>
      <c r="AU1636" s="5">
        <f>IF(T1636&gt;0,RANK(T1636,(N1636:P1636,Q1636:AE1636)),0)</f>
        <v>0</v>
      </c>
      <c r="AV1636" s="5">
        <f>IF(S1636&gt;0,RANK(S1636,(N1636:P1636,Q1636:AE1636)),0)</f>
        <v>4</v>
      </c>
      <c r="AW1636" s="2">
        <f t="shared" si="668"/>
        <v>2.160702228224173E-2</v>
      </c>
      <c r="AX1636" s="2">
        <f t="shared" si="669"/>
        <v>0</v>
      </c>
      <c r="AY1636" s="2">
        <f t="shared" si="670"/>
        <v>0</v>
      </c>
      <c r="AZ1636" s="2">
        <f t="shared" si="671"/>
        <v>5.1123758078518372E-3</v>
      </c>
      <c r="BB1636" t="s">
        <v>2957</v>
      </c>
      <c r="BC1636" t="s">
        <v>1221</v>
      </c>
      <c r="BD1636">
        <v>5</v>
      </c>
      <c r="BF1636" s="111">
        <v>29</v>
      </c>
      <c r="BG1636" s="113">
        <v>177</v>
      </c>
      <c r="BH1636" s="117">
        <f t="shared" si="651"/>
        <v>29177</v>
      </c>
      <c r="BJ1636" s="5" t="s">
        <v>3185</v>
      </c>
    </row>
    <row r="1637" spans="1:62" hidden="1" outlineLevel="1">
      <c r="A1637" t="s">
        <v>1358</v>
      </c>
      <c r="B1637" t="s">
        <v>1221</v>
      </c>
      <c r="C1637" s="1">
        <f t="shared" si="663"/>
        <v>3202</v>
      </c>
      <c r="D1637" s="5">
        <f>IF(N1637&gt;0, RANK(N1637,(N1637:P1637,Q1637:AE1637)),0)</f>
        <v>2</v>
      </c>
      <c r="E1637" s="5">
        <f>IF(O1637&gt;0,RANK(O1637,(N1637:P1637,Q1637:AE1637)),0)</f>
        <v>1</v>
      </c>
      <c r="F1637" s="5">
        <f>IF(P1637&gt;0,RANK(P1637,(N1637:P1637,Q1637:AE1637)),0)</f>
        <v>0</v>
      </c>
      <c r="G1637" s="131">
        <f t="shared" si="661"/>
        <v>774</v>
      </c>
      <c r="H1637" s="136">
        <f t="shared" si="662"/>
        <v>0.24172392254840724</v>
      </c>
      <c r="I1637" s="2"/>
      <c r="J1637" s="2">
        <f t="shared" si="664"/>
        <v>0.36133666458463459</v>
      </c>
      <c r="K1637" s="2">
        <f t="shared" si="665"/>
        <v>0.60306058713304189</v>
      </c>
      <c r="L1637" s="2">
        <f t="shared" si="666"/>
        <v>0</v>
      </c>
      <c r="M1637" s="2">
        <f t="shared" si="667"/>
        <v>3.5602748282323571E-2</v>
      </c>
      <c r="N1637" s="63">
        <v>1157</v>
      </c>
      <c r="O1637" s="63">
        <v>1931</v>
      </c>
      <c r="P1637" s="63"/>
      <c r="Q1637" s="63">
        <v>94</v>
      </c>
      <c r="R1637" s="63"/>
      <c r="S1637" s="63">
        <v>20</v>
      </c>
      <c r="T1637" s="63"/>
      <c r="U1637" s="63"/>
      <c r="V1637" s="63"/>
      <c r="W1637" s="63"/>
      <c r="X1637" s="63"/>
      <c r="Y1637" s="63"/>
      <c r="Z1637" s="63"/>
      <c r="AA1637" s="63"/>
      <c r="AB1637" s="63"/>
      <c r="AC1637" s="63"/>
      <c r="AD1637" s="63"/>
      <c r="AE1637" s="63"/>
      <c r="AF1637" s="63"/>
      <c r="AG1637" s="63"/>
      <c r="AH1637" s="63"/>
      <c r="AI1637" s="63"/>
      <c r="AJ1637" s="63"/>
      <c r="AK1637" s="63"/>
      <c r="AL1637" s="63"/>
      <c r="AM1637" s="63"/>
      <c r="AN1637" s="63"/>
      <c r="AO1637" s="63"/>
      <c r="AP1637" s="63"/>
      <c r="AQ1637" s="63"/>
      <c r="AS1637" s="5">
        <f>IF(Q1637&gt;0,RANK(Q1637,(N1637:P1637,Q1637:AE1637)),0)</f>
        <v>3</v>
      </c>
      <c r="AT1637" s="5">
        <f>IF(R1637&gt;0,RANK(R1637,(N1637:P1637,Q1637:AE1637)),0)</f>
        <v>0</v>
      </c>
      <c r="AU1637" s="5">
        <f>IF(T1637&gt;0,RANK(T1637,(N1637:P1637,Q1637:AE1637)),0)</f>
        <v>0</v>
      </c>
      <c r="AV1637" s="5">
        <f>IF(S1637&gt;0,RANK(S1637,(N1637:P1637,Q1637:AE1637)),0)</f>
        <v>4</v>
      </c>
      <c r="AW1637" s="2">
        <f t="shared" si="668"/>
        <v>2.9356652092442224E-2</v>
      </c>
      <c r="AX1637" s="2">
        <f t="shared" si="669"/>
        <v>0</v>
      </c>
      <c r="AY1637" s="2">
        <f t="shared" si="670"/>
        <v>0</v>
      </c>
      <c r="AZ1637" s="2">
        <f t="shared" si="671"/>
        <v>6.2460961898813238E-3</v>
      </c>
      <c r="BB1637" t="s">
        <v>1358</v>
      </c>
      <c r="BC1637" t="s">
        <v>1221</v>
      </c>
      <c r="BD1637">
        <v>8</v>
      </c>
      <c r="BF1637" s="111">
        <v>29</v>
      </c>
      <c r="BG1637" s="113">
        <v>179</v>
      </c>
      <c r="BH1637" s="117">
        <f t="shared" si="651"/>
        <v>29179</v>
      </c>
      <c r="BJ1637" s="5" t="s">
        <v>3185</v>
      </c>
    </row>
    <row r="1638" spans="1:62" hidden="1" outlineLevel="1">
      <c r="A1638" t="s">
        <v>3200</v>
      </c>
      <c r="B1638" t="s">
        <v>1221</v>
      </c>
      <c r="C1638" s="1">
        <f t="shared" si="663"/>
        <v>5263</v>
      </c>
      <c r="D1638" s="5">
        <f>IF(N1638&gt;0, RANK(N1638,(N1638:P1638,Q1638:AE1638)),0)</f>
        <v>2</v>
      </c>
      <c r="E1638" s="5">
        <f>IF(O1638&gt;0,RANK(O1638,(N1638:P1638,Q1638:AE1638)),0)</f>
        <v>1</v>
      </c>
      <c r="F1638" s="5">
        <f>IF(P1638&gt;0,RANK(P1638,(N1638:P1638,Q1638:AE1638)),0)</f>
        <v>0</v>
      </c>
      <c r="G1638" s="131">
        <f t="shared" si="661"/>
        <v>2347</v>
      </c>
      <c r="H1638" s="136">
        <f t="shared" si="662"/>
        <v>0.44594337830134906</v>
      </c>
      <c r="I1638" s="2"/>
      <c r="J1638" s="2">
        <f t="shared" si="664"/>
        <v>0.26524795743872315</v>
      </c>
      <c r="K1638" s="2">
        <f t="shared" si="665"/>
        <v>0.71119133574007221</v>
      </c>
      <c r="L1638" s="2">
        <f t="shared" si="666"/>
        <v>0</v>
      </c>
      <c r="M1638" s="2">
        <f t="shared" si="667"/>
        <v>2.3560706821204591E-2</v>
      </c>
      <c r="N1638" s="63">
        <v>1396</v>
      </c>
      <c r="O1638" s="63">
        <v>3743</v>
      </c>
      <c r="P1638" s="63"/>
      <c r="Q1638" s="63">
        <v>102</v>
      </c>
      <c r="R1638" s="63"/>
      <c r="S1638" s="63">
        <v>22</v>
      </c>
      <c r="T1638" s="63"/>
      <c r="U1638" s="63"/>
      <c r="V1638" s="63"/>
      <c r="W1638" s="63"/>
      <c r="X1638" s="63"/>
      <c r="Y1638" s="63"/>
      <c r="Z1638" s="63"/>
      <c r="AA1638" s="63"/>
      <c r="AB1638" s="63"/>
      <c r="AC1638" s="63"/>
      <c r="AD1638" s="63"/>
      <c r="AE1638" s="63"/>
      <c r="AF1638" s="63"/>
      <c r="AG1638" s="63"/>
      <c r="AH1638" s="63"/>
      <c r="AI1638" s="63"/>
      <c r="AJ1638" s="63"/>
      <c r="AK1638" s="63"/>
      <c r="AL1638" s="63"/>
      <c r="AM1638" s="63"/>
      <c r="AN1638" s="63"/>
      <c r="AO1638" s="63"/>
      <c r="AP1638" s="63"/>
      <c r="AQ1638" s="63"/>
      <c r="AS1638" s="5">
        <f>IF(Q1638&gt;0,RANK(Q1638,(N1638:P1638,Q1638:AE1638)),0)</f>
        <v>3</v>
      </c>
      <c r="AT1638" s="5">
        <f>IF(R1638&gt;0,RANK(R1638,(N1638:P1638,Q1638:AE1638)),0)</f>
        <v>0</v>
      </c>
      <c r="AU1638" s="5">
        <f>IF(T1638&gt;0,RANK(T1638,(N1638:P1638,Q1638:AE1638)),0)</f>
        <v>0</v>
      </c>
      <c r="AV1638" s="5">
        <f>IF(S1638&gt;0,RANK(S1638,(N1638:P1638,Q1638:AE1638)),0)</f>
        <v>4</v>
      </c>
      <c r="AW1638" s="2">
        <f t="shared" si="668"/>
        <v>1.9380581417442522E-2</v>
      </c>
      <c r="AX1638" s="2">
        <f t="shared" si="669"/>
        <v>0</v>
      </c>
      <c r="AY1638" s="2">
        <f t="shared" si="670"/>
        <v>0</v>
      </c>
      <c r="AZ1638" s="2">
        <f t="shared" si="671"/>
        <v>4.180125403762113E-3</v>
      </c>
      <c r="BB1638" t="s">
        <v>3200</v>
      </c>
      <c r="BC1638" t="s">
        <v>1221</v>
      </c>
      <c r="BD1638">
        <v>8</v>
      </c>
      <c r="BF1638" s="111">
        <v>29</v>
      </c>
      <c r="BG1638" s="113">
        <v>181</v>
      </c>
      <c r="BH1638" s="117">
        <f t="shared" si="651"/>
        <v>29181</v>
      </c>
      <c r="BJ1638" s="5" t="s">
        <v>3185</v>
      </c>
    </row>
    <row r="1639" spans="1:62" hidden="1" outlineLevel="1">
      <c r="A1639" t="s">
        <v>2142</v>
      </c>
      <c r="B1639" t="s">
        <v>1221</v>
      </c>
      <c r="C1639" s="1">
        <f t="shared" si="663"/>
        <v>185690</v>
      </c>
      <c r="D1639" s="5">
        <f>IF(N1639&gt;0, RANK(N1639,(N1639:P1639,Q1639:AE1639)),0)</f>
        <v>2</v>
      </c>
      <c r="E1639" s="5">
        <f>IF(O1639&gt;0,RANK(O1639,(N1639:P1639,Q1639:AE1639)),0)</f>
        <v>1</v>
      </c>
      <c r="F1639" s="5">
        <f>IF(P1639&gt;0,RANK(P1639,(N1639:P1639,Q1639:AE1639)),0)</f>
        <v>0</v>
      </c>
      <c r="G1639" s="131">
        <f t="shared" si="661"/>
        <v>38946</v>
      </c>
      <c r="H1639" s="136">
        <f t="shared" si="662"/>
        <v>0.20973665787064463</v>
      </c>
      <c r="I1639" s="2"/>
      <c r="J1639" s="2">
        <f t="shared" si="664"/>
        <v>0.38687059076956215</v>
      </c>
      <c r="K1639" s="2">
        <f t="shared" si="665"/>
        <v>0.59660724864020676</v>
      </c>
      <c r="L1639" s="2">
        <f t="shared" si="666"/>
        <v>0</v>
      </c>
      <c r="M1639" s="2">
        <f t="shared" si="667"/>
        <v>1.6522160590231039E-2</v>
      </c>
      <c r="N1639" s="63">
        <v>71838</v>
      </c>
      <c r="O1639" s="63">
        <v>110784</v>
      </c>
      <c r="P1639" s="63"/>
      <c r="Q1639" s="63">
        <v>2709</v>
      </c>
      <c r="R1639" s="63"/>
      <c r="S1639" s="63">
        <v>359</v>
      </c>
      <c r="T1639" s="63"/>
      <c r="U1639" s="63"/>
      <c r="V1639" s="63"/>
      <c r="W1639" s="63"/>
      <c r="X1639" s="63"/>
      <c r="Y1639" s="63"/>
      <c r="Z1639" s="63"/>
      <c r="AA1639" s="63"/>
      <c r="AB1639" s="63"/>
      <c r="AC1639" s="63"/>
      <c r="AD1639" s="63"/>
      <c r="AE1639" s="63"/>
      <c r="AF1639" s="63"/>
      <c r="AG1639" s="63"/>
      <c r="AH1639" s="63"/>
      <c r="AI1639" s="63"/>
      <c r="AJ1639" s="63"/>
      <c r="AK1639" s="63"/>
      <c r="AL1639" s="63"/>
      <c r="AM1639" s="63"/>
      <c r="AN1639" s="63"/>
      <c r="AO1639" s="63"/>
      <c r="AP1639" s="63"/>
      <c r="AQ1639" s="63"/>
      <c r="AS1639" s="5">
        <f>IF(Q1639&gt;0,RANK(Q1639,(N1639:P1639,Q1639:AE1639)),0)</f>
        <v>3</v>
      </c>
      <c r="AT1639" s="5">
        <f>IF(R1639&gt;0,RANK(R1639,(N1639:P1639,Q1639:AE1639)),0)</f>
        <v>0</v>
      </c>
      <c r="AU1639" s="5">
        <f>IF(T1639&gt;0,RANK(T1639,(N1639:P1639,Q1639:AE1639)),0)</f>
        <v>0</v>
      </c>
      <c r="AV1639" s="5">
        <f>IF(S1639&gt;0,RANK(S1639,(N1639:P1639,Q1639:AE1639)),0)</f>
        <v>4</v>
      </c>
      <c r="AW1639" s="2">
        <f t="shared" si="668"/>
        <v>1.4588830847110776E-2</v>
      </c>
      <c r="AX1639" s="2">
        <f t="shared" si="669"/>
        <v>0</v>
      </c>
      <c r="AY1639" s="2">
        <f t="shared" si="670"/>
        <v>0</v>
      </c>
      <c r="AZ1639" s="2">
        <f t="shared" si="671"/>
        <v>1.9333297431202543E-3</v>
      </c>
      <c r="BB1639" t="s">
        <v>2142</v>
      </c>
      <c r="BC1639" t="s">
        <v>1221</v>
      </c>
      <c r="BF1639" s="111">
        <v>29</v>
      </c>
      <c r="BG1639" s="113">
        <v>183</v>
      </c>
      <c r="BH1639" s="117">
        <f t="shared" si="651"/>
        <v>29183</v>
      </c>
      <c r="BJ1639" s="5" t="s">
        <v>3185</v>
      </c>
    </row>
    <row r="1640" spans="1:62" hidden="1" outlineLevel="1">
      <c r="A1640" t="s">
        <v>941</v>
      </c>
      <c r="B1640" t="s">
        <v>1221</v>
      </c>
      <c r="C1640" s="1">
        <f t="shared" si="663"/>
        <v>4626</v>
      </c>
      <c r="D1640" s="5">
        <f>IF(N1640&gt;0, RANK(N1640,(N1640:P1640,Q1640:AE1640)),0)</f>
        <v>2</v>
      </c>
      <c r="E1640" s="5">
        <f>IF(O1640&gt;0,RANK(O1640,(N1640:P1640,Q1640:AE1640)),0)</f>
        <v>1</v>
      </c>
      <c r="F1640" s="5">
        <f>IF(P1640&gt;0,RANK(P1640,(N1640:P1640,Q1640:AE1640)),0)</f>
        <v>0</v>
      </c>
      <c r="G1640" s="131">
        <f t="shared" si="661"/>
        <v>1559</v>
      </c>
      <c r="H1640" s="136">
        <f t="shared" si="662"/>
        <v>0.33700821444012108</v>
      </c>
      <c r="I1640" s="2"/>
      <c r="J1640" s="2">
        <f t="shared" si="664"/>
        <v>0.31560743623000431</v>
      </c>
      <c r="K1640" s="2">
        <f t="shared" si="665"/>
        <v>0.65261565067012539</v>
      </c>
      <c r="L1640" s="2">
        <f t="shared" si="666"/>
        <v>0</v>
      </c>
      <c r="M1640" s="2">
        <f t="shared" si="667"/>
        <v>3.1776913099870296E-2</v>
      </c>
      <c r="N1640" s="63">
        <v>1460</v>
      </c>
      <c r="O1640" s="63">
        <v>3019</v>
      </c>
      <c r="P1640" s="63"/>
      <c r="Q1640" s="63">
        <v>115</v>
      </c>
      <c r="R1640" s="63"/>
      <c r="S1640" s="63">
        <v>32</v>
      </c>
      <c r="T1640" s="63"/>
      <c r="U1640" s="63"/>
      <c r="V1640" s="63"/>
      <c r="W1640" s="63"/>
      <c r="X1640" s="63"/>
      <c r="Y1640" s="63"/>
      <c r="Z1640" s="63"/>
      <c r="AA1640" s="63"/>
      <c r="AB1640" s="63"/>
      <c r="AC1640" s="63"/>
      <c r="AD1640" s="63"/>
      <c r="AE1640" s="63"/>
      <c r="AF1640" s="63"/>
      <c r="AG1640" s="63"/>
      <c r="AH1640" s="63"/>
      <c r="AI1640" s="63"/>
      <c r="AJ1640" s="63"/>
      <c r="AK1640" s="63"/>
      <c r="AL1640" s="63"/>
      <c r="AM1640" s="63"/>
      <c r="AN1640" s="63"/>
      <c r="AO1640" s="63"/>
      <c r="AP1640" s="63"/>
      <c r="AQ1640" s="63"/>
      <c r="AS1640" s="5">
        <f>IF(Q1640&gt;0,RANK(Q1640,(N1640:P1640,Q1640:AE1640)),0)</f>
        <v>3</v>
      </c>
      <c r="AT1640" s="5">
        <f>IF(R1640&gt;0,RANK(R1640,(N1640:P1640,Q1640:AE1640)),0)</f>
        <v>0</v>
      </c>
      <c r="AU1640" s="5">
        <f>IF(T1640&gt;0,RANK(T1640,(N1640:P1640,Q1640:AE1640)),0)</f>
        <v>0</v>
      </c>
      <c r="AV1640" s="5">
        <f>IF(S1640&gt;0,RANK(S1640,(N1640:P1640,Q1640:AE1640)),0)</f>
        <v>4</v>
      </c>
      <c r="AW1640" s="2">
        <f t="shared" si="668"/>
        <v>2.4859489840034586E-2</v>
      </c>
      <c r="AX1640" s="2">
        <f t="shared" si="669"/>
        <v>0</v>
      </c>
      <c r="AY1640" s="2">
        <f t="shared" si="670"/>
        <v>0</v>
      </c>
      <c r="AZ1640" s="2">
        <f t="shared" si="671"/>
        <v>6.9174232598357109E-3</v>
      </c>
      <c r="BB1640" t="s">
        <v>941</v>
      </c>
      <c r="BC1640" t="s">
        <v>1221</v>
      </c>
      <c r="BD1640">
        <v>4</v>
      </c>
      <c r="BF1640" s="111">
        <v>29</v>
      </c>
      <c r="BG1640" s="113">
        <v>185</v>
      </c>
      <c r="BH1640" s="117">
        <f t="shared" si="651"/>
        <v>29185</v>
      </c>
      <c r="BJ1640" s="5" t="s">
        <v>3185</v>
      </c>
    </row>
    <row r="1641" spans="1:62" hidden="1" outlineLevel="1">
      <c r="A1641" t="s">
        <v>2993</v>
      </c>
      <c r="B1641" t="s">
        <v>1221</v>
      </c>
      <c r="C1641" s="1">
        <f t="shared" si="663"/>
        <v>22582</v>
      </c>
      <c r="D1641" s="5">
        <f>IF(N1641&gt;0, RANK(N1641,(N1641:P1641,Q1641:AE1641)),0)</f>
        <v>2</v>
      </c>
      <c r="E1641" s="5">
        <f>IF(O1641&gt;0,RANK(O1641,(N1641:P1641,Q1641:AE1641)),0)</f>
        <v>1</v>
      </c>
      <c r="F1641" s="5">
        <f>IF(P1641&gt;0,RANK(P1641,(N1641:P1641,Q1641:AE1641)),0)</f>
        <v>0</v>
      </c>
      <c r="G1641" s="131">
        <f t="shared" si="661"/>
        <v>4419</v>
      </c>
      <c r="H1641" s="136">
        <f t="shared" si="662"/>
        <v>0.1956868302187583</v>
      </c>
      <c r="I1641" s="2"/>
      <c r="J1641" s="2">
        <f t="shared" si="664"/>
        <v>0.3909751129217961</v>
      </c>
      <c r="K1641" s="2">
        <f t="shared" si="665"/>
        <v>0.58666194314055442</v>
      </c>
      <c r="L1641" s="2">
        <f t="shared" si="666"/>
        <v>0</v>
      </c>
      <c r="M1641" s="2">
        <f t="shared" si="667"/>
        <v>2.2362943937649482E-2</v>
      </c>
      <c r="N1641" s="63">
        <v>8829</v>
      </c>
      <c r="O1641" s="63">
        <v>13248</v>
      </c>
      <c r="P1641" s="63"/>
      <c r="Q1641" s="63">
        <v>448</v>
      </c>
      <c r="R1641" s="63"/>
      <c r="S1641" s="63">
        <v>57</v>
      </c>
      <c r="T1641" s="63"/>
      <c r="U1641" s="63"/>
      <c r="V1641" s="63"/>
      <c r="W1641" s="63"/>
      <c r="X1641" s="63"/>
      <c r="Y1641" s="63"/>
      <c r="Z1641" s="63"/>
      <c r="AA1641" s="63"/>
      <c r="AB1641" s="63"/>
      <c r="AC1641" s="63"/>
      <c r="AD1641" s="63"/>
      <c r="AE1641" s="63"/>
      <c r="AF1641" s="63"/>
      <c r="AG1641" s="63"/>
      <c r="AH1641" s="63"/>
      <c r="AI1641" s="63"/>
      <c r="AJ1641" s="63"/>
      <c r="AK1641" s="63"/>
      <c r="AL1641" s="63"/>
      <c r="AM1641" s="63"/>
      <c r="AN1641" s="63"/>
      <c r="AO1641" s="63"/>
      <c r="AP1641" s="63"/>
      <c r="AQ1641" s="63"/>
      <c r="AS1641" s="5">
        <f>IF(Q1641&gt;0,RANK(Q1641,(N1641:P1641,Q1641:AE1641)),0)</f>
        <v>3</v>
      </c>
      <c r="AT1641" s="5">
        <f>IF(R1641&gt;0,RANK(R1641,(N1641:P1641,Q1641:AE1641)),0)</f>
        <v>0</v>
      </c>
      <c r="AU1641" s="5">
        <f>IF(T1641&gt;0,RANK(T1641,(N1641:P1641,Q1641:AE1641)),0)</f>
        <v>0</v>
      </c>
      <c r="AV1641" s="5">
        <f>IF(S1641&gt;0,RANK(S1641,(N1641:P1641,Q1641:AE1641)),0)</f>
        <v>4</v>
      </c>
      <c r="AW1641" s="2">
        <f t="shared" si="668"/>
        <v>1.9838809671419714E-2</v>
      </c>
      <c r="AX1641" s="2">
        <f t="shared" si="669"/>
        <v>0</v>
      </c>
      <c r="AY1641" s="2">
        <f t="shared" si="670"/>
        <v>0</v>
      </c>
      <c r="AZ1641" s="2">
        <f t="shared" si="671"/>
        <v>2.5241342662297404E-3</v>
      </c>
      <c r="BB1641" t="s">
        <v>2993</v>
      </c>
      <c r="BC1641" t="s">
        <v>1221</v>
      </c>
      <c r="BD1641">
        <v>8</v>
      </c>
      <c r="BF1641" s="111">
        <v>29</v>
      </c>
      <c r="BG1641" s="113">
        <v>187</v>
      </c>
      <c r="BH1641" s="117">
        <f t="shared" ref="BH1641:BH1704" si="672">1000*BF1641+BG1641</f>
        <v>29187</v>
      </c>
      <c r="BJ1641" s="5" t="s">
        <v>3185</v>
      </c>
    </row>
    <row r="1642" spans="1:62" hidden="1" outlineLevel="1">
      <c r="A1642" t="s">
        <v>509</v>
      </c>
      <c r="B1642" t="s">
        <v>1221</v>
      </c>
      <c r="C1642" s="1">
        <f t="shared" si="663"/>
        <v>528676</v>
      </c>
      <c r="D1642" s="5">
        <f>IF(N1642&gt;0, RANK(N1642,(N1642:P1642,Q1642:AE1642)),0)</f>
        <v>1</v>
      </c>
      <c r="E1642" s="5">
        <f>IF(O1642&gt;0,RANK(O1642,(N1642:P1642,Q1642:AE1642)),0)</f>
        <v>2</v>
      </c>
      <c r="F1642" s="5">
        <f>IF(P1642&gt;0,RANK(P1642,(N1642:P1642,Q1642:AE1642)),0)</f>
        <v>0</v>
      </c>
      <c r="G1642" s="131">
        <f t="shared" si="661"/>
        <v>72355</v>
      </c>
      <c r="H1642" s="136">
        <f t="shared" si="662"/>
        <v>0.13686076160067792</v>
      </c>
      <c r="I1642" s="2"/>
      <c r="J1642" s="2">
        <f t="shared" si="664"/>
        <v>0.56196422761767129</v>
      </c>
      <c r="K1642" s="2">
        <f t="shared" si="665"/>
        <v>0.42510346601699339</v>
      </c>
      <c r="L1642" s="2">
        <f t="shared" si="666"/>
        <v>0</v>
      </c>
      <c r="M1642" s="2">
        <f t="shared" si="667"/>
        <v>1.2932306365335322E-2</v>
      </c>
      <c r="N1642" s="63">
        <v>297097</v>
      </c>
      <c r="O1642" s="63">
        <v>224742</v>
      </c>
      <c r="P1642" s="63"/>
      <c r="Q1642" s="63">
        <v>5748</v>
      </c>
      <c r="R1642" s="63"/>
      <c r="S1642" s="63">
        <v>1089</v>
      </c>
      <c r="T1642" s="63"/>
      <c r="U1642" s="63"/>
      <c r="V1642" s="63"/>
      <c r="W1642" s="63"/>
      <c r="X1642" s="63"/>
      <c r="Y1642" s="63"/>
      <c r="Z1642" s="63"/>
      <c r="AA1642" s="63"/>
      <c r="AB1642" s="63"/>
      <c r="AC1642" s="63"/>
      <c r="AD1642" s="63"/>
      <c r="AE1642" s="63"/>
      <c r="AF1642" s="63"/>
      <c r="AG1642" s="63"/>
      <c r="AH1642" s="63"/>
      <c r="AI1642" s="63"/>
      <c r="AJ1642" s="63"/>
      <c r="AK1642" s="63"/>
      <c r="AL1642" s="63"/>
      <c r="AM1642" s="63"/>
      <c r="AN1642" s="63"/>
      <c r="AO1642" s="63"/>
      <c r="AP1642" s="63"/>
      <c r="AQ1642" s="63"/>
      <c r="AS1642" s="5">
        <f>IF(Q1642&gt;0,RANK(Q1642,(N1642:P1642,Q1642:AE1642)),0)</f>
        <v>3</v>
      </c>
      <c r="AT1642" s="5">
        <f>IF(R1642&gt;0,RANK(R1642,(N1642:P1642,Q1642:AE1642)),0)</f>
        <v>0</v>
      </c>
      <c r="AU1642" s="5">
        <f>IF(T1642&gt;0,RANK(T1642,(N1642:P1642,Q1642:AE1642)),0)</f>
        <v>0</v>
      </c>
      <c r="AV1642" s="5">
        <f>IF(S1642&gt;0,RANK(S1642,(N1642:P1642,Q1642:AE1642)),0)</f>
        <v>4</v>
      </c>
      <c r="AW1642" s="2">
        <f t="shared" si="668"/>
        <v>1.0872443613858015E-2</v>
      </c>
      <c r="AX1642" s="2">
        <f t="shared" si="669"/>
        <v>0</v>
      </c>
      <c r="AY1642" s="2">
        <f t="shared" si="670"/>
        <v>0</v>
      </c>
      <c r="AZ1642" s="2">
        <f t="shared" si="671"/>
        <v>2.0598627514772753E-3</v>
      </c>
      <c r="BB1642" t="s">
        <v>509</v>
      </c>
      <c r="BC1642" t="s">
        <v>1221</v>
      </c>
      <c r="BF1642" s="111">
        <v>29</v>
      </c>
      <c r="BG1642" s="113">
        <v>189</v>
      </c>
      <c r="BH1642" s="117">
        <f t="shared" si="672"/>
        <v>29189</v>
      </c>
      <c r="BJ1642" s="5" t="s">
        <v>3185</v>
      </c>
    </row>
    <row r="1643" spans="1:62" hidden="1" outlineLevel="1">
      <c r="A1643" t="s">
        <v>834</v>
      </c>
      <c r="B1643" t="s">
        <v>1221</v>
      </c>
      <c r="C1643" s="1">
        <f t="shared" si="663"/>
        <v>8070</v>
      </c>
      <c r="D1643" s="5">
        <f>IF(N1643&gt;0, RANK(N1643,(N1643:P1643,Q1643:AE1643)),0)</f>
        <v>2</v>
      </c>
      <c r="E1643" s="5">
        <f>IF(O1643&gt;0,RANK(O1643,(N1643:P1643,Q1643:AE1643)),0)</f>
        <v>1</v>
      </c>
      <c r="F1643" s="5">
        <f>IF(P1643&gt;0,RANK(P1643,(N1643:P1643,Q1643:AE1643)),0)</f>
        <v>0</v>
      </c>
      <c r="G1643" s="131">
        <f>IF(C1643&gt;0,MAX(N1643:P1643)-LARGE(N1643:P1643,2),0)</f>
        <v>242</v>
      </c>
      <c r="H1643" s="136">
        <f>IF(C1643&gt;0,G1643/C1643,0)</f>
        <v>2.9987608426270136E-2</v>
      </c>
      <c r="I1643" s="2"/>
      <c r="J1643" s="2">
        <f>IF($C1643=0,"-",N1643/$C1643)</f>
        <v>0.47249070631970258</v>
      </c>
      <c r="K1643" s="2">
        <f>IF($C1643=0,"-",O1643/$C1643)</f>
        <v>0.50247831474597271</v>
      </c>
      <c r="L1643" s="2">
        <f>IF($C1643=0,"-",P1643/$C1643)</f>
        <v>0</v>
      </c>
      <c r="M1643" s="2">
        <f>IF(C1643=0,"-",(1-J1643-K1643-L1643))</f>
        <v>2.503097893432471E-2</v>
      </c>
      <c r="N1643" s="63">
        <v>3813</v>
      </c>
      <c r="O1643" s="63">
        <v>4055</v>
      </c>
      <c r="P1643" s="63"/>
      <c r="Q1643" s="63">
        <v>169</v>
      </c>
      <c r="R1643" s="63"/>
      <c r="S1643" s="63">
        <v>33</v>
      </c>
      <c r="T1643" s="63"/>
      <c r="U1643" s="63"/>
      <c r="V1643" s="63"/>
      <c r="W1643" s="63"/>
      <c r="X1643" s="63"/>
      <c r="Y1643" s="63"/>
      <c r="Z1643" s="63"/>
      <c r="AA1643" s="63"/>
      <c r="AB1643" s="63"/>
      <c r="AC1643" s="63"/>
      <c r="AD1643" s="63"/>
      <c r="AE1643" s="63"/>
      <c r="AF1643" s="63"/>
      <c r="AG1643" s="63"/>
      <c r="AH1643" s="63"/>
      <c r="AI1643" s="63"/>
      <c r="AJ1643" s="63"/>
      <c r="AK1643" s="63"/>
      <c r="AL1643" s="63"/>
      <c r="AM1643" s="63"/>
      <c r="AN1643" s="63"/>
      <c r="AO1643" s="63"/>
      <c r="AP1643" s="63"/>
      <c r="AQ1643" s="63"/>
      <c r="AS1643" s="5">
        <f>IF(Q1643&gt;0,RANK(Q1643,(N1643:P1643,Q1643:AE1643)),0)</f>
        <v>3</v>
      </c>
      <c r="AT1643" s="5">
        <f>IF(R1643&gt;0,RANK(R1643,(N1643:P1643,Q1643:AE1643)),0)</f>
        <v>0</v>
      </c>
      <c r="AU1643" s="5">
        <f>IF(T1643&gt;0,RANK(T1643,(N1643:P1643,Q1643:AE1643)),0)</f>
        <v>0</v>
      </c>
      <c r="AV1643" s="5">
        <f>IF(S1643&gt;0,RANK(S1643,(N1643:P1643,Q1643:AE1643)),0)</f>
        <v>4</v>
      </c>
      <c r="AW1643" s="2">
        <f>IF($C1643=0,"-",Q1643/$C1643)</f>
        <v>2.094175960346964E-2</v>
      </c>
      <c r="AX1643" s="2">
        <f>IF($C1643=0,"-",R1643/$C1643)</f>
        <v>0</v>
      </c>
      <c r="AY1643" s="2">
        <f>IF($C1643=0,"-",T1643/$C1643)</f>
        <v>0</v>
      </c>
      <c r="AZ1643" s="2">
        <f>IF($C1643=0,"-",S1643/$C1643)</f>
        <v>4.0892193308550186E-3</v>
      </c>
      <c r="BB1643" t="s">
        <v>834</v>
      </c>
      <c r="BC1643" t="s">
        <v>1221</v>
      </c>
      <c r="BD1643">
        <v>8</v>
      </c>
      <c r="BF1643" s="111">
        <v>29</v>
      </c>
      <c r="BG1643" s="113">
        <v>186</v>
      </c>
      <c r="BH1643" s="117">
        <f>1000*BF1643+BG1643</f>
        <v>29186</v>
      </c>
      <c r="BJ1643" s="5" t="s">
        <v>3185</v>
      </c>
    </row>
    <row r="1644" spans="1:62" hidden="1" outlineLevel="1">
      <c r="A1644" t="s">
        <v>656</v>
      </c>
      <c r="B1644" t="s">
        <v>1221</v>
      </c>
      <c r="C1644" s="1">
        <f t="shared" ref="C1644:C1663" si="673">SUM(N1644:AQ1644)</f>
        <v>9108</v>
      </c>
      <c r="D1644" s="5">
        <f>IF(N1644&gt;0, RANK(N1644,(N1644:P1644,Q1644:AE1644)),0)</f>
        <v>2</v>
      </c>
      <c r="E1644" s="5">
        <f>IF(O1644&gt;0,RANK(O1644,(N1644:P1644,Q1644:AE1644)),0)</f>
        <v>1</v>
      </c>
      <c r="F1644" s="5">
        <f>IF(P1644&gt;0,RANK(P1644,(N1644:P1644,Q1644:AE1644)),0)</f>
        <v>0</v>
      </c>
      <c r="G1644" s="131">
        <f t="shared" si="661"/>
        <v>1314</v>
      </c>
      <c r="H1644" s="136">
        <f t="shared" si="662"/>
        <v>0.14426877470355731</v>
      </c>
      <c r="I1644" s="2"/>
      <c r="J1644" s="2">
        <f t="shared" ref="J1644:J1663" si="674">IF($C1644=0,"-",N1644/$C1644)</f>
        <v>0.41611769872639437</v>
      </c>
      <c r="K1644" s="2">
        <f t="shared" ref="K1644:K1663" si="675">IF($C1644=0,"-",O1644/$C1644)</f>
        <v>0.56038647342995174</v>
      </c>
      <c r="L1644" s="2">
        <f t="shared" ref="L1644:L1663" si="676">IF($C1644=0,"-",P1644/$C1644)</f>
        <v>0</v>
      </c>
      <c r="M1644" s="2">
        <f t="shared" ref="M1644:M1663" si="677">IF(C1644=0,"-",(1-J1644-K1644-L1644))</f>
        <v>2.3495827843653894E-2</v>
      </c>
      <c r="N1644" s="63">
        <v>3790</v>
      </c>
      <c r="O1644" s="63">
        <v>5104</v>
      </c>
      <c r="P1644" s="63"/>
      <c r="Q1644" s="63">
        <v>189</v>
      </c>
      <c r="R1644" s="63"/>
      <c r="S1644" s="63">
        <v>25</v>
      </c>
      <c r="T1644" s="63"/>
      <c r="U1644" s="63"/>
      <c r="V1644" s="63"/>
      <c r="W1644" s="63"/>
      <c r="X1644" s="63"/>
      <c r="Y1644" s="63"/>
      <c r="Z1644" s="63"/>
      <c r="AA1644" s="63"/>
      <c r="AB1644" s="63"/>
      <c r="AC1644" s="63"/>
      <c r="AD1644" s="63"/>
      <c r="AE1644" s="63"/>
      <c r="AF1644" s="63"/>
      <c r="AG1644" s="63"/>
      <c r="AH1644" s="63"/>
      <c r="AI1644" s="63"/>
      <c r="AJ1644" s="63"/>
      <c r="AK1644" s="63"/>
      <c r="AL1644" s="63"/>
      <c r="AM1644" s="63"/>
      <c r="AN1644" s="63"/>
      <c r="AO1644" s="63"/>
      <c r="AP1644" s="63"/>
      <c r="AQ1644" s="63"/>
      <c r="AS1644" s="5">
        <f>IF(Q1644&gt;0,RANK(Q1644,(N1644:P1644,Q1644:AE1644)),0)</f>
        <v>3</v>
      </c>
      <c r="AT1644" s="5">
        <f>IF(R1644&gt;0,RANK(R1644,(N1644:P1644,Q1644:AE1644)),0)</f>
        <v>0</v>
      </c>
      <c r="AU1644" s="5">
        <f>IF(T1644&gt;0,RANK(T1644,(N1644:P1644,Q1644:AE1644)),0)</f>
        <v>0</v>
      </c>
      <c r="AV1644" s="5">
        <f>IF(S1644&gt;0,RANK(S1644,(N1644:P1644,Q1644:AE1644)),0)</f>
        <v>4</v>
      </c>
      <c r="AW1644" s="2">
        <f t="shared" ref="AW1644:AW1663" si="678">IF($C1644=0,"-",Q1644/$C1644)</f>
        <v>2.0750988142292492E-2</v>
      </c>
      <c r="AX1644" s="2">
        <f t="shared" ref="AX1644:AX1663" si="679">IF($C1644=0,"-",R1644/$C1644)</f>
        <v>0</v>
      </c>
      <c r="AY1644" s="2">
        <f t="shared" ref="AY1644:AY1663" si="680">IF($C1644=0,"-",T1644/$C1644)</f>
        <v>0</v>
      </c>
      <c r="AZ1644" s="2">
        <f t="shared" ref="AZ1644:AZ1663" si="681">IF($C1644=0,"-",S1644/$C1644)</f>
        <v>2.7448397013614405E-3</v>
      </c>
      <c r="BB1644" t="s">
        <v>656</v>
      </c>
      <c r="BC1644" t="s">
        <v>1221</v>
      </c>
      <c r="BD1644">
        <v>5</v>
      </c>
      <c r="BF1644" s="111">
        <v>29</v>
      </c>
      <c r="BG1644" s="113">
        <v>195</v>
      </c>
      <c r="BH1644" s="117">
        <f t="shared" si="672"/>
        <v>29195</v>
      </c>
      <c r="BJ1644" s="5" t="s">
        <v>3185</v>
      </c>
    </row>
    <row r="1645" spans="1:62" hidden="1" outlineLevel="1">
      <c r="A1645" t="s">
        <v>1230</v>
      </c>
      <c r="B1645" t="s">
        <v>1221</v>
      </c>
      <c r="C1645" s="1">
        <f t="shared" si="673"/>
        <v>1939</v>
      </c>
      <c r="D1645" s="5">
        <f>IF(N1645&gt;0, RANK(N1645,(N1645:P1645,Q1645:AE1645)),0)</f>
        <v>2</v>
      </c>
      <c r="E1645" s="5">
        <f>IF(O1645&gt;0,RANK(O1645,(N1645:P1645,Q1645:AE1645)),0)</f>
        <v>1</v>
      </c>
      <c r="F1645" s="5">
        <f>IF(P1645&gt;0,RANK(P1645,(N1645:P1645,Q1645:AE1645)),0)</f>
        <v>0</v>
      </c>
      <c r="G1645" s="131">
        <f t="shared" si="661"/>
        <v>477</v>
      </c>
      <c r="H1645" s="136">
        <f t="shared" si="662"/>
        <v>0.24600309437854564</v>
      </c>
      <c r="I1645" s="2"/>
      <c r="J1645" s="2">
        <f t="shared" si="674"/>
        <v>0.35946364105208872</v>
      </c>
      <c r="K1645" s="2">
        <f t="shared" si="675"/>
        <v>0.60546673543063434</v>
      </c>
      <c r="L1645" s="2">
        <f t="shared" si="676"/>
        <v>0</v>
      </c>
      <c r="M1645" s="2">
        <f t="shared" si="677"/>
        <v>3.5069623517276938E-2</v>
      </c>
      <c r="N1645" s="63">
        <v>697</v>
      </c>
      <c r="O1645" s="63">
        <v>1174</v>
      </c>
      <c r="P1645" s="63"/>
      <c r="Q1645" s="63">
        <v>58</v>
      </c>
      <c r="R1645" s="63"/>
      <c r="S1645" s="63">
        <v>10</v>
      </c>
      <c r="T1645" s="63"/>
      <c r="U1645" s="63"/>
      <c r="V1645" s="63"/>
      <c r="W1645" s="63"/>
      <c r="X1645" s="63"/>
      <c r="Y1645" s="63"/>
      <c r="Z1645" s="63"/>
      <c r="AA1645" s="63"/>
      <c r="AB1645" s="63"/>
      <c r="AC1645" s="63"/>
      <c r="AD1645" s="63"/>
      <c r="AE1645" s="63"/>
      <c r="AF1645" s="63"/>
      <c r="AG1645" s="63"/>
      <c r="AH1645" s="63"/>
      <c r="AI1645" s="63"/>
      <c r="AJ1645" s="63"/>
      <c r="AK1645" s="63"/>
      <c r="AL1645" s="63"/>
      <c r="AM1645" s="63"/>
      <c r="AN1645" s="63"/>
      <c r="AO1645" s="63"/>
      <c r="AP1645" s="63"/>
      <c r="AQ1645" s="63"/>
      <c r="AS1645" s="5">
        <f>IF(Q1645&gt;0,RANK(Q1645,(N1645:P1645,Q1645:AE1645)),0)</f>
        <v>3</v>
      </c>
      <c r="AT1645" s="5">
        <f>IF(R1645&gt;0,RANK(R1645,(N1645:P1645,Q1645:AE1645)),0)</f>
        <v>0</v>
      </c>
      <c r="AU1645" s="5">
        <f>IF(T1645&gt;0,RANK(T1645,(N1645:P1645,Q1645:AE1645)),0)</f>
        <v>0</v>
      </c>
      <c r="AV1645" s="5">
        <f>IF(S1645&gt;0,RANK(S1645,(N1645:P1645,Q1645:AE1645)),0)</f>
        <v>4</v>
      </c>
      <c r="AW1645" s="2">
        <f t="shared" si="678"/>
        <v>2.9912325941206807E-2</v>
      </c>
      <c r="AX1645" s="2">
        <f t="shared" si="679"/>
        <v>0</v>
      </c>
      <c r="AY1645" s="2">
        <f t="shared" si="680"/>
        <v>0</v>
      </c>
      <c r="AZ1645" s="2">
        <f t="shared" si="681"/>
        <v>5.1572975760701394E-3</v>
      </c>
      <c r="BB1645" t="s">
        <v>1230</v>
      </c>
      <c r="BC1645" t="s">
        <v>1221</v>
      </c>
      <c r="BD1645">
        <v>6</v>
      </c>
      <c r="BF1645" s="111">
        <v>29</v>
      </c>
      <c r="BG1645" s="113">
        <v>197</v>
      </c>
      <c r="BH1645" s="117">
        <f t="shared" si="672"/>
        <v>29197</v>
      </c>
      <c r="BJ1645" s="5" t="s">
        <v>3185</v>
      </c>
    </row>
    <row r="1646" spans="1:62" hidden="1" outlineLevel="1">
      <c r="A1646" t="s">
        <v>1556</v>
      </c>
      <c r="B1646" t="s">
        <v>1221</v>
      </c>
      <c r="C1646" s="1">
        <f t="shared" si="673"/>
        <v>1936</v>
      </c>
      <c r="D1646" s="5">
        <f>IF(N1646&gt;0, RANK(N1646,(N1646:P1646,Q1646:AE1646)),0)</f>
        <v>2</v>
      </c>
      <c r="E1646" s="5">
        <f>IF(O1646&gt;0,RANK(O1646,(N1646:P1646,Q1646:AE1646)),0)</f>
        <v>1</v>
      </c>
      <c r="F1646" s="5">
        <f>IF(P1646&gt;0,RANK(P1646,(N1646:P1646,Q1646:AE1646)),0)</f>
        <v>0</v>
      </c>
      <c r="G1646" s="131">
        <f t="shared" si="661"/>
        <v>603</v>
      </c>
      <c r="H1646" s="136">
        <f t="shared" si="662"/>
        <v>0.31146694214876031</v>
      </c>
      <c r="I1646" s="2"/>
      <c r="J1646" s="2">
        <f t="shared" si="674"/>
        <v>0.33212809917355374</v>
      </c>
      <c r="K1646" s="2">
        <f t="shared" si="675"/>
        <v>0.64359504132231404</v>
      </c>
      <c r="L1646" s="2">
        <f t="shared" si="676"/>
        <v>0</v>
      </c>
      <c r="M1646" s="2">
        <f t="shared" si="677"/>
        <v>2.4276859504132164E-2</v>
      </c>
      <c r="N1646" s="63">
        <v>643</v>
      </c>
      <c r="O1646" s="63">
        <v>1246</v>
      </c>
      <c r="P1646" s="63"/>
      <c r="Q1646" s="63">
        <v>40</v>
      </c>
      <c r="R1646" s="63"/>
      <c r="S1646" s="63">
        <v>7</v>
      </c>
      <c r="T1646" s="63"/>
      <c r="U1646" s="63"/>
      <c r="V1646" s="63"/>
      <c r="W1646" s="63"/>
      <c r="X1646" s="63"/>
      <c r="Y1646" s="63"/>
      <c r="Z1646" s="63"/>
      <c r="AA1646" s="63"/>
      <c r="AB1646" s="63"/>
      <c r="AC1646" s="63"/>
      <c r="AD1646" s="63"/>
      <c r="AE1646" s="63"/>
      <c r="AF1646" s="63"/>
      <c r="AG1646" s="63"/>
      <c r="AH1646" s="63"/>
      <c r="AI1646" s="63"/>
      <c r="AJ1646" s="63"/>
      <c r="AK1646" s="63"/>
      <c r="AL1646" s="63"/>
      <c r="AM1646" s="63"/>
      <c r="AN1646" s="63"/>
      <c r="AO1646" s="63"/>
      <c r="AP1646" s="63"/>
      <c r="AQ1646" s="63"/>
      <c r="AS1646" s="5">
        <f>IF(Q1646&gt;0,RANK(Q1646,(N1646:P1646,Q1646:AE1646)),0)</f>
        <v>3</v>
      </c>
      <c r="AT1646" s="5">
        <f>IF(R1646&gt;0,RANK(R1646,(N1646:P1646,Q1646:AE1646)),0)</f>
        <v>0</v>
      </c>
      <c r="AU1646" s="5">
        <f>IF(T1646&gt;0,RANK(T1646,(N1646:P1646,Q1646:AE1646)),0)</f>
        <v>0</v>
      </c>
      <c r="AV1646" s="5">
        <f>IF(S1646&gt;0,RANK(S1646,(N1646:P1646,Q1646:AE1646)),0)</f>
        <v>4</v>
      </c>
      <c r="AW1646" s="2">
        <f t="shared" si="678"/>
        <v>2.0661157024793389E-2</v>
      </c>
      <c r="AX1646" s="2">
        <f t="shared" si="679"/>
        <v>0</v>
      </c>
      <c r="AY1646" s="2">
        <f t="shared" si="680"/>
        <v>0</v>
      </c>
      <c r="AZ1646" s="2">
        <f t="shared" si="681"/>
        <v>3.6157024793388431E-3</v>
      </c>
      <c r="BB1646" t="s">
        <v>1556</v>
      </c>
      <c r="BC1646" t="s">
        <v>1221</v>
      </c>
      <c r="BD1646">
        <v>6</v>
      </c>
      <c r="BF1646" s="111">
        <v>29</v>
      </c>
      <c r="BG1646" s="113">
        <v>199</v>
      </c>
      <c r="BH1646" s="117">
        <f t="shared" si="672"/>
        <v>29199</v>
      </c>
      <c r="BJ1646" s="5" t="s">
        <v>3185</v>
      </c>
    </row>
    <row r="1647" spans="1:62" hidden="1" outlineLevel="1">
      <c r="A1647" t="s">
        <v>837</v>
      </c>
      <c r="B1647" t="s">
        <v>1221</v>
      </c>
      <c r="C1647" s="1">
        <f t="shared" si="673"/>
        <v>16999</v>
      </c>
      <c r="D1647" s="5">
        <f>IF(N1647&gt;0, RANK(N1647,(N1647:P1647,Q1647:AE1647)),0)</f>
        <v>2</v>
      </c>
      <c r="E1647" s="5">
        <f>IF(O1647&gt;0,RANK(O1647,(N1647:P1647,Q1647:AE1647)),0)</f>
        <v>1</v>
      </c>
      <c r="F1647" s="5">
        <f>IF(P1647&gt;0,RANK(P1647,(N1647:P1647,Q1647:AE1647)),0)</f>
        <v>0</v>
      </c>
      <c r="G1647" s="131">
        <f t="shared" si="661"/>
        <v>6501</v>
      </c>
      <c r="H1647" s="136">
        <f t="shared" si="662"/>
        <v>0.38243426083887289</v>
      </c>
      <c r="I1647" s="2"/>
      <c r="J1647" s="2">
        <f t="shared" si="674"/>
        <v>0.30131184187305138</v>
      </c>
      <c r="K1647" s="2">
        <f t="shared" si="675"/>
        <v>0.68374610271192426</v>
      </c>
      <c r="L1647" s="2">
        <f t="shared" si="676"/>
        <v>0</v>
      </c>
      <c r="M1647" s="2">
        <f t="shared" si="677"/>
        <v>1.4942055415024358E-2</v>
      </c>
      <c r="N1647" s="63">
        <v>5122</v>
      </c>
      <c r="O1647" s="63">
        <v>11623</v>
      </c>
      <c r="P1647" s="63"/>
      <c r="Q1647" s="63">
        <v>219</v>
      </c>
      <c r="R1647" s="63"/>
      <c r="S1647" s="63">
        <v>35</v>
      </c>
      <c r="T1647" s="63"/>
      <c r="U1647" s="63"/>
      <c r="V1647" s="63"/>
      <c r="W1647" s="63"/>
      <c r="X1647" s="63"/>
      <c r="Y1647" s="63"/>
      <c r="Z1647" s="63"/>
      <c r="AA1647" s="63"/>
      <c r="AB1647" s="63"/>
      <c r="AC1647" s="63"/>
      <c r="AD1647" s="63"/>
      <c r="AE1647" s="63"/>
      <c r="AF1647" s="63"/>
      <c r="AG1647" s="63"/>
      <c r="AH1647" s="63"/>
      <c r="AI1647" s="63"/>
      <c r="AJ1647" s="63"/>
      <c r="AK1647" s="63"/>
      <c r="AL1647" s="63"/>
      <c r="AM1647" s="63"/>
      <c r="AN1647" s="63"/>
      <c r="AO1647" s="63"/>
      <c r="AP1647" s="63"/>
      <c r="AQ1647" s="63"/>
      <c r="AS1647" s="5">
        <f>IF(Q1647&gt;0,RANK(Q1647,(N1647:P1647,Q1647:AE1647)),0)</f>
        <v>3</v>
      </c>
      <c r="AT1647" s="5">
        <f>IF(R1647&gt;0,RANK(R1647,(N1647:P1647,Q1647:AE1647)),0)</f>
        <v>0</v>
      </c>
      <c r="AU1647" s="5">
        <f>IF(T1647&gt;0,RANK(T1647,(N1647:P1647,Q1647:AE1647)),0)</f>
        <v>0</v>
      </c>
      <c r="AV1647" s="5">
        <f>IF(S1647&gt;0,RANK(S1647,(N1647:P1647,Q1647:AE1647)),0)</f>
        <v>4</v>
      </c>
      <c r="AW1647" s="2">
        <f t="shared" si="678"/>
        <v>1.2883110771221836E-2</v>
      </c>
      <c r="AX1647" s="2">
        <f t="shared" si="679"/>
        <v>0</v>
      </c>
      <c r="AY1647" s="2">
        <f t="shared" si="680"/>
        <v>0</v>
      </c>
      <c r="AZ1647" s="2">
        <f t="shared" si="681"/>
        <v>2.0589446438025764E-3</v>
      </c>
      <c r="BB1647" t="s">
        <v>837</v>
      </c>
      <c r="BC1647" t="s">
        <v>1221</v>
      </c>
      <c r="BD1647">
        <v>8</v>
      </c>
      <c r="BF1647" s="111">
        <v>29</v>
      </c>
      <c r="BG1647" s="113">
        <v>201</v>
      </c>
      <c r="BH1647" s="117">
        <f t="shared" si="672"/>
        <v>29201</v>
      </c>
      <c r="BJ1647" s="5" t="s">
        <v>3185</v>
      </c>
    </row>
    <row r="1648" spans="1:62" hidden="1" outlineLevel="1">
      <c r="A1648" t="s">
        <v>884</v>
      </c>
      <c r="B1648" t="s">
        <v>1221</v>
      </c>
      <c r="C1648" s="1">
        <f t="shared" si="673"/>
        <v>3692</v>
      </c>
      <c r="D1648" s="5">
        <f>IF(N1648&gt;0, RANK(N1648,(N1648:P1648,Q1648:AE1648)),0)</f>
        <v>2</v>
      </c>
      <c r="E1648" s="5">
        <f>IF(O1648&gt;0,RANK(O1648,(N1648:P1648,Q1648:AE1648)),0)</f>
        <v>1</v>
      </c>
      <c r="F1648" s="5">
        <f>IF(P1648&gt;0,RANK(P1648,(N1648:P1648,Q1648:AE1648)),0)</f>
        <v>0</v>
      </c>
      <c r="G1648" s="131">
        <f t="shared" si="661"/>
        <v>960</v>
      </c>
      <c r="H1648" s="136">
        <f t="shared" si="662"/>
        <v>0.26002166847237268</v>
      </c>
      <c r="I1648" s="2"/>
      <c r="J1648" s="2">
        <f t="shared" si="674"/>
        <v>0.35265438786565545</v>
      </c>
      <c r="K1648" s="2">
        <f t="shared" si="675"/>
        <v>0.61267605633802813</v>
      </c>
      <c r="L1648" s="2">
        <f t="shared" si="676"/>
        <v>0</v>
      </c>
      <c r="M1648" s="2">
        <f t="shared" si="677"/>
        <v>3.4669555796316476E-2</v>
      </c>
      <c r="N1648" s="63">
        <v>1302</v>
      </c>
      <c r="O1648" s="63">
        <v>2262</v>
      </c>
      <c r="P1648" s="63"/>
      <c r="Q1648" s="63">
        <v>91</v>
      </c>
      <c r="R1648" s="63"/>
      <c r="S1648" s="63">
        <v>37</v>
      </c>
      <c r="T1648" s="63"/>
      <c r="U1648" s="63"/>
      <c r="V1648" s="63"/>
      <c r="W1648" s="63"/>
      <c r="X1648" s="63"/>
      <c r="Y1648" s="63"/>
      <c r="Z1648" s="63"/>
      <c r="AA1648" s="63"/>
      <c r="AB1648" s="63"/>
      <c r="AC1648" s="63"/>
      <c r="AD1648" s="63"/>
      <c r="AE1648" s="63"/>
      <c r="AF1648" s="63"/>
      <c r="AG1648" s="63"/>
      <c r="AH1648" s="63"/>
      <c r="AI1648" s="63"/>
      <c r="AJ1648" s="63"/>
      <c r="AK1648" s="63"/>
      <c r="AL1648" s="63"/>
      <c r="AM1648" s="63"/>
      <c r="AN1648" s="63"/>
      <c r="AO1648" s="63"/>
      <c r="AP1648" s="63"/>
      <c r="AQ1648" s="63"/>
      <c r="AS1648" s="5">
        <f>IF(Q1648&gt;0,RANK(Q1648,(N1648:P1648,Q1648:AE1648)),0)</f>
        <v>3</v>
      </c>
      <c r="AT1648" s="5">
        <f>IF(R1648&gt;0,RANK(R1648,(N1648:P1648,Q1648:AE1648)),0)</f>
        <v>0</v>
      </c>
      <c r="AU1648" s="5">
        <f>IF(T1648&gt;0,RANK(T1648,(N1648:P1648,Q1648:AE1648)),0)</f>
        <v>0</v>
      </c>
      <c r="AV1648" s="5">
        <f>IF(S1648&gt;0,RANK(S1648,(N1648:P1648,Q1648:AE1648)),0)</f>
        <v>4</v>
      </c>
      <c r="AW1648" s="2">
        <f t="shared" si="678"/>
        <v>2.464788732394366E-2</v>
      </c>
      <c r="AX1648" s="2">
        <f t="shared" si="679"/>
        <v>0</v>
      </c>
      <c r="AY1648" s="2">
        <f t="shared" si="680"/>
        <v>0</v>
      </c>
      <c r="AZ1648" s="2">
        <f t="shared" si="681"/>
        <v>1.0021668472372697E-2</v>
      </c>
      <c r="BB1648" t="s">
        <v>884</v>
      </c>
      <c r="BC1648" t="s">
        <v>1221</v>
      </c>
      <c r="BD1648">
        <v>8</v>
      </c>
      <c r="BF1648" s="111">
        <v>29</v>
      </c>
      <c r="BG1648" s="113">
        <v>203</v>
      </c>
      <c r="BH1648" s="117">
        <f t="shared" si="672"/>
        <v>29203</v>
      </c>
      <c r="BJ1648" s="5" t="s">
        <v>3185</v>
      </c>
    </row>
    <row r="1649" spans="1:77" hidden="1" outlineLevel="1">
      <c r="A1649" t="s">
        <v>23</v>
      </c>
      <c r="B1649" t="s">
        <v>1221</v>
      </c>
      <c r="C1649" s="1">
        <f t="shared" si="673"/>
        <v>3232</v>
      </c>
      <c r="D1649" s="5">
        <f>IF(N1649&gt;0, RANK(N1649,(N1649:P1649,Q1649:AE1649)),0)</f>
        <v>2</v>
      </c>
      <c r="E1649" s="5">
        <f>IF(O1649&gt;0,RANK(O1649,(N1649:P1649,Q1649:AE1649)),0)</f>
        <v>1</v>
      </c>
      <c r="F1649" s="5">
        <f>IF(P1649&gt;0,RANK(P1649,(N1649:P1649,Q1649:AE1649)),0)</f>
        <v>0</v>
      </c>
      <c r="G1649" s="131">
        <f t="shared" si="661"/>
        <v>1222</v>
      </c>
      <c r="H1649" s="136">
        <f t="shared" si="662"/>
        <v>0.3780940594059406</v>
      </c>
      <c r="I1649" s="2"/>
      <c r="J1649" s="2">
        <f t="shared" si="674"/>
        <v>0.29888613861386137</v>
      </c>
      <c r="K1649" s="2">
        <f t="shared" si="675"/>
        <v>0.67698019801980203</v>
      </c>
      <c r="L1649" s="2">
        <f t="shared" si="676"/>
        <v>0</v>
      </c>
      <c r="M1649" s="2">
        <f t="shared" si="677"/>
        <v>2.41336633663366E-2</v>
      </c>
      <c r="N1649" s="63">
        <v>966</v>
      </c>
      <c r="O1649" s="63">
        <v>2188</v>
      </c>
      <c r="P1649" s="63"/>
      <c r="Q1649" s="63">
        <v>65</v>
      </c>
      <c r="R1649" s="63"/>
      <c r="S1649" s="63">
        <v>13</v>
      </c>
      <c r="T1649" s="63"/>
      <c r="U1649" s="63"/>
      <c r="V1649" s="63"/>
      <c r="W1649" s="63"/>
      <c r="X1649" s="63"/>
      <c r="Y1649" s="63"/>
      <c r="Z1649" s="63"/>
      <c r="AA1649" s="63"/>
      <c r="AB1649" s="63"/>
      <c r="AC1649" s="63"/>
      <c r="AD1649" s="63"/>
      <c r="AE1649" s="63"/>
      <c r="AF1649" s="63"/>
      <c r="AG1649" s="63"/>
      <c r="AH1649" s="63"/>
      <c r="AI1649" s="63"/>
      <c r="AJ1649" s="63"/>
      <c r="AK1649" s="63"/>
      <c r="AL1649" s="63"/>
      <c r="AM1649" s="63"/>
      <c r="AN1649" s="63"/>
      <c r="AO1649" s="63"/>
      <c r="AP1649" s="63"/>
      <c r="AQ1649" s="63"/>
      <c r="AS1649" s="5">
        <f>IF(Q1649&gt;0,RANK(Q1649,(N1649:P1649,Q1649:AE1649)),0)</f>
        <v>3</v>
      </c>
      <c r="AT1649" s="5">
        <f>IF(R1649&gt;0,RANK(R1649,(N1649:P1649,Q1649:AE1649)),0)</f>
        <v>0</v>
      </c>
      <c r="AU1649" s="5">
        <f>IF(T1649&gt;0,RANK(T1649,(N1649:P1649,Q1649:AE1649)),0)</f>
        <v>0</v>
      </c>
      <c r="AV1649" s="5">
        <f>IF(S1649&gt;0,RANK(S1649,(N1649:P1649,Q1649:AE1649)),0)</f>
        <v>4</v>
      </c>
      <c r="AW1649" s="2">
        <f t="shared" si="678"/>
        <v>2.0111386138613862E-2</v>
      </c>
      <c r="AX1649" s="2">
        <f t="shared" si="679"/>
        <v>0</v>
      </c>
      <c r="AY1649" s="2">
        <f t="shared" si="680"/>
        <v>0</v>
      </c>
      <c r="AZ1649" s="2">
        <f t="shared" si="681"/>
        <v>4.0222772277227724E-3</v>
      </c>
      <c r="BB1649" t="s">
        <v>23</v>
      </c>
      <c r="BC1649" t="s">
        <v>1221</v>
      </c>
      <c r="BD1649">
        <v>6</v>
      </c>
      <c r="BF1649" s="111">
        <v>29</v>
      </c>
      <c r="BG1649" s="113">
        <v>205</v>
      </c>
      <c r="BH1649" s="117">
        <f t="shared" si="672"/>
        <v>29205</v>
      </c>
      <c r="BJ1649" s="5" t="s">
        <v>3185</v>
      </c>
    </row>
    <row r="1650" spans="1:77" hidden="1" outlineLevel="1">
      <c r="A1650" t="s">
        <v>505</v>
      </c>
      <c r="B1650" t="s">
        <v>1221</v>
      </c>
      <c r="C1650" s="1">
        <f t="shared" si="673"/>
        <v>12866</v>
      </c>
      <c r="D1650" s="5">
        <f>IF(N1650&gt;0, RANK(N1650,(N1650:P1650,Q1650:AE1650)),0)</f>
        <v>2</v>
      </c>
      <c r="E1650" s="5">
        <f>IF(O1650&gt;0,RANK(O1650,(N1650:P1650,Q1650:AE1650)),0)</f>
        <v>1</v>
      </c>
      <c r="F1650" s="5">
        <f>IF(P1650&gt;0,RANK(P1650,(N1650:P1650,Q1650:AE1650)),0)</f>
        <v>0</v>
      </c>
      <c r="G1650" s="131">
        <f t="shared" si="661"/>
        <v>6343</v>
      </c>
      <c r="H1650" s="136">
        <f t="shared" si="662"/>
        <v>0.49300481890253384</v>
      </c>
      <c r="I1650" s="2"/>
      <c r="J1650" s="2">
        <f t="shared" si="674"/>
        <v>0.24506451111456551</v>
      </c>
      <c r="K1650" s="2">
        <f t="shared" si="675"/>
        <v>0.73806933001709929</v>
      </c>
      <c r="L1650" s="2">
        <f t="shared" si="676"/>
        <v>0</v>
      </c>
      <c r="M1650" s="2">
        <f t="shared" si="677"/>
        <v>1.6866158868335202E-2</v>
      </c>
      <c r="N1650" s="63">
        <v>3153</v>
      </c>
      <c r="O1650" s="63">
        <v>9496</v>
      </c>
      <c r="P1650" s="63"/>
      <c r="Q1650" s="63">
        <v>187</v>
      </c>
      <c r="R1650" s="63"/>
      <c r="S1650" s="63">
        <v>30</v>
      </c>
      <c r="T1650" s="63"/>
      <c r="U1650" s="63"/>
      <c r="V1650" s="63"/>
      <c r="W1650" s="63"/>
      <c r="X1650" s="63"/>
      <c r="Y1650" s="63"/>
      <c r="Z1650" s="63"/>
      <c r="AA1650" s="63"/>
      <c r="AB1650" s="63"/>
      <c r="AC1650" s="63"/>
      <c r="AD1650" s="63"/>
      <c r="AE1650" s="63"/>
      <c r="AF1650" s="63"/>
      <c r="AG1650" s="63"/>
      <c r="AH1650" s="63"/>
      <c r="AI1650" s="63"/>
      <c r="AJ1650" s="63"/>
      <c r="AK1650" s="63"/>
      <c r="AL1650" s="63"/>
      <c r="AM1650" s="63"/>
      <c r="AN1650" s="63"/>
      <c r="AO1650" s="63"/>
      <c r="AP1650" s="63"/>
      <c r="AQ1650" s="63"/>
      <c r="AS1650" s="5">
        <f>IF(Q1650&gt;0,RANK(Q1650,(N1650:P1650,Q1650:AE1650)),0)</f>
        <v>3</v>
      </c>
      <c r="AT1650" s="5">
        <f>IF(R1650&gt;0,RANK(R1650,(N1650:P1650,Q1650:AE1650)),0)</f>
        <v>0</v>
      </c>
      <c r="AU1650" s="5">
        <f>IF(T1650&gt;0,RANK(T1650,(N1650:P1650,Q1650:AE1650)),0)</f>
        <v>0</v>
      </c>
      <c r="AV1650" s="5">
        <f>IF(S1650&gt;0,RANK(S1650,(N1650:P1650,Q1650:AE1650)),0)</f>
        <v>4</v>
      </c>
      <c r="AW1650" s="2">
        <f t="shared" si="678"/>
        <v>1.4534431835846417E-2</v>
      </c>
      <c r="AX1650" s="2">
        <f t="shared" si="679"/>
        <v>0</v>
      </c>
      <c r="AY1650" s="2">
        <f t="shared" si="680"/>
        <v>0</v>
      </c>
      <c r="AZ1650" s="2">
        <f t="shared" si="681"/>
        <v>2.33172703248873E-3</v>
      </c>
      <c r="BB1650" t="s">
        <v>505</v>
      </c>
      <c r="BC1650" t="s">
        <v>1221</v>
      </c>
      <c r="BD1650">
        <v>8</v>
      </c>
      <c r="BF1650" s="111">
        <v>29</v>
      </c>
      <c r="BG1650" s="113">
        <v>207</v>
      </c>
      <c r="BH1650" s="117">
        <f t="shared" si="672"/>
        <v>29207</v>
      </c>
      <c r="BJ1650" s="5" t="s">
        <v>3185</v>
      </c>
    </row>
    <row r="1651" spans="1:77" hidden="1" outlineLevel="1">
      <c r="A1651" t="s">
        <v>1114</v>
      </c>
      <c r="B1651" t="s">
        <v>1221</v>
      </c>
      <c r="C1651" s="1">
        <f t="shared" si="673"/>
        <v>15984</v>
      </c>
      <c r="D1651" s="5">
        <f>IF(N1651&gt;0, RANK(N1651,(N1651:P1651,Q1651:AE1651)),0)</f>
        <v>2</v>
      </c>
      <c r="E1651" s="5">
        <f>IF(O1651&gt;0,RANK(O1651,(N1651:P1651,Q1651:AE1651)),0)</f>
        <v>1</v>
      </c>
      <c r="F1651" s="5">
        <f>IF(P1651&gt;0,RANK(P1651,(N1651:P1651,Q1651:AE1651)),0)</f>
        <v>0</v>
      </c>
      <c r="G1651" s="131">
        <f t="shared" si="661"/>
        <v>7864</v>
      </c>
      <c r="H1651" s="136">
        <f t="shared" si="662"/>
        <v>0.49199199199199201</v>
      </c>
      <c r="I1651" s="2"/>
      <c r="J1651" s="2">
        <f t="shared" si="674"/>
        <v>0.24543293293293295</v>
      </c>
      <c r="K1651" s="2">
        <f t="shared" si="675"/>
        <v>0.73742492492492495</v>
      </c>
      <c r="L1651" s="2">
        <f t="shared" si="676"/>
        <v>0</v>
      </c>
      <c r="M1651" s="2">
        <f t="shared" si="677"/>
        <v>1.7142142142142047E-2</v>
      </c>
      <c r="N1651" s="63">
        <v>3923</v>
      </c>
      <c r="O1651" s="63">
        <v>11787</v>
      </c>
      <c r="P1651" s="63"/>
      <c r="Q1651" s="63">
        <v>236</v>
      </c>
      <c r="R1651" s="63"/>
      <c r="S1651" s="63">
        <v>38</v>
      </c>
      <c r="T1651" s="63"/>
      <c r="U1651" s="63"/>
      <c r="V1651" s="63"/>
      <c r="W1651" s="63"/>
      <c r="X1651" s="63"/>
      <c r="Y1651" s="63"/>
      <c r="Z1651" s="63"/>
      <c r="AA1651" s="63"/>
      <c r="AB1651" s="63"/>
      <c r="AC1651" s="63"/>
      <c r="AD1651" s="63"/>
      <c r="AE1651" s="63"/>
      <c r="AF1651" s="63"/>
      <c r="AG1651" s="63"/>
      <c r="AH1651" s="63"/>
      <c r="AI1651" s="63"/>
      <c r="AJ1651" s="63"/>
      <c r="AK1651" s="63"/>
      <c r="AL1651" s="63"/>
      <c r="AM1651" s="63"/>
      <c r="AN1651" s="63"/>
      <c r="AO1651" s="63"/>
      <c r="AP1651" s="63"/>
      <c r="AQ1651" s="63"/>
      <c r="AS1651" s="5">
        <f>IF(Q1651&gt;0,RANK(Q1651,(N1651:P1651,Q1651:AE1651)),0)</f>
        <v>3</v>
      </c>
      <c r="AT1651" s="5">
        <f>IF(R1651&gt;0,RANK(R1651,(N1651:P1651,Q1651:AE1651)),0)</f>
        <v>0</v>
      </c>
      <c r="AU1651" s="5">
        <f>IF(T1651&gt;0,RANK(T1651,(N1651:P1651,Q1651:AE1651)),0)</f>
        <v>0</v>
      </c>
      <c r="AV1651" s="5">
        <f>IF(S1651&gt;0,RANK(S1651,(N1651:P1651,Q1651:AE1651)),0)</f>
        <v>4</v>
      </c>
      <c r="AW1651" s="2">
        <f t="shared" si="678"/>
        <v>1.4764764764764765E-2</v>
      </c>
      <c r="AX1651" s="2">
        <f t="shared" si="679"/>
        <v>0</v>
      </c>
      <c r="AY1651" s="2">
        <f t="shared" si="680"/>
        <v>0</v>
      </c>
      <c r="AZ1651" s="2">
        <f t="shared" si="681"/>
        <v>2.3773773773773776E-3</v>
      </c>
      <c r="BB1651" t="s">
        <v>1114</v>
      </c>
      <c r="BC1651" t="s">
        <v>1221</v>
      </c>
      <c r="BD1651">
        <v>7</v>
      </c>
      <c r="BF1651" s="111">
        <v>29</v>
      </c>
      <c r="BG1651" s="113">
        <v>209</v>
      </c>
      <c r="BH1651" s="117">
        <f t="shared" si="672"/>
        <v>29209</v>
      </c>
      <c r="BJ1651" s="5" t="s">
        <v>3185</v>
      </c>
    </row>
    <row r="1652" spans="1:77" hidden="1" outlineLevel="1">
      <c r="A1652" t="s">
        <v>1048</v>
      </c>
      <c r="B1652" t="s">
        <v>1221</v>
      </c>
      <c r="C1652" s="1">
        <f t="shared" si="673"/>
        <v>2595</v>
      </c>
      <c r="D1652" s="5">
        <f>IF(N1652&gt;0, RANK(N1652,(N1652:P1652,Q1652:AE1652)),0)</f>
        <v>2</v>
      </c>
      <c r="E1652" s="5">
        <f>IF(O1652&gt;0,RANK(O1652,(N1652:P1652,Q1652:AE1652)),0)</f>
        <v>1</v>
      </c>
      <c r="F1652" s="5">
        <f>IF(P1652&gt;0,RANK(P1652,(N1652:P1652,Q1652:AE1652)),0)</f>
        <v>0</v>
      </c>
      <c r="G1652" s="131">
        <f t="shared" si="661"/>
        <v>702</v>
      </c>
      <c r="H1652" s="136">
        <f t="shared" si="662"/>
        <v>0.27052023121387281</v>
      </c>
      <c r="I1652" s="2"/>
      <c r="J1652" s="2">
        <f t="shared" si="674"/>
        <v>0.34990366088631986</v>
      </c>
      <c r="K1652" s="2">
        <f t="shared" si="675"/>
        <v>0.62042389210019266</v>
      </c>
      <c r="L1652" s="2">
        <f t="shared" si="676"/>
        <v>0</v>
      </c>
      <c r="M1652" s="2">
        <f t="shared" si="677"/>
        <v>2.967244701348748E-2</v>
      </c>
      <c r="N1652" s="63">
        <v>908</v>
      </c>
      <c r="O1652" s="63">
        <v>1610</v>
      </c>
      <c r="P1652" s="63"/>
      <c r="Q1652" s="63">
        <v>51</v>
      </c>
      <c r="R1652" s="63"/>
      <c r="S1652" s="63">
        <v>26</v>
      </c>
      <c r="T1652" s="63"/>
      <c r="U1652" s="63"/>
      <c r="V1652" s="63"/>
      <c r="W1652" s="63"/>
      <c r="X1652" s="63"/>
      <c r="Y1652" s="63"/>
      <c r="Z1652" s="63"/>
      <c r="AA1652" s="63"/>
      <c r="AB1652" s="63"/>
      <c r="AC1652" s="63"/>
      <c r="AD1652" s="63"/>
      <c r="AE1652" s="63"/>
      <c r="AF1652" s="63"/>
      <c r="AG1652" s="63"/>
      <c r="AH1652" s="63"/>
      <c r="AI1652" s="63"/>
      <c r="AJ1652" s="63"/>
      <c r="AK1652" s="63"/>
      <c r="AL1652" s="63"/>
      <c r="AM1652" s="63"/>
      <c r="AN1652" s="63"/>
      <c r="AO1652" s="63"/>
      <c r="AP1652" s="63"/>
      <c r="AQ1652" s="63"/>
      <c r="AS1652" s="5">
        <f>IF(Q1652&gt;0,RANK(Q1652,(N1652:P1652,Q1652:AE1652)),0)</f>
        <v>3</v>
      </c>
      <c r="AT1652" s="5">
        <f>IF(R1652&gt;0,RANK(R1652,(N1652:P1652,Q1652:AE1652)),0)</f>
        <v>0</v>
      </c>
      <c r="AU1652" s="5">
        <f>IF(T1652&gt;0,RANK(T1652,(N1652:P1652,Q1652:AE1652)),0)</f>
        <v>0</v>
      </c>
      <c r="AV1652" s="5">
        <f>IF(S1652&gt;0,RANK(S1652,(N1652:P1652,Q1652:AE1652)),0)</f>
        <v>4</v>
      </c>
      <c r="AW1652" s="2">
        <f t="shared" si="678"/>
        <v>1.9653179190751446E-2</v>
      </c>
      <c r="AX1652" s="2">
        <f t="shared" si="679"/>
        <v>0</v>
      </c>
      <c r="AY1652" s="2">
        <f t="shared" si="680"/>
        <v>0</v>
      </c>
      <c r="AZ1652" s="2">
        <f t="shared" si="681"/>
        <v>1.001926782273603E-2</v>
      </c>
      <c r="BB1652" t="s">
        <v>1048</v>
      </c>
      <c r="BC1652" t="s">
        <v>1221</v>
      </c>
      <c r="BD1652">
        <v>6</v>
      </c>
      <c r="BF1652" s="111">
        <v>29</v>
      </c>
      <c r="BG1652" s="113">
        <v>211</v>
      </c>
      <c r="BH1652" s="117">
        <f t="shared" si="672"/>
        <v>29211</v>
      </c>
      <c r="BJ1652" s="5" t="s">
        <v>3185</v>
      </c>
    </row>
    <row r="1653" spans="1:77" hidden="1" outlineLevel="1">
      <c r="A1653" t="s">
        <v>1052</v>
      </c>
      <c r="B1653" t="s">
        <v>1221</v>
      </c>
      <c r="C1653" s="1">
        <f t="shared" si="673"/>
        <v>21659</v>
      </c>
      <c r="D1653" s="5">
        <f>IF(N1653&gt;0, RANK(N1653,(N1653:P1653,Q1653:AE1653)),0)</f>
        <v>2</v>
      </c>
      <c r="E1653" s="5">
        <f>IF(O1653&gt;0,RANK(O1653,(N1653:P1653,Q1653:AE1653)),0)</f>
        <v>1</v>
      </c>
      <c r="F1653" s="5">
        <f>IF(P1653&gt;0,RANK(P1653,(N1653:P1653,Q1653:AE1653)),0)</f>
        <v>0</v>
      </c>
      <c r="G1653" s="131">
        <f t="shared" si="661"/>
        <v>10267</v>
      </c>
      <c r="H1653" s="136">
        <f t="shared" si="662"/>
        <v>0.47402927189620941</v>
      </c>
      <c r="I1653" s="2"/>
      <c r="J1653" s="2">
        <f t="shared" si="674"/>
        <v>0.25296643427674409</v>
      </c>
      <c r="K1653" s="2">
        <f t="shared" si="675"/>
        <v>0.7269957061729535</v>
      </c>
      <c r="L1653" s="2">
        <f t="shared" si="676"/>
        <v>0</v>
      </c>
      <c r="M1653" s="2">
        <f t="shared" si="677"/>
        <v>2.003785955030235E-2</v>
      </c>
      <c r="N1653" s="63">
        <v>5479</v>
      </c>
      <c r="O1653" s="63">
        <v>15746</v>
      </c>
      <c r="P1653" s="63"/>
      <c r="Q1653" s="63">
        <v>349</v>
      </c>
      <c r="R1653" s="63"/>
      <c r="S1653" s="63">
        <v>85</v>
      </c>
      <c r="T1653" s="63"/>
      <c r="U1653" s="63"/>
      <c r="V1653" s="63"/>
      <c r="W1653" s="63"/>
      <c r="X1653" s="63"/>
      <c r="Y1653" s="63"/>
      <c r="Z1653" s="63"/>
      <c r="AA1653" s="63"/>
      <c r="AB1653" s="63"/>
      <c r="AC1653" s="63"/>
      <c r="AD1653" s="63"/>
      <c r="AE1653" s="63"/>
      <c r="AF1653" s="63"/>
      <c r="AG1653" s="63"/>
      <c r="AH1653" s="63"/>
      <c r="AI1653" s="63"/>
      <c r="AJ1653" s="63"/>
      <c r="AK1653" s="63"/>
      <c r="AL1653" s="63"/>
      <c r="AM1653" s="63"/>
      <c r="AN1653" s="63"/>
      <c r="AO1653" s="63"/>
      <c r="AP1653" s="63"/>
      <c r="AQ1653" s="63"/>
      <c r="AS1653" s="5">
        <f>IF(Q1653&gt;0,RANK(Q1653,(N1653:P1653,Q1653:AE1653)),0)</f>
        <v>3</v>
      </c>
      <c r="AT1653" s="5">
        <f>IF(R1653&gt;0,RANK(R1653,(N1653:P1653,Q1653:AE1653)),0)</f>
        <v>0</v>
      </c>
      <c r="AU1653" s="5">
        <f>IF(T1653&gt;0,RANK(T1653,(N1653:P1653,Q1653:AE1653)),0)</f>
        <v>0</v>
      </c>
      <c r="AV1653" s="5">
        <f>IF(S1653&gt;0,RANK(S1653,(N1653:P1653,Q1653:AE1653)),0)</f>
        <v>4</v>
      </c>
      <c r="AW1653" s="2">
        <f t="shared" si="678"/>
        <v>1.6113393970174063E-2</v>
      </c>
      <c r="AX1653" s="2">
        <f t="shared" si="679"/>
        <v>0</v>
      </c>
      <c r="AY1653" s="2">
        <f t="shared" si="680"/>
        <v>0</v>
      </c>
      <c r="AZ1653" s="2">
        <f t="shared" si="681"/>
        <v>3.9244655801283527E-3</v>
      </c>
      <c r="BB1653" t="s">
        <v>1052</v>
      </c>
      <c r="BC1653" t="s">
        <v>1221</v>
      </c>
      <c r="BD1653">
        <v>7</v>
      </c>
      <c r="BF1653" s="111">
        <v>29</v>
      </c>
      <c r="BG1653" s="113">
        <v>213</v>
      </c>
      <c r="BH1653" s="117">
        <f t="shared" si="672"/>
        <v>29213</v>
      </c>
      <c r="BJ1653" s="5" t="s">
        <v>3185</v>
      </c>
    </row>
    <row r="1654" spans="1:77" hidden="1" outlineLevel="1">
      <c r="A1654" t="s">
        <v>495</v>
      </c>
      <c r="B1654" t="s">
        <v>1221</v>
      </c>
      <c r="C1654" s="1">
        <f t="shared" si="673"/>
        <v>10764</v>
      </c>
      <c r="D1654" s="5">
        <f>IF(N1654&gt;0, RANK(N1654,(N1654:P1654,Q1654:AE1654)),0)</f>
        <v>2</v>
      </c>
      <c r="E1654" s="5">
        <f>IF(O1654&gt;0,RANK(O1654,(N1654:P1654,Q1654:AE1654)),0)</f>
        <v>1</v>
      </c>
      <c r="F1654" s="5">
        <f>IF(P1654&gt;0,RANK(P1654,(N1654:P1654,Q1654:AE1654)),0)</f>
        <v>0</v>
      </c>
      <c r="G1654" s="131">
        <f t="shared" si="661"/>
        <v>4747</v>
      </c>
      <c r="H1654" s="136">
        <f t="shared" si="662"/>
        <v>0.44100706057227795</v>
      </c>
      <c r="I1654" s="2"/>
      <c r="J1654" s="2">
        <f t="shared" si="674"/>
        <v>0.26672240802675584</v>
      </c>
      <c r="K1654" s="2">
        <f t="shared" si="675"/>
        <v>0.70772946859903385</v>
      </c>
      <c r="L1654" s="2">
        <f t="shared" si="676"/>
        <v>0</v>
      </c>
      <c r="M1654" s="2">
        <f t="shared" si="677"/>
        <v>2.5548123374210308E-2</v>
      </c>
      <c r="N1654" s="63">
        <v>2871</v>
      </c>
      <c r="O1654" s="63">
        <v>7618</v>
      </c>
      <c r="P1654" s="63"/>
      <c r="Q1654" s="63">
        <v>215</v>
      </c>
      <c r="R1654" s="63"/>
      <c r="S1654" s="63">
        <v>60</v>
      </c>
      <c r="T1654" s="63"/>
      <c r="U1654" s="63"/>
      <c r="V1654" s="63"/>
      <c r="W1654" s="63"/>
      <c r="X1654" s="63"/>
      <c r="Y1654" s="63"/>
      <c r="Z1654" s="63"/>
      <c r="AA1654" s="63"/>
      <c r="AB1654" s="63"/>
      <c r="AC1654" s="63"/>
      <c r="AD1654" s="63"/>
      <c r="AE1654" s="63"/>
      <c r="AF1654" s="63"/>
      <c r="AG1654" s="63"/>
      <c r="AH1654" s="63"/>
      <c r="AI1654" s="63"/>
      <c r="AJ1654" s="63"/>
      <c r="AK1654" s="63"/>
      <c r="AL1654" s="63"/>
      <c r="AM1654" s="63"/>
      <c r="AN1654" s="63"/>
      <c r="AO1654" s="63"/>
      <c r="AP1654" s="63"/>
      <c r="AQ1654" s="63"/>
      <c r="AS1654" s="5">
        <f>IF(Q1654&gt;0,RANK(Q1654,(N1654:P1654,Q1654:AE1654)),0)</f>
        <v>3</v>
      </c>
      <c r="AT1654" s="5">
        <f>IF(R1654&gt;0,RANK(R1654,(N1654:P1654,Q1654:AE1654)),0)</f>
        <v>0</v>
      </c>
      <c r="AU1654" s="5">
        <f>IF(T1654&gt;0,RANK(T1654,(N1654:P1654,Q1654:AE1654)),0)</f>
        <v>0</v>
      </c>
      <c r="AV1654" s="5">
        <f>IF(S1654&gt;0,RANK(S1654,(N1654:P1654,Q1654:AE1654)),0)</f>
        <v>4</v>
      </c>
      <c r="AW1654" s="2">
        <f t="shared" si="678"/>
        <v>1.9973987365291712E-2</v>
      </c>
      <c r="AX1654" s="2">
        <f t="shared" si="679"/>
        <v>0</v>
      </c>
      <c r="AY1654" s="2">
        <f t="shared" si="680"/>
        <v>0</v>
      </c>
      <c r="AZ1654" s="2">
        <f t="shared" si="681"/>
        <v>5.5741360089186179E-3</v>
      </c>
      <c r="BB1654" t="s">
        <v>495</v>
      </c>
      <c r="BC1654" t="s">
        <v>1221</v>
      </c>
      <c r="BD1654">
        <v>8</v>
      </c>
      <c r="BF1654" s="111">
        <v>29</v>
      </c>
      <c r="BG1654" s="113">
        <v>215</v>
      </c>
      <c r="BH1654" s="117">
        <f t="shared" si="672"/>
        <v>29215</v>
      </c>
      <c r="BJ1654" s="5" t="s">
        <v>3185</v>
      </c>
    </row>
    <row r="1655" spans="1:77" hidden="1" outlineLevel="1">
      <c r="A1655" t="s">
        <v>1874</v>
      </c>
      <c r="B1655" t="s">
        <v>1221</v>
      </c>
      <c r="C1655" s="1">
        <f t="shared" si="673"/>
        <v>8521</v>
      </c>
      <c r="D1655" s="5">
        <f>IF(N1655&gt;0, RANK(N1655,(N1655:P1655,Q1655:AE1655)),0)</f>
        <v>2</v>
      </c>
      <c r="E1655" s="5">
        <f>IF(O1655&gt;0,RANK(O1655,(N1655:P1655,Q1655:AE1655)),0)</f>
        <v>1</v>
      </c>
      <c r="F1655" s="5">
        <f>IF(P1655&gt;0,RANK(P1655,(N1655:P1655,Q1655:AE1655)),0)</f>
        <v>0</v>
      </c>
      <c r="G1655" s="131">
        <f t="shared" si="661"/>
        <v>3178</v>
      </c>
      <c r="H1655" s="136">
        <f t="shared" si="662"/>
        <v>0.37296092007980286</v>
      </c>
      <c r="I1655" s="2"/>
      <c r="J1655" s="2">
        <f t="shared" si="674"/>
        <v>0.30278136368970776</v>
      </c>
      <c r="K1655" s="2">
        <f t="shared" si="675"/>
        <v>0.67574228376951062</v>
      </c>
      <c r="L1655" s="2">
        <f t="shared" si="676"/>
        <v>0</v>
      </c>
      <c r="M1655" s="2">
        <f t="shared" si="677"/>
        <v>2.1476352540781618E-2</v>
      </c>
      <c r="N1655" s="63">
        <v>2580</v>
      </c>
      <c r="O1655" s="63">
        <v>5758</v>
      </c>
      <c r="P1655" s="63"/>
      <c r="Q1655" s="63">
        <v>142</v>
      </c>
      <c r="R1655" s="63"/>
      <c r="S1655" s="63">
        <v>41</v>
      </c>
      <c r="T1655" s="63"/>
      <c r="U1655" s="63"/>
      <c r="V1655" s="63"/>
      <c r="W1655" s="63"/>
      <c r="X1655" s="63"/>
      <c r="Y1655" s="63"/>
      <c r="Z1655" s="63"/>
      <c r="AA1655" s="63"/>
      <c r="AB1655" s="63"/>
      <c r="AC1655" s="63"/>
      <c r="AD1655" s="63"/>
      <c r="AE1655" s="63"/>
      <c r="AF1655" s="63"/>
      <c r="AG1655" s="63"/>
      <c r="AH1655" s="63"/>
      <c r="AI1655" s="63"/>
      <c r="AJ1655" s="63"/>
      <c r="AK1655" s="63"/>
      <c r="AL1655" s="63"/>
      <c r="AM1655" s="63"/>
      <c r="AN1655" s="63"/>
      <c r="AO1655" s="63"/>
      <c r="AP1655" s="63"/>
      <c r="AQ1655" s="63"/>
      <c r="AS1655" s="5">
        <f>IF(Q1655&gt;0,RANK(Q1655,(N1655:P1655,Q1655:AE1655)),0)</f>
        <v>3</v>
      </c>
      <c r="AT1655" s="5">
        <f>IF(R1655&gt;0,RANK(R1655,(N1655:P1655,Q1655:AE1655)),0)</f>
        <v>0</v>
      </c>
      <c r="AU1655" s="5">
        <f>IF(T1655&gt;0,RANK(T1655,(N1655:P1655,Q1655:AE1655)),0)</f>
        <v>0</v>
      </c>
      <c r="AV1655" s="5">
        <f>IF(S1655&gt;0,RANK(S1655,(N1655:P1655,Q1655:AE1655)),0)</f>
        <v>4</v>
      </c>
      <c r="AW1655" s="2">
        <f t="shared" si="678"/>
        <v>1.6664710714704847E-2</v>
      </c>
      <c r="AX1655" s="2">
        <f t="shared" si="679"/>
        <v>0</v>
      </c>
      <c r="AY1655" s="2">
        <f t="shared" si="680"/>
        <v>0</v>
      </c>
      <c r="AZ1655" s="2">
        <f t="shared" si="681"/>
        <v>4.8116418260767515E-3</v>
      </c>
      <c r="BB1655" t="s">
        <v>1874</v>
      </c>
      <c r="BC1655" t="s">
        <v>1221</v>
      </c>
      <c r="BD1655">
        <v>4</v>
      </c>
      <c r="BF1655" s="111">
        <v>29</v>
      </c>
      <c r="BG1655" s="113">
        <v>217</v>
      </c>
      <c r="BH1655" s="117">
        <f t="shared" si="672"/>
        <v>29217</v>
      </c>
      <c r="BJ1655" s="5" t="s">
        <v>3185</v>
      </c>
    </row>
    <row r="1656" spans="1:77" hidden="1" outlineLevel="1">
      <c r="A1656" t="s">
        <v>425</v>
      </c>
      <c r="B1656" t="s">
        <v>1221</v>
      </c>
      <c r="C1656" s="1">
        <f t="shared" si="673"/>
        <v>14676</v>
      </c>
      <c r="D1656" s="5">
        <f>IF(N1656&gt;0, RANK(N1656,(N1656:P1656,Q1656:AE1656)),0)</f>
        <v>2</v>
      </c>
      <c r="E1656" s="5">
        <f>IF(O1656&gt;0,RANK(O1656,(N1656:P1656,Q1656:AE1656)),0)</f>
        <v>1</v>
      </c>
      <c r="F1656" s="5">
        <f>IF(P1656&gt;0,RANK(P1656,(N1656:P1656,Q1656:AE1656)),0)</f>
        <v>0</v>
      </c>
      <c r="G1656" s="131">
        <f t="shared" si="661"/>
        <v>3931</v>
      </c>
      <c r="H1656" s="136">
        <f t="shared" si="662"/>
        <v>0.26785227582447535</v>
      </c>
      <c r="I1656" s="2"/>
      <c r="J1656" s="2">
        <f t="shared" si="674"/>
        <v>0.35561460888525481</v>
      </c>
      <c r="K1656" s="2">
        <f t="shared" si="675"/>
        <v>0.62346688470973022</v>
      </c>
      <c r="L1656" s="2">
        <f t="shared" si="676"/>
        <v>0</v>
      </c>
      <c r="M1656" s="2">
        <f t="shared" si="677"/>
        <v>2.0918506405015025E-2</v>
      </c>
      <c r="N1656" s="63">
        <v>5219</v>
      </c>
      <c r="O1656" s="63">
        <v>9150</v>
      </c>
      <c r="P1656" s="63"/>
      <c r="Q1656" s="63">
        <v>248</v>
      </c>
      <c r="R1656" s="63"/>
      <c r="S1656" s="63">
        <v>59</v>
      </c>
      <c r="T1656" s="63"/>
      <c r="U1656" s="63"/>
      <c r="V1656" s="63"/>
      <c r="W1656" s="63"/>
      <c r="X1656" s="63"/>
      <c r="Y1656" s="63"/>
      <c r="Z1656" s="63"/>
      <c r="AA1656" s="63"/>
      <c r="AB1656" s="63"/>
      <c r="AC1656" s="63"/>
      <c r="AD1656" s="63"/>
      <c r="AE1656" s="63"/>
      <c r="AF1656" s="63"/>
      <c r="AG1656" s="63"/>
      <c r="AH1656" s="63"/>
      <c r="AI1656" s="63"/>
      <c r="AJ1656" s="63"/>
      <c r="AK1656" s="63"/>
      <c r="AL1656" s="63"/>
      <c r="AM1656" s="63"/>
      <c r="AN1656" s="63"/>
      <c r="AO1656" s="63"/>
      <c r="AP1656" s="63"/>
      <c r="AQ1656" s="63"/>
      <c r="AS1656" s="5">
        <f>IF(Q1656&gt;0,RANK(Q1656,(N1656:P1656,Q1656:AE1656)),0)</f>
        <v>3</v>
      </c>
      <c r="AT1656" s="5">
        <f>IF(R1656&gt;0,RANK(R1656,(N1656:P1656,Q1656:AE1656)),0)</f>
        <v>0</v>
      </c>
      <c r="AU1656" s="5">
        <f>IF(T1656&gt;0,RANK(T1656,(N1656:P1656,Q1656:AE1656)),0)</f>
        <v>0</v>
      </c>
      <c r="AV1656" s="5">
        <f>IF(S1656&gt;0,RANK(S1656,(N1656:P1656,Q1656:AE1656)),0)</f>
        <v>4</v>
      </c>
      <c r="AW1656" s="2">
        <f t="shared" si="678"/>
        <v>1.6898337421640774E-2</v>
      </c>
      <c r="AX1656" s="2">
        <f t="shared" si="679"/>
        <v>0</v>
      </c>
      <c r="AY1656" s="2">
        <f t="shared" si="680"/>
        <v>0</v>
      </c>
      <c r="AZ1656" s="2">
        <f t="shared" si="681"/>
        <v>4.0201689833742164E-3</v>
      </c>
      <c r="BB1656" t="s">
        <v>425</v>
      </c>
      <c r="BC1656" t="s">
        <v>1221</v>
      </c>
      <c r="BD1656">
        <v>3</v>
      </c>
      <c r="BF1656" s="111">
        <v>29</v>
      </c>
      <c r="BG1656" s="113">
        <v>219</v>
      </c>
      <c r="BH1656" s="117">
        <f t="shared" si="672"/>
        <v>29219</v>
      </c>
      <c r="BJ1656" s="5" t="s">
        <v>3185</v>
      </c>
    </row>
    <row r="1657" spans="1:77" hidden="1" outlineLevel="1">
      <c r="A1657" t="s">
        <v>699</v>
      </c>
      <c r="B1657" t="s">
        <v>1221</v>
      </c>
      <c r="C1657" s="1">
        <f t="shared" si="673"/>
        <v>8695</v>
      </c>
      <c r="D1657" s="5">
        <f>IF(N1657&gt;0, RANK(N1657,(N1657:P1657,Q1657:AE1657)),0)</f>
        <v>2</v>
      </c>
      <c r="E1657" s="5">
        <f>IF(O1657&gt;0,RANK(O1657,(N1657:P1657,Q1657:AE1657)),0)</f>
        <v>1</v>
      </c>
      <c r="F1657" s="5">
        <f>IF(P1657&gt;0,RANK(P1657,(N1657:P1657,Q1657:AE1657)),0)</f>
        <v>0</v>
      </c>
      <c r="G1657" s="131">
        <f t="shared" si="661"/>
        <v>1654</v>
      </c>
      <c r="H1657" s="136">
        <f t="shared" si="662"/>
        <v>0.19022426682001151</v>
      </c>
      <c r="I1657" s="2"/>
      <c r="J1657" s="2">
        <f t="shared" si="674"/>
        <v>0.39298447383553764</v>
      </c>
      <c r="K1657" s="2">
        <f t="shared" si="675"/>
        <v>0.58320874065554917</v>
      </c>
      <c r="L1657" s="2">
        <f t="shared" si="676"/>
        <v>0</v>
      </c>
      <c r="M1657" s="2">
        <f t="shared" si="677"/>
        <v>2.3806785508913131E-2</v>
      </c>
      <c r="N1657" s="63">
        <v>3417</v>
      </c>
      <c r="O1657" s="63">
        <v>5071</v>
      </c>
      <c r="P1657" s="63"/>
      <c r="Q1657" s="63">
        <v>157</v>
      </c>
      <c r="R1657" s="63"/>
      <c r="S1657" s="63">
        <v>50</v>
      </c>
      <c r="T1657" s="63"/>
      <c r="U1657" s="63"/>
      <c r="V1657" s="63"/>
      <c r="W1657" s="63"/>
      <c r="X1657" s="63"/>
      <c r="Y1657" s="63"/>
      <c r="Z1657" s="63"/>
      <c r="AA1657" s="63"/>
      <c r="AB1657" s="63"/>
      <c r="AC1657" s="63"/>
      <c r="AD1657" s="63"/>
      <c r="AE1657" s="63"/>
      <c r="AF1657" s="63"/>
      <c r="AG1657" s="63"/>
      <c r="AH1657" s="63"/>
      <c r="AI1657" s="63"/>
      <c r="AJ1657" s="63"/>
      <c r="AK1657" s="63"/>
      <c r="AL1657" s="63"/>
      <c r="AM1657" s="63"/>
      <c r="AN1657" s="63"/>
      <c r="AO1657" s="63"/>
      <c r="AP1657" s="63"/>
      <c r="AQ1657" s="63"/>
      <c r="AS1657" s="5">
        <f>IF(Q1657&gt;0,RANK(Q1657,(N1657:P1657,Q1657:AE1657)),0)</f>
        <v>3</v>
      </c>
      <c r="AT1657" s="5">
        <f>IF(R1657&gt;0,RANK(R1657,(N1657:P1657,Q1657:AE1657)),0)</f>
        <v>0</v>
      </c>
      <c r="AU1657" s="5">
        <f>IF(T1657&gt;0,RANK(T1657,(N1657:P1657,Q1657:AE1657)),0)</f>
        <v>0</v>
      </c>
      <c r="AV1657" s="5">
        <f>IF(S1657&gt;0,RANK(S1657,(N1657:P1657,Q1657:AE1657)),0)</f>
        <v>4</v>
      </c>
      <c r="AW1657" s="2">
        <f t="shared" si="678"/>
        <v>1.8056354226566991E-2</v>
      </c>
      <c r="AX1657" s="2">
        <f t="shared" si="679"/>
        <v>0</v>
      </c>
      <c r="AY1657" s="2">
        <f t="shared" si="680"/>
        <v>0</v>
      </c>
      <c r="AZ1657" s="2">
        <f t="shared" si="681"/>
        <v>5.7504312823461762E-3</v>
      </c>
      <c r="BB1657" t="s">
        <v>699</v>
      </c>
      <c r="BC1657" t="s">
        <v>1221</v>
      </c>
      <c r="BD1657">
        <v>8</v>
      </c>
      <c r="BF1657" s="111">
        <v>29</v>
      </c>
      <c r="BG1657" s="113">
        <v>221</v>
      </c>
      <c r="BH1657" s="117">
        <f t="shared" si="672"/>
        <v>29221</v>
      </c>
      <c r="BJ1657" s="5" t="s">
        <v>3185</v>
      </c>
    </row>
    <row r="1658" spans="1:77" hidden="1" outlineLevel="1">
      <c r="A1658" t="s">
        <v>426</v>
      </c>
      <c r="B1658" t="s">
        <v>1221</v>
      </c>
      <c r="C1658" s="1">
        <f t="shared" si="673"/>
        <v>5720</v>
      </c>
      <c r="D1658" s="5">
        <f>IF(N1658&gt;0, RANK(N1658,(N1658:P1658,Q1658:AE1658)),0)</f>
        <v>2</v>
      </c>
      <c r="E1658" s="5">
        <f>IF(O1658&gt;0,RANK(O1658,(N1658:P1658,Q1658:AE1658)),0)</f>
        <v>1</v>
      </c>
      <c r="F1658" s="5">
        <f>IF(P1658&gt;0,RANK(P1658,(N1658:P1658,Q1658:AE1658)),0)</f>
        <v>0</v>
      </c>
      <c r="G1658" s="131">
        <f t="shared" si="661"/>
        <v>1977</v>
      </c>
      <c r="H1658" s="136">
        <f t="shared" si="662"/>
        <v>0.3456293706293706</v>
      </c>
      <c r="I1658" s="2"/>
      <c r="J1658" s="2">
        <f t="shared" si="674"/>
        <v>0.31695804195804195</v>
      </c>
      <c r="K1658" s="2">
        <f t="shared" si="675"/>
        <v>0.66258741258741261</v>
      </c>
      <c r="L1658" s="2">
        <f t="shared" si="676"/>
        <v>0</v>
      </c>
      <c r="M1658" s="2">
        <f t="shared" si="677"/>
        <v>2.0454545454545392E-2</v>
      </c>
      <c r="N1658" s="63">
        <v>1813</v>
      </c>
      <c r="O1658" s="63">
        <v>3790</v>
      </c>
      <c r="P1658" s="63"/>
      <c r="Q1658" s="63">
        <v>103</v>
      </c>
      <c r="R1658" s="63"/>
      <c r="S1658" s="63">
        <v>14</v>
      </c>
      <c r="T1658" s="63"/>
      <c r="U1658" s="63"/>
      <c r="V1658" s="63"/>
      <c r="W1658" s="63"/>
      <c r="X1658" s="63"/>
      <c r="Y1658" s="63"/>
      <c r="Z1658" s="63"/>
      <c r="AA1658" s="63"/>
      <c r="AB1658" s="63"/>
      <c r="AC1658" s="63"/>
      <c r="AD1658" s="63"/>
      <c r="AE1658" s="63"/>
      <c r="AF1658" s="63"/>
      <c r="AG1658" s="63"/>
      <c r="AH1658" s="63"/>
      <c r="AI1658" s="63"/>
      <c r="AJ1658" s="63"/>
      <c r="AK1658" s="63"/>
      <c r="AL1658" s="63"/>
      <c r="AM1658" s="63"/>
      <c r="AN1658" s="63"/>
      <c r="AO1658" s="63"/>
      <c r="AP1658" s="63"/>
      <c r="AQ1658" s="63"/>
      <c r="AS1658" s="5">
        <f>IF(Q1658&gt;0,RANK(Q1658,(N1658:P1658,Q1658:AE1658)),0)</f>
        <v>3</v>
      </c>
      <c r="AT1658" s="5">
        <f>IF(R1658&gt;0,RANK(R1658,(N1658:P1658,Q1658:AE1658)),0)</f>
        <v>0</v>
      </c>
      <c r="AU1658" s="5">
        <f>IF(T1658&gt;0,RANK(T1658,(N1658:P1658,Q1658:AE1658)),0)</f>
        <v>0</v>
      </c>
      <c r="AV1658" s="5">
        <f>IF(S1658&gt;0,RANK(S1658,(N1658:P1658,Q1658:AE1658)),0)</f>
        <v>4</v>
      </c>
      <c r="AW1658" s="2">
        <f t="shared" si="678"/>
        <v>1.8006993006993006E-2</v>
      </c>
      <c r="AX1658" s="2">
        <f t="shared" si="679"/>
        <v>0</v>
      </c>
      <c r="AY1658" s="2">
        <f t="shared" si="680"/>
        <v>0</v>
      </c>
      <c r="AZ1658" s="2">
        <f t="shared" si="681"/>
        <v>2.4475524475524478E-3</v>
      </c>
      <c r="BB1658" t="s">
        <v>426</v>
      </c>
      <c r="BC1658" t="s">
        <v>1221</v>
      </c>
      <c r="BD1658">
        <v>8</v>
      </c>
      <c r="BF1658" s="111">
        <v>29</v>
      </c>
      <c r="BG1658" s="113">
        <v>223</v>
      </c>
      <c r="BH1658" s="117">
        <f t="shared" si="672"/>
        <v>29223</v>
      </c>
      <c r="BJ1658" s="5" t="s">
        <v>3185</v>
      </c>
    </row>
    <row r="1659" spans="1:77" hidden="1" outlineLevel="1">
      <c r="A1659" t="s">
        <v>704</v>
      </c>
      <c r="B1659" t="s">
        <v>1221</v>
      </c>
      <c r="C1659" s="1">
        <f t="shared" si="673"/>
        <v>15429</v>
      </c>
      <c r="D1659" s="5">
        <f>IF(N1659&gt;0, RANK(N1659,(N1659:P1659,Q1659:AE1659)),0)</f>
        <v>2</v>
      </c>
      <c r="E1659" s="5">
        <f>IF(O1659&gt;0,RANK(O1659,(N1659:P1659,Q1659:AE1659)),0)</f>
        <v>1</v>
      </c>
      <c r="F1659" s="5">
        <f>IF(P1659&gt;0,RANK(P1659,(N1659:P1659,Q1659:AE1659)),0)</f>
        <v>0</v>
      </c>
      <c r="G1659" s="131">
        <f t="shared" si="661"/>
        <v>6299</v>
      </c>
      <c r="H1659" s="136">
        <f t="shared" si="662"/>
        <v>0.4082571780413507</v>
      </c>
      <c r="I1659" s="2"/>
      <c r="J1659" s="2">
        <f t="shared" si="674"/>
        <v>0.28576058072460953</v>
      </c>
      <c r="K1659" s="2">
        <f t="shared" si="675"/>
        <v>0.69401775876596017</v>
      </c>
      <c r="L1659" s="2">
        <f t="shared" si="676"/>
        <v>0</v>
      </c>
      <c r="M1659" s="2">
        <f t="shared" si="677"/>
        <v>2.0221660509430306E-2</v>
      </c>
      <c r="N1659" s="63">
        <v>4409</v>
      </c>
      <c r="O1659" s="63">
        <v>10708</v>
      </c>
      <c r="P1659" s="63"/>
      <c r="Q1659" s="63">
        <v>245</v>
      </c>
      <c r="R1659" s="63"/>
      <c r="S1659" s="63">
        <v>67</v>
      </c>
      <c r="T1659" s="63"/>
      <c r="U1659" s="63"/>
      <c r="V1659" s="63"/>
      <c r="W1659" s="63"/>
      <c r="X1659" s="63"/>
      <c r="Y1659" s="63"/>
      <c r="Z1659" s="63"/>
      <c r="AA1659" s="63"/>
      <c r="AB1659" s="63"/>
      <c r="AC1659" s="63"/>
      <c r="AD1659" s="63"/>
      <c r="AE1659" s="63"/>
      <c r="AF1659" s="63"/>
      <c r="AG1659" s="63"/>
      <c r="AH1659" s="63"/>
      <c r="AI1659" s="63"/>
      <c r="AJ1659" s="63"/>
      <c r="AK1659" s="63"/>
      <c r="AL1659" s="63"/>
      <c r="AM1659" s="63"/>
      <c r="AN1659" s="63"/>
      <c r="AO1659" s="63"/>
      <c r="AP1659" s="63"/>
      <c r="AQ1659" s="63"/>
      <c r="AS1659" s="5">
        <f>IF(Q1659&gt;0,RANK(Q1659,(N1659:P1659,Q1659:AE1659)),0)</f>
        <v>3</v>
      </c>
      <c r="AT1659" s="5">
        <f>IF(R1659&gt;0,RANK(R1659,(N1659:P1659,Q1659:AE1659)),0)</f>
        <v>0</v>
      </c>
      <c r="AU1659" s="5">
        <f>IF(T1659&gt;0,RANK(T1659,(N1659:P1659,Q1659:AE1659)),0)</f>
        <v>0</v>
      </c>
      <c r="AV1659" s="5">
        <f>IF(S1659&gt;0,RANK(S1659,(N1659:P1659,Q1659:AE1659)),0)</f>
        <v>4</v>
      </c>
      <c r="AW1659" s="2">
        <f t="shared" si="678"/>
        <v>1.5879188541059044E-2</v>
      </c>
      <c r="AX1659" s="2">
        <f t="shared" si="679"/>
        <v>0</v>
      </c>
      <c r="AY1659" s="2">
        <f t="shared" si="680"/>
        <v>0</v>
      </c>
      <c r="AZ1659" s="2">
        <f t="shared" si="681"/>
        <v>4.3424719683712492E-3</v>
      </c>
      <c r="BB1659" t="s">
        <v>704</v>
      </c>
      <c r="BC1659" t="s">
        <v>1221</v>
      </c>
      <c r="BF1659" s="111">
        <v>29</v>
      </c>
      <c r="BG1659" s="113">
        <v>225</v>
      </c>
      <c r="BH1659" s="117">
        <f t="shared" si="672"/>
        <v>29225</v>
      </c>
      <c r="BJ1659" s="5" t="s">
        <v>3185</v>
      </c>
    </row>
    <row r="1660" spans="1:77" hidden="1" outlineLevel="1">
      <c r="A1660" t="s">
        <v>1846</v>
      </c>
      <c r="B1660" t="s">
        <v>1221</v>
      </c>
      <c r="C1660" s="1">
        <f t="shared" si="673"/>
        <v>1048</v>
      </c>
      <c r="D1660" s="5">
        <f>IF(N1660&gt;0, RANK(N1660,(N1660:P1660,Q1660:AE1660)),0)</f>
        <v>2</v>
      </c>
      <c r="E1660" s="5">
        <f>IF(O1660&gt;0,RANK(O1660,(N1660:P1660,Q1660:AE1660)),0)</f>
        <v>1</v>
      </c>
      <c r="F1660" s="5">
        <f>IF(P1660&gt;0,RANK(P1660,(N1660:P1660,Q1660:AE1660)),0)</f>
        <v>0</v>
      </c>
      <c r="G1660" s="131">
        <f t="shared" si="661"/>
        <v>323</v>
      </c>
      <c r="H1660" s="136">
        <f t="shared" si="662"/>
        <v>0.30820610687022904</v>
      </c>
      <c r="I1660" s="2"/>
      <c r="J1660" s="2">
        <f t="shared" si="674"/>
        <v>0.32538167938931295</v>
      </c>
      <c r="K1660" s="2">
        <f t="shared" si="675"/>
        <v>0.63358778625954193</v>
      </c>
      <c r="L1660" s="2">
        <f t="shared" si="676"/>
        <v>0</v>
      </c>
      <c r="M1660" s="2">
        <f t="shared" si="677"/>
        <v>4.103053435114512E-2</v>
      </c>
      <c r="N1660" s="63">
        <v>341</v>
      </c>
      <c r="O1660" s="63">
        <v>664</v>
      </c>
      <c r="P1660" s="63"/>
      <c r="Q1660" s="63">
        <v>40</v>
      </c>
      <c r="R1660" s="63"/>
      <c r="S1660" s="63">
        <v>3</v>
      </c>
      <c r="T1660" s="63"/>
      <c r="U1660" s="63"/>
      <c r="V1660" s="63"/>
      <c r="W1660" s="63"/>
      <c r="X1660" s="63"/>
      <c r="Y1660" s="63"/>
      <c r="Z1660" s="63"/>
      <c r="AA1660" s="63"/>
      <c r="AB1660" s="63"/>
      <c r="AC1660" s="63"/>
      <c r="AD1660" s="63"/>
      <c r="AE1660" s="63"/>
      <c r="AF1660" s="63"/>
      <c r="AG1660" s="63"/>
      <c r="AH1660" s="63"/>
      <c r="AI1660" s="63"/>
      <c r="AJ1660" s="63"/>
      <c r="AK1660" s="63"/>
      <c r="AL1660" s="63"/>
      <c r="AM1660" s="63"/>
      <c r="AN1660" s="63"/>
      <c r="AO1660" s="63"/>
      <c r="AP1660" s="63"/>
      <c r="AQ1660" s="63"/>
      <c r="AS1660" s="5">
        <f>IF(Q1660&gt;0,RANK(Q1660,(N1660:P1660,Q1660:AE1660)),0)</f>
        <v>3</v>
      </c>
      <c r="AT1660" s="5">
        <f>IF(R1660&gt;0,RANK(R1660,(N1660:P1660,Q1660:AE1660)),0)</f>
        <v>0</v>
      </c>
      <c r="AU1660" s="5">
        <f>IF(T1660&gt;0,RANK(T1660,(N1660:P1660,Q1660:AE1660)),0)</f>
        <v>0</v>
      </c>
      <c r="AV1660" s="5">
        <f>IF(S1660&gt;0,RANK(S1660,(N1660:P1660,Q1660:AE1660)),0)</f>
        <v>4</v>
      </c>
      <c r="AW1660" s="2">
        <f t="shared" si="678"/>
        <v>3.8167938931297711E-2</v>
      </c>
      <c r="AX1660" s="2">
        <f t="shared" si="679"/>
        <v>0</v>
      </c>
      <c r="AY1660" s="2">
        <f t="shared" si="680"/>
        <v>0</v>
      </c>
      <c r="AZ1660" s="2">
        <f t="shared" si="681"/>
        <v>2.8625954198473282E-3</v>
      </c>
      <c r="BB1660" t="s">
        <v>1846</v>
      </c>
      <c r="BC1660" t="s">
        <v>1221</v>
      </c>
      <c r="BD1660">
        <v>6</v>
      </c>
      <c r="BF1660" s="111">
        <v>29</v>
      </c>
      <c r="BG1660" s="113">
        <v>227</v>
      </c>
      <c r="BH1660" s="117">
        <f t="shared" si="672"/>
        <v>29227</v>
      </c>
      <c r="BJ1660" s="5" t="s">
        <v>3185</v>
      </c>
    </row>
    <row r="1661" spans="1:77" hidden="1" outlineLevel="1">
      <c r="A1661" t="s">
        <v>344</v>
      </c>
      <c r="B1661" t="s">
        <v>1221</v>
      </c>
      <c r="C1661" s="1">
        <f t="shared" si="673"/>
        <v>7955</v>
      </c>
      <c r="D1661" s="5">
        <f>IF(N1661&gt;0, RANK(N1661,(N1661:P1661,Q1661:AE1661)),0)</f>
        <v>2</v>
      </c>
      <c r="E1661" s="5">
        <f>IF(O1661&gt;0,RANK(O1661,(N1661:P1661,Q1661:AE1661)),0)</f>
        <v>1</v>
      </c>
      <c r="F1661" s="5">
        <f>IF(P1661&gt;0,RANK(P1661,(N1661:P1661,Q1661:AE1661)),0)</f>
        <v>0</v>
      </c>
      <c r="G1661" s="131">
        <f t="shared" si="661"/>
        <v>3877</v>
      </c>
      <c r="H1661" s="136">
        <f t="shared" si="662"/>
        <v>0.4873664362036455</v>
      </c>
      <c r="I1661" s="2"/>
      <c r="J1661" s="2">
        <f t="shared" si="674"/>
        <v>0.24550597108736644</v>
      </c>
      <c r="K1661" s="2">
        <f t="shared" si="675"/>
        <v>0.732872407291012</v>
      </c>
      <c r="L1661" s="2">
        <f t="shared" si="676"/>
        <v>0</v>
      </c>
      <c r="M1661" s="2">
        <f t="shared" si="677"/>
        <v>2.1621621621621623E-2</v>
      </c>
      <c r="N1661" s="63">
        <v>1953</v>
      </c>
      <c r="O1661" s="63">
        <v>5830</v>
      </c>
      <c r="P1661" s="63"/>
      <c r="Q1661" s="63">
        <v>129</v>
      </c>
      <c r="R1661" s="63"/>
      <c r="S1661" s="63">
        <v>43</v>
      </c>
      <c r="T1661" s="63"/>
      <c r="U1661" s="63"/>
      <c r="V1661" s="63"/>
      <c r="W1661" s="63"/>
      <c r="X1661" s="63"/>
      <c r="Y1661" s="63"/>
      <c r="Z1661" s="63"/>
      <c r="AA1661" s="63"/>
      <c r="AB1661" s="63"/>
      <c r="AC1661" s="63"/>
      <c r="AD1661" s="63"/>
      <c r="AE1661" s="63"/>
      <c r="AF1661" s="63"/>
      <c r="AG1661" s="63"/>
      <c r="AH1661" s="63"/>
      <c r="AI1661" s="63"/>
      <c r="AJ1661" s="63"/>
      <c r="AK1661" s="63"/>
      <c r="AL1661" s="63"/>
      <c r="AM1661" s="63"/>
      <c r="AN1661" s="63"/>
      <c r="AO1661" s="63"/>
      <c r="AP1661" s="63"/>
      <c r="AQ1661" s="63"/>
      <c r="AS1661" s="5">
        <f>IF(Q1661&gt;0,RANK(Q1661,(N1661:P1661,Q1661:AE1661)),0)</f>
        <v>3</v>
      </c>
      <c r="AT1661" s="5">
        <f>IF(R1661&gt;0,RANK(R1661,(N1661:P1661,Q1661:AE1661)),0)</f>
        <v>0</v>
      </c>
      <c r="AU1661" s="5">
        <f>IF(T1661&gt;0,RANK(T1661,(N1661:P1661,Q1661:AE1661)),0)</f>
        <v>0</v>
      </c>
      <c r="AV1661" s="5">
        <f>IF(S1661&gt;0,RANK(S1661,(N1661:P1661,Q1661:AE1661)),0)</f>
        <v>4</v>
      </c>
      <c r="AW1661" s="2">
        <f t="shared" si="678"/>
        <v>1.6216216216216217E-2</v>
      </c>
      <c r="AX1661" s="2">
        <f t="shared" si="679"/>
        <v>0</v>
      </c>
      <c r="AY1661" s="2">
        <f t="shared" si="680"/>
        <v>0</v>
      </c>
      <c r="AZ1661" s="2">
        <f t="shared" si="681"/>
        <v>5.4054054054054057E-3</v>
      </c>
      <c r="BB1661" t="s">
        <v>344</v>
      </c>
      <c r="BC1661" t="s">
        <v>1221</v>
      </c>
      <c r="BD1661">
        <v>8</v>
      </c>
      <c r="BF1661" s="111">
        <v>29</v>
      </c>
      <c r="BG1661" s="113">
        <v>229</v>
      </c>
      <c r="BH1661" s="117">
        <f t="shared" si="672"/>
        <v>29229</v>
      </c>
      <c r="BJ1661" s="5" t="s">
        <v>3185</v>
      </c>
    </row>
    <row r="1662" spans="1:77" hidden="1" outlineLevel="1">
      <c r="A1662" t="s">
        <v>509</v>
      </c>
      <c r="B1662" t="s">
        <v>1221</v>
      </c>
      <c r="C1662" s="1">
        <f t="shared" si="673"/>
        <v>143607</v>
      </c>
      <c r="D1662" s="5">
        <f>IF(N1662&gt;0, RANK(N1662,(N1662:P1662,Q1662:AE1662)),0)</f>
        <v>1</v>
      </c>
      <c r="E1662" s="5">
        <f>IF(O1662&gt;0,RANK(O1662,(N1662:P1662,Q1662:AE1662)),0)</f>
        <v>2</v>
      </c>
      <c r="F1662" s="5" t="e">
        <f>IF(C1662&gt;0,RANK(P1662,(N1662:P1662,Q1662:AE1662)),0)</f>
        <v>#N/A</v>
      </c>
      <c r="G1662" s="131">
        <f t="shared" si="661"/>
        <v>95837</v>
      </c>
      <c r="H1662" s="136">
        <f t="shared" si="662"/>
        <v>0.66735604810350468</v>
      </c>
      <c r="I1662" s="2"/>
      <c r="J1662" s="2">
        <f t="shared" si="674"/>
        <v>0.82711845522850558</v>
      </c>
      <c r="K1662" s="2">
        <f t="shared" si="675"/>
        <v>0.15976240712500087</v>
      </c>
      <c r="L1662" s="2">
        <f t="shared" si="676"/>
        <v>0</v>
      </c>
      <c r="M1662" s="2">
        <f t="shared" si="677"/>
        <v>1.3119137646493556E-2</v>
      </c>
      <c r="N1662" s="63">
        <v>118780</v>
      </c>
      <c r="O1662" s="63">
        <v>22943</v>
      </c>
      <c r="P1662" s="63"/>
      <c r="Q1662" s="63">
        <v>1674</v>
      </c>
      <c r="R1662" s="63"/>
      <c r="S1662" s="63">
        <v>210</v>
      </c>
      <c r="T1662" s="63"/>
      <c r="U1662" s="63"/>
      <c r="V1662" s="63"/>
      <c r="W1662" s="63"/>
      <c r="X1662" s="63"/>
      <c r="Y1662" s="63"/>
      <c r="Z1662" s="63"/>
      <c r="AA1662" s="63"/>
      <c r="AB1662" s="63"/>
      <c r="AC1662" s="63"/>
      <c r="AD1662" s="63"/>
      <c r="AE1662" s="63"/>
      <c r="AF1662" s="63"/>
      <c r="AG1662" s="63"/>
      <c r="AH1662" s="63"/>
      <c r="AI1662" s="63"/>
      <c r="AJ1662" s="63"/>
      <c r="AK1662" s="63"/>
      <c r="AL1662" s="63"/>
      <c r="AM1662" s="63"/>
      <c r="AN1662" s="63"/>
      <c r="AO1662" s="63"/>
      <c r="AP1662" s="63"/>
      <c r="AQ1662" s="63"/>
      <c r="AS1662" s="5">
        <f>IF(Q1662&gt;0,RANK(Q1662,(N1662:P1662,Q1662:AE1662)),0)</f>
        <v>3</v>
      </c>
      <c r="AT1662" s="5">
        <f>IF(R1662&gt;0,RANK(R1662,(N1662:P1662,Q1662:AE1662)),0)</f>
        <v>0</v>
      </c>
      <c r="AU1662" s="5">
        <f>IF(T1662&gt;0,RANK(T1662,(N1662:P1662,Q1662:AE1662)),0)</f>
        <v>0</v>
      </c>
      <c r="AV1662" s="5">
        <f>IF(S1662&gt;0,RANK(S1662,(N1662:P1662,Q1662:AE1662)),0)</f>
        <v>4</v>
      </c>
      <c r="AW1662" s="2">
        <f t="shared" si="678"/>
        <v>1.1656813386534083E-2</v>
      </c>
      <c r="AX1662" s="2">
        <f t="shared" si="679"/>
        <v>0</v>
      </c>
      <c r="AY1662" s="2">
        <f t="shared" si="680"/>
        <v>0</v>
      </c>
      <c r="AZ1662" s="2">
        <f t="shared" si="681"/>
        <v>1.4623242599594727E-3</v>
      </c>
      <c r="BB1662" t="s">
        <v>509</v>
      </c>
      <c r="BC1662" t="s">
        <v>1221</v>
      </c>
      <c r="BD1662">
        <v>1</v>
      </c>
      <c r="BF1662" s="111">
        <v>29</v>
      </c>
      <c r="BG1662" s="113">
        <v>510</v>
      </c>
      <c r="BH1662" s="117">
        <f t="shared" si="672"/>
        <v>29510</v>
      </c>
      <c r="BJ1662" s="5" t="s">
        <v>1257</v>
      </c>
    </row>
    <row r="1663" spans="1:77" collapsed="1">
      <c r="A1663" t="s">
        <v>2726</v>
      </c>
      <c r="B1663" t="s">
        <v>548</v>
      </c>
      <c r="C1663" s="1">
        <f t="shared" si="673"/>
        <v>2757323</v>
      </c>
      <c r="D1663" s="5">
        <f>IF(N1663&gt;0, RANK(N1663,(N1663:P1663,Q1663:AE1663)),0)</f>
        <v>2</v>
      </c>
      <c r="E1663" s="5">
        <f>IF(O1663&gt;0,RANK(O1663,(N1663:P1663,Q1663:AE1663)),0)</f>
        <v>1</v>
      </c>
      <c r="F1663" s="5">
        <f>IF(C1663&gt;0,RANK(P1663,(N1663:P1663,Q1663:AE1663)),0)</f>
        <v>5</v>
      </c>
      <c r="G1663" s="131">
        <f t="shared" si="661"/>
        <v>258644</v>
      </c>
      <c r="H1663" s="136">
        <f t="shared" si="662"/>
        <v>9.3802575904237559E-2</v>
      </c>
      <c r="I1663" s="2"/>
      <c r="J1663" s="2">
        <f t="shared" si="674"/>
        <v>0.44383483545453328</v>
      </c>
      <c r="K1663" s="2">
        <f t="shared" si="675"/>
        <v>0.53763741135877086</v>
      </c>
      <c r="L1663" s="2">
        <f t="shared" si="676"/>
        <v>0</v>
      </c>
      <c r="M1663" s="2">
        <f t="shared" si="677"/>
        <v>1.8527753186695861E-2</v>
      </c>
      <c r="N1663" s="63">
        <f>SUM(N1548:N1662)</f>
        <v>1223796</v>
      </c>
      <c r="O1663" s="63">
        <f>SUM(O1548:O1662)</f>
        <v>1482440</v>
      </c>
      <c r="P1663" s="63">
        <f>SUM(P1548:P1662)</f>
        <v>0</v>
      </c>
      <c r="Q1663" s="63">
        <f>SUM(Q1548:Q1662)</f>
        <v>43151</v>
      </c>
      <c r="R1663" s="63"/>
      <c r="S1663" s="63">
        <f>SUM(S1548:S1662)</f>
        <v>7936</v>
      </c>
      <c r="T1663" s="63"/>
      <c r="U1663" s="63"/>
      <c r="V1663" s="63"/>
      <c r="W1663" s="63"/>
      <c r="X1663" s="63"/>
      <c r="Y1663" s="63"/>
      <c r="Z1663" s="63"/>
      <c r="AA1663" s="63"/>
      <c r="AB1663" s="63"/>
      <c r="AC1663" s="63"/>
      <c r="AD1663" s="63"/>
      <c r="AE1663" s="63"/>
      <c r="AF1663" s="63"/>
      <c r="AG1663" s="63"/>
      <c r="AH1663" s="63"/>
      <c r="AI1663" s="63"/>
      <c r="AJ1663" s="63"/>
      <c r="AK1663" s="63"/>
      <c r="AL1663" s="63"/>
      <c r="AM1663" s="63"/>
      <c r="AN1663" s="63"/>
      <c r="AO1663" s="63"/>
      <c r="AP1663" s="63"/>
      <c r="AQ1663" s="63"/>
      <c r="AS1663" s="5">
        <f>IF(Q1663&gt;0,RANK(Q1663,(N1663:P1663,Q1663:AE1663)),0)</f>
        <v>3</v>
      </c>
      <c r="AT1663" s="5">
        <f>IF(R1663&gt;0,RANK(R1663,(N1663:P1663,Q1663:AE1663)),0)</f>
        <v>0</v>
      </c>
      <c r="AU1663" s="5">
        <f>IF(T1663&gt;0,RANK(T1663,(N1663:P1663,Q1663:AE1663)),0)</f>
        <v>0</v>
      </c>
      <c r="AV1663" s="5">
        <f>IF(S1663&gt;0,RANK(S1663,(N1663:P1663,Q1663:AE1663)),0)</f>
        <v>4</v>
      </c>
      <c r="AW1663" s="2">
        <f t="shared" si="678"/>
        <v>1.5649599267115243E-2</v>
      </c>
      <c r="AX1663" s="2">
        <f t="shared" si="679"/>
        <v>0</v>
      </c>
      <c r="AY1663" s="2">
        <f t="shared" si="680"/>
        <v>0</v>
      </c>
      <c r="AZ1663" s="2">
        <f t="shared" si="681"/>
        <v>2.8781539195806946E-3</v>
      </c>
      <c r="BB1663" t="s">
        <v>2726</v>
      </c>
      <c r="BC1663" t="s">
        <v>548</v>
      </c>
      <c r="BF1663" s="111">
        <v>29</v>
      </c>
      <c r="BG1663" s="113"/>
      <c r="BH1663" s="111">
        <v>29</v>
      </c>
      <c r="BJ1663" s="5" t="s">
        <v>718</v>
      </c>
      <c r="BW1663" s="63">
        <f>SUM(BW1548:BW1662)</f>
        <v>0</v>
      </c>
    </row>
    <row r="1664" spans="1:77">
      <c r="C1664" s="1"/>
      <c r="E1664" s="5"/>
      <c r="F1664" s="5"/>
      <c r="G1664" s="131"/>
      <c r="H1664" s="136"/>
      <c r="I1664" s="2"/>
      <c r="N1664" s="63"/>
      <c r="O1664" s="63"/>
      <c r="P1664" s="63"/>
      <c r="Q1664" s="63"/>
      <c r="R1664" s="63"/>
      <c r="S1664" s="63"/>
      <c r="T1664" s="63"/>
      <c r="U1664" s="63"/>
      <c r="V1664" s="63"/>
      <c r="W1664" s="63"/>
      <c r="X1664" s="63"/>
      <c r="Y1664" s="63"/>
      <c r="Z1664" s="63"/>
      <c r="AA1664" s="63"/>
      <c r="AB1664" s="63"/>
      <c r="AC1664" s="63"/>
      <c r="AD1664" s="63"/>
      <c r="AE1664" s="63"/>
      <c r="AF1664" s="63"/>
      <c r="AG1664" s="63"/>
      <c r="AH1664" s="63"/>
      <c r="AI1664" s="63"/>
      <c r="AJ1664" s="63"/>
      <c r="AK1664" s="63"/>
      <c r="AL1664" s="63"/>
      <c r="AM1664" s="63"/>
      <c r="AN1664" s="63"/>
      <c r="AO1664" s="63"/>
      <c r="AP1664" s="63"/>
      <c r="AQ1664" s="63"/>
      <c r="AS1664" s="5"/>
      <c r="AT1664" s="5"/>
      <c r="AU1664" s="5"/>
      <c r="AV1664" s="5"/>
      <c r="BF1664" s="111"/>
      <c r="BG1664" s="113"/>
      <c r="BH1664" s="117"/>
      <c r="BX1664" s="131"/>
      <c r="BY1664" s="131" t="s">
        <v>3504</v>
      </c>
    </row>
    <row r="1665" spans="1:62" hidden="1" outlineLevel="1">
      <c r="A1665" t="s">
        <v>2458</v>
      </c>
      <c r="B1665" t="s">
        <v>1099</v>
      </c>
      <c r="C1665" s="1">
        <f t="shared" ref="C1665:C1696" si="682">SUM(N1665:AQ1665)</f>
        <v>4812</v>
      </c>
      <c r="D1665" s="5">
        <f>IF(N1665&gt;0, RANK(N1665,(N1665:P1665,Q1665:AE1665)),0)</f>
        <v>2</v>
      </c>
      <c r="E1665" s="5">
        <f>IF(O1665&gt;0,RANK(O1665,(N1665:P1665,Q1665:AE1665)),0)</f>
        <v>1</v>
      </c>
      <c r="F1665" s="5">
        <f>IF(P1665&gt;0,RANK(P1665,(N1665:P1665,Q1665:AE1665)),0)</f>
        <v>0</v>
      </c>
      <c r="G1665" s="131">
        <f t="shared" si="661"/>
        <v>1918</v>
      </c>
      <c r="H1665" s="136">
        <f t="shared" si="662"/>
        <v>0.39858686616791356</v>
      </c>
      <c r="I1665" s="2"/>
      <c r="J1665" s="2">
        <f t="shared" ref="J1665:J1696" si="683">IF($C1665=0,"-",N1665/$C1665)</f>
        <v>0.28491271820448877</v>
      </c>
      <c r="K1665" s="2">
        <f t="shared" ref="K1665:K1696" si="684">IF($C1665=0,"-",O1665/$C1665)</f>
        <v>0.68349958437240232</v>
      </c>
      <c r="L1665" s="2">
        <f t="shared" ref="L1665:L1696" si="685">IF($C1665=0,"-",P1665/$C1665)</f>
        <v>0</v>
      </c>
      <c r="M1665" s="2">
        <f t="shared" ref="M1665:M1696" si="686">IF(C1665=0,"-",(1-J1665-K1665-L1665))</f>
        <v>3.1587697423108851E-2</v>
      </c>
      <c r="N1665" s="63">
        <v>1371</v>
      </c>
      <c r="O1665" s="63">
        <v>3289</v>
      </c>
      <c r="P1665" s="63"/>
      <c r="Q1665" s="63">
        <v>152</v>
      </c>
      <c r="R1665" s="63"/>
      <c r="S1665" s="63">
        <v>0</v>
      </c>
      <c r="T1665" s="63"/>
      <c r="U1665" s="63">
        <v>0</v>
      </c>
      <c r="V1665" s="63"/>
      <c r="W1665" s="63">
        <f>SUM(BY1665:CA1665)</f>
        <v>0</v>
      </c>
      <c r="X1665" s="63">
        <v>0</v>
      </c>
      <c r="Y1665" s="63">
        <v>0</v>
      </c>
      <c r="Z1665" s="63">
        <v>0</v>
      </c>
      <c r="AA1665" s="63"/>
      <c r="AB1665" s="63"/>
      <c r="AC1665" s="63">
        <v>0</v>
      </c>
      <c r="AD1665" s="63"/>
      <c r="AE1665" s="63"/>
      <c r="AF1665" s="63"/>
      <c r="AG1665" s="63"/>
      <c r="AH1665" s="63">
        <v>0</v>
      </c>
      <c r="AI1665" s="63"/>
      <c r="AJ1665" s="63"/>
      <c r="AK1665" s="63"/>
      <c r="AL1665" s="63">
        <v>0</v>
      </c>
      <c r="AM1665" s="63">
        <v>0</v>
      </c>
      <c r="AN1665" s="63"/>
      <c r="AO1665" s="63"/>
      <c r="AP1665" s="63"/>
      <c r="AQ1665" s="63">
        <v>0</v>
      </c>
      <c r="AS1665" s="5">
        <f>IF(Q1665&gt;0,RANK(Q1665,(N1665:P1665,Q1665:AE1665)),0)</f>
        <v>3</v>
      </c>
      <c r="AT1665" s="5">
        <f>IF(R1665&gt;0,RANK(R1665,(N1665:P1665,Q1665:AE1665)),0)</f>
        <v>0</v>
      </c>
      <c r="AU1665" s="5">
        <f>IF(T1665&gt;0,RANK(T1665,(N1665:P1665,Q1665:AE1665)),0)</f>
        <v>0</v>
      </c>
      <c r="AV1665" s="5">
        <f>IF(S1665&gt;0,RANK(S1665,(N1665:P1665,Q1665:AE1665)),0)</f>
        <v>0</v>
      </c>
      <c r="AW1665" s="2">
        <f t="shared" ref="AW1665:AW1696" si="687">IF($C1665=0,"-",Q1665/$C1665)</f>
        <v>3.1587697423108893E-2</v>
      </c>
      <c r="AX1665" s="2">
        <f t="shared" ref="AX1665:AX1696" si="688">IF($C1665=0,"-",R1665/$C1665)</f>
        <v>0</v>
      </c>
      <c r="AY1665" s="2">
        <f t="shared" ref="AY1665:AY1696" si="689">IF($C1665=0,"-",T1665/$C1665)</f>
        <v>0</v>
      </c>
      <c r="AZ1665" s="2">
        <f t="shared" ref="AZ1665:AZ1696" si="690">IF($C1665=0,"-",S1665/$C1665)</f>
        <v>0</v>
      </c>
      <c r="BB1665" t="s">
        <v>2458</v>
      </c>
      <c r="BC1665" t="s">
        <v>1099</v>
      </c>
      <c r="BD1665">
        <v>1</v>
      </c>
      <c r="BF1665" s="111">
        <v>30</v>
      </c>
      <c r="BG1665" s="113">
        <v>1</v>
      </c>
      <c r="BH1665" s="117">
        <f t="shared" si="672"/>
        <v>30001</v>
      </c>
      <c r="BJ1665" s="5" t="s">
        <v>3185</v>
      </c>
    </row>
    <row r="1666" spans="1:62" hidden="1" outlineLevel="1">
      <c r="A1666" t="s">
        <v>1281</v>
      </c>
      <c r="B1666" t="s">
        <v>1099</v>
      </c>
      <c r="C1666" s="1">
        <f t="shared" si="682"/>
        <v>4626</v>
      </c>
      <c r="D1666" s="5">
        <f>IF(N1666&gt;0, RANK(N1666,(N1666:P1666,Q1666:AE1666)),0)</f>
        <v>1</v>
      </c>
      <c r="E1666" s="5">
        <f>IF(O1666&gt;0,RANK(O1666,(N1666:P1666,Q1666:AE1666)),0)</f>
        <v>2</v>
      </c>
      <c r="F1666" s="5">
        <f>IF(P1666&gt;0,RANK(P1666,(N1666:P1666,Q1666:AE1666)),0)</f>
        <v>0</v>
      </c>
      <c r="G1666" s="131">
        <f t="shared" si="661"/>
        <v>1215</v>
      </c>
      <c r="H1666" s="136">
        <f t="shared" si="662"/>
        <v>0.26264591439688717</v>
      </c>
      <c r="I1666" s="2"/>
      <c r="J1666" s="2">
        <f t="shared" si="683"/>
        <v>0.62300043233895375</v>
      </c>
      <c r="K1666" s="2">
        <f t="shared" si="684"/>
        <v>0.36035451794206658</v>
      </c>
      <c r="L1666" s="2">
        <f t="shared" si="685"/>
        <v>0</v>
      </c>
      <c r="M1666" s="2">
        <f t="shared" si="686"/>
        <v>1.6645049718979676E-2</v>
      </c>
      <c r="N1666" s="63">
        <v>2882</v>
      </c>
      <c r="O1666" s="63">
        <v>1667</v>
      </c>
      <c r="P1666" s="63"/>
      <c r="Q1666" s="63">
        <v>77</v>
      </c>
      <c r="R1666" s="63"/>
      <c r="S1666" s="63">
        <v>0</v>
      </c>
      <c r="T1666" s="63"/>
      <c r="U1666" s="63">
        <v>0</v>
      </c>
      <c r="V1666" s="63"/>
      <c r="W1666" s="63">
        <f t="shared" ref="W1666:W1720" si="691">SUM(BY1666:CA1666)</f>
        <v>0</v>
      </c>
      <c r="X1666" s="63">
        <v>0</v>
      </c>
      <c r="Y1666" s="63">
        <v>0</v>
      </c>
      <c r="Z1666" s="63">
        <v>0</v>
      </c>
      <c r="AA1666" s="63"/>
      <c r="AB1666" s="63"/>
      <c r="AC1666" s="63">
        <v>0</v>
      </c>
      <c r="AD1666" s="63"/>
      <c r="AE1666" s="63"/>
      <c r="AF1666" s="63"/>
      <c r="AG1666" s="63"/>
      <c r="AH1666" s="63">
        <v>0</v>
      </c>
      <c r="AI1666" s="63"/>
      <c r="AJ1666" s="63"/>
      <c r="AK1666" s="63"/>
      <c r="AL1666" s="63">
        <v>0</v>
      </c>
      <c r="AM1666" s="63">
        <v>0</v>
      </c>
      <c r="AN1666" s="63"/>
      <c r="AO1666" s="63"/>
      <c r="AP1666" s="63"/>
      <c r="AQ1666" s="63">
        <v>0</v>
      </c>
      <c r="AS1666" s="5">
        <f>IF(Q1666&gt;0,RANK(Q1666,(N1666:P1666,Q1666:AE1666)),0)</f>
        <v>3</v>
      </c>
      <c r="AT1666" s="5">
        <f>IF(R1666&gt;0,RANK(R1666,(N1666:P1666,Q1666:AE1666)),0)</f>
        <v>0</v>
      </c>
      <c r="AU1666" s="5">
        <f>IF(T1666&gt;0,RANK(T1666,(N1666:P1666,Q1666:AE1666)),0)</f>
        <v>0</v>
      </c>
      <c r="AV1666" s="5">
        <f>IF(S1666&gt;0,RANK(S1666,(N1666:P1666,Q1666:AE1666)),0)</f>
        <v>0</v>
      </c>
      <c r="AW1666" s="2">
        <f t="shared" si="687"/>
        <v>1.664504971897968E-2</v>
      </c>
      <c r="AX1666" s="2">
        <f t="shared" si="688"/>
        <v>0</v>
      </c>
      <c r="AY1666" s="2">
        <f t="shared" si="689"/>
        <v>0</v>
      </c>
      <c r="AZ1666" s="2">
        <f t="shared" si="690"/>
        <v>0</v>
      </c>
      <c r="BB1666" t="s">
        <v>1281</v>
      </c>
      <c r="BC1666" t="s">
        <v>1099</v>
      </c>
      <c r="BD1666">
        <v>1</v>
      </c>
      <c r="BF1666" s="111">
        <v>30</v>
      </c>
      <c r="BG1666" s="113">
        <v>3</v>
      </c>
      <c r="BH1666" s="117">
        <f t="shared" si="672"/>
        <v>30003</v>
      </c>
      <c r="BJ1666" s="5" t="s">
        <v>3185</v>
      </c>
    </row>
    <row r="1667" spans="1:62" hidden="1" outlineLevel="1">
      <c r="A1667" t="s">
        <v>801</v>
      </c>
      <c r="B1667" t="s">
        <v>1099</v>
      </c>
      <c r="C1667" s="1">
        <f t="shared" si="682"/>
        <v>2859</v>
      </c>
      <c r="D1667" s="5">
        <f>IF(N1667&gt;0, RANK(N1667,(N1667:P1667,Q1667:AE1667)),0)</f>
        <v>1</v>
      </c>
      <c r="E1667" s="5">
        <f>IF(O1667&gt;0,RANK(O1667,(N1667:P1667,Q1667:AE1667)),0)</f>
        <v>2</v>
      </c>
      <c r="F1667" s="5">
        <f>IF(P1667&gt;0,RANK(P1667,(N1667:P1667,Q1667:AE1667)),0)</f>
        <v>0</v>
      </c>
      <c r="G1667" s="131">
        <f t="shared" si="661"/>
        <v>438</v>
      </c>
      <c r="H1667" s="136">
        <f t="shared" si="662"/>
        <v>0.15320041972717732</v>
      </c>
      <c r="I1667" s="2"/>
      <c r="J1667" s="2">
        <f t="shared" si="683"/>
        <v>0.56523259881077303</v>
      </c>
      <c r="K1667" s="2">
        <f t="shared" si="684"/>
        <v>0.41203217908359568</v>
      </c>
      <c r="L1667" s="2">
        <f t="shared" si="685"/>
        <v>0</v>
      </c>
      <c r="M1667" s="2">
        <f t="shared" si="686"/>
        <v>2.2735222105631281E-2</v>
      </c>
      <c r="N1667" s="63">
        <v>1616</v>
      </c>
      <c r="O1667" s="63">
        <v>1178</v>
      </c>
      <c r="P1667" s="63"/>
      <c r="Q1667" s="63">
        <v>65</v>
      </c>
      <c r="R1667" s="63"/>
      <c r="S1667" s="63">
        <v>0</v>
      </c>
      <c r="T1667" s="63"/>
      <c r="U1667" s="63">
        <v>0</v>
      </c>
      <c r="V1667" s="63"/>
      <c r="W1667" s="63">
        <f t="shared" si="691"/>
        <v>0</v>
      </c>
      <c r="X1667" s="63">
        <v>0</v>
      </c>
      <c r="Y1667" s="63">
        <v>0</v>
      </c>
      <c r="Z1667" s="63">
        <v>0</v>
      </c>
      <c r="AA1667" s="63"/>
      <c r="AB1667" s="63"/>
      <c r="AC1667" s="63">
        <v>0</v>
      </c>
      <c r="AD1667" s="63"/>
      <c r="AE1667" s="63"/>
      <c r="AF1667" s="63"/>
      <c r="AG1667" s="63"/>
      <c r="AH1667" s="63">
        <v>0</v>
      </c>
      <c r="AI1667" s="63"/>
      <c r="AJ1667" s="63"/>
      <c r="AK1667" s="63"/>
      <c r="AL1667" s="63">
        <v>0</v>
      </c>
      <c r="AM1667" s="63">
        <v>0</v>
      </c>
      <c r="AN1667" s="63"/>
      <c r="AO1667" s="63"/>
      <c r="AP1667" s="63"/>
      <c r="AQ1667" s="63">
        <v>0</v>
      </c>
      <c r="AS1667" s="5">
        <f>IF(Q1667&gt;0,RANK(Q1667,(N1667:P1667,Q1667:AE1667)),0)</f>
        <v>3</v>
      </c>
      <c r="AT1667" s="5">
        <f>IF(R1667&gt;0,RANK(R1667,(N1667:P1667,Q1667:AE1667)),0)</f>
        <v>0</v>
      </c>
      <c r="AU1667" s="5">
        <f>IF(T1667&gt;0,RANK(T1667,(N1667:P1667,Q1667:AE1667)),0)</f>
        <v>0</v>
      </c>
      <c r="AV1667" s="5">
        <f>IF(S1667&gt;0,RANK(S1667,(N1667:P1667,Q1667:AE1667)),0)</f>
        <v>0</v>
      </c>
      <c r="AW1667" s="2">
        <f t="shared" si="687"/>
        <v>2.273522210563134E-2</v>
      </c>
      <c r="AX1667" s="2">
        <f t="shared" si="688"/>
        <v>0</v>
      </c>
      <c r="AY1667" s="2">
        <f t="shared" si="689"/>
        <v>0</v>
      </c>
      <c r="AZ1667" s="2">
        <f t="shared" si="690"/>
        <v>0</v>
      </c>
      <c r="BB1667" t="s">
        <v>801</v>
      </c>
      <c r="BC1667" t="s">
        <v>1099</v>
      </c>
      <c r="BD1667">
        <v>1</v>
      </c>
      <c r="BF1667" s="111">
        <v>30</v>
      </c>
      <c r="BG1667" s="113">
        <v>5</v>
      </c>
      <c r="BH1667" s="117">
        <f t="shared" si="672"/>
        <v>30005</v>
      </c>
      <c r="BJ1667" s="5" t="s">
        <v>3185</v>
      </c>
    </row>
    <row r="1668" spans="1:62" hidden="1" outlineLevel="1">
      <c r="A1668" t="s">
        <v>2358</v>
      </c>
      <c r="B1668" t="s">
        <v>1099</v>
      </c>
      <c r="C1668" s="1">
        <f t="shared" si="682"/>
        <v>3011</v>
      </c>
      <c r="D1668" s="5">
        <f>IF(N1668&gt;0, RANK(N1668,(N1668:P1668,Q1668:AE1668)),0)</f>
        <v>2</v>
      </c>
      <c r="E1668" s="5">
        <f>IF(O1668&gt;0,RANK(O1668,(N1668:P1668,Q1668:AE1668)),0)</f>
        <v>1</v>
      </c>
      <c r="F1668" s="5">
        <f>IF(P1668&gt;0,RANK(P1668,(N1668:P1668,Q1668:AE1668)),0)</f>
        <v>0</v>
      </c>
      <c r="G1668" s="131">
        <f t="shared" si="661"/>
        <v>1388</v>
      </c>
      <c r="H1668" s="136">
        <f t="shared" si="662"/>
        <v>0.46097641979408832</v>
      </c>
      <c r="I1668" s="2"/>
      <c r="J1668" s="2">
        <f t="shared" si="683"/>
        <v>0.25373630023248089</v>
      </c>
      <c r="K1668" s="2">
        <f t="shared" si="684"/>
        <v>0.71471272002656927</v>
      </c>
      <c r="L1668" s="2">
        <f t="shared" si="685"/>
        <v>0</v>
      </c>
      <c r="M1668" s="2">
        <f t="shared" si="686"/>
        <v>3.1550979740949892E-2</v>
      </c>
      <c r="N1668" s="63">
        <v>764</v>
      </c>
      <c r="O1668" s="63">
        <v>2152</v>
      </c>
      <c r="P1668" s="63"/>
      <c r="Q1668" s="63">
        <v>95</v>
      </c>
      <c r="R1668" s="63"/>
      <c r="S1668" s="63">
        <v>0</v>
      </c>
      <c r="T1668" s="63"/>
      <c r="U1668" s="63">
        <v>0</v>
      </c>
      <c r="V1668" s="63"/>
      <c r="W1668" s="63">
        <f t="shared" si="691"/>
        <v>0</v>
      </c>
      <c r="X1668" s="63">
        <v>0</v>
      </c>
      <c r="Y1668" s="63">
        <v>0</v>
      </c>
      <c r="Z1668" s="63">
        <v>0</v>
      </c>
      <c r="AA1668" s="63"/>
      <c r="AB1668" s="63"/>
      <c r="AC1668" s="63">
        <v>0</v>
      </c>
      <c r="AD1668" s="63"/>
      <c r="AE1668" s="63"/>
      <c r="AF1668" s="63"/>
      <c r="AG1668" s="63"/>
      <c r="AH1668" s="63">
        <v>0</v>
      </c>
      <c r="AI1668" s="63"/>
      <c r="AJ1668" s="63"/>
      <c r="AK1668" s="63"/>
      <c r="AL1668" s="63">
        <v>0</v>
      </c>
      <c r="AM1668" s="63">
        <v>0</v>
      </c>
      <c r="AN1668" s="63"/>
      <c r="AO1668" s="63"/>
      <c r="AP1668" s="63"/>
      <c r="AQ1668" s="63">
        <v>0</v>
      </c>
      <c r="AS1668" s="5">
        <f>IF(Q1668&gt;0,RANK(Q1668,(N1668:P1668,Q1668:AE1668)),0)</f>
        <v>3</v>
      </c>
      <c r="AT1668" s="5">
        <f>IF(R1668&gt;0,RANK(R1668,(N1668:P1668,Q1668:AE1668)),0)</f>
        <v>0</v>
      </c>
      <c r="AU1668" s="5">
        <f>IF(T1668&gt;0,RANK(T1668,(N1668:P1668,Q1668:AE1668)),0)</f>
        <v>0</v>
      </c>
      <c r="AV1668" s="5">
        <f>IF(S1668&gt;0,RANK(S1668,(N1668:P1668,Q1668:AE1668)),0)</f>
        <v>0</v>
      </c>
      <c r="AW1668" s="2">
        <f t="shared" si="687"/>
        <v>3.155097974094985E-2</v>
      </c>
      <c r="AX1668" s="2">
        <f t="shared" si="688"/>
        <v>0</v>
      </c>
      <c r="AY1668" s="2">
        <f t="shared" si="689"/>
        <v>0</v>
      </c>
      <c r="AZ1668" s="2">
        <f t="shared" si="690"/>
        <v>0</v>
      </c>
      <c r="BB1668" t="s">
        <v>2358</v>
      </c>
      <c r="BC1668" t="s">
        <v>1099</v>
      </c>
      <c r="BD1668">
        <v>1</v>
      </c>
      <c r="BF1668" s="111">
        <v>30</v>
      </c>
      <c r="BG1668" s="113">
        <v>7</v>
      </c>
      <c r="BH1668" s="117">
        <f t="shared" si="672"/>
        <v>30007</v>
      </c>
      <c r="BJ1668" s="5" t="s">
        <v>3185</v>
      </c>
    </row>
    <row r="1669" spans="1:62" hidden="1" outlineLevel="1">
      <c r="A1669" t="s">
        <v>161</v>
      </c>
      <c r="B1669" t="s">
        <v>1099</v>
      </c>
      <c r="C1669" s="1">
        <f t="shared" si="682"/>
        <v>5847</v>
      </c>
      <c r="D1669" s="5">
        <f>IF(N1669&gt;0, RANK(N1669,(N1669:P1669,Q1669:AE1669)),0)</f>
        <v>2</v>
      </c>
      <c r="E1669" s="5">
        <f>IF(O1669&gt;0,RANK(O1669,(N1669:P1669,Q1669:AE1669)),0)</f>
        <v>1</v>
      </c>
      <c r="F1669" s="5">
        <f>IF(P1669&gt;0,RANK(P1669,(N1669:P1669,Q1669:AE1669)),0)</f>
        <v>0</v>
      </c>
      <c r="G1669" s="131">
        <f t="shared" si="661"/>
        <v>1387</v>
      </c>
      <c r="H1669" s="136">
        <f t="shared" si="662"/>
        <v>0.23721566615358303</v>
      </c>
      <c r="I1669" s="2"/>
      <c r="J1669" s="2">
        <f t="shared" si="683"/>
        <v>0.36702582520950916</v>
      </c>
      <c r="K1669" s="2">
        <f t="shared" si="684"/>
        <v>0.60424149136309213</v>
      </c>
      <c r="L1669" s="2">
        <f t="shared" si="685"/>
        <v>0</v>
      </c>
      <c r="M1669" s="2">
        <f t="shared" si="686"/>
        <v>2.8732683427398764E-2</v>
      </c>
      <c r="N1669" s="63">
        <v>2146</v>
      </c>
      <c r="O1669" s="63">
        <v>3533</v>
      </c>
      <c r="P1669" s="63"/>
      <c r="Q1669" s="63">
        <v>167</v>
      </c>
      <c r="R1669" s="63"/>
      <c r="S1669" s="63">
        <v>1</v>
      </c>
      <c r="T1669" s="63"/>
      <c r="U1669" s="63">
        <v>0</v>
      </c>
      <c r="V1669" s="63"/>
      <c r="W1669" s="63">
        <f t="shared" si="691"/>
        <v>0</v>
      </c>
      <c r="X1669" s="63">
        <v>0</v>
      </c>
      <c r="Y1669" s="63">
        <v>0</v>
      </c>
      <c r="Z1669" s="63">
        <v>0</v>
      </c>
      <c r="AA1669" s="63"/>
      <c r="AB1669" s="63"/>
      <c r="AC1669" s="63">
        <v>0</v>
      </c>
      <c r="AD1669" s="63"/>
      <c r="AE1669" s="63"/>
      <c r="AF1669" s="63"/>
      <c r="AG1669" s="63"/>
      <c r="AH1669" s="63">
        <v>0</v>
      </c>
      <c r="AI1669" s="63"/>
      <c r="AJ1669" s="63"/>
      <c r="AK1669" s="63"/>
      <c r="AL1669" s="63">
        <v>0</v>
      </c>
      <c r="AM1669" s="63">
        <v>0</v>
      </c>
      <c r="AN1669" s="63"/>
      <c r="AO1669" s="63"/>
      <c r="AP1669" s="63"/>
      <c r="AQ1669" s="63">
        <v>0</v>
      </c>
      <c r="AS1669" s="5">
        <f>IF(Q1669&gt;0,RANK(Q1669,(N1669:P1669,Q1669:AE1669)),0)</f>
        <v>3</v>
      </c>
      <c r="AT1669" s="5">
        <f>IF(R1669&gt;0,RANK(R1669,(N1669:P1669,Q1669:AE1669)),0)</f>
        <v>0</v>
      </c>
      <c r="AU1669" s="5">
        <f>IF(T1669&gt;0,RANK(T1669,(N1669:P1669,Q1669:AE1669)),0)</f>
        <v>0</v>
      </c>
      <c r="AV1669" s="5">
        <f>IF(S1669&gt;0,RANK(S1669,(N1669:P1669,Q1669:AE1669)),0)</f>
        <v>4</v>
      </c>
      <c r="AW1669" s="2">
        <f t="shared" si="687"/>
        <v>2.8561655549854625E-2</v>
      </c>
      <c r="AX1669" s="2">
        <f t="shared" si="688"/>
        <v>0</v>
      </c>
      <c r="AY1669" s="2">
        <f t="shared" si="689"/>
        <v>0</v>
      </c>
      <c r="AZ1669" s="2">
        <f t="shared" si="690"/>
        <v>1.7102787754403969E-4</v>
      </c>
      <c r="BB1669" t="s">
        <v>161</v>
      </c>
      <c r="BC1669" t="s">
        <v>1099</v>
      </c>
      <c r="BD1669">
        <v>1</v>
      </c>
      <c r="BF1669" s="111">
        <v>30</v>
      </c>
      <c r="BG1669" s="113">
        <v>9</v>
      </c>
      <c r="BH1669" s="117">
        <f t="shared" si="672"/>
        <v>30009</v>
      </c>
      <c r="BJ1669" s="5" t="s">
        <v>3185</v>
      </c>
    </row>
    <row r="1670" spans="1:62" hidden="1" outlineLevel="1">
      <c r="A1670" t="s">
        <v>1852</v>
      </c>
      <c r="B1670" t="s">
        <v>1099</v>
      </c>
      <c r="C1670" s="1">
        <f t="shared" si="682"/>
        <v>796</v>
      </c>
      <c r="D1670" s="5">
        <f>IF(N1670&gt;0, RANK(N1670,(N1670:P1670,Q1670:AE1670)),0)</f>
        <v>2</v>
      </c>
      <c r="E1670" s="5">
        <f>IF(O1670&gt;0,RANK(O1670,(N1670:P1670,Q1670:AE1670)),0)</f>
        <v>1</v>
      </c>
      <c r="F1670" s="5">
        <f>IF(P1670&gt;0,RANK(P1670,(N1670:P1670,Q1670:AE1670)),0)</f>
        <v>0</v>
      </c>
      <c r="G1670" s="131">
        <f t="shared" si="661"/>
        <v>582</v>
      </c>
      <c r="H1670" s="136">
        <f t="shared" si="662"/>
        <v>0.73115577889447236</v>
      </c>
      <c r="I1670" s="2"/>
      <c r="J1670" s="2">
        <f t="shared" si="683"/>
        <v>0.12060301507537688</v>
      </c>
      <c r="K1670" s="2">
        <f t="shared" si="684"/>
        <v>0.85175879396984921</v>
      </c>
      <c r="L1670" s="2">
        <f t="shared" si="685"/>
        <v>0</v>
      </c>
      <c r="M1670" s="2">
        <f t="shared" si="686"/>
        <v>2.7638190954773934E-2</v>
      </c>
      <c r="N1670" s="63">
        <v>96</v>
      </c>
      <c r="O1670" s="63">
        <v>678</v>
      </c>
      <c r="P1670" s="63"/>
      <c r="Q1670" s="63">
        <v>20</v>
      </c>
      <c r="R1670" s="63"/>
      <c r="S1670" s="63">
        <v>2</v>
      </c>
      <c r="T1670" s="63"/>
      <c r="U1670" s="63">
        <v>0</v>
      </c>
      <c r="V1670" s="63"/>
      <c r="W1670" s="63">
        <f t="shared" si="691"/>
        <v>0</v>
      </c>
      <c r="X1670" s="63">
        <v>0</v>
      </c>
      <c r="Y1670" s="63">
        <v>0</v>
      </c>
      <c r="Z1670" s="63">
        <v>0</v>
      </c>
      <c r="AA1670" s="63"/>
      <c r="AB1670" s="63"/>
      <c r="AC1670" s="63">
        <v>0</v>
      </c>
      <c r="AD1670" s="63"/>
      <c r="AE1670" s="63"/>
      <c r="AF1670" s="63"/>
      <c r="AG1670" s="63"/>
      <c r="AH1670" s="63">
        <v>0</v>
      </c>
      <c r="AI1670" s="63"/>
      <c r="AJ1670" s="63"/>
      <c r="AK1670" s="63"/>
      <c r="AL1670" s="63">
        <v>0</v>
      </c>
      <c r="AM1670" s="63">
        <v>0</v>
      </c>
      <c r="AN1670" s="63"/>
      <c r="AO1670" s="63"/>
      <c r="AP1670" s="63"/>
      <c r="AQ1670" s="63">
        <v>0</v>
      </c>
      <c r="AS1670" s="5">
        <f>IF(Q1670&gt;0,RANK(Q1670,(N1670:P1670,Q1670:AE1670)),0)</f>
        <v>3</v>
      </c>
      <c r="AT1670" s="5">
        <f>IF(R1670&gt;0,RANK(R1670,(N1670:P1670,Q1670:AE1670)),0)</f>
        <v>0</v>
      </c>
      <c r="AU1670" s="5">
        <f>IF(T1670&gt;0,RANK(T1670,(N1670:P1670,Q1670:AE1670)),0)</f>
        <v>0</v>
      </c>
      <c r="AV1670" s="5">
        <f>IF(S1670&gt;0,RANK(S1670,(N1670:P1670,Q1670:AE1670)),0)</f>
        <v>4</v>
      </c>
      <c r="AW1670" s="2">
        <f t="shared" si="687"/>
        <v>2.5125628140703519E-2</v>
      </c>
      <c r="AX1670" s="2">
        <f t="shared" si="688"/>
        <v>0</v>
      </c>
      <c r="AY1670" s="2">
        <f t="shared" si="689"/>
        <v>0</v>
      </c>
      <c r="AZ1670" s="2">
        <f t="shared" si="690"/>
        <v>2.5125628140703518E-3</v>
      </c>
      <c r="BB1670" t="s">
        <v>1852</v>
      </c>
      <c r="BC1670" t="s">
        <v>1099</v>
      </c>
      <c r="BD1670">
        <v>1</v>
      </c>
      <c r="BF1670" s="111">
        <v>30</v>
      </c>
      <c r="BG1670" s="113">
        <v>11</v>
      </c>
      <c r="BH1670" s="117">
        <f t="shared" si="672"/>
        <v>30011</v>
      </c>
      <c r="BJ1670" s="5" t="s">
        <v>3185</v>
      </c>
    </row>
    <row r="1671" spans="1:62" hidden="1" outlineLevel="1">
      <c r="A1671" t="s">
        <v>2099</v>
      </c>
      <c r="B1671" t="s">
        <v>1099</v>
      </c>
      <c r="C1671" s="1">
        <f t="shared" si="682"/>
        <v>34576</v>
      </c>
      <c r="D1671" s="5">
        <f>IF(N1671&gt;0, RANK(N1671,(N1671:P1671,Q1671:AE1671)),0)</f>
        <v>2</v>
      </c>
      <c r="E1671" s="5">
        <f>IF(O1671&gt;0,RANK(O1671,(N1671:P1671,Q1671:AE1671)),0)</f>
        <v>1</v>
      </c>
      <c r="F1671" s="5">
        <f>IF(P1671&gt;0,RANK(P1671,(N1671:P1671,Q1671:AE1671)),0)</f>
        <v>0</v>
      </c>
      <c r="G1671" s="131">
        <f t="shared" si="661"/>
        <v>3113</v>
      </c>
      <c r="H1671" s="136">
        <f t="shared" si="662"/>
        <v>9.0033549282739475E-2</v>
      </c>
      <c r="I1671" s="2"/>
      <c r="J1671" s="2">
        <f t="shared" si="683"/>
        <v>0.44053678852383155</v>
      </c>
      <c r="K1671" s="2">
        <f t="shared" si="684"/>
        <v>0.53057033780657104</v>
      </c>
      <c r="L1671" s="2">
        <f t="shared" si="685"/>
        <v>0</v>
      </c>
      <c r="M1671" s="2">
        <f t="shared" si="686"/>
        <v>2.8892873669597363E-2</v>
      </c>
      <c r="N1671" s="63">
        <v>15232</v>
      </c>
      <c r="O1671" s="63">
        <v>18345</v>
      </c>
      <c r="P1671" s="63"/>
      <c r="Q1671" s="63">
        <v>987</v>
      </c>
      <c r="R1671" s="63"/>
      <c r="S1671" s="63">
        <v>3</v>
      </c>
      <c r="T1671" s="63"/>
      <c r="U1671" s="63">
        <v>3</v>
      </c>
      <c r="V1671" s="63"/>
      <c r="W1671" s="63">
        <f t="shared" si="691"/>
        <v>0</v>
      </c>
      <c r="X1671" s="63">
        <v>2</v>
      </c>
      <c r="Y1671" s="63">
        <v>2</v>
      </c>
      <c r="Z1671" s="63">
        <v>2</v>
      </c>
      <c r="AA1671" s="63"/>
      <c r="AB1671" s="63"/>
      <c r="AC1671" s="63">
        <v>0</v>
      </c>
      <c r="AD1671" s="63"/>
      <c r="AE1671" s="63"/>
      <c r="AF1671" s="63"/>
      <c r="AG1671" s="63"/>
      <c r="AH1671" s="63">
        <v>0</v>
      </c>
      <c r="AI1671" s="63"/>
      <c r="AJ1671" s="63"/>
      <c r="AK1671" s="63"/>
      <c r="AL1671" s="63">
        <v>0</v>
      </c>
      <c r="AM1671" s="63">
        <v>0</v>
      </c>
      <c r="AN1671" s="63"/>
      <c r="AO1671" s="63"/>
      <c r="AP1671" s="63"/>
      <c r="AQ1671" s="63">
        <v>0</v>
      </c>
      <c r="AS1671" s="5">
        <f>IF(Q1671&gt;0,RANK(Q1671,(N1671:P1671,Q1671:AE1671)),0)</f>
        <v>3</v>
      </c>
      <c r="AT1671" s="5">
        <f>IF(R1671&gt;0,RANK(R1671,(N1671:P1671,Q1671:AE1671)),0)</f>
        <v>0</v>
      </c>
      <c r="AU1671" s="5">
        <f>IF(T1671&gt;0,RANK(T1671,(N1671:P1671,Q1671:AE1671)),0)</f>
        <v>0</v>
      </c>
      <c r="AV1671" s="5">
        <f>IF(S1671&gt;0,RANK(S1671,(N1671:P1671,Q1671:AE1671)),0)</f>
        <v>4</v>
      </c>
      <c r="AW1671" s="2">
        <f t="shared" si="687"/>
        <v>2.8545812124016658E-2</v>
      </c>
      <c r="AX1671" s="2">
        <f t="shared" si="688"/>
        <v>0</v>
      </c>
      <c r="AY1671" s="2">
        <f t="shared" si="689"/>
        <v>0</v>
      </c>
      <c r="AZ1671" s="2">
        <f t="shared" si="690"/>
        <v>8.6765386395187412E-5</v>
      </c>
      <c r="BB1671" t="s">
        <v>2099</v>
      </c>
      <c r="BC1671" t="s">
        <v>1099</v>
      </c>
      <c r="BD1671">
        <v>1</v>
      </c>
      <c r="BF1671" s="111">
        <v>30</v>
      </c>
      <c r="BG1671" s="113">
        <v>13</v>
      </c>
      <c r="BH1671" s="117">
        <f t="shared" si="672"/>
        <v>30013</v>
      </c>
      <c r="BJ1671" s="5" t="s">
        <v>3185</v>
      </c>
    </row>
    <row r="1672" spans="1:62" hidden="1" outlineLevel="1">
      <c r="A1672" t="s">
        <v>1649</v>
      </c>
      <c r="B1672" t="s">
        <v>1099</v>
      </c>
      <c r="C1672" s="1">
        <f t="shared" si="682"/>
        <v>2821</v>
      </c>
      <c r="D1672" s="5">
        <f>IF(N1672&gt;0, RANK(N1672,(N1672:P1672,Q1672:AE1672)),0)</f>
        <v>2</v>
      </c>
      <c r="E1672" s="5">
        <f>IF(O1672&gt;0,RANK(O1672,(N1672:P1672,Q1672:AE1672)),0)</f>
        <v>1</v>
      </c>
      <c r="F1672" s="5">
        <f>IF(P1672&gt;0,RANK(P1672,(N1672:P1672,Q1672:AE1672)),0)</f>
        <v>0</v>
      </c>
      <c r="G1672" s="131">
        <f t="shared" ref="G1672:G1735" si="692">IF(C1672&gt;0,MAX(N1672:P1672)-LARGE(N1672:P1672,2),0)</f>
        <v>780</v>
      </c>
      <c r="H1672" s="136">
        <f t="shared" ref="H1672:H1735" si="693">IF(C1672&gt;0,G1672/C1672,0)</f>
        <v>0.27649769585253459</v>
      </c>
      <c r="I1672" s="2"/>
      <c r="J1672" s="2">
        <f t="shared" si="683"/>
        <v>0.34668557249202409</v>
      </c>
      <c r="K1672" s="2">
        <f t="shared" si="684"/>
        <v>0.62318326834455862</v>
      </c>
      <c r="L1672" s="2">
        <f t="shared" si="685"/>
        <v>0</v>
      </c>
      <c r="M1672" s="2">
        <f t="shared" si="686"/>
        <v>3.0131159163417243E-2</v>
      </c>
      <c r="N1672" s="63">
        <v>978</v>
      </c>
      <c r="O1672" s="63">
        <v>1758</v>
      </c>
      <c r="P1672" s="63"/>
      <c r="Q1672" s="63">
        <v>85</v>
      </c>
      <c r="R1672" s="63"/>
      <c r="S1672" s="63">
        <v>0</v>
      </c>
      <c r="T1672" s="63"/>
      <c r="U1672" s="63">
        <v>0</v>
      </c>
      <c r="V1672" s="63"/>
      <c r="W1672" s="63">
        <f t="shared" si="691"/>
        <v>0</v>
      </c>
      <c r="X1672" s="63">
        <v>0</v>
      </c>
      <c r="Y1672" s="63">
        <v>0</v>
      </c>
      <c r="Z1672" s="63">
        <v>0</v>
      </c>
      <c r="AA1672" s="63"/>
      <c r="AB1672" s="63"/>
      <c r="AC1672" s="63">
        <v>0</v>
      </c>
      <c r="AD1672" s="63"/>
      <c r="AE1672" s="63"/>
      <c r="AF1672" s="63"/>
      <c r="AG1672" s="63"/>
      <c r="AH1672" s="63">
        <v>0</v>
      </c>
      <c r="AI1672" s="63"/>
      <c r="AJ1672" s="63"/>
      <c r="AK1672" s="63"/>
      <c r="AL1672" s="63">
        <v>0</v>
      </c>
      <c r="AM1672" s="63">
        <v>0</v>
      </c>
      <c r="AN1672" s="63"/>
      <c r="AO1672" s="63"/>
      <c r="AP1672" s="63"/>
      <c r="AQ1672" s="63">
        <v>0</v>
      </c>
      <c r="AS1672" s="5">
        <f>IF(Q1672&gt;0,RANK(Q1672,(N1672:P1672,Q1672:AE1672)),0)</f>
        <v>3</v>
      </c>
      <c r="AT1672" s="5">
        <f>IF(R1672&gt;0,RANK(R1672,(N1672:P1672,Q1672:AE1672)),0)</f>
        <v>0</v>
      </c>
      <c r="AU1672" s="5">
        <f>IF(T1672&gt;0,RANK(T1672,(N1672:P1672,Q1672:AE1672)),0)</f>
        <v>0</v>
      </c>
      <c r="AV1672" s="5">
        <f>IF(S1672&gt;0,RANK(S1672,(N1672:P1672,Q1672:AE1672)),0)</f>
        <v>0</v>
      </c>
      <c r="AW1672" s="2">
        <f t="shared" si="687"/>
        <v>3.0131159163417229E-2</v>
      </c>
      <c r="AX1672" s="2">
        <f t="shared" si="688"/>
        <v>0</v>
      </c>
      <c r="AY1672" s="2">
        <f t="shared" si="689"/>
        <v>0</v>
      </c>
      <c r="AZ1672" s="2">
        <f t="shared" si="690"/>
        <v>0</v>
      </c>
      <c r="BB1672" t="s">
        <v>1649</v>
      </c>
      <c r="BC1672" t="s">
        <v>1099</v>
      </c>
      <c r="BD1672">
        <v>1</v>
      </c>
      <c r="BF1672" s="111">
        <v>30</v>
      </c>
      <c r="BG1672" s="113">
        <v>15</v>
      </c>
      <c r="BH1672" s="117">
        <f t="shared" si="672"/>
        <v>30015</v>
      </c>
      <c r="BJ1672" s="5" t="s">
        <v>3185</v>
      </c>
    </row>
    <row r="1673" spans="1:62" hidden="1" outlineLevel="1">
      <c r="A1673" t="s">
        <v>2646</v>
      </c>
      <c r="B1673" t="s">
        <v>1099</v>
      </c>
      <c r="C1673" s="1">
        <f t="shared" si="682"/>
        <v>5365</v>
      </c>
      <c r="D1673" s="5">
        <f>IF(N1673&gt;0, RANK(N1673,(N1673:P1673,Q1673:AE1673)),0)</f>
        <v>2</v>
      </c>
      <c r="E1673" s="5">
        <f>IF(O1673&gt;0,RANK(O1673,(N1673:P1673,Q1673:AE1673)),0)</f>
        <v>1</v>
      </c>
      <c r="F1673" s="5">
        <f>IF(P1673&gt;0,RANK(P1673,(N1673:P1673,Q1673:AE1673)),0)</f>
        <v>0</v>
      </c>
      <c r="G1673" s="131">
        <f t="shared" si="692"/>
        <v>1540</v>
      </c>
      <c r="H1673" s="136">
        <f t="shared" si="693"/>
        <v>0.2870456663560112</v>
      </c>
      <c r="I1673" s="2"/>
      <c r="J1673" s="2">
        <f t="shared" si="683"/>
        <v>0.34165890027958995</v>
      </c>
      <c r="K1673" s="2">
        <f t="shared" si="684"/>
        <v>0.62870456663560115</v>
      </c>
      <c r="L1673" s="2">
        <f t="shared" si="685"/>
        <v>0</v>
      </c>
      <c r="M1673" s="2">
        <f t="shared" si="686"/>
        <v>2.9636533084808847E-2</v>
      </c>
      <c r="N1673" s="63">
        <v>1833</v>
      </c>
      <c r="O1673" s="63">
        <v>3373</v>
      </c>
      <c r="P1673" s="63"/>
      <c r="Q1673" s="63">
        <v>159</v>
      </c>
      <c r="R1673" s="63"/>
      <c r="S1673" s="63">
        <v>0</v>
      </c>
      <c r="T1673" s="63"/>
      <c r="U1673" s="63">
        <v>0</v>
      </c>
      <c r="V1673" s="63"/>
      <c r="W1673" s="63">
        <f t="shared" si="691"/>
        <v>0</v>
      </c>
      <c r="X1673" s="63">
        <v>0</v>
      </c>
      <c r="Y1673" s="63">
        <v>0</v>
      </c>
      <c r="Z1673" s="63">
        <v>0</v>
      </c>
      <c r="AA1673" s="63"/>
      <c r="AB1673" s="63"/>
      <c r="AC1673" s="63">
        <v>0</v>
      </c>
      <c r="AD1673" s="63"/>
      <c r="AE1673" s="63"/>
      <c r="AF1673" s="63"/>
      <c r="AG1673" s="63"/>
      <c r="AH1673" s="63">
        <v>0</v>
      </c>
      <c r="AI1673" s="63"/>
      <c r="AJ1673" s="63"/>
      <c r="AK1673" s="63"/>
      <c r="AL1673" s="63">
        <v>0</v>
      </c>
      <c r="AM1673" s="63">
        <v>0</v>
      </c>
      <c r="AN1673" s="63"/>
      <c r="AO1673" s="63"/>
      <c r="AP1673" s="63"/>
      <c r="AQ1673" s="63">
        <v>0</v>
      </c>
      <c r="AS1673" s="5">
        <f>IF(Q1673&gt;0,RANK(Q1673,(N1673:P1673,Q1673:AE1673)),0)</f>
        <v>3</v>
      </c>
      <c r="AT1673" s="5">
        <f>IF(R1673&gt;0,RANK(R1673,(N1673:P1673,Q1673:AE1673)),0)</f>
        <v>0</v>
      </c>
      <c r="AU1673" s="5">
        <f>IF(T1673&gt;0,RANK(T1673,(N1673:P1673,Q1673:AE1673)),0)</f>
        <v>0</v>
      </c>
      <c r="AV1673" s="5">
        <f>IF(S1673&gt;0,RANK(S1673,(N1673:P1673,Q1673:AE1673)),0)</f>
        <v>0</v>
      </c>
      <c r="AW1673" s="2">
        <f t="shared" si="687"/>
        <v>2.9636533084808948E-2</v>
      </c>
      <c r="AX1673" s="2">
        <f t="shared" si="688"/>
        <v>0</v>
      </c>
      <c r="AY1673" s="2">
        <f t="shared" si="689"/>
        <v>0</v>
      </c>
      <c r="AZ1673" s="2">
        <f t="shared" si="690"/>
        <v>0</v>
      </c>
      <c r="BB1673" t="s">
        <v>2646</v>
      </c>
      <c r="BC1673" t="s">
        <v>1099</v>
      </c>
      <c r="BD1673">
        <v>1</v>
      </c>
      <c r="BF1673" s="111">
        <v>30</v>
      </c>
      <c r="BG1673" s="113">
        <v>17</v>
      </c>
      <c r="BH1673" s="117">
        <f t="shared" si="672"/>
        <v>30017</v>
      </c>
      <c r="BJ1673" s="5" t="s">
        <v>3185</v>
      </c>
    </row>
    <row r="1674" spans="1:62" hidden="1" outlineLevel="1">
      <c r="A1674" t="s">
        <v>1969</v>
      </c>
      <c r="B1674" t="s">
        <v>1099</v>
      </c>
      <c r="C1674" s="1">
        <f t="shared" si="682"/>
        <v>1007</v>
      </c>
      <c r="D1674" s="5">
        <f>IF(N1674&gt;0, RANK(N1674,(N1674:P1674,Q1674:AE1674)),0)</f>
        <v>2</v>
      </c>
      <c r="E1674" s="5">
        <f>IF(O1674&gt;0,RANK(O1674,(N1674:P1674,Q1674:AE1674)),0)</f>
        <v>1</v>
      </c>
      <c r="F1674" s="5">
        <f>IF(P1674&gt;0,RANK(P1674,(N1674:P1674,Q1674:AE1674)),0)</f>
        <v>0</v>
      </c>
      <c r="G1674" s="131">
        <f t="shared" si="692"/>
        <v>503</v>
      </c>
      <c r="H1674" s="136">
        <f t="shared" si="693"/>
        <v>0.49950347567030784</v>
      </c>
      <c r="I1674" s="2"/>
      <c r="J1674" s="2">
        <f t="shared" si="683"/>
        <v>0.23535253227408143</v>
      </c>
      <c r="K1674" s="2">
        <f t="shared" si="684"/>
        <v>0.73485600794438932</v>
      </c>
      <c r="L1674" s="2">
        <f t="shared" si="685"/>
        <v>0</v>
      </c>
      <c r="M1674" s="2">
        <f t="shared" si="686"/>
        <v>2.9791459781529195E-2</v>
      </c>
      <c r="N1674" s="63">
        <v>237</v>
      </c>
      <c r="O1674" s="63">
        <v>740</v>
      </c>
      <c r="P1674" s="63"/>
      <c r="Q1674" s="63">
        <v>30</v>
      </c>
      <c r="R1674" s="63"/>
      <c r="S1674" s="63">
        <v>0</v>
      </c>
      <c r="T1674" s="63"/>
      <c r="U1674" s="63">
        <v>0</v>
      </c>
      <c r="V1674" s="63"/>
      <c r="W1674" s="63">
        <f t="shared" si="691"/>
        <v>0</v>
      </c>
      <c r="X1674" s="63">
        <v>0</v>
      </c>
      <c r="Y1674" s="63">
        <v>0</v>
      </c>
      <c r="Z1674" s="63">
        <v>0</v>
      </c>
      <c r="AA1674" s="63"/>
      <c r="AB1674" s="63"/>
      <c r="AC1674" s="63">
        <v>0</v>
      </c>
      <c r="AD1674" s="63"/>
      <c r="AE1674" s="63"/>
      <c r="AF1674" s="63"/>
      <c r="AG1674" s="63"/>
      <c r="AH1674" s="63">
        <v>0</v>
      </c>
      <c r="AI1674" s="63"/>
      <c r="AJ1674" s="63"/>
      <c r="AK1674" s="63"/>
      <c r="AL1674" s="63">
        <v>0</v>
      </c>
      <c r="AM1674" s="63">
        <v>0</v>
      </c>
      <c r="AN1674" s="63"/>
      <c r="AO1674" s="63"/>
      <c r="AP1674" s="63"/>
      <c r="AQ1674" s="63">
        <v>0</v>
      </c>
      <c r="AS1674" s="5">
        <f>IF(Q1674&gt;0,RANK(Q1674,(N1674:P1674,Q1674:AE1674)),0)</f>
        <v>3</v>
      </c>
      <c r="AT1674" s="5">
        <f>IF(R1674&gt;0,RANK(R1674,(N1674:P1674,Q1674:AE1674)),0)</f>
        <v>0</v>
      </c>
      <c r="AU1674" s="5">
        <f>IF(T1674&gt;0,RANK(T1674,(N1674:P1674,Q1674:AE1674)),0)</f>
        <v>0</v>
      </c>
      <c r="AV1674" s="5">
        <f>IF(S1674&gt;0,RANK(S1674,(N1674:P1674,Q1674:AE1674)),0)</f>
        <v>0</v>
      </c>
      <c r="AW1674" s="2">
        <f t="shared" si="687"/>
        <v>2.9791459781529295E-2</v>
      </c>
      <c r="AX1674" s="2">
        <f t="shared" si="688"/>
        <v>0</v>
      </c>
      <c r="AY1674" s="2">
        <f t="shared" si="689"/>
        <v>0</v>
      </c>
      <c r="AZ1674" s="2">
        <f t="shared" si="690"/>
        <v>0</v>
      </c>
      <c r="BB1674" t="s">
        <v>1969</v>
      </c>
      <c r="BC1674" t="s">
        <v>1099</v>
      </c>
      <c r="BD1674">
        <v>1</v>
      </c>
      <c r="BF1674" s="111">
        <v>30</v>
      </c>
      <c r="BG1674" s="113">
        <v>19</v>
      </c>
      <c r="BH1674" s="117">
        <f t="shared" si="672"/>
        <v>30019</v>
      </c>
      <c r="BJ1674" s="5" t="s">
        <v>3185</v>
      </c>
    </row>
    <row r="1675" spans="1:62" hidden="1" outlineLevel="1">
      <c r="A1675" t="s">
        <v>2777</v>
      </c>
      <c r="B1675" t="s">
        <v>1099</v>
      </c>
      <c r="C1675" s="1">
        <f t="shared" si="682"/>
        <v>4423</v>
      </c>
      <c r="D1675" s="5">
        <f>IF(N1675&gt;0, RANK(N1675,(N1675:P1675,Q1675:AE1675)),0)</f>
        <v>2</v>
      </c>
      <c r="E1675" s="5">
        <f>IF(O1675&gt;0,RANK(O1675,(N1675:P1675,Q1675:AE1675)),0)</f>
        <v>1</v>
      </c>
      <c r="F1675" s="5">
        <f>IF(P1675&gt;0,RANK(P1675,(N1675:P1675,Q1675:AE1675)),0)</f>
        <v>0</v>
      </c>
      <c r="G1675" s="131">
        <f t="shared" si="692"/>
        <v>1810</v>
      </c>
      <c r="H1675" s="136">
        <f t="shared" si="693"/>
        <v>0.40922450825231743</v>
      </c>
      <c r="I1675" s="2"/>
      <c r="J1675" s="2">
        <f t="shared" si="683"/>
        <v>0.275604793126837</v>
      </c>
      <c r="K1675" s="2">
        <f t="shared" si="684"/>
        <v>0.68482930137915443</v>
      </c>
      <c r="L1675" s="2">
        <f t="shared" si="685"/>
        <v>0</v>
      </c>
      <c r="M1675" s="2">
        <f t="shared" si="686"/>
        <v>3.9565905494008513E-2</v>
      </c>
      <c r="N1675" s="63">
        <v>1219</v>
      </c>
      <c r="O1675" s="63">
        <v>3029</v>
      </c>
      <c r="P1675" s="63"/>
      <c r="Q1675" s="63">
        <v>175</v>
      </c>
      <c r="R1675" s="63"/>
      <c r="S1675" s="63">
        <v>0</v>
      </c>
      <c r="T1675" s="63"/>
      <c r="U1675" s="63">
        <v>0</v>
      </c>
      <c r="V1675" s="63"/>
      <c r="W1675" s="63">
        <f t="shared" si="691"/>
        <v>0</v>
      </c>
      <c r="X1675" s="63">
        <v>0</v>
      </c>
      <c r="Y1675" s="63">
        <v>0</v>
      </c>
      <c r="Z1675" s="63">
        <v>0</v>
      </c>
      <c r="AA1675" s="63"/>
      <c r="AB1675" s="63"/>
      <c r="AC1675" s="63">
        <v>0</v>
      </c>
      <c r="AD1675" s="63"/>
      <c r="AE1675" s="63"/>
      <c r="AF1675" s="63"/>
      <c r="AG1675" s="63"/>
      <c r="AH1675" s="63">
        <v>0</v>
      </c>
      <c r="AI1675" s="63"/>
      <c r="AJ1675" s="63"/>
      <c r="AK1675" s="63"/>
      <c r="AL1675" s="63">
        <v>0</v>
      </c>
      <c r="AM1675" s="63">
        <v>0</v>
      </c>
      <c r="AN1675" s="63"/>
      <c r="AO1675" s="63"/>
      <c r="AP1675" s="63"/>
      <c r="AQ1675" s="63">
        <v>0</v>
      </c>
      <c r="AS1675" s="5">
        <f>IF(Q1675&gt;0,RANK(Q1675,(N1675:P1675,Q1675:AE1675)),0)</f>
        <v>3</v>
      </c>
      <c r="AT1675" s="5">
        <f>IF(R1675&gt;0,RANK(R1675,(N1675:P1675,Q1675:AE1675)),0)</f>
        <v>0</v>
      </c>
      <c r="AU1675" s="5">
        <f>IF(T1675&gt;0,RANK(T1675,(N1675:P1675,Q1675:AE1675)),0)</f>
        <v>0</v>
      </c>
      <c r="AV1675" s="5">
        <f>IF(S1675&gt;0,RANK(S1675,(N1675:P1675,Q1675:AE1675)),0)</f>
        <v>0</v>
      </c>
      <c r="AW1675" s="2">
        <f t="shared" si="687"/>
        <v>3.9565905494008589E-2</v>
      </c>
      <c r="AX1675" s="2">
        <f t="shared" si="688"/>
        <v>0</v>
      </c>
      <c r="AY1675" s="2">
        <f t="shared" si="689"/>
        <v>0</v>
      </c>
      <c r="AZ1675" s="2">
        <f t="shared" si="690"/>
        <v>0</v>
      </c>
      <c r="BB1675" t="s">
        <v>2777</v>
      </c>
      <c r="BC1675" t="s">
        <v>1099</v>
      </c>
      <c r="BD1675">
        <v>1</v>
      </c>
      <c r="BF1675" s="111">
        <v>30</v>
      </c>
      <c r="BG1675" s="113">
        <v>21</v>
      </c>
      <c r="BH1675" s="117">
        <f t="shared" si="672"/>
        <v>30021</v>
      </c>
      <c r="BJ1675" s="5" t="s">
        <v>3185</v>
      </c>
    </row>
    <row r="1676" spans="1:62" hidden="1" outlineLevel="1">
      <c r="A1676" t="s">
        <v>908</v>
      </c>
      <c r="B1676" t="s">
        <v>1099</v>
      </c>
      <c r="C1676" s="1">
        <f t="shared" si="682"/>
        <v>4460</v>
      </c>
      <c r="D1676" s="5">
        <f>IF(N1676&gt;0, RANK(N1676,(N1676:P1676,Q1676:AE1676)),0)</f>
        <v>1</v>
      </c>
      <c r="E1676" s="5">
        <f>IF(O1676&gt;0,RANK(O1676,(N1676:P1676,Q1676:AE1676)),0)</f>
        <v>2</v>
      </c>
      <c r="F1676" s="5">
        <f>IF(P1676&gt;0,RANK(P1676,(N1676:P1676,Q1676:AE1676)),0)</f>
        <v>0</v>
      </c>
      <c r="G1676" s="131">
        <f t="shared" si="692"/>
        <v>1412</v>
      </c>
      <c r="H1676" s="136">
        <f t="shared" si="693"/>
        <v>0.31659192825112109</v>
      </c>
      <c r="I1676" s="2"/>
      <c r="J1676" s="2">
        <f t="shared" si="683"/>
        <v>0.64125560538116588</v>
      </c>
      <c r="K1676" s="2">
        <f t="shared" si="684"/>
        <v>0.32466367713004485</v>
      </c>
      <c r="L1676" s="2">
        <f t="shared" si="685"/>
        <v>0</v>
      </c>
      <c r="M1676" s="2">
        <f t="shared" si="686"/>
        <v>3.4080717488789269E-2</v>
      </c>
      <c r="N1676" s="63">
        <v>2860</v>
      </c>
      <c r="O1676" s="63">
        <v>1448</v>
      </c>
      <c r="P1676" s="63"/>
      <c r="Q1676" s="63">
        <v>152</v>
      </c>
      <c r="R1676" s="63"/>
      <c r="S1676" s="63">
        <v>0</v>
      </c>
      <c r="T1676" s="63"/>
      <c r="U1676" s="63">
        <v>0</v>
      </c>
      <c r="V1676" s="63"/>
      <c r="W1676" s="63">
        <f t="shared" si="691"/>
        <v>0</v>
      </c>
      <c r="X1676" s="63">
        <v>0</v>
      </c>
      <c r="Y1676" s="63">
        <v>0</v>
      </c>
      <c r="Z1676" s="63">
        <v>0</v>
      </c>
      <c r="AA1676" s="63"/>
      <c r="AB1676" s="63"/>
      <c r="AC1676" s="63">
        <v>0</v>
      </c>
      <c r="AD1676" s="63"/>
      <c r="AE1676" s="63"/>
      <c r="AF1676" s="63"/>
      <c r="AG1676" s="63"/>
      <c r="AH1676" s="63">
        <v>0</v>
      </c>
      <c r="AI1676" s="63"/>
      <c r="AJ1676" s="63"/>
      <c r="AK1676" s="63"/>
      <c r="AL1676" s="63">
        <v>0</v>
      </c>
      <c r="AM1676" s="63">
        <v>0</v>
      </c>
      <c r="AN1676" s="63"/>
      <c r="AO1676" s="63"/>
      <c r="AP1676" s="63"/>
      <c r="AQ1676" s="63">
        <v>0</v>
      </c>
      <c r="AS1676" s="5">
        <f>IF(Q1676&gt;0,RANK(Q1676,(N1676:P1676,Q1676:AE1676)),0)</f>
        <v>3</v>
      </c>
      <c r="AT1676" s="5">
        <f>IF(R1676&gt;0,RANK(R1676,(N1676:P1676,Q1676:AE1676)),0)</f>
        <v>0</v>
      </c>
      <c r="AU1676" s="5">
        <f>IF(T1676&gt;0,RANK(T1676,(N1676:P1676,Q1676:AE1676)),0)</f>
        <v>0</v>
      </c>
      <c r="AV1676" s="5">
        <f>IF(S1676&gt;0,RANK(S1676,(N1676:P1676,Q1676:AE1676)),0)</f>
        <v>0</v>
      </c>
      <c r="AW1676" s="2">
        <f t="shared" si="687"/>
        <v>3.4080717488789235E-2</v>
      </c>
      <c r="AX1676" s="2">
        <f t="shared" si="688"/>
        <v>0</v>
      </c>
      <c r="AY1676" s="2">
        <f t="shared" si="689"/>
        <v>0</v>
      </c>
      <c r="AZ1676" s="2">
        <f t="shared" si="690"/>
        <v>0</v>
      </c>
      <c r="BB1676" t="s">
        <v>908</v>
      </c>
      <c r="BC1676" t="s">
        <v>1099</v>
      </c>
      <c r="BD1676">
        <v>1</v>
      </c>
      <c r="BF1676" s="111">
        <v>30</v>
      </c>
      <c r="BG1676" s="113">
        <v>23</v>
      </c>
      <c r="BH1676" s="117">
        <f t="shared" si="672"/>
        <v>30023</v>
      </c>
      <c r="BJ1676" s="5" t="s">
        <v>3185</v>
      </c>
    </row>
    <row r="1677" spans="1:62" hidden="1" outlineLevel="1">
      <c r="A1677" t="s">
        <v>909</v>
      </c>
      <c r="B1677" t="s">
        <v>1099</v>
      </c>
      <c r="C1677" s="1">
        <f t="shared" si="682"/>
        <v>1406</v>
      </c>
      <c r="D1677" s="5">
        <f>IF(N1677&gt;0, RANK(N1677,(N1677:P1677,Q1677:AE1677)),0)</f>
        <v>2</v>
      </c>
      <c r="E1677" s="5">
        <f>IF(O1677&gt;0,RANK(O1677,(N1677:P1677,Q1677:AE1677)),0)</f>
        <v>1</v>
      </c>
      <c r="F1677" s="5">
        <f>IF(P1677&gt;0,RANK(P1677,(N1677:P1677,Q1677:AE1677)),0)</f>
        <v>0</v>
      </c>
      <c r="G1677" s="131">
        <f t="shared" si="692"/>
        <v>891</v>
      </c>
      <c r="H1677" s="136">
        <f t="shared" si="693"/>
        <v>0.6337126600284495</v>
      </c>
      <c r="I1677" s="2"/>
      <c r="J1677" s="2">
        <f t="shared" si="683"/>
        <v>0.16856330014224752</v>
      </c>
      <c r="K1677" s="2">
        <f t="shared" si="684"/>
        <v>0.80227596017069702</v>
      </c>
      <c r="L1677" s="2">
        <f t="shared" si="685"/>
        <v>0</v>
      </c>
      <c r="M1677" s="2">
        <f t="shared" si="686"/>
        <v>2.9160739687055459E-2</v>
      </c>
      <c r="N1677" s="63">
        <v>237</v>
      </c>
      <c r="O1677" s="63">
        <v>1128</v>
      </c>
      <c r="P1677" s="63"/>
      <c r="Q1677" s="63">
        <v>40</v>
      </c>
      <c r="R1677" s="63"/>
      <c r="S1677" s="63">
        <v>1</v>
      </c>
      <c r="T1677" s="63"/>
      <c r="U1677" s="63">
        <v>0</v>
      </c>
      <c r="V1677" s="63"/>
      <c r="W1677" s="63">
        <f t="shared" si="691"/>
        <v>0</v>
      </c>
      <c r="X1677" s="63">
        <v>0</v>
      </c>
      <c r="Y1677" s="63">
        <v>0</v>
      </c>
      <c r="Z1677" s="63">
        <v>0</v>
      </c>
      <c r="AA1677" s="63"/>
      <c r="AB1677" s="63"/>
      <c r="AC1677" s="63">
        <v>0</v>
      </c>
      <c r="AD1677" s="63"/>
      <c r="AE1677" s="63"/>
      <c r="AF1677" s="63"/>
      <c r="AG1677" s="63"/>
      <c r="AH1677" s="63">
        <v>0</v>
      </c>
      <c r="AI1677" s="63"/>
      <c r="AJ1677" s="63"/>
      <c r="AK1677" s="63"/>
      <c r="AL1677" s="63">
        <v>0</v>
      </c>
      <c r="AM1677" s="63">
        <v>0</v>
      </c>
      <c r="AN1677" s="63"/>
      <c r="AO1677" s="63"/>
      <c r="AP1677" s="63"/>
      <c r="AQ1677" s="63">
        <v>0</v>
      </c>
      <c r="AS1677" s="5">
        <f>IF(Q1677&gt;0,RANK(Q1677,(N1677:P1677,Q1677:AE1677)),0)</f>
        <v>3</v>
      </c>
      <c r="AT1677" s="5">
        <f>IF(R1677&gt;0,RANK(R1677,(N1677:P1677,Q1677:AE1677)),0)</f>
        <v>0</v>
      </c>
      <c r="AU1677" s="5">
        <f>IF(T1677&gt;0,RANK(T1677,(N1677:P1677,Q1677:AE1677)),0)</f>
        <v>0</v>
      </c>
      <c r="AV1677" s="5">
        <f>IF(S1677&gt;0,RANK(S1677,(N1677:P1677,Q1677:AE1677)),0)</f>
        <v>4</v>
      </c>
      <c r="AW1677" s="2">
        <f t="shared" si="687"/>
        <v>2.8449502133712661E-2</v>
      </c>
      <c r="AX1677" s="2">
        <f t="shared" si="688"/>
        <v>0</v>
      </c>
      <c r="AY1677" s="2">
        <f t="shared" si="689"/>
        <v>0</v>
      </c>
      <c r="AZ1677" s="2">
        <f t="shared" si="690"/>
        <v>7.1123755334281653E-4</v>
      </c>
      <c r="BB1677" t="s">
        <v>909</v>
      </c>
      <c r="BC1677" t="s">
        <v>1099</v>
      </c>
      <c r="BD1677">
        <v>1</v>
      </c>
      <c r="BF1677" s="111">
        <v>30</v>
      </c>
      <c r="BG1677" s="113">
        <v>25</v>
      </c>
      <c r="BH1677" s="117">
        <f t="shared" si="672"/>
        <v>30025</v>
      </c>
      <c r="BJ1677" s="5" t="s">
        <v>3185</v>
      </c>
    </row>
    <row r="1678" spans="1:62" hidden="1" outlineLevel="1">
      <c r="A1678" t="s">
        <v>1081</v>
      </c>
      <c r="B1678" t="s">
        <v>1099</v>
      </c>
      <c r="C1678" s="1">
        <f t="shared" si="682"/>
        <v>6071</v>
      </c>
      <c r="D1678" s="5">
        <f>IF(N1678&gt;0, RANK(N1678,(N1678:P1678,Q1678:AE1678)),0)</f>
        <v>2</v>
      </c>
      <c r="E1678" s="5">
        <f>IF(O1678&gt;0,RANK(O1678,(N1678:P1678,Q1678:AE1678)),0)</f>
        <v>1</v>
      </c>
      <c r="F1678" s="5">
        <f>IF(P1678&gt;0,RANK(P1678,(N1678:P1678,Q1678:AE1678)),0)</f>
        <v>0</v>
      </c>
      <c r="G1678" s="131">
        <f t="shared" si="692"/>
        <v>2617</v>
      </c>
      <c r="H1678" s="136">
        <f t="shared" si="693"/>
        <v>0.43106572228627904</v>
      </c>
      <c r="I1678" s="2"/>
      <c r="J1678" s="2">
        <f t="shared" si="683"/>
        <v>0.27013671553286112</v>
      </c>
      <c r="K1678" s="2">
        <f t="shared" si="684"/>
        <v>0.70120243781914016</v>
      </c>
      <c r="L1678" s="2">
        <f t="shared" si="685"/>
        <v>0</v>
      </c>
      <c r="M1678" s="2">
        <f t="shared" si="686"/>
        <v>2.8660846647998728E-2</v>
      </c>
      <c r="N1678" s="63">
        <v>1640</v>
      </c>
      <c r="O1678" s="63">
        <v>4257</v>
      </c>
      <c r="P1678" s="63"/>
      <c r="Q1678" s="63">
        <v>174</v>
      </c>
      <c r="R1678" s="63"/>
      <c r="S1678" s="63">
        <v>0</v>
      </c>
      <c r="T1678" s="63"/>
      <c r="U1678" s="63">
        <v>0</v>
      </c>
      <c r="V1678" s="63"/>
      <c r="W1678" s="63">
        <f t="shared" si="691"/>
        <v>0</v>
      </c>
      <c r="X1678" s="63">
        <v>0</v>
      </c>
      <c r="Y1678" s="63">
        <v>0</v>
      </c>
      <c r="Z1678" s="63">
        <v>0</v>
      </c>
      <c r="AA1678" s="63"/>
      <c r="AB1678" s="63"/>
      <c r="AC1678" s="63">
        <v>0</v>
      </c>
      <c r="AD1678" s="63"/>
      <c r="AE1678" s="63"/>
      <c r="AF1678" s="63"/>
      <c r="AG1678" s="63"/>
      <c r="AH1678" s="63">
        <v>0</v>
      </c>
      <c r="AI1678" s="63"/>
      <c r="AJ1678" s="63"/>
      <c r="AK1678" s="63"/>
      <c r="AL1678" s="63">
        <v>0</v>
      </c>
      <c r="AM1678" s="63">
        <v>0</v>
      </c>
      <c r="AN1678" s="63"/>
      <c r="AO1678" s="63"/>
      <c r="AP1678" s="63"/>
      <c r="AQ1678" s="63">
        <v>0</v>
      </c>
      <c r="AS1678" s="5">
        <f>IF(Q1678&gt;0,RANK(Q1678,(N1678:P1678,Q1678:AE1678)),0)</f>
        <v>3</v>
      </c>
      <c r="AT1678" s="5">
        <f>IF(R1678&gt;0,RANK(R1678,(N1678:P1678,Q1678:AE1678)),0)</f>
        <v>0</v>
      </c>
      <c r="AU1678" s="5">
        <f>IF(T1678&gt;0,RANK(T1678,(N1678:P1678,Q1678:AE1678)),0)</f>
        <v>0</v>
      </c>
      <c r="AV1678" s="5">
        <f>IF(S1678&gt;0,RANK(S1678,(N1678:P1678,Q1678:AE1678)),0)</f>
        <v>0</v>
      </c>
      <c r="AW1678" s="2">
        <f t="shared" si="687"/>
        <v>2.8660846647998683E-2</v>
      </c>
      <c r="AX1678" s="2">
        <f t="shared" si="688"/>
        <v>0</v>
      </c>
      <c r="AY1678" s="2">
        <f t="shared" si="689"/>
        <v>0</v>
      </c>
      <c r="AZ1678" s="2">
        <f t="shared" si="690"/>
        <v>0</v>
      </c>
      <c r="BB1678" t="s">
        <v>1081</v>
      </c>
      <c r="BC1678" t="s">
        <v>1099</v>
      </c>
      <c r="BD1678">
        <v>1</v>
      </c>
      <c r="BF1678" s="111">
        <v>30</v>
      </c>
      <c r="BG1678" s="113">
        <v>27</v>
      </c>
      <c r="BH1678" s="117">
        <f t="shared" si="672"/>
        <v>30027</v>
      </c>
      <c r="BJ1678" s="5" t="s">
        <v>3185</v>
      </c>
    </row>
    <row r="1679" spans="1:62" hidden="1" outlineLevel="1">
      <c r="A1679" t="s">
        <v>2016</v>
      </c>
      <c r="B1679" t="s">
        <v>1099</v>
      </c>
      <c r="C1679" s="1">
        <f t="shared" si="682"/>
        <v>43476</v>
      </c>
      <c r="D1679" s="5">
        <f>IF(N1679&gt;0, RANK(N1679,(N1679:P1679,Q1679:AE1679)),0)</f>
        <v>2</v>
      </c>
      <c r="E1679" s="5">
        <f>IF(O1679&gt;0,RANK(O1679,(N1679:P1679,Q1679:AE1679)),0)</f>
        <v>1</v>
      </c>
      <c r="F1679" s="5">
        <f>IF(P1679&gt;0,RANK(P1679,(N1679:P1679,Q1679:AE1679)),0)</f>
        <v>0</v>
      </c>
      <c r="G1679" s="131">
        <f t="shared" si="692"/>
        <v>14417</v>
      </c>
      <c r="H1679" s="136">
        <f t="shared" si="693"/>
        <v>0.3316082436286687</v>
      </c>
      <c r="I1679" s="2"/>
      <c r="J1679" s="2">
        <f t="shared" si="683"/>
        <v>0.31953261569601621</v>
      </c>
      <c r="K1679" s="2">
        <f t="shared" si="684"/>
        <v>0.65114085932468491</v>
      </c>
      <c r="L1679" s="2">
        <f t="shared" si="685"/>
        <v>0</v>
      </c>
      <c r="M1679" s="2">
        <f t="shared" si="686"/>
        <v>2.9326524979298885E-2</v>
      </c>
      <c r="N1679" s="63">
        <v>13892</v>
      </c>
      <c r="O1679" s="63">
        <v>28309</v>
      </c>
      <c r="P1679" s="63"/>
      <c r="Q1679" s="63">
        <v>1275</v>
      </c>
      <c r="R1679" s="63"/>
      <c r="S1679" s="63">
        <v>0</v>
      </c>
      <c r="T1679" s="63"/>
      <c r="U1679" s="63">
        <v>0</v>
      </c>
      <c r="V1679" s="63"/>
      <c r="W1679" s="63">
        <f t="shared" si="691"/>
        <v>0</v>
      </c>
      <c r="X1679" s="63">
        <v>0</v>
      </c>
      <c r="Y1679" s="63">
        <v>0</v>
      </c>
      <c r="Z1679" s="63">
        <v>0</v>
      </c>
      <c r="AA1679" s="63"/>
      <c r="AB1679" s="63"/>
      <c r="AC1679" s="63">
        <v>0</v>
      </c>
      <c r="AD1679" s="63"/>
      <c r="AE1679" s="63"/>
      <c r="AF1679" s="63"/>
      <c r="AG1679" s="63"/>
      <c r="AH1679" s="63">
        <v>0</v>
      </c>
      <c r="AI1679" s="63"/>
      <c r="AJ1679" s="63"/>
      <c r="AK1679" s="63"/>
      <c r="AL1679" s="63">
        <v>0</v>
      </c>
      <c r="AM1679" s="63">
        <v>0</v>
      </c>
      <c r="AN1679" s="63"/>
      <c r="AO1679" s="63"/>
      <c r="AP1679" s="63"/>
      <c r="AQ1679" s="63">
        <v>0</v>
      </c>
      <c r="AS1679" s="5">
        <f>IF(Q1679&gt;0,RANK(Q1679,(N1679:P1679,Q1679:AE1679)),0)</f>
        <v>3</v>
      </c>
      <c r="AT1679" s="5">
        <f>IF(R1679&gt;0,RANK(R1679,(N1679:P1679,Q1679:AE1679)),0)</f>
        <v>0</v>
      </c>
      <c r="AU1679" s="5">
        <f>IF(T1679&gt;0,RANK(T1679,(N1679:P1679,Q1679:AE1679)),0)</f>
        <v>0</v>
      </c>
      <c r="AV1679" s="5">
        <f>IF(S1679&gt;0,RANK(S1679,(N1679:P1679,Q1679:AE1679)),0)</f>
        <v>0</v>
      </c>
      <c r="AW1679" s="2">
        <f t="shared" si="687"/>
        <v>2.9326524979298923E-2</v>
      </c>
      <c r="AX1679" s="2">
        <f t="shared" si="688"/>
        <v>0</v>
      </c>
      <c r="AY1679" s="2">
        <f t="shared" si="689"/>
        <v>0</v>
      </c>
      <c r="AZ1679" s="2">
        <f t="shared" si="690"/>
        <v>0</v>
      </c>
      <c r="BB1679" t="s">
        <v>2016</v>
      </c>
      <c r="BC1679" t="s">
        <v>1099</v>
      </c>
      <c r="BD1679">
        <v>1</v>
      </c>
      <c r="BF1679" s="111">
        <v>30</v>
      </c>
      <c r="BG1679" s="113">
        <v>29</v>
      </c>
      <c r="BH1679" s="117">
        <f t="shared" si="672"/>
        <v>30029</v>
      </c>
      <c r="BJ1679" s="5" t="s">
        <v>3185</v>
      </c>
    </row>
    <row r="1680" spans="1:62" hidden="1" outlineLevel="1">
      <c r="A1680" t="s">
        <v>47</v>
      </c>
      <c r="B1680" t="s">
        <v>1099</v>
      </c>
      <c r="C1680" s="1">
        <f t="shared" si="682"/>
        <v>47908</v>
      </c>
      <c r="D1680" s="5">
        <f>IF(N1680&gt;0, RANK(N1680,(N1680:P1680,Q1680:AE1680)),0)</f>
        <v>2</v>
      </c>
      <c r="E1680" s="5">
        <f>IF(O1680&gt;0,RANK(O1680,(N1680:P1680,Q1680:AE1680)),0)</f>
        <v>1</v>
      </c>
      <c r="F1680" s="5">
        <f>IF(P1680&gt;0,RANK(P1680,(N1680:P1680,Q1680:AE1680)),0)</f>
        <v>0</v>
      </c>
      <c r="G1680" s="131">
        <f t="shared" si="692"/>
        <v>2397</v>
      </c>
      <c r="H1680" s="136">
        <f t="shared" si="693"/>
        <v>5.0033397344911079E-2</v>
      </c>
      <c r="I1680" s="2"/>
      <c r="J1680" s="2">
        <f t="shared" si="683"/>
        <v>0.45839943224513652</v>
      </c>
      <c r="K1680" s="2">
        <f t="shared" si="684"/>
        <v>0.50843282959004754</v>
      </c>
      <c r="L1680" s="2">
        <f t="shared" si="685"/>
        <v>0</v>
      </c>
      <c r="M1680" s="2">
        <f t="shared" si="686"/>
        <v>3.3167738164815885E-2</v>
      </c>
      <c r="N1680" s="63">
        <v>21961</v>
      </c>
      <c r="O1680" s="63">
        <v>24358</v>
      </c>
      <c r="P1680" s="63"/>
      <c r="Q1680" s="63">
        <v>1563</v>
      </c>
      <c r="R1680" s="63"/>
      <c r="S1680" s="63">
        <v>5</v>
      </c>
      <c r="T1680" s="63"/>
      <c r="U1680" s="63">
        <v>1</v>
      </c>
      <c r="V1680" s="63"/>
      <c r="W1680" s="63">
        <f t="shared" si="691"/>
        <v>0</v>
      </c>
      <c r="X1680" s="63">
        <v>16</v>
      </c>
      <c r="Y1680" s="63">
        <v>0</v>
      </c>
      <c r="Z1680" s="63">
        <v>2</v>
      </c>
      <c r="AA1680" s="63"/>
      <c r="AB1680" s="63"/>
      <c r="AC1680" s="63">
        <v>0</v>
      </c>
      <c r="AD1680" s="63"/>
      <c r="AE1680" s="63"/>
      <c r="AF1680" s="63"/>
      <c r="AG1680" s="63"/>
      <c r="AH1680" s="63">
        <v>2</v>
      </c>
      <c r="AI1680" s="63"/>
      <c r="AJ1680" s="63"/>
      <c r="AK1680" s="63"/>
      <c r="AL1680" s="63">
        <v>0</v>
      </c>
      <c r="AM1680" s="63">
        <v>0</v>
      </c>
      <c r="AN1680" s="63"/>
      <c r="AO1680" s="63"/>
      <c r="AP1680" s="63"/>
      <c r="AQ1680" s="63">
        <v>0</v>
      </c>
      <c r="AS1680" s="5">
        <f>IF(Q1680&gt;0,RANK(Q1680,(N1680:P1680,Q1680:AE1680)),0)</f>
        <v>3</v>
      </c>
      <c r="AT1680" s="5">
        <f>IF(R1680&gt;0,RANK(R1680,(N1680:P1680,Q1680:AE1680)),0)</f>
        <v>0</v>
      </c>
      <c r="AU1680" s="5">
        <f>IF(T1680&gt;0,RANK(T1680,(N1680:P1680,Q1680:AE1680)),0)</f>
        <v>0</v>
      </c>
      <c r="AV1680" s="5">
        <f>IF(S1680&gt;0,RANK(S1680,(N1680:P1680,Q1680:AE1680)),0)</f>
        <v>5</v>
      </c>
      <c r="AW1680" s="2">
        <f t="shared" si="687"/>
        <v>3.2625031310010856E-2</v>
      </c>
      <c r="AX1680" s="2">
        <f t="shared" si="688"/>
        <v>0</v>
      </c>
      <c r="AY1680" s="2">
        <f t="shared" si="689"/>
        <v>0</v>
      </c>
      <c r="AZ1680" s="2">
        <f t="shared" si="690"/>
        <v>1.0436670284712365E-4</v>
      </c>
      <c r="BB1680" t="s">
        <v>47</v>
      </c>
      <c r="BC1680" t="s">
        <v>1099</v>
      </c>
      <c r="BD1680">
        <v>1</v>
      </c>
      <c r="BF1680" s="111">
        <v>30</v>
      </c>
      <c r="BG1680" s="113">
        <v>31</v>
      </c>
      <c r="BH1680" s="117">
        <f t="shared" si="672"/>
        <v>30031</v>
      </c>
      <c r="BJ1680" s="5" t="s">
        <v>3185</v>
      </c>
    </row>
    <row r="1681" spans="1:77" hidden="1" outlineLevel="1">
      <c r="A1681" t="s">
        <v>2965</v>
      </c>
      <c r="B1681" t="s">
        <v>1099</v>
      </c>
      <c r="C1681" s="1">
        <f t="shared" si="682"/>
        <v>701</v>
      </c>
      <c r="D1681" s="5">
        <f>IF(N1681&gt;0, RANK(N1681,(N1681:P1681,Q1681:AE1681)),0)</f>
        <v>2</v>
      </c>
      <c r="E1681" s="5">
        <f>IF(O1681&gt;0,RANK(O1681,(N1681:P1681,Q1681:AE1681)),0)</f>
        <v>1</v>
      </c>
      <c r="F1681" s="5">
        <f>IF(P1681&gt;0,RANK(P1681,(N1681:P1681,Q1681:AE1681)),0)</f>
        <v>0</v>
      </c>
      <c r="G1681" s="131">
        <f t="shared" si="692"/>
        <v>556</v>
      </c>
      <c r="H1681" s="136">
        <f t="shared" si="693"/>
        <v>0.7931526390870185</v>
      </c>
      <c r="I1681" s="2"/>
      <c r="J1681" s="2">
        <f t="shared" si="683"/>
        <v>9.4151212553495012E-2</v>
      </c>
      <c r="K1681" s="2">
        <f t="shared" si="684"/>
        <v>0.88730385164051351</v>
      </c>
      <c r="L1681" s="2">
        <f t="shared" si="685"/>
        <v>0</v>
      </c>
      <c r="M1681" s="2">
        <f t="shared" si="686"/>
        <v>1.854493580599148E-2</v>
      </c>
      <c r="N1681" s="63">
        <v>66</v>
      </c>
      <c r="O1681" s="63">
        <v>622</v>
      </c>
      <c r="P1681" s="63"/>
      <c r="Q1681" s="63">
        <v>12</v>
      </c>
      <c r="R1681" s="63"/>
      <c r="S1681" s="63">
        <v>1</v>
      </c>
      <c r="T1681" s="63"/>
      <c r="U1681" s="63">
        <v>0</v>
      </c>
      <c r="V1681" s="63"/>
      <c r="W1681" s="63">
        <f t="shared" si="691"/>
        <v>0</v>
      </c>
      <c r="X1681" s="63">
        <v>0</v>
      </c>
      <c r="Y1681" s="63">
        <v>0</v>
      </c>
      <c r="Z1681" s="63">
        <v>0</v>
      </c>
      <c r="AA1681" s="63"/>
      <c r="AB1681" s="63"/>
      <c r="AC1681" s="63">
        <v>0</v>
      </c>
      <c r="AD1681" s="63"/>
      <c r="AE1681" s="63"/>
      <c r="AF1681" s="63"/>
      <c r="AG1681" s="63"/>
      <c r="AH1681" s="63">
        <v>0</v>
      </c>
      <c r="AI1681" s="63"/>
      <c r="AJ1681" s="63"/>
      <c r="AK1681" s="63"/>
      <c r="AL1681" s="63">
        <v>0</v>
      </c>
      <c r="AM1681" s="63">
        <v>0</v>
      </c>
      <c r="AN1681" s="63"/>
      <c r="AO1681" s="63"/>
      <c r="AP1681" s="63"/>
      <c r="AQ1681" s="63">
        <v>0</v>
      </c>
      <c r="AS1681" s="5">
        <f>IF(Q1681&gt;0,RANK(Q1681,(N1681:P1681,Q1681:AE1681)),0)</f>
        <v>3</v>
      </c>
      <c r="AT1681" s="5">
        <f>IF(R1681&gt;0,RANK(R1681,(N1681:P1681,Q1681:AE1681)),0)</f>
        <v>0</v>
      </c>
      <c r="AU1681" s="5">
        <f>IF(T1681&gt;0,RANK(T1681,(N1681:P1681,Q1681:AE1681)),0)</f>
        <v>0</v>
      </c>
      <c r="AV1681" s="5">
        <f>IF(S1681&gt;0,RANK(S1681,(N1681:P1681,Q1681:AE1681)),0)</f>
        <v>4</v>
      </c>
      <c r="AW1681" s="2">
        <f t="shared" si="687"/>
        <v>1.7118402282453638E-2</v>
      </c>
      <c r="AX1681" s="2">
        <f t="shared" si="688"/>
        <v>0</v>
      </c>
      <c r="AY1681" s="2">
        <f t="shared" si="689"/>
        <v>0</v>
      </c>
      <c r="AZ1681" s="2">
        <f t="shared" si="690"/>
        <v>1.4265335235378032E-3</v>
      </c>
      <c r="BB1681" t="s">
        <v>2965</v>
      </c>
      <c r="BC1681" t="s">
        <v>1099</v>
      </c>
      <c r="BD1681">
        <v>1</v>
      </c>
      <c r="BF1681" s="111">
        <v>30</v>
      </c>
      <c r="BG1681" s="113">
        <v>33</v>
      </c>
      <c r="BH1681" s="117">
        <f t="shared" si="672"/>
        <v>30033</v>
      </c>
      <c r="BJ1681" s="5" t="s">
        <v>3185</v>
      </c>
    </row>
    <row r="1682" spans="1:77" hidden="1" outlineLevel="1">
      <c r="A1682" t="s">
        <v>1559</v>
      </c>
      <c r="B1682" t="s">
        <v>1099</v>
      </c>
      <c r="C1682" s="1">
        <f t="shared" si="682"/>
        <v>4452</v>
      </c>
      <c r="D1682" s="5">
        <f>IF(N1682&gt;0, RANK(N1682,(N1682:P1682,Q1682:AE1682)),0)</f>
        <v>1</v>
      </c>
      <c r="E1682" s="5">
        <f>IF(O1682&gt;0,RANK(O1682,(N1682:P1682,Q1682:AE1682)),0)</f>
        <v>2</v>
      </c>
      <c r="F1682" s="5">
        <f>IF(P1682&gt;0,RANK(P1682,(N1682:P1682,Q1682:AE1682)),0)</f>
        <v>0</v>
      </c>
      <c r="G1682" s="131">
        <f t="shared" si="692"/>
        <v>1509</v>
      </c>
      <c r="H1682" s="136">
        <f t="shared" si="693"/>
        <v>0.33894878706199461</v>
      </c>
      <c r="I1682" s="2"/>
      <c r="J1682" s="2">
        <f t="shared" si="683"/>
        <v>0.65678346810422283</v>
      </c>
      <c r="K1682" s="2">
        <f t="shared" si="684"/>
        <v>0.31783468104222823</v>
      </c>
      <c r="L1682" s="2">
        <f t="shared" si="685"/>
        <v>0</v>
      </c>
      <c r="M1682" s="2">
        <f t="shared" si="686"/>
        <v>2.5381850853548937E-2</v>
      </c>
      <c r="N1682" s="63">
        <v>2924</v>
      </c>
      <c r="O1682" s="63">
        <v>1415</v>
      </c>
      <c r="P1682" s="63"/>
      <c r="Q1682" s="63">
        <v>113</v>
      </c>
      <c r="R1682" s="63"/>
      <c r="S1682" s="63">
        <v>0</v>
      </c>
      <c r="T1682" s="63"/>
      <c r="U1682" s="63">
        <v>0</v>
      </c>
      <c r="V1682" s="63"/>
      <c r="W1682" s="63">
        <f t="shared" si="691"/>
        <v>0</v>
      </c>
      <c r="X1682" s="63">
        <v>0</v>
      </c>
      <c r="Y1682" s="63">
        <v>0</v>
      </c>
      <c r="Z1682" s="63">
        <v>0</v>
      </c>
      <c r="AA1682" s="63"/>
      <c r="AB1682" s="63"/>
      <c r="AC1682" s="63">
        <v>0</v>
      </c>
      <c r="AD1682" s="63"/>
      <c r="AE1682" s="63"/>
      <c r="AF1682" s="63"/>
      <c r="AG1682" s="63"/>
      <c r="AH1682" s="63">
        <v>0</v>
      </c>
      <c r="AI1682" s="63"/>
      <c r="AJ1682" s="63"/>
      <c r="AK1682" s="63"/>
      <c r="AL1682" s="63">
        <v>0</v>
      </c>
      <c r="AM1682" s="63">
        <v>0</v>
      </c>
      <c r="AN1682" s="63"/>
      <c r="AO1682" s="63"/>
      <c r="AP1682" s="63"/>
      <c r="AQ1682" s="63">
        <v>0</v>
      </c>
      <c r="AS1682" s="5">
        <f>IF(Q1682&gt;0,RANK(Q1682,(N1682:P1682,Q1682:AE1682)),0)</f>
        <v>3</v>
      </c>
      <c r="AT1682" s="5">
        <f>IF(R1682&gt;0,RANK(R1682,(N1682:P1682,Q1682:AE1682)),0)</f>
        <v>0</v>
      </c>
      <c r="AU1682" s="5">
        <f>IF(T1682&gt;0,RANK(T1682,(N1682:P1682,Q1682:AE1682)),0)</f>
        <v>0</v>
      </c>
      <c r="AV1682" s="5">
        <f>IF(S1682&gt;0,RANK(S1682,(N1682:P1682,Q1682:AE1682)),0)</f>
        <v>0</v>
      </c>
      <c r="AW1682" s="2">
        <f t="shared" si="687"/>
        <v>2.5381850853548965E-2</v>
      </c>
      <c r="AX1682" s="2">
        <f t="shared" si="688"/>
        <v>0</v>
      </c>
      <c r="AY1682" s="2">
        <f t="shared" si="689"/>
        <v>0</v>
      </c>
      <c r="AZ1682" s="2">
        <f t="shared" si="690"/>
        <v>0</v>
      </c>
      <c r="BB1682" t="s">
        <v>1559</v>
      </c>
      <c r="BC1682" t="s">
        <v>1099</v>
      </c>
      <c r="BD1682">
        <v>1</v>
      </c>
      <c r="BF1682" s="111">
        <v>30</v>
      </c>
      <c r="BG1682" s="113">
        <v>35</v>
      </c>
      <c r="BH1682" s="117">
        <f t="shared" si="672"/>
        <v>30035</v>
      </c>
      <c r="BJ1682" s="5" t="s">
        <v>3185</v>
      </c>
    </row>
    <row r="1683" spans="1:77" hidden="1" outlineLevel="1">
      <c r="A1683" t="s">
        <v>352</v>
      </c>
      <c r="B1683" t="s">
        <v>1099</v>
      </c>
      <c r="C1683" s="1">
        <f t="shared" si="682"/>
        <v>479</v>
      </c>
      <c r="D1683" s="5">
        <f>IF(N1683&gt;0, RANK(N1683,(N1683:P1683,Q1683:AE1683)),0)</f>
        <v>2</v>
      </c>
      <c r="E1683" s="5">
        <f>IF(O1683&gt;0,RANK(O1683,(N1683:P1683,Q1683:AE1683)),0)</f>
        <v>1</v>
      </c>
      <c r="F1683" s="5">
        <f>IF(P1683&gt;0,RANK(P1683,(N1683:P1683,Q1683:AE1683)),0)</f>
        <v>0</v>
      </c>
      <c r="G1683" s="131">
        <f t="shared" si="692"/>
        <v>241</v>
      </c>
      <c r="H1683" s="136">
        <f t="shared" si="693"/>
        <v>0.50313152400835071</v>
      </c>
      <c r="I1683" s="2"/>
      <c r="J1683" s="2">
        <f t="shared" si="683"/>
        <v>0.22964509394572025</v>
      </c>
      <c r="K1683" s="2">
        <f t="shared" si="684"/>
        <v>0.73277661795407101</v>
      </c>
      <c r="L1683" s="2">
        <f t="shared" si="685"/>
        <v>0</v>
      </c>
      <c r="M1683" s="2">
        <f t="shared" si="686"/>
        <v>3.7578288100208801E-2</v>
      </c>
      <c r="N1683" s="63">
        <v>110</v>
      </c>
      <c r="O1683" s="63">
        <v>351</v>
      </c>
      <c r="P1683" s="63"/>
      <c r="Q1683" s="63">
        <v>18</v>
      </c>
      <c r="R1683" s="63"/>
      <c r="S1683" s="63">
        <v>0</v>
      </c>
      <c r="T1683" s="63"/>
      <c r="U1683" s="63">
        <v>0</v>
      </c>
      <c r="V1683" s="63"/>
      <c r="W1683" s="63">
        <f t="shared" si="691"/>
        <v>0</v>
      </c>
      <c r="X1683" s="63">
        <v>0</v>
      </c>
      <c r="Y1683" s="63">
        <v>0</v>
      </c>
      <c r="Z1683" s="63">
        <v>0</v>
      </c>
      <c r="AA1683" s="63"/>
      <c r="AB1683" s="63"/>
      <c r="AC1683" s="63">
        <v>0</v>
      </c>
      <c r="AD1683" s="63"/>
      <c r="AE1683" s="63"/>
      <c r="AF1683" s="63"/>
      <c r="AG1683" s="63"/>
      <c r="AH1683" s="63">
        <v>0</v>
      </c>
      <c r="AI1683" s="63"/>
      <c r="AJ1683" s="63"/>
      <c r="AK1683" s="63"/>
      <c r="AL1683" s="63">
        <v>0</v>
      </c>
      <c r="AM1683" s="63">
        <v>0</v>
      </c>
      <c r="AN1683" s="63"/>
      <c r="AO1683" s="63"/>
      <c r="AP1683" s="63"/>
      <c r="AQ1683" s="63">
        <v>0</v>
      </c>
      <c r="AS1683" s="5">
        <f>IF(Q1683&gt;0,RANK(Q1683,(N1683:P1683,Q1683:AE1683)),0)</f>
        <v>3</v>
      </c>
      <c r="AT1683" s="5">
        <f>IF(R1683&gt;0,RANK(R1683,(N1683:P1683,Q1683:AE1683)),0)</f>
        <v>0</v>
      </c>
      <c r="AU1683" s="5">
        <f>IF(T1683&gt;0,RANK(T1683,(N1683:P1683,Q1683:AE1683)),0)</f>
        <v>0</v>
      </c>
      <c r="AV1683" s="5">
        <f>IF(S1683&gt;0,RANK(S1683,(N1683:P1683,Q1683:AE1683)),0)</f>
        <v>0</v>
      </c>
      <c r="AW1683" s="2">
        <f t="shared" si="687"/>
        <v>3.7578288100208766E-2</v>
      </c>
      <c r="AX1683" s="2">
        <f t="shared" si="688"/>
        <v>0</v>
      </c>
      <c r="AY1683" s="2">
        <f t="shared" si="689"/>
        <v>0</v>
      </c>
      <c r="AZ1683" s="2">
        <f t="shared" si="690"/>
        <v>0</v>
      </c>
      <c r="BB1683" t="s">
        <v>352</v>
      </c>
      <c r="BC1683" t="s">
        <v>1099</v>
      </c>
      <c r="BD1683">
        <v>1</v>
      </c>
      <c r="BF1683" s="111">
        <v>30</v>
      </c>
      <c r="BG1683" s="113">
        <v>37</v>
      </c>
      <c r="BH1683" s="117">
        <f t="shared" si="672"/>
        <v>30037</v>
      </c>
      <c r="BJ1683" s="5" t="s">
        <v>3185</v>
      </c>
    </row>
    <row r="1684" spans="1:77" hidden="1" outlineLevel="1">
      <c r="A1684" t="s">
        <v>554</v>
      </c>
      <c r="B1684" t="s">
        <v>1099</v>
      </c>
      <c r="C1684" s="1">
        <f t="shared" si="682"/>
        <v>1705</v>
      </c>
      <c r="D1684" s="5">
        <f>IF(N1684&gt;0, RANK(N1684,(N1684:P1684,Q1684:AE1684)),0)</f>
        <v>2</v>
      </c>
      <c r="E1684" s="5">
        <f>IF(O1684&gt;0,RANK(O1684,(N1684:P1684,Q1684:AE1684)),0)</f>
        <v>1</v>
      </c>
      <c r="F1684" s="5">
        <f>IF(P1684&gt;0,RANK(P1684,(N1684:P1684,Q1684:AE1684)),0)</f>
        <v>0</v>
      </c>
      <c r="G1684" s="131">
        <f t="shared" si="692"/>
        <v>574</v>
      </c>
      <c r="H1684" s="136">
        <f t="shared" si="693"/>
        <v>0.33665689149560118</v>
      </c>
      <c r="I1684" s="2"/>
      <c r="J1684" s="2">
        <f t="shared" si="683"/>
        <v>0.31260997067448681</v>
      </c>
      <c r="K1684" s="2">
        <f t="shared" si="684"/>
        <v>0.649266862170088</v>
      </c>
      <c r="L1684" s="2">
        <f t="shared" si="685"/>
        <v>0</v>
      </c>
      <c r="M1684" s="2">
        <f t="shared" si="686"/>
        <v>3.8123167155425186E-2</v>
      </c>
      <c r="N1684" s="63">
        <v>533</v>
      </c>
      <c r="O1684" s="63">
        <v>1107</v>
      </c>
      <c r="P1684" s="63"/>
      <c r="Q1684" s="63">
        <v>65</v>
      </c>
      <c r="R1684" s="63"/>
      <c r="S1684" s="63">
        <v>0</v>
      </c>
      <c r="T1684" s="63"/>
      <c r="U1684" s="63">
        <v>0</v>
      </c>
      <c r="V1684" s="63"/>
      <c r="W1684" s="63">
        <f t="shared" si="691"/>
        <v>0</v>
      </c>
      <c r="X1684" s="63">
        <v>0</v>
      </c>
      <c r="Y1684" s="63">
        <v>0</v>
      </c>
      <c r="Z1684" s="63">
        <v>0</v>
      </c>
      <c r="AA1684" s="63"/>
      <c r="AB1684" s="63"/>
      <c r="AC1684" s="63">
        <v>0</v>
      </c>
      <c r="AD1684" s="63"/>
      <c r="AE1684" s="63"/>
      <c r="AF1684" s="63"/>
      <c r="AG1684" s="63"/>
      <c r="AH1684" s="63">
        <v>0</v>
      </c>
      <c r="AI1684" s="63"/>
      <c r="AJ1684" s="63"/>
      <c r="AK1684" s="63"/>
      <c r="AL1684" s="63">
        <v>0</v>
      </c>
      <c r="AM1684" s="63">
        <v>0</v>
      </c>
      <c r="AN1684" s="63"/>
      <c r="AO1684" s="63"/>
      <c r="AP1684" s="63"/>
      <c r="AQ1684" s="63">
        <v>0</v>
      </c>
      <c r="AS1684" s="5">
        <f>IF(Q1684&gt;0,RANK(Q1684,(N1684:P1684,Q1684:AE1684)),0)</f>
        <v>3</v>
      </c>
      <c r="AT1684" s="5">
        <f>IF(R1684&gt;0,RANK(R1684,(N1684:P1684,Q1684:AE1684)),0)</f>
        <v>0</v>
      </c>
      <c r="AU1684" s="5">
        <f>IF(T1684&gt;0,RANK(T1684,(N1684:P1684,Q1684:AE1684)),0)</f>
        <v>0</v>
      </c>
      <c r="AV1684" s="5">
        <f>IF(S1684&gt;0,RANK(S1684,(N1684:P1684,Q1684:AE1684)),0)</f>
        <v>0</v>
      </c>
      <c r="AW1684" s="2">
        <f t="shared" si="687"/>
        <v>3.8123167155425221E-2</v>
      </c>
      <c r="AX1684" s="2">
        <f t="shared" si="688"/>
        <v>0</v>
      </c>
      <c r="AY1684" s="2">
        <f t="shared" si="689"/>
        <v>0</v>
      </c>
      <c r="AZ1684" s="2">
        <f t="shared" si="690"/>
        <v>0</v>
      </c>
      <c r="BB1684" t="s">
        <v>554</v>
      </c>
      <c r="BC1684" t="s">
        <v>1099</v>
      </c>
      <c r="BD1684">
        <v>1</v>
      </c>
      <c r="BF1684" s="111">
        <v>30</v>
      </c>
      <c r="BG1684" s="113">
        <v>39</v>
      </c>
      <c r="BH1684" s="117">
        <f t="shared" si="672"/>
        <v>30039</v>
      </c>
      <c r="BJ1684" s="5" t="s">
        <v>3185</v>
      </c>
    </row>
    <row r="1685" spans="1:77" hidden="1" outlineLevel="1">
      <c r="A1685" t="s">
        <v>1574</v>
      </c>
      <c r="B1685" t="s">
        <v>1099</v>
      </c>
      <c r="C1685" s="1">
        <f t="shared" si="682"/>
        <v>6825</v>
      </c>
      <c r="D1685" s="5">
        <f>IF(N1685&gt;0, RANK(N1685,(N1685:P1685,Q1685:AE1685)),0)</f>
        <v>1</v>
      </c>
      <c r="E1685" s="5">
        <f>IF(O1685&gt;0,RANK(O1685,(N1685:P1685,Q1685:AE1685)),0)</f>
        <v>2</v>
      </c>
      <c r="F1685" s="5">
        <f>IF(P1685&gt;0,RANK(P1685,(N1685:P1685,Q1685:AE1685)),0)</f>
        <v>0</v>
      </c>
      <c r="G1685" s="131">
        <f t="shared" si="692"/>
        <v>239</v>
      </c>
      <c r="H1685" s="136">
        <f t="shared" si="693"/>
        <v>3.5018315018315017E-2</v>
      </c>
      <c r="I1685" s="2"/>
      <c r="J1685" s="2">
        <f t="shared" si="683"/>
        <v>0.49860805860805862</v>
      </c>
      <c r="K1685" s="2">
        <f t="shared" si="684"/>
        <v>0.46358974358974359</v>
      </c>
      <c r="L1685" s="2">
        <f t="shared" si="685"/>
        <v>0</v>
      </c>
      <c r="M1685" s="2">
        <f t="shared" si="686"/>
        <v>3.7802197802197846E-2</v>
      </c>
      <c r="N1685" s="63">
        <v>3403</v>
      </c>
      <c r="O1685" s="63">
        <v>3164</v>
      </c>
      <c r="P1685" s="63"/>
      <c r="Q1685" s="63">
        <v>253</v>
      </c>
      <c r="R1685" s="63"/>
      <c r="S1685" s="63">
        <v>0</v>
      </c>
      <c r="T1685" s="63"/>
      <c r="U1685" s="63">
        <v>0</v>
      </c>
      <c r="V1685" s="63"/>
      <c r="W1685" s="63">
        <f t="shared" si="691"/>
        <v>0</v>
      </c>
      <c r="X1685" s="63">
        <v>5</v>
      </c>
      <c r="Y1685" s="63">
        <v>0</v>
      </c>
      <c r="Z1685" s="63">
        <v>0</v>
      </c>
      <c r="AA1685" s="63"/>
      <c r="AB1685" s="63"/>
      <c r="AC1685" s="63">
        <v>0</v>
      </c>
      <c r="AD1685" s="63"/>
      <c r="AE1685" s="63"/>
      <c r="AF1685" s="63"/>
      <c r="AG1685" s="63"/>
      <c r="AH1685" s="63">
        <v>0</v>
      </c>
      <c r="AI1685" s="63"/>
      <c r="AJ1685" s="63"/>
      <c r="AK1685" s="63"/>
      <c r="AL1685" s="63">
        <v>0</v>
      </c>
      <c r="AM1685" s="63">
        <v>0</v>
      </c>
      <c r="AN1685" s="63"/>
      <c r="AO1685" s="63"/>
      <c r="AP1685" s="63"/>
      <c r="AQ1685" s="63">
        <v>0</v>
      </c>
      <c r="AS1685" s="5">
        <f>IF(Q1685&gt;0,RANK(Q1685,(N1685:P1685,Q1685:AE1685)),0)</f>
        <v>3</v>
      </c>
      <c r="AT1685" s="5">
        <f>IF(R1685&gt;0,RANK(R1685,(N1685:P1685,Q1685:AE1685)),0)</f>
        <v>0</v>
      </c>
      <c r="AU1685" s="5">
        <f>IF(T1685&gt;0,RANK(T1685,(N1685:P1685,Q1685:AE1685)),0)</f>
        <v>0</v>
      </c>
      <c r="AV1685" s="5">
        <f>IF(S1685&gt;0,RANK(S1685,(N1685:P1685,Q1685:AE1685)),0)</f>
        <v>0</v>
      </c>
      <c r="AW1685" s="2">
        <f t="shared" si="687"/>
        <v>3.7069597069597067E-2</v>
      </c>
      <c r="AX1685" s="2">
        <f t="shared" si="688"/>
        <v>0</v>
      </c>
      <c r="AY1685" s="2">
        <f t="shared" si="689"/>
        <v>0</v>
      </c>
      <c r="AZ1685" s="2">
        <f t="shared" si="690"/>
        <v>0</v>
      </c>
      <c r="BB1685" t="s">
        <v>1574</v>
      </c>
      <c r="BC1685" t="s">
        <v>1099</v>
      </c>
      <c r="BD1685">
        <v>1</v>
      </c>
      <c r="BF1685" s="111">
        <v>30</v>
      </c>
      <c r="BG1685" s="113">
        <v>41</v>
      </c>
      <c r="BH1685" s="117">
        <f t="shared" si="672"/>
        <v>30041</v>
      </c>
      <c r="BJ1685" s="5" t="s">
        <v>3185</v>
      </c>
    </row>
    <row r="1686" spans="1:77" hidden="1" outlineLevel="1">
      <c r="A1686" t="s">
        <v>1100</v>
      </c>
      <c r="B1686" t="s">
        <v>1099</v>
      </c>
      <c r="C1686" s="1">
        <f t="shared" si="682"/>
        <v>6521</v>
      </c>
      <c r="D1686" s="5">
        <f>IF(N1686&gt;0, RANK(N1686,(N1686:P1686,Q1686:AE1686)),0)</f>
        <v>2</v>
      </c>
      <c r="E1686" s="5">
        <f>IF(O1686&gt;0,RANK(O1686,(N1686:P1686,Q1686:AE1686)),0)</f>
        <v>1</v>
      </c>
      <c r="F1686" s="5">
        <f>IF(P1686&gt;0,RANK(P1686,(N1686:P1686,Q1686:AE1686)),0)</f>
        <v>0</v>
      </c>
      <c r="G1686" s="131">
        <f t="shared" si="692"/>
        <v>1783</v>
      </c>
      <c r="H1686" s="136">
        <f t="shared" si="693"/>
        <v>0.27342432142309464</v>
      </c>
      <c r="I1686" s="2"/>
      <c r="J1686" s="2">
        <f t="shared" si="683"/>
        <v>0.34841282011961355</v>
      </c>
      <c r="K1686" s="2">
        <f t="shared" si="684"/>
        <v>0.62183714154270819</v>
      </c>
      <c r="L1686" s="2">
        <f t="shared" si="685"/>
        <v>0</v>
      </c>
      <c r="M1686" s="2">
        <f t="shared" si="686"/>
        <v>2.9750038337678308E-2</v>
      </c>
      <c r="N1686" s="63">
        <v>2272</v>
      </c>
      <c r="O1686" s="63">
        <v>4055</v>
      </c>
      <c r="P1686" s="63"/>
      <c r="Q1686" s="63">
        <v>193</v>
      </c>
      <c r="R1686" s="63"/>
      <c r="S1686" s="63">
        <v>1</v>
      </c>
      <c r="T1686" s="63"/>
      <c r="U1686" s="63">
        <v>0</v>
      </c>
      <c r="V1686" s="63"/>
      <c r="W1686" s="63">
        <f t="shared" si="691"/>
        <v>0</v>
      </c>
      <c r="X1686" s="63">
        <v>0</v>
      </c>
      <c r="Y1686" s="63">
        <v>0</v>
      </c>
      <c r="Z1686" s="63">
        <v>0</v>
      </c>
      <c r="AA1686" s="63"/>
      <c r="AB1686" s="63"/>
      <c r="AC1686" s="63">
        <v>0</v>
      </c>
      <c r="AD1686" s="63"/>
      <c r="AE1686" s="63"/>
      <c r="AF1686" s="63"/>
      <c r="AG1686" s="63"/>
      <c r="AH1686" s="63">
        <v>0</v>
      </c>
      <c r="AI1686" s="63"/>
      <c r="AJ1686" s="63"/>
      <c r="AK1686" s="63"/>
      <c r="AL1686" s="63">
        <v>0</v>
      </c>
      <c r="AM1686" s="63">
        <v>0</v>
      </c>
      <c r="AN1686" s="63"/>
      <c r="AO1686" s="63"/>
      <c r="AP1686" s="63"/>
      <c r="AQ1686" s="63">
        <v>0</v>
      </c>
      <c r="AS1686" s="5">
        <f>IF(Q1686&gt;0,RANK(Q1686,(N1686:P1686,Q1686:AE1686)),0)</f>
        <v>3</v>
      </c>
      <c r="AT1686" s="5">
        <f>IF(R1686&gt;0,RANK(R1686,(N1686:P1686,Q1686:AE1686)),0)</f>
        <v>0</v>
      </c>
      <c r="AU1686" s="5">
        <f>IF(T1686&gt;0,RANK(T1686,(N1686:P1686,Q1686:AE1686)),0)</f>
        <v>0</v>
      </c>
      <c r="AV1686" s="5">
        <f>IF(S1686&gt;0,RANK(S1686,(N1686:P1686,Q1686:AE1686)),0)</f>
        <v>4</v>
      </c>
      <c r="AW1686" s="2">
        <f t="shared" si="687"/>
        <v>2.9596687624597454E-2</v>
      </c>
      <c r="AX1686" s="2">
        <f t="shared" si="688"/>
        <v>0</v>
      </c>
      <c r="AY1686" s="2">
        <f t="shared" si="689"/>
        <v>0</v>
      </c>
      <c r="AZ1686" s="2">
        <f t="shared" si="690"/>
        <v>1.5335071308081582E-4</v>
      </c>
      <c r="BB1686" t="s">
        <v>1100</v>
      </c>
      <c r="BC1686" t="s">
        <v>1099</v>
      </c>
      <c r="BD1686">
        <v>1</v>
      </c>
      <c r="BF1686" s="111">
        <v>30</v>
      </c>
      <c r="BG1686" s="113">
        <v>43</v>
      </c>
      <c r="BH1686" s="117">
        <f t="shared" si="672"/>
        <v>30043</v>
      </c>
      <c r="BJ1686" s="5" t="s">
        <v>3185</v>
      </c>
    </row>
    <row r="1687" spans="1:77" hidden="1" outlineLevel="1">
      <c r="A1687" t="s">
        <v>1361</v>
      </c>
      <c r="B1687" t="s">
        <v>1099</v>
      </c>
      <c r="C1687" s="1">
        <f t="shared" si="682"/>
        <v>1215</v>
      </c>
      <c r="D1687" s="5">
        <f>IF(N1687&gt;0, RANK(N1687,(N1687:P1687,Q1687:AE1687)),0)</f>
        <v>2</v>
      </c>
      <c r="E1687" s="5">
        <f>IF(O1687&gt;0,RANK(O1687,(N1687:P1687,Q1687:AE1687)),0)</f>
        <v>1</v>
      </c>
      <c r="F1687" s="5">
        <f>IF(P1687&gt;0,RANK(P1687,(N1687:P1687,Q1687:AE1687)),0)</f>
        <v>0</v>
      </c>
      <c r="G1687" s="131">
        <f t="shared" si="692"/>
        <v>517</v>
      </c>
      <c r="H1687" s="136">
        <f t="shared" si="693"/>
        <v>0.42551440329218104</v>
      </c>
      <c r="I1687" s="2"/>
      <c r="J1687" s="2">
        <f t="shared" si="683"/>
        <v>0.2773662551440329</v>
      </c>
      <c r="K1687" s="2">
        <f t="shared" si="684"/>
        <v>0.70288065843621395</v>
      </c>
      <c r="L1687" s="2">
        <f t="shared" si="685"/>
        <v>0</v>
      </c>
      <c r="M1687" s="2">
        <f t="shared" si="686"/>
        <v>1.9753086419753152E-2</v>
      </c>
      <c r="N1687" s="63">
        <v>337</v>
      </c>
      <c r="O1687" s="63">
        <v>854</v>
      </c>
      <c r="P1687" s="63"/>
      <c r="Q1687" s="63">
        <v>24</v>
      </c>
      <c r="R1687" s="63"/>
      <c r="S1687" s="63">
        <v>0</v>
      </c>
      <c r="T1687" s="63"/>
      <c r="U1687" s="63">
        <v>0</v>
      </c>
      <c r="V1687" s="63"/>
      <c r="W1687" s="63">
        <f t="shared" si="691"/>
        <v>0</v>
      </c>
      <c r="X1687" s="63">
        <v>0</v>
      </c>
      <c r="Y1687" s="63">
        <v>0</v>
      </c>
      <c r="Z1687" s="63">
        <v>0</v>
      </c>
      <c r="AA1687" s="63"/>
      <c r="AB1687" s="63"/>
      <c r="AC1687" s="63">
        <v>0</v>
      </c>
      <c r="AD1687" s="63"/>
      <c r="AE1687" s="63"/>
      <c r="AF1687" s="63"/>
      <c r="AG1687" s="63"/>
      <c r="AH1687" s="63">
        <v>0</v>
      </c>
      <c r="AI1687" s="63"/>
      <c r="AJ1687" s="63"/>
      <c r="AK1687" s="63"/>
      <c r="AL1687" s="63">
        <v>0</v>
      </c>
      <c r="AM1687" s="63">
        <v>0</v>
      </c>
      <c r="AN1687" s="63"/>
      <c r="AO1687" s="63"/>
      <c r="AP1687" s="63"/>
      <c r="AQ1687" s="63">
        <v>0</v>
      </c>
      <c r="AS1687" s="5">
        <f>IF(Q1687&gt;0,RANK(Q1687,(N1687:P1687,Q1687:AE1687)),0)</f>
        <v>3</v>
      </c>
      <c r="AT1687" s="5">
        <f>IF(R1687&gt;0,RANK(R1687,(N1687:P1687,Q1687:AE1687)),0)</f>
        <v>0</v>
      </c>
      <c r="AU1687" s="5">
        <f>IF(T1687&gt;0,RANK(T1687,(N1687:P1687,Q1687:AE1687)),0)</f>
        <v>0</v>
      </c>
      <c r="AV1687" s="5">
        <f>IF(S1687&gt;0,RANK(S1687,(N1687:P1687,Q1687:AE1687)),0)</f>
        <v>0</v>
      </c>
      <c r="AW1687" s="2">
        <f t="shared" si="687"/>
        <v>1.9753086419753086E-2</v>
      </c>
      <c r="AX1687" s="2">
        <f t="shared" si="688"/>
        <v>0</v>
      </c>
      <c r="AY1687" s="2">
        <f t="shared" si="689"/>
        <v>0</v>
      </c>
      <c r="AZ1687" s="2">
        <f t="shared" si="690"/>
        <v>0</v>
      </c>
      <c r="BB1687" t="s">
        <v>1361</v>
      </c>
      <c r="BC1687" t="s">
        <v>1099</v>
      </c>
      <c r="BD1687">
        <v>1</v>
      </c>
      <c r="BF1687" s="111">
        <v>30</v>
      </c>
      <c r="BG1687" s="113">
        <v>45</v>
      </c>
      <c r="BH1687" s="117">
        <f t="shared" si="672"/>
        <v>30045</v>
      </c>
      <c r="BJ1687" s="5" t="s">
        <v>3185</v>
      </c>
    </row>
    <row r="1688" spans="1:77" hidden="1" outlineLevel="1">
      <c r="A1688" t="s">
        <v>827</v>
      </c>
      <c r="B1688" t="s">
        <v>1099</v>
      </c>
      <c r="C1688" s="1">
        <f t="shared" si="682"/>
        <v>13304</v>
      </c>
      <c r="D1688" s="5">
        <f>IF(N1688&gt;0, RANK(N1688,(N1688:P1688,Q1688:AE1688)),0)</f>
        <v>2</v>
      </c>
      <c r="E1688" s="5">
        <f>IF(O1688&gt;0,RANK(O1688,(N1688:P1688,Q1688:AE1688)),0)</f>
        <v>1</v>
      </c>
      <c r="F1688" s="5">
        <f>IF(P1688&gt;0,RANK(P1688,(N1688:P1688,Q1688:AE1688)),0)</f>
        <v>0</v>
      </c>
      <c r="G1688" s="131">
        <f t="shared" si="692"/>
        <v>1330</v>
      </c>
      <c r="H1688" s="136">
        <f t="shared" si="693"/>
        <v>9.9969933854479859E-2</v>
      </c>
      <c r="I1688" s="2"/>
      <c r="J1688" s="2">
        <f t="shared" si="683"/>
        <v>0.43633493686109442</v>
      </c>
      <c r="K1688" s="2">
        <f t="shared" si="684"/>
        <v>0.53630487071557431</v>
      </c>
      <c r="L1688" s="2">
        <f t="shared" si="685"/>
        <v>0</v>
      </c>
      <c r="M1688" s="2">
        <f t="shared" si="686"/>
        <v>2.7360192423331209E-2</v>
      </c>
      <c r="N1688" s="63">
        <v>5805</v>
      </c>
      <c r="O1688" s="63">
        <v>7135</v>
      </c>
      <c r="P1688" s="63"/>
      <c r="Q1688" s="63">
        <v>364</v>
      </c>
      <c r="R1688" s="63"/>
      <c r="S1688" s="63">
        <v>0</v>
      </c>
      <c r="T1688" s="63"/>
      <c r="U1688" s="63">
        <v>0</v>
      </c>
      <c r="V1688" s="63"/>
      <c r="W1688" s="63">
        <f t="shared" si="691"/>
        <v>0</v>
      </c>
      <c r="X1688" s="63">
        <v>0</v>
      </c>
      <c r="Y1688" s="63">
        <v>0</v>
      </c>
      <c r="Z1688" s="63">
        <v>0</v>
      </c>
      <c r="AA1688" s="63"/>
      <c r="AB1688" s="63"/>
      <c r="AC1688" s="63">
        <v>0</v>
      </c>
      <c r="AD1688" s="63"/>
      <c r="AE1688" s="63"/>
      <c r="AF1688" s="63"/>
      <c r="AG1688" s="63"/>
      <c r="AH1688" s="63">
        <v>0</v>
      </c>
      <c r="AI1688" s="63"/>
      <c r="AJ1688" s="63"/>
      <c r="AK1688" s="63"/>
      <c r="AL1688" s="63">
        <v>0</v>
      </c>
      <c r="AM1688" s="63">
        <v>0</v>
      </c>
      <c r="AN1688" s="63"/>
      <c r="AO1688" s="63"/>
      <c r="AP1688" s="63"/>
      <c r="AQ1688" s="63">
        <v>0</v>
      </c>
      <c r="AS1688" s="5">
        <f>IF(Q1688&gt;0,RANK(Q1688,(N1688:P1688,Q1688:AE1688)),0)</f>
        <v>3</v>
      </c>
      <c r="AT1688" s="5">
        <f>IF(R1688&gt;0,RANK(R1688,(N1688:P1688,Q1688:AE1688)),0)</f>
        <v>0</v>
      </c>
      <c r="AU1688" s="5">
        <f>IF(T1688&gt;0,RANK(T1688,(N1688:P1688,Q1688:AE1688)),0)</f>
        <v>0</v>
      </c>
      <c r="AV1688" s="5">
        <f>IF(S1688&gt;0,RANK(S1688,(N1688:P1688,Q1688:AE1688)),0)</f>
        <v>0</v>
      </c>
      <c r="AW1688" s="2">
        <f t="shared" si="687"/>
        <v>2.736019242333133E-2</v>
      </c>
      <c r="AX1688" s="2">
        <f t="shared" si="688"/>
        <v>0</v>
      </c>
      <c r="AY1688" s="2">
        <f t="shared" si="689"/>
        <v>0</v>
      </c>
      <c r="AZ1688" s="2">
        <f t="shared" si="690"/>
        <v>0</v>
      </c>
      <c r="BB1688" t="s">
        <v>827</v>
      </c>
      <c r="BC1688" t="s">
        <v>1099</v>
      </c>
      <c r="BD1688">
        <v>1</v>
      </c>
      <c r="BF1688" s="111">
        <v>30</v>
      </c>
      <c r="BG1688" s="113">
        <v>47</v>
      </c>
      <c r="BH1688" s="117">
        <f t="shared" si="672"/>
        <v>30047</v>
      </c>
      <c r="BJ1688" s="5" t="s">
        <v>3185</v>
      </c>
      <c r="BN1688" s="63"/>
    </row>
    <row r="1689" spans="1:77" hidden="1" outlineLevel="1">
      <c r="A1689" t="s">
        <v>564</v>
      </c>
      <c r="B1689" t="s">
        <v>1099</v>
      </c>
      <c r="C1689" s="1">
        <f t="shared" si="682"/>
        <v>33318</v>
      </c>
      <c r="D1689" s="5">
        <f>IF(N1689&gt;0, RANK(N1689,(N1689:P1689,Q1689:AE1689)),0)</f>
        <v>2</v>
      </c>
      <c r="E1689" s="5">
        <f>IF(O1689&gt;0,RANK(O1689,(N1689:P1689,Q1689:AE1689)),0)</f>
        <v>1</v>
      </c>
      <c r="F1689" s="5">
        <f>IF(P1689&gt;0,RANK(P1689,(N1689:P1689,Q1689:AE1689)),0)</f>
        <v>0</v>
      </c>
      <c r="G1689" s="131">
        <f t="shared" si="692"/>
        <v>1183</v>
      </c>
      <c r="H1689" s="136">
        <f t="shared" si="693"/>
        <v>3.5506332913140044E-2</v>
      </c>
      <c r="I1689" s="2"/>
      <c r="J1689" s="2">
        <f t="shared" si="683"/>
        <v>0.46881565520139262</v>
      </c>
      <c r="K1689" s="2">
        <f t="shared" si="684"/>
        <v>0.50432198811453266</v>
      </c>
      <c r="L1689" s="2">
        <f t="shared" si="685"/>
        <v>0</v>
      </c>
      <c r="M1689" s="2">
        <f t="shared" si="686"/>
        <v>2.6862356684074662E-2</v>
      </c>
      <c r="N1689" s="63">
        <v>15620</v>
      </c>
      <c r="O1689" s="63">
        <v>16803</v>
      </c>
      <c r="P1689" s="63"/>
      <c r="Q1689" s="63">
        <v>895</v>
      </c>
      <c r="R1689" s="63"/>
      <c r="S1689" s="63">
        <v>0</v>
      </c>
      <c r="T1689" s="63"/>
      <c r="U1689" s="63">
        <v>0</v>
      </c>
      <c r="V1689" s="63"/>
      <c r="W1689" s="63">
        <f t="shared" si="691"/>
        <v>0</v>
      </c>
      <c r="X1689" s="63">
        <v>0</v>
      </c>
      <c r="Y1689" s="63">
        <v>0</v>
      </c>
      <c r="Z1689" s="63">
        <v>0</v>
      </c>
      <c r="AA1689" s="63"/>
      <c r="AB1689" s="63"/>
      <c r="AC1689" s="63">
        <v>0</v>
      </c>
      <c r="AD1689" s="63"/>
      <c r="AE1689" s="63"/>
      <c r="AF1689" s="63"/>
      <c r="AG1689" s="63"/>
      <c r="AH1689" s="63">
        <v>0</v>
      </c>
      <c r="AI1689" s="63"/>
      <c r="AJ1689" s="63"/>
      <c r="AK1689" s="63"/>
      <c r="AL1689" s="63">
        <v>0</v>
      </c>
      <c r="AM1689" s="63">
        <v>0</v>
      </c>
      <c r="AN1689" s="63"/>
      <c r="AO1689" s="63"/>
      <c r="AP1689" s="63"/>
      <c r="AQ1689" s="63">
        <v>0</v>
      </c>
      <c r="AS1689" s="5">
        <f>IF(Q1689&gt;0,RANK(Q1689,(N1689:P1689,Q1689:AE1689)),0)</f>
        <v>3</v>
      </c>
      <c r="AT1689" s="5">
        <f>IF(R1689&gt;0,RANK(R1689,(N1689:P1689,Q1689:AE1689)),0)</f>
        <v>0</v>
      </c>
      <c r="AU1689" s="5">
        <f>IF(T1689&gt;0,RANK(T1689,(N1689:P1689,Q1689:AE1689)),0)</f>
        <v>0</v>
      </c>
      <c r="AV1689" s="5">
        <f>IF(S1689&gt;0,RANK(S1689,(N1689:P1689,Q1689:AE1689)),0)</f>
        <v>0</v>
      </c>
      <c r="AW1689" s="2">
        <f t="shared" si="687"/>
        <v>2.6862356684074676E-2</v>
      </c>
      <c r="AX1689" s="2">
        <f t="shared" si="688"/>
        <v>0</v>
      </c>
      <c r="AY1689" s="2">
        <f t="shared" si="689"/>
        <v>0</v>
      </c>
      <c r="AZ1689" s="2">
        <f t="shared" si="690"/>
        <v>0</v>
      </c>
      <c r="BB1689" t="s">
        <v>564</v>
      </c>
      <c r="BC1689" t="s">
        <v>1099</v>
      </c>
      <c r="BD1689">
        <v>1</v>
      </c>
      <c r="BF1689" s="111">
        <v>30</v>
      </c>
      <c r="BG1689" s="113">
        <v>49</v>
      </c>
      <c r="BH1689" s="117">
        <f t="shared" si="672"/>
        <v>30049</v>
      </c>
      <c r="BJ1689" s="5" t="s">
        <v>3185</v>
      </c>
    </row>
    <row r="1690" spans="1:77" hidden="1" outlineLevel="1">
      <c r="A1690" t="s">
        <v>322</v>
      </c>
      <c r="B1690" t="s">
        <v>1099</v>
      </c>
      <c r="C1690" s="1">
        <f t="shared" si="682"/>
        <v>998</v>
      </c>
      <c r="D1690" s="5">
        <f>IF(N1690&gt;0, RANK(N1690,(N1690:P1690,Q1690:AE1690)),0)</f>
        <v>2</v>
      </c>
      <c r="E1690" s="5">
        <f>IF(O1690&gt;0,RANK(O1690,(N1690:P1690,Q1690:AE1690)),0)</f>
        <v>1</v>
      </c>
      <c r="F1690" s="5">
        <f>IF(P1690&gt;0,RANK(P1690,(N1690:P1690,Q1690:AE1690)),0)</f>
        <v>0</v>
      </c>
      <c r="G1690" s="131">
        <f t="shared" si="692"/>
        <v>445</v>
      </c>
      <c r="H1690" s="136">
        <f t="shared" si="693"/>
        <v>0.44589178356713427</v>
      </c>
      <c r="I1690" s="2"/>
      <c r="J1690" s="2">
        <f t="shared" si="683"/>
        <v>0.25751503006012022</v>
      </c>
      <c r="K1690" s="2">
        <f t="shared" si="684"/>
        <v>0.70340681362725455</v>
      </c>
      <c r="L1690" s="2">
        <f t="shared" si="685"/>
        <v>0</v>
      </c>
      <c r="M1690" s="2">
        <f t="shared" si="686"/>
        <v>3.9078156312625234E-2</v>
      </c>
      <c r="N1690" s="63">
        <v>257</v>
      </c>
      <c r="O1690" s="63">
        <v>702</v>
      </c>
      <c r="P1690" s="63"/>
      <c r="Q1690" s="63">
        <v>29</v>
      </c>
      <c r="R1690" s="63"/>
      <c r="S1690" s="63">
        <v>10</v>
      </c>
      <c r="T1690" s="63"/>
      <c r="U1690" s="63">
        <v>0</v>
      </c>
      <c r="V1690" s="63"/>
      <c r="W1690" s="63">
        <f t="shared" si="691"/>
        <v>0</v>
      </c>
      <c r="X1690" s="63">
        <v>0</v>
      </c>
      <c r="Y1690" s="63">
        <v>0</v>
      </c>
      <c r="Z1690" s="63">
        <v>0</v>
      </c>
      <c r="AA1690" s="63"/>
      <c r="AB1690" s="63"/>
      <c r="AC1690" s="63">
        <v>0</v>
      </c>
      <c r="AD1690" s="63"/>
      <c r="AE1690" s="63"/>
      <c r="AF1690" s="63"/>
      <c r="AG1690" s="63"/>
      <c r="AH1690" s="63">
        <v>0</v>
      </c>
      <c r="AI1690" s="63"/>
      <c r="AJ1690" s="63"/>
      <c r="AK1690" s="63"/>
      <c r="AL1690" s="63">
        <v>0</v>
      </c>
      <c r="AM1690" s="63">
        <v>0</v>
      </c>
      <c r="AN1690" s="63"/>
      <c r="AO1690" s="63"/>
      <c r="AP1690" s="63"/>
      <c r="AQ1690" s="63">
        <v>0</v>
      </c>
      <c r="AS1690" s="5">
        <f>IF(Q1690&gt;0,RANK(Q1690,(N1690:P1690,Q1690:AE1690)),0)</f>
        <v>3</v>
      </c>
      <c r="AT1690" s="5">
        <f>IF(R1690&gt;0,RANK(R1690,(N1690:P1690,Q1690:AE1690)),0)</f>
        <v>0</v>
      </c>
      <c r="AU1690" s="5">
        <f>IF(T1690&gt;0,RANK(T1690,(N1690:P1690,Q1690:AE1690)),0)</f>
        <v>0</v>
      </c>
      <c r="AV1690" s="5">
        <f>IF(S1690&gt;0,RANK(S1690,(N1690:P1690,Q1690:AE1690)),0)</f>
        <v>4</v>
      </c>
      <c r="AW1690" s="2">
        <f t="shared" si="687"/>
        <v>2.9058116232464931E-2</v>
      </c>
      <c r="AX1690" s="2">
        <f t="shared" si="688"/>
        <v>0</v>
      </c>
      <c r="AY1690" s="2">
        <f t="shared" si="689"/>
        <v>0</v>
      </c>
      <c r="AZ1690" s="2">
        <f t="shared" si="690"/>
        <v>1.002004008016032E-2</v>
      </c>
      <c r="BB1690" t="s">
        <v>322</v>
      </c>
      <c r="BC1690" t="s">
        <v>1099</v>
      </c>
      <c r="BD1690">
        <v>1</v>
      </c>
      <c r="BF1690" s="111">
        <v>30</v>
      </c>
      <c r="BG1690" s="113">
        <v>51</v>
      </c>
      <c r="BH1690" s="117">
        <f t="shared" si="672"/>
        <v>30051</v>
      </c>
      <c r="BJ1690" s="5" t="s">
        <v>3185</v>
      </c>
    </row>
    <row r="1691" spans="1:77" hidden="1" outlineLevel="1">
      <c r="A1691" t="s">
        <v>1605</v>
      </c>
      <c r="B1691" t="s">
        <v>1099</v>
      </c>
      <c r="C1691" s="1">
        <f t="shared" si="682"/>
        <v>8890</v>
      </c>
      <c r="D1691" s="5">
        <f>IF(N1691&gt;0, RANK(N1691,(N1691:P1691,Q1691:AE1691)),0)</f>
        <v>2</v>
      </c>
      <c r="E1691" s="5">
        <f>IF(O1691&gt;0,RANK(O1691,(N1691:P1691,Q1691:AE1691)),0)</f>
        <v>1</v>
      </c>
      <c r="F1691" s="5">
        <f>IF(P1691&gt;0,RANK(P1691,(N1691:P1691,Q1691:AE1691)),0)</f>
        <v>0</v>
      </c>
      <c r="G1691" s="131">
        <f t="shared" si="692"/>
        <v>3505</v>
      </c>
      <c r="H1691" s="136">
        <f t="shared" si="693"/>
        <v>0.39426321709786277</v>
      </c>
      <c r="I1691" s="2"/>
      <c r="J1691" s="2">
        <f t="shared" si="683"/>
        <v>0.28706411698537682</v>
      </c>
      <c r="K1691" s="2">
        <f t="shared" si="684"/>
        <v>0.68132733408323964</v>
      </c>
      <c r="L1691" s="2">
        <f t="shared" si="685"/>
        <v>0</v>
      </c>
      <c r="M1691" s="2">
        <f t="shared" si="686"/>
        <v>3.160854893138354E-2</v>
      </c>
      <c r="N1691" s="63">
        <v>2552</v>
      </c>
      <c r="O1691" s="63">
        <v>6057</v>
      </c>
      <c r="P1691" s="63"/>
      <c r="Q1691" s="63">
        <v>280</v>
      </c>
      <c r="R1691" s="63"/>
      <c r="S1691" s="63">
        <v>1</v>
      </c>
      <c r="T1691" s="63"/>
      <c r="U1691" s="63">
        <v>0</v>
      </c>
      <c r="V1691" s="63"/>
      <c r="W1691" s="63">
        <f t="shared" si="691"/>
        <v>0</v>
      </c>
      <c r="X1691" s="63">
        <v>0</v>
      </c>
      <c r="Y1691" s="63">
        <v>0</v>
      </c>
      <c r="Z1691" s="63">
        <v>0</v>
      </c>
      <c r="AA1691" s="63"/>
      <c r="AB1691" s="63"/>
      <c r="AC1691" s="63">
        <v>0</v>
      </c>
      <c r="AD1691" s="63"/>
      <c r="AE1691" s="63"/>
      <c r="AF1691" s="63"/>
      <c r="AG1691" s="63"/>
      <c r="AH1691" s="63">
        <v>0</v>
      </c>
      <c r="AI1691" s="63"/>
      <c r="AJ1691" s="63"/>
      <c r="AK1691" s="63"/>
      <c r="AL1691" s="63">
        <v>0</v>
      </c>
      <c r="AM1691" s="63">
        <v>0</v>
      </c>
      <c r="AN1691" s="63"/>
      <c r="AO1691" s="63"/>
      <c r="AP1691" s="63"/>
      <c r="AQ1691" s="63">
        <v>0</v>
      </c>
      <c r="AS1691" s="5">
        <f>IF(Q1691&gt;0,RANK(Q1691,(N1691:P1691,Q1691:AE1691)),0)</f>
        <v>3</v>
      </c>
      <c r="AT1691" s="5">
        <f>IF(R1691&gt;0,RANK(R1691,(N1691:P1691,Q1691:AE1691)),0)</f>
        <v>0</v>
      </c>
      <c r="AU1691" s="5">
        <f>IF(T1691&gt;0,RANK(T1691,(N1691:P1691,Q1691:AE1691)),0)</f>
        <v>0</v>
      </c>
      <c r="AV1691" s="5">
        <f>IF(S1691&gt;0,RANK(S1691,(N1691:P1691,Q1691:AE1691)),0)</f>
        <v>4</v>
      </c>
      <c r="AW1691" s="2">
        <f t="shared" si="687"/>
        <v>3.1496062992125984E-2</v>
      </c>
      <c r="AX1691" s="2">
        <f t="shared" si="688"/>
        <v>0</v>
      </c>
      <c r="AY1691" s="2">
        <f t="shared" si="689"/>
        <v>0</v>
      </c>
      <c r="AZ1691" s="2">
        <f t="shared" si="690"/>
        <v>1.124859392575928E-4</v>
      </c>
      <c r="BB1691" t="s">
        <v>1605</v>
      </c>
      <c r="BC1691" t="s">
        <v>1099</v>
      </c>
      <c r="BD1691">
        <v>1</v>
      </c>
      <c r="BF1691" s="111">
        <v>30</v>
      </c>
      <c r="BG1691" s="113">
        <v>53</v>
      </c>
      <c r="BH1691" s="117">
        <f t="shared" si="672"/>
        <v>30053</v>
      </c>
      <c r="BJ1691" s="5" t="s">
        <v>3185</v>
      </c>
    </row>
    <row r="1692" spans="1:77" hidden="1" outlineLevel="1">
      <c r="A1692" t="s">
        <v>1247</v>
      </c>
      <c r="B1692" t="s">
        <v>1099</v>
      </c>
      <c r="C1692" s="1">
        <f t="shared" si="682"/>
        <v>993</v>
      </c>
      <c r="D1692" s="5">
        <f>IF(N1692&gt;0, RANK(N1692,(N1692:P1692,Q1692:AE1692)),0)</f>
        <v>2</v>
      </c>
      <c r="E1692" s="5">
        <f>IF(O1692&gt;0,RANK(O1692,(N1692:P1692,Q1692:AE1692)),0)</f>
        <v>1</v>
      </c>
      <c r="F1692" s="5">
        <f>IF(P1692&gt;0,RANK(P1692,(N1692:P1692,Q1692:AE1692)),0)</f>
        <v>0</v>
      </c>
      <c r="G1692" s="131">
        <f t="shared" si="692"/>
        <v>522</v>
      </c>
      <c r="H1692" s="136">
        <f t="shared" si="693"/>
        <v>0.52567975830815705</v>
      </c>
      <c r="I1692" s="2"/>
      <c r="J1692" s="2">
        <f t="shared" si="683"/>
        <v>0.22457200402819738</v>
      </c>
      <c r="K1692" s="2">
        <f t="shared" si="684"/>
        <v>0.75025176233635449</v>
      </c>
      <c r="L1692" s="2">
        <f t="shared" si="685"/>
        <v>0</v>
      </c>
      <c r="M1692" s="2">
        <f t="shared" si="686"/>
        <v>2.5176233635448186E-2</v>
      </c>
      <c r="N1692" s="63">
        <v>223</v>
      </c>
      <c r="O1692" s="63">
        <v>745</v>
      </c>
      <c r="P1692" s="63"/>
      <c r="Q1692" s="63">
        <v>25</v>
      </c>
      <c r="R1692" s="63"/>
      <c r="S1692" s="63">
        <v>0</v>
      </c>
      <c r="T1692" s="63"/>
      <c r="U1692" s="63">
        <v>0</v>
      </c>
      <c r="V1692" s="63"/>
      <c r="W1692" s="63">
        <f t="shared" si="691"/>
        <v>0</v>
      </c>
      <c r="X1692" s="63">
        <v>0</v>
      </c>
      <c r="Y1692" s="63">
        <v>0</v>
      </c>
      <c r="Z1692" s="63">
        <v>0</v>
      </c>
      <c r="AA1692" s="63"/>
      <c r="AB1692" s="63"/>
      <c r="AC1692" s="63">
        <v>0</v>
      </c>
      <c r="AD1692" s="63"/>
      <c r="AE1692" s="63"/>
      <c r="AF1692" s="63"/>
      <c r="AG1692" s="63"/>
      <c r="AH1692" s="63">
        <v>0</v>
      </c>
      <c r="AI1692" s="63"/>
      <c r="AJ1692" s="63"/>
      <c r="AK1692" s="63"/>
      <c r="AL1692" s="63">
        <v>0</v>
      </c>
      <c r="AM1692" s="63">
        <v>0</v>
      </c>
      <c r="AN1692" s="63"/>
      <c r="AO1692" s="63"/>
      <c r="AP1692" s="63"/>
      <c r="AQ1692" s="63">
        <v>0</v>
      </c>
      <c r="AS1692" s="5">
        <f>IF(Q1692&gt;0,RANK(Q1692,(N1692:P1692,Q1692:AE1692)),0)</f>
        <v>3</v>
      </c>
      <c r="AT1692" s="5">
        <f>IF(R1692&gt;0,RANK(R1692,(N1692:P1692,Q1692:AE1692)),0)</f>
        <v>0</v>
      </c>
      <c r="AU1692" s="5">
        <f>IF(T1692&gt;0,RANK(T1692,(N1692:P1692,Q1692:AE1692)),0)</f>
        <v>0</v>
      </c>
      <c r="AV1692" s="5">
        <f>IF(S1692&gt;0,RANK(S1692,(N1692:P1692,Q1692:AE1692)),0)</f>
        <v>0</v>
      </c>
      <c r="AW1692" s="2">
        <f t="shared" si="687"/>
        <v>2.5176233635448138E-2</v>
      </c>
      <c r="AX1692" s="2">
        <f t="shared" si="688"/>
        <v>0</v>
      </c>
      <c r="AY1692" s="2">
        <f t="shared" si="689"/>
        <v>0</v>
      </c>
      <c r="AZ1692" s="2">
        <f t="shared" si="690"/>
        <v>0</v>
      </c>
      <c r="BB1692" t="s">
        <v>1247</v>
      </c>
      <c r="BC1692" t="s">
        <v>1099</v>
      </c>
      <c r="BD1692">
        <v>1</v>
      </c>
      <c r="BF1692" s="111">
        <v>30</v>
      </c>
      <c r="BG1692" s="113">
        <v>55</v>
      </c>
      <c r="BH1692" s="117">
        <f t="shared" si="672"/>
        <v>30055</v>
      </c>
      <c r="BJ1692" s="5" t="s">
        <v>3185</v>
      </c>
    </row>
    <row r="1693" spans="1:77" hidden="1" outlineLevel="1">
      <c r="A1693" t="s">
        <v>1659</v>
      </c>
      <c r="B1693" t="s">
        <v>1099</v>
      </c>
      <c r="C1693" s="1">
        <f t="shared" si="682"/>
        <v>4532</v>
      </c>
      <c r="D1693" s="5">
        <f>IF(N1693&gt;0, RANK(N1693,(N1693:P1693,Q1693:AE1693)),0)</f>
        <v>2</v>
      </c>
      <c r="E1693" s="5">
        <f>IF(O1693&gt;0,RANK(O1693,(N1693:P1693,Q1693:AE1693)),0)</f>
        <v>1</v>
      </c>
      <c r="F1693" s="5">
        <f>IF(P1693&gt;0,RANK(P1693,(N1693:P1693,Q1693:AE1693)),0)</f>
        <v>0</v>
      </c>
      <c r="G1693" s="131">
        <f t="shared" si="692"/>
        <v>1841</v>
      </c>
      <c r="H1693" s="136">
        <f t="shared" si="693"/>
        <v>0.40622241835834066</v>
      </c>
      <c r="I1693" s="2"/>
      <c r="J1693" s="2">
        <f t="shared" si="683"/>
        <v>0.28442188879082081</v>
      </c>
      <c r="K1693" s="2">
        <f t="shared" si="684"/>
        <v>0.69064430714916147</v>
      </c>
      <c r="L1693" s="2">
        <f t="shared" si="685"/>
        <v>0</v>
      </c>
      <c r="M1693" s="2">
        <f t="shared" si="686"/>
        <v>2.4933804060017772E-2</v>
      </c>
      <c r="N1693" s="63">
        <v>1289</v>
      </c>
      <c r="O1693" s="63">
        <v>3130</v>
      </c>
      <c r="P1693" s="63"/>
      <c r="Q1693" s="63">
        <v>111</v>
      </c>
      <c r="R1693" s="63"/>
      <c r="S1693" s="63">
        <v>2</v>
      </c>
      <c r="T1693" s="63"/>
      <c r="U1693" s="63">
        <v>0</v>
      </c>
      <c r="V1693" s="63"/>
      <c r="W1693" s="63">
        <f t="shared" si="691"/>
        <v>0</v>
      </c>
      <c r="X1693" s="63">
        <v>0</v>
      </c>
      <c r="Y1693" s="63">
        <v>0</v>
      </c>
      <c r="Z1693" s="63">
        <v>0</v>
      </c>
      <c r="AA1693" s="63"/>
      <c r="AB1693" s="63"/>
      <c r="AC1693" s="63">
        <v>0</v>
      </c>
      <c r="AD1693" s="63"/>
      <c r="AE1693" s="63"/>
      <c r="AF1693" s="63"/>
      <c r="AG1693" s="63"/>
      <c r="AH1693" s="63">
        <v>0</v>
      </c>
      <c r="AI1693" s="63"/>
      <c r="AJ1693" s="63"/>
      <c r="AK1693" s="63"/>
      <c r="AL1693" s="63">
        <v>0</v>
      </c>
      <c r="AM1693" s="63">
        <v>0</v>
      </c>
      <c r="AN1693" s="63"/>
      <c r="AO1693" s="63"/>
      <c r="AP1693" s="63"/>
      <c r="AQ1693" s="63">
        <v>0</v>
      </c>
      <c r="AS1693" s="5">
        <f>IF(Q1693&gt;0,RANK(Q1693,(N1693:P1693,Q1693:AE1693)),0)</f>
        <v>3</v>
      </c>
      <c r="AT1693" s="5">
        <f>IF(R1693&gt;0,RANK(R1693,(N1693:P1693,Q1693:AE1693)),0)</f>
        <v>0</v>
      </c>
      <c r="AU1693" s="5">
        <f>IF(T1693&gt;0,RANK(T1693,(N1693:P1693,Q1693:AE1693)),0)</f>
        <v>0</v>
      </c>
      <c r="AV1693" s="5">
        <f>IF(S1693&gt;0,RANK(S1693,(N1693:P1693,Q1693:AE1693)),0)</f>
        <v>4</v>
      </c>
      <c r="AW1693" s="2">
        <f t="shared" si="687"/>
        <v>2.4492497793468668E-2</v>
      </c>
      <c r="AX1693" s="2">
        <f t="shared" si="688"/>
        <v>0</v>
      </c>
      <c r="AY1693" s="2">
        <f t="shared" si="689"/>
        <v>0</v>
      </c>
      <c r="AZ1693" s="2">
        <f t="shared" si="690"/>
        <v>4.4130626654898501E-4</v>
      </c>
      <c r="BB1693" t="s">
        <v>1659</v>
      </c>
      <c r="BC1693" t="s">
        <v>1099</v>
      </c>
      <c r="BD1693">
        <v>1</v>
      </c>
      <c r="BF1693" s="111">
        <v>30</v>
      </c>
      <c r="BG1693" s="113">
        <v>57</v>
      </c>
      <c r="BH1693" s="117">
        <f t="shared" si="672"/>
        <v>30057</v>
      </c>
      <c r="BJ1693" s="5" t="s">
        <v>3185</v>
      </c>
    </row>
    <row r="1694" spans="1:77" hidden="1" outlineLevel="1">
      <c r="A1694" t="s">
        <v>630</v>
      </c>
      <c r="B1694" t="s">
        <v>1099</v>
      </c>
      <c r="C1694" s="1">
        <f t="shared" si="682"/>
        <v>972</v>
      </c>
      <c r="D1694" s="5">
        <f>IF(N1694&gt;0, RANK(N1694,(N1694:P1694,Q1694:AE1694)),0)</f>
        <v>2</v>
      </c>
      <c r="E1694" s="5">
        <f>IF(O1694&gt;0,RANK(O1694,(N1694:P1694,Q1694:AE1694)),0)</f>
        <v>1</v>
      </c>
      <c r="F1694" s="5">
        <f>IF(P1694&gt;0,RANK(P1694,(N1694:P1694,Q1694:AE1694)),0)</f>
        <v>0</v>
      </c>
      <c r="G1694" s="131">
        <f t="shared" si="692"/>
        <v>401</v>
      </c>
      <c r="H1694" s="136">
        <f t="shared" si="693"/>
        <v>0.41255144032921809</v>
      </c>
      <c r="I1694" s="2"/>
      <c r="J1694" s="2">
        <f t="shared" si="683"/>
        <v>0.27674897119341563</v>
      </c>
      <c r="K1694" s="2">
        <f t="shared" si="684"/>
        <v>0.68930041152263377</v>
      </c>
      <c r="L1694" s="2">
        <f t="shared" si="685"/>
        <v>0</v>
      </c>
      <c r="M1694" s="2">
        <f t="shared" si="686"/>
        <v>3.3950617283950546E-2</v>
      </c>
      <c r="N1694" s="63">
        <v>269</v>
      </c>
      <c r="O1694" s="63">
        <v>670</v>
      </c>
      <c r="P1694" s="63"/>
      <c r="Q1694" s="63">
        <v>33</v>
      </c>
      <c r="R1694" s="63"/>
      <c r="S1694" s="63">
        <v>0</v>
      </c>
      <c r="T1694" s="63"/>
      <c r="U1694" s="63">
        <v>0</v>
      </c>
      <c r="V1694" s="63"/>
      <c r="W1694" s="63">
        <f t="shared" si="691"/>
        <v>0</v>
      </c>
      <c r="X1694" s="63">
        <v>0</v>
      </c>
      <c r="Y1694" s="63">
        <v>0</v>
      </c>
      <c r="Z1694" s="63">
        <v>0</v>
      </c>
      <c r="AA1694" s="63"/>
      <c r="AB1694" s="63"/>
      <c r="AC1694" s="63">
        <v>0</v>
      </c>
      <c r="AD1694" s="63"/>
      <c r="AE1694" s="63"/>
      <c r="AF1694" s="63"/>
      <c r="AG1694" s="63"/>
      <c r="AH1694" s="63">
        <v>0</v>
      </c>
      <c r="AI1694" s="63"/>
      <c r="AJ1694" s="63"/>
      <c r="AK1694" s="63"/>
      <c r="AL1694" s="63">
        <v>0</v>
      </c>
      <c r="AM1694" s="63">
        <v>0</v>
      </c>
      <c r="AN1694" s="63"/>
      <c r="AO1694" s="63"/>
      <c r="AP1694" s="63"/>
      <c r="AQ1694" s="63">
        <v>0</v>
      </c>
      <c r="AS1694" s="5">
        <f>IF(Q1694&gt;0,RANK(Q1694,(N1694:P1694,Q1694:AE1694)),0)</f>
        <v>3</v>
      </c>
      <c r="AT1694" s="5">
        <f>IF(R1694&gt;0,RANK(R1694,(N1694:P1694,Q1694:AE1694)),0)</f>
        <v>0</v>
      </c>
      <c r="AU1694" s="5">
        <f>IF(T1694&gt;0,RANK(T1694,(N1694:P1694,Q1694:AE1694)),0)</f>
        <v>0</v>
      </c>
      <c r="AV1694" s="5">
        <f>IF(S1694&gt;0,RANK(S1694,(N1694:P1694,Q1694:AE1694)),0)</f>
        <v>0</v>
      </c>
      <c r="AW1694" s="2">
        <f t="shared" si="687"/>
        <v>3.3950617283950615E-2</v>
      </c>
      <c r="AX1694" s="2">
        <f t="shared" si="688"/>
        <v>0</v>
      </c>
      <c r="AY1694" s="2">
        <f t="shared" si="689"/>
        <v>0</v>
      </c>
      <c r="AZ1694" s="2">
        <f t="shared" si="690"/>
        <v>0</v>
      </c>
      <c r="BB1694" t="s">
        <v>630</v>
      </c>
      <c r="BC1694" t="s">
        <v>1099</v>
      </c>
      <c r="BD1694">
        <v>1</v>
      </c>
      <c r="BF1694" s="111">
        <v>30</v>
      </c>
      <c r="BG1694" s="113">
        <v>59</v>
      </c>
      <c r="BH1694" s="117">
        <f t="shared" si="672"/>
        <v>30059</v>
      </c>
      <c r="BJ1694" s="5" t="s">
        <v>3185</v>
      </c>
    </row>
    <row r="1695" spans="1:77" hidden="1" outlineLevel="1">
      <c r="A1695" t="s">
        <v>1883</v>
      </c>
      <c r="B1695" t="s">
        <v>1099</v>
      </c>
      <c r="C1695" s="1">
        <f t="shared" si="682"/>
        <v>2021</v>
      </c>
      <c r="D1695" s="5">
        <f>IF(N1695&gt;0, RANK(N1695,(N1695:P1695,Q1695:AE1695)),0)</f>
        <v>2</v>
      </c>
      <c r="E1695" s="5">
        <f>IF(O1695&gt;0,RANK(O1695,(N1695:P1695,Q1695:AE1695)),0)</f>
        <v>1</v>
      </c>
      <c r="F1695" s="5">
        <f>IF(P1695&gt;0,RANK(P1695,(N1695:P1695,Q1695:AE1695)),0)</f>
        <v>0</v>
      </c>
      <c r="G1695" s="131">
        <f t="shared" si="692"/>
        <v>516</v>
      </c>
      <c r="H1695" s="136">
        <f t="shared" si="693"/>
        <v>0.25531914893617019</v>
      </c>
      <c r="I1695" s="2"/>
      <c r="J1695" s="2">
        <f t="shared" si="683"/>
        <v>0.3463631865413162</v>
      </c>
      <c r="K1695" s="2">
        <f t="shared" si="684"/>
        <v>0.6016823354774864</v>
      </c>
      <c r="L1695" s="2">
        <f t="shared" si="685"/>
        <v>0</v>
      </c>
      <c r="M1695" s="2">
        <f t="shared" si="686"/>
        <v>5.1954477981197456E-2</v>
      </c>
      <c r="N1695" s="63">
        <v>700</v>
      </c>
      <c r="O1695" s="63">
        <v>1216</v>
      </c>
      <c r="P1695" s="63"/>
      <c r="Q1695" s="63">
        <v>101</v>
      </c>
      <c r="R1695" s="63"/>
      <c r="S1695" s="63">
        <v>1</v>
      </c>
      <c r="T1695" s="63"/>
      <c r="U1695" s="63">
        <v>0</v>
      </c>
      <c r="V1695" s="63"/>
      <c r="W1695" s="63">
        <f t="shared" si="691"/>
        <v>0</v>
      </c>
      <c r="X1695" s="63">
        <v>3</v>
      </c>
      <c r="Y1695" s="63">
        <v>0</v>
      </c>
      <c r="Z1695" s="63">
        <v>0</v>
      </c>
      <c r="AA1695" s="63"/>
      <c r="AB1695" s="63"/>
      <c r="AC1695" s="63">
        <v>0</v>
      </c>
      <c r="AD1695" s="63"/>
      <c r="AE1695" s="63"/>
      <c r="AF1695" s="63"/>
      <c r="AG1695" s="63"/>
      <c r="AH1695" s="63">
        <v>0</v>
      </c>
      <c r="AI1695" s="63"/>
      <c r="AJ1695" s="63"/>
      <c r="AK1695" s="63"/>
      <c r="AL1695" s="63">
        <v>0</v>
      </c>
      <c r="AM1695" s="63">
        <v>0</v>
      </c>
      <c r="AN1695" s="63"/>
      <c r="AO1695" s="63"/>
      <c r="AP1695" s="63"/>
      <c r="AQ1695" s="63">
        <v>0</v>
      </c>
      <c r="AS1695" s="5">
        <f>IF(Q1695&gt;0,RANK(Q1695,(N1695:P1695,Q1695:AE1695)),0)</f>
        <v>3</v>
      </c>
      <c r="AT1695" s="5">
        <f>IF(R1695&gt;0,RANK(R1695,(N1695:P1695,Q1695:AE1695)),0)</f>
        <v>0</v>
      </c>
      <c r="AU1695" s="5">
        <f>IF(T1695&gt;0,RANK(T1695,(N1695:P1695,Q1695:AE1695)),0)</f>
        <v>0</v>
      </c>
      <c r="AV1695" s="5">
        <f>IF(S1695&gt;0,RANK(S1695,(N1695:P1695,Q1695:AE1695)),0)</f>
        <v>5</v>
      </c>
      <c r="AW1695" s="2">
        <f t="shared" si="687"/>
        <v>4.9975259772389903E-2</v>
      </c>
      <c r="AX1695" s="2">
        <f t="shared" si="688"/>
        <v>0</v>
      </c>
      <c r="AY1695" s="2">
        <f t="shared" si="689"/>
        <v>0</v>
      </c>
      <c r="AZ1695" s="2">
        <f t="shared" si="690"/>
        <v>4.9480455220188031E-4</v>
      </c>
      <c r="BB1695" t="s">
        <v>1883</v>
      </c>
      <c r="BC1695" t="s">
        <v>1099</v>
      </c>
      <c r="BD1695">
        <v>1</v>
      </c>
      <c r="BF1695" s="111">
        <v>30</v>
      </c>
      <c r="BG1695" s="113">
        <v>61</v>
      </c>
      <c r="BH1695" s="117">
        <f t="shared" si="672"/>
        <v>30061</v>
      </c>
      <c r="BJ1695" s="5" t="s">
        <v>3185</v>
      </c>
    </row>
    <row r="1696" spans="1:77" hidden="1" outlineLevel="1">
      <c r="A1696" t="s">
        <v>2553</v>
      </c>
      <c r="B1696" t="s">
        <v>1099</v>
      </c>
      <c r="C1696" s="1">
        <f t="shared" si="682"/>
        <v>57232</v>
      </c>
      <c r="D1696" s="5">
        <f>IF(N1696&gt;0, RANK(N1696,(N1696:P1696,Q1696:AE1696)),0)</f>
        <v>1</v>
      </c>
      <c r="E1696" s="5">
        <f>IF(O1696&gt;0,RANK(O1696,(N1696:P1696,Q1696:AE1696)),0)</f>
        <v>2</v>
      </c>
      <c r="F1696" s="5">
        <f>IF(P1696&gt;0,RANK(P1696,(N1696:P1696,Q1696:AE1696)),0)</f>
        <v>0</v>
      </c>
      <c r="G1696" s="131">
        <f t="shared" si="692"/>
        <v>10172</v>
      </c>
      <c r="H1696" s="136">
        <f t="shared" si="693"/>
        <v>0.1777327369303886</v>
      </c>
      <c r="I1696" s="2"/>
      <c r="J1696" s="2">
        <f t="shared" si="683"/>
        <v>0.57352530053117134</v>
      </c>
      <c r="K1696" s="2">
        <f t="shared" si="684"/>
        <v>0.3957925636007828</v>
      </c>
      <c r="L1696" s="2">
        <f t="shared" si="685"/>
        <v>0</v>
      </c>
      <c r="M1696" s="2">
        <f t="shared" si="686"/>
        <v>3.0682135868045857E-2</v>
      </c>
      <c r="N1696" s="63">
        <v>32824</v>
      </c>
      <c r="O1696" s="63">
        <v>22652</v>
      </c>
      <c r="P1696" s="63"/>
      <c r="Q1696" s="63">
        <v>1716</v>
      </c>
      <c r="R1696" s="63"/>
      <c r="S1696" s="63">
        <v>10</v>
      </c>
      <c r="T1696" s="63"/>
      <c r="U1696" s="63">
        <v>0</v>
      </c>
      <c r="V1696" s="63"/>
      <c r="W1696" s="63">
        <f t="shared" si="691"/>
        <v>1</v>
      </c>
      <c r="X1696" s="63">
        <v>27</v>
      </c>
      <c r="Y1696" s="63">
        <v>0</v>
      </c>
      <c r="Z1696" s="63">
        <v>2</v>
      </c>
      <c r="AA1696" s="63"/>
      <c r="AB1696" s="63"/>
      <c r="AC1696" s="63">
        <v>0</v>
      </c>
      <c r="AD1696" s="63"/>
      <c r="AE1696" s="63"/>
      <c r="AF1696" s="63"/>
      <c r="AG1696" s="63"/>
      <c r="AH1696" s="63">
        <v>0</v>
      </c>
      <c r="AI1696" s="63"/>
      <c r="AJ1696" s="63"/>
      <c r="AK1696" s="63"/>
      <c r="AL1696" s="63">
        <v>0</v>
      </c>
      <c r="AM1696" s="63">
        <v>0</v>
      </c>
      <c r="AN1696" s="63"/>
      <c r="AO1696" s="63"/>
      <c r="AP1696" s="63"/>
      <c r="AQ1696" s="63">
        <v>0</v>
      </c>
      <c r="AS1696" s="5">
        <f>IF(Q1696&gt;0,RANK(Q1696,(N1696:P1696,Q1696:AE1696)),0)</f>
        <v>3</v>
      </c>
      <c r="AT1696" s="5">
        <f>IF(R1696&gt;0,RANK(R1696,(N1696:P1696,Q1696:AE1696)),0)</f>
        <v>0</v>
      </c>
      <c r="AU1696" s="5">
        <f>IF(T1696&gt;0,RANK(T1696,(N1696:P1696,Q1696:AE1696)),0)</f>
        <v>0</v>
      </c>
      <c r="AV1696" s="5">
        <f>IF(S1696&gt;0,RANK(S1696,(N1696:P1696,Q1696:AE1696)),0)</f>
        <v>5</v>
      </c>
      <c r="AW1696" s="2">
        <f t="shared" si="687"/>
        <v>2.9983226167179199E-2</v>
      </c>
      <c r="AX1696" s="2">
        <f t="shared" si="688"/>
        <v>0</v>
      </c>
      <c r="AY1696" s="2">
        <f t="shared" si="689"/>
        <v>0</v>
      </c>
      <c r="AZ1696" s="2">
        <f t="shared" si="690"/>
        <v>1.7472742521666202E-4</v>
      </c>
      <c r="BB1696" t="s">
        <v>2553</v>
      </c>
      <c r="BC1696" t="s">
        <v>1099</v>
      </c>
      <c r="BD1696">
        <v>1</v>
      </c>
      <c r="BF1696" s="111">
        <v>30</v>
      </c>
      <c r="BG1696" s="113">
        <v>63</v>
      </c>
      <c r="BH1696" s="117">
        <f t="shared" si="672"/>
        <v>30063</v>
      </c>
      <c r="BJ1696" s="5" t="s">
        <v>3185</v>
      </c>
      <c r="BN1696" s="63"/>
      <c r="BY1696" s="63">
        <v>1</v>
      </c>
    </row>
    <row r="1697" spans="1:62" hidden="1" outlineLevel="1">
      <c r="A1697" t="s">
        <v>1934</v>
      </c>
      <c r="B1697" t="s">
        <v>1099</v>
      </c>
      <c r="C1697" s="1">
        <f t="shared" ref="C1697:C1721" si="694">SUM(N1697:AQ1697)</f>
        <v>2407</v>
      </c>
      <c r="D1697" s="5">
        <f>IF(N1697&gt;0, RANK(N1697,(N1697:P1697,Q1697:AE1697)),0)</f>
        <v>2</v>
      </c>
      <c r="E1697" s="5">
        <f>IF(O1697&gt;0,RANK(O1697,(N1697:P1697,Q1697:AE1697)),0)</f>
        <v>1</v>
      </c>
      <c r="F1697" s="5">
        <f>IF(P1697&gt;0,RANK(P1697,(N1697:P1697,Q1697:AE1697)),0)</f>
        <v>0</v>
      </c>
      <c r="G1697" s="131">
        <f t="shared" si="692"/>
        <v>1341</v>
      </c>
      <c r="H1697" s="136">
        <f t="shared" si="693"/>
        <v>0.55712505193186534</v>
      </c>
      <c r="I1697" s="2"/>
      <c r="J1697" s="2">
        <f t="shared" ref="J1697:J1721" si="695">IF($C1697=0,"-",N1697/$C1697)</f>
        <v>0.2044038221852929</v>
      </c>
      <c r="K1697" s="2">
        <f t="shared" ref="K1697:K1721" si="696">IF($C1697=0,"-",O1697/$C1697)</f>
        <v>0.76152887411715831</v>
      </c>
      <c r="L1697" s="2">
        <f t="shared" ref="L1697:L1721" si="697">IF($C1697=0,"-",P1697/$C1697)</f>
        <v>0</v>
      </c>
      <c r="M1697" s="2">
        <f t="shared" ref="M1697:M1721" si="698">IF(C1697=0,"-",(1-J1697-K1697-L1697))</f>
        <v>3.4067303697548845E-2</v>
      </c>
      <c r="N1697" s="63">
        <v>492</v>
      </c>
      <c r="O1697" s="63">
        <v>1833</v>
      </c>
      <c r="P1697" s="63"/>
      <c r="Q1697" s="63">
        <v>82</v>
      </c>
      <c r="R1697" s="63"/>
      <c r="S1697" s="63">
        <v>0</v>
      </c>
      <c r="T1697" s="63"/>
      <c r="U1697" s="63">
        <v>0</v>
      </c>
      <c r="V1697" s="63"/>
      <c r="W1697" s="63">
        <f t="shared" si="691"/>
        <v>0</v>
      </c>
      <c r="X1697" s="63">
        <v>0</v>
      </c>
      <c r="Y1697" s="63">
        <v>0</v>
      </c>
      <c r="Z1697" s="63">
        <v>0</v>
      </c>
      <c r="AA1697" s="63"/>
      <c r="AB1697" s="63"/>
      <c r="AC1697" s="63">
        <v>0</v>
      </c>
      <c r="AD1697" s="63"/>
      <c r="AE1697" s="63"/>
      <c r="AF1697" s="63"/>
      <c r="AG1697" s="63"/>
      <c r="AH1697" s="63">
        <v>0</v>
      </c>
      <c r="AI1697" s="63"/>
      <c r="AJ1697" s="63"/>
      <c r="AK1697" s="63"/>
      <c r="AL1697" s="63">
        <v>0</v>
      </c>
      <c r="AM1697" s="63">
        <v>0</v>
      </c>
      <c r="AN1697" s="63"/>
      <c r="AO1697" s="63"/>
      <c r="AP1697" s="63"/>
      <c r="AQ1697" s="63">
        <v>0</v>
      </c>
      <c r="AS1697" s="5">
        <f>IF(Q1697&gt;0,RANK(Q1697,(N1697:P1697,Q1697:AE1697)),0)</f>
        <v>3</v>
      </c>
      <c r="AT1697" s="5">
        <f>IF(R1697&gt;0,RANK(R1697,(N1697:P1697,Q1697:AE1697)),0)</f>
        <v>0</v>
      </c>
      <c r="AU1697" s="5">
        <f>IF(T1697&gt;0,RANK(T1697,(N1697:P1697,Q1697:AE1697)),0)</f>
        <v>0</v>
      </c>
      <c r="AV1697" s="5">
        <f>IF(S1697&gt;0,RANK(S1697,(N1697:P1697,Q1697:AE1697)),0)</f>
        <v>0</v>
      </c>
      <c r="AW1697" s="2">
        <f t="shared" ref="AW1697:AW1721" si="699">IF($C1697=0,"-",Q1697/$C1697)</f>
        <v>3.4067303697548817E-2</v>
      </c>
      <c r="AX1697" s="2">
        <f t="shared" ref="AX1697:AX1721" si="700">IF($C1697=0,"-",R1697/$C1697)</f>
        <v>0</v>
      </c>
      <c r="AY1697" s="2">
        <f t="shared" ref="AY1697:AY1721" si="701">IF($C1697=0,"-",T1697/$C1697)</f>
        <v>0</v>
      </c>
      <c r="AZ1697" s="2">
        <f t="shared" ref="AZ1697:AZ1721" si="702">IF($C1697=0,"-",S1697/$C1697)</f>
        <v>0</v>
      </c>
      <c r="BB1697" t="s">
        <v>1934</v>
      </c>
      <c r="BC1697" t="s">
        <v>1099</v>
      </c>
      <c r="BD1697">
        <v>1</v>
      </c>
      <c r="BF1697" s="111">
        <v>30</v>
      </c>
      <c r="BG1697" s="113">
        <v>65</v>
      </c>
      <c r="BH1697" s="117">
        <f t="shared" si="672"/>
        <v>30065</v>
      </c>
      <c r="BJ1697" s="5" t="s">
        <v>3185</v>
      </c>
    </row>
    <row r="1698" spans="1:62" hidden="1" outlineLevel="1">
      <c r="A1698" t="s">
        <v>2798</v>
      </c>
      <c r="B1698" t="s">
        <v>1099</v>
      </c>
      <c r="C1698" s="1">
        <f t="shared" si="694"/>
        <v>8768</v>
      </c>
      <c r="D1698" s="5">
        <f>IF(N1698&gt;0, RANK(N1698,(N1698:P1698,Q1698:AE1698)),0)</f>
        <v>2</v>
      </c>
      <c r="E1698" s="5">
        <f>IF(O1698&gt;0,RANK(O1698,(N1698:P1698,Q1698:AE1698)),0)</f>
        <v>1</v>
      </c>
      <c r="F1698" s="5">
        <f>IF(P1698&gt;0,RANK(P1698,(N1698:P1698,Q1698:AE1698)),0)</f>
        <v>0</v>
      </c>
      <c r="G1698" s="131">
        <f t="shared" si="692"/>
        <v>926</v>
      </c>
      <c r="H1698" s="136">
        <f t="shared" si="693"/>
        <v>0.10561131386861314</v>
      </c>
      <c r="I1698" s="2"/>
      <c r="J1698" s="2">
        <f t="shared" si="695"/>
        <v>0.4314552919708029</v>
      </c>
      <c r="K1698" s="2">
        <f t="shared" si="696"/>
        <v>0.53706660583941601</v>
      </c>
      <c r="L1698" s="2">
        <f t="shared" si="697"/>
        <v>0</v>
      </c>
      <c r="M1698" s="2">
        <f t="shared" si="698"/>
        <v>3.1478102189781088E-2</v>
      </c>
      <c r="N1698" s="63">
        <v>3783</v>
      </c>
      <c r="O1698" s="63">
        <v>4709</v>
      </c>
      <c r="P1698" s="63"/>
      <c r="Q1698" s="63">
        <v>276</v>
      </c>
      <c r="R1698" s="63"/>
      <c r="S1698" s="63">
        <v>0</v>
      </c>
      <c r="T1698" s="63"/>
      <c r="U1698" s="63">
        <v>0</v>
      </c>
      <c r="V1698" s="63"/>
      <c r="W1698" s="63">
        <f t="shared" si="691"/>
        <v>0</v>
      </c>
      <c r="X1698" s="63">
        <v>0</v>
      </c>
      <c r="Y1698" s="63">
        <v>0</v>
      </c>
      <c r="Z1698" s="63">
        <v>0</v>
      </c>
      <c r="AA1698" s="63"/>
      <c r="AB1698" s="63"/>
      <c r="AC1698" s="63">
        <v>0</v>
      </c>
      <c r="AD1698" s="63"/>
      <c r="AE1698" s="63"/>
      <c r="AF1698" s="63"/>
      <c r="AG1698" s="63"/>
      <c r="AH1698" s="63">
        <v>0</v>
      </c>
      <c r="AI1698" s="63"/>
      <c r="AJ1698" s="63"/>
      <c r="AK1698" s="63"/>
      <c r="AL1698" s="63">
        <v>0</v>
      </c>
      <c r="AM1698" s="63">
        <v>0</v>
      </c>
      <c r="AN1698" s="63"/>
      <c r="AO1698" s="63"/>
      <c r="AP1698" s="63"/>
      <c r="AQ1698" s="63">
        <v>0</v>
      </c>
      <c r="AS1698" s="5">
        <f>IF(Q1698&gt;0,RANK(Q1698,(N1698:P1698,Q1698:AE1698)),0)</f>
        <v>3</v>
      </c>
      <c r="AT1698" s="5">
        <f>IF(R1698&gt;0,RANK(R1698,(N1698:P1698,Q1698:AE1698)),0)</f>
        <v>0</v>
      </c>
      <c r="AU1698" s="5">
        <f>IF(T1698&gt;0,RANK(T1698,(N1698:P1698,Q1698:AE1698)),0)</f>
        <v>0</v>
      </c>
      <c r="AV1698" s="5">
        <f>IF(S1698&gt;0,RANK(S1698,(N1698:P1698,Q1698:AE1698)),0)</f>
        <v>0</v>
      </c>
      <c r="AW1698" s="2">
        <f t="shared" si="699"/>
        <v>3.1478102189781025E-2</v>
      </c>
      <c r="AX1698" s="2">
        <f t="shared" si="700"/>
        <v>0</v>
      </c>
      <c r="AY1698" s="2">
        <f t="shared" si="701"/>
        <v>0</v>
      </c>
      <c r="AZ1698" s="2">
        <f t="shared" si="702"/>
        <v>0</v>
      </c>
      <c r="BB1698" t="s">
        <v>2798</v>
      </c>
      <c r="BC1698" t="s">
        <v>1099</v>
      </c>
      <c r="BD1698">
        <v>1</v>
      </c>
      <c r="BF1698" s="111">
        <v>30</v>
      </c>
      <c r="BG1698" s="113">
        <v>67</v>
      </c>
      <c r="BH1698" s="117">
        <f t="shared" si="672"/>
        <v>30067</v>
      </c>
      <c r="BJ1698" s="5" t="s">
        <v>3185</v>
      </c>
    </row>
    <row r="1699" spans="1:62" hidden="1" outlineLevel="1">
      <c r="A1699" t="s">
        <v>596</v>
      </c>
      <c r="B1699" t="s">
        <v>1099</v>
      </c>
      <c r="C1699" s="1">
        <f t="shared" si="694"/>
        <v>298</v>
      </c>
      <c r="D1699" s="5">
        <f>IF(N1699&gt;0, RANK(N1699,(N1699:P1699,Q1699:AE1699)),0)</f>
        <v>2</v>
      </c>
      <c r="E1699" s="5">
        <f>IF(O1699&gt;0,RANK(O1699,(N1699:P1699,Q1699:AE1699)),0)</f>
        <v>1</v>
      </c>
      <c r="F1699" s="5">
        <f>IF(P1699&gt;0,RANK(P1699,(N1699:P1699,Q1699:AE1699)),0)</f>
        <v>0</v>
      </c>
      <c r="G1699" s="131">
        <f t="shared" si="692"/>
        <v>191</v>
      </c>
      <c r="H1699" s="136">
        <f t="shared" si="693"/>
        <v>0.64093959731543626</v>
      </c>
      <c r="I1699" s="2"/>
      <c r="J1699" s="2">
        <f t="shared" si="695"/>
        <v>0.16442953020134229</v>
      </c>
      <c r="K1699" s="2">
        <f t="shared" si="696"/>
        <v>0.80536912751677847</v>
      </c>
      <c r="L1699" s="2">
        <f t="shared" si="697"/>
        <v>0</v>
      </c>
      <c r="M1699" s="2">
        <f t="shared" si="698"/>
        <v>3.0201342281879207E-2</v>
      </c>
      <c r="N1699" s="63">
        <v>49</v>
      </c>
      <c r="O1699" s="63">
        <v>240</v>
      </c>
      <c r="P1699" s="63"/>
      <c r="Q1699" s="63">
        <v>9</v>
      </c>
      <c r="R1699" s="63"/>
      <c r="S1699" s="63">
        <v>0</v>
      </c>
      <c r="T1699" s="63"/>
      <c r="U1699" s="63">
        <v>0</v>
      </c>
      <c r="V1699" s="63"/>
      <c r="W1699" s="63">
        <f t="shared" si="691"/>
        <v>0</v>
      </c>
      <c r="X1699" s="63">
        <v>0</v>
      </c>
      <c r="Y1699" s="63">
        <v>0</v>
      </c>
      <c r="Z1699" s="63">
        <v>0</v>
      </c>
      <c r="AA1699" s="63"/>
      <c r="AB1699" s="63"/>
      <c r="AC1699" s="63">
        <v>0</v>
      </c>
      <c r="AD1699" s="63"/>
      <c r="AE1699" s="63"/>
      <c r="AF1699" s="63"/>
      <c r="AG1699" s="63"/>
      <c r="AH1699" s="63">
        <v>0</v>
      </c>
      <c r="AI1699" s="63"/>
      <c r="AJ1699" s="63"/>
      <c r="AK1699" s="63"/>
      <c r="AL1699" s="63">
        <v>0</v>
      </c>
      <c r="AM1699" s="63">
        <v>0</v>
      </c>
      <c r="AN1699" s="63"/>
      <c r="AO1699" s="63"/>
      <c r="AP1699" s="63"/>
      <c r="AQ1699" s="63">
        <v>0</v>
      </c>
      <c r="AS1699" s="5">
        <f>IF(Q1699&gt;0,RANK(Q1699,(N1699:P1699,Q1699:AE1699)),0)</f>
        <v>3</v>
      </c>
      <c r="AT1699" s="5">
        <f>IF(R1699&gt;0,RANK(R1699,(N1699:P1699,Q1699:AE1699)),0)</f>
        <v>0</v>
      </c>
      <c r="AU1699" s="5">
        <f>IF(T1699&gt;0,RANK(T1699,(N1699:P1699,Q1699:AE1699)),0)</f>
        <v>0</v>
      </c>
      <c r="AV1699" s="5">
        <f>IF(S1699&gt;0,RANK(S1699,(N1699:P1699,Q1699:AE1699)),0)</f>
        <v>0</v>
      </c>
      <c r="AW1699" s="2">
        <f t="shared" si="699"/>
        <v>3.0201342281879196E-2</v>
      </c>
      <c r="AX1699" s="2">
        <f t="shared" si="700"/>
        <v>0</v>
      </c>
      <c r="AY1699" s="2">
        <f t="shared" si="701"/>
        <v>0</v>
      </c>
      <c r="AZ1699" s="2">
        <f t="shared" si="702"/>
        <v>0</v>
      </c>
      <c r="BB1699" t="s">
        <v>596</v>
      </c>
      <c r="BC1699" t="s">
        <v>1099</v>
      </c>
      <c r="BD1699">
        <v>1</v>
      </c>
      <c r="BF1699" s="111">
        <v>30</v>
      </c>
      <c r="BG1699" s="113">
        <v>69</v>
      </c>
      <c r="BH1699" s="117">
        <f t="shared" si="672"/>
        <v>30069</v>
      </c>
      <c r="BJ1699" s="5" t="s">
        <v>3185</v>
      </c>
    </row>
    <row r="1700" spans="1:62" hidden="1" outlineLevel="1">
      <c r="A1700" t="s">
        <v>2501</v>
      </c>
      <c r="B1700" t="s">
        <v>1099</v>
      </c>
      <c r="C1700" s="1">
        <f t="shared" si="694"/>
        <v>2228</v>
      </c>
      <c r="D1700" s="5">
        <f>IF(N1700&gt;0, RANK(N1700,(N1700:P1700,Q1700:AE1700)),0)</f>
        <v>2</v>
      </c>
      <c r="E1700" s="5">
        <f>IF(O1700&gt;0,RANK(O1700,(N1700:P1700,Q1700:AE1700)),0)</f>
        <v>1</v>
      </c>
      <c r="F1700" s="5">
        <f>IF(P1700&gt;0,RANK(P1700,(N1700:P1700,Q1700:AE1700)),0)</f>
        <v>0</v>
      </c>
      <c r="G1700" s="131">
        <f t="shared" si="692"/>
        <v>1217</v>
      </c>
      <c r="H1700" s="136">
        <f t="shared" si="693"/>
        <v>0.54622980251346498</v>
      </c>
      <c r="I1700" s="2"/>
      <c r="J1700" s="2">
        <f t="shared" si="695"/>
        <v>0.21140035906642729</v>
      </c>
      <c r="K1700" s="2">
        <f t="shared" si="696"/>
        <v>0.75763016157989227</v>
      </c>
      <c r="L1700" s="2">
        <f t="shared" si="697"/>
        <v>0</v>
      </c>
      <c r="M1700" s="2">
        <f t="shared" si="698"/>
        <v>3.096947935368044E-2</v>
      </c>
      <c r="N1700" s="63">
        <v>471</v>
      </c>
      <c r="O1700" s="63">
        <v>1688</v>
      </c>
      <c r="P1700" s="63"/>
      <c r="Q1700" s="63">
        <v>69</v>
      </c>
      <c r="R1700" s="63"/>
      <c r="S1700" s="63">
        <v>0</v>
      </c>
      <c r="T1700" s="63"/>
      <c r="U1700" s="63">
        <v>0</v>
      </c>
      <c r="V1700" s="63"/>
      <c r="W1700" s="63">
        <f t="shared" si="691"/>
        <v>0</v>
      </c>
      <c r="X1700" s="63">
        <v>0</v>
      </c>
      <c r="Y1700" s="63">
        <v>0</v>
      </c>
      <c r="Z1700" s="63">
        <v>0</v>
      </c>
      <c r="AA1700" s="63"/>
      <c r="AB1700" s="63"/>
      <c r="AC1700" s="63">
        <v>0</v>
      </c>
      <c r="AD1700" s="63"/>
      <c r="AE1700" s="63"/>
      <c r="AF1700" s="63"/>
      <c r="AG1700" s="63"/>
      <c r="AH1700" s="63">
        <v>0</v>
      </c>
      <c r="AI1700" s="63"/>
      <c r="AJ1700" s="63"/>
      <c r="AK1700" s="63"/>
      <c r="AL1700" s="63">
        <v>0</v>
      </c>
      <c r="AM1700" s="63">
        <v>0</v>
      </c>
      <c r="AN1700" s="63"/>
      <c r="AO1700" s="63"/>
      <c r="AP1700" s="63"/>
      <c r="AQ1700" s="63">
        <v>0</v>
      </c>
      <c r="AS1700" s="5">
        <f>IF(Q1700&gt;0,RANK(Q1700,(N1700:P1700,Q1700:AE1700)),0)</f>
        <v>3</v>
      </c>
      <c r="AT1700" s="5">
        <f>IF(R1700&gt;0,RANK(R1700,(N1700:P1700,Q1700:AE1700)),0)</f>
        <v>0</v>
      </c>
      <c r="AU1700" s="5">
        <f>IF(T1700&gt;0,RANK(T1700,(N1700:P1700,Q1700:AE1700)),0)</f>
        <v>0</v>
      </c>
      <c r="AV1700" s="5">
        <f>IF(S1700&gt;0,RANK(S1700,(N1700:P1700,Q1700:AE1700)),0)</f>
        <v>0</v>
      </c>
      <c r="AW1700" s="2">
        <f t="shared" si="699"/>
        <v>3.096947935368043E-2</v>
      </c>
      <c r="AX1700" s="2">
        <f t="shared" si="700"/>
        <v>0</v>
      </c>
      <c r="AY1700" s="2">
        <f t="shared" si="701"/>
        <v>0</v>
      </c>
      <c r="AZ1700" s="2">
        <f t="shared" si="702"/>
        <v>0</v>
      </c>
      <c r="BB1700" t="s">
        <v>2501</v>
      </c>
      <c r="BC1700" t="s">
        <v>1099</v>
      </c>
      <c r="BD1700">
        <v>1</v>
      </c>
      <c r="BF1700" s="111">
        <v>30</v>
      </c>
      <c r="BG1700" s="113">
        <v>71</v>
      </c>
      <c r="BH1700" s="117">
        <f t="shared" si="672"/>
        <v>30071</v>
      </c>
      <c r="BJ1700" s="5" t="s">
        <v>3185</v>
      </c>
    </row>
    <row r="1701" spans="1:62" hidden="1" outlineLevel="1">
      <c r="A1701" t="s">
        <v>122</v>
      </c>
      <c r="B1701" t="s">
        <v>1099</v>
      </c>
      <c r="C1701" s="1">
        <f t="shared" si="694"/>
        <v>2719</v>
      </c>
      <c r="D1701" s="5">
        <f>IF(N1701&gt;0, RANK(N1701,(N1701:P1701,Q1701:AE1701)),0)</f>
        <v>2</v>
      </c>
      <c r="E1701" s="5">
        <f>IF(O1701&gt;0,RANK(O1701,(N1701:P1701,Q1701:AE1701)),0)</f>
        <v>1</v>
      </c>
      <c r="F1701" s="5">
        <f>IF(P1701&gt;0,RANK(P1701,(N1701:P1701,Q1701:AE1701)),0)</f>
        <v>0</v>
      </c>
      <c r="G1701" s="131">
        <f t="shared" si="692"/>
        <v>698</v>
      </c>
      <c r="H1701" s="136">
        <f t="shared" si="693"/>
        <v>0.25671202648032365</v>
      </c>
      <c r="I1701" s="2"/>
      <c r="J1701" s="2">
        <f t="shared" si="695"/>
        <v>0.35858771607208534</v>
      </c>
      <c r="K1701" s="2">
        <f t="shared" si="696"/>
        <v>0.61529974255240893</v>
      </c>
      <c r="L1701" s="2">
        <f t="shared" si="697"/>
        <v>0</v>
      </c>
      <c r="M1701" s="2">
        <f t="shared" si="698"/>
        <v>2.6112541375505671E-2</v>
      </c>
      <c r="N1701" s="63">
        <v>975</v>
      </c>
      <c r="O1701" s="63">
        <v>1673</v>
      </c>
      <c r="P1701" s="63"/>
      <c r="Q1701" s="63">
        <v>71</v>
      </c>
      <c r="R1701" s="63"/>
      <c r="S1701" s="63">
        <v>0</v>
      </c>
      <c r="T1701" s="63"/>
      <c r="U1701" s="63">
        <v>0</v>
      </c>
      <c r="V1701" s="63"/>
      <c r="W1701" s="63">
        <f t="shared" si="691"/>
        <v>0</v>
      </c>
      <c r="X1701" s="63">
        <v>0</v>
      </c>
      <c r="Y1701" s="63">
        <v>0</v>
      </c>
      <c r="Z1701" s="63">
        <v>0</v>
      </c>
      <c r="AA1701" s="63"/>
      <c r="AB1701" s="63"/>
      <c r="AC1701" s="63">
        <v>0</v>
      </c>
      <c r="AD1701" s="63"/>
      <c r="AE1701" s="63"/>
      <c r="AF1701" s="63"/>
      <c r="AG1701" s="63"/>
      <c r="AH1701" s="63">
        <v>0</v>
      </c>
      <c r="AI1701" s="63"/>
      <c r="AJ1701" s="63"/>
      <c r="AK1701" s="63"/>
      <c r="AL1701" s="63">
        <v>0</v>
      </c>
      <c r="AM1701" s="63">
        <v>0</v>
      </c>
      <c r="AN1701" s="63"/>
      <c r="AO1701" s="63"/>
      <c r="AP1701" s="63"/>
      <c r="AQ1701" s="63">
        <v>0</v>
      </c>
      <c r="AS1701" s="5">
        <f>IF(Q1701&gt;0,RANK(Q1701,(N1701:P1701,Q1701:AE1701)),0)</f>
        <v>3</v>
      </c>
      <c r="AT1701" s="5">
        <f>IF(R1701&gt;0,RANK(R1701,(N1701:P1701,Q1701:AE1701)),0)</f>
        <v>0</v>
      </c>
      <c r="AU1701" s="5">
        <f>IF(T1701&gt;0,RANK(T1701,(N1701:P1701,Q1701:AE1701)),0)</f>
        <v>0</v>
      </c>
      <c r="AV1701" s="5">
        <f>IF(S1701&gt;0,RANK(S1701,(N1701:P1701,Q1701:AE1701)),0)</f>
        <v>0</v>
      </c>
      <c r="AW1701" s="2">
        <f t="shared" si="699"/>
        <v>2.6112541375505699E-2</v>
      </c>
      <c r="AX1701" s="2">
        <f t="shared" si="700"/>
        <v>0</v>
      </c>
      <c r="AY1701" s="2">
        <f t="shared" si="701"/>
        <v>0</v>
      </c>
      <c r="AZ1701" s="2">
        <f t="shared" si="702"/>
        <v>0</v>
      </c>
      <c r="BB1701" t="s">
        <v>122</v>
      </c>
      <c r="BC1701" t="s">
        <v>1099</v>
      </c>
      <c r="BD1701">
        <v>1</v>
      </c>
      <c r="BF1701" s="111">
        <v>30</v>
      </c>
      <c r="BG1701" s="113">
        <v>73</v>
      </c>
      <c r="BH1701" s="117">
        <f t="shared" si="672"/>
        <v>30073</v>
      </c>
      <c r="BJ1701" s="5" t="s">
        <v>3185</v>
      </c>
    </row>
    <row r="1702" spans="1:62" hidden="1" outlineLevel="1">
      <c r="A1702" t="s">
        <v>1937</v>
      </c>
      <c r="B1702" t="s">
        <v>1099</v>
      </c>
      <c r="C1702" s="1">
        <f t="shared" si="694"/>
        <v>1027</v>
      </c>
      <c r="D1702" s="5">
        <f>IF(N1702&gt;0, RANK(N1702,(N1702:P1702,Q1702:AE1702)),0)</f>
        <v>2</v>
      </c>
      <c r="E1702" s="5">
        <f>IF(O1702&gt;0,RANK(O1702,(N1702:P1702,Q1702:AE1702)),0)</f>
        <v>1</v>
      </c>
      <c r="F1702" s="5">
        <f>IF(P1702&gt;0,RANK(P1702,(N1702:P1702,Q1702:AE1702)),0)</f>
        <v>0</v>
      </c>
      <c r="G1702" s="131">
        <f t="shared" si="692"/>
        <v>663</v>
      </c>
      <c r="H1702" s="136">
        <f t="shared" si="693"/>
        <v>0.64556962025316456</v>
      </c>
      <c r="I1702" s="2"/>
      <c r="J1702" s="2">
        <f t="shared" si="695"/>
        <v>0.16553067185978579</v>
      </c>
      <c r="K1702" s="2">
        <f t="shared" si="696"/>
        <v>0.81110029211295032</v>
      </c>
      <c r="L1702" s="2">
        <f t="shared" si="697"/>
        <v>0</v>
      </c>
      <c r="M1702" s="2">
        <f t="shared" si="698"/>
        <v>2.3369036027263923E-2</v>
      </c>
      <c r="N1702" s="63">
        <v>170</v>
      </c>
      <c r="O1702" s="63">
        <v>833</v>
      </c>
      <c r="P1702" s="63"/>
      <c r="Q1702" s="63">
        <v>24</v>
      </c>
      <c r="R1702" s="63"/>
      <c r="S1702" s="63">
        <v>0</v>
      </c>
      <c r="T1702" s="63"/>
      <c r="U1702" s="63">
        <v>0</v>
      </c>
      <c r="V1702" s="63"/>
      <c r="W1702" s="63">
        <f t="shared" si="691"/>
        <v>0</v>
      </c>
      <c r="X1702" s="63">
        <v>0</v>
      </c>
      <c r="Y1702" s="63">
        <v>0</v>
      </c>
      <c r="Z1702" s="63">
        <v>0</v>
      </c>
      <c r="AA1702" s="63"/>
      <c r="AB1702" s="63"/>
      <c r="AC1702" s="63">
        <v>0</v>
      </c>
      <c r="AD1702" s="63"/>
      <c r="AE1702" s="63"/>
      <c r="AF1702" s="63"/>
      <c r="AG1702" s="63"/>
      <c r="AH1702" s="63">
        <v>0</v>
      </c>
      <c r="AI1702" s="63"/>
      <c r="AJ1702" s="63"/>
      <c r="AK1702" s="63"/>
      <c r="AL1702" s="63">
        <v>0</v>
      </c>
      <c r="AM1702" s="63">
        <v>0</v>
      </c>
      <c r="AN1702" s="63"/>
      <c r="AO1702" s="63"/>
      <c r="AP1702" s="63"/>
      <c r="AQ1702" s="63">
        <v>0</v>
      </c>
      <c r="AS1702" s="5">
        <f>IF(Q1702&gt;0,RANK(Q1702,(N1702:P1702,Q1702:AE1702)),0)</f>
        <v>3</v>
      </c>
      <c r="AT1702" s="5">
        <f>IF(R1702&gt;0,RANK(R1702,(N1702:P1702,Q1702:AE1702)),0)</f>
        <v>0</v>
      </c>
      <c r="AU1702" s="5">
        <f>IF(T1702&gt;0,RANK(T1702,(N1702:P1702,Q1702:AE1702)),0)</f>
        <v>0</v>
      </c>
      <c r="AV1702" s="5">
        <f>IF(S1702&gt;0,RANK(S1702,(N1702:P1702,Q1702:AE1702)),0)</f>
        <v>0</v>
      </c>
      <c r="AW1702" s="2">
        <f t="shared" si="699"/>
        <v>2.3369036027263874E-2</v>
      </c>
      <c r="AX1702" s="2">
        <f t="shared" si="700"/>
        <v>0</v>
      </c>
      <c r="AY1702" s="2">
        <f t="shared" si="701"/>
        <v>0</v>
      </c>
      <c r="AZ1702" s="2">
        <f t="shared" si="702"/>
        <v>0</v>
      </c>
      <c r="BB1702" t="s">
        <v>1937</v>
      </c>
      <c r="BC1702" t="s">
        <v>1099</v>
      </c>
      <c r="BD1702">
        <v>1</v>
      </c>
      <c r="BF1702" s="111">
        <v>30</v>
      </c>
      <c r="BG1702" s="113">
        <v>75</v>
      </c>
      <c r="BH1702" s="117">
        <f t="shared" si="672"/>
        <v>30075</v>
      </c>
      <c r="BJ1702" s="5" t="s">
        <v>3185</v>
      </c>
    </row>
    <row r="1703" spans="1:62" hidden="1" outlineLevel="1">
      <c r="A1703" t="s">
        <v>1962</v>
      </c>
      <c r="B1703" t="s">
        <v>1099</v>
      </c>
      <c r="C1703" s="1">
        <f t="shared" si="694"/>
        <v>2777</v>
      </c>
      <c r="D1703" s="5">
        <f>IF(N1703&gt;0, RANK(N1703,(N1703:P1703,Q1703:AE1703)),0)</f>
        <v>2</v>
      </c>
      <c r="E1703" s="5">
        <f>IF(O1703&gt;0,RANK(O1703,(N1703:P1703,Q1703:AE1703)),0)</f>
        <v>1</v>
      </c>
      <c r="F1703" s="5">
        <f>IF(P1703&gt;0,RANK(P1703,(N1703:P1703,Q1703:AE1703)),0)</f>
        <v>0</v>
      </c>
      <c r="G1703" s="131">
        <f t="shared" si="692"/>
        <v>918</v>
      </c>
      <c r="H1703" s="136">
        <f t="shared" si="693"/>
        <v>0.33057256031688875</v>
      </c>
      <c r="I1703" s="2"/>
      <c r="J1703" s="2">
        <f t="shared" si="695"/>
        <v>0.31976953546993159</v>
      </c>
      <c r="K1703" s="2">
        <f t="shared" si="696"/>
        <v>0.65034209578682034</v>
      </c>
      <c r="L1703" s="2">
        <f t="shared" si="697"/>
        <v>0</v>
      </c>
      <c r="M1703" s="2">
        <f t="shared" si="698"/>
        <v>2.9888368743248073E-2</v>
      </c>
      <c r="N1703" s="63">
        <v>888</v>
      </c>
      <c r="O1703" s="63">
        <v>1806</v>
      </c>
      <c r="P1703" s="63"/>
      <c r="Q1703" s="63">
        <v>82</v>
      </c>
      <c r="R1703" s="63"/>
      <c r="S1703" s="63">
        <v>0</v>
      </c>
      <c r="T1703" s="63"/>
      <c r="U1703" s="63">
        <v>0</v>
      </c>
      <c r="V1703" s="63"/>
      <c r="W1703" s="63">
        <f t="shared" si="691"/>
        <v>0</v>
      </c>
      <c r="X1703" s="63">
        <v>1</v>
      </c>
      <c r="Y1703" s="63">
        <v>0</v>
      </c>
      <c r="Z1703" s="63">
        <v>0</v>
      </c>
      <c r="AA1703" s="63"/>
      <c r="AB1703" s="63"/>
      <c r="AC1703" s="63">
        <v>0</v>
      </c>
      <c r="AD1703" s="63"/>
      <c r="AE1703" s="63"/>
      <c r="AF1703" s="63"/>
      <c r="AG1703" s="63"/>
      <c r="AH1703" s="63">
        <v>0</v>
      </c>
      <c r="AI1703" s="63"/>
      <c r="AJ1703" s="63"/>
      <c r="AK1703" s="63"/>
      <c r="AL1703" s="63">
        <v>0</v>
      </c>
      <c r="AM1703" s="63">
        <v>0</v>
      </c>
      <c r="AN1703" s="63"/>
      <c r="AO1703" s="63"/>
      <c r="AP1703" s="63"/>
      <c r="AQ1703" s="63">
        <v>0</v>
      </c>
      <c r="AS1703" s="5">
        <f>IF(Q1703&gt;0,RANK(Q1703,(N1703:P1703,Q1703:AE1703)),0)</f>
        <v>3</v>
      </c>
      <c r="AT1703" s="5">
        <f>IF(R1703&gt;0,RANK(R1703,(N1703:P1703,Q1703:AE1703)),0)</f>
        <v>0</v>
      </c>
      <c r="AU1703" s="5">
        <f>IF(T1703&gt;0,RANK(T1703,(N1703:P1703,Q1703:AE1703)),0)</f>
        <v>0</v>
      </c>
      <c r="AV1703" s="5">
        <f>IF(S1703&gt;0,RANK(S1703,(N1703:P1703,Q1703:AE1703)),0)</f>
        <v>0</v>
      </c>
      <c r="AW1703" s="2">
        <f t="shared" si="699"/>
        <v>2.9528267915016206E-2</v>
      </c>
      <c r="AX1703" s="2">
        <f t="shared" si="700"/>
        <v>0</v>
      </c>
      <c r="AY1703" s="2">
        <f t="shared" si="701"/>
        <v>0</v>
      </c>
      <c r="AZ1703" s="2">
        <f t="shared" si="702"/>
        <v>0</v>
      </c>
      <c r="BB1703" t="s">
        <v>1962</v>
      </c>
      <c r="BC1703" t="s">
        <v>1099</v>
      </c>
      <c r="BD1703">
        <v>1</v>
      </c>
      <c r="BF1703" s="111">
        <v>30</v>
      </c>
      <c r="BG1703" s="113">
        <v>77</v>
      </c>
      <c r="BH1703" s="117">
        <f t="shared" si="672"/>
        <v>30077</v>
      </c>
      <c r="BJ1703" s="5" t="s">
        <v>3185</v>
      </c>
    </row>
    <row r="1704" spans="1:62" hidden="1" outlineLevel="1">
      <c r="A1704" t="s">
        <v>1933</v>
      </c>
      <c r="B1704" t="s">
        <v>1099</v>
      </c>
      <c r="C1704" s="1">
        <f t="shared" si="694"/>
        <v>703</v>
      </c>
      <c r="D1704" s="5">
        <f>IF(N1704&gt;0, RANK(N1704,(N1704:P1704,Q1704:AE1704)),0)</f>
        <v>2</v>
      </c>
      <c r="E1704" s="5">
        <f>IF(O1704&gt;0,RANK(O1704,(N1704:P1704,Q1704:AE1704)),0)</f>
        <v>1</v>
      </c>
      <c r="F1704" s="5">
        <f>IF(P1704&gt;0,RANK(P1704,(N1704:P1704,Q1704:AE1704)),0)</f>
        <v>0</v>
      </c>
      <c r="G1704" s="131">
        <f t="shared" si="692"/>
        <v>353</v>
      </c>
      <c r="H1704" s="136">
        <f t="shared" si="693"/>
        <v>0.50213371266002849</v>
      </c>
      <c r="I1704" s="2"/>
      <c r="J1704" s="2">
        <f t="shared" si="695"/>
        <v>0.2375533428165007</v>
      </c>
      <c r="K1704" s="2">
        <f t="shared" si="696"/>
        <v>0.73968705547652913</v>
      </c>
      <c r="L1704" s="2">
        <f t="shared" si="697"/>
        <v>0</v>
      </c>
      <c r="M1704" s="2">
        <f t="shared" si="698"/>
        <v>2.2759601706970223E-2</v>
      </c>
      <c r="N1704" s="63">
        <v>167</v>
      </c>
      <c r="O1704" s="63">
        <v>520</v>
      </c>
      <c r="P1704" s="63"/>
      <c r="Q1704" s="63">
        <v>16</v>
      </c>
      <c r="R1704" s="63"/>
      <c r="S1704" s="63">
        <v>0</v>
      </c>
      <c r="T1704" s="63"/>
      <c r="U1704" s="63">
        <v>0</v>
      </c>
      <c r="V1704" s="63"/>
      <c r="W1704" s="63">
        <f t="shared" si="691"/>
        <v>0</v>
      </c>
      <c r="X1704" s="63">
        <v>0</v>
      </c>
      <c r="Y1704" s="63">
        <v>0</v>
      </c>
      <c r="Z1704" s="63">
        <v>0</v>
      </c>
      <c r="AA1704" s="63"/>
      <c r="AB1704" s="63"/>
      <c r="AC1704" s="63">
        <v>0</v>
      </c>
      <c r="AD1704" s="63"/>
      <c r="AE1704" s="63"/>
      <c r="AF1704" s="63"/>
      <c r="AG1704" s="63"/>
      <c r="AH1704" s="63">
        <v>0</v>
      </c>
      <c r="AI1704" s="63"/>
      <c r="AJ1704" s="63"/>
      <c r="AK1704" s="63"/>
      <c r="AL1704" s="63">
        <v>0</v>
      </c>
      <c r="AM1704" s="63">
        <v>0</v>
      </c>
      <c r="AN1704" s="63"/>
      <c r="AO1704" s="63"/>
      <c r="AP1704" s="63"/>
      <c r="AQ1704" s="63">
        <v>0</v>
      </c>
      <c r="AS1704" s="5">
        <f>IF(Q1704&gt;0,RANK(Q1704,(N1704:P1704,Q1704:AE1704)),0)</f>
        <v>3</v>
      </c>
      <c r="AT1704" s="5">
        <f>IF(R1704&gt;0,RANK(R1704,(N1704:P1704,Q1704:AE1704)),0)</f>
        <v>0</v>
      </c>
      <c r="AU1704" s="5">
        <f>IF(T1704&gt;0,RANK(T1704,(N1704:P1704,Q1704:AE1704)),0)</f>
        <v>0</v>
      </c>
      <c r="AV1704" s="5">
        <f>IF(S1704&gt;0,RANK(S1704,(N1704:P1704,Q1704:AE1704)),0)</f>
        <v>0</v>
      </c>
      <c r="AW1704" s="2">
        <f t="shared" si="699"/>
        <v>2.2759601706970129E-2</v>
      </c>
      <c r="AX1704" s="2">
        <f t="shared" si="700"/>
        <v>0</v>
      </c>
      <c r="AY1704" s="2">
        <f t="shared" si="701"/>
        <v>0</v>
      </c>
      <c r="AZ1704" s="2">
        <f t="shared" si="702"/>
        <v>0</v>
      </c>
      <c r="BB1704" t="s">
        <v>1933</v>
      </c>
      <c r="BC1704" t="s">
        <v>1099</v>
      </c>
      <c r="BD1704">
        <v>1</v>
      </c>
      <c r="BF1704" s="111">
        <v>30</v>
      </c>
      <c r="BG1704" s="113">
        <v>79</v>
      </c>
      <c r="BH1704" s="117">
        <f t="shared" si="672"/>
        <v>30079</v>
      </c>
      <c r="BJ1704" s="5" t="s">
        <v>3185</v>
      </c>
    </row>
    <row r="1705" spans="1:62" hidden="1" outlineLevel="1">
      <c r="A1705" t="s">
        <v>1639</v>
      </c>
      <c r="B1705" t="s">
        <v>1099</v>
      </c>
      <c r="C1705" s="1">
        <f t="shared" si="694"/>
        <v>22212</v>
      </c>
      <c r="D1705" s="5">
        <f>IF(N1705&gt;0, RANK(N1705,(N1705:P1705,Q1705:AE1705)),0)</f>
        <v>2</v>
      </c>
      <c r="E1705" s="5">
        <f>IF(O1705&gt;0,RANK(O1705,(N1705:P1705,Q1705:AE1705)),0)</f>
        <v>1</v>
      </c>
      <c r="F1705" s="5">
        <f>IF(P1705&gt;0,RANK(P1705,(N1705:P1705,Q1705:AE1705)),0)</f>
        <v>0</v>
      </c>
      <c r="G1705" s="131">
        <f t="shared" si="692"/>
        <v>7022</v>
      </c>
      <c r="H1705" s="136">
        <f t="shared" si="693"/>
        <v>0.31613542229425534</v>
      </c>
      <c r="I1705" s="2"/>
      <c r="J1705" s="2">
        <f t="shared" si="695"/>
        <v>0.32797586889969388</v>
      </c>
      <c r="K1705" s="2">
        <f t="shared" si="696"/>
        <v>0.64411129119394916</v>
      </c>
      <c r="L1705" s="2">
        <f t="shared" si="697"/>
        <v>0</v>
      </c>
      <c r="M1705" s="2">
        <f t="shared" si="698"/>
        <v>2.7912839906356957E-2</v>
      </c>
      <c r="N1705" s="63">
        <v>7285</v>
      </c>
      <c r="O1705" s="63">
        <v>14307</v>
      </c>
      <c r="P1705" s="63"/>
      <c r="Q1705" s="63">
        <v>614</v>
      </c>
      <c r="R1705" s="63"/>
      <c r="S1705" s="63">
        <v>0</v>
      </c>
      <c r="T1705" s="63"/>
      <c r="U1705" s="63">
        <v>0</v>
      </c>
      <c r="V1705" s="63"/>
      <c r="W1705" s="63">
        <f t="shared" si="691"/>
        <v>0</v>
      </c>
      <c r="X1705" s="63">
        <v>5</v>
      </c>
      <c r="Y1705" s="63">
        <v>1</v>
      </c>
      <c r="Z1705" s="63">
        <v>0</v>
      </c>
      <c r="AA1705" s="63"/>
      <c r="AB1705" s="63"/>
      <c r="AC1705" s="63">
        <v>0</v>
      </c>
      <c r="AD1705" s="63"/>
      <c r="AE1705" s="63"/>
      <c r="AF1705" s="63"/>
      <c r="AG1705" s="63"/>
      <c r="AH1705" s="63">
        <v>0</v>
      </c>
      <c r="AI1705" s="63"/>
      <c r="AJ1705" s="63"/>
      <c r="AK1705" s="63"/>
      <c r="AL1705" s="63">
        <v>0</v>
      </c>
      <c r="AM1705" s="63">
        <v>0</v>
      </c>
      <c r="AN1705" s="63"/>
      <c r="AO1705" s="63"/>
      <c r="AP1705" s="63"/>
      <c r="AQ1705" s="63">
        <v>0</v>
      </c>
      <c r="AS1705" s="5">
        <f>IF(Q1705&gt;0,RANK(Q1705,(N1705:P1705,Q1705:AE1705)),0)</f>
        <v>3</v>
      </c>
      <c r="AT1705" s="5">
        <f>IF(R1705&gt;0,RANK(R1705,(N1705:P1705,Q1705:AE1705)),0)</f>
        <v>0</v>
      </c>
      <c r="AU1705" s="5">
        <f>IF(T1705&gt;0,RANK(T1705,(N1705:P1705,Q1705:AE1705)),0)</f>
        <v>0</v>
      </c>
      <c r="AV1705" s="5">
        <f>IF(S1705&gt;0,RANK(S1705,(N1705:P1705,Q1705:AE1705)),0)</f>
        <v>0</v>
      </c>
      <c r="AW1705" s="2">
        <f t="shared" si="699"/>
        <v>2.7642715649198631E-2</v>
      </c>
      <c r="AX1705" s="2">
        <f t="shared" si="700"/>
        <v>0</v>
      </c>
      <c r="AY1705" s="2">
        <f t="shared" si="701"/>
        <v>0</v>
      </c>
      <c r="AZ1705" s="2">
        <f t="shared" si="702"/>
        <v>0</v>
      </c>
      <c r="BB1705" t="s">
        <v>1639</v>
      </c>
      <c r="BC1705" t="s">
        <v>1099</v>
      </c>
      <c r="BD1705">
        <v>1</v>
      </c>
      <c r="BF1705" s="111">
        <v>30</v>
      </c>
      <c r="BG1705" s="113">
        <v>81</v>
      </c>
      <c r="BH1705" s="117">
        <f t="shared" ref="BH1705:BH1768" si="703">1000*BF1705+BG1705</f>
        <v>30081</v>
      </c>
      <c r="BJ1705" s="5" t="s">
        <v>3185</v>
      </c>
    </row>
    <row r="1706" spans="1:62" hidden="1" outlineLevel="1">
      <c r="A1706" t="s">
        <v>52</v>
      </c>
      <c r="B1706" t="s">
        <v>1099</v>
      </c>
      <c r="C1706" s="1">
        <f t="shared" si="694"/>
        <v>4648</v>
      </c>
      <c r="D1706" s="5">
        <f>IF(N1706&gt;0, RANK(N1706,(N1706:P1706,Q1706:AE1706)),0)</f>
        <v>2</v>
      </c>
      <c r="E1706" s="5">
        <f>IF(O1706&gt;0,RANK(O1706,(N1706:P1706,Q1706:AE1706)),0)</f>
        <v>1</v>
      </c>
      <c r="F1706" s="5">
        <f>IF(P1706&gt;0,RANK(P1706,(N1706:P1706,Q1706:AE1706)),0)</f>
        <v>0</v>
      </c>
      <c r="G1706" s="131">
        <f t="shared" si="692"/>
        <v>2508</v>
      </c>
      <c r="H1706" s="136">
        <f t="shared" si="693"/>
        <v>0.53958691910499135</v>
      </c>
      <c r="I1706" s="2"/>
      <c r="J1706" s="2">
        <f t="shared" si="695"/>
        <v>0.21557659208261618</v>
      </c>
      <c r="K1706" s="2">
        <f t="shared" si="696"/>
        <v>0.75516351118760761</v>
      </c>
      <c r="L1706" s="2">
        <f t="shared" si="697"/>
        <v>0</v>
      </c>
      <c r="M1706" s="2">
        <f t="shared" si="698"/>
        <v>2.9259896729776247E-2</v>
      </c>
      <c r="N1706" s="63">
        <v>1002</v>
      </c>
      <c r="O1706" s="63">
        <v>3510</v>
      </c>
      <c r="P1706" s="63"/>
      <c r="Q1706" s="63">
        <v>133</v>
      </c>
      <c r="R1706" s="63"/>
      <c r="S1706" s="63">
        <v>1</v>
      </c>
      <c r="T1706" s="63"/>
      <c r="U1706" s="63">
        <v>0</v>
      </c>
      <c r="V1706" s="63"/>
      <c r="W1706" s="63">
        <f t="shared" si="691"/>
        <v>0</v>
      </c>
      <c r="X1706" s="63">
        <v>0</v>
      </c>
      <c r="Y1706" s="63">
        <v>2</v>
      </c>
      <c r="Z1706" s="63">
        <v>0</v>
      </c>
      <c r="AA1706" s="63"/>
      <c r="AB1706" s="63"/>
      <c r="AC1706" s="63">
        <v>0</v>
      </c>
      <c r="AD1706" s="63"/>
      <c r="AE1706" s="63"/>
      <c r="AF1706" s="63"/>
      <c r="AG1706" s="63"/>
      <c r="AH1706" s="63">
        <v>0</v>
      </c>
      <c r="AI1706" s="63"/>
      <c r="AJ1706" s="63"/>
      <c r="AK1706" s="63"/>
      <c r="AL1706" s="63">
        <v>0</v>
      </c>
      <c r="AM1706" s="63">
        <v>0</v>
      </c>
      <c r="AN1706" s="63"/>
      <c r="AO1706" s="63"/>
      <c r="AP1706" s="63"/>
      <c r="AQ1706" s="63">
        <v>0</v>
      </c>
      <c r="AS1706" s="5">
        <f>IF(Q1706&gt;0,RANK(Q1706,(N1706:P1706,Q1706:AE1706)),0)</f>
        <v>3</v>
      </c>
      <c r="AT1706" s="5">
        <f>IF(R1706&gt;0,RANK(R1706,(N1706:P1706,Q1706:AE1706)),0)</f>
        <v>0</v>
      </c>
      <c r="AU1706" s="5">
        <f>IF(T1706&gt;0,RANK(T1706,(N1706:P1706,Q1706:AE1706)),0)</f>
        <v>0</v>
      </c>
      <c r="AV1706" s="5">
        <f>IF(S1706&gt;0,RANK(S1706,(N1706:P1706,Q1706:AE1706)),0)</f>
        <v>5</v>
      </c>
      <c r="AW1706" s="2">
        <f t="shared" si="699"/>
        <v>2.86144578313253E-2</v>
      </c>
      <c r="AX1706" s="2">
        <f t="shared" si="700"/>
        <v>0</v>
      </c>
      <c r="AY1706" s="2">
        <f t="shared" si="701"/>
        <v>0</v>
      </c>
      <c r="AZ1706" s="2">
        <f t="shared" si="702"/>
        <v>2.1514629948364889E-4</v>
      </c>
      <c r="BB1706" t="s">
        <v>52</v>
      </c>
      <c r="BC1706" t="s">
        <v>1099</v>
      </c>
      <c r="BD1706">
        <v>1</v>
      </c>
      <c r="BF1706" s="111">
        <v>30</v>
      </c>
      <c r="BG1706" s="113">
        <v>83</v>
      </c>
      <c r="BH1706" s="117">
        <f t="shared" si="703"/>
        <v>30083</v>
      </c>
      <c r="BJ1706" s="5" t="s">
        <v>3185</v>
      </c>
    </row>
    <row r="1707" spans="1:62" hidden="1" outlineLevel="1">
      <c r="A1707" t="s">
        <v>577</v>
      </c>
      <c r="B1707" t="s">
        <v>1099</v>
      </c>
      <c r="C1707" s="1">
        <f t="shared" si="694"/>
        <v>3672</v>
      </c>
      <c r="D1707" s="5">
        <f>IF(N1707&gt;0, RANK(N1707,(N1707:P1707,Q1707:AE1707)),0)</f>
        <v>1</v>
      </c>
      <c r="E1707" s="5">
        <f>IF(O1707&gt;0,RANK(O1707,(N1707:P1707,Q1707:AE1707)),0)</f>
        <v>2</v>
      </c>
      <c r="F1707" s="5">
        <f>IF(P1707&gt;0,RANK(P1707,(N1707:P1707,Q1707:AE1707)),0)</f>
        <v>0</v>
      </c>
      <c r="G1707" s="131">
        <f t="shared" si="692"/>
        <v>572</v>
      </c>
      <c r="H1707" s="136">
        <f t="shared" si="693"/>
        <v>0.15577342047930284</v>
      </c>
      <c r="I1707" s="2"/>
      <c r="J1707" s="2">
        <f t="shared" si="695"/>
        <v>0.56808278867102402</v>
      </c>
      <c r="K1707" s="2">
        <f t="shared" si="696"/>
        <v>0.41230936819172115</v>
      </c>
      <c r="L1707" s="2">
        <f t="shared" si="697"/>
        <v>0</v>
      </c>
      <c r="M1707" s="2">
        <f t="shared" si="698"/>
        <v>1.9607843137254832E-2</v>
      </c>
      <c r="N1707" s="63">
        <v>2086</v>
      </c>
      <c r="O1707" s="63">
        <v>1514</v>
      </c>
      <c r="P1707" s="63"/>
      <c r="Q1707" s="63">
        <v>72</v>
      </c>
      <c r="R1707" s="63"/>
      <c r="S1707" s="63">
        <v>0</v>
      </c>
      <c r="T1707" s="63"/>
      <c r="U1707" s="63">
        <v>0</v>
      </c>
      <c r="V1707" s="63"/>
      <c r="W1707" s="63">
        <f t="shared" si="691"/>
        <v>0</v>
      </c>
      <c r="X1707" s="63">
        <v>0</v>
      </c>
      <c r="Y1707" s="63">
        <v>0</v>
      </c>
      <c r="Z1707" s="63">
        <v>0</v>
      </c>
      <c r="AA1707" s="63"/>
      <c r="AB1707" s="63"/>
      <c r="AC1707" s="63">
        <v>0</v>
      </c>
      <c r="AD1707" s="63"/>
      <c r="AE1707" s="63"/>
      <c r="AF1707" s="63"/>
      <c r="AG1707" s="63"/>
      <c r="AH1707" s="63">
        <v>0</v>
      </c>
      <c r="AI1707" s="63"/>
      <c r="AJ1707" s="63"/>
      <c r="AK1707" s="63"/>
      <c r="AL1707" s="63">
        <v>0</v>
      </c>
      <c r="AM1707" s="63">
        <v>0</v>
      </c>
      <c r="AN1707" s="63"/>
      <c r="AO1707" s="63"/>
      <c r="AP1707" s="63"/>
      <c r="AQ1707" s="63">
        <v>0</v>
      </c>
      <c r="AS1707" s="5">
        <f>IF(Q1707&gt;0,RANK(Q1707,(N1707:P1707,Q1707:AE1707)),0)</f>
        <v>3</v>
      </c>
      <c r="AT1707" s="5">
        <f>IF(R1707&gt;0,RANK(R1707,(N1707:P1707,Q1707:AE1707)),0)</f>
        <v>0</v>
      </c>
      <c r="AU1707" s="5">
        <f>IF(T1707&gt;0,RANK(T1707,(N1707:P1707,Q1707:AE1707)),0)</f>
        <v>0</v>
      </c>
      <c r="AV1707" s="5">
        <f>IF(S1707&gt;0,RANK(S1707,(N1707:P1707,Q1707:AE1707)),0)</f>
        <v>0</v>
      </c>
      <c r="AW1707" s="2">
        <f t="shared" si="699"/>
        <v>1.9607843137254902E-2</v>
      </c>
      <c r="AX1707" s="2">
        <f t="shared" si="700"/>
        <v>0</v>
      </c>
      <c r="AY1707" s="2">
        <f t="shared" si="701"/>
        <v>0</v>
      </c>
      <c r="AZ1707" s="2">
        <f t="shared" si="702"/>
        <v>0</v>
      </c>
      <c r="BB1707" t="s">
        <v>577</v>
      </c>
      <c r="BC1707" t="s">
        <v>1099</v>
      </c>
      <c r="BD1707">
        <v>1</v>
      </c>
      <c r="BF1707" s="111">
        <v>30</v>
      </c>
      <c r="BG1707" s="113">
        <v>85</v>
      </c>
      <c r="BH1707" s="117">
        <f t="shared" si="703"/>
        <v>30085</v>
      </c>
      <c r="BJ1707" s="5" t="s">
        <v>3185</v>
      </c>
    </row>
    <row r="1708" spans="1:62" hidden="1" outlineLevel="1">
      <c r="A1708" t="s">
        <v>2227</v>
      </c>
      <c r="B1708" t="s">
        <v>1099</v>
      </c>
      <c r="C1708" s="1">
        <f t="shared" si="694"/>
        <v>3523</v>
      </c>
      <c r="D1708" s="5">
        <f>IF(N1708&gt;0, RANK(N1708,(N1708:P1708,Q1708:AE1708)),0)</f>
        <v>2</v>
      </c>
      <c r="E1708" s="5">
        <f>IF(O1708&gt;0,RANK(O1708,(N1708:P1708,Q1708:AE1708)),0)</f>
        <v>1</v>
      </c>
      <c r="F1708" s="5">
        <f>IF(P1708&gt;0,RANK(P1708,(N1708:P1708,Q1708:AE1708)),0)</f>
        <v>0</v>
      </c>
      <c r="G1708" s="131">
        <f t="shared" si="692"/>
        <v>582</v>
      </c>
      <c r="H1708" s="136">
        <f t="shared" si="693"/>
        <v>0.16520011353959693</v>
      </c>
      <c r="I1708" s="2"/>
      <c r="J1708" s="2">
        <f t="shared" si="695"/>
        <v>0.40363326710190178</v>
      </c>
      <c r="K1708" s="2">
        <f t="shared" si="696"/>
        <v>0.56883338064149869</v>
      </c>
      <c r="L1708" s="2">
        <f t="shared" si="697"/>
        <v>0</v>
      </c>
      <c r="M1708" s="2">
        <f t="shared" si="698"/>
        <v>2.7533352256599475E-2</v>
      </c>
      <c r="N1708" s="63">
        <v>1422</v>
      </c>
      <c r="O1708" s="63">
        <v>2004</v>
      </c>
      <c r="P1708" s="63"/>
      <c r="Q1708" s="63">
        <v>97</v>
      </c>
      <c r="R1708" s="63"/>
      <c r="S1708" s="63">
        <v>0</v>
      </c>
      <c r="T1708" s="63"/>
      <c r="U1708" s="63">
        <v>0</v>
      </c>
      <c r="V1708" s="63"/>
      <c r="W1708" s="63">
        <f t="shared" si="691"/>
        <v>0</v>
      </c>
      <c r="X1708" s="63">
        <v>0</v>
      </c>
      <c r="Y1708" s="63">
        <v>0</v>
      </c>
      <c r="Z1708" s="63">
        <v>0</v>
      </c>
      <c r="AA1708" s="63"/>
      <c r="AB1708" s="63"/>
      <c r="AC1708" s="63">
        <v>0</v>
      </c>
      <c r="AD1708" s="63"/>
      <c r="AE1708" s="63"/>
      <c r="AF1708" s="63"/>
      <c r="AG1708" s="63"/>
      <c r="AH1708" s="63">
        <v>0</v>
      </c>
      <c r="AI1708" s="63"/>
      <c r="AJ1708" s="63"/>
      <c r="AK1708" s="63"/>
      <c r="AL1708" s="63">
        <v>0</v>
      </c>
      <c r="AM1708" s="63">
        <v>0</v>
      </c>
      <c r="AN1708" s="63"/>
      <c r="AO1708" s="63"/>
      <c r="AP1708" s="63"/>
      <c r="AQ1708" s="63">
        <v>0</v>
      </c>
      <c r="AS1708" s="5">
        <f>IF(Q1708&gt;0,RANK(Q1708,(N1708:P1708,Q1708:AE1708)),0)</f>
        <v>3</v>
      </c>
      <c r="AT1708" s="5">
        <f>IF(R1708&gt;0,RANK(R1708,(N1708:P1708,Q1708:AE1708)),0)</f>
        <v>0</v>
      </c>
      <c r="AU1708" s="5">
        <f>IF(T1708&gt;0,RANK(T1708,(N1708:P1708,Q1708:AE1708)),0)</f>
        <v>0</v>
      </c>
      <c r="AV1708" s="5">
        <f>IF(S1708&gt;0,RANK(S1708,(N1708:P1708,Q1708:AE1708)),0)</f>
        <v>0</v>
      </c>
      <c r="AW1708" s="2">
        <f t="shared" si="699"/>
        <v>2.7533352256599489E-2</v>
      </c>
      <c r="AX1708" s="2">
        <f t="shared" si="700"/>
        <v>0</v>
      </c>
      <c r="AY1708" s="2">
        <f t="shared" si="701"/>
        <v>0</v>
      </c>
      <c r="AZ1708" s="2">
        <f t="shared" si="702"/>
        <v>0</v>
      </c>
      <c r="BB1708" t="s">
        <v>2227</v>
      </c>
      <c r="BC1708" t="s">
        <v>1099</v>
      </c>
      <c r="BD1708">
        <v>1</v>
      </c>
      <c r="BF1708" s="111">
        <v>30</v>
      </c>
      <c r="BG1708" s="113">
        <v>87</v>
      </c>
      <c r="BH1708" s="117">
        <f t="shared" si="703"/>
        <v>30087</v>
      </c>
      <c r="BJ1708" s="5" t="s">
        <v>3185</v>
      </c>
    </row>
    <row r="1709" spans="1:62" hidden="1" outlineLevel="1">
      <c r="A1709" t="s">
        <v>891</v>
      </c>
      <c r="B1709" t="s">
        <v>1099</v>
      </c>
      <c r="C1709" s="1">
        <f t="shared" si="694"/>
        <v>5901</v>
      </c>
      <c r="D1709" s="5">
        <f>IF(N1709&gt;0, RANK(N1709,(N1709:P1709,Q1709:AE1709)),0)</f>
        <v>2</v>
      </c>
      <c r="E1709" s="5">
        <f>IF(O1709&gt;0,RANK(O1709,(N1709:P1709,Q1709:AE1709)),0)</f>
        <v>1</v>
      </c>
      <c r="F1709" s="5">
        <f>IF(P1709&gt;0,RANK(P1709,(N1709:P1709,Q1709:AE1709)),0)</f>
        <v>0</v>
      </c>
      <c r="G1709" s="131">
        <f t="shared" si="692"/>
        <v>2260</v>
      </c>
      <c r="H1709" s="136">
        <f t="shared" si="693"/>
        <v>0.38298593458735808</v>
      </c>
      <c r="I1709" s="2"/>
      <c r="J1709" s="2">
        <f t="shared" si="695"/>
        <v>0.29147602101338754</v>
      </c>
      <c r="K1709" s="2">
        <f t="shared" si="696"/>
        <v>0.67446195560074562</v>
      </c>
      <c r="L1709" s="2">
        <f t="shared" si="697"/>
        <v>0</v>
      </c>
      <c r="M1709" s="2">
        <f t="shared" si="698"/>
        <v>3.4062023385866835E-2</v>
      </c>
      <c r="N1709" s="63">
        <v>1720</v>
      </c>
      <c r="O1709" s="63">
        <v>3980</v>
      </c>
      <c r="P1709" s="63"/>
      <c r="Q1709" s="63">
        <v>201</v>
      </c>
      <c r="R1709" s="63"/>
      <c r="S1709" s="63">
        <v>0</v>
      </c>
      <c r="T1709" s="63"/>
      <c r="U1709" s="63">
        <v>0</v>
      </c>
      <c r="V1709" s="63"/>
      <c r="W1709" s="63">
        <f t="shared" si="691"/>
        <v>0</v>
      </c>
      <c r="X1709" s="63">
        <v>0</v>
      </c>
      <c r="Y1709" s="63">
        <v>0</v>
      </c>
      <c r="Z1709" s="63">
        <v>0</v>
      </c>
      <c r="AA1709" s="63"/>
      <c r="AB1709" s="63"/>
      <c r="AC1709" s="63">
        <v>0</v>
      </c>
      <c r="AD1709" s="63"/>
      <c r="AE1709" s="63"/>
      <c r="AF1709" s="63"/>
      <c r="AG1709" s="63"/>
      <c r="AH1709" s="63">
        <v>0</v>
      </c>
      <c r="AI1709" s="63"/>
      <c r="AJ1709" s="63"/>
      <c r="AK1709" s="63"/>
      <c r="AL1709" s="63">
        <v>0</v>
      </c>
      <c r="AM1709" s="63">
        <v>0</v>
      </c>
      <c r="AN1709" s="63"/>
      <c r="AO1709" s="63"/>
      <c r="AP1709" s="63"/>
      <c r="AQ1709" s="63">
        <v>0</v>
      </c>
      <c r="AS1709" s="5">
        <f>IF(Q1709&gt;0,RANK(Q1709,(N1709:P1709,Q1709:AE1709)),0)</f>
        <v>3</v>
      </c>
      <c r="AT1709" s="5">
        <f>IF(R1709&gt;0,RANK(R1709,(N1709:P1709,Q1709:AE1709)),0)</f>
        <v>0</v>
      </c>
      <c r="AU1709" s="5">
        <f>IF(T1709&gt;0,RANK(T1709,(N1709:P1709,Q1709:AE1709)),0)</f>
        <v>0</v>
      </c>
      <c r="AV1709" s="5">
        <f>IF(S1709&gt;0,RANK(S1709,(N1709:P1709,Q1709:AE1709)),0)</f>
        <v>0</v>
      </c>
      <c r="AW1709" s="2">
        <f t="shared" si="699"/>
        <v>3.4062023385866801E-2</v>
      </c>
      <c r="AX1709" s="2">
        <f t="shared" si="700"/>
        <v>0</v>
      </c>
      <c r="AY1709" s="2">
        <f t="shared" si="701"/>
        <v>0</v>
      </c>
      <c r="AZ1709" s="2">
        <f t="shared" si="702"/>
        <v>0</v>
      </c>
      <c r="BB1709" t="s">
        <v>891</v>
      </c>
      <c r="BC1709" t="s">
        <v>1099</v>
      </c>
      <c r="BD1709">
        <v>1</v>
      </c>
      <c r="BF1709" s="111">
        <v>30</v>
      </c>
      <c r="BG1709" s="113">
        <v>89</v>
      </c>
      <c r="BH1709" s="117">
        <f t="shared" si="703"/>
        <v>30089</v>
      </c>
      <c r="BJ1709" s="5" t="s">
        <v>3185</v>
      </c>
    </row>
    <row r="1710" spans="1:62" hidden="1" outlineLevel="1">
      <c r="A1710" t="s">
        <v>306</v>
      </c>
      <c r="B1710" t="s">
        <v>1099</v>
      </c>
      <c r="C1710" s="1">
        <f t="shared" si="694"/>
        <v>1928</v>
      </c>
      <c r="D1710" s="5">
        <f>IF(N1710&gt;0, RANK(N1710,(N1710:P1710,Q1710:AE1710)),0)</f>
        <v>2</v>
      </c>
      <c r="E1710" s="5">
        <f>IF(O1710&gt;0,RANK(O1710,(N1710:P1710,Q1710:AE1710)),0)</f>
        <v>1</v>
      </c>
      <c r="F1710" s="5">
        <f>IF(P1710&gt;0,RANK(P1710,(N1710:P1710,Q1710:AE1710)),0)</f>
        <v>0</v>
      </c>
      <c r="G1710" s="131">
        <f t="shared" si="692"/>
        <v>542</v>
      </c>
      <c r="H1710" s="136">
        <f t="shared" si="693"/>
        <v>0.28112033195020747</v>
      </c>
      <c r="I1710" s="2"/>
      <c r="J1710" s="2">
        <f t="shared" si="695"/>
        <v>0.34491701244813278</v>
      </c>
      <c r="K1710" s="2">
        <f t="shared" si="696"/>
        <v>0.62603734439834025</v>
      </c>
      <c r="L1710" s="2">
        <f t="shared" si="697"/>
        <v>0</v>
      </c>
      <c r="M1710" s="2">
        <f t="shared" si="698"/>
        <v>2.9045643153526979E-2</v>
      </c>
      <c r="N1710" s="63">
        <v>665</v>
      </c>
      <c r="O1710" s="63">
        <v>1207</v>
      </c>
      <c r="P1710" s="63"/>
      <c r="Q1710" s="63">
        <v>56</v>
      </c>
      <c r="R1710" s="63"/>
      <c r="S1710" s="63">
        <v>0</v>
      </c>
      <c r="T1710" s="63"/>
      <c r="U1710" s="63">
        <v>0</v>
      </c>
      <c r="V1710" s="63"/>
      <c r="W1710" s="63">
        <f t="shared" si="691"/>
        <v>0</v>
      </c>
      <c r="X1710" s="63">
        <v>0</v>
      </c>
      <c r="Y1710" s="63">
        <v>0</v>
      </c>
      <c r="Z1710" s="63">
        <v>0</v>
      </c>
      <c r="AA1710" s="63"/>
      <c r="AB1710" s="63"/>
      <c r="AC1710" s="63">
        <v>0</v>
      </c>
      <c r="AD1710" s="63"/>
      <c r="AE1710" s="63"/>
      <c r="AF1710" s="63"/>
      <c r="AG1710" s="63"/>
      <c r="AH1710" s="63">
        <v>0</v>
      </c>
      <c r="AI1710" s="63"/>
      <c r="AJ1710" s="63"/>
      <c r="AK1710" s="63"/>
      <c r="AL1710" s="63">
        <v>0</v>
      </c>
      <c r="AM1710" s="63">
        <v>0</v>
      </c>
      <c r="AN1710" s="63"/>
      <c r="AO1710" s="63"/>
      <c r="AP1710" s="63"/>
      <c r="AQ1710" s="63">
        <v>0</v>
      </c>
      <c r="AS1710" s="5">
        <f>IF(Q1710&gt;0,RANK(Q1710,(N1710:P1710,Q1710:AE1710)),0)</f>
        <v>3</v>
      </c>
      <c r="AT1710" s="5">
        <f>IF(R1710&gt;0,RANK(R1710,(N1710:P1710,Q1710:AE1710)),0)</f>
        <v>0</v>
      </c>
      <c r="AU1710" s="5">
        <f>IF(T1710&gt;0,RANK(T1710,(N1710:P1710,Q1710:AE1710)),0)</f>
        <v>0</v>
      </c>
      <c r="AV1710" s="5">
        <f>IF(S1710&gt;0,RANK(S1710,(N1710:P1710,Q1710:AE1710)),0)</f>
        <v>0</v>
      </c>
      <c r="AW1710" s="2">
        <f t="shared" si="699"/>
        <v>2.9045643153526972E-2</v>
      </c>
      <c r="AX1710" s="2">
        <f t="shared" si="700"/>
        <v>0</v>
      </c>
      <c r="AY1710" s="2">
        <f t="shared" si="701"/>
        <v>0</v>
      </c>
      <c r="AZ1710" s="2">
        <f t="shared" si="702"/>
        <v>0</v>
      </c>
      <c r="BB1710" t="s">
        <v>306</v>
      </c>
      <c r="BC1710" t="s">
        <v>1099</v>
      </c>
      <c r="BD1710">
        <v>1</v>
      </c>
      <c r="BF1710" s="111">
        <v>30</v>
      </c>
      <c r="BG1710" s="113">
        <v>91</v>
      </c>
      <c r="BH1710" s="117">
        <f t="shared" si="703"/>
        <v>30091</v>
      </c>
      <c r="BJ1710" s="5" t="s">
        <v>3185</v>
      </c>
    </row>
    <row r="1711" spans="1:62" hidden="1" outlineLevel="1">
      <c r="A1711" t="s">
        <v>1507</v>
      </c>
      <c r="B1711" t="s">
        <v>1099</v>
      </c>
      <c r="C1711" s="1">
        <f t="shared" si="694"/>
        <v>16756</v>
      </c>
      <c r="D1711" s="5">
        <f>IF(N1711&gt;0, RANK(N1711,(N1711:P1711,Q1711:AE1711)),0)</f>
        <v>1</v>
      </c>
      <c r="E1711" s="5">
        <f>IF(O1711&gt;0,RANK(O1711,(N1711:P1711,Q1711:AE1711)),0)</f>
        <v>2</v>
      </c>
      <c r="F1711" s="5">
        <f>IF(P1711&gt;0,RANK(P1711,(N1711:P1711,Q1711:AE1711)),0)</f>
        <v>0</v>
      </c>
      <c r="G1711" s="131">
        <f t="shared" si="692"/>
        <v>5427</v>
      </c>
      <c r="H1711" s="136">
        <f t="shared" si="693"/>
        <v>0.32388398185724515</v>
      </c>
      <c r="I1711" s="2"/>
      <c r="J1711" s="2">
        <f t="shared" si="695"/>
        <v>0.64794700405824779</v>
      </c>
      <c r="K1711" s="2">
        <f t="shared" si="696"/>
        <v>0.32406302220100264</v>
      </c>
      <c r="L1711" s="2">
        <f t="shared" si="697"/>
        <v>0</v>
      </c>
      <c r="M1711" s="2">
        <f t="shared" si="698"/>
        <v>2.7989973740749574E-2</v>
      </c>
      <c r="N1711" s="63">
        <v>10857</v>
      </c>
      <c r="O1711" s="63">
        <v>5430</v>
      </c>
      <c r="P1711" s="63"/>
      <c r="Q1711" s="63">
        <v>469</v>
      </c>
      <c r="R1711" s="63"/>
      <c r="S1711" s="63">
        <v>0</v>
      </c>
      <c r="T1711" s="63"/>
      <c r="U1711" s="63">
        <v>0</v>
      </c>
      <c r="V1711" s="63"/>
      <c r="W1711" s="63">
        <f t="shared" si="691"/>
        <v>0</v>
      </c>
      <c r="X1711" s="63">
        <v>0</v>
      </c>
      <c r="Y1711" s="63">
        <v>0</v>
      </c>
      <c r="Z1711" s="63">
        <v>0</v>
      </c>
      <c r="AA1711" s="63"/>
      <c r="AB1711" s="63"/>
      <c r="AC1711" s="63">
        <v>0</v>
      </c>
      <c r="AD1711" s="63"/>
      <c r="AE1711" s="63"/>
      <c r="AF1711" s="63"/>
      <c r="AG1711" s="63"/>
      <c r="AH1711" s="63">
        <v>0</v>
      </c>
      <c r="AI1711" s="63"/>
      <c r="AJ1711" s="63"/>
      <c r="AK1711" s="63"/>
      <c r="AL1711" s="63">
        <v>0</v>
      </c>
      <c r="AM1711" s="63">
        <v>0</v>
      </c>
      <c r="AN1711" s="63"/>
      <c r="AO1711" s="63"/>
      <c r="AP1711" s="63"/>
      <c r="AQ1711" s="63">
        <v>0</v>
      </c>
      <c r="AS1711" s="5">
        <f>IF(Q1711&gt;0,RANK(Q1711,(N1711:P1711,Q1711:AE1711)),0)</f>
        <v>3</v>
      </c>
      <c r="AT1711" s="5">
        <f>IF(R1711&gt;0,RANK(R1711,(N1711:P1711,Q1711:AE1711)),0)</f>
        <v>0</v>
      </c>
      <c r="AU1711" s="5">
        <f>IF(T1711&gt;0,RANK(T1711,(N1711:P1711,Q1711:AE1711)),0)</f>
        <v>0</v>
      </c>
      <c r="AV1711" s="5">
        <f>IF(S1711&gt;0,RANK(S1711,(N1711:P1711,Q1711:AE1711)),0)</f>
        <v>0</v>
      </c>
      <c r="AW1711" s="2">
        <f t="shared" si="699"/>
        <v>2.7989973740749581E-2</v>
      </c>
      <c r="AX1711" s="2">
        <f t="shared" si="700"/>
        <v>0</v>
      </c>
      <c r="AY1711" s="2">
        <f t="shared" si="701"/>
        <v>0</v>
      </c>
      <c r="AZ1711" s="2">
        <f t="shared" si="702"/>
        <v>0</v>
      </c>
      <c r="BB1711" t="s">
        <v>1507</v>
      </c>
      <c r="BC1711" t="s">
        <v>1099</v>
      </c>
      <c r="BD1711">
        <v>1</v>
      </c>
      <c r="BF1711" s="111">
        <v>30</v>
      </c>
      <c r="BG1711" s="113">
        <v>93</v>
      </c>
      <c r="BH1711" s="117">
        <f t="shared" si="703"/>
        <v>30093</v>
      </c>
      <c r="BJ1711" s="5" t="s">
        <v>3185</v>
      </c>
    </row>
    <row r="1712" spans="1:62" hidden="1" outlineLevel="1">
      <c r="A1712" t="s">
        <v>1098</v>
      </c>
      <c r="B1712" t="s">
        <v>1099</v>
      </c>
      <c r="C1712" s="1">
        <f t="shared" si="694"/>
        <v>4702</v>
      </c>
      <c r="D1712" s="5">
        <f>IF(N1712&gt;0, RANK(N1712,(N1712:P1712,Q1712:AE1712)),0)</f>
        <v>2</v>
      </c>
      <c r="E1712" s="5">
        <f>IF(O1712&gt;0,RANK(O1712,(N1712:P1712,Q1712:AE1712)),0)</f>
        <v>1</v>
      </c>
      <c r="F1712" s="5">
        <f>IF(P1712&gt;0,RANK(P1712,(N1712:P1712,Q1712:AE1712)),0)</f>
        <v>0</v>
      </c>
      <c r="G1712" s="131">
        <f t="shared" si="692"/>
        <v>2089</v>
      </c>
      <c r="H1712" s="136">
        <f t="shared" si="693"/>
        <v>0.44427903019991494</v>
      </c>
      <c r="I1712" s="2"/>
      <c r="J1712" s="2">
        <f t="shared" si="695"/>
        <v>0.2654189706507869</v>
      </c>
      <c r="K1712" s="2">
        <f t="shared" si="696"/>
        <v>0.70969800085070178</v>
      </c>
      <c r="L1712" s="2">
        <f t="shared" si="697"/>
        <v>0</v>
      </c>
      <c r="M1712" s="2">
        <f t="shared" si="698"/>
        <v>2.4883028498511317E-2</v>
      </c>
      <c r="N1712" s="63">
        <v>1248</v>
      </c>
      <c r="O1712" s="63">
        <v>3337</v>
      </c>
      <c r="P1712" s="63"/>
      <c r="Q1712" s="63">
        <v>117</v>
      </c>
      <c r="R1712" s="63"/>
      <c r="S1712" s="63">
        <v>0</v>
      </c>
      <c r="T1712" s="63"/>
      <c r="U1712" s="63">
        <v>0</v>
      </c>
      <c r="V1712" s="63"/>
      <c r="W1712" s="63">
        <f t="shared" si="691"/>
        <v>0</v>
      </c>
      <c r="X1712" s="63">
        <v>0</v>
      </c>
      <c r="Y1712" s="63">
        <v>0</v>
      </c>
      <c r="Z1712" s="63">
        <v>0</v>
      </c>
      <c r="AA1712" s="63"/>
      <c r="AB1712" s="63"/>
      <c r="AC1712" s="63">
        <v>0</v>
      </c>
      <c r="AD1712" s="63"/>
      <c r="AE1712" s="63"/>
      <c r="AF1712" s="63"/>
      <c r="AG1712" s="63"/>
      <c r="AH1712" s="63">
        <v>0</v>
      </c>
      <c r="AI1712" s="63"/>
      <c r="AJ1712" s="63"/>
      <c r="AK1712" s="63"/>
      <c r="AL1712" s="63">
        <v>0</v>
      </c>
      <c r="AM1712" s="63">
        <v>0</v>
      </c>
      <c r="AN1712" s="63"/>
      <c r="AO1712" s="63"/>
      <c r="AP1712" s="63"/>
      <c r="AQ1712" s="63">
        <v>0</v>
      </c>
      <c r="AS1712" s="5">
        <f>IF(Q1712&gt;0,RANK(Q1712,(N1712:P1712,Q1712:AE1712)),0)</f>
        <v>3</v>
      </c>
      <c r="AT1712" s="5">
        <f>IF(R1712&gt;0,RANK(R1712,(N1712:P1712,Q1712:AE1712)),0)</f>
        <v>0</v>
      </c>
      <c r="AU1712" s="5">
        <f>IF(T1712&gt;0,RANK(T1712,(N1712:P1712,Q1712:AE1712)),0)</f>
        <v>0</v>
      </c>
      <c r="AV1712" s="5">
        <f>IF(S1712&gt;0,RANK(S1712,(N1712:P1712,Q1712:AE1712)),0)</f>
        <v>0</v>
      </c>
      <c r="AW1712" s="2">
        <f t="shared" si="699"/>
        <v>2.4883028498511272E-2</v>
      </c>
      <c r="AX1712" s="2">
        <f t="shared" si="700"/>
        <v>0</v>
      </c>
      <c r="AY1712" s="2">
        <f t="shared" si="701"/>
        <v>0</v>
      </c>
      <c r="AZ1712" s="2">
        <f t="shared" si="702"/>
        <v>0</v>
      </c>
      <c r="BB1712" t="s">
        <v>1098</v>
      </c>
      <c r="BC1712" t="s">
        <v>1099</v>
      </c>
      <c r="BD1712">
        <v>1</v>
      </c>
      <c r="BF1712" s="111">
        <v>30</v>
      </c>
      <c r="BG1712" s="113">
        <v>95</v>
      </c>
      <c r="BH1712" s="117">
        <f t="shared" si="703"/>
        <v>30095</v>
      </c>
      <c r="BJ1712" s="5" t="s">
        <v>3185</v>
      </c>
    </row>
    <row r="1713" spans="1:79" hidden="1" outlineLevel="1">
      <c r="A1713" t="s">
        <v>1339</v>
      </c>
      <c r="B1713" t="s">
        <v>1099</v>
      </c>
      <c r="C1713" s="1">
        <f t="shared" si="694"/>
        <v>2117</v>
      </c>
      <c r="D1713" s="5">
        <f>IF(N1713&gt;0, RANK(N1713,(N1713:P1713,Q1713:AE1713)),0)</f>
        <v>2</v>
      </c>
      <c r="E1713" s="5">
        <f>IF(O1713&gt;0,RANK(O1713,(N1713:P1713,Q1713:AE1713)),0)</f>
        <v>1</v>
      </c>
      <c r="F1713" s="5">
        <f>IF(P1713&gt;0,RANK(P1713,(N1713:P1713,Q1713:AE1713)),0)</f>
        <v>0</v>
      </c>
      <c r="G1713" s="131">
        <f t="shared" si="692"/>
        <v>1119</v>
      </c>
      <c r="H1713" s="136">
        <f t="shared" si="693"/>
        <v>0.5285781766650921</v>
      </c>
      <c r="I1713" s="2"/>
      <c r="J1713" s="2">
        <f t="shared" si="695"/>
        <v>0.22437411431270665</v>
      </c>
      <c r="K1713" s="2">
        <f t="shared" si="696"/>
        <v>0.75295229097779881</v>
      </c>
      <c r="L1713" s="2">
        <f t="shared" si="697"/>
        <v>0</v>
      </c>
      <c r="M1713" s="2">
        <f t="shared" si="698"/>
        <v>2.2673594709494482E-2</v>
      </c>
      <c r="N1713" s="63">
        <v>475</v>
      </c>
      <c r="O1713" s="63">
        <v>1594</v>
      </c>
      <c r="P1713" s="63"/>
      <c r="Q1713" s="63">
        <v>48</v>
      </c>
      <c r="R1713" s="63"/>
      <c r="S1713" s="63">
        <v>0</v>
      </c>
      <c r="T1713" s="63"/>
      <c r="U1713" s="63">
        <v>0</v>
      </c>
      <c r="V1713" s="63"/>
      <c r="W1713" s="63">
        <f t="shared" si="691"/>
        <v>0</v>
      </c>
      <c r="X1713" s="63">
        <v>0</v>
      </c>
      <c r="Y1713" s="63">
        <v>0</v>
      </c>
      <c r="Z1713" s="63">
        <v>0</v>
      </c>
      <c r="AA1713" s="63"/>
      <c r="AB1713" s="63"/>
      <c r="AC1713" s="63">
        <v>0</v>
      </c>
      <c r="AD1713" s="63"/>
      <c r="AE1713" s="63"/>
      <c r="AF1713" s="63"/>
      <c r="AG1713" s="63"/>
      <c r="AH1713" s="63">
        <v>0</v>
      </c>
      <c r="AI1713" s="63"/>
      <c r="AJ1713" s="63"/>
      <c r="AK1713" s="63"/>
      <c r="AL1713" s="63">
        <v>0</v>
      </c>
      <c r="AM1713" s="63">
        <v>0</v>
      </c>
      <c r="AN1713" s="63"/>
      <c r="AO1713" s="63"/>
      <c r="AP1713" s="63"/>
      <c r="AQ1713" s="63">
        <v>0</v>
      </c>
      <c r="AS1713" s="5">
        <f>IF(Q1713&gt;0,RANK(Q1713,(N1713:P1713,Q1713:AE1713)),0)</f>
        <v>3</v>
      </c>
      <c r="AT1713" s="5">
        <f>IF(R1713&gt;0,RANK(R1713,(N1713:P1713,Q1713:AE1713)),0)</f>
        <v>0</v>
      </c>
      <c r="AU1713" s="5">
        <f>IF(T1713&gt;0,RANK(T1713,(N1713:P1713,Q1713:AE1713)),0)</f>
        <v>0</v>
      </c>
      <c r="AV1713" s="5">
        <f>IF(S1713&gt;0,RANK(S1713,(N1713:P1713,Q1713:AE1713)),0)</f>
        <v>0</v>
      </c>
      <c r="AW1713" s="2">
        <f t="shared" si="699"/>
        <v>2.2673594709494569E-2</v>
      </c>
      <c r="AX1713" s="2">
        <f t="shared" si="700"/>
        <v>0</v>
      </c>
      <c r="AY1713" s="2">
        <f t="shared" si="701"/>
        <v>0</v>
      </c>
      <c r="AZ1713" s="2">
        <f t="shared" si="702"/>
        <v>0</v>
      </c>
      <c r="BB1713" t="s">
        <v>1339</v>
      </c>
      <c r="BC1713" t="s">
        <v>1099</v>
      </c>
      <c r="BD1713">
        <v>1</v>
      </c>
      <c r="BF1713" s="111">
        <v>30</v>
      </c>
      <c r="BG1713" s="113">
        <v>97</v>
      </c>
      <c r="BH1713" s="117">
        <f t="shared" si="703"/>
        <v>30097</v>
      </c>
      <c r="BJ1713" s="5" t="s">
        <v>3185</v>
      </c>
    </row>
    <row r="1714" spans="1:79" hidden="1" outlineLevel="1">
      <c r="A1714" t="s">
        <v>2574</v>
      </c>
      <c r="B1714" t="s">
        <v>1099</v>
      </c>
      <c r="C1714" s="1">
        <f t="shared" si="694"/>
        <v>3281</v>
      </c>
      <c r="D1714" s="5">
        <f>IF(N1714&gt;0, RANK(N1714,(N1714:P1714,Q1714:AE1714)),0)</f>
        <v>2</v>
      </c>
      <c r="E1714" s="5">
        <f>IF(O1714&gt;0,RANK(O1714,(N1714:P1714,Q1714:AE1714)),0)</f>
        <v>1</v>
      </c>
      <c r="F1714" s="5">
        <f>IF(P1714&gt;0,RANK(P1714,(N1714:P1714,Q1714:AE1714)),0)</f>
        <v>0</v>
      </c>
      <c r="G1714" s="131">
        <f t="shared" si="692"/>
        <v>1031</v>
      </c>
      <c r="H1714" s="136">
        <f t="shared" si="693"/>
        <v>0.31423346540688812</v>
      </c>
      <c r="I1714" s="2"/>
      <c r="J1714" s="2">
        <f t="shared" si="695"/>
        <v>0.32977750685766533</v>
      </c>
      <c r="K1714" s="2">
        <f t="shared" si="696"/>
        <v>0.64401097226455351</v>
      </c>
      <c r="L1714" s="2">
        <f t="shared" si="697"/>
        <v>0</v>
      </c>
      <c r="M1714" s="2">
        <f t="shared" si="698"/>
        <v>2.6211520877781114E-2</v>
      </c>
      <c r="N1714" s="63">
        <v>1082</v>
      </c>
      <c r="O1714" s="63">
        <v>2113</v>
      </c>
      <c r="P1714" s="63"/>
      <c r="Q1714" s="63">
        <v>86</v>
      </c>
      <c r="R1714" s="63"/>
      <c r="S1714" s="63">
        <v>0</v>
      </c>
      <c r="T1714" s="63"/>
      <c r="U1714" s="63">
        <v>0</v>
      </c>
      <c r="V1714" s="63"/>
      <c r="W1714" s="63">
        <f t="shared" si="691"/>
        <v>0</v>
      </c>
      <c r="X1714" s="63">
        <v>0</v>
      </c>
      <c r="Y1714" s="63">
        <v>0</v>
      </c>
      <c r="Z1714" s="63">
        <v>0</v>
      </c>
      <c r="AA1714" s="63"/>
      <c r="AB1714" s="63"/>
      <c r="AC1714" s="63">
        <v>0</v>
      </c>
      <c r="AD1714" s="63"/>
      <c r="AE1714" s="63"/>
      <c r="AF1714" s="63"/>
      <c r="AG1714" s="63"/>
      <c r="AH1714" s="63">
        <v>0</v>
      </c>
      <c r="AI1714" s="63"/>
      <c r="AJ1714" s="63"/>
      <c r="AK1714" s="63"/>
      <c r="AL1714" s="63">
        <v>0</v>
      </c>
      <c r="AM1714" s="63">
        <v>0</v>
      </c>
      <c r="AN1714" s="63"/>
      <c r="AO1714" s="63"/>
      <c r="AP1714" s="63"/>
      <c r="AQ1714" s="63">
        <v>0</v>
      </c>
      <c r="AS1714" s="5">
        <f>IF(Q1714&gt;0,RANK(Q1714,(N1714:P1714,Q1714:AE1714)),0)</f>
        <v>3</v>
      </c>
      <c r="AT1714" s="5">
        <f>IF(R1714&gt;0,RANK(R1714,(N1714:P1714,Q1714:AE1714)),0)</f>
        <v>0</v>
      </c>
      <c r="AU1714" s="5">
        <f>IF(T1714&gt;0,RANK(T1714,(N1714:P1714,Q1714:AE1714)),0)</f>
        <v>0</v>
      </c>
      <c r="AV1714" s="5">
        <f>IF(S1714&gt;0,RANK(S1714,(N1714:P1714,Q1714:AE1714)),0)</f>
        <v>0</v>
      </c>
      <c r="AW1714" s="2">
        <f t="shared" si="699"/>
        <v>2.6211520877781166E-2</v>
      </c>
      <c r="AX1714" s="2">
        <f t="shared" si="700"/>
        <v>0</v>
      </c>
      <c r="AY1714" s="2">
        <f t="shared" si="701"/>
        <v>0</v>
      </c>
      <c r="AZ1714" s="2">
        <f t="shared" si="702"/>
        <v>0</v>
      </c>
      <c r="BB1714" t="s">
        <v>2574</v>
      </c>
      <c r="BC1714" t="s">
        <v>1099</v>
      </c>
      <c r="BD1714">
        <v>1</v>
      </c>
      <c r="BF1714" s="111">
        <v>30</v>
      </c>
      <c r="BG1714" s="113">
        <v>99</v>
      </c>
      <c r="BH1714" s="117">
        <f t="shared" si="703"/>
        <v>30099</v>
      </c>
      <c r="BJ1714" s="5" t="s">
        <v>3185</v>
      </c>
    </row>
    <row r="1715" spans="1:79" hidden="1" outlineLevel="1">
      <c r="A1715" t="s">
        <v>786</v>
      </c>
      <c r="B1715" t="s">
        <v>1099</v>
      </c>
      <c r="C1715" s="1">
        <f t="shared" si="694"/>
        <v>2102</v>
      </c>
      <c r="D1715" s="5">
        <f>IF(N1715&gt;0, RANK(N1715,(N1715:P1715,Q1715:AE1715)),0)</f>
        <v>2</v>
      </c>
      <c r="E1715" s="5">
        <f>IF(O1715&gt;0,RANK(O1715,(N1715:P1715,Q1715:AE1715)),0)</f>
        <v>1</v>
      </c>
      <c r="F1715" s="5">
        <f>IF(P1715&gt;0,RANK(P1715,(N1715:P1715,Q1715:AE1715)),0)</f>
        <v>0</v>
      </c>
      <c r="G1715" s="131">
        <f t="shared" si="692"/>
        <v>858</v>
      </c>
      <c r="H1715" s="136">
        <f t="shared" si="693"/>
        <v>0.40818268315889628</v>
      </c>
      <c r="I1715" s="2"/>
      <c r="J1715" s="2">
        <f t="shared" si="695"/>
        <v>0.27687916270218838</v>
      </c>
      <c r="K1715" s="2">
        <f t="shared" si="696"/>
        <v>0.68506184586108465</v>
      </c>
      <c r="L1715" s="2">
        <f t="shared" si="697"/>
        <v>0</v>
      </c>
      <c r="M1715" s="2">
        <f t="shared" si="698"/>
        <v>3.8058991436726974E-2</v>
      </c>
      <c r="N1715" s="63">
        <v>582</v>
      </c>
      <c r="O1715" s="63">
        <v>1440</v>
      </c>
      <c r="P1715" s="63"/>
      <c r="Q1715" s="63">
        <v>80</v>
      </c>
      <c r="R1715" s="63"/>
      <c r="S1715" s="63">
        <v>0</v>
      </c>
      <c r="T1715" s="63"/>
      <c r="U1715" s="63">
        <v>0</v>
      </c>
      <c r="V1715" s="63"/>
      <c r="W1715" s="63">
        <f t="shared" si="691"/>
        <v>0</v>
      </c>
      <c r="X1715" s="63">
        <v>0</v>
      </c>
      <c r="Y1715" s="63">
        <v>0</v>
      </c>
      <c r="Z1715" s="63">
        <v>0</v>
      </c>
      <c r="AA1715" s="63"/>
      <c r="AB1715" s="63"/>
      <c r="AC1715" s="63">
        <v>0</v>
      </c>
      <c r="AD1715" s="63"/>
      <c r="AE1715" s="63"/>
      <c r="AF1715" s="63"/>
      <c r="AG1715" s="63"/>
      <c r="AH1715" s="63">
        <v>0</v>
      </c>
      <c r="AI1715" s="63"/>
      <c r="AJ1715" s="63"/>
      <c r="AK1715" s="63"/>
      <c r="AL1715" s="63">
        <v>0</v>
      </c>
      <c r="AM1715" s="63">
        <v>0</v>
      </c>
      <c r="AN1715" s="63"/>
      <c r="AO1715" s="63"/>
      <c r="AP1715" s="63"/>
      <c r="AQ1715" s="63">
        <v>0</v>
      </c>
      <c r="AS1715" s="5">
        <f>IF(Q1715&gt;0,RANK(Q1715,(N1715:P1715,Q1715:AE1715)),0)</f>
        <v>3</v>
      </c>
      <c r="AT1715" s="5">
        <f>IF(R1715&gt;0,RANK(R1715,(N1715:P1715,Q1715:AE1715)),0)</f>
        <v>0</v>
      </c>
      <c r="AU1715" s="5">
        <f>IF(T1715&gt;0,RANK(T1715,(N1715:P1715,Q1715:AE1715)),0)</f>
        <v>0</v>
      </c>
      <c r="AV1715" s="5">
        <f>IF(S1715&gt;0,RANK(S1715,(N1715:P1715,Q1715:AE1715)),0)</f>
        <v>0</v>
      </c>
      <c r="AW1715" s="2">
        <f t="shared" si="699"/>
        <v>3.8058991436726926E-2</v>
      </c>
      <c r="AX1715" s="2">
        <f t="shared" si="700"/>
        <v>0</v>
      </c>
      <c r="AY1715" s="2">
        <f t="shared" si="701"/>
        <v>0</v>
      </c>
      <c r="AZ1715" s="2">
        <f t="shared" si="702"/>
        <v>0</v>
      </c>
      <c r="BB1715" t="s">
        <v>786</v>
      </c>
      <c r="BC1715" t="s">
        <v>1099</v>
      </c>
      <c r="BD1715">
        <v>1</v>
      </c>
      <c r="BF1715" s="111">
        <v>30</v>
      </c>
      <c r="BG1715" s="113">
        <v>101</v>
      </c>
      <c r="BH1715" s="117">
        <f t="shared" si="703"/>
        <v>30101</v>
      </c>
      <c r="BJ1715" s="5" t="s">
        <v>3185</v>
      </c>
    </row>
    <row r="1716" spans="1:79" hidden="1" outlineLevel="1">
      <c r="A1716" t="s">
        <v>2216</v>
      </c>
      <c r="B1716" t="s">
        <v>1099</v>
      </c>
      <c r="C1716" s="1">
        <f t="shared" si="694"/>
        <v>455</v>
      </c>
      <c r="D1716" s="5">
        <f>IF(N1716&gt;0, RANK(N1716,(N1716:P1716,Q1716:AE1716)),0)</f>
        <v>2</v>
      </c>
      <c r="E1716" s="5">
        <f>IF(O1716&gt;0,RANK(O1716,(N1716:P1716,Q1716:AE1716)),0)</f>
        <v>1</v>
      </c>
      <c r="F1716" s="5">
        <f>IF(P1716&gt;0,RANK(P1716,(N1716:P1716,Q1716:AE1716)),0)</f>
        <v>0</v>
      </c>
      <c r="G1716" s="131">
        <f t="shared" si="692"/>
        <v>205</v>
      </c>
      <c r="H1716" s="136">
        <f t="shared" si="693"/>
        <v>0.45054945054945056</v>
      </c>
      <c r="I1716" s="2"/>
      <c r="J1716" s="2">
        <f t="shared" si="695"/>
        <v>0.25054945054945055</v>
      </c>
      <c r="K1716" s="2">
        <f t="shared" si="696"/>
        <v>0.70109890109890105</v>
      </c>
      <c r="L1716" s="2">
        <f t="shared" si="697"/>
        <v>0</v>
      </c>
      <c r="M1716" s="2">
        <f t="shared" si="698"/>
        <v>4.8351648351648402E-2</v>
      </c>
      <c r="N1716" s="63">
        <v>114</v>
      </c>
      <c r="O1716" s="63">
        <v>319</v>
      </c>
      <c r="P1716" s="63"/>
      <c r="Q1716" s="63">
        <v>22</v>
      </c>
      <c r="R1716" s="63"/>
      <c r="S1716" s="63">
        <v>0</v>
      </c>
      <c r="T1716" s="63"/>
      <c r="U1716" s="63">
        <v>0</v>
      </c>
      <c r="V1716" s="63"/>
      <c r="W1716" s="63">
        <f t="shared" si="691"/>
        <v>0</v>
      </c>
      <c r="X1716" s="63">
        <v>0</v>
      </c>
      <c r="Y1716" s="63">
        <v>0</v>
      </c>
      <c r="Z1716" s="63">
        <v>0</v>
      </c>
      <c r="AA1716" s="63"/>
      <c r="AB1716" s="63"/>
      <c r="AC1716" s="63">
        <v>0</v>
      </c>
      <c r="AD1716" s="63"/>
      <c r="AE1716" s="63"/>
      <c r="AF1716" s="63"/>
      <c r="AG1716" s="63"/>
      <c r="AH1716" s="63">
        <v>0</v>
      </c>
      <c r="AI1716" s="63"/>
      <c r="AJ1716" s="63"/>
      <c r="AK1716" s="63"/>
      <c r="AL1716" s="63">
        <v>0</v>
      </c>
      <c r="AM1716" s="63">
        <v>0</v>
      </c>
      <c r="AN1716" s="63"/>
      <c r="AO1716" s="63"/>
      <c r="AP1716" s="63"/>
      <c r="AQ1716" s="63">
        <v>0</v>
      </c>
      <c r="AS1716" s="5">
        <f>IF(Q1716&gt;0,RANK(Q1716,(N1716:P1716,Q1716:AE1716)),0)</f>
        <v>3</v>
      </c>
      <c r="AT1716" s="5">
        <f>IF(R1716&gt;0,RANK(R1716,(N1716:P1716,Q1716:AE1716)),0)</f>
        <v>0</v>
      </c>
      <c r="AU1716" s="5">
        <f>IF(T1716&gt;0,RANK(T1716,(N1716:P1716,Q1716:AE1716)),0)</f>
        <v>0</v>
      </c>
      <c r="AV1716" s="5">
        <f>IF(S1716&gt;0,RANK(S1716,(N1716:P1716,Q1716:AE1716)),0)</f>
        <v>0</v>
      </c>
      <c r="AW1716" s="2">
        <f t="shared" si="699"/>
        <v>4.8351648351648353E-2</v>
      </c>
      <c r="AX1716" s="2">
        <f t="shared" si="700"/>
        <v>0</v>
      </c>
      <c r="AY1716" s="2">
        <f t="shared" si="701"/>
        <v>0</v>
      </c>
      <c r="AZ1716" s="2">
        <f t="shared" si="702"/>
        <v>0</v>
      </c>
      <c r="BB1716" t="s">
        <v>2216</v>
      </c>
      <c r="BC1716" t="s">
        <v>1099</v>
      </c>
      <c r="BD1716">
        <v>1</v>
      </c>
      <c r="BF1716" s="111">
        <v>30</v>
      </c>
      <c r="BG1716" s="113">
        <v>103</v>
      </c>
      <c r="BH1716" s="117">
        <f t="shared" si="703"/>
        <v>30103</v>
      </c>
      <c r="BJ1716" s="5" t="s">
        <v>3185</v>
      </c>
    </row>
    <row r="1717" spans="1:79" hidden="1" outlineLevel="1">
      <c r="A1717" t="s">
        <v>922</v>
      </c>
      <c r="B1717" t="s">
        <v>1099</v>
      </c>
      <c r="C1717" s="1">
        <f t="shared" si="694"/>
        <v>3859</v>
      </c>
      <c r="D1717" s="5">
        <f>IF(N1717&gt;0, RANK(N1717,(N1717:P1717,Q1717:AE1717)),0)</f>
        <v>2</v>
      </c>
      <c r="E1717" s="5">
        <f>IF(O1717&gt;0,RANK(O1717,(N1717:P1717,Q1717:AE1717)),0)</f>
        <v>1</v>
      </c>
      <c r="F1717" s="5">
        <f>IF(P1717&gt;0,RANK(P1717,(N1717:P1717,Q1717:AE1717)),0)</f>
        <v>0</v>
      </c>
      <c r="G1717" s="131">
        <f t="shared" si="692"/>
        <v>952</v>
      </c>
      <c r="H1717" s="136">
        <f t="shared" si="693"/>
        <v>0.24669603524229075</v>
      </c>
      <c r="I1717" s="2"/>
      <c r="J1717" s="2">
        <f t="shared" si="695"/>
        <v>0.35890126975900494</v>
      </c>
      <c r="K1717" s="2">
        <f t="shared" si="696"/>
        <v>0.60559730500129572</v>
      </c>
      <c r="L1717" s="2">
        <f t="shared" si="697"/>
        <v>0</v>
      </c>
      <c r="M1717" s="2">
        <f t="shared" si="698"/>
        <v>3.5501425239699347E-2</v>
      </c>
      <c r="N1717" s="63">
        <v>1385</v>
      </c>
      <c r="O1717" s="63">
        <v>2337</v>
      </c>
      <c r="P1717" s="63"/>
      <c r="Q1717" s="63">
        <v>137</v>
      </c>
      <c r="R1717" s="63"/>
      <c r="S1717" s="63">
        <v>0</v>
      </c>
      <c r="T1717" s="63"/>
      <c r="U1717" s="63">
        <v>0</v>
      </c>
      <c r="V1717" s="63"/>
      <c r="W1717" s="63">
        <f t="shared" si="691"/>
        <v>0</v>
      </c>
      <c r="X1717" s="63">
        <v>0</v>
      </c>
      <c r="Y1717" s="63">
        <v>0</v>
      </c>
      <c r="Z1717" s="63">
        <v>0</v>
      </c>
      <c r="AA1717" s="63"/>
      <c r="AB1717" s="63"/>
      <c r="AC1717" s="63">
        <v>0</v>
      </c>
      <c r="AD1717" s="63"/>
      <c r="AE1717" s="63"/>
      <c r="AF1717" s="63"/>
      <c r="AG1717" s="63"/>
      <c r="AH1717" s="63">
        <v>0</v>
      </c>
      <c r="AI1717" s="63"/>
      <c r="AJ1717" s="63"/>
      <c r="AK1717" s="63"/>
      <c r="AL1717" s="63">
        <v>0</v>
      </c>
      <c r="AM1717" s="63">
        <v>0</v>
      </c>
      <c r="AN1717" s="63"/>
      <c r="AO1717" s="63"/>
      <c r="AP1717" s="63"/>
      <c r="AQ1717" s="63">
        <v>0</v>
      </c>
      <c r="AS1717" s="5">
        <f>IF(Q1717&gt;0,RANK(Q1717,(N1717:P1717,Q1717:AE1717)),0)</f>
        <v>3</v>
      </c>
      <c r="AT1717" s="5">
        <f>IF(R1717&gt;0,RANK(R1717,(N1717:P1717,Q1717:AE1717)),0)</f>
        <v>0</v>
      </c>
      <c r="AU1717" s="5">
        <f>IF(T1717&gt;0,RANK(T1717,(N1717:P1717,Q1717:AE1717)),0)</f>
        <v>0</v>
      </c>
      <c r="AV1717" s="5">
        <f>IF(S1717&gt;0,RANK(S1717,(N1717:P1717,Q1717:AE1717)),0)</f>
        <v>0</v>
      </c>
      <c r="AW1717" s="2">
        <f t="shared" si="699"/>
        <v>3.5501425239699402E-2</v>
      </c>
      <c r="AX1717" s="2">
        <f t="shared" si="700"/>
        <v>0</v>
      </c>
      <c r="AY1717" s="2">
        <f t="shared" si="701"/>
        <v>0</v>
      </c>
      <c r="AZ1717" s="2">
        <f t="shared" si="702"/>
        <v>0</v>
      </c>
      <c r="BB1717" t="s">
        <v>922</v>
      </c>
      <c r="BC1717" t="s">
        <v>1099</v>
      </c>
      <c r="BD1717">
        <v>1</v>
      </c>
      <c r="BF1717" s="111">
        <v>30</v>
      </c>
      <c r="BG1717" s="113">
        <v>105</v>
      </c>
      <c r="BH1717" s="117">
        <f t="shared" si="703"/>
        <v>30105</v>
      </c>
      <c r="BJ1717" s="5" t="s">
        <v>3185</v>
      </c>
    </row>
    <row r="1718" spans="1:79" hidden="1" outlineLevel="1">
      <c r="A1718" t="s">
        <v>1813</v>
      </c>
      <c r="B1718" t="s">
        <v>1099</v>
      </c>
      <c r="C1718" s="1">
        <f t="shared" si="694"/>
        <v>992</v>
      </c>
      <c r="D1718" s="5">
        <f>IF(N1718&gt;0, RANK(N1718,(N1718:P1718,Q1718:AE1718)),0)</f>
        <v>2</v>
      </c>
      <c r="E1718" s="5">
        <f>IF(O1718&gt;0,RANK(O1718,(N1718:P1718,Q1718:AE1718)),0)</f>
        <v>1</v>
      </c>
      <c r="F1718" s="5">
        <f>IF(P1718&gt;0,RANK(P1718,(N1718:P1718,Q1718:AE1718)),0)</f>
        <v>0</v>
      </c>
      <c r="G1718" s="131">
        <f t="shared" si="692"/>
        <v>421</v>
      </c>
      <c r="H1718" s="136">
        <f t="shared" si="693"/>
        <v>0.42439516129032256</v>
      </c>
      <c r="I1718" s="2"/>
      <c r="J1718" s="2">
        <f t="shared" si="695"/>
        <v>0.27419354838709675</v>
      </c>
      <c r="K1718" s="2">
        <f t="shared" si="696"/>
        <v>0.69858870967741937</v>
      </c>
      <c r="L1718" s="2">
        <f t="shared" si="697"/>
        <v>0</v>
      </c>
      <c r="M1718" s="2">
        <f t="shared" si="698"/>
        <v>2.7217741935483875E-2</v>
      </c>
      <c r="N1718" s="63">
        <v>272</v>
      </c>
      <c r="O1718" s="63">
        <v>693</v>
      </c>
      <c r="P1718" s="63"/>
      <c r="Q1718" s="63">
        <v>27</v>
      </c>
      <c r="R1718" s="63"/>
      <c r="S1718" s="63">
        <v>0</v>
      </c>
      <c r="T1718" s="63"/>
      <c r="U1718" s="63">
        <v>0</v>
      </c>
      <c r="V1718" s="63"/>
      <c r="W1718" s="63">
        <f t="shared" si="691"/>
        <v>0</v>
      </c>
      <c r="X1718" s="63">
        <v>0</v>
      </c>
      <c r="Y1718" s="63">
        <v>0</v>
      </c>
      <c r="Z1718" s="63">
        <v>0</v>
      </c>
      <c r="AA1718" s="63"/>
      <c r="AB1718" s="63"/>
      <c r="AC1718" s="63">
        <v>0</v>
      </c>
      <c r="AD1718" s="63"/>
      <c r="AE1718" s="63"/>
      <c r="AF1718" s="63"/>
      <c r="AG1718" s="63"/>
      <c r="AH1718" s="63">
        <v>0</v>
      </c>
      <c r="AI1718" s="63"/>
      <c r="AJ1718" s="63"/>
      <c r="AK1718" s="63"/>
      <c r="AL1718" s="63">
        <v>0</v>
      </c>
      <c r="AM1718" s="63">
        <v>0</v>
      </c>
      <c r="AN1718" s="63"/>
      <c r="AO1718" s="63"/>
      <c r="AP1718" s="63"/>
      <c r="AQ1718" s="63">
        <v>0</v>
      </c>
      <c r="AS1718" s="5">
        <f>IF(Q1718&gt;0,RANK(Q1718,(N1718:P1718,Q1718:AE1718)),0)</f>
        <v>3</v>
      </c>
      <c r="AT1718" s="5">
        <f>IF(R1718&gt;0,RANK(R1718,(N1718:P1718,Q1718:AE1718)),0)</f>
        <v>0</v>
      </c>
      <c r="AU1718" s="5">
        <f>IF(T1718&gt;0,RANK(T1718,(N1718:P1718,Q1718:AE1718)),0)</f>
        <v>0</v>
      </c>
      <c r="AV1718" s="5">
        <f>IF(S1718&gt;0,RANK(S1718,(N1718:P1718,Q1718:AE1718)),0)</f>
        <v>0</v>
      </c>
      <c r="AW1718" s="2">
        <f t="shared" si="699"/>
        <v>2.7217741935483871E-2</v>
      </c>
      <c r="AX1718" s="2">
        <f t="shared" si="700"/>
        <v>0</v>
      </c>
      <c r="AY1718" s="2">
        <f t="shared" si="701"/>
        <v>0</v>
      </c>
      <c r="AZ1718" s="2">
        <f t="shared" si="702"/>
        <v>0</v>
      </c>
      <c r="BB1718" t="s">
        <v>1813</v>
      </c>
      <c r="BC1718" t="s">
        <v>1099</v>
      </c>
      <c r="BD1718">
        <v>1</v>
      </c>
      <c r="BF1718" s="111">
        <v>30</v>
      </c>
      <c r="BG1718" s="113">
        <v>107</v>
      </c>
      <c r="BH1718" s="117">
        <f t="shared" si="703"/>
        <v>30107</v>
      </c>
      <c r="BJ1718" s="5" t="s">
        <v>3185</v>
      </c>
    </row>
    <row r="1719" spans="1:79" hidden="1" outlineLevel="1">
      <c r="A1719" t="s">
        <v>2968</v>
      </c>
      <c r="B1719" t="s">
        <v>1099</v>
      </c>
      <c r="C1719" s="1">
        <f t="shared" si="694"/>
        <v>544</v>
      </c>
      <c r="D1719" s="5">
        <f>IF(N1719&gt;0, RANK(N1719,(N1719:P1719,Q1719:AE1719)),0)</f>
        <v>2</v>
      </c>
      <c r="E1719" s="5">
        <f>IF(O1719&gt;0,RANK(O1719,(N1719:P1719,Q1719:AE1719)),0)</f>
        <v>1</v>
      </c>
      <c r="F1719" s="5">
        <f>IF(P1719&gt;0,RANK(P1719,(N1719:P1719,Q1719:AE1719)),0)</f>
        <v>0</v>
      </c>
      <c r="G1719" s="131">
        <f t="shared" si="692"/>
        <v>323</v>
      </c>
      <c r="H1719" s="136">
        <f t="shared" si="693"/>
        <v>0.59375</v>
      </c>
      <c r="I1719" s="2"/>
      <c r="J1719" s="2">
        <f t="shared" si="695"/>
        <v>0.18014705882352941</v>
      </c>
      <c r="K1719" s="2">
        <f t="shared" si="696"/>
        <v>0.77389705882352944</v>
      </c>
      <c r="L1719" s="2">
        <f t="shared" si="697"/>
        <v>0</v>
      </c>
      <c r="M1719" s="2">
        <f t="shared" si="698"/>
        <v>4.5955882352941124E-2</v>
      </c>
      <c r="N1719" s="63">
        <v>98</v>
      </c>
      <c r="O1719" s="63">
        <v>421</v>
      </c>
      <c r="P1719" s="63"/>
      <c r="Q1719" s="63">
        <v>25</v>
      </c>
      <c r="R1719" s="63"/>
      <c r="S1719" s="63">
        <v>0</v>
      </c>
      <c r="T1719" s="63"/>
      <c r="U1719" s="63">
        <v>0</v>
      </c>
      <c r="V1719" s="63"/>
      <c r="W1719" s="63">
        <f t="shared" si="691"/>
        <v>0</v>
      </c>
      <c r="X1719" s="63">
        <v>0</v>
      </c>
      <c r="Y1719" s="63">
        <v>0</v>
      </c>
      <c r="Z1719" s="63">
        <v>0</v>
      </c>
      <c r="AA1719" s="63"/>
      <c r="AB1719" s="63"/>
      <c r="AC1719" s="63">
        <v>0</v>
      </c>
      <c r="AD1719" s="63"/>
      <c r="AE1719" s="63"/>
      <c r="AF1719" s="63"/>
      <c r="AG1719" s="63"/>
      <c r="AH1719" s="63">
        <v>0</v>
      </c>
      <c r="AI1719" s="63"/>
      <c r="AJ1719" s="63"/>
      <c r="AK1719" s="63"/>
      <c r="AL1719" s="63">
        <v>0</v>
      </c>
      <c r="AM1719" s="63">
        <v>0</v>
      </c>
      <c r="AN1719" s="63"/>
      <c r="AO1719" s="63"/>
      <c r="AP1719" s="63"/>
      <c r="AQ1719" s="63">
        <v>0</v>
      </c>
      <c r="AS1719" s="5">
        <f>IF(Q1719&gt;0,RANK(Q1719,(N1719:P1719,Q1719:AE1719)),0)</f>
        <v>3</v>
      </c>
      <c r="AT1719" s="5">
        <f>IF(R1719&gt;0,RANK(R1719,(N1719:P1719,Q1719:AE1719)),0)</f>
        <v>0</v>
      </c>
      <c r="AU1719" s="5">
        <f>IF(T1719&gt;0,RANK(T1719,(N1719:P1719,Q1719:AE1719)),0)</f>
        <v>0</v>
      </c>
      <c r="AV1719" s="5">
        <f>IF(S1719&gt;0,RANK(S1719,(N1719:P1719,Q1719:AE1719)),0)</f>
        <v>0</v>
      </c>
      <c r="AW1719" s="2">
        <f t="shared" si="699"/>
        <v>4.595588235294118E-2</v>
      </c>
      <c r="AX1719" s="2">
        <f t="shared" si="700"/>
        <v>0</v>
      </c>
      <c r="AY1719" s="2">
        <f t="shared" si="701"/>
        <v>0</v>
      </c>
      <c r="AZ1719" s="2">
        <f t="shared" si="702"/>
        <v>0</v>
      </c>
      <c r="BB1719" t="s">
        <v>2968</v>
      </c>
      <c r="BC1719" t="s">
        <v>1099</v>
      </c>
      <c r="BD1719">
        <v>1</v>
      </c>
      <c r="BF1719" s="111">
        <v>30</v>
      </c>
      <c r="BG1719" s="113">
        <v>109</v>
      </c>
      <c r="BH1719" s="117">
        <f t="shared" si="703"/>
        <v>30109</v>
      </c>
      <c r="BJ1719" s="5" t="s">
        <v>3185</v>
      </c>
    </row>
    <row r="1720" spans="1:79" hidden="1" outlineLevel="1">
      <c r="A1720" t="s">
        <v>1323</v>
      </c>
      <c r="B1720" t="s">
        <v>1099</v>
      </c>
      <c r="C1720" s="1">
        <f t="shared" si="694"/>
        <v>68807</v>
      </c>
      <c r="D1720" s="5">
        <f>IF(N1720&gt;0, RANK(N1720,(N1720:P1720,Q1720:AE1720)),0)</f>
        <v>2</v>
      </c>
      <c r="E1720" s="5">
        <f>IF(O1720&gt;0,RANK(O1720,(N1720:P1720,Q1720:AE1720)),0)</f>
        <v>1</v>
      </c>
      <c r="F1720" s="5">
        <f>IF(P1720&gt;0,RANK(P1720,(N1720:P1720,Q1720:AE1720)),0)</f>
        <v>0</v>
      </c>
      <c r="G1720" s="131">
        <f t="shared" si="692"/>
        <v>14097</v>
      </c>
      <c r="H1720" s="136">
        <f t="shared" si="693"/>
        <v>0.20487741072855958</v>
      </c>
      <c r="I1720" s="2"/>
      <c r="J1720" s="2">
        <f t="shared" si="695"/>
        <v>0.3837254930457657</v>
      </c>
      <c r="K1720" s="2">
        <f t="shared" si="696"/>
        <v>0.58860290377432534</v>
      </c>
      <c r="L1720" s="2">
        <f t="shared" si="697"/>
        <v>0</v>
      </c>
      <c r="M1720" s="2">
        <f t="shared" si="698"/>
        <v>2.7671603179909021E-2</v>
      </c>
      <c r="N1720" s="63">
        <v>26403</v>
      </c>
      <c r="O1720" s="63">
        <v>40500</v>
      </c>
      <c r="P1720" s="63"/>
      <c r="Q1720" s="63">
        <v>1904</v>
      </c>
      <c r="R1720" s="63"/>
      <c r="S1720" s="63">
        <v>0</v>
      </c>
      <c r="T1720" s="63"/>
      <c r="U1720" s="63">
        <v>0</v>
      </c>
      <c r="V1720" s="63"/>
      <c r="W1720" s="63">
        <f t="shared" si="691"/>
        <v>0</v>
      </c>
      <c r="X1720" s="63">
        <v>0</v>
      </c>
      <c r="Y1720" s="63">
        <v>0</v>
      </c>
      <c r="Z1720" s="63">
        <v>0</v>
      </c>
      <c r="AA1720" s="63"/>
      <c r="AB1720" s="63"/>
      <c r="AC1720" s="63">
        <v>0</v>
      </c>
      <c r="AD1720" s="63"/>
      <c r="AE1720" s="63"/>
      <c r="AF1720" s="63"/>
      <c r="AG1720" s="63"/>
      <c r="AH1720" s="63">
        <v>0</v>
      </c>
      <c r="AI1720" s="63"/>
      <c r="AJ1720" s="63"/>
      <c r="AK1720" s="63"/>
      <c r="AL1720" s="63">
        <v>0</v>
      </c>
      <c r="AM1720" s="63">
        <v>0</v>
      </c>
      <c r="AN1720" s="63"/>
      <c r="AO1720" s="63"/>
      <c r="AP1720" s="63"/>
      <c r="AQ1720" s="63">
        <v>0</v>
      </c>
      <c r="AS1720" s="5">
        <f>IF(Q1720&gt;0,RANK(Q1720,(N1720:P1720,Q1720:AE1720)),0)</f>
        <v>3</v>
      </c>
      <c r="AT1720" s="5">
        <f>IF(R1720&gt;0,RANK(R1720,(N1720:P1720,Q1720:AE1720)),0)</f>
        <v>0</v>
      </c>
      <c r="AU1720" s="5">
        <f>IF(T1720&gt;0,RANK(T1720,(N1720:P1720,Q1720:AE1720)),0)</f>
        <v>0</v>
      </c>
      <c r="AV1720" s="5">
        <f>IF(S1720&gt;0,RANK(S1720,(N1720:P1720,Q1720:AE1720)),0)</f>
        <v>0</v>
      </c>
      <c r="AW1720" s="2">
        <f t="shared" si="699"/>
        <v>2.7671603179909021E-2</v>
      </c>
      <c r="AX1720" s="2">
        <f t="shared" si="700"/>
        <v>0</v>
      </c>
      <c r="AY1720" s="2">
        <f t="shared" si="701"/>
        <v>0</v>
      </c>
      <c r="AZ1720" s="2">
        <f t="shared" si="702"/>
        <v>0</v>
      </c>
      <c r="BB1720" t="s">
        <v>1323</v>
      </c>
      <c r="BC1720" t="s">
        <v>1099</v>
      </c>
      <c r="BD1720">
        <v>1</v>
      </c>
      <c r="BF1720" s="111">
        <v>30</v>
      </c>
      <c r="BG1720" s="113">
        <v>111</v>
      </c>
      <c r="BH1720" s="117">
        <f t="shared" si="703"/>
        <v>30111</v>
      </c>
      <c r="BJ1720" s="5" t="s">
        <v>3185</v>
      </c>
    </row>
    <row r="1721" spans="1:79" collapsed="1">
      <c r="A1721" t="s">
        <v>1059</v>
      </c>
      <c r="B1721" t="s">
        <v>548</v>
      </c>
      <c r="C1721" s="1">
        <f t="shared" si="694"/>
        <v>484048</v>
      </c>
      <c r="D1721" s="5">
        <f>IF(N1721&gt;0, RANK(N1721,(N1721:P1721,Q1721:AE1721)),0)</f>
        <v>2</v>
      </c>
      <c r="E1721" s="5">
        <f>IF(O1721&gt;0,RANK(O1721,(N1721:P1721,Q1721:AE1721)),0)</f>
        <v>1</v>
      </c>
      <c r="F1721" s="5">
        <f>IF(P1721&gt;0,RANK(P1721,(N1721:P1721,Q1721:AE1721)),0)</f>
        <v>0</v>
      </c>
      <c r="G1721" s="131">
        <f t="shared" si="692"/>
        <v>66089</v>
      </c>
      <c r="H1721" s="136">
        <f t="shared" si="693"/>
        <v>0.13653398010114701</v>
      </c>
      <c r="I1721" s="2"/>
      <c r="J1721" s="2">
        <f t="shared" si="695"/>
        <v>0.41698137374805805</v>
      </c>
      <c r="K1721" s="2">
        <f t="shared" si="696"/>
        <v>0.55351535384920503</v>
      </c>
      <c r="L1721" s="2">
        <f t="shared" si="697"/>
        <v>0</v>
      </c>
      <c r="M1721" s="2">
        <f t="shared" si="698"/>
        <v>2.9503272402736869E-2</v>
      </c>
      <c r="N1721" s="63">
        <f>SUM(N1665:N1720)</f>
        <v>201839</v>
      </c>
      <c r="O1721" s="63">
        <f>SUM(O1665:O1720)</f>
        <v>267928</v>
      </c>
      <c r="P1721" s="63">
        <f>SUM(P1665:P1720)</f>
        <v>0</v>
      </c>
      <c r="Q1721" s="63">
        <f>SUM(Q1665:Q1720)</f>
        <v>14165</v>
      </c>
      <c r="R1721" s="63"/>
      <c r="S1721" s="63">
        <f>SUM(S1665:S1720)</f>
        <v>39</v>
      </c>
      <c r="T1721" s="63"/>
      <c r="U1721" s="63">
        <f>SUM(U1665:U1720)</f>
        <v>4</v>
      </c>
      <c r="V1721" s="63"/>
      <c r="W1721" s="63">
        <f>SUM(W1665:W1720)</f>
        <v>1</v>
      </c>
      <c r="X1721" s="63">
        <f>SUM(X1665:X1720)</f>
        <v>59</v>
      </c>
      <c r="Y1721" s="63">
        <f>SUM(Y1665:Y1720)</f>
        <v>5</v>
      </c>
      <c r="Z1721" s="63">
        <f>SUM(Z1665:Z1720)</f>
        <v>6</v>
      </c>
      <c r="AA1721" s="63"/>
      <c r="AB1721" s="63"/>
      <c r="AC1721" s="63">
        <f>SUM(AC1665:AC1720)</f>
        <v>0</v>
      </c>
      <c r="AD1721" s="63"/>
      <c r="AE1721" s="63"/>
      <c r="AF1721" s="63"/>
      <c r="AG1721" s="63"/>
      <c r="AH1721" s="63">
        <f>SUM(AH1665:AH1720)</f>
        <v>2</v>
      </c>
      <c r="AI1721" s="63"/>
      <c r="AJ1721" s="63"/>
      <c r="AK1721" s="63"/>
      <c r="AL1721" s="63">
        <f>SUM(AL1665:AL1720)</f>
        <v>0</v>
      </c>
      <c r="AM1721" s="63">
        <f>SUM(AM1665:AM1720)</f>
        <v>0</v>
      </c>
      <c r="AN1721" s="63"/>
      <c r="AO1721" s="63"/>
      <c r="AP1721" s="63"/>
      <c r="AQ1721" s="63">
        <f>SUM(AQ1665:AQ1720)</f>
        <v>0</v>
      </c>
      <c r="AS1721" s="5">
        <f>IF(Q1721&gt;0,RANK(Q1721,(N1721:P1721,Q1721:AE1721)),0)</f>
        <v>3</v>
      </c>
      <c r="AT1721" s="5">
        <f>IF(R1721&gt;0,RANK(R1721,(N1721:P1721,Q1721:AE1721)),0)</f>
        <v>0</v>
      </c>
      <c r="AU1721" s="5">
        <f>IF(T1721&gt;0,RANK(T1721,(N1721:P1721,Q1721:AE1721)),0)</f>
        <v>0</v>
      </c>
      <c r="AV1721" s="5">
        <f>IF(S1721&gt;0,RANK(S1721,(N1721:P1721,Q1721:AE1721)),0)</f>
        <v>5</v>
      </c>
      <c r="AW1721" s="2">
        <f t="shared" si="699"/>
        <v>2.9263626747760552E-2</v>
      </c>
      <c r="AX1721" s="2">
        <f t="shared" si="700"/>
        <v>0</v>
      </c>
      <c r="AY1721" s="2">
        <f t="shared" si="701"/>
        <v>0</v>
      </c>
      <c r="AZ1721" s="2">
        <f t="shared" si="702"/>
        <v>8.0570521931709247E-5</v>
      </c>
      <c r="BB1721" t="s">
        <v>1059</v>
      </c>
      <c r="BC1721" t="s">
        <v>548</v>
      </c>
      <c r="BF1721" s="111">
        <v>30</v>
      </c>
      <c r="BG1721" s="113"/>
      <c r="BH1721" s="111">
        <v>30</v>
      </c>
      <c r="BJ1721" s="5" t="s">
        <v>718</v>
      </c>
      <c r="BW1721" s="63">
        <f>SUM(BW1665:BW1720)</f>
        <v>0</v>
      </c>
      <c r="BY1721" s="63">
        <f>SUM(BY1665:BY1720)</f>
        <v>1</v>
      </c>
      <c r="BZ1721" s="63">
        <f>SUM(BZ1665:BZ1720)</f>
        <v>0</v>
      </c>
      <c r="CA1721" s="63">
        <f>SUM(CA1665:CA1720)</f>
        <v>0</v>
      </c>
    </row>
    <row r="1722" spans="1:79">
      <c r="C1722" s="1"/>
      <c r="E1722" s="5"/>
      <c r="F1722" s="5"/>
      <c r="G1722" s="131"/>
      <c r="H1722" s="136"/>
      <c r="I1722" s="2"/>
      <c r="N1722" s="63"/>
      <c r="O1722" s="63"/>
      <c r="P1722" s="63"/>
      <c r="Q1722" s="63"/>
      <c r="R1722" s="63"/>
      <c r="S1722" s="63"/>
      <c r="T1722" s="63"/>
      <c r="U1722" s="63"/>
      <c r="V1722" s="63"/>
      <c r="W1722" s="63"/>
      <c r="X1722" s="63"/>
      <c r="Y1722" s="63"/>
      <c r="Z1722" s="63"/>
      <c r="AA1722" s="63"/>
      <c r="AB1722" s="63"/>
      <c r="AC1722" s="63"/>
      <c r="AD1722" s="63"/>
      <c r="AE1722" s="63"/>
      <c r="AF1722" s="63"/>
      <c r="AG1722" s="63"/>
      <c r="AH1722" s="63"/>
      <c r="AI1722" s="63"/>
      <c r="AJ1722" s="63"/>
      <c r="AK1722" s="63"/>
      <c r="AL1722" s="63"/>
      <c r="AM1722" s="63"/>
      <c r="AN1722" s="63"/>
      <c r="AO1722" s="63"/>
      <c r="AP1722" s="63"/>
      <c r="AQ1722" s="63"/>
      <c r="AS1722" s="5"/>
      <c r="AT1722" s="5"/>
      <c r="AU1722" s="5"/>
      <c r="AV1722" s="5"/>
      <c r="BF1722" s="111"/>
      <c r="BG1722" s="113"/>
      <c r="BH1722" s="117"/>
    </row>
    <row r="1723" spans="1:79" hidden="1" outlineLevel="1">
      <c r="A1723" t="s">
        <v>1034</v>
      </c>
      <c r="B1723" t="s">
        <v>293</v>
      </c>
      <c r="C1723" s="1">
        <f t="shared" ref="C1723:C1754" si="704">SUM(N1723:AQ1723)</f>
        <v>12670</v>
      </c>
      <c r="D1723" s="5">
        <f>IF(N1723&gt;0, RANK(N1723,(N1723:P1723,Q1723:AE1723)),0)</f>
        <v>2</v>
      </c>
      <c r="E1723" s="5">
        <f>IF(O1723&gt;0,RANK(O1723,(N1723:P1723,Q1723:AE1723)),0)</f>
        <v>1</v>
      </c>
      <c r="F1723" s="5">
        <f>IF(P1723&gt;0,RANK(P1723,(N1723:P1723,Q1723:AE1723)),0)</f>
        <v>0</v>
      </c>
      <c r="G1723" s="131">
        <f t="shared" si="692"/>
        <v>4254</v>
      </c>
      <c r="H1723" s="136">
        <f t="shared" si="693"/>
        <v>0.33575374901341754</v>
      </c>
      <c r="I1723" s="2"/>
      <c r="J1723" s="2">
        <f t="shared" ref="J1723:J1754" si="705">IF($C1723=0,"-",N1723/$C1723)</f>
        <v>0.32059984214680348</v>
      </c>
      <c r="K1723" s="2">
        <f t="shared" ref="K1723:K1754" si="706">IF($C1723=0,"-",O1723/$C1723)</f>
        <v>0.65635359116022096</v>
      </c>
      <c r="L1723" s="2">
        <f t="shared" ref="L1723:L1754" si="707">IF($C1723=0,"-",P1723/$C1723)</f>
        <v>0</v>
      </c>
      <c r="M1723" s="2">
        <f t="shared" ref="M1723:M1754" si="708">IF(C1723=0,"-",(1-J1723-K1723-L1723))</f>
        <v>2.3046566692975556E-2</v>
      </c>
      <c r="N1723" s="63">
        <v>4062</v>
      </c>
      <c r="O1723" s="63">
        <v>8316</v>
      </c>
      <c r="P1723" s="63"/>
      <c r="Q1723" s="63">
        <v>180</v>
      </c>
      <c r="R1723" s="63"/>
      <c r="S1723" s="63"/>
      <c r="T1723" s="63"/>
      <c r="U1723" s="63"/>
      <c r="V1723" s="63"/>
      <c r="W1723" s="63">
        <v>66</v>
      </c>
      <c r="X1723" s="63"/>
      <c r="Y1723" s="63"/>
      <c r="Z1723" s="63"/>
      <c r="AA1723" s="63"/>
      <c r="AB1723" s="63"/>
      <c r="AC1723" s="63"/>
      <c r="AD1723" s="63"/>
      <c r="AE1723" s="63"/>
      <c r="AF1723" s="63"/>
      <c r="AG1723" s="63"/>
      <c r="AH1723" s="63"/>
      <c r="AI1723" s="63">
        <v>46</v>
      </c>
      <c r="AJ1723" s="63"/>
      <c r="AK1723" s="63"/>
      <c r="AL1723" s="63"/>
      <c r="AM1723" s="63"/>
      <c r="AN1723" s="63"/>
      <c r="AO1723" s="63"/>
      <c r="AP1723" s="63"/>
      <c r="AQ1723" s="63"/>
      <c r="AS1723" s="5">
        <f>IF(Q1723&gt;0,RANK(Q1723,(N1723:P1723,Q1723:AE1723)),0)</f>
        <v>3</v>
      </c>
      <c r="AT1723" s="5">
        <f>IF(R1723&gt;0,RANK(R1723,(N1723:P1723,Q1723:AE1723)),0)</f>
        <v>0</v>
      </c>
      <c r="AU1723" s="5">
        <f>IF(T1723&gt;0,RANK(T1723,(N1723:P1723,Q1723:AE1723)),0)</f>
        <v>0</v>
      </c>
      <c r="AV1723" s="5">
        <f>IF(S1723&gt;0,RANK(S1723,(N1723:P1723,Q1723:AE1723)),0)</f>
        <v>0</v>
      </c>
      <c r="AW1723" s="2">
        <f t="shared" ref="AW1723:AW1754" si="709">IF($C1723=0,"-",Q1723/$C1723)</f>
        <v>1.4206787687450671E-2</v>
      </c>
      <c r="AX1723" s="2">
        <f t="shared" ref="AX1723:AX1754" si="710">IF($C1723=0,"-",R1723/$C1723)</f>
        <v>0</v>
      </c>
      <c r="AY1723" s="2">
        <f t="shared" ref="AY1723:AY1754" si="711">IF($C1723=0,"-",T1723/$C1723)</f>
        <v>0</v>
      </c>
      <c r="AZ1723" s="2">
        <f t="shared" ref="AZ1723:AZ1754" si="712">IF($C1723=0,"-",S1723/$C1723)</f>
        <v>0</v>
      </c>
      <c r="BB1723" t="s">
        <v>1034</v>
      </c>
      <c r="BC1723" t="s">
        <v>293</v>
      </c>
      <c r="BD1723">
        <v>3</v>
      </c>
      <c r="BF1723" s="111">
        <v>31</v>
      </c>
      <c r="BG1723" s="113">
        <v>1</v>
      </c>
      <c r="BH1723" s="117">
        <f t="shared" si="703"/>
        <v>31001</v>
      </c>
      <c r="BJ1723" s="5" t="s">
        <v>3185</v>
      </c>
    </row>
    <row r="1724" spans="1:79" hidden="1" outlineLevel="1">
      <c r="A1724" t="s">
        <v>1951</v>
      </c>
      <c r="B1724" t="s">
        <v>293</v>
      </c>
      <c r="C1724" s="1">
        <f t="shared" si="704"/>
        <v>3232</v>
      </c>
      <c r="D1724" s="5">
        <f>IF(N1724&gt;0, RANK(N1724,(N1724:P1724,Q1724:AE1724)),0)</f>
        <v>2</v>
      </c>
      <c r="E1724" s="5">
        <f>IF(O1724&gt;0,RANK(O1724,(N1724:P1724,Q1724:AE1724)),0)</f>
        <v>1</v>
      </c>
      <c r="F1724" s="5">
        <f>IF(P1724&gt;0,RANK(P1724,(N1724:P1724,Q1724:AE1724)),0)</f>
        <v>0</v>
      </c>
      <c r="G1724" s="131">
        <f t="shared" si="692"/>
        <v>2025</v>
      </c>
      <c r="H1724" s="136">
        <f t="shared" si="693"/>
        <v>0.62654702970297027</v>
      </c>
      <c r="I1724" s="2"/>
      <c r="J1724" s="2">
        <f t="shared" si="705"/>
        <v>0.17667079207920791</v>
      </c>
      <c r="K1724" s="2">
        <f t="shared" si="706"/>
        <v>0.80321782178217827</v>
      </c>
      <c r="L1724" s="2">
        <f t="shared" si="707"/>
        <v>0</v>
      </c>
      <c r="M1724" s="2">
        <f t="shared" si="708"/>
        <v>2.0111386138613851E-2</v>
      </c>
      <c r="N1724" s="63">
        <v>571</v>
      </c>
      <c r="O1724" s="63">
        <v>2596</v>
      </c>
      <c r="P1724" s="63"/>
      <c r="Q1724" s="63">
        <v>39</v>
      </c>
      <c r="R1724" s="63"/>
      <c r="S1724" s="63"/>
      <c r="T1724" s="63"/>
      <c r="U1724" s="63"/>
      <c r="V1724" s="63"/>
      <c r="W1724" s="63">
        <v>11</v>
      </c>
      <c r="X1724" s="63"/>
      <c r="Y1724" s="63"/>
      <c r="Z1724" s="63"/>
      <c r="AA1724" s="63"/>
      <c r="AB1724" s="63"/>
      <c r="AC1724" s="63"/>
      <c r="AD1724" s="63"/>
      <c r="AE1724" s="63"/>
      <c r="AF1724" s="63"/>
      <c r="AG1724" s="63"/>
      <c r="AH1724" s="63"/>
      <c r="AI1724" s="63">
        <v>15</v>
      </c>
      <c r="AJ1724" s="63"/>
      <c r="AK1724" s="63"/>
      <c r="AL1724" s="63"/>
      <c r="AM1724" s="63"/>
      <c r="AN1724" s="63"/>
      <c r="AO1724" s="63"/>
      <c r="AP1724" s="63"/>
      <c r="AQ1724" s="63"/>
      <c r="AS1724" s="5">
        <f>IF(Q1724&gt;0,RANK(Q1724,(N1724:P1724,Q1724:AE1724)),0)</f>
        <v>3</v>
      </c>
      <c r="AT1724" s="5">
        <f>IF(R1724&gt;0,RANK(R1724,(N1724:P1724,Q1724:AE1724)),0)</f>
        <v>0</v>
      </c>
      <c r="AU1724" s="5">
        <f>IF(T1724&gt;0,RANK(T1724,(N1724:P1724,Q1724:AE1724)),0)</f>
        <v>0</v>
      </c>
      <c r="AV1724" s="5">
        <f>IF(S1724&gt;0,RANK(S1724,(N1724:P1724,Q1724:AE1724)),0)</f>
        <v>0</v>
      </c>
      <c r="AW1724" s="2">
        <f t="shared" si="709"/>
        <v>1.2066831683168317E-2</v>
      </c>
      <c r="AX1724" s="2">
        <f t="shared" si="710"/>
        <v>0</v>
      </c>
      <c r="AY1724" s="2">
        <f t="shared" si="711"/>
        <v>0</v>
      </c>
      <c r="AZ1724" s="2">
        <f t="shared" si="712"/>
        <v>0</v>
      </c>
      <c r="BB1724" t="s">
        <v>1951</v>
      </c>
      <c r="BC1724" t="s">
        <v>293</v>
      </c>
      <c r="BD1724">
        <v>3</v>
      </c>
      <c r="BF1724" s="111">
        <v>31</v>
      </c>
      <c r="BG1724" s="113">
        <v>3</v>
      </c>
      <c r="BH1724" s="117">
        <f t="shared" si="703"/>
        <v>31003</v>
      </c>
      <c r="BJ1724" s="5" t="s">
        <v>3185</v>
      </c>
    </row>
    <row r="1725" spans="1:79" hidden="1" outlineLevel="1">
      <c r="A1725" t="s">
        <v>2257</v>
      </c>
      <c r="B1725" t="s">
        <v>293</v>
      </c>
      <c r="C1725" s="1">
        <f t="shared" si="704"/>
        <v>262</v>
      </c>
      <c r="D1725" s="5">
        <f>IF(N1725&gt;0, RANK(N1725,(N1725:P1725,Q1725:AE1725)),0)</f>
        <v>2</v>
      </c>
      <c r="E1725" s="5">
        <f>IF(O1725&gt;0,RANK(O1725,(N1725:P1725,Q1725:AE1725)),0)</f>
        <v>1</v>
      </c>
      <c r="F1725" s="5">
        <f>IF(P1725&gt;0,RANK(P1725,(N1725:P1725,Q1725:AE1725)),0)</f>
        <v>0</v>
      </c>
      <c r="G1725" s="131">
        <f t="shared" si="692"/>
        <v>197</v>
      </c>
      <c r="H1725" s="136">
        <f t="shared" si="693"/>
        <v>0.75190839694656486</v>
      </c>
      <c r="I1725" s="2"/>
      <c r="J1725" s="2">
        <f t="shared" si="705"/>
        <v>0.11450381679389313</v>
      </c>
      <c r="K1725" s="2">
        <f t="shared" si="706"/>
        <v>0.86641221374045807</v>
      </c>
      <c r="L1725" s="2">
        <f t="shared" si="707"/>
        <v>0</v>
      </c>
      <c r="M1725" s="2">
        <f t="shared" si="708"/>
        <v>1.9083969465648831E-2</v>
      </c>
      <c r="N1725" s="63">
        <v>30</v>
      </c>
      <c r="O1725" s="63">
        <v>227</v>
      </c>
      <c r="P1725" s="63"/>
      <c r="Q1725" s="63">
        <v>4</v>
      </c>
      <c r="R1725" s="63"/>
      <c r="S1725" s="63"/>
      <c r="T1725" s="63"/>
      <c r="U1725" s="63"/>
      <c r="V1725" s="63"/>
      <c r="W1725" s="63">
        <v>1</v>
      </c>
      <c r="X1725" s="63"/>
      <c r="Y1725" s="63"/>
      <c r="Z1725" s="63"/>
      <c r="AA1725" s="63"/>
      <c r="AB1725" s="63"/>
      <c r="AC1725" s="63"/>
      <c r="AD1725" s="63"/>
      <c r="AE1725" s="63"/>
      <c r="AF1725" s="63"/>
      <c r="AG1725" s="63"/>
      <c r="AH1725" s="63"/>
      <c r="AI1725" s="63">
        <v>0</v>
      </c>
      <c r="AJ1725" s="63"/>
      <c r="AK1725" s="63"/>
      <c r="AL1725" s="63"/>
      <c r="AM1725" s="63"/>
      <c r="AN1725" s="63"/>
      <c r="AO1725" s="63"/>
      <c r="AP1725" s="63"/>
      <c r="AQ1725" s="63"/>
      <c r="AS1725" s="5">
        <f>IF(Q1725&gt;0,RANK(Q1725,(N1725:P1725,Q1725:AE1725)),0)</f>
        <v>3</v>
      </c>
      <c r="AT1725" s="5">
        <f>IF(R1725&gt;0,RANK(R1725,(N1725:P1725,Q1725:AE1725)),0)</f>
        <v>0</v>
      </c>
      <c r="AU1725" s="5">
        <f>IF(T1725&gt;0,RANK(T1725,(N1725:P1725,Q1725:AE1725)),0)</f>
        <v>0</v>
      </c>
      <c r="AV1725" s="5">
        <f>IF(S1725&gt;0,RANK(S1725,(N1725:P1725,Q1725:AE1725)),0)</f>
        <v>0</v>
      </c>
      <c r="AW1725" s="2">
        <f t="shared" si="709"/>
        <v>1.5267175572519083E-2</v>
      </c>
      <c r="AX1725" s="2">
        <f t="shared" si="710"/>
        <v>0</v>
      </c>
      <c r="AY1725" s="2">
        <f t="shared" si="711"/>
        <v>0</v>
      </c>
      <c r="AZ1725" s="2">
        <f t="shared" si="712"/>
        <v>0</v>
      </c>
      <c r="BB1725" t="s">
        <v>2257</v>
      </c>
      <c r="BC1725" t="s">
        <v>293</v>
      </c>
      <c r="BD1725">
        <v>3</v>
      </c>
      <c r="BF1725" s="111">
        <v>31</v>
      </c>
      <c r="BG1725" s="113">
        <v>5</v>
      </c>
      <c r="BH1725" s="117">
        <f t="shared" si="703"/>
        <v>31005</v>
      </c>
      <c r="BJ1725" s="5" t="s">
        <v>3185</v>
      </c>
    </row>
    <row r="1726" spans="1:79" hidden="1" outlineLevel="1">
      <c r="A1726" t="s">
        <v>1762</v>
      </c>
      <c r="B1726" t="s">
        <v>293</v>
      </c>
      <c r="C1726" s="1">
        <f t="shared" si="704"/>
        <v>411</v>
      </c>
      <c r="D1726" s="5">
        <f>IF(N1726&gt;0, RANK(N1726,(N1726:P1726,Q1726:AE1726)),0)</f>
        <v>2</v>
      </c>
      <c r="E1726" s="5">
        <f>IF(O1726&gt;0,RANK(O1726,(N1726:P1726,Q1726:AE1726)),0)</f>
        <v>1</v>
      </c>
      <c r="F1726" s="5">
        <f>IF(P1726&gt;0,RANK(P1726,(N1726:P1726,Q1726:AE1726)),0)</f>
        <v>0</v>
      </c>
      <c r="G1726" s="131">
        <f t="shared" si="692"/>
        <v>291</v>
      </c>
      <c r="H1726" s="136">
        <f t="shared" si="693"/>
        <v>0.70802919708029199</v>
      </c>
      <c r="I1726" s="2"/>
      <c r="J1726" s="2">
        <f t="shared" si="705"/>
        <v>0.13381995133819952</v>
      </c>
      <c r="K1726" s="2">
        <f t="shared" si="706"/>
        <v>0.84184914841849146</v>
      </c>
      <c r="L1726" s="2">
        <f t="shared" si="707"/>
        <v>0</v>
      </c>
      <c r="M1726" s="2">
        <f t="shared" si="708"/>
        <v>2.4330900243309084E-2</v>
      </c>
      <c r="N1726" s="63">
        <v>55</v>
      </c>
      <c r="O1726" s="63">
        <v>346</v>
      </c>
      <c r="P1726" s="63"/>
      <c r="Q1726" s="63">
        <v>6</v>
      </c>
      <c r="R1726" s="63"/>
      <c r="S1726" s="63"/>
      <c r="T1726" s="63"/>
      <c r="U1726" s="63"/>
      <c r="V1726" s="63"/>
      <c r="W1726" s="63">
        <v>2</v>
      </c>
      <c r="X1726" s="63"/>
      <c r="Y1726" s="63"/>
      <c r="Z1726" s="63"/>
      <c r="AA1726" s="63"/>
      <c r="AB1726" s="63"/>
      <c r="AC1726" s="63"/>
      <c r="AD1726" s="63"/>
      <c r="AE1726" s="63"/>
      <c r="AF1726" s="63"/>
      <c r="AG1726" s="63"/>
      <c r="AH1726" s="63"/>
      <c r="AI1726" s="63">
        <v>2</v>
      </c>
      <c r="AJ1726" s="63"/>
      <c r="AK1726" s="63"/>
      <c r="AL1726" s="63"/>
      <c r="AM1726" s="63"/>
      <c r="AN1726" s="63"/>
      <c r="AO1726" s="63"/>
      <c r="AP1726" s="63"/>
      <c r="AQ1726" s="63"/>
      <c r="AS1726" s="5">
        <f>IF(Q1726&gt;0,RANK(Q1726,(N1726:P1726,Q1726:AE1726)),0)</f>
        <v>3</v>
      </c>
      <c r="AT1726" s="5">
        <f>IF(R1726&gt;0,RANK(R1726,(N1726:P1726,Q1726:AE1726)),0)</f>
        <v>0</v>
      </c>
      <c r="AU1726" s="5">
        <f>IF(T1726&gt;0,RANK(T1726,(N1726:P1726,Q1726:AE1726)),0)</f>
        <v>0</v>
      </c>
      <c r="AV1726" s="5">
        <f>IF(S1726&gt;0,RANK(S1726,(N1726:P1726,Q1726:AE1726)),0)</f>
        <v>0</v>
      </c>
      <c r="AW1726" s="2">
        <f t="shared" si="709"/>
        <v>1.4598540145985401E-2</v>
      </c>
      <c r="AX1726" s="2">
        <f t="shared" si="710"/>
        <v>0</v>
      </c>
      <c r="AY1726" s="2">
        <f t="shared" si="711"/>
        <v>0</v>
      </c>
      <c r="AZ1726" s="2">
        <f t="shared" si="712"/>
        <v>0</v>
      </c>
      <c r="BB1726" t="s">
        <v>1762</v>
      </c>
      <c r="BC1726" t="s">
        <v>293</v>
      </c>
      <c r="BD1726">
        <v>3</v>
      </c>
      <c r="BF1726" s="111">
        <v>31</v>
      </c>
      <c r="BG1726" s="113">
        <v>7</v>
      </c>
      <c r="BH1726" s="117">
        <f t="shared" si="703"/>
        <v>31007</v>
      </c>
      <c r="BJ1726" s="5" t="s">
        <v>3185</v>
      </c>
    </row>
    <row r="1727" spans="1:79" hidden="1" outlineLevel="1">
      <c r="A1727" t="s">
        <v>801</v>
      </c>
      <c r="B1727" t="s">
        <v>293</v>
      </c>
      <c r="C1727" s="1">
        <f t="shared" si="704"/>
        <v>303</v>
      </c>
      <c r="D1727" s="5">
        <f>IF(N1727&gt;0, RANK(N1727,(N1727:P1727,Q1727:AE1727)),0)</f>
        <v>2</v>
      </c>
      <c r="E1727" s="5">
        <f>IF(O1727&gt;0,RANK(O1727,(N1727:P1727,Q1727:AE1727)),0)</f>
        <v>1</v>
      </c>
      <c r="F1727" s="5">
        <f>IF(P1727&gt;0,RANK(P1727,(N1727:P1727,Q1727:AE1727)),0)</f>
        <v>0</v>
      </c>
      <c r="G1727" s="131">
        <f t="shared" si="692"/>
        <v>239</v>
      </c>
      <c r="H1727" s="136">
        <f t="shared" si="693"/>
        <v>0.78877887788778878</v>
      </c>
      <c r="I1727" s="2"/>
      <c r="J1727" s="2">
        <f t="shared" si="705"/>
        <v>9.5709570957095716E-2</v>
      </c>
      <c r="K1727" s="2">
        <f t="shared" si="706"/>
        <v>0.88448844884488453</v>
      </c>
      <c r="L1727" s="2">
        <f t="shared" si="707"/>
        <v>0</v>
      </c>
      <c r="M1727" s="2">
        <f t="shared" si="708"/>
        <v>1.9801980198019709E-2</v>
      </c>
      <c r="N1727" s="63">
        <v>29</v>
      </c>
      <c r="O1727" s="63">
        <v>268</v>
      </c>
      <c r="P1727" s="63"/>
      <c r="Q1727" s="63">
        <v>4</v>
      </c>
      <c r="R1727" s="63"/>
      <c r="S1727" s="63"/>
      <c r="T1727" s="63"/>
      <c r="U1727" s="63"/>
      <c r="V1727" s="63"/>
      <c r="W1727" s="63">
        <v>2</v>
      </c>
      <c r="X1727" s="63"/>
      <c r="Y1727" s="63"/>
      <c r="Z1727" s="63"/>
      <c r="AA1727" s="63"/>
      <c r="AB1727" s="63"/>
      <c r="AC1727" s="63"/>
      <c r="AD1727" s="63"/>
      <c r="AE1727" s="63"/>
      <c r="AF1727" s="63"/>
      <c r="AG1727" s="63"/>
      <c r="AH1727" s="63"/>
      <c r="AI1727" s="63">
        <v>0</v>
      </c>
      <c r="AJ1727" s="63"/>
      <c r="AK1727" s="63"/>
      <c r="AL1727" s="63"/>
      <c r="AM1727" s="63"/>
      <c r="AN1727" s="63"/>
      <c r="AO1727" s="63"/>
      <c r="AP1727" s="63"/>
      <c r="AQ1727" s="63"/>
      <c r="AS1727" s="5">
        <f>IF(Q1727&gt;0,RANK(Q1727,(N1727:P1727,Q1727:AE1727)),0)</f>
        <v>3</v>
      </c>
      <c r="AT1727" s="5">
        <f>IF(R1727&gt;0,RANK(R1727,(N1727:P1727,Q1727:AE1727)),0)</f>
        <v>0</v>
      </c>
      <c r="AU1727" s="5">
        <f>IF(T1727&gt;0,RANK(T1727,(N1727:P1727,Q1727:AE1727)),0)</f>
        <v>0</v>
      </c>
      <c r="AV1727" s="5">
        <f>IF(S1727&gt;0,RANK(S1727,(N1727:P1727,Q1727:AE1727)),0)</f>
        <v>0</v>
      </c>
      <c r="AW1727" s="2">
        <f t="shared" si="709"/>
        <v>1.3201320132013201E-2</v>
      </c>
      <c r="AX1727" s="2">
        <f t="shared" si="710"/>
        <v>0</v>
      </c>
      <c r="AY1727" s="2">
        <f t="shared" si="711"/>
        <v>0</v>
      </c>
      <c r="AZ1727" s="2">
        <f t="shared" si="712"/>
        <v>0</v>
      </c>
      <c r="BB1727" t="s">
        <v>801</v>
      </c>
      <c r="BC1727" t="s">
        <v>293</v>
      </c>
      <c r="BD1727">
        <v>3</v>
      </c>
      <c r="BF1727" s="111">
        <v>31</v>
      </c>
      <c r="BG1727" s="113">
        <v>9</v>
      </c>
      <c r="BH1727" s="117">
        <f t="shared" si="703"/>
        <v>31009</v>
      </c>
      <c r="BJ1727" s="5" t="s">
        <v>3185</v>
      </c>
    </row>
    <row r="1728" spans="1:79" hidden="1" outlineLevel="1">
      <c r="A1728" t="s">
        <v>1051</v>
      </c>
      <c r="B1728" t="s">
        <v>293</v>
      </c>
      <c r="C1728" s="1">
        <f t="shared" si="704"/>
        <v>2806</v>
      </c>
      <c r="D1728" s="5">
        <f>IF(N1728&gt;0, RANK(N1728,(N1728:P1728,Q1728:AE1728)),0)</f>
        <v>2</v>
      </c>
      <c r="E1728" s="5">
        <f>IF(O1728&gt;0,RANK(O1728,(N1728:P1728,Q1728:AE1728)),0)</f>
        <v>1</v>
      </c>
      <c r="F1728" s="5">
        <f>IF(P1728&gt;0,RANK(P1728,(N1728:P1728,Q1728:AE1728)),0)</f>
        <v>0</v>
      </c>
      <c r="G1728" s="131">
        <f t="shared" si="692"/>
        <v>1523</v>
      </c>
      <c r="H1728" s="136">
        <f t="shared" si="693"/>
        <v>0.54276550249465427</v>
      </c>
      <c r="I1728" s="2"/>
      <c r="J1728" s="2">
        <f t="shared" si="705"/>
        <v>0.21917320028510334</v>
      </c>
      <c r="K1728" s="2">
        <f t="shared" si="706"/>
        <v>0.76193870277975762</v>
      </c>
      <c r="L1728" s="2">
        <f t="shared" si="707"/>
        <v>0</v>
      </c>
      <c r="M1728" s="2">
        <f t="shared" si="708"/>
        <v>1.8888096935139043E-2</v>
      </c>
      <c r="N1728" s="63">
        <v>615</v>
      </c>
      <c r="O1728" s="63">
        <v>2138</v>
      </c>
      <c r="P1728" s="63"/>
      <c r="Q1728" s="63">
        <v>31</v>
      </c>
      <c r="R1728" s="63"/>
      <c r="S1728" s="63"/>
      <c r="T1728" s="63"/>
      <c r="U1728" s="63"/>
      <c r="V1728" s="63"/>
      <c r="W1728" s="63">
        <v>5</v>
      </c>
      <c r="X1728" s="63"/>
      <c r="Y1728" s="63"/>
      <c r="Z1728" s="63"/>
      <c r="AA1728" s="63"/>
      <c r="AB1728" s="63"/>
      <c r="AC1728" s="63"/>
      <c r="AD1728" s="63"/>
      <c r="AE1728" s="63"/>
      <c r="AF1728" s="63"/>
      <c r="AG1728" s="63"/>
      <c r="AH1728" s="63"/>
      <c r="AI1728" s="63">
        <v>17</v>
      </c>
      <c r="AJ1728" s="63"/>
      <c r="AK1728" s="63"/>
      <c r="AL1728" s="63"/>
      <c r="AM1728" s="63"/>
      <c r="AN1728" s="63"/>
      <c r="AO1728" s="63"/>
      <c r="AP1728" s="63"/>
      <c r="AQ1728" s="63"/>
      <c r="AS1728" s="5">
        <f>IF(Q1728&gt;0,RANK(Q1728,(N1728:P1728,Q1728:AE1728)),0)</f>
        <v>3</v>
      </c>
      <c r="AT1728" s="5">
        <f>IF(R1728&gt;0,RANK(R1728,(N1728:P1728,Q1728:AE1728)),0)</f>
        <v>0</v>
      </c>
      <c r="AU1728" s="5">
        <f>IF(T1728&gt;0,RANK(T1728,(N1728:P1728,Q1728:AE1728)),0)</f>
        <v>0</v>
      </c>
      <c r="AV1728" s="5">
        <f>IF(S1728&gt;0,RANK(S1728,(N1728:P1728,Q1728:AE1728)),0)</f>
        <v>0</v>
      </c>
      <c r="AW1728" s="2">
        <f t="shared" si="709"/>
        <v>1.1047754811119031E-2</v>
      </c>
      <c r="AX1728" s="2">
        <f t="shared" si="710"/>
        <v>0</v>
      </c>
      <c r="AY1728" s="2">
        <f t="shared" si="711"/>
        <v>0</v>
      </c>
      <c r="AZ1728" s="2">
        <f t="shared" si="712"/>
        <v>0</v>
      </c>
      <c r="BB1728" t="s">
        <v>1051</v>
      </c>
      <c r="BC1728" t="s">
        <v>293</v>
      </c>
      <c r="BD1728">
        <v>3</v>
      </c>
      <c r="BF1728" s="111">
        <v>31</v>
      </c>
      <c r="BG1728" s="113">
        <v>11</v>
      </c>
      <c r="BH1728" s="117">
        <f t="shared" si="703"/>
        <v>31011</v>
      </c>
      <c r="BJ1728" s="5" t="s">
        <v>3185</v>
      </c>
    </row>
    <row r="1729" spans="1:62" hidden="1" outlineLevel="1">
      <c r="A1729" t="s">
        <v>2189</v>
      </c>
      <c r="B1729" t="s">
        <v>293</v>
      </c>
      <c r="C1729" s="1">
        <f t="shared" si="704"/>
        <v>4705</v>
      </c>
      <c r="D1729" s="5">
        <f>IF(N1729&gt;0, RANK(N1729,(N1729:P1729,Q1729:AE1729)),0)</f>
        <v>2</v>
      </c>
      <c r="E1729" s="5">
        <f>IF(O1729&gt;0,RANK(O1729,(N1729:P1729,Q1729:AE1729)),0)</f>
        <v>1</v>
      </c>
      <c r="F1729" s="5">
        <f>IF(P1729&gt;0,RANK(P1729,(N1729:P1729,Q1729:AE1729)),0)</f>
        <v>0</v>
      </c>
      <c r="G1729" s="131">
        <f t="shared" si="692"/>
        <v>1177</v>
      </c>
      <c r="H1729" s="136">
        <f t="shared" si="693"/>
        <v>0.25015940488841659</v>
      </c>
      <c r="I1729" s="2"/>
      <c r="J1729" s="2">
        <f t="shared" si="705"/>
        <v>0.35961742826780019</v>
      </c>
      <c r="K1729" s="2">
        <f t="shared" si="706"/>
        <v>0.60977683315621678</v>
      </c>
      <c r="L1729" s="2">
        <f t="shared" si="707"/>
        <v>0</v>
      </c>
      <c r="M1729" s="2">
        <f t="shared" si="708"/>
        <v>3.0605738575983032E-2</v>
      </c>
      <c r="N1729" s="63">
        <v>1692</v>
      </c>
      <c r="O1729" s="63">
        <v>2869</v>
      </c>
      <c r="P1729" s="63"/>
      <c r="Q1729" s="63">
        <v>96</v>
      </c>
      <c r="R1729" s="63"/>
      <c r="S1729" s="63"/>
      <c r="T1729" s="63"/>
      <c r="U1729" s="63"/>
      <c r="V1729" s="63"/>
      <c r="W1729" s="63">
        <v>24</v>
      </c>
      <c r="X1729" s="63"/>
      <c r="Y1729" s="63"/>
      <c r="Z1729" s="63"/>
      <c r="AA1729" s="63"/>
      <c r="AB1729" s="63"/>
      <c r="AC1729" s="63"/>
      <c r="AD1729" s="63"/>
      <c r="AE1729" s="63"/>
      <c r="AF1729" s="63"/>
      <c r="AG1729" s="63"/>
      <c r="AH1729" s="63"/>
      <c r="AI1729" s="63">
        <v>24</v>
      </c>
      <c r="AJ1729" s="63"/>
      <c r="AK1729" s="63"/>
      <c r="AL1729" s="63"/>
      <c r="AM1729" s="63"/>
      <c r="AN1729" s="63"/>
      <c r="AO1729" s="63"/>
      <c r="AP1729" s="63"/>
      <c r="AQ1729" s="63"/>
      <c r="AS1729" s="5">
        <f>IF(Q1729&gt;0,RANK(Q1729,(N1729:P1729,Q1729:AE1729)),0)</f>
        <v>3</v>
      </c>
      <c r="AT1729" s="5">
        <f>IF(R1729&gt;0,RANK(R1729,(N1729:P1729,Q1729:AE1729)),0)</f>
        <v>0</v>
      </c>
      <c r="AU1729" s="5">
        <f>IF(T1729&gt;0,RANK(T1729,(N1729:P1729,Q1729:AE1729)),0)</f>
        <v>0</v>
      </c>
      <c r="AV1729" s="5">
        <f>IF(S1729&gt;0,RANK(S1729,(N1729:P1729,Q1729:AE1729)),0)</f>
        <v>0</v>
      </c>
      <c r="AW1729" s="2">
        <f t="shared" si="709"/>
        <v>2.0403825717321997E-2</v>
      </c>
      <c r="AX1729" s="2">
        <f t="shared" si="710"/>
        <v>0</v>
      </c>
      <c r="AY1729" s="2">
        <f t="shared" si="711"/>
        <v>0</v>
      </c>
      <c r="AZ1729" s="2">
        <f t="shared" si="712"/>
        <v>0</v>
      </c>
      <c r="BB1729" t="s">
        <v>2189</v>
      </c>
      <c r="BC1729" t="s">
        <v>293</v>
      </c>
      <c r="BD1729">
        <v>3</v>
      </c>
      <c r="BF1729" s="111">
        <v>31</v>
      </c>
      <c r="BG1729" s="113">
        <v>13</v>
      </c>
      <c r="BH1729" s="117">
        <f t="shared" si="703"/>
        <v>31013</v>
      </c>
      <c r="BJ1729" s="5" t="s">
        <v>3185</v>
      </c>
    </row>
    <row r="1730" spans="1:62" hidden="1" outlineLevel="1">
      <c r="A1730" t="s">
        <v>2297</v>
      </c>
      <c r="B1730" t="s">
        <v>293</v>
      </c>
      <c r="C1730" s="1">
        <f t="shared" si="704"/>
        <v>1071</v>
      </c>
      <c r="D1730" s="5">
        <f>IF(N1730&gt;0, RANK(N1730,(N1730:P1730,Q1730:AE1730)),0)</f>
        <v>2</v>
      </c>
      <c r="E1730" s="5">
        <f>IF(O1730&gt;0,RANK(O1730,(N1730:P1730,Q1730:AE1730)),0)</f>
        <v>1</v>
      </c>
      <c r="F1730" s="5">
        <f>IF(P1730&gt;0,RANK(P1730,(N1730:P1730,Q1730:AE1730)),0)</f>
        <v>0</v>
      </c>
      <c r="G1730" s="131">
        <f t="shared" si="692"/>
        <v>685</v>
      </c>
      <c r="H1730" s="136">
        <f t="shared" si="693"/>
        <v>0.63958916900093365</v>
      </c>
      <c r="I1730" s="2"/>
      <c r="J1730" s="2">
        <f t="shared" si="705"/>
        <v>0.17553688141923435</v>
      </c>
      <c r="K1730" s="2">
        <f t="shared" si="706"/>
        <v>0.81512605042016806</v>
      </c>
      <c r="L1730" s="2">
        <f t="shared" si="707"/>
        <v>0</v>
      </c>
      <c r="M1730" s="2">
        <f t="shared" si="708"/>
        <v>9.3370681605975392E-3</v>
      </c>
      <c r="N1730" s="63">
        <v>188</v>
      </c>
      <c r="O1730" s="63">
        <v>873</v>
      </c>
      <c r="P1730" s="63"/>
      <c r="Q1730" s="63">
        <v>5</v>
      </c>
      <c r="R1730" s="63"/>
      <c r="S1730" s="63"/>
      <c r="T1730" s="63"/>
      <c r="U1730" s="63"/>
      <c r="V1730" s="63"/>
      <c r="W1730" s="63">
        <v>0</v>
      </c>
      <c r="X1730" s="63"/>
      <c r="Y1730" s="63"/>
      <c r="Z1730" s="63"/>
      <c r="AA1730" s="63"/>
      <c r="AB1730" s="63"/>
      <c r="AC1730" s="63"/>
      <c r="AD1730" s="63"/>
      <c r="AE1730" s="63"/>
      <c r="AF1730" s="63"/>
      <c r="AG1730" s="63"/>
      <c r="AH1730" s="63"/>
      <c r="AI1730" s="63">
        <v>5</v>
      </c>
      <c r="AJ1730" s="63"/>
      <c r="AK1730" s="63"/>
      <c r="AL1730" s="63"/>
      <c r="AM1730" s="63"/>
      <c r="AN1730" s="63"/>
      <c r="AO1730" s="63"/>
      <c r="AP1730" s="63"/>
      <c r="AQ1730" s="63"/>
      <c r="AS1730" s="5">
        <f>IF(Q1730&gt;0,RANK(Q1730,(N1730:P1730,Q1730:AE1730)),0)</f>
        <v>3</v>
      </c>
      <c r="AT1730" s="5">
        <f>IF(R1730&gt;0,RANK(R1730,(N1730:P1730,Q1730:AE1730)),0)</f>
        <v>0</v>
      </c>
      <c r="AU1730" s="5">
        <f>IF(T1730&gt;0,RANK(T1730,(N1730:P1730,Q1730:AE1730)),0)</f>
        <v>0</v>
      </c>
      <c r="AV1730" s="5">
        <f>IF(S1730&gt;0,RANK(S1730,(N1730:P1730,Q1730:AE1730)),0)</f>
        <v>0</v>
      </c>
      <c r="AW1730" s="2">
        <f t="shared" si="709"/>
        <v>4.6685340802987861E-3</v>
      </c>
      <c r="AX1730" s="2">
        <f t="shared" si="710"/>
        <v>0</v>
      </c>
      <c r="AY1730" s="2">
        <f t="shared" si="711"/>
        <v>0</v>
      </c>
      <c r="AZ1730" s="2">
        <f t="shared" si="712"/>
        <v>0</v>
      </c>
      <c r="BB1730" t="s">
        <v>2297</v>
      </c>
      <c r="BC1730" t="s">
        <v>293</v>
      </c>
      <c r="BD1730">
        <v>3</v>
      </c>
      <c r="BF1730" s="111">
        <v>31</v>
      </c>
      <c r="BG1730" s="113">
        <v>15</v>
      </c>
      <c r="BH1730" s="117">
        <f t="shared" si="703"/>
        <v>31015</v>
      </c>
      <c r="BJ1730" s="5" t="s">
        <v>3185</v>
      </c>
    </row>
    <row r="1731" spans="1:62" hidden="1" outlineLevel="1">
      <c r="A1731" t="s">
        <v>584</v>
      </c>
      <c r="B1731" t="s">
        <v>293</v>
      </c>
      <c r="C1731" s="1">
        <f t="shared" si="704"/>
        <v>1555</v>
      </c>
      <c r="D1731" s="5">
        <f>IF(N1731&gt;0, RANK(N1731,(N1731:P1731,Q1731:AE1731)),0)</f>
        <v>2</v>
      </c>
      <c r="E1731" s="5">
        <f>IF(O1731&gt;0,RANK(O1731,(N1731:P1731,Q1731:AE1731)),0)</f>
        <v>1</v>
      </c>
      <c r="F1731" s="5">
        <f>IF(P1731&gt;0,RANK(P1731,(N1731:P1731,Q1731:AE1731)),0)</f>
        <v>0</v>
      </c>
      <c r="G1731" s="131">
        <f t="shared" si="692"/>
        <v>1078</v>
      </c>
      <c r="H1731" s="136">
        <f t="shared" si="693"/>
        <v>0.69324758842443734</v>
      </c>
      <c r="I1731" s="2"/>
      <c r="J1731" s="2">
        <f t="shared" si="705"/>
        <v>0.14405144694533761</v>
      </c>
      <c r="K1731" s="2">
        <f t="shared" si="706"/>
        <v>0.8372990353697749</v>
      </c>
      <c r="L1731" s="2">
        <f t="shared" si="707"/>
        <v>0</v>
      </c>
      <c r="M1731" s="2">
        <f t="shared" si="708"/>
        <v>1.864951768488754E-2</v>
      </c>
      <c r="N1731" s="63">
        <v>224</v>
      </c>
      <c r="O1731" s="63">
        <v>1302</v>
      </c>
      <c r="P1731" s="63"/>
      <c r="Q1731" s="63">
        <v>17</v>
      </c>
      <c r="R1731" s="63"/>
      <c r="S1731" s="63"/>
      <c r="T1731" s="63"/>
      <c r="U1731" s="63"/>
      <c r="V1731" s="63"/>
      <c r="W1731" s="63">
        <v>5</v>
      </c>
      <c r="X1731" s="63"/>
      <c r="Y1731" s="63"/>
      <c r="Z1731" s="63"/>
      <c r="AA1731" s="63"/>
      <c r="AB1731" s="63"/>
      <c r="AC1731" s="63"/>
      <c r="AD1731" s="63"/>
      <c r="AE1731" s="63"/>
      <c r="AF1731" s="63"/>
      <c r="AG1731" s="63"/>
      <c r="AH1731" s="63"/>
      <c r="AI1731" s="63">
        <v>7</v>
      </c>
      <c r="AJ1731" s="63"/>
      <c r="AK1731" s="63"/>
      <c r="AL1731" s="63"/>
      <c r="AM1731" s="63"/>
      <c r="AN1731" s="63"/>
      <c r="AO1731" s="63"/>
      <c r="AP1731" s="63"/>
      <c r="AQ1731" s="63"/>
      <c r="AS1731" s="5">
        <f>IF(Q1731&gt;0,RANK(Q1731,(N1731:P1731,Q1731:AE1731)),0)</f>
        <v>3</v>
      </c>
      <c r="AT1731" s="5">
        <f>IF(R1731&gt;0,RANK(R1731,(N1731:P1731,Q1731:AE1731)),0)</f>
        <v>0</v>
      </c>
      <c r="AU1731" s="5">
        <f>IF(T1731&gt;0,RANK(T1731,(N1731:P1731,Q1731:AE1731)),0)</f>
        <v>0</v>
      </c>
      <c r="AV1731" s="5">
        <f>IF(S1731&gt;0,RANK(S1731,(N1731:P1731,Q1731:AE1731)),0)</f>
        <v>0</v>
      </c>
      <c r="AW1731" s="2">
        <f t="shared" si="709"/>
        <v>1.0932475884244373E-2</v>
      </c>
      <c r="AX1731" s="2">
        <f t="shared" si="710"/>
        <v>0</v>
      </c>
      <c r="AY1731" s="2">
        <f t="shared" si="711"/>
        <v>0</v>
      </c>
      <c r="AZ1731" s="2">
        <f t="shared" si="712"/>
        <v>0</v>
      </c>
      <c r="BB1731" t="s">
        <v>584</v>
      </c>
      <c r="BC1731" t="s">
        <v>293</v>
      </c>
      <c r="BD1731">
        <v>3</v>
      </c>
      <c r="BF1731" s="111">
        <v>31</v>
      </c>
      <c r="BG1731" s="113">
        <v>17</v>
      </c>
      <c r="BH1731" s="117">
        <f t="shared" si="703"/>
        <v>31017</v>
      </c>
      <c r="BJ1731" s="5" t="s">
        <v>3185</v>
      </c>
    </row>
    <row r="1732" spans="1:62" hidden="1" outlineLevel="1">
      <c r="A1732" t="s">
        <v>2589</v>
      </c>
      <c r="B1732" t="s">
        <v>293</v>
      </c>
      <c r="C1732" s="1">
        <f t="shared" si="704"/>
        <v>19453</v>
      </c>
      <c r="D1732" s="5">
        <f>IF(N1732&gt;0, RANK(N1732,(N1732:P1732,Q1732:AE1732)),0)</f>
        <v>2</v>
      </c>
      <c r="E1732" s="5">
        <f>IF(O1732&gt;0,RANK(O1732,(N1732:P1732,Q1732:AE1732)),0)</f>
        <v>1</v>
      </c>
      <c r="F1732" s="5">
        <f>IF(P1732&gt;0,RANK(P1732,(N1732:P1732,Q1732:AE1732)),0)</f>
        <v>0</v>
      </c>
      <c r="G1732" s="131">
        <f t="shared" si="692"/>
        <v>8205</v>
      </c>
      <c r="H1732" s="136">
        <f t="shared" si="693"/>
        <v>0.42178584280059633</v>
      </c>
      <c r="I1732" s="2"/>
      <c r="J1732" s="2">
        <f t="shared" si="705"/>
        <v>0.275792936822084</v>
      </c>
      <c r="K1732" s="2">
        <f t="shared" si="706"/>
        <v>0.69757877962268033</v>
      </c>
      <c r="L1732" s="2">
        <f t="shared" si="707"/>
        <v>0</v>
      </c>
      <c r="M1732" s="2">
        <f t="shared" si="708"/>
        <v>2.6628283555235721E-2</v>
      </c>
      <c r="N1732" s="63">
        <v>5365</v>
      </c>
      <c r="O1732" s="63">
        <v>13570</v>
      </c>
      <c r="P1732" s="63"/>
      <c r="Q1732" s="63">
        <v>356</v>
      </c>
      <c r="R1732" s="63"/>
      <c r="S1732" s="63"/>
      <c r="T1732" s="63"/>
      <c r="U1732" s="63"/>
      <c r="V1732" s="63"/>
      <c r="W1732" s="63">
        <v>98</v>
      </c>
      <c r="X1732" s="63"/>
      <c r="Y1732" s="63"/>
      <c r="Z1732" s="63"/>
      <c r="AA1732" s="63"/>
      <c r="AB1732" s="63"/>
      <c r="AC1732" s="63"/>
      <c r="AD1732" s="63"/>
      <c r="AE1732" s="63"/>
      <c r="AF1732" s="63"/>
      <c r="AG1732" s="63"/>
      <c r="AH1732" s="63"/>
      <c r="AI1732" s="63">
        <v>64</v>
      </c>
      <c r="AJ1732" s="63"/>
      <c r="AK1732" s="63"/>
      <c r="AL1732" s="63"/>
      <c r="AM1732" s="63"/>
      <c r="AN1732" s="63"/>
      <c r="AO1732" s="63"/>
      <c r="AP1732" s="63"/>
      <c r="AQ1732" s="63"/>
      <c r="AS1732" s="5">
        <f>IF(Q1732&gt;0,RANK(Q1732,(N1732:P1732,Q1732:AE1732)),0)</f>
        <v>3</v>
      </c>
      <c r="AT1732" s="5">
        <f>IF(R1732&gt;0,RANK(R1732,(N1732:P1732,Q1732:AE1732)),0)</f>
        <v>0</v>
      </c>
      <c r="AU1732" s="5">
        <f>IF(T1732&gt;0,RANK(T1732,(N1732:P1732,Q1732:AE1732)),0)</f>
        <v>0</v>
      </c>
      <c r="AV1732" s="5">
        <f>IF(S1732&gt;0,RANK(S1732,(N1732:P1732,Q1732:AE1732)),0)</f>
        <v>0</v>
      </c>
      <c r="AW1732" s="2">
        <f t="shared" si="709"/>
        <v>1.8300519200123374E-2</v>
      </c>
      <c r="AX1732" s="2">
        <f t="shared" si="710"/>
        <v>0</v>
      </c>
      <c r="AY1732" s="2">
        <f t="shared" si="711"/>
        <v>0</v>
      </c>
      <c r="AZ1732" s="2">
        <f t="shared" si="712"/>
        <v>0</v>
      </c>
      <c r="BB1732" t="s">
        <v>2589</v>
      </c>
      <c r="BC1732" t="s">
        <v>293</v>
      </c>
      <c r="BD1732">
        <v>3</v>
      </c>
      <c r="BF1732" s="111">
        <v>31</v>
      </c>
      <c r="BG1732" s="113">
        <v>19</v>
      </c>
      <c r="BH1732" s="117">
        <f t="shared" si="703"/>
        <v>31019</v>
      </c>
      <c r="BJ1732" s="5" t="s">
        <v>3185</v>
      </c>
    </row>
    <row r="1733" spans="1:62" hidden="1" outlineLevel="1">
      <c r="A1733" t="s">
        <v>2659</v>
      </c>
      <c r="B1733" t="s">
        <v>293</v>
      </c>
      <c r="C1733" s="1">
        <f t="shared" si="704"/>
        <v>3375</v>
      </c>
      <c r="D1733" s="5">
        <f>IF(N1733&gt;0, RANK(N1733,(N1733:P1733,Q1733:AE1733)),0)</f>
        <v>2</v>
      </c>
      <c r="E1733" s="5">
        <f>IF(O1733&gt;0,RANK(O1733,(N1733:P1733,Q1733:AE1733)),0)</f>
        <v>1</v>
      </c>
      <c r="F1733" s="5">
        <f>IF(P1733&gt;0,RANK(P1733,(N1733:P1733,Q1733:AE1733)),0)</f>
        <v>0</v>
      </c>
      <c r="G1733" s="131">
        <f t="shared" si="692"/>
        <v>738</v>
      </c>
      <c r="H1733" s="136">
        <f t="shared" si="693"/>
        <v>0.21866666666666668</v>
      </c>
      <c r="I1733" s="2"/>
      <c r="J1733" s="2">
        <f t="shared" si="705"/>
        <v>0.38251851851851854</v>
      </c>
      <c r="K1733" s="2">
        <f t="shared" si="706"/>
        <v>0.60118518518518516</v>
      </c>
      <c r="L1733" s="2">
        <f t="shared" si="707"/>
        <v>0</v>
      </c>
      <c r="M1733" s="2">
        <f t="shared" si="708"/>
        <v>1.6296296296296364E-2</v>
      </c>
      <c r="N1733" s="63">
        <v>1291</v>
      </c>
      <c r="O1733" s="63">
        <v>2029</v>
      </c>
      <c r="P1733" s="63"/>
      <c r="Q1733" s="63">
        <v>33</v>
      </c>
      <c r="R1733" s="63"/>
      <c r="S1733" s="63"/>
      <c r="T1733" s="63"/>
      <c r="U1733" s="63"/>
      <c r="V1733" s="63"/>
      <c r="W1733" s="63">
        <v>8</v>
      </c>
      <c r="X1733" s="63"/>
      <c r="Y1733" s="63"/>
      <c r="Z1733" s="63"/>
      <c r="AA1733" s="63"/>
      <c r="AB1733" s="63"/>
      <c r="AC1733" s="63"/>
      <c r="AD1733" s="63"/>
      <c r="AE1733" s="63"/>
      <c r="AF1733" s="63"/>
      <c r="AG1733" s="63"/>
      <c r="AH1733" s="63"/>
      <c r="AI1733" s="63">
        <v>14</v>
      </c>
      <c r="AJ1733" s="63"/>
      <c r="AK1733" s="63"/>
      <c r="AL1733" s="63"/>
      <c r="AM1733" s="63"/>
      <c r="AN1733" s="63"/>
      <c r="AO1733" s="63"/>
      <c r="AP1733" s="63"/>
      <c r="AQ1733" s="63"/>
      <c r="AS1733" s="5">
        <f>IF(Q1733&gt;0,RANK(Q1733,(N1733:P1733,Q1733:AE1733)),0)</f>
        <v>3</v>
      </c>
      <c r="AT1733" s="5">
        <f>IF(R1733&gt;0,RANK(R1733,(N1733:P1733,Q1733:AE1733)),0)</f>
        <v>0</v>
      </c>
      <c r="AU1733" s="5">
        <f>IF(T1733&gt;0,RANK(T1733,(N1733:P1733,Q1733:AE1733)),0)</f>
        <v>0</v>
      </c>
      <c r="AV1733" s="5">
        <f>IF(S1733&gt;0,RANK(S1733,(N1733:P1733,Q1733:AE1733)),0)</f>
        <v>0</v>
      </c>
      <c r="AW1733" s="2">
        <f t="shared" si="709"/>
        <v>9.7777777777777776E-3</v>
      </c>
      <c r="AX1733" s="2">
        <f t="shared" si="710"/>
        <v>0</v>
      </c>
      <c r="AY1733" s="2">
        <f t="shared" si="711"/>
        <v>0</v>
      </c>
      <c r="AZ1733" s="2">
        <f t="shared" si="712"/>
        <v>0</v>
      </c>
      <c r="BB1733" t="s">
        <v>2659</v>
      </c>
      <c r="BC1733" t="s">
        <v>293</v>
      </c>
      <c r="BD1733">
        <v>1</v>
      </c>
      <c r="BF1733" s="111">
        <v>31</v>
      </c>
      <c r="BG1733" s="113">
        <v>21</v>
      </c>
      <c r="BH1733" s="117">
        <f t="shared" si="703"/>
        <v>31021</v>
      </c>
      <c r="BJ1733" s="5" t="s">
        <v>3185</v>
      </c>
    </row>
    <row r="1734" spans="1:62" hidden="1" outlineLevel="1">
      <c r="A1734" t="s">
        <v>1815</v>
      </c>
      <c r="B1734" t="s">
        <v>293</v>
      </c>
      <c r="C1734" s="1">
        <f t="shared" si="704"/>
        <v>3859</v>
      </c>
      <c r="D1734" s="5">
        <f>IF(N1734&gt;0, RANK(N1734,(N1734:P1734,Q1734:AE1734)),0)</f>
        <v>2</v>
      </c>
      <c r="E1734" s="5">
        <f>IF(O1734&gt;0,RANK(O1734,(N1734:P1734,Q1734:AE1734)),0)</f>
        <v>1</v>
      </c>
      <c r="F1734" s="5">
        <f>IF(P1734&gt;0,RANK(P1734,(N1734:P1734,Q1734:AE1734)),0)</f>
        <v>0</v>
      </c>
      <c r="G1734" s="131">
        <f t="shared" si="692"/>
        <v>1693</v>
      </c>
      <c r="H1734" s="136">
        <f t="shared" si="693"/>
        <v>0.43871469292562842</v>
      </c>
      <c r="I1734" s="2"/>
      <c r="J1734" s="2">
        <f t="shared" si="705"/>
        <v>0.27079554288675822</v>
      </c>
      <c r="K1734" s="2">
        <f t="shared" si="706"/>
        <v>0.70951023581238659</v>
      </c>
      <c r="L1734" s="2">
        <f t="shared" si="707"/>
        <v>0</v>
      </c>
      <c r="M1734" s="2">
        <f t="shared" si="708"/>
        <v>1.9694221300855186E-2</v>
      </c>
      <c r="N1734" s="63">
        <v>1045</v>
      </c>
      <c r="O1734" s="63">
        <v>2738</v>
      </c>
      <c r="P1734" s="63"/>
      <c r="Q1734" s="63">
        <v>51</v>
      </c>
      <c r="R1734" s="63"/>
      <c r="S1734" s="63"/>
      <c r="T1734" s="63"/>
      <c r="U1734" s="63"/>
      <c r="V1734" s="63"/>
      <c r="W1734" s="63">
        <v>14</v>
      </c>
      <c r="X1734" s="63"/>
      <c r="Y1734" s="63"/>
      <c r="Z1734" s="63"/>
      <c r="AA1734" s="63"/>
      <c r="AB1734" s="63"/>
      <c r="AC1734" s="63"/>
      <c r="AD1734" s="63"/>
      <c r="AE1734" s="63"/>
      <c r="AF1734" s="63"/>
      <c r="AG1734" s="63"/>
      <c r="AH1734" s="63"/>
      <c r="AI1734" s="63">
        <v>11</v>
      </c>
      <c r="AJ1734" s="63"/>
      <c r="AK1734" s="63"/>
      <c r="AL1734" s="63"/>
      <c r="AM1734" s="63"/>
      <c r="AN1734" s="63"/>
      <c r="AO1734" s="63"/>
      <c r="AP1734" s="63"/>
      <c r="AQ1734" s="63"/>
      <c r="AS1734" s="5">
        <f>IF(Q1734&gt;0,RANK(Q1734,(N1734:P1734,Q1734:AE1734)),0)</f>
        <v>3</v>
      </c>
      <c r="AT1734" s="5">
        <f>IF(R1734&gt;0,RANK(R1734,(N1734:P1734,Q1734:AE1734)),0)</f>
        <v>0</v>
      </c>
      <c r="AU1734" s="5">
        <f>IF(T1734&gt;0,RANK(T1734,(N1734:P1734,Q1734:AE1734)),0)</f>
        <v>0</v>
      </c>
      <c r="AV1734" s="5">
        <f>IF(S1734&gt;0,RANK(S1734,(N1734:P1734,Q1734:AE1734)),0)</f>
        <v>0</v>
      </c>
      <c r="AW1734" s="2">
        <f t="shared" si="709"/>
        <v>1.3215859030837005E-2</v>
      </c>
      <c r="AX1734" s="2">
        <f t="shared" si="710"/>
        <v>0</v>
      </c>
      <c r="AY1734" s="2">
        <f t="shared" si="711"/>
        <v>0</v>
      </c>
      <c r="AZ1734" s="2">
        <f t="shared" si="712"/>
        <v>0</v>
      </c>
      <c r="BB1734" t="s">
        <v>1815</v>
      </c>
      <c r="BC1734" t="s">
        <v>293</v>
      </c>
      <c r="BD1734">
        <v>1</v>
      </c>
      <c r="BF1734" s="111">
        <v>31</v>
      </c>
      <c r="BG1734" s="113">
        <v>23</v>
      </c>
      <c r="BH1734" s="117">
        <f t="shared" si="703"/>
        <v>31023</v>
      </c>
      <c r="BJ1734" s="5" t="s">
        <v>3185</v>
      </c>
    </row>
    <row r="1735" spans="1:62" hidden="1" outlineLevel="1">
      <c r="A1735" t="s">
        <v>342</v>
      </c>
      <c r="B1735" t="s">
        <v>293</v>
      </c>
      <c r="C1735" s="1">
        <f t="shared" si="704"/>
        <v>12180</v>
      </c>
      <c r="D1735" s="5">
        <f>IF(N1735&gt;0, RANK(N1735,(N1735:P1735,Q1735:AE1735)),0)</f>
        <v>2</v>
      </c>
      <c r="E1735" s="5">
        <f>IF(O1735&gt;0,RANK(O1735,(N1735:P1735,Q1735:AE1735)),0)</f>
        <v>1</v>
      </c>
      <c r="F1735" s="5">
        <f>IF(P1735&gt;0,RANK(P1735,(N1735:P1735,Q1735:AE1735)),0)</f>
        <v>0</v>
      </c>
      <c r="G1735" s="131">
        <f t="shared" si="692"/>
        <v>3189</v>
      </c>
      <c r="H1735" s="136">
        <f t="shared" si="693"/>
        <v>0.26182266009852218</v>
      </c>
      <c r="I1735" s="2"/>
      <c r="J1735" s="2">
        <f t="shared" si="705"/>
        <v>0.35853858784893267</v>
      </c>
      <c r="K1735" s="2">
        <f t="shared" si="706"/>
        <v>0.62036124794745484</v>
      </c>
      <c r="L1735" s="2">
        <f t="shared" si="707"/>
        <v>0</v>
      </c>
      <c r="M1735" s="2">
        <f t="shared" si="708"/>
        <v>2.1100164203612493E-2</v>
      </c>
      <c r="N1735" s="63">
        <v>4367</v>
      </c>
      <c r="O1735" s="63">
        <v>7556</v>
      </c>
      <c r="P1735" s="63"/>
      <c r="Q1735" s="63">
        <v>174</v>
      </c>
      <c r="R1735" s="63"/>
      <c r="S1735" s="63"/>
      <c r="T1735" s="63"/>
      <c r="U1735" s="63"/>
      <c r="V1735" s="63"/>
      <c r="W1735" s="63">
        <v>53</v>
      </c>
      <c r="X1735" s="63"/>
      <c r="Y1735" s="63"/>
      <c r="Z1735" s="63"/>
      <c r="AA1735" s="63"/>
      <c r="AB1735" s="63"/>
      <c r="AC1735" s="63"/>
      <c r="AD1735" s="63"/>
      <c r="AE1735" s="63"/>
      <c r="AF1735" s="63"/>
      <c r="AG1735" s="63"/>
      <c r="AH1735" s="63"/>
      <c r="AI1735" s="63">
        <v>30</v>
      </c>
      <c r="AJ1735" s="63"/>
      <c r="AK1735" s="63"/>
      <c r="AL1735" s="63"/>
      <c r="AM1735" s="63"/>
      <c r="AN1735" s="63"/>
      <c r="AO1735" s="63"/>
      <c r="AP1735" s="63"/>
      <c r="AQ1735" s="63"/>
      <c r="AS1735" s="5">
        <f>IF(Q1735&gt;0,RANK(Q1735,(N1735:P1735,Q1735:AE1735)),0)</f>
        <v>3</v>
      </c>
      <c r="AT1735" s="5">
        <f>IF(R1735&gt;0,RANK(R1735,(N1735:P1735,Q1735:AE1735)),0)</f>
        <v>0</v>
      </c>
      <c r="AU1735" s="5">
        <f>IF(T1735&gt;0,RANK(T1735,(N1735:P1735,Q1735:AE1735)),0)</f>
        <v>0</v>
      </c>
      <c r="AV1735" s="5">
        <f>IF(S1735&gt;0,RANK(S1735,(N1735:P1735,Q1735:AE1735)),0)</f>
        <v>0</v>
      </c>
      <c r="AW1735" s="2">
        <f t="shared" si="709"/>
        <v>1.4285714285714285E-2</v>
      </c>
      <c r="AX1735" s="2">
        <f t="shared" si="710"/>
        <v>0</v>
      </c>
      <c r="AY1735" s="2">
        <f t="shared" si="711"/>
        <v>0</v>
      </c>
      <c r="AZ1735" s="2">
        <f t="shared" si="712"/>
        <v>0</v>
      </c>
      <c r="BB1735" t="s">
        <v>342</v>
      </c>
      <c r="BC1735" t="s">
        <v>293</v>
      </c>
      <c r="BD1735">
        <v>1</v>
      </c>
      <c r="BF1735" s="111">
        <v>31</v>
      </c>
      <c r="BG1735" s="113">
        <v>25</v>
      </c>
      <c r="BH1735" s="117">
        <f t="shared" si="703"/>
        <v>31025</v>
      </c>
      <c r="BJ1735" s="5" t="s">
        <v>3185</v>
      </c>
    </row>
    <row r="1736" spans="1:62" hidden="1" outlineLevel="1">
      <c r="A1736" t="s">
        <v>1039</v>
      </c>
      <c r="B1736" t="s">
        <v>293</v>
      </c>
      <c r="C1736" s="1">
        <f t="shared" si="704"/>
        <v>4334</v>
      </c>
      <c r="D1736" s="5">
        <f>IF(N1736&gt;0, RANK(N1736,(N1736:P1736,Q1736:AE1736)),0)</f>
        <v>2</v>
      </c>
      <c r="E1736" s="5">
        <f>IF(O1736&gt;0,RANK(O1736,(N1736:P1736,Q1736:AE1736)),0)</f>
        <v>1</v>
      </c>
      <c r="F1736" s="5">
        <f>IF(P1736&gt;0,RANK(P1736,(N1736:P1736,Q1736:AE1736)),0)</f>
        <v>0</v>
      </c>
      <c r="G1736" s="131">
        <f t="shared" ref="G1736:G1799" si="713">IF(C1736&gt;0,MAX(N1736:P1736)-LARGE(N1736:P1736,2),0)</f>
        <v>2320</v>
      </c>
      <c r="H1736" s="136">
        <f t="shared" ref="H1736:H1799" si="714">IF(C1736&gt;0,G1736/C1736,0)</f>
        <v>0.5353022611905861</v>
      </c>
      <c r="I1736" s="2"/>
      <c r="J1736" s="2">
        <f t="shared" si="705"/>
        <v>0.22104291647438856</v>
      </c>
      <c r="K1736" s="2">
        <f t="shared" si="706"/>
        <v>0.75634517766497467</v>
      </c>
      <c r="L1736" s="2">
        <f t="shared" si="707"/>
        <v>0</v>
      </c>
      <c r="M1736" s="2">
        <f t="shared" si="708"/>
        <v>2.2611905860636772E-2</v>
      </c>
      <c r="N1736" s="63">
        <v>958</v>
      </c>
      <c r="O1736" s="63">
        <v>3278</v>
      </c>
      <c r="P1736" s="63"/>
      <c r="Q1736" s="63">
        <v>61</v>
      </c>
      <c r="R1736" s="63"/>
      <c r="S1736" s="63"/>
      <c r="T1736" s="63"/>
      <c r="U1736" s="63"/>
      <c r="V1736" s="63"/>
      <c r="W1736" s="63">
        <v>21</v>
      </c>
      <c r="X1736" s="63"/>
      <c r="Y1736" s="63"/>
      <c r="Z1736" s="63"/>
      <c r="AA1736" s="63"/>
      <c r="AB1736" s="63"/>
      <c r="AC1736" s="63"/>
      <c r="AD1736" s="63"/>
      <c r="AE1736" s="63"/>
      <c r="AF1736" s="63"/>
      <c r="AG1736" s="63"/>
      <c r="AH1736" s="63"/>
      <c r="AI1736" s="63">
        <v>16</v>
      </c>
      <c r="AJ1736" s="63"/>
      <c r="AK1736" s="63"/>
      <c r="AL1736" s="63"/>
      <c r="AM1736" s="63"/>
      <c r="AN1736" s="63"/>
      <c r="AO1736" s="63"/>
      <c r="AP1736" s="63"/>
      <c r="AQ1736" s="63"/>
      <c r="AS1736" s="5">
        <f>IF(Q1736&gt;0,RANK(Q1736,(N1736:P1736,Q1736:AE1736)),0)</f>
        <v>3</v>
      </c>
      <c r="AT1736" s="5">
        <f>IF(R1736&gt;0,RANK(R1736,(N1736:P1736,Q1736:AE1736)),0)</f>
        <v>0</v>
      </c>
      <c r="AU1736" s="5">
        <f>IF(T1736&gt;0,RANK(T1736,(N1736:P1736,Q1736:AE1736)),0)</f>
        <v>0</v>
      </c>
      <c r="AV1736" s="5">
        <f>IF(S1736&gt;0,RANK(S1736,(N1736:P1736,Q1736:AE1736)),0)</f>
        <v>0</v>
      </c>
      <c r="AW1736" s="2">
        <f t="shared" si="709"/>
        <v>1.4074757729580065E-2</v>
      </c>
      <c r="AX1736" s="2">
        <f t="shared" si="710"/>
        <v>0</v>
      </c>
      <c r="AY1736" s="2">
        <f t="shared" si="711"/>
        <v>0</v>
      </c>
      <c r="AZ1736" s="2">
        <f t="shared" si="712"/>
        <v>0</v>
      </c>
      <c r="BB1736" t="s">
        <v>1039</v>
      </c>
      <c r="BC1736" t="s">
        <v>293</v>
      </c>
      <c r="BD1736">
        <v>3</v>
      </c>
      <c r="BF1736" s="111">
        <v>31</v>
      </c>
      <c r="BG1736" s="113">
        <v>27</v>
      </c>
      <c r="BH1736" s="117">
        <f t="shared" si="703"/>
        <v>31027</v>
      </c>
      <c r="BJ1736" s="5" t="s">
        <v>3185</v>
      </c>
    </row>
    <row r="1737" spans="1:62" hidden="1" outlineLevel="1">
      <c r="A1737" t="s">
        <v>218</v>
      </c>
      <c r="B1737" t="s">
        <v>293</v>
      </c>
      <c r="C1737" s="1">
        <f t="shared" si="704"/>
        <v>1867</v>
      </c>
      <c r="D1737" s="5">
        <f>IF(N1737&gt;0, RANK(N1737,(N1737:P1737,Q1737:AE1737)),0)</f>
        <v>2</v>
      </c>
      <c r="E1737" s="5">
        <f>IF(O1737&gt;0,RANK(O1737,(N1737:P1737,Q1737:AE1737)),0)</f>
        <v>1</v>
      </c>
      <c r="F1737" s="5">
        <f>IF(P1737&gt;0,RANK(P1737,(N1737:P1737,Q1737:AE1737)),0)</f>
        <v>0</v>
      </c>
      <c r="G1737" s="131">
        <f t="shared" si="713"/>
        <v>1330</v>
      </c>
      <c r="H1737" s="136">
        <f t="shared" si="714"/>
        <v>0.71237279057311198</v>
      </c>
      <c r="I1737" s="2"/>
      <c r="J1737" s="2">
        <f t="shared" si="705"/>
        <v>0.13604713444027852</v>
      </c>
      <c r="K1737" s="2">
        <f t="shared" si="706"/>
        <v>0.84841992501339047</v>
      </c>
      <c r="L1737" s="2">
        <f t="shared" si="707"/>
        <v>0</v>
      </c>
      <c r="M1737" s="2">
        <f t="shared" si="708"/>
        <v>1.5532940546331031E-2</v>
      </c>
      <c r="N1737" s="63">
        <v>254</v>
      </c>
      <c r="O1737" s="63">
        <v>1584</v>
      </c>
      <c r="P1737" s="63"/>
      <c r="Q1737" s="63">
        <v>17</v>
      </c>
      <c r="R1737" s="63"/>
      <c r="S1737" s="63"/>
      <c r="T1737" s="63"/>
      <c r="U1737" s="63"/>
      <c r="V1737" s="63"/>
      <c r="W1737" s="63">
        <v>5</v>
      </c>
      <c r="X1737" s="63"/>
      <c r="Y1737" s="63"/>
      <c r="Z1737" s="63"/>
      <c r="AA1737" s="63"/>
      <c r="AB1737" s="63"/>
      <c r="AC1737" s="63"/>
      <c r="AD1737" s="63"/>
      <c r="AE1737" s="63"/>
      <c r="AF1737" s="63"/>
      <c r="AG1737" s="63"/>
      <c r="AH1737" s="63"/>
      <c r="AI1737" s="63">
        <v>7</v>
      </c>
      <c r="AJ1737" s="63"/>
      <c r="AK1737" s="63"/>
      <c r="AL1737" s="63"/>
      <c r="AM1737" s="63"/>
      <c r="AN1737" s="63"/>
      <c r="AO1737" s="63"/>
      <c r="AP1737" s="63"/>
      <c r="AQ1737" s="63"/>
      <c r="AS1737" s="5">
        <f>IF(Q1737&gt;0,RANK(Q1737,(N1737:P1737,Q1737:AE1737)),0)</f>
        <v>3</v>
      </c>
      <c r="AT1737" s="5">
        <f>IF(R1737&gt;0,RANK(R1737,(N1737:P1737,Q1737:AE1737)),0)</f>
        <v>0</v>
      </c>
      <c r="AU1737" s="5">
        <f>IF(T1737&gt;0,RANK(T1737,(N1737:P1737,Q1737:AE1737)),0)</f>
        <v>0</v>
      </c>
      <c r="AV1737" s="5">
        <f>IF(S1737&gt;0,RANK(S1737,(N1737:P1737,Q1737:AE1737)),0)</f>
        <v>0</v>
      </c>
      <c r="AW1737" s="2">
        <f t="shared" si="709"/>
        <v>9.1055168719871449E-3</v>
      </c>
      <c r="AX1737" s="2">
        <f t="shared" si="710"/>
        <v>0</v>
      </c>
      <c r="AY1737" s="2">
        <f t="shared" si="711"/>
        <v>0</v>
      </c>
      <c r="AZ1737" s="2">
        <f t="shared" si="712"/>
        <v>0</v>
      </c>
      <c r="BB1737" t="s">
        <v>218</v>
      </c>
      <c r="BC1737" t="s">
        <v>293</v>
      </c>
      <c r="BD1737">
        <v>3</v>
      </c>
      <c r="BF1737" s="111">
        <v>31</v>
      </c>
      <c r="BG1737" s="113">
        <v>29</v>
      </c>
      <c r="BH1737" s="117">
        <f t="shared" si="703"/>
        <v>31029</v>
      </c>
      <c r="BJ1737" s="5" t="s">
        <v>3185</v>
      </c>
    </row>
    <row r="1738" spans="1:62" hidden="1" outlineLevel="1">
      <c r="A1738" t="s">
        <v>1391</v>
      </c>
      <c r="B1738" t="s">
        <v>293</v>
      </c>
      <c r="C1738" s="1">
        <f t="shared" si="704"/>
        <v>3064</v>
      </c>
      <c r="D1738" s="5">
        <f>IF(N1738&gt;0, RANK(N1738,(N1738:P1738,Q1738:AE1738)),0)</f>
        <v>2</v>
      </c>
      <c r="E1738" s="5">
        <f>IF(O1738&gt;0,RANK(O1738,(N1738:P1738,Q1738:AE1738)),0)</f>
        <v>1</v>
      </c>
      <c r="F1738" s="5">
        <f>IF(P1738&gt;0,RANK(P1738,(N1738:P1738,Q1738:AE1738)),0)</f>
        <v>0</v>
      </c>
      <c r="G1738" s="131">
        <f t="shared" si="713"/>
        <v>2121</v>
      </c>
      <c r="H1738" s="136">
        <f t="shared" si="714"/>
        <v>0.69223237597911225</v>
      </c>
      <c r="I1738" s="2"/>
      <c r="J1738" s="2">
        <f t="shared" si="705"/>
        <v>0.14229765013054829</v>
      </c>
      <c r="K1738" s="2">
        <f t="shared" si="706"/>
        <v>0.83453002610966054</v>
      </c>
      <c r="L1738" s="2">
        <f t="shared" si="707"/>
        <v>0</v>
      </c>
      <c r="M1738" s="2">
        <f t="shared" si="708"/>
        <v>2.3172323759791169E-2</v>
      </c>
      <c r="N1738" s="63">
        <v>436</v>
      </c>
      <c r="O1738" s="63">
        <v>2557</v>
      </c>
      <c r="P1738" s="63"/>
      <c r="Q1738" s="63">
        <v>47</v>
      </c>
      <c r="R1738" s="63"/>
      <c r="S1738" s="63"/>
      <c r="T1738" s="63"/>
      <c r="U1738" s="63"/>
      <c r="V1738" s="63"/>
      <c r="W1738" s="63">
        <v>12</v>
      </c>
      <c r="X1738" s="63"/>
      <c r="Y1738" s="63"/>
      <c r="Z1738" s="63"/>
      <c r="AA1738" s="63"/>
      <c r="AB1738" s="63"/>
      <c r="AC1738" s="63"/>
      <c r="AD1738" s="63"/>
      <c r="AE1738" s="63"/>
      <c r="AF1738" s="63"/>
      <c r="AG1738" s="63"/>
      <c r="AH1738" s="63"/>
      <c r="AI1738" s="63">
        <v>12</v>
      </c>
      <c r="AJ1738" s="63"/>
      <c r="AK1738" s="63"/>
      <c r="AL1738" s="63"/>
      <c r="AM1738" s="63"/>
      <c r="AN1738" s="63"/>
      <c r="AO1738" s="63"/>
      <c r="AP1738" s="63"/>
      <c r="AQ1738" s="63"/>
      <c r="AS1738" s="5">
        <f>IF(Q1738&gt;0,RANK(Q1738,(N1738:P1738,Q1738:AE1738)),0)</f>
        <v>3</v>
      </c>
      <c r="AT1738" s="5">
        <f>IF(R1738&gt;0,RANK(R1738,(N1738:P1738,Q1738:AE1738)),0)</f>
        <v>0</v>
      </c>
      <c r="AU1738" s="5">
        <f>IF(T1738&gt;0,RANK(T1738,(N1738:P1738,Q1738:AE1738)),0)</f>
        <v>0</v>
      </c>
      <c r="AV1738" s="5">
        <f>IF(S1738&gt;0,RANK(S1738,(N1738:P1738,Q1738:AE1738)),0)</f>
        <v>0</v>
      </c>
      <c r="AW1738" s="2">
        <f t="shared" si="709"/>
        <v>1.5339425587467363E-2</v>
      </c>
      <c r="AX1738" s="2">
        <f t="shared" si="710"/>
        <v>0</v>
      </c>
      <c r="AY1738" s="2">
        <f t="shared" si="711"/>
        <v>0</v>
      </c>
      <c r="AZ1738" s="2">
        <f t="shared" si="712"/>
        <v>0</v>
      </c>
      <c r="BB1738" t="s">
        <v>1391</v>
      </c>
      <c r="BC1738" t="s">
        <v>293</v>
      </c>
      <c r="BD1738">
        <v>3</v>
      </c>
      <c r="BF1738" s="111">
        <v>31</v>
      </c>
      <c r="BG1738" s="113">
        <v>31</v>
      </c>
      <c r="BH1738" s="117">
        <f t="shared" si="703"/>
        <v>31031</v>
      </c>
      <c r="BJ1738" s="5" t="s">
        <v>3185</v>
      </c>
    </row>
    <row r="1739" spans="1:62" hidden="1" outlineLevel="1">
      <c r="A1739" t="s">
        <v>2012</v>
      </c>
      <c r="B1739" t="s">
        <v>293</v>
      </c>
      <c r="C1739" s="1">
        <f t="shared" si="704"/>
        <v>4649</v>
      </c>
      <c r="D1739" s="5">
        <f>IF(N1739&gt;0, RANK(N1739,(N1739:P1739,Q1739:AE1739)),0)</f>
        <v>2</v>
      </c>
      <c r="E1739" s="5">
        <f>IF(O1739&gt;0,RANK(O1739,(N1739:P1739,Q1739:AE1739)),0)</f>
        <v>1</v>
      </c>
      <c r="F1739" s="5">
        <f>IF(P1739&gt;0,RANK(P1739,(N1739:P1739,Q1739:AE1739)),0)</f>
        <v>0</v>
      </c>
      <c r="G1739" s="131">
        <f t="shared" si="713"/>
        <v>2365</v>
      </c>
      <c r="H1739" s="136">
        <f t="shared" si="714"/>
        <v>0.50871155087115505</v>
      </c>
      <c r="I1739" s="2"/>
      <c r="J1739" s="2">
        <f t="shared" si="705"/>
        <v>0.23316842331684234</v>
      </c>
      <c r="K1739" s="2">
        <f t="shared" si="706"/>
        <v>0.74187997418799745</v>
      </c>
      <c r="L1739" s="2">
        <f t="shared" si="707"/>
        <v>0</v>
      </c>
      <c r="M1739" s="2">
        <f t="shared" si="708"/>
        <v>2.4951602495160263E-2</v>
      </c>
      <c r="N1739" s="63">
        <v>1084</v>
      </c>
      <c r="O1739" s="63">
        <v>3449</v>
      </c>
      <c r="P1739" s="63"/>
      <c r="Q1739" s="63">
        <v>69</v>
      </c>
      <c r="R1739" s="63"/>
      <c r="S1739" s="63"/>
      <c r="T1739" s="63"/>
      <c r="U1739" s="63"/>
      <c r="V1739" s="63"/>
      <c r="W1739" s="63">
        <v>25</v>
      </c>
      <c r="X1739" s="63"/>
      <c r="Y1739" s="63"/>
      <c r="Z1739" s="63"/>
      <c r="AA1739" s="63"/>
      <c r="AB1739" s="63"/>
      <c r="AC1739" s="63"/>
      <c r="AD1739" s="63"/>
      <c r="AE1739" s="63"/>
      <c r="AF1739" s="63"/>
      <c r="AG1739" s="63"/>
      <c r="AH1739" s="63"/>
      <c r="AI1739" s="63">
        <v>22</v>
      </c>
      <c r="AJ1739" s="63"/>
      <c r="AK1739" s="63"/>
      <c r="AL1739" s="63"/>
      <c r="AM1739" s="63"/>
      <c r="AN1739" s="63"/>
      <c r="AO1739" s="63"/>
      <c r="AP1739" s="63"/>
      <c r="AQ1739" s="63"/>
      <c r="AS1739" s="5">
        <f>IF(Q1739&gt;0,RANK(Q1739,(N1739:P1739,Q1739:AE1739)),0)</f>
        <v>3</v>
      </c>
      <c r="AT1739" s="5">
        <f>IF(R1739&gt;0,RANK(R1739,(N1739:P1739,Q1739:AE1739)),0)</f>
        <v>0</v>
      </c>
      <c r="AU1739" s="5">
        <f>IF(T1739&gt;0,RANK(T1739,(N1739:P1739,Q1739:AE1739)),0)</f>
        <v>0</v>
      </c>
      <c r="AV1739" s="5">
        <f>IF(S1739&gt;0,RANK(S1739,(N1739:P1739,Q1739:AE1739)),0)</f>
        <v>0</v>
      </c>
      <c r="AW1739" s="2">
        <f t="shared" si="709"/>
        <v>1.4841901484190149E-2</v>
      </c>
      <c r="AX1739" s="2">
        <f t="shared" si="710"/>
        <v>0</v>
      </c>
      <c r="AY1739" s="2">
        <f t="shared" si="711"/>
        <v>0</v>
      </c>
      <c r="AZ1739" s="2">
        <f t="shared" si="712"/>
        <v>0</v>
      </c>
      <c r="BB1739" t="s">
        <v>2012</v>
      </c>
      <c r="BC1739" t="s">
        <v>293</v>
      </c>
      <c r="BD1739">
        <v>3</v>
      </c>
      <c r="BF1739" s="111">
        <v>31</v>
      </c>
      <c r="BG1739" s="113">
        <v>33</v>
      </c>
      <c r="BH1739" s="117">
        <f t="shared" si="703"/>
        <v>31033</v>
      </c>
      <c r="BJ1739" s="5" t="s">
        <v>3185</v>
      </c>
    </row>
    <row r="1740" spans="1:62" hidden="1" outlineLevel="1">
      <c r="A1740" t="s">
        <v>3118</v>
      </c>
      <c r="B1740" t="s">
        <v>293</v>
      </c>
      <c r="C1740" s="1">
        <f t="shared" si="704"/>
        <v>2947</v>
      </c>
      <c r="D1740" s="5">
        <f>IF(N1740&gt;0, RANK(N1740,(N1740:P1740,Q1740:AE1740)),0)</f>
        <v>2</v>
      </c>
      <c r="E1740" s="5">
        <f>IF(O1740&gt;0,RANK(O1740,(N1740:P1740,Q1740:AE1740)),0)</f>
        <v>1</v>
      </c>
      <c r="F1740" s="5">
        <f>IF(P1740&gt;0,RANK(P1740,(N1740:P1740,Q1740:AE1740)),0)</f>
        <v>0</v>
      </c>
      <c r="G1740" s="131">
        <f t="shared" si="713"/>
        <v>1565</v>
      </c>
      <c r="H1740" s="136">
        <f t="shared" si="714"/>
        <v>0.53104852392263313</v>
      </c>
      <c r="I1740" s="2"/>
      <c r="J1740" s="2">
        <f t="shared" si="705"/>
        <v>0.22633186291143537</v>
      </c>
      <c r="K1740" s="2">
        <f t="shared" si="706"/>
        <v>0.7573803868340685</v>
      </c>
      <c r="L1740" s="2">
        <f t="shared" si="707"/>
        <v>0</v>
      </c>
      <c r="M1740" s="2">
        <f t="shared" si="708"/>
        <v>1.6287750254496136E-2</v>
      </c>
      <c r="N1740" s="63">
        <v>667</v>
      </c>
      <c r="O1740" s="63">
        <v>2232</v>
      </c>
      <c r="P1740" s="63"/>
      <c r="Q1740" s="63">
        <v>31</v>
      </c>
      <c r="R1740" s="63"/>
      <c r="S1740" s="63"/>
      <c r="T1740" s="63"/>
      <c r="U1740" s="63"/>
      <c r="V1740" s="63"/>
      <c r="W1740" s="63">
        <v>6</v>
      </c>
      <c r="X1740" s="63"/>
      <c r="Y1740" s="63"/>
      <c r="Z1740" s="63"/>
      <c r="AA1740" s="63"/>
      <c r="AB1740" s="63"/>
      <c r="AC1740" s="63"/>
      <c r="AD1740" s="63"/>
      <c r="AE1740" s="63"/>
      <c r="AF1740" s="63"/>
      <c r="AG1740" s="63"/>
      <c r="AH1740" s="63"/>
      <c r="AI1740" s="63">
        <v>11</v>
      </c>
      <c r="AJ1740" s="63"/>
      <c r="AK1740" s="63"/>
      <c r="AL1740" s="63"/>
      <c r="AM1740" s="63"/>
      <c r="AN1740" s="63"/>
      <c r="AO1740" s="63"/>
      <c r="AP1740" s="63"/>
      <c r="AQ1740" s="63"/>
      <c r="AS1740" s="5">
        <f>IF(Q1740&gt;0,RANK(Q1740,(N1740:P1740,Q1740:AE1740)),0)</f>
        <v>3</v>
      </c>
      <c r="AT1740" s="5">
        <f>IF(R1740&gt;0,RANK(R1740,(N1740:P1740,Q1740:AE1740)),0)</f>
        <v>0</v>
      </c>
      <c r="AU1740" s="5">
        <f>IF(T1740&gt;0,RANK(T1740,(N1740:P1740,Q1740:AE1740)),0)</f>
        <v>0</v>
      </c>
      <c r="AV1740" s="5">
        <f>IF(S1740&gt;0,RANK(S1740,(N1740:P1740,Q1740:AE1740)),0)</f>
        <v>0</v>
      </c>
      <c r="AW1740" s="2">
        <f t="shared" si="709"/>
        <v>1.0519172039362062E-2</v>
      </c>
      <c r="AX1740" s="2">
        <f t="shared" si="710"/>
        <v>0</v>
      </c>
      <c r="AY1740" s="2">
        <f t="shared" si="711"/>
        <v>0</v>
      </c>
      <c r="AZ1740" s="2">
        <f t="shared" si="712"/>
        <v>0</v>
      </c>
      <c r="BB1740" t="s">
        <v>3118</v>
      </c>
      <c r="BC1740" t="s">
        <v>293</v>
      </c>
      <c r="BD1740">
        <v>3</v>
      </c>
      <c r="BF1740" s="111">
        <v>31</v>
      </c>
      <c r="BG1740" s="113">
        <v>35</v>
      </c>
      <c r="BH1740" s="117">
        <f t="shared" si="703"/>
        <v>31035</v>
      </c>
      <c r="BJ1740" s="5" t="s">
        <v>3185</v>
      </c>
    </row>
    <row r="1741" spans="1:62" hidden="1" outlineLevel="1">
      <c r="A1741" t="s">
        <v>2755</v>
      </c>
      <c r="B1741" t="s">
        <v>293</v>
      </c>
      <c r="C1741" s="1">
        <f t="shared" si="704"/>
        <v>3069</v>
      </c>
      <c r="D1741" s="5">
        <f>IF(N1741&gt;0, RANK(N1741,(N1741:P1741,Q1741:AE1741)),0)</f>
        <v>2</v>
      </c>
      <c r="E1741" s="5">
        <f>IF(O1741&gt;0,RANK(O1741,(N1741:P1741,Q1741:AE1741)),0)</f>
        <v>1</v>
      </c>
      <c r="F1741" s="5">
        <f>IF(P1741&gt;0,RANK(P1741,(N1741:P1741,Q1741:AE1741)),0)</f>
        <v>0</v>
      </c>
      <c r="G1741" s="131">
        <f t="shared" si="713"/>
        <v>1082</v>
      </c>
      <c r="H1741" s="136">
        <f t="shared" si="714"/>
        <v>0.35255783642880417</v>
      </c>
      <c r="I1741" s="2"/>
      <c r="J1741" s="2">
        <f t="shared" si="705"/>
        <v>0.31573802541544477</v>
      </c>
      <c r="K1741" s="2">
        <f t="shared" si="706"/>
        <v>0.66829586184424894</v>
      </c>
      <c r="L1741" s="2">
        <f t="shared" si="707"/>
        <v>0</v>
      </c>
      <c r="M1741" s="2">
        <f t="shared" si="708"/>
        <v>1.5966112740306349E-2</v>
      </c>
      <c r="N1741" s="63">
        <v>969</v>
      </c>
      <c r="O1741" s="63">
        <v>2051</v>
      </c>
      <c r="P1741" s="63"/>
      <c r="Q1741" s="63">
        <v>31</v>
      </c>
      <c r="R1741" s="63"/>
      <c r="S1741" s="63"/>
      <c r="T1741" s="63"/>
      <c r="U1741" s="63"/>
      <c r="V1741" s="63"/>
      <c r="W1741" s="63">
        <v>6</v>
      </c>
      <c r="X1741" s="63"/>
      <c r="Y1741" s="63"/>
      <c r="Z1741" s="63"/>
      <c r="AA1741" s="63"/>
      <c r="AB1741" s="63"/>
      <c r="AC1741" s="63"/>
      <c r="AD1741" s="63"/>
      <c r="AE1741" s="63"/>
      <c r="AF1741" s="63"/>
      <c r="AG1741" s="63"/>
      <c r="AH1741" s="63"/>
      <c r="AI1741" s="63">
        <v>12</v>
      </c>
      <c r="AJ1741" s="63"/>
      <c r="AK1741" s="63"/>
      <c r="AL1741" s="63"/>
      <c r="AM1741" s="63"/>
      <c r="AN1741" s="63"/>
      <c r="AO1741" s="63"/>
      <c r="AP1741" s="63"/>
      <c r="AQ1741" s="63"/>
      <c r="AS1741" s="5">
        <f>IF(Q1741&gt;0,RANK(Q1741,(N1741:P1741,Q1741:AE1741)),0)</f>
        <v>3</v>
      </c>
      <c r="AT1741" s="5">
        <f>IF(R1741&gt;0,RANK(R1741,(N1741:P1741,Q1741:AE1741)),0)</f>
        <v>0</v>
      </c>
      <c r="AU1741" s="5">
        <f>IF(T1741&gt;0,RANK(T1741,(N1741:P1741,Q1741:AE1741)),0)</f>
        <v>0</v>
      </c>
      <c r="AV1741" s="5">
        <f>IF(S1741&gt;0,RANK(S1741,(N1741:P1741,Q1741:AE1741)),0)</f>
        <v>0</v>
      </c>
      <c r="AW1741" s="2">
        <f t="shared" si="709"/>
        <v>1.0101010101010102E-2</v>
      </c>
      <c r="AX1741" s="2">
        <f t="shared" si="710"/>
        <v>0</v>
      </c>
      <c r="AY1741" s="2">
        <f t="shared" si="711"/>
        <v>0</v>
      </c>
      <c r="AZ1741" s="2">
        <f t="shared" si="712"/>
        <v>0</v>
      </c>
      <c r="BB1741" t="s">
        <v>2755</v>
      </c>
      <c r="BC1741" t="s">
        <v>293</v>
      </c>
      <c r="BD1741">
        <v>1</v>
      </c>
      <c r="BF1741" s="111">
        <v>31</v>
      </c>
      <c r="BG1741" s="113">
        <v>37</v>
      </c>
      <c r="BH1741" s="117">
        <f t="shared" si="703"/>
        <v>31037</v>
      </c>
      <c r="BJ1741" s="5" t="s">
        <v>3185</v>
      </c>
    </row>
    <row r="1742" spans="1:62" hidden="1" outlineLevel="1">
      <c r="A1742" t="s">
        <v>1587</v>
      </c>
      <c r="B1742" t="s">
        <v>293</v>
      </c>
      <c r="C1742" s="1">
        <f t="shared" si="704"/>
        <v>3976</v>
      </c>
      <c r="D1742" s="5">
        <f>IF(N1742&gt;0, RANK(N1742,(N1742:P1742,Q1742:AE1742)),0)</f>
        <v>2</v>
      </c>
      <c r="E1742" s="5">
        <f>IF(O1742&gt;0,RANK(O1742,(N1742:P1742,Q1742:AE1742)),0)</f>
        <v>1</v>
      </c>
      <c r="F1742" s="5">
        <f>IF(P1742&gt;0,RANK(P1742,(N1742:P1742,Q1742:AE1742)),0)</f>
        <v>0</v>
      </c>
      <c r="G1742" s="131">
        <f t="shared" si="713"/>
        <v>1845</v>
      </c>
      <c r="H1742" s="136">
        <f t="shared" si="714"/>
        <v>0.46403420523138833</v>
      </c>
      <c r="I1742" s="2"/>
      <c r="J1742" s="2">
        <f t="shared" si="705"/>
        <v>0.25930583501006038</v>
      </c>
      <c r="K1742" s="2">
        <f t="shared" si="706"/>
        <v>0.72334004024144871</v>
      </c>
      <c r="L1742" s="2">
        <f t="shared" si="707"/>
        <v>0</v>
      </c>
      <c r="M1742" s="2">
        <f t="shared" si="708"/>
        <v>1.7354124748490962E-2</v>
      </c>
      <c r="N1742" s="63">
        <v>1031</v>
      </c>
      <c r="O1742" s="63">
        <v>2876</v>
      </c>
      <c r="P1742" s="63"/>
      <c r="Q1742" s="63">
        <v>41</v>
      </c>
      <c r="R1742" s="63"/>
      <c r="S1742" s="63"/>
      <c r="T1742" s="63"/>
      <c r="U1742" s="63"/>
      <c r="V1742" s="63"/>
      <c r="W1742" s="63">
        <v>14</v>
      </c>
      <c r="X1742" s="63"/>
      <c r="Y1742" s="63"/>
      <c r="Z1742" s="63"/>
      <c r="AA1742" s="63"/>
      <c r="AB1742" s="63"/>
      <c r="AC1742" s="63"/>
      <c r="AD1742" s="63"/>
      <c r="AE1742" s="63"/>
      <c r="AF1742" s="63"/>
      <c r="AG1742" s="63"/>
      <c r="AH1742" s="63"/>
      <c r="AI1742" s="63">
        <v>14</v>
      </c>
      <c r="AJ1742" s="63"/>
      <c r="AK1742" s="63"/>
      <c r="AL1742" s="63"/>
      <c r="AM1742" s="63"/>
      <c r="AN1742" s="63"/>
      <c r="AO1742" s="63"/>
      <c r="AP1742" s="63"/>
      <c r="AQ1742" s="63"/>
      <c r="AS1742" s="5">
        <f>IF(Q1742&gt;0,RANK(Q1742,(N1742:P1742,Q1742:AE1742)),0)</f>
        <v>3</v>
      </c>
      <c r="AT1742" s="5">
        <f>IF(R1742&gt;0,RANK(R1742,(N1742:P1742,Q1742:AE1742)),0)</f>
        <v>0</v>
      </c>
      <c r="AU1742" s="5">
        <f>IF(T1742&gt;0,RANK(T1742,(N1742:P1742,Q1742:AE1742)),0)</f>
        <v>0</v>
      </c>
      <c r="AV1742" s="5">
        <f>IF(S1742&gt;0,RANK(S1742,(N1742:P1742,Q1742:AE1742)),0)</f>
        <v>0</v>
      </c>
      <c r="AW1742" s="2">
        <f t="shared" si="709"/>
        <v>1.0311871227364185E-2</v>
      </c>
      <c r="AX1742" s="2">
        <f t="shared" si="710"/>
        <v>0</v>
      </c>
      <c r="AY1742" s="2">
        <f t="shared" si="711"/>
        <v>0</v>
      </c>
      <c r="AZ1742" s="2">
        <f t="shared" si="712"/>
        <v>0</v>
      </c>
      <c r="BB1742" t="s">
        <v>1587</v>
      </c>
      <c r="BC1742" t="s">
        <v>293</v>
      </c>
      <c r="BD1742">
        <v>1</v>
      </c>
      <c r="BF1742" s="111">
        <v>31</v>
      </c>
      <c r="BG1742" s="113">
        <v>39</v>
      </c>
      <c r="BH1742" s="117">
        <f t="shared" si="703"/>
        <v>31039</v>
      </c>
      <c r="BJ1742" s="5" t="s">
        <v>3185</v>
      </c>
    </row>
    <row r="1743" spans="1:62" hidden="1" outlineLevel="1">
      <c r="A1743" t="s">
        <v>2646</v>
      </c>
      <c r="B1743" t="s">
        <v>293</v>
      </c>
      <c r="C1743" s="1">
        <f t="shared" si="704"/>
        <v>5498</v>
      </c>
      <c r="D1743" s="5">
        <f>IF(N1743&gt;0, RANK(N1743,(N1743:P1743,Q1743:AE1743)),0)</f>
        <v>2</v>
      </c>
      <c r="E1743" s="5">
        <f>IF(O1743&gt;0,RANK(O1743,(N1743:P1743,Q1743:AE1743)),0)</f>
        <v>1</v>
      </c>
      <c r="F1743" s="5">
        <f>IF(P1743&gt;0,RANK(P1743,(N1743:P1743,Q1743:AE1743)),0)</f>
        <v>0</v>
      </c>
      <c r="G1743" s="131">
        <f t="shared" si="713"/>
        <v>3213</v>
      </c>
      <c r="H1743" s="136">
        <f t="shared" si="714"/>
        <v>0.58439432520916701</v>
      </c>
      <c r="I1743" s="2"/>
      <c r="J1743" s="2">
        <f t="shared" si="705"/>
        <v>0.19698072026191343</v>
      </c>
      <c r="K1743" s="2">
        <f t="shared" si="706"/>
        <v>0.78137504547108039</v>
      </c>
      <c r="L1743" s="2">
        <f t="shared" si="707"/>
        <v>0</v>
      </c>
      <c r="M1743" s="2">
        <f t="shared" si="708"/>
        <v>2.1644234267006235E-2</v>
      </c>
      <c r="N1743" s="63">
        <v>1083</v>
      </c>
      <c r="O1743" s="63">
        <v>4296</v>
      </c>
      <c r="P1743" s="63"/>
      <c r="Q1743" s="63">
        <v>79</v>
      </c>
      <c r="R1743" s="63"/>
      <c r="S1743" s="63"/>
      <c r="T1743" s="63"/>
      <c r="U1743" s="63"/>
      <c r="V1743" s="63"/>
      <c r="W1743" s="63">
        <v>18</v>
      </c>
      <c r="X1743" s="63"/>
      <c r="Y1743" s="63"/>
      <c r="Z1743" s="63"/>
      <c r="AA1743" s="63"/>
      <c r="AB1743" s="63"/>
      <c r="AC1743" s="63"/>
      <c r="AD1743" s="63"/>
      <c r="AE1743" s="63"/>
      <c r="AF1743" s="63"/>
      <c r="AG1743" s="63"/>
      <c r="AH1743" s="63"/>
      <c r="AI1743" s="63">
        <v>22</v>
      </c>
      <c r="AJ1743" s="63"/>
      <c r="AK1743" s="63"/>
      <c r="AL1743" s="63"/>
      <c r="AM1743" s="63"/>
      <c r="AN1743" s="63"/>
      <c r="AO1743" s="63"/>
      <c r="AP1743" s="63"/>
      <c r="AQ1743" s="63"/>
      <c r="AS1743" s="5">
        <f>IF(Q1743&gt;0,RANK(Q1743,(N1743:P1743,Q1743:AE1743)),0)</f>
        <v>3</v>
      </c>
      <c r="AT1743" s="5">
        <f>IF(R1743&gt;0,RANK(R1743,(N1743:P1743,Q1743:AE1743)),0)</f>
        <v>0</v>
      </c>
      <c r="AU1743" s="5">
        <f>IF(T1743&gt;0,RANK(T1743,(N1743:P1743,Q1743:AE1743)),0)</f>
        <v>0</v>
      </c>
      <c r="AV1743" s="5">
        <f>IF(S1743&gt;0,RANK(S1743,(N1743:P1743,Q1743:AE1743)),0)</f>
        <v>0</v>
      </c>
      <c r="AW1743" s="2">
        <f t="shared" si="709"/>
        <v>1.4368861404146963E-2</v>
      </c>
      <c r="AX1743" s="2">
        <f t="shared" si="710"/>
        <v>0</v>
      </c>
      <c r="AY1743" s="2">
        <f t="shared" si="711"/>
        <v>0</v>
      </c>
      <c r="AZ1743" s="2">
        <f t="shared" si="712"/>
        <v>0</v>
      </c>
      <c r="BB1743" t="s">
        <v>2646</v>
      </c>
      <c r="BC1743" t="s">
        <v>293</v>
      </c>
      <c r="BD1743">
        <v>3</v>
      </c>
      <c r="BF1743" s="111">
        <v>31</v>
      </c>
      <c r="BG1743" s="113">
        <v>41</v>
      </c>
      <c r="BH1743" s="117">
        <f t="shared" si="703"/>
        <v>31041</v>
      </c>
      <c r="BJ1743" s="5" t="s">
        <v>3185</v>
      </c>
    </row>
    <row r="1744" spans="1:62" hidden="1" outlineLevel="1">
      <c r="A1744" t="s">
        <v>2298</v>
      </c>
      <c r="B1744" t="s">
        <v>293</v>
      </c>
      <c r="C1744" s="1">
        <f t="shared" si="704"/>
        <v>6136</v>
      </c>
      <c r="D1744" s="5">
        <f>IF(N1744&gt;0, RANK(N1744,(N1744:P1744,Q1744:AE1744)),0)</f>
        <v>2</v>
      </c>
      <c r="E1744" s="5">
        <f>IF(O1744&gt;0,RANK(O1744,(N1744:P1744,Q1744:AE1744)),0)</f>
        <v>1</v>
      </c>
      <c r="F1744" s="5">
        <f>IF(P1744&gt;0,RANK(P1744,(N1744:P1744,Q1744:AE1744)),0)</f>
        <v>0</v>
      </c>
      <c r="G1744" s="131">
        <f t="shared" si="713"/>
        <v>172</v>
      </c>
      <c r="H1744" s="136">
        <f t="shared" si="714"/>
        <v>2.8031290743155149E-2</v>
      </c>
      <c r="I1744" s="2"/>
      <c r="J1744" s="2">
        <f t="shared" si="705"/>
        <v>0.47620599739243807</v>
      </c>
      <c r="K1744" s="2">
        <f t="shared" si="706"/>
        <v>0.50423728813559321</v>
      </c>
      <c r="L1744" s="2">
        <f t="shared" si="707"/>
        <v>0</v>
      </c>
      <c r="M1744" s="2">
        <f t="shared" si="708"/>
        <v>1.9556714471968717E-2</v>
      </c>
      <c r="N1744" s="63">
        <v>2922</v>
      </c>
      <c r="O1744" s="63">
        <v>3094</v>
      </c>
      <c r="P1744" s="63"/>
      <c r="Q1744" s="63">
        <v>82</v>
      </c>
      <c r="R1744" s="63"/>
      <c r="S1744" s="63"/>
      <c r="T1744" s="63"/>
      <c r="U1744" s="63"/>
      <c r="V1744" s="63"/>
      <c r="W1744" s="63">
        <v>20</v>
      </c>
      <c r="X1744" s="63"/>
      <c r="Y1744" s="63"/>
      <c r="Z1744" s="63"/>
      <c r="AA1744" s="63"/>
      <c r="AB1744" s="63"/>
      <c r="AC1744" s="63"/>
      <c r="AD1744" s="63"/>
      <c r="AE1744" s="63"/>
      <c r="AF1744" s="63"/>
      <c r="AG1744" s="63"/>
      <c r="AH1744" s="63"/>
      <c r="AI1744" s="63">
        <v>18</v>
      </c>
      <c r="AJ1744" s="63"/>
      <c r="AK1744" s="63"/>
      <c r="AL1744" s="63"/>
      <c r="AM1744" s="63"/>
      <c r="AN1744" s="63"/>
      <c r="AO1744" s="63"/>
      <c r="AP1744" s="63"/>
      <c r="AQ1744" s="63"/>
      <c r="AS1744" s="5">
        <f>IF(Q1744&gt;0,RANK(Q1744,(N1744:P1744,Q1744:AE1744)),0)</f>
        <v>3</v>
      </c>
      <c r="AT1744" s="5">
        <f>IF(R1744&gt;0,RANK(R1744,(N1744:P1744,Q1744:AE1744)),0)</f>
        <v>0</v>
      </c>
      <c r="AU1744" s="5">
        <f>IF(T1744&gt;0,RANK(T1744,(N1744:P1744,Q1744:AE1744)),0)</f>
        <v>0</v>
      </c>
      <c r="AV1744" s="5">
        <f>IF(S1744&gt;0,RANK(S1744,(N1744:P1744,Q1744:AE1744)),0)</f>
        <v>0</v>
      </c>
      <c r="AW1744" s="2">
        <f t="shared" si="709"/>
        <v>1.3363754889178618E-2</v>
      </c>
      <c r="AX1744" s="2">
        <f t="shared" si="710"/>
        <v>0</v>
      </c>
      <c r="AY1744" s="2">
        <f t="shared" si="711"/>
        <v>0</v>
      </c>
      <c r="AZ1744" s="2">
        <f t="shared" si="712"/>
        <v>0</v>
      </c>
      <c r="BB1744" t="s">
        <v>2298</v>
      </c>
      <c r="BC1744" t="s">
        <v>293</v>
      </c>
      <c r="BD1744">
        <v>3</v>
      </c>
      <c r="BF1744" s="111">
        <v>31</v>
      </c>
      <c r="BG1744" s="113">
        <v>43</v>
      </c>
      <c r="BH1744" s="117">
        <f t="shared" si="703"/>
        <v>31043</v>
      </c>
      <c r="BJ1744" s="5" t="s">
        <v>3185</v>
      </c>
    </row>
    <row r="1745" spans="1:62" hidden="1" outlineLevel="1">
      <c r="A1745" t="s">
        <v>616</v>
      </c>
      <c r="B1745" t="s">
        <v>293</v>
      </c>
      <c r="C1745" s="1">
        <f t="shared" si="704"/>
        <v>3728</v>
      </c>
      <c r="D1745" s="5">
        <f>IF(N1745&gt;0, RANK(N1745,(N1745:P1745,Q1745:AE1745)),0)</f>
        <v>2</v>
      </c>
      <c r="E1745" s="5">
        <f>IF(O1745&gt;0,RANK(O1745,(N1745:P1745,Q1745:AE1745)),0)</f>
        <v>1</v>
      </c>
      <c r="F1745" s="5">
        <f>IF(P1745&gt;0,RANK(P1745,(N1745:P1745,Q1745:AE1745)),0)</f>
        <v>0</v>
      </c>
      <c r="G1745" s="131">
        <f t="shared" si="713"/>
        <v>1346</v>
      </c>
      <c r="H1745" s="136">
        <f t="shared" si="714"/>
        <v>0.36105150214592274</v>
      </c>
      <c r="I1745" s="2"/>
      <c r="J1745" s="2">
        <f t="shared" si="705"/>
        <v>0.30364806866952787</v>
      </c>
      <c r="K1745" s="2">
        <f t="shared" si="706"/>
        <v>0.66469957081545061</v>
      </c>
      <c r="L1745" s="2">
        <f t="shared" si="707"/>
        <v>0</v>
      </c>
      <c r="M1745" s="2">
        <f t="shared" si="708"/>
        <v>3.1652360515021516E-2</v>
      </c>
      <c r="N1745" s="63">
        <v>1132</v>
      </c>
      <c r="O1745" s="63">
        <v>2478</v>
      </c>
      <c r="P1745" s="63"/>
      <c r="Q1745" s="63">
        <v>71</v>
      </c>
      <c r="R1745" s="63"/>
      <c r="S1745" s="63"/>
      <c r="T1745" s="63"/>
      <c r="U1745" s="63"/>
      <c r="V1745" s="63"/>
      <c r="W1745" s="63">
        <v>17</v>
      </c>
      <c r="X1745" s="63"/>
      <c r="Y1745" s="63"/>
      <c r="Z1745" s="63"/>
      <c r="AA1745" s="63"/>
      <c r="AB1745" s="63"/>
      <c r="AC1745" s="63"/>
      <c r="AD1745" s="63"/>
      <c r="AE1745" s="63"/>
      <c r="AF1745" s="63"/>
      <c r="AG1745" s="63"/>
      <c r="AH1745" s="63"/>
      <c r="AI1745" s="63">
        <v>30</v>
      </c>
      <c r="AJ1745" s="63"/>
      <c r="AK1745" s="63"/>
      <c r="AL1745" s="63"/>
      <c r="AM1745" s="63"/>
      <c r="AN1745" s="63"/>
      <c r="AO1745" s="63"/>
      <c r="AP1745" s="63"/>
      <c r="AQ1745" s="63"/>
      <c r="AS1745" s="5">
        <f>IF(Q1745&gt;0,RANK(Q1745,(N1745:P1745,Q1745:AE1745)),0)</f>
        <v>3</v>
      </c>
      <c r="AT1745" s="5">
        <f>IF(R1745&gt;0,RANK(R1745,(N1745:P1745,Q1745:AE1745)),0)</f>
        <v>0</v>
      </c>
      <c r="AU1745" s="5">
        <f>IF(T1745&gt;0,RANK(T1745,(N1745:P1745,Q1745:AE1745)),0)</f>
        <v>0</v>
      </c>
      <c r="AV1745" s="5">
        <f>IF(S1745&gt;0,RANK(S1745,(N1745:P1745,Q1745:AE1745)),0)</f>
        <v>0</v>
      </c>
      <c r="AW1745" s="2">
        <f t="shared" si="709"/>
        <v>1.9045064377682403E-2</v>
      </c>
      <c r="AX1745" s="2">
        <f t="shared" si="710"/>
        <v>0</v>
      </c>
      <c r="AY1745" s="2">
        <f t="shared" si="711"/>
        <v>0</v>
      </c>
      <c r="AZ1745" s="2">
        <f t="shared" si="712"/>
        <v>0</v>
      </c>
      <c r="BB1745" t="s">
        <v>616</v>
      </c>
      <c r="BC1745" t="s">
        <v>293</v>
      </c>
      <c r="BD1745">
        <v>3</v>
      </c>
      <c r="BF1745" s="111">
        <v>31</v>
      </c>
      <c r="BG1745" s="113">
        <v>45</v>
      </c>
      <c r="BH1745" s="117">
        <f t="shared" si="703"/>
        <v>31045</v>
      </c>
      <c r="BJ1745" s="5" t="s">
        <v>3185</v>
      </c>
    </row>
    <row r="1746" spans="1:62" hidden="1" outlineLevel="1">
      <c r="A1746" t="s">
        <v>2777</v>
      </c>
      <c r="B1746" t="s">
        <v>293</v>
      </c>
      <c r="C1746" s="1">
        <f t="shared" si="704"/>
        <v>7859</v>
      </c>
      <c r="D1746" s="5">
        <f>IF(N1746&gt;0, RANK(N1746,(N1746:P1746,Q1746:AE1746)),0)</f>
        <v>2</v>
      </c>
      <c r="E1746" s="5">
        <f>IF(O1746&gt;0,RANK(O1746,(N1746:P1746,Q1746:AE1746)),0)</f>
        <v>1</v>
      </c>
      <c r="F1746" s="5">
        <f>IF(P1746&gt;0,RANK(P1746,(N1746:P1746,Q1746:AE1746)),0)</f>
        <v>0</v>
      </c>
      <c r="G1746" s="131">
        <f t="shared" si="713"/>
        <v>3261</v>
      </c>
      <c r="H1746" s="136">
        <f t="shared" si="714"/>
        <v>0.41493828731390764</v>
      </c>
      <c r="I1746" s="2"/>
      <c r="J1746" s="2">
        <f t="shared" si="705"/>
        <v>0.27980659116935996</v>
      </c>
      <c r="K1746" s="2">
        <f t="shared" si="706"/>
        <v>0.6947448784832676</v>
      </c>
      <c r="L1746" s="2">
        <f t="shared" si="707"/>
        <v>0</v>
      </c>
      <c r="M1746" s="2">
        <f t="shared" si="708"/>
        <v>2.5448530347372489E-2</v>
      </c>
      <c r="N1746" s="63">
        <v>2199</v>
      </c>
      <c r="O1746" s="63">
        <v>5460</v>
      </c>
      <c r="P1746" s="63"/>
      <c r="Q1746" s="63">
        <v>113</v>
      </c>
      <c r="R1746" s="63"/>
      <c r="S1746" s="63"/>
      <c r="T1746" s="63"/>
      <c r="U1746" s="63"/>
      <c r="V1746" s="63"/>
      <c r="W1746" s="63">
        <v>45</v>
      </c>
      <c r="X1746" s="63"/>
      <c r="Y1746" s="63"/>
      <c r="Z1746" s="63"/>
      <c r="AA1746" s="63"/>
      <c r="AB1746" s="63"/>
      <c r="AC1746" s="63"/>
      <c r="AD1746" s="63"/>
      <c r="AE1746" s="63"/>
      <c r="AF1746" s="63"/>
      <c r="AG1746" s="63"/>
      <c r="AH1746" s="63"/>
      <c r="AI1746" s="63">
        <v>42</v>
      </c>
      <c r="AJ1746" s="63"/>
      <c r="AK1746" s="63"/>
      <c r="AL1746" s="63"/>
      <c r="AM1746" s="63"/>
      <c r="AN1746" s="63"/>
      <c r="AO1746" s="63"/>
      <c r="AP1746" s="63"/>
      <c r="AQ1746" s="63"/>
      <c r="AS1746" s="5">
        <f>IF(Q1746&gt;0,RANK(Q1746,(N1746:P1746,Q1746:AE1746)),0)</f>
        <v>3</v>
      </c>
      <c r="AT1746" s="5">
        <f>IF(R1746&gt;0,RANK(R1746,(N1746:P1746,Q1746:AE1746)),0)</f>
        <v>0</v>
      </c>
      <c r="AU1746" s="5">
        <f>IF(T1746&gt;0,RANK(T1746,(N1746:P1746,Q1746:AE1746)),0)</f>
        <v>0</v>
      </c>
      <c r="AV1746" s="5">
        <f>IF(S1746&gt;0,RANK(S1746,(N1746:P1746,Q1746:AE1746)),0)</f>
        <v>0</v>
      </c>
      <c r="AW1746" s="2">
        <f t="shared" si="709"/>
        <v>1.4378419646265428E-2</v>
      </c>
      <c r="AX1746" s="2">
        <f t="shared" si="710"/>
        <v>0</v>
      </c>
      <c r="AY1746" s="2">
        <f t="shared" si="711"/>
        <v>0</v>
      </c>
      <c r="AZ1746" s="2">
        <f t="shared" si="712"/>
        <v>0</v>
      </c>
      <c r="BB1746" t="s">
        <v>2777</v>
      </c>
      <c r="BC1746" t="s">
        <v>293</v>
      </c>
      <c r="BD1746">
        <v>3</v>
      </c>
      <c r="BF1746" s="111">
        <v>31</v>
      </c>
      <c r="BG1746" s="113">
        <v>47</v>
      </c>
      <c r="BH1746" s="117">
        <f t="shared" si="703"/>
        <v>31047</v>
      </c>
      <c r="BJ1746" s="5" t="s">
        <v>3185</v>
      </c>
    </row>
    <row r="1747" spans="1:62" hidden="1" outlineLevel="1">
      <c r="A1747" t="s">
        <v>1860</v>
      </c>
      <c r="B1747" t="s">
        <v>293</v>
      </c>
      <c r="C1747" s="1">
        <f t="shared" si="704"/>
        <v>1017</v>
      </c>
      <c r="D1747" s="5">
        <f>IF(N1747&gt;0, RANK(N1747,(N1747:P1747,Q1747:AE1747)),0)</f>
        <v>2</v>
      </c>
      <c r="E1747" s="5">
        <f>IF(O1747&gt;0,RANK(O1747,(N1747:P1747,Q1747:AE1747)),0)</f>
        <v>1</v>
      </c>
      <c r="F1747" s="5">
        <f>IF(P1747&gt;0,RANK(P1747,(N1747:P1747,Q1747:AE1747)),0)</f>
        <v>0</v>
      </c>
      <c r="G1747" s="131">
        <f t="shared" si="713"/>
        <v>548</v>
      </c>
      <c r="H1747" s="136">
        <f t="shared" si="714"/>
        <v>0.53883972468043262</v>
      </c>
      <c r="I1747" s="2"/>
      <c r="J1747" s="2">
        <f t="shared" si="705"/>
        <v>0.21140609636184857</v>
      </c>
      <c r="K1747" s="2">
        <f t="shared" si="706"/>
        <v>0.75024582104228121</v>
      </c>
      <c r="L1747" s="2">
        <f t="shared" si="707"/>
        <v>0</v>
      </c>
      <c r="M1747" s="2">
        <f t="shared" si="708"/>
        <v>3.8348082595870192E-2</v>
      </c>
      <c r="N1747" s="63">
        <v>215</v>
      </c>
      <c r="O1747" s="63">
        <v>763</v>
      </c>
      <c r="P1747" s="63"/>
      <c r="Q1747" s="63">
        <v>25</v>
      </c>
      <c r="R1747" s="63"/>
      <c r="S1747" s="63"/>
      <c r="T1747" s="63"/>
      <c r="U1747" s="63"/>
      <c r="V1747" s="63"/>
      <c r="W1747" s="63">
        <v>5</v>
      </c>
      <c r="X1747" s="63"/>
      <c r="Y1747" s="63"/>
      <c r="Z1747" s="63"/>
      <c r="AA1747" s="63"/>
      <c r="AB1747" s="63"/>
      <c r="AC1747" s="63"/>
      <c r="AD1747" s="63"/>
      <c r="AE1747" s="63"/>
      <c r="AF1747" s="63"/>
      <c r="AG1747" s="63"/>
      <c r="AH1747" s="63"/>
      <c r="AI1747" s="63">
        <v>9</v>
      </c>
      <c r="AJ1747" s="63"/>
      <c r="AK1747" s="63"/>
      <c r="AL1747" s="63"/>
      <c r="AM1747" s="63"/>
      <c r="AN1747" s="63"/>
      <c r="AO1747" s="63"/>
      <c r="AP1747" s="63"/>
      <c r="AQ1747" s="63"/>
      <c r="AS1747" s="5">
        <f>IF(Q1747&gt;0,RANK(Q1747,(N1747:P1747,Q1747:AE1747)),0)</f>
        <v>3</v>
      </c>
      <c r="AT1747" s="5">
        <f>IF(R1747&gt;0,RANK(R1747,(N1747:P1747,Q1747:AE1747)),0)</f>
        <v>0</v>
      </c>
      <c r="AU1747" s="5">
        <f>IF(T1747&gt;0,RANK(T1747,(N1747:P1747,Q1747:AE1747)),0)</f>
        <v>0</v>
      </c>
      <c r="AV1747" s="5">
        <f>IF(S1747&gt;0,RANK(S1747,(N1747:P1747,Q1747:AE1747)),0)</f>
        <v>0</v>
      </c>
      <c r="AW1747" s="2">
        <f t="shared" si="709"/>
        <v>2.4582104228121928E-2</v>
      </c>
      <c r="AX1747" s="2">
        <f t="shared" si="710"/>
        <v>0</v>
      </c>
      <c r="AY1747" s="2">
        <f t="shared" si="711"/>
        <v>0</v>
      </c>
      <c r="AZ1747" s="2">
        <f t="shared" si="712"/>
        <v>0</v>
      </c>
      <c r="BB1747" t="s">
        <v>1860</v>
      </c>
      <c r="BC1747" t="s">
        <v>293</v>
      </c>
      <c r="BD1747">
        <v>3</v>
      </c>
      <c r="BF1747" s="111">
        <v>31</v>
      </c>
      <c r="BG1747" s="113">
        <v>49</v>
      </c>
      <c r="BH1747" s="117">
        <f t="shared" si="703"/>
        <v>31049</v>
      </c>
      <c r="BJ1747" s="5" t="s">
        <v>3185</v>
      </c>
    </row>
    <row r="1748" spans="1:62" hidden="1" outlineLevel="1">
      <c r="A1748" t="s">
        <v>689</v>
      </c>
      <c r="B1748" t="s">
        <v>293</v>
      </c>
      <c r="C1748" s="1">
        <f t="shared" si="704"/>
        <v>2686</v>
      </c>
      <c r="D1748" s="5">
        <f>IF(N1748&gt;0, RANK(N1748,(N1748:P1748,Q1748:AE1748)),0)</f>
        <v>2</v>
      </c>
      <c r="E1748" s="5">
        <f>IF(O1748&gt;0,RANK(O1748,(N1748:P1748,Q1748:AE1748)),0)</f>
        <v>1</v>
      </c>
      <c r="F1748" s="5">
        <f>IF(P1748&gt;0,RANK(P1748,(N1748:P1748,Q1748:AE1748)),0)</f>
        <v>0</v>
      </c>
      <c r="G1748" s="131">
        <f t="shared" si="713"/>
        <v>875</v>
      </c>
      <c r="H1748" s="136">
        <f t="shared" si="714"/>
        <v>0.32576321667907671</v>
      </c>
      <c r="I1748" s="2"/>
      <c r="J1748" s="2">
        <f t="shared" si="705"/>
        <v>0.32390171258376771</v>
      </c>
      <c r="K1748" s="2">
        <f t="shared" si="706"/>
        <v>0.64966492926284436</v>
      </c>
      <c r="L1748" s="2">
        <f t="shared" si="707"/>
        <v>0</v>
      </c>
      <c r="M1748" s="2">
        <f t="shared" si="708"/>
        <v>2.6433358153387876E-2</v>
      </c>
      <c r="N1748" s="63">
        <v>870</v>
      </c>
      <c r="O1748" s="63">
        <v>1745</v>
      </c>
      <c r="P1748" s="63"/>
      <c r="Q1748" s="63">
        <v>37</v>
      </c>
      <c r="R1748" s="63"/>
      <c r="S1748" s="63"/>
      <c r="T1748" s="63"/>
      <c r="U1748" s="63"/>
      <c r="V1748" s="63"/>
      <c r="W1748" s="63">
        <v>22</v>
      </c>
      <c r="X1748" s="63"/>
      <c r="Y1748" s="63"/>
      <c r="Z1748" s="63"/>
      <c r="AA1748" s="63"/>
      <c r="AB1748" s="63"/>
      <c r="AC1748" s="63"/>
      <c r="AD1748" s="63"/>
      <c r="AE1748" s="63"/>
      <c r="AF1748" s="63"/>
      <c r="AG1748" s="63"/>
      <c r="AH1748" s="63"/>
      <c r="AI1748" s="63">
        <v>12</v>
      </c>
      <c r="AJ1748" s="63"/>
      <c r="AK1748" s="63"/>
      <c r="AL1748" s="63"/>
      <c r="AM1748" s="63"/>
      <c r="AN1748" s="63"/>
      <c r="AO1748" s="63"/>
      <c r="AP1748" s="63"/>
      <c r="AQ1748" s="63"/>
      <c r="AS1748" s="5">
        <f>IF(Q1748&gt;0,RANK(Q1748,(N1748:P1748,Q1748:AE1748)),0)</f>
        <v>3</v>
      </c>
      <c r="AT1748" s="5">
        <f>IF(R1748&gt;0,RANK(R1748,(N1748:P1748,Q1748:AE1748)),0)</f>
        <v>0</v>
      </c>
      <c r="AU1748" s="5">
        <f>IF(T1748&gt;0,RANK(T1748,(N1748:P1748,Q1748:AE1748)),0)</f>
        <v>0</v>
      </c>
      <c r="AV1748" s="5">
        <f>IF(S1748&gt;0,RANK(S1748,(N1748:P1748,Q1748:AE1748)),0)</f>
        <v>0</v>
      </c>
      <c r="AW1748" s="2">
        <f t="shared" si="709"/>
        <v>1.3775130305286671E-2</v>
      </c>
      <c r="AX1748" s="2">
        <f t="shared" si="710"/>
        <v>0</v>
      </c>
      <c r="AY1748" s="2">
        <f t="shared" si="711"/>
        <v>0</v>
      </c>
      <c r="AZ1748" s="2">
        <f t="shared" si="712"/>
        <v>0</v>
      </c>
      <c r="BB1748" t="s">
        <v>689</v>
      </c>
      <c r="BC1748" t="s">
        <v>293</v>
      </c>
      <c r="BF1748" s="111">
        <v>31</v>
      </c>
      <c r="BG1748" s="113">
        <v>51</v>
      </c>
      <c r="BH1748" s="117">
        <f t="shared" si="703"/>
        <v>31051</v>
      </c>
      <c r="BJ1748" s="5" t="s">
        <v>3185</v>
      </c>
    </row>
    <row r="1749" spans="1:62" hidden="1" outlineLevel="1">
      <c r="A1749" t="s">
        <v>3166</v>
      </c>
      <c r="B1749" t="s">
        <v>293</v>
      </c>
      <c r="C1749" s="1">
        <f t="shared" si="704"/>
        <v>14950</v>
      </c>
      <c r="D1749" s="5">
        <f>IF(N1749&gt;0, RANK(N1749,(N1749:P1749,Q1749:AE1749)),0)</f>
        <v>2</v>
      </c>
      <c r="E1749" s="5">
        <f>IF(O1749&gt;0,RANK(O1749,(N1749:P1749,Q1749:AE1749)),0)</f>
        <v>1</v>
      </c>
      <c r="F1749" s="5">
        <f>IF(P1749&gt;0,RANK(P1749,(N1749:P1749,Q1749:AE1749)),0)</f>
        <v>0</v>
      </c>
      <c r="G1749" s="131">
        <f t="shared" si="713"/>
        <v>3322</v>
      </c>
      <c r="H1749" s="136">
        <f t="shared" si="714"/>
        <v>0.22220735785953177</v>
      </c>
      <c r="I1749" s="2"/>
      <c r="J1749" s="2">
        <f t="shared" si="705"/>
        <v>0.37946488294314379</v>
      </c>
      <c r="K1749" s="2">
        <f t="shared" si="706"/>
        <v>0.60167224080267556</v>
      </c>
      <c r="L1749" s="2">
        <f t="shared" si="707"/>
        <v>0</v>
      </c>
      <c r="M1749" s="2">
        <f t="shared" si="708"/>
        <v>1.8862876254180705E-2</v>
      </c>
      <c r="N1749" s="63">
        <v>5673</v>
      </c>
      <c r="O1749" s="63">
        <v>8995</v>
      </c>
      <c r="P1749" s="63"/>
      <c r="Q1749" s="63">
        <v>187</v>
      </c>
      <c r="R1749" s="63"/>
      <c r="S1749" s="63"/>
      <c r="T1749" s="63"/>
      <c r="U1749" s="63"/>
      <c r="V1749" s="63"/>
      <c r="W1749" s="63">
        <v>47</v>
      </c>
      <c r="X1749" s="63"/>
      <c r="Y1749" s="63"/>
      <c r="Z1749" s="63"/>
      <c r="AA1749" s="63"/>
      <c r="AB1749" s="63"/>
      <c r="AC1749" s="63"/>
      <c r="AD1749" s="63"/>
      <c r="AE1749" s="63"/>
      <c r="AF1749" s="63"/>
      <c r="AG1749" s="63"/>
      <c r="AH1749" s="63"/>
      <c r="AI1749" s="63">
        <v>48</v>
      </c>
      <c r="AJ1749" s="63"/>
      <c r="AK1749" s="63"/>
      <c r="AL1749" s="63"/>
      <c r="AM1749" s="63"/>
      <c r="AN1749" s="63"/>
      <c r="AO1749" s="63"/>
      <c r="AP1749" s="63"/>
      <c r="AQ1749" s="63"/>
      <c r="AS1749" s="5">
        <f>IF(Q1749&gt;0,RANK(Q1749,(N1749:P1749,Q1749:AE1749)),0)</f>
        <v>3</v>
      </c>
      <c r="AT1749" s="5">
        <f>IF(R1749&gt;0,RANK(R1749,(N1749:P1749,Q1749:AE1749)),0)</f>
        <v>0</v>
      </c>
      <c r="AU1749" s="5">
        <f>IF(T1749&gt;0,RANK(T1749,(N1749:P1749,Q1749:AE1749)),0)</f>
        <v>0</v>
      </c>
      <c r="AV1749" s="5">
        <f>IF(S1749&gt;0,RANK(S1749,(N1749:P1749,Q1749:AE1749)),0)</f>
        <v>0</v>
      </c>
      <c r="AW1749" s="2">
        <f t="shared" si="709"/>
        <v>1.2508361204013378E-2</v>
      </c>
      <c r="AX1749" s="2">
        <f t="shared" si="710"/>
        <v>0</v>
      </c>
      <c r="AY1749" s="2">
        <f t="shared" si="711"/>
        <v>0</v>
      </c>
      <c r="AZ1749" s="2">
        <f t="shared" si="712"/>
        <v>0</v>
      </c>
      <c r="BB1749" t="s">
        <v>3166</v>
      </c>
      <c r="BC1749" t="s">
        <v>293</v>
      </c>
      <c r="BD1749">
        <v>1</v>
      </c>
      <c r="BF1749" s="111">
        <v>31</v>
      </c>
      <c r="BG1749" s="113">
        <v>53</v>
      </c>
      <c r="BH1749" s="117">
        <f t="shared" si="703"/>
        <v>31053</v>
      </c>
      <c r="BJ1749" s="5" t="s">
        <v>3185</v>
      </c>
    </row>
    <row r="1750" spans="1:62" hidden="1" outlineLevel="1">
      <c r="A1750" t="s">
        <v>1156</v>
      </c>
      <c r="B1750" t="s">
        <v>293</v>
      </c>
      <c r="C1750" s="1">
        <f t="shared" si="704"/>
        <v>223927</v>
      </c>
      <c r="D1750" s="5">
        <f>IF(N1750&gt;0, RANK(N1750,(N1750:P1750,Q1750:AE1750)),0)</f>
        <v>2</v>
      </c>
      <c r="E1750" s="5">
        <f>IF(O1750&gt;0,RANK(O1750,(N1750:P1750,Q1750:AE1750)),0)</f>
        <v>1</v>
      </c>
      <c r="F1750" s="5">
        <f>IF(P1750&gt;0,RANK(P1750,(N1750:P1750,Q1750:AE1750)),0)</f>
        <v>0</v>
      </c>
      <c r="G1750" s="131">
        <f t="shared" si="713"/>
        <v>6764</v>
      </c>
      <c r="H1750" s="136">
        <f t="shared" si="714"/>
        <v>3.0206272579903271E-2</v>
      </c>
      <c r="I1750" s="2"/>
      <c r="J1750" s="2">
        <f t="shared" si="705"/>
        <v>0.47540493107128662</v>
      </c>
      <c r="K1750" s="2">
        <f t="shared" si="706"/>
        <v>0.50561120365118994</v>
      </c>
      <c r="L1750" s="2">
        <f t="shared" si="707"/>
        <v>0</v>
      </c>
      <c r="M1750" s="2">
        <f t="shared" si="708"/>
        <v>1.8983865277523382E-2</v>
      </c>
      <c r="N1750" s="63">
        <v>106456</v>
      </c>
      <c r="O1750" s="63">
        <v>113220</v>
      </c>
      <c r="P1750" s="63"/>
      <c r="Q1750" s="63">
        <v>2763</v>
      </c>
      <c r="R1750" s="63"/>
      <c r="S1750" s="63"/>
      <c r="T1750" s="63"/>
      <c r="U1750" s="63"/>
      <c r="V1750" s="63"/>
      <c r="W1750" s="63">
        <v>1099</v>
      </c>
      <c r="X1750" s="63"/>
      <c r="Y1750" s="63"/>
      <c r="Z1750" s="63"/>
      <c r="AA1750" s="63"/>
      <c r="AB1750" s="63"/>
      <c r="AC1750" s="63"/>
      <c r="AD1750" s="63"/>
      <c r="AE1750" s="63"/>
      <c r="AF1750" s="63"/>
      <c r="AG1750" s="63"/>
      <c r="AH1750" s="63"/>
      <c r="AI1750" s="63">
        <v>389</v>
      </c>
      <c r="AJ1750" s="63"/>
      <c r="AK1750" s="63"/>
      <c r="AL1750" s="63"/>
      <c r="AM1750" s="63"/>
      <c r="AN1750" s="63"/>
      <c r="AO1750" s="63"/>
      <c r="AP1750" s="63"/>
      <c r="AQ1750" s="63"/>
      <c r="AS1750" s="5">
        <f>IF(Q1750&gt;0,RANK(Q1750,(N1750:P1750,Q1750:AE1750)),0)</f>
        <v>3</v>
      </c>
      <c r="AT1750" s="5">
        <f>IF(R1750&gt;0,RANK(R1750,(N1750:P1750,Q1750:AE1750)),0)</f>
        <v>0</v>
      </c>
      <c r="AU1750" s="5">
        <f>IF(T1750&gt;0,RANK(T1750,(N1750:P1750,Q1750:AE1750)),0)</f>
        <v>0</v>
      </c>
      <c r="AV1750" s="5">
        <f>IF(S1750&gt;0,RANK(S1750,(N1750:P1750,Q1750:AE1750)),0)</f>
        <v>0</v>
      </c>
      <c r="AW1750" s="2">
        <f t="shared" si="709"/>
        <v>1.233884256923015E-2</v>
      </c>
      <c r="AX1750" s="2">
        <f t="shared" si="710"/>
        <v>0</v>
      </c>
      <c r="AY1750" s="2">
        <f t="shared" si="711"/>
        <v>0</v>
      </c>
      <c r="AZ1750" s="2">
        <f t="shared" si="712"/>
        <v>0</v>
      </c>
      <c r="BB1750" t="s">
        <v>1156</v>
      </c>
      <c r="BC1750" t="s">
        <v>293</v>
      </c>
      <c r="BD1750">
        <v>2</v>
      </c>
      <c r="BF1750" s="111">
        <v>31</v>
      </c>
      <c r="BG1750" s="113">
        <v>55</v>
      </c>
      <c r="BH1750" s="117">
        <f t="shared" si="703"/>
        <v>31055</v>
      </c>
      <c r="BJ1750" s="5" t="s">
        <v>3185</v>
      </c>
    </row>
    <row r="1751" spans="1:62" hidden="1" outlineLevel="1">
      <c r="A1751" t="s">
        <v>1500</v>
      </c>
      <c r="B1751" t="s">
        <v>293</v>
      </c>
      <c r="C1751" s="1">
        <f t="shared" si="704"/>
        <v>985</v>
      </c>
      <c r="D1751" s="5">
        <f>IF(N1751&gt;0, RANK(N1751,(N1751:P1751,Q1751:AE1751)),0)</f>
        <v>2</v>
      </c>
      <c r="E1751" s="5">
        <f>IF(O1751&gt;0,RANK(O1751,(N1751:P1751,Q1751:AE1751)),0)</f>
        <v>1</v>
      </c>
      <c r="F1751" s="5">
        <f>IF(P1751&gt;0,RANK(P1751,(N1751:P1751,Q1751:AE1751)),0)</f>
        <v>0</v>
      </c>
      <c r="G1751" s="131">
        <f t="shared" si="713"/>
        <v>616</v>
      </c>
      <c r="H1751" s="136">
        <f t="shared" si="714"/>
        <v>0.62538071065989853</v>
      </c>
      <c r="I1751" s="2"/>
      <c r="J1751" s="2">
        <f t="shared" si="705"/>
        <v>0.17868020304568527</v>
      </c>
      <c r="K1751" s="2">
        <f t="shared" si="706"/>
        <v>0.80406091370558375</v>
      </c>
      <c r="L1751" s="2">
        <f t="shared" si="707"/>
        <v>0</v>
      </c>
      <c r="M1751" s="2">
        <f t="shared" si="708"/>
        <v>1.7258883248730927E-2</v>
      </c>
      <c r="N1751" s="63">
        <v>176</v>
      </c>
      <c r="O1751" s="63">
        <v>792</v>
      </c>
      <c r="P1751" s="63"/>
      <c r="Q1751" s="63">
        <v>11</v>
      </c>
      <c r="R1751" s="63"/>
      <c r="S1751" s="63"/>
      <c r="T1751" s="63"/>
      <c r="U1751" s="63"/>
      <c r="V1751" s="63"/>
      <c r="W1751" s="63">
        <v>3</v>
      </c>
      <c r="X1751" s="63"/>
      <c r="Y1751" s="63"/>
      <c r="Z1751" s="63"/>
      <c r="AA1751" s="63"/>
      <c r="AB1751" s="63"/>
      <c r="AC1751" s="63"/>
      <c r="AD1751" s="63"/>
      <c r="AE1751" s="63"/>
      <c r="AF1751" s="63"/>
      <c r="AG1751" s="63"/>
      <c r="AH1751" s="63"/>
      <c r="AI1751" s="63">
        <v>3</v>
      </c>
      <c r="AJ1751" s="63"/>
      <c r="AK1751" s="63"/>
      <c r="AL1751" s="63"/>
      <c r="AM1751" s="63"/>
      <c r="AN1751" s="63"/>
      <c r="AO1751" s="63"/>
      <c r="AP1751" s="63"/>
      <c r="AQ1751" s="63"/>
      <c r="AS1751" s="5">
        <f>IF(Q1751&gt;0,RANK(Q1751,(N1751:P1751,Q1751:AE1751)),0)</f>
        <v>3</v>
      </c>
      <c r="AT1751" s="5">
        <f>IF(R1751&gt;0,RANK(R1751,(N1751:P1751,Q1751:AE1751)),0)</f>
        <v>0</v>
      </c>
      <c r="AU1751" s="5">
        <f>IF(T1751&gt;0,RANK(T1751,(N1751:P1751,Q1751:AE1751)),0)</f>
        <v>0</v>
      </c>
      <c r="AV1751" s="5">
        <f>IF(S1751&gt;0,RANK(S1751,(N1751:P1751,Q1751:AE1751)),0)</f>
        <v>0</v>
      </c>
      <c r="AW1751" s="2">
        <f t="shared" si="709"/>
        <v>1.1167512690355329E-2</v>
      </c>
      <c r="AX1751" s="2">
        <f t="shared" si="710"/>
        <v>0</v>
      </c>
      <c r="AY1751" s="2">
        <f t="shared" si="711"/>
        <v>0</v>
      </c>
      <c r="AZ1751" s="2">
        <f t="shared" si="712"/>
        <v>0</v>
      </c>
      <c r="BB1751" t="s">
        <v>1500</v>
      </c>
      <c r="BC1751" t="s">
        <v>293</v>
      </c>
      <c r="BD1751">
        <v>3</v>
      </c>
      <c r="BF1751" s="111">
        <v>31</v>
      </c>
      <c r="BG1751" s="113">
        <v>57</v>
      </c>
      <c r="BH1751" s="117">
        <f t="shared" si="703"/>
        <v>31057</v>
      </c>
      <c r="BJ1751" s="5" t="s">
        <v>3185</v>
      </c>
    </row>
    <row r="1752" spans="1:62" hidden="1" outlineLevel="1">
      <c r="A1752" t="s">
        <v>2013</v>
      </c>
      <c r="B1752" t="s">
        <v>293</v>
      </c>
      <c r="C1752" s="1">
        <f t="shared" si="704"/>
        <v>2879</v>
      </c>
      <c r="D1752" s="5">
        <f>IF(N1752&gt;0, RANK(N1752,(N1752:P1752,Q1752:AE1752)),0)</f>
        <v>2</v>
      </c>
      <c r="E1752" s="5">
        <f>IF(O1752&gt;0,RANK(O1752,(N1752:P1752,Q1752:AE1752)),0)</f>
        <v>1</v>
      </c>
      <c r="F1752" s="5">
        <f>IF(P1752&gt;0,RANK(P1752,(N1752:P1752,Q1752:AE1752)),0)</f>
        <v>0</v>
      </c>
      <c r="G1752" s="131">
        <f t="shared" si="713"/>
        <v>1200</v>
      </c>
      <c r="H1752" s="136">
        <f t="shared" si="714"/>
        <v>0.41681139284473778</v>
      </c>
      <c r="I1752" s="2"/>
      <c r="J1752" s="2">
        <f t="shared" si="705"/>
        <v>0.28030566168808613</v>
      </c>
      <c r="K1752" s="2">
        <f t="shared" si="706"/>
        <v>0.69711705453282391</v>
      </c>
      <c r="L1752" s="2">
        <f t="shared" si="707"/>
        <v>0</v>
      </c>
      <c r="M1752" s="2">
        <f t="shared" si="708"/>
        <v>2.2577283779089963E-2</v>
      </c>
      <c r="N1752" s="63">
        <v>807</v>
      </c>
      <c r="O1752" s="63">
        <v>2007</v>
      </c>
      <c r="P1752" s="63"/>
      <c r="Q1752" s="63">
        <v>32</v>
      </c>
      <c r="R1752" s="63"/>
      <c r="S1752" s="63"/>
      <c r="T1752" s="63"/>
      <c r="U1752" s="63"/>
      <c r="V1752" s="63"/>
      <c r="W1752" s="63">
        <v>15</v>
      </c>
      <c r="X1752" s="63"/>
      <c r="Y1752" s="63"/>
      <c r="Z1752" s="63"/>
      <c r="AA1752" s="63"/>
      <c r="AB1752" s="63"/>
      <c r="AC1752" s="63"/>
      <c r="AD1752" s="63"/>
      <c r="AE1752" s="63"/>
      <c r="AF1752" s="63"/>
      <c r="AG1752" s="63"/>
      <c r="AH1752" s="63"/>
      <c r="AI1752" s="63">
        <v>18</v>
      </c>
      <c r="AJ1752" s="63"/>
      <c r="AK1752" s="63"/>
      <c r="AL1752" s="63"/>
      <c r="AM1752" s="63"/>
      <c r="AN1752" s="63"/>
      <c r="AO1752" s="63"/>
      <c r="AP1752" s="63"/>
      <c r="AQ1752" s="63"/>
      <c r="AS1752" s="5">
        <f>IF(Q1752&gt;0,RANK(Q1752,(N1752:P1752,Q1752:AE1752)),0)</f>
        <v>3</v>
      </c>
      <c r="AT1752" s="5">
        <f>IF(R1752&gt;0,RANK(R1752,(N1752:P1752,Q1752:AE1752)),0)</f>
        <v>0</v>
      </c>
      <c r="AU1752" s="5">
        <f>IF(T1752&gt;0,RANK(T1752,(N1752:P1752,Q1752:AE1752)),0)</f>
        <v>0</v>
      </c>
      <c r="AV1752" s="5">
        <f>IF(S1752&gt;0,RANK(S1752,(N1752:P1752,Q1752:AE1752)),0)</f>
        <v>0</v>
      </c>
      <c r="AW1752" s="2">
        <f t="shared" si="709"/>
        <v>1.1114970475859673E-2</v>
      </c>
      <c r="AX1752" s="2">
        <f t="shared" si="710"/>
        <v>0</v>
      </c>
      <c r="AY1752" s="2">
        <f t="shared" si="711"/>
        <v>0</v>
      </c>
      <c r="AZ1752" s="2">
        <f t="shared" si="712"/>
        <v>0</v>
      </c>
      <c r="BB1752" t="s">
        <v>2013</v>
      </c>
      <c r="BC1752" t="s">
        <v>293</v>
      </c>
      <c r="BD1752">
        <v>3</v>
      </c>
      <c r="BF1752" s="111">
        <v>31</v>
      </c>
      <c r="BG1752" s="113">
        <v>59</v>
      </c>
      <c r="BH1752" s="117">
        <f t="shared" si="703"/>
        <v>31059</v>
      </c>
      <c r="BJ1752" s="5" t="s">
        <v>3185</v>
      </c>
    </row>
    <row r="1753" spans="1:62" hidden="1" outlineLevel="1">
      <c r="A1753" t="s">
        <v>1146</v>
      </c>
      <c r="B1753" t="s">
        <v>293</v>
      </c>
      <c r="C1753" s="1">
        <f t="shared" si="704"/>
        <v>1536</v>
      </c>
      <c r="D1753" s="5">
        <f>IF(N1753&gt;0, RANK(N1753,(N1753:P1753,Q1753:AE1753)),0)</f>
        <v>2</v>
      </c>
      <c r="E1753" s="5">
        <f>IF(O1753&gt;0,RANK(O1753,(N1753:P1753,Q1753:AE1753)),0)</f>
        <v>1</v>
      </c>
      <c r="F1753" s="5">
        <f>IF(P1753&gt;0,RANK(P1753,(N1753:P1753,Q1753:AE1753)),0)</f>
        <v>0</v>
      </c>
      <c r="G1753" s="131">
        <f t="shared" si="713"/>
        <v>728</v>
      </c>
      <c r="H1753" s="136">
        <f t="shared" si="714"/>
        <v>0.47395833333333331</v>
      </c>
      <c r="I1753" s="2"/>
      <c r="J1753" s="2">
        <f t="shared" si="705"/>
        <v>0.25</v>
      </c>
      <c r="K1753" s="2">
        <f t="shared" si="706"/>
        <v>0.72395833333333337</v>
      </c>
      <c r="L1753" s="2">
        <f t="shared" si="707"/>
        <v>0</v>
      </c>
      <c r="M1753" s="2">
        <f t="shared" si="708"/>
        <v>2.604166666666663E-2</v>
      </c>
      <c r="N1753" s="63">
        <v>384</v>
      </c>
      <c r="O1753" s="63">
        <v>1112</v>
      </c>
      <c r="P1753" s="63"/>
      <c r="Q1753" s="63">
        <v>26</v>
      </c>
      <c r="R1753" s="63"/>
      <c r="S1753" s="63"/>
      <c r="T1753" s="63"/>
      <c r="U1753" s="63"/>
      <c r="V1753" s="63"/>
      <c r="W1753" s="63">
        <v>4</v>
      </c>
      <c r="X1753" s="63"/>
      <c r="Y1753" s="63"/>
      <c r="Z1753" s="63"/>
      <c r="AA1753" s="63"/>
      <c r="AB1753" s="63"/>
      <c r="AC1753" s="63"/>
      <c r="AD1753" s="63"/>
      <c r="AE1753" s="63"/>
      <c r="AF1753" s="63"/>
      <c r="AG1753" s="63"/>
      <c r="AH1753" s="63"/>
      <c r="AI1753" s="63">
        <v>10</v>
      </c>
      <c r="AJ1753" s="63"/>
      <c r="AK1753" s="63"/>
      <c r="AL1753" s="63"/>
      <c r="AM1753" s="63"/>
      <c r="AN1753" s="63"/>
      <c r="AO1753" s="63"/>
      <c r="AP1753" s="63"/>
      <c r="AQ1753" s="63"/>
      <c r="AS1753" s="5">
        <f>IF(Q1753&gt;0,RANK(Q1753,(N1753:P1753,Q1753:AE1753)),0)</f>
        <v>3</v>
      </c>
      <c r="AT1753" s="5">
        <f>IF(R1753&gt;0,RANK(R1753,(N1753:P1753,Q1753:AE1753)),0)</f>
        <v>0</v>
      </c>
      <c r="AU1753" s="5">
        <f>IF(T1753&gt;0,RANK(T1753,(N1753:P1753,Q1753:AE1753)),0)</f>
        <v>0</v>
      </c>
      <c r="AV1753" s="5">
        <f>IF(S1753&gt;0,RANK(S1753,(N1753:P1753,Q1753:AE1753)),0)</f>
        <v>0</v>
      </c>
      <c r="AW1753" s="2">
        <f t="shared" si="709"/>
        <v>1.6927083333333332E-2</v>
      </c>
      <c r="AX1753" s="2">
        <f t="shared" si="710"/>
        <v>0</v>
      </c>
      <c r="AY1753" s="2">
        <f t="shared" si="711"/>
        <v>0</v>
      </c>
      <c r="AZ1753" s="2">
        <f t="shared" si="712"/>
        <v>0</v>
      </c>
      <c r="BB1753" t="s">
        <v>1146</v>
      </c>
      <c r="BC1753" t="s">
        <v>293</v>
      </c>
      <c r="BD1753">
        <v>3</v>
      </c>
      <c r="BF1753" s="111">
        <v>31</v>
      </c>
      <c r="BG1753" s="113">
        <v>61</v>
      </c>
      <c r="BH1753" s="117">
        <f t="shared" si="703"/>
        <v>31061</v>
      </c>
      <c r="BJ1753" s="5" t="s">
        <v>3185</v>
      </c>
    </row>
    <row r="1754" spans="1:62" hidden="1" outlineLevel="1">
      <c r="A1754" t="s">
        <v>1253</v>
      </c>
      <c r="B1754" t="s">
        <v>293</v>
      </c>
      <c r="C1754" s="1">
        <f t="shared" si="704"/>
        <v>1305</v>
      </c>
      <c r="D1754" s="5">
        <f>IF(N1754&gt;0, RANK(N1754,(N1754:P1754,Q1754:AE1754)),0)</f>
        <v>2</v>
      </c>
      <c r="E1754" s="5">
        <f>IF(O1754&gt;0,RANK(O1754,(N1754:P1754,Q1754:AE1754)),0)</f>
        <v>1</v>
      </c>
      <c r="F1754" s="5">
        <f>IF(P1754&gt;0,RANK(P1754,(N1754:P1754,Q1754:AE1754)),0)</f>
        <v>0</v>
      </c>
      <c r="G1754" s="131">
        <f t="shared" si="713"/>
        <v>736</v>
      </c>
      <c r="H1754" s="136">
        <f t="shared" si="714"/>
        <v>0.56398467432950194</v>
      </c>
      <c r="I1754" s="2"/>
      <c r="J1754" s="2">
        <f t="shared" si="705"/>
        <v>0.20766283524904214</v>
      </c>
      <c r="K1754" s="2">
        <f t="shared" si="706"/>
        <v>0.77164750957854411</v>
      </c>
      <c r="L1754" s="2">
        <f t="shared" si="707"/>
        <v>0</v>
      </c>
      <c r="M1754" s="2">
        <f t="shared" si="708"/>
        <v>2.0689655172413723E-2</v>
      </c>
      <c r="N1754" s="63">
        <v>271</v>
      </c>
      <c r="O1754" s="63">
        <v>1007</v>
      </c>
      <c r="P1754" s="63"/>
      <c r="Q1754" s="63">
        <v>15</v>
      </c>
      <c r="R1754" s="63"/>
      <c r="S1754" s="63"/>
      <c r="T1754" s="63"/>
      <c r="U1754" s="63"/>
      <c r="V1754" s="63"/>
      <c r="W1754" s="63">
        <v>6</v>
      </c>
      <c r="X1754" s="63"/>
      <c r="Y1754" s="63"/>
      <c r="Z1754" s="63"/>
      <c r="AA1754" s="63"/>
      <c r="AB1754" s="63"/>
      <c r="AC1754" s="63"/>
      <c r="AD1754" s="63"/>
      <c r="AE1754" s="63"/>
      <c r="AF1754" s="63"/>
      <c r="AG1754" s="63"/>
      <c r="AH1754" s="63"/>
      <c r="AI1754" s="63">
        <v>6</v>
      </c>
      <c r="AJ1754" s="63"/>
      <c r="AK1754" s="63"/>
      <c r="AL1754" s="63"/>
      <c r="AM1754" s="63"/>
      <c r="AN1754" s="63"/>
      <c r="AO1754" s="63"/>
      <c r="AP1754" s="63"/>
      <c r="AQ1754" s="63"/>
      <c r="AS1754" s="5">
        <f>IF(Q1754&gt;0,RANK(Q1754,(N1754:P1754,Q1754:AE1754)),0)</f>
        <v>3</v>
      </c>
      <c r="AT1754" s="5">
        <f>IF(R1754&gt;0,RANK(R1754,(N1754:P1754,Q1754:AE1754)),0)</f>
        <v>0</v>
      </c>
      <c r="AU1754" s="5">
        <f>IF(T1754&gt;0,RANK(T1754,(N1754:P1754,Q1754:AE1754)),0)</f>
        <v>0</v>
      </c>
      <c r="AV1754" s="5">
        <f>IF(S1754&gt;0,RANK(S1754,(N1754:P1754,Q1754:AE1754)),0)</f>
        <v>0</v>
      </c>
      <c r="AW1754" s="2">
        <f t="shared" si="709"/>
        <v>1.1494252873563218E-2</v>
      </c>
      <c r="AX1754" s="2">
        <f t="shared" si="710"/>
        <v>0</v>
      </c>
      <c r="AY1754" s="2">
        <f t="shared" si="711"/>
        <v>0</v>
      </c>
      <c r="AZ1754" s="2">
        <f t="shared" si="712"/>
        <v>0</v>
      </c>
      <c r="BB1754" t="s">
        <v>1253</v>
      </c>
      <c r="BC1754" t="s">
        <v>293</v>
      </c>
      <c r="BD1754">
        <v>3</v>
      </c>
      <c r="BF1754" s="111">
        <v>31</v>
      </c>
      <c r="BG1754" s="113">
        <v>63</v>
      </c>
      <c r="BH1754" s="117">
        <f t="shared" si="703"/>
        <v>31063</v>
      </c>
      <c r="BJ1754" s="5" t="s">
        <v>3185</v>
      </c>
    </row>
    <row r="1755" spans="1:62" hidden="1" outlineLevel="1">
      <c r="A1755" t="s">
        <v>1592</v>
      </c>
      <c r="B1755" t="s">
        <v>293</v>
      </c>
      <c r="C1755" s="1">
        <f t="shared" ref="C1755:C1786" si="715">SUM(N1755:AQ1755)</f>
        <v>2240</v>
      </c>
      <c r="D1755" s="5">
        <f>IF(N1755&gt;0, RANK(N1755,(N1755:P1755,Q1755:AE1755)),0)</f>
        <v>2</v>
      </c>
      <c r="E1755" s="5">
        <f>IF(O1755&gt;0,RANK(O1755,(N1755:P1755,Q1755:AE1755)),0)</f>
        <v>1</v>
      </c>
      <c r="F1755" s="5">
        <f>IF(P1755&gt;0,RANK(P1755,(N1755:P1755,Q1755:AE1755)),0)</f>
        <v>0</v>
      </c>
      <c r="G1755" s="131">
        <f t="shared" si="713"/>
        <v>1359</v>
      </c>
      <c r="H1755" s="136">
        <f t="shared" si="714"/>
        <v>0.60669642857142858</v>
      </c>
      <c r="I1755" s="2"/>
      <c r="J1755" s="2">
        <f t="shared" ref="J1755:J1786" si="716">IF($C1755=0,"-",N1755/$C1755)</f>
        <v>0.18883928571428571</v>
      </c>
      <c r="K1755" s="2">
        <f t="shared" ref="K1755:K1786" si="717">IF($C1755=0,"-",O1755/$C1755)</f>
        <v>0.79553571428571423</v>
      </c>
      <c r="L1755" s="2">
        <f t="shared" ref="L1755:L1786" si="718">IF($C1755=0,"-",P1755/$C1755)</f>
        <v>0</v>
      </c>
      <c r="M1755" s="2">
        <f t="shared" ref="M1755:M1786" si="719">IF(C1755=0,"-",(1-J1755-K1755-L1755))</f>
        <v>1.5625E-2</v>
      </c>
      <c r="N1755" s="63">
        <v>423</v>
      </c>
      <c r="O1755" s="63">
        <v>1782</v>
      </c>
      <c r="P1755" s="63"/>
      <c r="Q1755" s="63">
        <v>17</v>
      </c>
      <c r="R1755" s="63"/>
      <c r="S1755" s="63"/>
      <c r="T1755" s="63"/>
      <c r="U1755" s="63"/>
      <c r="V1755" s="63"/>
      <c r="W1755" s="63">
        <v>8</v>
      </c>
      <c r="X1755" s="63"/>
      <c r="Y1755" s="63"/>
      <c r="Z1755" s="63"/>
      <c r="AA1755" s="63"/>
      <c r="AB1755" s="63"/>
      <c r="AC1755" s="63"/>
      <c r="AD1755" s="63"/>
      <c r="AE1755" s="63"/>
      <c r="AF1755" s="63"/>
      <c r="AG1755" s="63"/>
      <c r="AH1755" s="63"/>
      <c r="AI1755" s="63">
        <v>10</v>
      </c>
      <c r="AJ1755" s="63"/>
      <c r="AK1755" s="63"/>
      <c r="AL1755" s="63"/>
      <c r="AM1755" s="63"/>
      <c r="AN1755" s="63"/>
      <c r="AO1755" s="63"/>
      <c r="AP1755" s="63"/>
      <c r="AQ1755" s="63"/>
      <c r="AS1755" s="5">
        <f>IF(Q1755&gt;0,RANK(Q1755,(N1755:P1755,Q1755:AE1755)),0)</f>
        <v>3</v>
      </c>
      <c r="AT1755" s="5">
        <f>IF(R1755&gt;0,RANK(R1755,(N1755:P1755,Q1755:AE1755)),0)</f>
        <v>0</v>
      </c>
      <c r="AU1755" s="5">
        <f>IF(T1755&gt;0,RANK(T1755,(N1755:P1755,Q1755:AE1755)),0)</f>
        <v>0</v>
      </c>
      <c r="AV1755" s="5">
        <f>IF(S1755&gt;0,RANK(S1755,(N1755:P1755,Q1755:AE1755)),0)</f>
        <v>0</v>
      </c>
      <c r="AW1755" s="2">
        <f t="shared" ref="AW1755:AW1786" si="720">IF($C1755=0,"-",Q1755/$C1755)</f>
        <v>7.5892857142857142E-3</v>
      </c>
      <c r="AX1755" s="2">
        <f t="shared" ref="AX1755:AX1786" si="721">IF($C1755=0,"-",R1755/$C1755)</f>
        <v>0</v>
      </c>
      <c r="AY1755" s="2">
        <f t="shared" ref="AY1755:AY1786" si="722">IF($C1755=0,"-",T1755/$C1755)</f>
        <v>0</v>
      </c>
      <c r="AZ1755" s="2">
        <f t="shared" ref="AZ1755:AZ1786" si="723">IF($C1755=0,"-",S1755/$C1755)</f>
        <v>0</v>
      </c>
      <c r="BB1755" t="s">
        <v>1592</v>
      </c>
      <c r="BC1755" t="s">
        <v>293</v>
      </c>
      <c r="BD1755">
        <v>3</v>
      </c>
      <c r="BF1755" s="111">
        <v>31</v>
      </c>
      <c r="BG1755" s="113">
        <v>65</v>
      </c>
      <c r="BH1755" s="117">
        <f t="shared" si="703"/>
        <v>31065</v>
      </c>
      <c r="BJ1755" s="5" t="s">
        <v>3185</v>
      </c>
    </row>
    <row r="1756" spans="1:62" hidden="1" outlineLevel="1">
      <c r="A1756" t="s">
        <v>1593</v>
      </c>
      <c r="B1756" t="s">
        <v>293</v>
      </c>
      <c r="C1756" s="1">
        <f t="shared" si="715"/>
        <v>9661</v>
      </c>
      <c r="D1756" s="5">
        <f>IF(N1756&gt;0, RANK(N1756,(N1756:P1756,Q1756:AE1756)),0)</f>
        <v>2</v>
      </c>
      <c r="E1756" s="5">
        <f>IF(O1756&gt;0,RANK(O1756,(N1756:P1756,Q1756:AE1756)),0)</f>
        <v>1</v>
      </c>
      <c r="F1756" s="5">
        <f>IF(P1756&gt;0,RANK(P1756,(N1756:P1756,Q1756:AE1756)),0)</f>
        <v>0</v>
      </c>
      <c r="G1756" s="131">
        <f t="shared" si="713"/>
        <v>1610</v>
      </c>
      <c r="H1756" s="136">
        <f t="shared" si="714"/>
        <v>0.16664941517441259</v>
      </c>
      <c r="I1756" s="2"/>
      <c r="J1756" s="2">
        <f t="shared" si="716"/>
        <v>0.40399544560604495</v>
      </c>
      <c r="K1756" s="2">
        <f t="shared" si="717"/>
        <v>0.57064486078045751</v>
      </c>
      <c r="L1756" s="2">
        <f t="shared" si="718"/>
        <v>0</v>
      </c>
      <c r="M1756" s="2">
        <f t="shared" si="719"/>
        <v>2.5359693613497547E-2</v>
      </c>
      <c r="N1756" s="63">
        <v>3903</v>
      </c>
      <c r="O1756" s="63">
        <v>5513</v>
      </c>
      <c r="P1756" s="63"/>
      <c r="Q1756" s="63">
        <v>158</v>
      </c>
      <c r="R1756" s="63"/>
      <c r="S1756" s="63"/>
      <c r="T1756" s="63"/>
      <c r="U1756" s="63"/>
      <c r="V1756" s="63"/>
      <c r="W1756" s="63">
        <v>28</v>
      </c>
      <c r="X1756" s="63"/>
      <c r="Y1756" s="63"/>
      <c r="Z1756" s="63"/>
      <c r="AA1756" s="63"/>
      <c r="AB1756" s="63"/>
      <c r="AC1756" s="63"/>
      <c r="AD1756" s="63"/>
      <c r="AE1756" s="63"/>
      <c r="AF1756" s="63"/>
      <c r="AG1756" s="63"/>
      <c r="AH1756" s="63"/>
      <c r="AI1756" s="63">
        <v>59</v>
      </c>
      <c r="AJ1756" s="63"/>
      <c r="AK1756" s="63"/>
      <c r="AL1756" s="63"/>
      <c r="AM1756" s="63"/>
      <c r="AN1756" s="63"/>
      <c r="AO1756" s="63"/>
      <c r="AP1756" s="63"/>
      <c r="AQ1756" s="63"/>
      <c r="AS1756" s="5">
        <f>IF(Q1756&gt;0,RANK(Q1756,(N1756:P1756,Q1756:AE1756)),0)</f>
        <v>3</v>
      </c>
      <c r="AT1756" s="5">
        <f>IF(R1756&gt;0,RANK(R1756,(N1756:P1756,Q1756:AE1756)),0)</f>
        <v>0</v>
      </c>
      <c r="AU1756" s="5">
        <f>IF(T1756&gt;0,RANK(T1756,(N1756:P1756,Q1756:AE1756)),0)</f>
        <v>0</v>
      </c>
      <c r="AV1756" s="5">
        <f>IF(S1756&gt;0,RANK(S1756,(N1756:P1756,Q1756:AE1756)),0)</f>
        <v>0</v>
      </c>
      <c r="AW1756" s="2">
        <f t="shared" si="720"/>
        <v>1.6354414656867818E-2</v>
      </c>
      <c r="AX1756" s="2">
        <f t="shared" si="721"/>
        <v>0</v>
      </c>
      <c r="AY1756" s="2">
        <f t="shared" si="722"/>
        <v>0</v>
      </c>
      <c r="AZ1756" s="2">
        <f t="shared" si="723"/>
        <v>0</v>
      </c>
      <c r="BB1756" t="s">
        <v>1593</v>
      </c>
      <c r="BC1756" t="s">
        <v>293</v>
      </c>
      <c r="BD1756">
        <v>3</v>
      </c>
      <c r="BF1756" s="111">
        <v>31</v>
      </c>
      <c r="BG1756" s="113">
        <v>67</v>
      </c>
      <c r="BH1756" s="117">
        <f t="shared" si="703"/>
        <v>31067</v>
      </c>
      <c r="BJ1756" s="5" t="s">
        <v>3185</v>
      </c>
    </row>
    <row r="1757" spans="1:62" hidden="1" outlineLevel="1">
      <c r="A1757" t="s">
        <v>343</v>
      </c>
      <c r="B1757" t="s">
        <v>293</v>
      </c>
      <c r="C1757" s="1">
        <f t="shared" si="715"/>
        <v>1091</v>
      </c>
      <c r="D1757" s="5">
        <f>IF(N1757&gt;0, RANK(N1757,(N1757:P1757,Q1757:AE1757)),0)</f>
        <v>2</v>
      </c>
      <c r="E1757" s="5">
        <f>IF(O1757&gt;0,RANK(O1757,(N1757:P1757,Q1757:AE1757)),0)</f>
        <v>1</v>
      </c>
      <c r="F1757" s="5">
        <f>IF(P1757&gt;0,RANK(P1757,(N1757:P1757,Q1757:AE1757)),0)</f>
        <v>0</v>
      </c>
      <c r="G1757" s="131">
        <f t="shared" si="713"/>
        <v>587</v>
      </c>
      <c r="H1757" s="136">
        <f t="shared" si="714"/>
        <v>0.53803849679193405</v>
      </c>
      <c r="I1757" s="2"/>
      <c r="J1757" s="2">
        <f t="shared" si="716"/>
        <v>0.22181484876260313</v>
      </c>
      <c r="K1757" s="2">
        <f t="shared" si="717"/>
        <v>0.7598533455545371</v>
      </c>
      <c r="L1757" s="2">
        <f t="shared" si="718"/>
        <v>0</v>
      </c>
      <c r="M1757" s="2">
        <f t="shared" si="719"/>
        <v>1.8331805682859748E-2</v>
      </c>
      <c r="N1757" s="63">
        <v>242</v>
      </c>
      <c r="O1757" s="63">
        <v>829</v>
      </c>
      <c r="P1757" s="63"/>
      <c r="Q1757" s="63">
        <v>10</v>
      </c>
      <c r="R1757" s="63"/>
      <c r="S1757" s="63"/>
      <c r="T1757" s="63"/>
      <c r="U1757" s="63"/>
      <c r="V1757" s="63"/>
      <c r="W1757" s="63">
        <v>3</v>
      </c>
      <c r="X1757" s="63"/>
      <c r="Y1757" s="63"/>
      <c r="Z1757" s="63"/>
      <c r="AA1757" s="63"/>
      <c r="AB1757" s="63"/>
      <c r="AC1757" s="63"/>
      <c r="AD1757" s="63"/>
      <c r="AE1757" s="63"/>
      <c r="AF1757" s="63"/>
      <c r="AG1757" s="63"/>
      <c r="AH1757" s="63"/>
      <c r="AI1757" s="63">
        <v>7</v>
      </c>
      <c r="AJ1757" s="63"/>
      <c r="AK1757" s="63"/>
      <c r="AL1757" s="63"/>
      <c r="AM1757" s="63"/>
      <c r="AN1757" s="63"/>
      <c r="AO1757" s="63"/>
      <c r="AP1757" s="63"/>
      <c r="AQ1757" s="63"/>
      <c r="AS1757" s="5">
        <f>IF(Q1757&gt;0,RANK(Q1757,(N1757:P1757,Q1757:AE1757)),0)</f>
        <v>3</v>
      </c>
      <c r="AT1757" s="5">
        <f>IF(R1757&gt;0,RANK(R1757,(N1757:P1757,Q1757:AE1757)),0)</f>
        <v>0</v>
      </c>
      <c r="AU1757" s="5">
        <f>IF(T1757&gt;0,RANK(T1757,(N1757:P1757,Q1757:AE1757)),0)</f>
        <v>0</v>
      </c>
      <c r="AV1757" s="5">
        <f>IF(S1757&gt;0,RANK(S1757,(N1757:P1757,Q1757:AE1757)),0)</f>
        <v>0</v>
      </c>
      <c r="AW1757" s="2">
        <f t="shared" si="720"/>
        <v>9.1659028414298807E-3</v>
      </c>
      <c r="AX1757" s="2">
        <f t="shared" si="721"/>
        <v>0</v>
      </c>
      <c r="AY1757" s="2">
        <f t="shared" si="722"/>
        <v>0</v>
      </c>
      <c r="AZ1757" s="2">
        <f t="shared" si="723"/>
        <v>0</v>
      </c>
      <c r="BB1757" t="s">
        <v>343</v>
      </c>
      <c r="BC1757" t="s">
        <v>293</v>
      </c>
      <c r="BD1757">
        <v>3</v>
      </c>
      <c r="BF1757" s="111">
        <v>31</v>
      </c>
      <c r="BG1757" s="113">
        <v>69</v>
      </c>
      <c r="BH1757" s="117">
        <f t="shared" si="703"/>
        <v>31069</v>
      </c>
      <c r="BJ1757" s="5" t="s">
        <v>3185</v>
      </c>
    </row>
    <row r="1758" spans="1:62" hidden="1" outlineLevel="1">
      <c r="A1758" t="s">
        <v>2965</v>
      </c>
      <c r="B1758" t="s">
        <v>293</v>
      </c>
      <c r="C1758" s="1">
        <f t="shared" si="715"/>
        <v>940</v>
      </c>
      <c r="D1758" s="5">
        <f>IF(N1758&gt;0, RANK(N1758,(N1758:P1758,Q1758:AE1758)),0)</f>
        <v>2</v>
      </c>
      <c r="E1758" s="5">
        <f>IF(O1758&gt;0,RANK(O1758,(N1758:P1758,Q1758:AE1758)),0)</f>
        <v>1</v>
      </c>
      <c r="F1758" s="5">
        <f>IF(P1758&gt;0,RANK(P1758,(N1758:P1758,Q1758:AE1758)),0)</f>
        <v>0</v>
      </c>
      <c r="G1758" s="131">
        <f t="shared" si="713"/>
        <v>620</v>
      </c>
      <c r="H1758" s="136">
        <f t="shared" si="714"/>
        <v>0.65957446808510634</v>
      </c>
      <c r="I1758" s="2"/>
      <c r="J1758" s="2">
        <f t="shared" si="716"/>
        <v>0.15851063829787235</v>
      </c>
      <c r="K1758" s="2">
        <f t="shared" si="717"/>
        <v>0.81808510638297871</v>
      </c>
      <c r="L1758" s="2">
        <f t="shared" si="718"/>
        <v>0</v>
      </c>
      <c r="M1758" s="2">
        <f t="shared" si="719"/>
        <v>2.3404255319148914E-2</v>
      </c>
      <c r="N1758" s="63">
        <v>149</v>
      </c>
      <c r="O1758" s="63">
        <v>769</v>
      </c>
      <c r="P1758" s="63"/>
      <c r="Q1758" s="63">
        <v>13</v>
      </c>
      <c r="R1758" s="63"/>
      <c r="S1758" s="63"/>
      <c r="T1758" s="63"/>
      <c r="U1758" s="63"/>
      <c r="V1758" s="63"/>
      <c r="W1758" s="63">
        <v>3</v>
      </c>
      <c r="X1758" s="63"/>
      <c r="Y1758" s="63"/>
      <c r="Z1758" s="63"/>
      <c r="AA1758" s="63"/>
      <c r="AB1758" s="63"/>
      <c r="AC1758" s="63"/>
      <c r="AD1758" s="63"/>
      <c r="AE1758" s="63"/>
      <c r="AF1758" s="63"/>
      <c r="AG1758" s="63"/>
      <c r="AH1758" s="63"/>
      <c r="AI1758" s="63">
        <v>6</v>
      </c>
      <c r="AJ1758" s="63"/>
      <c r="AK1758" s="63"/>
      <c r="AL1758" s="63"/>
      <c r="AM1758" s="63"/>
      <c r="AN1758" s="63"/>
      <c r="AO1758" s="63"/>
      <c r="AP1758" s="63"/>
      <c r="AQ1758" s="63"/>
      <c r="AS1758" s="5">
        <f>IF(Q1758&gt;0,RANK(Q1758,(N1758:P1758,Q1758:AE1758)),0)</f>
        <v>3</v>
      </c>
      <c r="AT1758" s="5">
        <f>IF(R1758&gt;0,RANK(R1758,(N1758:P1758,Q1758:AE1758)),0)</f>
        <v>0</v>
      </c>
      <c r="AU1758" s="5">
        <f>IF(T1758&gt;0,RANK(T1758,(N1758:P1758,Q1758:AE1758)),0)</f>
        <v>0</v>
      </c>
      <c r="AV1758" s="5">
        <f>IF(S1758&gt;0,RANK(S1758,(N1758:P1758,Q1758:AE1758)),0)</f>
        <v>0</v>
      </c>
      <c r="AW1758" s="2">
        <f t="shared" si="720"/>
        <v>1.3829787234042552E-2</v>
      </c>
      <c r="AX1758" s="2">
        <f t="shared" si="721"/>
        <v>0</v>
      </c>
      <c r="AY1758" s="2">
        <f t="shared" si="722"/>
        <v>0</v>
      </c>
      <c r="AZ1758" s="2">
        <f t="shared" si="723"/>
        <v>0</v>
      </c>
      <c r="BB1758" t="s">
        <v>2965</v>
      </c>
      <c r="BC1758" t="s">
        <v>293</v>
      </c>
      <c r="BD1758">
        <v>3</v>
      </c>
      <c r="BF1758" s="111">
        <v>31</v>
      </c>
      <c r="BG1758" s="113">
        <v>71</v>
      </c>
      <c r="BH1758" s="117">
        <f t="shared" si="703"/>
        <v>31071</v>
      </c>
      <c r="BJ1758" s="5" t="s">
        <v>3185</v>
      </c>
    </row>
    <row r="1759" spans="1:62" hidden="1" outlineLevel="1">
      <c r="A1759" t="s">
        <v>146</v>
      </c>
      <c r="B1759" t="s">
        <v>293</v>
      </c>
      <c r="C1759" s="1">
        <f t="shared" si="715"/>
        <v>978</v>
      </c>
      <c r="D1759" s="5">
        <f>IF(N1759&gt;0, RANK(N1759,(N1759:P1759,Q1759:AE1759)),0)</f>
        <v>2</v>
      </c>
      <c r="E1759" s="5">
        <f>IF(O1759&gt;0,RANK(O1759,(N1759:P1759,Q1759:AE1759)),0)</f>
        <v>1</v>
      </c>
      <c r="F1759" s="5">
        <f>IF(P1759&gt;0,RANK(P1759,(N1759:P1759,Q1759:AE1759)),0)</f>
        <v>0</v>
      </c>
      <c r="G1759" s="131">
        <f t="shared" si="713"/>
        <v>504</v>
      </c>
      <c r="H1759" s="136">
        <f t="shared" si="714"/>
        <v>0.51533742331288346</v>
      </c>
      <c r="I1759" s="2"/>
      <c r="J1759" s="2">
        <f t="shared" si="716"/>
        <v>0.23517382413087934</v>
      </c>
      <c r="K1759" s="2">
        <f t="shared" si="717"/>
        <v>0.75051124744376274</v>
      </c>
      <c r="L1759" s="2">
        <f t="shared" si="718"/>
        <v>0</v>
      </c>
      <c r="M1759" s="2">
        <f t="shared" si="719"/>
        <v>1.4314928425357865E-2</v>
      </c>
      <c r="N1759" s="63">
        <v>230</v>
      </c>
      <c r="O1759" s="63">
        <v>734</v>
      </c>
      <c r="P1759" s="63"/>
      <c r="Q1759" s="63">
        <v>9</v>
      </c>
      <c r="R1759" s="63"/>
      <c r="S1759" s="63"/>
      <c r="T1759" s="63"/>
      <c r="U1759" s="63"/>
      <c r="V1759" s="63"/>
      <c r="W1759" s="63">
        <v>1</v>
      </c>
      <c r="X1759" s="63"/>
      <c r="Y1759" s="63"/>
      <c r="Z1759" s="63"/>
      <c r="AA1759" s="63"/>
      <c r="AB1759" s="63"/>
      <c r="AC1759" s="63"/>
      <c r="AD1759" s="63"/>
      <c r="AE1759" s="63"/>
      <c r="AF1759" s="63"/>
      <c r="AG1759" s="63"/>
      <c r="AH1759" s="63"/>
      <c r="AI1759" s="63">
        <v>4</v>
      </c>
      <c r="AJ1759" s="63"/>
      <c r="AK1759" s="63"/>
      <c r="AL1759" s="63"/>
      <c r="AM1759" s="63"/>
      <c r="AN1759" s="63"/>
      <c r="AO1759" s="63"/>
      <c r="AP1759" s="63"/>
      <c r="AQ1759" s="63"/>
      <c r="AS1759" s="5">
        <f>IF(Q1759&gt;0,RANK(Q1759,(N1759:P1759,Q1759:AE1759)),0)</f>
        <v>3</v>
      </c>
      <c r="AT1759" s="5">
        <f>IF(R1759&gt;0,RANK(R1759,(N1759:P1759,Q1759:AE1759)),0)</f>
        <v>0</v>
      </c>
      <c r="AU1759" s="5">
        <f>IF(T1759&gt;0,RANK(T1759,(N1759:P1759,Q1759:AE1759)),0)</f>
        <v>0</v>
      </c>
      <c r="AV1759" s="5">
        <f>IF(S1759&gt;0,RANK(S1759,(N1759:P1759,Q1759:AE1759)),0)</f>
        <v>0</v>
      </c>
      <c r="AW1759" s="2">
        <f t="shared" si="720"/>
        <v>9.202453987730062E-3</v>
      </c>
      <c r="AX1759" s="2">
        <f t="shared" si="721"/>
        <v>0</v>
      </c>
      <c r="AY1759" s="2">
        <f t="shared" si="722"/>
        <v>0</v>
      </c>
      <c r="AZ1759" s="2">
        <f t="shared" si="723"/>
        <v>0</v>
      </c>
      <c r="BB1759" t="s">
        <v>146</v>
      </c>
      <c r="BC1759" t="s">
        <v>293</v>
      </c>
      <c r="BD1759">
        <v>3</v>
      </c>
      <c r="BF1759" s="111">
        <v>31</v>
      </c>
      <c r="BG1759" s="113">
        <v>73</v>
      </c>
      <c r="BH1759" s="117">
        <f t="shared" si="703"/>
        <v>31073</v>
      </c>
      <c r="BJ1759" s="5" t="s">
        <v>3185</v>
      </c>
    </row>
    <row r="1760" spans="1:62" hidden="1" outlineLevel="1">
      <c r="A1760" t="s">
        <v>1425</v>
      </c>
      <c r="B1760" t="s">
        <v>293</v>
      </c>
      <c r="C1760" s="1">
        <f t="shared" si="715"/>
        <v>363</v>
      </c>
      <c r="D1760" s="5">
        <f>IF(N1760&gt;0, RANK(N1760,(N1760:P1760,Q1760:AE1760)),0)</f>
        <v>2</v>
      </c>
      <c r="E1760" s="5">
        <f>IF(O1760&gt;0,RANK(O1760,(N1760:P1760,Q1760:AE1760)),0)</f>
        <v>1</v>
      </c>
      <c r="F1760" s="5">
        <f>IF(P1760&gt;0,RANK(P1760,(N1760:P1760,Q1760:AE1760)),0)</f>
        <v>0</v>
      </c>
      <c r="G1760" s="131">
        <f t="shared" si="713"/>
        <v>292</v>
      </c>
      <c r="H1760" s="136">
        <f t="shared" si="714"/>
        <v>0.80440771349862261</v>
      </c>
      <c r="I1760" s="2"/>
      <c r="J1760" s="2">
        <f t="shared" si="716"/>
        <v>8.2644628099173556E-2</v>
      </c>
      <c r="K1760" s="2">
        <f t="shared" si="717"/>
        <v>0.88705234159779611</v>
      </c>
      <c r="L1760" s="2">
        <f t="shared" si="718"/>
        <v>0</v>
      </c>
      <c r="M1760" s="2">
        <f t="shared" si="719"/>
        <v>3.0303030303030387E-2</v>
      </c>
      <c r="N1760" s="63">
        <v>30</v>
      </c>
      <c r="O1760" s="63">
        <v>322</v>
      </c>
      <c r="P1760" s="63"/>
      <c r="Q1760" s="63">
        <v>7</v>
      </c>
      <c r="R1760" s="63"/>
      <c r="S1760" s="63"/>
      <c r="T1760" s="63"/>
      <c r="U1760" s="63"/>
      <c r="V1760" s="63"/>
      <c r="W1760" s="63">
        <v>0</v>
      </c>
      <c r="X1760" s="63"/>
      <c r="Y1760" s="63"/>
      <c r="Z1760" s="63"/>
      <c r="AA1760" s="63"/>
      <c r="AB1760" s="63"/>
      <c r="AC1760" s="63"/>
      <c r="AD1760" s="63"/>
      <c r="AE1760" s="63"/>
      <c r="AF1760" s="63"/>
      <c r="AG1760" s="63"/>
      <c r="AH1760" s="63"/>
      <c r="AI1760" s="63">
        <v>4</v>
      </c>
      <c r="AJ1760" s="63"/>
      <c r="AK1760" s="63"/>
      <c r="AL1760" s="63"/>
      <c r="AM1760" s="63"/>
      <c r="AN1760" s="63"/>
      <c r="AO1760" s="63"/>
      <c r="AP1760" s="63"/>
      <c r="AQ1760" s="63"/>
      <c r="AS1760" s="5">
        <f>IF(Q1760&gt;0,RANK(Q1760,(N1760:P1760,Q1760:AE1760)),0)</f>
        <v>3</v>
      </c>
      <c r="AT1760" s="5">
        <f>IF(R1760&gt;0,RANK(R1760,(N1760:P1760,Q1760:AE1760)),0)</f>
        <v>0</v>
      </c>
      <c r="AU1760" s="5">
        <f>IF(T1760&gt;0,RANK(T1760,(N1760:P1760,Q1760:AE1760)),0)</f>
        <v>0</v>
      </c>
      <c r="AV1760" s="5">
        <f>IF(S1760&gt;0,RANK(S1760,(N1760:P1760,Q1760:AE1760)),0)</f>
        <v>0</v>
      </c>
      <c r="AW1760" s="2">
        <f t="shared" si="720"/>
        <v>1.928374655647383E-2</v>
      </c>
      <c r="AX1760" s="2">
        <f t="shared" si="721"/>
        <v>0</v>
      </c>
      <c r="AY1760" s="2">
        <f t="shared" si="722"/>
        <v>0</v>
      </c>
      <c r="AZ1760" s="2">
        <f t="shared" si="723"/>
        <v>0</v>
      </c>
      <c r="BB1760" t="s">
        <v>1425</v>
      </c>
      <c r="BC1760" t="s">
        <v>293</v>
      </c>
      <c r="BD1760">
        <v>3</v>
      </c>
      <c r="BF1760" s="111">
        <v>31</v>
      </c>
      <c r="BG1760" s="113">
        <v>75</v>
      </c>
      <c r="BH1760" s="117">
        <f t="shared" si="703"/>
        <v>31075</v>
      </c>
      <c r="BJ1760" s="5" t="s">
        <v>3185</v>
      </c>
    </row>
    <row r="1761" spans="1:62" hidden="1" outlineLevel="1">
      <c r="A1761" t="s">
        <v>2143</v>
      </c>
      <c r="B1761" t="s">
        <v>293</v>
      </c>
      <c r="C1761" s="1">
        <f t="shared" si="715"/>
        <v>1185</v>
      </c>
      <c r="D1761" s="5">
        <f>IF(N1761&gt;0, RANK(N1761,(N1761:P1761,Q1761:AE1761)),0)</f>
        <v>2</v>
      </c>
      <c r="E1761" s="5">
        <f>IF(O1761&gt;0,RANK(O1761,(N1761:P1761,Q1761:AE1761)),0)</f>
        <v>1</v>
      </c>
      <c r="F1761" s="5">
        <f>IF(P1761&gt;0,RANK(P1761,(N1761:P1761,Q1761:AE1761)),0)</f>
        <v>0</v>
      </c>
      <c r="G1761" s="131">
        <f t="shared" si="713"/>
        <v>480</v>
      </c>
      <c r="H1761" s="136">
        <f t="shared" si="714"/>
        <v>0.4050632911392405</v>
      </c>
      <c r="I1761" s="2"/>
      <c r="J1761" s="2">
        <f t="shared" si="716"/>
        <v>0.28691983122362869</v>
      </c>
      <c r="K1761" s="2">
        <f t="shared" si="717"/>
        <v>0.69198312236286919</v>
      </c>
      <c r="L1761" s="2">
        <f t="shared" si="718"/>
        <v>0</v>
      </c>
      <c r="M1761" s="2">
        <f t="shared" si="719"/>
        <v>2.1097046413502074E-2</v>
      </c>
      <c r="N1761" s="63">
        <v>340</v>
      </c>
      <c r="O1761" s="63">
        <v>820</v>
      </c>
      <c r="P1761" s="63"/>
      <c r="Q1761" s="63">
        <v>12</v>
      </c>
      <c r="R1761" s="63"/>
      <c r="S1761" s="63"/>
      <c r="T1761" s="63"/>
      <c r="U1761" s="63"/>
      <c r="V1761" s="63"/>
      <c r="W1761" s="63">
        <v>4</v>
      </c>
      <c r="X1761" s="63"/>
      <c r="Y1761" s="63"/>
      <c r="Z1761" s="63"/>
      <c r="AA1761" s="63"/>
      <c r="AB1761" s="63"/>
      <c r="AC1761" s="63"/>
      <c r="AD1761" s="63"/>
      <c r="AE1761" s="63"/>
      <c r="AF1761" s="63"/>
      <c r="AG1761" s="63"/>
      <c r="AH1761" s="63"/>
      <c r="AI1761" s="63">
        <v>9</v>
      </c>
      <c r="AJ1761" s="63"/>
      <c r="AK1761" s="63"/>
      <c r="AL1761" s="63"/>
      <c r="AM1761" s="63"/>
      <c r="AN1761" s="63"/>
      <c r="AO1761" s="63"/>
      <c r="AP1761" s="63"/>
      <c r="AQ1761" s="63"/>
      <c r="AS1761" s="5">
        <f>IF(Q1761&gt;0,RANK(Q1761,(N1761:P1761,Q1761:AE1761)),0)</f>
        <v>3</v>
      </c>
      <c r="AT1761" s="5">
        <f>IF(R1761&gt;0,RANK(R1761,(N1761:P1761,Q1761:AE1761)),0)</f>
        <v>0</v>
      </c>
      <c r="AU1761" s="5">
        <f>IF(T1761&gt;0,RANK(T1761,(N1761:P1761,Q1761:AE1761)),0)</f>
        <v>0</v>
      </c>
      <c r="AV1761" s="5">
        <f>IF(S1761&gt;0,RANK(S1761,(N1761:P1761,Q1761:AE1761)),0)</f>
        <v>0</v>
      </c>
      <c r="AW1761" s="2">
        <f t="shared" si="720"/>
        <v>1.0126582278481013E-2</v>
      </c>
      <c r="AX1761" s="2">
        <f t="shared" si="721"/>
        <v>0</v>
      </c>
      <c r="AY1761" s="2">
        <f t="shared" si="722"/>
        <v>0</v>
      </c>
      <c r="AZ1761" s="2">
        <f t="shared" si="723"/>
        <v>0</v>
      </c>
      <c r="BB1761" t="s">
        <v>2143</v>
      </c>
      <c r="BC1761" t="s">
        <v>293</v>
      </c>
      <c r="BD1761">
        <v>3</v>
      </c>
      <c r="BF1761" s="111">
        <v>31</v>
      </c>
      <c r="BG1761" s="113">
        <v>77</v>
      </c>
      <c r="BH1761" s="117">
        <f t="shared" si="703"/>
        <v>31077</v>
      </c>
      <c r="BJ1761" s="5" t="s">
        <v>3185</v>
      </c>
    </row>
    <row r="1762" spans="1:62" hidden="1" outlineLevel="1">
      <c r="A1762" t="s">
        <v>233</v>
      </c>
      <c r="B1762" t="s">
        <v>293</v>
      </c>
      <c r="C1762" s="1">
        <f t="shared" si="715"/>
        <v>20229</v>
      </c>
      <c r="D1762" s="5">
        <f>IF(N1762&gt;0, RANK(N1762,(N1762:P1762,Q1762:AE1762)),0)</f>
        <v>2</v>
      </c>
      <c r="E1762" s="5">
        <f>IF(O1762&gt;0,RANK(O1762,(N1762:P1762,Q1762:AE1762)),0)</f>
        <v>1</v>
      </c>
      <c r="F1762" s="5">
        <f>IF(P1762&gt;0,RANK(P1762,(N1762:P1762,Q1762:AE1762)),0)</f>
        <v>0</v>
      </c>
      <c r="G1762" s="131">
        <f t="shared" si="713"/>
        <v>5485</v>
      </c>
      <c r="H1762" s="136">
        <f t="shared" si="714"/>
        <v>0.27114538533788124</v>
      </c>
      <c r="I1762" s="2"/>
      <c r="J1762" s="2">
        <f t="shared" si="716"/>
        <v>0.35399673735725939</v>
      </c>
      <c r="K1762" s="2">
        <f t="shared" si="717"/>
        <v>0.62514212269514069</v>
      </c>
      <c r="L1762" s="2">
        <f t="shared" si="718"/>
        <v>0</v>
      </c>
      <c r="M1762" s="2">
        <f t="shared" si="719"/>
        <v>2.086113994759986E-2</v>
      </c>
      <c r="N1762" s="63">
        <v>7161</v>
      </c>
      <c r="O1762" s="63">
        <v>12646</v>
      </c>
      <c r="P1762" s="63"/>
      <c r="Q1762" s="63">
        <v>275</v>
      </c>
      <c r="R1762" s="63"/>
      <c r="S1762" s="63"/>
      <c r="T1762" s="63"/>
      <c r="U1762" s="63"/>
      <c r="V1762" s="63"/>
      <c r="W1762" s="63">
        <v>77</v>
      </c>
      <c r="X1762" s="63"/>
      <c r="Y1762" s="63"/>
      <c r="Z1762" s="63"/>
      <c r="AA1762" s="63"/>
      <c r="AB1762" s="63"/>
      <c r="AC1762" s="63"/>
      <c r="AD1762" s="63"/>
      <c r="AE1762" s="63"/>
      <c r="AF1762" s="63"/>
      <c r="AG1762" s="63"/>
      <c r="AH1762" s="63"/>
      <c r="AI1762" s="63">
        <v>70</v>
      </c>
      <c r="AJ1762" s="63"/>
      <c r="AK1762" s="63"/>
      <c r="AL1762" s="63"/>
      <c r="AM1762" s="63"/>
      <c r="AN1762" s="63"/>
      <c r="AO1762" s="63"/>
      <c r="AP1762" s="63"/>
      <c r="AQ1762" s="63"/>
      <c r="AS1762" s="5">
        <f>IF(Q1762&gt;0,RANK(Q1762,(N1762:P1762,Q1762:AE1762)),0)</f>
        <v>3</v>
      </c>
      <c r="AT1762" s="5">
        <f>IF(R1762&gt;0,RANK(R1762,(N1762:P1762,Q1762:AE1762)),0)</f>
        <v>0</v>
      </c>
      <c r="AU1762" s="5">
        <f>IF(T1762&gt;0,RANK(T1762,(N1762:P1762,Q1762:AE1762)),0)</f>
        <v>0</v>
      </c>
      <c r="AV1762" s="5">
        <f>IF(S1762&gt;0,RANK(S1762,(N1762:P1762,Q1762:AE1762)),0)</f>
        <v>0</v>
      </c>
      <c r="AW1762" s="2">
        <f t="shared" si="720"/>
        <v>1.3594344752582926E-2</v>
      </c>
      <c r="AX1762" s="2">
        <f t="shared" si="721"/>
        <v>0</v>
      </c>
      <c r="AY1762" s="2">
        <f t="shared" si="722"/>
        <v>0</v>
      </c>
      <c r="AZ1762" s="2">
        <f t="shared" si="723"/>
        <v>0</v>
      </c>
      <c r="BB1762" t="s">
        <v>233</v>
      </c>
      <c r="BC1762" t="s">
        <v>293</v>
      </c>
      <c r="BD1762">
        <v>3</v>
      </c>
      <c r="BF1762" s="111">
        <v>31</v>
      </c>
      <c r="BG1762" s="113">
        <v>79</v>
      </c>
      <c r="BH1762" s="117">
        <f t="shared" si="703"/>
        <v>31079</v>
      </c>
      <c r="BJ1762" s="5" t="s">
        <v>3185</v>
      </c>
    </row>
    <row r="1763" spans="1:62" hidden="1" outlineLevel="1">
      <c r="A1763" t="s">
        <v>2661</v>
      </c>
      <c r="B1763" t="s">
        <v>293</v>
      </c>
      <c r="C1763" s="1">
        <f t="shared" si="715"/>
        <v>4871</v>
      </c>
      <c r="D1763" s="5">
        <f>IF(N1763&gt;0, RANK(N1763,(N1763:P1763,Q1763:AE1763)),0)</f>
        <v>2</v>
      </c>
      <c r="E1763" s="5">
        <f>IF(O1763&gt;0,RANK(O1763,(N1763:P1763,Q1763:AE1763)),0)</f>
        <v>1</v>
      </c>
      <c r="F1763" s="5">
        <f>IF(P1763&gt;0,RANK(P1763,(N1763:P1763,Q1763:AE1763)),0)</f>
        <v>0</v>
      </c>
      <c r="G1763" s="131">
        <f t="shared" si="713"/>
        <v>2454</v>
      </c>
      <c r="H1763" s="136">
        <f t="shared" si="714"/>
        <v>0.50379798809279408</v>
      </c>
      <c r="I1763" s="2"/>
      <c r="J1763" s="2">
        <f t="shared" si="716"/>
        <v>0.23526996509956888</v>
      </c>
      <c r="K1763" s="2">
        <f t="shared" si="717"/>
        <v>0.73906795319236296</v>
      </c>
      <c r="L1763" s="2">
        <f t="shared" si="718"/>
        <v>0</v>
      </c>
      <c r="M1763" s="2">
        <f t="shared" si="719"/>
        <v>2.5662081708068163E-2</v>
      </c>
      <c r="N1763" s="63">
        <v>1146</v>
      </c>
      <c r="O1763" s="63">
        <v>3600</v>
      </c>
      <c r="P1763" s="63"/>
      <c r="Q1763" s="63">
        <v>80</v>
      </c>
      <c r="R1763" s="63"/>
      <c r="S1763" s="63"/>
      <c r="T1763" s="63"/>
      <c r="U1763" s="63"/>
      <c r="V1763" s="63"/>
      <c r="W1763" s="63">
        <v>19</v>
      </c>
      <c r="X1763" s="63"/>
      <c r="Y1763" s="63"/>
      <c r="Z1763" s="63"/>
      <c r="AA1763" s="63"/>
      <c r="AB1763" s="63"/>
      <c r="AC1763" s="63"/>
      <c r="AD1763" s="63"/>
      <c r="AE1763" s="63"/>
      <c r="AF1763" s="63"/>
      <c r="AG1763" s="63"/>
      <c r="AH1763" s="63"/>
      <c r="AI1763" s="63">
        <v>26</v>
      </c>
      <c r="AJ1763" s="63"/>
      <c r="AK1763" s="63"/>
      <c r="AL1763" s="63"/>
      <c r="AM1763" s="63"/>
      <c r="AN1763" s="63"/>
      <c r="AO1763" s="63"/>
      <c r="AP1763" s="63"/>
      <c r="AQ1763" s="63"/>
      <c r="AS1763" s="5">
        <f>IF(Q1763&gt;0,RANK(Q1763,(N1763:P1763,Q1763:AE1763)),0)</f>
        <v>3</v>
      </c>
      <c r="AT1763" s="5">
        <f>IF(R1763&gt;0,RANK(R1763,(N1763:P1763,Q1763:AE1763)),0)</f>
        <v>0</v>
      </c>
      <c r="AU1763" s="5">
        <f>IF(T1763&gt;0,RANK(T1763,(N1763:P1763,Q1763:AE1763)),0)</f>
        <v>0</v>
      </c>
      <c r="AV1763" s="5">
        <f>IF(S1763&gt;0,RANK(S1763,(N1763:P1763,Q1763:AE1763)),0)</f>
        <v>0</v>
      </c>
      <c r="AW1763" s="2">
        <f t="shared" si="720"/>
        <v>1.6423732293163622E-2</v>
      </c>
      <c r="AX1763" s="2">
        <f t="shared" si="721"/>
        <v>0</v>
      </c>
      <c r="AY1763" s="2">
        <f t="shared" si="722"/>
        <v>0</v>
      </c>
      <c r="AZ1763" s="2">
        <f t="shared" si="723"/>
        <v>0</v>
      </c>
      <c r="BB1763" t="s">
        <v>2661</v>
      </c>
      <c r="BC1763" t="s">
        <v>293</v>
      </c>
      <c r="BD1763">
        <v>3</v>
      </c>
      <c r="BF1763" s="111">
        <v>31</v>
      </c>
      <c r="BG1763" s="113">
        <v>81</v>
      </c>
      <c r="BH1763" s="117">
        <f t="shared" si="703"/>
        <v>31081</v>
      </c>
      <c r="BJ1763" s="5" t="s">
        <v>3185</v>
      </c>
    </row>
    <row r="1764" spans="1:62" hidden="1" outlineLevel="1">
      <c r="A1764" t="s">
        <v>1441</v>
      </c>
      <c r="B1764" t="s">
        <v>293</v>
      </c>
      <c r="C1764" s="1">
        <f t="shared" si="715"/>
        <v>1778</v>
      </c>
      <c r="D1764" s="5">
        <f>IF(N1764&gt;0, RANK(N1764,(N1764:P1764,Q1764:AE1764)),0)</f>
        <v>2</v>
      </c>
      <c r="E1764" s="5">
        <f>IF(O1764&gt;0,RANK(O1764,(N1764:P1764,Q1764:AE1764)),0)</f>
        <v>1</v>
      </c>
      <c r="F1764" s="5">
        <f>IF(P1764&gt;0,RANK(P1764,(N1764:P1764,Q1764:AE1764)),0)</f>
        <v>0</v>
      </c>
      <c r="G1764" s="131">
        <f t="shared" si="713"/>
        <v>1041</v>
      </c>
      <c r="H1764" s="136">
        <f t="shared" si="714"/>
        <v>0.58548931383577052</v>
      </c>
      <c r="I1764" s="2"/>
      <c r="J1764" s="2">
        <f t="shared" si="716"/>
        <v>0.19910011248593926</v>
      </c>
      <c r="K1764" s="2">
        <f t="shared" si="717"/>
        <v>0.7845894263217098</v>
      </c>
      <c r="L1764" s="2">
        <f t="shared" si="718"/>
        <v>0</v>
      </c>
      <c r="M1764" s="2">
        <f t="shared" si="719"/>
        <v>1.6310461192350911E-2</v>
      </c>
      <c r="N1764" s="63">
        <v>354</v>
      </c>
      <c r="O1764" s="63">
        <v>1395</v>
      </c>
      <c r="P1764" s="63"/>
      <c r="Q1764" s="63">
        <v>20</v>
      </c>
      <c r="R1764" s="63"/>
      <c r="S1764" s="63"/>
      <c r="T1764" s="63"/>
      <c r="U1764" s="63"/>
      <c r="V1764" s="63"/>
      <c r="W1764" s="63">
        <v>3</v>
      </c>
      <c r="X1764" s="63"/>
      <c r="Y1764" s="63"/>
      <c r="Z1764" s="63"/>
      <c r="AA1764" s="63"/>
      <c r="AB1764" s="63"/>
      <c r="AC1764" s="63"/>
      <c r="AD1764" s="63"/>
      <c r="AE1764" s="63"/>
      <c r="AF1764" s="63"/>
      <c r="AG1764" s="63"/>
      <c r="AH1764" s="63"/>
      <c r="AI1764" s="63">
        <v>6</v>
      </c>
      <c r="AJ1764" s="63"/>
      <c r="AK1764" s="63"/>
      <c r="AL1764" s="63"/>
      <c r="AM1764" s="63"/>
      <c r="AN1764" s="63"/>
      <c r="AO1764" s="63"/>
      <c r="AP1764" s="63"/>
      <c r="AQ1764" s="63"/>
      <c r="AS1764" s="5">
        <f>IF(Q1764&gt;0,RANK(Q1764,(N1764:P1764,Q1764:AE1764)),0)</f>
        <v>3</v>
      </c>
      <c r="AT1764" s="5">
        <f>IF(R1764&gt;0,RANK(R1764,(N1764:P1764,Q1764:AE1764)),0)</f>
        <v>0</v>
      </c>
      <c r="AU1764" s="5">
        <f>IF(T1764&gt;0,RANK(T1764,(N1764:P1764,Q1764:AE1764)),0)</f>
        <v>0</v>
      </c>
      <c r="AV1764" s="5">
        <f>IF(S1764&gt;0,RANK(S1764,(N1764:P1764,Q1764:AE1764)),0)</f>
        <v>0</v>
      </c>
      <c r="AW1764" s="2">
        <f t="shared" si="720"/>
        <v>1.1248593925759279E-2</v>
      </c>
      <c r="AX1764" s="2">
        <f t="shared" si="721"/>
        <v>0</v>
      </c>
      <c r="AY1764" s="2">
        <f t="shared" si="722"/>
        <v>0</v>
      </c>
      <c r="AZ1764" s="2">
        <f t="shared" si="723"/>
        <v>0</v>
      </c>
      <c r="BB1764" t="s">
        <v>1441</v>
      </c>
      <c r="BC1764" t="s">
        <v>293</v>
      </c>
      <c r="BD1764">
        <v>3</v>
      </c>
      <c r="BF1764" s="111">
        <v>31</v>
      </c>
      <c r="BG1764" s="113">
        <v>83</v>
      </c>
      <c r="BH1764" s="117">
        <f t="shared" si="703"/>
        <v>31083</v>
      </c>
      <c r="BJ1764" s="5" t="s">
        <v>3185</v>
      </c>
    </row>
    <row r="1765" spans="1:62" hidden="1" outlineLevel="1">
      <c r="A1765" t="s">
        <v>1714</v>
      </c>
      <c r="B1765" t="s">
        <v>293</v>
      </c>
      <c r="C1765" s="1">
        <f t="shared" si="715"/>
        <v>539</v>
      </c>
      <c r="D1765" s="5">
        <f>IF(N1765&gt;0, RANK(N1765,(N1765:P1765,Q1765:AE1765)),0)</f>
        <v>2</v>
      </c>
      <c r="E1765" s="5">
        <f>IF(O1765&gt;0,RANK(O1765,(N1765:P1765,Q1765:AE1765)),0)</f>
        <v>1</v>
      </c>
      <c r="F1765" s="5">
        <f>IF(P1765&gt;0,RANK(P1765,(N1765:P1765,Q1765:AE1765)),0)</f>
        <v>0</v>
      </c>
      <c r="G1765" s="131">
        <f t="shared" si="713"/>
        <v>425</v>
      </c>
      <c r="H1765" s="136">
        <f t="shared" si="714"/>
        <v>0.78849721706864562</v>
      </c>
      <c r="I1765" s="2"/>
      <c r="J1765" s="2">
        <f t="shared" si="716"/>
        <v>9.4619666048237475E-2</v>
      </c>
      <c r="K1765" s="2">
        <f t="shared" si="717"/>
        <v>0.88311688311688308</v>
      </c>
      <c r="L1765" s="2">
        <f t="shared" si="718"/>
        <v>0</v>
      </c>
      <c r="M1765" s="2">
        <f t="shared" si="719"/>
        <v>2.2263450834879461E-2</v>
      </c>
      <c r="N1765" s="63">
        <v>51</v>
      </c>
      <c r="O1765" s="63">
        <v>476</v>
      </c>
      <c r="P1765" s="63"/>
      <c r="Q1765" s="63">
        <v>11</v>
      </c>
      <c r="R1765" s="63"/>
      <c r="S1765" s="63"/>
      <c r="T1765" s="63"/>
      <c r="U1765" s="63"/>
      <c r="V1765" s="63"/>
      <c r="W1765" s="63">
        <v>0</v>
      </c>
      <c r="X1765" s="63"/>
      <c r="Y1765" s="63"/>
      <c r="Z1765" s="63"/>
      <c r="AA1765" s="63"/>
      <c r="AB1765" s="63"/>
      <c r="AC1765" s="63"/>
      <c r="AD1765" s="63"/>
      <c r="AE1765" s="63"/>
      <c r="AF1765" s="63"/>
      <c r="AG1765" s="63"/>
      <c r="AH1765" s="63"/>
      <c r="AI1765" s="63">
        <v>1</v>
      </c>
      <c r="AJ1765" s="63"/>
      <c r="AK1765" s="63"/>
      <c r="AL1765" s="63"/>
      <c r="AM1765" s="63"/>
      <c r="AN1765" s="63"/>
      <c r="AO1765" s="63"/>
      <c r="AP1765" s="63"/>
      <c r="AQ1765" s="63"/>
      <c r="AS1765" s="5">
        <f>IF(Q1765&gt;0,RANK(Q1765,(N1765:P1765,Q1765:AE1765)),0)</f>
        <v>3</v>
      </c>
      <c r="AT1765" s="5">
        <f>IF(R1765&gt;0,RANK(R1765,(N1765:P1765,Q1765:AE1765)),0)</f>
        <v>0</v>
      </c>
      <c r="AU1765" s="5">
        <f>IF(T1765&gt;0,RANK(T1765,(N1765:P1765,Q1765:AE1765)),0)</f>
        <v>0</v>
      </c>
      <c r="AV1765" s="5">
        <f>IF(S1765&gt;0,RANK(S1765,(N1765:P1765,Q1765:AE1765)),0)</f>
        <v>0</v>
      </c>
      <c r="AW1765" s="2">
        <f t="shared" si="720"/>
        <v>2.0408163265306121E-2</v>
      </c>
      <c r="AX1765" s="2">
        <f t="shared" si="721"/>
        <v>0</v>
      </c>
      <c r="AY1765" s="2">
        <f t="shared" si="722"/>
        <v>0</v>
      </c>
      <c r="AZ1765" s="2">
        <f t="shared" si="723"/>
        <v>0</v>
      </c>
      <c r="BB1765" t="s">
        <v>1714</v>
      </c>
      <c r="BC1765" t="s">
        <v>293</v>
      </c>
      <c r="BD1765">
        <v>3</v>
      </c>
      <c r="BF1765" s="111">
        <v>31</v>
      </c>
      <c r="BG1765" s="113">
        <v>85</v>
      </c>
      <c r="BH1765" s="117">
        <f t="shared" si="703"/>
        <v>31085</v>
      </c>
      <c r="BJ1765" s="5" t="s">
        <v>3185</v>
      </c>
    </row>
    <row r="1766" spans="1:62" hidden="1" outlineLevel="1">
      <c r="A1766" t="s">
        <v>1345</v>
      </c>
      <c r="B1766" t="s">
        <v>293</v>
      </c>
      <c r="C1766" s="1">
        <f t="shared" si="715"/>
        <v>1495</v>
      </c>
      <c r="D1766" s="5">
        <f>IF(N1766&gt;0, RANK(N1766,(N1766:P1766,Q1766:AE1766)),0)</f>
        <v>2</v>
      </c>
      <c r="E1766" s="5">
        <f>IF(O1766&gt;0,RANK(O1766,(N1766:P1766,Q1766:AE1766)),0)</f>
        <v>1</v>
      </c>
      <c r="F1766" s="5">
        <f>IF(P1766&gt;0,RANK(P1766,(N1766:P1766,Q1766:AE1766)),0)</f>
        <v>0</v>
      </c>
      <c r="G1766" s="131">
        <f t="shared" si="713"/>
        <v>904</v>
      </c>
      <c r="H1766" s="136">
        <f t="shared" si="714"/>
        <v>0.60468227424749166</v>
      </c>
      <c r="I1766" s="2"/>
      <c r="J1766" s="2">
        <f t="shared" si="716"/>
        <v>0.18327759197324414</v>
      </c>
      <c r="K1766" s="2">
        <f t="shared" si="717"/>
        <v>0.78795986622073577</v>
      </c>
      <c r="L1766" s="2">
        <f t="shared" si="718"/>
        <v>0</v>
      </c>
      <c r="M1766" s="2">
        <f t="shared" si="719"/>
        <v>2.8762541806020114E-2</v>
      </c>
      <c r="N1766" s="63">
        <v>274</v>
      </c>
      <c r="O1766" s="63">
        <v>1178</v>
      </c>
      <c r="P1766" s="63"/>
      <c r="Q1766" s="63">
        <v>27</v>
      </c>
      <c r="R1766" s="63"/>
      <c r="S1766" s="63"/>
      <c r="T1766" s="63"/>
      <c r="U1766" s="63"/>
      <c r="V1766" s="63"/>
      <c r="W1766" s="63">
        <v>3</v>
      </c>
      <c r="X1766" s="63"/>
      <c r="Y1766" s="63"/>
      <c r="Z1766" s="63"/>
      <c r="AA1766" s="63"/>
      <c r="AB1766" s="63"/>
      <c r="AC1766" s="63"/>
      <c r="AD1766" s="63"/>
      <c r="AE1766" s="63"/>
      <c r="AF1766" s="63"/>
      <c r="AG1766" s="63"/>
      <c r="AH1766" s="63"/>
      <c r="AI1766" s="63">
        <v>13</v>
      </c>
      <c r="AJ1766" s="63"/>
      <c r="AK1766" s="63"/>
      <c r="AL1766" s="63"/>
      <c r="AM1766" s="63"/>
      <c r="AN1766" s="63"/>
      <c r="AO1766" s="63"/>
      <c r="AP1766" s="63"/>
      <c r="AQ1766" s="63"/>
      <c r="AS1766" s="5">
        <f>IF(Q1766&gt;0,RANK(Q1766,(N1766:P1766,Q1766:AE1766)),0)</f>
        <v>3</v>
      </c>
      <c r="AT1766" s="5">
        <f>IF(R1766&gt;0,RANK(R1766,(N1766:P1766,Q1766:AE1766)),0)</f>
        <v>0</v>
      </c>
      <c r="AU1766" s="5">
        <f>IF(T1766&gt;0,RANK(T1766,(N1766:P1766,Q1766:AE1766)),0)</f>
        <v>0</v>
      </c>
      <c r="AV1766" s="5">
        <f>IF(S1766&gt;0,RANK(S1766,(N1766:P1766,Q1766:AE1766)),0)</f>
        <v>0</v>
      </c>
      <c r="AW1766" s="2">
        <f t="shared" si="720"/>
        <v>1.8060200668896322E-2</v>
      </c>
      <c r="AX1766" s="2">
        <f t="shared" si="721"/>
        <v>0</v>
      </c>
      <c r="AY1766" s="2">
        <f t="shared" si="722"/>
        <v>0</v>
      </c>
      <c r="AZ1766" s="2">
        <f t="shared" si="723"/>
        <v>0</v>
      </c>
      <c r="BB1766" t="s">
        <v>1345</v>
      </c>
      <c r="BC1766" t="s">
        <v>293</v>
      </c>
      <c r="BD1766">
        <v>3</v>
      </c>
      <c r="BF1766" s="111">
        <v>31</v>
      </c>
      <c r="BG1766" s="113">
        <v>87</v>
      </c>
      <c r="BH1766" s="117">
        <f t="shared" si="703"/>
        <v>31087</v>
      </c>
      <c r="BJ1766" s="5" t="s">
        <v>3185</v>
      </c>
    </row>
    <row r="1767" spans="1:62" hidden="1" outlineLevel="1">
      <c r="A1767" t="s">
        <v>373</v>
      </c>
      <c r="B1767" t="s">
        <v>293</v>
      </c>
      <c r="C1767" s="1">
        <f t="shared" si="715"/>
        <v>4939</v>
      </c>
      <c r="D1767" s="5">
        <f>IF(N1767&gt;0, RANK(N1767,(N1767:P1767,Q1767:AE1767)),0)</f>
        <v>2</v>
      </c>
      <c r="E1767" s="5">
        <f>IF(O1767&gt;0,RANK(O1767,(N1767:P1767,Q1767:AE1767)),0)</f>
        <v>1</v>
      </c>
      <c r="F1767" s="5">
        <f>IF(P1767&gt;0,RANK(P1767,(N1767:P1767,Q1767:AE1767)),0)</f>
        <v>0</v>
      </c>
      <c r="G1767" s="131">
        <f t="shared" si="713"/>
        <v>3040</v>
      </c>
      <c r="H1767" s="136">
        <f t="shared" si="714"/>
        <v>0.61550921239117229</v>
      </c>
      <c r="I1767" s="2"/>
      <c r="J1767" s="2">
        <f t="shared" si="716"/>
        <v>0.17857865964770198</v>
      </c>
      <c r="K1767" s="2">
        <f t="shared" si="717"/>
        <v>0.79408787203887432</v>
      </c>
      <c r="L1767" s="2">
        <f t="shared" si="718"/>
        <v>0</v>
      </c>
      <c r="M1767" s="2">
        <f t="shared" si="719"/>
        <v>2.7333468313423759E-2</v>
      </c>
      <c r="N1767" s="63">
        <v>882</v>
      </c>
      <c r="O1767" s="63">
        <v>3922</v>
      </c>
      <c r="P1767" s="63"/>
      <c r="Q1767" s="63">
        <v>69</v>
      </c>
      <c r="R1767" s="63"/>
      <c r="S1767" s="63"/>
      <c r="T1767" s="63"/>
      <c r="U1767" s="63"/>
      <c r="V1767" s="63"/>
      <c r="W1767" s="63">
        <v>28</v>
      </c>
      <c r="X1767" s="63"/>
      <c r="Y1767" s="63"/>
      <c r="Z1767" s="63"/>
      <c r="AA1767" s="63"/>
      <c r="AB1767" s="63"/>
      <c r="AC1767" s="63"/>
      <c r="AD1767" s="63"/>
      <c r="AE1767" s="63"/>
      <c r="AF1767" s="63"/>
      <c r="AG1767" s="63"/>
      <c r="AH1767" s="63"/>
      <c r="AI1767" s="63">
        <v>38</v>
      </c>
      <c r="AJ1767" s="63"/>
      <c r="AK1767" s="63"/>
      <c r="AL1767" s="63"/>
      <c r="AM1767" s="63"/>
      <c r="AN1767" s="63"/>
      <c r="AO1767" s="63"/>
      <c r="AP1767" s="63"/>
      <c r="AQ1767" s="63"/>
      <c r="AS1767" s="5">
        <f>IF(Q1767&gt;0,RANK(Q1767,(N1767:P1767,Q1767:AE1767)),0)</f>
        <v>3</v>
      </c>
      <c r="AT1767" s="5">
        <f>IF(R1767&gt;0,RANK(R1767,(N1767:P1767,Q1767:AE1767)),0)</f>
        <v>0</v>
      </c>
      <c r="AU1767" s="5">
        <f>IF(T1767&gt;0,RANK(T1767,(N1767:P1767,Q1767:AE1767)),0)</f>
        <v>0</v>
      </c>
      <c r="AV1767" s="5">
        <f>IF(S1767&gt;0,RANK(S1767,(N1767:P1767,Q1767:AE1767)),0)</f>
        <v>0</v>
      </c>
      <c r="AW1767" s="2">
        <f t="shared" si="720"/>
        <v>1.3970439360194372E-2</v>
      </c>
      <c r="AX1767" s="2">
        <f t="shared" si="721"/>
        <v>0</v>
      </c>
      <c r="AY1767" s="2">
        <f t="shared" si="722"/>
        <v>0</v>
      </c>
      <c r="AZ1767" s="2">
        <f t="shared" si="723"/>
        <v>0</v>
      </c>
      <c r="BB1767" t="s">
        <v>373</v>
      </c>
      <c r="BC1767" t="s">
        <v>293</v>
      </c>
      <c r="BD1767">
        <v>3</v>
      </c>
      <c r="BF1767" s="111">
        <v>31</v>
      </c>
      <c r="BG1767" s="113">
        <v>89</v>
      </c>
      <c r="BH1767" s="117">
        <f t="shared" si="703"/>
        <v>31089</v>
      </c>
      <c r="BJ1767" s="5" t="s">
        <v>3185</v>
      </c>
    </row>
    <row r="1768" spans="1:62" hidden="1" outlineLevel="1">
      <c r="A1768" t="s">
        <v>1270</v>
      </c>
      <c r="B1768" t="s">
        <v>293</v>
      </c>
      <c r="C1768" s="1">
        <f t="shared" si="715"/>
        <v>395</v>
      </c>
      <c r="D1768" s="5">
        <f>IF(N1768&gt;0, RANK(N1768,(N1768:P1768,Q1768:AE1768)),0)</f>
        <v>2</v>
      </c>
      <c r="E1768" s="5">
        <f>IF(O1768&gt;0,RANK(O1768,(N1768:P1768,Q1768:AE1768)),0)</f>
        <v>1</v>
      </c>
      <c r="F1768" s="5">
        <f>IF(P1768&gt;0,RANK(P1768,(N1768:P1768,Q1768:AE1768)),0)</f>
        <v>0</v>
      </c>
      <c r="G1768" s="131">
        <f t="shared" si="713"/>
        <v>271</v>
      </c>
      <c r="H1768" s="136">
        <f t="shared" si="714"/>
        <v>0.6860759493670886</v>
      </c>
      <c r="I1768" s="2"/>
      <c r="J1768" s="2">
        <f t="shared" si="716"/>
        <v>0.14936708860759493</v>
      </c>
      <c r="K1768" s="2">
        <f t="shared" si="717"/>
        <v>0.83544303797468356</v>
      </c>
      <c r="L1768" s="2">
        <f t="shared" si="718"/>
        <v>0</v>
      </c>
      <c r="M1768" s="2">
        <f t="shared" si="719"/>
        <v>1.5189873417721489E-2</v>
      </c>
      <c r="N1768" s="63">
        <v>59</v>
      </c>
      <c r="O1768" s="63">
        <v>330</v>
      </c>
      <c r="P1768" s="63"/>
      <c r="Q1768" s="63">
        <v>2</v>
      </c>
      <c r="R1768" s="63"/>
      <c r="S1768" s="63"/>
      <c r="T1768" s="63"/>
      <c r="U1768" s="63"/>
      <c r="V1768" s="63"/>
      <c r="W1768" s="63">
        <v>1</v>
      </c>
      <c r="X1768" s="63"/>
      <c r="Y1768" s="63"/>
      <c r="Z1768" s="63"/>
      <c r="AA1768" s="63"/>
      <c r="AB1768" s="63"/>
      <c r="AC1768" s="63"/>
      <c r="AD1768" s="63"/>
      <c r="AE1768" s="63"/>
      <c r="AF1768" s="63"/>
      <c r="AG1768" s="63"/>
      <c r="AH1768" s="63"/>
      <c r="AI1768" s="63">
        <v>3</v>
      </c>
      <c r="AJ1768" s="63"/>
      <c r="AK1768" s="63"/>
      <c r="AL1768" s="63"/>
      <c r="AM1768" s="63"/>
      <c r="AN1768" s="63"/>
      <c r="AO1768" s="63"/>
      <c r="AP1768" s="63"/>
      <c r="AQ1768" s="63"/>
      <c r="AS1768" s="5">
        <f>IF(Q1768&gt;0,RANK(Q1768,(N1768:P1768,Q1768:AE1768)),0)</f>
        <v>3</v>
      </c>
      <c r="AT1768" s="5">
        <f>IF(R1768&gt;0,RANK(R1768,(N1768:P1768,Q1768:AE1768)),0)</f>
        <v>0</v>
      </c>
      <c r="AU1768" s="5">
        <f>IF(T1768&gt;0,RANK(T1768,(N1768:P1768,Q1768:AE1768)),0)</f>
        <v>0</v>
      </c>
      <c r="AV1768" s="5">
        <f>IF(S1768&gt;0,RANK(S1768,(N1768:P1768,Q1768:AE1768)),0)</f>
        <v>0</v>
      </c>
      <c r="AW1768" s="2">
        <f t="shared" si="720"/>
        <v>5.0632911392405064E-3</v>
      </c>
      <c r="AX1768" s="2">
        <f t="shared" si="721"/>
        <v>0</v>
      </c>
      <c r="AY1768" s="2">
        <f t="shared" si="722"/>
        <v>0</v>
      </c>
      <c r="AZ1768" s="2">
        <f t="shared" si="723"/>
        <v>0</v>
      </c>
      <c r="BB1768" t="s">
        <v>1270</v>
      </c>
      <c r="BC1768" t="s">
        <v>293</v>
      </c>
      <c r="BD1768">
        <v>3</v>
      </c>
      <c r="BF1768" s="111">
        <v>31</v>
      </c>
      <c r="BG1768" s="113">
        <v>91</v>
      </c>
      <c r="BH1768" s="117">
        <f t="shared" si="703"/>
        <v>31091</v>
      </c>
      <c r="BJ1768" s="5" t="s">
        <v>3185</v>
      </c>
    </row>
    <row r="1769" spans="1:62" hidden="1" outlineLevel="1">
      <c r="A1769" t="s">
        <v>1057</v>
      </c>
      <c r="B1769" t="s">
        <v>293</v>
      </c>
      <c r="C1769" s="1">
        <f t="shared" si="715"/>
        <v>2870</v>
      </c>
      <c r="D1769" s="5">
        <f>IF(N1769&gt;0, RANK(N1769,(N1769:P1769,Q1769:AE1769)),0)</f>
        <v>2</v>
      </c>
      <c r="E1769" s="5">
        <f>IF(O1769&gt;0,RANK(O1769,(N1769:P1769,Q1769:AE1769)),0)</f>
        <v>1</v>
      </c>
      <c r="F1769" s="5">
        <f>IF(P1769&gt;0,RANK(P1769,(N1769:P1769,Q1769:AE1769)),0)</f>
        <v>0</v>
      </c>
      <c r="G1769" s="131">
        <f t="shared" si="713"/>
        <v>976</v>
      </c>
      <c r="H1769" s="136">
        <f t="shared" si="714"/>
        <v>0.34006968641114982</v>
      </c>
      <c r="I1769" s="2"/>
      <c r="J1769" s="2">
        <f t="shared" si="716"/>
        <v>0.31846689895470381</v>
      </c>
      <c r="K1769" s="2">
        <f t="shared" si="717"/>
        <v>0.65853658536585369</v>
      </c>
      <c r="L1769" s="2">
        <f t="shared" si="718"/>
        <v>0</v>
      </c>
      <c r="M1769" s="2">
        <f t="shared" si="719"/>
        <v>2.2996515679442497E-2</v>
      </c>
      <c r="N1769" s="63">
        <v>914</v>
      </c>
      <c r="O1769" s="63">
        <v>1890</v>
      </c>
      <c r="P1769" s="63"/>
      <c r="Q1769" s="63">
        <v>33</v>
      </c>
      <c r="R1769" s="63"/>
      <c r="S1769" s="63"/>
      <c r="T1769" s="63"/>
      <c r="U1769" s="63"/>
      <c r="V1769" s="63"/>
      <c r="W1769" s="63">
        <v>14</v>
      </c>
      <c r="X1769" s="63"/>
      <c r="Y1769" s="63"/>
      <c r="Z1769" s="63"/>
      <c r="AA1769" s="63"/>
      <c r="AB1769" s="63"/>
      <c r="AC1769" s="63"/>
      <c r="AD1769" s="63"/>
      <c r="AE1769" s="63"/>
      <c r="AF1769" s="63"/>
      <c r="AG1769" s="63"/>
      <c r="AH1769" s="63"/>
      <c r="AI1769" s="63">
        <v>19</v>
      </c>
      <c r="AJ1769" s="63"/>
      <c r="AK1769" s="63"/>
      <c r="AL1769" s="63"/>
      <c r="AM1769" s="63"/>
      <c r="AN1769" s="63"/>
      <c r="AO1769" s="63"/>
      <c r="AP1769" s="63"/>
      <c r="AQ1769" s="63"/>
      <c r="AS1769" s="5">
        <f>IF(Q1769&gt;0,RANK(Q1769,(N1769:P1769,Q1769:AE1769)),0)</f>
        <v>3</v>
      </c>
      <c r="AT1769" s="5">
        <f>IF(R1769&gt;0,RANK(R1769,(N1769:P1769,Q1769:AE1769)),0)</f>
        <v>0</v>
      </c>
      <c r="AU1769" s="5">
        <f>IF(T1769&gt;0,RANK(T1769,(N1769:P1769,Q1769:AE1769)),0)</f>
        <v>0</v>
      </c>
      <c r="AV1769" s="5">
        <f>IF(S1769&gt;0,RANK(S1769,(N1769:P1769,Q1769:AE1769)),0)</f>
        <v>0</v>
      </c>
      <c r="AW1769" s="2">
        <f t="shared" si="720"/>
        <v>1.1498257839721254E-2</v>
      </c>
      <c r="AX1769" s="2">
        <f t="shared" si="721"/>
        <v>0</v>
      </c>
      <c r="AY1769" s="2">
        <f t="shared" si="722"/>
        <v>0</v>
      </c>
      <c r="AZ1769" s="2">
        <f t="shared" si="723"/>
        <v>0</v>
      </c>
      <c r="BB1769" t="s">
        <v>1057</v>
      </c>
      <c r="BC1769" t="s">
        <v>293</v>
      </c>
      <c r="BD1769">
        <v>3</v>
      </c>
      <c r="BF1769" s="111">
        <v>31</v>
      </c>
      <c r="BG1769" s="113">
        <v>93</v>
      </c>
      <c r="BH1769" s="117">
        <f t="shared" ref="BH1769:BH1832" si="724">1000*BF1769+BG1769</f>
        <v>31093</v>
      </c>
      <c r="BJ1769" s="5" t="s">
        <v>3185</v>
      </c>
    </row>
    <row r="1770" spans="1:62" hidden="1" outlineLevel="1">
      <c r="A1770" t="s">
        <v>1100</v>
      </c>
      <c r="B1770" t="s">
        <v>293</v>
      </c>
      <c r="C1770" s="1">
        <f t="shared" si="715"/>
        <v>3446</v>
      </c>
      <c r="D1770" s="5">
        <f>IF(N1770&gt;0, RANK(N1770,(N1770:P1770,Q1770:AE1770)),0)</f>
        <v>2</v>
      </c>
      <c r="E1770" s="5">
        <f>IF(O1770&gt;0,RANK(O1770,(N1770:P1770,Q1770:AE1770)),0)</f>
        <v>1</v>
      </c>
      <c r="F1770" s="5">
        <f>IF(P1770&gt;0,RANK(P1770,(N1770:P1770,Q1770:AE1770)),0)</f>
        <v>0</v>
      </c>
      <c r="G1770" s="131">
        <f t="shared" si="713"/>
        <v>971</v>
      </c>
      <c r="H1770" s="136">
        <f t="shared" si="714"/>
        <v>0.28177597214161348</v>
      </c>
      <c r="I1770" s="2"/>
      <c r="J1770" s="2">
        <f t="shared" si="716"/>
        <v>0.34677887405687752</v>
      </c>
      <c r="K1770" s="2">
        <f t="shared" si="717"/>
        <v>0.628554846198491</v>
      </c>
      <c r="L1770" s="2">
        <f t="shared" si="718"/>
        <v>0</v>
      </c>
      <c r="M1770" s="2">
        <f t="shared" si="719"/>
        <v>2.4666279744631425E-2</v>
      </c>
      <c r="N1770" s="63">
        <v>1195</v>
      </c>
      <c r="O1770" s="63">
        <v>2166</v>
      </c>
      <c r="P1770" s="63"/>
      <c r="Q1770" s="63">
        <v>59</v>
      </c>
      <c r="R1770" s="63"/>
      <c r="S1770" s="63"/>
      <c r="T1770" s="63"/>
      <c r="U1770" s="63"/>
      <c r="V1770" s="63"/>
      <c r="W1770" s="63">
        <v>10</v>
      </c>
      <c r="X1770" s="63"/>
      <c r="Y1770" s="63"/>
      <c r="Z1770" s="63"/>
      <c r="AA1770" s="63"/>
      <c r="AB1770" s="63"/>
      <c r="AC1770" s="63"/>
      <c r="AD1770" s="63"/>
      <c r="AE1770" s="63"/>
      <c r="AF1770" s="63"/>
      <c r="AG1770" s="63"/>
      <c r="AH1770" s="63"/>
      <c r="AI1770" s="63">
        <v>16</v>
      </c>
      <c r="AJ1770" s="63"/>
      <c r="AK1770" s="63"/>
      <c r="AL1770" s="63"/>
      <c r="AM1770" s="63"/>
      <c r="AN1770" s="63"/>
      <c r="AO1770" s="63"/>
      <c r="AP1770" s="63"/>
      <c r="AQ1770" s="63"/>
      <c r="AS1770" s="5">
        <f>IF(Q1770&gt;0,RANK(Q1770,(N1770:P1770,Q1770:AE1770)),0)</f>
        <v>3</v>
      </c>
      <c r="AT1770" s="5">
        <f>IF(R1770&gt;0,RANK(R1770,(N1770:P1770,Q1770:AE1770)),0)</f>
        <v>0</v>
      </c>
      <c r="AU1770" s="5">
        <f>IF(T1770&gt;0,RANK(T1770,(N1770:P1770,Q1770:AE1770)),0)</f>
        <v>0</v>
      </c>
      <c r="AV1770" s="5">
        <f>IF(S1770&gt;0,RANK(S1770,(N1770:P1770,Q1770:AE1770)),0)</f>
        <v>0</v>
      </c>
      <c r="AW1770" s="2">
        <f t="shared" si="720"/>
        <v>1.7121300058038306E-2</v>
      </c>
      <c r="AX1770" s="2">
        <f t="shared" si="721"/>
        <v>0</v>
      </c>
      <c r="AY1770" s="2">
        <f t="shared" si="722"/>
        <v>0</v>
      </c>
      <c r="AZ1770" s="2">
        <f t="shared" si="723"/>
        <v>0</v>
      </c>
      <c r="BB1770" t="s">
        <v>1100</v>
      </c>
      <c r="BC1770" t="s">
        <v>293</v>
      </c>
      <c r="BD1770">
        <v>3</v>
      </c>
      <c r="BF1770" s="111">
        <v>31</v>
      </c>
      <c r="BG1770" s="113">
        <v>95</v>
      </c>
      <c r="BH1770" s="117">
        <f t="shared" si="724"/>
        <v>31095</v>
      </c>
      <c r="BJ1770" s="5" t="s">
        <v>3185</v>
      </c>
    </row>
    <row r="1771" spans="1:62" hidden="1" outlineLevel="1">
      <c r="A1771" t="s">
        <v>1369</v>
      </c>
      <c r="B1771" t="s">
        <v>293</v>
      </c>
      <c r="C1771" s="1">
        <f t="shared" si="715"/>
        <v>2063</v>
      </c>
      <c r="D1771" s="5">
        <f>IF(N1771&gt;0, RANK(N1771,(N1771:P1771,Q1771:AE1771)),0)</f>
        <v>2</v>
      </c>
      <c r="E1771" s="5">
        <f>IF(O1771&gt;0,RANK(O1771,(N1771:P1771,Q1771:AE1771)),0)</f>
        <v>1</v>
      </c>
      <c r="F1771" s="5">
        <f>IF(P1771&gt;0,RANK(P1771,(N1771:P1771,Q1771:AE1771)),0)</f>
        <v>0</v>
      </c>
      <c r="G1771" s="131">
        <f t="shared" si="713"/>
        <v>435</v>
      </c>
      <c r="H1771" s="136">
        <f t="shared" si="714"/>
        <v>0.21085797382452739</v>
      </c>
      <c r="I1771" s="2"/>
      <c r="J1771" s="2">
        <f t="shared" si="716"/>
        <v>0.38293746970431408</v>
      </c>
      <c r="K1771" s="2">
        <f t="shared" si="717"/>
        <v>0.5937954435288415</v>
      </c>
      <c r="L1771" s="2">
        <f t="shared" si="718"/>
        <v>0</v>
      </c>
      <c r="M1771" s="2">
        <f t="shared" si="719"/>
        <v>2.3267086766844414E-2</v>
      </c>
      <c r="N1771" s="63">
        <v>790</v>
      </c>
      <c r="O1771" s="63">
        <v>1225</v>
      </c>
      <c r="P1771" s="63"/>
      <c r="Q1771" s="63">
        <v>36</v>
      </c>
      <c r="R1771" s="63"/>
      <c r="S1771" s="63"/>
      <c r="T1771" s="63"/>
      <c r="U1771" s="63"/>
      <c r="V1771" s="63"/>
      <c r="W1771" s="63">
        <v>4</v>
      </c>
      <c r="X1771" s="63"/>
      <c r="Y1771" s="63"/>
      <c r="Z1771" s="63"/>
      <c r="AA1771" s="63"/>
      <c r="AB1771" s="63"/>
      <c r="AC1771" s="63"/>
      <c r="AD1771" s="63"/>
      <c r="AE1771" s="63"/>
      <c r="AF1771" s="63"/>
      <c r="AG1771" s="63"/>
      <c r="AH1771" s="63"/>
      <c r="AI1771" s="63">
        <v>8</v>
      </c>
      <c r="AJ1771" s="63"/>
      <c r="AK1771" s="63"/>
      <c r="AL1771" s="63"/>
      <c r="AM1771" s="63"/>
      <c r="AN1771" s="63"/>
      <c r="AO1771" s="63"/>
      <c r="AP1771" s="63"/>
      <c r="AQ1771" s="63"/>
      <c r="AS1771" s="5">
        <f>IF(Q1771&gt;0,RANK(Q1771,(N1771:P1771,Q1771:AE1771)),0)</f>
        <v>3</v>
      </c>
      <c r="AT1771" s="5">
        <f>IF(R1771&gt;0,RANK(R1771,(N1771:P1771,Q1771:AE1771)),0)</f>
        <v>0</v>
      </c>
      <c r="AU1771" s="5">
        <f>IF(T1771&gt;0,RANK(T1771,(N1771:P1771,Q1771:AE1771)),0)</f>
        <v>0</v>
      </c>
      <c r="AV1771" s="5">
        <f>IF(S1771&gt;0,RANK(S1771,(N1771:P1771,Q1771:AE1771)),0)</f>
        <v>0</v>
      </c>
      <c r="AW1771" s="2">
        <f t="shared" si="720"/>
        <v>1.74503150751333E-2</v>
      </c>
      <c r="AX1771" s="2">
        <f t="shared" si="721"/>
        <v>0</v>
      </c>
      <c r="AY1771" s="2">
        <f t="shared" si="722"/>
        <v>0</v>
      </c>
      <c r="AZ1771" s="2">
        <f t="shared" si="723"/>
        <v>0</v>
      </c>
      <c r="BB1771" t="s">
        <v>1369</v>
      </c>
      <c r="BC1771" t="s">
        <v>293</v>
      </c>
      <c r="BD1771">
        <v>3</v>
      </c>
      <c r="BF1771" s="111">
        <v>31</v>
      </c>
      <c r="BG1771" s="113">
        <v>97</v>
      </c>
      <c r="BH1771" s="117">
        <f t="shared" si="724"/>
        <v>31097</v>
      </c>
      <c r="BJ1771" s="5" t="s">
        <v>3185</v>
      </c>
    </row>
    <row r="1772" spans="1:62" hidden="1" outlineLevel="1">
      <c r="A1772" t="s">
        <v>1077</v>
      </c>
      <c r="B1772" t="s">
        <v>293</v>
      </c>
      <c r="C1772" s="1">
        <f t="shared" si="715"/>
        <v>3180</v>
      </c>
      <c r="D1772" s="5">
        <f>IF(N1772&gt;0, RANK(N1772,(N1772:P1772,Q1772:AE1772)),0)</f>
        <v>2</v>
      </c>
      <c r="E1772" s="5">
        <f>IF(O1772&gt;0,RANK(O1772,(N1772:P1772,Q1772:AE1772)),0)</f>
        <v>1</v>
      </c>
      <c r="F1772" s="5">
        <f>IF(P1772&gt;0,RANK(P1772,(N1772:P1772,Q1772:AE1772)),0)</f>
        <v>0</v>
      </c>
      <c r="G1772" s="131">
        <f t="shared" si="713"/>
        <v>1576</v>
      </c>
      <c r="H1772" s="136">
        <f t="shared" si="714"/>
        <v>0.49559748427672956</v>
      </c>
      <c r="I1772" s="2"/>
      <c r="J1772" s="2">
        <f t="shared" si="716"/>
        <v>0.24308176100628931</v>
      </c>
      <c r="K1772" s="2">
        <f t="shared" si="717"/>
        <v>0.73867924528301887</v>
      </c>
      <c r="L1772" s="2">
        <f t="shared" si="718"/>
        <v>0</v>
      </c>
      <c r="M1772" s="2">
        <f t="shared" si="719"/>
        <v>1.823899371069182E-2</v>
      </c>
      <c r="N1772" s="63">
        <v>773</v>
      </c>
      <c r="O1772" s="63">
        <v>2349</v>
      </c>
      <c r="P1772" s="63"/>
      <c r="Q1772" s="63">
        <v>43</v>
      </c>
      <c r="R1772" s="63"/>
      <c r="S1772" s="63"/>
      <c r="T1772" s="63"/>
      <c r="U1772" s="63"/>
      <c r="V1772" s="63"/>
      <c r="W1772" s="63">
        <v>4</v>
      </c>
      <c r="X1772" s="63"/>
      <c r="Y1772" s="63"/>
      <c r="Z1772" s="63"/>
      <c r="AA1772" s="63"/>
      <c r="AB1772" s="63"/>
      <c r="AC1772" s="63"/>
      <c r="AD1772" s="63"/>
      <c r="AE1772" s="63"/>
      <c r="AF1772" s="63"/>
      <c r="AG1772" s="63"/>
      <c r="AH1772" s="63"/>
      <c r="AI1772" s="63">
        <v>11</v>
      </c>
      <c r="AJ1772" s="63"/>
      <c r="AK1772" s="63"/>
      <c r="AL1772" s="63"/>
      <c r="AM1772" s="63"/>
      <c r="AN1772" s="63"/>
      <c r="AO1772" s="63"/>
      <c r="AP1772" s="63"/>
      <c r="AQ1772" s="63"/>
      <c r="AS1772" s="5">
        <f>IF(Q1772&gt;0,RANK(Q1772,(N1772:P1772,Q1772:AE1772)),0)</f>
        <v>3</v>
      </c>
      <c r="AT1772" s="5">
        <f>IF(R1772&gt;0,RANK(R1772,(N1772:P1772,Q1772:AE1772)),0)</f>
        <v>0</v>
      </c>
      <c r="AU1772" s="5">
        <f>IF(T1772&gt;0,RANK(T1772,(N1772:P1772,Q1772:AE1772)),0)</f>
        <v>0</v>
      </c>
      <c r="AV1772" s="5">
        <f>IF(S1772&gt;0,RANK(S1772,(N1772:P1772,Q1772:AE1772)),0)</f>
        <v>0</v>
      </c>
      <c r="AW1772" s="2">
        <f t="shared" si="720"/>
        <v>1.3522012578616353E-2</v>
      </c>
      <c r="AX1772" s="2">
        <f t="shared" si="721"/>
        <v>0</v>
      </c>
      <c r="AY1772" s="2">
        <f t="shared" si="722"/>
        <v>0</v>
      </c>
      <c r="AZ1772" s="2">
        <f t="shared" si="723"/>
        <v>0</v>
      </c>
      <c r="BB1772" t="s">
        <v>1077</v>
      </c>
      <c r="BC1772" t="s">
        <v>293</v>
      </c>
      <c r="BD1772">
        <v>3</v>
      </c>
      <c r="BF1772" s="111">
        <v>31</v>
      </c>
      <c r="BG1772" s="113">
        <v>99</v>
      </c>
      <c r="BH1772" s="117">
        <f t="shared" si="724"/>
        <v>31099</v>
      </c>
      <c r="BJ1772" s="5" t="s">
        <v>3185</v>
      </c>
    </row>
    <row r="1773" spans="1:62" hidden="1" outlineLevel="1">
      <c r="A1773" t="s">
        <v>1192</v>
      </c>
      <c r="B1773" t="s">
        <v>293</v>
      </c>
      <c r="C1773" s="1">
        <f t="shared" si="715"/>
        <v>4058</v>
      </c>
      <c r="D1773" s="5">
        <f>IF(N1773&gt;0, RANK(N1773,(N1773:P1773,Q1773:AE1773)),0)</f>
        <v>2</v>
      </c>
      <c r="E1773" s="5">
        <f>IF(O1773&gt;0,RANK(O1773,(N1773:P1773,Q1773:AE1773)),0)</f>
        <v>1</v>
      </c>
      <c r="F1773" s="5">
        <f>IF(P1773&gt;0,RANK(P1773,(N1773:P1773,Q1773:AE1773)),0)</f>
        <v>0</v>
      </c>
      <c r="G1773" s="131">
        <f t="shared" si="713"/>
        <v>2116</v>
      </c>
      <c r="H1773" s="136">
        <f t="shared" si="714"/>
        <v>0.52143913257762442</v>
      </c>
      <c r="I1773" s="2"/>
      <c r="J1773" s="2">
        <f t="shared" si="716"/>
        <v>0.22868408082799407</v>
      </c>
      <c r="K1773" s="2">
        <f t="shared" si="717"/>
        <v>0.75012321340561849</v>
      </c>
      <c r="L1773" s="2">
        <f t="shared" si="718"/>
        <v>0</v>
      </c>
      <c r="M1773" s="2">
        <f t="shared" si="719"/>
        <v>2.1192705766387432E-2</v>
      </c>
      <c r="N1773" s="63">
        <v>928</v>
      </c>
      <c r="O1773" s="63">
        <v>3044</v>
      </c>
      <c r="P1773" s="63"/>
      <c r="Q1773" s="63">
        <v>58</v>
      </c>
      <c r="R1773" s="63"/>
      <c r="S1773" s="63"/>
      <c r="T1773" s="63"/>
      <c r="U1773" s="63"/>
      <c r="V1773" s="63"/>
      <c r="W1773" s="63">
        <v>15</v>
      </c>
      <c r="X1773" s="63"/>
      <c r="Y1773" s="63"/>
      <c r="Z1773" s="63"/>
      <c r="AA1773" s="63"/>
      <c r="AB1773" s="63"/>
      <c r="AC1773" s="63"/>
      <c r="AD1773" s="63"/>
      <c r="AE1773" s="63"/>
      <c r="AF1773" s="63"/>
      <c r="AG1773" s="63"/>
      <c r="AH1773" s="63"/>
      <c r="AI1773" s="63">
        <v>13</v>
      </c>
      <c r="AJ1773" s="63"/>
      <c r="AK1773" s="63"/>
      <c r="AL1773" s="63"/>
      <c r="AM1773" s="63"/>
      <c r="AN1773" s="63"/>
      <c r="AO1773" s="63"/>
      <c r="AP1773" s="63"/>
      <c r="AQ1773" s="63"/>
      <c r="AS1773" s="5">
        <f>IF(Q1773&gt;0,RANK(Q1773,(N1773:P1773,Q1773:AE1773)),0)</f>
        <v>3</v>
      </c>
      <c r="AT1773" s="5">
        <f>IF(R1773&gt;0,RANK(R1773,(N1773:P1773,Q1773:AE1773)),0)</f>
        <v>0</v>
      </c>
      <c r="AU1773" s="5">
        <f>IF(T1773&gt;0,RANK(T1773,(N1773:P1773,Q1773:AE1773)),0)</f>
        <v>0</v>
      </c>
      <c r="AV1773" s="5">
        <f>IF(S1773&gt;0,RANK(S1773,(N1773:P1773,Q1773:AE1773)),0)</f>
        <v>0</v>
      </c>
      <c r="AW1773" s="2">
        <f t="shared" si="720"/>
        <v>1.429275505174963E-2</v>
      </c>
      <c r="AX1773" s="2">
        <f t="shared" si="721"/>
        <v>0</v>
      </c>
      <c r="AY1773" s="2">
        <f t="shared" si="722"/>
        <v>0</v>
      </c>
      <c r="AZ1773" s="2">
        <f t="shared" si="723"/>
        <v>0</v>
      </c>
      <c r="BB1773" t="s">
        <v>1192</v>
      </c>
      <c r="BC1773" t="s">
        <v>293</v>
      </c>
      <c r="BD1773">
        <v>3</v>
      </c>
      <c r="BF1773" s="111">
        <v>31</v>
      </c>
      <c r="BG1773" s="113">
        <v>101</v>
      </c>
      <c r="BH1773" s="117">
        <f t="shared" si="724"/>
        <v>31101</v>
      </c>
      <c r="BJ1773" s="5" t="s">
        <v>3185</v>
      </c>
    </row>
    <row r="1774" spans="1:62" hidden="1" outlineLevel="1">
      <c r="A1774" t="s">
        <v>925</v>
      </c>
      <c r="B1774" t="s">
        <v>293</v>
      </c>
      <c r="C1774" s="1">
        <f t="shared" si="715"/>
        <v>484</v>
      </c>
      <c r="D1774" s="5">
        <f>IF(N1774&gt;0, RANK(N1774,(N1774:P1774,Q1774:AE1774)),0)</f>
        <v>2</v>
      </c>
      <c r="E1774" s="5">
        <f>IF(O1774&gt;0,RANK(O1774,(N1774:P1774,Q1774:AE1774)),0)</f>
        <v>1</v>
      </c>
      <c r="F1774" s="5">
        <f>IF(P1774&gt;0,RANK(P1774,(N1774:P1774,Q1774:AE1774)),0)</f>
        <v>0</v>
      </c>
      <c r="G1774" s="131">
        <f t="shared" si="713"/>
        <v>313</v>
      </c>
      <c r="H1774" s="136">
        <f t="shared" si="714"/>
        <v>0.64669421487603307</v>
      </c>
      <c r="I1774" s="2"/>
      <c r="J1774" s="2">
        <f t="shared" si="716"/>
        <v>0.16528925619834711</v>
      </c>
      <c r="K1774" s="2">
        <f t="shared" si="717"/>
        <v>0.81198347107438018</v>
      </c>
      <c r="L1774" s="2">
        <f t="shared" si="718"/>
        <v>0</v>
      </c>
      <c r="M1774" s="2">
        <f t="shared" si="719"/>
        <v>2.2727272727272707E-2</v>
      </c>
      <c r="N1774" s="63">
        <v>80</v>
      </c>
      <c r="O1774" s="63">
        <v>393</v>
      </c>
      <c r="P1774" s="63"/>
      <c r="Q1774" s="63">
        <v>7</v>
      </c>
      <c r="R1774" s="63"/>
      <c r="S1774" s="63"/>
      <c r="T1774" s="63"/>
      <c r="U1774" s="63"/>
      <c r="V1774" s="63"/>
      <c r="W1774" s="63">
        <v>2</v>
      </c>
      <c r="X1774" s="63"/>
      <c r="Y1774" s="63"/>
      <c r="Z1774" s="63"/>
      <c r="AA1774" s="63"/>
      <c r="AB1774" s="63"/>
      <c r="AC1774" s="63"/>
      <c r="AD1774" s="63"/>
      <c r="AE1774" s="63"/>
      <c r="AF1774" s="63"/>
      <c r="AG1774" s="63"/>
      <c r="AH1774" s="63"/>
      <c r="AI1774" s="63">
        <v>2</v>
      </c>
      <c r="AJ1774" s="63"/>
      <c r="AK1774" s="63"/>
      <c r="AL1774" s="63"/>
      <c r="AM1774" s="63"/>
      <c r="AN1774" s="63"/>
      <c r="AO1774" s="63"/>
      <c r="AP1774" s="63"/>
      <c r="AQ1774" s="63"/>
      <c r="AS1774" s="5">
        <f>IF(Q1774&gt;0,RANK(Q1774,(N1774:P1774,Q1774:AE1774)),0)</f>
        <v>3</v>
      </c>
      <c r="AT1774" s="5">
        <f>IF(R1774&gt;0,RANK(R1774,(N1774:P1774,Q1774:AE1774)),0)</f>
        <v>0</v>
      </c>
      <c r="AU1774" s="5">
        <f>IF(T1774&gt;0,RANK(T1774,(N1774:P1774,Q1774:AE1774)),0)</f>
        <v>0</v>
      </c>
      <c r="AV1774" s="5">
        <f>IF(S1774&gt;0,RANK(S1774,(N1774:P1774,Q1774:AE1774)),0)</f>
        <v>0</v>
      </c>
      <c r="AW1774" s="2">
        <f t="shared" si="720"/>
        <v>1.4462809917355372E-2</v>
      </c>
      <c r="AX1774" s="2">
        <f t="shared" si="721"/>
        <v>0</v>
      </c>
      <c r="AY1774" s="2">
        <f t="shared" si="722"/>
        <v>0</v>
      </c>
      <c r="AZ1774" s="2">
        <f t="shared" si="723"/>
        <v>0</v>
      </c>
      <c r="BB1774" t="s">
        <v>925</v>
      </c>
      <c r="BC1774" t="s">
        <v>293</v>
      </c>
      <c r="BD1774">
        <v>3</v>
      </c>
      <c r="BF1774" s="111">
        <v>31</v>
      </c>
      <c r="BG1774" s="113">
        <v>103</v>
      </c>
      <c r="BH1774" s="117">
        <f t="shared" si="724"/>
        <v>31103</v>
      </c>
      <c r="BJ1774" s="5" t="s">
        <v>3185</v>
      </c>
    </row>
    <row r="1775" spans="1:62" hidden="1" outlineLevel="1">
      <c r="A1775" t="s">
        <v>1756</v>
      </c>
      <c r="B1775" t="s">
        <v>293</v>
      </c>
      <c r="C1775" s="1">
        <f t="shared" si="715"/>
        <v>1687</v>
      </c>
      <c r="D1775" s="5">
        <f>IF(N1775&gt;0, RANK(N1775,(N1775:P1775,Q1775:AE1775)),0)</f>
        <v>2</v>
      </c>
      <c r="E1775" s="5">
        <f>IF(O1775&gt;0,RANK(O1775,(N1775:P1775,Q1775:AE1775)),0)</f>
        <v>1</v>
      </c>
      <c r="F1775" s="5">
        <f>IF(P1775&gt;0,RANK(P1775,(N1775:P1775,Q1775:AE1775)),0)</f>
        <v>0</v>
      </c>
      <c r="G1775" s="131">
        <f t="shared" si="713"/>
        <v>840</v>
      </c>
      <c r="H1775" s="136">
        <f t="shared" si="714"/>
        <v>0.49792531120331951</v>
      </c>
      <c r="I1775" s="2"/>
      <c r="J1775" s="2">
        <f t="shared" si="716"/>
        <v>0.23414344991108477</v>
      </c>
      <c r="K1775" s="2">
        <f t="shared" si="717"/>
        <v>0.73206876111440422</v>
      </c>
      <c r="L1775" s="2">
        <f t="shared" si="718"/>
        <v>0</v>
      </c>
      <c r="M1775" s="2">
        <f t="shared" si="719"/>
        <v>3.3787788974510957E-2</v>
      </c>
      <c r="N1775" s="63">
        <v>395</v>
      </c>
      <c r="O1775" s="63">
        <v>1235</v>
      </c>
      <c r="P1775" s="63"/>
      <c r="Q1775" s="63">
        <v>38</v>
      </c>
      <c r="R1775" s="63"/>
      <c r="S1775" s="63"/>
      <c r="T1775" s="63"/>
      <c r="U1775" s="63"/>
      <c r="V1775" s="63"/>
      <c r="W1775" s="63">
        <v>5</v>
      </c>
      <c r="X1775" s="63"/>
      <c r="Y1775" s="63"/>
      <c r="Z1775" s="63"/>
      <c r="AA1775" s="63"/>
      <c r="AB1775" s="63"/>
      <c r="AC1775" s="63"/>
      <c r="AD1775" s="63"/>
      <c r="AE1775" s="63"/>
      <c r="AF1775" s="63"/>
      <c r="AG1775" s="63"/>
      <c r="AH1775" s="63"/>
      <c r="AI1775" s="63">
        <v>14</v>
      </c>
      <c r="AJ1775" s="63"/>
      <c r="AK1775" s="63"/>
      <c r="AL1775" s="63"/>
      <c r="AM1775" s="63"/>
      <c r="AN1775" s="63"/>
      <c r="AO1775" s="63"/>
      <c r="AP1775" s="63"/>
      <c r="AQ1775" s="63"/>
      <c r="AS1775" s="5">
        <f>IF(Q1775&gt;0,RANK(Q1775,(N1775:P1775,Q1775:AE1775)),0)</f>
        <v>3</v>
      </c>
      <c r="AT1775" s="5">
        <f>IF(R1775&gt;0,RANK(R1775,(N1775:P1775,Q1775:AE1775)),0)</f>
        <v>0</v>
      </c>
      <c r="AU1775" s="5">
        <f>IF(T1775&gt;0,RANK(T1775,(N1775:P1775,Q1775:AE1775)),0)</f>
        <v>0</v>
      </c>
      <c r="AV1775" s="5">
        <f>IF(S1775&gt;0,RANK(S1775,(N1775:P1775,Q1775:AE1775)),0)</f>
        <v>0</v>
      </c>
      <c r="AW1775" s="2">
        <f t="shared" si="720"/>
        <v>2.2525192649673977E-2</v>
      </c>
      <c r="AX1775" s="2">
        <f t="shared" si="721"/>
        <v>0</v>
      </c>
      <c r="AY1775" s="2">
        <f t="shared" si="722"/>
        <v>0</v>
      </c>
      <c r="AZ1775" s="2">
        <f t="shared" si="723"/>
        <v>0</v>
      </c>
      <c r="BB1775" t="s">
        <v>1756</v>
      </c>
      <c r="BC1775" t="s">
        <v>293</v>
      </c>
      <c r="BD1775">
        <v>3</v>
      </c>
      <c r="BF1775" s="111">
        <v>31</v>
      </c>
      <c r="BG1775" s="113">
        <v>105</v>
      </c>
      <c r="BH1775" s="117">
        <f t="shared" si="724"/>
        <v>31105</v>
      </c>
      <c r="BJ1775" s="5" t="s">
        <v>3185</v>
      </c>
    </row>
    <row r="1776" spans="1:62" hidden="1" outlineLevel="1">
      <c r="A1776" t="s">
        <v>1738</v>
      </c>
      <c r="B1776" t="s">
        <v>293</v>
      </c>
      <c r="C1776" s="1">
        <f t="shared" si="715"/>
        <v>4036</v>
      </c>
      <c r="D1776" s="5">
        <f>IF(N1776&gt;0, RANK(N1776,(N1776:P1776,Q1776:AE1776)),0)</f>
        <v>2</v>
      </c>
      <c r="E1776" s="5">
        <f>IF(O1776&gt;0,RANK(O1776,(N1776:P1776,Q1776:AE1776)),0)</f>
        <v>1</v>
      </c>
      <c r="F1776" s="5">
        <f>IF(P1776&gt;0,RANK(P1776,(N1776:P1776,Q1776:AE1776)),0)</f>
        <v>0</v>
      </c>
      <c r="G1776" s="131">
        <f t="shared" si="713"/>
        <v>1826</v>
      </c>
      <c r="H1776" s="136">
        <f t="shared" si="714"/>
        <v>0.45242814667988107</v>
      </c>
      <c r="I1776" s="2"/>
      <c r="J1776" s="2">
        <f t="shared" si="716"/>
        <v>0.26238850346878095</v>
      </c>
      <c r="K1776" s="2">
        <f t="shared" si="717"/>
        <v>0.71481665014866203</v>
      </c>
      <c r="L1776" s="2">
        <f t="shared" si="718"/>
        <v>0</v>
      </c>
      <c r="M1776" s="2">
        <f t="shared" si="719"/>
        <v>2.2794846382557021E-2</v>
      </c>
      <c r="N1776" s="63">
        <v>1059</v>
      </c>
      <c r="O1776" s="63">
        <v>2885</v>
      </c>
      <c r="P1776" s="63"/>
      <c r="Q1776" s="63">
        <v>57</v>
      </c>
      <c r="R1776" s="63"/>
      <c r="S1776" s="63"/>
      <c r="T1776" s="63"/>
      <c r="U1776" s="63"/>
      <c r="V1776" s="63"/>
      <c r="W1776" s="63">
        <v>10</v>
      </c>
      <c r="X1776" s="63"/>
      <c r="Y1776" s="63"/>
      <c r="Z1776" s="63"/>
      <c r="AA1776" s="63"/>
      <c r="AB1776" s="63"/>
      <c r="AC1776" s="63"/>
      <c r="AD1776" s="63"/>
      <c r="AE1776" s="63"/>
      <c r="AF1776" s="63"/>
      <c r="AG1776" s="63"/>
      <c r="AH1776" s="63"/>
      <c r="AI1776" s="63">
        <v>25</v>
      </c>
      <c r="AJ1776" s="63"/>
      <c r="AK1776" s="63"/>
      <c r="AL1776" s="63"/>
      <c r="AM1776" s="63"/>
      <c r="AN1776" s="63"/>
      <c r="AO1776" s="63"/>
      <c r="AP1776" s="63"/>
      <c r="AQ1776" s="63"/>
      <c r="AS1776" s="5">
        <f>IF(Q1776&gt;0,RANK(Q1776,(N1776:P1776,Q1776:AE1776)),0)</f>
        <v>3</v>
      </c>
      <c r="AT1776" s="5">
        <f>IF(R1776&gt;0,RANK(R1776,(N1776:P1776,Q1776:AE1776)),0)</f>
        <v>0</v>
      </c>
      <c r="AU1776" s="5">
        <f>IF(T1776&gt;0,RANK(T1776,(N1776:P1776,Q1776:AE1776)),0)</f>
        <v>0</v>
      </c>
      <c r="AV1776" s="5">
        <f>IF(S1776&gt;0,RANK(S1776,(N1776:P1776,Q1776:AE1776)),0)</f>
        <v>0</v>
      </c>
      <c r="AW1776" s="2">
        <f t="shared" si="720"/>
        <v>1.4122893954410307E-2</v>
      </c>
      <c r="AX1776" s="2">
        <f t="shared" si="721"/>
        <v>0</v>
      </c>
      <c r="AY1776" s="2">
        <f t="shared" si="722"/>
        <v>0</v>
      </c>
      <c r="AZ1776" s="2">
        <f t="shared" si="723"/>
        <v>0</v>
      </c>
      <c r="BB1776" t="s">
        <v>1738</v>
      </c>
      <c r="BC1776" t="s">
        <v>293</v>
      </c>
      <c r="BD1776">
        <v>3</v>
      </c>
      <c r="BF1776" s="111">
        <v>31</v>
      </c>
      <c r="BG1776" s="113">
        <v>107</v>
      </c>
      <c r="BH1776" s="117">
        <f t="shared" si="724"/>
        <v>31107</v>
      </c>
      <c r="BJ1776" s="5" t="s">
        <v>3185</v>
      </c>
    </row>
    <row r="1777" spans="1:62" hidden="1" outlineLevel="1">
      <c r="A1777" t="s">
        <v>1069</v>
      </c>
      <c r="B1777" t="s">
        <v>293</v>
      </c>
      <c r="C1777" s="1">
        <f t="shared" si="715"/>
        <v>127355</v>
      </c>
      <c r="D1777" s="5">
        <f>IF(N1777&gt;0, RANK(N1777,(N1777:P1777,Q1777:AE1777)),0)</f>
        <v>2</v>
      </c>
      <c r="E1777" s="5">
        <f>IF(O1777&gt;0,RANK(O1777,(N1777:P1777,Q1777:AE1777)),0)</f>
        <v>1</v>
      </c>
      <c r="F1777" s="5">
        <f>IF(P1777&gt;0,RANK(P1777,(N1777:P1777,Q1777:AE1777)),0)</f>
        <v>0</v>
      </c>
      <c r="G1777" s="131">
        <f t="shared" si="713"/>
        <v>419</v>
      </c>
      <c r="H1777" s="136">
        <f t="shared" si="714"/>
        <v>3.2900160967374663E-3</v>
      </c>
      <c r="I1777" s="2"/>
      <c r="J1777" s="2">
        <f t="shared" si="716"/>
        <v>0.48694593851831497</v>
      </c>
      <c r="K1777" s="2">
        <f t="shared" si="717"/>
        <v>0.49023595461505243</v>
      </c>
      <c r="L1777" s="2">
        <f t="shared" si="718"/>
        <v>0</v>
      </c>
      <c r="M1777" s="2">
        <f t="shared" si="719"/>
        <v>2.2818106866632548E-2</v>
      </c>
      <c r="N1777" s="63">
        <v>62015</v>
      </c>
      <c r="O1777" s="63">
        <v>62434</v>
      </c>
      <c r="P1777" s="63"/>
      <c r="Q1777" s="63">
        <v>1874</v>
      </c>
      <c r="R1777" s="63"/>
      <c r="S1777" s="63"/>
      <c r="T1777" s="63"/>
      <c r="U1777" s="63"/>
      <c r="V1777" s="63"/>
      <c r="W1777" s="63">
        <v>734</v>
      </c>
      <c r="X1777" s="63"/>
      <c r="Y1777" s="63"/>
      <c r="Z1777" s="63"/>
      <c r="AA1777" s="63"/>
      <c r="AB1777" s="63"/>
      <c r="AC1777" s="63"/>
      <c r="AD1777" s="63"/>
      <c r="AE1777" s="63"/>
      <c r="AF1777" s="63"/>
      <c r="AG1777" s="63"/>
      <c r="AH1777" s="63"/>
      <c r="AI1777" s="63">
        <v>298</v>
      </c>
      <c r="AJ1777" s="63"/>
      <c r="AK1777" s="63"/>
      <c r="AL1777" s="63"/>
      <c r="AM1777" s="63"/>
      <c r="AN1777" s="63"/>
      <c r="AO1777" s="63"/>
      <c r="AP1777" s="63"/>
      <c r="AQ1777" s="63"/>
      <c r="AS1777" s="5">
        <f>IF(Q1777&gt;0,RANK(Q1777,(N1777:P1777,Q1777:AE1777)),0)</f>
        <v>3</v>
      </c>
      <c r="AT1777" s="5">
        <f>IF(R1777&gt;0,RANK(R1777,(N1777:P1777,Q1777:AE1777)),0)</f>
        <v>0</v>
      </c>
      <c r="AU1777" s="5">
        <f>IF(T1777&gt;0,RANK(T1777,(N1777:P1777,Q1777:AE1777)),0)</f>
        <v>0</v>
      </c>
      <c r="AV1777" s="5">
        <f>IF(S1777&gt;0,RANK(S1777,(N1777:P1777,Q1777:AE1777)),0)</f>
        <v>0</v>
      </c>
      <c r="AW1777" s="2">
        <f t="shared" si="720"/>
        <v>1.4714773664167092E-2</v>
      </c>
      <c r="AX1777" s="2">
        <f t="shared" si="721"/>
        <v>0</v>
      </c>
      <c r="AY1777" s="2">
        <f t="shared" si="722"/>
        <v>0</v>
      </c>
      <c r="AZ1777" s="2">
        <f t="shared" si="723"/>
        <v>0</v>
      </c>
      <c r="BB1777" t="s">
        <v>1069</v>
      </c>
      <c r="BC1777" t="s">
        <v>293</v>
      </c>
      <c r="BD1777">
        <v>1</v>
      </c>
      <c r="BF1777" s="111">
        <v>31</v>
      </c>
      <c r="BG1777" s="113">
        <v>109</v>
      </c>
      <c r="BH1777" s="117">
        <f t="shared" si="724"/>
        <v>31109</v>
      </c>
      <c r="BJ1777" s="5" t="s">
        <v>3185</v>
      </c>
    </row>
    <row r="1778" spans="1:62" hidden="1" outlineLevel="1">
      <c r="A1778" t="s">
        <v>1605</v>
      </c>
      <c r="B1778" t="s">
        <v>293</v>
      </c>
      <c r="C1778" s="1">
        <f t="shared" si="715"/>
        <v>15655</v>
      </c>
      <c r="D1778" s="5">
        <f>IF(N1778&gt;0, RANK(N1778,(N1778:P1778,Q1778:AE1778)),0)</f>
        <v>2</v>
      </c>
      <c r="E1778" s="5">
        <f>IF(O1778&gt;0,RANK(O1778,(N1778:P1778,Q1778:AE1778)),0)</f>
        <v>1</v>
      </c>
      <c r="F1778" s="5">
        <f>IF(P1778&gt;0,RANK(P1778,(N1778:P1778,Q1778:AE1778)),0)</f>
        <v>0</v>
      </c>
      <c r="G1778" s="131">
        <f t="shared" si="713"/>
        <v>6278</v>
      </c>
      <c r="H1778" s="136">
        <f t="shared" si="714"/>
        <v>0.40102203768763972</v>
      </c>
      <c r="I1778" s="2"/>
      <c r="J1778" s="2">
        <f t="shared" si="716"/>
        <v>0.28425423187480037</v>
      </c>
      <c r="K1778" s="2">
        <f t="shared" si="717"/>
        <v>0.68527626956244014</v>
      </c>
      <c r="L1778" s="2">
        <f t="shared" si="718"/>
        <v>0</v>
      </c>
      <c r="M1778" s="2">
        <f t="shared" si="719"/>
        <v>3.0469498562759489E-2</v>
      </c>
      <c r="N1778" s="63">
        <v>4450</v>
      </c>
      <c r="O1778" s="63">
        <v>10728</v>
      </c>
      <c r="P1778" s="63"/>
      <c r="Q1778" s="63">
        <v>315</v>
      </c>
      <c r="R1778" s="63"/>
      <c r="S1778" s="63"/>
      <c r="T1778" s="63"/>
      <c r="U1778" s="63"/>
      <c r="V1778" s="63"/>
      <c r="W1778" s="63">
        <v>102</v>
      </c>
      <c r="X1778" s="63"/>
      <c r="Y1778" s="63"/>
      <c r="Z1778" s="63"/>
      <c r="AA1778" s="63"/>
      <c r="AB1778" s="63"/>
      <c r="AC1778" s="63"/>
      <c r="AD1778" s="63"/>
      <c r="AE1778" s="63"/>
      <c r="AF1778" s="63"/>
      <c r="AG1778" s="63"/>
      <c r="AH1778" s="63"/>
      <c r="AI1778" s="63">
        <v>60</v>
      </c>
      <c r="AJ1778" s="63"/>
      <c r="AK1778" s="63"/>
      <c r="AL1778" s="63"/>
      <c r="AM1778" s="63"/>
      <c r="AN1778" s="63"/>
      <c r="AO1778" s="63"/>
      <c r="AP1778" s="63"/>
      <c r="AQ1778" s="63"/>
      <c r="AS1778" s="5">
        <f>IF(Q1778&gt;0,RANK(Q1778,(N1778:P1778,Q1778:AE1778)),0)</f>
        <v>3</v>
      </c>
      <c r="AT1778" s="5">
        <f>IF(R1778&gt;0,RANK(R1778,(N1778:P1778,Q1778:AE1778)),0)</f>
        <v>0</v>
      </c>
      <c r="AU1778" s="5">
        <f>IF(T1778&gt;0,RANK(T1778,(N1778:P1778,Q1778:AE1778)),0)</f>
        <v>0</v>
      </c>
      <c r="AV1778" s="5">
        <f>IF(S1778&gt;0,RANK(S1778,(N1778:P1778,Q1778:AE1778)),0)</f>
        <v>0</v>
      </c>
      <c r="AW1778" s="2">
        <f t="shared" si="720"/>
        <v>2.0121366975407218E-2</v>
      </c>
      <c r="AX1778" s="2">
        <f t="shared" si="721"/>
        <v>0</v>
      </c>
      <c r="AY1778" s="2">
        <f t="shared" si="722"/>
        <v>0</v>
      </c>
      <c r="AZ1778" s="2">
        <f t="shared" si="723"/>
        <v>0</v>
      </c>
      <c r="BB1778" t="s">
        <v>1605</v>
      </c>
      <c r="BC1778" t="s">
        <v>293</v>
      </c>
      <c r="BD1778">
        <v>3</v>
      </c>
      <c r="BF1778" s="111">
        <v>31</v>
      </c>
      <c r="BG1778" s="113">
        <v>111</v>
      </c>
      <c r="BH1778" s="117">
        <f t="shared" si="724"/>
        <v>31111</v>
      </c>
      <c r="BJ1778" s="5" t="s">
        <v>3185</v>
      </c>
    </row>
    <row r="1779" spans="1:62" hidden="1" outlineLevel="1">
      <c r="A1779" t="s">
        <v>851</v>
      </c>
      <c r="B1779" t="s">
        <v>293</v>
      </c>
      <c r="C1779" s="1">
        <f t="shared" si="715"/>
        <v>431</v>
      </c>
      <c r="D1779" s="5">
        <f>IF(N1779&gt;0, RANK(N1779,(N1779:P1779,Q1779:AE1779)),0)</f>
        <v>2</v>
      </c>
      <c r="E1779" s="5">
        <f>IF(O1779&gt;0,RANK(O1779,(N1779:P1779,Q1779:AE1779)),0)</f>
        <v>1</v>
      </c>
      <c r="F1779" s="5">
        <f>IF(P1779&gt;0,RANK(P1779,(N1779:P1779,Q1779:AE1779)),0)</f>
        <v>0</v>
      </c>
      <c r="G1779" s="131">
        <f t="shared" si="713"/>
        <v>288</v>
      </c>
      <c r="H1779" s="136">
        <f t="shared" si="714"/>
        <v>0.6682134570765661</v>
      </c>
      <c r="I1779" s="2"/>
      <c r="J1779" s="2">
        <f t="shared" si="716"/>
        <v>0.15777262180974477</v>
      </c>
      <c r="K1779" s="2">
        <f t="shared" si="717"/>
        <v>0.82598607888631093</v>
      </c>
      <c r="L1779" s="2">
        <f t="shared" si="718"/>
        <v>0</v>
      </c>
      <c r="M1779" s="2">
        <f t="shared" si="719"/>
        <v>1.6241299303944245E-2</v>
      </c>
      <c r="N1779" s="63">
        <v>68</v>
      </c>
      <c r="O1779" s="63">
        <v>356</v>
      </c>
      <c r="P1779" s="63"/>
      <c r="Q1779" s="63">
        <v>5</v>
      </c>
      <c r="R1779" s="63"/>
      <c r="S1779" s="63"/>
      <c r="T1779" s="63"/>
      <c r="U1779" s="63"/>
      <c r="V1779" s="63"/>
      <c r="W1779" s="63">
        <v>0</v>
      </c>
      <c r="X1779" s="63"/>
      <c r="Y1779" s="63"/>
      <c r="Z1779" s="63"/>
      <c r="AA1779" s="63"/>
      <c r="AB1779" s="63"/>
      <c r="AC1779" s="63"/>
      <c r="AD1779" s="63"/>
      <c r="AE1779" s="63"/>
      <c r="AF1779" s="63"/>
      <c r="AG1779" s="63"/>
      <c r="AH1779" s="63"/>
      <c r="AI1779" s="63">
        <v>2</v>
      </c>
      <c r="AJ1779" s="63"/>
      <c r="AK1779" s="63"/>
      <c r="AL1779" s="63"/>
      <c r="AM1779" s="63"/>
      <c r="AN1779" s="63"/>
      <c r="AO1779" s="63"/>
      <c r="AP1779" s="63"/>
      <c r="AQ1779" s="63"/>
      <c r="AS1779" s="5">
        <f>IF(Q1779&gt;0,RANK(Q1779,(N1779:P1779,Q1779:AE1779)),0)</f>
        <v>3</v>
      </c>
      <c r="AT1779" s="5">
        <f>IF(R1779&gt;0,RANK(R1779,(N1779:P1779,Q1779:AE1779)),0)</f>
        <v>0</v>
      </c>
      <c r="AU1779" s="5">
        <f>IF(T1779&gt;0,RANK(T1779,(N1779:P1779,Q1779:AE1779)),0)</f>
        <v>0</v>
      </c>
      <c r="AV1779" s="5">
        <f>IF(S1779&gt;0,RANK(S1779,(N1779:P1779,Q1779:AE1779)),0)</f>
        <v>0</v>
      </c>
      <c r="AW1779" s="2">
        <f t="shared" si="720"/>
        <v>1.1600928074245939E-2</v>
      </c>
      <c r="AX1779" s="2">
        <f t="shared" si="721"/>
        <v>0</v>
      </c>
      <c r="AY1779" s="2">
        <f t="shared" si="722"/>
        <v>0</v>
      </c>
      <c r="AZ1779" s="2">
        <f t="shared" si="723"/>
        <v>0</v>
      </c>
      <c r="BB1779" t="s">
        <v>851</v>
      </c>
      <c r="BC1779" t="s">
        <v>293</v>
      </c>
      <c r="BD1779">
        <v>3</v>
      </c>
      <c r="BF1779" s="111">
        <v>31</v>
      </c>
      <c r="BG1779" s="113">
        <v>113</v>
      </c>
      <c r="BH1779" s="117">
        <f t="shared" si="724"/>
        <v>31113</v>
      </c>
      <c r="BJ1779" s="5" t="s">
        <v>3185</v>
      </c>
    </row>
    <row r="1780" spans="1:62" hidden="1" outlineLevel="1">
      <c r="A1780" t="s">
        <v>25</v>
      </c>
      <c r="B1780" t="s">
        <v>293</v>
      </c>
      <c r="C1780" s="1">
        <f t="shared" si="715"/>
        <v>358</v>
      </c>
      <c r="D1780" s="5">
        <f>IF(N1780&gt;0, RANK(N1780,(N1780:P1780,Q1780:AE1780)),0)</f>
        <v>2</v>
      </c>
      <c r="E1780" s="5">
        <f>IF(O1780&gt;0,RANK(O1780,(N1780:P1780,Q1780:AE1780)),0)</f>
        <v>1</v>
      </c>
      <c r="F1780" s="5">
        <f>IF(P1780&gt;0,RANK(P1780,(N1780:P1780,Q1780:AE1780)),0)</f>
        <v>0</v>
      </c>
      <c r="G1780" s="131">
        <f t="shared" si="713"/>
        <v>228</v>
      </c>
      <c r="H1780" s="136">
        <f t="shared" si="714"/>
        <v>0.63687150837988826</v>
      </c>
      <c r="I1780" s="2"/>
      <c r="J1780" s="2">
        <f t="shared" si="716"/>
        <v>0.17318435754189945</v>
      </c>
      <c r="K1780" s="2">
        <f t="shared" si="717"/>
        <v>0.81005586592178769</v>
      </c>
      <c r="L1780" s="2">
        <f t="shared" si="718"/>
        <v>0</v>
      </c>
      <c r="M1780" s="2">
        <f t="shared" si="719"/>
        <v>1.6759776536312887E-2</v>
      </c>
      <c r="N1780" s="63">
        <v>62</v>
      </c>
      <c r="O1780" s="63">
        <v>290</v>
      </c>
      <c r="P1780" s="63"/>
      <c r="Q1780" s="63">
        <v>4</v>
      </c>
      <c r="R1780" s="63"/>
      <c r="S1780" s="63"/>
      <c r="T1780" s="63"/>
      <c r="U1780" s="63"/>
      <c r="V1780" s="63"/>
      <c r="W1780" s="63">
        <v>2</v>
      </c>
      <c r="X1780" s="63"/>
      <c r="Y1780" s="63"/>
      <c r="Z1780" s="63"/>
      <c r="AA1780" s="63"/>
      <c r="AB1780" s="63"/>
      <c r="AC1780" s="63"/>
      <c r="AD1780" s="63"/>
      <c r="AE1780" s="63"/>
      <c r="AF1780" s="63"/>
      <c r="AG1780" s="63"/>
      <c r="AH1780" s="63"/>
      <c r="AI1780" s="63">
        <v>0</v>
      </c>
      <c r="AJ1780" s="63"/>
      <c r="AK1780" s="63"/>
      <c r="AL1780" s="63"/>
      <c r="AM1780" s="63"/>
      <c r="AN1780" s="63"/>
      <c r="AO1780" s="63"/>
      <c r="AP1780" s="63"/>
      <c r="AQ1780" s="63"/>
      <c r="AS1780" s="5">
        <f>IF(Q1780&gt;0,RANK(Q1780,(N1780:P1780,Q1780:AE1780)),0)</f>
        <v>3</v>
      </c>
      <c r="AT1780" s="5">
        <f>IF(R1780&gt;0,RANK(R1780,(N1780:P1780,Q1780:AE1780)),0)</f>
        <v>0</v>
      </c>
      <c r="AU1780" s="5">
        <f>IF(T1780&gt;0,RANK(T1780,(N1780:P1780,Q1780:AE1780)),0)</f>
        <v>0</v>
      </c>
      <c r="AV1780" s="5">
        <f>IF(S1780&gt;0,RANK(S1780,(N1780:P1780,Q1780:AE1780)),0)</f>
        <v>0</v>
      </c>
      <c r="AW1780" s="2">
        <f t="shared" si="720"/>
        <v>1.11731843575419E-2</v>
      </c>
      <c r="AX1780" s="2">
        <f t="shared" si="721"/>
        <v>0</v>
      </c>
      <c r="AY1780" s="2">
        <f t="shared" si="722"/>
        <v>0</v>
      </c>
      <c r="AZ1780" s="2">
        <f t="shared" si="723"/>
        <v>0</v>
      </c>
      <c r="BB1780" t="s">
        <v>25</v>
      </c>
      <c r="BC1780" t="s">
        <v>293</v>
      </c>
      <c r="BD1780">
        <v>3</v>
      </c>
      <c r="BF1780" s="111">
        <v>31</v>
      </c>
      <c r="BG1780" s="113">
        <v>115</v>
      </c>
      <c r="BH1780" s="117">
        <f t="shared" si="724"/>
        <v>31115</v>
      </c>
      <c r="BJ1780" s="5" t="s">
        <v>3185</v>
      </c>
    </row>
    <row r="1781" spans="1:62" hidden="1" outlineLevel="1">
      <c r="A1781" t="s">
        <v>1342</v>
      </c>
      <c r="B1781" t="s">
        <v>293</v>
      </c>
      <c r="C1781" s="1">
        <f t="shared" si="715"/>
        <v>291</v>
      </c>
      <c r="D1781" s="5">
        <f>IF(N1781&gt;0, RANK(N1781,(N1781:P1781,Q1781:AE1781)),0)</f>
        <v>2</v>
      </c>
      <c r="E1781" s="5">
        <f>IF(O1781&gt;0,RANK(O1781,(N1781:P1781,Q1781:AE1781)),0)</f>
        <v>1</v>
      </c>
      <c r="F1781" s="5">
        <f>IF(P1781&gt;0,RANK(P1781,(N1781:P1781,Q1781:AE1781)),0)</f>
        <v>0</v>
      </c>
      <c r="G1781" s="131">
        <f t="shared" si="713"/>
        <v>196</v>
      </c>
      <c r="H1781" s="136">
        <f t="shared" si="714"/>
        <v>0.67353951890034369</v>
      </c>
      <c r="I1781" s="2"/>
      <c r="J1781" s="2">
        <f t="shared" si="716"/>
        <v>0.14089347079037801</v>
      </c>
      <c r="K1781" s="2">
        <f t="shared" si="717"/>
        <v>0.81443298969072164</v>
      </c>
      <c r="L1781" s="2">
        <f t="shared" si="718"/>
        <v>0</v>
      </c>
      <c r="M1781" s="2">
        <f t="shared" si="719"/>
        <v>4.4673539518900407E-2</v>
      </c>
      <c r="N1781" s="63">
        <v>41</v>
      </c>
      <c r="O1781" s="63">
        <v>237</v>
      </c>
      <c r="P1781" s="63"/>
      <c r="Q1781" s="63">
        <v>6</v>
      </c>
      <c r="R1781" s="63"/>
      <c r="S1781" s="63"/>
      <c r="T1781" s="63"/>
      <c r="U1781" s="63"/>
      <c r="V1781" s="63"/>
      <c r="W1781" s="63">
        <v>1</v>
      </c>
      <c r="X1781" s="63"/>
      <c r="Y1781" s="63"/>
      <c r="Z1781" s="63"/>
      <c r="AA1781" s="63"/>
      <c r="AB1781" s="63"/>
      <c r="AC1781" s="63"/>
      <c r="AD1781" s="63"/>
      <c r="AE1781" s="63"/>
      <c r="AF1781" s="63"/>
      <c r="AG1781" s="63"/>
      <c r="AH1781" s="63"/>
      <c r="AI1781" s="63">
        <v>6</v>
      </c>
      <c r="AJ1781" s="63"/>
      <c r="AK1781" s="63"/>
      <c r="AL1781" s="63"/>
      <c r="AM1781" s="63"/>
      <c r="AN1781" s="63"/>
      <c r="AO1781" s="63"/>
      <c r="AP1781" s="63"/>
      <c r="AQ1781" s="63"/>
      <c r="AS1781" s="5">
        <f>IF(Q1781&gt;0,RANK(Q1781,(N1781:P1781,Q1781:AE1781)),0)</f>
        <v>3</v>
      </c>
      <c r="AT1781" s="5">
        <f>IF(R1781&gt;0,RANK(R1781,(N1781:P1781,Q1781:AE1781)),0)</f>
        <v>0</v>
      </c>
      <c r="AU1781" s="5">
        <f>IF(T1781&gt;0,RANK(T1781,(N1781:P1781,Q1781:AE1781)),0)</f>
        <v>0</v>
      </c>
      <c r="AV1781" s="5">
        <f>IF(S1781&gt;0,RANK(S1781,(N1781:P1781,Q1781:AE1781)),0)</f>
        <v>0</v>
      </c>
      <c r="AW1781" s="2">
        <f t="shared" si="720"/>
        <v>2.0618556701030927E-2</v>
      </c>
      <c r="AX1781" s="2">
        <f t="shared" si="721"/>
        <v>0</v>
      </c>
      <c r="AY1781" s="2">
        <f t="shared" si="722"/>
        <v>0</v>
      </c>
      <c r="AZ1781" s="2">
        <f t="shared" si="723"/>
        <v>0</v>
      </c>
      <c r="BB1781" t="s">
        <v>1342</v>
      </c>
      <c r="BC1781" t="s">
        <v>293</v>
      </c>
      <c r="BD1781">
        <v>3</v>
      </c>
      <c r="BF1781" s="111">
        <v>31</v>
      </c>
      <c r="BG1781" s="113">
        <v>117</v>
      </c>
      <c r="BH1781" s="117">
        <f t="shared" si="724"/>
        <v>31117</v>
      </c>
      <c r="BJ1781" s="5" t="s">
        <v>3185</v>
      </c>
    </row>
    <row r="1782" spans="1:62" hidden="1" outlineLevel="1">
      <c r="A1782" t="s">
        <v>1659</v>
      </c>
      <c r="B1782" t="s">
        <v>293</v>
      </c>
      <c r="C1782" s="1">
        <f t="shared" si="715"/>
        <v>13885</v>
      </c>
      <c r="D1782" s="5">
        <f>IF(N1782&gt;0, RANK(N1782,(N1782:P1782,Q1782:AE1782)),0)</f>
        <v>2</v>
      </c>
      <c r="E1782" s="5">
        <f>IF(O1782&gt;0,RANK(O1782,(N1782:P1782,Q1782:AE1782)),0)</f>
        <v>1</v>
      </c>
      <c r="F1782" s="5">
        <f>IF(P1782&gt;0,RANK(P1782,(N1782:P1782,Q1782:AE1782)),0)</f>
        <v>0</v>
      </c>
      <c r="G1782" s="131">
        <f t="shared" si="713"/>
        <v>6577</v>
      </c>
      <c r="H1782" s="136">
        <f t="shared" si="714"/>
        <v>0.47367662945624772</v>
      </c>
      <c r="I1782" s="2"/>
      <c r="J1782" s="2">
        <f t="shared" si="716"/>
        <v>0.25099027727763773</v>
      </c>
      <c r="K1782" s="2">
        <f t="shared" si="717"/>
        <v>0.72466690673388545</v>
      </c>
      <c r="L1782" s="2">
        <f t="shared" si="718"/>
        <v>0</v>
      </c>
      <c r="M1782" s="2">
        <f t="shared" si="719"/>
        <v>2.4342815988476763E-2</v>
      </c>
      <c r="N1782" s="63">
        <v>3485</v>
      </c>
      <c r="O1782" s="63">
        <v>10062</v>
      </c>
      <c r="P1782" s="63"/>
      <c r="Q1782" s="63">
        <v>225</v>
      </c>
      <c r="R1782" s="63"/>
      <c r="S1782" s="63"/>
      <c r="T1782" s="63"/>
      <c r="U1782" s="63"/>
      <c r="V1782" s="63"/>
      <c r="W1782" s="63">
        <v>57</v>
      </c>
      <c r="X1782" s="63"/>
      <c r="Y1782" s="63"/>
      <c r="Z1782" s="63"/>
      <c r="AA1782" s="63"/>
      <c r="AB1782" s="63"/>
      <c r="AC1782" s="63"/>
      <c r="AD1782" s="63"/>
      <c r="AE1782" s="63"/>
      <c r="AF1782" s="63"/>
      <c r="AG1782" s="63"/>
      <c r="AH1782" s="63"/>
      <c r="AI1782" s="63">
        <v>56</v>
      </c>
      <c r="AJ1782" s="63"/>
      <c r="AK1782" s="63"/>
      <c r="AL1782" s="63"/>
      <c r="AM1782" s="63"/>
      <c r="AN1782" s="63"/>
      <c r="AO1782" s="63"/>
      <c r="AP1782" s="63"/>
      <c r="AQ1782" s="63"/>
      <c r="AS1782" s="5">
        <f>IF(Q1782&gt;0,RANK(Q1782,(N1782:P1782,Q1782:AE1782)),0)</f>
        <v>3</v>
      </c>
      <c r="AT1782" s="5">
        <f>IF(R1782&gt;0,RANK(R1782,(N1782:P1782,Q1782:AE1782)),0)</f>
        <v>0</v>
      </c>
      <c r="AU1782" s="5">
        <f>IF(T1782&gt;0,RANK(T1782,(N1782:P1782,Q1782:AE1782)),0)</f>
        <v>0</v>
      </c>
      <c r="AV1782" s="5">
        <f>IF(S1782&gt;0,RANK(S1782,(N1782:P1782,Q1782:AE1782)),0)</f>
        <v>0</v>
      </c>
      <c r="AW1782" s="2">
        <f t="shared" si="720"/>
        <v>1.620453727043572E-2</v>
      </c>
      <c r="AX1782" s="2">
        <f t="shared" si="721"/>
        <v>0</v>
      </c>
      <c r="AY1782" s="2">
        <f t="shared" si="722"/>
        <v>0</v>
      </c>
      <c r="AZ1782" s="2">
        <f t="shared" si="723"/>
        <v>0</v>
      </c>
      <c r="BB1782" t="s">
        <v>1659</v>
      </c>
      <c r="BC1782" t="s">
        <v>293</v>
      </c>
      <c r="BD1782">
        <v>1</v>
      </c>
      <c r="BF1782" s="111">
        <v>31</v>
      </c>
      <c r="BG1782" s="113">
        <v>119</v>
      </c>
      <c r="BH1782" s="117">
        <f t="shared" si="724"/>
        <v>31119</v>
      </c>
      <c r="BJ1782" s="5" t="s">
        <v>3185</v>
      </c>
    </row>
    <row r="1783" spans="1:62" hidden="1" outlineLevel="1">
      <c r="A1783" t="s">
        <v>1356</v>
      </c>
      <c r="B1783" t="s">
        <v>293</v>
      </c>
      <c r="C1783" s="1">
        <f t="shared" si="715"/>
        <v>3489</v>
      </c>
      <c r="D1783" s="5">
        <f>IF(N1783&gt;0, RANK(N1783,(N1783:P1783,Q1783:AE1783)),0)</f>
        <v>2</v>
      </c>
      <c r="E1783" s="5">
        <f>IF(O1783&gt;0,RANK(O1783,(N1783:P1783,Q1783:AE1783)),0)</f>
        <v>1</v>
      </c>
      <c r="F1783" s="5">
        <f>IF(P1783&gt;0,RANK(P1783,(N1783:P1783,Q1783:AE1783)),0)</f>
        <v>0</v>
      </c>
      <c r="G1783" s="131">
        <f t="shared" si="713"/>
        <v>1565</v>
      </c>
      <c r="H1783" s="136">
        <f t="shared" si="714"/>
        <v>0.44855259386643737</v>
      </c>
      <c r="I1783" s="2"/>
      <c r="J1783" s="2">
        <f t="shared" si="716"/>
        <v>0.26511894525652047</v>
      </c>
      <c r="K1783" s="2">
        <f t="shared" si="717"/>
        <v>0.71367153912295789</v>
      </c>
      <c r="L1783" s="2">
        <f t="shared" si="718"/>
        <v>0</v>
      </c>
      <c r="M1783" s="2">
        <f t="shared" si="719"/>
        <v>2.1209515620521646E-2</v>
      </c>
      <c r="N1783" s="63">
        <v>925</v>
      </c>
      <c r="O1783" s="63">
        <v>2490</v>
      </c>
      <c r="P1783" s="63"/>
      <c r="Q1783" s="63">
        <v>46</v>
      </c>
      <c r="R1783" s="63"/>
      <c r="S1783" s="63"/>
      <c r="T1783" s="63"/>
      <c r="U1783" s="63"/>
      <c r="V1783" s="63"/>
      <c r="W1783" s="63">
        <v>14</v>
      </c>
      <c r="X1783" s="63"/>
      <c r="Y1783" s="63"/>
      <c r="Z1783" s="63"/>
      <c r="AA1783" s="63"/>
      <c r="AB1783" s="63"/>
      <c r="AC1783" s="63"/>
      <c r="AD1783" s="63"/>
      <c r="AE1783" s="63"/>
      <c r="AF1783" s="63"/>
      <c r="AG1783" s="63"/>
      <c r="AH1783" s="63"/>
      <c r="AI1783" s="63">
        <v>14</v>
      </c>
      <c r="AJ1783" s="63"/>
      <c r="AK1783" s="63"/>
      <c r="AL1783" s="63"/>
      <c r="AM1783" s="63"/>
      <c r="AN1783" s="63"/>
      <c r="AO1783" s="63"/>
      <c r="AP1783" s="63"/>
      <c r="AQ1783" s="63"/>
      <c r="AS1783" s="5">
        <f>IF(Q1783&gt;0,RANK(Q1783,(N1783:P1783,Q1783:AE1783)),0)</f>
        <v>3</v>
      </c>
      <c r="AT1783" s="5">
        <f>IF(R1783&gt;0,RANK(R1783,(N1783:P1783,Q1783:AE1783)),0)</f>
        <v>0</v>
      </c>
      <c r="AU1783" s="5">
        <f>IF(T1783&gt;0,RANK(T1783,(N1783:P1783,Q1783:AE1783)),0)</f>
        <v>0</v>
      </c>
      <c r="AV1783" s="5">
        <f>IF(S1783&gt;0,RANK(S1783,(N1783:P1783,Q1783:AE1783)),0)</f>
        <v>0</v>
      </c>
      <c r="AW1783" s="2">
        <f t="shared" si="720"/>
        <v>1.3184293493837776E-2</v>
      </c>
      <c r="AX1783" s="2">
        <f t="shared" si="721"/>
        <v>0</v>
      </c>
      <c r="AY1783" s="2">
        <f t="shared" si="722"/>
        <v>0</v>
      </c>
      <c r="AZ1783" s="2">
        <f t="shared" si="723"/>
        <v>0</v>
      </c>
      <c r="BB1783" t="s">
        <v>1356</v>
      </c>
      <c r="BC1783" t="s">
        <v>293</v>
      </c>
      <c r="BD1783">
        <v>3</v>
      </c>
      <c r="BF1783" s="111">
        <v>31</v>
      </c>
      <c r="BG1783" s="113">
        <v>121</v>
      </c>
      <c r="BH1783" s="117">
        <f t="shared" si="724"/>
        <v>31121</v>
      </c>
      <c r="BJ1783" s="5" t="s">
        <v>3185</v>
      </c>
    </row>
    <row r="1784" spans="1:62" hidden="1" outlineLevel="1">
      <c r="A1784" t="s">
        <v>2660</v>
      </c>
      <c r="B1784" t="s">
        <v>293</v>
      </c>
      <c r="C1784" s="1">
        <f t="shared" si="715"/>
        <v>2190</v>
      </c>
      <c r="D1784" s="5">
        <f>IF(N1784&gt;0, RANK(N1784,(N1784:P1784,Q1784:AE1784)),0)</f>
        <v>2</v>
      </c>
      <c r="E1784" s="5">
        <f>IF(O1784&gt;0,RANK(O1784,(N1784:P1784,Q1784:AE1784)),0)</f>
        <v>1</v>
      </c>
      <c r="F1784" s="5">
        <f>IF(P1784&gt;0,RANK(P1784,(N1784:P1784,Q1784:AE1784)),0)</f>
        <v>0</v>
      </c>
      <c r="G1784" s="131">
        <f t="shared" si="713"/>
        <v>1226</v>
      </c>
      <c r="H1784" s="136">
        <f t="shared" si="714"/>
        <v>0.55981735159817347</v>
      </c>
      <c r="I1784" s="2"/>
      <c r="J1784" s="2">
        <f t="shared" si="716"/>
        <v>0.20776255707762556</v>
      </c>
      <c r="K1784" s="2">
        <f t="shared" si="717"/>
        <v>0.76757990867579906</v>
      </c>
      <c r="L1784" s="2">
        <f t="shared" si="718"/>
        <v>0</v>
      </c>
      <c r="M1784" s="2">
        <f t="shared" si="719"/>
        <v>2.4657534246575352E-2</v>
      </c>
      <c r="N1784" s="63">
        <v>455</v>
      </c>
      <c r="O1784" s="63">
        <v>1681</v>
      </c>
      <c r="P1784" s="63"/>
      <c r="Q1784" s="63">
        <v>32</v>
      </c>
      <c r="R1784" s="63"/>
      <c r="S1784" s="63"/>
      <c r="T1784" s="63"/>
      <c r="U1784" s="63"/>
      <c r="V1784" s="63"/>
      <c r="W1784" s="63">
        <v>10</v>
      </c>
      <c r="X1784" s="63"/>
      <c r="Y1784" s="63"/>
      <c r="Z1784" s="63"/>
      <c r="AA1784" s="63"/>
      <c r="AB1784" s="63"/>
      <c r="AC1784" s="63"/>
      <c r="AD1784" s="63"/>
      <c r="AE1784" s="63"/>
      <c r="AF1784" s="63"/>
      <c r="AG1784" s="63"/>
      <c r="AH1784" s="63"/>
      <c r="AI1784" s="63">
        <v>12</v>
      </c>
      <c r="AJ1784" s="63"/>
      <c r="AK1784" s="63"/>
      <c r="AL1784" s="63"/>
      <c r="AM1784" s="63"/>
      <c r="AN1784" s="63"/>
      <c r="AO1784" s="63"/>
      <c r="AP1784" s="63"/>
      <c r="AQ1784" s="63"/>
      <c r="AS1784" s="5">
        <f>IF(Q1784&gt;0,RANK(Q1784,(N1784:P1784,Q1784:AE1784)),0)</f>
        <v>3</v>
      </c>
      <c r="AT1784" s="5">
        <f>IF(R1784&gt;0,RANK(R1784,(N1784:P1784,Q1784:AE1784)),0)</f>
        <v>0</v>
      </c>
      <c r="AU1784" s="5">
        <f>IF(T1784&gt;0,RANK(T1784,(N1784:P1784,Q1784:AE1784)),0)</f>
        <v>0</v>
      </c>
      <c r="AV1784" s="5">
        <f>IF(S1784&gt;0,RANK(S1784,(N1784:P1784,Q1784:AE1784)),0)</f>
        <v>0</v>
      </c>
      <c r="AW1784" s="2">
        <f t="shared" si="720"/>
        <v>1.4611872146118721E-2</v>
      </c>
      <c r="AX1784" s="2">
        <f t="shared" si="721"/>
        <v>0</v>
      </c>
      <c r="AY1784" s="2">
        <f t="shared" si="722"/>
        <v>0</v>
      </c>
      <c r="AZ1784" s="2">
        <f t="shared" si="723"/>
        <v>0</v>
      </c>
      <c r="BB1784" t="s">
        <v>2660</v>
      </c>
      <c r="BC1784" t="s">
        <v>293</v>
      </c>
      <c r="BD1784">
        <v>3</v>
      </c>
      <c r="BF1784" s="111">
        <v>31</v>
      </c>
      <c r="BG1784" s="113">
        <v>123</v>
      </c>
      <c r="BH1784" s="117">
        <f t="shared" si="724"/>
        <v>31123</v>
      </c>
      <c r="BJ1784" s="5" t="s">
        <v>3185</v>
      </c>
    </row>
    <row r="1785" spans="1:62" hidden="1" outlineLevel="1">
      <c r="A1785" t="s">
        <v>939</v>
      </c>
      <c r="B1785" t="s">
        <v>293</v>
      </c>
      <c r="C1785" s="1">
        <f t="shared" si="715"/>
        <v>1621</v>
      </c>
      <c r="D1785" s="5">
        <f>IF(N1785&gt;0, RANK(N1785,(N1785:P1785,Q1785:AE1785)),0)</f>
        <v>2</v>
      </c>
      <c r="E1785" s="5">
        <f>IF(O1785&gt;0,RANK(O1785,(N1785:P1785,Q1785:AE1785)),0)</f>
        <v>1</v>
      </c>
      <c r="F1785" s="5">
        <f>IF(P1785&gt;0,RANK(P1785,(N1785:P1785,Q1785:AE1785)),0)</f>
        <v>0</v>
      </c>
      <c r="G1785" s="131">
        <f t="shared" si="713"/>
        <v>625</v>
      </c>
      <c r="H1785" s="136">
        <f t="shared" si="714"/>
        <v>0.38556446637877856</v>
      </c>
      <c r="I1785" s="2"/>
      <c r="J1785" s="2">
        <f t="shared" si="716"/>
        <v>0.29673041332510797</v>
      </c>
      <c r="K1785" s="2">
        <f t="shared" si="717"/>
        <v>0.68229487970388647</v>
      </c>
      <c r="L1785" s="2">
        <f t="shared" si="718"/>
        <v>0</v>
      </c>
      <c r="M1785" s="2">
        <f t="shared" si="719"/>
        <v>2.0974706971005563E-2</v>
      </c>
      <c r="N1785" s="63">
        <v>481</v>
      </c>
      <c r="O1785" s="63">
        <v>1106</v>
      </c>
      <c r="P1785" s="63"/>
      <c r="Q1785" s="63">
        <v>18</v>
      </c>
      <c r="R1785" s="63"/>
      <c r="S1785" s="63"/>
      <c r="T1785" s="63"/>
      <c r="U1785" s="63"/>
      <c r="V1785" s="63"/>
      <c r="W1785" s="63">
        <v>4</v>
      </c>
      <c r="X1785" s="63"/>
      <c r="Y1785" s="63"/>
      <c r="Z1785" s="63"/>
      <c r="AA1785" s="63"/>
      <c r="AB1785" s="63"/>
      <c r="AC1785" s="63"/>
      <c r="AD1785" s="63"/>
      <c r="AE1785" s="63"/>
      <c r="AF1785" s="63"/>
      <c r="AG1785" s="63"/>
      <c r="AH1785" s="63"/>
      <c r="AI1785" s="63">
        <v>12</v>
      </c>
      <c r="AJ1785" s="63"/>
      <c r="AK1785" s="63"/>
      <c r="AL1785" s="63"/>
      <c r="AM1785" s="63"/>
      <c r="AN1785" s="63"/>
      <c r="AO1785" s="63"/>
      <c r="AP1785" s="63"/>
      <c r="AQ1785" s="63"/>
      <c r="AS1785" s="5">
        <f>IF(Q1785&gt;0,RANK(Q1785,(N1785:P1785,Q1785:AE1785)),0)</f>
        <v>3</v>
      </c>
      <c r="AT1785" s="5">
        <f>IF(R1785&gt;0,RANK(R1785,(N1785:P1785,Q1785:AE1785)),0)</f>
        <v>0</v>
      </c>
      <c r="AU1785" s="5">
        <f>IF(T1785&gt;0,RANK(T1785,(N1785:P1785,Q1785:AE1785)),0)</f>
        <v>0</v>
      </c>
      <c r="AV1785" s="5">
        <f>IF(S1785&gt;0,RANK(S1785,(N1785:P1785,Q1785:AE1785)),0)</f>
        <v>0</v>
      </c>
      <c r="AW1785" s="2">
        <f t="shared" si="720"/>
        <v>1.1104256631708822E-2</v>
      </c>
      <c r="AX1785" s="2">
        <f t="shared" si="721"/>
        <v>0</v>
      </c>
      <c r="AY1785" s="2">
        <f t="shared" si="722"/>
        <v>0</v>
      </c>
      <c r="AZ1785" s="2">
        <f t="shared" si="723"/>
        <v>0</v>
      </c>
      <c r="BB1785" t="s">
        <v>939</v>
      </c>
      <c r="BC1785" t="s">
        <v>293</v>
      </c>
      <c r="BD1785">
        <v>3</v>
      </c>
      <c r="BF1785" s="111">
        <v>31</v>
      </c>
      <c r="BG1785" s="113">
        <v>125</v>
      </c>
      <c r="BH1785" s="117">
        <f t="shared" si="724"/>
        <v>31125</v>
      </c>
      <c r="BJ1785" s="5" t="s">
        <v>3185</v>
      </c>
    </row>
    <row r="1786" spans="1:62" hidden="1" outlineLevel="1">
      <c r="A1786" t="s">
        <v>417</v>
      </c>
      <c r="B1786" t="s">
        <v>293</v>
      </c>
      <c r="C1786" s="1">
        <f t="shared" si="715"/>
        <v>3214</v>
      </c>
      <c r="D1786" s="5">
        <f>IF(N1786&gt;0, RANK(N1786,(N1786:P1786,Q1786:AE1786)),0)</f>
        <v>2</v>
      </c>
      <c r="E1786" s="5">
        <f>IF(O1786&gt;0,RANK(O1786,(N1786:P1786,Q1786:AE1786)),0)</f>
        <v>1</v>
      </c>
      <c r="F1786" s="5">
        <f>IF(P1786&gt;0,RANK(P1786,(N1786:P1786,Q1786:AE1786)),0)</f>
        <v>0</v>
      </c>
      <c r="G1786" s="131">
        <f t="shared" si="713"/>
        <v>884</v>
      </c>
      <c r="H1786" s="136">
        <f t="shared" si="714"/>
        <v>0.27504667081518358</v>
      </c>
      <c r="I1786" s="2"/>
      <c r="J1786" s="2">
        <f t="shared" si="716"/>
        <v>0.35096453018046048</v>
      </c>
      <c r="K1786" s="2">
        <f t="shared" si="717"/>
        <v>0.62601120099564411</v>
      </c>
      <c r="L1786" s="2">
        <f t="shared" si="718"/>
        <v>0</v>
      </c>
      <c r="M1786" s="2">
        <f t="shared" si="719"/>
        <v>2.3024268823895411E-2</v>
      </c>
      <c r="N1786" s="63">
        <v>1128</v>
      </c>
      <c r="O1786" s="63">
        <v>2012</v>
      </c>
      <c r="P1786" s="63"/>
      <c r="Q1786" s="63">
        <v>44</v>
      </c>
      <c r="R1786" s="63"/>
      <c r="S1786" s="63"/>
      <c r="T1786" s="63"/>
      <c r="U1786" s="63"/>
      <c r="V1786" s="63"/>
      <c r="W1786" s="63">
        <v>13</v>
      </c>
      <c r="X1786" s="63"/>
      <c r="Y1786" s="63"/>
      <c r="Z1786" s="63"/>
      <c r="AA1786" s="63"/>
      <c r="AB1786" s="63"/>
      <c r="AC1786" s="63"/>
      <c r="AD1786" s="63"/>
      <c r="AE1786" s="63"/>
      <c r="AF1786" s="63"/>
      <c r="AG1786" s="63"/>
      <c r="AH1786" s="63"/>
      <c r="AI1786" s="63">
        <v>17</v>
      </c>
      <c r="AJ1786" s="63"/>
      <c r="AK1786" s="63"/>
      <c r="AL1786" s="63"/>
      <c r="AM1786" s="63"/>
      <c r="AN1786" s="63"/>
      <c r="AO1786" s="63"/>
      <c r="AP1786" s="63"/>
      <c r="AQ1786" s="63"/>
      <c r="AS1786" s="5">
        <f>IF(Q1786&gt;0,RANK(Q1786,(N1786:P1786,Q1786:AE1786)),0)</f>
        <v>3</v>
      </c>
      <c r="AT1786" s="5">
        <f>IF(R1786&gt;0,RANK(R1786,(N1786:P1786,Q1786:AE1786)),0)</f>
        <v>0</v>
      </c>
      <c r="AU1786" s="5">
        <f>IF(T1786&gt;0,RANK(T1786,(N1786:P1786,Q1786:AE1786)),0)</f>
        <v>0</v>
      </c>
      <c r="AV1786" s="5">
        <f>IF(S1786&gt;0,RANK(S1786,(N1786:P1786,Q1786:AE1786)),0)</f>
        <v>0</v>
      </c>
      <c r="AW1786" s="2">
        <f t="shared" si="720"/>
        <v>1.3690105787181083E-2</v>
      </c>
      <c r="AX1786" s="2">
        <f t="shared" si="721"/>
        <v>0</v>
      </c>
      <c r="AY1786" s="2">
        <f t="shared" si="722"/>
        <v>0</v>
      </c>
      <c r="AZ1786" s="2">
        <f t="shared" si="723"/>
        <v>0</v>
      </c>
      <c r="BB1786" t="s">
        <v>417</v>
      </c>
      <c r="BC1786" t="s">
        <v>293</v>
      </c>
      <c r="BD1786">
        <v>3</v>
      </c>
      <c r="BF1786" s="111">
        <v>31</v>
      </c>
      <c r="BG1786" s="113">
        <v>127</v>
      </c>
      <c r="BH1786" s="117">
        <f t="shared" si="724"/>
        <v>31127</v>
      </c>
      <c r="BJ1786" s="5" t="s">
        <v>3185</v>
      </c>
    </row>
    <row r="1787" spans="1:62" hidden="1" outlineLevel="1">
      <c r="A1787" t="s">
        <v>1268</v>
      </c>
      <c r="B1787" t="s">
        <v>293</v>
      </c>
      <c r="C1787" s="1">
        <f t="shared" ref="C1787:C1816" si="725">SUM(N1787:AQ1787)</f>
        <v>2191</v>
      </c>
      <c r="D1787" s="5">
        <f>IF(N1787&gt;0, RANK(N1787,(N1787:P1787,Q1787:AE1787)),0)</f>
        <v>2</v>
      </c>
      <c r="E1787" s="5">
        <f>IF(O1787&gt;0,RANK(O1787,(N1787:P1787,Q1787:AE1787)),0)</f>
        <v>1</v>
      </c>
      <c r="F1787" s="5">
        <f>IF(P1787&gt;0,RANK(P1787,(N1787:P1787,Q1787:AE1787)),0)</f>
        <v>0</v>
      </c>
      <c r="G1787" s="131">
        <f t="shared" si="713"/>
        <v>1006</v>
      </c>
      <c r="H1787" s="136">
        <f t="shared" si="714"/>
        <v>0.45915107256960291</v>
      </c>
      <c r="I1787" s="2"/>
      <c r="J1787" s="2">
        <f t="shared" ref="J1787:J1816" si="726">IF($C1787=0,"-",N1787/$C1787)</f>
        <v>0.25924235508900045</v>
      </c>
      <c r="K1787" s="2">
        <f t="shared" ref="K1787:K1816" si="727">IF($C1787=0,"-",O1787/$C1787)</f>
        <v>0.71839342765860337</v>
      </c>
      <c r="L1787" s="2">
        <f t="shared" ref="L1787:L1816" si="728">IF($C1787=0,"-",P1787/$C1787)</f>
        <v>0</v>
      </c>
      <c r="M1787" s="2">
        <f t="shared" ref="M1787:M1816" si="729">IF(C1787=0,"-",(1-J1787-K1787-L1787))</f>
        <v>2.2364217252396235E-2</v>
      </c>
      <c r="N1787" s="63">
        <v>568</v>
      </c>
      <c r="O1787" s="63">
        <v>1574</v>
      </c>
      <c r="P1787" s="63"/>
      <c r="Q1787" s="63">
        <v>34</v>
      </c>
      <c r="R1787" s="63"/>
      <c r="S1787" s="63"/>
      <c r="T1787" s="63"/>
      <c r="U1787" s="63"/>
      <c r="V1787" s="63"/>
      <c r="W1787" s="63">
        <v>5</v>
      </c>
      <c r="X1787" s="63"/>
      <c r="Y1787" s="63"/>
      <c r="Z1787" s="63"/>
      <c r="AA1787" s="63"/>
      <c r="AB1787" s="63"/>
      <c r="AC1787" s="63"/>
      <c r="AD1787" s="63"/>
      <c r="AE1787" s="63"/>
      <c r="AF1787" s="63"/>
      <c r="AG1787" s="63"/>
      <c r="AH1787" s="63"/>
      <c r="AI1787" s="63">
        <v>10</v>
      </c>
      <c r="AJ1787" s="63"/>
      <c r="AK1787" s="63"/>
      <c r="AL1787" s="63"/>
      <c r="AM1787" s="63"/>
      <c r="AN1787" s="63"/>
      <c r="AO1787" s="63"/>
      <c r="AP1787" s="63"/>
      <c r="AQ1787" s="63"/>
      <c r="AS1787" s="5">
        <f>IF(Q1787&gt;0,RANK(Q1787,(N1787:P1787,Q1787:AE1787)),0)</f>
        <v>3</v>
      </c>
      <c r="AT1787" s="5">
        <f>IF(R1787&gt;0,RANK(R1787,(N1787:P1787,Q1787:AE1787)),0)</f>
        <v>0</v>
      </c>
      <c r="AU1787" s="5">
        <f>IF(T1787&gt;0,RANK(T1787,(N1787:P1787,Q1787:AE1787)),0)</f>
        <v>0</v>
      </c>
      <c r="AV1787" s="5">
        <f>IF(S1787&gt;0,RANK(S1787,(N1787:P1787,Q1787:AE1787)),0)</f>
        <v>0</v>
      </c>
      <c r="AW1787" s="2">
        <f t="shared" ref="AW1787:AW1816" si="730">IF($C1787=0,"-",Q1787/$C1787)</f>
        <v>1.5518028297581013E-2</v>
      </c>
      <c r="AX1787" s="2">
        <f t="shared" ref="AX1787:AX1816" si="731">IF($C1787=0,"-",R1787/$C1787)</f>
        <v>0</v>
      </c>
      <c r="AY1787" s="2">
        <f t="shared" ref="AY1787:AY1816" si="732">IF($C1787=0,"-",T1787/$C1787)</f>
        <v>0</v>
      </c>
      <c r="AZ1787" s="2">
        <f t="shared" ref="AZ1787:AZ1816" si="733">IF($C1787=0,"-",S1787/$C1787)</f>
        <v>0</v>
      </c>
      <c r="BB1787" t="s">
        <v>1268</v>
      </c>
      <c r="BC1787" t="s">
        <v>293</v>
      </c>
      <c r="BD1787">
        <v>3</v>
      </c>
      <c r="BF1787" s="111">
        <v>31</v>
      </c>
      <c r="BG1787" s="113">
        <v>129</v>
      </c>
      <c r="BH1787" s="117">
        <f t="shared" si="724"/>
        <v>31129</v>
      </c>
      <c r="BJ1787" s="5" t="s">
        <v>3185</v>
      </c>
    </row>
    <row r="1788" spans="1:62" hidden="1" outlineLevel="1">
      <c r="A1788" t="s">
        <v>1800</v>
      </c>
      <c r="B1788" t="s">
        <v>293</v>
      </c>
      <c r="C1788" s="1">
        <f t="shared" si="725"/>
        <v>6982</v>
      </c>
      <c r="D1788" s="5">
        <f>IF(N1788&gt;0, RANK(N1788,(N1788:P1788,Q1788:AE1788)),0)</f>
        <v>2</v>
      </c>
      <c r="E1788" s="5">
        <f>IF(O1788&gt;0,RANK(O1788,(N1788:P1788,Q1788:AE1788)),0)</f>
        <v>1</v>
      </c>
      <c r="F1788" s="5">
        <f>IF(P1788&gt;0,RANK(P1788,(N1788:P1788,Q1788:AE1788)),0)</f>
        <v>0</v>
      </c>
      <c r="G1788" s="131">
        <f t="shared" si="713"/>
        <v>1697</v>
      </c>
      <c r="H1788" s="136">
        <f t="shared" si="714"/>
        <v>0.24305356631337727</v>
      </c>
      <c r="I1788" s="2"/>
      <c r="J1788" s="2">
        <f t="shared" si="726"/>
        <v>0.36680034374104842</v>
      </c>
      <c r="K1788" s="2">
        <f t="shared" si="727"/>
        <v>0.60985391005442569</v>
      </c>
      <c r="L1788" s="2">
        <f t="shared" si="728"/>
        <v>0</v>
      </c>
      <c r="M1788" s="2">
        <f t="shared" si="729"/>
        <v>2.3345746204525897E-2</v>
      </c>
      <c r="N1788" s="63">
        <v>2561</v>
      </c>
      <c r="O1788" s="63">
        <v>4258</v>
      </c>
      <c r="P1788" s="63"/>
      <c r="Q1788" s="63">
        <v>108</v>
      </c>
      <c r="R1788" s="63"/>
      <c r="S1788" s="63"/>
      <c r="T1788" s="63"/>
      <c r="U1788" s="63"/>
      <c r="V1788" s="63"/>
      <c r="W1788" s="63">
        <v>26</v>
      </c>
      <c r="X1788" s="63"/>
      <c r="Y1788" s="63"/>
      <c r="Z1788" s="63"/>
      <c r="AA1788" s="63"/>
      <c r="AB1788" s="63"/>
      <c r="AC1788" s="63"/>
      <c r="AD1788" s="63"/>
      <c r="AE1788" s="63"/>
      <c r="AF1788" s="63"/>
      <c r="AG1788" s="63"/>
      <c r="AH1788" s="63"/>
      <c r="AI1788" s="63">
        <v>29</v>
      </c>
      <c r="AJ1788" s="63"/>
      <c r="AK1788" s="63"/>
      <c r="AL1788" s="63"/>
      <c r="AM1788" s="63"/>
      <c r="AN1788" s="63"/>
      <c r="AO1788" s="63"/>
      <c r="AP1788" s="63"/>
      <c r="AQ1788" s="63"/>
      <c r="AS1788" s="5">
        <f>IF(Q1788&gt;0,RANK(Q1788,(N1788:P1788,Q1788:AE1788)),0)</f>
        <v>3</v>
      </c>
      <c r="AT1788" s="5">
        <f>IF(R1788&gt;0,RANK(R1788,(N1788:P1788,Q1788:AE1788)),0)</f>
        <v>0</v>
      </c>
      <c r="AU1788" s="5">
        <f>IF(T1788&gt;0,RANK(T1788,(N1788:P1788,Q1788:AE1788)),0)</f>
        <v>0</v>
      </c>
      <c r="AV1788" s="5">
        <f>IF(S1788&gt;0,RANK(S1788,(N1788:P1788,Q1788:AE1788)),0)</f>
        <v>0</v>
      </c>
      <c r="AW1788" s="2">
        <f t="shared" si="730"/>
        <v>1.5468347178458894E-2</v>
      </c>
      <c r="AX1788" s="2">
        <f t="shared" si="731"/>
        <v>0</v>
      </c>
      <c r="AY1788" s="2">
        <f t="shared" si="732"/>
        <v>0</v>
      </c>
      <c r="AZ1788" s="2">
        <f t="shared" si="733"/>
        <v>0</v>
      </c>
      <c r="BB1788" t="s">
        <v>1800</v>
      </c>
      <c r="BC1788" t="s">
        <v>293</v>
      </c>
      <c r="BD1788">
        <v>1</v>
      </c>
      <c r="BF1788" s="111">
        <v>31</v>
      </c>
      <c r="BG1788" s="113">
        <v>131</v>
      </c>
      <c r="BH1788" s="117">
        <f t="shared" si="724"/>
        <v>31131</v>
      </c>
      <c r="BJ1788" s="5" t="s">
        <v>3185</v>
      </c>
    </row>
    <row r="1789" spans="1:62" hidden="1" outlineLevel="1">
      <c r="A1789" t="s">
        <v>20</v>
      </c>
      <c r="B1789" t="s">
        <v>293</v>
      </c>
      <c r="C1789" s="1">
        <f t="shared" si="725"/>
        <v>1341</v>
      </c>
      <c r="D1789" s="5">
        <f>IF(N1789&gt;0, RANK(N1789,(N1789:P1789,Q1789:AE1789)),0)</f>
        <v>2</v>
      </c>
      <c r="E1789" s="5">
        <f>IF(O1789&gt;0,RANK(O1789,(N1789:P1789,Q1789:AE1789)),0)</f>
        <v>1</v>
      </c>
      <c r="F1789" s="5">
        <f>IF(P1789&gt;0,RANK(P1789,(N1789:P1789,Q1789:AE1789)),0)</f>
        <v>0</v>
      </c>
      <c r="G1789" s="131">
        <f t="shared" si="713"/>
        <v>499</v>
      </c>
      <c r="H1789" s="136">
        <f t="shared" si="714"/>
        <v>0.37211036539895598</v>
      </c>
      <c r="I1789" s="2"/>
      <c r="J1789" s="2">
        <f t="shared" si="726"/>
        <v>0.29828486204325133</v>
      </c>
      <c r="K1789" s="2">
        <f t="shared" si="727"/>
        <v>0.67039522744220725</v>
      </c>
      <c r="L1789" s="2">
        <f t="shared" si="728"/>
        <v>0</v>
      </c>
      <c r="M1789" s="2">
        <f t="shared" si="729"/>
        <v>3.1319910514541416E-2</v>
      </c>
      <c r="N1789" s="63">
        <v>400</v>
      </c>
      <c r="O1789" s="63">
        <v>899</v>
      </c>
      <c r="P1789" s="63"/>
      <c r="Q1789" s="63">
        <v>26</v>
      </c>
      <c r="R1789" s="63"/>
      <c r="S1789" s="63"/>
      <c r="T1789" s="63"/>
      <c r="U1789" s="63"/>
      <c r="V1789" s="63"/>
      <c r="W1789" s="63">
        <v>4</v>
      </c>
      <c r="X1789" s="63"/>
      <c r="Y1789" s="63"/>
      <c r="Z1789" s="63"/>
      <c r="AA1789" s="63"/>
      <c r="AB1789" s="63"/>
      <c r="AC1789" s="63"/>
      <c r="AD1789" s="63"/>
      <c r="AE1789" s="63"/>
      <c r="AF1789" s="63"/>
      <c r="AG1789" s="63"/>
      <c r="AH1789" s="63"/>
      <c r="AI1789" s="63">
        <v>12</v>
      </c>
      <c r="AJ1789" s="63"/>
      <c r="AK1789" s="63"/>
      <c r="AL1789" s="63"/>
      <c r="AM1789" s="63"/>
      <c r="AN1789" s="63"/>
      <c r="AO1789" s="63"/>
      <c r="AP1789" s="63"/>
      <c r="AQ1789" s="63"/>
      <c r="AS1789" s="5">
        <f>IF(Q1789&gt;0,RANK(Q1789,(N1789:P1789,Q1789:AE1789)),0)</f>
        <v>3</v>
      </c>
      <c r="AT1789" s="5">
        <f>IF(R1789&gt;0,RANK(R1789,(N1789:P1789,Q1789:AE1789)),0)</f>
        <v>0</v>
      </c>
      <c r="AU1789" s="5">
        <f>IF(T1789&gt;0,RANK(T1789,(N1789:P1789,Q1789:AE1789)),0)</f>
        <v>0</v>
      </c>
      <c r="AV1789" s="5">
        <f>IF(S1789&gt;0,RANK(S1789,(N1789:P1789,Q1789:AE1789)),0)</f>
        <v>0</v>
      </c>
      <c r="AW1789" s="2">
        <f t="shared" si="730"/>
        <v>1.9388516032811335E-2</v>
      </c>
      <c r="AX1789" s="2">
        <f t="shared" si="731"/>
        <v>0</v>
      </c>
      <c r="AY1789" s="2">
        <f t="shared" si="732"/>
        <v>0</v>
      </c>
      <c r="AZ1789" s="2">
        <f t="shared" si="733"/>
        <v>0</v>
      </c>
      <c r="BB1789" t="s">
        <v>20</v>
      </c>
      <c r="BC1789" t="s">
        <v>293</v>
      </c>
      <c r="BD1789">
        <v>3</v>
      </c>
      <c r="BF1789" s="111">
        <v>31</v>
      </c>
      <c r="BG1789" s="113">
        <v>133</v>
      </c>
      <c r="BH1789" s="117">
        <f t="shared" si="724"/>
        <v>31133</v>
      </c>
      <c r="BJ1789" s="5" t="s">
        <v>3185</v>
      </c>
    </row>
    <row r="1790" spans="1:62" hidden="1" outlineLevel="1">
      <c r="A1790" t="s">
        <v>53</v>
      </c>
      <c r="B1790" t="s">
        <v>293</v>
      </c>
      <c r="C1790" s="1">
        <f t="shared" si="725"/>
        <v>1394</v>
      </c>
      <c r="D1790" s="5">
        <f>IF(N1790&gt;0, RANK(N1790,(N1790:P1790,Q1790:AE1790)),0)</f>
        <v>2</v>
      </c>
      <c r="E1790" s="5">
        <f>IF(O1790&gt;0,RANK(O1790,(N1790:P1790,Q1790:AE1790)),0)</f>
        <v>1</v>
      </c>
      <c r="F1790" s="5">
        <f>IF(P1790&gt;0,RANK(P1790,(N1790:P1790,Q1790:AE1790)),0)</f>
        <v>0</v>
      </c>
      <c r="G1790" s="131">
        <f t="shared" si="713"/>
        <v>897</v>
      </c>
      <c r="H1790" s="136">
        <f t="shared" si="714"/>
        <v>0.64347202295552364</v>
      </c>
      <c r="I1790" s="2"/>
      <c r="J1790" s="2">
        <f t="shared" si="726"/>
        <v>0.17073170731707318</v>
      </c>
      <c r="K1790" s="2">
        <f t="shared" si="727"/>
        <v>0.81420373027259685</v>
      </c>
      <c r="L1790" s="2">
        <f t="shared" si="728"/>
        <v>0</v>
      </c>
      <c r="M1790" s="2">
        <f t="shared" si="729"/>
        <v>1.506456241032994E-2</v>
      </c>
      <c r="N1790" s="63">
        <v>238</v>
      </c>
      <c r="O1790" s="63">
        <v>1135</v>
      </c>
      <c r="P1790" s="63"/>
      <c r="Q1790" s="63">
        <v>15</v>
      </c>
      <c r="R1790" s="63"/>
      <c r="S1790" s="63"/>
      <c r="T1790" s="63"/>
      <c r="U1790" s="63"/>
      <c r="V1790" s="63"/>
      <c r="W1790" s="63">
        <v>0</v>
      </c>
      <c r="X1790" s="63"/>
      <c r="Y1790" s="63"/>
      <c r="Z1790" s="63"/>
      <c r="AA1790" s="63"/>
      <c r="AB1790" s="63"/>
      <c r="AC1790" s="63"/>
      <c r="AD1790" s="63"/>
      <c r="AE1790" s="63"/>
      <c r="AF1790" s="63"/>
      <c r="AG1790" s="63"/>
      <c r="AH1790" s="63"/>
      <c r="AI1790" s="63">
        <v>6</v>
      </c>
      <c r="AJ1790" s="63"/>
      <c r="AK1790" s="63"/>
      <c r="AL1790" s="63"/>
      <c r="AM1790" s="63"/>
      <c r="AN1790" s="63"/>
      <c r="AO1790" s="63"/>
      <c r="AP1790" s="63"/>
      <c r="AQ1790" s="63"/>
      <c r="AS1790" s="5">
        <f>IF(Q1790&gt;0,RANK(Q1790,(N1790:P1790,Q1790:AE1790)),0)</f>
        <v>3</v>
      </c>
      <c r="AT1790" s="5">
        <f>IF(R1790&gt;0,RANK(R1790,(N1790:P1790,Q1790:AE1790)),0)</f>
        <v>0</v>
      </c>
      <c r="AU1790" s="5">
        <f>IF(T1790&gt;0,RANK(T1790,(N1790:P1790,Q1790:AE1790)),0)</f>
        <v>0</v>
      </c>
      <c r="AV1790" s="5">
        <f>IF(S1790&gt;0,RANK(S1790,(N1790:P1790,Q1790:AE1790)),0)</f>
        <v>0</v>
      </c>
      <c r="AW1790" s="2">
        <f t="shared" si="730"/>
        <v>1.0760401721664276E-2</v>
      </c>
      <c r="AX1790" s="2">
        <f t="shared" si="731"/>
        <v>0</v>
      </c>
      <c r="AY1790" s="2">
        <f t="shared" si="732"/>
        <v>0</v>
      </c>
      <c r="AZ1790" s="2">
        <f t="shared" si="733"/>
        <v>0</v>
      </c>
      <c r="BB1790" t="s">
        <v>53</v>
      </c>
      <c r="BC1790" t="s">
        <v>293</v>
      </c>
      <c r="BD1790">
        <v>3</v>
      </c>
      <c r="BF1790" s="111">
        <v>31</v>
      </c>
      <c r="BG1790" s="113">
        <v>135</v>
      </c>
      <c r="BH1790" s="117">
        <f t="shared" si="724"/>
        <v>31135</v>
      </c>
      <c r="BJ1790" s="5" t="s">
        <v>3185</v>
      </c>
    </row>
    <row r="1791" spans="1:62" hidden="1" outlineLevel="1">
      <c r="A1791" t="s">
        <v>2182</v>
      </c>
      <c r="B1791" t="s">
        <v>293</v>
      </c>
      <c r="C1791" s="1">
        <f t="shared" si="725"/>
        <v>4380</v>
      </c>
      <c r="D1791" s="5">
        <f>IF(N1791&gt;0, RANK(N1791,(N1791:P1791,Q1791:AE1791)),0)</f>
        <v>2</v>
      </c>
      <c r="E1791" s="5">
        <f>IF(O1791&gt;0,RANK(O1791,(N1791:P1791,Q1791:AE1791)),0)</f>
        <v>1</v>
      </c>
      <c r="F1791" s="5">
        <f>IF(P1791&gt;0,RANK(P1791,(N1791:P1791,Q1791:AE1791)),0)</f>
        <v>0</v>
      </c>
      <c r="G1791" s="131">
        <f t="shared" si="713"/>
        <v>2520</v>
      </c>
      <c r="H1791" s="136">
        <f t="shared" si="714"/>
        <v>0.57534246575342463</v>
      </c>
      <c r="I1791" s="2"/>
      <c r="J1791" s="2">
        <f t="shared" si="726"/>
        <v>0.20091324200913241</v>
      </c>
      <c r="K1791" s="2">
        <f t="shared" si="727"/>
        <v>0.77625570776255703</v>
      </c>
      <c r="L1791" s="2">
        <f t="shared" si="728"/>
        <v>0</v>
      </c>
      <c r="M1791" s="2">
        <f t="shared" si="729"/>
        <v>2.2831050228310557E-2</v>
      </c>
      <c r="N1791" s="63">
        <v>880</v>
      </c>
      <c r="O1791" s="63">
        <v>3400</v>
      </c>
      <c r="P1791" s="63"/>
      <c r="Q1791" s="63">
        <v>72</v>
      </c>
      <c r="R1791" s="63"/>
      <c r="S1791" s="63"/>
      <c r="T1791" s="63"/>
      <c r="U1791" s="63"/>
      <c r="V1791" s="63"/>
      <c r="W1791" s="63">
        <v>18</v>
      </c>
      <c r="X1791" s="63"/>
      <c r="Y1791" s="63"/>
      <c r="Z1791" s="63"/>
      <c r="AA1791" s="63"/>
      <c r="AB1791" s="63"/>
      <c r="AC1791" s="63"/>
      <c r="AD1791" s="63"/>
      <c r="AE1791" s="63"/>
      <c r="AF1791" s="63"/>
      <c r="AG1791" s="63"/>
      <c r="AH1791" s="63"/>
      <c r="AI1791" s="63">
        <v>10</v>
      </c>
      <c r="AJ1791" s="63"/>
      <c r="AK1791" s="63"/>
      <c r="AL1791" s="63"/>
      <c r="AM1791" s="63"/>
      <c r="AN1791" s="63"/>
      <c r="AO1791" s="63"/>
      <c r="AP1791" s="63"/>
      <c r="AQ1791" s="63"/>
      <c r="AS1791" s="5">
        <f>IF(Q1791&gt;0,RANK(Q1791,(N1791:P1791,Q1791:AE1791)),0)</f>
        <v>3</v>
      </c>
      <c r="AT1791" s="5">
        <f>IF(R1791&gt;0,RANK(R1791,(N1791:P1791,Q1791:AE1791)),0)</f>
        <v>0</v>
      </c>
      <c r="AU1791" s="5">
        <f>IF(T1791&gt;0,RANK(T1791,(N1791:P1791,Q1791:AE1791)),0)</f>
        <v>0</v>
      </c>
      <c r="AV1791" s="5">
        <f>IF(S1791&gt;0,RANK(S1791,(N1791:P1791,Q1791:AE1791)),0)</f>
        <v>0</v>
      </c>
      <c r="AW1791" s="2">
        <f t="shared" si="730"/>
        <v>1.643835616438356E-2</v>
      </c>
      <c r="AX1791" s="2">
        <f t="shared" si="731"/>
        <v>0</v>
      </c>
      <c r="AY1791" s="2">
        <f t="shared" si="732"/>
        <v>0</v>
      </c>
      <c r="AZ1791" s="2">
        <f t="shared" si="733"/>
        <v>0</v>
      </c>
      <c r="BB1791" t="s">
        <v>2182</v>
      </c>
      <c r="BC1791" t="s">
        <v>293</v>
      </c>
      <c r="BD1791">
        <v>3</v>
      </c>
      <c r="BF1791" s="111">
        <v>31</v>
      </c>
      <c r="BG1791" s="113">
        <v>137</v>
      </c>
      <c r="BH1791" s="117">
        <f t="shared" si="724"/>
        <v>31137</v>
      </c>
      <c r="BJ1791" s="5" t="s">
        <v>3185</v>
      </c>
    </row>
    <row r="1792" spans="1:62" hidden="1" outlineLevel="1">
      <c r="A1792" t="s">
        <v>1771</v>
      </c>
      <c r="B1792" t="s">
        <v>293</v>
      </c>
      <c r="C1792" s="1">
        <f t="shared" si="725"/>
        <v>3431</v>
      </c>
      <c r="D1792" s="5">
        <f>IF(N1792&gt;0, RANK(N1792,(N1792:P1792,Q1792:AE1792)),0)</f>
        <v>2</v>
      </c>
      <c r="E1792" s="5">
        <f>IF(O1792&gt;0,RANK(O1792,(N1792:P1792,Q1792:AE1792)),0)</f>
        <v>1</v>
      </c>
      <c r="F1792" s="5">
        <f>IF(P1792&gt;0,RANK(P1792,(N1792:P1792,Q1792:AE1792)),0)</f>
        <v>0</v>
      </c>
      <c r="G1792" s="131">
        <f t="shared" si="713"/>
        <v>2070</v>
      </c>
      <c r="H1792" s="136">
        <f t="shared" si="714"/>
        <v>0.60332264645875833</v>
      </c>
      <c r="I1792" s="2"/>
      <c r="J1792" s="2">
        <f t="shared" si="726"/>
        <v>0.18566015738851646</v>
      </c>
      <c r="K1792" s="2">
        <f t="shared" si="727"/>
        <v>0.78898280384727482</v>
      </c>
      <c r="L1792" s="2">
        <f t="shared" si="728"/>
        <v>0</v>
      </c>
      <c r="M1792" s="2">
        <f t="shared" si="729"/>
        <v>2.5357038764208695E-2</v>
      </c>
      <c r="N1792" s="63">
        <v>637</v>
      </c>
      <c r="O1792" s="63">
        <v>2707</v>
      </c>
      <c r="P1792" s="63"/>
      <c r="Q1792" s="63">
        <v>57</v>
      </c>
      <c r="R1792" s="63"/>
      <c r="S1792" s="63"/>
      <c r="T1792" s="63"/>
      <c r="U1792" s="63"/>
      <c r="V1792" s="63"/>
      <c r="W1792" s="63">
        <v>17</v>
      </c>
      <c r="X1792" s="63"/>
      <c r="Y1792" s="63"/>
      <c r="Z1792" s="63"/>
      <c r="AA1792" s="63"/>
      <c r="AB1792" s="63"/>
      <c r="AC1792" s="63"/>
      <c r="AD1792" s="63"/>
      <c r="AE1792" s="63"/>
      <c r="AF1792" s="63"/>
      <c r="AG1792" s="63"/>
      <c r="AH1792" s="63"/>
      <c r="AI1792" s="63">
        <v>13</v>
      </c>
      <c r="AJ1792" s="63"/>
      <c r="AK1792" s="63"/>
      <c r="AL1792" s="63"/>
      <c r="AM1792" s="63"/>
      <c r="AN1792" s="63"/>
      <c r="AO1792" s="63"/>
      <c r="AP1792" s="63"/>
      <c r="AQ1792" s="63"/>
      <c r="AS1792" s="5">
        <f>IF(Q1792&gt;0,RANK(Q1792,(N1792:P1792,Q1792:AE1792)),0)</f>
        <v>3</v>
      </c>
      <c r="AT1792" s="5">
        <f>IF(R1792&gt;0,RANK(R1792,(N1792:P1792,Q1792:AE1792)),0)</f>
        <v>0</v>
      </c>
      <c r="AU1792" s="5">
        <f>IF(T1792&gt;0,RANK(T1792,(N1792:P1792,Q1792:AE1792)),0)</f>
        <v>0</v>
      </c>
      <c r="AV1792" s="5">
        <f>IF(S1792&gt;0,RANK(S1792,(N1792:P1792,Q1792:AE1792)),0)</f>
        <v>0</v>
      </c>
      <c r="AW1792" s="2">
        <f t="shared" si="730"/>
        <v>1.6613232293791896E-2</v>
      </c>
      <c r="AX1792" s="2">
        <f t="shared" si="731"/>
        <v>0</v>
      </c>
      <c r="AY1792" s="2">
        <f t="shared" si="732"/>
        <v>0</v>
      </c>
      <c r="AZ1792" s="2">
        <f t="shared" si="733"/>
        <v>0</v>
      </c>
      <c r="BB1792" t="s">
        <v>1771</v>
      </c>
      <c r="BC1792" t="s">
        <v>293</v>
      </c>
      <c r="BD1792">
        <v>3</v>
      </c>
      <c r="BF1792" s="111">
        <v>31</v>
      </c>
      <c r="BG1792" s="113">
        <v>139</v>
      </c>
      <c r="BH1792" s="117">
        <f t="shared" si="724"/>
        <v>31139</v>
      </c>
      <c r="BJ1792" s="5" t="s">
        <v>3185</v>
      </c>
    </row>
    <row r="1793" spans="1:62" hidden="1" outlineLevel="1">
      <c r="A1793" t="s">
        <v>1688</v>
      </c>
      <c r="B1793" t="s">
        <v>293</v>
      </c>
      <c r="C1793" s="1">
        <f t="shared" si="725"/>
        <v>13473</v>
      </c>
      <c r="D1793" s="5">
        <f>IF(N1793&gt;0, RANK(N1793,(N1793:P1793,Q1793:AE1793)),0)</f>
        <v>2</v>
      </c>
      <c r="E1793" s="5">
        <f>IF(O1793&gt;0,RANK(O1793,(N1793:P1793,Q1793:AE1793)),0)</f>
        <v>1</v>
      </c>
      <c r="F1793" s="5">
        <f>IF(P1793&gt;0,RANK(P1793,(N1793:P1793,Q1793:AE1793)),0)</f>
        <v>0</v>
      </c>
      <c r="G1793" s="131">
        <f t="shared" si="713"/>
        <v>6913</v>
      </c>
      <c r="H1793" s="136">
        <f t="shared" si="714"/>
        <v>0.51310027462332075</v>
      </c>
      <c r="I1793" s="2"/>
      <c r="J1793" s="2">
        <f t="shared" si="726"/>
        <v>0.23365249016551623</v>
      </c>
      <c r="K1793" s="2">
        <f t="shared" si="727"/>
        <v>0.7467527647888369</v>
      </c>
      <c r="L1793" s="2">
        <f t="shared" si="728"/>
        <v>0</v>
      </c>
      <c r="M1793" s="2">
        <f t="shared" si="729"/>
        <v>1.9594745045646844E-2</v>
      </c>
      <c r="N1793" s="63">
        <v>3148</v>
      </c>
      <c r="O1793" s="63">
        <v>10061</v>
      </c>
      <c r="P1793" s="63"/>
      <c r="Q1793" s="63">
        <v>139</v>
      </c>
      <c r="R1793" s="63"/>
      <c r="S1793" s="63"/>
      <c r="T1793" s="63"/>
      <c r="U1793" s="63"/>
      <c r="V1793" s="63"/>
      <c r="W1793" s="63">
        <v>64</v>
      </c>
      <c r="X1793" s="63"/>
      <c r="Y1793" s="63"/>
      <c r="Z1793" s="63"/>
      <c r="AA1793" s="63"/>
      <c r="AB1793" s="63"/>
      <c r="AC1793" s="63"/>
      <c r="AD1793" s="63"/>
      <c r="AE1793" s="63"/>
      <c r="AF1793" s="63"/>
      <c r="AG1793" s="63"/>
      <c r="AH1793" s="63"/>
      <c r="AI1793" s="63">
        <v>61</v>
      </c>
      <c r="AJ1793" s="63"/>
      <c r="AK1793" s="63"/>
      <c r="AL1793" s="63"/>
      <c r="AM1793" s="63"/>
      <c r="AN1793" s="63"/>
      <c r="AO1793" s="63"/>
      <c r="AP1793" s="63"/>
      <c r="AQ1793" s="63"/>
      <c r="AS1793" s="5">
        <f>IF(Q1793&gt;0,RANK(Q1793,(N1793:P1793,Q1793:AE1793)),0)</f>
        <v>3</v>
      </c>
      <c r="AT1793" s="5">
        <f>IF(R1793&gt;0,RANK(R1793,(N1793:P1793,Q1793:AE1793)),0)</f>
        <v>0</v>
      </c>
      <c r="AU1793" s="5">
        <f>IF(T1793&gt;0,RANK(T1793,(N1793:P1793,Q1793:AE1793)),0)</f>
        <v>0</v>
      </c>
      <c r="AV1793" s="5">
        <f>IF(S1793&gt;0,RANK(S1793,(N1793:P1793,Q1793:AE1793)),0)</f>
        <v>0</v>
      </c>
      <c r="AW1793" s="2">
        <f t="shared" si="730"/>
        <v>1.0316930156609515E-2</v>
      </c>
      <c r="AX1793" s="2">
        <f t="shared" si="731"/>
        <v>0</v>
      </c>
      <c r="AY1793" s="2">
        <f t="shared" si="732"/>
        <v>0</v>
      </c>
      <c r="AZ1793" s="2">
        <f t="shared" si="733"/>
        <v>0</v>
      </c>
      <c r="BB1793" t="s">
        <v>1688</v>
      </c>
      <c r="BC1793" t="s">
        <v>293</v>
      </c>
      <c r="BD1793">
        <v>1</v>
      </c>
      <c r="BF1793" s="111">
        <v>31</v>
      </c>
      <c r="BG1793" s="113">
        <v>141</v>
      </c>
      <c r="BH1793" s="117">
        <f t="shared" si="724"/>
        <v>31141</v>
      </c>
      <c r="BJ1793" s="5" t="s">
        <v>3185</v>
      </c>
    </row>
    <row r="1794" spans="1:62" hidden="1" outlineLevel="1">
      <c r="A1794" t="s">
        <v>886</v>
      </c>
      <c r="B1794" t="s">
        <v>293</v>
      </c>
      <c r="C1794" s="1">
        <f t="shared" si="725"/>
        <v>2457</v>
      </c>
      <c r="D1794" s="5">
        <f>IF(N1794&gt;0, RANK(N1794,(N1794:P1794,Q1794:AE1794)),0)</f>
        <v>2</v>
      </c>
      <c r="E1794" s="5">
        <f>IF(O1794&gt;0,RANK(O1794,(N1794:P1794,Q1794:AE1794)),0)</f>
        <v>1</v>
      </c>
      <c r="F1794" s="5">
        <f>IF(P1794&gt;0,RANK(P1794,(N1794:P1794,Q1794:AE1794)),0)</f>
        <v>0</v>
      </c>
      <c r="G1794" s="131">
        <f t="shared" si="713"/>
        <v>1362</v>
      </c>
      <c r="H1794" s="136">
        <f t="shared" si="714"/>
        <v>0.55433455433455436</v>
      </c>
      <c r="I1794" s="2"/>
      <c r="J1794" s="2">
        <f t="shared" si="726"/>
        <v>0.21489621489621491</v>
      </c>
      <c r="K1794" s="2">
        <f t="shared" si="727"/>
        <v>0.76923076923076927</v>
      </c>
      <c r="L1794" s="2">
        <f t="shared" si="728"/>
        <v>0</v>
      </c>
      <c r="M1794" s="2">
        <f t="shared" si="729"/>
        <v>1.5873015873015817E-2</v>
      </c>
      <c r="N1794" s="63">
        <v>528</v>
      </c>
      <c r="O1794" s="63">
        <v>1890</v>
      </c>
      <c r="P1794" s="63"/>
      <c r="Q1794" s="63">
        <v>24</v>
      </c>
      <c r="R1794" s="63"/>
      <c r="S1794" s="63"/>
      <c r="T1794" s="63"/>
      <c r="U1794" s="63"/>
      <c r="V1794" s="63"/>
      <c r="W1794" s="63">
        <v>6</v>
      </c>
      <c r="X1794" s="63"/>
      <c r="Y1794" s="63"/>
      <c r="Z1794" s="63"/>
      <c r="AA1794" s="63"/>
      <c r="AB1794" s="63"/>
      <c r="AC1794" s="63"/>
      <c r="AD1794" s="63"/>
      <c r="AE1794" s="63"/>
      <c r="AF1794" s="63"/>
      <c r="AG1794" s="63"/>
      <c r="AH1794" s="63"/>
      <c r="AI1794" s="63">
        <v>9</v>
      </c>
      <c r="AJ1794" s="63"/>
      <c r="AK1794" s="63"/>
      <c r="AL1794" s="63"/>
      <c r="AM1794" s="63"/>
      <c r="AN1794" s="63"/>
      <c r="AO1794" s="63"/>
      <c r="AP1794" s="63"/>
      <c r="AQ1794" s="63"/>
      <c r="AS1794" s="5">
        <f>IF(Q1794&gt;0,RANK(Q1794,(N1794:P1794,Q1794:AE1794)),0)</f>
        <v>3</v>
      </c>
      <c r="AT1794" s="5">
        <f>IF(R1794&gt;0,RANK(R1794,(N1794:P1794,Q1794:AE1794)),0)</f>
        <v>0</v>
      </c>
      <c r="AU1794" s="5">
        <f>IF(T1794&gt;0,RANK(T1794,(N1794:P1794,Q1794:AE1794)),0)</f>
        <v>0</v>
      </c>
      <c r="AV1794" s="5">
        <f>IF(S1794&gt;0,RANK(S1794,(N1794:P1794,Q1794:AE1794)),0)</f>
        <v>0</v>
      </c>
      <c r="AW1794" s="2">
        <f t="shared" si="730"/>
        <v>9.768009768009768E-3</v>
      </c>
      <c r="AX1794" s="2">
        <f t="shared" si="731"/>
        <v>0</v>
      </c>
      <c r="AY1794" s="2">
        <f t="shared" si="732"/>
        <v>0</v>
      </c>
      <c r="AZ1794" s="2">
        <f t="shared" si="733"/>
        <v>0</v>
      </c>
      <c r="BB1794" t="s">
        <v>886</v>
      </c>
      <c r="BC1794" t="s">
        <v>293</v>
      </c>
      <c r="BD1794">
        <v>1</v>
      </c>
      <c r="BF1794" s="111">
        <v>31</v>
      </c>
      <c r="BG1794" s="113">
        <v>143</v>
      </c>
      <c r="BH1794" s="117">
        <f t="shared" si="724"/>
        <v>31143</v>
      </c>
      <c r="BJ1794" s="5" t="s">
        <v>3185</v>
      </c>
    </row>
    <row r="1795" spans="1:62" hidden="1" outlineLevel="1">
      <c r="A1795" t="s">
        <v>187</v>
      </c>
      <c r="B1795" t="s">
        <v>293</v>
      </c>
      <c r="C1795" s="1">
        <f t="shared" si="725"/>
        <v>4936</v>
      </c>
      <c r="D1795" s="5">
        <f>IF(N1795&gt;0, RANK(N1795,(N1795:P1795,Q1795:AE1795)),0)</f>
        <v>2</v>
      </c>
      <c r="E1795" s="5">
        <f>IF(O1795&gt;0,RANK(O1795,(N1795:P1795,Q1795:AE1795)),0)</f>
        <v>1</v>
      </c>
      <c r="F1795" s="5">
        <f>IF(P1795&gt;0,RANK(P1795,(N1795:P1795,Q1795:AE1795)),0)</f>
        <v>0</v>
      </c>
      <c r="G1795" s="131">
        <f t="shared" si="713"/>
        <v>2939</v>
      </c>
      <c r="H1795" s="136">
        <f t="shared" si="714"/>
        <v>0.59542139384116699</v>
      </c>
      <c r="I1795" s="2"/>
      <c r="J1795" s="2">
        <f t="shared" si="726"/>
        <v>0.19286871961102106</v>
      </c>
      <c r="K1795" s="2">
        <f t="shared" si="727"/>
        <v>0.78829011345218802</v>
      </c>
      <c r="L1795" s="2">
        <f t="shared" si="728"/>
        <v>0</v>
      </c>
      <c r="M1795" s="2">
        <f t="shared" si="729"/>
        <v>1.8841166936790943E-2</v>
      </c>
      <c r="N1795" s="63">
        <v>952</v>
      </c>
      <c r="O1795" s="63">
        <v>3891</v>
      </c>
      <c r="P1795" s="63"/>
      <c r="Q1795" s="63">
        <v>55</v>
      </c>
      <c r="R1795" s="63"/>
      <c r="S1795" s="63"/>
      <c r="T1795" s="63"/>
      <c r="U1795" s="63"/>
      <c r="V1795" s="63"/>
      <c r="W1795" s="63">
        <v>20</v>
      </c>
      <c r="X1795" s="63"/>
      <c r="Y1795" s="63"/>
      <c r="Z1795" s="63"/>
      <c r="AA1795" s="63"/>
      <c r="AB1795" s="63"/>
      <c r="AC1795" s="63"/>
      <c r="AD1795" s="63"/>
      <c r="AE1795" s="63"/>
      <c r="AF1795" s="63"/>
      <c r="AG1795" s="63"/>
      <c r="AH1795" s="63"/>
      <c r="AI1795" s="63">
        <v>18</v>
      </c>
      <c r="AJ1795" s="63"/>
      <c r="AK1795" s="63"/>
      <c r="AL1795" s="63"/>
      <c r="AM1795" s="63"/>
      <c r="AN1795" s="63"/>
      <c r="AO1795" s="63"/>
      <c r="AP1795" s="63"/>
      <c r="AQ1795" s="63"/>
      <c r="AS1795" s="5">
        <f>IF(Q1795&gt;0,RANK(Q1795,(N1795:P1795,Q1795:AE1795)),0)</f>
        <v>3</v>
      </c>
      <c r="AT1795" s="5">
        <f>IF(R1795&gt;0,RANK(R1795,(N1795:P1795,Q1795:AE1795)),0)</f>
        <v>0</v>
      </c>
      <c r="AU1795" s="5">
        <f>IF(T1795&gt;0,RANK(T1795,(N1795:P1795,Q1795:AE1795)),0)</f>
        <v>0</v>
      </c>
      <c r="AV1795" s="5">
        <f>IF(S1795&gt;0,RANK(S1795,(N1795:P1795,Q1795:AE1795)),0)</f>
        <v>0</v>
      </c>
      <c r="AW1795" s="2">
        <f t="shared" si="730"/>
        <v>1.1142625607779578E-2</v>
      </c>
      <c r="AX1795" s="2">
        <f t="shared" si="731"/>
        <v>0</v>
      </c>
      <c r="AY1795" s="2">
        <f t="shared" si="732"/>
        <v>0</v>
      </c>
      <c r="AZ1795" s="2">
        <f t="shared" si="733"/>
        <v>0</v>
      </c>
      <c r="BB1795" t="s">
        <v>187</v>
      </c>
      <c r="BC1795" t="s">
        <v>293</v>
      </c>
      <c r="BD1795">
        <v>3</v>
      </c>
      <c r="BF1795" s="111">
        <v>31</v>
      </c>
      <c r="BG1795" s="113">
        <v>145</v>
      </c>
      <c r="BH1795" s="117">
        <f t="shared" si="724"/>
        <v>31145</v>
      </c>
      <c r="BJ1795" s="5" t="s">
        <v>3185</v>
      </c>
    </row>
    <row r="1796" spans="1:62" hidden="1" outlineLevel="1">
      <c r="A1796" t="s">
        <v>2394</v>
      </c>
      <c r="B1796" t="s">
        <v>293</v>
      </c>
      <c r="C1796" s="1">
        <f t="shared" si="725"/>
        <v>3739</v>
      </c>
      <c r="D1796" s="5">
        <f>IF(N1796&gt;0, RANK(N1796,(N1796:P1796,Q1796:AE1796)),0)</f>
        <v>2</v>
      </c>
      <c r="E1796" s="5">
        <f>IF(O1796&gt;0,RANK(O1796,(N1796:P1796,Q1796:AE1796)),0)</f>
        <v>1</v>
      </c>
      <c r="F1796" s="5">
        <f>IF(P1796&gt;0,RANK(P1796,(N1796:P1796,Q1796:AE1796)),0)</f>
        <v>0</v>
      </c>
      <c r="G1796" s="131">
        <f t="shared" si="713"/>
        <v>1252</v>
      </c>
      <c r="H1796" s="136">
        <f t="shared" si="714"/>
        <v>0.33484889007756086</v>
      </c>
      <c r="I1796" s="2"/>
      <c r="J1796" s="2">
        <f t="shared" si="726"/>
        <v>0.31853436747793529</v>
      </c>
      <c r="K1796" s="2">
        <f t="shared" si="727"/>
        <v>0.65338325755549609</v>
      </c>
      <c r="L1796" s="2">
        <f t="shared" si="728"/>
        <v>0</v>
      </c>
      <c r="M1796" s="2">
        <f t="shared" si="729"/>
        <v>2.8082374966568624E-2</v>
      </c>
      <c r="N1796" s="63">
        <v>1191</v>
      </c>
      <c r="O1796" s="63">
        <v>2443</v>
      </c>
      <c r="P1796" s="63"/>
      <c r="Q1796" s="63">
        <v>67</v>
      </c>
      <c r="R1796" s="63"/>
      <c r="S1796" s="63"/>
      <c r="T1796" s="63"/>
      <c r="U1796" s="63"/>
      <c r="V1796" s="63"/>
      <c r="W1796" s="63">
        <v>12</v>
      </c>
      <c r="X1796" s="63"/>
      <c r="Y1796" s="63"/>
      <c r="Z1796" s="63"/>
      <c r="AA1796" s="63"/>
      <c r="AB1796" s="63"/>
      <c r="AC1796" s="63"/>
      <c r="AD1796" s="63"/>
      <c r="AE1796" s="63"/>
      <c r="AF1796" s="63"/>
      <c r="AG1796" s="63"/>
      <c r="AH1796" s="63"/>
      <c r="AI1796" s="63">
        <v>26</v>
      </c>
      <c r="AJ1796" s="63"/>
      <c r="AK1796" s="63"/>
      <c r="AL1796" s="63"/>
      <c r="AM1796" s="63"/>
      <c r="AN1796" s="63"/>
      <c r="AO1796" s="63"/>
      <c r="AP1796" s="63"/>
      <c r="AQ1796" s="63"/>
      <c r="AS1796" s="5">
        <f>IF(Q1796&gt;0,RANK(Q1796,(N1796:P1796,Q1796:AE1796)),0)</f>
        <v>3</v>
      </c>
      <c r="AT1796" s="5">
        <f>IF(R1796&gt;0,RANK(R1796,(N1796:P1796,Q1796:AE1796)),0)</f>
        <v>0</v>
      </c>
      <c r="AU1796" s="5">
        <f>IF(T1796&gt;0,RANK(T1796,(N1796:P1796,Q1796:AE1796)),0)</f>
        <v>0</v>
      </c>
      <c r="AV1796" s="5">
        <f>IF(S1796&gt;0,RANK(S1796,(N1796:P1796,Q1796:AE1796)),0)</f>
        <v>0</v>
      </c>
      <c r="AW1796" s="2">
        <f t="shared" si="730"/>
        <v>1.7919229740572345E-2</v>
      </c>
      <c r="AX1796" s="2">
        <f t="shared" si="731"/>
        <v>0</v>
      </c>
      <c r="AY1796" s="2">
        <f t="shared" si="732"/>
        <v>0</v>
      </c>
      <c r="AZ1796" s="2">
        <f t="shared" si="733"/>
        <v>0</v>
      </c>
      <c r="BB1796" t="s">
        <v>2394</v>
      </c>
      <c r="BC1796" t="s">
        <v>293</v>
      </c>
      <c r="BD1796">
        <v>3</v>
      </c>
      <c r="BF1796" s="111">
        <v>31</v>
      </c>
      <c r="BG1796" s="113">
        <v>147</v>
      </c>
      <c r="BH1796" s="117">
        <f t="shared" si="724"/>
        <v>31147</v>
      </c>
      <c r="BJ1796" s="5" t="s">
        <v>3185</v>
      </c>
    </row>
    <row r="1797" spans="1:62" hidden="1" outlineLevel="1">
      <c r="A1797" t="s">
        <v>1511</v>
      </c>
      <c r="B1797" t="s">
        <v>293</v>
      </c>
      <c r="C1797" s="1">
        <f t="shared" si="725"/>
        <v>789</v>
      </c>
      <c r="D1797" s="5">
        <f>IF(N1797&gt;0, RANK(N1797,(N1797:P1797,Q1797:AE1797)),0)</f>
        <v>2</v>
      </c>
      <c r="E1797" s="5">
        <f>IF(O1797&gt;0,RANK(O1797,(N1797:P1797,Q1797:AE1797)),0)</f>
        <v>1</v>
      </c>
      <c r="F1797" s="5">
        <f>IF(P1797&gt;0,RANK(P1797,(N1797:P1797,Q1797:AE1797)),0)</f>
        <v>0</v>
      </c>
      <c r="G1797" s="131">
        <f t="shared" si="713"/>
        <v>569</v>
      </c>
      <c r="H1797" s="136">
        <f t="shared" si="714"/>
        <v>0.72116603295310522</v>
      </c>
      <c r="I1797" s="2"/>
      <c r="J1797" s="2">
        <f t="shared" si="726"/>
        <v>0.13054499366286437</v>
      </c>
      <c r="K1797" s="2">
        <f t="shared" si="727"/>
        <v>0.85171102661596954</v>
      </c>
      <c r="L1797" s="2">
        <f t="shared" si="728"/>
        <v>0</v>
      </c>
      <c r="M1797" s="2">
        <f t="shared" si="729"/>
        <v>1.7743979721166037E-2</v>
      </c>
      <c r="N1797" s="63">
        <v>103</v>
      </c>
      <c r="O1797" s="63">
        <v>672</v>
      </c>
      <c r="P1797" s="63"/>
      <c r="Q1797" s="63">
        <v>8</v>
      </c>
      <c r="R1797" s="63"/>
      <c r="S1797" s="63"/>
      <c r="T1797" s="63"/>
      <c r="U1797" s="63"/>
      <c r="V1797" s="63"/>
      <c r="W1797" s="63">
        <v>2</v>
      </c>
      <c r="X1797" s="63"/>
      <c r="Y1797" s="63"/>
      <c r="Z1797" s="63"/>
      <c r="AA1797" s="63"/>
      <c r="AB1797" s="63"/>
      <c r="AC1797" s="63"/>
      <c r="AD1797" s="63"/>
      <c r="AE1797" s="63"/>
      <c r="AF1797" s="63"/>
      <c r="AG1797" s="63"/>
      <c r="AH1797" s="63"/>
      <c r="AI1797" s="63">
        <v>4</v>
      </c>
      <c r="AJ1797" s="63"/>
      <c r="AK1797" s="63"/>
      <c r="AL1797" s="63"/>
      <c r="AM1797" s="63"/>
      <c r="AN1797" s="63"/>
      <c r="AO1797" s="63"/>
      <c r="AP1797" s="63"/>
      <c r="AQ1797" s="63"/>
      <c r="AS1797" s="5">
        <f>IF(Q1797&gt;0,RANK(Q1797,(N1797:P1797,Q1797:AE1797)),0)</f>
        <v>3</v>
      </c>
      <c r="AT1797" s="5">
        <f>IF(R1797&gt;0,RANK(R1797,(N1797:P1797,Q1797:AE1797)),0)</f>
        <v>0</v>
      </c>
      <c r="AU1797" s="5">
        <f>IF(T1797&gt;0,RANK(T1797,(N1797:P1797,Q1797:AE1797)),0)</f>
        <v>0</v>
      </c>
      <c r="AV1797" s="5">
        <f>IF(S1797&gt;0,RANK(S1797,(N1797:P1797,Q1797:AE1797)),0)</f>
        <v>0</v>
      </c>
      <c r="AW1797" s="2">
        <f t="shared" si="730"/>
        <v>1.0139416983523447E-2</v>
      </c>
      <c r="AX1797" s="2">
        <f t="shared" si="731"/>
        <v>0</v>
      </c>
      <c r="AY1797" s="2">
        <f t="shared" si="732"/>
        <v>0</v>
      </c>
      <c r="AZ1797" s="2">
        <f t="shared" si="733"/>
        <v>0</v>
      </c>
      <c r="BB1797" t="s">
        <v>1511</v>
      </c>
      <c r="BC1797" t="s">
        <v>293</v>
      </c>
      <c r="BD1797">
        <v>3</v>
      </c>
      <c r="BF1797" s="111">
        <v>31</v>
      </c>
      <c r="BG1797" s="113">
        <v>149</v>
      </c>
      <c r="BH1797" s="117">
        <f t="shared" si="724"/>
        <v>31149</v>
      </c>
      <c r="BJ1797" s="5" t="s">
        <v>3185</v>
      </c>
    </row>
    <row r="1798" spans="1:62" hidden="1" outlineLevel="1">
      <c r="A1798" t="s">
        <v>656</v>
      </c>
      <c r="B1798" t="s">
        <v>293</v>
      </c>
      <c r="C1798" s="1">
        <f t="shared" si="725"/>
        <v>4958</v>
      </c>
      <c r="D1798" s="5">
        <f>IF(N1798&gt;0, RANK(N1798,(N1798:P1798,Q1798:AE1798)),0)</f>
        <v>2</v>
      </c>
      <c r="E1798" s="5">
        <f>IF(O1798&gt;0,RANK(O1798,(N1798:P1798,Q1798:AE1798)),0)</f>
        <v>1</v>
      </c>
      <c r="F1798" s="5">
        <f>IF(P1798&gt;0,RANK(P1798,(N1798:P1798,Q1798:AE1798)),0)</f>
        <v>0</v>
      </c>
      <c r="G1798" s="131">
        <f t="shared" si="713"/>
        <v>268</v>
      </c>
      <c r="H1798" s="136">
        <f t="shared" si="714"/>
        <v>5.4054054054054057E-2</v>
      </c>
      <c r="I1798" s="2"/>
      <c r="J1798" s="2">
        <f t="shared" si="726"/>
        <v>0.46167809600645421</v>
      </c>
      <c r="K1798" s="2">
        <f t="shared" si="727"/>
        <v>0.51573215006050832</v>
      </c>
      <c r="L1798" s="2">
        <f t="shared" si="728"/>
        <v>0</v>
      </c>
      <c r="M1798" s="2">
        <f t="shared" si="729"/>
        <v>2.2589753933037526E-2</v>
      </c>
      <c r="N1798" s="63">
        <v>2289</v>
      </c>
      <c r="O1798" s="63">
        <v>2557</v>
      </c>
      <c r="P1798" s="63"/>
      <c r="Q1798" s="63">
        <v>64</v>
      </c>
      <c r="R1798" s="63"/>
      <c r="S1798" s="63"/>
      <c r="T1798" s="63"/>
      <c r="U1798" s="63"/>
      <c r="V1798" s="63"/>
      <c r="W1798" s="63">
        <v>30</v>
      </c>
      <c r="X1798" s="63"/>
      <c r="Y1798" s="63"/>
      <c r="Z1798" s="63"/>
      <c r="AA1798" s="63"/>
      <c r="AB1798" s="63"/>
      <c r="AC1798" s="63"/>
      <c r="AD1798" s="63"/>
      <c r="AE1798" s="63"/>
      <c r="AF1798" s="63"/>
      <c r="AG1798" s="63"/>
      <c r="AH1798" s="63"/>
      <c r="AI1798" s="63">
        <v>18</v>
      </c>
      <c r="AJ1798" s="63"/>
      <c r="AK1798" s="63"/>
      <c r="AL1798" s="63"/>
      <c r="AM1798" s="63"/>
      <c r="AN1798" s="63"/>
      <c r="AO1798" s="63"/>
      <c r="AP1798" s="63"/>
      <c r="AQ1798" s="63"/>
      <c r="AS1798" s="5">
        <f>IF(Q1798&gt;0,RANK(Q1798,(N1798:P1798,Q1798:AE1798)),0)</f>
        <v>3</v>
      </c>
      <c r="AT1798" s="5">
        <f>IF(R1798&gt;0,RANK(R1798,(N1798:P1798,Q1798:AE1798)),0)</f>
        <v>0</v>
      </c>
      <c r="AU1798" s="5">
        <f>IF(T1798&gt;0,RANK(T1798,(N1798:P1798,Q1798:AE1798)),0)</f>
        <v>0</v>
      </c>
      <c r="AV1798" s="5">
        <f>IF(S1798&gt;0,RANK(S1798,(N1798:P1798,Q1798:AE1798)),0)</f>
        <v>0</v>
      </c>
      <c r="AW1798" s="2">
        <f t="shared" si="730"/>
        <v>1.290843081887858E-2</v>
      </c>
      <c r="AX1798" s="2">
        <f t="shared" si="731"/>
        <v>0</v>
      </c>
      <c r="AY1798" s="2">
        <f t="shared" si="732"/>
        <v>0</v>
      </c>
      <c r="AZ1798" s="2">
        <f t="shared" si="733"/>
        <v>0</v>
      </c>
      <c r="BB1798" t="s">
        <v>656</v>
      </c>
      <c r="BC1798" t="s">
        <v>293</v>
      </c>
      <c r="BD1798">
        <v>3</v>
      </c>
      <c r="BF1798" s="111">
        <v>31</v>
      </c>
      <c r="BG1798" s="113">
        <v>151</v>
      </c>
      <c r="BH1798" s="117">
        <f t="shared" si="724"/>
        <v>31151</v>
      </c>
      <c r="BJ1798" s="5" t="s">
        <v>3185</v>
      </c>
    </row>
    <row r="1799" spans="1:62" hidden="1" outlineLevel="1">
      <c r="A1799" t="s">
        <v>50</v>
      </c>
      <c r="B1799" t="s">
        <v>293</v>
      </c>
      <c r="C1799" s="1">
        <f t="shared" si="725"/>
        <v>71490</v>
      </c>
      <c r="D1799" s="5">
        <f>IF(N1799&gt;0, RANK(N1799,(N1799:P1799,Q1799:AE1799)),0)</f>
        <v>2</v>
      </c>
      <c r="E1799" s="5">
        <f>IF(O1799&gt;0,RANK(O1799,(N1799:P1799,Q1799:AE1799)),0)</f>
        <v>1</v>
      </c>
      <c r="F1799" s="5">
        <f>IF(P1799&gt;0,RANK(P1799,(N1799:P1799,Q1799:AE1799)),0)</f>
        <v>0</v>
      </c>
      <c r="G1799" s="131">
        <f t="shared" si="713"/>
        <v>16542</v>
      </c>
      <c r="H1799" s="136">
        <f t="shared" si="714"/>
        <v>0.23138900545530844</v>
      </c>
      <c r="I1799" s="2"/>
      <c r="J1799" s="2">
        <f t="shared" si="726"/>
        <v>0.37307315708490696</v>
      </c>
      <c r="K1799" s="2">
        <f t="shared" si="727"/>
        <v>0.60446216254021545</v>
      </c>
      <c r="L1799" s="2">
        <f t="shared" si="728"/>
        <v>0</v>
      </c>
      <c r="M1799" s="2">
        <f t="shared" si="729"/>
        <v>2.2464680374877588E-2</v>
      </c>
      <c r="N1799" s="63">
        <v>26671</v>
      </c>
      <c r="O1799" s="63">
        <v>43213</v>
      </c>
      <c r="P1799" s="63"/>
      <c r="Q1799" s="63">
        <v>1106</v>
      </c>
      <c r="R1799" s="63"/>
      <c r="S1799" s="63"/>
      <c r="T1799" s="63"/>
      <c r="U1799" s="63"/>
      <c r="V1799" s="63"/>
      <c r="W1799" s="63">
        <v>351</v>
      </c>
      <c r="X1799" s="63"/>
      <c r="Y1799" s="63"/>
      <c r="Z1799" s="63"/>
      <c r="AA1799" s="63"/>
      <c r="AB1799" s="63"/>
      <c r="AC1799" s="63"/>
      <c r="AD1799" s="63"/>
      <c r="AE1799" s="63"/>
      <c r="AF1799" s="63"/>
      <c r="AG1799" s="63"/>
      <c r="AH1799" s="63"/>
      <c r="AI1799" s="63">
        <v>149</v>
      </c>
      <c r="AJ1799" s="63"/>
      <c r="AK1799" s="63"/>
      <c r="AL1799" s="63"/>
      <c r="AM1799" s="63"/>
      <c r="AN1799" s="63"/>
      <c r="AO1799" s="63"/>
      <c r="AP1799" s="63"/>
      <c r="AQ1799" s="63"/>
      <c r="AS1799" s="5">
        <f>IF(Q1799&gt;0,RANK(Q1799,(N1799:P1799,Q1799:AE1799)),0)</f>
        <v>3</v>
      </c>
      <c r="AT1799" s="5">
        <f>IF(R1799&gt;0,RANK(R1799,(N1799:P1799,Q1799:AE1799)),0)</f>
        <v>0</v>
      </c>
      <c r="AU1799" s="5">
        <f>IF(T1799&gt;0,RANK(T1799,(N1799:P1799,Q1799:AE1799)),0)</f>
        <v>0</v>
      </c>
      <c r="AV1799" s="5">
        <f>IF(S1799&gt;0,RANK(S1799,(N1799:P1799,Q1799:AE1799)),0)</f>
        <v>0</v>
      </c>
      <c r="AW1799" s="2">
        <f t="shared" si="730"/>
        <v>1.5470695202126171E-2</v>
      </c>
      <c r="AX1799" s="2">
        <f t="shared" si="731"/>
        <v>0</v>
      </c>
      <c r="AY1799" s="2">
        <f t="shared" si="732"/>
        <v>0</v>
      </c>
      <c r="AZ1799" s="2">
        <f t="shared" si="733"/>
        <v>0</v>
      </c>
      <c r="BB1799" t="s">
        <v>50</v>
      </c>
      <c r="BC1799" t="s">
        <v>293</v>
      </c>
      <c r="BF1799" s="111">
        <v>31</v>
      </c>
      <c r="BG1799" s="113">
        <v>153</v>
      </c>
      <c r="BH1799" s="117">
        <f t="shared" si="724"/>
        <v>31153</v>
      </c>
      <c r="BJ1799" s="5" t="s">
        <v>3185</v>
      </c>
    </row>
    <row r="1800" spans="1:62" hidden="1" outlineLevel="1">
      <c r="A1800" t="s">
        <v>1091</v>
      </c>
      <c r="B1800" t="s">
        <v>293</v>
      </c>
      <c r="C1800" s="1">
        <f t="shared" si="725"/>
        <v>10312</v>
      </c>
      <c r="D1800" s="5">
        <f>IF(N1800&gt;0, RANK(N1800,(N1800:P1800,Q1800:AE1800)),0)</f>
        <v>2</v>
      </c>
      <c r="E1800" s="5">
        <f>IF(O1800&gt;0,RANK(O1800,(N1800:P1800,Q1800:AE1800)),0)</f>
        <v>1</v>
      </c>
      <c r="F1800" s="5">
        <f>IF(P1800&gt;0,RANK(P1800,(N1800:P1800,Q1800:AE1800)),0)</f>
        <v>0</v>
      </c>
      <c r="G1800" s="131">
        <f t="shared" ref="G1800:G1863" si="734">IF(C1800&gt;0,MAX(N1800:P1800)-LARGE(N1800:P1800,2),0)</f>
        <v>3463</v>
      </c>
      <c r="H1800" s="136">
        <f t="shared" ref="H1800:H1863" si="735">IF(C1800&gt;0,G1800/C1800,0)</f>
        <v>0.335822342901474</v>
      </c>
      <c r="I1800" s="2"/>
      <c r="J1800" s="2">
        <f t="shared" si="726"/>
        <v>0.32069433669511249</v>
      </c>
      <c r="K1800" s="2">
        <f t="shared" si="727"/>
        <v>0.65651667959658655</v>
      </c>
      <c r="L1800" s="2">
        <f t="shared" si="728"/>
        <v>0</v>
      </c>
      <c r="M1800" s="2">
        <f t="shared" si="729"/>
        <v>2.2788983708300958E-2</v>
      </c>
      <c r="N1800" s="63">
        <v>3307</v>
      </c>
      <c r="O1800" s="63">
        <v>6770</v>
      </c>
      <c r="P1800" s="63"/>
      <c r="Q1800" s="63">
        <v>167</v>
      </c>
      <c r="R1800" s="63"/>
      <c r="S1800" s="63"/>
      <c r="T1800" s="63"/>
      <c r="U1800" s="63"/>
      <c r="V1800" s="63"/>
      <c r="W1800" s="63">
        <v>35</v>
      </c>
      <c r="X1800" s="63"/>
      <c r="Y1800" s="63"/>
      <c r="Z1800" s="63"/>
      <c r="AA1800" s="63"/>
      <c r="AB1800" s="63"/>
      <c r="AC1800" s="63"/>
      <c r="AD1800" s="63"/>
      <c r="AE1800" s="63"/>
      <c r="AF1800" s="63"/>
      <c r="AG1800" s="63"/>
      <c r="AH1800" s="63"/>
      <c r="AI1800" s="63">
        <v>33</v>
      </c>
      <c r="AJ1800" s="63"/>
      <c r="AK1800" s="63"/>
      <c r="AL1800" s="63"/>
      <c r="AM1800" s="63"/>
      <c r="AN1800" s="63"/>
      <c r="AO1800" s="63"/>
      <c r="AP1800" s="63"/>
      <c r="AQ1800" s="63"/>
      <c r="AS1800" s="5">
        <f>IF(Q1800&gt;0,RANK(Q1800,(N1800:P1800,Q1800:AE1800)),0)</f>
        <v>3</v>
      </c>
      <c r="AT1800" s="5">
        <f>IF(R1800&gt;0,RANK(R1800,(N1800:P1800,Q1800:AE1800)),0)</f>
        <v>0</v>
      </c>
      <c r="AU1800" s="5">
        <f>IF(T1800&gt;0,RANK(T1800,(N1800:P1800,Q1800:AE1800)),0)</f>
        <v>0</v>
      </c>
      <c r="AV1800" s="5">
        <f>IF(S1800&gt;0,RANK(S1800,(N1800:P1800,Q1800:AE1800)),0)</f>
        <v>0</v>
      </c>
      <c r="AW1800" s="2">
        <f t="shared" si="730"/>
        <v>1.6194724592707526E-2</v>
      </c>
      <c r="AX1800" s="2">
        <f t="shared" si="731"/>
        <v>0</v>
      </c>
      <c r="AY1800" s="2">
        <f t="shared" si="732"/>
        <v>0</v>
      </c>
      <c r="AZ1800" s="2">
        <f t="shared" si="733"/>
        <v>0</v>
      </c>
      <c r="BB1800" t="s">
        <v>1091</v>
      </c>
      <c r="BC1800" t="s">
        <v>293</v>
      </c>
      <c r="BD1800">
        <v>1</v>
      </c>
      <c r="BF1800" s="111">
        <v>31</v>
      </c>
      <c r="BG1800" s="113">
        <v>155</v>
      </c>
      <c r="BH1800" s="117">
        <f t="shared" si="724"/>
        <v>31155</v>
      </c>
      <c r="BJ1800" s="5" t="s">
        <v>3185</v>
      </c>
    </row>
    <row r="1801" spans="1:62" hidden="1" outlineLevel="1">
      <c r="A1801" t="s">
        <v>2332</v>
      </c>
      <c r="B1801" t="s">
        <v>293</v>
      </c>
      <c r="C1801" s="1">
        <f t="shared" si="725"/>
        <v>14287</v>
      </c>
      <c r="D1801" s="5">
        <f>IF(N1801&gt;0, RANK(N1801,(N1801:P1801,Q1801:AE1801)),0)</f>
        <v>2</v>
      </c>
      <c r="E1801" s="5">
        <f>IF(O1801&gt;0,RANK(O1801,(N1801:P1801,Q1801:AE1801)),0)</f>
        <v>1</v>
      </c>
      <c r="F1801" s="5">
        <f>IF(P1801&gt;0,RANK(P1801,(N1801:P1801,Q1801:AE1801)),0)</f>
        <v>0</v>
      </c>
      <c r="G1801" s="131">
        <f t="shared" si="734"/>
        <v>5321</v>
      </c>
      <c r="H1801" s="136">
        <f t="shared" si="735"/>
        <v>0.37243648071673552</v>
      </c>
      <c r="I1801" s="2"/>
      <c r="J1801" s="2">
        <f t="shared" si="726"/>
        <v>0.30286274235318822</v>
      </c>
      <c r="K1801" s="2">
        <f t="shared" si="727"/>
        <v>0.67529922306992374</v>
      </c>
      <c r="L1801" s="2">
        <f t="shared" si="728"/>
        <v>0</v>
      </c>
      <c r="M1801" s="2">
        <f t="shared" si="729"/>
        <v>2.1838034576888044E-2</v>
      </c>
      <c r="N1801" s="63">
        <v>4327</v>
      </c>
      <c r="O1801" s="63">
        <v>9648</v>
      </c>
      <c r="P1801" s="63"/>
      <c r="Q1801" s="63">
        <v>185</v>
      </c>
      <c r="R1801" s="63"/>
      <c r="S1801" s="63"/>
      <c r="T1801" s="63"/>
      <c r="U1801" s="63"/>
      <c r="V1801" s="63"/>
      <c r="W1801" s="63">
        <v>58</v>
      </c>
      <c r="X1801" s="63"/>
      <c r="Y1801" s="63"/>
      <c r="Z1801" s="63"/>
      <c r="AA1801" s="63"/>
      <c r="AB1801" s="63"/>
      <c r="AC1801" s="63"/>
      <c r="AD1801" s="63"/>
      <c r="AE1801" s="63"/>
      <c r="AF1801" s="63"/>
      <c r="AG1801" s="63"/>
      <c r="AH1801" s="63"/>
      <c r="AI1801" s="63">
        <v>69</v>
      </c>
      <c r="AJ1801" s="63"/>
      <c r="AK1801" s="63"/>
      <c r="AL1801" s="63"/>
      <c r="AM1801" s="63"/>
      <c r="AN1801" s="63"/>
      <c r="AO1801" s="63"/>
      <c r="AP1801" s="63"/>
      <c r="AQ1801" s="63"/>
      <c r="AS1801" s="5">
        <f>IF(Q1801&gt;0,RANK(Q1801,(N1801:P1801,Q1801:AE1801)),0)</f>
        <v>3</v>
      </c>
      <c r="AT1801" s="5">
        <f>IF(R1801&gt;0,RANK(R1801,(N1801:P1801,Q1801:AE1801)),0)</f>
        <v>0</v>
      </c>
      <c r="AU1801" s="5">
        <f>IF(T1801&gt;0,RANK(T1801,(N1801:P1801,Q1801:AE1801)),0)</f>
        <v>0</v>
      </c>
      <c r="AV1801" s="5">
        <f>IF(S1801&gt;0,RANK(S1801,(N1801:P1801,Q1801:AE1801)),0)</f>
        <v>0</v>
      </c>
      <c r="AW1801" s="2">
        <f t="shared" si="730"/>
        <v>1.2948834604885561E-2</v>
      </c>
      <c r="AX1801" s="2">
        <f t="shared" si="731"/>
        <v>0</v>
      </c>
      <c r="AY1801" s="2">
        <f t="shared" si="732"/>
        <v>0</v>
      </c>
      <c r="AZ1801" s="2">
        <f t="shared" si="733"/>
        <v>0</v>
      </c>
      <c r="BB1801" t="s">
        <v>2332</v>
      </c>
      <c r="BC1801" t="s">
        <v>293</v>
      </c>
      <c r="BD1801">
        <v>3</v>
      </c>
      <c r="BF1801" s="111">
        <v>31</v>
      </c>
      <c r="BG1801" s="113">
        <v>157</v>
      </c>
      <c r="BH1801" s="117">
        <f t="shared" si="724"/>
        <v>31157</v>
      </c>
      <c r="BJ1801" s="5" t="s">
        <v>3185</v>
      </c>
    </row>
    <row r="1802" spans="1:62" hidden="1" outlineLevel="1">
      <c r="A1802" t="s">
        <v>657</v>
      </c>
      <c r="B1802" t="s">
        <v>293</v>
      </c>
      <c r="C1802" s="1">
        <f t="shared" si="725"/>
        <v>7573</v>
      </c>
      <c r="D1802" s="5">
        <f>IF(N1802&gt;0, RANK(N1802,(N1802:P1802,Q1802:AE1802)),0)</f>
        <v>2</v>
      </c>
      <c r="E1802" s="5">
        <f>IF(O1802&gt;0,RANK(O1802,(N1802:P1802,Q1802:AE1802)),0)</f>
        <v>1</v>
      </c>
      <c r="F1802" s="5">
        <f>IF(P1802&gt;0,RANK(P1802,(N1802:P1802,Q1802:AE1802)),0)</f>
        <v>0</v>
      </c>
      <c r="G1802" s="131">
        <f t="shared" si="734"/>
        <v>2617</v>
      </c>
      <c r="H1802" s="136">
        <f t="shared" si="735"/>
        <v>0.34556978740261457</v>
      </c>
      <c r="I1802" s="2"/>
      <c r="J1802" s="2">
        <f t="shared" si="726"/>
        <v>0.31506668427307538</v>
      </c>
      <c r="K1802" s="2">
        <f t="shared" si="727"/>
        <v>0.66063647167568995</v>
      </c>
      <c r="L1802" s="2">
        <f t="shared" si="728"/>
        <v>0</v>
      </c>
      <c r="M1802" s="2">
        <f t="shared" si="729"/>
        <v>2.4296844051234667E-2</v>
      </c>
      <c r="N1802" s="63">
        <v>2386</v>
      </c>
      <c r="O1802" s="63">
        <v>5003</v>
      </c>
      <c r="P1802" s="63"/>
      <c r="Q1802" s="63">
        <v>110</v>
      </c>
      <c r="R1802" s="63"/>
      <c r="S1802" s="63"/>
      <c r="T1802" s="63"/>
      <c r="U1802" s="63"/>
      <c r="V1802" s="63"/>
      <c r="W1802" s="63">
        <v>45</v>
      </c>
      <c r="X1802" s="63"/>
      <c r="Y1802" s="63"/>
      <c r="Z1802" s="63"/>
      <c r="AA1802" s="63"/>
      <c r="AB1802" s="63"/>
      <c r="AC1802" s="63"/>
      <c r="AD1802" s="63"/>
      <c r="AE1802" s="63"/>
      <c r="AF1802" s="63"/>
      <c r="AG1802" s="63"/>
      <c r="AH1802" s="63"/>
      <c r="AI1802" s="63">
        <v>29</v>
      </c>
      <c r="AJ1802" s="63"/>
      <c r="AK1802" s="63"/>
      <c r="AL1802" s="63"/>
      <c r="AM1802" s="63"/>
      <c r="AN1802" s="63"/>
      <c r="AO1802" s="63"/>
      <c r="AP1802" s="63"/>
      <c r="AQ1802" s="63"/>
      <c r="AS1802" s="5">
        <f>IF(Q1802&gt;0,RANK(Q1802,(N1802:P1802,Q1802:AE1802)),0)</f>
        <v>3</v>
      </c>
      <c r="AT1802" s="5">
        <f>IF(R1802&gt;0,RANK(R1802,(N1802:P1802,Q1802:AE1802)),0)</f>
        <v>0</v>
      </c>
      <c r="AU1802" s="5">
        <f>IF(T1802&gt;0,RANK(T1802,(N1802:P1802,Q1802:AE1802)),0)</f>
        <v>0</v>
      </c>
      <c r="AV1802" s="5">
        <f>IF(S1802&gt;0,RANK(S1802,(N1802:P1802,Q1802:AE1802)),0)</f>
        <v>0</v>
      </c>
      <c r="AW1802" s="2">
        <f t="shared" si="730"/>
        <v>1.4525287204542454E-2</v>
      </c>
      <c r="AX1802" s="2">
        <f t="shared" si="731"/>
        <v>0</v>
      </c>
      <c r="AY1802" s="2">
        <f t="shared" si="732"/>
        <v>0</v>
      </c>
      <c r="AZ1802" s="2">
        <f t="shared" si="733"/>
        <v>0</v>
      </c>
      <c r="BB1802" t="s">
        <v>657</v>
      </c>
      <c r="BC1802" t="s">
        <v>293</v>
      </c>
      <c r="BD1802">
        <v>1</v>
      </c>
      <c r="BF1802" s="111">
        <v>31</v>
      </c>
      <c r="BG1802" s="113">
        <v>159</v>
      </c>
      <c r="BH1802" s="117">
        <f t="shared" si="724"/>
        <v>31159</v>
      </c>
      <c r="BJ1802" s="5" t="s">
        <v>3185</v>
      </c>
    </row>
    <row r="1803" spans="1:62" hidden="1" outlineLevel="1">
      <c r="A1803" t="s">
        <v>306</v>
      </c>
      <c r="B1803" t="s">
        <v>293</v>
      </c>
      <c r="C1803" s="1">
        <f t="shared" si="725"/>
        <v>2472</v>
      </c>
      <c r="D1803" s="5">
        <f>IF(N1803&gt;0, RANK(N1803,(N1803:P1803,Q1803:AE1803)),0)</f>
        <v>2</v>
      </c>
      <c r="E1803" s="5">
        <f>IF(O1803&gt;0,RANK(O1803,(N1803:P1803,Q1803:AE1803)),0)</f>
        <v>1</v>
      </c>
      <c r="F1803" s="5">
        <f>IF(P1803&gt;0,RANK(P1803,(N1803:P1803,Q1803:AE1803)),0)</f>
        <v>0</v>
      </c>
      <c r="G1803" s="131">
        <f t="shared" si="734"/>
        <v>1631</v>
      </c>
      <c r="H1803" s="136">
        <f t="shared" si="735"/>
        <v>0.65978964401294493</v>
      </c>
      <c r="I1803" s="2"/>
      <c r="J1803" s="2">
        <f t="shared" si="726"/>
        <v>0.15776699029126215</v>
      </c>
      <c r="K1803" s="2">
        <f t="shared" si="727"/>
        <v>0.81755663430420711</v>
      </c>
      <c r="L1803" s="2">
        <f t="shared" si="728"/>
        <v>0</v>
      </c>
      <c r="M1803" s="2">
        <f t="shared" si="729"/>
        <v>2.4676375404530715E-2</v>
      </c>
      <c r="N1803" s="63">
        <v>390</v>
      </c>
      <c r="O1803" s="63">
        <v>2021</v>
      </c>
      <c r="P1803" s="63"/>
      <c r="Q1803" s="63">
        <v>44</v>
      </c>
      <c r="R1803" s="63"/>
      <c r="S1803" s="63"/>
      <c r="T1803" s="63"/>
      <c r="U1803" s="63"/>
      <c r="V1803" s="63"/>
      <c r="W1803" s="63">
        <v>10</v>
      </c>
      <c r="X1803" s="63"/>
      <c r="Y1803" s="63"/>
      <c r="Z1803" s="63"/>
      <c r="AA1803" s="63"/>
      <c r="AB1803" s="63"/>
      <c r="AC1803" s="63"/>
      <c r="AD1803" s="63"/>
      <c r="AE1803" s="63"/>
      <c r="AF1803" s="63"/>
      <c r="AG1803" s="63"/>
      <c r="AH1803" s="63"/>
      <c r="AI1803" s="63">
        <v>7</v>
      </c>
      <c r="AJ1803" s="63"/>
      <c r="AK1803" s="63"/>
      <c r="AL1803" s="63"/>
      <c r="AM1803" s="63"/>
      <c r="AN1803" s="63"/>
      <c r="AO1803" s="63"/>
      <c r="AP1803" s="63"/>
      <c r="AQ1803" s="63"/>
      <c r="AS1803" s="5">
        <f>IF(Q1803&gt;0,RANK(Q1803,(N1803:P1803,Q1803:AE1803)),0)</f>
        <v>3</v>
      </c>
      <c r="AT1803" s="5">
        <f>IF(R1803&gt;0,RANK(R1803,(N1803:P1803,Q1803:AE1803)),0)</f>
        <v>0</v>
      </c>
      <c r="AU1803" s="5">
        <f>IF(T1803&gt;0,RANK(T1803,(N1803:P1803,Q1803:AE1803)),0)</f>
        <v>0</v>
      </c>
      <c r="AV1803" s="5">
        <f>IF(S1803&gt;0,RANK(S1803,(N1803:P1803,Q1803:AE1803)),0)</f>
        <v>0</v>
      </c>
      <c r="AW1803" s="2">
        <f t="shared" si="730"/>
        <v>1.7799352750809062E-2</v>
      </c>
      <c r="AX1803" s="2">
        <f t="shared" si="731"/>
        <v>0</v>
      </c>
      <c r="AY1803" s="2">
        <f t="shared" si="732"/>
        <v>0</v>
      </c>
      <c r="AZ1803" s="2">
        <f t="shared" si="733"/>
        <v>0</v>
      </c>
      <c r="BB1803" t="s">
        <v>306</v>
      </c>
      <c r="BC1803" t="s">
        <v>293</v>
      </c>
      <c r="BD1803">
        <v>3</v>
      </c>
      <c r="BF1803" s="111">
        <v>31</v>
      </c>
      <c r="BG1803" s="113">
        <v>161</v>
      </c>
      <c r="BH1803" s="117">
        <f t="shared" si="724"/>
        <v>31161</v>
      </c>
      <c r="BJ1803" s="5" t="s">
        <v>3185</v>
      </c>
    </row>
    <row r="1804" spans="1:62" hidden="1" outlineLevel="1">
      <c r="A1804" t="s">
        <v>2895</v>
      </c>
      <c r="B1804" t="s">
        <v>293</v>
      </c>
      <c r="C1804" s="1">
        <f t="shared" si="725"/>
        <v>1530</v>
      </c>
      <c r="D1804" s="5">
        <f>IF(N1804&gt;0, RANK(N1804,(N1804:P1804,Q1804:AE1804)),0)</f>
        <v>2</v>
      </c>
      <c r="E1804" s="5">
        <f>IF(O1804&gt;0,RANK(O1804,(N1804:P1804,Q1804:AE1804)),0)</f>
        <v>1</v>
      </c>
      <c r="F1804" s="5">
        <f>IF(P1804&gt;0,RANK(P1804,(N1804:P1804,Q1804:AE1804)),0)</f>
        <v>0</v>
      </c>
      <c r="G1804" s="131">
        <f t="shared" si="734"/>
        <v>375</v>
      </c>
      <c r="H1804" s="136">
        <f t="shared" si="735"/>
        <v>0.24509803921568626</v>
      </c>
      <c r="I1804" s="2"/>
      <c r="J1804" s="2">
        <f t="shared" si="726"/>
        <v>0.36078431372549019</v>
      </c>
      <c r="K1804" s="2">
        <f t="shared" si="727"/>
        <v>0.60588235294117643</v>
      </c>
      <c r="L1804" s="2">
        <f t="shared" si="728"/>
        <v>0</v>
      </c>
      <c r="M1804" s="2">
        <f t="shared" si="729"/>
        <v>3.3333333333333326E-2</v>
      </c>
      <c r="N1804" s="63">
        <v>552</v>
      </c>
      <c r="O1804" s="63">
        <v>927</v>
      </c>
      <c r="P1804" s="63"/>
      <c r="Q1804" s="63">
        <v>29</v>
      </c>
      <c r="R1804" s="63"/>
      <c r="S1804" s="63"/>
      <c r="T1804" s="63"/>
      <c r="U1804" s="63"/>
      <c r="V1804" s="63"/>
      <c r="W1804" s="63">
        <v>10</v>
      </c>
      <c r="X1804" s="63"/>
      <c r="Y1804" s="63"/>
      <c r="Z1804" s="63"/>
      <c r="AA1804" s="63"/>
      <c r="AB1804" s="63"/>
      <c r="AC1804" s="63"/>
      <c r="AD1804" s="63"/>
      <c r="AE1804" s="63"/>
      <c r="AF1804" s="63"/>
      <c r="AG1804" s="63"/>
      <c r="AH1804" s="63"/>
      <c r="AI1804" s="63">
        <v>12</v>
      </c>
      <c r="AJ1804" s="63"/>
      <c r="AK1804" s="63"/>
      <c r="AL1804" s="63"/>
      <c r="AM1804" s="63"/>
      <c r="AN1804" s="63"/>
      <c r="AO1804" s="63"/>
      <c r="AP1804" s="63"/>
      <c r="AQ1804" s="63"/>
      <c r="AS1804" s="5">
        <f>IF(Q1804&gt;0,RANK(Q1804,(N1804:P1804,Q1804:AE1804)),0)</f>
        <v>3</v>
      </c>
      <c r="AT1804" s="5">
        <f>IF(R1804&gt;0,RANK(R1804,(N1804:P1804,Q1804:AE1804)),0)</f>
        <v>0</v>
      </c>
      <c r="AU1804" s="5">
        <f>IF(T1804&gt;0,RANK(T1804,(N1804:P1804,Q1804:AE1804)),0)</f>
        <v>0</v>
      </c>
      <c r="AV1804" s="5">
        <f>IF(S1804&gt;0,RANK(S1804,(N1804:P1804,Q1804:AE1804)),0)</f>
        <v>0</v>
      </c>
      <c r="AW1804" s="2">
        <f t="shared" si="730"/>
        <v>1.895424836601307E-2</v>
      </c>
      <c r="AX1804" s="2">
        <f t="shared" si="731"/>
        <v>0</v>
      </c>
      <c r="AY1804" s="2">
        <f t="shared" si="732"/>
        <v>0</v>
      </c>
      <c r="AZ1804" s="2">
        <f t="shared" si="733"/>
        <v>0</v>
      </c>
      <c r="BB1804" t="s">
        <v>2895</v>
      </c>
      <c r="BC1804" t="s">
        <v>293</v>
      </c>
      <c r="BD1804">
        <v>3</v>
      </c>
      <c r="BF1804" s="111">
        <v>31</v>
      </c>
      <c r="BG1804" s="113">
        <v>163</v>
      </c>
      <c r="BH1804" s="117">
        <f t="shared" si="724"/>
        <v>31163</v>
      </c>
      <c r="BJ1804" s="5" t="s">
        <v>3185</v>
      </c>
    </row>
    <row r="1805" spans="1:62" hidden="1" outlineLevel="1">
      <c r="A1805" t="s">
        <v>1002</v>
      </c>
      <c r="B1805" t="s">
        <v>293</v>
      </c>
      <c r="C1805" s="1">
        <f t="shared" si="725"/>
        <v>739</v>
      </c>
      <c r="D1805" s="5">
        <f>IF(N1805&gt;0, RANK(N1805,(N1805:P1805,Q1805:AE1805)),0)</f>
        <v>2</v>
      </c>
      <c r="E1805" s="5">
        <f>IF(O1805&gt;0,RANK(O1805,(N1805:P1805,Q1805:AE1805)),0)</f>
        <v>1</v>
      </c>
      <c r="F1805" s="5">
        <f>IF(P1805&gt;0,RANK(P1805,(N1805:P1805,Q1805:AE1805)),0)</f>
        <v>0</v>
      </c>
      <c r="G1805" s="131">
        <f t="shared" si="734"/>
        <v>523</v>
      </c>
      <c r="H1805" s="136">
        <f t="shared" si="735"/>
        <v>0.70771312584573753</v>
      </c>
      <c r="I1805" s="2"/>
      <c r="J1805" s="2">
        <f t="shared" si="726"/>
        <v>0.13667117726657646</v>
      </c>
      <c r="K1805" s="2">
        <f t="shared" si="727"/>
        <v>0.84438430311231394</v>
      </c>
      <c r="L1805" s="2">
        <f t="shared" si="728"/>
        <v>0</v>
      </c>
      <c r="M1805" s="2">
        <f t="shared" si="729"/>
        <v>1.8944519621109546E-2</v>
      </c>
      <c r="N1805" s="63">
        <v>101</v>
      </c>
      <c r="O1805" s="63">
        <v>624</v>
      </c>
      <c r="P1805" s="63"/>
      <c r="Q1805" s="63">
        <v>10</v>
      </c>
      <c r="R1805" s="63"/>
      <c r="S1805" s="63"/>
      <c r="T1805" s="63"/>
      <c r="U1805" s="63"/>
      <c r="V1805" s="63"/>
      <c r="W1805" s="63">
        <v>3</v>
      </c>
      <c r="X1805" s="63"/>
      <c r="Y1805" s="63"/>
      <c r="Z1805" s="63"/>
      <c r="AA1805" s="63"/>
      <c r="AB1805" s="63"/>
      <c r="AC1805" s="63"/>
      <c r="AD1805" s="63"/>
      <c r="AE1805" s="63"/>
      <c r="AF1805" s="63"/>
      <c r="AG1805" s="63"/>
      <c r="AH1805" s="63"/>
      <c r="AI1805" s="63">
        <v>1</v>
      </c>
      <c r="AJ1805" s="63"/>
      <c r="AK1805" s="63"/>
      <c r="AL1805" s="63"/>
      <c r="AM1805" s="63"/>
      <c r="AN1805" s="63"/>
      <c r="AO1805" s="63"/>
      <c r="AP1805" s="63"/>
      <c r="AQ1805" s="63"/>
      <c r="AS1805" s="5">
        <f>IF(Q1805&gt;0,RANK(Q1805,(N1805:P1805,Q1805:AE1805)),0)</f>
        <v>3</v>
      </c>
      <c r="AT1805" s="5">
        <f>IF(R1805&gt;0,RANK(R1805,(N1805:P1805,Q1805:AE1805)),0)</f>
        <v>0</v>
      </c>
      <c r="AU1805" s="5">
        <f>IF(T1805&gt;0,RANK(T1805,(N1805:P1805,Q1805:AE1805)),0)</f>
        <v>0</v>
      </c>
      <c r="AV1805" s="5">
        <f>IF(S1805&gt;0,RANK(S1805,(N1805:P1805,Q1805:AE1805)),0)</f>
        <v>0</v>
      </c>
      <c r="AW1805" s="2">
        <f t="shared" si="730"/>
        <v>1.3531799729364006E-2</v>
      </c>
      <c r="AX1805" s="2">
        <f t="shared" si="731"/>
        <v>0</v>
      </c>
      <c r="AY1805" s="2">
        <f t="shared" si="732"/>
        <v>0</v>
      </c>
      <c r="AZ1805" s="2">
        <f t="shared" si="733"/>
        <v>0</v>
      </c>
      <c r="BB1805" t="s">
        <v>1002</v>
      </c>
      <c r="BC1805" t="s">
        <v>293</v>
      </c>
      <c r="BD1805">
        <v>3</v>
      </c>
      <c r="BF1805" s="111">
        <v>31</v>
      </c>
      <c r="BG1805" s="113">
        <v>165</v>
      </c>
      <c r="BH1805" s="117">
        <f t="shared" si="724"/>
        <v>31165</v>
      </c>
      <c r="BJ1805" s="5" t="s">
        <v>3185</v>
      </c>
    </row>
    <row r="1806" spans="1:62" hidden="1" outlineLevel="1">
      <c r="A1806" t="s">
        <v>2531</v>
      </c>
      <c r="B1806" t="s">
        <v>293</v>
      </c>
      <c r="C1806" s="1">
        <f t="shared" si="725"/>
        <v>2644</v>
      </c>
      <c r="D1806" s="5">
        <f>IF(N1806&gt;0, RANK(N1806,(N1806:P1806,Q1806:AE1806)),0)</f>
        <v>2</v>
      </c>
      <c r="E1806" s="5">
        <f>IF(O1806&gt;0,RANK(O1806,(N1806:P1806,Q1806:AE1806)),0)</f>
        <v>1</v>
      </c>
      <c r="F1806" s="5">
        <f>IF(P1806&gt;0,RANK(P1806,(N1806:P1806,Q1806:AE1806)),0)</f>
        <v>0</v>
      </c>
      <c r="G1806" s="131">
        <f t="shared" si="734"/>
        <v>1335</v>
      </c>
      <c r="H1806" s="136">
        <f t="shared" si="735"/>
        <v>0.50491679273827539</v>
      </c>
      <c r="I1806" s="2"/>
      <c r="J1806" s="2">
        <f t="shared" si="726"/>
        <v>0.23222390317700453</v>
      </c>
      <c r="K1806" s="2">
        <f t="shared" si="727"/>
        <v>0.73714069591527986</v>
      </c>
      <c r="L1806" s="2">
        <f t="shared" si="728"/>
        <v>0</v>
      </c>
      <c r="M1806" s="2">
        <f t="shared" si="729"/>
        <v>3.0635400907715549E-2</v>
      </c>
      <c r="N1806" s="63">
        <v>614</v>
      </c>
      <c r="O1806" s="63">
        <v>1949</v>
      </c>
      <c r="P1806" s="63"/>
      <c r="Q1806" s="63">
        <v>49</v>
      </c>
      <c r="R1806" s="63"/>
      <c r="S1806" s="63"/>
      <c r="T1806" s="63"/>
      <c r="U1806" s="63"/>
      <c r="V1806" s="63"/>
      <c r="W1806" s="63">
        <v>10</v>
      </c>
      <c r="X1806" s="63"/>
      <c r="Y1806" s="63"/>
      <c r="Z1806" s="63"/>
      <c r="AA1806" s="63"/>
      <c r="AB1806" s="63"/>
      <c r="AC1806" s="63"/>
      <c r="AD1806" s="63"/>
      <c r="AE1806" s="63"/>
      <c r="AF1806" s="63"/>
      <c r="AG1806" s="63"/>
      <c r="AH1806" s="63"/>
      <c r="AI1806" s="63">
        <v>22</v>
      </c>
      <c r="AJ1806" s="63"/>
      <c r="AK1806" s="63"/>
      <c r="AL1806" s="63"/>
      <c r="AM1806" s="63"/>
      <c r="AN1806" s="63"/>
      <c r="AO1806" s="63"/>
      <c r="AP1806" s="63"/>
      <c r="AQ1806" s="63"/>
      <c r="AS1806" s="5">
        <f>IF(Q1806&gt;0,RANK(Q1806,(N1806:P1806,Q1806:AE1806)),0)</f>
        <v>3</v>
      </c>
      <c r="AT1806" s="5">
        <f>IF(R1806&gt;0,RANK(R1806,(N1806:P1806,Q1806:AE1806)),0)</f>
        <v>0</v>
      </c>
      <c r="AU1806" s="5">
        <f>IF(T1806&gt;0,RANK(T1806,(N1806:P1806,Q1806:AE1806)),0)</f>
        <v>0</v>
      </c>
      <c r="AV1806" s="5">
        <f>IF(S1806&gt;0,RANK(S1806,(N1806:P1806,Q1806:AE1806)),0)</f>
        <v>0</v>
      </c>
      <c r="AW1806" s="2">
        <f t="shared" si="730"/>
        <v>1.8532526475037822E-2</v>
      </c>
      <c r="AX1806" s="2">
        <f t="shared" si="731"/>
        <v>0</v>
      </c>
      <c r="AY1806" s="2">
        <f t="shared" si="732"/>
        <v>0</v>
      </c>
      <c r="AZ1806" s="2">
        <f t="shared" si="733"/>
        <v>0</v>
      </c>
      <c r="BB1806" t="s">
        <v>2531</v>
      </c>
      <c r="BC1806" t="s">
        <v>293</v>
      </c>
      <c r="BD1806">
        <v>1</v>
      </c>
      <c r="BF1806" s="111">
        <v>31</v>
      </c>
      <c r="BG1806" s="113">
        <v>167</v>
      </c>
      <c r="BH1806" s="117">
        <f t="shared" si="724"/>
        <v>31167</v>
      </c>
      <c r="BJ1806" s="5" t="s">
        <v>3185</v>
      </c>
    </row>
    <row r="1807" spans="1:62" hidden="1" outlineLevel="1">
      <c r="A1807" t="s">
        <v>1033</v>
      </c>
      <c r="B1807" t="s">
        <v>293</v>
      </c>
      <c r="C1807" s="1">
        <f t="shared" si="725"/>
        <v>2659</v>
      </c>
      <c r="D1807" s="5">
        <f>IF(N1807&gt;0, RANK(N1807,(N1807:P1807,Q1807:AE1807)),0)</f>
        <v>2</v>
      </c>
      <c r="E1807" s="5">
        <f>IF(O1807&gt;0,RANK(O1807,(N1807:P1807,Q1807:AE1807)),0)</f>
        <v>1</v>
      </c>
      <c r="F1807" s="5">
        <f>IF(P1807&gt;0,RANK(P1807,(N1807:P1807,Q1807:AE1807)),0)</f>
        <v>0</v>
      </c>
      <c r="G1807" s="131">
        <f t="shared" si="734"/>
        <v>1146</v>
      </c>
      <c r="H1807" s="136">
        <f t="shared" si="735"/>
        <v>0.43098909364422716</v>
      </c>
      <c r="I1807" s="2"/>
      <c r="J1807" s="2">
        <f t="shared" si="726"/>
        <v>0.2737871380218127</v>
      </c>
      <c r="K1807" s="2">
        <f t="shared" si="727"/>
        <v>0.70477623166603987</v>
      </c>
      <c r="L1807" s="2">
        <f t="shared" si="728"/>
        <v>0</v>
      </c>
      <c r="M1807" s="2">
        <f t="shared" si="729"/>
        <v>2.1436630312147487E-2</v>
      </c>
      <c r="N1807" s="63">
        <v>728</v>
      </c>
      <c r="O1807" s="63">
        <v>1874</v>
      </c>
      <c r="P1807" s="63"/>
      <c r="Q1807" s="63">
        <v>41</v>
      </c>
      <c r="R1807" s="63"/>
      <c r="S1807" s="63"/>
      <c r="T1807" s="63"/>
      <c r="U1807" s="63"/>
      <c r="V1807" s="63"/>
      <c r="W1807" s="63">
        <v>7</v>
      </c>
      <c r="X1807" s="63"/>
      <c r="Y1807" s="63"/>
      <c r="Z1807" s="63"/>
      <c r="AA1807" s="63"/>
      <c r="AB1807" s="63"/>
      <c r="AC1807" s="63"/>
      <c r="AD1807" s="63"/>
      <c r="AE1807" s="63"/>
      <c r="AF1807" s="63"/>
      <c r="AG1807" s="63"/>
      <c r="AH1807" s="63"/>
      <c r="AI1807" s="63">
        <v>9</v>
      </c>
      <c r="AJ1807" s="63"/>
      <c r="AK1807" s="63"/>
      <c r="AL1807" s="63"/>
      <c r="AM1807" s="63"/>
      <c r="AN1807" s="63"/>
      <c r="AO1807" s="63"/>
      <c r="AP1807" s="63"/>
      <c r="AQ1807" s="63"/>
      <c r="AS1807" s="5">
        <f>IF(Q1807&gt;0,RANK(Q1807,(N1807:P1807,Q1807:AE1807)),0)</f>
        <v>3</v>
      </c>
      <c r="AT1807" s="5">
        <f>IF(R1807&gt;0,RANK(R1807,(N1807:P1807,Q1807:AE1807)),0)</f>
        <v>0</v>
      </c>
      <c r="AU1807" s="5">
        <f>IF(T1807&gt;0,RANK(T1807,(N1807:P1807,Q1807:AE1807)),0)</f>
        <v>0</v>
      </c>
      <c r="AV1807" s="5">
        <f>IF(S1807&gt;0,RANK(S1807,(N1807:P1807,Q1807:AE1807)),0)</f>
        <v>0</v>
      </c>
      <c r="AW1807" s="2">
        <f t="shared" si="730"/>
        <v>1.5419330575404287E-2</v>
      </c>
      <c r="AX1807" s="2">
        <f t="shared" si="731"/>
        <v>0</v>
      </c>
      <c r="AY1807" s="2">
        <f t="shared" si="732"/>
        <v>0</v>
      </c>
      <c r="AZ1807" s="2">
        <f t="shared" si="733"/>
        <v>0</v>
      </c>
      <c r="BB1807" t="s">
        <v>1033</v>
      </c>
      <c r="BC1807" t="s">
        <v>293</v>
      </c>
      <c r="BD1807">
        <v>3</v>
      </c>
      <c r="BF1807" s="111">
        <v>31</v>
      </c>
      <c r="BG1807" s="113">
        <v>169</v>
      </c>
      <c r="BH1807" s="117">
        <f t="shared" si="724"/>
        <v>31169</v>
      </c>
      <c r="BJ1807" s="5" t="s">
        <v>3185</v>
      </c>
    </row>
    <row r="1808" spans="1:62" hidden="1" outlineLevel="1">
      <c r="A1808" t="s">
        <v>1927</v>
      </c>
      <c r="B1808" t="s">
        <v>293</v>
      </c>
      <c r="C1808" s="1">
        <f t="shared" si="725"/>
        <v>408</v>
      </c>
      <c r="D1808" s="5">
        <f>IF(N1808&gt;0, RANK(N1808,(N1808:P1808,Q1808:AE1808)),0)</f>
        <v>2</v>
      </c>
      <c r="E1808" s="5">
        <f>IF(O1808&gt;0,RANK(O1808,(N1808:P1808,Q1808:AE1808)),0)</f>
        <v>1</v>
      </c>
      <c r="F1808" s="5">
        <f>IF(P1808&gt;0,RANK(P1808,(N1808:P1808,Q1808:AE1808)),0)</f>
        <v>0</v>
      </c>
      <c r="G1808" s="131">
        <f t="shared" si="734"/>
        <v>318</v>
      </c>
      <c r="H1808" s="136">
        <f t="shared" si="735"/>
        <v>0.77941176470588236</v>
      </c>
      <c r="I1808" s="2"/>
      <c r="J1808" s="2">
        <f t="shared" si="726"/>
        <v>0.10294117647058823</v>
      </c>
      <c r="K1808" s="2">
        <f t="shared" si="727"/>
        <v>0.88235294117647056</v>
      </c>
      <c r="L1808" s="2">
        <f t="shared" si="728"/>
        <v>0</v>
      </c>
      <c r="M1808" s="2">
        <f t="shared" si="729"/>
        <v>1.4705882352941235E-2</v>
      </c>
      <c r="N1808" s="63">
        <v>42</v>
      </c>
      <c r="O1808" s="63">
        <v>360</v>
      </c>
      <c r="P1808" s="63"/>
      <c r="Q1808" s="63">
        <v>1</v>
      </c>
      <c r="R1808" s="63"/>
      <c r="S1808" s="63"/>
      <c r="T1808" s="63"/>
      <c r="U1808" s="63"/>
      <c r="V1808" s="63"/>
      <c r="W1808" s="63">
        <v>0</v>
      </c>
      <c r="X1808" s="63"/>
      <c r="Y1808" s="63"/>
      <c r="Z1808" s="63"/>
      <c r="AA1808" s="63"/>
      <c r="AB1808" s="63"/>
      <c r="AC1808" s="63"/>
      <c r="AD1808" s="63"/>
      <c r="AE1808" s="63"/>
      <c r="AF1808" s="63"/>
      <c r="AG1808" s="63"/>
      <c r="AH1808" s="63"/>
      <c r="AI1808" s="63">
        <v>5</v>
      </c>
      <c r="AJ1808" s="63"/>
      <c r="AK1808" s="63"/>
      <c r="AL1808" s="63"/>
      <c r="AM1808" s="63"/>
      <c r="AN1808" s="63"/>
      <c r="AO1808" s="63"/>
      <c r="AP1808" s="63"/>
      <c r="AQ1808" s="63"/>
      <c r="AS1808" s="5">
        <f>IF(Q1808&gt;0,RANK(Q1808,(N1808:P1808,Q1808:AE1808)),0)</f>
        <v>3</v>
      </c>
      <c r="AT1808" s="5">
        <f>IF(R1808&gt;0,RANK(R1808,(N1808:P1808,Q1808:AE1808)),0)</f>
        <v>0</v>
      </c>
      <c r="AU1808" s="5">
        <f>IF(T1808&gt;0,RANK(T1808,(N1808:P1808,Q1808:AE1808)),0)</f>
        <v>0</v>
      </c>
      <c r="AV1808" s="5">
        <f>IF(S1808&gt;0,RANK(S1808,(N1808:P1808,Q1808:AE1808)),0)</f>
        <v>0</v>
      </c>
      <c r="AW1808" s="2">
        <f t="shared" si="730"/>
        <v>2.4509803921568627E-3</v>
      </c>
      <c r="AX1808" s="2">
        <f t="shared" si="731"/>
        <v>0</v>
      </c>
      <c r="AY1808" s="2">
        <f t="shared" si="732"/>
        <v>0</v>
      </c>
      <c r="AZ1808" s="2">
        <f t="shared" si="733"/>
        <v>0</v>
      </c>
      <c r="BB1808" t="s">
        <v>1927</v>
      </c>
      <c r="BC1808" t="s">
        <v>293</v>
      </c>
      <c r="BD1808">
        <v>3</v>
      </c>
      <c r="BF1808" s="111">
        <v>31</v>
      </c>
      <c r="BG1808" s="113">
        <v>171</v>
      </c>
      <c r="BH1808" s="117">
        <f t="shared" si="724"/>
        <v>31171</v>
      </c>
      <c r="BJ1808" s="5" t="s">
        <v>3185</v>
      </c>
    </row>
    <row r="1809" spans="1:62" hidden="1" outlineLevel="1">
      <c r="A1809" t="s">
        <v>1624</v>
      </c>
      <c r="B1809" t="s">
        <v>293</v>
      </c>
      <c r="C1809" s="1">
        <f t="shared" si="725"/>
        <v>2215</v>
      </c>
      <c r="D1809" s="5">
        <f>IF(N1809&gt;0, RANK(N1809,(N1809:P1809,Q1809:AE1809)),0)</f>
        <v>1</v>
      </c>
      <c r="E1809" s="5">
        <f>IF(O1809&gt;0,RANK(O1809,(N1809:P1809,Q1809:AE1809)),0)</f>
        <v>2</v>
      </c>
      <c r="F1809" s="5">
        <f>IF(P1809&gt;0,RANK(P1809,(N1809:P1809,Q1809:AE1809)),0)</f>
        <v>0</v>
      </c>
      <c r="G1809" s="131">
        <f t="shared" si="734"/>
        <v>308</v>
      </c>
      <c r="H1809" s="136">
        <f t="shared" si="735"/>
        <v>0.13905191873589165</v>
      </c>
      <c r="I1809" s="2"/>
      <c r="J1809" s="2">
        <f t="shared" si="726"/>
        <v>0.56297968397291198</v>
      </c>
      <c r="K1809" s="2">
        <f t="shared" si="727"/>
        <v>0.4239277652370203</v>
      </c>
      <c r="L1809" s="2">
        <f t="shared" si="728"/>
        <v>0</v>
      </c>
      <c r="M1809" s="2">
        <f t="shared" si="729"/>
        <v>1.3092550790067714E-2</v>
      </c>
      <c r="N1809" s="63">
        <v>1247</v>
      </c>
      <c r="O1809" s="63">
        <v>939</v>
      </c>
      <c r="P1809" s="63"/>
      <c r="Q1809" s="63">
        <v>20</v>
      </c>
      <c r="R1809" s="63"/>
      <c r="S1809" s="63"/>
      <c r="T1809" s="63"/>
      <c r="U1809" s="63"/>
      <c r="V1809" s="63"/>
      <c r="W1809" s="63">
        <v>8</v>
      </c>
      <c r="X1809" s="63"/>
      <c r="Y1809" s="63"/>
      <c r="Z1809" s="63"/>
      <c r="AA1809" s="63"/>
      <c r="AB1809" s="63"/>
      <c r="AC1809" s="63"/>
      <c r="AD1809" s="63"/>
      <c r="AE1809" s="63"/>
      <c r="AF1809" s="63"/>
      <c r="AG1809" s="63"/>
      <c r="AH1809" s="63"/>
      <c r="AI1809" s="63">
        <v>1</v>
      </c>
      <c r="AJ1809" s="63"/>
      <c r="AK1809" s="63"/>
      <c r="AL1809" s="63"/>
      <c r="AM1809" s="63"/>
      <c r="AN1809" s="63"/>
      <c r="AO1809" s="63"/>
      <c r="AP1809" s="63"/>
      <c r="AQ1809" s="63"/>
      <c r="AS1809" s="5">
        <f>IF(Q1809&gt;0,RANK(Q1809,(N1809:P1809,Q1809:AE1809)),0)</f>
        <v>3</v>
      </c>
      <c r="AT1809" s="5">
        <f>IF(R1809&gt;0,RANK(R1809,(N1809:P1809,Q1809:AE1809)),0)</f>
        <v>0</v>
      </c>
      <c r="AU1809" s="5">
        <f>IF(T1809&gt;0,RANK(T1809,(N1809:P1809,Q1809:AE1809)),0)</f>
        <v>0</v>
      </c>
      <c r="AV1809" s="5">
        <f>IF(S1809&gt;0,RANK(S1809,(N1809:P1809,Q1809:AE1809)),0)</f>
        <v>0</v>
      </c>
      <c r="AW1809" s="2">
        <f t="shared" si="730"/>
        <v>9.0293453724604959E-3</v>
      </c>
      <c r="AX1809" s="2">
        <f t="shared" si="731"/>
        <v>0</v>
      </c>
      <c r="AY1809" s="2">
        <f t="shared" si="732"/>
        <v>0</v>
      </c>
      <c r="AZ1809" s="2">
        <f t="shared" si="733"/>
        <v>0</v>
      </c>
      <c r="BB1809" t="s">
        <v>1624</v>
      </c>
      <c r="BC1809" t="s">
        <v>293</v>
      </c>
      <c r="BD1809">
        <v>1</v>
      </c>
      <c r="BF1809" s="111">
        <v>31</v>
      </c>
      <c r="BG1809" s="113">
        <v>173</v>
      </c>
      <c r="BH1809" s="117">
        <f t="shared" si="724"/>
        <v>31173</v>
      </c>
      <c r="BJ1809" s="5" t="s">
        <v>3185</v>
      </c>
    </row>
    <row r="1810" spans="1:62" hidden="1" outlineLevel="1">
      <c r="A1810" t="s">
        <v>922</v>
      </c>
      <c r="B1810" t="s">
        <v>293</v>
      </c>
      <c r="C1810" s="1">
        <f t="shared" si="725"/>
        <v>2195</v>
      </c>
      <c r="D1810" s="5">
        <f>IF(N1810&gt;0, RANK(N1810,(N1810:P1810,Q1810:AE1810)),0)</f>
        <v>2</v>
      </c>
      <c r="E1810" s="5">
        <f>IF(O1810&gt;0,RANK(O1810,(N1810:P1810,Q1810:AE1810)),0)</f>
        <v>1</v>
      </c>
      <c r="F1810" s="5">
        <f>IF(P1810&gt;0,RANK(P1810,(N1810:P1810,Q1810:AE1810)),0)</f>
        <v>0</v>
      </c>
      <c r="G1810" s="131">
        <f t="shared" si="734"/>
        <v>1159</v>
      </c>
      <c r="H1810" s="136">
        <f t="shared" si="735"/>
        <v>0.52801822323462411</v>
      </c>
      <c r="I1810" s="2"/>
      <c r="J1810" s="2">
        <f t="shared" si="726"/>
        <v>0.22687927107061504</v>
      </c>
      <c r="K1810" s="2">
        <f t="shared" si="727"/>
        <v>0.75489749430523923</v>
      </c>
      <c r="L1810" s="2">
        <f t="shared" si="728"/>
        <v>0</v>
      </c>
      <c r="M1810" s="2">
        <f t="shared" si="729"/>
        <v>1.8223234624145768E-2</v>
      </c>
      <c r="N1810" s="63">
        <v>498</v>
      </c>
      <c r="O1810" s="63">
        <v>1657</v>
      </c>
      <c r="P1810" s="63"/>
      <c r="Q1810" s="63">
        <v>25</v>
      </c>
      <c r="R1810" s="63"/>
      <c r="S1810" s="63"/>
      <c r="T1810" s="63"/>
      <c r="U1810" s="63"/>
      <c r="V1810" s="63"/>
      <c r="W1810" s="63">
        <v>8</v>
      </c>
      <c r="X1810" s="63"/>
      <c r="Y1810" s="63"/>
      <c r="Z1810" s="63"/>
      <c r="AA1810" s="63"/>
      <c r="AB1810" s="63"/>
      <c r="AC1810" s="63"/>
      <c r="AD1810" s="63"/>
      <c r="AE1810" s="63"/>
      <c r="AF1810" s="63"/>
      <c r="AG1810" s="63"/>
      <c r="AH1810" s="63"/>
      <c r="AI1810" s="63">
        <v>7</v>
      </c>
      <c r="AJ1810" s="63"/>
      <c r="AK1810" s="63"/>
      <c r="AL1810" s="63"/>
      <c r="AM1810" s="63"/>
      <c r="AN1810" s="63"/>
      <c r="AO1810" s="63"/>
      <c r="AP1810" s="63"/>
      <c r="AQ1810" s="63"/>
      <c r="AS1810" s="5">
        <f>IF(Q1810&gt;0,RANK(Q1810,(N1810:P1810,Q1810:AE1810)),0)</f>
        <v>3</v>
      </c>
      <c r="AT1810" s="5">
        <f>IF(R1810&gt;0,RANK(R1810,(N1810:P1810,Q1810:AE1810)),0)</f>
        <v>0</v>
      </c>
      <c r="AU1810" s="5">
        <f>IF(T1810&gt;0,RANK(T1810,(N1810:P1810,Q1810:AE1810)),0)</f>
        <v>0</v>
      </c>
      <c r="AV1810" s="5">
        <f>IF(S1810&gt;0,RANK(S1810,(N1810:P1810,Q1810:AE1810)),0)</f>
        <v>0</v>
      </c>
      <c r="AW1810" s="2">
        <f t="shared" si="730"/>
        <v>1.1389521640091117E-2</v>
      </c>
      <c r="AX1810" s="2">
        <f t="shared" si="731"/>
        <v>0</v>
      </c>
      <c r="AY1810" s="2">
        <f t="shared" si="732"/>
        <v>0</v>
      </c>
      <c r="AZ1810" s="2">
        <f t="shared" si="733"/>
        <v>0</v>
      </c>
      <c r="BB1810" t="s">
        <v>922</v>
      </c>
      <c r="BC1810" t="s">
        <v>293</v>
      </c>
      <c r="BD1810">
        <v>3</v>
      </c>
      <c r="BF1810" s="111">
        <v>31</v>
      </c>
      <c r="BG1810" s="113">
        <v>175</v>
      </c>
      <c r="BH1810" s="117">
        <f t="shared" si="724"/>
        <v>31175</v>
      </c>
      <c r="BJ1810" s="5" t="s">
        <v>3185</v>
      </c>
    </row>
    <row r="1811" spans="1:62" hidden="1" outlineLevel="1">
      <c r="A1811" t="s">
        <v>699</v>
      </c>
      <c r="B1811" t="s">
        <v>293</v>
      </c>
      <c r="C1811" s="1">
        <f t="shared" si="725"/>
        <v>10246</v>
      </c>
      <c r="D1811" s="5">
        <f>IF(N1811&gt;0, RANK(N1811,(N1811:P1811,Q1811:AE1811)),0)</f>
        <v>2</v>
      </c>
      <c r="E1811" s="5">
        <f>IF(O1811&gt;0,RANK(O1811,(N1811:P1811,Q1811:AE1811)),0)</f>
        <v>1</v>
      </c>
      <c r="F1811" s="5">
        <f>IF(P1811&gt;0,RANK(P1811,(N1811:P1811,Q1811:AE1811)),0)</f>
        <v>0</v>
      </c>
      <c r="G1811" s="131">
        <f t="shared" si="734"/>
        <v>3767</v>
      </c>
      <c r="H1811" s="136">
        <f t="shared" si="735"/>
        <v>0.36765567050556314</v>
      </c>
      <c r="I1811" s="2"/>
      <c r="J1811" s="2">
        <f t="shared" si="726"/>
        <v>0.30568026546945148</v>
      </c>
      <c r="K1811" s="2">
        <f t="shared" si="727"/>
        <v>0.67333593597501462</v>
      </c>
      <c r="L1811" s="2">
        <f t="shared" si="728"/>
        <v>0</v>
      </c>
      <c r="M1811" s="2">
        <f t="shared" si="729"/>
        <v>2.0983798555533895E-2</v>
      </c>
      <c r="N1811" s="63">
        <v>3132</v>
      </c>
      <c r="O1811" s="63">
        <v>6899</v>
      </c>
      <c r="P1811" s="63"/>
      <c r="Q1811" s="63">
        <v>136</v>
      </c>
      <c r="R1811" s="63"/>
      <c r="S1811" s="63"/>
      <c r="T1811" s="63"/>
      <c r="U1811" s="63"/>
      <c r="V1811" s="63"/>
      <c r="W1811" s="63">
        <v>53</v>
      </c>
      <c r="X1811" s="63"/>
      <c r="Y1811" s="63"/>
      <c r="Z1811" s="63"/>
      <c r="AA1811" s="63"/>
      <c r="AB1811" s="63"/>
      <c r="AC1811" s="63"/>
      <c r="AD1811" s="63"/>
      <c r="AE1811" s="63"/>
      <c r="AF1811" s="63"/>
      <c r="AG1811" s="63"/>
      <c r="AH1811" s="63"/>
      <c r="AI1811" s="63">
        <v>26</v>
      </c>
      <c r="AJ1811" s="63"/>
      <c r="AK1811" s="63"/>
      <c r="AL1811" s="63"/>
      <c r="AM1811" s="63"/>
      <c r="AN1811" s="63"/>
      <c r="AO1811" s="63"/>
      <c r="AP1811" s="63"/>
      <c r="AQ1811" s="63"/>
      <c r="AS1811" s="5">
        <f>IF(Q1811&gt;0,RANK(Q1811,(N1811:P1811,Q1811:AE1811)),0)</f>
        <v>3</v>
      </c>
      <c r="AT1811" s="5">
        <f>IF(R1811&gt;0,RANK(R1811,(N1811:P1811,Q1811:AE1811)),0)</f>
        <v>0</v>
      </c>
      <c r="AU1811" s="5">
        <f>IF(T1811&gt;0,RANK(T1811,(N1811:P1811,Q1811:AE1811)),0)</f>
        <v>0</v>
      </c>
      <c r="AV1811" s="5">
        <f>IF(S1811&gt;0,RANK(S1811,(N1811:P1811,Q1811:AE1811)),0)</f>
        <v>0</v>
      </c>
      <c r="AW1811" s="2">
        <f t="shared" si="730"/>
        <v>1.3273472574663284E-2</v>
      </c>
      <c r="AX1811" s="2">
        <f t="shared" si="731"/>
        <v>0</v>
      </c>
      <c r="AY1811" s="2">
        <f t="shared" si="732"/>
        <v>0</v>
      </c>
      <c r="AZ1811" s="2">
        <f t="shared" si="733"/>
        <v>0</v>
      </c>
      <c r="BB1811" t="s">
        <v>699</v>
      </c>
      <c r="BC1811" t="s">
        <v>293</v>
      </c>
      <c r="BD1811">
        <v>1</v>
      </c>
      <c r="BF1811" s="111">
        <v>31</v>
      </c>
      <c r="BG1811" s="113">
        <v>177</v>
      </c>
      <c r="BH1811" s="117">
        <f t="shared" si="724"/>
        <v>31177</v>
      </c>
      <c r="BJ1811" s="5" t="s">
        <v>3185</v>
      </c>
    </row>
    <row r="1812" spans="1:62" hidden="1" outlineLevel="1">
      <c r="A1812" t="s">
        <v>426</v>
      </c>
      <c r="B1812" t="s">
        <v>293</v>
      </c>
      <c r="C1812" s="1">
        <f t="shared" si="725"/>
        <v>3682</v>
      </c>
      <c r="D1812" s="5">
        <f>IF(N1812&gt;0, RANK(N1812,(N1812:P1812,Q1812:AE1812)),0)</f>
        <v>2</v>
      </c>
      <c r="E1812" s="5">
        <f>IF(O1812&gt;0,RANK(O1812,(N1812:P1812,Q1812:AE1812)),0)</f>
        <v>1</v>
      </c>
      <c r="F1812" s="5">
        <f>IF(P1812&gt;0,RANK(P1812,(N1812:P1812,Q1812:AE1812)),0)</f>
        <v>0</v>
      </c>
      <c r="G1812" s="131">
        <f t="shared" si="734"/>
        <v>1419</v>
      </c>
      <c r="H1812" s="136">
        <f t="shared" si="735"/>
        <v>0.38538837588267244</v>
      </c>
      <c r="I1812" s="2"/>
      <c r="J1812" s="2">
        <f t="shared" si="726"/>
        <v>0.29168929929386206</v>
      </c>
      <c r="K1812" s="2">
        <f t="shared" si="727"/>
        <v>0.6770776751765345</v>
      </c>
      <c r="L1812" s="2">
        <f t="shared" si="728"/>
        <v>0</v>
      </c>
      <c r="M1812" s="2">
        <f t="shared" si="729"/>
        <v>3.1233025529603498E-2</v>
      </c>
      <c r="N1812" s="63">
        <v>1074</v>
      </c>
      <c r="O1812" s="63">
        <v>2493</v>
      </c>
      <c r="P1812" s="63"/>
      <c r="Q1812" s="63">
        <v>73</v>
      </c>
      <c r="R1812" s="63"/>
      <c r="S1812" s="63"/>
      <c r="T1812" s="63"/>
      <c r="U1812" s="63"/>
      <c r="V1812" s="63"/>
      <c r="W1812" s="63">
        <v>23</v>
      </c>
      <c r="X1812" s="63"/>
      <c r="Y1812" s="63"/>
      <c r="Z1812" s="63"/>
      <c r="AA1812" s="63"/>
      <c r="AB1812" s="63"/>
      <c r="AC1812" s="63"/>
      <c r="AD1812" s="63"/>
      <c r="AE1812" s="63"/>
      <c r="AF1812" s="63"/>
      <c r="AG1812" s="63"/>
      <c r="AH1812" s="63"/>
      <c r="AI1812" s="63">
        <v>19</v>
      </c>
      <c r="AJ1812" s="63"/>
      <c r="AK1812" s="63"/>
      <c r="AL1812" s="63"/>
      <c r="AM1812" s="63"/>
      <c r="AN1812" s="63"/>
      <c r="AO1812" s="63"/>
      <c r="AP1812" s="63"/>
      <c r="AQ1812" s="63"/>
      <c r="AS1812" s="5">
        <f>IF(Q1812&gt;0,RANK(Q1812,(N1812:P1812,Q1812:AE1812)),0)</f>
        <v>3</v>
      </c>
      <c r="AT1812" s="5">
        <f>IF(R1812&gt;0,RANK(R1812,(N1812:P1812,Q1812:AE1812)),0)</f>
        <v>0</v>
      </c>
      <c r="AU1812" s="5">
        <f>IF(T1812&gt;0,RANK(T1812,(N1812:P1812,Q1812:AE1812)),0)</f>
        <v>0</v>
      </c>
      <c r="AV1812" s="5">
        <f>IF(S1812&gt;0,RANK(S1812,(N1812:P1812,Q1812:AE1812)),0)</f>
        <v>0</v>
      </c>
      <c r="AW1812" s="2">
        <f t="shared" si="730"/>
        <v>1.9826181423139598E-2</v>
      </c>
      <c r="AX1812" s="2">
        <f t="shared" si="731"/>
        <v>0</v>
      </c>
      <c r="AY1812" s="2">
        <f t="shared" si="732"/>
        <v>0</v>
      </c>
      <c r="AZ1812" s="2">
        <f t="shared" si="733"/>
        <v>0</v>
      </c>
      <c r="BB1812" t="s">
        <v>426</v>
      </c>
      <c r="BC1812" t="s">
        <v>293</v>
      </c>
      <c r="BD1812">
        <v>3</v>
      </c>
      <c r="BF1812" s="111">
        <v>31</v>
      </c>
      <c r="BG1812" s="113">
        <v>179</v>
      </c>
      <c r="BH1812" s="117">
        <f t="shared" si="724"/>
        <v>31179</v>
      </c>
      <c r="BJ1812" s="5" t="s">
        <v>3185</v>
      </c>
    </row>
    <row r="1813" spans="1:62" hidden="1" outlineLevel="1">
      <c r="A1813" t="s">
        <v>704</v>
      </c>
      <c r="B1813" t="s">
        <v>293</v>
      </c>
      <c r="C1813" s="1">
        <f t="shared" si="725"/>
        <v>1742</v>
      </c>
      <c r="D1813" s="5">
        <f>IF(N1813&gt;0, RANK(N1813,(N1813:P1813,Q1813:AE1813)),0)</f>
        <v>2</v>
      </c>
      <c r="E1813" s="5">
        <f>IF(O1813&gt;0,RANK(O1813,(N1813:P1813,Q1813:AE1813)),0)</f>
        <v>1</v>
      </c>
      <c r="F1813" s="5">
        <f>IF(P1813&gt;0,RANK(P1813,(N1813:P1813,Q1813:AE1813)),0)</f>
        <v>0</v>
      </c>
      <c r="G1813" s="131">
        <f t="shared" si="734"/>
        <v>816</v>
      </c>
      <c r="H1813" s="136">
        <f t="shared" si="735"/>
        <v>0.46842709529276694</v>
      </c>
      <c r="I1813" s="2"/>
      <c r="J1813" s="2">
        <f t="shared" si="726"/>
        <v>0.2537313432835821</v>
      </c>
      <c r="K1813" s="2">
        <f t="shared" si="727"/>
        <v>0.72215843857634898</v>
      </c>
      <c r="L1813" s="2">
        <f t="shared" si="728"/>
        <v>0</v>
      </c>
      <c r="M1813" s="2">
        <f t="shared" si="729"/>
        <v>2.4110218140068862E-2</v>
      </c>
      <c r="N1813" s="63">
        <v>442</v>
      </c>
      <c r="O1813" s="63">
        <v>1258</v>
      </c>
      <c r="P1813" s="63"/>
      <c r="Q1813" s="63">
        <v>31</v>
      </c>
      <c r="R1813" s="63"/>
      <c r="S1813" s="63"/>
      <c r="T1813" s="63"/>
      <c r="U1813" s="63"/>
      <c r="V1813" s="63"/>
      <c r="W1813" s="63">
        <v>5</v>
      </c>
      <c r="X1813" s="63"/>
      <c r="Y1813" s="63"/>
      <c r="Z1813" s="63"/>
      <c r="AA1813" s="63"/>
      <c r="AB1813" s="63"/>
      <c r="AC1813" s="63"/>
      <c r="AD1813" s="63"/>
      <c r="AE1813" s="63"/>
      <c r="AF1813" s="63"/>
      <c r="AG1813" s="63"/>
      <c r="AH1813" s="63"/>
      <c r="AI1813" s="63">
        <v>6</v>
      </c>
      <c r="AJ1813" s="63"/>
      <c r="AK1813" s="63"/>
      <c r="AL1813" s="63"/>
      <c r="AM1813" s="63"/>
      <c r="AN1813" s="63"/>
      <c r="AO1813" s="63"/>
      <c r="AP1813" s="63"/>
      <c r="AQ1813" s="63"/>
      <c r="AS1813" s="5">
        <f>IF(Q1813&gt;0,RANK(Q1813,(N1813:P1813,Q1813:AE1813)),0)</f>
        <v>3</v>
      </c>
      <c r="AT1813" s="5">
        <f>IF(R1813&gt;0,RANK(R1813,(N1813:P1813,Q1813:AE1813)),0)</f>
        <v>0</v>
      </c>
      <c r="AU1813" s="5">
        <f>IF(T1813&gt;0,RANK(T1813,(N1813:P1813,Q1813:AE1813)),0)</f>
        <v>0</v>
      </c>
      <c r="AV1813" s="5">
        <f>IF(S1813&gt;0,RANK(S1813,(N1813:P1813,Q1813:AE1813)),0)</f>
        <v>0</v>
      </c>
      <c r="AW1813" s="2">
        <f t="shared" si="730"/>
        <v>1.7795637198622274E-2</v>
      </c>
      <c r="AX1813" s="2">
        <f t="shared" si="731"/>
        <v>0</v>
      </c>
      <c r="AY1813" s="2">
        <f t="shared" si="732"/>
        <v>0</v>
      </c>
      <c r="AZ1813" s="2">
        <f t="shared" si="733"/>
        <v>0</v>
      </c>
      <c r="BB1813" t="s">
        <v>704</v>
      </c>
      <c r="BC1813" t="s">
        <v>293</v>
      </c>
      <c r="BD1813">
        <v>3</v>
      </c>
      <c r="BF1813" s="111">
        <v>31</v>
      </c>
      <c r="BG1813" s="113">
        <v>181</v>
      </c>
      <c r="BH1813" s="117">
        <f t="shared" si="724"/>
        <v>31181</v>
      </c>
      <c r="BJ1813" s="5" t="s">
        <v>3185</v>
      </c>
    </row>
    <row r="1814" spans="1:62" hidden="1" outlineLevel="1">
      <c r="A1814" t="s">
        <v>614</v>
      </c>
      <c r="B1814" t="s">
        <v>293</v>
      </c>
      <c r="C1814" s="1">
        <f t="shared" si="725"/>
        <v>448</v>
      </c>
      <c r="D1814" s="5">
        <f>IF(N1814&gt;0, RANK(N1814,(N1814:P1814,Q1814:AE1814)),0)</f>
        <v>2</v>
      </c>
      <c r="E1814" s="5">
        <f>IF(O1814&gt;0,RANK(O1814,(N1814:P1814,Q1814:AE1814)),0)</f>
        <v>1</v>
      </c>
      <c r="F1814" s="5">
        <f>IF(P1814&gt;0,RANK(P1814,(N1814:P1814,Q1814:AE1814)),0)</f>
        <v>0</v>
      </c>
      <c r="G1814" s="131">
        <f t="shared" si="734"/>
        <v>252</v>
      </c>
      <c r="H1814" s="136">
        <f t="shared" si="735"/>
        <v>0.5625</v>
      </c>
      <c r="I1814" s="2"/>
      <c r="J1814" s="2">
        <f t="shared" si="726"/>
        <v>0.20758928571428573</v>
      </c>
      <c r="K1814" s="2">
        <f t="shared" si="727"/>
        <v>0.7700892857142857</v>
      </c>
      <c r="L1814" s="2">
        <f t="shared" si="728"/>
        <v>0</v>
      </c>
      <c r="M1814" s="2">
        <f t="shared" si="729"/>
        <v>2.2321428571428603E-2</v>
      </c>
      <c r="N1814" s="63">
        <v>93</v>
      </c>
      <c r="O1814" s="63">
        <v>345</v>
      </c>
      <c r="P1814" s="63"/>
      <c r="Q1814" s="63">
        <v>8</v>
      </c>
      <c r="R1814" s="63"/>
      <c r="S1814" s="63"/>
      <c r="T1814" s="63"/>
      <c r="U1814" s="63"/>
      <c r="V1814" s="63"/>
      <c r="W1814" s="63">
        <v>2</v>
      </c>
      <c r="X1814" s="63"/>
      <c r="Y1814" s="63"/>
      <c r="Z1814" s="63"/>
      <c r="AA1814" s="63"/>
      <c r="AB1814" s="63"/>
      <c r="AC1814" s="63"/>
      <c r="AD1814" s="63"/>
      <c r="AE1814" s="63"/>
      <c r="AF1814" s="63"/>
      <c r="AG1814" s="63"/>
      <c r="AH1814" s="63"/>
      <c r="AI1814" s="63">
        <v>0</v>
      </c>
      <c r="AJ1814" s="63"/>
      <c r="AK1814" s="63"/>
      <c r="AL1814" s="63"/>
      <c r="AM1814" s="63"/>
      <c r="AN1814" s="63"/>
      <c r="AO1814" s="63"/>
      <c r="AP1814" s="63"/>
      <c r="AQ1814" s="63"/>
      <c r="AS1814" s="5">
        <f>IF(Q1814&gt;0,RANK(Q1814,(N1814:P1814,Q1814:AE1814)),0)</f>
        <v>3</v>
      </c>
      <c r="AT1814" s="5">
        <f>IF(R1814&gt;0,RANK(R1814,(N1814:P1814,Q1814:AE1814)),0)</f>
        <v>0</v>
      </c>
      <c r="AU1814" s="5">
        <f>IF(T1814&gt;0,RANK(T1814,(N1814:P1814,Q1814:AE1814)),0)</f>
        <v>0</v>
      </c>
      <c r="AV1814" s="5">
        <f>IF(S1814&gt;0,RANK(S1814,(N1814:P1814,Q1814:AE1814)),0)</f>
        <v>0</v>
      </c>
      <c r="AW1814" s="2">
        <f t="shared" si="730"/>
        <v>1.7857142857142856E-2</v>
      </c>
      <c r="AX1814" s="2">
        <f t="shared" si="731"/>
        <v>0</v>
      </c>
      <c r="AY1814" s="2">
        <f t="shared" si="732"/>
        <v>0</v>
      </c>
      <c r="AZ1814" s="2">
        <f t="shared" si="733"/>
        <v>0</v>
      </c>
      <c r="BB1814" t="s">
        <v>614</v>
      </c>
      <c r="BC1814" t="s">
        <v>293</v>
      </c>
      <c r="BD1814">
        <v>3</v>
      </c>
      <c r="BF1814" s="111">
        <v>31</v>
      </c>
      <c r="BG1814" s="113">
        <v>183</v>
      </c>
      <c r="BH1814" s="117">
        <f t="shared" si="724"/>
        <v>31183</v>
      </c>
      <c r="BJ1814" s="5" t="s">
        <v>3185</v>
      </c>
    </row>
    <row r="1815" spans="1:62" hidden="1" outlineLevel="1">
      <c r="A1815" t="s">
        <v>932</v>
      </c>
      <c r="B1815" t="s">
        <v>293</v>
      </c>
      <c r="C1815" s="1">
        <f t="shared" si="725"/>
        <v>6355</v>
      </c>
      <c r="D1815" s="5">
        <f>IF(N1815&gt;0, RANK(N1815,(N1815:P1815,Q1815:AE1815)),0)</f>
        <v>2</v>
      </c>
      <c r="E1815" s="5">
        <f>IF(O1815&gt;0,RANK(O1815,(N1815:P1815,Q1815:AE1815)),0)</f>
        <v>1</v>
      </c>
      <c r="F1815" s="5">
        <f>IF(P1815&gt;0,RANK(P1815,(N1815:P1815,Q1815:AE1815)),0)</f>
        <v>0</v>
      </c>
      <c r="G1815" s="131">
        <f t="shared" si="734"/>
        <v>3501</v>
      </c>
      <c r="H1815" s="136">
        <f t="shared" si="735"/>
        <v>0.55090479937057435</v>
      </c>
      <c r="I1815" s="2"/>
      <c r="J1815" s="2">
        <f t="shared" si="726"/>
        <v>0.21605035405192763</v>
      </c>
      <c r="K1815" s="2">
        <f t="shared" si="727"/>
        <v>0.76695515342250198</v>
      </c>
      <c r="L1815" s="2">
        <f t="shared" si="728"/>
        <v>0</v>
      </c>
      <c r="M1815" s="2">
        <f t="shared" si="729"/>
        <v>1.6994492525570393E-2</v>
      </c>
      <c r="N1815" s="63">
        <v>1373</v>
      </c>
      <c r="O1815" s="63">
        <v>4874</v>
      </c>
      <c r="P1815" s="63"/>
      <c r="Q1815" s="63">
        <v>61</v>
      </c>
      <c r="R1815" s="63"/>
      <c r="S1815" s="63"/>
      <c r="T1815" s="63"/>
      <c r="U1815" s="63"/>
      <c r="V1815" s="63"/>
      <c r="W1815" s="63">
        <v>27</v>
      </c>
      <c r="X1815" s="63"/>
      <c r="Y1815" s="63"/>
      <c r="Z1815" s="63"/>
      <c r="AA1815" s="63"/>
      <c r="AB1815" s="63"/>
      <c r="AC1815" s="63"/>
      <c r="AD1815" s="63"/>
      <c r="AE1815" s="63"/>
      <c r="AF1815" s="63"/>
      <c r="AG1815" s="63"/>
      <c r="AH1815" s="63"/>
      <c r="AI1815" s="63">
        <v>20</v>
      </c>
      <c r="AJ1815" s="63"/>
      <c r="AK1815" s="63"/>
      <c r="AL1815" s="63"/>
      <c r="AM1815" s="63"/>
      <c r="AN1815" s="63"/>
      <c r="AO1815" s="63"/>
      <c r="AP1815" s="63"/>
      <c r="AQ1815" s="63"/>
      <c r="AS1815" s="5">
        <f>IF(Q1815&gt;0,RANK(Q1815,(N1815:P1815,Q1815:AE1815)),0)</f>
        <v>3</v>
      </c>
      <c r="AT1815" s="5">
        <f>IF(R1815&gt;0,RANK(R1815,(N1815:P1815,Q1815:AE1815)),0)</f>
        <v>0</v>
      </c>
      <c r="AU1815" s="5">
        <f>IF(T1815&gt;0,RANK(T1815,(N1815:P1815,Q1815:AE1815)),0)</f>
        <v>0</v>
      </c>
      <c r="AV1815" s="5">
        <f>IF(S1815&gt;0,RANK(S1815,(N1815:P1815,Q1815:AE1815)),0)</f>
        <v>0</v>
      </c>
      <c r="AW1815" s="2">
        <f t="shared" si="730"/>
        <v>9.5987411487018105E-3</v>
      </c>
      <c r="AX1815" s="2">
        <f t="shared" si="731"/>
        <v>0</v>
      </c>
      <c r="AY1815" s="2">
        <f t="shared" si="732"/>
        <v>0</v>
      </c>
      <c r="AZ1815" s="2">
        <f t="shared" si="733"/>
        <v>0</v>
      </c>
      <c r="BB1815" t="s">
        <v>932</v>
      </c>
      <c r="BC1815" t="s">
        <v>293</v>
      </c>
      <c r="BD1815">
        <v>3</v>
      </c>
      <c r="BF1815" s="111">
        <v>31</v>
      </c>
      <c r="BG1815" s="113">
        <v>185</v>
      </c>
      <c r="BH1815" s="117">
        <f t="shared" si="724"/>
        <v>31185</v>
      </c>
      <c r="BJ1815" s="5" t="s">
        <v>3185</v>
      </c>
    </row>
    <row r="1816" spans="1:62" collapsed="1">
      <c r="A1816" t="s">
        <v>432</v>
      </c>
      <c r="B1816" t="s">
        <v>548</v>
      </c>
      <c r="C1816" s="1">
        <f t="shared" si="725"/>
        <v>794379</v>
      </c>
      <c r="D1816" s="5">
        <f>IF(N1816&gt;0, RANK(N1816,(N1816:P1816,Q1816:AE1816)),0)</f>
        <v>2</v>
      </c>
      <c r="E1816" s="5">
        <f>IF(O1816&gt;0,RANK(O1816,(N1816:P1816,Q1816:AE1816)),0)</f>
        <v>1</v>
      </c>
      <c r="F1816" s="5">
        <f>IF(P1816&gt;0,RANK(P1816,(N1816:P1816,Q1816:AE1816)),0)</f>
        <v>0</v>
      </c>
      <c r="G1816" s="131">
        <f t="shared" si="734"/>
        <v>172983</v>
      </c>
      <c r="H1816" s="136">
        <f t="shared" si="735"/>
        <v>0.21775877761119064</v>
      </c>
      <c r="I1816" s="2"/>
      <c r="J1816" s="2">
        <f t="shared" si="726"/>
        <v>0.38027314417928976</v>
      </c>
      <c r="K1816" s="2">
        <f t="shared" si="727"/>
        <v>0.59803192179048037</v>
      </c>
      <c r="L1816" s="2">
        <f t="shared" si="728"/>
        <v>0</v>
      </c>
      <c r="M1816" s="2">
        <f t="shared" si="729"/>
        <v>2.1694934030229929E-2</v>
      </c>
      <c r="N1816" s="63">
        <f>SUM(N1723:N1815)</f>
        <v>302081</v>
      </c>
      <c r="O1816" s="63">
        <f>SUM(O1723:O1815)</f>
        <v>475064</v>
      </c>
      <c r="P1816" s="63">
        <f>SUM(P1723:P1815)</f>
        <v>0</v>
      </c>
      <c r="Q1816" s="63">
        <f>SUM(Q1723:Q1815)</f>
        <v>11109</v>
      </c>
      <c r="R1816" s="63"/>
      <c r="S1816" s="63"/>
      <c r="T1816" s="63"/>
      <c r="U1816" s="63"/>
      <c r="V1816" s="63"/>
      <c r="W1816" s="63">
        <f>SUM(W1723:W1815)</f>
        <v>3717</v>
      </c>
      <c r="X1816" s="63"/>
      <c r="Y1816" s="63"/>
      <c r="Z1816" s="63"/>
      <c r="AA1816" s="63"/>
      <c r="AB1816" s="63"/>
      <c r="AC1816" s="63"/>
      <c r="AD1816" s="63"/>
      <c r="AE1816" s="63"/>
      <c r="AF1816" s="63"/>
      <c r="AG1816" s="63"/>
      <c r="AH1816" s="63"/>
      <c r="AI1816" s="63">
        <f>SUM(AI1723:AI1815)</f>
        <v>2408</v>
      </c>
      <c r="AJ1816" s="63"/>
      <c r="AK1816" s="63"/>
      <c r="AL1816" s="63"/>
      <c r="AM1816" s="63"/>
      <c r="AN1816" s="63"/>
      <c r="AO1816" s="63"/>
      <c r="AP1816" s="63"/>
      <c r="AQ1816" s="63"/>
      <c r="AS1816" s="5">
        <f>IF(Q1816&gt;0,RANK(Q1816,(N1816:P1816,Q1816:AE1816)),0)</f>
        <v>3</v>
      </c>
      <c r="AT1816" s="5">
        <f>IF(R1816&gt;0,RANK(R1816,(N1816:P1816,Q1816:AE1816)),0)</f>
        <v>0</v>
      </c>
      <c r="AU1816" s="5">
        <f>IF(T1816&gt;0,RANK(T1816,(N1816:P1816,Q1816:AE1816)),0)</f>
        <v>0</v>
      </c>
      <c r="AV1816" s="5">
        <f>IF(S1816&gt;0,RANK(S1816,(N1816:P1816,Q1816:AE1816)),0)</f>
        <v>0</v>
      </c>
      <c r="AW1816" s="2">
        <f t="shared" si="730"/>
        <v>1.3984508653929674E-2</v>
      </c>
      <c r="AX1816" s="2">
        <f t="shared" si="731"/>
        <v>0</v>
      </c>
      <c r="AY1816" s="2">
        <f t="shared" si="732"/>
        <v>0</v>
      </c>
      <c r="AZ1816" s="2">
        <f t="shared" si="733"/>
        <v>0</v>
      </c>
      <c r="BB1816" t="s">
        <v>432</v>
      </c>
      <c r="BC1816" t="s">
        <v>548</v>
      </c>
      <c r="BF1816" s="111">
        <v>31</v>
      </c>
      <c r="BG1816" s="113"/>
      <c r="BH1816" s="111">
        <v>31</v>
      </c>
      <c r="BJ1816" s="5" t="s">
        <v>718</v>
      </c>
    </row>
    <row r="1817" spans="1:62">
      <c r="C1817" s="1"/>
      <c r="E1817" s="5"/>
      <c r="F1817" s="5"/>
      <c r="G1817" s="131"/>
      <c r="H1817" s="136"/>
      <c r="I1817" s="2"/>
      <c r="N1817" s="63"/>
      <c r="O1817" s="63"/>
      <c r="P1817" s="63"/>
      <c r="Q1817" s="63"/>
      <c r="R1817" s="63"/>
      <c r="S1817" s="63"/>
      <c r="T1817" s="63"/>
      <c r="U1817" s="63"/>
      <c r="V1817" s="63"/>
      <c r="W1817" s="63"/>
      <c r="X1817" s="63"/>
      <c r="Y1817" s="63"/>
      <c r="Z1817" s="63"/>
      <c r="AA1817" s="63"/>
      <c r="AB1817" s="63"/>
      <c r="AC1817" s="63"/>
      <c r="AD1817" s="63"/>
      <c r="AE1817" s="63"/>
      <c r="AF1817" s="63"/>
      <c r="AG1817" s="63"/>
      <c r="AH1817" s="63"/>
      <c r="AI1817" s="63"/>
      <c r="AJ1817" s="63"/>
      <c r="AK1817" s="63"/>
      <c r="AL1817" s="63"/>
      <c r="AM1817" s="63"/>
      <c r="AN1817" s="63"/>
      <c r="AO1817" s="63"/>
      <c r="AP1817" s="63"/>
      <c r="AQ1817" s="63"/>
      <c r="AS1817" s="5"/>
      <c r="AT1817" s="5"/>
      <c r="AU1817" s="5"/>
      <c r="AV1817" s="5"/>
      <c r="BF1817" s="111"/>
      <c r="BG1817" s="113"/>
      <c r="BH1817" s="117"/>
    </row>
    <row r="1818" spans="1:62" hidden="1" outlineLevel="1">
      <c r="A1818" t="s">
        <v>482</v>
      </c>
      <c r="B1818" t="s">
        <v>273</v>
      </c>
      <c r="C1818" s="1">
        <f t="shared" ref="C1818:C1835" si="736">SUM(N1818:AQ1818)</f>
        <v>23319</v>
      </c>
      <c r="D1818" s="5">
        <f>IF(N1818&gt;0, RANK(N1818,(N1818:P1818,Q1818:AE1818)),0)</f>
        <v>2</v>
      </c>
      <c r="E1818" s="5">
        <f>IF(O1818&gt;0,RANK(O1818,(N1818:P1818,Q1818:AE1818)),0)</f>
        <v>1</v>
      </c>
      <c r="F1818" s="5">
        <f>IF(P1818&gt;0,RANK(P1818,(N1818:P1818,Q1818:AE1818)),0)</f>
        <v>0</v>
      </c>
      <c r="G1818" s="131">
        <f t="shared" si="734"/>
        <v>2103</v>
      </c>
      <c r="H1818" s="136">
        <f t="shared" si="735"/>
        <v>9.018397015309404E-2</v>
      </c>
      <c r="I1818" s="2"/>
      <c r="J1818" s="2">
        <f t="shared" ref="J1818:J1835" si="737">IF($C1818=0,"-",N1818/$C1818)</f>
        <v>0.44131394999785584</v>
      </c>
      <c r="K1818" s="2">
        <f t="shared" ref="K1818:K1835" si="738">IF($C1818=0,"-",O1818/$C1818)</f>
        <v>0.53149792015094988</v>
      </c>
      <c r="L1818" s="2">
        <f t="shared" ref="L1818:L1835" si="739">IF($C1818=0,"-",P1818/$C1818)</f>
        <v>0</v>
      </c>
      <c r="M1818" s="2">
        <f t="shared" ref="M1818:M1835" si="740">IF(C1818=0,"-",(1-J1818-K1818-L1818))</f>
        <v>2.7188129851194343E-2</v>
      </c>
      <c r="N1818" s="63">
        <v>10291</v>
      </c>
      <c r="O1818" s="63">
        <v>12394</v>
      </c>
      <c r="P1818" s="63"/>
      <c r="Q1818" s="63">
        <v>286</v>
      </c>
      <c r="R1818" s="63"/>
      <c r="S1818" s="63">
        <v>136</v>
      </c>
      <c r="T1818" s="63"/>
      <c r="U1818" s="63"/>
      <c r="V1818" s="63"/>
      <c r="W1818" s="63"/>
      <c r="X1818" s="63"/>
      <c r="Y1818" s="63"/>
      <c r="Z1818" s="63"/>
      <c r="AA1818" s="63">
        <v>212</v>
      </c>
      <c r="AB1818" s="63"/>
      <c r="AC1818" s="63"/>
      <c r="AD1818" s="63"/>
      <c r="AE1818" s="63"/>
      <c r="AF1818" s="63"/>
      <c r="AG1818" s="63"/>
      <c r="AH1818" s="63"/>
      <c r="AI1818" s="63"/>
      <c r="AJ1818" s="63"/>
      <c r="AK1818" s="63"/>
      <c r="AL1818" s="63"/>
      <c r="AM1818" s="63"/>
      <c r="AN1818" s="63"/>
      <c r="AO1818" s="63"/>
      <c r="AP1818" s="63"/>
      <c r="AQ1818" s="63"/>
      <c r="AS1818" s="5">
        <f>IF(Q1818&gt;0,RANK(Q1818,(N1818:P1818,Q1818:AE1818)),0)</f>
        <v>3</v>
      </c>
      <c r="AT1818" s="5">
        <f>IF(R1818&gt;0,RANK(R1818,(N1818:P1818,Q1818:AE1818)),0)</f>
        <v>0</v>
      </c>
      <c r="AU1818" s="5">
        <f>IF(T1818&gt;0,RANK(T1818,(N1818:P1818,Q1818:AE1818)),0)</f>
        <v>0</v>
      </c>
      <c r="AV1818" s="5">
        <f>IF(S1818&gt;0,RANK(S1818,(N1818:P1818,Q1818:AE1818)),0)</f>
        <v>5</v>
      </c>
      <c r="AW1818" s="2">
        <f t="shared" ref="AW1818:AW1835" si="741">IF($C1818=0,"-",Q1818/$C1818)</f>
        <v>1.2264676872936232E-2</v>
      </c>
      <c r="AX1818" s="2">
        <f t="shared" ref="AX1818:AX1835" si="742">IF($C1818=0,"-",R1818/$C1818)</f>
        <v>0</v>
      </c>
      <c r="AY1818" s="2">
        <f t="shared" ref="AY1818:AY1835" si="743">IF($C1818=0,"-",T1818/$C1818)</f>
        <v>0</v>
      </c>
      <c r="AZ1818" s="2">
        <f t="shared" ref="AZ1818:AZ1835" si="744">IF($C1818=0,"-",S1818/$C1818)</f>
        <v>5.8321540374801665E-3</v>
      </c>
      <c r="BB1818" t="s">
        <v>482</v>
      </c>
      <c r="BC1818" t="s">
        <v>273</v>
      </c>
      <c r="BD1818">
        <v>2</v>
      </c>
      <c r="BF1818" s="111">
        <v>32</v>
      </c>
      <c r="BG1818" s="113">
        <v>510</v>
      </c>
      <c r="BH1818" s="117">
        <f t="shared" si="724"/>
        <v>32510</v>
      </c>
      <c r="BJ1818" s="5" t="s">
        <v>1257</v>
      </c>
    </row>
    <row r="1819" spans="1:62" hidden="1" outlineLevel="1">
      <c r="A1819" t="s">
        <v>78</v>
      </c>
      <c r="B1819" t="s">
        <v>273</v>
      </c>
      <c r="C1819" s="1">
        <f t="shared" si="736"/>
        <v>10265</v>
      </c>
      <c r="D1819" s="5">
        <f>IF(N1819&gt;0, RANK(N1819,(N1819:P1819,Q1819:AE1819)),0)</f>
        <v>2</v>
      </c>
      <c r="E1819" s="5">
        <f>IF(O1819&gt;0,RANK(O1819,(N1819:P1819,Q1819:AE1819)),0)</f>
        <v>1</v>
      </c>
      <c r="F1819" s="5">
        <f>IF(P1819&gt;0,RANK(P1819,(N1819:P1819,Q1819:AE1819)),0)</f>
        <v>0</v>
      </c>
      <c r="G1819" s="131">
        <f t="shared" si="734"/>
        <v>4100</v>
      </c>
      <c r="H1819" s="136">
        <f t="shared" si="735"/>
        <v>0.39941548952752071</v>
      </c>
      <c r="I1819" s="2"/>
      <c r="J1819" s="2">
        <f t="shared" si="737"/>
        <v>0.28845591816853383</v>
      </c>
      <c r="K1819" s="2">
        <f t="shared" si="738"/>
        <v>0.68787140769605459</v>
      </c>
      <c r="L1819" s="2">
        <f t="shared" si="739"/>
        <v>0</v>
      </c>
      <c r="M1819" s="2">
        <f t="shared" si="740"/>
        <v>2.3672674135411631E-2</v>
      </c>
      <c r="N1819" s="63">
        <v>2961</v>
      </c>
      <c r="O1819" s="63">
        <v>7061</v>
      </c>
      <c r="P1819" s="63"/>
      <c r="Q1819" s="63">
        <v>84</v>
      </c>
      <c r="R1819" s="63"/>
      <c r="S1819" s="63">
        <v>76</v>
      </c>
      <c r="T1819" s="63"/>
      <c r="U1819" s="63"/>
      <c r="V1819" s="63"/>
      <c r="W1819" s="63"/>
      <c r="X1819" s="63"/>
      <c r="Y1819" s="63"/>
      <c r="Z1819" s="63"/>
      <c r="AA1819" s="63">
        <v>83</v>
      </c>
      <c r="AB1819" s="63"/>
      <c r="AC1819" s="63"/>
      <c r="AD1819" s="63"/>
      <c r="AE1819" s="63"/>
      <c r="AF1819" s="63"/>
      <c r="AG1819" s="63"/>
      <c r="AH1819" s="63"/>
      <c r="AI1819" s="63"/>
      <c r="AJ1819" s="63"/>
      <c r="AK1819" s="63"/>
      <c r="AL1819" s="63"/>
      <c r="AM1819" s="63"/>
      <c r="AN1819" s="63"/>
      <c r="AO1819" s="63"/>
      <c r="AP1819" s="63"/>
      <c r="AQ1819" s="63"/>
      <c r="AS1819" s="5">
        <f>IF(Q1819&gt;0,RANK(Q1819,(N1819:P1819,Q1819:AE1819)),0)</f>
        <v>3</v>
      </c>
      <c r="AT1819" s="5">
        <f>IF(R1819&gt;0,RANK(R1819,(N1819:P1819,Q1819:AE1819)),0)</f>
        <v>0</v>
      </c>
      <c r="AU1819" s="5">
        <f>IF(T1819&gt;0,RANK(T1819,(N1819:P1819,Q1819:AE1819)),0)</f>
        <v>0</v>
      </c>
      <c r="AV1819" s="5">
        <f>IF(S1819&gt;0,RANK(S1819,(N1819:P1819,Q1819:AE1819)),0)</f>
        <v>5</v>
      </c>
      <c r="AW1819" s="2">
        <f t="shared" si="741"/>
        <v>8.1831466147101808E-3</v>
      </c>
      <c r="AX1819" s="2">
        <f t="shared" si="742"/>
        <v>0</v>
      </c>
      <c r="AY1819" s="2">
        <f t="shared" si="743"/>
        <v>0</v>
      </c>
      <c r="AZ1819" s="2">
        <f t="shared" si="744"/>
        <v>7.4037993180711154E-3</v>
      </c>
      <c r="BB1819" t="s">
        <v>78</v>
      </c>
      <c r="BC1819" t="s">
        <v>273</v>
      </c>
      <c r="BD1819">
        <v>2</v>
      </c>
      <c r="BF1819" s="111">
        <v>32</v>
      </c>
      <c r="BG1819" s="113">
        <v>1</v>
      </c>
      <c r="BH1819" s="117">
        <f t="shared" si="724"/>
        <v>32001</v>
      </c>
      <c r="BJ1819" s="5" t="s">
        <v>3185</v>
      </c>
    </row>
    <row r="1820" spans="1:62" hidden="1" outlineLevel="1">
      <c r="A1820" t="s">
        <v>395</v>
      </c>
      <c r="B1820" t="s">
        <v>273</v>
      </c>
      <c r="C1820" s="1">
        <f t="shared" si="736"/>
        <v>691190</v>
      </c>
      <c r="D1820" s="5">
        <f>IF(N1820&gt;0, RANK(N1820,(N1820:P1820,Q1820:AE1820)),0)</f>
        <v>1</v>
      </c>
      <c r="E1820" s="5">
        <f>IF(O1820&gt;0,RANK(O1820,(N1820:P1820,Q1820:AE1820)),0)</f>
        <v>2</v>
      </c>
      <c r="F1820" s="5">
        <f>IF(P1820&gt;0,RANK(P1820,(N1820:P1820,Q1820:AE1820)),0)</f>
        <v>0</v>
      </c>
      <c r="G1820" s="131">
        <f t="shared" si="734"/>
        <v>100883</v>
      </c>
      <c r="H1820" s="136">
        <f t="shared" si="735"/>
        <v>0.14595552597693831</v>
      </c>
      <c r="I1820" s="2"/>
      <c r="J1820" s="2">
        <f t="shared" si="737"/>
        <v>0.56415168043519148</v>
      </c>
      <c r="K1820" s="2">
        <f t="shared" si="738"/>
        <v>0.41819615445825314</v>
      </c>
      <c r="L1820" s="2">
        <f t="shared" si="739"/>
        <v>0</v>
      </c>
      <c r="M1820" s="2">
        <f t="shared" si="740"/>
        <v>1.7652165106555373E-2</v>
      </c>
      <c r="N1820" s="63">
        <v>389936</v>
      </c>
      <c r="O1820" s="63">
        <v>289053</v>
      </c>
      <c r="P1820" s="63"/>
      <c r="Q1820" s="63">
        <v>7064</v>
      </c>
      <c r="R1820" s="63"/>
      <c r="S1820" s="63">
        <v>1690</v>
      </c>
      <c r="T1820" s="63"/>
      <c r="U1820" s="63"/>
      <c r="V1820" s="63"/>
      <c r="W1820" s="63"/>
      <c r="X1820" s="63"/>
      <c r="Y1820" s="63"/>
      <c r="Z1820" s="63"/>
      <c r="AA1820" s="63">
        <v>3447</v>
      </c>
      <c r="AB1820" s="63"/>
      <c r="AC1820" s="63"/>
      <c r="AD1820" s="63"/>
      <c r="AE1820" s="63"/>
      <c r="AF1820" s="63"/>
      <c r="AG1820" s="63"/>
      <c r="AH1820" s="63"/>
      <c r="AI1820" s="63"/>
      <c r="AJ1820" s="63"/>
      <c r="AK1820" s="63"/>
      <c r="AL1820" s="63"/>
      <c r="AM1820" s="63"/>
      <c r="AN1820" s="63"/>
      <c r="AO1820" s="63"/>
      <c r="AP1820" s="63"/>
      <c r="AQ1820" s="63"/>
      <c r="AS1820" s="5">
        <f>IF(Q1820&gt;0,RANK(Q1820,(N1820:P1820,Q1820:AE1820)),0)</f>
        <v>3</v>
      </c>
      <c r="AT1820" s="5">
        <f>IF(R1820&gt;0,RANK(R1820,(N1820:P1820,Q1820:AE1820)),0)</f>
        <v>0</v>
      </c>
      <c r="AU1820" s="5">
        <f>IF(T1820&gt;0,RANK(T1820,(N1820:P1820,Q1820:AE1820)),0)</f>
        <v>0</v>
      </c>
      <c r="AV1820" s="5">
        <f>IF(S1820&gt;0,RANK(S1820,(N1820:P1820,Q1820:AE1820)),0)</f>
        <v>5</v>
      </c>
      <c r="AW1820" s="2">
        <f t="shared" si="741"/>
        <v>1.0220055267003285E-2</v>
      </c>
      <c r="AX1820" s="2">
        <f t="shared" si="742"/>
        <v>0</v>
      </c>
      <c r="AY1820" s="2">
        <f t="shared" si="743"/>
        <v>0</v>
      </c>
      <c r="AZ1820" s="2">
        <f t="shared" si="744"/>
        <v>2.4450585222587132E-3</v>
      </c>
      <c r="BB1820" t="s">
        <v>395</v>
      </c>
      <c r="BC1820" t="s">
        <v>273</v>
      </c>
      <c r="BF1820" s="111">
        <v>32</v>
      </c>
      <c r="BG1820" s="113">
        <v>3</v>
      </c>
      <c r="BH1820" s="117">
        <f t="shared" si="724"/>
        <v>32003</v>
      </c>
      <c r="BJ1820" s="5" t="s">
        <v>3185</v>
      </c>
    </row>
    <row r="1821" spans="1:62" hidden="1" outlineLevel="1">
      <c r="A1821" t="s">
        <v>1156</v>
      </c>
      <c r="B1821" t="s">
        <v>273</v>
      </c>
      <c r="C1821" s="1">
        <f t="shared" si="736"/>
        <v>26075</v>
      </c>
      <c r="D1821" s="5">
        <f>IF(N1821&gt;0, RANK(N1821,(N1821:P1821,Q1821:AE1821)),0)</f>
        <v>2</v>
      </c>
      <c r="E1821" s="5">
        <f>IF(O1821&gt;0,RANK(O1821,(N1821:P1821,Q1821:AE1821)),0)</f>
        <v>1</v>
      </c>
      <c r="F1821" s="5">
        <f>IF(P1821&gt;0,RANK(P1821,(N1821:P1821,Q1821:AE1821)),0)</f>
        <v>0</v>
      </c>
      <c r="G1821" s="131">
        <f t="shared" si="734"/>
        <v>6979</v>
      </c>
      <c r="H1821" s="136">
        <f t="shared" si="735"/>
        <v>0.2676510067114094</v>
      </c>
      <c r="I1821" s="2"/>
      <c r="J1821" s="2">
        <f t="shared" si="737"/>
        <v>0.35654841802492809</v>
      </c>
      <c r="K1821" s="2">
        <f t="shared" si="738"/>
        <v>0.62419942473633749</v>
      </c>
      <c r="L1821" s="2">
        <f t="shared" si="739"/>
        <v>0</v>
      </c>
      <c r="M1821" s="2">
        <f t="shared" si="740"/>
        <v>1.9252157238734413E-2</v>
      </c>
      <c r="N1821" s="63">
        <v>9297</v>
      </c>
      <c r="O1821" s="63">
        <v>16276</v>
      </c>
      <c r="P1821" s="63"/>
      <c r="Q1821" s="63">
        <v>275</v>
      </c>
      <c r="R1821" s="63"/>
      <c r="S1821" s="63">
        <v>73</v>
      </c>
      <c r="T1821" s="63"/>
      <c r="U1821" s="63"/>
      <c r="V1821" s="63"/>
      <c r="W1821" s="63"/>
      <c r="X1821" s="63"/>
      <c r="Y1821" s="63"/>
      <c r="Z1821" s="63"/>
      <c r="AA1821" s="63">
        <v>154</v>
      </c>
      <c r="AB1821" s="63"/>
      <c r="AC1821" s="63"/>
      <c r="AD1821" s="63"/>
      <c r="AE1821" s="63"/>
      <c r="AF1821" s="63"/>
      <c r="AG1821" s="63"/>
      <c r="AH1821" s="63"/>
      <c r="AI1821" s="63"/>
      <c r="AJ1821" s="63"/>
      <c r="AK1821" s="63"/>
      <c r="AL1821" s="63"/>
      <c r="AM1821" s="63"/>
      <c r="AN1821" s="63"/>
      <c r="AO1821" s="63"/>
      <c r="AP1821" s="63"/>
      <c r="AQ1821" s="63"/>
      <c r="AS1821" s="5">
        <f>IF(Q1821&gt;0,RANK(Q1821,(N1821:P1821,Q1821:AE1821)),0)</f>
        <v>3</v>
      </c>
      <c r="AT1821" s="5">
        <f>IF(R1821&gt;0,RANK(R1821,(N1821:P1821,Q1821:AE1821)),0)</f>
        <v>0</v>
      </c>
      <c r="AU1821" s="5">
        <f>IF(T1821&gt;0,RANK(T1821,(N1821:P1821,Q1821:AE1821)),0)</f>
        <v>0</v>
      </c>
      <c r="AV1821" s="5">
        <f>IF(S1821&gt;0,RANK(S1821,(N1821:P1821,Q1821:AE1821)),0)</f>
        <v>5</v>
      </c>
      <c r="AW1821" s="2">
        <f t="shared" si="741"/>
        <v>1.0546500479386385E-2</v>
      </c>
      <c r="AX1821" s="2">
        <f t="shared" si="742"/>
        <v>0</v>
      </c>
      <c r="AY1821" s="2">
        <f t="shared" si="743"/>
        <v>0</v>
      </c>
      <c r="AZ1821" s="2">
        <f t="shared" si="744"/>
        <v>2.7996164908916585E-3</v>
      </c>
      <c r="BB1821" t="s">
        <v>1156</v>
      </c>
      <c r="BC1821" t="s">
        <v>273</v>
      </c>
      <c r="BD1821">
        <v>2</v>
      </c>
      <c r="BF1821" s="111">
        <v>32</v>
      </c>
      <c r="BG1821" s="113">
        <v>5</v>
      </c>
      <c r="BH1821" s="117">
        <f t="shared" si="724"/>
        <v>32005</v>
      </c>
      <c r="BJ1821" s="5" t="s">
        <v>3185</v>
      </c>
    </row>
    <row r="1822" spans="1:62" hidden="1" outlineLevel="1">
      <c r="A1822" t="s">
        <v>631</v>
      </c>
      <c r="B1822" t="s">
        <v>273</v>
      </c>
      <c r="C1822" s="1">
        <f t="shared" si="736"/>
        <v>15986</v>
      </c>
      <c r="D1822" s="5">
        <f>IF(N1822&gt;0, RANK(N1822,(N1822:P1822,Q1822:AE1822)),0)</f>
        <v>2</v>
      </c>
      <c r="E1822" s="5">
        <f>IF(O1822&gt;0,RANK(O1822,(N1822:P1822,Q1822:AE1822)),0)</f>
        <v>1</v>
      </c>
      <c r="F1822" s="5">
        <f>IF(P1822&gt;0,RANK(P1822,(N1822:P1822,Q1822:AE1822)),0)</f>
        <v>0</v>
      </c>
      <c r="G1822" s="131">
        <f t="shared" si="734"/>
        <v>8503</v>
      </c>
      <c r="H1822" s="136">
        <f t="shared" si="735"/>
        <v>0.53190291505066933</v>
      </c>
      <c r="I1822" s="2"/>
      <c r="J1822" s="2">
        <f t="shared" si="737"/>
        <v>0.21962967596647065</v>
      </c>
      <c r="K1822" s="2">
        <f t="shared" si="738"/>
        <v>0.75153259101713998</v>
      </c>
      <c r="L1822" s="2">
        <f t="shared" si="739"/>
        <v>0</v>
      </c>
      <c r="M1822" s="2">
        <f t="shared" si="740"/>
        <v>2.8837733016389366E-2</v>
      </c>
      <c r="N1822" s="63">
        <v>3511</v>
      </c>
      <c r="O1822" s="63">
        <v>12014</v>
      </c>
      <c r="P1822" s="63"/>
      <c r="Q1822" s="63">
        <v>174</v>
      </c>
      <c r="R1822" s="63"/>
      <c r="S1822" s="63">
        <v>147</v>
      </c>
      <c r="T1822" s="63"/>
      <c r="U1822" s="63"/>
      <c r="V1822" s="63"/>
      <c r="W1822" s="63"/>
      <c r="X1822" s="63"/>
      <c r="Y1822" s="63"/>
      <c r="Z1822" s="63"/>
      <c r="AA1822" s="63">
        <v>140</v>
      </c>
      <c r="AB1822" s="63"/>
      <c r="AC1822" s="63"/>
      <c r="AD1822" s="63"/>
      <c r="AE1822" s="63"/>
      <c r="AF1822" s="63"/>
      <c r="AG1822" s="63"/>
      <c r="AH1822" s="63"/>
      <c r="AI1822" s="63"/>
      <c r="AJ1822" s="63"/>
      <c r="AK1822" s="63"/>
      <c r="AL1822" s="63"/>
      <c r="AM1822" s="63"/>
      <c r="AN1822" s="63"/>
      <c r="AO1822" s="63"/>
      <c r="AP1822" s="63"/>
      <c r="AQ1822" s="63"/>
      <c r="AS1822" s="5">
        <f>IF(Q1822&gt;0,RANK(Q1822,(N1822:P1822,Q1822:AE1822)),0)</f>
        <v>3</v>
      </c>
      <c r="AT1822" s="5">
        <f>IF(R1822&gt;0,RANK(R1822,(N1822:P1822,Q1822:AE1822)),0)</f>
        <v>0</v>
      </c>
      <c r="AU1822" s="5">
        <f>IF(T1822&gt;0,RANK(T1822,(N1822:P1822,Q1822:AE1822)),0)</f>
        <v>0</v>
      </c>
      <c r="AV1822" s="5">
        <f>IF(S1822&gt;0,RANK(S1822,(N1822:P1822,Q1822:AE1822)),0)</f>
        <v>4</v>
      </c>
      <c r="AW1822" s="2">
        <f t="shared" si="741"/>
        <v>1.0884523958463656E-2</v>
      </c>
      <c r="AX1822" s="2">
        <f t="shared" si="742"/>
        <v>0</v>
      </c>
      <c r="AY1822" s="2">
        <f t="shared" si="743"/>
        <v>0</v>
      </c>
      <c r="AZ1822" s="2">
        <f t="shared" si="744"/>
        <v>9.1955461028399854E-3</v>
      </c>
      <c r="BB1822" t="s">
        <v>631</v>
      </c>
      <c r="BC1822" t="s">
        <v>273</v>
      </c>
      <c r="BD1822">
        <v>2</v>
      </c>
      <c r="BF1822" s="111">
        <v>32</v>
      </c>
      <c r="BG1822" s="113">
        <v>7</v>
      </c>
      <c r="BH1822" s="117">
        <f t="shared" si="724"/>
        <v>32007</v>
      </c>
      <c r="BJ1822" s="5" t="s">
        <v>3185</v>
      </c>
    </row>
    <row r="1823" spans="1:62" hidden="1" outlineLevel="1">
      <c r="A1823" t="s">
        <v>316</v>
      </c>
      <c r="B1823" t="s">
        <v>273</v>
      </c>
      <c r="C1823" s="1">
        <f t="shared" si="736"/>
        <v>435</v>
      </c>
      <c r="D1823" s="5">
        <f>IF(N1823&gt;0, RANK(N1823,(N1823:P1823,Q1823:AE1823)),0)</f>
        <v>2</v>
      </c>
      <c r="E1823" s="5">
        <f>IF(O1823&gt;0,RANK(O1823,(N1823:P1823,Q1823:AE1823)),0)</f>
        <v>1</v>
      </c>
      <c r="F1823" s="5">
        <f>IF(P1823&gt;0,RANK(P1823,(N1823:P1823,Q1823:AE1823)),0)</f>
        <v>0</v>
      </c>
      <c r="G1823" s="131">
        <f t="shared" si="734"/>
        <v>225</v>
      </c>
      <c r="H1823" s="136">
        <f t="shared" si="735"/>
        <v>0.51724137931034486</v>
      </c>
      <c r="I1823" s="2"/>
      <c r="J1823" s="2">
        <f t="shared" si="737"/>
        <v>0.21149425287356322</v>
      </c>
      <c r="K1823" s="2">
        <f t="shared" si="738"/>
        <v>0.72873563218390802</v>
      </c>
      <c r="L1823" s="2">
        <f t="shared" si="739"/>
        <v>0</v>
      </c>
      <c r="M1823" s="2">
        <f t="shared" si="740"/>
        <v>5.9770114942528707E-2</v>
      </c>
      <c r="N1823" s="63">
        <v>92</v>
      </c>
      <c r="O1823" s="63">
        <v>317</v>
      </c>
      <c r="P1823" s="63"/>
      <c r="Q1823" s="63">
        <v>14</v>
      </c>
      <c r="R1823" s="63"/>
      <c r="S1823" s="63">
        <v>9</v>
      </c>
      <c r="T1823" s="63"/>
      <c r="U1823" s="63"/>
      <c r="V1823" s="63"/>
      <c r="W1823" s="63"/>
      <c r="X1823" s="63"/>
      <c r="Y1823" s="63"/>
      <c r="Z1823" s="63"/>
      <c r="AA1823" s="63">
        <v>3</v>
      </c>
      <c r="AB1823" s="63"/>
      <c r="AC1823" s="63"/>
      <c r="AD1823" s="63"/>
      <c r="AE1823" s="63"/>
      <c r="AF1823" s="63"/>
      <c r="AG1823" s="63"/>
      <c r="AH1823" s="63"/>
      <c r="AI1823" s="63"/>
      <c r="AJ1823" s="63"/>
      <c r="AK1823" s="63"/>
      <c r="AL1823" s="63"/>
      <c r="AM1823" s="63"/>
      <c r="AN1823" s="63"/>
      <c r="AO1823" s="63"/>
      <c r="AP1823" s="63"/>
      <c r="AQ1823" s="63"/>
      <c r="AS1823" s="5">
        <f>IF(Q1823&gt;0,RANK(Q1823,(N1823:P1823,Q1823:AE1823)),0)</f>
        <v>3</v>
      </c>
      <c r="AT1823" s="5">
        <f>IF(R1823&gt;0,RANK(R1823,(N1823:P1823,Q1823:AE1823)),0)</f>
        <v>0</v>
      </c>
      <c r="AU1823" s="5">
        <f>IF(T1823&gt;0,RANK(T1823,(N1823:P1823,Q1823:AE1823)),0)</f>
        <v>0</v>
      </c>
      <c r="AV1823" s="5">
        <f>IF(S1823&gt;0,RANK(S1823,(N1823:P1823,Q1823:AE1823)),0)</f>
        <v>4</v>
      </c>
      <c r="AW1823" s="2">
        <f t="shared" si="741"/>
        <v>3.2183908045977011E-2</v>
      </c>
      <c r="AX1823" s="2">
        <f t="shared" si="742"/>
        <v>0</v>
      </c>
      <c r="AY1823" s="2">
        <f t="shared" si="743"/>
        <v>0</v>
      </c>
      <c r="AZ1823" s="2">
        <f t="shared" si="744"/>
        <v>2.0689655172413793E-2</v>
      </c>
      <c r="BB1823" t="s">
        <v>316</v>
      </c>
      <c r="BC1823" t="s">
        <v>273</v>
      </c>
      <c r="BD1823">
        <v>4</v>
      </c>
      <c r="BF1823" s="111">
        <v>32</v>
      </c>
      <c r="BG1823" s="113">
        <v>9</v>
      </c>
      <c r="BH1823" s="117">
        <f t="shared" si="724"/>
        <v>32009</v>
      </c>
      <c r="BJ1823" s="5" t="s">
        <v>3185</v>
      </c>
    </row>
    <row r="1824" spans="1:62" hidden="1" outlineLevel="1">
      <c r="A1824" t="s">
        <v>1569</v>
      </c>
      <c r="B1824" t="s">
        <v>273</v>
      </c>
      <c r="C1824" s="1">
        <f t="shared" si="736"/>
        <v>808</v>
      </c>
      <c r="D1824" s="5">
        <f>IF(N1824&gt;0, RANK(N1824,(N1824:P1824,Q1824:AE1824)),0)</f>
        <v>2</v>
      </c>
      <c r="E1824" s="5">
        <f>IF(O1824&gt;0,RANK(O1824,(N1824:P1824,Q1824:AE1824)),0)</f>
        <v>1</v>
      </c>
      <c r="F1824" s="5">
        <f>IF(P1824&gt;0,RANK(P1824,(N1824:P1824,Q1824:AE1824)),0)</f>
        <v>0</v>
      </c>
      <c r="G1824" s="131">
        <f t="shared" si="734"/>
        <v>556</v>
      </c>
      <c r="H1824" s="136">
        <f t="shared" si="735"/>
        <v>0.68811881188118806</v>
      </c>
      <c r="I1824" s="2"/>
      <c r="J1824" s="2">
        <f t="shared" si="737"/>
        <v>0.13242574257425743</v>
      </c>
      <c r="K1824" s="2">
        <f t="shared" si="738"/>
        <v>0.8205445544554455</v>
      </c>
      <c r="L1824" s="2">
        <f t="shared" si="739"/>
        <v>0</v>
      </c>
      <c r="M1824" s="2">
        <f t="shared" si="740"/>
        <v>4.7029702970297071E-2</v>
      </c>
      <c r="N1824" s="63">
        <v>107</v>
      </c>
      <c r="O1824" s="63">
        <v>663</v>
      </c>
      <c r="P1824" s="63"/>
      <c r="Q1824" s="63">
        <v>9</v>
      </c>
      <c r="R1824" s="63"/>
      <c r="S1824" s="63">
        <v>10</v>
      </c>
      <c r="T1824" s="63"/>
      <c r="U1824" s="63"/>
      <c r="V1824" s="63"/>
      <c r="W1824" s="63"/>
      <c r="X1824" s="63"/>
      <c r="Y1824" s="63"/>
      <c r="Z1824" s="63"/>
      <c r="AA1824" s="63">
        <v>19</v>
      </c>
      <c r="AB1824" s="63"/>
      <c r="AC1824" s="63"/>
      <c r="AD1824" s="63"/>
      <c r="AE1824" s="63"/>
      <c r="AF1824" s="63"/>
      <c r="AG1824" s="63"/>
      <c r="AH1824" s="63"/>
      <c r="AI1824" s="63"/>
      <c r="AJ1824" s="63"/>
      <c r="AK1824" s="63"/>
      <c r="AL1824" s="63"/>
      <c r="AM1824" s="63"/>
      <c r="AN1824" s="63"/>
      <c r="AO1824" s="63"/>
      <c r="AP1824" s="63"/>
      <c r="AQ1824" s="63"/>
      <c r="AS1824" s="5">
        <f>IF(Q1824&gt;0,RANK(Q1824,(N1824:P1824,Q1824:AE1824)),0)</f>
        <v>5</v>
      </c>
      <c r="AT1824" s="5">
        <f>IF(R1824&gt;0,RANK(R1824,(N1824:P1824,Q1824:AE1824)),0)</f>
        <v>0</v>
      </c>
      <c r="AU1824" s="5">
        <f>IF(T1824&gt;0,RANK(T1824,(N1824:P1824,Q1824:AE1824)),0)</f>
        <v>0</v>
      </c>
      <c r="AV1824" s="5">
        <f>IF(S1824&gt;0,RANK(S1824,(N1824:P1824,Q1824:AE1824)),0)</f>
        <v>4</v>
      </c>
      <c r="AW1824" s="2">
        <f t="shared" si="741"/>
        <v>1.1138613861386138E-2</v>
      </c>
      <c r="AX1824" s="2">
        <f t="shared" si="742"/>
        <v>0</v>
      </c>
      <c r="AY1824" s="2">
        <f t="shared" si="743"/>
        <v>0</v>
      </c>
      <c r="AZ1824" s="2">
        <f t="shared" si="744"/>
        <v>1.2376237623762377E-2</v>
      </c>
      <c r="BB1824" t="s">
        <v>1569</v>
      </c>
      <c r="BC1824" t="s">
        <v>273</v>
      </c>
      <c r="BD1824">
        <v>2</v>
      </c>
      <c r="BF1824" s="111">
        <v>32</v>
      </c>
      <c r="BG1824" s="113">
        <v>11</v>
      </c>
      <c r="BH1824" s="117">
        <f t="shared" si="724"/>
        <v>32011</v>
      </c>
      <c r="BJ1824" s="5" t="s">
        <v>3185</v>
      </c>
    </row>
    <row r="1825" spans="1:77" hidden="1" outlineLevel="1">
      <c r="A1825" t="s">
        <v>1888</v>
      </c>
      <c r="B1825" t="s">
        <v>273</v>
      </c>
      <c r="C1825" s="1">
        <f t="shared" si="736"/>
        <v>5744</v>
      </c>
      <c r="D1825" s="5">
        <f>IF(N1825&gt;0, RANK(N1825,(N1825:P1825,Q1825:AE1825)),0)</f>
        <v>2</v>
      </c>
      <c r="E1825" s="5">
        <f>IF(O1825&gt;0,RANK(O1825,(N1825:P1825,Q1825:AE1825)),0)</f>
        <v>1</v>
      </c>
      <c r="F1825" s="5">
        <f>IF(P1825&gt;0,RANK(P1825,(N1825:P1825,Q1825:AE1825)),0)</f>
        <v>0</v>
      </c>
      <c r="G1825" s="131">
        <f t="shared" si="734"/>
        <v>2073</v>
      </c>
      <c r="H1825" s="136">
        <f t="shared" si="735"/>
        <v>0.36089832869080779</v>
      </c>
      <c r="I1825" s="2"/>
      <c r="J1825" s="2">
        <f t="shared" si="737"/>
        <v>0.30240250696378829</v>
      </c>
      <c r="K1825" s="2">
        <f t="shared" si="738"/>
        <v>0.66330083565459608</v>
      </c>
      <c r="L1825" s="2">
        <f t="shared" si="739"/>
        <v>0</v>
      </c>
      <c r="M1825" s="2">
        <f t="shared" si="740"/>
        <v>3.4296657381615581E-2</v>
      </c>
      <c r="N1825" s="63">
        <v>1737</v>
      </c>
      <c r="O1825" s="63">
        <v>3810</v>
      </c>
      <c r="P1825" s="63"/>
      <c r="Q1825" s="63">
        <v>61</v>
      </c>
      <c r="R1825" s="63"/>
      <c r="S1825" s="63">
        <v>56</v>
      </c>
      <c r="T1825" s="63"/>
      <c r="U1825" s="63"/>
      <c r="V1825" s="63"/>
      <c r="W1825" s="63"/>
      <c r="X1825" s="63"/>
      <c r="Y1825" s="63"/>
      <c r="Z1825" s="63"/>
      <c r="AA1825" s="63">
        <v>80</v>
      </c>
      <c r="AB1825" s="63"/>
      <c r="AC1825" s="63"/>
      <c r="AD1825" s="63"/>
      <c r="AE1825" s="63"/>
      <c r="AF1825" s="63"/>
      <c r="AG1825" s="63"/>
      <c r="AH1825" s="63"/>
      <c r="AI1825" s="63"/>
      <c r="AJ1825" s="63"/>
      <c r="AK1825" s="63"/>
      <c r="AL1825" s="63"/>
      <c r="AM1825" s="63"/>
      <c r="AN1825" s="63"/>
      <c r="AO1825" s="63"/>
      <c r="AP1825" s="63"/>
      <c r="AQ1825" s="63"/>
      <c r="AS1825" s="5">
        <f>IF(Q1825&gt;0,RANK(Q1825,(N1825:P1825,Q1825:AE1825)),0)</f>
        <v>4</v>
      </c>
      <c r="AT1825" s="5">
        <f>IF(R1825&gt;0,RANK(R1825,(N1825:P1825,Q1825:AE1825)),0)</f>
        <v>0</v>
      </c>
      <c r="AU1825" s="5">
        <f>IF(T1825&gt;0,RANK(T1825,(N1825:P1825,Q1825:AE1825)),0)</f>
        <v>0</v>
      </c>
      <c r="AV1825" s="5">
        <f>IF(S1825&gt;0,RANK(S1825,(N1825:P1825,Q1825:AE1825)),0)</f>
        <v>5</v>
      </c>
      <c r="AW1825" s="2">
        <f t="shared" si="741"/>
        <v>1.0619777158774373E-2</v>
      </c>
      <c r="AX1825" s="2">
        <f t="shared" si="742"/>
        <v>0</v>
      </c>
      <c r="AY1825" s="2">
        <f t="shared" si="743"/>
        <v>0</v>
      </c>
      <c r="AZ1825" s="2">
        <f t="shared" si="744"/>
        <v>9.7493036211699167E-3</v>
      </c>
      <c r="BB1825" t="s">
        <v>1888</v>
      </c>
      <c r="BC1825" t="s">
        <v>273</v>
      </c>
      <c r="BD1825">
        <v>2</v>
      </c>
      <c r="BF1825" s="111">
        <v>32</v>
      </c>
      <c r="BG1825" s="113">
        <v>13</v>
      </c>
      <c r="BH1825" s="117">
        <f t="shared" si="724"/>
        <v>32013</v>
      </c>
      <c r="BJ1825" s="5" t="s">
        <v>3185</v>
      </c>
    </row>
    <row r="1826" spans="1:77" hidden="1" outlineLevel="1">
      <c r="A1826" t="s">
        <v>130</v>
      </c>
      <c r="B1826" t="s">
        <v>273</v>
      </c>
      <c r="C1826" s="1">
        <f t="shared" si="736"/>
        <v>2165</v>
      </c>
      <c r="D1826" s="5">
        <f>IF(N1826&gt;0, RANK(N1826,(N1826:P1826,Q1826:AE1826)),0)</f>
        <v>2</v>
      </c>
      <c r="E1826" s="5">
        <f>IF(O1826&gt;0,RANK(O1826,(N1826:P1826,Q1826:AE1826)),0)</f>
        <v>1</v>
      </c>
      <c r="F1826" s="5">
        <f>IF(P1826&gt;0,RANK(P1826,(N1826:P1826,Q1826:AE1826)),0)</f>
        <v>0</v>
      </c>
      <c r="G1826" s="131">
        <f t="shared" si="734"/>
        <v>1046</v>
      </c>
      <c r="H1826" s="136">
        <f t="shared" si="735"/>
        <v>0.48314087759815244</v>
      </c>
      <c r="I1826" s="2"/>
      <c r="J1826" s="2">
        <f t="shared" si="737"/>
        <v>0.24665127020785219</v>
      </c>
      <c r="K1826" s="2">
        <f t="shared" si="738"/>
        <v>0.72979214780600465</v>
      </c>
      <c r="L1826" s="2">
        <f t="shared" si="739"/>
        <v>0</v>
      </c>
      <c r="M1826" s="2">
        <f t="shared" si="740"/>
        <v>2.3556581986143188E-2</v>
      </c>
      <c r="N1826" s="63">
        <v>534</v>
      </c>
      <c r="O1826" s="63">
        <v>1580</v>
      </c>
      <c r="P1826" s="63"/>
      <c r="Q1826" s="63">
        <v>11</v>
      </c>
      <c r="R1826" s="63"/>
      <c r="S1826" s="63">
        <v>23</v>
      </c>
      <c r="T1826" s="63"/>
      <c r="U1826" s="63"/>
      <c r="V1826" s="63"/>
      <c r="W1826" s="63"/>
      <c r="X1826" s="63"/>
      <c r="Y1826" s="63"/>
      <c r="Z1826" s="63"/>
      <c r="AA1826" s="63">
        <v>17</v>
      </c>
      <c r="AB1826" s="63"/>
      <c r="AC1826" s="63"/>
      <c r="AD1826" s="63"/>
      <c r="AE1826" s="63"/>
      <c r="AF1826" s="63"/>
      <c r="AG1826" s="63"/>
      <c r="AH1826" s="63"/>
      <c r="AI1826" s="63"/>
      <c r="AJ1826" s="63"/>
      <c r="AK1826" s="63"/>
      <c r="AL1826" s="63"/>
      <c r="AM1826" s="63"/>
      <c r="AN1826" s="63"/>
      <c r="AO1826" s="63"/>
      <c r="AP1826" s="63"/>
      <c r="AQ1826" s="63"/>
      <c r="AS1826" s="5">
        <f>IF(Q1826&gt;0,RANK(Q1826,(N1826:P1826,Q1826:AE1826)),0)</f>
        <v>5</v>
      </c>
      <c r="AT1826" s="5">
        <f>IF(R1826&gt;0,RANK(R1826,(N1826:P1826,Q1826:AE1826)),0)</f>
        <v>0</v>
      </c>
      <c r="AU1826" s="5">
        <f>IF(T1826&gt;0,RANK(T1826,(N1826:P1826,Q1826:AE1826)),0)</f>
        <v>0</v>
      </c>
      <c r="AV1826" s="5">
        <f>IF(S1826&gt;0,RANK(S1826,(N1826:P1826,Q1826:AE1826)),0)</f>
        <v>3</v>
      </c>
      <c r="AW1826" s="2">
        <f t="shared" si="741"/>
        <v>5.0808314087759819E-3</v>
      </c>
      <c r="AX1826" s="2">
        <f t="shared" si="742"/>
        <v>0</v>
      </c>
      <c r="AY1826" s="2">
        <f t="shared" si="743"/>
        <v>0</v>
      </c>
      <c r="AZ1826" s="2">
        <f t="shared" si="744"/>
        <v>1.0623556581986143E-2</v>
      </c>
      <c r="BB1826" t="s">
        <v>130</v>
      </c>
      <c r="BC1826" t="s">
        <v>273</v>
      </c>
      <c r="BD1826">
        <v>2</v>
      </c>
      <c r="BF1826" s="111">
        <v>32</v>
      </c>
      <c r="BG1826" s="113">
        <v>15</v>
      </c>
      <c r="BH1826" s="117">
        <f t="shared" si="724"/>
        <v>32015</v>
      </c>
      <c r="BJ1826" s="5" t="s">
        <v>3185</v>
      </c>
    </row>
    <row r="1827" spans="1:77" hidden="1" outlineLevel="1">
      <c r="A1827" t="s">
        <v>1605</v>
      </c>
      <c r="B1827" t="s">
        <v>273</v>
      </c>
      <c r="C1827" s="1">
        <f t="shared" si="736"/>
        <v>2152</v>
      </c>
      <c r="D1827" s="5">
        <f>IF(N1827&gt;0, RANK(N1827,(N1827:P1827,Q1827:AE1827)),0)</f>
        <v>2</v>
      </c>
      <c r="E1827" s="5">
        <f>IF(O1827&gt;0,RANK(O1827,(N1827:P1827,Q1827:AE1827)),0)</f>
        <v>1</v>
      </c>
      <c r="F1827" s="5">
        <f>IF(P1827&gt;0,RANK(P1827,(N1827:P1827,Q1827:AE1827)),0)</f>
        <v>0</v>
      </c>
      <c r="G1827" s="131">
        <f t="shared" si="734"/>
        <v>1291</v>
      </c>
      <c r="H1827" s="136">
        <f t="shared" si="735"/>
        <v>0.59990706319702602</v>
      </c>
      <c r="I1827" s="2"/>
      <c r="J1827" s="2">
        <f t="shared" si="737"/>
        <v>0.18587360594795538</v>
      </c>
      <c r="K1827" s="2">
        <f t="shared" si="738"/>
        <v>0.78578066914498146</v>
      </c>
      <c r="L1827" s="2">
        <f t="shared" si="739"/>
        <v>0</v>
      </c>
      <c r="M1827" s="2">
        <f t="shared" si="740"/>
        <v>2.8345724907063219E-2</v>
      </c>
      <c r="N1827" s="63">
        <v>400</v>
      </c>
      <c r="O1827" s="63">
        <v>1691</v>
      </c>
      <c r="P1827" s="63"/>
      <c r="Q1827" s="63">
        <v>22</v>
      </c>
      <c r="R1827" s="63"/>
      <c r="S1827" s="63">
        <v>25</v>
      </c>
      <c r="T1827" s="63"/>
      <c r="U1827" s="63"/>
      <c r="V1827" s="63"/>
      <c r="W1827" s="63"/>
      <c r="X1827" s="63"/>
      <c r="Y1827" s="63"/>
      <c r="Z1827" s="63"/>
      <c r="AA1827" s="63">
        <v>14</v>
      </c>
      <c r="AB1827" s="63"/>
      <c r="AC1827" s="63"/>
      <c r="AD1827" s="63"/>
      <c r="AE1827" s="63"/>
      <c r="AF1827" s="63"/>
      <c r="AG1827" s="63"/>
      <c r="AH1827" s="63"/>
      <c r="AI1827" s="63"/>
      <c r="AJ1827" s="63"/>
      <c r="AK1827" s="63"/>
      <c r="AL1827" s="63"/>
      <c r="AM1827" s="63"/>
      <c r="AN1827" s="63"/>
      <c r="AO1827" s="63"/>
      <c r="AP1827" s="63"/>
      <c r="AQ1827" s="63"/>
      <c r="AS1827" s="5">
        <f>IF(Q1827&gt;0,RANK(Q1827,(N1827:P1827,Q1827:AE1827)),0)</f>
        <v>4</v>
      </c>
      <c r="AT1827" s="5">
        <f>IF(R1827&gt;0,RANK(R1827,(N1827:P1827,Q1827:AE1827)),0)</f>
        <v>0</v>
      </c>
      <c r="AU1827" s="5">
        <f>IF(T1827&gt;0,RANK(T1827,(N1827:P1827,Q1827:AE1827)),0)</f>
        <v>0</v>
      </c>
      <c r="AV1827" s="5">
        <f>IF(S1827&gt;0,RANK(S1827,(N1827:P1827,Q1827:AE1827)),0)</f>
        <v>3</v>
      </c>
      <c r="AW1827" s="2">
        <f t="shared" si="741"/>
        <v>1.0223048327137546E-2</v>
      </c>
      <c r="AX1827" s="2">
        <f t="shared" si="742"/>
        <v>0</v>
      </c>
      <c r="AY1827" s="2">
        <f t="shared" si="743"/>
        <v>0</v>
      </c>
      <c r="AZ1827" s="2">
        <f t="shared" si="744"/>
        <v>1.1617100371747211E-2</v>
      </c>
      <c r="BB1827" t="s">
        <v>1605</v>
      </c>
      <c r="BC1827" t="s">
        <v>273</v>
      </c>
      <c r="BD1827">
        <v>4</v>
      </c>
      <c r="BF1827" s="111">
        <v>32</v>
      </c>
      <c r="BG1827" s="113">
        <v>17</v>
      </c>
      <c r="BH1827" s="117">
        <f t="shared" si="724"/>
        <v>32017</v>
      </c>
      <c r="BJ1827" s="5" t="s">
        <v>3185</v>
      </c>
    </row>
    <row r="1828" spans="1:77" hidden="1" outlineLevel="1">
      <c r="A1828" t="s">
        <v>319</v>
      </c>
      <c r="B1828" t="s">
        <v>273</v>
      </c>
      <c r="C1828" s="1">
        <f t="shared" si="736"/>
        <v>21465</v>
      </c>
      <c r="D1828" s="5">
        <f>IF(N1828&gt;0, RANK(N1828,(N1828:P1828,Q1828:AE1828)),0)</f>
        <v>2</v>
      </c>
      <c r="E1828" s="5">
        <f>IF(O1828&gt;0,RANK(O1828,(N1828:P1828,Q1828:AE1828)),0)</f>
        <v>1</v>
      </c>
      <c r="F1828" s="5">
        <f>IF(P1828&gt;0,RANK(P1828,(N1828:P1828,Q1828:AE1828)),0)</f>
        <v>0</v>
      </c>
      <c r="G1828" s="131">
        <f t="shared" si="734"/>
        <v>6140</v>
      </c>
      <c r="H1828" s="136">
        <f t="shared" si="735"/>
        <v>0.28604705334265085</v>
      </c>
      <c r="I1828" s="2"/>
      <c r="J1828" s="2">
        <f t="shared" si="737"/>
        <v>0.34381551362683438</v>
      </c>
      <c r="K1828" s="2">
        <f t="shared" si="738"/>
        <v>0.62986256696948517</v>
      </c>
      <c r="L1828" s="2">
        <f t="shared" si="739"/>
        <v>0</v>
      </c>
      <c r="M1828" s="2">
        <f t="shared" si="740"/>
        <v>2.6321919403680449E-2</v>
      </c>
      <c r="N1828" s="63">
        <v>7380</v>
      </c>
      <c r="O1828" s="63">
        <v>13520</v>
      </c>
      <c r="P1828" s="63"/>
      <c r="Q1828" s="63">
        <v>235</v>
      </c>
      <c r="R1828" s="63"/>
      <c r="S1828" s="63">
        <v>162</v>
      </c>
      <c r="T1828" s="63"/>
      <c r="U1828" s="63"/>
      <c r="V1828" s="63"/>
      <c r="W1828" s="63"/>
      <c r="X1828" s="63"/>
      <c r="Y1828" s="63"/>
      <c r="Z1828" s="63"/>
      <c r="AA1828" s="63">
        <v>168</v>
      </c>
      <c r="AB1828" s="63"/>
      <c r="AC1828" s="63"/>
      <c r="AD1828" s="63"/>
      <c r="AE1828" s="63"/>
      <c r="AF1828" s="63"/>
      <c r="AG1828" s="63"/>
      <c r="AH1828" s="63"/>
      <c r="AI1828" s="63"/>
      <c r="AJ1828" s="63"/>
      <c r="AK1828" s="63"/>
      <c r="AL1828" s="63"/>
      <c r="AM1828" s="63"/>
      <c r="AN1828" s="63"/>
      <c r="AO1828" s="63"/>
      <c r="AP1828" s="63"/>
      <c r="AQ1828" s="63"/>
      <c r="AS1828" s="5">
        <f>IF(Q1828&gt;0,RANK(Q1828,(N1828:P1828,Q1828:AE1828)),0)</f>
        <v>3</v>
      </c>
      <c r="AT1828" s="5">
        <f>IF(R1828&gt;0,RANK(R1828,(N1828:P1828,Q1828:AE1828)),0)</f>
        <v>0</v>
      </c>
      <c r="AU1828" s="5">
        <f>IF(T1828&gt;0,RANK(T1828,(N1828:P1828,Q1828:AE1828)),0)</f>
        <v>0</v>
      </c>
      <c r="AV1828" s="5">
        <f>IF(S1828&gt;0,RANK(S1828,(N1828:P1828,Q1828:AE1828)),0)</f>
        <v>5</v>
      </c>
      <c r="AW1828" s="2">
        <f t="shared" si="741"/>
        <v>1.0948054973212206E-2</v>
      </c>
      <c r="AX1828" s="2">
        <f t="shared" si="742"/>
        <v>0</v>
      </c>
      <c r="AY1828" s="2">
        <f t="shared" si="743"/>
        <v>0</v>
      </c>
      <c r="AZ1828" s="2">
        <f t="shared" si="744"/>
        <v>7.5471698113207548E-3</v>
      </c>
      <c r="BB1828" t="s">
        <v>319</v>
      </c>
      <c r="BC1828" t="s">
        <v>273</v>
      </c>
      <c r="BF1828" s="111">
        <v>32</v>
      </c>
      <c r="BG1828" s="113">
        <v>19</v>
      </c>
      <c r="BH1828" s="117">
        <f t="shared" si="724"/>
        <v>32019</v>
      </c>
      <c r="BJ1828" s="5" t="s">
        <v>3185</v>
      </c>
    </row>
    <row r="1829" spans="1:77" hidden="1" outlineLevel="1">
      <c r="A1829" t="s">
        <v>1883</v>
      </c>
      <c r="B1829" t="s">
        <v>273</v>
      </c>
      <c r="C1829" s="1">
        <f t="shared" si="736"/>
        <v>2035</v>
      </c>
      <c r="D1829" s="5">
        <f>IF(N1829&gt;0, RANK(N1829,(N1829:P1829,Q1829:AE1829)),0)</f>
        <v>2</v>
      </c>
      <c r="E1829" s="5">
        <f>IF(O1829&gt;0,RANK(O1829,(N1829:P1829,Q1829:AE1829)),0)</f>
        <v>1</v>
      </c>
      <c r="F1829" s="5">
        <f>IF(P1829&gt;0,RANK(P1829,(N1829:P1829,Q1829:AE1829)),0)</f>
        <v>0</v>
      </c>
      <c r="G1829" s="131">
        <f t="shared" si="734"/>
        <v>217</v>
      </c>
      <c r="H1829" s="136">
        <f t="shared" si="735"/>
        <v>0.10663390663390664</v>
      </c>
      <c r="I1829" s="2"/>
      <c r="J1829" s="2">
        <f t="shared" si="737"/>
        <v>0.42407862407862407</v>
      </c>
      <c r="K1829" s="2">
        <f t="shared" si="738"/>
        <v>0.53071253071253066</v>
      </c>
      <c r="L1829" s="2">
        <f t="shared" si="739"/>
        <v>0</v>
      </c>
      <c r="M1829" s="2">
        <f t="shared" si="740"/>
        <v>4.5208845208845272E-2</v>
      </c>
      <c r="N1829" s="63">
        <v>863</v>
      </c>
      <c r="O1829" s="63">
        <v>1080</v>
      </c>
      <c r="P1829" s="63"/>
      <c r="Q1829" s="63">
        <v>20</v>
      </c>
      <c r="R1829" s="63"/>
      <c r="S1829" s="63">
        <v>33</v>
      </c>
      <c r="T1829" s="63"/>
      <c r="U1829" s="63"/>
      <c r="V1829" s="63"/>
      <c r="W1829" s="63"/>
      <c r="X1829" s="63"/>
      <c r="Y1829" s="63"/>
      <c r="Z1829" s="63"/>
      <c r="AA1829" s="63">
        <v>39</v>
      </c>
      <c r="AB1829" s="63"/>
      <c r="AC1829" s="63"/>
      <c r="AD1829" s="63"/>
      <c r="AE1829" s="63"/>
      <c r="AF1829" s="63"/>
      <c r="AG1829" s="63"/>
      <c r="AH1829" s="63"/>
      <c r="AI1829" s="63"/>
      <c r="AJ1829" s="63"/>
      <c r="AK1829" s="63"/>
      <c r="AL1829" s="63"/>
      <c r="AM1829" s="63"/>
      <c r="AN1829" s="63"/>
      <c r="AO1829" s="63"/>
      <c r="AP1829" s="63"/>
      <c r="AQ1829" s="63"/>
      <c r="AS1829" s="5">
        <f>IF(Q1829&gt;0,RANK(Q1829,(N1829:P1829,Q1829:AE1829)),0)</f>
        <v>5</v>
      </c>
      <c r="AT1829" s="5">
        <f>IF(R1829&gt;0,RANK(R1829,(N1829:P1829,Q1829:AE1829)),0)</f>
        <v>0</v>
      </c>
      <c r="AU1829" s="5">
        <f>IF(T1829&gt;0,RANK(T1829,(N1829:P1829,Q1829:AE1829)),0)</f>
        <v>0</v>
      </c>
      <c r="AV1829" s="5">
        <f>IF(S1829&gt;0,RANK(S1829,(N1829:P1829,Q1829:AE1829)),0)</f>
        <v>4</v>
      </c>
      <c r="AW1829" s="2">
        <f t="shared" si="741"/>
        <v>9.8280098280098278E-3</v>
      </c>
      <c r="AX1829" s="2">
        <f t="shared" si="742"/>
        <v>0</v>
      </c>
      <c r="AY1829" s="2">
        <f t="shared" si="743"/>
        <v>0</v>
      </c>
      <c r="AZ1829" s="2">
        <f t="shared" si="744"/>
        <v>1.6216216216216217E-2</v>
      </c>
      <c r="BB1829" t="s">
        <v>1883</v>
      </c>
      <c r="BC1829" t="s">
        <v>273</v>
      </c>
      <c r="BD1829">
        <v>4</v>
      </c>
      <c r="BF1829" s="111">
        <v>32</v>
      </c>
      <c r="BG1829" s="113">
        <v>21</v>
      </c>
      <c r="BH1829" s="117">
        <f t="shared" si="724"/>
        <v>32021</v>
      </c>
      <c r="BJ1829" s="5" t="s">
        <v>3185</v>
      </c>
    </row>
    <row r="1830" spans="1:77" hidden="1" outlineLevel="1">
      <c r="A1830" t="s">
        <v>1711</v>
      </c>
      <c r="B1830" t="s">
        <v>273</v>
      </c>
      <c r="C1830" s="1">
        <f t="shared" si="736"/>
        <v>17522</v>
      </c>
      <c r="D1830" s="5">
        <f>IF(N1830&gt;0, RANK(N1830,(N1830:P1830,Q1830:AE1830)),0)</f>
        <v>2</v>
      </c>
      <c r="E1830" s="5">
        <f>IF(O1830&gt;0,RANK(O1830,(N1830:P1830,Q1830:AE1830)),0)</f>
        <v>1</v>
      </c>
      <c r="F1830" s="5">
        <f>IF(P1830&gt;0,RANK(P1830,(N1830:P1830,Q1830:AE1830)),0)</f>
        <v>0</v>
      </c>
      <c r="G1830" s="131">
        <f t="shared" si="734"/>
        <v>4246</v>
      </c>
      <c r="H1830" s="136">
        <f t="shared" si="735"/>
        <v>0.24232393562378723</v>
      </c>
      <c r="I1830" s="2"/>
      <c r="J1830" s="2">
        <f t="shared" si="737"/>
        <v>0.36068941901609403</v>
      </c>
      <c r="K1830" s="2">
        <f t="shared" si="738"/>
        <v>0.60301335463988126</v>
      </c>
      <c r="L1830" s="2">
        <f t="shared" si="739"/>
        <v>0</v>
      </c>
      <c r="M1830" s="2">
        <f t="shared" si="740"/>
        <v>3.6297226344024658E-2</v>
      </c>
      <c r="N1830" s="63">
        <v>6320</v>
      </c>
      <c r="O1830" s="63">
        <v>10566</v>
      </c>
      <c r="P1830" s="63"/>
      <c r="Q1830" s="63">
        <v>279</v>
      </c>
      <c r="R1830" s="63"/>
      <c r="S1830" s="63">
        <v>172</v>
      </c>
      <c r="T1830" s="63"/>
      <c r="U1830" s="63"/>
      <c r="V1830" s="63"/>
      <c r="W1830" s="63"/>
      <c r="X1830" s="63"/>
      <c r="Y1830" s="63"/>
      <c r="Z1830" s="63"/>
      <c r="AA1830" s="63">
        <v>185</v>
      </c>
      <c r="AB1830" s="63"/>
      <c r="AC1830" s="63"/>
      <c r="AD1830" s="63"/>
      <c r="AE1830" s="63"/>
      <c r="AF1830" s="63"/>
      <c r="AG1830" s="63"/>
      <c r="AH1830" s="63"/>
      <c r="AI1830" s="63"/>
      <c r="AJ1830" s="63"/>
      <c r="AK1830" s="63"/>
      <c r="AL1830" s="63"/>
      <c r="AM1830" s="63"/>
      <c r="AN1830" s="63"/>
      <c r="AO1830" s="63"/>
      <c r="AP1830" s="63"/>
      <c r="AQ1830" s="63"/>
      <c r="AS1830" s="5">
        <f>IF(Q1830&gt;0,RANK(Q1830,(N1830:P1830,Q1830:AE1830)),0)</f>
        <v>3</v>
      </c>
      <c r="AT1830" s="5">
        <f>IF(R1830&gt;0,RANK(R1830,(N1830:P1830,Q1830:AE1830)),0)</f>
        <v>0</v>
      </c>
      <c r="AU1830" s="5">
        <f>IF(T1830&gt;0,RANK(T1830,(N1830:P1830,Q1830:AE1830)),0)</f>
        <v>0</v>
      </c>
      <c r="AV1830" s="5">
        <f>IF(S1830&gt;0,RANK(S1830,(N1830:P1830,Q1830:AE1830)),0)</f>
        <v>5</v>
      </c>
      <c r="AW1830" s="2">
        <f t="shared" si="741"/>
        <v>1.5922839858463645E-2</v>
      </c>
      <c r="AX1830" s="2">
        <f t="shared" si="742"/>
        <v>0</v>
      </c>
      <c r="AY1830" s="2">
        <f t="shared" si="743"/>
        <v>0</v>
      </c>
      <c r="AZ1830" s="2">
        <f t="shared" si="744"/>
        <v>9.8162310238557246E-3</v>
      </c>
      <c r="BB1830" t="s">
        <v>1711</v>
      </c>
      <c r="BC1830" t="s">
        <v>273</v>
      </c>
      <c r="BD1830">
        <v>4</v>
      </c>
      <c r="BF1830" s="111">
        <v>32</v>
      </c>
      <c r="BG1830" s="113">
        <v>23</v>
      </c>
      <c r="BH1830" s="117">
        <f t="shared" si="724"/>
        <v>32023</v>
      </c>
      <c r="BJ1830" s="5" t="s">
        <v>3185</v>
      </c>
    </row>
    <row r="1831" spans="1:77" hidden="1" outlineLevel="1">
      <c r="A1831" t="s">
        <v>2052</v>
      </c>
      <c r="B1831" t="s">
        <v>273</v>
      </c>
      <c r="C1831" s="1">
        <f t="shared" si="736"/>
        <v>1884</v>
      </c>
      <c r="D1831" s="5">
        <f>IF(N1831&gt;0, RANK(N1831,(N1831:P1831,Q1831:AE1831)),0)</f>
        <v>2</v>
      </c>
      <c r="E1831" s="5">
        <f>IF(O1831&gt;0,RANK(O1831,(N1831:P1831,Q1831:AE1831)),0)</f>
        <v>1</v>
      </c>
      <c r="F1831" s="5">
        <f>IF(P1831&gt;0,RANK(P1831,(N1831:P1831,Q1831:AE1831)),0)</f>
        <v>0</v>
      </c>
      <c r="G1831" s="131">
        <f t="shared" si="734"/>
        <v>535</v>
      </c>
      <c r="H1831" s="136">
        <f t="shared" si="735"/>
        <v>0.28397027600849256</v>
      </c>
      <c r="I1831" s="2"/>
      <c r="J1831" s="2">
        <f t="shared" si="737"/>
        <v>0.3354564755838641</v>
      </c>
      <c r="K1831" s="2">
        <f t="shared" si="738"/>
        <v>0.61942675159235672</v>
      </c>
      <c r="L1831" s="2">
        <f t="shared" si="739"/>
        <v>0</v>
      </c>
      <c r="M1831" s="2">
        <f t="shared" si="740"/>
        <v>4.5116772823779239E-2</v>
      </c>
      <c r="N1831" s="63">
        <v>632</v>
      </c>
      <c r="O1831" s="63">
        <v>1167</v>
      </c>
      <c r="P1831" s="63"/>
      <c r="Q1831" s="63">
        <v>25</v>
      </c>
      <c r="R1831" s="63"/>
      <c r="S1831" s="63">
        <v>30</v>
      </c>
      <c r="T1831" s="63"/>
      <c r="U1831" s="63"/>
      <c r="V1831" s="63"/>
      <c r="W1831" s="63"/>
      <c r="X1831" s="63"/>
      <c r="Y1831" s="63"/>
      <c r="Z1831" s="63"/>
      <c r="AA1831" s="63">
        <v>30</v>
      </c>
      <c r="AB1831" s="63"/>
      <c r="AC1831" s="63"/>
      <c r="AD1831" s="63"/>
      <c r="AE1831" s="63"/>
      <c r="AF1831" s="63"/>
      <c r="AG1831" s="63"/>
      <c r="AH1831" s="63"/>
      <c r="AI1831" s="63"/>
      <c r="AJ1831" s="63"/>
      <c r="AK1831" s="63"/>
      <c r="AL1831" s="63"/>
      <c r="AM1831" s="63"/>
      <c r="AN1831" s="63"/>
      <c r="AO1831" s="63"/>
      <c r="AP1831" s="63"/>
      <c r="AQ1831" s="63"/>
      <c r="AS1831" s="5">
        <f>IF(Q1831&gt;0,RANK(Q1831,(N1831:P1831,Q1831:AE1831)),0)</f>
        <v>5</v>
      </c>
      <c r="AT1831" s="5">
        <f>IF(R1831&gt;0,RANK(R1831,(N1831:P1831,Q1831:AE1831)),0)</f>
        <v>0</v>
      </c>
      <c r="AU1831" s="5">
        <f>IF(T1831&gt;0,RANK(T1831,(N1831:P1831,Q1831:AE1831)),0)</f>
        <v>0</v>
      </c>
      <c r="AV1831" s="5">
        <f>IF(S1831&gt;0,RANK(S1831,(N1831:P1831,Q1831:AE1831)),0)</f>
        <v>3</v>
      </c>
      <c r="AW1831" s="2">
        <f t="shared" si="741"/>
        <v>1.326963906581741E-2</v>
      </c>
      <c r="AX1831" s="2">
        <f t="shared" si="742"/>
        <v>0</v>
      </c>
      <c r="AY1831" s="2">
        <f t="shared" si="743"/>
        <v>0</v>
      </c>
      <c r="AZ1831" s="2">
        <f t="shared" si="744"/>
        <v>1.5923566878980892E-2</v>
      </c>
      <c r="BB1831" t="s">
        <v>2052</v>
      </c>
      <c r="BC1831" t="s">
        <v>273</v>
      </c>
      <c r="BD1831">
        <v>2</v>
      </c>
      <c r="BF1831" s="111">
        <v>32</v>
      </c>
      <c r="BG1831" s="113">
        <v>27</v>
      </c>
      <c r="BH1831" s="117">
        <f t="shared" si="724"/>
        <v>32027</v>
      </c>
      <c r="BJ1831" s="5" t="s">
        <v>3185</v>
      </c>
    </row>
    <row r="1832" spans="1:77" hidden="1" outlineLevel="1">
      <c r="A1832" t="s">
        <v>1949</v>
      </c>
      <c r="B1832" t="s">
        <v>273</v>
      </c>
      <c r="C1832" s="1">
        <f t="shared" si="736"/>
        <v>2314</v>
      </c>
      <c r="D1832" s="5">
        <f>IF(N1832&gt;0, RANK(N1832,(N1832:P1832,Q1832:AE1832)),0)</f>
        <v>2</v>
      </c>
      <c r="E1832" s="5">
        <f>IF(O1832&gt;0,RANK(O1832,(N1832:P1832,Q1832:AE1832)),0)</f>
        <v>1</v>
      </c>
      <c r="F1832" s="5">
        <f>IF(P1832&gt;0,RANK(P1832,(N1832:P1832,Q1832:AE1832)),0)</f>
        <v>0</v>
      </c>
      <c r="G1832" s="131">
        <f t="shared" si="734"/>
        <v>401</v>
      </c>
      <c r="H1832" s="136">
        <f t="shared" si="735"/>
        <v>0.17329299913569576</v>
      </c>
      <c r="I1832" s="2"/>
      <c r="J1832" s="2">
        <f t="shared" si="737"/>
        <v>0.39757994814174591</v>
      </c>
      <c r="K1832" s="2">
        <f t="shared" si="738"/>
        <v>0.57087294727744164</v>
      </c>
      <c r="L1832" s="2">
        <f t="shared" si="739"/>
        <v>0</v>
      </c>
      <c r="M1832" s="2">
        <f t="shared" si="740"/>
        <v>3.1547104580812446E-2</v>
      </c>
      <c r="N1832" s="63">
        <v>920</v>
      </c>
      <c r="O1832" s="63">
        <v>1321</v>
      </c>
      <c r="P1832" s="63"/>
      <c r="Q1832" s="63">
        <v>41</v>
      </c>
      <c r="R1832" s="63"/>
      <c r="S1832" s="63">
        <v>17</v>
      </c>
      <c r="T1832" s="63"/>
      <c r="U1832" s="63"/>
      <c r="V1832" s="63"/>
      <c r="W1832" s="63"/>
      <c r="X1832" s="63"/>
      <c r="Y1832" s="63"/>
      <c r="Z1832" s="63"/>
      <c r="AA1832" s="63">
        <v>15</v>
      </c>
      <c r="AB1832" s="63"/>
      <c r="AC1832" s="63"/>
      <c r="AD1832" s="63"/>
      <c r="AE1832" s="63"/>
      <c r="AF1832" s="63"/>
      <c r="AG1832" s="63"/>
      <c r="AH1832" s="63"/>
      <c r="AI1832" s="63"/>
      <c r="AJ1832" s="63"/>
      <c r="AK1832" s="63"/>
      <c r="AL1832" s="63"/>
      <c r="AM1832" s="63"/>
      <c r="AN1832" s="63"/>
      <c r="AO1832" s="63"/>
      <c r="AP1832" s="63"/>
      <c r="AQ1832" s="63"/>
      <c r="AS1832" s="5">
        <f>IF(Q1832&gt;0,RANK(Q1832,(N1832:P1832,Q1832:AE1832)),0)</f>
        <v>3</v>
      </c>
      <c r="AT1832" s="5">
        <f>IF(R1832&gt;0,RANK(R1832,(N1832:P1832,Q1832:AE1832)),0)</f>
        <v>0</v>
      </c>
      <c r="AU1832" s="5">
        <f>IF(T1832&gt;0,RANK(T1832,(N1832:P1832,Q1832:AE1832)),0)</f>
        <v>0</v>
      </c>
      <c r="AV1832" s="5">
        <f>IF(S1832&gt;0,RANK(S1832,(N1832:P1832,Q1832:AE1832)),0)</f>
        <v>4</v>
      </c>
      <c r="AW1832" s="2">
        <f t="shared" si="741"/>
        <v>1.7718236819360415E-2</v>
      </c>
      <c r="AX1832" s="2">
        <f t="shared" si="742"/>
        <v>0</v>
      </c>
      <c r="AY1832" s="2">
        <f t="shared" si="743"/>
        <v>0</v>
      </c>
      <c r="AZ1832" s="2">
        <f t="shared" si="744"/>
        <v>7.3465859982713919E-3</v>
      </c>
      <c r="BB1832" t="s">
        <v>1949</v>
      </c>
      <c r="BC1832" t="s">
        <v>273</v>
      </c>
      <c r="BD1832">
        <v>2</v>
      </c>
      <c r="BF1832" s="111">
        <v>32</v>
      </c>
      <c r="BG1832" s="113">
        <v>29</v>
      </c>
      <c r="BH1832" s="117">
        <f t="shared" si="724"/>
        <v>32029</v>
      </c>
      <c r="BJ1832" s="5" t="s">
        <v>3185</v>
      </c>
    </row>
    <row r="1833" spans="1:77" hidden="1" outlineLevel="1">
      <c r="A1833" t="s">
        <v>2430</v>
      </c>
      <c r="B1833" t="s">
        <v>273</v>
      </c>
      <c r="C1833" s="1">
        <f t="shared" si="736"/>
        <v>187855</v>
      </c>
      <c r="D1833" s="5">
        <f>IF(N1833&gt;0, RANK(N1833,(N1833:P1833,Q1833:AE1833)),0)</f>
        <v>1</v>
      </c>
      <c r="E1833" s="5">
        <f>IF(O1833&gt;0,RANK(O1833,(N1833:P1833,Q1833:AE1833)),0)</f>
        <v>2</v>
      </c>
      <c r="F1833" s="5">
        <f>IF(P1833&gt;0,RANK(P1833,(N1833:P1833,Q1833:AE1833)),0)</f>
        <v>0</v>
      </c>
      <c r="G1833" s="131">
        <f t="shared" si="734"/>
        <v>6956</v>
      </c>
      <c r="H1833" s="136">
        <f t="shared" si="735"/>
        <v>3.7028559261132257E-2</v>
      </c>
      <c r="I1833" s="2"/>
      <c r="J1833" s="2">
        <f t="shared" si="737"/>
        <v>0.5078864017460275</v>
      </c>
      <c r="K1833" s="2">
        <f t="shared" si="738"/>
        <v>0.47085784248489526</v>
      </c>
      <c r="L1833" s="2">
        <f t="shared" si="739"/>
        <v>0</v>
      </c>
      <c r="M1833" s="2">
        <f t="shared" si="740"/>
        <v>2.1255755769077234E-2</v>
      </c>
      <c r="N1833" s="63">
        <v>95409</v>
      </c>
      <c r="O1833" s="63">
        <v>88453</v>
      </c>
      <c r="P1833" s="63"/>
      <c r="Q1833" s="63">
        <v>2332</v>
      </c>
      <c r="R1833" s="63"/>
      <c r="S1833" s="63">
        <v>540</v>
      </c>
      <c r="T1833" s="63"/>
      <c r="U1833" s="63"/>
      <c r="V1833" s="63"/>
      <c r="W1833" s="63"/>
      <c r="X1833" s="63"/>
      <c r="Y1833" s="63"/>
      <c r="Z1833" s="63"/>
      <c r="AA1833" s="63">
        <v>1121</v>
      </c>
      <c r="AB1833" s="63"/>
      <c r="AC1833" s="63"/>
      <c r="AD1833" s="63"/>
      <c r="AE1833" s="63"/>
      <c r="AF1833" s="63"/>
      <c r="AG1833" s="63"/>
      <c r="AH1833" s="63"/>
      <c r="AI1833" s="63"/>
      <c r="AJ1833" s="63"/>
      <c r="AK1833" s="63"/>
      <c r="AL1833" s="63"/>
      <c r="AM1833" s="63"/>
      <c r="AN1833" s="63"/>
      <c r="AO1833" s="63"/>
      <c r="AP1833" s="63"/>
      <c r="AQ1833" s="63"/>
      <c r="AS1833" s="5">
        <f>IF(Q1833&gt;0,RANK(Q1833,(N1833:P1833,Q1833:AE1833)),0)</f>
        <v>3</v>
      </c>
      <c r="AT1833" s="5">
        <f>IF(R1833&gt;0,RANK(R1833,(N1833:P1833,Q1833:AE1833)),0)</f>
        <v>0</v>
      </c>
      <c r="AU1833" s="5">
        <f>IF(T1833&gt;0,RANK(T1833,(N1833:P1833,Q1833:AE1833)),0)</f>
        <v>0</v>
      </c>
      <c r="AV1833" s="5">
        <f>IF(S1833&gt;0,RANK(S1833,(N1833:P1833,Q1833:AE1833)),0)</f>
        <v>5</v>
      </c>
      <c r="AW1833" s="2">
        <f t="shared" si="741"/>
        <v>1.2413829815549227E-2</v>
      </c>
      <c r="AX1833" s="2">
        <f t="shared" si="742"/>
        <v>0</v>
      </c>
      <c r="AY1833" s="2">
        <f t="shared" si="743"/>
        <v>0</v>
      </c>
      <c r="AZ1833" s="2">
        <f t="shared" si="744"/>
        <v>2.8745575044582259E-3</v>
      </c>
      <c r="BB1833" t="s">
        <v>2430</v>
      </c>
      <c r="BC1833" t="s">
        <v>273</v>
      </c>
      <c r="BD1833">
        <v>2</v>
      </c>
      <c r="BF1833" s="111">
        <v>32</v>
      </c>
      <c r="BG1833" s="113">
        <v>31</v>
      </c>
      <c r="BH1833" s="117">
        <f t="shared" ref="BH1833:BH1896" si="745">1000*BF1833+BG1833</f>
        <v>32031</v>
      </c>
      <c r="BJ1833" s="5" t="s">
        <v>3185</v>
      </c>
    </row>
    <row r="1834" spans="1:77" hidden="1" outlineLevel="1">
      <c r="A1834" t="s">
        <v>1652</v>
      </c>
      <c r="B1834" t="s">
        <v>273</v>
      </c>
      <c r="C1834" s="1">
        <f t="shared" si="736"/>
        <v>3704</v>
      </c>
      <c r="D1834" s="5">
        <f>IF(N1834&gt;0, RANK(N1834,(N1834:P1834,Q1834:AE1834)),0)</f>
        <v>2</v>
      </c>
      <c r="E1834" s="5">
        <f>IF(O1834&gt;0,RANK(O1834,(N1834:P1834,Q1834:AE1834)),0)</f>
        <v>1</v>
      </c>
      <c r="F1834" s="5">
        <f>IF(P1834&gt;0,RANK(P1834,(N1834:P1834,Q1834:AE1834)),0)</f>
        <v>0</v>
      </c>
      <c r="G1834" s="131">
        <f t="shared" si="734"/>
        <v>1618</v>
      </c>
      <c r="H1834" s="136">
        <f t="shared" si="735"/>
        <v>0.43682505399568033</v>
      </c>
      <c r="I1834" s="2"/>
      <c r="J1834" s="2">
        <f t="shared" si="737"/>
        <v>0.26538876889848811</v>
      </c>
      <c r="K1834" s="2">
        <f t="shared" si="738"/>
        <v>0.70221382289416845</v>
      </c>
      <c r="L1834" s="2">
        <f t="shared" si="739"/>
        <v>0</v>
      </c>
      <c r="M1834" s="2">
        <f t="shared" si="740"/>
        <v>3.2397408207343381E-2</v>
      </c>
      <c r="N1834" s="63">
        <v>983</v>
      </c>
      <c r="O1834" s="63">
        <v>2601</v>
      </c>
      <c r="P1834" s="63"/>
      <c r="Q1834" s="63">
        <v>36</v>
      </c>
      <c r="R1834" s="63"/>
      <c r="S1834" s="63">
        <v>41</v>
      </c>
      <c r="T1834" s="63"/>
      <c r="U1834" s="63"/>
      <c r="V1834" s="63"/>
      <c r="W1834" s="63"/>
      <c r="X1834" s="63"/>
      <c r="Y1834" s="63"/>
      <c r="Z1834" s="63"/>
      <c r="AA1834" s="63">
        <v>43</v>
      </c>
      <c r="AB1834" s="63"/>
      <c r="AC1834" s="63"/>
      <c r="AD1834" s="63"/>
      <c r="AE1834" s="63"/>
      <c r="AF1834" s="63"/>
      <c r="AG1834" s="63"/>
      <c r="AH1834" s="63"/>
      <c r="AI1834" s="63"/>
      <c r="AJ1834" s="63"/>
      <c r="AK1834" s="63"/>
      <c r="AL1834" s="63"/>
      <c r="AM1834" s="63"/>
      <c r="AN1834" s="63"/>
      <c r="AO1834" s="63"/>
      <c r="AP1834" s="63"/>
      <c r="AQ1834" s="63"/>
      <c r="AS1834" s="5">
        <f>IF(Q1834&gt;0,RANK(Q1834,(N1834:P1834,Q1834:AE1834)),0)</f>
        <v>5</v>
      </c>
      <c r="AT1834" s="5">
        <f>IF(R1834&gt;0,RANK(R1834,(N1834:P1834,Q1834:AE1834)),0)</f>
        <v>0</v>
      </c>
      <c r="AU1834" s="5">
        <f>IF(T1834&gt;0,RANK(T1834,(N1834:P1834,Q1834:AE1834)),0)</f>
        <v>0</v>
      </c>
      <c r="AV1834" s="5">
        <f>IF(S1834&gt;0,RANK(S1834,(N1834:P1834,Q1834:AE1834)),0)</f>
        <v>4</v>
      </c>
      <c r="AW1834" s="2">
        <f t="shared" si="741"/>
        <v>9.7192224622030237E-3</v>
      </c>
      <c r="AX1834" s="2">
        <f t="shared" si="742"/>
        <v>0</v>
      </c>
      <c r="AY1834" s="2">
        <f t="shared" si="743"/>
        <v>0</v>
      </c>
      <c r="AZ1834" s="2">
        <f t="shared" si="744"/>
        <v>1.1069114470842332E-2</v>
      </c>
      <c r="BB1834" t="s">
        <v>1652</v>
      </c>
      <c r="BC1834" t="s">
        <v>273</v>
      </c>
      <c r="BD1834">
        <v>4</v>
      </c>
      <c r="BF1834" s="111">
        <v>32</v>
      </c>
      <c r="BG1834" s="113">
        <v>33</v>
      </c>
      <c r="BH1834" s="117">
        <f t="shared" si="745"/>
        <v>32033</v>
      </c>
      <c r="BJ1834" s="5" t="s">
        <v>3185</v>
      </c>
    </row>
    <row r="1835" spans="1:77" collapsed="1">
      <c r="A1835" t="s">
        <v>2367</v>
      </c>
      <c r="B1835" t="s">
        <v>548</v>
      </c>
      <c r="C1835" s="1">
        <f t="shared" si="736"/>
        <v>1014918</v>
      </c>
      <c r="D1835" s="5">
        <f>IF(N1835&gt;0, RANK(N1835,(N1835:P1835,Q1835:AE1835)),0)</f>
        <v>1</v>
      </c>
      <c r="E1835" s="5">
        <f>IF(O1835&gt;0,RANK(O1835,(N1835:P1835,Q1835:AE1835)),0)</f>
        <v>2</v>
      </c>
      <c r="F1835" s="5">
        <f>IF(P1835&gt;0,RANK(P1835,(N1835:P1835,Q1835:AE1835)),0)</f>
        <v>0</v>
      </c>
      <c r="G1835" s="131">
        <f t="shared" si="734"/>
        <v>67806</v>
      </c>
      <c r="H1835" s="136">
        <f t="shared" si="735"/>
        <v>6.6809338291369355E-2</v>
      </c>
      <c r="I1835" s="2"/>
      <c r="J1835" s="2">
        <f t="shared" si="737"/>
        <v>0.52356249470400562</v>
      </c>
      <c r="K1835" s="2">
        <f t="shared" si="738"/>
        <v>0.45675315641263631</v>
      </c>
      <c r="L1835" s="2">
        <f t="shared" si="739"/>
        <v>0</v>
      </c>
      <c r="M1835" s="2">
        <f t="shared" si="740"/>
        <v>1.9684348883358072E-2</v>
      </c>
      <c r="N1835" s="63">
        <f>SUM(N1818:N1834)</f>
        <v>531373</v>
      </c>
      <c r="O1835" s="63">
        <f>SUM(O1818:O1834)</f>
        <v>463567</v>
      </c>
      <c r="P1835" s="63">
        <f>SUM(P1818:P1834)</f>
        <v>0</v>
      </c>
      <c r="Q1835" s="63">
        <f>SUM(Q1818:Q1834)</f>
        <v>10968</v>
      </c>
      <c r="R1835" s="63"/>
      <c r="S1835" s="63">
        <f>SUM(S1818:S1834)</f>
        <v>3240</v>
      </c>
      <c r="T1835" s="63"/>
      <c r="U1835" s="63"/>
      <c r="V1835" s="63"/>
      <c r="W1835" s="63"/>
      <c r="X1835" s="63"/>
      <c r="Y1835" s="63"/>
      <c r="Z1835" s="63"/>
      <c r="AA1835" s="63">
        <f>SUM(AA1818:AA1834)</f>
        <v>5770</v>
      </c>
      <c r="AB1835" s="63"/>
      <c r="AC1835" s="63"/>
      <c r="AD1835" s="63"/>
      <c r="AE1835" s="63"/>
      <c r="AF1835" s="63"/>
      <c r="AG1835" s="63"/>
      <c r="AH1835" s="63"/>
      <c r="AI1835" s="63"/>
      <c r="AJ1835" s="63"/>
      <c r="AK1835" s="63"/>
      <c r="AL1835" s="63"/>
      <c r="AM1835" s="63"/>
      <c r="AN1835" s="63"/>
      <c r="AO1835" s="63"/>
      <c r="AP1835" s="63"/>
      <c r="AQ1835" s="63"/>
      <c r="AS1835" s="5">
        <f>IF(Q1835&gt;0,RANK(Q1835,(N1835:P1835,Q1835:AE1835)),0)</f>
        <v>3</v>
      </c>
      <c r="AT1835" s="5">
        <f>IF(R1835&gt;0,RANK(R1835,(N1835:P1835,Q1835:AE1835)),0)</f>
        <v>0</v>
      </c>
      <c r="AU1835" s="5">
        <f>IF(T1835&gt;0,RANK(T1835,(N1835:P1835,Q1835:AE1835)),0)</f>
        <v>0</v>
      </c>
      <c r="AV1835" s="5">
        <f>IF(S1835&gt;0,RANK(S1835,(N1835:P1835,Q1835:AE1835)),0)</f>
        <v>5</v>
      </c>
      <c r="AW1835" s="2">
        <f t="shared" si="741"/>
        <v>1.0806784390463071E-2</v>
      </c>
      <c r="AX1835" s="2">
        <f t="shared" si="742"/>
        <v>0</v>
      </c>
      <c r="AY1835" s="2">
        <f t="shared" si="743"/>
        <v>0</v>
      </c>
      <c r="AZ1835" s="2">
        <f t="shared" si="744"/>
        <v>3.1923761328501417E-3</v>
      </c>
      <c r="BB1835" t="s">
        <v>2367</v>
      </c>
      <c r="BC1835" t="s">
        <v>548</v>
      </c>
      <c r="BF1835" s="111">
        <v>32</v>
      </c>
      <c r="BG1835" s="113"/>
      <c r="BH1835" s="111">
        <v>32</v>
      </c>
      <c r="BJ1835" s="5" t="s">
        <v>718</v>
      </c>
    </row>
    <row r="1836" spans="1:77">
      <c r="C1836" s="1"/>
      <c r="E1836" s="5"/>
      <c r="F1836" s="5"/>
      <c r="G1836" s="131"/>
      <c r="H1836" s="136"/>
      <c r="I1836" s="2"/>
      <c r="N1836" s="63"/>
      <c r="O1836" s="63"/>
      <c r="P1836" s="63"/>
      <c r="Q1836" s="63"/>
      <c r="R1836" s="63"/>
      <c r="S1836" s="63"/>
      <c r="T1836" s="63"/>
      <c r="U1836" s="63"/>
      <c r="V1836" s="63"/>
      <c r="W1836" s="63"/>
      <c r="X1836" s="63"/>
      <c r="Y1836" s="63"/>
      <c r="Z1836" s="63"/>
      <c r="AA1836" s="63"/>
      <c r="AB1836" s="63"/>
      <c r="AC1836" s="63"/>
      <c r="AD1836" s="63"/>
      <c r="AE1836" s="63"/>
      <c r="AF1836" s="63"/>
      <c r="AG1836" s="63"/>
      <c r="AH1836" s="63"/>
      <c r="AI1836" s="63"/>
      <c r="AJ1836" s="63"/>
      <c r="AK1836" s="63"/>
      <c r="AL1836" s="63"/>
      <c r="AM1836" s="63"/>
      <c r="AN1836" s="63"/>
      <c r="AO1836" s="63"/>
      <c r="AP1836" s="63"/>
      <c r="AQ1836" s="63"/>
      <c r="AS1836" s="5"/>
      <c r="AT1836" s="5"/>
      <c r="AU1836" s="5"/>
      <c r="AV1836" s="5"/>
      <c r="BF1836" s="111"/>
      <c r="BG1836" s="113"/>
      <c r="BH1836" s="117"/>
      <c r="BX1836" s="131" t="s">
        <v>1259</v>
      </c>
      <c r="BY1836" s="131" t="s">
        <v>3500</v>
      </c>
    </row>
    <row r="1837" spans="1:77" hidden="1" outlineLevel="1">
      <c r="A1837" t="s">
        <v>1445</v>
      </c>
      <c r="B1837" t="s">
        <v>1808</v>
      </c>
      <c r="C1837" s="1">
        <f t="shared" ref="C1837:C1847" si="746">SUM(N1837:AQ1837)</f>
        <v>33887</v>
      </c>
      <c r="D1837" s="5">
        <f>IF(N1837&gt;0, RANK(N1837,(N1837:P1837,Q1837:AE1837)),0)</f>
        <v>2</v>
      </c>
      <c r="E1837" s="5">
        <f>IF(O1837&gt;0,RANK(O1837,(N1837:P1837,Q1837:AE1837)),0)</f>
        <v>1</v>
      </c>
      <c r="F1837" s="5">
        <f>IF(P1837&gt;0,RANK(P1837,(N1837:P1837,Q1837:AE1837)),0)</f>
        <v>0</v>
      </c>
      <c r="G1837" s="131">
        <f t="shared" si="734"/>
        <v>1681</v>
      </c>
      <c r="H1837" s="136">
        <f t="shared" si="735"/>
        <v>4.9606043615545783E-2</v>
      </c>
      <c r="I1837" s="2"/>
      <c r="J1837" s="2">
        <f t="shared" ref="J1837:J1847" si="747">IF($C1837=0,"-",N1837/$C1837)</f>
        <v>0.46891138194587895</v>
      </c>
      <c r="K1837" s="2">
        <f t="shared" ref="K1837:K1847" si="748">IF($C1837=0,"-",O1837/$C1837)</f>
        <v>0.51851742556142477</v>
      </c>
      <c r="L1837" s="2">
        <f t="shared" ref="L1837:L1847" si="749">IF($C1837=0,"-",P1837/$C1837)</f>
        <v>0</v>
      </c>
      <c r="M1837" s="2">
        <f t="shared" ref="M1837:M1847" si="750">IF(C1837=0,"-",(1-J1837-K1837-L1837))</f>
        <v>1.2571192492696226E-2</v>
      </c>
      <c r="N1837" s="63">
        <f>SUMIF(Town!$AV$1081:$AV$1321,$BH1837,Town!N$1081:N$1321)</f>
        <v>15890</v>
      </c>
      <c r="O1837" s="63">
        <f>SUMIF(Town!$AV$1081:$AV$1321,$BH1837,Town!O$1081:O$1321)</f>
        <v>17571</v>
      </c>
      <c r="P1837" s="63">
        <f>SUMIF(Town!$AV$1081:$AV$1321,$BH1837,Town!P$1081:P$1321)</f>
        <v>0</v>
      </c>
      <c r="Q1837" s="63">
        <f>SUMIF(Town!$AV$1081:$AV$1321,$BH1837,Town!Q$1081:Q$1321)</f>
        <v>276</v>
      </c>
      <c r="R1837" s="63">
        <f>SUMIF(Town!$AV$1081:$AV$1321,$BH1837,Town!R$1081:R$1321)</f>
        <v>15</v>
      </c>
      <c r="S1837" s="63">
        <f>SUMIF(Town!$AV$1081:$AV$1321,$BH1837,Town!S$1081:S$1321)</f>
        <v>27</v>
      </c>
      <c r="T1837" s="63"/>
      <c r="U1837" s="63"/>
      <c r="V1837" s="63"/>
      <c r="W1837" s="63">
        <f>SUMIF(Town!$AV$1081:$AV$1321,$BH1837,Town!W$1081:W$1321)</f>
        <v>108</v>
      </c>
      <c r="X1837" s="63"/>
      <c r="Y1837" s="63"/>
      <c r="Z1837" s="63"/>
      <c r="AA1837" s="63"/>
      <c r="AB1837" s="63"/>
      <c r="AC1837" s="63"/>
      <c r="AD1837" s="63"/>
      <c r="AE1837" s="63"/>
      <c r="AF1837" s="63"/>
      <c r="AG1837" s="63"/>
      <c r="AH1837" s="63"/>
      <c r="AI1837" s="63"/>
      <c r="AJ1837" s="63"/>
      <c r="AK1837" s="63"/>
      <c r="AL1837" s="63"/>
      <c r="AM1837" s="63"/>
      <c r="AN1837" s="63"/>
      <c r="AO1837" s="63"/>
      <c r="AP1837" s="63"/>
      <c r="AQ1837" s="63"/>
      <c r="AS1837" s="5">
        <f>IF(Q1837&gt;0,RANK(Q1837,(N1837:P1837,Q1837:AE1837)),0)</f>
        <v>3</v>
      </c>
      <c r="AT1837" s="5">
        <f>IF(R1837&gt;0,RANK(R1837,(N1837:P1837,Q1837:AE1837)),0)</f>
        <v>6</v>
      </c>
      <c r="AU1837" s="5">
        <f>IF(T1837&gt;0,RANK(T1837,(N1837:P1837,Q1837:AE1837)),0)</f>
        <v>0</v>
      </c>
      <c r="AV1837" s="5">
        <f>IF(S1837&gt;0,RANK(S1837,(N1837:P1837,Q1837:AE1837)),0)</f>
        <v>5</v>
      </c>
      <c r="AW1837" s="2">
        <f t="shared" ref="AW1837:AW1847" si="751">IF($C1837=0,"-",Q1837/$C1837)</f>
        <v>8.1447162628736688E-3</v>
      </c>
      <c r="AX1837" s="2">
        <f t="shared" ref="AX1837:AX1847" si="752">IF($C1837=0,"-",R1837/$C1837)</f>
        <v>4.4264762298226458E-4</v>
      </c>
      <c r="AY1837" s="2">
        <f t="shared" ref="AY1837:AY1847" si="753">IF($C1837=0,"-",T1837/$C1837)</f>
        <v>0</v>
      </c>
      <c r="AZ1837" s="2">
        <f t="shared" ref="AZ1837:AZ1847" si="754">IF($C1837=0,"-",S1837/$C1837)</f>
        <v>7.9676572136807623E-4</v>
      </c>
      <c r="BB1837" t="s">
        <v>1445</v>
      </c>
      <c r="BC1837" t="s">
        <v>1808</v>
      </c>
      <c r="BF1837" s="111">
        <v>33</v>
      </c>
      <c r="BG1837" s="113">
        <v>1</v>
      </c>
      <c r="BH1837" s="117">
        <f t="shared" si="745"/>
        <v>33001</v>
      </c>
      <c r="BJ1837" s="5" t="s">
        <v>3185</v>
      </c>
      <c r="BX1837" s="63">
        <f>SUMIF(Town!$AV$1081:$AV$1321,$BH1837,Town!BM$1081:BM$1321)</f>
        <v>36</v>
      </c>
      <c r="BY1837" s="63">
        <f>SUMIF(Town!$AV$1081:$AV$1321,$BH1837,Town!BN$1081:BN$1321)</f>
        <v>72</v>
      </c>
    </row>
    <row r="1838" spans="1:77" hidden="1" outlineLevel="1">
      <c r="A1838" t="s">
        <v>1684</v>
      </c>
      <c r="B1838" t="s">
        <v>1808</v>
      </c>
      <c r="C1838" s="1">
        <f t="shared" si="746"/>
        <v>28602</v>
      </c>
      <c r="D1838" s="5">
        <f>IF(N1838&gt;0, RANK(N1838,(N1838:P1838,Q1838:AE1838)),0)</f>
        <v>2</v>
      </c>
      <c r="E1838" s="5">
        <f>IF(O1838&gt;0,RANK(O1838,(N1838:P1838,Q1838:AE1838)),0)</f>
        <v>1</v>
      </c>
      <c r="F1838" s="5">
        <f>IF(P1838&gt;0,RANK(P1838,(N1838:P1838,Q1838:AE1838)),0)</f>
        <v>0</v>
      </c>
      <c r="G1838" s="131">
        <f t="shared" si="734"/>
        <v>230</v>
      </c>
      <c r="H1838" s="136">
        <f t="shared" si="735"/>
        <v>8.0413957065939446E-3</v>
      </c>
      <c r="I1838" s="2"/>
      <c r="J1838" s="2">
        <f t="shared" si="747"/>
        <v>0.48867212083071115</v>
      </c>
      <c r="K1838" s="2">
        <f t="shared" si="748"/>
        <v>0.49671351653730511</v>
      </c>
      <c r="L1838" s="2">
        <f t="shared" si="749"/>
        <v>0</v>
      </c>
      <c r="M1838" s="2">
        <f t="shared" si="750"/>
        <v>1.4614362631983679E-2</v>
      </c>
      <c r="N1838" s="63">
        <f>SUMIF(Town!$AV$1081:$AV$1321,$BH1838,Town!N$1081:N$1321)</f>
        <v>13977</v>
      </c>
      <c r="O1838" s="63">
        <f>SUMIF(Town!$AV$1081:$AV$1321,$BH1838,Town!O$1081:O$1321)</f>
        <v>14207</v>
      </c>
      <c r="P1838" s="63">
        <f>SUMIF(Town!$AV$1081:$AV$1321,$BH1838,Town!P$1081:P$1321)</f>
        <v>0</v>
      </c>
      <c r="Q1838" s="63">
        <f>SUMIF(Town!$AV$1081:$AV$1321,$BH1838,Town!Q$1081:Q$1321)</f>
        <v>251</v>
      </c>
      <c r="R1838" s="63">
        <f>SUMIF(Town!$AV$1081:$AV$1321,$BH1838,Town!R$1081:R$1321)</f>
        <v>16</v>
      </c>
      <c r="S1838" s="63">
        <f>SUMIF(Town!$AV$1081:$AV$1321,$BH1838,Town!S$1081:S$1321)</f>
        <v>33</v>
      </c>
      <c r="T1838" s="63"/>
      <c r="U1838" s="63"/>
      <c r="V1838" s="63"/>
      <c r="W1838" s="63">
        <f>SUMIF(Town!$AV$1081:$AV$1321,$BH1838,Town!W$1081:W$1321)</f>
        <v>118</v>
      </c>
      <c r="X1838" s="63"/>
      <c r="Y1838" s="63"/>
      <c r="Z1838" s="63"/>
      <c r="AA1838" s="63"/>
      <c r="AB1838" s="63"/>
      <c r="AC1838" s="63"/>
      <c r="AD1838" s="63"/>
      <c r="AE1838" s="63"/>
      <c r="AF1838" s="63"/>
      <c r="AG1838" s="63"/>
      <c r="AH1838" s="63"/>
      <c r="AI1838" s="63"/>
      <c r="AJ1838" s="63"/>
      <c r="AK1838" s="63"/>
      <c r="AL1838" s="63"/>
      <c r="AM1838" s="63"/>
      <c r="AN1838" s="63"/>
      <c r="AO1838" s="63"/>
      <c r="AP1838" s="63"/>
      <c r="AQ1838" s="63"/>
      <c r="AS1838" s="5">
        <f>IF(Q1838&gt;0,RANK(Q1838,(N1838:P1838,Q1838:AE1838)),0)</f>
        <v>3</v>
      </c>
      <c r="AT1838" s="5">
        <f>IF(R1838&gt;0,RANK(R1838,(N1838:P1838,Q1838:AE1838)),0)</f>
        <v>6</v>
      </c>
      <c r="AU1838" s="5">
        <f>IF(T1838&gt;0,RANK(T1838,(N1838:P1838,Q1838:AE1838)),0)</f>
        <v>0</v>
      </c>
      <c r="AV1838" s="5">
        <f>IF(S1838&gt;0,RANK(S1838,(N1838:P1838,Q1838:AE1838)),0)</f>
        <v>5</v>
      </c>
      <c r="AW1838" s="2">
        <f t="shared" si="751"/>
        <v>8.7756100971960009E-3</v>
      </c>
      <c r="AX1838" s="2">
        <f t="shared" si="752"/>
        <v>5.5940144045870917E-4</v>
      </c>
      <c r="AY1838" s="2">
        <f t="shared" si="753"/>
        <v>0</v>
      </c>
      <c r="AZ1838" s="2">
        <f t="shared" si="754"/>
        <v>1.1537654709460876E-3</v>
      </c>
      <c r="BB1838" t="s">
        <v>1684</v>
      </c>
      <c r="BC1838" t="s">
        <v>1808</v>
      </c>
      <c r="BD1838">
        <v>1</v>
      </c>
      <c r="BF1838" s="111">
        <v>33</v>
      </c>
      <c r="BG1838" s="113">
        <v>3</v>
      </c>
      <c r="BH1838" s="117">
        <f t="shared" si="745"/>
        <v>33003</v>
      </c>
      <c r="BJ1838" s="5" t="s">
        <v>3185</v>
      </c>
      <c r="BX1838" s="63">
        <f>SUMIF(Town!$AV$1081:$AV$1321,$BH1838,Town!BM$1081:BM$1321)</f>
        <v>33</v>
      </c>
      <c r="BY1838" s="63">
        <f>SUMIF(Town!$AV$1081:$AV$1321,$BH1838,Town!BN$1081:BN$1321)</f>
        <v>85</v>
      </c>
    </row>
    <row r="1839" spans="1:77" hidden="1" outlineLevel="1">
      <c r="A1839" t="s">
        <v>1471</v>
      </c>
      <c r="B1839" t="s">
        <v>1808</v>
      </c>
      <c r="C1839" s="1">
        <f t="shared" si="746"/>
        <v>41360</v>
      </c>
      <c r="D1839" s="5">
        <f>IF(N1839&gt;0, RANK(N1839,(N1839:P1839,Q1839:AE1839)),0)</f>
        <v>1</v>
      </c>
      <c r="E1839" s="5">
        <f>IF(O1839&gt;0,RANK(O1839,(N1839:P1839,Q1839:AE1839)),0)</f>
        <v>2</v>
      </c>
      <c r="F1839" s="5">
        <f>IF(P1839&gt;0,RANK(P1839,(N1839:P1839,Q1839:AE1839)),0)</f>
        <v>0</v>
      </c>
      <c r="G1839" s="131">
        <f t="shared" si="734"/>
        <v>10224</v>
      </c>
      <c r="H1839" s="136">
        <f t="shared" si="735"/>
        <v>0.2471953578336557</v>
      </c>
      <c r="I1839" s="2"/>
      <c r="J1839" s="2">
        <f t="shared" si="747"/>
        <v>0.61363636363636365</v>
      </c>
      <c r="K1839" s="2">
        <f t="shared" si="748"/>
        <v>0.36644100580270794</v>
      </c>
      <c r="L1839" s="2">
        <f t="shared" si="749"/>
        <v>0</v>
      </c>
      <c r="M1839" s="2">
        <f t="shared" si="750"/>
        <v>1.9922630560928412E-2</v>
      </c>
      <c r="N1839" s="63">
        <f>SUMIF(Town!$AV$1081:$AV$1321,$BH1839,Town!N$1081:N$1321)</f>
        <v>25380</v>
      </c>
      <c r="O1839" s="63">
        <f>SUMIF(Town!$AV$1081:$AV$1321,$BH1839,Town!O$1081:O$1321)</f>
        <v>15156</v>
      </c>
      <c r="P1839" s="63">
        <f>SUMIF(Town!$AV$1081:$AV$1321,$BH1839,Town!P$1081:P$1321)</f>
        <v>0</v>
      </c>
      <c r="Q1839" s="63">
        <f>SUMIF(Town!$AV$1081:$AV$1321,$BH1839,Town!Q$1081:Q$1321)</f>
        <v>545</v>
      </c>
      <c r="R1839" s="63">
        <f>SUMIF(Town!$AV$1081:$AV$1321,$BH1839,Town!R$1081:R$1321)</f>
        <v>31</v>
      </c>
      <c r="S1839" s="63">
        <f>SUMIF(Town!$AV$1081:$AV$1321,$BH1839,Town!S$1081:S$1321)</f>
        <v>65</v>
      </c>
      <c r="T1839" s="63"/>
      <c r="U1839" s="63"/>
      <c r="V1839" s="63"/>
      <c r="W1839" s="63">
        <f>SUMIF(Town!$AV$1081:$AV$1321,$BH1839,Town!W$1081:W$1321)</f>
        <v>183</v>
      </c>
      <c r="X1839" s="63"/>
      <c r="Y1839" s="63"/>
      <c r="Z1839" s="63"/>
      <c r="AA1839" s="63"/>
      <c r="AB1839" s="63"/>
      <c r="AC1839" s="63"/>
      <c r="AD1839" s="63"/>
      <c r="AE1839" s="63"/>
      <c r="AF1839" s="63"/>
      <c r="AG1839" s="63"/>
      <c r="AH1839" s="63"/>
      <c r="AI1839" s="63"/>
      <c r="AJ1839" s="63"/>
      <c r="AK1839" s="63"/>
      <c r="AL1839" s="63"/>
      <c r="AM1839" s="63"/>
      <c r="AN1839" s="63"/>
      <c r="AO1839" s="63"/>
      <c r="AP1839" s="63"/>
      <c r="AQ1839" s="63"/>
      <c r="AS1839" s="5">
        <f>IF(Q1839&gt;0,RANK(Q1839,(N1839:P1839,Q1839:AE1839)),0)</f>
        <v>3</v>
      </c>
      <c r="AT1839" s="5">
        <f>IF(R1839&gt;0,RANK(R1839,(N1839:P1839,Q1839:AE1839)),0)</f>
        <v>6</v>
      </c>
      <c r="AU1839" s="5">
        <f>IF(T1839&gt;0,RANK(T1839,(N1839:P1839,Q1839:AE1839)),0)</f>
        <v>0</v>
      </c>
      <c r="AV1839" s="5">
        <f>IF(S1839&gt;0,RANK(S1839,(N1839:P1839,Q1839:AE1839)),0)</f>
        <v>5</v>
      </c>
      <c r="AW1839" s="2">
        <f t="shared" si="751"/>
        <v>1.3176982591876208E-2</v>
      </c>
      <c r="AX1839" s="2">
        <f t="shared" si="752"/>
        <v>7.4951644100580272E-4</v>
      </c>
      <c r="AY1839" s="2">
        <f t="shared" si="753"/>
        <v>0</v>
      </c>
      <c r="AZ1839" s="2">
        <f t="shared" si="754"/>
        <v>1.5715667311411992E-3</v>
      </c>
      <c r="BB1839" t="s">
        <v>1471</v>
      </c>
      <c r="BC1839" t="s">
        <v>1808</v>
      </c>
      <c r="BD1839">
        <v>2</v>
      </c>
      <c r="BF1839" s="111">
        <v>33</v>
      </c>
      <c r="BG1839" s="113">
        <v>5</v>
      </c>
      <c r="BH1839" s="117">
        <f t="shared" si="745"/>
        <v>33005</v>
      </c>
      <c r="BJ1839" s="5" t="s">
        <v>3185</v>
      </c>
      <c r="BX1839" s="63">
        <f>SUMIF(Town!$AV$1081:$AV$1321,$BH1839,Town!BM$1081:BM$1321)</f>
        <v>75</v>
      </c>
      <c r="BY1839" s="63">
        <f>SUMIF(Town!$AV$1081:$AV$1321,$BH1839,Town!BN$1081:BN$1321)</f>
        <v>108</v>
      </c>
    </row>
    <row r="1840" spans="1:77" hidden="1" outlineLevel="1">
      <c r="A1840" t="s">
        <v>445</v>
      </c>
      <c r="B1840" t="s">
        <v>1808</v>
      </c>
      <c r="C1840" s="1">
        <f t="shared" si="746"/>
        <v>15699</v>
      </c>
      <c r="D1840" s="5">
        <f>IF(N1840&gt;0, RANK(N1840,(N1840:P1840,Q1840:AE1840)),0)</f>
        <v>1</v>
      </c>
      <c r="E1840" s="5">
        <f>IF(O1840&gt;0,RANK(O1840,(N1840:P1840,Q1840:AE1840)),0)</f>
        <v>2</v>
      </c>
      <c r="F1840" s="5">
        <f>IF(P1840&gt;0,RANK(P1840,(N1840:P1840,Q1840:AE1840)),0)</f>
        <v>0</v>
      </c>
      <c r="G1840" s="131">
        <f t="shared" si="734"/>
        <v>2753</v>
      </c>
      <c r="H1840" s="136">
        <f t="shared" si="735"/>
        <v>0.1753614879928658</v>
      </c>
      <c r="I1840" s="2"/>
      <c r="J1840" s="2">
        <f t="shared" si="747"/>
        <v>0.57933626345627109</v>
      </c>
      <c r="K1840" s="2">
        <f t="shared" si="748"/>
        <v>0.40397477546340532</v>
      </c>
      <c r="L1840" s="2">
        <f t="shared" si="749"/>
        <v>0</v>
      </c>
      <c r="M1840" s="2">
        <f t="shared" si="750"/>
        <v>1.6688961080323583E-2</v>
      </c>
      <c r="N1840" s="63">
        <f>SUMIF(Town!$AV$1081:$AV$1321,$BH1840,Town!N$1081:N$1321)</f>
        <v>9095</v>
      </c>
      <c r="O1840" s="63">
        <f>SUMIF(Town!$AV$1081:$AV$1321,$BH1840,Town!O$1081:O$1321)</f>
        <v>6342</v>
      </c>
      <c r="P1840" s="63">
        <f>SUMIF(Town!$AV$1081:$AV$1321,$BH1840,Town!P$1081:P$1321)</f>
        <v>0</v>
      </c>
      <c r="Q1840" s="63">
        <f>SUMIF(Town!$AV$1081:$AV$1321,$BH1840,Town!Q$1081:Q$1321)</f>
        <v>165</v>
      </c>
      <c r="R1840" s="63">
        <f>SUMIF(Town!$AV$1081:$AV$1321,$BH1840,Town!R$1081:R$1321)</f>
        <v>4</v>
      </c>
      <c r="S1840" s="63">
        <f>SUMIF(Town!$AV$1081:$AV$1321,$BH1840,Town!S$1081:S$1321)</f>
        <v>17</v>
      </c>
      <c r="T1840" s="63"/>
      <c r="U1840" s="63"/>
      <c r="V1840" s="63"/>
      <c r="W1840" s="63">
        <f>SUMIF(Town!$AV$1081:$AV$1321,$BH1840,Town!W$1081:W$1321)</f>
        <v>76</v>
      </c>
      <c r="X1840" s="63"/>
      <c r="Y1840" s="63"/>
      <c r="Z1840" s="63"/>
      <c r="AA1840" s="63"/>
      <c r="AB1840" s="63"/>
      <c r="AC1840" s="63"/>
      <c r="AD1840" s="63"/>
      <c r="AE1840" s="63"/>
      <c r="AF1840" s="63"/>
      <c r="AG1840" s="63"/>
      <c r="AH1840" s="63"/>
      <c r="AI1840" s="63"/>
      <c r="AJ1840" s="63"/>
      <c r="AK1840" s="63"/>
      <c r="AL1840" s="63"/>
      <c r="AM1840" s="63"/>
      <c r="AN1840" s="63"/>
      <c r="AO1840" s="63"/>
      <c r="AP1840" s="63"/>
      <c r="AQ1840" s="63"/>
      <c r="AS1840" s="5">
        <f>IF(Q1840&gt;0,RANK(Q1840,(N1840:P1840,Q1840:AE1840)),0)</f>
        <v>3</v>
      </c>
      <c r="AT1840" s="5">
        <f>IF(R1840&gt;0,RANK(R1840,(N1840:P1840,Q1840:AE1840)),0)</f>
        <v>6</v>
      </c>
      <c r="AU1840" s="5">
        <f>IF(T1840&gt;0,RANK(T1840,(N1840:P1840,Q1840:AE1840)),0)</f>
        <v>0</v>
      </c>
      <c r="AV1840" s="5">
        <f>IF(S1840&gt;0,RANK(S1840,(N1840:P1840,Q1840:AE1840)),0)</f>
        <v>5</v>
      </c>
      <c r="AW1840" s="2">
        <f t="shared" si="751"/>
        <v>1.0510223581119816E-2</v>
      </c>
      <c r="AX1840" s="2">
        <f t="shared" si="752"/>
        <v>2.5479329893623797E-4</v>
      </c>
      <c r="AY1840" s="2">
        <f t="shared" si="753"/>
        <v>0</v>
      </c>
      <c r="AZ1840" s="2">
        <f t="shared" si="754"/>
        <v>1.0828715204790115E-3</v>
      </c>
      <c r="BB1840" t="s">
        <v>445</v>
      </c>
      <c r="BC1840" t="s">
        <v>1808</v>
      </c>
      <c r="BD1840">
        <v>2</v>
      </c>
      <c r="BF1840" s="111">
        <v>33</v>
      </c>
      <c r="BG1840" s="113">
        <v>7</v>
      </c>
      <c r="BH1840" s="117">
        <f t="shared" si="745"/>
        <v>33007</v>
      </c>
      <c r="BJ1840" s="5" t="s">
        <v>3185</v>
      </c>
      <c r="BX1840" s="63">
        <f>SUMIF(Town!$AV$1081:$AV$1321,$BH1840,Town!BM$1081:BM$1321)</f>
        <v>22</v>
      </c>
      <c r="BY1840" s="63">
        <f>SUMIF(Town!$AV$1081:$AV$1321,$BH1840,Town!BN$1081:BN$1321)</f>
        <v>54</v>
      </c>
    </row>
    <row r="1841" spans="1:77" hidden="1" outlineLevel="1">
      <c r="A1841" t="s">
        <v>2273</v>
      </c>
      <c r="B1841" t="s">
        <v>1808</v>
      </c>
      <c r="C1841" s="1">
        <f t="shared" si="746"/>
        <v>49014</v>
      </c>
      <c r="D1841" s="5">
        <f>IF(N1841&gt;0, RANK(N1841,(N1841:P1841,Q1841:AE1841)),0)</f>
        <v>1</v>
      </c>
      <c r="E1841" s="5">
        <f>IF(O1841&gt;0,RANK(O1841,(N1841:P1841,Q1841:AE1841)),0)</f>
        <v>2</v>
      </c>
      <c r="F1841" s="5">
        <f>IF(P1841&gt;0,RANK(P1841,(N1841:P1841,Q1841:AE1841)),0)</f>
        <v>0</v>
      </c>
      <c r="G1841" s="131">
        <f t="shared" si="734"/>
        <v>11618</v>
      </c>
      <c r="H1841" s="136">
        <f t="shared" si="735"/>
        <v>0.23703431672583344</v>
      </c>
      <c r="I1841" s="2"/>
      <c r="J1841" s="2">
        <f t="shared" si="747"/>
        <v>0.60852001468968053</v>
      </c>
      <c r="K1841" s="2">
        <f t="shared" si="748"/>
        <v>0.37148569796384706</v>
      </c>
      <c r="L1841" s="2">
        <f t="shared" si="749"/>
        <v>0</v>
      </c>
      <c r="M1841" s="2">
        <f t="shared" si="750"/>
        <v>1.9994287346472406E-2</v>
      </c>
      <c r="N1841" s="63">
        <f>SUMIF(Town!$AV$1081:$AV$1321,$BH1841,Town!N$1081:N$1321)</f>
        <v>29826</v>
      </c>
      <c r="O1841" s="63">
        <f>SUMIF(Town!$AV$1081:$AV$1321,$BH1841,Town!O$1081:O$1321)</f>
        <v>18208</v>
      </c>
      <c r="P1841" s="63">
        <f>SUMIF(Town!$AV$1081:$AV$1321,$BH1841,Town!P$1081:P$1321)</f>
        <v>0</v>
      </c>
      <c r="Q1841" s="63">
        <f>SUMIF(Town!$AV$1081:$AV$1321,$BH1841,Town!Q$1081:Q$1321)</f>
        <v>666</v>
      </c>
      <c r="R1841" s="63">
        <f>SUMIF(Town!$AV$1081:$AV$1321,$BH1841,Town!R$1081:R$1321)</f>
        <v>47</v>
      </c>
      <c r="S1841" s="63">
        <f>SUMIF(Town!$AV$1081:$AV$1321,$BH1841,Town!S$1081:S$1321)</f>
        <v>66</v>
      </c>
      <c r="T1841" s="63"/>
      <c r="U1841" s="63"/>
      <c r="V1841" s="63"/>
      <c r="W1841" s="63">
        <f>SUMIF(Town!$AV$1081:$AV$1321,$BH1841,Town!W$1081:W$1321)</f>
        <v>201</v>
      </c>
      <c r="X1841" s="63"/>
      <c r="Y1841" s="63"/>
      <c r="Z1841" s="63"/>
      <c r="AA1841" s="63"/>
      <c r="AB1841" s="63"/>
      <c r="AC1841" s="63"/>
      <c r="AD1841" s="63"/>
      <c r="AE1841" s="63"/>
      <c r="AF1841" s="63"/>
      <c r="AG1841" s="63"/>
      <c r="AH1841" s="63"/>
      <c r="AI1841" s="63"/>
      <c r="AJ1841" s="63"/>
      <c r="AK1841" s="63"/>
      <c r="AL1841" s="63"/>
      <c r="AM1841" s="63"/>
      <c r="AN1841" s="63"/>
      <c r="AO1841" s="63"/>
      <c r="AP1841" s="63"/>
      <c r="AQ1841" s="63"/>
      <c r="AS1841" s="5">
        <f>IF(Q1841&gt;0,RANK(Q1841,(N1841:P1841,Q1841:AE1841)),0)</f>
        <v>3</v>
      </c>
      <c r="AT1841" s="5">
        <f>IF(R1841&gt;0,RANK(R1841,(N1841:P1841,Q1841:AE1841)),0)</f>
        <v>6</v>
      </c>
      <c r="AU1841" s="5">
        <f>IF(T1841&gt;0,RANK(T1841,(N1841:P1841,Q1841:AE1841)),0)</f>
        <v>0</v>
      </c>
      <c r="AV1841" s="5">
        <f>IF(S1841&gt;0,RANK(S1841,(N1841:P1841,Q1841:AE1841)),0)</f>
        <v>5</v>
      </c>
      <c r="AW1841" s="2">
        <f t="shared" si="751"/>
        <v>1.3587954461990452E-2</v>
      </c>
      <c r="AX1841" s="2">
        <f t="shared" si="752"/>
        <v>9.5890969926959641E-4</v>
      </c>
      <c r="AY1841" s="2">
        <f t="shared" si="753"/>
        <v>0</v>
      </c>
      <c r="AZ1841" s="2">
        <f t="shared" si="754"/>
        <v>1.3465540457828376E-3</v>
      </c>
      <c r="BB1841" t="s">
        <v>2273</v>
      </c>
      <c r="BC1841" t="s">
        <v>1808</v>
      </c>
      <c r="BF1841" s="111">
        <v>33</v>
      </c>
      <c r="BG1841" s="113">
        <v>9</v>
      </c>
      <c r="BH1841" s="117">
        <f t="shared" si="745"/>
        <v>33009</v>
      </c>
      <c r="BJ1841" s="5" t="s">
        <v>3185</v>
      </c>
      <c r="BX1841" s="63">
        <f>SUMIF(Town!$AV$1081:$AV$1321,$BH1841,Town!BM$1081:BM$1321)</f>
        <v>78</v>
      </c>
      <c r="BY1841" s="63">
        <f>SUMIF(Town!$AV$1081:$AV$1321,$BH1841,Town!BN$1081:BN$1321)</f>
        <v>123</v>
      </c>
    </row>
    <row r="1842" spans="1:77" hidden="1" outlineLevel="1">
      <c r="A1842" t="s">
        <v>1169</v>
      </c>
      <c r="B1842" t="s">
        <v>1808</v>
      </c>
      <c r="C1842" s="1">
        <f t="shared" si="746"/>
        <v>205667</v>
      </c>
      <c r="D1842" s="5">
        <f>IF(N1842&gt;0, RANK(N1842,(N1842:P1842,Q1842:AE1842)),0)</f>
        <v>1</v>
      </c>
      <c r="E1842" s="5">
        <f>IF(O1842&gt;0,RANK(O1842,(N1842:P1842,Q1842:AE1842)),0)</f>
        <v>2</v>
      </c>
      <c r="F1842" s="5">
        <f>IF(P1842&gt;0,RANK(P1842,(N1842:P1842,Q1842:AE1842)),0)</f>
        <v>0</v>
      </c>
      <c r="G1842" s="131">
        <f t="shared" si="734"/>
        <v>2312</v>
      </c>
      <c r="H1842" s="136">
        <f t="shared" si="735"/>
        <v>1.124147286633247E-2</v>
      </c>
      <c r="I1842" s="2"/>
      <c r="J1842" s="2">
        <f t="shared" si="747"/>
        <v>0.49742058764896652</v>
      </c>
      <c r="K1842" s="2">
        <f t="shared" si="748"/>
        <v>0.48617911478263404</v>
      </c>
      <c r="L1842" s="2">
        <f t="shared" si="749"/>
        <v>0</v>
      </c>
      <c r="M1842" s="2">
        <f t="shared" si="750"/>
        <v>1.6400297568399391E-2</v>
      </c>
      <c r="N1842" s="63">
        <f>SUMIF(Town!$AV$1081:$AV$1321,$BH1842,Town!N$1081:N$1321)</f>
        <v>102303</v>
      </c>
      <c r="O1842" s="63">
        <f>SUMIF(Town!$AV$1081:$AV$1321,$BH1842,Town!O$1081:O$1321)</f>
        <v>99991</v>
      </c>
      <c r="P1842" s="63">
        <f>SUMIF(Town!$AV$1081:$AV$1321,$BH1842,Town!P$1081:P$1321)</f>
        <v>0</v>
      </c>
      <c r="Q1842" s="63">
        <f>SUMIF(Town!$AV$1081:$AV$1321,$BH1842,Town!Q$1081:Q$1321)</f>
        <v>2541</v>
      </c>
      <c r="R1842" s="63">
        <f>SUMIF(Town!$AV$1081:$AV$1321,$BH1842,Town!R$1081:R$1321)</f>
        <v>82</v>
      </c>
      <c r="S1842" s="63">
        <f>SUMIF(Town!$AV$1081:$AV$1321,$BH1842,Town!S$1081:S$1321)</f>
        <v>184</v>
      </c>
      <c r="T1842" s="63"/>
      <c r="U1842" s="63"/>
      <c r="V1842" s="63"/>
      <c r="W1842" s="63">
        <f>SUMIF(Town!$AV$1081:$AV$1321,$BH1842,Town!W$1081:W$1321)</f>
        <v>566</v>
      </c>
      <c r="X1842" s="63"/>
      <c r="Y1842" s="63"/>
      <c r="Z1842" s="63"/>
      <c r="AA1842" s="63"/>
      <c r="AB1842" s="63"/>
      <c r="AC1842" s="63"/>
      <c r="AD1842" s="63"/>
      <c r="AE1842" s="63"/>
      <c r="AF1842" s="63"/>
      <c r="AG1842" s="63"/>
      <c r="AH1842" s="63"/>
      <c r="AI1842" s="63"/>
      <c r="AJ1842" s="63"/>
      <c r="AK1842" s="63"/>
      <c r="AL1842" s="63"/>
      <c r="AM1842" s="63"/>
      <c r="AN1842" s="63"/>
      <c r="AO1842" s="63"/>
      <c r="AP1842" s="63"/>
      <c r="AQ1842" s="63"/>
      <c r="AS1842" s="5">
        <f>IF(Q1842&gt;0,RANK(Q1842,(N1842:P1842,Q1842:AE1842)),0)</f>
        <v>3</v>
      </c>
      <c r="AT1842" s="5">
        <f>IF(R1842&gt;0,RANK(R1842,(N1842:P1842,Q1842:AE1842)),0)</f>
        <v>6</v>
      </c>
      <c r="AU1842" s="5">
        <f>IF(T1842&gt;0,RANK(T1842,(N1842:P1842,Q1842:AE1842)),0)</f>
        <v>0</v>
      </c>
      <c r="AV1842" s="5">
        <f>IF(S1842&gt;0,RANK(S1842,(N1842:P1842,Q1842:AE1842)),0)</f>
        <v>5</v>
      </c>
      <c r="AW1842" s="2">
        <f t="shared" si="751"/>
        <v>1.2354923249719206E-2</v>
      </c>
      <c r="AX1842" s="2">
        <f t="shared" si="752"/>
        <v>3.9870275736992325E-4</v>
      </c>
      <c r="AY1842" s="2">
        <f t="shared" si="753"/>
        <v>0</v>
      </c>
      <c r="AZ1842" s="2">
        <f t="shared" si="754"/>
        <v>8.9465008970812036E-4</v>
      </c>
      <c r="BB1842" t="s">
        <v>1169</v>
      </c>
      <c r="BC1842" t="s">
        <v>1808</v>
      </c>
      <c r="BF1842" s="111">
        <v>33</v>
      </c>
      <c r="BG1842" s="113">
        <v>11</v>
      </c>
      <c r="BH1842" s="117">
        <f t="shared" si="745"/>
        <v>33011</v>
      </c>
      <c r="BJ1842" s="5" t="s">
        <v>3185</v>
      </c>
      <c r="BX1842" s="63">
        <f>SUMIF(Town!$AV$1081:$AV$1321,$BH1842,Town!BM$1081:BM$1321)</f>
        <v>226</v>
      </c>
      <c r="BY1842" s="63">
        <f>SUMIF(Town!$AV$1081:$AV$1321,$BH1842,Town!BN$1081:BN$1321)</f>
        <v>340</v>
      </c>
    </row>
    <row r="1843" spans="1:77" hidden="1" outlineLevel="1">
      <c r="A1843" t="s">
        <v>2509</v>
      </c>
      <c r="B1843" t="s">
        <v>1808</v>
      </c>
      <c r="C1843" s="1">
        <f t="shared" si="746"/>
        <v>80514</v>
      </c>
      <c r="D1843" s="5">
        <f>IF(N1843&gt;0, RANK(N1843,(N1843:P1843,Q1843:AE1843)),0)</f>
        <v>1</v>
      </c>
      <c r="E1843" s="5">
        <f>IF(O1843&gt;0,RANK(O1843,(N1843:P1843,Q1843:AE1843)),0)</f>
        <v>2</v>
      </c>
      <c r="F1843" s="5">
        <f>IF(P1843&gt;0,RANK(P1843,(N1843:P1843,Q1843:AE1843)),0)</f>
        <v>0</v>
      </c>
      <c r="G1843" s="131">
        <f t="shared" si="734"/>
        <v>10232</v>
      </c>
      <c r="H1843" s="136">
        <f t="shared" si="735"/>
        <v>0.12708348858583601</v>
      </c>
      <c r="I1843" s="2"/>
      <c r="J1843" s="2">
        <f t="shared" si="747"/>
        <v>0.55587848076110991</v>
      </c>
      <c r="K1843" s="2">
        <f t="shared" si="748"/>
        <v>0.42879499217527389</v>
      </c>
      <c r="L1843" s="2">
        <f t="shared" si="749"/>
        <v>0</v>
      </c>
      <c r="M1843" s="2">
        <f t="shared" si="750"/>
        <v>1.5326527063616202E-2</v>
      </c>
      <c r="N1843" s="63">
        <f>SUMIF(Town!$AV$1081:$AV$1321,$BH1843,Town!N$1081:N$1321)</f>
        <v>44756</v>
      </c>
      <c r="O1843" s="63">
        <f>SUMIF(Town!$AV$1081:$AV$1321,$BH1843,Town!O$1081:O$1321)</f>
        <v>34524</v>
      </c>
      <c r="P1843" s="63">
        <f>SUMIF(Town!$AV$1081:$AV$1321,$BH1843,Town!P$1081:P$1321)</f>
        <v>0</v>
      </c>
      <c r="Q1843" s="63">
        <f>SUMIF(Town!$AV$1081:$AV$1321,$BH1843,Town!Q$1081:Q$1321)</f>
        <v>899</v>
      </c>
      <c r="R1843" s="63">
        <f>SUMIF(Town!$AV$1081:$AV$1321,$BH1843,Town!R$1081:R$1321)</f>
        <v>30</v>
      </c>
      <c r="S1843" s="63">
        <f>SUMIF(Town!$AV$1081:$AV$1321,$BH1843,Town!S$1081:S$1321)</f>
        <v>70</v>
      </c>
      <c r="T1843" s="63"/>
      <c r="U1843" s="63"/>
      <c r="V1843" s="63"/>
      <c r="W1843" s="63">
        <f>SUMIF(Town!$AV$1081:$AV$1321,$BH1843,Town!W$1081:W$1321)</f>
        <v>235</v>
      </c>
      <c r="X1843" s="63"/>
      <c r="Y1843" s="63"/>
      <c r="Z1843" s="63"/>
      <c r="AA1843" s="63"/>
      <c r="AB1843" s="63"/>
      <c r="AC1843" s="63"/>
      <c r="AD1843" s="63"/>
      <c r="AE1843" s="63"/>
      <c r="AF1843" s="63"/>
      <c r="AG1843" s="63"/>
      <c r="AH1843" s="63"/>
      <c r="AI1843" s="63"/>
      <c r="AJ1843" s="63"/>
      <c r="AK1843" s="63"/>
      <c r="AL1843" s="63"/>
      <c r="AM1843" s="63"/>
      <c r="AN1843" s="63"/>
      <c r="AO1843" s="63"/>
      <c r="AP1843" s="63"/>
      <c r="AQ1843" s="63"/>
      <c r="AS1843" s="5">
        <f>IF(Q1843&gt;0,RANK(Q1843,(N1843:P1843,Q1843:AE1843)),0)</f>
        <v>3</v>
      </c>
      <c r="AT1843" s="5">
        <f>IF(R1843&gt;0,RANK(R1843,(N1843:P1843,Q1843:AE1843)),0)</f>
        <v>6</v>
      </c>
      <c r="AU1843" s="5">
        <f>IF(T1843&gt;0,RANK(T1843,(N1843:P1843,Q1843:AE1843)),0)</f>
        <v>0</v>
      </c>
      <c r="AV1843" s="5">
        <f>IF(S1843&gt;0,RANK(S1843,(N1843:P1843,Q1843:AE1843)),0)</f>
        <v>5</v>
      </c>
      <c r="AW1843" s="2">
        <f t="shared" si="751"/>
        <v>1.1165759992051072E-2</v>
      </c>
      <c r="AX1843" s="2">
        <f t="shared" si="752"/>
        <v>3.7260600640882333E-4</v>
      </c>
      <c r="AY1843" s="2">
        <f t="shared" si="753"/>
        <v>0</v>
      </c>
      <c r="AZ1843" s="2">
        <f t="shared" si="754"/>
        <v>8.6941401495392102E-4</v>
      </c>
      <c r="BB1843" t="s">
        <v>2509</v>
      </c>
      <c r="BC1843" t="s">
        <v>1808</v>
      </c>
      <c r="BF1843" s="111">
        <v>33</v>
      </c>
      <c r="BG1843" s="113">
        <v>13</v>
      </c>
      <c r="BH1843" s="117">
        <f t="shared" si="745"/>
        <v>33013</v>
      </c>
      <c r="BJ1843" s="5" t="s">
        <v>3185</v>
      </c>
      <c r="BX1843" s="63">
        <f>SUMIF(Town!$AV$1081:$AV$1321,$BH1843,Town!BM$1081:BM$1321)</f>
        <v>70</v>
      </c>
      <c r="BY1843" s="63">
        <f>SUMIF(Town!$AV$1081:$AV$1321,$BH1843,Town!BN$1081:BN$1321)</f>
        <v>165</v>
      </c>
    </row>
    <row r="1844" spans="1:77" hidden="1" outlineLevel="1">
      <c r="A1844" t="s">
        <v>2991</v>
      </c>
      <c r="B1844" t="s">
        <v>1808</v>
      </c>
      <c r="C1844" s="1">
        <f t="shared" si="746"/>
        <v>170423</v>
      </c>
      <c r="D1844" s="5">
        <f>IF(N1844&gt;0, RANK(N1844,(N1844:P1844,Q1844:AE1844)),0)</f>
        <v>2</v>
      </c>
      <c r="E1844" s="5">
        <f>IF(O1844&gt;0,RANK(O1844,(N1844:P1844,Q1844:AE1844)),0)</f>
        <v>1</v>
      </c>
      <c r="F1844" s="5">
        <f>IF(P1844&gt;0,RANK(P1844,(N1844:P1844,Q1844:AE1844)),0)</f>
        <v>0</v>
      </c>
      <c r="G1844" s="131">
        <f t="shared" si="734"/>
        <v>7779</v>
      </c>
      <c r="H1844" s="136">
        <f t="shared" si="735"/>
        <v>4.5645247413788045E-2</v>
      </c>
      <c r="I1844" s="2"/>
      <c r="J1844" s="2">
        <f t="shared" si="747"/>
        <v>0.47025342823445193</v>
      </c>
      <c r="K1844" s="2">
        <f t="shared" si="748"/>
        <v>0.51589867564823999</v>
      </c>
      <c r="L1844" s="2">
        <f t="shared" si="749"/>
        <v>0</v>
      </c>
      <c r="M1844" s="2">
        <f t="shared" si="750"/>
        <v>1.3847896117308078E-2</v>
      </c>
      <c r="N1844" s="63">
        <f>SUMIF(Town!$AV$1081:$AV$1321,$BH1844,Town!N$1081:N$1321)</f>
        <v>80142</v>
      </c>
      <c r="O1844" s="63">
        <f>SUMIF(Town!$AV$1081:$AV$1321,$BH1844,Town!O$1081:O$1321)</f>
        <v>87921</v>
      </c>
      <c r="P1844" s="63">
        <f>SUMIF(Town!$AV$1081:$AV$1321,$BH1844,Town!P$1081:P$1321)</f>
        <v>0</v>
      </c>
      <c r="Q1844" s="63">
        <f>SUMIF(Town!$AV$1081:$AV$1321,$BH1844,Town!Q$1081:Q$1321)</f>
        <v>1737</v>
      </c>
      <c r="R1844" s="63">
        <f>SUMIF(Town!$AV$1081:$AV$1321,$BH1844,Town!R$1081:R$1321)</f>
        <v>52</v>
      </c>
      <c r="S1844" s="63">
        <f>SUMIF(Town!$AV$1081:$AV$1321,$BH1844,Town!S$1081:S$1321)</f>
        <v>156</v>
      </c>
      <c r="T1844" s="63"/>
      <c r="U1844" s="63"/>
      <c r="V1844" s="63"/>
      <c r="W1844" s="63">
        <f>SUMIF(Town!$AV$1081:$AV$1321,$BH1844,Town!W$1081:W$1321)</f>
        <v>415</v>
      </c>
      <c r="X1844" s="63"/>
      <c r="Y1844" s="63"/>
      <c r="Z1844" s="63"/>
      <c r="AA1844" s="63"/>
      <c r="AB1844" s="63"/>
      <c r="AC1844" s="63"/>
      <c r="AD1844" s="63"/>
      <c r="AE1844" s="63"/>
      <c r="AF1844" s="63"/>
      <c r="AG1844" s="63"/>
      <c r="AH1844" s="63"/>
      <c r="AI1844" s="63"/>
      <c r="AJ1844" s="63"/>
      <c r="AK1844" s="63"/>
      <c r="AL1844" s="63"/>
      <c r="AM1844" s="63"/>
      <c r="AN1844" s="63"/>
      <c r="AO1844" s="63"/>
      <c r="AP1844" s="63"/>
      <c r="AQ1844" s="63"/>
      <c r="AS1844" s="5">
        <f>IF(Q1844&gt;0,RANK(Q1844,(N1844:P1844,Q1844:AE1844)),0)</f>
        <v>3</v>
      </c>
      <c r="AT1844" s="5">
        <f>IF(R1844&gt;0,RANK(R1844,(N1844:P1844,Q1844:AE1844)),0)</f>
        <v>6</v>
      </c>
      <c r="AU1844" s="5">
        <f>IF(T1844&gt;0,RANK(T1844,(N1844:P1844,Q1844:AE1844)),0)</f>
        <v>0</v>
      </c>
      <c r="AV1844" s="5">
        <f>IF(S1844&gt;0,RANK(S1844,(N1844:P1844,Q1844:AE1844)),0)</f>
        <v>5</v>
      </c>
      <c r="AW1844" s="2">
        <f t="shared" si="751"/>
        <v>1.0192286252442452E-2</v>
      </c>
      <c r="AX1844" s="2">
        <f t="shared" si="752"/>
        <v>3.0512313478814481E-4</v>
      </c>
      <c r="AY1844" s="2">
        <f t="shared" si="753"/>
        <v>0</v>
      </c>
      <c r="AZ1844" s="2">
        <f t="shared" si="754"/>
        <v>9.1536940436443438E-4</v>
      </c>
      <c r="BB1844" t="s">
        <v>2991</v>
      </c>
      <c r="BC1844" t="s">
        <v>1808</v>
      </c>
      <c r="BF1844" s="111">
        <v>33</v>
      </c>
      <c r="BG1844" s="113">
        <v>15</v>
      </c>
      <c r="BH1844" s="117">
        <f t="shared" si="745"/>
        <v>33015</v>
      </c>
      <c r="BJ1844" s="5" t="s">
        <v>3185</v>
      </c>
      <c r="BX1844" s="63">
        <f>SUMIF(Town!$AV$1081:$AV$1321,$BH1844,Town!BM$1081:BM$1321)</f>
        <v>193</v>
      </c>
      <c r="BY1844" s="63">
        <f>SUMIF(Town!$AV$1081:$AV$1321,$BH1844,Town!BN$1081:BN$1321)</f>
        <v>222</v>
      </c>
    </row>
    <row r="1845" spans="1:77" hidden="1" outlineLevel="1">
      <c r="A1845" t="s">
        <v>2046</v>
      </c>
      <c r="B1845" t="s">
        <v>1808</v>
      </c>
      <c r="C1845" s="1">
        <f t="shared" si="746"/>
        <v>63969</v>
      </c>
      <c r="D1845" s="5">
        <f>IF(N1845&gt;0, RANK(N1845,(N1845:P1845,Q1845:AE1845)),0)</f>
        <v>1</v>
      </c>
      <c r="E1845" s="5">
        <f>IF(O1845&gt;0,RANK(O1845,(N1845:P1845,Q1845:AE1845)),0)</f>
        <v>2</v>
      </c>
      <c r="F1845" s="5">
        <f>IF(P1845&gt;0,RANK(P1845,(N1845:P1845,Q1845:AE1845)),0)</f>
        <v>0</v>
      </c>
      <c r="G1845" s="131">
        <f t="shared" si="734"/>
        <v>9297</v>
      </c>
      <c r="H1845" s="136">
        <f t="shared" si="735"/>
        <v>0.145336022135722</v>
      </c>
      <c r="I1845" s="2"/>
      <c r="J1845" s="2">
        <f t="shared" si="747"/>
        <v>0.56317903984742612</v>
      </c>
      <c r="K1845" s="2">
        <f t="shared" si="748"/>
        <v>0.41784301771170412</v>
      </c>
      <c r="L1845" s="2">
        <f t="shared" si="749"/>
        <v>0</v>
      </c>
      <c r="M1845" s="2">
        <f t="shared" si="750"/>
        <v>1.8977942440869755E-2</v>
      </c>
      <c r="N1845" s="63">
        <f>SUMIF(Town!$AV$1081:$AV$1321,$BH1845,Town!N$1081:N$1321)</f>
        <v>36026</v>
      </c>
      <c r="O1845" s="63">
        <f>SUMIF(Town!$AV$1081:$AV$1321,$BH1845,Town!O$1081:O$1321)</f>
        <v>26729</v>
      </c>
      <c r="P1845" s="63">
        <f>SUMIF(Town!$AV$1081:$AV$1321,$BH1845,Town!P$1081:P$1321)</f>
        <v>0</v>
      </c>
      <c r="Q1845" s="63">
        <f>SUMIF(Town!$AV$1081:$AV$1321,$BH1845,Town!Q$1081:Q$1321)</f>
        <v>856</v>
      </c>
      <c r="R1845" s="63">
        <f>SUMIF(Town!$AV$1081:$AV$1321,$BH1845,Town!R$1081:R$1321)</f>
        <v>39</v>
      </c>
      <c r="S1845" s="63">
        <f>SUMIF(Town!$AV$1081:$AV$1321,$BH1845,Town!S$1081:S$1321)</f>
        <v>57</v>
      </c>
      <c r="T1845" s="63"/>
      <c r="U1845" s="63"/>
      <c r="V1845" s="63"/>
      <c r="W1845" s="63">
        <f>SUMIF(Town!$AV$1081:$AV$1321,$BH1845,Town!W$1081:W$1321)</f>
        <v>262</v>
      </c>
      <c r="X1845" s="63"/>
      <c r="Y1845" s="63"/>
      <c r="Z1845" s="63"/>
      <c r="AA1845" s="63"/>
      <c r="AB1845" s="63"/>
      <c r="AC1845" s="63"/>
      <c r="AD1845" s="63"/>
      <c r="AE1845" s="63"/>
      <c r="AF1845" s="63"/>
      <c r="AG1845" s="63"/>
      <c r="AH1845" s="63"/>
      <c r="AI1845" s="63"/>
      <c r="AJ1845" s="63"/>
      <c r="AK1845" s="63"/>
      <c r="AL1845" s="63"/>
      <c r="AM1845" s="63"/>
      <c r="AN1845" s="63"/>
      <c r="AO1845" s="63"/>
      <c r="AP1845" s="63"/>
      <c r="AQ1845" s="63"/>
      <c r="AS1845" s="5">
        <f>IF(Q1845&gt;0,RANK(Q1845,(N1845:P1845,Q1845:AE1845)),0)</f>
        <v>3</v>
      </c>
      <c r="AT1845" s="5">
        <f>IF(R1845&gt;0,RANK(R1845,(N1845:P1845,Q1845:AE1845)),0)</f>
        <v>6</v>
      </c>
      <c r="AU1845" s="5">
        <f>IF(T1845&gt;0,RANK(T1845,(N1845:P1845,Q1845:AE1845)),0)</f>
        <v>0</v>
      </c>
      <c r="AV1845" s="5">
        <f>IF(S1845&gt;0,RANK(S1845,(N1845:P1845,Q1845:AE1845)),0)</f>
        <v>5</v>
      </c>
      <c r="AW1845" s="2">
        <f t="shared" si="751"/>
        <v>1.3381481655176726E-2</v>
      </c>
      <c r="AX1845" s="2">
        <f t="shared" si="752"/>
        <v>6.09670309055949E-4</v>
      </c>
      <c r="AY1845" s="2">
        <f t="shared" si="753"/>
        <v>0</v>
      </c>
      <c r="AZ1845" s="2">
        <f t="shared" si="754"/>
        <v>8.9105660554331004E-4</v>
      </c>
      <c r="BB1845" t="s">
        <v>2046</v>
      </c>
      <c r="BC1845" t="s">
        <v>1808</v>
      </c>
      <c r="BD1845">
        <v>1</v>
      </c>
      <c r="BF1845" s="111">
        <v>33</v>
      </c>
      <c r="BG1845" s="113">
        <v>17</v>
      </c>
      <c r="BH1845" s="117">
        <f t="shared" si="745"/>
        <v>33017</v>
      </c>
      <c r="BJ1845" s="5" t="s">
        <v>3185</v>
      </c>
      <c r="BX1845" s="63">
        <f>SUMIF(Town!$AV$1081:$AV$1321,$BH1845,Town!BM$1081:BM$1321)</f>
        <v>102</v>
      </c>
      <c r="BY1845" s="63">
        <f>SUMIF(Town!$AV$1081:$AV$1321,$BH1845,Town!BN$1081:BN$1321)</f>
        <v>160</v>
      </c>
    </row>
    <row r="1846" spans="1:77" hidden="1" outlineLevel="1">
      <c r="A1846" t="s">
        <v>1048</v>
      </c>
      <c r="B1846" t="s">
        <v>1808</v>
      </c>
      <c r="C1846" s="1">
        <f t="shared" si="746"/>
        <v>21837</v>
      </c>
      <c r="D1846" s="5">
        <f>IF(N1846&gt;0, RANK(N1846,(N1846:P1846,Q1846:AE1846)),0)</f>
        <v>1</v>
      </c>
      <c r="E1846" s="5">
        <f>IF(O1846&gt;0,RANK(O1846,(N1846:P1846,Q1846:AE1846)),0)</f>
        <v>2</v>
      </c>
      <c r="F1846" s="5">
        <f>IF(P1846&gt;0,RANK(P1846,(N1846:P1846,Q1846:AE1846)),0)</f>
        <v>0</v>
      </c>
      <c r="G1846" s="131">
        <f t="shared" si="734"/>
        <v>2897</v>
      </c>
      <c r="H1846" s="136">
        <f t="shared" si="735"/>
        <v>0.13266474332554837</v>
      </c>
      <c r="I1846" s="2"/>
      <c r="J1846" s="2">
        <f t="shared" si="747"/>
        <v>0.5571278105966937</v>
      </c>
      <c r="K1846" s="2">
        <f t="shared" si="748"/>
        <v>0.4244630672711453</v>
      </c>
      <c r="L1846" s="2">
        <f t="shared" si="749"/>
        <v>0</v>
      </c>
      <c r="M1846" s="2">
        <f t="shared" si="750"/>
        <v>1.8409122132161004E-2</v>
      </c>
      <c r="N1846" s="63">
        <f>SUMIF(Town!$AV$1081:$AV$1321,$BH1846,Town!N$1081:N$1321)</f>
        <v>12166</v>
      </c>
      <c r="O1846" s="63">
        <f>SUMIF(Town!$AV$1081:$AV$1321,$BH1846,Town!O$1081:O$1321)</f>
        <v>9269</v>
      </c>
      <c r="P1846" s="63">
        <f>SUMIF(Town!$AV$1081:$AV$1321,$BH1846,Town!P$1081:P$1321)</f>
        <v>0</v>
      </c>
      <c r="Q1846" s="63">
        <f>SUMIF(Town!$AV$1081:$AV$1321,$BH1846,Town!Q$1081:Q$1321)</f>
        <v>276</v>
      </c>
      <c r="R1846" s="63">
        <f>SUMIF(Town!$AV$1081:$AV$1321,$BH1846,Town!R$1081:R$1321)</f>
        <v>8</v>
      </c>
      <c r="S1846" s="63">
        <f>SUMIF(Town!$AV$1081:$AV$1321,$BH1846,Town!S$1081:S$1321)</f>
        <v>33</v>
      </c>
      <c r="T1846" s="63"/>
      <c r="U1846" s="63"/>
      <c r="V1846" s="63"/>
      <c r="W1846" s="63">
        <f>SUMIF(Town!$AV$1081:$AV$1321,$BH1846,Town!W$1081:W$1321)</f>
        <v>85</v>
      </c>
      <c r="X1846" s="63"/>
      <c r="Y1846" s="63"/>
      <c r="Z1846" s="63"/>
      <c r="AA1846" s="63"/>
      <c r="AB1846" s="63"/>
      <c r="AC1846" s="63"/>
      <c r="AD1846" s="63"/>
      <c r="AE1846" s="63"/>
      <c r="AF1846" s="63"/>
      <c r="AG1846" s="63"/>
      <c r="AH1846" s="63"/>
      <c r="AI1846" s="63"/>
      <c r="AJ1846" s="63"/>
      <c r="AK1846" s="63"/>
      <c r="AL1846" s="63"/>
      <c r="AM1846" s="63"/>
      <c r="AN1846" s="63"/>
      <c r="AO1846" s="63"/>
      <c r="AP1846" s="63"/>
      <c r="AQ1846" s="63"/>
      <c r="AS1846" s="5">
        <f>IF(Q1846&gt;0,RANK(Q1846,(N1846:P1846,Q1846:AE1846)),0)</f>
        <v>3</v>
      </c>
      <c r="AT1846" s="5">
        <f>IF(R1846&gt;0,RANK(R1846,(N1846:P1846,Q1846:AE1846)),0)</f>
        <v>6</v>
      </c>
      <c r="AU1846" s="5">
        <f>IF(T1846&gt;0,RANK(T1846,(N1846:P1846,Q1846:AE1846)),0)</f>
        <v>0</v>
      </c>
      <c r="AV1846" s="5">
        <f>IF(S1846&gt;0,RANK(S1846,(N1846:P1846,Q1846:AE1846)),0)</f>
        <v>5</v>
      </c>
      <c r="AW1846" s="2">
        <f t="shared" si="751"/>
        <v>1.2639098777304575E-2</v>
      </c>
      <c r="AX1846" s="2">
        <f t="shared" si="752"/>
        <v>3.6635068919723405E-4</v>
      </c>
      <c r="AY1846" s="2">
        <f t="shared" si="753"/>
        <v>0</v>
      </c>
      <c r="AZ1846" s="2">
        <f t="shared" si="754"/>
        <v>1.5111965929385904E-3</v>
      </c>
      <c r="BB1846" t="s">
        <v>1048</v>
      </c>
      <c r="BC1846" t="s">
        <v>1808</v>
      </c>
      <c r="BD1846">
        <v>2</v>
      </c>
      <c r="BF1846" s="111">
        <v>33</v>
      </c>
      <c r="BG1846" s="113">
        <v>19</v>
      </c>
      <c r="BH1846" s="117">
        <f t="shared" si="745"/>
        <v>33019</v>
      </c>
      <c r="BJ1846" s="5" t="s">
        <v>3185</v>
      </c>
      <c r="BX1846" s="63">
        <f>SUMIF(Town!$AV$1081:$AV$1321,$BH1846,Town!BM$1081:BM$1321)</f>
        <v>40</v>
      </c>
      <c r="BY1846" s="63">
        <f>SUMIF(Town!$AV$1081:$AV$1321,$BH1846,Town!BN$1081:BN$1321)</f>
        <v>45</v>
      </c>
    </row>
    <row r="1847" spans="1:77" collapsed="1">
      <c r="A1847" t="s">
        <v>1208</v>
      </c>
      <c r="B1847" t="s">
        <v>548</v>
      </c>
      <c r="C1847" s="1">
        <f t="shared" si="746"/>
        <v>710972</v>
      </c>
      <c r="D1847" s="5">
        <f>IF(N1847&gt;0, RANK(N1847,(N1847:P1847,Q1847:AE1847)),0)</f>
        <v>1</v>
      </c>
      <c r="E1847" s="5">
        <f>IF(O1847&gt;0,RANK(O1847,(N1847:P1847,Q1847:AE1847)),0)</f>
        <v>2</v>
      </c>
      <c r="F1847" s="5">
        <f>IF(P1847&gt;0,RANK(P1847,(N1847:P1847,Q1847:AE1847)),0)</f>
        <v>0</v>
      </c>
      <c r="G1847" s="131">
        <f t="shared" si="734"/>
        <v>39643</v>
      </c>
      <c r="H1847" s="136">
        <f t="shared" si="735"/>
        <v>5.5758876580231008E-2</v>
      </c>
      <c r="I1847" s="2"/>
      <c r="J1847" s="2">
        <f t="shared" si="747"/>
        <v>0.5197968415071198</v>
      </c>
      <c r="K1847" s="2">
        <f t="shared" si="748"/>
        <v>0.46403796492688881</v>
      </c>
      <c r="L1847" s="2">
        <f t="shared" si="749"/>
        <v>0</v>
      </c>
      <c r="M1847" s="2">
        <f t="shared" si="750"/>
        <v>1.6165193565991387E-2</v>
      </c>
      <c r="N1847" s="63">
        <f t="shared" ref="N1847:S1847" si="755">SUM(N1837:N1846)</f>
        <v>369561</v>
      </c>
      <c r="O1847" s="63">
        <f t="shared" si="755"/>
        <v>329918</v>
      </c>
      <c r="P1847" s="63">
        <f t="shared" si="755"/>
        <v>0</v>
      </c>
      <c r="Q1847" s="63">
        <f t="shared" si="755"/>
        <v>8212</v>
      </c>
      <c r="R1847" s="63">
        <f t="shared" si="755"/>
        <v>324</v>
      </c>
      <c r="S1847" s="63">
        <f t="shared" si="755"/>
        <v>708</v>
      </c>
      <c r="T1847" s="63"/>
      <c r="U1847" s="63"/>
      <c r="V1847" s="63"/>
      <c r="W1847" s="63">
        <f>SUM(W1837:W1846)</f>
        <v>2249</v>
      </c>
      <c r="X1847" s="63"/>
      <c r="Y1847" s="63"/>
      <c r="Z1847" s="63"/>
      <c r="AA1847" s="63"/>
      <c r="AB1847" s="63"/>
      <c r="AC1847" s="63"/>
      <c r="AD1847" s="63"/>
      <c r="AE1847" s="63"/>
      <c r="AF1847" s="63"/>
      <c r="AG1847" s="63"/>
      <c r="AH1847" s="63"/>
      <c r="AI1847" s="63"/>
      <c r="AJ1847" s="63"/>
      <c r="AK1847" s="63"/>
      <c r="AL1847" s="63"/>
      <c r="AM1847" s="63"/>
      <c r="AN1847" s="63"/>
      <c r="AO1847" s="63"/>
      <c r="AP1847" s="63"/>
      <c r="AQ1847" s="63"/>
      <c r="AS1847" s="5">
        <f>IF(Q1847&gt;0,RANK(Q1847,(N1847:P1847,Q1847:AE1847)),0)</f>
        <v>3</v>
      </c>
      <c r="AT1847" s="5">
        <f>IF(R1847&gt;0,RANK(R1847,(N1847:P1847,Q1847:AE1847)),0)</f>
        <v>6</v>
      </c>
      <c r="AU1847" s="5">
        <f>IF(T1847&gt;0,RANK(T1847,(N1847:P1847,Q1847:AE1847)),0)</f>
        <v>0</v>
      </c>
      <c r="AV1847" s="5">
        <f>IF(S1847&gt;0,RANK(S1847,(N1847:P1847,Q1847:AE1847)),0)</f>
        <v>5</v>
      </c>
      <c r="AW1847" s="2">
        <f t="shared" si="751"/>
        <v>1.1550384543976415E-2</v>
      </c>
      <c r="AX1847" s="2">
        <f t="shared" si="752"/>
        <v>4.5571414908041383E-4</v>
      </c>
      <c r="AY1847" s="2">
        <f t="shared" si="753"/>
        <v>0</v>
      </c>
      <c r="AZ1847" s="2">
        <f t="shared" si="754"/>
        <v>9.9581980724979327E-4</v>
      </c>
      <c r="BB1847" t="s">
        <v>1208</v>
      </c>
      <c r="BC1847" t="s">
        <v>548</v>
      </c>
      <c r="BF1847" s="111">
        <v>33</v>
      </c>
      <c r="BG1847" s="113"/>
      <c r="BH1847" s="111">
        <v>33</v>
      </c>
      <c r="BJ1847" s="5" t="s">
        <v>718</v>
      </c>
      <c r="BX1847" s="63">
        <f>SUM(BX1837:BX1846)</f>
        <v>875</v>
      </c>
      <c r="BY1847" s="63">
        <f>SUM(BY1837:BY1846)</f>
        <v>1374</v>
      </c>
    </row>
    <row r="1848" spans="1:77">
      <c r="A1848" s="1"/>
      <c r="C1848" s="1"/>
      <c r="E1848" s="5"/>
      <c r="F1848" s="5"/>
      <c r="G1848" s="131"/>
      <c r="H1848" s="136"/>
      <c r="I1848" s="2"/>
      <c r="N1848" s="63"/>
      <c r="O1848" s="63"/>
      <c r="P1848" s="63"/>
      <c r="Q1848" s="63"/>
      <c r="R1848" s="63"/>
      <c r="S1848" s="63"/>
      <c r="T1848" s="63"/>
      <c r="U1848" s="63"/>
      <c r="V1848" s="63"/>
      <c r="W1848" s="63"/>
      <c r="X1848" s="63"/>
      <c r="Y1848" s="63"/>
      <c r="Z1848" s="63"/>
      <c r="AA1848" s="63"/>
      <c r="AB1848" s="63"/>
      <c r="AC1848" s="63"/>
      <c r="AD1848" s="63"/>
      <c r="AE1848" s="63"/>
      <c r="AF1848" s="63"/>
      <c r="AG1848" s="63"/>
      <c r="AH1848" s="63"/>
      <c r="AI1848" s="63"/>
      <c r="AJ1848" s="63"/>
      <c r="AK1848" s="63"/>
      <c r="AL1848" s="63"/>
      <c r="AM1848" s="63"/>
      <c r="AN1848" s="63"/>
      <c r="AO1848" s="63"/>
      <c r="AP1848" s="63"/>
      <c r="AQ1848" s="63"/>
      <c r="AS1848" s="5"/>
      <c r="AT1848" s="5"/>
      <c r="AU1848" s="5"/>
      <c r="AV1848" s="5"/>
      <c r="BF1848" s="111"/>
      <c r="BG1848" s="113"/>
      <c r="BH1848" s="117"/>
    </row>
    <row r="1849" spans="1:77" hidden="1" outlineLevel="1">
      <c r="A1849" t="s">
        <v>1197</v>
      </c>
      <c r="B1849" t="s">
        <v>2158</v>
      </c>
      <c r="C1849" s="1">
        <f t="shared" ref="C1849:C1870" si="756">SUM(N1849:AQ1849)</f>
        <v>113179</v>
      </c>
      <c r="D1849" s="5">
        <f>IF(N1849&gt;0, RANK(N1849,(N1849:P1849,Q1849:AE1849)),0)</f>
        <v>1</v>
      </c>
      <c r="E1849" s="5">
        <f>IF(O1849&gt;0,RANK(O1849,(N1849:P1849,Q1849:AE1849)),0)</f>
        <v>2</v>
      </c>
      <c r="F1849" s="5">
        <f>IF(P1849&gt;0,RANK(P1849,(N1849:P1849,Q1849:AE1849)),0)</f>
        <v>0</v>
      </c>
      <c r="G1849" s="131">
        <f t="shared" si="734"/>
        <v>19078</v>
      </c>
      <c r="H1849" s="136">
        <f t="shared" si="735"/>
        <v>0.1685648397670946</v>
      </c>
      <c r="I1849" s="2"/>
      <c r="J1849" s="2">
        <f t="shared" ref="J1849:J1870" si="757">IF($C1849=0,"-",N1849/$C1849)</f>
        <v>0.57961282570088091</v>
      </c>
      <c r="K1849" s="2">
        <f t="shared" ref="K1849:K1870" si="758">IF($C1849=0,"-",O1849/$C1849)</f>
        <v>0.41104798593378633</v>
      </c>
      <c r="L1849" s="2">
        <f t="shared" ref="L1849:L1870" si="759">IF($C1849=0,"-",P1849/$C1849)</f>
        <v>0</v>
      </c>
      <c r="M1849" s="2">
        <f t="shared" ref="M1849:M1870" si="760">IF(C1849=0,"-",(1-J1849-K1849-L1849))</f>
        <v>9.3391883653327623E-3</v>
      </c>
      <c r="N1849" s="63">
        <v>65600</v>
      </c>
      <c r="O1849" s="63">
        <v>46522</v>
      </c>
      <c r="P1849" s="63"/>
      <c r="Q1849" s="63">
        <v>579</v>
      </c>
      <c r="R1849" s="63">
        <v>203</v>
      </c>
      <c r="S1849" s="63">
        <v>60</v>
      </c>
      <c r="T1849" s="63">
        <v>28</v>
      </c>
      <c r="U1849" s="63"/>
      <c r="V1849">
        <v>10</v>
      </c>
      <c r="W1849" s="63">
        <f>IF(Copyright!C$12=1,IF(BW1849&gt;0,BW1849-U1849-SUM(Y1849:AC1849)-SUM(AE1849:AM1849)-SUM(AO1849:AQ1849),0),0)</f>
        <v>0</v>
      </c>
      <c r="X1849" s="63">
        <v>94</v>
      </c>
      <c r="Y1849" s="63"/>
      <c r="Z1849" s="63"/>
      <c r="AA1849" s="63"/>
      <c r="AB1849" s="63"/>
      <c r="AC1849" s="63"/>
      <c r="AD1849" s="63">
        <v>58</v>
      </c>
      <c r="AE1849" s="63"/>
      <c r="AF1849" s="63"/>
      <c r="AG1849" s="63"/>
      <c r="AH1849" s="63"/>
      <c r="AI1849" s="63"/>
      <c r="AJ1849" s="63"/>
      <c r="AK1849" s="63"/>
      <c r="AL1849" s="63"/>
      <c r="AM1849" s="63"/>
      <c r="AN1849" s="63">
        <v>25</v>
      </c>
      <c r="AO1849" s="63"/>
      <c r="AP1849" s="63"/>
      <c r="AQ1849" s="63"/>
      <c r="AS1849" s="5">
        <f>IF(Q1849&gt;0,RANK(Q1849,(N1849:P1849,Q1849:AE1849)),0)</f>
        <v>3</v>
      </c>
      <c r="AT1849" s="5">
        <f>IF(R1849&gt;0,RANK(R1849,(N1849:P1849,Q1849:AE1849)),0)</f>
        <v>4</v>
      </c>
      <c r="AU1849" s="5">
        <f>IF(T1849&gt;0,RANK(T1849,(N1849:P1849,Q1849:AE1849)),0)</f>
        <v>8</v>
      </c>
      <c r="AV1849" s="5">
        <f>IF(S1849&gt;0,RANK(S1849,(N1849:P1849,Q1849:AE1849)),0)</f>
        <v>6</v>
      </c>
      <c r="AW1849" s="2">
        <f t="shared" ref="AW1849:AW1870" si="761">IF($C1849=0,"-",Q1849/$C1849)</f>
        <v>5.1157900317196654E-3</v>
      </c>
      <c r="AX1849" s="2">
        <f t="shared" ref="AX1849:AX1870" si="762">IF($C1849=0,"-",R1849/$C1849)</f>
        <v>1.7936189575804699E-3</v>
      </c>
      <c r="AY1849" s="2">
        <f t="shared" ref="AY1849:AY1870" si="763">IF($C1849=0,"-",T1849/$C1849)</f>
        <v>2.4739571828696135E-4</v>
      </c>
      <c r="AZ1849" s="2">
        <f t="shared" ref="AZ1849:AZ1870" si="764">IF($C1849=0,"-",S1849/$C1849)</f>
        <v>5.3013368204348865E-4</v>
      </c>
      <c r="BB1849" t="s">
        <v>1197</v>
      </c>
      <c r="BC1849" t="s">
        <v>2158</v>
      </c>
      <c r="BD1849">
        <v>2</v>
      </c>
      <c r="BF1849" s="111">
        <v>34</v>
      </c>
      <c r="BG1849" s="113">
        <v>1</v>
      </c>
      <c r="BH1849" s="117">
        <f t="shared" si="745"/>
        <v>34001</v>
      </c>
      <c r="BJ1849" s="5" t="s">
        <v>3185</v>
      </c>
      <c r="BM1849" s="67"/>
      <c r="BN1849" s="63"/>
      <c r="BW1849" s="132">
        <v>165</v>
      </c>
    </row>
    <row r="1850" spans="1:77" hidden="1" outlineLevel="1">
      <c r="A1850" t="s">
        <v>1814</v>
      </c>
      <c r="B1850" t="s">
        <v>2158</v>
      </c>
      <c r="C1850" s="1">
        <f t="shared" si="756"/>
        <v>385407</v>
      </c>
      <c r="D1850" s="5">
        <f>IF(N1850&gt;0, RANK(N1850,(N1850:P1850,Q1850:AE1850)),0)</f>
        <v>1</v>
      </c>
      <c r="E1850" s="5">
        <f>IF(O1850&gt;0,RANK(O1850,(N1850:P1850,Q1850:AE1850)),0)</f>
        <v>2</v>
      </c>
      <c r="F1850" s="5">
        <f>IF(P1850&gt;0,RANK(P1850,(N1850:P1850,Q1850:AE1850)),0)</f>
        <v>0</v>
      </c>
      <c r="G1850" s="131">
        <f t="shared" si="734"/>
        <v>43684</v>
      </c>
      <c r="H1850" s="136">
        <f t="shared" si="735"/>
        <v>0.11334511308824179</v>
      </c>
      <c r="I1850" s="2"/>
      <c r="J1850" s="2">
        <f t="shared" si="757"/>
        <v>0.55202422374269278</v>
      </c>
      <c r="K1850" s="2">
        <f t="shared" si="758"/>
        <v>0.43867911065445103</v>
      </c>
      <c r="L1850" s="2">
        <f t="shared" si="759"/>
        <v>0</v>
      </c>
      <c r="M1850" s="2">
        <f t="shared" si="760"/>
        <v>9.2966656028561911E-3</v>
      </c>
      <c r="N1850" s="63">
        <v>212754</v>
      </c>
      <c r="O1850" s="63">
        <v>169070</v>
      </c>
      <c r="P1850" s="63"/>
      <c r="Q1850" s="63">
        <v>1752</v>
      </c>
      <c r="R1850" s="63">
        <v>1270</v>
      </c>
      <c r="S1850" s="63">
        <v>122</v>
      </c>
      <c r="T1850" s="63">
        <v>63</v>
      </c>
      <c r="U1850" s="63"/>
      <c r="V1850">
        <v>45</v>
      </c>
      <c r="W1850" s="63">
        <f>IF(Copyright!C$12=1,IF(BW1850&gt;0,BW1850-U1850-SUM(Y1850:AC1850)-SUM(AE1850:AM1850)-SUM(AO1850:AQ1850),0),0)</f>
        <v>0</v>
      </c>
      <c r="X1850" s="63">
        <v>193</v>
      </c>
      <c r="Y1850" s="63"/>
      <c r="Z1850" s="63"/>
      <c r="AA1850" s="63"/>
      <c r="AB1850" s="63"/>
      <c r="AC1850" s="63"/>
      <c r="AD1850" s="63">
        <v>56</v>
      </c>
      <c r="AE1850" s="63"/>
      <c r="AF1850" s="63"/>
      <c r="AG1850" s="63"/>
      <c r="AH1850" s="63"/>
      <c r="AI1850" s="63"/>
      <c r="AJ1850" s="63"/>
      <c r="AK1850" s="63"/>
      <c r="AL1850" s="63"/>
      <c r="AM1850" s="63"/>
      <c r="AN1850" s="63">
        <v>82</v>
      </c>
      <c r="AO1850" s="63"/>
      <c r="AP1850" s="63"/>
      <c r="AQ1850" s="63"/>
      <c r="AS1850" s="5">
        <f>IF(Q1850&gt;0,RANK(Q1850,(N1850:P1850,Q1850:AE1850)),0)</f>
        <v>3</v>
      </c>
      <c r="AT1850" s="5">
        <f>IF(R1850&gt;0,RANK(R1850,(N1850:P1850,Q1850:AE1850)),0)</f>
        <v>4</v>
      </c>
      <c r="AU1850" s="5">
        <f>IF(T1850&gt;0,RANK(T1850,(N1850:P1850,Q1850:AE1850)),0)</f>
        <v>7</v>
      </c>
      <c r="AV1850" s="5">
        <f>IF(S1850&gt;0,RANK(S1850,(N1850:P1850,Q1850:AE1850)),0)</f>
        <v>6</v>
      </c>
      <c r="AW1850" s="2">
        <f t="shared" si="761"/>
        <v>4.5458437444052648E-3</v>
      </c>
      <c r="AX1850" s="2">
        <f t="shared" si="762"/>
        <v>3.2952177827595243E-3</v>
      </c>
      <c r="AY1850" s="2">
        <f t="shared" si="763"/>
        <v>1.6346355930224412E-4</v>
      </c>
      <c r="AZ1850" s="2">
        <f t="shared" si="764"/>
        <v>3.1654847991863147E-4</v>
      </c>
      <c r="BB1850" t="s">
        <v>1814</v>
      </c>
      <c r="BC1850" t="s">
        <v>2158</v>
      </c>
      <c r="BF1850" s="111">
        <v>34</v>
      </c>
      <c r="BG1850" s="113">
        <v>3</v>
      </c>
      <c r="BH1850" s="117">
        <f t="shared" si="745"/>
        <v>34003</v>
      </c>
      <c r="BJ1850" s="5" t="s">
        <v>3185</v>
      </c>
      <c r="BK1850" s="63">
        <v>1717</v>
      </c>
      <c r="BN1850" s="63"/>
      <c r="BW1850" s="63">
        <v>583</v>
      </c>
    </row>
    <row r="1851" spans="1:77" hidden="1" outlineLevel="1">
      <c r="A1851" t="s">
        <v>2577</v>
      </c>
      <c r="B1851" t="s">
        <v>2158</v>
      </c>
      <c r="C1851" s="1">
        <f t="shared" si="756"/>
        <v>215936</v>
      </c>
      <c r="D1851" s="5">
        <f>IF(N1851&gt;0, RANK(N1851,(N1851:P1851,Q1851:AE1851)),0)</f>
        <v>1</v>
      </c>
      <c r="E1851" s="5">
        <f>IF(O1851&gt;0,RANK(O1851,(N1851:P1851,Q1851:AE1851)),0)</f>
        <v>2</v>
      </c>
      <c r="F1851" s="5">
        <f>IF(P1851&gt;0,RANK(P1851,(N1851:P1851,Q1851:AE1851)),0)</f>
        <v>0</v>
      </c>
      <c r="G1851" s="131">
        <f t="shared" si="734"/>
        <v>38976</v>
      </c>
      <c r="H1851" s="136">
        <f t="shared" si="735"/>
        <v>0.18049792531120332</v>
      </c>
      <c r="I1851" s="2"/>
      <c r="J1851" s="2">
        <f t="shared" si="757"/>
        <v>0.58525211173681091</v>
      </c>
      <c r="K1851" s="2">
        <f t="shared" si="758"/>
        <v>0.40475418642560756</v>
      </c>
      <c r="L1851" s="2">
        <f t="shared" si="759"/>
        <v>0</v>
      </c>
      <c r="M1851" s="2">
        <f t="shared" si="760"/>
        <v>9.9937018375815256E-3</v>
      </c>
      <c r="N1851" s="63">
        <v>126377</v>
      </c>
      <c r="O1851" s="63">
        <v>87401</v>
      </c>
      <c r="P1851" s="63"/>
      <c r="Q1851" s="63">
        <v>1367</v>
      </c>
      <c r="R1851" s="63">
        <v>528</v>
      </c>
      <c r="S1851" s="63">
        <v>98</v>
      </c>
      <c r="T1851" s="63">
        <v>25</v>
      </c>
      <c r="U1851" s="63"/>
      <c r="V1851">
        <v>26</v>
      </c>
      <c r="W1851" s="63">
        <f>IF(Copyright!C$12=1,IF(BW1851&gt;0,BW1851-U1851-SUM(Y1851:AC1851)-SUM(AE1851:AM1851)-SUM(AO1851:AQ1851),0),0)</f>
        <v>0</v>
      </c>
      <c r="X1851" s="63">
        <v>68</v>
      </c>
      <c r="Y1851" s="63"/>
      <c r="Z1851" s="63"/>
      <c r="AA1851" s="63"/>
      <c r="AB1851" s="63"/>
      <c r="AC1851" s="63"/>
      <c r="AD1851" s="63">
        <v>35</v>
      </c>
      <c r="AE1851" s="63"/>
      <c r="AF1851" s="63"/>
      <c r="AG1851" s="63"/>
      <c r="AH1851" s="63"/>
      <c r="AI1851" s="63"/>
      <c r="AJ1851" s="63"/>
      <c r="AK1851" s="63"/>
      <c r="AL1851" s="63"/>
      <c r="AM1851" s="63"/>
      <c r="AN1851" s="63">
        <v>11</v>
      </c>
      <c r="AO1851" s="63"/>
      <c r="AP1851" s="63"/>
      <c r="AQ1851" s="63"/>
      <c r="AS1851" s="5">
        <f>IF(Q1851&gt;0,RANK(Q1851,(N1851:P1851,Q1851:AE1851)),0)</f>
        <v>3</v>
      </c>
      <c r="AT1851" s="5">
        <f>IF(R1851&gt;0,RANK(R1851,(N1851:P1851,Q1851:AE1851)),0)</f>
        <v>4</v>
      </c>
      <c r="AU1851" s="5">
        <f>IF(T1851&gt;0,RANK(T1851,(N1851:P1851,Q1851:AE1851)),0)</f>
        <v>9</v>
      </c>
      <c r="AV1851" s="5">
        <f>IF(S1851&gt;0,RANK(S1851,(N1851:P1851,Q1851:AE1851)),0)</f>
        <v>5</v>
      </c>
      <c r="AW1851" s="2">
        <f t="shared" si="761"/>
        <v>6.3305794309425015E-3</v>
      </c>
      <c r="AX1851" s="2">
        <f t="shared" si="762"/>
        <v>2.4451689389448725E-3</v>
      </c>
      <c r="AY1851" s="2">
        <f t="shared" si="763"/>
        <v>1.1577504445761707E-4</v>
      </c>
      <c r="AZ1851" s="2">
        <f t="shared" si="764"/>
        <v>4.5383817427385894E-4</v>
      </c>
      <c r="BB1851" t="s">
        <v>2577</v>
      </c>
      <c r="BC1851" t="s">
        <v>2158</v>
      </c>
      <c r="BF1851" s="111">
        <v>34</v>
      </c>
      <c r="BG1851" s="113">
        <v>5</v>
      </c>
      <c r="BH1851" s="117">
        <f t="shared" si="745"/>
        <v>34005</v>
      </c>
      <c r="BJ1851" s="5" t="s">
        <v>3185</v>
      </c>
      <c r="BN1851" s="63"/>
      <c r="BW1851" s="63">
        <v>403</v>
      </c>
    </row>
    <row r="1852" spans="1:77" hidden="1" outlineLevel="1">
      <c r="A1852" t="s">
        <v>1613</v>
      </c>
      <c r="B1852" t="s">
        <v>2158</v>
      </c>
      <c r="C1852" s="1">
        <f t="shared" si="756"/>
        <v>225428</v>
      </c>
      <c r="D1852" s="5">
        <f>IF(N1852&gt;0, RANK(N1852,(N1852:P1852,Q1852:AE1852)),0)</f>
        <v>1</v>
      </c>
      <c r="E1852" s="5">
        <f>IF(O1852&gt;0,RANK(O1852,(N1852:P1852,Q1852:AE1852)),0)</f>
        <v>2</v>
      </c>
      <c r="F1852" s="5">
        <f>IF(P1852&gt;0,RANK(P1852,(N1852:P1852,Q1852:AE1852)),0)</f>
        <v>0</v>
      </c>
      <c r="G1852" s="131">
        <f t="shared" si="734"/>
        <v>84206</v>
      </c>
      <c r="H1852" s="136">
        <f t="shared" si="735"/>
        <v>0.37353833596536368</v>
      </c>
      <c r="I1852" s="2"/>
      <c r="J1852" s="2">
        <f t="shared" si="757"/>
        <v>0.681734300974147</v>
      </c>
      <c r="K1852" s="2">
        <f t="shared" si="758"/>
        <v>0.30819596500878327</v>
      </c>
      <c r="L1852" s="2">
        <f t="shared" si="759"/>
        <v>0</v>
      </c>
      <c r="M1852" s="2">
        <f t="shared" si="760"/>
        <v>1.0069734017069731E-2</v>
      </c>
      <c r="N1852" s="63">
        <v>153682</v>
      </c>
      <c r="O1852" s="63">
        <v>69476</v>
      </c>
      <c r="P1852" s="63"/>
      <c r="Q1852" s="63">
        <v>1250</v>
      </c>
      <c r="R1852" s="63">
        <v>697</v>
      </c>
      <c r="S1852" s="63">
        <v>136</v>
      </c>
      <c r="T1852" s="63">
        <v>19</v>
      </c>
      <c r="U1852" s="63"/>
      <c r="V1852">
        <v>13</v>
      </c>
      <c r="W1852" s="63">
        <f>IF(Copyright!C$12=1,IF(BW1852&gt;0,BW1852-U1852-SUM(Y1852:AC1852)-SUM(AE1852:AM1852)-SUM(AO1852:AQ1852),0),0)</f>
        <v>0</v>
      </c>
      <c r="X1852" s="63">
        <v>101</v>
      </c>
      <c r="Y1852" s="63"/>
      <c r="Z1852" s="63"/>
      <c r="AA1852" s="63"/>
      <c r="AB1852" s="63"/>
      <c r="AC1852" s="63"/>
      <c r="AD1852" s="63">
        <v>32</v>
      </c>
      <c r="AE1852" s="63"/>
      <c r="AF1852" s="63"/>
      <c r="AG1852" s="63"/>
      <c r="AH1852" s="63"/>
      <c r="AI1852" s="63"/>
      <c r="AJ1852" s="63"/>
      <c r="AK1852" s="63"/>
      <c r="AL1852" s="63"/>
      <c r="AM1852" s="63"/>
      <c r="AN1852" s="63">
        <v>22</v>
      </c>
      <c r="AO1852" s="63"/>
      <c r="AP1852" s="63"/>
      <c r="AQ1852" s="63"/>
      <c r="AS1852" s="5">
        <f>IF(Q1852&gt;0,RANK(Q1852,(N1852:P1852,Q1852:AE1852)),0)</f>
        <v>3</v>
      </c>
      <c r="AT1852" s="5">
        <f>IF(R1852&gt;0,RANK(R1852,(N1852:P1852,Q1852:AE1852)),0)</f>
        <v>4</v>
      </c>
      <c r="AU1852" s="5">
        <f>IF(T1852&gt;0,RANK(T1852,(N1852:P1852,Q1852:AE1852)),0)</f>
        <v>8</v>
      </c>
      <c r="AV1852" s="5">
        <f>IF(S1852&gt;0,RANK(S1852,(N1852:P1852,Q1852:AE1852)),0)</f>
        <v>5</v>
      </c>
      <c r="AW1852" s="2">
        <f t="shared" si="761"/>
        <v>5.5450077186507442E-3</v>
      </c>
      <c r="AX1852" s="2">
        <f t="shared" si="762"/>
        <v>3.0918963039196549E-3</v>
      </c>
      <c r="AY1852" s="2">
        <f t="shared" si="763"/>
        <v>8.4284117323491317E-5</v>
      </c>
      <c r="AZ1852" s="2">
        <f t="shared" si="764"/>
        <v>6.0329683978920098E-4</v>
      </c>
      <c r="BB1852" t="s">
        <v>1613</v>
      </c>
      <c r="BC1852" t="s">
        <v>2158</v>
      </c>
      <c r="BF1852" s="111">
        <v>34</v>
      </c>
      <c r="BG1852" s="113">
        <v>7</v>
      </c>
      <c r="BH1852" s="117">
        <f t="shared" si="745"/>
        <v>34007</v>
      </c>
      <c r="BJ1852" s="5" t="s">
        <v>3185</v>
      </c>
      <c r="BN1852" s="63"/>
      <c r="BW1852" s="63">
        <v>521</v>
      </c>
    </row>
    <row r="1853" spans="1:77" hidden="1" outlineLevel="1">
      <c r="A1853" t="s">
        <v>1514</v>
      </c>
      <c r="B1853" t="s">
        <v>2158</v>
      </c>
      <c r="C1853" s="1">
        <f t="shared" si="756"/>
        <v>47931</v>
      </c>
      <c r="D1853" s="5">
        <f>IF(N1853&gt;0, RANK(N1853,(N1853:P1853,Q1853:AE1853)),0)</f>
        <v>2</v>
      </c>
      <c r="E1853" s="5">
        <f>IF(O1853&gt;0,RANK(O1853,(N1853:P1853,Q1853:AE1853)),0)</f>
        <v>1</v>
      </c>
      <c r="F1853" s="5">
        <f>IF(P1853&gt;0,RANK(P1853,(N1853:P1853,Q1853:AE1853)),0)</f>
        <v>0</v>
      </c>
      <c r="G1853" s="131">
        <f t="shared" si="734"/>
        <v>4124</v>
      </c>
      <c r="H1853" s="136">
        <f t="shared" si="735"/>
        <v>8.6040349669316313E-2</v>
      </c>
      <c r="I1853" s="2"/>
      <c r="J1853" s="2">
        <f t="shared" si="757"/>
        <v>0.45183701571008322</v>
      </c>
      <c r="K1853" s="2">
        <f t="shared" si="758"/>
        <v>0.53787736537939956</v>
      </c>
      <c r="L1853" s="2">
        <f t="shared" si="759"/>
        <v>0</v>
      </c>
      <c r="M1853" s="2">
        <f t="shared" si="760"/>
        <v>1.0285618910517158E-2</v>
      </c>
      <c r="N1853" s="63">
        <v>21657</v>
      </c>
      <c r="O1853" s="63">
        <v>25781</v>
      </c>
      <c r="P1853" s="63"/>
      <c r="Q1853" s="63">
        <v>253</v>
      </c>
      <c r="R1853" s="63">
        <v>112</v>
      </c>
      <c r="S1853" s="63">
        <v>90</v>
      </c>
      <c r="T1853" s="63">
        <v>11</v>
      </c>
      <c r="U1853" s="63"/>
      <c r="V1853">
        <v>7</v>
      </c>
      <c r="W1853" s="63">
        <f>IF(Copyright!C$12=1,IF(BW1853&gt;0,BW1853-U1853-SUM(Y1853:AC1853)-SUM(AE1853:AM1853)-SUM(AO1853:AQ1853),0),0)</f>
        <v>0</v>
      </c>
      <c r="X1853" s="63">
        <v>14</v>
      </c>
      <c r="Y1853" s="63"/>
      <c r="Z1853" s="63"/>
      <c r="AA1853" s="63"/>
      <c r="AB1853" s="63"/>
      <c r="AC1853" s="63"/>
      <c r="AD1853" s="63">
        <v>3</v>
      </c>
      <c r="AE1853" s="63"/>
      <c r="AF1853" s="63"/>
      <c r="AG1853" s="63"/>
      <c r="AH1853" s="63"/>
      <c r="AI1853" s="63"/>
      <c r="AJ1853" s="63"/>
      <c r="AK1853" s="63"/>
      <c r="AL1853" s="63"/>
      <c r="AM1853" s="63"/>
      <c r="AN1853" s="63">
        <v>3</v>
      </c>
      <c r="AO1853" s="63"/>
      <c r="AP1853" s="63"/>
      <c r="AQ1853" s="63"/>
      <c r="AS1853" s="5">
        <f>IF(Q1853&gt;0,RANK(Q1853,(N1853:P1853,Q1853:AE1853)),0)</f>
        <v>3</v>
      </c>
      <c r="AT1853" s="5">
        <f>IF(R1853&gt;0,RANK(R1853,(N1853:P1853,Q1853:AE1853)),0)</f>
        <v>4</v>
      </c>
      <c r="AU1853" s="5">
        <f>IF(T1853&gt;0,RANK(T1853,(N1853:P1853,Q1853:AE1853)),0)</f>
        <v>7</v>
      </c>
      <c r="AV1853" s="5">
        <f>IF(S1853&gt;0,RANK(S1853,(N1853:P1853,Q1853:AE1853)),0)</f>
        <v>5</v>
      </c>
      <c r="AW1853" s="2">
        <f t="shared" si="761"/>
        <v>5.2784210636122762E-3</v>
      </c>
      <c r="AX1853" s="2">
        <f t="shared" si="762"/>
        <v>2.3366923285556319E-3</v>
      </c>
      <c r="AY1853" s="2">
        <f t="shared" si="763"/>
        <v>2.2949656798314244E-4</v>
      </c>
      <c r="AZ1853" s="2">
        <f t="shared" si="764"/>
        <v>1.8776991925893473E-3</v>
      </c>
      <c r="BB1853" t="s">
        <v>1514</v>
      </c>
      <c r="BC1853" t="s">
        <v>2158</v>
      </c>
      <c r="BD1853">
        <v>2</v>
      </c>
      <c r="BF1853" s="111">
        <v>34</v>
      </c>
      <c r="BG1853" s="113">
        <v>9</v>
      </c>
      <c r="BH1853" s="117">
        <f t="shared" si="745"/>
        <v>34009</v>
      </c>
      <c r="BJ1853" s="5" t="s">
        <v>3185</v>
      </c>
      <c r="BN1853" s="63"/>
      <c r="BW1853" s="63">
        <v>162</v>
      </c>
    </row>
    <row r="1854" spans="1:77" hidden="1" outlineLevel="1">
      <c r="A1854" t="s">
        <v>1539</v>
      </c>
      <c r="B1854" t="s">
        <v>2158</v>
      </c>
      <c r="C1854" s="1">
        <f t="shared" si="756"/>
        <v>55292</v>
      </c>
      <c r="D1854" s="5">
        <f>IF(N1854&gt;0, RANK(N1854,(N1854:P1854,Q1854:AE1854)),0)</f>
        <v>1</v>
      </c>
      <c r="E1854" s="5">
        <f>IF(O1854&gt;0,RANK(O1854,(N1854:P1854,Q1854:AE1854)),0)</f>
        <v>2</v>
      </c>
      <c r="F1854" s="5">
        <f>IF(P1854&gt;0,RANK(P1854,(N1854:P1854,Q1854:AE1854)),0)</f>
        <v>0</v>
      </c>
      <c r="G1854" s="131">
        <f t="shared" si="734"/>
        <v>13397</v>
      </c>
      <c r="H1854" s="136">
        <f t="shared" si="735"/>
        <v>0.2422954496129639</v>
      </c>
      <c r="I1854" s="2"/>
      <c r="J1854" s="2">
        <f t="shared" si="757"/>
        <v>0.61591188598712288</v>
      </c>
      <c r="K1854" s="2">
        <f t="shared" si="758"/>
        <v>0.37361643637415903</v>
      </c>
      <c r="L1854" s="2">
        <f t="shared" si="759"/>
        <v>0</v>
      </c>
      <c r="M1854" s="2">
        <f t="shared" si="760"/>
        <v>1.0471677638718091E-2</v>
      </c>
      <c r="N1854" s="63">
        <v>34055</v>
      </c>
      <c r="O1854" s="63">
        <v>20658</v>
      </c>
      <c r="P1854" s="63"/>
      <c r="Q1854" s="63">
        <v>283</v>
      </c>
      <c r="R1854" s="63">
        <v>117</v>
      </c>
      <c r="S1854" s="63">
        <v>60</v>
      </c>
      <c r="T1854" s="63">
        <v>14</v>
      </c>
      <c r="U1854" s="63"/>
      <c r="V1854">
        <v>5</v>
      </c>
      <c r="W1854" s="63">
        <f>IF(Copyright!C$12=1,IF(BW1854&gt;0,BW1854-U1854-SUM(Y1854:AC1854)-SUM(AE1854:AM1854)-SUM(AO1854:AQ1854),0),0)</f>
        <v>0</v>
      </c>
      <c r="X1854" s="63">
        <v>62</v>
      </c>
      <c r="Y1854" s="63"/>
      <c r="Z1854" s="63"/>
      <c r="AA1854" s="63"/>
      <c r="AB1854" s="63"/>
      <c r="AC1854" s="63"/>
      <c r="AD1854" s="63">
        <v>27</v>
      </c>
      <c r="AE1854" s="63"/>
      <c r="AF1854" s="63"/>
      <c r="AG1854" s="63"/>
      <c r="AH1854" s="63"/>
      <c r="AI1854" s="63"/>
      <c r="AJ1854" s="63"/>
      <c r="AK1854" s="63"/>
      <c r="AL1854" s="63"/>
      <c r="AM1854" s="63"/>
      <c r="AN1854" s="63">
        <v>11</v>
      </c>
      <c r="AO1854" s="63"/>
      <c r="AP1854" s="63"/>
      <c r="AQ1854" s="63"/>
      <c r="AS1854" s="5">
        <f>IF(Q1854&gt;0,RANK(Q1854,(N1854:P1854,Q1854:AE1854)),0)</f>
        <v>3</v>
      </c>
      <c r="AT1854" s="5">
        <f>IF(R1854&gt;0,RANK(R1854,(N1854:P1854,Q1854:AE1854)),0)</f>
        <v>4</v>
      </c>
      <c r="AU1854" s="5">
        <f>IF(T1854&gt;0,RANK(T1854,(N1854:P1854,Q1854:AE1854)),0)</f>
        <v>8</v>
      </c>
      <c r="AV1854" s="5">
        <f>IF(S1854&gt;0,RANK(S1854,(N1854:P1854,Q1854:AE1854)),0)</f>
        <v>6</v>
      </c>
      <c r="AW1854" s="2">
        <f t="shared" si="761"/>
        <v>5.1182811256601313E-3</v>
      </c>
      <c r="AX1854" s="2">
        <f t="shared" si="762"/>
        <v>2.116038486580337E-3</v>
      </c>
      <c r="AY1854" s="2">
        <f t="shared" si="763"/>
        <v>2.5320118642841642E-4</v>
      </c>
      <c r="AZ1854" s="2">
        <f t="shared" si="764"/>
        <v>1.0851479418360704E-3</v>
      </c>
      <c r="BB1854" t="s">
        <v>1539</v>
      </c>
      <c r="BC1854" t="s">
        <v>2158</v>
      </c>
      <c r="BD1854">
        <v>2</v>
      </c>
      <c r="BF1854" s="111">
        <v>34</v>
      </c>
      <c r="BG1854" s="113">
        <v>11</v>
      </c>
      <c r="BH1854" s="117">
        <f t="shared" si="745"/>
        <v>34011</v>
      </c>
      <c r="BJ1854" s="5" t="s">
        <v>3185</v>
      </c>
      <c r="BN1854" s="63"/>
      <c r="BW1854" s="63">
        <v>77</v>
      </c>
    </row>
    <row r="1855" spans="1:77" hidden="1" outlineLevel="1">
      <c r="A1855" t="s">
        <v>849</v>
      </c>
      <c r="B1855" t="s">
        <v>2158</v>
      </c>
      <c r="C1855" s="1">
        <f t="shared" si="756"/>
        <v>303795</v>
      </c>
      <c r="D1855" s="5">
        <f>IF(N1855&gt;0, RANK(N1855,(N1855:P1855,Q1855:AE1855)),0)</f>
        <v>1</v>
      </c>
      <c r="E1855" s="5">
        <f>IF(O1855&gt;0,RANK(O1855,(N1855:P1855,Q1855:AE1855)),0)</f>
        <v>2</v>
      </c>
      <c r="F1855" s="5">
        <f>IF(P1855&gt;0,RANK(P1855,(N1855:P1855,Q1855:AE1855)),0)</f>
        <v>0</v>
      </c>
      <c r="G1855" s="131">
        <f t="shared" si="734"/>
        <v>172268</v>
      </c>
      <c r="H1855" s="136">
        <f t="shared" si="735"/>
        <v>0.5670534406425386</v>
      </c>
      <c r="I1855" s="2"/>
      <c r="J1855" s="2">
        <f t="shared" si="757"/>
        <v>0.78024654783653447</v>
      </c>
      <c r="K1855" s="2">
        <f t="shared" si="758"/>
        <v>0.21319310719399595</v>
      </c>
      <c r="L1855" s="2">
        <f t="shared" si="759"/>
        <v>0</v>
      </c>
      <c r="M1855" s="2">
        <f t="shared" si="760"/>
        <v>6.5603449694695837E-3</v>
      </c>
      <c r="N1855" s="63">
        <v>237035</v>
      </c>
      <c r="O1855" s="63">
        <v>64767</v>
      </c>
      <c r="P1855" s="63"/>
      <c r="Q1855" s="63">
        <v>962</v>
      </c>
      <c r="R1855" s="63">
        <v>599</v>
      </c>
      <c r="S1855" s="63">
        <v>89</v>
      </c>
      <c r="T1855" s="63">
        <v>46</v>
      </c>
      <c r="U1855" s="63"/>
      <c r="V1855">
        <v>58</v>
      </c>
      <c r="W1855" s="63">
        <f>IF(Copyright!C$12=1,IF(BW1855&gt;0,BW1855-U1855-SUM(Y1855:AC1855)-SUM(AE1855:AM1855)-SUM(AO1855:AQ1855),0),0)</f>
        <v>0</v>
      </c>
      <c r="X1855" s="63">
        <v>86</v>
      </c>
      <c r="Y1855" s="63"/>
      <c r="Z1855" s="63"/>
      <c r="AA1855" s="63"/>
      <c r="AB1855" s="63"/>
      <c r="AC1855" s="63"/>
      <c r="AD1855" s="63">
        <v>34</v>
      </c>
      <c r="AE1855" s="63"/>
      <c r="AF1855" s="63"/>
      <c r="AG1855" s="63"/>
      <c r="AH1855" s="63"/>
      <c r="AI1855" s="63"/>
      <c r="AJ1855" s="63"/>
      <c r="AK1855" s="63"/>
      <c r="AL1855" s="63"/>
      <c r="AM1855" s="63"/>
      <c r="AN1855" s="63">
        <v>119</v>
      </c>
      <c r="AO1855" s="63"/>
      <c r="AP1855" s="63"/>
      <c r="AQ1855" s="63"/>
      <c r="AS1855" s="5">
        <f>IF(Q1855&gt;0,RANK(Q1855,(N1855:P1855,Q1855:AE1855)),0)</f>
        <v>3</v>
      </c>
      <c r="AT1855" s="5">
        <f>IF(R1855&gt;0,RANK(R1855,(N1855:P1855,Q1855:AE1855)),0)</f>
        <v>4</v>
      </c>
      <c r="AU1855" s="5">
        <f>IF(T1855&gt;0,RANK(T1855,(N1855:P1855,Q1855:AE1855)),0)</f>
        <v>8</v>
      </c>
      <c r="AV1855" s="5">
        <f>IF(S1855&gt;0,RANK(S1855,(N1855:P1855,Q1855:AE1855)),0)</f>
        <v>5</v>
      </c>
      <c r="AW1855" s="2">
        <f t="shared" si="761"/>
        <v>3.1666090620319624E-3</v>
      </c>
      <c r="AX1855" s="2">
        <f t="shared" si="762"/>
        <v>1.9717243535937062E-3</v>
      </c>
      <c r="AY1855" s="2">
        <f t="shared" si="763"/>
        <v>1.5141789693707929E-4</v>
      </c>
      <c r="AZ1855" s="2">
        <f t="shared" si="764"/>
        <v>2.9296071363913166E-4</v>
      </c>
      <c r="BB1855" t="s">
        <v>849</v>
      </c>
      <c r="BC1855" t="s">
        <v>2158</v>
      </c>
      <c r="BF1855" s="111">
        <v>34</v>
      </c>
      <c r="BG1855" s="113">
        <v>13</v>
      </c>
      <c r="BH1855" s="117">
        <f t="shared" si="745"/>
        <v>34013</v>
      </c>
      <c r="BJ1855" s="5" t="s">
        <v>3185</v>
      </c>
      <c r="BN1855" s="63"/>
      <c r="BW1855" s="63">
        <v>276</v>
      </c>
    </row>
    <row r="1856" spans="1:77" hidden="1" outlineLevel="1">
      <c r="A1856" t="s">
        <v>2452</v>
      </c>
      <c r="B1856" t="s">
        <v>2158</v>
      </c>
      <c r="C1856" s="1">
        <f t="shared" si="756"/>
        <v>135186</v>
      </c>
      <c r="D1856" s="5">
        <f>IF(N1856&gt;0, RANK(N1856,(N1856:P1856,Q1856:AE1856)),0)</f>
        <v>1</v>
      </c>
      <c r="E1856" s="5">
        <f>IF(O1856&gt;0,RANK(O1856,(N1856:P1856,Q1856:AE1856)),0)</f>
        <v>2</v>
      </c>
      <c r="F1856" s="5">
        <f>IF(P1856&gt;0,RANK(P1856,(N1856:P1856,Q1856:AE1856)),0)</f>
        <v>0</v>
      </c>
      <c r="G1856" s="131">
        <f t="shared" si="734"/>
        <v>14557</v>
      </c>
      <c r="H1856" s="136">
        <f t="shared" si="735"/>
        <v>0.10768126877043481</v>
      </c>
      <c r="I1856" s="2"/>
      <c r="J1856" s="2">
        <f t="shared" si="757"/>
        <v>0.54749012471705649</v>
      </c>
      <c r="K1856" s="2">
        <f t="shared" si="758"/>
        <v>0.43980885594662167</v>
      </c>
      <c r="L1856" s="2">
        <f t="shared" si="759"/>
        <v>0</v>
      </c>
      <c r="M1856" s="2">
        <f t="shared" si="760"/>
        <v>1.2701019336321839E-2</v>
      </c>
      <c r="N1856" s="63">
        <v>74013</v>
      </c>
      <c r="O1856" s="63">
        <v>59456</v>
      </c>
      <c r="P1856" s="63"/>
      <c r="Q1856" s="63">
        <v>1040</v>
      </c>
      <c r="R1856" s="63">
        <v>539</v>
      </c>
      <c r="S1856" s="63">
        <v>67</v>
      </c>
      <c r="T1856" s="63">
        <v>14</v>
      </c>
      <c r="U1856" s="63"/>
      <c r="V1856">
        <v>12</v>
      </c>
      <c r="W1856" s="63">
        <f>IF(Copyright!C$12=1,IF(BW1856&gt;0,BW1856-U1856-SUM(Y1856:AC1856)-SUM(AE1856:AM1856)-SUM(AO1856:AQ1856),0),0)</f>
        <v>0</v>
      </c>
      <c r="X1856" s="63">
        <v>26</v>
      </c>
      <c r="Y1856" s="63"/>
      <c r="Z1856" s="63"/>
      <c r="AA1856" s="63"/>
      <c r="AB1856" s="63"/>
      <c r="AC1856" s="63"/>
      <c r="AD1856" s="63">
        <v>10</v>
      </c>
      <c r="AE1856" s="63"/>
      <c r="AF1856" s="63"/>
      <c r="AG1856" s="63"/>
      <c r="AH1856" s="63"/>
      <c r="AI1856" s="63"/>
      <c r="AJ1856" s="63"/>
      <c r="AK1856" s="63"/>
      <c r="AL1856" s="63"/>
      <c r="AM1856" s="63"/>
      <c r="AN1856" s="63">
        <v>9</v>
      </c>
      <c r="AO1856" s="63"/>
      <c r="AP1856" s="63"/>
      <c r="AQ1856" s="63"/>
      <c r="AS1856" s="5">
        <f>IF(Q1856&gt;0,RANK(Q1856,(N1856:P1856,Q1856:AE1856)),0)</f>
        <v>3</v>
      </c>
      <c r="AT1856" s="5">
        <f>IF(R1856&gt;0,RANK(R1856,(N1856:P1856,Q1856:AE1856)),0)</f>
        <v>4</v>
      </c>
      <c r="AU1856" s="5">
        <f>IF(T1856&gt;0,RANK(T1856,(N1856:P1856,Q1856:AE1856)),0)</f>
        <v>7</v>
      </c>
      <c r="AV1856" s="5">
        <f>IF(S1856&gt;0,RANK(S1856,(N1856:P1856,Q1856:AE1856)),0)</f>
        <v>5</v>
      </c>
      <c r="AW1856" s="2">
        <f t="shared" si="761"/>
        <v>7.6931043155356324E-3</v>
      </c>
      <c r="AX1856" s="2">
        <f t="shared" si="762"/>
        <v>3.9870992558401017E-3</v>
      </c>
      <c r="AY1856" s="2">
        <f t="shared" si="763"/>
        <v>1.0356101963221044E-4</v>
      </c>
      <c r="AZ1856" s="2">
        <f t="shared" si="764"/>
        <v>4.9561345109700708E-4</v>
      </c>
      <c r="BB1856" t="s">
        <v>2452</v>
      </c>
      <c r="BC1856" t="s">
        <v>2158</v>
      </c>
      <c r="BF1856" s="111">
        <v>34</v>
      </c>
      <c r="BG1856" s="113">
        <v>15</v>
      </c>
      <c r="BH1856" s="117">
        <f t="shared" si="745"/>
        <v>34015</v>
      </c>
      <c r="BJ1856" s="5" t="s">
        <v>3185</v>
      </c>
      <c r="BN1856" s="63"/>
      <c r="BW1856" s="63">
        <v>384</v>
      </c>
    </row>
    <row r="1857" spans="1:75" hidden="1" outlineLevel="1">
      <c r="A1857" t="s">
        <v>2112</v>
      </c>
      <c r="B1857" t="s">
        <v>2158</v>
      </c>
      <c r="C1857" s="1">
        <f t="shared" si="756"/>
        <v>197504</v>
      </c>
      <c r="D1857" s="5">
        <f>IF(N1857&gt;0, RANK(N1857,(N1857:P1857,Q1857:AE1857)),0)</f>
        <v>1</v>
      </c>
      <c r="E1857" s="5">
        <f>IF(O1857&gt;0,RANK(O1857,(N1857:P1857,Q1857:AE1857)),0)</f>
        <v>2</v>
      </c>
      <c r="F1857" s="5">
        <f>IF(P1857&gt;0,RANK(P1857,(N1857:P1857,Q1857:AE1857)),0)</f>
        <v>0</v>
      </c>
      <c r="G1857" s="131">
        <f t="shared" si="734"/>
        <v>110739</v>
      </c>
      <c r="H1857" s="136">
        <f t="shared" si="735"/>
        <v>0.56069244167206744</v>
      </c>
      <c r="I1857" s="2"/>
      <c r="J1857" s="2">
        <f t="shared" si="757"/>
        <v>0.77521467919637066</v>
      </c>
      <c r="K1857" s="2">
        <f t="shared" si="758"/>
        <v>0.2145222375243033</v>
      </c>
      <c r="L1857" s="2">
        <f t="shared" si="759"/>
        <v>0</v>
      </c>
      <c r="M1857" s="2">
        <f t="shared" si="760"/>
        <v>1.0263083279326041E-2</v>
      </c>
      <c r="N1857" s="63">
        <v>153108</v>
      </c>
      <c r="O1857" s="63">
        <v>42369</v>
      </c>
      <c r="P1857" s="63"/>
      <c r="Q1857" s="63">
        <v>1002</v>
      </c>
      <c r="R1857" s="63">
        <v>674</v>
      </c>
      <c r="S1857" s="63">
        <v>67</v>
      </c>
      <c r="T1857" s="63">
        <v>53</v>
      </c>
      <c r="U1857" s="63"/>
      <c r="V1857">
        <v>28</v>
      </c>
      <c r="W1857" s="63">
        <f>IF(Copyright!C$12=1,IF(BW1857&gt;0,BW1857-U1857-SUM(Y1857:AC1857)-SUM(AE1857:AM1857)-SUM(AO1857:AQ1857),0),0)</f>
        <v>0</v>
      </c>
      <c r="X1857" s="63">
        <v>145</v>
      </c>
      <c r="Y1857" s="63"/>
      <c r="Z1857" s="63"/>
      <c r="AA1857" s="63"/>
      <c r="AB1857" s="63"/>
      <c r="AC1857" s="63"/>
      <c r="AD1857" s="63">
        <v>20</v>
      </c>
      <c r="AE1857" s="63"/>
      <c r="AF1857" s="63"/>
      <c r="AG1857" s="63"/>
      <c r="AH1857" s="63"/>
      <c r="AI1857" s="63"/>
      <c r="AJ1857" s="63"/>
      <c r="AK1857" s="63"/>
      <c r="AL1857" s="63"/>
      <c r="AM1857" s="63"/>
      <c r="AN1857" s="63">
        <v>38</v>
      </c>
      <c r="AO1857" s="63"/>
      <c r="AP1857" s="63"/>
      <c r="AQ1857" s="63"/>
      <c r="AS1857" s="5">
        <f>IF(Q1857&gt;0,RANK(Q1857,(N1857:P1857,Q1857:AE1857)),0)</f>
        <v>3</v>
      </c>
      <c r="AT1857" s="5">
        <f>IF(R1857&gt;0,RANK(R1857,(N1857:P1857,Q1857:AE1857)),0)</f>
        <v>4</v>
      </c>
      <c r="AU1857" s="5">
        <f>IF(T1857&gt;0,RANK(T1857,(N1857:P1857,Q1857:AE1857)),0)</f>
        <v>7</v>
      </c>
      <c r="AV1857" s="5">
        <f>IF(S1857&gt;0,RANK(S1857,(N1857:P1857,Q1857:AE1857)),0)</f>
        <v>6</v>
      </c>
      <c r="AW1857" s="2">
        <f t="shared" si="761"/>
        <v>5.0733149708360337E-3</v>
      </c>
      <c r="AX1857" s="2">
        <f t="shared" si="762"/>
        <v>3.4125891121192481E-3</v>
      </c>
      <c r="AY1857" s="2">
        <f t="shared" si="763"/>
        <v>2.6834899546338302E-4</v>
      </c>
      <c r="AZ1857" s="2">
        <f t="shared" si="764"/>
        <v>3.3923363577446534E-4</v>
      </c>
      <c r="BB1857" t="s">
        <v>2112</v>
      </c>
      <c r="BC1857" t="s">
        <v>2158</v>
      </c>
      <c r="BF1857" s="111">
        <v>34</v>
      </c>
      <c r="BG1857" s="113">
        <v>17</v>
      </c>
      <c r="BH1857" s="117">
        <f t="shared" si="745"/>
        <v>34017</v>
      </c>
      <c r="BJ1857" s="5" t="s">
        <v>3185</v>
      </c>
      <c r="BN1857" s="63"/>
      <c r="BW1857" s="63">
        <v>190</v>
      </c>
    </row>
    <row r="1858" spans="1:75" hidden="1" outlineLevel="1">
      <c r="A1858" t="s">
        <v>2412</v>
      </c>
      <c r="B1858" t="s">
        <v>2158</v>
      </c>
      <c r="C1858" s="1">
        <f t="shared" si="756"/>
        <v>66494</v>
      </c>
      <c r="D1858" s="5">
        <f>IF(N1858&gt;0, RANK(N1858,(N1858:P1858,Q1858:AE1858)),0)</f>
        <v>2</v>
      </c>
      <c r="E1858" s="5">
        <f>IF(O1858&gt;0,RANK(O1858,(N1858:P1858,Q1858:AE1858)),0)</f>
        <v>1</v>
      </c>
      <c r="F1858" s="5">
        <f>IF(P1858&gt;0,RANK(P1858,(N1858:P1858,Q1858:AE1858)),0)</f>
        <v>0</v>
      </c>
      <c r="G1858" s="131">
        <f t="shared" si="734"/>
        <v>11811</v>
      </c>
      <c r="H1858" s="136">
        <f t="shared" si="735"/>
        <v>0.17762504887659036</v>
      </c>
      <c r="I1858" s="2"/>
      <c r="J1858" s="2">
        <f t="shared" si="757"/>
        <v>0.40418684392576776</v>
      </c>
      <c r="K1858" s="2">
        <f t="shared" si="758"/>
        <v>0.58181189280235812</v>
      </c>
      <c r="L1858" s="2">
        <f t="shared" si="759"/>
        <v>0</v>
      </c>
      <c r="M1858" s="2">
        <f t="shared" si="760"/>
        <v>1.400126327187412E-2</v>
      </c>
      <c r="N1858" s="63">
        <v>26876</v>
      </c>
      <c r="O1858" s="63">
        <v>38687</v>
      </c>
      <c r="P1858" s="63"/>
      <c r="Q1858" s="63">
        <v>549</v>
      </c>
      <c r="R1858" s="63">
        <v>238</v>
      </c>
      <c r="S1858" s="63">
        <v>28</v>
      </c>
      <c r="T1858" s="63">
        <v>21</v>
      </c>
      <c r="U1858" s="63"/>
      <c r="V1858">
        <v>11</v>
      </c>
      <c r="W1858" s="63">
        <f>IF(Copyright!C$12=1,IF(BW1858&gt;0,BW1858-U1858-SUM(Y1858:AC1858)-SUM(AE1858:AM1858)-SUM(AO1858:AQ1858),0),0)</f>
        <v>0</v>
      </c>
      <c r="X1858" s="63">
        <v>43</v>
      </c>
      <c r="Y1858" s="63"/>
      <c r="Z1858" s="63"/>
      <c r="AA1858" s="63"/>
      <c r="AB1858" s="63"/>
      <c r="AC1858" s="63"/>
      <c r="AD1858" s="63">
        <v>11</v>
      </c>
      <c r="AE1858" s="63"/>
      <c r="AF1858" s="63"/>
      <c r="AG1858" s="63"/>
      <c r="AH1858" s="63"/>
      <c r="AI1858" s="63"/>
      <c r="AJ1858" s="63"/>
      <c r="AK1858" s="63"/>
      <c r="AL1858" s="63"/>
      <c r="AM1858" s="63"/>
      <c r="AN1858" s="63">
        <v>30</v>
      </c>
      <c r="AO1858" s="63"/>
      <c r="AP1858" s="63"/>
      <c r="AQ1858" s="63"/>
      <c r="AS1858" s="5">
        <f>IF(Q1858&gt;0,RANK(Q1858,(N1858:P1858,Q1858:AE1858)),0)</f>
        <v>3</v>
      </c>
      <c r="AT1858" s="5">
        <f>IF(R1858&gt;0,RANK(R1858,(N1858:P1858,Q1858:AE1858)),0)</f>
        <v>4</v>
      </c>
      <c r="AU1858" s="5">
        <f>IF(T1858&gt;0,RANK(T1858,(N1858:P1858,Q1858:AE1858)),0)</f>
        <v>7</v>
      </c>
      <c r="AV1858" s="5">
        <f>IF(S1858&gt;0,RANK(S1858,(N1858:P1858,Q1858:AE1858)),0)</f>
        <v>6</v>
      </c>
      <c r="AW1858" s="2">
        <f t="shared" si="761"/>
        <v>8.2563840346497434E-3</v>
      </c>
      <c r="AX1858" s="2">
        <f t="shared" si="762"/>
        <v>3.5792703101031674E-3</v>
      </c>
      <c r="AY1858" s="2">
        <f t="shared" si="763"/>
        <v>3.1581796853851477E-4</v>
      </c>
      <c r="AZ1858" s="2">
        <f t="shared" si="764"/>
        <v>4.2109062471801966E-4</v>
      </c>
      <c r="BB1858" t="s">
        <v>2412</v>
      </c>
      <c r="BC1858" t="s">
        <v>2158</v>
      </c>
      <c r="BD1858">
        <v>7</v>
      </c>
      <c r="BF1858" s="111">
        <v>34</v>
      </c>
      <c r="BG1858" s="113">
        <v>19</v>
      </c>
      <c r="BH1858" s="117">
        <f t="shared" si="745"/>
        <v>34019</v>
      </c>
      <c r="BJ1858" s="5" t="s">
        <v>3185</v>
      </c>
      <c r="BN1858" s="63"/>
      <c r="BW1858" s="63">
        <v>130</v>
      </c>
    </row>
    <row r="1859" spans="1:75" hidden="1" outlineLevel="1">
      <c r="A1859" t="s">
        <v>452</v>
      </c>
      <c r="B1859" t="s">
        <v>2158</v>
      </c>
      <c r="C1859" s="1">
        <f t="shared" si="756"/>
        <v>153511</v>
      </c>
      <c r="D1859" s="5">
        <f>IF(N1859&gt;0, RANK(N1859,(N1859:P1859,Q1859:AE1859)),0)</f>
        <v>1</v>
      </c>
      <c r="E1859" s="5">
        <f>IF(O1859&gt;0,RANK(O1859,(N1859:P1859,Q1859:AE1859)),0)</f>
        <v>2</v>
      </c>
      <c r="F1859" s="5">
        <f>IF(P1859&gt;0,RANK(P1859,(N1859:P1859,Q1859:AE1859)),0)</f>
        <v>0</v>
      </c>
      <c r="G1859" s="131">
        <f t="shared" si="734"/>
        <v>57022</v>
      </c>
      <c r="H1859" s="136">
        <f t="shared" si="735"/>
        <v>0.37145220863651462</v>
      </c>
      <c r="I1859" s="2"/>
      <c r="J1859" s="2">
        <f t="shared" si="757"/>
        <v>0.67993173127658602</v>
      </c>
      <c r="K1859" s="2">
        <f t="shared" si="758"/>
        <v>0.30847952264007139</v>
      </c>
      <c r="L1859" s="2">
        <f t="shared" si="759"/>
        <v>0</v>
      </c>
      <c r="M1859" s="2">
        <f t="shared" si="760"/>
        <v>1.1588746083342594E-2</v>
      </c>
      <c r="N1859" s="63">
        <v>104377</v>
      </c>
      <c r="O1859" s="63">
        <v>47355</v>
      </c>
      <c r="P1859" s="63"/>
      <c r="Q1859" s="63">
        <v>915</v>
      </c>
      <c r="R1859" s="63">
        <v>530</v>
      </c>
      <c r="S1859" s="63">
        <v>168</v>
      </c>
      <c r="T1859" s="63">
        <v>23</v>
      </c>
      <c r="U1859" s="63"/>
      <c r="V1859">
        <v>15</v>
      </c>
      <c r="W1859" s="63">
        <f>IF(Copyright!C$12=1,IF(BW1859&gt;0,BW1859-U1859-SUM(Y1859:AC1859)-SUM(AE1859:AM1859)-SUM(AO1859:AQ1859),0),0)</f>
        <v>0</v>
      </c>
      <c r="X1859" s="63">
        <v>76</v>
      </c>
      <c r="Y1859" s="63"/>
      <c r="Z1859" s="63"/>
      <c r="AA1859" s="63"/>
      <c r="AB1859" s="63"/>
      <c r="AC1859" s="63"/>
      <c r="AD1859" s="63">
        <v>28</v>
      </c>
      <c r="AE1859" s="63"/>
      <c r="AF1859" s="63"/>
      <c r="AG1859" s="63"/>
      <c r="AH1859" s="63"/>
      <c r="AI1859" s="63"/>
      <c r="AJ1859" s="63"/>
      <c r="AK1859" s="63"/>
      <c r="AL1859" s="63"/>
      <c r="AM1859" s="63"/>
      <c r="AN1859" s="63">
        <v>24</v>
      </c>
      <c r="AO1859" s="63"/>
      <c r="AP1859" s="63"/>
      <c r="AQ1859" s="63"/>
      <c r="AS1859" s="5">
        <f>IF(Q1859&gt;0,RANK(Q1859,(N1859:P1859,Q1859:AE1859)),0)</f>
        <v>3</v>
      </c>
      <c r="AT1859" s="5">
        <f>IF(R1859&gt;0,RANK(R1859,(N1859:P1859,Q1859:AE1859)),0)</f>
        <v>4</v>
      </c>
      <c r="AU1859" s="5">
        <f>IF(T1859&gt;0,RANK(T1859,(N1859:P1859,Q1859:AE1859)),0)</f>
        <v>8</v>
      </c>
      <c r="AV1859" s="5">
        <f>IF(S1859&gt;0,RANK(S1859,(N1859:P1859,Q1859:AE1859)),0)</f>
        <v>5</v>
      </c>
      <c r="AW1859" s="2">
        <f t="shared" si="761"/>
        <v>5.9604849163903562E-3</v>
      </c>
      <c r="AX1859" s="2">
        <f t="shared" si="762"/>
        <v>3.4525213176905887E-3</v>
      </c>
      <c r="AY1859" s="2">
        <f t="shared" si="763"/>
        <v>1.4982639680544065E-4</v>
      </c>
      <c r="AZ1859" s="2">
        <f t="shared" si="764"/>
        <v>1.0943841157962622E-3</v>
      </c>
      <c r="BB1859" t="s">
        <v>452</v>
      </c>
      <c r="BC1859" t="s">
        <v>2158</v>
      </c>
      <c r="BF1859" s="111">
        <v>34</v>
      </c>
      <c r="BG1859" s="113">
        <v>21</v>
      </c>
      <c r="BH1859" s="117">
        <f t="shared" si="745"/>
        <v>34021</v>
      </c>
      <c r="BJ1859" s="5" t="s">
        <v>3185</v>
      </c>
      <c r="BK1859" s="63">
        <v>647</v>
      </c>
      <c r="BL1859" s="63">
        <v>112</v>
      </c>
      <c r="BN1859" s="63"/>
      <c r="BW1859" s="63">
        <v>1844</v>
      </c>
    </row>
    <row r="1860" spans="1:75" hidden="1" outlineLevel="1">
      <c r="A1860" t="s">
        <v>506</v>
      </c>
      <c r="B1860" t="s">
        <v>2158</v>
      </c>
      <c r="C1860" s="1">
        <f t="shared" si="756"/>
        <v>301315</v>
      </c>
      <c r="D1860" s="5">
        <f>IF(N1860&gt;0, RANK(N1860,(N1860:P1860,Q1860:AE1860)),0)</f>
        <v>1</v>
      </c>
      <c r="E1860" s="5">
        <f>IF(O1860&gt;0,RANK(O1860,(N1860:P1860,Q1860:AE1860)),0)</f>
        <v>2</v>
      </c>
      <c r="F1860" s="5">
        <f>IF(P1860&gt;0,RANK(P1860,(N1860:P1860,Q1860:AE1860)),0)</f>
        <v>0</v>
      </c>
      <c r="G1860" s="131">
        <f t="shared" si="734"/>
        <v>83245</v>
      </c>
      <c r="H1860" s="136">
        <f t="shared" si="735"/>
        <v>0.27627233957818231</v>
      </c>
      <c r="I1860" s="2"/>
      <c r="J1860" s="2">
        <f t="shared" si="757"/>
        <v>0.63241126395964353</v>
      </c>
      <c r="K1860" s="2">
        <f t="shared" si="758"/>
        <v>0.35613892438146127</v>
      </c>
      <c r="L1860" s="2">
        <f t="shared" si="759"/>
        <v>0</v>
      </c>
      <c r="M1860" s="2">
        <f t="shared" si="760"/>
        <v>1.1449811658895193E-2</v>
      </c>
      <c r="N1860" s="63">
        <v>190555</v>
      </c>
      <c r="O1860" s="63">
        <v>107310</v>
      </c>
      <c r="P1860" s="63"/>
      <c r="Q1860" s="63">
        <v>1851</v>
      </c>
      <c r="R1860" s="63">
        <v>852</v>
      </c>
      <c r="S1860" s="63">
        <v>357</v>
      </c>
      <c r="T1860" s="63">
        <v>70</v>
      </c>
      <c r="U1860" s="63"/>
      <c r="V1860">
        <v>38</v>
      </c>
      <c r="W1860" s="63">
        <f>IF(Copyright!C$12=1,IF(BW1860&gt;0,BW1860-U1860-SUM(Y1860:AC1860)-SUM(AE1860:AM1860)-SUM(AO1860:AQ1860),0),0)</f>
        <v>0</v>
      </c>
      <c r="X1860" s="63">
        <v>145</v>
      </c>
      <c r="Y1860" s="63"/>
      <c r="Z1860" s="63"/>
      <c r="AA1860" s="63"/>
      <c r="AB1860" s="63"/>
      <c r="AC1860" s="63"/>
      <c r="AD1860" s="63">
        <v>54</v>
      </c>
      <c r="AE1860" s="63"/>
      <c r="AF1860" s="63"/>
      <c r="AG1860" s="63"/>
      <c r="AH1860" s="63"/>
      <c r="AI1860" s="63"/>
      <c r="AJ1860" s="63"/>
      <c r="AK1860" s="63"/>
      <c r="AL1860" s="63"/>
      <c r="AM1860" s="63"/>
      <c r="AN1860" s="63">
        <v>83</v>
      </c>
      <c r="AO1860" s="63"/>
      <c r="AP1860" s="63"/>
      <c r="AQ1860" s="63"/>
      <c r="AS1860" s="5">
        <f>IF(Q1860&gt;0,RANK(Q1860,(N1860:P1860,Q1860:AE1860)),0)</f>
        <v>3</v>
      </c>
      <c r="AT1860" s="5">
        <f>IF(R1860&gt;0,RANK(R1860,(N1860:P1860,Q1860:AE1860)),0)</f>
        <v>4</v>
      </c>
      <c r="AU1860" s="5">
        <f>IF(T1860&gt;0,RANK(T1860,(N1860:P1860,Q1860:AE1860)),0)</f>
        <v>7</v>
      </c>
      <c r="AV1860" s="5">
        <f>IF(S1860&gt;0,RANK(S1860,(N1860:P1860,Q1860:AE1860)),0)</f>
        <v>5</v>
      </c>
      <c r="AW1860" s="2">
        <f t="shared" si="761"/>
        <v>6.1430728639463687E-3</v>
      </c>
      <c r="AX1860" s="2">
        <f t="shared" si="762"/>
        <v>2.8276056618488955E-3</v>
      </c>
      <c r="AY1860" s="2">
        <f t="shared" si="763"/>
        <v>2.3231501916598908E-4</v>
      </c>
      <c r="AZ1860" s="2">
        <f t="shared" si="764"/>
        <v>1.1848065977465444E-3</v>
      </c>
      <c r="BB1860" t="s">
        <v>506</v>
      </c>
      <c r="BC1860" t="s">
        <v>2158</v>
      </c>
      <c r="BF1860" s="111">
        <v>34</v>
      </c>
      <c r="BG1860" s="113">
        <v>23</v>
      </c>
      <c r="BH1860" s="117">
        <f t="shared" si="745"/>
        <v>34023</v>
      </c>
      <c r="BJ1860" s="5" t="s">
        <v>3185</v>
      </c>
      <c r="BN1860" s="63"/>
      <c r="BW1860" s="63">
        <v>545</v>
      </c>
    </row>
    <row r="1861" spans="1:75" hidden="1" outlineLevel="1">
      <c r="A1861" t="s">
        <v>2453</v>
      </c>
      <c r="B1861" t="s">
        <v>2158</v>
      </c>
      <c r="C1861" s="1">
        <f t="shared" si="756"/>
        <v>285081</v>
      </c>
      <c r="D1861" s="5">
        <f>IF(N1861&gt;0, RANK(N1861,(N1861:P1861,Q1861:AE1861)),0)</f>
        <v>2</v>
      </c>
      <c r="E1861" s="5">
        <f>IF(O1861&gt;0,RANK(O1861,(N1861:P1861,Q1861:AE1861)),0)</f>
        <v>1</v>
      </c>
      <c r="F1861" s="5">
        <f>IF(P1861&gt;0,RANK(P1861,(N1861:P1861,Q1861:AE1861)),0)</f>
        <v>0</v>
      </c>
      <c r="G1861" s="131">
        <f t="shared" si="734"/>
        <v>14180</v>
      </c>
      <c r="H1861" s="136">
        <f t="shared" si="735"/>
        <v>4.9740249262490308E-2</v>
      </c>
      <c r="I1861" s="2"/>
      <c r="J1861" s="2">
        <f t="shared" si="757"/>
        <v>0.46941044825856509</v>
      </c>
      <c r="K1861" s="2">
        <f t="shared" si="758"/>
        <v>0.51915069752105547</v>
      </c>
      <c r="L1861" s="2">
        <f t="shared" si="759"/>
        <v>0</v>
      </c>
      <c r="M1861" s="2">
        <f t="shared" si="760"/>
        <v>1.1438854220379491E-2</v>
      </c>
      <c r="N1861" s="63">
        <v>133820</v>
      </c>
      <c r="O1861" s="63">
        <v>148000</v>
      </c>
      <c r="P1861" s="63"/>
      <c r="Q1861" s="63">
        <v>2149</v>
      </c>
      <c r="R1861" s="63">
        <v>722</v>
      </c>
      <c r="S1861" s="63">
        <v>105</v>
      </c>
      <c r="T1861" s="63">
        <v>56</v>
      </c>
      <c r="U1861" s="63"/>
      <c r="V1861">
        <v>28</v>
      </c>
      <c r="W1861" s="63">
        <f>IF(Copyright!C$12=1,IF(BW1861&gt;0,BW1861-U1861-SUM(Y1861:AC1861)-SUM(AE1861:AM1861)-SUM(AO1861:AQ1861),0),0)</f>
        <v>0</v>
      </c>
      <c r="X1861" s="63">
        <v>125</v>
      </c>
      <c r="Y1861" s="63"/>
      <c r="Z1861" s="63"/>
      <c r="AA1861" s="63"/>
      <c r="AB1861" s="63"/>
      <c r="AC1861" s="63"/>
      <c r="AD1861" s="63">
        <v>32</v>
      </c>
      <c r="AE1861" s="63"/>
      <c r="AF1861" s="63"/>
      <c r="AG1861" s="63"/>
      <c r="AH1861" s="63"/>
      <c r="AI1861" s="63"/>
      <c r="AJ1861" s="63"/>
      <c r="AK1861" s="63"/>
      <c r="AL1861" s="63"/>
      <c r="AM1861" s="63"/>
      <c r="AN1861" s="63">
        <v>44</v>
      </c>
      <c r="AO1861" s="63"/>
      <c r="AP1861" s="63"/>
      <c r="AQ1861" s="63"/>
      <c r="AS1861" s="5">
        <f>IF(Q1861&gt;0,RANK(Q1861,(N1861:P1861,Q1861:AE1861)),0)</f>
        <v>3</v>
      </c>
      <c r="AT1861" s="5">
        <f>IF(R1861&gt;0,RANK(R1861,(N1861:P1861,Q1861:AE1861)),0)</f>
        <v>4</v>
      </c>
      <c r="AU1861" s="5">
        <f>IF(T1861&gt;0,RANK(T1861,(N1861:P1861,Q1861:AE1861)),0)</f>
        <v>7</v>
      </c>
      <c r="AV1861" s="5">
        <f>IF(S1861&gt;0,RANK(S1861,(N1861:P1861,Q1861:AE1861)),0)</f>
        <v>6</v>
      </c>
      <c r="AW1861" s="2">
        <f t="shared" si="761"/>
        <v>7.5382084390050548E-3</v>
      </c>
      <c r="AX1861" s="2">
        <f t="shared" si="762"/>
        <v>2.5326135379067703E-3</v>
      </c>
      <c r="AY1861" s="2">
        <f t="shared" si="763"/>
        <v>1.9643539906202096E-4</v>
      </c>
      <c r="AZ1861" s="2">
        <f t="shared" si="764"/>
        <v>3.6831637324128932E-4</v>
      </c>
      <c r="BB1861" t="s">
        <v>2453</v>
      </c>
      <c r="BC1861" t="s">
        <v>2158</v>
      </c>
      <c r="BF1861" s="111">
        <v>34</v>
      </c>
      <c r="BG1861" s="113">
        <v>25</v>
      </c>
      <c r="BH1861" s="117">
        <f t="shared" si="745"/>
        <v>34025</v>
      </c>
      <c r="BJ1861" s="5" t="s">
        <v>3185</v>
      </c>
      <c r="BK1861" s="63">
        <v>725</v>
      </c>
      <c r="BL1861" s="63">
        <v>0</v>
      </c>
      <c r="BN1861" s="63"/>
      <c r="BW1861" s="63">
        <v>586</v>
      </c>
    </row>
    <row r="1862" spans="1:75" hidden="1" outlineLevel="1">
      <c r="A1862" t="s">
        <v>2634</v>
      </c>
      <c r="B1862" t="s">
        <v>2158</v>
      </c>
      <c r="C1862" s="1">
        <f t="shared" si="756"/>
        <v>228154</v>
      </c>
      <c r="D1862" s="5">
        <f>IF(N1862&gt;0, RANK(N1862,(N1862:P1862,Q1862:AE1862)),0)</f>
        <v>2</v>
      </c>
      <c r="E1862" s="5">
        <f>IF(O1862&gt;0,RANK(O1862,(N1862:P1862,Q1862:AE1862)),0)</f>
        <v>1</v>
      </c>
      <c r="F1862" s="5">
        <f>IF(P1862&gt;0,RANK(P1862,(N1862:P1862,Q1862:AE1862)),0)</f>
        <v>0</v>
      </c>
      <c r="G1862" s="131">
        <f t="shared" si="734"/>
        <v>24716</v>
      </c>
      <c r="H1862" s="136">
        <f t="shared" si="735"/>
        <v>0.10833033828028436</v>
      </c>
      <c r="I1862" s="2"/>
      <c r="J1862" s="2">
        <f t="shared" si="757"/>
        <v>0.44076807770190313</v>
      </c>
      <c r="K1862" s="2">
        <f t="shared" si="758"/>
        <v>0.54909841598218745</v>
      </c>
      <c r="L1862" s="2">
        <f t="shared" si="759"/>
        <v>0</v>
      </c>
      <c r="M1862" s="2">
        <f t="shared" si="760"/>
        <v>1.0133506315909369E-2</v>
      </c>
      <c r="N1862" s="63">
        <v>100563</v>
      </c>
      <c r="O1862" s="63">
        <v>125279</v>
      </c>
      <c r="P1862" s="63"/>
      <c r="Q1862" s="63">
        <v>1383</v>
      </c>
      <c r="R1862" s="63">
        <v>488</v>
      </c>
      <c r="S1862" s="63">
        <v>87</v>
      </c>
      <c r="T1862" s="63">
        <v>55</v>
      </c>
      <c r="U1862" s="63"/>
      <c r="V1862">
        <v>59</v>
      </c>
      <c r="W1862" s="63">
        <f>IF(Copyright!C$12=1,IF(BW1862&gt;0,BW1862-U1862-SUM(Y1862:AC1862)-SUM(AE1862:AM1862)-SUM(AO1862:AQ1862),0),0)</f>
        <v>0</v>
      </c>
      <c r="X1862" s="63">
        <v>76</v>
      </c>
      <c r="Y1862" s="63"/>
      <c r="Z1862" s="63"/>
      <c r="AA1862" s="63"/>
      <c r="AB1862" s="63"/>
      <c r="AC1862" s="63"/>
      <c r="AD1862" s="63">
        <v>50</v>
      </c>
      <c r="AE1862" s="63"/>
      <c r="AF1862" s="63"/>
      <c r="AG1862" s="63"/>
      <c r="AH1862" s="63"/>
      <c r="AI1862" s="63"/>
      <c r="AJ1862" s="63"/>
      <c r="AK1862" s="63"/>
      <c r="AL1862" s="63"/>
      <c r="AM1862" s="63"/>
      <c r="AN1862" s="63">
        <v>114</v>
      </c>
      <c r="AO1862" s="63"/>
      <c r="AP1862" s="63"/>
      <c r="AQ1862" s="63"/>
      <c r="AS1862" s="5">
        <f>IF(Q1862&gt;0,RANK(Q1862,(N1862:P1862,Q1862:AE1862)),0)</f>
        <v>3</v>
      </c>
      <c r="AT1862" s="5">
        <f>IF(R1862&gt;0,RANK(R1862,(N1862:P1862,Q1862:AE1862)),0)</f>
        <v>4</v>
      </c>
      <c r="AU1862" s="5">
        <f>IF(T1862&gt;0,RANK(T1862,(N1862:P1862,Q1862:AE1862)),0)</f>
        <v>8</v>
      </c>
      <c r="AV1862" s="5">
        <f>IF(S1862&gt;0,RANK(S1862,(N1862:P1862,Q1862:AE1862)),0)</f>
        <v>5</v>
      </c>
      <c r="AW1862" s="2">
        <f t="shared" si="761"/>
        <v>6.0616951708056836E-3</v>
      </c>
      <c r="AX1862" s="2">
        <f t="shared" si="762"/>
        <v>2.1389061774064887E-3</v>
      </c>
      <c r="AY1862" s="2">
        <f t="shared" si="763"/>
        <v>2.4106524540441982E-4</v>
      </c>
      <c r="AZ1862" s="2">
        <f t="shared" si="764"/>
        <v>3.8132138818517319E-4</v>
      </c>
      <c r="BB1862" t="s">
        <v>2634</v>
      </c>
      <c r="BC1862" t="s">
        <v>2158</v>
      </c>
      <c r="BF1862" s="111">
        <v>34</v>
      </c>
      <c r="BG1862" s="113">
        <v>27</v>
      </c>
      <c r="BH1862" s="117">
        <f t="shared" si="745"/>
        <v>34027</v>
      </c>
      <c r="BJ1862" s="5" t="s">
        <v>3185</v>
      </c>
      <c r="BK1862" s="63">
        <v>568</v>
      </c>
      <c r="BL1862" s="63">
        <v>0</v>
      </c>
      <c r="BN1862" s="63"/>
      <c r="BW1862" s="63">
        <v>493</v>
      </c>
    </row>
    <row r="1863" spans="1:75" hidden="1" outlineLevel="1">
      <c r="A1863" t="s">
        <v>2643</v>
      </c>
      <c r="B1863" t="s">
        <v>2158</v>
      </c>
      <c r="C1863" s="1">
        <f t="shared" si="756"/>
        <v>251276</v>
      </c>
      <c r="D1863" s="5">
        <f>IF(N1863&gt;0, RANK(N1863,(N1863:P1863,Q1863:AE1863)),0)</f>
        <v>2</v>
      </c>
      <c r="E1863" s="5">
        <f>IF(O1863&gt;0,RANK(O1863,(N1863:P1863,Q1863:AE1863)),0)</f>
        <v>1</v>
      </c>
      <c r="F1863" s="5">
        <f>IF(P1863&gt;0,RANK(P1863,(N1863:P1863,Q1863:AE1863)),0)</f>
        <v>0</v>
      </c>
      <c r="G1863" s="131">
        <f t="shared" si="734"/>
        <v>44175</v>
      </c>
      <c r="H1863" s="136">
        <f t="shared" si="735"/>
        <v>0.17580270300386824</v>
      </c>
      <c r="I1863" s="2"/>
      <c r="J1863" s="2">
        <f t="shared" si="757"/>
        <v>0.40712204906158966</v>
      </c>
      <c r="K1863" s="2">
        <f t="shared" si="758"/>
        <v>0.58292475206545791</v>
      </c>
      <c r="L1863" s="2">
        <f t="shared" si="759"/>
        <v>0</v>
      </c>
      <c r="M1863" s="2">
        <f t="shared" si="760"/>
        <v>9.953198872952429E-3</v>
      </c>
      <c r="N1863" s="63">
        <v>102300</v>
      </c>
      <c r="O1863" s="63">
        <v>146475</v>
      </c>
      <c r="P1863" s="63"/>
      <c r="Q1863" s="63">
        <v>1467</v>
      </c>
      <c r="R1863" s="63">
        <v>507</v>
      </c>
      <c r="S1863" s="63">
        <v>100</v>
      </c>
      <c r="T1863" s="63">
        <v>18</v>
      </c>
      <c r="U1863" s="63"/>
      <c r="V1863">
        <v>24</v>
      </c>
      <c r="W1863" s="63">
        <f>IF(Copyright!C$12=1,IF(BW1863&gt;0,BW1863-U1863-SUM(Y1863:AC1863)-SUM(AE1863:AM1863)-SUM(AO1863:AQ1863),0),0)</f>
        <v>0</v>
      </c>
      <c r="X1863" s="63">
        <v>94</v>
      </c>
      <c r="Y1863" s="63"/>
      <c r="Z1863" s="63"/>
      <c r="AA1863" s="63"/>
      <c r="AB1863" s="63"/>
      <c r="AC1863" s="63"/>
      <c r="AD1863" s="63">
        <v>49</v>
      </c>
      <c r="AE1863" s="63"/>
      <c r="AF1863" s="63"/>
      <c r="AG1863" s="63"/>
      <c r="AH1863" s="63"/>
      <c r="AI1863" s="63"/>
      <c r="AJ1863" s="63"/>
      <c r="AK1863" s="63"/>
      <c r="AL1863" s="63"/>
      <c r="AM1863" s="63"/>
      <c r="AN1863" s="63">
        <v>242</v>
      </c>
      <c r="AO1863" s="63"/>
      <c r="AP1863" s="63"/>
      <c r="AQ1863" s="63"/>
      <c r="AS1863" s="5">
        <f>IF(Q1863&gt;0,RANK(Q1863,(N1863:P1863,Q1863:AE1863)),0)</f>
        <v>3</v>
      </c>
      <c r="AT1863" s="5">
        <f>IF(R1863&gt;0,RANK(R1863,(N1863:P1863,Q1863:AE1863)),0)</f>
        <v>4</v>
      </c>
      <c r="AU1863" s="5">
        <f>IF(T1863&gt;0,RANK(T1863,(N1863:P1863,Q1863:AE1863)),0)</f>
        <v>9</v>
      </c>
      <c r="AV1863" s="5">
        <f>IF(S1863&gt;0,RANK(S1863,(N1863:P1863,Q1863:AE1863)),0)</f>
        <v>5</v>
      </c>
      <c r="AW1863" s="2">
        <f t="shared" si="761"/>
        <v>5.83820181792133E-3</v>
      </c>
      <c r="AX1863" s="2">
        <f t="shared" si="762"/>
        <v>2.0177016507744471E-3</v>
      </c>
      <c r="AY1863" s="2">
        <f t="shared" si="763"/>
        <v>7.1634378134004047E-5</v>
      </c>
      <c r="AZ1863" s="2">
        <f t="shared" si="764"/>
        <v>3.9796876741113356E-4</v>
      </c>
      <c r="BB1863" t="s">
        <v>2643</v>
      </c>
      <c r="BC1863" t="s">
        <v>2158</v>
      </c>
      <c r="BF1863" s="111">
        <v>34</v>
      </c>
      <c r="BG1863" s="113">
        <v>29</v>
      </c>
      <c r="BH1863" s="117">
        <f t="shared" si="745"/>
        <v>34029</v>
      </c>
      <c r="BJ1863" s="5" t="s">
        <v>3185</v>
      </c>
      <c r="BN1863" s="63"/>
      <c r="BW1863" s="63">
        <v>578</v>
      </c>
    </row>
    <row r="1864" spans="1:75" hidden="1" outlineLevel="1">
      <c r="A1864" t="s">
        <v>109</v>
      </c>
      <c r="B1864" t="s">
        <v>2158</v>
      </c>
      <c r="C1864" s="1">
        <f t="shared" si="756"/>
        <v>181988</v>
      </c>
      <c r="D1864" s="5">
        <f>IF(N1864&gt;0, RANK(N1864,(N1864:P1864,Q1864:AE1864)),0)</f>
        <v>1</v>
      </c>
      <c r="E1864" s="5">
        <f>IF(O1864&gt;0,RANK(O1864,(N1864:P1864,Q1864:AE1864)),0)</f>
        <v>2</v>
      </c>
      <c r="F1864" s="5">
        <f>IF(P1864&gt;0,RANK(P1864,(N1864:P1864,Q1864:AE1864)),0)</f>
        <v>0</v>
      </c>
      <c r="G1864" s="131">
        <f t="shared" ref="G1864:G1927" si="765">IF(C1864&gt;0,MAX(N1864:P1864)-LARGE(N1864:P1864,2),0)</f>
        <v>51403</v>
      </c>
      <c r="H1864" s="136">
        <f t="shared" ref="H1864:H1927" si="766">IF(C1864&gt;0,G1864/C1864,0)</f>
        <v>0.28245268918829813</v>
      </c>
      <c r="I1864" s="2"/>
      <c r="J1864" s="2">
        <f t="shared" si="757"/>
        <v>0.63699804382706549</v>
      </c>
      <c r="K1864" s="2">
        <f t="shared" si="758"/>
        <v>0.35454535463876741</v>
      </c>
      <c r="L1864" s="2">
        <f t="shared" si="759"/>
        <v>0</v>
      </c>
      <c r="M1864" s="2">
        <f t="shared" si="760"/>
        <v>8.4566015341671075E-3</v>
      </c>
      <c r="N1864" s="63">
        <v>115926</v>
      </c>
      <c r="O1864" s="63">
        <v>64523</v>
      </c>
      <c r="P1864" s="63"/>
      <c r="Q1864" s="63">
        <v>717</v>
      </c>
      <c r="R1864" s="63">
        <v>515</v>
      </c>
      <c r="S1864" s="63">
        <v>94</v>
      </c>
      <c r="T1864" s="63">
        <v>37</v>
      </c>
      <c r="U1864" s="63"/>
      <c r="V1864">
        <v>53</v>
      </c>
      <c r="W1864" s="63">
        <f>IF(Copyright!C$12=1,IF(BW1864&gt;0,BW1864-U1864-SUM(Y1864:AC1864)-SUM(AE1864:AM1864)-SUM(AO1864:AQ1864),0),0)</f>
        <v>0</v>
      </c>
      <c r="X1864" s="63">
        <v>68</v>
      </c>
      <c r="Y1864" s="63"/>
      <c r="Z1864" s="63"/>
      <c r="AA1864" s="63"/>
      <c r="AB1864" s="63"/>
      <c r="AC1864" s="63"/>
      <c r="AD1864" s="63">
        <v>22</v>
      </c>
      <c r="AE1864" s="63"/>
      <c r="AF1864" s="63"/>
      <c r="AG1864" s="63"/>
      <c r="AH1864" s="63"/>
      <c r="AI1864" s="63"/>
      <c r="AJ1864" s="63"/>
      <c r="AK1864" s="63"/>
      <c r="AL1864" s="63"/>
      <c r="AM1864" s="63"/>
      <c r="AN1864" s="63">
        <v>33</v>
      </c>
      <c r="AO1864" s="63"/>
      <c r="AP1864" s="63"/>
      <c r="AQ1864" s="63"/>
      <c r="AS1864" s="5">
        <f>IF(Q1864&gt;0,RANK(Q1864,(N1864:P1864,Q1864:AE1864)),0)</f>
        <v>3</v>
      </c>
      <c r="AT1864" s="5">
        <f>IF(R1864&gt;0,RANK(R1864,(N1864:P1864,Q1864:AE1864)),0)</f>
        <v>4</v>
      </c>
      <c r="AU1864" s="5">
        <f>IF(T1864&gt;0,RANK(T1864,(N1864:P1864,Q1864:AE1864)),0)</f>
        <v>8</v>
      </c>
      <c r="AV1864" s="5">
        <f>IF(S1864&gt;0,RANK(S1864,(N1864:P1864,Q1864:AE1864)),0)</f>
        <v>5</v>
      </c>
      <c r="AW1864" s="2">
        <f t="shared" si="761"/>
        <v>3.9398202079257974E-3</v>
      </c>
      <c r="AX1864" s="2">
        <f t="shared" si="762"/>
        <v>2.8298569136426576E-3</v>
      </c>
      <c r="AY1864" s="2">
        <f t="shared" si="763"/>
        <v>2.0331010835879289E-4</v>
      </c>
      <c r="AZ1864" s="2">
        <f t="shared" si="764"/>
        <v>5.1651757258720354E-4</v>
      </c>
      <c r="BB1864" t="s">
        <v>109</v>
      </c>
      <c r="BC1864" t="s">
        <v>2158</v>
      </c>
      <c r="BF1864" s="111">
        <v>34</v>
      </c>
      <c r="BG1864" s="113">
        <v>31</v>
      </c>
      <c r="BH1864" s="117">
        <f t="shared" si="745"/>
        <v>34031</v>
      </c>
      <c r="BJ1864" s="5" t="s">
        <v>3185</v>
      </c>
      <c r="BK1864" s="63">
        <v>1274</v>
      </c>
      <c r="BN1864" s="63"/>
      <c r="BW1864" s="63">
        <v>226</v>
      </c>
    </row>
    <row r="1865" spans="1:75" hidden="1" outlineLevel="1">
      <c r="A1865" t="s">
        <v>2898</v>
      </c>
      <c r="B1865" t="s">
        <v>2158</v>
      </c>
      <c r="C1865" s="1">
        <f t="shared" si="756"/>
        <v>29501</v>
      </c>
      <c r="D1865" s="5">
        <f>IF(N1865&gt;0, RANK(N1865,(N1865:P1865,Q1865:AE1865)),0)</f>
        <v>1</v>
      </c>
      <c r="E1865" s="5">
        <f>IF(O1865&gt;0,RANK(O1865,(N1865:P1865,Q1865:AE1865)),0)</f>
        <v>2</v>
      </c>
      <c r="F1865" s="5">
        <f>IF(P1865&gt;0,RANK(P1865,(N1865:P1865,Q1865:AE1865)),0)</f>
        <v>0</v>
      </c>
      <c r="G1865" s="131">
        <f t="shared" si="765"/>
        <v>385</v>
      </c>
      <c r="H1865" s="136">
        <f t="shared" si="766"/>
        <v>1.3050405071014543E-2</v>
      </c>
      <c r="I1865" s="2"/>
      <c r="J1865" s="2">
        <f t="shared" si="757"/>
        <v>0.4989322395850988</v>
      </c>
      <c r="K1865" s="2">
        <f t="shared" si="758"/>
        <v>0.48588183451408429</v>
      </c>
      <c r="L1865" s="2">
        <f t="shared" si="759"/>
        <v>0</v>
      </c>
      <c r="M1865" s="2">
        <f t="shared" si="760"/>
        <v>1.518592590081691E-2</v>
      </c>
      <c r="N1865" s="63">
        <v>14719</v>
      </c>
      <c r="O1865" s="63">
        <v>14334</v>
      </c>
      <c r="P1865" s="63"/>
      <c r="Q1865" s="63">
        <v>248</v>
      </c>
      <c r="R1865" s="63">
        <v>121</v>
      </c>
      <c r="S1865" s="63">
        <v>18</v>
      </c>
      <c r="T1865" s="63">
        <v>10</v>
      </c>
      <c r="U1865" s="63"/>
      <c r="V1865">
        <v>8</v>
      </c>
      <c r="W1865" s="63">
        <f>IF(Copyright!C$12=1,IF(BW1865&gt;0,BW1865-U1865-SUM(Y1865:AC1865)-SUM(AE1865:AM1865)-SUM(AO1865:AQ1865),0),0)</f>
        <v>0</v>
      </c>
      <c r="X1865" s="63">
        <v>25</v>
      </c>
      <c r="Y1865" s="63"/>
      <c r="Z1865" s="63"/>
      <c r="AA1865" s="63"/>
      <c r="AB1865" s="63"/>
      <c r="AC1865" s="63"/>
      <c r="AD1865" s="63">
        <v>16</v>
      </c>
      <c r="AE1865" s="63"/>
      <c r="AF1865" s="63"/>
      <c r="AG1865" s="63"/>
      <c r="AH1865" s="63"/>
      <c r="AI1865" s="63"/>
      <c r="AJ1865" s="63"/>
      <c r="AK1865" s="63"/>
      <c r="AL1865" s="63"/>
      <c r="AM1865" s="63"/>
      <c r="AN1865" s="63">
        <v>2</v>
      </c>
      <c r="AO1865" s="63"/>
      <c r="AP1865" s="63"/>
      <c r="AQ1865" s="63"/>
      <c r="AS1865" s="5">
        <f>IF(Q1865&gt;0,RANK(Q1865,(N1865:P1865,Q1865:AE1865)),0)</f>
        <v>3</v>
      </c>
      <c r="AT1865" s="5">
        <f>IF(R1865&gt;0,RANK(R1865,(N1865:P1865,Q1865:AE1865)),0)</f>
        <v>4</v>
      </c>
      <c r="AU1865" s="5">
        <f>IF(T1865&gt;0,RANK(T1865,(N1865:P1865,Q1865:AE1865)),0)</f>
        <v>8</v>
      </c>
      <c r="AV1865" s="5">
        <f>IF(S1865&gt;0,RANK(S1865,(N1865:P1865,Q1865:AE1865)),0)</f>
        <v>6</v>
      </c>
      <c r="AW1865" s="2">
        <f t="shared" si="761"/>
        <v>8.4064946950950809E-3</v>
      </c>
      <c r="AX1865" s="2">
        <f t="shared" si="762"/>
        <v>4.1015558794617133E-3</v>
      </c>
      <c r="AY1865" s="2">
        <f t="shared" si="763"/>
        <v>3.3897156028609202E-4</v>
      </c>
      <c r="AZ1865" s="2">
        <f t="shared" si="764"/>
        <v>6.1014880851496562E-4</v>
      </c>
      <c r="BB1865" t="s">
        <v>2898</v>
      </c>
      <c r="BC1865" t="s">
        <v>2158</v>
      </c>
      <c r="BD1865">
        <v>2</v>
      </c>
      <c r="BF1865" s="111">
        <v>34</v>
      </c>
      <c r="BG1865" s="113">
        <v>33</v>
      </c>
      <c r="BH1865" s="117">
        <f t="shared" si="745"/>
        <v>34033</v>
      </c>
      <c r="BJ1865" s="5" t="s">
        <v>3185</v>
      </c>
      <c r="BN1865" s="63"/>
      <c r="BW1865" s="63">
        <v>122</v>
      </c>
    </row>
    <row r="1866" spans="1:75" hidden="1" outlineLevel="1">
      <c r="A1866" t="s">
        <v>1796</v>
      </c>
      <c r="B1866" t="s">
        <v>2158</v>
      </c>
      <c r="C1866" s="1">
        <f t="shared" si="756"/>
        <v>142922</v>
      </c>
      <c r="D1866" s="5">
        <f>IF(N1866&gt;0, RANK(N1866,(N1866:P1866,Q1866:AE1866)),0)</f>
        <v>1</v>
      </c>
      <c r="E1866" s="5">
        <f>IF(O1866&gt;0,RANK(O1866,(N1866:P1866,Q1866:AE1866)),0)</f>
        <v>2</v>
      </c>
      <c r="F1866" s="5">
        <f>IF(P1866&gt;0,RANK(P1866,(N1866:P1866,Q1866:AE1866)),0)</f>
        <v>0</v>
      </c>
      <c r="G1866" s="131">
        <f t="shared" si="765"/>
        <v>7989</v>
      </c>
      <c r="H1866" s="136">
        <f t="shared" si="766"/>
        <v>5.5897622479394352E-2</v>
      </c>
      <c r="I1866" s="2"/>
      <c r="J1866" s="2">
        <f t="shared" si="757"/>
        <v>0.52190705419739436</v>
      </c>
      <c r="K1866" s="2">
        <f t="shared" si="758"/>
        <v>0.46600943171800002</v>
      </c>
      <c r="L1866" s="2">
        <f t="shared" si="759"/>
        <v>0</v>
      </c>
      <c r="M1866" s="2">
        <f t="shared" si="760"/>
        <v>1.2083514084605618E-2</v>
      </c>
      <c r="N1866" s="63">
        <v>74592</v>
      </c>
      <c r="O1866" s="63">
        <v>66603</v>
      </c>
      <c r="P1866" s="63"/>
      <c r="Q1866" s="63">
        <v>1088</v>
      </c>
      <c r="R1866" s="63">
        <v>358</v>
      </c>
      <c r="S1866" s="63">
        <v>54</v>
      </c>
      <c r="T1866" s="63">
        <v>75</v>
      </c>
      <c r="U1866" s="63"/>
      <c r="V1866">
        <v>18</v>
      </c>
      <c r="W1866" s="63">
        <f>IF(Copyright!C$12=1,IF(BW1866&gt;0,BW1866-U1866-SUM(Y1866:AC1866)-SUM(AE1866:AM1866)-SUM(AO1866:AQ1866),0),0)</f>
        <v>0</v>
      </c>
      <c r="X1866" s="63">
        <v>74</v>
      </c>
      <c r="Y1866" s="63"/>
      <c r="Z1866" s="63"/>
      <c r="AA1866" s="63"/>
      <c r="AB1866" s="63"/>
      <c r="AC1866" s="63"/>
      <c r="AD1866" s="63">
        <v>50</v>
      </c>
      <c r="AE1866" s="63"/>
      <c r="AF1866" s="63"/>
      <c r="AG1866" s="63"/>
      <c r="AH1866" s="63"/>
      <c r="AI1866" s="63"/>
      <c r="AJ1866" s="63"/>
      <c r="AK1866" s="63"/>
      <c r="AL1866" s="63"/>
      <c r="AM1866" s="63"/>
      <c r="AN1866" s="63">
        <v>10</v>
      </c>
      <c r="AO1866" s="63"/>
      <c r="AP1866" s="63"/>
      <c r="AQ1866" s="63"/>
      <c r="AS1866" s="5">
        <f>IF(Q1866&gt;0,RANK(Q1866,(N1866:P1866,Q1866:AE1866)),0)</f>
        <v>3</v>
      </c>
      <c r="AT1866" s="5">
        <f>IF(R1866&gt;0,RANK(R1866,(N1866:P1866,Q1866:AE1866)),0)</f>
        <v>4</v>
      </c>
      <c r="AU1866" s="5">
        <f>IF(T1866&gt;0,RANK(T1866,(N1866:P1866,Q1866:AE1866)),0)</f>
        <v>5</v>
      </c>
      <c r="AV1866" s="5">
        <f>IF(S1866&gt;0,RANK(S1866,(N1866:P1866,Q1866:AE1866)),0)</f>
        <v>7</v>
      </c>
      <c r="AW1866" s="2">
        <f t="shared" si="761"/>
        <v>7.6125439050670997E-3</v>
      </c>
      <c r="AX1866" s="2">
        <f t="shared" si="762"/>
        <v>2.5048627922922991E-3</v>
      </c>
      <c r="AY1866" s="2">
        <f t="shared" si="763"/>
        <v>5.2476175816179452E-4</v>
      </c>
      <c r="AZ1866" s="2">
        <f t="shared" si="764"/>
        <v>3.7782846587649209E-4</v>
      </c>
      <c r="BB1866" t="s">
        <v>1796</v>
      </c>
      <c r="BC1866" t="s">
        <v>2158</v>
      </c>
      <c r="BF1866" s="111">
        <v>34</v>
      </c>
      <c r="BG1866" s="113">
        <v>35</v>
      </c>
      <c r="BH1866" s="117">
        <f t="shared" si="745"/>
        <v>34035</v>
      </c>
      <c r="BJ1866" s="5" t="s">
        <v>3185</v>
      </c>
      <c r="BN1866" s="63"/>
      <c r="BW1866" s="63">
        <v>258</v>
      </c>
    </row>
    <row r="1867" spans="1:75" hidden="1" outlineLevel="1">
      <c r="A1867" t="s">
        <v>58</v>
      </c>
      <c r="B1867" t="s">
        <v>2158</v>
      </c>
      <c r="C1867" s="1">
        <f t="shared" si="756"/>
        <v>67933</v>
      </c>
      <c r="D1867" s="5">
        <f>IF(N1867&gt;0, RANK(N1867,(N1867:P1867,Q1867:AE1867)),0)</f>
        <v>2</v>
      </c>
      <c r="E1867" s="5">
        <f>IF(O1867&gt;0,RANK(O1867,(N1867:P1867,Q1867:AE1867)),0)</f>
        <v>1</v>
      </c>
      <c r="F1867" s="5">
        <f>IF(P1867&gt;0,RANK(P1867,(N1867:P1867,Q1867:AE1867)),0)</f>
        <v>0</v>
      </c>
      <c r="G1867" s="131">
        <f t="shared" si="765"/>
        <v>14521</v>
      </c>
      <c r="H1867" s="136">
        <f t="shared" si="766"/>
        <v>0.21375472892408698</v>
      </c>
      <c r="I1867" s="2"/>
      <c r="J1867" s="2">
        <f t="shared" si="757"/>
        <v>0.38426096300766932</v>
      </c>
      <c r="K1867" s="2">
        <f t="shared" si="758"/>
        <v>0.5980156919317563</v>
      </c>
      <c r="L1867" s="2">
        <f t="shared" si="759"/>
        <v>0</v>
      </c>
      <c r="M1867" s="2">
        <f t="shared" si="760"/>
        <v>1.772334506057438E-2</v>
      </c>
      <c r="N1867" s="63">
        <v>26104</v>
      </c>
      <c r="O1867" s="63">
        <v>40625</v>
      </c>
      <c r="P1867" s="63"/>
      <c r="Q1867" s="63">
        <v>757</v>
      </c>
      <c r="R1867" s="63">
        <v>255</v>
      </c>
      <c r="S1867" s="63">
        <v>50</v>
      </c>
      <c r="T1867" s="63">
        <v>18</v>
      </c>
      <c r="U1867" s="63"/>
      <c r="V1867">
        <v>11</v>
      </c>
      <c r="W1867" s="63">
        <f>IF(Copyright!C$12=1,IF(BW1867&gt;0,BW1867-U1867-SUM(Y1867:AC1867)-SUM(AE1867:AM1867)-SUM(AO1867:AQ1867),0),0)</f>
        <v>0</v>
      </c>
      <c r="X1867" s="63">
        <v>63</v>
      </c>
      <c r="Y1867" s="63"/>
      <c r="Z1867" s="63"/>
      <c r="AA1867" s="63"/>
      <c r="AB1867" s="63"/>
      <c r="AC1867" s="63"/>
      <c r="AD1867" s="63">
        <v>26</v>
      </c>
      <c r="AE1867" s="63"/>
      <c r="AF1867" s="63"/>
      <c r="AG1867" s="63"/>
      <c r="AH1867" s="63"/>
      <c r="AI1867" s="63"/>
      <c r="AJ1867" s="63"/>
      <c r="AK1867" s="63"/>
      <c r="AL1867" s="63"/>
      <c r="AM1867" s="63"/>
      <c r="AN1867" s="63">
        <v>24</v>
      </c>
      <c r="AO1867" s="63"/>
      <c r="AP1867" s="63"/>
      <c r="AQ1867" s="63"/>
      <c r="AS1867" s="5">
        <f>IF(Q1867&gt;0,RANK(Q1867,(N1867:P1867,Q1867:AE1867)),0)</f>
        <v>3</v>
      </c>
      <c r="AT1867" s="5">
        <f>IF(R1867&gt;0,RANK(R1867,(N1867:P1867,Q1867:AE1867)),0)</f>
        <v>4</v>
      </c>
      <c r="AU1867" s="5">
        <f>IF(T1867&gt;0,RANK(T1867,(N1867:P1867,Q1867:AE1867)),0)</f>
        <v>8</v>
      </c>
      <c r="AV1867" s="5">
        <f>IF(S1867&gt;0,RANK(S1867,(N1867:P1867,Q1867:AE1867)),0)</f>
        <v>6</v>
      </c>
      <c r="AW1867" s="2">
        <f t="shared" si="761"/>
        <v>1.1143332401042204E-2</v>
      </c>
      <c r="AX1867" s="2">
        <f t="shared" si="762"/>
        <v>3.7536984970485627E-3</v>
      </c>
      <c r="AY1867" s="2">
        <f t="shared" si="763"/>
        <v>2.6496695273283972E-4</v>
      </c>
      <c r="AZ1867" s="2">
        <f t="shared" si="764"/>
        <v>7.3601931314677693E-4</v>
      </c>
      <c r="BB1867" t="s">
        <v>58</v>
      </c>
      <c r="BC1867" t="s">
        <v>2158</v>
      </c>
      <c r="BF1867" s="111">
        <v>34</v>
      </c>
      <c r="BG1867" s="113">
        <v>37</v>
      </c>
      <c r="BH1867" s="117">
        <f t="shared" si="745"/>
        <v>34037</v>
      </c>
      <c r="BJ1867" s="5" t="s">
        <v>3185</v>
      </c>
      <c r="BN1867" s="63"/>
      <c r="BW1867" s="63">
        <v>261</v>
      </c>
    </row>
    <row r="1868" spans="1:75" hidden="1" outlineLevel="1">
      <c r="A1868" t="s">
        <v>1521</v>
      </c>
      <c r="B1868" t="s">
        <v>2158</v>
      </c>
      <c r="C1868" s="1">
        <f t="shared" si="756"/>
        <v>209831</v>
      </c>
      <c r="D1868" s="5">
        <f>IF(N1868&gt;0, RANK(N1868,(N1868:P1868,Q1868:AE1868)),0)</f>
        <v>1</v>
      </c>
      <c r="E1868" s="5">
        <f>IF(O1868&gt;0,RANK(O1868,(N1868:P1868,Q1868:AE1868)),0)</f>
        <v>2</v>
      </c>
      <c r="F1868" s="5">
        <f>IF(P1868&gt;0,RANK(P1868,(N1868:P1868,Q1868:AE1868)),0)</f>
        <v>0</v>
      </c>
      <c r="G1868" s="131">
        <f t="shared" si="765"/>
        <v>71438</v>
      </c>
      <c r="H1868" s="136">
        <f t="shared" si="766"/>
        <v>0.34045493754497669</v>
      </c>
      <c r="I1868" s="2"/>
      <c r="J1868" s="2">
        <f t="shared" si="757"/>
        <v>0.66602170318017828</v>
      </c>
      <c r="K1868" s="2">
        <f t="shared" si="758"/>
        <v>0.32556676563520165</v>
      </c>
      <c r="L1868" s="2">
        <f t="shared" si="759"/>
        <v>0</v>
      </c>
      <c r="M1868" s="2">
        <f t="shared" si="760"/>
        <v>8.4115311846200691E-3</v>
      </c>
      <c r="N1868" s="63">
        <v>139752</v>
      </c>
      <c r="O1868" s="63">
        <v>68314</v>
      </c>
      <c r="P1868" s="63"/>
      <c r="Q1868" s="63">
        <v>952</v>
      </c>
      <c r="R1868" s="63">
        <v>410</v>
      </c>
      <c r="S1868" s="63">
        <v>178</v>
      </c>
      <c r="T1868" s="63">
        <v>33</v>
      </c>
      <c r="U1868" s="63"/>
      <c r="V1868">
        <v>19</v>
      </c>
      <c r="W1868" s="63">
        <f>IF(Copyright!C$12=1,IF(BW1868&gt;0,BW1868-U1868-SUM(Y1868:AC1868)-SUM(AE1868:AM1868)-SUM(AO1868:AQ1868),0),0)</f>
        <v>0</v>
      </c>
      <c r="X1868" s="63">
        <v>79</v>
      </c>
      <c r="Y1868" s="63"/>
      <c r="Z1868" s="63"/>
      <c r="AA1868" s="63"/>
      <c r="AB1868" s="63"/>
      <c r="AC1868" s="63"/>
      <c r="AD1868" s="63">
        <v>27</v>
      </c>
      <c r="AE1868" s="63"/>
      <c r="AF1868" s="63"/>
      <c r="AG1868" s="63"/>
      <c r="AH1868" s="63"/>
      <c r="AI1868" s="63"/>
      <c r="AJ1868" s="63"/>
      <c r="AK1868" s="63"/>
      <c r="AL1868" s="63"/>
      <c r="AM1868" s="63"/>
      <c r="AN1868" s="63">
        <v>67</v>
      </c>
      <c r="AO1868" s="63"/>
      <c r="AP1868" s="63"/>
      <c r="AQ1868" s="63"/>
      <c r="AS1868" s="5">
        <f>IF(Q1868&gt;0,RANK(Q1868,(N1868:P1868,Q1868:AE1868)),0)</f>
        <v>3</v>
      </c>
      <c r="AT1868" s="5">
        <f>IF(R1868&gt;0,RANK(R1868,(N1868:P1868,Q1868:AE1868)),0)</f>
        <v>4</v>
      </c>
      <c r="AU1868" s="5">
        <f>IF(T1868&gt;0,RANK(T1868,(N1868:P1868,Q1868:AE1868)),0)</f>
        <v>7</v>
      </c>
      <c r="AV1868" s="5">
        <f>IF(S1868&gt;0,RANK(S1868,(N1868:P1868,Q1868:AE1868)),0)</f>
        <v>5</v>
      </c>
      <c r="AW1868" s="2">
        <f t="shared" si="761"/>
        <v>4.5369845256420646E-3</v>
      </c>
      <c r="AX1868" s="2">
        <f t="shared" si="762"/>
        <v>1.9539534196567716E-3</v>
      </c>
      <c r="AY1868" s="2">
        <f t="shared" si="763"/>
        <v>1.5726942158213037E-4</v>
      </c>
      <c r="AZ1868" s="2">
        <f t="shared" si="764"/>
        <v>8.4830172853391536E-4</v>
      </c>
      <c r="BB1868" t="s">
        <v>1521</v>
      </c>
      <c r="BC1868" t="s">
        <v>2158</v>
      </c>
      <c r="BF1868" s="111">
        <v>34</v>
      </c>
      <c r="BG1868" s="113">
        <v>39</v>
      </c>
      <c r="BH1868" s="117">
        <f t="shared" si="745"/>
        <v>34039</v>
      </c>
      <c r="BJ1868" s="5" t="s">
        <v>3185</v>
      </c>
      <c r="BN1868" s="63"/>
      <c r="BW1868" s="63">
        <v>257</v>
      </c>
    </row>
    <row r="1869" spans="1:75" hidden="1" outlineLevel="1">
      <c r="A1869" t="s">
        <v>425</v>
      </c>
      <c r="B1869" t="s">
        <v>2158</v>
      </c>
      <c r="C1869" s="1">
        <f t="shared" si="756"/>
        <v>45270</v>
      </c>
      <c r="D1869" s="5">
        <f>IF(N1869&gt;0, RANK(N1869,(N1869:P1869,Q1869:AE1869)),0)</f>
        <v>2</v>
      </c>
      <c r="E1869" s="5">
        <f>IF(O1869&gt;0,RANK(O1869,(N1869:P1869,Q1869:AE1869)),0)</f>
        <v>1</v>
      </c>
      <c r="F1869" s="5">
        <f>IF(P1869&gt;0,RANK(P1869,(N1869:P1869,Q1869:AE1869)),0)</f>
        <v>0</v>
      </c>
      <c r="G1869" s="131">
        <f t="shared" si="765"/>
        <v>6999</v>
      </c>
      <c r="H1869" s="136">
        <f t="shared" si="766"/>
        <v>0.15460569913850231</v>
      </c>
      <c r="I1869" s="2"/>
      <c r="J1869" s="2">
        <f t="shared" si="757"/>
        <v>0.4140711287828584</v>
      </c>
      <c r="K1869" s="2">
        <f t="shared" si="758"/>
        <v>0.56867682792136076</v>
      </c>
      <c r="L1869" s="2">
        <f t="shared" si="759"/>
        <v>0</v>
      </c>
      <c r="M1869" s="2">
        <f t="shared" si="760"/>
        <v>1.7252043295780783E-2</v>
      </c>
      <c r="N1869" s="63">
        <v>18745</v>
      </c>
      <c r="O1869" s="63">
        <v>25744</v>
      </c>
      <c r="P1869" s="63"/>
      <c r="Q1869" s="63">
        <v>410</v>
      </c>
      <c r="R1869" s="63">
        <v>167</v>
      </c>
      <c r="S1869" s="63">
        <v>40</v>
      </c>
      <c r="T1869" s="63">
        <v>21</v>
      </c>
      <c r="U1869" s="63"/>
      <c r="V1869">
        <v>37</v>
      </c>
      <c r="W1869" s="63">
        <f>IF(Copyright!C$12=1,IF(BW1869&gt;0,BW1869-U1869-SUM(Y1869:AC1869)-SUM(AE1869:AM1869)-SUM(AO1869:AQ1869),0),0)</f>
        <v>0</v>
      </c>
      <c r="X1869" s="63">
        <v>69</v>
      </c>
      <c r="Y1869" s="63"/>
      <c r="Z1869" s="63"/>
      <c r="AA1869" s="63"/>
      <c r="AB1869" s="63"/>
      <c r="AC1869" s="63"/>
      <c r="AD1869" s="63">
        <v>22</v>
      </c>
      <c r="AE1869" s="63"/>
      <c r="AF1869" s="63"/>
      <c r="AG1869" s="63"/>
      <c r="AH1869" s="63"/>
      <c r="AI1869" s="63"/>
      <c r="AJ1869" s="63"/>
      <c r="AK1869" s="63"/>
      <c r="AL1869" s="63"/>
      <c r="AM1869" s="63"/>
      <c r="AN1869" s="63">
        <v>15</v>
      </c>
      <c r="AO1869" s="63"/>
      <c r="AP1869" s="63"/>
      <c r="AQ1869" s="63"/>
      <c r="AS1869" s="5">
        <f>IF(Q1869&gt;0,RANK(Q1869,(N1869:P1869,Q1869:AE1869)),0)</f>
        <v>3</v>
      </c>
      <c r="AT1869" s="5">
        <f>IF(R1869&gt;0,RANK(R1869,(N1869:P1869,Q1869:AE1869)),0)</f>
        <v>4</v>
      </c>
      <c r="AU1869" s="5">
        <f>IF(T1869&gt;0,RANK(T1869,(N1869:P1869,Q1869:AE1869)),0)</f>
        <v>9</v>
      </c>
      <c r="AV1869" s="5">
        <f>IF(S1869&gt;0,RANK(S1869,(N1869:P1869,Q1869:AE1869)),0)</f>
        <v>6</v>
      </c>
      <c r="AW1869" s="2">
        <f t="shared" si="761"/>
        <v>9.0567704881820196E-3</v>
      </c>
      <c r="AX1869" s="2">
        <f t="shared" si="762"/>
        <v>3.688977247625359E-3</v>
      </c>
      <c r="AY1869" s="2">
        <f t="shared" si="763"/>
        <v>4.6388336646785953E-4</v>
      </c>
      <c r="AZ1869" s="2">
        <f t="shared" si="764"/>
        <v>8.8358736470068482E-4</v>
      </c>
      <c r="BB1869" t="s">
        <v>425</v>
      </c>
      <c r="BC1869" t="s">
        <v>2158</v>
      </c>
      <c r="BF1869" s="111">
        <v>34</v>
      </c>
      <c r="BG1869" s="113">
        <v>41</v>
      </c>
      <c r="BH1869" s="117">
        <f t="shared" si="745"/>
        <v>34041</v>
      </c>
      <c r="BJ1869" s="5" t="s">
        <v>3185</v>
      </c>
      <c r="BK1869" s="63">
        <v>510</v>
      </c>
      <c r="BL1869" s="63">
        <v>12</v>
      </c>
      <c r="BN1869" s="63"/>
      <c r="BW1869" s="63">
        <v>145</v>
      </c>
    </row>
    <row r="1870" spans="1:75" collapsed="1">
      <c r="A1870" t="s">
        <v>2419</v>
      </c>
      <c r="B1870" t="s">
        <v>548</v>
      </c>
      <c r="C1870" s="1">
        <f t="shared" si="756"/>
        <v>3642934</v>
      </c>
      <c r="D1870" s="5">
        <f>IF(N1870&gt;0, RANK(N1870,(N1870:P1870,Q1870:AE1870)),0)</f>
        <v>1</v>
      </c>
      <c r="E1870" s="5">
        <f>IF(O1870&gt;0,RANK(O1870,(N1870:P1870,Q1870:AE1870)),0)</f>
        <v>2</v>
      </c>
      <c r="F1870" s="5">
        <f>IF(P1870&gt;0,RANK(P1870,(N1870:P1870,Q1870:AE1870)),0)</f>
        <v>0</v>
      </c>
      <c r="G1870" s="131">
        <f t="shared" si="765"/>
        <v>647861</v>
      </c>
      <c r="H1870" s="136">
        <f t="shared" si="766"/>
        <v>0.17784044399376986</v>
      </c>
      <c r="I1870" s="2"/>
      <c r="J1870" s="2">
        <f t="shared" si="757"/>
        <v>0.58376297786344744</v>
      </c>
      <c r="K1870" s="2">
        <f t="shared" si="758"/>
        <v>0.40592253386967758</v>
      </c>
      <c r="L1870" s="2">
        <f t="shared" si="759"/>
        <v>0</v>
      </c>
      <c r="M1870" s="2">
        <f t="shared" si="760"/>
        <v>1.0314488266874977E-2</v>
      </c>
      <c r="N1870" s="131">
        <f t="shared" ref="N1870:T1870" si="767">SUM(N1849:N1869)</f>
        <v>2126610</v>
      </c>
      <c r="O1870" s="131">
        <f t="shared" si="767"/>
        <v>1478749</v>
      </c>
      <c r="P1870" s="131">
        <f t="shared" si="767"/>
        <v>0</v>
      </c>
      <c r="Q1870" s="131">
        <f t="shared" si="767"/>
        <v>20974</v>
      </c>
      <c r="R1870" s="131">
        <f t="shared" si="767"/>
        <v>9902</v>
      </c>
      <c r="S1870" s="131">
        <f t="shared" si="767"/>
        <v>2068</v>
      </c>
      <c r="T1870" s="131">
        <f t="shared" si="767"/>
        <v>710</v>
      </c>
      <c r="U1870" s="132"/>
      <c r="V1870" s="131">
        <f>SUM(V1849:V1869)</f>
        <v>525</v>
      </c>
      <c r="W1870" s="131">
        <f>SUM(W1849:W1869)</f>
        <v>0</v>
      </c>
      <c r="X1870" s="131">
        <f>SUM(X1849:X1869)</f>
        <v>1726</v>
      </c>
      <c r="Y1870" s="132"/>
      <c r="Z1870" s="132"/>
      <c r="AA1870" s="132"/>
      <c r="AB1870" s="132"/>
      <c r="AC1870" s="132"/>
      <c r="AD1870" s="131">
        <f>SUM(AD1849:AD1869)</f>
        <v>662</v>
      </c>
      <c r="AE1870" s="63"/>
      <c r="AF1870" s="63"/>
      <c r="AG1870" s="63"/>
      <c r="AH1870" s="63"/>
      <c r="AI1870" s="63"/>
      <c r="AJ1870" s="63"/>
      <c r="AK1870" s="63"/>
      <c r="AL1870" s="63"/>
      <c r="AM1870" s="63"/>
      <c r="AN1870" s="131">
        <f>SUM(AN1849:AN1869)</f>
        <v>1008</v>
      </c>
      <c r="AO1870" s="63"/>
      <c r="AP1870" s="63"/>
      <c r="AQ1870" s="63"/>
      <c r="AS1870" s="5">
        <f>IF(Q1870&gt;0,RANK(Q1870,(N1870:P1870,Q1870:AE1870)),0)</f>
        <v>3</v>
      </c>
      <c r="AT1870" s="5">
        <f>IF(R1870&gt;0,RANK(R1870,(N1870:P1870,Q1870:AE1870)),0)</f>
        <v>4</v>
      </c>
      <c r="AU1870" s="5">
        <f>IF(T1870&gt;0,RANK(T1870,(N1870:P1870,Q1870:AE1870)),0)</f>
        <v>7</v>
      </c>
      <c r="AV1870" s="5">
        <f>IF(S1870&gt;0,RANK(S1870,(N1870:P1870,Q1870:AE1870)),0)</f>
        <v>5</v>
      </c>
      <c r="AW1870" s="2">
        <f t="shared" si="761"/>
        <v>5.757447156605088E-3</v>
      </c>
      <c r="AX1870" s="2">
        <f t="shared" si="762"/>
        <v>2.7181387310338317E-3</v>
      </c>
      <c r="AY1870" s="2">
        <f t="shared" si="763"/>
        <v>1.9489784882185623E-4</v>
      </c>
      <c r="AZ1870" s="2">
        <f t="shared" si="764"/>
        <v>5.6767429769520941E-4</v>
      </c>
      <c r="BB1870" t="s">
        <v>2419</v>
      </c>
      <c r="BC1870" t="s">
        <v>548</v>
      </c>
      <c r="BF1870" s="111">
        <v>34</v>
      </c>
      <c r="BG1870" s="113"/>
      <c r="BH1870" s="111">
        <v>34</v>
      </c>
      <c r="BJ1870" s="5" t="s">
        <v>718</v>
      </c>
      <c r="BK1870" s="63">
        <f>SUM(BK1849:BK1869)</f>
        <v>5441</v>
      </c>
      <c r="BL1870" s="63">
        <f>SUM(BL1849:BL1869)</f>
        <v>124</v>
      </c>
      <c r="BN1870" s="63"/>
      <c r="BW1870" s="63">
        <f>SUM(BW1849:BW1869)</f>
        <v>8206</v>
      </c>
    </row>
    <row r="1871" spans="1:75">
      <c r="C1871" s="1"/>
      <c r="E1871" s="5"/>
      <c r="F1871" s="5"/>
      <c r="G1871" s="131"/>
      <c r="H1871" s="136"/>
      <c r="I1871" s="2"/>
      <c r="N1871" s="63"/>
      <c r="O1871" s="63"/>
      <c r="P1871" s="63"/>
      <c r="Q1871" s="63"/>
      <c r="R1871" s="63"/>
      <c r="S1871" s="63"/>
      <c r="T1871" s="63"/>
      <c r="U1871" s="63"/>
      <c r="V1871" s="63"/>
      <c r="W1871" s="63"/>
      <c r="X1871" s="63"/>
      <c r="Y1871" s="63"/>
      <c r="Z1871" s="63"/>
      <c r="AA1871" s="63"/>
      <c r="AB1871" s="63"/>
      <c r="AC1871" s="63"/>
      <c r="AD1871" s="63"/>
      <c r="AE1871" s="63"/>
      <c r="AF1871" s="63"/>
      <c r="AG1871" s="63"/>
      <c r="AH1871" s="63"/>
      <c r="AI1871" s="63"/>
      <c r="AJ1871" s="63"/>
      <c r="AK1871" s="63"/>
      <c r="AL1871" s="63"/>
      <c r="AM1871" s="63"/>
      <c r="AN1871" s="63"/>
      <c r="AO1871" s="63"/>
      <c r="AP1871" s="63"/>
      <c r="AQ1871" s="63"/>
      <c r="AS1871" s="5"/>
      <c r="AT1871" s="5"/>
      <c r="AU1871" s="5"/>
      <c r="AV1871" s="5"/>
      <c r="BF1871" s="111"/>
      <c r="BG1871" s="113"/>
      <c r="BH1871" s="117"/>
    </row>
    <row r="1872" spans="1:75" hidden="1" outlineLevel="1">
      <c r="A1872" t="s">
        <v>348</v>
      </c>
      <c r="B1872" t="s">
        <v>2472</v>
      </c>
      <c r="C1872" s="1">
        <f t="shared" ref="C1872:C1905" si="768">SUM(N1872:AQ1872)</f>
        <v>270969</v>
      </c>
      <c r="D1872" s="5">
        <f>IF(N1872&gt;0, RANK(N1872,(N1872:P1872,Q1872:AE1872)),0)</f>
        <v>1</v>
      </c>
      <c r="E1872" s="5">
        <f>IF(O1872&gt;0,RANK(O1872,(N1872:P1872,Q1872:AE1872)),0)</f>
        <v>2</v>
      </c>
      <c r="F1872" s="5">
        <f>IF(P1872&gt;0,RANK(P1872,(N1872:P1872,Q1872:AE1872)),0)</f>
        <v>0</v>
      </c>
      <c r="G1872" s="131">
        <f t="shared" si="765"/>
        <v>44331</v>
      </c>
      <c r="H1872" s="136">
        <f t="shared" si="766"/>
        <v>0.16360174042049092</v>
      </c>
      <c r="I1872" s="2"/>
      <c r="J1872" s="2">
        <f t="shared" ref="J1872:J1905" si="769">IF($C1872=0,"-",N1872/$C1872)</f>
        <v>0.55629610767283344</v>
      </c>
      <c r="K1872" s="2">
        <f t="shared" ref="K1872:K1905" si="770">IF($C1872=0,"-",O1872/$C1872)</f>
        <v>0.39269436725234252</v>
      </c>
      <c r="L1872" s="2">
        <f t="shared" ref="L1872:L1905" si="771">IF($C1872=0,"-",P1872/$C1872)</f>
        <v>0</v>
      </c>
      <c r="M1872" s="2">
        <f t="shared" ref="M1872:M1905" si="772">IF(C1872=0,"-",(1-J1872-K1872-L1872))</f>
        <v>5.1009525074824036E-2</v>
      </c>
      <c r="N1872" s="63">
        <v>150739</v>
      </c>
      <c r="O1872" s="63">
        <v>106408</v>
      </c>
      <c r="P1872" s="63"/>
      <c r="Q1872" s="63">
        <v>12206</v>
      </c>
      <c r="R1872" s="63">
        <v>992</v>
      </c>
      <c r="S1872" s="63">
        <v>274</v>
      </c>
      <c r="T1872" s="63"/>
      <c r="U1872" s="63"/>
      <c r="V1872" s="63"/>
      <c r="W1872" s="63"/>
      <c r="X1872" s="63">
        <v>350</v>
      </c>
      <c r="Y1872" s="63"/>
      <c r="Z1872" s="63"/>
      <c r="AA1872" s="63"/>
      <c r="AB1872" s="63"/>
      <c r="AC1872" s="63"/>
      <c r="AD1872" s="63"/>
      <c r="AE1872" s="63"/>
      <c r="AF1872" s="63"/>
      <c r="AG1872" s="63"/>
      <c r="AH1872" s="63"/>
      <c r="AI1872" s="63"/>
      <c r="AJ1872" s="63"/>
      <c r="AK1872" s="63"/>
      <c r="AL1872" s="63"/>
      <c r="AM1872" s="63"/>
      <c r="AN1872" s="63"/>
      <c r="AO1872" s="63"/>
      <c r="AP1872" s="63"/>
      <c r="AQ1872" s="63"/>
      <c r="AS1872" s="5">
        <f>IF(Q1872&gt;0,RANK(Q1872,(N1872:P1872,Q1872:AE1872)),0)</f>
        <v>3</v>
      </c>
      <c r="AT1872" s="5">
        <f>IF(R1872&gt;0,RANK(R1872,(N1872:P1872,Q1872:AE1872)),0)</f>
        <v>4</v>
      </c>
      <c r="AU1872" s="5">
        <f>IF(T1872&gt;0,RANK(T1872,(N1872:P1872,Q1872:AE1872)),0)</f>
        <v>0</v>
      </c>
      <c r="AV1872" s="5">
        <f>IF(S1872&gt;0,RANK(S1872,(N1872:P1872,Q1872:AE1872)),0)</f>
        <v>6</v>
      </c>
      <c r="AW1872" s="2">
        <f t="shared" ref="AW1872:AW1905" si="773">IF($C1872=0,"-",Q1872/$C1872)</f>
        <v>4.5045743240001622E-2</v>
      </c>
      <c r="AX1872" s="2">
        <f t="shared" ref="AX1872:AX1905" si="774">IF($C1872=0,"-",R1872/$C1872)</f>
        <v>3.660935383752385E-3</v>
      </c>
      <c r="AY1872" s="2">
        <f t="shared" ref="AY1872:AY1905" si="775">IF($C1872=0,"-",T1872/$C1872)</f>
        <v>0</v>
      </c>
      <c r="AZ1872" s="2">
        <f t="shared" ref="AZ1872:AZ1905" si="776">IF($C1872=0,"-",S1872/$C1872)</f>
        <v>1.0111857813993482E-3</v>
      </c>
      <c r="BB1872" t="s">
        <v>348</v>
      </c>
      <c r="BC1872" t="s">
        <v>2472</v>
      </c>
      <c r="BF1872" s="111">
        <v>35</v>
      </c>
      <c r="BG1872" s="113">
        <v>1</v>
      </c>
      <c r="BH1872" s="117">
        <f t="shared" si="745"/>
        <v>35001</v>
      </c>
      <c r="BJ1872" s="5" t="s">
        <v>3185</v>
      </c>
    </row>
    <row r="1873" spans="1:62" hidden="1" outlineLevel="1">
      <c r="A1873" t="s">
        <v>1529</v>
      </c>
      <c r="B1873" t="s">
        <v>2472</v>
      </c>
      <c r="C1873" s="1">
        <f t="shared" si="768"/>
        <v>2123</v>
      </c>
      <c r="D1873" s="5">
        <f>IF(N1873&gt;0, RANK(N1873,(N1873:P1873,Q1873:AE1873)),0)</f>
        <v>2</v>
      </c>
      <c r="E1873" s="5">
        <f>IF(O1873&gt;0,RANK(O1873,(N1873:P1873,Q1873:AE1873)),0)</f>
        <v>1</v>
      </c>
      <c r="F1873" s="5">
        <f>IF(P1873&gt;0,RANK(P1873,(N1873:P1873,Q1873:AE1873)),0)</f>
        <v>0</v>
      </c>
      <c r="G1873" s="131">
        <f t="shared" si="765"/>
        <v>934</v>
      </c>
      <c r="H1873" s="136">
        <f t="shared" si="766"/>
        <v>0.43994347621290625</v>
      </c>
      <c r="I1873" s="2"/>
      <c r="J1873" s="2">
        <f t="shared" si="769"/>
        <v>0.263777673104098</v>
      </c>
      <c r="K1873" s="2">
        <f t="shared" si="770"/>
        <v>0.70372114931700425</v>
      </c>
      <c r="L1873" s="2">
        <f t="shared" si="771"/>
        <v>0</v>
      </c>
      <c r="M1873" s="2">
        <f t="shared" si="772"/>
        <v>3.2501177578897811E-2</v>
      </c>
      <c r="N1873" s="63">
        <v>560</v>
      </c>
      <c r="O1873" s="63">
        <v>1494</v>
      </c>
      <c r="P1873" s="63"/>
      <c r="Q1873" s="63">
        <v>51</v>
      </c>
      <c r="R1873" s="63">
        <v>4</v>
      </c>
      <c r="S1873" s="63">
        <v>5</v>
      </c>
      <c r="T1873" s="63"/>
      <c r="U1873" s="63"/>
      <c r="V1873" s="63"/>
      <c r="W1873" s="63"/>
      <c r="X1873" s="63">
        <v>9</v>
      </c>
      <c r="Y1873" s="63"/>
      <c r="Z1873" s="63"/>
      <c r="AA1873" s="63"/>
      <c r="AB1873" s="63"/>
      <c r="AC1873" s="63"/>
      <c r="AD1873" s="63"/>
      <c r="AE1873" s="63"/>
      <c r="AF1873" s="63"/>
      <c r="AG1873" s="63"/>
      <c r="AH1873" s="63"/>
      <c r="AI1873" s="63"/>
      <c r="AJ1873" s="63"/>
      <c r="AK1873" s="63"/>
      <c r="AL1873" s="63"/>
      <c r="AM1873" s="63"/>
      <c r="AN1873" s="63"/>
      <c r="AO1873" s="63"/>
      <c r="AP1873" s="63"/>
      <c r="AQ1873" s="63"/>
      <c r="AS1873" s="5">
        <f>IF(Q1873&gt;0,RANK(Q1873,(N1873:P1873,Q1873:AE1873)),0)</f>
        <v>3</v>
      </c>
      <c r="AT1873" s="5">
        <f>IF(R1873&gt;0,RANK(R1873,(N1873:P1873,Q1873:AE1873)),0)</f>
        <v>6</v>
      </c>
      <c r="AU1873" s="5">
        <f>IF(T1873&gt;0,RANK(T1873,(N1873:P1873,Q1873:AE1873)),0)</f>
        <v>0</v>
      </c>
      <c r="AV1873" s="5">
        <f>IF(S1873&gt;0,RANK(S1873,(N1873:P1873,Q1873:AE1873)),0)</f>
        <v>5</v>
      </c>
      <c r="AW1873" s="2">
        <f t="shared" si="773"/>
        <v>2.4022609514837492E-2</v>
      </c>
      <c r="AX1873" s="2">
        <f t="shared" si="774"/>
        <v>1.8841262364578427E-3</v>
      </c>
      <c r="AY1873" s="2">
        <f t="shared" si="775"/>
        <v>0</v>
      </c>
      <c r="AZ1873" s="2">
        <f t="shared" si="776"/>
        <v>2.3551577955723034E-3</v>
      </c>
      <c r="BB1873" t="s">
        <v>1529</v>
      </c>
      <c r="BC1873" t="s">
        <v>2472</v>
      </c>
      <c r="BD1873">
        <v>2</v>
      </c>
      <c r="BF1873" s="111">
        <v>35</v>
      </c>
      <c r="BG1873" s="113">
        <v>3</v>
      </c>
      <c r="BH1873" s="117">
        <f t="shared" si="745"/>
        <v>35003</v>
      </c>
      <c r="BJ1873" s="5" t="s">
        <v>3185</v>
      </c>
    </row>
    <row r="1874" spans="1:62" hidden="1" outlineLevel="1">
      <c r="A1874" t="s">
        <v>3040</v>
      </c>
      <c r="B1874" t="s">
        <v>2472</v>
      </c>
      <c r="C1874" s="1">
        <f t="shared" si="768"/>
        <v>20292</v>
      </c>
      <c r="D1874" s="5">
        <f>IF(N1874&gt;0, RANK(N1874,(N1874:P1874,Q1874:AE1874)),0)</f>
        <v>2</v>
      </c>
      <c r="E1874" s="5">
        <f>IF(O1874&gt;0,RANK(O1874,(N1874:P1874,Q1874:AE1874)),0)</f>
        <v>1</v>
      </c>
      <c r="F1874" s="5">
        <f>IF(P1874&gt;0,RANK(P1874,(N1874:P1874,Q1874:AE1874)),0)</f>
        <v>0</v>
      </c>
      <c r="G1874" s="131">
        <f t="shared" si="765"/>
        <v>6484</v>
      </c>
      <c r="H1874" s="136">
        <f t="shared" si="766"/>
        <v>0.31953479203627044</v>
      </c>
      <c r="I1874" s="2"/>
      <c r="J1874" s="2">
        <f t="shared" si="769"/>
        <v>0.32544845259215455</v>
      </c>
      <c r="K1874" s="2">
        <f t="shared" si="770"/>
        <v>0.64498324462842505</v>
      </c>
      <c r="L1874" s="2">
        <f t="shared" si="771"/>
        <v>0</v>
      </c>
      <c r="M1874" s="2">
        <f t="shared" si="772"/>
        <v>2.9568302779420352E-2</v>
      </c>
      <c r="N1874" s="63">
        <v>6604</v>
      </c>
      <c r="O1874" s="63">
        <v>13088</v>
      </c>
      <c r="P1874" s="63"/>
      <c r="Q1874" s="63">
        <v>521</v>
      </c>
      <c r="R1874" s="63">
        <v>30</v>
      </c>
      <c r="S1874" s="63">
        <v>29</v>
      </c>
      <c r="T1874" s="63"/>
      <c r="U1874" s="63"/>
      <c r="V1874" s="63"/>
      <c r="W1874" s="63"/>
      <c r="X1874" s="63">
        <v>20</v>
      </c>
      <c r="Y1874" s="63"/>
      <c r="Z1874" s="63"/>
      <c r="AA1874" s="63"/>
      <c r="AB1874" s="63"/>
      <c r="AC1874" s="63"/>
      <c r="AD1874" s="63"/>
      <c r="AE1874" s="63"/>
      <c r="AF1874" s="63"/>
      <c r="AG1874" s="63"/>
      <c r="AH1874" s="63"/>
      <c r="AI1874" s="63"/>
      <c r="AJ1874" s="63"/>
      <c r="AK1874" s="63"/>
      <c r="AL1874" s="63"/>
      <c r="AM1874" s="63"/>
      <c r="AN1874" s="63"/>
      <c r="AO1874" s="63"/>
      <c r="AP1874" s="63"/>
      <c r="AQ1874" s="63"/>
      <c r="AS1874" s="5">
        <f>IF(Q1874&gt;0,RANK(Q1874,(N1874:P1874,Q1874:AE1874)),0)</f>
        <v>3</v>
      </c>
      <c r="AT1874" s="5">
        <f>IF(R1874&gt;0,RANK(R1874,(N1874:P1874,Q1874:AE1874)),0)</f>
        <v>4</v>
      </c>
      <c r="AU1874" s="5">
        <f>IF(T1874&gt;0,RANK(T1874,(N1874:P1874,Q1874:AE1874)),0)</f>
        <v>0</v>
      </c>
      <c r="AV1874" s="5">
        <f>IF(S1874&gt;0,RANK(S1874,(N1874:P1874,Q1874:AE1874)),0)</f>
        <v>5</v>
      </c>
      <c r="AW1874" s="2">
        <f t="shared" si="773"/>
        <v>2.5675142913463435E-2</v>
      </c>
      <c r="AX1874" s="2">
        <f t="shared" si="774"/>
        <v>1.4784151389710231E-3</v>
      </c>
      <c r="AY1874" s="2">
        <f t="shared" si="775"/>
        <v>0</v>
      </c>
      <c r="AZ1874" s="2">
        <f t="shared" si="776"/>
        <v>1.4291346343386557E-3</v>
      </c>
      <c r="BB1874" t="s">
        <v>3040</v>
      </c>
      <c r="BC1874" t="s">
        <v>2472</v>
      </c>
      <c r="BD1874">
        <v>2</v>
      </c>
      <c r="BF1874" s="111">
        <v>35</v>
      </c>
      <c r="BG1874" s="113">
        <v>5</v>
      </c>
      <c r="BH1874" s="117">
        <f t="shared" si="745"/>
        <v>35005</v>
      </c>
      <c r="BJ1874" s="5" t="s">
        <v>3185</v>
      </c>
    </row>
    <row r="1875" spans="1:62" hidden="1" outlineLevel="1">
      <c r="A1875" t="s">
        <v>1340</v>
      </c>
      <c r="B1875" t="s">
        <v>2472</v>
      </c>
      <c r="C1875" s="1">
        <f t="shared" si="768"/>
        <v>8243</v>
      </c>
      <c r="D1875" s="5">
        <f>IF(N1875&gt;0, RANK(N1875,(N1875:P1875,Q1875:AE1875)),0)</f>
        <v>1</v>
      </c>
      <c r="E1875" s="5">
        <f>IF(O1875&gt;0,RANK(O1875,(N1875:P1875,Q1875:AE1875)),0)</f>
        <v>2</v>
      </c>
      <c r="F1875" s="5">
        <f>IF(P1875&gt;0,RANK(P1875,(N1875:P1875,Q1875:AE1875)),0)</f>
        <v>0</v>
      </c>
      <c r="G1875" s="131">
        <f t="shared" si="765"/>
        <v>1963</v>
      </c>
      <c r="H1875" s="136">
        <f t="shared" si="766"/>
        <v>0.23814145335436127</v>
      </c>
      <c r="I1875" s="2"/>
      <c r="J1875" s="2">
        <f t="shared" si="769"/>
        <v>0.60184398883901491</v>
      </c>
      <c r="K1875" s="2">
        <f t="shared" si="770"/>
        <v>0.36370253548465364</v>
      </c>
      <c r="L1875" s="2">
        <f t="shared" si="771"/>
        <v>0</v>
      </c>
      <c r="M1875" s="2">
        <f t="shared" si="772"/>
        <v>3.4453475676331446E-2</v>
      </c>
      <c r="N1875" s="63">
        <v>4961</v>
      </c>
      <c r="O1875" s="63">
        <v>2998</v>
      </c>
      <c r="P1875" s="63"/>
      <c r="Q1875" s="63">
        <v>261</v>
      </c>
      <c r="R1875" s="63">
        <v>7</v>
      </c>
      <c r="S1875" s="63">
        <v>11</v>
      </c>
      <c r="T1875" s="63"/>
      <c r="U1875" s="63"/>
      <c r="V1875" s="63"/>
      <c r="W1875" s="63"/>
      <c r="X1875" s="63">
        <v>5</v>
      </c>
      <c r="Y1875" s="63"/>
      <c r="Z1875" s="63"/>
      <c r="AA1875" s="63"/>
      <c r="AB1875" s="63"/>
      <c r="AC1875" s="63"/>
      <c r="AD1875" s="63"/>
      <c r="AE1875" s="63"/>
      <c r="AF1875" s="63"/>
      <c r="AG1875" s="63"/>
      <c r="AH1875" s="63"/>
      <c r="AI1875" s="63"/>
      <c r="AJ1875" s="63"/>
      <c r="AK1875" s="63"/>
      <c r="AL1875" s="63"/>
      <c r="AM1875" s="63"/>
      <c r="AN1875" s="63"/>
      <c r="AO1875" s="63"/>
      <c r="AP1875" s="63"/>
      <c r="AQ1875" s="63"/>
      <c r="AS1875" s="5">
        <f>IF(Q1875&gt;0,RANK(Q1875,(N1875:P1875,Q1875:AE1875)),0)</f>
        <v>3</v>
      </c>
      <c r="AT1875" s="5">
        <f>IF(R1875&gt;0,RANK(R1875,(N1875:P1875,Q1875:AE1875)),0)</f>
        <v>5</v>
      </c>
      <c r="AU1875" s="5">
        <f>IF(T1875&gt;0,RANK(T1875,(N1875:P1875,Q1875:AE1875)),0)</f>
        <v>0</v>
      </c>
      <c r="AV1875" s="5">
        <f>IF(S1875&gt;0,RANK(S1875,(N1875:P1875,Q1875:AE1875)),0)</f>
        <v>4</v>
      </c>
      <c r="AW1875" s="2">
        <f t="shared" si="773"/>
        <v>3.1663229406769383E-2</v>
      </c>
      <c r="AX1875" s="2">
        <f t="shared" si="774"/>
        <v>8.4920538638845076E-4</v>
      </c>
      <c r="AY1875" s="2">
        <f t="shared" si="775"/>
        <v>0</v>
      </c>
      <c r="AZ1875" s="2">
        <f t="shared" si="776"/>
        <v>1.3344656071818512E-3</v>
      </c>
      <c r="BB1875" t="s">
        <v>1340</v>
      </c>
      <c r="BC1875" t="s">
        <v>2472</v>
      </c>
      <c r="BD1875">
        <v>2</v>
      </c>
      <c r="BF1875" s="111">
        <v>35</v>
      </c>
      <c r="BG1875" s="113">
        <v>6</v>
      </c>
      <c r="BH1875" s="117">
        <f t="shared" si="745"/>
        <v>35006</v>
      </c>
      <c r="BJ1875" s="5" t="s">
        <v>3185</v>
      </c>
    </row>
    <row r="1876" spans="1:62" hidden="1" outlineLevel="1">
      <c r="A1876" t="s">
        <v>2755</v>
      </c>
      <c r="B1876" t="s">
        <v>2472</v>
      </c>
      <c r="C1876" s="1">
        <f t="shared" si="768"/>
        <v>5764</v>
      </c>
      <c r="D1876" s="5">
        <f>IF(N1876&gt;0, RANK(N1876,(N1876:P1876,Q1876:AE1876)),0)</f>
        <v>1</v>
      </c>
      <c r="E1876" s="5">
        <f>IF(O1876&gt;0,RANK(O1876,(N1876:P1876,Q1876:AE1876)),0)</f>
        <v>2</v>
      </c>
      <c r="F1876" s="5">
        <f>IF(P1876&gt;0,RANK(P1876,(N1876:P1876,Q1876:AE1876)),0)</f>
        <v>0</v>
      </c>
      <c r="G1876" s="131">
        <f t="shared" si="765"/>
        <v>129</v>
      </c>
      <c r="H1876" s="136">
        <f t="shared" si="766"/>
        <v>2.2380291464260928E-2</v>
      </c>
      <c r="I1876" s="2"/>
      <c r="J1876" s="2">
        <f t="shared" si="769"/>
        <v>0.49063150589868149</v>
      </c>
      <c r="K1876" s="2">
        <f t="shared" si="770"/>
        <v>0.46825121443442053</v>
      </c>
      <c r="L1876" s="2">
        <f t="shared" si="771"/>
        <v>0</v>
      </c>
      <c r="M1876" s="2">
        <f t="shared" si="772"/>
        <v>4.1117279666898043E-2</v>
      </c>
      <c r="N1876" s="63">
        <v>2828</v>
      </c>
      <c r="O1876" s="63">
        <v>2699</v>
      </c>
      <c r="P1876" s="63"/>
      <c r="Q1876" s="63">
        <v>206</v>
      </c>
      <c r="R1876" s="63">
        <v>15</v>
      </c>
      <c r="S1876" s="63">
        <v>8</v>
      </c>
      <c r="T1876" s="63"/>
      <c r="U1876" s="63"/>
      <c r="V1876" s="63"/>
      <c r="W1876" s="63"/>
      <c r="X1876" s="63">
        <v>8</v>
      </c>
      <c r="Y1876" s="63"/>
      <c r="Z1876" s="63"/>
      <c r="AA1876" s="63"/>
      <c r="AB1876" s="63"/>
      <c r="AC1876" s="63"/>
      <c r="AD1876" s="63"/>
      <c r="AE1876" s="63"/>
      <c r="AF1876" s="63"/>
      <c r="AG1876" s="63"/>
      <c r="AH1876" s="63"/>
      <c r="AI1876" s="63"/>
      <c r="AJ1876" s="63"/>
      <c r="AK1876" s="63"/>
      <c r="AL1876" s="63"/>
      <c r="AM1876" s="63"/>
      <c r="AN1876" s="63"/>
      <c r="AO1876" s="63"/>
      <c r="AP1876" s="63"/>
      <c r="AQ1876" s="63"/>
      <c r="AS1876" s="5">
        <f>IF(Q1876&gt;0,RANK(Q1876,(N1876:P1876,Q1876:AE1876)),0)</f>
        <v>3</v>
      </c>
      <c r="AT1876" s="5">
        <f>IF(R1876&gt;0,RANK(R1876,(N1876:P1876,Q1876:AE1876)),0)</f>
        <v>4</v>
      </c>
      <c r="AU1876" s="5">
        <f>IF(T1876&gt;0,RANK(T1876,(N1876:P1876,Q1876:AE1876)),0)</f>
        <v>0</v>
      </c>
      <c r="AV1876" s="5">
        <f>IF(S1876&gt;0,RANK(S1876,(N1876:P1876,Q1876:AE1876)),0)</f>
        <v>5</v>
      </c>
      <c r="AW1876" s="2">
        <f t="shared" si="773"/>
        <v>3.5739070090215132E-2</v>
      </c>
      <c r="AX1876" s="2">
        <f t="shared" si="774"/>
        <v>2.6023594725884803E-3</v>
      </c>
      <c r="AY1876" s="2">
        <f t="shared" si="775"/>
        <v>0</v>
      </c>
      <c r="AZ1876" s="2">
        <f t="shared" si="776"/>
        <v>1.3879250520471894E-3</v>
      </c>
      <c r="BB1876" t="s">
        <v>2755</v>
      </c>
      <c r="BC1876" t="s">
        <v>2472</v>
      </c>
      <c r="BD1876">
        <v>3</v>
      </c>
      <c r="BF1876" s="111">
        <v>35</v>
      </c>
      <c r="BG1876" s="113">
        <v>7</v>
      </c>
      <c r="BH1876" s="117">
        <f t="shared" si="745"/>
        <v>35007</v>
      </c>
      <c r="BJ1876" s="5" t="s">
        <v>3185</v>
      </c>
    </row>
    <row r="1877" spans="1:62" hidden="1" outlineLevel="1">
      <c r="A1877" t="s">
        <v>113</v>
      </c>
      <c r="B1877" t="s">
        <v>2472</v>
      </c>
      <c r="C1877" s="1">
        <f t="shared" si="768"/>
        <v>13625</v>
      </c>
      <c r="D1877" s="5">
        <f>IF(N1877&gt;0, RANK(N1877,(N1877:P1877,Q1877:AE1877)),0)</f>
        <v>2</v>
      </c>
      <c r="E1877" s="5">
        <f>IF(O1877&gt;0,RANK(O1877,(N1877:P1877,Q1877:AE1877)),0)</f>
        <v>1</v>
      </c>
      <c r="F1877" s="5">
        <f>IF(P1877&gt;0,RANK(P1877,(N1877:P1877,Q1877:AE1877)),0)</f>
        <v>0</v>
      </c>
      <c r="G1877" s="131">
        <f t="shared" si="765"/>
        <v>5229</v>
      </c>
      <c r="H1877" s="136">
        <f t="shared" si="766"/>
        <v>0.38377981651376147</v>
      </c>
      <c r="I1877" s="2"/>
      <c r="J1877" s="2">
        <f t="shared" si="769"/>
        <v>0.29519266055045873</v>
      </c>
      <c r="K1877" s="2">
        <f t="shared" si="770"/>
        <v>0.67897247706422015</v>
      </c>
      <c r="L1877" s="2">
        <f t="shared" si="771"/>
        <v>0</v>
      </c>
      <c r="M1877" s="2">
        <f t="shared" si="772"/>
        <v>2.5834862385321178E-2</v>
      </c>
      <c r="N1877" s="63">
        <v>4022</v>
      </c>
      <c r="O1877" s="63">
        <v>9251</v>
      </c>
      <c r="P1877" s="63"/>
      <c r="Q1877" s="63">
        <v>291</v>
      </c>
      <c r="R1877" s="63">
        <v>27</v>
      </c>
      <c r="S1877" s="63">
        <v>16</v>
      </c>
      <c r="T1877" s="63"/>
      <c r="U1877" s="63"/>
      <c r="V1877" s="63"/>
      <c r="W1877" s="63"/>
      <c r="X1877" s="63">
        <v>18</v>
      </c>
      <c r="Y1877" s="63"/>
      <c r="Z1877" s="63"/>
      <c r="AA1877" s="63"/>
      <c r="AB1877" s="63"/>
      <c r="AC1877" s="63"/>
      <c r="AD1877" s="63"/>
      <c r="AE1877" s="63"/>
      <c r="AF1877" s="63"/>
      <c r="AG1877" s="63"/>
      <c r="AH1877" s="63"/>
      <c r="AI1877" s="63"/>
      <c r="AJ1877" s="63"/>
      <c r="AK1877" s="63"/>
      <c r="AL1877" s="63"/>
      <c r="AM1877" s="63"/>
      <c r="AN1877" s="63"/>
      <c r="AO1877" s="63"/>
      <c r="AP1877" s="63"/>
      <c r="AQ1877" s="63"/>
      <c r="AS1877" s="5">
        <f>IF(Q1877&gt;0,RANK(Q1877,(N1877:P1877,Q1877:AE1877)),0)</f>
        <v>3</v>
      </c>
      <c r="AT1877" s="5">
        <f>IF(R1877&gt;0,RANK(R1877,(N1877:P1877,Q1877:AE1877)),0)</f>
        <v>4</v>
      </c>
      <c r="AU1877" s="5">
        <f>IF(T1877&gt;0,RANK(T1877,(N1877:P1877,Q1877:AE1877)),0)</f>
        <v>0</v>
      </c>
      <c r="AV1877" s="5">
        <f>IF(S1877&gt;0,RANK(S1877,(N1877:P1877,Q1877:AE1877)),0)</f>
        <v>6</v>
      </c>
      <c r="AW1877" s="2">
        <f t="shared" si="773"/>
        <v>2.1357798165137616E-2</v>
      </c>
      <c r="AX1877" s="2">
        <f t="shared" si="774"/>
        <v>1.9816513761467891E-3</v>
      </c>
      <c r="AY1877" s="2">
        <f t="shared" si="775"/>
        <v>0</v>
      </c>
      <c r="AZ1877" s="2">
        <f t="shared" si="776"/>
        <v>1.1743119266055045E-3</v>
      </c>
      <c r="BB1877" t="s">
        <v>113</v>
      </c>
      <c r="BC1877" t="s">
        <v>2472</v>
      </c>
      <c r="BD1877">
        <v>3</v>
      </c>
      <c r="BF1877" s="111">
        <v>35</v>
      </c>
      <c r="BG1877" s="113">
        <v>9</v>
      </c>
      <c r="BH1877" s="117">
        <f t="shared" si="745"/>
        <v>35009</v>
      </c>
      <c r="BJ1877" s="5" t="s">
        <v>3185</v>
      </c>
    </row>
    <row r="1878" spans="1:62" hidden="1" outlineLevel="1">
      <c r="A1878" t="s">
        <v>1669</v>
      </c>
      <c r="B1878" t="s">
        <v>2472</v>
      </c>
      <c r="C1878" s="1">
        <f t="shared" si="768"/>
        <v>902</v>
      </c>
      <c r="D1878" s="5">
        <f>IF(N1878&gt;0, RANK(N1878,(N1878:P1878,Q1878:AE1878)),0)</f>
        <v>2</v>
      </c>
      <c r="E1878" s="5">
        <f>IF(O1878&gt;0,RANK(O1878,(N1878:P1878,Q1878:AE1878)),0)</f>
        <v>1</v>
      </c>
      <c r="F1878" s="5">
        <f>IF(P1878&gt;0,RANK(P1878,(N1878:P1878,Q1878:AE1878)),0)</f>
        <v>0</v>
      </c>
      <c r="G1878" s="131">
        <f t="shared" si="765"/>
        <v>299</v>
      </c>
      <c r="H1878" s="136">
        <f t="shared" si="766"/>
        <v>0.33148558758314856</v>
      </c>
      <c r="I1878" s="2"/>
      <c r="J1878" s="2">
        <f t="shared" si="769"/>
        <v>0.31818181818181818</v>
      </c>
      <c r="K1878" s="2">
        <f t="shared" si="770"/>
        <v>0.64966740576496673</v>
      </c>
      <c r="L1878" s="2">
        <f t="shared" si="771"/>
        <v>0</v>
      </c>
      <c r="M1878" s="2">
        <f t="shared" si="772"/>
        <v>3.2150776053215147E-2</v>
      </c>
      <c r="N1878" s="63">
        <v>287</v>
      </c>
      <c r="O1878" s="63">
        <v>586</v>
      </c>
      <c r="P1878" s="63"/>
      <c r="Q1878" s="63">
        <v>24</v>
      </c>
      <c r="R1878" s="63">
        <v>3</v>
      </c>
      <c r="S1878" s="63">
        <v>2</v>
      </c>
      <c r="T1878" s="63"/>
      <c r="U1878" s="63"/>
      <c r="V1878" s="63"/>
      <c r="W1878" s="63"/>
      <c r="X1878" s="63">
        <v>0</v>
      </c>
      <c r="Y1878" s="63"/>
      <c r="Z1878" s="63"/>
      <c r="AA1878" s="63"/>
      <c r="AB1878" s="63"/>
      <c r="AC1878" s="63"/>
      <c r="AD1878" s="63"/>
      <c r="AE1878" s="63"/>
      <c r="AF1878" s="63"/>
      <c r="AG1878" s="63"/>
      <c r="AH1878" s="63"/>
      <c r="AI1878" s="63"/>
      <c r="AJ1878" s="63"/>
      <c r="AK1878" s="63"/>
      <c r="AL1878" s="63"/>
      <c r="AM1878" s="63"/>
      <c r="AN1878" s="63"/>
      <c r="AO1878" s="63"/>
      <c r="AP1878" s="63"/>
      <c r="AQ1878" s="63"/>
      <c r="AS1878" s="5">
        <f>IF(Q1878&gt;0,RANK(Q1878,(N1878:P1878,Q1878:AE1878)),0)</f>
        <v>3</v>
      </c>
      <c r="AT1878" s="5">
        <f>IF(R1878&gt;0,RANK(R1878,(N1878:P1878,Q1878:AE1878)),0)</f>
        <v>4</v>
      </c>
      <c r="AU1878" s="5">
        <f>IF(T1878&gt;0,RANK(T1878,(N1878:P1878,Q1878:AE1878)),0)</f>
        <v>0</v>
      </c>
      <c r="AV1878" s="5">
        <f>IF(S1878&gt;0,RANK(S1878,(N1878:P1878,Q1878:AE1878)),0)</f>
        <v>5</v>
      </c>
      <c r="AW1878" s="2">
        <f t="shared" si="773"/>
        <v>2.6607538802660754E-2</v>
      </c>
      <c r="AX1878" s="2">
        <f t="shared" si="774"/>
        <v>3.3259423503325942E-3</v>
      </c>
      <c r="AY1878" s="2">
        <f t="shared" si="775"/>
        <v>0</v>
      </c>
      <c r="AZ1878" s="2">
        <f t="shared" si="776"/>
        <v>2.2172949002217295E-3</v>
      </c>
      <c r="BB1878" t="s">
        <v>1669</v>
      </c>
      <c r="BC1878" t="s">
        <v>2472</v>
      </c>
      <c r="BD1878">
        <v>2</v>
      </c>
      <c r="BF1878" s="111">
        <v>35</v>
      </c>
      <c r="BG1878" s="113">
        <v>11</v>
      </c>
      <c r="BH1878" s="117">
        <f t="shared" si="745"/>
        <v>35011</v>
      </c>
      <c r="BJ1878" s="5" t="s">
        <v>3185</v>
      </c>
    </row>
    <row r="1879" spans="1:62" hidden="1" outlineLevel="1">
      <c r="A1879" t="s">
        <v>3236</v>
      </c>
      <c r="B1879" t="s">
        <v>2472</v>
      </c>
      <c r="C1879" s="1">
        <f t="shared" si="768"/>
        <v>66423</v>
      </c>
      <c r="D1879" s="5">
        <f>IF(N1879&gt;0, RANK(N1879,(N1879:P1879,Q1879:AE1879)),0)</f>
        <v>1</v>
      </c>
      <c r="E1879" s="5">
        <f>IF(O1879&gt;0,RANK(O1879,(N1879:P1879,Q1879:AE1879)),0)</f>
        <v>2</v>
      </c>
      <c r="F1879" s="5">
        <f>IF(P1879&gt;0,RANK(P1879,(N1879:P1879,Q1879:AE1879)),0)</f>
        <v>0</v>
      </c>
      <c r="G1879" s="131">
        <f t="shared" si="765"/>
        <v>9817</v>
      </c>
      <c r="H1879" s="136">
        <f t="shared" si="766"/>
        <v>0.14779519142465714</v>
      </c>
      <c r="I1879" s="2"/>
      <c r="J1879" s="2">
        <f t="shared" si="769"/>
        <v>0.55912861508814715</v>
      </c>
      <c r="K1879" s="2">
        <f t="shared" si="770"/>
        <v>0.41133342366349007</v>
      </c>
      <c r="L1879" s="2">
        <f t="shared" si="771"/>
        <v>0</v>
      </c>
      <c r="M1879" s="2">
        <f t="shared" si="772"/>
        <v>2.9537961248362776E-2</v>
      </c>
      <c r="N1879" s="63">
        <v>37139</v>
      </c>
      <c r="O1879" s="63">
        <v>27322</v>
      </c>
      <c r="P1879" s="63"/>
      <c r="Q1879" s="63">
        <v>1497</v>
      </c>
      <c r="R1879" s="63">
        <v>234</v>
      </c>
      <c r="S1879" s="63">
        <v>93</v>
      </c>
      <c r="T1879" s="63"/>
      <c r="U1879" s="63"/>
      <c r="V1879" s="63"/>
      <c r="W1879" s="63"/>
      <c r="X1879" s="63">
        <v>138</v>
      </c>
      <c r="Y1879" s="63"/>
      <c r="Z1879" s="63"/>
      <c r="AA1879" s="63"/>
      <c r="AB1879" s="63"/>
      <c r="AC1879" s="63"/>
      <c r="AD1879" s="63"/>
      <c r="AE1879" s="63"/>
      <c r="AF1879" s="63"/>
      <c r="AG1879" s="63"/>
      <c r="AH1879" s="63"/>
      <c r="AI1879" s="63"/>
      <c r="AJ1879" s="63"/>
      <c r="AK1879" s="63"/>
      <c r="AL1879" s="63"/>
      <c r="AM1879" s="63"/>
      <c r="AN1879" s="63"/>
      <c r="AO1879" s="63"/>
      <c r="AP1879" s="63"/>
      <c r="AQ1879" s="63"/>
      <c r="AS1879" s="5">
        <f>IF(Q1879&gt;0,RANK(Q1879,(N1879:P1879,Q1879:AE1879)),0)</f>
        <v>3</v>
      </c>
      <c r="AT1879" s="5">
        <f>IF(R1879&gt;0,RANK(R1879,(N1879:P1879,Q1879:AE1879)),0)</f>
        <v>4</v>
      </c>
      <c r="AU1879" s="5">
        <f>IF(T1879&gt;0,RANK(T1879,(N1879:P1879,Q1879:AE1879)),0)</f>
        <v>0</v>
      </c>
      <c r="AV1879" s="5">
        <f>IF(S1879&gt;0,RANK(S1879,(N1879:P1879,Q1879:AE1879)),0)</f>
        <v>6</v>
      </c>
      <c r="AW1879" s="2">
        <f t="shared" si="773"/>
        <v>2.2537374102344066E-2</v>
      </c>
      <c r="AX1879" s="2">
        <f t="shared" si="774"/>
        <v>3.5228761121900549E-3</v>
      </c>
      <c r="AY1879" s="2">
        <f t="shared" si="775"/>
        <v>0</v>
      </c>
      <c r="AZ1879" s="2">
        <f t="shared" si="776"/>
        <v>1.4001174292037396E-3</v>
      </c>
      <c r="BB1879" t="s">
        <v>3236</v>
      </c>
      <c r="BC1879" t="s">
        <v>2472</v>
      </c>
      <c r="BD1879">
        <v>2</v>
      </c>
      <c r="BF1879" s="111">
        <v>35</v>
      </c>
      <c r="BG1879" s="113">
        <v>13</v>
      </c>
      <c r="BH1879" s="117">
        <f t="shared" si="745"/>
        <v>35013</v>
      </c>
      <c r="BJ1879" s="5" t="s">
        <v>3185</v>
      </c>
    </row>
    <row r="1880" spans="1:62" hidden="1" outlineLevel="1">
      <c r="A1880" t="s">
        <v>2916</v>
      </c>
      <c r="B1880" t="s">
        <v>2472</v>
      </c>
      <c r="C1880" s="1">
        <f t="shared" si="768"/>
        <v>19269</v>
      </c>
      <c r="D1880" s="5">
        <f>IF(N1880&gt;0, RANK(N1880,(N1880:P1880,Q1880:AE1880)),0)</f>
        <v>2</v>
      </c>
      <c r="E1880" s="5">
        <f>IF(O1880&gt;0,RANK(O1880,(N1880:P1880,Q1880:AE1880)),0)</f>
        <v>1</v>
      </c>
      <c r="F1880" s="5">
        <f>IF(P1880&gt;0,RANK(P1880,(N1880:P1880,Q1880:AE1880)),0)</f>
        <v>0</v>
      </c>
      <c r="G1880" s="131">
        <f t="shared" si="765"/>
        <v>6441</v>
      </c>
      <c r="H1880" s="136">
        <f t="shared" si="766"/>
        <v>0.33426747625720066</v>
      </c>
      <c r="I1880" s="2"/>
      <c r="J1880" s="2">
        <f t="shared" si="769"/>
        <v>0.31875032435518191</v>
      </c>
      <c r="K1880" s="2">
        <f t="shared" si="770"/>
        <v>0.65301780061238257</v>
      </c>
      <c r="L1880" s="2">
        <f t="shared" si="771"/>
        <v>0</v>
      </c>
      <c r="M1880" s="2">
        <f t="shared" si="772"/>
        <v>2.8231875032435516E-2</v>
      </c>
      <c r="N1880" s="63">
        <v>6142</v>
      </c>
      <c r="O1880" s="63">
        <v>12583</v>
      </c>
      <c r="P1880" s="63"/>
      <c r="Q1880" s="63">
        <v>462</v>
      </c>
      <c r="R1880" s="63">
        <v>31</v>
      </c>
      <c r="S1880" s="63">
        <v>24</v>
      </c>
      <c r="T1880" s="63"/>
      <c r="U1880" s="63"/>
      <c r="V1880" s="63"/>
      <c r="W1880" s="63"/>
      <c r="X1880" s="63">
        <v>27</v>
      </c>
      <c r="Y1880" s="63"/>
      <c r="Z1880" s="63"/>
      <c r="AA1880" s="63"/>
      <c r="AB1880" s="63"/>
      <c r="AC1880" s="63"/>
      <c r="AD1880" s="63"/>
      <c r="AE1880" s="63"/>
      <c r="AF1880" s="63"/>
      <c r="AG1880" s="63"/>
      <c r="AH1880" s="63"/>
      <c r="AI1880" s="63"/>
      <c r="AJ1880" s="63"/>
      <c r="AK1880" s="63"/>
      <c r="AL1880" s="63"/>
      <c r="AM1880" s="63"/>
      <c r="AN1880" s="63"/>
      <c r="AO1880" s="63"/>
      <c r="AP1880" s="63"/>
      <c r="AQ1880" s="63"/>
      <c r="AS1880" s="5">
        <f>IF(Q1880&gt;0,RANK(Q1880,(N1880:P1880,Q1880:AE1880)),0)</f>
        <v>3</v>
      </c>
      <c r="AT1880" s="5">
        <f>IF(R1880&gt;0,RANK(R1880,(N1880:P1880,Q1880:AE1880)),0)</f>
        <v>4</v>
      </c>
      <c r="AU1880" s="5">
        <f>IF(T1880&gt;0,RANK(T1880,(N1880:P1880,Q1880:AE1880)),0)</f>
        <v>0</v>
      </c>
      <c r="AV1880" s="5">
        <f>IF(S1880&gt;0,RANK(S1880,(N1880:P1880,Q1880:AE1880)),0)</f>
        <v>6</v>
      </c>
      <c r="AW1880" s="2">
        <f t="shared" si="773"/>
        <v>2.3976335045928693E-2</v>
      </c>
      <c r="AX1880" s="2">
        <f t="shared" si="774"/>
        <v>1.6088017022159945E-3</v>
      </c>
      <c r="AY1880" s="2">
        <f t="shared" si="775"/>
        <v>0</v>
      </c>
      <c r="AZ1880" s="2">
        <f t="shared" si="776"/>
        <v>1.2455238984898022E-3</v>
      </c>
      <c r="BB1880" t="s">
        <v>2916</v>
      </c>
      <c r="BC1880" t="s">
        <v>2472</v>
      </c>
      <c r="BD1880">
        <v>2</v>
      </c>
      <c r="BF1880" s="111">
        <v>35</v>
      </c>
      <c r="BG1880" s="113">
        <v>15</v>
      </c>
      <c r="BH1880" s="117">
        <f t="shared" si="745"/>
        <v>35015</v>
      </c>
      <c r="BJ1880" s="5" t="s">
        <v>3185</v>
      </c>
    </row>
    <row r="1881" spans="1:62" hidden="1" outlineLevel="1">
      <c r="A1881" t="s">
        <v>1425</v>
      </c>
      <c r="B1881" t="s">
        <v>2472</v>
      </c>
      <c r="C1881" s="1">
        <f t="shared" si="768"/>
        <v>12902</v>
      </c>
      <c r="D1881" s="5">
        <f>IF(N1881&gt;0, RANK(N1881,(N1881:P1881,Q1881:AE1881)),0)</f>
        <v>1</v>
      </c>
      <c r="E1881" s="5">
        <f>IF(O1881&gt;0,RANK(O1881,(N1881:P1881,Q1881:AE1881)),0)</f>
        <v>2</v>
      </c>
      <c r="F1881" s="5">
        <f>IF(P1881&gt;0,RANK(P1881,(N1881:P1881,Q1881:AE1881)),0)</f>
        <v>0</v>
      </c>
      <c r="G1881" s="131">
        <f t="shared" si="765"/>
        <v>1732</v>
      </c>
      <c r="H1881" s="136">
        <f t="shared" si="766"/>
        <v>0.13424275306154085</v>
      </c>
      <c r="I1881" s="2"/>
      <c r="J1881" s="2">
        <f t="shared" si="769"/>
        <v>0.54952720508448305</v>
      </c>
      <c r="K1881" s="2">
        <f t="shared" si="770"/>
        <v>0.41528445202294217</v>
      </c>
      <c r="L1881" s="2">
        <f t="shared" si="771"/>
        <v>0</v>
      </c>
      <c r="M1881" s="2">
        <f t="shared" si="772"/>
        <v>3.5188342892574775E-2</v>
      </c>
      <c r="N1881" s="63">
        <v>7090</v>
      </c>
      <c r="O1881" s="63">
        <v>5358</v>
      </c>
      <c r="P1881" s="63"/>
      <c r="Q1881" s="63">
        <v>327</v>
      </c>
      <c r="R1881" s="63">
        <v>80</v>
      </c>
      <c r="S1881" s="63">
        <v>26</v>
      </c>
      <c r="T1881" s="63"/>
      <c r="U1881" s="63"/>
      <c r="V1881" s="63"/>
      <c r="W1881" s="63"/>
      <c r="X1881" s="63">
        <v>21</v>
      </c>
      <c r="Y1881" s="63"/>
      <c r="Z1881" s="63"/>
      <c r="AA1881" s="63"/>
      <c r="AB1881" s="63"/>
      <c r="AC1881" s="63"/>
      <c r="AD1881" s="63"/>
      <c r="AE1881" s="63"/>
      <c r="AF1881" s="63"/>
      <c r="AG1881" s="63"/>
      <c r="AH1881" s="63"/>
      <c r="AI1881" s="63"/>
      <c r="AJ1881" s="63"/>
      <c r="AK1881" s="63"/>
      <c r="AL1881" s="63"/>
      <c r="AM1881" s="63"/>
      <c r="AN1881" s="63"/>
      <c r="AO1881" s="63"/>
      <c r="AP1881" s="63"/>
      <c r="AQ1881" s="63"/>
      <c r="AS1881" s="5">
        <f>IF(Q1881&gt;0,RANK(Q1881,(N1881:P1881,Q1881:AE1881)),0)</f>
        <v>3</v>
      </c>
      <c r="AT1881" s="5">
        <f>IF(R1881&gt;0,RANK(R1881,(N1881:P1881,Q1881:AE1881)),0)</f>
        <v>4</v>
      </c>
      <c r="AU1881" s="5">
        <f>IF(T1881&gt;0,RANK(T1881,(N1881:P1881,Q1881:AE1881)),0)</f>
        <v>0</v>
      </c>
      <c r="AV1881" s="5">
        <f>IF(S1881&gt;0,RANK(S1881,(N1881:P1881,Q1881:AE1881)),0)</f>
        <v>5</v>
      </c>
      <c r="AW1881" s="2">
        <f t="shared" si="773"/>
        <v>2.5344907766237792E-2</v>
      </c>
      <c r="AX1881" s="2">
        <f t="shared" si="774"/>
        <v>6.2005890559603165E-3</v>
      </c>
      <c r="AY1881" s="2">
        <f t="shared" si="775"/>
        <v>0</v>
      </c>
      <c r="AZ1881" s="2">
        <f t="shared" si="776"/>
        <v>2.0151914431871028E-3</v>
      </c>
      <c r="BB1881" t="s">
        <v>1425</v>
      </c>
      <c r="BC1881" t="s">
        <v>2472</v>
      </c>
      <c r="BD1881">
        <v>2</v>
      </c>
      <c r="BF1881" s="111">
        <v>35</v>
      </c>
      <c r="BG1881" s="113">
        <v>17</v>
      </c>
      <c r="BH1881" s="117">
        <f t="shared" si="745"/>
        <v>35017</v>
      </c>
      <c r="BJ1881" s="5" t="s">
        <v>3185</v>
      </c>
    </row>
    <row r="1882" spans="1:62" hidden="1" outlineLevel="1">
      <c r="A1882" t="s">
        <v>2894</v>
      </c>
      <c r="B1882" t="s">
        <v>2472</v>
      </c>
      <c r="C1882" s="1">
        <f t="shared" si="768"/>
        <v>2135</v>
      </c>
      <c r="D1882" s="5">
        <f>IF(N1882&gt;0, RANK(N1882,(N1882:P1882,Q1882:AE1882)),0)</f>
        <v>1</v>
      </c>
      <c r="E1882" s="5">
        <f>IF(O1882&gt;0,RANK(O1882,(N1882:P1882,Q1882:AE1882)),0)</f>
        <v>2</v>
      </c>
      <c r="F1882" s="5">
        <f>IF(P1882&gt;0,RANK(P1882,(N1882:P1882,Q1882:AE1882)),0)</f>
        <v>0</v>
      </c>
      <c r="G1882" s="131">
        <f t="shared" si="765"/>
        <v>931</v>
      </c>
      <c r="H1882" s="136">
        <f t="shared" si="766"/>
        <v>0.43606557377049182</v>
      </c>
      <c r="I1882" s="2"/>
      <c r="J1882" s="2">
        <f t="shared" si="769"/>
        <v>0.6969555035128806</v>
      </c>
      <c r="K1882" s="2">
        <f t="shared" si="770"/>
        <v>0.26088992974238878</v>
      </c>
      <c r="L1882" s="2">
        <f t="shared" si="771"/>
        <v>0</v>
      </c>
      <c r="M1882" s="2">
        <f t="shared" si="772"/>
        <v>4.2154566744730615E-2</v>
      </c>
      <c r="N1882" s="63">
        <v>1488</v>
      </c>
      <c r="O1882" s="63">
        <v>557</v>
      </c>
      <c r="P1882" s="63"/>
      <c r="Q1882" s="63">
        <v>84</v>
      </c>
      <c r="R1882" s="63">
        <v>2</v>
      </c>
      <c r="S1882" s="63">
        <v>2</v>
      </c>
      <c r="T1882" s="63"/>
      <c r="U1882" s="63"/>
      <c r="V1882" s="63"/>
      <c r="W1882" s="63"/>
      <c r="X1882" s="63">
        <v>2</v>
      </c>
      <c r="Y1882" s="63"/>
      <c r="Z1882" s="63"/>
      <c r="AA1882" s="63"/>
      <c r="AB1882" s="63"/>
      <c r="AC1882" s="63"/>
      <c r="AD1882" s="63"/>
      <c r="AE1882" s="63"/>
      <c r="AF1882" s="63"/>
      <c r="AG1882" s="63"/>
      <c r="AH1882" s="63"/>
      <c r="AI1882" s="63"/>
      <c r="AJ1882" s="63"/>
      <c r="AK1882" s="63"/>
      <c r="AL1882" s="63"/>
      <c r="AM1882" s="63"/>
      <c r="AN1882" s="63"/>
      <c r="AO1882" s="63"/>
      <c r="AP1882" s="63"/>
      <c r="AQ1882" s="63"/>
      <c r="AS1882" s="5">
        <f>IF(Q1882&gt;0,RANK(Q1882,(N1882:P1882,Q1882:AE1882)),0)</f>
        <v>3</v>
      </c>
      <c r="AT1882" s="5">
        <f>IF(R1882&gt;0,RANK(R1882,(N1882:P1882,Q1882:AE1882)),0)</f>
        <v>4</v>
      </c>
      <c r="AU1882" s="5">
        <f>IF(T1882&gt;0,RANK(T1882,(N1882:P1882,Q1882:AE1882)),0)</f>
        <v>0</v>
      </c>
      <c r="AV1882" s="5">
        <f>IF(S1882&gt;0,RANK(S1882,(N1882:P1882,Q1882:AE1882)),0)</f>
        <v>4</v>
      </c>
      <c r="AW1882" s="2">
        <f t="shared" si="773"/>
        <v>3.9344262295081971E-2</v>
      </c>
      <c r="AX1882" s="2">
        <f t="shared" si="774"/>
        <v>9.3676814988290398E-4</v>
      </c>
      <c r="AY1882" s="2">
        <f t="shared" si="775"/>
        <v>0</v>
      </c>
      <c r="AZ1882" s="2">
        <f t="shared" si="776"/>
        <v>9.3676814988290398E-4</v>
      </c>
      <c r="BB1882" t="s">
        <v>2894</v>
      </c>
      <c r="BC1882" t="s">
        <v>2472</v>
      </c>
      <c r="BD1882">
        <v>2</v>
      </c>
      <c r="BF1882" s="111">
        <v>35</v>
      </c>
      <c r="BG1882" s="113">
        <v>19</v>
      </c>
      <c r="BH1882" s="117">
        <f t="shared" si="745"/>
        <v>35019</v>
      </c>
      <c r="BJ1882" s="5" t="s">
        <v>3185</v>
      </c>
    </row>
    <row r="1883" spans="1:62" hidden="1" outlineLevel="1">
      <c r="A1883" t="s">
        <v>2998</v>
      </c>
      <c r="B1883" t="s">
        <v>2472</v>
      </c>
      <c r="C1883" s="1">
        <f t="shared" si="768"/>
        <v>601</v>
      </c>
      <c r="D1883" s="5">
        <f>IF(N1883&gt;0, RANK(N1883,(N1883:P1883,Q1883:AE1883)),0)</f>
        <v>2</v>
      </c>
      <c r="E1883" s="5">
        <f>IF(O1883&gt;0,RANK(O1883,(N1883:P1883,Q1883:AE1883)),0)</f>
        <v>1</v>
      </c>
      <c r="F1883" s="5">
        <f>IF(P1883&gt;0,RANK(P1883,(N1883:P1883,Q1883:AE1883)),0)</f>
        <v>0</v>
      </c>
      <c r="G1883" s="131">
        <f t="shared" si="765"/>
        <v>67</v>
      </c>
      <c r="H1883" s="136">
        <f t="shared" si="766"/>
        <v>0.11148086522462562</v>
      </c>
      <c r="I1883" s="2"/>
      <c r="J1883" s="2">
        <f t="shared" si="769"/>
        <v>0.43261231281198004</v>
      </c>
      <c r="K1883" s="2">
        <f t="shared" si="770"/>
        <v>0.54409317803660562</v>
      </c>
      <c r="L1883" s="2">
        <f t="shared" si="771"/>
        <v>0</v>
      </c>
      <c r="M1883" s="2">
        <f t="shared" si="772"/>
        <v>2.3294509151414289E-2</v>
      </c>
      <c r="N1883" s="63">
        <v>260</v>
      </c>
      <c r="O1883" s="63">
        <v>327</v>
      </c>
      <c r="P1883" s="63"/>
      <c r="Q1883" s="63">
        <v>12</v>
      </c>
      <c r="R1883" s="63">
        <v>1</v>
      </c>
      <c r="S1883" s="63">
        <v>1</v>
      </c>
      <c r="T1883" s="63"/>
      <c r="U1883" s="63"/>
      <c r="V1883" s="63"/>
      <c r="W1883" s="63"/>
      <c r="X1883" s="63">
        <v>0</v>
      </c>
      <c r="Y1883" s="63"/>
      <c r="Z1883" s="63"/>
      <c r="AA1883" s="63"/>
      <c r="AB1883" s="63"/>
      <c r="AC1883" s="63"/>
      <c r="AD1883" s="63"/>
      <c r="AE1883" s="63"/>
      <c r="AF1883" s="63"/>
      <c r="AG1883" s="63"/>
      <c r="AH1883" s="63"/>
      <c r="AI1883" s="63"/>
      <c r="AJ1883" s="63"/>
      <c r="AK1883" s="63"/>
      <c r="AL1883" s="63"/>
      <c r="AM1883" s="63"/>
      <c r="AN1883" s="63"/>
      <c r="AO1883" s="63"/>
      <c r="AP1883" s="63"/>
      <c r="AQ1883" s="63"/>
      <c r="AS1883" s="5">
        <f>IF(Q1883&gt;0,RANK(Q1883,(N1883:P1883,Q1883:AE1883)),0)</f>
        <v>3</v>
      </c>
      <c r="AT1883" s="5">
        <f>IF(R1883&gt;0,RANK(R1883,(N1883:P1883,Q1883:AE1883)),0)</f>
        <v>4</v>
      </c>
      <c r="AU1883" s="5">
        <f>IF(T1883&gt;0,RANK(T1883,(N1883:P1883,Q1883:AE1883)),0)</f>
        <v>0</v>
      </c>
      <c r="AV1883" s="5">
        <f>IF(S1883&gt;0,RANK(S1883,(N1883:P1883,Q1883:AE1883)),0)</f>
        <v>4</v>
      </c>
      <c r="AW1883" s="2">
        <f t="shared" si="773"/>
        <v>1.9966722129783693E-2</v>
      </c>
      <c r="AX1883" s="2">
        <f t="shared" si="774"/>
        <v>1.6638935108153079E-3</v>
      </c>
      <c r="AY1883" s="2">
        <f t="shared" si="775"/>
        <v>0</v>
      </c>
      <c r="AZ1883" s="2">
        <f t="shared" si="776"/>
        <v>1.6638935108153079E-3</v>
      </c>
      <c r="BB1883" t="s">
        <v>2998</v>
      </c>
      <c r="BC1883" t="s">
        <v>2472</v>
      </c>
      <c r="BD1883">
        <v>3</v>
      </c>
      <c r="BF1883" s="111">
        <v>35</v>
      </c>
      <c r="BG1883" s="113">
        <v>21</v>
      </c>
      <c r="BH1883" s="117">
        <f t="shared" si="745"/>
        <v>35021</v>
      </c>
      <c r="BJ1883" s="5" t="s">
        <v>3185</v>
      </c>
    </row>
    <row r="1884" spans="1:62" hidden="1" outlineLevel="1">
      <c r="A1884" t="s">
        <v>2356</v>
      </c>
      <c r="B1884" t="s">
        <v>2472</v>
      </c>
      <c r="C1884" s="1">
        <f t="shared" si="768"/>
        <v>1935</v>
      </c>
      <c r="D1884" s="5">
        <f>IF(N1884&gt;0, RANK(N1884,(N1884:P1884,Q1884:AE1884)),0)</f>
        <v>1</v>
      </c>
      <c r="E1884" s="5">
        <f>IF(O1884&gt;0,RANK(O1884,(N1884:P1884,Q1884:AE1884)),0)</f>
        <v>2</v>
      </c>
      <c r="F1884" s="5">
        <f>IF(P1884&gt;0,RANK(P1884,(N1884:P1884,Q1884:AE1884)),0)</f>
        <v>0</v>
      </c>
      <c r="G1884" s="131">
        <f t="shared" si="765"/>
        <v>96</v>
      </c>
      <c r="H1884" s="136">
        <f t="shared" si="766"/>
        <v>4.9612403100775193E-2</v>
      </c>
      <c r="I1884" s="2"/>
      <c r="J1884" s="2">
        <f t="shared" si="769"/>
        <v>0.51421188630490955</v>
      </c>
      <c r="K1884" s="2">
        <f t="shared" si="770"/>
        <v>0.46459948320413436</v>
      </c>
      <c r="L1884" s="2">
        <f t="shared" si="771"/>
        <v>0</v>
      </c>
      <c r="M1884" s="2">
        <f t="shared" si="772"/>
        <v>2.1188630490956095E-2</v>
      </c>
      <c r="N1884" s="63">
        <v>995</v>
      </c>
      <c r="O1884" s="63">
        <v>899</v>
      </c>
      <c r="P1884" s="63"/>
      <c r="Q1884" s="63">
        <v>29</v>
      </c>
      <c r="R1884" s="63">
        <v>5</v>
      </c>
      <c r="S1884" s="63">
        <v>2</v>
      </c>
      <c r="T1884" s="63"/>
      <c r="U1884" s="63"/>
      <c r="V1884" s="63"/>
      <c r="W1884" s="63"/>
      <c r="X1884" s="63">
        <v>5</v>
      </c>
      <c r="Y1884" s="63"/>
      <c r="Z1884" s="63"/>
      <c r="AA1884" s="63"/>
      <c r="AB1884" s="63"/>
      <c r="AC1884" s="63"/>
      <c r="AD1884" s="63"/>
      <c r="AE1884" s="63"/>
      <c r="AF1884" s="63"/>
      <c r="AG1884" s="63"/>
      <c r="AH1884" s="63"/>
      <c r="AI1884" s="63"/>
      <c r="AJ1884" s="63"/>
      <c r="AK1884" s="63"/>
      <c r="AL1884" s="63"/>
      <c r="AM1884" s="63"/>
      <c r="AN1884" s="63"/>
      <c r="AO1884" s="63"/>
      <c r="AP1884" s="63"/>
      <c r="AQ1884" s="63"/>
      <c r="AS1884" s="5">
        <f>IF(Q1884&gt;0,RANK(Q1884,(N1884:P1884,Q1884:AE1884)),0)</f>
        <v>3</v>
      </c>
      <c r="AT1884" s="5">
        <f>IF(R1884&gt;0,RANK(R1884,(N1884:P1884,Q1884:AE1884)),0)</f>
        <v>4</v>
      </c>
      <c r="AU1884" s="5">
        <f>IF(T1884&gt;0,RANK(T1884,(N1884:P1884,Q1884:AE1884)),0)</f>
        <v>0</v>
      </c>
      <c r="AV1884" s="5">
        <f>IF(S1884&gt;0,RANK(S1884,(N1884:P1884,Q1884:AE1884)),0)</f>
        <v>6</v>
      </c>
      <c r="AW1884" s="2">
        <f t="shared" si="773"/>
        <v>1.4987080103359173E-2</v>
      </c>
      <c r="AX1884" s="2">
        <f t="shared" si="774"/>
        <v>2.5839793281653748E-3</v>
      </c>
      <c r="AY1884" s="2">
        <f t="shared" si="775"/>
        <v>0</v>
      </c>
      <c r="AZ1884" s="2">
        <f t="shared" si="776"/>
        <v>1.0335917312661498E-3</v>
      </c>
      <c r="BB1884" t="s">
        <v>2356</v>
      </c>
      <c r="BC1884" t="s">
        <v>2472</v>
      </c>
      <c r="BD1884">
        <v>2</v>
      </c>
      <c r="BF1884" s="111">
        <v>35</v>
      </c>
      <c r="BG1884" s="113">
        <v>23</v>
      </c>
      <c r="BH1884" s="117">
        <f t="shared" si="745"/>
        <v>35023</v>
      </c>
      <c r="BJ1884" s="5" t="s">
        <v>3185</v>
      </c>
    </row>
    <row r="1885" spans="1:62" hidden="1" outlineLevel="1">
      <c r="A1885" t="s">
        <v>862</v>
      </c>
      <c r="B1885" t="s">
        <v>2472</v>
      </c>
      <c r="C1885" s="1">
        <f t="shared" si="768"/>
        <v>17015</v>
      </c>
      <c r="D1885" s="5">
        <f>IF(N1885&gt;0, RANK(N1885,(N1885:P1885,Q1885:AE1885)),0)</f>
        <v>2</v>
      </c>
      <c r="E1885" s="5">
        <f>IF(O1885&gt;0,RANK(O1885,(N1885:P1885,Q1885:AE1885)),0)</f>
        <v>1</v>
      </c>
      <c r="F1885" s="5">
        <f>IF(P1885&gt;0,RANK(P1885,(N1885:P1885,Q1885:AE1885)),0)</f>
        <v>0</v>
      </c>
      <c r="G1885" s="131">
        <f t="shared" si="765"/>
        <v>8468</v>
      </c>
      <c r="H1885" s="136">
        <f t="shared" si="766"/>
        <v>0.49767851895386422</v>
      </c>
      <c r="I1885" s="2"/>
      <c r="J1885" s="2">
        <f t="shared" si="769"/>
        <v>0.23978842198060535</v>
      </c>
      <c r="K1885" s="2">
        <f t="shared" si="770"/>
        <v>0.73746694093446963</v>
      </c>
      <c r="L1885" s="2">
        <f t="shared" si="771"/>
        <v>0</v>
      </c>
      <c r="M1885" s="2">
        <f t="shared" si="772"/>
        <v>2.2744637084925023E-2</v>
      </c>
      <c r="N1885" s="63">
        <v>4080</v>
      </c>
      <c r="O1885" s="63">
        <v>12548</v>
      </c>
      <c r="P1885" s="63"/>
      <c r="Q1885" s="63">
        <v>310</v>
      </c>
      <c r="R1885" s="63">
        <v>26</v>
      </c>
      <c r="S1885" s="63">
        <v>29</v>
      </c>
      <c r="T1885" s="63"/>
      <c r="U1885" s="63"/>
      <c r="V1885" s="63"/>
      <c r="W1885" s="63"/>
      <c r="X1885" s="63">
        <v>22</v>
      </c>
      <c r="Y1885" s="63"/>
      <c r="Z1885" s="63"/>
      <c r="AA1885" s="63"/>
      <c r="AB1885" s="63"/>
      <c r="AC1885" s="63"/>
      <c r="AD1885" s="63"/>
      <c r="AE1885" s="63"/>
      <c r="AF1885" s="63"/>
      <c r="AG1885" s="63"/>
      <c r="AH1885" s="63"/>
      <c r="AI1885" s="63"/>
      <c r="AJ1885" s="63"/>
      <c r="AK1885" s="63"/>
      <c r="AL1885" s="63"/>
      <c r="AM1885" s="63"/>
      <c r="AN1885" s="63"/>
      <c r="AO1885" s="63"/>
      <c r="AP1885" s="63"/>
      <c r="AQ1885" s="63"/>
      <c r="AS1885" s="5">
        <f>IF(Q1885&gt;0,RANK(Q1885,(N1885:P1885,Q1885:AE1885)),0)</f>
        <v>3</v>
      </c>
      <c r="AT1885" s="5">
        <f>IF(R1885&gt;0,RANK(R1885,(N1885:P1885,Q1885:AE1885)),0)</f>
        <v>5</v>
      </c>
      <c r="AU1885" s="5">
        <f>IF(T1885&gt;0,RANK(T1885,(N1885:P1885,Q1885:AE1885)),0)</f>
        <v>0</v>
      </c>
      <c r="AV1885" s="5">
        <f>IF(S1885&gt;0,RANK(S1885,(N1885:P1885,Q1885:AE1885)),0)</f>
        <v>4</v>
      </c>
      <c r="AW1885" s="2">
        <f t="shared" si="773"/>
        <v>1.821921833676168E-2</v>
      </c>
      <c r="AX1885" s="2">
        <f t="shared" si="774"/>
        <v>1.5280634734058183E-3</v>
      </c>
      <c r="AY1885" s="2">
        <f t="shared" si="775"/>
        <v>0</v>
      </c>
      <c r="AZ1885" s="2">
        <f t="shared" si="776"/>
        <v>1.7043784895680281E-3</v>
      </c>
      <c r="BB1885" t="s">
        <v>862</v>
      </c>
      <c r="BC1885" t="s">
        <v>2472</v>
      </c>
      <c r="BD1885">
        <v>2</v>
      </c>
      <c r="BF1885" s="111">
        <v>35</v>
      </c>
      <c r="BG1885" s="113">
        <v>25</v>
      </c>
      <c r="BH1885" s="117">
        <f t="shared" si="745"/>
        <v>35025</v>
      </c>
      <c r="BJ1885" s="5" t="s">
        <v>3185</v>
      </c>
    </row>
    <row r="1886" spans="1:62" hidden="1" outlineLevel="1">
      <c r="A1886" t="s">
        <v>1605</v>
      </c>
      <c r="B1886" t="s">
        <v>2472</v>
      </c>
      <c r="C1886" s="1">
        <f t="shared" si="768"/>
        <v>9242</v>
      </c>
      <c r="D1886" s="5">
        <f>IF(N1886&gt;0, RANK(N1886,(N1886:P1886,Q1886:AE1886)),0)</f>
        <v>2</v>
      </c>
      <c r="E1886" s="5">
        <f>IF(O1886&gt;0,RANK(O1886,(N1886:P1886,Q1886:AE1886)),0)</f>
        <v>1</v>
      </c>
      <c r="F1886" s="5">
        <f>IF(P1886&gt;0,RANK(P1886,(N1886:P1886,Q1886:AE1886)),0)</f>
        <v>0</v>
      </c>
      <c r="G1886" s="131">
        <f t="shared" si="765"/>
        <v>3019</v>
      </c>
      <c r="H1886" s="136">
        <f t="shared" si="766"/>
        <v>0.32666089590997621</v>
      </c>
      <c r="I1886" s="2"/>
      <c r="J1886" s="2">
        <f t="shared" si="769"/>
        <v>0.31832936593810862</v>
      </c>
      <c r="K1886" s="2">
        <f t="shared" si="770"/>
        <v>0.64499026184808483</v>
      </c>
      <c r="L1886" s="2">
        <f t="shared" si="771"/>
        <v>0</v>
      </c>
      <c r="M1886" s="2">
        <f t="shared" si="772"/>
        <v>3.66803722138066E-2</v>
      </c>
      <c r="N1886" s="63">
        <v>2942</v>
      </c>
      <c r="O1886" s="63">
        <v>5961</v>
      </c>
      <c r="P1886" s="63"/>
      <c r="Q1886" s="63">
        <v>297</v>
      </c>
      <c r="R1886" s="63">
        <v>15</v>
      </c>
      <c r="S1886" s="63">
        <v>18</v>
      </c>
      <c r="T1886" s="63"/>
      <c r="U1886" s="63"/>
      <c r="V1886" s="63"/>
      <c r="W1886" s="63"/>
      <c r="X1886" s="63">
        <v>9</v>
      </c>
      <c r="Y1886" s="63"/>
      <c r="Z1886" s="63"/>
      <c r="AA1886" s="63"/>
      <c r="AB1886" s="63"/>
      <c r="AC1886" s="63"/>
      <c r="AD1886" s="63"/>
      <c r="AE1886" s="63"/>
      <c r="AF1886" s="63"/>
      <c r="AG1886" s="63"/>
      <c r="AH1886" s="63"/>
      <c r="AI1886" s="63"/>
      <c r="AJ1886" s="63"/>
      <c r="AK1886" s="63"/>
      <c r="AL1886" s="63"/>
      <c r="AM1886" s="63"/>
      <c r="AN1886" s="63"/>
      <c r="AO1886" s="63"/>
      <c r="AP1886" s="63"/>
      <c r="AQ1886" s="63"/>
      <c r="AS1886" s="5">
        <f>IF(Q1886&gt;0,RANK(Q1886,(N1886:P1886,Q1886:AE1886)),0)</f>
        <v>3</v>
      </c>
      <c r="AT1886" s="5">
        <f>IF(R1886&gt;0,RANK(R1886,(N1886:P1886,Q1886:AE1886)),0)</f>
        <v>5</v>
      </c>
      <c r="AU1886" s="5">
        <f>IF(T1886&gt;0,RANK(T1886,(N1886:P1886,Q1886:AE1886)),0)</f>
        <v>0</v>
      </c>
      <c r="AV1886" s="5">
        <f>IF(S1886&gt;0,RANK(S1886,(N1886:P1886,Q1886:AE1886)),0)</f>
        <v>4</v>
      </c>
      <c r="AW1886" s="2">
        <f t="shared" si="773"/>
        <v>3.2135901320060591E-2</v>
      </c>
      <c r="AX1886" s="2">
        <f t="shared" si="774"/>
        <v>1.6230253191949794E-3</v>
      </c>
      <c r="AY1886" s="2">
        <f t="shared" si="775"/>
        <v>0</v>
      </c>
      <c r="AZ1886" s="2">
        <f t="shared" si="776"/>
        <v>1.9476303830339753E-3</v>
      </c>
      <c r="BB1886" t="s">
        <v>1605</v>
      </c>
      <c r="BC1886" t="s">
        <v>2472</v>
      </c>
      <c r="BD1886">
        <v>2</v>
      </c>
      <c r="BF1886" s="111">
        <v>35</v>
      </c>
      <c r="BG1886" s="113">
        <v>27</v>
      </c>
      <c r="BH1886" s="117">
        <f t="shared" si="745"/>
        <v>35027</v>
      </c>
      <c r="BJ1886" s="5" t="s">
        <v>3185</v>
      </c>
    </row>
    <row r="1887" spans="1:62" hidden="1" outlineLevel="1">
      <c r="A1887" t="s">
        <v>875</v>
      </c>
      <c r="B1887" t="s">
        <v>2472</v>
      </c>
      <c r="C1887" s="1">
        <f t="shared" si="768"/>
        <v>10654</v>
      </c>
      <c r="D1887" s="5">
        <f>IF(N1887&gt;0, RANK(N1887,(N1887:P1887,Q1887:AE1887)),0)</f>
        <v>1</v>
      </c>
      <c r="E1887" s="5">
        <f>IF(O1887&gt;0,RANK(O1887,(N1887:P1887,Q1887:AE1887)),0)</f>
        <v>2</v>
      </c>
      <c r="F1887" s="5">
        <f>IF(P1887&gt;0,RANK(P1887,(N1887:P1887,Q1887:AE1887)),0)</f>
        <v>0</v>
      </c>
      <c r="G1887" s="131">
        <f t="shared" si="765"/>
        <v>395</v>
      </c>
      <c r="H1887" s="136">
        <f t="shared" si="766"/>
        <v>3.7075276891308427E-2</v>
      </c>
      <c r="I1887" s="2"/>
      <c r="J1887" s="2">
        <f t="shared" si="769"/>
        <v>0.48723484137413176</v>
      </c>
      <c r="K1887" s="2">
        <f t="shared" si="770"/>
        <v>0.45015956448282335</v>
      </c>
      <c r="L1887" s="2">
        <f t="shared" si="771"/>
        <v>0</v>
      </c>
      <c r="M1887" s="2">
        <f t="shared" si="772"/>
        <v>6.2605594143044896E-2</v>
      </c>
      <c r="N1887" s="63">
        <v>5191</v>
      </c>
      <c r="O1887" s="63">
        <v>4796</v>
      </c>
      <c r="P1887" s="63"/>
      <c r="Q1887" s="63">
        <v>599</v>
      </c>
      <c r="R1887" s="63">
        <v>38</v>
      </c>
      <c r="S1887" s="63">
        <v>15</v>
      </c>
      <c r="T1887" s="63"/>
      <c r="U1887" s="63"/>
      <c r="V1887" s="63"/>
      <c r="W1887" s="63"/>
      <c r="X1887" s="63">
        <v>15</v>
      </c>
      <c r="Y1887" s="63"/>
      <c r="Z1887" s="63"/>
      <c r="AA1887" s="63"/>
      <c r="AB1887" s="63"/>
      <c r="AC1887" s="63"/>
      <c r="AD1887" s="63"/>
      <c r="AE1887" s="63"/>
      <c r="AF1887" s="63"/>
      <c r="AG1887" s="63"/>
      <c r="AH1887" s="63"/>
      <c r="AI1887" s="63"/>
      <c r="AJ1887" s="63"/>
      <c r="AK1887" s="63"/>
      <c r="AL1887" s="63"/>
      <c r="AM1887" s="63"/>
      <c r="AN1887" s="63"/>
      <c r="AO1887" s="63"/>
      <c r="AP1887" s="63"/>
      <c r="AQ1887" s="63"/>
      <c r="AS1887" s="5">
        <f>IF(Q1887&gt;0,RANK(Q1887,(N1887:P1887,Q1887:AE1887)),0)</f>
        <v>3</v>
      </c>
      <c r="AT1887" s="5">
        <f>IF(R1887&gt;0,RANK(R1887,(N1887:P1887,Q1887:AE1887)),0)</f>
        <v>4</v>
      </c>
      <c r="AU1887" s="5">
        <f>IF(T1887&gt;0,RANK(T1887,(N1887:P1887,Q1887:AE1887)),0)</f>
        <v>0</v>
      </c>
      <c r="AV1887" s="5">
        <f>IF(S1887&gt;0,RANK(S1887,(N1887:P1887,Q1887:AE1887)),0)</f>
        <v>5</v>
      </c>
      <c r="AW1887" s="2">
        <f t="shared" si="773"/>
        <v>5.622301483011076E-2</v>
      </c>
      <c r="AX1887" s="2">
        <f t="shared" si="774"/>
        <v>3.5667354984043552E-3</v>
      </c>
      <c r="AY1887" s="2">
        <f t="shared" si="775"/>
        <v>0</v>
      </c>
      <c r="AZ1887" s="2">
        <f t="shared" si="776"/>
        <v>1.4079219072648771E-3</v>
      </c>
      <c r="BB1887" t="s">
        <v>875</v>
      </c>
      <c r="BC1887" t="s">
        <v>2472</v>
      </c>
      <c r="BD1887">
        <v>3</v>
      </c>
      <c r="BF1887" s="111">
        <v>35</v>
      </c>
      <c r="BG1887" s="113">
        <v>28</v>
      </c>
      <c r="BH1887" s="117">
        <f t="shared" si="745"/>
        <v>35028</v>
      </c>
      <c r="BJ1887" s="5" t="s">
        <v>3185</v>
      </c>
    </row>
    <row r="1888" spans="1:62" hidden="1" outlineLevel="1">
      <c r="A1888" t="s">
        <v>2076</v>
      </c>
      <c r="B1888" t="s">
        <v>2472</v>
      </c>
      <c r="C1888" s="1">
        <f t="shared" si="768"/>
        <v>7500</v>
      </c>
      <c r="D1888" s="5">
        <f>IF(N1888&gt;0, RANK(N1888,(N1888:P1888,Q1888:AE1888)),0)</f>
        <v>2</v>
      </c>
      <c r="E1888" s="5">
        <f>IF(O1888&gt;0,RANK(O1888,(N1888:P1888,Q1888:AE1888)),0)</f>
        <v>1</v>
      </c>
      <c r="F1888" s="5">
        <f>IF(P1888&gt;0,RANK(P1888,(N1888:P1888,Q1888:AE1888)),0)</f>
        <v>0</v>
      </c>
      <c r="G1888" s="131">
        <f t="shared" si="765"/>
        <v>87</v>
      </c>
      <c r="H1888" s="136">
        <f t="shared" si="766"/>
        <v>1.1599999999999999E-2</v>
      </c>
      <c r="I1888" s="2"/>
      <c r="J1888" s="2">
        <f t="shared" si="769"/>
        <v>0.47773333333333334</v>
      </c>
      <c r="K1888" s="2">
        <f t="shared" si="770"/>
        <v>0.48933333333333334</v>
      </c>
      <c r="L1888" s="2">
        <f t="shared" si="771"/>
        <v>0</v>
      </c>
      <c r="M1888" s="2">
        <f t="shared" si="772"/>
        <v>3.2933333333333314E-2</v>
      </c>
      <c r="N1888" s="63">
        <v>3583</v>
      </c>
      <c r="O1888" s="63">
        <v>3670</v>
      </c>
      <c r="P1888" s="63"/>
      <c r="Q1888" s="63">
        <v>184</v>
      </c>
      <c r="R1888" s="63">
        <v>29</v>
      </c>
      <c r="S1888" s="63">
        <v>19</v>
      </c>
      <c r="T1888" s="63"/>
      <c r="U1888" s="63"/>
      <c r="V1888" s="63"/>
      <c r="W1888" s="63"/>
      <c r="X1888" s="63">
        <v>15</v>
      </c>
      <c r="Y1888" s="63"/>
      <c r="Z1888" s="63"/>
      <c r="AA1888" s="63"/>
      <c r="AB1888" s="63"/>
      <c r="AC1888" s="63"/>
      <c r="AD1888" s="63"/>
      <c r="AE1888" s="63"/>
      <c r="AF1888" s="63"/>
      <c r="AG1888" s="63"/>
      <c r="AH1888" s="63"/>
      <c r="AI1888" s="63"/>
      <c r="AJ1888" s="63"/>
      <c r="AK1888" s="63"/>
      <c r="AL1888" s="63"/>
      <c r="AM1888" s="63"/>
      <c r="AN1888" s="63"/>
      <c r="AO1888" s="63"/>
      <c r="AP1888" s="63"/>
      <c r="AQ1888" s="63"/>
      <c r="AS1888" s="5">
        <f>IF(Q1888&gt;0,RANK(Q1888,(N1888:P1888,Q1888:AE1888)),0)</f>
        <v>3</v>
      </c>
      <c r="AT1888" s="5">
        <f>IF(R1888&gt;0,RANK(R1888,(N1888:P1888,Q1888:AE1888)),0)</f>
        <v>4</v>
      </c>
      <c r="AU1888" s="5">
        <f>IF(T1888&gt;0,RANK(T1888,(N1888:P1888,Q1888:AE1888)),0)</f>
        <v>0</v>
      </c>
      <c r="AV1888" s="5">
        <f>IF(S1888&gt;0,RANK(S1888,(N1888:P1888,Q1888:AE1888)),0)</f>
        <v>5</v>
      </c>
      <c r="AW1888" s="2">
        <f t="shared" si="773"/>
        <v>2.4533333333333334E-2</v>
      </c>
      <c r="AX1888" s="2">
        <f t="shared" si="774"/>
        <v>3.8666666666666667E-3</v>
      </c>
      <c r="AY1888" s="2">
        <f t="shared" si="775"/>
        <v>0</v>
      </c>
      <c r="AZ1888" s="2">
        <f t="shared" si="776"/>
        <v>2.5333333333333332E-3</v>
      </c>
      <c r="BB1888" t="s">
        <v>2076</v>
      </c>
      <c r="BC1888" t="s">
        <v>2472</v>
      </c>
      <c r="BD1888">
        <v>2</v>
      </c>
      <c r="BF1888" s="111">
        <v>35</v>
      </c>
      <c r="BG1888" s="113">
        <v>29</v>
      </c>
      <c r="BH1888" s="117">
        <f t="shared" si="745"/>
        <v>35029</v>
      </c>
      <c r="BJ1888" s="5" t="s">
        <v>3185</v>
      </c>
    </row>
    <row r="1889" spans="1:62" hidden="1" outlineLevel="1">
      <c r="A1889" t="s">
        <v>1710</v>
      </c>
      <c r="B1889" t="s">
        <v>2472</v>
      </c>
      <c r="C1889" s="1">
        <f t="shared" si="768"/>
        <v>21929</v>
      </c>
      <c r="D1889" s="5">
        <f>IF(N1889&gt;0, RANK(N1889,(N1889:P1889,Q1889:AE1889)),0)</f>
        <v>1</v>
      </c>
      <c r="E1889" s="5">
        <f>IF(O1889&gt;0,RANK(O1889,(N1889:P1889,Q1889:AE1889)),0)</f>
        <v>2</v>
      </c>
      <c r="F1889" s="5">
        <f>IF(P1889&gt;0,RANK(P1889,(N1889:P1889,Q1889:AE1889)),0)</f>
        <v>0</v>
      </c>
      <c r="G1889" s="131">
        <f t="shared" si="765"/>
        <v>10295</v>
      </c>
      <c r="H1889" s="136">
        <f t="shared" si="766"/>
        <v>0.46946965205891744</v>
      </c>
      <c r="I1889" s="2"/>
      <c r="J1889" s="2">
        <f t="shared" si="769"/>
        <v>0.72237676136622742</v>
      </c>
      <c r="K1889" s="2">
        <f t="shared" si="770"/>
        <v>0.25290710930730997</v>
      </c>
      <c r="L1889" s="2">
        <f t="shared" si="771"/>
        <v>0</v>
      </c>
      <c r="M1889" s="2">
        <f t="shared" si="772"/>
        <v>2.471612932646261E-2</v>
      </c>
      <c r="N1889" s="63">
        <v>15841</v>
      </c>
      <c r="O1889" s="63">
        <v>5546</v>
      </c>
      <c r="P1889" s="63"/>
      <c r="Q1889" s="63">
        <v>427</v>
      </c>
      <c r="R1889" s="63">
        <v>51</v>
      </c>
      <c r="S1889" s="63">
        <v>30</v>
      </c>
      <c r="T1889" s="63"/>
      <c r="U1889" s="63"/>
      <c r="V1889" s="63"/>
      <c r="W1889" s="63"/>
      <c r="X1889" s="63">
        <v>34</v>
      </c>
      <c r="Y1889" s="63"/>
      <c r="Z1889" s="63"/>
      <c r="AA1889" s="63"/>
      <c r="AB1889" s="63"/>
      <c r="AC1889" s="63"/>
      <c r="AD1889" s="63"/>
      <c r="AE1889" s="63"/>
      <c r="AF1889" s="63"/>
      <c r="AG1889" s="63"/>
      <c r="AH1889" s="63"/>
      <c r="AI1889" s="63"/>
      <c r="AJ1889" s="63"/>
      <c r="AK1889" s="63"/>
      <c r="AL1889" s="63"/>
      <c r="AM1889" s="63"/>
      <c r="AN1889" s="63"/>
      <c r="AO1889" s="63"/>
      <c r="AP1889" s="63"/>
      <c r="AQ1889" s="63"/>
      <c r="AS1889" s="5">
        <f>IF(Q1889&gt;0,RANK(Q1889,(N1889:P1889,Q1889:AE1889)),0)</f>
        <v>3</v>
      </c>
      <c r="AT1889" s="5">
        <f>IF(R1889&gt;0,RANK(R1889,(N1889:P1889,Q1889:AE1889)),0)</f>
        <v>4</v>
      </c>
      <c r="AU1889" s="5">
        <f>IF(T1889&gt;0,RANK(T1889,(N1889:P1889,Q1889:AE1889)),0)</f>
        <v>0</v>
      </c>
      <c r="AV1889" s="5">
        <f>IF(S1889&gt;0,RANK(S1889,(N1889:P1889,Q1889:AE1889)),0)</f>
        <v>6</v>
      </c>
      <c r="AW1889" s="2">
        <f t="shared" si="773"/>
        <v>1.9471932144648638E-2</v>
      </c>
      <c r="AX1889" s="2">
        <f t="shared" si="774"/>
        <v>2.3256874458479639E-3</v>
      </c>
      <c r="AY1889" s="2">
        <f t="shared" si="775"/>
        <v>0</v>
      </c>
      <c r="AZ1889" s="2">
        <f t="shared" si="776"/>
        <v>1.3680514387340965E-3</v>
      </c>
      <c r="BB1889" t="s">
        <v>1710</v>
      </c>
      <c r="BC1889" t="s">
        <v>2472</v>
      </c>
      <c r="BF1889" s="111">
        <v>35</v>
      </c>
      <c r="BG1889" s="113">
        <v>31</v>
      </c>
      <c r="BH1889" s="117">
        <f t="shared" si="745"/>
        <v>35031</v>
      </c>
      <c r="BJ1889" s="5" t="s">
        <v>3185</v>
      </c>
    </row>
    <row r="1890" spans="1:62" hidden="1" outlineLevel="1">
      <c r="A1890" t="s">
        <v>2938</v>
      </c>
      <c r="B1890" t="s">
        <v>2472</v>
      </c>
      <c r="C1890" s="1">
        <f t="shared" si="768"/>
        <v>2611</v>
      </c>
      <c r="D1890" s="5">
        <f>IF(N1890&gt;0, RANK(N1890,(N1890:P1890,Q1890:AE1890)),0)</f>
        <v>1</v>
      </c>
      <c r="E1890" s="5">
        <f>IF(O1890&gt;0,RANK(O1890,(N1890:P1890,Q1890:AE1890)),0)</f>
        <v>2</v>
      </c>
      <c r="F1890" s="5">
        <f>IF(P1890&gt;0,RANK(P1890,(N1890:P1890,Q1890:AE1890)),0)</f>
        <v>0</v>
      </c>
      <c r="G1890" s="131">
        <f t="shared" si="765"/>
        <v>1360</v>
      </c>
      <c r="H1890" s="136">
        <f t="shared" si="766"/>
        <v>0.52087322864802754</v>
      </c>
      <c r="I1890" s="2"/>
      <c r="J1890" s="2">
        <f t="shared" si="769"/>
        <v>0.74875526618153965</v>
      </c>
      <c r="K1890" s="2">
        <f t="shared" si="770"/>
        <v>0.22788203753351208</v>
      </c>
      <c r="L1890" s="2">
        <f t="shared" si="771"/>
        <v>0</v>
      </c>
      <c r="M1890" s="2">
        <f t="shared" si="772"/>
        <v>2.3362696284948276E-2</v>
      </c>
      <c r="N1890" s="63">
        <v>1955</v>
      </c>
      <c r="O1890" s="63">
        <v>595</v>
      </c>
      <c r="P1890" s="63"/>
      <c r="Q1890" s="63">
        <v>48</v>
      </c>
      <c r="R1890" s="63">
        <v>8</v>
      </c>
      <c r="S1890" s="63">
        <v>0</v>
      </c>
      <c r="T1890" s="63"/>
      <c r="U1890" s="63"/>
      <c r="V1890" s="63"/>
      <c r="W1890" s="63"/>
      <c r="X1890" s="63">
        <v>5</v>
      </c>
      <c r="Y1890" s="63"/>
      <c r="Z1890" s="63"/>
      <c r="AA1890" s="63"/>
      <c r="AB1890" s="63"/>
      <c r="AC1890" s="63"/>
      <c r="AD1890" s="63"/>
      <c r="AE1890" s="63"/>
      <c r="AF1890" s="63"/>
      <c r="AG1890" s="63"/>
      <c r="AH1890" s="63"/>
      <c r="AI1890" s="63"/>
      <c r="AJ1890" s="63"/>
      <c r="AK1890" s="63"/>
      <c r="AL1890" s="63"/>
      <c r="AM1890" s="63"/>
      <c r="AN1890" s="63"/>
      <c r="AO1890" s="63"/>
      <c r="AP1890" s="63"/>
      <c r="AQ1890" s="63"/>
      <c r="AS1890" s="5">
        <f>IF(Q1890&gt;0,RANK(Q1890,(N1890:P1890,Q1890:AE1890)),0)</f>
        <v>3</v>
      </c>
      <c r="AT1890" s="5">
        <f>IF(R1890&gt;0,RANK(R1890,(N1890:P1890,Q1890:AE1890)),0)</f>
        <v>4</v>
      </c>
      <c r="AU1890" s="5">
        <f>IF(T1890&gt;0,RANK(T1890,(N1890:P1890,Q1890:AE1890)),0)</f>
        <v>0</v>
      </c>
      <c r="AV1890" s="5">
        <f>IF(S1890&gt;0,RANK(S1890,(N1890:P1890,Q1890:AE1890)),0)</f>
        <v>0</v>
      </c>
      <c r="AW1890" s="2">
        <f t="shared" si="773"/>
        <v>1.8383761011106857E-2</v>
      </c>
      <c r="AX1890" s="2">
        <f t="shared" si="774"/>
        <v>3.0639601685178092E-3</v>
      </c>
      <c r="AY1890" s="2">
        <f t="shared" si="775"/>
        <v>0</v>
      </c>
      <c r="AZ1890" s="2">
        <f t="shared" si="776"/>
        <v>0</v>
      </c>
      <c r="BB1890" t="s">
        <v>2938</v>
      </c>
      <c r="BC1890" t="s">
        <v>2472</v>
      </c>
      <c r="BD1890">
        <v>3</v>
      </c>
      <c r="BF1890" s="111">
        <v>35</v>
      </c>
      <c r="BG1890" s="113">
        <v>33</v>
      </c>
      <c r="BH1890" s="117">
        <f t="shared" si="745"/>
        <v>35033</v>
      </c>
      <c r="BJ1890" s="5" t="s">
        <v>3185</v>
      </c>
    </row>
    <row r="1891" spans="1:62" hidden="1" outlineLevel="1">
      <c r="A1891" t="s">
        <v>2062</v>
      </c>
      <c r="B1891" t="s">
        <v>2472</v>
      </c>
      <c r="C1891" s="1">
        <f t="shared" si="768"/>
        <v>20012</v>
      </c>
      <c r="D1891" s="5">
        <f>IF(N1891&gt;0, RANK(N1891,(N1891:P1891,Q1891:AE1891)),0)</f>
        <v>2</v>
      </c>
      <c r="E1891" s="5">
        <f>IF(O1891&gt;0,RANK(O1891,(N1891:P1891,Q1891:AE1891)),0)</f>
        <v>1</v>
      </c>
      <c r="F1891" s="5">
        <f>IF(P1891&gt;0,RANK(P1891,(N1891:P1891,Q1891:AE1891)),0)</f>
        <v>0</v>
      </c>
      <c r="G1891" s="131">
        <f t="shared" si="765"/>
        <v>5622</v>
      </c>
      <c r="H1891" s="136">
        <f t="shared" si="766"/>
        <v>0.28093144113531882</v>
      </c>
      <c r="I1891" s="2"/>
      <c r="J1891" s="2">
        <f t="shared" si="769"/>
        <v>0.34124525284829105</v>
      </c>
      <c r="K1891" s="2">
        <f t="shared" si="770"/>
        <v>0.62217669398360986</v>
      </c>
      <c r="L1891" s="2">
        <f t="shared" si="771"/>
        <v>0</v>
      </c>
      <c r="M1891" s="2">
        <f t="shared" si="772"/>
        <v>3.6578053168099145E-2</v>
      </c>
      <c r="N1891" s="63">
        <v>6829</v>
      </c>
      <c r="O1891" s="63">
        <v>12451</v>
      </c>
      <c r="P1891" s="63"/>
      <c r="Q1891" s="63">
        <v>592</v>
      </c>
      <c r="R1891" s="63">
        <v>58</v>
      </c>
      <c r="S1891" s="63">
        <v>47</v>
      </c>
      <c r="T1891" s="63"/>
      <c r="U1891" s="63"/>
      <c r="V1891" s="63"/>
      <c r="W1891" s="63"/>
      <c r="X1891" s="63">
        <v>35</v>
      </c>
      <c r="Y1891" s="63"/>
      <c r="Z1891" s="63"/>
      <c r="AA1891" s="63"/>
      <c r="AB1891" s="63"/>
      <c r="AC1891" s="63"/>
      <c r="AD1891" s="63"/>
      <c r="AE1891" s="63"/>
      <c r="AF1891" s="63"/>
      <c r="AG1891" s="63"/>
      <c r="AH1891" s="63"/>
      <c r="AI1891" s="63"/>
      <c r="AJ1891" s="63"/>
      <c r="AK1891" s="63"/>
      <c r="AL1891" s="63"/>
      <c r="AM1891" s="63"/>
      <c r="AN1891" s="63"/>
      <c r="AO1891" s="63"/>
      <c r="AP1891" s="63"/>
      <c r="AQ1891" s="63"/>
      <c r="AS1891" s="5">
        <f>IF(Q1891&gt;0,RANK(Q1891,(N1891:P1891,Q1891:AE1891)),0)</f>
        <v>3</v>
      </c>
      <c r="AT1891" s="5">
        <f>IF(R1891&gt;0,RANK(R1891,(N1891:P1891,Q1891:AE1891)),0)</f>
        <v>4</v>
      </c>
      <c r="AU1891" s="5">
        <f>IF(T1891&gt;0,RANK(T1891,(N1891:P1891,Q1891:AE1891)),0)</f>
        <v>0</v>
      </c>
      <c r="AV1891" s="5">
        <f>IF(S1891&gt;0,RANK(S1891,(N1891:P1891,Q1891:AE1891)),0)</f>
        <v>5</v>
      </c>
      <c r="AW1891" s="2">
        <f t="shared" si="773"/>
        <v>2.9582250649610235E-2</v>
      </c>
      <c r="AX1891" s="2">
        <f t="shared" si="774"/>
        <v>2.8982610433739755E-3</v>
      </c>
      <c r="AY1891" s="2">
        <f t="shared" si="775"/>
        <v>0</v>
      </c>
      <c r="AZ1891" s="2">
        <f t="shared" si="776"/>
        <v>2.3485908454927043E-3</v>
      </c>
      <c r="BB1891" t="s">
        <v>2062</v>
      </c>
      <c r="BC1891" t="s">
        <v>2472</v>
      </c>
      <c r="BD1891">
        <v>2</v>
      </c>
      <c r="BF1891" s="111">
        <v>35</v>
      </c>
      <c r="BG1891" s="113">
        <v>35</v>
      </c>
      <c r="BH1891" s="117">
        <f t="shared" si="745"/>
        <v>35035</v>
      </c>
      <c r="BJ1891" s="5" t="s">
        <v>3185</v>
      </c>
    </row>
    <row r="1892" spans="1:62" hidden="1" outlineLevel="1">
      <c r="A1892" t="s">
        <v>2059</v>
      </c>
      <c r="B1892" t="s">
        <v>2472</v>
      </c>
      <c r="C1892" s="1">
        <f t="shared" si="768"/>
        <v>3707</v>
      </c>
      <c r="D1892" s="5">
        <f>IF(N1892&gt;0, RANK(N1892,(N1892:P1892,Q1892:AE1892)),0)</f>
        <v>2</v>
      </c>
      <c r="E1892" s="5">
        <f>IF(O1892&gt;0,RANK(O1892,(N1892:P1892,Q1892:AE1892)),0)</f>
        <v>1</v>
      </c>
      <c r="F1892" s="5">
        <f>IF(P1892&gt;0,RANK(P1892,(N1892:P1892,Q1892:AE1892)),0)</f>
        <v>0</v>
      </c>
      <c r="G1892" s="131">
        <f t="shared" si="765"/>
        <v>819</v>
      </c>
      <c r="H1892" s="136">
        <f t="shared" si="766"/>
        <v>0.22093336930132182</v>
      </c>
      <c r="I1892" s="2"/>
      <c r="J1892" s="2">
        <f t="shared" si="769"/>
        <v>0.37307796061505261</v>
      </c>
      <c r="K1892" s="2">
        <f t="shared" si="770"/>
        <v>0.5940113299163744</v>
      </c>
      <c r="L1892" s="2">
        <f t="shared" si="771"/>
        <v>0</v>
      </c>
      <c r="M1892" s="2">
        <f t="shared" si="772"/>
        <v>3.2910709468572996E-2</v>
      </c>
      <c r="N1892" s="63">
        <v>1383</v>
      </c>
      <c r="O1892" s="63">
        <v>2202</v>
      </c>
      <c r="P1892" s="63"/>
      <c r="Q1892" s="63">
        <v>97</v>
      </c>
      <c r="R1892" s="63">
        <v>4</v>
      </c>
      <c r="S1892" s="63">
        <v>8</v>
      </c>
      <c r="T1892" s="63"/>
      <c r="U1892" s="63"/>
      <c r="V1892" s="63"/>
      <c r="W1892" s="63"/>
      <c r="X1892" s="63">
        <v>13</v>
      </c>
      <c r="Y1892" s="63"/>
      <c r="Z1892" s="63"/>
      <c r="AA1892" s="63"/>
      <c r="AB1892" s="63"/>
      <c r="AC1892" s="63"/>
      <c r="AD1892" s="63"/>
      <c r="AE1892" s="63"/>
      <c r="AF1892" s="63"/>
      <c r="AG1892" s="63"/>
      <c r="AH1892" s="63"/>
      <c r="AI1892" s="63"/>
      <c r="AJ1892" s="63"/>
      <c r="AK1892" s="63"/>
      <c r="AL1892" s="63"/>
      <c r="AM1892" s="63"/>
      <c r="AN1892" s="63"/>
      <c r="AO1892" s="63"/>
      <c r="AP1892" s="63"/>
      <c r="AQ1892" s="63"/>
      <c r="AS1892" s="5">
        <f>IF(Q1892&gt;0,RANK(Q1892,(N1892:P1892,Q1892:AE1892)),0)</f>
        <v>3</v>
      </c>
      <c r="AT1892" s="5">
        <f>IF(R1892&gt;0,RANK(R1892,(N1892:P1892,Q1892:AE1892)),0)</f>
        <v>6</v>
      </c>
      <c r="AU1892" s="5">
        <f>IF(T1892&gt;0,RANK(T1892,(N1892:P1892,Q1892:AE1892)),0)</f>
        <v>0</v>
      </c>
      <c r="AV1892" s="5">
        <f>IF(S1892&gt;0,RANK(S1892,(N1892:P1892,Q1892:AE1892)),0)</f>
        <v>5</v>
      </c>
      <c r="AW1892" s="2">
        <f t="shared" si="773"/>
        <v>2.6166711626652281E-2</v>
      </c>
      <c r="AX1892" s="2">
        <f t="shared" si="774"/>
        <v>1.0790396547073105E-3</v>
      </c>
      <c r="AY1892" s="2">
        <f t="shared" si="775"/>
        <v>0</v>
      </c>
      <c r="AZ1892" s="2">
        <f t="shared" si="776"/>
        <v>2.1580793094146209E-3</v>
      </c>
      <c r="BB1892" t="s">
        <v>2059</v>
      </c>
      <c r="BC1892" t="s">
        <v>2472</v>
      </c>
      <c r="BD1892">
        <v>3</v>
      </c>
      <c r="BF1892" s="111">
        <v>35</v>
      </c>
      <c r="BG1892" s="113">
        <v>37</v>
      </c>
      <c r="BH1892" s="117">
        <f t="shared" si="745"/>
        <v>35037</v>
      </c>
      <c r="BJ1892" s="5" t="s">
        <v>3185</v>
      </c>
    </row>
    <row r="1893" spans="1:62" hidden="1" outlineLevel="1">
      <c r="A1893" t="s">
        <v>1591</v>
      </c>
      <c r="B1893" t="s">
        <v>2472</v>
      </c>
      <c r="C1893" s="1">
        <f t="shared" si="768"/>
        <v>15343</v>
      </c>
      <c r="D1893" s="5">
        <f>IF(N1893&gt;0, RANK(N1893,(N1893:P1893,Q1893:AE1893)),0)</f>
        <v>1</v>
      </c>
      <c r="E1893" s="5">
        <f>IF(O1893&gt;0,RANK(O1893,(N1893:P1893,Q1893:AE1893)),0)</f>
        <v>2</v>
      </c>
      <c r="F1893" s="5">
        <f>IF(P1893&gt;0,RANK(P1893,(N1893:P1893,Q1893:AE1893)),0)</f>
        <v>0</v>
      </c>
      <c r="G1893" s="131">
        <f t="shared" si="765"/>
        <v>8068</v>
      </c>
      <c r="H1893" s="136">
        <f t="shared" si="766"/>
        <v>0.52584240370201396</v>
      </c>
      <c r="I1893" s="2"/>
      <c r="J1893" s="2">
        <f t="shared" si="769"/>
        <v>0.74724630124486735</v>
      </c>
      <c r="K1893" s="2">
        <f t="shared" si="770"/>
        <v>0.22140389754285342</v>
      </c>
      <c r="L1893" s="2">
        <f t="shared" si="771"/>
        <v>0</v>
      </c>
      <c r="M1893" s="2">
        <f t="shared" si="772"/>
        <v>3.1349801212279232E-2</v>
      </c>
      <c r="N1893" s="63">
        <v>11465</v>
      </c>
      <c r="O1893" s="63">
        <v>3397</v>
      </c>
      <c r="P1893" s="63"/>
      <c r="Q1893" s="63">
        <v>418</v>
      </c>
      <c r="R1893" s="63">
        <v>32</v>
      </c>
      <c r="S1893" s="63">
        <v>11</v>
      </c>
      <c r="T1893" s="63"/>
      <c r="U1893" s="63"/>
      <c r="V1893" s="63"/>
      <c r="W1893" s="63"/>
      <c r="X1893" s="63">
        <v>20</v>
      </c>
      <c r="Y1893" s="63"/>
      <c r="Z1893" s="63"/>
      <c r="AA1893" s="63"/>
      <c r="AB1893" s="63"/>
      <c r="AC1893" s="63"/>
      <c r="AD1893" s="63"/>
      <c r="AE1893" s="63"/>
      <c r="AF1893" s="63"/>
      <c r="AG1893" s="63"/>
      <c r="AH1893" s="63"/>
      <c r="AI1893" s="63"/>
      <c r="AJ1893" s="63"/>
      <c r="AK1893" s="63"/>
      <c r="AL1893" s="63"/>
      <c r="AM1893" s="63"/>
      <c r="AN1893" s="63"/>
      <c r="AO1893" s="63"/>
      <c r="AP1893" s="63"/>
      <c r="AQ1893" s="63"/>
      <c r="AS1893" s="5">
        <f>IF(Q1893&gt;0,RANK(Q1893,(N1893:P1893,Q1893:AE1893)),0)</f>
        <v>3</v>
      </c>
      <c r="AT1893" s="5">
        <f>IF(R1893&gt;0,RANK(R1893,(N1893:P1893,Q1893:AE1893)),0)</f>
        <v>4</v>
      </c>
      <c r="AU1893" s="5">
        <f>IF(T1893&gt;0,RANK(T1893,(N1893:P1893,Q1893:AE1893)),0)</f>
        <v>0</v>
      </c>
      <c r="AV1893" s="5">
        <f>IF(S1893&gt;0,RANK(S1893,(N1893:P1893,Q1893:AE1893)),0)</f>
        <v>6</v>
      </c>
      <c r="AW1893" s="2">
        <f t="shared" si="773"/>
        <v>2.72436941927915E-2</v>
      </c>
      <c r="AX1893" s="2">
        <f t="shared" si="774"/>
        <v>2.0856416606921725E-3</v>
      </c>
      <c r="AY1893" s="2">
        <f t="shared" si="775"/>
        <v>0</v>
      </c>
      <c r="AZ1893" s="2">
        <f t="shared" si="776"/>
        <v>7.1693932086293419E-4</v>
      </c>
      <c r="BB1893" t="s">
        <v>1591</v>
      </c>
      <c r="BC1893" t="s">
        <v>2472</v>
      </c>
      <c r="BD1893">
        <v>3</v>
      </c>
      <c r="BF1893" s="111">
        <v>35</v>
      </c>
      <c r="BG1893" s="113">
        <v>39</v>
      </c>
      <c r="BH1893" s="117">
        <f t="shared" si="745"/>
        <v>35039</v>
      </c>
      <c r="BJ1893" s="5" t="s">
        <v>3185</v>
      </c>
    </row>
    <row r="1894" spans="1:62" hidden="1" outlineLevel="1">
      <c r="A1894" t="s">
        <v>577</v>
      </c>
      <c r="B1894" t="s">
        <v>2472</v>
      </c>
      <c r="C1894" s="1">
        <f t="shared" si="768"/>
        <v>5969</v>
      </c>
      <c r="D1894" s="5">
        <f>IF(N1894&gt;0, RANK(N1894,(N1894:P1894,Q1894:AE1894)),0)</f>
        <v>2</v>
      </c>
      <c r="E1894" s="5">
        <f>IF(O1894&gt;0,RANK(O1894,(N1894:P1894,Q1894:AE1894)),0)</f>
        <v>1</v>
      </c>
      <c r="F1894" s="5">
        <f>IF(P1894&gt;0,RANK(P1894,(N1894:P1894,Q1894:AE1894)),0)</f>
        <v>0</v>
      </c>
      <c r="G1894" s="131">
        <f t="shared" si="765"/>
        <v>2316</v>
      </c>
      <c r="H1894" s="136">
        <f t="shared" si="766"/>
        <v>0.38800469090299883</v>
      </c>
      <c r="I1894" s="2"/>
      <c r="J1894" s="2">
        <f t="shared" si="769"/>
        <v>0.28932819567766793</v>
      </c>
      <c r="K1894" s="2">
        <f t="shared" si="770"/>
        <v>0.67733288658066682</v>
      </c>
      <c r="L1894" s="2">
        <f t="shared" si="771"/>
        <v>0</v>
      </c>
      <c r="M1894" s="2">
        <f t="shared" si="772"/>
        <v>3.3338917741665308E-2</v>
      </c>
      <c r="N1894" s="63">
        <v>1727</v>
      </c>
      <c r="O1894" s="63">
        <v>4043</v>
      </c>
      <c r="P1894" s="63"/>
      <c r="Q1894" s="63">
        <v>154</v>
      </c>
      <c r="R1894" s="63">
        <v>25</v>
      </c>
      <c r="S1894" s="63">
        <v>9</v>
      </c>
      <c r="T1894" s="63"/>
      <c r="U1894" s="63"/>
      <c r="V1894" s="63"/>
      <c r="W1894" s="63"/>
      <c r="X1894" s="63">
        <v>11</v>
      </c>
      <c r="Y1894" s="63"/>
      <c r="Z1894" s="63"/>
      <c r="AA1894" s="63"/>
      <c r="AB1894" s="63"/>
      <c r="AC1894" s="63"/>
      <c r="AD1894" s="63"/>
      <c r="AE1894" s="63"/>
      <c r="AF1894" s="63"/>
      <c r="AG1894" s="63"/>
      <c r="AH1894" s="63"/>
      <c r="AI1894" s="63"/>
      <c r="AJ1894" s="63"/>
      <c r="AK1894" s="63"/>
      <c r="AL1894" s="63"/>
      <c r="AM1894" s="63"/>
      <c r="AN1894" s="63"/>
      <c r="AO1894" s="63"/>
      <c r="AP1894" s="63"/>
      <c r="AQ1894" s="63"/>
      <c r="AS1894" s="5">
        <f>IF(Q1894&gt;0,RANK(Q1894,(N1894:P1894,Q1894:AE1894)),0)</f>
        <v>3</v>
      </c>
      <c r="AT1894" s="5">
        <f>IF(R1894&gt;0,RANK(R1894,(N1894:P1894,Q1894:AE1894)),0)</f>
        <v>4</v>
      </c>
      <c r="AU1894" s="5">
        <f>IF(T1894&gt;0,RANK(T1894,(N1894:P1894,Q1894:AE1894)),0)</f>
        <v>0</v>
      </c>
      <c r="AV1894" s="5">
        <f>IF(S1894&gt;0,RANK(S1894,(N1894:P1894,Q1894:AE1894)),0)</f>
        <v>6</v>
      </c>
      <c r="AW1894" s="2">
        <f t="shared" si="773"/>
        <v>2.5799966493550007E-2</v>
      </c>
      <c r="AX1894" s="2">
        <f t="shared" si="774"/>
        <v>4.1883062489529235E-3</v>
      </c>
      <c r="AY1894" s="2">
        <f t="shared" si="775"/>
        <v>0</v>
      </c>
      <c r="AZ1894" s="2">
        <f t="shared" si="776"/>
        <v>1.5077902496230524E-3</v>
      </c>
      <c r="BB1894" t="s">
        <v>577</v>
      </c>
      <c r="BC1894" t="s">
        <v>2472</v>
      </c>
      <c r="BF1894" s="111">
        <v>35</v>
      </c>
      <c r="BG1894" s="113">
        <v>41</v>
      </c>
      <c r="BH1894" s="117">
        <f t="shared" si="745"/>
        <v>35041</v>
      </c>
      <c r="BJ1894" s="5" t="s">
        <v>3185</v>
      </c>
    </row>
    <row r="1895" spans="1:62" hidden="1" outlineLevel="1">
      <c r="A1895" t="s">
        <v>2697</v>
      </c>
      <c r="B1895" t="s">
        <v>2472</v>
      </c>
      <c r="C1895" s="1">
        <f t="shared" si="768"/>
        <v>54078</v>
      </c>
      <c r="D1895" s="5">
        <f>IF(N1895&gt;0, RANK(N1895,(N1895:P1895,Q1895:AE1895)),0)</f>
        <v>1</v>
      </c>
      <c r="E1895" s="5">
        <f>IF(O1895&gt;0,RANK(O1895,(N1895:P1895,Q1895:AE1895)),0)</f>
        <v>2</v>
      </c>
      <c r="F1895" s="5">
        <f>IF(P1895&gt;0,RANK(P1895,(N1895:P1895,Q1895:AE1895)),0)</f>
        <v>0</v>
      </c>
      <c r="G1895" s="131">
        <f t="shared" si="765"/>
        <v>2849</v>
      </c>
      <c r="H1895" s="136">
        <f t="shared" si="766"/>
        <v>5.2683161359517734E-2</v>
      </c>
      <c r="I1895" s="2"/>
      <c r="J1895" s="2">
        <f t="shared" si="769"/>
        <v>0.50364288620141273</v>
      </c>
      <c r="K1895" s="2">
        <f t="shared" si="770"/>
        <v>0.45095972484189506</v>
      </c>
      <c r="L1895" s="2">
        <f t="shared" si="771"/>
        <v>0</v>
      </c>
      <c r="M1895" s="2">
        <f t="shared" si="772"/>
        <v>4.5397388956692208E-2</v>
      </c>
      <c r="N1895" s="63">
        <v>27236</v>
      </c>
      <c r="O1895" s="63">
        <v>24387</v>
      </c>
      <c r="P1895" s="63"/>
      <c r="Q1895" s="63">
        <v>2184</v>
      </c>
      <c r="R1895" s="63">
        <v>140</v>
      </c>
      <c r="S1895" s="63">
        <v>69</v>
      </c>
      <c r="T1895" s="63"/>
      <c r="U1895" s="63"/>
      <c r="V1895" s="63"/>
      <c r="W1895" s="63"/>
      <c r="X1895" s="63">
        <v>62</v>
      </c>
      <c r="Y1895" s="63"/>
      <c r="Z1895" s="63"/>
      <c r="AA1895" s="63"/>
      <c r="AB1895" s="63"/>
      <c r="AC1895" s="63"/>
      <c r="AD1895" s="63"/>
      <c r="AE1895" s="63"/>
      <c r="AF1895" s="63"/>
      <c r="AG1895" s="63"/>
      <c r="AH1895" s="63"/>
      <c r="AI1895" s="63"/>
      <c r="AJ1895" s="63"/>
      <c r="AK1895" s="63"/>
      <c r="AL1895" s="63"/>
      <c r="AM1895" s="63"/>
      <c r="AN1895" s="63"/>
      <c r="AO1895" s="63"/>
      <c r="AP1895" s="63"/>
      <c r="AQ1895" s="63"/>
      <c r="AS1895" s="5">
        <f>IF(Q1895&gt;0,RANK(Q1895,(N1895:P1895,Q1895:AE1895)),0)</f>
        <v>3</v>
      </c>
      <c r="AT1895" s="5">
        <f>IF(R1895&gt;0,RANK(R1895,(N1895:P1895,Q1895:AE1895)),0)</f>
        <v>4</v>
      </c>
      <c r="AU1895" s="5">
        <f>IF(T1895&gt;0,RANK(T1895,(N1895:P1895,Q1895:AE1895)),0)</f>
        <v>0</v>
      </c>
      <c r="AV1895" s="5">
        <f>IF(S1895&gt;0,RANK(S1895,(N1895:P1895,Q1895:AE1895)),0)</f>
        <v>5</v>
      </c>
      <c r="AW1895" s="2">
        <f t="shared" si="773"/>
        <v>4.0386108953733499E-2</v>
      </c>
      <c r="AX1895" s="2">
        <f t="shared" si="774"/>
        <v>2.5888531380598395E-3</v>
      </c>
      <c r="AY1895" s="2">
        <f t="shared" si="775"/>
        <v>0</v>
      </c>
      <c r="AZ1895" s="2">
        <f t="shared" si="776"/>
        <v>1.2759347609009209E-3</v>
      </c>
      <c r="BB1895" t="s">
        <v>2697</v>
      </c>
      <c r="BC1895" t="s">
        <v>2472</v>
      </c>
      <c r="BF1895" s="111">
        <v>35</v>
      </c>
      <c r="BG1895" s="113">
        <v>43</v>
      </c>
      <c r="BH1895" s="117">
        <f t="shared" si="745"/>
        <v>35043</v>
      </c>
      <c r="BJ1895" s="5" t="s">
        <v>3185</v>
      </c>
    </row>
    <row r="1896" spans="1:62" hidden="1" outlineLevel="1">
      <c r="A1896" t="s">
        <v>2533</v>
      </c>
      <c r="B1896" t="s">
        <v>2472</v>
      </c>
      <c r="C1896" s="1">
        <f t="shared" si="768"/>
        <v>46237</v>
      </c>
      <c r="D1896" s="5">
        <f>IF(N1896&gt;0, RANK(N1896,(N1896:P1896,Q1896:AE1896)),0)</f>
        <v>2</v>
      </c>
      <c r="E1896" s="5">
        <f>IF(O1896&gt;0,RANK(O1896,(N1896:P1896,Q1896:AE1896)),0)</f>
        <v>1</v>
      </c>
      <c r="F1896" s="5">
        <f>IF(P1896&gt;0,RANK(P1896,(N1896:P1896,Q1896:AE1896)),0)</f>
        <v>0</v>
      </c>
      <c r="G1896" s="131">
        <f t="shared" si="765"/>
        <v>12994</v>
      </c>
      <c r="H1896" s="136">
        <f t="shared" si="766"/>
        <v>0.28103034366416507</v>
      </c>
      <c r="I1896" s="2"/>
      <c r="J1896" s="2">
        <f t="shared" si="769"/>
        <v>0.34290719553604254</v>
      </c>
      <c r="K1896" s="2">
        <f t="shared" si="770"/>
        <v>0.62393753920020767</v>
      </c>
      <c r="L1896" s="2">
        <f t="shared" si="771"/>
        <v>0</v>
      </c>
      <c r="M1896" s="2">
        <f t="shared" si="772"/>
        <v>3.3155265263749789E-2</v>
      </c>
      <c r="N1896" s="63">
        <v>15855</v>
      </c>
      <c r="O1896" s="63">
        <v>28849</v>
      </c>
      <c r="P1896" s="63"/>
      <c r="Q1896" s="63">
        <v>1287</v>
      </c>
      <c r="R1896" s="63">
        <v>78</v>
      </c>
      <c r="S1896" s="63">
        <v>78</v>
      </c>
      <c r="T1896" s="63"/>
      <c r="U1896" s="63"/>
      <c r="V1896" s="63"/>
      <c r="W1896" s="63"/>
      <c r="X1896" s="63">
        <v>90</v>
      </c>
      <c r="Y1896" s="63"/>
      <c r="Z1896" s="63"/>
      <c r="AA1896" s="63"/>
      <c r="AB1896" s="63"/>
      <c r="AC1896" s="63"/>
      <c r="AD1896" s="63"/>
      <c r="AE1896" s="63"/>
      <c r="AF1896" s="63"/>
      <c r="AG1896" s="63"/>
      <c r="AH1896" s="63"/>
      <c r="AI1896" s="63"/>
      <c r="AJ1896" s="63"/>
      <c r="AK1896" s="63"/>
      <c r="AL1896" s="63"/>
      <c r="AM1896" s="63"/>
      <c r="AN1896" s="63"/>
      <c r="AO1896" s="63"/>
      <c r="AP1896" s="63"/>
      <c r="AQ1896" s="63"/>
      <c r="AS1896" s="5">
        <f>IF(Q1896&gt;0,RANK(Q1896,(N1896:P1896,Q1896:AE1896)),0)</f>
        <v>3</v>
      </c>
      <c r="AT1896" s="5">
        <f>IF(R1896&gt;0,RANK(R1896,(N1896:P1896,Q1896:AE1896)),0)</f>
        <v>5</v>
      </c>
      <c r="AU1896" s="5">
        <f>IF(T1896&gt;0,RANK(T1896,(N1896:P1896,Q1896:AE1896)),0)</f>
        <v>0</v>
      </c>
      <c r="AV1896" s="5">
        <f>IF(S1896&gt;0,RANK(S1896,(N1896:P1896,Q1896:AE1896)),0)</f>
        <v>5</v>
      </c>
      <c r="AW1896" s="2">
        <f t="shared" si="773"/>
        <v>2.7834850877003266E-2</v>
      </c>
      <c r="AX1896" s="2">
        <f t="shared" si="774"/>
        <v>1.6869606592123192E-3</v>
      </c>
      <c r="AY1896" s="2">
        <f t="shared" si="775"/>
        <v>0</v>
      </c>
      <c r="AZ1896" s="2">
        <f t="shared" si="776"/>
        <v>1.6869606592123192E-3</v>
      </c>
      <c r="BB1896" t="s">
        <v>2533</v>
      </c>
      <c r="BC1896" t="s">
        <v>2472</v>
      </c>
      <c r="BD1896">
        <v>3</v>
      </c>
      <c r="BF1896" s="111">
        <v>35</v>
      </c>
      <c r="BG1896" s="113">
        <v>45</v>
      </c>
      <c r="BH1896" s="117">
        <f t="shared" si="745"/>
        <v>35045</v>
      </c>
      <c r="BJ1896" s="5" t="s">
        <v>3185</v>
      </c>
    </row>
    <row r="1897" spans="1:62" hidden="1" outlineLevel="1">
      <c r="A1897" t="s">
        <v>2488</v>
      </c>
      <c r="B1897" t="s">
        <v>2472</v>
      </c>
      <c r="C1897" s="1">
        <f t="shared" si="768"/>
        <v>11509</v>
      </c>
      <c r="D1897" s="5">
        <f>IF(N1897&gt;0, RANK(N1897,(N1897:P1897,Q1897:AE1897)),0)</f>
        <v>1</v>
      </c>
      <c r="E1897" s="5">
        <f>IF(O1897&gt;0,RANK(O1897,(N1897:P1897,Q1897:AE1897)),0)</f>
        <v>2</v>
      </c>
      <c r="F1897" s="5">
        <f>IF(P1897&gt;0,RANK(P1897,(N1897:P1897,Q1897:AE1897)),0)</f>
        <v>0</v>
      </c>
      <c r="G1897" s="131">
        <f t="shared" si="765"/>
        <v>6547</v>
      </c>
      <c r="H1897" s="136">
        <f t="shared" si="766"/>
        <v>0.56885915370579543</v>
      </c>
      <c r="I1897" s="2"/>
      <c r="J1897" s="2">
        <f t="shared" si="769"/>
        <v>0.76896341993222694</v>
      </c>
      <c r="K1897" s="2">
        <f t="shared" si="770"/>
        <v>0.20010426622643149</v>
      </c>
      <c r="L1897" s="2">
        <f t="shared" si="771"/>
        <v>0</v>
      </c>
      <c r="M1897" s="2">
        <f t="shared" si="772"/>
        <v>3.0932313841341569E-2</v>
      </c>
      <c r="N1897" s="63">
        <v>8850</v>
      </c>
      <c r="O1897" s="63">
        <v>2303</v>
      </c>
      <c r="P1897" s="63"/>
      <c r="Q1897" s="63">
        <v>286</v>
      </c>
      <c r="R1897" s="63">
        <v>44</v>
      </c>
      <c r="S1897" s="63">
        <v>10</v>
      </c>
      <c r="T1897" s="63"/>
      <c r="U1897" s="63"/>
      <c r="V1897" s="63"/>
      <c r="W1897" s="63"/>
      <c r="X1897" s="63">
        <v>16</v>
      </c>
      <c r="Y1897" s="63"/>
      <c r="Z1897" s="63"/>
      <c r="AA1897" s="63"/>
      <c r="AB1897" s="63"/>
      <c r="AC1897" s="63"/>
      <c r="AD1897" s="63"/>
      <c r="AE1897" s="63"/>
      <c r="AF1897" s="63"/>
      <c r="AG1897" s="63"/>
      <c r="AH1897" s="63"/>
      <c r="AI1897" s="63"/>
      <c r="AJ1897" s="63"/>
      <c r="AK1897" s="63"/>
      <c r="AL1897" s="63"/>
      <c r="AM1897" s="63"/>
      <c r="AN1897" s="63"/>
      <c r="AO1897" s="63"/>
      <c r="AP1897" s="63"/>
      <c r="AQ1897" s="63"/>
      <c r="AS1897" s="5">
        <f>IF(Q1897&gt;0,RANK(Q1897,(N1897:P1897,Q1897:AE1897)),0)</f>
        <v>3</v>
      </c>
      <c r="AT1897" s="5">
        <f>IF(R1897&gt;0,RANK(R1897,(N1897:P1897,Q1897:AE1897)),0)</f>
        <v>4</v>
      </c>
      <c r="AU1897" s="5">
        <f>IF(T1897&gt;0,RANK(T1897,(N1897:P1897,Q1897:AE1897)),0)</f>
        <v>0</v>
      </c>
      <c r="AV1897" s="5">
        <f>IF(S1897&gt;0,RANK(S1897,(N1897:P1897,Q1897:AE1897)),0)</f>
        <v>6</v>
      </c>
      <c r="AW1897" s="2">
        <f t="shared" si="773"/>
        <v>2.4850117299504735E-2</v>
      </c>
      <c r="AX1897" s="2">
        <f t="shared" si="774"/>
        <v>3.8230949691545747E-3</v>
      </c>
      <c r="AY1897" s="2">
        <f t="shared" si="775"/>
        <v>0</v>
      </c>
      <c r="AZ1897" s="2">
        <f t="shared" si="776"/>
        <v>8.6888522026240338E-4</v>
      </c>
      <c r="BB1897" t="s">
        <v>2488</v>
      </c>
      <c r="BC1897" t="s">
        <v>2472</v>
      </c>
      <c r="BD1897">
        <v>3</v>
      </c>
      <c r="BF1897" s="111">
        <v>35</v>
      </c>
      <c r="BG1897" s="113">
        <v>47</v>
      </c>
      <c r="BH1897" s="117">
        <f t="shared" ref="BH1897:BH1960" si="777">1000*BF1897+BG1897</f>
        <v>35047</v>
      </c>
      <c r="BJ1897" s="5" t="s">
        <v>3185</v>
      </c>
    </row>
    <row r="1898" spans="1:62" hidden="1" outlineLevel="1">
      <c r="A1898" t="s">
        <v>1454</v>
      </c>
      <c r="B1898" t="s">
        <v>2472</v>
      </c>
      <c r="C1898" s="1">
        <f t="shared" si="768"/>
        <v>69245</v>
      </c>
      <c r="D1898" s="5">
        <f>IF(N1898&gt;0, RANK(N1898,(N1898:P1898,Q1898:AE1898)),0)</f>
        <v>1</v>
      </c>
      <c r="E1898" s="5">
        <f>IF(O1898&gt;0,RANK(O1898,(N1898:P1898,Q1898:AE1898)),0)</f>
        <v>2</v>
      </c>
      <c r="F1898" s="5">
        <f>IF(P1898&gt;0,RANK(P1898,(N1898:P1898,Q1898:AE1898)),0)</f>
        <v>0</v>
      </c>
      <c r="G1898" s="131">
        <f t="shared" si="765"/>
        <v>35372</v>
      </c>
      <c r="H1898" s="136">
        <f t="shared" si="766"/>
        <v>0.51082388620116981</v>
      </c>
      <c r="I1898" s="2"/>
      <c r="J1898" s="2">
        <f t="shared" si="769"/>
        <v>0.73466676294317279</v>
      </c>
      <c r="K1898" s="2">
        <f t="shared" si="770"/>
        <v>0.22384287674200304</v>
      </c>
      <c r="L1898" s="2">
        <f t="shared" si="771"/>
        <v>0</v>
      </c>
      <c r="M1898" s="2">
        <f t="shared" si="772"/>
        <v>4.1490360314824171E-2</v>
      </c>
      <c r="N1898" s="63">
        <v>50872</v>
      </c>
      <c r="O1898" s="63">
        <v>15500</v>
      </c>
      <c r="P1898" s="63"/>
      <c r="Q1898" s="63">
        <v>2277</v>
      </c>
      <c r="R1898" s="63">
        <v>455</v>
      </c>
      <c r="S1898" s="63">
        <v>42</v>
      </c>
      <c r="T1898" s="63"/>
      <c r="U1898" s="63"/>
      <c r="V1898" s="63"/>
      <c r="W1898" s="63"/>
      <c r="X1898" s="63">
        <v>99</v>
      </c>
      <c r="Y1898" s="63"/>
      <c r="Z1898" s="63"/>
      <c r="AA1898" s="63"/>
      <c r="AB1898" s="63"/>
      <c r="AC1898" s="63"/>
      <c r="AD1898" s="63"/>
      <c r="AE1898" s="63"/>
      <c r="AF1898" s="63"/>
      <c r="AG1898" s="63"/>
      <c r="AH1898" s="63"/>
      <c r="AI1898" s="63"/>
      <c r="AJ1898" s="63"/>
      <c r="AK1898" s="63"/>
      <c r="AL1898" s="63"/>
      <c r="AM1898" s="63"/>
      <c r="AN1898" s="63"/>
      <c r="AO1898" s="63"/>
      <c r="AP1898" s="63"/>
      <c r="AQ1898" s="63"/>
      <c r="AS1898" s="5">
        <f>IF(Q1898&gt;0,RANK(Q1898,(N1898:P1898,Q1898:AE1898)),0)</f>
        <v>3</v>
      </c>
      <c r="AT1898" s="5">
        <f>IF(R1898&gt;0,RANK(R1898,(N1898:P1898,Q1898:AE1898)),0)</f>
        <v>4</v>
      </c>
      <c r="AU1898" s="5">
        <f>IF(T1898&gt;0,RANK(T1898,(N1898:P1898,Q1898:AE1898)),0)</f>
        <v>0</v>
      </c>
      <c r="AV1898" s="5">
        <f>IF(S1898&gt;0,RANK(S1898,(N1898:P1898,Q1898:AE1898)),0)</f>
        <v>6</v>
      </c>
      <c r="AW1898" s="2">
        <f t="shared" si="773"/>
        <v>3.2883240667196188E-2</v>
      </c>
      <c r="AX1898" s="2">
        <f t="shared" si="774"/>
        <v>6.570871543071702E-3</v>
      </c>
      <c r="AY1898" s="2">
        <f t="shared" si="775"/>
        <v>0</v>
      </c>
      <c r="AZ1898" s="2">
        <f t="shared" si="776"/>
        <v>6.0654198859123399E-4</v>
      </c>
      <c r="BB1898" t="s">
        <v>1454</v>
      </c>
      <c r="BC1898" t="s">
        <v>2472</v>
      </c>
      <c r="BF1898" s="111">
        <v>35</v>
      </c>
      <c r="BG1898" s="113">
        <v>49</v>
      </c>
      <c r="BH1898" s="117">
        <f t="shared" si="777"/>
        <v>35049</v>
      </c>
      <c r="BJ1898" s="5" t="s">
        <v>3185</v>
      </c>
    </row>
    <row r="1899" spans="1:62" hidden="1" outlineLevel="1">
      <c r="A1899" t="s">
        <v>2620</v>
      </c>
      <c r="B1899" t="s">
        <v>2472</v>
      </c>
      <c r="C1899" s="1">
        <f t="shared" si="768"/>
        <v>5102</v>
      </c>
      <c r="D1899" s="5">
        <f>IF(N1899&gt;0, RANK(N1899,(N1899:P1899,Q1899:AE1899)),0)</f>
        <v>2</v>
      </c>
      <c r="E1899" s="5">
        <f>IF(O1899&gt;0,RANK(O1899,(N1899:P1899,Q1899:AE1899)),0)</f>
        <v>1</v>
      </c>
      <c r="F1899" s="5">
        <f>IF(P1899&gt;0,RANK(P1899,(N1899:P1899,Q1899:AE1899)),0)</f>
        <v>0</v>
      </c>
      <c r="G1899" s="131">
        <f t="shared" si="765"/>
        <v>964</v>
      </c>
      <c r="H1899" s="136">
        <f t="shared" si="766"/>
        <v>0.18894551156409251</v>
      </c>
      <c r="I1899" s="2"/>
      <c r="J1899" s="2">
        <f t="shared" si="769"/>
        <v>0.3849470795766366</v>
      </c>
      <c r="K1899" s="2">
        <f t="shared" si="770"/>
        <v>0.5738925911407291</v>
      </c>
      <c r="L1899" s="2">
        <f t="shared" si="771"/>
        <v>0</v>
      </c>
      <c r="M1899" s="2">
        <f t="shared" si="772"/>
        <v>4.1160329282634356E-2</v>
      </c>
      <c r="N1899" s="63">
        <v>1964</v>
      </c>
      <c r="O1899" s="63">
        <v>2928</v>
      </c>
      <c r="P1899" s="63"/>
      <c r="Q1899" s="63">
        <v>175</v>
      </c>
      <c r="R1899" s="63">
        <v>23</v>
      </c>
      <c r="S1899" s="63">
        <v>8</v>
      </c>
      <c r="T1899" s="63"/>
      <c r="U1899" s="63"/>
      <c r="V1899" s="63"/>
      <c r="W1899" s="63"/>
      <c r="X1899" s="63">
        <v>4</v>
      </c>
      <c r="Y1899" s="63"/>
      <c r="Z1899" s="63"/>
      <c r="AA1899" s="63"/>
      <c r="AB1899" s="63"/>
      <c r="AC1899" s="63"/>
      <c r="AD1899" s="63"/>
      <c r="AE1899" s="63"/>
      <c r="AF1899" s="63"/>
      <c r="AG1899" s="63"/>
      <c r="AH1899" s="63"/>
      <c r="AI1899" s="63"/>
      <c r="AJ1899" s="63"/>
      <c r="AK1899" s="63"/>
      <c r="AL1899" s="63"/>
      <c r="AM1899" s="63"/>
      <c r="AN1899" s="63"/>
      <c r="AO1899" s="63"/>
      <c r="AP1899" s="63"/>
      <c r="AQ1899" s="63"/>
      <c r="AS1899" s="5">
        <f>IF(Q1899&gt;0,RANK(Q1899,(N1899:P1899,Q1899:AE1899)),0)</f>
        <v>3</v>
      </c>
      <c r="AT1899" s="5">
        <f>IF(R1899&gt;0,RANK(R1899,(N1899:P1899,Q1899:AE1899)),0)</f>
        <v>4</v>
      </c>
      <c r="AU1899" s="5">
        <f>IF(T1899&gt;0,RANK(T1899,(N1899:P1899,Q1899:AE1899)),0)</f>
        <v>0</v>
      </c>
      <c r="AV1899" s="5">
        <f>IF(S1899&gt;0,RANK(S1899,(N1899:P1899,Q1899:AE1899)),0)</f>
        <v>5</v>
      </c>
      <c r="AW1899" s="2">
        <f t="shared" si="773"/>
        <v>3.430027440219522E-2</v>
      </c>
      <c r="AX1899" s="2">
        <f t="shared" si="774"/>
        <v>4.5080360642885146E-3</v>
      </c>
      <c r="AY1899" s="2">
        <f t="shared" si="775"/>
        <v>0</v>
      </c>
      <c r="AZ1899" s="2">
        <f t="shared" si="776"/>
        <v>1.5680125441003528E-3</v>
      </c>
      <c r="BB1899" t="s">
        <v>2620</v>
      </c>
      <c r="BC1899" t="s">
        <v>2472</v>
      </c>
      <c r="BD1899">
        <v>2</v>
      </c>
      <c r="BF1899" s="111">
        <v>35</v>
      </c>
      <c r="BG1899" s="113">
        <v>51</v>
      </c>
      <c r="BH1899" s="117">
        <f t="shared" si="777"/>
        <v>35051</v>
      </c>
      <c r="BJ1899" s="5" t="s">
        <v>3185</v>
      </c>
    </row>
    <row r="1900" spans="1:62" hidden="1" outlineLevel="1">
      <c r="A1900" t="s">
        <v>1781</v>
      </c>
      <c r="B1900" t="s">
        <v>2472</v>
      </c>
      <c r="C1900" s="1">
        <f t="shared" si="768"/>
        <v>7193</v>
      </c>
      <c r="D1900" s="5">
        <f>IF(N1900&gt;0, RANK(N1900,(N1900:P1900,Q1900:AE1900)),0)</f>
        <v>1</v>
      </c>
      <c r="E1900" s="5">
        <f>IF(O1900&gt;0,RANK(O1900,(N1900:P1900,Q1900:AE1900)),0)</f>
        <v>2</v>
      </c>
      <c r="F1900" s="5">
        <f>IF(P1900&gt;0,RANK(P1900,(N1900:P1900,Q1900:AE1900)),0)</f>
        <v>0</v>
      </c>
      <c r="G1900" s="131">
        <f t="shared" si="765"/>
        <v>1336</v>
      </c>
      <c r="H1900" s="136">
        <f t="shared" si="766"/>
        <v>0.1857361323508967</v>
      </c>
      <c r="I1900" s="2"/>
      <c r="J1900" s="2">
        <f t="shared" si="769"/>
        <v>0.5641595996107327</v>
      </c>
      <c r="K1900" s="2">
        <f t="shared" si="770"/>
        <v>0.37842346725983594</v>
      </c>
      <c r="L1900" s="2">
        <f t="shared" si="771"/>
        <v>0</v>
      </c>
      <c r="M1900" s="2">
        <f t="shared" si="772"/>
        <v>5.7416933129431358E-2</v>
      </c>
      <c r="N1900" s="63">
        <v>4058</v>
      </c>
      <c r="O1900" s="63">
        <v>2722</v>
      </c>
      <c r="P1900" s="63"/>
      <c r="Q1900" s="63">
        <v>344</v>
      </c>
      <c r="R1900" s="63">
        <v>29</v>
      </c>
      <c r="S1900" s="63">
        <v>18</v>
      </c>
      <c r="T1900" s="63"/>
      <c r="U1900" s="63"/>
      <c r="V1900" s="63"/>
      <c r="W1900" s="63"/>
      <c r="X1900" s="63">
        <v>22</v>
      </c>
      <c r="Y1900" s="63"/>
      <c r="Z1900" s="63"/>
      <c r="AA1900" s="63"/>
      <c r="AB1900" s="63"/>
      <c r="AC1900" s="63"/>
      <c r="AD1900" s="63"/>
      <c r="AE1900" s="63"/>
      <c r="AF1900" s="63"/>
      <c r="AG1900" s="63"/>
      <c r="AH1900" s="63"/>
      <c r="AI1900" s="63"/>
      <c r="AJ1900" s="63"/>
      <c r="AK1900" s="63"/>
      <c r="AL1900" s="63"/>
      <c r="AM1900" s="63"/>
      <c r="AN1900" s="63"/>
      <c r="AO1900" s="63"/>
      <c r="AP1900" s="63"/>
      <c r="AQ1900" s="63"/>
      <c r="AS1900" s="5">
        <f>IF(Q1900&gt;0,RANK(Q1900,(N1900:P1900,Q1900:AE1900)),0)</f>
        <v>3</v>
      </c>
      <c r="AT1900" s="5">
        <f>IF(R1900&gt;0,RANK(R1900,(N1900:P1900,Q1900:AE1900)),0)</f>
        <v>4</v>
      </c>
      <c r="AU1900" s="5">
        <f>IF(T1900&gt;0,RANK(T1900,(N1900:P1900,Q1900:AE1900)),0)</f>
        <v>0</v>
      </c>
      <c r="AV1900" s="5">
        <f>IF(S1900&gt;0,RANK(S1900,(N1900:P1900,Q1900:AE1900)),0)</f>
        <v>6</v>
      </c>
      <c r="AW1900" s="2">
        <f t="shared" si="773"/>
        <v>4.7824273599332681E-2</v>
      </c>
      <c r="AX1900" s="2">
        <f t="shared" si="774"/>
        <v>4.0316974836646742E-3</v>
      </c>
      <c r="AY1900" s="2">
        <f t="shared" si="775"/>
        <v>0</v>
      </c>
      <c r="AZ1900" s="2">
        <f t="shared" si="776"/>
        <v>2.502432920895315E-3</v>
      </c>
      <c r="BB1900" t="s">
        <v>1781</v>
      </c>
      <c r="BC1900" t="s">
        <v>2472</v>
      </c>
      <c r="BD1900">
        <v>2</v>
      </c>
      <c r="BF1900" s="111">
        <v>35</v>
      </c>
      <c r="BG1900" s="113">
        <v>53</v>
      </c>
      <c r="BH1900" s="117">
        <f t="shared" si="777"/>
        <v>35053</v>
      </c>
      <c r="BJ1900" s="5" t="s">
        <v>3185</v>
      </c>
    </row>
    <row r="1901" spans="1:62" hidden="1" outlineLevel="1">
      <c r="A1901" t="s">
        <v>2442</v>
      </c>
      <c r="B1901" t="s">
        <v>2472</v>
      </c>
      <c r="C1901" s="1">
        <f t="shared" si="768"/>
        <v>15339</v>
      </c>
      <c r="D1901" s="5">
        <f>IF(N1901&gt;0, RANK(N1901,(N1901:P1901,Q1901:AE1901)),0)</f>
        <v>1</v>
      </c>
      <c r="E1901" s="5">
        <f>IF(O1901&gt;0,RANK(O1901,(N1901:P1901,Q1901:AE1901)),0)</f>
        <v>2</v>
      </c>
      <c r="F1901" s="5">
        <f>IF(P1901&gt;0,RANK(P1901,(N1901:P1901,Q1901:AE1901)),0)</f>
        <v>0</v>
      </c>
      <c r="G1901" s="131">
        <f t="shared" si="765"/>
        <v>9248</v>
      </c>
      <c r="H1901" s="136">
        <f t="shared" si="766"/>
        <v>0.60290762109655127</v>
      </c>
      <c r="I1901" s="2"/>
      <c r="J1901" s="2">
        <f t="shared" si="769"/>
        <v>0.7808853249885912</v>
      </c>
      <c r="K1901" s="2">
        <f t="shared" si="770"/>
        <v>0.1779777038920399</v>
      </c>
      <c r="L1901" s="2">
        <f t="shared" si="771"/>
        <v>0</v>
      </c>
      <c r="M1901" s="2">
        <f t="shared" si="772"/>
        <v>4.1136971119368898E-2</v>
      </c>
      <c r="N1901" s="63">
        <v>11978</v>
      </c>
      <c r="O1901" s="63">
        <v>2730</v>
      </c>
      <c r="P1901" s="63"/>
      <c r="Q1901" s="63">
        <v>479</v>
      </c>
      <c r="R1901" s="63">
        <v>112</v>
      </c>
      <c r="S1901" s="63">
        <v>9</v>
      </c>
      <c r="T1901" s="63"/>
      <c r="U1901" s="63"/>
      <c r="V1901" s="63"/>
      <c r="W1901" s="63"/>
      <c r="X1901" s="63">
        <v>31</v>
      </c>
      <c r="Y1901" s="63"/>
      <c r="Z1901" s="63"/>
      <c r="AA1901" s="63"/>
      <c r="AB1901" s="63"/>
      <c r="AC1901" s="63"/>
      <c r="AD1901" s="63"/>
      <c r="AE1901" s="63"/>
      <c r="AF1901" s="63"/>
      <c r="AG1901" s="63"/>
      <c r="AH1901" s="63"/>
      <c r="AI1901" s="63"/>
      <c r="AJ1901" s="63"/>
      <c r="AK1901" s="63"/>
      <c r="AL1901" s="63"/>
      <c r="AM1901" s="63"/>
      <c r="AN1901" s="63"/>
      <c r="AO1901" s="63"/>
      <c r="AP1901" s="63"/>
      <c r="AQ1901" s="63"/>
      <c r="AS1901" s="5">
        <f>IF(Q1901&gt;0,RANK(Q1901,(N1901:P1901,Q1901:AE1901)),0)</f>
        <v>3</v>
      </c>
      <c r="AT1901" s="5">
        <f>IF(R1901&gt;0,RANK(R1901,(N1901:P1901,Q1901:AE1901)),0)</f>
        <v>4</v>
      </c>
      <c r="AU1901" s="5">
        <f>IF(T1901&gt;0,RANK(T1901,(N1901:P1901,Q1901:AE1901)),0)</f>
        <v>0</v>
      </c>
      <c r="AV1901" s="5">
        <f>IF(S1901&gt;0,RANK(S1901,(N1901:P1901,Q1901:AE1901)),0)</f>
        <v>6</v>
      </c>
      <c r="AW1901" s="2">
        <f t="shared" si="773"/>
        <v>3.1227589803768174E-2</v>
      </c>
      <c r="AX1901" s="2">
        <f t="shared" si="774"/>
        <v>7.3016493904426629E-3</v>
      </c>
      <c r="AY1901" s="2">
        <f t="shared" si="775"/>
        <v>0</v>
      </c>
      <c r="AZ1901" s="2">
        <f t="shared" si="776"/>
        <v>5.8673968316057105E-4</v>
      </c>
      <c r="BB1901" t="s">
        <v>2442</v>
      </c>
      <c r="BC1901" t="s">
        <v>2472</v>
      </c>
      <c r="BD1901">
        <v>3</v>
      </c>
      <c r="BF1901" s="111">
        <v>35</v>
      </c>
      <c r="BG1901" s="113">
        <v>55</v>
      </c>
      <c r="BH1901" s="117">
        <f t="shared" si="777"/>
        <v>35055</v>
      </c>
      <c r="BJ1901" s="5" t="s">
        <v>3185</v>
      </c>
    </row>
    <row r="1902" spans="1:62" hidden="1" outlineLevel="1">
      <c r="A1902" t="s">
        <v>814</v>
      </c>
      <c r="B1902" t="s">
        <v>2472</v>
      </c>
      <c r="C1902" s="1">
        <f t="shared" si="768"/>
        <v>6402</v>
      </c>
      <c r="D1902" s="5">
        <f>IF(N1902&gt;0, RANK(N1902,(N1902:P1902,Q1902:AE1902)),0)</f>
        <v>2</v>
      </c>
      <c r="E1902" s="5">
        <f>IF(O1902&gt;0,RANK(O1902,(N1902:P1902,Q1902:AE1902)),0)</f>
        <v>1</v>
      </c>
      <c r="F1902" s="5">
        <f>IF(P1902&gt;0,RANK(P1902,(N1902:P1902,Q1902:AE1902)),0)</f>
        <v>0</v>
      </c>
      <c r="G1902" s="131">
        <f t="shared" si="765"/>
        <v>1101</v>
      </c>
      <c r="H1902" s="136">
        <f t="shared" si="766"/>
        <v>0.17197750702905343</v>
      </c>
      <c r="I1902" s="2"/>
      <c r="J1902" s="2">
        <f t="shared" si="769"/>
        <v>0.37925648234926584</v>
      </c>
      <c r="K1902" s="2">
        <f t="shared" si="770"/>
        <v>0.55123398937831924</v>
      </c>
      <c r="L1902" s="2">
        <f t="shared" si="771"/>
        <v>0</v>
      </c>
      <c r="M1902" s="2">
        <f t="shared" si="772"/>
        <v>6.9509528272414856E-2</v>
      </c>
      <c r="N1902" s="63">
        <v>2428</v>
      </c>
      <c r="O1902" s="63">
        <v>3529</v>
      </c>
      <c r="P1902" s="63"/>
      <c r="Q1902" s="63">
        <v>382</v>
      </c>
      <c r="R1902" s="63">
        <v>29</v>
      </c>
      <c r="S1902" s="63">
        <v>17</v>
      </c>
      <c r="T1902" s="63"/>
      <c r="U1902" s="63"/>
      <c r="V1902" s="63"/>
      <c r="W1902" s="63"/>
      <c r="X1902" s="63">
        <v>17</v>
      </c>
      <c r="Y1902" s="63"/>
      <c r="Z1902" s="63"/>
      <c r="AA1902" s="63"/>
      <c r="AB1902" s="63"/>
      <c r="AC1902" s="63"/>
      <c r="AD1902" s="63"/>
      <c r="AE1902" s="63"/>
      <c r="AF1902" s="63"/>
      <c r="AG1902" s="63"/>
      <c r="AH1902" s="63"/>
      <c r="AI1902" s="63"/>
      <c r="AJ1902" s="63"/>
      <c r="AK1902" s="63"/>
      <c r="AL1902" s="63"/>
      <c r="AM1902" s="63"/>
      <c r="AN1902" s="63"/>
      <c r="AO1902" s="63"/>
      <c r="AP1902" s="63"/>
      <c r="AQ1902" s="63"/>
      <c r="AS1902" s="5">
        <f>IF(Q1902&gt;0,RANK(Q1902,(N1902:P1902,Q1902:AE1902)),0)</f>
        <v>3</v>
      </c>
      <c r="AT1902" s="5">
        <f>IF(R1902&gt;0,RANK(R1902,(N1902:P1902,Q1902:AE1902)),0)</f>
        <v>4</v>
      </c>
      <c r="AU1902" s="5">
        <f>IF(T1902&gt;0,RANK(T1902,(N1902:P1902,Q1902:AE1902)),0)</f>
        <v>0</v>
      </c>
      <c r="AV1902" s="5">
        <f>IF(S1902&gt;0,RANK(S1902,(N1902:P1902,Q1902:AE1902)),0)</f>
        <v>5</v>
      </c>
      <c r="AW1902" s="2">
        <f t="shared" si="773"/>
        <v>5.9668853483286474E-2</v>
      </c>
      <c r="AX1902" s="2">
        <f t="shared" si="774"/>
        <v>4.5298344267416428E-3</v>
      </c>
      <c r="AY1902" s="2">
        <f t="shared" si="775"/>
        <v>0</v>
      </c>
      <c r="AZ1902" s="2">
        <f t="shared" si="776"/>
        <v>2.6554201811933771E-3</v>
      </c>
      <c r="BB1902" t="s">
        <v>814</v>
      </c>
      <c r="BC1902" t="s">
        <v>2472</v>
      </c>
      <c r="BD1902">
        <v>1</v>
      </c>
      <c r="BF1902" s="111">
        <v>35</v>
      </c>
      <c r="BG1902" s="113">
        <v>57</v>
      </c>
      <c r="BH1902" s="117">
        <f t="shared" si="777"/>
        <v>35057</v>
      </c>
      <c r="BJ1902" s="5" t="s">
        <v>3185</v>
      </c>
    </row>
    <row r="1903" spans="1:62" hidden="1" outlineLevel="1">
      <c r="A1903" t="s">
        <v>1521</v>
      </c>
      <c r="B1903" t="s">
        <v>2472</v>
      </c>
      <c r="C1903" s="1">
        <f t="shared" si="768"/>
        <v>1759</v>
      </c>
      <c r="D1903" s="5">
        <f>IF(N1903&gt;0, RANK(N1903,(N1903:P1903,Q1903:AE1903)),0)</f>
        <v>2</v>
      </c>
      <c r="E1903" s="5">
        <f>IF(O1903&gt;0,RANK(O1903,(N1903:P1903,Q1903:AE1903)),0)</f>
        <v>1</v>
      </c>
      <c r="F1903" s="5">
        <f>IF(P1903&gt;0,RANK(P1903,(N1903:P1903,Q1903:AE1903)),0)</f>
        <v>0</v>
      </c>
      <c r="G1903" s="131">
        <f t="shared" si="765"/>
        <v>764</v>
      </c>
      <c r="H1903" s="136">
        <f t="shared" si="766"/>
        <v>0.4343376918703809</v>
      </c>
      <c r="I1903" s="2"/>
      <c r="J1903" s="2">
        <f t="shared" si="769"/>
        <v>0.26833428084138716</v>
      </c>
      <c r="K1903" s="2">
        <f t="shared" si="770"/>
        <v>0.70267197271176807</v>
      </c>
      <c r="L1903" s="2">
        <f t="shared" si="771"/>
        <v>0</v>
      </c>
      <c r="M1903" s="2">
        <f t="shared" si="772"/>
        <v>2.8993746446844826E-2</v>
      </c>
      <c r="N1903" s="63">
        <v>472</v>
      </c>
      <c r="O1903" s="63">
        <v>1236</v>
      </c>
      <c r="P1903" s="63"/>
      <c r="Q1903" s="63">
        <v>36</v>
      </c>
      <c r="R1903" s="63">
        <v>7</v>
      </c>
      <c r="S1903" s="63">
        <v>1</v>
      </c>
      <c r="T1903" s="63"/>
      <c r="U1903" s="63"/>
      <c r="V1903" s="63"/>
      <c r="W1903" s="63"/>
      <c r="X1903" s="63">
        <v>7</v>
      </c>
      <c r="Y1903" s="63"/>
      <c r="Z1903" s="63"/>
      <c r="AA1903" s="63"/>
      <c r="AB1903" s="63"/>
      <c r="AC1903" s="63"/>
      <c r="AD1903" s="63"/>
      <c r="AE1903" s="63"/>
      <c r="AF1903" s="63"/>
      <c r="AG1903" s="63"/>
      <c r="AH1903" s="63"/>
      <c r="AI1903" s="63"/>
      <c r="AJ1903" s="63"/>
      <c r="AK1903" s="63"/>
      <c r="AL1903" s="63"/>
      <c r="AM1903" s="63"/>
      <c r="AN1903" s="63"/>
      <c r="AO1903" s="63"/>
      <c r="AP1903" s="63"/>
      <c r="AQ1903" s="63"/>
      <c r="AS1903" s="5">
        <f>IF(Q1903&gt;0,RANK(Q1903,(N1903:P1903,Q1903:AE1903)),0)</f>
        <v>3</v>
      </c>
      <c r="AT1903" s="5">
        <f>IF(R1903&gt;0,RANK(R1903,(N1903:P1903,Q1903:AE1903)),0)</f>
        <v>4</v>
      </c>
      <c r="AU1903" s="5">
        <f>IF(T1903&gt;0,RANK(T1903,(N1903:P1903,Q1903:AE1903)),0)</f>
        <v>0</v>
      </c>
      <c r="AV1903" s="5">
        <f>IF(S1903&gt;0,RANK(S1903,(N1903:P1903,Q1903:AE1903)),0)</f>
        <v>6</v>
      </c>
      <c r="AW1903" s="2">
        <f t="shared" si="773"/>
        <v>2.0466173962478681E-2</v>
      </c>
      <c r="AX1903" s="2">
        <f t="shared" si="774"/>
        <v>3.9795338260375217E-3</v>
      </c>
      <c r="AY1903" s="2">
        <f t="shared" si="775"/>
        <v>0</v>
      </c>
      <c r="AZ1903" s="2">
        <f t="shared" si="776"/>
        <v>5.6850483229107444E-4</v>
      </c>
      <c r="BB1903" t="s">
        <v>1521</v>
      </c>
      <c r="BC1903" t="s">
        <v>2472</v>
      </c>
      <c r="BD1903">
        <v>3</v>
      </c>
      <c r="BF1903" s="111">
        <v>35</v>
      </c>
      <c r="BG1903" s="113">
        <v>59</v>
      </c>
      <c r="BH1903" s="117">
        <f t="shared" si="777"/>
        <v>35059</v>
      </c>
      <c r="BJ1903" s="5" t="s">
        <v>3185</v>
      </c>
    </row>
    <row r="1904" spans="1:62" hidden="1" outlineLevel="1">
      <c r="A1904" t="s">
        <v>487</v>
      </c>
      <c r="B1904" t="s">
        <v>2472</v>
      </c>
      <c r="C1904" s="1">
        <f t="shared" si="768"/>
        <v>27728</v>
      </c>
      <c r="D1904" s="5">
        <f>IF(N1904&gt;0, RANK(N1904,(N1904:P1904,Q1904:AE1904)),0)</f>
        <v>1</v>
      </c>
      <c r="E1904" s="5">
        <f>IF(O1904&gt;0,RANK(O1904,(N1904:P1904,Q1904:AE1904)),0)</f>
        <v>2</v>
      </c>
      <c r="F1904" s="5">
        <f>IF(P1904&gt;0,RANK(P1904,(N1904:P1904,Q1904:AE1904)),0)</f>
        <v>0</v>
      </c>
      <c r="G1904" s="131">
        <f t="shared" si="765"/>
        <v>686</v>
      </c>
      <c r="H1904" s="136">
        <f t="shared" si="766"/>
        <v>2.4740334679746106E-2</v>
      </c>
      <c r="I1904" s="2"/>
      <c r="J1904" s="2">
        <f t="shared" si="769"/>
        <v>0.48726918638199651</v>
      </c>
      <c r="K1904" s="2">
        <f t="shared" si="770"/>
        <v>0.46252885170225044</v>
      </c>
      <c r="L1904" s="2">
        <f t="shared" si="771"/>
        <v>0</v>
      </c>
      <c r="M1904" s="2">
        <f t="shared" si="772"/>
        <v>5.0201961915753102E-2</v>
      </c>
      <c r="N1904" s="63">
        <v>13511</v>
      </c>
      <c r="O1904" s="63">
        <v>12825</v>
      </c>
      <c r="P1904" s="63"/>
      <c r="Q1904" s="63">
        <v>1240</v>
      </c>
      <c r="R1904" s="63">
        <v>57</v>
      </c>
      <c r="S1904" s="63">
        <v>51</v>
      </c>
      <c r="T1904" s="63"/>
      <c r="U1904" s="63"/>
      <c r="V1904" s="63"/>
      <c r="W1904" s="63"/>
      <c r="X1904" s="63">
        <v>44</v>
      </c>
      <c r="Y1904" s="63"/>
      <c r="Z1904" s="63"/>
      <c r="AA1904" s="63"/>
      <c r="AB1904" s="63"/>
      <c r="AC1904" s="63"/>
      <c r="AD1904" s="63"/>
      <c r="AE1904" s="63"/>
      <c r="AF1904" s="63"/>
      <c r="AG1904" s="63"/>
      <c r="AH1904" s="63"/>
      <c r="AI1904" s="63"/>
      <c r="AJ1904" s="63"/>
      <c r="AK1904" s="63"/>
      <c r="AL1904" s="63"/>
      <c r="AM1904" s="63"/>
      <c r="AN1904" s="63"/>
      <c r="AO1904" s="63"/>
      <c r="AP1904" s="63"/>
      <c r="AQ1904" s="63"/>
      <c r="AS1904" s="5">
        <f>IF(Q1904&gt;0,RANK(Q1904,(N1904:P1904,Q1904:AE1904)),0)</f>
        <v>3</v>
      </c>
      <c r="AT1904" s="5">
        <f>IF(R1904&gt;0,RANK(R1904,(N1904:P1904,Q1904:AE1904)),0)</f>
        <v>4</v>
      </c>
      <c r="AU1904" s="5">
        <f>IF(T1904&gt;0,RANK(T1904,(N1904:P1904,Q1904:AE1904)),0)</f>
        <v>0</v>
      </c>
      <c r="AV1904" s="5">
        <f>IF(S1904&gt;0,RANK(S1904,(N1904:P1904,Q1904:AE1904)),0)</f>
        <v>5</v>
      </c>
      <c r="AW1904" s="2">
        <f t="shared" si="773"/>
        <v>4.4720138488170802E-2</v>
      </c>
      <c r="AX1904" s="2">
        <f t="shared" si="774"/>
        <v>2.0556837853433351E-3</v>
      </c>
      <c r="AY1904" s="2">
        <f t="shared" si="775"/>
        <v>0</v>
      </c>
      <c r="AZ1904" s="2">
        <f t="shared" si="776"/>
        <v>1.8392960184650895E-3</v>
      </c>
      <c r="BB1904" t="s">
        <v>487</v>
      </c>
      <c r="BC1904" t="s">
        <v>2472</v>
      </c>
      <c r="BF1904" s="111">
        <v>35</v>
      </c>
      <c r="BG1904" s="113">
        <v>61</v>
      </c>
      <c r="BH1904" s="117">
        <f t="shared" si="777"/>
        <v>35061</v>
      </c>
      <c r="BJ1904" s="5" t="s">
        <v>3185</v>
      </c>
    </row>
    <row r="1905" spans="1:81" collapsed="1">
      <c r="A1905" t="s">
        <v>2774</v>
      </c>
      <c r="B1905" t="s">
        <v>548</v>
      </c>
      <c r="C1905" s="1">
        <f t="shared" si="768"/>
        <v>783757</v>
      </c>
      <c r="D1905" s="5">
        <f>IF(N1905&gt;0, RANK(N1905,(N1905:P1905,Q1905:AE1905)),0)</f>
        <v>1</v>
      </c>
      <c r="E1905" s="5">
        <f>IF(O1905&gt;0,RANK(O1905,(N1905:P1905,Q1905:AE1905)),0)</f>
        <v>2</v>
      </c>
      <c r="F1905" s="5">
        <f>IF(P1905&gt;0,RANK(P1905,(N1905:P1905,Q1905:AE1905)),0)</f>
        <v>0</v>
      </c>
      <c r="G1905" s="131">
        <f t="shared" si="765"/>
        <v>79547</v>
      </c>
      <c r="H1905" s="136">
        <f t="shared" si="766"/>
        <v>0.10149446831096884</v>
      </c>
      <c r="I1905" s="2"/>
      <c r="J1905" s="2">
        <f t="shared" si="769"/>
        <v>0.52992828134230385</v>
      </c>
      <c r="K1905" s="2">
        <f t="shared" si="770"/>
        <v>0.42843381303133499</v>
      </c>
      <c r="L1905" s="2">
        <f t="shared" si="771"/>
        <v>0</v>
      </c>
      <c r="M1905" s="2">
        <f t="shared" si="772"/>
        <v>4.163790562636116E-2</v>
      </c>
      <c r="N1905" s="63">
        <f t="shared" ref="N1905:S1905" si="778">SUM(N1872:N1904)</f>
        <v>415335</v>
      </c>
      <c r="O1905" s="63">
        <f t="shared" si="778"/>
        <v>335788</v>
      </c>
      <c r="P1905" s="63">
        <f t="shared" si="778"/>
        <v>0</v>
      </c>
      <c r="Q1905" s="63">
        <f t="shared" si="778"/>
        <v>27787</v>
      </c>
      <c r="R1905" s="63">
        <f t="shared" si="778"/>
        <v>2691</v>
      </c>
      <c r="S1905" s="63">
        <f t="shared" si="778"/>
        <v>982</v>
      </c>
      <c r="T1905" s="63"/>
      <c r="U1905" s="63"/>
      <c r="V1905" s="63"/>
      <c r="W1905" s="63"/>
      <c r="X1905" s="63">
        <f>SUM(X1872:X1904)</f>
        <v>1174</v>
      </c>
      <c r="Y1905" s="63"/>
      <c r="Z1905" s="63"/>
      <c r="AA1905" s="63"/>
      <c r="AB1905" s="63"/>
      <c r="AC1905" s="63"/>
      <c r="AD1905" s="63"/>
      <c r="AE1905" s="63"/>
      <c r="AF1905" s="63"/>
      <c r="AG1905" s="63"/>
      <c r="AH1905" s="63"/>
      <c r="AI1905" s="63"/>
      <c r="AJ1905" s="63"/>
      <c r="AK1905" s="63"/>
      <c r="AL1905" s="63"/>
      <c r="AM1905" s="63"/>
      <c r="AN1905" s="63"/>
      <c r="AO1905" s="63"/>
      <c r="AP1905" s="63"/>
      <c r="AQ1905" s="63"/>
      <c r="AS1905" s="5">
        <f>IF(Q1905&gt;0,RANK(Q1905,(N1905:P1905,Q1905:AE1905)),0)</f>
        <v>3</v>
      </c>
      <c r="AT1905" s="5">
        <f>IF(R1905&gt;0,RANK(R1905,(N1905:P1905,Q1905:AE1905)),0)</f>
        <v>4</v>
      </c>
      <c r="AU1905" s="5">
        <f>IF(T1905&gt;0,RANK(T1905,(N1905:P1905,Q1905:AE1905)),0)</f>
        <v>0</v>
      </c>
      <c r="AV1905" s="5">
        <f>IF(S1905&gt;0,RANK(S1905,(N1905:P1905,Q1905:AE1905)),0)</f>
        <v>6</v>
      </c>
      <c r="AW1905" s="2">
        <f t="shared" si="773"/>
        <v>3.5453590845121639E-2</v>
      </c>
      <c r="AX1905" s="2">
        <f t="shared" si="774"/>
        <v>3.4334621572757883E-3</v>
      </c>
      <c r="AY1905" s="2">
        <f t="shared" si="775"/>
        <v>0</v>
      </c>
      <c r="AZ1905" s="2">
        <f t="shared" si="776"/>
        <v>1.2529393676866682E-3</v>
      </c>
      <c r="BB1905" t="s">
        <v>2774</v>
      </c>
      <c r="BC1905" t="s">
        <v>548</v>
      </c>
      <c r="BF1905" s="111">
        <v>35</v>
      </c>
      <c r="BG1905" s="113"/>
      <c r="BH1905" s="111">
        <v>35</v>
      </c>
      <c r="BJ1905" s="5" t="s">
        <v>718</v>
      </c>
    </row>
    <row r="1906" spans="1:81">
      <c r="C1906" s="1"/>
      <c r="E1906" s="5"/>
      <c r="F1906" s="5"/>
      <c r="G1906" s="131"/>
      <c r="H1906" s="136"/>
      <c r="I1906" s="2"/>
      <c r="N1906" s="63"/>
      <c r="O1906" s="63"/>
      <c r="P1906" s="63"/>
      <c r="Q1906" s="63"/>
      <c r="R1906" s="63"/>
      <c r="S1906" s="63"/>
      <c r="T1906" s="63"/>
      <c r="U1906" s="63"/>
      <c r="V1906" s="63"/>
      <c r="W1906" s="63"/>
      <c r="X1906" s="63"/>
      <c r="Y1906" s="63"/>
      <c r="Z1906" s="63"/>
      <c r="AA1906" s="63"/>
      <c r="AB1906" s="63"/>
      <c r="AC1906" s="63"/>
      <c r="AD1906" s="63"/>
      <c r="AE1906" s="63"/>
      <c r="AF1906" s="63"/>
      <c r="AG1906" s="63"/>
      <c r="AH1906" s="63"/>
      <c r="AI1906" s="63"/>
      <c r="AJ1906" s="63"/>
      <c r="AK1906" s="63"/>
      <c r="AL1906" s="63"/>
      <c r="AM1906" s="63"/>
      <c r="AN1906" s="63"/>
      <c r="AO1906" s="63"/>
      <c r="AP1906" s="63"/>
      <c r="AQ1906" s="63"/>
      <c r="AS1906" s="5"/>
      <c r="AT1906" s="5"/>
      <c r="AU1906" s="5"/>
      <c r="AV1906" s="5"/>
      <c r="BF1906" s="111"/>
      <c r="BG1906" s="113"/>
      <c r="BH1906" s="117"/>
      <c r="BR1906" s="131" t="s">
        <v>3551</v>
      </c>
      <c r="BS1906" s="131" t="s">
        <v>3552</v>
      </c>
      <c r="BT1906" s="131" t="s">
        <v>3554</v>
      </c>
      <c r="BU1906" s="131" t="s">
        <v>3553</v>
      </c>
      <c r="BX1906" s="131" t="s">
        <v>3555</v>
      </c>
      <c r="BY1906" s="131" t="s">
        <v>3516</v>
      </c>
      <c r="BZ1906" s="131" t="s">
        <v>3500</v>
      </c>
    </row>
    <row r="1907" spans="1:81" hidden="1" outlineLevel="1">
      <c r="A1907" t="s">
        <v>236</v>
      </c>
      <c r="B1907" t="s">
        <v>195</v>
      </c>
      <c r="C1907" s="1">
        <f t="shared" ref="C1907:C1938" si="779">SUM(N1907:AQ1907)</f>
        <v>135767</v>
      </c>
      <c r="D1907" s="5">
        <f>IF(N1907&gt;0, RANK(N1907,(N1907:P1907,Q1907:AE1907)),0)</f>
        <v>1</v>
      </c>
      <c r="E1907" s="5">
        <f>IF(O1907&gt;0,RANK(O1907,(N1907:P1907,Q1907:AE1907)),0)</f>
        <v>2</v>
      </c>
      <c r="F1907" s="5">
        <f>IF(P1907&gt;0,RANK(P1907,(N1907:P1907,Q1907:AE1907)),0)</f>
        <v>0</v>
      </c>
      <c r="G1907" s="131">
        <f t="shared" si="765"/>
        <v>42492</v>
      </c>
      <c r="H1907" s="136">
        <f t="shared" si="766"/>
        <v>0.31297738036488987</v>
      </c>
      <c r="I1907" s="2"/>
      <c r="J1907" s="2">
        <f t="shared" ref="J1907:J1933" si="780">IF($C1907=0,"-",N1907/$C1907)</f>
        <v>0.64489898134303625</v>
      </c>
      <c r="K1907" s="2">
        <f t="shared" ref="K1907:K1933" si="781">IF($C1907=0,"-",O1907/$C1907)</f>
        <v>0.33192160097814638</v>
      </c>
      <c r="L1907" s="2">
        <f t="shared" ref="L1907:L1933" si="782">IF($C1907=0,"-",P1907/$C1907)</f>
        <v>0</v>
      </c>
      <c r="M1907" s="2">
        <f t="shared" ref="M1907:M1933" si="783">IF(C1907=0,"-",(1-J1907-K1907-L1907))</f>
        <v>2.3179417678817371E-2</v>
      </c>
      <c r="N1907" s="63">
        <f>BR1907+BS1907</f>
        <v>87556</v>
      </c>
      <c r="O1907" s="63">
        <f>BT1907+BU1907</f>
        <v>45064</v>
      </c>
      <c r="P1907" s="63"/>
      <c r="Q1907" s="63">
        <v>1361</v>
      </c>
      <c r="R1907" s="63">
        <v>1238</v>
      </c>
      <c r="S1907" s="63">
        <v>164</v>
      </c>
      <c r="T1907" s="63">
        <v>0</v>
      </c>
      <c r="U1907" s="63"/>
      <c r="V1907" s="63">
        <v>52</v>
      </c>
      <c r="W1907" s="63">
        <f>SUM(BX1907:BZ1907)</f>
        <v>332</v>
      </c>
      <c r="X1907" s="63">
        <v>0</v>
      </c>
      <c r="Y1907" s="63">
        <v>0</v>
      </c>
      <c r="Z1907" s="63"/>
      <c r="AA1907" s="63"/>
      <c r="AB1907" s="63"/>
      <c r="AC1907" s="63"/>
      <c r="AD1907" s="63">
        <v>0</v>
      </c>
      <c r="AE1907" s="63"/>
      <c r="AF1907" s="63"/>
      <c r="AG1907" s="63">
        <v>0</v>
      </c>
      <c r="AH1907" s="63"/>
      <c r="AI1907" s="63"/>
      <c r="AJ1907" s="63">
        <v>0</v>
      </c>
      <c r="AK1907" s="63"/>
      <c r="AL1907" s="63"/>
      <c r="AM1907" s="63"/>
      <c r="AN1907" s="63"/>
      <c r="AO1907" s="63"/>
      <c r="AP1907" s="63"/>
      <c r="AQ1907" s="63">
        <v>0</v>
      </c>
      <c r="AS1907" s="5">
        <f>IF(Q1907&gt;0,RANK(Q1907,(N1907:P1907,Q1907:AE1907)),0)</f>
        <v>3</v>
      </c>
      <c r="AT1907" s="5">
        <f>IF(R1907&gt;0,RANK(R1907,(N1907:P1907,Q1907:AE1907)),0)</f>
        <v>4</v>
      </c>
      <c r="AU1907" s="5">
        <f>IF(T1907&gt;0,RANK(T1907,(N1907:P1907,Q1907:AE1907)),0)</f>
        <v>0</v>
      </c>
      <c r="AV1907" s="5">
        <f>IF(S1907&gt;0,RANK(S1907,(N1907:P1907,Q1907:AE1907)),0)</f>
        <v>6</v>
      </c>
      <c r="AW1907" s="2">
        <f t="shared" ref="AW1907:AW1938" si="784">IF($C1907=0,"-",Q1907/$C1907)</f>
        <v>1.0024527315179683E-2</v>
      </c>
      <c r="AX1907" s="2">
        <f t="shared" ref="AX1907:AX1938" si="785">IF($C1907=0,"-",R1907/$C1907)</f>
        <v>9.118563421155362E-3</v>
      </c>
      <c r="AY1907" s="2">
        <f t="shared" ref="AY1907:AY1938" si="786">IF($C1907=0,"-",T1907/$C1907)</f>
        <v>0</v>
      </c>
      <c r="AZ1907" s="2">
        <f t="shared" ref="AZ1907:AZ1938" si="787">IF($C1907=0,"-",S1907/$C1907)</f>
        <v>1.2079518586990948E-3</v>
      </c>
      <c r="BB1907" t="s">
        <v>236</v>
      </c>
      <c r="BC1907" t="s">
        <v>195</v>
      </c>
      <c r="BF1907" s="111">
        <v>36</v>
      </c>
      <c r="BG1907" s="113">
        <v>1</v>
      </c>
      <c r="BH1907" s="117">
        <f t="shared" si="777"/>
        <v>36001</v>
      </c>
      <c r="BJ1907" s="5" t="s">
        <v>3185</v>
      </c>
      <c r="BK1907" s="63">
        <v>681</v>
      </c>
      <c r="BL1907" s="63">
        <v>88</v>
      </c>
      <c r="BN1907" s="63"/>
      <c r="BR1907" s="63">
        <v>83979</v>
      </c>
      <c r="BS1907" s="63">
        <v>3577</v>
      </c>
      <c r="BT1907" s="63">
        <v>40210</v>
      </c>
      <c r="BU1907" s="63">
        <v>4854</v>
      </c>
      <c r="BX1907" s="63">
        <v>332</v>
      </c>
      <c r="BY1907" s="63">
        <v>0</v>
      </c>
      <c r="CC1907" s="63"/>
    </row>
    <row r="1908" spans="1:81" hidden="1" outlineLevel="1">
      <c r="A1908" t="s">
        <v>2516</v>
      </c>
      <c r="B1908" t="s">
        <v>195</v>
      </c>
      <c r="C1908" s="1">
        <f t="shared" si="779"/>
        <v>16953</v>
      </c>
      <c r="D1908" s="5">
        <f>IF(N1908&gt;0, RANK(N1908,(N1908:P1908,Q1908:AE1908)),0)</f>
        <v>2</v>
      </c>
      <c r="E1908" s="5">
        <f>IF(O1908&gt;0,RANK(O1908,(N1908:P1908,Q1908:AE1908)),0)</f>
        <v>1</v>
      </c>
      <c r="F1908" s="5">
        <f>IF(P1908&gt;0,RANK(P1908,(N1908:P1908,Q1908:AE1908)),0)</f>
        <v>0</v>
      </c>
      <c r="G1908" s="131">
        <f t="shared" si="765"/>
        <v>4251</v>
      </c>
      <c r="H1908" s="136">
        <f t="shared" si="766"/>
        <v>0.25075207927800391</v>
      </c>
      <c r="I1908" s="2"/>
      <c r="J1908" s="2">
        <f t="shared" si="780"/>
        <v>0.36211879903261962</v>
      </c>
      <c r="K1908" s="2">
        <f t="shared" si="781"/>
        <v>0.61287087831062348</v>
      </c>
      <c r="L1908" s="2">
        <f t="shared" si="782"/>
        <v>0</v>
      </c>
      <c r="M1908" s="2">
        <f t="shared" si="783"/>
        <v>2.5010322656756956E-2</v>
      </c>
      <c r="N1908" s="63">
        <f t="shared" ref="N1908:N1968" si="788">BR1908+BS1908</f>
        <v>6139</v>
      </c>
      <c r="O1908" s="63">
        <f t="shared" ref="O1908:O1968" si="789">BT1908+BU1908</f>
        <v>10390</v>
      </c>
      <c r="P1908" s="63"/>
      <c r="Q1908" s="63">
        <v>168</v>
      </c>
      <c r="R1908" s="63">
        <v>162</v>
      </c>
      <c r="S1908" s="63">
        <v>28</v>
      </c>
      <c r="T1908" s="63">
        <v>0</v>
      </c>
      <c r="U1908" s="63"/>
      <c r="V1908" s="63">
        <v>8</v>
      </c>
      <c r="W1908" s="63">
        <f t="shared" ref="W1908:W1968" si="790">SUM(BX1908:BZ1908)</f>
        <v>58</v>
      </c>
      <c r="X1908" s="63">
        <v>0</v>
      </c>
      <c r="Y1908" s="63">
        <v>0</v>
      </c>
      <c r="Z1908" s="63"/>
      <c r="AA1908" s="63"/>
      <c r="AB1908" s="63"/>
      <c r="AC1908" s="63"/>
      <c r="AD1908" s="63">
        <v>0</v>
      </c>
      <c r="AE1908" s="63"/>
      <c r="AF1908" s="63"/>
      <c r="AG1908" s="63">
        <v>0</v>
      </c>
      <c r="AH1908" s="63"/>
      <c r="AI1908" s="63"/>
      <c r="AJ1908" s="63">
        <v>0</v>
      </c>
      <c r="AK1908" s="63"/>
      <c r="AL1908" s="63"/>
      <c r="AM1908" s="63"/>
      <c r="AN1908" s="63"/>
      <c r="AO1908" s="63"/>
      <c r="AP1908" s="63"/>
      <c r="AQ1908" s="63">
        <v>0</v>
      </c>
      <c r="AS1908" s="5">
        <f>IF(Q1908&gt;0,RANK(Q1908,(N1908:P1908,Q1908:AE1908)),0)</f>
        <v>3</v>
      </c>
      <c r="AT1908" s="5">
        <f>IF(R1908&gt;0,RANK(R1908,(N1908:P1908,Q1908:AE1908)),0)</f>
        <v>4</v>
      </c>
      <c r="AU1908" s="5">
        <f>IF(T1908&gt;0,RANK(T1908,(N1908:P1908,Q1908:AE1908)),0)</f>
        <v>0</v>
      </c>
      <c r="AV1908" s="5">
        <f>IF(S1908&gt;0,RANK(S1908,(N1908:P1908,Q1908:AE1908)),0)</f>
        <v>6</v>
      </c>
      <c r="AW1908" s="2">
        <f t="shared" si="784"/>
        <v>9.9097504866395326E-3</v>
      </c>
      <c r="AX1908" s="2">
        <f t="shared" si="785"/>
        <v>9.5558308264024061E-3</v>
      </c>
      <c r="AY1908" s="2">
        <f t="shared" si="786"/>
        <v>0</v>
      </c>
      <c r="AZ1908" s="2">
        <f t="shared" si="787"/>
        <v>1.6516250811065888E-3</v>
      </c>
      <c r="BB1908" t="s">
        <v>2516</v>
      </c>
      <c r="BC1908" t="s">
        <v>195</v>
      </c>
      <c r="BF1908" s="111">
        <v>36</v>
      </c>
      <c r="BG1908" s="113">
        <v>3</v>
      </c>
      <c r="BH1908" s="117">
        <f t="shared" si="777"/>
        <v>36003</v>
      </c>
      <c r="BJ1908" s="5" t="s">
        <v>3185</v>
      </c>
      <c r="BK1908" s="63">
        <v>532</v>
      </c>
      <c r="BL1908" s="63">
        <v>4</v>
      </c>
      <c r="BN1908" s="63"/>
      <c r="BR1908" s="63">
        <v>5866</v>
      </c>
      <c r="BS1908" s="63">
        <v>273</v>
      </c>
      <c r="BT1908" s="63">
        <v>9377</v>
      </c>
      <c r="BU1908" s="63">
        <v>1013</v>
      </c>
      <c r="BX1908" s="63">
        <v>58</v>
      </c>
      <c r="BY1908" s="63">
        <v>0</v>
      </c>
      <c r="CC1908" s="63"/>
    </row>
    <row r="1909" spans="1:81" hidden="1" outlineLevel="1">
      <c r="A1909" t="s">
        <v>1377</v>
      </c>
      <c r="B1909" t="s">
        <v>195</v>
      </c>
      <c r="C1909" s="1">
        <f t="shared" si="779"/>
        <v>81565</v>
      </c>
      <c r="D1909" s="5">
        <f>IF(N1909&gt;0, RANK(N1909,(N1909:P1909,Q1909:AE1909)),0)</f>
        <v>1</v>
      </c>
      <c r="E1909" s="5">
        <f>IF(O1909&gt;0,RANK(O1909,(N1909:P1909,Q1909:AE1909)),0)</f>
        <v>2</v>
      </c>
      <c r="F1909" s="5">
        <f>IF(P1909&gt;0,RANK(P1909,(N1909:P1909,Q1909:AE1909)),0)</f>
        <v>0</v>
      </c>
      <c r="G1909" s="131">
        <f t="shared" si="765"/>
        <v>4329</v>
      </c>
      <c r="H1909" s="136">
        <f t="shared" si="766"/>
        <v>5.3074235272482069E-2</v>
      </c>
      <c r="I1909" s="2"/>
      <c r="J1909" s="2">
        <f t="shared" si="780"/>
        <v>0.51455894072212349</v>
      </c>
      <c r="K1909" s="2">
        <f t="shared" si="781"/>
        <v>0.46148470544964137</v>
      </c>
      <c r="L1909" s="2">
        <f t="shared" si="782"/>
        <v>0</v>
      </c>
      <c r="M1909" s="2">
        <f t="shared" si="783"/>
        <v>2.3956353828235133E-2</v>
      </c>
      <c r="N1909" s="63">
        <f t="shared" si="788"/>
        <v>41970</v>
      </c>
      <c r="O1909" s="63">
        <f t="shared" si="789"/>
        <v>37641</v>
      </c>
      <c r="P1909" s="63"/>
      <c r="Q1909" s="63">
        <v>915</v>
      </c>
      <c r="R1909" s="63">
        <v>723</v>
      </c>
      <c r="S1909" s="63">
        <v>106</v>
      </c>
      <c r="T1909" s="63">
        <v>0</v>
      </c>
      <c r="U1909" s="63"/>
      <c r="V1909" s="63">
        <v>21</v>
      </c>
      <c r="W1909" s="63">
        <f t="shared" si="790"/>
        <v>189</v>
      </c>
      <c r="X1909" s="63">
        <v>0</v>
      </c>
      <c r="Y1909" s="63">
        <v>0</v>
      </c>
      <c r="Z1909" s="63"/>
      <c r="AA1909" s="63"/>
      <c r="AB1909" s="63"/>
      <c r="AC1909" s="63"/>
      <c r="AD1909" s="63">
        <v>0</v>
      </c>
      <c r="AE1909" s="63"/>
      <c r="AF1909" s="63"/>
      <c r="AG1909" s="63">
        <v>0</v>
      </c>
      <c r="AH1909" s="63"/>
      <c r="AI1909" s="63"/>
      <c r="AJ1909" s="63">
        <v>0</v>
      </c>
      <c r="AK1909" s="63"/>
      <c r="AL1909" s="63"/>
      <c r="AM1909" s="63"/>
      <c r="AN1909" s="63"/>
      <c r="AO1909" s="63"/>
      <c r="AP1909" s="63"/>
      <c r="AQ1909" s="63">
        <v>0</v>
      </c>
      <c r="AS1909" s="5">
        <f>IF(Q1909&gt;0,RANK(Q1909,(N1909:P1909,Q1909:AE1909)),0)</f>
        <v>3</v>
      </c>
      <c r="AT1909" s="5">
        <f>IF(R1909&gt;0,RANK(R1909,(N1909:P1909,Q1909:AE1909)),0)</f>
        <v>4</v>
      </c>
      <c r="AU1909" s="5">
        <f>IF(T1909&gt;0,RANK(T1909,(N1909:P1909,Q1909:AE1909)),0)</f>
        <v>0</v>
      </c>
      <c r="AV1909" s="5">
        <f>IF(S1909&gt;0,RANK(S1909,(N1909:P1909,Q1909:AE1909)),0)</f>
        <v>6</v>
      </c>
      <c r="AW1909" s="2">
        <f t="shared" si="784"/>
        <v>1.1218046956415128E-2</v>
      </c>
      <c r="AX1909" s="2">
        <f t="shared" si="785"/>
        <v>8.8640961196591681E-3</v>
      </c>
      <c r="AY1909" s="2">
        <f t="shared" si="786"/>
        <v>0</v>
      </c>
      <c r="AZ1909" s="2">
        <f t="shared" si="787"/>
        <v>1.2995770244590204E-3</v>
      </c>
      <c r="BB1909" t="s">
        <v>1377</v>
      </c>
      <c r="BC1909" t="s">
        <v>195</v>
      </c>
      <c r="BF1909" s="111">
        <v>36</v>
      </c>
      <c r="BG1909" s="113">
        <v>7</v>
      </c>
      <c r="BH1909" s="117">
        <f t="shared" si="777"/>
        <v>36007</v>
      </c>
      <c r="BJ1909" s="5" t="s">
        <v>3185</v>
      </c>
      <c r="BK1909" s="63">
        <v>606</v>
      </c>
      <c r="BL1909" s="63">
        <v>56</v>
      </c>
      <c r="BN1909" s="63"/>
      <c r="BR1909" s="63">
        <v>39971</v>
      </c>
      <c r="BS1909" s="63">
        <v>1999</v>
      </c>
      <c r="BT1909" s="63">
        <v>34708</v>
      </c>
      <c r="BU1909" s="63">
        <v>2933</v>
      </c>
      <c r="BX1909" s="63">
        <v>189</v>
      </c>
      <c r="BY1909" s="63">
        <v>0</v>
      </c>
      <c r="CC1909" s="63"/>
    </row>
    <row r="1910" spans="1:81" hidden="1" outlineLevel="1">
      <c r="A1910" t="s">
        <v>1439</v>
      </c>
      <c r="B1910" t="s">
        <v>195</v>
      </c>
      <c r="C1910" s="1">
        <f t="shared" si="779"/>
        <v>29767</v>
      </c>
      <c r="D1910" s="5">
        <f>IF(N1910&gt;0, RANK(N1910,(N1910:P1910,Q1910:AE1910)),0)</f>
        <v>2</v>
      </c>
      <c r="E1910" s="5">
        <f>IF(O1910&gt;0,RANK(O1910,(N1910:P1910,Q1910:AE1910)),0)</f>
        <v>1</v>
      </c>
      <c r="F1910" s="5">
        <f>IF(P1910&gt;0,RANK(P1910,(N1910:P1910,Q1910:AE1910)),0)</f>
        <v>0</v>
      </c>
      <c r="G1910" s="131">
        <f t="shared" si="765"/>
        <v>3920</v>
      </c>
      <c r="H1910" s="136">
        <f t="shared" si="766"/>
        <v>0.13168945476534416</v>
      </c>
      <c r="I1910" s="2"/>
      <c r="J1910" s="2">
        <f t="shared" si="780"/>
        <v>0.42493365135888733</v>
      </c>
      <c r="K1910" s="2">
        <f t="shared" si="781"/>
        <v>0.55662310612423149</v>
      </c>
      <c r="L1910" s="2">
        <f t="shared" si="782"/>
        <v>0</v>
      </c>
      <c r="M1910" s="2">
        <f t="shared" si="783"/>
        <v>1.8443242516881231E-2</v>
      </c>
      <c r="N1910" s="63">
        <f t="shared" si="788"/>
        <v>12649</v>
      </c>
      <c r="O1910" s="63">
        <f t="shared" si="789"/>
        <v>16569</v>
      </c>
      <c r="P1910" s="63"/>
      <c r="Q1910" s="63">
        <v>274</v>
      </c>
      <c r="R1910" s="63">
        <v>201</v>
      </c>
      <c r="S1910" s="63">
        <v>59</v>
      </c>
      <c r="T1910" s="63">
        <v>0</v>
      </c>
      <c r="U1910" s="63"/>
      <c r="V1910" s="63">
        <v>13</v>
      </c>
      <c r="W1910" s="63">
        <f t="shared" si="790"/>
        <v>0</v>
      </c>
      <c r="X1910" s="63">
        <v>1</v>
      </c>
      <c r="Y1910" s="63">
        <v>0</v>
      </c>
      <c r="Z1910" s="63"/>
      <c r="AA1910" s="63"/>
      <c r="AB1910" s="63"/>
      <c r="AC1910" s="63"/>
      <c r="AD1910" s="63">
        <v>0</v>
      </c>
      <c r="AE1910" s="63"/>
      <c r="AF1910" s="63"/>
      <c r="AG1910" s="63">
        <v>1</v>
      </c>
      <c r="AH1910" s="63"/>
      <c r="AI1910" s="63"/>
      <c r="AJ1910" s="63">
        <v>0</v>
      </c>
      <c r="AK1910" s="63"/>
      <c r="AL1910" s="63"/>
      <c r="AM1910" s="63"/>
      <c r="AN1910" s="63"/>
      <c r="AO1910" s="63"/>
      <c r="AP1910" s="63"/>
      <c r="AQ1910" s="63">
        <v>0</v>
      </c>
      <c r="AS1910" s="5">
        <f>IF(Q1910&gt;0,RANK(Q1910,(N1910:P1910,Q1910:AE1910)),0)</f>
        <v>3</v>
      </c>
      <c r="AT1910" s="5">
        <f>IF(R1910&gt;0,RANK(R1910,(N1910:P1910,Q1910:AE1910)),0)</f>
        <v>4</v>
      </c>
      <c r="AU1910" s="5">
        <f>IF(T1910&gt;0,RANK(T1910,(N1910:P1910,Q1910:AE1910)),0)</f>
        <v>0</v>
      </c>
      <c r="AV1910" s="5">
        <f>IF(S1910&gt;0,RANK(S1910,(N1910:P1910,Q1910:AE1910)),0)</f>
        <v>5</v>
      </c>
      <c r="AW1910" s="2">
        <f t="shared" si="784"/>
        <v>9.2048241341082405E-3</v>
      </c>
      <c r="AX1910" s="2">
        <f t="shared" si="785"/>
        <v>6.7524439815903519E-3</v>
      </c>
      <c r="AY1910" s="2">
        <f t="shared" si="786"/>
        <v>0</v>
      </c>
      <c r="AZ1910" s="2">
        <f t="shared" si="787"/>
        <v>1.9820606712130885E-3</v>
      </c>
      <c r="BB1910" t="s">
        <v>1439</v>
      </c>
      <c r="BC1910" t="s">
        <v>195</v>
      </c>
      <c r="BF1910" s="111">
        <v>36</v>
      </c>
      <c r="BG1910" s="113">
        <v>9</v>
      </c>
      <c r="BH1910" s="117">
        <f t="shared" si="777"/>
        <v>36009</v>
      </c>
      <c r="BJ1910" s="5" t="s">
        <v>3185</v>
      </c>
      <c r="BK1910" s="63">
        <v>346</v>
      </c>
      <c r="BL1910" s="63">
        <v>0</v>
      </c>
      <c r="BN1910" s="63"/>
      <c r="BR1910" s="63">
        <v>12040</v>
      </c>
      <c r="BS1910" s="63">
        <v>609</v>
      </c>
      <c r="BT1910" s="63">
        <v>14655</v>
      </c>
      <c r="BU1910" s="63">
        <v>1914</v>
      </c>
      <c r="BX1910" s="63">
        <v>0</v>
      </c>
      <c r="BY1910" s="63">
        <v>0</v>
      </c>
      <c r="CC1910" s="63"/>
    </row>
    <row r="1911" spans="1:81" hidden="1" outlineLevel="1">
      <c r="A1911" t="s">
        <v>942</v>
      </c>
      <c r="B1911" t="s">
        <v>195</v>
      </c>
      <c r="C1911" s="1">
        <f t="shared" si="779"/>
        <v>31161</v>
      </c>
      <c r="D1911" s="5">
        <f>IF(N1911&gt;0, RANK(N1911,(N1911:P1911,Q1911:AE1911)),0)</f>
        <v>1</v>
      </c>
      <c r="E1911" s="5">
        <f>IF(O1911&gt;0,RANK(O1911,(N1911:P1911,Q1911:AE1911)),0)</f>
        <v>2</v>
      </c>
      <c r="F1911" s="5">
        <f>IF(P1911&gt;0,RANK(P1911,(N1911:P1911,Q1911:AE1911)),0)</f>
        <v>0</v>
      </c>
      <c r="G1911" s="131">
        <f t="shared" si="765"/>
        <v>3553</v>
      </c>
      <c r="H1911" s="136">
        <f t="shared" si="766"/>
        <v>0.11402073104200763</v>
      </c>
      <c r="I1911" s="2"/>
      <c r="J1911" s="2">
        <f t="shared" si="780"/>
        <v>0.54577837681717534</v>
      </c>
      <c r="K1911" s="2">
        <f t="shared" si="781"/>
        <v>0.43175764577516768</v>
      </c>
      <c r="L1911" s="2">
        <f t="shared" si="782"/>
        <v>0</v>
      </c>
      <c r="M1911" s="2">
        <f t="shared" si="783"/>
        <v>2.2463977407656988E-2</v>
      </c>
      <c r="N1911" s="63">
        <f t="shared" si="788"/>
        <v>17007</v>
      </c>
      <c r="O1911" s="63">
        <f t="shared" si="789"/>
        <v>13454</v>
      </c>
      <c r="P1911" s="63"/>
      <c r="Q1911" s="63">
        <v>285</v>
      </c>
      <c r="R1911" s="63">
        <v>243</v>
      </c>
      <c r="S1911" s="63">
        <v>81</v>
      </c>
      <c r="T1911" s="63">
        <v>0</v>
      </c>
      <c r="U1911" s="63"/>
      <c r="V1911" s="63">
        <v>11</v>
      </c>
      <c r="W1911" s="63">
        <f t="shared" si="790"/>
        <v>78</v>
      </c>
      <c r="X1911" s="63">
        <v>2</v>
      </c>
      <c r="Y1911" s="63">
        <v>0</v>
      </c>
      <c r="Z1911" s="63"/>
      <c r="AA1911" s="63"/>
      <c r="AB1911" s="63"/>
      <c r="AC1911" s="63"/>
      <c r="AD1911" s="63">
        <v>0</v>
      </c>
      <c r="AE1911" s="63"/>
      <c r="AF1911" s="63"/>
      <c r="AG1911" s="63">
        <v>0</v>
      </c>
      <c r="AH1911" s="63"/>
      <c r="AI1911" s="63"/>
      <c r="AJ1911" s="63">
        <v>0</v>
      </c>
      <c r="AK1911" s="63"/>
      <c r="AL1911" s="63"/>
      <c r="AM1911" s="63"/>
      <c r="AN1911" s="63"/>
      <c r="AO1911" s="63"/>
      <c r="AP1911" s="63"/>
      <c r="AQ1911" s="63">
        <v>0</v>
      </c>
      <c r="AS1911" s="5">
        <f>IF(Q1911&gt;0,RANK(Q1911,(N1911:P1911,Q1911:AE1911)),0)</f>
        <v>3</v>
      </c>
      <c r="AT1911" s="5">
        <f>IF(R1911&gt;0,RANK(R1911,(N1911:P1911,Q1911:AE1911)),0)</f>
        <v>4</v>
      </c>
      <c r="AU1911" s="5">
        <f>IF(T1911&gt;0,RANK(T1911,(N1911:P1911,Q1911:AE1911)),0)</f>
        <v>0</v>
      </c>
      <c r="AV1911" s="5">
        <f>IF(S1911&gt;0,RANK(S1911,(N1911:P1911,Q1911:AE1911)),0)</f>
        <v>5</v>
      </c>
      <c r="AW1911" s="2">
        <f t="shared" si="784"/>
        <v>9.1460479445460673E-3</v>
      </c>
      <c r="AX1911" s="2">
        <f t="shared" si="785"/>
        <v>7.7982093000866469E-3</v>
      </c>
      <c r="AY1911" s="2">
        <f t="shared" si="786"/>
        <v>0</v>
      </c>
      <c r="AZ1911" s="2">
        <f t="shared" si="787"/>
        <v>2.5994031000288824E-3</v>
      </c>
      <c r="BB1911" t="s">
        <v>942</v>
      </c>
      <c r="BC1911" t="s">
        <v>195</v>
      </c>
      <c r="BF1911" s="111">
        <v>36</v>
      </c>
      <c r="BG1911" s="113">
        <v>11</v>
      </c>
      <c r="BH1911" s="117">
        <f t="shared" si="777"/>
        <v>36011</v>
      </c>
      <c r="BJ1911" s="5" t="s">
        <v>3185</v>
      </c>
      <c r="BK1911" s="63">
        <v>5355</v>
      </c>
      <c r="BL1911" s="63">
        <v>0</v>
      </c>
      <c r="BN1911" s="63"/>
      <c r="BR1911" s="63">
        <v>16105</v>
      </c>
      <c r="BS1911" s="63">
        <v>902</v>
      </c>
      <c r="BT1911" s="63">
        <v>11646</v>
      </c>
      <c r="BU1911" s="63">
        <v>1808</v>
      </c>
      <c r="BX1911" s="63">
        <f>78-34</f>
        <v>44</v>
      </c>
      <c r="BY1911" s="63">
        <v>0</v>
      </c>
      <c r="BZ1911" s="63">
        <v>34</v>
      </c>
      <c r="CC1911" s="63"/>
    </row>
    <row r="1912" spans="1:81" hidden="1" outlineLevel="1">
      <c r="A1912" t="s">
        <v>1378</v>
      </c>
      <c r="B1912" t="s">
        <v>195</v>
      </c>
      <c r="C1912" s="1">
        <f t="shared" si="779"/>
        <v>52852</v>
      </c>
      <c r="D1912" s="5">
        <f>IF(N1912&gt;0, RANK(N1912,(N1912:P1912,Q1912:AE1912)),0)</f>
        <v>2</v>
      </c>
      <c r="E1912" s="5">
        <f>IF(O1912&gt;0,RANK(O1912,(N1912:P1912,Q1912:AE1912)),0)</f>
        <v>1</v>
      </c>
      <c r="F1912" s="5">
        <f>IF(P1912&gt;0,RANK(P1912,(N1912:P1912,Q1912:AE1912)),0)</f>
        <v>0</v>
      </c>
      <c r="G1912" s="131">
        <f t="shared" si="765"/>
        <v>4159</v>
      </c>
      <c r="H1912" s="136">
        <f t="shared" si="766"/>
        <v>7.8691440248240374E-2</v>
      </c>
      <c r="I1912" s="2"/>
      <c r="J1912" s="2">
        <f t="shared" si="780"/>
        <v>0.45054113373193067</v>
      </c>
      <c r="K1912" s="2">
        <f t="shared" si="781"/>
        <v>0.52923257398017109</v>
      </c>
      <c r="L1912" s="2">
        <f t="shared" si="782"/>
        <v>0</v>
      </c>
      <c r="M1912" s="2">
        <f t="shared" si="783"/>
        <v>2.0226292287898184E-2</v>
      </c>
      <c r="N1912" s="63">
        <f t="shared" si="788"/>
        <v>23812</v>
      </c>
      <c r="O1912" s="63">
        <f t="shared" si="789"/>
        <v>27971</v>
      </c>
      <c r="P1912" s="63"/>
      <c r="Q1912" s="63">
        <v>504</v>
      </c>
      <c r="R1912" s="63">
        <v>324</v>
      </c>
      <c r="S1912" s="63">
        <v>58</v>
      </c>
      <c r="T1912" s="63">
        <v>0</v>
      </c>
      <c r="U1912" s="63"/>
      <c r="V1912" s="63">
        <v>17</v>
      </c>
      <c r="W1912" s="63">
        <f t="shared" si="790"/>
        <v>166</v>
      </c>
      <c r="X1912" s="63">
        <v>0</v>
      </c>
      <c r="Y1912" s="63">
        <v>0</v>
      </c>
      <c r="Z1912" s="63"/>
      <c r="AA1912" s="63"/>
      <c r="AB1912" s="63"/>
      <c r="AC1912" s="63"/>
      <c r="AD1912" s="63">
        <v>0</v>
      </c>
      <c r="AE1912" s="63"/>
      <c r="AF1912" s="63"/>
      <c r="AG1912" s="63">
        <v>0</v>
      </c>
      <c r="AH1912" s="63"/>
      <c r="AI1912" s="63"/>
      <c r="AJ1912" s="63">
        <v>0</v>
      </c>
      <c r="AK1912" s="63"/>
      <c r="AL1912" s="63"/>
      <c r="AM1912" s="63"/>
      <c r="AN1912" s="63"/>
      <c r="AO1912" s="63"/>
      <c r="AP1912" s="63"/>
      <c r="AQ1912" s="63">
        <v>0</v>
      </c>
      <c r="AS1912" s="5">
        <f>IF(Q1912&gt;0,RANK(Q1912,(N1912:P1912,Q1912:AE1912)),0)</f>
        <v>3</v>
      </c>
      <c r="AT1912" s="5">
        <f>IF(R1912&gt;0,RANK(R1912,(N1912:P1912,Q1912:AE1912)),0)</f>
        <v>4</v>
      </c>
      <c r="AU1912" s="5">
        <f>IF(T1912&gt;0,RANK(T1912,(N1912:P1912,Q1912:AE1912)),0)</f>
        <v>0</v>
      </c>
      <c r="AV1912" s="5">
        <f>IF(S1912&gt;0,RANK(S1912,(N1912:P1912,Q1912:AE1912)),0)</f>
        <v>6</v>
      </c>
      <c r="AW1912" s="2">
        <f t="shared" si="784"/>
        <v>9.5360629682888064E-3</v>
      </c>
      <c r="AX1912" s="2">
        <f t="shared" si="785"/>
        <v>6.1303261938999466E-3</v>
      </c>
      <c r="AY1912" s="2">
        <f t="shared" si="786"/>
        <v>0</v>
      </c>
      <c r="AZ1912" s="2">
        <f t="shared" si="787"/>
        <v>1.0974040717475213E-3</v>
      </c>
      <c r="BB1912" t="s">
        <v>1378</v>
      </c>
      <c r="BC1912" t="s">
        <v>195</v>
      </c>
      <c r="BF1912" s="111">
        <v>36</v>
      </c>
      <c r="BG1912" s="113">
        <v>13</v>
      </c>
      <c r="BH1912" s="117">
        <f t="shared" si="777"/>
        <v>36013</v>
      </c>
      <c r="BJ1912" s="5" t="s">
        <v>3185</v>
      </c>
      <c r="BK1912" s="63">
        <v>331</v>
      </c>
      <c r="BL1912" s="63">
        <v>0</v>
      </c>
      <c r="BN1912" s="63"/>
      <c r="BR1912" s="63">
        <v>22463</v>
      </c>
      <c r="BS1912" s="63">
        <v>1349</v>
      </c>
      <c r="BT1912" s="63">
        <v>24266</v>
      </c>
      <c r="BU1912" s="63">
        <v>3705</v>
      </c>
      <c r="BX1912" s="63">
        <v>166</v>
      </c>
      <c r="BY1912" s="63">
        <v>0</v>
      </c>
      <c r="CC1912" s="63"/>
    </row>
    <row r="1913" spans="1:81" hidden="1" outlineLevel="1">
      <c r="A1913" t="s">
        <v>2047</v>
      </c>
      <c r="B1913" t="s">
        <v>195</v>
      </c>
      <c r="C1913" s="1">
        <f t="shared" si="779"/>
        <v>35010</v>
      </c>
      <c r="D1913" s="5">
        <f>IF(N1913&gt;0, RANK(N1913,(N1913:P1913,Q1913:AE1913)),0)</f>
        <v>2</v>
      </c>
      <c r="E1913" s="5">
        <f>IF(O1913&gt;0,RANK(O1913,(N1913:P1913,Q1913:AE1913)),0)</f>
        <v>1</v>
      </c>
      <c r="F1913" s="5">
        <f>IF(P1913&gt;0,RANK(P1913,(N1913:P1913,Q1913:AE1913)),0)</f>
        <v>0</v>
      </c>
      <c r="G1913" s="131">
        <f t="shared" si="765"/>
        <v>815</v>
      </c>
      <c r="H1913" s="136">
        <f t="shared" si="766"/>
        <v>2.3279063124821479E-2</v>
      </c>
      <c r="I1913" s="2"/>
      <c r="J1913" s="2">
        <f t="shared" si="780"/>
        <v>0.479777206512425</v>
      </c>
      <c r="K1913" s="2">
        <f t="shared" si="781"/>
        <v>0.50305626963724648</v>
      </c>
      <c r="L1913" s="2">
        <f t="shared" si="782"/>
        <v>0</v>
      </c>
      <c r="M1913" s="2">
        <f t="shared" si="783"/>
        <v>1.7166523850328463E-2</v>
      </c>
      <c r="N1913" s="63">
        <f t="shared" si="788"/>
        <v>16797</v>
      </c>
      <c r="O1913" s="63">
        <f t="shared" si="789"/>
        <v>17612</v>
      </c>
      <c r="P1913" s="63"/>
      <c r="Q1913" s="63">
        <v>310</v>
      </c>
      <c r="R1913" s="63">
        <v>151</v>
      </c>
      <c r="S1913" s="63">
        <v>73</v>
      </c>
      <c r="T1913" s="63">
        <v>0</v>
      </c>
      <c r="U1913" s="63"/>
      <c r="V1913" s="63">
        <v>4</v>
      </c>
      <c r="W1913" s="63">
        <f t="shared" si="790"/>
        <v>63</v>
      </c>
      <c r="X1913" s="63">
        <v>0</v>
      </c>
      <c r="Y1913" s="63">
        <v>0</v>
      </c>
      <c r="Z1913" s="63"/>
      <c r="AA1913" s="63"/>
      <c r="AB1913" s="63"/>
      <c r="AC1913" s="63"/>
      <c r="AD1913" s="63">
        <v>0</v>
      </c>
      <c r="AE1913" s="63"/>
      <c r="AF1913" s="63"/>
      <c r="AG1913" s="63">
        <v>0</v>
      </c>
      <c r="AH1913" s="63"/>
      <c r="AI1913" s="63"/>
      <c r="AJ1913" s="63">
        <v>0</v>
      </c>
      <c r="AK1913" s="63"/>
      <c r="AL1913" s="63"/>
      <c r="AM1913" s="63"/>
      <c r="AN1913" s="63"/>
      <c r="AO1913" s="63"/>
      <c r="AP1913" s="63"/>
      <c r="AQ1913" s="63">
        <v>0</v>
      </c>
      <c r="AS1913" s="5">
        <f>IF(Q1913&gt;0,RANK(Q1913,(N1913:P1913,Q1913:AE1913)),0)</f>
        <v>3</v>
      </c>
      <c r="AT1913" s="5">
        <f>IF(R1913&gt;0,RANK(R1913,(N1913:P1913,Q1913:AE1913)),0)</f>
        <v>4</v>
      </c>
      <c r="AU1913" s="5">
        <f>IF(T1913&gt;0,RANK(T1913,(N1913:P1913,Q1913:AE1913)),0)</f>
        <v>0</v>
      </c>
      <c r="AV1913" s="5">
        <f>IF(S1913&gt;0,RANK(S1913,(N1913:P1913,Q1913:AE1913)),0)</f>
        <v>5</v>
      </c>
      <c r="AW1913" s="2">
        <f t="shared" si="784"/>
        <v>8.8546129677235068E-3</v>
      </c>
      <c r="AX1913" s="2">
        <f t="shared" si="785"/>
        <v>4.3130534133104829E-3</v>
      </c>
      <c r="AY1913" s="2">
        <f t="shared" si="786"/>
        <v>0</v>
      </c>
      <c r="AZ1913" s="2">
        <f t="shared" si="787"/>
        <v>2.0851185375606969E-3</v>
      </c>
      <c r="BB1913" t="s">
        <v>2047</v>
      </c>
      <c r="BC1913" t="s">
        <v>195</v>
      </c>
      <c r="BF1913" s="111">
        <v>36</v>
      </c>
      <c r="BG1913" s="113">
        <v>15</v>
      </c>
      <c r="BH1913" s="117">
        <f t="shared" si="777"/>
        <v>36015</v>
      </c>
      <c r="BJ1913" s="5" t="s">
        <v>3185</v>
      </c>
      <c r="BK1913" s="63">
        <v>193</v>
      </c>
      <c r="BL1913" s="63">
        <v>0</v>
      </c>
      <c r="BN1913" s="63"/>
      <c r="BR1913" s="63">
        <v>16205</v>
      </c>
      <c r="BS1913" s="63">
        <v>592</v>
      </c>
      <c r="BT1913" s="63">
        <v>16138</v>
      </c>
      <c r="BU1913" s="63">
        <v>1474</v>
      </c>
      <c r="BX1913" s="63">
        <v>63</v>
      </c>
      <c r="BY1913" s="63">
        <v>0</v>
      </c>
      <c r="CC1913" s="63"/>
    </row>
    <row r="1914" spans="1:81" hidden="1" outlineLevel="1">
      <c r="A1914" t="s">
        <v>1080</v>
      </c>
      <c r="B1914" t="s">
        <v>195</v>
      </c>
      <c r="C1914" s="1">
        <f t="shared" si="779"/>
        <v>19314</v>
      </c>
      <c r="D1914" s="5">
        <f>IF(N1914&gt;0, RANK(N1914,(N1914:P1914,Q1914:AE1914)),0)</f>
        <v>2</v>
      </c>
      <c r="E1914" s="5">
        <f>IF(O1914&gt;0,RANK(O1914,(N1914:P1914,Q1914:AE1914)),0)</f>
        <v>1</v>
      </c>
      <c r="F1914" s="5">
        <f>IF(P1914&gt;0,RANK(P1914,(N1914:P1914,Q1914:AE1914)),0)</f>
        <v>0</v>
      </c>
      <c r="G1914" s="131">
        <f t="shared" si="765"/>
        <v>597</v>
      </c>
      <c r="H1914" s="136">
        <f t="shared" si="766"/>
        <v>3.0910220565392978E-2</v>
      </c>
      <c r="I1914" s="2"/>
      <c r="J1914" s="2">
        <f t="shared" si="780"/>
        <v>0.47198923060992026</v>
      </c>
      <c r="K1914" s="2">
        <f t="shared" si="781"/>
        <v>0.50289945117531321</v>
      </c>
      <c r="L1914" s="2">
        <f t="shared" si="782"/>
        <v>0</v>
      </c>
      <c r="M1914" s="2">
        <f t="shared" si="783"/>
        <v>2.5111318214766531E-2</v>
      </c>
      <c r="N1914" s="63">
        <f t="shared" si="788"/>
        <v>9116</v>
      </c>
      <c r="O1914" s="63">
        <f t="shared" si="789"/>
        <v>9713</v>
      </c>
      <c r="P1914" s="63"/>
      <c r="Q1914" s="63">
        <v>218</v>
      </c>
      <c r="R1914" s="63">
        <v>157</v>
      </c>
      <c r="S1914" s="63">
        <v>46</v>
      </c>
      <c r="T1914" s="63">
        <v>0</v>
      </c>
      <c r="U1914" s="63"/>
      <c r="V1914" s="63">
        <v>6</v>
      </c>
      <c r="W1914" s="63">
        <f t="shared" si="790"/>
        <v>58</v>
      </c>
      <c r="X1914" s="63">
        <v>0</v>
      </c>
      <c r="Y1914" s="63">
        <v>0</v>
      </c>
      <c r="Z1914" s="63"/>
      <c r="AA1914" s="63"/>
      <c r="AB1914" s="63"/>
      <c r="AC1914" s="63"/>
      <c r="AD1914" s="63">
        <v>0</v>
      </c>
      <c r="AE1914" s="63"/>
      <c r="AF1914" s="63"/>
      <c r="AG1914" s="63">
        <v>0</v>
      </c>
      <c r="AH1914" s="63"/>
      <c r="AI1914" s="63"/>
      <c r="AJ1914" s="63">
        <v>0</v>
      </c>
      <c r="AK1914" s="63"/>
      <c r="AL1914" s="63"/>
      <c r="AM1914" s="63"/>
      <c r="AN1914" s="63"/>
      <c r="AO1914" s="63"/>
      <c r="AP1914" s="63"/>
      <c r="AQ1914" s="63">
        <v>0</v>
      </c>
      <c r="AS1914" s="5">
        <f>IF(Q1914&gt;0,RANK(Q1914,(N1914:P1914,Q1914:AE1914)),0)</f>
        <v>3</v>
      </c>
      <c r="AT1914" s="5">
        <f>IF(R1914&gt;0,RANK(R1914,(N1914:P1914,Q1914:AE1914)),0)</f>
        <v>4</v>
      </c>
      <c r="AU1914" s="5">
        <f>IF(T1914&gt;0,RANK(T1914,(N1914:P1914,Q1914:AE1914)),0)</f>
        <v>0</v>
      </c>
      <c r="AV1914" s="5">
        <f>IF(S1914&gt;0,RANK(S1914,(N1914:P1914,Q1914:AE1914)),0)</f>
        <v>6</v>
      </c>
      <c r="AW1914" s="2">
        <f t="shared" si="784"/>
        <v>1.1287149218183702E-2</v>
      </c>
      <c r="AX1914" s="2">
        <f t="shared" si="785"/>
        <v>8.1288184736460593E-3</v>
      </c>
      <c r="AY1914" s="2">
        <f t="shared" si="786"/>
        <v>0</v>
      </c>
      <c r="AZ1914" s="2">
        <f t="shared" si="787"/>
        <v>2.3816920368644507E-3</v>
      </c>
      <c r="BB1914" t="s">
        <v>1080</v>
      </c>
      <c r="BC1914" t="s">
        <v>195</v>
      </c>
      <c r="BF1914" s="111">
        <v>36</v>
      </c>
      <c r="BG1914" s="113">
        <v>17</v>
      </c>
      <c r="BH1914" s="117">
        <f t="shared" si="777"/>
        <v>36017</v>
      </c>
      <c r="BJ1914" s="5" t="s">
        <v>3185</v>
      </c>
      <c r="BK1914" s="63">
        <v>136</v>
      </c>
      <c r="BL1914" s="63">
        <v>11</v>
      </c>
      <c r="BN1914" s="63"/>
      <c r="BR1914" s="63">
        <v>8642</v>
      </c>
      <c r="BS1914" s="63">
        <v>474</v>
      </c>
      <c r="BT1914" s="63">
        <v>8922</v>
      </c>
      <c r="BU1914" s="63">
        <v>791</v>
      </c>
      <c r="BX1914" s="63">
        <v>58</v>
      </c>
      <c r="BY1914" s="63">
        <v>0</v>
      </c>
      <c r="CC1914" s="63"/>
    </row>
    <row r="1915" spans="1:81" hidden="1" outlineLevel="1">
      <c r="A1915" t="s">
        <v>1293</v>
      </c>
      <c r="B1915" t="s">
        <v>195</v>
      </c>
      <c r="C1915" s="1">
        <f t="shared" si="779"/>
        <v>30656</v>
      </c>
      <c r="D1915" s="5">
        <f>IF(N1915&gt;0, RANK(N1915,(N1915:P1915,Q1915:AE1915)),0)</f>
        <v>1</v>
      </c>
      <c r="E1915" s="5">
        <f>IF(O1915&gt;0,RANK(O1915,(N1915:P1915,Q1915:AE1915)),0)</f>
        <v>2</v>
      </c>
      <c r="F1915" s="5">
        <f>IF(P1915&gt;0,RANK(P1915,(N1915:P1915,Q1915:AE1915)),0)</f>
        <v>0</v>
      </c>
      <c r="G1915" s="131">
        <f t="shared" si="765"/>
        <v>7846</v>
      </c>
      <c r="H1915" s="136">
        <f t="shared" si="766"/>
        <v>0.25593684759916491</v>
      </c>
      <c r="I1915" s="2"/>
      <c r="J1915" s="2">
        <f t="shared" si="780"/>
        <v>0.618508611691023</v>
      </c>
      <c r="K1915" s="2">
        <f t="shared" si="781"/>
        <v>0.36257176409185804</v>
      </c>
      <c r="L1915" s="2">
        <f t="shared" si="782"/>
        <v>0</v>
      </c>
      <c r="M1915" s="2">
        <f t="shared" si="783"/>
        <v>1.8919624217118958E-2</v>
      </c>
      <c r="N1915" s="63">
        <f t="shared" si="788"/>
        <v>18961</v>
      </c>
      <c r="O1915" s="63">
        <f t="shared" si="789"/>
        <v>11115</v>
      </c>
      <c r="P1915" s="63"/>
      <c r="Q1915" s="63">
        <v>260</v>
      </c>
      <c r="R1915" s="63">
        <v>193</v>
      </c>
      <c r="S1915" s="63">
        <v>39</v>
      </c>
      <c r="T1915" s="63">
        <v>0</v>
      </c>
      <c r="U1915" s="63"/>
      <c r="V1915" s="63">
        <v>9</v>
      </c>
      <c r="W1915" s="63">
        <f t="shared" si="790"/>
        <v>79</v>
      </c>
      <c r="X1915" s="63">
        <v>0</v>
      </c>
      <c r="Y1915" s="63">
        <v>0</v>
      </c>
      <c r="Z1915" s="63"/>
      <c r="AA1915" s="63"/>
      <c r="AB1915" s="63"/>
      <c r="AC1915" s="63"/>
      <c r="AD1915" s="63">
        <v>0</v>
      </c>
      <c r="AE1915" s="63"/>
      <c r="AF1915" s="63"/>
      <c r="AG1915" s="63">
        <v>0</v>
      </c>
      <c r="AH1915" s="63"/>
      <c r="AI1915" s="63"/>
      <c r="AJ1915" s="63">
        <v>0</v>
      </c>
      <c r="AK1915" s="63"/>
      <c r="AL1915" s="63"/>
      <c r="AM1915" s="63"/>
      <c r="AN1915" s="63"/>
      <c r="AO1915" s="63"/>
      <c r="AP1915" s="63"/>
      <c r="AQ1915" s="63">
        <v>0</v>
      </c>
      <c r="AS1915" s="5">
        <f>IF(Q1915&gt;0,RANK(Q1915,(N1915:P1915,Q1915:AE1915)),0)</f>
        <v>3</v>
      </c>
      <c r="AT1915" s="5">
        <f>IF(R1915&gt;0,RANK(R1915,(N1915:P1915,Q1915:AE1915)),0)</f>
        <v>4</v>
      </c>
      <c r="AU1915" s="5">
        <f>IF(T1915&gt;0,RANK(T1915,(N1915:P1915,Q1915:AE1915)),0)</f>
        <v>0</v>
      </c>
      <c r="AV1915" s="5">
        <f>IF(S1915&gt;0,RANK(S1915,(N1915:P1915,Q1915:AE1915)),0)</f>
        <v>6</v>
      </c>
      <c r="AW1915" s="2">
        <f t="shared" si="784"/>
        <v>8.4812108559498955E-3</v>
      </c>
      <c r="AX1915" s="2">
        <f t="shared" si="785"/>
        <v>6.2956680584551148E-3</v>
      </c>
      <c r="AY1915" s="2">
        <f t="shared" si="786"/>
        <v>0</v>
      </c>
      <c r="AZ1915" s="2">
        <f t="shared" si="787"/>
        <v>1.2721816283924844E-3</v>
      </c>
      <c r="BB1915" t="s">
        <v>1293</v>
      </c>
      <c r="BC1915" t="s">
        <v>195</v>
      </c>
      <c r="BF1915" s="111">
        <v>36</v>
      </c>
      <c r="BG1915" s="113">
        <v>19</v>
      </c>
      <c r="BH1915" s="117">
        <f t="shared" si="777"/>
        <v>36019</v>
      </c>
      <c r="BJ1915" s="5" t="s">
        <v>3185</v>
      </c>
      <c r="BK1915" s="63">
        <v>241</v>
      </c>
      <c r="BL1915" s="63">
        <v>0</v>
      </c>
      <c r="BN1915" s="63"/>
      <c r="BR1915" s="63">
        <v>18072</v>
      </c>
      <c r="BS1915" s="63">
        <v>889</v>
      </c>
      <c r="BT1915" s="63">
        <v>9892</v>
      </c>
      <c r="BU1915" s="63">
        <v>1223</v>
      </c>
      <c r="BX1915" s="63">
        <v>79</v>
      </c>
      <c r="BY1915" s="63">
        <v>0</v>
      </c>
      <c r="CC1915" s="63"/>
    </row>
    <row r="1916" spans="1:81" hidden="1" outlineLevel="1">
      <c r="A1916" t="s">
        <v>1504</v>
      </c>
      <c r="B1916" t="s">
        <v>195</v>
      </c>
      <c r="C1916" s="1">
        <f t="shared" si="779"/>
        <v>29129</v>
      </c>
      <c r="D1916" s="5">
        <f>IF(N1916&gt;0, RANK(N1916,(N1916:P1916,Q1916:AE1916)),0)</f>
        <v>1</v>
      </c>
      <c r="E1916" s="5">
        <f>IF(O1916&gt;0,RANK(O1916,(N1916:P1916,Q1916:AE1916)),0)</f>
        <v>2</v>
      </c>
      <c r="F1916" s="5">
        <f>IF(P1916&gt;0,RANK(P1916,(N1916:P1916,Q1916:AE1916)),0)</f>
        <v>0</v>
      </c>
      <c r="G1916" s="131">
        <f t="shared" si="765"/>
        <v>3996</v>
      </c>
      <c r="H1916" s="136">
        <f t="shared" si="766"/>
        <v>0.13718287617151292</v>
      </c>
      <c r="I1916" s="2"/>
      <c r="J1916" s="2">
        <f t="shared" si="780"/>
        <v>0.55686772632084869</v>
      </c>
      <c r="K1916" s="2">
        <f t="shared" si="781"/>
        <v>0.41968485014933571</v>
      </c>
      <c r="L1916" s="2">
        <f t="shared" si="782"/>
        <v>0</v>
      </c>
      <c r="M1916" s="2">
        <f t="shared" si="783"/>
        <v>2.3447423529815603E-2</v>
      </c>
      <c r="N1916" s="63">
        <f t="shared" si="788"/>
        <v>16221</v>
      </c>
      <c r="O1916" s="63">
        <f t="shared" si="789"/>
        <v>12225</v>
      </c>
      <c r="P1916" s="63"/>
      <c r="Q1916" s="63">
        <v>299</v>
      </c>
      <c r="R1916" s="63">
        <v>259</v>
      </c>
      <c r="S1916" s="63">
        <v>41</v>
      </c>
      <c r="T1916" s="63">
        <v>0</v>
      </c>
      <c r="U1916" s="63"/>
      <c r="V1916" s="63">
        <v>14</v>
      </c>
      <c r="W1916" s="63">
        <f t="shared" si="790"/>
        <v>70</v>
      </c>
      <c r="X1916" s="63">
        <v>0</v>
      </c>
      <c r="Y1916" s="63">
        <v>0</v>
      </c>
      <c r="Z1916" s="63"/>
      <c r="AA1916" s="63"/>
      <c r="AB1916" s="63"/>
      <c r="AC1916" s="63"/>
      <c r="AD1916" s="63">
        <v>0</v>
      </c>
      <c r="AE1916" s="63"/>
      <c r="AF1916" s="63"/>
      <c r="AG1916" s="63">
        <v>0</v>
      </c>
      <c r="AH1916" s="63"/>
      <c r="AI1916" s="63"/>
      <c r="AJ1916" s="63">
        <v>0</v>
      </c>
      <c r="AK1916" s="63"/>
      <c r="AL1916" s="63"/>
      <c r="AM1916" s="63"/>
      <c r="AN1916" s="63"/>
      <c r="AO1916" s="63"/>
      <c r="AP1916" s="63"/>
      <c r="AQ1916" s="63">
        <v>0</v>
      </c>
      <c r="AS1916" s="5">
        <f>IF(Q1916&gt;0,RANK(Q1916,(N1916:P1916,Q1916:AE1916)),0)</f>
        <v>3</v>
      </c>
      <c r="AT1916" s="5">
        <f>IF(R1916&gt;0,RANK(R1916,(N1916:P1916,Q1916:AE1916)),0)</f>
        <v>4</v>
      </c>
      <c r="AU1916" s="5">
        <f>IF(T1916&gt;0,RANK(T1916,(N1916:P1916,Q1916:AE1916)),0)</f>
        <v>0</v>
      </c>
      <c r="AV1916" s="5">
        <f>IF(S1916&gt;0,RANK(S1916,(N1916:P1916,Q1916:AE1916)),0)</f>
        <v>6</v>
      </c>
      <c r="AW1916" s="2">
        <f t="shared" si="784"/>
        <v>1.026468467849909E-2</v>
      </c>
      <c r="AX1916" s="2">
        <f t="shared" si="785"/>
        <v>8.891482714820282E-3</v>
      </c>
      <c r="AY1916" s="2">
        <f t="shared" si="786"/>
        <v>0</v>
      </c>
      <c r="AZ1916" s="2">
        <f t="shared" si="787"/>
        <v>1.4075320127707783E-3</v>
      </c>
      <c r="BB1916" t="s">
        <v>1504</v>
      </c>
      <c r="BC1916" t="s">
        <v>195</v>
      </c>
      <c r="BF1916" s="111">
        <v>36</v>
      </c>
      <c r="BG1916" s="113">
        <v>21</v>
      </c>
      <c r="BH1916" s="117">
        <f t="shared" si="777"/>
        <v>36021</v>
      </c>
      <c r="BJ1916" s="5" t="s">
        <v>3185</v>
      </c>
      <c r="BK1916" s="63">
        <v>108</v>
      </c>
      <c r="BL1916" s="63">
        <v>41</v>
      </c>
      <c r="BN1916" s="63"/>
      <c r="BR1916" s="63">
        <v>15241</v>
      </c>
      <c r="BS1916" s="63">
        <v>980</v>
      </c>
      <c r="BT1916" s="63">
        <v>10600</v>
      </c>
      <c r="BU1916" s="63">
        <v>1625</v>
      </c>
      <c r="BX1916" s="63">
        <v>70</v>
      </c>
      <c r="BY1916" s="63">
        <v>0</v>
      </c>
      <c r="CC1916" s="63"/>
    </row>
    <row r="1917" spans="1:81" hidden="1" outlineLevel="1">
      <c r="A1917" t="s">
        <v>2146</v>
      </c>
      <c r="B1917" t="s">
        <v>195</v>
      </c>
      <c r="C1917" s="1">
        <f t="shared" si="779"/>
        <v>19624</v>
      </c>
      <c r="D1917" s="5">
        <f>IF(N1917&gt;0, RANK(N1917,(N1917:P1917,Q1917:AE1917)),0)</f>
        <v>1</v>
      </c>
      <c r="E1917" s="5">
        <f>IF(O1917&gt;0,RANK(O1917,(N1917:P1917,Q1917:AE1917)),0)</f>
        <v>2</v>
      </c>
      <c r="F1917" s="5">
        <f>IF(P1917&gt;0,RANK(P1917,(N1917:P1917,Q1917:AE1917)),0)</f>
        <v>0</v>
      </c>
      <c r="G1917" s="131">
        <f t="shared" si="765"/>
        <v>1787</v>
      </c>
      <c r="H1917" s="136">
        <f t="shared" si="766"/>
        <v>9.1061964940888709E-2</v>
      </c>
      <c r="I1917" s="2"/>
      <c r="J1917" s="2">
        <f t="shared" si="780"/>
        <v>0.53414186710150835</v>
      </c>
      <c r="K1917" s="2">
        <f t="shared" si="781"/>
        <v>0.44307990216061965</v>
      </c>
      <c r="L1917" s="2">
        <f t="shared" si="782"/>
        <v>0</v>
      </c>
      <c r="M1917" s="2">
        <f t="shared" si="783"/>
        <v>2.2778230737871996E-2</v>
      </c>
      <c r="N1917" s="63">
        <f t="shared" si="788"/>
        <v>10482</v>
      </c>
      <c r="O1917" s="63">
        <f t="shared" si="789"/>
        <v>8695</v>
      </c>
      <c r="P1917" s="63"/>
      <c r="Q1917" s="63">
        <v>187</v>
      </c>
      <c r="R1917" s="63">
        <v>161</v>
      </c>
      <c r="S1917" s="63">
        <v>29</v>
      </c>
      <c r="T1917" s="63">
        <v>0</v>
      </c>
      <c r="U1917" s="63"/>
      <c r="V1917" s="63">
        <v>7</v>
      </c>
      <c r="W1917" s="63">
        <f t="shared" si="790"/>
        <v>63</v>
      </c>
      <c r="X1917" s="63">
        <v>0</v>
      </c>
      <c r="Y1917" s="63">
        <v>0</v>
      </c>
      <c r="Z1917" s="63"/>
      <c r="AA1917" s="63"/>
      <c r="AB1917" s="63"/>
      <c r="AC1917" s="63"/>
      <c r="AD1917" s="63">
        <v>0</v>
      </c>
      <c r="AE1917" s="63"/>
      <c r="AF1917" s="63"/>
      <c r="AG1917" s="63">
        <v>0</v>
      </c>
      <c r="AH1917" s="63"/>
      <c r="AI1917" s="63"/>
      <c r="AJ1917" s="63">
        <v>0</v>
      </c>
      <c r="AK1917" s="63"/>
      <c r="AL1917" s="63"/>
      <c r="AM1917" s="63"/>
      <c r="AN1917" s="63"/>
      <c r="AO1917" s="63"/>
      <c r="AP1917" s="63"/>
      <c r="AQ1917" s="63">
        <v>0</v>
      </c>
      <c r="AS1917" s="5">
        <f>IF(Q1917&gt;0,RANK(Q1917,(N1917:P1917,Q1917:AE1917)),0)</f>
        <v>3</v>
      </c>
      <c r="AT1917" s="5">
        <f>IF(R1917&gt;0,RANK(R1917,(N1917:P1917,Q1917:AE1917)),0)</f>
        <v>4</v>
      </c>
      <c r="AU1917" s="5">
        <f>IF(T1917&gt;0,RANK(T1917,(N1917:P1917,Q1917:AE1917)),0)</f>
        <v>0</v>
      </c>
      <c r="AV1917" s="5">
        <f>IF(S1917&gt;0,RANK(S1917,(N1917:P1917,Q1917:AE1917)),0)</f>
        <v>6</v>
      </c>
      <c r="AW1917" s="2">
        <f t="shared" si="784"/>
        <v>9.52914798206278E-3</v>
      </c>
      <c r="AX1917" s="2">
        <f t="shared" si="785"/>
        <v>8.2042397064818594E-3</v>
      </c>
      <c r="AY1917" s="2">
        <f t="shared" si="786"/>
        <v>0</v>
      </c>
      <c r="AZ1917" s="2">
        <f t="shared" si="787"/>
        <v>1.4777823073787199E-3</v>
      </c>
      <c r="BB1917" t="s">
        <v>2146</v>
      </c>
      <c r="BC1917" t="s">
        <v>195</v>
      </c>
      <c r="BF1917" s="111">
        <v>36</v>
      </c>
      <c r="BG1917" s="113">
        <v>23</v>
      </c>
      <c r="BH1917" s="117">
        <f t="shared" si="777"/>
        <v>36023</v>
      </c>
      <c r="BJ1917" s="5" t="s">
        <v>3185</v>
      </c>
      <c r="BK1917" s="63">
        <v>109</v>
      </c>
      <c r="BL1917" s="63">
        <v>6</v>
      </c>
      <c r="BN1917" s="63"/>
      <c r="BR1917" s="63">
        <v>9965</v>
      </c>
      <c r="BS1917" s="63">
        <v>517</v>
      </c>
      <c r="BT1917" s="63">
        <v>7859</v>
      </c>
      <c r="BU1917" s="63">
        <v>836</v>
      </c>
      <c r="BX1917" s="63">
        <v>63</v>
      </c>
      <c r="BY1917" s="63">
        <v>0</v>
      </c>
      <c r="CC1917" s="63"/>
    </row>
    <row r="1918" spans="1:81" hidden="1" outlineLevel="1">
      <c r="A1918" t="s">
        <v>1717</v>
      </c>
      <c r="B1918" t="s">
        <v>195</v>
      </c>
      <c r="C1918" s="1">
        <f t="shared" si="779"/>
        <v>18638</v>
      </c>
      <c r="D1918" s="5">
        <f>IF(N1918&gt;0, RANK(N1918,(N1918:P1918,Q1918:AE1918)),0)</f>
        <v>2</v>
      </c>
      <c r="E1918" s="5">
        <f>IF(O1918&gt;0,RANK(O1918,(N1918:P1918,Q1918:AE1918)),0)</f>
        <v>1</v>
      </c>
      <c r="F1918" s="5">
        <f>IF(P1918&gt;0,RANK(P1918,(N1918:P1918,Q1918:AE1918)),0)</f>
        <v>0</v>
      </c>
      <c r="G1918" s="131">
        <f t="shared" si="765"/>
        <v>1634</v>
      </c>
      <c r="H1918" s="136">
        <f t="shared" si="766"/>
        <v>8.7670350896018892E-2</v>
      </c>
      <c r="I1918" s="2"/>
      <c r="J1918" s="2">
        <f t="shared" si="780"/>
        <v>0.44554136709947417</v>
      </c>
      <c r="K1918" s="2">
        <f t="shared" si="781"/>
        <v>0.53321171799549305</v>
      </c>
      <c r="L1918" s="2">
        <f t="shared" si="782"/>
        <v>0</v>
      </c>
      <c r="M1918" s="2">
        <f t="shared" si="783"/>
        <v>2.1246914905032832E-2</v>
      </c>
      <c r="N1918" s="63">
        <f t="shared" si="788"/>
        <v>8304</v>
      </c>
      <c r="O1918" s="63">
        <f t="shared" si="789"/>
        <v>9938</v>
      </c>
      <c r="P1918" s="63"/>
      <c r="Q1918" s="63">
        <v>170</v>
      </c>
      <c r="R1918" s="63">
        <v>199</v>
      </c>
      <c r="S1918" s="63">
        <v>24</v>
      </c>
      <c r="T1918" s="63">
        <v>0</v>
      </c>
      <c r="U1918" s="63"/>
      <c r="V1918" s="63">
        <v>3</v>
      </c>
      <c r="W1918" s="63">
        <f t="shared" si="790"/>
        <v>0</v>
      </c>
      <c r="X1918" s="63">
        <v>0</v>
      </c>
      <c r="Y1918" s="63">
        <v>0</v>
      </c>
      <c r="Z1918" s="63"/>
      <c r="AA1918" s="63"/>
      <c r="AB1918" s="63"/>
      <c r="AC1918" s="63"/>
      <c r="AD1918" s="63">
        <v>0</v>
      </c>
      <c r="AE1918" s="63"/>
      <c r="AF1918" s="63"/>
      <c r="AG1918" s="63">
        <v>0</v>
      </c>
      <c r="AH1918" s="63"/>
      <c r="AI1918" s="63"/>
      <c r="AJ1918" s="63">
        <v>0</v>
      </c>
      <c r="AK1918" s="63"/>
      <c r="AL1918" s="63"/>
      <c r="AM1918" s="63"/>
      <c r="AN1918" s="63"/>
      <c r="AO1918" s="63"/>
      <c r="AP1918" s="63"/>
      <c r="AQ1918" s="63">
        <v>0</v>
      </c>
      <c r="AS1918" s="5">
        <f>IF(Q1918&gt;0,RANK(Q1918,(N1918:P1918,Q1918:AE1918)),0)</f>
        <v>4</v>
      </c>
      <c r="AT1918" s="5">
        <f>IF(R1918&gt;0,RANK(R1918,(N1918:P1918,Q1918:AE1918)),0)</f>
        <v>3</v>
      </c>
      <c r="AU1918" s="5">
        <f>IF(T1918&gt;0,RANK(T1918,(N1918:P1918,Q1918:AE1918)),0)</f>
        <v>0</v>
      </c>
      <c r="AV1918" s="5">
        <f>IF(S1918&gt;0,RANK(S1918,(N1918:P1918,Q1918:AE1918)),0)</f>
        <v>5</v>
      </c>
      <c r="AW1918" s="2">
        <f t="shared" si="784"/>
        <v>9.1211503380191003E-3</v>
      </c>
      <c r="AX1918" s="2">
        <f t="shared" si="785"/>
        <v>1.0677111278034123E-2</v>
      </c>
      <c r="AY1918" s="2">
        <f t="shared" si="786"/>
        <v>0</v>
      </c>
      <c r="AZ1918" s="2">
        <f t="shared" si="787"/>
        <v>1.287691812426226E-3</v>
      </c>
      <c r="BB1918" t="s">
        <v>1717</v>
      </c>
      <c r="BC1918" t="s">
        <v>195</v>
      </c>
      <c r="BF1918" s="111">
        <v>36</v>
      </c>
      <c r="BG1918" s="113">
        <v>25</v>
      </c>
      <c r="BH1918" s="117">
        <f t="shared" si="777"/>
        <v>36025</v>
      </c>
      <c r="BJ1918" s="5" t="s">
        <v>3185</v>
      </c>
      <c r="BK1918" s="63">
        <v>200</v>
      </c>
      <c r="BL1918" s="63">
        <v>0</v>
      </c>
      <c r="BN1918" s="63"/>
      <c r="BR1918" s="63">
        <v>7881</v>
      </c>
      <c r="BS1918" s="63">
        <v>423</v>
      </c>
      <c r="BT1918" s="63">
        <v>9086</v>
      </c>
      <c r="BU1918" s="63">
        <v>852</v>
      </c>
      <c r="BX1918" s="63">
        <v>0</v>
      </c>
      <c r="BY1918" s="63">
        <v>0</v>
      </c>
      <c r="CC1918" s="63"/>
    </row>
    <row r="1919" spans="1:81" hidden="1" outlineLevel="1">
      <c r="A1919" t="s">
        <v>1861</v>
      </c>
      <c r="B1919" t="s">
        <v>195</v>
      </c>
      <c r="C1919" s="1">
        <f t="shared" si="779"/>
        <v>123705</v>
      </c>
      <c r="D1919" s="5">
        <f>IF(N1919&gt;0, RANK(N1919,(N1919:P1919,Q1919:AE1919)),0)</f>
        <v>1</v>
      </c>
      <c r="E1919" s="5">
        <f>IF(O1919&gt;0,RANK(O1919,(N1919:P1919,Q1919:AE1919)),0)</f>
        <v>2</v>
      </c>
      <c r="F1919" s="5">
        <f>IF(P1919&gt;0,RANK(P1919,(N1919:P1919,Q1919:AE1919)),0)</f>
        <v>0</v>
      </c>
      <c r="G1919" s="131">
        <f t="shared" si="765"/>
        <v>9287</v>
      </c>
      <c r="H1919" s="136">
        <f t="shared" si="766"/>
        <v>7.5073764197081769E-2</v>
      </c>
      <c r="I1919" s="2"/>
      <c r="J1919" s="2">
        <f t="shared" si="780"/>
        <v>0.52796572491006832</v>
      </c>
      <c r="K1919" s="2">
        <f t="shared" si="781"/>
        <v>0.45289196071298654</v>
      </c>
      <c r="L1919" s="2">
        <f t="shared" si="782"/>
        <v>0</v>
      </c>
      <c r="M1919" s="2">
        <f t="shared" si="783"/>
        <v>1.9142314376945135E-2</v>
      </c>
      <c r="N1919" s="63">
        <f t="shared" si="788"/>
        <v>65312</v>
      </c>
      <c r="O1919" s="63">
        <f t="shared" si="789"/>
        <v>56025</v>
      </c>
      <c r="P1919" s="63"/>
      <c r="Q1919" s="63">
        <v>1105</v>
      </c>
      <c r="R1919" s="63">
        <v>785</v>
      </c>
      <c r="S1919" s="63">
        <v>146</v>
      </c>
      <c r="T1919" s="63">
        <v>0</v>
      </c>
      <c r="U1919" s="63"/>
      <c r="V1919" s="63">
        <v>51</v>
      </c>
      <c r="W1919" s="63">
        <f t="shared" si="790"/>
        <v>274</v>
      </c>
      <c r="X1919" s="63">
        <v>7</v>
      </c>
      <c r="Y1919" s="63">
        <v>0</v>
      </c>
      <c r="Z1919" s="63"/>
      <c r="AA1919" s="63"/>
      <c r="AB1919" s="63"/>
      <c r="AC1919" s="63"/>
      <c r="AD1919" s="63">
        <v>0</v>
      </c>
      <c r="AE1919" s="63"/>
      <c r="AF1919" s="63"/>
      <c r="AG1919" s="63">
        <v>0</v>
      </c>
      <c r="AH1919" s="63"/>
      <c r="AI1919" s="63"/>
      <c r="AJ1919" s="63">
        <v>0</v>
      </c>
      <c r="AK1919" s="63"/>
      <c r="AL1919" s="63"/>
      <c r="AM1919" s="63"/>
      <c r="AN1919" s="63"/>
      <c r="AO1919" s="63"/>
      <c r="AP1919" s="63"/>
      <c r="AQ1919" s="63">
        <v>0</v>
      </c>
      <c r="AS1919" s="5">
        <f>IF(Q1919&gt;0,RANK(Q1919,(N1919:P1919,Q1919:AE1919)),0)</f>
        <v>3</v>
      </c>
      <c r="AT1919" s="5">
        <f>IF(R1919&gt;0,RANK(R1919,(N1919:P1919,Q1919:AE1919)),0)</f>
        <v>4</v>
      </c>
      <c r="AU1919" s="5">
        <f>IF(T1919&gt;0,RANK(T1919,(N1919:P1919,Q1919:AE1919)),0)</f>
        <v>0</v>
      </c>
      <c r="AV1919" s="5">
        <f>IF(S1919&gt;0,RANK(S1919,(N1919:P1919,Q1919:AE1919)),0)</f>
        <v>6</v>
      </c>
      <c r="AW1919" s="2">
        <f t="shared" si="784"/>
        <v>8.9325411260660435E-3</v>
      </c>
      <c r="AX1919" s="2">
        <f t="shared" si="785"/>
        <v>6.3457418859383212E-3</v>
      </c>
      <c r="AY1919" s="2">
        <f t="shared" si="786"/>
        <v>0</v>
      </c>
      <c r="AZ1919" s="2">
        <f t="shared" si="787"/>
        <v>1.1802271533082737E-3</v>
      </c>
      <c r="BB1919" t="s">
        <v>1861</v>
      </c>
      <c r="BC1919" t="s">
        <v>195</v>
      </c>
      <c r="BF1919" s="111">
        <v>36</v>
      </c>
      <c r="BG1919" s="113">
        <v>27</v>
      </c>
      <c r="BH1919" s="117">
        <f t="shared" si="777"/>
        <v>36027</v>
      </c>
      <c r="BJ1919" s="5" t="s">
        <v>3185</v>
      </c>
      <c r="BK1919" s="63">
        <v>0</v>
      </c>
      <c r="BL1919" s="63">
        <v>0</v>
      </c>
      <c r="BN1919" s="63"/>
      <c r="BR1919" s="63">
        <v>62063</v>
      </c>
      <c r="BS1919" s="63">
        <v>3249</v>
      </c>
      <c r="BT1919" s="63">
        <v>48264</v>
      </c>
      <c r="BU1919" s="63">
        <v>7761</v>
      </c>
      <c r="BX1919" s="63">
        <v>274</v>
      </c>
      <c r="BY1919" s="63">
        <v>0</v>
      </c>
      <c r="CC1919" s="63"/>
    </row>
    <row r="1920" spans="1:81" hidden="1" outlineLevel="1">
      <c r="A1920" t="s">
        <v>12</v>
      </c>
      <c r="B1920" t="s">
        <v>195</v>
      </c>
      <c r="C1920" s="1">
        <f t="shared" si="779"/>
        <v>414195</v>
      </c>
      <c r="D1920" s="5">
        <f>IF(N1920&gt;0, RANK(N1920,(N1920:P1920,Q1920:AE1920)),0)</f>
        <v>1</v>
      </c>
      <c r="E1920" s="5">
        <f>IF(O1920&gt;0,RANK(O1920,(N1920:P1920,Q1920:AE1920)),0)</f>
        <v>2</v>
      </c>
      <c r="F1920" s="5">
        <f>IF(P1920&gt;0,RANK(P1920,(N1920:P1920,Q1920:AE1920)),0)</f>
        <v>0</v>
      </c>
      <c r="G1920" s="131">
        <f t="shared" si="765"/>
        <v>67681</v>
      </c>
      <c r="H1920" s="136">
        <f t="shared" si="766"/>
        <v>0.16340371081253999</v>
      </c>
      <c r="I1920" s="2"/>
      <c r="J1920" s="2">
        <f t="shared" si="780"/>
        <v>0.57305375487391208</v>
      </c>
      <c r="K1920" s="2">
        <f t="shared" si="781"/>
        <v>0.40965004406137207</v>
      </c>
      <c r="L1920" s="2">
        <f t="shared" si="782"/>
        <v>0</v>
      </c>
      <c r="M1920" s="2">
        <f t="shared" si="783"/>
        <v>1.7296201064715855E-2</v>
      </c>
      <c r="N1920" s="63">
        <f t="shared" si="788"/>
        <v>237356</v>
      </c>
      <c r="O1920" s="63">
        <f t="shared" si="789"/>
        <v>169675</v>
      </c>
      <c r="P1920" s="63"/>
      <c r="Q1920" s="63">
        <v>3562</v>
      </c>
      <c r="R1920" s="63">
        <v>2898</v>
      </c>
      <c r="S1920" s="63">
        <v>541</v>
      </c>
      <c r="T1920" s="63">
        <v>0</v>
      </c>
      <c r="U1920" s="63"/>
      <c r="V1920" s="63">
        <v>142</v>
      </c>
      <c r="W1920" s="63">
        <f t="shared" si="790"/>
        <v>0</v>
      </c>
      <c r="X1920" s="63">
        <v>16</v>
      </c>
      <c r="Y1920" s="63">
        <v>3</v>
      </c>
      <c r="Z1920" s="63"/>
      <c r="AA1920" s="63"/>
      <c r="AB1920" s="63"/>
      <c r="AC1920" s="63"/>
      <c r="AD1920" s="63">
        <v>2</v>
      </c>
      <c r="AE1920" s="63"/>
      <c r="AF1920" s="63"/>
      <c r="AG1920" s="63">
        <v>0</v>
      </c>
      <c r="AH1920" s="63"/>
      <c r="AI1920" s="63"/>
      <c r="AJ1920" s="63">
        <v>0</v>
      </c>
      <c r="AK1920" s="63"/>
      <c r="AL1920" s="63"/>
      <c r="AM1920" s="63"/>
      <c r="AN1920" s="63"/>
      <c r="AO1920" s="63"/>
      <c r="AP1920" s="63"/>
      <c r="AQ1920" s="63">
        <v>0</v>
      </c>
      <c r="AS1920" s="5">
        <f>IF(Q1920&gt;0,RANK(Q1920,(N1920:P1920,Q1920:AE1920)),0)</f>
        <v>3</v>
      </c>
      <c r="AT1920" s="5">
        <f>IF(R1920&gt;0,RANK(R1920,(N1920:P1920,Q1920:AE1920)),0)</f>
        <v>4</v>
      </c>
      <c r="AU1920" s="5">
        <f>IF(T1920&gt;0,RANK(T1920,(N1920:P1920,Q1920:AE1920)),0)</f>
        <v>0</v>
      </c>
      <c r="AV1920" s="5">
        <f>IF(S1920&gt;0,RANK(S1920,(N1920:P1920,Q1920:AE1920)),0)</f>
        <v>5</v>
      </c>
      <c r="AW1920" s="2">
        <f t="shared" si="784"/>
        <v>8.5998140972247377E-3</v>
      </c>
      <c r="AX1920" s="2">
        <f t="shared" si="785"/>
        <v>6.996704450802158E-3</v>
      </c>
      <c r="AY1920" s="2">
        <f t="shared" si="786"/>
        <v>0</v>
      </c>
      <c r="AZ1920" s="2">
        <f t="shared" si="787"/>
        <v>1.306148070353336E-3</v>
      </c>
      <c r="BB1920" t="s">
        <v>12</v>
      </c>
      <c r="BC1920" t="s">
        <v>195</v>
      </c>
      <c r="BF1920" s="111">
        <v>36</v>
      </c>
      <c r="BG1920" s="113">
        <v>29</v>
      </c>
      <c r="BH1920" s="117">
        <f t="shared" si="777"/>
        <v>36029</v>
      </c>
      <c r="BJ1920" s="5" t="s">
        <v>3185</v>
      </c>
      <c r="BK1920" s="63">
        <v>3240</v>
      </c>
      <c r="BL1920" s="63">
        <v>0</v>
      </c>
      <c r="BN1920" s="63"/>
      <c r="BR1920" s="63">
        <v>227325</v>
      </c>
      <c r="BS1920" s="63">
        <v>10031</v>
      </c>
      <c r="BT1920" s="63">
        <v>149683</v>
      </c>
      <c r="BU1920" s="63">
        <v>19992</v>
      </c>
      <c r="BX1920" s="63">
        <v>0</v>
      </c>
      <c r="BY1920" s="63">
        <v>0</v>
      </c>
      <c r="CC1920" s="63"/>
    </row>
    <row r="1921" spans="1:81" hidden="1" outlineLevel="1">
      <c r="A1921" t="s">
        <v>849</v>
      </c>
      <c r="B1921" t="s">
        <v>195</v>
      </c>
      <c r="C1921" s="1">
        <f t="shared" si="779"/>
        <v>16717</v>
      </c>
      <c r="D1921" s="5">
        <f>IF(N1921&gt;0, RANK(N1921,(N1921:P1921,Q1921:AE1921)),0)</f>
        <v>1</v>
      </c>
      <c r="E1921" s="5">
        <f>IF(O1921&gt;0,RANK(O1921,(N1921:P1921,Q1921:AE1921)),0)</f>
        <v>2</v>
      </c>
      <c r="F1921" s="5">
        <f>IF(P1921&gt;0,RANK(P1921,(N1921:P1921,Q1921:AE1921)),0)</f>
        <v>0</v>
      </c>
      <c r="G1921" s="131">
        <f t="shared" si="765"/>
        <v>3137</v>
      </c>
      <c r="H1921" s="136">
        <f t="shared" si="766"/>
        <v>0.18765328707303941</v>
      </c>
      <c r="I1921" s="2"/>
      <c r="J1921" s="2">
        <f t="shared" si="780"/>
        <v>0.58527247711910035</v>
      </c>
      <c r="K1921" s="2">
        <f t="shared" si="781"/>
        <v>0.39761919004606089</v>
      </c>
      <c r="L1921" s="2">
        <f t="shared" si="782"/>
        <v>0</v>
      </c>
      <c r="M1921" s="2">
        <f t="shared" si="783"/>
        <v>1.7108332834838758E-2</v>
      </c>
      <c r="N1921" s="63">
        <f t="shared" si="788"/>
        <v>9784</v>
      </c>
      <c r="O1921" s="63">
        <f t="shared" si="789"/>
        <v>6647</v>
      </c>
      <c r="P1921" s="63"/>
      <c r="Q1921" s="63">
        <v>134</v>
      </c>
      <c r="R1921" s="63">
        <v>107</v>
      </c>
      <c r="S1921" s="63">
        <v>27</v>
      </c>
      <c r="T1921" s="63">
        <v>1</v>
      </c>
      <c r="U1921" s="63"/>
      <c r="V1921" s="63">
        <v>4</v>
      </c>
      <c r="W1921" s="63">
        <f t="shared" si="790"/>
        <v>13</v>
      </c>
      <c r="X1921" s="63">
        <v>0</v>
      </c>
      <c r="Y1921" s="63">
        <v>0</v>
      </c>
      <c r="Z1921" s="63"/>
      <c r="AA1921" s="63"/>
      <c r="AB1921" s="63"/>
      <c r="AC1921" s="63"/>
      <c r="AD1921" s="63">
        <v>0</v>
      </c>
      <c r="AE1921" s="63"/>
      <c r="AF1921" s="63"/>
      <c r="AG1921" s="63">
        <v>0</v>
      </c>
      <c r="AH1921" s="63"/>
      <c r="AI1921" s="63"/>
      <c r="AJ1921" s="63">
        <v>0</v>
      </c>
      <c r="AK1921" s="63"/>
      <c r="AL1921" s="63"/>
      <c r="AM1921" s="63"/>
      <c r="AN1921" s="63"/>
      <c r="AO1921" s="63"/>
      <c r="AP1921" s="63"/>
      <c r="AQ1921" s="63">
        <v>0</v>
      </c>
      <c r="AS1921" s="5">
        <f>IF(Q1921&gt;0,RANK(Q1921,(N1921:P1921,Q1921:AE1921)),0)</f>
        <v>3</v>
      </c>
      <c r="AT1921" s="5">
        <f>IF(R1921&gt;0,RANK(R1921,(N1921:P1921,Q1921:AE1921)),0)</f>
        <v>4</v>
      </c>
      <c r="AU1921" s="5">
        <f>IF(T1921&gt;0,RANK(T1921,(N1921:P1921,Q1921:AE1921)),0)</f>
        <v>8</v>
      </c>
      <c r="AV1921" s="5">
        <f>IF(S1921&gt;0,RANK(S1921,(N1921:P1921,Q1921:AE1921)),0)</f>
        <v>5</v>
      </c>
      <c r="AW1921" s="2">
        <f t="shared" si="784"/>
        <v>8.0157923072321589E-3</v>
      </c>
      <c r="AX1921" s="2">
        <f t="shared" si="785"/>
        <v>6.4006699766704549E-3</v>
      </c>
      <c r="AY1921" s="2">
        <f t="shared" si="786"/>
        <v>5.9819345576359396E-5</v>
      </c>
      <c r="AZ1921" s="2">
        <f t="shared" si="787"/>
        <v>1.6151223305617037E-3</v>
      </c>
      <c r="BB1921" t="s">
        <v>849</v>
      </c>
      <c r="BC1921" t="s">
        <v>195</v>
      </c>
      <c r="BF1921" s="111">
        <v>36</v>
      </c>
      <c r="BG1921" s="113">
        <v>31</v>
      </c>
      <c r="BH1921" s="117">
        <f t="shared" si="777"/>
        <v>36031</v>
      </c>
      <c r="BJ1921" s="5" t="s">
        <v>3185</v>
      </c>
      <c r="BK1921" s="63">
        <v>169</v>
      </c>
      <c r="BL1921" s="63">
        <v>0</v>
      </c>
      <c r="BN1921" s="63"/>
      <c r="BR1921" s="63">
        <v>9368</v>
      </c>
      <c r="BS1921" s="63">
        <v>416</v>
      </c>
      <c r="BT1921" s="63">
        <v>6076</v>
      </c>
      <c r="BU1921" s="63">
        <v>571</v>
      </c>
      <c r="BX1921" s="63">
        <v>13</v>
      </c>
      <c r="BY1921" s="63">
        <v>0</v>
      </c>
      <c r="CC1921" s="63"/>
    </row>
    <row r="1922" spans="1:81" hidden="1" outlineLevel="1">
      <c r="A1922" t="s">
        <v>1146</v>
      </c>
      <c r="B1922" t="s">
        <v>195</v>
      </c>
      <c r="C1922" s="1">
        <f t="shared" si="779"/>
        <v>15934</v>
      </c>
      <c r="D1922" s="5">
        <f>IF(N1922&gt;0, RANK(N1922,(N1922:P1922,Q1922:AE1922)),0)</f>
        <v>1</v>
      </c>
      <c r="E1922" s="5">
        <f>IF(O1922&gt;0,RANK(O1922,(N1922:P1922,Q1922:AE1922)),0)</f>
        <v>2</v>
      </c>
      <c r="F1922" s="5">
        <f>IF(P1922&gt;0,RANK(P1922,(N1922:P1922,Q1922:AE1922)),0)</f>
        <v>0</v>
      </c>
      <c r="G1922" s="131">
        <f t="shared" si="765"/>
        <v>4154</v>
      </c>
      <c r="H1922" s="136">
        <f t="shared" si="766"/>
        <v>0.26070038910505838</v>
      </c>
      <c r="I1922" s="2"/>
      <c r="J1922" s="2">
        <f t="shared" si="780"/>
        <v>0.62093636249529305</v>
      </c>
      <c r="K1922" s="2">
        <f t="shared" si="781"/>
        <v>0.36023597339023472</v>
      </c>
      <c r="L1922" s="2">
        <f t="shared" si="782"/>
        <v>0</v>
      </c>
      <c r="M1922" s="2">
        <f t="shared" si="783"/>
        <v>1.8827664114472231E-2</v>
      </c>
      <c r="N1922" s="63">
        <f t="shared" si="788"/>
        <v>9894</v>
      </c>
      <c r="O1922" s="63">
        <f t="shared" si="789"/>
        <v>5740</v>
      </c>
      <c r="P1922" s="63"/>
      <c r="Q1922" s="63">
        <v>116</v>
      </c>
      <c r="R1922" s="63">
        <v>106</v>
      </c>
      <c r="S1922" s="63">
        <v>20</v>
      </c>
      <c r="T1922" s="63">
        <v>0</v>
      </c>
      <c r="U1922" s="63"/>
      <c r="V1922" s="63">
        <v>7</v>
      </c>
      <c r="W1922" s="63">
        <f t="shared" si="790"/>
        <v>49</v>
      </c>
      <c r="X1922" s="63">
        <v>2</v>
      </c>
      <c r="Y1922" s="63">
        <v>0</v>
      </c>
      <c r="Z1922" s="63"/>
      <c r="AA1922" s="63"/>
      <c r="AB1922" s="63"/>
      <c r="AC1922" s="63"/>
      <c r="AD1922" s="63">
        <v>0</v>
      </c>
      <c r="AE1922" s="63"/>
      <c r="AF1922" s="63"/>
      <c r="AG1922" s="63">
        <v>0</v>
      </c>
      <c r="AH1922" s="63"/>
      <c r="AI1922" s="63"/>
      <c r="AJ1922" s="63">
        <v>0</v>
      </c>
      <c r="AK1922" s="63"/>
      <c r="AL1922" s="63"/>
      <c r="AM1922" s="63"/>
      <c r="AN1922" s="63"/>
      <c r="AO1922" s="63"/>
      <c r="AP1922" s="63"/>
      <c r="AQ1922" s="63">
        <v>0</v>
      </c>
      <c r="AS1922" s="5">
        <f>IF(Q1922&gt;0,RANK(Q1922,(N1922:P1922,Q1922:AE1922)),0)</f>
        <v>3</v>
      </c>
      <c r="AT1922" s="5">
        <f>IF(R1922&gt;0,RANK(R1922,(N1922:P1922,Q1922:AE1922)),0)</f>
        <v>4</v>
      </c>
      <c r="AU1922" s="5">
        <f>IF(T1922&gt;0,RANK(T1922,(N1922:P1922,Q1922:AE1922)),0)</f>
        <v>0</v>
      </c>
      <c r="AV1922" s="5">
        <f>IF(S1922&gt;0,RANK(S1922,(N1922:P1922,Q1922:AE1922)),0)</f>
        <v>6</v>
      </c>
      <c r="AW1922" s="2">
        <f t="shared" si="784"/>
        <v>7.2800301242625836E-3</v>
      </c>
      <c r="AX1922" s="2">
        <f t="shared" si="785"/>
        <v>6.6524413204468429E-3</v>
      </c>
      <c r="AY1922" s="2">
        <f t="shared" si="786"/>
        <v>0</v>
      </c>
      <c r="AZ1922" s="2">
        <f t="shared" si="787"/>
        <v>1.2551776076314798E-3</v>
      </c>
      <c r="BB1922" t="s">
        <v>1146</v>
      </c>
      <c r="BC1922" t="s">
        <v>195</v>
      </c>
      <c r="BF1922" s="111">
        <v>36</v>
      </c>
      <c r="BG1922" s="113">
        <v>33</v>
      </c>
      <c r="BH1922" s="117">
        <f t="shared" si="777"/>
        <v>36033</v>
      </c>
      <c r="BJ1922" s="5" t="s">
        <v>3185</v>
      </c>
      <c r="BK1922" s="63">
        <v>85</v>
      </c>
      <c r="BL1922" s="63">
        <v>39</v>
      </c>
      <c r="BN1922" s="63"/>
      <c r="BR1922" s="63">
        <v>9532</v>
      </c>
      <c r="BS1922" s="63">
        <v>362</v>
      </c>
      <c r="BT1922" s="63">
        <v>5231</v>
      </c>
      <c r="BU1922" s="63">
        <v>509</v>
      </c>
      <c r="BX1922" s="63">
        <v>49</v>
      </c>
      <c r="BY1922" s="63">
        <v>0</v>
      </c>
      <c r="CC1922" s="63"/>
    </row>
    <row r="1923" spans="1:81" hidden="1" outlineLevel="1">
      <c r="A1923" t="s">
        <v>2402</v>
      </c>
      <c r="B1923" t="s">
        <v>195</v>
      </c>
      <c r="C1923" s="1">
        <f t="shared" si="779"/>
        <v>19799</v>
      </c>
      <c r="D1923" s="5">
        <f>IF(N1923&gt;0, RANK(N1923,(N1923:P1923,Q1923:AE1923)),0)</f>
        <v>2</v>
      </c>
      <c r="E1923" s="5">
        <f>IF(O1923&gt;0,RANK(O1923,(N1923:P1923,Q1923:AE1923)),0)</f>
        <v>1</v>
      </c>
      <c r="F1923" s="5">
        <f>IF(P1923&gt;0,RANK(P1923,(N1923:P1923,Q1923:AE1923)),0)</f>
        <v>0</v>
      </c>
      <c r="G1923" s="131">
        <f t="shared" si="765"/>
        <v>2207</v>
      </c>
      <c r="H1923" s="136">
        <f t="shared" si="766"/>
        <v>0.11147027627657963</v>
      </c>
      <c r="I1923" s="2"/>
      <c r="J1923" s="2">
        <f t="shared" si="780"/>
        <v>0.43471892519824235</v>
      </c>
      <c r="K1923" s="2">
        <f t="shared" si="781"/>
        <v>0.54618920147482197</v>
      </c>
      <c r="L1923" s="2">
        <f t="shared" si="782"/>
        <v>0</v>
      </c>
      <c r="M1923" s="2">
        <f t="shared" si="783"/>
        <v>1.9091873326935627E-2</v>
      </c>
      <c r="N1923" s="63">
        <f t="shared" si="788"/>
        <v>8607</v>
      </c>
      <c r="O1923" s="63">
        <f t="shared" si="789"/>
        <v>10814</v>
      </c>
      <c r="P1923" s="63"/>
      <c r="Q1923" s="63">
        <v>159</v>
      </c>
      <c r="R1923" s="63">
        <v>111</v>
      </c>
      <c r="S1923" s="63">
        <v>42</v>
      </c>
      <c r="T1923" s="63">
        <v>0</v>
      </c>
      <c r="U1923" s="63"/>
      <c r="V1923" s="63">
        <v>13</v>
      </c>
      <c r="W1923" s="63">
        <f t="shared" si="790"/>
        <v>53</v>
      </c>
      <c r="X1923" s="63">
        <v>0</v>
      </c>
      <c r="Y1923" s="63">
        <v>0</v>
      </c>
      <c r="Z1923" s="63"/>
      <c r="AA1923" s="63"/>
      <c r="AB1923" s="63"/>
      <c r="AC1923" s="63"/>
      <c r="AD1923" s="63">
        <v>0</v>
      </c>
      <c r="AE1923" s="63"/>
      <c r="AF1923" s="63"/>
      <c r="AG1923" s="63">
        <v>0</v>
      </c>
      <c r="AH1923" s="63"/>
      <c r="AI1923" s="63"/>
      <c r="AJ1923" s="63">
        <v>0</v>
      </c>
      <c r="AK1923" s="63"/>
      <c r="AL1923" s="63"/>
      <c r="AM1923" s="63"/>
      <c r="AN1923" s="63"/>
      <c r="AO1923" s="63"/>
      <c r="AP1923" s="63"/>
      <c r="AQ1923" s="63">
        <v>0</v>
      </c>
      <c r="AS1923" s="5">
        <f>IF(Q1923&gt;0,RANK(Q1923,(N1923:P1923,Q1923:AE1923)),0)</f>
        <v>3</v>
      </c>
      <c r="AT1923" s="5">
        <f>IF(R1923&gt;0,RANK(R1923,(N1923:P1923,Q1923:AE1923)),0)</f>
        <v>4</v>
      </c>
      <c r="AU1923" s="5">
        <f>IF(T1923&gt;0,RANK(T1923,(N1923:P1923,Q1923:AE1923)),0)</f>
        <v>0</v>
      </c>
      <c r="AV1923" s="5">
        <f>IF(S1923&gt;0,RANK(S1923,(N1923:P1923,Q1923:AE1923)),0)</f>
        <v>6</v>
      </c>
      <c r="AW1923" s="2">
        <f t="shared" si="784"/>
        <v>8.0307086216475573E-3</v>
      </c>
      <c r="AX1923" s="2">
        <f t="shared" si="785"/>
        <v>5.6063437547350875E-3</v>
      </c>
      <c r="AY1923" s="2">
        <f t="shared" si="786"/>
        <v>0</v>
      </c>
      <c r="AZ1923" s="2">
        <f t="shared" si="787"/>
        <v>2.1213192585484114E-3</v>
      </c>
      <c r="BB1923" t="s">
        <v>2402</v>
      </c>
      <c r="BC1923" t="s">
        <v>195</v>
      </c>
      <c r="BF1923" s="111">
        <v>36</v>
      </c>
      <c r="BG1923" s="113">
        <v>35</v>
      </c>
      <c r="BH1923" s="117">
        <f t="shared" si="777"/>
        <v>36035</v>
      </c>
      <c r="BJ1923" s="5" t="s">
        <v>3185</v>
      </c>
      <c r="BK1923" s="63">
        <v>144</v>
      </c>
      <c r="BL1923" s="63">
        <v>9</v>
      </c>
      <c r="BN1923" s="63"/>
      <c r="BR1923" s="63">
        <v>8331</v>
      </c>
      <c r="BS1923" s="63">
        <v>276</v>
      </c>
      <c r="BT1923" s="63">
        <v>9830</v>
      </c>
      <c r="BU1923" s="63">
        <v>984</v>
      </c>
      <c r="BX1923" s="63">
        <v>53</v>
      </c>
      <c r="BY1923" s="63">
        <v>0</v>
      </c>
      <c r="CC1923" s="63"/>
    </row>
    <row r="1924" spans="1:81" hidden="1" outlineLevel="1">
      <c r="A1924" t="s">
        <v>503</v>
      </c>
      <c r="B1924" t="s">
        <v>195</v>
      </c>
      <c r="C1924" s="1">
        <f t="shared" si="779"/>
        <v>24746</v>
      </c>
      <c r="D1924" s="5">
        <f>IF(N1924&gt;0, RANK(N1924,(N1924:P1924,Q1924:AE1924)),0)</f>
        <v>2</v>
      </c>
      <c r="E1924" s="5">
        <f>IF(O1924&gt;0,RANK(O1924,(N1924:P1924,Q1924:AE1924)),0)</f>
        <v>1</v>
      </c>
      <c r="F1924" s="5">
        <f>IF(P1924&gt;0,RANK(P1924,(N1924:P1924,Q1924:AE1924)),0)</f>
        <v>0</v>
      </c>
      <c r="G1924" s="131">
        <f t="shared" si="765"/>
        <v>5006</v>
      </c>
      <c r="H1924" s="136">
        <f t="shared" si="766"/>
        <v>0.20229532045583123</v>
      </c>
      <c r="I1924" s="2"/>
      <c r="J1924" s="2">
        <f t="shared" si="780"/>
        <v>0.38798189606401035</v>
      </c>
      <c r="K1924" s="2">
        <f t="shared" si="781"/>
        <v>0.59027721651984155</v>
      </c>
      <c r="L1924" s="2">
        <f t="shared" si="782"/>
        <v>0</v>
      </c>
      <c r="M1924" s="2">
        <f t="shared" si="783"/>
        <v>2.1740887416148102E-2</v>
      </c>
      <c r="N1924" s="63">
        <f t="shared" si="788"/>
        <v>9601</v>
      </c>
      <c r="O1924" s="63">
        <f t="shared" si="789"/>
        <v>14607</v>
      </c>
      <c r="P1924" s="63"/>
      <c r="Q1924" s="63">
        <v>363</v>
      </c>
      <c r="R1924" s="63">
        <v>115</v>
      </c>
      <c r="S1924" s="63">
        <v>42</v>
      </c>
      <c r="T1924" s="63">
        <v>0</v>
      </c>
      <c r="U1924" s="63"/>
      <c r="V1924" s="63">
        <v>7</v>
      </c>
      <c r="W1924" s="63">
        <f t="shared" si="790"/>
        <v>8</v>
      </c>
      <c r="X1924" s="63">
        <v>0</v>
      </c>
      <c r="Y1924" s="63">
        <v>3</v>
      </c>
      <c r="Z1924" s="63"/>
      <c r="AA1924" s="63"/>
      <c r="AB1924" s="63"/>
      <c r="AC1924" s="63"/>
      <c r="AD1924" s="63">
        <v>0</v>
      </c>
      <c r="AE1924" s="63"/>
      <c r="AF1924" s="63"/>
      <c r="AG1924" s="63">
        <v>0</v>
      </c>
      <c r="AH1924" s="63"/>
      <c r="AI1924" s="63"/>
      <c r="AJ1924" s="63">
        <v>0</v>
      </c>
      <c r="AK1924" s="63"/>
      <c r="AL1924" s="63"/>
      <c r="AM1924" s="63"/>
      <c r="AN1924" s="63"/>
      <c r="AO1924" s="63"/>
      <c r="AP1924" s="63"/>
      <c r="AQ1924" s="63">
        <v>0</v>
      </c>
      <c r="AS1924" s="5">
        <f>IF(Q1924&gt;0,RANK(Q1924,(N1924:P1924,Q1924:AE1924)),0)</f>
        <v>3</v>
      </c>
      <c r="AT1924" s="5">
        <f>IF(R1924&gt;0,RANK(R1924,(N1924:P1924,Q1924:AE1924)),0)</f>
        <v>4</v>
      </c>
      <c r="AU1924" s="5">
        <f>IF(T1924&gt;0,RANK(T1924,(N1924:P1924,Q1924:AE1924)),0)</f>
        <v>0</v>
      </c>
      <c r="AV1924" s="5">
        <f>IF(S1924&gt;0,RANK(S1924,(N1924:P1924,Q1924:AE1924)),0)</f>
        <v>5</v>
      </c>
      <c r="AW1924" s="2">
        <f t="shared" si="784"/>
        <v>1.4669037420189121E-2</v>
      </c>
      <c r="AX1924" s="2">
        <f t="shared" si="785"/>
        <v>4.6472157116301625E-3</v>
      </c>
      <c r="AY1924" s="2">
        <f t="shared" si="786"/>
        <v>0</v>
      </c>
      <c r="AZ1924" s="2">
        <f t="shared" si="787"/>
        <v>1.6972439990301463E-3</v>
      </c>
      <c r="BB1924" t="s">
        <v>503</v>
      </c>
      <c r="BC1924" t="s">
        <v>195</v>
      </c>
      <c r="BF1924" s="111">
        <v>36</v>
      </c>
      <c r="BG1924" s="113">
        <v>37</v>
      </c>
      <c r="BH1924" s="117">
        <f t="shared" si="777"/>
        <v>36037</v>
      </c>
      <c r="BJ1924" s="5" t="s">
        <v>3185</v>
      </c>
      <c r="BK1924" s="63">
        <v>160</v>
      </c>
      <c r="BL1924" s="63">
        <v>57</v>
      </c>
      <c r="BN1924" s="63"/>
      <c r="BR1924" s="63">
        <v>9092</v>
      </c>
      <c r="BS1924" s="63">
        <v>509</v>
      </c>
      <c r="BT1924" s="63">
        <v>12814</v>
      </c>
      <c r="BU1924" s="63">
        <v>1793</v>
      </c>
      <c r="BX1924" s="63">
        <v>8</v>
      </c>
      <c r="BY1924" s="63">
        <v>0</v>
      </c>
      <c r="CC1924" s="63"/>
    </row>
    <row r="1925" spans="1:81" hidden="1" outlineLevel="1">
      <c r="A1925" t="s">
        <v>2200</v>
      </c>
      <c r="B1925" t="s">
        <v>195</v>
      </c>
      <c r="C1925" s="1">
        <f t="shared" si="779"/>
        <v>20668</v>
      </c>
      <c r="D1925" s="5">
        <f>IF(N1925&gt;0, RANK(N1925,(N1925:P1925,Q1925:AE1925)),0)</f>
        <v>2</v>
      </c>
      <c r="E1925" s="5">
        <f>IF(O1925&gt;0,RANK(O1925,(N1925:P1925,Q1925:AE1925)),0)</f>
        <v>1</v>
      </c>
      <c r="F1925" s="5">
        <f>IF(P1925&gt;0,RANK(P1925,(N1925:P1925,Q1925:AE1925)),0)</f>
        <v>0</v>
      </c>
      <c r="G1925" s="131">
        <f t="shared" si="765"/>
        <v>2144</v>
      </c>
      <c r="H1925" s="136">
        <f t="shared" si="766"/>
        <v>0.10373524288755565</v>
      </c>
      <c r="I1925" s="2"/>
      <c r="J1925" s="2">
        <f t="shared" si="780"/>
        <v>0.43690729630346431</v>
      </c>
      <c r="K1925" s="2">
        <f t="shared" si="781"/>
        <v>0.5406425391910199</v>
      </c>
      <c r="L1925" s="2">
        <f t="shared" si="782"/>
        <v>0</v>
      </c>
      <c r="M1925" s="2">
        <f t="shared" si="783"/>
        <v>2.2450164505515735E-2</v>
      </c>
      <c r="N1925" s="63">
        <f t="shared" si="788"/>
        <v>9030</v>
      </c>
      <c r="O1925" s="63">
        <f t="shared" si="789"/>
        <v>11174</v>
      </c>
      <c r="P1925" s="63"/>
      <c r="Q1925" s="63">
        <v>233</v>
      </c>
      <c r="R1925" s="63">
        <v>141</v>
      </c>
      <c r="S1925" s="63">
        <v>61</v>
      </c>
      <c r="T1925" s="63">
        <v>0</v>
      </c>
      <c r="U1925" s="63"/>
      <c r="V1925" s="63">
        <v>10</v>
      </c>
      <c r="W1925" s="63">
        <f t="shared" si="790"/>
        <v>19</v>
      </c>
      <c r="X1925" s="63">
        <v>0</v>
      </c>
      <c r="Y1925" s="63">
        <v>0</v>
      </c>
      <c r="Z1925" s="63"/>
      <c r="AA1925" s="63"/>
      <c r="AB1925" s="63"/>
      <c r="AC1925" s="63"/>
      <c r="AD1925" s="63">
        <v>0</v>
      </c>
      <c r="AE1925" s="63"/>
      <c r="AF1925" s="63"/>
      <c r="AG1925" s="63">
        <v>0</v>
      </c>
      <c r="AH1925" s="63"/>
      <c r="AI1925" s="63"/>
      <c r="AJ1925" s="63">
        <v>0</v>
      </c>
      <c r="AK1925" s="63"/>
      <c r="AL1925" s="63"/>
      <c r="AM1925" s="63"/>
      <c r="AN1925" s="63"/>
      <c r="AO1925" s="63"/>
      <c r="AP1925" s="63"/>
      <c r="AQ1925" s="63">
        <v>0</v>
      </c>
      <c r="AS1925" s="5">
        <f>IF(Q1925&gt;0,RANK(Q1925,(N1925:P1925,Q1925:AE1925)),0)</f>
        <v>3</v>
      </c>
      <c r="AT1925" s="5">
        <f>IF(R1925&gt;0,RANK(R1925,(N1925:P1925,Q1925:AE1925)),0)</f>
        <v>4</v>
      </c>
      <c r="AU1925" s="5">
        <f>IF(T1925&gt;0,RANK(T1925,(N1925:P1925,Q1925:AE1925)),0)</f>
        <v>0</v>
      </c>
      <c r="AV1925" s="5">
        <f>IF(S1925&gt;0,RANK(S1925,(N1925:P1925,Q1925:AE1925)),0)</f>
        <v>5</v>
      </c>
      <c r="AW1925" s="2">
        <f t="shared" si="784"/>
        <v>1.1273466227985291E-2</v>
      </c>
      <c r="AX1925" s="2">
        <f t="shared" si="785"/>
        <v>6.82214050706406E-3</v>
      </c>
      <c r="AY1925" s="2">
        <f t="shared" si="786"/>
        <v>0</v>
      </c>
      <c r="AZ1925" s="2">
        <f t="shared" si="787"/>
        <v>2.9514224888716857E-3</v>
      </c>
      <c r="BB1925" t="s">
        <v>2200</v>
      </c>
      <c r="BC1925" t="s">
        <v>195</v>
      </c>
      <c r="BF1925" s="111">
        <v>36</v>
      </c>
      <c r="BG1925" s="113">
        <v>39</v>
      </c>
      <c r="BH1925" s="117">
        <f t="shared" si="777"/>
        <v>36039</v>
      </c>
      <c r="BJ1925" s="5" t="s">
        <v>3185</v>
      </c>
      <c r="BK1925" s="63">
        <v>478</v>
      </c>
      <c r="BL1925" s="63">
        <v>0</v>
      </c>
      <c r="BN1925" s="63"/>
      <c r="BR1925" s="63">
        <v>8485</v>
      </c>
      <c r="BS1925" s="63">
        <v>545</v>
      </c>
      <c r="BT1925" s="63">
        <v>9811</v>
      </c>
      <c r="BU1925" s="63">
        <v>1363</v>
      </c>
      <c r="BX1925" s="63">
        <v>19</v>
      </c>
      <c r="BY1925" s="63">
        <v>0</v>
      </c>
      <c r="CC1925" s="63"/>
    </row>
    <row r="1926" spans="1:81" hidden="1" outlineLevel="1">
      <c r="A1926" t="s">
        <v>2661</v>
      </c>
      <c r="B1926" t="s">
        <v>195</v>
      </c>
      <c r="C1926" s="1">
        <f t="shared" si="779"/>
        <v>3113</v>
      </c>
      <c r="D1926" s="5">
        <f>IF(N1926&gt;0, RANK(N1926,(N1926:P1926,Q1926:AE1926)),0)</f>
        <v>2</v>
      </c>
      <c r="E1926" s="5">
        <f>IF(O1926&gt;0,RANK(O1926,(N1926:P1926,Q1926:AE1926)),0)</f>
        <v>1</v>
      </c>
      <c r="F1926" s="5">
        <f>IF(P1926&gt;0,RANK(P1926,(N1926:P1926,Q1926:AE1926)),0)</f>
        <v>0</v>
      </c>
      <c r="G1926" s="131">
        <f t="shared" si="765"/>
        <v>804</v>
      </c>
      <c r="H1926" s="136">
        <f t="shared" si="766"/>
        <v>0.25827176357211695</v>
      </c>
      <c r="I1926" s="2"/>
      <c r="J1926" s="2">
        <f t="shared" si="780"/>
        <v>0.36235142948923865</v>
      </c>
      <c r="K1926" s="2">
        <f t="shared" si="781"/>
        <v>0.6206231930613556</v>
      </c>
      <c r="L1926" s="2">
        <f t="shared" si="782"/>
        <v>0</v>
      </c>
      <c r="M1926" s="2">
        <f t="shared" si="783"/>
        <v>1.7025377449405688E-2</v>
      </c>
      <c r="N1926" s="63">
        <f t="shared" si="788"/>
        <v>1128</v>
      </c>
      <c r="O1926" s="63">
        <f t="shared" si="789"/>
        <v>1932</v>
      </c>
      <c r="P1926" s="63"/>
      <c r="Q1926" s="63">
        <v>28</v>
      </c>
      <c r="R1926" s="63">
        <v>14</v>
      </c>
      <c r="S1926" s="63">
        <v>11</v>
      </c>
      <c r="T1926" s="63">
        <v>0</v>
      </c>
      <c r="U1926" s="63"/>
      <c r="V1926" s="63">
        <v>0</v>
      </c>
      <c r="W1926" s="63">
        <f t="shared" si="790"/>
        <v>0</v>
      </c>
      <c r="X1926" s="63">
        <v>0</v>
      </c>
      <c r="Y1926" s="63">
        <v>0</v>
      </c>
      <c r="Z1926" s="63"/>
      <c r="AA1926" s="63"/>
      <c r="AB1926" s="63"/>
      <c r="AC1926" s="63"/>
      <c r="AD1926" s="63">
        <v>0</v>
      </c>
      <c r="AE1926" s="63"/>
      <c r="AF1926" s="63"/>
      <c r="AG1926" s="63">
        <v>0</v>
      </c>
      <c r="AH1926" s="63"/>
      <c r="AI1926" s="63"/>
      <c r="AJ1926" s="63">
        <v>0</v>
      </c>
      <c r="AK1926" s="63"/>
      <c r="AL1926" s="63"/>
      <c r="AM1926" s="63"/>
      <c r="AN1926" s="63"/>
      <c r="AO1926" s="63"/>
      <c r="AP1926" s="63"/>
      <c r="AQ1926" s="63">
        <v>0</v>
      </c>
      <c r="AS1926" s="5">
        <f>IF(Q1926&gt;0,RANK(Q1926,(N1926:P1926,Q1926:AE1926)),0)</f>
        <v>3</v>
      </c>
      <c r="AT1926" s="5">
        <f>IF(R1926&gt;0,RANK(R1926,(N1926:P1926,Q1926:AE1926)),0)</f>
        <v>4</v>
      </c>
      <c r="AU1926" s="5">
        <f>IF(T1926&gt;0,RANK(T1926,(N1926:P1926,Q1926:AE1926)),0)</f>
        <v>0</v>
      </c>
      <c r="AV1926" s="5">
        <f>IF(S1926&gt;0,RANK(S1926,(N1926:P1926,Q1926:AE1926)),0)</f>
        <v>5</v>
      </c>
      <c r="AW1926" s="2">
        <f t="shared" si="784"/>
        <v>8.9945390298747183E-3</v>
      </c>
      <c r="AX1926" s="2">
        <f t="shared" si="785"/>
        <v>4.4972695149373592E-3</v>
      </c>
      <c r="AY1926" s="2">
        <f t="shared" si="786"/>
        <v>0</v>
      </c>
      <c r="AZ1926" s="2">
        <f t="shared" si="787"/>
        <v>3.5335689045936395E-3</v>
      </c>
      <c r="BB1926" t="s">
        <v>2661</v>
      </c>
      <c r="BC1926" t="s">
        <v>195</v>
      </c>
      <c r="BF1926" s="111">
        <v>36</v>
      </c>
      <c r="BG1926" s="113">
        <v>41</v>
      </c>
      <c r="BH1926" s="117">
        <f t="shared" si="777"/>
        <v>36041</v>
      </c>
      <c r="BJ1926" s="5" t="s">
        <v>3185</v>
      </c>
      <c r="BK1926" s="63">
        <v>0</v>
      </c>
      <c r="BL1926" s="63">
        <v>21</v>
      </c>
      <c r="BN1926" s="63"/>
      <c r="BR1926" s="63">
        <v>1092</v>
      </c>
      <c r="BS1926" s="63">
        <v>36</v>
      </c>
      <c r="BT1926" s="63">
        <v>1771</v>
      </c>
      <c r="BU1926" s="63">
        <v>161</v>
      </c>
      <c r="BX1926" s="63">
        <v>0</v>
      </c>
      <c r="BY1926" s="63">
        <v>0</v>
      </c>
      <c r="CC1926" s="63"/>
    </row>
    <row r="1927" spans="1:81" hidden="1" outlineLevel="1">
      <c r="A1927" t="s">
        <v>168</v>
      </c>
      <c r="B1927" t="s">
        <v>195</v>
      </c>
      <c r="C1927" s="1">
        <f t="shared" si="779"/>
        <v>25040</v>
      </c>
      <c r="D1927" s="5">
        <f>IF(N1927&gt;0, RANK(N1927,(N1927:P1927,Q1927:AE1927)),0)</f>
        <v>2</v>
      </c>
      <c r="E1927" s="5">
        <f>IF(O1927&gt;0,RANK(O1927,(N1927:P1927,Q1927:AE1927)),0)</f>
        <v>1</v>
      </c>
      <c r="F1927" s="5">
        <f>IF(P1927&gt;0,RANK(P1927,(N1927:P1927,Q1927:AE1927)),0)</f>
        <v>0</v>
      </c>
      <c r="G1927" s="131">
        <f t="shared" si="765"/>
        <v>2009</v>
      </c>
      <c r="H1927" s="136">
        <f t="shared" si="766"/>
        <v>8.0231629392971252E-2</v>
      </c>
      <c r="I1927" s="2"/>
      <c r="J1927" s="2">
        <f t="shared" si="780"/>
        <v>0.45019968051118209</v>
      </c>
      <c r="K1927" s="2">
        <f t="shared" si="781"/>
        <v>0.53043130990415333</v>
      </c>
      <c r="L1927" s="2">
        <f t="shared" si="782"/>
        <v>0</v>
      </c>
      <c r="M1927" s="2">
        <f t="shared" si="783"/>
        <v>1.9369009584664587E-2</v>
      </c>
      <c r="N1927" s="63">
        <f t="shared" si="788"/>
        <v>11273</v>
      </c>
      <c r="O1927" s="63">
        <f t="shared" si="789"/>
        <v>13282</v>
      </c>
      <c r="P1927" s="63"/>
      <c r="Q1927" s="63">
        <v>259</v>
      </c>
      <c r="R1927" s="63">
        <v>172</v>
      </c>
      <c r="S1927" s="63">
        <v>42</v>
      </c>
      <c r="T1927" s="63">
        <v>0</v>
      </c>
      <c r="U1927" s="63"/>
      <c r="V1927" s="63">
        <v>7</v>
      </c>
      <c r="W1927" s="63">
        <f t="shared" si="790"/>
        <v>5</v>
      </c>
      <c r="X1927" s="63">
        <v>0</v>
      </c>
      <c r="Y1927" s="63">
        <v>0</v>
      </c>
      <c r="Z1927" s="63"/>
      <c r="AA1927" s="63"/>
      <c r="AB1927" s="63"/>
      <c r="AC1927" s="63"/>
      <c r="AD1927" s="63">
        <v>0</v>
      </c>
      <c r="AE1927" s="63"/>
      <c r="AF1927" s="63"/>
      <c r="AG1927" s="63">
        <v>0</v>
      </c>
      <c r="AH1927" s="63"/>
      <c r="AI1927" s="63"/>
      <c r="AJ1927" s="63">
        <v>0</v>
      </c>
      <c r="AK1927" s="63"/>
      <c r="AL1927" s="63"/>
      <c r="AM1927" s="63"/>
      <c r="AN1927" s="63"/>
      <c r="AO1927" s="63"/>
      <c r="AP1927" s="63"/>
      <c r="AQ1927" s="63">
        <v>0</v>
      </c>
      <c r="AS1927" s="5">
        <f>IF(Q1927&gt;0,RANK(Q1927,(N1927:P1927,Q1927:AE1927)),0)</f>
        <v>3</v>
      </c>
      <c r="AT1927" s="5">
        <f>IF(R1927&gt;0,RANK(R1927,(N1927:P1927,Q1927:AE1927)),0)</f>
        <v>4</v>
      </c>
      <c r="AU1927" s="5">
        <f>IF(T1927&gt;0,RANK(T1927,(N1927:P1927,Q1927:AE1927)),0)</f>
        <v>0</v>
      </c>
      <c r="AV1927" s="5">
        <f>IF(S1927&gt;0,RANK(S1927,(N1927:P1927,Q1927:AE1927)),0)</f>
        <v>5</v>
      </c>
      <c r="AW1927" s="2">
        <f t="shared" si="784"/>
        <v>1.0343450479233227E-2</v>
      </c>
      <c r="AX1927" s="2">
        <f t="shared" si="785"/>
        <v>6.869009584664537E-3</v>
      </c>
      <c r="AY1927" s="2">
        <f t="shared" si="786"/>
        <v>0</v>
      </c>
      <c r="AZ1927" s="2">
        <f t="shared" si="787"/>
        <v>1.6773162939297125E-3</v>
      </c>
      <c r="BB1927" t="s">
        <v>168</v>
      </c>
      <c r="BC1927" t="s">
        <v>195</v>
      </c>
      <c r="BF1927" s="111">
        <v>36</v>
      </c>
      <c r="BG1927" s="113">
        <v>43</v>
      </c>
      <c r="BH1927" s="117">
        <f t="shared" si="777"/>
        <v>36043</v>
      </c>
      <c r="BJ1927" s="5" t="s">
        <v>3185</v>
      </c>
      <c r="BK1927" s="63">
        <v>185</v>
      </c>
      <c r="BL1927" s="63">
        <v>86</v>
      </c>
      <c r="BN1927" s="63"/>
      <c r="BR1927" s="63">
        <v>10826</v>
      </c>
      <c r="BS1927" s="63">
        <v>447</v>
      </c>
      <c r="BT1927" s="63">
        <v>12166</v>
      </c>
      <c r="BU1927" s="63">
        <v>1116</v>
      </c>
      <c r="BX1927" s="63">
        <v>5</v>
      </c>
      <c r="BY1927" s="63">
        <v>0</v>
      </c>
      <c r="CC1927" s="63"/>
    </row>
    <row r="1928" spans="1:81" hidden="1" outlineLevel="1">
      <c r="A1928" t="s">
        <v>1100</v>
      </c>
      <c r="B1928" t="s">
        <v>195</v>
      </c>
      <c r="C1928" s="1">
        <f t="shared" si="779"/>
        <v>35708</v>
      </c>
      <c r="D1928" s="5">
        <f>IF(N1928&gt;0, RANK(N1928,(N1928:P1928,Q1928:AE1928)),0)</f>
        <v>2</v>
      </c>
      <c r="E1928" s="5">
        <f>IF(O1928&gt;0,RANK(O1928,(N1928:P1928,Q1928:AE1928)),0)</f>
        <v>1</v>
      </c>
      <c r="F1928" s="5">
        <f>IF(P1928&gt;0,RANK(P1928,(N1928:P1928,Q1928:AE1928)),0)</f>
        <v>0</v>
      </c>
      <c r="G1928" s="131">
        <f t="shared" ref="G1928:G1991" si="791">IF(C1928&gt;0,MAX(N1928:P1928)-LARGE(N1928:P1928,2),0)</f>
        <v>1023</v>
      </c>
      <c r="H1928" s="136">
        <f t="shared" ref="H1928:H1991" si="792">IF(C1928&gt;0,G1928/C1928,0)</f>
        <v>2.8649042231432734E-2</v>
      </c>
      <c r="I1928" s="2"/>
      <c r="J1928" s="2">
        <f t="shared" si="780"/>
        <v>0.4788562787050521</v>
      </c>
      <c r="K1928" s="2">
        <f t="shared" si="781"/>
        <v>0.50750532093648482</v>
      </c>
      <c r="L1928" s="2">
        <f t="shared" si="782"/>
        <v>0</v>
      </c>
      <c r="M1928" s="2">
        <f t="shared" si="783"/>
        <v>1.3638400358463088E-2</v>
      </c>
      <c r="N1928" s="63">
        <f t="shared" si="788"/>
        <v>17099</v>
      </c>
      <c r="O1928" s="63">
        <f t="shared" si="789"/>
        <v>18122</v>
      </c>
      <c r="P1928" s="63"/>
      <c r="Q1928" s="63">
        <v>271</v>
      </c>
      <c r="R1928" s="63">
        <v>151</v>
      </c>
      <c r="S1928" s="63">
        <v>61</v>
      </c>
      <c r="T1928" s="63">
        <v>0</v>
      </c>
      <c r="U1928" s="63"/>
      <c r="V1928" s="63">
        <v>4</v>
      </c>
      <c r="W1928" s="63">
        <f t="shared" si="790"/>
        <v>0</v>
      </c>
      <c r="X1928" s="63">
        <v>0</v>
      </c>
      <c r="Y1928" s="63">
        <v>0</v>
      </c>
      <c r="Z1928" s="63"/>
      <c r="AA1928" s="63"/>
      <c r="AB1928" s="63"/>
      <c r="AC1928" s="63"/>
      <c r="AD1928" s="63">
        <v>0</v>
      </c>
      <c r="AE1928" s="63"/>
      <c r="AF1928" s="63"/>
      <c r="AG1928" s="63">
        <v>0</v>
      </c>
      <c r="AH1928" s="63"/>
      <c r="AI1928" s="63"/>
      <c r="AJ1928" s="63">
        <v>0</v>
      </c>
      <c r="AK1928" s="63"/>
      <c r="AL1928" s="63"/>
      <c r="AM1928" s="63"/>
      <c r="AN1928" s="63"/>
      <c r="AO1928" s="63"/>
      <c r="AP1928" s="63"/>
      <c r="AQ1928" s="63">
        <v>0</v>
      </c>
      <c r="AS1928" s="5">
        <f>IF(Q1928&gt;0,RANK(Q1928,(N1928:P1928,Q1928:AE1928)),0)</f>
        <v>3</v>
      </c>
      <c r="AT1928" s="5">
        <f>IF(R1928&gt;0,RANK(R1928,(N1928:P1928,Q1928:AE1928)),0)</f>
        <v>4</v>
      </c>
      <c r="AU1928" s="5">
        <f>IF(T1928&gt;0,RANK(T1928,(N1928:P1928,Q1928:AE1928)),0)</f>
        <v>0</v>
      </c>
      <c r="AV1928" s="5">
        <f>IF(S1928&gt;0,RANK(S1928,(N1928:P1928,Q1928:AE1928)),0)</f>
        <v>5</v>
      </c>
      <c r="AW1928" s="2">
        <f t="shared" si="784"/>
        <v>7.5893357230872637E-3</v>
      </c>
      <c r="AX1928" s="2">
        <f t="shared" si="785"/>
        <v>4.2287442589895819E-3</v>
      </c>
      <c r="AY1928" s="2">
        <f t="shared" si="786"/>
        <v>0</v>
      </c>
      <c r="AZ1928" s="2">
        <f t="shared" si="787"/>
        <v>1.7083006609163213E-3</v>
      </c>
      <c r="BB1928" t="s">
        <v>1100</v>
      </c>
      <c r="BC1928" t="s">
        <v>195</v>
      </c>
      <c r="BF1928" s="111">
        <v>36</v>
      </c>
      <c r="BG1928" s="113">
        <v>45</v>
      </c>
      <c r="BH1928" s="117">
        <f t="shared" si="777"/>
        <v>36045</v>
      </c>
      <c r="BJ1928" s="5" t="s">
        <v>3185</v>
      </c>
      <c r="BK1928" s="63">
        <v>484</v>
      </c>
      <c r="BL1928" s="63">
        <v>4</v>
      </c>
      <c r="BN1928" s="63"/>
      <c r="BR1928" s="63">
        <v>16231</v>
      </c>
      <c r="BS1928" s="63">
        <v>868</v>
      </c>
      <c r="BT1928" s="63">
        <v>16435</v>
      </c>
      <c r="BU1928" s="63">
        <v>1687</v>
      </c>
      <c r="BX1928" s="63">
        <v>0</v>
      </c>
      <c r="BY1928" s="63">
        <v>0</v>
      </c>
      <c r="CC1928" s="63"/>
    </row>
    <row r="1929" spans="1:81" hidden="1" outlineLevel="1">
      <c r="A1929" t="s">
        <v>2805</v>
      </c>
      <c r="B1929" t="s">
        <v>195</v>
      </c>
      <c r="C1929" s="1">
        <f t="shared" si="779"/>
        <v>10522</v>
      </c>
      <c r="D1929" s="5">
        <f>IF(N1929&gt;0, RANK(N1929,(N1929:P1929,Q1929:AE1929)),0)</f>
        <v>2</v>
      </c>
      <c r="E1929" s="5">
        <f>IF(O1929&gt;0,RANK(O1929,(N1929:P1929,Q1929:AE1929)),0)</f>
        <v>1</v>
      </c>
      <c r="F1929" s="5">
        <f>IF(P1929&gt;0,RANK(P1929,(N1929:P1929,Q1929:AE1929)),0)</f>
        <v>0</v>
      </c>
      <c r="G1929" s="131">
        <f t="shared" si="791"/>
        <v>927</v>
      </c>
      <c r="H1929" s="136">
        <f t="shared" si="792"/>
        <v>8.8101121459798523E-2</v>
      </c>
      <c r="I1929" s="2"/>
      <c r="J1929" s="2">
        <f t="shared" si="780"/>
        <v>0.44896407527086107</v>
      </c>
      <c r="K1929" s="2">
        <f t="shared" si="781"/>
        <v>0.53706519673065956</v>
      </c>
      <c r="L1929" s="2">
        <f t="shared" si="782"/>
        <v>0</v>
      </c>
      <c r="M1929" s="2">
        <f t="shared" si="783"/>
        <v>1.3970727998479426E-2</v>
      </c>
      <c r="N1929" s="63">
        <f t="shared" si="788"/>
        <v>4724</v>
      </c>
      <c r="O1929" s="63">
        <f t="shared" si="789"/>
        <v>5651</v>
      </c>
      <c r="P1929" s="63"/>
      <c r="Q1929" s="63">
        <v>81</v>
      </c>
      <c r="R1929" s="63">
        <v>51</v>
      </c>
      <c r="S1929" s="63">
        <v>13</v>
      </c>
      <c r="T1929" s="63">
        <v>0</v>
      </c>
      <c r="U1929" s="63"/>
      <c r="V1929" s="63">
        <v>2</v>
      </c>
      <c r="W1929" s="63">
        <f t="shared" si="790"/>
        <v>0</v>
      </c>
      <c r="X1929" s="63">
        <v>0</v>
      </c>
      <c r="Y1929" s="63">
        <v>0</v>
      </c>
      <c r="Z1929" s="63"/>
      <c r="AA1929" s="63"/>
      <c r="AB1929" s="63"/>
      <c r="AC1929" s="63"/>
      <c r="AD1929" s="63">
        <v>0</v>
      </c>
      <c r="AE1929" s="63"/>
      <c r="AF1929" s="63"/>
      <c r="AG1929" s="63">
        <v>0</v>
      </c>
      <c r="AH1929" s="63"/>
      <c r="AI1929" s="63"/>
      <c r="AJ1929" s="63">
        <v>0</v>
      </c>
      <c r="AK1929" s="63"/>
      <c r="AL1929" s="63"/>
      <c r="AM1929" s="63"/>
      <c r="AN1929" s="63"/>
      <c r="AO1929" s="63"/>
      <c r="AP1929" s="63"/>
      <c r="AQ1929" s="63">
        <v>0</v>
      </c>
      <c r="AS1929" s="5">
        <f>IF(Q1929&gt;0,RANK(Q1929,(N1929:P1929,Q1929:AE1929)),0)</f>
        <v>3</v>
      </c>
      <c r="AT1929" s="5">
        <f>IF(R1929&gt;0,RANK(R1929,(N1929:P1929,Q1929:AE1929)),0)</f>
        <v>4</v>
      </c>
      <c r="AU1929" s="5">
        <f>IF(T1929&gt;0,RANK(T1929,(N1929:P1929,Q1929:AE1929)),0)</f>
        <v>0</v>
      </c>
      <c r="AV1929" s="5">
        <f>IF(S1929&gt;0,RANK(S1929,(N1929:P1929,Q1929:AE1929)),0)</f>
        <v>5</v>
      </c>
      <c r="AW1929" s="2">
        <f t="shared" si="784"/>
        <v>7.698156244060065E-3</v>
      </c>
      <c r="AX1929" s="2">
        <f t="shared" si="785"/>
        <v>4.846987264778559E-3</v>
      </c>
      <c r="AY1929" s="2">
        <f t="shared" si="786"/>
        <v>0</v>
      </c>
      <c r="AZ1929" s="2">
        <f t="shared" si="787"/>
        <v>1.2355065576886524E-3</v>
      </c>
      <c r="BB1929" t="s">
        <v>2805</v>
      </c>
      <c r="BC1929" t="s">
        <v>195</v>
      </c>
      <c r="BF1929" s="111">
        <v>36</v>
      </c>
      <c r="BG1929" s="113">
        <v>49</v>
      </c>
      <c r="BH1929" s="117">
        <f t="shared" si="777"/>
        <v>36049</v>
      </c>
      <c r="BJ1929" s="5" t="s">
        <v>3185</v>
      </c>
      <c r="BK1929" s="63">
        <v>154</v>
      </c>
      <c r="BL1929" s="63">
        <v>0</v>
      </c>
      <c r="BN1929" s="63"/>
      <c r="BR1929" s="63">
        <v>4530</v>
      </c>
      <c r="BS1929" s="63">
        <v>194</v>
      </c>
      <c r="BT1929" s="63">
        <v>5129</v>
      </c>
      <c r="BU1929" s="63">
        <v>522</v>
      </c>
      <c r="BX1929" s="63">
        <v>0</v>
      </c>
      <c r="BY1929" s="63">
        <v>0</v>
      </c>
      <c r="CC1929" s="63"/>
    </row>
    <row r="1930" spans="1:81" hidden="1" outlineLevel="1">
      <c r="A1930" t="s">
        <v>623</v>
      </c>
      <c r="B1930" t="s">
        <v>195</v>
      </c>
      <c r="C1930" s="1">
        <f t="shared" si="779"/>
        <v>26770</v>
      </c>
      <c r="D1930" s="5">
        <f>IF(N1930&gt;0, RANK(N1930,(N1930:P1930,Q1930:AE1930)),0)</f>
        <v>2</v>
      </c>
      <c r="E1930" s="5">
        <f>IF(O1930&gt;0,RANK(O1930,(N1930:P1930,Q1930:AE1930)),0)</f>
        <v>1</v>
      </c>
      <c r="F1930" s="5">
        <f>IF(P1930&gt;0,RANK(P1930,(N1930:P1930,Q1930:AE1930)),0)</f>
        <v>0</v>
      </c>
      <c r="G1930" s="131">
        <f t="shared" si="791"/>
        <v>2743</v>
      </c>
      <c r="H1930" s="136">
        <f t="shared" si="792"/>
        <v>0.10246544639521853</v>
      </c>
      <c r="I1930" s="2"/>
      <c r="J1930" s="2">
        <f t="shared" si="780"/>
        <v>0.43724318266716472</v>
      </c>
      <c r="K1930" s="2">
        <f t="shared" si="781"/>
        <v>0.53970862906238326</v>
      </c>
      <c r="L1930" s="2">
        <f t="shared" si="782"/>
        <v>0</v>
      </c>
      <c r="M1930" s="2">
        <f t="shared" si="783"/>
        <v>2.3048188270451964E-2</v>
      </c>
      <c r="N1930" s="63">
        <f t="shared" si="788"/>
        <v>11705</v>
      </c>
      <c r="O1930" s="63">
        <f t="shared" si="789"/>
        <v>14448</v>
      </c>
      <c r="P1930" s="63"/>
      <c r="Q1930" s="63">
        <v>318</v>
      </c>
      <c r="R1930" s="63">
        <v>175</v>
      </c>
      <c r="S1930" s="63">
        <v>49</v>
      </c>
      <c r="T1930" s="63">
        <v>0</v>
      </c>
      <c r="U1930" s="63"/>
      <c r="V1930" s="63">
        <v>6</v>
      </c>
      <c r="W1930" s="63">
        <f t="shared" si="790"/>
        <v>66</v>
      </c>
      <c r="X1930" s="63">
        <v>3</v>
      </c>
      <c r="Y1930" s="63">
        <v>0</v>
      </c>
      <c r="Z1930" s="63"/>
      <c r="AA1930" s="63"/>
      <c r="AB1930" s="63"/>
      <c r="AC1930" s="63"/>
      <c r="AD1930" s="63">
        <v>0</v>
      </c>
      <c r="AE1930" s="63"/>
      <c r="AF1930" s="63"/>
      <c r="AG1930" s="63">
        <v>0</v>
      </c>
      <c r="AH1930" s="63"/>
      <c r="AI1930" s="63"/>
      <c r="AJ1930" s="63">
        <v>0</v>
      </c>
      <c r="AK1930" s="63"/>
      <c r="AL1930" s="63"/>
      <c r="AM1930" s="63"/>
      <c r="AN1930" s="63"/>
      <c r="AO1930" s="63"/>
      <c r="AP1930" s="63"/>
      <c r="AQ1930" s="63">
        <v>0</v>
      </c>
      <c r="AS1930" s="5">
        <f>IF(Q1930&gt;0,RANK(Q1930,(N1930:P1930,Q1930:AE1930)),0)</f>
        <v>3</v>
      </c>
      <c r="AT1930" s="5">
        <f>IF(R1930&gt;0,RANK(R1930,(N1930:P1930,Q1930:AE1930)),0)</f>
        <v>4</v>
      </c>
      <c r="AU1930" s="5">
        <f>IF(T1930&gt;0,RANK(T1930,(N1930:P1930,Q1930:AE1930)),0)</f>
        <v>0</v>
      </c>
      <c r="AV1930" s="5">
        <f>IF(S1930&gt;0,RANK(S1930,(N1930:P1930,Q1930:AE1930)),0)</f>
        <v>6</v>
      </c>
      <c r="AW1930" s="2">
        <f t="shared" si="784"/>
        <v>1.1878968995143818E-2</v>
      </c>
      <c r="AX1930" s="2">
        <f t="shared" si="785"/>
        <v>6.5371684721703396E-3</v>
      </c>
      <c r="AY1930" s="2">
        <f t="shared" si="786"/>
        <v>0</v>
      </c>
      <c r="AZ1930" s="2">
        <f t="shared" si="787"/>
        <v>1.8304071722076952E-3</v>
      </c>
      <c r="BB1930" t="s">
        <v>623</v>
      </c>
      <c r="BC1930" t="s">
        <v>195</v>
      </c>
      <c r="BF1930" s="111">
        <v>36</v>
      </c>
      <c r="BG1930" s="113">
        <v>51</v>
      </c>
      <c r="BH1930" s="117">
        <f t="shared" si="777"/>
        <v>36051</v>
      </c>
      <c r="BJ1930" s="5" t="s">
        <v>3185</v>
      </c>
      <c r="BK1930" s="63">
        <v>292</v>
      </c>
      <c r="BL1930" s="63">
        <v>17</v>
      </c>
      <c r="BN1930" s="63"/>
      <c r="BR1930" s="63">
        <v>11100</v>
      </c>
      <c r="BS1930" s="63">
        <v>605</v>
      </c>
      <c r="BT1930" s="63">
        <v>12641</v>
      </c>
      <c r="BU1930" s="63">
        <v>1807</v>
      </c>
      <c r="BX1930" s="63">
        <f>66-40</f>
        <v>26</v>
      </c>
      <c r="BY1930" s="63">
        <v>0</v>
      </c>
      <c r="BZ1930" s="63">
        <v>40</v>
      </c>
      <c r="CC1930" s="63"/>
    </row>
    <row r="1931" spans="1:81" hidden="1" outlineLevel="1">
      <c r="A1931" t="s">
        <v>1659</v>
      </c>
      <c r="B1931" t="s">
        <v>195</v>
      </c>
      <c r="C1931" s="1">
        <f t="shared" si="779"/>
        <v>28094</v>
      </c>
      <c r="D1931" s="5">
        <f>IF(N1931&gt;0, RANK(N1931,(N1931:P1931,Q1931:AE1931)),0)</f>
        <v>1</v>
      </c>
      <c r="E1931" s="5">
        <f>IF(O1931&gt;0,RANK(O1931,(N1931:P1931,Q1931:AE1931)),0)</f>
        <v>2</v>
      </c>
      <c r="F1931" s="5">
        <f>IF(P1931&gt;0,RANK(P1931,(N1931:P1931,Q1931:AE1931)),0)</f>
        <v>0</v>
      </c>
      <c r="G1931" s="131">
        <f t="shared" si="791"/>
        <v>249</v>
      </c>
      <c r="H1931" s="136">
        <f t="shared" si="792"/>
        <v>8.8631024418025194E-3</v>
      </c>
      <c r="I1931" s="2"/>
      <c r="J1931" s="2">
        <f t="shared" si="780"/>
        <v>0.49373531714956931</v>
      </c>
      <c r="K1931" s="2">
        <f t="shared" si="781"/>
        <v>0.48487221470776676</v>
      </c>
      <c r="L1931" s="2">
        <f t="shared" si="782"/>
        <v>0</v>
      </c>
      <c r="M1931" s="2">
        <f t="shared" si="783"/>
        <v>2.1392468142663934E-2</v>
      </c>
      <c r="N1931" s="63">
        <f t="shared" si="788"/>
        <v>13871</v>
      </c>
      <c r="O1931" s="63">
        <f t="shared" si="789"/>
        <v>13622</v>
      </c>
      <c r="P1931" s="63"/>
      <c r="Q1931" s="63">
        <v>297</v>
      </c>
      <c r="R1931" s="63">
        <v>238</v>
      </c>
      <c r="S1931" s="63">
        <v>56</v>
      </c>
      <c r="T1931" s="63">
        <v>0</v>
      </c>
      <c r="U1931" s="63"/>
      <c r="V1931" s="63">
        <v>10</v>
      </c>
      <c r="W1931" s="63">
        <f t="shared" si="790"/>
        <v>0</v>
      </c>
      <c r="X1931" s="63">
        <v>0</v>
      </c>
      <c r="Y1931" s="63">
        <v>0</v>
      </c>
      <c r="Z1931" s="63"/>
      <c r="AA1931" s="63"/>
      <c r="AB1931" s="63"/>
      <c r="AC1931" s="63"/>
      <c r="AD1931" s="63">
        <v>0</v>
      </c>
      <c r="AE1931" s="63"/>
      <c r="AF1931" s="63"/>
      <c r="AG1931" s="63">
        <v>0</v>
      </c>
      <c r="AH1931" s="63"/>
      <c r="AI1931" s="63"/>
      <c r="AJ1931" s="63">
        <v>0</v>
      </c>
      <c r="AK1931" s="63"/>
      <c r="AL1931" s="63"/>
      <c r="AM1931" s="63"/>
      <c r="AN1931" s="63"/>
      <c r="AO1931" s="63"/>
      <c r="AP1931" s="63"/>
      <c r="AQ1931" s="63">
        <v>0</v>
      </c>
      <c r="AS1931" s="5">
        <f>IF(Q1931&gt;0,RANK(Q1931,(N1931:P1931,Q1931:AE1931)),0)</f>
        <v>3</v>
      </c>
      <c r="AT1931" s="5">
        <f>IF(R1931&gt;0,RANK(R1931,(N1931:P1931,Q1931:AE1931)),0)</f>
        <v>4</v>
      </c>
      <c r="AU1931" s="5">
        <f>IF(T1931&gt;0,RANK(T1931,(N1931:P1931,Q1931:AE1931)),0)</f>
        <v>0</v>
      </c>
      <c r="AV1931" s="5">
        <f>IF(S1931&gt;0,RANK(S1931,(N1931:P1931,Q1931:AE1931)),0)</f>
        <v>5</v>
      </c>
      <c r="AW1931" s="2">
        <f t="shared" si="784"/>
        <v>1.0571652310101801E-2</v>
      </c>
      <c r="AX1931" s="2">
        <f t="shared" si="785"/>
        <v>8.4715597636506011E-3</v>
      </c>
      <c r="AY1931" s="2">
        <f t="shared" si="786"/>
        <v>0</v>
      </c>
      <c r="AZ1931" s="2">
        <f t="shared" si="787"/>
        <v>1.9933081796824946E-3</v>
      </c>
      <c r="BB1931" t="s">
        <v>1659</v>
      </c>
      <c r="BC1931" t="s">
        <v>195</v>
      </c>
      <c r="BF1931" s="111">
        <v>36</v>
      </c>
      <c r="BG1931" s="113">
        <v>53</v>
      </c>
      <c r="BH1931" s="117">
        <f t="shared" si="777"/>
        <v>36053</v>
      </c>
      <c r="BJ1931" s="5" t="s">
        <v>3185</v>
      </c>
      <c r="BK1931" s="63">
        <v>142</v>
      </c>
      <c r="BL1931" s="63">
        <v>95</v>
      </c>
      <c r="BN1931" s="63"/>
      <c r="BR1931" s="63">
        <v>13231</v>
      </c>
      <c r="BS1931" s="63">
        <v>640</v>
      </c>
      <c r="BT1931" s="63">
        <v>12011</v>
      </c>
      <c r="BU1931" s="63">
        <v>1611</v>
      </c>
      <c r="BX1931" s="63">
        <v>0</v>
      </c>
      <c r="BY1931" s="63">
        <v>0</v>
      </c>
      <c r="CC1931" s="63"/>
    </row>
    <row r="1932" spans="1:81" hidden="1" outlineLevel="1">
      <c r="A1932" t="s">
        <v>651</v>
      </c>
      <c r="B1932" t="s">
        <v>195</v>
      </c>
      <c r="C1932" s="1">
        <f t="shared" si="779"/>
        <v>333813</v>
      </c>
      <c r="D1932" s="5">
        <f>IF(N1932&gt;0, RANK(N1932,(N1932:P1932,Q1932:AE1932)),0)</f>
        <v>1</v>
      </c>
      <c r="E1932" s="5">
        <f>IF(O1932&gt;0,RANK(O1932,(N1932:P1932,Q1932:AE1932)),0)</f>
        <v>2</v>
      </c>
      <c r="F1932" s="5">
        <f>IF(P1932&gt;0,RANK(P1932,(N1932:P1932,Q1932:AE1932)),0)</f>
        <v>0</v>
      </c>
      <c r="G1932" s="131">
        <f t="shared" si="791"/>
        <v>60139</v>
      </c>
      <c r="H1932" s="136">
        <f t="shared" si="792"/>
        <v>0.18015775299344244</v>
      </c>
      <c r="I1932" s="2"/>
      <c r="J1932" s="2">
        <f t="shared" si="780"/>
        <v>0.57966885651547428</v>
      </c>
      <c r="K1932" s="2">
        <f t="shared" si="781"/>
        <v>0.39951110352203179</v>
      </c>
      <c r="L1932" s="2">
        <f t="shared" si="782"/>
        <v>0</v>
      </c>
      <c r="M1932" s="2">
        <f t="shared" si="783"/>
        <v>2.082003996249393E-2</v>
      </c>
      <c r="N1932" s="63">
        <f t="shared" si="788"/>
        <v>193501</v>
      </c>
      <c r="O1932" s="63">
        <f t="shared" si="789"/>
        <v>133362</v>
      </c>
      <c r="P1932" s="63"/>
      <c r="Q1932" s="63">
        <v>3572</v>
      </c>
      <c r="R1932" s="63">
        <v>2101</v>
      </c>
      <c r="S1932" s="63">
        <v>334</v>
      </c>
      <c r="T1932" s="63">
        <v>0</v>
      </c>
      <c r="U1932" s="63"/>
      <c r="V1932" s="63">
        <v>91</v>
      </c>
      <c r="W1932" s="63">
        <f>SUM(BX1932:BZ1932)</f>
        <v>827</v>
      </c>
      <c r="X1932" s="63">
        <v>1</v>
      </c>
      <c r="Y1932" s="63">
        <v>19</v>
      </c>
      <c r="Z1932" s="63"/>
      <c r="AA1932" s="63"/>
      <c r="AB1932" s="63"/>
      <c r="AC1932" s="63"/>
      <c r="AD1932" s="63">
        <v>0</v>
      </c>
      <c r="AE1932" s="63"/>
      <c r="AF1932" s="63"/>
      <c r="AG1932" s="63">
        <v>2</v>
      </c>
      <c r="AH1932" s="63"/>
      <c r="AI1932" s="63"/>
      <c r="AJ1932" s="63">
        <v>3</v>
      </c>
      <c r="AK1932" s="63"/>
      <c r="AL1932" s="63"/>
      <c r="AM1932" s="63"/>
      <c r="AN1932" s="63"/>
      <c r="AO1932" s="63"/>
      <c r="AP1932" s="63"/>
      <c r="AQ1932" s="63">
        <v>0</v>
      </c>
      <c r="AS1932" s="5">
        <f>IF(Q1932&gt;0,RANK(Q1932,(N1932:P1932,Q1932:AE1932)),0)</f>
        <v>3</v>
      </c>
      <c r="AT1932" s="5">
        <f>IF(R1932&gt;0,RANK(R1932,(N1932:P1932,Q1932:AE1932)),0)</f>
        <v>4</v>
      </c>
      <c r="AU1932" s="5">
        <f>IF(T1932&gt;0,RANK(T1932,(N1932:P1932,Q1932:AE1932)),0)</f>
        <v>0</v>
      </c>
      <c r="AV1932" s="5">
        <f>IF(S1932&gt;0,RANK(S1932,(N1932:P1932,Q1932:AE1932)),0)</f>
        <v>6</v>
      </c>
      <c r="AW1932" s="2">
        <f t="shared" si="784"/>
        <v>1.070060183396093E-2</v>
      </c>
      <c r="AX1932" s="2">
        <f t="shared" si="785"/>
        <v>6.2939430159999763E-3</v>
      </c>
      <c r="AY1932" s="2">
        <f t="shared" si="786"/>
        <v>0</v>
      </c>
      <c r="AZ1932" s="2">
        <f t="shared" si="787"/>
        <v>1.0005601938810052E-3</v>
      </c>
      <c r="BB1932" t="s">
        <v>651</v>
      </c>
      <c r="BC1932" t="s">
        <v>195</v>
      </c>
      <c r="BF1932" s="111">
        <v>36</v>
      </c>
      <c r="BG1932" s="113">
        <v>55</v>
      </c>
      <c r="BH1932" s="117">
        <f t="shared" si="777"/>
        <v>36055</v>
      </c>
      <c r="BJ1932" s="5" t="s">
        <v>3185</v>
      </c>
      <c r="BK1932" s="63">
        <v>1103</v>
      </c>
      <c r="BL1932" s="63">
        <v>1531</v>
      </c>
      <c r="BN1932" s="63"/>
      <c r="BR1932" s="63">
        <v>185916</v>
      </c>
      <c r="BS1932" s="63">
        <v>7585</v>
      </c>
      <c r="BT1932" s="63">
        <v>114434</v>
      </c>
      <c r="BU1932" s="63">
        <v>18928</v>
      </c>
      <c r="BX1932" s="63">
        <v>827</v>
      </c>
      <c r="BY1932" s="63">
        <v>0</v>
      </c>
      <c r="CC1932" s="63"/>
    </row>
    <row r="1933" spans="1:81" hidden="1" outlineLevel="1">
      <c r="A1933" t="s">
        <v>1414</v>
      </c>
      <c r="B1933" t="s">
        <v>195</v>
      </c>
      <c r="C1933" s="1">
        <f t="shared" si="779"/>
        <v>18186</v>
      </c>
      <c r="D1933" s="5">
        <f>IF(N1933&gt;0, RANK(N1933,(N1933:P1933,Q1933:AE1933)),0)</f>
        <v>2</v>
      </c>
      <c r="E1933" s="5">
        <f>IF(O1933&gt;0,RANK(O1933,(N1933:P1933,Q1933:AE1933)),0)</f>
        <v>1</v>
      </c>
      <c r="F1933" s="5">
        <f>IF(P1933&gt;0,RANK(P1933,(N1933:P1933,Q1933:AE1933)),0)</f>
        <v>0</v>
      </c>
      <c r="G1933" s="131">
        <f t="shared" si="791"/>
        <v>841</v>
      </c>
      <c r="H1933" s="136">
        <f t="shared" si="792"/>
        <v>4.6244363796326841E-2</v>
      </c>
      <c r="I1933" s="2"/>
      <c r="J1933" s="2">
        <f t="shared" si="780"/>
        <v>0.4670075882547014</v>
      </c>
      <c r="K1933" s="2">
        <f t="shared" si="781"/>
        <v>0.51325195205102825</v>
      </c>
      <c r="L1933" s="2">
        <f t="shared" si="782"/>
        <v>0</v>
      </c>
      <c r="M1933" s="2">
        <f t="shared" si="783"/>
        <v>1.9740459694270407E-2</v>
      </c>
      <c r="N1933" s="63">
        <f t="shared" si="788"/>
        <v>8493</v>
      </c>
      <c r="O1933" s="63">
        <f t="shared" si="789"/>
        <v>9334</v>
      </c>
      <c r="P1933" s="63"/>
      <c r="Q1933" s="63">
        <v>161</v>
      </c>
      <c r="R1933" s="63">
        <v>93</v>
      </c>
      <c r="S1933" s="63">
        <v>41</v>
      </c>
      <c r="T1933" s="63">
        <v>0</v>
      </c>
      <c r="U1933" s="63"/>
      <c r="V1933" s="63">
        <v>5</v>
      </c>
      <c r="W1933" s="63">
        <f t="shared" si="790"/>
        <v>58</v>
      </c>
      <c r="X1933" s="63">
        <v>1</v>
      </c>
      <c r="Y1933" s="63">
        <v>0</v>
      </c>
      <c r="Z1933" s="63"/>
      <c r="AA1933" s="63"/>
      <c r="AB1933" s="63"/>
      <c r="AC1933" s="63"/>
      <c r="AD1933" s="63">
        <v>0</v>
      </c>
      <c r="AE1933" s="63"/>
      <c r="AF1933" s="63"/>
      <c r="AG1933" s="63">
        <v>0</v>
      </c>
      <c r="AH1933" s="63"/>
      <c r="AI1933" s="63"/>
      <c r="AJ1933" s="63">
        <v>0</v>
      </c>
      <c r="AK1933" s="63"/>
      <c r="AL1933" s="63"/>
      <c r="AM1933" s="63"/>
      <c r="AN1933" s="63"/>
      <c r="AO1933" s="63"/>
      <c r="AP1933" s="63"/>
      <c r="AQ1933" s="63">
        <v>0</v>
      </c>
      <c r="AS1933" s="5">
        <f>IF(Q1933&gt;0,RANK(Q1933,(N1933:P1933,Q1933:AE1933)),0)</f>
        <v>3</v>
      </c>
      <c r="AT1933" s="5">
        <f>IF(R1933&gt;0,RANK(R1933,(N1933:P1933,Q1933:AE1933)),0)</f>
        <v>4</v>
      </c>
      <c r="AU1933" s="5">
        <f>IF(T1933&gt;0,RANK(T1933,(N1933:P1933,Q1933:AE1933)),0)</f>
        <v>0</v>
      </c>
      <c r="AV1933" s="5">
        <f>IF(S1933&gt;0,RANK(S1933,(N1933:P1933,Q1933:AE1933)),0)</f>
        <v>6</v>
      </c>
      <c r="AW1933" s="2">
        <f t="shared" si="784"/>
        <v>8.8529638183217855E-3</v>
      </c>
      <c r="AX1933" s="2">
        <f t="shared" si="785"/>
        <v>5.1138238205212802E-3</v>
      </c>
      <c r="AY1933" s="2">
        <f t="shared" si="786"/>
        <v>0</v>
      </c>
      <c r="AZ1933" s="2">
        <f t="shared" si="787"/>
        <v>2.2544814692620698E-3</v>
      </c>
      <c r="BB1933" t="s">
        <v>1414</v>
      </c>
      <c r="BC1933" t="s">
        <v>195</v>
      </c>
      <c r="BF1933" s="111">
        <v>36</v>
      </c>
      <c r="BG1933" s="113">
        <v>57</v>
      </c>
      <c r="BH1933" s="117">
        <f t="shared" si="777"/>
        <v>36057</v>
      </c>
      <c r="BJ1933" s="5" t="s">
        <v>3185</v>
      </c>
      <c r="BK1933" s="63">
        <v>195</v>
      </c>
      <c r="BL1933" s="63">
        <v>19</v>
      </c>
      <c r="BN1933" s="63"/>
      <c r="BR1933" s="63">
        <v>8106</v>
      </c>
      <c r="BS1933" s="63">
        <v>387</v>
      </c>
      <c r="BT1933" s="63">
        <v>8046</v>
      </c>
      <c r="BU1933" s="63">
        <v>1288</v>
      </c>
      <c r="BX1933" s="63">
        <v>58</v>
      </c>
      <c r="BY1933" s="63">
        <v>0</v>
      </c>
      <c r="CC1933" s="63"/>
    </row>
    <row r="1934" spans="1:81" hidden="1" outlineLevel="1">
      <c r="A1934" t="s">
        <v>85</v>
      </c>
      <c r="B1934" t="s">
        <v>195</v>
      </c>
      <c r="C1934" s="1">
        <f t="shared" si="779"/>
        <v>568151</v>
      </c>
      <c r="D1934" s="5">
        <f>IF(N1934&gt;0, RANK(N1934,(N1934:P1934,Q1934:AE1934)),0)</f>
        <v>1</v>
      </c>
      <c r="E1934" s="5">
        <f>IF(O1934&gt;0,RANK(O1934,(N1934:P1934,Q1934:AE1934)),0)</f>
        <v>2</v>
      </c>
      <c r="F1934" s="5">
        <f>IF(P1934&gt;0,RANK(P1934,(N1934:P1934,Q1934:AE1934)),0)</f>
        <v>0</v>
      </c>
      <c r="G1934" s="131">
        <f t="shared" ref="G1934:G1958" si="793">IF(C1934&gt;0,MAX(N1934:P1934)-LARGE(N1934:P1934,2),0)</f>
        <v>43387</v>
      </c>
      <c r="H1934" s="136">
        <f t="shared" ref="H1934:H1958" si="794">IF(C1934&gt;0,G1934/C1934,0)</f>
        <v>7.6365262051813695E-2</v>
      </c>
      <c r="I1934" s="2"/>
      <c r="J1934" s="2">
        <f t="shared" ref="J1934:J1958" si="795">IF($C1934=0,"-",N1934/$C1934)</f>
        <v>0.53277209755857158</v>
      </c>
      <c r="K1934" s="2">
        <f t="shared" ref="K1934:K1958" si="796">IF($C1934=0,"-",O1934/$C1934)</f>
        <v>0.45640683550675787</v>
      </c>
      <c r="L1934" s="2">
        <f t="shared" ref="L1934:L1958" si="797">IF($C1934=0,"-",P1934/$C1934)</f>
        <v>0</v>
      </c>
      <c r="M1934" s="2">
        <f t="shared" ref="M1934:M1958" si="798">IF(C1934=0,"-",(1-J1934-K1934-L1934))</f>
        <v>1.0821066934670553E-2</v>
      </c>
      <c r="N1934" s="63">
        <f t="shared" si="788"/>
        <v>302695</v>
      </c>
      <c r="O1934" s="63">
        <f t="shared" si="789"/>
        <v>259308</v>
      </c>
      <c r="P1934" s="63"/>
      <c r="Q1934" s="63">
        <v>2998</v>
      </c>
      <c r="R1934" s="63">
        <v>2068</v>
      </c>
      <c r="S1934" s="63">
        <v>294</v>
      </c>
      <c r="T1934" s="63">
        <v>0</v>
      </c>
      <c r="U1934" s="63"/>
      <c r="V1934" s="63">
        <v>111</v>
      </c>
      <c r="W1934" s="63">
        <f t="shared" si="790"/>
        <v>677</v>
      </c>
      <c r="X1934" s="63">
        <v>0</v>
      </c>
      <c r="Y1934" s="63">
        <v>0</v>
      </c>
      <c r="Z1934" s="63"/>
      <c r="AA1934" s="63"/>
      <c r="AB1934" s="63"/>
      <c r="AC1934" s="63"/>
      <c r="AD1934" s="63">
        <v>0</v>
      </c>
      <c r="AE1934" s="63"/>
      <c r="AF1934" s="63"/>
      <c r="AG1934" s="63">
        <v>0</v>
      </c>
      <c r="AH1934" s="63"/>
      <c r="AI1934" s="63"/>
      <c r="AJ1934" s="63">
        <v>0</v>
      </c>
      <c r="AK1934" s="63"/>
      <c r="AL1934" s="63"/>
      <c r="AM1934" s="63"/>
      <c r="AN1934" s="63"/>
      <c r="AO1934" s="63"/>
      <c r="AP1934" s="63"/>
      <c r="AQ1934" s="63">
        <v>0</v>
      </c>
      <c r="AS1934" s="5">
        <f>IF(Q1934&gt;0,RANK(Q1934,(N1934:P1934,Q1934:AE1934)),0)</f>
        <v>3</v>
      </c>
      <c r="AT1934" s="5">
        <f>IF(R1934&gt;0,RANK(R1934,(N1934:P1934,Q1934:AE1934)),0)</f>
        <v>4</v>
      </c>
      <c r="AU1934" s="5">
        <f>IF(T1934&gt;0,RANK(T1934,(N1934:P1934,Q1934:AE1934)),0)</f>
        <v>0</v>
      </c>
      <c r="AV1934" s="5">
        <f>IF(S1934&gt;0,RANK(S1934,(N1934:P1934,Q1934:AE1934)),0)</f>
        <v>6</v>
      </c>
      <c r="AW1934" s="2">
        <f t="shared" si="784"/>
        <v>5.2767662117993277E-3</v>
      </c>
      <c r="AX1934" s="2">
        <f t="shared" si="785"/>
        <v>3.6398774269516378E-3</v>
      </c>
      <c r="AY1934" s="2">
        <f t="shared" si="786"/>
        <v>0</v>
      </c>
      <c r="AZ1934" s="2">
        <f t="shared" si="787"/>
        <v>5.1746806746797943E-4</v>
      </c>
      <c r="BB1934" t="s">
        <v>85</v>
      </c>
      <c r="BC1934" t="s">
        <v>195</v>
      </c>
      <c r="BF1934" s="111">
        <v>36</v>
      </c>
      <c r="BG1934" s="113">
        <v>59</v>
      </c>
      <c r="BH1934" s="117">
        <f t="shared" si="777"/>
        <v>36059</v>
      </c>
      <c r="BJ1934" s="5" t="s">
        <v>3185</v>
      </c>
      <c r="BK1934" s="63">
        <v>2551</v>
      </c>
      <c r="BL1934" s="63">
        <v>0</v>
      </c>
      <c r="BN1934" s="63"/>
      <c r="BR1934" s="63">
        <v>294661</v>
      </c>
      <c r="BS1934" s="63">
        <v>8034</v>
      </c>
      <c r="BT1934" s="63">
        <v>237862</v>
      </c>
      <c r="BU1934" s="63">
        <v>21446</v>
      </c>
      <c r="BX1934" s="63">
        <v>677</v>
      </c>
      <c r="BY1934" s="63">
        <v>0</v>
      </c>
      <c r="CC1934" s="63"/>
    </row>
    <row r="1935" spans="1:81" hidden="1" outlineLevel="1">
      <c r="A1935" t="s">
        <v>2562</v>
      </c>
      <c r="B1935" t="s">
        <v>195</v>
      </c>
      <c r="C1935" s="1">
        <f t="shared" si="779"/>
        <v>89013</v>
      </c>
      <c r="D1935" s="5">
        <f>IF(N1935&gt;0, RANK(N1935,(N1935:P1935,Q1935:AE1935)),0)</f>
        <v>1</v>
      </c>
      <c r="E1935" s="5">
        <f>IF(O1935&gt;0,RANK(O1935,(N1935:P1935,Q1935:AE1935)),0)</f>
        <v>2</v>
      </c>
      <c r="F1935" s="5">
        <f>IF(P1935&gt;0,RANK(P1935,(N1935:P1935,Q1935:AE1935)),0)</f>
        <v>0</v>
      </c>
      <c r="G1935" s="131">
        <f t="shared" si="793"/>
        <v>746</v>
      </c>
      <c r="H1935" s="136">
        <f t="shared" si="794"/>
        <v>8.3807983103591603E-3</v>
      </c>
      <c r="I1935" s="2"/>
      <c r="J1935" s="2">
        <f t="shared" si="795"/>
        <v>0.4941525395166998</v>
      </c>
      <c r="K1935" s="2">
        <f t="shared" si="796"/>
        <v>0.48577174120634065</v>
      </c>
      <c r="L1935" s="2">
        <f t="shared" si="797"/>
        <v>0</v>
      </c>
      <c r="M1935" s="2">
        <f t="shared" si="798"/>
        <v>2.0075719276959558E-2</v>
      </c>
      <c r="N1935" s="63">
        <f t="shared" si="788"/>
        <v>43986</v>
      </c>
      <c r="O1935" s="63">
        <f t="shared" si="789"/>
        <v>43240</v>
      </c>
      <c r="P1935" s="63"/>
      <c r="Q1935" s="63">
        <v>864</v>
      </c>
      <c r="R1935" s="63">
        <v>560</v>
      </c>
      <c r="S1935" s="63">
        <v>98</v>
      </c>
      <c r="T1935" s="63">
        <v>0</v>
      </c>
      <c r="U1935" s="63"/>
      <c r="V1935" s="63">
        <v>31</v>
      </c>
      <c r="W1935" s="63">
        <f t="shared" si="790"/>
        <v>233</v>
      </c>
      <c r="X1935" s="63">
        <v>0</v>
      </c>
      <c r="Y1935" s="63">
        <v>0</v>
      </c>
      <c r="Z1935" s="63"/>
      <c r="AA1935" s="63"/>
      <c r="AB1935" s="63"/>
      <c r="AC1935" s="63"/>
      <c r="AD1935" s="63">
        <v>0</v>
      </c>
      <c r="AE1935" s="63"/>
      <c r="AF1935" s="63"/>
      <c r="AG1935" s="63">
        <v>0</v>
      </c>
      <c r="AH1935" s="63"/>
      <c r="AI1935" s="63"/>
      <c r="AJ1935" s="63">
        <v>1</v>
      </c>
      <c r="AK1935" s="63"/>
      <c r="AL1935" s="63"/>
      <c r="AM1935" s="63"/>
      <c r="AN1935" s="63"/>
      <c r="AO1935" s="63"/>
      <c r="AP1935" s="63"/>
      <c r="AQ1935" s="63">
        <v>0</v>
      </c>
      <c r="AS1935" s="5">
        <f>IF(Q1935&gt;0,RANK(Q1935,(N1935:P1935,Q1935:AE1935)),0)</f>
        <v>3</v>
      </c>
      <c r="AT1935" s="5">
        <f>IF(R1935&gt;0,RANK(R1935,(N1935:P1935,Q1935:AE1935)),0)</f>
        <v>4</v>
      </c>
      <c r="AU1935" s="5">
        <f>IF(T1935&gt;0,RANK(T1935,(N1935:P1935,Q1935:AE1935)),0)</f>
        <v>0</v>
      </c>
      <c r="AV1935" s="5">
        <f>IF(S1935&gt;0,RANK(S1935,(N1935:P1935,Q1935:AE1935)),0)</f>
        <v>6</v>
      </c>
      <c r="AW1935" s="2">
        <f t="shared" si="784"/>
        <v>9.7064473728556509E-3</v>
      </c>
      <c r="AX1935" s="2">
        <f t="shared" si="785"/>
        <v>6.2912158898138478E-3</v>
      </c>
      <c r="AY1935" s="2">
        <f t="shared" si="786"/>
        <v>0</v>
      </c>
      <c r="AZ1935" s="2">
        <f t="shared" si="787"/>
        <v>1.1009627807174233E-3</v>
      </c>
      <c r="BB1935" t="s">
        <v>2562</v>
      </c>
      <c r="BC1935" t="s">
        <v>195</v>
      </c>
      <c r="BF1935" s="111">
        <v>36</v>
      </c>
      <c r="BG1935" s="113">
        <v>63</v>
      </c>
      <c r="BH1935" s="117">
        <f t="shared" si="777"/>
        <v>36063</v>
      </c>
      <c r="BJ1935" s="5" t="s">
        <v>3185</v>
      </c>
      <c r="BK1935" s="63">
        <v>804</v>
      </c>
      <c r="BL1935" s="63">
        <v>0</v>
      </c>
      <c r="BN1935" s="63"/>
      <c r="BR1935" s="63">
        <v>41837</v>
      </c>
      <c r="BS1935" s="63">
        <v>2149</v>
      </c>
      <c r="BT1935" s="63">
        <v>38158</v>
      </c>
      <c r="BU1935" s="63">
        <v>5082</v>
      </c>
      <c r="BX1935" s="63">
        <v>233</v>
      </c>
      <c r="BY1935" s="63">
        <v>0</v>
      </c>
      <c r="CC1935" s="63"/>
    </row>
    <row r="1936" spans="1:81" hidden="1" outlineLevel="1">
      <c r="A1936" t="s">
        <v>3115</v>
      </c>
      <c r="B1936" t="s">
        <v>195</v>
      </c>
      <c r="C1936" s="1">
        <f t="shared" si="779"/>
        <v>86700</v>
      </c>
      <c r="D1936" s="5">
        <f>IF(N1936&gt;0, RANK(N1936,(N1936:P1936,Q1936:AE1936)),0)</f>
        <v>2</v>
      </c>
      <c r="E1936" s="5">
        <f>IF(O1936&gt;0,RANK(O1936,(N1936:P1936,Q1936:AE1936)),0)</f>
        <v>1</v>
      </c>
      <c r="F1936" s="5">
        <f>IF(P1936&gt;0,RANK(P1936,(N1936:P1936,Q1936:AE1936)),0)</f>
        <v>0</v>
      </c>
      <c r="G1936" s="131">
        <f t="shared" si="793"/>
        <v>4062</v>
      </c>
      <c r="H1936" s="136">
        <f t="shared" si="794"/>
        <v>4.6851211072664357E-2</v>
      </c>
      <c r="I1936" s="2"/>
      <c r="J1936" s="2">
        <f t="shared" si="795"/>
        <v>0.46675893886966552</v>
      </c>
      <c r="K1936" s="2">
        <f t="shared" si="796"/>
        <v>0.5136101499423299</v>
      </c>
      <c r="L1936" s="2">
        <f t="shared" si="797"/>
        <v>0</v>
      </c>
      <c r="M1936" s="2">
        <f t="shared" si="798"/>
        <v>1.9630911188004529E-2</v>
      </c>
      <c r="N1936" s="63">
        <f t="shared" si="788"/>
        <v>40468</v>
      </c>
      <c r="O1936" s="63">
        <f t="shared" si="789"/>
        <v>44530</v>
      </c>
      <c r="P1936" s="63"/>
      <c r="Q1936" s="63">
        <v>819</v>
      </c>
      <c r="R1936" s="63">
        <v>502</v>
      </c>
      <c r="S1936" s="63">
        <v>168</v>
      </c>
      <c r="T1936" s="63">
        <v>0</v>
      </c>
      <c r="U1936" s="63"/>
      <c r="V1936" s="63">
        <v>17</v>
      </c>
      <c r="W1936" s="63">
        <f t="shared" si="790"/>
        <v>189</v>
      </c>
      <c r="X1936" s="63">
        <v>6</v>
      </c>
      <c r="Y1936" s="63">
        <v>0</v>
      </c>
      <c r="Z1936" s="63"/>
      <c r="AA1936" s="63"/>
      <c r="AB1936" s="63"/>
      <c r="AC1936" s="63"/>
      <c r="AD1936" s="63">
        <v>0</v>
      </c>
      <c r="AE1936" s="63"/>
      <c r="AF1936" s="63"/>
      <c r="AG1936" s="63">
        <v>0</v>
      </c>
      <c r="AH1936" s="63"/>
      <c r="AI1936" s="63"/>
      <c r="AJ1936" s="63">
        <v>1</v>
      </c>
      <c r="AK1936" s="63"/>
      <c r="AL1936" s="63"/>
      <c r="AM1936" s="63"/>
      <c r="AN1936" s="63"/>
      <c r="AO1936" s="63"/>
      <c r="AP1936" s="63"/>
      <c r="AQ1936" s="63">
        <v>0</v>
      </c>
      <c r="AS1936" s="5">
        <f>IF(Q1936&gt;0,RANK(Q1936,(N1936:P1936,Q1936:AE1936)),0)</f>
        <v>3</v>
      </c>
      <c r="AT1936" s="5">
        <f>IF(R1936&gt;0,RANK(R1936,(N1936:P1936,Q1936:AE1936)),0)</f>
        <v>4</v>
      </c>
      <c r="AU1936" s="5">
        <f>IF(T1936&gt;0,RANK(T1936,(N1936:P1936,Q1936:AE1936)),0)</f>
        <v>0</v>
      </c>
      <c r="AV1936" s="5">
        <f>IF(S1936&gt;0,RANK(S1936,(N1936:P1936,Q1936:AE1936)),0)</f>
        <v>6</v>
      </c>
      <c r="AW1936" s="2">
        <f t="shared" si="784"/>
        <v>9.4463667820069205E-3</v>
      </c>
      <c r="AX1936" s="2">
        <f t="shared" si="785"/>
        <v>5.7900807381776236E-3</v>
      </c>
      <c r="AY1936" s="2">
        <f t="shared" si="786"/>
        <v>0</v>
      </c>
      <c r="AZ1936" s="2">
        <f t="shared" si="787"/>
        <v>1.9377162629757784E-3</v>
      </c>
      <c r="BB1936" t="s">
        <v>3115</v>
      </c>
      <c r="BC1936" t="s">
        <v>195</v>
      </c>
      <c r="BF1936" s="111">
        <v>36</v>
      </c>
      <c r="BG1936" s="113">
        <v>65</v>
      </c>
      <c r="BH1936" s="117">
        <f t="shared" si="777"/>
        <v>36065</v>
      </c>
      <c r="BJ1936" s="5" t="s">
        <v>3185</v>
      </c>
      <c r="BK1936" s="63">
        <v>813</v>
      </c>
      <c r="BL1936" s="63">
        <v>0</v>
      </c>
      <c r="BN1936" s="63"/>
      <c r="BR1936" s="63">
        <v>39031</v>
      </c>
      <c r="BS1936" s="63">
        <v>1437</v>
      </c>
      <c r="BT1936" s="63">
        <v>40532</v>
      </c>
      <c r="BU1936" s="63">
        <v>3998</v>
      </c>
      <c r="BX1936" s="63">
        <f>189-84</f>
        <v>105</v>
      </c>
      <c r="BY1936" s="63">
        <v>0</v>
      </c>
      <c r="BZ1936" s="63">
        <v>84</v>
      </c>
      <c r="CC1936" s="63"/>
    </row>
    <row r="1937" spans="1:81" hidden="1" outlineLevel="1">
      <c r="A1937" t="s">
        <v>980</v>
      </c>
      <c r="B1937" t="s">
        <v>195</v>
      </c>
      <c r="C1937" s="1">
        <f t="shared" si="779"/>
        <v>204717</v>
      </c>
      <c r="D1937" s="5">
        <f>IF(N1937&gt;0, RANK(N1937,(N1937:P1937,Q1937:AE1937)),0)</f>
        <v>1</v>
      </c>
      <c r="E1937" s="5">
        <f>IF(O1937&gt;0,RANK(O1937,(N1937:P1937,Q1937:AE1937)),0)</f>
        <v>2</v>
      </c>
      <c r="F1937" s="5">
        <f>IF(P1937&gt;0,RANK(P1937,(N1937:P1937,Q1937:AE1937)),0)</f>
        <v>0</v>
      </c>
      <c r="G1937" s="131">
        <f t="shared" si="793"/>
        <v>43423</v>
      </c>
      <c r="H1937" s="136">
        <f t="shared" si="794"/>
        <v>0.21211233068089119</v>
      </c>
      <c r="I1937" s="2"/>
      <c r="J1937" s="2">
        <f t="shared" si="795"/>
        <v>0.59718538274789101</v>
      </c>
      <c r="K1937" s="2">
        <f t="shared" si="796"/>
        <v>0.38507305206699982</v>
      </c>
      <c r="L1937" s="2">
        <f t="shared" si="797"/>
        <v>0</v>
      </c>
      <c r="M1937" s="2">
        <f t="shared" si="798"/>
        <v>1.7741565185109165E-2</v>
      </c>
      <c r="N1937" s="63">
        <f t="shared" si="788"/>
        <v>122254</v>
      </c>
      <c r="O1937" s="63">
        <f t="shared" si="789"/>
        <v>78831</v>
      </c>
      <c r="P1937" s="63"/>
      <c r="Q1937" s="63">
        <v>1697</v>
      </c>
      <c r="R1937" s="63">
        <v>1584</v>
      </c>
      <c r="S1937" s="63">
        <v>295</v>
      </c>
      <c r="T1937" s="63">
        <v>0</v>
      </c>
      <c r="U1937" s="63"/>
      <c r="V1937" s="63">
        <v>55</v>
      </c>
      <c r="W1937" s="63">
        <f t="shared" si="790"/>
        <v>1</v>
      </c>
      <c r="X1937" s="63">
        <v>0</v>
      </c>
      <c r="Y1937" s="63">
        <v>0</v>
      </c>
      <c r="Z1937" s="63"/>
      <c r="AA1937" s="63"/>
      <c r="AB1937" s="63"/>
      <c r="AC1937" s="63"/>
      <c r="AD1937" s="63">
        <v>0</v>
      </c>
      <c r="AE1937" s="63"/>
      <c r="AF1937" s="63"/>
      <c r="AG1937" s="63">
        <v>0</v>
      </c>
      <c r="AH1937" s="63"/>
      <c r="AI1937" s="63"/>
      <c r="AJ1937" s="63">
        <v>0</v>
      </c>
      <c r="AK1937" s="63"/>
      <c r="AL1937" s="63"/>
      <c r="AM1937" s="63"/>
      <c r="AN1937" s="63"/>
      <c r="AO1937" s="63"/>
      <c r="AP1937" s="63"/>
      <c r="AQ1937" s="63">
        <v>0</v>
      </c>
      <c r="AS1937" s="5">
        <f>IF(Q1937&gt;0,RANK(Q1937,(N1937:P1937,Q1937:AE1937)),0)</f>
        <v>3</v>
      </c>
      <c r="AT1937" s="5">
        <f>IF(R1937&gt;0,RANK(R1937,(N1937:P1937,Q1937:AE1937)),0)</f>
        <v>4</v>
      </c>
      <c r="AU1937" s="5">
        <f>IF(T1937&gt;0,RANK(T1937,(N1937:P1937,Q1937:AE1937)),0)</f>
        <v>0</v>
      </c>
      <c r="AV1937" s="5">
        <f>IF(S1937&gt;0,RANK(S1937,(N1937:P1937,Q1937:AE1937)),0)</f>
        <v>5</v>
      </c>
      <c r="AW1937" s="2">
        <f t="shared" si="784"/>
        <v>8.2894923235490945E-3</v>
      </c>
      <c r="AX1937" s="2">
        <f t="shared" si="785"/>
        <v>7.7375108076026908E-3</v>
      </c>
      <c r="AY1937" s="2">
        <f t="shared" si="786"/>
        <v>0</v>
      </c>
      <c r="AZ1937" s="2">
        <f t="shared" si="787"/>
        <v>1.4410136920724708E-3</v>
      </c>
      <c r="BB1937" t="s">
        <v>980</v>
      </c>
      <c r="BC1937" t="s">
        <v>195</v>
      </c>
      <c r="BF1937" s="111">
        <v>36</v>
      </c>
      <c r="BG1937" s="113">
        <v>67</v>
      </c>
      <c r="BH1937" s="117">
        <f t="shared" si="777"/>
        <v>36067</v>
      </c>
      <c r="BJ1937" s="5" t="s">
        <v>3185</v>
      </c>
      <c r="BK1937" s="63">
        <v>1718</v>
      </c>
      <c r="BL1937" s="63">
        <v>0</v>
      </c>
      <c r="BN1937" s="63"/>
      <c r="BR1937" s="63">
        <v>117470</v>
      </c>
      <c r="BS1937" s="63">
        <v>4784</v>
      </c>
      <c r="BT1937" s="63">
        <v>69357</v>
      </c>
      <c r="BU1937" s="63">
        <v>9474</v>
      </c>
      <c r="BX1937" s="63">
        <v>1</v>
      </c>
      <c r="BY1937" s="63">
        <v>0</v>
      </c>
      <c r="CC1937" s="63"/>
    </row>
    <row r="1938" spans="1:81" hidden="1" outlineLevel="1">
      <c r="A1938" t="s">
        <v>523</v>
      </c>
      <c r="B1938" t="s">
        <v>195</v>
      </c>
      <c r="C1938" s="1">
        <f t="shared" si="779"/>
        <v>47853</v>
      </c>
      <c r="D1938" s="5">
        <f>IF(N1938&gt;0, RANK(N1938,(N1938:P1938,Q1938:AE1938)),0)</f>
        <v>2</v>
      </c>
      <c r="E1938" s="5">
        <f>IF(O1938&gt;0,RANK(O1938,(N1938:P1938,Q1938:AE1938)),0)</f>
        <v>1</v>
      </c>
      <c r="F1938" s="5">
        <f>IF(P1938&gt;0,RANK(P1938,(N1938:P1938,Q1938:AE1938)),0)</f>
        <v>0</v>
      </c>
      <c r="G1938" s="131">
        <f t="shared" si="793"/>
        <v>733</v>
      </c>
      <c r="H1938" s="136">
        <f t="shared" si="794"/>
        <v>1.5317743924100893E-2</v>
      </c>
      <c r="I1938" s="2"/>
      <c r="J1938" s="2">
        <f t="shared" si="795"/>
        <v>0.48245669028065113</v>
      </c>
      <c r="K1938" s="2">
        <f t="shared" si="796"/>
        <v>0.49777443420475204</v>
      </c>
      <c r="L1938" s="2">
        <f t="shared" si="797"/>
        <v>0</v>
      </c>
      <c r="M1938" s="2">
        <f t="shared" si="798"/>
        <v>1.9768875514596884E-2</v>
      </c>
      <c r="N1938" s="63">
        <f t="shared" si="788"/>
        <v>23087</v>
      </c>
      <c r="O1938" s="63">
        <f t="shared" si="789"/>
        <v>23820</v>
      </c>
      <c r="P1938" s="63"/>
      <c r="Q1938" s="63">
        <v>571</v>
      </c>
      <c r="R1938" s="63">
        <v>294</v>
      </c>
      <c r="S1938" s="63">
        <v>66</v>
      </c>
      <c r="T1938" s="63">
        <v>0</v>
      </c>
      <c r="U1938" s="63"/>
      <c r="V1938" s="63">
        <v>11</v>
      </c>
      <c r="W1938" s="63">
        <f t="shared" si="790"/>
        <v>2</v>
      </c>
      <c r="X1938" s="63">
        <v>2</v>
      </c>
      <c r="Y1938" s="63">
        <v>0</v>
      </c>
      <c r="Z1938" s="63"/>
      <c r="AA1938" s="63"/>
      <c r="AB1938" s="63"/>
      <c r="AC1938" s="63"/>
      <c r="AD1938" s="63">
        <v>0</v>
      </c>
      <c r="AE1938" s="63"/>
      <c r="AF1938" s="63"/>
      <c r="AG1938" s="63">
        <v>0</v>
      </c>
      <c r="AH1938" s="63"/>
      <c r="AI1938" s="63"/>
      <c r="AJ1938" s="63">
        <v>0</v>
      </c>
      <c r="AK1938" s="63"/>
      <c r="AL1938" s="63"/>
      <c r="AM1938" s="63"/>
      <c r="AN1938" s="63"/>
      <c r="AO1938" s="63"/>
      <c r="AP1938" s="63"/>
      <c r="AQ1938" s="63">
        <v>0</v>
      </c>
      <c r="AS1938" s="5">
        <f>IF(Q1938&gt;0,RANK(Q1938,(N1938:P1938,Q1938:AE1938)),0)</f>
        <v>3</v>
      </c>
      <c r="AT1938" s="5">
        <f>IF(R1938&gt;0,RANK(R1938,(N1938:P1938,Q1938:AE1938)),0)</f>
        <v>4</v>
      </c>
      <c r="AU1938" s="5">
        <f>IF(T1938&gt;0,RANK(T1938,(N1938:P1938,Q1938:AE1938)),0)</f>
        <v>0</v>
      </c>
      <c r="AV1938" s="5">
        <f>IF(S1938&gt;0,RANK(S1938,(N1938:P1938,Q1938:AE1938)),0)</f>
        <v>5</v>
      </c>
      <c r="AW1938" s="2">
        <f t="shared" si="784"/>
        <v>1.193237623555472E-2</v>
      </c>
      <c r="AX1938" s="2">
        <f t="shared" si="785"/>
        <v>6.1438154347689799E-3</v>
      </c>
      <c r="AY1938" s="2">
        <f t="shared" si="786"/>
        <v>0</v>
      </c>
      <c r="AZ1938" s="2">
        <f t="shared" si="787"/>
        <v>1.3792238731114037E-3</v>
      </c>
      <c r="BB1938" t="s">
        <v>523</v>
      </c>
      <c r="BC1938" t="s">
        <v>195</v>
      </c>
      <c r="BF1938" s="111">
        <v>36</v>
      </c>
      <c r="BG1938" s="113">
        <v>69</v>
      </c>
      <c r="BH1938" s="117">
        <f t="shared" si="777"/>
        <v>36069</v>
      </c>
      <c r="BJ1938" s="5" t="s">
        <v>3185</v>
      </c>
      <c r="BK1938" s="63">
        <v>317</v>
      </c>
      <c r="BL1938" s="63">
        <v>122</v>
      </c>
      <c r="BN1938" s="63"/>
      <c r="BR1938" s="63">
        <v>22065</v>
      </c>
      <c r="BS1938" s="63">
        <v>1022</v>
      </c>
      <c r="BT1938" s="63">
        <v>20919</v>
      </c>
      <c r="BU1938" s="63">
        <v>2901</v>
      </c>
      <c r="BX1938" s="63">
        <v>2</v>
      </c>
      <c r="BY1938" s="63">
        <v>0</v>
      </c>
      <c r="CC1938" s="63"/>
    </row>
    <row r="1939" spans="1:81" hidden="1" outlineLevel="1">
      <c r="A1939" t="s">
        <v>2024</v>
      </c>
      <c r="B1939" t="s">
        <v>195</v>
      </c>
      <c r="C1939" s="1">
        <f t="shared" ref="C1939:C1969" si="799">SUM(N1939:AQ1939)</f>
        <v>140628</v>
      </c>
      <c r="D1939" s="5">
        <f>IF(N1939&gt;0, RANK(N1939,(N1939:P1939,Q1939:AE1939)),0)</f>
        <v>1</v>
      </c>
      <c r="E1939" s="5">
        <f>IF(O1939&gt;0,RANK(O1939,(N1939:P1939,Q1939:AE1939)),0)</f>
        <v>2</v>
      </c>
      <c r="F1939" s="5">
        <f>IF(P1939&gt;0,RANK(P1939,(N1939:P1939,Q1939:AE1939)),0)</f>
        <v>0</v>
      </c>
      <c r="G1939" s="131">
        <f t="shared" si="793"/>
        <v>7948</v>
      </c>
      <c r="H1939" s="136">
        <f t="shared" si="794"/>
        <v>5.6517905395796E-2</v>
      </c>
      <c r="I1939" s="2"/>
      <c r="J1939" s="2">
        <f t="shared" si="795"/>
        <v>0.52133998919134172</v>
      </c>
      <c r="K1939" s="2">
        <f t="shared" si="796"/>
        <v>0.46482208379554568</v>
      </c>
      <c r="L1939" s="2">
        <f t="shared" si="797"/>
        <v>0</v>
      </c>
      <c r="M1939" s="2">
        <f t="shared" si="798"/>
        <v>1.3837927013112594E-2</v>
      </c>
      <c r="N1939" s="63">
        <f t="shared" si="788"/>
        <v>73315</v>
      </c>
      <c r="O1939" s="63">
        <f t="shared" si="789"/>
        <v>65367</v>
      </c>
      <c r="P1939" s="63"/>
      <c r="Q1939" s="63">
        <v>1049</v>
      </c>
      <c r="R1939" s="63">
        <v>700</v>
      </c>
      <c r="S1939" s="63">
        <v>162</v>
      </c>
      <c r="T1939" s="63">
        <v>0</v>
      </c>
      <c r="U1939" s="63"/>
      <c r="V1939" s="63">
        <v>32</v>
      </c>
      <c r="W1939" s="63">
        <f t="shared" si="790"/>
        <v>1</v>
      </c>
      <c r="X1939" s="63">
        <v>1</v>
      </c>
      <c r="Y1939" s="63">
        <v>1</v>
      </c>
      <c r="Z1939" s="63"/>
      <c r="AA1939" s="63"/>
      <c r="AB1939" s="63"/>
      <c r="AC1939" s="63"/>
      <c r="AD1939" s="63">
        <v>0</v>
      </c>
      <c r="AE1939" s="63"/>
      <c r="AF1939" s="63"/>
      <c r="AG1939" s="63">
        <v>0</v>
      </c>
      <c r="AH1939" s="63"/>
      <c r="AI1939" s="63"/>
      <c r="AJ1939" s="63">
        <v>0</v>
      </c>
      <c r="AK1939" s="63"/>
      <c r="AL1939" s="63"/>
      <c r="AM1939" s="63"/>
      <c r="AN1939" s="63"/>
      <c r="AO1939" s="63"/>
      <c r="AP1939" s="63"/>
      <c r="AQ1939" s="63">
        <v>0</v>
      </c>
      <c r="AS1939" s="5">
        <f>IF(Q1939&gt;0,RANK(Q1939,(N1939:P1939,Q1939:AE1939)),0)</f>
        <v>3</v>
      </c>
      <c r="AT1939" s="5">
        <f>IF(R1939&gt;0,RANK(R1939,(N1939:P1939,Q1939:AE1939)),0)</f>
        <v>4</v>
      </c>
      <c r="AU1939" s="5">
        <f>IF(T1939&gt;0,RANK(T1939,(N1939:P1939,Q1939:AE1939)),0)</f>
        <v>0</v>
      </c>
      <c r="AV1939" s="5">
        <f>IF(S1939&gt;0,RANK(S1939,(N1939:P1939,Q1939:AE1939)),0)</f>
        <v>5</v>
      </c>
      <c r="AW1939" s="2">
        <f t="shared" ref="AW1939:AW1963" si="800">IF($C1939=0,"-",Q1939/$C1939)</f>
        <v>7.4593964217652244E-3</v>
      </c>
      <c r="AX1939" s="2">
        <f t="shared" ref="AX1939:AX1963" si="801">IF($C1939=0,"-",R1939/$C1939)</f>
        <v>4.977671587450579E-3</v>
      </c>
      <c r="AY1939" s="2">
        <f t="shared" ref="AY1939:AY1963" si="802">IF($C1939=0,"-",T1939/$C1939)</f>
        <v>0</v>
      </c>
      <c r="AZ1939" s="2">
        <f t="shared" ref="AZ1939:AZ1963" si="803">IF($C1939=0,"-",S1939/$C1939)</f>
        <v>1.1519754245242768E-3</v>
      </c>
      <c r="BB1939" t="s">
        <v>2024</v>
      </c>
      <c r="BC1939" t="s">
        <v>195</v>
      </c>
      <c r="BF1939" s="111">
        <v>36</v>
      </c>
      <c r="BG1939" s="113">
        <v>71</v>
      </c>
      <c r="BH1939" s="117">
        <f t="shared" si="777"/>
        <v>36071</v>
      </c>
      <c r="BJ1939" s="5" t="s">
        <v>3185</v>
      </c>
      <c r="BK1939" s="63">
        <v>2816</v>
      </c>
      <c r="BL1939" s="63">
        <v>347</v>
      </c>
      <c r="BN1939" s="63"/>
      <c r="BR1939" s="63">
        <v>70742</v>
      </c>
      <c r="BS1939" s="63">
        <v>2573</v>
      </c>
      <c r="BT1939" s="63">
        <v>58003</v>
      </c>
      <c r="BU1939" s="63">
        <v>7364</v>
      </c>
      <c r="BX1939" s="63">
        <v>1</v>
      </c>
      <c r="BY1939" s="63">
        <v>0</v>
      </c>
      <c r="CC1939" s="63"/>
    </row>
    <row r="1940" spans="1:81" hidden="1" outlineLevel="1">
      <c r="A1940" t="s">
        <v>408</v>
      </c>
      <c r="B1940" t="s">
        <v>195</v>
      </c>
      <c r="C1940" s="1">
        <f t="shared" si="799"/>
        <v>14706</v>
      </c>
      <c r="D1940" s="5">
        <f>IF(N1940&gt;0, RANK(N1940,(N1940:P1940,Q1940:AE1940)),0)</f>
        <v>2</v>
      </c>
      <c r="E1940" s="5">
        <f>IF(O1940&gt;0,RANK(O1940,(N1940:P1940,Q1940:AE1940)),0)</f>
        <v>1</v>
      </c>
      <c r="F1940" s="5">
        <f>IF(P1940&gt;0,RANK(P1940,(N1940:P1940,Q1940:AE1940)),0)</f>
        <v>0</v>
      </c>
      <c r="G1940" s="131">
        <f t="shared" si="793"/>
        <v>2807</v>
      </c>
      <c r="H1940" s="136">
        <f t="shared" si="794"/>
        <v>0.19087447300421598</v>
      </c>
      <c r="I1940" s="2"/>
      <c r="J1940" s="2">
        <f t="shared" si="795"/>
        <v>0.39351285189718482</v>
      </c>
      <c r="K1940" s="2">
        <f t="shared" si="796"/>
        <v>0.58438732490140077</v>
      </c>
      <c r="L1940" s="2">
        <f t="shared" si="797"/>
        <v>0</v>
      </c>
      <c r="M1940" s="2">
        <f t="shared" si="798"/>
        <v>2.2099823201414348E-2</v>
      </c>
      <c r="N1940" s="63">
        <f t="shared" si="788"/>
        <v>5787</v>
      </c>
      <c r="O1940" s="63">
        <f t="shared" si="789"/>
        <v>8594</v>
      </c>
      <c r="P1940" s="63"/>
      <c r="Q1940" s="63">
        <v>165</v>
      </c>
      <c r="R1940" s="63">
        <v>81</v>
      </c>
      <c r="S1940" s="63">
        <v>36</v>
      </c>
      <c r="T1940" s="63">
        <v>0</v>
      </c>
      <c r="U1940" s="63"/>
      <c r="V1940" s="63">
        <v>3</v>
      </c>
      <c r="W1940" s="63">
        <f t="shared" si="790"/>
        <v>39</v>
      </c>
      <c r="X1940" s="63">
        <v>0</v>
      </c>
      <c r="Y1940" s="63">
        <v>0</v>
      </c>
      <c r="Z1940" s="63"/>
      <c r="AA1940" s="63"/>
      <c r="AB1940" s="63"/>
      <c r="AC1940" s="63"/>
      <c r="AD1940" s="63">
        <v>1</v>
      </c>
      <c r="AE1940" s="63"/>
      <c r="AF1940" s="63"/>
      <c r="AG1940" s="63">
        <v>0</v>
      </c>
      <c r="AH1940" s="63"/>
      <c r="AI1940" s="63"/>
      <c r="AJ1940" s="63">
        <v>0</v>
      </c>
      <c r="AK1940" s="63"/>
      <c r="AL1940" s="63"/>
      <c r="AM1940" s="63"/>
      <c r="AN1940" s="63"/>
      <c r="AO1940" s="63"/>
      <c r="AP1940" s="63"/>
      <c r="AQ1940" s="63">
        <v>0</v>
      </c>
      <c r="AS1940" s="5">
        <f>IF(Q1940&gt;0,RANK(Q1940,(N1940:P1940,Q1940:AE1940)),0)</f>
        <v>3</v>
      </c>
      <c r="AT1940" s="5">
        <f>IF(R1940&gt;0,RANK(R1940,(N1940:P1940,Q1940:AE1940)),0)</f>
        <v>4</v>
      </c>
      <c r="AU1940" s="5">
        <f>IF(T1940&gt;0,RANK(T1940,(N1940:P1940,Q1940:AE1940)),0)</f>
        <v>0</v>
      </c>
      <c r="AV1940" s="5">
        <f>IF(S1940&gt;0,RANK(S1940,(N1940:P1940,Q1940:AE1940)),0)</f>
        <v>6</v>
      </c>
      <c r="AW1940" s="2">
        <f t="shared" si="800"/>
        <v>1.1219910240718074E-2</v>
      </c>
      <c r="AX1940" s="2">
        <f t="shared" si="801"/>
        <v>5.5079559363525096E-3</v>
      </c>
      <c r="AY1940" s="2">
        <f t="shared" si="802"/>
        <v>0</v>
      </c>
      <c r="AZ1940" s="2">
        <f t="shared" si="803"/>
        <v>2.4479804161566705E-3</v>
      </c>
      <c r="BB1940" t="s">
        <v>408</v>
      </c>
      <c r="BC1940" t="s">
        <v>195</v>
      </c>
      <c r="BF1940" s="111">
        <v>36</v>
      </c>
      <c r="BG1940" s="113">
        <v>73</v>
      </c>
      <c r="BH1940" s="117">
        <f t="shared" si="777"/>
        <v>36073</v>
      </c>
      <c r="BJ1940" s="5" t="s">
        <v>3185</v>
      </c>
      <c r="BK1940" s="63">
        <v>70</v>
      </c>
      <c r="BL1940" s="63">
        <v>24</v>
      </c>
      <c r="BN1940" s="63"/>
      <c r="BR1940" s="63">
        <v>5505</v>
      </c>
      <c r="BS1940" s="63">
        <v>282</v>
      </c>
      <c r="BT1940" s="63">
        <v>7585</v>
      </c>
      <c r="BU1940" s="63">
        <v>1009</v>
      </c>
      <c r="BX1940" s="63">
        <v>39</v>
      </c>
      <c r="BY1940" s="63">
        <v>0</v>
      </c>
      <c r="CC1940" s="63"/>
    </row>
    <row r="1941" spans="1:81" hidden="1" outlineLevel="1">
      <c r="A1941" t="s">
        <v>978</v>
      </c>
      <c r="B1941" t="s">
        <v>195</v>
      </c>
      <c r="C1941" s="1">
        <f t="shared" si="799"/>
        <v>44591</v>
      </c>
      <c r="D1941" s="5">
        <f>IF(N1941&gt;0, RANK(N1941,(N1941:P1941,Q1941:AE1941)),0)</f>
        <v>1</v>
      </c>
      <c r="E1941" s="5">
        <f>IF(O1941&gt;0,RANK(O1941,(N1941:P1941,Q1941:AE1941)),0)</f>
        <v>2</v>
      </c>
      <c r="F1941" s="5">
        <f>IF(P1941&gt;0,RANK(P1941,(N1941:P1941,Q1941:AE1941)),0)</f>
        <v>0</v>
      </c>
      <c r="G1941" s="131">
        <f t="shared" si="793"/>
        <v>3535</v>
      </c>
      <c r="H1941" s="136">
        <f t="shared" si="794"/>
        <v>7.9276087102778586E-2</v>
      </c>
      <c r="I1941" s="2"/>
      <c r="J1941" s="2">
        <f t="shared" si="795"/>
        <v>0.52734856809670116</v>
      </c>
      <c r="K1941" s="2">
        <f t="shared" si="796"/>
        <v>0.44807248099392255</v>
      </c>
      <c r="L1941" s="2">
        <f t="shared" si="797"/>
        <v>0</v>
      </c>
      <c r="M1941" s="2">
        <f t="shared" si="798"/>
        <v>2.4578950909376285E-2</v>
      </c>
      <c r="N1941" s="63">
        <f t="shared" si="788"/>
        <v>23515</v>
      </c>
      <c r="O1941" s="63">
        <f t="shared" si="789"/>
        <v>19980</v>
      </c>
      <c r="P1941" s="63"/>
      <c r="Q1941" s="63">
        <v>447</v>
      </c>
      <c r="R1941" s="63">
        <v>379</v>
      </c>
      <c r="S1941" s="63">
        <v>114</v>
      </c>
      <c r="T1941" s="63">
        <v>0</v>
      </c>
      <c r="U1941" s="63"/>
      <c r="V1941" s="63">
        <v>15</v>
      </c>
      <c r="W1941" s="63">
        <f t="shared" si="790"/>
        <v>141</v>
      </c>
      <c r="X1941" s="63">
        <v>0</v>
      </c>
      <c r="Y1941" s="63">
        <v>0</v>
      </c>
      <c r="Z1941" s="63"/>
      <c r="AA1941" s="63"/>
      <c r="AB1941" s="63"/>
      <c r="AC1941" s="63"/>
      <c r="AD1941" s="63">
        <v>0</v>
      </c>
      <c r="AE1941" s="63"/>
      <c r="AF1941" s="63"/>
      <c r="AG1941" s="63">
        <v>0</v>
      </c>
      <c r="AH1941" s="63"/>
      <c r="AI1941" s="63"/>
      <c r="AJ1941" s="63">
        <v>0</v>
      </c>
      <c r="AK1941" s="63"/>
      <c r="AL1941" s="63"/>
      <c r="AM1941" s="63"/>
      <c r="AN1941" s="63"/>
      <c r="AO1941" s="63"/>
      <c r="AP1941" s="63"/>
      <c r="AQ1941" s="63">
        <v>0</v>
      </c>
      <c r="AS1941" s="5">
        <f>IF(Q1941&gt;0,RANK(Q1941,(N1941:P1941,Q1941:AE1941)),0)</f>
        <v>3</v>
      </c>
      <c r="AT1941" s="5">
        <f>IF(R1941&gt;0,RANK(R1941,(N1941:P1941,Q1941:AE1941)),0)</f>
        <v>4</v>
      </c>
      <c r="AU1941" s="5">
        <f>IF(T1941&gt;0,RANK(T1941,(N1941:P1941,Q1941:AE1941)),0)</f>
        <v>0</v>
      </c>
      <c r="AV1941" s="5">
        <f>IF(S1941&gt;0,RANK(S1941,(N1941:P1941,Q1941:AE1941)),0)</f>
        <v>6</v>
      </c>
      <c r="AW1941" s="2">
        <f t="shared" si="800"/>
        <v>1.0024444394608778E-2</v>
      </c>
      <c r="AX1941" s="2">
        <f t="shared" si="801"/>
        <v>8.4994729878226545E-3</v>
      </c>
      <c r="AY1941" s="2">
        <f t="shared" si="802"/>
        <v>0</v>
      </c>
      <c r="AZ1941" s="2">
        <f t="shared" si="803"/>
        <v>2.5565697113767352E-3</v>
      </c>
      <c r="BB1941" t="s">
        <v>978</v>
      </c>
      <c r="BC1941" t="s">
        <v>195</v>
      </c>
      <c r="BF1941" s="111">
        <v>36</v>
      </c>
      <c r="BG1941" s="113">
        <v>75</v>
      </c>
      <c r="BH1941" s="117">
        <f t="shared" si="777"/>
        <v>36075</v>
      </c>
      <c r="BJ1941" s="5" t="s">
        <v>3185</v>
      </c>
      <c r="BK1941" s="63">
        <v>304</v>
      </c>
      <c r="BL1941" s="63">
        <v>52</v>
      </c>
      <c r="BN1941" s="63"/>
      <c r="BR1941" s="63">
        <v>22178</v>
      </c>
      <c r="BS1941" s="63">
        <v>1337</v>
      </c>
      <c r="BT1941" s="63">
        <v>17610</v>
      </c>
      <c r="BU1941" s="63">
        <v>2370</v>
      </c>
      <c r="BX1941" s="63">
        <v>141</v>
      </c>
      <c r="BY1941" s="63">
        <v>0</v>
      </c>
      <c r="CC1941" s="63"/>
    </row>
    <row r="1942" spans="1:81" hidden="1" outlineLevel="1">
      <c r="A1942" t="s">
        <v>3003</v>
      </c>
      <c r="B1942" t="s">
        <v>195</v>
      </c>
      <c r="C1942" s="1">
        <f t="shared" si="799"/>
        <v>24139</v>
      </c>
      <c r="D1942" s="5">
        <f>IF(N1942&gt;0, RANK(N1942,(N1942:P1942,Q1942:AE1942)),0)</f>
        <v>1</v>
      </c>
      <c r="E1942" s="5">
        <f>IF(O1942&gt;0,RANK(O1942,(N1942:P1942,Q1942:AE1942)),0)</f>
        <v>2</v>
      </c>
      <c r="F1942" s="5">
        <f>IF(P1942&gt;0,RANK(P1942,(N1942:P1942,Q1942:AE1942)),0)</f>
        <v>0</v>
      </c>
      <c r="G1942" s="131">
        <f t="shared" si="793"/>
        <v>656</v>
      </c>
      <c r="H1942" s="136">
        <f t="shared" si="794"/>
        <v>2.7175939351257301E-2</v>
      </c>
      <c r="I1942" s="2"/>
      <c r="J1942" s="2">
        <f t="shared" si="795"/>
        <v>0.50196776999875725</v>
      </c>
      <c r="K1942" s="2">
        <f t="shared" si="796"/>
        <v>0.47479183064749991</v>
      </c>
      <c r="L1942" s="2">
        <f t="shared" si="797"/>
        <v>0</v>
      </c>
      <c r="M1942" s="2">
        <f t="shared" si="798"/>
        <v>2.3240399353742835E-2</v>
      </c>
      <c r="N1942" s="63">
        <f t="shared" si="788"/>
        <v>12117</v>
      </c>
      <c r="O1942" s="63">
        <f t="shared" si="789"/>
        <v>11461</v>
      </c>
      <c r="P1942" s="63"/>
      <c r="Q1942" s="63">
        <v>212</v>
      </c>
      <c r="R1942" s="63">
        <v>238</v>
      </c>
      <c r="S1942" s="63">
        <v>28</v>
      </c>
      <c r="T1942" s="63">
        <v>0</v>
      </c>
      <c r="U1942" s="63"/>
      <c r="V1942" s="63">
        <v>7</v>
      </c>
      <c r="W1942" s="63">
        <f t="shared" si="790"/>
        <v>75</v>
      </c>
      <c r="X1942" s="63">
        <v>0</v>
      </c>
      <c r="Y1942" s="63">
        <v>0</v>
      </c>
      <c r="Z1942" s="63"/>
      <c r="AA1942" s="63"/>
      <c r="AB1942" s="63"/>
      <c r="AC1942" s="63"/>
      <c r="AD1942" s="63">
        <v>0</v>
      </c>
      <c r="AE1942" s="63"/>
      <c r="AF1942" s="63"/>
      <c r="AG1942" s="63">
        <v>1</v>
      </c>
      <c r="AH1942" s="63"/>
      <c r="AI1942" s="63"/>
      <c r="AJ1942" s="63">
        <v>0</v>
      </c>
      <c r="AK1942" s="63"/>
      <c r="AL1942" s="63"/>
      <c r="AM1942" s="63"/>
      <c r="AN1942" s="63"/>
      <c r="AO1942" s="63"/>
      <c r="AP1942" s="63"/>
      <c r="AQ1942" s="63">
        <v>0</v>
      </c>
      <c r="AS1942" s="5">
        <f>IF(Q1942&gt;0,RANK(Q1942,(N1942:P1942,Q1942:AE1942)),0)</f>
        <v>4</v>
      </c>
      <c r="AT1942" s="5">
        <f>IF(R1942&gt;0,RANK(R1942,(N1942:P1942,Q1942:AE1942)),0)</f>
        <v>3</v>
      </c>
      <c r="AU1942" s="5">
        <f>IF(T1942&gt;0,RANK(T1942,(N1942:P1942,Q1942:AE1942)),0)</f>
        <v>0</v>
      </c>
      <c r="AV1942" s="5">
        <f>IF(S1942&gt;0,RANK(S1942,(N1942:P1942,Q1942:AE1942)),0)</f>
        <v>6</v>
      </c>
      <c r="AW1942" s="2">
        <f t="shared" si="800"/>
        <v>8.7824682049794933E-3</v>
      </c>
      <c r="AX1942" s="2">
        <f t="shared" si="801"/>
        <v>9.8595633621939606E-3</v>
      </c>
      <c r="AY1942" s="2">
        <f t="shared" si="802"/>
        <v>0</v>
      </c>
      <c r="AZ1942" s="2">
        <f t="shared" si="803"/>
        <v>1.1599486308463483E-3</v>
      </c>
      <c r="BB1942" t="s">
        <v>3003</v>
      </c>
      <c r="BC1942" t="s">
        <v>195</v>
      </c>
      <c r="BF1942" s="111">
        <v>36</v>
      </c>
      <c r="BG1942" s="113">
        <v>77</v>
      </c>
      <c r="BH1942" s="117">
        <f t="shared" si="777"/>
        <v>36077</v>
      </c>
      <c r="BJ1942" s="5" t="s">
        <v>3185</v>
      </c>
      <c r="BK1942" s="63">
        <v>130</v>
      </c>
      <c r="BL1942" s="63">
        <v>1</v>
      </c>
      <c r="BN1942" s="63"/>
      <c r="BR1942" s="63">
        <v>11530</v>
      </c>
      <c r="BS1942" s="63">
        <v>587</v>
      </c>
      <c r="BT1942" s="63">
        <v>10451</v>
      </c>
      <c r="BU1942" s="63">
        <v>1010</v>
      </c>
      <c r="BX1942" s="63">
        <v>75</v>
      </c>
      <c r="BY1942" s="63">
        <v>0</v>
      </c>
      <c r="CC1942" s="63"/>
    </row>
    <row r="1943" spans="1:81" hidden="1" outlineLevel="1">
      <c r="A1943" t="s">
        <v>963</v>
      </c>
      <c r="B1943" t="s">
        <v>195</v>
      </c>
      <c r="C1943" s="1">
        <f t="shared" si="799"/>
        <v>44345</v>
      </c>
      <c r="D1943" s="5">
        <f>IF(N1943&gt;0, RANK(N1943,(N1943:P1943,Q1943:AE1943)),0)</f>
        <v>2</v>
      </c>
      <c r="E1943" s="5">
        <f>IF(O1943&gt;0,RANK(O1943,(N1943:P1943,Q1943:AE1943)),0)</f>
        <v>1</v>
      </c>
      <c r="F1943" s="5">
        <f>IF(P1943&gt;0,RANK(P1943,(N1943:P1943,Q1943:AE1943)),0)</f>
        <v>0</v>
      </c>
      <c r="G1943" s="131">
        <f t="shared" si="793"/>
        <v>4571</v>
      </c>
      <c r="H1943" s="136">
        <f t="shared" si="794"/>
        <v>0.10307813733228098</v>
      </c>
      <c r="I1943" s="2"/>
      <c r="J1943" s="2">
        <f t="shared" si="795"/>
        <v>0.44000451009132935</v>
      </c>
      <c r="K1943" s="2">
        <f t="shared" si="796"/>
        <v>0.54308264742361034</v>
      </c>
      <c r="L1943" s="2">
        <f t="shared" si="797"/>
        <v>0</v>
      </c>
      <c r="M1943" s="2">
        <f t="shared" si="798"/>
        <v>1.6912842485060309E-2</v>
      </c>
      <c r="N1943" s="63">
        <f t="shared" si="788"/>
        <v>19512</v>
      </c>
      <c r="O1943" s="63">
        <f t="shared" si="789"/>
        <v>24083</v>
      </c>
      <c r="P1943" s="63"/>
      <c r="Q1943" s="63">
        <v>397</v>
      </c>
      <c r="R1943" s="63">
        <v>209</v>
      </c>
      <c r="S1943" s="63">
        <v>37</v>
      </c>
      <c r="T1943" s="63">
        <v>0</v>
      </c>
      <c r="U1943" s="63"/>
      <c r="V1943" s="63">
        <v>10</v>
      </c>
      <c r="W1943" s="63">
        <f t="shared" si="790"/>
        <v>97</v>
      </c>
      <c r="X1943" s="63">
        <v>0</v>
      </c>
      <c r="Y1943" s="63">
        <v>0</v>
      </c>
      <c r="Z1943" s="63"/>
      <c r="AA1943" s="63"/>
      <c r="AB1943" s="63"/>
      <c r="AC1943" s="63"/>
      <c r="AD1943" s="63">
        <v>0</v>
      </c>
      <c r="AE1943" s="63"/>
      <c r="AF1943" s="63"/>
      <c r="AG1943" s="63">
        <v>0</v>
      </c>
      <c r="AH1943" s="63"/>
      <c r="AI1943" s="63"/>
      <c r="AJ1943" s="63">
        <v>0</v>
      </c>
      <c r="AK1943" s="63"/>
      <c r="AL1943" s="63"/>
      <c r="AM1943" s="63"/>
      <c r="AN1943" s="63"/>
      <c r="AO1943" s="63"/>
      <c r="AP1943" s="63"/>
      <c r="AQ1943" s="63">
        <v>0</v>
      </c>
      <c r="AS1943" s="5">
        <f>IF(Q1943&gt;0,RANK(Q1943,(N1943:P1943,Q1943:AE1943)),0)</f>
        <v>3</v>
      </c>
      <c r="AT1943" s="5">
        <f>IF(R1943&gt;0,RANK(R1943,(N1943:P1943,Q1943:AE1943)),0)</f>
        <v>4</v>
      </c>
      <c r="AU1943" s="5">
        <f>IF(T1943&gt;0,RANK(T1943,(N1943:P1943,Q1943:AE1943)),0)</f>
        <v>0</v>
      </c>
      <c r="AV1943" s="5">
        <f>IF(S1943&gt;0,RANK(S1943,(N1943:P1943,Q1943:AE1943)),0)</f>
        <v>6</v>
      </c>
      <c r="AW1943" s="2">
        <f t="shared" si="800"/>
        <v>8.9525312887585966E-3</v>
      </c>
      <c r="AX1943" s="2">
        <f t="shared" si="801"/>
        <v>4.7130454391701429E-3</v>
      </c>
      <c r="AY1943" s="2">
        <f t="shared" si="802"/>
        <v>0</v>
      </c>
      <c r="AZ1943" s="2">
        <f t="shared" si="803"/>
        <v>8.3436689592964255E-4</v>
      </c>
      <c r="BB1943" t="s">
        <v>963</v>
      </c>
      <c r="BC1943" t="s">
        <v>195</v>
      </c>
      <c r="BF1943" s="111">
        <v>36</v>
      </c>
      <c r="BG1943" s="113">
        <v>79</v>
      </c>
      <c r="BH1943" s="117">
        <f t="shared" si="777"/>
        <v>36079</v>
      </c>
      <c r="BJ1943" s="5" t="s">
        <v>3185</v>
      </c>
      <c r="BK1943" s="63">
        <v>211</v>
      </c>
      <c r="BL1943" s="63">
        <v>0</v>
      </c>
      <c r="BN1943" s="63"/>
      <c r="BR1943" s="63">
        <v>18539</v>
      </c>
      <c r="BS1943" s="63">
        <v>973</v>
      </c>
      <c r="BT1943" s="63">
        <v>20925</v>
      </c>
      <c r="BU1943" s="63">
        <v>3158</v>
      </c>
      <c r="BX1943" s="63">
        <v>97</v>
      </c>
      <c r="BY1943" s="63">
        <v>0</v>
      </c>
      <c r="CC1943" s="63"/>
    </row>
    <row r="1944" spans="1:81" hidden="1" outlineLevel="1">
      <c r="A1944" t="s">
        <v>1973</v>
      </c>
      <c r="B1944" t="s">
        <v>195</v>
      </c>
      <c r="C1944" s="1">
        <f t="shared" si="799"/>
        <v>68061</v>
      </c>
      <c r="D1944" s="5">
        <f>IF(N1944&gt;0, RANK(N1944,(N1944:P1944,Q1944:AE1944)),0)</f>
        <v>1</v>
      </c>
      <c r="E1944" s="5">
        <f>IF(O1944&gt;0,RANK(O1944,(N1944:P1944,Q1944:AE1944)),0)</f>
        <v>2</v>
      </c>
      <c r="F1944" s="5">
        <f>IF(P1944&gt;0,RANK(P1944,(N1944:P1944,Q1944:AE1944)),0)</f>
        <v>0</v>
      </c>
      <c r="G1944" s="131">
        <f t="shared" si="793"/>
        <v>8295</v>
      </c>
      <c r="H1944" s="136">
        <f t="shared" si="794"/>
        <v>0.1218759642085776</v>
      </c>
      <c r="I1944" s="2"/>
      <c r="J1944" s="2">
        <f t="shared" si="795"/>
        <v>0.54962460146045455</v>
      </c>
      <c r="K1944" s="2">
        <f t="shared" si="796"/>
        <v>0.42774863725187701</v>
      </c>
      <c r="L1944" s="2">
        <f t="shared" si="797"/>
        <v>0</v>
      </c>
      <c r="M1944" s="2">
        <f t="shared" si="798"/>
        <v>2.262676128766844E-2</v>
      </c>
      <c r="N1944" s="63">
        <f t="shared" si="788"/>
        <v>37408</v>
      </c>
      <c r="O1944" s="63">
        <f t="shared" si="789"/>
        <v>29113</v>
      </c>
      <c r="P1944" s="63"/>
      <c r="Q1944" s="63">
        <v>754</v>
      </c>
      <c r="R1944" s="63">
        <v>612</v>
      </c>
      <c r="S1944" s="63">
        <v>80</v>
      </c>
      <c r="T1944" s="63">
        <v>0</v>
      </c>
      <c r="U1944" s="63"/>
      <c r="V1944" s="63">
        <v>19</v>
      </c>
      <c r="W1944" s="63">
        <f t="shared" si="790"/>
        <v>71</v>
      </c>
      <c r="X1944" s="63">
        <v>4</v>
      </c>
      <c r="Y1944" s="63">
        <v>0</v>
      </c>
      <c r="Z1944" s="63"/>
      <c r="AA1944" s="63"/>
      <c r="AB1944" s="63"/>
      <c r="AC1944" s="63"/>
      <c r="AD1944" s="63">
        <v>0</v>
      </c>
      <c r="AE1944" s="63"/>
      <c r="AF1944" s="63"/>
      <c r="AG1944" s="63">
        <v>0</v>
      </c>
      <c r="AH1944" s="63"/>
      <c r="AI1944" s="63"/>
      <c r="AJ1944" s="63">
        <v>0</v>
      </c>
      <c r="AK1944" s="63"/>
      <c r="AL1944" s="63"/>
      <c r="AM1944" s="63"/>
      <c r="AN1944" s="63"/>
      <c r="AO1944" s="63"/>
      <c r="AP1944" s="63"/>
      <c r="AQ1944" s="63">
        <v>0</v>
      </c>
      <c r="AS1944" s="5">
        <f>IF(Q1944&gt;0,RANK(Q1944,(N1944:P1944,Q1944:AE1944)),0)</f>
        <v>3</v>
      </c>
      <c r="AT1944" s="5">
        <f>IF(R1944&gt;0,RANK(R1944,(N1944:P1944,Q1944:AE1944)),0)</f>
        <v>4</v>
      </c>
      <c r="AU1944" s="5">
        <f>IF(T1944&gt;0,RANK(T1944,(N1944:P1944,Q1944:AE1944)),0)</f>
        <v>0</v>
      </c>
      <c r="AV1944" s="5">
        <f>IF(S1944&gt;0,RANK(S1944,(N1944:P1944,Q1944:AE1944)),0)</f>
        <v>5</v>
      </c>
      <c r="AW1944" s="2">
        <f t="shared" si="800"/>
        <v>1.1078297409676613E-2</v>
      </c>
      <c r="AX1944" s="2">
        <f t="shared" si="801"/>
        <v>8.9919337065279669E-3</v>
      </c>
      <c r="AY1944" s="2">
        <f t="shared" si="802"/>
        <v>0</v>
      </c>
      <c r="AZ1944" s="2">
        <f t="shared" si="803"/>
        <v>1.1754161707879696E-3</v>
      </c>
      <c r="BB1944" t="s">
        <v>1973</v>
      </c>
      <c r="BC1944" t="s">
        <v>195</v>
      </c>
      <c r="BF1944" s="111">
        <v>36</v>
      </c>
      <c r="BG1944" s="113">
        <v>83</v>
      </c>
      <c r="BH1944" s="117">
        <f t="shared" si="777"/>
        <v>36083</v>
      </c>
      <c r="BJ1944" s="5" t="s">
        <v>3185</v>
      </c>
      <c r="BK1944" s="63">
        <v>572</v>
      </c>
      <c r="BL1944" s="63">
        <v>10</v>
      </c>
      <c r="BN1944" s="63"/>
      <c r="BR1944" s="63">
        <v>35373</v>
      </c>
      <c r="BS1944" s="63">
        <v>2035</v>
      </c>
      <c r="BT1944" s="63">
        <v>24903</v>
      </c>
      <c r="BU1944" s="63">
        <v>4210</v>
      </c>
      <c r="BX1944" s="63">
        <v>0</v>
      </c>
      <c r="BY1944" s="63">
        <v>0</v>
      </c>
      <c r="BZ1944" s="63">
        <v>71</v>
      </c>
      <c r="CC1944" s="63"/>
    </row>
    <row r="1945" spans="1:81" hidden="1" outlineLevel="1">
      <c r="A1945" t="s">
        <v>539</v>
      </c>
      <c r="B1945" t="s">
        <v>195</v>
      </c>
      <c r="C1945" s="1">
        <f t="shared" si="799"/>
        <v>124645</v>
      </c>
      <c r="D1945" s="5">
        <f>IF(N1945&gt;0, RANK(N1945,(N1945:P1945,Q1945:AE1945)),0)</f>
        <v>1</v>
      </c>
      <c r="E1945" s="5">
        <f>IF(O1945&gt;0,RANK(O1945,(N1945:P1945,Q1945:AE1945)),0)</f>
        <v>2</v>
      </c>
      <c r="F1945" s="5">
        <f>IF(P1945&gt;0,RANK(P1945,(N1945:P1945,Q1945:AE1945)),0)</f>
        <v>0</v>
      </c>
      <c r="G1945" s="131">
        <f t="shared" si="793"/>
        <v>8365</v>
      </c>
      <c r="H1945" s="136">
        <f t="shared" si="794"/>
        <v>6.7110594087207667E-2</v>
      </c>
      <c r="I1945" s="2"/>
      <c r="J1945" s="2">
        <f t="shared" si="795"/>
        <v>0.52784307433110034</v>
      </c>
      <c r="K1945" s="2">
        <f t="shared" si="796"/>
        <v>0.46073248024389263</v>
      </c>
      <c r="L1945" s="2">
        <f t="shared" si="797"/>
        <v>0</v>
      </c>
      <c r="M1945" s="2">
        <f t="shared" si="798"/>
        <v>1.1424445425007035E-2</v>
      </c>
      <c r="N1945" s="63">
        <f t="shared" si="788"/>
        <v>65793</v>
      </c>
      <c r="O1945" s="63">
        <f t="shared" si="789"/>
        <v>57428</v>
      </c>
      <c r="P1945" s="63"/>
      <c r="Q1945" s="63">
        <v>631</v>
      </c>
      <c r="R1945" s="63">
        <v>476</v>
      </c>
      <c r="S1945" s="63">
        <v>124</v>
      </c>
      <c r="T1945" s="63">
        <v>2</v>
      </c>
      <c r="U1945" s="63"/>
      <c r="V1945" s="63">
        <v>17</v>
      </c>
      <c r="W1945" s="63">
        <f t="shared" si="790"/>
        <v>167</v>
      </c>
      <c r="X1945" s="63">
        <v>7</v>
      </c>
      <c r="Y1945" s="63">
        <v>0</v>
      </c>
      <c r="Z1945" s="63"/>
      <c r="AA1945" s="63"/>
      <c r="AB1945" s="63"/>
      <c r="AC1945" s="63"/>
      <c r="AD1945" s="63">
        <v>0</v>
      </c>
      <c r="AE1945" s="63"/>
      <c r="AF1945" s="63"/>
      <c r="AG1945" s="63">
        <v>0</v>
      </c>
      <c r="AH1945" s="63"/>
      <c r="AI1945" s="63"/>
      <c r="AJ1945" s="63">
        <v>0</v>
      </c>
      <c r="AK1945" s="63"/>
      <c r="AL1945" s="63"/>
      <c r="AM1945" s="63"/>
      <c r="AN1945" s="63"/>
      <c r="AO1945" s="63"/>
      <c r="AP1945" s="63"/>
      <c r="AQ1945" s="63">
        <v>0</v>
      </c>
      <c r="AS1945" s="5">
        <f>IF(Q1945&gt;0,RANK(Q1945,(N1945:P1945,Q1945:AE1945)),0)</f>
        <v>3</v>
      </c>
      <c r="AT1945" s="5">
        <f>IF(R1945&gt;0,RANK(R1945,(N1945:P1945,Q1945:AE1945)),0)</f>
        <v>4</v>
      </c>
      <c r="AU1945" s="5">
        <f>IF(T1945&gt;0,RANK(T1945,(N1945:P1945,Q1945:AE1945)),0)</f>
        <v>9</v>
      </c>
      <c r="AV1945" s="5">
        <f>IF(S1945&gt;0,RANK(S1945,(N1945:P1945,Q1945:AE1945)),0)</f>
        <v>6</v>
      </c>
      <c r="AW1945" s="2">
        <f t="shared" si="800"/>
        <v>5.0623771511091502E-3</v>
      </c>
      <c r="AX1945" s="2">
        <f t="shared" si="801"/>
        <v>3.8188455212804363E-3</v>
      </c>
      <c r="AY1945" s="2">
        <f t="shared" si="802"/>
        <v>1.6045569417144692E-5</v>
      </c>
      <c r="AZ1945" s="2">
        <f t="shared" si="803"/>
        <v>9.9482530386297077E-4</v>
      </c>
      <c r="BB1945" t="s">
        <v>539</v>
      </c>
      <c r="BC1945" t="s">
        <v>195</v>
      </c>
      <c r="BF1945" s="111">
        <v>36</v>
      </c>
      <c r="BG1945" s="113">
        <v>87</v>
      </c>
      <c r="BH1945" s="117">
        <f t="shared" si="777"/>
        <v>36087</v>
      </c>
      <c r="BJ1945" s="5" t="s">
        <v>3185</v>
      </c>
      <c r="BK1945" s="63">
        <v>1163</v>
      </c>
      <c r="BL1945" s="63">
        <v>72</v>
      </c>
      <c r="BN1945" s="63"/>
      <c r="BR1945" s="63">
        <v>64043</v>
      </c>
      <c r="BS1945" s="63">
        <v>1750</v>
      </c>
      <c r="BT1945" s="63">
        <v>52039</v>
      </c>
      <c r="BU1945" s="63">
        <v>5389</v>
      </c>
      <c r="BX1945" s="63">
        <v>167</v>
      </c>
      <c r="BY1945" s="63">
        <v>0</v>
      </c>
      <c r="CC1945" s="63"/>
    </row>
    <row r="1946" spans="1:81" hidden="1" outlineLevel="1">
      <c r="A1946" t="s">
        <v>1149</v>
      </c>
      <c r="B1946" t="s">
        <v>195</v>
      </c>
      <c r="C1946" s="1">
        <f t="shared" si="799"/>
        <v>37191</v>
      </c>
      <c r="D1946" s="5">
        <f>IF(N1946&gt;0, RANK(N1946,(N1946:P1946,Q1946:AE1946)),0)</f>
        <v>1</v>
      </c>
      <c r="E1946" s="5">
        <f>IF(O1946&gt;0,RANK(O1946,(N1946:P1946,Q1946:AE1946)),0)</f>
        <v>2</v>
      </c>
      <c r="F1946" s="5">
        <f>IF(P1946&gt;0,RANK(P1946,(N1946:P1946,Q1946:AE1946)),0)</f>
        <v>0</v>
      </c>
      <c r="G1946" s="131">
        <f t="shared" si="793"/>
        <v>6215</v>
      </c>
      <c r="H1946" s="136">
        <f t="shared" si="794"/>
        <v>0.16711032238982548</v>
      </c>
      <c r="I1946" s="2"/>
      <c r="J1946" s="2">
        <f t="shared" si="795"/>
        <v>0.57414428221881642</v>
      </c>
      <c r="K1946" s="2">
        <f t="shared" si="796"/>
        <v>0.40703395982899088</v>
      </c>
      <c r="L1946" s="2">
        <f t="shared" si="797"/>
        <v>0</v>
      </c>
      <c r="M1946" s="2">
        <f t="shared" si="798"/>
        <v>1.8821757952192708E-2</v>
      </c>
      <c r="N1946" s="63">
        <f t="shared" si="788"/>
        <v>21353</v>
      </c>
      <c r="O1946" s="63">
        <f t="shared" si="789"/>
        <v>15138</v>
      </c>
      <c r="P1946" s="63"/>
      <c r="Q1946" s="63">
        <v>276</v>
      </c>
      <c r="R1946" s="63">
        <v>227</v>
      </c>
      <c r="S1946" s="63">
        <v>63</v>
      </c>
      <c r="T1946" s="63">
        <v>0</v>
      </c>
      <c r="U1946" s="63"/>
      <c r="V1946" s="63">
        <v>10</v>
      </c>
      <c r="W1946" s="63">
        <f t="shared" si="790"/>
        <v>124</v>
      </c>
      <c r="X1946" s="63">
        <v>0</v>
      </c>
      <c r="Y1946" s="63">
        <v>0</v>
      </c>
      <c r="Z1946" s="63"/>
      <c r="AA1946" s="63"/>
      <c r="AB1946" s="63"/>
      <c r="AC1946" s="63"/>
      <c r="AD1946" s="63">
        <v>0</v>
      </c>
      <c r="AE1946" s="63"/>
      <c r="AF1946" s="63"/>
      <c r="AG1946" s="63">
        <v>0</v>
      </c>
      <c r="AH1946" s="63"/>
      <c r="AI1946" s="63"/>
      <c r="AJ1946" s="63">
        <v>0</v>
      </c>
      <c r="AK1946" s="63"/>
      <c r="AL1946" s="63"/>
      <c r="AM1946" s="63"/>
      <c r="AN1946" s="63"/>
      <c r="AO1946" s="63"/>
      <c r="AP1946" s="63"/>
      <c r="AQ1946" s="63">
        <v>0</v>
      </c>
      <c r="AS1946" s="5">
        <f>IF(Q1946&gt;0,RANK(Q1946,(N1946:P1946,Q1946:AE1946)),0)</f>
        <v>3</v>
      </c>
      <c r="AT1946" s="5">
        <f>IF(R1946&gt;0,RANK(R1946,(N1946:P1946,Q1946:AE1946)),0)</f>
        <v>4</v>
      </c>
      <c r="AU1946" s="5">
        <f>IF(T1946&gt;0,RANK(T1946,(N1946:P1946,Q1946:AE1946)),0)</f>
        <v>0</v>
      </c>
      <c r="AV1946" s="5">
        <f>IF(S1946&gt;0,RANK(S1946,(N1946:P1946,Q1946:AE1946)),0)</f>
        <v>6</v>
      </c>
      <c r="AW1946" s="2">
        <f t="shared" si="800"/>
        <v>7.4211502782931356E-3</v>
      </c>
      <c r="AX1946" s="2">
        <f t="shared" si="801"/>
        <v>6.1036272216396436E-3</v>
      </c>
      <c r="AY1946" s="2">
        <f t="shared" si="802"/>
        <v>0</v>
      </c>
      <c r="AZ1946" s="2">
        <f t="shared" si="803"/>
        <v>1.6939582156973462E-3</v>
      </c>
      <c r="BB1946" t="s">
        <v>1149</v>
      </c>
      <c r="BC1946" t="s">
        <v>195</v>
      </c>
      <c r="BF1946" s="111">
        <v>36</v>
      </c>
      <c r="BG1946" s="113">
        <v>89</v>
      </c>
      <c r="BH1946" s="117">
        <f t="shared" si="777"/>
        <v>36089</v>
      </c>
      <c r="BJ1946" s="5" t="s">
        <v>3185</v>
      </c>
      <c r="BK1946" s="63">
        <v>409</v>
      </c>
      <c r="BL1946" s="63">
        <v>0</v>
      </c>
      <c r="BN1946" s="63"/>
      <c r="BR1946" s="63">
        <v>20488</v>
      </c>
      <c r="BS1946" s="63">
        <v>865</v>
      </c>
      <c r="BT1946" s="63">
        <v>13543</v>
      </c>
      <c r="BU1946" s="63">
        <v>1595</v>
      </c>
      <c r="BX1946" s="63">
        <v>124</v>
      </c>
      <c r="BY1946" s="63">
        <v>0</v>
      </c>
      <c r="CC1946" s="63"/>
    </row>
    <row r="1947" spans="1:81" hidden="1" outlineLevel="1">
      <c r="A1947" t="s">
        <v>2613</v>
      </c>
      <c r="B1947" t="s">
        <v>195</v>
      </c>
      <c r="C1947" s="1">
        <f t="shared" si="799"/>
        <v>105510</v>
      </c>
      <c r="D1947" s="5">
        <f>IF(N1947&gt;0, RANK(N1947,(N1947:P1947,Q1947:AE1947)),0)</f>
        <v>1</v>
      </c>
      <c r="E1947" s="5">
        <f>IF(O1947&gt;0,RANK(O1947,(N1947:P1947,Q1947:AE1947)),0)</f>
        <v>2</v>
      </c>
      <c r="F1947" s="5">
        <f>IF(P1947&gt;0,RANK(P1947,(N1947:P1947,Q1947:AE1947)),0)</f>
        <v>0</v>
      </c>
      <c r="G1947" s="131">
        <f t="shared" si="793"/>
        <v>2575</v>
      </c>
      <c r="H1947" s="136">
        <f t="shared" si="794"/>
        <v>2.4405269642687896E-2</v>
      </c>
      <c r="I1947" s="2"/>
      <c r="J1947" s="2">
        <f t="shared" si="795"/>
        <v>0.501914510472941</v>
      </c>
      <c r="K1947" s="2">
        <f t="shared" si="796"/>
        <v>0.47750924083025303</v>
      </c>
      <c r="L1947" s="2">
        <f t="shared" si="797"/>
        <v>0</v>
      </c>
      <c r="M1947" s="2">
        <f t="shared" si="798"/>
        <v>2.0576248696805965E-2</v>
      </c>
      <c r="N1947" s="63">
        <f t="shared" si="788"/>
        <v>52957</v>
      </c>
      <c r="O1947" s="63">
        <f t="shared" si="789"/>
        <v>50382</v>
      </c>
      <c r="P1947" s="63"/>
      <c r="Q1947" s="63">
        <v>1147</v>
      </c>
      <c r="R1947" s="63">
        <v>651</v>
      </c>
      <c r="S1947" s="63">
        <v>115</v>
      </c>
      <c r="T1947" s="63">
        <v>0</v>
      </c>
      <c r="U1947" s="63"/>
      <c r="V1947" s="63">
        <v>20</v>
      </c>
      <c r="W1947" s="63">
        <f t="shared" si="790"/>
        <v>234</v>
      </c>
      <c r="X1947" s="63">
        <v>2</v>
      </c>
      <c r="Y1947" s="63">
        <v>0</v>
      </c>
      <c r="Z1947" s="63"/>
      <c r="AA1947" s="63"/>
      <c r="AB1947" s="63"/>
      <c r="AC1947" s="63"/>
      <c r="AD1947" s="63">
        <v>0</v>
      </c>
      <c r="AE1947" s="63"/>
      <c r="AF1947" s="63"/>
      <c r="AG1947" s="63">
        <v>0</v>
      </c>
      <c r="AH1947" s="63"/>
      <c r="AI1947" s="63"/>
      <c r="AJ1947" s="63">
        <v>2</v>
      </c>
      <c r="AK1947" s="63"/>
      <c r="AL1947" s="63"/>
      <c r="AM1947" s="63"/>
      <c r="AN1947" s="63"/>
      <c r="AO1947" s="63"/>
      <c r="AP1947" s="63"/>
      <c r="AQ1947" s="63">
        <v>0</v>
      </c>
      <c r="AS1947" s="5">
        <f>IF(Q1947&gt;0,RANK(Q1947,(N1947:P1947,Q1947:AE1947)),0)</f>
        <v>3</v>
      </c>
      <c r="AT1947" s="5">
        <f>IF(R1947&gt;0,RANK(R1947,(N1947:P1947,Q1947:AE1947)),0)</f>
        <v>4</v>
      </c>
      <c r="AU1947" s="5">
        <f>IF(T1947&gt;0,RANK(T1947,(N1947:P1947,Q1947:AE1947)),0)</f>
        <v>0</v>
      </c>
      <c r="AV1947" s="5">
        <f>IF(S1947&gt;0,RANK(S1947,(N1947:P1947,Q1947:AE1947)),0)</f>
        <v>6</v>
      </c>
      <c r="AW1947" s="2">
        <f t="shared" si="800"/>
        <v>1.0871007487441948E-2</v>
      </c>
      <c r="AX1947" s="2">
        <f t="shared" si="801"/>
        <v>6.1700312766562408E-3</v>
      </c>
      <c r="AY1947" s="2">
        <f t="shared" si="802"/>
        <v>0</v>
      </c>
      <c r="AZ1947" s="2">
        <f t="shared" si="803"/>
        <v>1.0899440811297507E-3</v>
      </c>
      <c r="BB1947" t="s">
        <v>2613</v>
      </c>
      <c r="BC1947" t="s">
        <v>195</v>
      </c>
      <c r="BF1947" s="111">
        <v>36</v>
      </c>
      <c r="BG1947" s="113">
        <v>91</v>
      </c>
      <c r="BH1947" s="117">
        <f t="shared" si="777"/>
        <v>36091</v>
      </c>
      <c r="BJ1947" s="5" t="s">
        <v>3185</v>
      </c>
      <c r="BK1947" s="63">
        <v>551</v>
      </c>
      <c r="BL1947" s="63">
        <v>0</v>
      </c>
      <c r="BN1947" s="63"/>
      <c r="BR1947" s="63">
        <v>50998</v>
      </c>
      <c r="BS1947" s="63">
        <v>1959</v>
      </c>
      <c r="BT1947" s="63">
        <v>44915</v>
      </c>
      <c r="BU1947" s="63">
        <v>5467</v>
      </c>
      <c r="BX1947" s="63">
        <v>234</v>
      </c>
      <c r="BY1947" s="63">
        <v>0</v>
      </c>
      <c r="CC1947" s="63"/>
    </row>
    <row r="1948" spans="1:81" hidden="1" outlineLevel="1">
      <c r="A1948" t="s">
        <v>1732</v>
      </c>
      <c r="B1948" t="s">
        <v>195</v>
      </c>
      <c r="C1948" s="1">
        <f t="shared" si="799"/>
        <v>64933</v>
      </c>
      <c r="D1948" s="5">
        <f>IF(N1948&gt;0, RANK(N1948,(N1948:P1948,Q1948:AE1948)),0)</f>
        <v>1</v>
      </c>
      <c r="E1948" s="5">
        <f>IF(O1948&gt;0,RANK(O1948,(N1948:P1948,Q1948:AE1948)),0)</f>
        <v>2</v>
      </c>
      <c r="F1948" s="5">
        <f>IF(P1948&gt;0,RANK(P1948,(N1948:P1948,Q1948:AE1948)),0)</f>
        <v>0</v>
      </c>
      <c r="G1948" s="131">
        <f t="shared" si="793"/>
        <v>10276</v>
      </c>
      <c r="H1948" s="136">
        <f t="shared" si="794"/>
        <v>0.15825543252275423</v>
      </c>
      <c r="I1948" s="2"/>
      <c r="J1948" s="2">
        <f t="shared" si="795"/>
        <v>0.56741564381747345</v>
      </c>
      <c r="K1948" s="2">
        <f t="shared" si="796"/>
        <v>0.40916021129471919</v>
      </c>
      <c r="L1948" s="2">
        <f t="shared" si="797"/>
        <v>0</v>
      </c>
      <c r="M1948" s="2">
        <f t="shared" si="798"/>
        <v>2.3424144887807363E-2</v>
      </c>
      <c r="N1948" s="63">
        <f t="shared" si="788"/>
        <v>36844</v>
      </c>
      <c r="O1948" s="63">
        <f t="shared" si="789"/>
        <v>26568</v>
      </c>
      <c r="P1948" s="63"/>
      <c r="Q1948" s="63">
        <v>692</v>
      </c>
      <c r="R1948" s="63">
        <v>514</v>
      </c>
      <c r="S1948" s="63">
        <v>131</v>
      </c>
      <c r="T1948" s="63">
        <v>0</v>
      </c>
      <c r="U1948" s="63"/>
      <c r="V1948" s="63">
        <v>19</v>
      </c>
      <c r="W1948" s="63">
        <f t="shared" si="790"/>
        <v>165</v>
      </c>
      <c r="X1948" s="63">
        <v>0</v>
      </c>
      <c r="Y1948" s="63">
        <v>0</v>
      </c>
      <c r="Z1948" s="63"/>
      <c r="AA1948" s="63"/>
      <c r="AB1948" s="63"/>
      <c r="AC1948" s="63"/>
      <c r="AD1948" s="63">
        <v>0</v>
      </c>
      <c r="AE1948" s="63"/>
      <c r="AF1948" s="63"/>
      <c r="AG1948" s="63">
        <v>0</v>
      </c>
      <c r="AH1948" s="63"/>
      <c r="AI1948" s="63"/>
      <c r="AJ1948" s="63">
        <v>0</v>
      </c>
      <c r="AK1948" s="63"/>
      <c r="AL1948" s="63"/>
      <c r="AM1948" s="63"/>
      <c r="AN1948" s="63"/>
      <c r="AO1948" s="63"/>
      <c r="AP1948" s="63"/>
      <c r="AQ1948" s="63">
        <v>0</v>
      </c>
      <c r="AS1948" s="5">
        <f>IF(Q1948&gt;0,RANK(Q1948,(N1948:P1948,Q1948:AE1948)),0)</f>
        <v>3</v>
      </c>
      <c r="AT1948" s="5">
        <f>IF(R1948&gt;0,RANK(R1948,(N1948:P1948,Q1948:AE1948)),0)</f>
        <v>4</v>
      </c>
      <c r="AU1948" s="5">
        <f>IF(T1948&gt;0,RANK(T1948,(N1948:P1948,Q1948:AE1948)),0)</f>
        <v>0</v>
      </c>
      <c r="AV1948" s="5">
        <f>IF(S1948&gt;0,RANK(S1948,(N1948:P1948,Q1948:AE1948)),0)</f>
        <v>6</v>
      </c>
      <c r="AW1948" s="2">
        <f t="shared" si="800"/>
        <v>1.0657138897016924E-2</v>
      </c>
      <c r="AX1948" s="2">
        <f t="shared" si="801"/>
        <v>7.9158517240848266E-3</v>
      </c>
      <c r="AY1948" s="2">
        <f t="shared" si="802"/>
        <v>0</v>
      </c>
      <c r="AZ1948" s="2">
        <f t="shared" si="803"/>
        <v>2.0174641553601406E-3</v>
      </c>
      <c r="BB1948" t="s">
        <v>1732</v>
      </c>
      <c r="BC1948" t="s">
        <v>195</v>
      </c>
      <c r="BF1948" s="111">
        <v>36</v>
      </c>
      <c r="BG1948" s="113">
        <v>93</v>
      </c>
      <c r="BH1948" s="117">
        <f t="shared" si="777"/>
        <v>36093</v>
      </c>
      <c r="BJ1948" s="5" t="s">
        <v>3185</v>
      </c>
      <c r="BK1948" s="63">
        <v>421</v>
      </c>
      <c r="BL1948" s="63">
        <v>0</v>
      </c>
      <c r="BN1948" s="63"/>
      <c r="BR1948" s="63">
        <v>35330</v>
      </c>
      <c r="BS1948" s="63">
        <v>1514</v>
      </c>
      <c r="BT1948" s="63">
        <v>22952</v>
      </c>
      <c r="BU1948" s="63">
        <v>3616</v>
      </c>
      <c r="BX1948" s="63">
        <v>165</v>
      </c>
      <c r="BY1948" s="63">
        <v>0</v>
      </c>
      <c r="CC1948" s="63"/>
    </row>
    <row r="1949" spans="1:81" hidden="1" outlineLevel="1">
      <c r="A1949" t="s">
        <v>3232</v>
      </c>
      <c r="B1949" t="s">
        <v>195</v>
      </c>
      <c r="C1949" s="1">
        <f t="shared" si="799"/>
        <v>13207</v>
      </c>
      <c r="D1949" s="5">
        <f>IF(N1949&gt;0, RANK(N1949,(N1949:P1949,Q1949:AE1949)),0)</f>
        <v>2</v>
      </c>
      <c r="E1949" s="5">
        <f>IF(O1949&gt;0,RANK(O1949,(N1949:P1949,Q1949:AE1949)),0)</f>
        <v>1</v>
      </c>
      <c r="F1949" s="5">
        <f>IF(P1949&gt;0,RANK(P1949,(N1949:P1949,Q1949:AE1949)),0)</f>
        <v>0</v>
      </c>
      <c r="G1949" s="131">
        <f t="shared" si="793"/>
        <v>2040</v>
      </c>
      <c r="H1949" s="136">
        <f t="shared" si="794"/>
        <v>0.15446354206102825</v>
      </c>
      <c r="I1949" s="2"/>
      <c r="J1949" s="2">
        <f t="shared" si="795"/>
        <v>0.41091845233588248</v>
      </c>
      <c r="K1949" s="2">
        <f t="shared" si="796"/>
        <v>0.56538199439691073</v>
      </c>
      <c r="L1949" s="2">
        <f t="shared" si="797"/>
        <v>0</v>
      </c>
      <c r="M1949" s="2">
        <f t="shared" si="798"/>
        <v>2.3699553267206852E-2</v>
      </c>
      <c r="N1949" s="63">
        <f t="shared" si="788"/>
        <v>5427</v>
      </c>
      <c r="O1949" s="63">
        <f t="shared" si="789"/>
        <v>7467</v>
      </c>
      <c r="P1949" s="63"/>
      <c r="Q1949" s="63">
        <v>129</v>
      </c>
      <c r="R1949" s="63">
        <v>108</v>
      </c>
      <c r="S1949" s="63">
        <v>20</v>
      </c>
      <c r="T1949" s="63">
        <v>0</v>
      </c>
      <c r="U1949" s="63"/>
      <c r="V1949" s="63">
        <v>7</v>
      </c>
      <c r="W1949" s="63">
        <f t="shared" si="790"/>
        <v>49</v>
      </c>
      <c r="X1949" s="63">
        <v>0</v>
      </c>
      <c r="Y1949" s="63">
        <v>0</v>
      </c>
      <c r="Z1949" s="63"/>
      <c r="AA1949" s="63"/>
      <c r="AB1949" s="63"/>
      <c r="AC1949" s="63"/>
      <c r="AD1949" s="63">
        <v>0</v>
      </c>
      <c r="AE1949" s="63"/>
      <c r="AF1949" s="63"/>
      <c r="AG1949" s="63">
        <v>0</v>
      </c>
      <c r="AH1949" s="63"/>
      <c r="AI1949" s="63"/>
      <c r="AJ1949" s="63">
        <v>0</v>
      </c>
      <c r="AK1949" s="63"/>
      <c r="AL1949" s="63"/>
      <c r="AM1949" s="63"/>
      <c r="AN1949" s="63"/>
      <c r="AO1949" s="63"/>
      <c r="AP1949" s="63"/>
      <c r="AQ1949" s="63">
        <v>0</v>
      </c>
      <c r="AS1949" s="5">
        <f>IF(Q1949&gt;0,RANK(Q1949,(N1949:P1949,Q1949:AE1949)),0)</f>
        <v>3</v>
      </c>
      <c r="AT1949" s="5">
        <f>IF(R1949&gt;0,RANK(R1949,(N1949:P1949,Q1949:AE1949)),0)</f>
        <v>4</v>
      </c>
      <c r="AU1949" s="5">
        <f>IF(T1949&gt;0,RANK(T1949,(N1949:P1949,Q1949:AE1949)),0)</f>
        <v>0</v>
      </c>
      <c r="AV1949" s="5">
        <f>IF(S1949&gt;0,RANK(S1949,(N1949:P1949,Q1949:AE1949)),0)</f>
        <v>6</v>
      </c>
      <c r="AW1949" s="2">
        <f t="shared" si="800"/>
        <v>9.7675475126826686E-3</v>
      </c>
      <c r="AX1949" s="2">
        <f t="shared" si="801"/>
        <v>8.1774816385250249E-3</v>
      </c>
      <c r="AY1949" s="2">
        <f t="shared" si="802"/>
        <v>0</v>
      </c>
      <c r="AZ1949" s="2">
        <f t="shared" si="803"/>
        <v>1.5143484515787082E-3</v>
      </c>
      <c r="BB1949" t="s">
        <v>3232</v>
      </c>
      <c r="BC1949" t="s">
        <v>195</v>
      </c>
      <c r="BF1949" s="111">
        <v>36</v>
      </c>
      <c r="BG1949" s="113">
        <v>95</v>
      </c>
      <c r="BH1949" s="117">
        <f t="shared" si="777"/>
        <v>36095</v>
      </c>
      <c r="BJ1949" s="5" t="s">
        <v>3185</v>
      </c>
      <c r="BK1949" s="63">
        <v>122</v>
      </c>
      <c r="BL1949" s="63">
        <v>12</v>
      </c>
      <c r="BN1949" s="63"/>
      <c r="BR1949" s="63">
        <v>5119</v>
      </c>
      <c r="BS1949" s="63">
        <v>308</v>
      </c>
      <c r="BT1949" s="63">
        <v>6497</v>
      </c>
      <c r="BU1949" s="63">
        <v>970</v>
      </c>
      <c r="BX1949" s="63">
        <v>49</v>
      </c>
      <c r="BY1949" s="63">
        <v>0</v>
      </c>
      <c r="CC1949" s="63"/>
    </row>
    <row r="1950" spans="1:81" hidden="1" outlineLevel="1">
      <c r="A1950" t="s">
        <v>1230</v>
      </c>
      <c r="B1950" t="s">
        <v>195</v>
      </c>
      <c r="C1950" s="1">
        <f t="shared" si="799"/>
        <v>8146</v>
      </c>
      <c r="D1950" s="5">
        <f>IF(N1950&gt;0, RANK(N1950,(N1950:P1950,Q1950:AE1950)),0)</f>
        <v>2</v>
      </c>
      <c r="E1950" s="5">
        <f>IF(O1950&gt;0,RANK(O1950,(N1950:P1950,Q1950:AE1950)),0)</f>
        <v>1</v>
      </c>
      <c r="F1950" s="5">
        <f>IF(P1950&gt;0,RANK(P1950,(N1950:P1950,Q1950:AE1950)),0)</f>
        <v>0</v>
      </c>
      <c r="G1950" s="131">
        <f t="shared" si="793"/>
        <v>607</v>
      </c>
      <c r="H1950" s="136">
        <f t="shared" si="794"/>
        <v>7.4515099435305668E-2</v>
      </c>
      <c r="I1950" s="2"/>
      <c r="J1950" s="2">
        <f t="shared" si="795"/>
        <v>0.45101890498404124</v>
      </c>
      <c r="K1950" s="2">
        <f t="shared" si="796"/>
        <v>0.52553400441934695</v>
      </c>
      <c r="L1950" s="2">
        <f t="shared" si="797"/>
        <v>0</v>
      </c>
      <c r="M1950" s="2">
        <f t="shared" si="798"/>
        <v>2.3447090596611875E-2</v>
      </c>
      <c r="N1950" s="63">
        <f t="shared" si="788"/>
        <v>3674</v>
      </c>
      <c r="O1950" s="63">
        <f t="shared" si="789"/>
        <v>4281</v>
      </c>
      <c r="P1950" s="63"/>
      <c r="Q1950" s="63">
        <v>80</v>
      </c>
      <c r="R1950" s="63">
        <v>75</v>
      </c>
      <c r="S1950" s="63">
        <v>19</v>
      </c>
      <c r="T1950" s="63">
        <v>0</v>
      </c>
      <c r="U1950" s="63"/>
      <c r="V1950" s="63">
        <v>1</v>
      </c>
      <c r="W1950" s="63">
        <f t="shared" si="790"/>
        <v>16</v>
      </c>
      <c r="X1950" s="63">
        <v>0</v>
      </c>
      <c r="Y1950" s="63">
        <v>0</v>
      </c>
      <c r="Z1950" s="63"/>
      <c r="AA1950" s="63"/>
      <c r="AB1950" s="63"/>
      <c r="AC1950" s="63"/>
      <c r="AD1950" s="63">
        <v>0</v>
      </c>
      <c r="AE1950" s="63"/>
      <c r="AF1950" s="63"/>
      <c r="AG1950" s="63">
        <v>0</v>
      </c>
      <c r="AH1950" s="63"/>
      <c r="AI1950" s="63"/>
      <c r="AJ1950" s="63">
        <v>0</v>
      </c>
      <c r="AK1950" s="63"/>
      <c r="AL1950" s="63"/>
      <c r="AM1950" s="63"/>
      <c r="AN1950" s="63"/>
      <c r="AO1950" s="63"/>
      <c r="AP1950" s="63"/>
      <c r="AQ1950" s="63">
        <v>0</v>
      </c>
      <c r="AS1950" s="5">
        <f>IF(Q1950&gt;0,RANK(Q1950,(N1950:P1950,Q1950:AE1950)),0)</f>
        <v>3</v>
      </c>
      <c r="AT1950" s="5">
        <f>IF(R1950&gt;0,RANK(R1950,(N1950:P1950,Q1950:AE1950)),0)</f>
        <v>4</v>
      </c>
      <c r="AU1950" s="5">
        <f>IF(T1950&gt;0,RANK(T1950,(N1950:P1950,Q1950:AE1950)),0)</f>
        <v>0</v>
      </c>
      <c r="AV1950" s="5">
        <f>IF(S1950&gt;0,RANK(S1950,(N1950:P1950,Q1950:AE1950)),0)</f>
        <v>5</v>
      </c>
      <c r="AW1950" s="2">
        <f t="shared" si="800"/>
        <v>9.8207709305180458E-3</v>
      </c>
      <c r="AX1950" s="2">
        <f t="shared" si="801"/>
        <v>9.2069727473606672E-3</v>
      </c>
      <c r="AY1950" s="2">
        <f t="shared" si="802"/>
        <v>0</v>
      </c>
      <c r="AZ1950" s="2">
        <f t="shared" si="803"/>
        <v>2.332433095998036E-3</v>
      </c>
      <c r="BB1950" t="s">
        <v>1230</v>
      </c>
      <c r="BC1950" t="s">
        <v>195</v>
      </c>
      <c r="BF1950" s="111">
        <v>36</v>
      </c>
      <c r="BG1950" s="113">
        <v>97</v>
      </c>
      <c r="BH1950" s="117">
        <f t="shared" si="777"/>
        <v>36097</v>
      </c>
      <c r="BJ1950" s="5" t="s">
        <v>3185</v>
      </c>
      <c r="BK1950" s="63">
        <v>47</v>
      </c>
      <c r="BL1950" s="63">
        <v>0</v>
      </c>
      <c r="BN1950" s="63"/>
      <c r="BR1950" s="63">
        <v>3444</v>
      </c>
      <c r="BS1950" s="63">
        <v>230</v>
      </c>
      <c r="BT1950" s="63">
        <v>3798</v>
      </c>
      <c r="BU1950" s="63">
        <v>483</v>
      </c>
      <c r="BX1950" s="63">
        <v>16</v>
      </c>
      <c r="BY1950" s="63">
        <v>0</v>
      </c>
      <c r="CC1950" s="63"/>
    </row>
    <row r="1951" spans="1:81" hidden="1" outlineLevel="1">
      <c r="A1951" t="s">
        <v>2349</v>
      </c>
      <c r="B1951" t="s">
        <v>195</v>
      </c>
      <c r="C1951" s="1">
        <f t="shared" si="799"/>
        <v>13266</v>
      </c>
      <c r="D1951" s="5">
        <f>IF(N1951&gt;0, RANK(N1951,(N1951:P1951,Q1951:AE1951)),0)</f>
        <v>1</v>
      </c>
      <c r="E1951" s="5">
        <f>IF(O1951&gt;0,RANK(O1951,(N1951:P1951,Q1951:AE1951)),0)</f>
        <v>2</v>
      </c>
      <c r="F1951" s="5">
        <f>IF(P1951&gt;0,RANK(P1951,(N1951:P1951,Q1951:AE1951)),0)</f>
        <v>0</v>
      </c>
      <c r="G1951" s="131">
        <f t="shared" si="793"/>
        <v>1205</v>
      </c>
      <c r="H1951" s="136">
        <f t="shared" si="794"/>
        <v>9.0833710236695314E-2</v>
      </c>
      <c r="I1951" s="2"/>
      <c r="J1951" s="2">
        <f t="shared" si="795"/>
        <v>0.53475048997437058</v>
      </c>
      <c r="K1951" s="2">
        <f t="shared" si="796"/>
        <v>0.44391677973767524</v>
      </c>
      <c r="L1951" s="2">
        <f t="shared" si="797"/>
        <v>0</v>
      </c>
      <c r="M1951" s="2">
        <f t="shared" si="798"/>
        <v>2.1332730287954182E-2</v>
      </c>
      <c r="N1951" s="63">
        <f t="shared" si="788"/>
        <v>7094</v>
      </c>
      <c r="O1951" s="63">
        <f t="shared" si="789"/>
        <v>5889</v>
      </c>
      <c r="P1951" s="63"/>
      <c r="Q1951" s="63">
        <v>110</v>
      </c>
      <c r="R1951" s="63">
        <v>101</v>
      </c>
      <c r="S1951" s="63">
        <v>16</v>
      </c>
      <c r="T1951" s="63">
        <v>0</v>
      </c>
      <c r="U1951" s="63"/>
      <c r="V1951" s="63">
        <v>5</v>
      </c>
      <c r="W1951" s="63">
        <f t="shared" si="790"/>
        <v>51</v>
      </c>
      <c r="X1951" s="63">
        <v>0</v>
      </c>
      <c r="Y1951" s="63">
        <v>0</v>
      </c>
      <c r="Z1951" s="63"/>
      <c r="AA1951" s="63"/>
      <c r="AB1951" s="63"/>
      <c r="AC1951" s="63"/>
      <c r="AD1951" s="63">
        <v>0</v>
      </c>
      <c r="AE1951" s="63"/>
      <c r="AF1951" s="63"/>
      <c r="AG1951" s="63">
        <v>0</v>
      </c>
      <c r="AH1951" s="63"/>
      <c r="AI1951" s="63"/>
      <c r="AJ1951" s="63">
        <v>0</v>
      </c>
      <c r="AK1951" s="63"/>
      <c r="AL1951" s="63"/>
      <c r="AM1951" s="63"/>
      <c r="AN1951" s="63"/>
      <c r="AO1951" s="63"/>
      <c r="AP1951" s="63"/>
      <c r="AQ1951" s="63">
        <v>0</v>
      </c>
      <c r="AS1951" s="5">
        <f>IF(Q1951&gt;0,RANK(Q1951,(N1951:P1951,Q1951:AE1951)),0)</f>
        <v>3</v>
      </c>
      <c r="AT1951" s="5">
        <f>IF(R1951&gt;0,RANK(R1951,(N1951:P1951,Q1951:AE1951)),0)</f>
        <v>4</v>
      </c>
      <c r="AU1951" s="5">
        <f>IF(T1951&gt;0,RANK(T1951,(N1951:P1951,Q1951:AE1951)),0)</f>
        <v>0</v>
      </c>
      <c r="AV1951" s="5">
        <f>IF(S1951&gt;0,RANK(S1951,(N1951:P1951,Q1951:AE1951)),0)</f>
        <v>6</v>
      </c>
      <c r="AW1951" s="2">
        <f t="shared" si="800"/>
        <v>8.291873963515755E-3</v>
      </c>
      <c r="AX1951" s="2">
        <f t="shared" si="801"/>
        <v>7.6134479119553747E-3</v>
      </c>
      <c r="AY1951" s="2">
        <f t="shared" si="802"/>
        <v>0</v>
      </c>
      <c r="AZ1951" s="2">
        <f t="shared" si="803"/>
        <v>1.2060907583295642E-3</v>
      </c>
      <c r="BB1951" t="s">
        <v>2349</v>
      </c>
      <c r="BC1951" t="s">
        <v>195</v>
      </c>
      <c r="BF1951" s="111">
        <v>36</v>
      </c>
      <c r="BG1951" s="113">
        <v>99</v>
      </c>
      <c r="BH1951" s="117">
        <f t="shared" si="777"/>
        <v>36099</v>
      </c>
      <c r="BJ1951" s="5" t="s">
        <v>3185</v>
      </c>
      <c r="BK1951" s="63">
        <v>51</v>
      </c>
      <c r="BL1951" s="63">
        <v>16</v>
      </c>
      <c r="BN1951" s="63"/>
      <c r="BR1951" s="63">
        <v>6715</v>
      </c>
      <c r="BS1951" s="63">
        <v>379</v>
      </c>
      <c r="BT1951" s="63">
        <v>5244</v>
      </c>
      <c r="BU1951" s="63">
        <v>645</v>
      </c>
      <c r="BX1951" s="63">
        <v>51</v>
      </c>
      <c r="BY1951" s="63">
        <v>0</v>
      </c>
      <c r="CC1951" s="63"/>
    </row>
    <row r="1952" spans="1:81" hidden="1" outlineLevel="1">
      <c r="A1952" t="s">
        <v>163</v>
      </c>
      <c r="B1952" t="s">
        <v>195</v>
      </c>
      <c r="C1952" s="1">
        <f t="shared" si="799"/>
        <v>38531</v>
      </c>
      <c r="D1952" s="5">
        <f>IF(N1952&gt;0, RANK(N1952,(N1952:P1952,Q1952:AE1952)),0)</f>
        <v>2</v>
      </c>
      <c r="E1952" s="5">
        <f>IF(O1952&gt;0,RANK(O1952,(N1952:P1952,Q1952:AE1952)),0)</f>
        <v>1</v>
      </c>
      <c r="F1952" s="5">
        <f>IF(P1952&gt;0,RANK(P1952,(N1952:P1952,Q1952:AE1952)),0)</f>
        <v>0</v>
      </c>
      <c r="G1952" s="131">
        <f t="shared" si="793"/>
        <v>6167</v>
      </c>
      <c r="H1952" s="136">
        <f t="shared" si="794"/>
        <v>0.1600529443824453</v>
      </c>
      <c r="I1952" s="2"/>
      <c r="J1952" s="2">
        <f t="shared" si="795"/>
        <v>0.40972204199216217</v>
      </c>
      <c r="K1952" s="2">
        <f t="shared" si="796"/>
        <v>0.56977498637460744</v>
      </c>
      <c r="L1952" s="2">
        <f t="shared" si="797"/>
        <v>0</v>
      </c>
      <c r="M1952" s="2">
        <f t="shared" si="798"/>
        <v>2.0502971633230449E-2</v>
      </c>
      <c r="N1952" s="63">
        <f t="shared" si="788"/>
        <v>15787</v>
      </c>
      <c r="O1952" s="63">
        <f t="shared" si="789"/>
        <v>21954</v>
      </c>
      <c r="P1952" s="63"/>
      <c r="Q1952" s="63">
        <v>373</v>
      </c>
      <c r="R1952" s="63">
        <v>232</v>
      </c>
      <c r="S1952" s="63">
        <v>81</v>
      </c>
      <c r="T1952" s="63">
        <v>0</v>
      </c>
      <c r="U1952" s="63"/>
      <c r="V1952" s="63">
        <v>7</v>
      </c>
      <c r="W1952" s="63">
        <f t="shared" si="790"/>
        <v>95</v>
      </c>
      <c r="X1952" s="63">
        <v>0</v>
      </c>
      <c r="Y1952" s="63">
        <v>2</v>
      </c>
      <c r="Z1952" s="63"/>
      <c r="AA1952" s="63"/>
      <c r="AB1952" s="63"/>
      <c r="AC1952" s="63"/>
      <c r="AD1952" s="63">
        <v>0</v>
      </c>
      <c r="AE1952" s="63"/>
      <c r="AF1952" s="63"/>
      <c r="AG1952" s="63">
        <v>0</v>
      </c>
      <c r="AH1952" s="63"/>
      <c r="AI1952" s="63"/>
      <c r="AJ1952" s="63">
        <v>0</v>
      </c>
      <c r="AK1952" s="63"/>
      <c r="AL1952" s="63"/>
      <c r="AM1952" s="63"/>
      <c r="AN1952" s="63"/>
      <c r="AO1952" s="63"/>
      <c r="AP1952" s="63"/>
      <c r="AQ1952" s="63">
        <v>0</v>
      </c>
      <c r="AS1952" s="5">
        <f>IF(Q1952&gt;0,RANK(Q1952,(N1952:P1952,Q1952:AE1952)),0)</f>
        <v>3</v>
      </c>
      <c r="AT1952" s="5">
        <f>IF(R1952&gt;0,RANK(R1952,(N1952:P1952,Q1952:AE1952)),0)</f>
        <v>4</v>
      </c>
      <c r="AU1952" s="5">
        <f>IF(T1952&gt;0,RANK(T1952,(N1952:P1952,Q1952:AE1952)),0)</f>
        <v>0</v>
      </c>
      <c r="AV1952" s="5">
        <f>IF(S1952&gt;0,RANK(S1952,(N1952:P1952,Q1952:AE1952)),0)</f>
        <v>6</v>
      </c>
      <c r="AW1952" s="2">
        <f t="shared" si="800"/>
        <v>9.6805169863227007E-3</v>
      </c>
      <c r="AX1952" s="2">
        <f t="shared" si="801"/>
        <v>6.0211258467208224E-3</v>
      </c>
      <c r="AY1952" s="2">
        <f t="shared" si="802"/>
        <v>0</v>
      </c>
      <c r="AZ1952" s="2">
        <f t="shared" si="803"/>
        <v>2.1022034206223559E-3</v>
      </c>
      <c r="BB1952" t="s">
        <v>163</v>
      </c>
      <c r="BC1952" t="s">
        <v>195</v>
      </c>
      <c r="BF1952" s="111">
        <v>36</v>
      </c>
      <c r="BG1952" s="113">
        <v>101</v>
      </c>
      <c r="BH1952" s="117">
        <f t="shared" si="777"/>
        <v>36101</v>
      </c>
      <c r="BJ1952" s="5" t="s">
        <v>3185</v>
      </c>
      <c r="BK1952" s="63">
        <v>191</v>
      </c>
      <c r="BL1952" s="63">
        <v>59</v>
      </c>
      <c r="BN1952" s="63"/>
      <c r="BR1952" s="63">
        <v>15015</v>
      </c>
      <c r="BS1952" s="63">
        <v>772</v>
      </c>
      <c r="BT1952" s="63">
        <v>20163</v>
      </c>
      <c r="BU1952" s="63">
        <v>1791</v>
      </c>
      <c r="BX1952" s="63">
        <f>95-16</f>
        <v>79</v>
      </c>
      <c r="BY1952" s="63">
        <v>0</v>
      </c>
      <c r="BZ1952" s="63">
        <v>16</v>
      </c>
      <c r="CC1952" s="63"/>
    </row>
    <row r="1953" spans="1:81" hidden="1" outlineLevel="1">
      <c r="A1953" t="s">
        <v>1476</v>
      </c>
      <c r="B1953" t="s">
        <v>195</v>
      </c>
      <c r="C1953" s="1">
        <f t="shared" si="799"/>
        <v>594266</v>
      </c>
      <c r="D1953" s="5">
        <f>IF(N1953&gt;0, RANK(N1953,(N1953:P1953,Q1953:AE1953)),0)</f>
        <v>1</v>
      </c>
      <c r="E1953" s="5">
        <f>IF(O1953&gt;0,RANK(O1953,(N1953:P1953,Q1953:AE1953)),0)</f>
        <v>2</v>
      </c>
      <c r="F1953" s="5">
        <f>IF(P1953&gt;0,RANK(P1953,(N1953:P1953,Q1953:AE1953)),0)</f>
        <v>0</v>
      </c>
      <c r="G1953" s="131">
        <f t="shared" si="793"/>
        <v>21948</v>
      </c>
      <c r="H1953" s="136">
        <f t="shared" si="794"/>
        <v>3.6932955949019464E-2</v>
      </c>
      <c r="I1953" s="2"/>
      <c r="J1953" s="2">
        <f t="shared" si="795"/>
        <v>0.5116883685083784</v>
      </c>
      <c r="K1953" s="2">
        <f t="shared" si="796"/>
        <v>0.47475541255935894</v>
      </c>
      <c r="L1953" s="2">
        <f t="shared" si="797"/>
        <v>0</v>
      </c>
      <c r="M1953" s="2">
        <f t="shared" si="798"/>
        <v>1.3556218932262665E-2</v>
      </c>
      <c r="N1953" s="63">
        <f t="shared" si="788"/>
        <v>304079</v>
      </c>
      <c r="O1953" s="63">
        <f t="shared" si="789"/>
        <v>282131</v>
      </c>
      <c r="P1953" s="63"/>
      <c r="Q1953" s="63">
        <v>3947</v>
      </c>
      <c r="R1953" s="63">
        <v>2528</v>
      </c>
      <c r="S1953" s="63">
        <v>521</v>
      </c>
      <c r="T1953" s="63">
        <v>0</v>
      </c>
      <c r="U1953" s="63"/>
      <c r="V1953" s="63">
        <v>148</v>
      </c>
      <c r="W1953" s="63">
        <f t="shared" si="790"/>
        <v>912</v>
      </c>
      <c r="X1953" s="63">
        <v>0</v>
      </c>
      <c r="Y1953" s="63">
        <v>0</v>
      </c>
      <c r="Z1953" s="63"/>
      <c r="AA1953" s="63"/>
      <c r="AB1953" s="63"/>
      <c r="AC1953" s="63"/>
      <c r="AD1953" s="63">
        <v>0</v>
      </c>
      <c r="AE1953" s="63"/>
      <c r="AF1953" s="63"/>
      <c r="AG1953" s="63">
        <v>0</v>
      </c>
      <c r="AH1953" s="63"/>
      <c r="AI1953" s="63"/>
      <c r="AJ1953" s="63">
        <v>0</v>
      </c>
      <c r="AK1953" s="63"/>
      <c r="AL1953" s="63"/>
      <c r="AM1953" s="63"/>
      <c r="AN1953" s="63"/>
      <c r="AO1953" s="63"/>
      <c r="AP1953" s="63"/>
      <c r="AQ1953" s="63">
        <v>0</v>
      </c>
      <c r="AS1953" s="5">
        <f>IF(Q1953&gt;0,RANK(Q1953,(N1953:P1953,Q1953:AE1953)),0)</f>
        <v>3</v>
      </c>
      <c r="AT1953" s="5">
        <f>IF(R1953&gt;0,RANK(R1953,(N1953:P1953,Q1953:AE1953)),0)</f>
        <v>4</v>
      </c>
      <c r="AU1953" s="5">
        <f>IF(T1953&gt;0,RANK(T1953,(N1953:P1953,Q1953:AE1953)),0)</f>
        <v>0</v>
      </c>
      <c r="AV1953" s="5">
        <f>IF(S1953&gt;0,RANK(S1953,(N1953:P1953,Q1953:AE1953)),0)</f>
        <v>6</v>
      </c>
      <c r="AW1953" s="2">
        <f t="shared" si="800"/>
        <v>6.6418068676316663E-3</v>
      </c>
      <c r="AX1953" s="2">
        <f t="shared" si="801"/>
        <v>4.2539872716931479E-3</v>
      </c>
      <c r="AY1953" s="2">
        <f t="shared" si="802"/>
        <v>0</v>
      </c>
      <c r="AZ1953" s="2">
        <f t="shared" si="803"/>
        <v>8.7671177553486144E-4</v>
      </c>
      <c r="BB1953" t="s">
        <v>1476</v>
      </c>
      <c r="BC1953" t="s">
        <v>195</v>
      </c>
      <c r="BF1953" s="111">
        <v>36</v>
      </c>
      <c r="BG1953" s="113">
        <v>103</v>
      </c>
      <c r="BH1953" s="117">
        <f t="shared" si="777"/>
        <v>36103</v>
      </c>
      <c r="BJ1953" s="5" t="s">
        <v>3185</v>
      </c>
      <c r="BK1953" s="63">
        <v>3021</v>
      </c>
      <c r="BL1953" s="63">
        <v>606</v>
      </c>
      <c r="BN1953" s="63"/>
      <c r="BR1953" s="63">
        <v>292238</v>
      </c>
      <c r="BS1953" s="63">
        <v>11841</v>
      </c>
      <c r="BT1953" s="63">
        <v>246044</v>
      </c>
      <c r="BU1953" s="63">
        <v>36087</v>
      </c>
      <c r="BX1953" s="63">
        <v>912</v>
      </c>
      <c r="BY1953" s="63">
        <v>0</v>
      </c>
      <c r="CC1953" s="63"/>
    </row>
    <row r="1954" spans="1:81" hidden="1" outlineLevel="1">
      <c r="A1954" t="s">
        <v>1048</v>
      </c>
      <c r="B1954" t="s">
        <v>195</v>
      </c>
      <c r="C1954" s="1">
        <f t="shared" si="799"/>
        <v>28415</v>
      </c>
      <c r="D1954" s="5">
        <f>IF(N1954&gt;0, RANK(N1954,(N1954:P1954,Q1954:AE1954)),0)</f>
        <v>1</v>
      </c>
      <c r="E1954" s="5">
        <f>IF(O1954&gt;0,RANK(O1954,(N1954:P1954,Q1954:AE1954)),0)</f>
        <v>2</v>
      </c>
      <c r="F1954" s="5">
        <f>IF(P1954&gt;0,RANK(P1954,(N1954:P1954,Q1954:AE1954)),0)</f>
        <v>0</v>
      </c>
      <c r="G1954" s="131">
        <f t="shared" si="793"/>
        <v>2563</v>
      </c>
      <c r="H1954" s="136">
        <f t="shared" si="794"/>
        <v>9.0198838641562556E-2</v>
      </c>
      <c r="I1954" s="2"/>
      <c r="J1954" s="2">
        <f t="shared" si="795"/>
        <v>0.53732183705789194</v>
      </c>
      <c r="K1954" s="2">
        <f t="shared" si="796"/>
        <v>0.44712299841632941</v>
      </c>
      <c r="L1954" s="2">
        <f t="shared" si="797"/>
        <v>0</v>
      </c>
      <c r="M1954" s="2">
        <f t="shared" si="798"/>
        <v>1.5555164525778653E-2</v>
      </c>
      <c r="N1954" s="63">
        <f t="shared" si="788"/>
        <v>15268</v>
      </c>
      <c r="O1954" s="63">
        <f t="shared" si="789"/>
        <v>12705</v>
      </c>
      <c r="P1954" s="63"/>
      <c r="Q1954" s="63">
        <v>195</v>
      </c>
      <c r="R1954" s="63">
        <v>188</v>
      </c>
      <c r="S1954" s="63">
        <v>50</v>
      </c>
      <c r="T1954" s="63">
        <v>0</v>
      </c>
      <c r="U1954" s="63"/>
      <c r="V1954" s="63">
        <v>7</v>
      </c>
      <c r="W1954" s="63">
        <f t="shared" si="790"/>
        <v>2</v>
      </c>
      <c r="X1954" s="63">
        <v>0</v>
      </c>
      <c r="Y1954" s="63">
        <v>0</v>
      </c>
      <c r="Z1954" s="63"/>
      <c r="AA1954" s="63"/>
      <c r="AB1954" s="63"/>
      <c r="AC1954" s="63"/>
      <c r="AD1954" s="63">
        <v>0</v>
      </c>
      <c r="AE1954" s="63"/>
      <c r="AF1954" s="63"/>
      <c r="AG1954" s="63">
        <v>0</v>
      </c>
      <c r="AH1954" s="63"/>
      <c r="AI1954" s="63"/>
      <c r="AJ1954" s="63">
        <v>0</v>
      </c>
      <c r="AK1954" s="63"/>
      <c r="AL1954" s="63"/>
      <c r="AM1954" s="63"/>
      <c r="AN1954" s="63"/>
      <c r="AO1954" s="63"/>
      <c r="AP1954" s="63"/>
      <c r="AQ1954" s="63">
        <v>0</v>
      </c>
      <c r="AS1954" s="5">
        <f>IF(Q1954&gt;0,RANK(Q1954,(N1954:P1954,Q1954:AE1954)),0)</f>
        <v>3</v>
      </c>
      <c r="AT1954" s="5">
        <f>IF(R1954&gt;0,RANK(R1954,(N1954:P1954,Q1954:AE1954)),0)</f>
        <v>4</v>
      </c>
      <c r="AU1954" s="5">
        <f>IF(T1954&gt;0,RANK(T1954,(N1954:P1954,Q1954:AE1954)),0)</f>
        <v>0</v>
      </c>
      <c r="AV1954" s="5">
        <f>IF(S1954&gt;0,RANK(S1954,(N1954:P1954,Q1954:AE1954)),0)</f>
        <v>5</v>
      </c>
      <c r="AW1954" s="2">
        <f t="shared" si="800"/>
        <v>6.86257258490234E-3</v>
      </c>
      <c r="AX1954" s="2">
        <f t="shared" si="801"/>
        <v>6.6162238254443076E-3</v>
      </c>
      <c r="AY1954" s="2">
        <f t="shared" si="802"/>
        <v>0</v>
      </c>
      <c r="AZ1954" s="2">
        <f t="shared" si="803"/>
        <v>1.7596339961288051E-3</v>
      </c>
      <c r="BB1954" t="s">
        <v>1048</v>
      </c>
      <c r="BC1954" t="s">
        <v>195</v>
      </c>
      <c r="BF1954" s="111">
        <v>36</v>
      </c>
      <c r="BG1954" s="113">
        <v>105</v>
      </c>
      <c r="BH1954" s="117">
        <f t="shared" si="777"/>
        <v>36105</v>
      </c>
      <c r="BJ1954" s="5" t="s">
        <v>3185</v>
      </c>
      <c r="BK1954" s="63">
        <v>256</v>
      </c>
      <c r="BL1954" s="63">
        <v>57</v>
      </c>
      <c r="BN1954" s="63"/>
      <c r="BR1954" s="63">
        <v>14612</v>
      </c>
      <c r="BS1954" s="63">
        <v>656</v>
      </c>
      <c r="BT1954" s="63">
        <v>11347</v>
      </c>
      <c r="BU1954" s="63">
        <v>1358</v>
      </c>
      <c r="BX1954" s="63">
        <v>2</v>
      </c>
      <c r="BY1954" s="63">
        <v>0</v>
      </c>
      <c r="CC1954" s="63"/>
    </row>
    <row r="1955" spans="1:81" hidden="1" outlineLevel="1">
      <c r="A1955" t="s">
        <v>2357</v>
      </c>
      <c r="B1955" t="s">
        <v>195</v>
      </c>
      <c r="C1955" s="1">
        <f t="shared" si="799"/>
        <v>21589</v>
      </c>
      <c r="D1955" s="5">
        <f>IF(N1955&gt;0, RANK(N1955,(N1955:P1955,Q1955:AE1955)),0)</f>
        <v>2</v>
      </c>
      <c r="E1955" s="5">
        <f>IF(O1955&gt;0,RANK(O1955,(N1955:P1955,Q1955:AE1955)),0)</f>
        <v>1</v>
      </c>
      <c r="F1955" s="5">
        <f>IF(P1955&gt;0,RANK(P1955,(N1955:P1955,Q1955:AE1955)),0)</f>
        <v>0</v>
      </c>
      <c r="G1955" s="131">
        <f t="shared" si="793"/>
        <v>3187</v>
      </c>
      <c r="H1955" s="136">
        <f t="shared" si="794"/>
        <v>0.14762147389874472</v>
      </c>
      <c r="I1955" s="2"/>
      <c r="J1955" s="2">
        <f t="shared" si="795"/>
        <v>0.41363657418129601</v>
      </c>
      <c r="K1955" s="2">
        <f t="shared" si="796"/>
        <v>0.56125804808004076</v>
      </c>
      <c r="L1955" s="2">
        <f t="shared" si="797"/>
        <v>0</v>
      </c>
      <c r="M1955" s="2">
        <f t="shared" si="798"/>
        <v>2.5105377738663281E-2</v>
      </c>
      <c r="N1955" s="63">
        <f t="shared" si="788"/>
        <v>8930</v>
      </c>
      <c r="O1955" s="63">
        <f t="shared" si="789"/>
        <v>12117</v>
      </c>
      <c r="P1955" s="63"/>
      <c r="Q1955" s="63">
        <v>240</v>
      </c>
      <c r="R1955" s="63">
        <v>172</v>
      </c>
      <c r="S1955" s="63">
        <v>58</v>
      </c>
      <c r="T1955" s="63">
        <v>0</v>
      </c>
      <c r="U1955" s="63"/>
      <c r="V1955" s="63">
        <v>3</v>
      </c>
      <c r="W1955" s="63">
        <f t="shared" si="790"/>
        <v>66</v>
      </c>
      <c r="X1955" s="63">
        <v>0</v>
      </c>
      <c r="Y1955" s="63">
        <v>3</v>
      </c>
      <c r="Z1955" s="63"/>
      <c r="AA1955" s="63"/>
      <c r="AB1955" s="63"/>
      <c r="AC1955" s="63"/>
      <c r="AD1955" s="63">
        <v>0</v>
      </c>
      <c r="AE1955" s="63"/>
      <c r="AF1955" s="63"/>
      <c r="AG1955" s="63">
        <v>0</v>
      </c>
      <c r="AH1955" s="63"/>
      <c r="AI1955" s="63"/>
      <c r="AJ1955" s="63">
        <v>0</v>
      </c>
      <c r="AK1955" s="63"/>
      <c r="AL1955" s="63"/>
      <c r="AM1955" s="63"/>
      <c r="AN1955" s="63"/>
      <c r="AO1955" s="63"/>
      <c r="AP1955" s="63"/>
      <c r="AQ1955" s="63">
        <v>0</v>
      </c>
      <c r="AS1955" s="5">
        <f>IF(Q1955&gt;0,RANK(Q1955,(N1955:P1955,Q1955:AE1955)),0)</f>
        <v>3</v>
      </c>
      <c r="AT1955" s="5">
        <f>IF(R1955&gt;0,RANK(R1955,(N1955:P1955,Q1955:AE1955)),0)</f>
        <v>4</v>
      </c>
      <c r="AU1955" s="5">
        <f>IF(T1955&gt;0,RANK(T1955,(N1955:P1955,Q1955:AE1955)),0)</f>
        <v>0</v>
      </c>
      <c r="AV1955" s="5">
        <f>IF(S1955&gt;0,RANK(S1955,(N1955:P1955,Q1955:AE1955)),0)</f>
        <v>6</v>
      </c>
      <c r="AW1955" s="2">
        <f t="shared" si="800"/>
        <v>1.1116772430404372E-2</v>
      </c>
      <c r="AX1955" s="2">
        <f t="shared" si="801"/>
        <v>7.9670202417898E-3</v>
      </c>
      <c r="AY1955" s="2">
        <f t="shared" si="802"/>
        <v>0</v>
      </c>
      <c r="AZ1955" s="2">
        <f t="shared" si="803"/>
        <v>2.6865533373477235E-3</v>
      </c>
      <c r="BB1955" t="s">
        <v>2357</v>
      </c>
      <c r="BC1955" t="s">
        <v>195</v>
      </c>
      <c r="BF1955" s="111">
        <v>36</v>
      </c>
      <c r="BG1955" s="113">
        <v>107</v>
      </c>
      <c r="BH1955" s="117">
        <f t="shared" si="777"/>
        <v>36107</v>
      </c>
      <c r="BJ1955" s="5" t="s">
        <v>3185</v>
      </c>
      <c r="BK1955" s="63">
        <v>135</v>
      </c>
      <c r="BL1955" s="63">
        <v>480</v>
      </c>
      <c r="BN1955" s="63"/>
      <c r="BR1955" s="63">
        <v>8544</v>
      </c>
      <c r="BS1955" s="63">
        <v>386</v>
      </c>
      <c r="BT1955" s="63">
        <v>11160</v>
      </c>
      <c r="BU1955" s="63">
        <v>957</v>
      </c>
      <c r="BX1955" s="63">
        <v>66</v>
      </c>
      <c r="BY1955" s="63">
        <v>0</v>
      </c>
      <c r="CC1955" s="63"/>
    </row>
    <row r="1956" spans="1:81" hidden="1" outlineLevel="1">
      <c r="A1956" t="s">
        <v>2828</v>
      </c>
      <c r="B1956" t="s">
        <v>195</v>
      </c>
      <c r="C1956" s="1">
        <f t="shared" si="799"/>
        <v>39781</v>
      </c>
      <c r="D1956" s="5">
        <f>IF(N1956&gt;0, RANK(N1956,(N1956:P1956,Q1956:AE1956)),0)</f>
        <v>1</v>
      </c>
      <c r="E1956" s="5">
        <f>IF(O1956&gt;0,RANK(O1956,(N1956:P1956,Q1956:AE1956)),0)</f>
        <v>2</v>
      </c>
      <c r="F1956" s="5">
        <f>IF(P1956&gt;0,RANK(P1956,(N1956:P1956,Q1956:AE1956)),0)</f>
        <v>0</v>
      </c>
      <c r="G1956" s="131">
        <f t="shared" si="793"/>
        <v>16137</v>
      </c>
      <c r="H1956" s="136">
        <f t="shared" si="794"/>
        <v>0.40564591136472183</v>
      </c>
      <c r="I1956" s="2"/>
      <c r="J1956" s="2">
        <f t="shared" si="795"/>
        <v>0.68484955129333103</v>
      </c>
      <c r="K1956" s="2">
        <f t="shared" si="796"/>
        <v>0.27920363992860914</v>
      </c>
      <c r="L1956" s="2">
        <f t="shared" si="797"/>
        <v>0</v>
      </c>
      <c r="M1956" s="2">
        <f t="shared" si="798"/>
        <v>3.5946808778059836E-2</v>
      </c>
      <c r="N1956" s="63">
        <f t="shared" si="788"/>
        <v>27244</v>
      </c>
      <c r="O1956" s="63">
        <f t="shared" si="789"/>
        <v>11107</v>
      </c>
      <c r="P1956" s="63"/>
      <c r="Q1956" s="63">
        <v>395</v>
      </c>
      <c r="R1956" s="63">
        <v>834</v>
      </c>
      <c r="S1956" s="63">
        <v>33</v>
      </c>
      <c r="T1956" s="63">
        <v>1</v>
      </c>
      <c r="U1956" s="63"/>
      <c r="V1956" s="63">
        <v>30</v>
      </c>
      <c r="W1956" s="63">
        <f t="shared" si="790"/>
        <v>112</v>
      </c>
      <c r="X1956" s="63">
        <v>21</v>
      </c>
      <c r="Y1956" s="63">
        <v>0</v>
      </c>
      <c r="Z1956" s="63"/>
      <c r="AA1956" s="63"/>
      <c r="AB1956" s="63"/>
      <c r="AC1956" s="63"/>
      <c r="AD1956" s="63">
        <v>0</v>
      </c>
      <c r="AE1956" s="63"/>
      <c r="AF1956" s="63"/>
      <c r="AG1956" s="63">
        <v>3</v>
      </c>
      <c r="AH1956" s="63"/>
      <c r="AI1956" s="63"/>
      <c r="AJ1956" s="63">
        <v>1</v>
      </c>
      <c r="AK1956" s="63"/>
      <c r="AL1956" s="63"/>
      <c r="AM1956" s="63"/>
      <c r="AN1956" s="63"/>
      <c r="AO1956" s="63"/>
      <c r="AP1956" s="63"/>
      <c r="AQ1956" s="63">
        <v>0</v>
      </c>
      <c r="AS1956" s="5">
        <f>IF(Q1956&gt;0,RANK(Q1956,(N1956:P1956,Q1956:AE1956)),0)</f>
        <v>4</v>
      </c>
      <c r="AT1956" s="5">
        <f>IF(R1956&gt;0,RANK(R1956,(N1956:P1956,Q1956:AE1956)),0)</f>
        <v>3</v>
      </c>
      <c r="AU1956" s="5">
        <f>IF(T1956&gt;0,RANK(T1956,(N1956:P1956,Q1956:AE1956)),0)</f>
        <v>9</v>
      </c>
      <c r="AV1956" s="5">
        <f>IF(S1956&gt;0,RANK(S1956,(N1956:P1956,Q1956:AE1956)),0)</f>
        <v>6</v>
      </c>
      <c r="AW1956" s="2">
        <f t="shared" si="800"/>
        <v>9.9293632638696866E-3</v>
      </c>
      <c r="AX1956" s="2">
        <f t="shared" si="801"/>
        <v>2.0964782182448908E-2</v>
      </c>
      <c r="AY1956" s="2">
        <f t="shared" si="802"/>
        <v>2.5137628516125789E-5</v>
      </c>
      <c r="AZ1956" s="2">
        <f t="shared" si="803"/>
        <v>8.2954174103215105E-4</v>
      </c>
      <c r="BB1956" t="s">
        <v>2828</v>
      </c>
      <c r="BC1956" t="s">
        <v>195</v>
      </c>
      <c r="BF1956" s="111">
        <v>36</v>
      </c>
      <c r="BG1956" s="113">
        <v>109</v>
      </c>
      <c r="BH1956" s="117">
        <f t="shared" si="777"/>
        <v>36109</v>
      </c>
      <c r="BJ1956" s="5" t="s">
        <v>3185</v>
      </c>
      <c r="BK1956" s="63">
        <v>272</v>
      </c>
      <c r="BL1956" s="63">
        <v>0</v>
      </c>
      <c r="BN1956" s="63"/>
      <c r="BR1956" s="63">
        <v>24872</v>
      </c>
      <c r="BS1956" s="63">
        <v>2372</v>
      </c>
      <c r="BT1956" s="63">
        <v>10191</v>
      </c>
      <c r="BU1956" s="63">
        <v>916</v>
      </c>
      <c r="BX1956" s="63">
        <f>111-60</f>
        <v>51</v>
      </c>
      <c r="BY1956" s="63">
        <v>1</v>
      </c>
      <c r="BZ1956" s="63">
        <v>60</v>
      </c>
      <c r="CC1956" s="63"/>
    </row>
    <row r="1957" spans="1:81" hidden="1" outlineLevel="1">
      <c r="A1957" t="s">
        <v>1333</v>
      </c>
      <c r="B1957" t="s">
        <v>195</v>
      </c>
      <c r="C1957" s="1">
        <f t="shared" si="799"/>
        <v>79626</v>
      </c>
      <c r="D1957" s="5">
        <f>IF(N1957&gt;0, RANK(N1957,(N1957:P1957,Q1957:AE1957)),0)</f>
        <v>1</v>
      </c>
      <c r="E1957" s="5">
        <f>IF(O1957&gt;0,RANK(O1957,(N1957:P1957,Q1957:AE1957)),0)</f>
        <v>2</v>
      </c>
      <c r="F1957" s="5">
        <f>IF(P1957&gt;0,RANK(P1957,(N1957:P1957,Q1957:AE1957)),0)</f>
        <v>0</v>
      </c>
      <c r="G1957" s="131">
        <f t="shared" si="793"/>
        <v>17993</v>
      </c>
      <c r="H1957" s="136">
        <f t="shared" si="794"/>
        <v>0.22596890462914124</v>
      </c>
      <c r="I1957" s="2"/>
      <c r="J1957" s="2">
        <f t="shared" si="795"/>
        <v>0.59970361439730746</v>
      </c>
      <c r="K1957" s="2">
        <f t="shared" si="796"/>
        <v>0.3737347097681662</v>
      </c>
      <c r="L1957" s="2">
        <f t="shared" si="797"/>
        <v>0</v>
      </c>
      <c r="M1957" s="2">
        <f t="shared" si="798"/>
        <v>2.6561675834526344E-2</v>
      </c>
      <c r="N1957" s="63">
        <f t="shared" si="788"/>
        <v>47752</v>
      </c>
      <c r="O1957" s="63">
        <f t="shared" si="789"/>
        <v>29759</v>
      </c>
      <c r="P1957" s="63"/>
      <c r="Q1957" s="63">
        <v>768</v>
      </c>
      <c r="R1957" s="63">
        <v>944</v>
      </c>
      <c r="S1957" s="63">
        <v>78</v>
      </c>
      <c r="T1957" s="63">
        <v>0</v>
      </c>
      <c r="U1957" s="63"/>
      <c r="V1957" s="63">
        <v>44</v>
      </c>
      <c r="W1957" s="63">
        <f t="shared" si="790"/>
        <v>281</v>
      </c>
      <c r="X1957" s="63">
        <v>0</v>
      </c>
      <c r="Y1957" s="63">
        <v>0</v>
      </c>
      <c r="Z1957" s="63"/>
      <c r="AA1957" s="63"/>
      <c r="AB1957" s="63"/>
      <c r="AC1957" s="63"/>
      <c r="AD1957" s="63">
        <v>0</v>
      </c>
      <c r="AE1957" s="63"/>
      <c r="AF1957" s="63"/>
      <c r="AG1957" s="63">
        <v>0</v>
      </c>
      <c r="AH1957" s="63"/>
      <c r="AI1957" s="63"/>
      <c r="AJ1957" s="63">
        <v>0</v>
      </c>
      <c r="AK1957" s="63"/>
      <c r="AL1957" s="63"/>
      <c r="AM1957" s="63"/>
      <c r="AN1957" s="63"/>
      <c r="AO1957" s="63"/>
      <c r="AP1957" s="63"/>
      <c r="AQ1957" s="63">
        <v>0</v>
      </c>
      <c r="AS1957" s="5">
        <f>IF(Q1957&gt;0,RANK(Q1957,(N1957:P1957,Q1957:AE1957)),0)</f>
        <v>4</v>
      </c>
      <c r="AT1957" s="5">
        <f>IF(R1957&gt;0,RANK(R1957,(N1957:P1957,Q1957:AE1957)),0)</f>
        <v>3</v>
      </c>
      <c r="AU1957" s="5">
        <f>IF(T1957&gt;0,RANK(T1957,(N1957:P1957,Q1957:AE1957)),0)</f>
        <v>0</v>
      </c>
      <c r="AV1957" s="5">
        <f>IF(S1957&gt;0,RANK(S1957,(N1957:P1957,Q1957:AE1957)),0)</f>
        <v>6</v>
      </c>
      <c r="AW1957" s="2">
        <f t="shared" si="800"/>
        <v>9.6450907994876049E-3</v>
      </c>
      <c r="AX1957" s="2">
        <f t="shared" si="801"/>
        <v>1.1855424107703514E-2</v>
      </c>
      <c r="AY1957" s="2">
        <f t="shared" si="802"/>
        <v>0</v>
      </c>
      <c r="AZ1957" s="2">
        <f t="shared" si="803"/>
        <v>9.7957953432295975E-4</v>
      </c>
      <c r="BB1957" t="s">
        <v>1333</v>
      </c>
      <c r="BC1957" t="s">
        <v>195</v>
      </c>
      <c r="BF1957" s="111">
        <v>36</v>
      </c>
      <c r="BG1957" s="113">
        <v>111</v>
      </c>
      <c r="BH1957" s="117">
        <f t="shared" si="777"/>
        <v>36111</v>
      </c>
      <c r="BJ1957" s="5" t="s">
        <v>3185</v>
      </c>
      <c r="BK1957" s="63">
        <v>1517</v>
      </c>
      <c r="BL1957" s="63">
        <v>33</v>
      </c>
      <c r="BN1957" s="63"/>
      <c r="BR1957" s="63">
        <v>44480</v>
      </c>
      <c r="BS1957" s="63">
        <v>3272</v>
      </c>
      <c r="BT1957" s="63">
        <v>26123</v>
      </c>
      <c r="BU1957" s="63">
        <v>3636</v>
      </c>
      <c r="BX1957" s="63">
        <v>281</v>
      </c>
      <c r="BY1957" s="63">
        <v>0</v>
      </c>
      <c r="CC1957" s="63"/>
    </row>
    <row r="1958" spans="1:81" hidden="1" outlineLevel="1">
      <c r="A1958" t="s">
        <v>425</v>
      </c>
      <c r="B1958" t="s">
        <v>195</v>
      </c>
      <c r="C1958" s="1">
        <f t="shared" si="799"/>
        <v>29578</v>
      </c>
      <c r="D1958" s="5">
        <f>IF(N1958&gt;0, RANK(N1958,(N1958:P1958,Q1958:AE1958)),0)</f>
        <v>1</v>
      </c>
      <c r="E1958" s="5">
        <f>IF(O1958&gt;0,RANK(O1958,(N1958:P1958,Q1958:AE1958)),0)</f>
        <v>2</v>
      </c>
      <c r="F1958" s="5">
        <f>IF(P1958&gt;0,RANK(P1958,(N1958:P1958,Q1958:AE1958)),0)</f>
        <v>0</v>
      </c>
      <c r="G1958" s="131">
        <f t="shared" si="793"/>
        <v>687</v>
      </c>
      <c r="H1958" s="136">
        <f t="shared" si="794"/>
        <v>2.3226722564067888E-2</v>
      </c>
      <c r="I1958" s="2"/>
      <c r="J1958" s="2">
        <f t="shared" si="795"/>
        <v>0.5005747515044966</v>
      </c>
      <c r="K1958" s="2">
        <f t="shared" si="796"/>
        <v>0.47734802894042871</v>
      </c>
      <c r="L1958" s="2">
        <f t="shared" si="797"/>
        <v>0</v>
      </c>
      <c r="M1958" s="2">
        <f t="shared" si="798"/>
        <v>2.207721955507469E-2</v>
      </c>
      <c r="N1958" s="63">
        <f t="shared" si="788"/>
        <v>14806</v>
      </c>
      <c r="O1958" s="63">
        <f t="shared" si="789"/>
        <v>14119</v>
      </c>
      <c r="P1958" s="63"/>
      <c r="Q1958" s="63">
        <v>312</v>
      </c>
      <c r="R1958" s="63">
        <v>220</v>
      </c>
      <c r="S1958" s="63">
        <v>49</v>
      </c>
      <c r="T1958" s="63">
        <v>0</v>
      </c>
      <c r="U1958" s="63"/>
      <c r="V1958" s="63">
        <v>8</v>
      </c>
      <c r="W1958" s="63">
        <f t="shared" si="790"/>
        <v>64</v>
      </c>
      <c r="X1958" s="63">
        <v>0</v>
      </c>
      <c r="Y1958" s="63">
        <v>0</v>
      </c>
      <c r="Z1958" s="63"/>
      <c r="AA1958" s="63"/>
      <c r="AB1958" s="63"/>
      <c r="AC1958" s="63"/>
      <c r="AD1958" s="63">
        <v>0</v>
      </c>
      <c r="AE1958" s="63"/>
      <c r="AF1958" s="63"/>
      <c r="AG1958" s="63">
        <v>0</v>
      </c>
      <c r="AH1958" s="63"/>
      <c r="AI1958" s="63"/>
      <c r="AJ1958" s="63">
        <v>0</v>
      </c>
      <c r="AK1958" s="63"/>
      <c r="AL1958" s="63"/>
      <c r="AM1958" s="63"/>
      <c r="AN1958" s="63"/>
      <c r="AO1958" s="63"/>
      <c r="AP1958" s="63"/>
      <c r="AQ1958" s="63">
        <v>0</v>
      </c>
      <c r="AS1958" s="5">
        <f>IF(Q1958&gt;0,RANK(Q1958,(N1958:P1958,Q1958:AE1958)),0)</f>
        <v>3</v>
      </c>
      <c r="AT1958" s="5">
        <f>IF(R1958&gt;0,RANK(R1958,(N1958:P1958,Q1958:AE1958)),0)</f>
        <v>4</v>
      </c>
      <c r="AU1958" s="5">
        <f>IF(T1958&gt;0,RANK(T1958,(N1958:P1958,Q1958:AE1958)),0)</f>
        <v>0</v>
      </c>
      <c r="AV1958" s="5">
        <f>IF(S1958&gt;0,RANK(S1958,(N1958:P1958,Q1958:AE1958)),0)</f>
        <v>6</v>
      </c>
      <c r="AW1958" s="2">
        <f t="shared" si="800"/>
        <v>1.0548380553113801E-2</v>
      </c>
      <c r="AX1958" s="2">
        <f t="shared" si="801"/>
        <v>7.4379606464263981E-3</v>
      </c>
      <c r="AY1958" s="2">
        <f t="shared" si="802"/>
        <v>0</v>
      </c>
      <c r="AZ1958" s="2">
        <f t="shared" si="803"/>
        <v>1.656636689431334E-3</v>
      </c>
      <c r="BB1958" t="s">
        <v>425</v>
      </c>
      <c r="BC1958" t="s">
        <v>195</v>
      </c>
      <c r="BF1958" s="111">
        <v>36</v>
      </c>
      <c r="BG1958" s="113">
        <v>113</v>
      </c>
      <c r="BH1958" s="117">
        <f t="shared" si="777"/>
        <v>36113</v>
      </c>
      <c r="BJ1958" s="5" t="s">
        <v>3185</v>
      </c>
      <c r="BK1958" s="63">
        <v>188</v>
      </c>
      <c r="BL1958" s="63">
        <v>13</v>
      </c>
      <c r="BN1958" s="63"/>
      <c r="BR1958" s="63">
        <v>14276</v>
      </c>
      <c r="BS1958" s="63">
        <v>530</v>
      </c>
      <c r="BT1958" s="63">
        <v>12925</v>
      </c>
      <c r="BU1958" s="63">
        <v>1194</v>
      </c>
      <c r="BX1958" s="63">
        <f>64-27</f>
        <v>37</v>
      </c>
      <c r="BY1958" s="63">
        <v>0</v>
      </c>
      <c r="BZ1958" s="63">
        <v>27</v>
      </c>
      <c r="CC1958" s="63"/>
    </row>
    <row r="1959" spans="1:81" hidden="1" outlineLevel="1">
      <c r="A1959" t="s">
        <v>699</v>
      </c>
      <c r="B1959" t="s">
        <v>195</v>
      </c>
      <c r="C1959" s="1">
        <f t="shared" si="799"/>
        <v>23095</v>
      </c>
      <c r="D1959" s="5">
        <f>IF(N1959&gt;0, RANK(N1959,(N1959:P1959,Q1959:AE1959)),0)</f>
        <v>1</v>
      </c>
      <c r="E1959" s="5">
        <f>IF(O1959&gt;0,RANK(O1959,(N1959:P1959,Q1959:AE1959)),0)</f>
        <v>2</v>
      </c>
      <c r="F1959" s="5">
        <f>IF(P1959&gt;0,RANK(P1959,(N1959:P1959,Q1959:AE1959)),0)</f>
        <v>0</v>
      </c>
      <c r="G1959" s="131">
        <f t="shared" si="791"/>
        <v>438</v>
      </c>
      <c r="H1959" s="136">
        <f t="shared" si="792"/>
        <v>1.8965143970556396E-2</v>
      </c>
      <c r="I1959" s="2"/>
      <c r="J1959" s="2">
        <f t="shared" ref="J1959:J1969" si="804">IF($C1959=0,"-",N1959/$C1959)</f>
        <v>0.49893916432128166</v>
      </c>
      <c r="K1959" s="2">
        <f t="shared" ref="K1959:K1969" si="805">IF($C1959=0,"-",O1959/$C1959)</f>
        <v>0.47997402035072528</v>
      </c>
      <c r="L1959" s="2">
        <f t="shared" ref="L1959:L1969" si="806">IF($C1959=0,"-",P1959/$C1959)</f>
        <v>0</v>
      </c>
      <c r="M1959" s="2">
        <f t="shared" ref="M1959:M1969" si="807">IF(C1959=0,"-",(1-J1959-K1959-L1959))</f>
        <v>2.1086815327993003E-2</v>
      </c>
      <c r="N1959" s="63">
        <f t="shared" si="788"/>
        <v>11523</v>
      </c>
      <c r="O1959" s="63">
        <f t="shared" si="789"/>
        <v>11085</v>
      </c>
      <c r="P1959" s="63"/>
      <c r="Q1959" s="63">
        <v>222</v>
      </c>
      <c r="R1959" s="63">
        <v>177</v>
      </c>
      <c r="S1959" s="63">
        <v>43</v>
      </c>
      <c r="T1959" s="63">
        <v>0</v>
      </c>
      <c r="U1959" s="63"/>
      <c r="V1959" s="63">
        <v>6</v>
      </c>
      <c r="W1959" s="63">
        <f t="shared" si="790"/>
        <v>39</v>
      </c>
      <c r="X1959" s="63">
        <v>0</v>
      </c>
      <c r="Y1959" s="63">
        <v>0</v>
      </c>
      <c r="Z1959" s="63"/>
      <c r="AA1959" s="63"/>
      <c r="AB1959" s="63"/>
      <c r="AC1959" s="63"/>
      <c r="AD1959" s="63">
        <v>0</v>
      </c>
      <c r="AE1959" s="63"/>
      <c r="AF1959" s="63"/>
      <c r="AG1959" s="63">
        <v>0</v>
      </c>
      <c r="AH1959" s="63"/>
      <c r="AI1959" s="63"/>
      <c r="AJ1959" s="63">
        <v>0</v>
      </c>
      <c r="AK1959" s="63"/>
      <c r="AL1959" s="63"/>
      <c r="AM1959" s="63"/>
      <c r="AN1959" s="63"/>
      <c r="AO1959" s="63"/>
      <c r="AP1959" s="63"/>
      <c r="AQ1959" s="63">
        <v>0</v>
      </c>
      <c r="AS1959" s="5">
        <f>IF(Q1959&gt;0,RANK(Q1959,(N1959:P1959,Q1959:AE1959)),0)</f>
        <v>3</v>
      </c>
      <c r="AT1959" s="5">
        <f>IF(R1959&gt;0,RANK(R1959,(N1959:P1959,Q1959:AE1959)),0)</f>
        <v>4</v>
      </c>
      <c r="AU1959" s="5">
        <f>IF(T1959&gt;0,RANK(T1959,(N1959:P1959,Q1959:AE1959)),0)</f>
        <v>0</v>
      </c>
      <c r="AV1959" s="5">
        <f>IF(S1959&gt;0,RANK(S1959,(N1959:P1959,Q1959:AE1959)),0)</f>
        <v>5</v>
      </c>
      <c r="AW1959" s="2">
        <f t="shared" si="800"/>
        <v>9.6124702316518727E-3</v>
      </c>
      <c r="AX1959" s="2">
        <f t="shared" si="801"/>
        <v>7.6639965360467636E-3</v>
      </c>
      <c r="AY1959" s="2">
        <f t="shared" si="802"/>
        <v>0</v>
      </c>
      <c r="AZ1959" s="2">
        <f t="shared" si="803"/>
        <v>1.8618748646893268E-3</v>
      </c>
      <c r="BB1959" t="s">
        <v>699</v>
      </c>
      <c r="BC1959" t="s">
        <v>195</v>
      </c>
      <c r="BF1959" s="111">
        <v>36</v>
      </c>
      <c r="BG1959" s="113">
        <v>115</v>
      </c>
      <c r="BH1959" s="117">
        <f t="shared" si="777"/>
        <v>36115</v>
      </c>
      <c r="BJ1959" s="5" t="s">
        <v>3185</v>
      </c>
      <c r="BK1959" s="63">
        <v>154</v>
      </c>
      <c r="BL1959" s="63">
        <v>0</v>
      </c>
      <c r="BN1959" s="63"/>
      <c r="BR1959" s="63">
        <v>10993</v>
      </c>
      <c r="BS1959" s="63">
        <v>530</v>
      </c>
      <c r="BT1959" s="63">
        <v>9793</v>
      </c>
      <c r="BU1959" s="63">
        <v>1292</v>
      </c>
      <c r="BX1959" s="63">
        <v>39</v>
      </c>
      <c r="BY1959" s="63">
        <v>0</v>
      </c>
      <c r="CC1959" s="63"/>
    </row>
    <row r="1960" spans="1:81" hidden="1" outlineLevel="1">
      <c r="A1960" t="s">
        <v>426</v>
      </c>
      <c r="B1960" t="s">
        <v>195</v>
      </c>
      <c r="C1960" s="1">
        <f t="shared" si="799"/>
        <v>37547</v>
      </c>
      <c r="D1960" s="5">
        <f>IF(N1960&gt;0, RANK(N1960,(N1960:P1960,Q1960:AE1960)),0)</f>
        <v>2</v>
      </c>
      <c r="E1960" s="5">
        <f>IF(O1960&gt;0,RANK(O1960,(N1960:P1960,Q1960:AE1960)),0)</f>
        <v>1</v>
      </c>
      <c r="F1960" s="5">
        <f>IF(P1960&gt;0,RANK(P1960,(N1960:P1960,Q1960:AE1960)),0)</f>
        <v>0</v>
      </c>
      <c r="G1960" s="131">
        <f t="shared" si="791"/>
        <v>3425</v>
      </c>
      <c r="H1960" s="136">
        <f t="shared" si="792"/>
        <v>9.1219005513090257E-2</v>
      </c>
      <c r="I1960" s="2"/>
      <c r="J1960" s="2">
        <f t="shared" si="804"/>
        <v>0.44304471728766615</v>
      </c>
      <c r="K1960" s="2">
        <f t="shared" si="805"/>
        <v>0.5342637228007564</v>
      </c>
      <c r="L1960" s="2">
        <f t="shared" si="806"/>
        <v>0</v>
      </c>
      <c r="M1960" s="2">
        <f t="shared" si="807"/>
        <v>2.2691559911577452E-2</v>
      </c>
      <c r="N1960" s="63">
        <f t="shared" si="788"/>
        <v>16635</v>
      </c>
      <c r="O1960" s="63">
        <f t="shared" si="789"/>
        <v>20060</v>
      </c>
      <c r="P1960" s="63"/>
      <c r="Q1960" s="63">
        <v>424</v>
      </c>
      <c r="R1960" s="63">
        <v>222</v>
      </c>
      <c r="S1960" s="63">
        <v>83</v>
      </c>
      <c r="T1960" s="63">
        <v>0</v>
      </c>
      <c r="U1960" s="63"/>
      <c r="V1960" s="63">
        <v>15</v>
      </c>
      <c r="W1960" s="63">
        <f t="shared" si="790"/>
        <v>108</v>
      </c>
      <c r="X1960" s="63">
        <v>0</v>
      </c>
      <c r="Y1960" s="63">
        <v>0</v>
      </c>
      <c r="Z1960" s="63"/>
      <c r="AA1960" s="63"/>
      <c r="AB1960" s="63"/>
      <c r="AC1960" s="63"/>
      <c r="AD1960" s="63">
        <v>0</v>
      </c>
      <c r="AE1960" s="63"/>
      <c r="AF1960" s="63"/>
      <c r="AG1960" s="63">
        <v>0</v>
      </c>
      <c r="AH1960" s="63"/>
      <c r="AI1960" s="63"/>
      <c r="AJ1960" s="63">
        <v>0</v>
      </c>
      <c r="AK1960" s="63"/>
      <c r="AL1960" s="63"/>
      <c r="AM1960" s="63"/>
      <c r="AN1960" s="63"/>
      <c r="AO1960" s="63"/>
      <c r="AP1960" s="63"/>
      <c r="AQ1960" s="63">
        <v>0</v>
      </c>
      <c r="AS1960" s="5">
        <f>IF(Q1960&gt;0,RANK(Q1960,(N1960:P1960,Q1960:AE1960)),0)</f>
        <v>3</v>
      </c>
      <c r="AT1960" s="5">
        <f>IF(R1960&gt;0,RANK(R1960,(N1960:P1960,Q1960:AE1960)),0)</f>
        <v>4</v>
      </c>
      <c r="AU1960" s="5">
        <f>IF(T1960&gt;0,RANK(T1960,(N1960:P1960,Q1960:AE1960)),0)</f>
        <v>0</v>
      </c>
      <c r="AV1960" s="5">
        <f>IF(S1960&gt;0,RANK(S1960,(N1960:P1960,Q1960:AE1960)),0)</f>
        <v>6</v>
      </c>
      <c r="AW1960" s="2">
        <f t="shared" si="800"/>
        <v>1.1292513383226356E-2</v>
      </c>
      <c r="AX1960" s="2">
        <f t="shared" si="801"/>
        <v>5.9125895544251206E-3</v>
      </c>
      <c r="AY1960" s="2">
        <f t="shared" si="802"/>
        <v>0</v>
      </c>
      <c r="AZ1960" s="2">
        <f t="shared" si="803"/>
        <v>2.2105627613391216E-3</v>
      </c>
      <c r="BB1960" t="s">
        <v>426</v>
      </c>
      <c r="BC1960" t="s">
        <v>195</v>
      </c>
      <c r="BF1960" s="111">
        <v>36</v>
      </c>
      <c r="BG1960" s="113">
        <v>117</v>
      </c>
      <c r="BH1960" s="117">
        <f t="shared" si="777"/>
        <v>36117</v>
      </c>
      <c r="BJ1960" s="5" t="s">
        <v>3185</v>
      </c>
      <c r="BK1960" s="63">
        <v>198</v>
      </c>
      <c r="BL1960" s="63">
        <v>57</v>
      </c>
      <c r="BN1960" s="63"/>
      <c r="BR1960" s="63">
        <v>15732</v>
      </c>
      <c r="BS1960" s="63">
        <v>903</v>
      </c>
      <c r="BT1960" s="63">
        <v>17248</v>
      </c>
      <c r="BU1960" s="63">
        <v>2812</v>
      </c>
      <c r="BX1960" s="63">
        <v>108</v>
      </c>
      <c r="BY1960" s="63">
        <v>0</v>
      </c>
      <c r="CC1960" s="63"/>
    </row>
    <row r="1961" spans="1:81" hidden="1" outlineLevel="1">
      <c r="A1961" t="s">
        <v>86</v>
      </c>
      <c r="B1961" t="s">
        <v>195</v>
      </c>
      <c r="C1961" s="1">
        <f t="shared" si="799"/>
        <v>388447</v>
      </c>
      <c r="D1961" s="5">
        <f>IF(N1961&gt;0, RANK(N1961,(N1961:P1961,Q1961:AE1961)),0)</f>
        <v>1</v>
      </c>
      <c r="E1961" s="5">
        <f>IF(O1961&gt;0,RANK(O1961,(N1961:P1961,Q1961:AE1961)),0)</f>
        <v>2</v>
      </c>
      <c r="F1961" s="5">
        <f>IF(P1961&gt;0,RANK(P1961,(N1961:P1961,Q1961:AE1961)),0)</f>
        <v>0</v>
      </c>
      <c r="G1961" s="131">
        <f t="shared" si="791"/>
        <v>97663</v>
      </c>
      <c r="H1961" s="136">
        <f t="shared" si="792"/>
        <v>0.25141911251728033</v>
      </c>
      <c r="I1961" s="2"/>
      <c r="J1961" s="2">
        <f t="shared" si="804"/>
        <v>0.61986577319428393</v>
      </c>
      <c r="K1961" s="2">
        <f t="shared" si="805"/>
        <v>0.36844666067700355</v>
      </c>
      <c r="L1961" s="2">
        <f t="shared" si="806"/>
        <v>0</v>
      </c>
      <c r="M1961" s="2">
        <f t="shared" si="807"/>
        <v>1.1687566128712523E-2</v>
      </c>
      <c r="N1961" s="63">
        <f t="shared" si="788"/>
        <v>240785</v>
      </c>
      <c r="O1961" s="63">
        <f t="shared" si="789"/>
        <v>143122</v>
      </c>
      <c r="P1961" s="63"/>
      <c r="Q1961" s="63">
        <v>2042</v>
      </c>
      <c r="R1961" s="63">
        <v>1627</v>
      </c>
      <c r="S1961" s="63">
        <v>228</v>
      </c>
      <c r="T1961" s="63">
        <v>0</v>
      </c>
      <c r="U1961" s="63"/>
      <c r="V1961" s="63">
        <v>76</v>
      </c>
      <c r="W1961" s="63">
        <f t="shared" si="790"/>
        <v>563</v>
      </c>
      <c r="X1961" s="63">
        <v>0</v>
      </c>
      <c r="Y1961" s="63">
        <v>2</v>
      </c>
      <c r="Z1961" s="63"/>
      <c r="AA1961" s="63"/>
      <c r="AB1961" s="63"/>
      <c r="AC1961" s="63"/>
      <c r="AD1961" s="63">
        <v>0</v>
      </c>
      <c r="AE1961" s="63"/>
      <c r="AF1961" s="63"/>
      <c r="AG1961" s="63">
        <v>0</v>
      </c>
      <c r="AH1961" s="63"/>
      <c r="AI1961" s="63"/>
      <c r="AJ1961" s="63">
        <v>2</v>
      </c>
      <c r="AK1961" s="63"/>
      <c r="AL1961" s="63"/>
      <c r="AM1961" s="63"/>
      <c r="AN1961" s="63"/>
      <c r="AO1961" s="63"/>
      <c r="AP1961" s="63"/>
      <c r="AQ1961" s="63">
        <v>0</v>
      </c>
      <c r="AS1961" s="5">
        <f>IF(Q1961&gt;0,RANK(Q1961,(N1961:P1961,Q1961:AE1961)),0)</f>
        <v>3</v>
      </c>
      <c r="AT1961" s="5">
        <f>IF(R1961&gt;0,RANK(R1961,(N1961:P1961,Q1961:AE1961)),0)</f>
        <v>4</v>
      </c>
      <c r="AU1961" s="5">
        <f>IF(T1961&gt;0,RANK(T1961,(N1961:P1961,Q1961:AE1961)),0)</f>
        <v>0</v>
      </c>
      <c r="AV1961" s="5">
        <f>IF(S1961&gt;0,RANK(S1961,(N1961:P1961,Q1961:AE1961)),0)</f>
        <v>6</v>
      </c>
      <c r="AW1961" s="2">
        <f t="shared" si="800"/>
        <v>5.2568304041477991E-3</v>
      </c>
      <c r="AX1961" s="2">
        <f t="shared" si="801"/>
        <v>4.1884735884174674E-3</v>
      </c>
      <c r="AY1961" s="2">
        <f t="shared" si="802"/>
        <v>0</v>
      </c>
      <c r="AZ1961" s="2">
        <f t="shared" si="803"/>
        <v>5.8695266020847119E-4</v>
      </c>
      <c r="BB1961" t="s">
        <v>86</v>
      </c>
      <c r="BC1961" t="s">
        <v>195</v>
      </c>
      <c r="BF1961" s="111">
        <v>36</v>
      </c>
      <c r="BG1961" s="113">
        <v>119</v>
      </c>
      <c r="BH1961" s="117">
        <f t="shared" ref="BH1961:BH2024" si="808">1000*BF1961+BG1961</f>
        <v>36119</v>
      </c>
      <c r="BJ1961" s="5" t="s">
        <v>3185</v>
      </c>
      <c r="BK1961" s="63">
        <v>3776</v>
      </c>
      <c r="BL1961" s="63">
        <v>0</v>
      </c>
      <c r="BN1961" s="63"/>
      <c r="BR1961" s="63">
        <v>234778</v>
      </c>
      <c r="BS1961" s="63">
        <v>6007</v>
      </c>
      <c r="BT1961" s="63">
        <v>131139</v>
      </c>
      <c r="BU1961" s="63">
        <v>11983</v>
      </c>
      <c r="BX1961" s="63">
        <v>561</v>
      </c>
      <c r="BY1961" s="63">
        <v>2</v>
      </c>
      <c r="CC1961" s="63"/>
    </row>
    <row r="1962" spans="1:81" hidden="1" outlineLevel="1">
      <c r="A1962" t="s">
        <v>716</v>
      </c>
      <c r="B1962" t="s">
        <v>195</v>
      </c>
      <c r="C1962" s="1">
        <f t="shared" si="799"/>
        <v>16335</v>
      </c>
      <c r="D1962" s="5">
        <f>IF(N1962&gt;0, RANK(N1962,(N1962:P1962,Q1962:AE1962)),0)</f>
        <v>2</v>
      </c>
      <c r="E1962" s="5">
        <f>IF(O1962&gt;0,RANK(O1962,(N1962:P1962,Q1962:AE1962)),0)</f>
        <v>1</v>
      </c>
      <c r="F1962" s="5">
        <f>IF(P1962&gt;0,RANK(P1962,(N1962:P1962,Q1962:AE1962)),0)</f>
        <v>0</v>
      </c>
      <c r="G1962" s="131">
        <f t="shared" si="791"/>
        <v>4687</v>
      </c>
      <c r="H1962" s="136">
        <f t="shared" si="792"/>
        <v>0.28692990511172328</v>
      </c>
      <c r="I1962" s="2"/>
      <c r="J1962" s="2">
        <f t="shared" si="804"/>
        <v>0.34655647382920113</v>
      </c>
      <c r="K1962" s="2">
        <f t="shared" si="805"/>
        <v>0.63348637894092441</v>
      </c>
      <c r="L1962" s="2">
        <f t="shared" si="806"/>
        <v>0</v>
      </c>
      <c r="M1962" s="2">
        <f t="shared" si="807"/>
        <v>1.9957147229874517E-2</v>
      </c>
      <c r="N1962" s="63">
        <f t="shared" si="788"/>
        <v>5661</v>
      </c>
      <c r="O1962" s="63">
        <f t="shared" si="789"/>
        <v>10348</v>
      </c>
      <c r="P1962" s="63"/>
      <c r="Q1962" s="63">
        <v>135</v>
      </c>
      <c r="R1962" s="63">
        <v>96</v>
      </c>
      <c r="S1962" s="63">
        <v>55</v>
      </c>
      <c r="T1962" s="63">
        <v>0</v>
      </c>
      <c r="U1962" s="63"/>
      <c r="V1962" s="63">
        <v>6</v>
      </c>
      <c r="W1962" s="63">
        <f t="shared" si="790"/>
        <v>31</v>
      </c>
      <c r="X1962" s="63">
        <v>0</v>
      </c>
      <c r="Y1962" s="63">
        <v>1</v>
      </c>
      <c r="Z1962" s="63"/>
      <c r="AA1962" s="63"/>
      <c r="AB1962" s="63"/>
      <c r="AC1962" s="63"/>
      <c r="AD1962" s="63">
        <v>0</v>
      </c>
      <c r="AE1962" s="63"/>
      <c r="AF1962" s="63"/>
      <c r="AG1962" s="63">
        <v>0</v>
      </c>
      <c r="AH1962" s="63"/>
      <c r="AI1962" s="63"/>
      <c r="AJ1962" s="63">
        <v>2</v>
      </c>
      <c r="AK1962" s="63"/>
      <c r="AL1962" s="63"/>
      <c r="AM1962" s="63"/>
      <c r="AN1962" s="63"/>
      <c r="AO1962" s="63"/>
      <c r="AP1962" s="63"/>
      <c r="AQ1962" s="63">
        <v>0</v>
      </c>
      <c r="AS1962" s="5">
        <f>IF(Q1962&gt;0,RANK(Q1962,(N1962:P1962,Q1962:AE1962)),0)</f>
        <v>3</v>
      </c>
      <c r="AT1962" s="5">
        <f>IF(R1962&gt;0,RANK(R1962,(N1962:P1962,Q1962:AE1962)),0)</f>
        <v>4</v>
      </c>
      <c r="AU1962" s="5">
        <f>IF(T1962&gt;0,RANK(T1962,(N1962:P1962,Q1962:AE1962)),0)</f>
        <v>0</v>
      </c>
      <c r="AV1962" s="5">
        <f>IF(S1962&gt;0,RANK(S1962,(N1962:P1962,Q1962:AE1962)),0)</f>
        <v>5</v>
      </c>
      <c r="AW1962" s="2">
        <f t="shared" si="800"/>
        <v>8.2644628099173556E-3</v>
      </c>
      <c r="AX1962" s="2">
        <f t="shared" si="801"/>
        <v>5.8769513314967858E-3</v>
      </c>
      <c r="AY1962" s="2">
        <f t="shared" si="802"/>
        <v>0</v>
      </c>
      <c r="AZ1962" s="2">
        <f t="shared" si="803"/>
        <v>3.3670033670033669E-3</v>
      </c>
      <c r="BB1962" t="s">
        <v>716</v>
      </c>
      <c r="BC1962" t="s">
        <v>195</v>
      </c>
      <c r="BF1962" s="111">
        <v>36</v>
      </c>
      <c r="BG1962" s="113">
        <v>121</v>
      </c>
      <c r="BH1962" s="117">
        <f t="shared" si="808"/>
        <v>36121</v>
      </c>
      <c r="BJ1962" s="5" t="s">
        <v>3185</v>
      </c>
      <c r="BK1962" s="63">
        <v>77</v>
      </c>
      <c r="BL1962" s="63">
        <v>4</v>
      </c>
      <c r="BN1962" s="63"/>
      <c r="BR1962" s="63">
        <v>5357</v>
      </c>
      <c r="BS1962" s="63">
        <v>304</v>
      </c>
      <c r="BT1962" s="63">
        <v>9248</v>
      </c>
      <c r="BU1962" s="63">
        <v>1100</v>
      </c>
      <c r="BX1962" s="63">
        <f>31-13</f>
        <v>18</v>
      </c>
      <c r="BY1962" s="63">
        <v>0</v>
      </c>
      <c r="BZ1962" s="63">
        <v>13</v>
      </c>
      <c r="CC1962" s="63"/>
    </row>
    <row r="1963" spans="1:81" hidden="1" outlineLevel="1">
      <c r="A1963" t="s">
        <v>123</v>
      </c>
      <c r="B1963" t="s">
        <v>195</v>
      </c>
      <c r="C1963" s="1">
        <f t="shared" si="799"/>
        <v>9442</v>
      </c>
      <c r="D1963" s="5">
        <f>IF(N1963&gt;0, RANK(N1963,(N1963:P1963,Q1963:AE1963)),0)</f>
        <v>2</v>
      </c>
      <c r="E1963" s="5">
        <f>IF(O1963&gt;0,RANK(O1963,(N1963:P1963,Q1963:AE1963)),0)</f>
        <v>1</v>
      </c>
      <c r="F1963" s="5">
        <f>IF(P1963&gt;0,RANK(P1963,(N1963:P1963,Q1963:AE1963)),0)</f>
        <v>0</v>
      </c>
      <c r="G1963" s="131">
        <f t="shared" si="791"/>
        <v>310</v>
      </c>
      <c r="H1963" s="136">
        <f t="shared" si="792"/>
        <v>3.2832027112899807E-2</v>
      </c>
      <c r="I1963" s="2"/>
      <c r="J1963" s="2">
        <f t="shared" si="804"/>
        <v>0.47532302478288496</v>
      </c>
      <c r="K1963" s="2">
        <f t="shared" si="805"/>
        <v>0.5081550518957848</v>
      </c>
      <c r="L1963" s="2">
        <f t="shared" si="806"/>
        <v>0</v>
      </c>
      <c r="M1963" s="2">
        <f t="shared" si="807"/>
        <v>1.6521923321330179E-2</v>
      </c>
      <c r="N1963" s="63">
        <f t="shared" si="788"/>
        <v>4488</v>
      </c>
      <c r="O1963" s="63">
        <f t="shared" si="789"/>
        <v>4798</v>
      </c>
      <c r="P1963" s="63"/>
      <c r="Q1963" s="63">
        <v>69</v>
      </c>
      <c r="R1963" s="63">
        <v>67</v>
      </c>
      <c r="S1963" s="63">
        <v>17</v>
      </c>
      <c r="T1963" s="63">
        <v>0</v>
      </c>
      <c r="U1963" s="63"/>
      <c r="V1963" s="63">
        <v>3</v>
      </c>
      <c r="W1963" s="63">
        <f t="shared" si="790"/>
        <v>0</v>
      </c>
      <c r="X1963" s="63">
        <v>0</v>
      </c>
      <c r="Y1963" s="63">
        <v>0</v>
      </c>
      <c r="Z1963" s="63"/>
      <c r="AA1963" s="63"/>
      <c r="AB1963" s="63"/>
      <c r="AC1963" s="63"/>
      <c r="AD1963" s="63">
        <v>0</v>
      </c>
      <c r="AE1963" s="63"/>
      <c r="AF1963" s="63"/>
      <c r="AG1963" s="63">
        <v>0</v>
      </c>
      <c r="AH1963" s="63"/>
      <c r="AI1963" s="63"/>
      <c r="AJ1963" s="63">
        <v>0</v>
      </c>
      <c r="AK1963" s="63"/>
      <c r="AL1963" s="63"/>
      <c r="AM1963" s="63"/>
      <c r="AN1963" s="63"/>
      <c r="AO1963" s="63"/>
      <c r="AP1963" s="63"/>
      <c r="AQ1963" s="63">
        <v>0</v>
      </c>
      <c r="AS1963" s="5">
        <f>IF(Q1963&gt;0,RANK(Q1963,(N1963:P1963,Q1963:AE1963)),0)</f>
        <v>3</v>
      </c>
      <c r="AT1963" s="5">
        <f>IF(R1963&gt;0,RANK(R1963,(N1963:P1963,Q1963:AE1963)),0)</f>
        <v>4</v>
      </c>
      <c r="AU1963" s="5">
        <f>IF(T1963&gt;0,RANK(T1963,(N1963:P1963,Q1963:AE1963)),0)</f>
        <v>0</v>
      </c>
      <c r="AV1963" s="5">
        <f>IF(S1963&gt;0,RANK(S1963,(N1963:P1963,Q1963:AE1963)),0)</f>
        <v>5</v>
      </c>
      <c r="AW1963" s="2">
        <f t="shared" si="800"/>
        <v>7.3077737767422157E-3</v>
      </c>
      <c r="AX1963" s="2">
        <f t="shared" si="801"/>
        <v>7.0959542469815713E-3</v>
      </c>
      <c r="AY1963" s="2">
        <f t="shared" si="802"/>
        <v>0</v>
      </c>
      <c r="AZ1963" s="2">
        <f t="shared" si="803"/>
        <v>1.8004660029654735E-3</v>
      </c>
      <c r="BB1963" t="s">
        <v>123</v>
      </c>
      <c r="BC1963" t="s">
        <v>195</v>
      </c>
      <c r="BF1963" s="111">
        <v>36</v>
      </c>
      <c r="BG1963" s="113">
        <v>123</v>
      </c>
      <c r="BH1963" s="117">
        <f t="shared" si="808"/>
        <v>36123</v>
      </c>
      <c r="BJ1963" s="5" t="s">
        <v>3185</v>
      </c>
      <c r="BK1963" s="63">
        <v>57</v>
      </c>
      <c r="BL1963" s="63">
        <v>15</v>
      </c>
      <c r="BN1963" s="63"/>
      <c r="BR1963" s="63">
        <v>4259</v>
      </c>
      <c r="BS1963" s="63">
        <v>229</v>
      </c>
      <c r="BT1963" s="63">
        <v>4269</v>
      </c>
      <c r="BU1963" s="63">
        <v>529</v>
      </c>
      <c r="BX1963" s="63">
        <v>0</v>
      </c>
      <c r="BY1963" s="63">
        <v>0</v>
      </c>
      <c r="CC1963" s="63"/>
    </row>
    <row r="1964" spans="1:81" hidden="1" outlineLevel="1">
      <c r="A1964" t="s">
        <v>212</v>
      </c>
      <c r="B1964" t="s">
        <v>195</v>
      </c>
      <c r="C1964" s="1">
        <f t="shared" si="799"/>
        <v>370938</v>
      </c>
      <c r="D1964" s="5">
        <f>IF(N1964&gt;0, RANK(N1964,(N1964:P1964,Q1964:AE1964)),0)</f>
        <v>1</v>
      </c>
      <c r="E1964" s="5">
        <f>IF(O1964&gt;0,RANK(O1964,(N1964:P1964,Q1964:AE1964)),0)</f>
        <v>2</v>
      </c>
      <c r="F1964" s="5">
        <f>IF(P1964&gt;0,RANK(P1964,(N1964:P1964,Q1964:AE1964)),0)</f>
        <v>0</v>
      </c>
      <c r="G1964" s="131">
        <f t="shared" si="791"/>
        <v>309244</v>
      </c>
      <c r="H1964" s="136">
        <f t="shared" si="792"/>
        <v>0.83368110034561027</v>
      </c>
      <c r="I1964" s="2"/>
      <c r="J1964" s="2">
        <f t="shared" si="804"/>
        <v>0.91446818605804747</v>
      </c>
      <c r="K1964" s="2">
        <f t="shared" si="805"/>
        <v>8.0787085712437118E-2</v>
      </c>
      <c r="L1964" s="2">
        <f t="shared" si="806"/>
        <v>0</v>
      </c>
      <c r="M1964" s="2">
        <f t="shared" si="807"/>
        <v>4.7447282295154103E-3</v>
      </c>
      <c r="N1964" s="63">
        <f t="shared" si="788"/>
        <v>339211</v>
      </c>
      <c r="O1964" s="63">
        <f t="shared" si="789"/>
        <v>29967</v>
      </c>
      <c r="P1964" s="63"/>
      <c r="Q1964" s="63">
        <v>608</v>
      </c>
      <c r="R1964" s="63">
        <v>774</v>
      </c>
      <c r="S1964" s="63">
        <v>122</v>
      </c>
      <c r="T1964" s="63">
        <v>6</v>
      </c>
      <c r="U1964" s="63"/>
      <c r="V1964" s="63">
        <v>105</v>
      </c>
      <c r="W1964" s="63">
        <f t="shared" si="790"/>
        <v>136</v>
      </c>
      <c r="X1964" s="63">
        <v>6</v>
      </c>
      <c r="Y1964" s="63">
        <v>0</v>
      </c>
      <c r="Z1964" s="63"/>
      <c r="AA1964" s="63"/>
      <c r="AB1964" s="63"/>
      <c r="AC1964" s="63"/>
      <c r="AD1964" s="63">
        <v>0</v>
      </c>
      <c r="AE1964" s="63"/>
      <c r="AF1964" s="63"/>
      <c r="AG1964" s="63">
        <v>1</v>
      </c>
      <c r="AH1964" s="63"/>
      <c r="AI1964" s="63"/>
      <c r="AJ1964" s="63">
        <v>2</v>
      </c>
      <c r="AK1964" s="63"/>
      <c r="AL1964" s="63"/>
      <c r="AM1964" s="63"/>
      <c r="AN1964" s="63"/>
      <c r="AO1964" s="63"/>
      <c r="AP1964" s="63"/>
      <c r="AQ1964" s="63">
        <v>0</v>
      </c>
      <c r="AS1964" s="5">
        <f>IF(Q1964&gt;0,RANK(Q1964,(N1964:P1964,Q1964:AE1964)),0)</f>
        <v>4</v>
      </c>
      <c r="AT1964" s="5">
        <f>IF(R1964&gt;0,RANK(R1964,(N1964:P1964,Q1964:AE1964)),0)</f>
        <v>3</v>
      </c>
      <c r="AU1964" s="5">
        <f>IF(T1964&gt;0,RANK(T1964,(N1964:P1964,Q1964:AE1964)),0)</f>
        <v>8</v>
      </c>
      <c r="AV1964" s="5">
        <f>IF(S1964&gt;0,RANK(S1964,(N1964:P1964,Q1964:AE1964)),0)</f>
        <v>6</v>
      </c>
      <c r="AW1964" s="2">
        <f t="shared" ref="AW1964:AX1969" si="809">IF($C1964=0,"-",Q1964/$C1964)</f>
        <v>1.639087933832608E-3</v>
      </c>
      <c r="AX1964" s="2">
        <f t="shared" si="809"/>
        <v>2.0866020736619059E-3</v>
      </c>
      <c r="AY1964" s="2">
        <f t="shared" ref="AY1964:AY1969" si="810">IF($C1964=0,"-",T1964/$C1964)</f>
        <v>1.6175209873348108E-5</v>
      </c>
      <c r="AZ1964" s="2">
        <f t="shared" ref="AZ1964:AZ1969" si="811">IF($C1964=0,"-",S1964/$C1964)</f>
        <v>3.2889593409141148E-4</v>
      </c>
      <c r="BB1964" t="s">
        <v>212</v>
      </c>
      <c r="BC1964" t="s">
        <v>195</v>
      </c>
      <c r="BF1964" s="111">
        <v>36</v>
      </c>
      <c r="BG1964" s="113">
        <v>5</v>
      </c>
      <c r="BH1964" s="117">
        <f t="shared" si="808"/>
        <v>36005</v>
      </c>
      <c r="BJ1964" s="5" t="s">
        <v>3185</v>
      </c>
      <c r="BK1964" s="63">
        <v>1205</v>
      </c>
      <c r="BL1964" s="63">
        <v>0</v>
      </c>
      <c r="BN1964" s="63"/>
      <c r="BR1964" s="63">
        <v>334642</v>
      </c>
      <c r="BS1964" s="63">
        <v>4569</v>
      </c>
      <c r="BT1964" s="63">
        <v>26682</v>
      </c>
      <c r="BU1964" s="63">
        <v>3285</v>
      </c>
      <c r="BX1964" s="63">
        <v>135</v>
      </c>
      <c r="BY1964" s="63">
        <v>1</v>
      </c>
      <c r="CC1964" s="63"/>
    </row>
    <row r="1965" spans="1:81" hidden="1" outlineLevel="1">
      <c r="A1965" t="s">
        <v>466</v>
      </c>
      <c r="B1965" t="s">
        <v>195</v>
      </c>
      <c r="C1965" s="1">
        <f t="shared" si="799"/>
        <v>736982</v>
      </c>
      <c r="D1965" s="5">
        <f>IF(N1965&gt;0, RANK(N1965,(N1965:P1965,Q1965:AE1965)),0)</f>
        <v>1</v>
      </c>
      <c r="E1965" s="5">
        <f>IF(O1965&gt;0,RANK(O1965,(N1965:P1965,Q1965:AE1965)),0)</f>
        <v>2</v>
      </c>
      <c r="F1965" s="5">
        <f>IF(P1965&gt;0,RANK(P1965,(N1965:P1965,Q1965:AE1965)),0)</f>
        <v>0</v>
      </c>
      <c r="G1965" s="131">
        <f t="shared" si="791"/>
        <v>479892</v>
      </c>
      <c r="H1965" s="136">
        <f t="shared" si="792"/>
        <v>0.6511583729317677</v>
      </c>
      <c r="I1965" s="2"/>
      <c r="J1965" s="2">
        <f t="shared" si="804"/>
        <v>0.82015978680619062</v>
      </c>
      <c r="K1965" s="2">
        <f t="shared" si="805"/>
        <v>0.169001413874423</v>
      </c>
      <c r="L1965" s="2">
        <f t="shared" si="806"/>
        <v>0</v>
      </c>
      <c r="M1965" s="2">
        <f t="shared" si="807"/>
        <v>1.0838799319386389E-2</v>
      </c>
      <c r="N1965" s="63">
        <f t="shared" si="788"/>
        <v>604443</v>
      </c>
      <c r="O1965" s="63">
        <f t="shared" si="789"/>
        <v>124551</v>
      </c>
      <c r="P1965" s="63"/>
      <c r="Q1965" s="63">
        <v>2500</v>
      </c>
      <c r="R1965" s="63">
        <v>4411</v>
      </c>
      <c r="S1965" s="63">
        <v>276</v>
      </c>
      <c r="T1965" s="63">
        <v>3</v>
      </c>
      <c r="U1965" s="63"/>
      <c r="V1965" s="63">
        <v>219</v>
      </c>
      <c r="W1965" s="63">
        <f t="shared" si="790"/>
        <v>519</v>
      </c>
      <c r="X1965" s="63">
        <v>53</v>
      </c>
      <c r="Y1965" s="63">
        <v>0</v>
      </c>
      <c r="Z1965" s="63"/>
      <c r="AA1965" s="63"/>
      <c r="AB1965" s="63"/>
      <c r="AC1965" s="63"/>
      <c r="AD1965" s="63">
        <v>0</v>
      </c>
      <c r="AE1965" s="63"/>
      <c r="AF1965" s="63"/>
      <c r="AG1965" s="63">
        <v>7</v>
      </c>
      <c r="AH1965" s="63"/>
      <c r="AI1965" s="63"/>
      <c r="AJ1965" s="63">
        <v>0</v>
      </c>
      <c r="AK1965" s="63"/>
      <c r="AL1965" s="63"/>
      <c r="AM1965" s="63"/>
      <c r="AN1965" s="63"/>
      <c r="AO1965" s="63"/>
      <c r="AP1965" s="63"/>
      <c r="AQ1965" s="63">
        <v>0</v>
      </c>
      <c r="AS1965" s="5">
        <f>IF(Q1965&gt;0,RANK(Q1965,(N1965:P1965,Q1965:AE1965)),0)</f>
        <v>4</v>
      </c>
      <c r="AT1965" s="5">
        <f>IF(R1965&gt;0,RANK(R1965,(N1965:P1965,Q1965:AE1965)),0)</f>
        <v>3</v>
      </c>
      <c r="AU1965" s="5">
        <f>IF(T1965&gt;0,RANK(T1965,(N1965:P1965,Q1965:AE1965)),0)</f>
        <v>9</v>
      </c>
      <c r="AV1965" s="5">
        <f>IF(S1965&gt;0,RANK(S1965,(N1965:P1965,Q1965:AE1965)),0)</f>
        <v>6</v>
      </c>
      <c r="AW1965" s="2">
        <f t="shared" si="809"/>
        <v>3.3922131069686911E-3</v>
      </c>
      <c r="AX1965" s="2">
        <f t="shared" si="809"/>
        <v>5.985220805935559E-3</v>
      </c>
      <c r="AY1965" s="2">
        <f t="shared" si="810"/>
        <v>4.0706557283624295E-6</v>
      </c>
      <c r="AZ1965" s="2">
        <f t="shared" si="811"/>
        <v>3.7450032700934354E-4</v>
      </c>
      <c r="BB1965" t="s">
        <v>466</v>
      </c>
      <c r="BC1965" t="s">
        <v>195</v>
      </c>
      <c r="BF1965" s="111">
        <v>36</v>
      </c>
      <c r="BG1965" s="113">
        <v>47</v>
      </c>
      <c r="BH1965" s="117">
        <f t="shared" si="808"/>
        <v>36047</v>
      </c>
      <c r="BJ1965" s="5" t="s">
        <v>3185</v>
      </c>
      <c r="BK1965" s="63">
        <v>2029</v>
      </c>
      <c r="BL1965" s="63">
        <v>0</v>
      </c>
      <c r="BN1965" s="63"/>
      <c r="BR1965" s="63">
        <v>585491</v>
      </c>
      <c r="BS1965" s="63">
        <v>18952</v>
      </c>
      <c r="BT1965" s="63">
        <v>113752</v>
      </c>
      <c r="BU1965" s="63">
        <v>10799</v>
      </c>
      <c r="BX1965" s="63">
        <v>509</v>
      </c>
      <c r="BY1965" s="63">
        <v>9</v>
      </c>
      <c r="BZ1965" s="63">
        <v>1</v>
      </c>
      <c r="CC1965" s="63"/>
    </row>
    <row r="1966" spans="1:81" hidden="1" outlineLevel="1">
      <c r="A1966" t="s">
        <v>194</v>
      </c>
      <c r="B1966" t="s">
        <v>195</v>
      </c>
      <c r="C1966" s="1">
        <f t="shared" si="799"/>
        <v>600291</v>
      </c>
      <c r="D1966" s="5">
        <f>IF(N1966&gt;0, RANK(N1966,(N1966:P1966,Q1966:AE1966)),0)</f>
        <v>1</v>
      </c>
      <c r="E1966" s="5">
        <f>IF(O1966&gt;0,RANK(O1966,(N1966:P1966,Q1966:AE1966)),0)</f>
        <v>2</v>
      </c>
      <c r="F1966" s="5">
        <f>IF(P1966&gt;0,RANK(P1966,(N1966:P1966,Q1966:AE1966)),0)</f>
        <v>0</v>
      </c>
      <c r="G1966" s="131">
        <f t="shared" si="791"/>
        <v>413115</v>
      </c>
      <c r="H1966" s="136">
        <f t="shared" si="792"/>
        <v>0.68819122725478143</v>
      </c>
      <c r="I1966" s="2"/>
      <c r="J1966" s="2">
        <f t="shared" si="804"/>
        <v>0.83738386882362059</v>
      </c>
      <c r="K1966" s="2">
        <f t="shared" si="805"/>
        <v>0.1491926415688391</v>
      </c>
      <c r="L1966" s="2">
        <f t="shared" si="806"/>
        <v>0</v>
      </c>
      <c r="M1966" s="2">
        <f t="shared" si="807"/>
        <v>1.3423489607540307E-2</v>
      </c>
      <c r="N1966" s="63">
        <f t="shared" si="788"/>
        <v>502674</v>
      </c>
      <c r="O1966" s="63">
        <f t="shared" si="789"/>
        <v>89559</v>
      </c>
      <c r="P1966" s="63"/>
      <c r="Q1966" s="63">
        <v>3104</v>
      </c>
      <c r="R1966" s="63">
        <v>3860</v>
      </c>
      <c r="S1966" s="63">
        <v>146</v>
      </c>
      <c r="T1966" s="63">
        <v>13</v>
      </c>
      <c r="U1966" s="63"/>
      <c r="V1966" s="63">
        <v>230</v>
      </c>
      <c r="W1966" s="63">
        <f t="shared" si="790"/>
        <v>626</v>
      </c>
      <c r="X1966" s="63">
        <v>73</v>
      </c>
      <c r="Y1966" s="63">
        <v>0</v>
      </c>
      <c r="Z1966" s="63"/>
      <c r="AA1966" s="63"/>
      <c r="AB1966" s="63"/>
      <c r="AC1966" s="63"/>
      <c r="AD1966" s="63">
        <v>3</v>
      </c>
      <c r="AE1966" s="63"/>
      <c r="AF1966" s="63"/>
      <c r="AG1966" s="63">
        <v>3</v>
      </c>
      <c r="AH1966" s="63"/>
      <c r="AI1966" s="63"/>
      <c r="AJ1966" s="63">
        <v>0</v>
      </c>
      <c r="AK1966" s="63"/>
      <c r="AL1966" s="63"/>
      <c r="AM1966" s="63"/>
      <c r="AN1966" s="63"/>
      <c r="AO1966" s="63"/>
      <c r="AP1966" s="63"/>
      <c r="AQ1966" s="63">
        <v>0</v>
      </c>
      <c r="AS1966" s="5">
        <f>IF(Q1966&gt;0,RANK(Q1966,(N1966:P1966,Q1966:AE1966)),0)</f>
        <v>4</v>
      </c>
      <c r="AT1966" s="5">
        <f>IF(R1966&gt;0,RANK(R1966,(N1966:P1966,Q1966:AE1966)),0)</f>
        <v>3</v>
      </c>
      <c r="AU1966" s="5">
        <f>IF(T1966&gt;0,RANK(T1966,(N1966:P1966,Q1966:AE1966)),0)</f>
        <v>9</v>
      </c>
      <c r="AV1966" s="5">
        <f>IF(S1966&gt;0,RANK(S1966,(N1966:P1966,Q1966:AE1966)),0)</f>
        <v>7</v>
      </c>
      <c r="AW1966" s="2">
        <f t="shared" si="809"/>
        <v>5.1708254829740908E-3</v>
      </c>
      <c r="AX1966" s="2">
        <f t="shared" si="809"/>
        <v>6.4302146792139143E-3</v>
      </c>
      <c r="AY1966" s="2">
        <f t="shared" si="810"/>
        <v>2.1656163427404375E-5</v>
      </c>
      <c r="AZ1966" s="2">
        <f t="shared" si="811"/>
        <v>2.4321537387700297E-4</v>
      </c>
      <c r="BB1966" t="s">
        <v>194</v>
      </c>
      <c r="BC1966" t="s">
        <v>195</v>
      </c>
      <c r="BF1966" s="111">
        <v>36</v>
      </c>
      <c r="BG1966" s="113">
        <v>61</v>
      </c>
      <c r="BH1966" s="117">
        <f t="shared" si="808"/>
        <v>36061</v>
      </c>
      <c r="BJ1966" s="5" t="s">
        <v>3185</v>
      </c>
      <c r="BK1966" s="63">
        <v>1866</v>
      </c>
      <c r="BL1966" s="63">
        <v>0</v>
      </c>
      <c r="BN1966" s="63"/>
      <c r="BR1966" s="63">
        <v>488632</v>
      </c>
      <c r="BS1966" s="63">
        <v>14042</v>
      </c>
      <c r="BT1966" s="63">
        <v>85245</v>
      </c>
      <c r="BU1966" s="63">
        <v>4314</v>
      </c>
      <c r="BX1966" s="63">
        <v>609</v>
      </c>
      <c r="BY1966" s="63">
        <v>17</v>
      </c>
      <c r="CC1966" s="63"/>
    </row>
    <row r="1967" spans="1:81" hidden="1" outlineLevel="1">
      <c r="A1967" t="s">
        <v>587</v>
      </c>
      <c r="B1967" t="s">
        <v>195</v>
      </c>
      <c r="C1967" s="1">
        <f t="shared" si="799"/>
        <v>595245</v>
      </c>
      <c r="D1967" s="5">
        <f>IF(N1967&gt;0, RANK(N1967,(N1967:P1967,Q1967:AE1967)),0)</f>
        <v>1</v>
      </c>
      <c r="E1967" s="5">
        <f>IF(O1967&gt;0,RANK(O1967,(N1967:P1967,Q1967:AE1967)),0)</f>
        <v>2</v>
      </c>
      <c r="F1967" s="5">
        <f>IF(P1967&gt;0,RANK(P1967,(N1967:P1967,Q1967:AE1967)),0)</f>
        <v>0</v>
      </c>
      <c r="G1967" s="131">
        <f t="shared" si="791"/>
        <v>352143</v>
      </c>
      <c r="H1967" s="136">
        <f t="shared" si="792"/>
        <v>0.59159337751682084</v>
      </c>
      <c r="I1967" s="2"/>
      <c r="J1967" s="2">
        <f t="shared" si="804"/>
        <v>0.7908205864811968</v>
      </c>
      <c r="K1967" s="2">
        <f t="shared" si="805"/>
        <v>0.19922720896437601</v>
      </c>
      <c r="L1967" s="2">
        <f t="shared" si="806"/>
        <v>0</v>
      </c>
      <c r="M1967" s="2">
        <f t="shared" si="807"/>
        <v>9.9522045544271909E-3</v>
      </c>
      <c r="N1967" s="63">
        <f t="shared" si="788"/>
        <v>470732</v>
      </c>
      <c r="O1967" s="63">
        <f t="shared" si="789"/>
        <v>118589</v>
      </c>
      <c r="P1967" s="63"/>
      <c r="Q1967" s="63">
        <v>2375</v>
      </c>
      <c r="R1967" s="63">
        <v>2465</v>
      </c>
      <c r="S1967" s="63">
        <v>254</v>
      </c>
      <c r="T1967" s="63">
        <v>1</v>
      </c>
      <c r="U1967" s="63"/>
      <c r="V1967" s="63">
        <v>183</v>
      </c>
      <c r="W1967" s="63">
        <f t="shared" si="790"/>
        <v>633</v>
      </c>
      <c r="X1967" s="63">
        <v>12</v>
      </c>
      <c r="Y1967" s="63">
        <v>1</v>
      </c>
      <c r="Z1967" s="63"/>
      <c r="AA1967" s="63"/>
      <c r="AB1967" s="63"/>
      <c r="AC1967" s="63"/>
      <c r="AD1967" s="63">
        <v>0</v>
      </c>
      <c r="AE1967" s="63"/>
      <c r="AF1967" s="63"/>
      <c r="AG1967" s="63">
        <v>0</v>
      </c>
      <c r="AH1967" s="63"/>
      <c r="AI1967" s="63"/>
      <c r="AJ1967" s="63">
        <v>0</v>
      </c>
      <c r="AK1967" s="63"/>
      <c r="AL1967" s="63"/>
      <c r="AM1967" s="63"/>
      <c r="AN1967" s="63"/>
      <c r="AO1967" s="63"/>
      <c r="AP1967" s="63"/>
      <c r="AQ1967" s="63">
        <v>0</v>
      </c>
      <c r="AS1967" s="5">
        <f>IF(Q1967&gt;0,RANK(Q1967,(N1967:P1967,Q1967:AE1967)),0)</f>
        <v>4</v>
      </c>
      <c r="AT1967" s="5">
        <f>IF(R1967&gt;0,RANK(R1967,(N1967:P1967,Q1967:AE1967)),0)</f>
        <v>3</v>
      </c>
      <c r="AU1967" s="5">
        <f>IF(T1967&gt;0,RANK(T1967,(N1967:P1967,Q1967:AE1967)),0)</f>
        <v>9</v>
      </c>
      <c r="AV1967" s="5">
        <f>IF(S1967&gt;0,RANK(S1967,(N1967:P1967,Q1967:AE1967)),0)</f>
        <v>6</v>
      </c>
      <c r="AW1967" s="2">
        <f t="shared" si="809"/>
        <v>3.9899537165368881E-3</v>
      </c>
      <c r="AX1967" s="2">
        <f t="shared" si="809"/>
        <v>4.141151962637233E-3</v>
      </c>
      <c r="AY1967" s="2">
        <f t="shared" si="810"/>
        <v>1.6799805122260581E-6</v>
      </c>
      <c r="AZ1967" s="2">
        <f t="shared" si="811"/>
        <v>4.2671505010541877E-4</v>
      </c>
      <c r="BB1967" t="s">
        <v>587</v>
      </c>
      <c r="BC1967" t="s">
        <v>195</v>
      </c>
      <c r="BF1967" s="111">
        <v>36</v>
      </c>
      <c r="BG1967" s="113">
        <v>81</v>
      </c>
      <c r="BH1967" s="117">
        <f t="shared" si="808"/>
        <v>36081</v>
      </c>
      <c r="BJ1967" s="5" t="s">
        <v>3185</v>
      </c>
      <c r="BK1967" s="63">
        <v>2032</v>
      </c>
      <c r="BL1967" s="63">
        <v>0</v>
      </c>
      <c r="BN1967" s="63"/>
      <c r="BR1967" s="63">
        <v>461545</v>
      </c>
      <c r="BS1967" s="63">
        <v>9187</v>
      </c>
      <c r="BT1967" s="63">
        <v>108881</v>
      </c>
      <c r="BU1967" s="63">
        <v>9708</v>
      </c>
      <c r="BX1967" s="63">
        <v>630</v>
      </c>
      <c r="BY1967" s="63">
        <v>3</v>
      </c>
      <c r="CC1967" s="63"/>
    </row>
    <row r="1968" spans="1:81" hidden="1" outlineLevel="1">
      <c r="A1968" t="s">
        <v>1891</v>
      </c>
      <c r="B1968" t="s">
        <v>195</v>
      </c>
      <c r="C1968" s="1">
        <f t="shared" si="799"/>
        <v>154180</v>
      </c>
      <c r="D1968" s="5">
        <f>IF(N1968&gt;0, RANK(N1968,(N1968:P1968,Q1968:AE1968)),0)</f>
        <v>1</v>
      </c>
      <c r="E1968" s="5">
        <f>IF(O1968&gt;0,RANK(O1968,(N1968:P1968,Q1968:AE1968)),0)</f>
        <v>2</v>
      </c>
      <c r="F1968" s="5">
        <f>IF(P1968&gt;0,RANK(P1968,(N1968:P1968,Q1968:AE1968)),0)</f>
        <v>0</v>
      </c>
      <c r="G1968" s="131">
        <f t="shared" si="791"/>
        <v>3958</v>
      </c>
      <c r="H1968" s="136">
        <f t="shared" si="792"/>
        <v>2.5671293293552989E-2</v>
      </c>
      <c r="I1968" s="2"/>
      <c r="J1968" s="2">
        <f t="shared" si="804"/>
        <v>0.50707614476585805</v>
      </c>
      <c r="K1968" s="2">
        <f t="shared" si="805"/>
        <v>0.48140485147230511</v>
      </c>
      <c r="L1968" s="2">
        <f t="shared" si="806"/>
        <v>0</v>
      </c>
      <c r="M1968" s="2">
        <f t="shared" si="807"/>
        <v>1.1519003761836843E-2</v>
      </c>
      <c r="N1968" s="63">
        <f t="shared" si="788"/>
        <v>78181</v>
      </c>
      <c r="O1968" s="63">
        <f t="shared" si="789"/>
        <v>74223</v>
      </c>
      <c r="P1968" s="63"/>
      <c r="Q1968" s="63">
        <v>899</v>
      </c>
      <c r="R1968" s="63">
        <v>519</v>
      </c>
      <c r="S1968" s="63">
        <v>80</v>
      </c>
      <c r="T1968" s="63">
        <v>0</v>
      </c>
      <c r="U1968" s="63"/>
      <c r="V1968" s="63">
        <v>46</v>
      </c>
      <c r="W1968" s="63">
        <f t="shared" si="790"/>
        <v>223</v>
      </c>
      <c r="X1968" s="63">
        <v>7</v>
      </c>
      <c r="Y1968" s="63">
        <v>0</v>
      </c>
      <c r="Z1968" s="63"/>
      <c r="AA1968" s="63"/>
      <c r="AB1968" s="63"/>
      <c r="AC1968" s="63"/>
      <c r="AD1968" s="63">
        <v>0</v>
      </c>
      <c r="AE1968" s="63"/>
      <c r="AF1968" s="63"/>
      <c r="AG1968" s="63">
        <v>1</v>
      </c>
      <c r="AH1968" s="63"/>
      <c r="AI1968" s="63"/>
      <c r="AJ1968" s="63">
        <v>1</v>
      </c>
      <c r="AK1968" s="63"/>
      <c r="AL1968" s="63"/>
      <c r="AM1968" s="63"/>
      <c r="AN1968" s="63"/>
      <c r="AO1968" s="63"/>
      <c r="AP1968" s="63"/>
      <c r="AQ1968" s="63">
        <v>0</v>
      </c>
      <c r="AS1968" s="5">
        <f>IF(Q1968&gt;0,RANK(Q1968,(N1968:P1968,Q1968:AE1968)),0)</f>
        <v>3</v>
      </c>
      <c r="AT1968" s="5">
        <f>IF(R1968&gt;0,RANK(R1968,(N1968:P1968,Q1968:AE1968)),0)</f>
        <v>4</v>
      </c>
      <c r="AU1968" s="5">
        <f>IF(T1968&gt;0,RANK(T1968,(N1968:P1968,Q1968:AE1968)),0)</f>
        <v>0</v>
      </c>
      <c r="AV1968" s="5">
        <f>IF(S1968&gt;0,RANK(S1968,(N1968:P1968,Q1968:AE1968)),0)</f>
        <v>6</v>
      </c>
      <c r="AW1968" s="2">
        <f t="shared" si="809"/>
        <v>5.8308470618757295E-3</v>
      </c>
      <c r="AX1968" s="2">
        <f t="shared" si="809"/>
        <v>3.3661953560773124E-3</v>
      </c>
      <c r="AY1968" s="2">
        <f t="shared" si="810"/>
        <v>0</v>
      </c>
      <c r="AZ1968" s="2">
        <f t="shared" si="811"/>
        <v>5.1887404332598256E-4</v>
      </c>
      <c r="BB1968" t="s">
        <v>1891</v>
      </c>
      <c r="BC1968" t="s">
        <v>195</v>
      </c>
      <c r="BF1968" s="111">
        <v>36</v>
      </c>
      <c r="BG1968" s="113">
        <v>85</v>
      </c>
      <c r="BH1968" s="117">
        <f t="shared" si="808"/>
        <v>36085</v>
      </c>
      <c r="BJ1968" s="5" t="s">
        <v>3185</v>
      </c>
      <c r="BK1968" s="63">
        <v>328</v>
      </c>
      <c r="BL1968" s="63">
        <v>0</v>
      </c>
      <c r="BN1968" s="63"/>
      <c r="BR1968" s="63">
        <v>75565</v>
      </c>
      <c r="BS1968" s="63">
        <v>2616</v>
      </c>
      <c r="BT1968" s="63">
        <v>66919</v>
      </c>
      <c r="BU1968" s="63">
        <v>7304</v>
      </c>
      <c r="BX1968" s="63">
        <v>222</v>
      </c>
      <c r="BY1968" s="63">
        <v>1</v>
      </c>
      <c r="CC1968" s="63"/>
    </row>
    <row r="1969" spans="1:78" collapsed="1">
      <c r="A1969" t="s">
        <v>194</v>
      </c>
      <c r="B1969" t="s">
        <v>548</v>
      </c>
      <c r="C1969" s="1">
        <f t="shared" si="799"/>
        <v>7081536</v>
      </c>
      <c r="D1969" s="5">
        <f>IF(N1969&gt;0, RANK(N1969,(N1969:P1969,Q1969:AE1969)),0)</f>
        <v>1</v>
      </c>
      <c r="E1969" s="5">
        <f>IF(O1969&gt;0,RANK(O1969,(N1969:P1969,Q1969:AE1969)),0)</f>
        <v>2</v>
      </c>
      <c r="F1969" s="5">
        <f>IF(P1969&gt;0,RANK(P1969,(N1969:P1969,Q1969:AE1969)),0)</f>
        <v>0</v>
      </c>
      <c r="G1969" s="131">
        <f t="shared" si="791"/>
        <v>1995381</v>
      </c>
      <c r="H1969" s="136">
        <f t="shared" si="792"/>
        <v>0.28177234430496434</v>
      </c>
      <c r="I1969" s="2"/>
      <c r="J1969" s="2">
        <f t="shared" si="804"/>
        <v>0.63346101749676909</v>
      </c>
      <c r="K1969" s="2">
        <f t="shared" si="805"/>
        <v>0.35168867319180469</v>
      </c>
      <c r="L1969" s="2">
        <f t="shared" si="806"/>
        <v>0</v>
      </c>
      <c r="M1969" s="2">
        <f t="shared" si="807"/>
        <v>1.4850309311426224E-2</v>
      </c>
      <c r="N1969" s="63">
        <f t="shared" ref="N1969:S1969" si="812">SUM(N1907:N1968)</f>
        <v>4485877</v>
      </c>
      <c r="O1969" s="63">
        <f t="shared" si="812"/>
        <v>2490496</v>
      </c>
      <c r="P1969" s="63">
        <f t="shared" si="812"/>
        <v>0</v>
      </c>
      <c r="Q1969" s="63">
        <f t="shared" si="812"/>
        <v>47256</v>
      </c>
      <c r="R1969" s="63">
        <f t="shared" si="812"/>
        <v>39984</v>
      </c>
      <c r="S1969" s="63">
        <f t="shared" si="812"/>
        <v>6274</v>
      </c>
      <c r="T1969" s="63">
        <f>SUM(T1907:T1968)</f>
        <v>27</v>
      </c>
      <c r="U1969" s="132"/>
      <c r="V1969" s="63">
        <f>SUM(V1907:V1968)</f>
        <v>2050</v>
      </c>
      <c r="W1969" s="63">
        <f>SUM(W1907:W1968)</f>
        <v>9270</v>
      </c>
      <c r="X1969" s="63">
        <f>SUM(X1907:X1968)</f>
        <v>227</v>
      </c>
      <c r="Y1969" s="63">
        <f>SUM(Y1907:Y1968)</f>
        <v>35</v>
      </c>
      <c r="Z1969" s="63"/>
      <c r="AA1969" s="63"/>
      <c r="AB1969" s="63"/>
      <c r="AC1969" s="63"/>
      <c r="AD1969" s="63">
        <f>SUM(AD1907:AD1968)</f>
        <v>6</v>
      </c>
      <c r="AE1969" s="63"/>
      <c r="AF1969" s="63"/>
      <c r="AG1969" s="63">
        <f>SUM(AG1907:AG1968)</f>
        <v>19</v>
      </c>
      <c r="AH1969" s="63"/>
      <c r="AI1969" s="63"/>
      <c r="AJ1969" s="63">
        <f>SUM(AJ1907:AJ1968)</f>
        <v>15</v>
      </c>
      <c r="AK1969" s="63"/>
      <c r="AL1969" s="63"/>
      <c r="AM1969" s="63"/>
      <c r="AN1969" s="63"/>
      <c r="AO1969" s="63"/>
      <c r="AP1969" s="63"/>
      <c r="AQ1969" s="63">
        <f>SUM(AQ1907:AQ1968)</f>
        <v>0</v>
      </c>
      <c r="AS1969" s="5">
        <f>IF(Q1969&gt;0,RANK(Q1969,(N1969:P1969,Q1969:AE1969)),0)</f>
        <v>3</v>
      </c>
      <c r="AT1969" s="5">
        <f>IF(R1969&gt;0,RANK(R1969,(N1969:P1969,Q1969:AE1969)),0)</f>
        <v>4</v>
      </c>
      <c r="AU1969" s="5">
        <f>IF(T1969&gt;0,RANK(T1969,(N1969:P1969,Q1969:AE1969)),0)</f>
        <v>10</v>
      </c>
      <c r="AV1969" s="5">
        <f>IF(S1969&gt;0,RANK(S1969,(N1969:P1969,Q1969:AE1969)),0)</f>
        <v>6</v>
      </c>
      <c r="AW1969" s="2">
        <f t="shared" si="809"/>
        <v>6.6731285416045333E-3</v>
      </c>
      <c r="AX1969" s="2">
        <f t="shared" si="809"/>
        <v>5.6462326817232874E-3</v>
      </c>
      <c r="AY1969" s="2">
        <f t="shared" si="810"/>
        <v>3.8127321530244284E-6</v>
      </c>
      <c r="AZ1969" s="2">
        <f t="shared" si="811"/>
        <v>8.8596598252130613E-4</v>
      </c>
      <c r="BB1969" t="s">
        <v>194</v>
      </c>
      <c r="BC1969" t="s">
        <v>548</v>
      </c>
      <c r="BF1969" s="111">
        <v>36</v>
      </c>
      <c r="BG1969" s="113"/>
      <c r="BH1969" s="111">
        <v>36</v>
      </c>
      <c r="BJ1969" s="5" t="s">
        <v>718</v>
      </c>
      <c r="BK1969" s="63">
        <f>SUM(BK1907:BK1968)</f>
        <v>46041</v>
      </c>
      <c r="BL1969" s="63">
        <f>SUM(BL1907:BL1968)</f>
        <v>4064</v>
      </c>
      <c r="BN1969" s="63"/>
      <c r="BR1969" s="63">
        <f t="shared" ref="BR1969:BU1969" si="813">SUM(BR1907:BR1968)</f>
        <v>4337757</v>
      </c>
      <c r="BS1969" s="63">
        <f t="shared" si="813"/>
        <v>148120</v>
      </c>
      <c r="BT1969" s="63">
        <f t="shared" si="813"/>
        <v>2228123</v>
      </c>
      <c r="BU1969" s="63">
        <f t="shared" si="813"/>
        <v>262373</v>
      </c>
      <c r="BW1969" s="63">
        <f t="shared" ref="BW1969:BY1969" si="814">SUM(BW1907:BW1968)</f>
        <v>0</v>
      </c>
      <c r="BX1969" s="63">
        <f t="shared" si="814"/>
        <v>8890</v>
      </c>
      <c r="BY1969" s="63">
        <f t="shared" si="814"/>
        <v>34</v>
      </c>
      <c r="BZ1969" s="63">
        <f t="shared" ref="BZ1969" si="815">SUM(BZ1907:BZ1968)</f>
        <v>346</v>
      </c>
    </row>
    <row r="1970" spans="1:78">
      <c r="C1970" s="1"/>
      <c r="E1970" s="5"/>
      <c r="F1970" s="5"/>
      <c r="G1970" s="131"/>
      <c r="H1970" s="136"/>
      <c r="N1970" s="63"/>
      <c r="O1970" s="63"/>
      <c r="P1970" s="63"/>
      <c r="Q1970" s="63"/>
      <c r="R1970" s="63"/>
      <c r="S1970" s="63"/>
      <c r="T1970" s="63"/>
      <c r="U1970" s="63"/>
      <c r="V1970" s="63"/>
      <c r="W1970" s="63"/>
      <c r="X1970" s="63"/>
      <c r="Y1970" s="63"/>
      <c r="Z1970" s="63"/>
      <c r="AA1970" s="63"/>
      <c r="AB1970" s="63"/>
      <c r="AC1970" s="63"/>
      <c r="AD1970" s="63"/>
      <c r="AE1970" s="63"/>
      <c r="AF1970" s="63"/>
      <c r="AG1970" s="63"/>
      <c r="AH1970" s="63"/>
      <c r="AI1970" s="63"/>
      <c r="AJ1970" s="63"/>
      <c r="AK1970" s="63"/>
      <c r="AL1970" s="63"/>
      <c r="AM1970" s="63"/>
      <c r="AN1970" s="63"/>
      <c r="AO1970" s="63"/>
      <c r="AP1970" s="63"/>
      <c r="AQ1970" s="63"/>
      <c r="AS1970" s="5"/>
      <c r="AT1970" s="5"/>
      <c r="AU1970" s="5"/>
      <c r="AV1970" s="5"/>
      <c r="BD1970" s="1"/>
      <c r="BE1970" s="1"/>
      <c r="BF1970" s="111"/>
      <c r="BG1970" s="113"/>
      <c r="BH1970" s="117"/>
      <c r="BI1970" s="1"/>
    </row>
    <row r="1971" spans="1:78" ht="13" hidden="1" customHeight="1" outlineLevel="1">
      <c r="A1971" t="s">
        <v>196</v>
      </c>
      <c r="B1971" t="s">
        <v>2667</v>
      </c>
      <c r="C1971" s="1">
        <f t="shared" ref="C1971:C2002" si="816">SUM(N1971:AQ1971)</f>
        <v>67776</v>
      </c>
      <c r="D1971" s="5">
        <f>IF(N1971&gt;0, RANK(N1971,(N1971:P1971,Q1971:AE1971)),0)</f>
        <v>2</v>
      </c>
      <c r="E1971" s="5">
        <f>IF(O1971&gt;0,RANK(O1971,(N1971:P1971,Q1971:AE1971)),0)</f>
        <v>1</v>
      </c>
      <c r="F1971" s="5">
        <f>IF(P1971&gt;0,RANK(P1971,(N1971:P1971,Q1971:AE1971)),0)</f>
        <v>0</v>
      </c>
      <c r="G1971" s="131">
        <f t="shared" si="791"/>
        <v>9295</v>
      </c>
      <c r="H1971" s="136">
        <f t="shared" si="792"/>
        <v>0.13714294145420208</v>
      </c>
      <c r="I1971" s="2"/>
      <c r="J1971" s="2">
        <f t="shared" ref="J1971:J2002" si="817">IF($C1971=0,"-",N1971/$C1971)</f>
        <v>0.42603576487252126</v>
      </c>
      <c r="K1971" s="2">
        <f t="shared" ref="K1971:K2002" si="818">IF($C1971=0,"-",O1971/$C1971)</f>
        <v>0.56317870632672329</v>
      </c>
      <c r="L1971" s="2">
        <f t="shared" ref="L1971:L2002" si="819">IF($C1971=0,"-",P1971/$C1971)</f>
        <v>0</v>
      </c>
      <c r="M1971" s="2">
        <f t="shared" ref="M1971:M2002" si="820">IF(C1971=0,"-",(1-J1971-K1971-L1971))</f>
        <v>1.0785528800755451E-2</v>
      </c>
      <c r="N1971" s="63">
        <v>28875</v>
      </c>
      <c r="O1971" s="63">
        <v>38170</v>
      </c>
      <c r="P1971" s="63"/>
      <c r="Q1971" s="63">
        <v>597</v>
      </c>
      <c r="R1971" s="63"/>
      <c r="S1971" s="63">
        <v>18</v>
      </c>
      <c r="T1971" s="63"/>
      <c r="U1971" s="63"/>
      <c r="V1971" s="63"/>
      <c r="W1971" s="63">
        <v>116</v>
      </c>
      <c r="X1971" s="63"/>
      <c r="Y1971" s="63"/>
      <c r="Z1971" s="63"/>
      <c r="AA1971" s="63"/>
      <c r="AB1971" s="63"/>
      <c r="AC1971" s="63"/>
      <c r="AD1971" s="63"/>
      <c r="AE1971" s="63"/>
      <c r="AF1971" s="63"/>
      <c r="AG1971" s="63"/>
      <c r="AH1971" s="63"/>
      <c r="AI1971" s="63"/>
      <c r="AJ1971" s="63"/>
      <c r="AK1971" s="63"/>
      <c r="AL1971" s="63"/>
      <c r="AM1971" s="63"/>
      <c r="AN1971" s="63"/>
      <c r="AO1971" s="63"/>
      <c r="AP1971" s="63"/>
      <c r="AQ1971" s="63"/>
      <c r="AS1971" s="5">
        <f>IF(Q1971&gt;0,RANK(Q1971,(N1971:P1971,Q1971:AE1971)),0)</f>
        <v>3</v>
      </c>
      <c r="AT1971" s="5">
        <f>IF(R1971&gt;0,RANK(R1971,(N1971:P1971,Q1971:AE1971)),0)</f>
        <v>0</v>
      </c>
      <c r="AU1971" s="5">
        <f>IF(T1971&gt;0,RANK(T1971,(N1971:P1971,Q1971:AE1971)),0)</f>
        <v>0</v>
      </c>
      <c r="AV1971" s="5">
        <f>IF(S1971&gt;0,RANK(S1971,(N1971:P1971,Q1971:AE1971)),0)</f>
        <v>5</v>
      </c>
      <c r="AW1971" s="2">
        <f t="shared" ref="AW1971:AW2002" si="821">IF($C1971=0,"-",Q1971/$C1971)</f>
        <v>8.8084277620396594E-3</v>
      </c>
      <c r="AX1971" s="2">
        <f t="shared" ref="AX1971:AX2002" si="822">IF($C1971=0,"-",R1971/$C1971)</f>
        <v>0</v>
      </c>
      <c r="AY1971" s="2">
        <f t="shared" ref="AY1971:AY2002" si="823">IF($C1971=0,"-",T1971/$C1971)</f>
        <v>0</v>
      </c>
      <c r="AZ1971" s="2">
        <f t="shared" ref="AZ1971:AZ2002" si="824">IF($C1971=0,"-",S1971/$C1971)</f>
        <v>2.6558073654390937E-4</v>
      </c>
      <c r="BB1971" t="s">
        <v>196</v>
      </c>
      <c r="BC1971" t="s">
        <v>2667</v>
      </c>
      <c r="BF1971" s="111">
        <v>37</v>
      </c>
      <c r="BG1971" s="113">
        <v>1</v>
      </c>
      <c r="BH1971" s="117">
        <f t="shared" si="808"/>
        <v>37001</v>
      </c>
      <c r="BJ1971" s="5" t="s">
        <v>3185</v>
      </c>
    </row>
    <row r="1972" spans="1:78" ht="13" hidden="1" customHeight="1" outlineLevel="1">
      <c r="A1972" t="s">
        <v>26</v>
      </c>
      <c r="B1972" t="s">
        <v>2667</v>
      </c>
      <c r="C1972" s="1">
        <f t="shared" si="816"/>
        <v>17196</v>
      </c>
      <c r="D1972" s="5">
        <f>IF(N1972&gt;0, RANK(N1972,(N1972:P1972,Q1972:AE1972)),0)</f>
        <v>2</v>
      </c>
      <c r="E1972" s="5">
        <f>IF(O1972&gt;0,RANK(O1972,(N1972:P1972,Q1972:AE1972)),0)</f>
        <v>1</v>
      </c>
      <c r="F1972" s="5">
        <f>IF(P1972&gt;0,RANK(P1972,(N1972:P1972,Q1972:AE1972)),0)</f>
        <v>0</v>
      </c>
      <c r="G1972" s="131">
        <f t="shared" si="791"/>
        <v>7642</v>
      </c>
      <c r="H1972" s="136">
        <f t="shared" si="792"/>
        <v>0.44440567573854384</v>
      </c>
      <c r="I1972" s="2"/>
      <c r="J1972" s="2">
        <f t="shared" si="817"/>
        <v>0.26814375436147941</v>
      </c>
      <c r="K1972" s="2">
        <f t="shared" si="818"/>
        <v>0.71254943010002325</v>
      </c>
      <c r="L1972" s="2">
        <f t="shared" si="819"/>
        <v>0</v>
      </c>
      <c r="M1972" s="2">
        <f t="shared" si="820"/>
        <v>1.9306815538497335E-2</v>
      </c>
      <c r="N1972" s="63">
        <v>4611</v>
      </c>
      <c r="O1972" s="63">
        <v>12253</v>
      </c>
      <c r="P1972" s="63"/>
      <c r="Q1972" s="63">
        <v>263</v>
      </c>
      <c r="R1972" s="63"/>
      <c r="S1972" s="63">
        <v>6</v>
      </c>
      <c r="T1972" s="63"/>
      <c r="U1972" s="63"/>
      <c r="V1972" s="63"/>
      <c r="W1972" s="63">
        <v>63</v>
      </c>
      <c r="X1972" s="63"/>
      <c r="Y1972" s="63"/>
      <c r="Z1972" s="63"/>
      <c r="AA1972" s="63"/>
      <c r="AB1972" s="63"/>
      <c r="AC1972" s="63"/>
      <c r="AD1972" s="63"/>
      <c r="AE1972" s="63"/>
      <c r="AF1972" s="63"/>
      <c r="AG1972" s="63"/>
      <c r="AH1972" s="63"/>
      <c r="AI1972" s="63"/>
      <c r="AJ1972" s="63"/>
      <c r="AK1972" s="63"/>
      <c r="AL1972" s="63"/>
      <c r="AM1972" s="63"/>
      <c r="AN1972" s="63"/>
      <c r="AO1972" s="63"/>
      <c r="AP1972" s="63"/>
      <c r="AQ1972" s="63"/>
      <c r="AS1972" s="5">
        <f>IF(Q1972&gt;0,RANK(Q1972,(N1972:P1972,Q1972:AE1972)),0)</f>
        <v>3</v>
      </c>
      <c r="AT1972" s="5">
        <f>IF(R1972&gt;0,RANK(R1972,(N1972:P1972,Q1972:AE1972)),0)</f>
        <v>0</v>
      </c>
      <c r="AU1972" s="5">
        <f>IF(T1972&gt;0,RANK(T1972,(N1972:P1972,Q1972:AE1972)),0)</f>
        <v>0</v>
      </c>
      <c r="AV1972" s="5">
        <f>IF(S1972&gt;0,RANK(S1972,(N1972:P1972,Q1972:AE1972)),0)</f>
        <v>5</v>
      </c>
      <c r="AW1972" s="2">
        <f t="shared" si="821"/>
        <v>1.5294254477785532E-2</v>
      </c>
      <c r="AX1972" s="2">
        <f t="shared" si="822"/>
        <v>0</v>
      </c>
      <c r="AY1972" s="2">
        <f t="shared" si="823"/>
        <v>0</v>
      </c>
      <c r="AZ1972" s="2">
        <f t="shared" si="824"/>
        <v>3.4891835310537332E-4</v>
      </c>
      <c r="BB1972" t="s">
        <v>26</v>
      </c>
      <c r="BC1972" t="s">
        <v>2667</v>
      </c>
      <c r="BD1972">
        <v>5</v>
      </c>
      <c r="BF1972" s="111">
        <v>37</v>
      </c>
      <c r="BG1972" s="113">
        <v>3</v>
      </c>
      <c r="BH1972" s="117">
        <f t="shared" si="808"/>
        <v>37003</v>
      </c>
      <c r="BJ1972" s="5" t="s">
        <v>3185</v>
      </c>
    </row>
    <row r="1973" spans="1:78" ht="13" hidden="1" customHeight="1" outlineLevel="1">
      <c r="A1973" t="s">
        <v>1898</v>
      </c>
      <c r="B1973" t="s">
        <v>2667</v>
      </c>
      <c r="C1973" s="1">
        <f t="shared" si="816"/>
        <v>5067</v>
      </c>
      <c r="D1973" s="5">
        <f>IF(N1973&gt;0, RANK(N1973,(N1973:P1973,Q1973:AE1973)),0)</f>
        <v>2</v>
      </c>
      <c r="E1973" s="5">
        <f>IF(O1973&gt;0,RANK(O1973,(N1973:P1973,Q1973:AE1973)),0)</f>
        <v>1</v>
      </c>
      <c r="F1973" s="5">
        <f>IF(P1973&gt;0,RANK(P1973,(N1973:P1973,Q1973:AE1973)),0)</f>
        <v>0</v>
      </c>
      <c r="G1973" s="131">
        <f t="shared" si="791"/>
        <v>1807</v>
      </c>
      <c r="H1973" s="136">
        <f t="shared" si="792"/>
        <v>0.35662127491612394</v>
      </c>
      <c r="I1973" s="2"/>
      <c r="J1973" s="2">
        <f t="shared" si="817"/>
        <v>0.31241365699625023</v>
      </c>
      <c r="K1973" s="2">
        <f t="shared" si="818"/>
        <v>0.66903493191237418</v>
      </c>
      <c r="L1973" s="2">
        <f t="shared" si="819"/>
        <v>0</v>
      </c>
      <c r="M1973" s="2">
        <f t="shared" si="820"/>
        <v>1.8551411091375591E-2</v>
      </c>
      <c r="N1973" s="63">
        <v>1583</v>
      </c>
      <c r="O1973" s="63">
        <v>3390</v>
      </c>
      <c r="P1973" s="63"/>
      <c r="Q1973" s="63">
        <v>73</v>
      </c>
      <c r="R1973" s="63"/>
      <c r="S1973" s="63">
        <v>5</v>
      </c>
      <c r="T1973" s="63"/>
      <c r="U1973" s="63"/>
      <c r="V1973" s="63"/>
      <c r="W1973" s="63">
        <v>16</v>
      </c>
      <c r="X1973" s="63"/>
      <c r="Y1973" s="63"/>
      <c r="Z1973" s="63"/>
      <c r="AA1973" s="63"/>
      <c r="AB1973" s="63"/>
      <c r="AC1973" s="63"/>
      <c r="AD1973" s="63"/>
      <c r="AE1973" s="63"/>
      <c r="AF1973" s="63"/>
      <c r="AG1973" s="63"/>
      <c r="AH1973" s="63"/>
      <c r="AI1973" s="63"/>
      <c r="AJ1973" s="63"/>
      <c r="AK1973" s="63"/>
      <c r="AL1973" s="63"/>
      <c r="AM1973" s="63"/>
      <c r="AN1973" s="63"/>
      <c r="AO1973" s="63"/>
      <c r="AP1973" s="63"/>
      <c r="AQ1973" s="63"/>
      <c r="AS1973" s="5">
        <f>IF(Q1973&gt;0,RANK(Q1973,(N1973:P1973,Q1973:AE1973)),0)</f>
        <v>3</v>
      </c>
      <c r="AT1973" s="5">
        <f>IF(R1973&gt;0,RANK(R1973,(N1973:P1973,Q1973:AE1973)),0)</f>
        <v>0</v>
      </c>
      <c r="AU1973" s="5">
        <f>IF(T1973&gt;0,RANK(T1973,(N1973:P1973,Q1973:AE1973)),0)</f>
        <v>0</v>
      </c>
      <c r="AV1973" s="5">
        <f>IF(S1973&gt;0,RANK(S1973,(N1973:P1973,Q1973:AE1973)),0)</f>
        <v>5</v>
      </c>
      <c r="AW1973" s="2">
        <f t="shared" si="821"/>
        <v>1.4406946911387409E-2</v>
      </c>
      <c r="AX1973" s="2">
        <f t="shared" si="822"/>
        <v>0</v>
      </c>
      <c r="AY1973" s="2">
        <f t="shared" si="823"/>
        <v>0</v>
      </c>
      <c r="AZ1973" s="2">
        <f t="shared" si="824"/>
        <v>9.8677718571146627E-4</v>
      </c>
      <c r="BB1973" t="s">
        <v>1898</v>
      </c>
      <c r="BC1973" t="s">
        <v>2667</v>
      </c>
      <c r="BD1973">
        <v>5</v>
      </c>
      <c r="BF1973" s="111">
        <v>37</v>
      </c>
      <c r="BG1973" s="113">
        <v>5</v>
      </c>
      <c r="BH1973" s="117">
        <f t="shared" si="808"/>
        <v>37005</v>
      </c>
      <c r="BJ1973" s="5" t="s">
        <v>3185</v>
      </c>
    </row>
    <row r="1974" spans="1:78" ht="13" hidden="1" customHeight="1" outlineLevel="1">
      <c r="A1974" t="s">
        <v>70</v>
      </c>
      <c r="B1974" t="s">
        <v>2667</v>
      </c>
      <c r="C1974" s="1">
        <f t="shared" si="816"/>
        <v>11256</v>
      </c>
      <c r="D1974" s="5">
        <f>IF(N1974&gt;0, RANK(N1974,(N1974:P1974,Q1974:AE1974)),0)</f>
        <v>1</v>
      </c>
      <c r="E1974" s="5">
        <f>IF(O1974&gt;0,RANK(O1974,(N1974:P1974,Q1974:AE1974)),0)</f>
        <v>2</v>
      </c>
      <c r="F1974" s="5">
        <f>IF(P1974&gt;0,RANK(P1974,(N1974:P1974,Q1974:AE1974)),0)</f>
        <v>0</v>
      </c>
      <c r="G1974" s="131">
        <f t="shared" si="791"/>
        <v>2853</v>
      </c>
      <c r="H1974" s="136">
        <f t="shared" si="792"/>
        <v>0.25346481876332622</v>
      </c>
      <c r="I1974" s="2"/>
      <c r="J1974" s="2">
        <f t="shared" si="817"/>
        <v>0.62357853589196877</v>
      </c>
      <c r="K1974" s="2">
        <f t="shared" si="818"/>
        <v>0.37011371712864249</v>
      </c>
      <c r="L1974" s="2">
        <f t="shared" si="819"/>
        <v>0</v>
      </c>
      <c r="M1974" s="2">
        <f t="shared" si="820"/>
        <v>6.3077469793887397E-3</v>
      </c>
      <c r="N1974" s="63">
        <v>7019</v>
      </c>
      <c r="O1974" s="63">
        <v>4166</v>
      </c>
      <c r="P1974" s="63"/>
      <c r="Q1974" s="63">
        <v>53</v>
      </c>
      <c r="R1974" s="63"/>
      <c r="S1974" s="63">
        <v>0</v>
      </c>
      <c r="T1974" s="63"/>
      <c r="U1974" s="63"/>
      <c r="V1974" s="63"/>
      <c r="W1974" s="63">
        <v>18</v>
      </c>
      <c r="X1974" s="63"/>
      <c r="Y1974" s="63"/>
      <c r="Z1974" s="63"/>
      <c r="AA1974" s="63"/>
      <c r="AB1974" s="63"/>
      <c r="AC1974" s="63"/>
      <c r="AD1974" s="63"/>
      <c r="AE1974" s="63"/>
      <c r="AF1974" s="63"/>
      <c r="AG1974" s="63"/>
      <c r="AH1974" s="63"/>
      <c r="AI1974" s="63"/>
      <c r="AJ1974" s="63"/>
      <c r="AK1974" s="63"/>
      <c r="AL1974" s="63"/>
      <c r="AM1974" s="63"/>
      <c r="AN1974" s="63"/>
      <c r="AO1974" s="63"/>
      <c r="AP1974" s="63"/>
      <c r="AQ1974" s="63"/>
      <c r="AS1974" s="5">
        <f>IF(Q1974&gt;0,RANK(Q1974,(N1974:P1974,Q1974:AE1974)),0)</f>
        <v>3</v>
      </c>
      <c r="AT1974" s="5">
        <f>IF(R1974&gt;0,RANK(R1974,(N1974:P1974,Q1974:AE1974)),0)</f>
        <v>0</v>
      </c>
      <c r="AU1974" s="5">
        <f>IF(T1974&gt;0,RANK(T1974,(N1974:P1974,Q1974:AE1974)),0)</f>
        <v>0</v>
      </c>
      <c r="AV1974" s="5">
        <f>IF(S1974&gt;0,RANK(S1974,(N1974:P1974,Q1974:AE1974)),0)</f>
        <v>0</v>
      </c>
      <c r="AW1974" s="2">
        <f t="shared" si="821"/>
        <v>4.7085998578535893E-3</v>
      </c>
      <c r="AX1974" s="2">
        <f t="shared" si="822"/>
        <v>0</v>
      </c>
      <c r="AY1974" s="2">
        <f t="shared" si="823"/>
        <v>0</v>
      </c>
      <c r="AZ1974" s="2">
        <f t="shared" si="824"/>
        <v>0</v>
      </c>
      <c r="BB1974" t="s">
        <v>70</v>
      </c>
      <c r="BC1974" t="s">
        <v>2667</v>
      </c>
      <c r="BD1974">
        <v>8</v>
      </c>
      <c r="BF1974" s="111">
        <v>37</v>
      </c>
      <c r="BG1974" s="113">
        <v>7</v>
      </c>
      <c r="BH1974" s="117">
        <f t="shared" si="808"/>
        <v>37007</v>
      </c>
      <c r="BJ1974" s="5" t="s">
        <v>3185</v>
      </c>
    </row>
    <row r="1975" spans="1:78" ht="13" hidden="1" customHeight="1" outlineLevel="1">
      <c r="A1975" t="s">
        <v>894</v>
      </c>
      <c r="B1975" t="s">
        <v>2667</v>
      </c>
      <c r="C1975" s="1">
        <f t="shared" si="816"/>
        <v>12610</v>
      </c>
      <c r="D1975" s="5">
        <f>IF(N1975&gt;0, RANK(N1975,(N1975:P1975,Q1975:AE1975)),0)</f>
        <v>2</v>
      </c>
      <c r="E1975" s="5">
        <f>IF(O1975&gt;0,RANK(O1975,(N1975:P1975,Q1975:AE1975)),0)</f>
        <v>1</v>
      </c>
      <c r="F1975" s="5">
        <f>IF(P1975&gt;0,RANK(P1975,(N1975:P1975,Q1975:AE1975)),0)</f>
        <v>0</v>
      </c>
      <c r="G1975" s="131">
        <f t="shared" si="791"/>
        <v>4126</v>
      </c>
      <c r="H1975" s="136">
        <f t="shared" si="792"/>
        <v>0.32720063441712927</v>
      </c>
      <c r="I1975" s="2"/>
      <c r="J1975" s="2">
        <f t="shared" si="817"/>
        <v>0.32640761300555116</v>
      </c>
      <c r="K1975" s="2">
        <f t="shared" si="818"/>
        <v>0.65360824742268042</v>
      </c>
      <c r="L1975" s="2">
        <f t="shared" si="819"/>
        <v>0</v>
      </c>
      <c r="M1975" s="2">
        <f t="shared" si="820"/>
        <v>1.9984139571768478E-2</v>
      </c>
      <c r="N1975" s="63">
        <v>4116</v>
      </c>
      <c r="O1975" s="63">
        <v>8242</v>
      </c>
      <c r="P1975" s="63"/>
      <c r="Q1975" s="63">
        <v>180</v>
      </c>
      <c r="R1975" s="63"/>
      <c r="S1975" s="63">
        <v>0</v>
      </c>
      <c r="T1975" s="63"/>
      <c r="U1975" s="63"/>
      <c r="V1975" s="63"/>
      <c r="W1975" s="63">
        <v>72</v>
      </c>
      <c r="X1975" s="63"/>
      <c r="Y1975" s="63"/>
      <c r="Z1975" s="63"/>
      <c r="AA1975" s="63"/>
      <c r="AB1975" s="63"/>
      <c r="AC1975" s="63"/>
      <c r="AD1975" s="63"/>
      <c r="AE1975" s="63"/>
      <c r="AF1975" s="63"/>
      <c r="AG1975" s="63"/>
      <c r="AH1975" s="63"/>
      <c r="AI1975" s="63"/>
      <c r="AJ1975" s="63"/>
      <c r="AK1975" s="63"/>
      <c r="AL1975" s="63"/>
      <c r="AM1975" s="63"/>
      <c r="AN1975" s="63"/>
      <c r="AO1975" s="63"/>
      <c r="AP1975" s="63"/>
      <c r="AQ1975" s="63"/>
      <c r="AS1975" s="5">
        <f>IF(Q1975&gt;0,RANK(Q1975,(N1975:P1975,Q1975:AE1975)),0)</f>
        <v>3</v>
      </c>
      <c r="AT1975" s="5">
        <f>IF(R1975&gt;0,RANK(R1975,(N1975:P1975,Q1975:AE1975)),0)</f>
        <v>0</v>
      </c>
      <c r="AU1975" s="5">
        <f>IF(T1975&gt;0,RANK(T1975,(N1975:P1975,Q1975:AE1975)),0)</f>
        <v>0</v>
      </c>
      <c r="AV1975" s="5">
        <f>IF(S1975&gt;0,RANK(S1975,(N1975:P1975,Q1975:AE1975)),0)</f>
        <v>0</v>
      </c>
      <c r="AW1975" s="2">
        <f t="shared" si="821"/>
        <v>1.4274385408406027E-2</v>
      </c>
      <c r="AX1975" s="2">
        <f t="shared" si="822"/>
        <v>0</v>
      </c>
      <c r="AY1975" s="2">
        <f t="shared" si="823"/>
        <v>0</v>
      </c>
      <c r="AZ1975" s="2">
        <f t="shared" si="824"/>
        <v>0</v>
      </c>
      <c r="BB1975" t="s">
        <v>894</v>
      </c>
      <c r="BC1975" t="s">
        <v>2667</v>
      </c>
      <c r="BD1975">
        <v>5</v>
      </c>
      <c r="BF1975" s="111">
        <v>37</v>
      </c>
      <c r="BG1975" s="113">
        <v>9</v>
      </c>
      <c r="BH1975" s="117">
        <f t="shared" si="808"/>
        <v>37009</v>
      </c>
      <c r="BJ1975" s="5" t="s">
        <v>3185</v>
      </c>
    </row>
    <row r="1976" spans="1:78" ht="13" hidden="1" customHeight="1" outlineLevel="1">
      <c r="A1976" t="s">
        <v>895</v>
      </c>
      <c r="B1976" t="s">
        <v>2667</v>
      </c>
      <c r="C1976" s="1">
        <f t="shared" si="816"/>
        <v>7759</v>
      </c>
      <c r="D1976" s="5">
        <f>IF(N1976&gt;0, RANK(N1976,(N1976:P1976,Q1976:AE1976)),0)</f>
        <v>2</v>
      </c>
      <c r="E1976" s="5">
        <f>IF(O1976&gt;0,RANK(O1976,(N1976:P1976,Q1976:AE1976)),0)</f>
        <v>1</v>
      </c>
      <c r="F1976" s="5">
        <f>IF(P1976&gt;0,RANK(P1976,(N1976:P1976,Q1976:AE1976)),0)</f>
        <v>0</v>
      </c>
      <c r="G1976" s="131">
        <f t="shared" si="791"/>
        <v>3884</v>
      </c>
      <c r="H1976" s="136">
        <f t="shared" si="792"/>
        <v>0.50057997164583068</v>
      </c>
      <c r="I1976" s="2"/>
      <c r="J1976" s="2">
        <f t="shared" si="817"/>
        <v>0.24255703054517336</v>
      </c>
      <c r="K1976" s="2">
        <f t="shared" si="818"/>
        <v>0.74313700219100398</v>
      </c>
      <c r="L1976" s="2">
        <f t="shared" si="819"/>
        <v>0</v>
      </c>
      <c r="M1976" s="2">
        <f t="shared" si="820"/>
        <v>1.4305967263822605E-2</v>
      </c>
      <c r="N1976" s="63">
        <v>1882</v>
      </c>
      <c r="O1976" s="63">
        <v>5766</v>
      </c>
      <c r="P1976" s="63"/>
      <c r="Q1976" s="63">
        <v>89</v>
      </c>
      <c r="R1976" s="63"/>
      <c r="S1976" s="63">
        <v>1</v>
      </c>
      <c r="T1976" s="63"/>
      <c r="U1976" s="63"/>
      <c r="V1976" s="63"/>
      <c r="W1976" s="63">
        <v>21</v>
      </c>
      <c r="X1976" s="63"/>
      <c r="Y1976" s="63"/>
      <c r="Z1976" s="63"/>
      <c r="AA1976" s="63"/>
      <c r="AB1976" s="63"/>
      <c r="AC1976" s="63"/>
      <c r="AD1976" s="63"/>
      <c r="AE1976" s="63"/>
      <c r="AF1976" s="63"/>
      <c r="AG1976" s="63"/>
      <c r="AH1976" s="63"/>
      <c r="AI1976" s="63"/>
      <c r="AJ1976" s="63"/>
      <c r="AK1976" s="63"/>
      <c r="AL1976" s="63"/>
      <c r="AM1976" s="63"/>
      <c r="AN1976" s="63"/>
      <c r="AO1976" s="63"/>
      <c r="AP1976" s="63"/>
      <c r="AQ1976" s="63"/>
      <c r="AS1976" s="5">
        <f>IF(Q1976&gt;0,RANK(Q1976,(N1976:P1976,Q1976:AE1976)),0)</f>
        <v>3</v>
      </c>
      <c r="AT1976" s="5">
        <f>IF(R1976&gt;0,RANK(R1976,(N1976:P1976,Q1976:AE1976)),0)</f>
        <v>0</v>
      </c>
      <c r="AU1976" s="5">
        <f>IF(T1976&gt;0,RANK(T1976,(N1976:P1976,Q1976:AE1976)),0)</f>
        <v>0</v>
      </c>
      <c r="AV1976" s="5">
        <f>IF(S1976&gt;0,RANK(S1976,(N1976:P1976,Q1976:AE1976)),0)</f>
        <v>5</v>
      </c>
      <c r="AW1976" s="2">
        <f t="shared" si="821"/>
        <v>1.1470550328650599E-2</v>
      </c>
      <c r="AX1976" s="2">
        <f t="shared" si="822"/>
        <v>0</v>
      </c>
      <c r="AY1976" s="2">
        <f t="shared" si="823"/>
        <v>0</v>
      </c>
      <c r="AZ1976" s="2">
        <f t="shared" si="824"/>
        <v>1.288825879623663E-4</v>
      </c>
      <c r="BB1976" t="s">
        <v>895</v>
      </c>
      <c r="BC1976" t="s">
        <v>2667</v>
      </c>
      <c r="BD1976">
        <v>11</v>
      </c>
      <c r="BF1976" s="111">
        <v>37</v>
      </c>
      <c r="BG1976" s="113">
        <v>11</v>
      </c>
      <c r="BH1976" s="117">
        <f t="shared" si="808"/>
        <v>37011</v>
      </c>
      <c r="BJ1976" s="5" t="s">
        <v>3185</v>
      </c>
    </row>
    <row r="1977" spans="1:78" ht="13" hidden="1" customHeight="1" outlineLevel="1">
      <c r="A1977" t="s">
        <v>282</v>
      </c>
      <c r="B1977" t="s">
        <v>2667</v>
      </c>
      <c r="C1977" s="1">
        <f t="shared" si="816"/>
        <v>23620</v>
      </c>
      <c r="D1977" s="5">
        <f>IF(N1977&gt;0, RANK(N1977,(N1977:P1977,Q1977:AE1977)),0)</f>
        <v>2</v>
      </c>
      <c r="E1977" s="5">
        <f>IF(O1977&gt;0,RANK(O1977,(N1977:P1977,Q1977:AE1977)),0)</f>
        <v>1</v>
      </c>
      <c r="F1977" s="5">
        <f>IF(P1977&gt;0,RANK(P1977,(N1977:P1977,Q1977:AE1977)),0)</f>
        <v>0</v>
      </c>
      <c r="G1977" s="131">
        <f t="shared" si="791"/>
        <v>4542</v>
      </c>
      <c r="H1977" s="136">
        <f t="shared" si="792"/>
        <v>0.19229466553767993</v>
      </c>
      <c r="I1977" s="2"/>
      <c r="J1977" s="2">
        <f t="shared" si="817"/>
        <v>0.39944961896697712</v>
      </c>
      <c r="K1977" s="2">
        <f t="shared" si="818"/>
        <v>0.5917442845046571</v>
      </c>
      <c r="L1977" s="2">
        <f t="shared" si="819"/>
        <v>0</v>
      </c>
      <c r="M1977" s="2">
        <f t="shared" si="820"/>
        <v>8.8060965283657255E-3</v>
      </c>
      <c r="N1977" s="63">
        <v>9435</v>
      </c>
      <c r="O1977" s="63">
        <v>13977</v>
      </c>
      <c r="P1977" s="63"/>
      <c r="Q1977" s="63">
        <v>159</v>
      </c>
      <c r="R1977" s="63"/>
      <c r="S1977" s="63">
        <v>2</v>
      </c>
      <c r="T1977" s="63"/>
      <c r="U1977" s="63"/>
      <c r="V1977" s="63"/>
      <c r="W1977" s="63">
        <v>47</v>
      </c>
      <c r="X1977" s="63"/>
      <c r="Y1977" s="63"/>
      <c r="Z1977" s="63"/>
      <c r="AA1977" s="63"/>
      <c r="AB1977" s="63"/>
      <c r="AC1977" s="63"/>
      <c r="AD1977" s="63"/>
      <c r="AE1977" s="63"/>
      <c r="AF1977" s="63"/>
      <c r="AG1977" s="63"/>
      <c r="AH1977" s="63"/>
      <c r="AI1977" s="63"/>
      <c r="AJ1977" s="63"/>
      <c r="AK1977" s="63"/>
      <c r="AL1977" s="63"/>
      <c r="AM1977" s="63"/>
      <c r="AN1977" s="63"/>
      <c r="AO1977" s="63"/>
      <c r="AP1977" s="63"/>
      <c r="AQ1977" s="63"/>
      <c r="AS1977" s="5">
        <f>IF(Q1977&gt;0,RANK(Q1977,(N1977:P1977,Q1977:AE1977)),0)</f>
        <v>3</v>
      </c>
      <c r="AT1977" s="5">
        <f>IF(R1977&gt;0,RANK(R1977,(N1977:P1977,Q1977:AE1977)),0)</f>
        <v>0</v>
      </c>
      <c r="AU1977" s="5">
        <f>IF(T1977&gt;0,RANK(T1977,(N1977:P1977,Q1977:AE1977)),0)</f>
        <v>0</v>
      </c>
      <c r="AV1977" s="5">
        <f>IF(S1977&gt;0,RANK(S1977,(N1977:P1977,Q1977:AE1977)),0)</f>
        <v>5</v>
      </c>
      <c r="AW1977" s="2">
        <f t="shared" si="821"/>
        <v>6.7315834038950044E-3</v>
      </c>
      <c r="AX1977" s="2">
        <f t="shared" si="822"/>
        <v>0</v>
      </c>
      <c r="AY1977" s="2">
        <f t="shared" si="823"/>
        <v>0</v>
      </c>
      <c r="AZ1977" s="2">
        <f t="shared" si="824"/>
        <v>8.467400508044031E-5</v>
      </c>
      <c r="BB1977" t="s">
        <v>282</v>
      </c>
      <c r="BC1977" t="s">
        <v>2667</v>
      </c>
      <c r="BF1977" s="111">
        <v>37</v>
      </c>
      <c r="BG1977" s="113">
        <v>13</v>
      </c>
      <c r="BH1977" s="117">
        <f t="shared" si="808"/>
        <v>37013</v>
      </c>
      <c r="BJ1977" s="5" t="s">
        <v>3185</v>
      </c>
    </row>
    <row r="1978" spans="1:78" ht="13" hidden="1" customHeight="1" outlineLevel="1">
      <c r="A1978" t="s">
        <v>979</v>
      </c>
      <c r="B1978" t="s">
        <v>2667</v>
      </c>
      <c r="C1978" s="1">
        <f t="shared" si="816"/>
        <v>10123</v>
      </c>
      <c r="D1978" s="5">
        <f>IF(N1978&gt;0, RANK(N1978,(N1978:P1978,Q1978:AE1978)),0)</f>
        <v>1</v>
      </c>
      <c r="E1978" s="5">
        <f>IF(O1978&gt;0,RANK(O1978,(N1978:P1978,Q1978:AE1978)),0)</f>
        <v>2</v>
      </c>
      <c r="F1978" s="5">
        <f>IF(P1978&gt;0,RANK(P1978,(N1978:P1978,Q1978:AE1978)),0)</f>
        <v>0</v>
      </c>
      <c r="G1978" s="131">
        <f t="shared" si="791"/>
        <v>3308</v>
      </c>
      <c r="H1978" s="136">
        <f t="shared" si="792"/>
        <v>0.32678059863676778</v>
      </c>
      <c r="I1978" s="2"/>
      <c r="J1978" s="2">
        <f t="shared" si="817"/>
        <v>0.66136520794230957</v>
      </c>
      <c r="K1978" s="2">
        <f t="shared" si="818"/>
        <v>0.33458460930554185</v>
      </c>
      <c r="L1978" s="2">
        <f t="shared" si="819"/>
        <v>0</v>
      </c>
      <c r="M1978" s="2">
        <f t="shared" si="820"/>
        <v>4.0501827521485789E-3</v>
      </c>
      <c r="N1978" s="63">
        <v>6695</v>
      </c>
      <c r="O1978" s="63">
        <v>3387</v>
      </c>
      <c r="P1978" s="63"/>
      <c r="Q1978" s="63">
        <v>37</v>
      </c>
      <c r="R1978" s="63"/>
      <c r="S1978" s="63">
        <v>0</v>
      </c>
      <c r="T1978" s="63"/>
      <c r="U1978" s="63"/>
      <c r="V1978" s="63"/>
      <c r="W1978" s="63">
        <v>4</v>
      </c>
      <c r="X1978" s="63"/>
      <c r="Y1978" s="63"/>
      <c r="Z1978" s="63"/>
      <c r="AA1978" s="63"/>
      <c r="AB1978" s="63"/>
      <c r="AC1978" s="63"/>
      <c r="AD1978" s="63"/>
      <c r="AE1978" s="63"/>
      <c r="AF1978" s="63"/>
      <c r="AG1978" s="63"/>
      <c r="AH1978" s="63"/>
      <c r="AI1978" s="63"/>
      <c r="AJ1978" s="63"/>
      <c r="AK1978" s="63"/>
      <c r="AL1978" s="63"/>
      <c r="AM1978" s="63"/>
      <c r="AN1978" s="63"/>
      <c r="AO1978" s="63"/>
      <c r="AP1978" s="63"/>
      <c r="AQ1978" s="63"/>
      <c r="AS1978" s="5">
        <f>IF(Q1978&gt;0,RANK(Q1978,(N1978:P1978,Q1978:AE1978)),0)</f>
        <v>3</v>
      </c>
      <c r="AT1978" s="5">
        <f>IF(R1978&gt;0,RANK(R1978,(N1978:P1978,Q1978:AE1978)),0)</f>
        <v>0</v>
      </c>
      <c r="AU1978" s="5">
        <f>IF(T1978&gt;0,RANK(T1978,(N1978:P1978,Q1978:AE1978)),0)</f>
        <v>0</v>
      </c>
      <c r="AV1978" s="5">
        <f>IF(S1978&gt;0,RANK(S1978,(N1978:P1978,Q1978:AE1978)),0)</f>
        <v>0</v>
      </c>
      <c r="AW1978" s="2">
        <f t="shared" si="821"/>
        <v>3.6550429714511507E-3</v>
      </c>
      <c r="AX1978" s="2">
        <f t="shared" si="822"/>
        <v>0</v>
      </c>
      <c r="AY1978" s="2">
        <f t="shared" si="823"/>
        <v>0</v>
      </c>
      <c r="AZ1978" s="2">
        <f t="shared" si="824"/>
        <v>0</v>
      </c>
      <c r="BB1978" t="s">
        <v>979</v>
      </c>
      <c r="BC1978" t="s">
        <v>2667</v>
      </c>
      <c r="BD1978">
        <v>1</v>
      </c>
      <c r="BF1978" s="111">
        <v>37</v>
      </c>
      <c r="BG1978" s="113">
        <v>15</v>
      </c>
      <c r="BH1978" s="117">
        <f t="shared" si="808"/>
        <v>37015</v>
      </c>
      <c r="BJ1978" s="5" t="s">
        <v>3185</v>
      </c>
    </row>
    <row r="1979" spans="1:78" ht="13" hidden="1" customHeight="1" outlineLevel="1">
      <c r="A1979" t="s">
        <v>1705</v>
      </c>
      <c r="B1979" t="s">
        <v>2667</v>
      </c>
      <c r="C1979" s="1">
        <f t="shared" si="816"/>
        <v>15957</v>
      </c>
      <c r="D1979" s="5">
        <f>IF(N1979&gt;0, RANK(N1979,(N1979:P1979,Q1979:AE1979)),0)</f>
        <v>1</v>
      </c>
      <c r="E1979" s="5">
        <f>IF(O1979&gt;0,RANK(O1979,(N1979:P1979,Q1979:AE1979)),0)</f>
        <v>2</v>
      </c>
      <c r="F1979" s="5">
        <f>IF(P1979&gt;0,RANK(P1979,(N1979:P1979,Q1979:AE1979)),0)</f>
        <v>0</v>
      </c>
      <c r="G1979" s="131">
        <f t="shared" si="791"/>
        <v>314</v>
      </c>
      <c r="H1979" s="136">
        <f t="shared" si="792"/>
        <v>1.9677884314094129E-2</v>
      </c>
      <c r="I1979" s="2"/>
      <c r="J1979" s="2">
        <f t="shared" si="817"/>
        <v>0.50523281318543589</v>
      </c>
      <c r="K1979" s="2">
        <f t="shared" si="818"/>
        <v>0.48555492887134172</v>
      </c>
      <c r="L1979" s="2">
        <f t="shared" si="819"/>
        <v>0</v>
      </c>
      <c r="M1979" s="2">
        <f t="shared" si="820"/>
        <v>9.2122579432223906E-3</v>
      </c>
      <c r="N1979" s="63">
        <v>8062</v>
      </c>
      <c r="O1979" s="63">
        <v>7748</v>
      </c>
      <c r="P1979" s="63"/>
      <c r="Q1979" s="63">
        <v>121</v>
      </c>
      <c r="R1979" s="63"/>
      <c r="S1979" s="63">
        <v>0</v>
      </c>
      <c r="T1979" s="63"/>
      <c r="U1979" s="63"/>
      <c r="V1979" s="63"/>
      <c r="W1979" s="63">
        <v>26</v>
      </c>
      <c r="X1979" s="63"/>
      <c r="Y1979" s="63"/>
      <c r="Z1979" s="63"/>
      <c r="AA1979" s="63"/>
      <c r="AB1979" s="63"/>
      <c r="AC1979" s="63"/>
      <c r="AD1979" s="63"/>
      <c r="AE1979" s="63"/>
      <c r="AF1979" s="63"/>
      <c r="AG1979" s="63"/>
      <c r="AH1979" s="63"/>
      <c r="AI1979" s="63"/>
      <c r="AJ1979" s="63"/>
      <c r="AK1979" s="63"/>
      <c r="AL1979" s="63"/>
      <c r="AM1979" s="63"/>
      <c r="AN1979" s="63"/>
      <c r="AO1979" s="63"/>
      <c r="AP1979" s="63"/>
      <c r="AQ1979" s="63"/>
      <c r="AS1979" s="5">
        <f>IF(Q1979&gt;0,RANK(Q1979,(N1979:P1979,Q1979:AE1979)),0)</f>
        <v>3</v>
      </c>
      <c r="AT1979" s="5">
        <f>IF(R1979&gt;0,RANK(R1979,(N1979:P1979,Q1979:AE1979)),0)</f>
        <v>0</v>
      </c>
      <c r="AU1979" s="5">
        <f>IF(T1979&gt;0,RANK(T1979,(N1979:P1979,Q1979:AE1979)),0)</f>
        <v>0</v>
      </c>
      <c r="AV1979" s="5">
        <f>IF(S1979&gt;0,RANK(S1979,(N1979:P1979,Q1979:AE1979)),0)</f>
        <v>0</v>
      </c>
      <c r="AW1979" s="2">
        <f t="shared" si="821"/>
        <v>7.5828789872783107E-3</v>
      </c>
      <c r="AX1979" s="2">
        <f t="shared" si="822"/>
        <v>0</v>
      </c>
      <c r="AY1979" s="2">
        <f t="shared" si="823"/>
        <v>0</v>
      </c>
      <c r="AZ1979" s="2">
        <f t="shared" si="824"/>
        <v>0</v>
      </c>
      <c r="BB1979" t="s">
        <v>1705</v>
      </c>
      <c r="BC1979" t="s">
        <v>2667</v>
      </c>
      <c r="BD1979">
        <v>7</v>
      </c>
      <c r="BF1979" s="111">
        <v>37</v>
      </c>
      <c r="BG1979" s="113">
        <v>17</v>
      </c>
      <c r="BH1979" s="117">
        <f t="shared" si="808"/>
        <v>37017</v>
      </c>
      <c r="BJ1979" s="5" t="s">
        <v>3185</v>
      </c>
    </row>
    <row r="1980" spans="1:78" ht="13" hidden="1" customHeight="1" outlineLevel="1">
      <c r="A1980" t="s">
        <v>1817</v>
      </c>
      <c r="B1980" t="s">
        <v>2667</v>
      </c>
      <c r="C1980" s="1">
        <f t="shared" si="816"/>
        <v>57362</v>
      </c>
      <c r="D1980" s="5">
        <f>IF(N1980&gt;0, RANK(N1980,(N1980:P1980,Q1980:AE1980)),0)</f>
        <v>2</v>
      </c>
      <c r="E1980" s="5">
        <f>IF(O1980&gt;0,RANK(O1980,(N1980:P1980,Q1980:AE1980)),0)</f>
        <v>1</v>
      </c>
      <c r="F1980" s="5">
        <f>IF(P1980&gt;0,RANK(P1980,(N1980:P1980,Q1980:AE1980)),0)</f>
        <v>0</v>
      </c>
      <c r="G1980" s="131">
        <f t="shared" si="791"/>
        <v>12705</v>
      </c>
      <c r="H1980" s="136">
        <f t="shared" si="792"/>
        <v>0.22148809316272097</v>
      </c>
      <c r="I1980" s="2"/>
      <c r="J1980" s="2">
        <f t="shared" si="817"/>
        <v>0.38419162511767374</v>
      </c>
      <c r="K1980" s="2">
        <f t="shared" si="818"/>
        <v>0.60567971828039469</v>
      </c>
      <c r="L1980" s="2">
        <f t="shared" si="819"/>
        <v>0</v>
      </c>
      <c r="M1980" s="2">
        <f t="shared" si="820"/>
        <v>1.0128656601931518E-2</v>
      </c>
      <c r="N1980" s="63">
        <v>22038</v>
      </c>
      <c r="O1980" s="63">
        <v>34743</v>
      </c>
      <c r="P1980" s="63"/>
      <c r="Q1980" s="63">
        <v>469</v>
      </c>
      <c r="R1980" s="63"/>
      <c r="S1980" s="63">
        <v>4</v>
      </c>
      <c r="T1980" s="63"/>
      <c r="U1980" s="63"/>
      <c r="V1980" s="63"/>
      <c r="W1980" s="63">
        <v>108</v>
      </c>
      <c r="X1980" s="63"/>
      <c r="Y1980" s="63"/>
      <c r="Z1980" s="63"/>
      <c r="AA1980" s="63"/>
      <c r="AB1980" s="63"/>
      <c r="AC1980" s="63"/>
      <c r="AD1980" s="63"/>
      <c r="AE1980" s="63"/>
      <c r="AF1980" s="63"/>
      <c r="AG1980" s="63"/>
      <c r="AH1980" s="63"/>
      <c r="AI1980" s="63"/>
      <c r="AJ1980" s="63"/>
      <c r="AK1980" s="63"/>
      <c r="AL1980" s="63"/>
      <c r="AM1980" s="63"/>
      <c r="AN1980" s="63"/>
      <c r="AO1980" s="63"/>
      <c r="AP1980" s="63"/>
      <c r="AQ1980" s="63"/>
      <c r="AS1980" s="5">
        <f>IF(Q1980&gt;0,RANK(Q1980,(N1980:P1980,Q1980:AE1980)),0)</f>
        <v>3</v>
      </c>
      <c r="AT1980" s="5">
        <f>IF(R1980&gt;0,RANK(R1980,(N1980:P1980,Q1980:AE1980)),0)</f>
        <v>0</v>
      </c>
      <c r="AU1980" s="5">
        <f>IF(T1980&gt;0,RANK(T1980,(N1980:P1980,Q1980:AE1980)),0)</f>
        <v>0</v>
      </c>
      <c r="AV1980" s="5">
        <f>IF(S1980&gt;0,RANK(S1980,(N1980:P1980,Q1980:AE1980)),0)</f>
        <v>5</v>
      </c>
      <c r="AW1980" s="2">
        <f t="shared" si="821"/>
        <v>8.1761444858965866E-3</v>
      </c>
      <c r="AX1980" s="2">
        <f t="shared" si="822"/>
        <v>0</v>
      </c>
      <c r="AY1980" s="2">
        <f t="shared" si="823"/>
        <v>0</v>
      </c>
      <c r="AZ1980" s="2">
        <f t="shared" si="824"/>
        <v>6.9732575572678781E-5</v>
      </c>
      <c r="BB1980" t="s">
        <v>1817</v>
      </c>
      <c r="BC1980" t="s">
        <v>2667</v>
      </c>
      <c r="BD1980">
        <v>7</v>
      </c>
      <c r="BF1980" s="111">
        <v>37</v>
      </c>
      <c r="BG1980" s="113">
        <v>19</v>
      </c>
      <c r="BH1980" s="117">
        <f t="shared" si="808"/>
        <v>37019</v>
      </c>
      <c r="BJ1980" s="5" t="s">
        <v>3185</v>
      </c>
    </row>
    <row r="1981" spans="1:78" ht="13" hidden="1" customHeight="1" outlineLevel="1">
      <c r="A1981" t="s">
        <v>1566</v>
      </c>
      <c r="B1981" t="s">
        <v>2667</v>
      </c>
      <c r="C1981" s="1">
        <f t="shared" si="816"/>
        <v>127696</v>
      </c>
      <c r="D1981" s="5">
        <f>IF(N1981&gt;0, RANK(N1981,(N1981:P1981,Q1981:AE1981)),0)</f>
        <v>1</v>
      </c>
      <c r="E1981" s="5">
        <f>IF(O1981&gt;0,RANK(O1981,(N1981:P1981,Q1981:AE1981)),0)</f>
        <v>2</v>
      </c>
      <c r="F1981" s="5">
        <f>IF(P1981&gt;0,RANK(P1981,(N1981:P1981,Q1981:AE1981)),0)</f>
        <v>0</v>
      </c>
      <c r="G1981" s="131">
        <f t="shared" si="791"/>
        <v>15924</v>
      </c>
      <c r="H1981" s="136">
        <f t="shared" si="792"/>
        <v>0.12470241824332791</v>
      </c>
      <c r="I1981" s="2"/>
      <c r="J1981" s="2">
        <f t="shared" si="817"/>
        <v>0.5530713569728104</v>
      </c>
      <c r="K1981" s="2">
        <f t="shared" si="818"/>
        <v>0.42836893872948251</v>
      </c>
      <c r="L1981" s="2">
        <f t="shared" si="819"/>
        <v>0</v>
      </c>
      <c r="M1981" s="2">
        <f t="shared" si="820"/>
        <v>1.8559704297707091E-2</v>
      </c>
      <c r="N1981" s="63">
        <v>70625</v>
      </c>
      <c r="O1981" s="63">
        <v>54701</v>
      </c>
      <c r="P1981" s="63"/>
      <c r="Q1981" s="63">
        <v>1721</v>
      </c>
      <c r="R1981" s="63"/>
      <c r="S1981" s="63">
        <v>13</v>
      </c>
      <c r="T1981" s="63"/>
      <c r="U1981" s="63"/>
      <c r="V1981" s="63"/>
      <c r="W1981" s="63">
        <v>636</v>
      </c>
      <c r="X1981" s="63"/>
      <c r="Y1981" s="63"/>
      <c r="Z1981" s="63"/>
      <c r="AA1981" s="63"/>
      <c r="AB1981" s="63"/>
      <c r="AC1981" s="63"/>
      <c r="AD1981" s="63"/>
      <c r="AE1981" s="63"/>
      <c r="AF1981" s="63"/>
      <c r="AG1981" s="63"/>
      <c r="AH1981" s="63"/>
      <c r="AI1981" s="63"/>
      <c r="AJ1981" s="63"/>
      <c r="AK1981" s="63"/>
      <c r="AL1981" s="63"/>
      <c r="AM1981" s="63"/>
      <c r="AN1981" s="63"/>
      <c r="AO1981" s="63"/>
      <c r="AP1981" s="63"/>
      <c r="AQ1981" s="63"/>
      <c r="AS1981" s="5">
        <f>IF(Q1981&gt;0,RANK(Q1981,(N1981:P1981,Q1981:AE1981)),0)</f>
        <v>3</v>
      </c>
      <c r="AT1981" s="5">
        <f>IF(R1981&gt;0,RANK(R1981,(N1981:P1981,Q1981:AE1981)),0)</f>
        <v>0</v>
      </c>
      <c r="AU1981" s="5">
        <f>IF(T1981&gt;0,RANK(T1981,(N1981:P1981,Q1981:AE1981)),0)</f>
        <v>0</v>
      </c>
      <c r="AV1981" s="5">
        <f>IF(S1981&gt;0,RANK(S1981,(N1981:P1981,Q1981:AE1981)),0)</f>
        <v>5</v>
      </c>
      <c r="AW1981" s="2">
        <f t="shared" si="821"/>
        <v>1.3477321137702043E-2</v>
      </c>
      <c r="AX1981" s="2">
        <f t="shared" si="822"/>
        <v>0</v>
      </c>
      <c r="AY1981" s="2">
        <f t="shared" si="823"/>
        <v>0</v>
      </c>
      <c r="AZ1981" s="2">
        <f t="shared" si="824"/>
        <v>1.0180428517729607E-4</v>
      </c>
      <c r="BB1981" t="s">
        <v>1566</v>
      </c>
      <c r="BC1981" t="s">
        <v>2667</v>
      </c>
      <c r="BF1981" s="111">
        <v>37</v>
      </c>
      <c r="BG1981" s="113">
        <v>21</v>
      </c>
      <c r="BH1981" s="117">
        <f t="shared" si="808"/>
        <v>37021</v>
      </c>
      <c r="BJ1981" s="5" t="s">
        <v>3185</v>
      </c>
    </row>
    <row r="1982" spans="1:78" ht="13" hidden="1" customHeight="1" outlineLevel="1">
      <c r="A1982" t="s">
        <v>2948</v>
      </c>
      <c r="B1982" t="s">
        <v>2667</v>
      </c>
      <c r="C1982" s="1">
        <f t="shared" si="816"/>
        <v>36544</v>
      </c>
      <c r="D1982" s="5">
        <f>IF(N1982&gt;0, RANK(N1982,(N1982:P1982,Q1982:AE1982)),0)</f>
        <v>2</v>
      </c>
      <c r="E1982" s="5">
        <f>IF(O1982&gt;0,RANK(O1982,(N1982:P1982,Q1982:AE1982)),0)</f>
        <v>1</v>
      </c>
      <c r="F1982" s="5">
        <f>IF(P1982&gt;0,RANK(P1982,(N1982:P1982,Q1982:AE1982)),0)</f>
        <v>0</v>
      </c>
      <c r="G1982" s="131">
        <f t="shared" si="791"/>
        <v>8566</v>
      </c>
      <c r="H1982" s="136">
        <f t="shared" si="792"/>
        <v>0.23440236427320491</v>
      </c>
      <c r="I1982" s="2"/>
      <c r="J1982" s="2">
        <f t="shared" si="817"/>
        <v>0.37491790718038531</v>
      </c>
      <c r="K1982" s="2">
        <f t="shared" si="818"/>
        <v>0.60932027145359025</v>
      </c>
      <c r="L1982" s="2">
        <f t="shared" si="819"/>
        <v>0</v>
      </c>
      <c r="M1982" s="2">
        <f t="shared" si="820"/>
        <v>1.5761821366024442E-2</v>
      </c>
      <c r="N1982" s="63">
        <v>13701</v>
      </c>
      <c r="O1982" s="63">
        <v>22267</v>
      </c>
      <c r="P1982" s="63"/>
      <c r="Q1982" s="63">
        <v>444</v>
      </c>
      <c r="R1982" s="63"/>
      <c r="S1982" s="63">
        <v>4</v>
      </c>
      <c r="T1982" s="63"/>
      <c r="U1982" s="63"/>
      <c r="V1982" s="63"/>
      <c r="W1982" s="63">
        <v>128</v>
      </c>
      <c r="X1982" s="63"/>
      <c r="Y1982" s="63"/>
      <c r="Z1982" s="63"/>
      <c r="AA1982" s="63"/>
      <c r="AB1982" s="63"/>
      <c r="AC1982" s="63"/>
      <c r="AD1982" s="63"/>
      <c r="AE1982" s="63"/>
      <c r="AF1982" s="63"/>
      <c r="AG1982" s="63"/>
      <c r="AH1982" s="63"/>
      <c r="AI1982" s="63"/>
      <c r="AJ1982" s="63"/>
      <c r="AK1982" s="63"/>
      <c r="AL1982" s="63"/>
      <c r="AM1982" s="63"/>
      <c r="AN1982" s="63"/>
      <c r="AO1982" s="63"/>
      <c r="AP1982" s="63"/>
      <c r="AQ1982" s="63"/>
      <c r="AS1982" s="5">
        <f>IF(Q1982&gt;0,RANK(Q1982,(N1982:P1982,Q1982:AE1982)),0)</f>
        <v>3</v>
      </c>
      <c r="AT1982" s="5">
        <f>IF(R1982&gt;0,RANK(R1982,(N1982:P1982,Q1982:AE1982)),0)</f>
        <v>0</v>
      </c>
      <c r="AU1982" s="5">
        <f>IF(T1982&gt;0,RANK(T1982,(N1982:P1982,Q1982:AE1982)),0)</f>
        <v>0</v>
      </c>
      <c r="AV1982" s="5">
        <f>IF(S1982&gt;0,RANK(S1982,(N1982:P1982,Q1982:AE1982)),0)</f>
        <v>5</v>
      </c>
      <c r="AW1982" s="2">
        <f t="shared" si="821"/>
        <v>1.2149737302977233E-2</v>
      </c>
      <c r="AX1982" s="2">
        <f t="shared" si="822"/>
        <v>0</v>
      </c>
      <c r="AY1982" s="2">
        <f t="shared" si="823"/>
        <v>0</v>
      </c>
      <c r="AZ1982" s="2">
        <f t="shared" si="824"/>
        <v>1.0945709281961471E-4</v>
      </c>
      <c r="BB1982" t="s">
        <v>2948</v>
      </c>
      <c r="BC1982" t="s">
        <v>2667</v>
      </c>
      <c r="BD1982">
        <v>11</v>
      </c>
      <c r="BF1982" s="111">
        <v>37</v>
      </c>
      <c r="BG1982" s="113">
        <v>23</v>
      </c>
      <c r="BH1982" s="117">
        <f t="shared" si="808"/>
        <v>37023</v>
      </c>
      <c r="BJ1982" s="5" t="s">
        <v>3185</v>
      </c>
    </row>
    <row r="1983" spans="1:78" ht="13" hidden="1" customHeight="1" outlineLevel="1">
      <c r="A1983" t="s">
        <v>2685</v>
      </c>
      <c r="B1983" t="s">
        <v>2667</v>
      </c>
      <c r="C1983" s="1">
        <f t="shared" si="816"/>
        <v>83566</v>
      </c>
      <c r="D1983" s="5">
        <f>IF(N1983&gt;0, RANK(N1983,(N1983:P1983,Q1983:AE1983)),0)</f>
        <v>2</v>
      </c>
      <c r="E1983" s="5">
        <f>IF(O1983&gt;0,RANK(O1983,(N1983:P1983,Q1983:AE1983)),0)</f>
        <v>1</v>
      </c>
      <c r="F1983" s="5">
        <f>IF(P1983&gt;0,RANK(P1983,(N1983:P1983,Q1983:AE1983)),0)</f>
        <v>0</v>
      </c>
      <c r="G1983" s="131">
        <f t="shared" si="791"/>
        <v>16708</v>
      </c>
      <c r="H1983" s="136">
        <f t="shared" si="792"/>
        <v>0.19993777373572985</v>
      </c>
      <c r="I1983" s="2"/>
      <c r="J1983" s="2">
        <f t="shared" si="817"/>
        <v>0.39309049134815593</v>
      </c>
      <c r="K1983" s="2">
        <f t="shared" si="818"/>
        <v>0.59302826508388584</v>
      </c>
      <c r="L1983" s="2">
        <f t="shared" si="819"/>
        <v>0</v>
      </c>
      <c r="M1983" s="2">
        <f t="shared" si="820"/>
        <v>1.3881243567958279E-2</v>
      </c>
      <c r="N1983" s="63">
        <v>32849</v>
      </c>
      <c r="O1983" s="63">
        <v>49557</v>
      </c>
      <c r="P1983" s="63"/>
      <c r="Q1983" s="63">
        <v>887</v>
      </c>
      <c r="R1983" s="63"/>
      <c r="S1983" s="63">
        <v>12</v>
      </c>
      <c r="T1983" s="63"/>
      <c r="U1983" s="63"/>
      <c r="V1983" s="63"/>
      <c r="W1983" s="63">
        <v>261</v>
      </c>
      <c r="X1983" s="63"/>
      <c r="Y1983" s="63"/>
      <c r="Z1983" s="63"/>
      <c r="AA1983" s="63"/>
      <c r="AB1983" s="63"/>
      <c r="AC1983" s="63"/>
      <c r="AD1983" s="63"/>
      <c r="AE1983" s="63"/>
      <c r="AF1983" s="63"/>
      <c r="AG1983" s="63"/>
      <c r="AH1983" s="63"/>
      <c r="AI1983" s="63"/>
      <c r="AJ1983" s="63"/>
      <c r="AK1983" s="63"/>
      <c r="AL1983" s="63"/>
      <c r="AM1983" s="63"/>
      <c r="AN1983" s="63"/>
      <c r="AO1983" s="63"/>
      <c r="AP1983" s="63"/>
      <c r="AQ1983" s="63"/>
      <c r="AS1983" s="5">
        <f>IF(Q1983&gt;0,RANK(Q1983,(N1983:P1983,Q1983:AE1983)),0)</f>
        <v>3</v>
      </c>
      <c r="AT1983" s="5">
        <f>IF(R1983&gt;0,RANK(R1983,(N1983:P1983,Q1983:AE1983)),0)</f>
        <v>0</v>
      </c>
      <c r="AU1983" s="5">
        <f>IF(T1983&gt;0,RANK(T1983,(N1983:P1983,Q1983:AE1983)),0)</f>
        <v>0</v>
      </c>
      <c r="AV1983" s="5">
        <f>IF(S1983&gt;0,RANK(S1983,(N1983:P1983,Q1983:AE1983)),0)</f>
        <v>5</v>
      </c>
      <c r="AW1983" s="2">
        <f t="shared" si="821"/>
        <v>1.061436469377498E-2</v>
      </c>
      <c r="AX1983" s="2">
        <f t="shared" si="822"/>
        <v>0</v>
      </c>
      <c r="AY1983" s="2">
        <f t="shared" si="823"/>
        <v>0</v>
      </c>
      <c r="AZ1983" s="2">
        <f t="shared" si="824"/>
        <v>1.4359907139267167E-4</v>
      </c>
      <c r="BB1983" t="s">
        <v>2685</v>
      </c>
      <c r="BC1983" t="s">
        <v>2667</v>
      </c>
      <c r="BF1983" s="111">
        <v>37</v>
      </c>
      <c r="BG1983" s="113">
        <v>25</v>
      </c>
      <c r="BH1983" s="117">
        <f t="shared" si="808"/>
        <v>37025</v>
      </c>
      <c r="BJ1983" s="5" t="s">
        <v>3185</v>
      </c>
    </row>
    <row r="1984" spans="1:78" ht="13" hidden="1" customHeight="1" outlineLevel="1">
      <c r="A1984" t="s">
        <v>320</v>
      </c>
      <c r="B1984" t="s">
        <v>2667</v>
      </c>
      <c r="C1984" s="1">
        <f t="shared" si="816"/>
        <v>34732</v>
      </c>
      <c r="D1984" s="5">
        <f>IF(N1984&gt;0, RANK(N1984,(N1984:P1984,Q1984:AE1984)),0)</f>
        <v>2</v>
      </c>
      <c r="E1984" s="5">
        <f>IF(O1984&gt;0,RANK(O1984,(N1984:P1984,Q1984:AE1984)),0)</f>
        <v>1</v>
      </c>
      <c r="F1984" s="5">
        <f>IF(P1984&gt;0,RANK(P1984,(N1984:P1984,Q1984:AE1984)),0)</f>
        <v>0</v>
      </c>
      <c r="G1984" s="131">
        <f t="shared" si="791"/>
        <v>12331</v>
      </c>
      <c r="H1984" s="136">
        <f t="shared" si="792"/>
        <v>0.35503282275711162</v>
      </c>
      <c r="I1984" s="2"/>
      <c r="J1984" s="2">
        <f t="shared" si="817"/>
        <v>0.31377404122998964</v>
      </c>
      <c r="K1984" s="2">
        <f t="shared" si="818"/>
        <v>0.66880686398710121</v>
      </c>
      <c r="L1984" s="2">
        <f t="shared" si="819"/>
        <v>0</v>
      </c>
      <c r="M1984" s="2">
        <f t="shared" si="820"/>
        <v>1.741909478290915E-2</v>
      </c>
      <c r="N1984" s="63">
        <v>10898</v>
      </c>
      <c r="O1984" s="63">
        <v>23229</v>
      </c>
      <c r="P1984" s="63"/>
      <c r="Q1984" s="63">
        <v>479</v>
      </c>
      <c r="R1984" s="63"/>
      <c r="S1984" s="63">
        <v>15</v>
      </c>
      <c r="T1984" s="63"/>
      <c r="U1984" s="63"/>
      <c r="V1984" s="63"/>
      <c r="W1984" s="63">
        <v>111</v>
      </c>
      <c r="X1984" s="63"/>
      <c r="Y1984" s="63"/>
      <c r="Z1984" s="63"/>
      <c r="AA1984" s="63"/>
      <c r="AB1984" s="63"/>
      <c r="AC1984" s="63"/>
      <c r="AD1984" s="63"/>
      <c r="AE1984" s="63"/>
      <c r="AF1984" s="63"/>
      <c r="AG1984" s="63"/>
      <c r="AH1984" s="63"/>
      <c r="AI1984" s="63"/>
      <c r="AJ1984" s="63"/>
      <c r="AK1984" s="63"/>
      <c r="AL1984" s="63"/>
      <c r="AM1984" s="63"/>
      <c r="AN1984" s="63"/>
      <c r="AO1984" s="63"/>
      <c r="AP1984" s="63"/>
      <c r="AQ1984" s="63"/>
      <c r="AS1984" s="5">
        <f>IF(Q1984&gt;0,RANK(Q1984,(N1984:P1984,Q1984:AE1984)),0)</f>
        <v>3</v>
      </c>
      <c r="AT1984" s="5">
        <f>IF(R1984&gt;0,RANK(R1984,(N1984:P1984,Q1984:AE1984)),0)</f>
        <v>0</v>
      </c>
      <c r="AU1984" s="5">
        <f>IF(T1984&gt;0,RANK(T1984,(N1984:P1984,Q1984:AE1984)),0)</f>
        <v>0</v>
      </c>
      <c r="AV1984" s="5">
        <f>IF(S1984&gt;0,RANK(S1984,(N1984:P1984,Q1984:AE1984)),0)</f>
        <v>5</v>
      </c>
      <c r="AW1984" s="2">
        <f t="shared" si="821"/>
        <v>1.3791316365311529E-2</v>
      </c>
      <c r="AX1984" s="2">
        <f t="shared" si="822"/>
        <v>0</v>
      </c>
      <c r="AY1984" s="2">
        <f t="shared" si="823"/>
        <v>0</v>
      </c>
      <c r="AZ1984" s="2">
        <f t="shared" si="824"/>
        <v>4.3187838304733388E-4</v>
      </c>
      <c r="BB1984" t="s">
        <v>320</v>
      </c>
      <c r="BC1984" t="s">
        <v>2667</v>
      </c>
      <c r="BD1984">
        <v>11</v>
      </c>
      <c r="BF1984" s="111">
        <v>37</v>
      </c>
      <c r="BG1984" s="113">
        <v>27</v>
      </c>
      <c r="BH1984" s="117">
        <f t="shared" si="808"/>
        <v>37027</v>
      </c>
      <c r="BJ1984" s="5" t="s">
        <v>3185</v>
      </c>
    </row>
    <row r="1985" spans="1:62" ht="13" hidden="1" customHeight="1" outlineLevel="1">
      <c r="A1985" t="s">
        <v>1613</v>
      </c>
      <c r="B1985" t="s">
        <v>2667</v>
      </c>
      <c r="C1985" s="1">
        <f t="shared" si="816"/>
        <v>4704</v>
      </c>
      <c r="D1985" s="5">
        <f>IF(N1985&gt;0, RANK(N1985,(N1985:P1985,Q1985:AE1985)),0)</f>
        <v>2</v>
      </c>
      <c r="E1985" s="5">
        <f>IF(O1985&gt;0,RANK(O1985,(N1985:P1985,Q1985:AE1985)),0)</f>
        <v>1</v>
      </c>
      <c r="F1985" s="5">
        <f>IF(P1985&gt;0,RANK(P1985,(N1985:P1985,Q1985:AE1985)),0)</f>
        <v>0</v>
      </c>
      <c r="G1985" s="131">
        <f t="shared" si="791"/>
        <v>1601</v>
      </c>
      <c r="H1985" s="136">
        <f t="shared" si="792"/>
        <v>0.34034863945578231</v>
      </c>
      <c r="I1985" s="2"/>
      <c r="J1985" s="2">
        <f t="shared" si="817"/>
        <v>0.320578231292517</v>
      </c>
      <c r="K1985" s="2">
        <f t="shared" si="818"/>
        <v>0.66092687074829937</v>
      </c>
      <c r="L1985" s="2">
        <f t="shared" si="819"/>
        <v>0</v>
      </c>
      <c r="M1985" s="2">
        <f t="shared" si="820"/>
        <v>1.8494897959183687E-2</v>
      </c>
      <c r="N1985" s="63">
        <v>1508</v>
      </c>
      <c r="O1985" s="63">
        <v>3109</v>
      </c>
      <c r="P1985" s="63"/>
      <c r="Q1985" s="63">
        <v>72</v>
      </c>
      <c r="R1985" s="63"/>
      <c r="S1985" s="63">
        <v>3</v>
      </c>
      <c r="T1985" s="63"/>
      <c r="U1985" s="63"/>
      <c r="V1985" s="63"/>
      <c r="W1985" s="63">
        <v>12</v>
      </c>
      <c r="X1985" s="63"/>
      <c r="Y1985" s="63"/>
      <c r="Z1985" s="63"/>
      <c r="AA1985" s="63"/>
      <c r="AB1985" s="63"/>
      <c r="AC1985" s="63"/>
      <c r="AD1985" s="63"/>
      <c r="AE1985" s="63"/>
      <c r="AF1985" s="63"/>
      <c r="AG1985" s="63"/>
      <c r="AH1985" s="63"/>
      <c r="AI1985" s="63"/>
      <c r="AJ1985" s="63"/>
      <c r="AK1985" s="63"/>
      <c r="AL1985" s="63"/>
      <c r="AM1985" s="63"/>
      <c r="AN1985" s="63"/>
      <c r="AO1985" s="63"/>
      <c r="AP1985" s="63"/>
      <c r="AQ1985" s="63"/>
      <c r="AS1985" s="5">
        <f>IF(Q1985&gt;0,RANK(Q1985,(N1985:P1985,Q1985:AE1985)),0)</f>
        <v>3</v>
      </c>
      <c r="AT1985" s="5">
        <f>IF(R1985&gt;0,RANK(R1985,(N1985:P1985,Q1985:AE1985)),0)</f>
        <v>0</v>
      </c>
      <c r="AU1985" s="5">
        <f>IF(T1985&gt;0,RANK(T1985,(N1985:P1985,Q1985:AE1985)),0)</f>
        <v>0</v>
      </c>
      <c r="AV1985" s="5">
        <f>IF(S1985&gt;0,RANK(S1985,(N1985:P1985,Q1985:AE1985)),0)</f>
        <v>5</v>
      </c>
      <c r="AW1985" s="2">
        <f t="shared" si="821"/>
        <v>1.5306122448979591E-2</v>
      </c>
      <c r="AX1985" s="2">
        <f t="shared" si="822"/>
        <v>0</v>
      </c>
      <c r="AY1985" s="2">
        <f t="shared" si="823"/>
        <v>0</v>
      </c>
      <c r="AZ1985" s="2">
        <f t="shared" si="824"/>
        <v>6.3775510204081628E-4</v>
      </c>
      <c r="BB1985" t="s">
        <v>1613</v>
      </c>
      <c r="BC1985" t="s">
        <v>2667</v>
      </c>
      <c r="BD1985">
        <v>3</v>
      </c>
      <c r="BF1985" s="111">
        <v>37</v>
      </c>
      <c r="BG1985" s="113">
        <v>29</v>
      </c>
      <c r="BH1985" s="117">
        <f t="shared" si="808"/>
        <v>37029</v>
      </c>
      <c r="BJ1985" s="5" t="s">
        <v>3185</v>
      </c>
    </row>
    <row r="1986" spans="1:62" ht="13" hidden="1" customHeight="1" outlineLevel="1">
      <c r="A1986" t="s">
        <v>246</v>
      </c>
      <c r="B1986" t="s">
        <v>2667</v>
      </c>
      <c r="C1986" s="1">
        <f t="shared" si="816"/>
        <v>35517</v>
      </c>
      <c r="D1986" s="5">
        <f>IF(N1986&gt;0, RANK(N1986,(N1986:P1986,Q1986:AE1986)),0)</f>
        <v>2</v>
      </c>
      <c r="E1986" s="5">
        <f>IF(O1986&gt;0,RANK(O1986,(N1986:P1986,Q1986:AE1986)),0)</f>
        <v>1</v>
      </c>
      <c r="F1986" s="5">
        <f>IF(P1986&gt;0,RANK(P1986,(N1986:P1986,Q1986:AE1986)),0)</f>
        <v>0</v>
      </c>
      <c r="G1986" s="131">
        <f t="shared" si="791"/>
        <v>14474</v>
      </c>
      <c r="H1986" s="136">
        <f t="shared" si="792"/>
        <v>0.40752315792437427</v>
      </c>
      <c r="I1986" s="2"/>
      <c r="J1986" s="2">
        <f t="shared" si="817"/>
        <v>0.29003012641833487</v>
      </c>
      <c r="K1986" s="2">
        <f t="shared" si="818"/>
        <v>0.69755328434270913</v>
      </c>
      <c r="L1986" s="2">
        <f t="shared" si="819"/>
        <v>0</v>
      </c>
      <c r="M1986" s="2">
        <f t="shared" si="820"/>
        <v>1.2416589238955944E-2</v>
      </c>
      <c r="N1986" s="63">
        <v>10301</v>
      </c>
      <c r="O1986" s="63">
        <v>24775</v>
      </c>
      <c r="P1986" s="63"/>
      <c r="Q1986" s="63">
        <v>332</v>
      </c>
      <c r="R1986" s="63"/>
      <c r="S1986" s="63">
        <v>3</v>
      </c>
      <c r="T1986" s="63"/>
      <c r="U1986" s="63"/>
      <c r="V1986" s="63"/>
      <c r="W1986" s="63">
        <v>106</v>
      </c>
      <c r="X1986" s="63"/>
      <c r="Y1986" s="63"/>
      <c r="Z1986" s="63"/>
      <c r="AA1986" s="63"/>
      <c r="AB1986" s="63"/>
      <c r="AC1986" s="63"/>
      <c r="AD1986" s="63"/>
      <c r="AE1986" s="63"/>
      <c r="AF1986" s="63"/>
      <c r="AG1986" s="63"/>
      <c r="AH1986" s="63"/>
      <c r="AI1986" s="63"/>
      <c r="AJ1986" s="63"/>
      <c r="AK1986" s="63"/>
      <c r="AL1986" s="63"/>
      <c r="AM1986" s="63"/>
      <c r="AN1986" s="63"/>
      <c r="AO1986" s="63"/>
      <c r="AP1986" s="63"/>
      <c r="AQ1986" s="63"/>
      <c r="AS1986" s="5">
        <f>IF(Q1986&gt;0,RANK(Q1986,(N1986:P1986,Q1986:AE1986)),0)</f>
        <v>3</v>
      </c>
      <c r="AT1986" s="5">
        <f>IF(R1986&gt;0,RANK(R1986,(N1986:P1986,Q1986:AE1986)),0)</f>
        <v>0</v>
      </c>
      <c r="AU1986" s="5">
        <f>IF(T1986&gt;0,RANK(T1986,(N1986:P1986,Q1986:AE1986)),0)</f>
        <v>0</v>
      </c>
      <c r="AV1986" s="5">
        <f>IF(S1986&gt;0,RANK(S1986,(N1986:P1986,Q1986:AE1986)),0)</f>
        <v>5</v>
      </c>
      <c r="AW1986" s="2">
        <f t="shared" si="821"/>
        <v>9.347636343159613E-3</v>
      </c>
      <c r="AX1986" s="2">
        <f t="shared" si="822"/>
        <v>0</v>
      </c>
      <c r="AY1986" s="2">
        <f t="shared" si="823"/>
        <v>0</v>
      </c>
      <c r="AZ1986" s="2">
        <f t="shared" si="824"/>
        <v>8.4466593462285662E-5</v>
      </c>
      <c r="BB1986" t="s">
        <v>246</v>
      </c>
      <c r="BC1986" t="s">
        <v>2667</v>
      </c>
      <c r="BD1986">
        <v>3</v>
      </c>
      <c r="BF1986" s="111">
        <v>37</v>
      </c>
      <c r="BG1986" s="113">
        <v>31</v>
      </c>
      <c r="BH1986" s="117">
        <f t="shared" si="808"/>
        <v>37031</v>
      </c>
      <c r="BJ1986" s="5" t="s">
        <v>3185</v>
      </c>
    </row>
    <row r="1987" spans="1:62" ht="13" hidden="1" customHeight="1" outlineLevel="1">
      <c r="A1987" t="s">
        <v>1255</v>
      </c>
      <c r="B1987" t="s">
        <v>2667</v>
      </c>
      <c r="C1987" s="1">
        <f t="shared" si="816"/>
        <v>11039</v>
      </c>
      <c r="D1987" s="5">
        <f>IF(N1987&gt;0, RANK(N1987,(N1987:P1987,Q1987:AE1987)),0)</f>
        <v>2</v>
      </c>
      <c r="E1987" s="5">
        <f>IF(O1987&gt;0,RANK(O1987,(N1987:P1987,Q1987:AE1987)),0)</f>
        <v>1</v>
      </c>
      <c r="F1987" s="5">
        <f>IF(P1987&gt;0,RANK(P1987,(N1987:P1987,Q1987:AE1987)),0)</f>
        <v>0</v>
      </c>
      <c r="G1987" s="131">
        <f t="shared" si="791"/>
        <v>246</v>
      </c>
      <c r="H1987" s="136">
        <f t="shared" si="792"/>
        <v>2.2284627230727421E-2</v>
      </c>
      <c r="I1987" s="2"/>
      <c r="J1987" s="2">
        <f t="shared" si="817"/>
        <v>0.48446417247939128</v>
      </c>
      <c r="K1987" s="2">
        <f t="shared" si="818"/>
        <v>0.50674879971011866</v>
      </c>
      <c r="L1987" s="2">
        <f t="shared" si="819"/>
        <v>0</v>
      </c>
      <c r="M1987" s="2">
        <f t="shared" si="820"/>
        <v>8.7870278104901223E-3</v>
      </c>
      <c r="N1987" s="63">
        <v>5348</v>
      </c>
      <c r="O1987" s="63">
        <v>5594</v>
      </c>
      <c r="P1987" s="63"/>
      <c r="Q1987" s="63">
        <v>84</v>
      </c>
      <c r="R1987" s="63"/>
      <c r="S1987" s="63">
        <v>0</v>
      </c>
      <c r="T1987" s="63"/>
      <c r="U1987" s="63"/>
      <c r="V1987" s="63"/>
      <c r="W1987" s="63">
        <v>13</v>
      </c>
      <c r="X1987" s="63"/>
      <c r="Y1987" s="63"/>
      <c r="Z1987" s="63"/>
      <c r="AA1987" s="63"/>
      <c r="AB1987" s="63"/>
      <c r="AC1987" s="63"/>
      <c r="AD1987" s="63"/>
      <c r="AE1987" s="63"/>
      <c r="AF1987" s="63"/>
      <c r="AG1987" s="63"/>
      <c r="AH1987" s="63"/>
      <c r="AI1987" s="63"/>
      <c r="AJ1987" s="63"/>
      <c r="AK1987" s="63"/>
      <c r="AL1987" s="63"/>
      <c r="AM1987" s="63"/>
      <c r="AN1987" s="63"/>
      <c r="AO1987" s="63"/>
      <c r="AP1987" s="63"/>
      <c r="AQ1987" s="63"/>
      <c r="AS1987" s="5">
        <f>IF(Q1987&gt;0,RANK(Q1987,(N1987:P1987,Q1987:AE1987)),0)</f>
        <v>3</v>
      </c>
      <c r="AT1987" s="5">
        <f>IF(R1987&gt;0,RANK(R1987,(N1987:P1987,Q1987:AE1987)),0)</f>
        <v>0</v>
      </c>
      <c r="AU1987" s="5">
        <f>IF(T1987&gt;0,RANK(T1987,(N1987:P1987,Q1987:AE1987)),0)</f>
        <v>0</v>
      </c>
      <c r="AV1987" s="5">
        <f>IF(S1987&gt;0,RANK(S1987,(N1987:P1987,Q1987:AE1987)),0)</f>
        <v>0</v>
      </c>
      <c r="AW1987" s="2">
        <f t="shared" si="821"/>
        <v>7.6093849080532657E-3</v>
      </c>
      <c r="AX1987" s="2">
        <f t="shared" si="822"/>
        <v>0</v>
      </c>
      <c r="AY1987" s="2">
        <f t="shared" si="823"/>
        <v>0</v>
      </c>
      <c r="AZ1987" s="2">
        <f t="shared" si="824"/>
        <v>0</v>
      </c>
      <c r="BB1987" t="s">
        <v>1255</v>
      </c>
      <c r="BC1987" t="s">
        <v>2667</v>
      </c>
      <c r="BD1987">
        <v>6</v>
      </c>
      <c r="BF1987" s="111">
        <v>37</v>
      </c>
      <c r="BG1987" s="113">
        <v>33</v>
      </c>
      <c r="BH1987" s="117">
        <f t="shared" si="808"/>
        <v>37033</v>
      </c>
      <c r="BJ1987" s="5" t="s">
        <v>3185</v>
      </c>
    </row>
    <row r="1988" spans="1:62" ht="13" hidden="1" customHeight="1" outlineLevel="1">
      <c r="A1988" t="s">
        <v>935</v>
      </c>
      <c r="B1988" t="s">
        <v>2667</v>
      </c>
      <c r="C1988" s="1">
        <f t="shared" si="816"/>
        <v>69601</v>
      </c>
      <c r="D1988" s="5">
        <f>IF(N1988&gt;0, RANK(N1988,(N1988:P1988,Q1988:AE1988)),0)</f>
        <v>2</v>
      </c>
      <c r="E1988" s="5">
        <f>IF(O1988&gt;0,RANK(O1988,(N1988:P1988,Q1988:AE1988)),0)</f>
        <v>1</v>
      </c>
      <c r="F1988" s="5">
        <f>IF(P1988&gt;0,RANK(P1988,(N1988:P1988,Q1988:AE1988)),0)</f>
        <v>0</v>
      </c>
      <c r="G1988" s="131">
        <f t="shared" si="791"/>
        <v>20469</v>
      </c>
      <c r="H1988" s="136">
        <f t="shared" si="792"/>
        <v>0.29409060214652089</v>
      </c>
      <c r="I1988" s="2"/>
      <c r="J1988" s="2">
        <f t="shared" si="817"/>
        <v>0.34581399692533155</v>
      </c>
      <c r="K1988" s="2">
        <f t="shared" si="818"/>
        <v>0.63990459907185238</v>
      </c>
      <c r="L1988" s="2">
        <f t="shared" si="819"/>
        <v>0</v>
      </c>
      <c r="M1988" s="2">
        <f t="shared" si="820"/>
        <v>1.4281404002816078E-2</v>
      </c>
      <c r="N1988" s="63">
        <v>24069</v>
      </c>
      <c r="O1988" s="63">
        <v>44538</v>
      </c>
      <c r="P1988" s="63"/>
      <c r="Q1988" s="63">
        <v>770</v>
      </c>
      <c r="R1988" s="63"/>
      <c r="S1988" s="63">
        <v>8</v>
      </c>
      <c r="T1988" s="63"/>
      <c r="U1988" s="63"/>
      <c r="V1988" s="63"/>
      <c r="W1988" s="63">
        <v>216</v>
      </c>
      <c r="X1988" s="63"/>
      <c r="Y1988" s="63"/>
      <c r="Z1988" s="63"/>
      <c r="AA1988" s="63"/>
      <c r="AB1988" s="63"/>
      <c r="AC1988" s="63"/>
      <c r="AD1988" s="63"/>
      <c r="AE1988" s="63"/>
      <c r="AF1988" s="63"/>
      <c r="AG1988" s="63"/>
      <c r="AH1988" s="63"/>
      <c r="AI1988" s="63"/>
      <c r="AJ1988" s="63"/>
      <c r="AK1988" s="63"/>
      <c r="AL1988" s="63"/>
      <c r="AM1988" s="63"/>
      <c r="AN1988" s="63"/>
      <c r="AO1988" s="63"/>
      <c r="AP1988" s="63"/>
      <c r="AQ1988" s="63"/>
      <c r="AS1988" s="5">
        <f>IF(Q1988&gt;0,RANK(Q1988,(N1988:P1988,Q1988:AE1988)),0)</f>
        <v>3</v>
      </c>
      <c r="AT1988" s="5">
        <f>IF(R1988&gt;0,RANK(R1988,(N1988:P1988,Q1988:AE1988)),0)</f>
        <v>0</v>
      </c>
      <c r="AU1988" s="5">
        <f>IF(T1988&gt;0,RANK(T1988,(N1988:P1988,Q1988:AE1988)),0)</f>
        <v>0</v>
      </c>
      <c r="AV1988" s="5">
        <f>IF(S1988&gt;0,RANK(S1988,(N1988:P1988,Q1988:AE1988)),0)</f>
        <v>5</v>
      </c>
      <c r="AW1988" s="2">
        <f t="shared" si="821"/>
        <v>1.1063059438801167E-2</v>
      </c>
      <c r="AX1988" s="2">
        <f t="shared" si="822"/>
        <v>0</v>
      </c>
      <c r="AY1988" s="2">
        <f t="shared" si="823"/>
        <v>0</v>
      </c>
      <c r="AZ1988" s="2">
        <f t="shared" si="824"/>
        <v>1.1494087728624589E-4</v>
      </c>
      <c r="BB1988" t="s">
        <v>935</v>
      </c>
      <c r="BC1988" t="s">
        <v>2667</v>
      </c>
      <c r="BF1988" s="111">
        <v>37</v>
      </c>
      <c r="BG1988" s="113">
        <v>35</v>
      </c>
      <c r="BH1988" s="117">
        <f t="shared" si="808"/>
        <v>37035</v>
      </c>
      <c r="BJ1988" s="5" t="s">
        <v>3185</v>
      </c>
    </row>
    <row r="1989" spans="1:62" ht="13" hidden="1" customHeight="1" outlineLevel="1">
      <c r="A1989" t="s">
        <v>264</v>
      </c>
      <c r="B1989" t="s">
        <v>2667</v>
      </c>
      <c r="C1989" s="1">
        <f t="shared" si="816"/>
        <v>35434</v>
      </c>
      <c r="D1989" s="5">
        <f>IF(N1989&gt;0, RANK(N1989,(N1989:P1989,Q1989:AE1989)),0)</f>
        <v>1</v>
      </c>
      <c r="E1989" s="5">
        <f>IF(O1989&gt;0,RANK(O1989,(N1989:P1989,Q1989:AE1989)),0)</f>
        <v>2</v>
      </c>
      <c r="F1989" s="5">
        <f>IF(P1989&gt;0,RANK(P1989,(N1989:P1989,Q1989:AE1989)),0)</f>
        <v>0</v>
      </c>
      <c r="G1989" s="131">
        <f t="shared" si="791"/>
        <v>1696</v>
      </c>
      <c r="H1989" s="136">
        <f t="shared" si="792"/>
        <v>4.7863633798047076E-2</v>
      </c>
      <c r="I1989" s="2"/>
      <c r="J1989" s="2">
        <f t="shared" si="817"/>
        <v>0.51817463453180557</v>
      </c>
      <c r="K1989" s="2">
        <f t="shared" si="818"/>
        <v>0.47031100073375853</v>
      </c>
      <c r="L1989" s="2">
        <f t="shared" si="819"/>
        <v>0</v>
      </c>
      <c r="M1989" s="2">
        <f t="shared" si="820"/>
        <v>1.15143647344359E-2</v>
      </c>
      <c r="N1989" s="63">
        <v>18361</v>
      </c>
      <c r="O1989" s="63">
        <v>16665</v>
      </c>
      <c r="P1989" s="63"/>
      <c r="Q1989" s="63">
        <v>330</v>
      </c>
      <c r="R1989" s="63"/>
      <c r="S1989" s="63">
        <v>0</v>
      </c>
      <c r="T1989" s="63"/>
      <c r="U1989" s="63"/>
      <c r="V1989" s="63"/>
      <c r="W1989" s="63">
        <v>78</v>
      </c>
      <c r="X1989" s="63"/>
      <c r="Y1989" s="63"/>
      <c r="Z1989" s="63"/>
      <c r="AA1989" s="63"/>
      <c r="AB1989" s="63"/>
      <c r="AC1989" s="63"/>
      <c r="AD1989" s="63"/>
      <c r="AE1989" s="63"/>
      <c r="AF1989" s="63"/>
      <c r="AG1989" s="63"/>
      <c r="AH1989" s="63"/>
      <c r="AI1989" s="63"/>
      <c r="AJ1989" s="63"/>
      <c r="AK1989" s="63"/>
      <c r="AL1989" s="63"/>
      <c r="AM1989" s="63"/>
      <c r="AN1989" s="63"/>
      <c r="AO1989" s="63"/>
      <c r="AP1989" s="63"/>
      <c r="AQ1989" s="63"/>
      <c r="AS1989" s="5">
        <f>IF(Q1989&gt;0,RANK(Q1989,(N1989:P1989,Q1989:AE1989)),0)</f>
        <v>3</v>
      </c>
      <c r="AT1989" s="5">
        <f>IF(R1989&gt;0,RANK(R1989,(N1989:P1989,Q1989:AE1989)),0)</f>
        <v>0</v>
      </c>
      <c r="AU1989" s="5">
        <f>IF(T1989&gt;0,RANK(T1989,(N1989:P1989,Q1989:AE1989)),0)</f>
        <v>0</v>
      </c>
      <c r="AV1989" s="5">
        <f>IF(S1989&gt;0,RANK(S1989,(N1989:P1989,Q1989:AE1989)),0)</f>
        <v>0</v>
      </c>
      <c r="AW1989" s="2">
        <f t="shared" si="821"/>
        <v>9.3130891234407629E-3</v>
      </c>
      <c r="AX1989" s="2">
        <f t="shared" si="822"/>
        <v>0</v>
      </c>
      <c r="AY1989" s="2">
        <f t="shared" si="823"/>
        <v>0</v>
      </c>
      <c r="AZ1989" s="2">
        <f t="shared" si="824"/>
        <v>0</v>
      </c>
      <c r="BB1989" t="s">
        <v>264</v>
      </c>
      <c r="BC1989" t="s">
        <v>2667</v>
      </c>
      <c r="BF1989" s="111">
        <v>37</v>
      </c>
      <c r="BG1989" s="113">
        <v>37</v>
      </c>
      <c r="BH1989" s="117">
        <f t="shared" si="808"/>
        <v>37037</v>
      </c>
      <c r="BJ1989" s="5" t="s">
        <v>3185</v>
      </c>
    </row>
    <row r="1990" spans="1:62" ht="13" hidden="1" customHeight="1" outlineLevel="1">
      <c r="A1990" t="s">
        <v>1661</v>
      </c>
      <c r="B1990" t="s">
        <v>2667</v>
      </c>
      <c r="C1990" s="1">
        <f t="shared" si="816"/>
        <v>12867</v>
      </c>
      <c r="D1990" s="5">
        <f>IF(N1990&gt;0, RANK(N1990,(N1990:P1990,Q1990:AE1990)),0)</f>
        <v>2</v>
      </c>
      <c r="E1990" s="5">
        <f>IF(O1990&gt;0,RANK(O1990,(N1990:P1990,Q1990:AE1990)),0)</f>
        <v>1</v>
      </c>
      <c r="F1990" s="5">
        <f>IF(P1990&gt;0,RANK(P1990,(N1990:P1990,Q1990:AE1990)),0)</f>
        <v>0</v>
      </c>
      <c r="G1990" s="131">
        <f t="shared" si="791"/>
        <v>5900</v>
      </c>
      <c r="H1990" s="136">
        <f t="shared" si="792"/>
        <v>0.45853734359213494</v>
      </c>
      <c r="I1990" s="2"/>
      <c r="J1990" s="2">
        <f t="shared" si="817"/>
        <v>0.26253205875495456</v>
      </c>
      <c r="K1990" s="2">
        <f t="shared" si="818"/>
        <v>0.72106940234708949</v>
      </c>
      <c r="L1990" s="2">
        <f t="shared" si="819"/>
        <v>0</v>
      </c>
      <c r="M1990" s="2">
        <f t="shared" si="820"/>
        <v>1.639853889795595E-2</v>
      </c>
      <c r="N1990" s="63">
        <v>3378</v>
      </c>
      <c r="O1990" s="63">
        <v>9278</v>
      </c>
      <c r="P1990" s="63"/>
      <c r="Q1990" s="63">
        <v>156</v>
      </c>
      <c r="R1990" s="63"/>
      <c r="S1990" s="63">
        <v>6</v>
      </c>
      <c r="T1990" s="63"/>
      <c r="U1990" s="63"/>
      <c r="V1990" s="63"/>
      <c r="W1990" s="63">
        <v>49</v>
      </c>
      <c r="X1990" s="63"/>
      <c r="Y1990" s="63"/>
      <c r="Z1990" s="63"/>
      <c r="AA1990" s="63"/>
      <c r="AB1990" s="63"/>
      <c r="AC1990" s="63"/>
      <c r="AD1990" s="63"/>
      <c r="AE1990" s="63"/>
      <c r="AF1990" s="63"/>
      <c r="AG1990" s="63"/>
      <c r="AH1990" s="63"/>
      <c r="AI1990" s="63"/>
      <c r="AJ1990" s="63"/>
      <c r="AK1990" s="63"/>
      <c r="AL1990" s="63"/>
      <c r="AM1990" s="63"/>
      <c r="AN1990" s="63"/>
      <c r="AO1990" s="63"/>
      <c r="AP1990" s="63"/>
      <c r="AQ1990" s="63"/>
      <c r="AS1990" s="5">
        <f>IF(Q1990&gt;0,RANK(Q1990,(N1990:P1990,Q1990:AE1990)),0)</f>
        <v>3</v>
      </c>
      <c r="AT1990" s="5">
        <f>IF(R1990&gt;0,RANK(R1990,(N1990:P1990,Q1990:AE1990)),0)</f>
        <v>0</v>
      </c>
      <c r="AU1990" s="5">
        <f>IF(T1990&gt;0,RANK(T1990,(N1990:P1990,Q1990:AE1990)),0)</f>
        <v>0</v>
      </c>
      <c r="AV1990" s="5">
        <f>IF(S1990&gt;0,RANK(S1990,(N1990:P1990,Q1990:AE1990)),0)</f>
        <v>5</v>
      </c>
      <c r="AW1990" s="2">
        <f t="shared" si="821"/>
        <v>1.2124038237351364E-2</v>
      </c>
      <c r="AX1990" s="2">
        <f t="shared" si="822"/>
        <v>0</v>
      </c>
      <c r="AY1990" s="2">
        <f t="shared" si="823"/>
        <v>0</v>
      </c>
      <c r="AZ1990" s="2">
        <f t="shared" si="824"/>
        <v>4.6630916297505244E-4</v>
      </c>
      <c r="BB1990" t="s">
        <v>1661</v>
      </c>
      <c r="BC1990" t="s">
        <v>2667</v>
      </c>
      <c r="BD1990">
        <v>11</v>
      </c>
      <c r="BF1990" s="111">
        <v>37</v>
      </c>
      <c r="BG1990" s="113">
        <v>39</v>
      </c>
      <c r="BH1990" s="117">
        <f t="shared" si="808"/>
        <v>37039</v>
      </c>
      <c r="BJ1990" s="5" t="s">
        <v>3185</v>
      </c>
    </row>
    <row r="1991" spans="1:62" ht="13" hidden="1" customHeight="1" outlineLevel="1">
      <c r="A1991" t="s">
        <v>2935</v>
      </c>
      <c r="B1991" t="s">
        <v>2667</v>
      </c>
      <c r="C1991" s="1">
        <f t="shared" si="816"/>
        <v>7505</v>
      </c>
      <c r="D1991" s="5">
        <f>IF(N1991&gt;0, RANK(N1991,(N1991:P1991,Q1991:AE1991)),0)</f>
        <v>2</v>
      </c>
      <c r="E1991" s="5">
        <f>IF(O1991&gt;0,RANK(O1991,(N1991:P1991,Q1991:AE1991)),0)</f>
        <v>1</v>
      </c>
      <c r="F1991" s="5">
        <f>IF(P1991&gt;0,RANK(P1991,(N1991:P1991,Q1991:AE1991)),0)</f>
        <v>0</v>
      </c>
      <c r="G1991" s="131">
        <f t="shared" si="791"/>
        <v>335</v>
      </c>
      <c r="H1991" s="136">
        <f t="shared" si="792"/>
        <v>4.4636908727514989E-2</v>
      </c>
      <c r="I1991" s="2"/>
      <c r="J1991" s="2">
        <f t="shared" si="817"/>
        <v>0.47381745502998002</v>
      </c>
      <c r="K1991" s="2">
        <f t="shared" si="818"/>
        <v>0.51845436375749498</v>
      </c>
      <c r="L1991" s="2">
        <f t="shared" si="819"/>
        <v>0</v>
      </c>
      <c r="M1991" s="2">
        <f t="shared" si="820"/>
        <v>7.7281812125249427E-3</v>
      </c>
      <c r="N1991" s="63">
        <v>3556</v>
      </c>
      <c r="O1991" s="63">
        <v>3891</v>
      </c>
      <c r="P1991" s="63"/>
      <c r="Q1991" s="63">
        <v>45</v>
      </c>
      <c r="R1991" s="63"/>
      <c r="S1991" s="63">
        <v>2</v>
      </c>
      <c r="T1991" s="63"/>
      <c r="U1991" s="63"/>
      <c r="V1991" s="63"/>
      <c r="W1991" s="63">
        <v>11</v>
      </c>
      <c r="X1991" s="63"/>
      <c r="Y1991" s="63"/>
      <c r="Z1991" s="63"/>
      <c r="AA1991" s="63"/>
      <c r="AB1991" s="63"/>
      <c r="AC1991" s="63"/>
      <c r="AD1991" s="63"/>
      <c r="AE1991" s="63"/>
      <c r="AF1991" s="63"/>
      <c r="AG1991" s="63"/>
      <c r="AH1991" s="63"/>
      <c r="AI1991" s="63"/>
      <c r="AJ1991" s="63"/>
      <c r="AK1991" s="63"/>
      <c r="AL1991" s="63"/>
      <c r="AM1991" s="63"/>
      <c r="AN1991" s="63"/>
      <c r="AO1991" s="63"/>
      <c r="AP1991" s="63"/>
      <c r="AQ1991" s="63"/>
      <c r="AS1991" s="5">
        <f>IF(Q1991&gt;0,RANK(Q1991,(N1991:P1991,Q1991:AE1991)),0)</f>
        <v>3</v>
      </c>
      <c r="AT1991" s="5">
        <f>IF(R1991&gt;0,RANK(R1991,(N1991:P1991,Q1991:AE1991)),0)</f>
        <v>0</v>
      </c>
      <c r="AU1991" s="5">
        <f>IF(T1991&gt;0,RANK(T1991,(N1991:P1991,Q1991:AE1991)),0)</f>
        <v>0</v>
      </c>
      <c r="AV1991" s="5">
        <f>IF(S1991&gt;0,RANK(S1991,(N1991:P1991,Q1991:AE1991)),0)</f>
        <v>5</v>
      </c>
      <c r="AW1991" s="2">
        <f t="shared" si="821"/>
        <v>5.996002664890073E-3</v>
      </c>
      <c r="AX1991" s="2">
        <f t="shared" si="822"/>
        <v>0</v>
      </c>
      <c r="AY1991" s="2">
        <f t="shared" si="823"/>
        <v>0</v>
      </c>
      <c r="AZ1991" s="2">
        <f t="shared" si="824"/>
        <v>2.6648900732844771E-4</v>
      </c>
      <c r="BB1991" t="s">
        <v>2935</v>
      </c>
      <c r="BC1991" t="s">
        <v>2667</v>
      </c>
      <c r="BF1991" s="111">
        <v>37</v>
      </c>
      <c r="BG1991" s="113">
        <v>41</v>
      </c>
      <c r="BH1991" s="117">
        <f t="shared" si="808"/>
        <v>37041</v>
      </c>
      <c r="BJ1991" s="5" t="s">
        <v>3185</v>
      </c>
    </row>
    <row r="1992" spans="1:62" ht="13" hidden="1" customHeight="1" outlineLevel="1">
      <c r="A1992" t="s">
        <v>3118</v>
      </c>
      <c r="B1992" t="s">
        <v>2667</v>
      </c>
      <c r="C1992" s="1">
        <f t="shared" si="816"/>
        <v>5642</v>
      </c>
      <c r="D1992" s="5">
        <f>IF(N1992&gt;0, RANK(N1992,(N1992:P1992,Q1992:AE1992)),0)</f>
        <v>2</v>
      </c>
      <c r="E1992" s="5">
        <f>IF(O1992&gt;0,RANK(O1992,(N1992:P1992,Q1992:AE1992)),0)</f>
        <v>1</v>
      </c>
      <c r="F1992" s="5">
        <f>IF(P1992&gt;0,RANK(P1992,(N1992:P1992,Q1992:AE1992)),0)</f>
        <v>0</v>
      </c>
      <c r="G1992" s="131">
        <f t="shared" ref="G1992:G2055" si="825">IF(C1992&gt;0,MAX(N1992:P1992)-LARGE(N1992:P1992,2),0)</f>
        <v>2394</v>
      </c>
      <c r="H1992" s="136">
        <f t="shared" ref="H1992:H2055" si="826">IF(C1992&gt;0,G1992/C1992,0)</f>
        <v>0.42431761786600497</v>
      </c>
      <c r="I1992" s="2"/>
      <c r="J1992" s="2">
        <f t="shared" si="817"/>
        <v>0.27986529599432824</v>
      </c>
      <c r="K1992" s="2">
        <f t="shared" si="818"/>
        <v>0.70418291386033327</v>
      </c>
      <c r="L1992" s="2">
        <f t="shared" si="819"/>
        <v>0</v>
      </c>
      <c r="M1992" s="2">
        <f t="shared" si="820"/>
        <v>1.595179014533854E-2</v>
      </c>
      <c r="N1992" s="63">
        <v>1579</v>
      </c>
      <c r="O1992" s="63">
        <v>3973</v>
      </c>
      <c r="P1992" s="63"/>
      <c r="Q1992" s="63">
        <v>67</v>
      </c>
      <c r="R1992" s="63"/>
      <c r="S1992" s="63">
        <v>0</v>
      </c>
      <c r="T1992" s="63"/>
      <c r="U1992" s="63"/>
      <c r="V1992" s="63"/>
      <c r="W1992" s="63">
        <v>23</v>
      </c>
      <c r="X1992" s="63"/>
      <c r="Y1992" s="63"/>
      <c r="Z1992" s="63"/>
      <c r="AA1992" s="63"/>
      <c r="AB1992" s="63"/>
      <c r="AC1992" s="63"/>
      <c r="AD1992" s="63"/>
      <c r="AE1992" s="63"/>
      <c r="AF1992" s="63"/>
      <c r="AG1992" s="63"/>
      <c r="AH1992" s="63"/>
      <c r="AI1992" s="63"/>
      <c r="AJ1992" s="63"/>
      <c r="AK1992" s="63"/>
      <c r="AL1992" s="63"/>
      <c r="AM1992" s="63"/>
      <c r="AN1992" s="63"/>
      <c r="AO1992" s="63"/>
      <c r="AP1992" s="63"/>
      <c r="AQ1992" s="63"/>
      <c r="AS1992" s="5">
        <f>IF(Q1992&gt;0,RANK(Q1992,(N1992:P1992,Q1992:AE1992)),0)</f>
        <v>3</v>
      </c>
      <c r="AT1992" s="5">
        <f>IF(R1992&gt;0,RANK(R1992,(N1992:P1992,Q1992:AE1992)),0)</f>
        <v>0</v>
      </c>
      <c r="AU1992" s="5">
        <f>IF(T1992&gt;0,RANK(T1992,(N1992:P1992,Q1992:AE1992)),0)</f>
        <v>0</v>
      </c>
      <c r="AV1992" s="5">
        <f>IF(S1992&gt;0,RANK(S1992,(N1992:P1992,Q1992:AE1992)),0)</f>
        <v>0</v>
      </c>
      <c r="AW1992" s="2">
        <f t="shared" si="821"/>
        <v>1.1875221552640907E-2</v>
      </c>
      <c r="AX1992" s="2">
        <f t="shared" si="822"/>
        <v>0</v>
      </c>
      <c r="AY1992" s="2">
        <f t="shared" si="823"/>
        <v>0</v>
      </c>
      <c r="AZ1992" s="2">
        <f t="shared" si="824"/>
        <v>0</v>
      </c>
      <c r="BB1992" t="s">
        <v>3118</v>
      </c>
      <c r="BC1992" t="s">
        <v>2667</v>
      </c>
      <c r="BD1992">
        <v>11</v>
      </c>
      <c r="BF1992" s="111">
        <v>37</v>
      </c>
      <c r="BG1992" s="113">
        <v>43</v>
      </c>
      <c r="BH1992" s="117">
        <f t="shared" si="808"/>
        <v>37043</v>
      </c>
      <c r="BJ1992" s="5" t="s">
        <v>3185</v>
      </c>
    </row>
    <row r="1993" spans="1:62" ht="13" hidden="1" customHeight="1" outlineLevel="1">
      <c r="A1993" t="s">
        <v>2943</v>
      </c>
      <c r="B1993" t="s">
        <v>2667</v>
      </c>
      <c r="C1993" s="1">
        <f t="shared" si="816"/>
        <v>43340</v>
      </c>
      <c r="D1993" s="5">
        <f>IF(N1993&gt;0, RANK(N1993,(N1993:P1993,Q1993:AE1993)),0)</f>
        <v>2</v>
      </c>
      <c r="E1993" s="5">
        <f>IF(O1993&gt;0,RANK(O1993,(N1993:P1993,Q1993:AE1993)),0)</f>
        <v>1</v>
      </c>
      <c r="F1993" s="5">
        <f>IF(P1993&gt;0,RANK(P1993,(N1993:P1993,Q1993:AE1993)),0)</f>
        <v>0</v>
      </c>
      <c r="G1993" s="131">
        <f t="shared" si="825"/>
        <v>8731</v>
      </c>
      <c r="H1993" s="136">
        <f t="shared" si="826"/>
        <v>0.20145362251961238</v>
      </c>
      <c r="I1993" s="2"/>
      <c r="J1993" s="2">
        <f t="shared" si="817"/>
        <v>0.39367789570835254</v>
      </c>
      <c r="K1993" s="2">
        <f t="shared" si="818"/>
        <v>0.59513151822796495</v>
      </c>
      <c r="L1993" s="2">
        <f t="shared" si="819"/>
        <v>0</v>
      </c>
      <c r="M1993" s="2">
        <f t="shared" si="820"/>
        <v>1.1190586063682506E-2</v>
      </c>
      <c r="N1993" s="63">
        <v>17062</v>
      </c>
      <c r="O1993" s="63">
        <v>25793</v>
      </c>
      <c r="P1993" s="63"/>
      <c r="Q1993" s="63">
        <v>376</v>
      </c>
      <c r="R1993" s="63"/>
      <c r="S1993" s="63">
        <v>13</v>
      </c>
      <c r="T1993" s="63"/>
      <c r="U1993" s="63"/>
      <c r="V1993" s="63"/>
      <c r="W1993" s="63">
        <v>96</v>
      </c>
      <c r="X1993" s="63"/>
      <c r="Y1993" s="63"/>
      <c r="Z1993" s="63"/>
      <c r="AA1993" s="63"/>
      <c r="AB1993" s="63"/>
      <c r="AC1993" s="63"/>
      <c r="AD1993" s="63"/>
      <c r="AE1993" s="63"/>
      <c r="AF1993" s="63"/>
      <c r="AG1993" s="63"/>
      <c r="AH1993" s="63"/>
      <c r="AI1993" s="63"/>
      <c r="AJ1993" s="63"/>
      <c r="AK1993" s="63"/>
      <c r="AL1993" s="63"/>
      <c r="AM1993" s="63"/>
      <c r="AN1993" s="63"/>
      <c r="AO1993" s="63"/>
      <c r="AP1993" s="63"/>
      <c r="AQ1993" s="63"/>
      <c r="AS1993" s="5">
        <f>IF(Q1993&gt;0,RANK(Q1993,(N1993:P1993,Q1993:AE1993)),0)</f>
        <v>3</v>
      </c>
      <c r="AT1993" s="5">
        <f>IF(R1993&gt;0,RANK(R1993,(N1993:P1993,Q1993:AE1993)),0)</f>
        <v>0</v>
      </c>
      <c r="AU1993" s="5">
        <f>IF(T1993&gt;0,RANK(T1993,(N1993:P1993,Q1993:AE1993)),0)</f>
        <v>0</v>
      </c>
      <c r="AV1993" s="5">
        <f>IF(S1993&gt;0,RANK(S1993,(N1993:P1993,Q1993:AE1993)),0)</f>
        <v>5</v>
      </c>
      <c r="AW1993" s="2">
        <f t="shared" si="821"/>
        <v>8.675588371019843E-3</v>
      </c>
      <c r="AX1993" s="2">
        <f t="shared" si="822"/>
        <v>0</v>
      </c>
      <c r="AY1993" s="2">
        <f t="shared" si="823"/>
        <v>0</v>
      </c>
      <c r="AZ1993" s="2">
        <f t="shared" si="824"/>
        <v>2.9995385325334563E-4</v>
      </c>
      <c r="BB1993" t="s">
        <v>2943</v>
      </c>
      <c r="BC1993" t="s">
        <v>2667</v>
      </c>
      <c r="BD1993">
        <v>10</v>
      </c>
      <c r="BF1993" s="111">
        <v>37</v>
      </c>
      <c r="BG1993" s="113">
        <v>45</v>
      </c>
      <c r="BH1993" s="117">
        <f t="shared" si="808"/>
        <v>37045</v>
      </c>
      <c r="BJ1993" s="5" t="s">
        <v>3185</v>
      </c>
    </row>
    <row r="1994" spans="1:62" ht="13" hidden="1" customHeight="1" outlineLevel="1">
      <c r="A1994" t="s">
        <v>1712</v>
      </c>
      <c r="B1994" t="s">
        <v>2667</v>
      </c>
      <c r="C1994" s="1">
        <f t="shared" si="816"/>
        <v>24243</v>
      </c>
      <c r="D1994" s="5">
        <f>IF(N1994&gt;0, RANK(N1994,(N1994:P1994,Q1994:AE1994)),0)</f>
        <v>2</v>
      </c>
      <c r="E1994" s="5">
        <f>IF(O1994&gt;0,RANK(O1994,(N1994:P1994,Q1994:AE1994)),0)</f>
        <v>1</v>
      </c>
      <c r="F1994" s="5">
        <f>IF(P1994&gt;0,RANK(P1994,(N1994:P1994,Q1994:AE1994)),0)</f>
        <v>0</v>
      </c>
      <c r="G1994" s="131">
        <f t="shared" si="825"/>
        <v>1891</v>
      </c>
      <c r="H1994" s="136">
        <f t="shared" si="826"/>
        <v>7.8001897454935451E-2</v>
      </c>
      <c r="I1994" s="2"/>
      <c r="J1994" s="2">
        <f t="shared" si="817"/>
        <v>0.45580167471022565</v>
      </c>
      <c r="K1994" s="2">
        <f t="shared" si="818"/>
        <v>0.53380357216516106</v>
      </c>
      <c r="L1994" s="2">
        <f t="shared" si="819"/>
        <v>0</v>
      </c>
      <c r="M1994" s="2">
        <f t="shared" si="820"/>
        <v>1.0394753124613354E-2</v>
      </c>
      <c r="N1994" s="63">
        <v>11050</v>
      </c>
      <c r="O1994" s="63">
        <v>12941</v>
      </c>
      <c r="P1994" s="63"/>
      <c r="Q1994" s="63">
        <v>184</v>
      </c>
      <c r="R1994" s="63"/>
      <c r="S1994" s="63">
        <v>1</v>
      </c>
      <c r="T1994" s="63"/>
      <c r="U1994" s="63"/>
      <c r="V1994" s="63"/>
      <c r="W1994" s="63">
        <v>67</v>
      </c>
      <c r="X1994" s="63"/>
      <c r="Y1994" s="63"/>
      <c r="Z1994" s="63"/>
      <c r="AA1994" s="63"/>
      <c r="AB1994" s="63"/>
      <c r="AC1994" s="63"/>
      <c r="AD1994" s="63"/>
      <c r="AE1994" s="63"/>
      <c r="AF1994" s="63"/>
      <c r="AG1994" s="63"/>
      <c r="AH1994" s="63"/>
      <c r="AI1994" s="63"/>
      <c r="AJ1994" s="63"/>
      <c r="AK1994" s="63"/>
      <c r="AL1994" s="63"/>
      <c r="AM1994" s="63"/>
      <c r="AN1994" s="63"/>
      <c r="AO1994" s="63"/>
      <c r="AP1994" s="63"/>
      <c r="AQ1994" s="63"/>
      <c r="AS1994" s="5">
        <f>IF(Q1994&gt;0,RANK(Q1994,(N1994:P1994,Q1994:AE1994)),0)</f>
        <v>3</v>
      </c>
      <c r="AT1994" s="5">
        <f>IF(R1994&gt;0,RANK(R1994,(N1994:P1994,Q1994:AE1994)),0)</f>
        <v>0</v>
      </c>
      <c r="AU1994" s="5">
        <f>IF(T1994&gt;0,RANK(T1994,(N1994:P1994,Q1994:AE1994)),0)</f>
        <v>0</v>
      </c>
      <c r="AV1994" s="5">
        <f>IF(S1994&gt;0,RANK(S1994,(N1994:P1994,Q1994:AE1994)),0)</f>
        <v>5</v>
      </c>
      <c r="AW1994" s="2">
        <f t="shared" si="821"/>
        <v>7.5898197417811324E-3</v>
      </c>
      <c r="AX1994" s="2">
        <f t="shared" si="822"/>
        <v>0</v>
      </c>
      <c r="AY1994" s="2">
        <f t="shared" si="823"/>
        <v>0</v>
      </c>
      <c r="AZ1994" s="2">
        <f t="shared" si="824"/>
        <v>4.1249020335767024E-5</v>
      </c>
      <c r="BB1994" t="s">
        <v>1712</v>
      </c>
      <c r="BC1994" t="s">
        <v>2667</v>
      </c>
      <c r="BD1994">
        <v>7</v>
      </c>
      <c r="BF1994" s="111">
        <v>37</v>
      </c>
      <c r="BG1994" s="113">
        <v>47</v>
      </c>
      <c r="BH1994" s="117">
        <f t="shared" si="808"/>
        <v>37047</v>
      </c>
      <c r="BJ1994" s="5" t="s">
        <v>3185</v>
      </c>
    </row>
    <row r="1995" spans="1:62" ht="13" hidden="1" customHeight="1" outlineLevel="1">
      <c r="A1995" t="s">
        <v>1110</v>
      </c>
      <c r="B1995" t="s">
        <v>2667</v>
      </c>
      <c r="C1995" s="1">
        <f t="shared" si="816"/>
        <v>46170</v>
      </c>
      <c r="D1995" s="5">
        <f>IF(N1995&gt;0, RANK(N1995,(N1995:P1995,Q1995:AE1995)),0)</f>
        <v>2</v>
      </c>
      <c r="E1995" s="5">
        <f>IF(O1995&gt;0,RANK(O1995,(N1995:P1995,Q1995:AE1995)),0)</f>
        <v>1</v>
      </c>
      <c r="F1995" s="5">
        <f>IF(P1995&gt;0,RANK(P1995,(N1995:P1995,Q1995:AE1995)),0)</f>
        <v>0</v>
      </c>
      <c r="G1995" s="131">
        <f t="shared" si="825"/>
        <v>8165</v>
      </c>
      <c r="H1995" s="136">
        <f t="shared" si="826"/>
        <v>0.17684643708035522</v>
      </c>
      <c r="I1995" s="2"/>
      <c r="J1995" s="2">
        <f t="shared" si="817"/>
        <v>0.40638943036603853</v>
      </c>
      <c r="K1995" s="2">
        <f t="shared" si="818"/>
        <v>0.58323586744639377</v>
      </c>
      <c r="L1995" s="2">
        <f t="shared" si="819"/>
        <v>0</v>
      </c>
      <c r="M1995" s="2">
        <f t="shared" si="820"/>
        <v>1.0374702187567753E-2</v>
      </c>
      <c r="N1995" s="63">
        <v>18763</v>
      </c>
      <c r="O1995" s="63">
        <v>26928</v>
      </c>
      <c r="P1995" s="63"/>
      <c r="Q1995" s="63">
        <v>385</v>
      </c>
      <c r="R1995" s="63"/>
      <c r="S1995" s="63">
        <v>3</v>
      </c>
      <c r="T1995" s="63"/>
      <c r="U1995" s="63"/>
      <c r="V1995" s="63"/>
      <c r="W1995" s="63">
        <v>91</v>
      </c>
      <c r="X1995" s="63"/>
      <c r="Y1995" s="63"/>
      <c r="Z1995" s="63"/>
      <c r="AA1995" s="63"/>
      <c r="AB1995" s="63"/>
      <c r="AC1995" s="63"/>
      <c r="AD1995" s="63"/>
      <c r="AE1995" s="63"/>
      <c r="AF1995" s="63"/>
      <c r="AG1995" s="63"/>
      <c r="AH1995" s="63"/>
      <c r="AI1995" s="63"/>
      <c r="AJ1995" s="63"/>
      <c r="AK1995" s="63"/>
      <c r="AL1995" s="63"/>
      <c r="AM1995" s="63"/>
      <c r="AN1995" s="63"/>
      <c r="AO1995" s="63"/>
      <c r="AP1995" s="63"/>
      <c r="AQ1995" s="63"/>
      <c r="AS1995" s="5">
        <f>IF(Q1995&gt;0,RANK(Q1995,(N1995:P1995,Q1995:AE1995)),0)</f>
        <v>3</v>
      </c>
      <c r="AT1995" s="5">
        <f>IF(R1995&gt;0,RANK(R1995,(N1995:P1995,Q1995:AE1995)),0)</f>
        <v>0</v>
      </c>
      <c r="AU1995" s="5">
        <f>IF(T1995&gt;0,RANK(T1995,(N1995:P1995,Q1995:AE1995)),0)</f>
        <v>0</v>
      </c>
      <c r="AV1995" s="5">
        <f>IF(S1995&gt;0,RANK(S1995,(N1995:P1995,Q1995:AE1995)),0)</f>
        <v>5</v>
      </c>
      <c r="AW1995" s="2">
        <f t="shared" si="821"/>
        <v>8.3387481048299763E-3</v>
      </c>
      <c r="AX1995" s="2">
        <f t="shared" si="822"/>
        <v>0</v>
      </c>
      <c r="AY1995" s="2">
        <f t="shared" si="823"/>
        <v>0</v>
      </c>
      <c r="AZ1995" s="2">
        <f t="shared" si="824"/>
        <v>6.4977257959714094E-5</v>
      </c>
      <c r="BB1995" t="s">
        <v>1110</v>
      </c>
      <c r="BC1995" t="s">
        <v>2667</v>
      </c>
      <c r="BF1995" s="111">
        <v>37</v>
      </c>
      <c r="BG1995" s="113">
        <v>49</v>
      </c>
      <c r="BH1995" s="117">
        <f t="shared" si="808"/>
        <v>37049</v>
      </c>
      <c r="BJ1995" s="5" t="s">
        <v>3185</v>
      </c>
    </row>
    <row r="1996" spans="1:62" ht="13" hidden="1" customHeight="1" outlineLevel="1">
      <c r="A1996" t="s">
        <v>1539</v>
      </c>
      <c r="B1996" t="s">
        <v>2667</v>
      </c>
      <c r="C1996" s="1">
        <f t="shared" si="816"/>
        <v>127641</v>
      </c>
      <c r="D1996" s="5">
        <f>IF(N1996&gt;0, RANK(N1996,(N1996:P1996,Q1996:AE1996)),0)</f>
        <v>1</v>
      </c>
      <c r="E1996" s="5">
        <f>IF(O1996&gt;0,RANK(O1996,(N1996:P1996,Q1996:AE1996)),0)</f>
        <v>2</v>
      </c>
      <c r="F1996" s="5">
        <f>IF(P1996&gt;0,RANK(P1996,(N1996:P1996,Q1996:AE1996)),0)</f>
        <v>0</v>
      </c>
      <c r="G1996" s="131">
        <f t="shared" si="825"/>
        <v>25126</v>
      </c>
      <c r="H1996" s="136">
        <f t="shared" si="826"/>
        <v>0.19684897485917535</v>
      </c>
      <c r="I1996" s="2"/>
      <c r="J1996" s="2">
        <f t="shared" si="817"/>
        <v>0.59379039650269116</v>
      </c>
      <c r="K1996" s="2">
        <f t="shared" si="818"/>
        <v>0.39694142164351581</v>
      </c>
      <c r="L1996" s="2">
        <f t="shared" si="819"/>
        <v>0</v>
      </c>
      <c r="M1996" s="2">
        <f t="shared" si="820"/>
        <v>9.2681818537930227E-3</v>
      </c>
      <c r="N1996" s="63">
        <v>75792</v>
      </c>
      <c r="O1996" s="63">
        <v>50666</v>
      </c>
      <c r="P1996" s="63"/>
      <c r="Q1996" s="63">
        <v>927</v>
      </c>
      <c r="R1996" s="63"/>
      <c r="S1996" s="63">
        <v>5</v>
      </c>
      <c r="T1996" s="63"/>
      <c r="U1996" s="63"/>
      <c r="V1996" s="63"/>
      <c r="W1996" s="63">
        <v>251</v>
      </c>
      <c r="X1996" s="63"/>
      <c r="Y1996" s="63"/>
      <c r="Z1996" s="63"/>
      <c r="AA1996" s="63"/>
      <c r="AB1996" s="63"/>
      <c r="AC1996" s="63"/>
      <c r="AD1996" s="63"/>
      <c r="AE1996" s="63"/>
      <c r="AF1996" s="63"/>
      <c r="AG1996" s="63"/>
      <c r="AH1996" s="63"/>
      <c r="AI1996" s="63"/>
      <c r="AJ1996" s="63"/>
      <c r="AK1996" s="63"/>
      <c r="AL1996" s="63"/>
      <c r="AM1996" s="63"/>
      <c r="AN1996" s="63"/>
      <c r="AO1996" s="63"/>
      <c r="AP1996" s="63"/>
      <c r="AQ1996" s="63"/>
      <c r="AS1996" s="5">
        <f>IF(Q1996&gt;0,RANK(Q1996,(N1996:P1996,Q1996:AE1996)),0)</f>
        <v>3</v>
      </c>
      <c r="AT1996" s="5">
        <f>IF(R1996&gt;0,RANK(R1996,(N1996:P1996,Q1996:AE1996)),0)</f>
        <v>0</v>
      </c>
      <c r="AU1996" s="5">
        <f>IF(T1996&gt;0,RANK(T1996,(N1996:P1996,Q1996:AE1996)),0)</f>
        <v>0</v>
      </c>
      <c r="AV1996" s="5">
        <f>IF(S1996&gt;0,RANK(S1996,(N1996:P1996,Q1996:AE1996)),0)</f>
        <v>5</v>
      </c>
      <c r="AW1996" s="2">
        <f t="shared" si="821"/>
        <v>7.262556702000141E-3</v>
      </c>
      <c r="AX1996" s="2">
        <f t="shared" si="822"/>
        <v>0</v>
      </c>
      <c r="AY1996" s="2">
        <f t="shared" si="823"/>
        <v>0</v>
      </c>
      <c r="AZ1996" s="2">
        <f t="shared" si="824"/>
        <v>3.9172366245955456E-5</v>
      </c>
      <c r="BB1996" t="s">
        <v>1539</v>
      </c>
      <c r="BC1996" t="s">
        <v>2667</v>
      </c>
      <c r="BF1996" s="111">
        <v>37</v>
      </c>
      <c r="BG1996" s="113">
        <v>51</v>
      </c>
      <c r="BH1996" s="117">
        <f t="shared" si="808"/>
        <v>37051</v>
      </c>
      <c r="BJ1996" s="5" t="s">
        <v>3185</v>
      </c>
    </row>
    <row r="1997" spans="1:62" ht="13" hidden="1" customHeight="1" outlineLevel="1">
      <c r="A1997" t="s">
        <v>1506</v>
      </c>
      <c r="B1997" t="s">
        <v>2667</v>
      </c>
      <c r="C1997" s="1">
        <f t="shared" si="816"/>
        <v>11304</v>
      </c>
      <c r="D1997" s="5">
        <f>IF(N1997&gt;0, RANK(N1997,(N1997:P1997,Q1997:AE1997)),0)</f>
        <v>2</v>
      </c>
      <c r="E1997" s="5">
        <f>IF(O1997&gt;0,RANK(O1997,(N1997:P1997,Q1997:AE1997)),0)</f>
        <v>1</v>
      </c>
      <c r="F1997" s="5">
        <f>IF(P1997&gt;0,RANK(P1997,(N1997:P1997,Q1997:AE1997)),0)</f>
        <v>0</v>
      </c>
      <c r="G1997" s="131">
        <f t="shared" si="825"/>
        <v>3934</v>
      </c>
      <c r="H1997" s="136">
        <f t="shared" si="826"/>
        <v>0.34801840056617128</v>
      </c>
      <c r="I1997" s="2"/>
      <c r="J1997" s="2">
        <f t="shared" si="817"/>
        <v>0.31510969568294411</v>
      </c>
      <c r="K1997" s="2">
        <f t="shared" si="818"/>
        <v>0.6631280962491154</v>
      </c>
      <c r="L1997" s="2">
        <f t="shared" si="819"/>
        <v>0</v>
      </c>
      <c r="M1997" s="2">
        <f t="shared" si="820"/>
        <v>2.1762208067940492E-2</v>
      </c>
      <c r="N1997" s="63">
        <v>3562</v>
      </c>
      <c r="O1997" s="63">
        <v>7496</v>
      </c>
      <c r="P1997" s="63"/>
      <c r="Q1997" s="63">
        <v>204</v>
      </c>
      <c r="R1997" s="63"/>
      <c r="S1997" s="63">
        <v>6</v>
      </c>
      <c r="T1997" s="63"/>
      <c r="U1997" s="63"/>
      <c r="V1997" s="63"/>
      <c r="W1997" s="63">
        <v>36</v>
      </c>
      <c r="X1997" s="63"/>
      <c r="Y1997" s="63"/>
      <c r="Z1997" s="63"/>
      <c r="AA1997" s="63"/>
      <c r="AB1997" s="63"/>
      <c r="AC1997" s="63"/>
      <c r="AD1997" s="63"/>
      <c r="AE1997" s="63"/>
      <c r="AF1997" s="63"/>
      <c r="AG1997" s="63"/>
      <c r="AH1997" s="63"/>
      <c r="AI1997" s="63"/>
      <c r="AJ1997" s="63"/>
      <c r="AK1997" s="63"/>
      <c r="AL1997" s="63"/>
      <c r="AM1997" s="63"/>
      <c r="AN1997" s="63"/>
      <c r="AO1997" s="63"/>
      <c r="AP1997" s="63"/>
      <c r="AQ1997" s="63"/>
      <c r="AS1997" s="5">
        <f>IF(Q1997&gt;0,RANK(Q1997,(N1997:P1997,Q1997:AE1997)),0)</f>
        <v>3</v>
      </c>
      <c r="AT1997" s="5">
        <f>IF(R1997&gt;0,RANK(R1997,(N1997:P1997,Q1997:AE1997)),0)</f>
        <v>0</v>
      </c>
      <c r="AU1997" s="5">
        <f>IF(T1997&gt;0,RANK(T1997,(N1997:P1997,Q1997:AE1997)),0)</f>
        <v>0</v>
      </c>
      <c r="AV1997" s="5">
        <f>IF(S1997&gt;0,RANK(S1997,(N1997:P1997,Q1997:AE1997)),0)</f>
        <v>5</v>
      </c>
      <c r="AW1997" s="2">
        <f t="shared" si="821"/>
        <v>1.8046709129511677E-2</v>
      </c>
      <c r="AX1997" s="2">
        <f t="shared" si="822"/>
        <v>0</v>
      </c>
      <c r="AY1997" s="2">
        <f t="shared" si="823"/>
        <v>0</v>
      </c>
      <c r="AZ1997" s="2">
        <f t="shared" si="824"/>
        <v>5.3078556263269638E-4</v>
      </c>
      <c r="BB1997" t="s">
        <v>1506</v>
      </c>
      <c r="BC1997" t="s">
        <v>2667</v>
      </c>
      <c r="BD1997">
        <v>3</v>
      </c>
      <c r="BF1997" s="111">
        <v>37</v>
      </c>
      <c r="BG1997" s="113">
        <v>53</v>
      </c>
      <c r="BH1997" s="117">
        <f t="shared" si="808"/>
        <v>37053</v>
      </c>
      <c r="BJ1997" s="5" t="s">
        <v>3185</v>
      </c>
    </row>
    <row r="1998" spans="1:62" ht="13" hidden="1" customHeight="1" outlineLevel="1">
      <c r="A1998" t="s">
        <v>2074</v>
      </c>
      <c r="B1998" t="s">
        <v>2667</v>
      </c>
      <c r="C1998" s="1">
        <f t="shared" si="816"/>
        <v>17974</v>
      </c>
      <c r="D1998" s="5">
        <f>IF(N1998&gt;0, RANK(N1998,(N1998:P1998,Q1998:AE1998)),0)</f>
        <v>2</v>
      </c>
      <c r="E1998" s="5">
        <f>IF(O1998&gt;0,RANK(O1998,(N1998:P1998,Q1998:AE1998)),0)</f>
        <v>1</v>
      </c>
      <c r="F1998" s="5">
        <f>IF(P1998&gt;0,RANK(P1998,(N1998:P1998,Q1998:AE1998)),0)</f>
        <v>0</v>
      </c>
      <c r="G1998" s="131">
        <f t="shared" si="825"/>
        <v>2855</v>
      </c>
      <c r="H1998" s="136">
        <f t="shared" si="826"/>
        <v>0.15884054745743853</v>
      </c>
      <c r="I1998" s="2"/>
      <c r="J1998" s="2">
        <f t="shared" si="817"/>
        <v>0.41131634583286969</v>
      </c>
      <c r="K1998" s="2">
        <f t="shared" si="818"/>
        <v>0.57015689329030828</v>
      </c>
      <c r="L1998" s="2">
        <f t="shared" si="819"/>
        <v>0</v>
      </c>
      <c r="M1998" s="2">
        <f t="shared" si="820"/>
        <v>1.8526760876822035E-2</v>
      </c>
      <c r="N1998" s="63">
        <v>7393</v>
      </c>
      <c r="O1998" s="63">
        <v>10248</v>
      </c>
      <c r="P1998" s="63"/>
      <c r="Q1998" s="63">
        <v>257</v>
      </c>
      <c r="R1998" s="63"/>
      <c r="S1998" s="63">
        <v>5</v>
      </c>
      <c r="T1998" s="63"/>
      <c r="U1998" s="63"/>
      <c r="V1998" s="63"/>
      <c r="W1998" s="63">
        <v>71</v>
      </c>
      <c r="X1998" s="63"/>
      <c r="Y1998" s="63"/>
      <c r="Z1998" s="63"/>
      <c r="AA1998" s="63"/>
      <c r="AB1998" s="63"/>
      <c r="AC1998" s="63"/>
      <c r="AD1998" s="63"/>
      <c r="AE1998" s="63"/>
      <c r="AF1998" s="63"/>
      <c r="AG1998" s="63"/>
      <c r="AH1998" s="63"/>
      <c r="AI1998" s="63"/>
      <c r="AJ1998" s="63"/>
      <c r="AK1998" s="63"/>
      <c r="AL1998" s="63"/>
      <c r="AM1998" s="63"/>
      <c r="AN1998" s="63"/>
      <c r="AO1998" s="63"/>
      <c r="AP1998" s="63"/>
      <c r="AQ1998" s="63"/>
      <c r="AS1998" s="5">
        <f>IF(Q1998&gt;0,RANK(Q1998,(N1998:P1998,Q1998:AE1998)),0)</f>
        <v>3</v>
      </c>
      <c r="AT1998" s="5">
        <f>IF(R1998&gt;0,RANK(R1998,(N1998:P1998,Q1998:AE1998)),0)</f>
        <v>0</v>
      </c>
      <c r="AU1998" s="5">
        <f>IF(T1998&gt;0,RANK(T1998,(N1998:P1998,Q1998:AE1998)),0)</f>
        <v>0</v>
      </c>
      <c r="AV1998" s="5">
        <f>IF(S1998&gt;0,RANK(S1998,(N1998:P1998,Q1998:AE1998)),0)</f>
        <v>5</v>
      </c>
      <c r="AW1998" s="2">
        <f t="shared" si="821"/>
        <v>1.4298431067096919E-2</v>
      </c>
      <c r="AX1998" s="2">
        <f t="shared" si="822"/>
        <v>0</v>
      </c>
      <c r="AY1998" s="2">
        <f t="shared" si="823"/>
        <v>0</v>
      </c>
      <c r="AZ1998" s="2">
        <f t="shared" si="824"/>
        <v>2.781795927450762E-4</v>
      </c>
      <c r="BB1998" t="s">
        <v>2074</v>
      </c>
      <c r="BC1998" t="s">
        <v>2667</v>
      </c>
      <c r="BD1998">
        <v>3</v>
      </c>
      <c r="BF1998" s="111">
        <v>37</v>
      </c>
      <c r="BG1998" s="113">
        <v>55</v>
      </c>
      <c r="BH1998" s="117">
        <f t="shared" si="808"/>
        <v>37055</v>
      </c>
      <c r="BJ1998" s="5" t="s">
        <v>3185</v>
      </c>
    </row>
    <row r="1999" spans="1:62" ht="13" hidden="1" customHeight="1" outlineLevel="1">
      <c r="A1999" t="s">
        <v>414</v>
      </c>
      <c r="B1999" t="s">
        <v>2667</v>
      </c>
      <c r="C1999" s="1">
        <f t="shared" si="816"/>
        <v>70935</v>
      </c>
      <c r="D1999" s="5">
        <f>IF(N1999&gt;0, RANK(N1999,(N1999:P1999,Q1999:AE1999)),0)</f>
        <v>2</v>
      </c>
      <c r="E1999" s="5">
        <f>IF(O1999&gt;0,RANK(O1999,(N1999:P1999,Q1999:AE1999)),0)</f>
        <v>1</v>
      </c>
      <c r="F1999" s="5">
        <f>IF(P1999&gt;0,RANK(P1999,(N1999:P1999,Q1999:AE1999)),0)</f>
        <v>0</v>
      </c>
      <c r="G1999" s="131">
        <f t="shared" si="825"/>
        <v>28759</v>
      </c>
      <c r="H1999" s="136">
        <f t="shared" si="826"/>
        <v>0.40542750405300626</v>
      </c>
      <c r="I1999" s="2"/>
      <c r="J1999" s="2">
        <f t="shared" si="817"/>
        <v>0.29074504828363995</v>
      </c>
      <c r="K1999" s="2">
        <f t="shared" si="818"/>
        <v>0.69617255233664621</v>
      </c>
      <c r="L1999" s="2">
        <f t="shared" si="819"/>
        <v>0</v>
      </c>
      <c r="M1999" s="2">
        <f t="shared" si="820"/>
        <v>1.3082399379713783E-2</v>
      </c>
      <c r="N1999" s="63">
        <v>20624</v>
      </c>
      <c r="O1999" s="63">
        <v>49383</v>
      </c>
      <c r="P1999" s="63"/>
      <c r="Q1999" s="63">
        <v>776</v>
      </c>
      <c r="R1999" s="63"/>
      <c r="S1999" s="63">
        <v>0</v>
      </c>
      <c r="T1999" s="63"/>
      <c r="U1999" s="63"/>
      <c r="V1999" s="63"/>
      <c r="W1999" s="63">
        <v>152</v>
      </c>
      <c r="X1999" s="63"/>
      <c r="Y1999" s="63"/>
      <c r="Z1999" s="63"/>
      <c r="AA1999" s="63"/>
      <c r="AB1999" s="63"/>
      <c r="AC1999" s="63"/>
      <c r="AD1999" s="63"/>
      <c r="AE1999" s="63"/>
      <c r="AF1999" s="63"/>
      <c r="AG1999" s="63"/>
      <c r="AH1999" s="63"/>
      <c r="AI1999" s="63"/>
      <c r="AJ1999" s="63"/>
      <c r="AK1999" s="63"/>
      <c r="AL1999" s="63"/>
      <c r="AM1999" s="63"/>
      <c r="AN1999" s="63"/>
      <c r="AO1999" s="63"/>
      <c r="AP1999" s="63"/>
      <c r="AQ1999" s="63"/>
      <c r="AS1999" s="5">
        <f>IF(Q1999&gt;0,RANK(Q1999,(N1999:P1999,Q1999:AE1999)),0)</f>
        <v>3</v>
      </c>
      <c r="AT1999" s="5">
        <f>IF(R1999&gt;0,RANK(R1999,(N1999:P1999,Q1999:AE1999)),0)</f>
        <v>0</v>
      </c>
      <c r="AU1999" s="5">
        <f>IF(T1999&gt;0,RANK(T1999,(N1999:P1999,Q1999:AE1999)),0)</f>
        <v>0</v>
      </c>
      <c r="AV1999" s="5">
        <f>IF(S1999&gt;0,RANK(S1999,(N1999:P1999,Q1999:AE1999)),0)</f>
        <v>0</v>
      </c>
      <c r="AW1999" s="2">
        <f t="shared" si="821"/>
        <v>1.0939592584760696E-2</v>
      </c>
      <c r="AX1999" s="2">
        <f t="shared" si="822"/>
        <v>0</v>
      </c>
      <c r="AY1999" s="2">
        <f t="shared" si="823"/>
        <v>0</v>
      </c>
      <c r="AZ1999" s="2">
        <f t="shared" si="824"/>
        <v>0</v>
      </c>
      <c r="BB1999" t="s">
        <v>414</v>
      </c>
      <c r="BC1999" t="s">
        <v>2667</v>
      </c>
      <c r="BF1999" s="111">
        <v>37</v>
      </c>
      <c r="BG1999" s="113">
        <v>57</v>
      </c>
      <c r="BH1999" s="117">
        <f t="shared" si="808"/>
        <v>37057</v>
      </c>
      <c r="BJ1999" s="5" t="s">
        <v>3185</v>
      </c>
    </row>
    <row r="2000" spans="1:62" ht="13" hidden="1" customHeight="1" outlineLevel="1">
      <c r="A2000" t="s">
        <v>2075</v>
      </c>
      <c r="B2000" t="s">
        <v>2667</v>
      </c>
      <c r="C2000" s="1">
        <f t="shared" si="816"/>
        <v>20670</v>
      </c>
      <c r="D2000" s="5">
        <f>IF(N2000&gt;0, RANK(N2000,(N2000:P2000,Q2000:AE2000)),0)</f>
        <v>2</v>
      </c>
      <c r="E2000" s="5">
        <f>IF(O2000&gt;0,RANK(O2000,(N2000:P2000,Q2000:AE2000)),0)</f>
        <v>1</v>
      </c>
      <c r="F2000" s="5">
        <f>IF(P2000&gt;0,RANK(P2000,(N2000:P2000,Q2000:AE2000)),0)</f>
        <v>0</v>
      </c>
      <c r="G2000" s="131">
        <f t="shared" si="825"/>
        <v>8952</v>
      </c>
      <c r="H2000" s="136">
        <f t="shared" si="826"/>
        <v>0.43309143686502177</v>
      </c>
      <c r="I2000" s="2"/>
      <c r="J2000" s="2">
        <f t="shared" si="817"/>
        <v>0.27745524915336234</v>
      </c>
      <c r="K2000" s="2">
        <f t="shared" si="818"/>
        <v>0.71054668601838411</v>
      </c>
      <c r="L2000" s="2">
        <f t="shared" si="819"/>
        <v>0</v>
      </c>
      <c r="M2000" s="2">
        <f t="shared" si="820"/>
        <v>1.1998064828253496E-2</v>
      </c>
      <c r="N2000" s="63">
        <v>5735</v>
      </c>
      <c r="O2000" s="63">
        <v>14687</v>
      </c>
      <c r="P2000" s="63"/>
      <c r="Q2000" s="63">
        <v>199</v>
      </c>
      <c r="R2000" s="63"/>
      <c r="S2000" s="63">
        <v>5</v>
      </c>
      <c r="T2000" s="63"/>
      <c r="U2000" s="63"/>
      <c r="V2000" s="63"/>
      <c r="W2000" s="63">
        <v>44</v>
      </c>
      <c r="X2000" s="63"/>
      <c r="Y2000" s="63"/>
      <c r="Z2000" s="63"/>
      <c r="AA2000" s="63"/>
      <c r="AB2000" s="63"/>
      <c r="AC2000" s="63"/>
      <c r="AD2000" s="63"/>
      <c r="AE2000" s="63"/>
      <c r="AF2000" s="63"/>
      <c r="AG2000" s="63"/>
      <c r="AH2000" s="63"/>
      <c r="AI2000" s="63"/>
      <c r="AJ2000" s="63"/>
      <c r="AK2000" s="63"/>
      <c r="AL2000" s="63"/>
      <c r="AM2000" s="63"/>
      <c r="AN2000" s="63"/>
      <c r="AO2000" s="63"/>
      <c r="AP2000" s="63"/>
      <c r="AQ2000" s="63"/>
      <c r="AS2000" s="5">
        <f>IF(Q2000&gt;0,RANK(Q2000,(N2000:P2000,Q2000:AE2000)),0)</f>
        <v>3</v>
      </c>
      <c r="AT2000" s="5">
        <f>IF(R2000&gt;0,RANK(R2000,(N2000:P2000,Q2000:AE2000)),0)</f>
        <v>0</v>
      </c>
      <c r="AU2000" s="5">
        <f>IF(T2000&gt;0,RANK(T2000,(N2000:P2000,Q2000:AE2000)),0)</f>
        <v>0</v>
      </c>
      <c r="AV2000" s="5">
        <f>IF(S2000&gt;0,RANK(S2000,(N2000:P2000,Q2000:AE2000)),0)</f>
        <v>5</v>
      </c>
      <c r="AW2000" s="2">
        <f t="shared" si="821"/>
        <v>9.6274794388001936E-3</v>
      </c>
      <c r="AX2000" s="2">
        <f t="shared" si="822"/>
        <v>0</v>
      </c>
      <c r="AY2000" s="2">
        <f t="shared" si="823"/>
        <v>0</v>
      </c>
      <c r="AZ2000" s="2">
        <f t="shared" si="824"/>
        <v>2.4189646831156264E-4</v>
      </c>
      <c r="BB2000" t="s">
        <v>2075</v>
      </c>
      <c r="BC2000" t="s">
        <v>2667</v>
      </c>
      <c r="BD2000">
        <v>5</v>
      </c>
      <c r="BF2000" s="111">
        <v>37</v>
      </c>
      <c r="BG2000" s="113">
        <v>59</v>
      </c>
      <c r="BH2000" s="117">
        <f t="shared" si="808"/>
        <v>37059</v>
      </c>
      <c r="BJ2000" s="5" t="s">
        <v>3185</v>
      </c>
    </row>
    <row r="2001" spans="1:62" ht="13" hidden="1" customHeight="1" outlineLevel="1">
      <c r="A2001" t="s">
        <v>2213</v>
      </c>
      <c r="B2001" t="s">
        <v>2667</v>
      </c>
      <c r="C2001" s="1">
        <f t="shared" si="816"/>
        <v>20592</v>
      </c>
      <c r="D2001" s="5">
        <f>IF(N2001&gt;0, RANK(N2001,(N2001:P2001,Q2001:AE2001)),0)</f>
        <v>2</v>
      </c>
      <c r="E2001" s="5">
        <f>IF(O2001&gt;0,RANK(O2001,(N2001:P2001,Q2001:AE2001)),0)</f>
        <v>1</v>
      </c>
      <c r="F2001" s="5">
        <f>IF(P2001&gt;0,RANK(P2001,(N2001:P2001,Q2001:AE2001)),0)</f>
        <v>0</v>
      </c>
      <c r="G2001" s="131">
        <f t="shared" si="825"/>
        <v>2383</v>
      </c>
      <c r="H2001" s="136">
        <f t="shared" si="826"/>
        <v>0.11572455322455323</v>
      </c>
      <c r="I2001" s="2"/>
      <c r="J2001" s="2">
        <f t="shared" si="817"/>
        <v>0.43866550116550118</v>
      </c>
      <c r="K2001" s="2">
        <f t="shared" si="818"/>
        <v>0.5543900543900544</v>
      </c>
      <c r="L2001" s="2">
        <f t="shared" si="819"/>
        <v>0</v>
      </c>
      <c r="M2001" s="2">
        <f t="shared" si="820"/>
        <v>6.9444444444444198E-3</v>
      </c>
      <c r="N2001" s="63">
        <v>9033</v>
      </c>
      <c r="O2001" s="63">
        <v>11416</v>
      </c>
      <c r="P2001" s="63"/>
      <c r="Q2001" s="63">
        <v>122</v>
      </c>
      <c r="R2001" s="63"/>
      <c r="S2001" s="63">
        <v>1</v>
      </c>
      <c r="T2001" s="63"/>
      <c r="U2001" s="63"/>
      <c r="V2001" s="63"/>
      <c r="W2001" s="63">
        <v>20</v>
      </c>
      <c r="X2001" s="63"/>
      <c r="Y2001" s="63"/>
      <c r="Z2001" s="63"/>
      <c r="AA2001" s="63"/>
      <c r="AB2001" s="63"/>
      <c r="AC2001" s="63"/>
      <c r="AD2001" s="63"/>
      <c r="AE2001" s="63"/>
      <c r="AF2001" s="63"/>
      <c r="AG2001" s="63"/>
      <c r="AH2001" s="63"/>
      <c r="AI2001" s="63"/>
      <c r="AJ2001" s="63"/>
      <c r="AK2001" s="63"/>
      <c r="AL2001" s="63"/>
      <c r="AM2001" s="63"/>
      <c r="AN2001" s="63"/>
      <c r="AO2001" s="63"/>
      <c r="AP2001" s="63"/>
      <c r="AQ2001" s="63"/>
      <c r="AS2001" s="5">
        <f>IF(Q2001&gt;0,RANK(Q2001,(N2001:P2001,Q2001:AE2001)),0)</f>
        <v>3</v>
      </c>
      <c r="AT2001" s="5">
        <f>IF(R2001&gt;0,RANK(R2001,(N2001:P2001,Q2001:AE2001)),0)</f>
        <v>0</v>
      </c>
      <c r="AU2001" s="5">
        <f>IF(T2001&gt;0,RANK(T2001,(N2001:P2001,Q2001:AE2001)),0)</f>
        <v>0</v>
      </c>
      <c r="AV2001" s="5">
        <f>IF(S2001&gt;0,RANK(S2001,(N2001:P2001,Q2001:AE2001)),0)</f>
        <v>5</v>
      </c>
      <c r="AW2001" s="2">
        <f t="shared" si="821"/>
        <v>5.924630924630925E-3</v>
      </c>
      <c r="AX2001" s="2">
        <f t="shared" si="822"/>
        <v>0</v>
      </c>
      <c r="AY2001" s="2">
        <f t="shared" si="823"/>
        <v>0</v>
      </c>
      <c r="AZ2001" s="2">
        <f t="shared" si="824"/>
        <v>4.8562548562548563E-5</v>
      </c>
      <c r="BB2001" t="s">
        <v>2213</v>
      </c>
      <c r="BC2001" t="s">
        <v>2667</v>
      </c>
      <c r="BD2001">
        <v>7</v>
      </c>
      <c r="BF2001" s="111">
        <v>37</v>
      </c>
      <c r="BG2001" s="113">
        <v>61</v>
      </c>
      <c r="BH2001" s="117">
        <f t="shared" si="808"/>
        <v>37061</v>
      </c>
      <c r="BJ2001" s="5" t="s">
        <v>3185</v>
      </c>
    </row>
    <row r="2002" spans="1:62" ht="13" hidden="1" customHeight="1" outlineLevel="1">
      <c r="A2002" t="s">
        <v>2232</v>
      </c>
      <c r="B2002" t="s">
        <v>2667</v>
      </c>
      <c r="C2002" s="1">
        <f t="shared" si="816"/>
        <v>146735</v>
      </c>
      <c r="D2002" s="5">
        <f>IF(N2002&gt;0, RANK(N2002,(N2002:P2002,Q2002:AE2002)),0)</f>
        <v>1</v>
      </c>
      <c r="E2002" s="5">
        <f>IF(O2002&gt;0,RANK(O2002,(N2002:P2002,Q2002:AE2002)),0)</f>
        <v>2</v>
      </c>
      <c r="F2002" s="5">
        <f>IF(P2002&gt;0,RANK(P2002,(N2002:P2002,Q2002:AE2002)),0)</f>
        <v>0</v>
      </c>
      <c r="G2002" s="131">
        <f t="shared" si="825"/>
        <v>77455</v>
      </c>
      <c r="H2002" s="136">
        <f t="shared" si="826"/>
        <v>0.52785633965993117</v>
      </c>
      <c r="I2002" s="2"/>
      <c r="J2002" s="2">
        <f t="shared" si="817"/>
        <v>0.75799229904249155</v>
      </c>
      <c r="K2002" s="2">
        <f t="shared" si="818"/>
        <v>0.2301359593825604</v>
      </c>
      <c r="L2002" s="2">
        <f t="shared" si="819"/>
        <v>0</v>
      </c>
      <c r="M2002" s="2">
        <f t="shared" si="820"/>
        <v>1.1871741574948053E-2</v>
      </c>
      <c r="N2002" s="63">
        <v>111224</v>
      </c>
      <c r="O2002" s="63">
        <v>33769</v>
      </c>
      <c r="P2002" s="63"/>
      <c r="Q2002" s="63">
        <v>1351</v>
      </c>
      <c r="R2002" s="63"/>
      <c r="S2002" s="63">
        <v>18</v>
      </c>
      <c r="T2002" s="63"/>
      <c r="U2002" s="63"/>
      <c r="V2002" s="63"/>
      <c r="W2002" s="63">
        <v>373</v>
      </c>
      <c r="X2002" s="63"/>
      <c r="Y2002" s="63"/>
      <c r="Z2002" s="63"/>
      <c r="AA2002" s="63"/>
      <c r="AB2002" s="63"/>
      <c r="AC2002" s="63"/>
      <c r="AD2002" s="63"/>
      <c r="AE2002" s="63"/>
      <c r="AF2002" s="63"/>
      <c r="AG2002" s="63"/>
      <c r="AH2002" s="63"/>
      <c r="AI2002" s="63"/>
      <c r="AJ2002" s="63"/>
      <c r="AK2002" s="63"/>
      <c r="AL2002" s="63"/>
      <c r="AM2002" s="63"/>
      <c r="AN2002" s="63"/>
      <c r="AO2002" s="63"/>
      <c r="AP2002" s="63"/>
      <c r="AQ2002" s="63"/>
      <c r="AS2002" s="5">
        <f>IF(Q2002&gt;0,RANK(Q2002,(N2002:P2002,Q2002:AE2002)),0)</f>
        <v>3</v>
      </c>
      <c r="AT2002" s="5">
        <f>IF(R2002&gt;0,RANK(R2002,(N2002:P2002,Q2002:AE2002)),0)</f>
        <v>0</v>
      </c>
      <c r="AU2002" s="5">
        <f>IF(T2002&gt;0,RANK(T2002,(N2002:P2002,Q2002:AE2002)),0)</f>
        <v>0</v>
      </c>
      <c r="AV2002" s="5">
        <f>IF(S2002&gt;0,RANK(S2002,(N2002:P2002,Q2002:AE2002)),0)</f>
        <v>5</v>
      </c>
      <c r="AW2002" s="2">
        <f t="shared" si="821"/>
        <v>9.2070739768971271E-3</v>
      </c>
      <c r="AX2002" s="2">
        <f t="shared" si="822"/>
        <v>0</v>
      </c>
      <c r="AY2002" s="2">
        <f t="shared" si="823"/>
        <v>0</v>
      </c>
      <c r="AZ2002" s="2">
        <f t="shared" si="824"/>
        <v>1.2267011960336662E-4</v>
      </c>
      <c r="BB2002" t="s">
        <v>2232</v>
      </c>
      <c r="BC2002" t="s">
        <v>2667</v>
      </c>
      <c r="BF2002" s="111">
        <v>37</v>
      </c>
      <c r="BG2002" s="113">
        <v>63</v>
      </c>
      <c r="BH2002" s="117">
        <f t="shared" si="808"/>
        <v>37063</v>
      </c>
      <c r="BJ2002" s="5" t="s">
        <v>3185</v>
      </c>
    </row>
    <row r="2003" spans="1:62" ht="13" hidden="1" customHeight="1" outlineLevel="1">
      <c r="A2003" t="s">
        <v>1157</v>
      </c>
      <c r="B2003" t="s">
        <v>2667</v>
      </c>
      <c r="C2003" s="1">
        <f t="shared" ref="C2003:C2034" si="827">SUM(N2003:AQ2003)</f>
        <v>26972</v>
      </c>
      <c r="D2003" s="5">
        <f>IF(N2003&gt;0, RANK(N2003,(N2003:P2003,Q2003:AE2003)),0)</f>
        <v>1</v>
      </c>
      <c r="E2003" s="5">
        <f>IF(O2003&gt;0,RANK(O2003,(N2003:P2003,Q2003:AE2003)),0)</f>
        <v>2</v>
      </c>
      <c r="F2003" s="5">
        <f>IF(P2003&gt;0,RANK(P2003,(N2003:P2003,Q2003:AE2003)),0)</f>
        <v>0</v>
      </c>
      <c r="G2003" s="131">
        <f t="shared" si="825"/>
        <v>9764</v>
      </c>
      <c r="H2003" s="136">
        <f t="shared" si="826"/>
        <v>0.36200504226605368</v>
      </c>
      <c r="I2003" s="2"/>
      <c r="J2003" s="2">
        <f t="shared" ref="J2003:J2034" si="828">IF($C2003=0,"-",N2003/$C2003)</f>
        <v>0.67885214296307284</v>
      </c>
      <c r="K2003" s="2">
        <f t="shared" ref="K2003:K2034" si="829">IF($C2003=0,"-",O2003/$C2003)</f>
        <v>0.31684710069701916</v>
      </c>
      <c r="L2003" s="2">
        <f t="shared" ref="L2003:L2034" si="830">IF($C2003=0,"-",P2003/$C2003)</f>
        <v>0</v>
      </c>
      <c r="M2003" s="2">
        <f t="shared" ref="M2003:M2034" si="831">IF(C2003=0,"-",(1-J2003-K2003-L2003))</f>
        <v>4.3007563399080073E-3</v>
      </c>
      <c r="N2003" s="63">
        <v>18310</v>
      </c>
      <c r="O2003" s="63">
        <v>8546</v>
      </c>
      <c r="P2003" s="63"/>
      <c r="Q2003" s="63">
        <v>83</v>
      </c>
      <c r="R2003" s="63"/>
      <c r="S2003" s="63">
        <v>0</v>
      </c>
      <c r="T2003" s="63"/>
      <c r="U2003" s="63"/>
      <c r="V2003" s="63"/>
      <c r="W2003" s="63">
        <v>33</v>
      </c>
      <c r="X2003" s="63"/>
      <c r="Y2003" s="63"/>
      <c r="Z2003" s="63"/>
      <c r="AA2003" s="63"/>
      <c r="AB2003" s="63"/>
      <c r="AC2003" s="63"/>
      <c r="AD2003" s="63"/>
      <c r="AE2003" s="63"/>
      <c r="AF2003" s="63"/>
      <c r="AG2003" s="63"/>
      <c r="AH2003" s="63"/>
      <c r="AI2003" s="63"/>
      <c r="AJ2003" s="63"/>
      <c r="AK2003" s="63"/>
      <c r="AL2003" s="63"/>
      <c r="AM2003" s="63"/>
      <c r="AN2003" s="63"/>
      <c r="AO2003" s="63"/>
      <c r="AP2003" s="63"/>
      <c r="AQ2003" s="63"/>
      <c r="AS2003" s="5">
        <f>IF(Q2003&gt;0,RANK(Q2003,(N2003:P2003,Q2003:AE2003)),0)</f>
        <v>3</v>
      </c>
      <c r="AT2003" s="5">
        <f>IF(R2003&gt;0,RANK(R2003,(N2003:P2003,Q2003:AE2003)),0)</f>
        <v>0</v>
      </c>
      <c r="AU2003" s="5">
        <f>IF(T2003&gt;0,RANK(T2003,(N2003:P2003,Q2003:AE2003)),0)</f>
        <v>0</v>
      </c>
      <c r="AV2003" s="5">
        <f>IF(S2003&gt;0,RANK(S2003,(N2003:P2003,Q2003:AE2003)),0)</f>
        <v>0</v>
      </c>
      <c r="AW2003" s="2">
        <f t="shared" ref="AW2003:AW2034" si="832">IF($C2003=0,"-",Q2003/$C2003)</f>
        <v>3.0772653121755897E-3</v>
      </c>
      <c r="AX2003" s="2">
        <f t="shared" ref="AX2003:AX2034" si="833">IF($C2003=0,"-",R2003/$C2003)</f>
        <v>0</v>
      </c>
      <c r="AY2003" s="2">
        <f t="shared" ref="AY2003:AY2034" si="834">IF($C2003=0,"-",T2003/$C2003)</f>
        <v>0</v>
      </c>
      <c r="AZ2003" s="2">
        <f t="shared" ref="AZ2003:AZ2034" si="835">IF($C2003=0,"-",S2003/$C2003)</f>
        <v>0</v>
      </c>
      <c r="BB2003" t="s">
        <v>1157</v>
      </c>
      <c r="BC2003" t="s">
        <v>2667</v>
      </c>
      <c r="BF2003" s="111">
        <v>37</v>
      </c>
      <c r="BG2003" s="113">
        <v>65</v>
      </c>
      <c r="BH2003" s="117">
        <f t="shared" si="808"/>
        <v>37065</v>
      </c>
      <c r="BJ2003" s="5" t="s">
        <v>3185</v>
      </c>
    </row>
    <row r="2004" spans="1:62" ht="13" hidden="1" customHeight="1" outlineLevel="1">
      <c r="A2004" t="s">
        <v>3064</v>
      </c>
      <c r="B2004" t="s">
        <v>2667</v>
      </c>
      <c r="C2004" s="1">
        <f t="shared" si="827"/>
        <v>174069</v>
      </c>
      <c r="D2004" s="5">
        <f>IF(N2004&gt;0, RANK(N2004,(N2004:P2004,Q2004:AE2004)),0)</f>
        <v>1</v>
      </c>
      <c r="E2004" s="5">
        <f>IF(O2004&gt;0,RANK(O2004,(N2004:P2004,Q2004:AE2004)),0)</f>
        <v>2</v>
      </c>
      <c r="F2004" s="5">
        <f>IF(P2004&gt;0,RANK(P2004,(N2004:P2004,Q2004:AE2004)),0)</f>
        <v>0</v>
      </c>
      <c r="G2004" s="131">
        <f t="shared" si="825"/>
        <v>12555</v>
      </c>
      <c r="H2004" s="136">
        <f t="shared" si="826"/>
        <v>7.2126570497906009E-2</v>
      </c>
      <c r="I2004" s="2"/>
      <c r="J2004" s="2">
        <f t="shared" si="828"/>
        <v>0.53038163027305263</v>
      </c>
      <c r="K2004" s="2">
        <f t="shared" si="829"/>
        <v>0.45825505977514663</v>
      </c>
      <c r="L2004" s="2">
        <f t="shared" si="830"/>
        <v>0</v>
      </c>
      <c r="M2004" s="2">
        <f t="shared" si="831"/>
        <v>1.1363309951800737E-2</v>
      </c>
      <c r="N2004" s="63">
        <v>92323</v>
      </c>
      <c r="O2004" s="63">
        <v>79768</v>
      </c>
      <c r="P2004" s="63"/>
      <c r="Q2004" s="63">
        <v>1569</v>
      </c>
      <c r="R2004" s="63"/>
      <c r="S2004" s="63">
        <v>5</v>
      </c>
      <c r="T2004" s="63"/>
      <c r="U2004" s="63"/>
      <c r="V2004" s="63"/>
      <c r="W2004" s="63">
        <v>404</v>
      </c>
      <c r="X2004" s="63"/>
      <c r="Y2004" s="63"/>
      <c r="Z2004" s="63"/>
      <c r="AA2004" s="63"/>
      <c r="AB2004" s="63"/>
      <c r="AC2004" s="63"/>
      <c r="AD2004" s="63"/>
      <c r="AE2004" s="63"/>
      <c r="AF2004" s="63"/>
      <c r="AG2004" s="63"/>
      <c r="AH2004" s="63"/>
      <c r="AI2004" s="63"/>
      <c r="AJ2004" s="63"/>
      <c r="AK2004" s="63"/>
      <c r="AL2004" s="63"/>
      <c r="AM2004" s="63"/>
      <c r="AN2004" s="63"/>
      <c r="AO2004" s="63"/>
      <c r="AP2004" s="63"/>
      <c r="AQ2004" s="63"/>
      <c r="AS2004" s="5">
        <f>IF(Q2004&gt;0,RANK(Q2004,(N2004:P2004,Q2004:AE2004)),0)</f>
        <v>3</v>
      </c>
      <c r="AT2004" s="5">
        <f>IF(R2004&gt;0,RANK(R2004,(N2004:P2004,Q2004:AE2004)),0)</f>
        <v>0</v>
      </c>
      <c r="AU2004" s="5">
        <f>IF(T2004&gt;0,RANK(T2004,(N2004:P2004,Q2004:AE2004)),0)</f>
        <v>0</v>
      </c>
      <c r="AV2004" s="5">
        <f>IF(S2004&gt;0,RANK(S2004,(N2004:P2004,Q2004:AE2004)),0)</f>
        <v>5</v>
      </c>
      <c r="AW2004" s="2">
        <f t="shared" si="832"/>
        <v>9.0136669941230201E-3</v>
      </c>
      <c r="AX2004" s="2">
        <f t="shared" si="833"/>
        <v>0</v>
      </c>
      <c r="AY2004" s="2">
        <f t="shared" si="834"/>
        <v>0</v>
      </c>
      <c r="AZ2004" s="2">
        <f t="shared" si="835"/>
        <v>2.8724241536402232E-5</v>
      </c>
      <c r="BB2004" t="s">
        <v>3064</v>
      </c>
      <c r="BC2004" t="s">
        <v>2667</v>
      </c>
      <c r="BF2004" s="111">
        <v>37</v>
      </c>
      <c r="BG2004" s="113">
        <v>67</v>
      </c>
      <c r="BH2004" s="117">
        <f t="shared" si="808"/>
        <v>37067</v>
      </c>
      <c r="BJ2004" s="5" t="s">
        <v>3185</v>
      </c>
    </row>
    <row r="2005" spans="1:62" ht="13" hidden="1" customHeight="1" outlineLevel="1">
      <c r="A2005" t="s">
        <v>1146</v>
      </c>
      <c r="B2005" t="s">
        <v>2667</v>
      </c>
      <c r="C2005" s="1">
        <f t="shared" si="827"/>
        <v>28389</v>
      </c>
      <c r="D2005" s="5">
        <f>IF(N2005&gt;0, RANK(N2005,(N2005:P2005,Q2005:AE2005)),0)</f>
        <v>2</v>
      </c>
      <c r="E2005" s="5">
        <f>IF(O2005&gt;0,RANK(O2005,(N2005:P2005,Q2005:AE2005)),0)</f>
        <v>1</v>
      </c>
      <c r="F2005" s="5">
        <f>IF(P2005&gt;0,RANK(P2005,(N2005:P2005,Q2005:AE2005)),0)</f>
        <v>0</v>
      </c>
      <c r="G2005" s="131">
        <f t="shared" si="825"/>
        <v>1167</v>
      </c>
      <c r="H2005" s="136">
        <f t="shared" si="826"/>
        <v>4.1107471203635212E-2</v>
      </c>
      <c r="I2005" s="2"/>
      <c r="J2005" s="2">
        <f t="shared" si="828"/>
        <v>0.47328190496318995</v>
      </c>
      <c r="K2005" s="2">
        <f t="shared" si="829"/>
        <v>0.51438937616682523</v>
      </c>
      <c r="L2005" s="2">
        <f t="shared" si="830"/>
        <v>0</v>
      </c>
      <c r="M2005" s="2">
        <f t="shared" si="831"/>
        <v>1.2328718869984767E-2</v>
      </c>
      <c r="N2005" s="63">
        <v>13436</v>
      </c>
      <c r="O2005" s="63">
        <v>14603</v>
      </c>
      <c r="P2005" s="63"/>
      <c r="Q2005" s="63">
        <v>268</v>
      </c>
      <c r="R2005" s="63"/>
      <c r="S2005" s="63">
        <v>6</v>
      </c>
      <c r="T2005" s="63"/>
      <c r="U2005" s="63"/>
      <c r="V2005" s="63"/>
      <c r="W2005" s="63">
        <v>76</v>
      </c>
      <c r="X2005" s="63"/>
      <c r="Y2005" s="63"/>
      <c r="Z2005" s="63"/>
      <c r="AA2005" s="63"/>
      <c r="AB2005" s="63"/>
      <c r="AC2005" s="63"/>
      <c r="AD2005" s="63"/>
      <c r="AE2005" s="63"/>
      <c r="AF2005" s="63"/>
      <c r="AG2005" s="63"/>
      <c r="AH2005" s="63"/>
      <c r="AI2005" s="63"/>
      <c r="AJ2005" s="63"/>
      <c r="AK2005" s="63"/>
      <c r="AL2005" s="63"/>
      <c r="AM2005" s="63"/>
      <c r="AN2005" s="63"/>
      <c r="AO2005" s="63"/>
      <c r="AP2005" s="63"/>
      <c r="AQ2005" s="63"/>
      <c r="AS2005" s="5">
        <f>IF(Q2005&gt;0,RANK(Q2005,(N2005:P2005,Q2005:AE2005)),0)</f>
        <v>3</v>
      </c>
      <c r="AT2005" s="5">
        <f>IF(R2005&gt;0,RANK(R2005,(N2005:P2005,Q2005:AE2005)),0)</f>
        <v>0</v>
      </c>
      <c r="AU2005" s="5">
        <f>IF(T2005&gt;0,RANK(T2005,(N2005:P2005,Q2005:AE2005)),0)</f>
        <v>0</v>
      </c>
      <c r="AV2005" s="5">
        <f>IF(S2005&gt;0,RANK(S2005,(N2005:P2005,Q2005:AE2005)),0)</f>
        <v>5</v>
      </c>
      <c r="AW2005" s="2">
        <f t="shared" si="832"/>
        <v>9.4402761633026883E-3</v>
      </c>
      <c r="AX2005" s="2">
        <f t="shared" si="833"/>
        <v>0</v>
      </c>
      <c r="AY2005" s="2">
        <f t="shared" si="834"/>
        <v>0</v>
      </c>
      <c r="AZ2005" s="2">
        <f t="shared" si="835"/>
        <v>2.1134946634259749E-4</v>
      </c>
      <c r="BB2005" t="s">
        <v>1146</v>
      </c>
      <c r="BC2005" t="s">
        <v>2667</v>
      </c>
      <c r="BF2005" s="111">
        <v>37</v>
      </c>
      <c r="BG2005" s="113">
        <v>69</v>
      </c>
      <c r="BH2005" s="117">
        <f t="shared" si="808"/>
        <v>37069</v>
      </c>
      <c r="BJ2005" s="5" t="s">
        <v>3185</v>
      </c>
    </row>
    <row r="2006" spans="1:62" ht="13" hidden="1" customHeight="1" outlineLevel="1">
      <c r="A2006" t="s">
        <v>2897</v>
      </c>
      <c r="B2006" t="s">
        <v>2667</v>
      </c>
      <c r="C2006" s="1">
        <f t="shared" si="827"/>
        <v>90483</v>
      </c>
      <c r="D2006" s="5">
        <f>IF(N2006&gt;0, RANK(N2006,(N2006:P2006,Q2006:AE2006)),0)</f>
        <v>2</v>
      </c>
      <c r="E2006" s="5">
        <f>IF(O2006&gt;0,RANK(O2006,(N2006:P2006,Q2006:AE2006)),0)</f>
        <v>1</v>
      </c>
      <c r="F2006" s="5">
        <f>IF(P2006&gt;0,RANK(P2006,(N2006:P2006,Q2006:AE2006)),0)</f>
        <v>0</v>
      </c>
      <c r="G2006" s="131">
        <f t="shared" si="825"/>
        <v>22967</v>
      </c>
      <c r="H2006" s="136">
        <f t="shared" si="826"/>
        <v>0.25382668567576228</v>
      </c>
      <c r="I2006" s="2"/>
      <c r="J2006" s="2">
        <f t="shared" si="828"/>
        <v>0.36659925068797455</v>
      </c>
      <c r="K2006" s="2">
        <f t="shared" si="829"/>
        <v>0.62042593636373689</v>
      </c>
      <c r="L2006" s="2">
        <f t="shared" si="830"/>
        <v>0</v>
      </c>
      <c r="M2006" s="2">
        <f t="shared" si="831"/>
        <v>1.2974812948288617E-2</v>
      </c>
      <c r="N2006" s="63">
        <v>33171</v>
      </c>
      <c r="O2006" s="63">
        <v>56138</v>
      </c>
      <c r="P2006" s="63"/>
      <c r="Q2006" s="63">
        <v>927</v>
      </c>
      <c r="R2006" s="63"/>
      <c r="S2006" s="63">
        <v>11</v>
      </c>
      <c r="T2006" s="63"/>
      <c r="U2006" s="63"/>
      <c r="V2006" s="63"/>
      <c r="W2006" s="63">
        <v>236</v>
      </c>
      <c r="X2006" s="63"/>
      <c r="Y2006" s="63"/>
      <c r="Z2006" s="63"/>
      <c r="AA2006" s="63"/>
      <c r="AB2006" s="63"/>
      <c r="AC2006" s="63"/>
      <c r="AD2006" s="63"/>
      <c r="AE2006" s="63"/>
      <c r="AF2006" s="63"/>
      <c r="AG2006" s="63"/>
      <c r="AH2006" s="63"/>
      <c r="AI2006" s="63"/>
      <c r="AJ2006" s="63"/>
      <c r="AK2006" s="63"/>
      <c r="AL2006" s="63"/>
      <c r="AM2006" s="63"/>
      <c r="AN2006" s="63"/>
      <c r="AO2006" s="63"/>
      <c r="AP2006" s="63"/>
      <c r="AQ2006" s="63"/>
      <c r="AS2006" s="5">
        <f>IF(Q2006&gt;0,RANK(Q2006,(N2006:P2006,Q2006:AE2006)),0)</f>
        <v>3</v>
      </c>
      <c r="AT2006" s="5">
        <f>IF(R2006&gt;0,RANK(R2006,(N2006:P2006,Q2006:AE2006)),0)</f>
        <v>0</v>
      </c>
      <c r="AU2006" s="5">
        <f>IF(T2006&gt;0,RANK(T2006,(N2006:P2006,Q2006:AE2006)),0)</f>
        <v>0</v>
      </c>
      <c r="AV2006" s="5">
        <f>IF(S2006&gt;0,RANK(S2006,(N2006:P2006,Q2006:AE2006)),0)</f>
        <v>5</v>
      </c>
      <c r="AW2006" s="2">
        <f t="shared" si="832"/>
        <v>1.0245018401246643E-2</v>
      </c>
      <c r="AX2006" s="2">
        <f t="shared" si="833"/>
        <v>0</v>
      </c>
      <c r="AY2006" s="2">
        <f t="shared" si="834"/>
        <v>0</v>
      </c>
      <c r="AZ2006" s="2">
        <f t="shared" si="835"/>
        <v>1.2156979764154593E-4</v>
      </c>
      <c r="BB2006" t="s">
        <v>2897</v>
      </c>
      <c r="BC2006" t="s">
        <v>2667</v>
      </c>
      <c r="BD2006">
        <v>10</v>
      </c>
      <c r="BF2006" s="111">
        <v>37</v>
      </c>
      <c r="BG2006" s="113">
        <v>71</v>
      </c>
      <c r="BH2006" s="117">
        <f t="shared" si="808"/>
        <v>37071</v>
      </c>
      <c r="BJ2006" s="5" t="s">
        <v>3185</v>
      </c>
    </row>
    <row r="2007" spans="1:62" ht="13" hidden="1" customHeight="1" outlineLevel="1">
      <c r="A2007" t="s">
        <v>3217</v>
      </c>
      <c r="B2007" t="s">
        <v>2667</v>
      </c>
      <c r="C2007" s="1">
        <f t="shared" si="827"/>
        <v>5396</v>
      </c>
      <c r="D2007" s="5">
        <f>IF(N2007&gt;0, RANK(N2007,(N2007:P2007,Q2007:AE2007)),0)</f>
        <v>1</v>
      </c>
      <c r="E2007" s="5">
        <f>IF(O2007&gt;0,RANK(O2007,(N2007:P2007,Q2007:AE2007)),0)</f>
        <v>2</v>
      </c>
      <c r="F2007" s="5">
        <f>IF(P2007&gt;0,RANK(P2007,(N2007:P2007,Q2007:AE2007)),0)</f>
        <v>0</v>
      </c>
      <c r="G2007" s="131">
        <f t="shared" si="825"/>
        <v>222</v>
      </c>
      <c r="H2007" s="136">
        <f t="shared" si="826"/>
        <v>4.1141586360266866E-2</v>
      </c>
      <c r="I2007" s="2"/>
      <c r="J2007" s="2">
        <f t="shared" si="828"/>
        <v>0.51630837657524087</v>
      </c>
      <c r="K2007" s="2">
        <f t="shared" si="829"/>
        <v>0.47516679021497404</v>
      </c>
      <c r="L2007" s="2">
        <f t="shared" si="830"/>
        <v>0</v>
      </c>
      <c r="M2007" s="2">
        <f t="shared" si="831"/>
        <v>8.5248332097850876E-3</v>
      </c>
      <c r="N2007" s="63">
        <v>2786</v>
      </c>
      <c r="O2007" s="63">
        <v>2564</v>
      </c>
      <c r="P2007" s="63"/>
      <c r="Q2007" s="63">
        <v>33</v>
      </c>
      <c r="R2007" s="63"/>
      <c r="S2007" s="63">
        <v>0</v>
      </c>
      <c r="T2007" s="63"/>
      <c r="U2007" s="63"/>
      <c r="V2007" s="63"/>
      <c r="W2007" s="63">
        <v>13</v>
      </c>
      <c r="X2007" s="63"/>
      <c r="Y2007" s="63"/>
      <c r="Z2007" s="63"/>
      <c r="AA2007" s="63"/>
      <c r="AB2007" s="63"/>
      <c r="AC2007" s="63"/>
      <c r="AD2007" s="63"/>
      <c r="AE2007" s="63"/>
      <c r="AF2007" s="63"/>
      <c r="AG2007" s="63"/>
      <c r="AH2007" s="63"/>
      <c r="AI2007" s="63"/>
      <c r="AJ2007" s="63"/>
      <c r="AK2007" s="63"/>
      <c r="AL2007" s="63"/>
      <c r="AM2007" s="63"/>
      <c r="AN2007" s="63"/>
      <c r="AO2007" s="63"/>
      <c r="AP2007" s="63"/>
      <c r="AQ2007" s="63"/>
      <c r="AS2007" s="5">
        <f>IF(Q2007&gt;0,RANK(Q2007,(N2007:P2007,Q2007:AE2007)),0)</f>
        <v>3</v>
      </c>
      <c r="AT2007" s="5">
        <f>IF(R2007&gt;0,RANK(R2007,(N2007:P2007,Q2007:AE2007)),0)</f>
        <v>0</v>
      </c>
      <c r="AU2007" s="5">
        <f>IF(T2007&gt;0,RANK(T2007,(N2007:P2007,Q2007:AE2007)),0)</f>
        <v>0</v>
      </c>
      <c r="AV2007" s="5">
        <f>IF(S2007&gt;0,RANK(S2007,(N2007:P2007,Q2007:AE2007)),0)</f>
        <v>0</v>
      </c>
      <c r="AW2007" s="2">
        <f t="shared" si="832"/>
        <v>6.1156412157153447E-3</v>
      </c>
      <c r="AX2007" s="2">
        <f t="shared" si="833"/>
        <v>0</v>
      </c>
      <c r="AY2007" s="2">
        <f t="shared" si="834"/>
        <v>0</v>
      </c>
      <c r="AZ2007" s="2">
        <f t="shared" si="835"/>
        <v>0</v>
      </c>
      <c r="BB2007" t="s">
        <v>3217</v>
      </c>
      <c r="BC2007" t="s">
        <v>2667</v>
      </c>
      <c r="BF2007" s="111">
        <v>37</v>
      </c>
      <c r="BG2007" s="113">
        <v>73</v>
      </c>
      <c r="BH2007" s="117">
        <f t="shared" si="808"/>
        <v>37073</v>
      </c>
      <c r="BJ2007" s="5" t="s">
        <v>3185</v>
      </c>
    </row>
    <row r="2008" spans="1:62" ht="13" hidden="1" customHeight="1" outlineLevel="1">
      <c r="A2008" t="s">
        <v>945</v>
      </c>
      <c r="B2008" t="s">
        <v>2667</v>
      </c>
      <c r="C2008" s="1">
        <f t="shared" si="827"/>
        <v>3947</v>
      </c>
      <c r="D2008" s="5">
        <f>IF(N2008&gt;0, RANK(N2008,(N2008:P2008,Q2008:AE2008)),0)</f>
        <v>2</v>
      </c>
      <c r="E2008" s="5">
        <f>IF(O2008&gt;0,RANK(O2008,(N2008:P2008,Q2008:AE2008)),0)</f>
        <v>1</v>
      </c>
      <c r="F2008" s="5">
        <f>IF(P2008&gt;0,RANK(P2008,(N2008:P2008,Q2008:AE2008)),0)</f>
        <v>0</v>
      </c>
      <c r="G2008" s="131">
        <f t="shared" si="825"/>
        <v>1631</v>
      </c>
      <c r="H2008" s="136">
        <f t="shared" si="826"/>
        <v>0.41322523435520647</v>
      </c>
      <c r="I2008" s="2"/>
      <c r="J2008" s="2">
        <f t="shared" si="828"/>
        <v>0.28350646060298962</v>
      </c>
      <c r="K2008" s="2">
        <f t="shared" si="829"/>
        <v>0.69673169495819609</v>
      </c>
      <c r="L2008" s="2">
        <f t="shared" si="830"/>
        <v>0</v>
      </c>
      <c r="M2008" s="2">
        <f t="shared" si="831"/>
        <v>1.9761844438814347E-2</v>
      </c>
      <c r="N2008" s="63">
        <v>1119</v>
      </c>
      <c r="O2008" s="63">
        <v>2750</v>
      </c>
      <c r="P2008" s="63"/>
      <c r="Q2008" s="63">
        <v>53</v>
      </c>
      <c r="R2008" s="63"/>
      <c r="S2008" s="63">
        <v>0</v>
      </c>
      <c r="T2008" s="63"/>
      <c r="U2008" s="63"/>
      <c r="V2008" s="63"/>
      <c r="W2008" s="63">
        <v>25</v>
      </c>
      <c r="X2008" s="63"/>
      <c r="Y2008" s="63"/>
      <c r="Z2008" s="63"/>
      <c r="AA2008" s="63"/>
      <c r="AB2008" s="63"/>
      <c r="AC2008" s="63"/>
      <c r="AD2008" s="63"/>
      <c r="AE2008" s="63"/>
      <c r="AF2008" s="63"/>
      <c r="AG2008" s="63"/>
      <c r="AH2008" s="63"/>
      <c r="AI2008" s="63"/>
      <c r="AJ2008" s="63"/>
      <c r="AK2008" s="63"/>
      <c r="AL2008" s="63"/>
      <c r="AM2008" s="63"/>
      <c r="AN2008" s="63"/>
      <c r="AO2008" s="63"/>
      <c r="AP2008" s="63"/>
      <c r="AQ2008" s="63"/>
      <c r="AS2008" s="5">
        <f>IF(Q2008&gt;0,RANK(Q2008,(N2008:P2008,Q2008:AE2008)),0)</f>
        <v>3</v>
      </c>
      <c r="AT2008" s="5">
        <f>IF(R2008&gt;0,RANK(R2008,(N2008:P2008,Q2008:AE2008)),0)</f>
        <v>0</v>
      </c>
      <c r="AU2008" s="5">
        <f>IF(T2008&gt;0,RANK(T2008,(N2008:P2008,Q2008:AE2008)),0)</f>
        <v>0</v>
      </c>
      <c r="AV2008" s="5">
        <f>IF(S2008&gt;0,RANK(S2008,(N2008:P2008,Q2008:AE2008)),0)</f>
        <v>0</v>
      </c>
      <c r="AW2008" s="2">
        <f t="shared" si="832"/>
        <v>1.3427919939194325E-2</v>
      </c>
      <c r="AX2008" s="2">
        <f t="shared" si="833"/>
        <v>0</v>
      </c>
      <c r="AY2008" s="2">
        <f t="shared" si="834"/>
        <v>0</v>
      </c>
      <c r="AZ2008" s="2">
        <f t="shared" si="835"/>
        <v>0</v>
      </c>
      <c r="BB2008" t="s">
        <v>945</v>
      </c>
      <c r="BC2008" t="s">
        <v>2667</v>
      </c>
      <c r="BD2008">
        <v>11</v>
      </c>
      <c r="BF2008" s="111">
        <v>37</v>
      </c>
      <c r="BG2008" s="113">
        <v>75</v>
      </c>
      <c r="BH2008" s="117">
        <f t="shared" si="808"/>
        <v>37075</v>
      </c>
      <c r="BJ2008" s="5" t="s">
        <v>3185</v>
      </c>
    </row>
    <row r="2009" spans="1:62" ht="13" hidden="1" customHeight="1" outlineLevel="1">
      <c r="A2009" t="s">
        <v>873</v>
      </c>
      <c r="B2009" t="s">
        <v>2667</v>
      </c>
      <c r="C2009" s="1">
        <f t="shared" si="827"/>
        <v>26275</v>
      </c>
      <c r="D2009" s="5">
        <f>IF(N2009&gt;0, RANK(N2009,(N2009:P2009,Q2009:AE2009)),0)</f>
        <v>1</v>
      </c>
      <c r="E2009" s="5">
        <f>IF(O2009&gt;0,RANK(O2009,(N2009:P2009,Q2009:AE2009)),0)</f>
        <v>2</v>
      </c>
      <c r="F2009" s="5">
        <f>IF(P2009&gt;0,RANK(P2009,(N2009:P2009,Q2009:AE2009)),0)</f>
        <v>0</v>
      </c>
      <c r="G2009" s="131">
        <f t="shared" si="825"/>
        <v>1193</v>
      </c>
      <c r="H2009" s="136">
        <f t="shared" si="826"/>
        <v>4.5404376784015224E-2</v>
      </c>
      <c r="I2009" s="2"/>
      <c r="J2009" s="2">
        <f t="shared" si="828"/>
        <v>0.51752616555661279</v>
      </c>
      <c r="K2009" s="2">
        <f t="shared" si="829"/>
        <v>0.47212178877259753</v>
      </c>
      <c r="L2009" s="2">
        <f t="shared" si="830"/>
        <v>0</v>
      </c>
      <c r="M2009" s="2">
        <f t="shared" si="831"/>
        <v>1.0352045670789678E-2</v>
      </c>
      <c r="N2009" s="63">
        <v>13598</v>
      </c>
      <c r="O2009" s="63">
        <v>12405</v>
      </c>
      <c r="P2009" s="63"/>
      <c r="Q2009" s="63">
        <v>208</v>
      </c>
      <c r="R2009" s="63"/>
      <c r="S2009" s="63">
        <v>17</v>
      </c>
      <c r="T2009" s="63"/>
      <c r="U2009" s="63"/>
      <c r="V2009" s="63"/>
      <c r="W2009" s="63">
        <v>47</v>
      </c>
      <c r="X2009" s="63"/>
      <c r="Y2009" s="63"/>
      <c r="Z2009" s="63"/>
      <c r="AA2009" s="63"/>
      <c r="AB2009" s="63"/>
      <c r="AC2009" s="63"/>
      <c r="AD2009" s="63"/>
      <c r="AE2009" s="63"/>
      <c r="AF2009" s="63"/>
      <c r="AG2009" s="63"/>
      <c r="AH2009" s="63"/>
      <c r="AI2009" s="63"/>
      <c r="AJ2009" s="63"/>
      <c r="AK2009" s="63"/>
      <c r="AL2009" s="63"/>
      <c r="AM2009" s="63"/>
      <c r="AN2009" s="63"/>
      <c r="AO2009" s="63"/>
      <c r="AP2009" s="63"/>
      <c r="AQ2009" s="63"/>
      <c r="AS2009" s="5">
        <f>IF(Q2009&gt;0,RANK(Q2009,(N2009:P2009,Q2009:AE2009)),0)</f>
        <v>3</v>
      </c>
      <c r="AT2009" s="5">
        <f>IF(R2009&gt;0,RANK(R2009,(N2009:P2009,Q2009:AE2009)),0)</f>
        <v>0</v>
      </c>
      <c r="AU2009" s="5">
        <f>IF(T2009&gt;0,RANK(T2009,(N2009:P2009,Q2009:AE2009)),0)</f>
        <v>0</v>
      </c>
      <c r="AV2009" s="5">
        <f>IF(S2009&gt;0,RANK(S2009,(N2009:P2009,Q2009:AE2009)),0)</f>
        <v>5</v>
      </c>
      <c r="AW2009" s="2">
        <f t="shared" si="832"/>
        <v>7.9162702188392015E-3</v>
      </c>
      <c r="AX2009" s="2">
        <f t="shared" si="833"/>
        <v>0</v>
      </c>
      <c r="AY2009" s="2">
        <f t="shared" si="834"/>
        <v>0</v>
      </c>
      <c r="AZ2009" s="2">
        <f t="shared" si="835"/>
        <v>6.470028544243578E-4</v>
      </c>
      <c r="BB2009" t="s">
        <v>873</v>
      </c>
      <c r="BC2009" t="s">
        <v>2667</v>
      </c>
      <c r="BF2009" s="111">
        <v>37</v>
      </c>
      <c r="BG2009" s="113">
        <v>77</v>
      </c>
      <c r="BH2009" s="117">
        <f t="shared" si="808"/>
        <v>37077</v>
      </c>
      <c r="BJ2009" s="5" t="s">
        <v>3185</v>
      </c>
    </row>
    <row r="2010" spans="1:62" ht="13" hidden="1" customHeight="1" outlineLevel="1">
      <c r="A2010" t="s">
        <v>2200</v>
      </c>
      <c r="B2010" t="s">
        <v>2667</v>
      </c>
      <c r="C2010" s="1">
        <f t="shared" si="827"/>
        <v>8236</v>
      </c>
      <c r="D2010" s="5">
        <f>IF(N2010&gt;0, RANK(N2010,(N2010:P2010,Q2010:AE2010)),0)</f>
        <v>2</v>
      </c>
      <c r="E2010" s="5">
        <f>IF(O2010&gt;0,RANK(O2010,(N2010:P2010,Q2010:AE2010)),0)</f>
        <v>1</v>
      </c>
      <c r="F2010" s="5">
        <f>IF(P2010&gt;0,RANK(P2010,(N2010:P2010,Q2010:AE2010)),0)</f>
        <v>0</v>
      </c>
      <c r="G2010" s="131">
        <f t="shared" si="825"/>
        <v>633</v>
      </c>
      <c r="H2010" s="136">
        <f t="shared" si="826"/>
        <v>7.685769791160757E-2</v>
      </c>
      <c r="I2010" s="2"/>
      <c r="J2010" s="2">
        <f t="shared" si="828"/>
        <v>0.45871782418649831</v>
      </c>
      <c r="K2010" s="2">
        <f t="shared" si="829"/>
        <v>0.53557552209810588</v>
      </c>
      <c r="L2010" s="2">
        <f t="shared" si="830"/>
        <v>0</v>
      </c>
      <c r="M2010" s="2">
        <f t="shared" si="831"/>
        <v>5.7066537153958041E-3</v>
      </c>
      <c r="N2010" s="63">
        <v>3778</v>
      </c>
      <c r="O2010" s="63">
        <v>4411</v>
      </c>
      <c r="P2010" s="63"/>
      <c r="Q2010" s="63">
        <v>40</v>
      </c>
      <c r="R2010" s="63"/>
      <c r="S2010" s="63">
        <v>0</v>
      </c>
      <c r="T2010" s="63"/>
      <c r="U2010" s="63"/>
      <c r="V2010" s="63"/>
      <c r="W2010" s="63">
        <v>7</v>
      </c>
      <c r="X2010" s="63"/>
      <c r="Y2010" s="63"/>
      <c r="Z2010" s="63"/>
      <c r="AA2010" s="63"/>
      <c r="AB2010" s="63"/>
      <c r="AC2010" s="63"/>
      <c r="AD2010" s="63"/>
      <c r="AE2010" s="63"/>
      <c r="AF2010" s="63"/>
      <c r="AG2010" s="63"/>
      <c r="AH2010" s="63"/>
      <c r="AI2010" s="63"/>
      <c r="AJ2010" s="63"/>
      <c r="AK2010" s="63"/>
      <c r="AL2010" s="63"/>
      <c r="AM2010" s="63"/>
      <c r="AN2010" s="63"/>
      <c r="AO2010" s="63"/>
      <c r="AP2010" s="63"/>
      <c r="AQ2010" s="63"/>
      <c r="AS2010" s="5">
        <f>IF(Q2010&gt;0,RANK(Q2010,(N2010:P2010,Q2010:AE2010)),0)</f>
        <v>3</v>
      </c>
      <c r="AT2010" s="5">
        <f>IF(R2010&gt;0,RANK(R2010,(N2010:P2010,Q2010:AE2010)),0)</f>
        <v>0</v>
      </c>
      <c r="AU2010" s="5">
        <f>IF(T2010&gt;0,RANK(T2010,(N2010:P2010,Q2010:AE2010)),0)</f>
        <v>0</v>
      </c>
      <c r="AV2010" s="5">
        <f>IF(S2010&gt;0,RANK(S2010,(N2010:P2010,Q2010:AE2010)),0)</f>
        <v>0</v>
      </c>
      <c r="AW2010" s="2">
        <f t="shared" si="832"/>
        <v>4.8567265662943174E-3</v>
      </c>
      <c r="AX2010" s="2">
        <f t="shared" si="833"/>
        <v>0</v>
      </c>
      <c r="AY2010" s="2">
        <f t="shared" si="834"/>
        <v>0</v>
      </c>
      <c r="AZ2010" s="2">
        <f t="shared" si="835"/>
        <v>0</v>
      </c>
      <c r="BB2010" t="s">
        <v>2200</v>
      </c>
      <c r="BC2010" t="s">
        <v>2667</v>
      </c>
      <c r="BF2010" s="111">
        <v>37</v>
      </c>
      <c r="BG2010" s="113">
        <v>79</v>
      </c>
      <c r="BH2010" s="117">
        <f t="shared" si="808"/>
        <v>37079</v>
      </c>
      <c r="BJ2010" s="5" t="s">
        <v>3185</v>
      </c>
    </row>
    <row r="2011" spans="1:62" ht="13" hidden="1" customHeight="1" outlineLevel="1">
      <c r="A2011" t="s">
        <v>1044</v>
      </c>
      <c r="B2011" t="s">
        <v>2667</v>
      </c>
      <c r="C2011" s="1">
        <f t="shared" si="827"/>
        <v>253852</v>
      </c>
      <c r="D2011" s="5">
        <f>IF(N2011&gt;0, RANK(N2011,(N2011:P2011,Q2011:AE2011)),0)</f>
        <v>1</v>
      </c>
      <c r="E2011" s="5">
        <f>IF(O2011&gt;0,RANK(O2011,(N2011:P2011,Q2011:AE2011)),0)</f>
        <v>2</v>
      </c>
      <c r="F2011" s="5">
        <f>IF(P2011&gt;0,RANK(P2011,(N2011:P2011,Q2011:AE2011)),0)</f>
        <v>0</v>
      </c>
      <c r="G2011" s="131">
        <f t="shared" si="825"/>
        <v>41576</v>
      </c>
      <c r="H2011" s="136">
        <f t="shared" si="826"/>
        <v>0.16378047051037611</v>
      </c>
      <c r="I2011" s="2"/>
      <c r="J2011" s="2">
        <f t="shared" si="828"/>
        <v>0.57657611521674046</v>
      </c>
      <c r="K2011" s="2">
        <f t="shared" si="829"/>
        <v>0.41279564470636432</v>
      </c>
      <c r="L2011" s="2">
        <f t="shared" si="830"/>
        <v>0</v>
      </c>
      <c r="M2011" s="2">
        <f t="shared" si="831"/>
        <v>1.0628240076895223E-2</v>
      </c>
      <c r="N2011" s="63">
        <v>146365</v>
      </c>
      <c r="O2011" s="63">
        <v>104789</v>
      </c>
      <c r="P2011" s="63"/>
      <c r="Q2011" s="63">
        <v>2105</v>
      </c>
      <c r="R2011" s="63"/>
      <c r="S2011" s="63">
        <v>19</v>
      </c>
      <c r="T2011" s="63"/>
      <c r="U2011" s="63"/>
      <c r="V2011" s="63"/>
      <c r="W2011" s="63">
        <v>574</v>
      </c>
      <c r="X2011" s="63"/>
      <c r="Y2011" s="63"/>
      <c r="Z2011" s="63"/>
      <c r="AA2011" s="63"/>
      <c r="AB2011" s="63"/>
      <c r="AC2011" s="63"/>
      <c r="AD2011" s="63"/>
      <c r="AE2011" s="63"/>
      <c r="AF2011" s="63"/>
      <c r="AG2011" s="63"/>
      <c r="AH2011" s="63"/>
      <c r="AI2011" s="63"/>
      <c r="AJ2011" s="63"/>
      <c r="AK2011" s="63"/>
      <c r="AL2011" s="63"/>
      <c r="AM2011" s="63"/>
      <c r="AN2011" s="63"/>
      <c r="AO2011" s="63"/>
      <c r="AP2011" s="63"/>
      <c r="AQ2011" s="63"/>
      <c r="AS2011" s="5">
        <f>IF(Q2011&gt;0,RANK(Q2011,(N2011:P2011,Q2011:AE2011)),0)</f>
        <v>3</v>
      </c>
      <c r="AT2011" s="5">
        <f>IF(R2011&gt;0,RANK(R2011,(N2011:P2011,Q2011:AE2011)),0)</f>
        <v>0</v>
      </c>
      <c r="AU2011" s="5">
        <f>IF(T2011&gt;0,RANK(T2011,(N2011:P2011,Q2011:AE2011)),0)</f>
        <v>0</v>
      </c>
      <c r="AV2011" s="5">
        <f>IF(S2011&gt;0,RANK(S2011,(N2011:P2011,Q2011:AE2011)),0)</f>
        <v>5</v>
      </c>
      <c r="AW2011" s="2">
        <f t="shared" si="832"/>
        <v>8.2922332697792419E-3</v>
      </c>
      <c r="AX2011" s="2">
        <f t="shared" si="833"/>
        <v>0</v>
      </c>
      <c r="AY2011" s="2">
        <f t="shared" si="834"/>
        <v>0</v>
      </c>
      <c r="AZ2011" s="2">
        <f t="shared" si="835"/>
        <v>7.4846761104895764E-5</v>
      </c>
      <c r="BB2011" t="s">
        <v>1044</v>
      </c>
      <c r="BC2011" t="s">
        <v>2667</v>
      </c>
      <c r="BF2011" s="111">
        <v>37</v>
      </c>
      <c r="BG2011" s="113">
        <v>81</v>
      </c>
      <c r="BH2011" s="117">
        <f t="shared" si="808"/>
        <v>37081</v>
      </c>
      <c r="BJ2011" s="5" t="s">
        <v>3185</v>
      </c>
    </row>
    <row r="2012" spans="1:62" ht="13" hidden="1" customHeight="1" outlineLevel="1">
      <c r="A2012" t="s">
        <v>394</v>
      </c>
      <c r="B2012" t="s">
        <v>2667</v>
      </c>
      <c r="C2012" s="1">
        <f t="shared" si="827"/>
        <v>26079</v>
      </c>
      <c r="D2012" s="5">
        <f>IF(N2012&gt;0, RANK(N2012,(N2012:P2012,Q2012:AE2012)),0)</f>
        <v>1</v>
      </c>
      <c r="E2012" s="5">
        <f>IF(O2012&gt;0,RANK(O2012,(N2012:P2012,Q2012:AE2012)),0)</f>
        <v>2</v>
      </c>
      <c r="F2012" s="5">
        <f>IF(P2012&gt;0,RANK(P2012,(N2012:P2012,Q2012:AE2012)),0)</f>
        <v>0</v>
      </c>
      <c r="G2012" s="131">
        <f t="shared" si="825"/>
        <v>8413</v>
      </c>
      <c r="H2012" s="136">
        <f t="shared" si="826"/>
        <v>0.32259672533456035</v>
      </c>
      <c r="I2012" s="2"/>
      <c r="J2012" s="2">
        <f t="shared" si="828"/>
        <v>0.65861421066758696</v>
      </c>
      <c r="K2012" s="2">
        <f t="shared" si="829"/>
        <v>0.33601748533302656</v>
      </c>
      <c r="L2012" s="2">
        <f t="shared" si="830"/>
        <v>0</v>
      </c>
      <c r="M2012" s="2">
        <f t="shared" si="831"/>
        <v>5.3683039993864812E-3</v>
      </c>
      <c r="N2012" s="63">
        <v>17176</v>
      </c>
      <c r="O2012" s="63">
        <v>8763</v>
      </c>
      <c r="P2012" s="63"/>
      <c r="Q2012" s="63">
        <v>110</v>
      </c>
      <c r="R2012" s="63"/>
      <c r="S2012" s="63">
        <v>0</v>
      </c>
      <c r="T2012" s="63"/>
      <c r="U2012" s="63"/>
      <c r="V2012" s="63"/>
      <c r="W2012" s="63">
        <v>30</v>
      </c>
      <c r="X2012" s="63"/>
      <c r="Y2012" s="63"/>
      <c r="Z2012" s="63"/>
      <c r="AA2012" s="63"/>
      <c r="AB2012" s="63"/>
      <c r="AC2012" s="63"/>
      <c r="AD2012" s="63"/>
      <c r="AE2012" s="63"/>
      <c r="AF2012" s="63"/>
      <c r="AG2012" s="63"/>
      <c r="AH2012" s="63"/>
      <c r="AI2012" s="63"/>
      <c r="AJ2012" s="63"/>
      <c r="AK2012" s="63"/>
      <c r="AL2012" s="63"/>
      <c r="AM2012" s="63"/>
      <c r="AN2012" s="63"/>
      <c r="AO2012" s="63"/>
      <c r="AP2012" s="63"/>
      <c r="AQ2012" s="63"/>
      <c r="AS2012" s="5">
        <f>IF(Q2012&gt;0,RANK(Q2012,(N2012:P2012,Q2012:AE2012)),0)</f>
        <v>3</v>
      </c>
      <c r="AT2012" s="5">
        <f>IF(R2012&gt;0,RANK(R2012,(N2012:P2012,Q2012:AE2012)),0)</f>
        <v>0</v>
      </c>
      <c r="AU2012" s="5">
        <f>IF(T2012&gt;0,RANK(T2012,(N2012:P2012,Q2012:AE2012)),0)</f>
        <v>0</v>
      </c>
      <c r="AV2012" s="5">
        <f>IF(S2012&gt;0,RANK(S2012,(N2012:P2012,Q2012:AE2012)),0)</f>
        <v>0</v>
      </c>
      <c r="AW2012" s="2">
        <f t="shared" si="832"/>
        <v>4.2179531423750909E-3</v>
      </c>
      <c r="AX2012" s="2">
        <f t="shared" si="833"/>
        <v>0</v>
      </c>
      <c r="AY2012" s="2">
        <f t="shared" si="834"/>
        <v>0</v>
      </c>
      <c r="AZ2012" s="2">
        <f t="shared" si="835"/>
        <v>0</v>
      </c>
      <c r="BB2012" t="s">
        <v>394</v>
      </c>
      <c r="BC2012" t="s">
        <v>2667</v>
      </c>
      <c r="BD2012">
        <v>1</v>
      </c>
      <c r="BF2012" s="111">
        <v>37</v>
      </c>
      <c r="BG2012" s="113">
        <v>83</v>
      </c>
      <c r="BH2012" s="117">
        <f t="shared" si="808"/>
        <v>37083</v>
      </c>
      <c r="BJ2012" s="5" t="s">
        <v>3185</v>
      </c>
    </row>
    <row r="2013" spans="1:62" ht="13" hidden="1" customHeight="1" outlineLevel="1">
      <c r="A2013" t="s">
        <v>1022</v>
      </c>
      <c r="B2013" t="s">
        <v>2667</v>
      </c>
      <c r="C2013" s="1">
        <f t="shared" si="827"/>
        <v>43415</v>
      </c>
      <c r="D2013" s="5">
        <f>IF(N2013&gt;0, RANK(N2013,(N2013:P2013,Q2013:AE2013)),0)</f>
        <v>2</v>
      </c>
      <c r="E2013" s="5">
        <f>IF(O2013&gt;0,RANK(O2013,(N2013:P2013,Q2013:AE2013)),0)</f>
        <v>1</v>
      </c>
      <c r="F2013" s="5">
        <f>IF(P2013&gt;0,RANK(P2013,(N2013:P2013,Q2013:AE2013)),0)</f>
        <v>0</v>
      </c>
      <c r="G2013" s="131">
        <f t="shared" si="825"/>
        <v>8234</v>
      </c>
      <c r="H2013" s="136">
        <f t="shared" si="826"/>
        <v>0.18965795232062652</v>
      </c>
      <c r="I2013" s="2"/>
      <c r="J2013" s="2">
        <f t="shared" si="828"/>
        <v>0.39919382701831163</v>
      </c>
      <c r="K2013" s="2">
        <f t="shared" si="829"/>
        <v>0.58885177933893817</v>
      </c>
      <c r="L2013" s="2">
        <f t="shared" si="830"/>
        <v>0</v>
      </c>
      <c r="M2013" s="2">
        <f t="shared" si="831"/>
        <v>1.1954393642750194E-2</v>
      </c>
      <c r="N2013" s="63">
        <v>17331</v>
      </c>
      <c r="O2013" s="63">
        <v>25565</v>
      </c>
      <c r="P2013" s="63"/>
      <c r="Q2013" s="63">
        <v>429</v>
      </c>
      <c r="R2013" s="63"/>
      <c r="S2013" s="63">
        <v>2</v>
      </c>
      <c r="T2013" s="63"/>
      <c r="U2013" s="63"/>
      <c r="V2013" s="63"/>
      <c r="W2013" s="63">
        <v>88</v>
      </c>
      <c r="X2013" s="63"/>
      <c r="Y2013" s="63"/>
      <c r="Z2013" s="63"/>
      <c r="AA2013" s="63"/>
      <c r="AB2013" s="63"/>
      <c r="AC2013" s="63"/>
      <c r="AD2013" s="63"/>
      <c r="AE2013" s="63"/>
      <c r="AF2013" s="63"/>
      <c r="AG2013" s="63"/>
      <c r="AH2013" s="63"/>
      <c r="AI2013" s="63"/>
      <c r="AJ2013" s="63"/>
      <c r="AK2013" s="63"/>
      <c r="AL2013" s="63"/>
      <c r="AM2013" s="63"/>
      <c r="AN2013" s="63"/>
      <c r="AO2013" s="63"/>
      <c r="AP2013" s="63"/>
      <c r="AQ2013" s="63"/>
      <c r="AS2013" s="5">
        <f>IF(Q2013&gt;0,RANK(Q2013,(N2013:P2013,Q2013:AE2013)),0)</f>
        <v>3</v>
      </c>
      <c r="AT2013" s="5">
        <f>IF(R2013&gt;0,RANK(R2013,(N2013:P2013,Q2013:AE2013)),0)</f>
        <v>0</v>
      </c>
      <c r="AU2013" s="5">
        <f>IF(T2013&gt;0,RANK(T2013,(N2013:P2013,Q2013:AE2013)),0)</f>
        <v>0</v>
      </c>
      <c r="AV2013" s="5">
        <f>IF(S2013&gt;0,RANK(S2013,(N2013:P2013,Q2013:AE2013)),0)</f>
        <v>5</v>
      </c>
      <c r="AW2013" s="2">
        <f t="shared" si="832"/>
        <v>9.8813774041229992E-3</v>
      </c>
      <c r="AX2013" s="2">
        <f t="shared" si="833"/>
        <v>0</v>
      </c>
      <c r="AY2013" s="2">
        <f t="shared" si="834"/>
        <v>0</v>
      </c>
      <c r="AZ2013" s="2">
        <f t="shared" si="835"/>
        <v>4.6067027525048949E-5</v>
      </c>
      <c r="BB2013" t="s">
        <v>1022</v>
      </c>
      <c r="BC2013" t="s">
        <v>2667</v>
      </c>
      <c r="BF2013" s="111">
        <v>37</v>
      </c>
      <c r="BG2013" s="113">
        <v>85</v>
      </c>
      <c r="BH2013" s="117">
        <f t="shared" si="808"/>
        <v>37085</v>
      </c>
      <c r="BJ2013" s="5" t="s">
        <v>3185</v>
      </c>
    </row>
    <row r="2014" spans="1:62" ht="13" hidden="1" customHeight="1" outlineLevel="1">
      <c r="A2014" t="s">
        <v>111</v>
      </c>
      <c r="B2014" t="s">
        <v>2667</v>
      </c>
      <c r="C2014" s="1">
        <f t="shared" si="827"/>
        <v>27974</v>
      </c>
      <c r="D2014" s="5">
        <f>IF(N2014&gt;0, RANK(N2014,(N2014:P2014,Q2014:AE2014)),0)</f>
        <v>2</v>
      </c>
      <c r="E2014" s="5">
        <f>IF(O2014&gt;0,RANK(O2014,(N2014:P2014,Q2014:AE2014)),0)</f>
        <v>1</v>
      </c>
      <c r="F2014" s="5">
        <f>IF(P2014&gt;0,RANK(P2014,(N2014:P2014,Q2014:AE2014)),0)</f>
        <v>0</v>
      </c>
      <c r="G2014" s="131">
        <f t="shared" si="825"/>
        <v>3800</v>
      </c>
      <c r="H2014" s="136">
        <f t="shared" si="826"/>
        <v>0.13584042325016085</v>
      </c>
      <c r="I2014" s="2"/>
      <c r="J2014" s="2">
        <f t="shared" si="828"/>
        <v>0.42299992850504037</v>
      </c>
      <c r="K2014" s="2">
        <f t="shared" si="829"/>
        <v>0.5588403517552013</v>
      </c>
      <c r="L2014" s="2">
        <f t="shared" si="830"/>
        <v>0</v>
      </c>
      <c r="M2014" s="2">
        <f t="shared" si="831"/>
        <v>1.8159719739758384E-2</v>
      </c>
      <c r="N2014" s="63">
        <v>11833</v>
      </c>
      <c r="O2014" s="63">
        <v>15633</v>
      </c>
      <c r="P2014" s="63"/>
      <c r="Q2014" s="63">
        <v>387</v>
      </c>
      <c r="R2014" s="63"/>
      <c r="S2014" s="63">
        <v>20</v>
      </c>
      <c r="T2014" s="63"/>
      <c r="U2014" s="63"/>
      <c r="V2014" s="63"/>
      <c r="W2014" s="63">
        <v>101</v>
      </c>
      <c r="X2014" s="63"/>
      <c r="Y2014" s="63"/>
      <c r="Z2014" s="63"/>
      <c r="AA2014" s="63"/>
      <c r="AB2014" s="63"/>
      <c r="AC2014" s="63"/>
      <c r="AD2014" s="63"/>
      <c r="AE2014" s="63"/>
      <c r="AF2014" s="63"/>
      <c r="AG2014" s="63"/>
      <c r="AH2014" s="63"/>
      <c r="AI2014" s="63"/>
      <c r="AJ2014" s="63"/>
      <c r="AK2014" s="63"/>
      <c r="AL2014" s="63"/>
      <c r="AM2014" s="63"/>
      <c r="AN2014" s="63"/>
      <c r="AO2014" s="63"/>
      <c r="AP2014" s="63"/>
      <c r="AQ2014" s="63"/>
      <c r="AS2014" s="5">
        <f>IF(Q2014&gt;0,RANK(Q2014,(N2014:P2014,Q2014:AE2014)),0)</f>
        <v>3</v>
      </c>
      <c r="AT2014" s="5">
        <f>IF(R2014&gt;0,RANK(R2014,(N2014:P2014,Q2014:AE2014)),0)</f>
        <v>0</v>
      </c>
      <c r="AU2014" s="5">
        <f>IF(T2014&gt;0,RANK(T2014,(N2014:P2014,Q2014:AE2014)),0)</f>
        <v>0</v>
      </c>
      <c r="AV2014" s="5">
        <f>IF(S2014&gt;0,RANK(S2014,(N2014:P2014,Q2014:AE2014)),0)</f>
        <v>5</v>
      </c>
      <c r="AW2014" s="2">
        <f t="shared" si="832"/>
        <v>1.3834274683634804E-2</v>
      </c>
      <c r="AX2014" s="2">
        <f t="shared" si="833"/>
        <v>0</v>
      </c>
      <c r="AY2014" s="2">
        <f t="shared" si="834"/>
        <v>0</v>
      </c>
      <c r="AZ2014" s="2">
        <f t="shared" si="835"/>
        <v>7.1494959605347826E-4</v>
      </c>
      <c r="BB2014" t="s">
        <v>111</v>
      </c>
      <c r="BC2014" t="s">
        <v>2667</v>
      </c>
      <c r="BD2014">
        <v>11</v>
      </c>
      <c r="BF2014" s="111">
        <v>37</v>
      </c>
      <c r="BG2014" s="113">
        <v>87</v>
      </c>
      <c r="BH2014" s="117">
        <f t="shared" si="808"/>
        <v>37087</v>
      </c>
      <c r="BJ2014" s="5" t="s">
        <v>3185</v>
      </c>
    </row>
    <row r="2015" spans="1:62" ht="13" hidden="1" customHeight="1" outlineLevel="1">
      <c r="A2015" t="s">
        <v>962</v>
      </c>
      <c r="B2015" t="s">
        <v>2667</v>
      </c>
      <c r="C2015" s="1">
        <f t="shared" si="827"/>
        <v>52392</v>
      </c>
      <c r="D2015" s="5">
        <f>IF(N2015&gt;0, RANK(N2015,(N2015:P2015,Q2015:AE2015)),0)</f>
        <v>2</v>
      </c>
      <c r="E2015" s="5">
        <f>IF(O2015&gt;0,RANK(O2015,(N2015:P2015,Q2015:AE2015)),0)</f>
        <v>1</v>
      </c>
      <c r="F2015" s="5">
        <f>IF(P2015&gt;0,RANK(P2015,(N2015:P2015,Q2015:AE2015)),0)</f>
        <v>0</v>
      </c>
      <c r="G2015" s="131">
        <f t="shared" si="825"/>
        <v>14352</v>
      </c>
      <c r="H2015" s="136">
        <f t="shared" si="826"/>
        <v>0.2739349519010536</v>
      </c>
      <c r="I2015" s="2"/>
      <c r="J2015" s="2">
        <f t="shared" si="828"/>
        <v>0.35581768208886855</v>
      </c>
      <c r="K2015" s="2">
        <f t="shared" si="829"/>
        <v>0.62975263398992209</v>
      </c>
      <c r="L2015" s="2">
        <f t="shared" si="830"/>
        <v>0</v>
      </c>
      <c r="M2015" s="2">
        <f t="shared" si="831"/>
        <v>1.4429683921209358E-2</v>
      </c>
      <c r="N2015" s="63">
        <v>18642</v>
      </c>
      <c r="O2015" s="63">
        <v>32994</v>
      </c>
      <c r="P2015" s="63"/>
      <c r="Q2015" s="63">
        <v>589</v>
      </c>
      <c r="R2015" s="63"/>
      <c r="S2015" s="63">
        <v>5</v>
      </c>
      <c r="T2015" s="63"/>
      <c r="U2015" s="63"/>
      <c r="V2015" s="63"/>
      <c r="W2015" s="63">
        <v>162</v>
      </c>
      <c r="X2015" s="63"/>
      <c r="Y2015" s="63"/>
      <c r="Z2015" s="63"/>
      <c r="AA2015" s="63"/>
      <c r="AB2015" s="63"/>
      <c r="AC2015" s="63"/>
      <c r="AD2015" s="63"/>
      <c r="AE2015" s="63"/>
      <c r="AF2015" s="63"/>
      <c r="AG2015" s="63"/>
      <c r="AH2015" s="63"/>
      <c r="AI2015" s="63"/>
      <c r="AJ2015" s="63"/>
      <c r="AK2015" s="63"/>
      <c r="AL2015" s="63"/>
      <c r="AM2015" s="63"/>
      <c r="AN2015" s="63"/>
      <c r="AO2015" s="63"/>
      <c r="AP2015" s="63"/>
      <c r="AQ2015" s="63"/>
      <c r="AS2015" s="5">
        <f>IF(Q2015&gt;0,RANK(Q2015,(N2015:P2015,Q2015:AE2015)),0)</f>
        <v>3</v>
      </c>
      <c r="AT2015" s="5">
        <f>IF(R2015&gt;0,RANK(R2015,(N2015:P2015,Q2015:AE2015)),0)</f>
        <v>0</v>
      </c>
      <c r="AU2015" s="5">
        <f>IF(T2015&gt;0,RANK(T2015,(N2015:P2015,Q2015:AE2015)),0)</f>
        <v>0</v>
      </c>
      <c r="AV2015" s="5">
        <f>IF(S2015&gt;0,RANK(S2015,(N2015:P2015,Q2015:AE2015)),0)</f>
        <v>5</v>
      </c>
      <c r="AW2015" s="2">
        <f t="shared" si="832"/>
        <v>1.1242174377767597E-2</v>
      </c>
      <c r="AX2015" s="2">
        <f t="shared" si="833"/>
        <v>0</v>
      </c>
      <c r="AY2015" s="2">
        <f t="shared" si="834"/>
        <v>0</v>
      </c>
      <c r="AZ2015" s="2">
        <f t="shared" si="835"/>
        <v>9.5434417468315771E-5</v>
      </c>
      <c r="BB2015" t="s">
        <v>962</v>
      </c>
      <c r="BC2015" t="s">
        <v>2667</v>
      </c>
      <c r="BD2015">
        <v>11</v>
      </c>
      <c r="BF2015" s="111">
        <v>37</v>
      </c>
      <c r="BG2015" s="113">
        <v>89</v>
      </c>
      <c r="BH2015" s="117">
        <f t="shared" si="808"/>
        <v>37089</v>
      </c>
      <c r="BJ2015" s="5" t="s">
        <v>3185</v>
      </c>
    </row>
    <row r="2016" spans="1:62" ht="13" hidden="1" customHeight="1" outlineLevel="1">
      <c r="A2016" t="s">
        <v>2500</v>
      </c>
      <c r="B2016" t="s">
        <v>2667</v>
      </c>
      <c r="C2016" s="1">
        <f t="shared" si="827"/>
        <v>10918</v>
      </c>
      <c r="D2016" s="5">
        <f>IF(N2016&gt;0, RANK(N2016,(N2016:P2016,Q2016:AE2016)),0)</f>
        <v>1</v>
      </c>
      <c r="E2016" s="5">
        <f>IF(O2016&gt;0,RANK(O2016,(N2016:P2016,Q2016:AE2016)),0)</f>
        <v>2</v>
      </c>
      <c r="F2016" s="5">
        <f>IF(P2016&gt;0,RANK(P2016,(N2016:P2016,Q2016:AE2016)),0)</f>
        <v>0</v>
      </c>
      <c r="G2016" s="131">
        <f t="shared" si="825"/>
        <v>4836</v>
      </c>
      <c r="H2016" s="136">
        <f t="shared" si="826"/>
        <v>0.44293826708188311</v>
      </c>
      <c r="I2016" s="2"/>
      <c r="J2016" s="2">
        <f t="shared" si="828"/>
        <v>0.71835501007510538</v>
      </c>
      <c r="K2016" s="2">
        <f t="shared" si="829"/>
        <v>0.27541674299322222</v>
      </c>
      <c r="L2016" s="2">
        <f t="shared" si="830"/>
        <v>0</v>
      </c>
      <c r="M2016" s="2">
        <f t="shared" si="831"/>
        <v>6.2282469316723987E-3</v>
      </c>
      <c r="N2016" s="63">
        <v>7843</v>
      </c>
      <c r="O2016" s="63">
        <v>3007</v>
      </c>
      <c r="P2016" s="63"/>
      <c r="Q2016" s="63">
        <v>56</v>
      </c>
      <c r="R2016" s="63"/>
      <c r="S2016" s="63">
        <v>0</v>
      </c>
      <c r="T2016" s="63"/>
      <c r="U2016" s="63"/>
      <c r="V2016" s="63"/>
      <c r="W2016" s="63">
        <v>12</v>
      </c>
      <c r="X2016" s="63"/>
      <c r="Y2016" s="63"/>
      <c r="Z2016" s="63"/>
      <c r="AA2016" s="63"/>
      <c r="AB2016" s="63"/>
      <c r="AC2016" s="63"/>
      <c r="AD2016" s="63"/>
      <c r="AE2016" s="63"/>
      <c r="AF2016" s="63"/>
      <c r="AG2016" s="63"/>
      <c r="AH2016" s="63"/>
      <c r="AI2016" s="63"/>
      <c r="AJ2016" s="63"/>
      <c r="AK2016" s="63"/>
      <c r="AL2016" s="63"/>
      <c r="AM2016" s="63"/>
      <c r="AN2016" s="63"/>
      <c r="AO2016" s="63"/>
      <c r="AP2016" s="63"/>
      <c r="AQ2016" s="63"/>
      <c r="AS2016" s="5">
        <f>IF(Q2016&gt;0,RANK(Q2016,(N2016:P2016,Q2016:AE2016)),0)</f>
        <v>3</v>
      </c>
      <c r="AT2016" s="5">
        <f>IF(R2016&gt;0,RANK(R2016,(N2016:P2016,Q2016:AE2016)),0)</f>
        <v>0</v>
      </c>
      <c r="AU2016" s="5">
        <f>IF(T2016&gt;0,RANK(T2016,(N2016:P2016,Q2016:AE2016)),0)</f>
        <v>0</v>
      </c>
      <c r="AV2016" s="5">
        <f>IF(S2016&gt;0,RANK(S2016,(N2016:P2016,Q2016:AE2016)),0)</f>
        <v>0</v>
      </c>
      <c r="AW2016" s="2">
        <f t="shared" si="832"/>
        <v>5.1291445319655614E-3</v>
      </c>
      <c r="AX2016" s="2">
        <f t="shared" si="833"/>
        <v>0</v>
      </c>
      <c r="AY2016" s="2">
        <f t="shared" si="834"/>
        <v>0</v>
      </c>
      <c r="AZ2016" s="2">
        <f t="shared" si="835"/>
        <v>0</v>
      </c>
      <c r="BB2016" t="s">
        <v>2500</v>
      </c>
      <c r="BC2016" t="s">
        <v>2667</v>
      </c>
      <c r="BD2016">
        <v>1</v>
      </c>
      <c r="BF2016" s="111">
        <v>37</v>
      </c>
      <c r="BG2016" s="113">
        <v>91</v>
      </c>
      <c r="BH2016" s="117">
        <f t="shared" si="808"/>
        <v>37091</v>
      </c>
      <c r="BJ2016" s="5" t="s">
        <v>3185</v>
      </c>
    </row>
    <row r="2017" spans="1:62" ht="13" hidden="1" customHeight="1" outlineLevel="1">
      <c r="A2017" t="s">
        <v>3094</v>
      </c>
      <c r="B2017" t="s">
        <v>2667</v>
      </c>
      <c r="C2017" s="1">
        <f t="shared" si="827"/>
        <v>17089</v>
      </c>
      <c r="D2017" s="5">
        <f>IF(N2017&gt;0, RANK(N2017,(N2017:P2017,Q2017:AE2017)),0)</f>
        <v>1</v>
      </c>
      <c r="E2017" s="5">
        <f>IF(O2017&gt;0,RANK(O2017,(N2017:P2017,Q2017:AE2017)),0)</f>
        <v>2</v>
      </c>
      <c r="F2017" s="5">
        <f>IF(P2017&gt;0,RANK(P2017,(N2017:P2017,Q2017:AE2017)),0)</f>
        <v>0</v>
      </c>
      <c r="G2017" s="131">
        <f t="shared" si="825"/>
        <v>3257</v>
      </c>
      <c r="H2017" s="136">
        <f t="shared" si="826"/>
        <v>0.19059043829363917</v>
      </c>
      <c r="I2017" s="2"/>
      <c r="J2017" s="2">
        <f t="shared" si="828"/>
        <v>0.58961905319211183</v>
      </c>
      <c r="K2017" s="2">
        <f t="shared" si="829"/>
        <v>0.39902861489847269</v>
      </c>
      <c r="L2017" s="2">
        <f t="shared" si="830"/>
        <v>0</v>
      </c>
      <c r="M2017" s="2">
        <f t="shared" si="831"/>
        <v>1.1352331909415481E-2</v>
      </c>
      <c r="N2017" s="63">
        <v>10076</v>
      </c>
      <c r="O2017" s="63">
        <v>6819</v>
      </c>
      <c r="P2017" s="63"/>
      <c r="Q2017" s="63">
        <v>167</v>
      </c>
      <c r="R2017" s="63"/>
      <c r="S2017" s="63">
        <v>0</v>
      </c>
      <c r="T2017" s="63"/>
      <c r="U2017" s="63"/>
      <c r="V2017" s="63"/>
      <c r="W2017" s="63">
        <v>27</v>
      </c>
      <c r="X2017" s="63"/>
      <c r="Y2017" s="63"/>
      <c r="Z2017" s="63"/>
      <c r="AA2017" s="63"/>
      <c r="AB2017" s="63"/>
      <c r="AC2017" s="63"/>
      <c r="AD2017" s="63"/>
      <c r="AE2017" s="63"/>
      <c r="AF2017" s="63"/>
      <c r="AG2017" s="63"/>
      <c r="AH2017" s="63"/>
      <c r="AI2017" s="63"/>
      <c r="AJ2017" s="63"/>
      <c r="AK2017" s="63"/>
      <c r="AL2017" s="63"/>
      <c r="AM2017" s="63"/>
      <c r="AN2017" s="63"/>
      <c r="AO2017" s="63"/>
      <c r="AP2017" s="63"/>
      <c r="AQ2017" s="63"/>
      <c r="AS2017" s="5">
        <f>IF(Q2017&gt;0,RANK(Q2017,(N2017:P2017,Q2017:AE2017)),0)</f>
        <v>3</v>
      </c>
      <c r="AT2017" s="5">
        <f>IF(R2017&gt;0,RANK(R2017,(N2017:P2017,Q2017:AE2017)),0)</f>
        <v>0</v>
      </c>
      <c r="AU2017" s="5">
        <f>IF(T2017&gt;0,RANK(T2017,(N2017:P2017,Q2017:AE2017)),0)</f>
        <v>0</v>
      </c>
      <c r="AV2017" s="5">
        <f>IF(S2017&gt;0,RANK(S2017,(N2017:P2017,Q2017:AE2017)),0)</f>
        <v>0</v>
      </c>
      <c r="AW2017" s="2">
        <f t="shared" si="832"/>
        <v>9.7723681900637842E-3</v>
      </c>
      <c r="AX2017" s="2">
        <f t="shared" si="833"/>
        <v>0</v>
      </c>
      <c r="AY2017" s="2">
        <f t="shared" si="834"/>
        <v>0</v>
      </c>
      <c r="AZ2017" s="2">
        <f t="shared" si="835"/>
        <v>0</v>
      </c>
      <c r="BB2017" t="s">
        <v>3094</v>
      </c>
      <c r="BC2017" t="s">
        <v>2667</v>
      </c>
      <c r="BF2017" s="111">
        <v>37</v>
      </c>
      <c r="BG2017" s="113">
        <v>93</v>
      </c>
      <c r="BH2017" s="117">
        <f t="shared" si="808"/>
        <v>37093</v>
      </c>
      <c r="BJ2017" s="5" t="s">
        <v>3185</v>
      </c>
    </row>
    <row r="2018" spans="1:62" ht="13" hidden="1" customHeight="1" outlineLevel="1">
      <c r="A2018" t="s">
        <v>2210</v>
      </c>
      <c r="B2018" t="s">
        <v>2667</v>
      </c>
      <c r="C2018" s="1">
        <f t="shared" si="827"/>
        <v>2383</v>
      </c>
      <c r="D2018" s="5">
        <f>IF(N2018&gt;0, RANK(N2018,(N2018:P2018,Q2018:AE2018)),0)</f>
        <v>2</v>
      </c>
      <c r="E2018" s="5">
        <f>IF(O2018&gt;0,RANK(O2018,(N2018:P2018,Q2018:AE2018)),0)</f>
        <v>1</v>
      </c>
      <c r="F2018" s="5">
        <f>IF(P2018&gt;0,RANK(P2018,(N2018:P2018,Q2018:AE2018)),0)</f>
        <v>0</v>
      </c>
      <c r="G2018" s="131">
        <f t="shared" si="825"/>
        <v>30</v>
      </c>
      <c r="H2018" s="136">
        <f t="shared" si="826"/>
        <v>1.258917331095258E-2</v>
      </c>
      <c r="I2018" s="2"/>
      <c r="J2018" s="2">
        <f t="shared" si="828"/>
        <v>0.48804028535459504</v>
      </c>
      <c r="K2018" s="2">
        <f t="shared" si="829"/>
        <v>0.50062945866554764</v>
      </c>
      <c r="L2018" s="2">
        <f t="shared" si="830"/>
        <v>0</v>
      </c>
      <c r="M2018" s="2">
        <f t="shared" si="831"/>
        <v>1.1330255979857262E-2</v>
      </c>
      <c r="N2018" s="63">
        <v>1163</v>
      </c>
      <c r="O2018" s="63">
        <v>1193</v>
      </c>
      <c r="P2018" s="63"/>
      <c r="Q2018" s="63">
        <v>22</v>
      </c>
      <c r="R2018" s="63"/>
      <c r="S2018" s="63">
        <v>0</v>
      </c>
      <c r="T2018" s="63"/>
      <c r="U2018" s="63"/>
      <c r="V2018" s="63"/>
      <c r="W2018" s="63">
        <v>5</v>
      </c>
      <c r="X2018" s="63"/>
      <c r="Y2018" s="63"/>
      <c r="Z2018" s="63"/>
      <c r="AA2018" s="63"/>
      <c r="AB2018" s="63"/>
      <c r="AC2018" s="63"/>
      <c r="AD2018" s="63"/>
      <c r="AE2018" s="63"/>
      <c r="AF2018" s="63"/>
      <c r="AG2018" s="63"/>
      <c r="AH2018" s="63"/>
      <c r="AI2018" s="63"/>
      <c r="AJ2018" s="63"/>
      <c r="AK2018" s="63"/>
      <c r="AL2018" s="63"/>
      <c r="AM2018" s="63"/>
      <c r="AN2018" s="63"/>
      <c r="AO2018" s="63"/>
      <c r="AP2018" s="63"/>
      <c r="AQ2018" s="63"/>
      <c r="AS2018" s="5">
        <f>IF(Q2018&gt;0,RANK(Q2018,(N2018:P2018,Q2018:AE2018)),0)</f>
        <v>3</v>
      </c>
      <c r="AT2018" s="5">
        <f>IF(R2018&gt;0,RANK(R2018,(N2018:P2018,Q2018:AE2018)),0)</f>
        <v>0</v>
      </c>
      <c r="AU2018" s="5">
        <f>IF(T2018&gt;0,RANK(T2018,(N2018:P2018,Q2018:AE2018)),0)</f>
        <v>0</v>
      </c>
      <c r="AV2018" s="5">
        <f>IF(S2018&gt;0,RANK(S2018,(N2018:P2018,Q2018:AE2018)),0)</f>
        <v>0</v>
      </c>
      <c r="AW2018" s="2">
        <f t="shared" si="832"/>
        <v>9.2320604280318932E-3</v>
      </c>
      <c r="AX2018" s="2">
        <f t="shared" si="833"/>
        <v>0</v>
      </c>
      <c r="AY2018" s="2">
        <f t="shared" si="834"/>
        <v>0</v>
      </c>
      <c r="AZ2018" s="2">
        <f t="shared" si="835"/>
        <v>0</v>
      </c>
      <c r="BB2018" t="s">
        <v>2210</v>
      </c>
      <c r="BC2018" t="s">
        <v>2667</v>
      </c>
      <c r="BD2018">
        <v>3</v>
      </c>
      <c r="BF2018" s="111">
        <v>37</v>
      </c>
      <c r="BG2018" s="113">
        <v>95</v>
      </c>
      <c r="BH2018" s="117">
        <f t="shared" si="808"/>
        <v>37095</v>
      </c>
      <c r="BJ2018" s="5" t="s">
        <v>3185</v>
      </c>
    </row>
    <row r="2019" spans="1:62" ht="13" hidden="1" customHeight="1" outlineLevel="1">
      <c r="A2019" t="s">
        <v>1799</v>
      </c>
      <c r="B2019" t="s">
        <v>2667</v>
      </c>
      <c r="C2019" s="1">
        <f t="shared" si="827"/>
        <v>76365</v>
      </c>
      <c r="D2019" s="5">
        <f>IF(N2019&gt;0, RANK(N2019,(N2019:P2019,Q2019:AE2019)),0)</f>
        <v>2</v>
      </c>
      <c r="E2019" s="5">
        <f>IF(O2019&gt;0,RANK(O2019,(N2019:P2019,Q2019:AE2019)),0)</f>
        <v>1</v>
      </c>
      <c r="F2019" s="5">
        <f>IF(P2019&gt;0,RANK(P2019,(N2019:P2019,Q2019:AE2019)),0)</f>
        <v>0</v>
      </c>
      <c r="G2019" s="131">
        <f t="shared" si="825"/>
        <v>23223</v>
      </c>
      <c r="H2019" s="136">
        <f t="shared" si="826"/>
        <v>0.30410528383421725</v>
      </c>
      <c r="I2019" s="2"/>
      <c r="J2019" s="2">
        <f t="shared" si="828"/>
        <v>0.34146533097623255</v>
      </c>
      <c r="K2019" s="2">
        <f t="shared" si="829"/>
        <v>0.64557061481044986</v>
      </c>
      <c r="L2019" s="2">
        <f t="shared" si="830"/>
        <v>0</v>
      </c>
      <c r="M2019" s="2">
        <f t="shared" si="831"/>
        <v>1.2964054213317588E-2</v>
      </c>
      <c r="N2019" s="63">
        <v>26076</v>
      </c>
      <c r="O2019" s="63">
        <v>49299</v>
      </c>
      <c r="P2019" s="63"/>
      <c r="Q2019" s="63">
        <v>747</v>
      </c>
      <c r="R2019" s="63"/>
      <c r="S2019" s="63">
        <v>0</v>
      </c>
      <c r="T2019" s="63"/>
      <c r="U2019" s="63"/>
      <c r="V2019" s="63"/>
      <c r="W2019" s="63">
        <v>243</v>
      </c>
      <c r="X2019" s="63"/>
      <c r="Y2019" s="63"/>
      <c r="Z2019" s="63"/>
      <c r="AA2019" s="63"/>
      <c r="AB2019" s="63"/>
      <c r="AC2019" s="63"/>
      <c r="AD2019" s="63"/>
      <c r="AE2019" s="63"/>
      <c r="AF2019" s="63"/>
      <c r="AG2019" s="63"/>
      <c r="AH2019" s="63"/>
      <c r="AI2019" s="63"/>
      <c r="AJ2019" s="63"/>
      <c r="AK2019" s="63"/>
      <c r="AL2019" s="63"/>
      <c r="AM2019" s="63"/>
      <c r="AN2019" s="63"/>
      <c r="AO2019" s="63"/>
      <c r="AP2019" s="63"/>
      <c r="AQ2019" s="63"/>
      <c r="AS2019" s="5">
        <f>IF(Q2019&gt;0,RANK(Q2019,(N2019:P2019,Q2019:AE2019)),0)</f>
        <v>3</v>
      </c>
      <c r="AT2019" s="5">
        <f>IF(R2019&gt;0,RANK(R2019,(N2019:P2019,Q2019:AE2019)),0)</f>
        <v>0</v>
      </c>
      <c r="AU2019" s="5">
        <f>IF(T2019&gt;0,RANK(T2019,(N2019:P2019,Q2019:AE2019)),0)</f>
        <v>0</v>
      </c>
      <c r="AV2019" s="5">
        <f>IF(S2019&gt;0,RANK(S2019,(N2019:P2019,Q2019:AE2019)),0)</f>
        <v>0</v>
      </c>
      <c r="AW2019" s="2">
        <f t="shared" si="832"/>
        <v>9.7819681791396582E-3</v>
      </c>
      <c r="AX2019" s="2">
        <f t="shared" si="833"/>
        <v>0</v>
      </c>
      <c r="AY2019" s="2">
        <f t="shared" si="834"/>
        <v>0</v>
      </c>
      <c r="AZ2019" s="2">
        <f t="shared" si="835"/>
        <v>0</v>
      </c>
      <c r="BB2019" t="s">
        <v>1799</v>
      </c>
      <c r="BC2019" t="s">
        <v>2667</v>
      </c>
      <c r="BF2019" s="111">
        <v>37</v>
      </c>
      <c r="BG2019" s="113">
        <v>97</v>
      </c>
      <c r="BH2019" s="117">
        <f t="shared" si="808"/>
        <v>37097</v>
      </c>
      <c r="BJ2019" s="5" t="s">
        <v>3185</v>
      </c>
    </row>
    <row r="2020" spans="1:62" ht="13" hidden="1" customHeight="1" outlineLevel="1">
      <c r="A2020" t="s">
        <v>2939</v>
      </c>
      <c r="B2020" t="s">
        <v>2667</v>
      </c>
      <c r="C2020" s="1">
        <f t="shared" si="827"/>
        <v>16701</v>
      </c>
      <c r="D2020" s="5">
        <f>IF(N2020&gt;0, RANK(N2020,(N2020:P2020,Q2020:AE2020)),0)</f>
        <v>2</v>
      </c>
      <c r="E2020" s="5">
        <f>IF(O2020&gt;0,RANK(O2020,(N2020:P2020,Q2020:AE2020)),0)</f>
        <v>1</v>
      </c>
      <c r="F2020" s="5">
        <f>IF(P2020&gt;0,RANK(P2020,(N2020:P2020,Q2020:AE2020)),0)</f>
        <v>0</v>
      </c>
      <c r="G2020" s="131">
        <f t="shared" si="825"/>
        <v>159</v>
      </c>
      <c r="H2020" s="136">
        <f t="shared" si="826"/>
        <v>9.5203880007185201E-3</v>
      </c>
      <c r="I2020" s="2"/>
      <c r="J2020" s="2">
        <f t="shared" si="828"/>
        <v>0.48470151487934854</v>
      </c>
      <c r="K2020" s="2">
        <f t="shared" si="829"/>
        <v>0.49422190288006707</v>
      </c>
      <c r="L2020" s="2">
        <f t="shared" si="830"/>
        <v>0</v>
      </c>
      <c r="M2020" s="2">
        <f t="shared" si="831"/>
        <v>2.1076582240584396E-2</v>
      </c>
      <c r="N2020" s="63">
        <v>8095</v>
      </c>
      <c r="O2020" s="63">
        <v>8254</v>
      </c>
      <c r="P2020" s="63"/>
      <c r="Q2020" s="63">
        <v>281</v>
      </c>
      <c r="R2020" s="63"/>
      <c r="S2020" s="63">
        <v>2</v>
      </c>
      <c r="T2020" s="63"/>
      <c r="U2020" s="63"/>
      <c r="V2020" s="63"/>
      <c r="W2020" s="63">
        <v>69</v>
      </c>
      <c r="X2020" s="63"/>
      <c r="Y2020" s="63"/>
      <c r="Z2020" s="63"/>
      <c r="AA2020" s="63"/>
      <c r="AB2020" s="63"/>
      <c r="AC2020" s="63"/>
      <c r="AD2020" s="63"/>
      <c r="AE2020" s="63"/>
      <c r="AF2020" s="63"/>
      <c r="AG2020" s="63"/>
      <c r="AH2020" s="63"/>
      <c r="AI2020" s="63"/>
      <c r="AJ2020" s="63"/>
      <c r="AK2020" s="63"/>
      <c r="AL2020" s="63"/>
      <c r="AM2020" s="63"/>
      <c r="AN2020" s="63"/>
      <c r="AO2020" s="63"/>
      <c r="AP2020" s="63"/>
      <c r="AQ2020" s="63"/>
      <c r="AS2020" s="5">
        <f>IF(Q2020&gt;0,RANK(Q2020,(N2020:P2020,Q2020:AE2020)),0)</f>
        <v>3</v>
      </c>
      <c r="AT2020" s="5">
        <f>IF(R2020&gt;0,RANK(R2020,(N2020:P2020,Q2020:AE2020)),0)</f>
        <v>0</v>
      </c>
      <c r="AU2020" s="5">
        <f>IF(T2020&gt;0,RANK(T2020,(N2020:P2020,Q2020:AE2020)),0)</f>
        <v>0</v>
      </c>
      <c r="AV2020" s="5">
        <f>IF(S2020&gt;0,RANK(S2020,(N2020:P2020,Q2020:AE2020)),0)</f>
        <v>5</v>
      </c>
      <c r="AW2020" s="2">
        <f t="shared" si="832"/>
        <v>1.6825339800011975E-2</v>
      </c>
      <c r="AX2020" s="2">
        <f t="shared" si="833"/>
        <v>0</v>
      </c>
      <c r="AY2020" s="2">
        <f t="shared" si="834"/>
        <v>0</v>
      </c>
      <c r="AZ2020" s="2">
        <f t="shared" si="835"/>
        <v>1.1975330818513861E-4</v>
      </c>
      <c r="BB2020" t="s">
        <v>2939</v>
      </c>
      <c r="BC2020" t="s">
        <v>2667</v>
      </c>
      <c r="BD2020">
        <v>11</v>
      </c>
      <c r="BF2020" s="111">
        <v>37</v>
      </c>
      <c r="BG2020" s="113">
        <v>99</v>
      </c>
      <c r="BH2020" s="117">
        <f t="shared" si="808"/>
        <v>37099</v>
      </c>
      <c r="BJ2020" s="5" t="s">
        <v>3185</v>
      </c>
    </row>
    <row r="2021" spans="1:62" ht="13" hidden="1" customHeight="1" outlineLevel="1">
      <c r="A2021" t="s">
        <v>1263</v>
      </c>
      <c r="B2021" t="s">
        <v>2667</v>
      </c>
      <c r="C2021" s="1">
        <f t="shared" si="827"/>
        <v>76691</v>
      </c>
      <c r="D2021" s="5">
        <f>IF(N2021&gt;0, RANK(N2021,(N2021:P2021,Q2021:AE2021)),0)</f>
        <v>2</v>
      </c>
      <c r="E2021" s="5">
        <f>IF(O2021&gt;0,RANK(O2021,(N2021:P2021,Q2021:AE2021)),0)</f>
        <v>1</v>
      </c>
      <c r="F2021" s="5">
        <f>IF(P2021&gt;0,RANK(P2021,(N2021:P2021,Q2021:AE2021)),0)</f>
        <v>0</v>
      </c>
      <c r="G2021" s="131">
        <f t="shared" si="825"/>
        <v>21137</v>
      </c>
      <c r="H2021" s="136">
        <f t="shared" si="826"/>
        <v>0.27561252298183619</v>
      </c>
      <c r="I2021" s="2"/>
      <c r="J2021" s="2">
        <f t="shared" si="828"/>
        <v>0.35584358008110467</v>
      </c>
      <c r="K2021" s="2">
        <f t="shared" si="829"/>
        <v>0.63145610306294087</v>
      </c>
      <c r="L2021" s="2">
        <f t="shared" si="830"/>
        <v>0</v>
      </c>
      <c r="M2021" s="2">
        <f t="shared" si="831"/>
        <v>1.2700316855954519E-2</v>
      </c>
      <c r="N2021" s="63">
        <v>27290</v>
      </c>
      <c r="O2021" s="63">
        <v>48427</v>
      </c>
      <c r="P2021" s="63"/>
      <c r="Q2021" s="63">
        <v>768</v>
      </c>
      <c r="R2021" s="63"/>
      <c r="S2021" s="63">
        <v>0</v>
      </c>
      <c r="T2021" s="63"/>
      <c r="U2021" s="63"/>
      <c r="V2021" s="63"/>
      <c r="W2021" s="63">
        <v>206</v>
      </c>
      <c r="X2021" s="63"/>
      <c r="Y2021" s="63"/>
      <c r="Z2021" s="63"/>
      <c r="AA2021" s="63"/>
      <c r="AB2021" s="63"/>
      <c r="AC2021" s="63"/>
      <c r="AD2021" s="63"/>
      <c r="AE2021" s="63"/>
      <c r="AF2021" s="63"/>
      <c r="AG2021" s="63"/>
      <c r="AH2021" s="63"/>
      <c r="AI2021" s="63"/>
      <c r="AJ2021" s="63"/>
      <c r="AK2021" s="63"/>
      <c r="AL2021" s="63"/>
      <c r="AM2021" s="63"/>
      <c r="AN2021" s="63"/>
      <c r="AO2021" s="63"/>
      <c r="AP2021" s="63"/>
      <c r="AQ2021" s="63"/>
      <c r="AS2021" s="5">
        <f>IF(Q2021&gt;0,RANK(Q2021,(N2021:P2021,Q2021:AE2021)),0)</f>
        <v>3</v>
      </c>
      <c r="AT2021" s="5">
        <f>IF(R2021&gt;0,RANK(R2021,(N2021:P2021,Q2021:AE2021)),0)</f>
        <v>0</v>
      </c>
      <c r="AU2021" s="5">
        <f>IF(T2021&gt;0,RANK(T2021,(N2021:P2021,Q2021:AE2021)),0)</f>
        <v>0</v>
      </c>
      <c r="AV2021" s="5">
        <f>IF(S2021&gt;0,RANK(S2021,(N2021:P2021,Q2021:AE2021)),0)</f>
        <v>0</v>
      </c>
      <c r="AW2021" s="2">
        <f t="shared" si="832"/>
        <v>1.0014212880259743E-2</v>
      </c>
      <c r="AX2021" s="2">
        <f t="shared" si="833"/>
        <v>0</v>
      </c>
      <c r="AY2021" s="2">
        <f t="shared" si="834"/>
        <v>0</v>
      </c>
      <c r="AZ2021" s="2">
        <f t="shared" si="835"/>
        <v>0</v>
      </c>
      <c r="BB2021" t="s">
        <v>1263</v>
      </c>
      <c r="BC2021" t="s">
        <v>2667</v>
      </c>
      <c r="BD2021">
        <v>7</v>
      </c>
      <c r="BF2021" s="111">
        <v>37</v>
      </c>
      <c r="BG2021" s="113">
        <v>101</v>
      </c>
      <c r="BH2021" s="117">
        <f t="shared" si="808"/>
        <v>37101</v>
      </c>
      <c r="BJ2021" s="5" t="s">
        <v>3185</v>
      </c>
    </row>
    <row r="2022" spans="1:62" ht="13" hidden="1" customHeight="1" outlineLevel="1">
      <c r="A2022" t="s">
        <v>244</v>
      </c>
      <c r="B2022" t="s">
        <v>2667</v>
      </c>
      <c r="C2022" s="1">
        <f t="shared" si="827"/>
        <v>5230</v>
      </c>
      <c r="D2022" s="5">
        <f>IF(N2022&gt;0, RANK(N2022,(N2022:P2022,Q2022:AE2022)),0)</f>
        <v>2</v>
      </c>
      <c r="E2022" s="5">
        <f>IF(O2022&gt;0,RANK(O2022,(N2022:P2022,Q2022:AE2022)),0)</f>
        <v>1</v>
      </c>
      <c r="F2022" s="5">
        <f>IF(P2022&gt;0,RANK(P2022,(N2022:P2022,Q2022:AE2022)),0)</f>
        <v>0</v>
      </c>
      <c r="G2022" s="131">
        <f t="shared" si="825"/>
        <v>485</v>
      </c>
      <c r="H2022" s="136">
        <f t="shared" si="826"/>
        <v>9.2734225621414909E-2</v>
      </c>
      <c r="I2022" s="2"/>
      <c r="J2022" s="2">
        <f t="shared" si="828"/>
        <v>0.44971319311663482</v>
      </c>
      <c r="K2022" s="2">
        <f t="shared" si="829"/>
        <v>0.54244741873804969</v>
      </c>
      <c r="L2022" s="2">
        <f t="shared" si="830"/>
        <v>0</v>
      </c>
      <c r="M2022" s="2">
        <f t="shared" si="831"/>
        <v>7.8393881453154846E-3</v>
      </c>
      <c r="N2022" s="63">
        <v>2352</v>
      </c>
      <c r="O2022" s="63">
        <v>2837</v>
      </c>
      <c r="P2022" s="63"/>
      <c r="Q2022" s="63">
        <v>32</v>
      </c>
      <c r="R2022" s="63"/>
      <c r="S2022" s="63">
        <v>0</v>
      </c>
      <c r="T2022" s="63"/>
      <c r="U2022" s="63"/>
      <c r="V2022" s="63"/>
      <c r="W2022" s="63">
        <v>9</v>
      </c>
      <c r="X2022" s="63"/>
      <c r="Y2022" s="63"/>
      <c r="Z2022" s="63"/>
      <c r="AA2022" s="63"/>
      <c r="AB2022" s="63"/>
      <c r="AC2022" s="63"/>
      <c r="AD2022" s="63"/>
      <c r="AE2022" s="63"/>
      <c r="AF2022" s="63"/>
      <c r="AG2022" s="63"/>
      <c r="AH2022" s="63"/>
      <c r="AI2022" s="63"/>
      <c r="AJ2022" s="63"/>
      <c r="AK2022" s="63"/>
      <c r="AL2022" s="63"/>
      <c r="AM2022" s="63"/>
      <c r="AN2022" s="63"/>
      <c r="AO2022" s="63"/>
      <c r="AP2022" s="63"/>
      <c r="AQ2022" s="63"/>
      <c r="AS2022" s="5">
        <f>IF(Q2022&gt;0,RANK(Q2022,(N2022:P2022,Q2022:AE2022)),0)</f>
        <v>3</v>
      </c>
      <c r="AT2022" s="5">
        <f>IF(R2022&gt;0,RANK(R2022,(N2022:P2022,Q2022:AE2022)),0)</f>
        <v>0</v>
      </c>
      <c r="AU2022" s="5">
        <f>IF(T2022&gt;0,RANK(T2022,(N2022:P2022,Q2022:AE2022)),0)</f>
        <v>0</v>
      </c>
      <c r="AV2022" s="5">
        <f>IF(S2022&gt;0,RANK(S2022,(N2022:P2022,Q2022:AE2022)),0)</f>
        <v>0</v>
      </c>
      <c r="AW2022" s="2">
        <f t="shared" si="832"/>
        <v>6.1185468451242829E-3</v>
      </c>
      <c r="AX2022" s="2">
        <f t="shared" si="833"/>
        <v>0</v>
      </c>
      <c r="AY2022" s="2">
        <f t="shared" si="834"/>
        <v>0</v>
      </c>
      <c r="AZ2022" s="2">
        <f t="shared" si="835"/>
        <v>0</v>
      </c>
      <c r="BB2022" t="s">
        <v>244</v>
      </c>
      <c r="BC2022" t="s">
        <v>2667</v>
      </c>
      <c r="BD2022">
        <v>3</v>
      </c>
      <c r="BF2022" s="111">
        <v>37</v>
      </c>
      <c r="BG2022" s="113">
        <v>103</v>
      </c>
      <c r="BH2022" s="117">
        <f t="shared" si="808"/>
        <v>37103</v>
      </c>
      <c r="BJ2022" s="5" t="s">
        <v>3185</v>
      </c>
    </row>
    <row r="2023" spans="1:62" ht="13" hidden="1" customHeight="1" outlineLevel="1">
      <c r="A2023" t="s">
        <v>99</v>
      </c>
      <c r="B2023" t="s">
        <v>2667</v>
      </c>
      <c r="C2023" s="1">
        <f t="shared" si="827"/>
        <v>24239</v>
      </c>
      <c r="D2023" s="5">
        <f>IF(N2023&gt;0, RANK(N2023,(N2023:P2023,Q2023:AE2023)),0)</f>
        <v>2</v>
      </c>
      <c r="E2023" s="5">
        <f>IF(O2023&gt;0,RANK(O2023,(N2023:P2023,Q2023:AE2023)),0)</f>
        <v>1</v>
      </c>
      <c r="F2023" s="5">
        <f>IF(P2023&gt;0,RANK(P2023,(N2023:P2023,Q2023:AE2023)),0)</f>
        <v>0</v>
      </c>
      <c r="G2023" s="131">
        <f t="shared" si="825"/>
        <v>2357</v>
      </c>
      <c r="H2023" s="136">
        <f t="shared" si="826"/>
        <v>9.7239985147902136E-2</v>
      </c>
      <c r="I2023" s="2"/>
      <c r="J2023" s="2">
        <f t="shared" si="828"/>
        <v>0.44560419159206238</v>
      </c>
      <c r="K2023" s="2">
        <f t="shared" si="829"/>
        <v>0.54284417673996455</v>
      </c>
      <c r="L2023" s="2">
        <f t="shared" si="830"/>
        <v>0</v>
      </c>
      <c r="M2023" s="2">
        <f t="shared" si="831"/>
        <v>1.1551631667973128E-2</v>
      </c>
      <c r="N2023" s="63">
        <v>10801</v>
      </c>
      <c r="O2023" s="63">
        <v>13158</v>
      </c>
      <c r="P2023" s="63"/>
      <c r="Q2023" s="63">
        <v>225</v>
      </c>
      <c r="R2023" s="63"/>
      <c r="S2023" s="63">
        <v>0</v>
      </c>
      <c r="T2023" s="63"/>
      <c r="U2023" s="63"/>
      <c r="V2023" s="63"/>
      <c r="W2023" s="63">
        <v>55</v>
      </c>
      <c r="X2023" s="63"/>
      <c r="Y2023" s="63"/>
      <c r="Z2023" s="63"/>
      <c r="AA2023" s="63"/>
      <c r="AB2023" s="63"/>
      <c r="AC2023" s="63"/>
      <c r="AD2023" s="63"/>
      <c r="AE2023" s="63"/>
      <c r="AF2023" s="63"/>
      <c r="AG2023" s="63"/>
      <c r="AH2023" s="63"/>
      <c r="AI2023" s="63"/>
      <c r="AJ2023" s="63"/>
      <c r="AK2023" s="63"/>
      <c r="AL2023" s="63"/>
      <c r="AM2023" s="63"/>
      <c r="AN2023" s="63"/>
      <c r="AO2023" s="63"/>
      <c r="AP2023" s="63"/>
      <c r="AQ2023" s="63"/>
      <c r="AS2023" s="5">
        <f>IF(Q2023&gt;0,RANK(Q2023,(N2023:P2023,Q2023:AE2023)),0)</f>
        <v>3</v>
      </c>
      <c r="AT2023" s="5">
        <f>IF(R2023&gt;0,RANK(R2023,(N2023:P2023,Q2023:AE2023)),0)</f>
        <v>0</v>
      </c>
      <c r="AU2023" s="5">
        <f>IF(T2023&gt;0,RANK(T2023,(N2023:P2023,Q2023:AE2023)),0)</f>
        <v>0</v>
      </c>
      <c r="AV2023" s="5">
        <f>IF(S2023&gt;0,RANK(S2023,(N2023:P2023,Q2023:AE2023)),0)</f>
        <v>0</v>
      </c>
      <c r="AW2023" s="2">
        <f t="shared" si="832"/>
        <v>9.2825611617640986E-3</v>
      </c>
      <c r="AX2023" s="2">
        <f t="shared" si="833"/>
        <v>0</v>
      </c>
      <c r="AY2023" s="2">
        <f t="shared" si="834"/>
        <v>0</v>
      </c>
      <c r="AZ2023" s="2">
        <f t="shared" si="835"/>
        <v>0</v>
      </c>
      <c r="BB2023" t="s">
        <v>99</v>
      </c>
      <c r="BC2023" t="s">
        <v>2667</v>
      </c>
      <c r="BD2023">
        <v>2</v>
      </c>
      <c r="BF2023" s="111">
        <v>37</v>
      </c>
      <c r="BG2023" s="113">
        <v>105</v>
      </c>
      <c r="BH2023" s="117">
        <f t="shared" si="808"/>
        <v>37105</v>
      </c>
      <c r="BJ2023" s="5" t="s">
        <v>3185</v>
      </c>
    </row>
    <row r="2024" spans="1:62" ht="13" hidden="1" customHeight="1" outlineLevel="1">
      <c r="A2024" t="s">
        <v>1905</v>
      </c>
      <c r="B2024" t="s">
        <v>2667</v>
      </c>
      <c r="C2024" s="1">
        <f t="shared" si="827"/>
        <v>28086</v>
      </c>
      <c r="D2024" s="5">
        <f>IF(N2024&gt;0, RANK(N2024,(N2024:P2024,Q2024:AE2024)),0)</f>
        <v>2</v>
      </c>
      <c r="E2024" s="5">
        <f>IF(O2024&gt;0,RANK(O2024,(N2024:P2024,Q2024:AE2024)),0)</f>
        <v>1</v>
      </c>
      <c r="F2024" s="5">
        <f>IF(P2024&gt;0,RANK(P2024,(N2024:P2024,Q2024:AE2024)),0)</f>
        <v>0</v>
      </c>
      <c r="G2024" s="131">
        <f t="shared" si="825"/>
        <v>32</v>
      </c>
      <c r="H2024" s="136">
        <f t="shared" si="826"/>
        <v>1.1393576871038952E-3</v>
      </c>
      <c r="I2024" s="2"/>
      <c r="J2024" s="2">
        <f t="shared" si="828"/>
        <v>0.49661753186641033</v>
      </c>
      <c r="K2024" s="2">
        <f t="shared" si="829"/>
        <v>0.49775688955351421</v>
      </c>
      <c r="L2024" s="2">
        <f t="shared" si="830"/>
        <v>0</v>
      </c>
      <c r="M2024" s="2">
        <f t="shared" si="831"/>
        <v>5.6255785800754521E-3</v>
      </c>
      <c r="N2024" s="63">
        <v>13948</v>
      </c>
      <c r="O2024" s="63">
        <v>13980</v>
      </c>
      <c r="P2024" s="63"/>
      <c r="Q2024" s="63">
        <v>136</v>
      </c>
      <c r="R2024" s="63"/>
      <c r="S2024" s="63">
        <v>0</v>
      </c>
      <c r="T2024" s="63"/>
      <c r="U2024" s="63"/>
      <c r="V2024" s="63"/>
      <c r="W2024" s="63">
        <v>22</v>
      </c>
      <c r="X2024" s="63"/>
      <c r="Y2024" s="63"/>
      <c r="Z2024" s="63"/>
      <c r="AA2024" s="63"/>
      <c r="AB2024" s="63"/>
      <c r="AC2024" s="63"/>
      <c r="AD2024" s="63"/>
      <c r="AE2024" s="63"/>
      <c r="AF2024" s="63"/>
      <c r="AG2024" s="63"/>
      <c r="AH2024" s="63"/>
      <c r="AI2024" s="63"/>
      <c r="AJ2024" s="63"/>
      <c r="AK2024" s="63"/>
      <c r="AL2024" s="63"/>
      <c r="AM2024" s="63"/>
      <c r="AN2024" s="63"/>
      <c r="AO2024" s="63"/>
      <c r="AP2024" s="63"/>
      <c r="AQ2024" s="63"/>
      <c r="AS2024" s="5">
        <f>IF(Q2024&gt;0,RANK(Q2024,(N2024:P2024,Q2024:AE2024)),0)</f>
        <v>3</v>
      </c>
      <c r="AT2024" s="5">
        <f>IF(R2024&gt;0,RANK(R2024,(N2024:P2024,Q2024:AE2024)),0)</f>
        <v>0</v>
      </c>
      <c r="AU2024" s="5">
        <f>IF(T2024&gt;0,RANK(T2024,(N2024:P2024,Q2024:AE2024)),0)</f>
        <v>0</v>
      </c>
      <c r="AV2024" s="5">
        <f>IF(S2024&gt;0,RANK(S2024,(N2024:P2024,Q2024:AE2024)),0)</f>
        <v>0</v>
      </c>
      <c r="AW2024" s="2">
        <f t="shared" si="832"/>
        <v>4.8422701701915545E-3</v>
      </c>
      <c r="AX2024" s="2">
        <f t="shared" si="833"/>
        <v>0</v>
      </c>
      <c r="AY2024" s="2">
        <f t="shared" si="834"/>
        <v>0</v>
      </c>
      <c r="AZ2024" s="2">
        <f t="shared" si="835"/>
        <v>0</v>
      </c>
      <c r="BB2024" t="s">
        <v>1905</v>
      </c>
      <c r="BC2024" t="s">
        <v>2667</v>
      </c>
      <c r="BF2024" s="111">
        <v>37</v>
      </c>
      <c r="BG2024" s="113">
        <v>107</v>
      </c>
      <c r="BH2024" s="117">
        <f t="shared" si="808"/>
        <v>37107</v>
      </c>
      <c r="BJ2024" s="5" t="s">
        <v>3185</v>
      </c>
    </row>
    <row r="2025" spans="1:62" ht="13" hidden="1" customHeight="1" outlineLevel="1">
      <c r="A2025" t="s">
        <v>1605</v>
      </c>
      <c r="B2025" t="s">
        <v>2667</v>
      </c>
      <c r="C2025" s="1">
        <f t="shared" si="827"/>
        <v>36775</v>
      </c>
      <c r="D2025" s="5">
        <f>IF(N2025&gt;0, RANK(N2025,(N2025:P2025,Q2025:AE2025)),0)</f>
        <v>2</v>
      </c>
      <c r="E2025" s="5">
        <f>IF(O2025&gt;0,RANK(O2025,(N2025:P2025,Q2025:AE2025)),0)</f>
        <v>1</v>
      </c>
      <c r="F2025" s="5">
        <f>IF(P2025&gt;0,RANK(P2025,(N2025:P2025,Q2025:AE2025)),0)</f>
        <v>0</v>
      </c>
      <c r="G2025" s="131">
        <f t="shared" si="825"/>
        <v>14243</v>
      </c>
      <c r="H2025" s="136">
        <f t="shared" si="826"/>
        <v>0.3873011556764106</v>
      </c>
      <c r="I2025" s="2"/>
      <c r="J2025" s="2">
        <f t="shared" si="828"/>
        <v>0.299768864717879</v>
      </c>
      <c r="K2025" s="2">
        <f t="shared" si="829"/>
        <v>0.68707002039428955</v>
      </c>
      <c r="L2025" s="2">
        <f t="shared" si="830"/>
        <v>0</v>
      </c>
      <c r="M2025" s="2">
        <f t="shared" si="831"/>
        <v>1.3161114887831449E-2</v>
      </c>
      <c r="N2025" s="63">
        <v>11024</v>
      </c>
      <c r="O2025" s="63">
        <v>25267</v>
      </c>
      <c r="P2025" s="63"/>
      <c r="Q2025" s="63">
        <v>369</v>
      </c>
      <c r="R2025" s="63"/>
      <c r="S2025" s="63">
        <v>9</v>
      </c>
      <c r="T2025" s="63"/>
      <c r="U2025" s="63"/>
      <c r="V2025" s="63"/>
      <c r="W2025" s="63">
        <v>106</v>
      </c>
      <c r="X2025" s="63"/>
      <c r="Y2025" s="63"/>
      <c r="Z2025" s="63"/>
      <c r="AA2025" s="63"/>
      <c r="AB2025" s="63"/>
      <c r="AC2025" s="63"/>
      <c r="AD2025" s="63"/>
      <c r="AE2025" s="63"/>
      <c r="AF2025" s="63"/>
      <c r="AG2025" s="63"/>
      <c r="AH2025" s="63"/>
      <c r="AI2025" s="63"/>
      <c r="AJ2025" s="63"/>
      <c r="AK2025" s="63"/>
      <c r="AL2025" s="63"/>
      <c r="AM2025" s="63"/>
      <c r="AN2025" s="63"/>
      <c r="AO2025" s="63"/>
      <c r="AP2025" s="63"/>
      <c r="AQ2025" s="63"/>
      <c r="AS2025" s="5">
        <f>IF(Q2025&gt;0,RANK(Q2025,(N2025:P2025,Q2025:AE2025)),0)</f>
        <v>3</v>
      </c>
      <c r="AT2025" s="5">
        <f>IF(R2025&gt;0,RANK(R2025,(N2025:P2025,Q2025:AE2025)),0)</f>
        <v>0</v>
      </c>
      <c r="AU2025" s="5">
        <f>IF(T2025&gt;0,RANK(T2025,(N2025:P2025,Q2025:AE2025)),0)</f>
        <v>0</v>
      </c>
      <c r="AV2025" s="5">
        <f>IF(S2025&gt;0,RANK(S2025,(N2025:P2025,Q2025:AE2025)),0)</f>
        <v>5</v>
      </c>
      <c r="AW2025" s="2">
        <f t="shared" si="832"/>
        <v>1.0033990482664854E-2</v>
      </c>
      <c r="AX2025" s="2">
        <f t="shared" si="833"/>
        <v>0</v>
      </c>
      <c r="AY2025" s="2">
        <f t="shared" si="834"/>
        <v>0</v>
      </c>
      <c r="AZ2025" s="2">
        <f t="shared" si="835"/>
        <v>2.4473147518694766E-4</v>
      </c>
      <c r="BB2025" t="s">
        <v>1605</v>
      </c>
      <c r="BC2025" t="s">
        <v>2667</v>
      </c>
      <c r="BD2025">
        <v>10</v>
      </c>
      <c r="BF2025" s="111">
        <v>37</v>
      </c>
      <c r="BG2025" s="113">
        <v>109</v>
      </c>
      <c r="BH2025" s="117">
        <f t="shared" ref="BH2025:BH2088" si="836">1000*BF2025+BG2025</f>
        <v>37109</v>
      </c>
      <c r="BJ2025" s="5" t="s">
        <v>3185</v>
      </c>
    </row>
    <row r="2026" spans="1:62" ht="13" hidden="1" customHeight="1" outlineLevel="1">
      <c r="A2026" t="s">
        <v>1728</v>
      </c>
      <c r="B2026" t="s">
        <v>2667</v>
      </c>
      <c r="C2026" s="1">
        <f t="shared" si="827"/>
        <v>18099</v>
      </c>
      <c r="D2026" s="5">
        <f>IF(N2026&gt;0, RANK(N2026,(N2026:P2026,Q2026:AE2026)),0)</f>
        <v>2</v>
      </c>
      <c r="E2026" s="5">
        <f>IF(O2026&gt;0,RANK(O2026,(N2026:P2026,Q2026:AE2026)),0)</f>
        <v>1</v>
      </c>
      <c r="F2026" s="5">
        <f>IF(P2026&gt;0,RANK(P2026,(N2026:P2026,Q2026:AE2026)),0)</f>
        <v>0</v>
      </c>
      <c r="G2026" s="131">
        <f t="shared" si="825"/>
        <v>5744</v>
      </c>
      <c r="H2026" s="136">
        <f t="shared" si="826"/>
        <v>0.31736560030940936</v>
      </c>
      <c r="I2026" s="2"/>
      <c r="J2026" s="2">
        <f t="shared" si="828"/>
        <v>0.33322282999060721</v>
      </c>
      <c r="K2026" s="2">
        <f t="shared" si="829"/>
        <v>0.65058843030001656</v>
      </c>
      <c r="L2026" s="2">
        <f t="shared" si="830"/>
        <v>0</v>
      </c>
      <c r="M2026" s="2">
        <f t="shared" si="831"/>
        <v>1.6188739709376176E-2</v>
      </c>
      <c r="N2026" s="63">
        <v>6031</v>
      </c>
      <c r="O2026" s="63">
        <v>11775</v>
      </c>
      <c r="P2026" s="63"/>
      <c r="Q2026" s="63">
        <v>215</v>
      </c>
      <c r="R2026" s="63"/>
      <c r="S2026" s="63">
        <v>0</v>
      </c>
      <c r="T2026" s="63"/>
      <c r="U2026" s="63"/>
      <c r="V2026" s="63"/>
      <c r="W2026" s="63">
        <v>78</v>
      </c>
      <c r="X2026" s="63"/>
      <c r="Y2026" s="63"/>
      <c r="Z2026" s="63"/>
      <c r="AA2026" s="63"/>
      <c r="AB2026" s="63"/>
      <c r="AC2026" s="63"/>
      <c r="AD2026" s="63"/>
      <c r="AE2026" s="63"/>
      <c r="AF2026" s="63"/>
      <c r="AG2026" s="63"/>
      <c r="AH2026" s="63"/>
      <c r="AI2026" s="63"/>
      <c r="AJ2026" s="63"/>
      <c r="AK2026" s="63"/>
      <c r="AL2026" s="63"/>
      <c r="AM2026" s="63"/>
      <c r="AN2026" s="63"/>
      <c r="AO2026" s="63"/>
      <c r="AP2026" s="63"/>
      <c r="AQ2026" s="63"/>
      <c r="AS2026" s="5">
        <f>IF(Q2026&gt;0,RANK(Q2026,(N2026:P2026,Q2026:AE2026)),0)</f>
        <v>3</v>
      </c>
      <c r="AT2026" s="5">
        <f>IF(R2026&gt;0,RANK(R2026,(N2026:P2026,Q2026:AE2026)),0)</f>
        <v>0</v>
      </c>
      <c r="AU2026" s="5">
        <f>IF(T2026&gt;0,RANK(T2026,(N2026:P2026,Q2026:AE2026)),0)</f>
        <v>0</v>
      </c>
      <c r="AV2026" s="5">
        <f>IF(S2026&gt;0,RANK(S2026,(N2026:P2026,Q2026:AE2026)),0)</f>
        <v>0</v>
      </c>
      <c r="AW2026" s="2">
        <f t="shared" si="832"/>
        <v>1.1879109343057628E-2</v>
      </c>
      <c r="AX2026" s="2">
        <f t="shared" si="833"/>
        <v>0</v>
      </c>
      <c r="AY2026" s="2">
        <f t="shared" si="834"/>
        <v>0</v>
      </c>
      <c r="AZ2026" s="2">
        <f t="shared" si="835"/>
        <v>0</v>
      </c>
      <c r="BB2026" t="s">
        <v>1728</v>
      </c>
      <c r="BC2026" t="s">
        <v>2667</v>
      </c>
      <c r="BD2026">
        <v>11</v>
      </c>
      <c r="BF2026" s="111">
        <v>37</v>
      </c>
      <c r="BG2026" s="113">
        <v>111</v>
      </c>
      <c r="BH2026" s="117">
        <f t="shared" si="836"/>
        <v>37111</v>
      </c>
      <c r="BJ2026" s="5" t="s">
        <v>3185</v>
      </c>
    </row>
    <row r="2027" spans="1:62" ht="13" hidden="1" customHeight="1" outlineLevel="1">
      <c r="A2027" t="s">
        <v>1658</v>
      </c>
      <c r="B2027" t="s">
        <v>2667</v>
      </c>
      <c r="C2027" s="1">
        <f t="shared" si="827"/>
        <v>16861</v>
      </c>
      <c r="D2027" s="5">
        <f>IF(N2027&gt;0, RANK(N2027,(N2027:P2027,Q2027:AE2027)),0)</f>
        <v>2</v>
      </c>
      <c r="E2027" s="5">
        <f>IF(O2027&gt;0,RANK(O2027,(N2027:P2027,Q2027:AE2027)),0)</f>
        <v>1</v>
      </c>
      <c r="F2027" s="5">
        <f>IF(P2027&gt;0,RANK(P2027,(N2027:P2027,Q2027:AE2027)),0)</f>
        <v>0</v>
      </c>
      <c r="G2027" s="131">
        <f t="shared" si="825"/>
        <v>5123</v>
      </c>
      <c r="H2027" s="136">
        <f t="shared" si="826"/>
        <v>0.30383725757665619</v>
      </c>
      <c r="I2027" s="2"/>
      <c r="J2027" s="2">
        <f t="shared" si="828"/>
        <v>0.33876994247079056</v>
      </c>
      <c r="K2027" s="2">
        <f t="shared" si="829"/>
        <v>0.64260720004744676</v>
      </c>
      <c r="L2027" s="2">
        <f t="shared" si="830"/>
        <v>0</v>
      </c>
      <c r="M2027" s="2">
        <f t="shared" si="831"/>
        <v>1.8622857481762622E-2</v>
      </c>
      <c r="N2027" s="63">
        <v>5712</v>
      </c>
      <c r="O2027" s="63">
        <v>10835</v>
      </c>
      <c r="P2027" s="63"/>
      <c r="Q2027" s="63">
        <v>241</v>
      </c>
      <c r="R2027" s="63"/>
      <c r="S2027" s="63">
        <v>0</v>
      </c>
      <c r="T2027" s="63"/>
      <c r="U2027" s="63"/>
      <c r="V2027" s="63"/>
      <c r="W2027" s="63">
        <v>73</v>
      </c>
      <c r="X2027" s="63"/>
      <c r="Y2027" s="63"/>
      <c r="Z2027" s="63"/>
      <c r="AA2027" s="63"/>
      <c r="AB2027" s="63"/>
      <c r="AC2027" s="63"/>
      <c r="AD2027" s="63"/>
      <c r="AE2027" s="63"/>
      <c r="AF2027" s="63"/>
      <c r="AG2027" s="63"/>
      <c r="AH2027" s="63"/>
      <c r="AI2027" s="63"/>
      <c r="AJ2027" s="63"/>
      <c r="AK2027" s="63"/>
      <c r="AL2027" s="63"/>
      <c r="AM2027" s="63"/>
      <c r="AN2027" s="63"/>
      <c r="AO2027" s="63"/>
      <c r="AP2027" s="63"/>
      <c r="AQ2027" s="63"/>
      <c r="AS2027" s="5">
        <f>IF(Q2027&gt;0,RANK(Q2027,(N2027:P2027,Q2027:AE2027)),0)</f>
        <v>3</v>
      </c>
      <c r="AT2027" s="5">
        <f>IF(R2027&gt;0,RANK(R2027,(N2027:P2027,Q2027:AE2027)),0)</f>
        <v>0</v>
      </c>
      <c r="AU2027" s="5">
        <f>IF(T2027&gt;0,RANK(T2027,(N2027:P2027,Q2027:AE2027)),0)</f>
        <v>0</v>
      </c>
      <c r="AV2027" s="5">
        <f>IF(S2027&gt;0,RANK(S2027,(N2027:P2027,Q2027:AE2027)),0)</f>
        <v>0</v>
      </c>
      <c r="AW2027" s="2">
        <f t="shared" si="832"/>
        <v>1.429333965956942E-2</v>
      </c>
      <c r="AX2027" s="2">
        <f t="shared" si="833"/>
        <v>0</v>
      </c>
      <c r="AY2027" s="2">
        <f t="shared" si="834"/>
        <v>0</v>
      </c>
      <c r="AZ2027" s="2">
        <f t="shared" si="835"/>
        <v>0</v>
      </c>
      <c r="BB2027" t="s">
        <v>1658</v>
      </c>
      <c r="BC2027" t="s">
        <v>2667</v>
      </c>
      <c r="BD2027">
        <v>11</v>
      </c>
      <c r="BF2027" s="111">
        <v>37</v>
      </c>
      <c r="BG2027" s="113">
        <v>113</v>
      </c>
      <c r="BH2027" s="117">
        <f t="shared" si="836"/>
        <v>37113</v>
      </c>
      <c r="BJ2027" s="5" t="s">
        <v>3185</v>
      </c>
    </row>
    <row r="2028" spans="1:62" ht="13" hidden="1" customHeight="1" outlineLevel="1">
      <c r="A2028" t="s">
        <v>1659</v>
      </c>
      <c r="B2028" t="s">
        <v>2667</v>
      </c>
      <c r="C2028" s="1">
        <f t="shared" si="827"/>
        <v>10113</v>
      </c>
      <c r="D2028" s="5">
        <f>IF(N2028&gt;0, RANK(N2028,(N2028:P2028,Q2028:AE2028)),0)</f>
        <v>2</v>
      </c>
      <c r="E2028" s="5">
        <f>IF(O2028&gt;0,RANK(O2028,(N2028:P2028,Q2028:AE2028)),0)</f>
        <v>1</v>
      </c>
      <c r="F2028" s="5">
        <f>IF(P2028&gt;0,RANK(P2028,(N2028:P2028,Q2028:AE2028)),0)</f>
        <v>0</v>
      </c>
      <c r="G2028" s="131">
        <f t="shared" si="825"/>
        <v>920</v>
      </c>
      <c r="H2028" s="136">
        <f t="shared" si="826"/>
        <v>9.0972016216750717E-2</v>
      </c>
      <c r="I2028" s="2"/>
      <c r="J2028" s="2">
        <f t="shared" si="828"/>
        <v>0.44338969643033721</v>
      </c>
      <c r="K2028" s="2">
        <f t="shared" si="829"/>
        <v>0.53436171264708787</v>
      </c>
      <c r="L2028" s="2">
        <f t="shared" si="830"/>
        <v>0</v>
      </c>
      <c r="M2028" s="2">
        <f t="shared" si="831"/>
        <v>2.2248590922574918E-2</v>
      </c>
      <c r="N2028" s="63">
        <v>4484</v>
      </c>
      <c r="O2028" s="63">
        <v>5404</v>
      </c>
      <c r="P2028" s="63"/>
      <c r="Q2028" s="63">
        <v>178</v>
      </c>
      <c r="R2028" s="63"/>
      <c r="S2028" s="63">
        <v>0</v>
      </c>
      <c r="T2028" s="63"/>
      <c r="U2028" s="63"/>
      <c r="V2028" s="63"/>
      <c r="W2028" s="63">
        <v>47</v>
      </c>
      <c r="X2028" s="63"/>
      <c r="Y2028" s="63"/>
      <c r="Z2028" s="63"/>
      <c r="AA2028" s="63"/>
      <c r="AB2028" s="63"/>
      <c r="AC2028" s="63"/>
      <c r="AD2028" s="63"/>
      <c r="AE2028" s="63"/>
      <c r="AF2028" s="63"/>
      <c r="AG2028" s="63"/>
      <c r="AH2028" s="63"/>
      <c r="AI2028" s="63"/>
      <c r="AJ2028" s="63"/>
      <c r="AK2028" s="63"/>
      <c r="AL2028" s="63"/>
      <c r="AM2028" s="63"/>
      <c r="AN2028" s="63"/>
      <c r="AO2028" s="63"/>
      <c r="AP2028" s="63"/>
      <c r="AQ2028" s="63"/>
      <c r="AS2028" s="5">
        <f>IF(Q2028&gt;0,RANK(Q2028,(N2028:P2028,Q2028:AE2028)),0)</f>
        <v>3</v>
      </c>
      <c r="AT2028" s="5">
        <f>IF(R2028&gt;0,RANK(R2028,(N2028:P2028,Q2028:AE2028)),0)</f>
        <v>0</v>
      </c>
      <c r="AU2028" s="5">
        <f>IF(T2028&gt;0,RANK(T2028,(N2028:P2028,Q2028:AE2028)),0)</f>
        <v>0</v>
      </c>
      <c r="AV2028" s="5">
        <f>IF(S2028&gt;0,RANK(S2028,(N2028:P2028,Q2028:AE2028)),0)</f>
        <v>0</v>
      </c>
      <c r="AW2028" s="2">
        <f t="shared" si="832"/>
        <v>1.7601107485414814E-2</v>
      </c>
      <c r="AX2028" s="2">
        <f t="shared" si="833"/>
        <v>0</v>
      </c>
      <c r="AY2028" s="2">
        <f t="shared" si="834"/>
        <v>0</v>
      </c>
      <c r="AZ2028" s="2">
        <f t="shared" si="835"/>
        <v>0</v>
      </c>
      <c r="BB2028" t="s">
        <v>1659</v>
      </c>
      <c r="BC2028" t="s">
        <v>2667</v>
      </c>
      <c r="BD2028">
        <v>11</v>
      </c>
      <c r="BF2028" s="111">
        <v>37</v>
      </c>
      <c r="BG2028" s="113">
        <v>115</v>
      </c>
      <c r="BH2028" s="117">
        <f t="shared" si="836"/>
        <v>37115</v>
      </c>
      <c r="BJ2028" s="5" t="s">
        <v>3185</v>
      </c>
    </row>
    <row r="2029" spans="1:62" ht="13" hidden="1" customHeight="1" outlineLevel="1">
      <c r="A2029" t="s">
        <v>1</v>
      </c>
      <c r="B2029" t="s">
        <v>2667</v>
      </c>
      <c r="C2029" s="1">
        <f t="shared" si="827"/>
        <v>12652</v>
      </c>
      <c r="D2029" s="5">
        <f>IF(N2029&gt;0, RANK(N2029,(N2029:P2029,Q2029:AE2029)),0)</f>
        <v>1</v>
      </c>
      <c r="E2029" s="5">
        <f>IF(O2029&gt;0,RANK(O2029,(N2029:P2029,Q2029:AE2029)),0)</f>
        <v>2</v>
      </c>
      <c r="F2029" s="5">
        <f>IF(P2029&gt;0,RANK(P2029,(N2029:P2029,Q2029:AE2029)),0)</f>
        <v>0</v>
      </c>
      <c r="G2029" s="131">
        <f t="shared" si="825"/>
        <v>588</v>
      </c>
      <c r="H2029" s="136">
        <f t="shared" si="826"/>
        <v>4.6474865633891874E-2</v>
      </c>
      <c r="I2029" s="2"/>
      <c r="J2029" s="2">
        <f t="shared" si="828"/>
        <v>0.52031299399304454</v>
      </c>
      <c r="K2029" s="2">
        <f t="shared" si="829"/>
        <v>0.47383812835915268</v>
      </c>
      <c r="L2029" s="2">
        <f t="shared" si="830"/>
        <v>0</v>
      </c>
      <c r="M2029" s="2">
        <f t="shared" si="831"/>
        <v>5.848877647802786E-3</v>
      </c>
      <c r="N2029" s="63">
        <v>6583</v>
      </c>
      <c r="O2029" s="63">
        <v>5995</v>
      </c>
      <c r="P2029" s="63"/>
      <c r="Q2029" s="63">
        <v>64</v>
      </c>
      <c r="R2029" s="63"/>
      <c r="S2029" s="63">
        <v>1</v>
      </c>
      <c r="T2029" s="63"/>
      <c r="U2029" s="63"/>
      <c r="V2029" s="63"/>
      <c r="W2029" s="63">
        <v>9</v>
      </c>
      <c r="X2029" s="63"/>
      <c r="Y2029" s="63"/>
      <c r="Z2029" s="63"/>
      <c r="AA2029" s="63"/>
      <c r="AB2029" s="63"/>
      <c r="AC2029" s="63"/>
      <c r="AD2029" s="63"/>
      <c r="AE2029" s="63"/>
      <c r="AF2029" s="63"/>
      <c r="AG2029" s="63"/>
      <c r="AH2029" s="63"/>
      <c r="AI2029" s="63"/>
      <c r="AJ2029" s="63"/>
      <c r="AK2029" s="63"/>
      <c r="AL2029" s="63"/>
      <c r="AM2029" s="63"/>
      <c r="AN2029" s="63"/>
      <c r="AO2029" s="63"/>
      <c r="AP2029" s="63"/>
      <c r="AQ2029" s="63"/>
      <c r="AS2029" s="5">
        <f>IF(Q2029&gt;0,RANK(Q2029,(N2029:P2029,Q2029:AE2029)),0)</f>
        <v>3</v>
      </c>
      <c r="AT2029" s="5">
        <f>IF(R2029&gt;0,RANK(R2029,(N2029:P2029,Q2029:AE2029)),0)</f>
        <v>0</v>
      </c>
      <c r="AU2029" s="5">
        <f>IF(T2029&gt;0,RANK(T2029,(N2029:P2029,Q2029:AE2029)),0)</f>
        <v>0</v>
      </c>
      <c r="AV2029" s="5">
        <f>IF(S2029&gt;0,RANK(S2029,(N2029:P2029,Q2029:AE2029)),0)</f>
        <v>5</v>
      </c>
      <c r="AW2029" s="2">
        <f t="shared" si="832"/>
        <v>5.0584887764780276E-3</v>
      </c>
      <c r="AX2029" s="2">
        <f t="shared" si="833"/>
        <v>0</v>
      </c>
      <c r="AY2029" s="2">
        <f t="shared" si="834"/>
        <v>0</v>
      </c>
      <c r="AZ2029" s="2">
        <f t="shared" si="835"/>
        <v>7.9038887132469181E-5</v>
      </c>
      <c r="BB2029" t="s">
        <v>1</v>
      </c>
      <c r="BC2029" t="s">
        <v>2667</v>
      </c>
      <c r="BF2029" s="111">
        <v>37</v>
      </c>
      <c r="BG2029" s="113">
        <v>117</v>
      </c>
      <c r="BH2029" s="117">
        <f t="shared" si="836"/>
        <v>37117</v>
      </c>
      <c r="BJ2029" s="5" t="s">
        <v>3185</v>
      </c>
    </row>
    <row r="2030" spans="1:62" ht="13" hidden="1" customHeight="1" outlineLevel="1">
      <c r="A2030" t="s">
        <v>1483</v>
      </c>
      <c r="B2030" t="s">
        <v>2667</v>
      </c>
      <c r="C2030" s="1">
        <f t="shared" si="827"/>
        <v>448900</v>
      </c>
      <c r="D2030" s="5">
        <f>IF(N2030&gt;0, RANK(N2030,(N2030:P2030,Q2030:AE2030)),0)</f>
        <v>1</v>
      </c>
      <c r="E2030" s="5">
        <f>IF(O2030&gt;0,RANK(O2030,(N2030:P2030,Q2030:AE2030)),0)</f>
        <v>2</v>
      </c>
      <c r="F2030" s="5">
        <f>IF(P2030&gt;0,RANK(P2030,(N2030:P2030,Q2030:AE2030)),0)</f>
        <v>0</v>
      </c>
      <c r="G2030" s="131">
        <f t="shared" si="825"/>
        <v>100594</v>
      </c>
      <c r="H2030" s="136">
        <f t="shared" si="826"/>
        <v>0.22408999777233238</v>
      </c>
      <c r="I2030" s="2"/>
      <c r="J2030" s="2">
        <f t="shared" si="828"/>
        <v>0.60650924482067281</v>
      </c>
      <c r="K2030" s="2">
        <f t="shared" si="829"/>
        <v>0.3824192470483404</v>
      </c>
      <c r="L2030" s="2">
        <f t="shared" si="830"/>
        <v>0</v>
      </c>
      <c r="M2030" s="2">
        <f t="shared" si="831"/>
        <v>1.1071508130986785E-2</v>
      </c>
      <c r="N2030" s="63">
        <v>272262</v>
      </c>
      <c r="O2030" s="63">
        <v>171668</v>
      </c>
      <c r="P2030" s="63"/>
      <c r="Q2030" s="63">
        <v>3920</v>
      </c>
      <c r="R2030" s="63"/>
      <c r="S2030" s="63">
        <v>49</v>
      </c>
      <c r="T2030" s="63"/>
      <c r="U2030" s="63"/>
      <c r="V2030" s="63"/>
      <c r="W2030" s="63">
        <v>1001</v>
      </c>
      <c r="X2030" s="63"/>
      <c r="Y2030" s="63"/>
      <c r="Z2030" s="63"/>
      <c r="AA2030" s="63"/>
      <c r="AB2030" s="63"/>
      <c r="AC2030" s="63"/>
      <c r="AD2030" s="63"/>
      <c r="AE2030" s="63"/>
      <c r="AF2030" s="63"/>
      <c r="AG2030" s="63"/>
      <c r="AH2030" s="63"/>
      <c r="AI2030" s="63"/>
      <c r="AJ2030" s="63"/>
      <c r="AK2030" s="63"/>
      <c r="AL2030" s="63"/>
      <c r="AM2030" s="63"/>
      <c r="AN2030" s="63"/>
      <c r="AO2030" s="63"/>
      <c r="AP2030" s="63"/>
      <c r="AQ2030" s="63"/>
      <c r="AS2030" s="5">
        <f>IF(Q2030&gt;0,RANK(Q2030,(N2030:P2030,Q2030:AE2030)),0)</f>
        <v>3</v>
      </c>
      <c r="AT2030" s="5">
        <f>IF(R2030&gt;0,RANK(R2030,(N2030:P2030,Q2030:AE2030)),0)</f>
        <v>0</v>
      </c>
      <c r="AU2030" s="5">
        <f>IF(T2030&gt;0,RANK(T2030,(N2030:P2030,Q2030:AE2030)),0)</f>
        <v>0</v>
      </c>
      <c r="AV2030" s="5">
        <f>IF(S2030&gt;0,RANK(S2030,(N2030:P2030,Q2030:AE2030)),0)</f>
        <v>5</v>
      </c>
      <c r="AW2030" s="2">
        <f t="shared" si="832"/>
        <v>8.7324571173980851E-3</v>
      </c>
      <c r="AX2030" s="2">
        <f t="shared" si="833"/>
        <v>0</v>
      </c>
      <c r="AY2030" s="2">
        <f t="shared" si="834"/>
        <v>0</v>
      </c>
      <c r="AZ2030" s="2">
        <f t="shared" si="835"/>
        <v>1.0915571396747605E-4</v>
      </c>
      <c r="BB2030" t="s">
        <v>1483</v>
      </c>
      <c r="BC2030" t="s">
        <v>2667</v>
      </c>
      <c r="BF2030" s="111">
        <v>37</v>
      </c>
      <c r="BG2030" s="113">
        <v>119</v>
      </c>
      <c r="BH2030" s="117">
        <f t="shared" si="836"/>
        <v>37119</v>
      </c>
      <c r="BJ2030" s="5" t="s">
        <v>3185</v>
      </c>
    </row>
    <row r="2031" spans="1:62" ht="13" hidden="1" customHeight="1" outlineLevel="1">
      <c r="A2031" t="s">
        <v>315</v>
      </c>
      <c r="B2031" t="s">
        <v>2667</v>
      </c>
      <c r="C2031" s="1">
        <f t="shared" si="827"/>
        <v>7765</v>
      </c>
      <c r="D2031" s="5">
        <f>IF(N2031&gt;0, RANK(N2031,(N2031:P2031,Q2031:AE2031)),0)</f>
        <v>2</v>
      </c>
      <c r="E2031" s="5">
        <f>IF(O2031&gt;0,RANK(O2031,(N2031:P2031,Q2031:AE2031)),0)</f>
        <v>1</v>
      </c>
      <c r="F2031" s="5">
        <f>IF(P2031&gt;0,RANK(P2031,(N2031:P2031,Q2031:AE2031)),0)</f>
        <v>0</v>
      </c>
      <c r="G2031" s="131">
        <f t="shared" si="825"/>
        <v>3968</v>
      </c>
      <c r="H2031" s="136">
        <f t="shared" si="826"/>
        <v>0.51101094655505475</v>
      </c>
      <c r="I2031" s="2"/>
      <c r="J2031" s="2">
        <f t="shared" si="828"/>
        <v>0.23670315518351578</v>
      </c>
      <c r="K2031" s="2">
        <f t="shared" si="829"/>
        <v>0.74771410173857056</v>
      </c>
      <c r="L2031" s="2">
        <f t="shared" si="830"/>
        <v>0</v>
      </c>
      <c r="M2031" s="2">
        <f t="shared" si="831"/>
        <v>1.558274307791363E-2</v>
      </c>
      <c r="N2031" s="63">
        <v>1838</v>
      </c>
      <c r="O2031" s="63">
        <v>5806</v>
      </c>
      <c r="P2031" s="63"/>
      <c r="Q2031" s="63">
        <v>88</v>
      </c>
      <c r="R2031" s="63"/>
      <c r="S2031" s="63">
        <v>0</v>
      </c>
      <c r="T2031" s="63"/>
      <c r="U2031" s="63"/>
      <c r="V2031" s="63"/>
      <c r="W2031" s="63">
        <v>33</v>
      </c>
      <c r="X2031" s="63"/>
      <c r="Y2031" s="63"/>
      <c r="Z2031" s="63"/>
      <c r="AA2031" s="63"/>
      <c r="AB2031" s="63"/>
      <c r="AC2031" s="63"/>
      <c r="AD2031" s="63"/>
      <c r="AE2031" s="63"/>
      <c r="AF2031" s="63"/>
      <c r="AG2031" s="63"/>
      <c r="AH2031" s="63"/>
      <c r="AI2031" s="63"/>
      <c r="AJ2031" s="63"/>
      <c r="AK2031" s="63"/>
      <c r="AL2031" s="63"/>
      <c r="AM2031" s="63"/>
      <c r="AN2031" s="63"/>
      <c r="AO2031" s="63"/>
      <c r="AP2031" s="63"/>
      <c r="AQ2031" s="63"/>
      <c r="AS2031" s="5">
        <f>IF(Q2031&gt;0,RANK(Q2031,(N2031:P2031,Q2031:AE2031)),0)</f>
        <v>3</v>
      </c>
      <c r="AT2031" s="5">
        <f>IF(R2031&gt;0,RANK(R2031,(N2031:P2031,Q2031:AE2031)),0)</f>
        <v>0</v>
      </c>
      <c r="AU2031" s="5">
        <f>IF(T2031&gt;0,RANK(T2031,(N2031:P2031,Q2031:AE2031)),0)</f>
        <v>0</v>
      </c>
      <c r="AV2031" s="5">
        <f>IF(S2031&gt;0,RANK(S2031,(N2031:P2031,Q2031:AE2031)),0)</f>
        <v>0</v>
      </c>
      <c r="AW2031" s="2">
        <f t="shared" si="832"/>
        <v>1.133290405666452E-2</v>
      </c>
      <c r="AX2031" s="2">
        <f t="shared" si="833"/>
        <v>0</v>
      </c>
      <c r="AY2031" s="2">
        <f t="shared" si="834"/>
        <v>0</v>
      </c>
      <c r="AZ2031" s="2">
        <f t="shared" si="835"/>
        <v>0</v>
      </c>
      <c r="BB2031" t="s">
        <v>315</v>
      </c>
      <c r="BC2031" t="s">
        <v>2667</v>
      </c>
      <c r="BD2031">
        <v>11</v>
      </c>
      <c r="BF2031" s="111">
        <v>37</v>
      </c>
      <c r="BG2031" s="113">
        <v>121</v>
      </c>
      <c r="BH2031" s="117">
        <f t="shared" si="836"/>
        <v>37121</v>
      </c>
      <c r="BJ2031" s="5" t="s">
        <v>3185</v>
      </c>
    </row>
    <row r="2032" spans="1:62" ht="13" hidden="1" customHeight="1" outlineLevel="1">
      <c r="A2032" t="s">
        <v>1414</v>
      </c>
      <c r="B2032" t="s">
        <v>2667</v>
      </c>
      <c r="C2032" s="1">
        <f t="shared" si="827"/>
        <v>11231</v>
      </c>
      <c r="D2032" s="5">
        <f>IF(N2032&gt;0, RANK(N2032,(N2032:P2032,Q2032:AE2032)),0)</f>
        <v>2</v>
      </c>
      <c r="E2032" s="5">
        <f>IF(O2032&gt;0,RANK(O2032,(N2032:P2032,Q2032:AE2032)),0)</f>
        <v>1</v>
      </c>
      <c r="F2032" s="5">
        <f>IF(P2032&gt;0,RANK(P2032,(N2032:P2032,Q2032:AE2032)),0)</f>
        <v>0</v>
      </c>
      <c r="G2032" s="131">
        <f t="shared" si="825"/>
        <v>1698</v>
      </c>
      <c r="H2032" s="136">
        <f t="shared" si="826"/>
        <v>0.15118867420532456</v>
      </c>
      <c r="I2032" s="2"/>
      <c r="J2032" s="2">
        <f t="shared" si="828"/>
        <v>0.41901878728519276</v>
      </c>
      <c r="K2032" s="2">
        <f t="shared" si="829"/>
        <v>0.57020746149051726</v>
      </c>
      <c r="L2032" s="2">
        <f t="shared" si="830"/>
        <v>0</v>
      </c>
      <c r="M2032" s="2">
        <f t="shared" si="831"/>
        <v>1.0773751224290029E-2</v>
      </c>
      <c r="N2032" s="63">
        <v>4706</v>
      </c>
      <c r="O2032" s="63">
        <v>6404</v>
      </c>
      <c r="P2032" s="63"/>
      <c r="Q2032" s="63">
        <v>100</v>
      </c>
      <c r="R2032" s="63"/>
      <c r="S2032" s="63">
        <v>0</v>
      </c>
      <c r="T2032" s="63"/>
      <c r="U2032" s="63"/>
      <c r="V2032" s="63"/>
      <c r="W2032" s="63">
        <v>21</v>
      </c>
      <c r="X2032" s="63"/>
      <c r="Y2032" s="63"/>
      <c r="Z2032" s="63"/>
      <c r="AA2032" s="63"/>
      <c r="AB2032" s="63"/>
      <c r="AC2032" s="63"/>
      <c r="AD2032" s="63"/>
      <c r="AE2032" s="63"/>
      <c r="AF2032" s="63"/>
      <c r="AG2032" s="63"/>
      <c r="AH2032" s="63"/>
      <c r="AI2032" s="63"/>
      <c r="AJ2032" s="63"/>
      <c r="AK2032" s="63"/>
      <c r="AL2032" s="63"/>
      <c r="AM2032" s="63"/>
      <c r="AN2032" s="63"/>
      <c r="AO2032" s="63"/>
      <c r="AP2032" s="63"/>
      <c r="AQ2032" s="63"/>
      <c r="AS2032" s="5">
        <f>IF(Q2032&gt;0,RANK(Q2032,(N2032:P2032,Q2032:AE2032)),0)</f>
        <v>3</v>
      </c>
      <c r="AT2032" s="5">
        <f>IF(R2032&gt;0,RANK(R2032,(N2032:P2032,Q2032:AE2032)),0)</f>
        <v>0</v>
      </c>
      <c r="AU2032" s="5">
        <f>IF(T2032&gt;0,RANK(T2032,(N2032:P2032,Q2032:AE2032)),0)</f>
        <v>0</v>
      </c>
      <c r="AV2032" s="5">
        <f>IF(S2032&gt;0,RANK(S2032,(N2032:P2032,Q2032:AE2032)),0)</f>
        <v>0</v>
      </c>
      <c r="AW2032" s="2">
        <f t="shared" si="832"/>
        <v>8.9039266316445556E-3</v>
      </c>
      <c r="AX2032" s="2">
        <f t="shared" si="833"/>
        <v>0</v>
      </c>
      <c r="AY2032" s="2">
        <f t="shared" si="834"/>
        <v>0</v>
      </c>
      <c r="AZ2032" s="2">
        <f t="shared" si="835"/>
        <v>0</v>
      </c>
      <c r="BB2032" t="s">
        <v>1414</v>
      </c>
      <c r="BC2032" t="s">
        <v>2667</v>
      </c>
      <c r="BD2032">
        <v>8</v>
      </c>
      <c r="BF2032" s="111">
        <v>37</v>
      </c>
      <c r="BG2032" s="113">
        <v>123</v>
      </c>
      <c r="BH2032" s="117">
        <f t="shared" si="836"/>
        <v>37123</v>
      </c>
      <c r="BJ2032" s="5" t="s">
        <v>3185</v>
      </c>
    </row>
    <row r="2033" spans="1:62" ht="13" hidden="1" customHeight="1" outlineLevel="1">
      <c r="A2033" t="s">
        <v>2674</v>
      </c>
      <c r="B2033" t="s">
        <v>2667</v>
      </c>
      <c r="C2033" s="1">
        <f t="shared" si="827"/>
        <v>46415</v>
      </c>
      <c r="D2033" s="5">
        <f>IF(N2033&gt;0, RANK(N2033,(N2033:P2033,Q2033:AE2033)),0)</f>
        <v>2</v>
      </c>
      <c r="E2033" s="5">
        <f>IF(O2033&gt;0,RANK(O2033,(N2033:P2033,Q2033:AE2033)),0)</f>
        <v>1</v>
      </c>
      <c r="F2033" s="5">
        <f>IF(P2033&gt;0,RANK(P2033,(N2033:P2033,Q2033:AE2033)),0)</f>
        <v>0</v>
      </c>
      <c r="G2033" s="131">
        <f t="shared" si="825"/>
        <v>12990</v>
      </c>
      <c r="H2033" s="136">
        <f t="shared" si="826"/>
        <v>0.27986642249272864</v>
      </c>
      <c r="I2033" s="2"/>
      <c r="J2033" s="2">
        <f t="shared" si="828"/>
        <v>0.3555962512118927</v>
      </c>
      <c r="K2033" s="2">
        <f t="shared" si="829"/>
        <v>0.63546267370462139</v>
      </c>
      <c r="L2033" s="2">
        <f t="shared" si="830"/>
        <v>0</v>
      </c>
      <c r="M2033" s="2">
        <f t="shared" si="831"/>
        <v>8.9410750834859609E-3</v>
      </c>
      <c r="N2033" s="63">
        <v>16505</v>
      </c>
      <c r="O2033" s="63">
        <v>29495</v>
      </c>
      <c r="P2033" s="63"/>
      <c r="Q2033" s="63">
        <v>342</v>
      </c>
      <c r="R2033" s="63"/>
      <c r="S2033" s="63">
        <v>1</v>
      </c>
      <c r="T2033" s="63"/>
      <c r="U2033" s="63"/>
      <c r="V2033" s="63"/>
      <c r="W2033" s="63">
        <v>72</v>
      </c>
      <c r="X2033" s="63"/>
      <c r="Y2033" s="63"/>
      <c r="Z2033" s="63"/>
      <c r="AA2033" s="63"/>
      <c r="AB2033" s="63"/>
      <c r="AC2033" s="63"/>
      <c r="AD2033" s="63"/>
      <c r="AE2033" s="63"/>
      <c r="AF2033" s="63"/>
      <c r="AG2033" s="63"/>
      <c r="AH2033" s="63"/>
      <c r="AI2033" s="63"/>
      <c r="AJ2033" s="63"/>
      <c r="AK2033" s="63"/>
      <c r="AL2033" s="63"/>
      <c r="AM2033" s="63"/>
      <c r="AN2033" s="63"/>
      <c r="AO2033" s="63"/>
      <c r="AP2033" s="63"/>
      <c r="AQ2033" s="63"/>
      <c r="AS2033" s="5">
        <f>IF(Q2033&gt;0,RANK(Q2033,(N2033:P2033,Q2033:AE2033)),0)</f>
        <v>3</v>
      </c>
      <c r="AT2033" s="5">
        <f>IF(R2033&gt;0,RANK(R2033,(N2033:P2033,Q2033:AE2033)),0)</f>
        <v>0</v>
      </c>
      <c r="AU2033" s="5">
        <f>IF(T2033&gt;0,RANK(T2033,(N2033:P2033,Q2033:AE2033)),0)</f>
        <v>0</v>
      </c>
      <c r="AV2033" s="5">
        <f>IF(S2033&gt;0,RANK(S2033,(N2033:P2033,Q2033:AE2033)),0)</f>
        <v>5</v>
      </c>
      <c r="AW2033" s="2">
        <f t="shared" si="832"/>
        <v>7.3683076591619092E-3</v>
      </c>
      <c r="AX2033" s="2">
        <f t="shared" si="833"/>
        <v>0</v>
      </c>
      <c r="AY2033" s="2">
        <f t="shared" si="834"/>
        <v>0</v>
      </c>
      <c r="AZ2033" s="2">
        <f t="shared" si="835"/>
        <v>2.1544759237315523E-5</v>
      </c>
      <c r="BB2033" t="s">
        <v>2674</v>
      </c>
      <c r="BC2033" t="s">
        <v>2667</v>
      </c>
      <c r="BD2033">
        <v>2</v>
      </c>
      <c r="BF2033" s="111">
        <v>37</v>
      </c>
      <c r="BG2033" s="113">
        <v>125</v>
      </c>
      <c r="BH2033" s="117">
        <f t="shared" si="836"/>
        <v>37125</v>
      </c>
      <c r="BJ2033" s="5" t="s">
        <v>3185</v>
      </c>
    </row>
    <row r="2034" spans="1:62" ht="13" hidden="1" customHeight="1" outlineLevel="1">
      <c r="A2034" t="s">
        <v>1906</v>
      </c>
      <c r="B2034" t="s">
        <v>2667</v>
      </c>
      <c r="C2034" s="1">
        <f t="shared" si="827"/>
        <v>48492</v>
      </c>
      <c r="D2034" s="5">
        <f>IF(N2034&gt;0, RANK(N2034,(N2034:P2034,Q2034:AE2034)),0)</f>
        <v>1</v>
      </c>
      <c r="E2034" s="5">
        <f>IF(O2034&gt;0,RANK(O2034,(N2034:P2034,Q2034:AE2034)),0)</f>
        <v>2</v>
      </c>
      <c r="F2034" s="5">
        <f>IF(P2034&gt;0,RANK(P2034,(N2034:P2034,Q2034:AE2034)),0)</f>
        <v>0</v>
      </c>
      <c r="G2034" s="131">
        <f t="shared" si="825"/>
        <v>471</v>
      </c>
      <c r="H2034" s="136">
        <f t="shared" si="826"/>
        <v>9.7129423410047024E-3</v>
      </c>
      <c r="I2034" s="2"/>
      <c r="J2034" s="2">
        <f t="shared" si="828"/>
        <v>0.50138167120349753</v>
      </c>
      <c r="K2034" s="2">
        <f t="shared" si="829"/>
        <v>0.4916687288624928</v>
      </c>
      <c r="L2034" s="2">
        <f t="shared" si="830"/>
        <v>0</v>
      </c>
      <c r="M2034" s="2">
        <f t="shared" si="831"/>
        <v>6.9495999340096759E-3</v>
      </c>
      <c r="N2034" s="63">
        <v>24313</v>
      </c>
      <c r="O2034" s="63">
        <v>23842</v>
      </c>
      <c r="P2034" s="63"/>
      <c r="Q2034" s="63">
        <v>254</v>
      </c>
      <c r="R2034" s="63"/>
      <c r="S2034" s="63">
        <v>2</v>
      </c>
      <c r="T2034" s="63"/>
      <c r="U2034" s="63"/>
      <c r="V2034" s="63"/>
      <c r="W2034" s="63">
        <v>81</v>
      </c>
      <c r="X2034" s="63"/>
      <c r="Y2034" s="63"/>
      <c r="Z2034" s="63"/>
      <c r="AA2034" s="63"/>
      <c r="AB2034" s="63"/>
      <c r="AC2034" s="63"/>
      <c r="AD2034" s="63"/>
      <c r="AE2034" s="63"/>
      <c r="AF2034" s="63"/>
      <c r="AG2034" s="63"/>
      <c r="AH2034" s="63"/>
      <c r="AI2034" s="63"/>
      <c r="AJ2034" s="63"/>
      <c r="AK2034" s="63"/>
      <c r="AL2034" s="63"/>
      <c r="AM2034" s="63"/>
      <c r="AN2034" s="63"/>
      <c r="AO2034" s="63"/>
      <c r="AP2034" s="63"/>
      <c r="AQ2034" s="63"/>
      <c r="AS2034" s="5">
        <f>IF(Q2034&gt;0,RANK(Q2034,(N2034:P2034,Q2034:AE2034)),0)</f>
        <v>3</v>
      </c>
      <c r="AT2034" s="5">
        <f>IF(R2034&gt;0,RANK(R2034,(N2034:P2034,Q2034:AE2034)),0)</f>
        <v>0</v>
      </c>
      <c r="AU2034" s="5">
        <f>IF(T2034&gt;0,RANK(T2034,(N2034:P2034,Q2034:AE2034)),0)</f>
        <v>0</v>
      </c>
      <c r="AV2034" s="5">
        <f>IF(S2034&gt;0,RANK(S2034,(N2034:P2034,Q2034:AE2034)),0)</f>
        <v>5</v>
      </c>
      <c r="AW2034" s="2">
        <f t="shared" si="832"/>
        <v>5.2379773983337458E-3</v>
      </c>
      <c r="AX2034" s="2">
        <f t="shared" si="833"/>
        <v>0</v>
      </c>
      <c r="AY2034" s="2">
        <f t="shared" si="834"/>
        <v>0</v>
      </c>
      <c r="AZ2034" s="2">
        <f t="shared" si="835"/>
        <v>4.1243916522312957E-5</v>
      </c>
      <c r="BB2034" t="s">
        <v>1906</v>
      </c>
      <c r="BC2034" t="s">
        <v>2667</v>
      </c>
      <c r="BF2034" s="111">
        <v>37</v>
      </c>
      <c r="BG2034" s="113">
        <v>127</v>
      </c>
      <c r="BH2034" s="117">
        <f t="shared" si="836"/>
        <v>37127</v>
      </c>
      <c r="BJ2034" s="5" t="s">
        <v>3185</v>
      </c>
    </row>
    <row r="2035" spans="1:62" ht="13" hidden="1" customHeight="1" outlineLevel="1">
      <c r="A2035" t="s">
        <v>1664</v>
      </c>
      <c r="B2035" t="s">
        <v>2667</v>
      </c>
      <c r="C2035" s="1">
        <f t="shared" ref="C2035:C2071" si="837">SUM(N2035:AQ2035)</f>
        <v>103628</v>
      </c>
      <c r="D2035" s="5">
        <f>IF(N2035&gt;0, RANK(N2035,(N2035:P2035,Q2035:AE2035)),0)</f>
        <v>2</v>
      </c>
      <c r="E2035" s="5">
        <f>IF(O2035&gt;0,RANK(O2035,(N2035:P2035,Q2035:AE2035)),0)</f>
        <v>1</v>
      </c>
      <c r="F2035" s="5">
        <f>IF(P2035&gt;0,RANK(P2035,(N2035:P2035,Q2035:AE2035)),0)</f>
        <v>0</v>
      </c>
      <c r="G2035" s="131">
        <f t="shared" si="825"/>
        <v>4717</v>
      </c>
      <c r="H2035" s="136">
        <f t="shared" si="826"/>
        <v>4.5518585710425753E-2</v>
      </c>
      <c r="I2035" s="2"/>
      <c r="J2035" s="2">
        <f t="shared" ref="J2035:J2071" si="838">IF($C2035=0,"-",N2035/$C2035)</f>
        <v>0.46964140965762147</v>
      </c>
      <c r="K2035" s="2">
        <f t="shared" ref="K2035:K2071" si="839">IF($C2035=0,"-",O2035/$C2035)</f>
        <v>0.51515999536804724</v>
      </c>
      <c r="L2035" s="2">
        <f t="shared" ref="L2035:L2071" si="840">IF($C2035=0,"-",P2035/$C2035)</f>
        <v>0</v>
      </c>
      <c r="M2035" s="2">
        <f t="shared" ref="M2035:M2066" si="841">IF(C2035=0,"-",(1-J2035-K2035-L2035))</f>
        <v>1.5198594974331292E-2</v>
      </c>
      <c r="N2035" s="63">
        <v>48668</v>
      </c>
      <c r="O2035" s="63">
        <v>53385</v>
      </c>
      <c r="P2035" s="63"/>
      <c r="Q2035" s="63">
        <v>1259</v>
      </c>
      <c r="R2035" s="63"/>
      <c r="S2035" s="63">
        <v>4</v>
      </c>
      <c r="T2035" s="63"/>
      <c r="U2035" s="63"/>
      <c r="V2035" s="63"/>
      <c r="W2035" s="63">
        <v>312</v>
      </c>
      <c r="X2035" s="63"/>
      <c r="Y2035" s="63"/>
      <c r="Z2035" s="63"/>
      <c r="AA2035" s="63"/>
      <c r="AB2035" s="63"/>
      <c r="AC2035" s="63"/>
      <c r="AD2035" s="63"/>
      <c r="AE2035" s="63"/>
      <c r="AF2035" s="63"/>
      <c r="AG2035" s="63"/>
      <c r="AH2035" s="63"/>
      <c r="AI2035" s="63"/>
      <c r="AJ2035" s="63"/>
      <c r="AK2035" s="63"/>
      <c r="AL2035" s="63"/>
      <c r="AM2035" s="63"/>
      <c r="AN2035" s="63"/>
      <c r="AO2035" s="63"/>
      <c r="AP2035" s="63"/>
      <c r="AQ2035" s="63"/>
      <c r="AS2035" s="5">
        <f>IF(Q2035&gt;0,RANK(Q2035,(N2035:P2035,Q2035:AE2035)),0)</f>
        <v>3</v>
      </c>
      <c r="AT2035" s="5">
        <f>IF(R2035&gt;0,RANK(R2035,(N2035:P2035,Q2035:AE2035)),0)</f>
        <v>0</v>
      </c>
      <c r="AU2035" s="5">
        <f>IF(T2035&gt;0,RANK(T2035,(N2035:P2035,Q2035:AE2035)),0)</f>
        <v>0</v>
      </c>
      <c r="AV2035" s="5">
        <f>IF(S2035&gt;0,RANK(S2035,(N2035:P2035,Q2035:AE2035)),0)</f>
        <v>5</v>
      </c>
      <c r="AW2035" s="2">
        <f t="shared" ref="AW2035:AW2071" si="842">IF($C2035=0,"-",Q2035/$C2035)</f>
        <v>1.2149226077894006E-2</v>
      </c>
      <c r="AX2035" s="2">
        <f t="shared" ref="AX2035:AX2071" si="843">IF($C2035=0,"-",R2035/$C2035)</f>
        <v>0</v>
      </c>
      <c r="AY2035" s="2">
        <f t="shared" ref="AY2035:AY2071" si="844">IF($C2035=0,"-",T2035/$C2035)</f>
        <v>0</v>
      </c>
      <c r="AZ2035" s="2">
        <f t="shared" ref="AZ2035:AZ2071" si="845">IF($C2035=0,"-",S2035/$C2035)</f>
        <v>3.8599606284015906E-5</v>
      </c>
      <c r="BB2035" t="s">
        <v>1664</v>
      </c>
      <c r="BC2035" t="s">
        <v>2667</v>
      </c>
      <c r="BF2035" s="111">
        <v>37</v>
      </c>
      <c r="BG2035" s="113">
        <v>129</v>
      </c>
      <c r="BH2035" s="117">
        <f t="shared" si="836"/>
        <v>37129</v>
      </c>
      <c r="BJ2035" s="5" t="s">
        <v>3185</v>
      </c>
    </row>
    <row r="2036" spans="1:62" ht="13" hidden="1" customHeight="1" outlineLevel="1">
      <c r="A2036" t="s">
        <v>2769</v>
      </c>
      <c r="B2036" t="s">
        <v>2667</v>
      </c>
      <c r="C2036" s="1">
        <f t="shared" si="837"/>
        <v>10756</v>
      </c>
      <c r="D2036" s="5">
        <f>IF(N2036&gt;0, RANK(N2036,(N2036:P2036,Q2036:AE2036)),0)</f>
        <v>1</v>
      </c>
      <c r="E2036" s="5">
        <f>IF(O2036&gt;0,RANK(O2036,(N2036:P2036,Q2036:AE2036)),0)</f>
        <v>2</v>
      </c>
      <c r="F2036" s="5">
        <f>IF(P2036&gt;0,RANK(P2036,(N2036:P2036,Q2036:AE2036)),0)</f>
        <v>0</v>
      </c>
      <c r="G2036" s="131">
        <f t="shared" si="825"/>
        <v>3749</v>
      </c>
      <c r="H2036" s="136">
        <f t="shared" si="826"/>
        <v>0.34854964670881367</v>
      </c>
      <c r="I2036" s="2"/>
      <c r="J2036" s="2">
        <f t="shared" si="838"/>
        <v>0.67236891037560431</v>
      </c>
      <c r="K2036" s="2">
        <f t="shared" si="839"/>
        <v>0.32381926366679065</v>
      </c>
      <c r="L2036" s="2">
        <f t="shared" si="840"/>
        <v>0</v>
      </c>
      <c r="M2036" s="2">
        <f t="shared" si="841"/>
        <v>3.8118259576050417E-3</v>
      </c>
      <c r="N2036" s="63">
        <v>7232</v>
      </c>
      <c r="O2036" s="63">
        <v>3483</v>
      </c>
      <c r="P2036" s="63"/>
      <c r="Q2036" s="63">
        <v>35</v>
      </c>
      <c r="R2036" s="63"/>
      <c r="S2036" s="63">
        <v>0</v>
      </c>
      <c r="T2036" s="63"/>
      <c r="U2036" s="63"/>
      <c r="V2036" s="63"/>
      <c r="W2036" s="63">
        <v>6</v>
      </c>
      <c r="X2036" s="63"/>
      <c r="Y2036" s="63"/>
      <c r="Z2036" s="63"/>
      <c r="AA2036" s="63"/>
      <c r="AB2036" s="63"/>
      <c r="AC2036" s="63"/>
      <c r="AD2036" s="63"/>
      <c r="AE2036" s="63"/>
      <c r="AF2036" s="63"/>
      <c r="AG2036" s="63"/>
      <c r="AH2036" s="63"/>
      <c r="AI2036" s="63"/>
      <c r="AJ2036" s="63"/>
      <c r="AK2036" s="63"/>
      <c r="AL2036" s="63"/>
      <c r="AM2036" s="63"/>
      <c r="AN2036" s="63"/>
      <c r="AO2036" s="63"/>
      <c r="AP2036" s="63"/>
      <c r="AQ2036" s="63"/>
      <c r="AS2036" s="5">
        <f>IF(Q2036&gt;0,RANK(Q2036,(N2036:P2036,Q2036:AE2036)),0)</f>
        <v>3</v>
      </c>
      <c r="AT2036" s="5">
        <f>IF(R2036&gt;0,RANK(R2036,(N2036:P2036,Q2036:AE2036)),0)</f>
        <v>0</v>
      </c>
      <c r="AU2036" s="5">
        <f>IF(T2036&gt;0,RANK(T2036,(N2036:P2036,Q2036:AE2036)),0)</f>
        <v>0</v>
      </c>
      <c r="AV2036" s="5">
        <f>IF(S2036&gt;0,RANK(S2036,(N2036:P2036,Q2036:AE2036)),0)</f>
        <v>0</v>
      </c>
      <c r="AW2036" s="2">
        <f t="shared" si="842"/>
        <v>3.2539977686872443E-3</v>
      </c>
      <c r="AX2036" s="2">
        <f t="shared" si="843"/>
        <v>0</v>
      </c>
      <c r="AY2036" s="2">
        <f t="shared" si="844"/>
        <v>0</v>
      </c>
      <c r="AZ2036" s="2">
        <f t="shared" si="845"/>
        <v>0</v>
      </c>
      <c r="BB2036" t="s">
        <v>2769</v>
      </c>
      <c r="BC2036" t="s">
        <v>2667</v>
      </c>
      <c r="BD2036">
        <v>1</v>
      </c>
      <c r="BF2036" s="111">
        <v>37</v>
      </c>
      <c r="BG2036" s="113">
        <v>131</v>
      </c>
      <c r="BH2036" s="117">
        <f t="shared" si="836"/>
        <v>37131</v>
      </c>
      <c r="BJ2036" s="5" t="s">
        <v>3185</v>
      </c>
    </row>
    <row r="2037" spans="1:62" ht="13" hidden="1" customHeight="1" outlineLevel="1">
      <c r="A2037" t="s">
        <v>3230</v>
      </c>
      <c r="B2037" t="s">
        <v>2667</v>
      </c>
      <c r="C2037" s="1">
        <f t="shared" si="837"/>
        <v>51435</v>
      </c>
      <c r="D2037" s="5">
        <f>IF(N2037&gt;0, RANK(N2037,(N2037:P2037,Q2037:AE2037)),0)</f>
        <v>2</v>
      </c>
      <c r="E2037" s="5">
        <f>IF(O2037&gt;0,RANK(O2037,(N2037:P2037,Q2037:AE2037)),0)</f>
        <v>1</v>
      </c>
      <c r="F2037" s="5">
        <f>IF(P2037&gt;0,RANK(P2037,(N2037:P2037,Q2037:AE2037)),0)</f>
        <v>0</v>
      </c>
      <c r="G2037" s="131">
        <f t="shared" si="825"/>
        <v>13753</v>
      </c>
      <c r="H2037" s="136">
        <f t="shared" si="826"/>
        <v>0.2673860211917955</v>
      </c>
      <c r="I2037" s="2"/>
      <c r="J2037" s="2">
        <f t="shared" si="838"/>
        <v>0.35948284242247497</v>
      </c>
      <c r="K2037" s="2">
        <f t="shared" si="839"/>
        <v>0.62686886361427041</v>
      </c>
      <c r="L2037" s="2">
        <f t="shared" si="840"/>
        <v>0</v>
      </c>
      <c r="M2037" s="2">
        <f t="shared" si="841"/>
        <v>1.3648293963254621E-2</v>
      </c>
      <c r="N2037" s="63">
        <v>18490</v>
      </c>
      <c r="O2037" s="63">
        <v>32243</v>
      </c>
      <c r="P2037" s="63"/>
      <c r="Q2037" s="63">
        <v>556</v>
      </c>
      <c r="R2037" s="63"/>
      <c r="S2037" s="63">
        <v>5</v>
      </c>
      <c r="T2037" s="63"/>
      <c r="U2037" s="63"/>
      <c r="V2037" s="63"/>
      <c r="W2037" s="63">
        <v>141</v>
      </c>
      <c r="X2037" s="63"/>
      <c r="Y2037" s="63"/>
      <c r="Z2037" s="63"/>
      <c r="AA2037" s="63"/>
      <c r="AB2037" s="63"/>
      <c r="AC2037" s="63"/>
      <c r="AD2037" s="63"/>
      <c r="AE2037" s="63"/>
      <c r="AF2037" s="63"/>
      <c r="AG2037" s="63"/>
      <c r="AH2037" s="63"/>
      <c r="AI2037" s="63"/>
      <c r="AJ2037" s="63"/>
      <c r="AK2037" s="63"/>
      <c r="AL2037" s="63"/>
      <c r="AM2037" s="63"/>
      <c r="AN2037" s="63"/>
      <c r="AO2037" s="63"/>
      <c r="AP2037" s="63"/>
      <c r="AQ2037" s="63"/>
      <c r="AS2037" s="5">
        <f>IF(Q2037&gt;0,RANK(Q2037,(N2037:P2037,Q2037:AE2037)),0)</f>
        <v>3</v>
      </c>
      <c r="AT2037" s="5">
        <f>IF(R2037&gt;0,RANK(R2037,(N2037:P2037,Q2037:AE2037)),0)</f>
        <v>0</v>
      </c>
      <c r="AU2037" s="5">
        <f>IF(T2037&gt;0,RANK(T2037,(N2037:P2037,Q2037:AE2037)),0)</f>
        <v>0</v>
      </c>
      <c r="AV2037" s="5">
        <f>IF(S2037&gt;0,RANK(S2037,(N2037:P2037,Q2037:AE2037)),0)</f>
        <v>5</v>
      </c>
      <c r="AW2037" s="2">
        <f t="shared" si="842"/>
        <v>1.0809759891124721E-2</v>
      </c>
      <c r="AX2037" s="2">
        <f t="shared" si="843"/>
        <v>0</v>
      </c>
      <c r="AY2037" s="2">
        <f t="shared" si="844"/>
        <v>0</v>
      </c>
      <c r="AZ2037" s="2">
        <f t="shared" si="845"/>
        <v>9.7210070963351798E-5</v>
      </c>
      <c r="BB2037" t="s">
        <v>3230</v>
      </c>
      <c r="BC2037" t="s">
        <v>2667</v>
      </c>
      <c r="BD2037">
        <v>3</v>
      </c>
      <c r="BF2037" s="111">
        <v>37</v>
      </c>
      <c r="BG2037" s="113">
        <v>133</v>
      </c>
      <c r="BH2037" s="117">
        <f t="shared" si="836"/>
        <v>37133</v>
      </c>
      <c r="BJ2037" s="5" t="s">
        <v>3185</v>
      </c>
    </row>
    <row r="2038" spans="1:62" ht="13" hidden="1" customHeight="1" outlineLevel="1">
      <c r="A2038" t="s">
        <v>2024</v>
      </c>
      <c r="B2038" t="s">
        <v>2667</v>
      </c>
      <c r="C2038" s="1">
        <f t="shared" si="837"/>
        <v>76757</v>
      </c>
      <c r="D2038" s="5">
        <f>IF(N2038&gt;0, RANK(N2038,(N2038:P2038,Q2038:AE2038)),0)</f>
        <v>1</v>
      </c>
      <c r="E2038" s="5">
        <f>IF(O2038&gt;0,RANK(O2038,(N2038:P2038,Q2038:AE2038)),0)</f>
        <v>2</v>
      </c>
      <c r="F2038" s="5">
        <f>IF(P2038&gt;0,RANK(P2038,(N2038:P2038,Q2038:AE2038)),0)</f>
        <v>0</v>
      </c>
      <c r="G2038" s="131">
        <f t="shared" si="825"/>
        <v>32362</v>
      </c>
      <c r="H2038" s="136">
        <f t="shared" si="826"/>
        <v>0.42161626952590642</v>
      </c>
      <c r="I2038" s="2"/>
      <c r="J2038" s="2">
        <f t="shared" si="838"/>
        <v>0.7022291126542205</v>
      </c>
      <c r="K2038" s="2">
        <f t="shared" si="839"/>
        <v>0.28061284312831403</v>
      </c>
      <c r="L2038" s="2">
        <f t="shared" si="840"/>
        <v>0</v>
      </c>
      <c r="M2038" s="2">
        <f t="shared" si="841"/>
        <v>1.7158044217465473E-2</v>
      </c>
      <c r="N2038" s="63">
        <v>53901</v>
      </c>
      <c r="O2038" s="63">
        <v>21539</v>
      </c>
      <c r="P2038" s="63"/>
      <c r="Q2038" s="63">
        <v>1056</v>
      </c>
      <c r="R2038" s="63"/>
      <c r="S2038" s="63">
        <v>6</v>
      </c>
      <c r="T2038" s="63"/>
      <c r="U2038" s="63"/>
      <c r="V2038" s="63"/>
      <c r="W2038" s="63">
        <v>255</v>
      </c>
      <c r="X2038" s="63"/>
      <c r="Y2038" s="63"/>
      <c r="Z2038" s="63"/>
      <c r="AA2038" s="63"/>
      <c r="AB2038" s="63"/>
      <c r="AC2038" s="63"/>
      <c r="AD2038" s="63"/>
      <c r="AE2038" s="63"/>
      <c r="AF2038" s="63"/>
      <c r="AG2038" s="63"/>
      <c r="AH2038" s="63"/>
      <c r="AI2038" s="63"/>
      <c r="AJ2038" s="63"/>
      <c r="AK2038" s="63"/>
      <c r="AL2038" s="63"/>
      <c r="AM2038" s="63"/>
      <c r="AN2038" s="63"/>
      <c r="AO2038" s="63"/>
      <c r="AP2038" s="63"/>
      <c r="AQ2038" s="63"/>
      <c r="AS2038" s="5">
        <f>IF(Q2038&gt;0,RANK(Q2038,(N2038:P2038,Q2038:AE2038)),0)</f>
        <v>3</v>
      </c>
      <c r="AT2038" s="5">
        <f>IF(R2038&gt;0,RANK(R2038,(N2038:P2038,Q2038:AE2038)),0)</f>
        <v>0</v>
      </c>
      <c r="AU2038" s="5">
        <f>IF(T2038&gt;0,RANK(T2038,(N2038:P2038,Q2038:AE2038)),0)</f>
        <v>0</v>
      </c>
      <c r="AV2038" s="5">
        <f>IF(S2038&gt;0,RANK(S2038,(N2038:P2038,Q2038:AE2038)),0)</f>
        <v>5</v>
      </c>
      <c r="AW2038" s="2">
        <f t="shared" si="842"/>
        <v>1.375770288051904E-2</v>
      </c>
      <c r="AX2038" s="2">
        <f t="shared" si="843"/>
        <v>0</v>
      </c>
      <c r="AY2038" s="2">
        <f t="shared" si="844"/>
        <v>0</v>
      </c>
      <c r="AZ2038" s="2">
        <f t="shared" si="845"/>
        <v>7.8168766366585454E-5</v>
      </c>
      <c r="BB2038" t="s">
        <v>2024</v>
      </c>
      <c r="BC2038" t="s">
        <v>2667</v>
      </c>
      <c r="BF2038" s="111">
        <v>37</v>
      </c>
      <c r="BG2038" s="113">
        <v>135</v>
      </c>
      <c r="BH2038" s="117">
        <f t="shared" si="836"/>
        <v>37135</v>
      </c>
      <c r="BJ2038" s="5" t="s">
        <v>3185</v>
      </c>
    </row>
    <row r="2039" spans="1:62" ht="13" hidden="1" customHeight="1" outlineLevel="1">
      <c r="A2039" t="s">
        <v>3202</v>
      </c>
      <c r="B2039" t="s">
        <v>2667</v>
      </c>
      <c r="C2039" s="1">
        <f t="shared" si="837"/>
        <v>6762</v>
      </c>
      <c r="D2039" s="5">
        <f>IF(N2039&gt;0, RANK(N2039,(N2039:P2039,Q2039:AE2039)),0)</f>
        <v>2</v>
      </c>
      <c r="E2039" s="5">
        <f>IF(O2039&gt;0,RANK(O2039,(N2039:P2039,Q2039:AE2039)),0)</f>
        <v>1</v>
      </c>
      <c r="F2039" s="5">
        <f>IF(P2039&gt;0,RANK(P2039,(N2039:P2039,Q2039:AE2039)),0)</f>
        <v>0</v>
      </c>
      <c r="G2039" s="131">
        <f t="shared" si="825"/>
        <v>1404</v>
      </c>
      <c r="H2039" s="136">
        <f t="shared" si="826"/>
        <v>0.20763087843833186</v>
      </c>
      <c r="I2039" s="2"/>
      <c r="J2039" s="2">
        <f t="shared" si="838"/>
        <v>0.39145223306713989</v>
      </c>
      <c r="K2039" s="2">
        <f t="shared" si="839"/>
        <v>0.59908311150547178</v>
      </c>
      <c r="L2039" s="2">
        <f t="shared" si="840"/>
        <v>0</v>
      </c>
      <c r="M2039" s="2">
        <f t="shared" si="841"/>
        <v>9.4646554273882799E-3</v>
      </c>
      <c r="N2039" s="63">
        <v>2647</v>
      </c>
      <c r="O2039" s="63">
        <v>4051</v>
      </c>
      <c r="P2039" s="63"/>
      <c r="Q2039" s="63">
        <v>49</v>
      </c>
      <c r="R2039" s="63"/>
      <c r="S2039" s="63">
        <v>0</v>
      </c>
      <c r="T2039" s="63"/>
      <c r="U2039" s="63"/>
      <c r="V2039" s="63"/>
      <c r="W2039" s="63">
        <v>15</v>
      </c>
      <c r="X2039" s="63"/>
      <c r="Y2039" s="63"/>
      <c r="Z2039" s="63"/>
      <c r="AA2039" s="63"/>
      <c r="AB2039" s="63"/>
      <c r="AC2039" s="63"/>
      <c r="AD2039" s="63"/>
      <c r="AE2039" s="63"/>
      <c r="AF2039" s="63"/>
      <c r="AG2039" s="63"/>
      <c r="AH2039" s="63"/>
      <c r="AI2039" s="63"/>
      <c r="AJ2039" s="63"/>
      <c r="AK2039" s="63"/>
      <c r="AL2039" s="63"/>
      <c r="AM2039" s="63"/>
      <c r="AN2039" s="63"/>
      <c r="AO2039" s="63"/>
      <c r="AP2039" s="63"/>
      <c r="AQ2039" s="63"/>
      <c r="AS2039" s="5">
        <f>IF(Q2039&gt;0,RANK(Q2039,(N2039:P2039,Q2039:AE2039)),0)</f>
        <v>3</v>
      </c>
      <c r="AT2039" s="5">
        <f>IF(R2039&gt;0,RANK(R2039,(N2039:P2039,Q2039:AE2039)),0)</f>
        <v>0</v>
      </c>
      <c r="AU2039" s="5">
        <f>IF(T2039&gt;0,RANK(T2039,(N2039:P2039,Q2039:AE2039)),0)</f>
        <v>0</v>
      </c>
      <c r="AV2039" s="5">
        <f>IF(S2039&gt;0,RANK(S2039,(N2039:P2039,Q2039:AE2039)),0)</f>
        <v>0</v>
      </c>
      <c r="AW2039" s="2">
        <f t="shared" si="842"/>
        <v>7.246376811594203E-3</v>
      </c>
      <c r="AX2039" s="2">
        <f t="shared" si="843"/>
        <v>0</v>
      </c>
      <c r="AY2039" s="2">
        <f t="shared" si="844"/>
        <v>0</v>
      </c>
      <c r="AZ2039" s="2">
        <f t="shared" si="845"/>
        <v>0</v>
      </c>
      <c r="BB2039" t="s">
        <v>3202</v>
      </c>
      <c r="BC2039" t="s">
        <v>2667</v>
      </c>
      <c r="BD2039">
        <v>3</v>
      </c>
      <c r="BF2039" s="111">
        <v>37</v>
      </c>
      <c r="BG2039" s="113">
        <v>137</v>
      </c>
      <c r="BH2039" s="117">
        <f t="shared" si="836"/>
        <v>37137</v>
      </c>
      <c r="BJ2039" s="5" t="s">
        <v>3185</v>
      </c>
    </row>
    <row r="2040" spans="1:62" ht="13" hidden="1" customHeight="1" outlineLevel="1">
      <c r="A2040" t="s">
        <v>3080</v>
      </c>
      <c r="B2040" t="s">
        <v>2667</v>
      </c>
      <c r="C2040" s="1">
        <f t="shared" si="837"/>
        <v>18107</v>
      </c>
      <c r="D2040" s="5">
        <f>IF(N2040&gt;0, RANK(N2040,(N2040:P2040,Q2040:AE2040)),0)</f>
        <v>1</v>
      </c>
      <c r="E2040" s="5">
        <f>IF(O2040&gt;0,RANK(O2040,(N2040:P2040,Q2040:AE2040)),0)</f>
        <v>2</v>
      </c>
      <c r="F2040" s="5">
        <f>IF(P2040&gt;0,RANK(P2040,(N2040:P2040,Q2040:AE2040)),0)</f>
        <v>0</v>
      </c>
      <c r="G2040" s="131">
        <f t="shared" si="825"/>
        <v>2649</v>
      </c>
      <c r="H2040" s="136">
        <f t="shared" si="826"/>
        <v>0.14629701220522451</v>
      </c>
      <c r="I2040" s="2"/>
      <c r="J2040" s="2">
        <f t="shared" si="838"/>
        <v>0.56784668912575242</v>
      </c>
      <c r="K2040" s="2">
        <f t="shared" si="839"/>
        <v>0.42154967692052797</v>
      </c>
      <c r="L2040" s="2">
        <f t="shared" si="840"/>
        <v>0</v>
      </c>
      <c r="M2040" s="2">
        <f t="shared" si="841"/>
        <v>1.0603633953719604E-2</v>
      </c>
      <c r="N2040" s="63">
        <v>10282</v>
      </c>
      <c r="O2040" s="63">
        <v>7633</v>
      </c>
      <c r="P2040" s="63"/>
      <c r="Q2040" s="63">
        <v>160</v>
      </c>
      <c r="R2040" s="63"/>
      <c r="S2040" s="63">
        <v>0</v>
      </c>
      <c r="T2040" s="63"/>
      <c r="U2040" s="63"/>
      <c r="V2040" s="63"/>
      <c r="W2040" s="63">
        <v>32</v>
      </c>
      <c r="X2040" s="63"/>
      <c r="Y2040" s="63"/>
      <c r="Z2040" s="63"/>
      <c r="AA2040" s="63"/>
      <c r="AB2040" s="63"/>
      <c r="AC2040" s="63"/>
      <c r="AD2040" s="63"/>
      <c r="AE2040" s="63"/>
      <c r="AF2040" s="63"/>
      <c r="AG2040" s="63"/>
      <c r="AH2040" s="63"/>
      <c r="AI2040" s="63"/>
      <c r="AJ2040" s="63"/>
      <c r="AK2040" s="63"/>
      <c r="AL2040" s="63"/>
      <c r="AM2040" s="63"/>
      <c r="AN2040" s="63"/>
      <c r="AO2040" s="63"/>
      <c r="AP2040" s="63"/>
      <c r="AQ2040" s="63"/>
      <c r="AS2040" s="5">
        <f>IF(Q2040&gt;0,RANK(Q2040,(N2040:P2040,Q2040:AE2040)),0)</f>
        <v>3</v>
      </c>
      <c r="AT2040" s="5">
        <f>IF(R2040&gt;0,RANK(R2040,(N2040:P2040,Q2040:AE2040)),0)</f>
        <v>0</v>
      </c>
      <c r="AU2040" s="5">
        <f>IF(T2040&gt;0,RANK(T2040,(N2040:P2040,Q2040:AE2040)),0)</f>
        <v>0</v>
      </c>
      <c r="AV2040" s="5">
        <f>IF(S2040&gt;0,RANK(S2040,(N2040:P2040,Q2040:AE2040)),0)</f>
        <v>0</v>
      </c>
      <c r="AW2040" s="2">
        <f t="shared" si="842"/>
        <v>8.8363616280996305E-3</v>
      </c>
      <c r="AX2040" s="2">
        <f t="shared" si="843"/>
        <v>0</v>
      </c>
      <c r="AY2040" s="2">
        <f t="shared" si="844"/>
        <v>0</v>
      </c>
      <c r="AZ2040" s="2">
        <f t="shared" si="845"/>
        <v>0</v>
      </c>
      <c r="BB2040" t="s">
        <v>3080</v>
      </c>
      <c r="BC2040" t="s">
        <v>2667</v>
      </c>
      <c r="BF2040" s="111">
        <v>37</v>
      </c>
      <c r="BG2040" s="113">
        <v>139</v>
      </c>
      <c r="BH2040" s="117">
        <f t="shared" si="836"/>
        <v>37139</v>
      </c>
      <c r="BJ2040" s="5" t="s">
        <v>3185</v>
      </c>
    </row>
    <row r="2041" spans="1:62" ht="13" hidden="1" customHeight="1" outlineLevel="1">
      <c r="A2041" t="s">
        <v>2340</v>
      </c>
      <c r="B2041" t="s">
        <v>2667</v>
      </c>
      <c r="C2041" s="1">
        <f t="shared" si="837"/>
        <v>24527</v>
      </c>
      <c r="D2041" s="5">
        <f>IF(N2041&gt;0, RANK(N2041,(N2041:P2041,Q2041:AE2041)),0)</f>
        <v>2</v>
      </c>
      <c r="E2041" s="5">
        <f>IF(O2041&gt;0,RANK(O2041,(N2041:P2041,Q2041:AE2041)),0)</f>
        <v>1</v>
      </c>
      <c r="F2041" s="5">
        <f>IF(P2041&gt;0,RANK(P2041,(N2041:P2041,Q2041:AE2041)),0)</f>
        <v>0</v>
      </c>
      <c r="G2041" s="131">
        <f t="shared" si="825"/>
        <v>4985</v>
      </c>
      <c r="H2041" s="136">
        <f t="shared" si="826"/>
        <v>0.2032454030252375</v>
      </c>
      <c r="I2041" s="2"/>
      <c r="J2041" s="2">
        <f t="shared" si="838"/>
        <v>0.39271007461165247</v>
      </c>
      <c r="K2041" s="2">
        <f t="shared" si="839"/>
        <v>0.59595547763688994</v>
      </c>
      <c r="L2041" s="2">
        <f t="shared" si="840"/>
        <v>0</v>
      </c>
      <c r="M2041" s="2">
        <f t="shared" si="841"/>
        <v>1.1334447751457533E-2</v>
      </c>
      <c r="N2041" s="63">
        <v>9632</v>
      </c>
      <c r="O2041" s="63">
        <v>14617</v>
      </c>
      <c r="P2041" s="63"/>
      <c r="Q2041" s="63">
        <v>218</v>
      </c>
      <c r="R2041" s="63"/>
      <c r="S2041" s="63">
        <v>2</v>
      </c>
      <c r="T2041" s="63"/>
      <c r="U2041" s="63"/>
      <c r="V2041" s="63"/>
      <c r="W2041" s="63">
        <v>58</v>
      </c>
      <c r="X2041" s="63"/>
      <c r="Y2041" s="63"/>
      <c r="Z2041" s="63"/>
      <c r="AA2041" s="63"/>
      <c r="AB2041" s="63"/>
      <c r="AC2041" s="63"/>
      <c r="AD2041" s="63"/>
      <c r="AE2041" s="63"/>
      <c r="AF2041" s="63"/>
      <c r="AG2041" s="63"/>
      <c r="AH2041" s="63"/>
      <c r="AI2041" s="63"/>
      <c r="AJ2041" s="63"/>
      <c r="AK2041" s="63"/>
      <c r="AL2041" s="63"/>
      <c r="AM2041" s="63"/>
      <c r="AN2041" s="63"/>
      <c r="AO2041" s="63"/>
      <c r="AP2041" s="63"/>
      <c r="AQ2041" s="63"/>
      <c r="AS2041" s="5">
        <f>IF(Q2041&gt;0,RANK(Q2041,(N2041:P2041,Q2041:AE2041)),0)</f>
        <v>3</v>
      </c>
      <c r="AT2041" s="5">
        <f>IF(R2041&gt;0,RANK(R2041,(N2041:P2041,Q2041:AE2041)),0)</f>
        <v>0</v>
      </c>
      <c r="AU2041" s="5">
        <f>IF(T2041&gt;0,RANK(T2041,(N2041:P2041,Q2041:AE2041)),0)</f>
        <v>0</v>
      </c>
      <c r="AV2041" s="5">
        <f>IF(S2041&gt;0,RANK(S2041,(N2041:P2041,Q2041:AE2041)),0)</f>
        <v>5</v>
      </c>
      <c r="AW2041" s="2">
        <f t="shared" si="842"/>
        <v>8.8881640640926327E-3</v>
      </c>
      <c r="AX2041" s="2">
        <f t="shared" si="843"/>
        <v>0</v>
      </c>
      <c r="AY2041" s="2">
        <f t="shared" si="844"/>
        <v>0</v>
      </c>
      <c r="AZ2041" s="2">
        <f t="shared" si="845"/>
        <v>8.1542789578831489E-5</v>
      </c>
      <c r="BB2041" t="s">
        <v>2340</v>
      </c>
      <c r="BC2041" t="s">
        <v>2667</v>
      </c>
      <c r="BF2041" s="111">
        <v>37</v>
      </c>
      <c r="BG2041" s="113">
        <v>141</v>
      </c>
      <c r="BH2041" s="117">
        <f t="shared" si="836"/>
        <v>37141</v>
      </c>
      <c r="BJ2041" s="5" t="s">
        <v>3185</v>
      </c>
    </row>
    <row r="2042" spans="1:62" ht="13" hidden="1" customHeight="1" outlineLevel="1">
      <c r="A2042" t="s">
        <v>393</v>
      </c>
      <c r="B2042" t="s">
        <v>2667</v>
      </c>
      <c r="C2042" s="1">
        <f t="shared" si="837"/>
        <v>6652</v>
      </c>
      <c r="D2042" s="5">
        <f>IF(N2042&gt;0, RANK(N2042,(N2042:P2042,Q2042:AE2042)),0)</f>
        <v>2</v>
      </c>
      <c r="E2042" s="5">
        <f>IF(O2042&gt;0,RANK(O2042,(N2042:P2042,Q2042:AE2042)),0)</f>
        <v>1</v>
      </c>
      <c r="F2042" s="5">
        <f>IF(P2042&gt;0,RANK(P2042,(N2042:P2042,Q2042:AE2042)),0)</f>
        <v>0</v>
      </c>
      <c r="G2042" s="131">
        <f t="shared" si="825"/>
        <v>1063</v>
      </c>
      <c r="H2042" s="136">
        <f t="shared" si="826"/>
        <v>0.15980156343956706</v>
      </c>
      <c r="I2042" s="2"/>
      <c r="J2042" s="2">
        <f t="shared" si="838"/>
        <v>0.41476247745039085</v>
      </c>
      <c r="K2042" s="2">
        <f t="shared" si="839"/>
        <v>0.57456404088995794</v>
      </c>
      <c r="L2042" s="2">
        <f t="shared" si="840"/>
        <v>0</v>
      </c>
      <c r="M2042" s="2">
        <f t="shared" si="841"/>
        <v>1.0673481659651207E-2</v>
      </c>
      <c r="N2042" s="63">
        <v>2759</v>
      </c>
      <c r="O2042" s="63">
        <v>3822</v>
      </c>
      <c r="P2042" s="63"/>
      <c r="Q2042" s="63">
        <v>60</v>
      </c>
      <c r="R2042" s="63"/>
      <c r="S2042" s="63">
        <v>3</v>
      </c>
      <c r="T2042" s="63"/>
      <c r="U2042" s="63"/>
      <c r="V2042" s="63"/>
      <c r="W2042" s="63">
        <v>8</v>
      </c>
      <c r="X2042" s="63"/>
      <c r="Y2042" s="63"/>
      <c r="Z2042" s="63"/>
      <c r="AA2042" s="63"/>
      <c r="AB2042" s="63"/>
      <c r="AC2042" s="63"/>
      <c r="AD2042" s="63"/>
      <c r="AE2042" s="63"/>
      <c r="AF2042" s="63"/>
      <c r="AG2042" s="63"/>
      <c r="AH2042" s="63"/>
      <c r="AI2042" s="63"/>
      <c r="AJ2042" s="63"/>
      <c r="AK2042" s="63"/>
      <c r="AL2042" s="63"/>
      <c r="AM2042" s="63"/>
      <c r="AN2042" s="63"/>
      <c r="AO2042" s="63"/>
      <c r="AP2042" s="63"/>
      <c r="AQ2042" s="63"/>
      <c r="AS2042" s="5">
        <f>IF(Q2042&gt;0,RANK(Q2042,(N2042:P2042,Q2042:AE2042)),0)</f>
        <v>3</v>
      </c>
      <c r="AT2042" s="5">
        <f>IF(R2042&gt;0,RANK(R2042,(N2042:P2042,Q2042:AE2042)),0)</f>
        <v>0</v>
      </c>
      <c r="AU2042" s="5">
        <f>IF(T2042&gt;0,RANK(T2042,(N2042:P2042,Q2042:AE2042)),0)</f>
        <v>0</v>
      </c>
      <c r="AV2042" s="5">
        <f>IF(S2042&gt;0,RANK(S2042,(N2042:P2042,Q2042:AE2042)),0)</f>
        <v>5</v>
      </c>
      <c r="AW2042" s="2">
        <f t="shared" si="842"/>
        <v>9.0198436560432957E-3</v>
      </c>
      <c r="AX2042" s="2">
        <f t="shared" si="843"/>
        <v>0</v>
      </c>
      <c r="AY2042" s="2">
        <f t="shared" si="844"/>
        <v>0</v>
      </c>
      <c r="AZ2042" s="2">
        <f t="shared" si="845"/>
        <v>4.5099218280216478E-4</v>
      </c>
      <c r="BB2042" t="s">
        <v>393</v>
      </c>
      <c r="BC2042" t="s">
        <v>2667</v>
      </c>
      <c r="BF2042" s="111">
        <v>37</v>
      </c>
      <c r="BG2042" s="113">
        <v>143</v>
      </c>
      <c r="BH2042" s="117">
        <f t="shared" si="836"/>
        <v>37143</v>
      </c>
      <c r="BJ2042" s="5" t="s">
        <v>3185</v>
      </c>
    </row>
    <row r="2043" spans="1:62" ht="13" hidden="1" customHeight="1" outlineLevel="1">
      <c r="A2043" t="s">
        <v>620</v>
      </c>
      <c r="B2043" t="s">
        <v>2667</v>
      </c>
      <c r="C2043" s="1">
        <f t="shared" si="837"/>
        <v>19106</v>
      </c>
      <c r="D2043" s="5">
        <f>IF(N2043&gt;0, RANK(N2043,(N2043:P2043,Q2043:AE2043)),0)</f>
        <v>2</v>
      </c>
      <c r="E2043" s="5">
        <f>IF(O2043&gt;0,RANK(O2043,(N2043:P2043,Q2043:AE2043)),0)</f>
        <v>1</v>
      </c>
      <c r="F2043" s="5">
        <f>IF(P2043&gt;0,RANK(P2043,(N2043:P2043,Q2043:AE2043)),0)</f>
        <v>0</v>
      </c>
      <c r="G2043" s="131">
        <f t="shared" si="825"/>
        <v>2078</v>
      </c>
      <c r="H2043" s="136">
        <f t="shared" si="826"/>
        <v>0.10876164555636973</v>
      </c>
      <c r="I2043" s="2"/>
      <c r="J2043" s="2">
        <f t="shared" si="838"/>
        <v>0.44059457761959592</v>
      </c>
      <c r="K2043" s="2">
        <f t="shared" si="839"/>
        <v>0.54935622317596566</v>
      </c>
      <c r="L2043" s="2">
        <f t="shared" si="840"/>
        <v>0</v>
      </c>
      <c r="M2043" s="2">
        <f t="shared" si="841"/>
        <v>1.0049199204438475E-2</v>
      </c>
      <c r="N2043" s="63">
        <v>8418</v>
      </c>
      <c r="O2043" s="63">
        <v>10496</v>
      </c>
      <c r="P2043" s="63"/>
      <c r="Q2043" s="63">
        <v>157</v>
      </c>
      <c r="R2043" s="63"/>
      <c r="S2043" s="63">
        <v>6</v>
      </c>
      <c r="T2043" s="63"/>
      <c r="U2043" s="63"/>
      <c r="V2043" s="63"/>
      <c r="W2043" s="63">
        <v>29</v>
      </c>
      <c r="X2043" s="63"/>
      <c r="Y2043" s="63"/>
      <c r="Z2043" s="63"/>
      <c r="AA2043" s="63"/>
      <c r="AB2043" s="63"/>
      <c r="AC2043" s="63"/>
      <c r="AD2043" s="63"/>
      <c r="AE2043" s="63"/>
      <c r="AF2043" s="63"/>
      <c r="AG2043" s="63"/>
      <c r="AH2043" s="63"/>
      <c r="AI2043" s="63"/>
      <c r="AJ2043" s="63"/>
      <c r="AK2043" s="63"/>
      <c r="AL2043" s="63"/>
      <c r="AM2043" s="63"/>
      <c r="AN2043" s="63"/>
      <c r="AO2043" s="63"/>
      <c r="AP2043" s="63"/>
      <c r="AQ2043" s="63"/>
      <c r="AS2043" s="5">
        <f>IF(Q2043&gt;0,RANK(Q2043,(N2043:P2043,Q2043:AE2043)),0)</f>
        <v>3</v>
      </c>
      <c r="AT2043" s="5">
        <f>IF(R2043&gt;0,RANK(R2043,(N2043:P2043,Q2043:AE2043)),0)</f>
        <v>0</v>
      </c>
      <c r="AU2043" s="5">
        <f>IF(T2043&gt;0,RANK(T2043,(N2043:P2043,Q2043:AE2043)),0)</f>
        <v>0</v>
      </c>
      <c r="AV2043" s="5">
        <f>IF(S2043&gt;0,RANK(S2043,(N2043:P2043,Q2043:AE2043)),0)</f>
        <v>5</v>
      </c>
      <c r="AW2043" s="2">
        <f t="shared" si="842"/>
        <v>8.2173139327959797E-3</v>
      </c>
      <c r="AX2043" s="2">
        <f t="shared" si="843"/>
        <v>0</v>
      </c>
      <c r="AY2043" s="2">
        <f t="shared" si="844"/>
        <v>0</v>
      </c>
      <c r="AZ2043" s="2">
        <f t="shared" si="845"/>
        <v>3.140374751386999E-4</v>
      </c>
      <c r="BB2043" t="s">
        <v>620</v>
      </c>
      <c r="BC2043" t="s">
        <v>2667</v>
      </c>
      <c r="BD2043">
        <v>6</v>
      </c>
      <c r="BF2043" s="111">
        <v>37</v>
      </c>
      <c r="BG2043" s="113">
        <v>145</v>
      </c>
      <c r="BH2043" s="117">
        <f t="shared" si="836"/>
        <v>37145</v>
      </c>
      <c r="BJ2043" s="5" t="s">
        <v>3185</v>
      </c>
    </row>
    <row r="2044" spans="1:62" ht="13" hidden="1" customHeight="1" outlineLevel="1">
      <c r="A2044" t="s">
        <v>1199</v>
      </c>
      <c r="B2044" t="s">
        <v>2667</v>
      </c>
      <c r="C2044" s="1">
        <f t="shared" si="837"/>
        <v>78856</v>
      </c>
      <c r="D2044" s="5">
        <f>IF(N2044&gt;0, RANK(N2044,(N2044:P2044,Q2044:AE2044)),0)</f>
        <v>1</v>
      </c>
      <c r="E2044" s="5">
        <f>IF(O2044&gt;0,RANK(O2044,(N2044:P2044,Q2044:AE2044)),0)</f>
        <v>2</v>
      </c>
      <c r="F2044" s="5">
        <f>IF(P2044&gt;0,RANK(P2044,(N2044:P2044,Q2044:AE2044)),0)</f>
        <v>0</v>
      </c>
      <c r="G2044" s="131">
        <f t="shared" si="825"/>
        <v>5629</v>
      </c>
      <c r="H2044" s="136">
        <f t="shared" si="826"/>
        <v>7.1383280917114739E-2</v>
      </c>
      <c r="I2044" s="2"/>
      <c r="J2044" s="2">
        <f t="shared" si="838"/>
        <v>0.53062544384701227</v>
      </c>
      <c r="K2044" s="2">
        <f t="shared" si="839"/>
        <v>0.45924216292989756</v>
      </c>
      <c r="L2044" s="2">
        <f t="shared" si="840"/>
        <v>0</v>
      </c>
      <c r="M2044" s="2">
        <f t="shared" si="841"/>
        <v>1.0132393223090175E-2</v>
      </c>
      <c r="N2044" s="63">
        <v>41843</v>
      </c>
      <c r="O2044" s="63">
        <v>36214</v>
      </c>
      <c r="P2044" s="63"/>
      <c r="Q2044" s="63">
        <v>609</v>
      </c>
      <c r="R2044" s="63"/>
      <c r="S2044" s="63">
        <v>6</v>
      </c>
      <c r="T2044" s="63"/>
      <c r="U2044" s="63"/>
      <c r="V2044" s="63"/>
      <c r="W2044" s="63">
        <v>184</v>
      </c>
      <c r="X2044" s="63"/>
      <c r="Y2044" s="63"/>
      <c r="Z2044" s="63"/>
      <c r="AA2044" s="63"/>
      <c r="AB2044" s="63"/>
      <c r="AC2044" s="63"/>
      <c r="AD2044" s="63"/>
      <c r="AE2044" s="63"/>
      <c r="AF2044" s="63"/>
      <c r="AG2044" s="63"/>
      <c r="AH2044" s="63"/>
      <c r="AI2044" s="63"/>
      <c r="AJ2044" s="63"/>
      <c r="AK2044" s="63"/>
      <c r="AL2044" s="63"/>
      <c r="AM2044" s="63"/>
      <c r="AN2044" s="63"/>
      <c r="AO2044" s="63"/>
      <c r="AP2044" s="63"/>
      <c r="AQ2044" s="63"/>
      <c r="AS2044" s="5">
        <f>IF(Q2044&gt;0,RANK(Q2044,(N2044:P2044,Q2044:AE2044)),0)</f>
        <v>3</v>
      </c>
      <c r="AT2044" s="5">
        <f>IF(R2044&gt;0,RANK(R2044,(N2044:P2044,Q2044:AE2044)),0)</f>
        <v>0</v>
      </c>
      <c r="AU2044" s="5">
        <f>IF(T2044&gt;0,RANK(T2044,(N2044:P2044,Q2044:AE2044)),0)</f>
        <v>0</v>
      </c>
      <c r="AV2044" s="5">
        <f>IF(S2044&gt;0,RANK(S2044,(N2044:P2044,Q2044:AE2044)),0)</f>
        <v>5</v>
      </c>
      <c r="AW2044" s="2">
        <f t="shared" si="842"/>
        <v>7.7229380135944003E-3</v>
      </c>
      <c r="AX2044" s="2">
        <f t="shared" si="843"/>
        <v>0</v>
      </c>
      <c r="AY2044" s="2">
        <f t="shared" si="844"/>
        <v>0</v>
      </c>
      <c r="AZ2044" s="2">
        <f t="shared" si="845"/>
        <v>7.6088059247235462E-5</v>
      </c>
      <c r="BB2044" t="s">
        <v>1199</v>
      </c>
      <c r="BC2044" t="s">
        <v>2667</v>
      </c>
      <c r="BF2044" s="111">
        <v>37</v>
      </c>
      <c r="BG2044" s="113">
        <v>147</v>
      </c>
      <c r="BH2044" s="117">
        <f t="shared" si="836"/>
        <v>37147</v>
      </c>
      <c r="BJ2044" s="5" t="s">
        <v>3185</v>
      </c>
    </row>
    <row r="2045" spans="1:62" ht="13" hidden="1" customHeight="1" outlineLevel="1">
      <c r="A2045" t="s">
        <v>886</v>
      </c>
      <c r="B2045" t="s">
        <v>2667</v>
      </c>
      <c r="C2045" s="1">
        <f t="shared" si="837"/>
        <v>10389</v>
      </c>
      <c r="D2045" s="5">
        <f>IF(N2045&gt;0, RANK(N2045,(N2045:P2045,Q2045:AE2045)),0)</f>
        <v>2</v>
      </c>
      <c r="E2045" s="5">
        <f>IF(O2045&gt;0,RANK(O2045,(N2045:P2045,Q2045:AE2045)),0)</f>
        <v>1</v>
      </c>
      <c r="F2045" s="5">
        <f>IF(P2045&gt;0,RANK(P2045,(N2045:P2045,Q2045:AE2045)),0)</f>
        <v>0</v>
      </c>
      <c r="G2045" s="131">
        <f t="shared" si="825"/>
        <v>2223</v>
      </c>
      <c r="H2045" s="136">
        <f t="shared" si="826"/>
        <v>0.21397632110886514</v>
      </c>
      <c r="I2045" s="2"/>
      <c r="J2045" s="2">
        <f t="shared" si="838"/>
        <v>0.38627394359418615</v>
      </c>
      <c r="K2045" s="2">
        <f t="shared" si="839"/>
        <v>0.60025026470305132</v>
      </c>
      <c r="L2045" s="2">
        <f t="shared" si="840"/>
        <v>0</v>
      </c>
      <c r="M2045" s="2">
        <f t="shared" si="841"/>
        <v>1.3475791702762474E-2</v>
      </c>
      <c r="N2045" s="63">
        <v>4013</v>
      </c>
      <c r="O2045" s="63">
        <v>6236</v>
      </c>
      <c r="P2045" s="63"/>
      <c r="Q2045" s="63">
        <v>108</v>
      </c>
      <c r="R2045" s="63"/>
      <c r="S2045" s="63">
        <v>3</v>
      </c>
      <c r="T2045" s="63"/>
      <c r="U2045" s="63"/>
      <c r="V2045" s="63"/>
      <c r="W2045" s="63">
        <v>29</v>
      </c>
      <c r="X2045" s="63"/>
      <c r="Y2045" s="63"/>
      <c r="Z2045" s="63"/>
      <c r="AA2045" s="63"/>
      <c r="AB2045" s="63"/>
      <c r="AC2045" s="63"/>
      <c r="AD2045" s="63"/>
      <c r="AE2045" s="63"/>
      <c r="AF2045" s="63"/>
      <c r="AG2045" s="63"/>
      <c r="AH2045" s="63"/>
      <c r="AI2045" s="63"/>
      <c r="AJ2045" s="63"/>
      <c r="AK2045" s="63"/>
      <c r="AL2045" s="63"/>
      <c r="AM2045" s="63"/>
      <c r="AN2045" s="63"/>
      <c r="AO2045" s="63"/>
      <c r="AP2045" s="63"/>
      <c r="AQ2045" s="63"/>
      <c r="AS2045" s="5">
        <f>IF(Q2045&gt;0,RANK(Q2045,(N2045:P2045,Q2045:AE2045)),0)</f>
        <v>3</v>
      </c>
      <c r="AT2045" s="5">
        <f>IF(R2045&gt;0,RANK(R2045,(N2045:P2045,Q2045:AE2045)),0)</f>
        <v>0</v>
      </c>
      <c r="AU2045" s="5">
        <f>IF(T2045&gt;0,RANK(T2045,(N2045:P2045,Q2045:AE2045)),0)</f>
        <v>0</v>
      </c>
      <c r="AV2045" s="5">
        <f>IF(S2045&gt;0,RANK(S2045,(N2045:P2045,Q2045:AE2045)),0)</f>
        <v>5</v>
      </c>
      <c r="AW2045" s="2">
        <f t="shared" si="842"/>
        <v>1.0395610742131101E-2</v>
      </c>
      <c r="AX2045" s="2">
        <f t="shared" si="843"/>
        <v>0</v>
      </c>
      <c r="AY2045" s="2">
        <f t="shared" si="844"/>
        <v>0</v>
      </c>
      <c r="AZ2045" s="2">
        <f t="shared" si="845"/>
        <v>2.8876696505919725E-4</v>
      </c>
      <c r="BB2045" t="s">
        <v>886</v>
      </c>
      <c r="BC2045" t="s">
        <v>2667</v>
      </c>
      <c r="BD2045">
        <v>10</v>
      </c>
      <c r="BF2045" s="111">
        <v>37</v>
      </c>
      <c r="BG2045" s="113">
        <v>149</v>
      </c>
      <c r="BH2045" s="117">
        <f t="shared" si="836"/>
        <v>37149</v>
      </c>
      <c r="BJ2045" s="5" t="s">
        <v>3185</v>
      </c>
    </row>
    <row r="2046" spans="1:62" ht="13" hidden="1" customHeight="1" outlineLevel="1">
      <c r="A2046" t="s">
        <v>1468</v>
      </c>
      <c r="B2046" t="s">
        <v>2667</v>
      </c>
      <c r="C2046" s="1">
        <f t="shared" si="837"/>
        <v>60715</v>
      </c>
      <c r="D2046" s="5">
        <f>IF(N2046&gt;0, RANK(N2046,(N2046:P2046,Q2046:AE2046)),0)</f>
        <v>2</v>
      </c>
      <c r="E2046" s="5">
        <f>IF(O2046&gt;0,RANK(O2046,(N2046:P2046,Q2046:AE2046)),0)</f>
        <v>1</v>
      </c>
      <c r="F2046" s="5">
        <f>IF(P2046&gt;0,RANK(P2046,(N2046:P2046,Q2046:AE2046)),0)</f>
        <v>0</v>
      </c>
      <c r="G2046" s="131">
        <f t="shared" si="825"/>
        <v>30387</v>
      </c>
      <c r="H2046" s="136">
        <f t="shared" si="826"/>
        <v>0.50048587663674549</v>
      </c>
      <c r="I2046" s="2"/>
      <c r="J2046" s="2">
        <f t="shared" si="838"/>
        <v>0.24331713744544181</v>
      </c>
      <c r="K2046" s="2">
        <f t="shared" si="839"/>
        <v>0.7438030140821873</v>
      </c>
      <c r="L2046" s="2">
        <f t="shared" si="840"/>
        <v>0</v>
      </c>
      <c r="M2046" s="2">
        <f t="shared" si="841"/>
        <v>1.2879848472370892E-2</v>
      </c>
      <c r="N2046" s="63">
        <v>14773</v>
      </c>
      <c r="O2046" s="63">
        <v>45160</v>
      </c>
      <c r="P2046" s="63"/>
      <c r="Q2046" s="63">
        <v>627</v>
      </c>
      <c r="R2046" s="63"/>
      <c r="S2046" s="63">
        <v>7</v>
      </c>
      <c r="T2046" s="63"/>
      <c r="U2046" s="63"/>
      <c r="V2046" s="63"/>
      <c r="W2046" s="63">
        <v>148</v>
      </c>
      <c r="X2046" s="63"/>
      <c r="Y2046" s="63"/>
      <c r="Z2046" s="63"/>
      <c r="AA2046" s="63"/>
      <c r="AB2046" s="63"/>
      <c r="AC2046" s="63"/>
      <c r="AD2046" s="63"/>
      <c r="AE2046" s="63"/>
      <c r="AF2046" s="63"/>
      <c r="AG2046" s="63"/>
      <c r="AH2046" s="63"/>
      <c r="AI2046" s="63"/>
      <c r="AJ2046" s="63"/>
      <c r="AK2046" s="63"/>
      <c r="AL2046" s="63"/>
      <c r="AM2046" s="63"/>
      <c r="AN2046" s="63"/>
      <c r="AO2046" s="63"/>
      <c r="AP2046" s="63"/>
      <c r="AQ2046" s="63"/>
      <c r="AS2046" s="5">
        <f>IF(Q2046&gt;0,RANK(Q2046,(N2046:P2046,Q2046:AE2046)),0)</f>
        <v>3</v>
      </c>
      <c r="AT2046" s="5">
        <f>IF(R2046&gt;0,RANK(R2046,(N2046:P2046,Q2046:AE2046)),0)</f>
        <v>0</v>
      </c>
      <c r="AU2046" s="5">
        <f>IF(T2046&gt;0,RANK(T2046,(N2046:P2046,Q2046:AE2046)),0)</f>
        <v>0</v>
      </c>
      <c r="AV2046" s="5">
        <f>IF(S2046&gt;0,RANK(S2046,(N2046:P2046,Q2046:AE2046)),0)</f>
        <v>5</v>
      </c>
      <c r="AW2046" s="2">
        <f t="shared" si="842"/>
        <v>1.0326937330149057E-2</v>
      </c>
      <c r="AX2046" s="2">
        <f t="shared" si="843"/>
        <v>0</v>
      </c>
      <c r="AY2046" s="2">
        <f t="shared" si="844"/>
        <v>0</v>
      </c>
      <c r="AZ2046" s="2">
        <f t="shared" si="845"/>
        <v>1.1529276126163222E-4</v>
      </c>
      <c r="BB2046" t="s">
        <v>1468</v>
      </c>
      <c r="BC2046" t="s">
        <v>2667</v>
      </c>
      <c r="BF2046" s="111">
        <v>37</v>
      </c>
      <c r="BG2046" s="113">
        <v>151</v>
      </c>
      <c r="BH2046" s="117">
        <f t="shared" si="836"/>
        <v>37151</v>
      </c>
      <c r="BJ2046" s="5" t="s">
        <v>3185</v>
      </c>
    </row>
    <row r="2047" spans="1:62" ht="13" hidden="1" customHeight="1" outlineLevel="1">
      <c r="A2047" t="s">
        <v>1891</v>
      </c>
      <c r="B2047" t="s">
        <v>2667</v>
      </c>
      <c r="C2047" s="1">
        <f t="shared" si="837"/>
        <v>19417</v>
      </c>
      <c r="D2047" s="5">
        <f>IF(N2047&gt;0, RANK(N2047,(N2047:P2047,Q2047:AE2047)),0)</f>
        <v>1</v>
      </c>
      <c r="E2047" s="5">
        <f>IF(O2047&gt;0,RANK(O2047,(N2047:P2047,Q2047:AE2047)),0)</f>
        <v>2</v>
      </c>
      <c r="F2047" s="5">
        <f>IF(P2047&gt;0,RANK(P2047,(N2047:P2047,Q2047:AE2047)),0)</f>
        <v>0</v>
      </c>
      <c r="G2047" s="131">
        <f t="shared" si="825"/>
        <v>572</v>
      </c>
      <c r="H2047" s="136">
        <f t="shared" si="826"/>
        <v>2.9458721738682598E-2</v>
      </c>
      <c r="I2047" s="2"/>
      <c r="J2047" s="2">
        <f t="shared" si="838"/>
        <v>0.51006849667816867</v>
      </c>
      <c r="K2047" s="2">
        <f t="shared" si="839"/>
        <v>0.48060977493948603</v>
      </c>
      <c r="L2047" s="2">
        <f t="shared" si="840"/>
        <v>0</v>
      </c>
      <c r="M2047" s="2">
        <f t="shared" si="841"/>
        <v>9.3217283823452957E-3</v>
      </c>
      <c r="N2047" s="63">
        <v>9904</v>
      </c>
      <c r="O2047" s="63">
        <v>9332</v>
      </c>
      <c r="P2047" s="63"/>
      <c r="Q2047" s="63">
        <v>145</v>
      </c>
      <c r="R2047" s="63"/>
      <c r="S2047" s="63">
        <v>4</v>
      </c>
      <c r="T2047" s="63"/>
      <c r="U2047" s="63"/>
      <c r="V2047" s="63"/>
      <c r="W2047" s="63">
        <v>32</v>
      </c>
      <c r="X2047" s="63"/>
      <c r="Y2047" s="63"/>
      <c r="Z2047" s="63"/>
      <c r="AA2047" s="63"/>
      <c r="AB2047" s="63"/>
      <c r="AC2047" s="63"/>
      <c r="AD2047" s="63"/>
      <c r="AE2047" s="63"/>
      <c r="AF2047" s="63"/>
      <c r="AG2047" s="63"/>
      <c r="AH2047" s="63"/>
      <c r="AI2047" s="63"/>
      <c r="AJ2047" s="63"/>
      <c r="AK2047" s="63"/>
      <c r="AL2047" s="63"/>
      <c r="AM2047" s="63"/>
      <c r="AN2047" s="63"/>
      <c r="AO2047" s="63"/>
      <c r="AP2047" s="63"/>
      <c r="AQ2047" s="63"/>
      <c r="AS2047" s="5">
        <f>IF(Q2047&gt;0,RANK(Q2047,(N2047:P2047,Q2047:AE2047)),0)</f>
        <v>3</v>
      </c>
      <c r="AT2047" s="5">
        <f>IF(R2047&gt;0,RANK(R2047,(N2047:P2047,Q2047:AE2047)),0)</f>
        <v>0</v>
      </c>
      <c r="AU2047" s="5">
        <f>IF(T2047&gt;0,RANK(T2047,(N2047:P2047,Q2047:AE2047)),0)</f>
        <v>0</v>
      </c>
      <c r="AV2047" s="5">
        <f>IF(S2047&gt;0,RANK(S2047,(N2047:P2047,Q2047:AE2047)),0)</f>
        <v>5</v>
      </c>
      <c r="AW2047" s="2">
        <f t="shared" si="842"/>
        <v>7.4676829582324767E-3</v>
      </c>
      <c r="AX2047" s="2">
        <f t="shared" si="843"/>
        <v>0</v>
      </c>
      <c r="AY2047" s="2">
        <f t="shared" si="844"/>
        <v>0</v>
      </c>
      <c r="AZ2047" s="2">
        <f t="shared" si="845"/>
        <v>2.0600504712365452E-4</v>
      </c>
      <c r="BB2047" t="s">
        <v>1891</v>
      </c>
      <c r="BC2047" t="s">
        <v>2667</v>
      </c>
      <c r="BD2047">
        <v>8</v>
      </c>
      <c r="BF2047" s="111">
        <v>37</v>
      </c>
      <c r="BG2047" s="113">
        <v>153</v>
      </c>
      <c r="BH2047" s="117">
        <f t="shared" si="836"/>
        <v>37153</v>
      </c>
      <c r="BJ2047" s="5" t="s">
        <v>3185</v>
      </c>
    </row>
    <row r="2048" spans="1:62" ht="13" hidden="1" customHeight="1" outlineLevel="1">
      <c r="A2048" t="s">
        <v>1776</v>
      </c>
      <c r="B2048" t="s">
        <v>2667</v>
      </c>
      <c r="C2048" s="1">
        <f t="shared" si="837"/>
        <v>42946</v>
      </c>
      <c r="D2048" s="5">
        <f>IF(N2048&gt;0, RANK(N2048,(N2048:P2048,Q2048:AE2048)),0)</f>
        <v>1</v>
      </c>
      <c r="E2048" s="5">
        <f>IF(O2048&gt;0,RANK(O2048,(N2048:P2048,Q2048:AE2048)),0)</f>
        <v>2</v>
      </c>
      <c r="F2048" s="5">
        <f>IF(P2048&gt;0,RANK(P2048,(N2048:P2048,Q2048:AE2048)),0)</f>
        <v>0</v>
      </c>
      <c r="G2048" s="131">
        <f t="shared" si="825"/>
        <v>7478</v>
      </c>
      <c r="H2048" s="136">
        <f t="shared" si="826"/>
        <v>0.17412564616029433</v>
      </c>
      <c r="I2048" s="2"/>
      <c r="J2048" s="2">
        <f t="shared" si="838"/>
        <v>0.58184697061425972</v>
      </c>
      <c r="K2048" s="2">
        <f t="shared" si="839"/>
        <v>0.40772132445396547</v>
      </c>
      <c r="L2048" s="2">
        <f t="shared" si="840"/>
        <v>0</v>
      </c>
      <c r="M2048" s="2">
        <f t="shared" si="841"/>
        <v>1.043170493177481E-2</v>
      </c>
      <c r="N2048" s="63">
        <v>24988</v>
      </c>
      <c r="O2048" s="63">
        <v>17510</v>
      </c>
      <c r="P2048" s="63"/>
      <c r="Q2048" s="63">
        <v>336</v>
      </c>
      <c r="R2048" s="63"/>
      <c r="S2048" s="63">
        <v>0</v>
      </c>
      <c r="T2048" s="63"/>
      <c r="U2048" s="63"/>
      <c r="V2048" s="63"/>
      <c r="W2048" s="63">
        <v>112</v>
      </c>
      <c r="X2048" s="63"/>
      <c r="Y2048" s="63"/>
      <c r="Z2048" s="63"/>
      <c r="AA2048" s="63"/>
      <c r="AB2048" s="63"/>
      <c r="AC2048" s="63"/>
      <c r="AD2048" s="63"/>
      <c r="AE2048" s="63"/>
      <c r="AF2048" s="63"/>
      <c r="AG2048" s="63"/>
      <c r="AH2048" s="63"/>
      <c r="AI2048" s="63"/>
      <c r="AJ2048" s="63"/>
      <c r="AK2048" s="63"/>
      <c r="AL2048" s="63"/>
      <c r="AM2048" s="63"/>
      <c r="AN2048" s="63"/>
      <c r="AO2048" s="63"/>
      <c r="AP2048" s="63"/>
      <c r="AQ2048" s="63"/>
      <c r="AS2048" s="5">
        <f>IF(Q2048&gt;0,RANK(Q2048,(N2048:P2048,Q2048:AE2048)),0)</f>
        <v>3</v>
      </c>
      <c r="AT2048" s="5">
        <f>IF(R2048&gt;0,RANK(R2048,(N2048:P2048,Q2048:AE2048)),0)</f>
        <v>0</v>
      </c>
      <c r="AU2048" s="5">
        <f>IF(T2048&gt;0,RANK(T2048,(N2048:P2048,Q2048:AE2048)),0)</f>
        <v>0</v>
      </c>
      <c r="AV2048" s="5">
        <f>IF(S2048&gt;0,RANK(S2048,(N2048:P2048,Q2048:AE2048)),0)</f>
        <v>0</v>
      </c>
      <c r="AW2048" s="2">
        <f t="shared" si="842"/>
        <v>7.8237786988310902E-3</v>
      </c>
      <c r="AX2048" s="2">
        <f t="shared" si="843"/>
        <v>0</v>
      </c>
      <c r="AY2048" s="2">
        <f t="shared" si="844"/>
        <v>0</v>
      </c>
      <c r="AZ2048" s="2">
        <f t="shared" si="845"/>
        <v>0</v>
      </c>
      <c r="BB2048" t="s">
        <v>1776</v>
      </c>
      <c r="BC2048" t="s">
        <v>2667</v>
      </c>
      <c r="BF2048" s="111">
        <v>37</v>
      </c>
      <c r="BG2048" s="113">
        <v>155</v>
      </c>
      <c r="BH2048" s="117">
        <f t="shared" si="836"/>
        <v>37155</v>
      </c>
      <c r="BJ2048" s="5" t="s">
        <v>3185</v>
      </c>
    </row>
    <row r="2049" spans="1:62" ht="13" hidden="1" customHeight="1" outlineLevel="1">
      <c r="A2049" t="s">
        <v>2991</v>
      </c>
      <c r="B2049" t="s">
        <v>2667</v>
      </c>
      <c r="C2049" s="1">
        <f t="shared" si="837"/>
        <v>42020</v>
      </c>
      <c r="D2049" s="5">
        <f>IF(N2049&gt;0, RANK(N2049,(N2049:P2049,Q2049:AE2049)),0)</f>
        <v>2</v>
      </c>
      <c r="E2049" s="5">
        <f>IF(O2049&gt;0,RANK(O2049,(N2049:P2049,Q2049:AE2049)),0)</f>
        <v>1</v>
      </c>
      <c r="F2049" s="5">
        <f>IF(P2049&gt;0,RANK(P2049,(N2049:P2049,Q2049:AE2049)),0)</f>
        <v>0</v>
      </c>
      <c r="G2049" s="131">
        <f t="shared" si="825"/>
        <v>8876</v>
      </c>
      <c r="H2049" s="136">
        <f t="shared" si="826"/>
        <v>0.21123274631128033</v>
      </c>
      <c r="I2049" s="2"/>
      <c r="J2049" s="2">
        <f t="shared" si="838"/>
        <v>0.38912422655878154</v>
      </c>
      <c r="K2049" s="2">
        <f t="shared" si="839"/>
        <v>0.60035697287006184</v>
      </c>
      <c r="L2049" s="2">
        <f t="shared" si="840"/>
        <v>0</v>
      </c>
      <c r="M2049" s="2">
        <f t="shared" si="841"/>
        <v>1.0518800571156617E-2</v>
      </c>
      <c r="N2049" s="63">
        <v>16351</v>
      </c>
      <c r="O2049" s="63">
        <v>25227</v>
      </c>
      <c r="P2049" s="63"/>
      <c r="Q2049" s="63">
        <v>350</v>
      </c>
      <c r="R2049" s="63"/>
      <c r="S2049" s="63">
        <v>6</v>
      </c>
      <c r="T2049" s="63"/>
      <c r="U2049" s="63"/>
      <c r="V2049" s="63"/>
      <c r="W2049" s="63">
        <v>86</v>
      </c>
      <c r="X2049" s="63"/>
      <c r="Y2049" s="63"/>
      <c r="Z2049" s="63"/>
      <c r="AA2049" s="63"/>
      <c r="AB2049" s="63"/>
      <c r="AC2049" s="63"/>
      <c r="AD2049" s="63"/>
      <c r="AE2049" s="63"/>
      <c r="AF2049" s="63"/>
      <c r="AG2049" s="63"/>
      <c r="AH2049" s="63"/>
      <c r="AI2049" s="63"/>
      <c r="AJ2049" s="63"/>
      <c r="AK2049" s="63"/>
      <c r="AL2049" s="63"/>
      <c r="AM2049" s="63"/>
      <c r="AN2049" s="63"/>
      <c r="AO2049" s="63"/>
      <c r="AP2049" s="63"/>
      <c r="AQ2049" s="63"/>
      <c r="AS2049" s="5">
        <f>IF(Q2049&gt;0,RANK(Q2049,(N2049:P2049,Q2049:AE2049)),0)</f>
        <v>3</v>
      </c>
      <c r="AT2049" s="5">
        <f>IF(R2049&gt;0,RANK(R2049,(N2049:P2049,Q2049:AE2049)),0)</f>
        <v>0</v>
      </c>
      <c r="AU2049" s="5">
        <f>IF(T2049&gt;0,RANK(T2049,(N2049:P2049,Q2049:AE2049)),0)</f>
        <v>0</v>
      </c>
      <c r="AV2049" s="5">
        <f>IF(S2049&gt;0,RANK(S2049,(N2049:P2049,Q2049:AE2049)),0)</f>
        <v>5</v>
      </c>
      <c r="AW2049" s="2">
        <f t="shared" si="842"/>
        <v>8.3293669681104229E-3</v>
      </c>
      <c r="AX2049" s="2">
        <f t="shared" si="843"/>
        <v>0</v>
      </c>
      <c r="AY2049" s="2">
        <f t="shared" si="844"/>
        <v>0</v>
      </c>
      <c r="AZ2049" s="2">
        <f t="shared" si="845"/>
        <v>1.4278914802475011E-4</v>
      </c>
      <c r="BB2049" t="s">
        <v>2991</v>
      </c>
      <c r="BC2049" t="s">
        <v>2667</v>
      </c>
      <c r="BD2049">
        <v>6</v>
      </c>
      <c r="BF2049" s="111">
        <v>37</v>
      </c>
      <c r="BG2049" s="113">
        <v>157</v>
      </c>
      <c r="BH2049" s="117">
        <f t="shared" si="836"/>
        <v>37157</v>
      </c>
      <c r="BJ2049" s="5" t="s">
        <v>3185</v>
      </c>
    </row>
    <row r="2050" spans="1:62" ht="13" hidden="1" customHeight="1" outlineLevel="1">
      <c r="A2050" t="s">
        <v>170</v>
      </c>
      <c r="B2050" t="s">
        <v>2667</v>
      </c>
      <c r="C2050" s="1">
        <f t="shared" si="837"/>
        <v>62312</v>
      </c>
      <c r="D2050" s="5">
        <f>IF(N2050&gt;0, RANK(N2050,(N2050:P2050,Q2050:AE2050)),0)</f>
        <v>2</v>
      </c>
      <c r="E2050" s="5">
        <f>IF(O2050&gt;0,RANK(O2050,(N2050:P2050,Q2050:AE2050)),0)</f>
        <v>1</v>
      </c>
      <c r="F2050" s="5">
        <f>IF(P2050&gt;0,RANK(P2050,(N2050:P2050,Q2050:AE2050)),0)</f>
        <v>0</v>
      </c>
      <c r="G2050" s="131">
        <f t="shared" si="825"/>
        <v>16125</v>
      </c>
      <c r="H2050" s="136">
        <f t="shared" si="826"/>
        <v>0.25877840544357428</v>
      </c>
      <c r="I2050" s="2"/>
      <c r="J2050" s="2">
        <f t="shared" si="838"/>
        <v>0.36349338811143922</v>
      </c>
      <c r="K2050" s="2">
        <f t="shared" si="839"/>
        <v>0.6222717935550135</v>
      </c>
      <c r="L2050" s="2">
        <f t="shared" si="840"/>
        <v>0</v>
      </c>
      <c r="M2050" s="2">
        <f t="shared" si="841"/>
        <v>1.4234818333547228E-2</v>
      </c>
      <c r="N2050" s="63">
        <v>22650</v>
      </c>
      <c r="O2050" s="63">
        <v>38775</v>
      </c>
      <c r="P2050" s="63"/>
      <c r="Q2050" s="63">
        <v>655</v>
      </c>
      <c r="R2050" s="63"/>
      <c r="S2050" s="63">
        <v>5</v>
      </c>
      <c r="T2050" s="63"/>
      <c r="U2050" s="63"/>
      <c r="V2050" s="63"/>
      <c r="W2050" s="63">
        <v>227</v>
      </c>
      <c r="X2050" s="63"/>
      <c r="Y2050" s="63"/>
      <c r="Z2050" s="63"/>
      <c r="AA2050" s="63"/>
      <c r="AB2050" s="63"/>
      <c r="AC2050" s="63"/>
      <c r="AD2050" s="63"/>
      <c r="AE2050" s="63"/>
      <c r="AF2050" s="63"/>
      <c r="AG2050" s="63"/>
      <c r="AH2050" s="63"/>
      <c r="AI2050" s="63"/>
      <c r="AJ2050" s="63"/>
      <c r="AK2050" s="63"/>
      <c r="AL2050" s="63"/>
      <c r="AM2050" s="63"/>
      <c r="AN2050" s="63"/>
      <c r="AO2050" s="63"/>
      <c r="AP2050" s="63"/>
      <c r="AQ2050" s="63"/>
      <c r="AS2050" s="5">
        <f>IF(Q2050&gt;0,RANK(Q2050,(N2050:P2050,Q2050:AE2050)),0)</f>
        <v>3</v>
      </c>
      <c r="AT2050" s="5">
        <f>IF(R2050&gt;0,RANK(R2050,(N2050:P2050,Q2050:AE2050)),0)</f>
        <v>0</v>
      </c>
      <c r="AU2050" s="5">
        <f>IF(T2050&gt;0,RANK(T2050,(N2050:P2050,Q2050:AE2050)),0)</f>
        <v>0</v>
      </c>
      <c r="AV2050" s="5">
        <f>IF(S2050&gt;0,RANK(S2050,(N2050:P2050,Q2050:AE2050)),0)</f>
        <v>5</v>
      </c>
      <c r="AW2050" s="2">
        <f t="shared" si="842"/>
        <v>1.0511618949801002E-2</v>
      </c>
      <c r="AX2050" s="2">
        <f t="shared" si="843"/>
        <v>0</v>
      </c>
      <c r="AY2050" s="2">
        <f t="shared" si="844"/>
        <v>0</v>
      </c>
      <c r="AZ2050" s="2">
        <f t="shared" si="845"/>
        <v>8.0241366029015277E-5</v>
      </c>
      <c r="BB2050" t="s">
        <v>170</v>
      </c>
      <c r="BC2050" t="s">
        <v>2667</v>
      </c>
      <c r="BF2050" s="111">
        <v>37</v>
      </c>
      <c r="BG2050" s="113">
        <v>159</v>
      </c>
      <c r="BH2050" s="117">
        <f t="shared" si="836"/>
        <v>37159</v>
      </c>
      <c r="BJ2050" s="5" t="s">
        <v>3185</v>
      </c>
    </row>
    <row r="2051" spans="1:62" ht="13" hidden="1" customHeight="1" outlineLevel="1">
      <c r="A2051" t="s">
        <v>2109</v>
      </c>
      <c r="B2051" t="s">
        <v>2667</v>
      </c>
      <c r="C2051" s="1">
        <f t="shared" si="837"/>
        <v>28702</v>
      </c>
      <c r="D2051" s="5">
        <f>IF(N2051&gt;0, RANK(N2051,(N2051:P2051,Q2051:AE2051)),0)</f>
        <v>2</v>
      </c>
      <c r="E2051" s="5">
        <f>IF(O2051&gt;0,RANK(O2051,(N2051:P2051,Q2051:AE2051)),0)</f>
        <v>1</v>
      </c>
      <c r="F2051" s="5">
        <f>IF(P2051&gt;0,RANK(P2051,(N2051:P2051,Q2051:AE2051)),0)</f>
        <v>0</v>
      </c>
      <c r="G2051" s="131">
        <f t="shared" si="825"/>
        <v>9580</v>
      </c>
      <c r="H2051" s="136">
        <f t="shared" si="826"/>
        <v>0.33377464985018468</v>
      </c>
      <c r="I2051" s="2"/>
      <c r="J2051" s="2">
        <f t="shared" si="838"/>
        <v>0.32659744965507631</v>
      </c>
      <c r="K2051" s="2">
        <f t="shared" si="839"/>
        <v>0.66037209950526099</v>
      </c>
      <c r="L2051" s="2">
        <f t="shared" si="840"/>
        <v>0</v>
      </c>
      <c r="M2051" s="2">
        <f t="shared" si="841"/>
        <v>1.3030450839662699E-2</v>
      </c>
      <c r="N2051" s="63">
        <v>9374</v>
      </c>
      <c r="O2051" s="63">
        <v>18954</v>
      </c>
      <c r="P2051" s="63"/>
      <c r="Q2051" s="63">
        <v>300</v>
      </c>
      <c r="R2051" s="63"/>
      <c r="S2051" s="63">
        <v>5</v>
      </c>
      <c r="T2051" s="63"/>
      <c r="U2051" s="63"/>
      <c r="V2051" s="63"/>
      <c r="W2051" s="63">
        <v>69</v>
      </c>
      <c r="X2051" s="63"/>
      <c r="Y2051" s="63"/>
      <c r="Z2051" s="63"/>
      <c r="AA2051" s="63"/>
      <c r="AB2051" s="63"/>
      <c r="AC2051" s="63"/>
      <c r="AD2051" s="63"/>
      <c r="AE2051" s="63"/>
      <c r="AF2051" s="63"/>
      <c r="AG2051" s="63"/>
      <c r="AH2051" s="63"/>
      <c r="AI2051" s="63"/>
      <c r="AJ2051" s="63"/>
      <c r="AK2051" s="63"/>
      <c r="AL2051" s="63"/>
      <c r="AM2051" s="63"/>
      <c r="AN2051" s="63"/>
      <c r="AO2051" s="63"/>
      <c r="AP2051" s="63"/>
      <c r="AQ2051" s="63"/>
      <c r="AS2051" s="5">
        <f>IF(Q2051&gt;0,RANK(Q2051,(N2051:P2051,Q2051:AE2051)),0)</f>
        <v>3</v>
      </c>
      <c r="AT2051" s="5">
        <f>IF(R2051&gt;0,RANK(R2051,(N2051:P2051,Q2051:AE2051)),0)</f>
        <v>0</v>
      </c>
      <c r="AU2051" s="5">
        <f>IF(T2051&gt;0,RANK(T2051,(N2051:P2051,Q2051:AE2051)),0)</f>
        <v>0</v>
      </c>
      <c r="AV2051" s="5">
        <f>IF(S2051&gt;0,RANK(S2051,(N2051:P2051,Q2051:AE2051)),0)</f>
        <v>5</v>
      </c>
      <c r="AW2051" s="2">
        <f t="shared" si="842"/>
        <v>1.0452233293847119E-2</v>
      </c>
      <c r="AX2051" s="2">
        <f t="shared" si="843"/>
        <v>0</v>
      </c>
      <c r="AY2051" s="2">
        <f t="shared" si="844"/>
        <v>0</v>
      </c>
      <c r="AZ2051" s="2">
        <f t="shared" si="845"/>
        <v>1.7420388823078531E-4</v>
      </c>
      <c r="BB2051" t="s">
        <v>2109</v>
      </c>
      <c r="BC2051" t="s">
        <v>2667</v>
      </c>
      <c r="BD2051">
        <v>10</v>
      </c>
      <c r="BF2051" s="111">
        <v>37</v>
      </c>
      <c r="BG2051" s="113">
        <v>161</v>
      </c>
      <c r="BH2051" s="117">
        <f t="shared" si="836"/>
        <v>37161</v>
      </c>
      <c r="BJ2051" s="5" t="s">
        <v>3185</v>
      </c>
    </row>
    <row r="2052" spans="1:62" ht="13" hidden="1" customHeight="1" outlineLevel="1">
      <c r="A2052" t="s">
        <v>1777</v>
      </c>
      <c r="B2052" t="s">
        <v>2667</v>
      </c>
      <c r="C2052" s="1">
        <f t="shared" si="837"/>
        <v>26174</v>
      </c>
      <c r="D2052" s="5">
        <f>IF(N2052&gt;0, RANK(N2052,(N2052:P2052,Q2052:AE2052)),0)</f>
        <v>2</v>
      </c>
      <c r="E2052" s="5">
        <f>IF(O2052&gt;0,RANK(O2052,(N2052:P2052,Q2052:AE2052)),0)</f>
        <v>1</v>
      </c>
      <c r="F2052" s="5">
        <f>IF(P2052&gt;0,RANK(P2052,(N2052:P2052,Q2052:AE2052)),0)</f>
        <v>0</v>
      </c>
      <c r="G2052" s="131">
        <f t="shared" si="825"/>
        <v>2856</v>
      </c>
      <c r="H2052" s="136">
        <f t="shared" si="826"/>
        <v>0.10911591655841675</v>
      </c>
      <c r="I2052" s="2"/>
      <c r="J2052" s="2">
        <f t="shared" si="838"/>
        <v>0.44188889737907849</v>
      </c>
      <c r="K2052" s="2">
        <f t="shared" si="839"/>
        <v>0.55100481393749523</v>
      </c>
      <c r="L2052" s="2">
        <f t="shared" si="840"/>
        <v>0</v>
      </c>
      <c r="M2052" s="2">
        <f t="shared" si="841"/>
        <v>7.1062886834263317E-3</v>
      </c>
      <c r="N2052" s="63">
        <v>11566</v>
      </c>
      <c r="O2052" s="63">
        <v>14422</v>
      </c>
      <c r="P2052" s="63"/>
      <c r="Q2052" s="63">
        <v>151</v>
      </c>
      <c r="R2052" s="63"/>
      <c r="S2052" s="63">
        <v>0</v>
      </c>
      <c r="T2052" s="63"/>
      <c r="U2052" s="63"/>
      <c r="V2052" s="63"/>
      <c r="W2052" s="63">
        <v>35</v>
      </c>
      <c r="X2052" s="63"/>
      <c r="Y2052" s="63"/>
      <c r="Z2052" s="63"/>
      <c r="AA2052" s="63"/>
      <c r="AB2052" s="63"/>
      <c r="AC2052" s="63"/>
      <c r="AD2052" s="63"/>
      <c r="AE2052" s="63"/>
      <c r="AF2052" s="63"/>
      <c r="AG2052" s="63"/>
      <c r="AH2052" s="63"/>
      <c r="AI2052" s="63"/>
      <c r="AJ2052" s="63"/>
      <c r="AK2052" s="63"/>
      <c r="AL2052" s="63"/>
      <c r="AM2052" s="63"/>
      <c r="AN2052" s="63"/>
      <c r="AO2052" s="63"/>
      <c r="AP2052" s="63"/>
      <c r="AQ2052" s="63"/>
      <c r="AS2052" s="5">
        <f>IF(Q2052&gt;0,RANK(Q2052,(N2052:P2052,Q2052:AE2052)),0)</f>
        <v>3</v>
      </c>
      <c r="AT2052" s="5">
        <f>IF(R2052&gt;0,RANK(R2052,(N2052:P2052,Q2052:AE2052)),0)</f>
        <v>0</v>
      </c>
      <c r="AU2052" s="5">
        <f>IF(T2052&gt;0,RANK(T2052,(N2052:P2052,Q2052:AE2052)),0)</f>
        <v>0</v>
      </c>
      <c r="AV2052" s="5">
        <f>IF(S2052&gt;0,RANK(S2052,(N2052:P2052,Q2052:AE2052)),0)</f>
        <v>0</v>
      </c>
      <c r="AW2052" s="2">
        <f t="shared" si="842"/>
        <v>5.7690838236417819E-3</v>
      </c>
      <c r="AX2052" s="2">
        <f t="shared" si="843"/>
        <v>0</v>
      </c>
      <c r="AY2052" s="2">
        <f t="shared" si="844"/>
        <v>0</v>
      </c>
      <c r="AZ2052" s="2">
        <f t="shared" si="845"/>
        <v>0</v>
      </c>
      <c r="BB2052" t="s">
        <v>1777</v>
      </c>
      <c r="BC2052" t="s">
        <v>2667</v>
      </c>
      <c r="BD2052">
        <v>7</v>
      </c>
      <c r="BF2052" s="111">
        <v>37</v>
      </c>
      <c r="BG2052" s="113">
        <v>163</v>
      </c>
      <c r="BH2052" s="117">
        <f t="shared" si="836"/>
        <v>37163</v>
      </c>
      <c r="BJ2052" s="5" t="s">
        <v>3185</v>
      </c>
    </row>
    <row r="2053" spans="1:62" ht="13" hidden="1" customHeight="1" outlineLevel="1">
      <c r="A2053" t="s">
        <v>1556</v>
      </c>
      <c r="B2053" t="s">
        <v>2667</v>
      </c>
      <c r="C2053" s="1">
        <f t="shared" si="837"/>
        <v>14156</v>
      </c>
      <c r="D2053" s="5">
        <f>IF(N2053&gt;0, RANK(N2053,(N2053:P2053,Q2053:AE2053)),0)</f>
        <v>1</v>
      </c>
      <c r="E2053" s="5">
        <f>IF(O2053&gt;0,RANK(O2053,(N2053:P2053,Q2053:AE2053)),0)</f>
        <v>2</v>
      </c>
      <c r="F2053" s="5">
        <f>IF(P2053&gt;0,RANK(P2053,(N2053:P2053,Q2053:AE2053)),0)</f>
        <v>0</v>
      </c>
      <c r="G2053" s="131">
        <f t="shared" si="825"/>
        <v>2384</v>
      </c>
      <c r="H2053" s="136">
        <f t="shared" si="826"/>
        <v>0.16840915512856738</v>
      </c>
      <c r="I2053" s="2"/>
      <c r="J2053" s="2">
        <f t="shared" si="838"/>
        <v>0.58031929923707259</v>
      </c>
      <c r="K2053" s="2">
        <f t="shared" si="839"/>
        <v>0.41191014410850524</v>
      </c>
      <c r="L2053" s="2">
        <f t="shared" si="840"/>
        <v>0</v>
      </c>
      <c r="M2053" s="2">
        <f t="shared" si="841"/>
        <v>7.7705566544221671E-3</v>
      </c>
      <c r="N2053" s="63">
        <v>8215</v>
      </c>
      <c r="O2053" s="63">
        <v>5831</v>
      </c>
      <c r="P2053" s="63"/>
      <c r="Q2053" s="63">
        <v>91</v>
      </c>
      <c r="R2053" s="63"/>
      <c r="S2053" s="63">
        <v>0</v>
      </c>
      <c r="T2053" s="63"/>
      <c r="U2053" s="63"/>
      <c r="V2053" s="63"/>
      <c r="W2053" s="63">
        <v>19</v>
      </c>
      <c r="X2053" s="63"/>
      <c r="Y2053" s="63"/>
      <c r="Z2053" s="63"/>
      <c r="AA2053" s="63"/>
      <c r="AB2053" s="63"/>
      <c r="AC2053" s="63"/>
      <c r="AD2053" s="63"/>
      <c r="AE2053" s="63"/>
      <c r="AF2053" s="63"/>
      <c r="AG2053" s="63"/>
      <c r="AH2053" s="63"/>
      <c r="AI2053" s="63"/>
      <c r="AJ2053" s="63"/>
      <c r="AK2053" s="63"/>
      <c r="AL2053" s="63"/>
      <c r="AM2053" s="63"/>
      <c r="AN2053" s="63"/>
      <c r="AO2053" s="63"/>
      <c r="AP2053" s="63"/>
      <c r="AQ2053" s="63"/>
      <c r="AS2053" s="5">
        <f>IF(Q2053&gt;0,RANK(Q2053,(N2053:P2053,Q2053:AE2053)),0)</f>
        <v>3</v>
      </c>
      <c r="AT2053" s="5">
        <f>IF(R2053&gt;0,RANK(R2053,(N2053:P2053,Q2053:AE2053)),0)</f>
        <v>0</v>
      </c>
      <c r="AU2053" s="5">
        <f>IF(T2053&gt;0,RANK(T2053,(N2053:P2053,Q2053:AE2053)),0)</f>
        <v>0</v>
      </c>
      <c r="AV2053" s="5">
        <f>IF(S2053&gt;0,RANK(S2053,(N2053:P2053,Q2053:AE2053)),0)</f>
        <v>0</v>
      </c>
      <c r="AW2053" s="2">
        <f t="shared" si="842"/>
        <v>6.4283695959310543E-3</v>
      </c>
      <c r="AX2053" s="2">
        <f t="shared" si="843"/>
        <v>0</v>
      </c>
      <c r="AY2053" s="2">
        <f t="shared" si="844"/>
        <v>0</v>
      </c>
      <c r="AZ2053" s="2">
        <f t="shared" si="845"/>
        <v>0</v>
      </c>
      <c r="BB2053" t="s">
        <v>1556</v>
      </c>
      <c r="BC2053" t="s">
        <v>2667</v>
      </c>
      <c r="BD2053">
        <v>8</v>
      </c>
      <c r="BF2053" s="111">
        <v>37</v>
      </c>
      <c r="BG2053" s="113">
        <v>165</v>
      </c>
      <c r="BH2053" s="117">
        <f t="shared" si="836"/>
        <v>37165</v>
      </c>
      <c r="BJ2053" s="5" t="s">
        <v>3185</v>
      </c>
    </row>
    <row r="2054" spans="1:62" ht="13" hidden="1" customHeight="1" outlineLevel="1">
      <c r="A2054" t="s">
        <v>3153</v>
      </c>
      <c r="B2054" t="s">
        <v>2667</v>
      </c>
      <c r="C2054" s="1">
        <f t="shared" si="837"/>
        <v>28717</v>
      </c>
      <c r="D2054" s="5">
        <f>IF(N2054&gt;0, RANK(N2054,(N2054:P2054,Q2054:AE2054)),0)</f>
        <v>2</v>
      </c>
      <c r="E2054" s="5">
        <f>IF(O2054&gt;0,RANK(O2054,(N2054:P2054,Q2054:AE2054)),0)</f>
        <v>1</v>
      </c>
      <c r="F2054" s="5">
        <f>IF(P2054&gt;0,RANK(P2054,(N2054:P2054,Q2054:AE2054)),0)</f>
        <v>0</v>
      </c>
      <c r="G2054" s="131">
        <f t="shared" si="825"/>
        <v>11473</v>
      </c>
      <c r="H2054" s="136">
        <f t="shared" si="826"/>
        <v>0.39951944841034925</v>
      </c>
      <c r="I2054" s="2"/>
      <c r="J2054" s="2">
        <f t="shared" si="838"/>
        <v>0.2935891632134276</v>
      </c>
      <c r="K2054" s="2">
        <f t="shared" si="839"/>
        <v>0.6931086116237769</v>
      </c>
      <c r="L2054" s="2">
        <f t="shared" si="840"/>
        <v>0</v>
      </c>
      <c r="M2054" s="2">
        <f t="shared" si="841"/>
        <v>1.3302225162795556E-2</v>
      </c>
      <c r="N2054" s="63">
        <v>8431</v>
      </c>
      <c r="O2054" s="63">
        <v>19904</v>
      </c>
      <c r="P2054" s="63"/>
      <c r="Q2054" s="63">
        <v>298</v>
      </c>
      <c r="R2054" s="63"/>
      <c r="S2054" s="63">
        <v>2</v>
      </c>
      <c r="T2054" s="63"/>
      <c r="U2054" s="63"/>
      <c r="V2054" s="63"/>
      <c r="W2054" s="63">
        <v>82</v>
      </c>
      <c r="X2054" s="63"/>
      <c r="Y2054" s="63"/>
      <c r="Z2054" s="63"/>
      <c r="AA2054" s="63"/>
      <c r="AB2054" s="63"/>
      <c r="AC2054" s="63"/>
      <c r="AD2054" s="63"/>
      <c r="AE2054" s="63"/>
      <c r="AF2054" s="63"/>
      <c r="AG2054" s="63"/>
      <c r="AH2054" s="63"/>
      <c r="AI2054" s="63"/>
      <c r="AJ2054" s="63"/>
      <c r="AK2054" s="63"/>
      <c r="AL2054" s="63"/>
      <c r="AM2054" s="63"/>
      <c r="AN2054" s="63"/>
      <c r="AO2054" s="63"/>
      <c r="AP2054" s="63"/>
      <c r="AQ2054" s="63"/>
      <c r="AS2054" s="5">
        <f>IF(Q2054&gt;0,RANK(Q2054,(N2054:P2054,Q2054:AE2054)),0)</f>
        <v>3</v>
      </c>
      <c r="AT2054" s="5">
        <f>IF(R2054&gt;0,RANK(R2054,(N2054:P2054,Q2054:AE2054)),0)</f>
        <v>0</v>
      </c>
      <c r="AU2054" s="5">
        <f>IF(T2054&gt;0,RANK(T2054,(N2054:P2054,Q2054:AE2054)),0)</f>
        <v>0</v>
      </c>
      <c r="AV2054" s="5">
        <f>IF(S2054&gt;0,RANK(S2054,(N2054:P2054,Q2054:AE2054)),0)</f>
        <v>5</v>
      </c>
      <c r="AW2054" s="2">
        <f t="shared" si="842"/>
        <v>1.0377128530138943E-2</v>
      </c>
      <c r="AX2054" s="2">
        <f t="shared" si="843"/>
        <v>0</v>
      </c>
      <c r="AY2054" s="2">
        <f t="shared" si="844"/>
        <v>0</v>
      </c>
      <c r="AZ2054" s="2">
        <f t="shared" si="845"/>
        <v>6.964515792039558E-5</v>
      </c>
      <c r="BB2054" t="s">
        <v>3153</v>
      </c>
      <c r="BC2054" t="s">
        <v>2667</v>
      </c>
      <c r="BD2054">
        <v>8</v>
      </c>
      <c r="BF2054" s="111">
        <v>37</v>
      </c>
      <c r="BG2054" s="113">
        <v>167</v>
      </c>
      <c r="BH2054" s="117">
        <f t="shared" si="836"/>
        <v>37167</v>
      </c>
      <c r="BJ2054" s="5" t="s">
        <v>3185</v>
      </c>
    </row>
    <row r="2055" spans="1:62" ht="13" hidden="1" customHeight="1" outlineLevel="1">
      <c r="A2055" t="s">
        <v>3154</v>
      </c>
      <c r="B2055" t="s">
        <v>2667</v>
      </c>
      <c r="C2055" s="1">
        <f t="shared" si="837"/>
        <v>21619</v>
      </c>
      <c r="D2055" s="5">
        <f>IF(N2055&gt;0, RANK(N2055,(N2055:P2055,Q2055:AE2055)),0)</f>
        <v>2</v>
      </c>
      <c r="E2055" s="5">
        <f>IF(O2055&gt;0,RANK(O2055,(N2055:P2055,Q2055:AE2055)),0)</f>
        <v>1</v>
      </c>
      <c r="F2055" s="5">
        <f>IF(P2055&gt;0,RANK(P2055,(N2055:P2055,Q2055:AE2055)),0)</f>
        <v>0</v>
      </c>
      <c r="G2055" s="131">
        <f t="shared" si="825"/>
        <v>9219</v>
      </c>
      <c r="H2055" s="136">
        <f t="shared" si="826"/>
        <v>0.42643045469263147</v>
      </c>
      <c r="I2055" s="2"/>
      <c r="J2055" s="2">
        <f t="shared" si="838"/>
        <v>0.27836625190804387</v>
      </c>
      <c r="K2055" s="2">
        <f t="shared" si="839"/>
        <v>0.70479670660067528</v>
      </c>
      <c r="L2055" s="2">
        <f t="shared" si="840"/>
        <v>0</v>
      </c>
      <c r="M2055" s="2">
        <f t="shared" si="841"/>
        <v>1.6837041491280846E-2</v>
      </c>
      <c r="N2055" s="63">
        <v>6018</v>
      </c>
      <c r="O2055" s="63">
        <v>15237</v>
      </c>
      <c r="P2055" s="63"/>
      <c r="Q2055" s="63">
        <v>286</v>
      </c>
      <c r="R2055" s="63"/>
      <c r="S2055" s="63">
        <v>18</v>
      </c>
      <c r="T2055" s="63"/>
      <c r="U2055" s="63"/>
      <c r="V2055" s="63"/>
      <c r="W2055" s="63">
        <v>60</v>
      </c>
      <c r="X2055" s="63"/>
      <c r="Y2055" s="63"/>
      <c r="Z2055" s="63"/>
      <c r="AA2055" s="63"/>
      <c r="AB2055" s="63"/>
      <c r="AC2055" s="63"/>
      <c r="AD2055" s="63"/>
      <c r="AE2055" s="63"/>
      <c r="AF2055" s="63"/>
      <c r="AG2055" s="63"/>
      <c r="AH2055" s="63"/>
      <c r="AI2055" s="63"/>
      <c r="AJ2055" s="63"/>
      <c r="AK2055" s="63"/>
      <c r="AL2055" s="63"/>
      <c r="AM2055" s="63"/>
      <c r="AN2055" s="63"/>
      <c r="AO2055" s="63"/>
      <c r="AP2055" s="63"/>
      <c r="AQ2055" s="63"/>
      <c r="AS2055" s="5">
        <f>IF(Q2055&gt;0,RANK(Q2055,(N2055:P2055,Q2055:AE2055)),0)</f>
        <v>3</v>
      </c>
      <c r="AT2055" s="5">
        <f>IF(R2055&gt;0,RANK(R2055,(N2055:P2055,Q2055:AE2055)),0)</f>
        <v>0</v>
      </c>
      <c r="AU2055" s="5">
        <f>IF(T2055&gt;0,RANK(T2055,(N2055:P2055,Q2055:AE2055)),0)</f>
        <v>0</v>
      </c>
      <c r="AV2055" s="5">
        <f>IF(S2055&gt;0,RANK(S2055,(N2055:P2055,Q2055:AE2055)),0)</f>
        <v>5</v>
      </c>
      <c r="AW2055" s="2">
        <f t="shared" si="842"/>
        <v>1.32291040288635E-2</v>
      </c>
      <c r="AX2055" s="2">
        <f t="shared" si="843"/>
        <v>0</v>
      </c>
      <c r="AY2055" s="2">
        <f t="shared" si="844"/>
        <v>0</v>
      </c>
      <c r="AZ2055" s="2">
        <f t="shared" si="845"/>
        <v>8.3260095286553492E-4</v>
      </c>
      <c r="BB2055" t="s">
        <v>3154</v>
      </c>
      <c r="BC2055" t="s">
        <v>2667</v>
      </c>
      <c r="BD2055">
        <v>6</v>
      </c>
      <c r="BF2055" s="111">
        <v>37</v>
      </c>
      <c r="BG2055" s="113">
        <v>169</v>
      </c>
      <c r="BH2055" s="117">
        <f t="shared" si="836"/>
        <v>37169</v>
      </c>
      <c r="BJ2055" s="5" t="s">
        <v>3185</v>
      </c>
    </row>
    <row r="2056" spans="1:62" ht="13" hidden="1" customHeight="1" outlineLevel="1">
      <c r="A2056" t="s">
        <v>1477</v>
      </c>
      <c r="B2056" t="s">
        <v>2667</v>
      </c>
      <c r="C2056" s="1">
        <f t="shared" si="837"/>
        <v>29470</v>
      </c>
      <c r="D2056" s="5">
        <f>IF(N2056&gt;0, RANK(N2056,(N2056:P2056,Q2056:AE2056)),0)</f>
        <v>2</v>
      </c>
      <c r="E2056" s="5">
        <f>IF(O2056&gt;0,RANK(O2056,(N2056:P2056,Q2056:AE2056)),0)</f>
        <v>1</v>
      </c>
      <c r="F2056" s="5">
        <f>IF(P2056&gt;0,RANK(P2056,(N2056:P2056,Q2056:AE2056)),0)</f>
        <v>0</v>
      </c>
      <c r="G2056" s="131">
        <f t="shared" ref="G2056:G2119" si="846">IF(C2056&gt;0,MAX(N2056:P2056)-LARGE(N2056:P2056,2),0)</f>
        <v>10811</v>
      </c>
      <c r="H2056" s="136">
        <f t="shared" ref="H2056:H2119" si="847">IF(C2056&gt;0,G2056/C2056,0)</f>
        <v>0.36684764166949441</v>
      </c>
      <c r="I2056" s="2"/>
      <c r="J2056" s="2">
        <f t="shared" si="838"/>
        <v>0.30919579233118427</v>
      </c>
      <c r="K2056" s="2">
        <f t="shared" si="839"/>
        <v>0.67604343400067868</v>
      </c>
      <c r="L2056" s="2">
        <f t="shared" si="840"/>
        <v>0</v>
      </c>
      <c r="M2056" s="2">
        <f t="shared" si="841"/>
        <v>1.4760773668136995E-2</v>
      </c>
      <c r="N2056" s="63">
        <v>9112</v>
      </c>
      <c r="O2056" s="63">
        <v>19923</v>
      </c>
      <c r="P2056" s="63"/>
      <c r="Q2056" s="63">
        <v>347</v>
      </c>
      <c r="R2056" s="63"/>
      <c r="S2056" s="63">
        <v>1</v>
      </c>
      <c r="T2056" s="63"/>
      <c r="U2056" s="63"/>
      <c r="V2056" s="63"/>
      <c r="W2056" s="63">
        <v>87</v>
      </c>
      <c r="X2056" s="63"/>
      <c r="Y2056" s="63"/>
      <c r="Z2056" s="63"/>
      <c r="AA2056" s="63"/>
      <c r="AB2056" s="63"/>
      <c r="AC2056" s="63"/>
      <c r="AD2056" s="63"/>
      <c r="AE2056" s="63"/>
      <c r="AF2056" s="63"/>
      <c r="AG2056" s="63"/>
      <c r="AH2056" s="63"/>
      <c r="AI2056" s="63"/>
      <c r="AJ2056" s="63"/>
      <c r="AK2056" s="63"/>
      <c r="AL2056" s="63"/>
      <c r="AM2056" s="63"/>
      <c r="AN2056" s="63"/>
      <c r="AO2056" s="63"/>
      <c r="AP2056" s="63"/>
      <c r="AQ2056" s="63"/>
      <c r="AS2056" s="5">
        <f>IF(Q2056&gt;0,RANK(Q2056,(N2056:P2056,Q2056:AE2056)),0)</f>
        <v>3</v>
      </c>
      <c r="AT2056" s="5">
        <f>IF(R2056&gt;0,RANK(R2056,(N2056:P2056,Q2056:AE2056)),0)</f>
        <v>0</v>
      </c>
      <c r="AU2056" s="5">
        <f>IF(T2056&gt;0,RANK(T2056,(N2056:P2056,Q2056:AE2056)),0)</f>
        <v>0</v>
      </c>
      <c r="AV2056" s="5">
        <f>IF(S2056&gt;0,RANK(S2056,(N2056:P2056,Q2056:AE2056)),0)</f>
        <v>5</v>
      </c>
      <c r="AW2056" s="2">
        <f t="shared" si="842"/>
        <v>1.177468612147947E-2</v>
      </c>
      <c r="AX2056" s="2">
        <f t="shared" si="843"/>
        <v>0</v>
      </c>
      <c r="AY2056" s="2">
        <f t="shared" si="844"/>
        <v>0</v>
      </c>
      <c r="AZ2056" s="2">
        <f t="shared" si="845"/>
        <v>3.3932813030200205E-5</v>
      </c>
      <c r="BB2056" t="s">
        <v>1477</v>
      </c>
      <c r="BC2056" t="s">
        <v>2667</v>
      </c>
      <c r="BD2056">
        <v>6</v>
      </c>
      <c r="BF2056" s="111">
        <v>37</v>
      </c>
      <c r="BG2056" s="113">
        <v>171</v>
      </c>
      <c r="BH2056" s="117">
        <f t="shared" si="836"/>
        <v>37171</v>
      </c>
      <c r="BJ2056" s="5" t="s">
        <v>3185</v>
      </c>
    </row>
    <row r="2057" spans="1:62" ht="13" hidden="1" customHeight="1" outlineLevel="1">
      <c r="A2057" t="s">
        <v>3189</v>
      </c>
      <c r="B2057" t="s">
        <v>2667</v>
      </c>
      <c r="C2057" s="1">
        <f t="shared" si="837"/>
        <v>5728</v>
      </c>
      <c r="D2057" s="5">
        <f>IF(N2057&gt;0, RANK(N2057,(N2057:P2057,Q2057:AE2057)),0)</f>
        <v>2</v>
      </c>
      <c r="E2057" s="5">
        <f>IF(O2057&gt;0,RANK(O2057,(N2057:P2057,Q2057:AE2057)),0)</f>
        <v>1</v>
      </c>
      <c r="F2057" s="5">
        <f>IF(P2057&gt;0,RANK(P2057,(N2057:P2057,Q2057:AE2057)),0)</f>
        <v>0</v>
      </c>
      <c r="G2057" s="131">
        <f t="shared" si="846"/>
        <v>358</v>
      </c>
      <c r="H2057" s="136">
        <f t="shared" si="847"/>
        <v>6.25E-2</v>
      </c>
      <c r="I2057" s="2"/>
      <c r="J2057" s="2">
        <f t="shared" si="838"/>
        <v>0.45705307262569833</v>
      </c>
      <c r="K2057" s="2">
        <f t="shared" si="839"/>
        <v>0.51955307262569828</v>
      </c>
      <c r="L2057" s="2">
        <f t="shared" si="840"/>
        <v>0</v>
      </c>
      <c r="M2057" s="2">
        <f t="shared" si="841"/>
        <v>2.3393854748603449E-2</v>
      </c>
      <c r="N2057" s="63">
        <v>2618</v>
      </c>
      <c r="O2057" s="63">
        <v>2976</v>
      </c>
      <c r="P2057" s="63"/>
      <c r="Q2057" s="63">
        <v>111</v>
      </c>
      <c r="R2057" s="63"/>
      <c r="S2057" s="63">
        <v>1</v>
      </c>
      <c r="T2057" s="63"/>
      <c r="U2057" s="63"/>
      <c r="V2057" s="63"/>
      <c r="W2057" s="63">
        <v>22</v>
      </c>
      <c r="X2057" s="63"/>
      <c r="Y2057" s="63"/>
      <c r="Z2057" s="63"/>
      <c r="AA2057" s="63"/>
      <c r="AB2057" s="63"/>
      <c r="AC2057" s="63"/>
      <c r="AD2057" s="63"/>
      <c r="AE2057" s="63"/>
      <c r="AF2057" s="63"/>
      <c r="AG2057" s="63"/>
      <c r="AH2057" s="63"/>
      <c r="AI2057" s="63"/>
      <c r="AJ2057" s="63"/>
      <c r="AK2057" s="63"/>
      <c r="AL2057" s="63"/>
      <c r="AM2057" s="63"/>
      <c r="AN2057" s="63"/>
      <c r="AO2057" s="63"/>
      <c r="AP2057" s="63"/>
      <c r="AQ2057" s="63"/>
      <c r="AS2057" s="5">
        <f>IF(Q2057&gt;0,RANK(Q2057,(N2057:P2057,Q2057:AE2057)),0)</f>
        <v>3</v>
      </c>
      <c r="AT2057" s="5">
        <f>IF(R2057&gt;0,RANK(R2057,(N2057:P2057,Q2057:AE2057)),0)</f>
        <v>0</v>
      </c>
      <c r="AU2057" s="5">
        <f>IF(T2057&gt;0,RANK(T2057,(N2057:P2057,Q2057:AE2057)),0)</f>
        <v>0</v>
      </c>
      <c r="AV2057" s="5">
        <f>IF(S2057&gt;0,RANK(S2057,(N2057:P2057,Q2057:AE2057)),0)</f>
        <v>5</v>
      </c>
      <c r="AW2057" s="2">
        <f t="shared" si="842"/>
        <v>1.937849162011173E-2</v>
      </c>
      <c r="AX2057" s="2">
        <f t="shared" si="843"/>
        <v>0</v>
      </c>
      <c r="AY2057" s="2">
        <f t="shared" si="844"/>
        <v>0</v>
      </c>
      <c r="AZ2057" s="2">
        <f t="shared" si="845"/>
        <v>1.7458100558659218E-4</v>
      </c>
      <c r="BB2057" t="s">
        <v>3189</v>
      </c>
      <c r="BC2057" t="s">
        <v>2667</v>
      </c>
      <c r="BD2057">
        <v>11</v>
      </c>
      <c r="BF2057" s="111">
        <v>37</v>
      </c>
      <c r="BG2057" s="113">
        <v>173</v>
      </c>
      <c r="BH2057" s="117">
        <f t="shared" si="836"/>
        <v>37173</v>
      </c>
      <c r="BJ2057" s="5" t="s">
        <v>3185</v>
      </c>
    </row>
    <row r="2058" spans="1:62" ht="13" hidden="1" customHeight="1" outlineLevel="1">
      <c r="A2058" t="s">
        <v>1380</v>
      </c>
      <c r="B2058" t="s">
        <v>2667</v>
      </c>
      <c r="C2058" s="1">
        <f t="shared" si="837"/>
        <v>16763</v>
      </c>
      <c r="D2058" s="5">
        <f>IF(N2058&gt;0, RANK(N2058,(N2058:P2058,Q2058:AE2058)),0)</f>
        <v>2</v>
      </c>
      <c r="E2058" s="5">
        <f>IF(O2058&gt;0,RANK(O2058,(N2058:P2058,Q2058:AE2058)),0)</f>
        <v>1</v>
      </c>
      <c r="F2058" s="5">
        <f>IF(P2058&gt;0,RANK(P2058,(N2058:P2058,Q2058:AE2058)),0)</f>
        <v>0</v>
      </c>
      <c r="G2058" s="131">
        <f t="shared" si="846"/>
        <v>2808</v>
      </c>
      <c r="H2058" s="136">
        <f t="shared" si="847"/>
        <v>0.16751178190061444</v>
      </c>
      <c r="I2058" s="2"/>
      <c r="J2058" s="2">
        <f t="shared" si="838"/>
        <v>0.40720634731253358</v>
      </c>
      <c r="K2058" s="2">
        <f t="shared" si="839"/>
        <v>0.57471812921314802</v>
      </c>
      <c r="L2058" s="2">
        <f t="shared" si="840"/>
        <v>0</v>
      </c>
      <c r="M2058" s="2">
        <f t="shared" si="841"/>
        <v>1.80755234743184E-2</v>
      </c>
      <c r="N2058" s="63">
        <v>6826</v>
      </c>
      <c r="O2058" s="63">
        <v>9634</v>
      </c>
      <c r="P2058" s="63"/>
      <c r="Q2058" s="63">
        <v>215</v>
      </c>
      <c r="R2058" s="63"/>
      <c r="S2058" s="63">
        <v>0</v>
      </c>
      <c r="T2058" s="63"/>
      <c r="U2058" s="63"/>
      <c r="V2058" s="63"/>
      <c r="W2058" s="63">
        <v>88</v>
      </c>
      <c r="X2058" s="63"/>
      <c r="Y2058" s="63"/>
      <c r="Z2058" s="63"/>
      <c r="AA2058" s="63"/>
      <c r="AB2058" s="63"/>
      <c r="AC2058" s="63"/>
      <c r="AD2058" s="63"/>
      <c r="AE2058" s="63"/>
      <c r="AF2058" s="63"/>
      <c r="AG2058" s="63"/>
      <c r="AH2058" s="63"/>
      <c r="AI2058" s="63"/>
      <c r="AJ2058" s="63"/>
      <c r="AK2058" s="63"/>
      <c r="AL2058" s="63"/>
      <c r="AM2058" s="63"/>
      <c r="AN2058" s="63"/>
      <c r="AO2058" s="63"/>
      <c r="AP2058" s="63"/>
      <c r="AQ2058" s="63"/>
      <c r="AS2058" s="5">
        <f>IF(Q2058&gt;0,RANK(Q2058,(N2058:P2058,Q2058:AE2058)),0)</f>
        <v>3</v>
      </c>
      <c r="AT2058" s="5">
        <f>IF(R2058&gt;0,RANK(R2058,(N2058:P2058,Q2058:AE2058)),0)</f>
        <v>0</v>
      </c>
      <c r="AU2058" s="5">
        <f>IF(T2058&gt;0,RANK(T2058,(N2058:P2058,Q2058:AE2058)),0)</f>
        <v>0</v>
      </c>
      <c r="AV2058" s="5">
        <f>IF(S2058&gt;0,RANK(S2058,(N2058:P2058,Q2058:AE2058)),0)</f>
        <v>0</v>
      </c>
      <c r="AW2058" s="2">
        <f t="shared" si="842"/>
        <v>1.2825866491678101E-2</v>
      </c>
      <c r="AX2058" s="2">
        <f t="shared" si="843"/>
        <v>0</v>
      </c>
      <c r="AY2058" s="2">
        <f t="shared" si="844"/>
        <v>0</v>
      </c>
      <c r="AZ2058" s="2">
        <f t="shared" si="845"/>
        <v>0</v>
      </c>
      <c r="BB2058" t="s">
        <v>1380</v>
      </c>
      <c r="BC2058" t="s">
        <v>2667</v>
      </c>
      <c r="BD2058">
        <v>11</v>
      </c>
      <c r="BF2058" s="111">
        <v>37</v>
      </c>
      <c r="BG2058" s="113">
        <v>175</v>
      </c>
      <c r="BH2058" s="117">
        <f t="shared" si="836"/>
        <v>37175</v>
      </c>
      <c r="BJ2058" s="5" t="s">
        <v>3185</v>
      </c>
    </row>
    <row r="2059" spans="1:62" ht="13" hidden="1" customHeight="1" outlineLevel="1">
      <c r="A2059" t="s">
        <v>1206</v>
      </c>
      <c r="B2059" t="s">
        <v>2667</v>
      </c>
      <c r="C2059" s="1">
        <f t="shared" si="837"/>
        <v>1783</v>
      </c>
      <c r="D2059" s="5">
        <f>IF(N2059&gt;0, RANK(N2059,(N2059:P2059,Q2059:AE2059)),0)</f>
        <v>2</v>
      </c>
      <c r="E2059" s="5">
        <f>IF(O2059&gt;0,RANK(O2059,(N2059:P2059,Q2059:AE2059)),0)</f>
        <v>1</v>
      </c>
      <c r="F2059" s="5">
        <f>IF(P2059&gt;0,RANK(P2059,(N2059:P2059,Q2059:AE2059)),0)</f>
        <v>0</v>
      </c>
      <c r="G2059" s="131">
        <f t="shared" si="846"/>
        <v>93</v>
      </c>
      <c r="H2059" s="136">
        <f t="shared" si="847"/>
        <v>5.2159282108805383E-2</v>
      </c>
      <c r="I2059" s="2"/>
      <c r="J2059" s="2">
        <f t="shared" si="838"/>
        <v>0.46943353897924844</v>
      </c>
      <c r="K2059" s="2">
        <f t="shared" si="839"/>
        <v>0.52159282108805383</v>
      </c>
      <c r="L2059" s="2">
        <f t="shared" si="840"/>
        <v>0</v>
      </c>
      <c r="M2059" s="2">
        <f t="shared" si="841"/>
        <v>8.9736399326977301E-3</v>
      </c>
      <c r="N2059" s="63">
        <v>837</v>
      </c>
      <c r="O2059" s="63">
        <v>930</v>
      </c>
      <c r="P2059" s="63"/>
      <c r="Q2059" s="63">
        <v>11</v>
      </c>
      <c r="R2059" s="63"/>
      <c r="S2059" s="63">
        <v>0</v>
      </c>
      <c r="T2059" s="63"/>
      <c r="U2059" s="63"/>
      <c r="V2059" s="63"/>
      <c r="W2059" s="63">
        <v>5</v>
      </c>
      <c r="X2059" s="63"/>
      <c r="Y2059" s="63"/>
      <c r="Z2059" s="63"/>
      <c r="AA2059" s="63"/>
      <c r="AB2059" s="63"/>
      <c r="AC2059" s="63"/>
      <c r="AD2059" s="63"/>
      <c r="AE2059" s="63"/>
      <c r="AF2059" s="63"/>
      <c r="AG2059" s="63"/>
      <c r="AH2059" s="63"/>
      <c r="AI2059" s="63"/>
      <c r="AJ2059" s="63"/>
      <c r="AK2059" s="63"/>
      <c r="AL2059" s="63"/>
      <c r="AM2059" s="63"/>
      <c r="AN2059" s="63"/>
      <c r="AO2059" s="63"/>
      <c r="AP2059" s="63"/>
      <c r="AQ2059" s="63"/>
      <c r="AS2059" s="5">
        <f>IF(Q2059&gt;0,RANK(Q2059,(N2059:P2059,Q2059:AE2059)),0)</f>
        <v>3</v>
      </c>
      <c r="AT2059" s="5">
        <f>IF(R2059&gt;0,RANK(R2059,(N2059:P2059,Q2059:AE2059)),0)</f>
        <v>0</v>
      </c>
      <c r="AU2059" s="5">
        <f>IF(T2059&gt;0,RANK(T2059,(N2059:P2059,Q2059:AE2059)),0)</f>
        <v>0</v>
      </c>
      <c r="AV2059" s="5">
        <f>IF(S2059&gt;0,RANK(S2059,(N2059:P2059,Q2059:AE2059)),0)</f>
        <v>0</v>
      </c>
      <c r="AW2059" s="2">
        <f t="shared" si="842"/>
        <v>6.1693774537296695E-3</v>
      </c>
      <c r="AX2059" s="2">
        <f t="shared" si="843"/>
        <v>0</v>
      </c>
      <c r="AY2059" s="2">
        <f t="shared" si="844"/>
        <v>0</v>
      </c>
      <c r="AZ2059" s="2">
        <f t="shared" si="845"/>
        <v>0</v>
      </c>
      <c r="BB2059" t="s">
        <v>1206</v>
      </c>
      <c r="BC2059" t="s">
        <v>2667</v>
      </c>
      <c r="BD2059">
        <v>3</v>
      </c>
      <c r="BF2059" s="111">
        <v>37</v>
      </c>
      <c r="BG2059" s="113">
        <v>177</v>
      </c>
      <c r="BH2059" s="117">
        <f t="shared" si="836"/>
        <v>37177</v>
      </c>
      <c r="BJ2059" s="5" t="s">
        <v>3185</v>
      </c>
    </row>
    <row r="2060" spans="1:62" ht="13" hidden="1" customHeight="1" outlineLevel="1">
      <c r="A2060" t="s">
        <v>1521</v>
      </c>
      <c r="B2060" t="s">
        <v>2667</v>
      </c>
      <c r="C2060" s="1">
        <f t="shared" si="837"/>
        <v>94728</v>
      </c>
      <c r="D2060" s="5">
        <f>IF(N2060&gt;0, RANK(N2060,(N2060:P2060,Q2060:AE2060)),0)</f>
        <v>2</v>
      </c>
      <c r="E2060" s="5">
        <f>IF(O2060&gt;0,RANK(O2060,(N2060:P2060,Q2060:AE2060)),0)</f>
        <v>1</v>
      </c>
      <c r="F2060" s="5">
        <f>IF(P2060&gt;0,RANK(P2060,(N2060:P2060,Q2060:AE2060)),0)</f>
        <v>0</v>
      </c>
      <c r="G2060" s="131">
        <f t="shared" si="846"/>
        <v>28634</v>
      </c>
      <c r="H2060" s="136">
        <f t="shared" si="847"/>
        <v>0.30227599020353013</v>
      </c>
      <c r="I2060" s="2"/>
      <c r="J2060" s="2">
        <f t="shared" si="838"/>
        <v>0.3428025504602652</v>
      </c>
      <c r="K2060" s="2">
        <f t="shared" si="839"/>
        <v>0.64507854066379533</v>
      </c>
      <c r="L2060" s="2">
        <f t="shared" si="840"/>
        <v>0</v>
      </c>
      <c r="M2060" s="2">
        <f t="shared" si="841"/>
        <v>1.2118908875939471E-2</v>
      </c>
      <c r="N2060" s="63">
        <v>32473</v>
      </c>
      <c r="O2060" s="63">
        <v>61107</v>
      </c>
      <c r="P2060" s="63"/>
      <c r="Q2060" s="63">
        <v>906</v>
      </c>
      <c r="R2060" s="63"/>
      <c r="S2060" s="63">
        <v>30</v>
      </c>
      <c r="T2060" s="63"/>
      <c r="U2060" s="63"/>
      <c r="V2060" s="63"/>
      <c r="W2060" s="63">
        <v>212</v>
      </c>
      <c r="X2060" s="63"/>
      <c r="Y2060" s="63"/>
      <c r="Z2060" s="63"/>
      <c r="AA2060" s="63"/>
      <c r="AB2060" s="63"/>
      <c r="AC2060" s="63"/>
      <c r="AD2060" s="63"/>
      <c r="AE2060" s="63"/>
      <c r="AF2060" s="63"/>
      <c r="AG2060" s="63"/>
      <c r="AH2060" s="63"/>
      <c r="AI2060" s="63"/>
      <c r="AJ2060" s="63"/>
      <c r="AK2060" s="63"/>
      <c r="AL2060" s="63"/>
      <c r="AM2060" s="63"/>
      <c r="AN2060" s="63"/>
      <c r="AO2060" s="63"/>
      <c r="AP2060" s="63"/>
      <c r="AQ2060" s="63"/>
      <c r="AS2060" s="5">
        <f>IF(Q2060&gt;0,RANK(Q2060,(N2060:P2060,Q2060:AE2060)),0)</f>
        <v>3</v>
      </c>
      <c r="AT2060" s="5">
        <f>IF(R2060&gt;0,RANK(R2060,(N2060:P2060,Q2060:AE2060)),0)</f>
        <v>0</v>
      </c>
      <c r="AU2060" s="5">
        <f>IF(T2060&gt;0,RANK(T2060,(N2060:P2060,Q2060:AE2060)),0)</f>
        <v>0</v>
      </c>
      <c r="AV2060" s="5">
        <f>IF(S2060&gt;0,RANK(S2060,(N2060:P2060,Q2060:AE2060)),0)</f>
        <v>5</v>
      </c>
      <c r="AW2060" s="2">
        <f t="shared" si="842"/>
        <v>9.5642259944261464E-3</v>
      </c>
      <c r="AX2060" s="2">
        <f t="shared" si="843"/>
        <v>0</v>
      </c>
      <c r="AY2060" s="2">
        <f t="shared" si="844"/>
        <v>0</v>
      </c>
      <c r="AZ2060" s="2">
        <f t="shared" si="845"/>
        <v>3.1669622498099823E-4</v>
      </c>
      <c r="BB2060" t="s">
        <v>1521</v>
      </c>
      <c r="BC2060" t="s">
        <v>2667</v>
      </c>
      <c r="BF2060" s="111">
        <v>37</v>
      </c>
      <c r="BG2060" s="113">
        <v>179</v>
      </c>
      <c r="BH2060" s="117">
        <f t="shared" si="836"/>
        <v>37179</v>
      </c>
      <c r="BJ2060" s="5" t="s">
        <v>3185</v>
      </c>
    </row>
    <row r="2061" spans="1:62" ht="13" hidden="1" customHeight="1" outlineLevel="1">
      <c r="A2061" t="s">
        <v>2233</v>
      </c>
      <c r="B2061" t="s">
        <v>2667</v>
      </c>
      <c r="C2061" s="1">
        <f t="shared" si="837"/>
        <v>20854</v>
      </c>
      <c r="D2061" s="5">
        <f>IF(N2061&gt;0, RANK(N2061,(N2061:P2061,Q2061:AE2061)),0)</f>
        <v>1</v>
      </c>
      <c r="E2061" s="5">
        <f>IF(O2061&gt;0,RANK(O2061,(N2061:P2061,Q2061:AE2061)),0)</f>
        <v>2</v>
      </c>
      <c r="F2061" s="5">
        <f>IF(P2061&gt;0,RANK(P2061,(N2061:P2061,Q2061:AE2061)),0)</f>
        <v>0</v>
      </c>
      <c r="G2061" s="131">
        <f t="shared" si="846"/>
        <v>5894</v>
      </c>
      <c r="H2061" s="136">
        <f t="shared" si="847"/>
        <v>0.28263162942361175</v>
      </c>
      <c r="I2061" s="2"/>
      <c r="J2061" s="2">
        <f t="shared" si="838"/>
        <v>0.63887024072120457</v>
      </c>
      <c r="K2061" s="2">
        <f t="shared" si="839"/>
        <v>0.35623861129759277</v>
      </c>
      <c r="L2061" s="2">
        <f t="shared" si="840"/>
        <v>0</v>
      </c>
      <c r="M2061" s="2">
        <f t="shared" si="841"/>
        <v>4.8911479812026593E-3</v>
      </c>
      <c r="N2061" s="63">
        <v>13323</v>
      </c>
      <c r="O2061" s="63">
        <v>7429</v>
      </c>
      <c r="P2061" s="63"/>
      <c r="Q2061" s="63">
        <v>78</v>
      </c>
      <c r="R2061" s="63"/>
      <c r="S2061" s="63">
        <v>0</v>
      </c>
      <c r="T2061" s="63"/>
      <c r="U2061" s="63"/>
      <c r="V2061" s="63"/>
      <c r="W2061" s="63">
        <v>24</v>
      </c>
      <c r="X2061" s="63"/>
      <c r="Y2061" s="63"/>
      <c r="Z2061" s="63"/>
      <c r="AA2061" s="63"/>
      <c r="AB2061" s="63"/>
      <c r="AC2061" s="63"/>
      <c r="AD2061" s="63"/>
      <c r="AE2061" s="63"/>
      <c r="AF2061" s="63"/>
      <c r="AG2061" s="63"/>
      <c r="AH2061" s="63"/>
      <c r="AI2061" s="63"/>
      <c r="AJ2061" s="63"/>
      <c r="AK2061" s="63"/>
      <c r="AL2061" s="63"/>
      <c r="AM2061" s="63"/>
      <c r="AN2061" s="63"/>
      <c r="AO2061" s="63"/>
      <c r="AP2061" s="63"/>
      <c r="AQ2061" s="63"/>
      <c r="AS2061" s="5">
        <f>IF(Q2061&gt;0,RANK(Q2061,(N2061:P2061,Q2061:AE2061)),0)</f>
        <v>3</v>
      </c>
      <c r="AT2061" s="5">
        <f>IF(R2061&gt;0,RANK(R2061,(N2061:P2061,Q2061:AE2061)),0)</f>
        <v>0</v>
      </c>
      <c r="AU2061" s="5">
        <f>IF(T2061&gt;0,RANK(T2061,(N2061:P2061,Q2061:AE2061)),0)</f>
        <v>0</v>
      </c>
      <c r="AV2061" s="5">
        <f>IF(S2061&gt;0,RANK(S2061,(N2061:P2061,Q2061:AE2061)),0)</f>
        <v>0</v>
      </c>
      <c r="AW2061" s="2">
        <f t="shared" si="842"/>
        <v>3.7402896326843771E-3</v>
      </c>
      <c r="AX2061" s="2">
        <f t="shared" si="843"/>
        <v>0</v>
      </c>
      <c r="AY2061" s="2">
        <f t="shared" si="844"/>
        <v>0</v>
      </c>
      <c r="AZ2061" s="2">
        <f t="shared" si="845"/>
        <v>0</v>
      </c>
      <c r="BB2061" t="s">
        <v>2233</v>
      </c>
      <c r="BC2061" t="s">
        <v>2667</v>
      </c>
      <c r="BF2061" s="111">
        <v>37</v>
      </c>
      <c r="BG2061" s="113">
        <v>181</v>
      </c>
      <c r="BH2061" s="117">
        <f t="shared" si="836"/>
        <v>37181</v>
      </c>
      <c r="BJ2061" s="5" t="s">
        <v>3185</v>
      </c>
    </row>
    <row r="2062" spans="1:62" ht="13" hidden="1" customHeight="1" outlineLevel="1">
      <c r="A2062" t="s">
        <v>1301</v>
      </c>
      <c r="B2062" t="s">
        <v>2667</v>
      </c>
      <c r="C2062" s="1">
        <f t="shared" si="837"/>
        <v>486427</v>
      </c>
      <c r="D2062" s="5">
        <f>IF(N2062&gt;0, RANK(N2062,(N2062:P2062,Q2062:AE2062)),0)</f>
        <v>1</v>
      </c>
      <c r="E2062" s="5">
        <f>IF(O2062&gt;0,RANK(O2062,(N2062:P2062,Q2062:AE2062)),0)</f>
        <v>2</v>
      </c>
      <c r="F2062" s="5">
        <f>IF(P2062&gt;0,RANK(P2062,(N2062:P2062,Q2062:AE2062)),0)</f>
        <v>0</v>
      </c>
      <c r="G2062" s="131">
        <f t="shared" si="846"/>
        <v>55666</v>
      </c>
      <c r="H2062" s="136">
        <f t="shared" si="847"/>
        <v>0.11443854884700068</v>
      </c>
      <c r="I2062" s="2"/>
      <c r="J2062" s="2">
        <f t="shared" si="838"/>
        <v>0.54943907307776907</v>
      </c>
      <c r="K2062" s="2">
        <f t="shared" si="839"/>
        <v>0.43500052423076846</v>
      </c>
      <c r="L2062" s="2">
        <f t="shared" si="840"/>
        <v>0</v>
      </c>
      <c r="M2062" s="2">
        <f t="shared" si="841"/>
        <v>1.5560402691462472E-2</v>
      </c>
      <c r="N2062" s="63">
        <v>267262</v>
      </c>
      <c r="O2062" s="63">
        <v>211596</v>
      </c>
      <c r="P2062" s="63"/>
      <c r="Q2062" s="63">
        <v>6171</v>
      </c>
      <c r="R2062" s="63"/>
      <c r="S2062" s="63">
        <v>88</v>
      </c>
      <c r="T2062" s="63"/>
      <c r="U2062" s="63"/>
      <c r="V2062" s="63"/>
      <c r="W2062" s="63">
        <v>1310</v>
      </c>
      <c r="X2062" s="63"/>
      <c r="Y2062" s="63"/>
      <c r="Z2062" s="63"/>
      <c r="AA2062" s="63"/>
      <c r="AB2062" s="63"/>
      <c r="AC2062" s="63"/>
      <c r="AD2062" s="63"/>
      <c r="AE2062" s="63"/>
      <c r="AF2062" s="63"/>
      <c r="AG2062" s="63"/>
      <c r="AH2062" s="63"/>
      <c r="AI2062" s="63"/>
      <c r="AJ2062" s="63"/>
      <c r="AK2062" s="63"/>
      <c r="AL2062" s="63"/>
      <c r="AM2062" s="63"/>
      <c r="AN2062" s="63"/>
      <c r="AO2062" s="63"/>
      <c r="AP2062" s="63"/>
      <c r="AQ2062" s="63"/>
      <c r="AS2062" s="5">
        <f>IF(Q2062&gt;0,RANK(Q2062,(N2062:P2062,Q2062:AE2062)),0)</f>
        <v>3</v>
      </c>
      <c r="AT2062" s="5">
        <f>IF(R2062&gt;0,RANK(R2062,(N2062:P2062,Q2062:AE2062)),0)</f>
        <v>0</v>
      </c>
      <c r="AU2062" s="5">
        <f>IF(T2062&gt;0,RANK(T2062,(N2062:P2062,Q2062:AE2062)),0)</f>
        <v>0</v>
      </c>
      <c r="AV2062" s="5">
        <f>IF(S2062&gt;0,RANK(S2062,(N2062:P2062,Q2062:AE2062)),0)</f>
        <v>5</v>
      </c>
      <c r="AW2062" s="2">
        <f t="shared" si="842"/>
        <v>1.2686384596249796E-2</v>
      </c>
      <c r="AX2062" s="2">
        <f t="shared" si="843"/>
        <v>0</v>
      </c>
      <c r="AY2062" s="2">
        <f t="shared" si="844"/>
        <v>0</v>
      </c>
      <c r="AZ2062" s="2">
        <f t="shared" si="845"/>
        <v>1.809110102852021E-4</v>
      </c>
      <c r="BB2062" t="s">
        <v>1301</v>
      </c>
      <c r="BC2062" t="s">
        <v>2667</v>
      </c>
      <c r="BF2062" s="111">
        <v>37</v>
      </c>
      <c r="BG2062" s="113">
        <v>183</v>
      </c>
      <c r="BH2062" s="117">
        <f t="shared" si="836"/>
        <v>37183</v>
      </c>
      <c r="BJ2062" s="5" t="s">
        <v>3185</v>
      </c>
    </row>
    <row r="2063" spans="1:62" ht="13" hidden="1" customHeight="1" outlineLevel="1">
      <c r="A2063" t="s">
        <v>425</v>
      </c>
      <c r="B2063" t="s">
        <v>2667</v>
      </c>
      <c r="C2063" s="1">
        <f t="shared" si="837"/>
        <v>10162</v>
      </c>
      <c r="D2063" s="5">
        <f>IF(N2063&gt;0, RANK(N2063,(N2063:P2063,Q2063:AE2063)),0)</f>
        <v>1</v>
      </c>
      <c r="E2063" s="5">
        <f>IF(O2063&gt;0,RANK(O2063,(N2063:P2063,Q2063:AE2063)),0)</f>
        <v>2</v>
      </c>
      <c r="F2063" s="5">
        <f>IF(P2063&gt;0,RANK(P2063,(N2063:P2063,Q2063:AE2063)),0)</f>
        <v>0</v>
      </c>
      <c r="G2063" s="131">
        <f t="shared" si="846"/>
        <v>3838</v>
      </c>
      <c r="H2063" s="136">
        <f t="shared" si="847"/>
        <v>0.37768155874827791</v>
      </c>
      <c r="I2063" s="2"/>
      <c r="J2063" s="2">
        <f t="shared" si="838"/>
        <v>0.68667585121039165</v>
      </c>
      <c r="K2063" s="2">
        <f t="shared" si="839"/>
        <v>0.30899429246211374</v>
      </c>
      <c r="L2063" s="2">
        <f t="shared" si="840"/>
        <v>0</v>
      </c>
      <c r="M2063" s="2">
        <f t="shared" si="841"/>
        <v>4.3298563274946078E-3</v>
      </c>
      <c r="N2063" s="63">
        <v>6978</v>
      </c>
      <c r="O2063" s="63">
        <v>3140</v>
      </c>
      <c r="P2063" s="63"/>
      <c r="Q2063" s="63">
        <v>33</v>
      </c>
      <c r="R2063" s="63"/>
      <c r="S2063" s="63">
        <v>0</v>
      </c>
      <c r="T2063" s="63"/>
      <c r="U2063" s="63"/>
      <c r="V2063" s="63"/>
      <c r="W2063" s="63">
        <v>11</v>
      </c>
      <c r="X2063" s="63"/>
      <c r="Y2063" s="63"/>
      <c r="Z2063" s="63"/>
      <c r="AA2063" s="63"/>
      <c r="AB2063" s="63"/>
      <c r="AC2063" s="63"/>
      <c r="AD2063" s="63"/>
      <c r="AE2063" s="63"/>
      <c r="AF2063" s="63"/>
      <c r="AG2063" s="63"/>
      <c r="AH2063" s="63"/>
      <c r="AI2063" s="63"/>
      <c r="AJ2063" s="63"/>
      <c r="AK2063" s="63"/>
      <c r="AL2063" s="63"/>
      <c r="AM2063" s="63"/>
      <c r="AN2063" s="63"/>
      <c r="AO2063" s="63"/>
      <c r="AP2063" s="63"/>
      <c r="AQ2063" s="63"/>
      <c r="AS2063" s="5">
        <f>IF(Q2063&gt;0,RANK(Q2063,(N2063:P2063,Q2063:AE2063)),0)</f>
        <v>3</v>
      </c>
      <c r="AT2063" s="5">
        <f>IF(R2063&gt;0,RANK(R2063,(N2063:P2063,Q2063:AE2063)),0)</f>
        <v>0</v>
      </c>
      <c r="AU2063" s="5">
        <f>IF(T2063&gt;0,RANK(T2063,(N2063:P2063,Q2063:AE2063)),0)</f>
        <v>0</v>
      </c>
      <c r="AV2063" s="5">
        <f>IF(S2063&gt;0,RANK(S2063,(N2063:P2063,Q2063:AE2063)),0)</f>
        <v>0</v>
      </c>
      <c r="AW2063" s="2">
        <f t="shared" si="842"/>
        <v>3.2473922456209407E-3</v>
      </c>
      <c r="AX2063" s="2">
        <f t="shared" si="843"/>
        <v>0</v>
      </c>
      <c r="AY2063" s="2">
        <f t="shared" si="844"/>
        <v>0</v>
      </c>
      <c r="AZ2063" s="2">
        <f t="shared" si="845"/>
        <v>0</v>
      </c>
      <c r="BB2063" t="s">
        <v>425</v>
      </c>
      <c r="BC2063" t="s">
        <v>2667</v>
      </c>
      <c r="BD2063">
        <v>1</v>
      </c>
      <c r="BF2063" s="111">
        <v>37</v>
      </c>
      <c r="BG2063" s="113">
        <v>185</v>
      </c>
      <c r="BH2063" s="117">
        <f t="shared" si="836"/>
        <v>37185</v>
      </c>
      <c r="BJ2063" s="5" t="s">
        <v>3185</v>
      </c>
    </row>
    <row r="2064" spans="1:62" ht="13" hidden="1" customHeight="1" outlineLevel="1">
      <c r="A2064" t="s">
        <v>699</v>
      </c>
      <c r="B2064" t="s">
        <v>2667</v>
      </c>
      <c r="C2064" s="1">
        <f t="shared" si="837"/>
        <v>6499</v>
      </c>
      <c r="D2064" s="5">
        <f>IF(N2064&gt;0, RANK(N2064,(N2064:P2064,Q2064:AE2064)),0)</f>
        <v>1</v>
      </c>
      <c r="E2064" s="5">
        <f>IF(O2064&gt;0,RANK(O2064,(N2064:P2064,Q2064:AE2064)),0)</f>
        <v>2</v>
      </c>
      <c r="F2064" s="5">
        <f>IF(P2064&gt;0,RANK(P2064,(N2064:P2064,Q2064:AE2064)),0)</f>
        <v>0</v>
      </c>
      <c r="G2064" s="131">
        <f t="shared" si="846"/>
        <v>1211</v>
      </c>
      <c r="H2064" s="136">
        <f t="shared" si="847"/>
        <v>0.18633635943991383</v>
      </c>
      <c r="I2064" s="2"/>
      <c r="J2064" s="2">
        <f t="shared" si="838"/>
        <v>0.58978304354516076</v>
      </c>
      <c r="K2064" s="2">
        <f t="shared" si="839"/>
        <v>0.40344668410524698</v>
      </c>
      <c r="L2064" s="2">
        <f t="shared" si="840"/>
        <v>0</v>
      </c>
      <c r="M2064" s="2">
        <f t="shared" si="841"/>
        <v>6.7702723495922656E-3</v>
      </c>
      <c r="N2064" s="63">
        <v>3833</v>
      </c>
      <c r="O2064" s="63">
        <v>2622</v>
      </c>
      <c r="P2064" s="63"/>
      <c r="Q2064" s="63">
        <v>30</v>
      </c>
      <c r="R2064" s="63"/>
      <c r="S2064" s="63">
        <v>0</v>
      </c>
      <c r="T2064" s="63"/>
      <c r="U2064" s="63"/>
      <c r="V2064" s="63"/>
      <c r="W2064" s="63">
        <v>14</v>
      </c>
      <c r="X2064" s="63"/>
      <c r="Y2064" s="63"/>
      <c r="Z2064" s="63"/>
      <c r="AA2064" s="63"/>
      <c r="AB2064" s="63"/>
      <c r="AC2064" s="63"/>
      <c r="AD2064" s="63"/>
      <c r="AE2064" s="63"/>
      <c r="AF2064" s="63"/>
      <c r="AG2064" s="63"/>
      <c r="AH2064" s="63"/>
      <c r="AI2064" s="63"/>
      <c r="AJ2064" s="63"/>
      <c r="AK2064" s="63"/>
      <c r="AL2064" s="63"/>
      <c r="AM2064" s="63"/>
      <c r="AN2064" s="63"/>
      <c r="AO2064" s="63"/>
      <c r="AP2064" s="63"/>
      <c r="AQ2064" s="63"/>
      <c r="AS2064" s="5">
        <f>IF(Q2064&gt;0,RANK(Q2064,(N2064:P2064,Q2064:AE2064)),0)</f>
        <v>3</v>
      </c>
      <c r="AT2064" s="5">
        <f>IF(R2064&gt;0,RANK(R2064,(N2064:P2064,Q2064:AE2064)),0)</f>
        <v>0</v>
      </c>
      <c r="AU2064" s="5">
        <f>IF(T2064&gt;0,RANK(T2064,(N2064:P2064,Q2064:AE2064)),0)</f>
        <v>0</v>
      </c>
      <c r="AV2064" s="5">
        <f>IF(S2064&gt;0,RANK(S2064,(N2064:P2064,Q2064:AE2064)),0)</f>
        <v>0</v>
      </c>
      <c r="AW2064" s="2">
        <f t="shared" si="842"/>
        <v>4.6160947838128942E-3</v>
      </c>
      <c r="AX2064" s="2">
        <f t="shared" si="843"/>
        <v>0</v>
      </c>
      <c r="AY2064" s="2">
        <f t="shared" si="844"/>
        <v>0</v>
      </c>
      <c r="AZ2064" s="2">
        <f t="shared" si="845"/>
        <v>0</v>
      </c>
      <c r="BB2064" t="s">
        <v>699</v>
      </c>
      <c r="BC2064" t="s">
        <v>2667</v>
      </c>
      <c r="BF2064" s="111">
        <v>37</v>
      </c>
      <c r="BG2064" s="113">
        <v>187</v>
      </c>
      <c r="BH2064" s="117">
        <f t="shared" si="836"/>
        <v>37187</v>
      </c>
      <c r="BJ2064" s="5" t="s">
        <v>3185</v>
      </c>
    </row>
    <row r="2065" spans="1:75" ht="13" hidden="1" customHeight="1" outlineLevel="1">
      <c r="A2065" t="s">
        <v>1825</v>
      </c>
      <c r="B2065" t="s">
        <v>2667</v>
      </c>
      <c r="C2065" s="1">
        <f t="shared" si="837"/>
        <v>27674</v>
      </c>
      <c r="D2065" s="5">
        <f>IF(N2065&gt;0, RANK(N2065,(N2065:P2065,Q2065:AE2065)),0)</f>
        <v>2</v>
      </c>
      <c r="E2065" s="5">
        <f>IF(O2065&gt;0,RANK(O2065,(N2065:P2065,Q2065:AE2065)),0)</f>
        <v>1</v>
      </c>
      <c r="F2065" s="5">
        <f>IF(P2065&gt;0,RANK(P2065,(N2065:P2065,Q2065:AE2065)),0)</f>
        <v>0</v>
      </c>
      <c r="G2065" s="131">
        <f t="shared" si="846"/>
        <v>859</v>
      </c>
      <c r="H2065" s="136">
        <f t="shared" si="847"/>
        <v>3.1039965310399653E-2</v>
      </c>
      <c r="I2065" s="2"/>
      <c r="J2065" s="2">
        <f t="shared" si="838"/>
        <v>0.46982727469827273</v>
      </c>
      <c r="K2065" s="2">
        <f t="shared" si="839"/>
        <v>0.50086724000867244</v>
      </c>
      <c r="L2065" s="2">
        <f t="shared" si="840"/>
        <v>0</v>
      </c>
      <c r="M2065" s="2">
        <f t="shared" si="841"/>
        <v>2.9305485293054767E-2</v>
      </c>
      <c r="N2065" s="63">
        <v>13002</v>
      </c>
      <c r="O2065" s="63">
        <v>13861</v>
      </c>
      <c r="P2065" s="63"/>
      <c r="Q2065" s="63">
        <v>623</v>
      </c>
      <c r="R2065" s="63"/>
      <c r="S2065" s="63">
        <v>4</v>
      </c>
      <c r="T2065" s="63"/>
      <c r="U2065" s="63"/>
      <c r="V2065" s="63"/>
      <c r="W2065" s="63">
        <v>184</v>
      </c>
      <c r="X2065" s="63"/>
      <c r="Y2065" s="63"/>
      <c r="Z2065" s="63"/>
      <c r="AA2065" s="63"/>
      <c r="AB2065" s="63"/>
      <c r="AC2065" s="63"/>
      <c r="AD2065" s="63"/>
      <c r="AE2065" s="63"/>
      <c r="AF2065" s="63"/>
      <c r="AG2065" s="63"/>
      <c r="AH2065" s="63"/>
      <c r="AI2065" s="63"/>
      <c r="AJ2065" s="63"/>
      <c r="AK2065" s="63"/>
      <c r="AL2065" s="63"/>
      <c r="AM2065" s="63"/>
      <c r="AN2065" s="63"/>
      <c r="AO2065" s="63"/>
      <c r="AP2065" s="63"/>
      <c r="AQ2065" s="63"/>
      <c r="AS2065" s="5">
        <f>IF(Q2065&gt;0,RANK(Q2065,(N2065:P2065,Q2065:AE2065)),0)</f>
        <v>3</v>
      </c>
      <c r="AT2065" s="5">
        <f>IF(R2065&gt;0,RANK(R2065,(N2065:P2065,Q2065:AE2065)),0)</f>
        <v>0</v>
      </c>
      <c r="AU2065" s="5">
        <f>IF(T2065&gt;0,RANK(T2065,(N2065:P2065,Q2065:AE2065)),0)</f>
        <v>0</v>
      </c>
      <c r="AV2065" s="5">
        <f>IF(S2065&gt;0,RANK(S2065,(N2065:P2065,Q2065:AE2065)),0)</f>
        <v>5</v>
      </c>
      <c r="AW2065" s="2">
        <f t="shared" si="842"/>
        <v>2.2512105225121051E-2</v>
      </c>
      <c r="AX2065" s="2">
        <f t="shared" si="843"/>
        <v>0</v>
      </c>
      <c r="AY2065" s="2">
        <f t="shared" si="844"/>
        <v>0</v>
      </c>
      <c r="AZ2065" s="2">
        <f t="shared" si="845"/>
        <v>1.445400014454E-4</v>
      </c>
      <c r="BB2065" t="s">
        <v>1825</v>
      </c>
      <c r="BC2065" t="s">
        <v>2667</v>
      </c>
      <c r="BD2065">
        <v>5</v>
      </c>
      <c r="BF2065" s="111">
        <v>37</v>
      </c>
      <c r="BG2065" s="113">
        <v>189</v>
      </c>
      <c r="BH2065" s="117">
        <f t="shared" si="836"/>
        <v>37189</v>
      </c>
      <c r="BJ2065" s="5" t="s">
        <v>3185</v>
      </c>
    </row>
    <row r="2066" spans="1:75" ht="13" hidden="1" customHeight="1" outlineLevel="1">
      <c r="A2066" t="s">
        <v>426</v>
      </c>
      <c r="B2066" t="s">
        <v>2667</v>
      </c>
      <c r="C2066" s="1">
        <f t="shared" si="837"/>
        <v>51352</v>
      </c>
      <c r="D2066" s="5">
        <f>IF(N2066&gt;0, RANK(N2066,(N2066:P2066,Q2066:AE2066)),0)</f>
        <v>2</v>
      </c>
      <c r="E2066" s="5">
        <f>IF(O2066&gt;0,RANK(O2066,(N2066:P2066,Q2066:AE2066)),0)</f>
        <v>1</v>
      </c>
      <c r="F2066" s="5">
        <f>IF(P2066&gt;0,RANK(P2066,(N2066:P2066,Q2066:AE2066)),0)</f>
        <v>0</v>
      </c>
      <c r="G2066" s="131">
        <f t="shared" si="846"/>
        <v>4327</v>
      </c>
      <c r="H2066" s="136">
        <f t="shared" si="847"/>
        <v>8.4261567222308764E-2</v>
      </c>
      <c r="I2066" s="2"/>
      <c r="J2066" s="2">
        <f t="shared" si="838"/>
        <v>0.45400373890014023</v>
      </c>
      <c r="K2066" s="2">
        <f t="shared" si="839"/>
        <v>0.53826530612244894</v>
      </c>
      <c r="L2066" s="2">
        <f t="shared" si="840"/>
        <v>0</v>
      </c>
      <c r="M2066" s="2">
        <f t="shared" si="841"/>
        <v>7.730954977410831E-3</v>
      </c>
      <c r="N2066" s="63">
        <v>23314</v>
      </c>
      <c r="O2066" s="63">
        <v>27641</v>
      </c>
      <c r="P2066" s="63"/>
      <c r="Q2066" s="63">
        <v>299</v>
      </c>
      <c r="R2066" s="63"/>
      <c r="S2066" s="63">
        <v>12</v>
      </c>
      <c r="T2066" s="63"/>
      <c r="U2066" s="63"/>
      <c r="V2066" s="63"/>
      <c r="W2066" s="63">
        <v>86</v>
      </c>
      <c r="X2066" s="63"/>
      <c r="Y2066" s="63"/>
      <c r="Z2066" s="63"/>
      <c r="AA2066" s="63"/>
      <c r="AB2066" s="63"/>
      <c r="AC2066" s="63"/>
      <c r="AD2066" s="63"/>
      <c r="AE2066" s="63"/>
      <c r="AF2066" s="63"/>
      <c r="AG2066" s="63"/>
      <c r="AH2066" s="63"/>
      <c r="AI2066" s="63"/>
      <c r="AJ2066" s="63"/>
      <c r="AK2066" s="63"/>
      <c r="AL2066" s="63"/>
      <c r="AM2066" s="63"/>
      <c r="AN2066" s="63"/>
      <c r="AO2066" s="63"/>
      <c r="AP2066" s="63"/>
      <c r="AQ2066" s="63"/>
      <c r="AS2066" s="5">
        <f>IF(Q2066&gt;0,RANK(Q2066,(N2066:P2066,Q2066:AE2066)),0)</f>
        <v>3</v>
      </c>
      <c r="AT2066" s="5">
        <f>IF(R2066&gt;0,RANK(R2066,(N2066:P2066,Q2066:AE2066)),0)</f>
        <v>0</v>
      </c>
      <c r="AU2066" s="5">
        <f>IF(T2066&gt;0,RANK(T2066,(N2066:P2066,Q2066:AE2066)),0)</f>
        <v>0</v>
      </c>
      <c r="AV2066" s="5">
        <f>IF(S2066&gt;0,RANK(S2066,(N2066:P2066,Q2066:AE2066)),0)</f>
        <v>5</v>
      </c>
      <c r="AW2066" s="2">
        <f t="shared" si="842"/>
        <v>5.8225580308459259E-3</v>
      </c>
      <c r="AX2066" s="2">
        <f t="shared" si="843"/>
        <v>0</v>
      </c>
      <c r="AY2066" s="2">
        <f t="shared" si="844"/>
        <v>0</v>
      </c>
      <c r="AZ2066" s="2">
        <f t="shared" si="845"/>
        <v>2.3368125876304719E-4</v>
      </c>
      <c r="BB2066" t="s">
        <v>426</v>
      </c>
      <c r="BC2066" t="s">
        <v>2667</v>
      </c>
      <c r="BF2066" s="111">
        <v>37</v>
      </c>
      <c r="BG2066" s="113">
        <v>191</v>
      </c>
      <c r="BH2066" s="117">
        <f t="shared" si="836"/>
        <v>37191</v>
      </c>
      <c r="BJ2066" s="5" t="s">
        <v>3185</v>
      </c>
    </row>
    <row r="2067" spans="1:75" ht="13" hidden="1" customHeight="1" outlineLevel="1">
      <c r="A2067" t="s">
        <v>571</v>
      </c>
      <c r="B2067" t="s">
        <v>2667</v>
      </c>
      <c r="C2067" s="1">
        <f t="shared" si="837"/>
        <v>29145</v>
      </c>
      <c r="D2067" s="5">
        <f>IF(N2067&gt;0, RANK(N2067,(N2067:P2067,Q2067:AE2067)),0)</f>
        <v>2</v>
      </c>
      <c r="E2067" s="5">
        <f>IF(O2067&gt;0,RANK(O2067,(N2067:P2067,Q2067:AE2067)),0)</f>
        <v>1</v>
      </c>
      <c r="F2067" s="5">
        <f>IF(P2067&gt;0,RANK(P2067,(N2067:P2067,Q2067:AE2067)),0)</f>
        <v>0</v>
      </c>
      <c r="G2067" s="131">
        <f t="shared" si="846"/>
        <v>12367</v>
      </c>
      <c r="H2067" s="136">
        <f t="shared" si="847"/>
        <v>0.42432664264882486</v>
      </c>
      <c r="I2067" s="2"/>
      <c r="J2067" s="2">
        <f t="shared" si="838"/>
        <v>0.27956767884714362</v>
      </c>
      <c r="K2067" s="2">
        <f t="shared" si="839"/>
        <v>0.70389432149596842</v>
      </c>
      <c r="L2067" s="2">
        <f t="shared" si="840"/>
        <v>0</v>
      </c>
      <c r="M2067" s="2">
        <f>IF(C2067=0,"-",(1-J2067-K2067-L2067))</f>
        <v>1.6537999656887958E-2</v>
      </c>
      <c r="N2067" s="63">
        <v>8148</v>
      </c>
      <c r="O2067" s="63">
        <v>20515</v>
      </c>
      <c r="P2067" s="63"/>
      <c r="Q2067" s="63">
        <v>357</v>
      </c>
      <c r="R2067" s="63"/>
      <c r="S2067" s="63">
        <v>8</v>
      </c>
      <c r="T2067" s="63"/>
      <c r="U2067" s="63"/>
      <c r="V2067" s="63"/>
      <c r="W2067" s="63">
        <v>117</v>
      </c>
      <c r="X2067" s="63"/>
      <c r="Y2067" s="63"/>
      <c r="Z2067" s="63"/>
      <c r="AA2067" s="63"/>
      <c r="AB2067" s="63"/>
      <c r="AC2067" s="63"/>
      <c r="AD2067" s="63"/>
      <c r="AE2067" s="63"/>
      <c r="AF2067" s="63"/>
      <c r="AG2067" s="63"/>
      <c r="AH2067" s="63"/>
      <c r="AI2067" s="63"/>
      <c r="AJ2067" s="63"/>
      <c r="AK2067" s="63"/>
      <c r="AL2067" s="63"/>
      <c r="AM2067" s="63"/>
      <c r="AN2067" s="63"/>
      <c r="AO2067" s="63"/>
      <c r="AP2067" s="63"/>
      <c r="AQ2067" s="63"/>
      <c r="AS2067" s="5">
        <f>IF(Q2067&gt;0,RANK(Q2067,(N2067:P2067,Q2067:AE2067)),0)</f>
        <v>3</v>
      </c>
      <c r="AT2067" s="5">
        <f>IF(R2067&gt;0,RANK(R2067,(N2067:P2067,Q2067:AE2067)),0)</f>
        <v>0</v>
      </c>
      <c r="AU2067" s="5">
        <f>IF(T2067&gt;0,RANK(T2067,(N2067:P2067,Q2067:AE2067)),0)</f>
        <v>0</v>
      </c>
      <c r="AV2067" s="5">
        <f>IF(S2067&gt;0,RANK(S2067,(N2067:P2067,Q2067:AE2067)),0)</f>
        <v>5</v>
      </c>
      <c r="AW2067" s="2">
        <f t="shared" si="842"/>
        <v>1.2249099330931549E-2</v>
      </c>
      <c r="AX2067" s="2">
        <f t="shared" si="843"/>
        <v>0</v>
      </c>
      <c r="AY2067" s="2">
        <f t="shared" si="844"/>
        <v>0</v>
      </c>
      <c r="AZ2067" s="2">
        <f t="shared" si="845"/>
        <v>2.7448962086121118E-4</v>
      </c>
      <c r="BB2067" t="s">
        <v>571</v>
      </c>
      <c r="BC2067" t="s">
        <v>2667</v>
      </c>
      <c r="BD2067">
        <v>5</v>
      </c>
      <c r="BF2067" s="111">
        <v>37</v>
      </c>
      <c r="BG2067" s="113">
        <v>193</v>
      </c>
      <c r="BH2067" s="117">
        <f t="shared" si="836"/>
        <v>37193</v>
      </c>
      <c r="BJ2067" s="5" t="s">
        <v>3185</v>
      </c>
    </row>
    <row r="2068" spans="1:75" ht="13" hidden="1" customHeight="1" outlineLevel="1">
      <c r="A2068" t="s">
        <v>1240</v>
      </c>
      <c r="B2068" t="s">
        <v>2667</v>
      </c>
      <c r="C2068" s="1">
        <f t="shared" si="837"/>
        <v>39109</v>
      </c>
      <c r="D2068" s="5">
        <f>IF(N2068&gt;0, RANK(N2068,(N2068:P2068,Q2068:AE2068)),0)</f>
        <v>1</v>
      </c>
      <c r="E2068" s="5">
        <f>IF(O2068&gt;0,RANK(O2068,(N2068:P2068,Q2068:AE2068)),0)</f>
        <v>2</v>
      </c>
      <c r="F2068" s="5">
        <f>IF(P2068&gt;0,RANK(P2068,(N2068:P2068,Q2068:AE2068)),0)</f>
        <v>0</v>
      </c>
      <c r="G2068" s="131">
        <f t="shared" si="846"/>
        <v>2921</v>
      </c>
      <c r="H2068" s="136">
        <f t="shared" si="847"/>
        <v>7.4688690582730324E-2</v>
      </c>
      <c r="I2068" s="2"/>
      <c r="J2068" s="2">
        <f t="shared" si="838"/>
        <v>0.53376460661228875</v>
      </c>
      <c r="K2068" s="2">
        <f t="shared" si="839"/>
        <v>0.45907591602955844</v>
      </c>
      <c r="L2068" s="2">
        <f t="shared" si="840"/>
        <v>0</v>
      </c>
      <c r="M2068" s="2">
        <f>IF(C2068=0,"-",(1-J2068-K2068-L2068))</f>
        <v>7.1594773581528104E-3</v>
      </c>
      <c r="N2068" s="63">
        <v>20875</v>
      </c>
      <c r="O2068" s="63">
        <v>17954</v>
      </c>
      <c r="P2068" s="63"/>
      <c r="Q2068" s="63">
        <v>242</v>
      </c>
      <c r="R2068" s="63"/>
      <c r="S2068" s="63">
        <v>0</v>
      </c>
      <c r="T2068" s="63"/>
      <c r="U2068" s="63"/>
      <c r="V2068" s="63"/>
      <c r="W2068" s="63">
        <v>38</v>
      </c>
      <c r="X2068" s="63"/>
      <c r="Y2068" s="63"/>
      <c r="Z2068" s="63"/>
      <c r="AA2068" s="63"/>
      <c r="AB2068" s="63"/>
      <c r="AC2068" s="63"/>
      <c r="AD2068" s="63"/>
      <c r="AE2068" s="63"/>
      <c r="AF2068" s="63"/>
      <c r="AG2068" s="63"/>
      <c r="AH2068" s="63"/>
      <c r="AI2068" s="63"/>
      <c r="AJ2068" s="63"/>
      <c r="AK2068" s="63"/>
      <c r="AL2068" s="63"/>
      <c r="AM2068" s="63"/>
      <c r="AN2068" s="63"/>
      <c r="AO2068" s="63"/>
      <c r="AP2068" s="63"/>
      <c r="AQ2068" s="63"/>
      <c r="AS2068" s="5">
        <f>IF(Q2068&gt;0,RANK(Q2068,(N2068:P2068,Q2068:AE2068)),0)</f>
        <v>3</v>
      </c>
      <c r="AT2068" s="5">
        <f>IF(R2068&gt;0,RANK(R2068,(N2068:P2068,Q2068:AE2068)),0)</f>
        <v>0</v>
      </c>
      <c r="AU2068" s="5">
        <f>IF(T2068&gt;0,RANK(T2068,(N2068:P2068,Q2068:AE2068)),0)</f>
        <v>0</v>
      </c>
      <c r="AV2068" s="5">
        <f>IF(S2068&gt;0,RANK(S2068,(N2068:P2068,Q2068:AE2068)),0)</f>
        <v>0</v>
      </c>
      <c r="AW2068" s="2">
        <f t="shared" si="842"/>
        <v>6.1878340024035389E-3</v>
      </c>
      <c r="AX2068" s="2">
        <f t="shared" si="843"/>
        <v>0</v>
      </c>
      <c r="AY2068" s="2">
        <f t="shared" si="844"/>
        <v>0</v>
      </c>
      <c r="AZ2068" s="2">
        <f t="shared" si="845"/>
        <v>0</v>
      </c>
      <c r="BB2068" t="s">
        <v>1240</v>
      </c>
      <c r="BC2068" t="s">
        <v>2667</v>
      </c>
      <c r="BF2068" s="111">
        <v>37</v>
      </c>
      <c r="BG2068" s="113">
        <v>195</v>
      </c>
      <c r="BH2068" s="117">
        <f t="shared" si="836"/>
        <v>37195</v>
      </c>
      <c r="BJ2068" s="5" t="s">
        <v>3185</v>
      </c>
    </row>
    <row r="2069" spans="1:75" ht="13" hidden="1" customHeight="1" outlineLevel="1">
      <c r="A2069" t="s">
        <v>2976</v>
      </c>
      <c r="B2069" t="s">
        <v>2667</v>
      </c>
      <c r="C2069" s="1">
        <f t="shared" si="837"/>
        <v>16813</v>
      </c>
      <c r="D2069" s="5">
        <f>IF(N2069&gt;0, RANK(N2069,(N2069:P2069,Q2069:AE2069)),0)</f>
        <v>2</v>
      </c>
      <c r="E2069" s="5">
        <f>IF(O2069&gt;0,RANK(O2069,(N2069:P2069,Q2069:AE2069)),0)</f>
        <v>1</v>
      </c>
      <c r="F2069" s="5">
        <f>IF(P2069&gt;0,RANK(P2069,(N2069:P2069,Q2069:AE2069)),0)</f>
        <v>0</v>
      </c>
      <c r="G2069" s="131">
        <f t="shared" si="846"/>
        <v>8621</v>
      </c>
      <c r="H2069" s="136">
        <f t="shared" si="847"/>
        <v>0.51275798489264257</v>
      </c>
      <c r="I2069" s="2"/>
      <c r="J2069" s="2">
        <f t="shared" si="838"/>
        <v>0.2353535954321061</v>
      </c>
      <c r="K2069" s="2">
        <f t="shared" si="839"/>
        <v>0.74811158032474867</v>
      </c>
      <c r="L2069" s="2">
        <f t="shared" si="840"/>
        <v>0</v>
      </c>
      <c r="M2069" s="2">
        <f>IF(C2069=0,"-",(1-J2069-K2069-L2069))</f>
        <v>1.653482424314523E-2</v>
      </c>
      <c r="N2069" s="63">
        <v>3957</v>
      </c>
      <c r="O2069" s="63">
        <v>12578</v>
      </c>
      <c r="P2069" s="63"/>
      <c r="Q2069" s="63">
        <v>231</v>
      </c>
      <c r="R2069" s="63"/>
      <c r="S2069" s="63">
        <v>0</v>
      </c>
      <c r="T2069" s="63"/>
      <c r="U2069" s="63"/>
      <c r="V2069" s="63"/>
      <c r="W2069" s="63">
        <v>47</v>
      </c>
      <c r="X2069" s="63"/>
      <c r="Y2069" s="63"/>
      <c r="Z2069" s="63"/>
      <c r="AA2069" s="63"/>
      <c r="AB2069" s="63"/>
      <c r="AC2069" s="63"/>
      <c r="AD2069" s="63"/>
      <c r="AE2069" s="63"/>
      <c r="AF2069" s="63"/>
      <c r="AG2069" s="63"/>
      <c r="AH2069" s="63"/>
      <c r="AI2069" s="63"/>
      <c r="AJ2069" s="63"/>
      <c r="AK2069" s="63"/>
      <c r="AL2069" s="63"/>
      <c r="AM2069" s="63"/>
      <c r="AN2069" s="63"/>
      <c r="AO2069" s="63"/>
      <c r="AP2069" s="63"/>
      <c r="AQ2069" s="63"/>
      <c r="AS2069" s="5">
        <f>IF(Q2069&gt;0,RANK(Q2069,(N2069:P2069,Q2069:AE2069)),0)</f>
        <v>3</v>
      </c>
      <c r="AT2069" s="5">
        <f>IF(R2069&gt;0,RANK(R2069,(N2069:P2069,Q2069:AE2069)),0)</f>
        <v>0</v>
      </c>
      <c r="AU2069" s="5">
        <f>IF(T2069&gt;0,RANK(T2069,(N2069:P2069,Q2069:AE2069)),0)</f>
        <v>0</v>
      </c>
      <c r="AV2069" s="5">
        <f>IF(S2069&gt;0,RANK(S2069,(N2069:P2069,Q2069:AE2069)),0)</f>
        <v>0</v>
      </c>
      <c r="AW2069" s="2">
        <f t="shared" si="842"/>
        <v>1.3739368345922797E-2</v>
      </c>
      <c r="AX2069" s="2">
        <f t="shared" si="843"/>
        <v>0</v>
      </c>
      <c r="AY2069" s="2">
        <f t="shared" si="844"/>
        <v>0</v>
      </c>
      <c r="AZ2069" s="2">
        <f t="shared" si="845"/>
        <v>0</v>
      </c>
      <c r="BB2069" t="s">
        <v>2976</v>
      </c>
      <c r="BC2069" t="s">
        <v>2667</v>
      </c>
      <c r="BD2069">
        <v>5</v>
      </c>
      <c r="BF2069" s="111">
        <v>37</v>
      </c>
      <c r="BG2069" s="113">
        <v>197</v>
      </c>
      <c r="BH2069" s="117">
        <f t="shared" si="836"/>
        <v>37197</v>
      </c>
      <c r="BJ2069" s="5" t="s">
        <v>3185</v>
      </c>
    </row>
    <row r="2070" spans="1:75" ht="13" hidden="1" customHeight="1" outlineLevel="1">
      <c r="A2070" t="s">
        <v>2874</v>
      </c>
      <c r="B2070" t="s">
        <v>2667</v>
      </c>
      <c r="C2070" s="1">
        <f t="shared" si="837"/>
        <v>9451</v>
      </c>
      <c r="D2070" s="5">
        <f>IF(N2070&gt;0, RANK(N2070,(N2070:P2070,Q2070:AE2070)),0)</f>
        <v>2</v>
      </c>
      <c r="E2070" s="5">
        <f>IF(O2070&gt;0,RANK(O2070,(N2070:P2070,Q2070:AE2070)),0)</f>
        <v>1</v>
      </c>
      <c r="F2070" s="5">
        <f>IF(P2070&gt;0,RANK(P2070,(N2070:P2070,Q2070:AE2070)),0)</f>
        <v>0</v>
      </c>
      <c r="G2070" s="131">
        <f t="shared" si="846"/>
        <v>1297</v>
      </c>
      <c r="H2070" s="136">
        <f t="shared" si="847"/>
        <v>0.13723415511586076</v>
      </c>
      <c r="I2070" s="2"/>
      <c r="J2070" s="2">
        <f t="shared" si="838"/>
        <v>0.42122526716749548</v>
      </c>
      <c r="K2070" s="2">
        <f t="shared" si="839"/>
        <v>0.55845942228335621</v>
      </c>
      <c r="L2070" s="2">
        <f t="shared" si="840"/>
        <v>0</v>
      </c>
      <c r="M2070" s="2">
        <f>IF(C2070=0,"-",(1-J2070-K2070-L2070))</f>
        <v>2.0315310549148369E-2</v>
      </c>
      <c r="N2070" s="63">
        <v>3981</v>
      </c>
      <c r="O2070" s="63">
        <v>5278</v>
      </c>
      <c r="P2070" s="63"/>
      <c r="Q2070" s="63">
        <v>140</v>
      </c>
      <c r="R2070" s="63"/>
      <c r="S2070" s="63">
        <v>0</v>
      </c>
      <c r="T2070" s="63"/>
      <c r="U2070" s="63"/>
      <c r="V2070" s="63"/>
      <c r="W2070" s="63">
        <v>52</v>
      </c>
      <c r="X2070" s="63"/>
      <c r="Y2070" s="63"/>
      <c r="Z2070" s="63"/>
      <c r="AA2070" s="63"/>
      <c r="AB2070" s="63"/>
      <c r="AC2070" s="63"/>
      <c r="AD2070" s="63"/>
      <c r="AE2070" s="63"/>
      <c r="AF2070" s="63"/>
      <c r="AG2070" s="63"/>
      <c r="AH2070" s="63"/>
      <c r="AI2070" s="63"/>
      <c r="AJ2070" s="63"/>
      <c r="AK2070" s="63"/>
      <c r="AL2070" s="63"/>
      <c r="AM2070" s="63"/>
      <c r="AN2070" s="63"/>
      <c r="AO2070" s="63"/>
      <c r="AP2070" s="63"/>
      <c r="AQ2070" s="63"/>
      <c r="AS2070" s="5">
        <f>IF(Q2070&gt;0,RANK(Q2070,(N2070:P2070,Q2070:AE2070)),0)</f>
        <v>3</v>
      </c>
      <c r="AT2070" s="5">
        <f>IF(R2070&gt;0,RANK(R2070,(N2070:P2070,Q2070:AE2070)),0)</f>
        <v>0</v>
      </c>
      <c r="AU2070" s="5">
        <f>IF(T2070&gt;0,RANK(T2070,(N2070:P2070,Q2070:AE2070)),0)</f>
        <v>0</v>
      </c>
      <c r="AV2070" s="5">
        <f>IF(S2070&gt;0,RANK(S2070,(N2070:P2070,Q2070:AE2070)),0)</f>
        <v>0</v>
      </c>
      <c r="AW2070" s="2">
        <f t="shared" si="842"/>
        <v>1.4813247275420591E-2</v>
      </c>
      <c r="AX2070" s="2">
        <f t="shared" si="843"/>
        <v>0</v>
      </c>
      <c r="AY2070" s="2">
        <f t="shared" si="844"/>
        <v>0</v>
      </c>
      <c r="AZ2070" s="2">
        <f t="shared" si="845"/>
        <v>0</v>
      </c>
      <c r="BB2070" t="s">
        <v>2874</v>
      </c>
      <c r="BC2070" t="s">
        <v>2667</v>
      </c>
      <c r="BD2070">
        <v>11</v>
      </c>
      <c r="BF2070" s="111">
        <v>37</v>
      </c>
      <c r="BG2070" s="113">
        <v>199</v>
      </c>
      <c r="BH2070" s="117">
        <f t="shared" si="836"/>
        <v>37199</v>
      </c>
      <c r="BJ2070" s="5" t="s">
        <v>3185</v>
      </c>
    </row>
    <row r="2071" spans="1:75" collapsed="1">
      <c r="A2071" t="s">
        <v>1115</v>
      </c>
      <c r="B2071" t="s">
        <v>548</v>
      </c>
      <c r="C2071" s="1">
        <f t="shared" si="837"/>
        <v>4505372</v>
      </c>
      <c r="D2071" s="5">
        <f>IF(N2071&gt;0, RANK(N2071,(N2071:P2071,Q2071:AE2071)),0)</f>
        <v>2</v>
      </c>
      <c r="E2071" s="5">
        <f>IF(O2071&gt;0,RANK(O2071,(N2071:P2071,Q2071:AE2071)),0)</f>
        <v>1</v>
      </c>
      <c r="F2071" s="5">
        <f>IF(P2071&gt;0,RANK(P2071,(N2071:P2071,Q2071:AE2071)),0)</f>
        <v>0</v>
      </c>
      <c r="G2071" s="131">
        <f t="shared" si="846"/>
        <v>92004</v>
      </c>
      <c r="H2071" s="136">
        <f t="shared" si="847"/>
        <v>2.0420955250753988E-2</v>
      </c>
      <c r="I2071" s="2"/>
      <c r="J2071" s="2">
        <f t="shared" si="838"/>
        <v>0.48350968577067555</v>
      </c>
      <c r="K2071" s="2">
        <f t="shared" si="839"/>
        <v>0.50393064102142948</v>
      </c>
      <c r="L2071" s="2">
        <f t="shared" si="840"/>
        <v>0</v>
      </c>
      <c r="M2071" s="2">
        <f>IF(C2071=0,"-",(1-J2071-K2071-L2071))</f>
        <v>1.2559673207894972E-2</v>
      </c>
      <c r="N2071" s="63">
        <f>SUM(N1971:N2070)</f>
        <v>2178391</v>
      </c>
      <c r="O2071" s="63">
        <f>SUM(O1971:O2070)</f>
        <v>2270395</v>
      </c>
      <c r="P2071" s="63"/>
      <c r="Q2071" s="63">
        <f>SUM(Q1971:Q2070)</f>
        <v>44515</v>
      </c>
      <c r="R2071" s="63"/>
      <c r="S2071" s="63">
        <f>SUM(S1971:S2070)</f>
        <v>534</v>
      </c>
      <c r="T2071" s="63"/>
      <c r="U2071" s="63"/>
      <c r="V2071" s="63"/>
      <c r="W2071" s="63">
        <f>SUM(W1971:W2070)</f>
        <v>11537</v>
      </c>
      <c r="X2071" s="63"/>
      <c r="Y2071" s="63"/>
      <c r="Z2071" s="63"/>
      <c r="AA2071" s="63"/>
      <c r="AB2071" s="63"/>
      <c r="AC2071" s="63"/>
      <c r="AD2071" s="63"/>
      <c r="AE2071" s="63"/>
      <c r="AF2071" s="63"/>
      <c r="AG2071" s="63"/>
      <c r="AH2071" s="63"/>
      <c r="AI2071" s="63"/>
      <c r="AJ2071" s="63"/>
      <c r="AK2071" s="63"/>
      <c r="AL2071" s="63"/>
      <c r="AM2071" s="63"/>
      <c r="AN2071" s="63"/>
      <c r="AO2071" s="63"/>
      <c r="AP2071" s="63"/>
      <c r="AQ2071" s="63"/>
      <c r="AS2071" s="5">
        <f>IF(Q2071&gt;0,RANK(Q2071,(N2071:P2071,Q2071:AE2071)),0)</f>
        <v>3</v>
      </c>
      <c r="AT2071" s="5">
        <f>IF(R2071&gt;0,RANK(R2071,(N2071:P2071,Q2071:AE2071)),0)</f>
        <v>0</v>
      </c>
      <c r="AU2071" s="5">
        <f>IF(T2071&gt;0,RANK(T2071,(N2071:P2071,Q2071:AE2071)),0)</f>
        <v>0</v>
      </c>
      <c r="AV2071" s="5">
        <f>IF(S2071&gt;0,RANK(S2071,(N2071:P2071,Q2071:AE2071)),0)</f>
        <v>5</v>
      </c>
      <c r="AW2071" s="2">
        <f t="shared" si="842"/>
        <v>9.8804271878104623E-3</v>
      </c>
      <c r="AX2071" s="2">
        <f t="shared" si="843"/>
        <v>0</v>
      </c>
      <c r="AY2071" s="2">
        <f t="shared" si="844"/>
        <v>0</v>
      </c>
      <c r="AZ2071" s="2">
        <f t="shared" si="845"/>
        <v>1.1852517394790042E-4</v>
      </c>
      <c r="BB2071" t="s">
        <v>1115</v>
      </c>
      <c r="BC2071" t="s">
        <v>548</v>
      </c>
      <c r="BF2071" s="111">
        <v>37</v>
      </c>
      <c r="BG2071" s="113"/>
      <c r="BH2071" s="111">
        <v>37</v>
      </c>
      <c r="BJ2071" s="5" t="s">
        <v>718</v>
      </c>
      <c r="BW2071" s="63">
        <f>SUM(BW1971:BW2070)</f>
        <v>0</v>
      </c>
    </row>
    <row r="2072" spans="1:75">
      <c r="C2072" s="1"/>
      <c r="E2072" s="5"/>
      <c r="F2072" s="5"/>
      <c r="G2072" s="131"/>
      <c r="H2072" s="136"/>
      <c r="I2072" s="2"/>
      <c r="N2072" s="63"/>
      <c r="O2072" s="63"/>
      <c r="P2072" s="63"/>
      <c r="Q2072" s="63"/>
      <c r="R2072" s="63"/>
      <c r="S2072" s="63"/>
      <c r="T2072" s="63"/>
      <c r="U2072" s="63"/>
      <c r="V2072" s="63"/>
      <c r="W2072" s="63"/>
      <c r="X2072" s="63"/>
      <c r="Y2072" s="63"/>
      <c r="Z2072" s="63"/>
      <c r="AA2072" s="63"/>
      <c r="AB2072" s="63"/>
      <c r="AC2072" s="63"/>
      <c r="AD2072" s="63"/>
      <c r="AE2072" s="63"/>
      <c r="AF2072" s="63"/>
      <c r="AG2072" s="63"/>
      <c r="AH2072" s="63"/>
      <c r="AI2072" s="63"/>
      <c r="AJ2072" s="63"/>
      <c r="AK2072" s="63"/>
      <c r="AL2072" s="63"/>
      <c r="AM2072" s="63"/>
      <c r="AN2072" s="63"/>
      <c r="AO2072" s="63"/>
      <c r="AP2072" s="63"/>
      <c r="AQ2072" s="63"/>
      <c r="AS2072" s="5"/>
      <c r="AT2072" s="5"/>
      <c r="AU2072" s="5"/>
      <c r="AV2072" s="5"/>
      <c r="BF2072" s="111"/>
      <c r="BG2072" s="113"/>
      <c r="BH2072" s="117"/>
    </row>
    <row r="2073" spans="1:75" hidden="1" outlineLevel="1">
      <c r="A2073" t="s">
        <v>1034</v>
      </c>
      <c r="B2073" t="s">
        <v>1623</v>
      </c>
      <c r="C2073" s="1">
        <f t="shared" ref="C2073:C2104" si="848">SUM(N2073:AQ2073)</f>
        <v>1286</v>
      </c>
      <c r="D2073" s="5">
        <f>IF(N2073&gt;0, RANK(N2073,(N2073:P2073,Q2073:AE2073)),0)</f>
        <v>2</v>
      </c>
      <c r="E2073" s="5">
        <f>IF(O2073&gt;0,RANK(O2073,(N2073:P2073,Q2073:AE2073)),0)</f>
        <v>1</v>
      </c>
      <c r="F2073" s="5">
        <f>IF(P2073&gt;0,RANK(P2073,(N2073:P2073,Q2073:AE2073)),0)</f>
        <v>0</v>
      </c>
      <c r="G2073" s="131">
        <f t="shared" si="846"/>
        <v>590</v>
      </c>
      <c r="H2073" s="136">
        <f t="shared" si="847"/>
        <v>0.45878693623639194</v>
      </c>
      <c r="I2073" s="2"/>
      <c r="J2073" s="2">
        <f t="shared" ref="J2073:J2104" si="849">IF($C2073=0,"-",N2073/$C2073)</f>
        <v>0.25505443234836706</v>
      </c>
      <c r="K2073" s="2">
        <f t="shared" ref="K2073:K2104" si="850">IF($C2073=0,"-",O2073/$C2073)</f>
        <v>0.713841368584759</v>
      </c>
      <c r="L2073" s="2">
        <f t="shared" ref="L2073:L2104" si="851">IF($C2073=0,"-",P2073/$C2073)</f>
        <v>0</v>
      </c>
      <c r="M2073" s="2">
        <f t="shared" ref="M2073:M2104" si="852">IF(C2073=0,"-",(1-J2073-K2073-L2073))</f>
        <v>3.1104199066874005E-2</v>
      </c>
      <c r="N2073" s="63">
        <v>328</v>
      </c>
      <c r="O2073" s="63">
        <v>918</v>
      </c>
      <c r="P2073" s="63"/>
      <c r="Q2073" s="63">
        <v>19</v>
      </c>
      <c r="R2073" s="63">
        <v>9</v>
      </c>
      <c r="S2073" s="63">
        <v>9</v>
      </c>
      <c r="T2073" s="63"/>
      <c r="U2073" s="63"/>
      <c r="V2073" s="63"/>
      <c r="W2073" s="63">
        <v>3</v>
      </c>
      <c r="X2073" s="63"/>
      <c r="Y2073" s="63"/>
      <c r="Z2073" s="63"/>
      <c r="AA2073" s="63"/>
      <c r="AB2073" s="63"/>
      <c r="AC2073" s="63"/>
      <c r="AD2073" s="63"/>
      <c r="AE2073" s="63"/>
      <c r="AF2073" s="63"/>
      <c r="AG2073" s="63"/>
      <c r="AH2073" s="63"/>
      <c r="AI2073" s="63"/>
      <c r="AJ2073" s="63"/>
      <c r="AK2073" s="63"/>
      <c r="AL2073" s="63"/>
      <c r="AM2073" s="63"/>
      <c r="AN2073" s="63"/>
      <c r="AO2073" s="63"/>
      <c r="AP2073" s="63"/>
      <c r="AQ2073" s="63"/>
      <c r="AS2073" s="5">
        <f>IF(Q2073&gt;0,RANK(Q2073,(N2073:P2073,Q2073:AE2073)),0)</f>
        <v>3</v>
      </c>
      <c r="AT2073" s="5">
        <f>IF(R2073&gt;0,RANK(R2073,(N2073:P2073,Q2073:AE2073)),0)</f>
        <v>4</v>
      </c>
      <c r="AU2073" s="5">
        <f>IF(T2073&gt;0,RANK(T2073,(N2073:P2073,Q2073:AE2073)),0)</f>
        <v>0</v>
      </c>
      <c r="AV2073" s="5">
        <f>IF(S2073&gt;0,RANK(S2073,(N2073:P2073,Q2073:AE2073)),0)</f>
        <v>4</v>
      </c>
      <c r="AW2073" s="2">
        <f t="shared" ref="AW2073:AW2104" si="853">IF($C2073=0,"-",Q2073/$C2073)</f>
        <v>1.4774494556765163E-2</v>
      </c>
      <c r="AX2073" s="2">
        <f t="shared" ref="AX2073:AX2104" si="854">IF($C2073=0,"-",R2073/$C2073)</f>
        <v>6.9984447900466561E-3</v>
      </c>
      <c r="AY2073" s="2">
        <f t="shared" ref="AY2073:AY2104" si="855">IF($C2073=0,"-",T2073/$C2073)</f>
        <v>0</v>
      </c>
      <c r="AZ2073" s="2">
        <f t="shared" ref="AZ2073:AZ2104" si="856">IF($C2073=0,"-",S2073/$C2073)</f>
        <v>6.9984447900466561E-3</v>
      </c>
      <c r="BB2073" t="s">
        <v>1034</v>
      </c>
      <c r="BC2073" t="s">
        <v>1623</v>
      </c>
      <c r="BD2073">
        <v>1</v>
      </c>
      <c r="BF2073" s="111">
        <v>38</v>
      </c>
      <c r="BG2073" s="113">
        <v>1</v>
      </c>
      <c r="BH2073" s="117">
        <f t="shared" si="836"/>
        <v>38001</v>
      </c>
      <c r="BJ2073" s="5" t="s">
        <v>3185</v>
      </c>
    </row>
    <row r="2074" spans="1:75" hidden="1" outlineLevel="1">
      <c r="A2074" t="s">
        <v>2269</v>
      </c>
      <c r="B2074" t="s">
        <v>1623</v>
      </c>
      <c r="C2074" s="1">
        <f t="shared" si="848"/>
        <v>5522</v>
      </c>
      <c r="D2074" s="5">
        <f>IF(N2074&gt;0, RANK(N2074,(N2074:P2074,Q2074:AE2074)),0)</f>
        <v>2</v>
      </c>
      <c r="E2074" s="5">
        <f>IF(O2074&gt;0,RANK(O2074,(N2074:P2074,Q2074:AE2074)),0)</f>
        <v>1</v>
      </c>
      <c r="F2074" s="5">
        <f>IF(P2074&gt;0,RANK(P2074,(N2074:P2074,Q2074:AE2074)),0)</f>
        <v>0</v>
      </c>
      <c r="G2074" s="131">
        <f t="shared" si="846"/>
        <v>570</v>
      </c>
      <c r="H2074" s="136">
        <f t="shared" si="847"/>
        <v>0.1032234697573343</v>
      </c>
      <c r="I2074" s="2"/>
      <c r="J2074" s="2">
        <f t="shared" si="849"/>
        <v>0.43353857298080406</v>
      </c>
      <c r="K2074" s="2">
        <f t="shared" si="850"/>
        <v>0.53676204273813832</v>
      </c>
      <c r="L2074" s="2">
        <f t="shared" si="851"/>
        <v>0</v>
      </c>
      <c r="M2074" s="2">
        <f t="shared" si="852"/>
        <v>2.9699384281057561E-2</v>
      </c>
      <c r="N2074" s="63">
        <v>2394</v>
      </c>
      <c r="O2074" s="63">
        <v>2964</v>
      </c>
      <c r="P2074" s="63"/>
      <c r="Q2074" s="63">
        <v>78</v>
      </c>
      <c r="R2074" s="63">
        <v>24</v>
      </c>
      <c r="S2074" s="63">
        <v>27</v>
      </c>
      <c r="T2074" s="63"/>
      <c r="U2074" s="63"/>
      <c r="V2074" s="63"/>
      <c r="W2074" s="63">
        <v>35</v>
      </c>
      <c r="X2074" s="63"/>
      <c r="Y2074" s="63"/>
      <c r="Z2074" s="63"/>
      <c r="AA2074" s="63"/>
      <c r="AB2074" s="63"/>
      <c r="AC2074" s="63"/>
      <c r="AD2074" s="63"/>
      <c r="AE2074" s="63"/>
      <c r="AF2074" s="63"/>
      <c r="AG2074" s="63"/>
      <c r="AH2074" s="63"/>
      <c r="AI2074" s="63"/>
      <c r="AJ2074" s="63"/>
      <c r="AK2074" s="63"/>
      <c r="AL2074" s="63"/>
      <c r="AM2074" s="63"/>
      <c r="AN2074" s="63"/>
      <c r="AO2074" s="63"/>
      <c r="AP2074" s="63"/>
      <c r="AQ2074" s="63"/>
      <c r="AS2074" s="5">
        <f>IF(Q2074&gt;0,RANK(Q2074,(N2074:P2074,Q2074:AE2074)),0)</f>
        <v>3</v>
      </c>
      <c r="AT2074" s="5">
        <f>IF(R2074&gt;0,RANK(R2074,(N2074:P2074,Q2074:AE2074)),0)</f>
        <v>6</v>
      </c>
      <c r="AU2074" s="5">
        <f>IF(T2074&gt;0,RANK(T2074,(N2074:P2074,Q2074:AE2074)),0)</f>
        <v>0</v>
      </c>
      <c r="AV2074" s="5">
        <f>IF(S2074&gt;0,RANK(S2074,(N2074:P2074,Q2074:AE2074)),0)</f>
        <v>5</v>
      </c>
      <c r="AW2074" s="2">
        <f t="shared" si="853"/>
        <v>1.4125316914161535E-2</v>
      </c>
      <c r="AX2074" s="2">
        <f t="shared" si="854"/>
        <v>4.346251358203549E-3</v>
      </c>
      <c r="AY2074" s="2">
        <f t="shared" si="855"/>
        <v>0</v>
      </c>
      <c r="AZ2074" s="2">
        <f t="shared" si="856"/>
        <v>4.8895327779789931E-3</v>
      </c>
      <c r="BB2074" t="s">
        <v>2269</v>
      </c>
      <c r="BC2074" t="s">
        <v>1623</v>
      </c>
      <c r="BD2074">
        <v>1</v>
      </c>
      <c r="BF2074" s="111">
        <v>38</v>
      </c>
      <c r="BG2074" s="113">
        <v>3</v>
      </c>
      <c r="BH2074" s="117">
        <f t="shared" si="836"/>
        <v>38003</v>
      </c>
      <c r="BJ2074" s="5" t="s">
        <v>3185</v>
      </c>
    </row>
    <row r="2075" spans="1:75" hidden="1" outlineLevel="1">
      <c r="A2075" t="s">
        <v>2818</v>
      </c>
      <c r="B2075" t="s">
        <v>1623</v>
      </c>
      <c r="C2075" s="1">
        <f t="shared" si="848"/>
        <v>2157</v>
      </c>
      <c r="D2075" s="5">
        <f>IF(N2075&gt;0, RANK(N2075,(N2075:P2075,Q2075:AE2075)),0)</f>
        <v>1</v>
      </c>
      <c r="E2075" s="5">
        <f>IF(O2075&gt;0,RANK(O2075,(N2075:P2075,Q2075:AE2075)),0)</f>
        <v>2</v>
      </c>
      <c r="F2075" s="5">
        <f>IF(P2075&gt;0,RANK(P2075,(N2075:P2075,Q2075:AE2075)),0)</f>
        <v>0</v>
      </c>
      <c r="G2075" s="131">
        <f t="shared" si="846"/>
        <v>367</v>
      </c>
      <c r="H2075" s="136">
        <f t="shared" si="847"/>
        <v>0.17014371812702828</v>
      </c>
      <c r="I2075" s="2"/>
      <c r="J2075" s="2">
        <f t="shared" si="849"/>
        <v>0.57255447380621238</v>
      </c>
      <c r="K2075" s="2">
        <f t="shared" si="850"/>
        <v>0.40241075567918405</v>
      </c>
      <c r="L2075" s="2">
        <f t="shared" si="851"/>
        <v>0</v>
      </c>
      <c r="M2075" s="2">
        <f t="shared" si="852"/>
        <v>2.5034770514603566E-2</v>
      </c>
      <c r="N2075" s="63">
        <v>1235</v>
      </c>
      <c r="O2075" s="63">
        <v>868</v>
      </c>
      <c r="P2075" s="63"/>
      <c r="Q2075" s="63">
        <v>32</v>
      </c>
      <c r="R2075" s="63">
        <v>9</v>
      </c>
      <c r="S2075" s="63">
        <v>8</v>
      </c>
      <c r="T2075" s="63"/>
      <c r="U2075" s="63"/>
      <c r="V2075" s="63"/>
      <c r="W2075" s="63">
        <v>5</v>
      </c>
      <c r="X2075" s="63"/>
      <c r="Y2075" s="63"/>
      <c r="Z2075" s="63"/>
      <c r="AA2075" s="63"/>
      <c r="AB2075" s="63"/>
      <c r="AC2075" s="63"/>
      <c r="AD2075" s="63"/>
      <c r="AE2075" s="63"/>
      <c r="AF2075" s="63"/>
      <c r="AG2075" s="63"/>
      <c r="AH2075" s="63"/>
      <c r="AI2075" s="63"/>
      <c r="AJ2075" s="63"/>
      <c r="AK2075" s="63"/>
      <c r="AL2075" s="63"/>
      <c r="AM2075" s="63"/>
      <c r="AN2075" s="63"/>
      <c r="AO2075" s="63"/>
      <c r="AP2075" s="63"/>
      <c r="AQ2075" s="63"/>
      <c r="AS2075" s="5">
        <f>IF(Q2075&gt;0,RANK(Q2075,(N2075:P2075,Q2075:AE2075)),0)</f>
        <v>3</v>
      </c>
      <c r="AT2075" s="5">
        <f>IF(R2075&gt;0,RANK(R2075,(N2075:P2075,Q2075:AE2075)),0)</f>
        <v>4</v>
      </c>
      <c r="AU2075" s="5">
        <f>IF(T2075&gt;0,RANK(T2075,(N2075:P2075,Q2075:AE2075)),0)</f>
        <v>0</v>
      </c>
      <c r="AV2075" s="5">
        <f>IF(S2075&gt;0,RANK(S2075,(N2075:P2075,Q2075:AE2075)),0)</f>
        <v>5</v>
      </c>
      <c r="AW2075" s="2">
        <f t="shared" si="853"/>
        <v>1.483541956420955E-2</v>
      </c>
      <c r="AX2075" s="2">
        <f t="shared" si="854"/>
        <v>4.172461752433936E-3</v>
      </c>
      <c r="AY2075" s="2">
        <f t="shared" si="855"/>
        <v>0</v>
      </c>
      <c r="AZ2075" s="2">
        <f t="shared" si="856"/>
        <v>3.7088548910523874E-3</v>
      </c>
      <c r="BB2075" t="s">
        <v>2818</v>
      </c>
      <c r="BC2075" t="s">
        <v>1623</v>
      </c>
      <c r="BD2075">
        <v>1</v>
      </c>
      <c r="BF2075" s="111">
        <v>38</v>
      </c>
      <c r="BG2075" s="113">
        <v>5</v>
      </c>
      <c r="BH2075" s="117">
        <f t="shared" si="836"/>
        <v>38005</v>
      </c>
      <c r="BJ2075" s="5" t="s">
        <v>3185</v>
      </c>
    </row>
    <row r="2076" spans="1:75" hidden="1" outlineLevel="1">
      <c r="A2076" t="s">
        <v>286</v>
      </c>
      <c r="B2076" t="s">
        <v>1623</v>
      </c>
      <c r="C2076" s="1">
        <f t="shared" si="848"/>
        <v>578</v>
      </c>
      <c r="D2076" s="5">
        <f>IF(N2076&gt;0, RANK(N2076,(N2076:P2076,Q2076:AE2076)),0)</f>
        <v>2</v>
      </c>
      <c r="E2076" s="5">
        <f>IF(O2076&gt;0,RANK(O2076,(N2076:P2076,Q2076:AE2076)),0)</f>
        <v>1</v>
      </c>
      <c r="F2076" s="5">
        <f>IF(P2076&gt;0,RANK(P2076,(N2076:P2076,Q2076:AE2076)),0)</f>
        <v>0</v>
      </c>
      <c r="G2076" s="131">
        <f t="shared" si="846"/>
        <v>383</v>
      </c>
      <c r="H2076" s="136">
        <f t="shared" si="847"/>
        <v>0.66262975778546718</v>
      </c>
      <c r="I2076" s="2"/>
      <c r="J2076" s="2">
        <f t="shared" si="849"/>
        <v>0.15397923875432526</v>
      </c>
      <c r="K2076" s="2">
        <f t="shared" si="850"/>
        <v>0.81660899653979235</v>
      </c>
      <c r="L2076" s="2">
        <f t="shared" si="851"/>
        <v>0</v>
      </c>
      <c r="M2076" s="2">
        <f t="shared" si="852"/>
        <v>2.9411764705882359E-2</v>
      </c>
      <c r="N2076" s="63">
        <v>89</v>
      </c>
      <c r="O2076" s="63">
        <v>472</v>
      </c>
      <c r="P2076" s="63"/>
      <c r="Q2076" s="63">
        <v>12</v>
      </c>
      <c r="R2076" s="63">
        <v>2</v>
      </c>
      <c r="S2076" s="63">
        <v>2</v>
      </c>
      <c r="T2076" s="63"/>
      <c r="U2076" s="63"/>
      <c r="V2076" s="63"/>
      <c r="W2076" s="63">
        <v>1</v>
      </c>
      <c r="X2076" s="63"/>
      <c r="Y2076" s="63"/>
      <c r="Z2076" s="63"/>
      <c r="AA2076" s="63"/>
      <c r="AB2076" s="63"/>
      <c r="AC2076" s="63"/>
      <c r="AD2076" s="63"/>
      <c r="AE2076" s="63"/>
      <c r="AF2076" s="63"/>
      <c r="AG2076" s="63"/>
      <c r="AH2076" s="63"/>
      <c r="AI2076" s="63"/>
      <c r="AJ2076" s="63"/>
      <c r="AK2076" s="63"/>
      <c r="AL2076" s="63"/>
      <c r="AM2076" s="63"/>
      <c r="AN2076" s="63"/>
      <c r="AO2076" s="63"/>
      <c r="AP2076" s="63"/>
      <c r="AQ2076" s="63"/>
      <c r="AS2076" s="5">
        <f>IF(Q2076&gt;0,RANK(Q2076,(N2076:P2076,Q2076:AE2076)),0)</f>
        <v>3</v>
      </c>
      <c r="AT2076" s="5">
        <f>IF(R2076&gt;0,RANK(R2076,(N2076:P2076,Q2076:AE2076)),0)</f>
        <v>4</v>
      </c>
      <c r="AU2076" s="5">
        <f>IF(T2076&gt;0,RANK(T2076,(N2076:P2076,Q2076:AE2076)),0)</f>
        <v>0</v>
      </c>
      <c r="AV2076" s="5">
        <f>IF(S2076&gt;0,RANK(S2076,(N2076:P2076,Q2076:AE2076)),0)</f>
        <v>4</v>
      </c>
      <c r="AW2076" s="2">
        <f t="shared" si="853"/>
        <v>2.0761245674740483E-2</v>
      </c>
      <c r="AX2076" s="2">
        <f t="shared" si="854"/>
        <v>3.4602076124567475E-3</v>
      </c>
      <c r="AY2076" s="2">
        <f t="shared" si="855"/>
        <v>0</v>
      </c>
      <c r="AZ2076" s="2">
        <f t="shared" si="856"/>
        <v>3.4602076124567475E-3</v>
      </c>
      <c r="BB2076" t="s">
        <v>286</v>
      </c>
      <c r="BC2076" t="s">
        <v>1623</v>
      </c>
      <c r="BD2076">
        <v>1</v>
      </c>
      <c r="BF2076" s="111">
        <v>38</v>
      </c>
      <c r="BG2076" s="113">
        <v>7</v>
      </c>
      <c r="BH2076" s="117">
        <f t="shared" si="836"/>
        <v>38007</v>
      </c>
      <c r="BJ2076" s="5" t="s">
        <v>3185</v>
      </c>
    </row>
    <row r="2077" spans="1:75" hidden="1" outlineLevel="1">
      <c r="A2077" t="s">
        <v>1349</v>
      </c>
      <c r="B2077" t="s">
        <v>1623</v>
      </c>
      <c r="C2077" s="1">
        <f t="shared" si="848"/>
        <v>3555</v>
      </c>
      <c r="D2077" s="5">
        <f>IF(N2077&gt;0, RANK(N2077,(N2077:P2077,Q2077:AE2077)),0)</f>
        <v>2</v>
      </c>
      <c r="E2077" s="5">
        <f>IF(O2077&gt;0,RANK(O2077,(N2077:P2077,Q2077:AE2077)),0)</f>
        <v>1</v>
      </c>
      <c r="F2077" s="5">
        <f>IF(P2077&gt;0,RANK(P2077,(N2077:P2077,Q2077:AE2077)),0)</f>
        <v>0</v>
      </c>
      <c r="G2077" s="131">
        <f t="shared" si="846"/>
        <v>1097</v>
      </c>
      <c r="H2077" s="136">
        <f t="shared" si="847"/>
        <v>0.30857946554149085</v>
      </c>
      <c r="I2077" s="2"/>
      <c r="J2077" s="2">
        <f t="shared" si="849"/>
        <v>0.33277074542897328</v>
      </c>
      <c r="K2077" s="2">
        <f t="shared" si="850"/>
        <v>0.64135021097046419</v>
      </c>
      <c r="L2077" s="2">
        <f t="shared" si="851"/>
        <v>0</v>
      </c>
      <c r="M2077" s="2">
        <f t="shared" si="852"/>
        <v>2.587904360056259E-2</v>
      </c>
      <c r="N2077" s="63">
        <v>1183</v>
      </c>
      <c r="O2077" s="63">
        <v>2280</v>
      </c>
      <c r="P2077" s="63"/>
      <c r="Q2077" s="63">
        <v>56</v>
      </c>
      <c r="R2077" s="63">
        <v>10</v>
      </c>
      <c r="S2077" s="63">
        <v>10</v>
      </c>
      <c r="T2077" s="63"/>
      <c r="U2077" s="63"/>
      <c r="V2077" s="63"/>
      <c r="W2077" s="63">
        <v>16</v>
      </c>
      <c r="X2077" s="63"/>
      <c r="Y2077" s="63"/>
      <c r="Z2077" s="63"/>
      <c r="AA2077" s="63"/>
      <c r="AB2077" s="63"/>
      <c r="AC2077" s="63"/>
      <c r="AD2077" s="63"/>
      <c r="AE2077" s="63"/>
      <c r="AF2077" s="63"/>
      <c r="AG2077" s="63"/>
      <c r="AH2077" s="63"/>
      <c r="AI2077" s="63"/>
      <c r="AJ2077" s="63"/>
      <c r="AK2077" s="63"/>
      <c r="AL2077" s="63"/>
      <c r="AM2077" s="63"/>
      <c r="AN2077" s="63"/>
      <c r="AO2077" s="63"/>
      <c r="AP2077" s="63"/>
      <c r="AQ2077" s="63"/>
      <c r="AS2077" s="5">
        <f>IF(Q2077&gt;0,RANK(Q2077,(N2077:P2077,Q2077:AE2077)),0)</f>
        <v>3</v>
      </c>
      <c r="AT2077" s="5">
        <f>IF(R2077&gt;0,RANK(R2077,(N2077:P2077,Q2077:AE2077)),0)</f>
        <v>5</v>
      </c>
      <c r="AU2077" s="5">
        <f>IF(T2077&gt;0,RANK(T2077,(N2077:P2077,Q2077:AE2077)),0)</f>
        <v>0</v>
      </c>
      <c r="AV2077" s="5">
        <f>IF(S2077&gt;0,RANK(S2077,(N2077:P2077,Q2077:AE2077)),0)</f>
        <v>5</v>
      </c>
      <c r="AW2077" s="2">
        <f t="shared" si="853"/>
        <v>1.5752461322081576E-2</v>
      </c>
      <c r="AX2077" s="2">
        <f t="shared" si="854"/>
        <v>2.8129395218002813E-3</v>
      </c>
      <c r="AY2077" s="2">
        <f t="shared" si="855"/>
        <v>0</v>
      </c>
      <c r="AZ2077" s="2">
        <f t="shared" si="856"/>
        <v>2.8129395218002813E-3</v>
      </c>
      <c r="BB2077" t="s">
        <v>1349</v>
      </c>
      <c r="BC2077" t="s">
        <v>1623</v>
      </c>
      <c r="BD2077">
        <v>1</v>
      </c>
      <c r="BF2077" s="111">
        <v>38</v>
      </c>
      <c r="BG2077" s="113">
        <v>9</v>
      </c>
      <c r="BH2077" s="117">
        <f t="shared" si="836"/>
        <v>38009</v>
      </c>
      <c r="BJ2077" s="5" t="s">
        <v>3185</v>
      </c>
    </row>
    <row r="2078" spans="1:75" hidden="1" outlineLevel="1">
      <c r="A2078" t="s">
        <v>1687</v>
      </c>
      <c r="B2078" t="s">
        <v>1623</v>
      </c>
      <c r="C2078" s="1">
        <f t="shared" si="848"/>
        <v>1737</v>
      </c>
      <c r="D2078" s="5">
        <f>IF(N2078&gt;0, RANK(N2078,(N2078:P2078,Q2078:AE2078)),0)</f>
        <v>2</v>
      </c>
      <c r="E2078" s="5">
        <f>IF(O2078&gt;0,RANK(O2078,(N2078:P2078,Q2078:AE2078)),0)</f>
        <v>1</v>
      </c>
      <c r="F2078" s="5">
        <f>IF(P2078&gt;0,RANK(P2078,(N2078:P2078,Q2078:AE2078)),0)</f>
        <v>0</v>
      </c>
      <c r="G2078" s="131">
        <f t="shared" si="846"/>
        <v>866</v>
      </c>
      <c r="H2078" s="136">
        <f t="shared" si="847"/>
        <v>0.4985607369027058</v>
      </c>
      <c r="I2078" s="2"/>
      <c r="J2078" s="2">
        <f t="shared" si="849"/>
        <v>0.23834196891191708</v>
      </c>
      <c r="K2078" s="2">
        <f t="shared" si="850"/>
        <v>0.73690270581462292</v>
      </c>
      <c r="L2078" s="2">
        <f t="shared" si="851"/>
        <v>0</v>
      </c>
      <c r="M2078" s="2">
        <f t="shared" si="852"/>
        <v>2.4755325273460027E-2</v>
      </c>
      <c r="N2078" s="63">
        <v>414</v>
      </c>
      <c r="O2078" s="63">
        <v>1280</v>
      </c>
      <c r="P2078" s="63"/>
      <c r="Q2078" s="63">
        <v>31</v>
      </c>
      <c r="R2078" s="63">
        <v>3</v>
      </c>
      <c r="S2078" s="63">
        <v>5</v>
      </c>
      <c r="T2078" s="63"/>
      <c r="U2078" s="63"/>
      <c r="V2078" s="63"/>
      <c r="W2078" s="63">
        <v>4</v>
      </c>
      <c r="X2078" s="63"/>
      <c r="Y2078" s="63"/>
      <c r="Z2078" s="63"/>
      <c r="AA2078" s="63"/>
      <c r="AB2078" s="63"/>
      <c r="AC2078" s="63"/>
      <c r="AD2078" s="63"/>
      <c r="AE2078" s="63"/>
      <c r="AF2078" s="63"/>
      <c r="AG2078" s="63"/>
      <c r="AH2078" s="63"/>
      <c r="AI2078" s="63"/>
      <c r="AJ2078" s="63"/>
      <c r="AK2078" s="63"/>
      <c r="AL2078" s="63"/>
      <c r="AM2078" s="63"/>
      <c r="AN2078" s="63"/>
      <c r="AO2078" s="63"/>
      <c r="AP2078" s="63"/>
      <c r="AQ2078" s="63"/>
      <c r="AS2078" s="5">
        <f>IF(Q2078&gt;0,RANK(Q2078,(N2078:P2078,Q2078:AE2078)),0)</f>
        <v>3</v>
      </c>
      <c r="AT2078" s="5">
        <f>IF(R2078&gt;0,RANK(R2078,(N2078:P2078,Q2078:AE2078)),0)</f>
        <v>6</v>
      </c>
      <c r="AU2078" s="5">
        <f>IF(T2078&gt;0,RANK(T2078,(N2078:P2078,Q2078:AE2078)),0)</f>
        <v>0</v>
      </c>
      <c r="AV2078" s="5">
        <f>IF(S2078&gt;0,RANK(S2078,(N2078:P2078,Q2078:AE2078)),0)</f>
        <v>4</v>
      </c>
      <c r="AW2078" s="2">
        <f t="shared" si="853"/>
        <v>1.7846862406447898E-2</v>
      </c>
      <c r="AX2078" s="2">
        <f t="shared" si="854"/>
        <v>1.7271157167530224E-3</v>
      </c>
      <c r="AY2078" s="2">
        <f t="shared" si="855"/>
        <v>0</v>
      </c>
      <c r="AZ2078" s="2">
        <f t="shared" si="856"/>
        <v>2.8785261945883708E-3</v>
      </c>
      <c r="BB2078" t="s">
        <v>1687</v>
      </c>
      <c r="BC2078" t="s">
        <v>1623</v>
      </c>
      <c r="BD2078">
        <v>1</v>
      </c>
      <c r="BF2078" s="111">
        <v>38</v>
      </c>
      <c r="BG2078" s="113">
        <v>11</v>
      </c>
      <c r="BH2078" s="117">
        <f t="shared" si="836"/>
        <v>38011</v>
      </c>
      <c r="BJ2078" s="5" t="s">
        <v>3185</v>
      </c>
    </row>
    <row r="2079" spans="1:75" hidden="1" outlineLevel="1">
      <c r="A2079" t="s">
        <v>2948</v>
      </c>
      <c r="B2079" t="s">
        <v>1623</v>
      </c>
      <c r="C2079" s="1">
        <f t="shared" si="848"/>
        <v>1023</v>
      </c>
      <c r="D2079" s="5">
        <f>IF(N2079&gt;0, RANK(N2079,(N2079:P2079,Q2079:AE2079)),0)</f>
        <v>2</v>
      </c>
      <c r="E2079" s="5">
        <f>IF(O2079&gt;0,RANK(O2079,(N2079:P2079,Q2079:AE2079)),0)</f>
        <v>1</v>
      </c>
      <c r="F2079" s="5">
        <f>IF(P2079&gt;0,RANK(P2079,(N2079:P2079,Q2079:AE2079)),0)</f>
        <v>0</v>
      </c>
      <c r="G2079" s="131">
        <f t="shared" si="846"/>
        <v>539</v>
      </c>
      <c r="H2079" s="136">
        <f t="shared" si="847"/>
        <v>0.5268817204301075</v>
      </c>
      <c r="I2079" s="2"/>
      <c r="J2079" s="2">
        <f t="shared" si="849"/>
        <v>0.22482893450635386</v>
      </c>
      <c r="K2079" s="2">
        <f t="shared" si="850"/>
        <v>0.75171065493646139</v>
      </c>
      <c r="L2079" s="2">
        <f t="shared" si="851"/>
        <v>0</v>
      </c>
      <c r="M2079" s="2">
        <f t="shared" si="852"/>
        <v>2.346041055718473E-2</v>
      </c>
      <c r="N2079" s="63">
        <v>230</v>
      </c>
      <c r="O2079" s="63">
        <v>769</v>
      </c>
      <c r="P2079" s="63"/>
      <c r="Q2079" s="63">
        <v>13</v>
      </c>
      <c r="R2079" s="63">
        <v>3</v>
      </c>
      <c r="S2079" s="63">
        <v>4</v>
      </c>
      <c r="T2079" s="63"/>
      <c r="U2079" s="63"/>
      <c r="V2079" s="63"/>
      <c r="W2079" s="63">
        <v>4</v>
      </c>
      <c r="X2079" s="63"/>
      <c r="Y2079" s="63"/>
      <c r="Z2079" s="63"/>
      <c r="AA2079" s="63"/>
      <c r="AB2079" s="63"/>
      <c r="AC2079" s="63"/>
      <c r="AD2079" s="63"/>
      <c r="AE2079" s="63"/>
      <c r="AF2079" s="63"/>
      <c r="AG2079" s="63"/>
      <c r="AH2079" s="63"/>
      <c r="AI2079" s="63"/>
      <c r="AJ2079" s="63"/>
      <c r="AK2079" s="63"/>
      <c r="AL2079" s="63"/>
      <c r="AM2079" s="63"/>
      <c r="AN2079" s="63"/>
      <c r="AO2079" s="63"/>
      <c r="AP2079" s="63"/>
      <c r="AQ2079" s="63"/>
      <c r="AS2079" s="5">
        <f>IF(Q2079&gt;0,RANK(Q2079,(N2079:P2079,Q2079:AE2079)),0)</f>
        <v>3</v>
      </c>
      <c r="AT2079" s="5">
        <f>IF(R2079&gt;0,RANK(R2079,(N2079:P2079,Q2079:AE2079)),0)</f>
        <v>6</v>
      </c>
      <c r="AU2079" s="5">
        <f>IF(T2079&gt;0,RANK(T2079,(N2079:P2079,Q2079:AE2079)),0)</f>
        <v>0</v>
      </c>
      <c r="AV2079" s="5">
        <f>IF(S2079&gt;0,RANK(S2079,(N2079:P2079,Q2079:AE2079)),0)</f>
        <v>4</v>
      </c>
      <c r="AW2079" s="2">
        <f t="shared" si="853"/>
        <v>1.2707722385141741E-2</v>
      </c>
      <c r="AX2079" s="2">
        <f t="shared" si="854"/>
        <v>2.9325513196480938E-3</v>
      </c>
      <c r="AY2079" s="2">
        <f t="shared" si="855"/>
        <v>0</v>
      </c>
      <c r="AZ2079" s="2">
        <f t="shared" si="856"/>
        <v>3.9100684261974585E-3</v>
      </c>
      <c r="BB2079" t="s">
        <v>2948</v>
      </c>
      <c r="BC2079" t="s">
        <v>1623</v>
      </c>
      <c r="BD2079">
        <v>1</v>
      </c>
      <c r="BF2079" s="111">
        <v>38</v>
      </c>
      <c r="BG2079" s="113">
        <v>13</v>
      </c>
      <c r="BH2079" s="117">
        <f t="shared" si="836"/>
        <v>38013</v>
      </c>
      <c r="BJ2079" s="5" t="s">
        <v>3185</v>
      </c>
    </row>
    <row r="2080" spans="1:75" hidden="1" outlineLevel="1">
      <c r="A2080" t="s">
        <v>364</v>
      </c>
      <c r="B2080" t="s">
        <v>1623</v>
      </c>
      <c r="C2080" s="1">
        <f t="shared" si="848"/>
        <v>43387</v>
      </c>
      <c r="D2080" s="5">
        <f>IF(N2080&gt;0, RANK(N2080,(N2080:P2080,Q2080:AE2080)),0)</f>
        <v>2</v>
      </c>
      <c r="E2080" s="5">
        <f>IF(O2080&gt;0,RANK(O2080,(N2080:P2080,Q2080:AE2080)),0)</f>
        <v>1</v>
      </c>
      <c r="F2080" s="5">
        <f>IF(P2080&gt;0,RANK(P2080,(N2080:P2080,Q2080:AE2080)),0)</f>
        <v>0</v>
      </c>
      <c r="G2080" s="131">
        <f t="shared" si="846"/>
        <v>13829</v>
      </c>
      <c r="H2080" s="136">
        <f t="shared" si="847"/>
        <v>0.31873602692050612</v>
      </c>
      <c r="I2080" s="2"/>
      <c r="J2080" s="2">
        <f t="shared" si="849"/>
        <v>0.32548920183465091</v>
      </c>
      <c r="K2080" s="2">
        <f t="shared" si="850"/>
        <v>0.64422522875515709</v>
      </c>
      <c r="L2080" s="2">
        <f t="shared" si="851"/>
        <v>0</v>
      </c>
      <c r="M2080" s="2">
        <f t="shared" si="852"/>
        <v>3.0285569410192004E-2</v>
      </c>
      <c r="N2080" s="63">
        <v>14122</v>
      </c>
      <c r="O2080" s="63">
        <v>27951</v>
      </c>
      <c r="P2080" s="63"/>
      <c r="Q2080" s="63">
        <v>704</v>
      </c>
      <c r="R2080" s="63">
        <v>202</v>
      </c>
      <c r="S2080" s="63">
        <v>134</v>
      </c>
      <c r="T2080" s="63"/>
      <c r="U2080" s="63"/>
      <c r="V2080" s="63"/>
      <c r="W2080" s="63">
        <v>274</v>
      </c>
      <c r="X2080" s="63"/>
      <c r="Y2080" s="63"/>
      <c r="Z2080" s="63"/>
      <c r="AA2080" s="63"/>
      <c r="AB2080" s="63"/>
      <c r="AC2080" s="63"/>
      <c r="AD2080" s="63"/>
      <c r="AE2080" s="63"/>
      <c r="AF2080" s="63"/>
      <c r="AG2080" s="63"/>
      <c r="AH2080" s="63"/>
      <c r="AI2080" s="63"/>
      <c r="AJ2080" s="63"/>
      <c r="AK2080" s="63"/>
      <c r="AL2080" s="63"/>
      <c r="AM2080" s="63"/>
      <c r="AN2080" s="63"/>
      <c r="AO2080" s="63"/>
      <c r="AP2080" s="63"/>
      <c r="AQ2080" s="63"/>
      <c r="AS2080" s="5">
        <f>IF(Q2080&gt;0,RANK(Q2080,(N2080:P2080,Q2080:AE2080)),0)</f>
        <v>3</v>
      </c>
      <c r="AT2080" s="5">
        <f>IF(R2080&gt;0,RANK(R2080,(N2080:P2080,Q2080:AE2080)),0)</f>
        <v>5</v>
      </c>
      <c r="AU2080" s="5">
        <f>IF(T2080&gt;0,RANK(T2080,(N2080:P2080,Q2080:AE2080)),0)</f>
        <v>0</v>
      </c>
      <c r="AV2080" s="5">
        <f>IF(S2080&gt;0,RANK(S2080,(N2080:P2080,Q2080:AE2080)),0)</f>
        <v>6</v>
      </c>
      <c r="AW2080" s="2">
        <f t="shared" si="853"/>
        <v>1.622605849678475E-2</v>
      </c>
      <c r="AX2080" s="2">
        <f t="shared" si="854"/>
        <v>4.6557724664069884E-3</v>
      </c>
      <c r="AY2080" s="2">
        <f t="shared" si="855"/>
        <v>0</v>
      </c>
      <c r="AZ2080" s="2">
        <f t="shared" si="856"/>
        <v>3.0884827252402793E-3</v>
      </c>
      <c r="BB2080" t="s">
        <v>364</v>
      </c>
      <c r="BC2080" t="s">
        <v>1623</v>
      </c>
      <c r="BD2080">
        <v>1</v>
      </c>
      <c r="BF2080" s="111">
        <v>38</v>
      </c>
      <c r="BG2080" s="113">
        <v>15</v>
      </c>
      <c r="BH2080" s="117">
        <f t="shared" si="836"/>
        <v>38015</v>
      </c>
      <c r="BJ2080" s="5" t="s">
        <v>3185</v>
      </c>
    </row>
    <row r="2081" spans="1:62" hidden="1" outlineLevel="1">
      <c r="A2081" t="s">
        <v>342</v>
      </c>
      <c r="B2081" t="s">
        <v>1623</v>
      </c>
      <c r="C2081" s="1">
        <f t="shared" si="848"/>
        <v>73855</v>
      </c>
      <c r="D2081" s="5">
        <f>IF(N2081&gt;0, RANK(N2081,(N2081:P2081,Q2081:AE2081)),0)</f>
        <v>2</v>
      </c>
      <c r="E2081" s="5">
        <f>IF(O2081&gt;0,RANK(O2081,(N2081:P2081,Q2081:AE2081)),0)</f>
        <v>1</v>
      </c>
      <c r="F2081" s="5">
        <f>IF(P2081&gt;0,RANK(P2081,(N2081:P2081,Q2081:AE2081)),0)</f>
        <v>0</v>
      </c>
      <c r="G2081" s="131">
        <f t="shared" si="846"/>
        <v>2143</v>
      </c>
      <c r="H2081" s="136">
        <f t="shared" si="847"/>
        <v>2.9016315753841986E-2</v>
      </c>
      <c r="I2081" s="2"/>
      <c r="J2081" s="2">
        <f t="shared" si="849"/>
        <v>0.47000203100670235</v>
      </c>
      <c r="K2081" s="2">
        <f t="shared" si="850"/>
        <v>0.4990183467605443</v>
      </c>
      <c r="L2081" s="2">
        <f t="shared" si="851"/>
        <v>0</v>
      </c>
      <c r="M2081" s="2">
        <f t="shared" si="852"/>
        <v>3.0979622232753357E-2</v>
      </c>
      <c r="N2081" s="63">
        <v>34712</v>
      </c>
      <c r="O2081" s="63">
        <v>36855</v>
      </c>
      <c r="P2081" s="63"/>
      <c r="Q2081" s="63">
        <v>1316</v>
      </c>
      <c r="R2081" s="63">
        <v>346</v>
      </c>
      <c r="S2081" s="63">
        <v>196</v>
      </c>
      <c r="T2081" s="63"/>
      <c r="U2081" s="63"/>
      <c r="V2081" s="63"/>
      <c r="W2081" s="63">
        <v>430</v>
      </c>
      <c r="X2081" s="63"/>
      <c r="Y2081" s="63"/>
      <c r="Z2081" s="63"/>
      <c r="AA2081" s="63"/>
      <c r="AB2081" s="63"/>
      <c r="AC2081" s="63"/>
      <c r="AD2081" s="63"/>
      <c r="AE2081" s="63"/>
      <c r="AF2081" s="63"/>
      <c r="AG2081" s="63"/>
      <c r="AH2081" s="63"/>
      <c r="AI2081" s="63"/>
      <c r="AJ2081" s="63"/>
      <c r="AK2081" s="63"/>
      <c r="AL2081" s="63"/>
      <c r="AM2081" s="63"/>
      <c r="AN2081" s="63"/>
      <c r="AO2081" s="63"/>
      <c r="AP2081" s="63"/>
      <c r="AQ2081" s="63"/>
      <c r="AS2081" s="5">
        <f>IF(Q2081&gt;0,RANK(Q2081,(N2081:P2081,Q2081:AE2081)),0)</f>
        <v>3</v>
      </c>
      <c r="AT2081" s="5">
        <f>IF(R2081&gt;0,RANK(R2081,(N2081:P2081,Q2081:AE2081)),0)</f>
        <v>5</v>
      </c>
      <c r="AU2081" s="5">
        <f>IF(T2081&gt;0,RANK(T2081,(N2081:P2081,Q2081:AE2081)),0)</f>
        <v>0</v>
      </c>
      <c r="AV2081" s="5">
        <f>IF(S2081&gt;0,RANK(S2081,(N2081:P2081,Q2081:AE2081)),0)</f>
        <v>6</v>
      </c>
      <c r="AW2081" s="2">
        <f t="shared" si="853"/>
        <v>1.7818698801706046E-2</v>
      </c>
      <c r="AX2081" s="2">
        <f t="shared" si="854"/>
        <v>4.6848554600230179E-3</v>
      </c>
      <c r="AY2081" s="2">
        <f t="shared" si="855"/>
        <v>0</v>
      </c>
      <c r="AZ2081" s="2">
        <f t="shared" si="856"/>
        <v>2.6538487577009006E-3</v>
      </c>
      <c r="BB2081" t="s">
        <v>342</v>
      </c>
      <c r="BC2081" t="s">
        <v>1623</v>
      </c>
      <c r="BD2081">
        <v>1</v>
      </c>
      <c r="BF2081" s="111">
        <v>38</v>
      </c>
      <c r="BG2081" s="113">
        <v>17</v>
      </c>
      <c r="BH2081" s="117">
        <f t="shared" si="836"/>
        <v>38017</v>
      </c>
      <c r="BJ2081" s="5" t="s">
        <v>3185</v>
      </c>
    </row>
    <row r="2082" spans="1:62" hidden="1" outlineLevel="1">
      <c r="A2082" t="s">
        <v>2095</v>
      </c>
      <c r="B2082" t="s">
        <v>1623</v>
      </c>
      <c r="C2082" s="1">
        <f t="shared" si="848"/>
        <v>2069</v>
      </c>
      <c r="D2082" s="5">
        <f>IF(N2082&gt;0, RANK(N2082,(N2082:P2082,Q2082:AE2082)),0)</f>
        <v>2</v>
      </c>
      <c r="E2082" s="5">
        <f>IF(O2082&gt;0,RANK(O2082,(N2082:P2082,Q2082:AE2082)),0)</f>
        <v>1</v>
      </c>
      <c r="F2082" s="5">
        <f>IF(P2082&gt;0,RANK(P2082,(N2082:P2082,Q2082:AE2082)),0)</f>
        <v>0</v>
      </c>
      <c r="G2082" s="131">
        <f t="shared" si="846"/>
        <v>377</v>
      </c>
      <c r="H2082" s="136">
        <f t="shared" si="847"/>
        <v>0.18221362977283712</v>
      </c>
      <c r="I2082" s="2"/>
      <c r="J2082" s="2">
        <f t="shared" si="849"/>
        <v>0.39536007733204448</v>
      </c>
      <c r="K2082" s="2">
        <f t="shared" si="850"/>
        <v>0.57757370710488154</v>
      </c>
      <c r="L2082" s="2">
        <f t="shared" si="851"/>
        <v>0</v>
      </c>
      <c r="M2082" s="2">
        <f t="shared" si="852"/>
        <v>2.7066215563073981E-2</v>
      </c>
      <c r="N2082" s="63">
        <v>818</v>
      </c>
      <c r="O2082" s="63">
        <v>1195</v>
      </c>
      <c r="P2082" s="63"/>
      <c r="Q2082" s="63">
        <v>24</v>
      </c>
      <c r="R2082" s="63">
        <v>9</v>
      </c>
      <c r="S2082" s="63">
        <v>12</v>
      </c>
      <c r="T2082" s="63"/>
      <c r="U2082" s="63"/>
      <c r="V2082" s="63"/>
      <c r="W2082" s="63">
        <v>11</v>
      </c>
      <c r="X2082" s="63"/>
      <c r="Y2082" s="63"/>
      <c r="Z2082" s="63"/>
      <c r="AA2082" s="63"/>
      <c r="AB2082" s="63"/>
      <c r="AC2082" s="63"/>
      <c r="AD2082" s="63"/>
      <c r="AE2082" s="63"/>
      <c r="AF2082" s="63"/>
      <c r="AG2082" s="63"/>
      <c r="AH2082" s="63"/>
      <c r="AI2082" s="63"/>
      <c r="AJ2082" s="63"/>
      <c r="AK2082" s="63"/>
      <c r="AL2082" s="63"/>
      <c r="AM2082" s="63"/>
      <c r="AN2082" s="63"/>
      <c r="AO2082" s="63"/>
      <c r="AP2082" s="63"/>
      <c r="AQ2082" s="63"/>
      <c r="AS2082" s="5">
        <f>IF(Q2082&gt;0,RANK(Q2082,(N2082:P2082,Q2082:AE2082)),0)</f>
        <v>3</v>
      </c>
      <c r="AT2082" s="5">
        <f>IF(R2082&gt;0,RANK(R2082,(N2082:P2082,Q2082:AE2082)),0)</f>
        <v>6</v>
      </c>
      <c r="AU2082" s="5">
        <f>IF(T2082&gt;0,RANK(T2082,(N2082:P2082,Q2082:AE2082)),0)</f>
        <v>0</v>
      </c>
      <c r="AV2082" s="5">
        <f>IF(S2082&gt;0,RANK(S2082,(N2082:P2082,Q2082:AE2082)),0)</f>
        <v>4</v>
      </c>
      <c r="AW2082" s="2">
        <f t="shared" si="853"/>
        <v>1.1599806669888834E-2</v>
      </c>
      <c r="AX2082" s="2">
        <f t="shared" si="854"/>
        <v>4.3499275012083135E-3</v>
      </c>
      <c r="AY2082" s="2">
        <f t="shared" si="855"/>
        <v>0</v>
      </c>
      <c r="AZ2082" s="2">
        <f t="shared" si="856"/>
        <v>5.7999033349444172E-3</v>
      </c>
      <c r="BB2082" t="s">
        <v>2095</v>
      </c>
      <c r="BC2082" t="s">
        <v>1623</v>
      </c>
      <c r="BD2082">
        <v>1</v>
      </c>
      <c r="BF2082" s="111">
        <v>38</v>
      </c>
      <c r="BG2082" s="113">
        <v>19</v>
      </c>
      <c r="BH2082" s="117">
        <f t="shared" si="836"/>
        <v>38019</v>
      </c>
      <c r="BJ2082" s="5" t="s">
        <v>3185</v>
      </c>
    </row>
    <row r="2083" spans="1:62" hidden="1" outlineLevel="1">
      <c r="A2083" t="s">
        <v>946</v>
      </c>
      <c r="B2083" t="s">
        <v>1623</v>
      </c>
      <c r="C2083" s="1">
        <f t="shared" si="848"/>
        <v>2535</v>
      </c>
      <c r="D2083" s="5">
        <f>IF(N2083&gt;0, RANK(N2083,(N2083:P2083,Q2083:AE2083)),0)</f>
        <v>2</v>
      </c>
      <c r="E2083" s="5">
        <f>IF(O2083&gt;0,RANK(O2083,(N2083:P2083,Q2083:AE2083)),0)</f>
        <v>1</v>
      </c>
      <c r="F2083" s="5">
        <f>IF(P2083&gt;0,RANK(P2083,(N2083:P2083,Q2083:AE2083)),0)</f>
        <v>0</v>
      </c>
      <c r="G2083" s="131">
        <f t="shared" si="846"/>
        <v>757</v>
      </c>
      <c r="H2083" s="136">
        <f t="shared" si="847"/>
        <v>0.29861932938856017</v>
      </c>
      <c r="I2083" s="2"/>
      <c r="J2083" s="2">
        <f t="shared" si="849"/>
        <v>0.33648915187376727</v>
      </c>
      <c r="K2083" s="2">
        <f t="shared" si="850"/>
        <v>0.63510848126232744</v>
      </c>
      <c r="L2083" s="2">
        <f t="shared" si="851"/>
        <v>0</v>
      </c>
      <c r="M2083" s="2">
        <f t="shared" si="852"/>
        <v>2.8402366863905293E-2</v>
      </c>
      <c r="N2083" s="63">
        <v>853</v>
      </c>
      <c r="O2083" s="63">
        <v>1610</v>
      </c>
      <c r="P2083" s="63"/>
      <c r="Q2083" s="63">
        <v>38</v>
      </c>
      <c r="R2083" s="63">
        <v>8</v>
      </c>
      <c r="S2083" s="63">
        <v>17</v>
      </c>
      <c r="T2083" s="63"/>
      <c r="U2083" s="63"/>
      <c r="V2083" s="63"/>
      <c r="W2083" s="63">
        <v>9</v>
      </c>
      <c r="X2083" s="63"/>
      <c r="Y2083" s="63"/>
      <c r="Z2083" s="63"/>
      <c r="AA2083" s="63"/>
      <c r="AB2083" s="63"/>
      <c r="AC2083" s="63"/>
      <c r="AD2083" s="63"/>
      <c r="AE2083" s="63"/>
      <c r="AF2083" s="63"/>
      <c r="AG2083" s="63"/>
      <c r="AH2083" s="63"/>
      <c r="AI2083" s="63"/>
      <c r="AJ2083" s="63"/>
      <c r="AK2083" s="63"/>
      <c r="AL2083" s="63"/>
      <c r="AM2083" s="63"/>
      <c r="AN2083" s="63"/>
      <c r="AO2083" s="63"/>
      <c r="AP2083" s="63"/>
      <c r="AQ2083" s="63"/>
      <c r="AS2083" s="5">
        <f>IF(Q2083&gt;0,RANK(Q2083,(N2083:P2083,Q2083:AE2083)),0)</f>
        <v>3</v>
      </c>
      <c r="AT2083" s="5">
        <f>IF(R2083&gt;0,RANK(R2083,(N2083:P2083,Q2083:AE2083)),0)</f>
        <v>6</v>
      </c>
      <c r="AU2083" s="5">
        <f>IF(T2083&gt;0,RANK(T2083,(N2083:P2083,Q2083:AE2083)),0)</f>
        <v>0</v>
      </c>
      <c r="AV2083" s="5">
        <f>IF(S2083&gt;0,RANK(S2083,(N2083:P2083,Q2083:AE2083)),0)</f>
        <v>4</v>
      </c>
      <c r="AW2083" s="2">
        <f t="shared" si="853"/>
        <v>1.4990138067061143E-2</v>
      </c>
      <c r="AX2083" s="2">
        <f t="shared" si="854"/>
        <v>3.1558185404339249E-3</v>
      </c>
      <c r="AY2083" s="2">
        <f t="shared" si="855"/>
        <v>0</v>
      </c>
      <c r="AZ2083" s="2">
        <f t="shared" si="856"/>
        <v>6.7061143984220905E-3</v>
      </c>
      <c r="BB2083" t="s">
        <v>946</v>
      </c>
      <c r="BC2083" t="s">
        <v>1623</v>
      </c>
      <c r="BD2083">
        <v>1</v>
      </c>
      <c r="BF2083" s="111">
        <v>38</v>
      </c>
      <c r="BG2083" s="113">
        <v>21</v>
      </c>
      <c r="BH2083" s="117">
        <f t="shared" si="836"/>
        <v>38021</v>
      </c>
      <c r="BJ2083" s="5" t="s">
        <v>3185</v>
      </c>
    </row>
    <row r="2084" spans="1:62" hidden="1" outlineLevel="1">
      <c r="A2084" t="s">
        <v>82</v>
      </c>
      <c r="B2084" t="s">
        <v>1623</v>
      </c>
      <c r="C2084" s="1">
        <f t="shared" si="848"/>
        <v>1162</v>
      </c>
      <c r="D2084" s="5">
        <f>IF(N2084&gt;0, RANK(N2084,(N2084:P2084,Q2084:AE2084)),0)</f>
        <v>2</v>
      </c>
      <c r="E2084" s="5">
        <f>IF(O2084&gt;0,RANK(O2084,(N2084:P2084,Q2084:AE2084)),0)</f>
        <v>1</v>
      </c>
      <c r="F2084" s="5">
        <f>IF(P2084&gt;0,RANK(P2084,(N2084:P2084,Q2084:AE2084)),0)</f>
        <v>0</v>
      </c>
      <c r="G2084" s="131">
        <f t="shared" si="846"/>
        <v>348</v>
      </c>
      <c r="H2084" s="136">
        <f t="shared" si="847"/>
        <v>0.29948364888123924</v>
      </c>
      <c r="I2084" s="2"/>
      <c r="J2084" s="2">
        <f t="shared" si="849"/>
        <v>0.33132530120481929</v>
      </c>
      <c r="K2084" s="2">
        <f t="shared" si="850"/>
        <v>0.63080895008605853</v>
      </c>
      <c r="L2084" s="2">
        <f t="shared" si="851"/>
        <v>0</v>
      </c>
      <c r="M2084" s="2">
        <f t="shared" si="852"/>
        <v>3.7865748709122182E-2</v>
      </c>
      <c r="N2084" s="63">
        <v>385</v>
      </c>
      <c r="O2084" s="63">
        <v>733</v>
      </c>
      <c r="P2084" s="63"/>
      <c r="Q2084" s="63">
        <v>21</v>
      </c>
      <c r="R2084" s="63">
        <v>7</v>
      </c>
      <c r="S2084" s="63">
        <v>10</v>
      </c>
      <c r="T2084" s="63"/>
      <c r="U2084" s="63"/>
      <c r="V2084" s="63"/>
      <c r="W2084" s="63">
        <v>6</v>
      </c>
      <c r="X2084" s="63"/>
      <c r="Y2084" s="63"/>
      <c r="Z2084" s="63"/>
      <c r="AA2084" s="63"/>
      <c r="AB2084" s="63"/>
      <c r="AC2084" s="63"/>
      <c r="AD2084" s="63"/>
      <c r="AE2084" s="63"/>
      <c r="AF2084" s="63"/>
      <c r="AG2084" s="63"/>
      <c r="AH2084" s="63"/>
      <c r="AI2084" s="63"/>
      <c r="AJ2084" s="63"/>
      <c r="AK2084" s="63"/>
      <c r="AL2084" s="63"/>
      <c r="AM2084" s="63"/>
      <c r="AN2084" s="63"/>
      <c r="AO2084" s="63"/>
      <c r="AP2084" s="63"/>
      <c r="AQ2084" s="63"/>
      <c r="AS2084" s="5">
        <f>IF(Q2084&gt;0,RANK(Q2084,(N2084:P2084,Q2084:AE2084)),0)</f>
        <v>3</v>
      </c>
      <c r="AT2084" s="5">
        <f>IF(R2084&gt;0,RANK(R2084,(N2084:P2084,Q2084:AE2084)),0)</f>
        <v>5</v>
      </c>
      <c r="AU2084" s="5">
        <f>IF(T2084&gt;0,RANK(T2084,(N2084:P2084,Q2084:AE2084)),0)</f>
        <v>0</v>
      </c>
      <c r="AV2084" s="5">
        <f>IF(S2084&gt;0,RANK(S2084,(N2084:P2084,Q2084:AE2084)),0)</f>
        <v>4</v>
      </c>
      <c r="AW2084" s="2">
        <f t="shared" si="853"/>
        <v>1.8072289156626505E-2</v>
      </c>
      <c r="AX2084" s="2">
        <f t="shared" si="854"/>
        <v>6.024096385542169E-3</v>
      </c>
      <c r="AY2084" s="2">
        <f t="shared" si="855"/>
        <v>0</v>
      </c>
      <c r="AZ2084" s="2">
        <f t="shared" si="856"/>
        <v>8.6058519793459545E-3</v>
      </c>
      <c r="BB2084" t="s">
        <v>82</v>
      </c>
      <c r="BC2084" t="s">
        <v>1623</v>
      </c>
      <c r="BD2084">
        <v>1</v>
      </c>
      <c r="BF2084" s="111">
        <v>38</v>
      </c>
      <c r="BG2084" s="113">
        <v>23</v>
      </c>
      <c r="BH2084" s="117">
        <f t="shared" si="836"/>
        <v>38023</v>
      </c>
      <c r="BJ2084" s="5" t="s">
        <v>3185</v>
      </c>
    </row>
    <row r="2085" spans="1:62" hidden="1" outlineLevel="1">
      <c r="A2085" t="s">
        <v>541</v>
      </c>
      <c r="B2085" t="s">
        <v>1623</v>
      </c>
      <c r="C2085" s="1">
        <f t="shared" si="848"/>
        <v>2034</v>
      </c>
      <c r="D2085" s="5">
        <f>IF(N2085&gt;0, RANK(N2085,(N2085:P2085,Q2085:AE2085)),0)</f>
        <v>2</v>
      </c>
      <c r="E2085" s="5">
        <f>IF(O2085&gt;0,RANK(O2085,(N2085:P2085,Q2085:AE2085)),0)</f>
        <v>1</v>
      </c>
      <c r="F2085" s="5">
        <f>IF(P2085&gt;0,RANK(P2085,(N2085:P2085,Q2085:AE2085)),0)</f>
        <v>0</v>
      </c>
      <c r="G2085" s="131">
        <f t="shared" si="846"/>
        <v>998</v>
      </c>
      <c r="H2085" s="136">
        <f t="shared" si="847"/>
        <v>0.49065880039331367</v>
      </c>
      <c r="I2085" s="2"/>
      <c r="J2085" s="2">
        <f t="shared" si="849"/>
        <v>0.24975417895771879</v>
      </c>
      <c r="K2085" s="2">
        <f t="shared" si="850"/>
        <v>0.74041297935103245</v>
      </c>
      <c r="L2085" s="2">
        <f t="shared" si="851"/>
        <v>0</v>
      </c>
      <c r="M2085" s="2">
        <f t="shared" si="852"/>
        <v>9.8328416912487615E-3</v>
      </c>
      <c r="N2085" s="63">
        <v>508</v>
      </c>
      <c r="O2085" s="63">
        <v>1506</v>
      </c>
      <c r="P2085" s="63"/>
      <c r="Q2085" s="63">
        <v>6</v>
      </c>
      <c r="R2085" s="63">
        <v>5</v>
      </c>
      <c r="S2085" s="63">
        <v>4</v>
      </c>
      <c r="T2085" s="63"/>
      <c r="U2085" s="63"/>
      <c r="V2085" s="63"/>
      <c r="W2085" s="63">
        <v>5</v>
      </c>
      <c r="X2085" s="63"/>
      <c r="Y2085" s="63"/>
      <c r="Z2085" s="63"/>
      <c r="AA2085" s="63"/>
      <c r="AB2085" s="63"/>
      <c r="AC2085" s="63"/>
      <c r="AD2085" s="63"/>
      <c r="AE2085" s="63"/>
      <c r="AF2085" s="63"/>
      <c r="AG2085" s="63"/>
      <c r="AH2085" s="63"/>
      <c r="AI2085" s="63"/>
      <c r="AJ2085" s="63"/>
      <c r="AK2085" s="63"/>
      <c r="AL2085" s="63"/>
      <c r="AM2085" s="63"/>
      <c r="AN2085" s="63"/>
      <c r="AO2085" s="63"/>
      <c r="AP2085" s="63"/>
      <c r="AQ2085" s="63"/>
      <c r="AS2085" s="5">
        <f>IF(Q2085&gt;0,RANK(Q2085,(N2085:P2085,Q2085:AE2085)),0)</f>
        <v>3</v>
      </c>
      <c r="AT2085" s="5">
        <f>IF(R2085&gt;0,RANK(R2085,(N2085:P2085,Q2085:AE2085)),0)</f>
        <v>4</v>
      </c>
      <c r="AU2085" s="5">
        <f>IF(T2085&gt;0,RANK(T2085,(N2085:P2085,Q2085:AE2085)),0)</f>
        <v>0</v>
      </c>
      <c r="AV2085" s="5">
        <f>IF(S2085&gt;0,RANK(S2085,(N2085:P2085,Q2085:AE2085)),0)</f>
        <v>6</v>
      </c>
      <c r="AW2085" s="2">
        <f t="shared" si="853"/>
        <v>2.9498525073746312E-3</v>
      </c>
      <c r="AX2085" s="2">
        <f t="shared" si="854"/>
        <v>2.4582104228121925E-3</v>
      </c>
      <c r="AY2085" s="2">
        <f t="shared" si="855"/>
        <v>0</v>
      </c>
      <c r="AZ2085" s="2">
        <f t="shared" si="856"/>
        <v>1.9665683382497543E-3</v>
      </c>
      <c r="BB2085" t="s">
        <v>541</v>
      </c>
      <c r="BC2085" t="s">
        <v>1623</v>
      </c>
      <c r="BD2085">
        <v>1</v>
      </c>
      <c r="BF2085" s="111">
        <v>38</v>
      </c>
      <c r="BG2085" s="113">
        <v>25</v>
      </c>
      <c r="BH2085" s="117">
        <f t="shared" si="836"/>
        <v>38025</v>
      </c>
      <c r="BJ2085" s="5" t="s">
        <v>3185</v>
      </c>
    </row>
    <row r="2086" spans="1:62" hidden="1" outlineLevel="1">
      <c r="A2086" t="s">
        <v>2916</v>
      </c>
      <c r="B2086" t="s">
        <v>1623</v>
      </c>
      <c r="C2086" s="1">
        <f t="shared" si="848"/>
        <v>1157</v>
      </c>
      <c r="D2086" s="5">
        <f>IF(N2086&gt;0, RANK(N2086,(N2086:P2086,Q2086:AE2086)),0)</f>
        <v>2</v>
      </c>
      <c r="E2086" s="5">
        <f>IF(O2086&gt;0,RANK(O2086,(N2086:P2086,Q2086:AE2086)),0)</f>
        <v>1</v>
      </c>
      <c r="F2086" s="5">
        <f>IF(P2086&gt;0,RANK(P2086,(N2086:P2086,Q2086:AE2086)),0)</f>
        <v>0</v>
      </c>
      <c r="G2086" s="131">
        <f t="shared" si="846"/>
        <v>148</v>
      </c>
      <c r="H2086" s="136">
        <f t="shared" si="847"/>
        <v>0.12791702679343128</v>
      </c>
      <c r="I2086" s="2"/>
      <c r="J2086" s="2">
        <f t="shared" si="849"/>
        <v>0.42005185825410546</v>
      </c>
      <c r="K2086" s="2">
        <f t="shared" si="850"/>
        <v>0.54796888504753671</v>
      </c>
      <c r="L2086" s="2">
        <f t="shared" si="851"/>
        <v>0</v>
      </c>
      <c r="M2086" s="2">
        <f t="shared" si="852"/>
        <v>3.1979256698357772E-2</v>
      </c>
      <c r="N2086" s="63">
        <v>486</v>
      </c>
      <c r="O2086" s="63">
        <v>634</v>
      </c>
      <c r="P2086" s="63"/>
      <c r="Q2086" s="63">
        <v>24</v>
      </c>
      <c r="R2086" s="63">
        <v>6</v>
      </c>
      <c r="S2086" s="63">
        <v>2</v>
      </c>
      <c r="T2086" s="63"/>
      <c r="U2086" s="63"/>
      <c r="V2086" s="63"/>
      <c r="W2086" s="63">
        <v>5</v>
      </c>
      <c r="X2086" s="63"/>
      <c r="Y2086" s="63"/>
      <c r="Z2086" s="63"/>
      <c r="AA2086" s="63"/>
      <c r="AB2086" s="63"/>
      <c r="AC2086" s="63"/>
      <c r="AD2086" s="63"/>
      <c r="AE2086" s="63"/>
      <c r="AF2086" s="63"/>
      <c r="AG2086" s="63"/>
      <c r="AH2086" s="63"/>
      <c r="AI2086" s="63"/>
      <c r="AJ2086" s="63"/>
      <c r="AK2086" s="63"/>
      <c r="AL2086" s="63"/>
      <c r="AM2086" s="63"/>
      <c r="AN2086" s="63"/>
      <c r="AO2086" s="63"/>
      <c r="AP2086" s="63"/>
      <c r="AQ2086" s="63"/>
      <c r="AS2086" s="5">
        <f>IF(Q2086&gt;0,RANK(Q2086,(N2086:P2086,Q2086:AE2086)),0)</f>
        <v>3</v>
      </c>
      <c r="AT2086" s="5">
        <f>IF(R2086&gt;0,RANK(R2086,(N2086:P2086,Q2086:AE2086)),0)</f>
        <v>4</v>
      </c>
      <c r="AU2086" s="5">
        <f>IF(T2086&gt;0,RANK(T2086,(N2086:P2086,Q2086:AE2086)),0)</f>
        <v>0</v>
      </c>
      <c r="AV2086" s="5">
        <f>IF(S2086&gt;0,RANK(S2086,(N2086:P2086,Q2086:AE2086)),0)</f>
        <v>6</v>
      </c>
      <c r="AW2086" s="2">
        <f t="shared" si="853"/>
        <v>2.0743301642178046E-2</v>
      </c>
      <c r="AX2086" s="2">
        <f t="shared" si="854"/>
        <v>5.1858254105445114E-3</v>
      </c>
      <c r="AY2086" s="2">
        <f t="shared" si="855"/>
        <v>0</v>
      </c>
      <c r="AZ2086" s="2">
        <f t="shared" si="856"/>
        <v>1.7286084701815039E-3</v>
      </c>
      <c r="BB2086" t="s">
        <v>2916</v>
      </c>
      <c r="BC2086" t="s">
        <v>1623</v>
      </c>
      <c r="BD2086">
        <v>1</v>
      </c>
      <c r="BF2086" s="111">
        <v>38</v>
      </c>
      <c r="BG2086" s="113">
        <v>27</v>
      </c>
      <c r="BH2086" s="117">
        <f t="shared" si="836"/>
        <v>38027</v>
      </c>
      <c r="BJ2086" s="5" t="s">
        <v>3185</v>
      </c>
    </row>
    <row r="2087" spans="1:62" hidden="1" outlineLevel="1">
      <c r="A2087" t="s">
        <v>1352</v>
      </c>
      <c r="B2087" t="s">
        <v>1623</v>
      </c>
      <c r="C2087" s="1">
        <f t="shared" si="848"/>
        <v>1884</v>
      </c>
      <c r="D2087" s="5">
        <f>IF(N2087&gt;0, RANK(N2087,(N2087:P2087,Q2087:AE2087)),0)</f>
        <v>2</v>
      </c>
      <c r="E2087" s="5">
        <f>IF(O2087&gt;0,RANK(O2087,(N2087:P2087,Q2087:AE2087)),0)</f>
        <v>1</v>
      </c>
      <c r="F2087" s="5">
        <f>IF(P2087&gt;0,RANK(P2087,(N2087:P2087,Q2087:AE2087)),0)</f>
        <v>0</v>
      </c>
      <c r="G2087" s="131">
        <f t="shared" si="846"/>
        <v>1052</v>
      </c>
      <c r="H2087" s="136">
        <f t="shared" si="847"/>
        <v>0.55838641188959659</v>
      </c>
      <c r="I2087" s="2"/>
      <c r="J2087" s="2">
        <f t="shared" si="849"/>
        <v>0.20329087048832273</v>
      </c>
      <c r="K2087" s="2">
        <f t="shared" si="850"/>
        <v>0.76167728237791932</v>
      </c>
      <c r="L2087" s="2">
        <f t="shared" si="851"/>
        <v>0</v>
      </c>
      <c r="M2087" s="2">
        <f t="shared" si="852"/>
        <v>3.5031847133757954E-2</v>
      </c>
      <c r="N2087" s="63">
        <v>383</v>
      </c>
      <c r="O2087" s="63">
        <v>1435</v>
      </c>
      <c r="P2087" s="63"/>
      <c r="Q2087" s="63">
        <v>31</v>
      </c>
      <c r="R2087" s="63">
        <v>6</v>
      </c>
      <c r="S2087" s="63">
        <v>12</v>
      </c>
      <c r="T2087" s="63"/>
      <c r="U2087" s="63"/>
      <c r="V2087" s="63"/>
      <c r="W2087" s="63">
        <v>17</v>
      </c>
      <c r="X2087" s="63"/>
      <c r="Y2087" s="63"/>
      <c r="Z2087" s="63"/>
      <c r="AA2087" s="63"/>
      <c r="AB2087" s="63"/>
      <c r="AC2087" s="63"/>
      <c r="AD2087" s="63"/>
      <c r="AE2087" s="63"/>
      <c r="AF2087" s="63"/>
      <c r="AG2087" s="63"/>
      <c r="AH2087" s="63"/>
      <c r="AI2087" s="63"/>
      <c r="AJ2087" s="63"/>
      <c r="AK2087" s="63"/>
      <c r="AL2087" s="63"/>
      <c r="AM2087" s="63"/>
      <c r="AN2087" s="63"/>
      <c r="AO2087" s="63"/>
      <c r="AP2087" s="63"/>
      <c r="AQ2087" s="63"/>
      <c r="AS2087" s="5">
        <f>IF(Q2087&gt;0,RANK(Q2087,(N2087:P2087,Q2087:AE2087)),0)</f>
        <v>3</v>
      </c>
      <c r="AT2087" s="5">
        <f>IF(R2087&gt;0,RANK(R2087,(N2087:P2087,Q2087:AE2087)),0)</f>
        <v>6</v>
      </c>
      <c r="AU2087" s="5">
        <f>IF(T2087&gt;0,RANK(T2087,(N2087:P2087,Q2087:AE2087)),0)</f>
        <v>0</v>
      </c>
      <c r="AV2087" s="5">
        <f>IF(S2087&gt;0,RANK(S2087,(N2087:P2087,Q2087:AE2087)),0)</f>
        <v>5</v>
      </c>
      <c r="AW2087" s="2">
        <f t="shared" si="853"/>
        <v>1.6454352441613588E-2</v>
      </c>
      <c r="AX2087" s="2">
        <f t="shared" si="854"/>
        <v>3.1847133757961785E-3</v>
      </c>
      <c r="AY2087" s="2">
        <f t="shared" si="855"/>
        <v>0</v>
      </c>
      <c r="AZ2087" s="2">
        <f t="shared" si="856"/>
        <v>6.369426751592357E-3</v>
      </c>
      <c r="BB2087" t="s">
        <v>1352</v>
      </c>
      <c r="BC2087" t="s">
        <v>1623</v>
      </c>
      <c r="BD2087">
        <v>1</v>
      </c>
      <c r="BF2087" s="111">
        <v>38</v>
      </c>
      <c r="BG2087" s="113">
        <v>29</v>
      </c>
      <c r="BH2087" s="117">
        <f t="shared" si="836"/>
        <v>38029</v>
      </c>
      <c r="BJ2087" s="5" t="s">
        <v>3185</v>
      </c>
    </row>
    <row r="2088" spans="1:62" hidden="1" outlineLevel="1">
      <c r="A2088" t="s">
        <v>797</v>
      </c>
      <c r="B2088" t="s">
        <v>1623</v>
      </c>
      <c r="C2088" s="1">
        <f t="shared" si="848"/>
        <v>1682</v>
      </c>
      <c r="D2088" s="5">
        <f>IF(N2088&gt;0, RANK(N2088,(N2088:P2088,Q2088:AE2088)),0)</f>
        <v>2</v>
      </c>
      <c r="E2088" s="5">
        <f>IF(O2088&gt;0,RANK(O2088,(N2088:P2088,Q2088:AE2088)),0)</f>
        <v>1</v>
      </c>
      <c r="F2088" s="5">
        <f>IF(P2088&gt;0,RANK(P2088,(N2088:P2088,Q2088:AE2088)),0)</f>
        <v>0</v>
      </c>
      <c r="G2088" s="131">
        <f t="shared" si="846"/>
        <v>423</v>
      </c>
      <c r="H2088" s="136">
        <f t="shared" si="847"/>
        <v>0.25148632580261593</v>
      </c>
      <c r="I2088" s="2"/>
      <c r="J2088" s="2">
        <f t="shared" si="849"/>
        <v>0.36087990487514865</v>
      </c>
      <c r="K2088" s="2">
        <f t="shared" si="850"/>
        <v>0.61236623067776452</v>
      </c>
      <c r="L2088" s="2">
        <f t="shared" si="851"/>
        <v>0</v>
      </c>
      <c r="M2088" s="2">
        <f t="shared" si="852"/>
        <v>2.6753864447086828E-2</v>
      </c>
      <c r="N2088" s="63">
        <v>607</v>
      </c>
      <c r="O2088" s="63">
        <v>1030</v>
      </c>
      <c r="P2088" s="63"/>
      <c r="Q2088" s="63">
        <v>31</v>
      </c>
      <c r="R2088" s="63">
        <v>3</v>
      </c>
      <c r="S2088" s="63">
        <v>8</v>
      </c>
      <c r="T2088" s="63"/>
      <c r="U2088" s="63"/>
      <c r="V2088" s="63"/>
      <c r="W2088" s="63">
        <v>3</v>
      </c>
      <c r="X2088" s="63"/>
      <c r="Y2088" s="63"/>
      <c r="Z2088" s="63"/>
      <c r="AA2088" s="63"/>
      <c r="AB2088" s="63"/>
      <c r="AC2088" s="63"/>
      <c r="AD2088" s="63"/>
      <c r="AE2088" s="63"/>
      <c r="AF2088" s="63"/>
      <c r="AG2088" s="63"/>
      <c r="AH2088" s="63"/>
      <c r="AI2088" s="63"/>
      <c r="AJ2088" s="63"/>
      <c r="AK2088" s="63"/>
      <c r="AL2088" s="63"/>
      <c r="AM2088" s="63"/>
      <c r="AN2088" s="63"/>
      <c r="AO2088" s="63"/>
      <c r="AP2088" s="63"/>
      <c r="AQ2088" s="63"/>
      <c r="AS2088" s="5">
        <f>IF(Q2088&gt;0,RANK(Q2088,(N2088:P2088,Q2088:AE2088)),0)</f>
        <v>3</v>
      </c>
      <c r="AT2088" s="5">
        <f>IF(R2088&gt;0,RANK(R2088,(N2088:P2088,Q2088:AE2088)),0)</f>
        <v>5</v>
      </c>
      <c r="AU2088" s="5">
        <f>IF(T2088&gt;0,RANK(T2088,(N2088:P2088,Q2088:AE2088)),0)</f>
        <v>0</v>
      </c>
      <c r="AV2088" s="5">
        <f>IF(S2088&gt;0,RANK(S2088,(N2088:P2088,Q2088:AE2088)),0)</f>
        <v>4</v>
      </c>
      <c r="AW2088" s="2">
        <f t="shared" si="853"/>
        <v>1.8430439952437573E-2</v>
      </c>
      <c r="AX2088" s="2">
        <f t="shared" si="854"/>
        <v>1.7835909631391202E-3</v>
      </c>
      <c r="AY2088" s="2">
        <f t="shared" si="855"/>
        <v>0</v>
      </c>
      <c r="AZ2088" s="2">
        <f t="shared" si="856"/>
        <v>4.7562425683709865E-3</v>
      </c>
      <c r="BB2088" t="s">
        <v>797</v>
      </c>
      <c r="BC2088" t="s">
        <v>1623</v>
      </c>
      <c r="BD2088">
        <v>1</v>
      </c>
      <c r="BF2088" s="111">
        <v>38</v>
      </c>
      <c r="BG2088" s="113">
        <v>31</v>
      </c>
      <c r="BH2088" s="117">
        <f t="shared" si="836"/>
        <v>38031</v>
      </c>
      <c r="BJ2088" s="5" t="s">
        <v>3185</v>
      </c>
    </row>
    <row r="2089" spans="1:62" hidden="1" outlineLevel="1">
      <c r="A2089" t="s">
        <v>352</v>
      </c>
      <c r="B2089" t="s">
        <v>1623</v>
      </c>
      <c r="C2089" s="1">
        <f t="shared" si="848"/>
        <v>928</v>
      </c>
      <c r="D2089" s="5">
        <f>IF(N2089&gt;0, RANK(N2089,(N2089:P2089,Q2089:AE2089)),0)</f>
        <v>2</v>
      </c>
      <c r="E2089" s="5">
        <f>IF(O2089&gt;0,RANK(O2089,(N2089:P2089,Q2089:AE2089)),0)</f>
        <v>1</v>
      </c>
      <c r="F2089" s="5">
        <f>IF(P2089&gt;0,RANK(P2089,(N2089:P2089,Q2089:AE2089)),0)</f>
        <v>0</v>
      </c>
      <c r="G2089" s="131">
        <f t="shared" si="846"/>
        <v>580</v>
      </c>
      <c r="H2089" s="136">
        <f t="shared" si="847"/>
        <v>0.625</v>
      </c>
      <c r="I2089" s="2"/>
      <c r="J2089" s="2">
        <f t="shared" si="849"/>
        <v>0.17456896551724138</v>
      </c>
      <c r="K2089" s="2">
        <f t="shared" si="850"/>
        <v>0.79956896551724133</v>
      </c>
      <c r="L2089" s="2">
        <f t="shared" si="851"/>
        <v>0</v>
      </c>
      <c r="M2089" s="2">
        <f t="shared" si="852"/>
        <v>2.5862068965517349E-2</v>
      </c>
      <c r="N2089" s="63">
        <v>162</v>
      </c>
      <c r="O2089" s="63">
        <v>742</v>
      </c>
      <c r="P2089" s="63"/>
      <c r="Q2089" s="63">
        <v>18</v>
      </c>
      <c r="R2089" s="63">
        <v>1</v>
      </c>
      <c r="S2089" s="63">
        <v>4</v>
      </c>
      <c r="T2089" s="63"/>
      <c r="U2089" s="63"/>
      <c r="V2089" s="63"/>
      <c r="W2089" s="63">
        <v>1</v>
      </c>
      <c r="X2089" s="63"/>
      <c r="Y2089" s="63"/>
      <c r="Z2089" s="63"/>
      <c r="AA2089" s="63"/>
      <c r="AB2089" s="63"/>
      <c r="AC2089" s="63"/>
      <c r="AD2089" s="63"/>
      <c r="AE2089" s="63"/>
      <c r="AF2089" s="63"/>
      <c r="AG2089" s="63"/>
      <c r="AH2089" s="63"/>
      <c r="AI2089" s="63"/>
      <c r="AJ2089" s="63"/>
      <c r="AK2089" s="63"/>
      <c r="AL2089" s="63"/>
      <c r="AM2089" s="63"/>
      <c r="AN2089" s="63"/>
      <c r="AO2089" s="63"/>
      <c r="AP2089" s="63"/>
      <c r="AQ2089" s="63"/>
      <c r="AS2089" s="5">
        <f>IF(Q2089&gt;0,RANK(Q2089,(N2089:P2089,Q2089:AE2089)),0)</f>
        <v>3</v>
      </c>
      <c r="AT2089" s="5">
        <f>IF(R2089&gt;0,RANK(R2089,(N2089:P2089,Q2089:AE2089)),0)</f>
        <v>5</v>
      </c>
      <c r="AU2089" s="5">
        <f>IF(T2089&gt;0,RANK(T2089,(N2089:P2089,Q2089:AE2089)),0)</f>
        <v>0</v>
      </c>
      <c r="AV2089" s="5">
        <f>IF(S2089&gt;0,RANK(S2089,(N2089:P2089,Q2089:AE2089)),0)</f>
        <v>4</v>
      </c>
      <c r="AW2089" s="2">
        <f t="shared" si="853"/>
        <v>1.9396551724137932E-2</v>
      </c>
      <c r="AX2089" s="2">
        <f t="shared" si="854"/>
        <v>1.0775862068965517E-3</v>
      </c>
      <c r="AY2089" s="2">
        <f t="shared" si="855"/>
        <v>0</v>
      </c>
      <c r="AZ2089" s="2">
        <f t="shared" si="856"/>
        <v>4.3103448275862068E-3</v>
      </c>
      <c r="BB2089" t="s">
        <v>352</v>
      </c>
      <c r="BC2089" t="s">
        <v>1623</v>
      </c>
      <c r="BD2089">
        <v>1</v>
      </c>
      <c r="BF2089" s="111">
        <v>38</v>
      </c>
      <c r="BG2089" s="113">
        <v>33</v>
      </c>
      <c r="BH2089" s="117">
        <f t="shared" ref="BH2089:BH2152" si="857">1000*BF2089+BG2089</f>
        <v>38033</v>
      </c>
      <c r="BJ2089" s="5" t="s">
        <v>3185</v>
      </c>
    </row>
    <row r="2090" spans="1:62" hidden="1" outlineLevel="1">
      <c r="A2090" t="s">
        <v>1254</v>
      </c>
      <c r="B2090" t="s">
        <v>1623</v>
      </c>
      <c r="C2090" s="1">
        <f t="shared" si="848"/>
        <v>30029</v>
      </c>
      <c r="D2090" s="5">
        <f>IF(N2090&gt;0, RANK(N2090,(N2090:P2090,Q2090:AE2090)),0)</f>
        <v>2</v>
      </c>
      <c r="E2090" s="5">
        <f>IF(O2090&gt;0,RANK(O2090,(N2090:P2090,Q2090:AE2090)),0)</f>
        <v>1</v>
      </c>
      <c r="F2090" s="5">
        <f>IF(P2090&gt;0,RANK(P2090,(N2090:P2090,Q2090:AE2090)),0)</f>
        <v>0</v>
      </c>
      <c r="G2090" s="131">
        <f t="shared" si="846"/>
        <v>1028</v>
      </c>
      <c r="H2090" s="136">
        <f t="shared" si="847"/>
        <v>3.4233574211595459E-2</v>
      </c>
      <c r="I2090" s="2"/>
      <c r="J2090" s="2">
        <f t="shared" si="849"/>
        <v>0.46728162775983217</v>
      </c>
      <c r="K2090" s="2">
        <f t="shared" si="850"/>
        <v>0.50151520197142763</v>
      </c>
      <c r="L2090" s="2">
        <f t="shared" si="851"/>
        <v>0</v>
      </c>
      <c r="M2090" s="2">
        <f t="shared" si="852"/>
        <v>3.1203170268740199E-2</v>
      </c>
      <c r="N2090" s="63">
        <v>14032</v>
      </c>
      <c r="O2090" s="63">
        <v>15060</v>
      </c>
      <c r="P2090" s="63"/>
      <c r="Q2090" s="63">
        <v>513</v>
      </c>
      <c r="R2090" s="63">
        <v>142</v>
      </c>
      <c r="S2090" s="63">
        <v>89</v>
      </c>
      <c r="T2090" s="63"/>
      <c r="U2090" s="63"/>
      <c r="V2090" s="63"/>
      <c r="W2090" s="63">
        <v>193</v>
      </c>
      <c r="X2090" s="63"/>
      <c r="Y2090" s="63"/>
      <c r="Z2090" s="63"/>
      <c r="AA2090" s="63"/>
      <c r="AB2090" s="63"/>
      <c r="AC2090" s="63"/>
      <c r="AD2090" s="63"/>
      <c r="AE2090" s="63"/>
      <c r="AF2090" s="63"/>
      <c r="AG2090" s="63"/>
      <c r="AH2090" s="63"/>
      <c r="AI2090" s="63"/>
      <c r="AJ2090" s="63"/>
      <c r="AK2090" s="63"/>
      <c r="AL2090" s="63"/>
      <c r="AM2090" s="63"/>
      <c r="AN2090" s="63"/>
      <c r="AO2090" s="63"/>
      <c r="AP2090" s="63"/>
      <c r="AQ2090" s="63"/>
      <c r="AS2090" s="5">
        <f>IF(Q2090&gt;0,RANK(Q2090,(N2090:P2090,Q2090:AE2090)),0)</f>
        <v>3</v>
      </c>
      <c r="AT2090" s="5">
        <f>IF(R2090&gt;0,RANK(R2090,(N2090:P2090,Q2090:AE2090)),0)</f>
        <v>5</v>
      </c>
      <c r="AU2090" s="5">
        <f>IF(T2090&gt;0,RANK(T2090,(N2090:P2090,Q2090:AE2090)),0)</f>
        <v>0</v>
      </c>
      <c r="AV2090" s="5">
        <f>IF(S2090&gt;0,RANK(S2090,(N2090:P2090,Q2090:AE2090)),0)</f>
        <v>6</v>
      </c>
      <c r="AW2090" s="2">
        <f t="shared" si="853"/>
        <v>1.708348596356855E-2</v>
      </c>
      <c r="AX2090" s="2">
        <f t="shared" si="854"/>
        <v>4.7287621965433416E-3</v>
      </c>
      <c r="AY2090" s="2">
        <f t="shared" si="855"/>
        <v>0</v>
      </c>
      <c r="AZ2090" s="2">
        <f t="shared" si="856"/>
        <v>2.9638016583968829E-3</v>
      </c>
      <c r="BB2090" t="s">
        <v>1254</v>
      </c>
      <c r="BC2090" t="s">
        <v>1623</v>
      </c>
      <c r="BD2090">
        <v>1</v>
      </c>
      <c r="BF2090" s="111">
        <v>38</v>
      </c>
      <c r="BG2090" s="113">
        <v>35</v>
      </c>
      <c r="BH2090" s="117">
        <f t="shared" si="857"/>
        <v>38035</v>
      </c>
      <c r="BJ2090" s="5" t="s">
        <v>3185</v>
      </c>
    </row>
    <row r="2091" spans="1:62" hidden="1" outlineLevel="1">
      <c r="A2091" t="s">
        <v>1425</v>
      </c>
      <c r="B2091" t="s">
        <v>1623</v>
      </c>
      <c r="C2091" s="1">
        <f t="shared" si="848"/>
        <v>1413</v>
      </c>
      <c r="D2091" s="5">
        <f>IF(N2091&gt;0, RANK(N2091,(N2091:P2091,Q2091:AE2091)),0)</f>
        <v>2</v>
      </c>
      <c r="E2091" s="5">
        <f>IF(O2091&gt;0,RANK(O2091,(N2091:P2091,Q2091:AE2091)),0)</f>
        <v>1</v>
      </c>
      <c r="F2091" s="5">
        <f>IF(P2091&gt;0,RANK(P2091,(N2091:P2091,Q2091:AE2091)),0)</f>
        <v>0</v>
      </c>
      <c r="G2091" s="131">
        <f t="shared" si="846"/>
        <v>691</v>
      </c>
      <c r="H2091" s="136">
        <f t="shared" si="847"/>
        <v>0.48903043170559096</v>
      </c>
      <c r="I2091" s="2"/>
      <c r="J2091" s="2">
        <f t="shared" si="849"/>
        <v>0.23637650389242745</v>
      </c>
      <c r="K2091" s="2">
        <f t="shared" si="850"/>
        <v>0.72540693559801839</v>
      </c>
      <c r="L2091" s="2">
        <f t="shared" si="851"/>
        <v>0</v>
      </c>
      <c r="M2091" s="2">
        <f t="shared" si="852"/>
        <v>3.8216560509554132E-2</v>
      </c>
      <c r="N2091" s="63">
        <v>334</v>
      </c>
      <c r="O2091" s="63">
        <v>1025</v>
      </c>
      <c r="P2091" s="63"/>
      <c r="Q2091" s="63">
        <v>22</v>
      </c>
      <c r="R2091" s="63">
        <v>5</v>
      </c>
      <c r="S2091" s="63">
        <v>13</v>
      </c>
      <c r="T2091" s="63"/>
      <c r="U2091" s="63"/>
      <c r="V2091" s="63"/>
      <c r="W2091" s="63">
        <v>14</v>
      </c>
      <c r="X2091" s="63"/>
      <c r="Y2091" s="63"/>
      <c r="Z2091" s="63"/>
      <c r="AA2091" s="63"/>
      <c r="AB2091" s="63"/>
      <c r="AC2091" s="63"/>
      <c r="AD2091" s="63"/>
      <c r="AE2091" s="63"/>
      <c r="AF2091" s="63"/>
      <c r="AG2091" s="63"/>
      <c r="AH2091" s="63"/>
      <c r="AI2091" s="63"/>
      <c r="AJ2091" s="63"/>
      <c r="AK2091" s="63"/>
      <c r="AL2091" s="63"/>
      <c r="AM2091" s="63"/>
      <c r="AN2091" s="63"/>
      <c r="AO2091" s="63"/>
      <c r="AP2091" s="63"/>
      <c r="AQ2091" s="63"/>
      <c r="AS2091" s="5">
        <f>IF(Q2091&gt;0,RANK(Q2091,(N2091:P2091,Q2091:AE2091)),0)</f>
        <v>3</v>
      </c>
      <c r="AT2091" s="5">
        <f>IF(R2091&gt;0,RANK(R2091,(N2091:P2091,Q2091:AE2091)),0)</f>
        <v>6</v>
      </c>
      <c r="AU2091" s="5">
        <f>IF(T2091&gt;0,RANK(T2091,(N2091:P2091,Q2091:AE2091)),0)</f>
        <v>0</v>
      </c>
      <c r="AV2091" s="5">
        <f>IF(S2091&gt;0,RANK(S2091,(N2091:P2091,Q2091:AE2091)),0)</f>
        <v>5</v>
      </c>
      <c r="AW2091" s="2">
        <f t="shared" si="853"/>
        <v>1.556970983722576E-2</v>
      </c>
      <c r="AX2091" s="2">
        <f t="shared" si="854"/>
        <v>3.5385704175513091E-3</v>
      </c>
      <c r="AY2091" s="2">
        <f t="shared" si="855"/>
        <v>0</v>
      </c>
      <c r="AZ2091" s="2">
        <f t="shared" si="856"/>
        <v>9.200283085633405E-3</v>
      </c>
      <c r="BB2091" t="s">
        <v>1425</v>
      </c>
      <c r="BC2091" t="s">
        <v>1623</v>
      </c>
      <c r="BD2091">
        <v>1</v>
      </c>
      <c r="BF2091" s="111">
        <v>38</v>
      </c>
      <c r="BG2091" s="113">
        <v>37</v>
      </c>
      <c r="BH2091" s="117">
        <f t="shared" si="857"/>
        <v>38037</v>
      </c>
      <c r="BJ2091" s="5" t="s">
        <v>3185</v>
      </c>
    </row>
    <row r="2092" spans="1:62" hidden="1" outlineLevel="1">
      <c r="A2092" t="s">
        <v>3161</v>
      </c>
      <c r="B2092" t="s">
        <v>1623</v>
      </c>
      <c r="C2092" s="1">
        <f t="shared" si="848"/>
        <v>1343</v>
      </c>
      <c r="D2092" s="5">
        <f>IF(N2092&gt;0, RANK(N2092,(N2092:P2092,Q2092:AE2092)),0)</f>
        <v>2</v>
      </c>
      <c r="E2092" s="5">
        <f>IF(O2092&gt;0,RANK(O2092,(N2092:P2092,Q2092:AE2092)),0)</f>
        <v>1</v>
      </c>
      <c r="F2092" s="5">
        <f>IF(P2092&gt;0,RANK(P2092,(N2092:P2092,Q2092:AE2092)),0)</f>
        <v>0</v>
      </c>
      <c r="G2092" s="131">
        <f t="shared" si="846"/>
        <v>235</v>
      </c>
      <c r="H2092" s="136">
        <f t="shared" si="847"/>
        <v>0.17498138495904692</v>
      </c>
      <c r="I2092" s="2"/>
      <c r="J2092" s="2">
        <f t="shared" si="849"/>
        <v>0.3991064780342517</v>
      </c>
      <c r="K2092" s="2">
        <f t="shared" si="850"/>
        <v>0.57408786299329861</v>
      </c>
      <c r="L2092" s="2">
        <f t="shared" si="851"/>
        <v>0</v>
      </c>
      <c r="M2092" s="2">
        <f t="shared" si="852"/>
        <v>2.6805658972449686E-2</v>
      </c>
      <c r="N2092" s="63">
        <v>536</v>
      </c>
      <c r="O2092" s="63">
        <v>771</v>
      </c>
      <c r="P2092" s="63"/>
      <c r="Q2092" s="63">
        <v>17</v>
      </c>
      <c r="R2092" s="63">
        <v>6</v>
      </c>
      <c r="S2092" s="63">
        <v>7</v>
      </c>
      <c r="T2092" s="63"/>
      <c r="U2092" s="63"/>
      <c r="V2092" s="63"/>
      <c r="W2092" s="63">
        <v>6</v>
      </c>
      <c r="X2092" s="63"/>
      <c r="Y2092" s="63"/>
      <c r="Z2092" s="63"/>
      <c r="AA2092" s="63"/>
      <c r="AB2092" s="63"/>
      <c r="AC2092" s="63"/>
      <c r="AD2092" s="63"/>
      <c r="AE2092" s="63"/>
      <c r="AF2092" s="63"/>
      <c r="AG2092" s="63"/>
      <c r="AH2092" s="63"/>
      <c r="AI2092" s="63"/>
      <c r="AJ2092" s="63"/>
      <c r="AK2092" s="63"/>
      <c r="AL2092" s="63"/>
      <c r="AM2092" s="63"/>
      <c r="AN2092" s="63"/>
      <c r="AO2092" s="63"/>
      <c r="AP2092" s="63"/>
      <c r="AQ2092" s="63"/>
      <c r="AS2092" s="5">
        <f>IF(Q2092&gt;0,RANK(Q2092,(N2092:P2092,Q2092:AE2092)),0)</f>
        <v>3</v>
      </c>
      <c r="AT2092" s="5">
        <f>IF(R2092&gt;0,RANK(R2092,(N2092:P2092,Q2092:AE2092)),0)</f>
        <v>5</v>
      </c>
      <c r="AU2092" s="5">
        <f>IF(T2092&gt;0,RANK(T2092,(N2092:P2092,Q2092:AE2092)),0)</f>
        <v>0</v>
      </c>
      <c r="AV2092" s="5">
        <f>IF(S2092&gt;0,RANK(S2092,(N2092:P2092,Q2092:AE2092)),0)</f>
        <v>4</v>
      </c>
      <c r="AW2092" s="2">
        <f t="shared" si="853"/>
        <v>1.2658227848101266E-2</v>
      </c>
      <c r="AX2092" s="2">
        <f t="shared" si="854"/>
        <v>4.4676098287416231E-3</v>
      </c>
      <c r="AY2092" s="2">
        <f t="shared" si="855"/>
        <v>0</v>
      </c>
      <c r="AZ2092" s="2">
        <f t="shared" si="856"/>
        <v>5.2122114668652275E-3</v>
      </c>
      <c r="BB2092" t="s">
        <v>3161</v>
      </c>
      <c r="BC2092" t="s">
        <v>1623</v>
      </c>
      <c r="BD2092">
        <v>1</v>
      </c>
      <c r="BF2092" s="111">
        <v>38</v>
      </c>
      <c r="BG2092" s="113">
        <v>39</v>
      </c>
      <c r="BH2092" s="117">
        <f t="shared" si="857"/>
        <v>38039</v>
      </c>
      <c r="BJ2092" s="5" t="s">
        <v>3185</v>
      </c>
    </row>
    <row r="2093" spans="1:62" hidden="1" outlineLevel="1">
      <c r="A2093" t="s">
        <v>2633</v>
      </c>
      <c r="B2093" t="s">
        <v>1623</v>
      </c>
      <c r="C2093" s="1">
        <f t="shared" si="848"/>
        <v>1362</v>
      </c>
      <c r="D2093" s="5">
        <f>IF(N2093&gt;0, RANK(N2093,(N2093:P2093,Q2093:AE2093)),0)</f>
        <v>2</v>
      </c>
      <c r="E2093" s="5">
        <f>IF(O2093&gt;0,RANK(O2093,(N2093:P2093,Q2093:AE2093)),0)</f>
        <v>1</v>
      </c>
      <c r="F2093" s="5">
        <f>IF(P2093&gt;0,RANK(P2093,(N2093:P2093,Q2093:AE2093)),0)</f>
        <v>0</v>
      </c>
      <c r="G2093" s="131">
        <f t="shared" si="846"/>
        <v>687</v>
      </c>
      <c r="H2093" s="136">
        <f t="shared" si="847"/>
        <v>0.50440528634361237</v>
      </c>
      <c r="I2093" s="2"/>
      <c r="J2093" s="2">
        <f t="shared" si="849"/>
        <v>0.22980910425844348</v>
      </c>
      <c r="K2093" s="2">
        <f t="shared" si="850"/>
        <v>0.73421439060205584</v>
      </c>
      <c r="L2093" s="2">
        <f t="shared" si="851"/>
        <v>0</v>
      </c>
      <c r="M2093" s="2">
        <f t="shared" si="852"/>
        <v>3.5976505139500681E-2</v>
      </c>
      <c r="N2093" s="63">
        <v>313</v>
      </c>
      <c r="O2093" s="63">
        <v>1000</v>
      </c>
      <c r="P2093" s="63"/>
      <c r="Q2093" s="63">
        <v>28</v>
      </c>
      <c r="R2093" s="63">
        <v>7</v>
      </c>
      <c r="S2093" s="63">
        <v>6</v>
      </c>
      <c r="T2093" s="63"/>
      <c r="U2093" s="63"/>
      <c r="V2093" s="63"/>
      <c r="W2093" s="63">
        <v>8</v>
      </c>
      <c r="X2093" s="63"/>
      <c r="Y2093" s="63"/>
      <c r="Z2093" s="63"/>
      <c r="AA2093" s="63"/>
      <c r="AB2093" s="63"/>
      <c r="AC2093" s="63"/>
      <c r="AD2093" s="63"/>
      <c r="AE2093" s="63"/>
      <c r="AF2093" s="63"/>
      <c r="AG2093" s="63"/>
      <c r="AH2093" s="63"/>
      <c r="AI2093" s="63"/>
      <c r="AJ2093" s="63"/>
      <c r="AK2093" s="63"/>
      <c r="AL2093" s="63"/>
      <c r="AM2093" s="63"/>
      <c r="AN2093" s="63"/>
      <c r="AO2093" s="63"/>
      <c r="AP2093" s="63"/>
      <c r="AQ2093" s="63"/>
      <c r="AS2093" s="5">
        <f>IF(Q2093&gt;0,RANK(Q2093,(N2093:P2093,Q2093:AE2093)),0)</f>
        <v>3</v>
      </c>
      <c r="AT2093" s="5">
        <f>IF(R2093&gt;0,RANK(R2093,(N2093:P2093,Q2093:AE2093)),0)</f>
        <v>5</v>
      </c>
      <c r="AU2093" s="5">
        <f>IF(T2093&gt;0,RANK(T2093,(N2093:P2093,Q2093:AE2093)),0)</f>
        <v>0</v>
      </c>
      <c r="AV2093" s="5">
        <f>IF(S2093&gt;0,RANK(S2093,(N2093:P2093,Q2093:AE2093)),0)</f>
        <v>6</v>
      </c>
      <c r="AW2093" s="2">
        <f t="shared" si="853"/>
        <v>2.0558002936857563E-2</v>
      </c>
      <c r="AX2093" s="2">
        <f t="shared" si="854"/>
        <v>5.1395007342143906E-3</v>
      </c>
      <c r="AY2093" s="2">
        <f t="shared" si="855"/>
        <v>0</v>
      </c>
      <c r="AZ2093" s="2">
        <f t="shared" si="856"/>
        <v>4.4052863436123352E-3</v>
      </c>
      <c r="BB2093" t="s">
        <v>2633</v>
      </c>
      <c r="BC2093" t="s">
        <v>1623</v>
      </c>
      <c r="BD2093">
        <v>1</v>
      </c>
      <c r="BF2093" s="111">
        <v>38</v>
      </c>
      <c r="BG2093" s="113">
        <v>41</v>
      </c>
      <c r="BH2093" s="117">
        <f t="shared" si="857"/>
        <v>38041</v>
      </c>
      <c r="BJ2093" s="5" t="s">
        <v>3185</v>
      </c>
    </row>
    <row r="2094" spans="1:62" hidden="1" outlineLevel="1">
      <c r="A2094" t="s">
        <v>2923</v>
      </c>
      <c r="B2094" t="s">
        <v>1623</v>
      </c>
      <c r="C2094" s="1">
        <f t="shared" si="848"/>
        <v>1328</v>
      </c>
      <c r="D2094" s="5">
        <f>IF(N2094&gt;0, RANK(N2094,(N2094:P2094,Q2094:AE2094)),0)</f>
        <v>2</v>
      </c>
      <c r="E2094" s="5">
        <f>IF(O2094&gt;0,RANK(O2094,(N2094:P2094,Q2094:AE2094)),0)</f>
        <v>1</v>
      </c>
      <c r="F2094" s="5">
        <f>IF(P2094&gt;0,RANK(P2094,(N2094:P2094,Q2094:AE2094)),0)</f>
        <v>0</v>
      </c>
      <c r="G2094" s="131">
        <f t="shared" si="846"/>
        <v>477</v>
      </c>
      <c r="H2094" s="136">
        <f t="shared" si="847"/>
        <v>0.35918674698795183</v>
      </c>
      <c r="I2094" s="2"/>
      <c r="J2094" s="2">
        <f t="shared" si="849"/>
        <v>0.29593373493975905</v>
      </c>
      <c r="K2094" s="2">
        <f t="shared" si="850"/>
        <v>0.65512048192771088</v>
      </c>
      <c r="L2094" s="2">
        <f t="shared" si="851"/>
        <v>0</v>
      </c>
      <c r="M2094" s="2">
        <f t="shared" si="852"/>
        <v>4.8945783132530063E-2</v>
      </c>
      <c r="N2094" s="63">
        <v>393</v>
      </c>
      <c r="O2094" s="63">
        <v>870</v>
      </c>
      <c r="P2094" s="63"/>
      <c r="Q2094" s="63">
        <v>26</v>
      </c>
      <c r="R2094" s="63">
        <v>5</v>
      </c>
      <c r="S2094" s="63">
        <v>16</v>
      </c>
      <c r="T2094" s="63"/>
      <c r="U2094" s="63"/>
      <c r="V2094" s="63"/>
      <c r="W2094" s="63">
        <v>18</v>
      </c>
      <c r="X2094" s="63"/>
      <c r="Y2094" s="63"/>
      <c r="Z2094" s="63"/>
      <c r="AA2094" s="63"/>
      <c r="AB2094" s="63"/>
      <c r="AC2094" s="63"/>
      <c r="AD2094" s="63"/>
      <c r="AE2094" s="63"/>
      <c r="AF2094" s="63"/>
      <c r="AG2094" s="63"/>
      <c r="AH2094" s="63"/>
      <c r="AI2094" s="63"/>
      <c r="AJ2094" s="63"/>
      <c r="AK2094" s="63"/>
      <c r="AL2094" s="63"/>
      <c r="AM2094" s="63"/>
      <c r="AN2094" s="63"/>
      <c r="AO2094" s="63"/>
      <c r="AP2094" s="63"/>
      <c r="AQ2094" s="63"/>
      <c r="AS2094" s="5">
        <f>IF(Q2094&gt;0,RANK(Q2094,(N2094:P2094,Q2094:AE2094)),0)</f>
        <v>3</v>
      </c>
      <c r="AT2094" s="5">
        <f>IF(R2094&gt;0,RANK(R2094,(N2094:P2094,Q2094:AE2094)),0)</f>
        <v>6</v>
      </c>
      <c r="AU2094" s="5">
        <f>IF(T2094&gt;0,RANK(T2094,(N2094:P2094,Q2094:AE2094)),0)</f>
        <v>0</v>
      </c>
      <c r="AV2094" s="5">
        <f>IF(S2094&gt;0,RANK(S2094,(N2094:P2094,Q2094:AE2094)),0)</f>
        <v>5</v>
      </c>
      <c r="AW2094" s="2">
        <f t="shared" si="853"/>
        <v>1.9578313253012049E-2</v>
      </c>
      <c r="AX2094" s="2">
        <f t="shared" si="854"/>
        <v>3.7650602409638554E-3</v>
      </c>
      <c r="AY2094" s="2">
        <f t="shared" si="855"/>
        <v>0</v>
      </c>
      <c r="AZ2094" s="2">
        <f t="shared" si="856"/>
        <v>1.2048192771084338E-2</v>
      </c>
      <c r="BB2094" t="s">
        <v>2923</v>
      </c>
      <c r="BC2094" t="s">
        <v>1623</v>
      </c>
      <c r="BD2094">
        <v>1</v>
      </c>
      <c r="BF2094" s="111">
        <v>38</v>
      </c>
      <c r="BG2094" s="113">
        <v>43</v>
      </c>
      <c r="BH2094" s="117">
        <f t="shared" si="857"/>
        <v>38043</v>
      </c>
      <c r="BJ2094" s="5" t="s">
        <v>3185</v>
      </c>
    </row>
    <row r="2095" spans="1:62" hidden="1" outlineLevel="1">
      <c r="A2095" t="s">
        <v>1767</v>
      </c>
      <c r="B2095" t="s">
        <v>1623</v>
      </c>
      <c r="C2095" s="1">
        <f t="shared" si="848"/>
        <v>2194</v>
      </c>
      <c r="D2095" s="5">
        <f>IF(N2095&gt;0, RANK(N2095,(N2095:P2095,Q2095:AE2095)),0)</f>
        <v>2</v>
      </c>
      <c r="E2095" s="5">
        <f>IF(O2095&gt;0,RANK(O2095,(N2095:P2095,Q2095:AE2095)),0)</f>
        <v>1</v>
      </c>
      <c r="F2095" s="5">
        <f>IF(P2095&gt;0,RANK(P2095,(N2095:P2095,Q2095:AE2095)),0)</f>
        <v>0</v>
      </c>
      <c r="G2095" s="131">
        <f t="shared" si="846"/>
        <v>637</v>
      </c>
      <c r="H2095" s="136">
        <f t="shared" si="847"/>
        <v>0.29033728350045579</v>
      </c>
      <c r="I2095" s="2"/>
      <c r="J2095" s="2">
        <f t="shared" si="849"/>
        <v>0.33728350045578853</v>
      </c>
      <c r="K2095" s="2">
        <f t="shared" si="850"/>
        <v>0.62762078395624432</v>
      </c>
      <c r="L2095" s="2">
        <f t="shared" si="851"/>
        <v>0</v>
      </c>
      <c r="M2095" s="2">
        <f t="shared" si="852"/>
        <v>3.5095715587967091E-2</v>
      </c>
      <c r="N2095" s="63">
        <v>740</v>
      </c>
      <c r="O2095" s="63">
        <v>1377</v>
      </c>
      <c r="P2095" s="63"/>
      <c r="Q2095" s="63">
        <v>37</v>
      </c>
      <c r="R2095" s="63">
        <v>12</v>
      </c>
      <c r="S2095" s="63">
        <v>19</v>
      </c>
      <c r="T2095" s="63"/>
      <c r="U2095" s="63"/>
      <c r="V2095" s="63"/>
      <c r="W2095" s="63">
        <v>9</v>
      </c>
      <c r="X2095" s="63"/>
      <c r="Y2095" s="63"/>
      <c r="Z2095" s="63"/>
      <c r="AA2095" s="63"/>
      <c r="AB2095" s="63"/>
      <c r="AC2095" s="63"/>
      <c r="AD2095" s="63"/>
      <c r="AE2095" s="63"/>
      <c r="AF2095" s="63"/>
      <c r="AG2095" s="63"/>
      <c r="AH2095" s="63"/>
      <c r="AI2095" s="63"/>
      <c r="AJ2095" s="63"/>
      <c r="AK2095" s="63"/>
      <c r="AL2095" s="63"/>
      <c r="AM2095" s="63"/>
      <c r="AN2095" s="63"/>
      <c r="AO2095" s="63"/>
      <c r="AP2095" s="63"/>
      <c r="AQ2095" s="63"/>
      <c r="AS2095" s="5">
        <f>IF(Q2095&gt;0,RANK(Q2095,(N2095:P2095,Q2095:AE2095)),0)</f>
        <v>3</v>
      </c>
      <c r="AT2095" s="5">
        <f>IF(R2095&gt;0,RANK(R2095,(N2095:P2095,Q2095:AE2095)),0)</f>
        <v>5</v>
      </c>
      <c r="AU2095" s="5">
        <f>IF(T2095&gt;0,RANK(T2095,(N2095:P2095,Q2095:AE2095)),0)</f>
        <v>0</v>
      </c>
      <c r="AV2095" s="5">
        <f>IF(S2095&gt;0,RANK(S2095,(N2095:P2095,Q2095:AE2095)),0)</f>
        <v>4</v>
      </c>
      <c r="AW2095" s="2">
        <f t="shared" si="853"/>
        <v>1.6864175022789425E-2</v>
      </c>
      <c r="AX2095" s="2">
        <f t="shared" si="854"/>
        <v>5.4694621695533276E-3</v>
      </c>
      <c r="AY2095" s="2">
        <f t="shared" si="855"/>
        <v>0</v>
      </c>
      <c r="AZ2095" s="2">
        <f t="shared" si="856"/>
        <v>8.6599817684594356E-3</v>
      </c>
      <c r="BB2095" t="s">
        <v>1767</v>
      </c>
      <c r="BC2095" t="s">
        <v>1623</v>
      </c>
      <c r="BD2095">
        <v>1</v>
      </c>
      <c r="BF2095" s="111">
        <v>38</v>
      </c>
      <c r="BG2095" s="113">
        <v>45</v>
      </c>
      <c r="BH2095" s="117">
        <f t="shared" si="857"/>
        <v>38045</v>
      </c>
      <c r="BJ2095" s="5" t="s">
        <v>3185</v>
      </c>
    </row>
    <row r="2096" spans="1:62" hidden="1" outlineLevel="1">
      <c r="A2096" t="s">
        <v>851</v>
      </c>
      <c r="B2096" t="s">
        <v>1623</v>
      </c>
      <c r="C2096" s="1">
        <f t="shared" si="848"/>
        <v>1073</v>
      </c>
      <c r="D2096" s="5">
        <f>IF(N2096&gt;0, RANK(N2096,(N2096:P2096,Q2096:AE2096)),0)</f>
        <v>2</v>
      </c>
      <c r="E2096" s="5">
        <f>IF(O2096&gt;0,RANK(O2096,(N2096:P2096,Q2096:AE2096)),0)</f>
        <v>1</v>
      </c>
      <c r="F2096" s="5">
        <f>IF(P2096&gt;0,RANK(P2096,(N2096:P2096,Q2096:AE2096)),0)</f>
        <v>0</v>
      </c>
      <c r="G2096" s="131">
        <f t="shared" si="846"/>
        <v>578</v>
      </c>
      <c r="H2096" s="136">
        <f t="shared" si="847"/>
        <v>0.53867660764212488</v>
      </c>
      <c r="I2096" s="2"/>
      <c r="J2096" s="2">
        <f t="shared" si="849"/>
        <v>0.21621621621621623</v>
      </c>
      <c r="K2096" s="2">
        <f t="shared" si="850"/>
        <v>0.75489282385834111</v>
      </c>
      <c r="L2096" s="2">
        <f t="shared" si="851"/>
        <v>0</v>
      </c>
      <c r="M2096" s="2">
        <f t="shared" si="852"/>
        <v>2.8890959925442661E-2</v>
      </c>
      <c r="N2096" s="63">
        <v>232</v>
      </c>
      <c r="O2096" s="63">
        <v>810</v>
      </c>
      <c r="P2096" s="63"/>
      <c r="Q2096" s="63">
        <v>14</v>
      </c>
      <c r="R2096" s="63">
        <v>6</v>
      </c>
      <c r="S2096" s="63">
        <v>4</v>
      </c>
      <c r="T2096" s="63"/>
      <c r="U2096" s="63"/>
      <c r="V2096" s="63"/>
      <c r="W2096" s="63">
        <v>7</v>
      </c>
      <c r="X2096" s="63"/>
      <c r="Y2096" s="63"/>
      <c r="Z2096" s="63"/>
      <c r="AA2096" s="63"/>
      <c r="AB2096" s="63"/>
      <c r="AC2096" s="63"/>
      <c r="AD2096" s="63"/>
      <c r="AE2096" s="63"/>
      <c r="AF2096" s="63"/>
      <c r="AG2096" s="63"/>
      <c r="AH2096" s="63"/>
      <c r="AI2096" s="63"/>
      <c r="AJ2096" s="63"/>
      <c r="AK2096" s="63"/>
      <c r="AL2096" s="63"/>
      <c r="AM2096" s="63"/>
      <c r="AN2096" s="63"/>
      <c r="AO2096" s="63"/>
      <c r="AP2096" s="63"/>
      <c r="AQ2096" s="63"/>
      <c r="AS2096" s="5">
        <f>IF(Q2096&gt;0,RANK(Q2096,(N2096:P2096,Q2096:AE2096)),0)</f>
        <v>3</v>
      </c>
      <c r="AT2096" s="5">
        <f>IF(R2096&gt;0,RANK(R2096,(N2096:P2096,Q2096:AE2096)),0)</f>
        <v>5</v>
      </c>
      <c r="AU2096" s="5">
        <f>IF(T2096&gt;0,RANK(T2096,(N2096:P2096,Q2096:AE2096)),0)</f>
        <v>0</v>
      </c>
      <c r="AV2096" s="5">
        <f>IF(S2096&gt;0,RANK(S2096,(N2096:P2096,Q2096:AE2096)),0)</f>
        <v>6</v>
      </c>
      <c r="AW2096" s="2">
        <f t="shared" si="853"/>
        <v>1.3047530288909599E-2</v>
      </c>
      <c r="AX2096" s="2">
        <f t="shared" si="854"/>
        <v>5.5917986952469714E-3</v>
      </c>
      <c r="AY2096" s="2">
        <f t="shared" si="855"/>
        <v>0</v>
      </c>
      <c r="AZ2096" s="2">
        <f t="shared" si="856"/>
        <v>3.727865796831314E-3</v>
      </c>
      <c r="BB2096" t="s">
        <v>851</v>
      </c>
      <c r="BC2096" t="s">
        <v>1623</v>
      </c>
      <c r="BD2096">
        <v>1</v>
      </c>
      <c r="BF2096" s="111">
        <v>38</v>
      </c>
      <c r="BG2096" s="113">
        <v>47</v>
      </c>
      <c r="BH2096" s="117">
        <f t="shared" si="857"/>
        <v>38047</v>
      </c>
      <c r="BJ2096" s="5" t="s">
        <v>3185</v>
      </c>
    </row>
    <row r="2097" spans="1:62" hidden="1" outlineLevel="1">
      <c r="A2097" t="s">
        <v>880</v>
      </c>
      <c r="B2097" t="s">
        <v>1623</v>
      </c>
      <c r="C2097" s="1">
        <f t="shared" si="848"/>
        <v>2712</v>
      </c>
      <c r="D2097" s="5">
        <f>IF(N2097&gt;0, RANK(N2097,(N2097:P2097,Q2097:AE2097)),0)</f>
        <v>2</v>
      </c>
      <c r="E2097" s="5">
        <f>IF(O2097&gt;0,RANK(O2097,(N2097:P2097,Q2097:AE2097)),0)</f>
        <v>1</v>
      </c>
      <c r="F2097" s="5">
        <f>IF(P2097&gt;0,RANK(P2097,(N2097:P2097,Q2097:AE2097)),0)</f>
        <v>0</v>
      </c>
      <c r="G2097" s="131">
        <f t="shared" si="846"/>
        <v>735</v>
      </c>
      <c r="H2097" s="136">
        <f t="shared" si="847"/>
        <v>0.27101769911504425</v>
      </c>
      <c r="I2097" s="2"/>
      <c r="J2097" s="2">
        <f t="shared" si="849"/>
        <v>0.34771386430678464</v>
      </c>
      <c r="K2097" s="2">
        <f t="shared" si="850"/>
        <v>0.61873156342182889</v>
      </c>
      <c r="L2097" s="2">
        <f t="shared" si="851"/>
        <v>0</v>
      </c>
      <c r="M2097" s="2">
        <f t="shared" si="852"/>
        <v>3.3554572271386474E-2</v>
      </c>
      <c r="N2097" s="63">
        <v>943</v>
      </c>
      <c r="O2097" s="63">
        <v>1678</v>
      </c>
      <c r="P2097" s="63"/>
      <c r="Q2097" s="63">
        <v>59</v>
      </c>
      <c r="R2097" s="63">
        <v>8</v>
      </c>
      <c r="S2097" s="63">
        <v>12</v>
      </c>
      <c r="T2097" s="63"/>
      <c r="U2097" s="63"/>
      <c r="V2097" s="63"/>
      <c r="W2097" s="63">
        <v>12</v>
      </c>
      <c r="X2097" s="63"/>
      <c r="Y2097" s="63"/>
      <c r="Z2097" s="63"/>
      <c r="AA2097" s="63"/>
      <c r="AB2097" s="63"/>
      <c r="AC2097" s="63"/>
      <c r="AD2097" s="63"/>
      <c r="AE2097" s="63"/>
      <c r="AF2097" s="63"/>
      <c r="AG2097" s="63"/>
      <c r="AH2097" s="63"/>
      <c r="AI2097" s="63"/>
      <c r="AJ2097" s="63"/>
      <c r="AK2097" s="63"/>
      <c r="AL2097" s="63"/>
      <c r="AM2097" s="63"/>
      <c r="AN2097" s="63"/>
      <c r="AO2097" s="63"/>
      <c r="AP2097" s="63"/>
      <c r="AQ2097" s="63"/>
      <c r="AS2097" s="5">
        <f>IF(Q2097&gt;0,RANK(Q2097,(N2097:P2097,Q2097:AE2097)),0)</f>
        <v>3</v>
      </c>
      <c r="AT2097" s="5">
        <f>IF(R2097&gt;0,RANK(R2097,(N2097:P2097,Q2097:AE2097)),0)</f>
        <v>6</v>
      </c>
      <c r="AU2097" s="5">
        <f>IF(T2097&gt;0,RANK(T2097,(N2097:P2097,Q2097:AE2097)),0)</f>
        <v>0</v>
      </c>
      <c r="AV2097" s="5">
        <f>IF(S2097&gt;0,RANK(S2097,(N2097:P2097,Q2097:AE2097)),0)</f>
        <v>4</v>
      </c>
      <c r="AW2097" s="2">
        <f t="shared" si="853"/>
        <v>2.1755162241887907E-2</v>
      </c>
      <c r="AX2097" s="2">
        <f t="shared" si="854"/>
        <v>2.9498525073746312E-3</v>
      </c>
      <c r="AY2097" s="2">
        <f t="shared" si="855"/>
        <v>0</v>
      </c>
      <c r="AZ2097" s="2">
        <f t="shared" si="856"/>
        <v>4.4247787610619468E-3</v>
      </c>
      <c r="BB2097" t="s">
        <v>880</v>
      </c>
      <c r="BC2097" t="s">
        <v>1623</v>
      </c>
      <c r="BD2097">
        <v>1</v>
      </c>
      <c r="BF2097" s="111">
        <v>38</v>
      </c>
      <c r="BG2097" s="113">
        <v>49</v>
      </c>
      <c r="BH2097" s="117">
        <f t="shared" si="857"/>
        <v>38049</v>
      </c>
      <c r="BJ2097" s="5" t="s">
        <v>3185</v>
      </c>
    </row>
    <row r="2098" spans="1:62" hidden="1" outlineLevel="1">
      <c r="A2098" t="s">
        <v>1213</v>
      </c>
      <c r="B2098" t="s">
        <v>1623</v>
      </c>
      <c r="C2098" s="1">
        <f t="shared" si="848"/>
        <v>1530</v>
      </c>
      <c r="D2098" s="5">
        <f>IF(N2098&gt;0, RANK(N2098,(N2098:P2098,Q2098:AE2098)),0)</f>
        <v>2</v>
      </c>
      <c r="E2098" s="5">
        <f>IF(O2098&gt;0,RANK(O2098,(N2098:P2098,Q2098:AE2098)),0)</f>
        <v>1</v>
      </c>
      <c r="F2098" s="5">
        <f>IF(P2098&gt;0,RANK(P2098,(N2098:P2098,Q2098:AE2098)),0)</f>
        <v>0</v>
      </c>
      <c r="G2098" s="131">
        <f t="shared" si="846"/>
        <v>576</v>
      </c>
      <c r="H2098" s="136">
        <f t="shared" si="847"/>
        <v>0.37647058823529411</v>
      </c>
      <c r="I2098" s="2"/>
      <c r="J2098" s="2">
        <f t="shared" si="849"/>
        <v>0.3</v>
      </c>
      <c r="K2098" s="2">
        <f t="shared" si="850"/>
        <v>0.67647058823529416</v>
      </c>
      <c r="L2098" s="2">
        <f t="shared" si="851"/>
        <v>0</v>
      </c>
      <c r="M2098" s="2">
        <f t="shared" si="852"/>
        <v>2.3529411764705799E-2</v>
      </c>
      <c r="N2098" s="63">
        <v>459</v>
      </c>
      <c r="O2098" s="63">
        <v>1035</v>
      </c>
      <c r="P2098" s="63"/>
      <c r="Q2098" s="63">
        <v>13</v>
      </c>
      <c r="R2098" s="63">
        <v>6</v>
      </c>
      <c r="S2098" s="63">
        <v>7</v>
      </c>
      <c r="T2098" s="63"/>
      <c r="U2098" s="63"/>
      <c r="V2098" s="63"/>
      <c r="W2098" s="63">
        <v>10</v>
      </c>
      <c r="X2098" s="63"/>
      <c r="Y2098" s="63"/>
      <c r="Z2098" s="63"/>
      <c r="AA2098" s="63"/>
      <c r="AB2098" s="63"/>
      <c r="AC2098" s="63"/>
      <c r="AD2098" s="63"/>
      <c r="AE2098" s="63"/>
      <c r="AF2098" s="63"/>
      <c r="AG2098" s="63"/>
      <c r="AH2098" s="63"/>
      <c r="AI2098" s="63"/>
      <c r="AJ2098" s="63"/>
      <c r="AK2098" s="63"/>
      <c r="AL2098" s="63"/>
      <c r="AM2098" s="63"/>
      <c r="AN2098" s="63"/>
      <c r="AO2098" s="63"/>
      <c r="AP2098" s="63"/>
      <c r="AQ2098" s="63"/>
      <c r="AS2098" s="5">
        <f>IF(Q2098&gt;0,RANK(Q2098,(N2098:P2098,Q2098:AE2098)),0)</f>
        <v>3</v>
      </c>
      <c r="AT2098" s="5">
        <f>IF(R2098&gt;0,RANK(R2098,(N2098:P2098,Q2098:AE2098)),0)</f>
        <v>6</v>
      </c>
      <c r="AU2098" s="5">
        <f>IF(T2098&gt;0,RANK(T2098,(N2098:P2098,Q2098:AE2098)),0)</f>
        <v>0</v>
      </c>
      <c r="AV2098" s="5">
        <f>IF(S2098&gt;0,RANK(S2098,(N2098:P2098,Q2098:AE2098)),0)</f>
        <v>5</v>
      </c>
      <c r="AW2098" s="2">
        <f t="shared" si="853"/>
        <v>8.4967320261437902E-3</v>
      </c>
      <c r="AX2098" s="2">
        <f t="shared" si="854"/>
        <v>3.9215686274509803E-3</v>
      </c>
      <c r="AY2098" s="2">
        <f t="shared" si="855"/>
        <v>0</v>
      </c>
      <c r="AZ2098" s="2">
        <f t="shared" si="856"/>
        <v>4.5751633986928107E-3</v>
      </c>
      <c r="BB2098" t="s">
        <v>1213</v>
      </c>
      <c r="BC2098" t="s">
        <v>1623</v>
      </c>
      <c r="BD2098">
        <v>1</v>
      </c>
      <c r="BF2098" s="111">
        <v>38</v>
      </c>
      <c r="BG2098" s="113">
        <v>51</v>
      </c>
      <c r="BH2098" s="117">
        <f t="shared" si="857"/>
        <v>38051</v>
      </c>
      <c r="BJ2098" s="5" t="s">
        <v>3185</v>
      </c>
    </row>
    <row r="2099" spans="1:62" hidden="1" outlineLevel="1">
      <c r="A2099" t="s">
        <v>329</v>
      </c>
      <c r="B2099" t="s">
        <v>1623</v>
      </c>
      <c r="C2099" s="1">
        <f t="shared" si="848"/>
        <v>3451</v>
      </c>
      <c r="D2099" s="5">
        <f>IF(N2099&gt;0, RANK(N2099,(N2099:P2099,Q2099:AE2099)),0)</f>
        <v>2</v>
      </c>
      <c r="E2099" s="5">
        <f>IF(O2099&gt;0,RANK(O2099,(N2099:P2099,Q2099:AE2099)),0)</f>
        <v>1</v>
      </c>
      <c r="F2099" s="5">
        <f>IF(P2099&gt;0,RANK(P2099,(N2099:P2099,Q2099:AE2099)),0)</f>
        <v>0</v>
      </c>
      <c r="G2099" s="131">
        <f t="shared" si="846"/>
        <v>1531</v>
      </c>
      <c r="H2099" s="136">
        <f t="shared" si="847"/>
        <v>0.4436395247754274</v>
      </c>
      <c r="I2099" s="2"/>
      <c r="J2099" s="2">
        <f t="shared" si="849"/>
        <v>0.26861779194436397</v>
      </c>
      <c r="K2099" s="2">
        <f t="shared" si="850"/>
        <v>0.71225731671979131</v>
      </c>
      <c r="L2099" s="2">
        <f t="shared" si="851"/>
        <v>0</v>
      </c>
      <c r="M2099" s="2">
        <f t="shared" si="852"/>
        <v>1.9124891335844718E-2</v>
      </c>
      <c r="N2099" s="63">
        <v>927</v>
      </c>
      <c r="O2099" s="63">
        <v>2458</v>
      </c>
      <c r="P2099" s="63"/>
      <c r="Q2099" s="63">
        <v>30</v>
      </c>
      <c r="R2099" s="63">
        <v>9</v>
      </c>
      <c r="S2099" s="63">
        <v>8</v>
      </c>
      <c r="T2099" s="63"/>
      <c r="U2099" s="63"/>
      <c r="V2099" s="63"/>
      <c r="W2099" s="63">
        <v>19</v>
      </c>
      <c r="X2099" s="63"/>
      <c r="Y2099" s="63"/>
      <c r="Z2099" s="63"/>
      <c r="AA2099" s="63"/>
      <c r="AB2099" s="63"/>
      <c r="AC2099" s="63"/>
      <c r="AD2099" s="63"/>
      <c r="AE2099" s="63"/>
      <c r="AF2099" s="63"/>
      <c r="AG2099" s="63"/>
      <c r="AH2099" s="63"/>
      <c r="AI2099" s="63"/>
      <c r="AJ2099" s="63"/>
      <c r="AK2099" s="63"/>
      <c r="AL2099" s="63"/>
      <c r="AM2099" s="63"/>
      <c r="AN2099" s="63"/>
      <c r="AO2099" s="63"/>
      <c r="AP2099" s="63"/>
      <c r="AQ2099" s="63"/>
      <c r="AS2099" s="5">
        <f>IF(Q2099&gt;0,RANK(Q2099,(N2099:P2099,Q2099:AE2099)),0)</f>
        <v>3</v>
      </c>
      <c r="AT2099" s="5">
        <f>IF(R2099&gt;0,RANK(R2099,(N2099:P2099,Q2099:AE2099)),0)</f>
        <v>5</v>
      </c>
      <c r="AU2099" s="5">
        <f>IF(T2099&gt;0,RANK(T2099,(N2099:P2099,Q2099:AE2099)),0)</f>
        <v>0</v>
      </c>
      <c r="AV2099" s="5">
        <f>IF(S2099&gt;0,RANK(S2099,(N2099:P2099,Q2099:AE2099)),0)</f>
        <v>6</v>
      </c>
      <c r="AW2099" s="2">
        <f t="shared" si="853"/>
        <v>8.6931324253839461E-3</v>
      </c>
      <c r="AX2099" s="2">
        <f t="shared" si="854"/>
        <v>2.6079397276151839E-3</v>
      </c>
      <c r="AY2099" s="2">
        <f t="shared" si="855"/>
        <v>0</v>
      </c>
      <c r="AZ2099" s="2">
        <f t="shared" si="856"/>
        <v>2.3181686467690526E-3</v>
      </c>
      <c r="BB2099" t="s">
        <v>329</v>
      </c>
      <c r="BC2099" t="s">
        <v>1623</v>
      </c>
      <c r="BD2099">
        <v>1</v>
      </c>
      <c r="BF2099" s="111">
        <v>38</v>
      </c>
      <c r="BG2099" s="113">
        <v>53</v>
      </c>
      <c r="BH2099" s="117">
        <f t="shared" si="857"/>
        <v>38053</v>
      </c>
      <c r="BJ2099" s="5" t="s">
        <v>3185</v>
      </c>
    </row>
    <row r="2100" spans="1:62" hidden="1" outlineLevel="1">
      <c r="A2100" t="s">
        <v>119</v>
      </c>
      <c r="B2100" t="s">
        <v>1623</v>
      </c>
      <c r="C2100" s="1">
        <f t="shared" si="848"/>
        <v>4938</v>
      </c>
      <c r="D2100" s="5">
        <f>IF(N2100&gt;0, RANK(N2100,(N2100:P2100,Q2100:AE2100)),0)</f>
        <v>2</v>
      </c>
      <c r="E2100" s="5">
        <f>IF(O2100&gt;0,RANK(O2100,(N2100:P2100,Q2100:AE2100)),0)</f>
        <v>1</v>
      </c>
      <c r="F2100" s="5">
        <f>IF(P2100&gt;0,RANK(P2100,(N2100:P2100,Q2100:AE2100)),0)</f>
        <v>0</v>
      </c>
      <c r="G2100" s="131">
        <f t="shared" si="846"/>
        <v>1471</v>
      </c>
      <c r="H2100" s="136">
        <f t="shared" si="847"/>
        <v>0.297893884163629</v>
      </c>
      <c r="I2100" s="2"/>
      <c r="J2100" s="2">
        <f t="shared" si="849"/>
        <v>0.33819360064803566</v>
      </c>
      <c r="K2100" s="2">
        <f t="shared" si="850"/>
        <v>0.63608748481166466</v>
      </c>
      <c r="L2100" s="2">
        <f t="shared" si="851"/>
        <v>0</v>
      </c>
      <c r="M2100" s="2">
        <f t="shared" si="852"/>
        <v>2.571891454029962E-2</v>
      </c>
      <c r="N2100" s="63">
        <v>1670</v>
      </c>
      <c r="O2100" s="63">
        <v>3141</v>
      </c>
      <c r="P2100" s="63"/>
      <c r="Q2100" s="63">
        <v>71</v>
      </c>
      <c r="R2100" s="63">
        <v>11</v>
      </c>
      <c r="S2100" s="63">
        <v>23</v>
      </c>
      <c r="T2100" s="63"/>
      <c r="U2100" s="63"/>
      <c r="V2100" s="63"/>
      <c r="W2100" s="63">
        <v>22</v>
      </c>
      <c r="X2100" s="63"/>
      <c r="Y2100" s="63"/>
      <c r="Z2100" s="63"/>
      <c r="AA2100" s="63"/>
      <c r="AB2100" s="63"/>
      <c r="AC2100" s="63"/>
      <c r="AD2100" s="63"/>
      <c r="AE2100" s="63"/>
      <c r="AF2100" s="63"/>
      <c r="AG2100" s="63"/>
      <c r="AH2100" s="63"/>
      <c r="AI2100" s="63"/>
      <c r="AJ2100" s="63"/>
      <c r="AK2100" s="63"/>
      <c r="AL2100" s="63"/>
      <c r="AM2100" s="63"/>
      <c r="AN2100" s="63"/>
      <c r="AO2100" s="63"/>
      <c r="AP2100" s="63"/>
      <c r="AQ2100" s="63"/>
      <c r="AS2100" s="5">
        <f>IF(Q2100&gt;0,RANK(Q2100,(N2100:P2100,Q2100:AE2100)),0)</f>
        <v>3</v>
      </c>
      <c r="AT2100" s="5">
        <f>IF(R2100&gt;0,RANK(R2100,(N2100:P2100,Q2100:AE2100)),0)</f>
        <v>6</v>
      </c>
      <c r="AU2100" s="5">
        <f>IF(T2100&gt;0,RANK(T2100,(N2100:P2100,Q2100:AE2100)),0)</f>
        <v>0</v>
      </c>
      <c r="AV2100" s="5">
        <f>IF(S2100&gt;0,RANK(S2100,(N2100:P2100,Q2100:AE2100)),0)</f>
        <v>4</v>
      </c>
      <c r="AW2100" s="2">
        <f t="shared" si="853"/>
        <v>1.437829080599433E-2</v>
      </c>
      <c r="AX2100" s="2">
        <f t="shared" si="854"/>
        <v>2.2276225192385582E-3</v>
      </c>
      <c r="AY2100" s="2">
        <f t="shared" si="855"/>
        <v>0</v>
      </c>
      <c r="AZ2100" s="2">
        <f t="shared" si="856"/>
        <v>4.6577561765897123E-3</v>
      </c>
      <c r="BB2100" t="s">
        <v>119</v>
      </c>
      <c r="BC2100" t="s">
        <v>1623</v>
      </c>
      <c r="BD2100">
        <v>1</v>
      </c>
      <c r="BF2100" s="111">
        <v>38</v>
      </c>
      <c r="BG2100" s="113">
        <v>55</v>
      </c>
      <c r="BH2100" s="117">
        <f t="shared" si="857"/>
        <v>38055</v>
      </c>
      <c r="BJ2100" s="5" t="s">
        <v>3185</v>
      </c>
    </row>
    <row r="2101" spans="1:62" hidden="1" outlineLevel="1">
      <c r="A2101" t="s">
        <v>452</v>
      </c>
      <c r="B2101" t="s">
        <v>1623</v>
      </c>
      <c r="C2101" s="1">
        <f t="shared" si="848"/>
        <v>4455</v>
      </c>
      <c r="D2101" s="5">
        <f>IF(N2101&gt;0, RANK(N2101,(N2101:P2101,Q2101:AE2101)),0)</f>
        <v>2</v>
      </c>
      <c r="E2101" s="5">
        <f>IF(O2101&gt;0,RANK(O2101,(N2101:P2101,Q2101:AE2101)),0)</f>
        <v>1</v>
      </c>
      <c r="F2101" s="5">
        <f>IF(P2101&gt;0,RANK(P2101,(N2101:P2101,Q2101:AE2101)),0)</f>
        <v>0</v>
      </c>
      <c r="G2101" s="131">
        <f t="shared" si="846"/>
        <v>1986</v>
      </c>
      <c r="H2101" s="136">
        <f t="shared" si="847"/>
        <v>0.44579124579124579</v>
      </c>
      <c r="I2101" s="2"/>
      <c r="J2101" s="2">
        <f t="shared" si="849"/>
        <v>0.2617283950617284</v>
      </c>
      <c r="K2101" s="2">
        <f t="shared" si="850"/>
        <v>0.70751964085297414</v>
      </c>
      <c r="L2101" s="2">
        <f t="shared" si="851"/>
        <v>0</v>
      </c>
      <c r="M2101" s="2">
        <f t="shared" si="852"/>
        <v>3.0751964085297456E-2</v>
      </c>
      <c r="N2101" s="63">
        <v>1166</v>
      </c>
      <c r="O2101" s="63">
        <v>3152</v>
      </c>
      <c r="P2101" s="63"/>
      <c r="Q2101" s="63">
        <v>66</v>
      </c>
      <c r="R2101" s="63">
        <v>12</v>
      </c>
      <c r="S2101" s="63">
        <v>24</v>
      </c>
      <c r="T2101" s="63"/>
      <c r="U2101" s="63"/>
      <c r="V2101" s="63"/>
      <c r="W2101" s="63">
        <v>35</v>
      </c>
      <c r="X2101" s="63"/>
      <c r="Y2101" s="63"/>
      <c r="Z2101" s="63"/>
      <c r="AA2101" s="63"/>
      <c r="AB2101" s="63"/>
      <c r="AC2101" s="63"/>
      <c r="AD2101" s="63"/>
      <c r="AE2101" s="63"/>
      <c r="AF2101" s="63"/>
      <c r="AG2101" s="63"/>
      <c r="AH2101" s="63"/>
      <c r="AI2101" s="63"/>
      <c r="AJ2101" s="63"/>
      <c r="AK2101" s="63"/>
      <c r="AL2101" s="63"/>
      <c r="AM2101" s="63"/>
      <c r="AN2101" s="63"/>
      <c r="AO2101" s="63"/>
      <c r="AP2101" s="63"/>
      <c r="AQ2101" s="63"/>
      <c r="AS2101" s="5">
        <f>IF(Q2101&gt;0,RANK(Q2101,(N2101:P2101,Q2101:AE2101)),0)</f>
        <v>3</v>
      </c>
      <c r="AT2101" s="5">
        <f>IF(R2101&gt;0,RANK(R2101,(N2101:P2101,Q2101:AE2101)),0)</f>
        <v>6</v>
      </c>
      <c r="AU2101" s="5">
        <f>IF(T2101&gt;0,RANK(T2101,(N2101:P2101,Q2101:AE2101)),0)</f>
        <v>0</v>
      </c>
      <c r="AV2101" s="5">
        <f>IF(S2101&gt;0,RANK(S2101,(N2101:P2101,Q2101:AE2101)),0)</f>
        <v>5</v>
      </c>
      <c r="AW2101" s="2">
        <f t="shared" si="853"/>
        <v>1.4814814814814815E-2</v>
      </c>
      <c r="AX2101" s="2">
        <f t="shared" si="854"/>
        <v>2.6936026936026937E-3</v>
      </c>
      <c r="AY2101" s="2">
        <f t="shared" si="855"/>
        <v>0</v>
      </c>
      <c r="AZ2101" s="2">
        <f t="shared" si="856"/>
        <v>5.3872053872053875E-3</v>
      </c>
      <c r="BB2101" t="s">
        <v>452</v>
      </c>
      <c r="BC2101" t="s">
        <v>1623</v>
      </c>
      <c r="BD2101">
        <v>1</v>
      </c>
      <c r="BF2101" s="111">
        <v>38</v>
      </c>
      <c r="BG2101" s="113">
        <v>57</v>
      </c>
      <c r="BH2101" s="117">
        <f t="shared" si="857"/>
        <v>38057</v>
      </c>
      <c r="BJ2101" s="5" t="s">
        <v>3185</v>
      </c>
    </row>
    <row r="2102" spans="1:62" hidden="1" outlineLevel="1">
      <c r="A2102" t="s">
        <v>948</v>
      </c>
      <c r="B2102" t="s">
        <v>1623</v>
      </c>
      <c r="C2102" s="1">
        <f t="shared" si="848"/>
        <v>13613</v>
      </c>
      <c r="D2102" s="5">
        <f>IF(N2102&gt;0, RANK(N2102,(N2102:P2102,Q2102:AE2102)),0)</f>
        <v>2</v>
      </c>
      <c r="E2102" s="5">
        <f>IF(O2102&gt;0,RANK(O2102,(N2102:P2102,Q2102:AE2102)),0)</f>
        <v>1</v>
      </c>
      <c r="F2102" s="5">
        <f>IF(P2102&gt;0,RANK(P2102,(N2102:P2102,Q2102:AE2102)),0)</f>
        <v>0</v>
      </c>
      <c r="G2102" s="131">
        <f t="shared" si="846"/>
        <v>4211</v>
      </c>
      <c r="H2102" s="136">
        <f t="shared" si="847"/>
        <v>0.30933666348343497</v>
      </c>
      <c r="I2102" s="2"/>
      <c r="J2102" s="2">
        <f t="shared" si="849"/>
        <v>0.32828913538529347</v>
      </c>
      <c r="K2102" s="2">
        <f t="shared" si="850"/>
        <v>0.63762579886872839</v>
      </c>
      <c r="L2102" s="2">
        <f t="shared" si="851"/>
        <v>0</v>
      </c>
      <c r="M2102" s="2">
        <f t="shared" si="852"/>
        <v>3.4085065745978138E-2</v>
      </c>
      <c r="N2102" s="63">
        <v>4469</v>
      </c>
      <c r="O2102" s="63">
        <v>8680</v>
      </c>
      <c r="P2102" s="63"/>
      <c r="Q2102" s="63">
        <v>254</v>
      </c>
      <c r="R2102" s="63">
        <v>67</v>
      </c>
      <c r="S2102" s="63">
        <v>53</v>
      </c>
      <c r="T2102" s="63"/>
      <c r="U2102" s="63"/>
      <c r="V2102" s="63"/>
      <c r="W2102" s="63">
        <v>90</v>
      </c>
      <c r="X2102" s="63"/>
      <c r="Y2102" s="63"/>
      <c r="Z2102" s="63"/>
      <c r="AA2102" s="63"/>
      <c r="AB2102" s="63"/>
      <c r="AC2102" s="63"/>
      <c r="AD2102" s="63"/>
      <c r="AE2102" s="63"/>
      <c r="AF2102" s="63"/>
      <c r="AG2102" s="63"/>
      <c r="AH2102" s="63"/>
      <c r="AI2102" s="63"/>
      <c r="AJ2102" s="63"/>
      <c r="AK2102" s="63"/>
      <c r="AL2102" s="63"/>
      <c r="AM2102" s="63"/>
      <c r="AN2102" s="63"/>
      <c r="AO2102" s="63"/>
      <c r="AP2102" s="63"/>
      <c r="AQ2102" s="63"/>
      <c r="AS2102" s="5">
        <f>IF(Q2102&gt;0,RANK(Q2102,(N2102:P2102,Q2102:AE2102)),0)</f>
        <v>3</v>
      </c>
      <c r="AT2102" s="5">
        <f>IF(R2102&gt;0,RANK(R2102,(N2102:P2102,Q2102:AE2102)),0)</f>
        <v>5</v>
      </c>
      <c r="AU2102" s="5">
        <f>IF(T2102&gt;0,RANK(T2102,(N2102:P2102,Q2102:AE2102)),0)</f>
        <v>0</v>
      </c>
      <c r="AV2102" s="5">
        <f>IF(S2102&gt;0,RANK(S2102,(N2102:P2102,Q2102:AE2102)),0)</f>
        <v>6</v>
      </c>
      <c r="AW2102" s="2">
        <f t="shared" si="853"/>
        <v>1.8658635128186291E-2</v>
      </c>
      <c r="AX2102" s="2">
        <f t="shared" si="854"/>
        <v>4.9217659590097699E-3</v>
      </c>
      <c r="AY2102" s="2">
        <f t="shared" si="855"/>
        <v>0</v>
      </c>
      <c r="AZ2102" s="2">
        <f t="shared" si="856"/>
        <v>3.8933372511569821E-3</v>
      </c>
      <c r="BB2102" t="s">
        <v>948</v>
      </c>
      <c r="BC2102" t="s">
        <v>1623</v>
      </c>
      <c r="BD2102">
        <v>1</v>
      </c>
      <c r="BF2102" s="111">
        <v>38</v>
      </c>
      <c r="BG2102" s="113">
        <v>59</v>
      </c>
      <c r="BH2102" s="117">
        <f t="shared" si="857"/>
        <v>38059</v>
      </c>
      <c r="BJ2102" s="5" t="s">
        <v>3185</v>
      </c>
    </row>
    <row r="2103" spans="1:62" hidden="1" outlineLevel="1">
      <c r="A2103" t="s">
        <v>3163</v>
      </c>
      <c r="B2103" t="s">
        <v>1623</v>
      </c>
      <c r="C2103" s="1">
        <f t="shared" si="848"/>
        <v>3457</v>
      </c>
      <c r="D2103" s="5">
        <f>IF(N2103&gt;0, RANK(N2103,(N2103:P2103,Q2103:AE2103)),0)</f>
        <v>2</v>
      </c>
      <c r="E2103" s="5">
        <f>IF(O2103&gt;0,RANK(O2103,(N2103:P2103,Q2103:AE2103)),0)</f>
        <v>1</v>
      </c>
      <c r="F2103" s="5">
        <f>IF(P2103&gt;0,RANK(P2103,(N2103:P2103,Q2103:AE2103)),0)</f>
        <v>0</v>
      </c>
      <c r="G2103" s="131">
        <f t="shared" si="846"/>
        <v>559</v>
      </c>
      <c r="H2103" s="136">
        <f t="shared" si="847"/>
        <v>0.16170089673126989</v>
      </c>
      <c r="I2103" s="2"/>
      <c r="J2103" s="2">
        <f t="shared" si="849"/>
        <v>0.40584321666184553</v>
      </c>
      <c r="K2103" s="2">
        <f t="shared" si="850"/>
        <v>0.56754411339311539</v>
      </c>
      <c r="L2103" s="2">
        <f t="shared" si="851"/>
        <v>0</v>
      </c>
      <c r="M2103" s="2">
        <f t="shared" si="852"/>
        <v>2.661266994503908E-2</v>
      </c>
      <c r="N2103" s="63">
        <v>1403</v>
      </c>
      <c r="O2103" s="63">
        <v>1962</v>
      </c>
      <c r="P2103" s="63"/>
      <c r="Q2103" s="63">
        <v>60</v>
      </c>
      <c r="R2103" s="63">
        <v>8</v>
      </c>
      <c r="S2103" s="63">
        <v>15</v>
      </c>
      <c r="T2103" s="63"/>
      <c r="U2103" s="63"/>
      <c r="V2103" s="63"/>
      <c r="W2103" s="63">
        <v>9</v>
      </c>
      <c r="X2103" s="63"/>
      <c r="Y2103" s="63"/>
      <c r="Z2103" s="63"/>
      <c r="AA2103" s="63"/>
      <c r="AB2103" s="63"/>
      <c r="AC2103" s="63"/>
      <c r="AD2103" s="63"/>
      <c r="AE2103" s="63"/>
      <c r="AF2103" s="63"/>
      <c r="AG2103" s="63"/>
      <c r="AH2103" s="63"/>
      <c r="AI2103" s="63"/>
      <c r="AJ2103" s="63"/>
      <c r="AK2103" s="63"/>
      <c r="AL2103" s="63"/>
      <c r="AM2103" s="63"/>
      <c r="AN2103" s="63"/>
      <c r="AO2103" s="63"/>
      <c r="AP2103" s="63"/>
      <c r="AQ2103" s="63"/>
      <c r="AS2103" s="5">
        <f>IF(Q2103&gt;0,RANK(Q2103,(N2103:P2103,Q2103:AE2103)),0)</f>
        <v>3</v>
      </c>
      <c r="AT2103" s="5">
        <f>IF(R2103&gt;0,RANK(R2103,(N2103:P2103,Q2103:AE2103)),0)</f>
        <v>6</v>
      </c>
      <c r="AU2103" s="5">
        <f>IF(T2103&gt;0,RANK(T2103,(N2103:P2103,Q2103:AE2103)),0)</f>
        <v>0</v>
      </c>
      <c r="AV2103" s="5">
        <f>IF(S2103&gt;0,RANK(S2103,(N2103:P2103,Q2103:AE2103)),0)</f>
        <v>4</v>
      </c>
      <c r="AW2103" s="2">
        <f t="shared" si="853"/>
        <v>1.7356089094590684E-2</v>
      </c>
      <c r="AX2103" s="2">
        <f t="shared" si="854"/>
        <v>2.3141452126120912E-3</v>
      </c>
      <c r="AY2103" s="2">
        <f t="shared" si="855"/>
        <v>0</v>
      </c>
      <c r="AZ2103" s="2">
        <f t="shared" si="856"/>
        <v>4.339022273647671E-3</v>
      </c>
      <c r="BB2103" t="s">
        <v>3163</v>
      </c>
      <c r="BC2103" t="s">
        <v>1623</v>
      </c>
      <c r="BD2103">
        <v>1</v>
      </c>
      <c r="BF2103" s="111">
        <v>38</v>
      </c>
      <c r="BG2103" s="113">
        <v>61</v>
      </c>
      <c r="BH2103" s="117">
        <f t="shared" si="857"/>
        <v>38061</v>
      </c>
      <c r="BJ2103" s="5" t="s">
        <v>3185</v>
      </c>
    </row>
    <row r="2104" spans="1:62" hidden="1" outlineLevel="1">
      <c r="A2104" t="s">
        <v>427</v>
      </c>
      <c r="B2104" t="s">
        <v>1623</v>
      </c>
      <c r="C2104" s="1">
        <f t="shared" si="848"/>
        <v>1678</v>
      </c>
      <c r="D2104" s="5">
        <f>IF(N2104&gt;0, RANK(N2104,(N2104:P2104,Q2104:AE2104)),0)</f>
        <v>2</v>
      </c>
      <c r="E2104" s="5">
        <f>IF(O2104&gt;0,RANK(O2104,(N2104:P2104,Q2104:AE2104)),0)</f>
        <v>1</v>
      </c>
      <c r="F2104" s="5">
        <f>IF(P2104&gt;0,RANK(P2104,(N2104:P2104,Q2104:AE2104)),0)</f>
        <v>0</v>
      </c>
      <c r="G2104" s="131">
        <f t="shared" si="846"/>
        <v>98</v>
      </c>
      <c r="H2104" s="136">
        <f t="shared" si="847"/>
        <v>5.8402860548271755E-2</v>
      </c>
      <c r="I2104" s="2"/>
      <c r="J2104" s="2">
        <f t="shared" si="849"/>
        <v>0.45709177592371869</v>
      </c>
      <c r="K2104" s="2">
        <f t="shared" si="850"/>
        <v>0.51549463647199045</v>
      </c>
      <c r="L2104" s="2">
        <f t="shared" si="851"/>
        <v>0</v>
      </c>
      <c r="M2104" s="2">
        <f t="shared" si="852"/>
        <v>2.7413587604290801E-2</v>
      </c>
      <c r="N2104" s="63">
        <v>767</v>
      </c>
      <c r="O2104" s="63">
        <v>865</v>
      </c>
      <c r="P2104" s="63"/>
      <c r="Q2104" s="63">
        <v>30</v>
      </c>
      <c r="R2104" s="63">
        <v>4</v>
      </c>
      <c r="S2104" s="63">
        <v>6</v>
      </c>
      <c r="T2104" s="63"/>
      <c r="U2104" s="63"/>
      <c r="V2104" s="63"/>
      <c r="W2104" s="63">
        <v>6</v>
      </c>
      <c r="X2104" s="63"/>
      <c r="Y2104" s="63"/>
      <c r="Z2104" s="63"/>
      <c r="AA2104" s="63"/>
      <c r="AB2104" s="63"/>
      <c r="AC2104" s="63"/>
      <c r="AD2104" s="63"/>
      <c r="AE2104" s="63"/>
      <c r="AF2104" s="63"/>
      <c r="AG2104" s="63"/>
      <c r="AH2104" s="63"/>
      <c r="AI2104" s="63"/>
      <c r="AJ2104" s="63"/>
      <c r="AK2104" s="63"/>
      <c r="AL2104" s="63"/>
      <c r="AM2104" s="63"/>
      <c r="AN2104" s="63"/>
      <c r="AO2104" s="63"/>
      <c r="AP2104" s="63"/>
      <c r="AQ2104" s="63"/>
      <c r="AS2104" s="5">
        <f>IF(Q2104&gt;0,RANK(Q2104,(N2104:P2104,Q2104:AE2104)),0)</f>
        <v>3</v>
      </c>
      <c r="AT2104" s="5">
        <f>IF(R2104&gt;0,RANK(R2104,(N2104:P2104,Q2104:AE2104)),0)</f>
        <v>6</v>
      </c>
      <c r="AU2104" s="5">
        <f>IF(T2104&gt;0,RANK(T2104,(N2104:P2104,Q2104:AE2104)),0)</f>
        <v>0</v>
      </c>
      <c r="AV2104" s="5">
        <f>IF(S2104&gt;0,RANK(S2104,(N2104:P2104,Q2104:AE2104)),0)</f>
        <v>4</v>
      </c>
      <c r="AW2104" s="2">
        <f t="shared" si="853"/>
        <v>1.7878426698450536E-2</v>
      </c>
      <c r="AX2104" s="2">
        <f t="shared" si="854"/>
        <v>2.3837902264600714E-3</v>
      </c>
      <c r="AY2104" s="2">
        <f t="shared" si="855"/>
        <v>0</v>
      </c>
      <c r="AZ2104" s="2">
        <f t="shared" si="856"/>
        <v>3.5756853396901071E-3</v>
      </c>
      <c r="BB2104" t="s">
        <v>427</v>
      </c>
      <c r="BC2104" t="s">
        <v>1623</v>
      </c>
      <c r="BD2104">
        <v>1</v>
      </c>
      <c r="BF2104" s="111">
        <v>38</v>
      </c>
      <c r="BG2104" s="113">
        <v>63</v>
      </c>
      <c r="BH2104" s="117">
        <f t="shared" si="857"/>
        <v>38063</v>
      </c>
      <c r="BJ2104" s="5" t="s">
        <v>3185</v>
      </c>
    </row>
    <row r="2105" spans="1:62" hidden="1" outlineLevel="1">
      <c r="A2105" t="s">
        <v>3090</v>
      </c>
      <c r="B2105" t="s">
        <v>1623</v>
      </c>
      <c r="C2105" s="1">
        <f t="shared" ref="C2105:C2126" si="858">SUM(N2105:AQ2105)</f>
        <v>1013</v>
      </c>
      <c r="D2105" s="5">
        <f>IF(N2105&gt;0, RANK(N2105,(N2105:P2105,Q2105:AE2105)),0)</f>
        <v>2</v>
      </c>
      <c r="E2105" s="5">
        <f>IF(O2105&gt;0,RANK(O2105,(N2105:P2105,Q2105:AE2105)),0)</f>
        <v>1</v>
      </c>
      <c r="F2105" s="5">
        <f>IF(P2105&gt;0,RANK(P2105,(N2105:P2105,Q2105:AE2105)),0)</f>
        <v>0</v>
      </c>
      <c r="G2105" s="131">
        <f t="shared" si="846"/>
        <v>412</v>
      </c>
      <c r="H2105" s="136">
        <f t="shared" si="847"/>
        <v>0.40671273445212242</v>
      </c>
      <c r="I2105" s="2"/>
      <c r="J2105" s="2">
        <f t="shared" ref="J2105:J2126" si="859">IF($C2105=0,"-",N2105/$C2105)</f>
        <v>0.27739387956564659</v>
      </c>
      <c r="K2105" s="2">
        <f t="shared" ref="K2105:K2126" si="860">IF($C2105=0,"-",O2105/$C2105)</f>
        <v>0.68410661401776895</v>
      </c>
      <c r="L2105" s="2">
        <f t="shared" ref="L2105:L2126" si="861">IF($C2105=0,"-",P2105/$C2105)</f>
        <v>0</v>
      </c>
      <c r="M2105" s="2">
        <f t="shared" ref="M2105:M2126" si="862">IF(C2105=0,"-",(1-J2105-K2105-L2105))</f>
        <v>3.8499506416584506E-2</v>
      </c>
      <c r="N2105" s="63">
        <v>281</v>
      </c>
      <c r="O2105" s="63">
        <v>693</v>
      </c>
      <c r="P2105" s="63"/>
      <c r="Q2105" s="63">
        <v>23</v>
      </c>
      <c r="R2105" s="63">
        <v>4</v>
      </c>
      <c r="S2105" s="63">
        <v>9</v>
      </c>
      <c r="T2105" s="63"/>
      <c r="U2105" s="63"/>
      <c r="V2105" s="63"/>
      <c r="W2105" s="63">
        <v>3</v>
      </c>
      <c r="X2105" s="63"/>
      <c r="Y2105" s="63"/>
      <c r="Z2105" s="63"/>
      <c r="AA2105" s="63"/>
      <c r="AB2105" s="63"/>
      <c r="AC2105" s="63"/>
      <c r="AD2105" s="63"/>
      <c r="AE2105" s="63"/>
      <c r="AF2105" s="63"/>
      <c r="AG2105" s="63"/>
      <c r="AH2105" s="63"/>
      <c r="AI2105" s="63"/>
      <c r="AJ2105" s="63"/>
      <c r="AK2105" s="63"/>
      <c r="AL2105" s="63"/>
      <c r="AM2105" s="63"/>
      <c r="AN2105" s="63"/>
      <c r="AO2105" s="63"/>
      <c r="AP2105" s="63"/>
      <c r="AQ2105" s="63"/>
      <c r="AS2105" s="5">
        <f>IF(Q2105&gt;0,RANK(Q2105,(N2105:P2105,Q2105:AE2105)),0)</f>
        <v>3</v>
      </c>
      <c r="AT2105" s="5">
        <f>IF(R2105&gt;0,RANK(R2105,(N2105:P2105,Q2105:AE2105)),0)</f>
        <v>5</v>
      </c>
      <c r="AU2105" s="5">
        <f>IF(T2105&gt;0,RANK(T2105,(N2105:P2105,Q2105:AE2105)),0)</f>
        <v>0</v>
      </c>
      <c r="AV2105" s="5">
        <f>IF(S2105&gt;0,RANK(S2105,(N2105:P2105,Q2105:AE2105)),0)</f>
        <v>4</v>
      </c>
      <c r="AW2105" s="2">
        <f t="shared" ref="AW2105:AW2126" si="863">IF($C2105=0,"-",Q2105/$C2105)</f>
        <v>2.2704837117472853E-2</v>
      </c>
      <c r="AX2105" s="2">
        <f t="shared" ref="AX2105:AX2126" si="864">IF($C2105=0,"-",R2105/$C2105)</f>
        <v>3.9486673247778872E-3</v>
      </c>
      <c r="AY2105" s="2">
        <f t="shared" ref="AY2105:AY2126" si="865">IF($C2105=0,"-",T2105/$C2105)</f>
        <v>0</v>
      </c>
      <c r="AZ2105" s="2">
        <f t="shared" ref="AZ2105:AZ2126" si="866">IF($C2105=0,"-",S2105/$C2105)</f>
        <v>8.8845014807502464E-3</v>
      </c>
      <c r="BB2105" t="s">
        <v>3090</v>
      </c>
      <c r="BC2105" t="s">
        <v>1623</v>
      </c>
      <c r="BD2105">
        <v>1</v>
      </c>
      <c r="BF2105" s="111">
        <v>38</v>
      </c>
      <c r="BG2105" s="113">
        <v>65</v>
      </c>
      <c r="BH2105" s="117">
        <f t="shared" si="857"/>
        <v>38065</v>
      </c>
      <c r="BJ2105" s="5" t="s">
        <v>3185</v>
      </c>
    </row>
    <row r="2106" spans="1:62" hidden="1" outlineLevel="1">
      <c r="A2106" t="s">
        <v>1348</v>
      </c>
      <c r="B2106" t="s">
        <v>1623</v>
      </c>
      <c r="C2106" s="1">
        <f t="shared" si="858"/>
        <v>3255</v>
      </c>
      <c r="D2106" s="5">
        <f>IF(N2106&gt;0, RANK(N2106,(N2106:P2106,Q2106:AE2106)),0)</f>
        <v>2</v>
      </c>
      <c r="E2106" s="5">
        <f>IF(O2106&gt;0,RANK(O2106,(N2106:P2106,Q2106:AE2106)),0)</f>
        <v>1</v>
      </c>
      <c r="F2106" s="5">
        <f>IF(P2106&gt;0,RANK(P2106,(N2106:P2106,Q2106:AE2106)),0)</f>
        <v>0</v>
      </c>
      <c r="G2106" s="131">
        <f t="shared" si="846"/>
        <v>646</v>
      </c>
      <c r="H2106" s="136">
        <f t="shared" si="847"/>
        <v>0.19846390168970815</v>
      </c>
      <c r="I2106" s="2"/>
      <c r="J2106" s="2">
        <f t="shared" si="859"/>
        <v>0.38494623655913979</v>
      </c>
      <c r="K2106" s="2">
        <f t="shared" si="860"/>
        <v>0.58341013824884791</v>
      </c>
      <c r="L2106" s="2">
        <f t="shared" si="861"/>
        <v>0</v>
      </c>
      <c r="M2106" s="2">
        <f t="shared" si="862"/>
        <v>3.1643625192012248E-2</v>
      </c>
      <c r="N2106" s="63">
        <v>1253</v>
      </c>
      <c r="O2106" s="63">
        <v>1899</v>
      </c>
      <c r="P2106" s="63"/>
      <c r="Q2106" s="63">
        <v>50</v>
      </c>
      <c r="R2106" s="63">
        <v>13</v>
      </c>
      <c r="S2106" s="63">
        <v>26</v>
      </c>
      <c r="T2106" s="63"/>
      <c r="U2106" s="63"/>
      <c r="V2106" s="63"/>
      <c r="W2106" s="63">
        <v>14</v>
      </c>
      <c r="X2106" s="63"/>
      <c r="Y2106" s="63"/>
      <c r="Z2106" s="63"/>
      <c r="AA2106" s="63"/>
      <c r="AB2106" s="63"/>
      <c r="AC2106" s="63"/>
      <c r="AD2106" s="63"/>
      <c r="AE2106" s="63"/>
      <c r="AF2106" s="63"/>
      <c r="AG2106" s="63"/>
      <c r="AH2106" s="63"/>
      <c r="AI2106" s="63"/>
      <c r="AJ2106" s="63"/>
      <c r="AK2106" s="63"/>
      <c r="AL2106" s="63"/>
      <c r="AM2106" s="63"/>
      <c r="AN2106" s="63"/>
      <c r="AO2106" s="63"/>
      <c r="AP2106" s="63"/>
      <c r="AQ2106" s="63"/>
      <c r="AS2106" s="5">
        <f>IF(Q2106&gt;0,RANK(Q2106,(N2106:P2106,Q2106:AE2106)),0)</f>
        <v>3</v>
      </c>
      <c r="AT2106" s="5">
        <f>IF(R2106&gt;0,RANK(R2106,(N2106:P2106,Q2106:AE2106)),0)</f>
        <v>6</v>
      </c>
      <c r="AU2106" s="5">
        <f>IF(T2106&gt;0,RANK(T2106,(N2106:P2106,Q2106:AE2106)),0)</f>
        <v>0</v>
      </c>
      <c r="AV2106" s="5">
        <f>IF(S2106&gt;0,RANK(S2106,(N2106:P2106,Q2106:AE2106)),0)</f>
        <v>4</v>
      </c>
      <c r="AW2106" s="2">
        <f t="shared" si="863"/>
        <v>1.5360983102918587E-2</v>
      </c>
      <c r="AX2106" s="2">
        <f t="shared" si="864"/>
        <v>3.9938556067588326E-3</v>
      </c>
      <c r="AY2106" s="2">
        <f t="shared" si="865"/>
        <v>0</v>
      </c>
      <c r="AZ2106" s="2">
        <f t="shared" si="866"/>
        <v>7.9877112135176651E-3</v>
      </c>
      <c r="BB2106" t="s">
        <v>1348</v>
      </c>
      <c r="BC2106" t="s">
        <v>1623</v>
      </c>
      <c r="BD2106">
        <v>1</v>
      </c>
      <c r="BF2106" s="111">
        <v>38</v>
      </c>
      <c r="BG2106" s="113">
        <v>67</v>
      </c>
      <c r="BH2106" s="117">
        <f t="shared" si="857"/>
        <v>38067</v>
      </c>
      <c r="BJ2106" s="5" t="s">
        <v>3185</v>
      </c>
    </row>
    <row r="2107" spans="1:62" hidden="1" outlineLevel="1">
      <c r="A2107" t="s">
        <v>1771</v>
      </c>
      <c r="B2107" t="s">
        <v>1623</v>
      </c>
      <c r="C2107" s="1">
        <f t="shared" si="858"/>
        <v>2178</v>
      </c>
      <c r="D2107" s="5">
        <f>IF(N2107&gt;0, RANK(N2107,(N2107:P2107,Q2107:AE2107)),0)</f>
        <v>2</v>
      </c>
      <c r="E2107" s="5">
        <f>IF(O2107&gt;0,RANK(O2107,(N2107:P2107,Q2107:AE2107)),0)</f>
        <v>1</v>
      </c>
      <c r="F2107" s="5">
        <f>IF(P2107&gt;0,RANK(P2107,(N2107:P2107,Q2107:AE2107)),0)</f>
        <v>0</v>
      </c>
      <c r="G2107" s="131">
        <f t="shared" si="846"/>
        <v>805</v>
      </c>
      <c r="H2107" s="136">
        <f t="shared" si="847"/>
        <v>0.36960514233241504</v>
      </c>
      <c r="I2107" s="2"/>
      <c r="J2107" s="2">
        <f t="shared" si="859"/>
        <v>0.30303030303030304</v>
      </c>
      <c r="K2107" s="2">
        <f t="shared" si="860"/>
        <v>0.67263544536271813</v>
      </c>
      <c r="L2107" s="2">
        <f t="shared" si="861"/>
        <v>0</v>
      </c>
      <c r="M2107" s="2">
        <f t="shared" si="862"/>
        <v>2.4334251606978885E-2</v>
      </c>
      <c r="N2107" s="63">
        <v>660</v>
      </c>
      <c r="O2107" s="63">
        <v>1465</v>
      </c>
      <c r="P2107" s="63"/>
      <c r="Q2107" s="63">
        <v>24</v>
      </c>
      <c r="R2107" s="63">
        <v>10</v>
      </c>
      <c r="S2107" s="63">
        <v>10</v>
      </c>
      <c r="T2107" s="63"/>
      <c r="U2107" s="63"/>
      <c r="V2107" s="63"/>
      <c r="W2107" s="63">
        <v>9</v>
      </c>
      <c r="X2107" s="63"/>
      <c r="Y2107" s="63"/>
      <c r="Z2107" s="63"/>
      <c r="AA2107" s="63"/>
      <c r="AB2107" s="63"/>
      <c r="AC2107" s="63"/>
      <c r="AD2107" s="63"/>
      <c r="AE2107" s="63"/>
      <c r="AF2107" s="63"/>
      <c r="AG2107" s="63"/>
      <c r="AH2107" s="63"/>
      <c r="AI2107" s="63"/>
      <c r="AJ2107" s="63"/>
      <c r="AK2107" s="63"/>
      <c r="AL2107" s="63"/>
      <c r="AM2107" s="63"/>
      <c r="AN2107" s="63"/>
      <c r="AO2107" s="63"/>
      <c r="AP2107" s="63"/>
      <c r="AQ2107" s="63"/>
      <c r="AS2107" s="5">
        <f>IF(Q2107&gt;0,RANK(Q2107,(N2107:P2107,Q2107:AE2107)),0)</f>
        <v>3</v>
      </c>
      <c r="AT2107" s="5">
        <f>IF(R2107&gt;0,RANK(R2107,(N2107:P2107,Q2107:AE2107)),0)</f>
        <v>4</v>
      </c>
      <c r="AU2107" s="5">
        <f>IF(T2107&gt;0,RANK(T2107,(N2107:P2107,Q2107:AE2107)),0)</f>
        <v>0</v>
      </c>
      <c r="AV2107" s="5">
        <f>IF(S2107&gt;0,RANK(S2107,(N2107:P2107,Q2107:AE2107)),0)</f>
        <v>4</v>
      </c>
      <c r="AW2107" s="2">
        <f t="shared" si="863"/>
        <v>1.1019283746556474E-2</v>
      </c>
      <c r="AX2107" s="2">
        <f t="shared" si="864"/>
        <v>4.5913682277318639E-3</v>
      </c>
      <c r="AY2107" s="2">
        <f t="shared" si="865"/>
        <v>0</v>
      </c>
      <c r="AZ2107" s="2">
        <f t="shared" si="866"/>
        <v>4.5913682277318639E-3</v>
      </c>
      <c r="BB2107" t="s">
        <v>1771</v>
      </c>
      <c r="BC2107" t="s">
        <v>1623</v>
      </c>
      <c r="BD2107">
        <v>1</v>
      </c>
      <c r="BF2107" s="111">
        <v>38</v>
      </c>
      <c r="BG2107" s="113">
        <v>69</v>
      </c>
      <c r="BH2107" s="117">
        <f t="shared" si="857"/>
        <v>38069</v>
      </c>
      <c r="BJ2107" s="5" t="s">
        <v>3185</v>
      </c>
    </row>
    <row r="2108" spans="1:62" hidden="1" outlineLevel="1">
      <c r="A2108" t="s">
        <v>238</v>
      </c>
      <c r="B2108" t="s">
        <v>1623</v>
      </c>
      <c r="C2108" s="1">
        <f t="shared" si="858"/>
        <v>4999</v>
      </c>
      <c r="D2108" s="5">
        <f>IF(N2108&gt;0, RANK(N2108,(N2108:P2108,Q2108:AE2108)),0)</f>
        <v>2</v>
      </c>
      <c r="E2108" s="5">
        <f>IF(O2108&gt;0,RANK(O2108,(N2108:P2108,Q2108:AE2108)),0)</f>
        <v>1</v>
      </c>
      <c r="F2108" s="5">
        <f>IF(P2108&gt;0,RANK(P2108,(N2108:P2108,Q2108:AE2108)),0)</f>
        <v>0</v>
      </c>
      <c r="G2108" s="131">
        <f t="shared" si="846"/>
        <v>501</v>
      </c>
      <c r="H2108" s="136">
        <f t="shared" si="847"/>
        <v>0.10022004400880176</v>
      </c>
      <c r="I2108" s="2"/>
      <c r="J2108" s="2">
        <f t="shared" si="859"/>
        <v>0.43288657731546309</v>
      </c>
      <c r="K2108" s="2">
        <f t="shared" si="860"/>
        <v>0.5331066213242649</v>
      </c>
      <c r="L2108" s="2">
        <f t="shared" si="861"/>
        <v>0</v>
      </c>
      <c r="M2108" s="2">
        <f t="shared" si="862"/>
        <v>3.400680136027201E-2</v>
      </c>
      <c r="N2108" s="63">
        <v>2164</v>
      </c>
      <c r="O2108" s="63">
        <v>2665</v>
      </c>
      <c r="P2108" s="63"/>
      <c r="Q2108" s="63">
        <v>96</v>
      </c>
      <c r="R2108" s="63">
        <v>22</v>
      </c>
      <c r="S2108" s="63">
        <v>32</v>
      </c>
      <c r="T2108" s="63"/>
      <c r="U2108" s="63"/>
      <c r="V2108" s="63"/>
      <c r="W2108" s="63">
        <v>20</v>
      </c>
      <c r="X2108" s="63"/>
      <c r="Y2108" s="63"/>
      <c r="Z2108" s="63"/>
      <c r="AA2108" s="63"/>
      <c r="AB2108" s="63"/>
      <c r="AC2108" s="63"/>
      <c r="AD2108" s="63"/>
      <c r="AE2108" s="63"/>
      <c r="AF2108" s="63"/>
      <c r="AG2108" s="63"/>
      <c r="AH2108" s="63"/>
      <c r="AI2108" s="63"/>
      <c r="AJ2108" s="63"/>
      <c r="AK2108" s="63"/>
      <c r="AL2108" s="63"/>
      <c r="AM2108" s="63"/>
      <c r="AN2108" s="63"/>
      <c r="AO2108" s="63"/>
      <c r="AP2108" s="63"/>
      <c r="AQ2108" s="63"/>
      <c r="AS2108" s="5">
        <f>IF(Q2108&gt;0,RANK(Q2108,(N2108:P2108,Q2108:AE2108)),0)</f>
        <v>3</v>
      </c>
      <c r="AT2108" s="5">
        <f>IF(R2108&gt;0,RANK(R2108,(N2108:P2108,Q2108:AE2108)),0)</f>
        <v>5</v>
      </c>
      <c r="AU2108" s="5">
        <f>IF(T2108&gt;0,RANK(T2108,(N2108:P2108,Q2108:AE2108)),0)</f>
        <v>0</v>
      </c>
      <c r="AV2108" s="5">
        <f>IF(S2108&gt;0,RANK(S2108,(N2108:P2108,Q2108:AE2108)),0)</f>
        <v>4</v>
      </c>
      <c r="AW2108" s="2">
        <f t="shared" si="863"/>
        <v>1.9203840768153631E-2</v>
      </c>
      <c r="AX2108" s="2">
        <f t="shared" si="864"/>
        <v>4.4008801760352066E-3</v>
      </c>
      <c r="AY2108" s="2">
        <f t="shared" si="865"/>
        <v>0</v>
      </c>
      <c r="AZ2108" s="2">
        <f t="shared" si="866"/>
        <v>6.4012802560512103E-3</v>
      </c>
      <c r="BB2108" t="s">
        <v>238</v>
      </c>
      <c r="BC2108" t="s">
        <v>1623</v>
      </c>
      <c r="BD2108">
        <v>1</v>
      </c>
      <c r="BF2108" s="111">
        <v>38</v>
      </c>
      <c r="BG2108" s="113">
        <v>71</v>
      </c>
      <c r="BH2108" s="117">
        <f t="shared" si="857"/>
        <v>38071</v>
      </c>
      <c r="BJ2108" s="5" t="s">
        <v>3185</v>
      </c>
    </row>
    <row r="2109" spans="1:62" hidden="1" outlineLevel="1">
      <c r="A2109" t="s">
        <v>1735</v>
      </c>
      <c r="B2109" t="s">
        <v>1623</v>
      </c>
      <c r="C2109" s="1">
        <f t="shared" si="858"/>
        <v>2425</v>
      </c>
      <c r="D2109" s="5">
        <f>IF(N2109&gt;0, RANK(N2109,(N2109:P2109,Q2109:AE2109)),0)</f>
        <v>1</v>
      </c>
      <c r="E2109" s="5">
        <f>IF(O2109&gt;0,RANK(O2109,(N2109:P2109,Q2109:AE2109)),0)</f>
        <v>2</v>
      </c>
      <c r="F2109" s="5">
        <f>IF(P2109&gt;0,RANK(P2109,(N2109:P2109,Q2109:AE2109)),0)</f>
        <v>0</v>
      </c>
      <c r="G2109" s="131">
        <f t="shared" si="846"/>
        <v>334</v>
      </c>
      <c r="H2109" s="136">
        <f t="shared" si="847"/>
        <v>0.1377319587628866</v>
      </c>
      <c r="I2109" s="2"/>
      <c r="J2109" s="2">
        <f t="shared" si="859"/>
        <v>0.55381443298969069</v>
      </c>
      <c r="K2109" s="2">
        <f t="shared" si="860"/>
        <v>0.41608247422680411</v>
      </c>
      <c r="L2109" s="2">
        <f t="shared" si="861"/>
        <v>0</v>
      </c>
      <c r="M2109" s="2">
        <f t="shared" si="862"/>
        <v>3.0103092783505203E-2</v>
      </c>
      <c r="N2109" s="63">
        <v>1343</v>
      </c>
      <c r="O2109" s="63">
        <v>1009</v>
      </c>
      <c r="P2109" s="63"/>
      <c r="Q2109" s="63">
        <v>43</v>
      </c>
      <c r="R2109" s="63">
        <v>8</v>
      </c>
      <c r="S2109" s="63">
        <v>12</v>
      </c>
      <c r="T2109" s="63"/>
      <c r="U2109" s="63"/>
      <c r="V2109" s="63"/>
      <c r="W2109" s="63">
        <v>10</v>
      </c>
      <c r="X2109" s="63"/>
      <c r="Y2109" s="63"/>
      <c r="Z2109" s="63"/>
      <c r="AA2109" s="63"/>
      <c r="AB2109" s="63"/>
      <c r="AC2109" s="63"/>
      <c r="AD2109" s="63"/>
      <c r="AE2109" s="63"/>
      <c r="AF2109" s="63"/>
      <c r="AG2109" s="63"/>
      <c r="AH2109" s="63"/>
      <c r="AI2109" s="63"/>
      <c r="AJ2109" s="63"/>
      <c r="AK2109" s="63"/>
      <c r="AL2109" s="63"/>
      <c r="AM2109" s="63"/>
      <c r="AN2109" s="63"/>
      <c r="AO2109" s="63"/>
      <c r="AP2109" s="63"/>
      <c r="AQ2109" s="63"/>
      <c r="AS2109" s="5">
        <f>IF(Q2109&gt;0,RANK(Q2109,(N2109:P2109,Q2109:AE2109)),0)</f>
        <v>3</v>
      </c>
      <c r="AT2109" s="5">
        <f>IF(R2109&gt;0,RANK(R2109,(N2109:P2109,Q2109:AE2109)),0)</f>
        <v>6</v>
      </c>
      <c r="AU2109" s="5">
        <f>IF(T2109&gt;0,RANK(T2109,(N2109:P2109,Q2109:AE2109)),0)</f>
        <v>0</v>
      </c>
      <c r="AV2109" s="5">
        <f>IF(S2109&gt;0,RANK(S2109,(N2109:P2109,Q2109:AE2109)),0)</f>
        <v>4</v>
      </c>
      <c r="AW2109" s="2">
        <f t="shared" si="863"/>
        <v>1.7731958762886597E-2</v>
      </c>
      <c r="AX2109" s="2">
        <f t="shared" si="864"/>
        <v>3.2989690721649486E-3</v>
      </c>
      <c r="AY2109" s="2">
        <f t="shared" si="865"/>
        <v>0</v>
      </c>
      <c r="AZ2109" s="2">
        <f t="shared" si="866"/>
        <v>4.9484536082474223E-3</v>
      </c>
      <c r="BB2109" t="s">
        <v>1735</v>
      </c>
      <c r="BC2109" t="s">
        <v>1623</v>
      </c>
      <c r="BD2109">
        <v>1</v>
      </c>
      <c r="BF2109" s="111">
        <v>38</v>
      </c>
      <c r="BG2109" s="113">
        <v>73</v>
      </c>
      <c r="BH2109" s="117">
        <f t="shared" si="857"/>
        <v>38073</v>
      </c>
      <c r="BJ2109" s="5" t="s">
        <v>3185</v>
      </c>
    </row>
    <row r="2110" spans="1:62" hidden="1" outlineLevel="1">
      <c r="A2110" t="s">
        <v>2625</v>
      </c>
      <c r="B2110" t="s">
        <v>1623</v>
      </c>
      <c r="C2110" s="1">
        <f t="shared" si="858"/>
        <v>1278</v>
      </c>
      <c r="D2110" s="5">
        <f>IF(N2110&gt;0, RANK(N2110,(N2110:P2110,Q2110:AE2110)),0)</f>
        <v>2</v>
      </c>
      <c r="E2110" s="5">
        <f>IF(O2110&gt;0,RANK(O2110,(N2110:P2110,Q2110:AE2110)),0)</f>
        <v>1</v>
      </c>
      <c r="F2110" s="5">
        <f>IF(P2110&gt;0,RANK(P2110,(N2110:P2110,Q2110:AE2110)),0)</f>
        <v>0</v>
      </c>
      <c r="G2110" s="131">
        <f t="shared" si="846"/>
        <v>453</v>
      </c>
      <c r="H2110" s="136">
        <f t="shared" si="847"/>
        <v>0.35446009389671362</v>
      </c>
      <c r="I2110" s="2"/>
      <c r="J2110" s="2">
        <f t="shared" si="859"/>
        <v>0.31142410015649452</v>
      </c>
      <c r="K2110" s="2">
        <f t="shared" si="860"/>
        <v>0.66588419405320809</v>
      </c>
      <c r="L2110" s="2">
        <f t="shared" si="861"/>
        <v>0</v>
      </c>
      <c r="M2110" s="2">
        <f t="shared" si="862"/>
        <v>2.2691705790297334E-2</v>
      </c>
      <c r="N2110" s="63">
        <v>398</v>
      </c>
      <c r="O2110" s="63">
        <v>851</v>
      </c>
      <c r="P2110" s="63"/>
      <c r="Q2110" s="63">
        <v>19</v>
      </c>
      <c r="R2110" s="63">
        <v>0</v>
      </c>
      <c r="S2110" s="63">
        <v>5</v>
      </c>
      <c r="T2110" s="63"/>
      <c r="U2110" s="63"/>
      <c r="V2110" s="63"/>
      <c r="W2110" s="63">
        <v>5</v>
      </c>
      <c r="X2110" s="63"/>
      <c r="Y2110" s="63"/>
      <c r="Z2110" s="63"/>
      <c r="AA2110" s="63"/>
      <c r="AB2110" s="63"/>
      <c r="AC2110" s="63"/>
      <c r="AD2110" s="63"/>
      <c r="AE2110" s="63"/>
      <c r="AF2110" s="63"/>
      <c r="AG2110" s="63"/>
      <c r="AH2110" s="63"/>
      <c r="AI2110" s="63"/>
      <c r="AJ2110" s="63"/>
      <c r="AK2110" s="63"/>
      <c r="AL2110" s="63"/>
      <c r="AM2110" s="63"/>
      <c r="AN2110" s="63"/>
      <c r="AO2110" s="63"/>
      <c r="AP2110" s="63"/>
      <c r="AQ2110" s="63"/>
      <c r="AS2110" s="5">
        <f>IF(Q2110&gt;0,RANK(Q2110,(N2110:P2110,Q2110:AE2110)),0)</f>
        <v>3</v>
      </c>
      <c r="AT2110" s="5">
        <f>IF(R2110&gt;0,RANK(R2110,(N2110:P2110,Q2110:AE2110)),0)</f>
        <v>0</v>
      </c>
      <c r="AU2110" s="5">
        <f>IF(T2110&gt;0,RANK(T2110,(N2110:P2110,Q2110:AE2110)),0)</f>
        <v>0</v>
      </c>
      <c r="AV2110" s="5">
        <f>IF(S2110&gt;0,RANK(S2110,(N2110:P2110,Q2110:AE2110)),0)</f>
        <v>4</v>
      </c>
      <c r="AW2110" s="2">
        <f t="shared" si="863"/>
        <v>1.486697965571205E-2</v>
      </c>
      <c r="AX2110" s="2">
        <f t="shared" si="864"/>
        <v>0</v>
      </c>
      <c r="AY2110" s="2">
        <f t="shared" si="865"/>
        <v>0</v>
      </c>
      <c r="AZ2110" s="2">
        <f t="shared" si="866"/>
        <v>3.9123630672926448E-3</v>
      </c>
      <c r="BB2110" t="s">
        <v>2625</v>
      </c>
      <c r="BC2110" t="s">
        <v>1623</v>
      </c>
      <c r="BD2110">
        <v>1</v>
      </c>
      <c r="BF2110" s="111">
        <v>38</v>
      </c>
      <c r="BG2110" s="113">
        <v>75</v>
      </c>
      <c r="BH2110" s="117">
        <f t="shared" si="857"/>
        <v>38075</v>
      </c>
      <c r="BJ2110" s="5" t="s">
        <v>3185</v>
      </c>
    </row>
    <row r="2111" spans="1:62" hidden="1" outlineLevel="1">
      <c r="A2111" t="s">
        <v>52</v>
      </c>
      <c r="B2111" t="s">
        <v>1623</v>
      </c>
      <c r="C2111" s="1">
        <f t="shared" si="858"/>
        <v>7613</v>
      </c>
      <c r="D2111" s="5">
        <f>IF(N2111&gt;0, RANK(N2111,(N2111:P2111,Q2111:AE2111)),0)</f>
        <v>2</v>
      </c>
      <c r="E2111" s="5">
        <f>IF(O2111&gt;0,RANK(O2111,(N2111:P2111,Q2111:AE2111)),0)</f>
        <v>1</v>
      </c>
      <c r="F2111" s="5">
        <f>IF(P2111&gt;0,RANK(P2111,(N2111:P2111,Q2111:AE2111)),0)</f>
        <v>0</v>
      </c>
      <c r="G2111" s="131">
        <f t="shared" si="846"/>
        <v>1031</v>
      </c>
      <c r="H2111" s="136">
        <f t="shared" si="847"/>
        <v>0.13542624458163668</v>
      </c>
      <c r="I2111" s="2"/>
      <c r="J2111" s="2">
        <f t="shared" si="859"/>
        <v>0.42007093130172074</v>
      </c>
      <c r="K2111" s="2">
        <f t="shared" si="860"/>
        <v>0.55549717588335745</v>
      </c>
      <c r="L2111" s="2">
        <f t="shared" si="861"/>
        <v>0</v>
      </c>
      <c r="M2111" s="2">
        <f t="shared" si="862"/>
        <v>2.4431892814921752E-2</v>
      </c>
      <c r="N2111" s="63">
        <v>3198</v>
      </c>
      <c r="O2111" s="63">
        <v>4229</v>
      </c>
      <c r="P2111" s="63"/>
      <c r="Q2111" s="63">
        <v>86</v>
      </c>
      <c r="R2111" s="63">
        <v>34</v>
      </c>
      <c r="S2111" s="63">
        <v>27</v>
      </c>
      <c r="T2111" s="63"/>
      <c r="U2111" s="63"/>
      <c r="V2111" s="63"/>
      <c r="W2111" s="63">
        <v>39</v>
      </c>
      <c r="X2111" s="63"/>
      <c r="Y2111" s="63"/>
      <c r="Z2111" s="63"/>
      <c r="AA2111" s="63"/>
      <c r="AB2111" s="63"/>
      <c r="AC2111" s="63"/>
      <c r="AD2111" s="63"/>
      <c r="AE2111" s="63"/>
      <c r="AF2111" s="63"/>
      <c r="AG2111" s="63"/>
      <c r="AH2111" s="63"/>
      <c r="AI2111" s="63"/>
      <c r="AJ2111" s="63"/>
      <c r="AK2111" s="63"/>
      <c r="AL2111" s="63"/>
      <c r="AM2111" s="63"/>
      <c r="AN2111" s="63"/>
      <c r="AO2111" s="63"/>
      <c r="AP2111" s="63"/>
      <c r="AQ2111" s="63"/>
      <c r="AS2111" s="5">
        <f>IF(Q2111&gt;0,RANK(Q2111,(N2111:P2111,Q2111:AE2111)),0)</f>
        <v>3</v>
      </c>
      <c r="AT2111" s="5">
        <f>IF(R2111&gt;0,RANK(R2111,(N2111:P2111,Q2111:AE2111)),0)</f>
        <v>5</v>
      </c>
      <c r="AU2111" s="5">
        <f>IF(T2111&gt;0,RANK(T2111,(N2111:P2111,Q2111:AE2111)),0)</f>
        <v>0</v>
      </c>
      <c r="AV2111" s="5">
        <f>IF(S2111&gt;0,RANK(S2111,(N2111:P2111,Q2111:AE2111)),0)</f>
        <v>6</v>
      </c>
      <c r="AW2111" s="2">
        <f t="shared" si="863"/>
        <v>1.1296466570340207E-2</v>
      </c>
      <c r="AX2111" s="2">
        <f t="shared" si="864"/>
        <v>4.4660449231577566E-3</v>
      </c>
      <c r="AY2111" s="2">
        <f t="shared" si="865"/>
        <v>0</v>
      </c>
      <c r="AZ2111" s="2">
        <f t="shared" si="866"/>
        <v>3.5465650860370419E-3</v>
      </c>
      <c r="BB2111" t="s">
        <v>52</v>
      </c>
      <c r="BC2111" t="s">
        <v>1623</v>
      </c>
      <c r="BD2111">
        <v>1</v>
      </c>
      <c r="BF2111" s="111">
        <v>38</v>
      </c>
      <c r="BG2111" s="113">
        <v>77</v>
      </c>
      <c r="BH2111" s="117">
        <f t="shared" si="857"/>
        <v>38077</v>
      </c>
      <c r="BJ2111" s="5" t="s">
        <v>3185</v>
      </c>
    </row>
    <row r="2112" spans="1:62" hidden="1" outlineLevel="1">
      <c r="A2112" t="s">
        <v>2906</v>
      </c>
      <c r="B2112" t="s">
        <v>1623</v>
      </c>
      <c r="C2112" s="1">
        <f t="shared" si="858"/>
        <v>4552</v>
      </c>
      <c r="D2112" s="5">
        <f>IF(N2112&gt;0, RANK(N2112,(N2112:P2112,Q2112:AE2112)),0)</f>
        <v>1</v>
      </c>
      <c r="E2112" s="5">
        <f>IF(O2112&gt;0,RANK(O2112,(N2112:P2112,Q2112:AE2112)),0)</f>
        <v>2</v>
      </c>
      <c r="F2112" s="5">
        <f>IF(P2112&gt;0,RANK(P2112,(N2112:P2112,Q2112:AE2112)),0)</f>
        <v>0</v>
      </c>
      <c r="G2112" s="131">
        <f t="shared" si="846"/>
        <v>2261</v>
      </c>
      <c r="H2112" s="136">
        <f t="shared" si="847"/>
        <v>0.49670474516695956</v>
      </c>
      <c r="I2112" s="2"/>
      <c r="J2112" s="2">
        <f t="shared" si="859"/>
        <v>0.73659929701230231</v>
      </c>
      <c r="K2112" s="2">
        <f t="shared" si="860"/>
        <v>0.2398945518453427</v>
      </c>
      <c r="L2112" s="2">
        <f t="shared" si="861"/>
        <v>0</v>
      </c>
      <c r="M2112" s="2">
        <f t="shared" si="862"/>
        <v>2.3506151142354992E-2</v>
      </c>
      <c r="N2112" s="63">
        <v>3353</v>
      </c>
      <c r="O2112" s="63">
        <v>1092</v>
      </c>
      <c r="P2112" s="63"/>
      <c r="Q2112" s="63">
        <v>48</v>
      </c>
      <c r="R2112" s="63">
        <v>18</v>
      </c>
      <c r="S2112" s="63">
        <v>21</v>
      </c>
      <c r="T2112" s="63"/>
      <c r="U2112" s="63"/>
      <c r="V2112" s="63"/>
      <c r="W2112" s="63">
        <v>20</v>
      </c>
      <c r="X2112" s="63"/>
      <c r="Y2112" s="63"/>
      <c r="Z2112" s="63"/>
      <c r="AA2112" s="63"/>
      <c r="AB2112" s="63"/>
      <c r="AC2112" s="63"/>
      <c r="AD2112" s="63"/>
      <c r="AE2112" s="63"/>
      <c r="AF2112" s="63"/>
      <c r="AG2112" s="63"/>
      <c r="AH2112" s="63"/>
      <c r="AI2112" s="63"/>
      <c r="AJ2112" s="63"/>
      <c r="AK2112" s="63"/>
      <c r="AL2112" s="63"/>
      <c r="AM2112" s="63"/>
      <c r="AN2112" s="63"/>
      <c r="AO2112" s="63"/>
      <c r="AP2112" s="63"/>
      <c r="AQ2112" s="63"/>
      <c r="AS2112" s="5">
        <f>IF(Q2112&gt;0,RANK(Q2112,(N2112:P2112,Q2112:AE2112)),0)</f>
        <v>3</v>
      </c>
      <c r="AT2112" s="5">
        <f>IF(R2112&gt;0,RANK(R2112,(N2112:P2112,Q2112:AE2112)),0)</f>
        <v>6</v>
      </c>
      <c r="AU2112" s="5">
        <f>IF(T2112&gt;0,RANK(T2112,(N2112:P2112,Q2112:AE2112)),0)</f>
        <v>0</v>
      </c>
      <c r="AV2112" s="5">
        <f>IF(S2112&gt;0,RANK(S2112,(N2112:P2112,Q2112:AE2112)),0)</f>
        <v>4</v>
      </c>
      <c r="AW2112" s="2">
        <f t="shared" si="863"/>
        <v>1.054481546572935E-2</v>
      </c>
      <c r="AX2112" s="2">
        <f t="shared" si="864"/>
        <v>3.9543057996485062E-3</v>
      </c>
      <c r="AY2112" s="2">
        <f t="shared" si="865"/>
        <v>0</v>
      </c>
      <c r="AZ2112" s="2">
        <f t="shared" si="866"/>
        <v>4.6133567662565902E-3</v>
      </c>
      <c r="BB2112" t="s">
        <v>2906</v>
      </c>
      <c r="BC2112" t="s">
        <v>1623</v>
      </c>
      <c r="BD2112">
        <v>1</v>
      </c>
      <c r="BF2112" s="111">
        <v>38</v>
      </c>
      <c r="BG2112" s="113">
        <v>79</v>
      </c>
      <c r="BH2112" s="117">
        <f t="shared" si="857"/>
        <v>38079</v>
      </c>
      <c r="BJ2112" s="5" t="s">
        <v>3185</v>
      </c>
    </row>
    <row r="2113" spans="1:87" hidden="1" outlineLevel="1">
      <c r="A2113" t="s">
        <v>2638</v>
      </c>
      <c r="B2113" t="s">
        <v>1623</v>
      </c>
      <c r="C2113" s="1">
        <f t="shared" si="858"/>
        <v>2007</v>
      </c>
      <c r="D2113" s="5">
        <f>IF(N2113&gt;0, RANK(N2113,(N2113:P2113,Q2113:AE2113)),0)</f>
        <v>1</v>
      </c>
      <c r="E2113" s="5">
        <f>IF(O2113&gt;0,RANK(O2113,(N2113:P2113,Q2113:AE2113)),0)</f>
        <v>2</v>
      </c>
      <c r="F2113" s="5">
        <f>IF(P2113&gt;0,RANK(P2113,(N2113:P2113,Q2113:AE2113)),0)</f>
        <v>0</v>
      </c>
      <c r="G2113" s="131">
        <f t="shared" si="846"/>
        <v>196</v>
      </c>
      <c r="H2113" s="136">
        <f t="shared" si="847"/>
        <v>9.765819631290483E-2</v>
      </c>
      <c r="I2113" s="2"/>
      <c r="J2113" s="2">
        <f t="shared" si="859"/>
        <v>0.53562531141006475</v>
      </c>
      <c r="K2113" s="2">
        <f t="shared" si="860"/>
        <v>0.43796711509715996</v>
      </c>
      <c r="L2113" s="2">
        <f t="shared" si="861"/>
        <v>0</v>
      </c>
      <c r="M2113" s="2">
        <f t="shared" si="862"/>
        <v>2.6407573492775283E-2</v>
      </c>
      <c r="N2113" s="63">
        <v>1075</v>
      </c>
      <c r="O2113" s="63">
        <v>879</v>
      </c>
      <c r="P2113" s="63"/>
      <c r="Q2113" s="63">
        <v>22</v>
      </c>
      <c r="R2113" s="63">
        <v>8</v>
      </c>
      <c r="S2113" s="63">
        <v>8</v>
      </c>
      <c r="T2113" s="63"/>
      <c r="U2113" s="63"/>
      <c r="V2113" s="63"/>
      <c r="W2113" s="63">
        <v>15</v>
      </c>
      <c r="X2113" s="63"/>
      <c r="Y2113" s="63"/>
      <c r="Z2113" s="63"/>
      <c r="AA2113" s="63"/>
      <c r="AB2113" s="63"/>
      <c r="AC2113" s="63"/>
      <c r="AD2113" s="63"/>
      <c r="AE2113" s="63"/>
      <c r="AF2113" s="63"/>
      <c r="AG2113" s="63"/>
      <c r="AH2113" s="63"/>
      <c r="AI2113" s="63"/>
      <c r="AJ2113" s="63"/>
      <c r="AK2113" s="63"/>
      <c r="AL2113" s="63"/>
      <c r="AM2113" s="63"/>
      <c r="AN2113" s="63"/>
      <c r="AO2113" s="63"/>
      <c r="AP2113" s="63"/>
      <c r="AQ2113" s="63"/>
      <c r="AS2113" s="5">
        <f>IF(Q2113&gt;0,RANK(Q2113,(N2113:P2113,Q2113:AE2113)),0)</f>
        <v>3</v>
      </c>
      <c r="AT2113" s="5">
        <f>IF(R2113&gt;0,RANK(R2113,(N2113:P2113,Q2113:AE2113)),0)</f>
        <v>5</v>
      </c>
      <c r="AU2113" s="5">
        <f>IF(T2113&gt;0,RANK(T2113,(N2113:P2113,Q2113:AE2113)),0)</f>
        <v>0</v>
      </c>
      <c r="AV2113" s="5">
        <f>IF(S2113&gt;0,RANK(S2113,(N2113:P2113,Q2113:AE2113)),0)</f>
        <v>5</v>
      </c>
      <c r="AW2113" s="2">
        <f t="shared" si="863"/>
        <v>1.096163428001993E-2</v>
      </c>
      <c r="AX2113" s="2">
        <f t="shared" si="864"/>
        <v>3.9860488290981563E-3</v>
      </c>
      <c r="AY2113" s="2">
        <f t="shared" si="865"/>
        <v>0</v>
      </c>
      <c r="AZ2113" s="2">
        <f t="shared" si="866"/>
        <v>3.9860488290981563E-3</v>
      </c>
      <c r="BB2113" t="s">
        <v>2638</v>
      </c>
      <c r="BC2113" t="s">
        <v>1623</v>
      </c>
      <c r="BD2113">
        <v>1</v>
      </c>
      <c r="BF2113" s="111">
        <v>38</v>
      </c>
      <c r="BG2113" s="113">
        <v>81</v>
      </c>
      <c r="BH2113" s="117">
        <f t="shared" si="857"/>
        <v>38081</v>
      </c>
      <c r="BJ2113" s="5" t="s">
        <v>3185</v>
      </c>
    </row>
    <row r="2114" spans="1:87" hidden="1" outlineLevel="1">
      <c r="A2114" t="s">
        <v>306</v>
      </c>
      <c r="B2114" t="s">
        <v>1623</v>
      </c>
      <c r="C2114" s="1">
        <f t="shared" si="858"/>
        <v>822</v>
      </c>
      <c r="D2114" s="5">
        <f>IF(N2114&gt;0, RANK(N2114,(N2114:P2114,Q2114:AE2114)),0)</f>
        <v>2</v>
      </c>
      <c r="E2114" s="5">
        <f>IF(O2114&gt;0,RANK(O2114,(N2114:P2114,Q2114:AE2114)),0)</f>
        <v>1</v>
      </c>
      <c r="F2114" s="5">
        <f>IF(P2114&gt;0,RANK(P2114,(N2114:P2114,Q2114:AE2114)),0)</f>
        <v>0</v>
      </c>
      <c r="G2114" s="131">
        <f t="shared" si="846"/>
        <v>479</v>
      </c>
      <c r="H2114" s="136">
        <f t="shared" si="847"/>
        <v>0.58272506082725062</v>
      </c>
      <c r="I2114" s="2"/>
      <c r="J2114" s="2">
        <f t="shared" si="859"/>
        <v>0.19829683698296838</v>
      </c>
      <c r="K2114" s="2">
        <f t="shared" si="860"/>
        <v>0.78102189781021902</v>
      </c>
      <c r="L2114" s="2">
        <f t="shared" si="861"/>
        <v>0</v>
      </c>
      <c r="M2114" s="2">
        <f t="shared" si="862"/>
        <v>2.0681265206812571E-2</v>
      </c>
      <c r="N2114" s="63">
        <v>163</v>
      </c>
      <c r="O2114" s="63">
        <v>642</v>
      </c>
      <c r="P2114" s="63"/>
      <c r="Q2114" s="63">
        <v>5</v>
      </c>
      <c r="R2114" s="63">
        <v>0</v>
      </c>
      <c r="S2114" s="63">
        <v>6</v>
      </c>
      <c r="T2114" s="63"/>
      <c r="U2114" s="63"/>
      <c r="V2114" s="63"/>
      <c r="W2114" s="63">
        <v>6</v>
      </c>
      <c r="X2114" s="63"/>
      <c r="Y2114" s="63"/>
      <c r="Z2114" s="63"/>
      <c r="AA2114" s="63"/>
      <c r="AB2114" s="63"/>
      <c r="AC2114" s="63"/>
      <c r="AD2114" s="63"/>
      <c r="AE2114" s="63"/>
      <c r="AF2114" s="63"/>
      <c r="AG2114" s="63"/>
      <c r="AH2114" s="63"/>
      <c r="AI2114" s="63"/>
      <c r="AJ2114" s="63"/>
      <c r="AK2114" s="63"/>
      <c r="AL2114" s="63"/>
      <c r="AM2114" s="63"/>
      <c r="AN2114" s="63"/>
      <c r="AO2114" s="63"/>
      <c r="AP2114" s="63"/>
      <c r="AQ2114" s="63"/>
      <c r="AS2114" s="5">
        <f>IF(Q2114&gt;0,RANK(Q2114,(N2114:P2114,Q2114:AE2114)),0)</f>
        <v>5</v>
      </c>
      <c r="AT2114" s="5">
        <f>IF(R2114&gt;0,RANK(R2114,(N2114:P2114,Q2114:AE2114)),0)</f>
        <v>0</v>
      </c>
      <c r="AU2114" s="5">
        <f>IF(T2114&gt;0,RANK(T2114,(N2114:P2114,Q2114:AE2114)),0)</f>
        <v>0</v>
      </c>
      <c r="AV2114" s="5">
        <f>IF(S2114&gt;0,RANK(S2114,(N2114:P2114,Q2114:AE2114)),0)</f>
        <v>3</v>
      </c>
      <c r="AW2114" s="2">
        <f t="shared" si="863"/>
        <v>6.082725060827251E-3</v>
      </c>
      <c r="AX2114" s="2">
        <f t="shared" si="864"/>
        <v>0</v>
      </c>
      <c r="AY2114" s="2">
        <f t="shared" si="865"/>
        <v>0</v>
      </c>
      <c r="AZ2114" s="2">
        <f t="shared" si="866"/>
        <v>7.2992700729927005E-3</v>
      </c>
      <c r="BB2114" t="s">
        <v>306</v>
      </c>
      <c r="BC2114" t="s">
        <v>1623</v>
      </c>
      <c r="BD2114">
        <v>1</v>
      </c>
      <c r="BF2114" s="111">
        <v>38</v>
      </c>
      <c r="BG2114" s="113">
        <v>83</v>
      </c>
      <c r="BH2114" s="117">
        <f t="shared" si="857"/>
        <v>38083</v>
      </c>
      <c r="BJ2114" s="5" t="s">
        <v>3185</v>
      </c>
    </row>
    <row r="2115" spans="1:87" hidden="1" outlineLevel="1">
      <c r="A2115" t="s">
        <v>1002</v>
      </c>
      <c r="B2115" t="s">
        <v>1623</v>
      </c>
      <c r="C2115" s="1">
        <f t="shared" si="858"/>
        <v>1144</v>
      </c>
      <c r="D2115" s="5">
        <f>IF(N2115&gt;0, RANK(N2115,(N2115:P2115,Q2115:AE2115)),0)</f>
        <v>1</v>
      </c>
      <c r="E2115" s="5">
        <f>IF(O2115&gt;0,RANK(O2115,(N2115:P2115,Q2115:AE2115)),0)</f>
        <v>2</v>
      </c>
      <c r="F2115" s="5">
        <f>IF(P2115&gt;0,RANK(P2115,(N2115:P2115,Q2115:AE2115)),0)</f>
        <v>0</v>
      </c>
      <c r="G2115" s="131">
        <f t="shared" si="846"/>
        <v>675</v>
      </c>
      <c r="H2115" s="136">
        <f t="shared" si="847"/>
        <v>0.590034965034965</v>
      </c>
      <c r="I2115" s="2"/>
      <c r="J2115" s="2">
        <f t="shared" si="859"/>
        <v>0.78671328671328666</v>
      </c>
      <c r="K2115" s="2">
        <f t="shared" si="860"/>
        <v>0.19667832167832167</v>
      </c>
      <c r="L2115" s="2">
        <f t="shared" si="861"/>
        <v>0</v>
      </c>
      <c r="M2115" s="2">
        <f t="shared" si="862"/>
        <v>1.6608391608391671E-2</v>
      </c>
      <c r="N2115" s="63">
        <v>900</v>
      </c>
      <c r="O2115" s="63">
        <v>225</v>
      </c>
      <c r="P2115" s="63"/>
      <c r="Q2115" s="63">
        <v>5</v>
      </c>
      <c r="R2115" s="63">
        <v>6</v>
      </c>
      <c r="S2115" s="63">
        <v>4</v>
      </c>
      <c r="T2115" s="63"/>
      <c r="U2115" s="63"/>
      <c r="V2115" s="63"/>
      <c r="W2115" s="63">
        <v>4</v>
      </c>
      <c r="X2115" s="63"/>
      <c r="Y2115" s="63"/>
      <c r="Z2115" s="63"/>
      <c r="AA2115" s="63"/>
      <c r="AB2115" s="63"/>
      <c r="AC2115" s="63"/>
      <c r="AD2115" s="63"/>
      <c r="AE2115" s="63"/>
      <c r="AF2115" s="63"/>
      <c r="AG2115" s="63"/>
      <c r="AH2115" s="63"/>
      <c r="AI2115" s="63"/>
      <c r="AJ2115" s="63"/>
      <c r="AK2115" s="63"/>
      <c r="AL2115" s="63"/>
      <c r="AM2115" s="63"/>
      <c r="AN2115" s="63"/>
      <c r="AO2115" s="63"/>
      <c r="AP2115" s="63"/>
      <c r="AQ2115" s="63"/>
      <c r="AS2115" s="5">
        <f>IF(Q2115&gt;0,RANK(Q2115,(N2115:P2115,Q2115:AE2115)),0)</f>
        <v>4</v>
      </c>
      <c r="AT2115" s="5">
        <f>IF(R2115&gt;0,RANK(R2115,(N2115:P2115,Q2115:AE2115)),0)</f>
        <v>3</v>
      </c>
      <c r="AU2115" s="5">
        <f>IF(T2115&gt;0,RANK(T2115,(N2115:P2115,Q2115:AE2115)),0)</f>
        <v>0</v>
      </c>
      <c r="AV2115" s="5">
        <f>IF(S2115&gt;0,RANK(S2115,(N2115:P2115,Q2115:AE2115)),0)</f>
        <v>5</v>
      </c>
      <c r="AW2115" s="2">
        <f t="shared" si="863"/>
        <v>4.370629370629371E-3</v>
      </c>
      <c r="AX2115" s="2">
        <f t="shared" si="864"/>
        <v>5.244755244755245E-3</v>
      </c>
      <c r="AY2115" s="2">
        <f t="shared" si="865"/>
        <v>0</v>
      </c>
      <c r="AZ2115" s="2">
        <f t="shared" si="866"/>
        <v>3.4965034965034965E-3</v>
      </c>
      <c r="BB2115" t="s">
        <v>1002</v>
      </c>
      <c r="BC2115" t="s">
        <v>1623</v>
      </c>
      <c r="BD2115">
        <v>1</v>
      </c>
      <c r="BF2115" s="111">
        <v>38</v>
      </c>
      <c r="BG2115" s="113">
        <v>85</v>
      </c>
      <c r="BH2115" s="117">
        <f t="shared" si="857"/>
        <v>38085</v>
      </c>
      <c r="BJ2115" s="5" t="s">
        <v>3185</v>
      </c>
    </row>
    <row r="2116" spans="1:87" hidden="1" outlineLevel="1">
      <c r="A2116" t="s">
        <v>1981</v>
      </c>
      <c r="B2116" t="s">
        <v>1623</v>
      </c>
      <c r="C2116" s="1">
        <f t="shared" si="858"/>
        <v>437</v>
      </c>
      <c r="D2116" s="5">
        <f>IF(N2116&gt;0, RANK(N2116,(N2116:P2116,Q2116:AE2116)),0)</f>
        <v>2</v>
      </c>
      <c r="E2116" s="5">
        <f>IF(O2116&gt;0,RANK(O2116,(N2116:P2116,Q2116:AE2116)),0)</f>
        <v>1</v>
      </c>
      <c r="F2116" s="5">
        <f>IF(P2116&gt;0,RANK(P2116,(N2116:P2116,Q2116:AE2116)),0)</f>
        <v>0</v>
      </c>
      <c r="G2116" s="131">
        <f t="shared" si="846"/>
        <v>258</v>
      </c>
      <c r="H2116" s="136">
        <f t="shared" si="847"/>
        <v>0.59038901601830662</v>
      </c>
      <c r="I2116" s="2"/>
      <c r="J2116" s="2">
        <f t="shared" si="859"/>
        <v>0.18993135011441648</v>
      </c>
      <c r="K2116" s="2">
        <f t="shared" si="860"/>
        <v>0.78032036613272315</v>
      </c>
      <c r="L2116" s="2">
        <f t="shared" si="861"/>
        <v>0</v>
      </c>
      <c r="M2116" s="2">
        <f t="shared" si="862"/>
        <v>2.9748283752860427E-2</v>
      </c>
      <c r="N2116" s="63">
        <v>83</v>
      </c>
      <c r="O2116" s="63">
        <v>341</v>
      </c>
      <c r="P2116" s="63"/>
      <c r="Q2116" s="63">
        <v>5</v>
      </c>
      <c r="R2116" s="63">
        <v>3</v>
      </c>
      <c r="S2116" s="63">
        <v>2</v>
      </c>
      <c r="T2116" s="63"/>
      <c r="U2116" s="63"/>
      <c r="V2116" s="63"/>
      <c r="W2116" s="63">
        <v>3</v>
      </c>
      <c r="X2116" s="63"/>
      <c r="Y2116" s="63"/>
      <c r="Z2116" s="63"/>
      <c r="AA2116" s="63"/>
      <c r="AB2116" s="63"/>
      <c r="AC2116" s="63"/>
      <c r="AD2116" s="63"/>
      <c r="AE2116" s="63"/>
      <c r="AF2116" s="63"/>
      <c r="AG2116" s="63"/>
      <c r="AH2116" s="63"/>
      <c r="AI2116" s="63"/>
      <c r="AJ2116" s="63"/>
      <c r="AK2116" s="63"/>
      <c r="AL2116" s="63"/>
      <c r="AM2116" s="63"/>
      <c r="AN2116" s="63"/>
      <c r="AO2116" s="63"/>
      <c r="AP2116" s="63"/>
      <c r="AQ2116" s="63"/>
      <c r="AS2116" s="5">
        <f>IF(Q2116&gt;0,RANK(Q2116,(N2116:P2116,Q2116:AE2116)),0)</f>
        <v>3</v>
      </c>
      <c r="AT2116" s="5">
        <f>IF(R2116&gt;0,RANK(R2116,(N2116:P2116,Q2116:AE2116)),0)</f>
        <v>4</v>
      </c>
      <c r="AU2116" s="5">
        <f>IF(T2116&gt;0,RANK(T2116,(N2116:P2116,Q2116:AE2116)),0)</f>
        <v>0</v>
      </c>
      <c r="AV2116" s="5">
        <f>IF(S2116&gt;0,RANK(S2116,(N2116:P2116,Q2116:AE2116)),0)</f>
        <v>6</v>
      </c>
      <c r="AW2116" s="2">
        <f t="shared" si="863"/>
        <v>1.1441647597254004E-2</v>
      </c>
      <c r="AX2116" s="2">
        <f t="shared" si="864"/>
        <v>6.8649885583524023E-3</v>
      </c>
      <c r="AY2116" s="2">
        <f t="shared" si="865"/>
        <v>0</v>
      </c>
      <c r="AZ2116" s="2">
        <f t="shared" si="866"/>
        <v>4.5766590389016018E-3</v>
      </c>
      <c r="BB2116" t="s">
        <v>1981</v>
      </c>
      <c r="BC2116" t="s">
        <v>1623</v>
      </c>
      <c r="BD2116">
        <v>1</v>
      </c>
      <c r="BF2116" s="111">
        <v>38</v>
      </c>
      <c r="BG2116" s="113">
        <v>87</v>
      </c>
      <c r="BH2116" s="117">
        <f t="shared" si="857"/>
        <v>38087</v>
      </c>
      <c r="BJ2116" s="5" t="s">
        <v>3185</v>
      </c>
    </row>
    <row r="2117" spans="1:87" hidden="1" outlineLevel="1">
      <c r="A2117" t="s">
        <v>610</v>
      </c>
      <c r="B2117" t="s">
        <v>1623</v>
      </c>
      <c r="C2117" s="1">
        <f t="shared" si="858"/>
        <v>11633</v>
      </c>
      <c r="D2117" s="5">
        <f>IF(N2117&gt;0, RANK(N2117,(N2117:P2117,Q2117:AE2117)),0)</f>
        <v>2</v>
      </c>
      <c r="E2117" s="5">
        <f>IF(O2117&gt;0,RANK(O2117,(N2117:P2117,Q2117:AE2117)),0)</f>
        <v>1</v>
      </c>
      <c r="F2117" s="5">
        <f>IF(P2117&gt;0,RANK(P2117,(N2117:P2117,Q2117:AE2117)),0)</f>
        <v>0</v>
      </c>
      <c r="G2117" s="131">
        <f t="shared" si="846"/>
        <v>5709</v>
      </c>
      <c r="H2117" s="136">
        <f t="shared" si="847"/>
        <v>0.49075904753717869</v>
      </c>
      <c r="I2117" s="2"/>
      <c r="J2117" s="2">
        <f t="shared" si="859"/>
        <v>0.24172612395770651</v>
      </c>
      <c r="K2117" s="2">
        <f t="shared" si="860"/>
        <v>0.73248517149488523</v>
      </c>
      <c r="L2117" s="2">
        <f t="shared" si="861"/>
        <v>0</v>
      </c>
      <c r="M2117" s="2">
        <f t="shared" si="862"/>
        <v>2.5788704547408225E-2</v>
      </c>
      <c r="N2117" s="63">
        <v>2812</v>
      </c>
      <c r="O2117" s="63">
        <v>8521</v>
      </c>
      <c r="P2117" s="63"/>
      <c r="Q2117" s="63">
        <v>148</v>
      </c>
      <c r="R2117" s="63">
        <v>48</v>
      </c>
      <c r="S2117" s="63">
        <v>30</v>
      </c>
      <c r="T2117" s="63"/>
      <c r="U2117" s="63"/>
      <c r="V2117" s="63"/>
      <c r="W2117" s="63">
        <v>74</v>
      </c>
      <c r="X2117" s="63"/>
      <c r="Y2117" s="63"/>
      <c r="Z2117" s="63"/>
      <c r="AA2117" s="63"/>
      <c r="AB2117" s="63"/>
      <c r="AC2117" s="63"/>
      <c r="AD2117" s="63"/>
      <c r="AE2117" s="63"/>
      <c r="AF2117" s="63"/>
      <c r="AG2117" s="63"/>
      <c r="AH2117" s="63"/>
      <c r="AI2117" s="63"/>
      <c r="AJ2117" s="63"/>
      <c r="AK2117" s="63"/>
      <c r="AL2117" s="63"/>
      <c r="AM2117" s="63"/>
      <c r="AN2117" s="63"/>
      <c r="AO2117" s="63"/>
      <c r="AP2117" s="63"/>
      <c r="AQ2117" s="63"/>
      <c r="AS2117" s="5">
        <f>IF(Q2117&gt;0,RANK(Q2117,(N2117:P2117,Q2117:AE2117)),0)</f>
        <v>3</v>
      </c>
      <c r="AT2117" s="5">
        <f>IF(R2117&gt;0,RANK(R2117,(N2117:P2117,Q2117:AE2117)),0)</f>
        <v>5</v>
      </c>
      <c r="AU2117" s="5">
        <f>IF(T2117&gt;0,RANK(T2117,(N2117:P2117,Q2117:AE2117)),0)</f>
        <v>0</v>
      </c>
      <c r="AV2117" s="5">
        <f>IF(S2117&gt;0,RANK(S2117,(N2117:P2117,Q2117:AE2117)),0)</f>
        <v>6</v>
      </c>
      <c r="AW2117" s="2">
        <f t="shared" si="863"/>
        <v>1.2722427576721396E-2</v>
      </c>
      <c r="AX2117" s="2">
        <f t="shared" si="864"/>
        <v>4.1261927275853174E-3</v>
      </c>
      <c r="AY2117" s="2">
        <f t="shared" si="865"/>
        <v>0</v>
      </c>
      <c r="AZ2117" s="2">
        <f t="shared" si="866"/>
        <v>2.5788704547408236E-3</v>
      </c>
      <c r="BB2117" t="s">
        <v>610</v>
      </c>
      <c r="BC2117" t="s">
        <v>1623</v>
      </c>
      <c r="BD2117">
        <v>1</v>
      </c>
      <c r="BF2117" s="111">
        <v>38</v>
      </c>
      <c r="BG2117" s="113">
        <v>89</v>
      </c>
      <c r="BH2117" s="117">
        <f t="shared" si="857"/>
        <v>38089</v>
      </c>
      <c r="BJ2117" s="5" t="s">
        <v>3185</v>
      </c>
    </row>
    <row r="2118" spans="1:87" hidden="1" outlineLevel="1">
      <c r="A2118" t="s">
        <v>1740</v>
      </c>
      <c r="B2118" t="s">
        <v>1623</v>
      </c>
      <c r="C2118" s="1">
        <f t="shared" si="858"/>
        <v>1042</v>
      </c>
      <c r="D2118" s="5">
        <f>IF(N2118&gt;0, RANK(N2118,(N2118:P2118,Q2118:AE2118)),0)</f>
        <v>1</v>
      </c>
      <c r="E2118" s="5">
        <f>IF(O2118&gt;0,RANK(O2118,(N2118:P2118,Q2118:AE2118)),0)</f>
        <v>2</v>
      </c>
      <c r="F2118" s="5">
        <f>IF(P2118&gt;0,RANK(P2118,(N2118:P2118,Q2118:AE2118)),0)</f>
        <v>0</v>
      </c>
      <c r="G2118" s="131">
        <f t="shared" si="846"/>
        <v>20</v>
      </c>
      <c r="H2118" s="136">
        <f t="shared" si="847"/>
        <v>1.9193857965451054E-2</v>
      </c>
      <c r="I2118" s="2"/>
      <c r="J2118" s="2">
        <f t="shared" si="859"/>
        <v>0.49712092130518232</v>
      </c>
      <c r="K2118" s="2">
        <f t="shared" si="860"/>
        <v>0.47792706333973128</v>
      </c>
      <c r="L2118" s="2">
        <f t="shared" si="861"/>
        <v>0</v>
      </c>
      <c r="M2118" s="2">
        <f t="shared" si="862"/>
        <v>2.4952015355086343E-2</v>
      </c>
      <c r="N2118" s="63">
        <v>518</v>
      </c>
      <c r="O2118" s="63">
        <v>498</v>
      </c>
      <c r="P2118" s="63"/>
      <c r="Q2118" s="63">
        <v>11</v>
      </c>
      <c r="R2118" s="63">
        <v>3</v>
      </c>
      <c r="S2118" s="63">
        <v>5</v>
      </c>
      <c r="T2118" s="63"/>
      <c r="U2118" s="63"/>
      <c r="V2118" s="63"/>
      <c r="W2118" s="63">
        <v>7</v>
      </c>
      <c r="X2118" s="63"/>
      <c r="Y2118" s="63"/>
      <c r="Z2118" s="63"/>
      <c r="AA2118" s="63"/>
      <c r="AB2118" s="63"/>
      <c r="AC2118" s="63"/>
      <c r="AD2118" s="63"/>
      <c r="AE2118" s="63"/>
      <c r="AF2118" s="63"/>
      <c r="AG2118" s="63"/>
      <c r="AH2118" s="63"/>
      <c r="AI2118" s="63"/>
      <c r="AJ2118" s="63"/>
      <c r="AK2118" s="63"/>
      <c r="AL2118" s="63"/>
      <c r="AM2118" s="63"/>
      <c r="AN2118" s="63"/>
      <c r="AO2118" s="63"/>
      <c r="AP2118" s="63"/>
      <c r="AQ2118" s="63"/>
      <c r="AS2118" s="5">
        <f>IF(Q2118&gt;0,RANK(Q2118,(N2118:P2118,Q2118:AE2118)),0)</f>
        <v>3</v>
      </c>
      <c r="AT2118" s="5">
        <f>IF(R2118&gt;0,RANK(R2118,(N2118:P2118,Q2118:AE2118)),0)</f>
        <v>6</v>
      </c>
      <c r="AU2118" s="5">
        <f>IF(T2118&gt;0,RANK(T2118,(N2118:P2118,Q2118:AE2118)),0)</f>
        <v>0</v>
      </c>
      <c r="AV2118" s="5">
        <f>IF(S2118&gt;0,RANK(S2118,(N2118:P2118,Q2118:AE2118)),0)</f>
        <v>5</v>
      </c>
      <c r="AW2118" s="2">
        <f t="shared" si="863"/>
        <v>1.055662188099808E-2</v>
      </c>
      <c r="AX2118" s="2">
        <f t="shared" si="864"/>
        <v>2.8790786948176585E-3</v>
      </c>
      <c r="AY2118" s="2">
        <f t="shared" si="865"/>
        <v>0</v>
      </c>
      <c r="AZ2118" s="2">
        <f t="shared" si="866"/>
        <v>4.7984644913627635E-3</v>
      </c>
      <c r="BB2118" t="s">
        <v>1740</v>
      </c>
      <c r="BC2118" t="s">
        <v>1623</v>
      </c>
      <c r="BD2118">
        <v>1</v>
      </c>
      <c r="BF2118" s="111">
        <v>38</v>
      </c>
      <c r="BG2118" s="113">
        <v>91</v>
      </c>
      <c r="BH2118" s="117">
        <f t="shared" si="857"/>
        <v>38091</v>
      </c>
      <c r="BJ2118" s="5" t="s">
        <v>3185</v>
      </c>
    </row>
    <row r="2119" spans="1:87" hidden="1" outlineLevel="1">
      <c r="A2119" t="s">
        <v>1736</v>
      </c>
      <c r="B2119" t="s">
        <v>1623</v>
      </c>
      <c r="C2119" s="1">
        <f t="shared" si="858"/>
        <v>9558</v>
      </c>
      <c r="D2119" s="5">
        <f>IF(N2119&gt;0, RANK(N2119,(N2119:P2119,Q2119:AE2119)),0)</f>
        <v>2</v>
      </c>
      <c r="E2119" s="5">
        <f>IF(O2119&gt;0,RANK(O2119,(N2119:P2119,Q2119:AE2119)),0)</f>
        <v>1</v>
      </c>
      <c r="F2119" s="5">
        <f>IF(P2119&gt;0,RANK(P2119,(N2119:P2119,Q2119:AE2119)),0)</f>
        <v>0</v>
      </c>
      <c r="G2119" s="131">
        <f t="shared" si="846"/>
        <v>2100</v>
      </c>
      <c r="H2119" s="136">
        <f t="shared" si="847"/>
        <v>0.21971123666038919</v>
      </c>
      <c r="I2119" s="2"/>
      <c r="J2119" s="2">
        <f t="shared" si="859"/>
        <v>0.37507846829880725</v>
      </c>
      <c r="K2119" s="2">
        <f t="shared" si="860"/>
        <v>0.59478970495919647</v>
      </c>
      <c r="L2119" s="2">
        <f t="shared" si="861"/>
        <v>0</v>
      </c>
      <c r="M2119" s="2">
        <f t="shared" si="862"/>
        <v>3.0131826741996215E-2</v>
      </c>
      <c r="N2119" s="63">
        <v>3585</v>
      </c>
      <c r="O2119" s="63">
        <v>5685</v>
      </c>
      <c r="P2119" s="63"/>
      <c r="Q2119" s="63">
        <v>138</v>
      </c>
      <c r="R2119" s="63">
        <v>54</v>
      </c>
      <c r="S2119" s="63">
        <v>39</v>
      </c>
      <c r="T2119" s="63"/>
      <c r="U2119" s="63"/>
      <c r="V2119" s="63"/>
      <c r="W2119" s="63">
        <v>57</v>
      </c>
      <c r="X2119" s="63"/>
      <c r="Y2119" s="63"/>
      <c r="Z2119" s="63"/>
      <c r="AA2119" s="63"/>
      <c r="AB2119" s="63"/>
      <c r="AC2119" s="63"/>
      <c r="AD2119" s="63"/>
      <c r="AE2119" s="63"/>
      <c r="AF2119" s="63"/>
      <c r="AG2119" s="63"/>
      <c r="AH2119" s="63"/>
      <c r="AI2119" s="63"/>
      <c r="AJ2119" s="63"/>
      <c r="AK2119" s="63"/>
      <c r="AL2119" s="63"/>
      <c r="AM2119" s="63"/>
      <c r="AN2119" s="63"/>
      <c r="AO2119" s="63"/>
      <c r="AP2119" s="63"/>
      <c r="AQ2119" s="63"/>
      <c r="AS2119" s="5">
        <f>IF(Q2119&gt;0,RANK(Q2119,(N2119:P2119,Q2119:AE2119)),0)</f>
        <v>3</v>
      </c>
      <c r="AT2119" s="5">
        <f>IF(R2119&gt;0,RANK(R2119,(N2119:P2119,Q2119:AE2119)),0)</f>
        <v>5</v>
      </c>
      <c r="AU2119" s="5">
        <f>IF(T2119&gt;0,RANK(T2119,(N2119:P2119,Q2119:AE2119)),0)</f>
        <v>0</v>
      </c>
      <c r="AV2119" s="5">
        <f>IF(S2119&gt;0,RANK(S2119,(N2119:P2119,Q2119:AE2119)),0)</f>
        <v>6</v>
      </c>
      <c r="AW2119" s="2">
        <f t="shared" si="863"/>
        <v>1.4438166980539862E-2</v>
      </c>
      <c r="AX2119" s="2">
        <f t="shared" si="864"/>
        <v>5.6497175141242938E-3</v>
      </c>
      <c r="AY2119" s="2">
        <f t="shared" si="865"/>
        <v>0</v>
      </c>
      <c r="AZ2119" s="2">
        <f t="shared" si="866"/>
        <v>4.0803515379786567E-3</v>
      </c>
      <c r="BB2119" t="s">
        <v>1736</v>
      </c>
      <c r="BC2119" t="s">
        <v>1623</v>
      </c>
      <c r="BD2119">
        <v>1</v>
      </c>
      <c r="BF2119" s="111">
        <v>38</v>
      </c>
      <c r="BG2119" s="113">
        <v>93</v>
      </c>
      <c r="BH2119" s="117">
        <f t="shared" si="857"/>
        <v>38093</v>
      </c>
      <c r="BJ2119" s="5" t="s">
        <v>3185</v>
      </c>
    </row>
    <row r="2120" spans="1:87" hidden="1" outlineLevel="1">
      <c r="A2120" t="s">
        <v>1870</v>
      </c>
      <c r="B2120" t="s">
        <v>1623</v>
      </c>
      <c r="C2120" s="1">
        <f t="shared" si="858"/>
        <v>1182</v>
      </c>
      <c r="D2120" s="5">
        <f>IF(N2120&gt;0, RANK(N2120,(N2120:P2120,Q2120:AE2120)),0)</f>
        <v>2</v>
      </c>
      <c r="E2120" s="5">
        <f>IF(O2120&gt;0,RANK(O2120,(N2120:P2120,Q2120:AE2120)),0)</f>
        <v>1</v>
      </c>
      <c r="F2120" s="5">
        <f>IF(P2120&gt;0,RANK(P2120,(N2120:P2120,Q2120:AE2120)),0)</f>
        <v>0</v>
      </c>
      <c r="G2120" s="131">
        <f t="shared" ref="G2120:G2183" si="867">IF(C2120&gt;0,MAX(N2120:P2120)-LARGE(N2120:P2120,2),0)</f>
        <v>107</v>
      </c>
      <c r="H2120" s="136">
        <f t="shared" ref="H2120:H2183" si="868">IF(C2120&gt;0,G2120/C2120,0)</f>
        <v>9.0524534686971234E-2</v>
      </c>
      <c r="I2120" s="2"/>
      <c r="J2120" s="2">
        <f t="shared" si="859"/>
        <v>0.43654822335025378</v>
      </c>
      <c r="K2120" s="2">
        <f t="shared" si="860"/>
        <v>0.52707275803722509</v>
      </c>
      <c r="L2120" s="2">
        <f t="shared" si="861"/>
        <v>0</v>
      </c>
      <c r="M2120" s="2">
        <f t="shared" si="862"/>
        <v>3.637901861252113E-2</v>
      </c>
      <c r="N2120" s="63">
        <v>516</v>
      </c>
      <c r="O2120" s="63">
        <v>623</v>
      </c>
      <c r="P2120" s="63"/>
      <c r="Q2120" s="63">
        <v>22</v>
      </c>
      <c r="R2120" s="63">
        <v>5</v>
      </c>
      <c r="S2120" s="63">
        <v>7</v>
      </c>
      <c r="T2120" s="63"/>
      <c r="U2120" s="63"/>
      <c r="V2120" s="63"/>
      <c r="W2120" s="63">
        <v>9</v>
      </c>
      <c r="X2120" s="63"/>
      <c r="Y2120" s="63"/>
      <c r="Z2120" s="63"/>
      <c r="AA2120" s="63"/>
      <c r="AB2120" s="63"/>
      <c r="AC2120" s="63"/>
      <c r="AD2120" s="63"/>
      <c r="AE2120" s="63"/>
      <c r="AF2120" s="63"/>
      <c r="AG2120" s="63"/>
      <c r="AH2120" s="63"/>
      <c r="AI2120" s="63"/>
      <c r="AJ2120" s="63"/>
      <c r="AK2120" s="63"/>
      <c r="AL2120" s="63"/>
      <c r="AM2120" s="63"/>
      <c r="AN2120" s="63"/>
      <c r="AO2120" s="63"/>
      <c r="AP2120" s="63"/>
      <c r="AQ2120" s="63"/>
      <c r="AS2120" s="5">
        <f>IF(Q2120&gt;0,RANK(Q2120,(N2120:P2120,Q2120:AE2120)),0)</f>
        <v>3</v>
      </c>
      <c r="AT2120" s="5">
        <f>IF(R2120&gt;0,RANK(R2120,(N2120:P2120,Q2120:AE2120)),0)</f>
        <v>6</v>
      </c>
      <c r="AU2120" s="5">
        <f>IF(T2120&gt;0,RANK(T2120,(N2120:P2120,Q2120:AE2120)),0)</f>
        <v>0</v>
      </c>
      <c r="AV2120" s="5">
        <f>IF(S2120&gt;0,RANK(S2120,(N2120:P2120,Q2120:AE2120)),0)</f>
        <v>5</v>
      </c>
      <c r="AW2120" s="2">
        <f t="shared" si="863"/>
        <v>1.8612521150592216E-2</v>
      </c>
      <c r="AX2120" s="2">
        <f t="shared" si="864"/>
        <v>4.2301184433164128E-3</v>
      </c>
      <c r="AY2120" s="2">
        <f t="shared" si="865"/>
        <v>0</v>
      </c>
      <c r="AZ2120" s="2">
        <f t="shared" si="866"/>
        <v>5.9221658206429781E-3</v>
      </c>
      <c r="BB2120" t="s">
        <v>1870</v>
      </c>
      <c r="BC2120" t="s">
        <v>1623</v>
      </c>
      <c r="BD2120">
        <v>1</v>
      </c>
      <c r="BF2120" s="111">
        <v>38</v>
      </c>
      <c r="BG2120" s="113">
        <v>95</v>
      </c>
      <c r="BH2120" s="117">
        <f t="shared" si="857"/>
        <v>38095</v>
      </c>
      <c r="BJ2120" s="5" t="s">
        <v>3185</v>
      </c>
    </row>
    <row r="2121" spans="1:87" hidden="1" outlineLevel="1">
      <c r="A2121" t="s">
        <v>738</v>
      </c>
      <c r="B2121" t="s">
        <v>1623</v>
      </c>
      <c r="C2121" s="1">
        <f t="shared" si="858"/>
        <v>3921</v>
      </c>
      <c r="D2121" s="5">
        <f>IF(N2121&gt;0, RANK(N2121,(N2121:P2121,Q2121:AE2121)),0)</f>
        <v>2</v>
      </c>
      <c r="E2121" s="5">
        <f>IF(O2121&gt;0,RANK(O2121,(N2121:P2121,Q2121:AE2121)),0)</f>
        <v>1</v>
      </c>
      <c r="F2121" s="5">
        <f>IF(P2121&gt;0,RANK(P2121,(N2121:P2121,Q2121:AE2121)),0)</f>
        <v>0</v>
      </c>
      <c r="G2121" s="131">
        <f t="shared" si="867"/>
        <v>185</v>
      </c>
      <c r="H2121" s="136">
        <f t="shared" si="868"/>
        <v>4.7181841366998212E-2</v>
      </c>
      <c r="I2121" s="2"/>
      <c r="J2121" s="2">
        <f t="shared" si="859"/>
        <v>0.46187197143585818</v>
      </c>
      <c r="K2121" s="2">
        <f t="shared" si="860"/>
        <v>0.50905381280285644</v>
      </c>
      <c r="L2121" s="2">
        <f t="shared" si="861"/>
        <v>0</v>
      </c>
      <c r="M2121" s="2">
        <f t="shared" si="862"/>
        <v>2.9074215761285438E-2</v>
      </c>
      <c r="N2121" s="63">
        <v>1811</v>
      </c>
      <c r="O2121" s="63">
        <v>1996</v>
      </c>
      <c r="P2121" s="63"/>
      <c r="Q2121" s="63">
        <v>59</v>
      </c>
      <c r="R2121" s="63">
        <v>15</v>
      </c>
      <c r="S2121" s="63">
        <v>20</v>
      </c>
      <c r="T2121" s="63"/>
      <c r="U2121" s="63"/>
      <c r="V2121" s="63"/>
      <c r="W2121" s="63">
        <v>20</v>
      </c>
      <c r="X2121" s="63"/>
      <c r="Y2121" s="63"/>
      <c r="Z2121" s="63"/>
      <c r="AA2121" s="63"/>
      <c r="AB2121" s="63"/>
      <c r="AC2121" s="63"/>
      <c r="AD2121" s="63"/>
      <c r="AE2121" s="63"/>
      <c r="AF2121" s="63"/>
      <c r="AG2121" s="63"/>
      <c r="AH2121" s="63"/>
      <c r="AI2121" s="63"/>
      <c r="AJ2121" s="63"/>
      <c r="AK2121" s="63"/>
      <c r="AL2121" s="63"/>
      <c r="AM2121" s="63"/>
      <c r="AN2121" s="63"/>
      <c r="AO2121" s="63"/>
      <c r="AP2121" s="63"/>
      <c r="AQ2121" s="63"/>
      <c r="AS2121" s="5">
        <f>IF(Q2121&gt;0,RANK(Q2121,(N2121:P2121,Q2121:AE2121)),0)</f>
        <v>3</v>
      </c>
      <c r="AT2121" s="5">
        <f>IF(R2121&gt;0,RANK(R2121,(N2121:P2121,Q2121:AE2121)),0)</f>
        <v>6</v>
      </c>
      <c r="AU2121" s="5">
        <f>IF(T2121&gt;0,RANK(T2121,(N2121:P2121,Q2121:AE2121)),0)</f>
        <v>0</v>
      </c>
      <c r="AV2121" s="5">
        <f>IF(S2121&gt;0,RANK(S2121,(N2121:P2121,Q2121:AE2121)),0)</f>
        <v>4</v>
      </c>
      <c r="AW2121" s="2">
        <f t="shared" si="863"/>
        <v>1.5047181841366998E-2</v>
      </c>
      <c r="AX2121" s="2">
        <f t="shared" si="864"/>
        <v>3.8255547054322878E-3</v>
      </c>
      <c r="AY2121" s="2">
        <f t="shared" si="865"/>
        <v>0</v>
      </c>
      <c r="AZ2121" s="2">
        <f t="shared" si="866"/>
        <v>5.1007396072430501E-3</v>
      </c>
      <c r="BB2121" t="s">
        <v>738</v>
      </c>
      <c r="BC2121" t="s">
        <v>1623</v>
      </c>
      <c r="BD2121">
        <v>1</v>
      </c>
      <c r="BF2121" s="111">
        <v>38</v>
      </c>
      <c r="BG2121" s="113">
        <v>97</v>
      </c>
      <c r="BH2121" s="117">
        <f t="shared" si="857"/>
        <v>38097</v>
      </c>
      <c r="BJ2121" s="5" t="s">
        <v>3185</v>
      </c>
    </row>
    <row r="2122" spans="1:87" hidden="1" outlineLevel="1">
      <c r="A2122" t="s">
        <v>1047</v>
      </c>
      <c r="B2122" t="s">
        <v>1623</v>
      </c>
      <c r="C2122" s="1">
        <f t="shared" si="858"/>
        <v>4791</v>
      </c>
      <c r="D2122" s="5">
        <f>IF(N2122&gt;0, RANK(N2122,(N2122:P2122,Q2122:AE2122)),0)</f>
        <v>2</v>
      </c>
      <c r="E2122" s="5">
        <f>IF(O2122&gt;0,RANK(O2122,(N2122:P2122,Q2122:AE2122)),0)</f>
        <v>1</v>
      </c>
      <c r="F2122" s="5">
        <f>IF(P2122&gt;0,RANK(P2122,(N2122:P2122,Q2122:AE2122)),0)</f>
        <v>0</v>
      </c>
      <c r="G2122" s="131">
        <f t="shared" si="867"/>
        <v>671</v>
      </c>
      <c r="H2122" s="136">
        <f t="shared" si="868"/>
        <v>0.14005426841995408</v>
      </c>
      <c r="I2122" s="2"/>
      <c r="J2122" s="2">
        <f t="shared" si="859"/>
        <v>0.41431851388019203</v>
      </c>
      <c r="K2122" s="2">
        <f t="shared" si="860"/>
        <v>0.55437278230014608</v>
      </c>
      <c r="L2122" s="2">
        <f t="shared" si="861"/>
        <v>0</v>
      </c>
      <c r="M2122" s="2">
        <f t="shared" si="862"/>
        <v>3.1308703819661887E-2</v>
      </c>
      <c r="N2122" s="63">
        <v>1985</v>
      </c>
      <c r="O2122" s="63">
        <v>2656</v>
      </c>
      <c r="P2122" s="63"/>
      <c r="Q2122" s="63">
        <v>96</v>
      </c>
      <c r="R2122" s="63">
        <v>12</v>
      </c>
      <c r="S2122" s="63">
        <v>17</v>
      </c>
      <c r="T2122" s="63"/>
      <c r="U2122" s="63"/>
      <c r="V2122" s="63"/>
      <c r="W2122" s="63">
        <v>25</v>
      </c>
      <c r="X2122" s="63"/>
      <c r="Y2122" s="63"/>
      <c r="Z2122" s="63"/>
      <c r="AA2122" s="63"/>
      <c r="AB2122" s="63"/>
      <c r="AC2122" s="63"/>
      <c r="AD2122" s="63"/>
      <c r="AE2122" s="63"/>
      <c r="AF2122" s="63"/>
      <c r="AG2122" s="63"/>
      <c r="AH2122" s="63"/>
      <c r="AI2122" s="63"/>
      <c r="AJ2122" s="63"/>
      <c r="AK2122" s="63"/>
      <c r="AL2122" s="63"/>
      <c r="AM2122" s="63"/>
      <c r="AN2122" s="63"/>
      <c r="AO2122" s="63"/>
      <c r="AP2122" s="63"/>
      <c r="AQ2122" s="63"/>
      <c r="AS2122" s="5">
        <f>IF(Q2122&gt;0,RANK(Q2122,(N2122:P2122,Q2122:AE2122)),0)</f>
        <v>3</v>
      </c>
      <c r="AT2122" s="5">
        <f>IF(R2122&gt;0,RANK(R2122,(N2122:P2122,Q2122:AE2122)),0)</f>
        <v>6</v>
      </c>
      <c r="AU2122" s="5">
        <f>IF(T2122&gt;0,RANK(T2122,(N2122:P2122,Q2122:AE2122)),0)</f>
        <v>0</v>
      </c>
      <c r="AV2122" s="5">
        <f>IF(S2122&gt;0,RANK(S2122,(N2122:P2122,Q2122:AE2122)),0)</f>
        <v>5</v>
      </c>
      <c r="AW2122" s="2">
        <f t="shared" si="863"/>
        <v>2.0037570444583593E-2</v>
      </c>
      <c r="AX2122" s="2">
        <f t="shared" si="864"/>
        <v>2.5046963055729492E-3</v>
      </c>
      <c r="AY2122" s="2">
        <f t="shared" si="865"/>
        <v>0</v>
      </c>
      <c r="AZ2122" s="2">
        <f t="shared" si="866"/>
        <v>3.548319766228345E-3</v>
      </c>
      <c r="BB2122" t="s">
        <v>1047</v>
      </c>
      <c r="BC2122" t="s">
        <v>1623</v>
      </c>
      <c r="BD2122">
        <v>1</v>
      </c>
      <c r="BF2122" s="111">
        <v>38</v>
      </c>
      <c r="BG2122" s="113">
        <v>99</v>
      </c>
      <c r="BH2122" s="117">
        <f t="shared" si="857"/>
        <v>38099</v>
      </c>
      <c r="BJ2122" s="5" t="s">
        <v>3185</v>
      </c>
    </row>
    <row r="2123" spans="1:87" hidden="1" outlineLevel="1">
      <c r="A2123" t="s">
        <v>709</v>
      </c>
      <c r="B2123" t="s">
        <v>1623</v>
      </c>
      <c r="C2123" s="1">
        <f t="shared" si="858"/>
        <v>25463</v>
      </c>
      <c r="D2123" s="5">
        <f>IF(N2123&gt;0, RANK(N2123,(N2123:P2123,Q2123:AE2123)),0)</f>
        <v>2</v>
      </c>
      <c r="E2123" s="5">
        <f>IF(O2123&gt;0,RANK(O2123,(N2123:P2123,Q2123:AE2123)),0)</f>
        <v>1</v>
      </c>
      <c r="F2123" s="5">
        <f>IF(P2123&gt;0,RANK(P2123,(N2123:P2123,Q2123:AE2123)),0)</f>
        <v>0</v>
      </c>
      <c r="G2123" s="131">
        <f t="shared" si="867"/>
        <v>7789</v>
      </c>
      <c r="H2123" s="136">
        <f t="shared" si="868"/>
        <v>0.30589482778934141</v>
      </c>
      <c r="I2123" s="2"/>
      <c r="J2123" s="2">
        <f t="shared" si="859"/>
        <v>0.33150060872638731</v>
      </c>
      <c r="K2123" s="2">
        <f t="shared" si="860"/>
        <v>0.63739543651572872</v>
      </c>
      <c r="L2123" s="2">
        <f t="shared" si="861"/>
        <v>0</v>
      </c>
      <c r="M2123" s="2">
        <f t="shared" si="862"/>
        <v>3.1103954757883967E-2</v>
      </c>
      <c r="N2123" s="63">
        <v>8441</v>
      </c>
      <c r="O2123" s="63">
        <v>16230</v>
      </c>
      <c r="P2123" s="63"/>
      <c r="Q2123" s="63">
        <v>449</v>
      </c>
      <c r="R2123" s="63">
        <v>102</v>
      </c>
      <c r="S2123" s="63">
        <v>92</v>
      </c>
      <c r="T2123" s="63"/>
      <c r="U2123" s="63"/>
      <c r="V2123" s="63"/>
      <c r="W2123" s="63">
        <v>149</v>
      </c>
      <c r="X2123" s="63"/>
      <c r="Y2123" s="63"/>
      <c r="Z2123" s="63"/>
      <c r="AA2123" s="63"/>
      <c r="AB2123" s="63"/>
      <c r="AC2123" s="63"/>
      <c r="AD2123" s="63"/>
      <c r="AE2123" s="63"/>
      <c r="AF2123" s="63"/>
      <c r="AG2123" s="63"/>
      <c r="AH2123" s="63"/>
      <c r="AI2123" s="63"/>
      <c r="AJ2123" s="63"/>
      <c r="AK2123" s="63"/>
      <c r="AL2123" s="63"/>
      <c r="AM2123" s="63"/>
      <c r="AN2123" s="63"/>
      <c r="AO2123" s="63"/>
      <c r="AP2123" s="63"/>
      <c r="AQ2123" s="63"/>
      <c r="AS2123" s="5">
        <f>IF(Q2123&gt;0,RANK(Q2123,(N2123:P2123,Q2123:AE2123)),0)</f>
        <v>3</v>
      </c>
      <c r="AT2123" s="5">
        <f>IF(R2123&gt;0,RANK(R2123,(N2123:P2123,Q2123:AE2123)),0)</f>
        <v>5</v>
      </c>
      <c r="AU2123" s="5">
        <f>IF(T2123&gt;0,RANK(T2123,(N2123:P2123,Q2123:AE2123)),0)</f>
        <v>0</v>
      </c>
      <c r="AV2123" s="5">
        <f>IF(S2123&gt;0,RANK(S2123,(N2123:P2123,Q2123:AE2123)),0)</f>
        <v>6</v>
      </c>
      <c r="AW2123" s="2">
        <f t="shared" si="863"/>
        <v>1.7633428896830696E-2</v>
      </c>
      <c r="AX2123" s="2">
        <f t="shared" si="864"/>
        <v>4.0058123551820288E-3</v>
      </c>
      <c r="AY2123" s="2">
        <f t="shared" si="865"/>
        <v>0</v>
      </c>
      <c r="AZ2123" s="2">
        <f t="shared" si="866"/>
        <v>3.6130856536935947E-3</v>
      </c>
      <c r="BB2123" t="s">
        <v>709</v>
      </c>
      <c r="BC2123" t="s">
        <v>1623</v>
      </c>
      <c r="BD2123">
        <v>1</v>
      </c>
      <c r="BF2123" s="111">
        <v>38</v>
      </c>
      <c r="BG2123" s="113">
        <v>101</v>
      </c>
      <c r="BH2123" s="117">
        <f t="shared" si="857"/>
        <v>38101</v>
      </c>
      <c r="BJ2123" s="5" t="s">
        <v>3185</v>
      </c>
    </row>
    <row r="2124" spans="1:87" hidden="1" outlineLevel="1">
      <c r="A2124" t="s">
        <v>727</v>
      </c>
      <c r="B2124" t="s">
        <v>1623</v>
      </c>
      <c r="C2124" s="1">
        <f t="shared" si="858"/>
        <v>2379</v>
      </c>
      <c r="D2124" s="5">
        <f>IF(N2124&gt;0, RANK(N2124,(N2124:P2124,Q2124:AE2124)),0)</f>
        <v>2</v>
      </c>
      <c r="E2124" s="5">
        <f>IF(O2124&gt;0,RANK(O2124,(N2124:P2124,Q2124:AE2124)),0)</f>
        <v>1</v>
      </c>
      <c r="F2124" s="5">
        <f>IF(P2124&gt;0,RANK(P2124,(N2124:P2124,Q2124:AE2124)),0)</f>
        <v>0</v>
      </c>
      <c r="G2124" s="131">
        <f t="shared" si="867"/>
        <v>981</v>
      </c>
      <c r="H2124" s="136">
        <f t="shared" si="868"/>
        <v>0.41235813366960911</v>
      </c>
      <c r="I2124" s="2"/>
      <c r="J2124" s="2">
        <f t="shared" si="859"/>
        <v>0.28289197141656158</v>
      </c>
      <c r="K2124" s="2">
        <f t="shared" si="860"/>
        <v>0.69525010508617069</v>
      </c>
      <c r="L2124" s="2">
        <f t="shared" si="861"/>
        <v>0</v>
      </c>
      <c r="M2124" s="2">
        <f t="shared" si="862"/>
        <v>2.1857923497267673E-2</v>
      </c>
      <c r="N2124" s="63">
        <v>673</v>
      </c>
      <c r="O2124" s="63">
        <v>1654</v>
      </c>
      <c r="P2124" s="63"/>
      <c r="Q2124" s="63">
        <v>27</v>
      </c>
      <c r="R2124" s="63">
        <v>5</v>
      </c>
      <c r="S2124" s="63">
        <v>11</v>
      </c>
      <c r="T2124" s="63"/>
      <c r="U2124" s="63"/>
      <c r="V2124" s="63"/>
      <c r="W2124" s="63">
        <v>9</v>
      </c>
      <c r="X2124" s="63"/>
      <c r="Y2124" s="63"/>
      <c r="Z2124" s="63"/>
      <c r="AA2124" s="63"/>
      <c r="AB2124" s="63"/>
      <c r="AC2124" s="63"/>
      <c r="AD2124" s="63"/>
      <c r="AE2124" s="63"/>
      <c r="AF2124" s="63"/>
      <c r="AG2124" s="63"/>
      <c r="AH2124" s="63"/>
      <c r="AI2124" s="63"/>
      <c r="AJ2124" s="63"/>
      <c r="AK2124" s="63"/>
      <c r="AL2124" s="63"/>
      <c r="AM2124" s="63"/>
      <c r="AN2124" s="63"/>
      <c r="AO2124" s="63"/>
      <c r="AP2124" s="63"/>
      <c r="AQ2124" s="63"/>
      <c r="AS2124" s="5">
        <f>IF(Q2124&gt;0,RANK(Q2124,(N2124:P2124,Q2124:AE2124)),0)</f>
        <v>3</v>
      </c>
      <c r="AT2124" s="5">
        <f>IF(R2124&gt;0,RANK(R2124,(N2124:P2124,Q2124:AE2124)),0)</f>
        <v>6</v>
      </c>
      <c r="AU2124" s="5">
        <f>IF(T2124&gt;0,RANK(T2124,(N2124:P2124,Q2124:AE2124)),0)</f>
        <v>0</v>
      </c>
      <c r="AV2124" s="5">
        <f>IF(S2124&gt;0,RANK(S2124,(N2124:P2124,Q2124:AE2124)),0)</f>
        <v>4</v>
      </c>
      <c r="AW2124" s="2">
        <f t="shared" si="863"/>
        <v>1.1349306431273645E-2</v>
      </c>
      <c r="AX2124" s="2">
        <f t="shared" si="864"/>
        <v>2.101723413198823E-3</v>
      </c>
      <c r="AY2124" s="2">
        <f t="shared" si="865"/>
        <v>0</v>
      </c>
      <c r="AZ2124" s="2">
        <f t="shared" si="866"/>
        <v>4.6237915090374107E-3</v>
      </c>
      <c r="BB2124" t="s">
        <v>727</v>
      </c>
      <c r="BC2124" t="s">
        <v>1623</v>
      </c>
      <c r="BD2124">
        <v>1</v>
      </c>
      <c r="BF2124" s="111">
        <v>38</v>
      </c>
      <c r="BG2124" s="113">
        <v>103</v>
      </c>
      <c r="BH2124" s="117">
        <f t="shared" si="857"/>
        <v>38103</v>
      </c>
      <c r="BJ2124" s="5" t="s">
        <v>3185</v>
      </c>
    </row>
    <row r="2125" spans="1:87" hidden="1" outlineLevel="1">
      <c r="A2125" t="s">
        <v>308</v>
      </c>
      <c r="B2125" t="s">
        <v>1623</v>
      </c>
      <c r="C2125" s="1">
        <f t="shared" si="858"/>
        <v>9808</v>
      </c>
      <c r="D2125" s="5">
        <f>IF(N2125&gt;0, RANK(N2125,(N2125:P2125,Q2125:AE2125)),0)</f>
        <v>2</v>
      </c>
      <c r="E2125" s="5">
        <f>IF(O2125&gt;0,RANK(O2125,(N2125:P2125,Q2125:AE2125)),0)</f>
        <v>1</v>
      </c>
      <c r="F2125" s="5">
        <f>IF(P2125&gt;0,RANK(P2125,(N2125:P2125,Q2125:AE2125)),0)</f>
        <v>0</v>
      </c>
      <c r="G2125" s="131">
        <f t="shared" si="867"/>
        <v>4862</v>
      </c>
      <c r="H2125" s="136">
        <f t="shared" si="868"/>
        <v>0.49571778140293637</v>
      </c>
      <c r="I2125" s="2"/>
      <c r="J2125" s="2">
        <f t="shared" si="859"/>
        <v>0.23674551386623166</v>
      </c>
      <c r="K2125" s="2">
        <f t="shared" si="860"/>
        <v>0.73246329526916798</v>
      </c>
      <c r="L2125" s="2">
        <f t="shared" si="861"/>
        <v>0</v>
      </c>
      <c r="M2125" s="2">
        <f t="shared" si="862"/>
        <v>3.079119086460036E-2</v>
      </c>
      <c r="N2125" s="63">
        <v>2322</v>
      </c>
      <c r="O2125" s="63">
        <v>7184</v>
      </c>
      <c r="P2125" s="63"/>
      <c r="Q2125" s="63">
        <v>161</v>
      </c>
      <c r="R2125" s="63">
        <v>30</v>
      </c>
      <c r="S2125" s="63">
        <v>36</v>
      </c>
      <c r="T2125" s="63"/>
      <c r="U2125" s="63"/>
      <c r="V2125" s="63"/>
      <c r="W2125" s="63">
        <v>75</v>
      </c>
      <c r="X2125" s="63"/>
      <c r="Y2125" s="63"/>
      <c r="Z2125" s="63"/>
      <c r="AA2125" s="63"/>
      <c r="AB2125" s="63"/>
      <c r="AC2125" s="63"/>
      <c r="AD2125" s="63"/>
      <c r="AE2125" s="63"/>
      <c r="AF2125" s="63"/>
      <c r="AG2125" s="63"/>
      <c r="AH2125" s="63"/>
      <c r="AI2125" s="63"/>
      <c r="AJ2125" s="63"/>
      <c r="AK2125" s="63"/>
      <c r="AL2125" s="63"/>
      <c r="AM2125" s="63"/>
      <c r="AN2125" s="63"/>
      <c r="AO2125" s="63"/>
      <c r="AP2125" s="63"/>
      <c r="AQ2125" s="63"/>
      <c r="AS2125" s="5">
        <f>IF(Q2125&gt;0,RANK(Q2125,(N2125:P2125,Q2125:AE2125)),0)</f>
        <v>3</v>
      </c>
      <c r="AT2125" s="5">
        <f>IF(R2125&gt;0,RANK(R2125,(N2125:P2125,Q2125:AE2125)),0)</f>
        <v>6</v>
      </c>
      <c r="AU2125" s="5">
        <f>IF(T2125&gt;0,RANK(T2125,(N2125:P2125,Q2125:AE2125)),0)</f>
        <v>0</v>
      </c>
      <c r="AV2125" s="5">
        <f>IF(S2125&gt;0,RANK(S2125,(N2125:P2125,Q2125:AE2125)),0)</f>
        <v>5</v>
      </c>
      <c r="AW2125" s="2">
        <f t="shared" si="863"/>
        <v>1.6415171288743882E-2</v>
      </c>
      <c r="AX2125" s="2">
        <f t="shared" si="864"/>
        <v>3.0587275693311584E-3</v>
      </c>
      <c r="AY2125" s="2">
        <f t="shared" si="865"/>
        <v>0</v>
      </c>
      <c r="AZ2125" s="2">
        <f t="shared" si="866"/>
        <v>3.67047308319739E-3</v>
      </c>
      <c r="BB2125" t="s">
        <v>308</v>
      </c>
      <c r="BC2125" t="s">
        <v>1623</v>
      </c>
      <c r="BD2125">
        <v>1</v>
      </c>
      <c r="BF2125" s="111">
        <v>38</v>
      </c>
      <c r="BG2125" s="113">
        <v>105</v>
      </c>
      <c r="BH2125" s="117">
        <f t="shared" si="857"/>
        <v>38105</v>
      </c>
      <c r="BJ2125" s="5" t="s">
        <v>3185</v>
      </c>
    </row>
    <row r="2126" spans="1:87" collapsed="1">
      <c r="A2126" t="s">
        <v>2375</v>
      </c>
      <c r="B2126" t="s">
        <v>548</v>
      </c>
      <c r="C2126" s="1">
        <f t="shared" si="858"/>
        <v>322627</v>
      </c>
      <c r="D2126" s="5">
        <f>IF(N2126&gt;0, RANK(N2126,(N2126:P2126,Q2126:AE2126)),0)</f>
        <v>2</v>
      </c>
      <c r="E2126" s="5">
        <f>IF(O2126&gt;0,RANK(O2126,(N2126:P2126,Q2126:AE2126)),0)</f>
        <v>1</v>
      </c>
      <c r="F2126" s="5">
        <f>IF(P2126&gt;0,RANK(P2126,(N2126:P2126,Q2126:AE2126)),0)</f>
        <v>0</v>
      </c>
      <c r="G2126" s="131">
        <f t="shared" si="867"/>
        <v>63336</v>
      </c>
      <c r="H2126" s="136">
        <f t="shared" si="868"/>
        <v>0.19631338976589063</v>
      </c>
      <c r="I2126" s="2"/>
      <c r="J2126" s="2">
        <f t="shared" si="859"/>
        <v>0.38690810130584236</v>
      </c>
      <c r="K2126" s="2">
        <f t="shared" si="860"/>
        <v>0.58322149107173304</v>
      </c>
      <c r="L2126" s="2">
        <f t="shared" si="861"/>
        <v>0</v>
      </c>
      <c r="M2126" s="2">
        <f t="shared" si="862"/>
        <v>2.9870407622424544E-2</v>
      </c>
      <c r="N2126" s="63">
        <f t="shared" ref="N2126:Q2126" si="869">SUM(N2073:N2125)</f>
        <v>124827</v>
      </c>
      <c r="O2126" s="63">
        <f t="shared" si="869"/>
        <v>188163</v>
      </c>
      <c r="P2126" s="63">
        <f t="shared" si="869"/>
        <v>0</v>
      </c>
      <c r="Q2126" s="63">
        <f t="shared" si="869"/>
        <v>5231</v>
      </c>
      <c r="R2126" s="63">
        <f t="shared" ref="R2126:S2126" si="870">SUM(R2073:R2125)</f>
        <v>1361</v>
      </c>
      <c r="S2126" s="63">
        <f t="shared" si="870"/>
        <v>1185</v>
      </c>
      <c r="T2126" s="63"/>
      <c r="U2126" s="63"/>
      <c r="V2126" s="63"/>
      <c r="W2126" s="63">
        <f>SUM(W2073:W2125)</f>
        <v>1860</v>
      </c>
      <c r="X2126" s="63"/>
      <c r="Y2126" s="63"/>
      <c r="Z2126" s="63"/>
      <c r="AA2126" s="63"/>
      <c r="AB2126" s="63"/>
      <c r="AC2126" s="63"/>
      <c r="AD2126" s="63"/>
      <c r="AE2126" s="63"/>
      <c r="AF2126" s="63"/>
      <c r="AG2126" s="63"/>
      <c r="AH2126" s="63"/>
      <c r="AI2126" s="63"/>
      <c r="AJ2126" s="63"/>
      <c r="AK2126" s="63"/>
      <c r="AL2126" s="63"/>
      <c r="AM2126" s="63"/>
      <c r="AN2126" s="63"/>
      <c r="AO2126" s="63"/>
      <c r="AP2126" s="63"/>
      <c r="AQ2126" s="63"/>
      <c r="AS2126" s="5">
        <f>IF(Q2126&gt;0,RANK(Q2126,(N2126:P2126,Q2126:AE2126)),0)</f>
        <v>3</v>
      </c>
      <c r="AT2126" s="5">
        <f>IF(R2126&gt;0,RANK(R2126,(N2126:P2126,Q2126:AE2126)),0)</f>
        <v>5</v>
      </c>
      <c r="AU2126" s="5">
        <f>IF(T2126&gt;0,RANK(T2126,(N2126:P2126,Q2126:AE2126)),0)</f>
        <v>0</v>
      </c>
      <c r="AV2126" s="5">
        <f>IF(S2126&gt;0,RANK(S2126,(N2126:P2126,Q2126:AE2126)),0)</f>
        <v>6</v>
      </c>
      <c r="AW2126" s="2">
        <f t="shared" si="863"/>
        <v>1.6213770081239327E-2</v>
      </c>
      <c r="AX2126" s="2">
        <f t="shared" si="864"/>
        <v>4.218493802440589E-3</v>
      </c>
      <c r="AY2126" s="2">
        <f t="shared" si="865"/>
        <v>0</v>
      </c>
      <c r="AZ2126" s="2">
        <f t="shared" si="866"/>
        <v>3.6729721938957372E-3</v>
      </c>
      <c r="BB2126" t="s">
        <v>2375</v>
      </c>
      <c r="BC2126" t="s">
        <v>548</v>
      </c>
      <c r="BF2126" s="111">
        <v>38</v>
      </c>
      <c r="BG2126" s="113"/>
      <c r="BH2126" s="111">
        <v>38</v>
      </c>
      <c r="BJ2126" s="5" t="s">
        <v>718</v>
      </c>
      <c r="CI2126" s="127"/>
    </row>
    <row r="2127" spans="1:87">
      <c r="C2127" s="1"/>
      <c r="E2127" s="5"/>
      <c r="F2127" s="5"/>
      <c r="G2127" s="131"/>
      <c r="H2127" s="136"/>
      <c r="I2127" s="2"/>
      <c r="N2127" s="63"/>
      <c r="O2127" s="63"/>
      <c r="P2127" s="63"/>
      <c r="Q2127" s="63"/>
      <c r="R2127" s="63"/>
      <c r="S2127" s="63"/>
      <c r="T2127" s="63"/>
      <c r="U2127" s="63"/>
      <c r="V2127" s="63"/>
      <c r="W2127" s="63"/>
      <c r="X2127" s="63"/>
      <c r="Y2127" s="63"/>
      <c r="Z2127" s="63"/>
      <c r="AA2127" s="63"/>
      <c r="AB2127" s="63"/>
      <c r="AC2127" s="63"/>
      <c r="AD2127" s="63"/>
      <c r="AE2127" s="63"/>
      <c r="AF2127" s="63"/>
      <c r="AG2127" s="63"/>
      <c r="AH2127" s="63"/>
      <c r="AI2127" s="8"/>
      <c r="AJ2127" s="63"/>
      <c r="AK2127" s="63"/>
      <c r="AL2127" s="63"/>
      <c r="AM2127" s="63"/>
      <c r="AN2127" s="63"/>
      <c r="AO2127" s="63"/>
      <c r="AP2127" s="63"/>
      <c r="AQ2127" s="63"/>
      <c r="AS2127" s="5"/>
      <c r="AT2127" s="5"/>
      <c r="AU2127" s="5"/>
      <c r="AV2127" s="5"/>
      <c r="BF2127" s="111"/>
      <c r="BG2127" s="113"/>
      <c r="BH2127" s="117"/>
      <c r="BW2127" s="131"/>
      <c r="BY2127" s="63" t="s">
        <v>3541</v>
      </c>
      <c r="BZ2127" s="8" t="s">
        <v>3542</v>
      </c>
    </row>
    <row r="2128" spans="1:87" hidden="1" outlineLevel="1">
      <c r="A2128" t="s">
        <v>1034</v>
      </c>
      <c r="B2128" t="s">
        <v>1003</v>
      </c>
      <c r="C2128" s="1">
        <f t="shared" ref="C2128:C2159" si="871">SUM(N2128:AQ2128)</f>
        <v>11089</v>
      </c>
      <c r="D2128" s="5">
        <f>IF(N2128&gt;0, RANK(N2128,(N2128:P2128,Q2128:AE2128)),0)</f>
        <v>2</v>
      </c>
      <c r="E2128" s="5">
        <f>IF(O2128&gt;0,RANK(O2128,(N2128:P2128,Q2128:AE2128)),0)</f>
        <v>1</v>
      </c>
      <c r="F2128" s="5">
        <f>IF(P2128&gt;0,RANK(P2128,(N2128:P2128,Q2128:AE2128)),0)</f>
        <v>0</v>
      </c>
      <c r="G2128" s="131">
        <f t="shared" si="867"/>
        <v>2889</v>
      </c>
      <c r="H2128" s="136">
        <f t="shared" si="868"/>
        <v>0.26052845161872124</v>
      </c>
      <c r="I2128" s="2"/>
      <c r="J2128" s="2">
        <f t="shared" ref="J2128:J2159" si="872">IF($C2128=0,"-",N2128/$C2128)</f>
        <v>0.35855352150780051</v>
      </c>
      <c r="K2128" s="2">
        <f t="shared" ref="K2128:K2159" si="873">IF($C2128=0,"-",O2128/$C2128)</f>
        <v>0.6190819731265218</v>
      </c>
      <c r="L2128" s="2">
        <f t="shared" ref="L2128:L2159" si="874">IF($C2128=0,"-",P2128/$C2128)</f>
        <v>0</v>
      </c>
      <c r="M2128" s="2">
        <f t="shared" ref="M2128:M2159" si="875">IF(C2128=0,"-",(1-J2128-K2128-L2128))</f>
        <v>2.2364505365677689E-2</v>
      </c>
      <c r="N2128" s="63">
        <v>3976</v>
      </c>
      <c r="O2128" s="63">
        <v>6865</v>
      </c>
      <c r="P2128" s="63"/>
      <c r="Q2128" s="63">
        <v>98</v>
      </c>
      <c r="R2128" s="63">
        <v>55</v>
      </c>
      <c r="S2128" s="63">
        <v>32</v>
      </c>
      <c r="T2128" s="63"/>
      <c r="U2128" s="63">
        <v>8</v>
      </c>
      <c r="V2128" s="63"/>
      <c r="W2128" s="63">
        <f>IF(Copyright!C$12=1,IF(BW2128&gt;0,BW2128-T2128-V2128-SUM(X2128:AL2128)-SUM(AN2128:AQ2128),SUM(BX2128:CB2128)),SUM(BX2128:CB2128))</f>
        <v>0</v>
      </c>
      <c r="X2128" s="63"/>
      <c r="Y2128" s="63"/>
      <c r="Z2128" s="63"/>
      <c r="AA2128" s="63"/>
      <c r="AB2128" s="63"/>
      <c r="AC2128" s="63"/>
      <c r="AD2128" s="63"/>
      <c r="AE2128" s="63"/>
      <c r="AF2128" s="63"/>
      <c r="AG2128" s="63"/>
      <c r="AH2128" s="63"/>
      <c r="AI2128" s="8">
        <v>0</v>
      </c>
      <c r="AJ2128" s="63">
        <v>0</v>
      </c>
      <c r="AK2128" s="63"/>
      <c r="AL2128" s="63"/>
      <c r="AM2128" s="63">
        <v>55</v>
      </c>
      <c r="AN2128" s="63"/>
      <c r="AO2128" s="63"/>
      <c r="AP2128" s="63"/>
      <c r="AQ2128" s="63"/>
      <c r="AS2128" s="5">
        <f>IF(Q2128&gt;0,RANK(Q2128,(N2128:P2128,Q2128:AE2128)),0)</f>
        <v>3</v>
      </c>
      <c r="AT2128" s="5">
        <f>IF(R2128&gt;0,RANK(R2128,(N2128:P2128,Q2128:AE2128)),0)</f>
        <v>4</v>
      </c>
      <c r="AU2128" s="5">
        <f>IF(T2128&gt;0,RANK(T2128,(N2128:P2128,Q2128:AE2128)),0)</f>
        <v>0</v>
      </c>
      <c r="AV2128" s="5">
        <f>IF(S2128&gt;0,RANK(S2128,(N2128:P2128,Q2128:AE2128)),0)</f>
        <v>5</v>
      </c>
      <c r="AW2128" s="2">
        <f t="shared" ref="AW2128:AW2159" si="876">IF($C2128=0,"-",Q2128/$C2128)</f>
        <v>8.8375867977274775E-3</v>
      </c>
      <c r="AX2128" s="2">
        <f t="shared" ref="AX2128:AX2159" si="877">IF($C2128=0,"-",R2128/$C2128)</f>
        <v>4.959870141581748E-3</v>
      </c>
      <c r="AY2128" s="2">
        <f t="shared" ref="AY2128:AY2159" si="878">IF($C2128=0,"-",T2128/$C2128)</f>
        <v>0</v>
      </c>
      <c r="AZ2128" s="2">
        <f t="shared" ref="AZ2128:AZ2159" si="879">IF($C2128=0,"-",S2128/$C2128)</f>
        <v>2.8857426278293807E-3</v>
      </c>
      <c r="BB2128" t="s">
        <v>1034</v>
      </c>
      <c r="BC2128" t="s">
        <v>1003</v>
      </c>
      <c r="BD2128">
        <v>2</v>
      </c>
      <c r="BF2128" s="111">
        <v>39</v>
      </c>
      <c r="BG2128" s="113">
        <v>1</v>
      </c>
      <c r="BH2128" s="117">
        <f t="shared" si="857"/>
        <v>39001</v>
      </c>
      <c r="BJ2128" s="5" t="s">
        <v>3185</v>
      </c>
      <c r="BN2128" s="63"/>
      <c r="BW2128" s="63">
        <v>29</v>
      </c>
      <c r="BY2128" s="63">
        <v>0</v>
      </c>
      <c r="BZ2128" s="8">
        <v>0</v>
      </c>
    </row>
    <row r="2129" spans="1:78" hidden="1" outlineLevel="1">
      <c r="A2129" t="s">
        <v>1726</v>
      </c>
      <c r="B2129" t="s">
        <v>1003</v>
      </c>
      <c r="C2129" s="1">
        <f t="shared" si="871"/>
        <v>48236</v>
      </c>
      <c r="D2129" s="5">
        <f>IF(N2129&gt;0, RANK(N2129,(N2129:P2129,Q2129:AE2129)),0)</f>
        <v>2</v>
      </c>
      <c r="E2129" s="5">
        <f>IF(O2129&gt;0,RANK(O2129,(N2129:P2129,Q2129:AE2129)),0)</f>
        <v>1</v>
      </c>
      <c r="F2129" s="5">
        <f>IF(P2129&gt;0,RANK(P2129,(N2129:P2129,Q2129:AE2129)),0)</f>
        <v>0</v>
      </c>
      <c r="G2129" s="131">
        <f t="shared" si="867"/>
        <v>11588</v>
      </c>
      <c r="H2129" s="136">
        <f t="shared" si="868"/>
        <v>0.24023550874865246</v>
      </c>
      <c r="I2129" s="2"/>
      <c r="J2129" s="2">
        <f t="shared" si="872"/>
        <v>0.37138237001409735</v>
      </c>
      <c r="K2129" s="2">
        <f t="shared" si="873"/>
        <v>0.61161787876274987</v>
      </c>
      <c r="L2129" s="2">
        <f t="shared" si="874"/>
        <v>0</v>
      </c>
      <c r="M2129" s="2">
        <f t="shared" si="875"/>
        <v>1.6999751223152781E-2</v>
      </c>
      <c r="N2129" s="63">
        <v>17914</v>
      </c>
      <c r="O2129" s="63">
        <v>29502</v>
      </c>
      <c r="P2129" s="63"/>
      <c r="Q2129" s="63">
        <v>464</v>
      </c>
      <c r="R2129" s="63">
        <v>164</v>
      </c>
      <c r="S2129" s="63">
        <v>60</v>
      </c>
      <c r="T2129" s="63"/>
      <c r="U2129" s="63">
        <v>22</v>
      </c>
      <c r="V2129" s="63"/>
      <c r="W2129" s="63">
        <f>IF(Copyright!C$12=1,IF(BW2129&gt;0,BW2129-T2129-V2129-SUM(X2129:AL2129)-SUM(AN2129:AQ2129),SUM(BX2129:CB2129)),SUM(BX2129:CB2129))</f>
        <v>0</v>
      </c>
      <c r="X2129" s="63"/>
      <c r="Y2129" s="63"/>
      <c r="Z2129" s="63"/>
      <c r="AA2129" s="63"/>
      <c r="AB2129" s="63"/>
      <c r="AC2129" s="63"/>
      <c r="AD2129" s="63"/>
      <c r="AE2129" s="63"/>
      <c r="AF2129" s="63"/>
      <c r="AG2129" s="63"/>
      <c r="AH2129" s="63"/>
      <c r="AI2129" s="8">
        <v>0</v>
      </c>
      <c r="AJ2129" s="63">
        <v>0</v>
      </c>
      <c r="AK2129" s="63"/>
      <c r="AL2129" s="63"/>
      <c r="AM2129" s="63">
        <v>110</v>
      </c>
      <c r="AN2129" s="63"/>
      <c r="AO2129" s="63"/>
      <c r="AP2129" s="63"/>
      <c r="AQ2129" s="63"/>
      <c r="AS2129" s="5">
        <f>IF(Q2129&gt;0,RANK(Q2129,(N2129:P2129,Q2129:AE2129)),0)</f>
        <v>3</v>
      </c>
      <c r="AT2129" s="5">
        <f>IF(R2129&gt;0,RANK(R2129,(N2129:P2129,Q2129:AE2129)),0)</f>
        <v>4</v>
      </c>
      <c r="AU2129" s="5">
        <f>IF(T2129&gt;0,RANK(T2129,(N2129:P2129,Q2129:AE2129)),0)</f>
        <v>0</v>
      </c>
      <c r="AV2129" s="5">
        <f>IF(S2129&gt;0,RANK(S2129,(N2129:P2129,Q2129:AE2129)),0)</f>
        <v>5</v>
      </c>
      <c r="AW2129" s="2">
        <f t="shared" si="876"/>
        <v>9.6193714238328211E-3</v>
      </c>
      <c r="AX2129" s="2">
        <f t="shared" si="877"/>
        <v>3.3999502446305663E-3</v>
      </c>
      <c r="AY2129" s="2">
        <f t="shared" si="878"/>
        <v>0</v>
      </c>
      <c r="AZ2129" s="2">
        <f t="shared" si="879"/>
        <v>1.2438842358404511E-3</v>
      </c>
      <c r="BB2129" t="s">
        <v>1726</v>
      </c>
      <c r="BC2129" t="s">
        <v>1003</v>
      </c>
      <c r="BD2129">
        <v>4</v>
      </c>
      <c r="BF2129" s="111">
        <v>39</v>
      </c>
      <c r="BG2129" s="113">
        <v>3</v>
      </c>
      <c r="BH2129" s="117">
        <f t="shared" si="857"/>
        <v>39003</v>
      </c>
      <c r="BJ2129" s="5" t="s">
        <v>3185</v>
      </c>
      <c r="BN2129" s="63"/>
      <c r="BW2129" s="63">
        <v>105</v>
      </c>
      <c r="BY2129" s="63">
        <v>0</v>
      </c>
      <c r="BZ2129" s="8">
        <v>0</v>
      </c>
    </row>
    <row r="2130" spans="1:78" hidden="1" outlineLevel="1">
      <c r="A2130" t="s">
        <v>199</v>
      </c>
      <c r="B2130" t="s">
        <v>1003</v>
      </c>
      <c r="C2130" s="1">
        <f t="shared" si="871"/>
        <v>24330</v>
      </c>
      <c r="D2130" s="5">
        <f>IF(N2130&gt;0, RANK(N2130,(N2130:P2130,Q2130:AE2130)),0)</f>
        <v>2</v>
      </c>
      <c r="E2130" s="5">
        <f>IF(O2130&gt;0,RANK(O2130,(N2130:P2130,Q2130:AE2130)),0)</f>
        <v>1</v>
      </c>
      <c r="F2130" s="5">
        <f>IF(P2130&gt;0,RANK(P2130,(N2130:P2130,Q2130:AE2130)),0)</f>
        <v>0</v>
      </c>
      <c r="G2130" s="131">
        <f t="shared" si="867"/>
        <v>7238</v>
      </c>
      <c r="H2130" s="136">
        <f t="shared" si="868"/>
        <v>0.29749280723386767</v>
      </c>
      <c r="I2130" s="2"/>
      <c r="J2130" s="2">
        <f t="shared" si="872"/>
        <v>0.34036169338265515</v>
      </c>
      <c r="K2130" s="2">
        <f t="shared" si="873"/>
        <v>0.63785450061652282</v>
      </c>
      <c r="L2130" s="2">
        <f t="shared" si="874"/>
        <v>0</v>
      </c>
      <c r="M2130" s="2">
        <f t="shared" si="875"/>
        <v>2.178380600082197E-2</v>
      </c>
      <c r="N2130" s="63">
        <v>8281</v>
      </c>
      <c r="O2130" s="63">
        <v>15519</v>
      </c>
      <c r="P2130" s="63"/>
      <c r="Q2130" s="63">
        <v>221</v>
      </c>
      <c r="R2130" s="63">
        <v>115</v>
      </c>
      <c r="S2130" s="63">
        <v>91</v>
      </c>
      <c r="T2130" s="63"/>
      <c r="U2130" s="63">
        <v>19</v>
      </c>
      <c r="V2130" s="63"/>
      <c r="W2130" s="63">
        <f>IF(Copyright!C$12=1,IF(BW2130&gt;0,BW2130-T2130-V2130-SUM(X2130:AL2130)-SUM(AN2130:AQ2130),SUM(BX2130:CB2130)),SUM(BX2130:CB2130))</f>
        <v>0</v>
      </c>
      <c r="X2130" s="63"/>
      <c r="Y2130" s="63"/>
      <c r="Z2130" s="63"/>
      <c r="AA2130" s="63"/>
      <c r="AB2130" s="63"/>
      <c r="AC2130" s="63"/>
      <c r="AD2130" s="63"/>
      <c r="AE2130" s="63"/>
      <c r="AF2130" s="63"/>
      <c r="AG2130" s="63"/>
      <c r="AH2130" s="63"/>
      <c r="AI2130" s="8">
        <v>0</v>
      </c>
      <c r="AJ2130" s="63">
        <v>0</v>
      </c>
      <c r="AK2130" s="63"/>
      <c r="AL2130" s="63"/>
      <c r="AM2130" s="63">
        <v>84</v>
      </c>
      <c r="AN2130" s="63"/>
      <c r="AO2130" s="63"/>
      <c r="AP2130" s="63"/>
      <c r="AQ2130" s="63"/>
      <c r="AS2130" s="5">
        <f>IF(Q2130&gt;0,RANK(Q2130,(N2130:P2130,Q2130:AE2130)),0)</f>
        <v>3</v>
      </c>
      <c r="AT2130" s="5">
        <f>IF(R2130&gt;0,RANK(R2130,(N2130:P2130,Q2130:AE2130)),0)</f>
        <v>4</v>
      </c>
      <c r="AU2130" s="5">
        <f>IF(T2130&gt;0,RANK(T2130,(N2130:P2130,Q2130:AE2130)),0)</f>
        <v>0</v>
      </c>
      <c r="AV2130" s="5">
        <f>IF(S2130&gt;0,RANK(S2130,(N2130:P2130,Q2130:AE2130)),0)</f>
        <v>5</v>
      </c>
      <c r="AW2130" s="2">
        <f t="shared" si="876"/>
        <v>9.0834360871352247E-3</v>
      </c>
      <c r="AX2130" s="2">
        <f t="shared" si="877"/>
        <v>4.7266748869708181E-3</v>
      </c>
      <c r="AY2130" s="2">
        <f t="shared" si="878"/>
        <v>0</v>
      </c>
      <c r="AZ2130" s="2">
        <f t="shared" si="879"/>
        <v>3.7402383888203864E-3</v>
      </c>
      <c r="BB2130" t="s">
        <v>199</v>
      </c>
      <c r="BC2130" t="s">
        <v>1003</v>
      </c>
      <c r="BD2130">
        <v>7</v>
      </c>
      <c r="BF2130" s="111">
        <v>39</v>
      </c>
      <c r="BG2130" s="113">
        <v>5</v>
      </c>
      <c r="BH2130" s="117">
        <f t="shared" si="857"/>
        <v>39005</v>
      </c>
      <c r="BJ2130" s="5" t="s">
        <v>3185</v>
      </c>
      <c r="BN2130" s="63"/>
      <c r="BW2130" s="63">
        <v>10</v>
      </c>
      <c r="BY2130" s="63">
        <v>0</v>
      </c>
      <c r="BZ2130" s="8">
        <v>0</v>
      </c>
    </row>
    <row r="2131" spans="1:78" hidden="1" outlineLevel="1">
      <c r="A2131" t="s">
        <v>94</v>
      </c>
      <c r="B2131" t="s">
        <v>1003</v>
      </c>
      <c r="C2131" s="1">
        <f t="shared" si="871"/>
        <v>43063</v>
      </c>
      <c r="D2131" s="5">
        <f>IF(N2131&gt;0, RANK(N2131,(N2131:P2131,Q2131:AE2131)),0)</f>
        <v>1</v>
      </c>
      <c r="E2131" s="5">
        <f>IF(O2131&gt;0,RANK(O2131,(N2131:P2131,Q2131:AE2131)),0)</f>
        <v>2</v>
      </c>
      <c r="F2131" s="5">
        <f>IF(P2131&gt;0,RANK(P2131,(N2131:P2131,Q2131:AE2131)),0)</f>
        <v>0</v>
      </c>
      <c r="G2131" s="131">
        <f t="shared" si="867"/>
        <v>5505</v>
      </c>
      <c r="H2131" s="136">
        <f t="shared" si="868"/>
        <v>0.12783596126605207</v>
      </c>
      <c r="I2131" s="2"/>
      <c r="J2131" s="2">
        <f t="shared" si="872"/>
        <v>0.55274829900378519</v>
      </c>
      <c r="K2131" s="2">
        <f t="shared" si="873"/>
        <v>0.42491233773773307</v>
      </c>
      <c r="L2131" s="2">
        <f t="shared" si="874"/>
        <v>0</v>
      </c>
      <c r="M2131" s="2">
        <f t="shared" si="875"/>
        <v>2.2339363258481737E-2</v>
      </c>
      <c r="N2131" s="63">
        <v>23803</v>
      </c>
      <c r="O2131" s="63">
        <v>18298</v>
      </c>
      <c r="P2131" s="63"/>
      <c r="Q2131" s="63">
        <v>433</v>
      </c>
      <c r="R2131" s="63">
        <v>224</v>
      </c>
      <c r="S2131" s="63">
        <v>94</v>
      </c>
      <c r="T2131" s="63"/>
      <c r="U2131" s="63">
        <v>34</v>
      </c>
      <c r="V2131" s="63"/>
      <c r="W2131" s="63">
        <f>IF(Copyright!C$12=1,IF(BW2131&gt;0,BW2131-T2131-V2131-SUM(X2131:AL2131)-SUM(AN2131:AQ2131),SUM(BX2131:CB2131)),SUM(BX2131:CB2131))</f>
        <v>0</v>
      </c>
      <c r="X2131" s="63"/>
      <c r="Y2131" s="63"/>
      <c r="Z2131" s="63"/>
      <c r="AA2131" s="63"/>
      <c r="AB2131" s="63"/>
      <c r="AC2131" s="63"/>
      <c r="AD2131" s="63"/>
      <c r="AE2131" s="63"/>
      <c r="AF2131" s="63"/>
      <c r="AG2131" s="63"/>
      <c r="AH2131" s="63"/>
      <c r="AI2131" s="8">
        <v>0</v>
      </c>
      <c r="AJ2131" s="63">
        <v>1</v>
      </c>
      <c r="AK2131" s="63"/>
      <c r="AL2131" s="63"/>
      <c r="AM2131" s="63">
        <v>176</v>
      </c>
      <c r="AN2131" s="63"/>
      <c r="AO2131" s="63"/>
      <c r="AP2131" s="63"/>
      <c r="AQ2131" s="63"/>
      <c r="AS2131" s="5">
        <f>IF(Q2131&gt;0,RANK(Q2131,(N2131:P2131,Q2131:AE2131)),0)</f>
        <v>3</v>
      </c>
      <c r="AT2131" s="5">
        <f>IF(R2131&gt;0,RANK(R2131,(N2131:P2131,Q2131:AE2131)),0)</f>
        <v>4</v>
      </c>
      <c r="AU2131" s="5">
        <f>IF(T2131&gt;0,RANK(T2131,(N2131:P2131,Q2131:AE2131)),0)</f>
        <v>0</v>
      </c>
      <c r="AV2131" s="5">
        <f>IF(S2131&gt;0,RANK(S2131,(N2131:P2131,Q2131:AE2131)),0)</f>
        <v>5</v>
      </c>
      <c r="AW2131" s="2">
        <f t="shared" si="876"/>
        <v>1.0055035645449691E-2</v>
      </c>
      <c r="AX2131" s="2">
        <f t="shared" si="877"/>
        <v>5.2016812576922188E-3</v>
      </c>
      <c r="AY2131" s="2">
        <f t="shared" si="878"/>
        <v>0</v>
      </c>
      <c r="AZ2131" s="2">
        <f t="shared" si="879"/>
        <v>2.1828483849244129E-3</v>
      </c>
      <c r="BB2131" t="s">
        <v>94</v>
      </c>
      <c r="BC2131" t="s">
        <v>1003</v>
      </c>
      <c r="BD2131">
        <v>14</v>
      </c>
      <c r="BF2131" s="111">
        <v>39</v>
      </c>
      <c r="BG2131" s="113">
        <v>7</v>
      </c>
      <c r="BH2131" s="117">
        <f t="shared" si="857"/>
        <v>39007</v>
      </c>
      <c r="BJ2131" s="5" t="s">
        <v>3185</v>
      </c>
      <c r="BN2131" s="63"/>
      <c r="BW2131" s="63">
        <v>138</v>
      </c>
      <c r="BY2131" s="63">
        <v>0</v>
      </c>
      <c r="BZ2131" s="8">
        <v>0</v>
      </c>
    </row>
    <row r="2132" spans="1:78" hidden="1" outlineLevel="1">
      <c r="A2132" t="s">
        <v>1536</v>
      </c>
      <c r="B2132" t="s">
        <v>1003</v>
      </c>
      <c r="C2132" s="1">
        <f t="shared" si="871"/>
        <v>27638</v>
      </c>
      <c r="D2132" s="5">
        <f>IF(N2132&gt;0, RANK(N2132,(N2132:P2132,Q2132:AE2132)),0)</f>
        <v>1</v>
      </c>
      <c r="E2132" s="5">
        <f>IF(O2132&gt;0,RANK(O2132,(N2132:P2132,Q2132:AE2132)),0)</f>
        <v>2</v>
      </c>
      <c r="F2132" s="5">
        <f>IF(P2132&gt;0,RANK(P2132,(N2132:P2132,Q2132:AE2132)),0)</f>
        <v>0</v>
      </c>
      <c r="G2132" s="131">
        <f t="shared" si="867"/>
        <v>9764</v>
      </c>
      <c r="H2132" s="136">
        <f t="shared" si="868"/>
        <v>0.3532817135827484</v>
      </c>
      <c r="I2132" s="2"/>
      <c r="J2132" s="2">
        <f t="shared" si="872"/>
        <v>0.66238512193356969</v>
      </c>
      <c r="K2132" s="2">
        <f t="shared" si="873"/>
        <v>0.30910340835082134</v>
      </c>
      <c r="L2132" s="2">
        <f t="shared" si="874"/>
        <v>0</v>
      </c>
      <c r="M2132" s="2">
        <f t="shared" si="875"/>
        <v>2.8511469715608972E-2</v>
      </c>
      <c r="N2132" s="63">
        <v>18307</v>
      </c>
      <c r="O2132" s="63">
        <v>8543</v>
      </c>
      <c r="P2132" s="63"/>
      <c r="Q2132" s="63">
        <v>434</v>
      </c>
      <c r="R2132" s="63">
        <v>188</v>
      </c>
      <c r="S2132" s="63">
        <v>43</v>
      </c>
      <c r="T2132" s="63"/>
      <c r="U2132" s="63">
        <v>21</v>
      </c>
      <c r="V2132" s="63"/>
      <c r="W2132" s="63">
        <f>IF(Copyright!C$12=1,IF(BW2132&gt;0,BW2132-T2132-V2132-SUM(X2132:AL2132)-SUM(AN2132:AQ2132),SUM(BX2132:CB2132)),SUM(BX2132:CB2132))</f>
        <v>0</v>
      </c>
      <c r="X2132" s="63"/>
      <c r="Y2132" s="63"/>
      <c r="Z2132" s="63"/>
      <c r="AA2132" s="63"/>
      <c r="AB2132" s="63"/>
      <c r="AC2132" s="63"/>
      <c r="AD2132" s="63"/>
      <c r="AE2132" s="63"/>
      <c r="AF2132" s="63"/>
      <c r="AG2132" s="63"/>
      <c r="AH2132" s="63"/>
      <c r="AI2132" s="8">
        <v>0</v>
      </c>
      <c r="AJ2132" s="63">
        <v>0</v>
      </c>
      <c r="AK2132" s="63"/>
      <c r="AL2132" s="63"/>
      <c r="AM2132" s="63">
        <v>102</v>
      </c>
      <c r="AN2132" s="63"/>
      <c r="AO2132" s="63"/>
      <c r="AP2132" s="63"/>
      <c r="AQ2132" s="63"/>
      <c r="AS2132" s="5">
        <f>IF(Q2132&gt;0,RANK(Q2132,(N2132:P2132,Q2132:AE2132)),0)</f>
        <v>3</v>
      </c>
      <c r="AT2132" s="5">
        <f>IF(R2132&gt;0,RANK(R2132,(N2132:P2132,Q2132:AE2132)),0)</f>
        <v>4</v>
      </c>
      <c r="AU2132" s="5">
        <f>IF(T2132&gt;0,RANK(T2132,(N2132:P2132,Q2132:AE2132)),0)</f>
        <v>0</v>
      </c>
      <c r="AV2132" s="5">
        <f>IF(S2132&gt;0,RANK(S2132,(N2132:P2132,Q2132:AE2132)),0)</f>
        <v>5</v>
      </c>
      <c r="AW2132" s="2">
        <f t="shared" si="876"/>
        <v>1.570301758448513E-2</v>
      </c>
      <c r="AX2132" s="2">
        <f t="shared" si="877"/>
        <v>6.8022288153990881E-3</v>
      </c>
      <c r="AY2132" s="2">
        <f t="shared" si="878"/>
        <v>0</v>
      </c>
      <c r="AZ2132" s="2">
        <f t="shared" si="879"/>
        <v>1.5558289311817064E-3</v>
      </c>
      <c r="BB2132" t="s">
        <v>1536</v>
      </c>
      <c r="BC2132" t="s">
        <v>1003</v>
      </c>
      <c r="BF2132" s="111">
        <v>39</v>
      </c>
      <c r="BG2132" s="113">
        <v>9</v>
      </c>
      <c r="BH2132" s="117">
        <f t="shared" si="857"/>
        <v>39009</v>
      </c>
      <c r="BJ2132" s="5" t="s">
        <v>3185</v>
      </c>
      <c r="BN2132" s="63"/>
      <c r="BW2132" s="63">
        <v>90</v>
      </c>
      <c r="BY2132" s="63">
        <v>0</v>
      </c>
      <c r="BZ2132" s="8">
        <v>0</v>
      </c>
    </row>
    <row r="2133" spans="1:78" hidden="1" outlineLevel="1">
      <c r="A2133" t="s">
        <v>2747</v>
      </c>
      <c r="B2133" t="s">
        <v>1003</v>
      </c>
      <c r="C2133" s="1">
        <f t="shared" si="871"/>
        <v>23405</v>
      </c>
      <c r="D2133" s="5">
        <f>IF(N2133&gt;0, RANK(N2133,(N2133:P2133,Q2133:AE2133)),0)</f>
        <v>2</v>
      </c>
      <c r="E2133" s="5">
        <f>IF(O2133&gt;0,RANK(O2133,(N2133:P2133,Q2133:AE2133)),0)</f>
        <v>1</v>
      </c>
      <c r="F2133" s="5">
        <f>IF(P2133&gt;0,RANK(P2133,(N2133:P2133,Q2133:AE2133)),0)</f>
        <v>0</v>
      </c>
      <c r="G2133" s="131">
        <f t="shared" si="867"/>
        <v>11338</v>
      </c>
      <c r="H2133" s="136">
        <f t="shared" si="868"/>
        <v>0.48442640461439862</v>
      </c>
      <c r="I2133" s="2"/>
      <c r="J2133" s="2">
        <f t="shared" si="872"/>
        <v>0.24913480025635548</v>
      </c>
      <c r="K2133" s="2">
        <f t="shared" si="873"/>
        <v>0.73356120487075416</v>
      </c>
      <c r="L2133" s="2">
        <f t="shared" si="874"/>
        <v>0</v>
      </c>
      <c r="M2133" s="2">
        <f t="shared" si="875"/>
        <v>1.730399487289036E-2</v>
      </c>
      <c r="N2133" s="63">
        <v>5831</v>
      </c>
      <c r="O2133" s="63">
        <v>17169</v>
      </c>
      <c r="P2133" s="63"/>
      <c r="Q2133" s="63">
        <v>209</v>
      </c>
      <c r="R2133" s="63">
        <v>83</v>
      </c>
      <c r="S2133" s="63">
        <v>38</v>
      </c>
      <c r="T2133" s="63"/>
      <c r="U2133" s="63">
        <v>9</v>
      </c>
      <c r="V2133" s="63"/>
      <c r="W2133" s="63">
        <f>IF(Copyright!C$12=1,IF(BW2133&gt;0,BW2133-T2133-V2133-SUM(X2133:AL2133)-SUM(AN2133:AQ2133),SUM(BX2133:CB2133)),SUM(BX2133:CB2133))</f>
        <v>0</v>
      </c>
      <c r="X2133" s="63"/>
      <c r="Y2133" s="63"/>
      <c r="Z2133" s="63"/>
      <c r="AA2133" s="63"/>
      <c r="AB2133" s="63"/>
      <c r="AC2133" s="63"/>
      <c r="AD2133" s="63"/>
      <c r="AE2133" s="63"/>
      <c r="AF2133" s="63"/>
      <c r="AG2133" s="63"/>
      <c r="AH2133" s="63"/>
      <c r="AI2133" s="8">
        <v>0</v>
      </c>
      <c r="AJ2133" s="63">
        <v>0</v>
      </c>
      <c r="AK2133" s="63"/>
      <c r="AL2133" s="63"/>
      <c r="AM2133" s="63">
        <v>66</v>
      </c>
      <c r="AN2133" s="63"/>
      <c r="AO2133" s="63"/>
      <c r="AP2133" s="63"/>
      <c r="AQ2133" s="63"/>
      <c r="AS2133" s="5">
        <f>IF(Q2133&gt;0,RANK(Q2133,(N2133:P2133,Q2133:AE2133)),0)</f>
        <v>3</v>
      </c>
      <c r="AT2133" s="5">
        <f>IF(R2133&gt;0,RANK(R2133,(N2133:P2133,Q2133:AE2133)),0)</f>
        <v>4</v>
      </c>
      <c r="AU2133" s="5">
        <f>IF(T2133&gt;0,RANK(T2133,(N2133:P2133,Q2133:AE2133)),0)</f>
        <v>0</v>
      </c>
      <c r="AV2133" s="5">
        <f>IF(S2133&gt;0,RANK(S2133,(N2133:P2133,Q2133:AE2133)),0)</f>
        <v>5</v>
      </c>
      <c r="AW2133" s="2">
        <f t="shared" si="876"/>
        <v>8.9297158726767793E-3</v>
      </c>
      <c r="AX2133" s="2">
        <f t="shared" si="877"/>
        <v>3.5462508011108737E-3</v>
      </c>
      <c r="AY2133" s="2">
        <f t="shared" si="878"/>
        <v>0</v>
      </c>
      <c r="AZ2133" s="2">
        <f t="shared" si="879"/>
        <v>1.6235847041230506E-3</v>
      </c>
      <c r="BB2133" t="s">
        <v>2747</v>
      </c>
      <c r="BC2133" t="s">
        <v>1003</v>
      </c>
      <c r="BD2133">
        <v>4</v>
      </c>
      <c r="BF2133" s="111">
        <v>39</v>
      </c>
      <c r="BG2133" s="113">
        <v>11</v>
      </c>
      <c r="BH2133" s="117">
        <f t="shared" si="857"/>
        <v>39011</v>
      </c>
      <c r="BJ2133" s="5" t="s">
        <v>3185</v>
      </c>
      <c r="BN2133" s="63"/>
      <c r="BW2133" s="131">
        <v>44</v>
      </c>
      <c r="BY2133" s="63">
        <v>0</v>
      </c>
      <c r="BZ2133" s="8">
        <v>0</v>
      </c>
    </row>
    <row r="2134" spans="1:78" hidden="1" outlineLevel="1">
      <c r="A2134" t="s">
        <v>906</v>
      </c>
      <c r="B2134" t="s">
        <v>1003</v>
      </c>
      <c r="C2134" s="1">
        <f t="shared" si="871"/>
        <v>31564</v>
      </c>
      <c r="D2134" s="5">
        <f>IF(N2134&gt;0, RANK(N2134,(N2134:P2134,Q2134:AE2134)),0)</f>
        <v>2</v>
      </c>
      <c r="E2134" s="5">
        <f>IF(O2134&gt;0,RANK(O2134,(N2134:P2134,Q2134:AE2134)),0)</f>
        <v>1</v>
      </c>
      <c r="F2134" s="5">
        <f>IF(P2134&gt;0,RANK(P2134,(N2134:P2134,Q2134:AE2134)),0)</f>
        <v>0</v>
      </c>
      <c r="G2134" s="131">
        <f t="shared" si="867"/>
        <v>2602</v>
      </c>
      <c r="H2134" s="136">
        <f t="shared" si="868"/>
        <v>8.2435686224813079E-2</v>
      </c>
      <c r="I2134" s="2"/>
      <c r="J2134" s="2">
        <f t="shared" si="872"/>
        <v>0.44848561652515523</v>
      </c>
      <c r="K2134" s="2">
        <f t="shared" si="873"/>
        <v>0.53092130274996829</v>
      </c>
      <c r="L2134" s="2">
        <f t="shared" si="874"/>
        <v>0</v>
      </c>
      <c r="M2134" s="2">
        <f t="shared" si="875"/>
        <v>2.0593080724876534E-2</v>
      </c>
      <c r="N2134" s="63">
        <v>14156</v>
      </c>
      <c r="O2134" s="63">
        <v>16758</v>
      </c>
      <c r="P2134" s="63"/>
      <c r="Q2134" s="63">
        <v>232</v>
      </c>
      <c r="R2134" s="63">
        <v>178</v>
      </c>
      <c r="S2134" s="63">
        <v>60</v>
      </c>
      <c r="T2134" s="63"/>
      <c r="U2134" s="63">
        <v>14</v>
      </c>
      <c r="V2134" s="63"/>
      <c r="W2134" s="63">
        <f>IF(Copyright!C$12=1,IF(BW2134&gt;0,BW2134-T2134-V2134-SUM(X2134:AL2134)-SUM(AN2134:AQ2134),SUM(BX2134:CB2134)),SUM(BX2134:CB2134))</f>
        <v>0</v>
      </c>
      <c r="X2134" s="63"/>
      <c r="Y2134" s="63"/>
      <c r="Z2134" s="63"/>
      <c r="AA2134" s="63"/>
      <c r="AB2134" s="63"/>
      <c r="AC2134" s="63"/>
      <c r="AD2134" s="63"/>
      <c r="AE2134" s="63"/>
      <c r="AF2134" s="63"/>
      <c r="AG2134" s="63"/>
      <c r="AH2134" s="63"/>
      <c r="AI2134" s="8">
        <v>1</v>
      </c>
      <c r="AJ2134" s="63">
        <v>0</v>
      </c>
      <c r="AK2134" s="63"/>
      <c r="AL2134" s="63"/>
      <c r="AM2134" s="63">
        <v>165</v>
      </c>
      <c r="AN2134" s="63"/>
      <c r="AO2134" s="63"/>
      <c r="AP2134" s="63"/>
      <c r="AQ2134" s="63"/>
      <c r="AS2134" s="5">
        <f>IF(Q2134&gt;0,RANK(Q2134,(N2134:P2134,Q2134:AE2134)),0)</f>
        <v>3</v>
      </c>
      <c r="AT2134" s="5">
        <f>IF(R2134&gt;0,RANK(R2134,(N2134:P2134,Q2134:AE2134)),0)</f>
        <v>4</v>
      </c>
      <c r="AU2134" s="5">
        <f>IF(T2134&gt;0,RANK(T2134,(N2134:P2134,Q2134:AE2134)),0)</f>
        <v>0</v>
      </c>
      <c r="AV2134" s="5">
        <f>IF(S2134&gt;0,RANK(S2134,(N2134:P2134,Q2134:AE2134)),0)</f>
        <v>5</v>
      </c>
      <c r="AW2134" s="2">
        <f t="shared" si="876"/>
        <v>7.3501457356482071E-3</v>
      </c>
      <c r="AX2134" s="2">
        <f t="shared" si="877"/>
        <v>5.6393359523507795E-3</v>
      </c>
      <c r="AY2134" s="2">
        <f t="shared" si="878"/>
        <v>0</v>
      </c>
      <c r="AZ2134" s="2">
        <f t="shared" si="879"/>
        <v>1.9008997592193638E-3</v>
      </c>
      <c r="BB2134" t="s">
        <v>906</v>
      </c>
      <c r="BC2134" t="s">
        <v>1003</v>
      </c>
      <c r="BD2134">
        <v>6</v>
      </c>
      <c r="BF2134" s="111">
        <v>39</v>
      </c>
      <c r="BG2134" s="113">
        <v>13</v>
      </c>
      <c r="BH2134" s="117">
        <f t="shared" si="857"/>
        <v>39013</v>
      </c>
      <c r="BJ2134" s="5" t="s">
        <v>3185</v>
      </c>
      <c r="BN2134" s="63"/>
      <c r="BW2134" s="63">
        <v>125</v>
      </c>
      <c r="BY2134" s="63">
        <v>0</v>
      </c>
      <c r="BZ2134" s="8">
        <v>0</v>
      </c>
    </row>
    <row r="2135" spans="1:78" hidden="1" outlineLevel="1">
      <c r="A2135" t="s">
        <v>584</v>
      </c>
      <c r="B2135" t="s">
        <v>1003</v>
      </c>
      <c r="C2135" s="1">
        <f t="shared" si="871"/>
        <v>19392</v>
      </c>
      <c r="D2135" s="5">
        <f>IF(N2135&gt;0, RANK(N2135,(N2135:P2135,Q2135:AE2135)),0)</f>
        <v>2</v>
      </c>
      <c r="E2135" s="5">
        <f>IF(O2135&gt;0,RANK(O2135,(N2135:P2135,Q2135:AE2135)),0)</f>
        <v>1</v>
      </c>
      <c r="F2135" s="5">
        <f>IF(P2135&gt;0,RANK(P2135,(N2135:P2135,Q2135:AE2135)),0)</f>
        <v>0</v>
      </c>
      <c r="G2135" s="131">
        <f t="shared" si="867"/>
        <v>4809</v>
      </c>
      <c r="H2135" s="136">
        <f t="shared" si="868"/>
        <v>0.24798886138613863</v>
      </c>
      <c r="I2135" s="2"/>
      <c r="J2135" s="2">
        <f t="shared" si="872"/>
        <v>0.36649133663366334</v>
      </c>
      <c r="K2135" s="2">
        <f t="shared" si="873"/>
        <v>0.61448019801980203</v>
      </c>
      <c r="L2135" s="2">
        <f t="shared" si="874"/>
        <v>0</v>
      </c>
      <c r="M2135" s="2">
        <f t="shared" si="875"/>
        <v>1.9028465346534684E-2</v>
      </c>
      <c r="N2135" s="63">
        <v>7107</v>
      </c>
      <c r="O2135" s="63">
        <v>11916</v>
      </c>
      <c r="P2135" s="63"/>
      <c r="Q2135" s="63">
        <v>191</v>
      </c>
      <c r="R2135" s="63">
        <v>68</v>
      </c>
      <c r="S2135" s="63">
        <v>29</v>
      </c>
      <c r="T2135" s="63"/>
      <c r="U2135" s="63">
        <v>14</v>
      </c>
      <c r="V2135" s="63"/>
      <c r="W2135" s="63">
        <f>IF(Copyright!C$12=1,IF(BW2135&gt;0,BW2135-T2135-V2135-SUM(X2135:AL2135)-SUM(AN2135:AQ2135),SUM(BX2135:CB2135)),SUM(BX2135:CB2135))</f>
        <v>0</v>
      </c>
      <c r="X2135" s="63"/>
      <c r="Y2135" s="63"/>
      <c r="Z2135" s="63"/>
      <c r="AA2135" s="63"/>
      <c r="AB2135" s="63"/>
      <c r="AC2135" s="63"/>
      <c r="AD2135" s="63"/>
      <c r="AE2135" s="63"/>
      <c r="AF2135" s="63"/>
      <c r="AG2135" s="63"/>
      <c r="AH2135" s="63"/>
      <c r="AI2135" s="8">
        <v>0</v>
      </c>
      <c r="AJ2135" s="63">
        <v>0</v>
      </c>
      <c r="AK2135" s="63"/>
      <c r="AL2135" s="63"/>
      <c r="AM2135" s="63">
        <v>67</v>
      </c>
      <c r="AN2135" s="63"/>
      <c r="AO2135" s="63"/>
      <c r="AP2135" s="63"/>
      <c r="AQ2135" s="63"/>
      <c r="AS2135" s="5">
        <f>IF(Q2135&gt;0,RANK(Q2135,(N2135:P2135,Q2135:AE2135)),0)</f>
        <v>3</v>
      </c>
      <c r="AT2135" s="5">
        <f>IF(R2135&gt;0,RANK(R2135,(N2135:P2135,Q2135:AE2135)),0)</f>
        <v>4</v>
      </c>
      <c r="AU2135" s="5">
        <f>IF(T2135&gt;0,RANK(T2135,(N2135:P2135,Q2135:AE2135)),0)</f>
        <v>0</v>
      </c>
      <c r="AV2135" s="5">
        <f>IF(S2135&gt;0,RANK(S2135,(N2135:P2135,Q2135:AE2135)),0)</f>
        <v>5</v>
      </c>
      <c r="AW2135" s="2">
        <f t="shared" si="876"/>
        <v>9.8494224422442239E-3</v>
      </c>
      <c r="AX2135" s="2">
        <f t="shared" si="877"/>
        <v>3.5066006600660065E-3</v>
      </c>
      <c r="AY2135" s="2">
        <f t="shared" si="878"/>
        <v>0</v>
      </c>
      <c r="AZ2135" s="2">
        <f t="shared" si="879"/>
        <v>1.4954620462046206E-3</v>
      </c>
      <c r="BB2135" t="s">
        <v>584</v>
      </c>
      <c r="BC2135" t="s">
        <v>1003</v>
      </c>
      <c r="BD2135">
        <v>2</v>
      </c>
      <c r="BF2135" s="111">
        <v>39</v>
      </c>
      <c r="BG2135" s="113">
        <v>15</v>
      </c>
      <c r="BH2135" s="117">
        <f t="shared" si="857"/>
        <v>39015</v>
      </c>
      <c r="BJ2135" s="5" t="s">
        <v>3185</v>
      </c>
      <c r="BN2135" s="63"/>
      <c r="BY2135" s="63">
        <v>0</v>
      </c>
      <c r="BZ2135" s="8">
        <v>0</v>
      </c>
    </row>
    <row r="2136" spans="1:78" hidden="1" outlineLevel="1">
      <c r="A2136" t="s">
        <v>1815</v>
      </c>
      <c r="B2136" t="s">
        <v>1003</v>
      </c>
      <c r="C2136" s="1">
        <f t="shared" si="871"/>
        <v>170191</v>
      </c>
      <c r="D2136" s="5">
        <f>IF(N2136&gt;0, RANK(N2136,(N2136:P2136,Q2136:AE2136)),0)</f>
        <v>2</v>
      </c>
      <c r="E2136" s="5">
        <f>IF(O2136&gt;0,RANK(O2136,(N2136:P2136,Q2136:AE2136)),0)</f>
        <v>1</v>
      </c>
      <c r="F2136" s="5">
        <f>IF(P2136&gt;0,RANK(P2136,(N2136:P2136,Q2136:AE2136)),0)</f>
        <v>0</v>
      </c>
      <c r="G2136" s="131">
        <f t="shared" si="867"/>
        <v>42788</v>
      </c>
      <c r="H2136" s="136">
        <f t="shared" si="868"/>
        <v>0.25141164926464971</v>
      </c>
      <c r="I2136" s="2"/>
      <c r="J2136" s="2">
        <f t="shared" si="872"/>
        <v>0.36657637595407511</v>
      </c>
      <c r="K2136" s="2">
        <f t="shared" si="873"/>
        <v>0.61798802521872487</v>
      </c>
      <c r="L2136" s="2">
        <f t="shared" si="874"/>
        <v>0</v>
      </c>
      <c r="M2136" s="2">
        <f t="shared" si="875"/>
        <v>1.5435598827200026E-2</v>
      </c>
      <c r="N2136" s="63">
        <v>62388</v>
      </c>
      <c r="O2136" s="63">
        <v>105176</v>
      </c>
      <c r="P2136" s="63"/>
      <c r="Q2136" s="63">
        <v>1654</v>
      </c>
      <c r="R2136" s="63">
        <v>413</v>
      </c>
      <c r="S2136" s="63">
        <v>207</v>
      </c>
      <c r="T2136" s="63"/>
      <c r="U2136" s="63">
        <v>72</v>
      </c>
      <c r="V2136" s="63"/>
      <c r="W2136" s="63">
        <f>IF(Copyright!C$12=1,IF(BW2136&gt;0,BW2136-T2136-V2136-SUM(X2136:AL2136)-SUM(AN2136:AQ2136),SUM(BX2136:CB2136)),SUM(BX2136:CB2136))</f>
        <v>0</v>
      </c>
      <c r="X2136" s="63"/>
      <c r="Y2136" s="63"/>
      <c r="Z2136" s="63"/>
      <c r="AA2136" s="63"/>
      <c r="AB2136" s="63"/>
      <c r="AC2136" s="63"/>
      <c r="AD2136" s="63"/>
      <c r="AE2136" s="63"/>
      <c r="AF2136" s="63"/>
      <c r="AG2136" s="63"/>
      <c r="AH2136" s="63"/>
      <c r="AI2136" s="8">
        <v>0</v>
      </c>
      <c r="AJ2136" s="63">
        <v>0</v>
      </c>
      <c r="AK2136" s="63"/>
      <c r="AL2136" s="63"/>
      <c r="AM2136" s="63">
        <v>281</v>
      </c>
      <c r="AN2136" s="63"/>
      <c r="AO2136" s="63"/>
      <c r="AP2136" s="63"/>
      <c r="AQ2136" s="63"/>
      <c r="AS2136" s="5">
        <f>IF(Q2136&gt;0,RANK(Q2136,(N2136:P2136,Q2136:AE2136)),0)</f>
        <v>3</v>
      </c>
      <c r="AT2136" s="5">
        <f>IF(R2136&gt;0,RANK(R2136,(N2136:P2136,Q2136:AE2136)),0)</f>
        <v>4</v>
      </c>
      <c r="AU2136" s="5">
        <f>IF(T2136&gt;0,RANK(T2136,(N2136:P2136,Q2136:AE2136)),0)</f>
        <v>0</v>
      </c>
      <c r="AV2136" s="5">
        <f>IF(S2136&gt;0,RANK(S2136,(N2136:P2136,Q2136:AE2136)),0)</f>
        <v>5</v>
      </c>
      <c r="AW2136" s="2">
        <f t="shared" si="876"/>
        <v>9.7184927522606952E-3</v>
      </c>
      <c r="AX2136" s="2">
        <f t="shared" si="877"/>
        <v>2.4266853123843211E-3</v>
      </c>
      <c r="AY2136" s="2">
        <f t="shared" si="878"/>
        <v>0</v>
      </c>
      <c r="AZ2136" s="2">
        <f t="shared" si="879"/>
        <v>1.2162805318730132E-3</v>
      </c>
      <c r="BB2136" t="s">
        <v>1815</v>
      </c>
      <c r="BC2136" t="s">
        <v>1003</v>
      </c>
      <c r="BD2136">
        <v>8</v>
      </c>
      <c r="BF2136" s="111">
        <v>39</v>
      </c>
      <c r="BG2136" s="113">
        <v>17</v>
      </c>
      <c r="BH2136" s="117">
        <f t="shared" si="857"/>
        <v>39017</v>
      </c>
      <c r="BJ2136" s="5" t="s">
        <v>3185</v>
      </c>
      <c r="BN2136" s="63"/>
      <c r="BW2136" s="63">
        <v>339</v>
      </c>
      <c r="BY2136" s="63">
        <v>0</v>
      </c>
      <c r="BZ2136" s="8">
        <v>0</v>
      </c>
    </row>
    <row r="2137" spans="1:78" hidden="1" outlineLevel="1">
      <c r="A2137" t="s">
        <v>1684</v>
      </c>
      <c r="B2137" t="s">
        <v>1003</v>
      </c>
      <c r="C2137" s="1">
        <f t="shared" si="871"/>
        <v>13262</v>
      </c>
      <c r="D2137" s="5">
        <f>IF(N2137&gt;0, RANK(N2137,(N2137:P2137,Q2137:AE2137)),0)</f>
        <v>2</v>
      </c>
      <c r="E2137" s="5">
        <f>IF(O2137&gt;0,RANK(O2137,(N2137:P2137,Q2137:AE2137)),0)</f>
        <v>1</v>
      </c>
      <c r="F2137" s="5">
        <f>IF(P2137&gt;0,RANK(P2137,(N2137:P2137,Q2137:AE2137)),0)</f>
        <v>0</v>
      </c>
      <c r="G2137" s="131">
        <f t="shared" si="867"/>
        <v>1772</v>
      </c>
      <c r="H2137" s="136">
        <f t="shared" si="868"/>
        <v>0.13361483939074045</v>
      </c>
      <c r="I2137" s="2"/>
      <c r="J2137" s="2">
        <f t="shared" si="872"/>
        <v>0.41796109184135122</v>
      </c>
      <c r="K2137" s="2">
        <f t="shared" si="873"/>
        <v>0.5515759312320917</v>
      </c>
      <c r="L2137" s="2">
        <f t="shared" si="874"/>
        <v>0</v>
      </c>
      <c r="M2137" s="2">
        <f t="shared" si="875"/>
        <v>3.0462976926557084E-2</v>
      </c>
      <c r="N2137" s="63">
        <v>5543</v>
      </c>
      <c r="O2137" s="63">
        <v>7315</v>
      </c>
      <c r="P2137" s="63"/>
      <c r="Q2137" s="63">
        <v>173</v>
      </c>
      <c r="R2137" s="63">
        <v>71</v>
      </c>
      <c r="S2137" s="63">
        <v>62</v>
      </c>
      <c r="T2137" s="63"/>
      <c r="U2137" s="63">
        <v>14</v>
      </c>
      <c r="V2137" s="63"/>
      <c r="W2137" s="63">
        <f>IF(Copyright!C$12=1,IF(BW2137&gt;0,BW2137-T2137-V2137-SUM(X2137:AL2137)-SUM(AN2137:AQ2137),SUM(BX2137:CB2137)),SUM(BX2137:CB2137))</f>
        <v>0</v>
      </c>
      <c r="X2137" s="63"/>
      <c r="Y2137" s="63"/>
      <c r="Z2137" s="63"/>
      <c r="AA2137" s="63"/>
      <c r="AB2137" s="63"/>
      <c r="AC2137" s="63"/>
      <c r="AD2137" s="63"/>
      <c r="AE2137" s="63"/>
      <c r="AF2137" s="63"/>
      <c r="AG2137" s="63"/>
      <c r="AH2137" s="63"/>
      <c r="AI2137" s="8">
        <v>0</v>
      </c>
      <c r="AJ2137" s="63">
        <v>1</v>
      </c>
      <c r="AK2137" s="63"/>
      <c r="AL2137" s="63"/>
      <c r="AM2137" s="63">
        <v>83</v>
      </c>
      <c r="AN2137" s="63"/>
      <c r="AO2137" s="63"/>
      <c r="AP2137" s="63"/>
      <c r="AQ2137" s="63"/>
      <c r="AS2137" s="5">
        <f>IF(Q2137&gt;0,RANK(Q2137,(N2137:P2137,Q2137:AE2137)),0)</f>
        <v>3</v>
      </c>
      <c r="AT2137" s="5">
        <f>IF(R2137&gt;0,RANK(R2137,(N2137:P2137,Q2137:AE2137)),0)</f>
        <v>4</v>
      </c>
      <c r="AU2137" s="5">
        <f>IF(T2137&gt;0,RANK(T2137,(N2137:P2137,Q2137:AE2137)),0)</f>
        <v>0</v>
      </c>
      <c r="AV2137" s="5">
        <f>IF(S2137&gt;0,RANK(S2137,(N2137:P2137,Q2137:AE2137)),0)</f>
        <v>5</v>
      </c>
      <c r="AW2137" s="2">
        <f t="shared" si="876"/>
        <v>1.3044789624491028E-2</v>
      </c>
      <c r="AX2137" s="2">
        <f t="shared" si="877"/>
        <v>5.3536419846177043E-3</v>
      </c>
      <c r="AY2137" s="2">
        <f t="shared" si="878"/>
        <v>0</v>
      </c>
      <c r="AZ2137" s="2">
        <f t="shared" si="879"/>
        <v>4.6750113105112354E-3</v>
      </c>
      <c r="BB2137" t="s">
        <v>1684</v>
      </c>
      <c r="BC2137" t="s">
        <v>1003</v>
      </c>
      <c r="BD2137">
        <v>6</v>
      </c>
      <c r="BF2137" s="111">
        <v>39</v>
      </c>
      <c r="BG2137" s="113">
        <v>19</v>
      </c>
      <c r="BH2137" s="117">
        <f t="shared" si="857"/>
        <v>39019</v>
      </c>
      <c r="BJ2137" s="5" t="s">
        <v>3185</v>
      </c>
      <c r="BN2137" s="63"/>
      <c r="BW2137" s="63">
        <f>13284-13262+1</f>
        <v>23</v>
      </c>
      <c r="BY2137" s="63">
        <v>0</v>
      </c>
      <c r="BZ2137" s="8">
        <v>0</v>
      </c>
    </row>
    <row r="2138" spans="1:78" hidden="1" outlineLevel="1">
      <c r="A2138" t="s">
        <v>847</v>
      </c>
      <c r="B2138" t="s">
        <v>1003</v>
      </c>
      <c r="C2138" s="1">
        <f t="shared" si="871"/>
        <v>18421</v>
      </c>
      <c r="D2138" s="5">
        <f>IF(N2138&gt;0, RANK(N2138,(N2138:P2138,Q2138:AE2138)),0)</f>
        <v>2</v>
      </c>
      <c r="E2138" s="5">
        <f>IF(O2138&gt;0,RANK(O2138,(N2138:P2138,Q2138:AE2138)),0)</f>
        <v>1</v>
      </c>
      <c r="F2138" s="5">
        <f>IF(P2138&gt;0,RANK(P2138,(N2138:P2138,Q2138:AE2138)),0)</f>
        <v>0</v>
      </c>
      <c r="G2138" s="131">
        <f t="shared" si="867"/>
        <v>4001</v>
      </c>
      <c r="H2138" s="136">
        <f t="shared" si="868"/>
        <v>0.21719776342218119</v>
      </c>
      <c r="I2138" s="2"/>
      <c r="J2138" s="2">
        <f t="shared" si="872"/>
        <v>0.38238966397046847</v>
      </c>
      <c r="K2138" s="2">
        <f t="shared" si="873"/>
        <v>0.5995874273926497</v>
      </c>
      <c r="L2138" s="2">
        <f t="shared" si="874"/>
        <v>0</v>
      </c>
      <c r="M2138" s="2">
        <f t="shared" si="875"/>
        <v>1.8022908636881829E-2</v>
      </c>
      <c r="N2138" s="63">
        <v>7044</v>
      </c>
      <c r="O2138" s="63">
        <v>11045</v>
      </c>
      <c r="P2138" s="63"/>
      <c r="Q2138" s="63">
        <v>159</v>
      </c>
      <c r="R2138" s="63">
        <v>66</v>
      </c>
      <c r="S2138" s="63">
        <v>28</v>
      </c>
      <c r="T2138" s="63"/>
      <c r="U2138" s="63">
        <v>9</v>
      </c>
      <c r="V2138" s="63"/>
      <c r="W2138" s="63">
        <f>IF(Copyright!C$12=1,IF(BW2138&gt;0,BW2138-T2138-V2138-SUM(X2138:AL2138)-SUM(AN2138:AQ2138),SUM(BX2138:CB2138)),SUM(BX2138:CB2138))</f>
        <v>1</v>
      </c>
      <c r="X2138" s="63"/>
      <c r="Y2138" s="63"/>
      <c r="Z2138" s="63"/>
      <c r="AA2138" s="63"/>
      <c r="AB2138" s="63"/>
      <c r="AC2138" s="63"/>
      <c r="AD2138" s="63"/>
      <c r="AE2138" s="63"/>
      <c r="AF2138" s="63"/>
      <c r="AG2138" s="63"/>
      <c r="AH2138" s="63"/>
      <c r="AI2138" s="8">
        <v>0</v>
      </c>
      <c r="AJ2138" s="63">
        <v>0</v>
      </c>
      <c r="AK2138" s="63"/>
      <c r="AL2138" s="63"/>
      <c r="AM2138" s="63">
        <v>69</v>
      </c>
      <c r="AN2138" s="63"/>
      <c r="AO2138" s="63"/>
      <c r="AP2138" s="63"/>
      <c r="AQ2138" s="63"/>
      <c r="AS2138" s="5">
        <f>IF(Q2138&gt;0,RANK(Q2138,(N2138:P2138,Q2138:AE2138)),0)</f>
        <v>3</v>
      </c>
      <c r="AT2138" s="5">
        <f>IF(R2138&gt;0,RANK(R2138,(N2138:P2138,Q2138:AE2138)),0)</f>
        <v>4</v>
      </c>
      <c r="AU2138" s="5">
        <f>IF(T2138&gt;0,RANK(T2138,(N2138:P2138,Q2138:AE2138)),0)</f>
        <v>0</v>
      </c>
      <c r="AV2138" s="5">
        <f>IF(S2138&gt;0,RANK(S2138,(N2138:P2138,Q2138:AE2138)),0)</f>
        <v>5</v>
      </c>
      <c r="AW2138" s="2">
        <f t="shared" si="876"/>
        <v>8.6314532327235217E-3</v>
      </c>
      <c r="AX2138" s="2">
        <f t="shared" si="877"/>
        <v>3.5828673796210846E-3</v>
      </c>
      <c r="AY2138" s="2">
        <f t="shared" si="878"/>
        <v>0</v>
      </c>
      <c r="AZ2138" s="2">
        <f t="shared" si="879"/>
        <v>1.520004342869551E-3</v>
      </c>
      <c r="BB2138" t="s">
        <v>847</v>
      </c>
      <c r="BC2138" t="s">
        <v>1003</v>
      </c>
      <c r="BD2138">
        <v>4</v>
      </c>
      <c r="BF2138" s="111">
        <v>39</v>
      </c>
      <c r="BG2138" s="113">
        <v>21</v>
      </c>
      <c r="BH2138" s="117">
        <f t="shared" si="857"/>
        <v>39021</v>
      </c>
      <c r="BJ2138" s="5" t="s">
        <v>3185</v>
      </c>
      <c r="BN2138" s="63"/>
      <c r="BW2138" s="63">
        <v>48</v>
      </c>
      <c r="BY2138" s="63">
        <v>0</v>
      </c>
      <c r="BZ2138" s="8">
        <v>1</v>
      </c>
    </row>
    <row r="2139" spans="1:78" hidden="1" outlineLevel="1">
      <c r="A2139" t="s">
        <v>395</v>
      </c>
      <c r="B2139" t="s">
        <v>1003</v>
      </c>
      <c r="C2139" s="1">
        <f t="shared" si="871"/>
        <v>64147</v>
      </c>
      <c r="D2139" s="5">
        <f>IF(N2139&gt;0, RANK(N2139,(N2139:P2139,Q2139:AE2139)),0)</f>
        <v>2</v>
      </c>
      <c r="E2139" s="5">
        <f>IF(O2139&gt;0,RANK(O2139,(N2139:P2139,Q2139:AE2139)),0)</f>
        <v>1</v>
      </c>
      <c r="F2139" s="5">
        <f>IF(P2139&gt;0,RANK(P2139,(N2139:P2139,Q2139:AE2139)),0)</f>
        <v>0</v>
      </c>
      <c r="G2139" s="131">
        <f t="shared" si="867"/>
        <v>523</v>
      </c>
      <c r="H2139" s="136">
        <f t="shared" si="868"/>
        <v>8.1531482376416674E-3</v>
      </c>
      <c r="I2139" s="2"/>
      <c r="J2139" s="2">
        <f t="shared" si="872"/>
        <v>0.48789499119210561</v>
      </c>
      <c r="K2139" s="2">
        <f t="shared" si="873"/>
        <v>0.49604813942974729</v>
      </c>
      <c r="L2139" s="2">
        <f t="shared" si="874"/>
        <v>0</v>
      </c>
      <c r="M2139" s="2">
        <f t="shared" si="875"/>
        <v>1.6056869378147154E-2</v>
      </c>
      <c r="N2139" s="63">
        <v>31297</v>
      </c>
      <c r="O2139" s="63">
        <v>31820</v>
      </c>
      <c r="P2139" s="63"/>
      <c r="Q2139" s="63">
        <v>509</v>
      </c>
      <c r="R2139" s="63">
        <v>214</v>
      </c>
      <c r="S2139" s="63">
        <v>92</v>
      </c>
      <c r="T2139" s="63"/>
      <c r="U2139" s="63">
        <v>29</v>
      </c>
      <c r="V2139" s="63"/>
      <c r="W2139" s="63">
        <f>IF(Copyright!C$12=1,IF(BW2139&gt;0,BW2139-T2139-V2139-SUM(X2139:AL2139)-SUM(AN2139:AQ2139),SUM(BX2139:CB2139)),SUM(BX2139:CB2139))</f>
        <v>0</v>
      </c>
      <c r="X2139" s="63"/>
      <c r="Y2139" s="63"/>
      <c r="Z2139" s="63"/>
      <c r="AA2139" s="63"/>
      <c r="AB2139" s="63"/>
      <c r="AC2139" s="63"/>
      <c r="AD2139" s="63"/>
      <c r="AE2139" s="63"/>
      <c r="AF2139" s="63"/>
      <c r="AG2139" s="63"/>
      <c r="AH2139" s="63"/>
      <c r="AI2139" s="8">
        <v>0</v>
      </c>
      <c r="AJ2139" s="63">
        <v>0</v>
      </c>
      <c r="AK2139" s="63"/>
      <c r="AL2139" s="63"/>
      <c r="AM2139" s="63">
        <v>186</v>
      </c>
      <c r="AN2139" s="63"/>
      <c r="AO2139" s="63"/>
      <c r="AP2139" s="63"/>
      <c r="AQ2139" s="63"/>
      <c r="AS2139" s="5">
        <f>IF(Q2139&gt;0,RANK(Q2139,(N2139:P2139,Q2139:AE2139)),0)</f>
        <v>3</v>
      </c>
      <c r="AT2139" s="5">
        <f>IF(R2139&gt;0,RANK(R2139,(N2139:P2139,Q2139:AE2139)),0)</f>
        <v>4</v>
      </c>
      <c r="AU2139" s="5">
        <f>IF(T2139&gt;0,RANK(T2139,(N2139:P2139,Q2139:AE2139)),0)</f>
        <v>0</v>
      </c>
      <c r="AV2139" s="5">
        <f>IF(S2139&gt;0,RANK(S2139,(N2139:P2139,Q2139:AE2139)),0)</f>
        <v>5</v>
      </c>
      <c r="AW2139" s="2">
        <f t="shared" si="876"/>
        <v>7.9348995276474349E-3</v>
      </c>
      <c r="AX2139" s="2">
        <f t="shared" si="877"/>
        <v>3.3360874241975462E-3</v>
      </c>
      <c r="AY2139" s="2">
        <f t="shared" si="878"/>
        <v>0</v>
      </c>
      <c r="AZ2139" s="2">
        <f t="shared" si="879"/>
        <v>1.4342058085335247E-3</v>
      </c>
      <c r="BB2139" t="s">
        <v>395</v>
      </c>
      <c r="BC2139" t="s">
        <v>1003</v>
      </c>
      <c r="BD2139">
        <v>8</v>
      </c>
      <c r="BF2139" s="111">
        <v>39</v>
      </c>
      <c r="BG2139" s="113">
        <v>23</v>
      </c>
      <c r="BH2139" s="117">
        <f t="shared" si="857"/>
        <v>39023</v>
      </c>
      <c r="BJ2139" s="5" t="s">
        <v>3185</v>
      </c>
      <c r="BN2139" s="63"/>
      <c r="BW2139" s="63">
        <v>154</v>
      </c>
      <c r="BY2139" s="63">
        <v>0</v>
      </c>
      <c r="BZ2139" s="8">
        <v>0</v>
      </c>
    </row>
    <row r="2140" spans="1:78" hidden="1" outlineLevel="1">
      <c r="A2140" t="s">
        <v>1236</v>
      </c>
      <c r="B2140" t="s">
        <v>1003</v>
      </c>
      <c r="C2140" s="1">
        <f t="shared" si="871"/>
        <v>96271</v>
      </c>
      <c r="D2140" s="5">
        <f>IF(N2140&gt;0, RANK(N2140,(N2140:P2140,Q2140:AE2140)),0)</f>
        <v>2</v>
      </c>
      <c r="E2140" s="5">
        <f>IF(O2140&gt;0,RANK(O2140,(N2140:P2140,Q2140:AE2140)),0)</f>
        <v>1</v>
      </c>
      <c r="F2140" s="5">
        <f>IF(P2140&gt;0,RANK(P2140,(N2140:P2140,Q2140:AE2140)),0)</f>
        <v>0</v>
      </c>
      <c r="G2140" s="131">
        <f t="shared" si="867"/>
        <v>33750</v>
      </c>
      <c r="H2140" s="136">
        <f t="shared" si="868"/>
        <v>0.35057286202490884</v>
      </c>
      <c r="I2140" s="2"/>
      <c r="J2140" s="2">
        <f t="shared" si="872"/>
        <v>0.31637772537939773</v>
      </c>
      <c r="K2140" s="2">
        <f t="shared" si="873"/>
        <v>0.66695058740430657</v>
      </c>
      <c r="L2140" s="2">
        <f t="shared" si="874"/>
        <v>0</v>
      </c>
      <c r="M2140" s="2">
        <f t="shared" si="875"/>
        <v>1.6671687216295639E-2</v>
      </c>
      <c r="N2140" s="63">
        <v>30458</v>
      </c>
      <c r="O2140" s="63">
        <v>64208</v>
      </c>
      <c r="P2140" s="63"/>
      <c r="Q2140" s="63">
        <v>1069</v>
      </c>
      <c r="R2140" s="63">
        <v>248</v>
      </c>
      <c r="S2140" s="63">
        <v>110</v>
      </c>
      <c r="T2140" s="63"/>
      <c r="U2140" s="63">
        <v>25</v>
      </c>
      <c r="V2140" s="63"/>
      <c r="W2140" s="63">
        <f>IF(Copyright!C$12=1,IF(BW2140&gt;0,BW2140-T2140-V2140-SUM(X2140:AL2140)-SUM(AN2140:AQ2140),SUM(BX2140:CB2140)),SUM(BX2140:CB2140))</f>
        <v>0</v>
      </c>
      <c r="X2140" s="63"/>
      <c r="Y2140" s="63"/>
      <c r="Z2140" s="63"/>
      <c r="AA2140" s="63"/>
      <c r="AB2140" s="63"/>
      <c r="AC2140" s="63"/>
      <c r="AD2140" s="63"/>
      <c r="AE2140" s="63"/>
      <c r="AF2140" s="63"/>
      <c r="AG2140" s="63"/>
      <c r="AH2140" s="63"/>
      <c r="AI2140" s="8">
        <v>0</v>
      </c>
      <c r="AJ2140" s="63">
        <v>0</v>
      </c>
      <c r="AK2140" s="63"/>
      <c r="AL2140" s="63"/>
      <c r="AM2140" s="63">
        <v>153</v>
      </c>
      <c r="AN2140" s="63"/>
      <c r="AO2140" s="63"/>
      <c r="AP2140" s="63"/>
      <c r="AQ2140" s="63"/>
      <c r="AS2140" s="5">
        <f>IF(Q2140&gt;0,RANK(Q2140,(N2140:P2140,Q2140:AE2140)),0)</f>
        <v>3</v>
      </c>
      <c r="AT2140" s="5">
        <f>IF(R2140&gt;0,RANK(R2140,(N2140:P2140,Q2140:AE2140)),0)</f>
        <v>4</v>
      </c>
      <c r="AU2140" s="5">
        <f>IF(T2140&gt;0,RANK(T2140,(N2140:P2140,Q2140:AE2140)),0)</f>
        <v>0</v>
      </c>
      <c r="AV2140" s="5">
        <f>IF(S2140&gt;0,RANK(S2140,(N2140:P2140,Q2140:AE2140)),0)</f>
        <v>5</v>
      </c>
      <c r="AW2140" s="2">
        <f t="shared" si="876"/>
        <v>1.1104070800137113E-2</v>
      </c>
      <c r="AX2140" s="2">
        <f t="shared" si="877"/>
        <v>2.5760613268793302E-3</v>
      </c>
      <c r="AY2140" s="2">
        <f t="shared" si="878"/>
        <v>0</v>
      </c>
      <c r="AZ2140" s="2">
        <f t="shared" si="879"/>
        <v>1.142607846599703E-3</v>
      </c>
      <c r="BB2140" t="s">
        <v>1236</v>
      </c>
      <c r="BC2140" t="s">
        <v>1003</v>
      </c>
      <c r="BD2140">
        <v>2</v>
      </c>
      <c r="BF2140" s="111">
        <v>39</v>
      </c>
      <c r="BG2140" s="113">
        <v>25</v>
      </c>
      <c r="BH2140" s="117">
        <f t="shared" si="857"/>
        <v>39025</v>
      </c>
      <c r="BJ2140" s="5" t="s">
        <v>3185</v>
      </c>
      <c r="BN2140" s="63"/>
      <c r="BW2140" s="63">
        <v>254</v>
      </c>
      <c r="BY2140" s="63">
        <v>0</v>
      </c>
      <c r="BZ2140" s="8">
        <v>0</v>
      </c>
    </row>
    <row r="2141" spans="1:78" hidden="1" outlineLevel="1">
      <c r="A2141" t="s">
        <v>1293</v>
      </c>
      <c r="B2141" t="s">
        <v>1003</v>
      </c>
      <c r="C2141" s="1">
        <f t="shared" si="871"/>
        <v>18143</v>
      </c>
      <c r="D2141" s="5">
        <f>IF(N2141&gt;0, RANK(N2141,(N2141:P2141,Q2141:AE2141)),0)</f>
        <v>2</v>
      </c>
      <c r="E2141" s="5">
        <f>IF(O2141&gt;0,RANK(O2141,(N2141:P2141,Q2141:AE2141)),0)</f>
        <v>1</v>
      </c>
      <c r="F2141" s="5">
        <f>IF(P2141&gt;0,RANK(P2141,(N2141:P2141,Q2141:AE2141)),0)</f>
        <v>0</v>
      </c>
      <c r="G2141" s="131">
        <f t="shared" si="867"/>
        <v>6218</v>
      </c>
      <c r="H2141" s="136">
        <f t="shared" si="868"/>
        <v>0.34272171085267045</v>
      </c>
      <c r="I2141" s="2"/>
      <c r="J2141" s="2">
        <f t="shared" si="872"/>
        <v>0.31918646309871573</v>
      </c>
      <c r="K2141" s="2">
        <f t="shared" si="873"/>
        <v>0.66190817395138624</v>
      </c>
      <c r="L2141" s="2">
        <f t="shared" si="874"/>
        <v>0</v>
      </c>
      <c r="M2141" s="2">
        <f t="shared" si="875"/>
        <v>1.8905362949897975E-2</v>
      </c>
      <c r="N2141" s="63">
        <v>5791</v>
      </c>
      <c r="O2141" s="63">
        <v>12009</v>
      </c>
      <c r="P2141" s="63"/>
      <c r="Q2141" s="63">
        <v>195</v>
      </c>
      <c r="R2141" s="63">
        <v>56</v>
      </c>
      <c r="S2141" s="63">
        <v>34</v>
      </c>
      <c r="T2141" s="63"/>
      <c r="U2141" s="63">
        <v>13</v>
      </c>
      <c r="V2141" s="63"/>
      <c r="W2141" s="63">
        <f>IF(Copyright!C$12=1,IF(BW2141&gt;0,BW2141-T2141-V2141-SUM(X2141:AL2141)-SUM(AN2141:AQ2141),SUM(BX2141:CB2141)),SUM(BX2141:CB2141))</f>
        <v>0</v>
      </c>
      <c r="X2141" s="63"/>
      <c r="Y2141" s="63"/>
      <c r="Z2141" s="63"/>
      <c r="AA2141" s="63"/>
      <c r="AB2141" s="63"/>
      <c r="AC2141" s="63"/>
      <c r="AD2141" s="63"/>
      <c r="AE2141" s="63"/>
      <c r="AF2141" s="63"/>
      <c r="AG2141" s="63"/>
      <c r="AH2141" s="63"/>
      <c r="AI2141" s="8">
        <v>0</v>
      </c>
      <c r="AJ2141" s="63">
        <v>0</v>
      </c>
      <c r="AK2141" s="63"/>
      <c r="AL2141" s="63"/>
      <c r="AM2141" s="63">
        <v>45</v>
      </c>
      <c r="AN2141" s="63"/>
      <c r="AO2141" s="63"/>
      <c r="AP2141" s="63"/>
      <c r="AQ2141" s="63"/>
      <c r="AS2141" s="5">
        <f>IF(Q2141&gt;0,RANK(Q2141,(N2141:P2141,Q2141:AE2141)),0)</f>
        <v>3</v>
      </c>
      <c r="AT2141" s="5">
        <f>IF(R2141&gt;0,RANK(R2141,(N2141:P2141,Q2141:AE2141)),0)</f>
        <v>4</v>
      </c>
      <c r="AU2141" s="5">
        <f>IF(T2141&gt;0,RANK(T2141,(N2141:P2141,Q2141:AE2141)),0)</f>
        <v>0</v>
      </c>
      <c r="AV2141" s="5">
        <f>IF(S2141&gt;0,RANK(S2141,(N2141:P2141,Q2141:AE2141)),0)</f>
        <v>5</v>
      </c>
      <c r="AW2141" s="2">
        <f t="shared" si="876"/>
        <v>1.0747946866560106E-2</v>
      </c>
      <c r="AX2141" s="2">
        <f t="shared" si="877"/>
        <v>3.0865898693711075E-3</v>
      </c>
      <c r="AY2141" s="2">
        <f t="shared" si="878"/>
        <v>0</v>
      </c>
      <c r="AZ2141" s="2">
        <f t="shared" si="879"/>
        <v>1.8740009921181724E-3</v>
      </c>
      <c r="BB2141" t="s">
        <v>1293</v>
      </c>
      <c r="BC2141" t="s">
        <v>1003</v>
      </c>
      <c r="BD2141">
        <v>15</v>
      </c>
      <c r="BF2141" s="111">
        <v>39</v>
      </c>
      <c r="BG2141" s="113">
        <v>27</v>
      </c>
      <c r="BH2141" s="117">
        <f t="shared" si="857"/>
        <v>39027</v>
      </c>
      <c r="BJ2141" s="5" t="s">
        <v>3185</v>
      </c>
      <c r="BN2141" s="63"/>
      <c r="BW2141" s="63">
        <v>40</v>
      </c>
      <c r="BY2141" s="63">
        <v>0</v>
      </c>
      <c r="BZ2141" s="8">
        <v>0</v>
      </c>
    </row>
    <row r="2142" spans="1:78" hidden="1" outlineLevel="1">
      <c r="A2142" t="s">
        <v>531</v>
      </c>
      <c r="B2142" t="s">
        <v>1003</v>
      </c>
      <c r="C2142" s="1">
        <f t="shared" si="871"/>
        <v>46051</v>
      </c>
      <c r="D2142" s="5">
        <f>IF(N2142&gt;0, RANK(N2142,(N2142:P2142,Q2142:AE2142)),0)</f>
        <v>2</v>
      </c>
      <c r="E2142" s="5">
        <f>IF(O2142&gt;0,RANK(O2142,(N2142:P2142,Q2142:AE2142)),0)</f>
        <v>1</v>
      </c>
      <c r="F2142" s="5">
        <f>IF(P2142&gt;0,RANK(P2142,(N2142:P2142,Q2142:AE2142)),0)</f>
        <v>0</v>
      </c>
      <c r="G2142" s="131">
        <f t="shared" si="867"/>
        <v>5430</v>
      </c>
      <c r="H2142" s="136">
        <f t="shared" si="868"/>
        <v>0.11791274890881849</v>
      </c>
      <c r="I2142" s="2"/>
      <c r="J2142" s="2">
        <f t="shared" si="872"/>
        <v>0.43041410609975894</v>
      </c>
      <c r="K2142" s="2">
        <f t="shared" si="873"/>
        <v>0.54832685500857747</v>
      </c>
      <c r="L2142" s="2">
        <f t="shared" si="874"/>
        <v>0</v>
      </c>
      <c r="M2142" s="2">
        <f t="shared" si="875"/>
        <v>2.1259038891663584E-2</v>
      </c>
      <c r="N2142" s="63">
        <v>19821</v>
      </c>
      <c r="O2142" s="63">
        <v>25251</v>
      </c>
      <c r="P2142" s="63"/>
      <c r="Q2142" s="63">
        <v>434</v>
      </c>
      <c r="R2142" s="63">
        <v>216</v>
      </c>
      <c r="S2142" s="63">
        <v>85</v>
      </c>
      <c r="T2142" s="63"/>
      <c r="U2142" s="63">
        <v>28</v>
      </c>
      <c r="V2142" s="63"/>
      <c r="W2142" s="63">
        <f>IF(Copyright!C$12=1,IF(BW2142&gt;0,BW2142-T2142-V2142-SUM(X2142:AL2142)-SUM(AN2142:AQ2142),SUM(BX2142:CB2142)),SUM(BX2142:CB2142))</f>
        <v>0</v>
      </c>
      <c r="X2142" s="63"/>
      <c r="Y2142" s="63"/>
      <c r="Z2142" s="63"/>
      <c r="AA2142" s="63"/>
      <c r="AB2142" s="63"/>
      <c r="AC2142" s="63"/>
      <c r="AD2142" s="63"/>
      <c r="AE2142" s="63"/>
      <c r="AF2142" s="63"/>
      <c r="AG2142" s="63"/>
      <c r="AH2142" s="63"/>
      <c r="AI2142" s="8">
        <v>0</v>
      </c>
      <c r="AJ2142" s="63">
        <v>0</v>
      </c>
      <c r="AK2142" s="63"/>
      <c r="AL2142" s="63"/>
      <c r="AM2142" s="63">
        <v>216</v>
      </c>
      <c r="AN2142" s="63"/>
      <c r="AO2142" s="63"/>
      <c r="AP2142" s="63"/>
      <c r="AQ2142" s="63"/>
      <c r="AS2142" s="5">
        <f>IF(Q2142&gt;0,RANK(Q2142,(N2142:P2142,Q2142:AE2142)),0)</f>
        <v>3</v>
      </c>
      <c r="AT2142" s="5">
        <f>IF(R2142&gt;0,RANK(R2142,(N2142:P2142,Q2142:AE2142)),0)</f>
        <v>4</v>
      </c>
      <c r="AU2142" s="5">
        <f>IF(T2142&gt;0,RANK(T2142,(N2142:P2142,Q2142:AE2142)),0)</f>
        <v>0</v>
      </c>
      <c r="AV2142" s="5">
        <f>IF(S2142&gt;0,RANK(S2142,(N2142:P2142,Q2142:AE2142)),0)</f>
        <v>5</v>
      </c>
      <c r="AW2142" s="2">
        <f t="shared" si="876"/>
        <v>9.4243338906864135E-3</v>
      </c>
      <c r="AX2142" s="2">
        <f t="shared" si="877"/>
        <v>4.6904518902955421E-3</v>
      </c>
      <c r="AY2142" s="2">
        <f t="shared" si="878"/>
        <v>0</v>
      </c>
      <c r="AZ2142" s="2">
        <f t="shared" si="879"/>
        <v>1.8457796790514863E-3</v>
      </c>
      <c r="BB2142" t="s">
        <v>531</v>
      </c>
      <c r="BC2142" t="s">
        <v>1003</v>
      </c>
      <c r="BD2142">
        <v>6</v>
      </c>
      <c r="BF2142" s="111">
        <v>39</v>
      </c>
      <c r="BG2142" s="113">
        <v>29</v>
      </c>
      <c r="BH2142" s="117">
        <f t="shared" si="857"/>
        <v>39029</v>
      </c>
      <c r="BJ2142" s="5" t="s">
        <v>3185</v>
      </c>
      <c r="BN2142" s="63"/>
      <c r="BW2142" s="63">
        <v>148</v>
      </c>
      <c r="BY2142" s="63">
        <v>0</v>
      </c>
      <c r="BZ2142" s="8">
        <v>0</v>
      </c>
    </row>
    <row r="2143" spans="1:78" hidden="1" outlineLevel="1">
      <c r="A2143" t="s">
        <v>2524</v>
      </c>
      <c r="B2143" t="s">
        <v>1003</v>
      </c>
      <c r="C2143" s="1">
        <f t="shared" si="871"/>
        <v>15739</v>
      </c>
      <c r="D2143" s="5">
        <f>IF(N2143&gt;0, RANK(N2143,(N2143:P2143,Q2143:AE2143)),0)</f>
        <v>2</v>
      </c>
      <c r="E2143" s="5">
        <f>IF(O2143&gt;0,RANK(O2143,(N2143:P2143,Q2143:AE2143)),0)</f>
        <v>1</v>
      </c>
      <c r="F2143" s="5">
        <f>IF(P2143&gt;0,RANK(P2143,(N2143:P2143,Q2143:AE2143)),0)</f>
        <v>0</v>
      </c>
      <c r="G2143" s="131">
        <f t="shared" si="867"/>
        <v>1450</v>
      </c>
      <c r="H2143" s="136">
        <f t="shared" si="868"/>
        <v>9.2127835313552328E-2</v>
      </c>
      <c r="I2143" s="2"/>
      <c r="J2143" s="2">
        <f t="shared" si="872"/>
        <v>0.44094288074210558</v>
      </c>
      <c r="K2143" s="2">
        <f t="shared" si="873"/>
        <v>0.53307071605565792</v>
      </c>
      <c r="L2143" s="2">
        <f t="shared" si="874"/>
        <v>0</v>
      </c>
      <c r="M2143" s="2">
        <f t="shared" si="875"/>
        <v>2.5986403202236441E-2</v>
      </c>
      <c r="N2143" s="63">
        <v>6940</v>
      </c>
      <c r="O2143" s="63">
        <v>8390</v>
      </c>
      <c r="P2143" s="63"/>
      <c r="Q2143" s="63">
        <v>157</v>
      </c>
      <c r="R2143" s="63">
        <v>96</v>
      </c>
      <c r="S2143" s="63">
        <v>44</v>
      </c>
      <c r="T2143" s="63"/>
      <c r="U2143" s="63">
        <v>19</v>
      </c>
      <c r="V2143" s="63"/>
      <c r="W2143" s="63">
        <f>IF(Copyright!C$12=1,IF(BW2143&gt;0,BW2143-T2143-V2143-SUM(X2143:AL2143)-SUM(AN2143:AQ2143),SUM(BX2143:CB2143)),SUM(BX2143:CB2143))</f>
        <v>0</v>
      </c>
      <c r="X2143" s="63"/>
      <c r="Y2143" s="63"/>
      <c r="Z2143" s="63"/>
      <c r="AA2143" s="63"/>
      <c r="AB2143" s="63"/>
      <c r="AC2143" s="63"/>
      <c r="AD2143" s="63"/>
      <c r="AE2143" s="63"/>
      <c r="AF2143" s="63"/>
      <c r="AG2143" s="63"/>
      <c r="AH2143" s="63"/>
      <c r="AI2143" s="8">
        <v>0</v>
      </c>
      <c r="AJ2143" s="63">
        <v>0</v>
      </c>
      <c r="AK2143" s="63"/>
      <c r="AL2143" s="63"/>
      <c r="AM2143" s="63">
        <v>93</v>
      </c>
      <c r="AN2143" s="63"/>
      <c r="AO2143" s="63"/>
      <c r="AP2143" s="63"/>
      <c r="AQ2143" s="63"/>
      <c r="AS2143" s="5">
        <f>IF(Q2143&gt;0,RANK(Q2143,(N2143:P2143,Q2143:AE2143)),0)</f>
        <v>3</v>
      </c>
      <c r="AT2143" s="5">
        <f>IF(R2143&gt;0,RANK(R2143,(N2143:P2143,Q2143:AE2143)),0)</f>
        <v>4</v>
      </c>
      <c r="AU2143" s="5">
        <f>IF(T2143&gt;0,RANK(T2143,(N2143:P2143,Q2143:AE2143)),0)</f>
        <v>0</v>
      </c>
      <c r="AV2143" s="5">
        <f>IF(S2143&gt;0,RANK(S2143,(N2143:P2143,Q2143:AE2143)),0)</f>
        <v>5</v>
      </c>
      <c r="AW2143" s="2">
        <f t="shared" si="876"/>
        <v>9.9752207891225624E-3</v>
      </c>
      <c r="AX2143" s="2">
        <f t="shared" si="877"/>
        <v>6.0994980621386363E-3</v>
      </c>
      <c r="AY2143" s="2">
        <f t="shared" si="878"/>
        <v>0</v>
      </c>
      <c r="AZ2143" s="2">
        <f t="shared" si="879"/>
        <v>2.7956032784802083E-3</v>
      </c>
      <c r="BB2143" t="s">
        <v>2524</v>
      </c>
      <c r="BC2143" t="s">
        <v>1003</v>
      </c>
      <c r="BD2143">
        <v>7</v>
      </c>
      <c r="BF2143" s="111">
        <v>39</v>
      </c>
      <c r="BG2143" s="113">
        <v>31</v>
      </c>
      <c r="BH2143" s="117">
        <f t="shared" si="857"/>
        <v>39031</v>
      </c>
      <c r="BJ2143" s="5" t="s">
        <v>3185</v>
      </c>
      <c r="BN2143" s="63"/>
      <c r="BW2143" s="63">
        <v>45</v>
      </c>
      <c r="BY2143" s="63">
        <v>0</v>
      </c>
      <c r="BZ2143" s="8">
        <v>0</v>
      </c>
    </row>
    <row r="2144" spans="1:78" hidden="1" outlineLevel="1">
      <c r="A2144" t="s">
        <v>1885</v>
      </c>
      <c r="B2144" t="s">
        <v>1003</v>
      </c>
      <c r="C2144" s="1">
        <f t="shared" si="871"/>
        <v>19803</v>
      </c>
      <c r="D2144" s="5">
        <f>IF(N2144&gt;0, RANK(N2144,(N2144:P2144,Q2144:AE2144)),0)</f>
        <v>2</v>
      </c>
      <c r="E2144" s="5">
        <f>IF(O2144&gt;0,RANK(O2144,(N2144:P2144,Q2144:AE2144)),0)</f>
        <v>1</v>
      </c>
      <c r="F2144" s="5">
        <f>IF(P2144&gt;0,RANK(P2144,(N2144:P2144,Q2144:AE2144)),0)</f>
        <v>0</v>
      </c>
      <c r="G2144" s="131">
        <f t="shared" si="867"/>
        <v>4345</v>
      </c>
      <c r="H2144" s="136">
        <f t="shared" si="868"/>
        <v>0.21941120032318337</v>
      </c>
      <c r="I2144" s="2"/>
      <c r="J2144" s="2">
        <f t="shared" si="872"/>
        <v>0.3790839771751755</v>
      </c>
      <c r="K2144" s="2">
        <f t="shared" si="873"/>
        <v>0.59849517749835879</v>
      </c>
      <c r="L2144" s="2">
        <f t="shared" si="874"/>
        <v>0</v>
      </c>
      <c r="M2144" s="2">
        <f t="shared" si="875"/>
        <v>2.242084532646571E-2</v>
      </c>
      <c r="N2144" s="63">
        <v>7507</v>
      </c>
      <c r="O2144" s="63">
        <v>11852</v>
      </c>
      <c r="P2144" s="63"/>
      <c r="Q2144" s="63">
        <v>186</v>
      </c>
      <c r="R2144" s="63">
        <v>108</v>
      </c>
      <c r="S2144" s="63">
        <v>55</v>
      </c>
      <c r="T2144" s="63"/>
      <c r="U2144" s="63">
        <v>13</v>
      </c>
      <c r="V2144" s="63"/>
      <c r="W2144" s="63">
        <f>IF(Copyright!C$12=1,IF(BW2144&gt;0,BW2144-T2144-V2144-SUM(X2144:AL2144)-SUM(AN2144:AQ2144),SUM(BX2144:CB2144)),SUM(BX2144:CB2144))</f>
        <v>0</v>
      </c>
      <c r="X2144" s="63"/>
      <c r="Y2144" s="63"/>
      <c r="Z2144" s="63"/>
      <c r="AA2144" s="63"/>
      <c r="AB2144" s="63"/>
      <c r="AC2144" s="63"/>
      <c r="AD2144" s="63"/>
      <c r="AE2144" s="63"/>
      <c r="AF2144" s="63"/>
      <c r="AG2144" s="63"/>
      <c r="AH2144" s="63"/>
      <c r="AI2144" s="8">
        <v>0</v>
      </c>
      <c r="AJ2144" s="63">
        <v>0</v>
      </c>
      <c r="AK2144" s="63"/>
      <c r="AL2144" s="63"/>
      <c r="AM2144" s="63">
        <v>82</v>
      </c>
      <c r="AN2144" s="63"/>
      <c r="AO2144" s="63"/>
      <c r="AP2144" s="63"/>
      <c r="AQ2144" s="63"/>
      <c r="AS2144" s="5">
        <f>IF(Q2144&gt;0,RANK(Q2144,(N2144:P2144,Q2144:AE2144)),0)</f>
        <v>3</v>
      </c>
      <c r="AT2144" s="5">
        <f>IF(R2144&gt;0,RANK(R2144,(N2144:P2144,Q2144:AE2144)),0)</f>
        <v>4</v>
      </c>
      <c r="AU2144" s="5">
        <f>IF(T2144&gt;0,RANK(T2144,(N2144:P2144,Q2144:AE2144)),0)</f>
        <v>0</v>
      </c>
      <c r="AV2144" s="5">
        <f>IF(S2144&gt;0,RANK(S2144,(N2144:P2144,Q2144:AE2144)),0)</f>
        <v>5</v>
      </c>
      <c r="AW2144" s="2">
        <f t="shared" si="876"/>
        <v>9.3925162854113006E-3</v>
      </c>
      <c r="AX2144" s="2">
        <f t="shared" si="877"/>
        <v>5.4537191334646266E-3</v>
      </c>
      <c r="AY2144" s="2">
        <f t="shared" si="878"/>
        <v>0</v>
      </c>
      <c r="AZ2144" s="2">
        <f t="shared" si="879"/>
        <v>2.7773569661162451E-3</v>
      </c>
      <c r="BB2144" t="s">
        <v>1885</v>
      </c>
      <c r="BC2144" t="s">
        <v>1003</v>
      </c>
      <c r="BD2144">
        <v>4</v>
      </c>
      <c r="BF2144" s="111">
        <v>39</v>
      </c>
      <c r="BG2144" s="113">
        <v>33</v>
      </c>
      <c r="BH2144" s="117">
        <f t="shared" si="857"/>
        <v>39033</v>
      </c>
      <c r="BJ2144" s="5" t="s">
        <v>3185</v>
      </c>
      <c r="BN2144" s="63"/>
      <c r="BW2144" s="63">
        <f>19847-19803</f>
        <v>44</v>
      </c>
      <c r="BY2144" s="63">
        <v>0</v>
      </c>
      <c r="BZ2144" s="8">
        <v>0</v>
      </c>
    </row>
    <row r="2145" spans="1:78" hidden="1" outlineLevel="1">
      <c r="A2145" t="s">
        <v>1580</v>
      </c>
      <c r="B2145" t="s">
        <v>1003</v>
      </c>
      <c r="C2145" s="1">
        <f t="shared" si="871"/>
        <v>644331</v>
      </c>
      <c r="D2145" s="5">
        <f>IF(N2145&gt;0, RANK(N2145,(N2145:P2145,Q2145:AE2145)),0)</f>
        <v>1</v>
      </c>
      <c r="E2145" s="5">
        <f>IF(O2145&gt;0,RANK(O2145,(N2145:P2145,Q2145:AE2145)),0)</f>
        <v>2</v>
      </c>
      <c r="F2145" s="5">
        <f>IF(P2145&gt;0,RANK(P2145,(N2145:P2145,Q2145:AE2145)),0)</f>
        <v>0</v>
      </c>
      <c r="G2145" s="131">
        <f t="shared" si="867"/>
        <v>256613</v>
      </c>
      <c r="H2145" s="136">
        <f t="shared" si="868"/>
        <v>0.39826269417426757</v>
      </c>
      <c r="I2145" s="2"/>
      <c r="J2145" s="2">
        <f t="shared" si="872"/>
        <v>0.69416650758693899</v>
      </c>
      <c r="K2145" s="2">
        <f t="shared" si="873"/>
        <v>0.29590381341267141</v>
      </c>
      <c r="L2145" s="2">
        <f t="shared" si="874"/>
        <v>0</v>
      </c>
      <c r="M2145" s="2">
        <f t="shared" si="875"/>
        <v>9.9296790003896018E-3</v>
      </c>
      <c r="N2145" s="63">
        <v>447273</v>
      </c>
      <c r="O2145" s="63">
        <v>190660</v>
      </c>
      <c r="P2145" s="63"/>
      <c r="Q2145" s="63">
        <v>3448</v>
      </c>
      <c r="R2145" s="63">
        <v>1564</v>
      </c>
      <c r="S2145" s="63">
        <v>534</v>
      </c>
      <c r="T2145" s="63"/>
      <c r="U2145" s="63">
        <v>220</v>
      </c>
      <c r="V2145" s="63"/>
      <c r="W2145" s="63">
        <f>IF(Copyright!C$12=1,IF(BW2145&gt;0,BW2145-T2145-V2145-SUM(X2145:AL2145)-SUM(AN2145:AQ2145),SUM(BX2145:CB2145)),SUM(BX2145:CB2145))</f>
        <v>1</v>
      </c>
      <c r="X2145" s="63"/>
      <c r="Y2145" s="63"/>
      <c r="Z2145" s="63"/>
      <c r="AA2145" s="63"/>
      <c r="AB2145" s="63"/>
      <c r="AC2145" s="63"/>
      <c r="AD2145" s="63"/>
      <c r="AE2145" s="63"/>
      <c r="AF2145" s="63"/>
      <c r="AG2145" s="63"/>
      <c r="AH2145" s="63"/>
      <c r="AI2145" s="8">
        <v>3</v>
      </c>
      <c r="AJ2145" s="63">
        <v>7</v>
      </c>
      <c r="AK2145" s="63"/>
      <c r="AL2145" s="63"/>
      <c r="AM2145" s="63">
        <v>621</v>
      </c>
      <c r="AN2145" s="63"/>
      <c r="AO2145" s="63"/>
      <c r="AP2145" s="63"/>
      <c r="AQ2145" s="63"/>
      <c r="AS2145" s="5">
        <f>IF(Q2145&gt;0,RANK(Q2145,(N2145:P2145,Q2145:AE2145)),0)</f>
        <v>3</v>
      </c>
      <c r="AT2145" s="5">
        <f>IF(R2145&gt;0,RANK(R2145,(N2145:P2145,Q2145:AE2145)),0)</f>
        <v>4</v>
      </c>
      <c r="AU2145" s="5">
        <f>IF(T2145&gt;0,RANK(T2145,(N2145:P2145,Q2145:AE2145)),0)</f>
        <v>0</v>
      </c>
      <c r="AV2145" s="5">
        <f>IF(S2145&gt;0,RANK(S2145,(N2145:P2145,Q2145:AE2145)),0)</f>
        <v>5</v>
      </c>
      <c r="AW2145" s="2">
        <f t="shared" si="876"/>
        <v>5.3512868385969326E-3</v>
      </c>
      <c r="AX2145" s="2">
        <f t="shared" si="877"/>
        <v>2.4273238444215786E-3</v>
      </c>
      <c r="AY2145" s="2">
        <f t="shared" si="878"/>
        <v>0</v>
      </c>
      <c r="AZ2145" s="2">
        <f t="shared" si="879"/>
        <v>8.2876658115161304E-4</v>
      </c>
      <c r="BB2145" t="s">
        <v>1580</v>
      </c>
      <c r="BC2145" t="s">
        <v>1003</v>
      </c>
      <c r="BF2145" s="111">
        <v>39</v>
      </c>
      <c r="BG2145" s="113">
        <v>35</v>
      </c>
      <c r="BH2145" s="117">
        <f t="shared" si="857"/>
        <v>39035</v>
      </c>
      <c r="BJ2145" s="5" t="s">
        <v>3185</v>
      </c>
      <c r="BN2145" s="63"/>
      <c r="BW2145" s="63">
        <v>942</v>
      </c>
      <c r="BY2145" s="63">
        <v>0</v>
      </c>
      <c r="BZ2145" s="8">
        <v>1</v>
      </c>
    </row>
    <row r="2146" spans="1:78" hidden="1" outlineLevel="1">
      <c r="A2146" t="s">
        <v>299</v>
      </c>
      <c r="B2146" t="s">
        <v>1003</v>
      </c>
      <c r="C2146" s="1">
        <f t="shared" si="871"/>
        <v>25401</v>
      </c>
      <c r="D2146" s="5">
        <f>IF(N2146&gt;0, RANK(N2146,(N2146:P2146,Q2146:AE2146)),0)</f>
        <v>2</v>
      </c>
      <c r="E2146" s="5">
        <f>IF(O2146&gt;0,RANK(O2146,(N2146:P2146,Q2146:AE2146)),0)</f>
        <v>1</v>
      </c>
      <c r="F2146" s="5">
        <f>IF(P2146&gt;0,RANK(P2146,(N2146:P2146,Q2146:AE2146)),0)</f>
        <v>0</v>
      </c>
      <c r="G2146" s="131">
        <f t="shared" si="867"/>
        <v>11282</v>
      </c>
      <c r="H2146" s="136">
        <f t="shared" si="868"/>
        <v>0.44415574189992518</v>
      </c>
      <c r="I2146" s="2"/>
      <c r="J2146" s="2">
        <f t="shared" si="872"/>
        <v>0.268729577575686</v>
      </c>
      <c r="K2146" s="2">
        <f t="shared" si="873"/>
        <v>0.71288531947561118</v>
      </c>
      <c r="L2146" s="2">
        <f t="shared" si="874"/>
        <v>0</v>
      </c>
      <c r="M2146" s="2">
        <f t="shared" si="875"/>
        <v>1.8385102948702881E-2</v>
      </c>
      <c r="N2146" s="63">
        <v>6826</v>
      </c>
      <c r="O2146" s="63">
        <v>18108</v>
      </c>
      <c r="P2146" s="63"/>
      <c r="Q2146" s="63">
        <v>212</v>
      </c>
      <c r="R2146" s="63">
        <v>86</v>
      </c>
      <c r="S2146" s="63">
        <v>55</v>
      </c>
      <c r="T2146" s="63"/>
      <c r="U2146" s="63">
        <v>17</v>
      </c>
      <c r="V2146" s="63"/>
      <c r="W2146" s="63">
        <f>IF(Copyright!C$12=1,IF(BW2146&gt;0,BW2146-T2146-V2146-SUM(X2146:AL2146)-SUM(AN2146:AQ2146),SUM(BX2146:CB2146)),SUM(BX2146:CB2146))</f>
        <v>0</v>
      </c>
      <c r="X2146" s="63"/>
      <c r="Y2146" s="63"/>
      <c r="Z2146" s="63"/>
      <c r="AA2146" s="63"/>
      <c r="AB2146" s="63"/>
      <c r="AC2146" s="63"/>
      <c r="AD2146" s="63"/>
      <c r="AE2146" s="63"/>
      <c r="AF2146" s="63"/>
      <c r="AG2146" s="63"/>
      <c r="AH2146" s="63"/>
      <c r="AI2146" s="8">
        <v>0</v>
      </c>
      <c r="AJ2146" s="63">
        <v>0</v>
      </c>
      <c r="AK2146" s="63"/>
      <c r="AL2146" s="63"/>
      <c r="AM2146" s="63">
        <v>97</v>
      </c>
      <c r="AN2146" s="63"/>
      <c r="AO2146" s="63"/>
      <c r="AP2146" s="63"/>
      <c r="AQ2146" s="63"/>
      <c r="AS2146" s="5">
        <f>IF(Q2146&gt;0,RANK(Q2146,(N2146:P2146,Q2146:AE2146)),0)</f>
        <v>3</v>
      </c>
      <c r="AT2146" s="5">
        <f>IF(R2146&gt;0,RANK(R2146,(N2146:P2146,Q2146:AE2146)),0)</f>
        <v>4</v>
      </c>
      <c r="AU2146" s="5">
        <f>IF(T2146&gt;0,RANK(T2146,(N2146:P2146,Q2146:AE2146)),0)</f>
        <v>0</v>
      </c>
      <c r="AV2146" s="5">
        <f>IF(S2146&gt;0,RANK(S2146,(N2146:P2146,Q2146:AE2146)),0)</f>
        <v>5</v>
      </c>
      <c r="AW2146" s="2">
        <f t="shared" si="876"/>
        <v>8.3461281051927082E-3</v>
      </c>
      <c r="AX2146" s="2">
        <f t="shared" si="877"/>
        <v>3.385693476634778E-3</v>
      </c>
      <c r="AY2146" s="2">
        <f t="shared" si="878"/>
        <v>0</v>
      </c>
      <c r="AZ2146" s="2">
        <f t="shared" si="879"/>
        <v>2.1652690838943347E-3</v>
      </c>
      <c r="BB2146" t="s">
        <v>299</v>
      </c>
      <c r="BC2146" t="s">
        <v>1003</v>
      </c>
      <c r="BD2146">
        <v>8</v>
      </c>
      <c r="BF2146" s="111">
        <v>39</v>
      </c>
      <c r="BG2146" s="113">
        <v>37</v>
      </c>
      <c r="BH2146" s="117">
        <f t="shared" si="857"/>
        <v>39037</v>
      </c>
      <c r="BJ2146" s="5" t="s">
        <v>3185</v>
      </c>
      <c r="BN2146" s="63"/>
      <c r="BW2146" s="63">
        <v>29</v>
      </c>
      <c r="BY2146" s="63">
        <v>0</v>
      </c>
      <c r="BZ2146" s="8">
        <v>0</v>
      </c>
    </row>
    <row r="2147" spans="1:78" hidden="1" outlineLevel="1">
      <c r="A2147" t="s">
        <v>2171</v>
      </c>
      <c r="B2147" t="s">
        <v>1003</v>
      </c>
      <c r="C2147" s="1">
        <f t="shared" si="871"/>
        <v>18288</v>
      </c>
      <c r="D2147" s="5">
        <f>IF(N2147&gt;0, RANK(N2147,(N2147:P2147,Q2147:AE2147)),0)</f>
        <v>2</v>
      </c>
      <c r="E2147" s="5">
        <f>IF(O2147&gt;0,RANK(O2147,(N2147:P2147,Q2147:AE2147)),0)</f>
        <v>1</v>
      </c>
      <c r="F2147" s="5">
        <f>IF(P2147&gt;0,RANK(P2147,(N2147:P2147,Q2147:AE2147)),0)</f>
        <v>0</v>
      </c>
      <c r="G2147" s="131">
        <f t="shared" si="867"/>
        <v>2444</v>
      </c>
      <c r="H2147" s="136">
        <f t="shared" si="868"/>
        <v>0.1336395450568679</v>
      </c>
      <c r="I2147" s="2"/>
      <c r="J2147" s="2">
        <f t="shared" si="872"/>
        <v>0.42279090113735784</v>
      </c>
      <c r="K2147" s="2">
        <f t="shared" si="873"/>
        <v>0.55643044619422577</v>
      </c>
      <c r="L2147" s="2">
        <f t="shared" si="874"/>
        <v>0</v>
      </c>
      <c r="M2147" s="2">
        <f t="shared" si="875"/>
        <v>2.0778652668416386E-2</v>
      </c>
      <c r="N2147" s="63">
        <v>7732</v>
      </c>
      <c r="O2147" s="63">
        <v>10176</v>
      </c>
      <c r="P2147" s="63"/>
      <c r="Q2147" s="63">
        <v>187</v>
      </c>
      <c r="R2147" s="63">
        <v>64</v>
      </c>
      <c r="S2147" s="63">
        <v>47</v>
      </c>
      <c r="T2147" s="63"/>
      <c r="U2147" s="63">
        <v>12</v>
      </c>
      <c r="V2147" s="63"/>
      <c r="W2147" s="63">
        <f>IF(Copyright!C$12=1,IF(BW2147&gt;0,BW2147-T2147-V2147-SUM(X2147:AL2147)-SUM(AN2147:AQ2147),SUM(BX2147:CB2147)),SUM(BX2147:CB2147))</f>
        <v>0</v>
      </c>
      <c r="X2147" s="63"/>
      <c r="Y2147" s="63"/>
      <c r="Z2147" s="63"/>
      <c r="AA2147" s="63"/>
      <c r="AB2147" s="63"/>
      <c r="AC2147" s="63"/>
      <c r="AD2147" s="63"/>
      <c r="AE2147" s="63"/>
      <c r="AF2147" s="63"/>
      <c r="AG2147" s="63"/>
      <c r="AH2147" s="63"/>
      <c r="AI2147" s="8">
        <v>0</v>
      </c>
      <c r="AJ2147" s="63">
        <v>0</v>
      </c>
      <c r="AK2147" s="63"/>
      <c r="AL2147" s="63"/>
      <c r="AM2147" s="63">
        <v>70</v>
      </c>
      <c r="AN2147" s="63"/>
      <c r="AO2147" s="63"/>
      <c r="AP2147" s="63"/>
      <c r="AQ2147" s="63"/>
      <c r="AS2147" s="5">
        <f>IF(Q2147&gt;0,RANK(Q2147,(N2147:P2147,Q2147:AE2147)),0)</f>
        <v>3</v>
      </c>
      <c r="AT2147" s="5">
        <f>IF(R2147&gt;0,RANK(R2147,(N2147:P2147,Q2147:AE2147)),0)</f>
        <v>4</v>
      </c>
      <c r="AU2147" s="5">
        <f>IF(T2147&gt;0,RANK(T2147,(N2147:P2147,Q2147:AE2147)),0)</f>
        <v>0</v>
      </c>
      <c r="AV2147" s="5">
        <f>IF(S2147&gt;0,RANK(S2147,(N2147:P2147,Q2147:AE2147)),0)</f>
        <v>5</v>
      </c>
      <c r="AW2147" s="2">
        <f t="shared" si="876"/>
        <v>1.0225284339457567E-2</v>
      </c>
      <c r="AX2147" s="2">
        <f t="shared" si="877"/>
        <v>3.499562554680665E-3</v>
      </c>
      <c r="AY2147" s="2">
        <f t="shared" si="878"/>
        <v>0</v>
      </c>
      <c r="AZ2147" s="2">
        <f t="shared" si="879"/>
        <v>2.5699912510936131E-3</v>
      </c>
      <c r="BB2147" t="s">
        <v>2171</v>
      </c>
      <c r="BC2147" t="s">
        <v>1003</v>
      </c>
      <c r="BD2147">
        <v>5</v>
      </c>
      <c r="BF2147" s="111">
        <v>39</v>
      </c>
      <c r="BG2147" s="113">
        <v>39</v>
      </c>
      <c r="BH2147" s="117">
        <f t="shared" si="857"/>
        <v>39039</v>
      </c>
      <c r="BJ2147" s="5" t="s">
        <v>3185</v>
      </c>
      <c r="BN2147" s="63"/>
      <c r="BW2147" s="63">
        <v>51</v>
      </c>
      <c r="BY2147" s="63">
        <v>0</v>
      </c>
      <c r="BZ2147" s="8">
        <v>0</v>
      </c>
    </row>
    <row r="2148" spans="1:78" hidden="1" outlineLevel="1">
      <c r="A2148" t="s">
        <v>1717</v>
      </c>
      <c r="B2148" t="s">
        <v>1003</v>
      </c>
      <c r="C2148" s="1">
        <f t="shared" si="871"/>
        <v>98759</v>
      </c>
      <c r="D2148" s="5">
        <f>IF(N2148&gt;0, RANK(N2148,(N2148:P2148,Q2148:AE2148)),0)</f>
        <v>2</v>
      </c>
      <c r="E2148" s="5">
        <f>IF(O2148&gt;0,RANK(O2148,(N2148:P2148,Q2148:AE2148)),0)</f>
        <v>1</v>
      </c>
      <c r="F2148" s="5">
        <f>IF(P2148&gt;0,RANK(P2148,(N2148:P2148,Q2148:AE2148)),0)</f>
        <v>0</v>
      </c>
      <c r="G2148" s="131">
        <f t="shared" si="867"/>
        <v>22902</v>
      </c>
      <c r="H2148" s="136">
        <f t="shared" si="868"/>
        <v>0.23189785234763413</v>
      </c>
      <c r="I2148" s="2"/>
      <c r="J2148" s="2">
        <f t="shared" si="872"/>
        <v>0.37760609159671521</v>
      </c>
      <c r="K2148" s="2">
        <f t="shared" si="873"/>
        <v>0.60950394394434937</v>
      </c>
      <c r="L2148" s="2">
        <f t="shared" si="874"/>
        <v>0</v>
      </c>
      <c r="M2148" s="2">
        <f t="shared" si="875"/>
        <v>1.2889964458935421E-2</v>
      </c>
      <c r="N2148" s="63">
        <v>37292</v>
      </c>
      <c r="O2148" s="63">
        <v>60194</v>
      </c>
      <c r="P2148" s="63"/>
      <c r="Q2148" s="63">
        <v>851</v>
      </c>
      <c r="R2148" s="63">
        <v>205</v>
      </c>
      <c r="S2148" s="63">
        <v>88</v>
      </c>
      <c r="T2148" s="63"/>
      <c r="U2148" s="63">
        <v>18</v>
      </c>
      <c r="V2148" s="63"/>
      <c r="W2148" s="63">
        <f>IF(Copyright!C$12=1,IF(BW2148&gt;0,BW2148-T2148-V2148-SUM(X2148:AL2148)-SUM(AN2148:AQ2148),SUM(BX2148:CB2148)),SUM(BX2148:CB2148))</f>
        <v>0</v>
      </c>
      <c r="X2148" s="63"/>
      <c r="Y2148" s="63"/>
      <c r="Z2148" s="63"/>
      <c r="AA2148" s="63"/>
      <c r="AB2148" s="63"/>
      <c r="AC2148" s="63"/>
      <c r="AD2148" s="63"/>
      <c r="AE2148" s="63"/>
      <c r="AF2148" s="63"/>
      <c r="AG2148" s="63"/>
      <c r="AH2148" s="63"/>
      <c r="AI2148" s="8">
        <v>0</v>
      </c>
      <c r="AJ2148" s="63">
        <v>0</v>
      </c>
      <c r="AK2148" s="63"/>
      <c r="AL2148" s="63"/>
      <c r="AM2148" s="63">
        <v>111</v>
      </c>
      <c r="AN2148" s="63"/>
      <c r="AO2148" s="63"/>
      <c r="AP2148" s="63"/>
      <c r="AQ2148" s="63"/>
      <c r="AS2148" s="5">
        <f>IF(Q2148&gt;0,RANK(Q2148,(N2148:P2148,Q2148:AE2148)),0)</f>
        <v>3</v>
      </c>
      <c r="AT2148" s="5">
        <f>IF(R2148&gt;0,RANK(R2148,(N2148:P2148,Q2148:AE2148)),0)</f>
        <v>4</v>
      </c>
      <c r="AU2148" s="5">
        <f>IF(T2148&gt;0,RANK(T2148,(N2148:P2148,Q2148:AE2148)),0)</f>
        <v>0</v>
      </c>
      <c r="AV2148" s="5">
        <f>IF(S2148&gt;0,RANK(S2148,(N2148:P2148,Q2148:AE2148)),0)</f>
        <v>5</v>
      </c>
      <c r="AW2148" s="2">
        <f t="shared" si="876"/>
        <v>8.6169361779685899E-3</v>
      </c>
      <c r="AX2148" s="2">
        <f t="shared" si="877"/>
        <v>2.0757601838819755E-3</v>
      </c>
      <c r="AY2148" s="2">
        <f t="shared" si="878"/>
        <v>0</v>
      </c>
      <c r="AZ2148" s="2">
        <f t="shared" si="879"/>
        <v>8.9105803015421378E-4</v>
      </c>
      <c r="BB2148" t="s">
        <v>1717</v>
      </c>
      <c r="BC2148" t="s">
        <v>1003</v>
      </c>
      <c r="BD2148">
        <v>12</v>
      </c>
      <c r="BF2148" s="111">
        <v>39</v>
      </c>
      <c r="BG2148" s="113">
        <v>41</v>
      </c>
      <c r="BH2148" s="117">
        <f t="shared" si="857"/>
        <v>39041</v>
      </c>
      <c r="BJ2148" s="5" t="s">
        <v>3185</v>
      </c>
      <c r="BN2148" s="63"/>
      <c r="BW2148" s="63">
        <v>140</v>
      </c>
      <c r="BY2148" s="63">
        <v>0</v>
      </c>
      <c r="BZ2148" s="8">
        <v>0</v>
      </c>
    </row>
    <row r="2149" spans="1:78" hidden="1" outlineLevel="1">
      <c r="A2149" t="s">
        <v>12</v>
      </c>
      <c r="B2149" t="s">
        <v>1003</v>
      </c>
      <c r="C2149" s="1">
        <f t="shared" si="871"/>
        <v>39405</v>
      </c>
      <c r="D2149" s="5">
        <f>IF(N2149&gt;0, RANK(N2149,(N2149:P2149,Q2149:AE2149)),0)</f>
        <v>1</v>
      </c>
      <c r="E2149" s="5">
        <f>IF(O2149&gt;0,RANK(O2149,(N2149:P2149,Q2149:AE2149)),0)</f>
        <v>2</v>
      </c>
      <c r="F2149" s="5">
        <f>IF(P2149&gt;0,RANK(P2149,(N2149:P2149,Q2149:AE2149)),0)</f>
        <v>0</v>
      </c>
      <c r="G2149" s="131">
        <f t="shared" si="867"/>
        <v>4841</v>
      </c>
      <c r="H2149" s="136">
        <f t="shared" si="868"/>
        <v>0.12285242989468341</v>
      </c>
      <c r="I2149" s="2"/>
      <c r="J2149" s="2">
        <f t="shared" si="872"/>
        <v>0.55305164319248823</v>
      </c>
      <c r="K2149" s="2">
        <f t="shared" si="873"/>
        <v>0.43019921329780486</v>
      </c>
      <c r="L2149" s="2">
        <f t="shared" si="874"/>
        <v>0</v>
      </c>
      <c r="M2149" s="2">
        <f t="shared" si="875"/>
        <v>1.674914350970691E-2</v>
      </c>
      <c r="N2149" s="63">
        <v>21793</v>
      </c>
      <c r="O2149" s="63">
        <v>16952</v>
      </c>
      <c r="P2149" s="63"/>
      <c r="Q2149" s="63">
        <v>300</v>
      </c>
      <c r="R2149" s="63">
        <v>158</v>
      </c>
      <c r="S2149" s="63">
        <v>75</v>
      </c>
      <c r="T2149" s="63"/>
      <c r="U2149" s="63">
        <v>12</v>
      </c>
      <c r="V2149" s="63"/>
      <c r="W2149" s="63">
        <f>IF(Copyright!C$12=1,IF(BW2149&gt;0,BW2149-T2149-V2149-SUM(X2149:AL2149)-SUM(AN2149:AQ2149),SUM(BX2149:CB2149)),SUM(BX2149:CB2149))</f>
        <v>0</v>
      </c>
      <c r="X2149" s="63"/>
      <c r="Y2149" s="63"/>
      <c r="Z2149" s="63"/>
      <c r="AA2149" s="63"/>
      <c r="AB2149" s="63"/>
      <c r="AC2149" s="63"/>
      <c r="AD2149" s="63"/>
      <c r="AE2149" s="63"/>
      <c r="AF2149" s="63"/>
      <c r="AG2149" s="63"/>
      <c r="AH2149" s="63"/>
      <c r="AI2149" s="8">
        <v>0</v>
      </c>
      <c r="AJ2149" s="63">
        <v>0</v>
      </c>
      <c r="AK2149" s="63"/>
      <c r="AL2149" s="63"/>
      <c r="AM2149" s="63">
        <v>115</v>
      </c>
      <c r="AN2149" s="63"/>
      <c r="AO2149" s="63"/>
      <c r="AP2149" s="63"/>
      <c r="AQ2149" s="63"/>
      <c r="AS2149" s="5">
        <f>IF(Q2149&gt;0,RANK(Q2149,(N2149:P2149,Q2149:AE2149)),0)</f>
        <v>3</v>
      </c>
      <c r="AT2149" s="5">
        <f>IF(R2149&gt;0,RANK(R2149,(N2149:P2149,Q2149:AE2149)),0)</f>
        <v>4</v>
      </c>
      <c r="AU2149" s="5">
        <f>IF(T2149&gt;0,RANK(T2149,(N2149:P2149,Q2149:AE2149)),0)</f>
        <v>0</v>
      </c>
      <c r="AV2149" s="5">
        <f>IF(S2149&gt;0,RANK(S2149,(N2149:P2149,Q2149:AE2149)),0)</f>
        <v>5</v>
      </c>
      <c r="AW2149" s="2">
        <f t="shared" si="876"/>
        <v>7.6132470498667679E-3</v>
      </c>
      <c r="AX2149" s="2">
        <f t="shared" si="877"/>
        <v>4.0096434462631647E-3</v>
      </c>
      <c r="AY2149" s="2">
        <f t="shared" si="878"/>
        <v>0</v>
      </c>
      <c r="AZ2149" s="2">
        <f t="shared" si="879"/>
        <v>1.903311762466692E-3</v>
      </c>
      <c r="BB2149" t="s">
        <v>12</v>
      </c>
      <c r="BC2149" t="s">
        <v>1003</v>
      </c>
      <c r="BF2149" s="111">
        <v>39</v>
      </c>
      <c r="BG2149" s="113">
        <v>43</v>
      </c>
      <c r="BH2149" s="117">
        <f t="shared" si="857"/>
        <v>39043</v>
      </c>
      <c r="BJ2149" s="5" t="s">
        <v>3185</v>
      </c>
      <c r="BN2149" s="63"/>
      <c r="BW2149" s="63">
        <v>95</v>
      </c>
      <c r="BY2149" s="63">
        <v>0</v>
      </c>
      <c r="BZ2149" s="8">
        <v>0</v>
      </c>
    </row>
    <row r="2150" spans="1:78" hidden="1" outlineLevel="1">
      <c r="A2150" t="s">
        <v>283</v>
      </c>
      <c r="B2150" t="s">
        <v>1003</v>
      </c>
      <c r="C2150" s="1">
        <f t="shared" si="871"/>
        <v>72068</v>
      </c>
      <c r="D2150" s="5">
        <f>IF(N2150&gt;0, RANK(N2150,(N2150:P2150,Q2150:AE2150)),0)</f>
        <v>2</v>
      </c>
      <c r="E2150" s="5">
        <f>IF(O2150&gt;0,RANK(O2150,(N2150:P2150,Q2150:AE2150)),0)</f>
        <v>1</v>
      </c>
      <c r="F2150" s="5">
        <f>IF(P2150&gt;0,RANK(P2150,(N2150:P2150,Q2150:AE2150)),0)</f>
        <v>0</v>
      </c>
      <c r="G2150" s="131">
        <f t="shared" si="867"/>
        <v>11144</v>
      </c>
      <c r="H2150" s="136">
        <f t="shared" si="868"/>
        <v>0.15463173669312316</v>
      </c>
      <c r="I2150" s="2"/>
      <c r="J2150" s="2">
        <f t="shared" si="872"/>
        <v>0.41474718321585169</v>
      </c>
      <c r="K2150" s="2">
        <f t="shared" si="873"/>
        <v>0.56937891990897482</v>
      </c>
      <c r="L2150" s="2">
        <f t="shared" si="874"/>
        <v>0</v>
      </c>
      <c r="M2150" s="2">
        <f t="shared" si="875"/>
        <v>1.5873896875173488E-2</v>
      </c>
      <c r="N2150" s="63">
        <v>29890</v>
      </c>
      <c r="O2150" s="63">
        <v>41034</v>
      </c>
      <c r="P2150" s="63"/>
      <c r="Q2150" s="63">
        <v>624</v>
      </c>
      <c r="R2150" s="63">
        <v>210</v>
      </c>
      <c r="S2150" s="63">
        <v>114</v>
      </c>
      <c r="T2150" s="63"/>
      <c r="U2150" s="63">
        <v>23</v>
      </c>
      <c r="V2150" s="63"/>
      <c r="W2150" s="63">
        <f>IF(Copyright!C$12=1,IF(BW2150&gt;0,BW2150-T2150-V2150-SUM(X2150:AL2150)-SUM(AN2150:AQ2150),SUM(BX2150:CB2150)),SUM(BX2150:CB2150))</f>
        <v>0</v>
      </c>
      <c r="X2150" s="63"/>
      <c r="Y2150" s="63"/>
      <c r="Z2150" s="63"/>
      <c r="AA2150" s="63"/>
      <c r="AB2150" s="63"/>
      <c r="AC2150" s="63"/>
      <c r="AD2150" s="63"/>
      <c r="AE2150" s="63"/>
      <c r="AF2150" s="63"/>
      <c r="AG2150" s="63"/>
      <c r="AH2150" s="63"/>
      <c r="AI2150" s="8">
        <v>0</v>
      </c>
      <c r="AJ2150" s="63">
        <v>0</v>
      </c>
      <c r="AK2150" s="63"/>
      <c r="AL2150" s="63"/>
      <c r="AM2150" s="63">
        <v>173</v>
      </c>
      <c r="AN2150" s="63"/>
      <c r="AO2150" s="63"/>
      <c r="AP2150" s="63"/>
      <c r="AQ2150" s="63"/>
      <c r="AS2150" s="5">
        <f>IF(Q2150&gt;0,RANK(Q2150,(N2150:P2150,Q2150:AE2150)),0)</f>
        <v>3</v>
      </c>
      <c r="AT2150" s="5">
        <f>IF(R2150&gt;0,RANK(R2150,(N2150:P2150,Q2150:AE2150)),0)</f>
        <v>4</v>
      </c>
      <c r="AU2150" s="5">
        <f>IF(T2150&gt;0,RANK(T2150,(N2150:P2150,Q2150:AE2150)),0)</f>
        <v>0</v>
      </c>
      <c r="AV2150" s="5">
        <f>IF(S2150&gt;0,RANK(S2150,(N2150:P2150,Q2150:AE2150)),0)</f>
        <v>5</v>
      </c>
      <c r="AW2150" s="2">
        <f t="shared" si="876"/>
        <v>8.658489204640062E-3</v>
      </c>
      <c r="AX2150" s="2">
        <f t="shared" si="877"/>
        <v>2.9139146361769441E-3</v>
      </c>
      <c r="AY2150" s="2">
        <f t="shared" si="878"/>
        <v>0</v>
      </c>
      <c r="AZ2150" s="2">
        <f t="shared" si="879"/>
        <v>1.5818393739246268E-3</v>
      </c>
      <c r="BB2150" t="s">
        <v>283</v>
      </c>
      <c r="BC2150" t="s">
        <v>1003</v>
      </c>
      <c r="BD2150">
        <v>15</v>
      </c>
      <c r="BF2150" s="111">
        <v>39</v>
      </c>
      <c r="BG2150" s="113">
        <v>45</v>
      </c>
      <c r="BH2150" s="117">
        <f t="shared" si="857"/>
        <v>39045</v>
      </c>
      <c r="BJ2150" s="5" t="s">
        <v>3185</v>
      </c>
      <c r="BN2150" s="63"/>
      <c r="BW2150" s="63">
        <v>152</v>
      </c>
      <c r="BY2150" s="63">
        <v>0</v>
      </c>
      <c r="BZ2150" s="8">
        <v>0</v>
      </c>
    </row>
    <row r="2151" spans="1:78" hidden="1" outlineLevel="1">
      <c r="A2151" t="s">
        <v>1424</v>
      </c>
      <c r="B2151" t="s">
        <v>1003</v>
      </c>
      <c r="C2151" s="1">
        <f t="shared" si="871"/>
        <v>11020</v>
      </c>
      <c r="D2151" s="5">
        <f>IF(N2151&gt;0, RANK(N2151,(N2151:P2151,Q2151:AE2151)),0)</f>
        <v>2</v>
      </c>
      <c r="E2151" s="5">
        <f>IF(O2151&gt;0,RANK(O2151,(N2151:P2151,Q2151:AE2151)),0)</f>
        <v>1</v>
      </c>
      <c r="F2151" s="5">
        <f>IF(P2151&gt;0,RANK(P2151,(N2151:P2151,Q2151:AE2151)),0)</f>
        <v>0</v>
      </c>
      <c r="G2151" s="131">
        <f t="shared" si="867"/>
        <v>2371</v>
      </c>
      <c r="H2151" s="136">
        <f t="shared" si="868"/>
        <v>0.21515426497277676</v>
      </c>
      <c r="I2151" s="2"/>
      <c r="J2151" s="2">
        <f t="shared" si="872"/>
        <v>0.38557168784029039</v>
      </c>
      <c r="K2151" s="2">
        <f t="shared" si="873"/>
        <v>0.60072595281306718</v>
      </c>
      <c r="L2151" s="2">
        <f t="shared" si="874"/>
        <v>0</v>
      </c>
      <c r="M2151" s="2">
        <f t="shared" si="875"/>
        <v>1.3702359346642434E-2</v>
      </c>
      <c r="N2151" s="63">
        <v>4249</v>
      </c>
      <c r="O2151" s="63">
        <v>6620</v>
      </c>
      <c r="P2151" s="63"/>
      <c r="Q2151" s="63">
        <v>87</v>
      </c>
      <c r="R2151" s="63">
        <v>18</v>
      </c>
      <c r="S2151" s="63">
        <v>15</v>
      </c>
      <c r="T2151" s="63"/>
      <c r="U2151" s="63">
        <v>4</v>
      </c>
      <c r="V2151" s="63"/>
      <c r="W2151" s="63">
        <f>IF(Copyright!C$12=1,IF(BW2151&gt;0,BW2151-T2151-V2151-SUM(X2151:AL2151)-SUM(AN2151:AQ2151),SUM(BX2151:CB2151)),SUM(BX2151:CB2151))</f>
        <v>0</v>
      </c>
      <c r="X2151" s="63"/>
      <c r="Y2151" s="63"/>
      <c r="Z2151" s="63"/>
      <c r="AA2151" s="63"/>
      <c r="AB2151" s="63"/>
      <c r="AC2151" s="63"/>
      <c r="AD2151" s="63"/>
      <c r="AE2151" s="63"/>
      <c r="AF2151" s="63"/>
      <c r="AG2151" s="63"/>
      <c r="AH2151" s="63"/>
      <c r="AI2151" s="8">
        <v>0</v>
      </c>
      <c r="AJ2151" s="63">
        <v>0</v>
      </c>
      <c r="AK2151" s="63"/>
      <c r="AL2151" s="63"/>
      <c r="AM2151" s="63">
        <v>27</v>
      </c>
      <c r="AN2151" s="63"/>
      <c r="AO2151" s="63"/>
      <c r="AP2151" s="63"/>
      <c r="AQ2151" s="63"/>
      <c r="AS2151" s="5">
        <f>IF(Q2151&gt;0,RANK(Q2151,(N2151:P2151,Q2151:AE2151)),0)</f>
        <v>3</v>
      </c>
      <c r="AT2151" s="5">
        <f>IF(R2151&gt;0,RANK(R2151,(N2151:P2151,Q2151:AE2151)),0)</f>
        <v>4</v>
      </c>
      <c r="AU2151" s="5">
        <f>IF(T2151&gt;0,RANK(T2151,(N2151:P2151,Q2151:AE2151)),0)</f>
        <v>0</v>
      </c>
      <c r="AV2151" s="5">
        <f>IF(S2151&gt;0,RANK(S2151,(N2151:P2151,Q2151:AE2151)),0)</f>
        <v>5</v>
      </c>
      <c r="AW2151" s="2">
        <f t="shared" si="876"/>
        <v>7.8947368421052634E-3</v>
      </c>
      <c r="AX2151" s="2">
        <f t="shared" si="877"/>
        <v>1.633393829401089E-3</v>
      </c>
      <c r="AY2151" s="2">
        <f t="shared" si="878"/>
        <v>0</v>
      </c>
      <c r="AZ2151" s="2">
        <f t="shared" si="879"/>
        <v>1.3611615245009074E-3</v>
      </c>
      <c r="BB2151" t="s">
        <v>1424</v>
      </c>
      <c r="BC2151" t="s">
        <v>1003</v>
      </c>
      <c r="BF2151" s="111">
        <v>39</v>
      </c>
      <c r="BG2151" s="113">
        <v>47</v>
      </c>
      <c r="BH2151" s="117">
        <f t="shared" si="857"/>
        <v>39047</v>
      </c>
      <c r="BJ2151" s="5" t="s">
        <v>3185</v>
      </c>
      <c r="BN2151" s="63"/>
      <c r="BW2151" s="63">
        <v>18</v>
      </c>
      <c r="BY2151" s="63">
        <v>0</v>
      </c>
      <c r="BZ2151" s="8">
        <v>0</v>
      </c>
    </row>
    <row r="2152" spans="1:78" hidden="1" outlineLevel="1">
      <c r="A2152" t="s">
        <v>1146</v>
      </c>
      <c r="B2152" t="s">
        <v>1003</v>
      </c>
      <c r="C2152" s="1">
        <f t="shared" si="871"/>
        <v>571028</v>
      </c>
      <c r="D2152" s="5">
        <f>IF(N2152&gt;0, RANK(N2152,(N2152:P2152,Q2152:AE2152)),0)</f>
        <v>1</v>
      </c>
      <c r="E2152" s="5">
        <f>IF(O2152&gt;0,RANK(O2152,(N2152:P2152,Q2152:AE2152)),0)</f>
        <v>2</v>
      </c>
      <c r="F2152" s="5">
        <f>IF(P2152&gt;0,RANK(P2152,(N2152:P2152,Q2152:AE2152)),0)</f>
        <v>0</v>
      </c>
      <c r="G2152" s="131">
        <f t="shared" si="867"/>
        <v>130376</v>
      </c>
      <c r="H2152" s="136">
        <f t="shared" si="868"/>
        <v>0.22831805095371854</v>
      </c>
      <c r="I2152" s="2"/>
      <c r="J2152" s="2">
        <f t="shared" si="872"/>
        <v>0.60657796115076668</v>
      </c>
      <c r="K2152" s="2">
        <f t="shared" si="873"/>
        <v>0.37825991019704813</v>
      </c>
      <c r="L2152" s="2">
        <f t="shared" si="874"/>
        <v>0</v>
      </c>
      <c r="M2152" s="2">
        <f t="shared" si="875"/>
        <v>1.5162128652185192E-2</v>
      </c>
      <c r="N2152" s="63">
        <v>346373</v>
      </c>
      <c r="O2152" s="63">
        <v>215997</v>
      </c>
      <c r="P2152" s="63"/>
      <c r="Q2152" s="63">
        <v>5535</v>
      </c>
      <c r="R2152" s="63">
        <v>1659</v>
      </c>
      <c r="S2152" s="63">
        <v>568</v>
      </c>
      <c r="T2152" s="63"/>
      <c r="U2152" s="63">
        <v>199</v>
      </c>
      <c r="V2152" s="63"/>
      <c r="W2152" s="63">
        <f>IF(Copyright!C$12=1,IF(BW2152&gt;0,BW2152-T2152-V2152-SUM(X2152:AL2152)-SUM(AN2152:AQ2152),SUM(BX2152:CB2152)),SUM(BX2152:CB2152))</f>
        <v>0</v>
      </c>
      <c r="X2152" s="63"/>
      <c r="Y2152" s="63"/>
      <c r="Z2152" s="63"/>
      <c r="AA2152" s="63"/>
      <c r="AB2152" s="63"/>
      <c r="AC2152" s="63"/>
      <c r="AD2152" s="63"/>
      <c r="AE2152" s="63"/>
      <c r="AF2152" s="63"/>
      <c r="AG2152" s="63"/>
      <c r="AH2152" s="63"/>
      <c r="AI2152" s="8">
        <v>0</v>
      </c>
      <c r="AJ2152" s="63">
        <v>0</v>
      </c>
      <c r="AK2152" s="63"/>
      <c r="AL2152" s="63"/>
      <c r="AM2152" s="63">
        <v>697</v>
      </c>
      <c r="AN2152" s="63"/>
      <c r="AO2152" s="63"/>
      <c r="AP2152" s="63"/>
      <c r="AQ2152" s="63"/>
      <c r="AS2152" s="5">
        <f>IF(Q2152&gt;0,RANK(Q2152,(N2152:P2152,Q2152:AE2152)),0)</f>
        <v>3</v>
      </c>
      <c r="AT2152" s="5">
        <f>IF(R2152&gt;0,RANK(R2152,(N2152:P2152,Q2152:AE2152)),0)</f>
        <v>4</v>
      </c>
      <c r="AU2152" s="5">
        <f>IF(T2152&gt;0,RANK(T2152,(N2152:P2152,Q2152:AE2152)),0)</f>
        <v>0</v>
      </c>
      <c r="AV2152" s="5">
        <f>IF(S2152&gt;0,RANK(S2152,(N2152:P2152,Q2152:AE2152)),0)</f>
        <v>5</v>
      </c>
      <c r="AW2152" s="2">
        <f t="shared" si="876"/>
        <v>9.6930448244219192E-3</v>
      </c>
      <c r="AX2152" s="2">
        <f t="shared" si="877"/>
        <v>2.9052866059107434E-3</v>
      </c>
      <c r="AY2152" s="2">
        <f t="shared" si="878"/>
        <v>0</v>
      </c>
      <c r="AZ2152" s="2">
        <f t="shared" si="879"/>
        <v>9.9469728279523938E-4</v>
      </c>
      <c r="BB2152" t="s">
        <v>1146</v>
      </c>
      <c r="BC2152" t="s">
        <v>1003</v>
      </c>
      <c r="BF2152" s="111">
        <v>39</v>
      </c>
      <c r="BG2152" s="113">
        <v>49</v>
      </c>
      <c r="BH2152" s="117">
        <f t="shared" si="857"/>
        <v>39049</v>
      </c>
      <c r="BJ2152" s="5" t="s">
        <v>3185</v>
      </c>
      <c r="BN2152" s="63"/>
      <c r="BW2152" s="63">
        <v>1160</v>
      </c>
      <c r="BY2152" s="63">
        <v>0</v>
      </c>
      <c r="BZ2152" s="8">
        <v>0</v>
      </c>
    </row>
    <row r="2153" spans="1:78" hidden="1" outlineLevel="1">
      <c r="A2153" t="s">
        <v>2402</v>
      </c>
      <c r="B2153" t="s">
        <v>1003</v>
      </c>
      <c r="C2153" s="1">
        <f t="shared" si="871"/>
        <v>21268</v>
      </c>
      <c r="D2153" s="5">
        <f>IF(N2153&gt;0, RANK(N2153,(N2153:P2153,Q2153:AE2153)),0)</f>
        <v>2</v>
      </c>
      <c r="E2153" s="5">
        <f>IF(O2153&gt;0,RANK(O2153,(N2153:P2153,Q2153:AE2153)),0)</f>
        <v>1</v>
      </c>
      <c r="F2153" s="5">
        <f>IF(P2153&gt;0,RANK(P2153,(N2153:P2153,Q2153:AE2153)),0)</f>
        <v>0</v>
      </c>
      <c r="G2153" s="131">
        <f t="shared" si="867"/>
        <v>2665</v>
      </c>
      <c r="H2153" s="136">
        <f t="shared" si="868"/>
        <v>0.12530562347188265</v>
      </c>
      <c r="I2153" s="2"/>
      <c r="J2153" s="2">
        <f t="shared" si="872"/>
        <v>0.42660334775249198</v>
      </c>
      <c r="K2153" s="2">
        <f t="shared" si="873"/>
        <v>0.55190897122437466</v>
      </c>
      <c r="L2153" s="2">
        <f t="shared" si="874"/>
        <v>0</v>
      </c>
      <c r="M2153" s="2">
        <f t="shared" si="875"/>
        <v>2.1487681023133365E-2</v>
      </c>
      <c r="N2153" s="63">
        <v>9073</v>
      </c>
      <c r="O2153" s="63">
        <v>11738</v>
      </c>
      <c r="P2153" s="63"/>
      <c r="Q2153" s="63">
        <v>248</v>
      </c>
      <c r="R2153" s="63">
        <v>82</v>
      </c>
      <c r="S2153" s="63">
        <v>57</v>
      </c>
      <c r="T2153" s="63"/>
      <c r="U2153" s="63">
        <v>9</v>
      </c>
      <c r="V2153" s="63"/>
      <c r="W2153" s="63">
        <f>IF(Copyright!C$12=1,IF(BW2153&gt;0,BW2153-T2153-V2153-SUM(X2153:AL2153)-SUM(AN2153:AQ2153),SUM(BX2153:CB2153)),SUM(BX2153:CB2153))</f>
        <v>0</v>
      </c>
      <c r="X2153" s="63"/>
      <c r="Y2153" s="63"/>
      <c r="Z2153" s="63"/>
      <c r="AA2153" s="63"/>
      <c r="AB2153" s="63"/>
      <c r="AC2153" s="63"/>
      <c r="AD2153" s="63"/>
      <c r="AE2153" s="63"/>
      <c r="AF2153" s="63"/>
      <c r="AG2153" s="63"/>
      <c r="AH2153" s="63"/>
      <c r="AI2153" s="8">
        <v>0</v>
      </c>
      <c r="AJ2153" s="63">
        <v>0</v>
      </c>
      <c r="AK2153" s="63"/>
      <c r="AL2153" s="63"/>
      <c r="AM2153" s="63">
        <v>61</v>
      </c>
      <c r="AN2153" s="63"/>
      <c r="AO2153" s="63"/>
      <c r="AP2153" s="63"/>
      <c r="AQ2153" s="63"/>
      <c r="AS2153" s="5">
        <f>IF(Q2153&gt;0,RANK(Q2153,(N2153:P2153,Q2153:AE2153)),0)</f>
        <v>3</v>
      </c>
      <c r="AT2153" s="5">
        <f>IF(R2153&gt;0,RANK(R2153,(N2153:P2153,Q2153:AE2153)),0)</f>
        <v>4</v>
      </c>
      <c r="AU2153" s="5">
        <f>IF(T2153&gt;0,RANK(T2153,(N2153:P2153,Q2153:AE2153)),0)</f>
        <v>0</v>
      </c>
      <c r="AV2153" s="5">
        <f>IF(S2153&gt;0,RANK(S2153,(N2153:P2153,Q2153:AE2153)),0)</f>
        <v>5</v>
      </c>
      <c r="AW2153" s="2">
        <f t="shared" si="876"/>
        <v>1.1660710927214595E-2</v>
      </c>
      <c r="AX2153" s="2">
        <f t="shared" si="877"/>
        <v>3.8555576452886965E-3</v>
      </c>
      <c r="AY2153" s="2">
        <f t="shared" si="878"/>
        <v>0</v>
      </c>
      <c r="AZ2153" s="2">
        <f t="shared" si="879"/>
        <v>2.6800827534323867E-3</v>
      </c>
      <c r="BB2153" t="s">
        <v>2402</v>
      </c>
      <c r="BC2153" t="s">
        <v>1003</v>
      </c>
      <c r="BD2153">
        <v>5</v>
      </c>
      <c r="BF2153" s="111">
        <v>39</v>
      </c>
      <c r="BG2153" s="113">
        <v>51</v>
      </c>
      <c r="BH2153" s="117">
        <f t="shared" ref="BH2153:BH2215" si="880">1000*BF2153+BG2153</f>
        <v>39051</v>
      </c>
      <c r="BJ2153" s="5" t="s">
        <v>3185</v>
      </c>
      <c r="BN2153" s="63"/>
      <c r="BW2153" s="63">
        <v>42</v>
      </c>
      <c r="BY2153" s="63">
        <v>0</v>
      </c>
      <c r="BZ2153" s="8">
        <v>0</v>
      </c>
    </row>
    <row r="2154" spans="1:78" hidden="1" outlineLevel="1">
      <c r="A2154" t="s">
        <v>324</v>
      </c>
      <c r="B2154" t="s">
        <v>1003</v>
      </c>
      <c r="C2154" s="1">
        <f t="shared" si="871"/>
        <v>12595</v>
      </c>
      <c r="D2154" s="5">
        <f>IF(N2154&gt;0, RANK(N2154,(N2154:P2154,Q2154:AE2154)),0)</f>
        <v>2</v>
      </c>
      <c r="E2154" s="5">
        <f>IF(O2154&gt;0,RANK(O2154,(N2154:P2154,Q2154:AE2154)),0)</f>
        <v>1</v>
      </c>
      <c r="F2154" s="5">
        <f>IF(P2154&gt;0,RANK(P2154,(N2154:P2154,Q2154:AE2154)),0)</f>
        <v>0</v>
      </c>
      <c r="G2154" s="131">
        <f t="shared" si="867"/>
        <v>3193</v>
      </c>
      <c r="H2154" s="136">
        <f t="shared" si="868"/>
        <v>0.25351329892814611</v>
      </c>
      <c r="I2154" s="2"/>
      <c r="J2154" s="2">
        <f t="shared" si="872"/>
        <v>0.36181024215958713</v>
      </c>
      <c r="K2154" s="2">
        <f t="shared" si="873"/>
        <v>0.61532354108773324</v>
      </c>
      <c r="L2154" s="2">
        <f t="shared" si="874"/>
        <v>0</v>
      </c>
      <c r="M2154" s="2">
        <f t="shared" si="875"/>
        <v>2.2866216752679636E-2</v>
      </c>
      <c r="N2154" s="63">
        <v>4557</v>
      </c>
      <c r="O2154" s="63">
        <v>7750</v>
      </c>
      <c r="P2154" s="63"/>
      <c r="Q2154" s="63">
        <v>79</v>
      </c>
      <c r="R2154" s="63">
        <v>69</v>
      </c>
      <c r="S2154" s="63">
        <v>47</v>
      </c>
      <c r="T2154" s="63"/>
      <c r="U2154" s="63">
        <v>11</v>
      </c>
      <c r="V2154" s="63"/>
      <c r="W2154" s="63">
        <f>IF(Copyright!C$12=1,IF(BW2154&gt;0,BW2154-T2154-V2154-SUM(X2154:AL2154)-SUM(AN2154:AQ2154),SUM(BX2154:CB2154)),SUM(BX2154:CB2154))</f>
        <v>0</v>
      </c>
      <c r="X2154" s="63"/>
      <c r="Y2154" s="63"/>
      <c r="Z2154" s="63"/>
      <c r="AA2154" s="63"/>
      <c r="AB2154" s="63"/>
      <c r="AC2154" s="63"/>
      <c r="AD2154" s="63"/>
      <c r="AE2154" s="63"/>
      <c r="AF2154" s="63"/>
      <c r="AG2154" s="63"/>
      <c r="AH2154" s="63"/>
      <c r="AI2154" s="8">
        <v>0</v>
      </c>
      <c r="AJ2154" s="63">
        <v>0</v>
      </c>
      <c r="AK2154" s="63"/>
      <c r="AL2154" s="63"/>
      <c r="AM2154" s="63">
        <v>82</v>
      </c>
      <c r="AN2154" s="63"/>
      <c r="AO2154" s="63"/>
      <c r="AP2154" s="63"/>
      <c r="AQ2154" s="63"/>
      <c r="AS2154" s="5">
        <f>IF(Q2154&gt;0,RANK(Q2154,(N2154:P2154,Q2154:AE2154)),0)</f>
        <v>3</v>
      </c>
      <c r="AT2154" s="5">
        <f>IF(R2154&gt;0,RANK(R2154,(N2154:P2154,Q2154:AE2154)),0)</f>
        <v>4</v>
      </c>
      <c r="AU2154" s="5">
        <f>IF(T2154&gt;0,RANK(T2154,(N2154:P2154,Q2154:AE2154)),0)</f>
        <v>0</v>
      </c>
      <c r="AV2154" s="5">
        <f>IF(S2154&gt;0,RANK(S2154,(N2154:P2154,Q2154:AE2154)),0)</f>
        <v>5</v>
      </c>
      <c r="AW2154" s="2">
        <f t="shared" si="876"/>
        <v>6.2723302897975388E-3</v>
      </c>
      <c r="AX2154" s="2">
        <f t="shared" si="877"/>
        <v>5.4783644303294955E-3</v>
      </c>
      <c r="AY2154" s="2">
        <f t="shared" si="878"/>
        <v>0</v>
      </c>
      <c r="AZ2154" s="2">
        <f t="shared" si="879"/>
        <v>3.7316395394998013E-3</v>
      </c>
      <c r="BB2154" t="s">
        <v>324</v>
      </c>
      <c r="BC2154" t="s">
        <v>1003</v>
      </c>
      <c r="BD2154">
        <v>6</v>
      </c>
      <c r="BF2154" s="111">
        <v>39</v>
      </c>
      <c r="BG2154" s="113">
        <v>53</v>
      </c>
      <c r="BH2154" s="117">
        <f t="shared" si="880"/>
        <v>39053</v>
      </c>
      <c r="BJ2154" s="5" t="s">
        <v>3185</v>
      </c>
      <c r="BN2154" s="63"/>
      <c r="BW2154" s="63">
        <f>12622-12595</f>
        <v>27</v>
      </c>
      <c r="BY2154" s="63">
        <v>0</v>
      </c>
      <c r="BZ2154" s="8">
        <v>0</v>
      </c>
    </row>
    <row r="2155" spans="1:78" hidden="1" outlineLevel="1">
      <c r="A2155" t="s">
        <v>227</v>
      </c>
      <c r="B2155" t="s">
        <v>1003</v>
      </c>
      <c r="C2155" s="1">
        <f t="shared" si="871"/>
        <v>50997</v>
      </c>
      <c r="D2155" s="5">
        <f>IF(N2155&gt;0, RANK(N2155,(N2155:P2155,Q2155:AE2155)),0)</f>
        <v>2</v>
      </c>
      <c r="E2155" s="5">
        <f>IF(O2155&gt;0,RANK(O2155,(N2155:P2155,Q2155:AE2155)),0)</f>
        <v>1</v>
      </c>
      <c r="F2155" s="5">
        <f>IF(P2155&gt;0,RANK(P2155,(N2155:P2155,Q2155:AE2155)),0)</f>
        <v>0</v>
      </c>
      <c r="G2155" s="131">
        <f t="shared" si="867"/>
        <v>10930</v>
      </c>
      <c r="H2155" s="136">
        <f t="shared" si="868"/>
        <v>0.2143263329215444</v>
      </c>
      <c r="I2155" s="2"/>
      <c r="J2155" s="2">
        <f t="shared" si="872"/>
        <v>0.3854932643096653</v>
      </c>
      <c r="K2155" s="2">
        <f t="shared" si="873"/>
        <v>0.5998195972312097</v>
      </c>
      <c r="L2155" s="2">
        <f t="shared" si="874"/>
        <v>0</v>
      </c>
      <c r="M2155" s="2">
        <f t="shared" si="875"/>
        <v>1.4687138459124949E-2</v>
      </c>
      <c r="N2155" s="63">
        <v>19659</v>
      </c>
      <c r="O2155" s="63">
        <v>30589</v>
      </c>
      <c r="P2155" s="63"/>
      <c r="Q2155" s="63">
        <v>386</v>
      </c>
      <c r="R2155" s="63">
        <v>182</v>
      </c>
      <c r="S2155" s="63">
        <v>64</v>
      </c>
      <c r="T2155" s="63"/>
      <c r="U2155" s="63">
        <v>17</v>
      </c>
      <c r="V2155" s="63"/>
      <c r="W2155" s="63">
        <f>IF(Copyright!C$12=1,IF(BW2155&gt;0,BW2155-T2155-V2155-SUM(X2155:AL2155)-SUM(AN2155:AQ2155),SUM(BX2155:CB2155)),SUM(BX2155:CB2155))</f>
        <v>0</v>
      </c>
      <c r="X2155" s="63"/>
      <c r="Y2155" s="63"/>
      <c r="Z2155" s="63"/>
      <c r="AA2155" s="63"/>
      <c r="AB2155" s="63"/>
      <c r="AC2155" s="63"/>
      <c r="AD2155" s="63"/>
      <c r="AE2155" s="63"/>
      <c r="AF2155" s="63"/>
      <c r="AG2155" s="63"/>
      <c r="AH2155" s="63"/>
      <c r="AI2155" s="8">
        <v>0</v>
      </c>
      <c r="AJ2155" s="63">
        <v>0</v>
      </c>
      <c r="AK2155" s="63"/>
      <c r="AL2155" s="63"/>
      <c r="AM2155" s="63">
        <v>100</v>
      </c>
      <c r="AN2155" s="63"/>
      <c r="AO2155" s="63"/>
      <c r="AP2155" s="63"/>
      <c r="AQ2155" s="63"/>
      <c r="AS2155" s="5">
        <f>IF(Q2155&gt;0,RANK(Q2155,(N2155:P2155,Q2155:AE2155)),0)</f>
        <v>3</v>
      </c>
      <c r="AT2155" s="5">
        <f>IF(R2155&gt;0,RANK(R2155,(N2155:P2155,Q2155:AE2155)),0)</f>
        <v>4</v>
      </c>
      <c r="AU2155" s="5">
        <f>IF(T2155&gt;0,RANK(T2155,(N2155:P2155,Q2155:AE2155)),0)</f>
        <v>0</v>
      </c>
      <c r="AV2155" s="5">
        <f>IF(S2155&gt;0,RANK(S2155,(N2155:P2155,Q2155:AE2155)),0)</f>
        <v>5</v>
      </c>
      <c r="AW2155" s="2">
        <f t="shared" si="876"/>
        <v>7.5690726905504246E-3</v>
      </c>
      <c r="AX2155" s="2">
        <f t="shared" si="877"/>
        <v>3.5688373825911329E-3</v>
      </c>
      <c r="AY2155" s="2">
        <f t="shared" si="878"/>
        <v>0</v>
      </c>
      <c r="AZ2155" s="2">
        <f t="shared" si="879"/>
        <v>1.2549757828891896E-3</v>
      </c>
      <c r="BB2155" t="s">
        <v>227</v>
      </c>
      <c r="BC2155" t="s">
        <v>1003</v>
      </c>
      <c r="BD2155">
        <v>14</v>
      </c>
      <c r="BF2155" s="111">
        <v>39</v>
      </c>
      <c r="BG2155" s="113">
        <v>55</v>
      </c>
      <c r="BH2155" s="117">
        <f t="shared" si="880"/>
        <v>39055</v>
      </c>
      <c r="BJ2155" s="5" t="s">
        <v>3185</v>
      </c>
      <c r="BN2155" s="63"/>
      <c r="BW2155" s="63">
        <v>116</v>
      </c>
      <c r="BY2155" s="63">
        <v>0</v>
      </c>
      <c r="BZ2155" s="8">
        <v>0</v>
      </c>
    </row>
    <row r="2156" spans="1:78" hidden="1" outlineLevel="1">
      <c r="A2156" t="s">
        <v>2200</v>
      </c>
      <c r="B2156" t="s">
        <v>1003</v>
      </c>
      <c r="C2156" s="1">
        <f t="shared" si="871"/>
        <v>83489</v>
      </c>
      <c r="D2156" s="5">
        <f>IF(N2156&gt;0, RANK(N2156,(N2156:P2156,Q2156:AE2156)),0)</f>
        <v>2</v>
      </c>
      <c r="E2156" s="5">
        <f>IF(O2156&gt;0,RANK(O2156,(N2156:P2156,Q2156:AE2156)),0)</f>
        <v>1</v>
      </c>
      <c r="F2156" s="5">
        <f>IF(P2156&gt;0,RANK(P2156,(N2156:P2156,Q2156:AE2156)),0)</f>
        <v>0</v>
      </c>
      <c r="G2156" s="131">
        <f t="shared" si="867"/>
        <v>17563</v>
      </c>
      <c r="H2156" s="136">
        <f t="shared" si="868"/>
        <v>0.2103630418378469</v>
      </c>
      <c r="I2156" s="2"/>
      <c r="J2156" s="2">
        <f t="shared" si="872"/>
        <v>0.38635029764400103</v>
      </c>
      <c r="K2156" s="2">
        <f t="shared" si="873"/>
        <v>0.5967133394818479</v>
      </c>
      <c r="L2156" s="2">
        <f t="shared" si="874"/>
        <v>0</v>
      </c>
      <c r="M2156" s="2">
        <f t="shared" si="875"/>
        <v>1.6936362874151123E-2</v>
      </c>
      <c r="N2156" s="63">
        <v>32256</v>
      </c>
      <c r="O2156" s="63">
        <v>49819</v>
      </c>
      <c r="P2156" s="63"/>
      <c r="Q2156" s="63">
        <v>933</v>
      </c>
      <c r="R2156" s="63">
        <v>245</v>
      </c>
      <c r="S2156" s="63">
        <v>88</v>
      </c>
      <c r="T2156" s="63"/>
      <c r="U2156" s="63">
        <v>35</v>
      </c>
      <c r="V2156" s="63"/>
      <c r="W2156" s="63">
        <f>IF(Copyright!C$12=1,IF(BW2156&gt;0,BW2156-T2156-V2156-SUM(X2156:AL2156)-SUM(AN2156:AQ2156),SUM(BX2156:CB2156)),SUM(BX2156:CB2156))</f>
        <v>0</v>
      </c>
      <c r="X2156" s="63"/>
      <c r="Y2156" s="63"/>
      <c r="Z2156" s="63"/>
      <c r="AA2156" s="63"/>
      <c r="AB2156" s="63"/>
      <c r="AC2156" s="63"/>
      <c r="AD2156" s="63"/>
      <c r="AE2156" s="63"/>
      <c r="AF2156" s="63"/>
      <c r="AG2156" s="63"/>
      <c r="AH2156" s="63"/>
      <c r="AI2156" s="8">
        <v>0</v>
      </c>
      <c r="AJ2156" s="63">
        <v>0</v>
      </c>
      <c r="AK2156" s="63"/>
      <c r="AL2156" s="63"/>
      <c r="AM2156" s="63">
        <v>113</v>
      </c>
      <c r="AN2156" s="63"/>
      <c r="AO2156" s="63"/>
      <c r="AP2156" s="63"/>
      <c r="AQ2156" s="63"/>
      <c r="AS2156" s="5">
        <f>IF(Q2156&gt;0,RANK(Q2156,(N2156:P2156,Q2156:AE2156)),0)</f>
        <v>3</v>
      </c>
      <c r="AT2156" s="5">
        <f>IF(R2156&gt;0,RANK(R2156,(N2156:P2156,Q2156:AE2156)),0)</f>
        <v>4</v>
      </c>
      <c r="AU2156" s="5">
        <f>IF(T2156&gt;0,RANK(T2156,(N2156:P2156,Q2156:AE2156)),0)</f>
        <v>0</v>
      </c>
      <c r="AV2156" s="5">
        <f>IF(S2156&gt;0,RANK(S2156,(N2156:P2156,Q2156:AE2156)),0)</f>
        <v>5</v>
      </c>
      <c r="AW2156" s="2">
        <f t="shared" si="876"/>
        <v>1.1175124866748914E-2</v>
      </c>
      <c r="AX2156" s="2">
        <f t="shared" si="877"/>
        <v>2.9345183197786533E-3</v>
      </c>
      <c r="AY2156" s="2">
        <f t="shared" si="878"/>
        <v>0</v>
      </c>
      <c r="AZ2156" s="2">
        <f t="shared" si="879"/>
        <v>1.0540310699613123E-3</v>
      </c>
      <c r="BB2156" t="s">
        <v>2200</v>
      </c>
      <c r="BC2156" t="s">
        <v>1003</v>
      </c>
      <c r="BD2156">
        <v>10</v>
      </c>
      <c r="BF2156" s="111">
        <v>39</v>
      </c>
      <c r="BG2156" s="113">
        <v>57</v>
      </c>
      <c r="BH2156" s="117">
        <f t="shared" si="880"/>
        <v>39057</v>
      </c>
      <c r="BJ2156" s="5" t="s">
        <v>3185</v>
      </c>
      <c r="BN2156" s="63"/>
      <c r="BW2156" s="63">
        <v>137</v>
      </c>
      <c r="BY2156" s="63">
        <v>0</v>
      </c>
      <c r="BZ2156" s="8">
        <v>0</v>
      </c>
    </row>
    <row r="2157" spans="1:78" hidden="1" outlineLevel="1">
      <c r="A2157" t="s">
        <v>1141</v>
      </c>
      <c r="B2157" t="s">
        <v>1003</v>
      </c>
      <c r="C2157" s="1">
        <f t="shared" si="871"/>
        <v>16814</v>
      </c>
      <c r="D2157" s="5">
        <f>IF(N2157&gt;0, RANK(N2157,(N2157:P2157,Q2157:AE2157)),0)</f>
        <v>2</v>
      </c>
      <c r="E2157" s="5">
        <f>IF(O2157&gt;0,RANK(O2157,(N2157:P2157,Q2157:AE2157)),0)</f>
        <v>1</v>
      </c>
      <c r="F2157" s="5">
        <f>IF(P2157&gt;0,RANK(P2157,(N2157:P2157,Q2157:AE2157)),0)</f>
        <v>0</v>
      </c>
      <c r="G2157" s="131">
        <f t="shared" si="867"/>
        <v>1543</v>
      </c>
      <c r="H2157" s="136">
        <f t="shared" si="868"/>
        <v>9.1768764125133823E-2</v>
      </c>
      <c r="I2157" s="2"/>
      <c r="J2157" s="2">
        <f t="shared" si="872"/>
        <v>0.44308314499821577</v>
      </c>
      <c r="K2157" s="2">
        <f t="shared" si="873"/>
        <v>0.53485190912334957</v>
      </c>
      <c r="L2157" s="2">
        <f t="shared" si="874"/>
        <v>0</v>
      </c>
      <c r="M2157" s="2">
        <f t="shared" si="875"/>
        <v>2.2064945878434661E-2</v>
      </c>
      <c r="N2157" s="63">
        <v>7450</v>
      </c>
      <c r="O2157" s="63">
        <v>8993</v>
      </c>
      <c r="P2157" s="63"/>
      <c r="Q2157" s="63">
        <v>174</v>
      </c>
      <c r="R2157" s="63">
        <v>70</v>
      </c>
      <c r="S2157" s="63">
        <v>47</v>
      </c>
      <c r="T2157" s="63"/>
      <c r="U2157" s="63">
        <v>16</v>
      </c>
      <c r="V2157" s="63"/>
      <c r="W2157" s="63">
        <f>IF(Copyright!C$12=1,IF(BW2157&gt;0,BW2157-T2157-V2157-SUM(X2157:AL2157)-SUM(AN2157:AQ2157),SUM(BX2157:CB2157)),SUM(BX2157:CB2157))</f>
        <v>0</v>
      </c>
      <c r="X2157" s="63"/>
      <c r="Y2157" s="63"/>
      <c r="Z2157" s="63"/>
      <c r="AA2157" s="63"/>
      <c r="AB2157" s="63"/>
      <c r="AC2157" s="63"/>
      <c r="AD2157" s="63"/>
      <c r="AE2157" s="63"/>
      <c r="AF2157" s="63"/>
      <c r="AG2157" s="63"/>
      <c r="AH2157" s="63"/>
      <c r="AI2157" s="8">
        <v>0</v>
      </c>
      <c r="AJ2157" s="63">
        <v>0</v>
      </c>
      <c r="AK2157" s="63"/>
      <c r="AL2157" s="63"/>
      <c r="AM2157" s="63">
        <v>64</v>
      </c>
      <c r="AN2157" s="63"/>
      <c r="AO2157" s="63"/>
      <c r="AP2157" s="63"/>
      <c r="AQ2157" s="63"/>
      <c r="AS2157" s="5">
        <f>IF(Q2157&gt;0,RANK(Q2157,(N2157:P2157,Q2157:AE2157)),0)</f>
        <v>3</v>
      </c>
      <c r="AT2157" s="5">
        <f>IF(R2157&gt;0,RANK(R2157,(N2157:P2157,Q2157:AE2157)),0)</f>
        <v>4</v>
      </c>
      <c r="AU2157" s="5">
        <f>IF(T2157&gt;0,RANK(T2157,(N2157:P2157,Q2157:AE2157)),0)</f>
        <v>0</v>
      </c>
      <c r="AV2157" s="5">
        <f>IF(S2157&gt;0,RANK(S2157,(N2157:P2157,Q2157:AE2157)),0)</f>
        <v>5</v>
      </c>
      <c r="AW2157" s="2">
        <f t="shared" si="876"/>
        <v>1.0348519091233495E-2</v>
      </c>
      <c r="AX2157" s="2">
        <f t="shared" si="877"/>
        <v>4.163197335553705E-3</v>
      </c>
      <c r="AY2157" s="2">
        <f t="shared" si="878"/>
        <v>0</v>
      </c>
      <c r="AZ2157" s="2">
        <f t="shared" si="879"/>
        <v>2.7952896395860593E-3</v>
      </c>
      <c r="BB2157" t="s">
        <v>1141</v>
      </c>
      <c r="BC2157" t="s">
        <v>1003</v>
      </c>
      <c r="BD2157">
        <v>6</v>
      </c>
      <c r="BF2157" s="111">
        <v>39</v>
      </c>
      <c r="BG2157" s="113">
        <v>59</v>
      </c>
      <c r="BH2157" s="117">
        <f t="shared" si="880"/>
        <v>39059</v>
      </c>
      <c r="BJ2157" s="5" t="s">
        <v>3185</v>
      </c>
      <c r="BN2157" s="63"/>
      <c r="BW2157" s="63">
        <v>35</v>
      </c>
      <c r="BY2157" s="63">
        <v>0</v>
      </c>
      <c r="BZ2157" s="8">
        <v>0</v>
      </c>
    </row>
    <row r="2158" spans="1:78" hidden="1" outlineLevel="1">
      <c r="A2158" t="s">
        <v>2661</v>
      </c>
      <c r="B2158" t="s">
        <v>1003</v>
      </c>
      <c r="C2158" s="1">
        <f t="shared" si="871"/>
        <v>418894</v>
      </c>
      <c r="D2158" s="5">
        <f>IF(N2158&gt;0, RANK(N2158,(N2158:P2158,Q2158:AE2158)),0)</f>
        <v>1</v>
      </c>
      <c r="E2158" s="5">
        <f>IF(O2158&gt;0,RANK(O2158,(N2158:P2158,Q2158:AE2158)),0)</f>
        <v>2</v>
      </c>
      <c r="F2158" s="5">
        <f>IF(P2158&gt;0,RANK(P2158,(N2158:P2158,Q2158:AE2158)),0)</f>
        <v>0</v>
      </c>
      <c r="G2158" s="131">
        <f t="shared" si="867"/>
        <v>26601</v>
      </c>
      <c r="H2158" s="136">
        <f t="shared" si="868"/>
        <v>6.350293869093375E-2</v>
      </c>
      <c r="I2158" s="2"/>
      <c r="J2158" s="2">
        <f t="shared" si="872"/>
        <v>0.5250182623766394</v>
      </c>
      <c r="K2158" s="2">
        <f t="shared" si="873"/>
        <v>0.46151532368570569</v>
      </c>
      <c r="L2158" s="2">
        <f t="shared" si="874"/>
        <v>0</v>
      </c>
      <c r="M2158" s="2">
        <f t="shared" si="875"/>
        <v>1.3466413937654909E-2</v>
      </c>
      <c r="N2158" s="63">
        <v>219927</v>
      </c>
      <c r="O2158" s="63">
        <v>193326</v>
      </c>
      <c r="P2158" s="63"/>
      <c r="Q2158" s="63">
        <v>3756</v>
      </c>
      <c r="R2158" s="63">
        <v>1012</v>
      </c>
      <c r="S2158" s="63">
        <v>337</v>
      </c>
      <c r="T2158" s="63"/>
      <c r="U2158" s="63">
        <v>121</v>
      </c>
      <c r="V2158" s="63"/>
      <c r="W2158" s="63">
        <f>IF(Copyright!C$12=1,IF(BW2158&gt;0,BW2158-T2158-V2158-SUM(X2158:AL2158)-SUM(AN2158:AQ2158),SUM(BX2158:CB2158)),SUM(BX2158:CB2158))</f>
        <v>0</v>
      </c>
      <c r="X2158" s="63"/>
      <c r="Y2158" s="63"/>
      <c r="Z2158" s="63"/>
      <c r="AA2158" s="63"/>
      <c r="AB2158" s="63"/>
      <c r="AC2158" s="63"/>
      <c r="AD2158" s="63"/>
      <c r="AE2158" s="63"/>
      <c r="AF2158" s="63"/>
      <c r="AG2158" s="63"/>
      <c r="AH2158" s="63"/>
      <c r="AI2158" s="8">
        <v>0</v>
      </c>
      <c r="AJ2158" s="63">
        <v>0</v>
      </c>
      <c r="AK2158" s="63"/>
      <c r="AL2158" s="63"/>
      <c r="AM2158" s="63">
        <v>415</v>
      </c>
      <c r="AN2158" s="63"/>
      <c r="AO2158" s="63"/>
      <c r="AP2158" s="63"/>
      <c r="AQ2158" s="63"/>
      <c r="AS2158" s="5">
        <f>IF(Q2158&gt;0,RANK(Q2158,(N2158:P2158,Q2158:AE2158)),0)</f>
        <v>3</v>
      </c>
      <c r="AT2158" s="5">
        <f>IF(R2158&gt;0,RANK(R2158,(N2158:P2158,Q2158:AE2158)),0)</f>
        <v>4</v>
      </c>
      <c r="AU2158" s="5">
        <f>IF(T2158&gt;0,RANK(T2158,(N2158:P2158,Q2158:AE2158)),0)</f>
        <v>0</v>
      </c>
      <c r="AV2158" s="5">
        <f>IF(S2158&gt;0,RANK(S2158,(N2158:P2158,Q2158:AE2158)),0)</f>
        <v>5</v>
      </c>
      <c r="AW2158" s="2">
        <f t="shared" si="876"/>
        <v>8.96646884414673E-3</v>
      </c>
      <c r="AX2158" s="2">
        <f t="shared" si="877"/>
        <v>2.4158856417136553E-3</v>
      </c>
      <c r="AY2158" s="2">
        <f t="shared" si="878"/>
        <v>0</v>
      </c>
      <c r="AZ2158" s="2">
        <f t="shared" si="879"/>
        <v>8.0449946764575282E-4</v>
      </c>
      <c r="BB2158" t="s">
        <v>2661</v>
      </c>
      <c r="BC2158" t="s">
        <v>1003</v>
      </c>
      <c r="BF2158" s="111">
        <v>39</v>
      </c>
      <c r="BG2158" s="113">
        <v>61</v>
      </c>
      <c r="BH2158" s="117">
        <f t="shared" si="880"/>
        <v>39061</v>
      </c>
      <c r="BJ2158" s="5" t="s">
        <v>3185</v>
      </c>
      <c r="BN2158" s="63"/>
      <c r="BY2158" s="63">
        <v>0</v>
      </c>
      <c r="BZ2158" s="8">
        <v>0</v>
      </c>
    </row>
    <row r="2159" spans="1:78" hidden="1" outlineLevel="1">
      <c r="A2159" t="s">
        <v>603</v>
      </c>
      <c r="B2159" t="s">
        <v>1003</v>
      </c>
      <c r="C2159" s="1">
        <f t="shared" si="871"/>
        <v>35694</v>
      </c>
      <c r="D2159" s="5">
        <f>IF(N2159&gt;0, RANK(N2159,(N2159:P2159,Q2159:AE2159)),0)</f>
        <v>2</v>
      </c>
      <c r="E2159" s="5">
        <f>IF(O2159&gt;0,RANK(O2159,(N2159:P2159,Q2159:AE2159)),0)</f>
        <v>1</v>
      </c>
      <c r="F2159" s="5">
        <f>IF(P2159&gt;0,RANK(P2159,(N2159:P2159,Q2159:AE2159)),0)</f>
        <v>0</v>
      </c>
      <c r="G2159" s="131">
        <f t="shared" si="867"/>
        <v>9879</v>
      </c>
      <c r="H2159" s="136">
        <f t="shared" si="868"/>
        <v>0.27676920490838797</v>
      </c>
      <c r="I2159" s="2"/>
      <c r="J2159" s="2">
        <f t="shared" si="872"/>
        <v>0.35199193141704488</v>
      </c>
      <c r="K2159" s="2">
        <f t="shared" si="873"/>
        <v>0.62876113632543285</v>
      </c>
      <c r="L2159" s="2">
        <f t="shared" si="874"/>
        <v>0</v>
      </c>
      <c r="M2159" s="2">
        <f t="shared" si="875"/>
        <v>1.9246932257522276E-2</v>
      </c>
      <c r="N2159" s="63">
        <v>12564</v>
      </c>
      <c r="O2159" s="63">
        <v>22443</v>
      </c>
      <c r="P2159" s="63"/>
      <c r="Q2159" s="63">
        <v>352</v>
      </c>
      <c r="R2159" s="63">
        <v>130</v>
      </c>
      <c r="S2159" s="63">
        <v>74</v>
      </c>
      <c r="T2159" s="63"/>
      <c r="U2159" s="63">
        <v>30</v>
      </c>
      <c r="V2159" s="63"/>
      <c r="W2159" s="63">
        <f>IF(Copyright!C$12=1,IF(BW2159&gt;0,BW2159-T2159-V2159-SUM(X2159:AL2159)-SUM(AN2159:AQ2159),SUM(BX2159:CB2159)),SUM(BX2159:CB2159))</f>
        <v>0</v>
      </c>
      <c r="X2159" s="63"/>
      <c r="Y2159" s="63"/>
      <c r="Z2159" s="63"/>
      <c r="AA2159" s="63"/>
      <c r="AB2159" s="63"/>
      <c r="AC2159" s="63"/>
      <c r="AD2159" s="63"/>
      <c r="AE2159" s="63"/>
      <c r="AF2159" s="63"/>
      <c r="AG2159" s="63"/>
      <c r="AH2159" s="63"/>
      <c r="AI2159" s="8">
        <v>0</v>
      </c>
      <c r="AJ2159" s="63">
        <v>0</v>
      </c>
      <c r="AK2159" s="63"/>
      <c r="AL2159" s="63"/>
      <c r="AM2159" s="63">
        <v>101</v>
      </c>
      <c r="AN2159" s="63"/>
      <c r="AO2159" s="63"/>
      <c r="AP2159" s="63"/>
      <c r="AQ2159" s="63"/>
      <c r="AS2159" s="5">
        <f>IF(Q2159&gt;0,RANK(Q2159,(N2159:P2159,Q2159:AE2159)),0)</f>
        <v>3</v>
      </c>
      <c r="AT2159" s="5">
        <f>IF(R2159&gt;0,RANK(R2159,(N2159:P2159,Q2159:AE2159)),0)</f>
        <v>4</v>
      </c>
      <c r="AU2159" s="5">
        <f>IF(T2159&gt;0,RANK(T2159,(N2159:P2159,Q2159:AE2159)),0)</f>
        <v>0</v>
      </c>
      <c r="AV2159" s="5">
        <f>IF(S2159&gt;0,RANK(S2159,(N2159:P2159,Q2159:AE2159)),0)</f>
        <v>5</v>
      </c>
      <c r="AW2159" s="2">
        <f t="shared" si="876"/>
        <v>9.8616013895892873E-3</v>
      </c>
      <c r="AX2159" s="2">
        <f t="shared" si="877"/>
        <v>3.6420686950187709E-3</v>
      </c>
      <c r="AY2159" s="2">
        <f t="shared" si="878"/>
        <v>0</v>
      </c>
      <c r="AZ2159" s="2">
        <f t="shared" si="879"/>
        <v>2.0731775648568387E-3</v>
      </c>
      <c r="BB2159" t="s">
        <v>603</v>
      </c>
      <c r="BC2159" t="s">
        <v>1003</v>
      </c>
      <c r="BD2159">
        <v>5</v>
      </c>
      <c r="BF2159" s="111">
        <v>39</v>
      </c>
      <c r="BG2159" s="113">
        <v>63</v>
      </c>
      <c r="BH2159" s="117">
        <f t="shared" si="880"/>
        <v>39063</v>
      </c>
      <c r="BJ2159" s="5" t="s">
        <v>3185</v>
      </c>
      <c r="BN2159" s="63"/>
      <c r="BW2159" s="63">
        <v>89</v>
      </c>
      <c r="BY2159" s="63">
        <v>0</v>
      </c>
      <c r="BZ2159" s="8">
        <v>0</v>
      </c>
    </row>
    <row r="2160" spans="1:78" hidden="1" outlineLevel="1">
      <c r="A2160" t="s">
        <v>1657</v>
      </c>
      <c r="B2160" t="s">
        <v>1003</v>
      </c>
      <c r="C2160" s="1">
        <f t="shared" ref="C2160:C2191" si="881">SUM(N2160:AQ2160)</f>
        <v>12449</v>
      </c>
      <c r="D2160" s="5">
        <f>IF(N2160&gt;0, RANK(N2160,(N2160:P2160,Q2160:AE2160)),0)</f>
        <v>2</v>
      </c>
      <c r="E2160" s="5">
        <f>IF(O2160&gt;0,RANK(O2160,(N2160:P2160,Q2160:AE2160)),0)</f>
        <v>1</v>
      </c>
      <c r="F2160" s="5">
        <f>IF(P2160&gt;0,RANK(P2160,(N2160:P2160,Q2160:AE2160)),0)</f>
        <v>0</v>
      </c>
      <c r="G2160" s="131">
        <f t="shared" si="867"/>
        <v>2870</v>
      </c>
      <c r="H2160" s="136">
        <f t="shared" si="868"/>
        <v>0.23054060567113824</v>
      </c>
      <c r="I2160" s="2"/>
      <c r="J2160" s="2">
        <f t="shared" ref="J2160:J2191" si="882">IF($C2160=0,"-",N2160/$C2160)</f>
        <v>0.37103381797734758</v>
      </c>
      <c r="K2160" s="2">
        <f t="shared" ref="K2160:K2191" si="883">IF($C2160=0,"-",O2160/$C2160)</f>
        <v>0.60157442364848579</v>
      </c>
      <c r="L2160" s="2">
        <f t="shared" ref="L2160:L2191" si="884">IF($C2160=0,"-",P2160/$C2160)</f>
        <v>0</v>
      </c>
      <c r="M2160" s="2">
        <f t="shared" ref="M2160:M2191" si="885">IF(C2160=0,"-",(1-J2160-K2160-L2160))</f>
        <v>2.739175837416663E-2</v>
      </c>
      <c r="N2160" s="63">
        <v>4619</v>
      </c>
      <c r="O2160" s="63">
        <v>7489</v>
      </c>
      <c r="P2160" s="63"/>
      <c r="Q2160" s="63">
        <v>172</v>
      </c>
      <c r="R2160" s="63">
        <v>68</v>
      </c>
      <c r="S2160" s="63">
        <v>26</v>
      </c>
      <c r="T2160" s="63"/>
      <c r="U2160" s="63">
        <v>12</v>
      </c>
      <c r="V2160" s="63"/>
      <c r="W2160" s="63">
        <f>IF(Copyright!C$12=1,IF(BW2160&gt;0,BW2160-T2160-V2160-SUM(X2160:AL2160)-SUM(AN2160:AQ2160),SUM(BX2160:CB2160)),SUM(BX2160:CB2160))</f>
        <v>1</v>
      </c>
      <c r="X2160" s="63"/>
      <c r="Y2160" s="63"/>
      <c r="Z2160" s="63"/>
      <c r="AA2160" s="63"/>
      <c r="AB2160" s="63"/>
      <c r="AC2160" s="63"/>
      <c r="AD2160" s="63"/>
      <c r="AE2160" s="63"/>
      <c r="AF2160" s="63"/>
      <c r="AG2160" s="63"/>
      <c r="AH2160" s="63"/>
      <c r="AI2160" s="8">
        <v>0</v>
      </c>
      <c r="AJ2160" s="63">
        <v>0</v>
      </c>
      <c r="AK2160" s="63"/>
      <c r="AL2160" s="63"/>
      <c r="AM2160" s="63">
        <v>62</v>
      </c>
      <c r="AN2160" s="63"/>
      <c r="AO2160" s="63"/>
      <c r="AP2160" s="63"/>
      <c r="AQ2160" s="63"/>
      <c r="AS2160" s="5">
        <f>IF(Q2160&gt;0,RANK(Q2160,(N2160:P2160,Q2160:AE2160)),0)</f>
        <v>3</v>
      </c>
      <c r="AT2160" s="5">
        <f>IF(R2160&gt;0,RANK(R2160,(N2160:P2160,Q2160:AE2160)),0)</f>
        <v>4</v>
      </c>
      <c r="AU2160" s="5">
        <f>IF(T2160&gt;0,RANK(T2160,(N2160:P2160,Q2160:AE2160)),0)</f>
        <v>0</v>
      </c>
      <c r="AV2160" s="5">
        <f>IF(S2160&gt;0,RANK(S2160,(N2160:P2160,Q2160:AE2160)),0)</f>
        <v>5</v>
      </c>
      <c r="AW2160" s="2">
        <f t="shared" ref="AW2160:AW2191" si="886">IF($C2160=0,"-",Q2160/$C2160)</f>
        <v>1.3816370792834766E-2</v>
      </c>
      <c r="AX2160" s="2">
        <f t="shared" ref="AX2160:AX2191" si="887">IF($C2160=0,"-",R2160/$C2160)</f>
        <v>5.4622861273997915E-3</v>
      </c>
      <c r="AY2160" s="2">
        <f t="shared" ref="AY2160:AY2191" si="888">IF($C2160=0,"-",T2160/$C2160)</f>
        <v>0</v>
      </c>
      <c r="AZ2160" s="2">
        <f t="shared" ref="AZ2160:AZ2191" si="889">IF($C2160=0,"-",S2160/$C2160)</f>
        <v>2.0885211663587435E-3</v>
      </c>
      <c r="BB2160" t="s">
        <v>1657</v>
      </c>
      <c r="BC2160" t="s">
        <v>1003</v>
      </c>
      <c r="BD2160">
        <v>5</v>
      </c>
      <c r="BF2160" s="111">
        <v>39</v>
      </c>
      <c r="BG2160" s="113">
        <v>65</v>
      </c>
      <c r="BH2160" s="117">
        <f t="shared" si="880"/>
        <v>39065</v>
      </c>
      <c r="BJ2160" s="5" t="s">
        <v>3185</v>
      </c>
      <c r="BN2160" s="63"/>
      <c r="BW2160" s="63">
        <v>22</v>
      </c>
      <c r="BY2160" s="63">
        <v>0</v>
      </c>
      <c r="BZ2160" s="8">
        <v>1</v>
      </c>
    </row>
    <row r="2161" spans="1:78" hidden="1" outlineLevel="1">
      <c r="A2161" t="s">
        <v>882</v>
      </c>
      <c r="B2161" t="s">
        <v>1003</v>
      </c>
      <c r="C2161" s="1">
        <f t="shared" si="881"/>
        <v>7141</v>
      </c>
      <c r="D2161" s="5">
        <f>IF(N2161&gt;0, RANK(N2161,(N2161:P2161,Q2161:AE2161)),0)</f>
        <v>2</v>
      </c>
      <c r="E2161" s="5">
        <f>IF(O2161&gt;0,RANK(O2161,(N2161:P2161,Q2161:AE2161)),0)</f>
        <v>1</v>
      </c>
      <c r="F2161" s="5">
        <f>IF(P2161&gt;0,RANK(P2161,(N2161:P2161,Q2161:AE2161)),0)</f>
        <v>0</v>
      </c>
      <c r="G2161" s="131">
        <f t="shared" si="867"/>
        <v>1069</v>
      </c>
      <c r="H2161" s="136">
        <f t="shared" si="868"/>
        <v>0.1496989217196471</v>
      </c>
      <c r="I2161" s="2"/>
      <c r="J2161" s="2">
        <f t="shared" si="882"/>
        <v>0.41310740792606077</v>
      </c>
      <c r="K2161" s="2">
        <f t="shared" si="883"/>
        <v>0.56280632964570787</v>
      </c>
      <c r="L2161" s="2">
        <f t="shared" si="884"/>
        <v>0</v>
      </c>
      <c r="M2161" s="2">
        <f t="shared" si="885"/>
        <v>2.4086262428231309E-2</v>
      </c>
      <c r="N2161" s="63">
        <v>2950</v>
      </c>
      <c r="O2161" s="63">
        <v>4019</v>
      </c>
      <c r="P2161" s="63"/>
      <c r="Q2161" s="63">
        <v>62</v>
      </c>
      <c r="R2161" s="63">
        <v>47</v>
      </c>
      <c r="S2161" s="63">
        <v>15</v>
      </c>
      <c r="T2161" s="63"/>
      <c r="U2161" s="63">
        <v>10</v>
      </c>
      <c r="V2161" s="63"/>
      <c r="W2161" s="63">
        <f>IF(Copyright!C$12=1,IF(BW2161&gt;0,BW2161-T2161-V2161-SUM(X2161:AL2161)-SUM(AN2161:AQ2161),SUM(BX2161:CB2161)),SUM(BX2161:CB2161))</f>
        <v>0</v>
      </c>
      <c r="X2161" s="63"/>
      <c r="Y2161" s="63"/>
      <c r="Z2161" s="63"/>
      <c r="AA2161" s="63"/>
      <c r="AB2161" s="63"/>
      <c r="AC2161" s="63"/>
      <c r="AD2161" s="63"/>
      <c r="AE2161" s="63"/>
      <c r="AF2161" s="63"/>
      <c r="AG2161" s="63"/>
      <c r="AH2161" s="63"/>
      <c r="AI2161" s="8">
        <v>0</v>
      </c>
      <c r="AJ2161" s="63">
        <v>0</v>
      </c>
      <c r="AK2161" s="63"/>
      <c r="AL2161" s="63"/>
      <c r="AM2161" s="63">
        <v>38</v>
      </c>
      <c r="AN2161" s="63"/>
      <c r="AO2161" s="63"/>
      <c r="AP2161" s="63"/>
      <c r="AQ2161" s="63"/>
      <c r="AS2161" s="5">
        <f>IF(Q2161&gt;0,RANK(Q2161,(N2161:P2161,Q2161:AE2161)),0)</f>
        <v>3</v>
      </c>
      <c r="AT2161" s="5">
        <f>IF(R2161&gt;0,RANK(R2161,(N2161:P2161,Q2161:AE2161)),0)</f>
        <v>4</v>
      </c>
      <c r="AU2161" s="5">
        <f>IF(T2161&gt;0,RANK(T2161,(N2161:P2161,Q2161:AE2161)),0)</f>
        <v>0</v>
      </c>
      <c r="AV2161" s="5">
        <f>IF(S2161&gt;0,RANK(S2161,(N2161:P2161,Q2161:AE2161)),0)</f>
        <v>5</v>
      </c>
      <c r="AW2161" s="2">
        <f t="shared" si="886"/>
        <v>8.6822573869205985E-3</v>
      </c>
      <c r="AX2161" s="2">
        <f t="shared" si="887"/>
        <v>6.5817112449236799E-3</v>
      </c>
      <c r="AY2161" s="2">
        <f t="shared" si="888"/>
        <v>0</v>
      </c>
      <c r="AZ2161" s="2">
        <f t="shared" si="889"/>
        <v>2.100546141996919E-3</v>
      </c>
      <c r="BB2161" t="s">
        <v>882</v>
      </c>
      <c r="BC2161" t="s">
        <v>1003</v>
      </c>
      <c r="BD2161">
        <v>6</v>
      </c>
      <c r="BF2161" s="111">
        <v>39</v>
      </c>
      <c r="BG2161" s="113">
        <v>67</v>
      </c>
      <c r="BH2161" s="117">
        <f t="shared" si="880"/>
        <v>39067</v>
      </c>
      <c r="BJ2161" s="5" t="s">
        <v>3185</v>
      </c>
      <c r="BN2161" s="63"/>
      <c r="BW2161" s="63">
        <v>12</v>
      </c>
      <c r="BY2161" s="63">
        <v>0</v>
      </c>
      <c r="BZ2161" s="8">
        <v>0</v>
      </c>
    </row>
    <row r="2162" spans="1:78" hidden="1" outlineLevel="1">
      <c r="A2162" t="s">
        <v>3148</v>
      </c>
      <c r="B2162" t="s">
        <v>1003</v>
      </c>
      <c r="C2162" s="1">
        <f t="shared" si="881"/>
        <v>14236</v>
      </c>
      <c r="D2162" s="5">
        <f>IF(N2162&gt;0, RANK(N2162,(N2162:P2162,Q2162:AE2162)),0)</f>
        <v>2</v>
      </c>
      <c r="E2162" s="5">
        <f>IF(O2162&gt;0,RANK(O2162,(N2162:P2162,Q2162:AE2162)),0)</f>
        <v>1</v>
      </c>
      <c r="F2162" s="5">
        <f>IF(P2162&gt;0,RANK(P2162,(N2162:P2162,Q2162:AE2162)),0)</f>
        <v>0</v>
      </c>
      <c r="G2162" s="131">
        <f t="shared" si="867"/>
        <v>2599</v>
      </c>
      <c r="H2162" s="136">
        <f t="shared" si="868"/>
        <v>0.18256532733914022</v>
      </c>
      <c r="I2162" s="2"/>
      <c r="J2162" s="2">
        <f t="shared" si="882"/>
        <v>0.39744310199494243</v>
      </c>
      <c r="K2162" s="2">
        <f t="shared" si="883"/>
        <v>0.58000842933408259</v>
      </c>
      <c r="L2162" s="2">
        <f t="shared" si="884"/>
        <v>0</v>
      </c>
      <c r="M2162" s="2">
        <f t="shared" si="885"/>
        <v>2.254846867097493E-2</v>
      </c>
      <c r="N2162" s="63">
        <v>5658</v>
      </c>
      <c r="O2162" s="63">
        <v>8257</v>
      </c>
      <c r="P2162" s="63"/>
      <c r="Q2162" s="63">
        <v>169</v>
      </c>
      <c r="R2162" s="63">
        <v>55</v>
      </c>
      <c r="S2162" s="63">
        <v>31</v>
      </c>
      <c r="T2162" s="63"/>
      <c r="U2162" s="63">
        <v>13</v>
      </c>
      <c r="V2162" s="63"/>
      <c r="W2162" s="63">
        <f>IF(Copyright!C$12=1,IF(BW2162&gt;0,BW2162-T2162-V2162-SUM(X2162:AL2162)-SUM(AN2162:AQ2162),SUM(BX2162:CB2162)),SUM(BX2162:CB2162))</f>
        <v>0</v>
      </c>
      <c r="X2162" s="63"/>
      <c r="Y2162" s="63"/>
      <c r="Z2162" s="63"/>
      <c r="AA2162" s="63"/>
      <c r="AB2162" s="63"/>
      <c r="AC2162" s="63"/>
      <c r="AD2162" s="63"/>
      <c r="AE2162" s="63"/>
      <c r="AF2162" s="63"/>
      <c r="AG2162" s="63"/>
      <c r="AH2162" s="63"/>
      <c r="AI2162" s="8">
        <v>0</v>
      </c>
      <c r="AJ2162" s="63">
        <v>0</v>
      </c>
      <c r="AK2162" s="63"/>
      <c r="AL2162" s="63"/>
      <c r="AM2162" s="63">
        <v>53</v>
      </c>
      <c r="AN2162" s="63"/>
      <c r="AO2162" s="63"/>
      <c r="AP2162" s="63"/>
      <c r="AQ2162" s="63"/>
      <c r="AS2162" s="5">
        <f>IF(Q2162&gt;0,RANK(Q2162,(N2162:P2162,Q2162:AE2162)),0)</f>
        <v>3</v>
      </c>
      <c r="AT2162" s="5">
        <f>IF(R2162&gt;0,RANK(R2162,(N2162:P2162,Q2162:AE2162)),0)</f>
        <v>4</v>
      </c>
      <c r="AU2162" s="5">
        <f>IF(T2162&gt;0,RANK(T2162,(N2162:P2162,Q2162:AE2162)),0)</f>
        <v>0</v>
      </c>
      <c r="AV2162" s="5">
        <f>IF(S2162&gt;0,RANK(S2162,(N2162:P2162,Q2162:AE2162)),0)</f>
        <v>5</v>
      </c>
      <c r="AW2162" s="2">
        <f t="shared" si="886"/>
        <v>1.187131216633886E-2</v>
      </c>
      <c r="AX2162" s="2">
        <f t="shared" si="887"/>
        <v>3.8634447878617591E-3</v>
      </c>
      <c r="AY2162" s="2">
        <f t="shared" si="888"/>
        <v>0</v>
      </c>
      <c r="AZ2162" s="2">
        <f t="shared" si="889"/>
        <v>2.1775779713402643E-3</v>
      </c>
      <c r="BB2162" t="s">
        <v>3148</v>
      </c>
      <c r="BC2162" t="s">
        <v>1003</v>
      </c>
      <c r="BD2162">
        <v>5</v>
      </c>
      <c r="BF2162" s="111">
        <v>39</v>
      </c>
      <c r="BG2162" s="113">
        <v>69</v>
      </c>
      <c r="BH2162" s="117">
        <f t="shared" si="880"/>
        <v>39069</v>
      </c>
      <c r="BJ2162" s="5" t="s">
        <v>3185</v>
      </c>
      <c r="BN2162" s="63"/>
      <c r="BW2162" s="63">
        <f>14257-14236</f>
        <v>21</v>
      </c>
      <c r="BY2162" s="63">
        <v>0</v>
      </c>
      <c r="BZ2162" s="8">
        <v>0</v>
      </c>
    </row>
    <row r="2163" spans="1:78" hidden="1" outlineLevel="1">
      <c r="A2163" t="s">
        <v>1996</v>
      </c>
      <c r="B2163" t="s">
        <v>1003</v>
      </c>
      <c r="C2163" s="1">
        <f t="shared" si="881"/>
        <v>17847</v>
      </c>
      <c r="D2163" s="5">
        <f>IF(N2163&gt;0, RANK(N2163,(N2163:P2163,Q2163:AE2163)),0)</f>
        <v>2</v>
      </c>
      <c r="E2163" s="5">
        <f>IF(O2163&gt;0,RANK(O2163,(N2163:P2163,Q2163:AE2163)),0)</f>
        <v>1</v>
      </c>
      <c r="F2163" s="5">
        <f>IF(P2163&gt;0,RANK(P2163,(N2163:P2163,Q2163:AE2163)),0)</f>
        <v>0</v>
      </c>
      <c r="G2163" s="131">
        <f t="shared" si="867"/>
        <v>5359</v>
      </c>
      <c r="H2163" s="136">
        <f t="shared" si="868"/>
        <v>0.30027455594777835</v>
      </c>
      <c r="I2163" s="2"/>
      <c r="J2163" s="2">
        <f t="shared" si="882"/>
        <v>0.3392166750714406</v>
      </c>
      <c r="K2163" s="2">
        <f t="shared" si="883"/>
        <v>0.6394912310192189</v>
      </c>
      <c r="L2163" s="2">
        <f t="shared" si="884"/>
        <v>0</v>
      </c>
      <c r="M2163" s="2">
        <f t="shared" si="885"/>
        <v>2.1292093909340504E-2</v>
      </c>
      <c r="N2163" s="63">
        <v>6054</v>
      </c>
      <c r="O2163" s="63">
        <v>11413</v>
      </c>
      <c r="P2163" s="63"/>
      <c r="Q2163" s="63">
        <v>176</v>
      </c>
      <c r="R2163" s="63">
        <v>67</v>
      </c>
      <c r="S2163" s="63">
        <v>37</v>
      </c>
      <c r="T2163" s="63"/>
      <c r="U2163" s="63">
        <v>15</v>
      </c>
      <c r="V2163" s="63"/>
      <c r="W2163" s="63">
        <f>IF(Copyright!C$12=1,IF(BW2163&gt;0,BW2163-T2163-V2163-SUM(X2163:AL2163)-SUM(AN2163:AQ2163),SUM(BX2163:CB2163)),SUM(BX2163:CB2163))</f>
        <v>0</v>
      </c>
      <c r="X2163" s="63"/>
      <c r="Y2163" s="63"/>
      <c r="Z2163" s="63"/>
      <c r="AA2163" s="63"/>
      <c r="AB2163" s="63"/>
      <c r="AC2163" s="63"/>
      <c r="AD2163" s="63"/>
      <c r="AE2163" s="63"/>
      <c r="AF2163" s="63"/>
      <c r="AG2163" s="63"/>
      <c r="AH2163" s="63"/>
      <c r="AI2163" s="8">
        <v>0</v>
      </c>
      <c r="AJ2163" s="63">
        <v>0</v>
      </c>
      <c r="AK2163" s="63"/>
      <c r="AL2163" s="63"/>
      <c r="AM2163" s="63">
        <v>85</v>
      </c>
      <c r="AN2163" s="63"/>
      <c r="AO2163" s="63"/>
      <c r="AP2163" s="63"/>
      <c r="AQ2163" s="63"/>
      <c r="AS2163" s="5">
        <f>IF(Q2163&gt;0,RANK(Q2163,(N2163:P2163,Q2163:AE2163)),0)</f>
        <v>3</v>
      </c>
      <c r="AT2163" s="5">
        <f>IF(R2163&gt;0,RANK(R2163,(N2163:P2163,Q2163:AE2163)),0)</f>
        <v>4</v>
      </c>
      <c r="AU2163" s="5">
        <f>IF(T2163&gt;0,RANK(T2163,(N2163:P2163,Q2163:AE2163)),0)</f>
        <v>0</v>
      </c>
      <c r="AV2163" s="5">
        <f>IF(S2163&gt;0,RANK(S2163,(N2163:P2163,Q2163:AE2163)),0)</f>
        <v>5</v>
      </c>
      <c r="AW2163" s="2">
        <f t="shared" si="886"/>
        <v>9.8616013895892873E-3</v>
      </c>
      <c r="AX2163" s="2">
        <f t="shared" si="887"/>
        <v>3.7541323471731946E-3</v>
      </c>
      <c r="AY2163" s="2">
        <f t="shared" si="888"/>
        <v>0</v>
      </c>
      <c r="AZ2163" s="2">
        <f t="shared" si="889"/>
        <v>2.0731775648568387E-3</v>
      </c>
      <c r="BB2163" t="s">
        <v>1996</v>
      </c>
      <c r="BC2163" t="s">
        <v>1003</v>
      </c>
      <c r="BD2163">
        <v>2</v>
      </c>
      <c r="BF2163" s="111">
        <v>39</v>
      </c>
      <c r="BG2163" s="113">
        <v>71</v>
      </c>
      <c r="BH2163" s="117">
        <f t="shared" si="880"/>
        <v>39071</v>
      </c>
      <c r="BJ2163" s="5" t="s">
        <v>3185</v>
      </c>
      <c r="BN2163" s="63"/>
      <c r="BW2163" s="63">
        <v>32</v>
      </c>
      <c r="BY2163" s="63">
        <v>0</v>
      </c>
      <c r="BZ2163" s="8">
        <v>0</v>
      </c>
    </row>
    <row r="2164" spans="1:78" hidden="1" outlineLevel="1">
      <c r="A2164" t="s">
        <v>2689</v>
      </c>
      <c r="B2164" t="s">
        <v>1003</v>
      </c>
      <c r="C2164" s="1">
        <f t="shared" si="881"/>
        <v>12728</v>
      </c>
      <c r="D2164" s="5">
        <f>IF(N2164&gt;0, RANK(N2164,(N2164:P2164,Q2164:AE2164)),0)</f>
        <v>2</v>
      </c>
      <c r="E2164" s="5">
        <f>IF(O2164&gt;0,RANK(O2164,(N2164:P2164,Q2164:AE2164)),0)</f>
        <v>1</v>
      </c>
      <c r="F2164" s="5">
        <f>IF(P2164&gt;0,RANK(P2164,(N2164:P2164,Q2164:AE2164)),0)</f>
        <v>0</v>
      </c>
      <c r="G2164" s="131">
        <f t="shared" si="867"/>
        <v>128</v>
      </c>
      <c r="H2164" s="136">
        <f t="shared" si="868"/>
        <v>1.005656819610308E-2</v>
      </c>
      <c r="I2164" s="2"/>
      <c r="J2164" s="2">
        <f t="shared" si="882"/>
        <v>0.48373664362036456</v>
      </c>
      <c r="K2164" s="2">
        <f t="shared" si="883"/>
        <v>0.49379321181646763</v>
      </c>
      <c r="L2164" s="2">
        <f t="shared" si="884"/>
        <v>0</v>
      </c>
      <c r="M2164" s="2">
        <f t="shared" si="885"/>
        <v>2.2470144563167871E-2</v>
      </c>
      <c r="N2164" s="63">
        <v>6157</v>
      </c>
      <c r="O2164" s="63">
        <v>6285</v>
      </c>
      <c r="P2164" s="63"/>
      <c r="Q2164" s="63">
        <v>133</v>
      </c>
      <c r="R2164" s="63">
        <v>57</v>
      </c>
      <c r="S2164" s="63">
        <v>34</v>
      </c>
      <c r="T2164" s="63"/>
      <c r="U2164" s="63">
        <v>13</v>
      </c>
      <c r="V2164" s="63"/>
      <c r="W2164" s="63">
        <f>IF(Copyright!C$12=1,IF(BW2164&gt;0,BW2164-T2164-V2164-SUM(X2164:AL2164)-SUM(AN2164:AQ2164),SUM(BX2164:CB2164)),SUM(BX2164:CB2164))</f>
        <v>0</v>
      </c>
      <c r="X2164" s="63"/>
      <c r="Y2164" s="63"/>
      <c r="Z2164" s="63"/>
      <c r="AA2164" s="63"/>
      <c r="AB2164" s="63"/>
      <c r="AC2164" s="63"/>
      <c r="AD2164" s="63"/>
      <c r="AE2164" s="63"/>
      <c r="AF2164" s="63"/>
      <c r="AG2164" s="63"/>
      <c r="AH2164" s="63"/>
      <c r="AI2164" s="8">
        <v>0</v>
      </c>
      <c r="AJ2164" s="63">
        <v>0</v>
      </c>
      <c r="AK2164" s="63"/>
      <c r="AL2164" s="63"/>
      <c r="AM2164" s="63">
        <v>49</v>
      </c>
      <c r="AN2164" s="63"/>
      <c r="AO2164" s="63"/>
      <c r="AP2164" s="63"/>
      <c r="AQ2164" s="63"/>
      <c r="AS2164" s="5">
        <f>IF(Q2164&gt;0,RANK(Q2164,(N2164:P2164,Q2164:AE2164)),0)</f>
        <v>3</v>
      </c>
      <c r="AT2164" s="5">
        <f>IF(R2164&gt;0,RANK(R2164,(N2164:P2164,Q2164:AE2164)),0)</f>
        <v>4</v>
      </c>
      <c r="AU2164" s="5">
        <f>IF(T2164&gt;0,RANK(T2164,(N2164:P2164,Q2164:AE2164)),0)</f>
        <v>0</v>
      </c>
      <c r="AV2164" s="5">
        <f>IF(S2164&gt;0,RANK(S2164,(N2164:P2164,Q2164:AE2164)),0)</f>
        <v>5</v>
      </c>
      <c r="AW2164" s="2">
        <f t="shared" si="886"/>
        <v>1.0449402891263357E-2</v>
      </c>
      <c r="AX2164" s="2">
        <f t="shared" si="887"/>
        <v>4.4783155248271532E-3</v>
      </c>
      <c r="AY2164" s="2">
        <f t="shared" si="888"/>
        <v>0</v>
      </c>
      <c r="AZ2164" s="2">
        <f t="shared" si="889"/>
        <v>2.6712759270898804E-3</v>
      </c>
      <c r="BB2164" t="s">
        <v>2689</v>
      </c>
      <c r="BC2164" t="s">
        <v>1003</v>
      </c>
      <c r="BD2164">
        <v>15</v>
      </c>
      <c r="BF2164" s="111">
        <v>39</v>
      </c>
      <c r="BG2164" s="113">
        <v>73</v>
      </c>
      <c r="BH2164" s="117">
        <f t="shared" si="880"/>
        <v>39073</v>
      </c>
      <c r="BJ2164" s="5" t="s">
        <v>3185</v>
      </c>
      <c r="BN2164" s="63"/>
      <c r="BW2164" s="131">
        <v>40</v>
      </c>
      <c r="BY2164" s="63">
        <v>0</v>
      </c>
      <c r="BZ2164" s="8">
        <v>0</v>
      </c>
    </row>
    <row r="2165" spans="1:78" hidden="1" outlineLevel="1">
      <c r="A2165" t="s">
        <v>1443</v>
      </c>
      <c r="B2165" t="s">
        <v>1003</v>
      </c>
      <c r="C2165" s="1">
        <f t="shared" si="881"/>
        <v>11536</v>
      </c>
      <c r="D2165" s="5">
        <f>IF(N2165&gt;0, RANK(N2165,(N2165:P2165,Q2165:AE2165)),0)</f>
        <v>2</v>
      </c>
      <c r="E2165" s="5">
        <f>IF(O2165&gt;0,RANK(O2165,(N2165:P2165,Q2165:AE2165)),0)</f>
        <v>1</v>
      </c>
      <c r="F2165" s="5">
        <f>IF(P2165&gt;0,RANK(P2165,(N2165:P2165,Q2165:AE2165)),0)</f>
        <v>0</v>
      </c>
      <c r="G2165" s="131">
        <f t="shared" si="867"/>
        <v>6094</v>
      </c>
      <c r="H2165" s="136">
        <f t="shared" si="868"/>
        <v>0.52825936199722612</v>
      </c>
      <c r="I2165" s="2"/>
      <c r="J2165" s="2">
        <f t="shared" si="882"/>
        <v>0.22607489597780861</v>
      </c>
      <c r="K2165" s="2">
        <f t="shared" si="883"/>
        <v>0.75433425797503473</v>
      </c>
      <c r="L2165" s="2">
        <f t="shared" si="884"/>
        <v>0</v>
      </c>
      <c r="M2165" s="2">
        <f t="shared" si="885"/>
        <v>1.9590846047156663E-2</v>
      </c>
      <c r="N2165" s="63">
        <v>2608</v>
      </c>
      <c r="O2165" s="63">
        <v>8702</v>
      </c>
      <c r="P2165" s="63"/>
      <c r="Q2165" s="63">
        <v>93</v>
      </c>
      <c r="R2165" s="63">
        <v>43</v>
      </c>
      <c r="S2165" s="63">
        <v>33</v>
      </c>
      <c r="T2165" s="63"/>
      <c r="U2165" s="63">
        <v>12</v>
      </c>
      <c r="V2165" s="63"/>
      <c r="W2165" s="63">
        <f>IF(Copyright!C$12=1,IF(BW2165&gt;0,BW2165-T2165-V2165-SUM(X2165:AL2165)-SUM(AN2165:AQ2165),SUM(BX2165:CB2165)),SUM(BX2165:CB2165))</f>
        <v>0</v>
      </c>
      <c r="X2165" s="63"/>
      <c r="Y2165" s="63"/>
      <c r="Z2165" s="63"/>
      <c r="AA2165" s="63"/>
      <c r="AB2165" s="63"/>
      <c r="AC2165" s="63"/>
      <c r="AD2165" s="63"/>
      <c r="AE2165" s="63"/>
      <c r="AF2165" s="63"/>
      <c r="AG2165" s="63"/>
      <c r="AH2165" s="63"/>
      <c r="AI2165" s="8">
        <v>0</v>
      </c>
      <c r="AJ2165" s="63">
        <v>0</v>
      </c>
      <c r="AK2165" s="63"/>
      <c r="AL2165" s="63"/>
      <c r="AM2165" s="63">
        <v>45</v>
      </c>
      <c r="AN2165" s="63"/>
      <c r="AO2165" s="63"/>
      <c r="AP2165" s="63"/>
      <c r="AQ2165" s="63"/>
      <c r="AS2165" s="5">
        <f>IF(Q2165&gt;0,RANK(Q2165,(N2165:P2165,Q2165:AE2165)),0)</f>
        <v>3</v>
      </c>
      <c r="AT2165" s="5">
        <f>IF(R2165&gt;0,RANK(R2165,(N2165:P2165,Q2165:AE2165)),0)</f>
        <v>4</v>
      </c>
      <c r="AU2165" s="5">
        <f>IF(T2165&gt;0,RANK(T2165,(N2165:P2165,Q2165:AE2165)),0)</f>
        <v>0</v>
      </c>
      <c r="AV2165" s="5">
        <f>IF(S2165&gt;0,RANK(S2165,(N2165:P2165,Q2165:AE2165)),0)</f>
        <v>5</v>
      </c>
      <c r="AW2165" s="2">
        <f t="shared" si="886"/>
        <v>8.0617198335644936E-3</v>
      </c>
      <c r="AX2165" s="2">
        <f t="shared" si="887"/>
        <v>3.7274618585298198E-3</v>
      </c>
      <c r="AY2165" s="2">
        <f t="shared" si="888"/>
        <v>0</v>
      </c>
      <c r="AZ2165" s="2">
        <f t="shared" si="889"/>
        <v>2.8606102635228849E-3</v>
      </c>
      <c r="BB2165" t="s">
        <v>1443</v>
      </c>
      <c r="BC2165" t="s">
        <v>1003</v>
      </c>
      <c r="BD2165">
        <v>7</v>
      </c>
      <c r="BF2165" s="111">
        <v>39</v>
      </c>
      <c r="BG2165" s="113">
        <v>75</v>
      </c>
      <c r="BH2165" s="117">
        <f t="shared" si="880"/>
        <v>39075</v>
      </c>
      <c r="BJ2165" s="5" t="s">
        <v>3185</v>
      </c>
      <c r="BN2165" s="63"/>
      <c r="BW2165" s="131">
        <v>31</v>
      </c>
      <c r="BY2165" s="63">
        <v>0</v>
      </c>
      <c r="BZ2165" s="8">
        <v>0</v>
      </c>
    </row>
    <row r="2166" spans="1:78" hidden="1" outlineLevel="1">
      <c r="A2166" t="s">
        <v>1936</v>
      </c>
      <c r="B2166" t="s">
        <v>1003</v>
      </c>
      <c r="C2166" s="1">
        <f t="shared" si="881"/>
        <v>24663</v>
      </c>
      <c r="D2166" s="5">
        <f>IF(N2166&gt;0, RANK(N2166,(N2166:P2166,Q2166:AE2166)),0)</f>
        <v>2</v>
      </c>
      <c r="E2166" s="5">
        <f>IF(O2166&gt;0,RANK(O2166,(N2166:P2166,Q2166:AE2166)),0)</f>
        <v>1</v>
      </c>
      <c r="F2166" s="5">
        <f>IF(P2166&gt;0,RANK(P2166,(N2166:P2166,Q2166:AE2166)),0)</f>
        <v>0</v>
      </c>
      <c r="G2166" s="131">
        <f t="shared" si="867"/>
        <v>2054</v>
      </c>
      <c r="H2166" s="136">
        <f t="shared" si="868"/>
        <v>8.3282650123667035E-2</v>
      </c>
      <c r="I2166" s="2"/>
      <c r="J2166" s="2">
        <f t="shared" si="882"/>
        <v>0.44625552446985361</v>
      </c>
      <c r="K2166" s="2">
        <f t="shared" si="883"/>
        <v>0.52953817459352071</v>
      </c>
      <c r="L2166" s="2">
        <f t="shared" si="884"/>
        <v>0</v>
      </c>
      <c r="M2166" s="2">
        <f t="shared" si="885"/>
        <v>2.420630093662568E-2</v>
      </c>
      <c r="N2166" s="63">
        <v>11006</v>
      </c>
      <c r="O2166" s="63">
        <v>13060</v>
      </c>
      <c r="P2166" s="63"/>
      <c r="Q2166" s="63">
        <v>260</v>
      </c>
      <c r="R2166" s="63">
        <v>115</v>
      </c>
      <c r="S2166" s="63">
        <v>76</v>
      </c>
      <c r="T2166" s="63"/>
      <c r="U2166" s="63">
        <v>31</v>
      </c>
      <c r="V2166" s="63"/>
      <c r="W2166" s="63">
        <f>IF(Copyright!C$12=1,IF(BW2166&gt;0,BW2166-T2166-V2166-SUM(X2166:AL2166)-SUM(AN2166:AQ2166),SUM(BX2166:CB2166)),SUM(BX2166:CB2166))</f>
        <v>0</v>
      </c>
      <c r="X2166" s="63"/>
      <c r="Y2166" s="63"/>
      <c r="Z2166" s="63"/>
      <c r="AA2166" s="63"/>
      <c r="AB2166" s="63"/>
      <c r="AC2166" s="63"/>
      <c r="AD2166" s="63"/>
      <c r="AE2166" s="63"/>
      <c r="AF2166" s="63"/>
      <c r="AG2166" s="63"/>
      <c r="AH2166" s="63"/>
      <c r="AI2166" s="8">
        <v>0</v>
      </c>
      <c r="AJ2166" s="63">
        <v>0</v>
      </c>
      <c r="AK2166" s="63"/>
      <c r="AL2166" s="63"/>
      <c r="AM2166" s="63">
        <v>115</v>
      </c>
      <c r="AN2166" s="63"/>
      <c r="AO2166" s="63"/>
      <c r="AP2166" s="63"/>
      <c r="AQ2166" s="63"/>
      <c r="AS2166" s="5">
        <f>IF(Q2166&gt;0,RANK(Q2166,(N2166:P2166,Q2166:AE2166)),0)</f>
        <v>3</v>
      </c>
      <c r="AT2166" s="5">
        <f>IF(R2166&gt;0,RANK(R2166,(N2166:P2166,Q2166:AE2166)),0)</f>
        <v>4</v>
      </c>
      <c r="AU2166" s="5">
        <f>IF(T2166&gt;0,RANK(T2166,(N2166:P2166,Q2166:AE2166)),0)</f>
        <v>0</v>
      </c>
      <c r="AV2166" s="5">
        <f>IF(S2166&gt;0,RANK(S2166,(N2166:P2166,Q2166:AE2166)),0)</f>
        <v>5</v>
      </c>
      <c r="AW2166" s="2">
        <f t="shared" si="886"/>
        <v>1.0542107610590764E-2</v>
      </c>
      <c r="AX2166" s="2">
        <f t="shared" si="887"/>
        <v>4.6628552892997608E-3</v>
      </c>
      <c r="AY2166" s="2">
        <f t="shared" si="888"/>
        <v>0</v>
      </c>
      <c r="AZ2166" s="2">
        <f t="shared" si="889"/>
        <v>3.0815391477111462E-3</v>
      </c>
      <c r="BB2166" t="s">
        <v>1936</v>
      </c>
      <c r="BC2166" t="s">
        <v>1003</v>
      </c>
      <c r="BF2166" s="111">
        <v>39</v>
      </c>
      <c r="BG2166" s="113">
        <v>77</v>
      </c>
      <c r="BH2166" s="117">
        <f t="shared" si="880"/>
        <v>39077</v>
      </c>
      <c r="BJ2166" s="5" t="s">
        <v>3185</v>
      </c>
      <c r="BN2166" s="63"/>
      <c r="BW2166" s="63">
        <v>48</v>
      </c>
      <c r="BY2166" s="63">
        <v>0</v>
      </c>
      <c r="BZ2166" s="8">
        <v>0</v>
      </c>
    </row>
    <row r="2167" spans="1:78" hidden="1" outlineLevel="1">
      <c r="A2167" t="s">
        <v>2939</v>
      </c>
      <c r="B2167" t="s">
        <v>1003</v>
      </c>
      <c r="C2167" s="1">
        <f t="shared" si="881"/>
        <v>13381</v>
      </c>
      <c r="D2167" s="5">
        <f>IF(N2167&gt;0, RANK(N2167,(N2167:P2167,Q2167:AE2167)),0)</f>
        <v>2</v>
      </c>
      <c r="E2167" s="5">
        <f>IF(O2167&gt;0,RANK(O2167,(N2167:P2167,Q2167:AE2167)),0)</f>
        <v>1</v>
      </c>
      <c r="F2167" s="5">
        <f>IF(P2167&gt;0,RANK(P2167,(N2167:P2167,Q2167:AE2167)),0)</f>
        <v>0</v>
      </c>
      <c r="G2167" s="131">
        <f t="shared" si="867"/>
        <v>2738</v>
      </c>
      <c r="H2167" s="136">
        <f t="shared" si="868"/>
        <v>0.20461848890217474</v>
      </c>
      <c r="I2167" s="2"/>
      <c r="J2167" s="2">
        <f t="shared" si="882"/>
        <v>0.38606980046334355</v>
      </c>
      <c r="K2167" s="2">
        <f t="shared" si="883"/>
        <v>0.59068828936551832</v>
      </c>
      <c r="L2167" s="2">
        <f t="shared" si="884"/>
        <v>0</v>
      </c>
      <c r="M2167" s="2">
        <f t="shared" si="885"/>
        <v>2.324191017113808E-2</v>
      </c>
      <c r="N2167" s="63">
        <v>5166</v>
      </c>
      <c r="O2167" s="63">
        <v>7904</v>
      </c>
      <c r="P2167" s="63"/>
      <c r="Q2167" s="63">
        <v>94</v>
      </c>
      <c r="R2167" s="63">
        <v>101</v>
      </c>
      <c r="S2167" s="63">
        <v>34</v>
      </c>
      <c r="T2167" s="63"/>
      <c r="U2167" s="63">
        <v>18</v>
      </c>
      <c r="V2167" s="63"/>
      <c r="W2167" s="63">
        <f>IF(Copyright!C$12=1,IF(BW2167&gt;0,BW2167-T2167-V2167-SUM(X2167:AL2167)-SUM(AN2167:AQ2167),SUM(BX2167:CB2167)),SUM(BX2167:CB2167))</f>
        <v>0</v>
      </c>
      <c r="X2167" s="63"/>
      <c r="Y2167" s="63"/>
      <c r="Z2167" s="63"/>
      <c r="AA2167" s="63"/>
      <c r="AB2167" s="63"/>
      <c r="AC2167" s="63"/>
      <c r="AD2167" s="63"/>
      <c r="AE2167" s="63"/>
      <c r="AF2167" s="63"/>
      <c r="AG2167" s="63"/>
      <c r="AH2167" s="63"/>
      <c r="AI2167" s="8">
        <v>0</v>
      </c>
      <c r="AJ2167" s="63">
        <v>0</v>
      </c>
      <c r="AK2167" s="63"/>
      <c r="AL2167" s="63"/>
      <c r="AM2167" s="63">
        <v>64</v>
      </c>
      <c r="AN2167" s="63"/>
      <c r="AO2167" s="63"/>
      <c r="AP2167" s="63"/>
      <c r="AQ2167" s="63"/>
      <c r="AS2167" s="5">
        <f>IF(Q2167&gt;0,RANK(Q2167,(N2167:P2167,Q2167:AE2167)),0)</f>
        <v>4</v>
      </c>
      <c r="AT2167" s="5">
        <f>IF(R2167&gt;0,RANK(R2167,(N2167:P2167,Q2167:AE2167)),0)</f>
        <v>3</v>
      </c>
      <c r="AU2167" s="5">
        <f>IF(T2167&gt;0,RANK(T2167,(N2167:P2167,Q2167:AE2167)),0)</f>
        <v>0</v>
      </c>
      <c r="AV2167" s="5">
        <f>IF(S2167&gt;0,RANK(S2167,(N2167:P2167,Q2167:AE2167)),0)</f>
        <v>5</v>
      </c>
      <c r="AW2167" s="2">
        <f t="shared" si="886"/>
        <v>7.0248860324340487E-3</v>
      </c>
      <c r="AX2167" s="2">
        <f t="shared" si="887"/>
        <v>7.5480158433599877E-3</v>
      </c>
      <c r="AY2167" s="2">
        <f t="shared" si="888"/>
        <v>0</v>
      </c>
      <c r="AZ2167" s="2">
        <f t="shared" si="889"/>
        <v>2.5409162244974218E-3</v>
      </c>
      <c r="BB2167" t="s">
        <v>2939</v>
      </c>
      <c r="BC2167" t="s">
        <v>1003</v>
      </c>
      <c r="BD2167">
        <v>6</v>
      </c>
      <c r="BF2167" s="111">
        <v>39</v>
      </c>
      <c r="BG2167" s="113">
        <v>79</v>
      </c>
      <c r="BH2167" s="117">
        <f t="shared" si="880"/>
        <v>39079</v>
      </c>
      <c r="BJ2167" s="5" t="s">
        <v>3185</v>
      </c>
      <c r="BN2167" s="63"/>
      <c r="BW2167" s="63">
        <v>23</v>
      </c>
      <c r="BY2167" s="63">
        <v>0</v>
      </c>
      <c r="BZ2167" s="8">
        <v>0</v>
      </c>
    </row>
    <row r="2168" spans="1:78" hidden="1" outlineLevel="1">
      <c r="A2168" t="s">
        <v>1100</v>
      </c>
      <c r="B2168" t="s">
        <v>1003</v>
      </c>
      <c r="C2168" s="1">
        <f t="shared" si="881"/>
        <v>33069</v>
      </c>
      <c r="D2168" s="5">
        <f>IF(N2168&gt;0, RANK(N2168,(N2168:P2168,Q2168:AE2168)),0)</f>
        <v>2</v>
      </c>
      <c r="E2168" s="5">
        <f>IF(O2168&gt;0,RANK(O2168,(N2168:P2168,Q2168:AE2168)),0)</f>
        <v>1</v>
      </c>
      <c r="F2168" s="5">
        <f>IF(P2168&gt;0,RANK(P2168,(N2168:P2168,Q2168:AE2168)),0)</f>
        <v>0</v>
      </c>
      <c r="G2168" s="131">
        <f t="shared" si="867"/>
        <v>1649</v>
      </c>
      <c r="H2168" s="136">
        <f t="shared" si="868"/>
        <v>4.986543288276029E-2</v>
      </c>
      <c r="I2168" s="2"/>
      <c r="J2168" s="2">
        <f t="shared" si="882"/>
        <v>0.46523934802987693</v>
      </c>
      <c r="K2168" s="2">
        <f t="shared" si="883"/>
        <v>0.51510478091263723</v>
      </c>
      <c r="L2168" s="2">
        <f t="shared" si="884"/>
        <v>0</v>
      </c>
      <c r="M2168" s="2">
        <f t="shared" si="885"/>
        <v>1.9655871057485896E-2</v>
      </c>
      <c r="N2168" s="63">
        <v>15385</v>
      </c>
      <c r="O2168" s="63">
        <v>17034</v>
      </c>
      <c r="P2168" s="63"/>
      <c r="Q2168" s="63">
        <v>248</v>
      </c>
      <c r="R2168" s="63">
        <v>157</v>
      </c>
      <c r="S2168" s="63">
        <v>65</v>
      </c>
      <c r="T2168" s="63"/>
      <c r="U2168" s="63">
        <v>39</v>
      </c>
      <c r="V2168" s="63"/>
      <c r="W2168" s="63">
        <f>IF(Copyright!C$12=1,IF(BW2168&gt;0,BW2168-T2168-V2168-SUM(X2168:AL2168)-SUM(AN2168:AQ2168),SUM(BX2168:CB2168)),SUM(BX2168:CB2168))</f>
        <v>0</v>
      </c>
      <c r="X2168" s="63"/>
      <c r="Y2168" s="63"/>
      <c r="Z2168" s="63"/>
      <c r="AA2168" s="63"/>
      <c r="AB2168" s="63"/>
      <c r="AC2168" s="63"/>
      <c r="AD2168" s="63"/>
      <c r="AE2168" s="63"/>
      <c r="AF2168" s="63"/>
      <c r="AG2168" s="63"/>
      <c r="AH2168" s="63"/>
      <c r="AI2168" s="8">
        <v>0</v>
      </c>
      <c r="AJ2168" s="63">
        <v>0</v>
      </c>
      <c r="AK2168" s="63"/>
      <c r="AL2168" s="63"/>
      <c r="AM2168" s="63">
        <v>141</v>
      </c>
      <c r="AN2168" s="63"/>
      <c r="AO2168" s="63"/>
      <c r="AP2168" s="63"/>
      <c r="AQ2168" s="63"/>
      <c r="AS2168" s="5">
        <f>IF(Q2168&gt;0,RANK(Q2168,(N2168:P2168,Q2168:AE2168)),0)</f>
        <v>3</v>
      </c>
      <c r="AT2168" s="5">
        <f>IF(R2168&gt;0,RANK(R2168,(N2168:P2168,Q2168:AE2168)),0)</f>
        <v>4</v>
      </c>
      <c r="AU2168" s="5">
        <f>IF(T2168&gt;0,RANK(T2168,(N2168:P2168,Q2168:AE2168)),0)</f>
        <v>0</v>
      </c>
      <c r="AV2168" s="5">
        <f>IF(S2168&gt;0,RANK(S2168,(N2168:P2168,Q2168:AE2168)),0)</f>
        <v>5</v>
      </c>
      <c r="AW2168" s="2">
        <f t="shared" si="886"/>
        <v>7.4994708034715292E-3</v>
      </c>
      <c r="AX2168" s="2">
        <f t="shared" si="887"/>
        <v>4.7476488554235082E-3</v>
      </c>
      <c r="AY2168" s="2">
        <f t="shared" si="888"/>
        <v>0</v>
      </c>
      <c r="AZ2168" s="2">
        <f t="shared" si="889"/>
        <v>1.9655871057485861E-3</v>
      </c>
      <c r="BB2168" t="s">
        <v>1100</v>
      </c>
      <c r="BC2168" t="s">
        <v>1003</v>
      </c>
      <c r="BD2168">
        <v>6</v>
      </c>
      <c r="BF2168" s="111">
        <v>39</v>
      </c>
      <c r="BG2168" s="113">
        <v>81</v>
      </c>
      <c r="BH2168" s="117">
        <f t="shared" si="880"/>
        <v>39081</v>
      </c>
      <c r="BJ2168" s="5" t="s">
        <v>3185</v>
      </c>
      <c r="BN2168" s="63"/>
      <c r="BW2168" s="63">
        <v>108</v>
      </c>
      <c r="BY2168" s="63">
        <v>0</v>
      </c>
      <c r="BZ2168" s="8">
        <v>0</v>
      </c>
    </row>
    <row r="2169" spans="1:78" hidden="1" outlineLevel="1">
      <c r="A2169" t="s">
        <v>1738</v>
      </c>
      <c r="B2169" t="s">
        <v>1003</v>
      </c>
      <c r="C2169" s="1">
        <f t="shared" si="881"/>
        <v>28345</v>
      </c>
      <c r="D2169" s="5">
        <f>IF(N2169&gt;0, RANK(N2169,(N2169:P2169,Q2169:AE2169)),0)</f>
        <v>2</v>
      </c>
      <c r="E2169" s="5">
        <f>IF(O2169&gt;0,RANK(O2169,(N2169:P2169,Q2169:AE2169)),0)</f>
        <v>1</v>
      </c>
      <c r="F2169" s="5">
        <f>IF(P2169&gt;0,RANK(P2169,(N2169:P2169,Q2169:AE2169)),0)</f>
        <v>0</v>
      </c>
      <c r="G2169" s="131">
        <f t="shared" si="867"/>
        <v>6796</v>
      </c>
      <c r="H2169" s="136">
        <f t="shared" si="868"/>
        <v>0.23976009878285412</v>
      </c>
      <c r="I2169" s="2"/>
      <c r="J2169" s="2">
        <f t="shared" si="882"/>
        <v>0.36937731522314343</v>
      </c>
      <c r="K2169" s="2">
        <f t="shared" si="883"/>
        <v>0.60913741400599752</v>
      </c>
      <c r="L2169" s="2">
        <f t="shared" si="884"/>
        <v>0</v>
      </c>
      <c r="M2169" s="2">
        <f t="shared" si="885"/>
        <v>2.1485270770859044E-2</v>
      </c>
      <c r="N2169" s="63">
        <v>10470</v>
      </c>
      <c r="O2169" s="63">
        <v>17266</v>
      </c>
      <c r="P2169" s="63"/>
      <c r="Q2169" s="63">
        <v>306</v>
      </c>
      <c r="R2169" s="63">
        <v>114</v>
      </c>
      <c r="S2169" s="63">
        <v>74</v>
      </c>
      <c r="T2169" s="63"/>
      <c r="U2169" s="63">
        <v>14</v>
      </c>
      <c r="V2169" s="63"/>
      <c r="W2169" s="63">
        <f>IF(Copyright!C$12=1,IF(BW2169&gt;0,BW2169-T2169-V2169-SUM(X2169:AL2169)-SUM(AN2169:AQ2169),SUM(BX2169:CB2169)),SUM(BX2169:CB2169))</f>
        <v>0</v>
      </c>
      <c r="X2169" s="63"/>
      <c r="Y2169" s="63"/>
      <c r="Z2169" s="63"/>
      <c r="AA2169" s="63"/>
      <c r="AB2169" s="63"/>
      <c r="AC2169" s="63"/>
      <c r="AD2169" s="63"/>
      <c r="AE2169" s="63"/>
      <c r="AF2169" s="63"/>
      <c r="AG2169" s="63"/>
      <c r="AH2169" s="63"/>
      <c r="AI2169" s="8">
        <v>0</v>
      </c>
      <c r="AJ2169" s="63">
        <v>0</v>
      </c>
      <c r="AK2169" s="63"/>
      <c r="AL2169" s="63"/>
      <c r="AM2169" s="63">
        <v>101</v>
      </c>
      <c r="AN2169" s="63"/>
      <c r="AO2169" s="63"/>
      <c r="AP2169" s="63"/>
      <c r="AQ2169" s="63"/>
      <c r="AS2169" s="5">
        <f>IF(Q2169&gt;0,RANK(Q2169,(N2169:P2169,Q2169:AE2169)),0)</f>
        <v>3</v>
      </c>
      <c r="AT2169" s="5">
        <f>IF(R2169&gt;0,RANK(R2169,(N2169:P2169,Q2169:AE2169)),0)</f>
        <v>4</v>
      </c>
      <c r="AU2169" s="5">
        <f>IF(T2169&gt;0,RANK(T2169,(N2169:P2169,Q2169:AE2169)),0)</f>
        <v>0</v>
      </c>
      <c r="AV2169" s="5">
        <f>IF(S2169&gt;0,RANK(S2169,(N2169:P2169,Q2169:AE2169)),0)</f>
        <v>5</v>
      </c>
      <c r="AW2169" s="2">
        <f t="shared" si="886"/>
        <v>1.079555477156465E-2</v>
      </c>
      <c r="AX2169" s="2">
        <f t="shared" si="887"/>
        <v>4.0218733462691831E-3</v>
      </c>
      <c r="AY2169" s="2">
        <f t="shared" si="888"/>
        <v>0</v>
      </c>
      <c r="AZ2169" s="2">
        <f t="shared" si="889"/>
        <v>2.6106897159992944E-3</v>
      </c>
      <c r="BB2169" t="s">
        <v>1738</v>
      </c>
      <c r="BC2169" t="s">
        <v>1003</v>
      </c>
      <c r="BD2169">
        <v>7</v>
      </c>
      <c r="BF2169" s="111">
        <v>39</v>
      </c>
      <c r="BG2169" s="113">
        <v>83</v>
      </c>
      <c r="BH2169" s="117">
        <f t="shared" si="880"/>
        <v>39083</v>
      </c>
      <c r="BJ2169" s="5" t="s">
        <v>3185</v>
      </c>
      <c r="BN2169" s="63"/>
      <c r="BW2169" s="63">
        <v>118</v>
      </c>
      <c r="BY2169" s="63">
        <v>0</v>
      </c>
      <c r="BZ2169" s="8">
        <v>0</v>
      </c>
    </row>
    <row r="2170" spans="1:78" hidden="1" outlineLevel="1">
      <c r="A2170" t="s">
        <v>827</v>
      </c>
      <c r="B2170" t="s">
        <v>1003</v>
      </c>
      <c r="C2170" s="1">
        <f t="shared" si="881"/>
        <v>118403</v>
      </c>
      <c r="D2170" s="5">
        <f>IF(N2170&gt;0, RANK(N2170,(N2170:P2170,Q2170:AE2170)),0)</f>
        <v>2</v>
      </c>
      <c r="E2170" s="5">
        <f>IF(O2170&gt;0,RANK(O2170,(N2170:P2170,Q2170:AE2170)),0)</f>
        <v>1</v>
      </c>
      <c r="F2170" s="5">
        <f>IF(P2170&gt;0,RANK(P2170,(N2170:P2170,Q2170:AE2170)),0)</f>
        <v>0</v>
      </c>
      <c r="G2170" s="131">
        <f t="shared" si="867"/>
        <v>1064</v>
      </c>
      <c r="H2170" s="136">
        <f t="shared" si="868"/>
        <v>8.986258794118393E-3</v>
      </c>
      <c r="I2170" s="2"/>
      <c r="J2170" s="2">
        <f t="shared" si="882"/>
        <v>0.48714981883904968</v>
      </c>
      <c r="K2170" s="2">
        <f t="shared" si="883"/>
        <v>0.49613607763316808</v>
      </c>
      <c r="L2170" s="2">
        <f t="shared" si="884"/>
        <v>0</v>
      </c>
      <c r="M2170" s="2">
        <f t="shared" si="885"/>
        <v>1.6714103527782187E-2</v>
      </c>
      <c r="N2170" s="63">
        <v>57680</v>
      </c>
      <c r="O2170" s="63">
        <v>58744</v>
      </c>
      <c r="P2170" s="63"/>
      <c r="Q2170" s="63">
        <v>1073</v>
      </c>
      <c r="R2170" s="63">
        <v>436</v>
      </c>
      <c r="S2170" s="63">
        <v>153</v>
      </c>
      <c r="T2170" s="63"/>
      <c r="U2170" s="63">
        <v>46</v>
      </c>
      <c r="V2170" s="63"/>
      <c r="W2170" s="63">
        <f>IF(Copyright!C$12=1,IF(BW2170&gt;0,BW2170-T2170-V2170-SUM(X2170:AL2170)-SUM(AN2170:AQ2170),SUM(BX2170:CB2170)),SUM(BX2170:CB2170))</f>
        <v>0</v>
      </c>
      <c r="X2170" s="63"/>
      <c r="Y2170" s="63"/>
      <c r="Z2170" s="63"/>
      <c r="AA2170" s="63"/>
      <c r="AB2170" s="63"/>
      <c r="AC2170" s="63"/>
      <c r="AD2170" s="63"/>
      <c r="AE2170" s="63"/>
      <c r="AF2170" s="63"/>
      <c r="AG2170" s="63"/>
      <c r="AH2170" s="63"/>
      <c r="AI2170" s="8">
        <v>0</v>
      </c>
      <c r="AJ2170" s="63">
        <v>0</v>
      </c>
      <c r="AK2170" s="63"/>
      <c r="AL2170" s="63"/>
      <c r="AM2170" s="63">
        <v>271</v>
      </c>
      <c r="AN2170" s="63"/>
      <c r="AO2170" s="63"/>
      <c r="AP2170" s="63"/>
      <c r="AQ2170" s="63"/>
      <c r="AS2170" s="5">
        <f>IF(Q2170&gt;0,RANK(Q2170,(N2170:P2170,Q2170:AE2170)),0)</f>
        <v>3</v>
      </c>
      <c r="AT2170" s="5">
        <f>IF(R2170&gt;0,RANK(R2170,(N2170:P2170,Q2170:AE2170)),0)</f>
        <v>4</v>
      </c>
      <c r="AU2170" s="5">
        <f>IF(T2170&gt;0,RANK(T2170,(N2170:P2170,Q2170:AE2170)),0)</f>
        <v>0</v>
      </c>
      <c r="AV2170" s="5">
        <f>IF(S2170&gt;0,RANK(S2170,(N2170:P2170,Q2170:AE2170)),0)</f>
        <v>5</v>
      </c>
      <c r="AW2170" s="2">
        <f t="shared" si="886"/>
        <v>9.0622703816626276E-3</v>
      </c>
      <c r="AX2170" s="2">
        <f t="shared" si="887"/>
        <v>3.6823391299206946E-3</v>
      </c>
      <c r="AY2170" s="2">
        <f t="shared" si="888"/>
        <v>0</v>
      </c>
      <c r="AZ2170" s="2">
        <f t="shared" si="889"/>
        <v>1.2921969882519868E-3</v>
      </c>
      <c r="BB2170" t="s">
        <v>827</v>
      </c>
      <c r="BC2170" t="s">
        <v>1003</v>
      </c>
      <c r="BD2170">
        <v>14</v>
      </c>
      <c r="BF2170" s="111">
        <v>39</v>
      </c>
      <c r="BG2170" s="113">
        <v>85</v>
      </c>
      <c r="BH2170" s="117">
        <f t="shared" si="880"/>
        <v>39085</v>
      </c>
      <c r="BJ2170" s="5" t="s">
        <v>3185</v>
      </c>
      <c r="BN2170" s="63"/>
      <c r="BW2170" s="63">
        <v>262</v>
      </c>
      <c r="BY2170" s="63">
        <v>0</v>
      </c>
      <c r="BZ2170" s="8">
        <v>0</v>
      </c>
    </row>
    <row r="2171" spans="1:78" hidden="1" outlineLevel="1">
      <c r="A2171" t="s">
        <v>552</v>
      </c>
      <c r="B2171" t="s">
        <v>1003</v>
      </c>
      <c r="C2171" s="1">
        <f t="shared" si="881"/>
        <v>25833</v>
      </c>
      <c r="D2171" s="5">
        <f>IF(N2171&gt;0, RANK(N2171,(N2171:P2171,Q2171:AE2171)),0)</f>
        <v>2</v>
      </c>
      <c r="E2171" s="5">
        <f>IF(O2171&gt;0,RANK(O2171,(N2171:P2171,Q2171:AE2171)),0)</f>
        <v>1</v>
      </c>
      <c r="F2171" s="5">
        <f>IF(P2171&gt;0,RANK(P2171,(N2171:P2171,Q2171:AE2171)),0)</f>
        <v>0</v>
      </c>
      <c r="G2171" s="131">
        <f t="shared" si="867"/>
        <v>3907</v>
      </c>
      <c r="H2171" s="136">
        <f t="shared" si="868"/>
        <v>0.15124066116982154</v>
      </c>
      <c r="I2171" s="2"/>
      <c r="J2171" s="2">
        <f t="shared" si="882"/>
        <v>0.41590214067278286</v>
      </c>
      <c r="K2171" s="2">
        <f t="shared" si="883"/>
        <v>0.56714280184260446</v>
      </c>
      <c r="L2171" s="2">
        <f t="shared" si="884"/>
        <v>0</v>
      </c>
      <c r="M2171" s="2">
        <f t="shared" si="885"/>
        <v>1.6955057484612679E-2</v>
      </c>
      <c r="N2171" s="63">
        <v>10744</v>
      </c>
      <c r="O2171" s="63">
        <v>14651</v>
      </c>
      <c r="P2171" s="63"/>
      <c r="Q2171" s="63">
        <v>171</v>
      </c>
      <c r="R2171" s="63">
        <v>93</v>
      </c>
      <c r="S2171" s="63">
        <v>49</v>
      </c>
      <c r="T2171" s="63"/>
      <c r="U2171" s="63">
        <v>18</v>
      </c>
      <c r="V2171" s="63"/>
      <c r="W2171" s="63">
        <f>IF(Copyright!C$12=1,IF(BW2171&gt;0,BW2171-T2171-V2171-SUM(X2171:AL2171)-SUM(AN2171:AQ2171),SUM(BX2171:CB2171)),SUM(BX2171:CB2171))</f>
        <v>0</v>
      </c>
      <c r="X2171" s="63"/>
      <c r="Y2171" s="63"/>
      <c r="Z2171" s="63"/>
      <c r="AA2171" s="63"/>
      <c r="AB2171" s="63"/>
      <c r="AC2171" s="63"/>
      <c r="AD2171" s="63"/>
      <c r="AE2171" s="63"/>
      <c r="AF2171" s="63"/>
      <c r="AG2171" s="63"/>
      <c r="AH2171" s="63"/>
      <c r="AI2171" s="8">
        <v>0</v>
      </c>
      <c r="AJ2171" s="63">
        <v>0</v>
      </c>
      <c r="AK2171" s="63"/>
      <c r="AL2171" s="63"/>
      <c r="AM2171" s="63">
        <v>107</v>
      </c>
      <c r="AN2171" s="63"/>
      <c r="AO2171" s="63"/>
      <c r="AP2171" s="63"/>
      <c r="AQ2171" s="63"/>
      <c r="AS2171" s="5">
        <f>IF(Q2171&gt;0,RANK(Q2171,(N2171:P2171,Q2171:AE2171)),0)</f>
        <v>3</v>
      </c>
      <c r="AT2171" s="5">
        <f>IF(R2171&gt;0,RANK(R2171,(N2171:P2171,Q2171:AE2171)),0)</f>
        <v>4</v>
      </c>
      <c r="AU2171" s="5">
        <f>IF(T2171&gt;0,RANK(T2171,(N2171:P2171,Q2171:AE2171)),0)</f>
        <v>0</v>
      </c>
      <c r="AV2171" s="5">
        <f>IF(S2171&gt;0,RANK(S2171,(N2171:P2171,Q2171:AE2171)),0)</f>
        <v>5</v>
      </c>
      <c r="AW2171" s="2">
        <f t="shared" si="886"/>
        <v>6.619440250841946E-3</v>
      </c>
      <c r="AX2171" s="2">
        <f t="shared" si="887"/>
        <v>3.6000464522122867E-3</v>
      </c>
      <c r="AY2171" s="2">
        <f t="shared" si="888"/>
        <v>0</v>
      </c>
      <c r="AZ2171" s="2">
        <f t="shared" si="889"/>
        <v>1.8967986683699144E-3</v>
      </c>
      <c r="BB2171" t="s">
        <v>552</v>
      </c>
      <c r="BC2171" t="s">
        <v>1003</v>
      </c>
      <c r="BD2171">
        <v>6</v>
      </c>
      <c r="BF2171" s="111">
        <v>39</v>
      </c>
      <c r="BG2171" s="113">
        <v>87</v>
      </c>
      <c r="BH2171" s="117">
        <f t="shared" si="880"/>
        <v>39087</v>
      </c>
      <c r="BJ2171" s="5" t="s">
        <v>3185</v>
      </c>
      <c r="BN2171" s="63"/>
      <c r="BW2171" s="63">
        <v>99</v>
      </c>
      <c r="BY2171" s="63">
        <v>0</v>
      </c>
      <c r="BZ2171" s="8">
        <v>0</v>
      </c>
    </row>
    <row r="2172" spans="1:78" hidden="1" outlineLevel="1">
      <c r="A2172" t="s">
        <v>1330</v>
      </c>
      <c r="B2172" t="s">
        <v>1003</v>
      </c>
      <c r="C2172" s="1">
        <f t="shared" si="881"/>
        <v>81390</v>
      </c>
      <c r="D2172" s="5">
        <f>IF(N2172&gt;0, RANK(N2172,(N2172:P2172,Q2172:AE2172)),0)</f>
        <v>2</v>
      </c>
      <c r="E2172" s="5">
        <f>IF(O2172&gt;0,RANK(O2172,(N2172:P2172,Q2172:AE2172)),0)</f>
        <v>1</v>
      </c>
      <c r="F2172" s="5">
        <f>IF(P2172&gt;0,RANK(P2172,(N2172:P2172,Q2172:AE2172)),0)</f>
        <v>0</v>
      </c>
      <c r="G2172" s="131">
        <f t="shared" si="867"/>
        <v>11302</v>
      </c>
      <c r="H2172" s="136">
        <f t="shared" si="868"/>
        <v>0.13886226809190319</v>
      </c>
      <c r="I2172" s="2"/>
      <c r="J2172" s="2">
        <f t="shared" si="882"/>
        <v>0.42021132817299423</v>
      </c>
      <c r="K2172" s="2">
        <f t="shared" si="883"/>
        <v>0.55907359626489739</v>
      </c>
      <c r="L2172" s="2">
        <f t="shared" si="884"/>
        <v>0</v>
      </c>
      <c r="M2172" s="2">
        <f t="shared" si="885"/>
        <v>2.0715075562108387E-2</v>
      </c>
      <c r="N2172" s="63">
        <v>34201</v>
      </c>
      <c r="O2172" s="63">
        <v>45503</v>
      </c>
      <c r="P2172" s="63"/>
      <c r="Q2172" s="63">
        <v>817</v>
      </c>
      <c r="R2172" s="63">
        <v>311</v>
      </c>
      <c r="S2172" s="63">
        <v>200</v>
      </c>
      <c r="T2172" s="63"/>
      <c r="U2172" s="63">
        <v>68</v>
      </c>
      <c r="V2172" s="63"/>
      <c r="W2172" s="63">
        <f>IF(Copyright!C$12=1,IF(BW2172&gt;0,BW2172-T2172-V2172-SUM(X2172:AL2172)-SUM(AN2172:AQ2172),SUM(BX2172:CB2172)),SUM(BX2172:CB2172))</f>
        <v>3</v>
      </c>
      <c r="X2172" s="63"/>
      <c r="Y2172" s="63"/>
      <c r="Z2172" s="63"/>
      <c r="AA2172" s="63"/>
      <c r="AB2172" s="63"/>
      <c r="AC2172" s="63"/>
      <c r="AD2172" s="63"/>
      <c r="AE2172" s="63"/>
      <c r="AF2172" s="63"/>
      <c r="AG2172" s="63"/>
      <c r="AH2172" s="63"/>
      <c r="AI2172" s="8">
        <v>0</v>
      </c>
      <c r="AJ2172" s="63">
        <v>0</v>
      </c>
      <c r="AK2172" s="63"/>
      <c r="AL2172" s="63"/>
      <c r="AM2172" s="63">
        <v>287</v>
      </c>
      <c r="AN2172" s="63"/>
      <c r="AO2172" s="63"/>
      <c r="AP2172" s="63"/>
      <c r="AQ2172" s="63"/>
      <c r="AS2172" s="5">
        <f>IF(Q2172&gt;0,RANK(Q2172,(N2172:P2172,Q2172:AE2172)),0)</f>
        <v>3</v>
      </c>
      <c r="AT2172" s="5">
        <f>IF(R2172&gt;0,RANK(R2172,(N2172:P2172,Q2172:AE2172)),0)</f>
        <v>4</v>
      </c>
      <c r="AU2172" s="5">
        <f>IF(T2172&gt;0,RANK(T2172,(N2172:P2172,Q2172:AE2172)),0)</f>
        <v>0</v>
      </c>
      <c r="AV2172" s="5">
        <f>IF(S2172&gt;0,RANK(S2172,(N2172:P2172,Q2172:AE2172)),0)</f>
        <v>5</v>
      </c>
      <c r="AW2172" s="2">
        <f t="shared" si="886"/>
        <v>1.0038088217225703E-2</v>
      </c>
      <c r="AX2172" s="2">
        <f t="shared" si="887"/>
        <v>3.8211082442560513E-3</v>
      </c>
      <c r="AY2172" s="2">
        <f t="shared" si="888"/>
        <v>0</v>
      </c>
      <c r="AZ2172" s="2">
        <f t="shared" si="889"/>
        <v>2.4573043371421549E-3</v>
      </c>
      <c r="BB2172" t="s">
        <v>1330</v>
      </c>
      <c r="BC2172" t="s">
        <v>1003</v>
      </c>
      <c r="BD2172">
        <v>12</v>
      </c>
      <c r="BF2172" s="111">
        <v>39</v>
      </c>
      <c r="BG2172" s="113">
        <v>89</v>
      </c>
      <c r="BH2172" s="117">
        <f t="shared" si="880"/>
        <v>39089</v>
      </c>
      <c r="BJ2172" s="5" t="s">
        <v>3185</v>
      </c>
      <c r="BN2172" s="63"/>
      <c r="BW2172" s="131">
        <v>163</v>
      </c>
      <c r="BY2172" s="63">
        <v>0</v>
      </c>
      <c r="BZ2172" s="8">
        <v>3</v>
      </c>
    </row>
    <row r="2173" spans="1:78" hidden="1" outlineLevel="1">
      <c r="A2173" t="s">
        <v>851</v>
      </c>
      <c r="B2173" t="s">
        <v>1003</v>
      </c>
      <c r="C2173" s="1">
        <f t="shared" si="881"/>
        <v>21137</v>
      </c>
      <c r="D2173" s="5">
        <f>IF(N2173&gt;0, RANK(N2173,(N2173:P2173,Q2173:AE2173)),0)</f>
        <v>2</v>
      </c>
      <c r="E2173" s="5">
        <f>IF(O2173&gt;0,RANK(O2173,(N2173:P2173,Q2173:AE2173)),0)</f>
        <v>1</v>
      </c>
      <c r="F2173" s="5">
        <f>IF(P2173&gt;0,RANK(P2173,(N2173:P2173,Q2173:AE2173)),0)</f>
        <v>0</v>
      </c>
      <c r="G2173" s="131">
        <f t="shared" si="867"/>
        <v>6571</v>
      </c>
      <c r="H2173" s="136">
        <f t="shared" si="868"/>
        <v>0.31087666177792495</v>
      </c>
      <c r="I2173" s="2"/>
      <c r="J2173" s="2">
        <f t="shared" si="882"/>
        <v>0.33410606992477648</v>
      </c>
      <c r="K2173" s="2">
        <f t="shared" si="883"/>
        <v>0.64498273170270137</v>
      </c>
      <c r="L2173" s="2">
        <f t="shared" si="884"/>
        <v>0</v>
      </c>
      <c r="M2173" s="2">
        <f t="shared" si="885"/>
        <v>2.0911198372522199E-2</v>
      </c>
      <c r="N2173" s="63">
        <v>7062</v>
      </c>
      <c r="O2173" s="63">
        <v>13633</v>
      </c>
      <c r="P2173" s="63"/>
      <c r="Q2173" s="63">
        <v>214</v>
      </c>
      <c r="R2173" s="63">
        <v>80</v>
      </c>
      <c r="S2173" s="63">
        <v>58</v>
      </c>
      <c r="T2173" s="63"/>
      <c r="U2173" s="63">
        <v>14</v>
      </c>
      <c r="V2173" s="63"/>
      <c r="W2173" s="63">
        <f>IF(Copyright!C$12=1,IF(BW2173&gt;0,BW2173-T2173-V2173-SUM(X2173:AL2173)-SUM(AN2173:AQ2173),SUM(BX2173:CB2173)),SUM(BX2173:CB2173))</f>
        <v>0</v>
      </c>
      <c r="X2173" s="63"/>
      <c r="Y2173" s="63"/>
      <c r="Z2173" s="63"/>
      <c r="AA2173" s="63"/>
      <c r="AB2173" s="63"/>
      <c r="AC2173" s="63"/>
      <c r="AD2173" s="63"/>
      <c r="AE2173" s="63"/>
      <c r="AF2173" s="63"/>
      <c r="AG2173" s="63"/>
      <c r="AH2173" s="63"/>
      <c r="AI2173" s="8">
        <v>0</v>
      </c>
      <c r="AJ2173" s="63">
        <v>0</v>
      </c>
      <c r="AK2173" s="63"/>
      <c r="AL2173" s="63"/>
      <c r="AM2173" s="63">
        <v>76</v>
      </c>
      <c r="AN2173" s="63"/>
      <c r="AO2173" s="63"/>
      <c r="AP2173" s="63"/>
      <c r="AQ2173" s="63"/>
      <c r="AS2173" s="5">
        <f>IF(Q2173&gt;0,RANK(Q2173,(N2173:P2173,Q2173:AE2173)),0)</f>
        <v>3</v>
      </c>
      <c r="AT2173" s="5">
        <f>IF(R2173&gt;0,RANK(R2173,(N2173:P2173,Q2173:AE2173)),0)</f>
        <v>4</v>
      </c>
      <c r="AU2173" s="5">
        <f>IF(T2173&gt;0,RANK(T2173,(N2173:P2173,Q2173:AE2173)),0)</f>
        <v>0</v>
      </c>
      <c r="AV2173" s="5">
        <f>IF(S2173&gt;0,RANK(S2173,(N2173:P2173,Q2173:AE2173)),0)</f>
        <v>5</v>
      </c>
      <c r="AW2173" s="2">
        <f t="shared" si="886"/>
        <v>1.0124426361356862E-2</v>
      </c>
      <c r="AX2173" s="2">
        <f t="shared" si="887"/>
        <v>3.7848322846193876E-3</v>
      </c>
      <c r="AY2173" s="2">
        <f t="shared" si="888"/>
        <v>0</v>
      </c>
      <c r="AZ2173" s="2">
        <f t="shared" si="889"/>
        <v>2.744003406349056E-3</v>
      </c>
      <c r="BB2173" t="s">
        <v>851</v>
      </c>
      <c r="BC2173" t="s">
        <v>1003</v>
      </c>
      <c r="BD2173">
        <v>4</v>
      </c>
      <c r="BF2173" s="111">
        <v>39</v>
      </c>
      <c r="BG2173" s="113">
        <v>91</v>
      </c>
      <c r="BH2173" s="117">
        <f t="shared" si="880"/>
        <v>39091</v>
      </c>
      <c r="BJ2173" s="5" t="s">
        <v>3185</v>
      </c>
      <c r="BN2173" s="63"/>
      <c r="BW2173" s="63">
        <v>62</v>
      </c>
      <c r="BY2173" s="63">
        <v>0</v>
      </c>
      <c r="BZ2173" s="8">
        <v>0</v>
      </c>
    </row>
    <row r="2174" spans="1:78" hidden="1" outlineLevel="1">
      <c r="A2174" t="s">
        <v>326</v>
      </c>
      <c r="B2174" t="s">
        <v>1003</v>
      </c>
      <c r="C2174" s="1">
        <f t="shared" si="881"/>
        <v>143253</v>
      </c>
      <c r="D2174" s="5">
        <f>IF(N2174&gt;0, RANK(N2174,(N2174:P2174,Q2174:AE2174)),0)</f>
        <v>1</v>
      </c>
      <c r="E2174" s="5">
        <f>IF(O2174&gt;0,RANK(O2174,(N2174:P2174,Q2174:AE2174)),0)</f>
        <v>2</v>
      </c>
      <c r="F2174" s="5">
        <f>IF(P2174&gt;0,RANK(P2174,(N2174:P2174,Q2174:AE2174)),0)</f>
        <v>0</v>
      </c>
      <c r="G2174" s="131">
        <f t="shared" si="867"/>
        <v>22059</v>
      </c>
      <c r="H2174" s="136">
        <f t="shared" si="868"/>
        <v>0.1539863039517497</v>
      </c>
      <c r="I2174" s="2"/>
      <c r="J2174" s="2">
        <f t="shared" si="882"/>
        <v>0.56867220930800755</v>
      </c>
      <c r="K2174" s="2">
        <f t="shared" si="883"/>
        <v>0.41468590535625782</v>
      </c>
      <c r="L2174" s="2">
        <f t="shared" si="884"/>
        <v>0</v>
      </c>
      <c r="M2174" s="2">
        <f t="shared" si="885"/>
        <v>1.664188533573463E-2</v>
      </c>
      <c r="N2174" s="63">
        <v>81464</v>
      </c>
      <c r="O2174" s="63">
        <v>59405</v>
      </c>
      <c r="P2174" s="63"/>
      <c r="Q2174" s="63">
        <v>1275</v>
      </c>
      <c r="R2174" s="63">
        <v>554</v>
      </c>
      <c r="S2174" s="63">
        <v>215</v>
      </c>
      <c r="T2174" s="63"/>
      <c r="U2174" s="63">
        <v>71</v>
      </c>
      <c r="V2174" s="63"/>
      <c r="W2174" s="63">
        <f>IF(Copyright!C$12=1,IF(BW2174&gt;0,BW2174-T2174-V2174-SUM(X2174:AL2174)-SUM(AN2174:AQ2174),SUM(BX2174:CB2174)),SUM(BX2174:CB2174))</f>
        <v>0</v>
      </c>
      <c r="X2174" s="63"/>
      <c r="Y2174" s="63"/>
      <c r="Z2174" s="63"/>
      <c r="AA2174" s="63"/>
      <c r="AB2174" s="63"/>
      <c r="AC2174" s="63"/>
      <c r="AD2174" s="63"/>
      <c r="AE2174" s="63"/>
      <c r="AF2174" s="63"/>
      <c r="AG2174" s="63"/>
      <c r="AH2174" s="63"/>
      <c r="AI2174" s="8">
        <v>1</v>
      </c>
      <c r="AJ2174" s="63">
        <v>0</v>
      </c>
      <c r="AK2174" s="63"/>
      <c r="AL2174" s="63"/>
      <c r="AM2174" s="63">
        <v>268</v>
      </c>
      <c r="AN2174" s="63"/>
      <c r="AO2174" s="63"/>
      <c r="AP2174" s="63"/>
      <c r="AQ2174" s="63"/>
      <c r="AS2174" s="5">
        <f>IF(Q2174&gt;0,RANK(Q2174,(N2174:P2174,Q2174:AE2174)),0)</f>
        <v>3</v>
      </c>
      <c r="AT2174" s="5">
        <f>IF(R2174&gt;0,RANK(R2174,(N2174:P2174,Q2174:AE2174)),0)</f>
        <v>4</v>
      </c>
      <c r="AU2174" s="5">
        <f>IF(T2174&gt;0,RANK(T2174,(N2174:P2174,Q2174:AE2174)),0)</f>
        <v>0</v>
      </c>
      <c r="AV2174" s="5">
        <f>IF(S2174&gt;0,RANK(S2174,(N2174:P2174,Q2174:AE2174)),0)</f>
        <v>5</v>
      </c>
      <c r="AW2174" s="2">
        <f t="shared" si="886"/>
        <v>8.9003371657138067E-3</v>
      </c>
      <c r="AX2174" s="2">
        <f t="shared" si="887"/>
        <v>3.8672837567101563E-3</v>
      </c>
      <c r="AY2174" s="2">
        <f t="shared" si="888"/>
        <v>0</v>
      </c>
      <c r="AZ2174" s="2">
        <f t="shared" si="889"/>
        <v>1.5008411691203674E-3</v>
      </c>
      <c r="BB2174" t="s">
        <v>326</v>
      </c>
      <c r="BC2174" t="s">
        <v>1003</v>
      </c>
      <c r="BF2174" s="111">
        <v>39</v>
      </c>
      <c r="BG2174" s="113">
        <v>93</v>
      </c>
      <c r="BH2174" s="117">
        <f t="shared" si="880"/>
        <v>39093</v>
      </c>
      <c r="BJ2174" s="5" t="s">
        <v>3185</v>
      </c>
      <c r="BN2174" s="63"/>
      <c r="BY2174" s="63">
        <v>0</v>
      </c>
      <c r="BZ2174" s="8">
        <v>0</v>
      </c>
    </row>
    <row r="2175" spans="1:78" hidden="1" outlineLevel="1">
      <c r="A2175" t="s">
        <v>2078</v>
      </c>
      <c r="B2175" t="s">
        <v>1003</v>
      </c>
      <c r="C2175" s="1">
        <f t="shared" si="881"/>
        <v>210218</v>
      </c>
      <c r="D2175" s="5">
        <f>IF(N2175&gt;0, RANK(N2175,(N2175:P2175,Q2175:AE2175)),0)</f>
        <v>1</v>
      </c>
      <c r="E2175" s="5">
        <f>IF(O2175&gt;0,RANK(O2175,(N2175:P2175,Q2175:AE2175)),0)</f>
        <v>2</v>
      </c>
      <c r="F2175" s="5">
        <f>IF(P2175&gt;0,RANK(P2175,(N2175:P2175,Q2175:AE2175)),0)</f>
        <v>0</v>
      </c>
      <c r="G2175" s="131">
        <f t="shared" si="867"/>
        <v>66676</v>
      </c>
      <c r="H2175" s="136">
        <f t="shared" si="868"/>
        <v>0.31717550352491225</v>
      </c>
      <c r="I2175" s="2"/>
      <c r="J2175" s="2">
        <f t="shared" si="882"/>
        <v>0.64987774595895687</v>
      </c>
      <c r="K2175" s="2">
        <f t="shared" si="883"/>
        <v>0.33270224243404467</v>
      </c>
      <c r="L2175" s="2">
        <f t="shared" si="884"/>
        <v>0</v>
      </c>
      <c r="M2175" s="2">
        <f t="shared" si="885"/>
        <v>1.7420011606998465E-2</v>
      </c>
      <c r="N2175" s="63">
        <v>136616</v>
      </c>
      <c r="O2175" s="63">
        <v>69940</v>
      </c>
      <c r="P2175" s="63"/>
      <c r="Q2175" s="63">
        <v>2318</v>
      </c>
      <c r="R2175" s="63">
        <v>652</v>
      </c>
      <c r="S2175" s="63">
        <v>238</v>
      </c>
      <c r="T2175" s="63"/>
      <c r="U2175" s="63">
        <v>128</v>
      </c>
      <c r="V2175" s="63"/>
      <c r="W2175" s="63">
        <f>IF(Copyright!C$12=1,IF(BW2175&gt;0,BW2175-T2175-V2175-SUM(X2175:AL2175)-SUM(AN2175:AQ2175),SUM(BX2175:CB2175)),SUM(BX2175:CB2175))</f>
        <v>0</v>
      </c>
      <c r="X2175" s="63"/>
      <c r="Y2175" s="63"/>
      <c r="Z2175" s="63"/>
      <c r="AA2175" s="63"/>
      <c r="AB2175" s="63"/>
      <c r="AC2175" s="63"/>
      <c r="AD2175" s="63"/>
      <c r="AE2175" s="63"/>
      <c r="AF2175" s="63"/>
      <c r="AG2175" s="63"/>
      <c r="AH2175" s="63"/>
      <c r="AI2175" s="8">
        <v>0</v>
      </c>
      <c r="AJ2175" s="63">
        <v>1</v>
      </c>
      <c r="AK2175" s="63"/>
      <c r="AL2175" s="63"/>
      <c r="AM2175" s="63">
        <v>325</v>
      </c>
      <c r="AN2175" s="63"/>
      <c r="AO2175" s="63"/>
      <c r="AP2175" s="63"/>
      <c r="AQ2175" s="63"/>
      <c r="AS2175" s="5">
        <f>IF(Q2175&gt;0,RANK(Q2175,(N2175:P2175,Q2175:AE2175)),0)</f>
        <v>3</v>
      </c>
      <c r="AT2175" s="5">
        <f>IF(R2175&gt;0,RANK(R2175,(N2175:P2175,Q2175:AE2175)),0)</f>
        <v>4</v>
      </c>
      <c r="AU2175" s="5">
        <f>IF(T2175&gt;0,RANK(T2175,(N2175:P2175,Q2175:AE2175)),0)</f>
        <v>0</v>
      </c>
      <c r="AV2175" s="5">
        <f>IF(S2175&gt;0,RANK(S2175,(N2175:P2175,Q2175:AE2175)),0)</f>
        <v>5</v>
      </c>
      <c r="AW2175" s="2">
        <f t="shared" si="886"/>
        <v>1.1026648526767451E-2</v>
      </c>
      <c r="AX2175" s="2">
        <f t="shared" si="887"/>
        <v>3.1015422085644427E-3</v>
      </c>
      <c r="AY2175" s="2">
        <f t="shared" si="888"/>
        <v>0</v>
      </c>
      <c r="AZ2175" s="2">
        <f t="shared" si="889"/>
        <v>1.1321580454575727E-3</v>
      </c>
      <c r="BB2175" t="s">
        <v>2078</v>
      </c>
      <c r="BC2175" t="s">
        <v>1003</v>
      </c>
      <c r="BF2175" s="111">
        <v>39</v>
      </c>
      <c r="BG2175" s="113">
        <v>95</v>
      </c>
      <c r="BH2175" s="117">
        <f t="shared" si="880"/>
        <v>39095</v>
      </c>
      <c r="BJ2175" s="5" t="s">
        <v>3185</v>
      </c>
      <c r="BN2175" s="63"/>
      <c r="BW2175" s="63">
        <f>210621-210218+1</f>
        <v>404</v>
      </c>
      <c r="BY2175" s="63">
        <v>0</v>
      </c>
      <c r="BZ2175" s="8">
        <v>0</v>
      </c>
    </row>
    <row r="2176" spans="1:78" hidden="1" outlineLevel="1">
      <c r="A2176" t="s">
        <v>1659</v>
      </c>
      <c r="B2176" t="s">
        <v>1003</v>
      </c>
      <c r="C2176" s="1">
        <f t="shared" si="881"/>
        <v>17517</v>
      </c>
      <c r="D2176" s="5">
        <f>IF(N2176&gt;0, RANK(N2176,(N2176:P2176,Q2176:AE2176)),0)</f>
        <v>2</v>
      </c>
      <c r="E2176" s="5">
        <f>IF(O2176&gt;0,RANK(O2176,(N2176:P2176,Q2176:AE2176)),0)</f>
        <v>1</v>
      </c>
      <c r="F2176" s="5">
        <f>IF(P2176&gt;0,RANK(P2176,(N2176:P2176,Q2176:AE2176)),0)</f>
        <v>0</v>
      </c>
      <c r="G2176" s="131">
        <f t="shared" si="867"/>
        <v>3497</v>
      </c>
      <c r="H2176" s="136">
        <f t="shared" si="868"/>
        <v>0.1996346406348119</v>
      </c>
      <c r="I2176" s="2"/>
      <c r="J2176" s="2">
        <f t="shared" si="882"/>
        <v>0.39076325854883825</v>
      </c>
      <c r="K2176" s="2">
        <f t="shared" si="883"/>
        <v>0.59039789918365015</v>
      </c>
      <c r="L2176" s="2">
        <f t="shared" si="884"/>
        <v>0</v>
      </c>
      <c r="M2176" s="2">
        <f t="shared" si="885"/>
        <v>1.8838842267511535E-2</v>
      </c>
      <c r="N2176" s="63">
        <v>6845</v>
      </c>
      <c r="O2176" s="63">
        <v>10342</v>
      </c>
      <c r="P2176" s="63"/>
      <c r="Q2176" s="63">
        <v>167</v>
      </c>
      <c r="R2176" s="63">
        <v>67</v>
      </c>
      <c r="S2176" s="63">
        <v>48</v>
      </c>
      <c r="T2176" s="63"/>
      <c r="U2176" s="63">
        <v>4</v>
      </c>
      <c r="V2176" s="63"/>
      <c r="W2176" s="63">
        <f>IF(Copyright!C$12=1,IF(BW2176&gt;0,BW2176-T2176-V2176-SUM(X2176:AL2176)-SUM(AN2176:AQ2176),SUM(BX2176:CB2176)),SUM(BX2176:CB2176))</f>
        <v>0</v>
      </c>
      <c r="X2176" s="63"/>
      <c r="Y2176" s="63"/>
      <c r="Z2176" s="63"/>
      <c r="AA2176" s="63"/>
      <c r="AB2176" s="63"/>
      <c r="AC2176" s="63"/>
      <c r="AD2176" s="63"/>
      <c r="AE2176" s="63"/>
      <c r="AF2176" s="63"/>
      <c r="AG2176" s="63"/>
      <c r="AH2176" s="63"/>
      <c r="AI2176" s="8">
        <v>0</v>
      </c>
      <c r="AJ2176" s="63">
        <v>0</v>
      </c>
      <c r="AK2176" s="63"/>
      <c r="AL2176" s="63"/>
      <c r="AM2176" s="63">
        <v>44</v>
      </c>
      <c r="AN2176" s="63"/>
      <c r="AO2176" s="63"/>
      <c r="AP2176" s="63"/>
      <c r="AQ2176" s="63"/>
      <c r="AS2176" s="5">
        <f>IF(Q2176&gt;0,RANK(Q2176,(N2176:P2176,Q2176:AE2176)),0)</f>
        <v>3</v>
      </c>
      <c r="AT2176" s="5">
        <f>IF(R2176&gt;0,RANK(R2176,(N2176:P2176,Q2176:AE2176)),0)</f>
        <v>4</v>
      </c>
      <c r="AU2176" s="5">
        <f>IF(T2176&gt;0,RANK(T2176,(N2176:P2176,Q2176:AE2176)),0)</f>
        <v>0</v>
      </c>
      <c r="AV2176" s="5">
        <f>IF(S2176&gt;0,RANK(S2176,(N2176:P2176,Q2176:AE2176)),0)</f>
        <v>5</v>
      </c>
      <c r="AW2176" s="2">
        <f t="shared" si="886"/>
        <v>9.5335959353770629E-3</v>
      </c>
      <c r="AX2176" s="2">
        <f t="shared" si="887"/>
        <v>3.8248558543129531E-3</v>
      </c>
      <c r="AY2176" s="2">
        <f t="shared" si="888"/>
        <v>0</v>
      </c>
      <c r="AZ2176" s="2">
        <f t="shared" si="889"/>
        <v>2.7401952389107722E-3</v>
      </c>
      <c r="BB2176" t="s">
        <v>1659</v>
      </c>
      <c r="BC2176" t="s">
        <v>1003</v>
      </c>
      <c r="BD2176">
        <v>15</v>
      </c>
      <c r="BF2176" s="111">
        <v>39</v>
      </c>
      <c r="BG2176" s="113">
        <v>97</v>
      </c>
      <c r="BH2176" s="117">
        <f t="shared" si="880"/>
        <v>39097</v>
      </c>
      <c r="BJ2176" s="5" t="s">
        <v>3185</v>
      </c>
      <c r="BN2176" s="63"/>
      <c r="BW2176" s="63">
        <v>40</v>
      </c>
      <c r="BY2176" s="63">
        <v>0</v>
      </c>
      <c r="BZ2176" s="8">
        <v>0</v>
      </c>
    </row>
    <row r="2177" spans="1:78" hidden="1" outlineLevel="1">
      <c r="A2177" t="s">
        <v>1368</v>
      </c>
      <c r="B2177" t="s">
        <v>1003</v>
      </c>
      <c r="C2177" s="1">
        <f t="shared" si="881"/>
        <v>121310</v>
      </c>
      <c r="D2177" s="5">
        <f>IF(N2177&gt;0, RANK(N2177,(N2177:P2177,Q2177:AE2177)),0)</f>
        <v>1</v>
      </c>
      <c r="E2177" s="5">
        <f>IF(O2177&gt;0,RANK(O2177,(N2177:P2177,Q2177:AE2177)),0)</f>
        <v>2</v>
      </c>
      <c r="F2177" s="5">
        <f>IF(P2177&gt;0,RANK(P2177,(N2177:P2177,Q2177:AE2177)),0)</f>
        <v>0</v>
      </c>
      <c r="G2177" s="131">
        <f t="shared" si="867"/>
        <v>34418</v>
      </c>
      <c r="H2177" s="136">
        <f t="shared" si="868"/>
        <v>0.28371939658725581</v>
      </c>
      <c r="I2177" s="2"/>
      <c r="J2177" s="2">
        <f t="shared" si="882"/>
        <v>0.63522380677602841</v>
      </c>
      <c r="K2177" s="2">
        <f t="shared" si="883"/>
        <v>0.35150441018877254</v>
      </c>
      <c r="L2177" s="2">
        <f t="shared" si="884"/>
        <v>0</v>
      </c>
      <c r="M2177" s="2">
        <f t="shared" si="885"/>
        <v>1.3271783035199047E-2</v>
      </c>
      <c r="N2177" s="63">
        <v>77059</v>
      </c>
      <c r="O2177" s="63">
        <v>42641</v>
      </c>
      <c r="P2177" s="63"/>
      <c r="Q2177" s="63">
        <v>744</v>
      </c>
      <c r="R2177" s="63">
        <v>370</v>
      </c>
      <c r="S2177" s="63">
        <v>140</v>
      </c>
      <c r="T2177" s="63"/>
      <c r="U2177" s="63">
        <v>55</v>
      </c>
      <c r="V2177" s="63"/>
      <c r="W2177" s="63">
        <f>IF(Copyright!C$12=1,IF(BW2177&gt;0,BW2177-T2177-V2177-SUM(X2177:AL2177)-SUM(AN2177:AQ2177),SUM(BX2177:CB2177)),SUM(BX2177:CB2177))</f>
        <v>0</v>
      </c>
      <c r="X2177" s="63"/>
      <c r="Y2177" s="63"/>
      <c r="Z2177" s="63"/>
      <c r="AA2177" s="63"/>
      <c r="AB2177" s="63"/>
      <c r="AC2177" s="63"/>
      <c r="AD2177" s="63"/>
      <c r="AE2177" s="63"/>
      <c r="AF2177" s="63"/>
      <c r="AG2177" s="63"/>
      <c r="AH2177" s="63"/>
      <c r="AI2177" s="8">
        <v>0</v>
      </c>
      <c r="AJ2177" s="63">
        <v>2</v>
      </c>
      <c r="AK2177" s="63"/>
      <c r="AL2177" s="63"/>
      <c r="AM2177" s="63">
        <v>299</v>
      </c>
      <c r="AN2177" s="63"/>
      <c r="AO2177" s="63"/>
      <c r="AP2177" s="63"/>
      <c r="AQ2177" s="63"/>
      <c r="AS2177" s="5">
        <f>IF(Q2177&gt;0,RANK(Q2177,(N2177:P2177,Q2177:AE2177)),0)</f>
        <v>3</v>
      </c>
      <c r="AT2177" s="5">
        <f>IF(R2177&gt;0,RANK(R2177,(N2177:P2177,Q2177:AE2177)),0)</f>
        <v>4</v>
      </c>
      <c r="AU2177" s="5">
        <f>IF(T2177&gt;0,RANK(T2177,(N2177:P2177,Q2177:AE2177)),0)</f>
        <v>0</v>
      </c>
      <c r="AV2177" s="5">
        <f>IF(S2177&gt;0,RANK(S2177,(N2177:P2177,Q2177:AE2177)),0)</f>
        <v>5</v>
      </c>
      <c r="AW2177" s="2">
        <f t="shared" si="886"/>
        <v>6.1330475640919953E-3</v>
      </c>
      <c r="AX2177" s="2">
        <f t="shared" si="887"/>
        <v>3.0500370950457506E-3</v>
      </c>
      <c r="AY2177" s="2">
        <f t="shared" si="888"/>
        <v>0</v>
      </c>
      <c r="AZ2177" s="2">
        <f t="shared" si="889"/>
        <v>1.1540680900173109E-3</v>
      </c>
      <c r="BB2177" t="s">
        <v>1368</v>
      </c>
      <c r="BC2177" t="s">
        <v>1003</v>
      </c>
      <c r="BF2177" s="111">
        <v>39</v>
      </c>
      <c r="BG2177" s="113">
        <v>99</v>
      </c>
      <c r="BH2177" s="117">
        <f t="shared" si="880"/>
        <v>39099</v>
      </c>
      <c r="BJ2177" s="5" t="s">
        <v>3185</v>
      </c>
      <c r="BN2177" s="63"/>
      <c r="BW2177" s="132">
        <v>276</v>
      </c>
      <c r="BY2177" s="63">
        <v>0</v>
      </c>
      <c r="BZ2177" s="8">
        <v>0</v>
      </c>
    </row>
    <row r="2178" spans="1:78" hidden="1" outlineLevel="1">
      <c r="A2178" t="s">
        <v>1835</v>
      </c>
      <c r="B2178" t="s">
        <v>1003</v>
      </c>
      <c r="C2178" s="1">
        <f t="shared" si="881"/>
        <v>27352</v>
      </c>
      <c r="D2178" s="5">
        <f>IF(N2178&gt;0, RANK(N2178,(N2178:P2178,Q2178:AE2178)),0)</f>
        <v>2</v>
      </c>
      <c r="E2178" s="5">
        <f>IF(O2178&gt;0,RANK(O2178,(N2178:P2178,Q2178:AE2178)),0)</f>
        <v>1</v>
      </c>
      <c r="F2178" s="5">
        <f>IF(P2178&gt;0,RANK(P2178,(N2178:P2178,Q2178:AE2178)),0)</f>
        <v>0</v>
      </c>
      <c r="G2178" s="131">
        <f t="shared" si="867"/>
        <v>1761</v>
      </c>
      <c r="H2178" s="136">
        <f t="shared" si="868"/>
        <v>6.4382860485522081E-2</v>
      </c>
      <c r="I2178" s="2"/>
      <c r="J2178" s="2">
        <f t="shared" si="882"/>
        <v>0.45715121380520618</v>
      </c>
      <c r="K2178" s="2">
        <f t="shared" si="883"/>
        <v>0.52153407429072829</v>
      </c>
      <c r="L2178" s="2">
        <f t="shared" si="884"/>
        <v>0</v>
      </c>
      <c r="M2178" s="2">
        <f t="shared" si="885"/>
        <v>2.1314711904065531E-2</v>
      </c>
      <c r="N2178" s="63">
        <v>12504</v>
      </c>
      <c r="O2178" s="63">
        <v>14265</v>
      </c>
      <c r="P2178" s="63"/>
      <c r="Q2178" s="63">
        <v>285</v>
      </c>
      <c r="R2178" s="63">
        <v>132</v>
      </c>
      <c r="S2178" s="63">
        <v>38</v>
      </c>
      <c r="T2178" s="63"/>
      <c r="U2178" s="63">
        <v>29</v>
      </c>
      <c r="V2178" s="63"/>
      <c r="W2178" s="63">
        <f>IF(Copyright!C$12=1,IF(BW2178&gt;0,BW2178-T2178-V2178-SUM(X2178:AL2178)-SUM(AN2178:AQ2178),SUM(BX2178:CB2178)),SUM(BX2178:CB2178))</f>
        <v>0</v>
      </c>
      <c r="X2178" s="63"/>
      <c r="Y2178" s="63"/>
      <c r="Z2178" s="63"/>
      <c r="AA2178" s="63"/>
      <c r="AB2178" s="63"/>
      <c r="AC2178" s="63"/>
      <c r="AD2178" s="63"/>
      <c r="AE2178" s="63"/>
      <c r="AF2178" s="63"/>
      <c r="AG2178" s="63"/>
      <c r="AH2178" s="63"/>
      <c r="AI2178" s="8">
        <v>0</v>
      </c>
      <c r="AJ2178" s="63">
        <v>0</v>
      </c>
      <c r="AK2178" s="63"/>
      <c r="AL2178" s="63"/>
      <c r="AM2178" s="63">
        <v>99</v>
      </c>
      <c r="AN2178" s="63"/>
      <c r="AO2178" s="63"/>
      <c r="AP2178" s="63"/>
      <c r="AQ2178" s="63"/>
      <c r="AS2178" s="5">
        <f>IF(Q2178&gt;0,RANK(Q2178,(N2178:P2178,Q2178:AE2178)),0)</f>
        <v>3</v>
      </c>
      <c r="AT2178" s="5">
        <f>IF(R2178&gt;0,RANK(R2178,(N2178:P2178,Q2178:AE2178)),0)</f>
        <v>4</v>
      </c>
      <c r="AU2178" s="5">
        <f>IF(T2178&gt;0,RANK(T2178,(N2178:P2178,Q2178:AE2178)),0)</f>
        <v>0</v>
      </c>
      <c r="AV2178" s="5">
        <f>IF(S2178&gt;0,RANK(S2178,(N2178:P2178,Q2178:AE2178)),0)</f>
        <v>5</v>
      </c>
      <c r="AW2178" s="2">
        <f t="shared" si="886"/>
        <v>1.0419713366481427E-2</v>
      </c>
      <c r="AX2178" s="2">
        <f t="shared" si="887"/>
        <v>4.8259725065808714E-3</v>
      </c>
      <c r="AY2178" s="2">
        <f t="shared" si="888"/>
        <v>0</v>
      </c>
      <c r="AZ2178" s="2">
        <f t="shared" si="889"/>
        <v>1.389295115530857E-3</v>
      </c>
      <c r="BB2178" t="s">
        <v>1835</v>
      </c>
      <c r="BC2178" t="s">
        <v>1003</v>
      </c>
      <c r="BF2178" s="111">
        <v>39</v>
      </c>
      <c r="BG2178" s="113">
        <v>101</v>
      </c>
      <c r="BH2178" s="117">
        <f t="shared" si="880"/>
        <v>39101</v>
      </c>
      <c r="BJ2178" s="5" t="s">
        <v>3185</v>
      </c>
      <c r="BN2178" s="63"/>
      <c r="BW2178" s="63">
        <v>66</v>
      </c>
      <c r="BY2178" s="63">
        <v>0</v>
      </c>
      <c r="BZ2178" s="8">
        <v>0</v>
      </c>
    </row>
    <row r="2179" spans="1:78" hidden="1" outlineLevel="1">
      <c r="A2179" t="s">
        <v>1309</v>
      </c>
      <c r="B2179" t="s">
        <v>1003</v>
      </c>
      <c r="C2179" s="1">
        <f t="shared" si="881"/>
        <v>90783</v>
      </c>
      <c r="D2179" s="5">
        <f>IF(N2179&gt;0, RANK(N2179,(N2179:P2179,Q2179:AE2179)),0)</f>
        <v>2</v>
      </c>
      <c r="E2179" s="5">
        <f>IF(O2179&gt;0,RANK(O2179,(N2179:P2179,Q2179:AE2179)),0)</f>
        <v>1</v>
      </c>
      <c r="F2179" s="5">
        <f>IF(P2179&gt;0,RANK(P2179,(N2179:P2179,Q2179:AE2179)),0)</f>
        <v>0</v>
      </c>
      <c r="G2179" s="131">
        <f t="shared" si="867"/>
        <v>11633</v>
      </c>
      <c r="H2179" s="136">
        <f t="shared" si="868"/>
        <v>0.1281407311941663</v>
      </c>
      <c r="I2179" s="2"/>
      <c r="J2179" s="2">
        <f t="shared" si="882"/>
        <v>0.42722756463214479</v>
      </c>
      <c r="K2179" s="2">
        <f t="shared" si="883"/>
        <v>0.55536829582631109</v>
      </c>
      <c r="L2179" s="2">
        <f t="shared" si="884"/>
        <v>0</v>
      </c>
      <c r="M2179" s="2">
        <f t="shared" si="885"/>
        <v>1.7404139541544073E-2</v>
      </c>
      <c r="N2179" s="63">
        <v>38785</v>
      </c>
      <c r="O2179" s="63">
        <v>50418</v>
      </c>
      <c r="P2179" s="63"/>
      <c r="Q2179" s="63">
        <v>838</v>
      </c>
      <c r="R2179" s="63">
        <v>326</v>
      </c>
      <c r="S2179" s="63">
        <v>132</v>
      </c>
      <c r="T2179" s="63"/>
      <c r="U2179" s="63">
        <v>44</v>
      </c>
      <c r="V2179" s="63"/>
      <c r="W2179" s="63">
        <f>IF(Copyright!C$12=1,IF(BW2179&gt;0,BW2179-T2179-V2179-SUM(X2179:AL2179)-SUM(AN2179:AQ2179),SUM(BX2179:CB2179)),SUM(BX2179:CB2179))</f>
        <v>0</v>
      </c>
      <c r="X2179" s="63"/>
      <c r="Y2179" s="63"/>
      <c r="Z2179" s="63"/>
      <c r="AA2179" s="63"/>
      <c r="AB2179" s="63"/>
      <c r="AC2179" s="63"/>
      <c r="AD2179" s="63"/>
      <c r="AE2179" s="63"/>
      <c r="AF2179" s="63"/>
      <c r="AG2179" s="63"/>
      <c r="AH2179" s="63"/>
      <c r="AI2179" s="8">
        <v>0</v>
      </c>
      <c r="AJ2179" s="63">
        <v>0</v>
      </c>
      <c r="AK2179" s="63"/>
      <c r="AL2179" s="63"/>
      <c r="AM2179" s="63">
        <v>240</v>
      </c>
      <c r="AN2179" s="63"/>
      <c r="AO2179" s="63"/>
      <c r="AP2179" s="63"/>
      <c r="AQ2179" s="63"/>
      <c r="AS2179" s="5">
        <f>IF(Q2179&gt;0,RANK(Q2179,(N2179:P2179,Q2179:AE2179)),0)</f>
        <v>3</v>
      </c>
      <c r="AT2179" s="5">
        <f>IF(R2179&gt;0,RANK(R2179,(N2179:P2179,Q2179:AE2179)),0)</f>
        <v>4</v>
      </c>
      <c r="AU2179" s="5">
        <f>IF(T2179&gt;0,RANK(T2179,(N2179:P2179,Q2179:AE2179)),0)</f>
        <v>0</v>
      </c>
      <c r="AV2179" s="5">
        <f>IF(S2179&gt;0,RANK(S2179,(N2179:P2179,Q2179:AE2179)),0)</f>
        <v>5</v>
      </c>
      <c r="AW2179" s="2">
        <f t="shared" si="886"/>
        <v>9.2308031239328944E-3</v>
      </c>
      <c r="AX2179" s="2">
        <f t="shared" si="887"/>
        <v>3.5909806902173313E-3</v>
      </c>
      <c r="AY2179" s="2">
        <f t="shared" si="888"/>
        <v>0</v>
      </c>
      <c r="AZ2179" s="2">
        <f t="shared" si="889"/>
        <v>1.4540167211922936E-3</v>
      </c>
      <c r="BB2179" t="s">
        <v>1309</v>
      </c>
      <c r="BC2179" t="s">
        <v>1003</v>
      </c>
      <c r="BF2179" s="111">
        <v>39</v>
      </c>
      <c r="BG2179" s="113">
        <v>103</v>
      </c>
      <c r="BH2179" s="117">
        <f t="shared" si="880"/>
        <v>39103</v>
      </c>
      <c r="BJ2179" s="5" t="s">
        <v>3185</v>
      </c>
      <c r="BN2179" s="63"/>
      <c r="BW2179" s="63">
        <v>148</v>
      </c>
      <c r="BY2179" s="63">
        <v>0</v>
      </c>
      <c r="BZ2179" s="8">
        <v>0</v>
      </c>
    </row>
    <row r="2180" spans="1:78" hidden="1" outlineLevel="1">
      <c r="A2180" t="s">
        <v>2669</v>
      </c>
      <c r="B2180" t="s">
        <v>1003</v>
      </c>
      <c r="C2180" s="1">
        <f t="shared" si="881"/>
        <v>10218</v>
      </c>
      <c r="D2180" s="5">
        <f>IF(N2180&gt;0, RANK(N2180,(N2180:P2180,Q2180:AE2180)),0)</f>
        <v>2</v>
      </c>
      <c r="E2180" s="5">
        <f>IF(O2180&gt;0,RANK(O2180,(N2180:P2180,Q2180:AE2180)),0)</f>
        <v>1</v>
      </c>
      <c r="F2180" s="5">
        <f>IF(P2180&gt;0,RANK(P2180,(N2180:P2180,Q2180:AE2180)),0)</f>
        <v>0</v>
      </c>
      <c r="G2180" s="131">
        <f t="shared" si="867"/>
        <v>1868</v>
      </c>
      <c r="H2180" s="136">
        <f t="shared" si="868"/>
        <v>0.182814640829908</v>
      </c>
      <c r="I2180" s="2"/>
      <c r="J2180" s="2">
        <f t="shared" si="882"/>
        <v>0.39410843609316892</v>
      </c>
      <c r="K2180" s="2">
        <f t="shared" si="883"/>
        <v>0.57692307692307687</v>
      </c>
      <c r="L2180" s="2">
        <f t="shared" si="884"/>
        <v>0</v>
      </c>
      <c r="M2180" s="2">
        <f t="shared" si="885"/>
        <v>2.8968486983754205E-2</v>
      </c>
      <c r="N2180" s="63">
        <v>4027</v>
      </c>
      <c r="O2180" s="63">
        <v>5895</v>
      </c>
      <c r="P2180" s="63"/>
      <c r="Q2180" s="63">
        <v>111</v>
      </c>
      <c r="R2180" s="63">
        <v>70</v>
      </c>
      <c r="S2180" s="63">
        <v>36</v>
      </c>
      <c r="T2180" s="63"/>
      <c r="U2180" s="63">
        <v>13</v>
      </c>
      <c r="V2180" s="63"/>
      <c r="W2180" s="63">
        <f>IF(Copyright!C$12=1,IF(BW2180&gt;0,BW2180-T2180-V2180-SUM(X2180:AL2180)-SUM(AN2180:AQ2180),SUM(BX2180:CB2180)),SUM(BX2180:CB2180))</f>
        <v>0</v>
      </c>
      <c r="X2180" s="63"/>
      <c r="Y2180" s="63"/>
      <c r="Z2180" s="63"/>
      <c r="AA2180" s="63"/>
      <c r="AB2180" s="63"/>
      <c r="AC2180" s="63"/>
      <c r="AD2180" s="63"/>
      <c r="AE2180" s="63"/>
      <c r="AF2180" s="63"/>
      <c r="AG2180" s="63"/>
      <c r="AH2180" s="63"/>
      <c r="AI2180" s="8">
        <v>0</v>
      </c>
      <c r="AJ2180" s="63">
        <v>0</v>
      </c>
      <c r="AK2180" s="63"/>
      <c r="AL2180" s="63"/>
      <c r="AM2180" s="63">
        <v>66</v>
      </c>
      <c r="AN2180" s="63"/>
      <c r="AO2180" s="63"/>
      <c r="AP2180" s="63"/>
      <c r="AQ2180" s="63"/>
      <c r="AS2180" s="5">
        <f>IF(Q2180&gt;0,RANK(Q2180,(N2180:P2180,Q2180:AE2180)),0)</f>
        <v>3</v>
      </c>
      <c r="AT2180" s="5">
        <f>IF(R2180&gt;0,RANK(R2180,(N2180:P2180,Q2180:AE2180)),0)</f>
        <v>4</v>
      </c>
      <c r="AU2180" s="5">
        <f>IF(T2180&gt;0,RANK(T2180,(N2180:P2180,Q2180:AE2180)),0)</f>
        <v>0</v>
      </c>
      <c r="AV2180" s="5">
        <f>IF(S2180&gt;0,RANK(S2180,(N2180:P2180,Q2180:AE2180)),0)</f>
        <v>5</v>
      </c>
      <c r="AW2180" s="2">
        <f t="shared" si="886"/>
        <v>1.0863182618907809E-2</v>
      </c>
      <c r="AX2180" s="2">
        <f t="shared" si="887"/>
        <v>6.8506557056175373E-3</v>
      </c>
      <c r="AY2180" s="2">
        <f t="shared" si="888"/>
        <v>0</v>
      </c>
      <c r="AZ2180" s="2">
        <f t="shared" si="889"/>
        <v>3.5231943628890195E-3</v>
      </c>
      <c r="BB2180" t="s">
        <v>2669</v>
      </c>
      <c r="BC2180" t="s">
        <v>1003</v>
      </c>
      <c r="BD2180">
        <v>6</v>
      </c>
      <c r="BF2180" s="111">
        <v>39</v>
      </c>
      <c r="BG2180" s="113">
        <v>105</v>
      </c>
      <c r="BH2180" s="117">
        <f t="shared" si="880"/>
        <v>39105</v>
      </c>
      <c r="BJ2180" s="5" t="s">
        <v>3185</v>
      </c>
      <c r="BN2180" s="63"/>
      <c r="BW2180" s="63">
        <v>0</v>
      </c>
      <c r="BY2180" s="63">
        <v>0</v>
      </c>
      <c r="BZ2180" s="8">
        <v>0</v>
      </c>
    </row>
    <row r="2181" spans="1:78" hidden="1" outlineLevel="1">
      <c r="A2181" t="s">
        <v>452</v>
      </c>
      <c r="B2181" t="s">
        <v>1003</v>
      </c>
      <c r="C2181" s="1">
        <f t="shared" si="881"/>
        <v>21661</v>
      </c>
      <c r="D2181" s="5">
        <f>IF(N2181&gt;0, RANK(N2181,(N2181:P2181,Q2181:AE2181)),0)</f>
        <v>2</v>
      </c>
      <c r="E2181" s="5">
        <f>IF(O2181&gt;0,RANK(O2181,(N2181:P2181,Q2181:AE2181)),0)</f>
        <v>1</v>
      </c>
      <c r="F2181" s="5">
        <f>IF(P2181&gt;0,RANK(P2181,(N2181:P2181,Q2181:AE2181)),0)</f>
        <v>0</v>
      </c>
      <c r="G2181" s="131">
        <f t="shared" si="867"/>
        <v>11816</v>
      </c>
      <c r="H2181" s="136">
        <f t="shared" si="868"/>
        <v>0.54549651447301606</v>
      </c>
      <c r="I2181" s="2"/>
      <c r="J2181" s="2">
        <f t="shared" si="882"/>
        <v>0.21905729190711418</v>
      </c>
      <c r="K2181" s="2">
        <f t="shared" si="883"/>
        <v>0.76455380638013015</v>
      </c>
      <c r="L2181" s="2">
        <f t="shared" si="884"/>
        <v>0</v>
      </c>
      <c r="M2181" s="2">
        <f t="shared" si="885"/>
        <v>1.6388901712755644E-2</v>
      </c>
      <c r="N2181" s="63">
        <v>4745</v>
      </c>
      <c r="O2181" s="63">
        <v>16561</v>
      </c>
      <c r="P2181" s="63"/>
      <c r="Q2181" s="63">
        <v>142</v>
      </c>
      <c r="R2181" s="63">
        <v>83</v>
      </c>
      <c r="S2181" s="63">
        <v>42</v>
      </c>
      <c r="T2181" s="63"/>
      <c r="U2181" s="63">
        <v>23</v>
      </c>
      <c r="V2181" s="63"/>
      <c r="W2181" s="63">
        <f>IF(Copyright!C$12=1,IF(BW2181&gt;0,BW2181-T2181-V2181-SUM(X2181:AL2181)-SUM(AN2181:AQ2181),SUM(BX2181:CB2181)),SUM(BX2181:CB2181))</f>
        <v>0</v>
      </c>
      <c r="X2181" s="63"/>
      <c r="Y2181" s="63"/>
      <c r="Z2181" s="63"/>
      <c r="AA2181" s="63"/>
      <c r="AB2181" s="63"/>
      <c r="AC2181" s="63"/>
      <c r="AD2181" s="63"/>
      <c r="AE2181" s="63"/>
      <c r="AF2181" s="63"/>
      <c r="AG2181" s="63"/>
      <c r="AH2181" s="63"/>
      <c r="AI2181" s="8">
        <v>0</v>
      </c>
      <c r="AJ2181" s="63">
        <v>0</v>
      </c>
      <c r="AK2181" s="63"/>
      <c r="AL2181" s="63"/>
      <c r="AM2181" s="63">
        <v>65</v>
      </c>
      <c r="AN2181" s="63"/>
      <c r="AO2181" s="63"/>
      <c r="AP2181" s="63"/>
      <c r="AQ2181" s="63"/>
      <c r="AS2181" s="5">
        <f>IF(Q2181&gt;0,RANK(Q2181,(N2181:P2181,Q2181:AE2181)),0)</f>
        <v>3</v>
      </c>
      <c r="AT2181" s="5">
        <f>IF(R2181&gt;0,RANK(R2181,(N2181:P2181,Q2181:AE2181)),0)</f>
        <v>4</v>
      </c>
      <c r="AU2181" s="5">
        <f>IF(T2181&gt;0,RANK(T2181,(N2181:P2181,Q2181:AE2181)),0)</f>
        <v>0</v>
      </c>
      <c r="AV2181" s="5">
        <f>IF(S2181&gt;0,RANK(S2181,(N2181:P2181,Q2181:AE2181)),0)</f>
        <v>5</v>
      </c>
      <c r="AW2181" s="2">
        <f t="shared" si="886"/>
        <v>6.5555606851022572E-3</v>
      </c>
      <c r="AX2181" s="2">
        <f t="shared" si="887"/>
        <v>3.8317713863625872E-3</v>
      </c>
      <c r="AY2181" s="2">
        <f t="shared" si="888"/>
        <v>0</v>
      </c>
      <c r="AZ2181" s="2">
        <f t="shared" si="889"/>
        <v>1.9389686533401044E-3</v>
      </c>
      <c r="BB2181" t="s">
        <v>452</v>
      </c>
      <c r="BC2181" t="s">
        <v>1003</v>
      </c>
      <c r="BF2181" s="111">
        <v>39</v>
      </c>
      <c r="BG2181" s="113">
        <v>107</v>
      </c>
      <c r="BH2181" s="117">
        <f t="shared" si="880"/>
        <v>39107</v>
      </c>
      <c r="BJ2181" s="5" t="s">
        <v>3185</v>
      </c>
      <c r="BN2181" s="63"/>
      <c r="BW2181" s="131">
        <v>15</v>
      </c>
      <c r="BY2181" s="63">
        <v>0</v>
      </c>
      <c r="BZ2181" s="8">
        <v>0</v>
      </c>
    </row>
    <row r="2182" spans="1:78" hidden="1" outlineLevel="1">
      <c r="A2182" t="s">
        <v>184</v>
      </c>
      <c r="B2182" t="s">
        <v>1003</v>
      </c>
      <c r="C2182" s="1">
        <f t="shared" si="881"/>
        <v>51936</v>
      </c>
      <c r="D2182" s="5">
        <f>IF(N2182&gt;0, RANK(N2182,(N2182:P2182,Q2182:AE2182)),0)</f>
        <v>2</v>
      </c>
      <c r="E2182" s="5">
        <f>IF(O2182&gt;0,RANK(O2182,(N2182:P2182,Q2182:AE2182)),0)</f>
        <v>1</v>
      </c>
      <c r="F2182" s="5">
        <f>IF(P2182&gt;0,RANK(P2182,(N2182:P2182,Q2182:AE2182)),0)</f>
        <v>0</v>
      </c>
      <c r="G2182" s="131">
        <f t="shared" si="867"/>
        <v>18223</v>
      </c>
      <c r="H2182" s="136">
        <f t="shared" si="868"/>
        <v>0.35087415280345041</v>
      </c>
      <c r="I2182" s="2"/>
      <c r="J2182" s="2">
        <f t="shared" si="882"/>
        <v>0.31544593345656191</v>
      </c>
      <c r="K2182" s="2">
        <f t="shared" si="883"/>
        <v>0.66632008626001227</v>
      </c>
      <c r="L2182" s="2">
        <f t="shared" si="884"/>
        <v>0</v>
      </c>
      <c r="M2182" s="2">
        <f t="shared" si="885"/>
        <v>1.8233980283425821E-2</v>
      </c>
      <c r="N2182" s="63">
        <v>16383</v>
      </c>
      <c r="O2182" s="63">
        <v>34606</v>
      </c>
      <c r="P2182" s="63"/>
      <c r="Q2182" s="63">
        <v>554</v>
      </c>
      <c r="R2182" s="63">
        <v>144</v>
      </c>
      <c r="S2182" s="63">
        <v>89</v>
      </c>
      <c r="T2182" s="63"/>
      <c r="U2182" s="63">
        <v>39</v>
      </c>
      <c r="V2182" s="63"/>
      <c r="W2182" s="63">
        <f>IF(Copyright!C$12=1,IF(BW2182&gt;0,BW2182-T2182-V2182-SUM(X2182:AL2182)-SUM(AN2182:AQ2182),SUM(BX2182:CB2182)),SUM(BX2182:CB2182))</f>
        <v>0</v>
      </c>
      <c r="X2182" s="63"/>
      <c r="Y2182" s="63"/>
      <c r="Z2182" s="63"/>
      <c r="AA2182" s="63"/>
      <c r="AB2182" s="63"/>
      <c r="AC2182" s="63"/>
      <c r="AD2182" s="63"/>
      <c r="AE2182" s="63"/>
      <c r="AF2182" s="63"/>
      <c r="AG2182" s="63"/>
      <c r="AH2182" s="63"/>
      <c r="AI2182" s="8">
        <v>0</v>
      </c>
      <c r="AJ2182" s="63">
        <v>0</v>
      </c>
      <c r="AK2182" s="63"/>
      <c r="AL2182" s="63"/>
      <c r="AM2182" s="63">
        <v>121</v>
      </c>
      <c r="AN2182" s="63"/>
      <c r="AO2182" s="63"/>
      <c r="AP2182" s="63"/>
      <c r="AQ2182" s="63"/>
      <c r="AS2182" s="5">
        <f>IF(Q2182&gt;0,RANK(Q2182,(N2182:P2182,Q2182:AE2182)),0)</f>
        <v>3</v>
      </c>
      <c r="AT2182" s="5">
        <f>IF(R2182&gt;0,RANK(R2182,(N2182:P2182,Q2182:AE2182)),0)</f>
        <v>4</v>
      </c>
      <c r="AU2182" s="5">
        <f>IF(T2182&gt;0,RANK(T2182,(N2182:P2182,Q2182:AE2182)),0)</f>
        <v>0</v>
      </c>
      <c r="AV2182" s="5">
        <f>IF(S2182&gt;0,RANK(S2182,(N2182:P2182,Q2182:AE2182)),0)</f>
        <v>5</v>
      </c>
      <c r="AW2182" s="2">
        <f t="shared" si="886"/>
        <v>1.0666974738139249E-2</v>
      </c>
      <c r="AX2182" s="2">
        <f t="shared" si="887"/>
        <v>2.7726432532347504E-3</v>
      </c>
      <c r="AY2182" s="2">
        <f t="shared" si="888"/>
        <v>0</v>
      </c>
      <c r="AZ2182" s="2">
        <f t="shared" si="889"/>
        <v>1.7136475662353665E-3</v>
      </c>
      <c r="BB2182" t="s">
        <v>184</v>
      </c>
      <c r="BC2182" t="s">
        <v>1003</v>
      </c>
      <c r="BD2182">
        <v>8</v>
      </c>
      <c r="BF2182" s="111">
        <v>39</v>
      </c>
      <c r="BG2182" s="113">
        <v>109</v>
      </c>
      <c r="BH2182" s="117">
        <f t="shared" si="880"/>
        <v>39109</v>
      </c>
      <c r="BJ2182" s="5" t="s">
        <v>3185</v>
      </c>
      <c r="BN2182" s="63"/>
      <c r="BW2182" s="63">
        <v>78</v>
      </c>
      <c r="BY2182" s="63">
        <v>0</v>
      </c>
      <c r="BZ2182" s="8">
        <v>0</v>
      </c>
    </row>
    <row r="2183" spans="1:78" hidden="1" outlineLevel="1">
      <c r="A2183" t="s">
        <v>651</v>
      </c>
      <c r="B2183" t="s">
        <v>1003</v>
      </c>
      <c r="C2183" s="1">
        <f t="shared" si="881"/>
        <v>6779</v>
      </c>
      <c r="D2183" s="5">
        <f>IF(N2183&gt;0, RANK(N2183,(N2183:P2183,Q2183:AE2183)),0)</f>
        <v>2</v>
      </c>
      <c r="E2183" s="5">
        <f>IF(O2183&gt;0,RANK(O2183,(N2183:P2183,Q2183:AE2183)),0)</f>
        <v>1</v>
      </c>
      <c r="F2183" s="5">
        <f>IF(P2183&gt;0,RANK(P2183,(N2183:P2183,Q2183:AE2183)),0)</f>
        <v>0</v>
      </c>
      <c r="G2183" s="131">
        <f t="shared" si="867"/>
        <v>513</v>
      </c>
      <c r="H2183" s="136">
        <f t="shared" si="868"/>
        <v>7.567487830063431E-2</v>
      </c>
      <c r="I2183" s="2"/>
      <c r="J2183" s="2">
        <f t="shared" si="882"/>
        <v>0.44770615134975661</v>
      </c>
      <c r="K2183" s="2">
        <f t="shared" si="883"/>
        <v>0.52338102965039091</v>
      </c>
      <c r="L2183" s="2">
        <f t="shared" si="884"/>
        <v>0</v>
      </c>
      <c r="M2183" s="2">
        <f t="shared" si="885"/>
        <v>2.891281899985243E-2</v>
      </c>
      <c r="N2183" s="63">
        <v>3035</v>
      </c>
      <c r="O2183" s="63">
        <v>3548</v>
      </c>
      <c r="P2183" s="63"/>
      <c r="Q2183" s="63">
        <v>48</v>
      </c>
      <c r="R2183" s="63">
        <v>47</v>
      </c>
      <c r="S2183" s="63">
        <v>37</v>
      </c>
      <c r="T2183" s="63"/>
      <c r="U2183" s="63">
        <v>8</v>
      </c>
      <c r="V2183" s="63"/>
      <c r="W2183" s="63">
        <f>IF(Copyright!C$12=1,IF(BW2183&gt;0,BW2183-T2183-V2183-SUM(X2183:AL2183)-SUM(AN2183:AQ2183),SUM(BX2183:CB2183)),SUM(BX2183:CB2183))</f>
        <v>0</v>
      </c>
      <c r="X2183" s="63"/>
      <c r="Y2183" s="63"/>
      <c r="Z2183" s="63"/>
      <c r="AA2183" s="63"/>
      <c r="AB2183" s="63"/>
      <c r="AC2183" s="63"/>
      <c r="AD2183" s="63"/>
      <c r="AE2183" s="63"/>
      <c r="AF2183" s="63"/>
      <c r="AG2183" s="63"/>
      <c r="AH2183" s="63"/>
      <c r="AI2183" s="8">
        <v>0</v>
      </c>
      <c r="AJ2183" s="63">
        <v>0</v>
      </c>
      <c r="AK2183" s="63"/>
      <c r="AL2183" s="63"/>
      <c r="AM2183" s="63">
        <v>56</v>
      </c>
      <c r="AN2183" s="63"/>
      <c r="AO2183" s="63"/>
      <c r="AP2183" s="63"/>
      <c r="AQ2183" s="63"/>
      <c r="AS2183" s="5">
        <f>IF(Q2183&gt;0,RANK(Q2183,(N2183:P2183,Q2183:AE2183)),0)</f>
        <v>3</v>
      </c>
      <c r="AT2183" s="5">
        <f>IF(R2183&gt;0,RANK(R2183,(N2183:P2183,Q2183:AE2183)),0)</f>
        <v>4</v>
      </c>
      <c r="AU2183" s="5">
        <f>IF(T2183&gt;0,RANK(T2183,(N2183:P2183,Q2183:AE2183)),0)</f>
        <v>0</v>
      </c>
      <c r="AV2183" s="5">
        <f>IF(S2183&gt;0,RANK(S2183,(N2183:P2183,Q2183:AE2183)),0)</f>
        <v>5</v>
      </c>
      <c r="AW2183" s="2">
        <f t="shared" si="886"/>
        <v>7.0806903673108126E-3</v>
      </c>
      <c r="AX2183" s="2">
        <f t="shared" si="887"/>
        <v>6.9331759846585038E-3</v>
      </c>
      <c r="AY2183" s="2">
        <f t="shared" si="888"/>
        <v>0</v>
      </c>
      <c r="AZ2183" s="2">
        <f t="shared" si="889"/>
        <v>5.4580321581354186E-3</v>
      </c>
      <c r="BB2183" t="s">
        <v>651</v>
      </c>
      <c r="BC2183" t="s">
        <v>1003</v>
      </c>
      <c r="BD2183">
        <v>6</v>
      </c>
      <c r="BF2183" s="111">
        <v>39</v>
      </c>
      <c r="BG2183" s="113">
        <v>111</v>
      </c>
      <c r="BH2183" s="117">
        <f t="shared" si="880"/>
        <v>39111</v>
      </c>
      <c r="BJ2183" s="5" t="s">
        <v>3185</v>
      </c>
      <c r="BN2183" s="63"/>
      <c r="BW2183" s="63">
        <v>3</v>
      </c>
      <c r="BY2183" s="63">
        <v>0</v>
      </c>
      <c r="BZ2183" s="8">
        <v>0</v>
      </c>
    </row>
    <row r="2184" spans="1:78" hidden="1" outlineLevel="1">
      <c r="A2184" t="s">
        <v>1414</v>
      </c>
      <c r="B2184" t="s">
        <v>1003</v>
      </c>
      <c r="C2184" s="1">
        <f t="shared" si="881"/>
        <v>266278</v>
      </c>
      <c r="D2184" s="5">
        <f>IF(N2184&gt;0, RANK(N2184,(N2184:P2184,Q2184:AE2184)),0)</f>
        <v>1</v>
      </c>
      <c r="E2184" s="5">
        <f>IF(O2184&gt;0,RANK(O2184,(N2184:P2184,Q2184:AE2184)),0)</f>
        <v>2</v>
      </c>
      <c r="F2184" s="5">
        <f>IF(P2184&gt;0,RANK(P2184,(N2184:P2184,Q2184:AE2184)),0)</f>
        <v>0</v>
      </c>
      <c r="G2184" s="131">
        <f t="shared" ref="G2184:G2247" si="890">IF(C2184&gt;0,MAX(N2184:P2184)-LARGE(N2184:P2184,2),0)</f>
        <v>12298</v>
      </c>
      <c r="H2184" s="136">
        <f t="shared" ref="H2184:H2247" si="891">IF(C2184&gt;0,G2184/C2184,0)</f>
        <v>4.6184814366939816E-2</v>
      </c>
      <c r="I2184" s="2"/>
      <c r="J2184" s="2">
        <f t="shared" si="882"/>
        <v>0.51502189441110413</v>
      </c>
      <c r="K2184" s="2">
        <f t="shared" si="883"/>
        <v>0.46883708004416436</v>
      </c>
      <c r="L2184" s="2">
        <f t="shared" si="884"/>
        <v>0</v>
      </c>
      <c r="M2184" s="2">
        <f t="shared" si="885"/>
        <v>1.6141025544731513E-2</v>
      </c>
      <c r="N2184" s="63">
        <v>137139</v>
      </c>
      <c r="O2184" s="63">
        <v>124841</v>
      </c>
      <c r="P2184" s="63"/>
      <c r="Q2184" s="63">
        <v>2548</v>
      </c>
      <c r="R2184" s="63">
        <v>775</v>
      </c>
      <c r="S2184" s="63">
        <v>365</v>
      </c>
      <c r="T2184" s="63"/>
      <c r="U2184" s="63">
        <v>172</v>
      </c>
      <c r="V2184" s="63"/>
      <c r="W2184" s="63">
        <f>IF(Copyright!C$12=1,IF(BW2184&gt;0,BW2184-T2184-V2184-SUM(X2184:AL2184)-SUM(AN2184:AQ2184),SUM(BX2184:CB2184)),SUM(BX2184:CB2184))</f>
        <v>0</v>
      </c>
      <c r="X2184" s="63"/>
      <c r="Y2184" s="63"/>
      <c r="Z2184" s="63"/>
      <c r="AA2184" s="63"/>
      <c r="AB2184" s="63"/>
      <c r="AC2184" s="63"/>
      <c r="AD2184" s="63"/>
      <c r="AE2184" s="63"/>
      <c r="AF2184" s="63"/>
      <c r="AG2184" s="63"/>
      <c r="AH2184" s="63"/>
      <c r="AI2184" s="8">
        <v>0</v>
      </c>
      <c r="AJ2184" s="63">
        <v>0</v>
      </c>
      <c r="AK2184" s="63"/>
      <c r="AL2184" s="63"/>
      <c r="AM2184" s="63">
        <v>438</v>
      </c>
      <c r="AN2184" s="63"/>
      <c r="AO2184" s="63"/>
      <c r="AP2184" s="63"/>
      <c r="AQ2184" s="63"/>
      <c r="AS2184" s="5">
        <f>IF(Q2184&gt;0,RANK(Q2184,(N2184:P2184,Q2184:AE2184)),0)</f>
        <v>3</v>
      </c>
      <c r="AT2184" s="5">
        <f>IF(R2184&gt;0,RANK(R2184,(N2184:P2184,Q2184:AE2184)),0)</f>
        <v>4</v>
      </c>
      <c r="AU2184" s="5">
        <f>IF(T2184&gt;0,RANK(T2184,(N2184:P2184,Q2184:AE2184)),0)</f>
        <v>0</v>
      </c>
      <c r="AV2184" s="5">
        <f>IF(S2184&gt;0,RANK(S2184,(N2184:P2184,Q2184:AE2184)),0)</f>
        <v>5</v>
      </c>
      <c r="AW2184" s="2">
        <f t="shared" si="886"/>
        <v>9.5689467398733657E-3</v>
      </c>
      <c r="AX2184" s="2">
        <f t="shared" si="887"/>
        <v>2.9104920421514358E-3</v>
      </c>
      <c r="AY2184" s="2">
        <f t="shared" si="888"/>
        <v>0</v>
      </c>
      <c r="AZ2184" s="2">
        <f t="shared" si="889"/>
        <v>1.3707478650132568E-3</v>
      </c>
      <c r="BB2184" t="s">
        <v>1414</v>
      </c>
      <c r="BC2184" t="s">
        <v>1003</v>
      </c>
      <c r="BD2184">
        <v>10</v>
      </c>
      <c r="BF2184" s="111">
        <v>39</v>
      </c>
      <c r="BG2184" s="113">
        <v>113</v>
      </c>
      <c r="BH2184" s="117">
        <f t="shared" si="880"/>
        <v>39113</v>
      </c>
      <c r="BJ2184" s="5" t="s">
        <v>3185</v>
      </c>
      <c r="BN2184" s="63"/>
      <c r="BW2184" s="63">
        <v>429</v>
      </c>
      <c r="BY2184" s="63">
        <v>0</v>
      </c>
      <c r="BZ2184" s="8">
        <v>0</v>
      </c>
    </row>
    <row r="2185" spans="1:78" hidden="1" outlineLevel="1">
      <c r="A2185" t="s">
        <v>1153</v>
      </c>
      <c r="B2185" t="s">
        <v>1003</v>
      </c>
      <c r="C2185" s="1">
        <f t="shared" si="881"/>
        <v>6129</v>
      </c>
      <c r="D2185" s="5">
        <f>IF(N2185&gt;0, RANK(N2185,(N2185:P2185,Q2185:AE2185)),0)</f>
        <v>2</v>
      </c>
      <c r="E2185" s="5">
        <f>IF(O2185&gt;0,RANK(O2185,(N2185:P2185,Q2185:AE2185)),0)</f>
        <v>1</v>
      </c>
      <c r="F2185" s="5">
        <f>IF(P2185&gt;0,RANK(P2185,(N2185:P2185,Q2185:AE2185)),0)</f>
        <v>0</v>
      </c>
      <c r="G2185" s="131">
        <f t="shared" si="890"/>
        <v>365</v>
      </c>
      <c r="H2185" s="136">
        <f t="shared" si="891"/>
        <v>5.9552945015500083E-2</v>
      </c>
      <c r="I2185" s="2"/>
      <c r="J2185" s="2">
        <f t="shared" si="882"/>
        <v>0.45912873225648554</v>
      </c>
      <c r="K2185" s="2">
        <f t="shared" si="883"/>
        <v>0.51868167727198566</v>
      </c>
      <c r="L2185" s="2">
        <f t="shared" si="884"/>
        <v>0</v>
      </c>
      <c r="M2185" s="2">
        <f t="shared" si="885"/>
        <v>2.2189590471528797E-2</v>
      </c>
      <c r="N2185" s="63">
        <v>2814</v>
      </c>
      <c r="O2185" s="63">
        <v>3179</v>
      </c>
      <c r="P2185" s="63"/>
      <c r="Q2185" s="63">
        <v>42</v>
      </c>
      <c r="R2185" s="63">
        <v>27</v>
      </c>
      <c r="S2185" s="63">
        <v>24</v>
      </c>
      <c r="T2185" s="63"/>
      <c r="U2185" s="63">
        <v>10</v>
      </c>
      <c r="V2185" s="63"/>
      <c r="W2185" s="63">
        <f>IF(Copyright!C$12=1,IF(BW2185&gt;0,BW2185-T2185-V2185-SUM(X2185:AL2185)-SUM(AN2185:AQ2185),SUM(BX2185:CB2185)),SUM(BX2185:CB2185))</f>
        <v>0</v>
      </c>
      <c r="X2185" s="63"/>
      <c r="Y2185" s="63"/>
      <c r="Z2185" s="63"/>
      <c r="AA2185" s="63"/>
      <c r="AB2185" s="63"/>
      <c r="AC2185" s="63"/>
      <c r="AD2185" s="63"/>
      <c r="AE2185" s="63"/>
      <c r="AF2185" s="63"/>
      <c r="AG2185" s="63"/>
      <c r="AH2185" s="63"/>
      <c r="AI2185" s="8">
        <v>2</v>
      </c>
      <c r="AJ2185" s="63">
        <v>0</v>
      </c>
      <c r="AK2185" s="63"/>
      <c r="AL2185" s="63"/>
      <c r="AM2185" s="63">
        <v>31</v>
      </c>
      <c r="AN2185" s="63"/>
      <c r="AO2185" s="63"/>
      <c r="AP2185" s="63"/>
      <c r="AQ2185" s="63"/>
      <c r="AS2185" s="5">
        <f>IF(Q2185&gt;0,RANK(Q2185,(N2185:P2185,Q2185:AE2185)),0)</f>
        <v>3</v>
      </c>
      <c r="AT2185" s="5">
        <f>IF(R2185&gt;0,RANK(R2185,(N2185:P2185,Q2185:AE2185)),0)</f>
        <v>4</v>
      </c>
      <c r="AU2185" s="5">
        <f>IF(T2185&gt;0,RANK(T2185,(N2185:P2185,Q2185:AE2185)),0)</f>
        <v>0</v>
      </c>
      <c r="AV2185" s="5">
        <f>IF(S2185&gt;0,RANK(S2185,(N2185:P2185,Q2185:AE2185)),0)</f>
        <v>5</v>
      </c>
      <c r="AW2185" s="2">
        <f t="shared" si="886"/>
        <v>6.8526676456191872E-3</v>
      </c>
      <c r="AX2185" s="2">
        <f t="shared" si="887"/>
        <v>4.4052863436123352E-3</v>
      </c>
      <c r="AY2185" s="2">
        <f t="shared" si="888"/>
        <v>0</v>
      </c>
      <c r="AZ2185" s="2">
        <f t="shared" si="889"/>
        <v>3.9158100832109646E-3</v>
      </c>
      <c r="BB2185" t="s">
        <v>1153</v>
      </c>
      <c r="BC2185" t="s">
        <v>1003</v>
      </c>
      <c r="BD2185">
        <v>15</v>
      </c>
      <c r="BF2185" s="111">
        <v>39</v>
      </c>
      <c r="BG2185" s="113">
        <v>115</v>
      </c>
      <c r="BH2185" s="117">
        <f t="shared" si="880"/>
        <v>39115</v>
      </c>
      <c r="BJ2185" s="5" t="s">
        <v>3185</v>
      </c>
      <c r="BN2185" s="63"/>
      <c r="BW2185" s="63">
        <v>9</v>
      </c>
      <c r="BY2185" s="63">
        <v>0</v>
      </c>
      <c r="BZ2185" s="8">
        <v>0</v>
      </c>
    </row>
    <row r="2186" spans="1:78" hidden="1" outlineLevel="1">
      <c r="A2186" t="s">
        <v>1807</v>
      </c>
      <c r="B2186" t="s">
        <v>1003</v>
      </c>
      <c r="C2186" s="1">
        <f t="shared" si="881"/>
        <v>16184</v>
      </c>
      <c r="D2186" s="5">
        <f>IF(N2186&gt;0, RANK(N2186,(N2186:P2186,Q2186:AE2186)),0)</f>
        <v>2</v>
      </c>
      <c r="E2186" s="5">
        <f>IF(O2186&gt;0,RANK(O2186,(N2186:P2186,Q2186:AE2186)),0)</f>
        <v>1</v>
      </c>
      <c r="F2186" s="5">
        <f>IF(P2186&gt;0,RANK(P2186,(N2186:P2186,Q2186:AE2186)),0)</f>
        <v>0</v>
      </c>
      <c r="G2186" s="131">
        <f t="shared" si="890"/>
        <v>3932</v>
      </c>
      <c r="H2186" s="136">
        <f t="shared" si="891"/>
        <v>0.24295600593178449</v>
      </c>
      <c r="I2186" s="2"/>
      <c r="J2186" s="2">
        <f t="shared" si="882"/>
        <v>0.36659663865546216</v>
      </c>
      <c r="K2186" s="2">
        <f t="shared" si="883"/>
        <v>0.60955264458724667</v>
      </c>
      <c r="L2186" s="2">
        <f t="shared" si="884"/>
        <v>0</v>
      </c>
      <c r="M2186" s="2">
        <f t="shared" si="885"/>
        <v>2.3850716757291113E-2</v>
      </c>
      <c r="N2186" s="63">
        <v>5933</v>
      </c>
      <c r="O2186" s="63">
        <v>9865</v>
      </c>
      <c r="P2186" s="63"/>
      <c r="Q2186" s="63">
        <v>174</v>
      </c>
      <c r="R2186" s="63">
        <v>79</v>
      </c>
      <c r="S2186" s="63">
        <v>39</v>
      </c>
      <c r="T2186" s="63"/>
      <c r="U2186" s="63">
        <v>22</v>
      </c>
      <c r="V2186" s="63"/>
      <c r="W2186" s="63">
        <f>IF(Copyright!C$12=1,IF(BW2186&gt;0,BW2186-T2186-V2186-SUM(X2186:AL2186)-SUM(AN2186:AQ2186),SUM(BX2186:CB2186)),SUM(BX2186:CB2186))</f>
        <v>2</v>
      </c>
      <c r="X2186" s="63"/>
      <c r="Y2186" s="63"/>
      <c r="Z2186" s="63"/>
      <c r="AA2186" s="63"/>
      <c r="AB2186" s="63"/>
      <c r="AC2186" s="63"/>
      <c r="AD2186" s="63"/>
      <c r="AE2186" s="63"/>
      <c r="AF2186" s="63"/>
      <c r="AG2186" s="63"/>
      <c r="AH2186" s="63"/>
      <c r="AI2186" s="8">
        <v>0</v>
      </c>
      <c r="AJ2186" s="63">
        <v>0</v>
      </c>
      <c r="AK2186" s="63"/>
      <c r="AL2186" s="63"/>
      <c r="AM2186" s="63">
        <v>70</v>
      </c>
      <c r="AN2186" s="63"/>
      <c r="AO2186" s="63"/>
      <c r="AP2186" s="63"/>
      <c r="AQ2186" s="63"/>
      <c r="AS2186" s="5">
        <f>IF(Q2186&gt;0,RANK(Q2186,(N2186:P2186,Q2186:AE2186)),0)</f>
        <v>3</v>
      </c>
      <c r="AT2186" s="5">
        <f>IF(R2186&gt;0,RANK(R2186,(N2186:P2186,Q2186:AE2186)),0)</f>
        <v>4</v>
      </c>
      <c r="AU2186" s="5">
        <f>IF(T2186&gt;0,RANK(T2186,(N2186:P2186,Q2186:AE2186)),0)</f>
        <v>0</v>
      </c>
      <c r="AV2186" s="5">
        <f>IF(S2186&gt;0,RANK(S2186,(N2186:P2186,Q2186:AE2186)),0)</f>
        <v>5</v>
      </c>
      <c r="AW2186" s="2">
        <f t="shared" si="886"/>
        <v>1.0751359367276322E-2</v>
      </c>
      <c r="AX2186" s="2">
        <f t="shared" si="887"/>
        <v>4.8813643104300541E-3</v>
      </c>
      <c r="AY2186" s="2">
        <f t="shared" si="888"/>
        <v>0</v>
      </c>
      <c r="AZ2186" s="2">
        <f t="shared" si="889"/>
        <v>2.4097874443895204E-3</v>
      </c>
      <c r="BB2186" t="s">
        <v>1807</v>
      </c>
      <c r="BC2186" t="s">
        <v>1003</v>
      </c>
      <c r="BD2186">
        <v>12</v>
      </c>
      <c r="BF2186" s="111">
        <v>39</v>
      </c>
      <c r="BG2186" s="113">
        <v>117</v>
      </c>
      <c r="BH2186" s="117">
        <f t="shared" si="880"/>
        <v>39117</v>
      </c>
      <c r="BJ2186" s="5" t="s">
        <v>3185</v>
      </c>
      <c r="BN2186" s="63"/>
      <c r="BW2186" s="63">
        <f>16217-16184+2</f>
        <v>35</v>
      </c>
      <c r="BY2186" s="63">
        <v>0</v>
      </c>
      <c r="BZ2186" s="8">
        <v>2</v>
      </c>
    </row>
    <row r="2187" spans="1:78" hidden="1" outlineLevel="1">
      <c r="A2187" t="s">
        <v>2919</v>
      </c>
      <c r="B2187" t="s">
        <v>1003</v>
      </c>
      <c r="C2187" s="1">
        <f t="shared" si="881"/>
        <v>37086</v>
      </c>
      <c r="D2187" s="5">
        <f>IF(N2187&gt;0, RANK(N2187,(N2187:P2187,Q2187:AE2187)),0)</f>
        <v>2</v>
      </c>
      <c r="E2187" s="5">
        <f>IF(O2187&gt;0,RANK(O2187,(N2187:P2187,Q2187:AE2187)),0)</f>
        <v>1</v>
      </c>
      <c r="F2187" s="5">
        <f>IF(P2187&gt;0,RANK(P2187,(N2187:P2187,Q2187:AE2187)),0)</f>
        <v>0</v>
      </c>
      <c r="G2187" s="131">
        <f t="shared" si="890"/>
        <v>2262</v>
      </c>
      <c r="H2187" s="136">
        <f t="shared" si="891"/>
        <v>6.099336676913121E-2</v>
      </c>
      <c r="I2187" s="2"/>
      <c r="J2187" s="2">
        <f t="shared" si="882"/>
        <v>0.45844793183411531</v>
      </c>
      <c r="K2187" s="2">
        <f t="shared" si="883"/>
        <v>0.5194412986032465</v>
      </c>
      <c r="L2187" s="2">
        <f t="shared" si="884"/>
        <v>0</v>
      </c>
      <c r="M2187" s="2">
        <f t="shared" si="885"/>
        <v>2.2110769562638244E-2</v>
      </c>
      <c r="N2187" s="63">
        <v>17002</v>
      </c>
      <c r="O2187" s="63">
        <v>19264</v>
      </c>
      <c r="P2187" s="63"/>
      <c r="Q2187" s="63">
        <v>352</v>
      </c>
      <c r="R2187" s="63">
        <v>185</v>
      </c>
      <c r="S2187" s="63">
        <v>89</v>
      </c>
      <c r="T2187" s="63"/>
      <c r="U2187" s="63">
        <v>35</v>
      </c>
      <c r="V2187" s="63"/>
      <c r="W2187" s="63">
        <f>IF(Copyright!C$12=1,IF(BW2187&gt;0,BW2187-T2187-V2187-SUM(X2187:AL2187)-SUM(AN2187:AQ2187),SUM(BX2187:CB2187)),SUM(BX2187:CB2187))</f>
        <v>1</v>
      </c>
      <c r="X2187" s="63"/>
      <c r="Y2187" s="63"/>
      <c r="Z2187" s="63"/>
      <c r="AA2187" s="63"/>
      <c r="AB2187" s="63"/>
      <c r="AC2187" s="63"/>
      <c r="AD2187" s="63"/>
      <c r="AE2187" s="63"/>
      <c r="AF2187" s="63"/>
      <c r="AG2187" s="63"/>
      <c r="AH2187" s="63"/>
      <c r="AI2187" s="8">
        <v>0</v>
      </c>
      <c r="AJ2187" s="63">
        <v>0</v>
      </c>
      <c r="AK2187" s="63"/>
      <c r="AL2187" s="63"/>
      <c r="AM2187" s="63">
        <v>158</v>
      </c>
      <c r="AN2187" s="63"/>
      <c r="AO2187" s="63"/>
      <c r="AP2187" s="63"/>
      <c r="AQ2187" s="63"/>
      <c r="AS2187" s="5">
        <f>IF(Q2187&gt;0,RANK(Q2187,(N2187:P2187,Q2187:AE2187)),0)</f>
        <v>3</v>
      </c>
      <c r="AT2187" s="5">
        <f>IF(R2187&gt;0,RANK(R2187,(N2187:P2187,Q2187:AE2187)),0)</f>
        <v>4</v>
      </c>
      <c r="AU2187" s="5">
        <f>IF(T2187&gt;0,RANK(T2187,(N2187:P2187,Q2187:AE2187)),0)</f>
        <v>0</v>
      </c>
      <c r="AV2187" s="5">
        <f>IF(S2187&gt;0,RANK(S2187,(N2187:P2187,Q2187:AE2187)),0)</f>
        <v>5</v>
      </c>
      <c r="AW2187" s="2">
        <f t="shared" si="886"/>
        <v>9.4914523000593221E-3</v>
      </c>
      <c r="AX2187" s="2">
        <f t="shared" si="887"/>
        <v>4.9884053281561772E-3</v>
      </c>
      <c r="AY2187" s="2">
        <f t="shared" si="888"/>
        <v>0</v>
      </c>
      <c r="AZ2187" s="2">
        <f t="shared" si="889"/>
        <v>2.3998274281399989E-3</v>
      </c>
      <c r="BB2187" t="s">
        <v>2919</v>
      </c>
      <c r="BC2187" t="s">
        <v>1003</v>
      </c>
      <c r="BF2187" s="111">
        <v>39</v>
      </c>
      <c r="BG2187" s="113">
        <v>119</v>
      </c>
      <c r="BH2187" s="117">
        <f t="shared" si="880"/>
        <v>39119</v>
      </c>
      <c r="BJ2187" s="5" t="s">
        <v>3185</v>
      </c>
      <c r="BN2187" s="63"/>
      <c r="BW2187" s="63">
        <v>94</v>
      </c>
      <c r="BY2187" s="63">
        <v>0</v>
      </c>
      <c r="BZ2187" s="8">
        <v>1</v>
      </c>
    </row>
    <row r="2188" spans="1:78" hidden="1" outlineLevel="1">
      <c r="A2188" t="s">
        <v>841</v>
      </c>
      <c r="B2188" t="s">
        <v>1003</v>
      </c>
      <c r="C2188" s="1">
        <f t="shared" si="881"/>
        <v>5872</v>
      </c>
      <c r="D2188" s="5">
        <f>IF(N2188&gt;0, RANK(N2188,(N2188:P2188,Q2188:AE2188)),0)</f>
        <v>2</v>
      </c>
      <c r="E2188" s="5">
        <f>IF(O2188&gt;0,RANK(O2188,(N2188:P2188,Q2188:AE2188)),0)</f>
        <v>1</v>
      </c>
      <c r="F2188" s="5">
        <f>IF(P2188&gt;0,RANK(P2188,(N2188:P2188,Q2188:AE2188)),0)</f>
        <v>0</v>
      </c>
      <c r="G2188" s="131">
        <f t="shared" si="890"/>
        <v>1432</v>
      </c>
      <c r="H2188" s="136">
        <f t="shared" si="891"/>
        <v>0.2438692098092643</v>
      </c>
      <c r="I2188" s="2"/>
      <c r="J2188" s="2">
        <f t="shared" si="882"/>
        <v>0.36290871934604907</v>
      </c>
      <c r="K2188" s="2">
        <f t="shared" si="883"/>
        <v>0.60677792915531337</v>
      </c>
      <c r="L2188" s="2">
        <f t="shared" si="884"/>
        <v>0</v>
      </c>
      <c r="M2188" s="2">
        <f t="shared" si="885"/>
        <v>3.0313351498637564E-2</v>
      </c>
      <c r="N2188" s="63">
        <v>2131</v>
      </c>
      <c r="O2188" s="63">
        <v>3563</v>
      </c>
      <c r="P2188" s="63"/>
      <c r="Q2188" s="63">
        <v>62</v>
      </c>
      <c r="R2188" s="63">
        <v>44</v>
      </c>
      <c r="S2188" s="63">
        <v>16</v>
      </c>
      <c r="T2188" s="63"/>
      <c r="U2188" s="63">
        <v>4</v>
      </c>
      <c r="V2188" s="63"/>
      <c r="W2188" s="63">
        <f>IF(Copyright!C$12=1,IF(BW2188&gt;0,BW2188-T2188-V2188-SUM(X2188:AL2188)-SUM(AN2188:AQ2188),SUM(BX2188:CB2188)),SUM(BX2188:CB2188))</f>
        <v>0</v>
      </c>
      <c r="X2188" s="63"/>
      <c r="Y2188" s="63"/>
      <c r="Z2188" s="63"/>
      <c r="AA2188" s="63"/>
      <c r="AB2188" s="63"/>
      <c r="AC2188" s="63"/>
      <c r="AD2188" s="63"/>
      <c r="AE2188" s="63"/>
      <c r="AF2188" s="63"/>
      <c r="AG2188" s="63"/>
      <c r="AH2188" s="63"/>
      <c r="AI2188" s="8">
        <v>0</v>
      </c>
      <c r="AJ2188" s="63">
        <v>0</v>
      </c>
      <c r="AK2188" s="63"/>
      <c r="AL2188" s="63"/>
      <c r="AM2188" s="63">
        <v>52</v>
      </c>
      <c r="AN2188" s="63"/>
      <c r="AO2188" s="63"/>
      <c r="AP2188" s="63"/>
      <c r="AQ2188" s="63"/>
      <c r="AS2188" s="5">
        <f>IF(Q2188&gt;0,RANK(Q2188,(N2188:P2188,Q2188:AE2188)),0)</f>
        <v>3</v>
      </c>
      <c r="AT2188" s="5">
        <f>IF(R2188&gt;0,RANK(R2188,(N2188:P2188,Q2188:AE2188)),0)</f>
        <v>4</v>
      </c>
      <c r="AU2188" s="5">
        <f>IF(T2188&gt;0,RANK(T2188,(N2188:P2188,Q2188:AE2188)),0)</f>
        <v>0</v>
      </c>
      <c r="AV2188" s="5">
        <f>IF(S2188&gt;0,RANK(S2188,(N2188:P2188,Q2188:AE2188)),0)</f>
        <v>5</v>
      </c>
      <c r="AW2188" s="2">
        <f t="shared" si="886"/>
        <v>1.055858310626703E-2</v>
      </c>
      <c r="AX2188" s="2">
        <f t="shared" si="887"/>
        <v>7.4931880108991822E-3</v>
      </c>
      <c r="AY2188" s="2">
        <f t="shared" si="888"/>
        <v>0</v>
      </c>
      <c r="AZ2188" s="2">
        <f t="shared" si="889"/>
        <v>2.7247956403269754E-3</v>
      </c>
      <c r="BB2188" t="s">
        <v>841</v>
      </c>
      <c r="BC2188" t="s">
        <v>1003</v>
      </c>
      <c r="BD2188">
        <v>6</v>
      </c>
      <c r="BF2188" s="111">
        <v>39</v>
      </c>
      <c r="BG2188" s="113">
        <v>121</v>
      </c>
      <c r="BH2188" s="117">
        <f t="shared" si="880"/>
        <v>39121</v>
      </c>
      <c r="BJ2188" s="5" t="s">
        <v>3185</v>
      </c>
      <c r="BN2188" s="63"/>
      <c r="BW2188" s="63">
        <v>19</v>
      </c>
      <c r="BY2188" s="63">
        <v>0</v>
      </c>
      <c r="BZ2188" s="8">
        <v>0</v>
      </c>
    </row>
    <row r="2189" spans="1:78" hidden="1" outlineLevel="1">
      <c r="A2189" t="s">
        <v>39</v>
      </c>
      <c r="B2189" t="s">
        <v>1003</v>
      </c>
      <c r="C2189" s="1">
        <f t="shared" si="881"/>
        <v>22455</v>
      </c>
      <c r="D2189" s="5">
        <f>IF(N2189&gt;0, RANK(N2189,(N2189:P2189,Q2189:AE2189)),0)</f>
        <v>1</v>
      </c>
      <c r="E2189" s="5">
        <f>IF(O2189&gt;0,RANK(O2189,(N2189:P2189,Q2189:AE2189)),0)</f>
        <v>2</v>
      </c>
      <c r="F2189" s="5">
        <f>IF(P2189&gt;0,RANK(P2189,(N2189:P2189,Q2189:AE2189)),0)</f>
        <v>0</v>
      </c>
      <c r="G2189" s="131">
        <f t="shared" si="890"/>
        <v>965</v>
      </c>
      <c r="H2189" s="136">
        <f t="shared" si="891"/>
        <v>4.2974838566020933E-2</v>
      </c>
      <c r="I2189" s="2"/>
      <c r="J2189" s="2">
        <f t="shared" si="882"/>
        <v>0.512268982409263</v>
      </c>
      <c r="K2189" s="2">
        <f t="shared" si="883"/>
        <v>0.46929414384324203</v>
      </c>
      <c r="L2189" s="2">
        <f t="shared" si="884"/>
        <v>0</v>
      </c>
      <c r="M2189" s="2">
        <f t="shared" si="885"/>
        <v>1.8436873747494975E-2</v>
      </c>
      <c r="N2189" s="63">
        <v>11503</v>
      </c>
      <c r="O2189" s="63">
        <v>10538</v>
      </c>
      <c r="P2189" s="63"/>
      <c r="Q2189" s="63">
        <v>220</v>
      </c>
      <c r="R2189" s="63">
        <v>97</v>
      </c>
      <c r="S2189" s="63">
        <v>32</v>
      </c>
      <c r="T2189" s="63"/>
      <c r="U2189" s="63">
        <v>9</v>
      </c>
      <c r="V2189" s="63"/>
      <c r="W2189" s="63">
        <f>IF(Copyright!C$12=1,IF(BW2189&gt;0,BW2189-T2189-V2189-SUM(X2189:AL2189)-SUM(AN2189:AQ2189),SUM(BX2189:CB2189)),SUM(BX2189:CB2189))</f>
        <v>0</v>
      </c>
      <c r="X2189" s="63"/>
      <c r="Y2189" s="63"/>
      <c r="Z2189" s="63"/>
      <c r="AA2189" s="63"/>
      <c r="AB2189" s="63"/>
      <c r="AC2189" s="63"/>
      <c r="AD2189" s="63"/>
      <c r="AE2189" s="63"/>
      <c r="AF2189" s="63"/>
      <c r="AG2189" s="63"/>
      <c r="AH2189" s="63"/>
      <c r="AI2189" s="8">
        <v>0</v>
      </c>
      <c r="AJ2189" s="63">
        <v>0</v>
      </c>
      <c r="AK2189" s="63"/>
      <c r="AL2189" s="63"/>
      <c r="AM2189" s="63">
        <v>56</v>
      </c>
      <c r="AN2189" s="63"/>
      <c r="AO2189" s="63"/>
      <c r="AP2189" s="63"/>
      <c r="AQ2189" s="63"/>
      <c r="AS2189" s="5">
        <f>IF(Q2189&gt;0,RANK(Q2189,(N2189:P2189,Q2189:AE2189)),0)</f>
        <v>3</v>
      </c>
      <c r="AT2189" s="5">
        <f>IF(R2189&gt;0,RANK(R2189,(N2189:P2189,Q2189:AE2189)),0)</f>
        <v>4</v>
      </c>
      <c r="AU2189" s="5">
        <f>IF(T2189&gt;0,RANK(T2189,(N2189:P2189,Q2189:AE2189)),0)</f>
        <v>0</v>
      </c>
      <c r="AV2189" s="5">
        <f>IF(S2189&gt;0,RANK(S2189,(N2189:P2189,Q2189:AE2189)),0)</f>
        <v>5</v>
      </c>
      <c r="AW2189" s="2">
        <f t="shared" si="886"/>
        <v>9.7973725228234238E-3</v>
      </c>
      <c r="AX2189" s="2">
        <f t="shared" si="887"/>
        <v>4.3197506123357826E-3</v>
      </c>
      <c r="AY2189" s="2">
        <f t="shared" si="888"/>
        <v>0</v>
      </c>
      <c r="AZ2189" s="2">
        <f t="shared" si="889"/>
        <v>1.4250723669561344E-3</v>
      </c>
      <c r="BB2189" t="s">
        <v>39</v>
      </c>
      <c r="BC2189" t="s">
        <v>1003</v>
      </c>
      <c r="BF2189" s="111">
        <v>39</v>
      </c>
      <c r="BG2189" s="113">
        <v>123</v>
      </c>
      <c r="BH2189" s="117">
        <f t="shared" si="880"/>
        <v>39123</v>
      </c>
      <c r="BJ2189" s="5" t="s">
        <v>3185</v>
      </c>
      <c r="BN2189" s="63"/>
      <c r="BW2189" s="63">
        <v>50</v>
      </c>
      <c r="BY2189" s="63">
        <v>0</v>
      </c>
      <c r="BZ2189" s="8">
        <v>0</v>
      </c>
    </row>
    <row r="2190" spans="1:78" hidden="1" outlineLevel="1">
      <c r="A2190" t="s">
        <v>1660</v>
      </c>
      <c r="B2190" t="s">
        <v>1003</v>
      </c>
      <c r="C2190" s="1">
        <f t="shared" si="881"/>
        <v>9128</v>
      </c>
      <c r="D2190" s="5">
        <f>IF(N2190&gt;0, RANK(N2190,(N2190:P2190,Q2190:AE2190)),0)</f>
        <v>2</v>
      </c>
      <c r="E2190" s="5">
        <f>IF(O2190&gt;0,RANK(O2190,(N2190:P2190,Q2190:AE2190)),0)</f>
        <v>1</v>
      </c>
      <c r="F2190" s="5">
        <f>IF(P2190&gt;0,RANK(P2190,(N2190:P2190,Q2190:AE2190)),0)</f>
        <v>0</v>
      </c>
      <c r="G2190" s="131">
        <f t="shared" si="890"/>
        <v>1816</v>
      </c>
      <c r="H2190" s="136">
        <f t="shared" si="891"/>
        <v>0.19894829097283084</v>
      </c>
      <c r="I2190" s="2"/>
      <c r="J2190" s="2">
        <f t="shared" si="882"/>
        <v>0.38759859772129712</v>
      </c>
      <c r="K2190" s="2">
        <f t="shared" si="883"/>
        <v>0.58654688869412797</v>
      </c>
      <c r="L2190" s="2">
        <f t="shared" si="884"/>
        <v>0</v>
      </c>
      <c r="M2190" s="2">
        <f t="shared" si="885"/>
        <v>2.5854513584574912E-2</v>
      </c>
      <c r="N2190" s="63">
        <v>3538</v>
      </c>
      <c r="O2190" s="63">
        <v>5354</v>
      </c>
      <c r="P2190" s="63"/>
      <c r="Q2190" s="63">
        <v>101</v>
      </c>
      <c r="R2190" s="63">
        <v>48</v>
      </c>
      <c r="S2190" s="63">
        <v>33</v>
      </c>
      <c r="T2190" s="63"/>
      <c r="U2190" s="63">
        <v>7</v>
      </c>
      <c r="V2190" s="63"/>
      <c r="W2190" s="63">
        <f>IF(Copyright!C$12=1,IF(BW2190&gt;0,BW2190-T2190-V2190-SUM(X2190:AL2190)-SUM(AN2190:AQ2190),SUM(BX2190:CB2190)),SUM(BX2190:CB2190))</f>
        <v>0</v>
      </c>
      <c r="X2190" s="63"/>
      <c r="Y2190" s="63"/>
      <c r="Z2190" s="63"/>
      <c r="AA2190" s="63"/>
      <c r="AB2190" s="63"/>
      <c r="AC2190" s="63"/>
      <c r="AD2190" s="63"/>
      <c r="AE2190" s="63"/>
      <c r="AF2190" s="63"/>
      <c r="AG2190" s="63"/>
      <c r="AH2190" s="63"/>
      <c r="AI2190" s="8">
        <v>0</v>
      </c>
      <c r="AJ2190" s="63">
        <v>0</v>
      </c>
      <c r="AK2190" s="63"/>
      <c r="AL2190" s="63"/>
      <c r="AM2190" s="63">
        <v>47</v>
      </c>
      <c r="AN2190" s="63"/>
      <c r="AO2190" s="63"/>
      <c r="AP2190" s="63"/>
      <c r="AQ2190" s="63"/>
      <c r="AS2190" s="5">
        <f>IF(Q2190&gt;0,RANK(Q2190,(N2190:P2190,Q2190:AE2190)),0)</f>
        <v>3</v>
      </c>
      <c r="AT2190" s="5">
        <f>IF(R2190&gt;0,RANK(R2190,(N2190:P2190,Q2190:AE2190)),0)</f>
        <v>4</v>
      </c>
      <c r="AU2190" s="5">
        <f>IF(T2190&gt;0,RANK(T2190,(N2190:P2190,Q2190:AE2190)),0)</f>
        <v>0</v>
      </c>
      <c r="AV2190" s="5">
        <f>IF(S2190&gt;0,RANK(S2190,(N2190:P2190,Q2190:AE2190)),0)</f>
        <v>5</v>
      </c>
      <c r="AW2190" s="2">
        <f t="shared" si="886"/>
        <v>1.1064855390008765E-2</v>
      </c>
      <c r="AX2190" s="2">
        <f t="shared" si="887"/>
        <v>5.2585451358457495E-3</v>
      </c>
      <c r="AY2190" s="2">
        <f t="shared" si="888"/>
        <v>0</v>
      </c>
      <c r="AZ2190" s="2">
        <f t="shared" si="889"/>
        <v>3.6152497808939529E-3</v>
      </c>
      <c r="BB2190" t="s">
        <v>1660</v>
      </c>
      <c r="BC2190" t="s">
        <v>1003</v>
      </c>
      <c r="BD2190">
        <v>5</v>
      </c>
      <c r="BF2190" s="111">
        <v>39</v>
      </c>
      <c r="BG2190" s="113">
        <v>125</v>
      </c>
      <c r="BH2190" s="117">
        <f t="shared" si="880"/>
        <v>39125</v>
      </c>
      <c r="BJ2190" s="5" t="s">
        <v>3185</v>
      </c>
      <c r="BN2190" s="63"/>
      <c r="BW2190" s="63">
        <v>22</v>
      </c>
      <c r="BY2190" s="63">
        <v>0</v>
      </c>
      <c r="BZ2190" s="8">
        <v>0</v>
      </c>
    </row>
    <row r="2191" spans="1:78" hidden="1" outlineLevel="1">
      <c r="A2191" t="s">
        <v>2129</v>
      </c>
      <c r="B2191" t="s">
        <v>1003</v>
      </c>
      <c r="C2191" s="1">
        <f t="shared" si="881"/>
        <v>14983</v>
      </c>
      <c r="D2191" s="5">
        <f>IF(N2191&gt;0, RANK(N2191,(N2191:P2191,Q2191:AE2191)),0)</f>
        <v>2</v>
      </c>
      <c r="E2191" s="5">
        <f>IF(O2191&gt;0,RANK(O2191,(N2191:P2191,Q2191:AE2191)),0)</f>
        <v>1</v>
      </c>
      <c r="F2191" s="5">
        <f>IF(P2191&gt;0,RANK(P2191,(N2191:P2191,Q2191:AE2191)),0)</f>
        <v>0</v>
      </c>
      <c r="G2191" s="131">
        <f t="shared" si="890"/>
        <v>594</v>
      </c>
      <c r="H2191" s="136">
        <f t="shared" si="891"/>
        <v>3.9644930921711272E-2</v>
      </c>
      <c r="I2191" s="2"/>
      <c r="J2191" s="2">
        <f t="shared" si="882"/>
        <v>0.46939865180537943</v>
      </c>
      <c r="K2191" s="2">
        <f t="shared" si="883"/>
        <v>0.50904358272709072</v>
      </c>
      <c r="L2191" s="2">
        <f t="shared" si="884"/>
        <v>0</v>
      </c>
      <c r="M2191" s="2">
        <f t="shared" si="885"/>
        <v>2.1557765467529855E-2</v>
      </c>
      <c r="N2191" s="63">
        <v>7033</v>
      </c>
      <c r="O2191" s="63">
        <v>7627</v>
      </c>
      <c r="P2191" s="63"/>
      <c r="Q2191" s="63">
        <v>120</v>
      </c>
      <c r="R2191" s="63">
        <v>76</v>
      </c>
      <c r="S2191" s="63">
        <v>49</v>
      </c>
      <c r="T2191" s="63"/>
      <c r="U2191" s="63">
        <v>15</v>
      </c>
      <c r="V2191" s="63"/>
      <c r="W2191" s="63">
        <f>IF(Copyright!C$12=1,IF(BW2191&gt;0,BW2191-T2191-V2191-SUM(X2191:AL2191)-SUM(AN2191:AQ2191),SUM(BX2191:CB2191)),SUM(BX2191:CB2191))</f>
        <v>0</v>
      </c>
      <c r="X2191" s="63"/>
      <c r="Y2191" s="63"/>
      <c r="Z2191" s="63"/>
      <c r="AA2191" s="63"/>
      <c r="AB2191" s="63"/>
      <c r="AC2191" s="63"/>
      <c r="AD2191" s="63"/>
      <c r="AE2191" s="63"/>
      <c r="AF2191" s="63"/>
      <c r="AG2191" s="63"/>
      <c r="AH2191" s="63"/>
      <c r="AI2191" s="8">
        <v>0</v>
      </c>
      <c r="AJ2191" s="63">
        <v>0</v>
      </c>
      <c r="AK2191" s="63"/>
      <c r="AL2191" s="63"/>
      <c r="AM2191" s="63">
        <v>63</v>
      </c>
      <c r="AN2191" s="63"/>
      <c r="AO2191" s="63"/>
      <c r="AP2191" s="63"/>
      <c r="AQ2191" s="63"/>
      <c r="AS2191" s="5">
        <f>IF(Q2191&gt;0,RANK(Q2191,(N2191:P2191,Q2191:AE2191)),0)</f>
        <v>3</v>
      </c>
      <c r="AT2191" s="5">
        <f>IF(R2191&gt;0,RANK(R2191,(N2191:P2191,Q2191:AE2191)),0)</f>
        <v>4</v>
      </c>
      <c r="AU2191" s="5">
        <f>IF(T2191&gt;0,RANK(T2191,(N2191:P2191,Q2191:AE2191)),0)</f>
        <v>0</v>
      </c>
      <c r="AV2191" s="5">
        <f>IF(S2191&gt;0,RANK(S2191,(N2191:P2191,Q2191:AE2191)),0)</f>
        <v>5</v>
      </c>
      <c r="AW2191" s="2">
        <f t="shared" si="886"/>
        <v>8.0090769538810648E-3</v>
      </c>
      <c r="AX2191" s="2">
        <f t="shared" si="887"/>
        <v>5.072415404124675E-3</v>
      </c>
      <c r="AY2191" s="2">
        <f t="shared" si="888"/>
        <v>0</v>
      </c>
      <c r="AZ2191" s="2">
        <f t="shared" si="889"/>
        <v>3.2703730895014349E-3</v>
      </c>
      <c r="BB2191" t="s">
        <v>2129</v>
      </c>
      <c r="BC2191" t="s">
        <v>1003</v>
      </c>
      <c r="BD2191">
        <v>15</v>
      </c>
      <c r="BF2191" s="111">
        <v>39</v>
      </c>
      <c r="BG2191" s="113">
        <v>127</v>
      </c>
      <c r="BH2191" s="117">
        <f t="shared" si="880"/>
        <v>39127</v>
      </c>
      <c r="BJ2191" s="5" t="s">
        <v>3185</v>
      </c>
      <c r="BN2191" s="63"/>
      <c r="BW2191" s="63">
        <v>37</v>
      </c>
      <c r="BY2191" s="63">
        <v>0</v>
      </c>
      <c r="BZ2191" s="8">
        <v>0</v>
      </c>
    </row>
    <row r="2192" spans="1:78" hidden="1" outlineLevel="1">
      <c r="A2192" t="s">
        <v>569</v>
      </c>
      <c r="B2192" t="s">
        <v>1003</v>
      </c>
      <c r="C2192" s="1">
        <f t="shared" ref="C2192:C2216" si="892">SUM(N2192:AQ2192)</f>
        <v>24123</v>
      </c>
      <c r="D2192" s="5">
        <f>IF(N2192&gt;0, RANK(N2192,(N2192:P2192,Q2192:AE2192)),0)</f>
        <v>2</v>
      </c>
      <c r="E2192" s="5">
        <f>IF(O2192&gt;0,RANK(O2192,(N2192:P2192,Q2192:AE2192)),0)</f>
        <v>1</v>
      </c>
      <c r="F2192" s="5">
        <f>IF(P2192&gt;0,RANK(P2192,(N2192:P2192,Q2192:AE2192)),0)</f>
        <v>0</v>
      </c>
      <c r="G2192" s="131">
        <f t="shared" si="890"/>
        <v>4353</v>
      </c>
      <c r="H2192" s="136">
        <f t="shared" si="891"/>
        <v>0.18045019276209426</v>
      </c>
      <c r="I2192" s="2"/>
      <c r="J2192" s="2">
        <f t="shared" ref="J2192:J2216" si="893">IF($C2192=0,"-",N2192/$C2192)</f>
        <v>0.40144260664096504</v>
      </c>
      <c r="K2192" s="2">
        <f t="shared" ref="K2192:K2216" si="894">IF($C2192=0,"-",O2192/$C2192)</f>
        <v>0.58189279940305927</v>
      </c>
      <c r="L2192" s="2">
        <f t="shared" ref="L2192:L2216" si="895">IF($C2192=0,"-",P2192/$C2192)</f>
        <v>0</v>
      </c>
      <c r="M2192" s="2">
        <f t="shared" ref="M2192:M2216" si="896">IF(C2192=0,"-",(1-J2192-K2192-L2192))</f>
        <v>1.6664593955975637E-2</v>
      </c>
      <c r="N2192" s="63">
        <v>9684</v>
      </c>
      <c r="O2192" s="63">
        <v>14037</v>
      </c>
      <c r="P2192" s="63"/>
      <c r="Q2192" s="63">
        <v>206</v>
      </c>
      <c r="R2192" s="63">
        <v>74</v>
      </c>
      <c r="S2192" s="63">
        <v>48</v>
      </c>
      <c r="T2192" s="63"/>
      <c r="U2192" s="63">
        <v>18</v>
      </c>
      <c r="V2192" s="63"/>
      <c r="W2192" s="63">
        <f>IF(Copyright!C$12=1,IF(BW2192&gt;0,BW2192-T2192-V2192-SUM(X2192:AL2192)-SUM(AN2192:AQ2192),SUM(BX2192:CB2192)),SUM(BX2192:CB2192))</f>
        <v>0</v>
      </c>
      <c r="X2192" s="63"/>
      <c r="Y2192" s="63"/>
      <c r="Z2192" s="63"/>
      <c r="AA2192" s="63"/>
      <c r="AB2192" s="63"/>
      <c r="AC2192" s="63"/>
      <c r="AD2192" s="63"/>
      <c r="AE2192" s="63"/>
      <c r="AF2192" s="63"/>
      <c r="AG2192" s="63"/>
      <c r="AH2192" s="63"/>
      <c r="AI2192" s="8">
        <v>0</v>
      </c>
      <c r="AJ2192" s="63">
        <v>0</v>
      </c>
      <c r="AK2192" s="63"/>
      <c r="AL2192" s="63"/>
      <c r="AM2192" s="63">
        <v>56</v>
      </c>
      <c r="AN2192" s="63"/>
      <c r="AO2192" s="63"/>
      <c r="AP2192" s="63"/>
      <c r="AQ2192" s="63"/>
      <c r="AS2192" s="5">
        <f>IF(Q2192&gt;0,RANK(Q2192,(N2192:P2192,Q2192:AE2192)),0)</f>
        <v>3</v>
      </c>
      <c r="AT2192" s="5">
        <f>IF(R2192&gt;0,RANK(R2192,(N2192:P2192,Q2192:AE2192)),0)</f>
        <v>4</v>
      </c>
      <c r="AU2192" s="5">
        <f>IF(T2192&gt;0,RANK(T2192,(N2192:P2192,Q2192:AE2192)),0)</f>
        <v>0</v>
      </c>
      <c r="AV2192" s="5">
        <f>IF(S2192&gt;0,RANK(S2192,(N2192:P2192,Q2192:AE2192)),0)</f>
        <v>5</v>
      </c>
      <c r="AW2192" s="2">
        <f t="shared" ref="AW2192:AW2216" si="897">IF($C2192=0,"-",Q2192/$C2192)</f>
        <v>8.5395680470919874E-3</v>
      </c>
      <c r="AX2192" s="2">
        <f t="shared" ref="AX2192:AX2216" si="898">IF($C2192=0,"-",R2192/$C2192)</f>
        <v>3.0676118227417819E-3</v>
      </c>
      <c r="AY2192" s="2">
        <f t="shared" ref="AY2192:AY2216" si="899">IF($C2192=0,"-",T2192/$C2192)</f>
        <v>0</v>
      </c>
      <c r="AZ2192" s="2">
        <f t="shared" ref="AZ2192:AZ2216" si="900">IF($C2192=0,"-",S2192/$C2192)</f>
        <v>1.9898022634000745E-3</v>
      </c>
      <c r="BB2192" t="s">
        <v>569</v>
      </c>
      <c r="BC2192" t="s">
        <v>1003</v>
      </c>
      <c r="BD2192">
        <v>15</v>
      </c>
      <c r="BF2192" s="111">
        <v>39</v>
      </c>
      <c r="BG2192" s="113">
        <v>129</v>
      </c>
      <c r="BH2192" s="117">
        <f t="shared" si="880"/>
        <v>39129</v>
      </c>
      <c r="BJ2192" s="5" t="s">
        <v>3185</v>
      </c>
      <c r="BN2192" s="63"/>
      <c r="BW2192" s="63">
        <v>31</v>
      </c>
      <c r="BY2192" s="63">
        <v>0</v>
      </c>
      <c r="BZ2192" s="8">
        <v>0</v>
      </c>
    </row>
    <row r="2193" spans="1:78" hidden="1" outlineLevel="1">
      <c r="A2193" t="s">
        <v>2670</v>
      </c>
      <c r="B2193" t="s">
        <v>1003</v>
      </c>
      <c r="C2193" s="1">
        <f t="shared" si="892"/>
        <v>11581</v>
      </c>
      <c r="D2193" s="5">
        <f>IF(N2193&gt;0, RANK(N2193,(N2193:P2193,Q2193:AE2193)),0)</f>
        <v>2</v>
      </c>
      <c r="E2193" s="5">
        <f>IF(O2193&gt;0,RANK(O2193,(N2193:P2193,Q2193:AE2193)),0)</f>
        <v>1</v>
      </c>
      <c r="F2193" s="5">
        <f>IF(P2193&gt;0,RANK(P2193,(N2193:P2193,Q2193:AE2193)),0)</f>
        <v>0</v>
      </c>
      <c r="G2193" s="131">
        <f t="shared" si="890"/>
        <v>1</v>
      </c>
      <c r="H2193" s="136">
        <f t="shared" si="891"/>
        <v>8.6348329159830761E-5</v>
      </c>
      <c r="I2193" s="2"/>
      <c r="J2193" s="2">
        <f t="shared" si="893"/>
        <v>0.49080390294447801</v>
      </c>
      <c r="K2193" s="2">
        <f t="shared" si="894"/>
        <v>0.49089025127363783</v>
      </c>
      <c r="L2193" s="2">
        <f t="shared" si="895"/>
        <v>0</v>
      </c>
      <c r="M2193" s="2">
        <f t="shared" si="896"/>
        <v>1.8305845781884211E-2</v>
      </c>
      <c r="N2193" s="63">
        <v>5684</v>
      </c>
      <c r="O2193" s="63">
        <v>5685</v>
      </c>
      <c r="P2193" s="63"/>
      <c r="Q2193" s="63">
        <v>77</v>
      </c>
      <c r="R2193" s="63">
        <v>44</v>
      </c>
      <c r="S2193" s="63">
        <v>28</v>
      </c>
      <c r="T2193" s="63"/>
      <c r="U2193" s="63">
        <v>12</v>
      </c>
      <c r="V2193" s="63"/>
      <c r="W2193" s="63">
        <f>IF(Copyright!C$12=1,IF(BW2193&gt;0,BW2193-T2193-V2193-SUM(X2193:AL2193)-SUM(AN2193:AQ2193),SUM(BX2193:CB2193)),SUM(BX2193:CB2193))</f>
        <v>0</v>
      </c>
      <c r="X2193" s="63"/>
      <c r="Y2193" s="63"/>
      <c r="Z2193" s="63"/>
      <c r="AA2193" s="63"/>
      <c r="AB2193" s="63"/>
      <c r="AC2193" s="63"/>
      <c r="AD2193" s="63"/>
      <c r="AE2193" s="63"/>
      <c r="AF2193" s="63"/>
      <c r="AG2193" s="63"/>
      <c r="AH2193" s="63"/>
      <c r="AI2193" s="8">
        <v>0</v>
      </c>
      <c r="AJ2193" s="63">
        <v>0</v>
      </c>
      <c r="AK2193" s="63"/>
      <c r="AL2193" s="63"/>
      <c r="AM2193" s="63">
        <v>51</v>
      </c>
      <c r="AN2193" s="63"/>
      <c r="AO2193" s="63"/>
      <c r="AP2193" s="63"/>
      <c r="AQ2193" s="63"/>
      <c r="AS2193" s="5">
        <f>IF(Q2193&gt;0,RANK(Q2193,(N2193:P2193,Q2193:AE2193)),0)</f>
        <v>3</v>
      </c>
      <c r="AT2193" s="5">
        <f>IF(R2193&gt;0,RANK(R2193,(N2193:P2193,Q2193:AE2193)),0)</f>
        <v>4</v>
      </c>
      <c r="AU2193" s="5">
        <f>IF(T2193&gt;0,RANK(T2193,(N2193:P2193,Q2193:AE2193)),0)</f>
        <v>0</v>
      </c>
      <c r="AV2193" s="5">
        <f>IF(S2193&gt;0,RANK(S2193,(N2193:P2193,Q2193:AE2193)),0)</f>
        <v>5</v>
      </c>
      <c r="AW2193" s="2">
        <f t="shared" si="897"/>
        <v>6.648821345306968E-3</v>
      </c>
      <c r="AX2193" s="2">
        <f t="shared" si="898"/>
        <v>3.7993264830325532E-3</v>
      </c>
      <c r="AY2193" s="2">
        <f t="shared" si="899"/>
        <v>0</v>
      </c>
      <c r="AZ2193" s="2">
        <f t="shared" si="900"/>
        <v>2.4177532164752612E-3</v>
      </c>
      <c r="BB2193" t="s">
        <v>2670</v>
      </c>
      <c r="BC2193" t="s">
        <v>1003</v>
      </c>
      <c r="BD2193">
        <v>2</v>
      </c>
      <c r="BF2193" s="111">
        <v>39</v>
      </c>
      <c r="BG2193" s="113">
        <v>131</v>
      </c>
      <c r="BH2193" s="117">
        <f t="shared" si="880"/>
        <v>39131</v>
      </c>
      <c r="BJ2193" s="5" t="s">
        <v>3185</v>
      </c>
      <c r="BN2193" s="63"/>
      <c r="BW2193" s="63">
        <v>15</v>
      </c>
      <c r="BY2193" s="63">
        <v>0</v>
      </c>
      <c r="BZ2193" s="8">
        <v>0</v>
      </c>
    </row>
    <row r="2194" spans="1:78" hidden="1" outlineLevel="1">
      <c r="A2194" t="s">
        <v>2105</v>
      </c>
      <c r="B2194" t="s">
        <v>1003</v>
      </c>
      <c r="C2194" s="1">
        <f t="shared" si="892"/>
        <v>76239</v>
      </c>
      <c r="D2194" s="5">
        <f>IF(N2194&gt;0, RANK(N2194,(N2194:P2194,Q2194:AE2194)),0)</f>
        <v>1</v>
      </c>
      <c r="E2194" s="5">
        <f>IF(O2194&gt;0,RANK(O2194,(N2194:P2194,Q2194:AE2194)),0)</f>
        <v>2</v>
      </c>
      <c r="F2194" s="5">
        <f>IF(P2194&gt;0,RANK(P2194,(N2194:P2194,Q2194:AE2194)),0)</f>
        <v>0</v>
      </c>
      <c r="G2194" s="131">
        <f t="shared" si="890"/>
        <v>4211</v>
      </c>
      <c r="H2194" s="136">
        <f t="shared" si="891"/>
        <v>5.5234197720326866E-2</v>
      </c>
      <c r="I2194" s="2"/>
      <c r="J2194" s="2">
        <f t="shared" si="893"/>
        <v>0.51749104788887579</v>
      </c>
      <c r="K2194" s="2">
        <f t="shared" si="894"/>
        <v>0.46225685016854889</v>
      </c>
      <c r="L2194" s="2">
        <f t="shared" si="895"/>
        <v>0</v>
      </c>
      <c r="M2194" s="2">
        <f t="shared" si="896"/>
        <v>2.0252101942575318E-2</v>
      </c>
      <c r="N2194" s="63">
        <v>39453</v>
      </c>
      <c r="O2194" s="63">
        <v>35242</v>
      </c>
      <c r="P2194" s="63"/>
      <c r="Q2194" s="63">
        <v>844</v>
      </c>
      <c r="R2194" s="63">
        <v>316</v>
      </c>
      <c r="S2194" s="63">
        <v>125</v>
      </c>
      <c r="T2194" s="63"/>
      <c r="U2194" s="63">
        <v>63</v>
      </c>
      <c r="V2194" s="63"/>
      <c r="W2194" s="63">
        <f>IF(Copyright!C$12=1,IF(BW2194&gt;0,BW2194-T2194-V2194-SUM(X2194:AL2194)-SUM(AN2194:AQ2194),SUM(BX2194:CB2194)),SUM(BX2194:CB2194))</f>
        <v>0</v>
      </c>
      <c r="X2194" s="63"/>
      <c r="Y2194" s="63"/>
      <c r="Z2194" s="63"/>
      <c r="AA2194" s="63"/>
      <c r="AB2194" s="63"/>
      <c r="AC2194" s="63"/>
      <c r="AD2194" s="63"/>
      <c r="AE2194" s="63"/>
      <c r="AF2194" s="63"/>
      <c r="AG2194" s="63"/>
      <c r="AH2194" s="63"/>
      <c r="AI2194" s="8">
        <v>0</v>
      </c>
      <c r="AJ2194" s="63">
        <v>0</v>
      </c>
      <c r="AK2194" s="63"/>
      <c r="AL2194" s="63"/>
      <c r="AM2194" s="63">
        <v>196</v>
      </c>
      <c r="AN2194" s="63"/>
      <c r="AO2194" s="63"/>
      <c r="AP2194" s="63"/>
      <c r="AQ2194" s="63"/>
      <c r="AS2194" s="5">
        <f>IF(Q2194&gt;0,RANK(Q2194,(N2194:P2194,Q2194:AE2194)),0)</f>
        <v>3</v>
      </c>
      <c r="AT2194" s="5">
        <f>IF(R2194&gt;0,RANK(R2194,(N2194:P2194,Q2194:AE2194)),0)</f>
        <v>4</v>
      </c>
      <c r="AU2194" s="5">
        <f>IF(T2194&gt;0,RANK(T2194,(N2194:P2194,Q2194:AE2194)),0)</f>
        <v>0</v>
      </c>
      <c r="AV2194" s="5">
        <f>IF(S2194&gt;0,RANK(S2194,(N2194:P2194,Q2194:AE2194)),0)</f>
        <v>5</v>
      </c>
      <c r="AW2194" s="2">
        <f t="shared" si="897"/>
        <v>1.107044950746993E-2</v>
      </c>
      <c r="AX2194" s="2">
        <f t="shared" si="898"/>
        <v>4.1448602421332911E-3</v>
      </c>
      <c r="AY2194" s="2">
        <f t="shared" si="899"/>
        <v>0</v>
      </c>
      <c r="AZ2194" s="2">
        <f t="shared" si="900"/>
        <v>1.6395807919831057E-3</v>
      </c>
      <c r="BB2194" t="s">
        <v>2105</v>
      </c>
      <c r="BC2194" t="s">
        <v>1003</v>
      </c>
      <c r="BF2194" s="111">
        <v>39</v>
      </c>
      <c r="BG2194" s="113">
        <v>133</v>
      </c>
      <c r="BH2194" s="117">
        <f t="shared" si="880"/>
        <v>39133</v>
      </c>
      <c r="BJ2194" s="5" t="s">
        <v>3185</v>
      </c>
      <c r="BN2194" s="63"/>
      <c r="BW2194" s="63">
        <v>145</v>
      </c>
      <c r="BY2194" s="63">
        <v>0</v>
      </c>
      <c r="BZ2194" s="8">
        <v>0</v>
      </c>
    </row>
    <row r="2195" spans="1:78" hidden="1" outlineLevel="1">
      <c r="A2195" t="s">
        <v>1013</v>
      </c>
      <c r="B2195" t="s">
        <v>1003</v>
      </c>
      <c r="C2195" s="1">
        <f t="shared" si="892"/>
        <v>20167</v>
      </c>
      <c r="D2195" s="5">
        <f>IF(N2195&gt;0, RANK(N2195,(N2195:P2195,Q2195:AE2195)),0)</f>
        <v>2</v>
      </c>
      <c r="E2195" s="5">
        <f>IF(O2195&gt;0,RANK(O2195,(N2195:P2195,Q2195:AE2195)),0)</f>
        <v>1</v>
      </c>
      <c r="F2195" s="5">
        <f>IF(P2195&gt;0,RANK(P2195,(N2195:P2195,Q2195:AE2195)),0)</f>
        <v>0</v>
      </c>
      <c r="G2195" s="131">
        <f t="shared" si="890"/>
        <v>7324</v>
      </c>
      <c r="H2195" s="136">
        <f t="shared" si="891"/>
        <v>0.36316755094957109</v>
      </c>
      <c r="I2195" s="2"/>
      <c r="J2195" s="2">
        <f t="shared" si="893"/>
        <v>0.30797838052263599</v>
      </c>
      <c r="K2195" s="2">
        <f t="shared" si="894"/>
        <v>0.67114593147220702</v>
      </c>
      <c r="L2195" s="2">
        <f t="shared" si="895"/>
        <v>0</v>
      </c>
      <c r="M2195" s="2">
        <f t="shared" si="896"/>
        <v>2.0875688005157045E-2</v>
      </c>
      <c r="N2195" s="63">
        <v>6211</v>
      </c>
      <c r="O2195" s="63">
        <v>13535</v>
      </c>
      <c r="P2195" s="63"/>
      <c r="Q2195" s="63">
        <v>230</v>
      </c>
      <c r="R2195" s="63">
        <v>82</v>
      </c>
      <c r="S2195" s="63">
        <v>36</v>
      </c>
      <c r="T2195" s="63"/>
      <c r="U2195" s="63">
        <v>10</v>
      </c>
      <c r="V2195" s="63"/>
      <c r="W2195" s="63">
        <f>IF(Copyright!C$12=1,IF(BW2195&gt;0,BW2195-T2195-V2195-SUM(X2195:AL2195)-SUM(AN2195:AQ2195),SUM(BX2195:CB2195)),SUM(BX2195:CB2195))</f>
        <v>0</v>
      </c>
      <c r="X2195" s="63"/>
      <c r="Y2195" s="63"/>
      <c r="Z2195" s="63"/>
      <c r="AA2195" s="63"/>
      <c r="AB2195" s="63"/>
      <c r="AC2195" s="63"/>
      <c r="AD2195" s="63"/>
      <c r="AE2195" s="63"/>
      <c r="AF2195" s="63"/>
      <c r="AG2195" s="63"/>
      <c r="AH2195" s="63"/>
      <c r="AI2195" s="8">
        <v>0</v>
      </c>
      <c r="AJ2195" s="63">
        <v>0</v>
      </c>
      <c r="AK2195" s="63"/>
      <c r="AL2195" s="63"/>
      <c r="AM2195" s="63">
        <v>63</v>
      </c>
      <c r="AN2195" s="63"/>
      <c r="AO2195" s="63"/>
      <c r="AP2195" s="63"/>
      <c r="AQ2195" s="63"/>
      <c r="AS2195" s="5">
        <f>IF(Q2195&gt;0,RANK(Q2195,(N2195:P2195,Q2195:AE2195)),0)</f>
        <v>3</v>
      </c>
      <c r="AT2195" s="5">
        <f>IF(R2195&gt;0,RANK(R2195,(N2195:P2195,Q2195:AE2195)),0)</f>
        <v>4</v>
      </c>
      <c r="AU2195" s="5">
        <f>IF(T2195&gt;0,RANK(T2195,(N2195:P2195,Q2195:AE2195)),0)</f>
        <v>0</v>
      </c>
      <c r="AV2195" s="5">
        <f>IF(S2195&gt;0,RANK(S2195,(N2195:P2195,Q2195:AE2195)),0)</f>
        <v>5</v>
      </c>
      <c r="AW2195" s="2">
        <f t="shared" si="897"/>
        <v>1.1404770169088115E-2</v>
      </c>
      <c r="AX2195" s="2">
        <f t="shared" si="898"/>
        <v>4.0660484950661973E-3</v>
      </c>
      <c r="AY2195" s="2">
        <f t="shared" si="899"/>
        <v>0</v>
      </c>
      <c r="AZ2195" s="2">
        <f t="shared" si="900"/>
        <v>1.7850944612485744E-3</v>
      </c>
      <c r="BB2195" t="s">
        <v>1013</v>
      </c>
      <c r="BC2195" t="s">
        <v>1003</v>
      </c>
      <c r="BD2195">
        <v>8</v>
      </c>
      <c r="BF2195" s="111">
        <v>39</v>
      </c>
      <c r="BG2195" s="113">
        <v>135</v>
      </c>
      <c r="BH2195" s="117">
        <f t="shared" si="880"/>
        <v>39135</v>
      </c>
      <c r="BJ2195" s="5" t="s">
        <v>3185</v>
      </c>
      <c r="BN2195" s="63"/>
      <c r="BW2195" s="63">
        <v>58</v>
      </c>
      <c r="BY2195" s="63">
        <v>0</v>
      </c>
      <c r="BZ2195" s="8">
        <v>0</v>
      </c>
    </row>
    <row r="2196" spans="1:78" hidden="1" outlineLevel="1">
      <c r="A2196" t="s">
        <v>963</v>
      </c>
      <c r="B2196" t="s">
        <v>1003</v>
      </c>
      <c r="C2196" s="1">
        <f t="shared" si="892"/>
        <v>18371</v>
      </c>
      <c r="D2196" s="5">
        <f>IF(N2196&gt;0, RANK(N2196,(N2196:P2196,Q2196:AE2196)),0)</f>
        <v>2</v>
      </c>
      <c r="E2196" s="5">
        <f>IF(O2196&gt;0,RANK(O2196,(N2196:P2196,Q2196:AE2196)),0)</f>
        <v>1</v>
      </c>
      <c r="F2196" s="5">
        <f>IF(P2196&gt;0,RANK(P2196,(N2196:P2196,Q2196:AE2196)),0)</f>
        <v>0</v>
      </c>
      <c r="G2196" s="131">
        <f t="shared" si="890"/>
        <v>9403</v>
      </c>
      <c r="H2196" s="136">
        <f t="shared" si="891"/>
        <v>0.51183931195906596</v>
      </c>
      <c r="I2196" s="2"/>
      <c r="J2196" s="2">
        <f t="shared" si="893"/>
        <v>0.23504436339883511</v>
      </c>
      <c r="K2196" s="2">
        <f t="shared" si="894"/>
        <v>0.74688367535790101</v>
      </c>
      <c r="L2196" s="2">
        <f t="shared" si="895"/>
        <v>0</v>
      </c>
      <c r="M2196" s="2">
        <f t="shared" si="896"/>
        <v>1.8071961243263934E-2</v>
      </c>
      <c r="N2196" s="63">
        <v>4318</v>
      </c>
      <c r="O2196" s="63">
        <v>13721</v>
      </c>
      <c r="P2196" s="63"/>
      <c r="Q2196" s="63">
        <v>160</v>
      </c>
      <c r="R2196" s="63">
        <v>71</v>
      </c>
      <c r="S2196" s="63">
        <v>30</v>
      </c>
      <c r="T2196" s="63"/>
      <c r="U2196" s="63">
        <v>13</v>
      </c>
      <c r="V2196" s="63"/>
      <c r="W2196" s="63">
        <f>IF(Copyright!C$12=1,IF(BW2196&gt;0,BW2196-T2196-V2196-SUM(X2196:AL2196)-SUM(AN2196:AQ2196),SUM(BX2196:CB2196)),SUM(BX2196:CB2196))</f>
        <v>0</v>
      </c>
      <c r="X2196" s="63"/>
      <c r="Y2196" s="63"/>
      <c r="Z2196" s="63"/>
      <c r="AA2196" s="63"/>
      <c r="AB2196" s="63"/>
      <c r="AC2196" s="63"/>
      <c r="AD2196" s="63"/>
      <c r="AE2196" s="63"/>
      <c r="AF2196" s="63"/>
      <c r="AG2196" s="63"/>
      <c r="AH2196" s="63"/>
      <c r="AI2196" s="8">
        <v>0</v>
      </c>
      <c r="AJ2196" s="63">
        <v>0</v>
      </c>
      <c r="AK2196" s="63"/>
      <c r="AL2196" s="63"/>
      <c r="AM2196" s="63">
        <v>58</v>
      </c>
      <c r="AN2196" s="63"/>
      <c r="AO2196" s="63"/>
      <c r="AP2196" s="63"/>
      <c r="AQ2196" s="63"/>
      <c r="AS2196" s="5">
        <f>IF(Q2196&gt;0,RANK(Q2196,(N2196:P2196,Q2196:AE2196)),0)</f>
        <v>3</v>
      </c>
      <c r="AT2196" s="5">
        <f>IF(R2196&gt;0,RANK(R2196,(N2196:P2196,Q2196:AE2196)),0)</f>
        <v>4</v>
      </c>
      <c r="AU2196" s="5">
        <f>IF(T2196&gt;0,RANK(T2196,(N2196:P2196,Q2196:AE2196)),0)</f>
        <v>0</v>
      </c>
      <c r="AV2196" s="5">
        <f>IF(S2196&gt;0,RANK(S2196,(N2196:P2196,Q2196:AE2196)),0)</f>
        <v>5</v>
      </c>
      <c r="AW2196" s="2">
        <f t="shared" si="897"/>
        <v>8.7093789124163077E-3</v>
      </c>
      <c r="AX2196" s="2">
        <f t="shared" si="898"/>
        <v>3.8647868923847367E-3</v>
      </c>
      <c r="AY2196" s="2">
        <f t="shared" si="899"/>
        <v>0</v>
      </c>
      <c r="AZ2196" s="2">
        <f t="shared" si="900"/>
        <v>1.6330085460780578E-3</v>
      </c>
      <c r="BB2196" t="s">
        <v>963</v>
      </c>
      <c r="BC2196" t="s">
        <v>1003</v>
      </c>
      <c r="BD2196">
        <v>5</v>
      </c>
      <c r="BF2196" s="111">
        <v>39</v>
      </c>
      <c r="BG2196" s="113">
        <v>137</v>
      </c>
      <c r="BH2196" s="117">
        <f t="shared" si="880"/>
        <v>39137</v>
      </c>
      <c r="BJ2196" s="5" t="s">
        <v>3185</v>
      </c>
      <c r="BN2196" s="63"/>
      <c r="BW2196" s="63">
        <v>29</v>
      </c>
      <c r="BY2196" s="63">
        <v>0</v>
      </c>
      <c r="BZ2196" s="8">
        <v>0</v>
      </c>
    </row>
    <row r="2197" spans="1:78" hidden="1" outlineLevel="1">
      <c r="A2197" t="s">
        <v>52</v>
      </c>
      <c r="B2197" t="s">
        <v>1003</v>
      </c>
      <c r="C2197" s="1">
        <f t="shared" si="892"/>
        <v>57715</v>
      </c>
      <c r="D2197" s="5">
        <f>IF(N2197&gt;0, RANK(N2197,(N2197:P2197,Q2197:AE2197)),0)</f>
        <v>2</v>
      </c>
      <c r="E2197" s="5">
        <f>IF(O2197&gt;0,RANK(O2197,(N2197:P2197,Q2197:AE2197)),0)</f>
        <v>1</v>
      </c>
      <c r="F2197" s="5">
        <f>IF(P2197&gt;0,RANK(P2197,(N2197:P2197,Q2197:AE2197)),0)</f>
        <v>0</v>
      </c>
      <c r="G2197" s="131">
        <f t="shared" si="890"/>
        <v>11180</v>
      </c>
      <c r="H2197" s="136">
        <f t="shared" si="891"/>
        <v>0.19371047388027376</v>
      </c>
      <c r="I2197" s="2"/>
      <c r="J2197" s="2">
        <f t="shared" si="893"/>
        <v>0.39308671922377197</v>
      </c>
      <c r="K2197" s="2">
        <f t="shared" si="894"/>
        <v>0.58679719310404577</v>
      </c>
      <c r="L2197" s="2">
        <f t="shared" si="895"/>
        <v>0</v>
      </c>
      <c r="M2197" s="2">
        <f t="shared" si="896"/>
        <v>2.0116087672182315E-2</v>
      </c>
      <c r="N2197" s="63">
        <v>22687</v>
      </c>
      <c r="O2197" s="63">
        <v>33867</v>
      </c>
      <c r="P2197" s="63"/>
      <c r="Q2197" s="63">
        <v>503</v>
      </c>
      <c r="R2197" s="63">
        <v>245</v>
      </c>
      <c r="S2197" s="63">
        <v>140</v>
      </c>
      <c r="T2197" s="63"/>
      <c r="U2197" s="63">
        <v>57</v>
      </c>
      <c r="V2197" s="63"/>
      <c r="W2197" s="63">
        <f>IF(Copyright!C$12=1,IF(BW2197&gt;0,BW2197-T2197-V2197-SUM(X2197:AL2197)-SUM(AN2197:AQ2197),SUM(BX2197:CB2197)),SUM(BX2197:CB2197))</f>
        <v>3</v>
      </c>
      <c r="X2197" s="63"/>
      <c r="Y2197" s="63"/>
      <c r="Z2197" s="63"/>
      <c r="AA2197" s="63"/>
      <c r="AB2197" s="63"/>
      <c r="AC2197" s="63"/>
      <c r="AD2197" s="63"/>
      <c r="AE2197" s="63"/>
      <c r="AF2197" s="63"/>
      <c r="AG2197" s="63"/>
      <c r="AH2197" s="63"/>
      <c r="AI2197" s="8">
        <v>0</v>
      </c>
      <c r="AJ2197" s="63">
        <v>0</v>
      </c>
      <c r="AK2197" s="63"/>
      <c r="AL2197" s="63"/>
      <c r="AM2197" s="63">
        <v>213</v>
      </c>
      <c r="AN2197" s="63"/>
      <c r="AO2197" s="63"/>
      <c r="AP2197" s="63"/>
      <c r="AQ2197" s="63"/>
      <c r="AS2197" s="5">
        <f>IF(Q2197&gt;0,RANK(Q2197,(N2197:P2197,Q2197:AE2197)),0)</f>
        <v>3</v>
      </c>
      <c r="AT2197" s="5">
        <f>IF(R2197&gt;0,RANK(R2197,(N2197:P2197,Q2197:AE2197)),0)</f>
        <v>4</v>
      </c>
      <c r="AU2197" s="5">
        <f>IF(T2197&gt;0,RANK(T2197,(N2197:P2197,Q2197:AE2197)),0)</f>
        <v>0</v>
      </c>
      <c r="AV2197" s="5">
        <f>IF(S2197&gt;0,RANK(S2197,(N2197:P2197,Q2197:AE2197)),0)</f>
        <v>5</v>
      </c>
      <c r="AW2197" s="2">
        <f t="shared" si="897"/>
        <v>8.7152386727887034E-3</v>
      </c>
      <c r="AX2197" s="2">
        <f t="shared" si="898"/>
        <v>4.2449969678593083E-3</v>
      </c>
      <c r="AY2197" s="2">
        <f t="shared" si="899"/>
        <v>0</v>
      </c>
      <c r="AZ2197" s="2">
        <f t="shared" si="900"/>
        <v>2.4257125530624622E-3</v>
      </c>
      <c r="BB2197" t="s">
        <v>52</v>
      </c>
      <c r="BC2197" t="s">
        <v>1003</v>
      </c>
      <c r="BF2197" s="111">
        <v>39</v>
      </c>
      <c r="BG2197" s="113">
        <v>139</v>
      </c>
      <c r="BH2197" s="117">
        <f t="shared" si="880"/>
        <v>39139</v>
      </c>
      <c r="BJ2197" s="5" t="s">
        <v>3185</v>
      </c>
      <c r="BN2197" s="63"/>
      <c r="BW2197" s="63">
        <v>94</v>
      </c>
      <c r="BY2197" s="63">
        <v>1</v>
      </c>
      <c r="BZ2197" s="8">
        <v>2</v>
      </c>
    </row>
    <row r="2198" spans="1:78" hidden="1" outlineLevel="1">
      <c r="A2198" t="s">
        <v>465</v>
      </c>
      <c r="B2198" t="s">
        <v>1003</v>
      </c>
      <c r="C2198" s="1">
        <f t="shared" si="892"/>
        <v>30083</v>
      </c>
      <c r="D2198" s="5">
        <f>IF(N2198&gt;0, RANK(N2198,(N2198:P2198,Q2198:AE2198)),0)</f>
        <v>2</v>
      </c>
      <c r="E2198" s="5">
        <f>IF(O2198&gt;0,RANK(O2198,(N2198:P2198,Q2198:AE2198)),0)</f>
        <v>1</v>
      </c>
      <c r="F2198" s="5">
        <f>IF(P2198&gt;0,RANK(P2198,(N2198:P2198,Q2198:AE2198)),0)</f>
        <v>0</v>
      </c>
      <c r="G2198" s="131">
        <f t="shared" si="890"/>
        <v>439</v>
      </c>
      <c r="H2198" s="136">
        <f t="shared" si="891"/>
        <v>1.4592959478775388E-2</v>
      </c>
      <c r="I2198" s="2"/>
      <c r="J2198" s="2">
        <f t="shared" si="893"/>
        <v>0.48429345477512215</v>
      </c>
      <c r="K2198" s="2">
        <f t="shared" si="894"/>
        <v>0.49888641425389757</v>
      </c>
      <c r="L2198" s="2">
        <f t="shared" si="895"/>
        <v>0</v>
      </c>
      <c r="M2198" s="2">
        <f t="shared" si="896"/>
        <v>1.682013097098034E-2</v>
      </c>
      <c r="N2198" s="63">
        <v>14569</v>
      </c>
      <c r="O2198" s="63">
        <v>15008</v>
      </c>
      <c r="P2198" s="63"/>
      <c r="Q2198" s="63">
        <v>223</v>
      </c>
      <c r="R2198" s="63">
        <v>105</v>
      </c>
      <c r="S2198" s="63">
        <v>75</v>
      </c>
      <c r="T2198" s="63"/>
      <c r="U2198" s="63">
        <v>18</v>
      </c>
      <c r="V2198" s="63"/>
      <c r="W2198" s="63">
        <f>IF(Copyright!C$12=1,IF(BW2198&gt;0,BW2198-T2198-V2198-SUM(X2198:AL2198)-SUM(AN2198:AQ2198),SUM(BX2198:CB2198)),SUM(BX2198:CB2198))</f>
        <v>0</v>
      </c>
      <c r="X2198" s="63"/>
      <c r="Y2198" s="63"/>
      <c r="Z2198" s="63"/>
      <c r="AA2198" s="63"/>
      <c r="AB2198" s="63"/>
      <c r="AC2198" s="63"/>
      <c r="AD2198" s="63"/>
      <c r="AE2198" s="63"/>
      <c r="AF2198" s="63"/>
      <c r="AG2198" s="63"/>
      <c r="AH2198" s="63"/>
      <c r="AI2198" s="8">
        <v>0</v>
      </c>
      <c r="AJ2198" s="63">
        <v>0</v>
      </c>
      <c r="AK2198" s="63"/>
      <c r="AL2198" s="63"/>
      <c r="AM2198" s="63">
        <v>85</v>
      </c>
      <c r="AN2198" s="63"/>
      <c r="AO2198" s="63"/>
      <c r="AP2198" s="63"/>
      <c r="AQ2198" s="63"/>
      <c r="AS2198" s="5">
        <f>IF(Q2198&gt;0,RANK(Q2198,(N2198:P2198,Q2198:AE2198)),0)</f>
        <v>3</v>
      </c>
      <c r="AT2198" s="5">
        <f>IF(R2198&gt;0,RANK(R2198,(N2198:P2198,Q2198:AE2198)),0)</f>
        <v>4</v>
      </c>
      <c r="AU2198" s="5">
        <f>IF(T2198&gt;0,RANK(T2198,(N2198:P2198,Q2198:AE2198)),0)</f>
        <v>0</v>
      </c>
      <c r="AV2198" s="5">
        <f>IF(S2198&gt;0,RANK(S2198,(N2198:P2198,Q2198:AE2198)),0)</f>
        <v>5</v>
      </c>
      <c r="AW2198" s="2">
        <f t="shared" si="897"/>
        <v>7.4128245188312333E-3</v>
      </c>
      <c r="AX2198" s="2">
        <f t="shared" si="898"/>
        <v>3.4903433833061862E-3</v>
      </c>
      <c r="AY2198" s="2">
        <f t="shared" si="899"/>
        <v>0</v>
      </c>
      <c r="AZ2198" s="2">
        <f t="shared" si="900"/>
        <v>2.4931024166472758E-3</v>
      </c>
      <c r="BB2198" t="s">
        <v>465</v>
      </c>
      <c r="BC2198" t="s">
        <v>1003</v>
      </c>
      <c r="BF2198" s="111">
        <v>39</v>
      </c>
      <c r="BG2198" s="113">
        <v>141</v>
      </c>
      <c r="BH2198" s="117">
        <f t="shared" si="880"/>
        <v>39141</v>
      </c>
      <c r="BJ2198" s="5" t="s">
        <v>3185</v>
      </c>
      <c r="BN2198" s="63"/>
      <c r="BW2198" s="63">
        <v>77</v>
      </c>
      <c r="BY2198" s="63">
        <v>0</v>
      </c>
      <c r="BZ2198" s="8">
        <v>0</v>
      </c>
    </row>
    <row r="2199" spans="1:78" hidden="1" outlineLevel="1">
      <c r="A2199" t="s">
        <v>1145</v>
      </c>
      <c r="B2199" t="s">
        <v>1003</v>
      </c>
      <c r="C2199" s="1">
        <f t="shared" si="892"/>
        <v>28992</v>
      </c>
      <c r="D2199" s="5">
        <f>IF(N2199&gt;0, RANK(N2199,(N2199:P2199,Q2199:AE2199)),0)</f>
        <v>1</v>
      </c>
      <c r="E2199" s="5">
        <f>IF(O2199&gt;0,RANK(O2199,(N2199:P2199,Q2199:AE2199)),0)</f>
        <v>2</v>
      </c>
      <c r="F2199" s="5">
        <f>IF(P2199&gt;0,RANK(P2199,(N2199:P2199,Q2199:AE2199)),0)</f>
        <v>0</v>
      </c>
      <c r="G2199" s="131">
        <f t="shared" si="890"/>
        <v>786</v>
      </c>
      <c r="H2199" s="136">
        <f t="shared" si="891"/>
        <v>2.711092715231788E-2</v>
      </c>
      <c r="I2199" s="2"/>
      <c r="J2199" s="2">
        <f t="shared" si="893"/>
        <v>0.50155215231788075</v>
      </c>
      <c r="K2199" s="2">
        <f t="shared" si="894"/>
        <v>0.47444122516556292</v>
      </c>
      <c r="L2199" s="2">
        <f t="shared" si="895"/>
        <v>0</v>
      </c>
      <c r="M2199" s="2">
        <f t="shared" si="896"/>
        <v>2.4006622516556331E-2</v>
      </c>
      <c r="N2199" s="63">
        <v>14541</v>
      </c>
      <c r="O2199" s="63">
        <v>13755</v>
      </c>
      <c r="P2199" s="63"/>
      <c r="Q2199" s="63">
        <v>324</v>
      </c>
      <c r="R2199" s="63">
        <v>162</v>
      </c>
      <c r="S2199" s="63">
        <v>60</v>
      </c>
      <c r="T2199" s="63"/>
      <c r="U2199" s="63">
        <v>27</v>
      </c>
      <c r="V2199" s="63"/>
      <c r="W2199" s="63">
        <f>IF(Copyright!C$12=1,IF(BW2199&gt;0,BW2199-T2199-V2199-SUM(X2199:AL2199)-SUM(AN2199:AQ2199),SUM(BX2199:CB2199)),SUM(BX2199:CB2199))</f>
        <v>0</v>
      </c>
      <c r="X2199" s="63"/>
      <c r="Y2199" s="63"/>
      <c r="Z2199" s="63"/>
      <c r="AA2199" s="63"/>
      <c r="AB2199" s="63"/>
      <c r="AC2199" s="63"/>
      <c r="AD2199" s="63"/>
      <c r="AE2199" s="63"/>
      <c r="AF2199" s="63"/>
      <c r="AG2199" s="63"/>
      <c r="AH2199" s="63"/>
      <c r="AI2199" s="8">
        <v>0</v>
      </c>
      <c r="AJ2199" s="63">
        <v>0</v>
      </c>
      <c r="AK2199" s="63"/>
      <c r="AL2199" s="63"/>
      <c r="AM2199" s="63">
        <v>123</v>
      </c>
      <c r="AN2199" s="63"/>
      <c r="AO2199" s="63"/>
      <c r="AP2199" s="63"/>
      <c r="AQ2199" s="63"/>
      <c r="AS2199" s="5">
        <f>IF(Q2199&gt;0,RANK(Q2199,(N2199:P2199,Q2199:AE2199)),0)</f>
        <v>3</v>
      </c>
      <c r="AT2199" s="5">
        <f>IF(R2199&gt;0,RANK(R2199,(N2199:P2199,Q2199:AE2199)),0)</f>
        <v>4</v>
      </c>
      <c r="AU2199" s="5">
        <f>IF(T2199&gt;0,RANK(T2199,(N2199:P2199,Q2199:AE2199)),0)</f>
        <v>0</v>
      </c>
      <c r="AV2199" s="5">
        <f>IF(S2199&gt;0,RANK(S2199,(N2199:P2199,Q2199:AE2199)),0)</f>
        <v>5</v>
      </c>
      <c r="AW2199" s="2">
        <f t="shared" si="897"/>
        <v>1.1175496688741722E-2</v>
      </c>
      <c r="AX2199" s="2">
        <f t="shared" si="898"/>
        <v>5.5877483443708608E-3</v>
      </c>
      <c r="AY2199" s="2">
        <f t="shared" si="899"/>
        <v>0</v>
      </c>
      <c r="AZ2199" s="2">
        <f t="shared" si="900"/>
        <v>2.0695364238410598E-3</v>
      </c>
      <c r="BB2199" t="s">
        <v>1145</v>
      </c>
      <c r="BC2199" t="s">
        <v>1003</v>
      </c>
      <c r="BD2199">
        <v>4</v>
      </c>
      <c r="BF2199" s="111">
        <v>39</v>
      </c>
      <c r="BG2199" s="113">
        <v>143</v>
      </c>
      <c r="BH2199" s="117">
        <f t="shared" si="880"/>
        <v>39143</v>
      </c>
      <c r="BJ2199" s="5" t="s">
        <v>3185</v>
      </c>
      <c r="BN2199" s="63"/>
      <c r="BW2199" s="63">
        <v>103</v>
      </c>
      <c r="BY2199" s="63">
        <v>0</v>
      </c>
      <c r="BZ2199" s="8">
        <v>0</v>
      </c>
    </row>
    <row r="2200" spans="1:78" hidden="1" outlineLevel="1">
      <c r="A2200" t="s">
        <v>1757</v>
      </c>
      <c r="B2200" t="s">
        <v>1003</v>
      </c>
      <c r="C2200" s="1">
        <f t="shared" si="892"/>
        <v>31161</v>
      </c>
      <c r="D2200" s="5">
        <f>IF(N2200&gt;0, RANK(N2200,(N2200:P2200,Q2200:AE2200)),0)</f>
        <v>2</v>
      </c>
      <c r="E2200" s="5">
        <f>IF(O2200&gt;0,RANK(O2200,(N2200:P2200,Q2200:AE2200)),0)</f>
        <v>1</v>
      </c>
      <c r="F2200" s="5">
        <f>IF(P2200&gt;0,RANK(P2200,(N2200:P2200,Q2200:AE2200)),0)</f>
        <v>0</v>
      </c>
      <c r="G2200" s="131">
        <f t="shared" si="890"/>
        <v>415</v>
      </c>
      <c r="H2200" s="136">
        <f t="shared" si="891"/>
        <v>1.3317929463110939E-2</v>
      </c>
      <c r="I2200" s="2"/>
      <c r="J2200" s="2">
        <f t="shared" si="893"/>
        <v>0.48384198196463529</v>
      </c>
      <c r="K2200" s="2">
        <f t="shared" si="894"/>
        <v>0.49715991142774624</v>
      </c>
      <c r="L2200" s="2">
        <f t="shared" si="895"/>
        <v>0</v>
      </c>
      <c r="M2200" s="2">
        <f t="shared" si="896"/>
        <v>1.8998106607618415E-2</v>
      </c>
      <c r="N2200" s="63">
        <v>15077</v>
      </c>
      <c r="O2200" s="63">
        <v>15492</v>
      </c>
      <c r="P2200" s="63"/>
      <c r="Q2200" s="63">
        <v>211</v>
      </c>
      <c r="R2200" s="63">
        <v>154</v>
      </c>
      <c r="S2200" s="63">
        <v>53</v>
      </c>
      <c r="T2200" s="63"/>
      <c r="U2200" s="63">
        <v>23</v>
      </c>
      <c r="V2200" s="63"/>
      <c r="W2200" s="63">
        <f>IF(Copyright!C$12=1,IF(BW2200&gt;0,BW2200-T2200-V2200-SUM(X2200:AL2200)-SUM(AN2200:AQ2200),SUM(BX2200:CB2200)),SUM(BX2200:CB2200))</f>
        <v>0</v>
      </c>
      <c r="X2200" s="63"/>
      <c r="Y2200" s="63"/>
      <c r="Z2200" s="63"/>
      <c r="AA2200" s="63"/>
      <c r="AB2200" s="63"/>
      <c r="AC2200" s="63"/>
      <c r="AD2200" s="63"/>
      <c r="AE2200" s="63"/>
      <c r="AF2200" s="63"/>
      <c r="AG2200" s="63"/>
      <c r="AH2200" s="63"/>
      <c r="AI2200" s="8">
        <v>0</v>
      </c>
      <c r="AJ2200" s="63">
        <v>0</v>
      </c>
      <c r="AK2200" s="63"/>
      <c r="AL2200" s="63"/>
      <c r="AM2200" s="63">
        <v>151</v>
      </c>
      <c r="AN2200" s="63"/>
      <c r="AO2200" s="63"/>
      <c r="AP2200" s="63"/>
      <c r="AQ2200" s="63"/>
      <c r="AS2200" s="5">
        <f>IF(Q2200&gt;0,RANK(Q2200,(N2200:P2200,Q2200:AE2200)),0)</f>
        <v>3</v>
      </c>
      <c r="AT2200" s="5">
        <f>IF(R2200&gt;0,RANK(R2200,(N2200:P2200,Q2200:AE2200)),0)</f>
        <v>4</v>
      </c>
      <c r="AU2200" s="5">
        <f>IF(T2200&gt;0,RANK(T2200,(N2200:P2200,Q2200:AE2200)),0)</f>
        <v>0</v>
      </c>
      <c r="AV2200" s="5">
        <f>IF(S2200&gt;0,RANK(S2200,(N2200:P2200,Q2200:AE2200)),0)</f>
        <v>5</v>
      </c>
      <c r="AW2200" s="2">
        <f t="shared" si="897"/>
        <v>6.771284618593755E-3</v>
      </c>
      <c r="AX2200" s="2">
        <f t="shared" si="898"/>
        <v>4.9420750296845419E-3</v>
      </c>
      <c r="AY2200" s="2">
        <f t="shared" si="899"/>
        <v>0</v>
      </c>
      <c r="AZ2200" s="2">
        <f t="shared" si="900"/>
        <v>1.7008440037226021E-3</v>
      </c>
      <c r="BB2200" t="s">
        <v>1757</v>
      </c>
      <c r="BC2200" t="s">
        <v>1003</v>
      </c>
      <c r="BF2200" s="111">
        <v>39</v>
      </c>
      <c r="BG2200" s="113">
        <v>145</v>
      </c>
      <c r="BH2200" s="117">
        <f t="shared" si="880"/>
        <v>39145</v>
      </c>
      <c r="BJ2200" s="5" t="s">
        <v>3185</v>
      </c>
      <c r="BN2200" s="63"/>
      <c r="BW2200" s="63">
        <v>101</v>
      </c>
      <c r="BY2200" s="63">
        <v>0</v>
      </c>
      <c r="BZ2200" s="8">
        <v>0</v>
      </c>
    </row>
    <row r="2201" spans="1:78" hidden="1" outlineLevel="1">
      <c r="A2201" t="s">
        <v>2349</v>
      </c>
      <c r="B2201" t="s">
        <v>1003</v>
      </c>
      <c r="C2201" s="1">
        <f t="shared" si="892"/>
        <v>25262</v>
      </c>
      <c r="D2201" s="5">
        <f>IF(N2201&gt;0, RANK(N2201,(N2201:P2201,Q2201:AE2201)),0)</f>
        <v>2</v>
      </c>
      <c r="E2201" s="5">
        <f>IF(O2201&gt;0,RANK(O2201,(N2201:P2201,Q2201:AE2201)),0)</f>
        <v>1</v>
      </c>
      <c r="F2201" s="5">
        <f>IF(P2201&gt;0,RANK(P2201,(N2201:P2201,Q2201:AE2201)),0)</f>
        <v>0</v>
      </c>
      <c r="G2201" s="131">
        <f t="shared" si="890"/>
        <v>1890</v>
      </c>
      <c r="H2201" s="136">
        <f t="shared" si="891"/>
        <v>7.4815929063415401E-2</v>
      </c>
      <c r="I2201" s="2"/>
      <c r="J2201" s="2">
        <f t="shared" si="893"/>
        <v>0.44941018129997623</v>
      </c>
      <c r="K2201" s="2">
        <f t="shared" si="894"/>
        <v>0.52422611036339162</v>
      </c>
      <c r="L2201" s="2">
        <f t="shared" si="895"/>
        <v>0</v>
      </c>
      <c r="M2201" s="2">
        <f t="shared" si="896"/>
        <v>2.6363708336632152E-2</v>
      </c>
      <c r="N2201" s="63">
        <v>11353</v>
      </c>
      <c r="O2201" s="63">
        <v>13243</v>
      </c>
      <c r="P2201" s="63"/>
      <c r="Q2201" s="63">
        <v>316</v>
      </c>
      <c r="R2201" s="63">
        <v>136</v>
      </c>
      <c r="S2201" s="63">
        <v>69</v>
      </c>
      <c r="T2201" s="63"/>
      <c r="U2201" s="63">
        <v>27</v>
      </c>
      <c r="V2201" s="63"/>
      <c r="W2201" s="63">
        <f>IF(Copyright!C$12=1,IF(BW2201&gt;0,BW2201-T2201-V2201-SUM(X2201:AL2201)-SUM(AN2201:AQ2201),SUM(BX2201:CB2201)),SUM(BX2201:CB2201))</f>
        <v>0</v>
      </c>
      <c r="X2201" s="63"/>
      <c r="Y2201" s="63"/>
      <c r="Z2201" s="63"/>
      <c r="AA2201" s="63"/>
      <c r="AB2201" s="63"/>
      <c r="AC2201" s="63"/>
      <c r="AD2201" s="63"/>
      <c r="AE2201" s="63"/>
      <c r="AF2201" s="63"/>
      <c r="AG2201" s="63"/>
      <c r="AH2201" s="63"/>
      <c r="AI2201" s="8">
        <v>0</v>
      </c>
      <c r="AJ2201" s="63">
        <v>0</v>
      </c>
      <c r="AK2201" s="63"/>
      <c r="AL2201" s="63"/>
      <c r="AM2201" s="63">
        <v>118</v>
      </c>
      <c r="AN2201" s="63"/>
      <c r="AO2201" s="63"/>
      <c r="AP2201" s="63"/>
      <c r="AQ2201" s="63"/>
      <c r="AS2201" s="5">
        <f>IF(Q2201&gt;0,RANK(Q2201,(N2201:P2201,Q2201:AE2201)),0)</f>
        <v>3</v>
      </c>
      <c r="AT2201" s="5">
        <f>IF(R2201&gt;0,RANK(R2201,(N2201:P2201,Q2201:AE2201)),0)</f>
        <v>4</v>
      </c>
      <c r="AU2201" s="5">
        <f>IF(T2201&gt;0,RANK(T2201,(N2201:P2201,Q2201:AE2201)),0)</f>
        <v>0</v>
      </c>
      <c r="AV2201" s="5">
        <f>IF(S2201&gt;0,RANK(S2201,(N2201:P2201,Q2201:AE2201)),0)</f>
        <v>5</v>
      </c>
      <c r="AW2201" s="2">
        <f t="shared" si="897"/>
        <v>1.2508906658221835E-2</v>
      </c>
      <c r="AX2201" s="2">
        <f t="shared" si="898"/>
        <v>5.3835800807537013E-3</v>
      </c>
      <c r="AY2201" s="2">
        <f t="shared" si="899"/>
        <v>0</v>
      </c>
      <c r="AZ2201" s="2">
        <f t="shared" si="900"/>
        <v>2.7313751880294512E-3</v>
      </c>
      <c r="BB2201" t="s">
        <v>2349</v>
      </c>
      <c r="BC2201" t="s">
        <v>1003</v>
      </c>
      <c r="BD2201">
        <v>4</v>
      </c>
      <c r="BF2201" s="111">
        <v>39</v>
      </c>
      <c r="BG2201" s="113">
        <v>147</v>
      </c>
      <c r="BH2201" s="117">
        <f t="shared" si="880"/>
        <v>39147</v>
      </c>
      <c r="BJ2201" s="5" t="s">
        <v>3185</v>
      </c>
      <c r="BN2201" s="63"/>
      <c r="BW2201" s="63">
        <v>81</v>
      </c>
      <c r="BY2201" s="63">
        <v>0</v>
      </c>
      <c r="BZ2201" s="8">
        <v>0</v>
      </c>
    </row>
    <row r="2202" spans="1:78" hidden="1" outlineLevel="1">
      <c r="A2202" t="s">
        <v>23</v>
      </c>
      <c r="B2202" t="s">
        <v>1003</v>
      </c>
      <c r="C2202" s="1">
        <f t="shared" si="892"/>
        <v>23866</v>
      </c>
      <c r="D2202" s="5">
        <f>IF(N2202&gt;0, RANK(N2202,(N2202:P2202,Q2202:AE2202)),0)</f>
        <v>2</v>
      </c>
      <c r="E2202" s="5">
        <f>IF(O2202&gt;0,RANK(O2202,(N2202:P2202,Q2202:AE2202)),0)</f>
        <v>1</v>
      </c>
      <c r="F2202" s="5">
        <f>IF(P2202&gt;0,RANK(P2202,(N2202:P2202,Q2202:AE2202)),0)</f>
        <v>0</v>
      </c>
      <c r="G2202" s="131">
        <f t="shared" si="890"/>
        <v>10799</v>
      </c>
      <c r="H2202" s="136">
        <f t="shared" si="891"/>
        <v>0.45248470627671161</v>
      </c>
      <c r="I2202" s="2"/>
      <c r="J2202" s="2">
        <f t="shared" si="893"/>
        <v>0.2657755803234727</v>
      </c>
      <c r="K2202" s="2">
        <f t="shared" si="894"/>
        <v>0.71826028660018437</v>
      </c>
      <c r="L2202" s="2">
        <f t="shared" si="895"/>
        <v>0</v>
      </c>
      <c r="M2202" s="2">
        <f t="shared" si="896"/>
        <v>1.5964133076342923E-2</v>
      </c>
      <c r="N2202" s="63">
        <v>6343</v>
      </c>
      <c r="O2202" s="63">
        <v>17142</v>
      </c>
      <c r="P2202" s="63"/>
      <c r="Q2202" s="63">
        <v>178</v>
      </c>
      <c r="R2202" s="63">
        <v>75</v>
      </c>
      <c r="S2202" s="63">
        <v>38</v>
      </c>
      <c r="T2202" s="63"/>
      <c r="U2202" s="63">
        <v>15</v>
      </c>
      <c r="V2202" s="63"/>
      <c r="W2202" s="63">
        <f>IF(Copyright!C$12=1,IF(BW2202&gt;0,BW2202-T2202-V2202-SUM(X2202:AL2202)-SUM(AN2202:AQ2202),SUM(BX2202:CB2202)),SUM(BX2202:CB2202))</f>
        <v>0</v>
      </c>
      <c r="X2202" s="63"/>
      <c r="Y2202" s="63"/>
      <c r="Z2202" s="63"/>
      <c r="AA2202" s="63"/>
      <c r="AB2202" s="63"/>
      <c r="AC2202" s="63"/>
      <c r="AD2202" s="63"/>
      <c r="AE2202" s="63"/>
      <c r="AF2202" s="63"/>
      <c r="AG2202" s="63"/>
      <c r="AH2202" s="63"/>
      <c r="AI2202" s="8">
        <v>0</v>
      </c>
      <c r="AJ2202" s="63">
        <v>1</v>
      </c>
      <c r="AK2202" s="63"/>
      <c r="AL2202" s="63"/>
      <c r="AM2202" s="63">
        <v>74</v>
      </c>
      <c r="AN2202" s="63"/>
      <c r="AO2202" s="63"/>
      <c r="AP2202" s="63"/>
      <c r="AQ2202" s="63"/>
      <c r="AS2202" s="5">
        <f>IF(Q2202&gt;0,RANK(Q2202,(N2202:P2202,Q2202:AE2202)),0)</f>
        <v>3</v>
      </c>
      <c r="AT2202" s="5">
        <f>IF(R2202&gt;0,RANK(R2202,(N2202:P2202,Q2202:AE2202)),0)</f>
        <v>4</v>
      </c>
      <c r="AU2202" s="5">
        <f>IF(T2202&gt;0,RANK(T2202,(N2202:P2202,Q2202:AE2202)),0)</f>
        <v>0</v>
      </c>
      <c r="AV2202" s="5">
        <f>IF(S2202&gt;0,RANK(S2202,(N2202:P2202,Q2202:AE2202)),0)</f>
        <v>5</v>
      </c>
      <c r="AW2202" s="2">
        <f t="shared" si="897"/>
        <v>7.4583088913098127E-3</v>
      </c>
      <c r="AX2202" s="2">
        <f t="shared" si="898"/>
        <v>3.142545881169865E-3</v>
      </c>
      <c r="AY2202" s="2">
        <f t="shared" si="899"/>
        <v>0</v>
      </c>
      <c r="AZ2202" s="2">
        <f t="shared" si="900"/>
        <v>1.5922232464593983E-3</v>
      </c>
      <c r="BB2202" t="s">
        <v>23</v>
      </c>
      <c r="BC2202" t="s">
        <v>1003</v>
      </c>
      <c r="BD2202">
        <v>4</v>
      </c>
      <c r="BF2202" s="111">
        <v>39</v>
      </c>
      <c r="BG2202" s="113">
        <v>149</v>
      </c>
      <c r="BH2202" s="117">
        <f t="shared" si="880"/>
        <v>39149</v>
      </c>
      <c r="BJ2202" s="5" t="s">
        <v>3185</v>
      </c>
      <c r="BN2202" s="63"/>
      <c r="BW2202" s="63">
        <v>38</v>
      </c>
      <c r="BY2202" s="63">
        <v>0</v>
      </c>
      <c r="BZ2202" s="8">
        <v>0</v>
      </c>
    </row>
    <row r="2203" spans="1:78" hidden="1" outlineLevel="1">
      <c r="A2203" t="s">
        <v>610</v>
      </c>
      <c r="B2203" t="s">
        <v>1003</v>
      </c>
      <c r="C2203" s="1">
        <f t="shared" si="892"/>
        <v>181477</v>
      </c>
      <c r="D2203" s="5">
        <f>IF(N2203&gt;0, RANK(N2203,(N2203:P2203,Q2203:AE2203)),0)</f>
        <v>1</v>
      </c>
      <c r="E2203" s="5">
        <f>IF(O2203&gt;0,RANK(O2203,(N2203:P2203,Q2203:AE2203)),0)</f>
        <v>2</v>
      </c>
      <c r="F2203" s="5">
        <f>IF(P2203&gt;0,RANK(P2203,(N2203:P2203,Q2203:AE2203)),0)</f>
        <v>0</v>
      </c>
      <c r="G2203" s="131">
        <f t="shared" si="890"/>
        <v>851</v>
      </c>
      <c r="H2203" s="136">
        <f t="shared" si="891"/>
        <v>4.6892994704563111E-3</v>
      </c>
      <c r="I2203" s="2"/>
      <c r="J2203" s="2">
        <f t="shared" si="893"/>
        <v>0.49280074058971662</v>
      </c>
      <c r="K2203" s="2">
        <f t="shared" si="894"/>
        <v>0.4881114411192603</v>
      </c>
      <c r="L2203" s="2">
        <f t="shared" si="895"/>
        <v>0</v>
      </c>
      <c r="M2203" s="2">
        <f t="shared" si="896"/>
        <v>1.9087818291023129E-2</v>
      </c>
      <c r="N2203" s="63">
        <v>89432</v>
      </c>
      <c r="O2203" s="63">
        <v>88581</v>
      </c>
      <c r="P2203" s="63"/>
      <c r="Q2203" s="63">
        <v>1588</v>
      </c>
      <c r="R2203" s="63">
        <v>732</v>
      </c>
      <c r="S2203" s="63">
        <v>371</v>
      </c>
      <c r="T2203" s="63"/>
      <c r="U2203" s="63">
        <v>178</v>
      </c>
      <c r="V2203" s="63"/>
      <c r="W2203" s="63">
        <f>IF(Copyright!C$12=1,IF(BW2203&gt;0,BW2203-T2203-V2203-SUM(X2203:AL2203)-SUM(AN2203:AQ2203),SUM(BX2203:CB2203)),SUM(BX2203:CB2203))</f>
        <v>2</v>
      </c>
      <c r="X2203" s="63"/>
      <c r="Y2203" s="63"/>
      <c r="Z2203" s="63"/>
      <c r="AA2203" s="63"/>
      <c r="AB2203" s="63"/>
      <c r="AC2203" s="63"/>
      <c r="AD2203" s="63"/>
      <c r="AE2203" s="63"/>
      <c r="AF2203" s="63"/>
      <c r="AG2203" s="63"/>
      <c r="AH2203" s="63"/>
      <c r="AI2203" s="8">
        <v>0</v>
      </c>
      <c r="AJ2203" s="63">
        <v>1</v>
      </c>
      <c r="AK2203" s="63"/>
      <c r="AL2203" s="63"/>
      <c r="AM2203" s="63">
        <v>592</v>
      </c>
      <c r="AN2203" s="63"/>
      <c r="AO2203" s="63"/>
      <c r="AP2203" s="63"/>
      <c r="AQ2203" s="63"/>
      <c r="AS2203" s="5">
        <f>IF(Q2203&gt;0,RANK(Q2203,(N2203:P2203,Q2203:AE2203)),0)</f>
        <v>3</v>
      </c>
      <c r="AT2203" s="5">
        <f>IF(R2203&gt;0,RANK(R2203,(N2203:P2203,Q2203:AE2203)),0)</f>
        <v>4</v>
      </c>
      <c r="AU2203" s="5">
        <f>IF(T2203&gt;0,RANK(T2203,(N2203:P2203,Q2203:AE2203)),0)</f>
        <v>0</v>
      </c>
      <c r="AV2203" s="5">
        <f>IF(S2203&gt;0,RANK(S2203,(N2203:P2203,Q2203:AE2203)),0)</f>
        <v>5</v>
      </c>
      <c r="AW2203" s="2">
        <f t="shared" si="897"/>
        <v>8.7504201634366896E-3</v>
      </c>
      <c r="AX2203" s="2">
        <f t="shared" si="898"/>
        <v>4.0335689922138896E-3</v>
      </c>
      <c r="AY2203" s="2">
        <f t="shared" si="899"/>
        <v>0</v>
      </c>
      <c r="AZ2203" s="2">
        <f t="shared" si="900"/>
        <v>2.0443361968734328E-3</v>
      </c>
      <c r="BB2203" t="s">
        <v>610</v>
      </c>
      <c r="BC2203" t="s">
        <v>1003</v>
      </c>
      <c r="BF2203" s="111">
        <v>39</v>
      </c>
      <c r="BG2203" s="113">
        <v>151</v>
      </c>
      <c r="BH2203" s="117">
        <f t="shared" si="880"/>
        <v>39151</v>
      </c>
      <c r="BJ2203" s="5" t="s">
        <v>3185</v>
      </c>
      <c r="BN2203" s="63"/>
      <c r="BW2203" s="63">
        <v>272</v>
      </c>
      <c r="BY2203" s="63">
        <v>0</v>
      </c>
      <c r="BZ2203" s="8">
        <v>2</v>
      </c>
    </row>
    <row r="2204" spans="1:78" hidden="1" outlineLevel="1">
      <c r="A2204" t="s">
        <v>2945</v>
      </c>
      <c r="B2204" t="s">
        <v>1003</v>
      </c>
      <c r="C2204" s="1">
        <f t="shared" si="892"/>
        <v>267709</v>
      </c>
      <c r="D2204" s="5">
        <f>IF(N2204&gt;0, RANK(N2204,(N2204:P2204,Q2204:AE2204)),0)</f>
        <v>1</v>
      </c>
      <c r="E2204" s="5">
        <f>IF(O2204&gt;0,RANK(O2204,(N2204:P2204,Q2204:AE2204)),0)</f>
        <v>2</v>
      </c>
      <c r="F2204" s="5">
        <f>IF(P2204&gt;0,RANK(P2204,(N2204:P2204,Q2204:AE2204)),0)</f>
        <v>0</v>
      </c>
      <c r="G2204" s="131">
        <f t="shared" si="890"/>
        <v>42040</v>
      </c>
      <c r="H2204" s="136">
        <f t="shared" si="891"/>
        <v>0.15703618481261369</v>
      </c>
      <c r="I2204" s="2"/>
      <c r="J2204" s="2">
        <f t="shared" si="893"/>
        <v>0.57166923786648938</v>
      </c>
      <c r="K2204" s="2">
        <f t="shared" si="894"/>
        <v>0.41463305305387566</v>
      </c>
      <c r="L2204" s="2">
        <f t="shared" si="895"/>
        <v>0</v>
      </c>
      <c r="M2204" s="2">
        <f t="shared" si="896"/>
        <v>1.3697709079634968E-2</v>
      </c>
      <c r="N2204" s="63">
        <v>153041</v>
      </c>
      <c r="O2204" s="63">
        <v>111001</v>
      </c>
      <c r="P2204" s="63"/>
      <c r="Q2204" s="63">
        <v>2059</v>
      </c>
      <c r="R2204" s="63">
        <v>764</v>
      </c>
      <c r="S2204" s="63">
        <v>310</v>
      </c>
      <c r="T2204" s="63"/>
      <c r="U2204" s="63">
        <v>76</v>
      </c>
      <c r="V2204" s="63"/>
      <c r="W2204" s="63">
        <f>IF(Copyright!C$12=1,IF(BW2204&gt;0,BW2204-T2204-V2204-SUM(X2204:AL2204)-SUM(AN2204:AQ2204),SUM(BX2204:CB2204)),SUM(BX2204:CB2204))</f>
        <v>0</v>
      </c>
      <c r="X2204" s="63"/>
      <c r="Y2204" s="63"/>
      <c r="Z2204" s="63"/>
      <c r="AA2204" s="63"/>
      <c r="AB2204" s="63"/>
      <c r="AC2204" s="63"/>
      <c r="AD2204" s="63"/>
      <c r="AE2204" s="63"/>
      <c r="AF2204" s="63"/>
      <c r="AG2204" s="63"/>
      <c r="AH2204" s="63"/>
      <c r="AI2204" s="8">
        <v>0</v>
      </c>
      <c r="AJ2204" s="63">
        <v>0</v>
      </c>
      <c r="AK2204" s="63"/>
      <c r="AL2204" s="63"/>
      <c r="AM2204" s="63">
        <v>458</v>
      </c>
      <c r="AN2204" s="63"/>
      <c r="AO2204" s="63"/>
      <c r="AP2204" s="63"/>
      <c r="AQ2204" s="63"/>
      <c r="AS2204" s="5">
        <f>IF(Q2204&gt;0,RANK(Q2204,(N2204:P2204,Q2204:AE2204)),0)</f>
        <v>3</v>
      </c>
      <c r="AT2204" s="5">
        <f>IF(R2204&gt;0,RANK(R2204,(N2204:P2204,Q2204:AE2204)),0)</f>
        <v>4</v>
      </c>
      <c r="AU2204" s="5">
        <f>IF(T2204&gt;0,RANK(T2204,(N2204:P2204,Q2204:AE2204)),0)</f>
        <v>0</v>
      </c>
      <c r="AV2204" s="5">
        <f>IF(S2204&gt;0,RANK(S2204,(N2204:P2204,Q2204:AE2204)),0)</f>
        <v>5</v>
      </c>
      <c r="AW2204" s="2">
        <f t="shared" si="897"/>
        <v>7.6911870725302478E-3</v>
      </c>
      <c r="AX2204" s="2">
        <f t="shared" si="898"/>
        <v>2.8538450332263763E-3</v>
      </c>
      <c r="AY2204" s="2">
        <f t="shared" si="899"/>
        <v>0</v>
      </c>
      <c r="AZ2204" s="2">
        <f t="shared" si="900"/>
        <v>1.1579737700264092E-3</v>
      </c>
      <c r="BB2204" t="s">
        <v>2945</v>
      </c>
      <c r="BC2204" t="s">
        <v>1003</v>
      </c>
      <c r="BF2204" s="111">
        <v>39</v>
      </c>
      <c r="BG2204" s="113">
        <v>153</v>
      </c>
      <c r="BH2204" s="117">
        <f t="shared" si="880"/>
        <v>39153</v>
      </c>
      <c r="BJ2204" s="5" t="s">
        <v>3185</v>
      </c>
      <c r="BN2204" s="63"/>
      <c r="BW2204" s="63">
        <v>649</v>
      </c>
      <c r="BY2204" s="63">
        <v>0</v>
      </c>
      <c r="BZ2204" s="8">
        <v>0</v>
      </c>
    </row>
    <row r="2205" spans="1:78" hidden="1" outlineLevel="1">
      <c r="A2205" t="s">
        <v>157</v>
      </c>
      <c r="B2205" t="s">
        <v>1003</v>
      </c>
      <c r="C2205" s="1">
        <f t="shared" si="892"/>
        <v>101719</v>
      </c>
      <c r="D2205" s="5">
        <f>IF(N2205&gt;0, RANK(N2205,(N2205:P2205,Q2205:AE2205)),0)</f>
        <v>1</v>
      </c>
      <c r="E2205" s="5">
        <f>IF(O2205&gt;0,RANK(O2205,(N2205:P2205,Q2205:AE2205)),0)</f>
        <v>2</v>
      </c>
      <c r="F2205" s="5">
        <f>IF(P2205&gt;0,RANK(P2205,(N2205:P2205,Q2205:AE2205)),0)</f>
        <v>0</v>
      </c>
      <c r="G2205" s="131">
        <f t="shared" si="890"/>
        <v>23393</v>
      </c>
      <c r="H2205" s="136">
        <f t="shared" si="891"/>
        <v>0.22997670051809396</v>
      </c>
      <c r="I2205" s="2"/>
      <c r="J2205" s="2">
        <f t="shared" si="893"/>
        <v>0.60629774181814611</v>
      </c>
      <c r="K2205" s="2">
        <f t="shared" si="894"/>
        <v>0.37632104130005212</v>
      </c>
      <c r="L2205" s="2">
        <f t="shared" si="895"/>
        <v>0</v>
      </c>
      <c r="M2205" s="2">
        <f t="shared" si="896"/>
        <v>1.7381216881801775E-2</v>
      </c>
      <c r="N2205" s="63">
        <v>61672</v>
      </c>
      <c r="O2205" s="63">
        <v>38279</v>
      </c>
      <c r="P2205" s="63"/>
      <c r="Q2205" s="63">
        <v>739</v>
      </c>
      <c r="R2205" s="63">
        <v>432</v>
      </c>
      <c r="S2205" s="63">
        <v>177</v>
      </c>
      <c r="T2205" s="63"/>
      <c r="U2205" s="63">
        <v>83</v>
      </c>
      <c r="V2205" s="63"/>
      <c r="W2205" s="63">
        <f>IF(Copyright!C$12=1,IF(BW2205&gt;0,BW2205-T2205-V2205-SUM(X2205:AL2205)-SUM(AN2205:AQ2205),SUM(BX2205:CB2205)),SUM(BX2205:CB2205))</f>
        <v>0</v>
      </c>
      <c r="X2205" s="63"/>
      <c r="Y2205" s="63"/>
      <c r="Z2205" s="63"/>
      <c r="AA2205" s="63"/>
      <c r="AB2205" s="63"/>
      <c r="AC2205" s="63"/>
      <c r="AD2205" s="63"/>
      <c r="AE2205" s="63"/>
      <c r="AF2205" s="63"/>
      <c r="AG2205" s="63"/>
      <c r="AH2205" s="63"/>
      <c r="AI2205" s="8">
        <v>1</v>
      </c>
      <c r="AJ2205" s="63">
        <v>0</v>
      </c>
      <c r="AK2205" s="63"/>
      <c r="AL2205" s="63"/>
      <c r="AM2205" s="63">
        <v>336</v>
      </c>
      <c r="AN2205" s="63"/>
      <c r="AO2205" s="63"/>
      <c r="AP2205" s="63"/>
      <c r="AQ2205" s="63"/>
      <c r="AS2205" s="5">
        <f>IF(Q2205&gt;0,RANK(Q2205,(N2205:P2205,Q2205:AE2205)),0)</f>
        <v>3</v>
      </c>
      <c r="AT2205" s="5">
        <f>IF(R2205&gt;0,RANK(R2205,(N2205:P2205,Q2205:AE2205)),0)</f>
        <v>4</v>
      </c>
      <c r="AU2205" s="5">
        <f>IF(T2205&gt;0,RANK(T2205,(N2205:P2205,Q2205:AE2205)),0)</f>
        <v>0</v>
      </c>
      <c r="AV2205" s="5">
        <f>IF(S2205&gt;0,RANK(S2205,(N2205:P2205,Q2205:AE2205)),0)</f>
        <v>5</v>
      </c>
      <c r="AW2205" s="2">
        <f t="shared" si="897"/>
        <v>7.2651127124725963E-3</v>
      </c>
      <c r="AX2205" s="2">
        <f t="shared" si="898"/>
        <v>4.2469941702140213E-3</v>
      </c>
      <c r="AY2205" s="2">
        <f t="shared" si="899"/>
        <v>0</v>
      </c>
      <c r="AZ2205" s="2">
        <f t="shared" si="900"/>
        <v>1.7400878891849114E-3</v>
      </c>
      <c r="BB2205" t="s">
        <v>157</v>
      </c>
      <c r="BC2205" t="s">
        <v>1003</v>
      </c>
      <c r="BF2205" s="111">
        <v>39</v>
      </c>
      <c r="BG2205" s="113">
        <v>155</v>
      </c>
      <c r="BH2205" s="117">
        <f t="shared" si="880"/>
        <v>39155</v>
      </c>
      <c r="BJ2205" s="5" t="s">
        <v>3185</v>
      </c>
      <c r="BN2205" s="63"/>
      <c r="BW2205" s="63">
        <v>245</v>
      </c>
      <c r="BY2205" s="63">
        <v>0</v>
      </c>
      <c r="BZ2205" s="8">
        <v>0</v>
      </c>
    </row>
    <row r="2206" spans="1:78" hidden="1" outlineLevel="1">
      <c r="A2206" t="s">
        <v>1318</v>
      </c>
      <c r="B2206" t="s">
        <v>1003</v>
      </c>
      <c r="C2206" s="1">
        <f t="shared" si="892"/>
        <v>41613</v>
      </c>
      <c r="D2206" s="5">
        <f>IF(N2206&gt;0, RANK(N2206,(N2206:P2206,Q2206:AE2206)),0)</f>
        <v>2</v>
      </c>
      <c r="E2206" s="5">
        <f>IF(O2206&gt;0,RANK(O2206,(N2206:P2206,Q2206:AE2206)),0)</f>
        <v>1</v>
      </c>
      <c r="F2206" s="5">
        <f>IF(P2206&gt;0,RANK(P2206,(N2206:P2206,Q2206:AE2206)),0)</f>
        <v>0</v>
      </c>
      <c r="G2206" s="131">
        <f t="shared" si="890"/>
        <v>3835</v>
      </c>
      <c r="H2206" s="136">
        <f t="shared" si="891"/>
        <v>9.215870040612309E-2</v>
      </c>
      <c r="I2206" s="2"/>
      <c r="J2206" s="2">
        <f t="shared" si="893"/>
        <v>0.44233773099752483</v>
      </c>
      <c r="K2206" s="2">
        <f t="shared" si="894"/>
        <v>0.53449643140364789</v>
      </c>
      <c r="L2206" s="2">
        <f t="shared" si="895"/>
        <v>0</v>
      </c>
      <c r="M2206" s="2">
        <f t="shared" si="896"/>
        <v>2.3165837598827288E-2</v>
      </c>
      <c r="N2206" s="63">
        <v>18407</v>
      </c>
      <c r="O2206" s="63">
        <v>22242</v>
      </c>
      <c r="P2206" s="63"/>
      <c r="Q2206" s="63">
        <v>435</v>
      </c>
      <c r="R2206" s="63">
        <v>175</v>
      </c>
      <c r="S2206" s="63">
        <v>114</v>
      </c>
      <c r="T2206" s="63"/>
      <c r="U2206" s="63">
        <v>51</v>
      </c>
      <c r="V2206" s="63"/>
      <c r="W2206" s="63">
        <f>IF(Copyright!C$12=1,IF(BW2206&gt;0,BW2206-T2206-V2206-SUM(X2206:AL2206)-SUM(AN2206:AQ2206),SUM(BX2206:CB2206)),SUM(BX2206:CB2206))</f>
        <v>0</v>
      </c>
      <c r="X2206" s="63"/>
      <c r="Y2206" s="63"/>
      <c r="Z2206" s="63"/>
      <c r="AA2206" s="63"/>
      <c r="AB2206" s="63"/>
      <c r="AC2206" s="63"/>
      <c r="AD2206" s="63"/>
      <c r="AE2206" s="63"/>
      <c r="AF2206" s="63"/>
      <c r="AG2206" s="63"/>
      <c r="AH2206" s="63"/>
      <c r="AI2206" s="8">
        <v>0</v>
      </c>
      <c r="AJ2206" s="63">
        <v>0</v>
      </c>
      <c r="AK2206" s="63"/>
      <c r="AL2206" s="63"/>
      <c r="AM2206" s="63">
        <v>189</v>
      </c>
      <c r="AN2206" s="63"/>
      <c r="AO2206" s="63"/>
      <c r="AP2206" s="63"/>
      <c r="AQ2206" s="63"/>
      <c r="AS2206" s="5">
        <f>IF(Q2206&gt;0,RANK(Q2206,(N2206:P2206,Q2206:AE2206)),0)</f>
        <v>3</v>
      </c>
      <c r="AT2206" s="5">
        <f>IF(R2206&gt;0,RANK(R2206,(N2206:P2206,Q2206:AE2206)),0)</f>
        <v>4</v>
      </c>
      <c r="AU2206" s="5">
        <f>IF(T2206&gt;0,RANK(T2206,(N2206:P2206,Q2206:AE2206)),0)</f>
        <v>0</v>
      </c>
      <c r="AV2206" s="5">
        <f>IF(S2206&gt;0,RANK(S2206,(N2206:P2206,Q2206:AE2206)),0)</f>
        <v>5</v>
      </c>
      <c r="AW2206" s="2">
        <f t="shared" si="897"/>
        <v>1.0453464061711484E-2</v>
      </c>
      <c r="AX2206" s="2">
        <f t="shared" si="898"/>
        <v>4.2054165765505972E-3</v>
      </c>
      <c r="AY2206" s="2">
        <f t="shared" si="899"/>
        <v>0</v>
      </c>
      <c r="AZ2206" s="2">
        <f t="shared" si="900"/>
        <v>2.7395285127243892E-3</v>
      </c>
      <c r="BB2206" t="s">
        <v>1318</v>
      </c>
      <c r="BC2206" t="s">
        <v>1003</v>
      </c>
      <c r="BF2206" s="111">
        <v>39</v>
      </c>
      <c r="BG2206" s="113">
        <v>157</v>
      </c>
      <c r="BH2206" s="117">
        <f t="shared" si="880"/>
        <v>39157</v>
      </c>
      <c r="BJ2206" s="5" t="s">
        <v>3185</v>
      </c>
      <c r="BN2206" s="63"/>
      <c r="BW2206" s="63">
        <v>80</v>
      </c>
      <c r="BY2206" s="63">
        <v>0</v>
      </c>
      <c r="BZ2206" s="8">
        <v>0</v>
      </c>
    </row>
    <row r="2207" spans="1:78" hidden="1" outlineLevel="1">
      <c r="A2207" t="s">
        <v>1521</v>
      </c>
      <c r="B2207" t="s">
        <v>1003</v>
      </c>
      <c r="C2207" s="1">
        <f t="shared" si="892"/>
        <v>25567</v>
      </c>
      <c r="D2207" s="5">
        <f>IF(N2207&gt;0, RANK(N2207,(N2207:P2207,Q2207:AE2207)),0)</f>
        <v>2</v>
      </c>
      <c r="E2207" s="5">
        <f>IF(O2207&gt;0,RANK(O2207,(N2207:P2207,Q2207:AE2207)),0)</f>
        <v>1</v>
      </c>
      <c r="F2207" s="5">
        <f>IF(P2207&gt;0,RANK(P2207,(N2207:P2207,Q2207:AE2207)),0)</f>
        <v>0</v>
      </c>
      <c r="G2207" s="131">
        <f t="shared" si="890"/>
        <v>7484</v>
      </c>
      <c r="H2207" s="136">
        <f t="shared" si="891"/>
        <v>0.29272108577463135</v>
      </c>
      <c r="I2207" s="2"/>
      <c r="J2207" s="2">
        <f t="shared" si="893"/>
        <v>0.34438925176985957</v>
      </c>
      <c r="K2207" s="2">
        <f t="shared" si="894"/>
        <v>0.63711033754449098</v>
      </c>
      <c r="L2207" s="2">
        <f t="shared" si="895"/>
        <v>0</v>
      </c>
      <c r="M2207" s="2">
        <f t="shared" si="896"/>
        <v>1.8500410685649449E-2</v>
      </c>
      <c r="N2207" s="63">
        <v>8805</v>
      </c>
      <c r="O2207" s="63">
        <v>16289</v>
      </c>
      <c r="P2207" s="63"/>
      <c r="Q2207" s="63">
        <v>280</v>
      </c>
      <c r="R2207" s="63">
        <v>83</v>
      </c>
      <c r="S2207" s="63">
        <v>51</v>
      </c>
      <c r="T2207" s="63"/>
      <c r="U2207" s="63">
        <v>6</v>
      </c>
      <c r="V2207" s="63"/>
      <c r="W2207" s="63">
        <f>IF(Copyright!C$12=1,IF(BW2207&gt;0,BW2207-T2207-V2207-SUM(X2207:AL2207)-SUM(AN2207:AQ2207),SUM(BX2207:CB2207)),SUM(BX2207:CB2207))</f>
        <v>0</v>
      </c>
      <c r="X2207" s="63"/>
      <c r="Y2207" s="63"/>
      <c r="Z2207" s="63"/>
      <c r="AA2207" s="63"/>
      <c r="AB2207" s="63"/>
      <c r="AC2207" s="63"/>
      <c r="AD2207" s="63"/>
      <c r="AE2207" s="63"/>
      <c r="AF2207" s="63"/>
      <c r="AG2207" s="63"/>
      <c r="AH2207" s="63"/>
      <c r="AI2207" s="8">
        <v>0</v>
      </c>
      <c r="AJ2207" s="63">
        <v>0</v>
      </c>
      <c r="AK2207" s="63"/>
      <c r="AL2207" s="63"/>
      <c r="AM2207" s="63">
        <v>53</v>
      </c>
      <c r="AN2207" s="63"/>
      <c r="AO2207" s="63"/>
      <c r="AP2207" s="63"/>
      <c r="AQ2207" s="63"/>
      <c r="AS2207" s="5">
        <f>IF(Q2207&gt;0,RANK(Q2207,(N2207:P2207,Q2207:AE2207)),0)</f>
        <v>3</v>
      </c>
      <c r="AT2207" s="5">
        <f>IF(R2207&gt;0,RANK(R2207,(N2207:P2207,Q2207:AE2207)),0)</f>
        <v>4</v>
      </c>
      <c r="AU2207" s="5">
        <f>IF(T2207&gt;0,RANK(T2207,(N2207:P2207,Q2207:AE2207)),0)</f>
        <v>0</v>
      </c>
      <c r="AV2207" s="5">
        <f>IF(S2207&gt;0,RANK(S2207,(N2207:P2207,Q2207:AE2207)),0)</f>
        <v>5</v>
      </c>
      <c r="AW2207" s="2">
        <f t="shared" si="897"/>
        <v>1.0951617319200533E-2</v>
      </c>
      <c r="AX2207" s="2">
        <f t="shared" si="898"/>
        <v>3.2463722767630148E-3</v>
      </c>
      <c r="AY2207" s="2">
        <f t="shared" si="899"/>
        <v>0</v>
      </c>
      <c r="AZ2207" s="2">
        <f t="shared" si="900"/>
        <v>1.9947588688543827E-3</v>
      </c>
      <c r="BB2207" t="s">
        <v>1521</v>
      </c>
      <c r="BC2207" t="s">
        <v>1003</v>
      </c>
      <c r="BD2207">
        <v>4</v>
      </c>
      <c r="BF2207" s="111">
        <v>39</v>
      </c>
      <c r="BG2207" s="113">
        <v>159</v>
      </c>
      <c r="BH2207" s="117">
        <f t="shared" si="880"/>
        <v>39159</v>
      </c>
      <c r="BJ2207" s="5" t="s">
        <v>3185</v>
      </c>
      <c r="BN2207" s="63"/>
      <c r="BW2207" s="63">
        <v>56</v>
      </c>
      <c r="BY2207" s="63">
        <v>0</v>
      </c>
      <c r="BZ2207" s="8">
        <v>0</v>
      </c>
    </row>
    <row r="2208" spans="1:78" hidden="1" outlineLevel="1">
      <c r="A2208" t="s">
        <v>1508</v>
      </c>
      <c r="B2208" t="s">
        <v>1003</v>
      </c>
      <c r="C2208" s="1">
        <f t="shared" si="892"/>
        <v>13866</v>
      </c>
      <c r="D2208" s="5">
        <f>IF(N2208&gt;0, RANK(N2208,(N2208:P2208,Q2208:AE2208)),0)</f>
        <v>2</v>
      </c>
      <c r="E2208" s="5">
        <f>IF(O2208&gt;0,RANK(O2208,(N2208:P2208,Q2208:AE2208)),0)</f>
        <v>1</v>
      </c>
      <c r="F2208" s="5">
        <f>IF(P2208&gt;0,RANK(P2208,(N2208:P2208,Q2208:AE2208)),0)</f>
        <v>0</v>
      </c>
      <c r="G2208" s="131">
        <f t="shared" si="890"/>
        <v>5556</v>
      </c>
      <c r="H2208" s="136">
        <f t="shared" si="891"/>
        <v>0.4006923409779316</v>
      </c>
      <c r="I2208" s="2"/>
      <c r="J2208" s="2">
        <f t="shared" si="893"/>
        <v>0.29056685417568151</v>
      </c>
      <c r="K2208" s="2">
        <f t="shared" si="894"/>
        <v>0.69125919515361312</v>
      </c>
      <c r="L2208" s="2">
        <f t="shared" si="895"/>
        <v>0</v>
      </c>
      <c r="M2208" s="2">
        <f t="shared" si="896"/>
        <v>1.8173950670705374E-2</v>
      </c>
      <c r="N2208" s="63">
        <v>4029</v>
      </c>
      <c r="O2208" s="63">
        <v>9585</v>
      </c>
      <c r="P2208" s="63"/>
      <c r="Q2208" s="63">
        <v>95</v>
      </c>
      <c r="R2208" s="63">
        <v>65</v>
      </c>
      <c r="S2208" s="63">
        <v>24</v>
      </c>
      <c r="T2208" s="63"/>
      <c r="U2208" s="63">
        <v>23</v>
      </c>
      <c r="V2208" s="63"/>
      <c r="W2208" s="63">
        <f>IF(Copyright!C$12=1,IF(BW2208&gt;0,BW2208-T2208-V2208-SUM(X2208:AL2208)-SUM(AN2208:AQ2208),SUM(BX2208:CB2208)),SUM(BX2208:CB2208))</f>
        <v>0</v>
      </c>
      <c r="X2208" s="63"/>
      <c r="Y2208" s="63"/>
      <c r="Z2208" s="63"/>
      <c r="AA2208" s="63"/>
      <c r="AB2208" s="63"/>
      <c r="AC2208" s="63"/>
      <c r="AD2208" s="63"/>
      <c r="AE2208" s="63"/>
      <c r="AF2208" s="63"/>
      <c r="AG2208" s="63"/>
      <c r="AH2208" s="63"/>
      <c r="AI2208" s="8">
        <v>0</v>
      </c>
      <c r="AJ2208" s="63">
        <v>0</v>
      </c>
      <c r="AK2208" s="63"/>
      <c r="AL2208" s="63"/>
      <c r="AM2208" s="63">
        <v>45</v>
      </c>
      <c r="AN2208" s="63"/>
      <c r="AO2208" s="63"/>
      <c r="AP2208" s="63"/>
      <c r="AQ2208" s="63"/>
      <c r="AS2208" s="5">
        <f>IF(Q2208&gt;0,RANK(Q2208,(N2208:P2208,Q2208:AE2208)),0)</f>
        <v>3</v>
      </c>
      <c r="AT2208" s="5">
        <f>IF(R2208&gt;0,RANK(R2208,(N2208:P2208,Q2208:AE2208)),0)</f>
        <v>4</v>
      </c>
      <c r="AU2208" s="5">
        <f>IF(T2208&gt;0,RANK(T2208,(N2208:P2208,Q2208:AE2208)),0)</f>
        <v>0</v>
      </c>
      <c r="AV2208" s="5">
        <f>IF(S2208&gt;0,RANK(S2208,(N2208:P2208,Q2208:AE2208)),0)</f>
        <v>5</v>
      </c>
      <c r="AW2208" s="2">
        <f t="shared" si="897"/>
        <v>6.8512909274484352E-3</v>
      </c>
      <c r="AX2208" s="2">
        <f t="shared" si="898"/>
        <v>4.6877253714120871E-3</v>
      </c>
      <c r="AY2208" s="2">
        <f t="shared" si="899"/>
        <v>0</v>
      </c>
      <c r="AZ2208" s="2">
        <f t="shared" si="900"/>
        <v>1.7308524448290783E-3</v>
      </c>
      <c r="BB2208" t="s">
        <v>1508</v>
      </c>
      <c r="BC2208" t="s">
        <v>1003</v>
      </c>
      <c r="BD2208">
        <v>5</v>
      </c>
      <c r="BF2208" s="111">
        <v>39</v>
      </c>
      <c r="BG2208" s="113">
        <v>161</v>
      </c>
      <c r="BH2208" s="117">
        <f t="shared" si="880"/>
        <v>39161</v>
      </c>
      <c r="BJ2208" s="5" t="s">
        <v>3185</v>
      </c>
      <c r="BN2208" s="63"/>
      <c r="BW2208" s="63">
        <v>32</v>
      </c>
      <c r="BY2208" s="63">
        <v>0</v>
      </c>
      <c r="BZ2208" s="8">
        <v>0</v>
      </c>
    </row>
    <row r="2209" spans="1:78" hidden="1" outlineLevel="1">
      <c r="A2209" t="s">
        <v>2807</v>
      </c>
      <c r="B2209" t="s">
        <v>1003</v>
      </c>
      <c r="C2209" s="1">
        <f t="shared" si="892"/>
        <v>5467</v>
      </c>
      <c r="D2209" s="5">
        <f>IF(N2209&gt;0, RANK(N2209,(N2209:P2209,Q2209:AE2209)),0)</f>
        <v>2</v>
      </c>
      <c r="E2209" s="5">
        <f>IF(O2209&gt;0,RANK(O2209,(N2209:P2209,Q2209:AE2209)),0)</f>
        <v>1</v>
      </c>
      <c r="F2209" s="5">
        <f>IF(P2209&gt;0,RANK(P2209,(N2209:P2209,Q2209:AE2209)),0)</f>
        <v>0</v>
      </c>
      <c r="G2209" s="131">
        <f t="shared" si="890"/>
        <v>420</v>
      </c>
      <c r="H2209" s="136">
        <f t="shared" si="891"/>
        <v>7.6824583866837381E-2</v>
      </c>
      <c r="I2209" s="2"/>
      <c r="J2209" s="2">
        <f t="shared" si="893"/>
        <v>0.44558258642765686</v>
      </c>
      <c r="K2209" s="2">
        <f t="shared" si="894"/>
        <v>0.52240717029449424</v>
      </c>
      <c r="L2209" s="2">
        <f t="shared" si="895"/>
        <v>0</v>
      </c>
      <c r="M2209" s="2">
        <f t="shared" si="896"/>
        <v>3.201024327784896E-2</v>
      </c>
      <c r="N2209" s="63">
        <v>2436</v>
      </c>
      <c r="O2209" s="63">
        <v>2856</v>
      </c>
      <c r="P2209" s="63"/>
      <c r="Q2209" s="63">
        <v>62</v>
      </c>
      <c r="R2209" s="63">
        <v>41</v>
      </c>
      <c r="S2209" s="63">
        <v>20</v>
      </c>
      <c r="T2209" s="63"/>
      <c r="U2209" s="63">
        <v>3</v>
      </c>
      <c r="V2209" s="63"/>
      <c r="W2209" s="63">
        <f>IF(Copyright!C$12=1,IF(BW2209&gt;0,BW2209-T2209-V2209-SUM(X2209:AL2209)-SUM(AN2209:AQ2209),SUM(BX2209:CB2209)),SUM(BX2209:CB2209))</f>
        <v>0</v>
      </c>
      <c r="X2209" s="63"/>
      <c r="Y2209" s="63"/>
      <c r="Z2209" s="63"/>
      <c r="AA2209" s="63"/>
      <c r="AB2209" s="63"/>
      <c r="AC2209" s="63"/>
      <c r="AD2209" s="63"/>
      <c r="AE2209" s="63"/>
      <c r="AF2209" s="63"/>
      <c r="AG2209" s="63"/>
      <c r="AH2209" s="63"/>
      <c r="AI2209" s="8">
        <v>0</v>
      </c>
      <c r="AJ2209" s="63">
        <v>0</v>
      </c>
      <c r="AK2209" s="63"/>
      <c r="AL2209" s="63"/>
      <c r="AM2209" s="63">
        <v>49</v>
      </c>
      <c r="AN2209" s="63"/>
      <c r="AO2209" s="63"/>
      <c r="AP2209" s="63"/>
      <c r="AQ2209" s="63"/>
      <c r="AS2209" s="5">
        <f>IF(Q2209&gt;0,RANK(Q2209,(N2209:P2209,Q2209:AE2209)),0)</f>
        <v>3</v>
      </c>
      <c r="AT2209" s="5">
        <f>IF(R2209&gt;0,RANK(R2209,(N2209:P2209,Q2209:AE2209)),0)</f>
        <v>4</v>
      </c>
      <c r="AU2209" s="5">
        <f>IF(T2209&gt;0,RANK(T2209,(N2209:P2209,Q2209:AE2209)),0)</f>
        <v>0</v>
      </c>
      <c r="AV2209" s="5">
        <f>IF(S2209&gt;0,RANK(S2209,(N2209:P2209,Q2209:AE2209)),0)</f>
        <v>5</v>
      </c>
      <c r="AW2209" s="2">
        <f t="shared" si="897"/>
        <v>1.1340771904152187E-2</v>
      </c>
      <c r="AX2209" s="2">
        <f t="shared" si="898"/>
        <v>7.4995427108103165E-3</v>
      </c>
      <c r="AY2209" s="2">
        <f t="shared" si="899"/>
        <v>0</v>
      </c>
      <c r="AZ2209" s="2">
        <f t="shared" si="900"/>
        <v>3.6583135174684468E-3</v>
      </c>
      <c r="BB2209" t="s">
        <v>2807</v>
      </c>
      <c r="BC2209" t="s">
        <v>1003</v>
      </c>
      <c r="BD2209">
        <v>15</v>
      </c>
      <c r="BF2209" s="111">
        <v>39</v>
      </c>
      <c r="BG2209" s="113">
        <v>163</v>
      </c>
      <c r="BH2209" s="117">
        <f t="shared" si="880"/>
        <v>39163</v>
      </c>
      <c r="BJ2209" s="5" t="s">
        <v>3185</v>
      </c>
      <c r="BN2209" s="63"/>
      <c r="BW2209" s="63">
        <v>23</v>
      </c>
      <c r="BY2209" s="63">
        <v>0</v>
      </c>
      <c r="BZ2209" s="8">
        <v>0</v>
      </c>
    </row>
    <row r="2210" spans="1:78" hidden="1" outlineLevel="1">
      <c r="A2210" t="s">
        <v>425</v>
      </c>
      <c r="B2210" t="s">
        <v>1003</v>
      </c>
      <c r="C2210" s="1">
        <f t="shared" si="892"/>
        <v>111007</v>
      </c>
      <c r="D2210" s="5">
        <f>IF(N2210&gt;0, RANK(N2210,(N2210:P2210,Q2210:AE2210)),0)</f>
        <v>2</v>
      </c>
      <c r="E2210" s="5">
        <f>IF(O2210&gt;0,RANK(O2210,(N2210:P2210,Q2210:AE2210)),0)</f>
        <v>1</v>
      </c>
      <c r="F2210" s="5">
        <f>IF(P2210&gt;0,RANK(P2210,(N2210:P2210,Q2210:AE2210)),0)</f>
        <v>0</v>
      </c>
      <c r="G2210" s="131">
        <f t="shared" si="890"/>
        <v>43655</v>
      </c>
      <c r="H2210" s="136">
        <f t="shared" si="891"/>
        <v>0.39326348788815119</v>
      </c>
      <c r="I2210" s="2"/>
      <c r="J2210" s="2">
        <f t="shared" si="893"/>
        <v>0.29645878187862029</v>
      </c>
      <c r="K2210" s="2">
        <f t="shared" si="894"/>
        <v>0.68972226976677142</v>
      </c>
      <c r="L2210" s="2">
        <f t="shared" si="895"/>
        <v>0</v>
      </c>
      <c r="M2210" s="2">
        <f t="shared" si="896"/>
        <v>1.3818948354608285E-2</v>
      </c>
      <c r="N2210" s="63">
        <v>32909</v>
      </c>
      <c r="O2210" s="63">
        <v>76564</v>
      </c>
      <c r="P2210" s="63"/>
      <c r="Q2210" s="63">
        <v>1011</v>
      </c>
      <c r="R2210" s="63">
        <v>220</v>
      </c>
      <c r="S2210" s="63">
        <v>124</v>
      </c>
      <c r="T2210" s="63"/>
      <c r="U2210" s="63">
        <v>23</v>
      </c>
      <c r="V2210" s="63"/>
      <c r="W2210" s="63">
        <f>IF(Copyright!C$12=1,IF(BW2210&gt;0,BW2210-T2210-V2210-SUM(X2210:AL2210)-SUM(AN2210:AQ2210),SUM(BX2210:CB2210)),SUM(BX2210:CB2210))</f>
        <v>0</v>
      </c>
      <c r="X2210" s="63"/>
      <c r="Y2210" s="63"/>
      <c r="Z2210" s="63"/>
      <c r="AA2210" s="63"/>
      <c r="AB2210" s="63"/>
      <c r="AC2210" s="63"/>
      <c r="AD2210" s="63"/>
      <c r="AE2210" s="63"/>
      <c r="AF2210" s="63"/>
      <c r="AG2210" s="63"/>
      <c r="AH2210" s="63"/>
      <c r="AI2210" s="8">
        <v>0</v>
      </c>
      <c r="AJ2210" s="63">
        <v>0</v>
      </c>
      <c r="AK2210" s="63"/>
      <c r="AL2210" s="63"/>
      <c r="AM2210" s="63">
        <v>156</v>
      </c>
      <c r="AN2210" s="63"/>
      <c r="AO2210" s="63"/>
      <c r="AP2210" s="63"/>
      <c r="AQ2210" s="63"/>
      <c r="AS2210" s="5">
        <f>IF(Q2210&gt;0,RANK(Q2210,(N2210:P2210,Q2210:AE2210)),0)</f>
        <v>3</v>
      </c>
      <c r="AT2210" s="5">
        <f>IF(R2210&gt;0,RANK(R2210,(N2210:P2210,Q2210:AE2210)),0)</f>
        <v>4</v>
      </c>
      <c r="AU2210" s="5">
        <f>IF(T2210&gt;0,RANK(T2210,(N2210:P2210,Q2210:AE2210)),0)</f>
        <v>0</v>
      </c>
      <c r="AV2210" s="5">
        <f>IF(S2210&gt;0,RANK(S2210,(N2210:P2210,Q2210:AE2210)),0)</f>
        <v>5</v>
      </c>
      <c r="AW2210" s="2">
        <f t="shared" si="897"/>
        <v>9.1075337591323066E-3</v>
      </c>
      <c r="AX2210" s="2">
        <f t="shared" si="898"/>
        <v>1.9818570000090085E-3</v>
      </c>
      <c r="AY2210" s="2">
        <f t="shared" si="899"/>
        <v>0</v>
      </c>
      <c r="AZ2210" s="2">
        <f t="shared" si="900"/>
        <v>1.1170466727323503E-3</v>
      </c>
      <c r="BB2210" t="s">
        <v>425</v>
      </c>
      <c r="BC2210" t="s">
        <v>1003</v>
      </c>
      <c r="BD2210">
        <v>1</v>
      </c>
      <c r="BF2210" s="111">
        <v>39</v>
      </c>
      <c r="BG2210" s="113">
        <v>165</v>
      </c>
      <c r="BH2210" s="117">
        <f t="shared" si="880"/>
        <v>39165</v>
      </c>
      <c r="BJ2210" s="5" t="s">
        <v>3185</v>
      </c>
      <c r="BN2210" s="63"/>
      <c r="BW2210" s="63">
        <v>190</v>
      </c>
      <c r="BY2210" s="63">
        <v>0</v>
      </c>
      <c r="BZ2210" s="8">
        <v>0</v>
      </c>
    </row>
    <row r="2211" spans="1:78" hidden="1" outlineLevel="1">
      <c r="A2211" t="s">
        <v>699</v>
      </c>
      <c r="B2211" t="s">
        <v>1003</v>
      </c>
      <c r="C2211" s="1">
        <f t="shared" si="892"/>
        <v>29499</v>
      </c>
      <c r="D2211" s="5">
        <f>IF(N2211&gt;0, RANK(N2211,(N2211:P2211,Q2211:AE2211)),0)</f>
        <v>2</v>
      </c>
      <c r="E2211" s="5">
        <f>IF(O2211&gt;0,RANK(O2211,(N2211:P2211,Q2211:AE2211)),0)</f>
        <v>1</v>
      </c>
      <c r="F2211" s="5">
        <f>IF(P2211&gt;0,RANK(P2211,(N2211:P2211,Q2211:AE2211)),0)</f>
        <v>0</v>
      </c>
      <c r="G2211" s="131">
        <f t="shared" si="890"/>
        <v>5633</v>
      </c>
      <c r="H2211" s="136">
        <f t="shared" si="891"/>
        <v>0.19095562561442761</v>
      </c>
      <c r="I2211" s="2"/>
      <c r="J2211" s="2">
        <f t="shared" si="893"/>
        <v>0.39496254110308826</v>
      </c>
      <c r="K2211" s="2">
        <f t="shared" si="894"/>
        <v>0.58591816671751584</v>
      </c>
      <c r="L2211" s="2">
        <f t="shared" si="895"/>
        <v>0</v>
      </c>
      <c r="M2211" s="2">
        <f t="shared" si="896"/>
        <v>1.9119292179395897E-2</v>
      </c>
      <c r="N2211" s="63">
        <v>11651</v>
      </c>
      <c r="O2211" s="63">
        <v>17284</v>
      </c>
      <c r="P2211" s="63"/>
      <c r="Q2211" s="63">
        <v>235</v>
      </c>
      <c r="R2211" s="63">
        <v>134</v>
      </c>
      <c r="S2211" s="63">
        <v>58</v>
      </c>
      <c r="T2211" s="63"/>
      <c r="U2211" s="63">
        <v>14</v>
      </c>
      <c r="V2211" s="63"/>
      <c r="W2211" s="63">
        <f>IF(Copyright!C$12=1,IF(BW2211&gt;0,BW2211-T2211-V2211-SUM(X2211:AL2211)-SUM(AN2211:AQ2211),SUM(BX2211:CB2211)),SUM(BX2211:CB2211))</f>
        <v>0</v>
      </c>
      <c r="X2211" s="63"/>
      <c r="Y2211" s="63"/>
      <c r="Z2211" s="63"/>
      <c r="AA2211" s="63"/>
      <c r="AB2211" s="63"/>
      <c r="AC2211" s="63"/>
      <c r="AD2211" s="63"/>
      <c r="AE2211" s="63"/>
      <c r="AF2211" s="63"/>
      <c r="AG2211" s="63"/>
      <c r="AH2211" s="63"/>
      <c r="AI2211" s="8">
        <v>0</v>
      </c>
      <c r="AJ2211" s="63">
        <v>0</v>
      </c>
      <c r="AK2211" s="63"/>
      <c r="AL2211" s="63"/>
      <c r="AM2211" s="63">
        <v>123</v>
      </c>
      <c r="AN2211" s="63"/>
      <c r="AO2211" s="63"/>
      <c r="AP2211" s="63"/>
      <c r="AQ2211" s="63"/>
      <c r="AS2211" s="5">
        <f>IF(Q2211&gt;0,RANK(Q2211,(N2211:P2211,Q2211:AE2211)),0)</f>
        <v>3</v>
      </c>
      <c r="AT2211" s="5">
        <f>IF(R2211&gt;0,RANK(R2211,(N2211:P2211,Q2211:AE2211)),0)</f>
        <v>4</v>
      </c>
      <c r="AU2211" s="5">
        <f>IF(T2211&gt;0,RANK(T2211,(N2211:P2211,Q2211:AE2211)),0)</f>
        <v>0</v>
      </c>
      <c r="AV2211" s="5">
        <f>IF(S2211&gt;0,RANK(S2211,(N2211:P2211,Q2211:AE2211)),0)</f>
        <v>5</v>
      </c>
      <c r="AW2211" s="2">
        <f t="shared" si="897"/>
        <v>7.966371741414964E-3</v>
      </c>
      <c r="AX2211" s="2">
        <f t="shared" si="898"/>
        <v>4.5425268653174686E-3</v>
      </c>
      <c r="AY2211" s="2">
        <f t="shared" si="899"/>
        <v>0</v>
      </c>
      <c r="AZ2211" s="2">
        <f t="shared" si="900"/>
        <v>1.9661683446896504E-3</v>
      </c>
      <c r="BB2211" t="s">
        <v>699</v>
      </c>
      <c r="BC2211" t="s">
        <v>1003</v>
      </c>
      <c r="BD2211">
        <v>6</v>
      </c>
      <c r="BF2211" s="111">
        <v>39</v>
      </c>
      <c r="BG2211" s="113">
        <v>167</v>
      </c>
      <c r="BH2211" s="117">
        <f t="shared" si="880"/>
        <v>39167</v>
      </c>
      <c r="BJ2211" s="5" t="s">
        <v>3185</v>
      </c>
      <c r="BN2211" s="63"/>
      <c r="BW2211" s="63">
        <v>103</v>
      </c>
      <c r="BY2211" s="63">
        <v>0</v>
      </c>
      <c r="BZ2211" s="8">
        <v>0</v>
      </c>
    </row>
    <row r="2212" spans="1:78" hidden="1" outlineLevel="1">
      <c r="A2212" t="s">
        <v>426</v>
      </c>
      <c r="B2212" t="s">
        <v>1003</v>
      </c>
      <c r="C2212" s="1">
        <f t="shared" si="892"/>
        <v>51064</v>
      </c>
      <c r="D2212" s="5">
        <f>IF(N2212&gt;0, RANK(N2212,(N2212:P2212,Q2212:AE2212)),0)</f>
        <v>2</v>
      </c>
      <c r="E2212" s="5">
        <f>IF(O2212&gt;0,RANK(O2212,(N2212:P2212,Q2212:AE2212)),0)</f>
        <v>1</v>
      </c>
      <c r="F2212" s="5">
        <f>IF(P2212&gt;0,RANK(P2212,(N2212:P2212,Q2212:AE2212)),0)</f>
        <v>0</v>
      </c>
      <c r="G2212" s="131">
        <f t="shared" si="890"/>
        <v>10443</v>
      </c>
      <c r="H2212" s="136">
        <f t="shared" si="891"/>
        <v>0.20450806830643897</v>
      </c>
      <c r="I2212" s="2"/>
      <c r="J2212" s="2">
        <f t="shared" si="893"/>
        <v>0.38790537364875449</v>
      </c>
      <c r="K2212" s="2">
        <f t="shared" si="894"/>
        <v>0.59241344195519352</v>
      </c>
      <c r="L2212" s="2">
        <f t="shared" si="895"/>
        <v>0</v>
      </c>
      <c r="M2212" s="2">
        <f t="shared" si="896"/>
        <v>1.9681184396051932E-2</v>
      </c>
      <c r="N2212" s="63">
        <v>19808</v>
      </c>
      <c r="O2212" s="63">
        <v>30251</v>
      </c>
      <c r="P2212" s="63"/>
      <c r="Q2212" s="63">
        <v>451</v>
      </c>
      <c r="R2212" s="63">
        <v>184</v>
      </c>
      <c r="S2212" s="63">
        <v>146</v>
      </c>
      <c r="T2212" s="63"/>
      <c r="U2212" s="63">
        <v>44</v>
      </c>
      <c r="V2212" s="63"/>
      <c r="W2212" s="63">
        <f>IF(Copyright!C$12=1,IF(BW2212&gt;0,BW2212-T2212-V2212-SUM(X2212:AL2212)-SUM(AN2212:AQ2212),SUM(BX2212:CB2212)),SUM(BX2212:CB2212))</f>
        <v>0</v>
      </c>
      <c r="X2212" s="63"/>
      <c r="Y2212" s="63"/>
      <c r="Z2212" s="63"/>
      <c r="AA2212" s="63"/>
      <c r="AB2212" s="63"/>
      <c r="AC2212" s="63"/>
      <c r="AD2212" s="63"/>
      <c r="AE2212" s="63"/>
      <c r="AF2212" s="63"/>
      <c r="AG2212" s="63"/>
      <c r="AH2212" s="63"/>
      <c r="AI2212" s="8">
        <v>1</v>
      </c>
      <c r="AJ2212" s="63">
        <v>0</v>
      </c>
      <c r="AK2212" s="63"/>
      <c r="AL2212" s="63"/>
      <c r="AM2212" s="63">
        <v>179</v>
      </c>
      <c r="AN2212" s="63"/>
      <c r="AO2212" s="63"/>
      <c r="AP2212" s="63"/>
      <c r="AQ2212" s="63"/>
      <c r="AS2212" s="5">
        <f>IF(Q2212&gt;0,RANK(Q2212,(N2212:P2212,Q2212:AE2212)),0)</f>
        <v>3</v>
      </c>
      <c r="AT2212" s="5">
        <f>IF(R2212&gt;0,RANK(R2212,(N2212:P2212,Q2212:AE2212)),0)</f>
        <v>4</v>
      </c>
      <c r="AU2212" s="5">
        <f>IF(T2212&gt;0,RANK(T2212,(N2212:P2212,Q2212:AE2212)),0)</f>
        <v>0</v>
      </c>
      <c r="AV2212" s="5">
        <f>IF(S2212&gt;0,RANK(S2212,(N2212:P2212,Q2212:AE2212)),0)</f>
        <v>5</v>
      </c>
      <c r="AW2212" s="2">
        <f t="shared" si="897"/>
        <v>8.8320538931536893E-3</v>
      </c>
      <c r="AX2212" s="2">
        <f t="shared" si="898"/>
        <v>3.603321322262259E-3</v>
      </c>
      <c r="AY2212" s="2">
        <f t="shared" si="899"/>
        <v>0</v>
      </c>
      <c r="AZ2212" s="2">
        <f t="shared" si="900"/>
        <v>2.8591571361428797E-3</v>
      </c>
      <c r="BB2212" t="s">
        <v>426</v>
      </c>
      <c r="BC2212" t="s">
        <v>1003</v>
      </c>
      <c r="BD2212">
        <v>16</v>
      </c>
      <c r="BF2212" s="111">
        <v>39</v>
      </c>
      <c r="BG2212" s="113">
        <v>169</v>
      </c>
      <c r="BH2212" s="117">
        <f t="shared" si="880"/>
        <v>39169</v>
      </c>
      <c r="BJ2212" s="5" t="s">
        <v>3185</v>
      </c>
      <c r="BN2212" s="63"/>
      <c r="BW2212" s="63">
        <f>51165-51063</f>
        <v>102</v>
      </c>
      <c r="BY2212" s="63">
        <v>0</v>
      </c>
      <c r="BZ2212" s="8">
        <v>0</v>
      </c>
    </row>
    <row r="2213" spans="1:78" hidden="1" outlineLevel="1">
      <c r="A2213" t="s">
        <v>308</v>
      </c>
      <c r="B2213" t="s">
        <v>1003</v>
      </c>
      <c r="C2213" s="1">
        <f t="shared" si="892"/>
        <v>17706</v>
      </c>
      <c r="D2213" s="5">
        <f>IF(N2213&gt;0, RANK(N2213,(N2213:P2213,Q2213:AE2213)),0)</f>
        <v>2</v>
      </c>
      <c r="E2213" s="5">
        <f>IF(O2213&gt;0,RANK(O2213,(N2213:P2213,Q2213:AE2213)),0)</f>
        <v>1</v>
      </c>
      <c r="F2213" s="5">
        <f>IF(P2213&gt;0,RANK(P2213,(N2213:P2213,Q2213:AE2213)),0)</f>
        <v>0</v>
      </c>
      <c r="G2213" s="131">
        <f t="shared" si="890"/>
        <v>2781</v>
      </c>
      <c r="H2213" s="136">
        <f t="shared" si="891"/>
        <v>0.15706540155879362</v>
      </c>
      <c r="I2213" s="2"/>
      <c r="J2213" s="2">
        <f t="shared" si="893"/>
        <v>0.41036936631650289</v>
      </c>
      <c r="K2213" s="2">
        <f t="shared" si="894"/>
        <v>0.56743476787529656</v>
      </c>
      <c r="L2213" s="2">
        <f t="shared" si="895"/>
        <v>0</v>
      </c>
      <c r="M2213" s="2">
        <f t="shared" si="896"/>
        <v>2.2195865808200543E-2</v>
      </c>
      <c r="N2213" s="63">
        <v>7266</v>
      </c>
      <c r="O2213" s="63">
        <v>10047</v>
      </c>
      <c r="P2213" s="63"/>
      <c r="Q2213" s="63">
        <v>148</v>
      </c>
      <c r="R2213" s="63">
        <v>95</v>
      </c>
      <c r="S2213" s="63">
        <v>54</v>
      </c>
      <c r="T2213" s="63"/>
      <c r="U2213" s="63">
        <v>9</v>
      </c>
      <c r="V2213" s="63"/>
      <c r="W2213" s="63">
        <f>IF(Copyright!C$12=1,IF(BW2213&gt;0,BW2213-T2213-V2213-SUM(X2213:AL2213)-SUM(AN2213:AQ2213),SUM(BX2213:CB2213)),SUM(BX2213:CB2213))</f>
        <v>0</v>
      </c>
      <c r="X2213" s="63"/>
      <c r="Y2213" s="63"/>
      <c r="Z2213" s="63"/>
      <c r="AA2213" s="63"/>
      <c r="AB2213" s="63"/>
      <c r="AC2213" s="63"/>
      <c r="AD2213" s="63"/>
      <c r="AE2213" s="63"/>
      <c r="AF2213" s="63"/>
      <c r="AG2213" s="63"/>
      <c r="AH2213" s="63"/>
      <c r="AI2213" s="8">
        <v>0</v>
      </c>
      <c r="AJ2213" s="63">
        <v>0</v>
      </c>
      <c r="AK2213" s="63"/>
      <c r="AL2213" s="63"/>
      <c r="AM2213" s="63">
        <v>87</v>
      </c>
      <c r="AN2213" s="63"/>
      <c r="AO2213" s="63"/>
      <c r="AP2213" s="63"/>
      <c r="AQ2213" s="63"/>
      <c r="AS2213" s="5">
        <f>IF(Q2213&gt;0,RANK(Q2213,(N2213:P2213,Q2213:AE2213)),0)</f>
        <v>3</v>
      </c>
      <c r="AT2213" s="5">
        <f>IF(R2213&gt;0,RANK(R2213,(N2213:P2213,Q2213:AE2213)),0)</f>
        <v>4</v>
      </c>
      <c r="AU2213" s="5">
        <f>IF(T2213&gt;0,RANK(T2213,(N2213:P2213,Q2213:AE2213)),0)</f>
        <v>0</v>
      </c>
      <c r="AV2213" s="5">
        <f>IF(S2213&gt;0,RANK(S2213,(N2213:P2213,Q2213:AE2213)),0)</f>
        <v>5</v>
      </c>
      <c r="AW2213" s="2">
        <f t="shared" si="897"/>
        <v>8.3587484468541744E-3</v>
      </c>
      <c r="AX2213" s="2">
        <f t="shared" si="898"/>
        <v>5.3654128543996387E-3</v>
      </c>
      <c r="AY2213" s="2">
        <f t="shared" si="899"/>
        <v>0</v>
      </c>
      <c r="AZ2213" s="2">
        <f t="shared" si="900"/>
        <v>3.0498136225008471E-3</v>
      </c>
      <c r="BB2213" t="s">
        <v>308</v>
      </c>
      <c r="BC2213" t="s">
        <v>1003</v>
      </c>
      <c r="BD2213">
        <v>5</v>
      </c>
      <c r="BF2213" s="111">
        <v>39</v>
      </c>
      <c r="BG2213" s="113">
        <v>171</v>
      </c>
      <c r="BH2213" s="117">
        <f t="shared" si="880"/>
        <v>39171</v>
      </c>
      <c r="BJ2213" s="5" t="s">
        <v>3185</v>
      </c>
      <c r="BN2213" s="63"/>
      <c r="BY2213" s="63">
        <v>0</v>
      </c>
      <c r="BZ2213" s="8">
        <v>0</v>
      </c>
    </row>
    <row r="2214" spans="1:78" hidden="1" outlineLevel="1">
      <c r="A2214" t="s">
        <v>334</v>
      </c>
      <c r="B2214" t="s">
        <v>1003</v>
      </c>
      <c r="C2214" s="1">
        <f t="shared" si="892"/>
        <v>63948</v>
      </c>
      <c r="D2214" s="5">
        <f>IF(N2214&gt;0, RANK(N2214,(N2214:P2214,Q2214:AE2214)),0)</f>
        <v>1</v>
      </c>
      <c r="E2214" s="5">
        <f>IF(O2214&gt;0,RANK(O2214,(N2214:P2214,Q2214:AE2214)),0)</f>
        <v>2</v>
      </c>
      <c r="F2214" s="5">
        <f>IF(P2214&gt;0,RANK(P2214,(N2214:P2214,Q2214:AE2214)),0)</f>
        <v>0</v>
      </c>
      <c r="G2214" s="131">
        <f t="shared" si="890"/>
        <v>3098</v>
      </c>
      <c r="H2214" s="136">
        <f t="shared" si="891"/>
        <v>4.8445612059798589E-2</v>
      </c>
      <c r="I2214" s="2"/>
      <c r="J2214" s="2">
        <f t="shared" si="893"/>
        <v>0.51294802026646646</v>
      </c>
      <c r="K2214" s="2">
        <f t="shared" si="894"/>
        <v>0.46450240820666794</v>
      </c>
      <c r="L2214" s="2">
        <f t="shared" si="895"/>
        <v>0</v>
      </c>
      <c r="M2214" s="2">
        <f t="shared" si="896"/>
        <v>2.2549571526865597E-2</v>
      </c>
      <c r="N2214" s="63">
        <v>32802</v>
      </c>
      <c r="O2214" s="63">
        <v>29704</v>
      </c>
      <c r="P2214" s="63"/>
      <c r="Q2214" s="63">
        <v>940</v>
      </c>
      <c r="R2214" s="63">
        <v>279</v>
      </c>
      <c r="S2214" s="63">
        <v>62</v>
      </c>
      <c r="T2214" s="63"/>
      <c r="U2214" s="63">
        <v>44</v>
      </c>
      <c r="V2214" s="63"/>
      <c r="W2214" s="63">
        <f>IF(Copyright!C$12=1,IF(BW2214&gt;0,BW2214-T2214-V2214-SUM(X2214:AL2214)-SUM(AN2214:AQ2214),SUM(BX2214:CB2214)),SUM(BX2214:CB2214))</f>
        <v>0</v>
      </c>
      <c r="X2214" s="63"/>
      <c r="Y2214" s="63"/>
      <c r="Z2214" s="63"/>
      <c r="AA2214" s="63"/>
      <c r="AB2214" s="63"/>
      <c r="AC2214" s="63"/>
      <c r="AD2214" s="63"/>
      <c r="AE2214" s="63"/>
      <c r="AF2214" s="63"/>
      <c r="AG2214" s="63"/>
      <c r="AH2214" s="63"/>
      <c r="AI2214" s="8">
        <v>0</v>
      </c>
      <c r="AJ2214" s="63">
        <v>0</v>
      </c>
      <c r="AK2214" s="63"/>
      <c r="AL2214" s="63"/>
      <c r="AM2214" s="63">
        <v>117</v>
      </c>
      <c r="AN2214" s="63"/>
      <c r="AO2214" s="63"/>
      <c r="AP2214" s="63"/>
      <c r="AQ2214" s="63"/>
      <c r="AS2214" s="5">
        <f>IF(Q2214&gt;0,RANK(Q2214,(N2214:P2214,Q2214:AE2214)),0)</f>
        <v>3</v>
      </c>
      <c r="AT2214" s="5">
        <f>IF(R2214&gt;0,RANK(R2214,(N2214:P2214,Q2214:AE2214)),0)</f>
        <v>4</v>
      </c>
      <c r="AU2214" s="5">
        <f>IF(T2214&gt;0,RANK(T2214,(N2214:P2214,Q2214:AE2214)),0)</f>
        <v>0</v>
      </c>
      <c r="AV2214" s="5">
        <f>IF(S2214&gt;0,RANK(S2214,(N2214:P2214,Q2214:AE2214)),0)</f>
        <v>5</v>
      </c>
      <c r="AW2214" s="2">
        <f t="shared" si="897"/>
        <v>1.4699443297679365E-2</v>
      </c>
      <c r="AX2214" s="2">
        <f t="shared" si="898"/>
        <v>4.3629198723963217E-3</v>
      </c>
      <c r="AY2214" s="2">
        <f t="shared" si="899"/>
        <v>0</v>
      </c>
      <c r="AZ2214" s="2">
        <f t="shared" si="900"/>
        <v>9.6953774942140484E-4</v>
      </c>
      <c r="BB2214" t="s">
        <v>334</v>
      </c>
      <c r="BC2214" t="s">
        <v>1003</v>
      </c>
      <c r="BD2214">
        <v>5</v>
      </c>
      <c r="BF2214" s="111">
        <v>39</v>
      </c>
      <c r="BG2214" s="113">
        <v>173</v>
      </c>
      <c r="BH2214" s="117">
        <f t="shared" si="880"/>
        <v>39173</v>
      </c>
      <c r="BJ2214" s="5" t="s">
        <v>3185</v>
      </c>
      <c r="BN2214" s="63"/>
      <c r="BW2214" s="63">
        <v>111</v>
      </c>
      <c r="BY2214" s="63">
        <v>0</v>
      </c>
      <c r="BZ2214" s="8">
        <v>0</v>
      </c>
    </row>
    <row r="2215" spans="1:78" hidden="1" outlineLevel="1">
      <c r="A2215" t="s">
        <v>2729</v>
      </c>
      <c r="B2215" t="s">
        <v>1003</v>
      </c>
      <c r="C2215" s="1">
        <f t="shared" si="892"/>
        <v>10572</v>
      </c>
      <c r="D2215" s="5">
        <f>IF(N2215&gt;0, RANK(N2215,(N2215:P2215,Q2215:AE2215)),0)</f>
        <v>2</v>
      </c>
      <c r="E2215" s="5">
        <f>IF(O2215&gt;0,RANK(O2215,(N2215:P2215,Q2215:AE2215)),0)</f>
        <v>1</v>
      </c>
      <c r="F2215" s="5">
        <f>IF(P2215&gt;0,RANK(P2215,(N2215:P2215,Q2215:AE2215)),0)</f>
        <v>0</v>
      </c>
      <c r="G2215" s="131">
        <f t="shared" si="890"/>
        <v>2043</v>
      </c>
      <c r="H2215" s="136">
        <f t="shared" si="891"/>
        <v>0.19324631101021567</v>
      </c>
      <c r="I2215" s="2"/>
      <c r="J2215" s="2">
        <f t="shared" si="893"/>
        <v>0.39131668558456301</v>
      </c>
      <c r="K2215" s="2">
        <f t="shared" si="894"/>
        <v>0.58456299659477862</v>
      </c>
      <c r="L2215" s="2">
        <f t="shared" si="895"/>
        <v>0</v>
      </c>
      <c r="M2215" s="2">
        <f t="shared" si="896"/>
        <v>2.4120317820658377E-2</v>
      </c>
      <c r="N2215" s="63">
        <v>4137</v>
      </c>
      <c r="O2215" s="63">
        <v>6180</v>
      </c>
      <c r="P2215" s="63"/>
      <c r="Q2215" s="63">
        <v>99</v>
      </c>
      <c r="R2215" s="63">
        <v>68</v>
      </c>
      <c r="S2215" s="63">
        <v>18</v>
      </c>
      <c r="T2215" s="63"/>
      <c r="U2215" s="63">
        <v>12</v>
      </c>
      <c r="V2215" s="63"/>
      <c r="W2215" s="63">
        <f>IF(Copyright!C$12=1,IF(BW2215&gt;0,BW2215-T2215-V2215-SUM(X2215:AL2215)-SUM(AN2215:AQ2215),SUM(BX2215:CB2215)),SUM(BX2215:CB2215))</f>
        <v>0</v>
      </c>
      <c r="X2215" s="63"/>
      <c r="Y2215" s="63"/>
      <c r="Z2215" s="63"/>
      <c r="AA2215" s="63"/>
      <c r="AB2215" s="63"/>
      <c r="AC2215" s="63"/>
      <c r="AD2215" s="63"/>
      <c r="AE2215" s="63"/>
      <c r="AF2215" s="63"/>
      <c r="AG2215" s="63"/>
      <c r="AH2215" s="63"/>
      <c r="AI2215" s="8">
        <v>0</v>
      </c>
      <c r="AJ2215" s="63">
        <v>0</v>
      </c>
      <c r="AK2215" s="63"/>
      <c r="AL2215" s="63"/>
      <c r="AM2215" s="63">
        <v>58</v>
      </c>
      <c r="AN2215" s="63"/>
      <c r="AO2215" s="63"/>
      <c r="AP2215" s="63"/>
      <c r="AQ2215" s="63"/>
      <c r="AS2215" s="5">
        <f>IF(Q2215&gt;0,RANK(Q2215,(N2215:P2215,Q2215:AE2215)),0)</f>
        <v>3</v>
      </c>
      <c r="AT2215" s="5">
        <f>IF(R2215&gt;0,RANK(R2215,(N2215:P2215,Q2215:AE2215)),0)</f>
        <v>4</v>
      </c>
      <c r="AU2215" s="5">
        <f>IF(T2215&gt;0,RANK(T2215,(N2215:P2215,Q2215:AE2215)),0)</f>
        <v>0</v>
      </c>
      <c r="AV2215" s="5">
        <f>IF(S2215&gt;0,RANK(S2215,(N2215:P2215,Q2215:AE2215)),0)</f>
        <v>5</v>
      </c>
      <c r="AW2215" s="2">
        <f t="shared" si="897"/>
        <v>9.3643586833144152E-3</v>
      </c>
      <c r="AX2215" s="2">
        <f t="shared" si="898"/>
        <v>6.4320847521755582E-3</v>
      </c>
      <c r="AY2215" s="2">
        <f t="shared" si="899"/>
        <v>0</v>
      </c>
      <c r="AZ2215" s="2">
        <f t="shared" si="900"/>
        <v>1.70261066969353E-3</v>
      </c>
      <c r="BB2215" t="s">
        <v>2729</v>
      </c>
      <c r="BC2215" t="s">
        <v>1003</v>
      </c>
      <c r="BD2215">
        <v>5</v>
      </c>
      <c r="BF2215" s="111">
        <v>39</v>
      </c>
      <c r="BG2215" s="113">
        <v>175</v>
      </c>
      <c r="BH2215" s="117">
        <f t="shared" si="880"/>
        <v>39175</v>
      </c>
      <c r="BJ2215" s="5" t="s">
        <v>3185</v>
      </c>
      <c r="BN2215" s="63"/>
      <c r="BW2215" s="63">
        <v>30</v>
      </c>
      <c r="BY2215" s="63">
        <v>0</v>
      </c>
      <c r="BZ2215" s="8">
        <v>0</v>
      </c>
    </row>
    <row r="2216" spans="1:78" collapsed="1">
      <c r="A2216" t="s">
        <v>743</v>
      </c>
      <c r="B2216" t="s">
        <v>548</v>
      </c>
      <c r="C2216" s="1">
        <f t="shared" si="892"/>
        <v>5580870</v>
      </c>
      <c r="D2216" s="5">
        <f>IF(N2216&gt;0, RANK(N2216,(N2216:P2216,Q2216:AE2216)),0)</f>
        <v>1</v>
      </c>
      <c r="E2216" s="5">
        <f>IF(O2216&gt;0,RANK(O2216,(N2216:P2216,Q2216:AE2216)),0)</f>
        <v>2</v>
      </c>
      <c r="F2216" s="5">
        <f>IF(P2216&gt;0,RANK(P2216,(N2216:P2216,Q2216:AE2216)),0)</f>
        <v>0</v>
      </c>
      <c r="G2216" s="131">
        <f t="shared" si="890"/>
        <v>166272</v>
      </c>
      <c r="H2216" s="136">
        <f t="shared" si="891"/>
        <v>2.9793204285353359E-2</v>
      </c>
      <c r="I2216" s="2"/>
      <c r="J2216" s="2">
        <f t="shared" si="893"/>
        <v>0.50667888698357066</v>
      </c>
      <c r="K2216" s="2">
        <f t="shared" si="894"/>
        <v>0.47688568269821729</v>
      </c>
      <c r="L2216" s="2">
        <f t="shared" si="895"/>
        <v>0</v>
      </c>
      <c r="M2216" s="2">
        <f t="shared" si="896"/>
        <v>1.6435430318212041E-2</v>
      </c>
      <c r="N2216" s="63">
        <f t="shared" ref="N2216:S2216" si="901">SUM(N2128:N2215)</f>
        <v>2827709</v>
      </c>
      <c r="O2216" s="63">
        <f t="shared" si="901"/>
        <v>2661437</v>
      </c>
      <c r="P2216" s="63">
        <f t="shared" si="901"/>
        <v>0</v>
      </c>
      <c r="Q2216" s="63">
        <f t="shared" si="901"/>
        <v>49493</v>
      </c>
      <c r="R2216" s="63">
        <f t="shared" si="901"/>
        <v>18573</v>
      </c>
      <c r="S2216" s="63">
        <f t="shared" si="901"/>
        <v>8152</v>
      </c>
      <c r="T2216" s="63"/>
      <c r="U2216" s="63">
        <f>SUM(U2128:U2215)</f>
        <v>2967</v>
      </c>
      <c r="V2216" s="63"/>
      <c r="W2216" s="63">
        <f>SUM(W2128:W2215)</f>
        <v>14</v>
      </c>
      <c r="X2216" s="63"/>
      <c r="Y2216" s="63"/>
      <c r="Z2216" s="63"/>
      <c r="AA2216" s="63"/>
      <c r="AB2216" s="63"/>
      <c r="AC2216" s="63"/>
      <c r="AD2216" s="63"/>
      <c r="AE2216" s="63"/>
      <c r="AF2216" s="63"/>
      <c r="AG2216" s="63"/>
      <c r="AH2216" s="63"/>
      <c r="AI2216" s="63">
        <f t="shared" ref="AI2216" si="902">SUM(AI2128:AI2215)</f>
        <v>9</v>
      </c>
      <c r="AJ2216" s="63">
        <f>SUM(AJ2128:AJ2215)</f>
        <v>14</v>
      </c>
      <c r="AK2216" s="63"/>
      <c r="AL2216" s="63"/>
      <c r="AM2216" s="63">
        <f>SUM(AM2128:AM2215)</f>
        <v>12502</v>
      </c>
      <c r="AN2216" s="63"/>
      <c r="AO2216" s="63"/>
      <c r="AP2216" s="63"/>
      <c r="AQ2216" s="63"/>
      <c r="AS2216" s="5">
        <f>IF(Q2216&gt;0,RANK(Q2216,(N2216:P2216,Q2216:AE2216)),0)</f>
        <v>3</v>
      </c>
      <c r="AT2216" s="5">
        <f>IF(R2216&gt;0,RANK(R2216,(N2216:P2216,Q2216:AE2216)),0)</f>
        <v>4</v>
      </c>
      <c r="AU2216" s="5">
        <f>IF(T2216&gt;0,RANK(T2216,(N2216:P2216,Q2216:AE2216)),0)</f>
        <v>0</v>
      </c>
      <c r="AV2216" s="5">
        <f>IF(S2216&gt;0,RANK(S2216,(N2216:P2216,Q2216:AE2216)),0)</f>
        <v>5</v>
      </c>
      <c r="AW2216" s="2">
        <f t="shared" si="897"/>
        <v>8.8683305649477594E-3</v>
      </c>
      <c r="AX2216" s="2">
        <f t="shared" si="898"/>
        <v>3.3279757457170657E-3</v>
      </c>
      <c r="AY2216" s="2">
        <f t="shared" si="899"/>
        <v>0</v>
      </c>
      <c r="AZ2216" s="2">
        <f t="shared" si="900"/>
        <v>1.4607041554452979E-3</v>
      </c>
      <c r="BB2216" t="s">
        <v>743</v>
      </c>
      <c r="BC2216" t="s">
        <v>548</v>
      </c>
      <c r="BF2216" s="111">
        <v>39</v>
      </c>
      <c r="BG2216" s="113"/>
      <c r="BH2216" s="111">
        <v>39</v>
      </c>
      <c r="BJ2216" s="5" t="s">
        <v>718</v>
      </c>
      <c r="BK2216" s="63">
        <f>SUM(BK2128:BK2215)</f>
        <v>0</v>
      </c>
      <c r="BL2216" s="63">
        <f>SUM(BL2128:BL2215)</f>
        <v>0</v>
      </c>
      <c r="BM2216" s="63">
        <f>SUM(BM2128:BM2215)</f>
        <v>0</v>
      </c>
      <c r="BN2216" s="63"/>
      <c r="BW2216" s="63">
        <f t="shared" ref="BW2216" si="903">SUM(BW2128:BW2215)</f>
        <v>10100</v>
      </c>
      <c r="BY2216" s="63">
        <f t="shared" ref="BY2216:BZ2216" si="904">SUM(BY2128:BY2215)</f>
        <v>1</v>
      </c>
      <c r="BZ2216" s="63">
        <f t="shared" si="904"/>
        <v>13</v>
      </c>
    </row>
    <row r="2217" spans="1:78">
      <c r="C2217" s="1"/>
      <c r="E2217" s="5"/>
      <c r="F2217" s="5"/>
      <c r="G2217" s="131"/>
      <c r="H2217" s="136"/>
      <c r="I2217" s="2"/>
      <c r="N2217" s="63"/>
      <c r="O2217" s="63"/>
      <c r="P2217" s="63"/>
      <c r="Q2217" s="63"/>
      <c r="R2217" s="63"/>
      <c r="S2217" s="63"/>
      <c r="T2217" s="63"/>
      <c r="U2217" s="63"/>
      <c r="V2217" s="63"/>
      <c r="W2217" s="63"/>
      <c r="X2217" s="63"/>
      <c r="Y2217" s="63"/>
      <c r="Z2217" s="63"/>
      <c r="AA2217" s="63"/>
      <c r="AB2217" s="63"/>
      <c r="AC2217" s="63"/>
      <c r="AD2217" s="63"/>
      <c r="AE2217" s="63"/>
      <c r="AF2217" s="63"/>
      <c r="AG2217" s="63"/>
      <c r="AH2217" s="63"/>
      <c r="AI2217" s="63"/>
      <c r="AJ2217" s="63"/>
      <c r="AK2217" s="63"/>
      <c r="AL2217" s="63"/>
      <c r="AM2217" s="63"/>
      <c r="AN2217" s="63"/>
      <c r="AO2217" s="63"/>
      <c r="AP2217" s="63"/>
      <c r="AQ2217" s="63"/>
      <c r="AS2217" s="5"/>
      <c r="AT2217" s="5"/>
      <c r="AU2217" s="5"/>
      <c r="AV2217" s="5"/>
      <c r="BF2217" s="111"/>
      <c r="BG2217" s="113"/>
      <c r="BH2217" s="117"/>
    </row>
    <row r="2218" spans="1:78" hidden="1" outlineLevel="1">
      <c r="A2218" t="s">
        <v>1595</v>
      </c>
      <c r="B2218" t="s">
        <v>2284</v>
      </c>
      <c r="C2218" s="1">
        <f t="shared" ref="C2218:C2249" si="905">SUM(N2218:AQ2218)</f>
        <v>6508</v>
      </c>
      <c r="D2218" s="5">
        <f>IF(N2218&gt;0, RANK(N2218,(N2218:P2218,Q2218:AE2218)),0)</f>
        <v>2</v>
      </c>
      <c r="E2218" s="5">
        <f>IF(O2218&gt;0,RANK(O2218,(N2218:P2218,Q2218:AE2218)),0)</f>
        <v>1</v>
      </c>
      <c r="F2218" s="5">
        <f>IF(P2218&gt;0,RANK(P2218,(N2218:P2218,Q2218:AE2218)),0)</f>
        <v>0</v>
      </c>
      <c r="G2218" s="131">
        <f t="shared" si="890"/>
        <v>2254</v>
      </c>
      <c r="H2218" s="136">
        <f t="shared" si="891"/>
        <v>0.34634296250768287</v>
      </c>
      <c r="I2218" s="2"/>
      <c r="J2218" s="2">
        <f t="shared" ref="J2218:J2249" si="906">IF($C2218=0,"-",N2218/$C2218)</f>
        <v>0.32682851874615859</v>
      </c>
      <c r="K2218" s="2">
        <f t="shared" ref="K2218:K2249" si="907">IF($C2218=0,"-",O2218/$C2218)</f>
        <v>0.67317148125384141</v>
      </c>
      <c r="L2218" s="2">
        <f t="shared" ref="L2218:L2249" si="908">IF($C2218=0,"-",P2218/$C2218)</f>
        <v>0</v>
      </c>
      <c r="M2218" s="2">
        <f t="shared" ref="M2218:M2249" si="909">IF(C2218=0,"-",(1-J2218-K2218-L2218))</f>
        <v>0</v>
      </c>
      <c r="N2218" s="63">
        <v>2127</v>
      </c>
      <c r="O2218" s="63">
        <v>4381</v>
      </c>
      <c r="P2218" s="63"/>
      <c r="Q2218" s="63"/>
      <c r="R2218" s="63"/>
      <c r="S2218" s="63"/>
      <c r="T2218" s="63"/>
      <c r="U2218" s="63"/>
      <c r="V2218" s="63"/>
      <c r="W2218" s="63"/>
      <c r="X2218" s="63"/>
      <c r="Y2218" s="63"/>
      <c r="Z2218" s="63"/>
      <c r="AA2218" s="63"/>
      <c r="AB2218" s="63"/>
      <c r="AC2218" s="63"/>
      <c r="AD2218" s="63"/>
      <c r="AE2218" s="63"/>
      <c r="AF2218" s="63"/>
      <c r="AG2218" s="63"/>
      <c r="AH2218" s="63"/>
      <c r="AI2218" s="63"/>
      <c r="AJ2218" s="63"/>
      <c r="AK2218" s="63"/>
      <c r="AL2218" s="63"/>
      <c r="AM2218" s="63"/>
      <c r="AN2218" s="63"/>
      <c r="AO2218" s="63"/>
      <c r="AP2218" s="63"/>
      <c r="AQ2218" s="63"/>
      <c r="AS2218" s="5">
        <f>IF(Q2218&gt;0,RANK(Q2218,(N2218:P2218,Q2218:AE2218)),0)</f>
        <v>0</v>
      </c>
      <c r="AT2218" s="5">
        <f>IF(R2218&gt;0,RANK(R2218,(N2218:P2218,Q2218:AE2218)),0)</f>
        <v>0</v>
      </c>
      <c r="AU2218" s="5">
        <f>IF(T2218&gt;0,RANK(T2218,(N2218:P2218,Q2218:AE2218)),0)</f>
        <v>0</v>
      </c>
      <c r="AV2218" s="5">
        <f>IF(S2218&gt;0,RANK(S2218,(N2218:P2218,Q2218:AE2218)),0)</f>
        <v>0</v>
      </c>
      <c r="AW2218" s="2">
        <f t="shared" ref="AW2218:AW2249" si="910">IF($C2218=0,"-",Q2218/$C2218)</f>
        <v>0</v>
      </c>
      <c r="AX2218" s="2">
        <f t="shared" ref="AX2218:AX2249" si="911">IF($C2218=0,"-",R2218/$C2218)</f>
        <v>0</v>
      </c>
      <c r="AY2218" s="2">
        <f t="shared" ref="AY2218:AY2249" si="912">IF($C2218=0,"-",T2218/$C2218)</f>
        <v>0</v>
      </c>
      <c r="AZ2218" s="2">
        <f t="shared" ref="AZ2218:AZ2249" si="913">IF($C2218=0,"-",S2218/$C2218)</f>
        <v>0</v>
      </c>
      <c r="BB2218" t="s">
        <v>1595</v>
      </c>
      <c r="BC2218" t="s">
        <v>2284</v>
      </c>
      <c r="BD2218" s="1">
        <v>2</v>
      </c>
      <c r="BE2218" s="1"/>
      <c r="BF2218" s="111">
        <v>40</v>
      </c>
      <c r="BG2218" s="113">
        <v>1</v>
      </c>
      <c r="BH2218" s="117">
        <f t="shared" ref="BH2218:BH2280" si="914">1000*BF2218+BG2218</f>
        <v>40001</v>
      </c>
      <c r="BI2218" s="1"/>
      <c r="BJ2218" s="5" t="s">
        <v>3185</v>
      </c>
      <c r="BN2218" s="63"/>
    </row>
    <row r="2219" spans="1:78" hidden="1" outlineLevel="1">
      <c r="A2219" t="s">
        <v>2352</v>
      </c>
      <c r="B2219" t="s">
        <v>2284</v>
      </c>
      <c r="C2219" s="1">
        <f t="shared" si="905"/>
        <v>2083</v>
      </c>
      <c r="D2219" s="5">
        <f>IF(N2219&gt;0, RANK(N2219,(N2219:P2219,Q2219:AE2219)),0)</f>
        <v>2</v>
      </c>
      <c r="E2219" s="5">
        <f>IF(O2219&gt;0,RANK(O2219,(N2219:P2219,Q2219:AE2219)),0)</f>
        <v>1</v>
      </c>
      <c r="F2219" s="5">
        <f>IF(P2219&gt;0,RANK(P2219,(N2219:P2219,Q2219:AE2219)),0)</f>
        <v>0</v>
      </c>
      <c r="G2219" s="131">
        <f t="shared" si="890"/>
        <v>1439</v>
      </c>
      <c r="H2219" s="136">
        <f t="shared" si="891"/>
        <v>0.69083053288526164</v>
      </c>
      <c r="I2219" s="2"/>
      <c r="J2219" s="2">
        <f t="shared" si="906"/>
        <v>0.15458473355736918</v>
      </c>
      <c r="K2219" s="2">
        <f t="shared" si="907"/>
        <v>0.84541526644263087</v>
      </c>
      <c r="L2219" s="2">
        <f t="shared" si="908"/>
        <v>0</v>
      </c>
      <c r="M2219" s="2">
        <f t="shared" si="909"/>
        <v>0</v>
      </c>
      <c r="N2219" s="63">
        <v>322</v>
      </c>
      <c r="O2219" s="63">
        <v>1761</v>
      </c>
      <c r="P2219" s="63"/>
      <c r="Q2219" s="63"/>
      <c r="R2219" s="63"/>
      <c r="S2219" s="63"/>
      <c r="T2219" s="63"/>
      <c r="U2219" s="63"/>
      <c r="V2219" s="63"/>
      <c r="W2219" s="63"/>
      <c r="X2219" s="63"/>
      <c r="Y2219" s="63"/>
      <c r="Z2219" s="63"/>
      <c r="AA2219" s="63"/>
      <c r="AB2219" s="63"/>
      <c r="AC2219" s="63"/>
      <c r="AD2219" s="63"/>
      <c r="AE2219" s="63"/>
      <c r="AF2219" s="63"/>
      <c r="AG2219" s="63"/>
      <c r="AH2219" s="63"/>
      <c r="AI2219" s="63"/>
      <c r="AJ2219" s="63"/>
      <c r="AK2219" s="63"/>
      <c r="AL2219" s="63"/>
      <c r="AM2219" s="63"/>
      <c r="AN2219" s="63"/>
      <c r="AO2219" s="63"/>
      <c r="AP2219" s="63"/>
      <c r="AQ2219" s="63"/>
      <c r="AS2219" s="5">
        <f>IF(Q2219&gt;0,RANK(Q2219,(N2219:P2219,Q2219:AE2219)),0)</f>
        <v>0</v>
      </c>
      <c r="AT2219" s="5">
        <f>IF(R2219&gt;0,RANK(R2219,(N2219:P2219,Q2219:AE2219)),0)</f>
        <v>0</v>
      </c>
      <c r="AU2219" s="5">
        <f>IF(T2219&gt;0,RANK(T2219,(N2219:P2219,Q2219:AE2219)),0)</f>
        <v>0</v>
      </c>
      <c r="AV2219" s="5">
        <f>IF(S2219&gt;0,RANK(S2219,(N2219:P2219,Q2219:AE2219)),0)</f>
        <v>0</v>
      </c>
      <c r="AW2219" s="2">
        <f t="shared" si="910"/>
        <v>0</v>
      </c>
      <c r="AX2219" s="2">
        <f t="shared" si="911"/>
        <v>0</v>
      </c>
      <c r="AY2219" s="2">
        <f t="shared" si="912"/>
        <v>0</v>
      </c>
      <c r="AZ2219" s="2">
        <f t="shared" si="913"/>
        <v>0</v>
      </c>
      <c r="BB2219" t="s">
        <v>2352</v>
      </c>
      <c r="BC2219" t="s">
        <v>2284</v>
      </c>
      <c r="BD2219" s="1">
        <v>3</v>
      </c>
      <c r="BE2219" s="1"/>
      <c r="BF2219" s="111">
        <v>40</v>
      </c>
      <c r="BG2219" s="113">
        <v>3</v>
      </c>
      <c r="BH2219" s="117">
        <f t="shared" si="914"/>
        <v>40003</v>
      </c>
      <c r="BI2219" s="1"/>
      <c r="BJ2219" s="5" t="s">
        <v>3185</v>
      </c>
      <c r="BN2219" s="63"/>
    </row>
    <row r="2220" spans="1:78" hidden="1" outlineLevel="1">
      <c r="A2220" t="s">
        <v>1178</v>
      </c>
      <c r="B2220" t="s">
        <v>2284</v>
      </c>
      <c r="C2220" s="1">
        <f t="shared" si="905"/>
        <v>4781</v>
      </c>
      <c r="D2220" s="5">
        <f>IF(N2220&gt;0, RANK(N2220,(N2220:P2220,Q2220:AE2220)),0)</f>
        <v>2</v>
      </c>
      <c r="E2220" s="5">
        <f>IF(O2220&gt;0,RANK(O2220,(N2220:P2220,Q2220:AE2220)),0)</f>
        <v>1</v>
      </c>
      <c r="F2220" s="5">
        <f>IF(P2220&gt;0,RANK(P2220,(N2220:P2220,Q2220:AE2220)),0)</f>
        <v>0</v>
      </c>
      <c r="G2220" s="131">
        <f t="shared" si="890"/>
        <v>2295</v>
      </c>
      <c r="H2220" s="136">
        <f t="shared" si="891"/>
        <v>0.48002509935160009</v>
      </c>
      <c r="I2220" s="2"/>
      <c r="J2220" s="2">
        <f t="shared" si="906"/>
        <v>0.25998745032419995</v>
      </c>
      <c r="K2220" s="2">
        <f t="shared" si="907"/>
        <v>0.74001254967579999</v>
      </c>
      <c r="L2220" s="2">
        <f t="shared" si="908"/>
        <v>0</v>
      </c>
      <c r="M2220" s="2">
        <f t="shared" si="909"/>
        <v>1.1102230246251565E-16</v>
      </c>
      <c r="N2220" s="63">
        <v>1243</v>
      </c>
      <c r="O2220" s="63">
        <v>3538</v>
      </c>
      <c r="P2220" s="63"/>
      <c r="Q2220" s="63"/>
      <c r="R2220" s="63"/>
      <c r="S2220" s="63"/>
      <c r="T2220" s="63"/>
      <c r="U2220" s="63"/>
      <c r="V2220" s="63"/>
      <c r="W2220" s="63"/>
      <c r="X2220" s="63"/>
      <c r="Y2220" s="63"/>
      <c r="Z2220" s="63"/>
      <c r="AA2220" s="63"/>
      <c r="AB2220" s="63"/>
      <c r="AC2220" s="63"/>
      <c r="AD2220" s="63"/>
      <c r="AE2220" s="63"/>
      <c r="AF2220" s="63"/>
      <c r="AG2220" s="63"/>
      <c r="AH2220" s="63"/>
      <c r="AI2220" s="63"/>
      <c r="AJ2220" s="63"/>
      <c r="AK2220" s="63"/>
      <c r="AL2220" s="63"/>
      <c r="AM2220" s="63"/>
      <c r="AN2220" s="63"/>
      <c r="AO2220" s="63"/>
      <c r="AP2220" s="63"/>
      <c r="AQ2220" s="63"/>
      <c r="AS2220" s="5">
        <f>IF(Q2220&gt;0,RANK(Q2220,(N2220:P2220,Q2220:AE2220)),0)</f>
        <v>0</v>
      </c>
      <c r="AT2220" s="5">
        <f>IF(R2220&gt;0,RANK(R2220,(N2220:P2220,Q2220:AE2220)),0)</f>
        <v>0</v>
      </c>
      <c r="AU2220" s="5">
        <f>IF(T2220&gt;0,RANK(T2220,(N2220:P2220,Q2220:AE2220)),0)</f>
        <v>0</v>
      </c>
      <c r="AV2220" s="5">
        <f>IF(S2220&gt;0,RANK(S2220,(N2220:P2220,Q2220:AE2220)),0)</f>
        <v>0</v>
      </c>
      <c r="AW2220" s="2">
        <f t="shared" si="910"/>
        <v>0</v>
      </c>
      <c r="AX2220" s="2">
        <f t="shared" si="911"/>
        <v>0</v>
      </c>
      <c r="AY2220" s="2">
        <f t="shared" si="912"/>
        <v>0</v>
      </c>
      <c r="AZ2220" s="2">
        <f t="shared" si="913"/>
        <v>0</v>
      </c>
      <c r="BB2220" t="s">
        <v>1178</v>
      </c>
      <c r="BC2220" t="s">
        <v>2284</v>
      </c>
      <c r="BD2220" s="1">
        <v>2</v>
      </c>
      <c r="BE2220" s="1"/>
      <c r="BF2220" s="111">
        <v>40</v>
      </c>
      <c r="BG2220" s="113">
        <v>5</v>
      </c>
      <c r="BH2220" s="117">
        <f t="shared" si="914"/>
        <v>40005</v>
      </c>
      <c r="BI2220" s="1"/>
      <c r="BJ2220" s="5" t="s">
        <v>3185</v>
      </c>
      <c r="BN2220" s="63"/>
    </row>
    <row r="2221" spans="1:78" hidden="1" outlineLevel="1">
      <c r="A2221" t="s">
        <v>1201</v>
      </c>
      <c r="B2221" t="s">
        <v>2284</v>
      </c>
      <c r="C2221" s="1">
        <f t="shared" si="905"/>
        <v>2306</v>
      </c>
      <c r="D2221" s="5">
        <f>IF(N2221&gt;0, RANK(N2221,(N2221:P2221,Q2221:AE2221)),0)</f>
        <v>2</v>
      </c>
      <c r="E2221" s="5">
        <f>IF(O2221&gt;0,RANK(O2221,(N2221:P2221,Q2221:AE2221)),0)</f>
        <v>1</v>
      </c>
      <c r="F2221" s="5">
        <f>IF(P2221&gt;0,RANK(P2221,(N2221:P2221,Q2221:AE2221)),0)</f>
        <v>0</v>
      </c>
      <c r="G2221" s="131">
        <f t="shared" si="890"/>
        <v>1818</v>
      </c>
      <c r="H2221" s="136">
        <f t="shared" si="891"/>
        <v>0.78837814397224626</v>
      </c>
      <c r="I2221" s="2"/>
      <c r="J2221" s="2">
        <f t="shared" si="906"/>
        <v>0.10581092801387684</v>
      </c>
      <c r="K2221" s="2">
        <f t="shared" si="907"/>
        <v>0.89418907198612319</v>
      </c>
      <c r="L2221" s="2">
        <f t="shared" si="908"/>
        <v>0</v>
      </c>
      <c r="M2221" s="2">
        <f t="shared" si="909"/>
        <v>0</v>
      </c>
      <c r="N2221" s="63">
        <v>244</v>
      </c>
      <c r="O2221" s="63">
        <v>2062</v>
      </c>
      <c r="P2221" s="63"/>
      <c r="Q2221" s="63"/>
      <c r="R2221" s="63"/>
      <c r="S2221" s="63"/>
      <c r="T2221" s="63"/>
      <c r="U2221" s="63"/>
      <c r="V2221" s="63"/>
      <c r="W2221" s="63"/>
      <c r="X2221" s="63"/>
      <c r="Y2221" s="63"/>
      <c r="Z2221" s="63"/>
      <c r="AA2221" s="63"/>
      <c r="AB2221" s="63"/>
      <c r="AC2221" s="63"/>
      <c r="AD2221" s="63"/>
      <c r="AE2221" s="63"/>
      <c r="AF2221" s="63"/>
      <c r="AG2221" s="63"/>
      <c r="AH2221" s="63"/>
      <c r="AI2221" s="63"/>
      <c r="AJ2221" s="63"/>
      <c r="AK2221" s="63"/>
      <c r="AL2221" s="63"/>
      <c r="AM2221" s="63"/>
      <c r="AN2221" s="63"/>
      <c r="AO2221" s="63"/>
      <c r="AP2221" s="63"/>
      <c r="AQ2221" s="63"/>
      <c r="AS2221" s="5">
        <f>IF(Q2221&gt;0,RANK(Q2221,(N2221:P2221,Q2221:AE2221)),0)</f>
        <v>0</v>
      </c>
      <c r="AT2221" s="5">
        <f>IF(R2221&gt;0,RANK(R2221,(N2221:P2221,Q2221:AE2221)),0)</f>
        <v>0</v>
      </c>
      <c r="AU2221" s="5">
        <f>IF(T2221&gt;0,RANK(T2221,(N2221:P2221,Q2221:AE2221)),0)</f>
        <v>0</v>
      </c>
      <c r="AV2221" s="5">
        <f>IF(S2221&gt;0,RANK(S2221,(N2221:P2221,Q2221:AE2221)),0)</f>
        <v>0</v>
      </c>
      <c r="AW2221" s="2">
        <f t="shared" si="910"/>
        <v>0</v>
      </c>
      <c r="AX2221" s="2">
        <f t="shared" si="911"/>
        <v>0</v>
      </c>
      <c r="AY2221" s="2">
        <f t="shared" si="912"/>
        <v>0</v>
      </c>
      <c r="AZ2221" s="2">
        <f t="shared" si="913"/>
        <v>0</v>
      </c>
      <c r="BB2221" t="s">
        <v>1201</v>
      </c>
      <c r="BC2221" t="s">
        <v>2284</v>
      </c>
      <c r="BD2221" s="1">
        <v>3</v>
      </c>
      <c r="BE2221" s="1"/>
      <c r="BF2221" s="111">
        <v>40</v>
      </c>
      <c r="BG2221" s="113">
        <v>7</v>
      </c>
      <c r="BH2221" s="117">
        <f t="shared" si="914"/>
        <v>40007</v>
      </c>
      <c r="BI2221" s="1"/>
      <c r="BJ2221" s="5" t="s">
        <v>3185</v>
      </c>
      <c r="BN2221" s="63"/>
    </row>
    <row r="2222" spans="1:78" hidden="1" outlineLevel="1">
      <c r="A2222" t="s">
        <v>164</v>
      </c>
      <c r="B2222" t="s">
        <v>2284</v>
      </c>
      <c r="C2222" s="1">
        <f t="shared" si="905"/>
        <v>6925</v>
      </c>
      <c r="D2222" s="5">
        <f>IF(N2222&gt;0, RANK(N2222,(N2222:P2222,Q2222:AE2222)),0)</f>
        <v>2</v>
      </c>
      <c r="E2222" s="5">
        <f>IF(O2222&gt;0,RANK(O2222,(N2222:P2222,Q2222:AE2222)),0)</f>
        <v>1</v>
      </c>
      <c r="F2222" s="5">
        <f>IF(P2222&gt;0,RANK(P2222,(N2222:P2222,Q2222:AE2222)),0)</f>
        <v>0</v>
      </c>
      <c r="G2222" s="131">
        <f t="shared" si="890"/>
        <v>4091</v>
      </c>
      <c r="H2222" s="136">
        <f t="shared" si="891"/>
        <v>0.59075812274368233</v>
      </c>
      <c r="I2222" s="2"/>
      <c r="J2222" s="2">
        <f t="shared" si="906"/>
        <v>0.20462093862815883</v>
      </c>
      <c r="K2222" s="2">
        <f t="shared" si="907"/>
        <v>0.79537906137184111</v>
      </c>
      <c r="L2222" s="2">
        <f t="shared" si="908"/>
        <v>0</v>
      </c>
      <c r="M2222" s="2">
        <f t="shared" si="909"/>
        <v>1.1102230246251565E-16</v>
      </c>
      <c r="N2222" s="63">
        <v>1417</v>
      </c>
      <c r="O2222" s="63">
        <v>5508</v>
      </c>
      <c r="P2222" s="63"/>
      <c r="Q2222" s="63"/>
      <c r="R2222" s="63"/>
      <c r="S2222" s="63"/>
      <c r="T2222" s="63"/>
      <c r="U2222" s="63"/>
      <c r="V2222" s="63"/>
      <c r="W2222" s="63"/>
      <c r="X2222" s="63"/>
      <c r="Y2222" s="63"/>
      <c r="Z2222" s="63"/>
      <c r="AA2222" s="63"/>
      <c r="AB2222" s="63"/>
      <c r="AC2222" s="63"/>
      <c r="AD2222" s="63"/>
      <c r="AE2222" s="63"/>
      <c r="AF2222" s="63"/>
      <c r="AG2222" s="63"/>
      <c r="AH2222" s="63"/>
      <c r="AI2222" s="63"/>
      <c r="AJ2222" s="63"/>
      <c r="AK2222" s="63"/>
      <c r="AL2222" s="63"/>
      <c r="AM2222" s="63"/>
      <c r="AN2222" s="63"/>
      <c r="AO2222" s="63"/>
      <c r="AP2222" s="63"/>
      <c r="AQ2222" s="63"/>
      <c r="AS2222" s="5">
        <f>IF(Q2222&gt;0,RANK(Q2222,(N2222:P2222,Q2222:AE2222)),0)</f>
        <v>0</v>
      </c>
      <c r="AT2222" s="5">
        <f>IF(R2222&gt;0,RANK(R2222,(N2222:P2222,Q2222:AE2222)),0)</f>
        <v>0</v>
      </c>
      <c r="AU2222" s="5">
        <f>IF(T2222&gt;0,RANK(T2222,(N2222:P2222,Q2222:AE2222)),0)</f>
        <v>0</v>
      </c>
      <c r="AV2222" s="5">
        <f>IF(S2222&gt;0,RANK(S2222,(N2222:P2222,Q2222:AE2222)),0)</f>
        <v>0</v>
      </c>
      <c r="AW2222" s="2">
        <f t="shared" si="910"/>
        <v>0</v>
      </c>
      <c r="AX2222" s="2">
        <f t="shared" si="911"/>
        <v>0</v>
      </c>
      <c r="AY2222" s="2">
        <f t="shared" si="912"/>
        <v>0</v>
      </c>
      <c r="AZ2222" s="2">
        <f t="shared" si="913"/>
        <v>0</v>
      </c>
      <c r="BB2222" t="s">
        <v>164</v>
      </c>
      <c r="BC2222" t="s">
        <v>2284</v>
      </c>
      <c r="BD2222" s="1">
        <v>3</v>
      </c>
      <c r="BE2222" s="1"/>
      <c r="BF2222" s="111">
        <v>40</v>
      </c>
      <c r="BG2222" s="113">
        <v>9</v>
      </c>
      <c r="BH2222" s="117">
        <f t="shared" si="914"/>
        <v>40009</v>
      </c>
      <c r="BI2222" s="1"/>
      <c r="BJ2222" s="5" t="s">
        <v>3185</v>
      </c>
      <c r="BN2222" s="63"/>
    </row>
    <row r="2223" spans="1:78" hidden="1" outlineLevel="1">
      <c r="A2223" t="s">
        <v>801</v>
      </c>
      <c r="B2223" t="s">
        <v>2284</v>
      </c>
      <c r="C2223" s="1">
        <f t="shared" si="905"/>
        <v>3816</v>
      </c>
      <c r="D2223" s="5">
        <f>IF(N2223&gt;0, RANK(N2223,(N2223:P2223,Q2223:AE2223)),0)</f>
        <v>2</v>
      </c>
      <c r="E2223" s="5">
        <f>IF(O2223&gt;0,RANK(O2223,(N2223:P2223,Q2223:AE2223)),0)</f>
        <v>1</v>
      </c>
      <c r="F2223" s="5">
        <f>IF(P2223&gt;0,RANK(P2223,(N2223:P2223,Q2223:AE2223)),0)</f>
        <v>0</v>
      </c>
      <c r="G2223" s="131">
        <f t="shared" si="890"/>
        <v>1832</v>
      </c>
      <c r="H2223" s="136">
        <f t="shared" si="891"/>
        <v>0.48008385744234799</v>
      </c>
      <c r="I2223" s="2"/>
      <c r="J2223" s="2">
        <f t="shared" si="906"/>
        <v>0.25995807127882598</v>
      </c>
      <c r="K2223" s="2">
        <f t="shared" si="907"/>
        <v>0.74004192872117402</v>
      </c>
      <c r="L2223" s="2">
        <f t="shared" si="908"/>
        <v>0</v>
      </c>
      <c r="M2223" s="2">
        <f t="shared" si="909"/>
        <v>0</v>
      </c>
      <c r="N2223" s="63">
        <v>992</v>
      </c>
      <c r="O2223" s="63">
        <v>2824</v>
      </c>
      <c r="P2223" s="63"/>
      <c r="Q2223" s="63"/>
      <c r="R2223" s="63"/>
      <c r="S2223" s="63"/>
      <c r="T2223" s="63"/>
      <c r="U2223" s="63"/>
      <c r="V2223" s="63"/>
      <c r="W2223" s="63"/>
      <c r="X2223" s="63"/>
      <c r="Y2223" s="63"/>
      <c r="Z2223" s="63"/>
      <c r="AA2223" s="63"/>
      <c r="AB2223" s="63"/>
      <c r="AC2223" s="63"/>
      <c r="AD2223" s="63"/>
      <c r="AE2223" s="63"/>
      <c r="AF2223" s="63"/>
      <c r="AG2223" s="63"/>
      <c r="AH2223" s="63"/>
      <c r="AI2223" s="63"/>
      <c r="AJ2223" s="63"/>
      <c r="AK2223" s="63"/>
      <c r="AL2223" s="63"/>
      <c r="AM2223" s="63"/>
      <c r="AN2223" s="63"/>
      <c r="AO2223" s="63"/>
      <c r="AP2223" s="63"/>
      <c r="AQ2223" s="63"/>
      <c r="AS2223" s="5">
        <f>IF(Q2223&gt;0,RANK(Q2223,(N2223:P2223,Q2223:AE2223)),0)</f>
        <v>0</v>
      </c>
      <c r="AT2223" s="5">
        <f>IF(R2223&gt;0,RANK(R2223,(N2223:P2223,Q2223:AE2223)),0)</f>
        <v>0</v>
      </c>
      <c r="AU2223" s="5">
        <f>IF(T2223&gt;0,RANK(T2223,(N2223:P2223,Q2223:AE2223)),0)</f>
        <v>0</v>
      </c>
      <c r="AV2223" s="5">
        <f>IF(S2223&gt;0,RANK(S2223,(N2223:P2223,Q2223:AE2223)),0)</f>
        <v>0</v>
      </c>
      <c r="AW2223" s="2">
        <f t="shared" si="910"/>
        <v>0</v>
      </c>
      <c r="AX2223" s="2">
        <f t="shared" si="911"/>
        <v>0</v>
      </c>
      <c r="AY2223" s="2">
        <f t="shared" si="912"/>
        <v>0</v>
      </c>
      <c r="AZ2223" s="2">
        <f t="shared" si="913"/>
        <v>0</v>
      </c>
      <c r="BB2223" t="s">
        <v>801</v>
      </c>
      <c r="BC2223" t="s">
        <v>2284</v>
      </c>
      <c r="BD2223" s="1">
        <v>3</v>
      </c>
      <c r="BE2223" s="1"/>
      <c r="BF2223" s="111">
        <v>40</v>
      </c>
      <c r="BG2223" s="113">
        <v>11</v>
      </c>
      <c r="BH2223" s="117">
        <f t="shared" si="914"/>
        <v>40011</v>
      </c>
      <c r="BI2223" s="1"/>
      <c r="BJ2223" s="5" t="s">
        <v>3185</v>
      </c>
      <c r="BN2223" s="63"/>
    </row>
    <row r="2224" spans="1:78" hidden="1" outlineLevel="1">
      <c r="A2224" t="s">
        <v>3234</v>
      </c>
      <c r="B2224" t="s">
        <v>2284</v>
      </c>
      <c r="C2224" s="1">
        <f t="shared" si="905"/>
        <v>13201</v>
      </c>
      <c r="D2224" s="5">
        <f>IF(N2224&gt;0, RANK(N2224,(N2224:P2224,Q2224:AE2224)),0)</f>
        <v>2</v>
      </c>
      <c r="E2224" s="5">
        <f>IF(O2224&gt;0,RANK(O2224,(N2224:P2224,Q2224:AE2224)),0)</f>
        <v>1</v>
      </c>
      <c r="F2224" s="5">
        <f>IF(P2224&gt;0,RANK(P2224,(N2224:P2224,Q2224:AE2224)),0)</f>
        <v>0</v>
      </c>
      <c r="G2224" s="131">
        <f t="shared" si="890"/>
        <v>5839</v>
      </c>
      <c r="H2224" s="136">
        <f t="shared" si="891"/>
        <v>0.44231497613817133</v>
      </c>
      <c r="I2224" s="2"/>
      <c r="J2224" s="2">
        <f t="shared" si="906"/>
        <v>0.27884251193091431</v>
      </c>
      <c r="K2224" s="2">
        <f t="shared" si="907"/>
        <v>0.72115748806908564</v>
      </c>
      <c r="L2224" s="2">
        <f t="shared" si="908"/>
        <v>0</v>
      </c>
      <c r="M2224" s="2">
        <f t="shared" si="909"/>
        <v>0</v>
      </c>
      <c r="N2224" s="63">
        <v>3681</v>
      </c>
      <c r="O2224" s="63">
        <v>9520</v>
      </c>
      <c r="P2224" s="63"/>
      <c r="Q2224" s="63"/>
      <c r="R2224" s="63"/>
      <c r="S2224" s="63"/>
      <c r="T2224" s="63"/>
      <c r="U2224" s="63"/>
      <c r="V2224" s="63"/>
      <c r="W2224" s="63"/>
      <c r="X2224" s="63"/>
      <c r="Y2224" s="63"/>
      <c r="Z2224" s="63"/>
      <c r="AA2224" s="63"/>
      <c r="AB2224" s="63"/>
      <c r="AC2224" s="63"/>
      <c r="AD2224" s="63"/>
      <c r="AE2224" s="63"/>
      <c r="AF2224" s="63"/>
      <c r="AG2224" s="63"/>
      <c r="AH2224" s="63"/>
      <c r="AI2224" s="63"/>
      <c r="AJ2224" s="63"/>
      <c r="AK2224" s="63"/>
      <c r="AL2224" s="63"/>
      <c r="AM2224" s="63"/>
      <c r="AN2224" s="63"/>
      <c r="AO2224" s="63"/>
      <c r="AP2224" s="63"/>
      <c r="AQ2224" s="63"/>
      <c r="AS2224" s="5">
        <f>IF(Q2224&gt;0,RANK(Q2224,(N2224:P2224,Q2224:AE2224)),0)</f>
        <v>0</v>
      </c>
      <c r="AT2224" s="5">
        <f>IF(R2224&gt;0,RANK(R2224,(N2224:P2224,Q2224:AE2224)),0)</f>
        <v>0</v>
      </c>
      <c r="AU2224" s="5">
        <f>IF(T2224&gt;0,RANK(T2224,(N2224:P2224,Q2224:AE2224)),0)</f>
        <v>0</v>
      </c>
      <c r="AV2224" s="5">
        <f>IF(S2224&gt;0,RANK(S2224,(N2224:P2224,Q2224:AE2224)),0)</f>
        <v>0</v>
      </c>
      <c r="AW2224" s="2">
        <f t="shared" si="910"/>
        <v>0</v>
      </c>
      <c r="AX2224" s="2">
        <f t="shared" si="911"/>
        <v>0</v>
      </c>
      <c r="AY2224" s="2">
        <f t="shared" si="912"/>
        <v>0</v>
      </c>
      <c r="AZ2224" s="2">
        <f t="shared" si="913"/>
        <v>0</v>
      </c>
      <c r="BB2224" t="s">
        <v>3234</v>
      </c>
      <c r="BC2224" t="s">
        <v>2284</v>
      </c>
      <c r="BD2224" s="1">
        <v>2</v>
      </c>
      <c r="BE2224" s="1"/>
      <c r="BF2224" s="111">
        <v>40</v>
      </c>
      <c r="BG2224" s="113">
        <v>13</v>
      </c>
      <c r="BH2224" s="117">
        <f t="shared" si="914"/>
        <v>40013</v>
      </c>
      <c r="BI2224" s="1"/>
      <c r="BJ2224" s="5" t="s">
        <v>3185</v>
      </c>
      <c r="BN2224" s="63"/>
    </row>
    <row r="2225" spans="1:66" hidden="1" outlineLevel="1">
      <c r="A2225" t="s">
        <v>1961</v>
      </c>
      <c r="B2225" t="s">
        <v>2284</v>
      </c>
      <c r="C2225" s="1">
        <f t="shared" si="905"/>
        <v>8851</v>
      </c>
      <c r="D2225" s="5">
        <f>IF(N2225&gt;0, RANK(N2225,(N2225:P2225,Q2225:AE2225)),0)</f>
        <v>2</v>
      </c>
      <c r="E2225" s="5">
        <f>IF(O2225&gt;0,RANK(O2225,(N2225:P2225,Q2225:AE2225)),0)</f>
        <v>1</v>
      </c>
      <c r="F2225" s="5">
        <f>IF(P2225&gt;0,RANK(P2225,(N2225:P2225,Q2225:AE2225)),0)</f>
        <v>0</v>
      </c>
      <c r="G2225" s="131">
        <f t="shared" si="890"/>
        <v>2523</v>
      </c>
      <c r="H2225" s="136">
        <f t="shared" si="891"/>
        <v>0.28505253643656087</v>
      </c>
      <c r="I2225" s="2"/>
      <c r="J2225" s="2">
        <f t="shared" si="906"/>
        <v>0.35747373178171959</v>
      </c>
      <c r="K2225" s="2">
        <f t="shared" si="907"/>
        <v>0.64252626821828041</v>
      </c>
      <c r="L2225" s="2">
        <f t="shared" si="908"/>
        <v>0</v>
      </c>
      <c r="M2225" s="2">
        <f t="shared" si="909"/>
        <v>0</v>
      </c>
      <c r="N2225" s="63">
        <v>3164</v>
      </c>
      <c r="O2225" s="63">
        <v>5687</v>
      </c>
      <c r="P2225" s="63"/>
      <c r="Q2225" s="63"/>
      <c r="R2225" s="63"/>
      <c r="S2225" s="63"/>
      <c r="T2225" s="63"/>
      <c r="U2225" s="63"/>
      <c r="V2225" s="63"/>
      <c r="W2225" s="63"/>
      <c r="X2225" s="63"/>
      <c r="Y2225" s="63"/>
      <c r="Z2225" s="63"/>
      <c r="AA2225" s="63"/>
      <c r="AB2225" s="63"/>
      <c r="AC2225" s="63"/>
      <c r="AD2225" s="63"/>
      <c r="AE2225" s="63"/>
      <c r="AF2225" s="63"/>
      <c r="AG2225" s="63"/>
      <c r="AH2225" s="63"/>
      <c r="AI2225" s="63"/>
      <c r="AJ2225" s="63"/>
      <c r="AK2225" s="63"/>
      <c r="AL2225" s="63"/>
      <c r="AM2225" s="63"/>
      <c r="AN2225" s="63"/>
      <c r="AO2225" s="63"/>
      <c r="AP2225" s="63"/>
      <c r="AQ2225" s="63"/>
      <c r="AS2225" s="5">
        <f>IF(Q2225&gt;0,RANK(Q2225,(N2225:P2225,Q2225:AE2225)),0)</f>
        <v>0</v>
      </c>
      <c r="AT2225" s="5">
        <f>IF(R2225&gt;0,RANK(R2225,(N2225:P2225,Q2225:AE2225)),0)</f>
        <v>0</v>
      </c>
      <c r="AU2225" s="5">
        <f>IF(T2225&gt;0,RANK(T2225,(N2225:P2225,Q2225:AE2225)),0)</f>
        <v>0</v>
      </c>
      <c r="AV2225" s="5">
        <f>IF(S2225&gt;0,RANK(S2225,(N2225:P2225,Q2225:AE2225)),0)</f>
        <v>0</v>
      </c>
      <c r="AW2225" s="2">
        <f t="shared" si="910"/>
        <v>0</v>
      </c>
      <c r="AX2225" s="2">
        <f t="shared" si="911"/>
        <v>0</v>
      </c>
      <c r="AY2225" s="2">
        <f t="shared" si="912"/>
        <v>0</v>
      </c>
      <c r="AZ2225" s="2">
        <f t="shared" si="913"/>
        <v>0</v>
      </c>
      <c r="BB2225" t="s">
        <v>1961</v>
      </c>
      <c r="BC2225" t="s">
        <v>2284</v>
      </c>
      <c r="BD2225" s="1">
        <v>3</v>
      </c>
      <c r="BE2225" s="1"/>
      <c r="BF2225" s="111">
        <v>40</v>
      </c>
      <c r="BG2225" s="113">
        <v>15</v>
      </c>
      <c r="BH2225" s="117">
        <f t="shared" si="914"/>
        <v>40015</v>
      </c>
      <c r="BI2225" s="1"/>
      <c r="BJ2225" s="5" t="s">
        <v>3185</v>
      </c>
      <c r="BN2225" s="63"/>
    </row>
    <row r="2226" spans="1:66" hidden="1" outlineLevel="1">
      <c r="A2226" t="s">
        <v>889</v>
      </c>
      <c r="B2226" t="s">
        <v>2284</v>
      </c>
      <c r="C2226" s="1">
        <f t="shared" si="905"/>
        <v>46162</v>
      </c>
      <c r="D2226" s="5">
        <f>IF(N2226&gt;0, RANK(N2226,(N2226:P2226,Q2226:AE2226)),0)</f>
        <v>2</v>
      </c>
      <c r="E2226" s="5">
        <f>IF(O2226&gt;0,RANK(O2226,(N2226:P2226,Q2226:AE2226)),0)</f>
        <v>1</v>
      </c>
      <c r="F2226" s="5">
        <f>IF(P2226&gt;0,RANK(P2226,(N2226:P2226,Q2226:AE2226)),0)</f>
        <v>0</v>
      </c>
      <c r="G2226" s="131">
        <f t="shared" si="890"/>
        <v>25088</v>
      </c>
      <c r="H2226" s="136">
        <f t="shared" si="891"/>
        <v>0.54347731900697538</v>
      </c>
      <c r="I2226" s="2"/>
      <c r="J2226" s="2">
        <f t="shared" si="906"/>
        <v>0.22826134049651228</v>
      </c>
      <c r="K2226" s="2">
        <f t="shared" si="907"/>
        <v>0.77173865950348775</v>
      </c>
      <c r="L2226" s="2">
        <f t="shared" si="908"/>
        <v>0</v>
      </c>
      <c r="M2226" s="2">
        <f t="shared" si="909"/>
        <v>0</v>
      </c>
      <c r="N2226" s="63">
        <v>10537</v>
      </c>
      <c r="O2226" s="63">
        <v>35625</v>
      </c>
      <c r="P2226" s="63"/>
      <c r="Q2226" s="63"/>
      <c r="R2226" s="63"/>
      <c r="S2226" s="63"/>
      <c r="T2226" s="63"/>
      <c r="U2226" s="63"/>
      <c r="V2226" s="63"/>
      <c r="W2226" s="63"/>
      <c r="X2226" s="63"/>
      <c r="Y2226" s="63"/>
      <c r="Z2226" s="63"/>
      <c r="AA2226" s="63"/>
      <c r="AB2226" s="63"/>
      <c r="AC2226" s="63"/>
      <c r="AD2226" s="63"/>
      <c r="AE2226" s="63"/>
      <c r="AF2226" s="63"/>
      <c r="AG2226" s="63"/>
      <c r="AH2226" s="63"/>
      <c r="AI2226" s="63"/>
      <c r="AJ2226" s="63"/>
      <c r="AK2226" s="63"/>
      <c r="AL2226" s="63"/>
      <c r="AM2226" s="63"/>
      <c r="AN2226" s="63"/>
      <c r="AO2226" s="63"/>
      <c r="AP2226" s="63"/>
      <c r="AQ2226" s="63"/>
      <c r="AS2226" s="5">
        <f>IF(Q2226&gt;0,RANK(Q2226,(N2226:P2226,Q2226:AE2226)),0)</f>
        <v>0</v>
      </c>
      <c r="AT2226" s="5">
        <f>IF(R2226&gt;0,RANK(R2226,(N2226:P2226,Q2226:AE2226)),0)</f>
        <v>0</v>
      </c>
      <c r="AU2226" s="5">
        <f>IF(T2226&gt;0,RANK(T2226,(N2226:P2226,Q2226:AE2226)),0)</f>
        <v>0</v>
      </c>
      <c r="AV2226" s="5">
        <f>IF(S2226&gt;0,RANK(S2226,(N2226:P2226,Q2226:AE2226)),0)</f>
        <v>0</v>
      </c>
      <c r="AW2226" s="2">
        <f t="shared" si="910"/>
        <v>0</v>
      </c>
      <c r="AX2226" s="2">
        <f t="shared" si="911"/>
        <v>0</v>
      </c>
      <c r="AY2226" s="2">
        <f t="shared" si="912"/>
        <v>0</v>
      </c>
      <c r="AZ2226" s="2">
        <f t="shared" si="913"/>
        <v>0</v>
      </c>
      <c r="BB2226" t="s">
        <v>889</v>
      </c>
      <c r="BC2226" t="s">
        <v>2284</v>
      </c>
      <c r="BD2226" s="1"/>
      <c r="BF2226" s="111">
        <v>40</v>
      </c>
      <c r="BG2226" s="113">
        <v>17</v>
      </c>
      <c r="BH2226" s="117">
        <f t="shared" si="914"/>
        <v>40017</v>
      </c>
      <c r="BJ2226" s="5" t="s">
        <v>3185</v>
      </c>
      <c r="BN2226" s="63"/>
    </row>
    <row r="2227" spans="1:66" hidden="1" outlineLevel="1">
      <c r="A2227" t="s">
        <v>1852</v>
      </c>
      <c r="B2227" t="s">
        <v>2284</v>
      </c>
      <c r="C2227" s="1">
        <f t="shared" si="905"/>
        <v>17122</v>
      </c>
      <c r="D2227" s="5">
        <f>IF(N2227&gt;0, RANK(N2227,(N2227:P2227,Q2227:AE2227)),0)</f>
        <v>2</v>
      </c>
      <c r="E2227" s="5">
        <f>IF(O2227&gt;0,RANK(O2227,(N2227:P2227,Q2227:AE2227)),0)</f>
        <v>1</v>
      </c>
      <c r="F2227" s="5">
        <f>IF(P2227&gt;0,RANK(P2227,(N2227:P2227,Q2227:AE2227)),0)</f>
        <v>0</v>
      </c>
      <c r="G2227" s="131">
        <f t="shared" si="890"/>
        <v>7306</v>
      </c>
      <c r="H2227" s="136">
        <f t="shared" si="891"/>
        <v>0.42670248802709965</v>
      </c>
      <c r="I2227" s="2"/>
      <c r="J2227" s="2">
        <f t="shared" si="906"/>
        <v>0.28664875598645018</v>
      </c>
      <c r="K2227" s="2">
        <f t="shared" si="907"/>
        <v>0.71335124401354977</v>
      </c>
      <c r="L2227" s="2">
        <f t="shared" si="908"/>
        <v>0</v>
      </c>
      <c r="M2227" s="2">
        <f t="shared" si="909"/>
        <v>1.1102230246251565E-16</v>
      </c>
      <c r="N2227" s="63">
        <v>4908</v>
      </c>
      <c r="O2227" s="63">
        <v>12214</v>
      </c>
      <c r="P2227" s="63"/>
      <c r="Q2227" s="63"/>
      <c r="R2227" s="63"/>
      <c r="S2227" s="63"/>
      <c r="T2227" s="63"/>
      <c r="U2227" s="63"/>
      <c r="V2227" s="63"/>
      <c r="W2227" s="63"/>
      <c r="X2227" s="63"/>
      <c r="Y2227" s="63"/>
      <c r="Z2227" s="63"/>
      <c r="AA2227" s="63"/>
      <c r="AB2227" s="63"/>
      <c r="AC2227" s="63"/>
      <c r="AD2227" s="63"/>
      <c r="AE2227" s="63"/>
      <c r="AF2227" s="63"/>
      <c r="AG2227" s="63"/>
      <c r="AH2227" s="63"/>
      <c r="AI2227" s="63"/>
      <c r="AJ2227" s="63"/>
      <c r="AK2227" s="63"/>
      <c r="AL2227" s="63"/>
      <c r="AM2227" s="63"/>
      <c r="AN2227" s="63"/>
      <c r="AO2227" s="63"/>
      <c r="AP2227" s="63"/>
      <c r="AQ2227" s="63"/>
      <c r="AS2227" s="5">
        <f>IF(Q2227&gt;0,RANK(Q2227,(N2227:P2227,Q2227:AE2227)),0)</f>
        <v>0</v>
      </c>
      <c r="AT2227" s="5">
        <f>IF(R2227&gt;0,RANK(R2227,(N2227:P2227,Q2227:AE2227)),0)</f>
        <v>0</v>
      </c>
      <c r="AU2227" s="5">
        <f>IF(T2227&gt;0,RANK(T2227,(N2227:P2227,Q2227:AE2227)),0)</f>
        <v>0</v>
      </c>
      <c r="AV2227" s="5">
        <f>IF(S2227&gt;0,RANK(S2227,(N2227:P2227,Q2227:AE2227)),0)</f>
        <v>0</v>
      </c>
      <c r="AW2227" s="2">
        <f t="shared" si="910"/>
        <v>0</v>
      </c>
      <c r="AX2227" s="2">
        <f t="shared" si="911"/>
        <v>0</v>
      </c>
      <c r="AY2227" s="2">
        <f t="shared" si="912"/>
        <v>0</v>
      </c>
      <c r="AZ2227" s="2">
        <f t="shared" si="913"/>
        <v>0</v>
      </c>
      <c r="BB2227" t="s">
        <v>1852</v>
      </c>
      <c r="BC2227" t="s">
        <v>2284</v>
      </c>
      <c r="BD2227" s="1">
        <v>4</v>
      </c>
      <c r="BF2227" s="111">
        <v>40</v>
      </c>
      <c r="BG2227" s="113">
        <v>19</v>
      </c>
      <c r="BH2227" s="117">
        <f t="shared" si="914"/>
        <v>40019</v>
      </c>
      <c r="BJ2227" s="5" t="s">
        <v>3185</v>
      </c>
      <c r="BN2227" s="63"/>
    </row>
    <row r="2228" spans="1:66" hidden="1" outlineLevel="1">
      <c r="A2228" t="s">
        <v>1661</v>
      </c>
      <c r="B2228" t="s">
        <v>2284</v>
      </c>
      <c r="C2228" s="1">
        <f t="shared" si="905"/>
        <v>14306</v>
      </c>
      <c r="D2228" s="5">
        <f>IF(N2228&gt;0, RANK(N2228,(N2228:P2228,Q2228:AE2228)),0)</f>
        <v>2</v>
      </c>
      <c r="E2228" s="5">
        <f>IF(O2228&gt;0,RANK(O2228,(N2228:P2228,Q2228:AE2228)),0)</f>
        <v>1</v>
      </c>
      <c r="F2228" s="5">
        <f>IF(P2228&gt;0,RANK(P2228,(N2228:P2228,Q2228:AE2228)),0)</f>
        <v>0</v>
      </c>
      <c r="G2228" s="131">
        <f t="shared" si="890"/>
        <v>2018</v>
      </c>
      <c r="H2228" s="136">
        <f t="shared" si="891"/>
        <v>0.14105969523276946</v>
      </c>
      <c r="I2228" s="2"/>
      <c r="J2228" s="2">
        <f t="shared" si="906"/>
        <v>0.42947015238361524</v>
      </c>
      <c r="K2228" s="2">
        <f t="shared" si="907"/>
        <v>0.5705298476163847</v>
      </c>
      <c r="L2228" s="2">
        <f t="shared" si="908"/>
        <v>0</v>
      </c>
      <c r="M2228" s="2">
        <f t="shared" si="909"/>
        <v>0</v>
      </c>
      <c r="N2228" s="63">
        <v>6144</v>
      </c>
      <c r="O2228" s="63">
        <v>8162</v>
      </c>
      <c r="P2228" s="63"/>
      <c r="Q2228" s="63"/>
      <c r="R2228" s="63"/>
      <c r="S2228" s="63"/>
      <c r="T2228" s="63"/>
      <c r="U2228" s="63"/>
      <c r="V2228" s="63"/>
      <c r="W2228" s="63"/>
      <c r="X2228" s="63"/>
      <c r="Y2228" s="63"/>
      <c r="Z2228" s="63"/>
      <c r="AA2228" s="63"/>
      <c r="AB2228" s="63"/>
      <c r="AC2228" s="63"/>
      <c r="AD2228" s="63"/>
      <c r="AE2228" s="63"/>
      <c r="AF2228" s="63"/>
      <c r="AG2228" s="63"/>
      <c r="AH2228" s="63"/>
      <c r="AI2228" s="63"/>
      <c r="AJ2228" s="63"/>
      <c r="AK2228" s="63"/>
      <c r="AL2228" s="63"/>
      <c r="AM2228" s="63"/>
      <c r="AN2228" s="63"/>
      <c r="AO2228" s="63"/>
      <c r="AP2228" s="63"/>
      <c r="AQ2228" s="63"/>
      <c r="AS2228" s="5">
        <f>IF(Q2228&gt;0,RANK(Q2228,(N2228:P2228,Q2228:AE2228)),0)</f>
        <v>0</v>
      </c>
      <c r="AT2228" s="5">
        <f>IF(R2228&gt;0,RANK(R2228,(N2228:P2228,Q2228:AE2228)),0)</f>
        <v>0</v>
      </c>
      <c r="AU2228" s="5">
        <f>IF(T2228&gt;0,RANK(T2228,(N2228:P2228,Q2228:AE2228)),0)</f>
        <v>0</v>
      </c>
      <c r="AV2228" s="5">
        <f>IF(S2228&gt;0,RANK(S2228,(N2228:P2228,Q2228:AE2228)),0)</f>
        <v>0</v>
      </c>
      <c r="AW2228" s="2">
        <f t="shared" si="910"/>
        <v>0</v>
      </c>
      <c r="AX2228" s="2">
        <f t="shared" si="911"/>
        <v>0</v>
      </c>
      <c r="AY2228" s="2">
        <f t="shared" si="912"/>
        <v>0</v>
      </c>
      <c r="AZ2228" s="2">
        <f t="shared" si="913"/>
        <v>0</v>
      </c>
      <c r="BB2228" t="s">
        <v>1661</v>
      </c>
      <c r="BC2228" t="s">
        <v>2284</v>
      </c>
      <c r="BD2228" s="1">
        <v>2</v>
      </c>
      <c r="BF2228" s="111">
        <v>40</v>
      </c>
      <c r="BG2228" s="113">
        <v>21</v>
      </c>
      <c r="BH2228" s="117">
        <f t="shared" si="914"/>
        <v>40021</v>
      </c>
      <c r="BJ2228" s="5" t="s">
        <v>3185</v>
      </c>
      <c r="BN2228" s="63"/>
    </row>
    <row r="2229" spans="1:66" hidden="1" outlineLevel="1">
      <c r="A2229" t="s">
        <v>3129</v>
      </c>
      <c r="B2229" t="s">
        <v>2284</v>
      </c>
      <c r="C2229" s="1">
        <f t="shared" si="905"/>
        <v>5066</v>
      </c>
      <c r="D2229" s="5">
        <f>IF(N2229&gt;0, RANK(N2229,(N2229:P2229,Q2229:AE2229)),0)</f>
        <v>2</v>
      </c>
      <c r="E2229" s="5">
        <f>IF(O2229&gt;0,RANK(O2229,(N2229:P2229,Q2229:AE2229)),0)</f>
        <v>1</v>
      </c>
      <c r="F2229" s="5">
        <f>IF(P2229&gt;0,RANK(P2229,(N2229:P2229,Q2229:AE2229)),0)</f>
        <v>0</v>
      </c>
      <c r="G2229" s="131">
        <f t="shared" si="890"/>
        <v>2078</v>
      </c>
      <c r="H2229" s="136">
        <f t="shared" si="891"/>
        <v>0.41018555073035928</v>
      </c>
      <c r="I2229" s="2"/>
      <c r="J2229" s="2">
        <f t="shared" si="906"/>
        <v>0.29490722463482039</v>
      </c>
      <c r="K2229" s="2">
        <f t="shared" si="907"/>
        <v>0.70509277536517967</v>
      </c>
      <c r="L2229" s="2">
        <f t="shared" si="908"/>
        <v>0</v>
      </c>
      <c r="M2229" s="2">
        <f t="shared" si="909"/>
        <v>0</v>
      </c>
      <c r="N2229" s="63">
        <v>1494</v>
      </c>
      <c r="O2229" s="63">
        <v>3572</v>
      </c>
      <c r="P2229" s="63"/>
      <c r="Q2229" s="63"/>
      <c r="R2229" s="63"/>
      <c r="S2229" s="63"/>
      <c r="T2229" s="63"/>
      <c r="U2229" s="63"/>
      <c r="V2229" s="63"/>
      <c r="W2229" s="63"/>
      <c r="X2229" s="63"/>
      <c r="Y2229" s="63"/>
      <c r="Z2229" s="63"/>
      <c r="AA2229" s="63"/>
      <c r="AB2229" s="63"/>
      <c r="AC2229" s="63"/>
      <c r="AD2229" s="63"/>
      <c r="AE2229" s="63"/>
      <c r="AF2229" s="63"/>
      <c r="AG2229" s="63"/>
      <c r="AH2229" s="63"/>
      <c r="AI2229" s="63"/>
      <c r="AJ2229" s="63"/>
      <c r="AK2229" s="63"/>
      <c r="AL2229" s="63"/>
      <c r="AM2229" s="63"/>
      <c r="AN2229" s="63"/>
      <c r="AO2229" s="63"/>
      <c r="AP2229" s="63"/>
      <c r="AQ2229" s="63"/>
      <c r="AS2229" s="5">
        <f>IF(Q2229&gt;0,RANK(Q2229,(N2229:P2229,Q2229:AE2229)),0)</f>
        <v>0</v>
      </c>
      <c r="AT2229" s="5">
        <f>IF(R2229&gt;0,RANK(R2229,(N2229:P2229,Q2229:AE2229)),0)</f>
        <v>0</v>
      </c>
      <c r="AU2229" s="5">
        <f>IF(T2229&gt;0,RANK(T2229,(N2229:P2229,Q2229:AE2229)),0)</f>
        <v>0</v>
      </c>
      <c r="AV2229" s="5">
        <f>IF(S2229&gt;0,RANK(S2229,(N2229:P2229,Q2229:AE2229)),0)</f>
        <v>0</v>
      </c>
      <c r="AW2229" s="2">
        <f t="shared" si="910"/>
        <v>0</v>
      </c>
      <c r="AX2229" s="2">
        <f t="shared" si="911"/>
        <v>0</v>
      </c>
      <c r="AY2229" s="2">
        <f t="shared" si="912"/>
        <v>0</v>
      </c>
      <c r="AZ2229" s="2">
        <f t="shared" si="913"/>
        <v>0</v>
      </c>
      <c r="BB2229" t="s">
        <v>3129</v>
      </c>
      <c r="BC2229" t="s">
        <v>2284</v>
      </c>
      <c r="BD2229" s="1">
        <v>2</v>
      </c>
      <c r="BF2229" s="111">
        <v>40</v>
      </c>
      <c r="BG2229" s="113">
        <v>23</v>
      </c>
      <c r="BH2229" s="117">
        <f t="shared" si="914"/>
        <v>40023</v>
      </c>
      <c r="BJ2229" s="5" t="s">
        <v>3185</v>
      </c>
      <c r="BN2229" s="63"/>
    </row>
    <row r="2230" spans="1:66" hidden="1" outlineLevel="1">
      <c r="A2230" t="s">
        <v>2077</v>
      </c>
      <c r="B2230" t="s">
        <v>2284</v>
      </c>
      <c r="C2230" s="1">
        <f t="shared" si="905"/>
        <v>1197</v>
      </c>
      <c r="D2230" s="5">
        <f>IF(N2230&gt;0, RANK(N2230,(N2230:P2230,Q2230:AE2230)),0)</f>
        <v>2</v>
      </c>
      <c r="E2230" s="5">
        <f>IF(O2230&gt;0,RANK(O2230,(N2230:P2230,Q2230:AE2230)),0)</f>
        <v>1</v>
      </c>
      <c r="F2230" s="5">
        <f>IF(P2230&gt;0,RANK(P2230,(N2230:P2230,Q2230:AE2230)),0)</f>
        <v>0</v>
      </c>
      <c r="G2230" s="131">
        <f t="shared" si="890"/>
        <v>967</v>
      </c>
      <c r="H2230" s="136">
        <f t="shared" si="891"/>
        <v>0.8078529657477026</v>
      </c>
      <c r="I2230" s="2"/>
      <c r="J2230" s="2">
        <f t="shared" si="906"/>
        <v>9.60735171261487E-2</v>
      </c>
      <c r="K2230" s="2">
        <f t="shared" si="907"/>
        <v>0.90392648287385124</v>
      </c>
      <c r="L2230" s="2">
        <f t="shared" si="908"/>
        <v>0</v>
      </c>
      <c r="M2230" s="2">
        <f t="shared" si="909"/>
        <v>1.1102230246251565E-16</v>
      </c>
      <c r="N2230" s="63">
        <v>115</v>
      </c>
      <c r="O2230" s="63">
        <v>1082</v>
      </c>
      <c r="P2230" s="63"/>
      <c r="Q2230" s="63"/>
      <c r="R2230" s="63"/>
      <c r="S2230" s="63"/>
      <c r="T2230" s="63"/>
      <c r="U2230" s="63"/>
      <c r="V2230" s="63"/>
      <c r="W2230" s="63"/>
      <c r="X2230" s="63"/>
      <c r="Y2230" s="63"/>
      <c r="Z2230" s="63"/>
      <c r="AA2230" s="63"/>
      <c r="AB2230" s="63"/>
      <c r="AC2230" s="63"/>
      <c r="AD2230" s="63"/>
      <c r="AE2230" s="63"/>
      <c r="AF2230" s="63"/>
      <c r="AG2230" s="63"/>
      <c r="AH2230" s="63"/>
      <c r="AI2230" s="63"/>
      <c r="AJ2230" s="63"/>
      <c r="AK2230" s="63"/>
      <c r="AL2230" s="63"/>
      <c r="AM2230" s="63"/>
      <c r="AN2230" s="63"/>
      <c r="AO2230" s="63"/>
      <c r="AP2230" s="63"/>
      <c r="AQ2230" s="63"/>
      <c r="AS2230" s="5">
        <f>IF(Q2230&gt;0,RANK(Q2230,(N2230:P2230,Q2230:AE2230)),0)</f>
        <v>0</v>
      </c>
      <c r="AT2230" s="5">
        <f>IF(R2230&gt;0,RANK(R2230,(N2230:P2230,Q2230:AE2230)),0)</f>
        <v>0</v>
      </c>
      <c r="AU2230" s="5">
        <f>IF(T2230&gt;0,RANK(T2230,(N2230:P2230,Q2230:AE2230)),0)</f>
        <v>0</v>
      </c>
      <c r="AV2230" s="5">
        <f>IF(S2230&gt;0,RANK(S2230,(N2230:P2230,Q2230:AE2230)),0)</f>
        <v>0</v>
      </c>
      <c r="AW2230" s="2">
        <f t="shared" si="910"/>
        <v>0</v>
      </c>
      <c r="AX2230" s="2">
        <f t="shared" si="911"/>
        <v>0</v>
      </c>
      <c r="AY2230" s="2">
        <f t="shared" si="912"/>
        <v>0</v>
      </c>
      <c r="AZ2230" s="2">
        <f t="shared" si="913"/>
        <v>0</v>
      </c>
      <c r="BB2230" t="s">
        <v>2077</v>
      </c>
      <c r="BC2230" t="s">
        <v>2284</v>
      </c>
      <c r="BD2230" s="1">
        <v>3</v>
      </c>
      <c r="BF2230" s="111">
        <v>40</v>
      </c>
      <c r="BG2230" s="113">
        <v>25</v>
      </c>
      <c r="BH2230" s="117">
        <f t="shared" si="914"/>
        <v>40025</v>
      </c>
      <c r="BJ2230" s="5" t="s">
        <v>3185</v>
      </c>
      <c r="BN2230" s="63"/>
    </row>
    <row r="2231" spans="1:66" hidden="1" outlineLevel="1">
      <c r="A2231" t="s">
        <v>2943</v>
      </c>
      <c r="B2231" t="s">
        <v>2284</v>
      </c>
      <c r="C2231" s="1">
        <f t="shared" si="905"/>
        <v>93887</v>
      </c>
      <c r="D2231" s="5">
        <f>IF(N2231&gt;0, RANK(N2231,(N2231:P2231,Q2231:AE2231)),0)</f>
        <v>2</v>
      </c>
      <c r="E2231" s="5">
        <f>IF(O2231&gt;0,RANK(O2231,(N2231:P2231,Q2231:AE2231)),0)</f>
        <v>1</v>
      </c>
      <c r="F2231" s="5">
        <f>IF(P2231&gt;0,RANK(P2231,(N2231:P2231,Q2231:AE2231)),0)</f>
        <v>0</v>
      </c>
      <c r="G2231" s="131">
        <f t="shared" si="890"/>
        <v>24345</v>
      </c>
      <c r="H2231" s="136">
        <f t="shared" si="891"/>
        <v>0.2593010746961773</v>
      </c>
      <c r="I2231" s="2"/>
      <c r="J2231" s="2">
        <f t="shared" si="906"/>
        <v>0.37034946265191132</v>
      </c>
      <c r="K2231" s="2">
        <f t="shared" si="907"/>
        <v>0.62965053734808862</v>
      </c>
      <c r="L2231" s="2">
        <f t="shared" si="908"/>
        <v>0</v>
      </c>
      <c r="M2231" s="2">
        <f t="shared" si="909"/>
        <v>1.1102230246251565E-16</v>
      </c>
      <c r="N2231" s="63">
        <v>34771</v>
      </c>
      <c r="O2231" s="63">
        <v>59116</v>
      </c>
      <c r="P2231" s="63"/>
      <c r="Q2231" s="63"/>
      <c r="R2231" s="63"/>
      <c r="S2231" s="63"/>
      <c r="T2231" s="63"/>
      <c r="U2231" s="63"/>
      <c r="V2231" s="63"/>
      <c r="W2231" s="63"/>
      <c r="X2231" s="63"/>
      <c r="Y2231" s="63"/>
      <c r="Z2231" s="63"/>
      <c r="AA2231" s="63"/>
      <c r="AB2231" s="63"/>
      <c r="AC2231" s="63"/>
      <c r="AD2231" s="63"/>
      <c r="AE2231" s="63"/>
      <c r="AF2231" s="63"/>
      <c r="AG2231" s="63"/>
      <c r="AH2231" s="63"/>
      <c r="AI2231" s="63"/>
      <c r="AJ2231" s="63"/>
      <c r="AK2231" s="63"/>
      <c r="AL2231" s="63"/>
      <c r="AM2231" s="63"/>
      <c r="AN2231" s="63"/>
      <c r="AO2231" s="63"/>
      <c r="AP2231" s="63"/>
      <c r="AQ2231" s="63"/>
      <c r="AS2231" s="5">
        <f>IF(Q2231&gt;0,RANK(Q2231,(N2231:P2231,Q2231:AE2231)),0)</f>
        <v>0</v>
      </c>
      <c r="AT2231" s="5">
        <f>IF(R2231&gt;0,RANK(R2231,(N2231:P2231,Q2231:AE2231)),0)</f>
        <v>0</v>
      </c>
      <c r="AU2231" s="5">
        <f>IF(T2231&gt;0,RANK(T2231,(N2231:P2231,Q2231:AE2231)),0)</f>
        <v>0</v>
      </c>
      <c r="AV2231" s="5">
        <f>IF(S2231&gt;0,RANK(S2231,(N2231:P2231,Q2231:AE2231)),0)</f>
        <v>0</v>
      </c>
      <c r="AW2231" s="2">
        <f t="shared" si="910"/>
        <v>0</v>
      </c>
      <c r="AX2231" s="2">
        <f t="shared" si="911"/>
        <v>0</v>
      </c>
      <c r="AY2231" s="2">
        <f t="shared" si="912"/>
        <v>0</v>
      </c>
      <c r="AZ2231" s="2">
        <f t="shared" si="913"/>
        <v>0</v>
      </c>
      <c r="BB2231" t="s">
        <v>2943</v>
      </c>
      <c r="BC2231" t="s">
        <v>2284</v>
      </c>
      <c r="BD2231" s="1">
        <v>4</v>
      </c>
      <c r="BF2231" s="111">
        <v>40</v>
      </c>
      <c r="BG2231" s="113">
        <v>27</v>
      </c>
      <c r="BH2231" s="117">
        <f t="shared" si="914"/>
        <v>40027</v>
      </c>
      <c r="BJ2231" s="5" t="s">
        <v>3185</v>
      </c>
      <c r="BN2231" s="63"/>
    </row>
    <row r="2232" spans="1:66" hidden="1" outlineLevel="1">
      <c r="A2232" t="s">
        <v>2354</v>
      </c>
      <c r="B2232" t="s">
        <v>2284</v>
      </c>
      <c r="C2232" s="1">
        <f t="shared" si="905"/>
        <v>2359</v>
      </c>
      <c r="D2232" s="5">
        <f>IF(N2232&gt;0, RANK(N2232,(N2232:P2232,Q2232:AE2232)),0)</f>
        <v>2</v>
      </c>
      <c r="E2232" s="5">
        <f>IF(O2232&gt;0,RANK(O2232,(N2232:P2232,Q2232:AE2232)),0)</f>
        <v>1</v>
      </c>
      <c r="F2232" s="5">
        <f>IF(P2232&gt;0,RANK(P2232,(N2232:P2232,Q2232:AE2232)),0)</f>
        <v>0</v>
      </c>
      <c r="G2232" s="131">
        <f t="shared" si="890"/>
        <v>1061</v>
      </c>
      <c r="H2232" s="136">
        <f t="shared" si="891"/>
        <v>0.44976685036032216</v>
      </c>
      <c r="I2232" s="2"/>
      <c r="J2232" s="2">
        <f t="shared" si="906"/>
        <v>0.27511657481983892</v>
      </c>
      <c r="K2232" s="2">
        <f t="shared" si="907"/>
        <v>0.72488342518016113</v>
      </c>
      <c r="L2232" s="2">
        <f t="shared" si="908"/>
        <v>0</v>
      </c>
      <c r="M2232" s="2">
        <f t="shared" si="909"/>
        <v>-1.1102230246251565E-16</v>
      </c>
      <c r="N2232" s="63">
        <v>649</v>
      </c>
      <c r="O2232" s="63">
        <v>1710</v>
      </c>
      <c r="P2232" s="63"/>
      <c r="Q2232" s="63"/>
      <c r="R2232" s="63"/>
      <c r="S2232" s="63"/>
      <c r="T2232" s="63"/>
      <c r="U2232" s="63"/>
      <c r="V2232" s="63"/>
      <c r="W2232" s="63"/>
      <c r="X2232" s="63"/>
      <c r="Y2232" s="63"/>
      <c r="Z2232" s="63"/>
      <c r="AA2232" s="63"/>
      <c r="AB2232" s="63"/>
      <c r="AC2232" s="63"/>
      <c r="AD2232" s="63"/>
      <c r="AE2232" s="63"/>
      <c r="AF2232" s="63"/>
      <c r="AG2232" s="63"/>
      <c r="AH2232" s="63"/>
      <c r="AI2232" s="63"/>
      <c r="AJ2232" s="63"/>
      <c r="AK2232" s="63"/>
      <c r="AL2232" s="63"/>
      <c r="AM2232" s="63"/>
      <c r="AN2232" s="63"/>
      <c r="AO2232" s="63"/>
      <c r="AP2232" s="63"/>
      <c r="AQ2232" s="63"/>
      <c r="AS2232" s="5">
        <f>IF(Q2232&gt;0,RANK(Q2232,(N2232:P2232,Q2232:AE2232)),0)</f>
        <v>0</v>
      </c>
      <c r="AT2232" s="5">
        <f>IF(R2232&gt;0,RANK(R2232,(N2232:P2232,Q2232:AE2232)),0)</f>
        <v>0</v>
      </c>
      <c r="AU2232" s="5">
        <f>IF(T2232&gt;0,RANK(T2232,(N2232:P2232,Q2232:AE2232)),0)</f>
        <v>0</v>
      </c>
      <c r="AV2232" s="5">
        <f>IF(S2232&gt;0,RANK(S2232,(N2232:P2232,Q2232:AE2232)),0)</f>
        <v>0</v>
      </c>
      <c r="AW2232" s="2">
        <f t="shared" si="910"/>
        <v>0</v>
      </c>
      <c r="AX2232" s="2">
        <f t="shared" si="911"/>
        <v>0</v>
      </c>
      <c r="AY2232" s="2">
        <f t="shared" si="912"/>
        <v>0</v>
      </c>
      <c r="AZ2232" s="2">
        <f t="shared" si="913"/>
        <v>0</v>
      </c>
      <c r="BB2232" t="s">
        <v>2354</v>
      </c>
      <c r="BC2232" t="s">
        <v>2284</v>
      </c>
      <c r="BD2232" s="1">
        <v>2</v>
      </c>
      <c r="BF2232" s="111">
        <v>40</v>
      </c>
      <c r="BG2232" s="113">
        <v>29</v>
      </c>
      <c r="BH2232" s="117">
        <f t="shared" si="914"/>
        <v>40029</v>
      </c>
      <c r="BJ2232" s="5" t="s">
        <v>3185</v>
      </c>
      <c r="BN2232" s="63"/>
    </row>
    <row r="2233" spans="1:66" hidden="1" outlineLevel="1">
      <c r="A2233" t="s">
        <v>1150</v>
      </c>
      <c r="B2233" t="s">
        <v>2284</v>
      </c>
      <c r="C2233" s="1">
        <f t="shared" si="905"/>
        <v>30185</v>
      </c>
      <c r="D2233" s="5">
        <f>IF(N2233&gt;0, RANK(N2233,(N2233:P2233,Q2233:AE2233)),0)</f>
        <v>2</v>
      </c>
      <c r="E2233" s="5">
        <f>IF(O2233&gt;0,RANK(O2233,(N2233:P2233,Q2233:AE2233)),0)</f>
        <v>1</v>
      </c>
      <c r="F2233" s="5">
        <f>IF(P2233&gt;0,RANK(P2233,(N2233:P2233,Q2233:AE2233)),0)</f>
        <v>0</v>
      </c>
      <c r="G2233" s="131">
        <f t="shared" si="890"/>
        <v>5143</v>
      </c>
      <c r="H2233" s="136">
        <f t="shared" si="891"/>
        <v>0.17038264038429685</v>
      </c>
      <c r="I2233" s="2"/>
      <c r="J2233" s="2">
        <f t="shared" si="906"/>
        <v>0.41480867980785158</v>
      </c>
      <c r="K2233" s="2">
        <f t="shared" si="907"/>
        <v>0.58519132019214837</v>
      </c>
      <c r="L2233" s="2">
        <f t="shared" si="908"/>
        <v>0</v>
      </c>
      <c r="M2233" s="2">
        <f t="shared" si="909"/>
        <v>0</v>
      </c>
      <c r="N2233" s="63">
        <v>12521</v>
      </c>
      <c r="O2233" s="63">
        <v>17664</v>
      </c>
      <c r="P2233" s="63"/>
      <c r="Q2233" s="63"/>
      <c r="R2233" s="63"/>
      <c r="S2233" s="63"/>
      <c r="T2233" s="63"/>
      <c r="U2233" s="63"/>
      <c r="V2233" s="63"/>
      <c r="W2233" s="63"/>
      <c r="X2233" s="63"/>
      <c r="Y2233" s="63"/>
      <c r="Z2233" s="63"/>
      <c r="AA2233" s="63"/>
      <c r="AB2233" s="63"/>
      <c r="AC2233" s="63"/>
      <c r="AD2233" s="63"/>
      <c r="AE2233" s="63"/>
      <c r="AF2233" s="63"/>
      <c r="AG2233" s="63"/>
      <c r="AH2233" s="63"/>
      <c r="AI2233" s="63"/>
      <c r="AJ2233" s="63"/>
      <c r="AK2233" s="63"/>
      <c r="AL2233" s="63"/>
      <c r="AM2233" s="63"/>
      <c r="AN2233" s="63"/>
      <c r="AO2233" s="63"/>
      <c r="AP2233" s="63"/>
      <c r="AQ2233" s="63"/>
      <c r="AS2233" s="5">
        <f>IF(Q2233&gt;0,RANK(Q2233,(N2233:P2233,Q2233:AE2233)),0)</f>
        <v>0</v>
      </c>
      <c r="AT2233" s="5">
        <f>IF(R2233&gt;0,RANK(R2233,(N2233:P2233,Q2233:AE2233)),0)</f>
        <v>0</v>
      </c>
      <c r="AU2233" s="5">
        <f>IF(T2233&gt;0,RANK(T2233,(N2233:P2233,Q2233:AE2233)),0)</f>
        <v>0</v>
      </c>
      <c r="AV2233" s="5">
        <f>IF(S2233&gt;0,RANK(S2233,(N2233:P2233,Q2233:AE2233)),0)</f>
        <v>0</v>
      </c>
      <c r="AW2233" s="2">
        <f t="shared" si="910"/>
        <v>0</v>
      </c>
      <c r="AX2233" s="2">
        <f t="shared" si="911"/>
        <v>0</v>
      </c>
      <c r="AY2233" s="2">
        <f t="shared" si="912"/>
        <v>0</v>
      </c>
      <c r="AZ2233" s="2">
        <f t="shared" si="913"/>
        <v>0</v>
      </c>
      <c r="BB2233" t="s">
        <v>1150</v>
      </c>
      <c r="BC2233" t="s">
        <v>2284</v>
      </c>
      <c r="BD2233" s="1">
        <v>4</v>
      </c>
      <c r="BF2233" s="111">
        <v>40</v>
      </c>
      <c r="BG2233" s="113">
        <v>31</v>
      </c>
      <c r="BH2233" s="117">
        <f t="shared" si="914"/>
        <v>40031</v>
      </c>
      <c r="BJ2233" s="5" t="s">
        <v>3185</v>
      </c>
      <c r="BN2233" s="63"/>
    </row>
    <row r="2234" spans="1:66" hidden="1" outlineLevel="1">
      <c r="A2234" t="s">
        <v>3005</v>
      </c>
      <c r="B2234" t="s">
        <v>2284</v>
      </c>
      <c r="C2234" s="1">
        <f t="shared" si="905"/>
        <v>2453</v>
      </c>
      <c r="D2234" s="5">
        <f>IF(N2234&gt;0, RANK(N2234,(N2234:P2234,Q2234:AE2234)),0)</f>
        <v>2</v>
      </c>
      <c r="E2234" s="5">
        <f>IF(O2234&gt;0,RANK(O2234,(N2234:P2234,Q2234:AE2234)),0)</f>
        <v>1</v>
      </c>
      <c r="F2234" s="5">
        <f>IF(P2234&gt;0,RANK(P2234,(N2234:P2234,Q2234:AE2234)),0)</f>
        <v>0</v>
      </c>
      <c r="G2234" s="131">
        <f t="shared" si="890"/>
        <v>1139</v>
      </c>
      <c r="H2234" s="136">
        <f t="shared" si="891"/>
        <v>0.46432939258051364</v>
      </c>
      <c r="I2234" s="2"/>
      <c r="J2234" s="2">
        <f t="shared" si="906"/>
        <v>0.26783530370974318</v>
      </c>
      <c r="K2234" s="2">
        <f t="shared" si="907"/>
        <v>0.73216469629025682</v>
      </c>
      <c r="L2234" s="2">
        <f t="shared" si="908"/>
        <v>0</v>
      </c>
      <c r="M2234" s="2">
        <f t="shared" si="909"/>
        <v>0</v>
      </c>
      <c r="N2234" s="63">
        <v>657</v>
      </c>
      <c r="O2234" s="63">
        <v>1796</v>
      </c>
      <c r="P2234" s="63"/>
      <c r="Q2234" s="63"/>
      <c r="R2234" s="63"/>
      <c r="S2234" s="63"/>
      <c r="T2234" s="63"/>
      <c r="U2234" s="63"/>
      <c r="V2234" s="63"/>
      <c r="W2234" s="63"/>
      <c r="X2234" s="63"/>
      <c r="Y2234" s="63"/>
      <c r="Z2234" s="63"/>
      <c r="AA2234" s="63"/>
      <c r="AB2234" s="63"/>
      <c r="AC2234" s="63"/>
      <c r="AD2234" s="63"/>
      <c r="AE2234" s="63"/>
      <c r="AF2234" s="63"/>
      <c r="AG2234" s="63"/>
      <c r="AH2234" s="63"/>
      <c r="AI2234" s="63"/>
      <c r="AJ2234" s="63"/>
      <c r="AK2234" s="63"/>
      <c r="AL2234" s="63"/>
      <c r="AM2234" s="63"/>
      <c r="AN2234" s="63"/>
      <c r="AO2234" s="63"/>
      <c r="AP2234" s="63"/>
      <c r="AQ2234" s="63"/>
      <c r="AS2234" s="5">
        <f>IF(Q2234&gt;0,RANK(Q2234,(N2234:P2234,Q2234:AE2234)),0)</f>
        <v>0</v>
      </c>
      <c r="AT2234" s="5">
        <f>IF(R2234&gt;0,RANK(R2234,(N2234:P2234,Q2234:AE2234)),0)</f>
        <v>0</v>
      </c>
      <c r="AU2234" s="5">
        <f>IF(T2234&gt;0,RANK(T2234,(N2234:P2234,Q2234:AE2234)),0)</f>
        <v>0</v>
      </c>
      <c r="AV2234" s="5">
        <f>IF(S2234&gt;0,RANK(S2234,(N2234:P2234,Q2234:AE2234)),0)</f>
        <v>0</v>
      </c>
      <c r="AW2234" s="2">
        <f t="shared" si="910"/>
        <v>0</v>
      </c>
      <c r="AX2234" s="2">
        <f t="shared" si="911"/>
        <v>0</v>
      </c>
      <c r="AY2234" s="2">
        <f t="shared" si="912"/>
        <v>0</v>
      </c>
      <c r="AZ2234" s="2">
        <f t="shared" si="913"/>
        <v>0</v>
      </c>
      <c r="BB2234" t="s">
        <v>3005</v>
      </c>
      <c r="BC2234" t="s">
        <v>2284</v>
      </c>
      <c r="BD2234" s="1">
        <v>4</v>
      </c>
      <c r="BF2234" s="111">
        <v>40</v>
      </c>
      <c r="BG2234" s="113">
        <v>33</v>
      </c>
      <c r="BH2234" s="117">
        <f t="shared" si="914"/>
        <v>40033</v>
      </c>
      <c r="BJ2234" s="5" t="s">
        <v>3185</v>
      </c>
      <c r="BN2234" s="63"/>
    </row>
    <row r="2235" spans="1:66" hidden="1" outlineLevel="1">
      <c r="A2235" t="s">
        <v>848</v>
      </c>
      <c r="B2235" t="s">
        <v>2284</v>
      </c>
      <c r="C2235" s="1">
        <f t="shared" si="905"/>
        <v>5306</v>
      </c>
      <c r="D2235" s="5">
        <f>IF(N2235&gt;0, RANK(N2235,(N2235:P2235,Q2235:AE2235)),0)</f>
        <v>2</v>
      </c>
      <c r="E2235" s="5">
        <f>IF(O2235&gt;0,RANK(O2235,(N2235:P2235,Q2235:AE2235)),0)</f>
        <v>1</v>
      </c>
      <c r="F2235" s="5">
        <f>IF(P2235&gt;0,RANK(P2235,(N2235:P2235,Q2235:AE2235)),0)</f>
        <v>0</v>
      </c>
      <c r="G2235" s="131">
        <f t="shared" si="890"/>
        <v>1812</v>
      </c>
      <c r="H2235" s="136">
        <f t="shared" si="891"/>
        <v>0.3415001884658877</v>
      </c>
      <c r="I2235" s="2"/>
      <c r="J2235" s="2">
        <f t="shared" si="906"/>
        <v>0.32924990576705615</v>
      </c>
      <c r="K2235" s="2">
        <f t="shared" si="907"/>
        <v>0.67075009423294385</v>
      </c>
      <c r="L2235" s="2">
        <f t="shared" si="908"/>
        <v>0</v>
      </c>
      <c r="M2235" s="2">
        <f t="shared" si="909"/>
        <v>0</v>
      </c>
      <c r="N2235" s="63">
        <v>1747</v>
      </c>
      <c r="O2235" s="63">
        <v>3559</v>
      </c>
      <c r="P2235" s="63"/>
      <c r="Q2235" s="63"/>
      <c r="R2235" s="63"/>
      <c r="S2235" s="63"/>
      <c r="T2235" s="63"/>
      <c r="U2235" s="63"/>
      <c r="V2235" s="63"/>
      <c r="W2235" s="63"/>
      <c r="X2235" s="63"/>
      <c r="Y2235" s="63"/>
      <c r="Z2235" s="63"/>
      <c r="AA2235" s="63"/>
      <c r="AB2235" s="63"/>
      <c r="AC2235" s="63"/>
      <c r="AD2235" s="63"/>
      <c r="AE2235" s="63"/>
      <c r="AF2235" s="63"/>
      <c r="AG2235" s="63"/>
      <c r="AH2235" s="63"/>
      <c r="AI2235" s="63"/>
      <c r="AJ2235" s="63"/>
      <c r="AK2235" s="63"/>
      <c r="AL2235" s="63"/>
      <c r="AM2235" s="63"/>
      <c r="AN2235" s="63"/>
      <c r="AO2235" s="63"/>
      <c r="AP2235" s="63"/>
      <c r="AQ2235" s="63"/>
      <c r="AS2235" s="5">
        <f>IF(Q2235&gt;0,RANK(Q2235,(N2235:P2235,Q2235:AE2235)),0)</f>
        <v>0</v>
      </c>
      <c r="AT2235" s="5">
        <f>IF(R2235&gt;0,RANK(R2235,(N2235:P2235,Q2235:AE2235)),0)</f>
        <v>0</v>
      </c>
      <c r="AU2235" s="5">
        <f>IF(T2235&gt;0,RANK(T2235,(N2235:P2235,Q2235:AE2235)),0)</f>
        <v>0</v>
      </c>
      <c r="AV2235" s="5">
        <f>IF(S2235&gt;0,RANK(S2235,(N2235:P2235,Q2235:AE2235)),0)</f>
        <v>0</v>
      </c>
      <c r="AW2235" s="2">
        <f t="shared" si="910"/>
        <v>0</v>
      </c>
      <c r="AX2235" s="2">
        <f t="shared" si="911"/>
        <v>0</v>
      </c>
      <c r="AY2235" s="2">
        <f t="shared" si="912"/>
        <v>0</v>
      </c>
      <c r="AZ2235" s="2">
        <f t="shared" si="913"/>
        <v>0</v>
      </c>
      <c r="BB2235" t="s">
        <v>848</v>
      </c>
      <c r="BC2235" t="s">
        <v>2284</v>
      </c>
      <c r="BD2235" s="1">
        <v>2</v>
      </c>
      <c r="BF2235" s="111">
        <v>40</v>
      </c>
      <c r="BG2235" s="113">
        <v>35</v>
      </c>
      <c r="BH2235" s="117">
        <f t="shared" si="914"/>
        <v>40035</v>
      </c>
      <c r="BJ2235" s="5" t="s">
        <v>3185</v>
      </c>
      <c r="BN2235" s="63"/>
    </row>
    <row r="2236" spans="1:66" hidden="1" outlineLevel="1">
      <c r="A2236" t="s">
        <v>2892</v>
      </c>
      <c r="B2236" t="s">
        <v>2284</v>
      </c>
      <c r="C2236" s="1">
        <f t="shared" si="905"/>
        <v>26114</v>
      </c>
      <c r="D2236" s="5">
        <f>IF(N2236&gt;0, RANK(N2236,(N2236:P2236,Q2236:AE2236)),0)</f>
        <v>2</v>
      </c>
      <c r="E2236" s="5">
        <f>IF(O2236&gt;0,RANK(O2236,(N2236:P2236,Q2236:AE2236)),0)</f>
        <v>1</v>
      </c>
      <c r="F2236" s="5">
        <f>IF(P2236&gt;0,RANK(P2236,(N2236:P2236,Q2236:AE2236)),0)</f>
        <v>0</v>
      </c>
      <c r="G2236" s="131">
        <f t="shared" si="890"/>
        <v>11858</v>
      </c>
      <c r="H2236" s="136">
        <f t="shared" si="891"/>
        <v>0.45408593091828137</v>
      </c>
      <c r="I2236" s="2"/>
      <c r="J2236" s="2">
        <f t="shared" si="906"/>
        <v>0.27295703454085929</v>
      </c>
      <c r="K2236" s="2">
        <f t="shared" si="907"/>
        <v>0.72704296545914071</v>
      </c>
      <c r="L2236" s="2">
        <f t="shared" si="908"/>
        <v>0</v>
      </c>
      <c r="M2236" s="2">
        <f t="shared" si="909"/>
        <v>0</v>
      </c>
      <c r="N2236" s="63">
        <v>7128</v>
      </c>
      <c r="O2236" s="63">
        <v>18986</v>
      </c>
      <c r="P2236" s="63"/>
      <c r="Q2236" s="63"/>
      <c r="R2236" s="63"/>
      <c r="S2236" s="63"/>
      <c r="T2236" s="63"/>
      <c r="U2236" s="63"/>
      <c r="V2236" s="63"/>
      <c r="W2236" s="63"/>
      <c r="X2236" s="63"/>
      <c r="Y2236" s="63"/>
      <c r="Z2236" s="63"/>
      <c r="AA2236" s="63"/>
      <c r="AB2236" s="63"/>
      <c r="AC2236" s="63"/>
      <c r="AD2236" s="63"/>
      <c r="AE2236" s="63"/>
      <c r="AF2236" s="63"/>
      <c r="AG2236" s="63"/>
      <c r="AH2236" s="63"/>
      <c r="AI2236" s="63"/>
      <c r="AJ2236" s="63"/>
      <c r="AK2236" s="63"/>
      <c r="AL2236" s="63"/>
      <c r="AM2236" s="63"/>
      <c r="AN2236" s="63"/>
      <c r="AO2236" s="63"/>
      <c r="AP2236" s="63"/>
      <c r="AQ2236" s="63"/>
      <c r="AS2236" s="5">
        <f>IF(Q2236&gt;0,RANK(Q2236,(N2236:P2236,Q2236:AE2236)),0)</f>
        <v>0</v>
      </c>
      <c r="AT2236" s="5">
        <f>IF(R2236&gt;0,RANK(R2236,(N2236:P2236,Q2236:AE2236)),0)</f>
        <v>0</v>
      </c>
      <c r="AU2236" s="5">
        <f>IF(T2236&gt;0,RANK(T2236,(N2236:P2236,Q2236:AE2236)),0)</f>
        <v>0</v>
      </c>
      <c r="AV2236" s="5">
        <f>IF(S2236&gt;0,RANK(S2236,(N2236:P2236,Q2236:AE2236)),0)</f>
        <v>0</v>
      </c>
      <c r="AW2236" s="2">
        <f t="shared" si="910"/>
        <v>0</v>
      </c>
      <c r="AX2236" s="2">
        <f t="shared" si="911"/>
        <v>0</v>
      </c>
      <c r="AY2236" s="2">
        <f t="shared" si="912"/>
        <v>0</v>
      </c>
      <c r="AZ2236" s="2">
        <f t="shared" si="913"/>
        <v>0</v>
      </c>
      <c r="BB2236" t="s">
        <v>2892</v>
      </c>
      <c r="BC2236" t="s">
        <v>2284</v>
      </c>
      <c r="BD2236" s="1"/>
      <c r="BF2236" s="111">
        <v>40</v>
      </c>
      <c r="BG2236" s="113">
        <v>37</v>
      </c>
      <c r="BH2236" s="117">
        <f t="shared" si="914"/>
        <v>40037</v>
      </c>
      <c r="BJ2236" s="5" t="s">
        <v>3185</v>
      </c>
      <c r="BN2236" s="63"/>
    </row>
    <row r="2237" spans="1:66" hidden="1" outlineLevel="1">
      <c r="A2237" t="s">
        <v>2646</v>
      </c>
      <c r="B2237" t="s">
        <v>2284</v>
      </c>
      <c r="C2237" s="1">
        <f t="shared" si="905"/>
        <v>9805</v>
      </c>
      <c r="D2237" s="5">
        <f>IF(N2237&gt;0, RANK(N2237,(N2237:P2237,Q2237:AE2237)),0)</f>
        <v>2</v>
      </c>
      <c r="E2237" s="5">
        <f>IF(O2237&gt;0,RANK(O2237,(N2237:P2237,Q2237:AE2237)),0)</f>
        <v>1</v>
      </c>
      <c r="F2237" s="5">
        <f>IF(P2237&gt;0,RANK(P2237,(N2237:P2237,Q2237:AE2237)),0)</f>
        <v>0</v>
      </c>
      <c r="G2237" s="131">
        <f t="shared" si="890"/>
        <v>5087</v>
      </c>
      <c r="H2237" s="136">
        <f t="shared" si="891"/>
        <v>0.51881693013768482</v>
      </c>
      <c r="I2237" s="2"/>
      <c r="J2237" s="2">
        <f t="shared" si="906"/>
        <v>0.24059153493115756</v>
      </c>
      <c r="K2237" s="2">
        <f t="shared" si="907"/>
        <v>0.75940846506884241</v>
      </c>
      <c r="L2237" s="2">
        <f t="shared" si="908"/>
        <v>0</v>
      </c>
      <c r="M2237" s="2">
        <f t="shared" si="909"/>
        <v>0</v>
      </c>
      <c r="N2237" s="63">
        <v>2359</v>
      </c>
      <c r="O2237" s="63">
        <v>7446</v>
      </c>
      <c r="P2237" s="63"/>
      <c r="Q2237" s="63"/>
      <c r="R2237" s="63"/>
      <c r="S2237" s="63"/>
      <c r="T2237" s="63"/>
      <c r="U2237" s="63"/>
      <c r="V2237" s="63"/>
      <c r="W2237" s="63"/>
      <c r="X2237" s="63"/>
      <c r="Y2237" s="63"/>
      <c r="Z2237" s="63"/>
      <c r="AA2237" s="63"/>
      <c r="AB2237" s="63"/>
      <c r="AC2237" s="63"/>
      <c r="AD2237" s="63"/>
      <c r="AE2237" s="63"/>
      <c r="AF2237" s="63"/>
      <c r="AG2237" s="63"/>
      <c r="AH2237" s="63"/>
      <c r="AI2237" s="63"/>
      <c r="AJ2237" s="63"/>
      <c r="AK2237" s="63"/>
      <c r="AL2237" s="63"/>
      <c r="AM2237" s="63"/>
      <c r="AN2237" s="63"/>
      <c r="AO2237" s="63"/>
      <c r="AP2237" s="63"/>
      <c r="AQ2237" s="63"/>
      <c r="AS2237" s="5">
        <f>IF(Q2237&gt;0,RANK(Q2237,(N2237:P2237,Q2237:AE2237)),0)</f>
        <v>0</v>
      </c>
      <c r="AT2237" s="5">
        <f>IF(R2237&gt;0,RANK(R2237,(N2237:P2237,Q2237:AE2237)),0)</f>
        <v>0</v>
      </c>
      <c r="AU2237" s="5">
        <f>IF(T2237&gt;0,RANK(T2237,(N2237:P2237,Q2237:AE2237)),0)</f>
        <v>0</v>
      </c>
      <c r="AV2237" s="5">
        <f>IF(S2237&gt;0,RANK(S2237,(N2237:P2237,Q2237:AE2237)),0)</f>
        <v>0</v>
      </c>
      <c r="AW2237" s="2">
        <f t="shared" si="910"/>
        <v>0</v>
      </c>
      <c r="AX2237" s="2">
        <f t="shared" si="911"/>
        <v>0</v>
      </c>
      <c r="AY2237" s="2">
        <f t="shared" si="912"/>
        <v>0</v>
      </c>
      <c r="AZ2237" s="2">
        <f t="shared" si="913"/>
        <v>0</v>
      </c>
      <c r="BB2237" t="s">
        <v>2646</v>
      </c>
      <c r="BC2237" t="s">
        <v>2284</v>
      </c>
      <c r="BD2237" s="1">
        <v>3</v>
      </c>
      <c r="BF2237" s="111">
        <v>40</v>
      </c>
      <c r="BG2237" s="113">
        <v>39</v>
      </c>
      <c r="BH2237" s="117">
        <f t="shared" si="914"/>
        <v>40039</v>
      </c>
      <c r="BJ2237" s="5" t="s">
        <v>3185</v>
      </c>
      <c r="BN2237" s="63"/>
    </row>
    <row r="2238" spans="1:66" hidden="1" outlineLevel="1">
      <c r="A2238" t="s">
        <v>1717</v>
      </c>
      <c r="B2238" t="s">
        <v>2284</v>
      </c>
      <c r="C2238" s="1">
        <f t="shared" si="905"/>
        <v>14276</v>
      </c>
      <c r="D2238" s="5">
        <f>IF(N2238&gt;0, RANK(N2238,(N2238:P2238,Q2238:AE2238)),0)</f>
        <v>2</v>
      </c>
      <c r="E2238" s="5">
        <f>IF(O2238&gt;0,RANK(O2238,(N2238:P2238,Q2238:AE2238)),0)</f>
        <v>1</v>
      </c>
      <c r="F2238" s="5">
        <f>IF(P2238&gt;0,RANK(P2238,(N2238:P2238,Q2238:AE2238)),0)</f>
        <v>0</v>
      </c>
      <c r="G2238" s="131">
        <f t="shared" si="890"/>
        <v>5884</v>
      </c>
      <c r="H2238" s="136">
        <f t="shared" si="891"/>
        <v>0.41216026898290836</v>
      </c>
      <c r="I2238" s="2"/>
      <c r="J2238" s="2">
        <f t="shared" si="906"/>
        <v>0.29391986550854582</v>
      </c>
      <c r="K2238" s="2">
        <f t="shared" si="907"/>
        <v>0.70608013449145424</v>
      </c>
      <c r="L2238" s="2">
        <f t="shared" si="908"/>
        <v>0</v>
      </c>
      <c r="M2238" s="2">
        <f t="shared" si="909"/>
        <v>0</v>
      </c>
      <c r="N2238" s="63">
        <v>4196</v>
      </c>
      <c r="O2238" s="63">
        <v>10080</v>
      </c>
      <c r="P2238" s="63"/>
      <c r="Q2238" s="63"/>
      <c r="R2238" s="63"/>
      <c r="S2238" s="63"/>
      <c r="T2238" s="63"/>
      <c r="U2238" s="63"/>
      <c r="V2238" s="63"/>
      <c r="W2238" s="63"/>
      <c r="X2238" s="63"/>
      <c r="Y2238" s="63"/>
      <c r="Z2238" s="63"/>
      <c r="AA2238" s="63"/>
      <c r="AB2238" s="63"/>
      <c r="AC2238" s="63"/>
      <c r="AD2238" s="63"/>
      <c r="AE2238" s="63"/>
      <c r="AF2238" s="63"/>
      <c r="AG2238" s="63"/>
      <c r="AH2238" s="63"/>
      <c r="AI2238" s="63"/>
      <c r="AJ2238" s="63"/>
      <c r="AK2238" s="63"/>
      <c r="AL2238" s="63"/>
      <c r="AM2238" s="63"/>
      <c r="AN2238" s="63"/>
      <c r="AO2238" s="63"/>
      <c r="AP2238" s="63"/>
      <c r="AQ2238" s="63"/>
      <c r="AS2238" s="5">
        <f>IF(Q2238&gt;0,RANK(Q2238,(N2238:P2238,Q2238:AE2238)),0)</f>
        <v>0</v>
      </c>
      <c r="AT2238" s="5">
        <f>IF(R2238&gt;0,RANK(R2238,(N2238:P2238,Q2238:AE2238)),0)</f>
        <v>0</v>
      </c>
      <c r="AU2238" s="5">
        <f>IF(T2238&gt;0,RANK(T2238,(N2238:P2238,Q2238:AE2238)),0)</f>
        <v>0</v>
      </c>
      <c r="AV2238" s="5">
        <f>IF(S2238&gt;0,RANK(S2238,(N2238:P2238,Q2238:AE2238)),0)</f>
        <v>0</v>
      </c>
      <c r="AW2238" s="2">
        <f t="shared" si="910"/>
        <v>0</v>
      </c>
      <c r="AX2238" s="2">
        <f t="shared" si="911"/>
        <v>0</v>
      </c>
      <c r="AY2238" s="2">
        <f t="shared" si="912"/>
        <v>0</v>
      </c>
      <c r="AZ2238" s="2">
        <f t="shared" si="913"/>
        <v>0</v>
      </c>
      <c r="BB2238" t="s">
        <v>1717</v>
      </c>
      <c r="BC2238" t="s">
        <v>2284</v>
      </c>
      <c r="BD2238" s="1">
        <v>2</v>
      </c>
      <c r="BF2238" s="111">
        <v>40</v>
      </c>
      <c r="BG2238" s="113">
        <v>41</v>
      </c>
      <c r="BH2238" s="117">
        <f t="shared" si="914"/>
        <v>40041</v>
      </c>
      <c r="BJ2238" s="5" t="s">
        <v>3185</v>
      </c>
      <c r="BN2238" s="63"/>
    </row>
    <row r="2239" spans="1:66" hidden="1" outlineLevel="1">
      <c r="A2239" t="s">
        <v>2655</v>
      </c>
      <c r="B2239" t="s">
        <v>2284</v>
      </c>
      <c r="C2239" s="1">
        <f t="shared" si="905"/>
        <v>2093</v>
      </c>
      <c r="D2239" s="5">
        <f>IF(N2239&gt;0, RANK(N2239,(N2239:P2239,Q2239:AE2239)),0)</f>
        <v>2</v>
      </c>
      <c r="E2239" s="5">
        <f>IF(O2239&gt;0,RANK(O2239,(N2239:P2239,Q2239:AE2239)),0)</f>
        <v>1</v>
      </c>
      <c r="F2239" s="5">
        <f>IF(P2239&gt;0,RANK(P2239,(N2239:P2239,Q2239:AE2239)),0)</f>
        <v>0</v>
      </c>
      <c r="G2239" s="131">
        <f t="shared" si="890"/>
        <v>1491</v>
      </c>
      <c r="H2239" s="136">
        <f t="shared" si="891"/>
        <v>0.7123745819397993</v>
      </c>
      <c r="I2239" s="2"/>
      <c r="J2239" s="2">
        <f t="shared" si="906"/>
        <v>0.14381270903010032</v>
      </c>
      <c r="K2239" s="2">
        <f t="shared" si="907"/>
        <v>0.85618729096989965</v>
      </c>
      <c r="L2239" s="2">
        <f t="shared" si="908"/>
        <v>0</v>
      </c>
      <c r="M2239" s="2">
        <f t="shared" si="909"/>
        <v>0</v>
      </c>
      <c r="N2239" s="63">
        <v>301</v>
      </c>
      <c r="O2239" s="63">
        <v>1792</v>
      </c>
      <c r="P2239" s="63"/>
      <c r="Q2239" s="63"/>
      <c r="R2239" s="63"/>
      <c r="S2239" s="63"/>
      <c r="T2239" s="63"/>
      <c r="U2239" s="63"/>
      <c r="V2239" s="63"/>
      <c r="W2239" s="63"/>
      <c r="X2239" s="63"/>
      <c r="Y2239" s="63"/>
      <c r="Z2239" s="63"/>
      <c r="AA2239" s="63"/>
      <c r="AB2239" s="63"/>
      <c r="AC2239" s="63"/>
      <c r="AD2239" s="63"/>
      <c r="AE2239" s="63"/>
      <c r="AF2239" s="63"/>
      <c r="AG2239" s="63"/>
      <c r="AH2239" s="63"/>
      <c r="AI2239" s="63"/>
      <c r="AJ2239" s="63"/>
      <c r="AK2239" s="63"/>
      <c r="AL2239" s="63"/>
      <c r="AM2239" s="63"/>
      <c r="AN2239" s="63"/>
      <c r="AO2239" s="63"/>
      <c r="AP2239" s="63"/>
      <c r="AQ2239" s="63"/>
      <c r="AS2239" s="5">
        <f>IF(Q2239&gt;0,RANK(Q2239,(N2239:P2239,Q2239:AE2239)),0)</f>
        <v>0</v>
      </c>
      <c r="AT2239" s="5">
        <f>IF(R2239&gt;0,RANK(R2239,(N2239:P2239,Q2239:AE2239)),0)</f>
        <v>0</v>
      </c>
      <c r="AU2239" s="5">
        <f>IF(T2239&gt;0,RANK(T2239,(N2239:P2239,Q2239:AE2239)),0)</f>
        <v>0</v>
      </c>
      <c r="AV2239" s="5">
        <f>IF(S2239&gt;0,RANK(S2239,(N2239:P2239,Q2239:AE2239)),0)</f>
        <v>0</v>
      </c>
      <c r="AW2239" s="2">
        <f t="shared" si="910"/>
        <v>0</v>
      </c>
      <c r="AX2239" s="2">
        <f t="shared" si="911"/>
        <v>0</v>
      </c>
      <c r="AY2239" s="2">
        <f t="shared" si="912"/>
        <v>0</v>
      </c>
      <c r="AZ2239" s="2">
        <f t="shared" si="913"/>
        <v>0</v>
      </c>
      <c r="BB2239" t="s">
        <v>2655</v>
      </c>
      <c r="BC2239" t="s">
        <v>2284</v>
      </c>
      <c r="BD2239" s="1">
        <v>3</v>
      </c>
      <c r="BF2239" s="111">
        <v>40</v>
      </c>
      <c r="BG2239" s="113">
        <v>43</v>
      </c>
      <c r="BH2239" s="117">
        <f t="shared" si="914"/>
        <v>40043</v>
      </c>
      <c r="BJ2239" s="5" t="s">
        <v>3185</v>
      </c>
      <c r="BN2239" s="63"/>
    </row>
    <row r="2240" spans="1:66" hidden="1" outlineLevel="1">
      <c r="A2240" t="s">
        <v>2395</v>
      </c>
      <c r="B2240" t="s">
        <v>2284</v>
      </c>
      <c r="C2240" s="1">
        <f t="shared" si="905"/>
        <v>1801</v>
      </c>
      <c r="D2240" s="5">
        <f>IF(N2240&gt;0, RANK(N2240,(N2240:P2240,Q2240:AE2240)),0)</f>
        <v>2</v>
      </c>
      <c r="E2240" s="5">
        <f>IF(O2240&gt;0,RANK(O2240,(N2240:P2240,Q2240:AE2240)),0)</f>
        <v>1</v>
      </c>
      <c r="F2240" s="5">
        <f>IF(P2240&gt;0,RANK(P2240,(N2240:P2240,Q2240:AE2240)),0)</f>
        <v>0</v>
      </c>
      <c r="G2240" s="131">
        <f t="shared" si="890"/>
        <v>1349</v>
      </c>
      <c r="H2240" s="136">
        <f t="shared" si="891"/>
        <v>0.74902831760133259</v>
      </c>
      <c r="I2240" s="2"/>
      <c r="J2240" s="2">
        <f t="shared" si="906"/>
        <v>0.1254858411993337</v>
      </c>
      <c r="K2240" s="2">
        <f t="shared" si="907"/>
        <v>0.8745141588006663</v>
      </c>
      <c r="L2240" s="2">
        <f t="shared" si="908"/>
        <v>0</v>
      </c>
      <c r="M2240" s="2">
        <f t="shared" si="909"/>
        <v>0</v>
      </c>
      <c r="N2240" s="63">
        <v>226</v>
      </c>
      <c r="O2240" s="63">
        <v>1575</v>
      </c>
      <c r="P2240" s="63"/>
      <c r="Q2240" s="63"/>
      <c r="R2240" s="63"/>
      <c r="S2240" s="63"/>
      <c r="T2240" s="63"/>
      <c r="U2240" s="63"/>
      <c r="V2240" s="63"/>
      <c r="W2240" s="63"/>
      <c r="X2240" s="63"/>
      <c r="Y2240" s="63"/>
      <c r="Z2240" s="63"/>
      <c r="AA2240" s="63"/>
      <c r="AB2240" s="63"/>
      <c r="AC2240" s="63"/>
      <c r="AD2240" s="63"/>
      <c r="AE2240" s="63"/>
      <c r="AF2240" s="63"/>
      <c r="AG2240" s="63"/>
      <c r="AH2240" s="63"/>
      <c r="AI2240" s="63"/>
      <c r="AJ2240" s="63"/>
      <c r="AK2240" s="63"/>
      <c r="AL2240" s="63"/>
      <c r="AM2240" s="63"/>
      <c r="AN2240" s="63"/>
      <c r="AO2240" s="63"/>
      <c r="AP2240" s="63"/>
      <c r="AQ2240" s="63"/>
      <c r="AS2240" s="5">
        <f>IF(Q2240&gt;0,RANK(Q2240,(N2240:P2240,Q2240:AE2240)),0)</f>
        <v>0</v>
      </c>
      <c r="AT2240" s="5">
        <f>IF(R2240&gt;0,RANK(R2240,(N2240:P2240,Q2240:AE2240)),0)</f>
        <v>0</v>
      </c>
      <c r="AU2240" s="5">
        <f>IF(T2240&gt;0,RANK(T2240,(N2240:P2240,Q2240:AE2240)),0)</f>
        <v>0</v>
      </c>
      <c r="AV2240" s="5">
        <f>IF(S2240&gt;0,RANK(S2240,(N2240:P2240,Q2240:AE2240)),0)</f>
        <v>0</v>
      </c>
      <c r="AW2240" s="2">
        <f t="shared" si="910"/>
        <v>0</v>
      </c>
      <c r="AX2240" s="2">
        <f t="shared" si="911"/>
        <v>0</v>
      </c>
      <c r="AY2240" s="2">
        <f t="shared" si="912"/>
        <v>0</v>
      </c>
      <c r="AZ2240" s="2">
        <f t="shared" si="913"/>
        <v>0</v>
      </c>
      <c r="BB2240" t="s">
        <v>2395</v>
      </c>
      <c r="BC2240" t="s">
        <v>2284</v>
      </c>
      <c r="BD2240" s="1">
        <v>3</v>
      </c>
      <c r="BF2240" s="111">
        <v>40</v>
      </c>
      <c r="BG2240" s="113">
        <v>45</v>
      </c>
      <c r="BH2240" s="117">
        <f t="shared" si="914"/>
        <v>40045</v>
      </c>
      <c r="BJ2240" s="5" t="s">
        <v>3185</v>
      </c>
      <c r="BN2240" s="63"/>
    </row>
    <row r="2241" spans="1:66" hidden="1" outlineLevel="1">
      <c r="A2241" t="s">
        <v>2965</v>
      </c>
      <c r="B2241" t="s">
        <v>2284</v>
      </c>
      <c r="C2241" s="1">
        <f t="shared" si="905"/>
        <v>19910</v>
      </c>
      <c r="D2241" s="5">
        <f>IF(N2241&gt;0, RANK(N2241,(N2241:P2241,Q2241:AE2241)),0)</f>
        <v>2</v>
      </c>
      <c r="E2241" s="5">
        <f>IF(O2241&gt;0,RANK(O2241,(N2241:P2241,Q2241:AE2241)),0)</f>
        <v>1</v>
      </c>
      <c r="F2241" s="5">
        <f>IF(P2241&gt;0,RANK(P2241,(N2241:P2241,Q2241:AE2241)),0)</f>
        <v>0</v>
      </c>
      <c r="G2241" s="131">
        <f t="shared" si="890"/>
        <v>10444</v>
      </c>
      <c r="H2241" s="136">
        <f t="shared" si="891"/>
        <v>0.5245605223505776</v>
      </c>
      <c r="I2241" s="2"/>
      <c r="J2241" s="2">
        <f t="shared" si="906"/>
        <v>0.2377197388247112</v>
      </c>
      <c r="K2241" s="2">
        <f t="shared" si="907"/>
        <v>0.7622802611752888</v>
      </c>
      <c r="L2241" s="2">
        <f t="shared" si="908"/>
        <v>0</v>
      </c>
      <c r="M2241" s="2">
        <f t="shared" si="909"/>
        <v>0</v>
      </c>
      <c r="N2241" s="63">
        <v>4733</v>
      </c>
      <c r="O2241" s="63">
        <v>15177</v>
      </c>
      <c r="P2241" s="63"/>
      <c r="Q2241" s="63"/>
      <c r="R2241" s="63"/>
      <c r="S2241" s="63"/>
      <c r="T2241" s="63"/>
      <c r="U2241" s="63"/>
      <c r="V2241" s="63"/>
      <c r="W2241" s="63"/>
      <c r="X2241" s="63"/>
      <c r="Y2241" s="63"/>
      <c r="Z2241" s="63"/>
      <c r="AA2241" s="63"/>
      <c r="AB2241" s="63"/>
      <c r="AC2241" s="63"/>
      <c r="AD2241" s="63"/>
      <c r="AE2241" s="63"/>
      <c r="AF2241" s="63"/>
      <c r="AG2241" s="63"/>
      <c r="AH2241" s="63"/>
      <c r="AI2241" s="63"/>
      <c r="AJ2241" s="63"/>
      <c r="AK2241" s="63"/>
      <c r="AL2241" s="63"/>
      <c r="AM2241" s="63"/>
      <c r="AN2241" s="63"/>
      <c r="AO2241" s="63"/>
      <c r="AP2241" s="63"/>
      <c r="AQ2241" s="63"/>
      <c r="AS2241" s="5">
        <f>IF(Q2241&gt;0,RANK(Q2241,(N2241:P2241,Q2241:AE2241)),0)</f>
        <v>0</v>
      </c>
      <c r="AT2241" s="5">
        <f>IF(R2241&gt;0,RANK(R2241,(N2241:P2241,Q2241:AE2241)),0)</f>
        <v>0</v>
      </c>
      <c r="AU2241" s="5">
        <f>IF(T2241&gt;0,RANK(T2241,(N2241:P2241,Q2241:AE2241)),0)</f>
        <v>0</v>
      </c>
      <c r="AV2241" s="5">
        <f>IF(S2241&gt;0,RANK(S2241,(N2241:P2241,Q2241:AE2241)),0)</f>
        <v>0</v>
      </c>
      <c r="AW2241" s="2">
        <f t="shared" si="910"/>
        <v>0</v>
      </c>
      <c r="AX2241" s="2">
        <f t="shared" si="911"/>
        <v>0</v>
      </c>
      <c r="AY2241" s="2">
        <f t="shared" si="912"/>
        <v>0</v>
      </c>
      <c r="AZ2241" s="2">
        <f t="shared" si="913"/>
        <v>0</v>
      </c>
      <c r="BB2241" t="s">
        <v>2965</v>
      </c>
      <c r="BC2241" t="s">
        <v>2284</v>
      </c>
      <c r="BD2241" s="1">
        <v>3</v>
      </c>
      <c r="BF2241" s="111">
        <v>40</v>
      </c>
      <c r="BG2241" s="113">
        <v>47</v>
      </c>
      <c r="BH2241" s="117">
        <f t="shared" si="914"/>
        <v>40047</v>
      </c>
      <c r="BJ2241" s="5" t="s">
        <v>3185</v>
      </c>
      <c r="BN2241" s="63"/>
    </row>
    <row r="2242" spans="1:66" hidden="1" outlineLevel="1">
      <c r="A2242" t="s">
        <v>2476</v>
      </c>
      <c r="B2242" t="s">
        <v>2284</v>
      </c>
      <c r="C2242" s="1">
        <f t="shared" si="905"/>
        <v>9484</v>
      </c>
      <c r="D2242" s="5">
        <f>IF(N2242&gt;0, RANK(N2242,(N2242:P2242,Q2242:AE2242)),0)</f>
        <v>2</v>
      </c>
      <c r="E2242" s="5">
        <f>IF(O2242&gt;0,RANK(O2242,(N2242:P2242,Q2242:AE2242)),0)</f>
        <v>1</v>
      </c>
      <c r="F2242" s="5">
        <f>IF(P2242&gt;0,RANK(P2242,(N2242:P2242,Q2242:AE2242)),0)</f>
        <v>0</v>
      </c>
      <c r="G2242" s="131">
        <f t="shared" si="890"/>
        <v>4366</v>
      </c>
      <c r="H2242" s="136">
        <f t="shared" si="891"/>
        <v>0.46035428089413749</v>
      </c>
      <c r="I2242" s="2"/>
      <c r="J2242" s="2">
        <f t="shared" si="906"/>
        <v>0.26982285955293123</v>
      </c>
      <c r="K2242" s="2">
        <f t="shared" si="907"/>
        <v>0.73017714044706872</v>
      </c>
      <c r="L2242" s="2">
        <f t="shared" si="908"/>
        <v>0</v>
      </c>
      <c r="M2242" s="2">
        <f t="shared" si="909"/>
        <v>0</v>
      </c>
      <c r="N2242" s="63">
        <v>2559</v>
      </c>
      <c r="O2242" s="63">
        <v>6925</v>
      </c>
      <c r="P2242" s="63"/>
      <c r="Q2242" s="63"/>
      <c r="R2242" s="63"/>
      <c r="S2242" s="63"/>
      <c r="T2242" s="63"/>
      <c r="U2242" s="63"/>
      <c r="V2242" s="63"/>
      <c r="W2242" s="63"/>
      <c r="X2242" s="63"/>
      <c r="Y2242" s="63"/>
      <c r="Z2242" s="63"/>
      <c r="AA2242" s="63"/>
      <c r="AB2242" s="63"/>
      <c r="AC2242" s="63"/>
      <c r="AD2242" s="63"/>
      <c r="AE2242" s="63"/>
      <c r="AF2242" s="63"/>
      <c r="AG2242" s="63"/>
      <c r="AH2242" s="63"/>
      <c r="AI2242" s="63"/>
      <c r="AJ2242" s="63"/>
      <c r="AK2242" s="63"/>
      <c r="AL2242" s="63"/>
      <c r="AM2242" s="63"/>
      <c r="AN2242" s="63"/>
      <c r="AO2242" s="63"/>
      <c r="AP2242" s="63"/>
      <c r="AQ2242" s="63"/>
      <c r="AS2242" s="5">
        <f>IF(Q2242&gt;0,RANK(Q2242,(N2242:P2242,Q2242:AE2242)),0)</f>
        <v>0</v>
      </c>
      <c r="AT2242" s="5">
        <f>IF(R2242&gt;0,RANK(R2242,(N2242:P2242,Q2242:AE2242)),0)</f>
        <v>0</v>
      </c>
      <c r="AU2242" s="5">
        <f>IF(T2242&gt;0,RANK(T2242,(N2242:P2242,Q2242:AE2242)),0)</f>
        <v>0</v>
      </c>
      <c r="AV2242" s="5">
        <f>IF(S2242&gt;0,RANK(S2242,(N2242:P2242,Q2242:AE2242)),0)</f>
        <v>0</v>
      </c>
      <c r="AW2242" s="2">
        <f t="shared" si="910"/>
        <v>0</v>
      </c>
      <c r="AX2242" s="2">
        <f t="shared" si="911"/>
        <v>0</v>
      </c>
      <c r="AY2242" s="2">
        <f t="shared" si="912"/>
        <v>0</v>
      </c>
      <c r="AZ2242" s="2">
        <f t="shared" si="913"/>
        <v>0</v>
      </c>
      <c r="BB2242" t="s">
        <v>2476</v>
      </c>
      <c r="BC2242" t="s">
        <v>2284</v>
      </c>
      <c r="BD2242" s="1">
        <v>4</v>
      </c>
      <c r="BF2242" s="111">
        <v>40</v>
      </c>
      <c r="BG2242" s="113">
        <v>49</v>
      </c>
      <c r="BH2242" s="117">
        <f t="shared" si="914"/>
        <v>40049</v>
      </c>
      <c r="BJ2242" s="5" t="s">
        <v>3185</v>
      </c>
      <c r="BN2242" s="63"/>
    </row>
    <row r="2243" spans="1:66" hidden="1" outlineLevel="1">
      <c r="A2243" t="s">
        <v>2100</v>
      </c>
      <c r="B2243" t="s">
        <v>2284</v>
      </c>
      <c r="C2243" s="1">
        <f t="shared" si="905"/>
        <v>19619</v>
      </c>
      <c r="D2243" s="5">
        <f>IF(N2243&gt;0, RANK(N2243,(N2243:P2243,Q2243:AE2243)),0)</f>
        <v>2</v>
      </c>
      <c r="E2243" s="5">
        <f>IF(O2243&gt;0,RANK(O2243,(N2243:P2243,Q2243:AE2243)),0)</f>
        <v>1</v>
      </c>
      <c r="F2243" s="5">
        <f>IF(P2243&gt;0,RANK(P2243,(N2243:P2243,Q2243:AE2243)),0)</f>
        <v>0</v>
      </c>
      <c r="G2243" s="131">
        <f t="shared" si="890"/>
        <v>10047</v>
      </c>
      <c r="H2243" s="136">
        <f t="shared" si="891"/>
        <v>0.51210561190682502</v>
      </c>
      <c r="I2243" s="2"/>
      <c r="J2243" s="2">
        <f t="shared" si="906"/>
        <v>0.24394719404658749</v>
      </c>
      <c r="K2243" s="2">
        <f t="shared" si="907"/>
        <v>0.75605280595341251</v>
      </c>
      <c r="L2243" s="2">
        <f t="shared" si="908"/>
        <v>0</v>
      </c>
      <c r="M2243" s="2">
        <f t="shared" si="909"/>
        <v>0</v>
      </c>
      <c r="N2243" s="63">
        <v>4786</v>
      </c>
      <c r="O2243" s="63">
        <v>14833</v>
      </c>
      <c r="P2243" s="63"/>
      <c r="Q2243" s="63"/>
      <c r="R2243" s="63"/>
      <c r="S2243" s="63"/>
      <c r="T2243" s="63"/>
      <c r="U2243" s="63"/>
      <c r="V2243" s="63"/>
      <c r="W2243" s="63"/>
      <c r="X2243" s="63"/>
      <c r="Y2243" s="63"/>
      <c r="Z2243" s="63"/>
      <c r="AA2243" s="63"/>
      <c r="AB2243" s="63"/>
      <c r="AC2243" s="63"/>
      <c r="AD2243" s="63"/>
      <c r="AE2243" s="63"/>
      <c r="AF2243" s="63"/>
      <c r="AG2243" s="63"/>
      <c r="AH2243" s="63"/>
      <c r="AI2243" s="63"/>
      <c r="AJ2243" s="63"/>
      <c r="AK2243" s="63"/>
      <c r="AL2243" s="63"/>
      <c r="AM2243" s="63"/>
      <c r="AN2243" s="63"/>
      <c r="AO2243" s="63"/>
      <c r="AP2243" s="63"/>
      <c r="AQ2243" s="63"/>
      <c r="AS2243" s="5">
        <f>IF(Q2243&gt;0,RANK(Q2243,(N2243:P2243,Q2243:AE2243)),0)</f>
        <v>0</v>
      </c>
      <c r="AT2243" s="5">
        <f>IF(R2243&gt;0,RANK(R2243,(N2243:P2243,Q2243:AE2243)),0)</f>
        <v>0</v>
      </c>
      <c r="AU2243" s="5">
        <f>IF(T2243&gt;0,RANK(T2243,(N2243:P2243,Q2243:AE2243)),0)</f>
        <v>0</v>
      </c>
      <c r="AV2243" s="5">
        <f>IF(S2243&gt;0,RANK(S2243,(N2243:P2243,Q2243:AE2243)),0)</f>
        <v>0</v>
      </c>
      <c r="AW2243" s="2">
        <f t="shared" si="910"/>
        <v>0</v>
      </c>
      <c r="AX2243" s="2">
        <f t="shared" si="911"/>
        <v>0</v>
      </c>
      <c r="AY2243" s="2">
        <f t="shared" si="912"/>
        <v>0</v>
      </c>
      <c r="AZ2243" s="2">
        <f t="shared" si="913"/>
        <v>0</v>
      </c>
      <c r="BB2243" t="s">
        <v>2100</v>
      </c>
      <c r="BC2243" t="s">
        <v>2284</v>
      </c>
      <c r="BD2243" s="1">
        <v>4</v>
      </c>
      <c r="BF2243" s="111">
        <v>40</v>
      </c>
      <c r="BG2243" s="113">
        <v>51</v>
      </c>
      <c r="BH2243" s="117">
        <f t="shared" si="914"/>
        <v>40051</v>
      </c>
      <c r="BJ2243" s="5" t="s">
        <v>3185</v>
      </c>
      <c r="BN2243" s="63"/>
    </row>
    <row r="2244" spans="1:66" hidden="1" outlineLevel="1">
      <c r="A2244" t="s">
        <v>1425</v>
      </c>
      <c r="B2244" t="s">
        <v>2284</v>
      </c>
      <c r="C2244" s="1">
        <f t="shared" si="905"/>
        <v>2068</v>
      </c>
      <c r="D2244" s="5">
        <f>IF(N2244&gt;0, RANK(N2244,(N2244:P2244,Q2244:AE2244)),0)</f>
        <v>2</v>
      </c>
      <c r="E2244" s="5">
        <f>IF(O2244&gt;0,RANK(O2244,(N2244:P2244,Q2244:AE2244)),0)</f>
        <v>1</v>
      </c>
      <c r="F2244" s="5">
        <f>IF(P2244&gt;0,RANK(P2244,(N2244:P2244,Q2244:AE2244)),0)</f>
        <v>0</v>
      </c>
      <c r="G2244" s="131">
        <f t="shared" si="890"/>
        <v>1282</v>
      </c>
      <c r="H2244" s="136">
        <f t="shared" si="891"/>
        <v>0.61992263056092844</v>
      </c>
      <c r="I2244" s="2"/>
      <c r="J2244" s="2">
        <f t="shared" si="906"/>
        <v>0.19003868471953578</v>
      </c>
      <c r="K2244" s="2">
        <f t="shared" si="907"/>
        <v>0.80996131528046422</v>
      </c>
      <c r="L2244" s="2">
        <f t="shared" si="908"/>
        <v>0</v>
      </c>
      <c r="M2244" s="2">
        <f t="shared" si="909"/>
        <v>0</v>
      </c>
      <c r="N2244" s="63">
        <v>393</v>
      </c>
      <c r="O2244" s="63">
        <v>1675</v>
      </c>
      <c r="P2244" s="63"/>
      <c r="Q2244" s="63"/>
      <c r="R2244" s="63"/>
      <c r="S2244" s="63"/>
      <c r="T2244" s="63"/>
      <c r="U2244" s="63"/>
      <c r="V2244" s="63"/>
      <c r="W2244" s="63"/>
      <c r="X2244" s="63"/>
      <c r="Y2244" s="63"/>
      <c r="Z2244" s="63"/>
      <c r="AA2244" s="63"/>
      <c r="AB2244" s="63"/>
      <c r="AC2244" s="63"/>
      <c r="AD2244" s="63"/>
      <c r="AE2244" s="63"/>
      <c r="AF2244" s="63"/>
      <c r="AG2244" s="63"/>
      <c r="AH2244" s="63"/>
      <c r="AI2244" s="63"/>
      <c r="AJ2244" s="63"/>
      <c r="AK2244" s="63"/>
      <c r="AL2244" s="63"/>
      <c r="AM2244" s="63"/>
      <c r="AN2244" s="63"/>
      <c r="AO2244" s="63"/>
      <c r="AP2244" s="63"/>
      <c r="AQ2244" s="63"/>
      <c r="AS2244" s="5">
        <f>IF(Q2244&gt;0,RANK(Q2244,(N2244:P2244,Q2244:AE2244)),0)</f>
        <v>0</v>
      </c>
      <c r="AT2244" s="5">
        <f>IF(R2244&gt;0,RANK(R2244,(N2244:P2244,Q2244:AE2244)),0)</f>
        <v>0</v>
      </c>
      <c r="AU2244" s="5">
        <f>IF(T2244&gt;0,RANK(T2244,(N2244:P2244,Q2244:AE2244)),0)</f>
        <v>0</v>
      </c>
      <c r="AV2244" s="5">
        <f>IF(S2244&gt;0,RANK(S2244,(N2244:P2244,Q2244:AE2244)),0)</f>
        <v>0</v>
      </c>
      <c r="AW2244" s="2">
        <f t="shared" si="910"/>
        <v>0</v>
      </c>
      <c r="AX2244" s="2">
        <f t="shared" si="911"/>
        <v>0</v>
      </c>
      <c r="AY2244" s="2">
        <f t="shared" si="912"/>
        <v>0</v>
      </c>
      <c r="AZ2244" s="2">
        <f t="shared" si="913"/>
        <v>0</v>
      </c>
      <c r="BB2244" t="s">
        <v>1425</v>
      </c>
      <c r="BC2244" t="s">
        <v>2284</v>
      </c>
      <c r="BD2244" s="1">
        <v>3</v>
      </c>
      <c r="BF2244" s="111">
        <v>40</v>
      </c>
      <c r="BG2244" s="113">
        <v>53</v>
      </c>
      <c r="BH2244" s="117">
        <f t="shared" si="914"/>
        <v>40053</v>
      </c>
      <c r="BJ2244" s="5" t="s">
        <v>3185</v>
      </c>
      <c r="BN2244" s="63"/>
    </row>
    <row r="2245" spans="1:66" hidden="1" outlineLevel="1">
      <c r="A2245" t="s">
        <v>2705</v>
      </c>
      <c r="B2245" t="s">
        <v>2284</v>
      </c>
      <c r="C2245" s="1">
        <f t="shared" si="905"/>
        <v>1832</v>
      </c>
      <c r="D2245" s="5">
        <f>IF(N2245&gt;0, RANK(N2245,(N2245:P2245,Q2245:AE2245)),0)</f>
        <v>2</v>
      </c>
      <c r="E2245" s="5">
        <f>IF(O2245&gt;0,RANK(O2245,(N2245:P2245,Q2245:AE2245)),0)</f>
        <v>1</v>
      </c>
      <c r="F2245" s="5">
        <f>IF(P2245&gt;0,RANK(P2245,(N2245:P2245,Q2245:AE2245)),0)</f>
        <v>0</v>
      </c>
      <c r="G2245" s="131">
        <f t="shared" si="890"/>
        <v>856</v>
      </c>
      <c r="H2245" s="136">
        <f t="shared" si="891"/>
        <v>0.46724890829694321</v>
      </c>
      <c r="I2245" s="2"/>
      <c r="J2245" s="2">
        <f t="shared" si="906"/>
        <v>0.26637554585152839</v>
      </c>
      <c r="K2245" s="2">
        <f t="shared" si="907"/>
        <v>0.73362445414847166</v>
      </c>
      <c r="L2245" s="2">
        <f t="shared" si="908"/>
        <v>0</v>
      </c>
      <c r="M2245" s="2">
        <f t="shared" si="909"/>
        <v>-1.1102230246251565E-16</v>
      </c>
      <c r="N2245" s="63">
        <v>488</v>
      </c>
      <c r="O2245" s="63">
        <v>1344</v>
      </c>
      <c r="P2245" s="63"/>
      <c r="Q2245" s="63"/>
      <c r="R2245" s="63"/>
      <c r="S2245" s="63"/>
      <c r="T2245" s="63"/>
      <c r="U2245" s="63"/>
      <c r="V2245" s="63"/>
      <c r="W2245" s="63"/>
      <c r="X2245" s="63"/>
      <c r="Y2245" s="63"/>
      <c r="Z2245" s="63"/>
      <c r="AA2245" s="63"/>
      <c r="AB2245" s="63"/>
      <c r="AC2245" s="63"/>
      <c r="AD2245" s="63"/>
      <c r="AE2245" s="63"/>
      <c r="AF2245" s="63"/>
      <c r="AG2245" s="63"/>
      <c r="AH2245" s="63"/>
      <c r="AI2245" s="63"/>
      <c r="AJ2245" s="63"/>
      <c r="AK2245" s="63"/>
      <c r="AL2245" s="63"/>
      <c r="AM2245" s="63"/>
      <c r="AN2245" s="63"/>
      <c r="AO2245" s="63"/>
      <c r="AP2245" s="63"/>
      <c r="AQ2245" s="63"/>
      <c r="AS2245" s="5">
        <f>IF(Q2245&gt;0,RANK(Q2245,(N2245:P2245,Q2245:AE2245)),0)</f>
        <v>0</v>
      </c>
      <c r="AT2245" s="5">
        <f>IF(R2245&gt;0,RANK(R2245,(N2245:P2245,Q2245:AE2245)),0)</f>
        <v>0</v>
      </c>
      <c r="AU2245" s="5">
        <f>IF(T2245&gt;0,RANK(T2245,(N2245:P2245,Q2245:AE2245)),0)</f>
        <v>0</v>
      </c>
      <c r="AV2245" s="5">
        <f>IF(S2245&gt;0,RANK(S2245,(N2245:P2245,Q2245:AE2245)),0)</f>
        <v>0</v>
      </c>
      <c r="AW2245" s="2">
        <f t="shared" si="910"/>
        <v>0</v>
      </c>
      <c r="AX2245" s="2">
        <f t="shared" si="911"/>
        <v>0</v>
      </c>
      <c r="AY2245" s="2">
        <f t="shared" si="912"/>
        <v>0</v>
      </c>
      <c r="AZ2245" s="2">
        <f t="shared" si="913"/>
        <v>0</v>
      </c>
      <c r="BB2245" t="s">
        <v>2705</v>
      </c>
      <c r="BC2245" t="s">
        <v>2284</v>
      </c>
      <c r="BD2245" s="1">
        <v>3</v>
      </c>
      <c r="BF2245" s="111">
        <v>40</v>
      </c>
      <c r="BG2245" s="113">
        <v>55</v>
      </c>
      <c r="BH2245" s="117">
        <f t="shared" si="914"/>
        <v>40055</v>
      </c>
      <c r="BJ2245" s="5" t="s">
        <v>3185</v>
      </c>
      <c r="BN2245" s="63"/>
    </row>
    <row r="2246" spans="1:66" hidden="1" outlineLevel="1">
      <c r="A2246" t="s">
        <v>1455</v>
      </c>
      <c r="B2246" t="s">
        <v>2284</v>
      </c>
      <c r="C2246" s="1">
        <f t="shared" si="905"/>
        <v>923</v>
      </c>
      <c r="D2246" s="5">
        <f>IF(N2246&gt;0, RANK(N2246,(N2246:P2246,Q2246:AE2246)),0)</f>
        <v>2</v>
      </c>
      <c r="E2246" s="5">
        <f>IF(O2246&gt;0,RANK(O2246,(N2246:P2246,Q2246:AE2246)),0)</f>
        <v>1</v>
      </c>
      <c r="F2246" s="5">
        <f>IF(P2246&gt;0,RANK(P2246,(N2246:P2246,Q2246:AE2246)),0)</f>
        <v>0</v>
      </c>
      <c r="G2246" s="131">
        <f t="shared" si="890"/>
        <v>395</v>
      </c>
      <c r="H2246" s="136">
        <f t="shared" si="891"/>
        <v>0.42795232936078009</v>
      </c>
      <c r="I2246" s="2"/>
      <c r="J2246" s="2">
        <f t="shared" si="906"/>
        <v>0.28602383531960995</v>
      </c>
      <c r="K2246" s="2">
        <f t="shared" si="907"/>
        <v>0.71397616468039005</v>
      </c>
      <c r="L2246" s="2">
        <f t="shared" si="908"/>
        <v>0</v>
      </c>
      <c r="M2246" s="2">
        <f t="shared" si="909"/>
        <v>0</v>
      </c>
      <c r="N2246" s="63">
        <v>264</v>
      </c>
      <c r="O2246" s="63">
        <v>659</v>
      </c>
      <c r="P2246" s="63"/>
      <c r="Q2246" s="63"/>
      <c r="R2246" s="63"/>
      <c r="S2246" s="63"/>
      <c r="T2246" s="63"/>
      <c r="U2246" s="63"/>
      <c r="V2246" s="63"/>
      <c r="W2246" s="63"/>
      <c r="X2246" s="63"/>
      <c r="Y2246" s="63"/>
      <c r="Z2246" s="63"/>
      <c r="AA2246" s="63"/>
      <c r="AB2246" s="63"/>
      <c r="AC2246" s="63"/>
      <c r="AD2246" s="63"/>
      <c r="AE2246" s="63"/>
      <c r="AF2246" s="63"/>
      <c r="AG2246" s="63"/>
      <c r="AH2246" s="63"/>
      <c r="AI2246" s="63"/>
      <c r="AJ2246" s="63"/>
      <c r="AK2246" s="63"/>
      <c r="AL2246" s="63"/>
      <c r="AM2246" s="63"/>
      <c r="AN2246" s="63"/>
      <c r="AO2246" s="63"/>
      <c r="AP2246" s="63"/>
      <c r="AQ2246" s="63"/>
      <c r="AS2246" s="5">
        <f>IF(Q2246&gt;0,RANK(Q2246,(N2246:P2246,Q2246:AE2246)),0)</f>
        <v>0</v>
      </c>
      <c r="AT2246" s="5">
        <f>IF(R2246&gt;0,RANK(R2246,(N2246:P2246,Q2246:AE2246)),0)</f>
        <v>0</v>
      </c>
      <c r="AU2246" s="5">
        <f>IF(T2246&gt;0,RANK(T2246,(N2246:P2246,Q2246:AE2246)),0)</f>
        <v>0</v>
      </c>
      <c r="AV2246" s="5">
        <f>IF(S2246&gt;0,RANK(S2246,(N2246:P2246,Q2246:AE2246)),0)</f>
        <v>0</v>
      </c>
      <c r="AW2246" s="2">
        <f t="shared" si="910"/>
        <v>0</v>
      </c>
      <c r="AX2246" s="2">
        <f t="shared" si="911"/>
        <v>0</v>
      </c>
      <c r="AY2246" s="2">
        <f t="shared" si="912"/>
        <v>0</v>
      </c>
      <c r="AZ2246" s="2">
        <f t="shared" si="913"/>
        <v>0</v>
      </c>
      <c r="BB2246" t="s">
        <v>1455</v>
      </c>
      <c r="BC2246" t="s">
        <v>2284</v>
      </c>
      <c r="BD2246" s="1">
        <v>3</v>
      </c>
      <c r="BF2246" s="111">
        <v>40</v>
      </c>
      <c r="BG2246" s="113">
        <v>57</v>
      </c>
      <c r="BH2246" s="117">
        <f t="shared" si="914"/>
        <v>40057</v>
      </c>
      <c r="BJ2246" s="5" t="s">
        <v>3185</v>
      </c>
      <c r="BN2246" s="63"/>
    </row>
    <row r="2247" spans="1:66" hidden="1" outlineLevel="1">
      <c r="A2247" t="s">
        <v>1183</v>
      </c>
      <c r="B2247" t="s">
        <v>2284</v>
      </c>
      <c r="C2247" s="1">
        <f t="shared" si="905"/>
        <v>1434</v>
      </c>
      <c r="D2247" s="5">
        <f>IF(N2247&gt;0, RANK(N2247,(N2247:P2247,Q2247:AE2247)),0)</f>
        <v>2</v>
      </c>
      <c r="E2247" s="5">
        <f>IF(O2247&gt;0,RANK(O2247,(N2247:P2247,Q2247:AE2247)),0)</f>
        <v>1</v>
      </c>
      <c r="F2247" s="5">
        <f>IF(P2247&gt;0,RANK(P2247,(N2247:P2247,Q2247:AE2247)),0)</f>
        <v>0</v>
      </c>
      <c r="G2247" s="131">
        <f t="shared" si="890"/>
        <v>1088</v>
      </c>
      <c r="H2247" s="136">
        <f t="shared" si="891"/>
        <v>0.75871687587168757</v>
      </c>
      <c r="I2247" s="2"/>
      <c r="J2247" s="2">
        <f t="shared" si="906"/>
        <v>0.1206415620641562</v>
      </c>
      <c r="K2247" s="2">
        <f t="shared" si="907"/>
        <v>0.87935843793584378</v>
      </c>
      <c r="L2247" s="2">
        <f t="shared" si="908"/>
        <v>0</v>
      </c>
      <c r="M2247" s="2">
        <f t="shared" si="909"/>
        <v>0</v>
      </c>
      <c r="N2247" s="63">
        <v>173</v>
      </c>
      <c r="O2247" s="63">
        <v>1261</v>
      </c>
      <c r="P2247" s="63"/>
      <c r="Q2247" s="63"/>
      <c r="R2247" s="63"/>
      <c r="S2247" s="63"/>
      <c r="T2247" s="63"/>
      <c r="U2247" s="63"/>
      <c r="V2247" s="63"/>
      <c r="W2247" s="63"/>
      <c r="X2247" s="63"/>
      <c r="Y2247" s="63"/>
      <c r="Z2247" s="63"/>
      <c r="AA2247" s="63"/>
      <c r="AB2247" s="63"/>
      <c r="AC2247" s="63"/>
      <c r="AD2247" s="63"/>
      <c r="AE2247" s="63"/>
      <c r="AF2247" s="63"/>
      <c r="AG2247" s="63"/>
      <c r="AH2247" s="63"/>
      <c r="AI2247" s="63"/>
      <c r="AJ2247" s="63"/>
      <c r="AK2247" s="63"/>
      <c r="AL2247" s="63"/>
      <c r="AM2247" s="63"/>
      <c r="AN2247" s="63"/>
      <c r="AO2247" s="63"/>
      <c r="AP2247" s="63"/>
      <c r="AQ2247" s="63"/>
      <c r="AS2247" s="5">
        <f>IF(Q2247&gt;0,RANK(Q2247,(N2247:P2247,Q2247:AE2247)),0)</f>
        <v>0</v>
      </c>
      <c r="AT2247" s="5">
        <f>IF(R2247&gt;0,RANK(R2247,(N2247:P2247,Q2247:AE2247)),0)</f>
        <v>0</v>
      </c>
      <c r="AU2247" s="5">
        <f>IF(T2247&gt;0,RANK(T2247,(N2247:P2247,Q2247:AE2247)),0)</f>
        <v>0</v>
      </c>
      <c r="AV2247" s="5">
        <f>IF(S2247&gt;0,RANK(S2247,(N2247:P2247,Q2247:AE2247)),0)</f>
        <v>0</v>
      </c>
      <c r="AW2247" s="2">
        <f t="shared" si="910"/>
        <v>0</v>
      </c>
      <c r="AX2247" s="2">
        <f t="shared" si="911"/>
        <v>0</v>
      </c>
      <c r="AY2247" s="2">
        <f t="shared" si="912"/>
        <v>0</v>
      </c>
      <c r="AZ2247" s="2">
        <f t="shared" si="913"/>
        <v>0</v>
      </c>
      <c r="BB2247" t="s">
        <v>1183</v>
      </c>
      <c r="BC2247" t="s">
        <v>2284</v>
      </c>
      <c r="BD2247" s="1">
        <v>3</v>
      </c>
      <c r="BF2247" s="111">
        <v>40</v>
      </c>
      <c r="BG2247" s="113">
        <v>59</v>
      </c>
      <c r="BH2247" s="117">
        <f t="shared" si="914"/>
        <v>40059</v>
      </c>
      <c r="BJ2247" s="5" t="s">
        <v>3185</v>
      </c>
      <c r="BN2247" s="63"/>
    </row>
    <row r="2248" spans="1:66" hidden="1" outlineLevel="1">
      <c r="A2248" t="s">
        <v>2331</v>
      </c>
      <c r="B2248" t="s">
        <v>2284</v>
      </c>
      <c r="C2248" s="1">
        <f t="shared" si="905"/>
        <v>4244</v>
      </c>
      <c r="D2248" s="5">
        <f>IF(N2248&gt;0, RANK(N2248,(N2248:P2248,Q2248:AE2248)),0)</f>
        <v>2</v>
      </c>
      <c r="E2248" s="5">
        <f>IF(O2248&gt;0,RANK(O2248,(N2248:P2248,Q2248:AE2248)),0)</f>
        <v>1</v>
      </c>
      <c r="F2248" s="5">
        <f>IF(P2248&gt;0,RANK(P2248,(N2248:P2248,Q2248:AE2248)),0)</f>
        <v>0</v>
      </c>
      <c r="G2248" s="131">
        <f t="shared" ref="G2248:G2311" si="915">IF(C2248&gt;0,MAX(N2248:P2248)-LARGE(N2248:P2248,2),0)</f>
        <v>1894</v>
      </c>
      <c r="H2248" s="136">
        <f t="shared" ref="H2248:H2311" si="916">IF(C2248&gt;0,G2248/C2248,0)</f>
        <v>0.4462770970782281</v>
      </c>
      <c r="I2248" s="2"/>
      <c r="J2248" s="2">
        <f t="shared" si="906"/>
        <v>0.27686145146088598</v>
      </c>
      <c r="K2248" s="2">
        <f t="shared" si="907"/>
        <v>0.72313854853911408</v>
      </c>
      <c r="L2248" s="2">
        <f t="shared" si="908"/>
        <v>0</v>
      </c>
      <c r="M2248" s="2">
        <f t="shared" si="909"/>
        <v>-1.1102230246251565E-16</v>
      </c>
      <c r="N2248" s="63">
        <v>1175</v>
      </c>
      <c r="O2248" s="63">
        <v>3069</v>
      </c>
      <c r="P2248" s="63"/>
      <c r="Q2248" s="63"/>
      <c r="R2248" s="63"/>
      <c r="S2248" s="63"/>
      <c r="T2248" s="63"/>
      <c r="U2248" s="63"/>
      <c r="V2248" s="63"/>
      <c r="W2248" s="63"/>
      <c r="X2248" s="63"/>
      <c r="Y2248" s="63"/>
      <c r="Z2248" s="63"/>
      <c r="AA2248" s="63"/>
      <c r="AB2248" s="63"/>
      <c r="AC2248" s="63"/>
      <c r="AD2248" s="63"/>
      <c r="AE2248" s="63"/>
      <c r="AF2248" s="63"/>
      <c r="AG2248" s="63"/>
      <c r="AH2248" s="63"/>
      <c r="AI2248" s="63"/>
      <c r="AJ2248" s="63"/>
      <c r="AK2248" s="63"/>
      <c r="AL2248" s="63"/>
      <c r="AM2248" s="63"/>
      <c r="AN2248" s="63"/>
      <c r="AO2248" s="63"/>
      <c r="AP2248" s="63"/>
      <c r="AQ2248" s="63"/>
      <c r="AS2248" s="5">
        <f>IF(Q2248&gt;0,RANK(Q2248,(N2248:P2248,Q2248:AE2248)),0)</f>
        <v>0</v>
      </c>
      <c r="AT2248" s="5">
        <f>IF(R2248&gt;0,RANK(R2248,(N2248:P2248,Q2248:AE2248)),0)</f>
        <v>0</v>
      </c>
      <c r="AU2248" s="5">
        <f>IF(T2248&gt;0,RANK(T2248,(N2248:P2248,Q2248:AE2248)),0)</f>
        <v>0</v>
      </c>
      <c r="AV2248" s="5">
        <f>IF(S2248&gt;0,RANK(S2248,(N2248:P2248,Q2248:AE2248)),0)</f>
        <v>0</v>
      </c>
      <c r="AW2248" s="2">
        <f t="shared" si="910"/>
        <v>0</v>
      </c>
      <c r="AX2248" s="2">
        <f t="shared" si="911"/>
        <v>0</v>
      </c>
      <c r="AY2248" s="2">
        <f t="shared" si="912"/>
        <v>0</v>
      </c>
      <c r="AZ2248" s="2">
        <f t="shared" si="913"/>
        <v>0</v>
      </c>
      <c r="BB2248" t="s">
        <v>2331</v>
      </c>
      <c r="BC2248" t="s">
        <v>2284</v>
      </c>
      <c r="BD2248" s="1">
        <v>2</v>
      </c>
      <c r="BF2248" s="111">
        <v>40</v>
      </c>
      <c r="BG2248" s="113">
        <v>61</v>
      </c>
      <c r="BH2248" s="117">
        <f t="shared" si="914"/>
        <v>40061</v>
      </c>
      <c r="BJ2248" s="5" t="s">
        <v>3185</v>
      </c>
      <c r="BN2248" s="63"/>
    </row>
    <row r="2249" spans="1:66" hidden="1" outlineLevel="1">
      <c r="A2249" t="s">
        <v>2961</v>
      </c>
      <c r="B2249" t="s">
        <v>2284</v>
      </c>
      <c r="C2249" s="1">
        <f t="shared" si="905"/>
        <v>4208</v>
      </c>
      <c r="D2249" s="5">
        <f>IF(N2249&gt;0, RANK(N2249,(N2249:P2249,Q2249:AE2249)),0)</f>
        <v>2</v>
      </c>
      <c r="E2249" s="5">
        <f>IF(O2249&gt;0,RANK(O2249,(N2249:P2249,Q2249:AE2249)),0)</f>
        <v>1</v>
      </c>
      <c r="F2249" s="5">
        <f>IF(P2249&gt;0,RANK(P2249,(N2249:P2249,Q2249:AE2249)),0)</f>
        <v>0</v>
      </c>
      <c r="G2249" s="131">
        <f t="shared" si="915"/>
        <v>1468</v>
      </c>
      <c r="H2249" s="136">
        <f t="shared" si="916"/>
        <v>0.34885931558935362</v>
      </c>
      <c r="I2249" s="2"/>
      <c r="J2249" s="2">
        <f t="shared" si="906"/>
        <v>0.32557034220532322</v>
      </c>
      <c r="K2249" s="2">
        <f t="shared" si="907"/>
        <v>0.67442965779467678</v>
      </c>
      <c r="L2249" s="2">
        <f t="shared" si="908"/>
        <v>0</v>
      </c>
      <c r="M2249" s="2">
        <f t="shared" si="909"/>
        <v>0</v>
      </c>
      <c r="N2249" s="63">
        <v>1370</v>
      </c>
      <c r="O2249" s="63">
        <v>2838</v>
      </c>
      <c r="P2249" s="63"/>
      <c r="Q2249" s="63"/>
      <c r="R2249" s="63"/>
      <c r="S2249" s="63"/>
      <c r="T2249" s="63"/>
      <c r="U2249" s="63"/>
      <c r="V2249" s="63"/>
      <c r="W2249" s="63"/>
      <c r="X2249" s="63"/>
      <c r="Y2249" s="63"/>
      <c r="Z2249" s="63"/>
      <c r="AA2249" s="63"/>
      <c r="AB2249" s="63"/>
      <c r="AC2249" s="63"/>
      <c r="AD2249" s="63"/>
      <c r="AE2249" s="63"/>
      <c r="AF2249" s="63"/>
      <c r="AG2249" s="63"/>
      <c r="AH2249" s="63"/>
      <c r="AI2249" s="63"/>
      <c r="AJ2249" s="63"/>
      <c r="AK2249" s="63"/>
      <c r="AL2249" s="63"/>
      <c r="AM2249" s="63"/>
      <c r="AN2249" s="63"/>
      <c r="AO2249" s="63"/>
      <c r="AP2249" s="63"/>
      <c r="AQ2249" s="63"/>
      <c r="AS2249" s="5">
        <f>IF(Q2249&gt;0,RANK(Q2249,(N2249:P2249,Q2249:AE2249)),0)</f>
        <v>0</v>
      </c>
      <c r="AT2249" s="5">
        <f>IF(R2249&gt;0,RANK(R2249,(N2249:P2249,Q2249:AE2249)),0)</f>
        <v>0</v>
      </c>
      <c r="AU2249" s="5">
        <f>IF(T2249&gt;0,RANK(T2249,(N2249:P2249,Q2249:AE2249)),0)</f>
        <v>0</v>
      </c>
      <c r="AV2249" s="5">
        <f>IF(S2249&gt;0,RANK(S2249,(N2249:P2249,Q2249:AE2249)),0)</f>
        <v>0</v>
      </c>
      <c r="AW2249" s="2">
        <f t="shared" si="910"/>
        <v>0</v>
      </c>
      <c r="AX2249" s="2">
        <f t="shared" si="911"/>
        <v>0</v>
      </c>
      <c r="AY2249" s="2">
        <f t="shared" si="912"/>
        <v>0</v>
      </c>
      <c r="AZ2249" s="2">
        <f t="shared" si="913"/>
        <v>0</v>
      </c>
      <c r="BB2249" t="s">
        <v>2961</v>
      </c>
      <c r="BC2249" t="s">
        <v>2284</v>
      </c>
      <c r="BD2249" s="1">
        <v>2</v>
      </c>
      <c r="BF2249" s="111">
        <v>40</v>
      </c>
      <c r="BG2249" s="113">
        <v>63</v>
      </c>
      <c r="BH2249" s="117">
        <f t="shared" si="914"/>
        <v>40063</v>
      </c>
      <c r="BJ2249" s="5" t="s">
        <v>3185</v>
      </c>
      <c r="BN2249" s="63"/>
    </row>
    <row r="2250" spans="1:66" hidden="1" outlineLevel="1">
      <c r="A2250" t="s">
        <v>2939</v>
      </c>
      <c r="B2250" t="s">
        <v>2284</v>
      </c>
      <c r="C2250" s="1">
        <f t="shared" ref="C2250:C2281" si="917">SUM(N2250:AQ2250)</f>
        <v>7919</v>
      </c>
      <c r="D2250" s="5">
        <f>IF(N2250&gt;0, RANK(N2250,(N2250:P2250,Q2250:AE2250)),0)</f>
        <v>2</v>
      </c>
      <c r="E2250" s="5">
        <f>IF(O2250&gt;0,RANK(O2250,(N2250:P2250,Q2250:AE2250)),0)</f>
        <v>1</v>
      </c>
      <c r="F2250" s="5">
        <f>IF(P2250&gt;0,RANK(P2250,(N2250:P2250,Q2250:AE2250)),0)</f>
        <v>0</v>
      </c>
      <c r="G2250" s="131">
        <f t="shared" si="915"/>
        <v>4011</v>
      </c>
      <c r="H2250" s="136">
        <f t="shared" si="916"/>
        <v>0.50650334638211891</v>
      </c>
      <c r="I2250" s="2"/>
      <c r="J2250" s="2">
        <f t="shared" ref="J2250:J2281" si="918">IF($C2250=0,"-",N2250/$C2250)</f>
        <v>0.24674832680894052</v>
      </c>
      <c r="K2250" s="2">
        <f t="shared" ref="K2250:K2281" si="919">IF($C2250=0,"-",O2250/$C2250)</f>
        <v>0.75325167319105946</v>
      </c>
      <c r="L2250" s="2">
        <f t="shared" ref="L2250:L2281" si="920">IF($C2250=0,"-",P2250/$C2250)</f>
        <v>0</v>
      </c>
      <c r="M2250" s="2">
        <f t="shared" ref="M2250:M2281" si="921">IF(C2250=0,"-",(1-J2250-K2250-L2250))</f>
        <v>0</v>
      </c>
      <c r="N2250" s="63">
        <v>1954</v>
      </c>
      <c r="O2250" s="63">
        <v>5965</v>
      </c>
      <c r="P2250" s="63"/>
      <c r="Q2250" s="63"/>
      <c r="R2250" s="63"/>
      <c r="S2250" s="63"/>
      <c r="T2250" s="63"/>
      <c r="U2250" s="63"/>
      <c r="V2250" s="63"/>
      <c r="W2250" s="63"/>
      <c r="X2250" s="63"/>
      <c r="Y2250" s="63"/>
      <c r="Z2250" s="63"/>
      <c r="AA2250" s="63"/>
      <c r="AB2250" s="63"/>
      <c r="AC2250" s="63"/>
      <c r="AD2250" s="63"/>
      <c r="AE2250" s="63"/>
      <c r="AF2250" s="63"/>
      <c r="AG2250" s="63"/>
      <c r="AH2250" s="63"/>
      <c r="AI2250" s="63"/>
      <c r="AJ2250" s="63"/>
      <c r="AK2250" s="63"/>
      <c r="AL2250" s="63"/>
      <c r="AM2250" s="63"/>
      <c r="AN2250" s="63"/>
      <c r="AO2250" s="63"/>
      <c r="AP2250" s="63"/>
      <c r="AQ2250" s="63"/>
      <c r="AS2250" s="5">
        <f>IF(Q2250&gt;0,RANK(Q2250,(N2250:P2250,Q2250:AE2250)),0)</f>
        <v>0</v>
      </c>
      <c r="AT2250" s="5">
        <f>IF(R2250&gt;0,RANK(R2250,(N2250:P2250,Q2250:AE2250)),0)</f>
        <v>0</v>
      </c>
      <c r="AU2250" s="5">
        <f>IF(T2250&gt;0,RANK(T2250,(N2250:P2250,Q2250:AE2250)),0)</f>
        <v>0</v>
      </c>
      <c r="AV2250" s="5">
        <f>IF(S2250&gt;0,RANK(S2250,(N2250:P2250,Q2250:AE2250)),0)</f>
        <v>0</v>
      </c>
      <c r="AW2250" s="2">
        <f t="shared" ref="AW2250:AW2281" si="922">IF($C2250=0,"-",Q2250/$C2250)</f>
        <v>0</v>
      </c>
      <c r="AX2250" s="2">
        <f t="shared" ref="AX2250:AX2281" si="923">IF($C2250=0,"-",R2250/$C2250)</f>
        <v>0</v>
      </c>
      <c r="AY2250" s="2">
        <f t="shared" ref="AY2250:AY2281" si="924">IF($C2250=0,"-",T2250/$C2250)</f>
        <v>0</v>
      </c>
      <c r="AZ2250" s="2">
        <f t="shared" ref="AZ2250:AZ2281" si="925">IF($C2250=0,"-",S2250/$C2250)</f>
        <v>0</v>
      </c>
      <c r="BB2250" t="s">
        <v>2939</v>
      </c>
      <c r="BC2250" t="s">
        <v>2284</v>
      </c>
      <c r="BD2250" s="1">
        <v>3</v>
      </c>
      <c r="BF2250" s="111">
        <v>40</v>
      </c>
      <c r="BG2250" s="113">
        <v>65</v>
      </c>
      <c r="BH2250" s="117">
        <f t="shared" si="914"/>
        <v>40065</v>
      </c>
      <c r="BJ2250" s="5" t="s">
        <v>3185</v>
      </c>
      <c r="BN2250" s="63"/>
    </row>
    <row r="2251" spans="1:66" hidden="1" outlineLevel="1">
      <c r="A2251" t="s">
        <v>1100</v>
      </c>
      <c r="B2251" t="s">
        <v>2284</v>
      </c>
      <c r="C2251" s="1">
        <f t="shared" si="917"/>
        <v>2239</v>
      </c>
      <c r="D2251" s="5">
        <f>IF(N2251&gt;0, RANK(N2251,(N2251:P2251,Q2251:AE2251)),0)</f>
        <v>2</v>
      </c>
      <c r="E2251" s="5">
        <f>IF(O2251&gt;0,RANK(O2251,(N2251:P2251,Q2251:AE2251)),0)</f>
        <v>1</v>
      </c>
      <c r="F2251" s="5">
        <f>IF(P2251&gt;0,RANK(P2251,(N2251:P2251,Q2251:AE2251)),0)</f>
        <v>0</v>
      </c>
      <c r="G2251" s="131">
        <f t="shared" si="915"/>
        <v>1029</v>
      </c>
      <c r="H2251" s="136">
        <f t="shared" si="916"/>
        <v>0.45958016971862437</v>
      </c>
      <c r="I2251" s="2"/>
      <c r="J2251" s="2">
        <f t="shared" si="918"/>
        <v>0.27020991514068782</v>
      </c>
      <c r="K2251" s="2">
        <f t="shared" si="919"/>
        <v>0.72979008485931218</v>
      </c>
      <c r="L2251" s="2">
        <f t="shared" si="920"/>
        <v>0</v>
      </c>
      <c r="M2251" s="2">
        <f t="shared" si="921"/>
        <v>0</v>
      </c>
      <c r="N2251" s="63">
        <v>605</v>
      </c>
      <c r="O2251" s="63">
        <v>1634</v>
      </c>
      <c r="P2251" s="63"/>
      <c r="Q2251" s="63"/>
      <c r="R2251" s="63"/>
      <c r="S2251" s="63"/>
      <c r="T2251" s="63"/>
      <c r="U2251" s="63"/>
      <c r="V2251" s="63"/>
      <c r="W2251" s="63"/>
      <c r="X2251" s="63"/>
      <c r="Y2251" s="63"/>
      <c r="Z2251" s="63"/>
      <c r="AA2251" s="63"/>
      <c r="AB2251" s="63"/>
      <c r="AC2251" s="63"/>
      <c r="AD2251" s="63"/>
      <c r="AE2251" s="63"/>
      <c r="AF2251" s="63"/>
      <c r="AG2251" s="63"/>
      <c r="AH2251" s="63"/>
      <c r="AI2251" s="63"/>
      <c r="AJ2251" s="63"/>
      <c r="AK2251" s="63"/>
      <c r="AL2251" s="63"/>
      <c r="AM2251" s="63"/>
      <c r="AN2251" s="63"/>
      <c r="AO2251" s="63"/>
      <c r="AP2251" s="63"/>
      <c r="AQ2251" s="63"/>
      <c r="AS2251" s="5">
        <f>IF(Q2251&gt;0,RANK(Q2251,(N2251:P2251,Q2251:AE2251)),0)</f>
        <v>0</v>
      </c>
      <c r="AT2251" s="5">
        <f>IF(R2251&gt;0,RANK(R2251,(N2251:P2251,Q2251:AE2251)),0)</f>
        <v>0</v>
      </c>
      <c r="AU2251" s="5">
        <f>IF(T2251&gt;0,RANK(T2251,(N2251:P2251,Q2251:AE2251)),0)</f>
        <v>0</v>
      </c>
      <c r="AV2251" s="5">
        <f>IF(S2251&gt;0,RANK(S2251,(N2251:P2251,Q2251:AE2251)),0)</f>
        <v>0</v>
      </c>
      <c r="AW2251" s="2">
        <f t="shared" si="922"/>
        <v>0</v>
      </c>
      <c r="AX2251" s="2">
        <f t="shared" si="923"/>
        <v>0</v>
      </c>
      <c r="AY2251" s="2">
        <f t="shared" si="924"/>
        <v>0</v>
      </c>
      <c r="AZ2251" s="2">
        <f t="shared" si="925"/>
        <v>0</v>
      </c>
      <c r="BB2251" t="s">
        <v>1100</v>
      </c>
      <c r="BC2251" t="s">
        <v>2284</v>
      </c>
      <c r="BD2251" s="1">
        <v>4</v>
      </c>
      <c r="BF2251" s="111">
        <v>40</v>
      </c>
      <c r="BG2251" s="113">
        <v>67</v>
      </c>
      <c r="BH2251" s="117">
        <f t="shared" si="914"/>
        <v>40067</v>
      </c>
      <c r="BJ2251" s="5" t="s">
        <v>3185</v>
      </c>
      <c r="BN2251" s="63"/>
    </row>
    <row r="2252" spans="1:66" hidden="1" outlineLevel="1">
      <c r="A2252" t="s">
        <v>1263</v>
      </c>
      <c r="B2252" t="s">
        <v>2284</v>
      </c>
      <c r="C2252" s="1">
        <f t="shared" si="917"/>
        <v>3786</v>
      </c>
      <c r="D2252" s="5">
        <f>IF(N2252&gt;0, RANK(N2252,(N2252:P2252,Q2252:AE2252)),0)</f>
        <v>2</v>
      </c>
      <c r="E2252" s="5">
        <f>IF(O2252&gt;0,RANK(O2252,(N2252:P2252,Q2252:AE2252)),0)</f>
        <v>1</v>
      </c>
      <c r="F2252" s="5">
        <f>IF(P2252&gt;0,RANK(P2252,(N2252:P2252,Q2252:AE2252)),0)</f>
        <v>0</v>
      </c>
      <c r="G2252" s="131">
        <f t="shared" si="915"/>
        <v>1512</v>
      </c>
      <c r="H2252" s="136">
        <f t="shared" si="916"/>
        <v>0.39936608557844688</v>
      </c>
      <c r="I2252" s="2"/>
      <c r="J2252" s="2">
        <f t="shared" si="918"/>
        <v>0.30031695721077656</v>
      </c>
      <c r="K2252" s="2">
        <f t="shared" si="919"/>
        <v>0.69968304278922344</v>
      </c>
      <c r="L2252" s="2">
        <f t="shared" si="920"/>
        <v>0</v>
      </c>
      <c r="M2252" s="2">
        <f t="shared" si="921"/>
        <v>0</v>
      </c>
      <c r="N2252" s="63">
        <v>1137</v>
      </c>
      <c r="O2252" s="63">
        <v>2649</v>
      </c>
      <c r="P2252" s="63"/>
      <c r="Q2252" s="63"/>
      <c r="R2252" s="63"/>
      <c r="S2252" s="63"/>
      <c r="T2252" s="63"/>
      <c r="U2252" s="63"/>
      <c r="V2252" s="63"/>
      <c r="W2252" s="63"/>
      <c r="X2252" s="63"/>
      <c r="Y2252" s="63"/>
      <c r="Z2252" s="63"/>
      <c r="AA2252" s="63"/>
      <c r="AB2252" s="63"/>
      <c r="AC2252" s="63"/>
      <c r="AD2252" s="63"/>
      <c r="AE2252" s="63"/>
      <c r="AF2252" s="63"/>
      <c r="AG2252" s="63"/>
      <c r="AH2252" s="63"/>
      <c r="AI2252" s="63"/>
      <c r="AJ2252" s="63"/>
      <c r="AK2252" s="63"/>
      <c r="AL2252" s="63"/>
      <c r="AM2252" s="63"/>
      <c r="AN2252" s="63"/>
      <c r="AO2252" s="63"/>
      <c r="AP2252" s="63"/>
      <c r="AQ2252" s="63"/>
      <c r="AS2252" s="5">
        <f>IF(Q2252&gt;0,RANK(Q2252,(N2252:P2252,Q2252:AE2252)),0)</f>
        <v>0</v>
      </c>
      <c r="AT2252" s="5">
        <f>IF(R2252&gt;0,RANK(R2252,(N2252:P2252,Q2252:AE2252)),0)</f>
        <v>0</v>
      </c>
      <c r="AU2252" s="5">
        <f>IF(T2252&gt;0,RANK(T2252,(N2252:P2252,Q2252:AE2252)),0)</f>
        <v>0</v>
      </c>
      <c r="AV2252" s="5">
        <f>IF(S2252&gt;0,RANK(S2252,(N2252:P2252,Q2252:AE2252)),0)</f>
        <v>0</v>
      </c>
      <c r="AW2252" s="2">
        <f t="shared" si="922"/>
        <v>0</v>
      </c>
      <c r="AX2252" s="2">
        <f t="shared" si="923"/>
        <v>0</v>
      </c>
      <c r="AY2252" s="2">
        <f t="shared" si="924"/>
        <v>0</v>
      </c>
      <c r="AZ2252" s="2">
        <f t="shared" si="925"/>
        <v>0</v>
      </c>
      <c r="BB2252" t="s">
        <v>1263</v>
      </c>
      <c r="BC2252" t="s">
        <v>2284</v>
      </c>
      <c r="BD2252" s="1">
        <v>2</v>
      </c>
      <c r="BF2252" s="111">
        <v>40</v>
      </c>
      <c r="BG2252" s="113">
        <v>69</v>
      </c>
      <c r="BH2252" s="117">
        <f t="shared" si="914"/>
        <v>40069</v>
      </c>
      <c r="BJ2252" s="5" t="s">
        <v>3185</v>
      </c>
      <c r="BN2252" s="63"/>
    </row>
    <row r="2253" spans="1:66" hidden="1" outlineLevel="1">
      <c r="A2253" t="s">
        <v>1901</v>
      </c>
      <c r="B2253" t="s">
        <v>2284</v>
      </c>
      <c r="C2253" s="1">
        <f t="shared" si="917"/>
        <v>16126</v>
      </c>
      <c r="D2253" s="5">
        <f>IF(N2253&gt;0, RANK(N2253,(N2253:P2253,Q2253:AE2253)),0)</f>
        <v>2</v>
      </c>
      <c r="E2253" s="5">
        <f>IF(O2253&gt;0,RANK(O2253,(N2253:P2253,Q2253:AE2253)),0)</f>
        <v>1</v>
      </c>
      <c r="F2253" s="5">
        <f>IF(P2253&gt;0,RANK(P2253,(N2253:P2253,Q2253:AE2253)),0)</f>
        <v>0</v>
      </c>
      <c r="G2253" s="131">
        <f t="shared" si="915"/>
        <v>6872</v>
      </c>
      <c r="H2253" s="136">
        <f t="shared" si="916"/>
        <v>0.42614411509363759</v>
      </c>
      <c r="I2253" s="2"/>
      <c r="J2253" s="2">
        <f t="shared" si="918"/>
        <v>0.28692794245318121</v>
      </c>
      <c r="K2253" s="2">
        <f t="shared" si="919"/>
        <v>0.71307205754681879</v>
      </c>
      <c r="L2253" s="2">
        <f t="shared" si="920"/>
        <v>0</v>
      </c>
      <c r="M2253" s="2">
        <f t="shared" si="921"/>
        <v>0</v>
      </c>
      <c r="N2253" s="63">
        <v>4627</v>
      </c>
      <c r="O2253" s="63">
        <v>11499</v>
      </c>
      <c r="P2253" s="63"/>
      <c r="Q2253" s="63"/>
      <c r="R2253" s="63"/>
      <c r="S2253" s="63"/>
      <c r="T2253" s="63"/>
      <c r="U2253" s="63"/>
      <c r="V2253" s="63"/>
      <c r="W2253" s="63"/>
      <c r="X2253" s="63"/>
      <c r="Y2253" s="63"/>
      <c r="Z2253" s="63"/>
      <c r="AA2253" s="63"/>
      <c r="AB2253" s="63"/>
      <c r="AC2253" s="63"/>
      <c r="AD2253" s="63"/>
      <c r="AE2253" s="63"/>
      <c r="AF2253" s="63"/>
      <c r="AG2253" s="63"/>
      <c r="AH2253" s="63"/>
      <c r="AI2253" s="63"/>
      <c r="AJ2253" s="63"/>
      <c r="AK2253" s="63"/>
      <c r="AL2253" s="63"/>
      <c r="AM2253" s="63"/>
      <c r="AN2253" s="63"/>
      <c r="AO2253" s="63"/>
      <c r="AP2253" s="63"/>
      <c r="AQ2253" s="63"/>
      <c r="AS2253" s="5">
        <f>IF(Q2253&gt;0,RANK(Q2253,(N2253:P2253,Q2253:AE2253)),0)</f>
        <v>0</v>
      </c>
      <c r="AT2253" s="5">
        <f>IF(R2253&gt;0,RANK(R2253,(N2253:P2253,Q2253:AE2253)),0)</f>
        <v>0</v>
      </c>
      <c r="AU2253" s="5">
        <f>IF(T2253&gt;0,RANK(T2253,(N2253:P2253,Q2253:AE2253)),0)</f>
        <v>0</v>
      </c>
      <c r="AV2253" s="5">
        <f>IF(S2253&gt;0,RANK(S2253,(N2253:P2253,Q2253:AE2253)),0)</f>
        <v>0</v>
      </c>
      <c r="AW2253" s="2">
        <f t="shared" si="922"/>
        <v>0</v>
      </c>
      <c r="AX2253" s="2">
        <f t="shared" si="923"/>
        <v>0</v>
      </c>
      <c r="AY2253" s="2">
        <f t="shared" si="924"/>
        <v>0</v>
      </c>
      <c r="AZ2253" s="2">
        <f t="shared" si="925"/>
        <v>0</v>
      </c>
      <c r="BB2253" t="s">
        <v>1901</v>
      </c>
      <c r="BC2253" t="s">
        <v>2284</v>
      </c>
      <c r="BD2253" s="1">
        <v>3</v>
      </c>
      <c r="BF2253" s="111">
        <v>40</v>
      </c>
      <c r="BG2253" s="113">
        <v>71</v>
      </c>
      <c r="BH2253" s="117">
        <f t="shared" si="914"/>
        <v>40071</v>
      </c>
      <c r="BJ2253" s="5" t="s">
        <v>3185</v>
      </c>
      <c r="BN2253" s="63"/>
    </row>
    <row r="2254" spans="1:66" hidden="1" outlineLevel="1">
      <c r="A2254" t="s">
        <v>2962</v>
      </c>
      <c r="B2254" t="s">
        <v>2284</v>
      </c>
      <c r="C2254" s="1">
        <f t="shared" si="917"/>
        <v>5768</v>
      </c>
      <c r="D2254" s="5">
        <f>IF(N2254&gt;0, RANK(N2254,(N2254:P2254,Q2254:AE2254)),0)</f>
        <v>2</v>
      </c>
      <c r="E2254" s="5">
        <f>IF(O2254&gt;0,RANK(O2254,(N2254:P2254,Q2254:AE2254)),0)</f>
        <v>1</v>
      </c>
      <c r="F2254" s="5">
        <f>IF(P2254&gt;0,RANK(P2254,(N2254:P2254,Q2254:AE2254)),0)</f>
        <v>0</v>
      </c>
      <c r="G2254" s="131">
        <f t="shared" si="915"/>
        <v>3972</v>
      </c>
      <c r="H2254" s="136">
        <f t="shared" si="916"/>
        <v>0.68862690707350904</v>
      </c>
      <c r="I2254" s="2"/>
      <c r="J2254" s="2">
        <f t="shared" si="918"/>
        <v>0.15568654646324548</v>
      </c>
      <c r="K2254" s="2">
        <f t="shared" si="919"/>
        <v>0.84431345353675447</v>
      </c>
      <c r="L2254" s="2">
        <f t="shared" si="920"/>
        <v>0</v>
      </c>
      <c r="M2254" s="2">
        <f t="shared" si="921"/>
        <v>0</v>
      </c>
      <c r="N2254" s="63">
        <v>898</v>
      </c>
      <c r="O2254" s="63">
        <v>4870</v>
      </c>
      <c r="P2254" s="63"/>
      <c r="Q2254" s="63"/>
      <c r="R2254" s="63"/>
      <c r="S2254" s="63"/>
      <c r="T2254" s="63"/>
      <c r="U2254" s="63"/>
      <c r="V2254" s="63"/>
      <c r="W2254" s="63"/>
      <c r="X2254" s="63"/>
      <c r="Y2254" s="63"/>
      <c r="Z2254" s="63"/>
      <c r="AA2254" s="63"/>
      <c r="AB2254" s="63"/>
      <c r="AC2254" s="63"/>
      <c r="AD2254" s="63"/>
      <c r="AE2254" s="63"/>
      <c r="AF2254" s="63"/>
      <c r="AG2254" s="63"/>
      <c r="AH2254" s="63"/>
      <c r="AI2254" s="63"/>
      <c r="AJ2254" s="63"/>
      <c r="AK2254" s="63"/>
      <c r="AL2254" s="63"/>
      <c r="AM2254" s="63"/>
      <c r="AN2254" s="63"/>
      <c r="AO2254" s="63"/>
      <c r="AP2254" s="63"/>
      <c r="AQ2254" s="63"/>
      <c r="AS2254" s="5">
        <f>IF(Q2254&gt;0,RANK(Q2254,(N2254:P2254,Q2254:AE2254)),0)</f>
        <v>0</v>
      </c>
      <c r="AT2254" s="5">
        <f>IF(R2254&gt;0,RANK(R2254,(N2254:P2254,Q2254:AE2254)),0)</f>
        <v>0</v>
      </c>
      <c r="AU2254" s="5">
        <f>IF(T2254&gt;0,RANK(T2254,(N2254:P2254,Q2254:AE2254)),0)</f>
        <v>0</v>
      </c>
      <c r="AV2254" s="5">
        <f>IF(S2254&gt;0,RANK(S2254,(N2254:P2254,Q2254:AE2254)),0)</f>
        <v>0</v>
      </c>
      <c r="AW2254" s="2">
        <f t="shared" si="922"/>
        <v>0</v>
      </c>
      <c r="AX2254" s="2">
        <f t="shared" si="923"/>
        <v>0</v>
      </c>
      <c r="AY2254" s="2">
        <f t="shared" si="924"/>
        <v>0</v>
      </c>
      <c r="AZ2254" s="2">
        <f t="shared" si="925"/>
        <v>0</v>
      </c>
      <c r="BB2254" t="s">
        <v>2962</v>
      </c>
      <c r="BC2254" t="s">
        <v>2284</v>
      </c>
      <c r="BD2254" s="1">
        <v>3</v>
      </c>
      <c r="BF2254" s="111">
        <v>40</v>
      </c>
      <c r="BG2254" s="113">
        <v>73</v>
      </c>
      <c r="BH2254" s="117">
        <f t="shared" si="914"/>
        <v>40073</v>
      </c>
      <c r="BJ2254" s="5" t="s">
        <v>3185</v>
      </c>
      <c r="BN2254" s="63"/>
    </row>
    <row r="2255" spans="1:66" hidden="1" outlineLevel="1">
      <c r="A2255" t="s">
        <v>1246</v>
      </c>
      <c r="B2255" t="s">
        <v>2284</v>
      </c>
      <c r="C2255" s="1">
        <f t="shared" si="917"/>
        <v>3422</v>
      </c>
      <c r="D2255" s="5">
        <f>IF(N2255&gt;0, RANK(N2255,(N2255:P2255,Q2255:AE2255)),0)</f>
        <v>2</v>
      </c>
      <c r="E2255" s="5">
        <f>IF(O2255&gt;0,RANK(O2255,(N2255:P2255,Q2255:AE2255)),0)</f>
        <v>1</v>
      </c>
      <c r="F2255" s="5">
        <f>IF(P2255&gt;0,RANK(P2255,(N2255:P2255,Q2255:AE2255)),0)</f>
        <v>0</v>
      </c>
      <c r="G2255" s="131">
        <f t="shared" si="915"/>
        <v>1210</v>
      </c>
      <c r="H2255" s="136">
        <f t="shared" si="916"/>
        <v>0.35359438924605496</v>
      </c>
      <c r="I2255" s="2"/>
      <c r="J2255" s="2">
        <f t="shared" si="918"/>
        <v>0.32320280537697255</v>
      </c>
      <c r="K2255" s="2">
        <f t="shared" si="919"/>
        <v>0.67679719462302745</v>
      </c>
      <c r="L2255" s="2">
        <f t="shared" si="920"/>
        <v>0</v>
      </c>
      <c r="M2255" s="2">
        <f t="shared" si="921"/>
        <v>0</v>
      </c>
      <c r="N2255" s="63">
        <v>1106</v>
      </c>
      <c r="O2255" s="63">
        <v>2316</v>
      </c>
      <c r="P2255" s="63"/>
      <c r="Q2255" s="63"/>
      <c r="R2255" s="63"/>
      <c r="S2255" s="63"/>
      <c r="T2255" s="63"/>
      <c r="U2255" s="63"/>
      <c r="V2255" s="63"/>
      <c r="W2255" s="63"/>
      <c r="X2255" s="63"/>
      <c r="Y2255" s="63"/>
      <c r="Z2255" s="63"/>
      <c r="AA2255" s="63"/>
      <c r="AB2255" s="63"/>
      <c r="AC2255" s="63"/>
      <c r="AD2255" s="63"/>
      <c r="AE2255" s="63"/>
      <c r="AF2255" s="63"/>
      <c r="AG2255" s="63"/>
      <c r="AH2255" s="63"/>
      <c r="AI2255" s="63"/>
      <c r="AJ2255" s="63"/>
      <c r="AK2255" s="63"/>
      <c r="AL2255" s="63"/>
      <c r="AM2255" s="63"/>
      <c r="AN2255" s="63"/>
      <c r="AO2255" s="63"/>
      <c r="AP2255" s="63"/>
      <c r="AQ2255" s="63"/>
      <c r="AS2255" s="5">
        <f>IF(Q2255&gt;0,RANK(Q2255,(N2255:P2255,Q2255:AE2255)),0)</f>
        <v>0</v>
      </c>
      <c r="AT2255" s="5">
        <f>IF(R2255&gt;0,RANK(R2255,(N2255:P2255,Q2255:AE2255)),0)</f>
        <v>0</v>
      </c>
      <c r="AU2255" s="5">
        <f>IF(T2255&gt;0,RANK(T2255,(N2255:P2255,Q2255:AE2255)),0)</f>
        <v>0</v>
      </c>
      <c r="AV2255" s="5">
        <f>IF(S2255&gt;0,RANK(S2255,(N2255:P2255,Q2255:AE2255)),0)</f>
        <v>0</v>
      </c>
      <c r="AW2255" s="2">
        <f t="shared" si="922"/>
        <v>0</v>
      </c>
      <c r="AX2255" s="2">
        <f t="shared" si="923"/>
        <v>0</v>
      </c>
      <c r="AY2255" s="2">
        <f t="shared" si="924"/>
        <v>0</v>
      </c>
      <c r="AZ2255" s="2">
        <f t="shared" si="925"/>
        <v>0</v>
      </c>
      <c r="BB2255" t="s">
        <v>1246</v>
      </c>
      <c r="BC2255" t="s">
        <v>2284</v>
      </c>
      <c r="BD2255" s="1">
        <v>3</v>
      </c>
      <c r="BF2255" s="111">
        <v>40</v>
      </c>
      <c r="BG2255" s="113">
        <v>75</v>
      </c>
      <c r="BH2255" s="117">
        <f t="shared" si="914"/>
        <v>40075</v>
      </c>
      <c r="BJ2255" s="5" t="s">
        <v>3185</v>
      </c>
      <c r="BN2255" s="63"/>
    </row>
    <row r="2256" spans="1:66" hidden="1" outlineLevel="1">
      <c r="A2256" t="s">
        <v>2528</v>
      </c>
      <c r="B2256" t="s">
        <v>2284</v>
      </c>
      <c r="C2256" s="1">
        <f t="shared" si="917"/>
        <v>3798</v>
      </c>
      <c r="D2256" s="5">
        <f>IF(N2256&gt;0, RANK(N2256,(N2256:P2256,Q2256:AE2256)),0)</f>
        <v>2</v>
      </c>
      <c r="E2256" s="5">
        <f>IF(O2256&gt;0,RANK(O2256,(N2256:P2256,Q2256:AE2256)),0)</f>
        <v>1</v>
      </c>
      <c r="F2256" s="5">
        <f>IF(P2256&gt;0,RANK(P2256,(N2256:P2256,Q2256:AE2256)),0)</f>
        <v>0</v>
      </c>
      <c r="G2256" s="131">
        <f t="shared" si="915"/>
        <v>1458</v>
      </c>
      <c r="H2256" s="136">
        <f t="shared" si="916"/>
        <v>0.38388625592417064</v>
      </c>
      <c r="I2256" s="2"/>
      <c r="J2256" s="2">
        <f t="shared" si="918"/>
        <v>0.30805687203791471</v>
      </c>
      <c r="K2256" s="2">
        <f t="shared" si="919"/>
        <v>0.69194312796208535</v>
      </c>
      <c r="L2256" s="2">
        <f t="shared" si="920"/>
        <v>0</v>
      </c>
      <c r="M2256" s="2">
        <f t="shared" si="921"/>
        <v>0</v>
      </c>
      <c r="N2256" s="63">
        <v>1170</v>
      </c>
      <c r="O2256" s="63">
        <v>2628</v>
      </c>
      <c r="P2256" s="63"/>
      <c r="Q2256" s="63"/>
      <c r="R2256" s="63"/>
      <c r="S2256" s="63"/>
      <c r="T2256" s="63"/>
      <c r="U2256" s="63"/>
      <c r="V2256" s="63"/>
      <c r="W2256" s="63"/>
      <c r="X2256" s="63"/>
      <c r="Y2256" s="63"/>
      <c r="Z2256" s="63"/>
      <c r="AA2256" s="63"/>
      <c r="AB2256" s="63"/>
      <c r="AC2256" s="63"/>
      <c r="AD2256" s="63"/>
      <c r="AE2256" s="63"/>
      <c r="AF2256" s="63"/>
      <c r="AG2256" s="63"/>
      <c r="AH2256" s="63"/>
      <c r="AI2256" s="63"/>
      <c r="AJ2256" s="63"/>
      <c r="AK2256" s="63"/>
      <c r="AL2256" s="63"/>
      <c r="AM2256" s="63"/>
      <c r="AN2256" s="63"/>
      <c r="AO2256" s="63"/>
      <c r="AP2256" s="63"/>
      <c r="AQ2256" s="63"/>
      <c r="AS2256" s="5">
        <f>IF(Q2256&gt;0,RANK(Q2256,(N2256:P2256,Q2256:AE2256)),0)</f>
        <v>0</v>
      </c>
      <c r="AT2256" s="5">
        <f>IF(R2256&gt;0,RANK(R2256,(N2256:P2256,Q2256:AE2256)),0)</f>
        <v>0</v>
      </c>
      <c r="AU2256" s="5">
        <f>IF(T2256&gt;0,RANK(T2256,(N2256:P2256,Q2256:AE2256)),0)</f>
        <v>0</v>
      </c>
      <c r="AV2256" s="5">
        <f>IF(S2256&gt;0,RANK(S2256,(N2256:P2256,Q2256:AE2256)),0)</f>
        <v>0</v>
      </c>
      <c r="AW2256" s="2">
        <f t="shared" si="922"/>
        <v>0</v>
      </c>
      <c r="AX2256" s="2">
        <f t="shared" si="923"/>
        <v>0</v>
      </c>
      <c r="AY2256" s="2">
        <f t="shared" si="924"/>
        <v>0</v>
      </c>
      <c r="AZ2256" s="2">
        <f t="shared" si="925"/>
        <v>0</v>
      </c>
      <c r="BB2256" t="s">
        <v>2528</v>
      </c>
      <c r="BC2256" t="s">
        <v>2284</v>
      </c>
      <c r="BD2256" s="1">
        <v>2</v>
      </c>
      <c r="BF2256" s="111">
        <v>40</v>
      </c>
      <c r="BG2256" s="113">
        <v>77</v>
      </c>
      <c r="BH2256" s="117">
        <f t="shared" si="914"/>
        <v>40077</v>
      </c>
      <c r="BJ2256" s="5" t="s">
        <v>3185</v>
      </c>
      <c r="BN2256" s="63"/>
    </row>
    <row r="2257" spans="1:66" hidden="1" outlineLevel="1">
      <c r="A2257" t="s">
        <v>1568</v>
      </c>
      <c r="B2257" t="s">
        <v>2284</v>
      </c>
      <c r="C2257" s="1">
        <f t="shared" si="917"/>
        <v>15839</v>
      </c>
      <c r="D2257" s="5">
        <f>IF(N2257&gt;0, RANK(N2257,(N2257:P2257,Q2257:AE2257)),0)</f>
        <v>2</v>
      </c>
      <c r="E2257" s="5">
        <f>IF(O2257&gt;0,RANK(O2257,(N2257:P2257,Q2257:AE2257)),0)</f>
        <v>1</v>
      </c>
      <c r="F2257" s="5">
        <f>IF(P2257&gt;0,RANK(P2257,(N2257:P2257,Q2257:AE2257)),0)</f>
        <v>0</v>
      </c>
      <c r="G2257" s="131">
        <f t="shared" si="915"/>
        <v>6515</v>
      </c>
      <c r="H2257" s="136">
        <f t="shared" si="916"/>
        <v>0.41132647263084793</v>
      </c>
      <c r="I2257" s="2"/>
      <c r="J2257" s="2">
        <f t="shared" si="918"/>
        <v>0.29433676368457606</v>
      </c>
      <c r="K2257" s="2">
        <f t="shared" si="919"/>
        <v>0.70566323631542394</v>
      </c>
      <c r="L2257" s="2">
        <f t="shared" si="920"/>
        <v>0</v>
      </c>
      <c r="M2257" s="2">
        <f t="shared" si="921"/>
        <v>0</v>
      </c>
      <c r="N2257" s="63">
        <v>4662</v>
      </c>
      <c r="O2257" s="63">
        <v>11177</v>
      </c>
      <c r="P2257" s="63"/>
      <c r="Q2257" s="63"/>
      <c r="R2257" s="63"/>
      <c r="S2257" s="63"/>
      <c r="T2257" s="63"/>
      <c r="U2257" s="63"/>
      <c r="V2257" s="63"/>
      <c r="W2257" s="63"/>
      <c r="X2257" s="63"/>
      <c r="Y2257" s="63"/>
      <c r="Z2257" s="63"/>
      <c r="AA2257" s="63"/>
      <c r="AB2257" s="63"/>
      <c r="AC2257" s="63"/>
      <c r="AD2257" s="63"/>
      <c r="AE2257" s="63"/>
      <c r="AF2257" s="63"/>
      <c r="AG2257" s="63"/>
      <c r="AH2257" s="63"/>
      <c r="AI2257" s="63"/>
      <c r="AJ2257" s="63"/>
      <c r="AK2257" s="63"/>
      <c r="AL2257" s="63"/>
      <c r="AM2257" s="63"/>
      <c r="AN2257" s="63"/>
      <c r="AO2257" s="63"/>
      <c r="AP2257" s="63"/>
      <c r="AQ2257" s="63"/>
      <c r="AS2257" s="5">
        <f>IF(Q2257&gt;0,RANK(Q2257,(N2257:P2257,Q2257:AE2257)),0)</f>
        <v>0</v>
      </c>
      <c r="AT2257" s="5">
        <f>IF(R2257&gt;0,RANK(R2257,(N2257:P2257,Q2257:AE2257)),0)</f>
        <v>0</v>
      </c>
      <c r="AU2257" s="5">
        <f>IF(T2257&gt;0,RANK(T2257,(N2257:P2257,Q2257:AE2257)),0)</f>
        <v>0</v>
      </c>
      <c r="AV2257" s="5">
        <f>IF(S2257&gt;0,RANK(S2257,(N2257:P2257,Q2257:AE2257)),0)</f>
        <v>0</v>
      </c>
      <c r="AW2257" s="2">
        <f t="shared" si="922"/>
        <v>0</v>
      </c>
      <c r="AX2257" s="2">
        <f t="shared" si="923"/>
        <v>0</v>
      </c>
      <c r="AY2257" s="2">
        <f t="shared" si="924"/>
        <v>0</v>
      </c>
      <c r="AZ2257" s="2">
        <f t="shared" si="925"/>
        <v>0</v>
      </c>
      <c r="BB2257" t="s">
        <v>1568</v>
      </c>
      <c r="BC2257" t="s">
        <v>2284</v>
      </c>
      <c r="BD2257" s="1">
        <v>2</v>
      </c>
      <c r="BF2257" s="111">
        <v>40</v>
      </c>
      <c r="BG2257" s="113">
        <v>79</v>
      </c>
      <c r="BH2257" s="117">
        <f t="shared" si="914"/>
        <v>40079</v>
      </c>
      <c r="BJ2257" s="5" t="s">
        <v>3185</v>
      </c>
      <c r="BN2257" s="63"/>
    </row>
    <row r="2258" spans="1:66" hidden="1" outlineLevel="1">
      <c r="A2258" t="s">
        <v>1605</v>
      </c>
      <c r="B2258" t="s">
        <v>2284</v>
      </c>
      <c r="C2258" s="1">
        <f t="shared" si="917"/>
        <v>12826</v>
      </c>
      <c r="D2258" s="5">
        <f>IF(N2258&gt;0, RANK(N2258,(N2258:P2258,Q2258:AE2258)),0)</f>
        <v>2</v>
      </c>
      <c r="E2258" s="5">
        <f>IF(O2258&gt;0,RANK(O2258,(N2258:P2258,Q2258:AE2258)),0)</f>
        <v>1</v>
      </c>
      <c r="F2258" s="5">
        <f>IF(P2258&gt;0,RANK(P2258,(N2258:P2258,Q2258:AE2258)),0)</f>
        <v>0</v>
      </c>
      <c r="G2258" s="131">
        <f t="shared" si="915"/>
        <v>6280</v>
      </c>
      <c r="H2258" s="136">
        <f t="shared" si="916"/>
        <v>0.48963043817246221</v>
      </c>
      <c r="I2258" s="2"/>
      <c r="J2258" s="2">
        <f t="shared" si="918"/>
        <v>0.25518478091376889</v>
      </c>
      <c r="K2258" s="2">
        <f t="shared" si="919"/>
        <v>0.74481521908623105</v>
      </c>
      <c r="L2258" s="2">
        <f t="shared" si="920"/>
        <v>0</v>
      </c>
      <c r="M2258" s="2">
        <f t="shared" si="921"/>
        <v>1.1102230246251565E-16</v>
      </c>
      <c r="N2258" s="63">
        <v>3273</v>
      </c>
      <c r="O2258" s="63">
        <v>9553</v>
      </c>
      <c r="P2258" s="63"/>
      <c r="Q2258" s="63"/>
      <c r="R2258" s="63"/>
      <c r="S2258" s="63"/>
      <c r="T2258" s="63"/>
      <c r="U2258" s="63"/>
      <c r="V2258" s="63"/>
      <c r="W2258" s="63"/>
      <c r="X2258" s="63"/>
      <c r="Y2258" s="63"/>
      <c r="Z2258" s="63"/>
      <c r="AA2258" s="63"/>
      <c r="AB2258" s="63"/>
      <c r="AC2258" s="63"/>
      <c r="AD2258" s="63"/>
      <c r="AE2258" s="63"/>
      <c r="AF2258" s="63"/>
      <c r="AG2258" s="63"/>
      <c r="AH2258" s="63"/>
      <c r="AI2258" s="63"/>
      <c r="AJ2258" s="63"/>
      <c r="AK2258" s="63"/>
      <c r="AL2258" s="63"/>
      <c r="AM2258" s="63"/>
      <c r="AN2258" s="63"/>
      <c r="AO2258" s="63"/>
      <c r="AP2258" s="63"/>
      <c r="AQ2258" s="63"/>
      <c r="AS2258" s="5">
        <f>IF(Q2258&gt;0,RANK(Q2258,(N2258:P2258,Q2258:AE2258)),0)</f>
        <v>0</v>
      </c>
      <c r="AT2258" s="5">
        <f>IF(R2258&gt;0,RANK(R2258,(N2258:P2258,Q2258:AE2258)),0)</f>
        <v>0</v>
      </c>
      <c r="AU2258" s="5">
        <f>IF(T2258&gt;0,RANK(T2258,(N2258:P2258,Q2258:AE2258)),0)</f>
        <v>0</v>
      </c>
      <c r="AV2258" s="5">
        <f>IF(S2258&gt;0,RANK(S2258,(N2258:P2258,Q2258:AE2258)),0)</f>
        <v>0</v>
      </c>
      <c r="AW2258" s="2">
        <f t="shared" si="922"/>
        <v>0</v>
      </c>
      <c r="AX2258" s="2">
        <f t="shared" si="923"/>
        <v>0</v>
      </c>
      <c r="AY2258" s="2">
        <f t="shared" si="924"/>
        <v>0</v>
      </c>
      <c r="AZ2258" s="2">
        <f t="shared" si="925"/>
        <v>0</v>
      </c>
      <c r="BB2258" t="s">
        <v>1605</v>
      </c>
      <c r="BC2258" t="s">
        <v>2284</v>
      </c>
      <c r="BD2258" s="1">
        <v>3</v>
      </c>
      <c r="BF2258" s="111">
        <v>40</v>
      </c>
      <c r="BG2258" s="113">
        <v>81</v>
      </c>
      <c r="BH2258" s="117">
        <f t="shared" si="914"/>
        <v>40081</v>
      </c>
      <c r="BJ2258" s="5" t="s">
        <v>3185</v>
      </c>
      <c r="BN2258" s="63"/>
    </row>
    <row r="2259" spans="1:66" hidden="1" outlineLevel="1">
      <c r="A2259" t="s">
        <v>851</v>
      </c>
      <c r="B2259" t="s">
        <v>2284</v>
      </c>
      <c r="C2259" s="1">
        <f t="shared" si="917"/>
        <v>17038</v>
      </c>
      <c r="D2259" s="5">
        <f>IF(N2259&gt;0, RANK(N2259,(N2259:P2259,Q2259:AE2259)),0)</f>
        <v>2</v>
      </c>
      <c r="E2259" s="5">
        <f>IF(O2259&gt;0,RANK(O2259,(N2259:P2259,Q2259:AE2259)),0)</f>
        <v>1</v>
      </c>
      <c r="F2259" s="5">
        <f>IF(P2259&gt;0,RANK(P2259,(N2259:P2259,Q2259:AE2259)),0)</f>
        <v>0</v>
      </c>
      <c r="G2259" s="131">
        <f t="shared" si="915"/>
        <v>7590</v>
      </c>
      <c r="H2259" s="136">
        <f t="shared" si="916"/>
        <v>0.44547482098837893</v>
      </c>
      <c r="I2259" s="2"/>
      <c r="J2259" s="2">
        <f t="shared" si="918"/>
        <v>0.27726258950581056</v>
      </c>
      <c r="K2259" s="2">
        <f t="shared" si="919"/>
        <v>0.72273741049418949</v>
      </c>
      <c r="L2259" s="2">
        <f t="shared" si="920"/>
        <v>0</v>
      </c>
      <c r="M2259" s="2">
        <f t="shared" si="921"/>
        <v>0</v>
      </c>
      <c r="N2259" s="63">
        <v>4724</v>
      </c>
      <c r="O2259" s="63">
        <v>12314</v>
      </c>
      <c r="P2259" s="63"/>
      <c r="Q2259" s="63"/>
      <c r="R2259" s="63"/>
      <c r="S2259" s="63"/>
      <c r="T2259" s="63"/>
      <c r="U2259" s="63"/>
      <c r="V2259" s="63"/>
      <c r="W2259" s="63"/>
      <c r="X2259" s="63"/>
      <c r="Y2259" s="63"/>
      <c r="Z2259" s="63"/>
      <c r="AA2259" s="63"/>
      <c r="AB2259" s="63"/>
      <c r="AC2259" s="63"/>
      <c r="AD2259" s="63"/>
      <c r="AE2259" s="63"/>
      <c r="AF2259" s="63"/>
      <c r="AG2259" s="63"/>
      <c r="AH2259" s="63"/>
      <c r="AI2259" s="63"/>
      <c r="AJ2259" s="63"/>
      <c r="AK2259" s="63"/>
      <c r="AL2259" s="63"/>
      <c r="AM2259" s="63"/>
      <c r="AN2259" s="63"/>
      <c r="AO2259" s="63"/>
      <c r="AP2259" s="63"/>
      <c r="AQ2259" s="63"/>
      <c r="AS2259" s="5">
        <f>IF(Q2259&gt;0,RANK(Q2259,(N2259:P2259,Q2259:AE2259)),0)</f>
        <v>0</v>
      </c>
      <c r="AT2259" s="5">
        <f>IF(R2259&gt;0,RANK(R2259,(N2259:P2259,Q2259:AE2259)),0)</f>
        <v>0</v>
      </c>
      <c r="AU2259" s="5">
        <f>IF(T2259&gt;0,RANK(T2259,(N2259:P2259,Q2259:AE2259)),0)</f>
        <v>0</v>
      </c>
      <c r="AV2259" s="5">
        <f>IF(S2259&gt;0,RANK(S2259,(N2259:P2259,Q2259:AE2259)),0)</f>
        <v>0</v>
      </c>
      <c r="AW2259" s="2">
        <f t="shared" si="922"/>
        <v>0</v>
      </c>
      <c r="AX2259" s="2">
        <f t="shared" si="923"/>
        <v>0</v>
      </c>
      <c r="AY2259" s="2">
        <f t="shared" si="924"/>
        <v>0</v>
      </c>
      <c r="AZ2259" s="2">
        <f t="shared" si="925"/>
        <v>0</v>
      </c>
      <c r="BB2259" t="s">
        <v>851</v>
      </c>
      <c r="BC2259" t="s">
        <v>2284</v>
      </c>
      <c r="BD2259" s="1">
        <v>3</v>
      </c>
      <c r="BF2259" s="111">
        <v>40</v>
      </c>
      <c r="BG2259" s="113">
        <v>83</v>
      </c>
      <c r="BH2259" s="117">
        <f t="shared" si="914"/>
        <v>40083</v>
      </c>
      <c r="BJ2259" s="5" t="s">
        <v>3185</v>
      </c>
      <c r="BN2259" s="63"/>
    </row>
    <row r="2260" spans="1:66" hidden="1" outlineLevel="1">
      <c r="A2260" t="s">
        <v>2706</v>
      </c>
      <c r="B2260" t="s">
        <v>2284</v>
      </c>
      <c r="C2260" s="1">
        <f t="shared" si="917"/>
        <v>3470</v>
      </c>
      <c r="D2260" s="5">
        <f>IF(N2260&gt;0, RANK(N2260,(N2260:P2260,Q2260:AE2260)),0)</f>
        <v>2</v>
      </c>
      <c r="E2260" s="5">
        <f>IF(O2260&gt;0,RANK(O2260,(N2260:P2260,Q2260:AE2260)),0)</f>
        <v>1</v>
      </c>
      <c r="F2260" s="5">
        <f>IF(P2260&gt;0,RANK(P2260,(N2260:P2260,Q2260:AE2260)),0)</f>
        <v>0</v>
      </c>
      <c r="G2260" s="131">
        <f t="shared" si="915"/>
        <v>1402</v>
      </c>
      <c r="H2260" s="136">
        <f t="shared" si="916"/>
        <v>0.40403458213256482</v>
      </c>
      <c r="I2260" s="2"/>
      <c r="J2260" s="2">
        <f t="shared" si="918"/>
        <v>0.29798270893371759</v>
      </c>
      <c r="K2260" s="2">
        <f t="shared" si="919"/>
        <v>0.70201729106628241</v>
      </c>
      <c r="L2260" s="2">
        <f t="shared" si="920"/>
        <v>0</v>
      </c>
      <c r="M2260" s="2">
        <f t="shared" si="921"/>
        <v>0</v>
      </c>
      <c r="N2260" s="63">
        <v>1034</v>
      </c>
      <c r="O2260" s="63">
        <v>2436</v>
      </c>
      <c r="P2260" s="63"/>
      <c r="Q2260" s="63"/>
      <c r="R2260" s="63"/>
      <c r="S2260" s="63"/>
      <c r="T2260" s="63"/>
      <c r="U2260" s="63"/>
      <c r="V2260" s="63"/>
      <c r="W2260" s="63"/>
      <c r="X2260" s="63"/>
      <c r="Y2260" s="63"/>
      <c r="Z2260" s="63"/>
      <c r="AA2260" s="63"/>
      <c r="AB2260" s="63"/>
      <c r="AC2260" s="63"/>
      <c r="AD2260" s="63"/>
      <c r="AE2260" s="63"/>
      <c r="AF2260" s="63"/>
      <c r="AG2260" s="63"/>
      <c r="AH2260" s="63"/>
      <c r="AI2260" s="63"/>
      <c r="AJ2260" s="63"/>
      <c r="AK2260" s="63"/>
      <c r="AL2260" s="63"/>
      <c r="AM2260" s="63"/>
      <c r="AN2260" s="63"/>
      <c r="AO2260" s="63"/>
      <c r="AP2260" s="63"/>
      <c r="AQ2260" s="63"/>
      <c r="AS2260" s="5">
        <f>IF(Q2260&gt;0,RANK(Q2260,(N2260:P2260,Q2260:AE2260)),0)</f>
        <v>0</v>
      </c>
      <c r="AT2260" s="5">
        <f>IF(R2260&gt;0,RANK(R2260,(N2260:P2260,Q2260:AE2260)),0)</f>
        <v>0</v>
      </c>
      <c r="AU2260" s="5">
        <f>IF(T2260&gt;0,RANK(T2260,(N2260:P2260,Q2260:AE2260)),0)</f>
        <v>0</v>
      </c>
      <c r="AV2260" s="5">
        <f>IF(S2260&gt;0,RANK(S2260,(N2260:P2260,Q2260:AE2260)),0)</f>
        <v>0</v>
      </c>
      <c r="AW2260" s="2">
        <f t="shared" si="922"/>
        <v>0</v>
      </c>
      <c r="AX2260" s="2">
        <f t="shared" si="923"/>
        <v>0</v>
      </c>
      <c r="AY2260" s="2">
        <f t="shared" si="924"/>
        <v>0</v>
      </c>
      <c r="AZ2260" s="2">
        <f t="shared" si="925"/>
        <v>0</v>
      </c>
      <c r="BB2260" t="s">
        <v>2706</v>
      </c>
      <c r="BC2260" t="s">
        <v>2284</v>
      </c>
      <c r="BD2260" s="1">
        <v>4</v>
      </c>
      <c r="BF2260" s="111">
        <v>40</v>
      </c>
      <c r="BG2260" s="113">
        <v>85</v>
      </c>
      <c r="BH2260" s="117">
        <f t="shared" si="914"/>
        <v>40085</v>
      </c>
      <c r="BJ2260" s="5" t="s">
        <v>3185</v>
      </c>
      <c r="BN2260" s="63"/>
    </row>
    <row r="2261" spans="1:66" hidden="1" outlineLevel="1">
      <c r="A2261" t="s">
        <v>435</v>
      </c>
      <c r="B2261" t="s">
        <v>2284</v>
      </c>
      <c r="C2261" s="1">
        <f t="shared" si="917"/>
        <v>14306</v>
      </c>
      <c r="D2261" s="5">
        <f>IF(N2261&gt;0, RANK(N2261,(N2261:P2261,Q2261:AE2261)),0)</f>
        <v>2</v>
      </c>
      <c r="E2261" s="5">
        <f>IF(O2261&gt;0,RANK(O2261,(N2261:P2261,Q2261:AE2261)),0)</f>
        <v>1</v>
      </c>
      <c r="F2261" s="5">
        <f>IF(P2261&gt;0,RANK(P2261,(N2261:P2261,Q2261:AE2261)),0)</f>
        <v>0</v>
      </c>
      <c r="G2261" s="131">
        <f t="shared" si="915"/>
        <v>7918</v>
      </c>
      <c r="H2261" s="136">
        <f t="shared" si="916"/>
        <v>0.55347406682510836</v>
      </c>
      <c r="I2261" s="2"/>
      <c r="J2261" s="2">
        <f t="shared" si="918"/>
        <v>0.22326296658744582</v>
      </c>
      <c r="K2261" s="2">
        <f t="shared" si="919"/>
        <v>0.77673703341255418</v>
      </c>
      <c r="L2261" s="2">
        <f t="shared" si="920"/>
        <v>0</v>
      </c>
      <c r="M2261" s="2">
        <f t="shared" si="921"/>
        <v>0</v>
      </c>
      <c r="N2261" s="63">
        <v>3194</v>
      </c>
      <c r="O2261" s="63">
        <v>11112</v>
      </c>
      <c r="P2261" s="63"/>
      <c r="Q2261" s="63"/>
      <c r="R2261" s="63"/>
      <c r="S2261" s="63"/>
      <c r="T2261" s="63"/>
      <c r="U2261" s="63"/>
      <c r="V2261" s="63"/>
      <c r="W2261" s="63"/>
      <c r="X2261" s="63"/>
      <c r="Y2261" s="63"/>
      <c r="Z2261" s="63"/>
      <c r="AA2261" s="63"/>
      <c r="AB2261" s="63"/>
      <c r="AC2261" s="63"/>
      <c r="AD2261" s="63"/>
      <c r="AE2261" s="63"/>
      <c r="AF2261" s="63"/>
      <c r="AG2261" s="63"/>
      <c r="AH2261" s="63"/>
      <c r="AI2261" s="63"/>
      <c r="AJ2261" s="63"/>
      <c r="AK2261" s="63"/>
      <c r="AL2261" s="63"/>
      <c r="AM2261" s="63"/>
      <c r="AN2261" s="63"/>
      <c r="AO2261" s="63"/>
      <c r="AP2261" s="63"/>
      <c r="AQ2261" s="63"/>
      <c r="AS2261" s="5">
        <f>IF(Q2261&gt;0,RANK(Q2261,(N2261:P2261,Q2261:AE2261)),0)</f>
        <v>0</v>
      </c>
      <c r="AT2261" s="5">
        <f>IF(R2261&gt;0,RANK(R2261,(N2261:P2261,Q2261:AE2261)),0)</f>
        <v>0</v>
      </c>
      <c r="AU2261" s="5">
        <f>IF(T2261&gt;0,RANK(T2261,(N2261:P2261,Q2261:AE2261)),0)</f>
        <v>0</v>
      </c>
      <c r="AV2261" s="5">
        <f>IF(S2261&gt;0,RANK(S2261,(N2261:P2261,Q2261:AE2261)),0)</f>
        <v>0</v>
      </c>
      <c r="AW2261" s="2">
        <f t="shared" si="922"/>
        <v>0</v>
      </c>
      <c r="AX2261" s="2">
        <f t="shared" si="923"/>
        <v>0</v>
      </c>
      <c r="AY2261" s="2">
        <f t="shared" si="924"/>
        <v>0</v>
      </c>
      <c r="AZ2261" s="2">
        <f t="shared" si="925"/>
        <v>0</v>
      </c>
      <c r="BB2261" t="s">
        <v>435</v>
      </c>
      <c r="BC2261" t="s">
        <v>2284</v>
      </c>
      <c r="BD2261" s="1">
        <v>4</v>
      </c>
      <c r="BF2261" s="111">
        <v>40</v>
      </c>
      <c r="BG2261" s="113">
        <v>87</v>
      </c>
      <c r="BH2261" s="117">
        <f t="shared" si="914"/>
        <v>40087</v>
      </c>
      <c r="BJ2261" s="5" t="s">
        <v>3185</v>
      </c>
      <c r="BN2261" s="63"/>
    </row>
    <row r="2262" spans="1:66" hidden="1" outlineLevel="1">
      <c r="A2262" t="s">
        <v>436</v>
      </c>
      <c r="B2262" t="s">
        <v>2284</v>
      </c>
      <c r="C2262" s="1">
        <f t="shared" si="917"/>
        <v>10075</v>
      </c>
      <c r="D2262" s="5">
        <f>IF(N2262&gt;0, RANK(N2262,(N2262:P2262,Q2262:AE2262)),0)</f>
        <v>2</v>
      </c>
      <c r="E2262" s="5">
        <f>IF(O2262&gt;0,RANK(O2262,(N2262:P2262,Q2262:AE2262)),0)</f>
        <v>1</v>
      </c>
      <c r="F2262" s="5">
        <f>IF(P2262&gt;0,RANK(P2262,(N2262:P2262,Q2262:AE2262)),0)</f>
        <v>0</v>
      </c>
      <c r="G2262" s="131">
        <f t="shared" si="915"/>
        <v>5195</v>
      </c>
      <c r="H2262" s="136">
        <f t="shared" si="916"/>
        <v>0.51563275434243172</v>
      </c>
      <c r="I2262" s="2"/>
      <c r="J2262" s="2">
        <f t="shared" si="918"/>
        <v>0.24218362282878411</v>
      </c>
      <c r="K2262" s="2">
        <f t="shared" si="919"/>
        <v>0.75781637717121586</v>
      </c>
      <c r="L2262" s="2">
        <f t="shared" si="920"/>
        <v>0</v>
      </c>
      <c r="M2262" s="2">
        <f t="shared" si="921"/>
        <v>0</v>
      </c>
      <c r="N2262" s="63">
        <v>2440</v>
      </c>
      <c r="O2262" s="63">
        <v>7635</v>
      </c>
      <c r="P2262" s="63"/>
      <c r="Q2262" s="63"/>
      <c r="R2262" s="63"/>
      <c r="S2262" s="63"/>
      <c r="T2262" s="63"/>
      <c r="U2262" s="63"/>
      <c r="V2262" s="63"/>
      <c r="W2262" s="63"/>
      <c r="X2262" s="63"/>
      <c r="Y2262" s="63"/>
      <c r="Z2262" s="63"/>
      <c r="AA2262" s="63"/>
      <c r="AB2262" s="63"/>
      <c r="AC2262" s="63"/>
      <c r="AD2262" s="63"/>
      <c r="AE2262" s="63"/>
      <c r="AF2262" s="63"/>
      <c r="AG2262" s="63"/>
      <c r="AH2262" s="63"/>
      <c r="AI2262" s="63"/>
      <c r="AJ2262" s="63"/>
      <c r="AK2262" s="63"/>
      <c r="AL2262" s="63"/>
      <c r="AM2262" s="63"/>
      <c r="AN2262" s="63"/>
      <c r="AO2262" s="63"/>
      <c r="AP2262" s="63"/>
      <c r="AQ2262" s="63"/>
      <c r="AS2262" s="5">
        <f>IF(Q2262&gt;0,RANK(Q2262,(N2262:P2262,Q2262:AE2262)),0)</f>
        <v>0</v>
      </c>
      <c r="AT2262" s="5">
        <f>IF(R2262&gt;0,RANK(R2262,(N2262:P2262,Q2262:AE2262)),0)</f>
        <v>0</v>
      </c>
      <c r="AU2262" s="5">
        <f>IF(T2262&gt;0,RANK(T2262,(N2262:P2262,Q2262:AE2262)),0)</f>
        <v>0</v>
      </c>
      <c r="AV2262" s="5">
        <f>IF(S2262&gt;0,RANK(S2262,(N2262:P2262,Q2262:AE2262)),0)</f>
        <v>0</v>
      </c>
      <c r="AW2262" s="2">
        <f t="shared" si="922"/>
        <v>0</v>
      </c>
      <c r="AX2262" s="2">
        <f t="shared" si="923"/>
        <v>0</v>
      </c>
      <c r="AY2262" s="2">
        <f t="shared" si="924"/>
        <v>0</v>
      </c>
      <c r="AZ2262" s="2">
        <f t="shared" si="925"/>
        <v>0</v>
      </c>
      <c r="BB2262" t="s">
        <v>436</v>
      </c>
      <c r="BC2262" t="s">
        <v>2284</v>
      </c>
      <c r="BD2262" s="1">
        <v>2</v>
      </c>
      <c r="BF2262" s="111">
        <v>40</v>
      </c>
      <c r="BG2262" s="113">
        <v>89</v>
      </c>
      <c r="BH2262" s="117">
        <f t="shared" si="914"/>
        <v>40089</v>
      </c>
      <c r="BJ2262" s="5" t="s">
        <v>3185</v>
      </c>
      <c r="BN2262" s="63"/>
    </row>
    <row r="2263" spans="1:66" hidden="1" outlineLevel="1">
      <c r="A2263" t="s">
        <v>1213</v>
      </c>
      <c r="B2263" t="s">
        <v>2284</v>
      </c>
      <c r="C2263" s="1">
        <f t="shared" si="917"/>
        <v>7288</v>
      </c>
      <c r="D2263" s="5">
        <f>IF(N2263&gt;0, RANK(N2263,(N2263:P2263,Q2263:AE2263)),0)</f>
        <v>2</v>
      </c>
      <c r="E2263" s="5">
        <f>IF(O2263&gt;0,RANK(O2263,(N2263:P2263,Q2263:AE2263)),0)</f>
        <v>1</v>
      </c>
      <c r="F2263" s="5">
        <f>IF(P2263&gt;0,RANK(P2263,(N2263:P2263,Q2263:AE2263)),0)</f>
        <v>0</v>
      </c>
      <c r="G2263" s="131">
        <f t="shared" si="915"/>
        <v>1730</v>
      </c>
      <c r="H2263" s="136">
        <f t="shared" si="916"/>
        <v>0.23737650933040616</v>
      </c>
      <c r="I2263" s="2"/>
      <c r="J2263" s="2">
        <f t="shared" si="918"/>
        <v>0.38131174533479695</v>
      </c>
      <c r="K2263" s="2">
        <f t="shared" si="919"/>
        <v>0.61868825466520305</v>
      </c>
      <c r="L2263" s="2">
        <f t="shared" si="920"/>
        <v>0</v>
      </c>
      <c r="M2263" s="2">
        <f t="shared" si="921"/>
        <v>0</v>
      </c>
      <c r="N2263" s="63">
        <v>2779</v>
      </c>
      <c r="O2263" s="63">
        <v>4509</v>
      </c>
      <c r="P2263" s="63"/>
      <c r="Q2263" s="63"/>
      <c r="R2263" s="63"/>
      <c r="S2263" s="63"/>
      <c r="T2263" s="63"/>
      <c r="U2263" s="63"/>
      <c r="V2263" s="63"/>
      <c r="W2263" s="63"/>
      <c r="X2263" s="63"/>
      <c r="Y2263" s="63"/>
      <c r="Z2263" s="63"/>
      <c r="AA2263" s="63"/>
      <c r="AB2263" s="63"/>
      <c r="AC2263" s="63"/>
      <c r="AD2263" s="63"/>
      <c r="AE2263" s="63"/>
      <c r="AF2263" s="63"/>
      <c r="AG2263" s="63"/>
      <c r="AH2263" s="63"/>
      <c r="AI2263" s="63"/>
      <c r="AJ2263" s="63"/>
      <c r="AK2263" s="63"/>
      <c r="AL2263" s="63"/>
      <c r="AM2263" s="63"/>
      <c r="AN2263" s="63"/>
      <c r="AO2263" s="63"/>
      <c r="AP2263" s="63"/>
      <c r="AQ2263" s="63"/>
      <c r="AS2263" s="5">
        <f>IF(Q2263&gt;0,RANK(Q2263,(N2263:P2263,Q2263:AE2263)),0)</f>
        <v>0</v>
      </c>
      <c r="AT2263" s="5">
        <f>IF(R2263&gt;0,RANK(R2263,(N2263:P2263,Q2263:AE2263)),0)</f>
        <v>0</v>
      </c>
      <c r="AU2263" s="5">
        <f>IF(T2263&gt;0,RANK(T2263,(N2263:P2263,Q2263:AE2263)),0)</f>
        <v>0</v>
      </c>
      <c r="AV2263" s="5">
        <f>IF(S2263&gt;0,RANK(S2263,(N2263:P2263,Q2263:AE2263)),0)</f>
        <v>0</v>
      </c>
      <c r="AW2263" s="2">
        <f t="shared" si="922"/>
        <v>0</v>
      </c>
      <c r="AX2263" s="2">
        <f t="shared" si="923"/>
        <v>0</v>
      </c>
      <c r="AY2263" s="2">
        <f t="shared" si="924"/>
        <v>0</v>
      </c>
      <c r="AZ2263" s="2">
        <f t="shared" si="925"/>
        <v>0</v>
      </c>
      <c r="BB2263" t="s">
        <v>1213</v>
      </c>
      <c r="BC2263" t="s">
        <v>2284</v>
      </c>
      <c r="BD2263" s="1">
        <v>2</v>
      </c>
      <c r="BF2263" s="111">
        <v>40</v>
      </c>
      <c r="BG2263" s="113">
        <v>91</v>
      </c>
      <c r="BH2263" s="117">
        <f t="shared" si="914"/>
        <v>40091</v>
      </c>
      <c r="BJ2263" s="5" t="s">
        <v>3185</v>
      </c>
      <c r="BN2263" s="63"/>
    </row>
    <row r="2264" spans="1:66" hidden="1" outlineLevel="1">
      <c r="A2264" t="s">
        <v>124</v>
      </c>
      <c r="B2264" t="s">
        <v>2284</v>
      </c>
      <c r="C2264" s="1">
        <f t="shared" si="917"/>
        <v>3146</v>
      </c>
      <c r="D2264" s="5">
        <f>IF(N2264&gt;0, RANK(N2264,(N2264:P2264,Q2264:AE2264)),0)</f>
        <v>2</v>
      </c>
      <c r="E2264" s="5">
        <f>IF(O2264&gt;0,RANK(O2264,(N2264:P2264,Q2264:AE2264)),0)</f>
        <v>1</v>
      </c>
      <c r="F2264" s="5">
        <f>IF(P2264&gt;0,RANK(P2264,(N2264:P2264,Q2264:AE2264)),0)</f>
        <v>0</v>
      </c>
      <c r="G2264" s="131">
        <f t="shared" si="915"/>
        <v>2254</v>
      </c>
      <c r="H2264" s="136">
        <f t="shared" si="916"/>
        <v>0.71646535282898915</v>
      </c>
      <c r="I2264" s="2"/>
      <c r="J2264" s="2">
        <f t="shared" si="918"/>
        <v>0.14176732358550539</v>
      </c>
      <c r="K2264" s="2">
        <f t="shared" si="919"/>
        <v>0.85823267641449463</v>
      </c>
      <c r="L2264" s="2">
        <f t="shared" si="920"/>
        <v>0</v>
      </c>
      <c r="M2264" s="2">
        <f t="shared" si="921"/>
        <v>0</v>
      </c>
      <c r="N2264" s="63">
        <v>446</v>
      </c>
      <c r="O2264" s="63">
        <v>2700</v>
      </c>
      <c r="P2264" s="63"/>
      <c r="Q2264" s="63"/>
      <c r="R2264" s="63"/>
      <c r="S2264" s="63"/>
      <c r="T2264" s="63"/>
      <c r="U2264" s="63"/>
      <c r="V2264" s="63"/>
      <c r="W2264" s="63"/>
      <c r="X2264" s="63"/>
      <c r="Y2264" s="63"/>
      <c r="Z2264" s="63"/>
      <c r="AA2264" s="63"/>
      <c r="AB2264" s="63"/>
      <c r="AC2264" s="63"/>
      <c r="AD2264" s="63"/>
      <c r="AE2264" s="63"/>
      <c r="AF2264" s="63"/>
      <c r="AG2264" s="63"/>
      <c r="AH2264" s="63"/>
      <c r="AI2264" s="63"/>
      <c r="AJ2264" s="63"/>
      <c r="AK2264" s="63"/>
      <c r="AL2264" s="63"/>
      <c r="AM2264" s="63"/>
      <c r="AN2264" s="63"/>
      <c r="AO2264" s="63"/>
      <c r="AP2264" s="63"/>
      <c r="AQ2264" s="63"/>
      <c r="AS2264" s="5">
        <f>IF(Q2264&gt;0,RANK(Q2264,(N2264:P2264,Q2264:AE2264)),0)</f>
        <v>0</v>
      </c>
      <c r="AT2264" s="5">
        <f>IF(R2264&gt;0,RANK(R2264,(N2264:P2264,Q2264:AE2264)),0)</f>
        <v>0</v>
      </c>
      <c r="AU2264" s="5">
        <f>IF(T2264&gt;0,RANK(T2264,(N2264:P2264,Q2264:AE2264)),0)</f>
        <v>0</v>
      </c>
      <c r="AV2264" s="5">
        <f>IF(S2264&gt;0,RANK(S2264,(N2264:P2264,Q2264:AE2264)),0)</f>
        <v>0</v>
      </c>
      <c r="AW2264" s="2">
        <f t="shared" si="922"/>
        <v>0</v>
      </c>
      <c r="AX2264" s="2">
        <f t="shared" si="923"/>
        <v>0</v>
      </c>
      <c r="AY2264" s="2">
        <f t="shared" si="924"/>
        <v>0</v>
      </c>
      <c r="AZ2264" s="2">
        <f t="shared" si="925"/>
        <v>0</v>
      </c>
      <c r="BB2264" t="s">
        <v>124</v>
      </c>
      <c r="BC2264" t="s">
        <v>2284</v>
      </c>
      <c r="BD2264" s="1">
        <v>3</v>
      </c>
      <c r="BF2264" s="111">
        <v>40</v>
      </c>
      <c r="BG2264" s="113">
        <v>93</v>
      </c>
      <c r="BH2264" s="117">
        <f t="shared" si="914"/>
        <v>40093</v>
      </c>
      <c r="BJ2264" s="5" t="s">
        <v>3185</v>
      </c>
      <c r="BN2264" s="63"/>
    </row>
    <row r="2265" spans="1:66" hidden="1" outlineLevel="1">
      <c r="A2265" t="s">
        <v>1857</v>
      </c>
      <c r="B2265" t="s">
        <v>2284</v>
      </c>
      <c r="C2265" s="1">
        <f t="shared" si="917"/>
        <v>5140</v>
      </c>
      <c r="D2265" s="5">
        <f>IF(N2265&gt;0, RANK(N2265,(N2265:P2265,Q2265:AE2265)),0)</f>
        <v>2</v>
      </c>
      <c r="E2265" s="5">
        <f>IF(O2265&gt;0,RANK(O2265,(N2265:P2265,Q2265:AE2265)),0)</f>
        <v>1</v>
      </c>
      <c r="F2265" s="5">
        <f>IF(P2265&gt;0,RANK(P2265,(N2265:P2265,Q2265:AE2265)),0)</f>
        <v>0</v>
      </c>
      <c r="G2265" s="131">
        <f t="shared" si="915"/>
        <v>2348</v>
      </c>
      <c r="H2265" s="136">
        <f t="shared" si="916"/>
        <v>0.45680933852140077</v>
      </c>
      <c r="I2265" s="2"/>
      <c r="J2265" s="2">
        <f t="shared" si="918"/>
        <v>0.27159533073929959</v>
      </c>
      <c r="K2265" s="2">
        <f t="shared" si="919"/>
        <v>0.72840466926070035</v>
      </c>
      <c r="L2265" s="2">
        <f t="shared" si="920"/>
        <v>0</v>
      </c>
      <c r="M2265" s="2">
        <f t="shared" si="921"/>
        <v>1.1102230246251565E-16</v>
      </c>
      <c r="N2265" s="63">
        <v>1396</v>
      </c>
      <c r="O2265" s="63">
        <v>3744</v>
      </c>
      <c r="P2265" s="63"/>
      <c r="Q2265" s="63"/>
      <c r="R2265" s="63"/>
      <c r="S2265" s="63"/>
      <c r="T2265" s="63"/>
      <c r="U2265" s="63"/>
      <c r="V2265" s="63"/>
      <c r="W2265" s="63"/>
      <c r="X2265" s="63"/>
      <c r="Y2265" s="63"/>
      <c r="Z2265" s="63"/>
      <c r="AA2265" s="63"/>
      <c r="AB2265" s="63"/>
      <c r="AC2265" s="63"/>
      <c r="AD2265" s="63"/>
      <c r="AE2265" s="63"/>
      <c r="AF2265" s="63"/>
      <c r="AG2265" s="63"/>
      <c r="AH2265" s="63"/>
      <c r="AI2265" s="63"/>
      <c r="AJ2265" s="63"/>
      <c r="AK2265" s="63"/>
      <c r="AL2265" s="63"/>
      <c r="AM2265" s="63"/>
      <c r="AN2265" s="63"/>
      <c r="AO2265" s="63"/>
      <c r="AP2265" s="63"/>
      <c r="AQ2265" s="63"/>
      <c r="AS2265" s="5">
        <f>IF(Q2265&gt;0,RANK(Q2265,(N2265:P2265,Q2265:AE2265)),0)</f>
        <v>0</v>
      </c>
      <c r="AT2265" s="5">
        <f>IF(R2265&gt;0,RANK(R2265,(N2265:P2265,Q2265:AE2265)),0)</f>
        <v>0</v>
      </c>
      <c r="AU2265" s="5">
        <f>IF(T2265&gt;0,RANK(T2265,(N2265:P2265,Q2265:AE2265)),0)</f>
        <v>0</v>
      </c>
      <c r="AV2265" s="5">
        <f>IF(S2265&gt;0,RANK(S2265,(N2265:P2265,Q2265:AE2265)),0)</f>
        <v>0</v>
      </c>
      <c r="AW2265" s="2">
        <f t="shared" si="922"/>
        <v>0</v>
      </c>
      <c r="AX2265" s="2">
        <f t="shared" si="923"/>
        <v>0</v>
      </c>
      <c r="AY2265" s="2">
        <f t="shared" si="924"/>
        <v>0</v>
      </c>
      <c r="AZ2265" s="2">
        <f t="shared" si="925"/>
        <v>0</v>
      </c>
      <c r="BB2265" t="s">
        <v>1857</v>
      </c>
      <c r="BC2265" t="s">
        <v>2284</v>
      </c>
      <c r="BD2265" s="1">
        <v>2</v>
      </c>
      <c r="BF2265" s="111">
        <v>40</v>
      </c>
      <c r="BG2265" s="113">
        <v>95</v>
      </c>
      <c r="BH2265" s="117">
        <f t="shared" si="914"/>
        <v>40095</v>
      </c>
      <c r="BJ2265" s="5" t="s">
        <v>3185</v>
      </c>
      <c r="BN2265" s="63"/>
    </row>
    <row r="2266" spans="1:66" hidden="1" outlineLevel="1">
      <c r="A2266" t="s">
        <v>2202</v>
      </c>
      <c r="B2266" t="s">
        <v>2284</v>
      </c>
      <c r="C2266" s="1">
        <f t="shared" si="917"/>
        <v>14460</v>
      </c>
      <c r="D2266" s="5">
        <f>IF(N2266&gt;0, RANK(N2266,(N2266:P2266,Q2266:AE2266)),0)</f>
        <v>2</v>
      </c>
      <c r="E2266" s="5">
        <f>IF(O2266&gt;0,RANK(O2266,(N2266:P2266,Q2266:AE2266)),0)</f>
        <v>1</v>
      </c>
      <c r="F2266" s="5">
        <f>IF(P2266&gt;0,RANK(P2266,(N2266:P2266,Q2266:AE2266)),0)</f>
        <v>0</v>
      </c>
      <c r="G2266" s="131">
        <f t="shared" si="915"/>
        <v>4814</v>
      </c>
      <c r="H2266" s="136">
        <f t="shared" si="916"/>
        <v>0.33291839557399722</v>
      </c>
      <c r="I2266" s="2"/>
      <c r="J2266" s="2">
        <f t="shared" si="918"/>
        <v>0.33354080221300136</v>
      </c>
      <c r="K2266" s="2">
        <f t="shared" si="919"/>
        <v>0.66645919778699858</v>
      </c>
      <c r="L2266" s="2">
        <f t="shared" si="920"/>
        <v>0</v>
      </c>
      <c r="M2266" s="2">
        <f t="shared" si="921"/>
        <v>1.1102230246251565E-16</v>
      </c>
      <c r="N2266" s="63">
        <v>4823</v>
      </c>
      <c r="O2266" s="63">
        <v>9637</v>
      </c>
      <c r="P2266" s="63"/>
      <c r="Q2266" s="63"/>
      <c r="R2266" s="63"/>
      <c r="S2266" s="63"/>
      <c r="T2266" s="63"/>
      <c r="U2266" s="63"/>
      <c r="V2266" s="63"/>
      <c r="W2266" s="63"/>
      <c r="X2266" s="63"/>
      <c r="Y2266" s="63"/>
      <c r="Z2266" s="63"/>
      <c r="AA2266" s="63"/>
      <c r="AB2266" s="63"/>
      <c r="AC2266" s="63"/>
      <c r="AD2266" s="63"/>
      <c r="AE2266" s="63"/>
      <c r="AF2266" s="63"/>
      <c r="AG2266" s="63"/>
      <c r="AH2266" s="63"/>
      <c r="AI2266" s="63"/>
      <c r="AJ2266" s="63"/>
      <c r="AK2266" s="63"/>
      <c r="AL2266" s="63"/>
      <c r="AM2266" s="63"/>
      <c r="AN2266" s="63"/>
      <c r="AO2266" s="63"/>
      <c r="AP2266" s="63"/>
      <c r="AQ2266" s="63"/>
      <c r="AS2266" s="5">
        <f>IF(Q2266&gt;0,RANK(Q2266,(N2266:P2266,Q2266:AE2266)),0)</f>
        <v>0</v>
      </c>
      <c r="AT2266" s="5">
        <f>IF(R2266&gt;0,RANK(R2266,(N2266:P2266,Q2266:AE2266)),0)</f>
        <v>0</v>
      </c>
      <c r="AU2266" s="5">
        <f>IF(T2266&gt;0,RANK(T2266,(N2266:P2266,Q2266:AE2266)),0)</f>
        <v>0</v>
      </c>
      <c r="AV2266" s="5">
        <f>IF(S2266&gt;0,RANK(S2266,(N2266:P2266,Q2266:AE2266)),0)</f>
        <v>0</v>
      </c>
      <c r="AW2266" s="2">
        <f t="shared" si="922"/>
        <v>0</v>
      </c>
      <c r="AX2266" s="2">
        <f t="shared" si="923"/>
        <v>0</v>
      </c>
      <c r="AY2266" s="2">
        <f t="shared" si="924"/>
        <v>0</v>
      </c>
      <c r="AZ2266" s="2">
        <f t="shared" si="925"/>
        <v>0</v>
      </c>
      <c r="BB2266" t="s">
        <v>2202</v>
      </c>
      <c r="BC2266" t="s">
        <v>2284</v>
      </c>
      <c r="BD2266" s="1">
        <v>2</v>
      </c>
      <c r="BF2266" s="111">
        <v>40</v>
      </c>
      <c r="BG2266" s="113">
        <v>97</v>
      </c>
      <c r="BH2266" s="117">
        <f t="shared" si="914"/>
        <v>40097</v>
      </c>
      <c r="BJ2266" s="5" t="s">
        <v>3185</v>
      </c>
      <c r="BN2266" s="63"/>
    </row>
    <row r="2267" spans="1:66" hidden="1" outlineLevel="1">
      <c r="A2267" t="s">
        <v>1878</v>
      </c>
      <c r="B2267" t="s">
        <v>2284</v>
      </c>
      <c r="C2267" s="1">
        <f t="shared" si="917"/>
        <v>5146</v>
      </c>
      <c r="D2267" s="5">
        <f>IF(N2267&gt;0, RANK(N2267,(N2267:P2267,Q2267:AE2267)),0)</f>
        <v>2</v>
      </c>
      <c r="E2267" s="5">
        <f>IF(O2267&gt;0,RANK(O2267,(N2267:P2267,Q2267:AE2267)),0)</f>
        <v>1</v>
      </c>
      <c r="F2267" s="5">
        <f>IF(P2267&gt;0,RANK(P2267,(N2267:P2267,Q2267:AE2267)),0)</f>
        <v>0</v>
      </c>
      <c r="G2267" s="131">
        <f t="shared" si="915"/>
        <v>2066</v>
      </c>
      <c r="H2267" s="136">
        <f t="shared" si="916"/>
        <v>0.40147687524290709</v>
      </c>
      <c r="I2267" s="2"/>
      <c r="J2267" s="2">
        <f t="shared" si="918"/>
        <v>0.29926156237854645</v>
      </c>
      <c r="K2267" s="2">
        <f t="shared" si="919"/>
        <v>0.7007384376214536</v>
      </c>
      <c r="L2267" s="2">
        <f t="shared" si="920"/>
        <v>0</v>
      </c>
      <c r="M2267" s="2">
        <f t="shared" si="921"/>
        <v>0</v>
      </c>
      <c r="N2267" s="63">
        <v>1540</v>
      </c>
      <c r="O2267" s="63">
        <v>3606</v>
      </c>
      <c r="P2267" s="63"/>
      <c r="Q2267" s="63"/>
      <c r="R2267" s="63"/>
      <c r="S2267" s="63"/>
      <c r="T2267" s="63"/>
      <c r="U2267" s="63"/>
      <c r="V2267" s="63"/>
      <c r="W2267" s="63"/>
      <c r="X2267" s="63"/>
      <c r="Y2267" s="63"/>
      <c r="Z2267" s="63"/>
      <c r="AA2267" s="63"/>
      <c r="AB2267" s="63"/>
      <c r="AC2267" s="63"/>
      <c r="AD2267" s="63"/>
      <c r="AE2267" s="63"/>
      <c r="AF2267" s="63"/>
      <c r="AG2267" s="63"/>
      <c r="AH2267" s="63"/>
      <c r="AI2267" s="63"/>
      <c r="AJ2267" s="63"/>
      <c r="AK2267" s="63"/>
      <c r="AL2267" s="63"/>
      <c r="AM2267" s="63"/>
      <c r="AN2267" s="63"/>
      <c r="AO2267" s="63"/>
      <c r="AP2267" s="63"/>
      <c r="AQ2267" s="63"/>
      <c r="AS2267" s="5">
        <f>IF(Q2267&gt;0,RANK(Q2267,(N2267:P2267,Q2267:AE2267)),0)</f>
        <v>0</v>
      </c>
      <c r="AT2267" s="5">
        <f>IF(R2267&gt;0,RANK(R2267,(N2267:P2267,Q2267:AE2267)),0)</f>
        <v>0</v>
      </c>
      <c r="AU2267" s="5">
        <f>IF(T2267&gt;0,RANK(T2267,(N2267:P2267,Q2267:AE2267)),0)</f>
        <v>0</v>
      </c>
      <c r="AV2267" s="5">
        <f>IF(S2267&gt;0,RANK(S2267,(N2267:P2267,Q2267:AE2267)),0)</f>
        <v>0</v>
      </c>
      <c r="AW2267" s="2">
        <f t="shared" si="922"/>
        <v>0</v>
      </c>
      <c r="AX2267" s="2">
        <f t="shared" si="923"/>
        <v>0</v>
      </c>
      <c r="AY2267" s="2">
        <f t="shared" si="924"/>
        <v>0</v>
      </c>
      <c r="AZ2267" s="2">
        <f t="shared" si="925"/>
        <v>0</v>
      </c>
      <c r="BB2267" t="s">
        <v>1878</v>
      </c>
      <c r="BC2267" t="s">
        <v>2284</v>
      </c>
      <c r="BD2267" s="1">
        <v>4</v>
      </c>
      <c r="BF2267" s="111">
        <v>40</v>
      </c>
      <c r="BG2267" s="113">
        <v>99</v>
      </c>
      <c r="BH2267" s="117">
        <f t="shared" si="914"/>
        <v>40099</v>
      </c>
      <c r="BJ2267" s="5" t="s">
        <v>3185</v>
      </c>
      <c r="BN2267" s="63"/>
    </row>
    <row r="2268" spans="1:66" hidden="1" outlineLevel="1">
      <c r="A2268" t="s">
        <v>2220</v>
      </c>
      <c r="B2268" t="s">
        <v>2284</v>
      </c>
      <c r="C2268" s="1">
        <f t="shared" si="917"/>
        <v>23356</v>
      </c>
      <c r="D2268" s="5">
        <f>IF(N2268&gt;0, RANK(N2268,(N2268:P2268,Q2268:AE2268)),0)</f>
        <v>2</v>
      </c>
      <c r="E2268" s="5">
        <f>IF(O2268&gt;0,RANK(O2268,(N2268:P2268,Q2268:AE2268)),0)</f>
        <v>1</v>
      </c>
      <c r="F2268" s="5">
        <f>IF(P2268&gt;0,RANK(P2268,(N2268:P2268,Q2268:AE2268)),0)</f>
        <v>0</v>
      </c>
      <c r="G2268" s="131">
        <f t="shared" si="915"/>
        <v>3452</v>
      </c>
      <c r="H2268" s="136">
        <f t="shared" si="916"/>
        <v>0.14779928069874979</v>
      </c>
      <c r="I2268" s="2"/>
      <c r="J2268" s="2">
        <f t="shared" si="918"/>
        <v>0.42610035965062509</v>
      </c>
      <c r="K2268" s="2">
        <f t="shared" si="919"/>
        <v>0.57389964034937491</v>
      </c>
      <c r="L2268" s="2">
        <f t="shared" si="920"/>
        <v>0</v>
      </c>
      <c r="M2268" s="2">
        <f t="shared" si="921"/>
        <v>0</v>
      </c>
      <c r="N2268" s="63">
        <v>9952</v>
      </c>
      <c r="O2268" s="63">
        <v>13404</v>
      </c>
      <c r="P2268" s="63"/>
      <c r="Q2268" s="63"/>
      <c r="R2268" s="63"/>
      <c r="S2268" s="63"/>
      <c r="T2268" s="63"/>
      <c r="U2268" s="63"/>
      <c r="V2268" s="63"/>
      <c r="W2268" s="63"/>
      <c r="X2268" s="63"/>
      <c r="Y2268" s="63"/>
      <c r="Z2268" s="63"/>
      <c r="AA2268" s="63"/>
      <c r="AB2268" s="63"/>
      <c r="AC2268" s="63"/>
      <c r="AD2268" s="63"/>
      <c r="AE2268" s="63"/>
      <c r="AF2268" s="63"/>
      <c r="AG2268" s="63"/>
      <c r="AH2268" s="63"/>
      <c r="AI2268" s="63"/>
      <c r="AJ2268" s="63"/>
      <c r="AK2268" s="63"/>
      <c r="AL2268" s="63"/>
      <c r="AM2268" s="63"/>
      <c r="AN2268" s="63"/>
      <c r="AO2268" s="63"/>
      <c r="AP2268" s="63"/>
      <c r="AQ2268" s="63"/>
      <c r="AS2268" s="5">
        <f>IF(Q2268&gt;0,RANK(Q2268,(N2268:P2268,Q2268:AE2268)),0)</f>
        <v>0</v>
      </c>
      <c r="AT2268" s="5">
        <f>IF(R2268&gt;0,RANK(R2268,(N2268:P2268,Q2268:AE2268)),0)</f>
        <v>0</v>
      </c>
      <c r="AU2268" s="5">
        <f>IF(T2268&gt;0,RANK(T2268,(N2268:P2268,Q2268:AE2268)),0)</f>
        <v>0</v>
      </c>
      <c r="AV2268" s="5">
        <f>IF(S2268&gt;0,RANK(S2268,(N2268:P2268,Q2268:AE2268)),0)</f>
        <v>0</v>
      </c>
      <c r="AW2268" s="2">
        <f t="shared" si="922"/>
        <v>0</v>
      </c>
      <c r="AX2268" s="2">
        <f t="shared" si="923"/>
        <v>0</v>
      </c>
      <c r="AY2268" s="2">
        <f t="shared" si="924"/>
        <v>0</v>
      </c>
      <c r="AZ2268" s="2">
        <f t="shared" si="925"/>
        <v>0</v>
      </c>
      <c r="BB2268" t="s">
        <v>2220</v>
      </c>
      <c r="BC2268" t="s">
        <v>2284</v>
      </c>
      <c r="BD2268" s="1">
        <v>2</v>
      </c>
      <c r="BF2268" s="111">
        <v>40</v>
      </c>
      <c r="BG2268" s="113">
        <v>101</v>
      </c>
      <c r="BH2268" s="117">
        <f t="shared" si="914"/>
        <v>40101</v>
      </c>
      <c r="BJ2268" s="5" t="s">
        <v>3185</v>
      </c>
      <c r="BN2268" s="63"/>
    </row>
    <row r="2269" spans="1:66" hidden="1" outlineLevel="1">
      <c r="A2269" t="s">
        <v>841</v>
      </c>
      <c r="B2269" t="s">
        <v>2284</v>
      </c>
      <c r="C2269" s="1">
        <f t="shared" si="917"/>
        <v>4631</v>
      </c>
      <c r="D2269" s="5">
        <f>IF(N2269&gt;0, RANK(N2269,(N2269:P2269,Q2269:AE2269)),0)</f>
        <v>2</v>
      </c>
      <c r="E2269" s="5">
        <f>IF(O2269&gt;0,RANK(O2269,(N2269:P2269,Q2269:AE2269)),0)</f>
        <v>1</v>
      </c>
      <c r="F2269" s="5">
        <f>IF(P2269&gt;0,RANK(P2269,(N2269:P2269,Q2269:AE2269)),0)</f>
        <v>0</v>
      </c>
      <c r="G2269" s="131">
        <f t="shared" si="915"/>
        <v>2345</v>
      </c>
      <c r="H2269" s="136">
        <f t="shared" si="916"/>
        <v>0.5063701144461239</v>
      </c>
      <c r="I2269" s="2"/>
      <c r="J2269" s="2">
        <f t="shared" si="918"/>
        <v>0.24681494277693802</v>
      </c>
      <c r="K2269" s="2">
        <f t="shared" si="919"/>
        <v>0.75318505722306195</v>
      </c>
      <c r="L2269" s="2">
        <f t="shared" si="920"/>
        <v>0</v>
      </c>
      <c r="M2269" s="2">
        <f t="shared" si="921"/>
        <v>0</v>
      </c>
      <c r="N2269" s="63">
        <v>1143</v>
      </c>
      <c r="O2269" s="63">
        <v>3488</v>
      </c>
      <c r="P2269" s="63"/>
      <c r="Q2269" s="63"/>
      <c r="R2269" s="63"/>
      <c r="S2269" s="63"/>
      <c r="T2269" s="63"/>
      <c r="U2269" s="63"/>
      <c r="V2269" s="63"/>
      <c r="W2269" s="63"/>
      <c r="X2269" s="63"/>
      <c r="Y2269" s="63"/>
      <c r="Z2269" s="63"/>
      <c r="AA2269" s="63"/>
      <c r="AB2269" s="63"/>
      <c r="AC2269" s="63"/>
      <c r="AD2269" s="63"/>
      <c r="AE2269" s="63"/>
      <c r="AF2269" s="63"/>
      <c r="AG2269" s="63"/>
      <c r="AH2269" s="63"/>
      <c r="AI2269" s="63"/>
      <c r="AJ2269" s="63"/>
      <c r="AK2269" s="63"/>
      <c r="AL2269" s="63"/>
      <c r="AM2269" s="63"/>
      <c r="AN2269" s="63"/>
      <c r="AO2269" s="63"/>
      <c r="AP2269" s="63"/>
      <c r="AQ2269" s="63"/>
      <c r="AS2269" s="5">
        <f>IF(Q2269&gt;0,RANK(Q2269,(N2269:P2269,Q2269:AE2269)),0)</f>
        <v>0</v>
      </c>
      <c r="AT2269" s="5">
        <f>IF(R2269&gt;0,RANK(R2269,(N2269:P2269,Q2269:AE2269)),0)</f>
        <v>0</v>
      </c>
      <c r="AU2269" s="5">
        <f>IF(T2269&gt;0,RANK(T2269,(N2269:P2269,Q2269:AE2269)),0)</f>
        <v>0</v>
      </c>
      <c r="AV2269" s="5">
        <f>IF(S2269&gt;0,RANK(S2269,(N2269:P2269,Q2269:AE2269)),0)</f>
        <v>0</v>
      </c>
      <c r="AW2269" s="2">
        <f t="shared" si="922"/>
        <v>0</v>
      </c>
      <c r="AX2269" s="2">
        <f t="shared" si="923"/>
        <v>0</v>
      </c>
      <c r="AY2269" s="2">
        <f t="shared" si="924"/>
        <v>0</v>
      </c>
      <c r="AZ2269" s="2">
        <f t="shared" si="925"/>
        <v>0</v>
      </c>
      <c r="BB2269" t="s">
        <v>841</v>
      </c>
      <c r="BC2269" t="s">
        <v>2284</v>
      </c>
      <c r="BD2269" s="1">
        <v>3</v>
      </c>
      <c r="BF2269" s="111">
        <v>40</v>
      </c>
      <c r="BG2269" s="113">
        <v>103</v>
      </c>
      <c r="BH2269" s="117">
        <f t="shared" si="914"/>
        <v>40103</v>
      </c>
      <c r="BJ2269" s="5" t="s">
        <v>3185</v>
      </c>
      <c r="BN2269" s="63"/>
    </row>
    <row r="2270" spans="1:66" hidden="1" outlineLevel="1">
      <c r="A2270" t="s">
        <v>2201</v>
      </c>
      <c r="B2270" t="s">
        <v>2284</v>
      </c>
      <c r="C2270" s="1">
        <f t="shared" si="917"/>
        <v>4076</v>
      </c>
      <c r="D2270" s="5">
        <f>IF(N2270&gt;0, RANK(N2270,(N2270:P2270,Q2270:AE2270)),0)</f>
        <v>2</v>
      </c>
      <c r="E2270" s="5">
        <f>IF(O2270&gt;0,RANK(O2270,(N2270:P2270,Q2270:AE2270)),0)</f>
        <v>1</v>
      </c>
      <c r="F2270" s="5">
        <f>IF(P2270&gt;0,RANK(P2270,(N2270:P2270,Q2270:AE2270)),0)</f>
        <v>0</v>
      </c>
      <c r="G2270" s="131">
        <f t="shared" si="915"/>
        <v>1588</v>
      </c>
      <c r="H2270" s="136">
        <f t="shared" si="916"/>
        <v>0.38959764474975467</v>
      </c>
      <c r="I2270" s="2"/>
      <c r="J2270" s="2">
        <f t="shared" si="918"/>
        <v>0.30520117762512267</v>
      </c>
      <c r="K2270" s="2">
        <f t="shared" si="919"/>
        <v>0.69479882237487733</v>
      </c>
      <c r="L2270" s="2">
        <f t="shared" si="920"/>
        <v>0</v>
      </c>
      <c r="M2270" s="2">
        <f t="shared" si="921"/>
        <v>0</v>
      </c>
      <c r="N2270" s="63">
        <v>1244</v>
      </c>
      <c r="O2270" s="63">
        <v>2832</v>
      </c>
      <c r="P2270" s="63"/>
      <c r="Q2270" s="63"/>
      <c r="R2270" s="63"/>
      <c r="S2270" s="63"/>
      <c r="T2270" s="63"/>
      <c r="U2270" s="63"/>
      <c r="V2270" s="63"/>
      <c r="W2270" s="63"/>
      <c r="X2270" s="63"/>
      <c r="Y2270" s="63"/>
      <c r="Z2270" s="63"/>
      <c r="AA2270" s="63"/>
      <c r="AB2270" s="63"/>
      <c r="AC2270" s="63"/>
      <c r="AD2270" s="63"/>
      <c r="AE2270" s="63"/>
      <c r="AF2270" s="63"/>
      <c r="AG2270" s="63"/>
      <c r="AH2270" s="63"/>
      <c r="AI2270" s="63"/>
      <c r="AJ2270" s="63"/>
      <c r="AK2270" s="63"/>
      <c r="AL2270" s="63"/>
      <c r="AM2270" s="63"/>
      <c r="AN2270" s="63"/>
      <c r="AO2270" s="63"/>
      <c r="AP2270" s="63"/>
      <c r="AQ2270" s="63"/>
      <c r="AS2270" s="5">
        <f>IF(Q2270&gt;0,RANK(Q2270,(N2270:P2270,Q2270:AE2270)),0)</f>
        <v>0</v>
      </c>
      <c r="AT2270" s="5">
        <f>IF(R2270&gt;0,RANK(R2270,(N2270:P2270,Q2270:AE2270)),0)</f>
        <v>0</v>
      </c>
      <c r="AU2270" s="5">
        <f>IF(T2270&gt;0,RANK(T2270,(N2270:P2270,Q2270:AE2270)),0)</f>
        <v>0</v>
      </c>
      <c r="AV2270" s="5">
        <f>IF(S2270&gt;0,RANK(S2270,(N2270:P2270,Q2270:AE2270)),0)</f>
        <v>0</v>
      </c>
      <c r="AW2270" s="2">
        <f t="shared" si="922"/>
        <v>0</v>
      </c>
      <c r="AX2270" s="2">
        <f t="shared" si="923"/>
        <v>0</v>
      </c>
      <c r="AY2270" s="2">
        <f t="shared" si="924"/>
        <v>0</v>
      </c>
      <c r="AZ2270" s="2">
        <f t="shared" si="925"/>
        <v>0</v>
      </c>
      <c r="BB2270" t="s">
        <v>2201</v>
      </c>
      <c r="BC2270" t="s">
        <v>2284</v>
      </c>
      <c r="BD2270" s="1">
        <v>2</v>
      </c>
      <c r="BF2270" s="111">
        <v>40</v>
      </c>
      <c r="BG2270" s="113">
        <v>105</v>
      </c>
      <c r="BH2270" s="117">
        <f t="shared" si="914"/>
        <v>40105</v>
      </c>
      <c r="BJ2270" s="5" t="s">
        <v>3185</v>
      </c>
      <c r="BN2270" s="63"/>
    </row>
    <row r="2271" spans="1:66" hidden="1" outlineLevel="1">
      <c r="A2271" t="s">
        <v>2983</v>
      </c>
      <c r="B2271" t="s">
        <v>2284</v>
      </c>
      <c r="C2271" s="1">
        <f t="shared" si="917"/>
        <v>3591</v>
      </c>
      <c r="D2271" s="5">
        <f>IF(N2271&gt;0, RANK(N2271,(N2271:P2271,Q2271:AE2271)),0)</f>
        <v>2</v>
      </c>
      <c r="E2271" s="5">
        <f>IF(O2271&gt;0,RANK(O2271,(N2271:P2271,Q2271:AE2271)),0)</f>
        <v>1</v>
      </c>
      <c r="F2271" s="5">
        <f>IF(P2271&gt;0,RANK(P2271,(N2271:P2271,Q2271:AE2271)),0)</f>
        <v>0</v>
      </c>
      <c r="G2271" s="131">
        <f t="shared" si="915"/>
        <v>1079</v>
      </c>
      <c r="H2271" s="136">
        <f t="shared" si="916"/>
        <v>0.30047340573656361</v>
      </c>
      <c r="I2271" s="2"/>
      <c r="J2271" s="2">
        <f t="shared" si="918"/>
        <v>0.34976329713171816</v>
      </c>
      <c r="K2271" s="2">
        <f t="shared" si="919"/>
        <v>0.65023670286828184</v>
      </c>
      <c r="L2271" s="2">
        <f t="shared" si="920"/>
        <v>0</v>
      </c>
      <c r="M2271" s="2">
        <f t="shared" si="921"/>
        <v>0</v>
      </c>
      <c r="N2271" s="63">
        <v>1256</v>
      </c>
      <c r="O2271" s="63">
        <v>2335</v>
      </c>
      <c r="P2271" s="63"/>
      <c r="Q2271" s="63"/>
      <c r="R2271" s="63"/>
      <c r="S2271" s="63"/>
      <c r="T2271" s="63"/>
      <c r="U2271" s="63"/>
      <c r="V2271" s="63"/>
      <c r="W2271" s="63"/>
      <c r="X2271" s="63"/>
      <c r="Y2271" s="63"/>
      <c r="Z2271" s="63"/>
      <c r="AA2271" s="63"/>
      <c r="AB2271" s="63"/>
      <c r="AC2271" s="63"/>
      <c r="AD2271" s="63"/>
      <c r="AE2271" s="63"/>
      <c r="AF2271" s="63"/>
      <c r="AG2271" s="63"/>
      <c r="AH2271" s="63"/>
      <c r="AI2271" s="63"/>
      <c r="AJ2271" s="63"/>
      <c r="AK2271" s="63"/>
      <c r="AL2271" s="63"/>
      <c r="AM2271" s="63"/>
      <c r="AN2271" s="63"/>
      <c r="AO2271" s="63"/>
      <c r="AP2271" s="63"/>
      <c r="AQ2271" s="63"/>
      <c r="AS2271" s="5">
        <f>IF(Q2271&gt;0,RANK(Q2271,(N2271:P2271,Q2271:AE2271)),0)</f>
        <v>0</v>
      </c>
      <c r="AT2271" s="5">
        <f>IF(R2271&gt;0,RANK(R2271,(N2271:P2271,Q2271:AE2271)),0)</f>
        <v>0</v>
      </c>
      <c r="AU2271" s="5">
        <f>IF(T2271&gt;0,RANK(T2271,(N2271:P2271,Q2271:AE2271)),0)</f>
        <v>0</v>
      </c>
      <c r="AV2271" s="5">
        <f>IF(S2271&gt;0,RANK(S2271,(N2271:P2271,Q2271:AE2271)),0)</f>
        <v>0</v>
      </c>
      <c r="AW2271" s="2">
        <f t="shared" si="922"/>
        <v>0</v>
      </c>
      <c r="AX2271" s="2">
        <f t="shared" si="923"/>
        <v>0</v>
      </c>
      <c r="AY2271" s="2">
        <f t="shared" si="924"/>
        <v>0</v>
      </c>
      <c r="AZ2271" s="2">
        <f t="shared" si="925"/>
        <v>0</v>
      </c>
      <c r="BB2271" t="s">
        <v>2983</v>
      </c>
      <c r="BC2271" t="s">
        <v>2284</v>
      </c>
      <c r="BD2271" s="1">
        <v>2</v>
      </c>
      <c r="BF2271" s="111">
        <v>40</v>
      </c>
      <c r="BG2271" s="113">
        <v>107</v>
      </c>
      <c r="BH2271" s="117">
        <f t="shared" si="914"/>
        <v>40107</v>
      </c>
      <c r="BJ2271" s="5" t="s">
        <v>3185</v>
      </c>
      <c r="BN2271" s="63"/>
    </row>
    <row r="2272" spans="1:66" hidden="1" outlineLevel="1">
      <c r="A2272" t="s">
        <v>1280</v>
      </c>
      <c r="B2272" t="s">
        <v>2284</v>
      </c>
      <c r="C2272" s="1">
        <f t="shared" si="917"/>
        <v>256710</v>
      </c>
      <c r="D2272" s="5">
        <f>IF(N2272&gt;0, RANK(N2272,(N2272:P2272,Q2272:AE2272)),0)</f>
        <v>2</v>
      </c>
      <c r="E2272" s="5">
        <f>IF(O2272&gt;0,RANK(O2272,(N2272:P2272,Q2272:AE2272)),0)</f>
        <v>1</v>
      </c>
      <c r="F2272" s="5">
        <f>IF(P2272&gt;0,RANK(P2272,(N2272:P2272,Q2272:AE2272)),0)</f>
        <v>0</v>
      </c>
      <c r="G2272" s="131">
        <f t="shared" si="915"/>
        <v>42746</v>
      </c>
      <c r="H2272" s="136">
        <f t="shared" si="916"/>
        <v>0.16651474426395543</v>
      </c>
      <c r="I2272" s="2"/>
      <c r="J2272" s="2">
        <f t="shared" si="918"/>
        <v>0.4167426278680223</v>
      </c>
      <c r="K2272" s="2">
        <f t="shared" si="919"/>
        <v>0.5832573721319777</v>
      </c>
      <c r="L2272" s="2">
        <f t="shared" si="920"/>
        <v>0</v>
      </c>
      <c r="M2272" s="2">
        <f t="shared" si="921"/>
        <v>0</v>
      </c>
      <c r="N2272" s="63">
        <v>106982</v>
      </c>
      <c r="O2272" s="63">
        <v>149728</v>
      </c>
      <c r="P2272" s="63"/>
      <c r="Q2272" s="63"/>
      <c r="R2272" s="63"/>
      <c r="S2272" s="63"/>
      <c r="T2272" s="63"/>
      <c r="U2272" s="63"/>
      <c r="V2272" s="63"/>
      <c r="W2272" s="63"/>
      <c r="X2272" s="63"/>
      <c r="Y2272" s="63"/>
      <c r="Z2272" s="63"/>
      <c r="AA2272" s="63"/>
      <c r="AB2272" s="63"/>
      <c r="AC2272" s="63"/>
      <c r="AD2272" s="63"/>
      <c r="AE2272" s="63"/>
      <c r="AF2272" s="63"/>
      <c r="AG2272" s="63"/>
      <c r="AH2272" s="63"/>
      <c r="AI2272" s="63"/>
      <c r="AJ2272" s="63"/>
      <c r="AK2272" s="63"/>
      <c r="AL2272" s="63"/>
      <c r="AM2272" s="63"/>
      <c r="AN2272" s="63"/>
      <c r="AO2272" s="63"/>
      <c r="AP2272" s="63"/>
      <c r="AQ2272" s="63"/>
      <c r="AS2272" s="5">
        <f>IF(Q2272&gt;0,RANK(Q2272,(N2272:P2272,Q2272:AE2272)),0)</f>
        <v>0</v>
      </c>
      <c r="AT2272" s="5">
        <f>IF(R2272&gt;0,RANK(R2272,(N2272:P2272,Q2272:AE2272)),0)</f>
        <v>0</v>
      </c>
      <c r="AU2272" s="5">
        <f>IF(T2272&gt;0,RANK(T2272,(N2272:P2272,Q2272:AE2272)),0)</f>
        <v>0</v>
      </c>
      <c r="AV2272" s="5">
        <f>IF(S2272&gt;0,RANK(S2272,(N2272:P2272,Q2272:AE2272)),0)</f>
        <v>0</v>
      </c>
      <c r="AW2272" s="2">
        <f t="shared" si="922"/>
        <v>0</v>
      </c>
      <c r="AX2272" s="2">
        <f t="shared" si="923"/>
        <v>0</v>
      </c>
      <c r="AY2272" s="2">
        <f t="shared" si="924"/>
        <v>0</v>
      </c>
      <c r="AZ2272" s="2">
        <f t="shared" si="925"/>
        <v>0</v>
      </c>
      <c r="BB2272" t="s">
        <v>1280</v>
      </c>
      <c r="BC2272" t="s">
        <v>2284</v>
      </c>
      <c r="BD2272" s="1"/>
      <c r="BF2272" s="111">
        <v>40</v>
      </c>
      <c r="BG2272" s="113">
        <v>109</v>
      </c>
      <c r="BH2272" s="117">
        <f t="shared" si="914"/>
        <v>40109</v>
      </c>
      <c r="BJ2272" s="5" t="s">
        <v>3185</v>
      </c>
      <c r="BN2272" s="63"/>
    </row>
    <row r="2273" spans="1:66" hidden="1" outlineLevel="1">
      <c r="A2273" t="s">
        <v>2693</v>
      </c>
      <c r="B2273" t="s">
        <v>2284</v>
      </c>
      <c r="C2273" s="1">
        <f t="shared" si="917"/>
        <v>13163</v>
      </c>
      <c r="D2273" s="5">
        <f>IF(N2273&gt;0, RANK(N2273,(N2273:P2273,Q2273:AE2273)),0)</f>
        <v>2</v>
      </c>
      <c r="E2273" s="5">
        <f>IF(O2273&gt;0,RANK(O2273,(N2273:P2273,Q2273:AE2273)),0)</f>
        <v>1</v>
      </c>
      <c r="F2273" s="5">
        <f>IF(P2273&gt;0,RANK(P2273,(N2273:P2273,Q2273:AE2273)),0)</f>
        <v>0</v>
      </c>
      <c r="G2273" s="131">
        <f t="shared" si="915"/>
        <v>2299</v>
      </c>
      <c r="H2273" s="136">
        <f t="shared" si="916"/>
        <v>0.17465623338144801</v>
      </c>
      <c r="I2273" s="2"/>
      <c r="J2273" s="2">
        <f t="shared" si="918"/>
        <v>0.41267188330927601</v>
      </c>
      <c r="K2273" s="2">
        <f t="shared" si="919"/>
        <v>0.58732811669072404</v>
      </c>
      <c r="L2273" s="2">
        <f t="shared" si="920"/>
        <v>0</v>
      </c>
      <c r="M2273" s="2">
        <f t="shared" si="921"/>
        <v>0</v>
      </c>
      <c r="N2273" s="63">
        <v>5432</v>
      </c>
      <c r="O2273" s="63">
        <v>7731</v>
      </c>
      <c r="P2273" s="63"/>
      <c r="Q2273" s="63"/>
      <c r="R2273" s="63"/>
      <c r="S2273" s="63"/>
      <c r="T2273" s="63"/>
      <c r="U2273" s="63"/>
      <c r="V2273" s="63"/>
      <c r="W2273" s="63"/>
      <c r="X2273" s="63"/>
      <c r="Y2273" s="63"/>
      <c r="Z2273" s="63"/>
      <c r="AA2273" s="63"/>
      <c r="AB2273" s="63"/>
      <c r="AC2273" s="63"/>
      <c r="AD2273" s="63"/>
      <c r="AE2273" s="63"/>
      <c r="AF2273" s="63"/>
      <c r="AG2273" s="63"/>
      <c r="AH2273" s="63"/>
      <c r="AI2273" s="63"/>
      <c r="AJ2273" s="63"/>
      <c r="AK2273" s="63"/>
      <c r="AL2273" s="63"/>
      <c r="AM2273" s="63"/>
      <c r="AN2273" s="63"/>
      <c r="AO2273" s="63"/>
      <c r="AP2273" s="63"/>
      <c r="AQ2273" s="63"/>
      <c r="AS2273" s="5">
        <f>IF(Q2273&gt;0,RANK(Q2273,(N2273:P2273,Q2273:AE2273)),0)</f>
        <v>0</v>
      </c>
      <c r="AT2273" s="5">
        <f>IF(R2273&gt;0,RANK(R2273,(N2273:P2273,Q2273:AE2273)),0)</f>
        <v>0</v>
      </c>
      <c r="AU2273" s="5">
        <f>IF(T2273&gt;0,RANK(T2273,(N2273:P2273,Q2273:AE2273)),0)</f>
        <v>0</v>
      </c>
      <c r="AV2273" s="5">
        <f>IF(S2273&gt;0,RANK(S2273,(N2273:P2273,Q2273:AE2273)),0)</f>
        <v>0</v>
      </c>
      <c r="AW2273" s="2">
        <f t="shared" si="922"/>
        <v>0</v>
      </c>
      <c r="AX2273" s="2">
        <f t="shared" si="923"/>
        <v>0</v>
      </c>
      <c r="AY2273" s="2">
        <f t="shared" si="924"/>
        <v>0</v>
      </c>
      <c r="AZ2273" s="2">
        <f t="shared" si="925"/>
        <v>0</v>
      </c>
      <c r="BB2273" t="s">
        <v>2693</v>
      </c>
      <c r="BC2273" t="s">
        <v>2284</v>
      </c>
      <c r="BD2273" s="1">
        <v>2</v>
      </c>
      <c r="BF2273" s="111">
        <v>40</v>
      </c>
      <c r="BG2273" s="113">
        <v>111</v>
      </c>
      <c r="BH2273" s="117">
        <f t="shared" si="914"/>
        <v>40111</v>
      </c>
      <c r="BJ2273" s="5" t="s">
        <v>3185</v>
      </c>
      <c r="BN2273" s="63"/>
    </row>
    <row r="2274" spans="1:66" hidden="1" outlineLevel="1">
      <c r="A2274" t="s">
        <v>378</v>
      </c>
      <c r="B2274" t="s">
        <v>2284</v>
      </c>
      <c r="C2274" s="1">
        <f t="shared" si="917"/>
        <v>17946</v>
      </c>
      <c r="D2274" s="5">
        <f>IF(N2274&gt;0, RANK(N2274,(N2274:P2274,Q2274:AE2274)),0)</f>
        <v>2</v>
      </c>
      <c r="E2274" s="5">
        <f>IF(O2274&gt;0,RANK(O2274,(N2274:P2274,Q2274:AE2274)),0)</f>
        <v>1</v>
      </c>
      <c r="F2274" s="5">
        <f>IF(P2274&gt;0,RANK(P2274,(N2274:P2274,Q2274:AE2274)),0)</f>
        <v>0</v>
      </c>
      <c r="G2274" s="131">
        <f t="shared" si="915"/>
        <v>4538</v>
      </c>
      <c r="H2274" s="136">
        <f t="shared" si="916"/>
        <v>0.25286972027192689</v>
      </c>
      <c r="I2274" s="2"/>
      <c r="J2274" s="2">
        <f t="shared" si="918"/>
        <v>0.37356513986403656</v>
      </c>
      <c r="K2274" s="2">
        <f t="shared" si="919"/>
        <v>0.6264348601359635</v>
      </c>
      <c r="L2274" s="2">
        <f t="shared" si="920"/>
        <v>0</v>
      </c>
      <c r="M2274" s="2">
        <f t="shared" si="921"/>
        <v>0</v>
      </c>
      <c r="N2274" s="63">
        <v>6704</v>
      </c>
      <c r="O2274" s="63">
        <v>11242</v>
      </c>
      <c r="P2274" s="63"/>
      <c r="Q2274" s="63"/>
      <c r="R2274" s="63"/>
      <c r="S2274" s="63"/>
      <c r="T2274" s="63"/>
      <c r="U2274" s="63"/>
      <c r="V2274" s="63"/>
      <c r="W2274" s="63"/>
      <c r="X2274" s="63"/>
      <c r="Y2274" s="63"/>
      <c r="Z2274" s="63"/>
      <c r="AA2274" s="63"/>
      <c r="AB2274" s="63"/>
      <c r="AC2274" s="63"/>
      <c r="AD2274" s="63"/>
      <c r="AE2274" s="63"/>
      <c r="AF2274" s="63"/>
      <c r="AG2274" s="63"/>
      <c r="AH2274" s="63"/>
      <c r="AI2274" s="63"/>
      <c r="AJ2274" s="63"/>
      <c r="AK2274" s="63"/>
      <c r="AL2274" s="63"/>
      <c r="AM2274" s="63"/>
      <c r="AN2274" s="63"/>
      <c r="AO2274" s="63"/>
      <c r="AP2274" s="63"/>
      <c r="AQ2274" s="63"/>
      <c r="AS2274" s="5">
        <f>IF(Q2274&gt;0,RANK(Q2274,(N2274:P2274,Q2274:AE2274)),0)</f>
        <v>0</v>
      </c>
      <c r="AT2274" s="5">
        <f>IF(R2274&gt;0,RANK(R2274,(N2274:P2274,Q2274:AE2274)),0)</f>
        <v>0</v>
      </c>
      <c r="AU2274" s="5">
        <f>IF(T2274&gt;0,RANK(T2274,(N2274:P2274,Q2274:AE2274)),0)</f>
        <v>0</v>
      </c>
      <c r="AV2274" s="5">
        <f>IF(S2274&gt;0,RANK(S2274,(N2274:P2274,Q2274:AE2274)),0)</f>
        <v>0</v>
      </c>
      <c r="AW2274" s="2">
        <f t="shared" si="922"/>
        <v>0</v>
      </c>
      <c r="AX2274" s="2">
        <f t="shared" si="923"/>
        <v>0</v>
      </c>
      <c r="AY2274" s="2">
        <f t="shared" si="924"/>
        <v>0</v>
      </c>
      <c r="AZ2274" s="2">
        <f t="shared" si="925"/>
        <v>0</v>
      </c>
      <c r="BB2274" t="s">
        <v>378</v>
      </c>
      <c r="BC2274" t="s">
        <v>2284</v>
      </c>
      <c r="BD2274" s="1">
        <v>3</v>
      </c>
      <c r="BF2274" s="111">
        <v>40</v>
      </c>
      <c r="BG2274" s="113">
        <v>113</v>
      </c>
      <c r="BH2274" s="117">
        <f t="shared" si="914"/>
        <v>40113</v>
      </c>
      <c r="BJ2274" s="5" t="s">
        <v>3185</v>
      </c>
      <c r="BN2274" s="63"/>
    </row>
    <row r="2275" spans="1:66" hidden="1" outlineLevel="1">
      <c r="A2275" t="s">
        <v>39</v>
      </c>
      <c r="B2275" t="s">
        <v>2284</v>
      </c>
      <c r="C2275" s="1">
        <f t="shared" si="917"/>
        <v>9975</v>
      </c>
      <c r="D2275" s="5">
        <f>IF(N2275&gt;0, RANK(N2275,(N2275:P2275,Q2275:AE2275)),0)</f>
        <v>2</v>
      </c>
      <c r="E2275" s="5">
        <f>IF(O2275&gt;0,RANK(O2275,(N2275:P2275,Q2275:AE2275)),0)</f>
        <v>1</v>
      </c>
      <c r="F2275" s="5">
        <f>IF(P2275&gt;0,RANK(P2275,(N2275:P2275,Q2275:AE2275)),0)</f>
        <v>0</v>
      </c>
      <c r="G2275" s="131">
        <f t="shared" si="915"/>
        <v>2957</v>
      </c>
      <c r="H2275" s="136">
        <f t="shared" si="916"/>
        <v>0.29644110275689223</v>
      </c>
      <c r="I2275" s="2"/>
      <c r="J2275" s="2">
        <f t="shared" si="918"/>
        <v>0.35177944862155386</v>
      </c>
      <c r="K2275" s="2">
        <f t="shared" si="919"/>
        <v>0.64822055137844614</v>
      </c>
      <c r="L2275" s="2">
        <f t="shared" si="920"/>
        <v>0</v>
      </c>
      <c r="M2275" s="2">
        <f t="shared" si="921"/>
        <v>0</v>
      </c>
      <c r="N2275" s="63">
        <v>3509</v>
      </c>
      <c r="O2275" s="63">
        <v>6466</v>
      </c>
      <c r="P2275" s="63"/>
      <c r="Q2275" s="63"/>
      <c r="R2275" s="63"/>
      <c r="S2275" s="63"/>
      <c r="T2275" s="63"/>
      <c r="U2275" s="63"/>
      <c r="V2275" s="63"/>
      <c r="W2275" s="63"/>
      <c r="X2275" s="63"/>
      <c r="Y2275" s="63"/>
      <c r="Z2275" s="63"/>
      <c r="AA2275" s="63"/>
      <c r="AB2275" s="63"/>
      <c r="AC2275" s="63"/>
      <c r="AD2275" s="63"/>
      <c r="AE2275" s="63"/>
      <c r="AF2275" s="63"/>
      <c r="AG2275" s="63"/>
      <c r="AH2275" s="63"/>
      <c r="AI2275" s="63"/>
      <c r="AJ2275" s="63"/>
      <c r="AK2275" s="63"/>
      <c r="AL2275" s="63"/>
      <c r="AM2275" s="63"/>
      <c r="AN2275" s="63"/>
      <c r="AO2275" s="63"/>
      <c r="AP2275" s="63"/>
      <c r="AQ2275" s="63"/>
      <c r="AS2275" s="5">
        <f>IF(Q2275&gt;0,RANK(Q2275,(N2275:P2275,Q2275:AE2275)),0)</f>
        <v>0</v>
      </c>
      <c r="AT2275" s="5">
        <f>IF(R2275&gt;0,RANK(R2275,(N2275:P2275,Q2275:AE2275)),0)</f>
        <v>0</v>
      </c>
      <c r="AU2275" s="5">
        <f>IF(T2275&gt;0,RANK(T2275,(N2275:P2275,Q2275:AE2275)),0)</f>
        <v>0</v>
      </c>
      <c r="AV2275" s="5">
        <f>IF(S2275&gt;0,RANK(S2275,(N2275:P2275,Q2275:AE2275)),0)</f>
        <v>0</v>
      </c>
      <c r="AW2275" s="2">
        <f t="shared" si="922"/>
        <v>0</v>
      </c>
      <c r="AX2275" s="2">
        <f t="shared" si="923"/>
        <v>0</v>
      </c>
      <c r="AY2275" s="2">
        <f t="shared" si="924"/>
        <v>0</v>
      </c>
      <c r="AZ2275" s="2">
        <f t="shared" si="925"/>
        <v>0</v>
      </c>
      <c r="BB2275" t="s">
        <v>39</v>
      </c>
      <c r="BC2275" t="s">
        <v>2284</v>
      </c>
      <c r="BD2275" s="1">
        <v>2</v>
      </c>
      <c r="BF2275" s="111">
        <v>40</v>
      </c>
      <c r="BG2275" s="113">
        <v>115</v>
      </c>
      <c r="BH2275" s="117">
        <f t="shared" si="914"/>
        <v>40115</v>
      </c>
      <c r="BJ2275" s="5" t="s">
        <v>3185</v>
      </c>
      <c r="BN2275" s="63"/>
    </row>
    <row r="2276" spans="1:66" hidden="1" outlineLevel="1">
      <c r="A2276" t="s">
        <v>20</v>
      </c>
      <c r="B2276" t="s">
        <v>2284</v>
      </c>
      <c r="C2276" s="1">
        <f t="shared" si="917"/>
        <v>6045</v>
      </c>
      <c r="D2276" s="5">
        <f>IF(N2276&gt;0, RANK(N2276,(N2276:P2276,Q2276:AE2276)),0)</f>
        <v>2</v>
      </c>
      <c r="E2276" s="5">
        <f>IF(O2276&gt;0,RANK(O2276,(N2276:P2276,Q2276:AE2276)),0)</f>
        <v>1</v>
      </c>
      <c r="F2276" s="5">
        <f>IF(P2276&gt;0,RANK(P2276,(N2276:P2276,Q2276:AE2276)),0)</f>
        <v>0</v>
      </c>
      <c r="G2276" s="131">
        <f t="shared" si="915"/>
        <v>2419</v>
      </c>
      <c r="H2276" s="136">
        <f t="shared" si="916"/>
        <v>0.4001654259718776</v>
      </c>
      <c r="I2276" s="2"/>
      <c r="J2276" s="2">
        <f t="shared" si="918"/>
        <v>0.29991728701406123</v>
      </c>
      <c r="K2276" s="2">
        <f t="shared" si="919"/>
        <v>0.70008271298593883</v>
      </c>
      <c r="L2276" s="2">
        <f t="shared" si="920"/>
        <v>0</v>
      </c>
      <c r="M2276" s="2">
        <f t="shared" si="921"/>
        <v>0</v>
      </c>
      <c r="N2276" s="63">
        <v>1813</v>
      </c>
      <c r="O2276" s="63">
        <v>4232</v>
      </c>
      <c r="P2276" s="63"/>
      <c r="Q2276" s="63"/>
      <c r="R2276" s="63"/>
      <c r="S2276" s="63"/>
      <c r="T2276" s="63"/>
      <c r="U2276" s="63"/>
      <c r="V2276" s="63"/>
      <c r="W2276" s="63"/>
      <c r="X2276" s="63"/>
      <c r="Y2276" s="63"/>
      <c r="Z2276" s="63"/>
      <c r="AA2276" s="63"/>
      <c r="AB2276" s="63"/>
      <c r="AC2276" s="63"/>
      <c r="AD2276" s="63"/>
      <c r="AE2276" s="63"/>
      <c r="AF2276" s="63"/>
      <c r="AG2276" s="63"/>
      <c r="AH2276" s="63"/>
      <c r="AI2276" s="63"/>
      <c r="AJ2276" s="63"/>
      <c r="AK2276" s="63"/>
      <c r="AL2276" s="63"/>
      <c r="AM2276" s="63"/>
      <c r="AN2276" s="63"/>
      <c r="AO2276" s="63"/>
      <c r="AP2276" s="63"/>
      <c r="AQ2276" s="63"/>
      <c r="AS2276" s="5">
        <f>IF(Q2276&gt;0,RANK(Q2276,(N2276:P2276,Q2276:AE2276)),0)</f>
        <v>0</v>
      </c>
      <c r="AT2276" s="5">
        <f>IF(R2276&gt;0,RANK(R2276,(N2276:P2276,Q2276:AE2276)),0)</f>
        <v>0</v>
      </c>
      <c r="AU2276" s="5">
        <f>IF(T2276&gt;0,RANK(T2276,(N2276:P2276,Q2276:AE2276)),0)</f>
        <v>0</v>
      </c>
      <c r="AV2276" s="5">
        <f>IF(S2276&gt;0,RANK(S2276,(N2276:P2276,Q2276:AE2276)),0)</f>
        <v>0</v>
      </c>
      <c r="AW2276" s="2">
        <f t="shared" si="922"/>
        <v>0</v>
      </c>
      <c r="AX2276" s="2">
        <f t="shared" si="923"/>
        <v>0</v>
      </c>
      <c r="AY2276" s="2">
        <f t="shared" si="924"/>
        <v>0</v>
      </c>
      <c r="AZ2276" s="2">
        <f t="shared" si="925"/>
        <v>0</v>
      </c>
      <c r="BB2276" t="s">
        <v>20</v>
      </c>
      <c r="BC2276" t="s">
        <v>2284</v>
      </c>
      <c r="BD2276" s="1">
        <v>3</v>
      </c>
      <c r="BF2276" s="111">
        <v>40</v>
      </c>
      <c r="BG2276" s="113">
        <v>117</v>
      </c>
      <c r="BH2276" s="117">
        <f t="shared" si="914"/>
        <v>40117</v>
      </c>
      <c r="BJ2276" s="5" t="s">
        <v>3185</v>
      </c>
      <c r="BN2276" s="63"/>
    </row>
    <row r="2277" spans="1:66" hidden="1" outlineLevel="1">
      <c r="A2277" t="s">
        <v>2694</v>
      </c>
      <c r="B2277" t="s">
        <v>2284</v>
      </c>
      <c r="C2277" s="1">
        <f t="shared" si="917"/>
        <v>25679</v>
      </c>
      <c r="D2277" s="5">
        <f>IF(N2277&gt;0, RANK(N2277,(N2277:P2277,Q2277:AE2277)),0)</f>
        <v>2</v>
      </c>
      <c r="E2277" s="5">
        <f>IF(O2277&gt;0,RANK(O2277,(N2277:P2277,Q2277:AE2277)),0)</f>
        <v>1</v>
      </c>
      <c r="F2277" s="5">
        <f>IF(P2277&gt;0,RANK(P2277,(N2277:P2277,Q2277:AE2277)),0)</f>
        <v>0</v>
      </c>
      <c r="G2277" s="131">
        <f t="shared" si="915"/>
        <v>7283</v>
      </c>
      <c r="H2277" s="136">
        <f t="shared" si="916"/>
        <v>0.28361696327738617</v>
      </c>
      <c r="I2277" s="2"/>
      <c r="J2277" s="2">
        <f t="shared" si="918"/>
        <v>0.35819151836130692</v>
      </c>
      <c r="K2277" s="2">
        <f t="shared" si="919"/>
        <v>0.64180848163869308</v>
      </c>
      <c r="L2277" s="2">
        <f t="shared" si="920"/>
        <v>0</v>
      </c>
      <c r="M2277" s="2">
        <f t="shared" si="921"/>
        <v>0</v>
      </c>
      <c r="N2277" s="63">
        <v>9198</v>
      </c>
      <c r="O2277" s="63">
        <v>16481</v>
      </c>
      <c r="P2277" s="63"/>
      <c r="Q2277" s="63"/>
      <c r="R2277" s="63"/>
      <c r="S2277" s="63"/>
      <c r="T2277" s="63"/>
      <c r="U2277" s="63"/>
      <c r="V2277" s="63"/>
      <c r="W2277" s="63"/>
      <c r="X2277" s="63"/>
      <c r="Y2277" s="63"/>
      <c r="Z2277" s="63"/>
      <c r="AA2277" s="63"/>
      <c r="AB2277" s="63"/>
      <c r="AC2277" s="63"/>
      <c r="AD2277" s="63"/>
      <c r="AE2277" s="63"/>
      <c r="AF2277" s="63"/>
      <c r="AG2277" s="63"/>
      <c r="AH2277" s="63"/>
      <c r="AI2277" s="63"/>
      <c r="AJ2277" s="63"/>
      <c r="AK2277" s="63"/>
      <c r="AL2277" s="63"/>
      <c r="AM2277" s="63"/>
      <c r="AN2277" s="63"/>
      <c r="AO2277" s="63"/>
      <c r="AP2277" s="63"/>
      <c r="AQ2277" s="63"/>
      <c r="AS2277" s="5">
        <f>IF(Q2277&gt;0,RANK(Q2277,(N2277:P2277,Q2277:AE2277)),0)</f>
        <v>0</v>
      </c>
      <c r="AT2277" s="5">
        <f>IF(R2277&gt;0,RANK(R2277,(N2277:P2277,Q2277:AE2277)),0)</f>
        <v>0</v>
      </c>
      <c r="AU2277" s="5">
        <f>IF(T2277&gt;0,RANK(T2277,(N2277:P2277,Q2277:AE2277)),0)</f>
        <v>0</v>
      </c>
      <c r="AV2277" s="5">
        <f>IF(S2277&gt;0,RANK(S2277,(N2277:P2277,Q2277:AE2277)),0)</f>
        <v>0</v>
      </c>
      <c r="AW2277" s="2">
        <f t="shared" si="922"/>
        <v>0</v>
      </c>
      <c r="AX2277" s="2">
        <f t="shared" si="923"/>
        <v>0</v>
      </c>
      <c r="AY2277" s="2">
        <f t="shared" si="924"/>
        <v>0</v>
      </c>
      <c r="AZ2277" s="2">
        <f t="shared" si="925"/>
        <v>0</v>
      </c>
      <c r="BB2277" t="s">
        <v>2694</v>
      </c>
      <c r="BC2277" t="s">
        <v>2284</v>
      </c>
      <c r="BD2277" s="1">
        <v>3</v>
      </c>
      <c r="BF2277" s="111">
        <v>40</v>
      </c>
      <c r="BG2277" s="113">
        <v>119</v>
      </c>
      <c r="BH2277" s="117">
        <f t="shared" si="914"/>
        <v>40119</v>
      </c>
      <c r="BJ2277" s="5" t="s">
        <v>3185</v>
      </c>
      <c r="BN2277" s="63"/>
    </row>
    <row r="2278" spans="1:66" hidden="1" outlineLevel="1">
      <c r="A2278" t="s">
        <v>486</v>
      </c>
      <c r="B2278" t="s">
        <v>2284</v>
      </c>
      <c r="C2278" s="1">
        <f t="shared" si="917"/>
        <v>15672</v>
      </c>
      <c r="D2278" s="5">
        <f>IF(N2278&gt;0, RANK(N2278,(N2278:P2278,Q2278:AE2278)),0)</f>
        <v>2</v>
      </c>
      <c r="E2278" s="5">
        <f>IF(O2278&gt;0,RANK(O2278,(N2278:P2278,Q2278:AE2278)),0)</f>
        <v>1</v>
      </c>
      <c r="F2278" s="5">
        <f>IF(P2278&gt;0,RANK(P2278,(N2278:P2278,Q2278:AE2278)),0)</f>
        <v>0</v>
      </c>
      <c r="G2278" s="131">
        <f t="shared" si="915"/>
        <v>6010</v>
      </c>
      <c r="H2278" s="136">
        <f t="shared" si="916"/>
        <v>0.38348647269014802</v>
      </c>
      <c r="I2278" s="2"/>
      <c r="J2278" s="2">
        <f t="shared" si="918"/>
        <v>0.30825676365492599</v>
      </c>
      <c r="K2278" s="2">
        <f t="shared" si="919"/>
        <v>0.69174323634507406</v>
      </c>
      <c r="L2278" s="2">
        <f t="shared" si="920"/>
        <v>0</v>
      </c>
      <c r="M2278" s="2">
        <f t="shared" si="921"/>
        <v>-1.1102230246251565E-16</v>
      </c>
      <c r="N2278" s="63">
        <v>4831</v>
      </c>
      <c r="O2278" s="63">
        <v>10841</v>
      </c>
      <c r="P2278" s="63"/>
      <c r="Q2278" s="63"/>
      <c r="R2278" s="63"/>
      <c r="S2278" s="63"/>
      <c r="T2278" s="63"/>
      <c r="U2278" s="63"/>
      <c r="V2278" s="63"/>
      <c r="W2278" s="63"/>
      <c r="X2278" s="63"/>
      <c r="Y2278" s="63"/>
      <c r="Z2278" s="63"/>
      <c r="AA2278" s="63"/>
      <c r="AB2278" s="63"/>
      <c r="AC2278" s="63"/>
      <c r="AD2278" s="63"/>
      <c r="AE2278" s="63"/>
      <c r="AF2278" s="63"/>
      <c r="AG2278" s="63"/>
      <c r="AH2278" s="63"/>
      <c r="AI2278" s="63"/>
      <c r="AJ2278" s="63"/>
      <c r="AK2278" s="63"/>
      <c r="AL2278" s="63"/>
      <c r="AM2278" s="63"/>
      <c r="AN2278" s="63"/>
      <c r="AO2278" s="63"/>
      <c r="AP2278" s="63"/>
      <c r="AQ2278" s="63"/>
      <c r="AS2278" s="5">
        <f>IF(Q2278&gt;0,RANK(Q2278,(N2278:P2278,Q2278:AE2278)),0)</f>
        <v>0</v>
      </c>
      <c r="AT2278" s="5">
        <f>IF(R2278&gt;0,RANK(R2278,(N2278:P2278,Q2278:AE2278)),0)</f>
        <v>0</v>
      </c>
      <c r="AU2278" s="5">
        <f>IF(T2278&gt;0,RANK(T2278,(N2278:P2278,Q2278:AE2278)),0)</f>
        <v>0</v>
      </c>
      <c r="AV2278" s="5">
        <f>IF(S2278&gt;0,RANK(S2278,(N2278:P2278,Q2278:AE2278)),0)</f>
        <v>0</v>
      </c>
      <c r="AW2278" s="2">
        <f t="shared" si="922"/>
        <v>0</v>
      </c>
      <c r="AX2278" s="2">
        <f t="shared" si="923"/>
        <v>0</v>
      </c>
      <c r="AY2278" s="2">
        <f t="shared" si="924"/>
        <v>0</v>
      </c>
      <c r="AZ2278" s="2">
        <f t="shared" si="925"/>
        <v>0</v>
      </c>
      <c r="BB2278" t="s">
        <v>486</v>
      </c>
      <c r="BC2278" t="s">
        <v>2284</v>
      </c>
      <c r="BD2278" s="1">
        <v>2</v>
      </c>
      <c r="BF2278" s="111">
        <v>40</v>
      </c>
      <c r="BG2278" s="113">
        <v>121</v>
      </c>
      <c r="BH2278" s="117">
        <f t="shared" si="914"/>
        <v>40121</v>
      </c>
      <c r="BJ2278" s="5" t="s">
        <v>3185</v>
      </c>
      <c r="BN2278" s="63"/>
    </row>
    <row r="2279" spans="1:66" hidden="1" outlineLevel="1">
      <c r="A2279" t="s">
        <v>3016</v>
      </c>
      <c r="B2279" t="s">
        <v>2284</v>
      </c>
      <c r="C2279" s="1">
        <f t="shared" si="917"/>
        <v>12892</v>
      </c>
      <c r="D2279" s="5">
        <f>IF(N2279&gt;0, RANK(N2279,(N2279:P2279,Q2279:AE2279)),0)</f>
        <v>2</v>
      </c>
      <c r="E2279" s="5">
        <f>IF(O2279&gt;0,RANK(O2279,(N2279:P2279,Q2279:AE2279)),0)</f>
        <v>1</v>
      </c>
      <c r="F2279" s="5">
        <f>IF(P2279&gt;0,RANK(P2279,(N2279:P2279,Q2279:AE2279)),0)</f>
        <v>0</v>
      </c>
      <c r="G2279" s="131">
        <f t="shared" si="915"/>
        <v>4998</v>
      </c>
      <c r="H2279" s="136">
        <f t="shared" si="916"/>
        <v>0.38768228358672047</v>
      </c>
      <c r="I2279" s="2"/>
      <c r="J2279" s="2">
        <f t="shared" si="918"/>
        <v>0.30615885820663979</v>
      </c>
      <c r="K2279" s="2">
        <f t="shared" si="919"/>
        <v>0.69384114179336021</v>
      </c>
      <c r="L2279" s="2">
        <f t="shared" si="920"/>
        <v>0</v>
      </c>
      <c r="M2279" s="2">
        <f t="shared" si="921"/>
        <v>0</v>
      </c>
      <c r="N2279" s="63">
        <v>3947</v>
      </c>
      <c r="O2279" s="63">
        <v>8945</v>
      </c>
      <c r="P2279" s="63"/>
      <c r="Q2279" s="63"/>
      <c r="R2279" s="63"/>
      <c r="S2279" s="63"/>
      <c r="T2279" s="63"/>
      <c r="U2279" s="63"/>
      <c r="V2279" s="63"/>
      <c r="W2279" s="63"/>
      <c r="X2279" s="63"/>
      <c r="Y2279" s="63"/>
      <c r="Z2279" s="63"/>
      <c r="AA2279" s="63"/>
      <c r="AB2279" s="63"/>
      <c r="AC2279" s="63"/>
      <c r="AD2279" s="63"/>
      <c r="AE2279" s="63"/>
      <c r="AF2279" s="63"/>
      <c r="AG2279" s="63"/>
      <c r="AH2279" s="63"/>
      <c r="AI2279" s="63"/>
      <c r="AJ2279" s="63"/>
      <c r="AK2279" s="63"/>
      <c r="AL2279" s="63"/>
      <c r="AM2279" s="63"/>
      <c r="AN2279" s="63"/>
      <c r="AO2279" s="63"/>
      <c r="AP2279" s="63"/>
      <c r="AQ2279" s="63"/>
      <c r="AS2279" s="5">
        <f>IF(Q2279&gt;0,RANK(Q2279,(N2279:P2279,Q2279:AE2279)),0)</f>
        <v>0</v>
      </c>
      <c r="AT2279" s="5">
        <f>IF(R2279&gt;0,RANK(R2279,(N2279:P2279,Q2279:AE2279)),0)</f>
        <v>0</v>
      </c>
      <c r="AU2279" s="5">
        <f>IF(T2279&gt;0,RANK(T2279,(N2279:P2279,Q2279:AE2279)),0)</f>
        <v>0</v>
      </c>
      <c r="AV2279" s="5">
        <f>IF(S2279&gt;0,RANK(S2279,(N2279:P2279,Q2279:AE2279)),0)</f>
        <v>0</v>
      </c>
      <c r="AW2279" s="2">
        <f t="shared" si="922"/>
        <v>0</v>
      </c>
      <c r="AX2279" s="2">
        <f t="shared" si="923"/>
        <v>0</v>
      </c>
      <c r="AY2279" s="2">
        <f t="shared" si="924"/>
        <v>0</v>
      </c>
      <c r="AZ2279" s="2">
        <f t="shared" si="925"/>
        <v>0</v>
      </c>
      <c r="BB2279" t="s">
        <v>3016</v>
      </c>
      <c r="BC2279" t="s">
        <v>2284</v>
      </c>
      <c r="BD2279" s="1">
        <v>4</v>
      </c>
      <c r="BF2279" s="111">
        <v>40</v>
      </c>
      <c r="BG2279" s="113">
        <v>123</v>
      </c>
      <c r="BH2279" s="117">
        <f t="shared" si="914"/>
        <v>40123</v>
      </c>
      <c r="BJ2279" s="5" t="s">
        <v>3185</v>
      </c>
      <c r="BN2279" s="63"/>
    </row>
    <row r="2280" spans="1:66" hidden="1" outlineLevel="1">
      <c r="A2280" t="s">
        <v>2321</v>
      </c>
      <c r="B2280" t="s">
        <v>2284</v>
      </c>
      <c r="C2280" s="1">
        <f t="shared" si="917"/>
        <v>23438</v>
      </c>
      <c r="D2280" s="5">
        <f>IF(N2280&gt;0, RANK(N2280,(N2280:P2280,Q2280:AE2280)),0)</f>
        <v>2</v>
      </c>
      <c r="E2280" s="5">
        <f>IF(O2280&gt;0,RANK(O2280,(N2280:P2280,Q2280:AE2280)),0)</f>
        <v>1</v>
      </c>
      <c r="F2280" s="5">
        <f>IF(P2280&gt;0,RANK(P2280,(N2280:P2280,Q2280:AE2280)),0)</f>
        <v>0</v>
      </c>
      <c r="G2280" s="131">
        <f t="shared" si="915"/>
        <v>9062</v>
      </c>
      <c r="H2280" s="136">
        <f t="shared" si="916"/>
        <v>0.38663708507551842</v>
      </c>
      <c r="I2280" s="2"/>
      <c r="J2280" s="2">
        <f t="shared" si="918"/>
        <v>0.30668145746224079</v>
      </c>
      <c r="K2280" s="2">
        <f t="shared" si="919"/>
        <v>0.69331854253775915</v>
      </c>
      <c r="L2280" s="2">
        <f t="shared" si="920"/>
        <v>0</v>
      </c>
      <c r="M2280" s="2">
        <f t="shared" si="921"/>
        <v>1.1102230246251565E-16</v>
      </c>
      <c r="N2280" s="63">
        <v>7188</v>
      </c>
      <c r="O2280" s="63">
        <v>16250</v>
      </c>
      <c r="P2280" s="63"/>
      <c r="Q2280" s="63"/>
      <c r="R2280" s="63"/>
      <c r="S2280" s="63"/>
      <c r="T2280" s="63"/>
      <c r="U2280" s="63"/>
      <c r="V2280" s="63"/>
      <c r="W2280" s="63"/>
      <c r="X2280" s="63"/>
      <c r="Y2280" s="63"/>
      <c r="Z2280" s="63"/>
      <c r="AA2280" s="63"/>
      <c r="AB2280" s="63"/>
      <c r="AC2280" s="63"/>
      <c r="AD2280" s="63"/>
      <c r="AE2280" s="63"/>
      <c r="AF2280" s="63"/>
      <c r="AG2280" s="63"/>
      <c r="AH2280" s="63"/>
      <c r="AI2280" s="63"/>
      <c r="AJ2280" s="63"/>
      <c r="AK2280" s="63"/>
      <c r="AL2280" s="63"/>
      <c r="AM2280" s="63"/>
      <c r="AN2280" s="63"/>
      <c r="AO2280" s="63"/>
      <c r="AP2280" s="63"/>
      <c r="AQ2280" s="63"/>
      <c r="AS2280" s="5">
        <f>IF(Q2280&gt;0,RANK(Q2280,(N2280:P2280,Q2280:AE2280)),0)</f>
        <v>0</v>
      </c>
      <c r="AT2280" s="5">
        <f>IF(R2280&gt;0,RANK(R2280,(N2280:P2280,Q2280:AE2280)),0)</f>
        <v>0</v>
      </c>
      <c r="AU2280" s="5">
        <f>IF(T2280&gt;0,RANK(T2280,(N2280:P2280,Q2280:AE2280)),0)</f>
        <v>0</v>
      </c>
      <c r="AV2280" s="5">
        <f>IF(S2280&gt;0,RANK(S2280,(N2280:P2280,Q2280:AE2280)),0)</f>
        <v>0</v>
      </c>
      <c r="AW2280" s="2">
        <f t="shared" si="922"/>
        <v>0</v>
      </c>
      <c r="AX2280" s="2">
        <f t="shared" si="923"/>
        <v>0</v>
      </c>
      <c r="AY2280" s="2">
        <f t="shared" si="924"/>
        <v>0</v>
      </c>
      <c r="AZ2280" s="2">
        <f t="shared" si="925"/>
        <v>0</v>
      </c>
      <c r="BB2280" t="s">
        <v>2321</v>
      </c>
      <c r="BC2280" t="s">
        <v>2284</v>
      </c>
      <c r="BD2280" s="1">
        <v>5</v>
      </c>
      <c r="BF2280" s="111">
        <v>40</v>
      </c>
      <c r="BG2280" s="113">
        <v>125</v>
      </c>
      <c r="BH2280" s="117">
        <f t="shared" si="914"/>
        <v>40125</v>
      </c>
      <c r="BJ2280" s="5" t="s">
        <v>3185</v>
      </c>
      <c r="BN2280" s="63"/>
    </row>
    <row r="2281" spans="1:66" hidden="1" outlineLevel="1">
      <c r="A2281" t="s">
        <v>2672</v>
      </c>
      <c r="B2281" t="s">
        <v>2284</v>
      </c>
      <c r="C2281" s="1">
        <f t="shared" si="917"/>
        <v>4130</v>
      </c>
      <c r="D2281" s="5">
        <f>IF(N2281&gt;0, RANK(N2281,(N2281:P2281,Q2281:AE2281)),0)</f>
        <v>2</v>
      </c>
      <c r="E2281" s="5">
        <f>IF(O2281&gt;0,RANK(O2281,(N2281:P2281,Q2281:AE2281)),0)</f>
        <v>1</v>
      </c>
      <c r="F2281" s="5">
        <f>IF(P2281&gt;0,RANK(P2281,(N2281:P2281,Q2281:AE2281)),0)</f>
        <v>0</v>
      </c>
      <c r="G2281" s="131">
        <f t="shared" si="915"/>
        <v>2044</v>
      </c>
      <c r="H2281" s="136">
        <f t="shared" si="916"/>
        <v>0.49491525423728816</v>
      </c>
      <c r="I2281" s="2"/>
      <c r="J2281" s="2">
        <f t="shared" si="918"/>
        <v>0.25254237288135595</v>
      </c>
      <c r="K2281" s="2">
        <f t="shared" si="919"/>
        <v>0.74745762711864405</v>
      </c>
      <c r="L2281" s="2">
        <f t="shared" si="920"/>
        <v>0</v>
      </c>
      <c r="M2281" s="2">
        <f t="shared" si="921"/>
        <v>0</v>
      </c>
      <c r="N2281" s="63">
        <v>1043</v>
      </c>
      <c r="O2281" s="63">
        <v>3087</v>
      </c>
      <c r="P2281" s="63"/>
      <c r="Q2281" s="63"/>
      <c r="R2281" s="63"/>
      <c r="S2281" s="63"/>
      <c r="T2281" s="63"/>
      <c r="U2281" s="63"/>
      <c r="V2281" s="63"/>
      <c r="W2281" s="63"/>
      <c r="X2281" s="63"/>
      <c r="Y2281" s="63"/>
      <c r="Z2281" s="63"/>
      <c r="AA2281" s="63"/>
      <c r="AB2281" s="63"/>
      <c r="AC2281" s="63"/>
      <c r="AD2281" s="63"/>
      <c r="AE2281" s="63"/>
      <c r="AF2281" s="63"/>
      <c r="AG2281" s="63"/>
      <c r="AH2281" s="63"/>
      <c r="AI2281" s="63"/>
      <c r="AJ2281" s="63"/>
      <c r="AK2281" s="63"/>
      <c r="AL2281" s="63"/>
      <c r="AM2281" s="63"/>
      <c r="AN2281" s="63"/>
      <c r="AO2281" s="63"/>
      <c r="AP2281" s="63"/>
      <c r="AQ2281" s="63"/>
      <c r="AS2281" s="5">
        <f>IF(Q2281&gt;0,RANK(Q2281,(N2281:P2281,Q2281:AE2281)),0)</f>
        <v>0</v>
      </c>
      <c r="AT2281" s="5">
        <f>IF(R2281&gt;0,RANK(R2281,(N2281:P2281,Q2281:AE2281)),0)</f>
        <v>0</v>
      </c>
      <c r="AU2281" s="5">
        <f>IF(T2281&gt;0,RANK(T2281,(N2281:P2281,Q2281:AE2281)),0)</f>
        <v>0</v>
      </c>
      <c r="AV2281" s="5">
        <f>IF(S2281&gt;0,RANK(S2281,(N2281:P2281,Q2281:AE2281)),0)</f>
        <v>0</v>
      </c>
      <c r="AW2281" s="2">
        <f t="shared" si="922"/>
        <v>0</v>
      </c>
      <c r="AX2281" s="2">
        <f t="shared" si="923"/>
        <v>0</v>
      </c>
      <c r="AY2281" s="2">
        <f t="shared" si="924"/>
        <v>0</v>
      </c>
      <c r="AZ2281" s="2">
        <f t="shared" si="925"/>
        <v>0</v>
      </c>
      <c r="BB2281" t="s">
        <v>2672</v>
      </c>
      <c r="BC2281" t="s">
        <v>2284</v>
      </c>
      <c r="BD2281" s="1">
        <v>2</v>
      </c>
      <c r="BF2281" s="111">
        <v>40</v>
      </c>
      <c r="BG2281" s="113">
        <v>127</v>
      </c>
      <c r="BH2281" s="117">
        <f t="shared" ref="BH2281:BH2344" si="926">1000*BF2281+BG2281</f>
        <v>40127</v>
      </c>
      <c r="BJ2281" s="5" t="s">
        <v>3185</v>
      </c>
      <c r="BN2281" s="63"/>
    </row>
    <row r="2282" spans="1:66" hidden="1" outlineLevel="1">
      <c r="A2282" t="s">
        <v>2793</v>
      </c>
      <c r="B2282" t="s">
        <v>2284</v>
      </c>
      <c r="C2282" s="1">
        <f t="shared" ref="C2282:C2295" si="927">SUM(N2282:AQ2282)</f>
        <v>1674</v>
      </c>
      <c r="D2282" s="5">
        <f>IF(N2282&gt;0, RANK(N2282,(N2282:P2282,Q2282:AE2282)),0)</f>
        <v>2</v>
      </c>
      <c r="E2282" s="5">
        <f>IF(O2282&gt;0,RANK(O2282,(N2282:P2282,Q2282:AE2282)),0)</f>
        <v>1</v>
      </c>
      <c r="F2282" s="5">
        <f>IF(P2282&gt;0,RANK(P2282,(N2282:P2282,Q2282:AE2282)),0)</f>
        <v>0</v>
      </c>
      <c r="G2282" s="131">
        <f t="shared" si="915"/>
        <v>1130</v>
      </c>
      <c r="H2282" s="136">
        <f t="shared" si="916"/>
        <v>0.67502986857825564</v>
      </c>
      <c r="I2282" s="2"/>
      <c r="J2282" s="2">
        <f t="shared" ref="J2282:J2295" si="928">IF($C2282=0,"-",N2282/$C2282)</f>
        <v>0.16248506571087215</v>
      </c>
      <c r="K2282" s="2">
        <f t="shared" ref="K2282:K2295" si="929">IF($C2282=0,"-",O2282/$C2282)</f>
        <v>0.83751493428912782</v>
      </c>
      <c r="L2282" s="2">
        <f t="shared" ref="L2282:L2295" si="930">IF($C2282=0,"-",P2282/$C2282)</f>
        <v>0</v>
      </c>
      <c r="M2282" s="2">
        <f t="shared" ref="M2282:M2295" si="931">IF(C2282=0,"-",(1-J2282-K2282-L2282))</f>
        <v>0</v>
      </c>
      <c r="N2282" s="63">
        <v>272</v>
      </c>
      <c r="O2282" s="63">
        <v>1402</v>
      </c>
      <c r="P2282" s="63"/>
      <c r="Q2282" s="63"/>
      <c r="R2282" s="63"/>
      <c r="S2282" s="63"/>
      <c r="T2282" s="63"/>
      <c r="U2282" s="63"/>
      <c r="V2282" s="63"/>
      <c r="W2282" s="63"/>
      <c r="X2282" s="63"/>
      <c r="Y2282" s="63"/>
      <c r="Z2282" s="63"/>
      <c r="AA2282" s="63"/>
      <c r="AB2282" s="63"/>
      <c r="AC2282" s="63"/>
      <c r="AD2282" s="63"/>
      <c r="AE2282" s="63"/>
      <c r="AF2282" s="63"/>
      <c r="AG2282" s="63"/>
      <c r="AH2282" s="63"/>
      <c r="AI2282" s="63"/>
      <c r="AJ2282" s="63"/>
      <c r="AK2282" s="63"/>
      <c r="AL2282" s="63"/>
      <c r="AM2282" s="63"/>
      <c r="AN2282" s="63"/>
      <c r="AO2282" s="63"/>
      <c r="AP2282" s="63"/>
      <c r="AQ2282" s="63"/>
      <c r="AS2282" s="5">
        <f>IF(Q2282&gt;0,RANK(Q2282,(N2282:P2282,Q2282:AE2282)),0)</f>
        <v>0</v>
      </c>
      <c r="AT2282" s="5">
        <f>IF(R2282&gt;0,RANK(R2282,(N2282:P2282,Q2282:AE2282)),0)</f>
        <v>0</v>
      </c>
      <c r="AU2282" s="5">
        <f>IF(T2282&gt;0,RANK(T2282,(N2282:P2282,Q2282:AE2282)),0)</f>
        <v>0</v>
      </c>
      <c r="AV2282" s="5">
        <f>IF(S2282&gt;0,RANK(S2282,(N2282:P2282,Q2282:AE2282)),0)</f>
        <v>0</v>
      </c>
      <c r="AW2282" s="2">
        <f t="shared" ref="AW2282:AW2295" si="932">IF($C2282=0,"-",Q2282/$C2282)</f>
        <v>0</v>
      </c>
      <c r="AX2282" s="2">
        <f t="shared" ref="AX2282:AX2295" si="933">IF($C2282=0,"-",R2282/$C2282)</f>
        <v>0</v>
      </c>
      <c r="AY2282" s="2">
        <f t="shared" ref="AY2282:AY2295" si="934">IF($C2282=0,"-",T2282/$C2282)</f>
        <v>0</v>
      </c>
      <c r="AZ2282" s="2">
        <f t="shared" ref="AZ2282:AZ2295" si="935">IF($C2282=0,"-",S2282/$C2282)</f>
        <v>0</v>
      </c>
      <c r="BB2282" t="s">
        <v>2793</v>
      </c>
      <c r="BC2282" t="s">
        <v>2284</v>
      </c>
      <c r="BD2282" s="1">
        <v>3</v>
      </c>
      <c r="BF2282" s="111">
        <v>40</v>
      </c>
      <c r="BG2282" s="113">
        <v>129</v>
      </c>
      <c r="BH2282" s="117">
        <f t="shared" si="926"/>
        <v>40129</v>
      </c>
      <c r="BJ2282" s="5" t="s">
        <v>3185</v>
      </c>
      <c r="BN2282" s="63"/>
    </row>
    <row r="2283" spans="1:66" hidden="1" outlineLevel="1">
      <c r="A2283" t="s">
        <v>2794</v>
      </c>
      <c r="B2283" t="s">
        <v>2284</v>
      </c>
      <c r="C2283" s="1">
        <f t="shared" si="927"/>
        <v>36701</v>
      </c>
      <c r="D2283" s="5">
        <f>IF(N2283&gt;0, RANK(N2283,(N2283:P2283,Q2283:AE2283)),0)</f>
        <v>2</v>
      </c>
      <c r="E2283" s="5">
        <f>IF(O2283&gt;0,RANK(O2283,(N2283:P2283,Q2283:AE2283)),0)</f>
        <v>1</v>
      </c>
      <c r="F2283" s="5">
        <f>IF(P2283&gt;0,RANK(P2283,(N2283:P2283,Q2283:AE2283)),0)</f>
        <v>0</v>
      </c>
      <c r="G2283" s="131">
        <f t="shared" si="915"/>
        <v>18405</v>
      </c>
      <c r="H2283" s="136">
        <f t="shared" si="916"/>
        <v>0.50148497316149421</v>
      </c>
      <c r="I2283" s="2"/>
      <c r="J2283" s="2">
        <f t="shared" si="928"/>
        <v>0.24925751341925287</v>
      </c>
      <c r="K2283" s="2">
        <f t="shared" si="929"/>
        <v>0.75074248658074716</v>
      </c>
      <c r="L2283" s="2">
        <f t="shared" si="930"/>
        <v>0</v>
      </c>
      <c r="M2283" s="2">
        <f t="shared" si="931"/>
        <v>0</v>
      </c>
      <c r="N2283" s="63">
        <v>9148</v>
      </c>
      <c r="O2283" s="63">
        <v>27553</v>
      </c>
      <c r="P2283" s="63"/>
      <c r="Q2283" s="63"/>
      <c r="R2283" s="63"/>
      <c r="S2283" s="63"/>
      <c r="T2283" s="63"/>
      <c r="U2283" s="63"/>
      <c r="V2283" s="63"/>
      <c r="W2283" s="63"/>
      <c r="X2283" s="63"/>
      <c r="Y2283" s="63"/>
      <c r="Z2283" s="63"/>
      <c r="AA2283" s="63"/>
      <c r="AB2283" s="63"/>
      <c r="AC2283" s="63"/>
      <c r="AD2283" s="63"/>
      <c r="AE2283" s="63"/>
      <c r="AF2283" s="63"/>
      <c r="AG2283" s="63"/>
      <c r="AH2283" s="63"/>
      <c r="AI2283" s="63"/>
      <c r="AJ2283" s="63"/>
      <c r="AK2283" s="63"/>
      <c r="AL2283" s="63"/>
      <c r="AM2283" s="63"/>
      <c r="AN2283" s="63"/>
      <c r="AO2283" s="63"/>
      <c r="AP2283" s="63"/>
      <c r="AQ2283" s="63"/>
      <c r="AS2283" s="5">
        <f>IF(Q2283&gt;0,RANK(Q2283,(N2283:P2283,Q2283:AE2283)),0)</f>
        <v>0</v>
      </c>
      <c r="AT2283" s="5">
        <f>IF(R2283&gt;0,RANK(R2283,(N2283:P2283,Q2283:AE2283)),0)</f>
        <v>0</v>
      </c>
      <c r="AU2283" s="5">
        <f>IF(T2283&gt;0,RANK(T2283,(N2283:P2283,Q2283:AE2283)),0)</f>
        <v>0</v>
      </c>
      <c r="AV2283" s="5">
        <f>IF(S2283&gt;0,RANK(S2283,(N2283:P2283,Q2283:AE2283)),0)</f>
        <v>0</v>
      </c>
      <c r="AW2283" s="2">
        <f t="shared" si="932"/>
        <v>0</v>
      </c>
      <c r="AX2283" s="2">
        <f t="shared" si="933"/>
        <v>0</v>
      </c>
      <c r="AY2283" s="2">
        <f t="shared" si="934"/>
        <v>0</v>
      </c>
      <c r="AZ2283" s="2">
        <f t="shared" si="935"/>
        <v>0</v>
      </c>
      <c r="BB2283" t="s">
        <v>2794</v>
      </c>
      <c r="BC2283" t="s">
        <v>2284</v>
      </c>
      <c r="BD2283" s="1"/>
      <c r="BF2283" s="111">
        <v>40</v>
      </c>
      <c r="BG2283" s="113">
        <v>131</v>
      </c>
      <c r="BH2283" s="117">
        <f t="shared" si="926"/>
        <v>40131</v>
      </c>
      <c r="BJ2283" s="5" t="s">
        <v>3185</v>
      </c>
      <c r="BN2283" s="63"/>
    </row>
    <row r="2284" spans="1:66" hidden="1" outlineLevel="1">
      <c r="A2284" t="s">
        <v>858</v>
      </c>
      <c r="B2284" t="s">
        <v>2284</v>
      </c>
      <c r="C2284" s="1">
        <f t="shared" si="927"/>
        <v>7456</v>
      </c>
      <c r="D2284" s="5">
        <f>IF(N2284&gt;0, RANK(N2284,(N2284:P2284,Q2284:AE2284)),0)</f>
        <v>2</v>
      </c>
      <c r="E2284" s="5">
        <f>IF(O2284&gt;0,RANK(O2284,(N2284:P2284,Q2284:AE2284)),0)</f>
        <v>1</v>
      </c>
      <c r="F2284" s="5">
        <f>IF(P2284&gt;0,RANK(P2284,(N2284:P2284,Q2284:AE2284)),0)</f>
        <v>0</v>
      </c>
      <c r="G2284" s="131">
        <f t="shared" si="915"/>
        <v>2256</v>
      </c>
      <c r="H2284" s="136">
        <f t="shared" si="916"/>
        <v>0.30257510729613735</v>
      </c>
      <c r="I2284" s="2"/>
      <c r="J2284" s="2">
        <f t="shared" si="928"/>
        <v>0.34871244635193133</v>
      </c>
      <c r="K2284" s="2">
        <f t="shared" si="929"/>
        <v>0.65128755364806867</v>
      </c>
      <c r="L2284" s="2">
        <f t="shared" si="930"/>
        <v>0</v>
      </c>
      <c r="M2284" s="2">
        <f t="shared" si="931"/>
        <v>0</v>
      </c>
      <c r="N2284" s="63">
        <v>2600</v>
      </c>
      <c r="O2284" s="63">
        <v>4856</v>
      </c>
      <c r="P2284" s="63"/>
      <c r="Q2284" s="63"/>
      <c r="R2284" s="63"/>
      <c r="S2284" s="63"/>
      <c r="T2284" s="63"/>
      <c r="U2284" s="63"/>
      <c r="V2284" s="63"/>
      <c r="W2284" s="63"/>
      <c r="X2284" s="63"/>
      <c r="Y2284" s="63"/>
      <c r="Z2284" s="63"/>
      <c r="AA2284" s="63"/>
      <c r="AB2284" s="63"/>
      <c r="AC2284" s="63"/>
      <c r="AD2284" s="63"/>
      <c r="AE2284" s="63"/>
      <c r="AF2284" s="63"/>
      <c r="AG2284" s="63"/>
      <c r="AH2284" s="63"/>
      <c r="AI2284" s="63"/>
      <c r="AJ2284" s="63"/>
      <c r="AK2284" s="63"/>
      <c r="AL2284" s="63"/>
      <c r="AM2284" s="63"/>
      <c r="AN2284" s="63"/>
      <c r="AO2284" s="63"/>
      <c r="AP2284" s="63"/>
      <c r="AQ2284" s="63"/>
      <c r="AS2284" s="5">
        <f>IF(Q2284&gt;0,RANK(Q2284,(N2284:P2284,Q2284:AE2284)),0)</f>
        <v>0</v>
      </c>
      <c r="AT2284" s="5">
        <f>IF(R2284&gt;0,RANK(R2284,(N2284:P2284,Q2284:AE2284)),0)</f>
        <v>0</v>
      </c>
      <c r="AU2284" s="5">
        <f>IF(T2284&gt;0,RANK(T2284,(N2284:P2284,Q2284:AE2284)),0)</f>
        <v>0</v>
      </c>
      <c r="AV2284" s="5">
        <f>IF(S2284&gt;0,RANK(S2284,(N2284:P2284,Q2284:AE2284)),0)</f>
        <v>0</v>
      </c>
      <c r="AW2284" s="2">
        <f t="shared" si="932"/>
        <v>0</v>
      </c>
      <c r="AX2284" s="2">
        <f t="shared" si="933"/>
        <v>0</v>
      </c>
      <c r="AY2284" s="2">
        <f t="shared" si="934"/>
        <v>0</v>
      </c>
      <c r="AZ2284" s="2">
        <f t="shared" si="935"/>
        <v>0</v>
      </c>
      <c r="BB2284" t="s">
        <v>858</v>
      </c>
      <c r="BC2284" t="s">
        <v>2284</v>
      </c>
      <c r="BD2284" s="1">
        <v>5</v>
      </c>
      <c r="BF2284" s="111">
        <v>40</v>
      </c>
      <c r="BG2284" s="113">
        <v>133</v>
      </c>
      <c r="BH2284" s="117">
        <f t="shared" si="926"/>
        <v>40133</v>
      </c>
      <c r="BJ2284" s="5" t="s">
        <v>3185</v>
      </c>
      <c r="BN2284" s="63"/>
    </row>
    <row r="2285" spans="1:66" hidden="1" outlineLevel="1">
      <c r="A2285" t="s">
        <v>1054</v>
      </c>
      <c r="B2285" t="s">
        <v>2284</v>
      </c>
      <c r="C2285" s="1">
        <f t="shared" si="927"/>
        <v>13771</v>
      </c>
      <c r="D2285" s="5">
        <f>IF(N2285&gt;0, RANK(N2285,(N2285:P2285,Q2285:AE2285)),0)</f>
        <v>2</v>
      </c>
      <c r="E2285" s="5">
        <f>IF(O2285&gt;0,RANK(O2285,(N2285:P2285,Q2285:AE2285)),0)</f>
        <v>1</v>
      </c>
      <c r="F2285" s="5">
        <f>IF(P2285&gt;0,RANK(P2285,(N2285:P2285,Q2285:AE2285)),0)</f>
        <v>0</v>
      </c>
      <c r="G2285" s="131">
        <f t="shared" si="915"/>
        <v>5385</v>
      </c>
      <c r="H2285" s="136">
        <f t="shared" si="916"/>
        <v>0.39103914022220609</v>
      </c>
      <c r="I2285" s="2"/>
      <c r="J2285" s="2">
        <f t="shared" si="928"/>
        <v>0.30448042988889695</v>
      </c>
      <c r="K2285" s="2">
        <f t="shared" si="929"/>
        <v>0.69551957011110299</v>
      </c>
      <c r="L2285" s="2">
        <f t="shared" si="930"/>
        <v>0</v>
      </c>
      <c r="M2285" s="2">
        <f t="shared" si="931"/>
        <v>0</v>
      </c>
      <c r="N2285" s="63">
        <v>4193</v>
      </c>
      <c r="O2285" s="63">
        <v>9578</v>
      </c>
      <c r="P2285" s="63"/>
      <c r="Q2285" s="63"/>
      <c r="R2285" s="63"/>
      <c r="S2285" s="63"/>
      <c r="T2285" s="63"/>
      <c r="U2285" s="63"/>
      <c r="V2285" s="63"/>
      <c r="W2285" s="63"/>
      <c r="X2285" s="63"/>
      <c r="Y2285" s="63"/>
      <c r="Z2285" s="63"/>
      <c r="AA2285" s="63"/>
      <c r="AB2285" s="63"/>
      <c r="AC2285" s="63"/>
      <c r="AD2285" s="63"/>
      <c r="AE2285" s="63"/>
      <c r="AF2285" s="63"/>
      <c r="AG2285" s="63"/>
      <c r="AH2285" s="63"/>
      <c r="AI2285" s="63"/>
      <c r="AJ2285" s="63"/>
      <c r="AK2285" s="63"/>
      <c r="AL2285" s="63"/>
      <c r="AM2285" s="63"/>
      <c r="AN2285" s="63"/>
      <c r="AO2285" s="63"/>
      <c r="AP2285" s="63"/>
      <c r="AQ2285" s="63"/>
      <c r="AS2285" s="5">
        <f>IF(Q2285&gt;0,RANK(Q2285,(N2285:P2285,Q2285:AE2285)),0)</f>
        <v>0</v>
      </c>
      <c r="AT2285" s="5">
        <f>IF(R2285&gt;0,RANK(R2285,(N2285:P2285,Q2285:AE2285)),0)</f>
        <v>0</v>
      </c>
      <c r="AU2285" s="5">
        <f>IF(T2285&gt;0,RANK(T2285,(N2285:P2285,Q2285:AE2285)),0)</f>
        <v>0</v>
      </c>
      <c r="AV2285" s="5">
        <f>IF(S2285&gt;0,RANK(S2285,(N2285:P2285,Q2285:AE2285)),0)</f>
        <v>0</v>
      </c>
      <c r="AW2285" s="2">
        <f t="shared" si="932"/>
        <v>0</v>
      </c>
      <c r="AX2285" s="2">
        <f t="shared" si="933"/>
        <v>0</v>
      </c>
      <c r="AY2285" s="2">
        <f t="shared" si="934"/>
        <v>0</v>
      </c>
      <c r="AZ2285" s="2">
        <f t="shared" si="935"/>
        <v>0</v>
      </c>
      <c r="BB2285" t="s">
        <v>1054</v>
      </c>
      <c r="BC2285" t="s">
        <v>2284</v>
      </c>
      <c r="BD2285" s="1">
        <v>2</v>
      </c>
      <c r="BF2285" s="111">
        <v>40</v>
      </c>
      <c r="BG2285" s="113">
        <v>135</v>
      </c>
      <c r="BH2285" s="117">
        <f t="shared" si="926"/>
        <v>40135</v>
      </c>
      <c r="BJ2285" s="5" t="s">
        <v>3185</v>
      </c>
      <c r="BN2285" s="63"/>
    </row>
    <row r="2286" spans="1:66" hidden="1" outlineLevel="1">
      <c r="A2286" t="s">
        <v>88</v>
      </c>
      <c r="B2286" t="s">
        <v>2284</v>
      </c>
      <c r="C2286" s="1">
        <f t="shared" si="927"/>
        <v>16847</v>
      </c>
      <c r="D2286" s="5">
        <f>IF(N2286&gt;0, RANK(N2286,(N2286:P2286,Q2286:AE2286)),0)</f>
        <v>2</v>
      </c>
      <c r="E2286" s="5">
        <f>IF(O2286&gt;0,RANK(O2286,(N2286:P2286,Q2286:AE2286)),0)</f>
        <v>1</v>
      </c>
      <c r="F2286" s="5">
        <f>IF(P2286&gt;0,RANK(P2286,(N2286:P2286,Q2286:AE2286)),0)</f>
        <v>0</v>
      </c>
      <c r="G2286" s="131">
        <f t="shared" si="915"/>
        <v>8969</v>
      </c>
      <c r="H2286" s="136">
        <f t="shared" si="916"/>
        <v>0.53237965216358996</v>
      </c>
      <c r="I2286" s="2"/>
      <c r="J2286" s="2">
        <f t="shared" si="928"/>
        <v>0.23381017391820502</v>
      </c>
      <c r="K2286" s="2">
        <f t="shared" si="929"/>
        <v>0.76618982608179498</v>
      </c>
      <c r="L2286" s="2">
        <f t="shared" si="930"/>
        <v>0</v>
      </c>
      <c r="M2286" s="2">
        <f t="shared" si="931"/>
        <v>0</v>
      </c>
      <c r="N2286" s="63">
        <v>3939</v>
      </c>
      <c r="O2286" s="63">
        <v>12908</v>
      </c>
      <c r="P2286" s="63"/>
      <c r="Q2286" s="63"/>
      <c r="R2286" s="63"/>
      <c r="S2286" s="63"/>
      <c r="T2286" s="63"/>
      <c r="U2286" s="63"/>
      <c r="V2286" s="63"/>
      <c r="W2286" s="63"/>
      <c r="X2286" s="63"/>
      <c r="Y2286" s="63"/>
      <c r="Z2286" s="63"/>
      <c r="AA2286" s="63"/>
      <c r="AB2286" s="63"/>
      <c r="AC2286" s="63"/>
      <c r="AD2286" s="63"/>
      <c r="AE2286" s="63"/>
      <c r="AF2286" s="63"/>
      <c r="AG2286" s="63"/>
      <c r="AH2286" s="63"/>
      <c r="AI2286" s="63"/>
      <c r="AJ2286" s="63"/>
      <c r="AK2286" s="63"/>
      <c r="AL2286" s="63"/>
      <c r="AM2286" s="63"/>
      <c r="AN2286" s="63"/>
      <c r="AO2286" s="63"/>
      <c r="AP2286" s="63"/>
      <c r="AQ2286" s="63"/>
      <c r="AS2286" s="5">
        <f>IF(Q2286&gt;0,RANK(Q2286,(N2286:P2286,Q2286:AE2286)),0)</f>
        <v>0</v>
      </c>
      <c r="AT2286" s="5">
        <f>IF(R2286&gt;0,RANK(R2286,(N2286:P2286,Q2286:AE2286)),0)</f>
        <v>0</v>
      </c>
      <c r="AU2286" s="5">
        <f>IF(T2286&gt;0,RANK(T2286,(N2286:P2286,Q2286:AE2286)),0)</f>
        <v>0</v>
      </c>
      <c r="AV2286" s="5">
        <f>IF(S2286&gt;0,RANK(S2286,(N2286:P2286,Q2286:AE2286)),0)</f>
        <v>0</v>
      </c>
      <c r="AW2286" s="2">
        <f t="shared" si="932"/>
        <v>0</v>
      </c>
      <c r="AX2286" s="2">
        <f t="shared" si="933"/>
        <v>0</v>
      </c>
      <c r="AY2286" s="2">
        <f t="shared" si="934"/>
        <v>0</v>
      </c>
      <c r="AZ2286" s="2">
        <f t="shared" si="935"/>
        <v>0</v>
      </c>
      <c r="BB2286" t="s">
        <v>88</v>
      </c>
      <c r="BC2286" t="s">
        <v>2284</v>
      </c>
      <c r="BD2286" s="1">
        <v>4</v>
      </c>
      <c r="BF2286" s="111">
        <v>40</v>
      </c>
      <c r="BG2286" s="113">
        <v>137</v>
      </c>
      <c r="BH2286" s="117">
        <f t="shared" si="926"/>
        <v>40137</v>
      </c>
      <c r="BJ2286" s="5" t="s">
        <v>3185</v>
      </c>
      <c r="BN2286" s="63"/>
    </row>
    <row r="2287" spans="1:66" hidden="1" outlineLevel="1">
      <c r="A2287" t="s">
        <v>495</v>
      </c>
      <c r="B2287" t="s">
        <v>2284</v>
      </c>
      <c r="C2287" s="1">
        <f t="shared" si="927"/>
        <v>5792</v>
      </c>
      <c r="D2287" s="5">
        <f>IF(N2287&gt;0, RANK(N2287,(N2287:P2287,Q2287:AE2287)),0)</f>
        <v>2</v>
      </c>
      <c r="E2287" s="5">
        <f>IF(O2287&gt;0,RANK(O2287,(N2287:P2287,Q2287:AE2287)),0)</f>
        <v>1</v>
      </c>
      <c r="F2287" s="5">
        <f>IF(P2287&gt;0,RANK(P2287,(N2287:P2287,Q2287:AE2287)),0)</f>
        <v>0</v>
      </c>
      <c r="G2287" s="131">
        <f t="shared" si="915"/>
        <v>4068</v>
      </c>
      <c r="H2287" s="136">
        <f t="shared" si="916"/>
        <v>0.70234806629834257</v>
      </c>
      <c r="I2287" s="2"/>
      <c r="J2287" s="2">
        <f t="shared" si="928"/>
        <v>0.14882596685082872</v>
      </c>
      <c r="K2287" s="2">
        <f t="shared" si="929"/>
        <v>0.85117403314917128</v>
      </c>
      <c r="L2287" s="2">
        <f t="shared" si="930"/>
        <v>0</v>
      </c>
      <c r="M2287" s="2">
        <f t="shared" si="931"/>
        <v>0</v>
      </c>
      <c r="N2287" s="63">
        <v>862</v>
      </c>
      <c r="O2287" s="63">
        <v>4930</v>
      </c>
      <c r="P2287" s="63"/>
      <c r="Q2287" s="63"/>
      <c r="R2287" s="63"/>
      <c r="S2287" s="63"/>
      <c r="T2287" s="63"/>
      <c r="U2287" s="63"/>
      <c r="V2287" s="63"/>
      <c r="W2287" s="63"/>
      <c r="X2287" s="63"/>
      <c r="Y2287" s="63"/>
      <c r="Z2287" s="63"/>
      <c r="AA2287" s="63"/>
      <c r="AB2287" s="63"/>
      <c r="AC2287" s="63"/>
      <c r="AD2287" s="63"/>
      <c r="AE2287" s="63"/>
      <c r="AF2287" s="63"/>
      <c r="AG2287" s="63"/>
      <c r="AH2287" s="63"/>
      <c r="AI2287" s="63"/>
      <c r="AJ2287" s="63"/>
      <c r="AK2287" s="63"/>
      <c r="AL2287" s="63"/>
      <c r="AM2287" s="63"/>
      <c r="AN2287" s="63"/>
      <c r="AO2287" s="63"/>
      <c r="AP2287" s="63"/>
      <c r="AQ2287" s="63"/>
      <c r="AS2287" s="5">
        <f>IF(Q2287&gt;0,RANK(Q2287,(N2287:P2287,Q2287:AE2287)),0)</f>
        <v>0</v>
      </c>
      <c r="AT2287" s="5">
        <f>IF(R2287&gt;0,RANK(R2287,(N2287:P2287,Q2287:AE2287)),0)</f>
        <v>0</v>
      </c>
      <c r="AU2287" s="5">
        <f>IF(T2287&gt;0,RANK(T2287,(N2287:P2287,Q2287:AE2287)),0)</f>
        <v>0</v>
      </c>
      <c r="AV2287" s="5">
        <f>IF(S2287&gt;0,RANK(S2287,(N2287:P2287,Q2287:AE2287)),0)</f>
        <v>0</v>
      </c>
      <c r="AW2287" s="2">
        <f t="shared" si="932"/>
        <v>0</v>
      </c>
      <c r="AX2287" s="2">
        <f t="shared" si="933"/>
        <v>0</v>
      </c>
      <c r="AY2287" s="2">
        <f t="shared" si="934"/>
        <v>0</v>
      </c>
      <c r="AZ2287" s="2">
        <f t="shared" si="935"/>
        <v>0</v>
      </c>
      <c r="BB2287" t="s">
        <v>495</v>
      </c>
      <c r="BC2287" t="s">
        <v>2284</v>
      </c>
      <c r="BD2287" s="1">
        <v>3</v>
      </c>
      <c r="BF2287" s="111">
        <v>40</v>
      </c>
      <c r="BG2287" s="113">
        <v>139</v>
      </c>
      <c r="BH2287" s="117">
        <f t="shared" si="926"/>
        <v>40139</v>
      </c>
      <c r="BJ2287" s="5" t="s">
        <v>3185</v>
      </c>
      <c r="BN2287" s="63"/>
    </row>
    <row r="2288" spans="1:66" hidden="1" outlineLevel="1">
      <c r="A2288" t="s">
        <v>2172</v>
      </c>
      <c r="B2288" t="s">
        <v>2284</v>
      </c>
      <c r="C2288" s="1">
        <f t="shared" si="927"/>
        <v>2721</v>
      </c>
      <c r="D2288" s="5">
        <f>IF(N2288&gt;0, RANK(N2288,(N2288:P2288,Q2288:AE2288)),0)</f>
        <v>2</v>
      </c>
      <c r="E2288" s="5">
        <f>IF(O2288&gt;0,RANK(O2288,(N2288:P2288,Q2288:AE2288)),0)</f>
        <v>1</v>
      </c>
      <c r="F2288" s="5">
        <f>IF(P2288&gt;0,RANK(P2288,(N2288:P2288,Q2288:AE2288)),0)</f>
        <v>0</v>
      </c>
      <c r="G2288" s="131">
        <f t="shared" si="915"/>
        <v>909</v>
      </c>
      <c r="H2288" s="136">
        <f t="shared" si="916"/>
        <v>0.33406835722160971</v>
      </c>
      <c r="I2288" s="2"/>
      <c r="J2288" s="2">
        <f t="shared" si="928"/>
        <v>0.33296582138919517</v>
      </c>
      <c r="K2288" s="2">
        <f t="shared" si="929"/>
        <v>0.66703417861080483</v>
      </c>
      <c r="L2288" s="2">
        <f t="shared" si="930"/>
        <v>0</v>
      </c>
      <c r="M2288" s="2">
        <f t="shared" si="931"/>
        <v>0</v>
      </c>
      <c r="N2288" s="63">
        <v>906</v>
      </c>
      <c r="O2288" s="63">
        <v>1815</v>
      </c>
      <c r="P2288" s="63"/>
      <c r="Q2288" s="63"/>
      <c r="R2288" s="63"/>
      <c r="S2288" s="63"/>
      <c r="T2288" s="63"/>
      <c r="U2288" s="63"/>
      <c r="V2288" s="63"/>
      <c r="W2288" s="63"/>
      <c r="X2288" s="63"/>
      <c r="Y2288" s="63"/>
      <c r="Z2288" s="63"/>
      <c r="AA2288" s="63"/>
      <c r="AB2288" s="63"/>
      <c r="AC2288" s="63"/>
      <c r="AD2288" s="63"/>
      <c r="AE2288" s="63"/>
      <c r="AF2288" s="63"/>
      <c r="AG2288" s="63"/>
      <c r="AH2288" s="63"/>
      <c r="AI2288" s="63"/>
      <c r="AJ2288" s="63"/>
      <c r="AK2288" s="63"/>
      <c r="AL2288" s="63"/>
      <c r="AM2288" s="63"/>
      <c r="AN2288" s="63"/>
      <c r="AO2288" s="63"/>
      <c r="AP2288" s="63"/>
      <c r="AQ2288" s="63"/>
      <c r="AS2288" s="5">
        <f>IF(Q2288&gt;0,RANK(Q2288,(N2288:P2288,Q2288:AE2288)),0)</f>
        <v>0</v>
      </c>
      <c r="AT2288" s="5">
        <f>IF(R2288&gt;0,RANK(R2288,(N2288:P2288,Q2288:AE2288)),0)</f>
        <v>0</v>
      </c>
      <c r="AU2288" s="5">
        <f>IF(T2288&gt;0,RANK(T2288,(N2288:P2288,Q2288:AE2288)),0)</f>
        <v>0</v>
      </c>
      <c r="AV2288" s="5">
        <f>IF(S2288&gt;0,RANK(S2288,(N2288:P2288,Q2288:AE2288)),0)</f>
        <v>0</v>
      </c>
      <c r="AW2288" s="2">
        <f t="shared" si="932"/>
        <v>0</v>
      </c>
      <c r="AX2288" s="2">
        <f t="shared" si="933"/>
        <v>0</v>
      </c>
      <c r="AY2288" s="2">
        <f t="shared" si="934"/>
        <v>0</v>
      </c>
      <c r="AZ2288" s="2">
        <f t="shared" si="935"/>
        <v>0</v>
      </c>
      <c r="BB2288" t="s">
        <v>2172</v>
      </c>
      <c r="BC2288" t="s">
        <v>2284</v>
      </c>
      <c r="BD2288" s="1">
        <v>4</v>
      </c>
      <c r="BF2288" s="111">
        <v>40</v>
      </c>
      <c r="BG2288" s="113">
        <v>141</v>
      </c>
      <c r="BH2288" s="117">
        <f t="shared" si="926"/>
        <v>40141</v>
      </c>
      <c r="BJ2288" s="5" t="s">
        <v>3185</v>
      </c>
      <c r="BN2288" s="63"/>
    </row>
    <row r="2289" spans="1:66" hidden="1" outlineLevel="1">
      <c r="A2289" t="s">
        <v>2606</v>
      </c>
      <c r="B2289" t="s">
        <v>2284</v>
      </c>
      <c r="C2289" s="1">
        <f t="shared" si="927"/>
        <v>227806</v>
      </c>
      <c r="D2289" s="5">
        <f>IF(N2289&gt;0, RANK(N2289,(N2289:P2289,Q2289:AE2289)),0)</f>
        <v>2</v>
      </c>
      <c r="E2289" s="5">
        <f>IF(O2289&gt;0,RANK(O2289,(N2289:P2289,Q2289:AE2289)),0)</f>
        <v>1</v>
      </c>
      <c r="F2289" s="5">
        <f>IF(P2289&gt;0,RANK(P2289,(N2289:P2289,Q2289:AE2289)),0)</f>
        <v>0</v>
      </c>
      <c r="G2289" s="131">
        <f t="shared" si="915"/>
        <v>62318</v>
      </c>
      <c r="H2289" s="136">
        <f t="shared" si="916"/>
        <v>0.27355732509240316</v>
      </c>
      <c r="I2289" s="2"/>
      <c r="J2289" s="2">
        <f t="shared" si="928"/>
        <v>0.36322133745379842</v>
      </c>
      <c r="K2289" s="2">
        <f t="shared" si="929"/>
        <v>0.63677866254620163</v>
      </c>
      <c r="L2289" s="2">
        <f t="shared" si="930"/>
        <v>0</v>
      </c>
      <c r="M2289" s="2">
        <f t="shared" si="931"/>
        <v>-1.1102230246251565E-16</v>
      </c>
      <c r="N2289" s="63">
        <v>82744</v>
      </c>
      <c r="O2289" s="63">
        <v>145062</v>
      </c>
      <c r="P2289" s="63"/>
      <c r="Q2289" s="63"/>
      <c r="R2289" s="63"/>
      <c r="S2289" s="63"/>
      <c r="T2289" s="63"/>
      <c r="U2289" s="63"/>
      <c r="V2289" s="63"/>
      <c r="W2289" s="63"/>
      <c r="X2289" s="63"/>
      <c r="Y2289" s="63"/>
      <c r="Z2289" s="63"/>
      <c r="AA2289" s="63"/>
      <c r="AB2289" s="63"/>
      <c r="AC2289" s="63"/>
      <c r="AD2289" s="63"/>
      <c r="AE2289" s="63"/>
      <c r="AF2289" s="63"/>
      <c r="AG2289" s="63"/>
      <c r="AH2289" s="63"/>
      <c r="AI2289" s="63"/>
      <c r="AJ2289" s="63"/>
      <c r="AK2289" s="63"/>
      <c r="AL2289" s="63"/>
      <c r="AM2289" s="63"/>
      <c r="AN2289" s="63"/>
      <c r="AO2289" s="63"/>
      <c r="AP2289" s="63"/>
      <c r="AQ2289" s="63"/>
      <c r="AS2289" s="5">
        <f>IF(Q2289&gt;0,RANK(Q2289,(N2289:P2289,Q2289:AE2289)),0)</f>
        <v>0</v>
      </c>
      <c r="AT2289" s="5">
        <f>IF(R2289&gt;0,RANK(R2289,(N2289:P2289,Q2289:AE2289)),0)</f>
        <v>0</v>
      </c>
      <c r="AU2289" s="5">
        <f>IF(T2289&gt;0,RANK(T2289,(N2289:P2289,Q2289:AE2289)),0)</f>
        <v>0</v>
      </c>
      <c r="AV2289" s="5">
        <f>IF(S2289&gt;0,RANK(S2289,(N2289:P2289,Q2289:AE2289)),0)</f>
        <v>0</v>
      </c>
      <c r="AW2289" s="2">
        <f t="shared" si="932"/>
        <v>0</v>
      </c>
      <c r="AX2289" s="2">
        <f t="shared" si="933"/>
        <v>0</v>
      </c>
      <c r="AY2289" s="2">
        <f t="shared" si="934"/>
        <v>0</v>
      </c>
      <c r="AZ2289" s="2">
        <f t="shared" si="935"/>
        <v>0</v>
      </c>
      <c r="BB2289" t="s">
        <v>2606</v>
      </c>
      <c r="BC2289" t="s">
        <v>2284</v>
      </c>
      <c r="BD2289" s="1">
        <v>1</v>
      </c>
      <c r="BF2289" s="111">
        <v>40</v>
      </c>
      <c r="BG2289" s="113">
        <v>143</v>
      </c>
      <c r="BH2289" s="117">
        <f t="shared" si="926"/>
        <v>40143</v>
      </c>
      <c r="BJ2289" s="5" t="s">
        <v>3185</v>
      </c>
      <c r="BN2289" s="63"/>
    </row>
    <row r="2290" spans="1:66" hidden="1" outlineLevel="1">
      <c r="A2290" t="s">
        <v>2607</v>
      </c>
      <c r="B2290" t="s">
        <v>2284</v>
      </c>
      <c r="C2290" s="1">
        <f t="shared" si="927"/>
        <v>28691</v>
      </c>
      <c r="D2290" s="5">
        <f>IF(N2290&gt;0, RANK(N2290,(N2290:P2290,Q2290:AE2290)),0)</f>
        <v>2</v>
      </c>
      <c r="E2290" s="5">
        <f>IF(O2290&gt;0,RANK(O2290,(N2290:P2290,Q2290:AE2290)),0)</f>
        <v>1</v>
      </c>
      <c r="F2290" s="5">
        <f>IF(P2290&gt;0,RANK(P2290,(N2290:P2290,Q2290:AE2290)),0)</f>
        <v>0</v>
      </c>
      <c r="G2290" s="131">
        <f t="shared" si="915"/>
        <v>13109</v>
      </c>
      <c r="H2290" s="136">
        <f t="shared" si="916"/>
        <v>0.45690286152451987</v>
      </c>
      <c r="I2290" s="2"/>
      <c r="J2290" s="2">
        <f t="shared" si="928"/>
        <v>0.27154856923774007</v>
      </c>
      <c r="K2290" s="2">
        <f t="shared" si="929"/>
        <v>0.72845143076225993</v>
      </c>
      <c r="L2290" s="2">
        <f t="shared" si="930"/>
        <v>0</v>
      </c>
      <c r="M2290" s="2">
        <f t="shared" si="931"/>
        <v>0</v>
      </c>
      <c r="N2290" s="63">
        <v>7791</v>
      </c>
      <c r="O2290" s="63">
        <v>20900</v>
      </c>
      <c r="P2290" s="63"/>
      <c r="Q2290" s="63"/>
      <c r="R2290" s="63"/>
      <c r="S2290" s="63"/>
      <c r="T2290" s="63"/>
      <c r="U2290" s="63"/>
      <c r="V2290" s="63"/>
      <c r="W2290" s="63"/>
      <c r="X2290" s="63"/>
      <c r="Y2290" s="63"/>
      <c r="Z2290" s="63"/>
      <c r="AA2290" s="63"/>
      <c r="AB2290" s="63"/>
      <c r="AC2290" s="63"/>
      <c r="AD2290" s="63"/>
      <c r="AE2290" s="63"/>
      <c r="AF2290" s="63"/>
      <c r="AG2290" s="63"/>
      <c r="AH2290" s="63"/>
      <c r="AI2290" s="63"/>
      <c r="AJ2290" s="63"/>
      <c r="AK2290" s="63"/>
      <c r="AL2290" s="63"/>
      <c r="AM2290" s="63"/>
      <c r="AN2290" s="63"/>
      <c r="AO2290" s="63"/>
      <c r="AP2290" s="63"/>
      <c r="AQ2290" s="63"/>
      <c r="AS2290" s="5">
        <f>IF(Q2290&gt;0,RANK(Q2290,(N2290:P2290,Q2290:AE2290)),0)</f>
        <v>0</v>
      </c>
      <c r="AT2290" s="5">
        <f>IF(R2290&gt;0,RANK(R2290,(N2290:P2290,Q2290:AE2290)),0)</f>
        <v>0</v>
      </c>
      <c r="AU2290" s="5">
        <f>IF(T2290&gt;0,RANK(T2290,(N2290:P2290,Q2290:AE2290)),0)</f>
        <v>0</v>
      </c>
      <c r="AV2290" s="5">
        <f>IF(S2290&gt;0,RANK(S2290,(N2290:P2290,Q2290:AE2290)),0)</f>
        <v>0</v>
      </c>
      <c r="AW2290" s="2">
        <f t="shared" si="932"/>
        <v>0</v>
      </c>
      <c r="AX2290" s="2">
        <f t="shared" si="933"/>
        <v>0</v>
      </c>
      <c r="AY2290" s="2">
        <f t="shared" si="934"/>
        <v>0</v>
      </c>
      <c r="AZ2290" s="2">
        <f t="shared" si="935"/>
        <v>0</v>
      </c>
      <c r="BB2290" t="s">
        <v>2607</v>
      </c>
      <c r="BC2290" t="s">
        <v>2284</v>
      </c>
      <c r="BD2290" s="1">
        <v>1</v>
      </c>
      <c r="BF2290" s="111">
        <v>40</v>
      </c>
      <c r="BG2290" s="113">
        <v>145</v>
      </c>
      <c r="BH2290" s="117">
        <f t="shared" si="926"/>
        <v>40145</v>
      </c>
      <c r="BJ2290" s="5" t="s">
        <v>3185</v>
      </c>
      <c r="BN2290" s="63"/>
    </row>
    <row r="2291" spans="1:66" hidden="1" outlineLevel="1">
      <c r="A2291" t="s">
        <v>699</v>
      </c>
      <c r="B2291" t="s">
        <v>2284</v>
      </c>
      <c r="C2291" s="1">
        <f t="shared" si="927"/>
        <v>21200</v>
      </c>
      <c r="D2291" s="5">
        <f>IF(N2291&gt;0, RANK(N2291,(N2291:P2291,Q2291:AE2291)),0)</f>
        <v>2</v>
      </c>
      <c r="E2291" s="5">
        <f>IF(O2291&gt;0,RANK(O2291,(N2291:P2291,Q2291:AE2291)),0)</f>
        <v>1</v>
      </c>
      <c r="F2291" s="5">
        <f>IF(P2291&gt;0,RANK(P2291,(N2291:P2291,Q2291:AE2291)),0)</f>
        <v>0</v>
      </c>
      <c r="G2291" s="131">
        <f t="shared" si="915"/>
        <v>10136</v>
      </c>
      <c r="H2291" s="136">
        <f t="shared" si="916"/>
        <v>0.47811320754716979</v>
      </c>
      <c r="I2291" s="2"/>
      <c r="J2291" s="2">
        <f t="shared" si="928"/>
        <v>0.2609433962264151</v>
      </c>
      <c r="K2291" s="2">
        <f t="shared" si="929"/>
        <v>0.73905660377358495</v>
      </c>
      <c r="L2291" s="2">
        <f t="shared" si="930"/>
        <v>0</v>
      </c>
      <c r="M2291" s="2">
        <f t="shared" si="931"/>
        <v>-1.1102230246251565E-16</v>
      </c>
      <c r="N2291" s="63">
        <v>5532</v>
      </c>
      <c r="O2291" s="63">
        <v>15668</v>
      </c>
      <c r="P2291" s="63"/>
      <c r="Q2291" s="63"/>
      <c r="R2291" s="63"/>
      <c r="S2291" s="63"/>
      <c r="T2291" s="63"/>
      <c r="U2291" s="63"/>
      <c r="V2291" s="63"/>
      <c r="W2291" s="63"/>
      <c r="X2291" s="63"/>
      <c r="Y2291" s="63"/>
      <c r="Z2291" s="63"/>
      <c r="AA2291" s="63"/>
      <c r="AB2291" s="63"/>
      <c r="AC2291" s="63"/>
      <c r="AD2291" s="63"/>
      <c r="AE2291" s="63"/>
      <c r="AF2291" s="63"/>
      <c r="AG2291" s="63"/>
      <c r="AH2291" s="63"/>
      <c r="AI2291" s="63"/>
      <c r="AJ2291" s="63"/>
      <c r="AK2291" s="63"/>
      <c r="AL2291" s="63"/>
      <c r="AM2291" s="63"/>
      <c r="AN2291" s="63"/>
      <c r="AO2291" s="63"/>
      <c r="AP2291" s="63"/>
      <c r="AQ2291" s="63"/>
      <c r="AS2291" s="5">
        <f>IF(Q2291&gt;0,RANK(Q2291,(N2291:P2291,Q2291:AE2291)),0)</f>
        <v>0</v>
      </c>
      <c r="AT2291" s="5">
        <f>IF(R2291&gt;0,RANK(R2291,(N2291:P2291,Q2291:AE2291)),0)</f>
        <v>0</v>
      </c>
      <c r="AU2291" s="5">
        <f>IF(T2291&gt;0,RANK(T2291,(N2291:P2291,Q2291:AE2291)),0)</f>
        <v>0</v>
      </c>
      <c r="AV2291" s="5">
        <f>IF(S2291&gt;0,RANK(S2291,(N2291:P2291,Q2291:AE2291)),0)</f>
        <v>0</v>
      </c>
      <c r="AW2291" s="2">
        <f t="shared" si="932"/>
        <v>0</v>
      </c>
      <c r="AX2291" s="2">
        <f t="shared" si="933"/>
        <v>0</v>
      </c>
      <c r="AY2291" s="2">
        <f t="shared" si="934"/>
        <v>0</v>
      </c>
      <c r="AZ2291" s="2">
        <f t="shared" si="935"/>
        <v>0</v>
      </c>
      <c r="BB2291" t="s">
        <v>699</v>
      </c>
      <c r="BC2291" t="s">
        <v>2284</v>
      </c>
      <c r="BD2291" s="1">
        <v>1</v>
      </c>
      <c r="BF2291" s="111">
        <v>40</v>
      </c>
      <c r="BG2291" s="113">
        <v>147</v>
      </c>
      <c r="BH2291" s="117">
        <f t="shared" si="926"/>
        <v>40147</v>
      </c>
      <c r="BJ2291" s="5" t="s">
        <v>3185</v>
      </c>
      <c r="BN2291" s="63"/>
    </row>
    <row r="2292" spans="1:66" hidden="1" outlineLevel="1">
      <c r="A2292" t="s">
        <v>3068</v>
      </c>
      <c r="B2292" t="s">
        <v>2284</v>
      </c>
      <c r="C2292" s="1">
        <f t="shared" si="927"/>
        <v>4316</v>
      </c>
      <c r="D2292" s="5">
        <f>IF(N2292&gt;0, RANK(N2292,(N2292:P2292,Q2292:AE2292)),0)</f>
        <v>2</v>
      </c>
      <c r="E2292" s="5">
        <f>IF(O2292&gt;0,RANK(O2292,(N2292:P2292,Q2292:AE2292)),0)</f>
        <v>1</v>
      </c>
      <c r="F2292" s="5">
        <f>IF(P2292&gt;0,RANK(P2292,(N2292:P2292,Q2292:AE2292)),0)</f>
        <v>0</v>
      </c>
      <c r="G2292" s="131">
        <f t="shared" si="915"/>
        <v>2672</v>
      </c>
      <c r="H2292" s="136">
        <f t="shared" si="916"/>
        <v>0.61909175162187213</v>
      </c>
      <c r="I2292" s="2"/>
      <c r="J2292" s="2">
        <f t="shared" si="928"/>
        <v>0.19045412418906396</v>
      </c>
      <c r="K2292" s="2">
        <f t="shared" si="929"/>
        <v>0.80954587581093607</v>
      </c>
      <c r="L2292" s="2">
        <f t="shared" si="930"/>
        <v>0</v>
      </c>
      <c r="M2292" s="2">
        <f t="shared" si="931"/>
        <v>0</v>
      </c>
      <c r="N2292" s="63">
        <v>822</v>
      </c>
      <c r="O2292" s="63">
        <v>3494</v>
      </c>
      <c r="P2292" s="63"/>
      <c r="Q2292" s="63"/>
      <c r="R2292" s="63"/>
      <c r="S2292" s="63"/>
      <c r="T2292" s="63"/>
      <c r="U2292" s="63"/>
      <c r="V2292" s="63"/>
      <c r="W2292" s="63"/>
      <c r="X2292" s="63"/>
      <c r="Y2292" s="63"/>
      <c r="Z2292" s="63"/>
      <c r="AA2292" s="63"/>
      <c r="AB2292" s="63"/>
      <c r="AC2292" s="63"/>
      <c r="AD2292" s="63"/>
      <c r="AE2292" s="63"/>
      <c r="AF2292" s="63"/>
      <c r="AG2292" s="63"/>
      <c r="AH2292" s="63"/>
      <c r="AI2292" s="63"/>
      <c r="AJ2292" s="63"/>
      <c r="AK2292" s="63"/>
      <c r="AL2292" s="63"/>
      <c r="AM2292" s="63"/>
      <c r="AN2292" s="63"/>
      <c r="AO2292" s="63"/>
      <c r="AP2292" s="63"/>
      <c r="AQ2292" s="63"/>
      <c r="AS2292" s="5">
        <f>IF(Q2292&gt;0,RANK(Q2292,(N2292:P2292,Q2292:AE2292)),0)</f>
        <v>0</v>
      </c>
      <c r="AT2292" s="5">
        <f>IF(R2292&gt;0,RANK(R2292,(N2292:P2292,Q2292:AE2292)),0)</f>
        <v>0</v>
      </c>
      <c r="AU2292" s="5">
        <f>IF(T2292&gt;0,RANK(T2292,(N2292:P2292,Q2292:AE2292)),0)</f>
        <v>0</v>
      </c>
      <c r="AV2292" s="5">
        <f>IF(S2292&gt;0,RANK(S2292,(N2292:P2292,Q2292:AE2292)),0)</f>
        <v>0</v>
      </c>
      <c r="AW2292" s="2">
        <f t="shared" si="932"/>
        <v>0</v>
      </c>
      <c r="AX2292" s="2">
        <f t="shared" si="933"/>
        <v>0</v>
      </c>
      <c r="AY2292" s="2">
        <f t="shared" si="934"/>
        <v>0</v>
      </c>
      <c r="AZ2292" s="2">
        <f t="shared" si="935"/>
        <v>0</v>
      </c>
      <c r="BB2292" t="s">
        <v>3068</v>
      </c>
      <c r="BC2292" t="s">
        <v>2284</v>
      </c>
      <c r="BD2292" s="1">
        <v>3</v>
      </c>
      <c r="BF2292" s="111">
        <v>40</v>
      </c>
      <c r="BG2292" s="113">
        <v>149</v>
      </c>
      <c r="BH2292" s="117">
        <f t="shared" si="926"/>
        <v>40149</v>
      </c>
      <c r="BJ2292" s="5" t="s">
        <v>3185</v>
      </c>
      <c r="BN2292" s="63"/>
    </row>
    <row r="2293" spans="1:66" hidden="1" outlineLevel="1">
      <c r="A2293" t="s">
        <v>1063</v>
      </c>
      <c r="B2293" t="s">
        <v>2284</v>
      </c>
      <c r="C2293" s="1">
        <f t="shared" si="927"/>
        <v>3398</v>
      </c>
      <c r="D2293" s="5">
        <f>IF(N2293&gt;0, RANK(N2293,(N2293:P2293,Q2293:AE2293)),0)</f>
        <v>2</v>
      </c>
      <c r="E2293" s="5">
        <f>IF(O2293&gt;0,RANK(O2293,(N2293:P2293,Q2293:AE2293)),0)</f>
        <v>1</v>
      </c>
      <c r="F2293" s="5">
        <f>IF(P2293&gt;0,RANK(P2293,(N2293:P2293,Q2293:AE2293)),0)</f>
        <v>0</v>
      </c>
      <c r="G2293" s="131">
        <f t="shared" si="915"/>
        <v>2056</v>
      </c>
      <c r="H2293" s="136">
        <f t="shared" si="916"/>
        <v>0.60506180105944674</v>
      </c>
      <c r="I2293" s="2"/>
      <c r="J2293" s="2">
        <f t="shared" si="928"/>
        <v>0.19746909947027663</v>
      </c>
      <c r="K2293" s="2">
        <f t="shared" si="929"/>
        <v>0.80253090052972331</v>
      </c>
      <c r="L2293" s="2">
        <f t="shared" si="930"/>
        <v>0</v>
      </c>
      <c r="M2293" s="2">
        <f t="shared" si="931"/>
        <v>1.1102230246251565E-16</v>
      </c>
      <c r="N2293" s="63">
        <v>671</v>
      </c>
      <c r="O2293" s="63">
        <v>2727</v>
      </c>
      <c r="P2293" s="63"/>
      <c r="Q2293" s="63"/>
      <c r="R2293" s="63"/>
      <c r="S2293" s="63"/>
      <c r="T2293" s="63"/>
      <c r="U2293" s="63"/>
      <c r="V2293" s="63"/>
      <c r="W2293" s="63"/>
      <c r="X2293" s="63"/>
      <c r="Y2293" s="63"/>
      <c r="Z2293" s="63"/>
      <c r="AA2293" s="63"/>
      <c r="AB2293" s="63"/>
      <c r="AC2293" s="63"/>
      <c r="AD2293" s="63"/>
      <c r="AE2293" s="63"/>
      <c r="AF2293" s="63"/>
      <c r="AG2293" s="63"/>
      <c r="AH2293" s="63"/>
      <c r="AI2293" s="63"/>
      <c r="AJ2293" s="63"/>
      <c r="AK2293" s="63"/>
      <c r="AL2293" s="63"/>
      <c r="AM2293" s="63"/>
      <c r="AN2293" s="63"/>
      <c r="AO2293" s="63"/>
      <c r="AP2293" s="63"/>
      <c r="AQ2293" s="63"/>
      <c r="AS2293" s="5">
        <f>IF(Q2293&gt;0,RANK(Q2293,(N2293:P2293,Q2293:AE2293)),0)</f>
        <v>0</v>
      </c>
      <c r="AT2293" s="5">
        <f>IF(R2293&gt;0,RANK(R2293,(N2293:P2293,Q2293:AE2293)),0)</f>
        <v>0</v>
      </c>
      <c r="AU2293" s="5">
        <f>IF(T2293&gt;0,RANK(T2293,(N2293:P2293,Q2293:AE2293)),0)</f>
        <v>0</v>
      </c>
      <c r="AV2293" s="5">
        <f>IF(S2293&gt;0,RANK(S2293,(N2293:P2293,Q2293:AE2293)),0)</f>
        <v>0</v>
      </c>
      <c r="AW2293" s="2">
        <f t="shared" si="932"/>
        <v>0</v>
      </c>
      <c r="AX2293" s="2">
        <f t="shared" si="933"/>
        <v>0</v>
      </c>
      <c r="AY2293" s="2">
        <f t="shared" si="934"/>
        <v>0</v>
      </c>
      <c r="AZ2293" s="2">
        <f t="shared" si="935"/>
        <v>0</v>
      </c>
      <c r="BB2293" t="s">
        <v>1063</v>
      </c>
      <c r="BC2293" t="s">
        <v>2284</v>
      </c>
      <c r="BD2293" s="1">
        <v>3</v>
      </c>
      <c r="BF2293" s="111">
        <v>40</v>
      </c>
      <c r="BG2293" s="113">
        <v>151</v>
      </c>
      <c r="BH2293" s="117">
        <f t="shared" si="926"/>
        <v>40151</v>
      </c>
      <c r="BJ2293" s="5" t="s">
        <v>3185</v>
      </c>
      <c r="BN2293" s="63"/>
    </row>
    <row r="2294" spans="1:66" hidden="1" outlineLevel="1">
      <c r="A2294" t="s">
        <v>396</v>
      </c>
      <c r="B2294" t="s">
        <v>2284</v>
      </c>
      <c r="C2294" s="1">
        <f t="shared" si="927"/>
        <v>7078</v>
      </c>
      <c r="D2294" s="5">
        <f>IF(N2294&gt;0, RANK(N2294,(N2294:P2294,Q2294:AE2294)),0)</f>
        <v>2</v>
      </c>
      <c r="E2294" s="5">
        <f>IF(O2294&gt;0,RANK(O2294,(N2294:P2294,Q2294:AE2294)),0)</f>
        <v>1</v>
      </c>
      <c r="F2294" s="5">
        <f>IF(P2294&gt;0,RANK(P2294,(N2294:P2294,Q2294:AE2294)),0)</f>
        <v>0</v>
      </c>
      <c r="G2294" s="131">
        <f t="shared" si="915"/>
        <v>4812</v>
      </c>
      <c r="H2294" s="136">
        <f t="shared" si="916"/>
        <v>0.67985306583780725</v>
      </c>
      <c r="I2294" s="2"/>
      <c r="J2294" s="2">
        <f t="shared" si="928"/>
        <v>0.16007346708109635</v>
      </c>
      <c r="K2294" s="2">
        <f t="shared" si="929"/>
        <v>0.83992653291890362</v>
      </c>
      <c r="L2294" s="2">
        <f t="shared" si="930"/>
        <v>0</v>
      </c>
      <c r="M2294" s="2">
        <f t="shared" si="931"/>
        <v>0</v>
      </c>
      <c r="N2294" s="63">
        <v>1133</v>
      </c>
      <c r="O2294" s="63">
        <v>5945</v>
      </c>
      <c r="P2294" s="63"/>
      <c r="Q2294" s="63"/>
      <c r="R2294" s="63"/>
      <c r="S2294" s="63"/>
      <c r="T2294" s="63"/>
      <c r="U2294" s="63"/>
      <c r="V2294" s="63"/>
      <c r="W2294" s="63"/>
      <c r="X2294" s="63"/>
      <c r="Y2294" s="63"/>
      <c r="Z2294" s="63"/>
      <c r="AA2294" s="63"/>
      <c r="AB2294" s="63"/>
      <c r="AC2294" s="63"/>
      <c r="AD2294" s="63"/>
      <c r="AE2294" s="63"/>
      <c r="AF2294" s="63"/>
      <c r="AG2294" s="63"/>
      <c r="AH2294" s="63"/>
      <c r="AI2294" s="63"/>
      <c r="AJ2294" s="63"/>
      <c r="AK2294" s="63"/>
      <c r="AL2294" s="63"/>
      <c r="AM2294" s="63"/>
      <c r="AN2294" s="63"/>
      <c r="AO2294" s="63"/>
      <c r="AP2294" s="63"/>
      <c r="AQ2294" s="63"/>
      <c r="AS2294" s="5">
        <f>IF(Q2294&gt;0,RANK(Q2294,(N2294:P2294,Q2294:AE2294)),0)</f>
        <v>0</v>
      </c>
      <c r="AT2294" s="5">
        <f>IF(R2294&gt;0,RANK(R2294,(N2294:P2294,Q2294:AE2294)),0)</f>
        <v>0</v>
      </c>
      <c r="AU2294" s="5">
        <f>IF(T2294&gt;0,RANK(T2294,(N2294:P2294,Q2294:AE2294)),0)</f>
        <v>0</v>
      </c>
      <c r="AV2294" s="5">
        <f>IF(S2294&gt;0,RANK(S2294,(N2294:P2294,Q2294:AE2294)),0)</f>
        <v>0</v>
      </c>
      <c r="AW2294" s="2">
        <f t="shared" si="932"/>
        <v>0</v>
      </c>
      <c r="AX2294" s="2">
        <f t="shared" si="933"/>
        <v>0</v>
      </c>
      <c r="AY2294" s="2">
        <f t="shared" si="934"/>
        <v>0</v>
      </c>
      <c r="AZ2294" s="2">
        <f t="shared" si="935"/>
        <v>0</v>
      </c>
      <c r="BB2294" t="s">
        <v>396</v>
      </c>
      <c r="BC2294" t="s">
        <v>2284</v>
      </c>
      <c r="BD2294" s="1">
        <v>3</v>
      </c>
      <c r="BF2294" s="111">
        <v>40</v>
      </c>
      <c r="BG2294" s="113">
        <v>153</v>
      </c>
      <c r="BH2294" s="117">
        <f t="shared" si="926"/>
        <v>40153</v>
      </c>
      <c r="BJ2294" s="5" t="s">
        <v>3185</v>
      </c>
      <c r="BN2294" s="63"/>
    </row>
    <row r="2295" spans="1:66" collapsed="1">
      <c r="A2295" t="s">
        <v>1280</v>
      </c>
      <c r="B2295" t="s">
        <v>548</v>
      </c>
      <c r="C2295" s="1">
        <f t="shared" si="927"/>
        <v>1334872</v>
      </c>
      <c r="D2295" s="5">
        <f>IF(N2295&gt;0, RANK(N2295,(N2295:P2295,Q2295:AE2295)),0)</f>
        <v>2</v>
      </c>
      <c r="E2295" s="5">
        <f>IF(O2295&gt;0,RANK(O2295,(N2295:P2295,Q2295:AE2295)),0)</f>
        <v>1</v>
      </c>
      <c r="F2295" s="5">
        <f>IF(P2295&gt;0,RANK(P2295,(N2295:P2295,Q2295:AE2295)),0)</f>
        <v>0</v>
      </c>
      <c r="G2295" s="131">
        <f t="shared" si="915"/>
        <v>447778</v>
      </c>
      <c r="H2295" s="136">
        <f t="shared" si="916"/>
        <v>0.33544639486033118</v>
      </c>
      <c r="I2295" s="2"/>
      <c r="J2295" s="2">
        <f t="shared" si="928"/>
        <v>0.33227680256983438</v>
      </c>
      <c r="K2295" s="2">
        <f t="shared" si="929"/>
        <v>0.66772319743016562</v>
      </c>
      <c r="L2295" s="2">
        <f t="shared" si="930"/>
        <v>0</v>
      </c>
      <c r="M2295" s="2">
        <f t="shared" si="931"/>
        <v>0</v>
      </c>
      <c r="N2295" s="63">
        <f>SUM(N2218:N2294)</f>
        <v>443547</v>
      </c>
      <c r="O2295" s="63">
        <f>SUM(O2218:O2294)</f>
        <v>891325</v>
      </c>
      <c r="P2295" s="63">
        <f>SUM(P2218:P2294)</f>
        <v>0</v>
      </c>
      <c r="Q2295" s="63"/>
      <c r="R2295" s="63"/>
      <c r="S2295" s="63"/>
      <c r="T2295" s="63"/>
      <c r="U2295" s="63"/>
      <c r="V2295" s="63"/>
      <c r="W2295" s="63"/>
      <c r="X2295" s="63"/>
      <c r="Y2295" s="63"/>
      <c r="Z2295" s="63"/>
      <c r="AA2295" s="63"/>
      <c r="AB2295" s="63"/>
      <c r="AC2295" s="63"/>
      <c r="AD2295" s="63"/>
      <c r="AE2295" s="63"/>
      <c r="AF2295" s="63"/>
      <c r="AG2295" s="63"/>
      <c r="AH2295" s="63"/>
      <c r="AI2295" s="63"/>
      <c r="AJ2295" s="63"/>
      <c r="AK2295" s="63"/>
      <c r="AL2295" s="63"/>
      <c r="AM2295" s="63"/>
      <c r="AN2295" s="63"/>
      <c r="AO2295" s="63"/>
      <c r="AP2295" s="63"/>
      <c r="AQ2295" s="63"/>
      <c r="AS2295" s="5">
        <f>IF(Q2295&gt;0,RANK(Q2295,(N2295:P2295,Q2295:AE2295)),0)</f>
        <v>0</v>
      </c>
      <c r="AT2295" s="5">
        <f>IF(R2295&gt;0,RANK(R2295,(N2295:P2295,Q2295:AE2295)),0)</f>
        <v>0</v>
      </c>
      <c r="AU2295" s="5">
        <f>IF(T2295&gt;0,RANK(T2295,(N2295:P2295,Q2295:AE2295)),0)</f>
        <v>0</v>
      </c>
      <c r="AV2295" s="5">
        <f>IF(S2295&gt;0,RANK(S2295,(N2295:P2295,Q2295:AE2295)),0)</f>
        <v>0</v>
      </c>
      <c r="AW2295" s="2">
        <f t="shared" si="932"/>
        <v>0</v>
      </c>
      <c r="AX2295" s="2">
        <f t="shared" si="933"/>
        <v>0</v>
      </c>
      <c r="AY2295" s="2">
        <f t="shared" si="934"/>
        <v>0</v>
      </c>
      <c r="AZ2295" s="2">
        <f t="shared" si="935"/>
        <v>0</v>
      </c>
      <c r="BB2295" t="s">
        <v>1280</v>
      </c>
      <c r="BC2295" t="s">
        <v>548</v>
      </c>
      <c r="BF2295" s="111">
        <v>40</v>
      </c>
      <c r="BG2295" s="113"/>
      <c r="BH2295" s="111">
        <v>40</v>
      </c>
      <c r="BJ2295" s="5" t="s">
        <v>718</v>
      </c>
      <c r="BK2295" s="63">
        <f>SUM(BK2218:BK2294)</f>
        <v>0</v>
      </c>
      <c r="BL2295" s="63">
        <f>SUM(BL2218:BL2294)</f>
        <v>0</v>
      </c>
      <c r="BM2295" s="63">
        <f>SUM(BM2218:BM2294)</f>
        <v>0</v>
      </c>
      <c r="BN2295" s="63"/>
    </row>
    <row r="2296" spans="1:66">
      <c r="C2296" s="1"/>
      <c r="E2296" s="5"/>
      <c r="F2296" s="5"/>
      <c r="G2296" s="131"/>
      <c r="H2296" s="136"/>
      <c r="I2296" s="2"/>
      <c r="N2296" s="63"/>
      <c r="O2296" s="63"/>
      <c r="P2296" s="63"/>
      <c r="Q2296" s="63"/>
      <c r="R2296" s="63"/>
      <c r="S2296" s="63"/>
      <c r="T2296" s="63"/>
      <c r="U2296" s="63"/>
      <c r="V2296" s="63"/>
      <c r="W2296" s="63"/>
      <c r="X2296" s="63"/>
      <c r="Y2296" s="63"/>
      <c r="Z2296" s="63"/>
      <c r="AA2296" s="63"/>
      <c r="AB2296" s="63"/>
      <c r="AC2296" s="63"/>
      <c r="AD2296" s="63"/>
      <c r="AE2296" s="63"/>
      <c r="AF2296" s="63"/>
      <c r="AG2296" s="63"/>
      <c r="AH2296" s="63"/>
      <c r="AI2296" s="63"/>
      <c r="AJ2296" s="63"/>
      <c r="AK2296" s="63"/>
      <c r="AL2296" s="63"/>
      <c r="AM2296" s="63"/>
      <c r="AN2296" s="63"/>
      <c r="AO2296" s="63"/>
      <c r="AP2296" s="63"/>
      <c r="AQ2296" s="63"/>
      <c r="AS2296" s="5"/>
      <c r="AT2296" s="5"/>
      <c r="AU2296" s="5"/>
      <c r="AV2296" s="5"/>
      <c r="BF2296" s="111"/>
      <c r="BG2296" s="113"/>
      <c r="BH2296" s="117"/>
    </row>
    <row r="2297" spans="1:66" hidden="1" outlineLevel="1">
      <c r="A2297" t="s">
        <v>2529</v>
      </c>
      <c r="B2297" t="s">
        <v>2285</v>
      </c>
      <c r="C2297" s="1">
        <f t="shared" ref="C2297:C2333" si="936">SUM(N2297:AQ2297)</f>
        <v>8448</v>
      </c>
      <c r="D2297" s="5">
        <f>IF(N2297&gt;0, RANK(N2297,(N2297:P2297,Q2297:AE2297)),0)</f>
        <v>2</v>
      </c>
      <c r="E2297" s="5">
        <f>IF(O2297&gt;0,RANK(O2297,(N2297:P2297,Q2297:AE2297)),0)</f>
        <v>1</v>
      </c>
      <c r="F2297" s="5">
        <f>IF(P2297&gt;0,RANK(P2297,(N2297:P2297,Q2297:AE2297)),0)</f>
        <v>0</v>
      </c>
      <c r="G2297" s="131">
        <f t="shared" si="915"/>
        <v>3333</v>
      </c>
      <c r="H2297" s="136">
        <f t="shared" si="916"/>
        <v>0.39453125</v>
      </c>
      <c r="I2297" s="2"/>
      <c r="J2297" s="2">
        <f t="shared" ref="J2297:J2333" si="937">IF($C2297=0,"-",N2297/$C2297)</f>
        <v>0.28042140151515149</v>
      </c>
      <c r="K2297" s="2">
        <f t="shared" ref="K2297:K2333" si="938">IF($C2297=0,"-",O2297/$C2297)</f>
        <v>0.67495265151515149</v>
      </c>
      <c r="L2297" s="2">
        <f t="shared" ref="L2297:L2333" si="939">IF($C2297=0,"-",P2297/$C2297)</f>
        <v>0</v>
      </c>
      <c r="M2297" s="2">
        <f t="shared" ref="M2297:M2333" si="940">IF(C2297=0,"-",(1-J2297-K2297-L2297))</f>
        <v>4.4625946969697017E-2</v>
      </c>
      <c r="N2297" s="63">
        <v>2369</v>
      </c>
      <c r="O2297" s="63">
        <v>5702</v>
      </c>
      <c r="P2297" s="63"/>
      <c r="Q2297" s="63">
        <v>142</v>
      </c>
      <c r="R2297" s="63">
        <v>91</v>
      </c>
      <c r="S2297" s="63"/>
      <c r="T2297" s="63"/>
      <c r="U2297" s="63"/>
      <c r="V2297" s="63"/>
      <c r="W2297">
        <v>81</v>
      </c>
      <c r="X2297" s="63">
        <v>22</v>
      </c>
      <c r="Y2297" s="63"/>
      <c r="Z2297" s="63"/>
      <c r="AA2297" s="63"/>
      <c r="AB2297" s="63"/>
      <c r="AC2297" s="63"/>
      <c r="AD2297" s="63"/>
      <c r="AE2297" s="63"/>
      <c r="AF2297" s="63"/>
      <c r="AG2297" s="63"/>
      <c r="AH2297" s="63"/>
      <c r="AI2297" s="63"/>
      <c r="AJ2297" s="63"/>
      <c r="AK2297" s="63"/>
      <c r="AL2297" s="63"/>
      <c r="AM2297" s="63"/>
      <c r="AN2297" s="63"/>
      <c r="AO2297" s="63"/>
      <c r="AP2297" s="63"/>
      <c r="AQ2297" s="63">
        <v>41</v>
      </c>
      <c r="AS2297" s="5">
        <f>IF(Q2297&gt;0,RANK(Q2297,(N2297:P2297,Q2297:AE2297)),0)</f>
        <v>3</v>
      </c>
      <c r="AT2297" s="5">
        <f>IF(R2297&gt;0,RANK(R2297,(N2297:P2297,Q2297:AE2297)),0)</f>
        <v>4</v>
      </c>
      <c r="AU2297" s="5">
        <f>IF(T2297&gt;0,RANK(T2297,(N2297:P2297,Q2297:AE2297)),0)</f>
        <v>0</v>
      </c>
      <c r="AV2297" s="5">
        <f>IF(S2297&gt;0,RANK(S2297,(N2297:P2297,Q2297:AE2297)),0)</f>
        <v>0</v>
      </c>
      <c r="AW2297" s="2">
        <f t="shared" ref="AW2297:AW2333" si="941">IF($C2297=0,"-",Q2297/$C2297)</f>
        <v>1.680871212121212E-2</v>
      </c>
      <c r="AX2297" s="2">
        <f t="shared" ref="AX2297:AX2333" si="942">IF($C2297=0,"-",R2297/$C2297)</f>
        <v>1.0771780303030304E-2</v>
      </c>
      <c r="AY2297" s="2">
        <f t="shared" ref="AY2297:AY2333" si="943">IF($C2297=0,"-",T2297/$C2297)</f>
        <v>0</v>
      </c>
      <c r="AZ2297" s="2">
        <f t="shared" ref="AZ2297:AZ2333" si="944">IF($C2297=0,"-",S2297/$C2297)</f>
        <v>0</v>
      </c>
      <c r="BB2297" t="s">
        <v>2529</v>
      </c>
      <c r="BC2297" t="s">
        <v>2285</v>
      </c>
      <c r="BD2297">
        <v>2</v>
      </c>
      <c r="BF2297" s="111">
        <v>41</v>
      </c>
      <c r="BG2297" s="113">
        <v>1</v>
      </c>
      <c r="BH2297" s="117">
        <f t="shared" si="926"/>
        <v>41001</v>
      </c>
      <c r="BJ2297" s="5" t="s">
        <v>3185</v>
      </c>
      <c r="BN2297" s="63"/>
    </row>
    <row r="2298" spans="1:66" hidden="1" outlineLevel="1">
      <c r="A2298" t="s">
        <v>1106</v>
      </c>
      <c r="B2298" t="s">
        <v>2285</v>
      </c>
      <c r="C2298" s="1">
        <f t="shared" si="936"/>
        <v>44802</v>
      </c>
      <c r="D2298" s="5">
        <f>IF(N2298&gt;0, RANK(N2298,(N2298:P2298,Q2298:AE2298)),0)</f>
        <v>1</v>
      </c>
      <c r="E2298" s="5">
        <f>IF(O2298&gt;0,RANK(O2298,(N2298:P2298,Q2298:AE2298)),0)</f>
        <v>2</v>
      </c>
      <c r="F2298" s="5">
        <f>IF(P2298&gt;0,RANK(P2298,(N2298:P2298,Q2298:AE2298)),0)</f>
        <v>0</v>
      </c>
      <c r="G2298" s="131">
        <f t="shared" si="915"/>
        <v>12785</v>
      </c>
      <c r="H2298" s="136">
        <f t="shared" si="916"/>
        <v>0.28536672469979019</v>
      </c>
      <c r="I2298" s="2"/>
      <c r="J2298" s="2">
        <f t="shared" si="937"/>
        <v>0.6199723226641668</v>
      </c>
      <c r="K2298" s="2">
        <f t="shared" si="938"/>
        <v>0.33460559796437661</v>
      </c>
      <c r="L2298" s="2">
        <f t="shared" si="939"/>
        <v>0</v>
      </c>
      <c r="M2298" s="2">
        <f t="shared" si="940"/>
        <v>4.5422079371456592E-2</v>
      </c>
      <c r="N2298" s="63">
        <v>27776</v>
      </c>
      <c r="O2298" s="63">
        <v>14991</v>
      </c>
      <c r="P2298" s="63"/>
      <c r="Q2298" s="63">
        <v>736</v>
      </c>
      <c r="R2298" s="63">
        <v>775</v>
      </c>
      <c r="S2298" s="63"/>
      <c r="T2298" s="63"/>
      <c r="U2298" s="63"/>
      <c r="V2298" s="63"/>
      <c r="W2298">
        <v>342</v>
      </c>
      <c r="X2298" s="63">
        <v>104</v>
      </c>
      <c r="Y2298" s="63"/>
      <c r="Z2298" s="63"/>
      <c r="AA2298" s="63"/>
      <c r="AB2298" s="63"/>
      <c r="AC2298" s="63"/>
      <c r="AD2298" s="63"/>
      <c r="AE2298" s="63"/>
      <c r="AF2298" s="63"/>
      <c r="AG2298" s="63"/>
      <c r="AH2298" s="63"/>
      <c r="AI2298" s="63"/>
      <c r="AJ2298" s="63"/>
      <c r="AK2298" s="63"/>
      <c r="AL2298" s="63"/>
      <c r="AM2298" s="63"/>
      <c r="AN2298" s="63"/>
      <c r="AO2298" s="63"/>
      <c r="AP2298" s="63"/>
      <c r="AQ2298" s="63">
        <v>78</v>
      </c>
      <c r="AS2298" s="5">
        <f>IF(Q2298&gt;0,RANK(Q2298,(N2298:P2298,Q2298:AE2298)),0)</f>
        <v>4</v>
      </c>
      <c r="AT2298" s="5">
        <f>IF(R2298&gt;0,RANK(R2298,(N2298:P2298,Q2298:AE2298)),0)</f>
        <v>3</v>
      </c>
      <c r="AU2298" s="5">
        <f>IF(T2298&gt;0,RANK(T2298,(N2298:P2298,Q2298:AE2298)),0)</f>
        <v>0</v>
      </c>
      <c r="AV2298" s="5">
        <f>IF(S2298&gt;0,RANK(S2298,(N2298:P2298,Q2298:AE2298)),0)</f>
        <v>0</v>
      </c>
      <c r="AW2298" s="2">
        <f t="shared" si="941"/>
        <v>1.6427838042944513E-2</v>
      </c>
      <c r="AX2298" s="2">
        <f t="shared" si="942"/>
        <v>1.7298334895763583E-2</v>
      </c>
      <c r="AY2298" s="2">
        <f t="shared" si="943"/>
        <v>0</v>
      </c>
      <c r="AZ2298" s="2">
        <f t="shared" si="944"/>
        <v>0</v>
      </c>
      <c r="BB2298" t="s">
        <v>1106</v>
      </c>
      <c r="BC2298" t="s">
        <v>2285</v>
      </c>
      <c r="BF2298" s="111">
        <v>41</v>
      </c>
      <c r="BG2298" s="113">
        <v>3</v>
      </c>
      <c r="BH2298" s="117">
        <f t="shared" si="926"/>
        <v>41003</v>
      </c>
      <c r="BJ2298" s="5" t="s">
        <v>3185</v>
      </c>
      <c r="BN2298" s="63"/>
    </row>
    <row r="2299" spans="1:66" hidden="1" outlineLevel="1">
      <c r="A2299" t="s">
        <v>528</v>
      </c>
      <c r="B2299" t="s">
        <v>2285</v>
      </c>
      <c r="C2299" s="1">
        <f t="shared" si="936"/>
        <v>189332</v>
      </c>
      <c r="D2299" s="5">
        <f>IF(N2299&gt;0, RANK(N2299,(N2299:P2299,Q2299:AE2299)),0)</f>
        <v>1</v>
      </c>
      <c r="E2299" s="5">
        <f>IF(O2299&gt;0,RANK(O2299,(N2299:P2299,Q2299:AE2299)),0)</f>
        <v>2</v>
      </c>
      <c r="F2299" s="5">
        <f>IF(P2299&gt;0,RANK(P2299,(N2299:P2299,Q2299:AE2299)),0)</f>
        <v>0</v>
      </c>
      <c r="G2299" s="131">
        <f t="shared" si="915"/>
        <v>6901</v>
      </c>
      <c r="H2299" s="136">
        <f t="shared" si="916"/>
        <v>3.644920034648131E-2</v>
      </c>
      <c r="I2299" s="2"/>
      <c r="J2299" s="2">
        <f t="shared" si="937"/>
        <v>0.5043679885069613</v>
      </c>
      <c r="K2299" s="2">
        <f t="shared" si="938"/>
        <v>0.46791878816047999</v>
      </c>
      <c r="L2299" s="2">
        <f t="shared" si="939"/>
        <v>0</v>
      </c>
      <c r="M2299" s="2">
        <f t="shared" si="940"/>
        <v>2.7713223332558712E-2</v>
      </c>
      <c r="N2299" s="63">
        <v>95493</v>
      </c>
      <c r="O2299" s="63">
        <v>88592</v>
      </c>
      <c r="P2299" s="63"/>
      <c r="Q2299" s="63">
        <v>2129</v>
      </c>
      <c r="R2299" s="63">
        <v>1398</v>
      </c>
      <c r="S2299" s="63"/>
      <c r="T2299" s="63"/>
      <c r="U2299" s="63"/>
      <c r="V2299" s="63"/>
      <c r="W2299" s="1">
        <v>1158</v>
      </c>
      <c r="X2299" s="63">
        <v>192</v>
      </c>
      <c r="Y2299" s="63"/>
      <c r="Z2299" s="63"/>
      <c r="AA2299" s="63"/>
      <c r="AB2299" s="63"/>
      <c r="AC2299" s="63"/>
      <c r="AD2299" s="63"/>
      <c r="AE2299" s="63"/>
      <c r="AF2299" s="63"/>
      <c r="AG2299" s="63"/>
      <c r="AH2299" s="63"/>
      <c r="AI2299" s="63"/>
      <c r="AJ2299" s="63"/>
      <c r="AK2299" s="63"/>
      <c r="AL2299" s="63"/>
      <c r="AM2299" s="63"/>
      <c r="AN2299" s="63"/>
      <c r="AO2299" s="63"/>
      <c r="AP2299" s="63"/>
      <c r="AQ2299" s="63">
        <v>370</v>
      </c>
      <c r="AS2299" s="5">
        <f>IF(Q2299&gt;0,RANK(Q2299,(N2299:P2299,Q2299:AE2299)),0)</f>
        <v>3</v>
      </c>
      <c r="AT2299" s="5">
        <f>IF(R2299&gt;0,RANK(R2299,(N2299:P2299,Q2299:AE2299)),0)</f>
        <v>4</v>
      </c>
      <c r="AU2299" s="5">
        <f>IF(T2299&gt;0,RANK(T2299,(N2299:P2299,Q2299:AE2299)),0)</f>
        <v>0</v>
      </c>
      <c r="AV2299" s="5">
        <f>IF(S2299&gt;0,RANK(S2299,(N2299:P2299,Q2299:AE2299)),0)</f>
        <v>0</v>
      </c>
      <c r="AW2299" s="2">
        <f t="shared" si="941"/>
        <v>1.1244797498573933E-2</v>
      </c>
      <c r="AX2299" s="2">
        <f t="shared" si="942"/>
        <v>7.3838548158789855E-3</v>
      </c>
      <c r="AY2299" s="2">
        <f t="shared" si="943"/>
        <v>0</v>
      </c>
      <c r="AZ2299" s="2">
        <f t="shared" si="944"/>
        <v>0</v>
      </c>
      <c r="BB2299" t="s">
        <v>528</v>
      </c>
      <c r="BC2299" t="s">
        <v>2285</v>
      </c>
      <c r="BF2299" s="111">
        <v>41</v>
      </c>
      <c r="BG2299" s="113">
        <v>5</v>
      </c>
      <c r="BH2299" s="117">
        <f t="shared" si="926"/>
        <v>41005</v>
      </c>
      <c r="BJ2299" s="5" t="s">
        <v>3185</v>
      </c>
      <c r="BN2299" s="63"/>
    </row>
    <row r="2300" spans="1:66" hidden="1" outlineLevel="1">
      <c r="A2300" t="s">
        <v>701</v>
      </c>
      <c r="B2300" t="s">
        <v>2285</v>
      </c>
      <c r="C2300" s="1">
        <f t="shared" si="936"/>
        <v>17818</v>
      </c>
      <c r="D2300" s="5">
        <f>IF(N2300&gt;0, RANK(N2300,(N2300:P2300,Q2300:AE2300)),0)</f>
        <v>1</v>
      </c>
      <c r="E2300" s="5">
        <f>IF(O2300&gt;0,RANK(O2300,(N2300:P2300,Q2300:AE2300)),0)</f>
        <v>2</v>
      </c>
      <c r="F2300" s="5">
        <f>IF(P2300&gt;0,RANK(P2300,(N2300:P2300,Q2300:AE2300)),0)</f>
        <v>0</v>
      </c>
      <c r="G2300" s="131">
        <f t="shared" si="915"/>
        <v>2612</v>
      </c>
      <c r="H2300" s="136">
        <f t="shared" si="916"/>
        <v>0.14659333258502638</v>
      </c>
      <c r="I2300" s="2"/>
      <c r="J2300" s="2">
        <f t="shared" si="937"/>
        <v>0.55342911662363903</v>
      </c>
      <c r="K2300" s="2">
        <f t="shared" si="938"/>
        <v>0.40683578403861265</v>
      </c>
      <c r="L2300" s="2">
        <f t="shared" si="939"/>
        <v>0</v>
      </c>
      <c r="M2300" s="2">
        <f t="shared" si="940"/>
        <v>3.9735099337748325E-2</v>
      </c>
      <c r="N2300" s="63">
        <v>9861</v>
      </c>
      <c r="O2300" s="63">
        <v>7249</v>
      </c>
      <c r="P2300" s="63"/>
      <c r="Q2300" s="63">
        <v>215</v>
      </c>
      <c r="R2300" s="63">
        <v>203</v>
      </c>
      <c r="S2300" s="63"/>
      <c r="T2300" s="63"/>
      <c r="U2300" s="63"/>
      <c r="V2300" s="63"/>
      <c r="W2300">
        <v>197</v>
      </c>
      <c r="X2300" s="63">
        <v>40</v>
      </c>
      <c r="Y2300" s="63"/>
      <c r="Z2300" s="63"/>
      <c r="AA2300" s="63"/>
      <c r="AB2300" s="63"/>
      <c r="AC2300" s="63"/>
      <c r="AD2300" s="63"/>
      <c r="AE2300" s="63"/>
      <c r="AF2300" s="63"/>
      <c r="AG2300" s="63"/>
      <c r="AH2300" s="63"/>
      <c r="AI2300" s="63"/>
      <c r="AJ2300" s="63"/>
      <c r="AK2300" s="63"/>
      <c r="AL2300" s="63"/>
      <c r="AM2300" s="63"/>
      <c r="AN2300" s="63"/>
      <c r="AO2300" s="63"/>
      <c r="AP2300" s="63"/>
      <c r="AQ2300" s="63">
        <v>53</v>
      </c>
      <c r="AS2300" s="5">
        <f>IF(Q2300&gt;0,RANK(Q2300,(N2300:P2300,Q2300:AE2300)),0)</f>
        <v>3</v>
      </c>
      <c r="AT2300" s="5">
        <f>IF(R2300&gt;0,RANK(R2300,(N2300:P2300,Q2300:AE2300)),0)</f>
        <v>4</v>
      </c>
      <c r="AU2300" s="5">
        <f>IF(T2300&gt;0,RANK(T2300,(N2300:P2300,Q2300:AE2300)),0)</f>
        <v>0</v>
      </c>
      <c r="AV2300" s="5">
        <f>IF(S2300&gt;0,RANK(S2300,(N2300:P2300,Q2300:AE2300)),0)</f>
        <v>0</v>
      </c>
      <c r="AW2300" s="2">
        <f t="shared" si="941"/>
        <v>1.2066449657649568E-2</v>
      </c>
      <c r="AX2300" s="2">
        <f t="shared" si="942"/>
        <v>1.1392973397687731E-2</v>
      </c>
      <c r="AY2300" s="2">
        <f t="shared" si="943"/>
        <v>0</v>
      </c>
      <c r="AZ2300" s="2">
        <f t="shared" si="944"/>
        <v>0</v>
      </c>
      <c r="BB2300" t="s">
        <v>701</v>
      </c>
      <c r="BC2300" t="s">
        <v>2285</v>
      </c>
      <c r="BD2300">
        <v>1</v>
      </c>
      <c r="BF2300" s="111">
        <v>41</v>
      </c>
      <c r="BG2300" s="113">
        <v>7</v>
      </c>
      <c r="BH2300" s="117">
        <f t="shared" si="926"/>
        <v>41007</v>
      </c>
      <c r="BJ2300" s="5" t="s">
        <v>3185</v>
      </c>
      <c r="BN2300" s="63"/>
    </row>
    <row r="2301" spans="1:66" hidden="1" outlineLevel="1">
      <c r="A2301" t="s">
        <v>1504</v>
      </c>
      <c r="B2301" t="s">
        <v>2285</v>
      </c>
      <c r="C2301" s="1">
        <f t="shared" si="936"/>
        <v>23875</v>
      </c>
      <c r="D2301" s="5">
        <f>IF(N2301&gt;0, RANK(N2301,(N2301:P2301,Q2301:AE2301)),0)</f>
        <v>1</v>
      </c>
      <c r="E2301" s="5">
        <f>IF(O2301&gt;0,RANK(O2301,(N2301:P2301,Q2301:AE2301)),0)</f>
        <v>2</v>
      </c>
      <c r="F2301" s="5">
        <f>IF(P2301&gt;0,RANK(P2301,(N2301:P2301,Q2301:AE2301)),0)</f>
        <v>0</v>
      </c>
      <c r="G2301" s="131">
        <f t="shared" si="915"/>
        <v>1232</v>
      </c>
      <c r="H2301" s="136">
        <f t="shared" si="916"/>
        <v>5.1602094240837698E-2</v>
      </c>
      <c r="I2301" s="2"/>
      <c r="J2301" s="2">
        <f t="shared" si="937"/>
        <v>0.50278534031413613</v>
      </c>
      <c r="K2301" s="2">
        <f t="shared" si="938"/>
        <v>0.45118324607329841</v>
      </c>
      <c r="L2301" s="2">
        <f t="shared" si="939"/>
        <v>0</v>
      </c>
      <c r="M2301" s="2">
        <f t="shared" si="940"/>
        <v>4.6031413612565464E-2</v>
      </c>
      <c r="N2301" s="63">
        <v>12004</v>
      </c>
      <c r="O2301" s="63">
        <v>10772</v>
      </c>
      <c r="P2301" s="63"/>
      <c r="Q2301" s="63">
        <v>401</v>
      </c>
      <c r="R2301" s="63">
        <v>241</v>
      </c>
      <c r="S2301" s="63"/>
      <c r="T2301" s="63"/>
      <c r="U2301" s="63"/>
      <c r="V2301" s="63"/>
      <c r="W2301">
        <v>276</v>
      </c>
      <c r="X2301" s="63">
        <v>34</v>
      </c>
      <c r="Y2301" s="63"/>
      <c r="Z2301" s="63"/>
      <c r="AA2301" s="63"/>
      <c r="AB2301" s="63"/>
      <c r="AC2301" s="63"/>
      <c r="AD2301" s="63"/>
      <c r="AE2301" s="63"/>
      <c r="AF2301" s="63"/>
      <c r="AG2301" s="63"/>
      <c r="AH2301" s="63"/>
      <c r="AI2301" s="63"/>
      <c r="AJ2301" s="63"/>
      <c r="AK2301" s="63"/>
      <c r="AL2301" s="63"/>
      <c r="AM2301" s="63"/>
      <c r="AN2301" s="63"/>
      <c r="AO2301" s="63"/>
      <c r="AP2301" s="63"/>
      <c r="AQ2301" s="63">
        <v>147</v>
      </c>
      <c r="AS2301" s="5">
        <f>IF(Q2301&gt;0,RANK(Q2301,(N2301:P2301,Q2301:AE2301)),0)</f>
        <v>3</v>
      </c>
      <c r="AT2301" s="5">
        <f>IF(R2301&gt;0,RANK(R2301,(N2301:P2301,Q2301:AE2301)),0)</f>
        <v>5</v>
      </c>
      <c r="AU2301" s="5">
        <f>IF(T2301&gt;0,RANK(T2301,(N2301:P2301,Q2301:AE2301)),0)</f>
        <v>0</v>
      </c>
      <c r="AV2301" s="5">
        <f>IF(S2301&gt;0,RANK(S2301,(N2301:P2301,Q2301:AE2301)),0)</f>
        <v>0</v>
      </c>
      <c r="AW2301" s="2">
        <f t="shared" si="941"/>
        <v>1.6795811518324606E-2</v>
      </c>
      <c r="AX2301" s="2">
        <f t="shared" si="942"/>
        <v>1.0094240837696335E-2</v>
      </c>
      <c r="AY2301" s="2">
        <f t="shared" si="943"/>
        <v>0</v>
      </c>
      <c r="AZ2301" s="2">
        <f t="shared" si="944"/>
        <v>0</v>
      </c>
      <c r="BB2301" t="s">
        <v>1504</v>
      </c>
      <c r="BC2301" t="s">
        <v>2285</v>
      </c>
      <c r="BD2301">
        <v>1</v>
      </c>
      <c r="BF2301" s="111">
        <v>41</v>
      </c>
      <c r="BG2301" s="113">
        <v>9</v>
      </c>
      <c r="BH2301" s="117">
        <f t="shared" si="926"/>
        <v>41009</v>
      </c>
      <c r="BJ2301" s="5" t="s">
        <v>3185</v>
      </c>
      <c r="BN2301" s="63"/>
    </row>
    <row r="2302" spans="1:66" hidden="1" outlineLevel="1">
      <c r="A2302" t="s">
        <v>445</v>
      </c>
      <c r="B2302" t="s">
        <v>2285</v>
      </c>
      <c r="C2302" s="1">
        <f t="shared" si="936"/>
        <v>28686</v>
      </c>
      <c r="D2302" s="5">
        <f>IF(N2302&gt;0, RANK(N2302,(N2302:P2302,Q2302:AE2302)),0)</f>
        <v>2</v>
      </c>
      <c r="E2302" s="5">
        <f>IF(O2302&gt;0,RANK(O2302,(N2302:P2302,Q2302:AE2302)),0)</f>
        <v>1</v>
      </c>
      <c r="F2302" s="5">
        <f>IF(P2302&gt;0,RANK(P2302,(N2302:P2302,Q2302:AE2302)),0)</f>
        <v>0</v>
      </c>
      <c r="G2302" s="131">
        <f t="shared" si="915"/>
        <v>1828</v>
      </c>
      <c r="H2302" s="136">
        <f t="shared" si="916"/>
        <v>6.3724464895767968E-2</v>
      </c>
      <c r="I2302" s="2"/>
      <c r="J2302" s="2">
        <f t="shared" si="937"/>
        <v>0.44777940458760374</v>
      </c>
      <c r="K2302" s="2">
        <f t="shared" si="938"/>
        <v>0.51150386948337168</v>
      </c>
      <c r="L2302" s="2">
        <f t="shared" si="939"/>
        <v>0</v>
      </c>
      <c r="M2302" s="2">
        <f t="shared" si="940"/>
        <v>4.0716725929024533E-2</v>
      </c>
      <c r="N2302" s="63">
        <v>12845</v>
      </c>
      <c r="O2302" s="63">
        <v>14673</v>
      </c>
      <c r="P2302" s="63"/>
      <c r="Q2302" s="63">
        <v>425</v>
      </c>
      <c r="R2302" s="63">
        <v>296</v>
      </c>
      <c r="S2302" s="63"/>
      <c r="T2302" s="63"/>
      <c r="U2302" s="63"/>
      <c r="V2302" s="63"/>
      <c r="W2302">
        <v>252</v>
      </c>
      <c r="X2302" s="63">
        <v>66</v>
      </c>
      <c r="Y2302" s="63"/>
      <c r="Z2302" s="63"/>
      <c r="AA2302" s="63"/>
      <c r="AB2302" s="63"/>
      <c r="AC2302" s="63"/>
      <c r="AD2302" s="63"/>
      <c r="AE2302" s="63"/>
      <c r="AF2302" s="63"/>
      <c r="AG2302" s="63"/>
      <c r="AH2302" s="63"/>
      <c r="AI2302" s="63"/>
      <c r="AJ2302" s="63"/>
      <c r="AK2302" s="63"/>
      <c r="AL2302" s="63"/>
      <c r="AM2302" s="63"/>
      <c r="AN2302" s="63"/>
      <c r="AO2302" s="63"/>
      <c r="AP2302" s="63"/>
      <c r="AQ2302" s="63">
        <v>129</v>
      </c>
      <c r="AS2302" s="5">
        <f>IF(Q2302&gt;0,RANK(Q2302,(N2302:P2302,Q2302:AE2302)),0)</f>
        <v>3</v>
      </c>
      <c r="AT2302" s="5">
        <f>IF(R2302&gt;0,RANK(R2302,(N2302:P2302,Q2302:AE2302)),0)</f>
        <v>4</v>
      </c>
      <c r="AU2302" s="5">
        <f>IF(T2302&gt;0,RANK(T2302,(N2302:P2302,Q2302:AE2302)),0)</f>
        <v>0</v>
      </c>
      <c r="AV2302" s="5">
        <f>IF(S2302&gt;0,RANK(S2302,(N2302:P2302,Q2302:AE2302)),0)</f>
        <v>0</v>
      </c>
      <c r="AW2302" s="2">
        <f t="shared" si="941"/>
        <v>1.4815589486160496E-2</v>
      </c>
      <c r="AX2302" s="2">
        <f t="shared" si="942"/>
        <v>1.0318622324478839E-2</v>
      </c>
      <c r="AY2302" s="2">
        <f t="shared" si="943"/>
        <v>0</v>
      </c>
      <c r="AZ2302" s="2">
        <f t="shared" si="944"/>
        <v>0</v>
      </c>
      <c r="BB2302" t="s">
        <v>445</v>
      </c>
      <c r="BC2302" t="s">
        <v>2285</v>
      </c>
      <c r="BD2302">
        <v>4</v>
      </c>
      <c r="BF2302" s="111">
        <v>41</v>
      </c>
      <c r="BG2302" s="113">
        <v>11</v>
      </c>
      <c r="BH2302" s="117">
        <f t="shared" si="926"/>
        <v>41011</v>
      </c>
      <c r="BJ2302" s="5" t="s">
        <v>3185</v>
      </c>
      <c r="BN2302" s="63"/>
    </row>
    <row r="2303" spans="1:66" hidden="1" outlineLevel="1">
      <c r="A2303" t="s">
        <v>1942</v>
      </c>
      <c r="B2303" t="s">
        <v>2285</v>
      </c>
      <c r="C2303" s="1">
        <f t="shared" si="936"/>
        <v>10230</v>
      </c>
      <c r="D2303" s="5">
        <f>IF(N2303&gt;0, RANK(N2303,(N2303:P2303,Q2303:AE2303)),0)</f>
        <v>2</v>
      </c>
      <c r="E2303" s="5">
        <f>IF(O2303&gt;0,RANK(O2303,(N2303:P2303,Q2303:AE2303)),0)</f>
        <v>1</v>
      </c>
      <c r="F2303" s="5">
        <f>IF(P2303&gt;0,RANK(P2303,(N2303:P2303,Q2303:AE2303)),0)</f>
        <v>0</v>
      </c>
      <c r="G2303" s="131">
        <f t="shared" si="915"/>
        <v>3686</v>
      </c>
      <c r="H2303" s="136">
        <f t="shared" si="916"/>
        <v>0.36031280547409578</v>
      </c>
      <c r="I2303" s="2"/>
      <c r="J2303" s="2">
        <f t="shared" si="937"/>
        <v>0.30342130987292276</v>
      </c>
      <c r="K2303" s="2">
        <f t="shared" si="938"/>
        <v>0.66373411534701854</v>
      </c>
      <c r="L2303" s="2">
        <f t="shared" si="939"/>
        <v>0</v>
      </c>
      <c r="M2303" s="2">
        <f t="shared" si="940"/>
        <v>3.2844574780058644E-2</v>
      </c>
      <c r="N2303" s="63">
        <v>3104</v>
      </c>
      <c r="O2303" s="63">
        <v>6790</v>
      </c>
      <c r="P2303" s="63"/>
      <c r="Q2303" s="63">
        <v>126</v>
      </c>
      <c r="R2303" s="63">
        <v>74</v>
      </c>
      <c r="S2303" s="63"/>
      <c r="T2303" s="63"/>
      <c r="U2303" s="63"/>
      <c r="V2303" s="63"/>
      <c r="W2303">
        <v>75</v>
      </c>
      <c r="X2303" s="63">
        <v>22</v>
      </c>
      <c r="Y2303" s="63"/>
      <c r="Z2303" s="63"/>
      <c r="AA2303" s="63"/>
      <c r="AB2303" s="63"/>
      <c r="AC2303" s="63"/>
      <c r="AD2303" s="63"/>
      <c r="AE2303" s="63"/>
      <c r="AF2303" s="63"/>
      <c r="AG2303" s="63"/>
      <c r="AH2303" s="63"/>
      <c r="AI2303" s="63"/>
      <c r="AJ2303" s="63"/>
      <c r="AK2303" s="63"/>
      <c r="AL2303" s="63"/>
      <c r="AM2303" s="63"/>
      <c r="AN2303" s="63"/>
      <c r="AO2303" s="63"/>
      <c r="AP2303" s="63"/>
      <c r="AQ2303" s="63">
        <v>39</v>
      </c>
      <c r="AS2303" s="5">
        <f>IF(Q2303&gt;0,RANK(Q2303,(N2303:P2303,Q2303:AE2303)),0)</f>
        <v>3</v>
      </c>
      <c r="AT2303" s="5">
        <f>IF(R2303&gt;0,RANK(R2303,(N2303:P2303,Q2303:AE2303)),0)</f>
        <v>5</v>
      </c>
      <c r="AU2303" s="5">
        <f>IF(T2303&gt;0,RANK(T2303,(N2303:P2303,Q2303:AE2303)),0)</f>
        <v>0</v>
      </c>
      <c r="AV2303" s="5">
        <f>IF(S2303&gt;0,RANK(S2303,(N2303:P2303,Q2303:AE2303)),0)</f>
        <v>0</v>
      </c>
      <c r="AW2303" s="2">
        <f t="shared" si="941"/>
        <v>1.2316715542521995E-2</v>
      </c>
      <c r="AX2303" s="2">
        <f t="shared" si="942"/>
        <v>7.2336265884652981E-3</v>
      </c>
      <c r="AY2303" s="2">
        <f t="shared" si="943"/>
        <v>0</v>
      </c>
      <c r="AZ2303" s="2">
        <f t="shared" si="944"/>
        <v>0</v>
      </c>
      <c r="BB2303" t="s">
        <v>1942</v>
      </c>
      <c r="BC2303" t="s">
        <v>2285</v>
      </c>
      <c r="BD2303">
        <v>2</v>
      </c>
      <c r="BF2303" s="111">
        <v>41</v>
      </c>
      <c r="BG2303" s="113">
        <v>13</v>
      </c>
      <c r="BH2303" s="117">
        <f t="shared" si="926"/>
        <v>41013</v>
      </c>
      <c r="BJ2303" s="5" t="s">
        <v>3185</v>
      </c>
      <c r="BN2303" s="63"/>
    </row>
    <row r="2304" spans="1:66" hidden="1" outlineLevel="1">
      <c r="A2304" t="s">
        <v>113</v>
      </c>
      <c r="B2304" t="s">
        <v>2285</v>
      </c>
      <c r="C2304" s="1">
        <f t="shared" si="936"/>
        <v>11678</v>
      </c>
      <c r="D2304" s="5">
        <f>IF(N2304&gt;0, RANK(N2304,(N2304:P2304,Q2304:AE2304)),0)</f>
        <v>2</v>
      </c>
      <c r="E2304" s="5">
        <f>IF(O2304&gt;0,RANK(O2304,(N2304:P2304,Q2304:AE2304)),0)</f>
        <v>1</v>
      </c>
      <c r="F2304" s="5">
        <f>IF(P2304&gt;0,RANK(P2304,(N2304:P2304,Q2304:AE2304)),0)</f>
        <v>0</v>
      </c>
      <c r="G2304" s="131">
        <f t="shared" si="915"/>
        <v>1973</v>
      </c>
      <c r="H2304" s="136">
        <f t="shared" si="916"/>
        <v>0.1689501626990923</v>
      </c>
      <c r="I2304" s="2"/>
      <c r="J2304" s="2">
        <f t="shared" si="937"/>
        <v>0.39604384312382257</v>
      </c>
      <c r="K2304" s="2">
        <f t="shared" si="938"/>
        <v>0.56499400582291492</v>
      </c>
      <c r="L2304" s="2">
        <f t="shared" si="939"/>
        <v>0</v>
      </c>
      <c r="M2304" s="2">
        <f t="shared" si="940"/>
        <v>3.8962151053262506E-2</v>
      </c>
      <c r="N2304" s="63">
        <v>4625</v>
      </c>
      <c r="O2304" s="63">
        <v>6598</v>
      </c>
      <c r="P2304" s="63"/>
      <c r="Q2304" s="63">
        <v>176</v>
      </c>
      <c r="R2304" s="63">
        <v>98</v>
      </c>
      <c r="S2304" s="63"/>
      <c r="T2304" s="63"/>
      <c r="U2304" s="63"/>
      <c r="V2304" s="63"/>
      <c r="W2304">
        <v>111</v>
      </c>
      <c r="X2304" s="63">
        <v>22</v>
      </c>
      <c r="Y2304" s="63"/>
      <c r="Z2304" s="63"/>
      <c r="AA2304" s="63"/>
      <c r="AB2304" s="63"/>
      <c r="AC2304" s="63"/>
      <c r="AD2304" s="63"/>
      <c r="AE2304" s="63"/>
      <c r="AF2304" s="63"/>
      <c r="AG2304" s="63"/>
      <c r="AH2304" s="63"/>
      <c r="AI2304" s="63"/>
      <c r="AJ2304" s="63"/>
      <c r="AK2304" s="63"/>
      <c r="AL2304" s="63"/>
      <c r="AM2304" s="63"/>
      <c r="AN2304" s="63"/>
      <c r="AO2304" s="63"/>
      <c r="AP2304" s="63"/>
      <c r="AQ2304" s="63">
        <v>48</v>
      </c>
      <c r="AS2304" s="5">
        <f>IF(Q2304&gt;0,RANK(Q2304,(N2304:P2304,Q2304:AE2304)),0)</f>
        <v>3</v>
      </c>
      <c r="AT2304" s="5">
        <f>IF(R2304&gt;0,RANK(R2304,(N2304:P2304,Q2304:AE2304)),0)</f>
        <v>5</v>
      </c>
      <c r="AU2304" s="5">
        <f>IF(T2304&gt;0,RANK(T2304,(N2304:P2304,Q2304:AE2304)),0)</f>
        <v>0</v>
      </c>
      <c r="AV2304" s="5">
        <f>IF(S2304&gt;0,RANK(S2304,(N2304:P2304,Q2304:AE2304)),0)</f>
        <v>0</v>
      </c>
      <c r="AW2304" s="2">
        <f t="shared" si="941"/>
        <v>1.5071073814009248E-2</v>
      </c>
      <c r="AX2304" s="2">
        <f t="shared" si="942"/>
        <v>8.3918479191642404E-3</v>
      </c>
      <c r="AY2304" s="2">
        <f t="shared" si="943"/>
        <v>0</v>
      </c>
      <c r="AZ2304" s="2">
        <f t="shared" si="944"/>
        <v>0</v>
      </c>
      <c r="BB2304" t="s">
        <v>113</v>
      </c>
      <c r="BC2304" t="s">
        <v>2285</v>
      </c>
      <c r="BD2304">
        <v>4</v>
      </c>
      <c r="BF2304" s="111">
        <v>41</v>
      </c>
      <c r="BG2304" s="113">
        <v>15</v>
      </c>
      <c r="BH2304" s="117">
        <f t="shared" si="926"/>
        <v>41015</v>
      </c>
      <c r="BJ2304" s="5" t="s">
        <v>3185</v>
      </c>
      <c r="BN2304" s="63"/>
    </row>
    <row r="2305" spans="1:66" hidden="1" outlineLevel="1">
      <c r="A2305" t="s">
        <v>1261</v>
      </c>
      <c r="B2305" t="s">
        <v>2285</v>
      </c>
      <c r="C2305" s="1">
        <f t="shared" si="936"/>
        <v>81900</v>
      </c>
      <c r="D2305" s="5">
        <f>IF(N2305&gt;0, RANK(N2305,(N2305:P2305,Q2305:AE2305)),0)</f>
        <v>2</v>
      </c>
      <c r="E2305" s="5">
        <f>IF(O2305&gt;0,RANK(O2305,(N2305:P2305,Q2305:AE2305)),0)</f>
        <v>1</v>
      </c>
      <c r="F2305" s="5">
        <f>IF(P2305&gt;0,RANK(P2305,(N2305:P2305,Q2305:AE2305)),0)</f>
        <v>0</v>
      </c>
      <c r="G2305" s="131">
        <f t="shared" si="915"/>
        <v>5502</v>
      </c>
      <c r="H2305" s="136">
        <f t="shared" si="916"/>
        <v>6.7179487179487185E-2</v>
      </c>
      <c r="I2305" s="2"/>
      <c r="J2305" s="2">
        <f t="shared" si="937"/>
        <v>0.45129426129426131</v>
      </c>
      <c r="K2305" s="2">
        <f t="shared" si="938"/>
        <v>0.5184737484737485</v>
      </c>
      <c r="L2305" s="2">
        <f t="shared" si="939"/>
        <v>0</v>
      </c>
      <c r="M2305" s="2">
        <f t="shared" si="940"/>
        <v>3.0231990231990191E-2</v>
      </c>
      <c r="N2305" s="63">
        <v>36961</v>
      </c>
      <c r="O2305" s="63">
        <v>42463</v>
      </c>
      <c r="P2305" s="63"/>
      <c r="Q2305" s="63">
        <v>1038</v>
      </c>
      <c r="R2305" s="63">
        <v>600</v>
      </c>
      <c r="S2305" s="63"/>
      <c r="T2305" s="63"/>
      <c r="U2305" s="63"/>
      <c r="V2305" s="63"/>
      <c r="W2305">
        <v>563</v>
      </c>
      <c r="X2305" s="63">
        <v>102</v>
      </c>
      <c r="Y2305" s="63"/>
      <c r="Z2305" s="63"/>
      <c r="AA2305" s="63"/>
      <c r="AB2305" s="63"/>
      <c r="AC2305" s="63"/>
      <c r="AD2305" s="63"/>
      <c r="AE2305" s="63"/>
      <c r="AF2305" s="63"/>
      <c r="AG2305" s="63"/>
      <c r="AH2305" s="63"/>
      <c r="AI2305" s="63"/>
      <c r="AJ2305" s="63"/>
      <c r="AK2305" s="63"/>
      <c r="AL2305" s="63"/>
      <c r="AM2305" s="63"/>
      <c r="AN2305" s="63"/>
      <c r="AO2305" s="63"/>
      <c r="AP2305" s="63"/>
      <c r="AQ2305" s="63">
        <v>173</v>
      </c>
      <c r="AS2305" s="5">
        <f>IF(Q2305&gt;0,RANK(Q2305,(N2305:P2305,Q2305:AE2305)),0)</f>
        <v>3</v>
      </c>
      <c r="AT2305" s="5">
        <f>IF(R2305&gt;0,RANK(R2305,(N2305:P2305,Q2305:AE2305)),0)</f>
        <v>4</v>
      </c>
      <c r="AU2305" s="5">
        <f>IF(T2305&gt;0,RANK(T2305,(N2305:P2305,Q2305:AE2305)),0)</f>
        <v>0</v>
      </c>
      <c r="AV2305" s="5">
        <f>IF(S2305&gt;0,RANK(S2305,(N2305:P2305,Q2305:AE2305)),0)</f>
        <v>0</v>
      </c>
      <c r="AW2305" s="2">
        <f t="shared" si="941"/>
        <v>1.2673992673992674E-2</v>
      </c>
      <c r="AX2305" s="2">
        <f t="shared" si="942"/>
        <v>7.326007326007326E-3</v>
      </c>
      <c r="AY2305" s="2">
        <f t="shared" si="943"/>
        <v>0</v>
      </c>
      <c r="AZ2305" s="2">
        <f t="shared" si="944"/>
        <v>0</v>
      </c>
      <c r="BB2305" t="s">
        <v>1261</v>
      </c>
      <c r="BC2305" t="s">
        <v>2285</v>
      </c>
      <c r="BD2305">
        <v>2</v>
      </c>
      <c r="BF2305" s="111">
        <v>41</v>
      </c>
      <c r="BG2305" s="113">
        <v>17</v>
      </c>
      <c r="BH2305" s="117">
        <f t="shared" si="926"/>
        <v>41017</v>
      </c>
      <c r="BJ2305" s="5" t="s">
        <v>3185</v>
      </c>
      <c r="BN2305" s="63"/>
    </row>
    <row r="2306" spans="1:66" hidden="1" outlineLevel="1">
      <c r="A2306" t="s">
        <v>1156</v>
      </c>
      <c r="B2306" t="s">
        <v>2285</v>
      </c>
      <c r="C2306" s="1">
        <f t="shared" si="936"/>
        <v>49803</v>
      </c>
      <c r="D2306" s="5">
        <f>IF(N2306&gt;0, RANK(N2306,(N2306:P2306,Q2306:AE2306)),0)</f>
        <v>2</v>
      </c>
      <c r="E2306" s="5">
        <f>IF(O2306&gt;0,RANK(O2306,(N2306:P2306,Q2306:AE2306)),0)</f>
        <v>1</v>
      </c>
      <c r="F2306" s="5">
        <f>IF(P2306&gt;0,RANK(P2306,(N2306:P2306,Q2306:AE2306)),0)</f>
        <v>0</v>
      </c>
      <c r="G2306" s="131">
        <f t="shared" si="915"/>
        <v>13631</v>
      </c>
      <c r="H2306" s="136">
        <f t="shared" si="916"/>
        <v>0.27369837158404114</v>
      </c>
      <c r="I2306" s="2"/>
      <c r="J2306" s="2">
        <f t="shared" si="937"/>
        <v>0.34425637009818688</v>
      </c>
      <c r="K2306" s="2">
        <f t="shared" si="938"/>
        <v>0.61795474168222797</v>
      </c>
      <c r="L2306" s="2">
        <f t="shared" si="939"/>
        <v>0</v>
      </c>
      <c r="M2306" s="2">
        <f t="shared" si="940"/>
        <v>3.7788888219585148E-2</v>
      </c>
      <c r="N2306" s="63">
        <v>17145</v>
      </c>
      <c r="O2306" s="63">
        <v>30776</v>
      </c>
      <c r="P2306" s="63"/>
      <c r="Q2306" s="63">
        <v>688</v>
      </c>
      <c r="R2306" s="63">
        <v>468</v>
      </c>
      <c r="S2306" s="63"/>
      <c r="T2306" s="63"/>
      <c r="U2306" s="63"/>
      <c r="V2306" s="63"/>
      <c r="W2306">
        <v>424</v>
      </c>
      <c r="X2306" s="63">
        <v>91</v>
      </c>
      <c r="Y2306" s="63"/>
      <c r="Z2306" s="63"/>
      <c r="AA2306" s="63"/>
      <c r="AB2306" s="63"/>
      <c r="AC2306" s="63"/>
      <c r="AD2306" s="63"/>
      <c r="AE2306" s="63"/>
      <c r="AF2306" s="63"/>
      <c r="AG2306" s="63"/>
      <c r="AH2306" s="63"/>
      <c r="AI2306" s="63"/>
      <c r="AJ2306" s="63"/>
      <c r="AK2306" s="63"/>
      <c r="AL2306" s="63"/>
      <c r="AM2306" s="63"/>
      <c r="AN2306" s="63"/>
      <c r="AO2306" s="63"/>
      <c r="AP2306" s="63"/>
      <c r="AQ2306" s="63">
        <v>211</v>
      </c>
      <c r="AS2306" s="5">
        <f>IF(Q2306&gt;0,RANK(Q2306,(N2306:P2306,Q2306:AE2306)),0)</f>
        <v>3</v>
      </c>
      <c r="AT2306" s="5">
        <f>IF(R2306&gt;0,RANK(R2306,(N2306:P2306,Q2306:AE2306)),0)</f>
        <v>4</v>
      </c>
      <c r="AU2306" s="5">
        <f>IF(T2306&gt;0,RANK(T2306,(N2306:P2306,Q2306:AE2306)),0)</f>
        <v>0</v>
      </c>
      <c r="AV2306" s="5">
        <f>IF(S2306&gt;0,RANK(S2306,(N2306:P2306,Q2306:AE2306)),0)</f>
        <v>0</v>
      </c>
      <c r="AW2306" s="2">
        <f t="shared" si="941"/>
        <v>1.381442884966769E-2</v>
      </c>
      <c r="AX2306" s="2">
        <f t="shared" si="942"/>
        <v>9.3970242756460463E-3</v>
      </c>
      <c r="AY2306" s="2">
        <f t="shared" si="943"/>
        <v>0</v>
      </c>
      <c r="AZ2306" s="2">
        <f t="shared" si="944"/>
        <v>0</v>
      </c>
      <c r="BB2306" t="s">
        <v>1156</v>
      </c>
      <c r="BC2306" t="s">
        <v>2285</v>
      </c>
      <c r="BD2306">
        <v>4</v>
      </c>
      <c r="BF2306" s="111">
        <v>41</v>
      </c>
      <c r="BG2306" s="113">
        <v>19</v>
      </c>
      <c r="BH2306" s="117">
        <f t="shared" si="926"/>
        <v>41019</v>
      </c>
      <c r="BJ2306" s="5" t="s">
        <v>3185</v>
      </c>
      <c r="BN2306" s="63"/>
    </row>
    <row r="2307" spans="1:66" hidden="1" outlineLevel="1">
      <c r="A2307" t="s">
        <v>1596</v>
      </c>
      <c r="B2307" t="s">
        <v>2285</v>
      </c>
      <c r="C2307" s="1">
        <f t="shared" si="936"/>
        <v>1061</v>
      </c>
      <c r="D2307" s="5">
        <f>IF(N2307&gt;0, RANK(N2307,(N2307:P2307,Q2307:AE2307)),0)</f>
        <v>2</v>
      </c>
      <c r="E2307" s="5">
        <f>IF(O2307&gt;0,RANK(O2307,(N2307:P2307,Q2307:AE2307)),0)</f>
        <v>1</v>
      </c>
      <c r="F2307" s="5">
        <f>IF(P2307&gt;0,RANK(P2307,(N2307:P2307,Q2307:AE2307)),0)</f>
        <v>0</v>
      </c>
      <c r="G2307" s="131">
        <f t="shared" si="915"/>
        <v>268</v>
      </c>
      <c r="H2307" s="136">
        <f t="shared" si="916"/>
        <v>0.25259189443920832</v>
      </c>
      <c r="I2307" s="2"/>
      <c r="J2307" s="2">
        <f t="shared" si="937"/>
        <v>0.34967012252591895</v>
      </c>
      <c r="K2307" s="2">
        <f t="shared" si="938"/>
        <v>0.60226201696512727</v>
      </c>
      <c r="L2307" s="2">
        <f t="shared" si="939"/>
        <v>0</v>
      </c>
      <c r="M2307" s="2">
        <f t="shared" si="940"/>
        <v>4.8067860508953841E-2</v>
      </c>
      <c r="N2307" s="63">
        <v>371</v>
      </c>
      <c r="O2307" s="63">
        <v>639</v>
      </c>
      <c r="P2307" s="63"/>
      <c r="Q2307" s="63">
        <v>20</v>
      </c>
      <c r="R2307" s="63">
        <v>6</v>
      </c>
      <c r="S2307" s="63"/>
      <c r="T2307" s="63"/>
      <c r="U2307" s="63"/>
      <c r="V2307" s="63"/>
      <c r="W2307">
        <v>15</v>
      </c>
      <c r="X2307" s="63">
        <v>1</v>
      </c>
      <c r="Y2307" s="63"/>
      <c r="Z2307" s="63"/>
      <c r="AA2307" s="63"/>
      <c r="AB2307" s="63"/>
      <c r="AC2307" s="63"/>
      <c r="AD2307" s="63"/>
      <c r="AE2307" s="63"/>
      <c r="AF2307" s="63"/>
      <c r="AG2307" s="63"/>
      <c r="AH2307" s="63"/>
      <c r="AI2307" s="63"/>
      <c r="AJ2307" s="63"/>
      <c r="AK2307" s="63"/>
      <c r="AL2307" s="63"/>
      <c r="AM2307" s="63"/>
      <c r="AN2307" s="63"/>
      <c r="AO2307" s="63"/>
      <c r="AP2307" s="63"/>
      <c r="AQ2307" s="63">
        <v>9</v>
      </c>
      <c r="AS2307" s="5">
        <f>IF(Q2307&gt;0,RANK(Q2307,(N2307:P2307,Q2307:AE2307)),0)</f>
        <v>3</v>
      </c>
      <c r="AT2307" s="5">
        <f>IF(R2307&gt;0,RANK(R2307,(N2307:P2307,Q2307:AE2307)),0)</f>
        <v>5</v>
      </c>
      <c r="AU2307" s="5">
        <f>IF(T2307&gt;0,RANK(T2307,(N2307:P2307,Q2307:AE2307)),0)</f>
        <v>0</v>
      </c>
      <c r="AV2307" s="5">
        <f>IF(S2307&gt;0,RANK(S2307,(N2307:P2307,Q2307:AE2307)),0)</f>
        <v>0</v>
      </c>
      <c r="AW2307" s="2">
        <f t="shared" si="941"/>
        <v>1.8850141376060319E-2</v>
      </c>
      <c r="AX2307" s="2">
        <f t="shared" si="942"/>
        <v>5.6550424128180964E-3</v>
      </c>
      <c r="AY2307" s="2">
        <f t="shared" si="943"/>
        <v>0</v>
      </c>
      <c r="AZ2307" s="2">
        <f t="shared" si="944"/>
        <v>0</v>
      </c>
      <c r="BB2307" t="s">
        <v>1596</v>
      </c>
      <c r="BC2307" t="s">
        <v>2285</v>
      </c>
      <c r="BD2307">
        <v>2</v>
      </c>
      <c r="BF2307" s="111">
        <v>41</v>
      </c>
      <c r="BG2307" s="113">
        <v>21</v>
      </c>
      <c r="BH2307" s="117">
        <f t="shared" si="926"/>
        <v>41021</v>
      </c>
      <c r="BJ2307" s="5" t="s">
        <v>3185</v>
      </c>
      <c r="BN2307" s="63"/>
    </row>
    <row r="2308" spans="1:66" hidden="1" outlineLevel="1">
      <c r="A2308" t="s">
        <v>1425</v>
      </c>
      <c r="B2308" t="s">
        <v>2285</v>
      </c>
      <c r="C2308" s="1">
        <f t="shared" si="936"/>
        <v>3911</v>
      </c>
      <c r="D2308" s="5">
        <f>IF(N2308&gt;0, RANK(N2308,(N2308:P2308,Q2308:AE2308)),0)</f>
        <v>2</v>
      </c>
      <c r="E2308" s="5">
        <f>IF(O2308&gt;0,RANK(O2308,(N2308:P2308,Q2308:AE2308)),0)</f>
        <v>1</v>
      </c>
      <c r="F2308" s="5">
        <f>IF(P2308&gt;0,RANK(P2308,(N2308:P2308,Q2308:AE2308)),0)</f>
        <v>0</v>
      </c>
      <c r="G2308" s="131">
        <f t="shared" si="915"/>
        <v>2073</v>
      </c>
      <c r="H2308" s="136">
        <f t="shared" si="916"/>
        <v>0.53004346714395301</v>
      </c>
      <c r="I2308" s="2"/>
      <c r="J2308" s="2">
        <f t="shared" si="937"/>
        <v>0.21810278701099464</v>
      </c>
      <c r="K2308" s="2">
        <f t="shared" si="938"/>
        <v>0.74814625415494762</v>
      </c>
      <c r="L2308" s="2">
        <f t="shared" si="939"/>
        <v>0</v>
      </c>
      <c r="M2308" s="2">
        <f t="shared" si="940"/>
        <v>3.3750958834057765E-2</v>
      </c>
      <c r="N2308" s="63">
        <v>853</v>
      </c>
      <c r="O2308" s="63">
        <v>2926</v>
      </c>
      <c r="P2308" s="63"/>
      <c r="Q2308" s="63">
        <v>55</v>
      </c>
      <c r="R2308" s="63">
        <v>29</v>
      </c>
      <c r="S2308" s="63"/>
      <c r="T2308" s="63"/>
      <c r="U2308" s="63"/>
      <c r="V2308" s="63"/>
      <c r="W2308">
        <v>31</v>
      </c>
      <c r="X2308" s="63">
        <v>7</v>
      </c>
      <c r="Y2308" s="63"/>
      <c r="Z2308" s="63"/>
      <c r="AA2308" s="63"/>
      <c r="AB2308" s="63"/>
      <c r="AC2308" s="63"/>
      <c r="AD2308" s="63"/>
      <c r="AE2308" s="63"/>
      <c r="AF2308" s="63"/>
      <c r="AG2308" s="63"/>
      <c r="AH2308" s="63"/>
      <c r="AI2308" s="63"/>
      <c r="AJ2308" s="63"/>
      <c r="AK2308" s="63"/>
      <c r="AL2308" s="63"/>
      <c r="AM2308" s="63"/>
      <c r="AN2308" s="63"/>
      <c r="AO2308" s="63"/>
      <c r="AP2308" s="63"/>
      <c r="AQ2308" s="63">
        <v>10</v>
      </c>
      <c r="AS2308" s="5">
        <f>IF(Q2308&gt;0,RANK(Q2308,(N2308:P2308,Q2308:AE2308)),0)</f>
        <v>3</v>
      </c>
      <c r="AT2308" s="5">
        <f>IF(R2308&gt;0,RANK(R2308,(N2308:P2308,Q2308:AE2308)),0)</f>
        <v>5</v>
      </c>
      <c r="AU2308" s="5">
        <f>IF(T2308&gt;0,RANK(T2308,(N2308:P2308,Q2308:AE2308)),0)</f>
        <v>0</v>
      </c>
      <c r="AV2308" s="5">
        <f>IF(S2308&gt;0,RANK(S2308,(N2308:P2308,Q2308:AE2308)),0)</f>
        <v>0</v>
      </c>
      <c r="AW2308" s="2">
        <f t="shared" si="941"/>
        <v>1.4062899514190744E-2</v>
      </c>
      <c r="AX2308" s="2">
        <f t="shared" si="942"/>
        <v>7.414983380209665E-3</v>
      </c>
      <c r="AY2308" s="2">
        <f t="shared" si="943"/>
        <v>0</v>
      </c>
      <c r="AZ2308" s="2">
        <f t="shared" si="944"/>
        <v>0</v>
      </c>
      <c r="BB2308" t="s">
        <v>1425</v>
      </c>
      <c r="BC2308" t="s">
        <v>2285</v>
      </c>
      <c r="BD2308">
        <v>2</v>
      </c>
      <c r="BF2308" s="111">
        <v>41</v>
      </c>
      <c r="BG2308" s="113">
        <v>23</v>
      </c>
      <c r="BH2308" s="117">
        <f t="shared" si="926"/>
        <v>41023</v>
      </c>
      <c r="BJ2308" s="5" t="s">
        <v>3185</v>
      </c>
      <c r="BN2308" s="63"/>
    </row>
    <row r="2309" spans="1:66" hidden="1" outlineLevel="1">
      <c r="A2309" t="s">
        <v>1277</v>
      </c>
      <c r="B2309" t="s">
        <v>2285</v>
      </c>
      <c r="C2309" s="1">
        <f t="shared" si="936"/>
        <v>3583</v>
      </c>
      <c r="D2309" s="5">
        <f>IF(N2309&gt;0, RANK(N2309,(N2309:P2309,Q2309:AE2309)),0)</f>
        <v>2</v>
      </c>
      <c r="E2309" s="5">
        <f>IF(O2309&gt;0,RANK(O2309,(N2309:P2309,Q2309:AE2309)),0)</f>
        <v>1</v>
      </c>
      <c r="F2309" s="5">
        <f>IF(P2309&gt;0,RANK(P2309,(N2309:P2309,Q2309:AE2309)),0)</f>
        <v>0</v>
      </c>
      <c r="G2309" s="131">
        <f t="shared" si="915"/>
        <v>1775</v>
      </c>
      <c r="H2309" s="136">
        <f t="shared" si="916"/>
        <v>0.49539492045771699</v>
      </c>
      <c r="I2309" s="2"/>
      <c r="J2309" s="2">
        <f t="shared" si="937"/>
        <v>0.2322076472229975</v>
      </c>
      <c r="K2309" s="2">
        <f t="shared" si="938"/>
        <v>0.72760256768071452</v>
      </c>
      <c r="L2309" s="2">
        <f t="shared" si="939"/>
        <v>0</v>
      </c>
      <c r="M2309" s="2">
        <f t="shared" si="940"/>
        <v>4.0189785096288011E-2</v>
      </c>
      <c r="N2309" s="63">
        <v>832</v>
      </c>
      <c r="O2309" s="63">
        <v>2607</v>
      </c>
      <c r="P2309" s="63"/>
      <c r="Q2309" s="63">
        <v>55</v>
      </c>
      <c r="R2309" s="63">
        <v>26</v>
      </c>
      <c r="S2309" s="63"/>
      <c r="T2309" s="63"/>
      <c r="U2309" s="63"/>
      <c r="V2309" s="63"/>
      <c r="W2309">
        <v>37</v>
      </c>
      <c r="X2309" s="63">
        <v>4</v>
      </c>
      <c r="Y2309" s="63"/>
      <c r="Z2309" s="63"/>
      <c r="AA2309" s="63"/>
      <c r="AB2309" s="63"/>
      <c r="AC2309" s="63"/>
      <c r="AD2309" s="63"/>
      <c r="AE2309" s="63"/>
      <c r="AF2309" s="63"/>
      <c r="AG2309" s="63"/>
      <c r="AH2309" s="63"/>
      <c r="AI2309" s="63"/>
      <c r="AJ2309" s="63"/>
      <c r="AK2309" s="63"/>
      <c r="AL2309" s="63"/>
      <c r="AM2309" s="63"/>
      <c r="AN2309" s="63"/>
      <c r="AO2309" s="63"/>
      <c r="AP2309" s="63"/>
      <c r="AQ2309" s="63">
        <v>22</v>
      </c>
      <c r="AS2309" s="5">
        <f>IF(Q2309&gt;0,RANK(Q2309,(N2309:P2309,Q2309:AE2309)),0)</f>
        <v>3</v>
      </c>
      <c r="AT2309" s="5">
        <f>IF(R2309&gt;0,RANK(R2309,(N2309:P2309,Q2309:AE2309)),0)</f>
        <v>5</v>
      </c>
      <c r="AU2309" s="5">
        <f>IF(T2309&gt;0,RANK(T2309,(N2309:P2309,Q2309:AE2309)),0)</f>
        <v>0</v>
      </c>
      <c r="AV2309" s="5">
        <f>IF(S2309&gt;0,RANK(S2309,(N2309:P2309,Q2309:AE2309)),0)</f>
        <v>0</v>
      </c>
      <c r="AW2309" s="2">
        <f t="shared" si="941"/>
        <v>1.5350265140943344E-2</v>
      </c>
      <c r="AX2309" s="2">
        <f t="shared" si="942"/>
        <v>7.2564889757186718E-3</v>
      </c>
      <c r="AY2309" s="2">
        <f t="shared" si="943"/>
        <v>0</v>
      </c>
      <c r="AZ2309" s="2">
        <f t="shared" si="944"/>
        <v>0</v>
      </c>
      <c r="BB2309" t="s">
        <v>1277</v>
      </c>
      <c r="BC2309" t="s">
        <v>2285</v>
      </c>
      <c r="BD2309">
        <v>2</v>
      </c>
      <c r="BF2309" s="111">
        <v>41</v>
      </c>
      <c r="BG2309" s="113">
        <v>25</v>
      </c>
      <c r="BH2309" s="117">
        <f t="shared" si="926"/>
        <v>41025</v>
      </c>
      <c r="BJ2309" s="5" t="s">
        <v>3185</v>
      </c>
      <c r="BN2309" s="63"/>
    </row>
    <row r="2310" spans="1:66" hidden="1" outlineLevel="1">
      <c r="A2310" t="s">
        <v>2345</v>
      </c>
      <c r="B2310" t="s">
        <v>2285</v>
      </c>
      <c r="C2310" s="1">
        <f t="shared" si="936"/>
        <v>9838</v>
      </c>
      <c r="D2310" s="5">
        <f>IF(N2310&gt;0, RANK(N2310,(N2310:P2310,Q2310:AE2310)),0)</f>
        <v>1</v>
      </c>
      <c r="E2310" s="5">
        <f>IF(O2310&gt;0,RANK(O2310,(N2310:P2310,Q2310:AE2310)),0)</f>
        <v>2</v>
      </c>
      <c r="F2310" s="5">
        <f>IF(P2310&gt;0,RANK(P2310,(N2310:P2310,Q2310:AE2310)),0)</f>
        <v>0</v>
      </c>
      <c r="G2310" s="131">
        <f t="shared" si="915"/>
        <v>2629</v>
      </c>
      <c r="H2310" s="136">
        <f t="shared" si="916"/>
        <v>0.26722911160805041</v>
      </c>
      <c r="I2310" s="2"/>
      <c r="J2310" s="2">
        <f t="shared" si="937"/>
        <v>0.61577556413905266</v>
      </c>
      <c r="K2310" s="2">
        <f t="shared" si="938"/>
        <v>0.34854645253100225</v>
      </c>
      <c r="L2310" s="2">
        <f t="shared" si="939"/>
        <v>0</v>
      </c>
      <c r="M2310" s="2">
        <f t="shared" si="940"/>
        <v>3.5677983329945095E-2</v>
      </c>
      <c r="N2310" s="63">
        <v>6058</v>
      </c>
      <c r="O2310" s="63">
        <v>3429</v>
      </c>
      <c r="P2310" s="63"/>
      <c r="Q2310" s="63">
        <v>113</v>
      </c>
      <c r="R2310" s="63">
        <v>126</v>
      </c>
      <c r="S2310" s="63"/>
      <c r="T2310" s="63"/>
      <c r="U2310" s="63"/>
      <c r="V2310" s="63"/>
      <c r="W2310">
        <v>60</v>
      </c>
      <c r="X2310" s="63">
        <v>34</v>
      </c>
      <c r="Y2310" s="63"/>
      <c r="Z2310" s="63"/>
      <c r="AA2310" s="63"/>
      <c r="AB2310" s="63"/>
      <c r="AC2310" s="63"/>
      <c r="AD2310" s="63"/>
      <c r="AE2310" s="63"/>
      <c r="AF2310" s="63"/>
      <c r="AG2310" s="63"/>
      <c r="AH2310" s="63"/>
      <c r="AI2310" s="63"/>
      <c r="AJ2310" s="63"/>
      <c r="AK2310" s="63"/>
      <c r="AL2310" s="63"/>
      <c r="AM2310" s="63"/>
      <c r="AN2310" s="63"/>
      <c r="AO2310" s="63"/>
      <c r="AP2310" s="63"/>
      <c r="AQ2310" s="63">
        <v>18</v>
      </c>
      <c r="AS2310" s="5">
        <f>IF(Q2310&gt;0,RANK(Q2310,(N2310:P2310,Q2310:AE2310)),0)</f>
        <v>4</v>
      </c>
      <c r="AT2310" s="5">
        <f>IF(R2310&gt;0,RANK(R2310,(N2310:P2310,Q2310:AE2310)),0)</f>
        <v>3</v>
      </c>
      <c r="AU2310" s="5">
        <f>IF(T2310&gt;0,RANK(T2310,(N2310:P2310,Q2310:AE2310)),0)</f>
        <v>0</v>
      </c>
      <c r="AV2310" s="5">
        <f>IF(S2310&gt;0,RANK(S2310,(N2310:P2310,Q2310:AE2310)),0)</f>
        <v>0</v>
      </c>
      <c r="AW2310" s="2">
        <f t="shared" si="941"/>
        <v>1.1486074405366944E-2</v>
      </c>
      <c r="AX2310" s="2">
        <f t="shared" si="942"/>
        <v>1.2807481195364911E-2</v>
      </c>
      <c r="AY2310" s="2">
        <f t="shared" si="943"/>
        <v>0</v>
      </c>
      <c r="AZ2310" s="2">
        <f t="shared" si="944"/>
        <v>0</v>
      </c>
      <c r="BB2310" t="s">
        <v>2345</v>
      </c>
      <c r="BC2310" t="s">
        <v>2285</v>
      </c>
      <c r="BD2310">
        <v>2</v>
      </c>
      <c r="BF2310" s="111">
        <v>41</v>
      </c>
      <c r="BG2310" s="113">
        <v>27</v>
      </c>
      <c r="BH2310" s="117">
        <f t="shared" si="926"/>
        <v>41027</v>
      </c>
      <c r="BJ2310" s="5" t="s">
        <v>3185</v>
      </c>
      <c r="BN2310" s="63"/>
    </row>
    <row r="2311" spans="1:66" hidden="1" outlineLevel="1">
      <c r="A2311" t="s">
        <v>2939</v>
      </c>
      <c r="B2311" t="s">
        <v>2285</v>
      </c>
      <c r="C2311" s="1">
        <f t="shared" si="936"/>
        <v>97127</v>
      </c>
      <c r="D2311" s="5">
        <f>IF(N2311&gt;0, RANK(N2311,(N2311:P2311,Q2311:AE2311)),0)</f>
        <v>2</v>
      </c>
      <c r="E2311" s="5">
        <f>IF(O2311&gt;0,RANK(O2311,(N2311:P2311,Q2311:AE2311)),0)</f>
        <v>1</v>
      </c>
      <c r="F2311" s="5">
        <f>IF(P2311&gt;0,RANK(P2311,(N2311:P2311,Q2311:AE2311)),0)</f>
        <v>0</v>
      </c>
      <c r="G2311" s="131">
        <f t="shared" si="915"/>
        <v>4552</v>
      </c>
      <c r="H2311" s="136">
        <f t="shared" si="916"/>
        <v>4.686647379204547E-2</v>
      </c>
      <c r="I2311" s="2"/>
      <c r="J2311" s="2">
        <f t="shared" si="937"/>
        <v>0.45783355812492921</v>
      </c>
      <c r="K2311" s="2">
        <f t="shared" si="938"/>
        <v>0.50470003191697466</v>
      </c>
      <c r="L2311" s="2">
        <f t="shared" si="939"/>
        <v>0</v>
      </c>
      <c r="M2311" s="2">
        <f t="shared" si="940"/>
        <v>3.7466409958096136E-2</v>
      </c>
      <c r="N2311" s="63">
        <v>44468</v>
      </c>
      <c r="O2311" s="63">
        <v>49020</v>
      </c>
      <c r="P2311" s="63"/>
      <c r="Q2311" s="63">
        <v>1433</v>
      </c>
      <c r="R2311" s="63">
        <v>953</v>
      </c>
      <c r="S2311" s="63"/>
      <c r="T2311" s="63"/>
      <c r="U2311" s="63"/>
      <c r="V2311" s="63"/>
      <c r="W2311">
        <v>846</v>
      </c>
      <c r="X2311" s="63">
        <v>155</v>
      </c>
      <c r="Y2311" s="63"/>
      <c r="Z2311" s="63"/>
      <c r="AA2311" s="63"/>
      <c r="AB2311" s="63"/>
      <c r="AC2311" s="63"/>
      <c r="AD2311" s="63"/>
      <c r="AE2311" s="63"/>
      <c r="AF2311" s="63"/>
      <c r="AG2311" s="63"/>
      <c r="AH2311" s="63"/>
      <c r="AI2311" s="63"/>
      <c r="AJ2311" s="63"/>
      <c r="AK2311" s="63"/>
      <c r="AL2311" s="63"/>
      <c r="AM2311" s="63"/>
      <c r="AN2311" s="63"/>
      <c r="AO2311" s="63"/>
      <c r="AP2311" s="63"/>
      <c r="AQ2311" s="63">
        <v>252</v>
      </c>
      <c r="AS2311" s="5">
        <f>IF(Q2311&gt;0,RANK(Q2311,(N2311:P2311,Q2311:AE2311)),0)</f>
        <v>3</v>
      </c>
      <c r="AT2311" s="5">
        <f>IF(R2311&gt;0,RANK(R2311,(N2311:P2311,Q2311:AE2311)),0)</f>
        <v>4</v>
      </c>
      <c r="AU2311" s="5">
        <f>IF(T2311&gt;0,RANK(T2311,(N2311:P2311,Q2311:AE2311)),0)</f>
        <v>0</v>
      </c>
      <c r="AV2311" s="5">
        <f>IF(S2311&gt;0,RANK(S2311,(N2311:P2311,Q2311:AE2311)),0)</f>
        <v>0</v>
      </c>
      <c r="AW2311" s="2">
        <f t="shared" si="941"/>
        <v>1.4753878942003768E-2</v>
      </c>
      <c r="AX2311" s="2">
        <f t="shared" si="942"/>
        <v>9.8118957653381654E-3</v>
      </c>
      <c r="AY2311" s="2">
        <f t="shared" si="943"/>
        <v>0</v>
      </c>
      <c r="AZ2311" s="2">
        <f t="shared" si="944"/>
        <v>0</v>
      </c>
      <c r="BB2311" t="s">
        <v>2939</v>
      </c>
      <c r="BC2311" t="s">
        <v>2285</v>
      </c>
      <c r="BD2311">
        <v>2</v>
      </c>
      <c r="BF2311" s="111">
        <v>41</v>
      </c>
      <c r="BG2311" s="113">
        <v>29</v>
      </c>
      <c r="BH2311" s="117">
        <f t="shared" si="926"/>
        <v>41029</v>
      </c>
      <c r="BJ2311" s="5" t="s">
        <v>3185</v>
      </c>
      <c r="BN2311" s="63"/>
    </row>
    <row r="2312" spans="1:66" hidden="1" outlineLevel="1">
      <c r="A2312" t="s">
        <v>1100</v>
      </c>
      <c r="B2312" t="s">
        <v>2285</v>
      </c>
      <c r="C2312" s="1">
        <f t="shared" si="936"/>
        <v>8175</v>
      </c>
      <c r="D2312" s="5">
        <f>IF(N2312&gt;0, RANK(N2312,(N2312:P2312,Q2312:AE2312)),0)</f>
        <v>2</v>
      </c>
      <c r="E2312" s="5">
        <f>IF(O2312&gt;0,RANK(O2312,(N2312:P2312,Q2312:AE2312)),0)</f>
        <v>1</v>
      </c>
      <c r="F2312" s="5">
        <f>IF(P2312&gt;0,RANK(P2312,(N2312:P2312,Q2312:AE2312)),0)</f>
        <v>0</v>
      </c>
      <c r="G2312" s="131">
        <f t="shared" ref="G2312:G2375" si="945">IF(C2312&gt;0,MAX(N2312:P2312)-LARGE(N2312:P2312,2),0)</f>
        <v>1341</v>
      </c>
      <c r="H2312" s="136">
        <f t="shared" ref="H2312:H2375" si="946">IF(C2312&gt;0,G2312/C2312,0)</f>
        <v>0.16403669724770642</v>
      </c>
      <c r="I2312" s="2"/>
      <c r="J2312" s="2">
        <f t="shared" si="937"/>
        <v>0.40379204892966358</v>
      </c>
      <c r="K2312" s="2">
        <f t="shared" si="938"/>
        <v>0.56782874617737</v>
      </c>
      <c r="L2312" s="2">
        <f t="shared" si="939"/>
        <v>0</v>
      </c>
      <c r="M2312" s="2">
        <f t="shared" si="940"/>
        <v>2.8379204892966414E-2</v>
      </c>
      <c r="N2312" s="63">
        <v>3301</v>
      </c>
      <c r="O2312" s="63">
        <v>4642</v>
      </c>
      <c r="P2312" s="63"/>
      <c r="Q2312" s="63">
        <v>77</v>
      </c>
      <c r="R2312" s="63">
        <v>54</v>
      </c>
      <c r="S2312" s="63"/>
      <c r="T2312" s="63"/>
      <c r="U2312" s="63"/>
      <c r="V2312" s="63"/>
      <c r="W2312">
        <v>67</v>
      </c>
      <c r="X2312" s="63">
        <v>13</v>
      </c>
      <c r="Y2312" s="63"/>
      <c r="Z2312" s="63"/>
      <c r="AA2312" s="63"/>
      <c r="AB2312" s="63"/>
      <c r="AC2312" s="63"/>
      <c r="AD2312" s="63"/>
      <c r="AE2312" s="63"/>
      <c r="AF2312" s="63"/>
      <c r="AG2312" s="63"/>
      <c r="AH2312" s="63"/>
      <c r="AI2312" s="63"/>
      <c r="AJ2312" s="63"/>
      <c r="AK2312" s="63"/>
      <c r="AL2312" s="63"/>
      <c r="AM2312" s="63"/>
      <c r="AN2312" s="63"/>
      <c r="AO2312" s="63"/>
      <c r="AP2312" s="63"/>
      <c r="AQ2312" s="63">
        <v>21</v>
      </c>
      <c r="AS2312" s="5">
        <f>IF(Q2312&gt;0,RANK(Q2312,(N2312:P2312,Q2312:AE2312)),0)</f>
        <v>3</v>
      </c>
      <c r="AT2312" s="5">
        <f>IF(R2312&gt;0,RANK(R2312,(N2312:P2312,Q2312:AE2312)),0)</f>
        <v>5</v>
      </c>
      <c r="AU2312" s="5">
        <f>IF(T2312&gt;0,RANK(T2312,(N2312:P2312,Q2312:AE2312)),0)</f>
        <v>0</v>
      </c>
      <c r="AV2312" s="5">
        <f>IF(S2312&gt;0,RANK(S2312,(N2312:P2312,Q2312:AE2312)),0)</f>
        <v>0</v>
      </c>
      <c r="AW2312" s="2">
        <f t="shared" si="941"/>
        <v>9.4189602446483178E-3</v>
      </c>
      <c r="AX2312" s="2">
        <f t="shared" si="942"/>
        <v>6.6055045871559635E-3</v>
      </c>
      <c r="AY2312" s="2">
        <f t="shared" si="943"/>
        <v>0</v>
      </c>
      <c r="AZ2312" s="2">
        <f t="shared" si="944"/>
        <v>0</v>
      </c>
      <c r="BB2312" t="s">
        <v>1100</v>
      </c>
      <c r="BC2312" t="s">
        <v>2285</v>
      </c>
      <c r="BD2312">
        <v>2</v>
      </c>
      <c r="BF2312" s="111">
        <v>41</v>
      </c>
      <c r="BG2312" s="113">
        <v>31</v>
      </c>
      <c r="BH2312" s="117">
        <f t="shared" si="926"/>
        <v>41031</v>
      </c>
      <c r="BJ2312" s="5" t="s">
        <v>3185</v>
      </c>
      <c r="BN2312" s="63"/>
    </row>
    <row r="2313" spans="1:66" hidden="1" outlineLevel="1">
      <c r="A2313" t="s">
        <v>63</v>
      </c>
      <c r="B2313" t="s">
        <v>2285</v>
      </c>
      <c r="C2313" s="1">
        <f t="shared" si="936"/>
        <v>40238</v>
      </c>
      <c r="D2313" s="5">
        <f>IF(N2313&gt;0, RANK(N2313,(N2313:P2313,Q2313:AE2313)),0)</f>
        <v>2</v>
      </c>
      <c r="E2313" s="5">
        <f>IF(O2313&gt;0,RANK(O2313,(N2313:P2313,Q2313:AE2313)),0)</f>
        <v>1</v>
      </c>
      <c r="F2313" s="5">
        <f>IF(P2313&gt;0,RANK(P2313,(N2313:P2313,Q2313:AE2313)),0)</f>
        <v>0</v>
      </c>
      <c r="G2313" s="131">
        <f t="shared" si="945"/>
        <v>8720</v>
      </c>
      <c r="H2313" s="136">
        <f t="shared" si="946"/>
        <v>0.21671057209602862</v>
      </c>
      <c r="I2313" s="2"/>
      <c r="J2313" s="2">
        <f t="shared" si="937"/>
        <v>0.37161389731099953</v>
      </c>
      <c r="K2313" s="2">
        <f t="shared" si="938"/>
        <v>0.58832446940702821</v>
      </c>
      <c r="L2313" s="2">
        <f t="shared" si="939"/>
        <v>0</v>
      </c>
      <c r="M2313" s="2">
        <f t="shared" si="940"/>
        <v>4.006163328197232E-2</v>
      </c>
      <c r="N2313" s="63">
        <v>14953</v>
      </c>
      <c r="O2313" s="63">
        <v>23673</v>
      </c>
      <c r="P2313" s="63"/>
      <c r="Q2313" s="63">
        <v>532</v>
      </c>
      <c r="R2313" s="63">
        <v>340</v>
      </c>
      <c r="S2313" s="63"/>
      <c r="T2313" s="63"/>
      <c r="U2313" s="63"/>
      <c r="V2313" s="63"/>
      <c r="W2313">
        <v>497</v>
      </c>
      <c r="X2313" s="63">
        <v>64</v>
      </c>
      <c r="Y2313" s="63"/>
      <c r="Z2313" s="63"/>
      <c r="AA2313" s="63"/>
      <c r="AB2313" s="63"/>
      <c r="AC2313" s="63"/>
      <c r="AD2313" s="63"/>
      <c r="AE2313" s="63"/>
      <c r="AF2313" s="63"/>
      <c r="AG2313" s="63"/>
      <c r="AH2313" s="63"/>
      <c r="AI2313" s="63"/>
      <c r="AJ2313" s="63"/>
      <c r="AK2313" s="63"/>
      <c r="AL2313" s="63"/>
      <c r="AM2313" s="63"/>
      <c r="AN2313" s="63"/>
      <c r="AO2313" s="63"/>
      <c r="AP2313" s="63"/>
      <c r="AQ2313" s="63">
        <v>179</v>
      </c>
      <c r="AS2313" s="5">
        <f>IF(Q2313&gt;0,RANK(Q2313,(N2313:P2313,Q2313:AE2313)),0)</f>
        <v>3</v>
      </c>
      <c r="AT2313" s="5">
        <f>IF(R2313&gt;0,RANK(R2313,(N2313:P2313,Q2313:AE2313)),0)</f>
        <v>5</v>
      </c>
      <c r="AU2313" s="5">
        <f>IF(T2313&gt;0,RANK(T2313,(N2313:P2313,Q2313:AE2313)),0)</f>
        <v>0</v>
      </c>
      <c r="AV2313" s="5">
        <f>IF(S2313&gt;0,RANK(S2313,(N2313:P2313,Q2313:AE2313)),0)</f>
        <v>0</v>
      </c>
      <c r="AW2313" s="2">
        <f t="shared" si="941"/>
        <v>1.3221333068243949E-2</v>
      </c>
      <c r="AX2313" s="2">
        <f t="shared" si="942"/>
        <v>8.4497241413589146E-3</v>
      </c>
      <c r="AY2313" s="2">
        <f t="shared" si="943"/>
        <v>0</v>
      </c>
      <c r="AZ2313" s="2">
        <f t="shared" si="944"/>
        <v>0</v>
      </c>
      <c r="BB2313" t="s">
        <v>63</v>
      </c>
      <c r="BC2313" t="s">
        <v>2285</v>
      </c>
      <c r="BF2313" s="111">
        <v>41</v>
      </c>
      <c r="BG2313" s="113">
        <v>33</v>
      </c>
      <c r="BH2313" s="117">
        <f t="shared" si="926"/>
        <v>41033</v>
      </c>
      <c r="BJ2313" s="5" t="s">
        <v>3185</v>
      </c>
      <c r="BN2313" s="63"/>
    </row>
    <row r="2314" spans="1:66" hidden="1" outlineLevel="1">
      <c r="A2314" t="s">
        <v>1188</v>
      </c>
      <c r="B2314" t="s">
        <v>2285</v>
      </c>
      <c r="C2314" s="1">
        <f t="shared" si="936"/>
        <v>28152</v>
      </c>
      <c r="D2314" s="5">
        <f>IF(N2314&gt;0, RANK(N2314,(N2314:P2314,Q2314:AE2314)),0)</f>
        <v>2</v>
      </c>
      <c r="E2314" s="5">
        <f>IF(O2314&gt;0,RANK(O2314,(N2314:P2314,Q2314:AE2314)),0)</f>
        <v>1</v>
      </c>
      <c r="F2314" s="5">
        <f>IF(P2314&gt;0,RANK(P2314,(N2314:P2314,Q2314:AE2314)),0)</f>
        <v>0</v>
      </c>
      <c r="G2314" s="131">
        <f t="shared" si="945"/>
        <v>10596</v>
      </c>
      <c r="H2314" s="136">
        <f t="shared" si="946"/>
        <v>0.37638533674339303</v>
      </c>
      <c r="I2314" s="2"/>
      <c r="J2314" s="2">
        <f t="shared" si="937"/>
        <v>0.29489911906791705</v>
      </c>
      <c r="K2314" s="2">
        <f t="shared" si="938"/>
        <v>0.67128445581131002</v>
      </c>
      <c r="L2314" s="2">
        <f t="shared" si="939"/>
        <v>0</v>
      </c>
      <c r="M2314" s="2">
        <f t="shared" si="940"/>
        <v>3.3816425120772875E-2</v>
      </c>
      <c r="N2314" s="63">
        <v>8302</v>
      </c>
      <c r="O2314" s="63">
        <v>18898</v>
      </c>
      <c r="P2314" s="63"/>
      <c r="Q2314" s="63">
        <v>351</v>
      </c>
      <c r="R2314" s="63">
        <v>230</v>
      </c>
      <c r="S2314" s="63"/>
      <c r="T2314" s="63"/>
      <c r="U2314" s="63"/>
      <c r="V2314" s="63"/>
      <c r="W2314">
        <v>199</v>
      </c>
      <c r="X2314" s="63">
        <v>52</v>
      </c>
      <c r="Y2314" s="63"/>
      <c r="Z2314" s="63"/>
      <c r="AA2314" s="63"/>
      <c r="AB2314" s="63"/>
      <c r="AC2314" s="63"/>
      <c r="AD2314" s="63"/>
      <c r="AE2314" s="63"/>
      <c r="AF2314" s="63"/>
      <c r="AG2314" s="63"/>
      <c r="AH2314" s="63"/>
      <c r="AI2314" s="63"/>
      <c r="AJ2314" s="63"/>
      <c r="AK2314" s="63"/>
      <c r="AL2314" s="63"/>
      <c r="AM2314" s="63"/>
      <c r="AN2314" s="63"/>
      <c r="AO2314" s="63"/>
      <c r="AP2314" s="63"/>
      <c r="AQ2314" s="63">
        <v>120</v>
      </c>
      <c r="AS2314" s="5">
        <f>IF(Q2314&gt;0,RANK(Q2314,(N2314:P2314,Q2314:AE2314)),0)</f>
        <v>3</v>
      </c>
      <c r="AT2314" s="5">
        <f>IF(R2314&gt;0,RANK(R2314,(N2314:P2314,Q2314:AE2314)),0)</f>
        <v>4</v>
      </c>
      <c r="AU2314" s="5">
        <f>IF(T2314&gt;0,RANK(T2314,(N2314:P2314,Q2314:AE2314)),0)</f>
        <v>0</v>
      </c>
      <c r="AV2314" s="5">
        <f>IF(S2314&gt;0,RANK(S2314,(N2314:P2314,Q2314:AE2314)),0)</f>
        <v>0</v>
      </c>
      <c r="AW2314" s="2">
        <f t="shared" si="941"/>
        <v>1.2468030690537084E-2</v>
      </c>
      <c r="AX2314" s="2">
        <f t="shared" si="942"/>
        <v>8.1699346405228763E-3</v>
      </c>
      <c r="AY2314" s="2">
        <f t="shared" si="943"/>
        <v>0</v>
      </c>
      <c r="AZ2314" s="2">
        <f t="shared" si="944"/>
        <v>0</v>
      </c>
      <c r="BB2314" t="s">
        <v>1188</v>
      </c>
      <c r="BC2314" t="s">
        <v>2285</v>
      </c>
      <c r="BD2314">
        <v>2</v>
      </c>
      <c r="BF2314" s="111">
        <v>41</v>
      </c>
      <c r="BG2314" s="113">
        <v>35</v>
      </c>
      <c r="BH2314" s="117">
        <f t="shared" si="926"/>
        <v>41035</v>
      </c>
      <c r="BJ2314" s="5" t="s">
        <v>3185</v>
      </c>
      <c r="BN2314" s="63"/>
    </row>
    <row r="2315" spans="1:66" hidden="1" outlineLevel="1">
      <c r="A2315" t="s">
        <v>827</v>
      </c>
      <c r="B2315" t="s">
        <v>2285</v>
      </c>
      <c r="C2315" s="1">
        <f t="shared" si="936"/>
        <v>3710</v>
      </c>
      <c r="D2315" s="5">
        <f>IF(N2315&gt;0, RANK(N2315,(N2315:P2315,Q2315:AE2315)),0)</f>
        <v>2</v>
      </c>
      <c r="E2315" s="5">
        <f>IF(O2315&gt;0,RANK(O2315,(N2315:P2315,Q2315:AE2315)),0)</f>
        <v>1</v>
      </c>
      <c r="F2315" s="5">
        <f>IF(P2315&gt;0,RANK(P2315,(N2315:P2315,Q2315:AE2315)),0)</f>
        <v>0</v>
      </c>
      <c r="G2315" s="131">
        <f t="shared" si="945"/>
        <v>2038</v>
      </c>
      <c r="H2315" s="136">
        <f t="shared" si="946"/>
        <v>0.54932614555256065</v>
      </c>
      <c r="I2315" s="2"/>
      <c r="J2315" s="2">
        <f t="shared" si="937"/>
        <v>0.20754716981132076</v>
      </c>
      <c r="K2315" s="2">
        <f t="shared" si="938"/>
        <v>0.75687331536388136</v>
      </c>
      <c r="L2315" s="2">
        <f t="shared" si="939"/>
        <v>0</v>
      </c>
      <c r="M2315" s="2">
        <f t="shared" si="940"/>
        <v>3.5579514824797931E-2</v>
      </c>
      <c r="N2315" s="63">
        <v>770</v>
      </c>
      <c r="O2315" s="63">
        <v>2808</v>
      </c>
      <c r="P2315" s="63"/>
      <c r="Q2315" s="63">
        <v>48</v>
      </c>
      <c r="R2315" s="63">
        <v>34</v>
      </c>
      <c r="S2315" s="63"/>
      <c r="T2315" s="63"/>
      <c r="U2315" s="63"/>
      <c r="V2315" s="63"/>
      <c r="W2315">
        <v>25</v>
      </c>
      <c r="X2315" s="63">
        <v>3</v>
      </c>
      <c r="Y2315" s="63"/>
      <c r="Z2315" s="63"/>
      <c r="AA2315" s="63"/>
      <c r="AB2315" s="63"/>
      <c r="AC2315" s="63"/>
      <c r="AD2315" s="63"/>
      <c r="AE2315" s="63"/>
      <c r="AF2315" s="63"/>
      <c r="AG2315" s="63"/>
      <c r="AH2315" s="63"/>
      <c r="AI2315" s="63"/>
      <c r="AJ2315" s="63"/>
      <c r="AK2315" s="63"/>
      <c r="AL2315" s="63"/>
      <c r="AM2315" s="63"/>
      <c r="AN2315" s="63"/>
      <c r="AO2315" s="63"/>
      <c r="AP2315" s="63"/>
      <c r="AQ2315" s="63">
        <v>22</v>
      </c>
      <c r="AS2315" s="5">
        <f>IF(Q2315&gt;0,RANK(Q2315,(N2315:P2315,Q2315:AE2315)),0)</f>
        <v>3</v>
      </c>
      <c r="AT2315" s="5">
        <f>IF(R2315&gt;0,RANK(R2315,(N2315:P2315,Q2315:AE2315)),0)</f>
        <v>4</v>
      </c>
      <c r="AU2315" s="5">
        <f>IF(T2315&gt;0,RANK(T2315,(N2315:P2315,Q2315:AE2315)),0)</f>
        <v>0</v>
      </c>
      <c r="AV2315" s="5">
        <f>IF(S2315&gt;0,RANK(S2315,(N2315:P2315,Q2315:AE2315)),0)</f>
        <v>0</v>
      </c>
      <c r="AW2315" s="2">
        <f t="shared" si="941"/>
        <v>1.293800539083558E-2</v>
      </c>
      <c r="AX2315" s="2">
        <f t="shared" si="942"/>
        <v>9.1644204851752016E-3</v>
      </c>
      <c r="AY2315" s="2">
        <f t="shared" si="943"/>
        <v>0</v>
      </c>
      <c r="AZ2315" s="2">
        <f t="shared" si="944"/>
        <v>0</v>
      </c>
      <c r="BB2315" t="s">
        <v>827</v>
      </c>
      <c r="BC2315" t="s">
        <v>2285</v>
      </c>
      <c r="BD2315">
        <v>2</v>
      </c>
      <c r="BF2315" s="111">
        <v>41</v>
      </c>
      <c r="BG2315" s="113">
        <v>37</v>
      </c>
      <c r="BH2315" s="117">
        <f t="shared" si="926"/>
        <v>41037</v>
      </c>
      <c r="BJ2315" s="5" t="s">
        <v>3185</v>
      </c>
      <c r="BN2315" s="63"/>
    </row>
    <row r="2316" spans="1:66" hidden="1" outlineLevel="1">
      <c r="A2316" t="s">
        <v>1873</v>
      </c>
      <c r="B2316" t="s">
        <v>2285</v>
      </c>
      <c r="C2316" s="1">
        <f t="shared" si="936"/>
        <v>171850</v>
      </c>
      <c r="D2316" s="5">
        <f>IF(N2316&gt;0, RANK(N2316,(N2316:P2316,Q2316:AE2316)),0)</f>
        <v>1</v>
      </c>
      <c r="E2316" s="5">
        <f>IF(O2316&gt;0,RANK(O2316,(N2316:P2316,Q2316:AE2316)),0)</f>
        <v>2</v>
      </c>
      <c r="F2316" s="5">
        <f>IF(P2316&gt;0,RANK(P2316,(N2316:P2316,Q2316:AE2316)),0)</f>
        <v>0</v>
      </c>
      <c r="G2316" s="131">
        <f t="shared" si="945"/>
        <v>40143</v>
      </c>
      <c r="H2316" s="136">
        <f t="shared" si="946"/>
        <v>0.23359324992726216</v>
      </c>
      <c r="I2316" s="2"/>
      <c r="J2316" s="2">
        <f t="shared" si="937"/>
        <v>0.59733488507419263</v>
      </c>
      <c r="K2316" s="2">
        <f t="shared" si="938"/>
        <v>0.36374163514693048</v>
      </c>
      <c r="L2316" s="2">
        <f t="shared" si="939"/>
        <v>0</v>
      </c>
      <c r="M2316" s="2">
        <f t="shared" si="940"/>
        <v>3.892347977887689E-2</v>
      </c>
      <c r="N2316" s="63">
        <v>102652</v>
      </c>
      <c r="O2316" s="63">
        <v>62509</v>
      </c>
      <c r="P2316" s="63"/>
      <c r="Q2316" s="63">
        <v>2435</v>
      </c>
      <c r="R2316" s="63">
        <v>2334</v>
      </c>
      <c r="S2316" s="63"/>
      <c r="T2316" s="63"/>
      <c r="U2316" s="63"/>
      <c r="V2316" s="63"/>
      <c r="W2316" s="1">
        <v>1196</v>
      </c>
      <c r="X2316" s="63">
        <v>357</v>
      </c>
      <c r="Y2316" s="63"/>
      <c r="Z2316" s="63"/>
      <c r="AA2316" s="63"/>
      <c r="AB2316" s="63"/>
      <c r="AC2316" s="63"/>
      <c r="AD2316" s="63"/>
      <c r="AE2316" s="63"/>
      <c r="AF2316" s="63"/>
      <c r="AG2316" s="63"/>
      <c r="AH2316" s="63"/>
      <c r="AI2316" s="63"/>
      <c r="AJ2316" s="63"/>
      <c r="AK2316" s="63"/>
      <c r="AL2316" s="63"/>
      <c r="AM2316" s="63"/>
      <c r="AN2316" s="63"/>
      <c r="AO2316" s="63"/>
      <c r="AP2316" s="63"/>
      <c r="AQ2316" s="63">
        <v>367</v>
      </c>
      <c r="AS2316" s="5">
        <f>IF(Q2316&gt;0,RANK(Q2316,(N2316:P2316,Q2316:AE2316)),0)</f>
        <v>3</v>
      </c>
      <c r="AT2316" s="5">
        <f>IF(R2316&gt;0,RANK(R2316,(N2316:P2316,Q2316:AE2316)),0)</f>
        <v>4</v>
      </c>
      <c r="AU2316" s="5">
        <f>IF(T2316&gt;0,RANK(T2316,(N2316:P2316,Q2316:AE2316)),0)</f>
        <v>0</v>
      </c>
      <c r="AV2316" s="5">
        <f>IF(S2316&gt;0,RANK(S2316,(N2316:P2316,Q2316:AE2316)),0)</f>
        <v>0</v>
      </c>
      <c r="AW2316" s="2">
        <f t="shared" si="941"/>
        <v>1.4169333721268548E-2</v>
      </c>
      <c r="AX2316" s="2">
        <f t="shared" si="942"/>
        <v>1.3581611870817573E-2</v>
      </c>
      <c r="AY2316" s="2">
        <f t="shared" si="943"/>
        <v>0</v>
      </c>
      <c r="AZ2316" s="2">
        <f t="shared" si="944"/>
        <v>0</v>
      </c>
      <c r="BB2316" t="s">
        <v>1873</v>
      </c>
      <c r="BC2316" t="s">
        <v>2285</v>
      </c>
      <c r="BD2316">
        <v>4</v>
      </c>
      <c r="BF2316" s="111">
        <v>41</v>
      </c>
      <c r="BG2316" s="113">
        <v>39</v>
      </c>
      <c r="BH2316" s="117">
        <f t="shared" si="926"/>
        <v>41039</v>
      </c>
      <c r="BJ2316" s="5" t="s">
        <v>3185</v>
      </c>
      <c r="BN2316" s="63"/>
    </row>
    <row r="2317" spans="1:66" hidden="1" outlineLevel="1">
      <c r="A2317" t="s">
        <v>1605</v>
      </c>
      <c r="B2317" t="s">
        <v>2285</v>
      </c>
      <c r="C2317" s="1">
        <f t="shared" si="936"/>
        <v>22984</v>
      </c>
      <c r="D2317" s="5">
        <f>IF(N2317&gt;0, RANK(N2317,(N2317:P2317,Q2317:AE2317)),0)</f>
        <v>1</v>
      </c>
      <c r="E2317" s="5">
        <f>IF(O2317&gt;0,RANK(O2317,(N2317:P2317,Q2317:AE2317)),0)</f>
        <v>2</v>
      </c>
      <c r="F2317" s="5">
        <f>IF(P2317&gt;0,RANK(P2317,(N2317:P2317,Q2317:AE2317)),0)</f>
        <v>0</v>
      </c>
      <c r="G2317" s="131">
        <f t="shared" si="945"/>
        <v>4715</v>
      </c>
      <c r="H2317" s="136">
        <f t="shared" si="946"/>
        <v>0.20514270797076226</v>
      </c>
      <c r="I2317" s="2"/>
      <c r="J2317" s="2">
        <f t="shared" si="937"/>
        <v>0.58305777932474767</v>
      </c>
      <c r="K2317" s="2">
        <f t="shared" si="938"/>
        <v>0.37791507135398539</v>
      </c>
      <c r="L2317" s="2">
        <f t="shared" si="939"/>
        <v>0</v>
      </c>
      <c r="M2317" s="2">
        <f t="shared" si="940"/>
        <v>3.9027149321266941E-2</v>
      </c>
      <c r="N2317" s="63">
        <v>13401</v>
      </c>
      <c r="O2317" s="63">
        <v>8686</v>
      </c>
      <c r="P2317" s="63"/>
      <c r="Q2317" s="63">
        <v>331</v>
      </c>
      <c r="R2317" s="63">
        <v>276</v>
      </c>
      <c r="S2317" s="63"/>
      <c r="T2317" s="63"/>
      <c r="U2317" s="63"/>
      <c r="V2317" s="63"/>
      <c r="W2317">
        <v>176</v>
      </c>
      <c r="X2317" s="63">
        <v>49</v>
      </c>
      <c r="Y2317" s="63"/>
      <c r="Z2317" s="63"/>
      <c r="AA2317" s="63"/>
      <c r="AB2317" s="63"/>
      <c r="AC2317" s="63"/>
      <c r="AD2317" s="63"/>
      <c r="AE2317" s="63"/>
      <c r="AF2317" s="63"/>
      <c r="AG2317" s="63"/>
      <c r="AH2317" s="63"/>
      <c r="AI2317" s="63"/>
      <c r="AJ2317" s="63"/>
      <c r="AK2317" s="63"/>
      <c r="AL2317" s="63"/>
      <c r="AM2317" s="63"/>
      <c r="AN2317" s="63"/>
      <c r="AO2317" s="63"/>
      <c r="AP2317" s="63"/>
      <c r="AQ2317" s="63">
        <v>65</v>
      </c>
      <c r="AS2317" s="5">
        <f>IF(Q2317&gt;0,RANK(Q2317,(N2317:P2317,Q2317:AE2317)),0)</f>
        <v>3</v>
      </c>
      <c r="AT2317" s="5">
        <f>IF(R2317&gt;0,RANK(R2317,(N2317:P2317,Q2317:AE2317)),0)</f>
        <v>4</v>
      </c>
      <c r="AU2317" s="5">
        <f>IF(T2317&gt;0,RANK(T2317,(N2317:P2317,Q2317:AE2317)),0)</f>
        <v>0</v>
      </c>
      <c r="AV2317" s="5">
        <f>IF(S2317&gt;0,RANK(S2317,(N2317:P2317,Q2317:AE2317)),0)</f>
        <v>0</v>
      </c>
      <c r="AW2317" s="2">
        <f t="shared" si="941"/>
        <v>1.4401322659241211E-2</v>
      </c>
      <c r="AX2317" s="2">
        <f t="shared" si="942"/>
        <v>1.2008353637312914E-2</v>
      </c>
      <c r="AY2317" s="2">
        <f t="shared" si="943"/>
        <v>0</v>
      </c>
      <c r="AZ2317" s="2">
        <f t="shared" si="944"/>
        <v>0</v>
      </c>
      <c r="BB2317" t="s">
        <v>1605</v>
      </c>
      <c r="BC2317" t="s">
        <v>2285</v>
      </c>
      <c r="BD2317">
        <v>5</v>
      </c>
      <c r="BF2317" s="111">
        <v>41</v>
      </c>
      <c r="BG2317" s="113">
        <v>41</v>
      </c>
      <c r="BH2317" s="117">
        <f t="shared" si="926"/>
        <v>41041</v>
      </c>
      <c r="BJ2317" s="5" t="s">
        <v>3185</v>
      </c>
      <c r="BN2317" s="63"/>
    </row>
    <row r="2318" spans="1:66" hidden="1" outlineLevel="1">
      <c r="A2318" t="s">
        <v>1429</v>
      </c>
      <c r="B2318" t="s">
        <v>2285</v>
      </c>
      <c r="C2318" s="1">
        <f t="shared" si="936"/>
        <v>51426</v>
      </c>
      <c r="D2318" s="5">
        <f>IF(N2318&gt;0, RANK(N2318,(N2318:P2318,Q2318:AE2318)),0)</f>
        <v>2</v>
      </c>
      <c r="E2318" s="5">
        <f>IF(O2318&gt;0,RANK(O2318,(N2318:P2318,Q2318:AE2318)),0)</f>
        <v>1</v>
      </c>
      <c r="F2318" s="5">
        <f>IF(P2318&gt;0,RANK(P2318,(N2318:P2318,Q2318:AE2318)),0)</f>
        <v>0</v>
      </c>
      <c r="G2318" s="131">
        <f t="shared" si="945"/>
        <v>8566</v>
      </c>
      <c r="H2318" s="136">
        <f t="shared" si="946"/>
        <v>0.16656943958309026</v>
      </c>
      <c r="I2318" s="2"/>
      <c r="J2318" s="2">
        <f t="shared" si="937"/>
        <v>0.3962587018239801</v>
      </c>
      <c r="K2318" s="2">
        <f t="shared" si="938"/>
        <v>0.56282814140707038</v>
      </c>
      <c r="L2318" s="2">
        <f t="shared" si="939"/>
        <v>0</v>
      </c>
      <c r="M2318" s="2">
        <f t="shared" si="940"/>
        <v>4.0913156768949577E-2</v>
      </c>
      <c r="N2318" s="63">
        <v>20378</v>
      </c>
      <c r="O2318" s="63">
        <v>28944</v>
      </c>
      <c r="P2318" s="63"/>
      <c r="Q2318" s="63">
        <v>791</v>
      </c>
      <c r="R2318" s="63">
        <v>573</v>
      </c>
      <c r="S2318" s="63"/>
      <c r="T2318" s="63"/>
      <c r="U2318" s="63"/>
      <c r="V2318" s="63"/>
      <c r="W2318">
        <v>431</v>
      </c>
      <c r="X2318" s="63">
        <v>88</v>
      </c>
      <c r="Y2318" s="63"/>
      <c r="Z2318" s="63"/>
      <c r="AA2318" s="63"/>
      <c r="AB2318" s="63"/>
      <c r="AC2318" s="63"/>
      <c r="AD2318" s="63"/>
      <c r="AE2318" s="63"/>
      <c r="AF2318" s="63"/>
      <c r="AG2318" s="63"/>
      <c r="AH2318" s="63"/>
      <c r="AI2318" s="63"/>
      <c r="AJ2318" s="63"/>
      <c r="AK2318" s="63"/>
      <c r="AL2318" s="63"/>
      <c r="AM2318" s="63"/>
      <c r="AN2318" s="63"/>
      <c r="AO2318" s="63"/>
      <c r="AP2318" s="63"/>
      <c r="AQ2318" s="63">
        <v>221</v>
      </c>
      <c r="AS2318" s="5">
        <f>IF(Q2318&gt;0,RANK(Q2318,(N2318:P2318,Q2318:AE2318)),0)</f>
        <v>3</v>
      </c>
      <c r="AT2318" s="5">
        <f>IF(R2318&gt;0,RANK(R2318,(N2318:P2318,Q2318:AE2318)),0)</f>
        <v>4</v>
      </c>
      <c r="AU2318" s="5">
        <f>IF(T2318&gt;0,RANK(T2318,(N2318:P2318,Q2318:AE2318)),0)</f>
        <v>0</v>
      </c>
      <c r="AV2318" s="5">
        <f>IF(S2318&gt;0,RANK(S2318,(N2318:P2318,Q2318:AE2318)),0)</f>
        <v>0</v>
      </c>
      <c r="AW2318" s="2">
        <f t="shared" si="941"/>
        <v>1.5381324621786645E-2</v>
      </c>
      <c r="AX2318" s="2">
        <f t="shared" si="942"/>
        <v>1.1142223777855559E-2</v>
      </c>
      <c r="AY2318" s="2">
        <f t="shared" si="943"/>
        <v>0</v>
      </c>
      <c r="AZ2318" s="2">
        <f t="shared" si="944"/>
        <v>0</v>
      </c>
      <c r="BB2318" t="s">
        <v>1429</v>
      </c>
      <c r="BC2318" t="s">
        <v>2285</v>
      </c>
      <c r="BD2318">
        <v>4</v>
      </c>
      <c r="BF2318" s="111">
        <v>41</v>
      </c>
      <c r="BG2318" s="113">
        <v>43</v>
      </c>
      <c r="BH2318" s="117">
        <f t="shared" si="926"/>
        <v>41043</v>
      </c>
      <c r="BJ2318" s="5" t="s">
        <v>3185</v>
      </c>
      <c r="BN2318" s="63"/>
    </row>
    <row r="2319" spans="1:66" hidden="1" outlineLevel="1">
      <c r="A2319" t="s">
        <v>780</v>
      </c>
      <c r="B2319" t="s">
        <v>2285</v>
      </c>
      <c r="C2319" s="1">
        <f t="shared" si="936"/>
        <v>9956</v>
      </c>
      <c r="D2319" s="5">
        <f>IF(N2319&gt;0, RANK(N2319,(N2319:P2319,Q2319:AE2319)),0)</f>
        <v>2</v>
      </c>
      <c r="E2319" s="5">
        <f>IF(O2319&gt;0,RANK(O2319,(N2319:P2319,Q2319:AE2319)),0)</f>
        <v>1</v>
      </c>
      <c r="F2319" s="5">
        <f>IF(P2319&gt;0,RANK(P2319,(N2319:P2319,Q2319:AE2319)),0)</f>
        <v>0</v>
      </c>
      <c r="G2319" s="131">
        <f t="shared" si="945"/>
        <v>4092</v>
      </c>
      <c r="H2319" s="136">
        <f t="shared" si="946"/>
        <v>0.41100843712334273</v>
      </c>
      <c r="I2319" s="2"/>
      <c r="J2319" s="2">
        <f t="shared" si="937"/>
        <v>0.27711932503013259</v>
      </c>
      <c r="K2319" s="2">
        <f t="shared" si="938"/>
        <v>0.68812776215347526</v>
      </c>
      <c r="L2319" s="2">
        <f t="shared" si="939"/>
        <v>0</v>
      </c>
      <c r="M2319" s="2">
        <f t="shared" si="940"/>
        <v>3.4752912816392145E-2</v>
      </c>
      <c r="N2319" s="63">
        <v>2759</v>
      </c>
      <c r="O2319" s="63">
        <v>6851</v>
      </c>
      <c r="P2319" s="63"/>
      <c r="Q2319" s="63">
        <v>136</v>
      </c>
      <c r="R2319" s="63">
        <v>77</v>
      </c>
      <c r="S2319" s="63"/>
      <c r="T2319" s="63"/>
      <c r="U2319" s="63"/>
      <c r="V2319" s="63"/>
      <c r="W2319">
        <v>81</v>
      </c>
      <c r="X2319" s="63">
        <v>18</v>
      </c>
      <c r="Y2319" s="63"/>
      <c r="Z2319" s="63"/>
      <c r="AA2319" s="63"/>
      <c r="AB2319" s="63"/>
      <c r="AC2319" s="63"/>
      <c r="AD2319" s="63"/>
      <c r="AE2319" s="63"/>
      <c r="AF2319" s="63"/>
      <c r="AG2319" s="63"/>
      <c r="AH2319" s="63"/>
      <c r="AI2319" s="63"/>
      <c r="AJ2319" s="63"/>
      <c r="AK2319" s="63"/>
      <c r="AL2319" s="63"/>
      <c r="AM2319" s="63"/>
      <c r="AN2319" s="63"/>
      <c r="AO2319" s="63"/>
      <c r="AP2319" s="63"/>
      <c r="AQ2319" s="63">
        <v>34</v>
      </c>
      <c r="AS2319" s="5">
        <f>IF(Q2319&gt;0,RANK(Q2319,(N2319:P2319,Q2319:AE2319)),0)</f>
        <v>3</v>
      </c>
      <c r="AT2319" s="5">
        <f>IF(R2319&gt;0,RANK(R2319,(N2319:P2319,Q2319:AE2319)),0)</f>
        <v>5</v>
      </c>
      <c r="AU2319" s="5">
        <f>IF(T2319&gt;0,RANK(T2319,(N2319:P2319,Q2319:AE2319)),0)</f>
        <v>0</v>
      </c>
      <c r="AV2319" s="5">
        <f>IF(S2319&gt;0,RANK(S2319,(N2319:P2319,Q2319:AE2319)),0)</f>
        <v>0</v>
      </c>
      <c r="AW2319" s="2">
        <f t="shared" si="941"/>
        <v>1.3660104459622338E-2</v>
      </c>
      <c r="AX2319" s="2">
        <f t="shared" si="942"/>
        <v>7.7340297308155885E-3</v>
      </c>
      <c r="AY2319" s="2">
        <f t="shared" si="943"/>
        <v>0</v>
      </c>
      <c r="AZ2319" s="2">
        <f t="shared" si="944"/>
        <v>0</v>
      </c>
      <c r="BB2319" t="s">
        <v>780</v>
      </c>
      <c r="BC2319" t="s">
        <v>2285</v>
      </c>
      <c r="BD2319">
        <v>2</v>
      </c>
      <c r="BF2319" s="111">
        <v>41</v>
      </c>
      <c r="BG2319" s="113">
        <v>45</v>
      </c>
      <c r="BH2319" s="117">
        <f t="shared" si="926"/>
        <v>41045</v>
      </c>
      <c r="BJ2319" s="5" t="s">
        <v>3185</v>
      </c>
      <c r="BN2319" s="63"/>
    </row>
    <row r="2320" spans="1:66" hidden="1" outlineLevel="1">
      <c r="A2320" t="s">
        <v>1835</v>
      </c>
      <c r="B2320" t="s">
        <v>2285</v>
      </c>
      <c r="C2320" s="1">
        <f t="shared" si="936"/>
        <v>120376</v>
      </c>
      <c r="D2320" s="5">
        <f>IF(N2320&gt;0, RANK(N2320,(N2320:P2320,Q2320:AE2320)),0)</f>
        <v>2</v>
      </c>
      <c r="E2320" s="5">
        <f>IF(O2320&gt;0,RANK(O2320,(N2320:P2320,Q2320:AE2320)),0)</f>
        <v>1</v>
      </c>
      <c r="F2320" s="5">
        <f>IF(P2320&gt;0,RANK(P2320,(N2320:P2320,Q2320:AE2320)),0)</f>
        <v>0</v>
      </c>
      <c r="G2320" s="131">
        <f t="shared" si="945"/>
        <v>3814</v>
      </c>
      <c r="H2320" s="136">
        <f t="shared" si="946"/>
        <v>3.1684056622582578E-2</v>
      </c>
      <c r="I2320" s="2"/>
      <c r="J2320" s="2">
        <f t="shared" si="937"/>
        <v>0.46833255798498041</v>
      </c>
      <c r="K2320" s="2">
        <f t="shared" si="938"/>
        <v>0.50001661460756297</v>
      </c>
      <c r="L2320" s="2">
        <f t="shared" si="939"/>
        <v>0</v>
      </c>
      <c r="M2320" s="2">
        <f t="shared" si="940"/>
        <v>3.1650827407456616E-2</v>
      </c>
      <c r="N2320" s="63">
        <v>56376</v>
      </c>
      <c r="O2320" s="63">
        <v>60190</v>
      </c>
      <c r="P2320" s="63"/>
      <c r="Q2320" s="63">
        <v>1356</v>
      </c>
      <c r="R2320" s="63">
        <v>997</v>
      </c>
      <c r="S2320" s="63"/>
      <c r="T2320" s="63"/>
      <c r="U2320" s="63"/>
      <c r="V2320" s="63"/>
      <c r="W2320">
        <v>931</v>
      </c>
      <c r="X2320" s="63">
        <v>167</v>
      </c>
      <c r="Y2320" s="63"/>
      <c r="Z2320" s="63"/>
      <c r="AA2320" s="63"/>
      <c r="AB2320" s="63"/>
      <c r="AC2320" s="63"/>
      <c r="AD2320" s="63"/>
      <c r="AE2320" s="63"/>
      <c r="AF2320" s="63"/>
      <c r="AG2320" s="63"/>
      <c r="AH2320" s="63"/>
      <c r="AI2320" s="63"/>
      <c r="AJ2320" s="63"/>
      <c r="AK2320" s="63"/>
      <c r="AL2320" s="63"/>
      <c r="AM2320" s="63"/>
      <c r="AN2320" s="63"/>
      <c r="AO2320" s="63"/>
      <c r="AP2320" s="63"/>
      <c r="AQ2320" s="63">
        <v>359</v>
      </c>
      <c r="AS2320" s="5">
        <f>IF(Q2320&gt;0,RANK(Q2320,(N2320:P2320,Q2320:AE2320)),0)</f>
        <v>3</v>
      </c>
      <c r="AT2320" s="5">
        <f>IF(R2320&gt;0,RANK(R2320,(N2320:P2320,Q2320:AE2320)),0)</f>
        <v>4</v>
      </c>
      <c r="AU2320" s="5">
        <f>IF(T2320&gt;0,RANK(T2320,(N2320:P2320,Q2320:AE2320)),0)</f>
        <v>0</v>
      </c>
      <c r="AV2320" s="5">
        <f>IF(S2320&gt;0,RANK(S2320,(N2320:P2320,Q2320:AE2320)),0)</f>
        <v>0</v>
      </c>
      <c r="AW2320" s="2">
        <f t="shared" si="941"/>
        <v>1.1264703927693229E-2</v>
      </c>
      <c r="AX2320" s="2">
        <f t="shared" si="942"/>
        <v>8.2823818701402274E-3</v>
      </c>
      <c r="AY2320" s="2">
        <f t="shared" si="943"/>
        <v>0</v>
      </c>
      <c r="AZ2320" s="2">
        <f t="shared" si="944"/>
        <v>0</v>
      </c>
      <c r="BB2320" t="s">
        <v>1835</v>
      </c>
      <c r="BC2320" t="s">
        <v>2285</v>
      </c>
      <c r="BD2320">
        <v>5</v>
      </c>
      <c r="BF2320" s="111">
        <v>41</v>
      </c>
      <c r="BG2320" s="113">
        <v>47</v>
      </c>
      <c r="BH2320" s="117">
        <f t="shared" si="926"/>
        <v>41047</v>
      </c>
      <c r="BJ2320" s="5" t="s">
        <v>3185</v>
      </c>
      <c r="BN2320" s="63"/>
    </row>
    <row r="2321" spans="1:77" hidden="1" outlineLevel="1">
      <c r="A2321" t="s">
        <v>1807</v>
      </c>
      <c r="B2321" t="s">
        <v>2285</v>
      </c>
      <c r="C2321" s="1">
        <f t="shared" si="936"/>
        <v>3882</v>
      </c>
      <c r="D2321" s="5">
        <f>IF(N2321&gt;0, RANK(N2321,(N2321:P2321,Q2321:AE2321)),0)</f>
        <v>2</v>
      </c>
      <c r="E2321" s="5">
        <f>IF(O2321&gt;0,RANK(O2321,(N2321:P2321,Q2321:AE2321)),0)</f>
        <v>1</v>
      </c>
      <c r="F2321" s="5">
        <f>IF(P2321&gt;0,RANK(P2321,(N2321:P2321,Q2321:AE2321)),0)</f>
        <v>0</v>
      </c>
      <c r="G2321" s="131">
        <f t="shared" si="945"/>
        <v>1330</v>
      </c>
      <c r="H2321" s="136">
        <f t="shared" si="946"/>
        <v>0.3426069036579083</v>
      </c>
      <c r="I2321" s="2"/>
      <c r="J2321" s="2">
        <f t="shared" si="937"/>
        <v>0.30963420917053064</v>
      </c>
      <c r="K2321" s="2">
        <f t="shared" si="938"/>
        <v>0.652241112828439</v>
      </c>
      <c r="L2321" s="2">
        <f t="shared" si="939"/>
        <v>0</v>
      </c>
      <c r="M2321" s="2">
        <f t="shared" si="940"/>
        <v>3.8124678001030365E-2</v>
      </c>
      <c r="N2321" s="63">
        <v>1202</v>
      </c>
      <c r="O2321" s="63">
        <v>2532</v>
      </c>
      <c r="P2321" s="63"/>
      <c r="Q2321" s="63">
        <v>57</v>
      </c>
      <c r="R2321" s="63">
        <v>42</v>
      </c>
      <c r="S2321" s="63"/>
      <c r="T2321" s="63"/>
      <c r="U2321" s="63"/>
      <c r="V2321" s="63"/>
      <c r="W2321">
        <v>23</v>
      </c>
      <c r="X2321" s="63">
        <v>9</v>
      </c>
      <c r="Y2321" s="63"/>
      <c r="Z2321" s="63"/>
      <c r="AA2321" s="63"/>
      <c r="AB2321" s="63"/>
      <c r="AC2321" s="63"/>
      <c r="AD2321" s="63"/>
      <c r="AE2321" s="63"/>
      <c r="AF2321" s="63"/>
      <c r="AG2321" s="63"/>
      <c r="AH2321" s="63"/>
      <c r="AI2321" s="63"/>
      <c r="AJ2321" s="63"/>
      <c r="AK2321" s="63"/>
      <c r="AL2321" s="63"/>
      <c r="AM2321" s="63"/>
      <c r="AN2321" s="63"/>
      <c r="AO2321" s="63"/>
      <c r="AP2321" s="63"/>
      <c r="AQ2321" s="63">
        <v>17</v>
      </c>
      <c r="AS2321" s="5">
        <f>IF(Q2321&gt;0,RANK(Q2321,(N2321:P2321,Q2321:AE2321)),0)</f>
        <v>3</v>
      </c>
      <c r="AT2321" s="5">
        <f>IF(R2321&gt;0,RANK(R2321,(N2321:P2321,Q2321:AE2321)),0)</f>
        <v>4</v>
      </c>
      <c r="AU2321" s="5">
        <f>IF(T2321&gt;0,RANK(T2321,(N2321:P2321,Q2321:AE2321)),0)</f>
        <v>0</v>
      </c>
      <c r="AV2321" s="5">
        <f>IF(S2321&gt;0,RANK(S2321,(N2321:P2321,Q2321:AE2321)),0)</f>
        <v>0</v>
      </c>
      <c r="AW2321" s="2">
        <f t="shared" si="941"/>
        <v>1.4683153013910355E-2</v>
      </c>
      <c r="AX2321" s="2">
        <f t="shared" si="942"/>
        <v>1.0819165378670788E-2</v>
      </c>
      <c r="AY2321" s="2">
        <f t="shared" si="943"/>
        <v>0</v>
      </c>
      <c r="AZ2321" s="2">
        <f t="shared" si="944"/>
        <v>0</v>
      </c>
      <c r="BB2321" t="s">
        <v>1807</v>
      </c>
      <c r="BC2321" t="s">
        <v>2285</v>
      </c>
      <c r="BD2321">
        <v>2</v>
      </c>
      <c r="BF2321" s="111">
        <v>41</v>
      </c>
      <c r="BG2321" s="113">
        <v>49</v>
      </c>
      <c r="BH2321" s="117">
        <f t="shared" si="926"/>
        <v>41049</v>
      </c>
      <c r="BJ2321" s="5" t="s">
        <v>3185</v>
      </c>
      <c r="BN2321" s="63"/>
    </row>
    <row r="2322" spans="1:77" hidden="1" outlineLevel="1">
      <c r="A2322" t="s">
        <v>2984</v>
      </c>
      <c r="B2322" t="s">
        <v>2285</v>
      </c>
      <c r="C2322" s="1">
        <f t="shared" si="936"/>
        <v>364722</v>
      </c>
      <c r="D2322" s="5">
        <f>IF(N2322&gt;0, RANK(N2322,(N2322:P2322,Q2322:AE2322)),0)</f>
        <v>1</v>
      </c>
      <c r="E2322" s="5">
        <f>IF(O2322&gt;0,RANK(O2322,(N2322:P2322,Q2322:AE2322)),0)</f>
        <v>2</v>
      </c>
      <c r="F2322" s="5">
        <f>IF(P2322&gt;0,RANK(P2322,(N2322:P2322,Q2322:AE2322)),0)</f>
        <v>0</v>
      </c>
      <c r="G2322" s="131">
        <f t="shared" si="945"/>
        <v>199585</v>
      </c>
      <c r="H2322" s="136">
        <f t="shared" si="946"/>
        <v>0.54722500973344079</v>
      </c>
      <c r="I2322" s="2"/>
      <c r="J2322" s="2">
        <f t="shared" si="937"/>
        <v>0.7536891111586359</v>
      </c>
      <c r="K2322" s="2">
        <f t="shared" si="938"/>
        <v>0.20646410142519508</v>
      </c>
      <c r="L2322" s="2">
        <f t="shared" si="939"/>
        <v>0</v>
      </c>
      <c r="M2322" s="2">
        <f t="shared" si="940"/>
        <v>3.9846787416169011E-2</v>
      </c>
      <c r="N2322" s="63">
        <v>274887</v>
      </c>
      <c r="O2322" s="63">
        <v>75302</v>
      </c>
      <c r="P2322" s="63"/>
      <c r="Q2322" s="63">
        <v>4695</v>
      </c>
      <c r="R2322" s="63">
        <v>5954</v>
      </c>
      <c r="S2322" s="63"/>
      <c r="T2322" s="63"/>
      <c r="U2322" s="63"/>
      <c r="V2322" s="63"/>
      <c r="W2322" s="1">
        <v>2350</v>
      </c>
      <c r="X2322" s="63">
        <v>1036</v>
      </c>
      <c r="Y2322" s="63"/>
      <c r="Z2322" s="63"/>
      <c r="AA2322" s="63"/>
      <c r="AB2322" s="63"/>
      <c r="AC2322" s="63"/>
      <c r="AD2322" s="63"/>
      <c r="AE2322" s="63"/>
      <c r="AF2322" s="63"/>
      <c r="AG2322" s="63"/>
      <c r="AH2322" s="63"/>
      <c r="AI2322" s="63"/>
      <c r="AJ2322" s="63"/>
      <c r="AK2322" s="63"/>
      <c r="AL2322" s="63"/>
      <c r="AM2322" s="63"/>
      <c r="AN2322" s="63"/>
      <c r="AO2322" s="63"/>
      <c r="AP2322" s="63"/>
      <c r="AQ2322" s="63">
        <v>498</v>
      </c>
      <c r="AS2322" s="5">
        <f>IF(Q2322&gt;0,RANK(Q2322,(N2322:P2322,Q2322:AE2322)),0)</f>
        <v>4</v>
      </c>
      <c r="AT2322" s="5">
        <f>IF(R2322&gt;0,RANK(R2322,(N2322:P2322,Q2322:AE2322)),0)</f>
        <v>3</v>
      </c>
      <c r="AU2322" s="5">
        <f>IF(T2322&gt;0,RANK(T2322,(N2322:P2322,Q2322:AE2322)),0)</f>
        <v>0</v>
      </c>
      <c r="AV2322" s="5">
        <f>IF(S2322&gt;0,RANK(S2322,(N2322:P2322,Q2322:AE2322)),0)</f>
        <v>0</v>
      </c>
      <c r="AW2322" s="2">
        <f t="shared" si="941"/>
        <v>1.2872818201260138E-2</v>
      </c>
      <c r="AX2322" s="2">
        <f t="shared" si="942"/>
        <v>1.6324762421789745E-2</v>
      </c>
      <c r="AY2322" s="2">
        <f t="shared" si="943"/>
        <v>0</v>
      </c>
      <c r="AZ2322" s="2">
        <f t="shared" si="944"/>
        <v>0</v>
      </c>
      <c r="BB2322" t="s">
        <v>2984</v>
      </c>
      <c r="BC2322" t="s">
        <v>2285</v>
      </c>
      <c r="BF2322" s="111">
        <v>41</v>
      </c>
      <c r="BG2322" s="113">
        <v>51</v>
      </c>
      <c r="BH2322" s="117">
        <f t="shared" si="926"/>
        <v>41051</v>
      </c>
      <c r="BJ2322" s="5" t="s">
        <v>3185</v>
      </c>
      <c r="BN2322" s="63"/>
    </row>
    <row r="2323" spans="1:77" hidden="1" outlineLevel="1">
      <c r="A2323" t="s">
        <v>886</v>
      </c>
      <c r="B2323" t="s">
        <v>2285</v>
      </c>
      <c r="C2323" s="1">
        <f t="shared" si="936"/>
        <v>35257</v>
      </c>
      <c r="D2323" s="5">
        <f>IF(N2323&gt;0, RANK(N2323,(N2323:P2323,Q2323:AE2323)),0)</f>
        <v>2</v>
      </c>
      <c r="E2323" s="5">
        <f>IF(O2323&gt;0,RANK(O2323,(N2323:P2323,Q2323:AE2323)),0)</f>
        <v>1</v>
      </c>
      <c r="F2323" s="5">
        <f>IF(P2323&gt;0,RANK(P2323,(N2323:P2323,Q2323:AE2323)),0)</f>
        <v>0</v>
      </c>
      <c r="G2323" s="131">
        <f t="shared" si="945"/>
        <v>1527</v>
      </c>
      <c r="H2323" s="136">
        <f t="shared" si="946"/>
        <v>4.3310548259920013E-2</v>
      </c>
      <c r="I2323" s="2"/>
      <c r="J2323" s="2">
        <f t="shared" si="937"/>
        <v>0.46209263408684798</v>
      </c>
      <c r="K2323" s="2">
        <f t="shared" si="938"/>
        <v>0.50540318234676807</v>
      </c>
      <c r="L2323" s="2">
        <f t="shared" si="939"/>
        <v>0</v>
      </c>
      <c r="M2323" s="2">
        <f t="shared" si="940"/>
        <v>3.250418356638396E-2</v>
      </c>
      <c r="N2323" s="63">
        <v>16292</v>
      </c>
      <c r="O2323" s="63">
        <v>17819</v>
      </c>
      <c r="P2323" s="63"/>
      <c r="Q2323" s="63">
        <v>400</v>
      </c>
      <c r="R2323" s="63">
        <v>336</v>
      </c>
      <c r="S2323" s="63"/>
      <c r="T2323" s="63"/>
      <c r="U2323" s="63"/>
      <c r="V2323" s="63"/>
      <c r="W2323">
        <v>254</v>
      </c>
      <c r="X2323" s="63">
        <v>52</v>
      </c>
      <c r="Y2323" s="63"/>
      <c r="Z2323" s="63"/>
      <c r="AA2323" s="63"/>
      <c r="AB2323" s="63"/>
      <c r="AC2323" s="63"/>
      <c r="AD2323" s="63"/>
      <c r="AE2323" s="63"/>
      <c r="AF2323" s="63"/>
      <c r="AG2323" s="63"/>
      <c r="AH2323" s="63"/>
      <c r="AI2323" s="63"/>
      <c r="AJ2323" s="63"/>
      <c r="AK2323" s="63"/>
      <c r="AL2323" s="63"/>
      <c r="AM2323" s="63"/>
      <c r="AN2323" s="63"/>
      <c r="AO2323" s="63"/>
      <c r="AP2323" s="63"/>
      <c r="AQ2323" s="63">
        <v>104</v>
      </c>
      <c r="AS2323" s="5">
        <f>IF(Q2323&gt;0,RANK(Q2323,(N2323:P2323,Q2323:AE2323)),0)</f>
        <v>3</v>
      </c>
      <c r="AT2323" s="5">
        <f>IF(R2323&gt;0,RANK(R2323,(N2323:P2323,Q2323:AE2323)),0)</f>
        <v>4</v>
      </c>
      <c r="AU2323" s="5">
        <f>IF(T2323&gt;0,RANK(T2323,(N2323:P2323,Q2323:AE2323)),0)</f>
        <v>0</v>
      </c>
      <c r="AV2323" s="5">
        <f>IF(S2323&gt;0,RANK(S2323,(N2323:P2323,Q2323:AE2323)),0)</f>
        <v>0</v>
      </c>
      <c r="AW2323" s="2">
        <f t="shared" si="941"/>
        <v>1.1345264770116572E-2</v>
      </c>
      <c r="AX2323" s="2">
        <f t="shared" si="942"/>
        <v>9.5300224068979207E-3</v>
      </c>
      <c r="AY2323" s="2">
        <f t="shared" si="943"/>
        <v>0</v>
      </c>
      <c r="AZ2323" s="2">
        <f t="shared" si="944"/>
        <v>0</v>
      </c>
      <c r="BB2323" t="s">
        <v>886</v>
      </c>
      <c r="BC2323" t="s">
        <v>2285</v>
      </c>
      <c r="BD2323">
        <v>5</v>
      </c>
      <c r="BF2323" s="111">
        <v>41</v>
      </c>
      <c r="BG2323" s="113">
        <v>53</v>
      </c>
      <c r="BH2323" s="117">
        <f t="shared" si="926"/>
        <v>41053</v>
      </c>
      <c r="BJ2323" s="5" t="s">
        <v>3185</v>
      </c>
      <c r="BN2323" s="63"/>
    </row>
    <row r="2324" spans="1:77" hidden="1" outlineLevel="1">
      <c r="A2324" t="s">
        <v>2895</v>
      </c>
      <c r="B2324" t="s">
        <v>2285</v>
      </c>
      <c r="C2324" s="1">
        <f t="shared" si="936"/>
        <v>1026</v>
      </c>
      <c r="D2324" s="5">
        <f>IF(N2324&gt;0, RANK(N2324,(N2324:P2324,Q2324:AE2324)),0)</f>
        <v>2</v>
      </c>
      <c r="E2324" s="5">
        <f>IF(O2324&gt;0,RANK(O2324,(N2324:P2324,Q2324:AE2324)),0)</f>
        <v>1</v>
      </c>
      <c r="F2324" s="5">
        <f>IF(P2324&gt;0,RANK(P2324,(N2324:P2324,Q2324:AE2324)),0)</f>
        <v>0</v>
      </c>
      <c r="G2324" s="131">
        <f t="shared" si="945"/>
        <v>359</v>
      </c>
      <c r="H2324" s="136">
        <f t="shared" si="946"/>
        <v>0.34990253411306044</v>
      </c>
      <c r="I2324" s="2"/>
      <c r="J2324" s="2">
        <f t="shared" si="937"/>
        <v>0.31091617933723198</v>
      </c>
      <c r="K2324" s="2">
        <f t="shared" si="938"/>
        <v>0.66081871345029242</v>
      </c>
      <c r="L2324" s="2">
        <f t="shared" si="939"/>
        <v>0</v>
      </c>
      <c r="M2324" s="2">
        <f t="shared" si="940"/>
        <v>2.826510721247566E-2</v>
      </c>
      <c r="N2324" s="63">
        <v>319</v>
      </c>
      <c r="O2324" s="63">
        <v>678</v>
      </c>
      <c r="P2324" s="63"/>
      <c r="Q2324" s="63">
        <v>19</v>
      </c>
      <c r="R2324" s="63">
        <v>4</v>
      </c>
      <c r="S2324" s="63"/>
      <c r="T2324" s="63"/>
      <c r="U2324" s="63"/>
      <c r="V2324" s="63"/>
      <c r="W2324">
        <v>4</v>
      </c>
      <c r="X2324" s="63">
        <v>1</v>
      </c>
      <c r="Y2324" s="63"/>
      <c r="Z2324" s="63"/>
      <c r="AA2324" s="63"/>
      <c r="AB2324" s="63"/>
      <c r="AC2324" s="63"/>
      <c r="AD2324" s="63"/>
      <c r="AE2324" s="63"/>
      <c r="AF2324" s="63"/>
      <c r="AG2324" s="63"/>
      <c r="AH2324" s="63"/>
      <c r="AI2324" s="63"/>
      <c r="AJ2324" s="63"/>
      <c r="AK2324" s="63"/>
      <c r="AL2324" s="63"/>
      <c r="AM2324" s="63"/>
      <c r="AN2324" s="63"/>
      <c r="AO2324" s="63"/>
      <c r="AP2324" s="63"/>
      <c r="AQ2324" s="63">
        <v>1</v>
      </c>
      <c r="AS2324" s="5">
        <f>IF(Q2324&gt;0,RANK(Q2324,(N2324:P2324,Q2324:AE2324)),0)</f>
        <v>3</v>
      </c>
      <c r="AT2324" s="5">
        <f>IF(R2324&gt;0,RANK(R2324,(N2324:P2324,Q2324:AE2324)),0)</f>
        <v>4</v>
      </c>
      <c r="AU2324" s="5">
        <f>IF(T2324&gt;0,RANK(T2324,(N2324:P2324,Q2324:AE2324)),0)</f>
        <v>0</v>
      </c>
      <c r="AV2324" s="5">
        <f>IF(S2324&gt;0,RANK(S2324,(N2324:P2324,Q2324:AE2324)),0)</f>
        <v>0</v>
      </c>
      <c r="AW2324" s="2">
        <f t="shared" si="941"/>
        <v>1.8518518518518517E-2</v>
      </c>
      <c r="AX2324" s="2">
        <f t="shared" si="942"/>
        <v>3.8986354775828458E-3</v>
      </c>
      <c r="AY2324" s="2">
        <f t="shared" si="943"/>
        <v>0</v>
      </c>
      <c r="AZ2324" s="2">
        <f t="shared" si="944"/>
        <v>0</v>
      </c>
      <c r="BB2324" t="s">
        <v>2895</v>
      </c>
      <c r="BC2324" t="s">
        <v>2285</v>
      </c>
      <c r="BD2324">
        <v>2</v>
      </c>
      <c r="BF2324" s="111">
        <v>41</v>
      </c>
      <c r="BG2324" s="113">
        <v>55</v>
      </c>
      <c r="BH2324" s="117">
        <f t="shared" si="926"/>
        <v>41055</v>
      </c>
      <c r="BJ2324" s="5" t="s">
        <v>3185</v>
      </c>
      <c r="BN2324" s="63"/>
    </row>
    <row r="2325" spans="1:77" hidden="1" outlineLevel="1">
      <c r="A2325" t="s">
        <v>2096</v>
      </c>
      <c r="B2325" t="s">
        <v>2285</v>
      </c>
      <c r="C2325" s="1">
        <f t="shared" si="936"/>
        <v>12519</v>
      </c>
      <c r="D2325" s="5">
        <f>IF(N2325&gt;0, RANK(N2325,(N2325:P2325,Q2325:AE2325)),0)</f>
        <v>1</v>
      </c>
      <c r="E2325" s="5">
        <f>IF(O2325&gt;0,RANK(O2325,(N2325:P2325,Q2325:AE2325)),0)</f>
        <v>2</v>
      </c>
      <c r="F2325" s="5">
        <f>IF(P2325&gt;0,RANK(P2325,(N2325:P2325,Q2325:AE2325)),0)</f>
        <v>0</v>
      </c>
      <c r="G2325" s="131">
        <f t="shared" si="945"/>
        <v>609</v>
      </c>
      <c r="H2325" s="136">
        <f t="shared" si="946"/>
        <v>4.8646057991852384E-2</v>
      </c>
      <c r="I2325" s="2"/>
      <c r="J2325" s="2">
        <f t="shared" si="937"/>
        <v>0.50267593258247467</v>
      </c>
      <c r="K2325" s="2">
        <f t="shared" si="938"/>
        <v>0.45402987459062227</v>
      </c>
      <c r="L2325" s="2">
        <f t="shared" si="939"/>
        <v>0</v>
      </c>
      <c r="M2325" s="2">
        <f t="shared" si="940"/>
        <v>4.3294192826903055E-2</v>
      </c>
      <c r="N2325" s="63">
        <v>6293</v>
      </c>
      <c r="O2325" s="63">
        <v>5684</v>
      </c>
      <c r="P2325" s="63"/>
      <c r="Q2325" s="63">
        <v>171</v>
      </c>
      <c r="R2325" s="63">
        <v>171</v>
      </c>
      <c r="S2325" s="63"/>
      <c r="T2325" s="63"/>
      <c r="U2325" s="63"/>
      <c r="V2325" s="63"/>
      <c r="W2325">
        <v>112</v>
      </c>
      <c r="X2325" s="63">
        <v>27</v>
      </c>
      <c r="Y2325" s="63"/>
      <c r="Z2325" s="63"/>
      <c r="AA2325" s="63"/>
      <c r="AB2325" s="63"/>
      <c r="AC2325" s="63"/>
      <c r="AD2325" s="63"/>
      <c r="AE2325" s="63"/>
      <c r="AF2325" s="63"/>
      <c r="AG2325" s="63"/>
      <c r="AH2325" s="63"/>
      <c r="AI2325" s="63"/>
      <c r="AJ2325" s="63"/>
      <c r="AK2325" s="63"/>
      <c r="AL2325" s="63"/>
      <c r="AM2325" s="63"/>
      <c r="AN2325" s="63"/>
      <c r="AO2325" s="63"/>
      <c r="AP2325" s="63"/>
      <c r="AQ2325" s="63">
        <v>61</v>
      </c>
      <c r="AS2325" s="5">
        <f>IF(Q2325&gt;0,RANK(Q2325,(N2325:P2325,Q2325:AE2325)),0)</f>
        <v>3</v>
      </c>
      <c r="AT2325" s="5">
        <f>IF(R2325&gt;0,RANK(R2325,(N2325:P2325,Q2325:AE2325)),0)</f>
        <v>3</v>
      </c>
      <c r="AU2325" s="5">
        <f>IF(T2325&gt;0,RANK(T2325,(N2325:P2325,Q2325:AE2325)),0)</f>
        <v>0</v>
      </c>
      <c r="AV2325" s="5">
        <f>IF(S2325&gt;0,RANK(S2325,(N2325:P2325,Q2325:AE2325)),0)</f>
        <v>0</v>
      </c>
      <c r="AW2325" s="2">
        <f t="shared" si="941"/>
        <v>1.3659237958303379E-2</v>
      </c>
      <c r="AX2325" s="2">
        <f t="shared" si="942"/>
        <v>1.3659237958303379E-2</v>
      </c>
      <c r="AY2325" s="2">
        <f t="shared" si="943"/>
        <v>0</v>
      </c>
      <c r="AZ2325" s="2">
        <f t="shared" si="944"/>
        <v>0</v>
      </c>
      <c r="BB2325" t="s">
        <v>2096</v>
      </c>
      <c r="BC2325" t="s">
        <v>2285</v>
      </c>
      <c r="BD2325">
        <v>5</v>
      </c>
      <c r="BF2325" s="111">
        <v>41</v>
      </c>
      <c r="BG2325" s="113">
        <v>57</v>
      </c>
      <c r="BH2325" s="117">
        <f t="shared" si="926"/>
        <v>41057</v>
      </c>
      <c r="BJ2325" s="5" t="s">
        <v>3185</v>
      </c>
      <c r="BN2325" s="63"/>
    </row>
    <row r="2326" spans="1:77" hidden="1" outlineLevel="1">
      <c r="A2326" t="s">
        <v>449</v>
      </c>
      <c r="B2326" t="s">
        <v>2285</v>
      </c>
      <c r="C2326" s="1">
        <f t="shared" si="936"/>
        <v>24969</v>
      </c>
      <c r="D2326" s="5">
        <f>IF(N2326&gt;0, RANK(N2326,(N2326:P2326,Q2326:AE2326)),0)</f>
        <v>2</v>
      </c>
      <c r="E2326" s="5">
        <f>IF(O2326&gt;0,RANK(O2326,(N2326:P2326,Q2326:AE2326)),0)</f>
        <v>1</v>
      </c>
      <c r="F2326" s="5">
        <f>IF(P2326&gt;0,RANK(P2326,(N2326:P2326,Q2326:AE2326)),0)</f>
        <v>0</v>
      </c>
      <c r="G2326" s="131">
        <f t="shared" si="945"/>
        <v>6915</v>
      </c>
      <c r="H2326" s="136">
        <f t="shared" si="946"/>
        <v>0.27694340982818694</v>
      </c>
      <c r="I2326" s="2"/>
      <c r="J2326" s="2">
        <f t="shared" si="937"/>
        <v>0.34378629500580721</v>
      </c>
      <c r="K2326" s="2">
        <f t="shared" si="938"/>
        <v>0.62072970483399414</v>
      </c>
      <c r="L2326" s="2">
        <f t="shared" si="939"/>
        <v>0</v>
      </c>
      <c r="M2326" s="2">
        <f t="shared" si="940"/>
        <v>3.5484000160198592E-2</v>
      </c>
      <c r="N2326" s="63">
        <v>8584</v>
      </c>
      <c r="O2326" s="63">
        <v>15499</v>
      </c>
      <c r="P2326" s="63"/>
      <c r="Q2326" s="63">
        <v>354</v>
      </c>
      <c r="R2326" s="63">
        <v>190</v>
      </c>
      <c r="S2326" s="63"/>
      <c r="T2326" s="63"/>
      <c r="U2326" s="63"/>
      <c r="V2326" s="63"/>
      <c r="W2326">
        <v>182</v>
      </c>
      <c r="X2326" s="63">
        <v>53</v>
      </c>
      <c r="Y2326" s="63"/>
      <c r="Z2326" s="63"/>
      <c r="AA2326" s="63"/>
      <c r="AB2326" s="63"/>
      <c r="AC2326" s="63"/>
      <c r="AD2326" s="63"/>
      <c r="AE2326" s="63"/>
      <c r="AF2326" s="63"/>
      <c r="AG2326" s="63"/>
      <c r="AH2326" s="63"/>
      <c r="AI2326" s="63"/>
      <c r="AJ2326" s="63"/>
      <c r="AK2326" s="63"/>
      <c r="AL2326" s="63"/>
      <c r="AM2326" s="63"/>
      <c r="AN2326" s="63"/>
      <c r="AO2326" s="63"/>
      <c r="AP2326" s="63"/>
      <c r="AQ2326" s="63">
        <v>107</v>
      </c>
      <c r="AS2326" s="5">
        <f>IF(Q2326&gt;0,RANK(Q2326,(N2326:P2326,Q2326:AE2326)),0)</f>
        <v>3</v>
      </c>
      <c r="AT2326" s="5">
        <f>IF(R2326&gt;0,RANK(R2326,(N2326:P2326,Q2326:AE2326)),0)</f>
        <v>4</v>
      </c>
      <c r="AU2326" s="5">
        <f>IF(T2326&gt;0,RANK(T2326,(N2326:P2326,Q2326:AE2326)),0)</f>
        <v>0</v>
      </c>
      <c r="AV2326" s="5">
        <f>IF(S2326&gt;0,RANK(S2326,(N2326:P2326,Q2326:AE2326)),0)</f>
        <v>0</v>
      </c>
      <c r="AW2326" s="2">
        <f t="shared" si="941"/>
        <v>1.4177580199447315E-2</v>
      </c>
      <c r="AX2326" s="2">
        <f t="shared" si="942"/>
        <v>7.6094357002683324E-3</v>
      </c>
      <c r="AY2326" s="2">
        <f t="shared" si="943"/>
        <v>0</v>
      </c>
      <c r="AZ2326" s="2">
        <f t="shared" si="944"/>
        <v>0</v>
      </c>
      <c r="BB2326" t="s">
        <v>449</v>
      </c>
      <c r="BC2326" t="s">
        <v>2285</v>
      </c>
      <c r="BD2326">
        <v>2</v>
      </c>
      <c r="BF2326" s="111">
        <v>41</v>
      </c>
      <c r="BG2326" s="113">
        <v>59</v>
      </c>
      <c r="BH2326" s="117">
        <f t="shared" si="926"/>
        <v>41059</v>
      </c>
      <c r="BJ2326" s="5" t="s">
        <v>3185</v>
      </c>
      <c r="BN2326" s="63"/>
    </row>
    <row r="2327" spans="1:77" hidden="1" outlineLevel="1">
      <c r="A2327" t="s">
        <v>1521</v>
      </c>
      <c r="B2327" t="s">
        <v>2285</v>
      </c>
      <c r="C2327" s="1">
        <f t="shared" si="936"/>
        <v>12070</v>
      </c>
      <c r="D2327" s="5">
        <f>IF(N2327&gt;0, RANK(N2327,(N2327:P2327,Q2327:AE2327)),0)</f>
        <v>2</v>
      </c>
      <c r="E2327" s="5">
        <f>IF(O2327&gt;0,RANK(O2327,(N2327:P2327,Q2327:AE2327)),0)</f>
        <v>1</v>
      </c>
      <c r="F2327" s="5">
        <f>IF(P2327&gt;0,RANK(P2327,(N2327:P2327,Q2327:AE2327)),0)</f>
        <v>0</v>
      </c>
      <c r="G2327" s="131">
        <f t="shared" si="945"/>
        <v>3663</v>
      </c>
      <c r="H2327" s="136">
        <f t="shared" si="946"/>
        <v>0.30347970173985089</v>
      </c>
      <c r="I2327" s="2"/>
      <c r="J2327" s="2">
        <f t="shared" si="937"/>
        <v>0.3291632145816073</v>
      </c>
      <c r="K2327" s="2">
        <f t="shared" si="938"/>
        <v>0.63264291632145819</v>
      </c>
      <c r="L2327" s="2">
        <f t="shared" si="939"/>
        <v>0</v>
      </c>
      <c r="M2327" s="2">
        <f t="shared" si="940"/>
        <v>3.8193869096934563E-2</v>
      </c>
      <c r="N2327" s="63">
        <v>3973</v>
      </c>
      <c r="O2327" s="63">
        <v>7636</v>
      </c>
      <c r="P2327" s="63"/>
      <c r="Q2327" s="63">
        <v>184</v>
      </c>
      <c r="R2327" s="63">
        <v>105</v>
      </c>
      <c r="S2327" s="63"/>
      <c r="T2327" s="63"/>
      <c r="U2327" s="63"/>
      <c r="V2327" s="63"/>
      <c r="W2327">
        <v>102</v>
      </c>
      <c r="X2327" s="63">
        <v>20</v>
      </c>
      <c r="Y2327" s="63"/>
      <c r="Z2327" s="63"/>
      <c r="AA2327" s="63"/>
      <c r="AB2327" s="63"/>
      <c r="AC2327" s="63"/>
      <c r="AD2327" s="63"/>
      <c r="AE2327" s="63"/>
      <c r="AF2327" s="63"/>
      <c r="AG2327" s="63"/>
      <c r="AH2327" s="63"/>
      <c r="AI2327" s="63"/>
      <c r="AJ2327" s="63"/>
      <c r="AK2327" s="63"/>
      <c r="AL2327" s="63"/>
      <c r="AM2327" s="63"/>
      <c r="AN2327" s="63"/>
      <c r="AO2327" s="63"/>
      <c r="AP2327" s="63"/>
      <c r="AQ2327" s="63">
        <v>50</v>
      </c>
      <c r="AS2327" s="5">
        <f>IF(Q2327&gt;0,RANK(Q2327,(N2327:P2327,Q2327:AE2327)),0)</f>
        <v>3</v>
      </c>
      <c r="AT2327" s="5">
        <f>IF(R2327&gt;0,RANK(R2327,(N2327:P2327,Q2327:AE2327)),0)</f>
        <v>4</v>
      </c>
      <c r="AU2327" s="5">
        <f>IF(T2327&gt;0,RANK(T2327,(N2327:P2327,Q2327:AE2327)),0)</f>
        <v>0</v>
      </c>
      <c r="AV2327" s="5">
        <f>IF(S2327&gt;0,RANK(S2327,(N2327:P2327,Q2327:AE2327)),0)</f>
        <v>0</v>
      </c>
      <c r="AW2327" s="2">
        <f t="shared" si="941"/>
        <v>1.5244407622203811E-2</v>
      </c>
      <c r="AX2327" s="2">
        <f t="shared" si="942"/>
        <v>8.6992543496271744E-3</v>
      </c>
      <c r="AY2327" s="2">
        <f t="shared" si="943"/>
        <v>0</v>
      </c>
      <c r="AZ2327" s="2">
        <f t="shared" si="944"/>
        <v>0</v>
      </c>
      <c r="BB2327" t="s">
        <v>1521</v>
      </c>
      <c r="BC2327" t="s">
        <v>2285</v>
      </c>
      <c r="BD2327">
        <v>2</v>
      </c>
      <c r="BF2327" s="111">
        <v>41</v>
      </c>
      <c r="BG2327" s="113">
        <v>61</v>
      </c>
      <c r="BH2327" s="117">
        <f t="shared" si="926"/>
        <v>41061</v>
      </c>
      <c r="BJ2327" s="5" t="s">
        <v>3185</v>
      </c>
      <c r="BN2327" s="63"/>
    </row>
    <row r="2328" spans="1:77" hidden="1" outlineLevel="1">
      <c r="A2328" t="s">
        <v>29</v>
      </c>
      <c r="B2328" t="s">
        <v>2285</v>
      </c>
      <c r="C2328" s="1">
        <f t="shared" si="936"/>
        <v>4205</v>
      </c>
      <c r="D2328" s="5">
        <f>IF(N2328&gt;0, RANK(N2328,(N2328:P2328,Q2328:AE2328)),0)</f>
        <v>2</v>
      </c>
      <c r="E2328" s="5">
        <f>IF(O2328&gt;0,RANK(O2328,(N2328:P2328,Q2328:AE2328)),0)</f>
        <v>1</v>
      </c>
      <c r="F2328" s="5">
        <f>IF(P2328&gt;0,RANK(P2328,(N2328:P2328,Q2328:AE2328)),0)</f>
        <v>0</v>
      </c>
      <c r="G2328" s="131">
        <f t="shared" si="945"/>
        <v>1551</v>
      </c>
      <c r="H2328" s="136">
        <f t="shared" si="946"/>
        <v>0.36884661117717005</v>
      </c>
      <c r="I2328" s="2"/>
      <c r="J2328" s="2">
        <f t="shared" si="937"/>
        <v>0.29797859690844231</v>
      </c>
      <c r="K2328" s="2">
        <f t="shared" si="938"/>
        <v>0.66682520808561241</v>
      </c>
      <c r="L2328" s="2">
        <f t="shared" si="939"/>
        <v>0</v>
      </c>
      <c r="M2328" s="2">
        <f t="shared" si="940"/>
        <v>3.5196195005945285E-2</v>
      </c>
      <c r="N2328" s="63">
        <v>1253</v>
      </c>
      <c r="O2328" s="63">
        <v>2804</v>
      </c>
      <c r="P2328" s="63"/>
      <c r="Q2328" s="63">
        <v>45</v>
      </c>
      <c r="R2328" s="63">
        <v>32</v>
      </c>
      <c r="S2328" s="63"/>
      <c r="T2328" s="63"/>
      <c r="U2328" s="63"/>
      <c r="V2328" s="63"/>
      <c r="W2328">
        <v>43</v>
      </c>
      <c r="X2328" s="63">
        <v>13</v>
      </c>
      <c r="Y2328" s="63"/>
      <c r="Z2328" s="63"/>
      <c r="AA2328" s="63"/>
      <c r="AB2328" s="63"/>
      <c r="AC2328" s="63"/>
      <c r="AD2328" s="63"/>
      <c r="AE2328" s="63"/>
      <c r="AF2328" s="63"/>
      <c r="AG2328" s="63"/>
      <c r="AH2328" s="63"/>
      <c r="AI2328" s="63"/>
      <c r="AJ2328" s="63"/>
      <c r="AK2328" s="63"/>
      <c r="AL2328" s="63"/>
      <c r="AM2328" s="63"/>
      <c r="AN2328" s="63"/>
      <c r="AO2328" s="63"/>
      <c r="AP2328" s="63"/>
      <c r="AQ2328" s="63">
        <v>15</v>
      </c>
      <c r="AS2328" s="5">
        <f>IF(Q2328&gt;0,RANK(Q2328,(N2328:P2328,Q2328:AE2328)),0)</f>
        <v>3</v>
      </c>
      <c r="AT2328" s="5">
        <f>IF(R2328&gt;0,RANK(R2328,(N2328:P2328,Q2328:AE2328)),0)</f>
        <v>5</v>
      </c>
      <c r="AU2328" s="5">
        <f>IF(T2328&gt;0,RANK(T2328,(N2328:P2328,Q2328:AE2328)),0)</f>
        <v>0</v>
      </c>
      <c r="AV2328" s="5">
        <f>IF(S2328&gt;0,RANK(S2328,(N2328:P2328,Q2328:AE2328)),0)</f>
        <v>0</v>
      </c>
      <c r="AW2328" s="2">
        <f t="shared" si="941"/>
        <v>1.070154577883472E-2</v>
      </c>
      <c r="AX2328" s="2">
        <f t="shared" si="942"/>
        <v>7.6099881093935791E-3</v>
      </c>
      <c r="AY2328" s="2">
        <f t="shared" si="943"/>
        <v>0</v>
      </c>
      <c r="AZ2328" s="2">
        <f t="shared" si="944"/>
        <v>0</v>
      </c>
      <c r="BB2328" t="s">
        <v>29</v>
      </c>
      <c r="BC2328" t="s">
        <v>2285</v>
      </c>
      <c r="BD2328">
        <v>2</v>
      </c>
      <c r="BF2328" s="111">
        <v>41</v>
      </c>
      <c r="BG2328" s="113">
        <v>63</v>
      </c>
      <c r="BH2328" s="117">
        <f t="shared" si="926"/>
        <v>41063</v>
      </c>
      <c r="BJ2328" s="5" t="s">
        <v>3185</v>
      </c>
      <c r="BN2328" s="63"/>
    </row>
    <row r="2329" spans="1:77" hidden="1" outlineLevel="1">
      <c r="A2329" t="s">
        <v>491</v>
      </c>
      <c r="B2329" t="s">
        <v>2285</v>
      </c>
      <c r="C2329" s="1">
        <f t="shared" si="936"/>
        <v>10873</v>
      </c>
      <c r="D2329" s="5">
        <f>IF(N2329&gt;0, RANK(N2329,(N2329:P2329,Q2329:AE2329)),0)</f>
        <v>2</v>
      </c>
      <c r="E2329" s="5">
        <f>IF(O2329&gt;0,RANK(O2329,(N2329:P2329,Q2329:AE2329)),0)</f>
        <v>1</v>
      </c>
      <c r="F2329" s="5">
        <f>IF(P2329&gt;0,RANK(P2329,(N2329:P2329,Q2329:AE2329)),0)</f>
        <v>0</v>
      </c>
      <c r="G2329" s="131">
        <f t="shared" si="945"/>
        <v>18</v>
      </c>
      <c r="H2329" s="136">
        <f t="shared" si="946"/>
        <v>1.6554768693092983E-3</v>
      </c>
      <c r="I2329" s="2"/>
      <c r="J2329" s="2">
        <f t="shared" si="937"/>
        <v>0.47926055366504183</v>
      </c>
      <c r="K2329" s="2">
        <f t="shared" si="938"/>
        <v>0.48091603053435117</v>
      </c>
      <c r="L2329" s="2">
        <f t="shared" si="939"/>
        <v>0</v>
      </c>
      <c r="M2329" s="2">
        <f t="shared" si="940"/>
        <v>3.9823415800606998E-2</v>
      </c>
      <c r="N2329" s="63">
        <v>5211</v>
      </c>
      <c r="O2329" s="63">
        <v>5229</v>
      </c>
      <c r="P2329" s="63"/>
      <c r="Q2329" s="63">
        <v>151</v>
      </c>
      <c r="R2329" s="63">
        <v>127</v>
      </c>
      <c r="S2329" s="63"/>
      <c r="T2329" s="63"/>
      <c r="U2329" s="63"/>
      <c r="V2329" s="63"/>
      <c r="W2329">
        <v>90</v>
      </c>
      <c r="X2329" s="63">
        <v>23</v>
      </c>
      <c r="Y2329" s="63"/>
      <c r="Z2329" s="63"/>
      <c r="AA2329" s="63"/>
      <c r="AB2329" s="63"/>
      <c r="AC2329" s="63"/>
      <c r="AD2329" s="63"/>
      <c r="AE2329" s="63"/>
      <c r="AF2329" s="63"/>
      <c r="AG2329" s="63"/>
      <c r="AH2329" s="63"/>
      <c r="AI2329" s="63"/>
      <c r="AJ2329" s="63"/>
      <c r="AK2329" s="63"/>
      <c r="AL2329" s="63"/>
      <c r="AM2329" s="63"/>
      <c r="AN2329" s="63"/>
      <c r="AO2329" s="63"/>
      <c r="AP2329" s="63"/>
      <c r="AQ2329" s="63">
        <v>42</v>
      </c>
      <c r="AS2329" s="5">
        <f>IF(Q2329&gt;0,RANK(Q2329,(N2329:P2329,Q2329:AE2329)),0)</f>
        <v>3</v>
      </c>
      <c r="AT2329" s="5">
        <f>IF(R2329&gt;0,RANK(R2329,(N2329:P2329,Q2329:AE2329)),0)</f>
        <v>4</v>
      </c>
      <c r="AU2329" s="5">
        <f>IF(T2329&gt;0,RANK(T2329,(N2329:P2329,Q2329:AE2329)),0)</f>
        <v>0</v>
      </c>
      <c r="AV2329" s="5">
        <f>IF(S2329&gt;0,RANK(S2329,(N2329:P2329,Q2329:AE2329)),0)</f>
        <v>0</v>
      </c>
      <c r="AW2329" s="2">
        <f t="shared" si="941"/>
        <v>1.3887611514761335E-2</v>
      </c>
      <c r="AX2329" s="2">
        <f t="shared" si="942"/>
        <v>1.1680309022348939E-2</v>
      </c>
      <c r="AY2329" s="2">
        <f t="shared" si="943"/>
        <v>0</v>
      </c>
      <c r="AZ2329" s="2">
        <f t="shared" si="944"/>
        <v>0</v>
      </c>
      <c r="BB2329" t="s">
        <v>491</v>
      </c>
      <c r="BC2329" t="s">
        <v>2285</v>
      </c>
      <c r="BD2329">
        <v>2</v>
      </c>
      <c r="BF2329" s="111">
        <v>41</v>
      </c>
      <c r="BG2329" s="113">
        <v>65</v>
      </c>
      <c r="BH2329" s="117">
        <f t="shared" si="926"/>
        <v>41065</v>
      </c>
      <c r="BJ2329" s="5" t="s">
        <v>3185</v>
      </c>
      <c r="BN2329" s="63"/>
    </row>
    <row r="2330" spans="1:77" hidden="1" outlineLevel="1">
      <c r="A2330" t="s">
        <v>699</v>
      </c>
      <c r="B2330" t="s">
        <v>2285</v>
      </c>
      <c r="C2330" s="1">
        <f t="shared" si="936"/>
        <v>237023</v>
      </c>
      <c r="D2330" s="5">
        <f>IF(N2330&gt;0, RANK(N2330,(N2330:P2330,Q2330:AE2330)),0)</f>
        <v>1</v>
      </c>
      <c r="E2330" s="5">
        <f>IF(O2330&gt;0,RANK(O2330,(N2330:P2330,Q2330:AE2330)),0)</f>
        <v>2</v>
      </c>
      <c r="F2330" s="5">
        <f>IF(P2330&gt;0,RANK(P2330,(N2330:P2330,Q2330:AE2330)),0)</f>
        <v>0</v>
      </c>
      <c r="G2330" s="131">
        <f t="shared" si="945"/>
        <v>41317</v>
      </c>
      <c r="H2330" s="136">
        <f t="shared" si="946"/>
        <v>0.17431641655029259</v>
      </c>
      <c r="I2330" s="2"/>
      <c r="J2330" s="2">
        <f t="shared" si="937"/>
        <v>0.57079270788066983</v>
      </c>
      <c r="K2330" s="2">
        <f t="shared" si="938"/>
        <v>0.39647629133037721</v>
      </c>
      <c r="L2330" s="2">
        <f t="shared" si="939"/>
        <v>0</v>
      </c>
      <c r="M2330" s="2">
        <f t="shared" si="940"/>
        <v>3.2731000788952969E-2</v>
      </c>
      <c r="N2330" s="63">
        <v>135291</v>
      </c>
      <c r="O2330" s="63">
        <v>93974</v>
      </c>
      <c r="P2330" s="63"/>
      <c r="Q2330" s="63">
        <v>3543</v>
      </c>
      <c r="R2330" s="63">
        <v>1817</v>
      </c>
      <c r="S2330" s="63"/>
      <c r="T2330" s="63"/>
      <c r="U2330" s="63"/>
      <c r="V2330" s="63"/>
      <c r="W2330" s="1">
        <v>1603</v>
      </c>
      <c r="X2330" s="63">
        <v>379</v>
      </c>
      <c r="Y2330" s="63"/>
      <c r="Z2330" s="63"/>
      <c r="AA2330" s="63"/>
      <c r="AB2330" s="63"/>
      <c r="AC2330" s="63"/>
      <c r="AD2330" s="63"/>
      <c r="AE2330" s="63"/>
      <c r="AF2330" s="63"/>
      <c r="AG2330" s="63"/>
      <c r="AH2330" s="63"/>
      <c r="AI2330" s="63"/>
      <c r="AJ2330" s="63"/>
      <c r="AK2330" s="63"/>
      <c r="AL2330" s="63"/>
      <c r="AM2330" s="63"/>
      <c r="AN2330" s="63"/>
      <c r="AO2330" s="63"/>
      <c r="AP2330" s="63"/>
      <c r="AQ2330" s="63">
        <v>416</v>
      </c>
      <c r="AS2330" s="5">
        <f>IF(Q2330&gt;0,RANK(Q2330,(N2330:P2330,Q2330:AE2330)),0)</f>
        <v>3</v>
      </c>
      <c r="AT2330" s="5">
        <f>IF(R2330&gt;0,RANK(R2330,(N2330:P2330,Q2330:AE2330)),0)</f>
        <v>4</v>
      </c>
      <c r="AU2330" s="5">
        <f>IF(T2330&gt;0,RANK(T2330,(N2330:P2330,Q2330:AE2330)),0)</f>
        <v>0</v>
      </c>
      <c r="AV2330" s="5">
        <f>IF(S2330&gt;0,RANK(S2330,(N2330:P2330,Q2330:AE2330)),0)</f>
        <v>0</v>
      </c>
      <c r="AW2330" s="2">
        <f t="shared" si="941"/>
        <v>1.4947916446927091E-2</v>
      </c>
      <c r="AX2330" s="2">
        <f t="shared" si="942"/>
        <v>7.6659227163608599E-3</v>
      </c>
      <c r="AY2330" s="2">
        <f t="shared" si="943"/>
        <v>0</v>
      </c>
      <c r="AZ2330" s="2">
        <f t="shared" si="944"/>
        <v>0</v>
      </c>
      <c r="BB2330" t="s">
        <v>699</v>
      </c>
      <c r="BC2330" t="s">
        <v>2285</v>
      </c>
      <c r="BD2330">
        <v>1</v>
      </c>
      <c r="BF2330" s="111">
        <v>41</v>
      </c>
      <c r="BG2330" s="113">
        <v>67</v>
      </c>
      <c r="BH2330" s="117">
        <f t="shared" si="926"/>
        <v>41067</v>
      </c>
      <c r="BJ2330" s="5" t="s">
        <v>3185</v>
      </c>
      <c r="BN2330" s="63"/>
    </row>
    <row r="2331" spans="1:77" hidden="1" outlineLevel="1">
      <c r="A2331" t="s">
        <v>614</v>
      </c>
      <c r="B2331" t="s">
        <v>2285</v>
      </c>
      <c r="C2331" s="1">
        <f t="shared" si="936"/>
        <v>858</v>
      </c>
      <c r="D2331" s="5">
        <f>IF(N2331&gt;0, RANK(N2331,(N2331:P2331,Q2331:AE2331)),0)</f>
        <v>2</v>
      </c>
      <c r="E2331" s="5">
        <f>IF(O2331&gt;0,RANK(O2331,(N2331:P2331,Q2331:AE2331)),0)</f>
        <v>1</v>
      </c>
      <c r="F2331" s="5">
        <f>IF(P2331&gt;0,RANK(P2331,(N2331:P2331,Q2331:AE2331)),0)</f>
        <v>0</v>
      </c>
      <c r="G2331" s="131">
        <f t="shared" si="945"/>
        <v>279</v>
      </c>
      <c r="H2331" s="136">
        <f t="shared" si="946"/>
        <v>0.32517482517482516</v>
      </c>
      <c r="I2331" s="2"/>
      <c r="J2331" s="2">
        <f t="shared" si="937"/>
        <v>0.31002331002331002</v>
      </c>
      <c r="K2331" s="2">
        <f t="shared" si="938"/>
        <v>0.63519813519813517</v>
      </c>
      <c r="L2331" s="2">
        <f t="shared" si="939"/>
        <v>0</v>
      </c>
      <c r="M2331" s="2">
        <f t="shared" si="940"/>
        <v>5.4778554778554756E-2</v>
      </c>
      <c r="N2331" s="63">
        <v>266</v>
      </c>
      <c r="O2331" s="63">
        <v>545</v>
      </c>
      <c r="P2331" s="63"/>
      <c r="Q2331" s="63">
        <v>22</v>
      </c>
      <c r="R2331" s="63">
        <v>7</v>
      </c>
      <c r="S2331" s="63"/>
      <c r="T2331" s="63"/>
      <c r="U2331" s="63"/>
      <c r="V2331" s="63"/>
      <c r="W2331">
        <v>10</v>
      </c>
      <c r="X2331" s="63">
        <v>3</v>
      </c>
      <c r="Y2331" s="63"/>
      <c r="Z2331" s="63"/>
      <c r="AA2331" s="63"/>
      <c r="AB2331" s="63"/>
      <c r="AC2331" s="63"/>
      <c r="AD2331" s="63"/>
      <c r="AE2331" s="63"/>
      <c r="AF2331" s="63"/>
      <c r="AG2331" s="63"/>
      <c r="AH2331" s="63"/>
      <c r="AI2331" s="63"/>
      <c r="AJ2331" s="63"/>
      <c r="AK2331" s="63"/>
      <c r="AL2331" s="63"/>
      <c r="AM2331" s="63"/>
      <c r="AN2331" s="63"/>
      <c r="AO2331" s="63"/>
      <c r="AP2331" s="63"/>
      <c r="AQ2331" s="63">
        <v>5</v>
      </c>
      <c r="AS2331" s="5">
        <f>IF(Q2331&gt;0,RANK(Q2331,(N2331:P2331,Q2331:AE2331)),0)</f>
        <v>3</v>
      </c>
      <c r="AT2331" s="5">
        <f>IF(R2331&gt;0,RANK(R2331,(N2331:P2331,Q2331:AE2331)),0)</f>
        <v>5</v>
      </c>
      <c r="AU2331" s="5">
        <f>IF(T2331&gt;0,RANK(T2331,(N2331:P2331,Q2331:AE2331)),0)</f>
        <v>0</v>
      </c>
      <c r="AV2331" s="5">
        <f>IF(S2331&gt;0,RANK(S2331,(N2331:P2331,Q2331:AE2331)),0)</f>
        <v>0</v>
      </c>
      <c r="AW2331" s="2">
        <f t="shared" si="941"/>
        <v>2.564102564102564E-2</v>
      </c>
      <c r="AX2331" s="2">
        <f t="shared" si="942"/>
        <v>8.1585081585081581E-3</v>
      </c>
      <c r="AY2331" s="2">
        <f t="shared" si="943"/>
        <v>0</v>
      </c>
      <c r="AZ2331" s="2">
        <f t="shared" si="944"/>
        <v>0</v>
      </c>
      <c r="BB2331" t="s">
        <v>614</v>
      </c>
      <c r="BC2331" t="s">
        <v>2285</v>
      </c>
      <c r="BD2331">
        <v>2</v>
      </c>
      <c r="BF2331" s="111">
        <v>41</v>
      </c>
      <c r="BG2331" s="113">
        <v>69</v>
      </c>
      <c r="BH2331" s="117">
        <f t="shared" si="926"/>
        <v>41069</v>
      </c>
      <c r="BJ2331" s="5" t="s">
        <v>3185</v>
      </c>
      <c r="BN2331" s="63"/>
    </row>
    <row r="2332" spans="1:77" hidden="1" outlineLevel="1">
      <c r="A2332" t="s">
        <v>420</v>
      </c>
      <c r="B2332" t="s">
        <v>2285</v>
      </c>
      <c r="C2332" s="1">
        <f t="shared" si="936"/>
        <v>42907</v>
      </c>
      <c r="D2332" s="5">
        <f>IF(N2332&gt;0, RANK(N2332,(N2332:P2332,Q2332:AE2332)),0)</f>
        <v>2</v>
      </c>
      <c r="E2332" s="5">
        <f>IF(O2332&gt;0,RANK(O2332,(N2332:P2332,Q2332:AE2332)),0)</f>
        <v>1</v>
      </c>
      <c r="F2332" s="5">
        <f>IF(P2332&gt;0,RANK(P2332,(N2332:P2332,Q2332:AE2332)),0)</f>
        <v>0</v>
      </c>
      <c r="G2332" s="131">
        <f t="shared" si="945"/>
        <v>2785</v>
      </c>
      <c r="H2332" s="136">
        <f t="shared" si="946"/>
        <v>6.4907823898198436E-2</v>
      </c>
      <c r="I2332" s="2"/>
      <c r="J2332" s="2">
        <f t="shared" si="937"/>
        <v>0.44887780548628431</v>
      </c>
      <c r="K2332" s="2">
        <f t="shared" si="938"/>
        <v>0.51378562938448269</v>
      </c>
      <c r="L2332" s="2">
        <f t="shared" si="939"/>
        <v>0</v>
      </c>
      <c r="M2332" s="2">
        <f t="shared" si="940"/>
        <v>3.7336565129233001E-2</v>
      </c>
      <c r="N2332" s="63">
        <v>19260</v>
      </c>
      <c r="O2332" s="63">
        <v>22045</v>
      </c>
      <c r="P2332" s="63"/>
      <c r="Q2332" s="63">
        <v>639</v>
      </c>
      <c r="R2332" s="63">
        <v>343</v>
      </c>
      <c r="S2332" s="63"/>
      <c r="T2332" s="63"/>
      <c r="U2332" s="63"/>
      <c r="V2332" s="63"/>
      <c r="W2332">
        <v>431</v>
      </c>
      <c r="X2332" s="63">
        <v>61</v>
      </c>
      <c r="Y2332" s="63"/>
      <c r="Z2332" s="63"/>
      <c r="AA2332" s="63"/>
      <c r="AB2332" s="63"/>
      <c r="AC2332" s="63"/>
      <c r="AD2332" s="63"/>
      <c r="AE2332" s="63"/>
      <c r="AF2332" s="63"/>
      <c r="AG2332" s="63"/>
      <c r="AH2332" s="63"/>
      <c r="AI2332" s="63"/>
      <c r="AJ2332" s="63"/>
      <c r="AK2332" s="63"/>
      <c r="AL2332" s="63"/>
      <c r="AM2332" s="63"/>
      <c r="AN2332" s="63"/>
      <c r="AO2332" s="63"/>
      <c r="AP2332" s="63"/>
      <c r="AQ2332" s="63">
        <v>128</v>
      </c>
      <c r="AS2332" s="5">
        <f>IF(Q2332&gt;0,RANK(Q2332,(N2332:P2332,Q2332:AE2332)),0)</f>
        <v>3</v>
      </c>
      <c r="AT2332" s="5">
        <f>IF(R2332&gt;0,RANK(R2332,(N2332:P2332,Q2332:AE2332)),0)</f>
        <v>5</v>
      </c>
      <c r="AU2332" s="5">
        <f>IF(T2332&gt;0,RANK(T2332,(N2332:P2332,Q2332:AE2332)),0)</f>
        <v>0</v>
      </c>
      <c r="AV2332" s="5">
        <f>IF(S2332&gt;0,RANK(S2332,(N2332:P2332,Q2332:AE2332)),0)</f>
        <v>0</v>
      </c>
      <c r="AW2332" s="2">
        <f t="shared" si="941"/>
        <v>1.4892674854918778E-2</v>
      </c>
      <c r="AX2332" s="2">
        <f t="shared" si="942"/>
        <v>7.9940336075698601E-3</v>
      </c>
      <c r="AY2332" s="2">
        <f t="shared" si="943"/>
        <v>0</v>
      </c>
      <c r="AZ2332" s="2">
        <f t="shared" si="944"/>
        <v>0</v>
      </c>
      <c r="BB2332" t="s">
        <v>420</v>
      </c>
      <c r="BC2332" t="s">
        <v>2285</v>
      </c>
      <c r="BD2332">
        <v>1</v>
      </c>
      <c r="BF2332" s="111">
        <v>41</v>
      </c>
      <c r="BG2332" s="113">
        <v>71</v>
      </c>
      <c r="BH2332" s="117">
        <f t="shared" si="926"/>
        <v>41071</v>
      </c>
      <c r="BJ2332" s="5" t="s">
        <v>3185</v>
      </c>
      <c r="BN2332" s="63"/>
    </row>
    <row r="2333" spans="1:77" collapsed="1">
      <c r="A2333" t="s">
        <v>558</v>
      </c>
      <c r="B2333" t="s">
        <v>548</v>
      </c>
      <c r="C2333" s="1">
        <f t="shared" si="936"/>
        <v>1789270</v>
      </c>
      <c r="D2333" s="5">
        <f>IF(N2333&gt;0, RANK(N2333,(N2333:P2333,Q2333:AE2333)),0)</f>
        <v>1</v>
      </c>
      <c r="E2333" s="5">
        <f>IF(O2333&gt;0,RANK(O2333,(N2333:P2333,Q2333:AE2333)),0)</f>
        <v>2</v>
      </c>
      <c r="F2333" s="5">
        <f>IF(P2333&gt;0,RANK(P2333,(N2333:P2333,Q2333:AE2333)),0)</f>
        <v>0</v>
      </c>
      <c r="G2333" s="131">
        <f t="shared" si="945"/>
        <v>216313</v>
      </c>
      <c r="H2333" s="136">
        <f t="shared" si="946"/>
        <v>0.1208945547625568</v>
      </c>
      <c r="I2333" s="2"/>
      <c r="J2333" s="2">
        <f t="shared" si="937"/>
        <v>0.54239326652769004</v>
      </c>
      <c r="K2333" s="2">
        <f t="shared" si="938"/>
        <v>0.42149871176513326</v>
      </c>
      <c r="L2333" s="2">
        <f t="shared" si="939"/>
        <v>0</v>
      </c>
      <c r="M2333" s="2">
        <f t="shared" si="940"/>
        <v>3.6108021707176696E-2</v>
      </c>
      <c r="N2333" s="63">
        <f t="shared" ref="N2333:X2333" si="947">SUM(N2297:N2332)</f>
        <v>970488</v>
      </c>
      <c r="O2333" s="63">
        <f t="shared" si="947"/>
        <v>754175</v>
      </c>
      <c r="P2333" s="63">
        <f t="shared" si="947"/>
        <v>0</v>
      </c>
      <c r="Q2333" s="63">
        <f t="shared" si="947"/>
        <v>24089</v>
      </c>
      <c r="R2333" s="63">
        <f t="shared" si="947"/>
        <v>19427</v>
      </c>
      <c r="S2333" s="63"/>
      <c r="T2333" s="63"/>
      <c r="U2333" s="63"/>
      <c r="V2333" s="63"/>
      <c r="W2333" s="63">
        <f t="shared" si="947"/>
        <v>13275</v>
      </c>
      <c r="X2333" s="63">
        <f t="shared" si="947"/>
        <v>3384</v>
      </c>
      <c r="Y2333" s="63"/>
      <c r="Z2333" s="63"/>
      <c r="AA2333" s="63"/>
      <c r="AB2333" s="63"/>
      <c r="AC2333" s="63"/>
      <c r="AD2333" s="63"/>
      <c r="AE2333" s="63"/>
      <c r="AF2333" s="63"/>
      <c r="AG2333" s="63"/>
      <c r="AH2333" s="63"/>
      <c r="AI2333" s="63"/>
      <c r="AJ2333" s="63"/>
      <c r="AK2333" s="63"/>
      <c r="AL2333" s="63"/>
      <c r="AM2333" s="63"/>
      <c r="AN2333" s="63"/>
      <c r="AO2333" s="63"/>
      <c r="AP2333" s="63"/>
      <c r="AQ2333" s="63">
        <f>SUM(AQ2297:AQ2332)</f>
        <v>4432</v>
      </c>
      <c r="AS2333" s="5">
        <f>IF(Q2333&gt;0,RANK(Q2333,(N2333:P2333,Q2333:AE2333)),0)</f>
        <v>3</v>
      </c>
      <c r="AT2333" s="5">
        <f>IF(R2333&gt;0,RANK(R2333,(N2333:P2333,Q2333:AE2333)),0)</f>
        <v>4</v>
      </c>
      <c r="AU2333" s="5">
        <f>IF(T2333&gt;0,RANK(T2333,(N2333:P2333,Q2333:AE2333)),0)</f>
        <v>0</v>
      </c>
      <c r="AV2333" s="5">
        <f>IF(S2333&gt;0,RANK(S2333,(N2333:P2333,Q2333:AE2333)),0)</f>
        <v>0</v>
      </c>
      <c r="AW2333" s="2">
        <f t="shared" si="941"/>
        <v>1.3463032409865476E-2</v>
      </c>
      <c r="AX2333" s="2">
        <f t="shared" si="942"/>
        <v>1.0857500544914965E-2</v>
      </c>
      <c r="AY2333" s="2">
        <f t="shared" si="943"/>
        <v>0</v>
      </c>
      <c r="AZ2333" s="2">
        <f t="shared" si="944"/>
        <v>0</v>
      </c>
      <c r="BB2333" t="s">
        <v>558</v>
      </c>
      <c r="BC2333" t="s">
        <v>548</v>
      </c>
      <c r="BF2333" s="111">
        <v>41</v>
      </c>
      <c r="BG2333" s="113"/>
      <c r="BH2333" s="111">
        <v>41</v>
      </c>
      <c r="BJ2333" s="5" t="s">
        <v>718</v>
      </c>
      <c r="BK2333" s="63">
        <f>SUM(BK2297:BK2332)</f>
        <v>0</v>
      </c>
      <c r="BL2333" s="63">
        <f>SUM(BL2297:BL2332)</f>
        <v>0</v>
      </c>
      <c r="BN2333" s="63"/>
      <c r="BW2333" s="63">
        <f>SUM(BW2297:BW2332)</f>
        <v>0</v>
      </c>
    </row>
    <row r="2334" spans="1:77">
      <c r="C2334" s="1"/>
      <c r="E2334" s="5"/>
      <c r="F2334" s="5"/>
      <c r="G2334" s="131"/>
      <c r="H2334" s="136"/>
      <c r="I2334" s="2"/>
      <c r="N2334" s="63"/>
      <c r="O2334" s="63"/>
      <c r="P2334" s="63"/>
      <c r="Q2334" s="63"/>
      <c r="R2334" s="63"/>
      <c r="S2334" s="63"/>
      <c r="T2334" s="63"/>
      <c r="U2334" s="63"/>
      <c r="V2334" s="63"/>
      <c r="W2334" s="63"/>
      <c r="X2334" s="63"/>
      <c r="Y2334" s="63"/>
      <c r="Z2334" s="63"/>
      <c r="AA2334" s="63"/>
      <c r="AB2334" s="63"/>
      <c r="AC2334" s="63"/>
      <c r="AD2334" s="63"/>
      <c r="AE2334" s="63"/>
      <c r="AF2334" s="63"/>
      <c r="AG2334" s="63"/>
      <c r="AH2334" s="63"/>
      <c r="AI2334" s="63"/>
      <c r="AJ2334" s="63"/>
      <c r="AK2334" s="63"/>
      <c r="AL2334" s="63"/>
      <c r="AM2334" s="63"/>
      <c r="AN2334" s="63"/>
      <c r="AO2334" s="63"/>
      <c r="AP2334" s="63"/>
      <c r="AQ2334" s="63"/>
      <c r="AS2334" s="5"/>
      <c r="AT2334" s="5"/>
      <c r="AU2334" s="5"/>
      <c r="AV2334" s="5"/>
      <c r="BF2334" s="111"/>
      <c r="BG2334" s="113"/>
      <c r="BH2334" s="117"/>
      <c r="BY2334" s="131" t="s">
        <v>3500</v>
      </c>
    </row>
    <row r="2335" spans="1:77" hidden="1" outlineLevel="1">
      <c r="A2335" t="s">
        <v>1034</v>
      </c>
      <c r="B2335" t="s">
        <v>1028</v>
      </c>
      <c r="C2335" s="1">
        <f t="shared" ref="C2335:C2366" si="948">SUM(N2335:AQ2335)</f>
        <v>42457</v>
      </c>
      <c r="D2335" s="5">
        <f>IF(N2335&gt;0, RANK(N2335,(N2335:P2335,Q2335:AE2335)),0)</f>
        <v>2</v>
      </c>
      <c r="E2335" s="5">
        <f>IF(O2335&gt;0,RANK(O2335,(N2335:P2335,Q2335:AE2335)),0)</f>
        <v>1</v>
      </c>
      <c r="F2335" s="5">
        <f>IF(P2335&gt;0,RANK(P2335,(N2335:P2335,Q2335:AE2335)),0)</f>
        <v>0</v>
      </c>
      <c r="G2335" s="131">
        <f t="shared" si="945"/>
        <v>11676</v>
      </c>
      <c r="H2335" s="136">
        <f t="shared" si="946"/>
        <v>0.27500765480368372</v>
      </c>
      <c r="I2335" s="2"/>
      <c r="J2335" s="2">
        <f t="shared" ref="J2335:J2366" si="949">IF($C2335=0,"-",N2335/$C2335)</f>
        <v>0.35544197658807736</v>
      </c>
      <c r="K2335" s="2">
        <f t="shared" ref="K2335:K2366" si="950">IF($C2335=0,"-",O2335/$C2335)</f>
        <v>0.63044963139176102</v>
      </c>
      <c r="L2335" s="2">
        <f t="shared" ref="L2335:L2366" si="951">IF($C2335=0,"-",P2335/$C2335)</f>
        <v>0</v>
      </c>
      <c r="M2335" s="2">
        <f t="shared" ref="M2335:M2366" si="952">IF(C2335=0,"-",(1-J2335-K2335-L2335))</f>
        <v>1.4108392020161564E-2</v>
      </c>
      <c r="N2335" s="63">
        <v>15091</v>
      </c>
      <c r="O2335" s="63">
        <v>26767</v>
      </c>
      <c r="P2335" s="63"/>
      <c r="Q2335" s="63">
        <v>437</v>
      </c>
      <c r="R2335" s="63">
        <v>162</v>
      </c>
      <c r="S2335" s="63"/>
      <c r="T2335" s="63"/>
      <c r="U2335" s="63"/>
      <c r="V2335" s="63"/>
      <c r="W2335" s="63">
        <f>IF(Copyright!C$12=1,IF(BW2335&gt;0,BW2335-SUM(S2335:V2335)-SUM(X2335:AQ2335),0),0)</f>
        <v>0</v>
      </c>
      <c r="X2335" s="63"/>
      <c r="Y2335" s="63"/>
      <c r="Z2335" s="63"/>
      <c r="AA2335" s="63"/>
      <c r="AB2335" s="63"/>
      <c r="AC2335" s="63"/>
      <c r="AD2335" s="63"/>
      <c r="AE2335" s="63"/>
      <c r="AF2335" s="63"/>
      <c r="AG2335" s="63"/>
      <c r="AH2335" s="63"/>
      <c r="AI2335" s="63"/>
      <c r="AJ2335" s="63"/>
      <c r="AK2335" s="63"/>
      <c r="AL2335" s="63"/>
      <c r="AM2335" s="63"/>
      <c r="AN2335" s="63"/>
      <c r="AO2335" s="63"/>
      <c r="AP2335" s="63"/>
      <c r="AQ2335" s="63"/>
      <c r="AS2335" s="5">
        <f>IF(Q2335&gt;0,RANK(Q2335,(N2335:P2335,Q2335:AE2335)),0)</f>
        <v>3</v>
      </c>
      <c r="AT2335" s="5">
        <f>IF(R2335&gt;0,RANK(R2335,(N2335:P2335,Q2335:AE2335)),0)</f>
        <v>4</v>
      </c>
      <c r="AU2335" s="5">
        <f>IF(T2335&gt;0,RANK(T2335,(N2335:P2335,Q2335:AE2335)),0)</f>
        <v>0</v>
      </c>
      <c r="AV2335" s="5">
        <f>IF(S2335&gt;0,RANK(S2335,(N2335:P2335,Q2335:AE2335)),0)</f>
        <v>0</v>
      </c>
      <c r="AW2335" s="2">
        <f t="shared" ref="AW2335:AW2366" si="953">IF($C2335=0,"-",Q2335/$C2335)</f>
        <v>1.029276679934993E-2</v>
      </c>
      <c r="AX2335" s="2">
        <f t="shared" ref="AX2335:AX2366" si="954">IF($C2335=0,"-",R2335/$C2335)</f>
        <v>3.8156252208116446E-3</v>
      </c>
      <c r="AY2335" s="2">
        <f t="shared" ref="AY2335:AY2366" si="955">IF($C2335=0,"-",T2335/$C2335)</f>
        <v>0</v>
      </c>
      <c r="AZ2335" s="2">
        <f t="shared" ref="AZ2335:AZ2366" si="956">IF($C2335=0,"-",S2335/$C2335)</f>
        <v>0</v>
      </c>
      <c r="BB2335" t="s">
        <v>1034</v>
      </c>
      <c r="BC2335" t="s">
        <v>1028</v>
      </c>
      <c r="BD2335" s="63"/>
      <c r="BF2335" s="111">
        <v>42</v>
      </c>
      <c r="BG2335" s="113">
        <v>1</v>
      </c>
      <c r="BH2335" s="117">
        <f t="shared" si="926"/>
        <v>42001</v>
      </c>
      <c r="BJ2335" s="5" t="s">
        <v>3185</v>
      </c>
      <c r="BW2335" s="131">
        <v>168</v>
      </c>
      <c r="BX2335" s="131" t="s">
        <v>3593</v>
      </c>
    </row>
    <row r="2336" spans="1:77" hidden="1" outlineLevel="1">
      <c r="A2336" t="s">
        <v>2445</v>
      </c>
      <c r="B2336" t="s">
        <v>1028</v>
      </c>
      <c r="C2336" s="1">
        <f t="shared" si="948"/>
        <v>622081</v>
      </c>
      <c r="D2336" s="5">
        <f>IF(N2336&gt;0, RANK(N2336,(N2336:P2336,Q2336:AE2336)),0)</f>
        <v>1</v>
      </c>
      <c r="E2336" s="5">
        <f>IF(O2336&gt;0,RANK(O2336,(N2336:P2336,Q2336:AE2336)),0)</f>
        <v>2</v>
      </c>
      <c r="F2336" s="5">
        <f>IF(P2336&gt;0,RANK(P2336,(N2336:P2336,Q2336:AE2336)),0)</f>
        <v>0</v>
      </c>
      <c r="G2336" s="131">
        <f t="shared" si="945"/>
        <v>90648</v>
      </c>
      <c r="H2336" s="136">
        <f t="shared" si="946"/>
        <v>0.14571735835043989</v>
      </c>
      <c r="I2336" s="2"/>
      <c r="J2336" s="2">
        <f t="shared" si="949"/>
        <v>0.56694706959383101</v>
      </c>
      <c r="K2336" s="2">
        <f t="shared" si="950"/>
        <v>0.42122971124339115</v>
      </c>
      <c r="L2336" s="2">
        <f t="shared" si="951"/>
        <v>0</v>
      </c>
      <c r="M2336" s="2">
        <f t="shared" si="952"/>
        <v>1.1823219162777843E-2</v>
      </c>
      <c r="N2336" s="63">
        <v>352687</v>
      </c>
      <c r="O2336" s="63">
        <v>262039</v>
      </c>
      <c r="P2336" s="63"/>
      <c r="Q2336" s="63">
        <v>5196</v>
      </c>
      <c r="R2336" s="63">
        <v>2159</v>
      </c>
      <c r="S2336" s="63"/>
      <c r="T2336" s="63"/>
      <c r="U2336" s="63"/>
      <c r="V2336" s="63"/>
      <c r="W2336" s="63">
        <f>IF(Copyright!C$12=1,IF(BW2336&gt;0,BW2336-SUM(S2336:V2336)-SUM(X2336:AQ2336),0),0)</f>
        <v>0</v>
      </c>
      <c r="X2336" s="63"/>
      <c r="Y2336" s="63"/>
      <c r="Z2336" s="63"/>
      <c r="AA2336" s="63"/>
      <c r="AB2336" s="63"/>
      <c r="AC2336" s="63"/>
      <c r="AD2336" s="63"/>
      <c r="AE2336" s="63"/>
      <c r="AF2336" s="63"/>
      <c r="AG2336" s="63"/>
      <c r="AH2336" s="63"/>
      <c r="AI2336" s="63"/>
      <c r="AJ2336" s="63"/>
      <c r="AK2336" s="63"/>
      <c r="AL2336" s="63"/>
      <c r="AM2336" s="63"/>
      <c r="AN2336" s="63"/>
      <c r="AO2336" s="63"/>
      <c r="AP2336" s="63"/>
      <c r="AQ2336" s="63"/>
      <c r="AS2336" s="5">
        <f>IF(Q2336&gt;0,RANK(Q2336,(N2336:P2336,Q2336:AE2336)),0)</f>
        <v>3</v>
      </c>
      <c r="AT2336" s="5">
        <f>IF(R2336&gt;0,RANK(R2336,(N2336:P2336,Q2336:AE2336)),0)</f>
        <v>4</v>
      </c>
      <c r="AU2336" s="5">
        <f>IF(T2336&gt;0,RANK(T2336,(N2336:P2336,Q2336:AE2336)),0)</f>
        <v>0</v>
      </c>
      <c r="AV2336" s="5">
        <f>IF(S2336&gt;0,RANK(S2336,(N2336:P2336,Q2336:AE2336)),0)</f>
        <v>0</v>
      </c>
      <c r="AW2336" s="2">
        <f t="shared" si="953"/>
        <v>8.3526100298835677E-3</v>
      </c>
      <c r="AX2336" s="2">
        <f t="shared" si="954"/>
        <v>3.4706091328942693E-3</v>
      </c>
      <c r="AY2336" s="2">
        <f t="shared" si="955"/>
        <v>0</v>
      </c>
      <c r="AZ2336" s="2">
        <f t="shared" si="956"/>
        <v>0</v>
      </c>
      <c r="BB2336" t="s">
        <v>2445</v>
      </c>
      <c r="BC2336" t="s">
        <v>1028</v>
      </c>
      <c r="BD2336" s="63"/>
      <c r="BF2336" s="111">
        <v>42</v>
      </c>
      <c r="BG2336" s="113">
        <v>3</v>
      </c>
      <c r="BH2336" s="117">
        <f t="shared" si="926"/>
        <v>42003</v>
      </c>
      <c r="BJ2336" s="5" t="s">
        <v>3185</v>
      </c>
      <c r="BW2336" s="63">
        <v>1746</v>
      </c>
    </row>
    <row r="2337" spans="1:77" hidden="1" outlineLevel="1">
      <c r="A2337" t="s">
        <v>1619</v>
      </c>
      <c r="B2337" t="s">
        <v>1028</v>
      </c>
      <c r="C2337" s="1">
        <f t="shared" si="948"/>
        <v>29602</v>
      </c>
      <c r="D2337" s="5">
        <f>IF(N2337&gt;0, RANK(N2337,(N2337:P2337,Q2337:AE2337)),0)</f>
        <v>2</v>
      </c>
      <c r="E2337" s="5">
        <f>IF(O2337&gt;0,RANK(O2337,(N2337:P2337,Q2337:AE2337)),0)</f>
        <v>1</v>
      </c>
      <c r="F2337" s="5">
        <f>IF(P2337&gt;0,RANK(P2337,(N2337:P2337,Q2337:AE2337)),0)</f>
        <v>0</v>
      </c>
      <c r="G2337" s="131">
        <f t="shared" si="945"/>
        <v>11097</v>
      </c>
      <c r="H2337" s="136">
        <f t="shared" si="946"/>
        <v>0.37487331937031282</v>
      </c>
      <c r="I2337" s="2"/>
      <c r="J2337" s="2">
        <f t="shared" si="949"/>
        <v>0.30555367880548612</v>
      </c>
      <c r="K2337" s="2">
        <f t="shared" si="950"/>
        <v>0.68042699817579888</v>
      </c>
      <c r="L2337" s="2">
        <f t="shared" si="951"/>
        <v>0</v>
      </c>
      <c r="M2337" s="2">
        <f t="shared" si="952"/>
        <v>1.4019323018715002E-2</v>
      </c>
      <c r="N2337" s="63">
        <v>9045</v>
      </c>
      <c r="O2337" s="63">
        <v>20142</v>
      </c>
      <c r="P2337" s="63"/>
      <c r="Q2337" s="63">
        <v>297</v>
      </c>
      <c r="R2337" s="63">
        <v>118</v>
      </c>
      <c r="S2337" s="63"/>
      <c r="T2337" s="63"/>
      <c r="U2337" s="63"/>
      <c r="V2337" s="63"/>
      <c r="W2337" s="63">
        <f>IF(Copyright!C$12=1,IF(BW2337&gt;0,BW2337-SUM(S2337:V2337)-SUM(X2337:AQ2337),0),0)</f>
        <v>0</v>
      </c>
      <c r="X2337" s="63"/>
      <c r="Y2337" s="63"/>
      <c r="Z2337" s="63"/>
      <c r="AA2337" s="63"/>
      <c r="AB2337" s="63"/>
      <c r="AC2337" s="63"/>
      <c r="AD2337" s="63"/>
      <c r="AE2337" s="63"/>
      <c r="AF2337" s="63"/>
      <c r="AG2337" s="63"/>
      <c r="AH2337" s="63"/>
      <c r="AI2337" s="63"/>
      <c r="AJ2337" s="63"/>
      <c r="AK2337" s="63"/>
      <c r="AL2337" s="63"/>
      <c r="AM2337" s="63"/>
      <c r="AN2337" s="63"/>
      <c r="AO2337" s="63"/>
      <c r="AP2337" s="63"/>
      <c r="AQ2337" s="63"/>
      <c r="AS2337" s="5">
        <f>IF(Q2337&gt;0,RANK(Q2337,(N2337:P2337,Q2337:AE2337)),0)</f>
        <v>3</v>
      </c>
      <c r="AT2337" s="5">
        <f>IF(R2337&gt;0,RANK(R2337,(N2337:P2337,Q2337:AE2337)),0)</f>
        <v>4</v>
      </c>
      <c r="AU2337" s="5">
        <f>IF(T2337&gt;0,RANK(T2337,(N2337:P2337,Q2337:AE2337)),0)</f>
        <v>0</v>
      </c>
      <c r="AV2337" s="5">
        <f>IF(S2337&gt;0,RANK(S2337,(N2337:P2337,Q2337:AE2337)),0)</f>
        <v>0</v>
      </c>
      <c r="AW2337" s="2">
        <f t="shared" si="953"/>
        <v>1.0033105871224917E-2</v>
      </c>
      <c r="AX2337" s="2">
        <f t="shared" si="954"/>
        <v>3.9862171474900343E-3</v>
      </c>
      <c r="AY2337" s="2">
        <f t="shared" si="955"/>
        <v>0</v>
      </c>
      <c r="AZ2337" s="2">
        <f t="shared" si="956"/>
        <v>0</v>
      </c>
      <c r="BB2337" t="s">
        <v>1619</v>
      </c>
      <c r="BC2337" t="s">
        <v>1028</v>
      </c>
      <c r="BD2337" s="63"/>
      <c r="BF2337" s="111">
        <v>42</v>
      </c>
      <c r="BG2337" s="113">
        <v>5</v>
      </c>
      <c r="BH2337" s="117">
        <f t="shared" si="926"/>
        <v>42005</v>
      </c>
      <c r="BJ2337" s="5" t="s">
        <v>3185</v>
      </c>
      <c r="BW2337" s="143">
        <v>119</v>
      </c>
      <c r="BX2337" s="131" t="s">
        <v>3593</v>
      </c>
    </row>
    <row r="2338" spans="1:77" hidden="1" outlineLevel="1">
      <c r="A2338" t="s">
        <v>1201</v>
      </c>
      <c r="B2338" t="s">
        <v>1028</v>
      </c>
      <c r="C2338" s="1">
        <f t="shared" si="948"/>
        <v>80474</v>
      </c>
      <c r="D2338" s="5">
        <f>IF(N2338&gt;0, RANK(N2338,(N2338:P2338,Q2338:AE2338)),0)</f>
        <v>2</v>
      </c>
      <c r="E2338" s="5">
        <f>IF(O2338&gt;0,RANK(O2338,(N2338:P2338,Q2338:AE2338)),0)</f>
        <v>1</v>
      </c>
      <c r="F2338" s="5">
        <f>IF(P2338&gt;0,RANK(P2338,(N2338:P2338,Q2338:AE2338)),0)</f>
        <v>0</v>
      </c>
      <c r="G2338" s="131">
        <f t="shared" si="945"/>
        <v>5289</v>
      </c>
      <c r="H2338" s="136">
        <f t="shared" si="946"/>
        <v>6.5723090687675526E-2</v>
      </c>
      <c r="I2338" s="2"/>
      <c r="J2338" s="2">
        <f t="shared" si="949"/>
        <v>0.46045927877326837</v>
      </c>
      <c r="K2338" s="2">
        <f t="shared" si="950"/>
        <v>0.52618236946094388</v>
      </c>
      <c r="L2338" s="2">
        <f t="shared" si="951"/>
        <v>0</v>
      </c>
      <c r="M2338" s="2">
        <f t="shared" si="952"/>
        <v>1.3358351765787702E-2</v>
      </c>
      <c r="N2338" s="63">
        <v>37055</v>
      </c>
      <c r="O2338" s="63">
        <v>42344</v>
      </c>
      <c r="P2338" s="63"/>
      <c r="Q2338" s="63">
        <v>794</v>
      </c>
      <c r="R2338" s="63">
        <v>281</v>
      </c>
      <c r="S2338" s="63"/>
      <c r="T2338" s="63"/>
      <c r="U2338" s="63"/>
      <c r="V2338" s="63"/>
      <c r="W2338" s="63">
        <f>IF(Copyright!C$12=1,IF(BW2338&gt;0,BW2338-SUM(S2338:V2338)-SUM(X2338:AQ2338),0),0)</f>
        <v>0</v>
      </c>
      <c r="X2338" s="63"/>
      <c r="Y2338" s="63"/>
      <c r="Z2338" s="63"/>
      <c r="AA2338" s="63"/>
      <c r="AB2338" s="63"/>
      <c r="AC2338" s="63"/>
      <c r="AD2338" s="63"/>
      <c r="AE2338" s="63"/>
      <c r="AF2338" s="63"/>
      <c r="AG2338" s="63"/>
      <c r="AH2338" s="63"/>
      <c r="AI2338" s="63"/>
      <c r="AJ2338" s="63"/>
      <c r="AK2338" s="63"/>
      <c r="AL2338" s="63"/>
      <c r="AM2338" s="63"/>
      <c r="AN2338" s="63"/>
      <c r="AO2338" s="63"/>
      <c r="AP2338" s="63"/>
      <c r="AQ2338" s="63"/>
      <c r="AS2338" s="5">
        <f>IF(Q2338&gt;0,RANK(Q2338,(N2338:P2338,Q2338:AE2338)),0)</f>
        <v>3</v>
      </c>
      <c r="AT2338" s="5">
        <f>IF(R2338&gt;0,RANK(R2338,(N2338:P2338,Q2338:AE2338)),0)</f>
        <v>4</v>
      </c>
      <c r="AU2338" s="5">
        <f>IF(T2338&gt;0,RANK(T2338,(N2338:P2338,Q2338:AE2338)),0)</f>
        <v>0</v>
      </c>
      <c r="AV2338" s="5">
        <f>IF(S2338&gt;0,RANK(S2338,(N2338:P2338,Q2338:AE2338)),0)</f>
        <v>0</v>
      </c>
      <c r="AW2338" s="2">
        <f t="shared" si="953"/>
        <v>9.8665407460794795E-3</v>
      </c>
      <c r="AX2338" s="2">
        <f t="shared" si="954"/>
        <v>3.4918110197082286E-3</v>
      </c>
      <c r="AY2338" s="2">
        <f t="shared" si="955"/>
        <v>0</v>
      </c>
      <c r="AZ2338" s="2">
        <f t="shared" si="956"/>
        <v>0</v>
      </c>
      <c r="BB2338" t="s">
        <v>1201</v>
      </c>
      <c r="BC2338" t="s">
        <v>1028</v>
      </c>
      <c r="BD2338" s="63"/>
      <c r="BF2338" s="111">
        <v>42</v>
      </c>
      <c r="BG2338" s="113">
        <v>7</v>
      </c>
      <c r="BH2338" s="117">
        <f t="shared" si="926"/>
        <v>42007</v>
      </c>
      <c r="BJ2338" s="5" t="s">
        <v>3185</v>
      </c>
      <c r="BW2338" s="63">
        <v>319</v>
      </c>
    </row>
    <row r="2339" spans="1:77" hidden="1" outlineLevel="1">
      <c r="A2339" t="s">
        <v>1775</v>
      </c>
      <c r="B2339" t="s">
        <v>1028</v>
      </c>
      <c r="C2339" s="1">
        <f t="shared" si="948"/>
        <v>21697</v>
      </c>
      <c r="D2339" s="5">
        <f>IF(N2339&gt;0, RANK(N2339,(N2339:P2339,Q2339:AE2339)),0)</f>
        <v>2</v>
      </c>
      <c r="E2339" s="5">
        <f>IF(O2339&gt;0,RANK(O2339,(N2339:P2339,Q2339:AE2339)),0)</f>
        <v>1</v>
      </c>
      <c r="F2339" s="5">
        <f>IF(P2339&gt;0,RANK(P2339,(N2339:P2339,Q2339:AE2339)),0)</f>
        <v>0</v>
      </c>
      <c r="G2339" s="131">
        <f t="shared" si="945"/>
        <v>11914</v>
      </c>
      <c r="H2339" s="136">
        <f t="shared" si="946"/>
        <v>0.54910817163663184</v>
      </c>
      <c r="I2339" s="2"/>
      <c r="J2339" s="2">
        <f t="shared" si="949"/>
        <v>0.22067566944738903</v>
      </c>
      <c r="K2339" s="2">
        <f t="shared" si="950"/>
        <v>0.76978384108402087</v>
      </c>
      <c r="L2339" s="2">
        <f t="shared" si="951"/>
        <v>0</v>
      </c>
      <c r="M2339" s="2">
        <f t="shared" si="952"/>
        <v>9.5404894685900965E-3</v>
      </c>
      <c r="N2339" s="63">
        <v>4788</v>
      </c>
      <c r="O2339" s="63">
        <v>16702</v>
      </c>
      <c r="P2339" s="63"/>
      <c r="Q2339" s="63">
        <v>143</v>
      </c>
      <c r="R2339" s="63">
        <v>64</v>
      </c>
      <c r="S2339" s="63"/>
      <c r="T2339" s="63"/>
      <c r="U2339" s="63"/>
      <c r="V2339" s="63"/>
      <c r="W2339" s="63">
        <f>IF(Copyright!C$12=1,IF(BW2339&gt;0,BW2339-SUM(S2339:V2339)-SUM(X2339:AQ2339),0),0)</f>
        <v>0</v>
      </c>
      <c r="X2339" s="63"/>
      <c r="Y2339" s="63"/>
      <c r="Z2339" s="63"/>
      <c r="AA2339" s="63"/>
      <c r="AB2339" s="63"/>
      <c r="AC2339" s="63"/>
      <c r="AD2339" s="63"/>
      <c r="AE2339" s="63"/>
      <c r="AF2339" s="63"/>
      <c r="AG2339" s="63"/>
      <c r="AH2339" s="63"/>
      <c r="AI2339" s="63"/>
      <c r="AJ2339" s="63"/>
      <c r="AK2339" s="63"/>
      <c r="AL2339" s="63"/>
      <c r="AM2339" s="63"/>
      <c r="AN2339" s="63"/>
      <c r="AO2339" s="63"/>
      <c r="AP2339" s="63"/>
      <c r="AQ2339" s="63"/>
      <c r="AS2339" s="5">
        <f>IF(Q2339&gt;0,RANK(Q2339,(N2339:P2339,Q2339:AE2339)),0)</f>
        <v>3</v>
      </c>
      <c r="AT2339" s="5">
        <f>IF(R2339&gt;0,RANK(R2339,(N2339:P2339,Q2339:AE2339)),0)</f>
        <v>4</v>
      </c>
      <c r="AU2339" s="5">
        <f>IF(T2339&gt;0,RANK(T2339,(N2339:P2339,Q2339:AE2339)),0)</f>
        <v>0</v>
      </c>
      <c r="AV2339" s="5">
        <f>IF(S2339&gt;0,RANK(S2339,(N2339:P2339,Q2339:AE2339)),0)</f>
        <v>0</v>
      </c>
      <c r="AW2339" s="2">
        <f t="shared" si="953"/>
        <v>6.5907729179149194E-3</v>
      </c>
      <c r="AX2339" s="2">
        <f t="shared" si="954"/>
        <v>2.9497165506752084E-3</v>
      </c>
      <c r="AY2339" s="2">
        <f t="shared" si="955"/>
        <v>0</v>
      </c>
      <c r="AZ2339" s="2">
        <f t="shared" si="956"/>
        <v>0</v>
      </c>
      <c r="BB2339" t="s">
        <v>1775</v>
      </c>
      <c r="BC2339" t="s">
        <v>1028</v>
      </c>
      <c r="BD2339" s="63"/>
      <c r="BF2339" s="111">
        <v>42</v>
      </c>
      <c r="BG2339" s="113">
        <v>9</v>
      </c>
      <c r="BH2339" s="117">
        <f t="shared" si="926"/>
        <v>42009</v>
      </c>
      <c r="BJ2339" s="5" t="s">
        <v>3185</v>
      </c>
      <c r="BW2339" s="63">
        <v>53</v>
      </c>
    </row>
    <row r="2340" spans="1:77" hidden="1" outlineLevel="1">
      <c r="A2340" t="s">
        <v>444</v>
      </c>
      <c r="B2340" t="s">
        <v>1028</v>
      </c>
      <c r="C2340" s="1">
        <f t="shared" si="948"/>
        <v>170320</v>
      </c>
      <c r="D2340" s="5">
        <f>IF(N2340&gt;0, RANK(N2340,(N2340:P2340,Q2340:AE2340)),0)</f>
        <v>2</v>
      </c>
      <c r="E2340" s="5">
        <f>IF(O2340&gt;0,RANK(O2340,(N2340:P2340,Q2340:AE2340)),0)</f>
        <v>1</v>
      </c>
      <c r="F2340" s="5">
        <f>IF(P2340&gt;0,RANK(P2340,(N2340:P2340,Q2340:AE2340)),0)</f>
        <v>0</v>
      </c>
      <c r="G2340" s="131">
        <f t="shared" si="945"/>
        <v>1691</v>
      </c>
      <c r="H2340" s="136">
        <f t="shared" si="946"/>
        <v>9.9283701268201036E-3</v>
      </c>
      <c r="I2340" s="2"/>
      <c r="J2340" s="2">
        <f t="shared" si="949"/>
        <v>0.48738257397839363</v>
      </c>
      <c r="K2340" s="2">
        <f t="shared" si="950"/>
        <v>0.4973109441052137</v>
      </c>
      <c r="L2340" s="2">
        <f t="shared" si="951"/>
        <v>0</v>
      </c>
      <c r="M2340" s="2">
        <f t="shared" si="952"/>
        <v>1.5306481916392611E-2</v>
      </c>
      <c r="N2340" s="63">
        <v>83011</v>
      </c>
      <c r="O2340" s="63">
        <v>84702</v>
      </c>
      <c r="P2340" s="63"/>
      <c r="Q2340" s="63">
        <v>1832</v>
      </c>
      <c r="R2340" s="63">
        <v>775</v>
      </c>
      <c r="S2340" s="63"/>
      <c r="T2340" s="63"/>
      <c r="U2340" s="63"/>
      <c r="V2340" s="63"/>
      <c r="W2340" s="63">
        <f>IF(Copyright!C$12=1,IF(BW2340&gt;0,BW2340-SUM(S2340:V2340)-SUM(X2340:AQ2340),0),0)</f>
        <v>0</v>
      </c>
      <c r="X2340" s="63"/>
      <c r="Y2340" s="63"/>
      <c r="Z2340" s="63"/>
      <c r="AA2340" s="63"/>
      <c r="AB2340" s="63"/>
      <c r="AC2340" s="63"/>
      <c r="AD2340" s="63"/>
      <c r="AE2340" s="63"/>
      <c r="AF2340" s="63"/>
      <c r="AG2340" s="63"/>
      <c r="AH2340" s="63"/>
      <c r="AI2340" s="63"/>
      <c r="AJ2340" s="63"/>
      <c r="AK2340" s="63"/>
      <c r="AL2340" s="63"/>
      <c r="AM2340" s="63"/>
      <c r="AN2340" s="63"/>
      <c r="AO2340" s="63"/>
      <c r="AP2340" s="63"/>
      <c r="AQ2340" s="63"/>
      <c r="AS2340" s="5">
        <f>IF(Q2340&gt;0,RANK(Q2340,(N2340:P2340,Q2340:AE2340)),0)</f>
        <v>3</v>
      </c>
      <c r="AT2340" s="5">
        <f>IF(R2340&gt;0,RANK(R2340,(N2340:P2340,Q2340:AE2340)),0)</f>
        <v>4</v>
      </c>
      <c r="AU2340" s="5">
        <f>IF(T2340&gt;0,RANK(T2340,(N2340:P2340,Q2340:AE2340)),0)</f>
        <v>0</v>
      </c>
      <c r="AV2340" s="5">
        <f>IF(S2340&gt;0,RANK(S2340,(N2340:P2340,Q2340:AE2340)),0)</f>
        <v>0</v>
      </c>
      <c r="AW2340" s="2">
        <f t="shared" si="953"/>
        <v>1.0756223579145139E-2</v>
      </c>
      <c r="AX2340" s="2">
        <f t="shared" si="954"/>
        <v>4.5502583372475343E-3</v>
      </c>
      <c r="AY2340" s="2">
        <f t="shared" si="955"/>
        <v>0</v>
      </c>
      <c r="AZ2340" s="2">
        <f t="shared" si="956"/>
        <v>0</v>
      </c>
      <c r="BB2340" t="s">
        <v>444</v>
      </c>
      <c r="BC2340" t="s">
        <v>1028</v>
      </c>
      <c r="BD2340" s="63"/>
      <c r="BF2340" s="111">
        <v>42</v>
      </c>
      <c r="BG2340" s="113">
        <v>11</v>
      </c>
      <c r="BH2340" s="117">
        <f t="shared" si="926"/>
        <v>42011</v>
      </c>
      <c r="BJ2340" s="5" t="s">
        <v>3185</v>
      </c>
      <c r="BW2340" s="63">
        <v>356</v>
      </c>
      <c r="BY2340" s="63">
        <v>199</v>
      </c>
    </row>
    <row r="2341" spans="1:77" hidden="1" outlineLevel="1">
      <c r="A2341" t="s">
        <v>2124</v>
      </c>
      <c r="B2341" t="s">
        <v>1028</v>
      </c>
      <c r="C2341" s="1">
        <f t="shared" si="948"/>
        <v>50241</v>
      </c>
      <c r="D2341" s="5">
        <f>IF(N2341&gt;0, RANK(N2341,(N2341:P2341,Q2341:AE2341)),0)</f>
        <v>2</v>
      </c>
      <c r="E2341" s="5">
        <f>IF(O2341&gt;0,RANK(O2341,(N2341:P2341,Q2341:AE2341)),0)</f>
        <v>1</v>
      </c>
      <c r="F2341" s="5">
        <f>IF(P2341&gt;0,RANK(P2341,(N2341:P2341,Q2341:AE2341)),0)</f>
        <v>0</v>
      </c>
      <c r="G2341" s="131">
        <f t="shared" si="945"/>
        <v>17043</v>
      </c>
      <c r="H2341" s="136">
        <f t="shared" si="946"/>
        <v>0.33922493580939872</v>
      </c>
      <c r="I2341" s="2"/>
      <c r="J2341" s="2">
        <f t="shared" si="949"/>
        <v>0.3239585199339185</v>
      </c>
      <c r="K2341" s="2">
        <f t="shared" si="950"/>
        <v>0.66318345574331716</v>
      </c>
      <c r="L2341" s="2">
        <f t="shared" si="951"/>
        <v>0</v>
      </c>
      <c r="M2341" s="2">
        <f t="shared" si="952"/>
        <v>1.2858024322764283E-2</v>
      </c>
      <c r="N2341" s="63">
        <v>16276</v>
      </c>
      <c r="O2341" s="63">
        <v>33319</v>
      </c>
      <c r="P2341" s="63"/>
      <c r="Q2341" s="63">
        <v>464</v>
      </c>
      <c r="R2341" s="63">
        <v>182</v>
      </c>
      <c r="S2341" s="63"/>
      <c r="T2341" s="63"/>
      <c r="U2341" s="63"/>
      <c r="V2341" s="63"/>
      <c r="W2341" s="63">
        <f>IF(Copyright!C$12=1,IF(BW2341&gt;0,BW2341-SUM(S2341:V2341)-SUM(X2341:AQ2341),0),0)</f>
        <v>0</v>
      </c>
      <c r="X2341" s="63"/>
      <c r="Y2341" s="63"/>
      <c r="Z2341" s="63"/>
      <c r="AA2341" s="63"/>
      <c r="AB2341" s="63"/>
      <c r="AC2341" s="63"/>
      <c r="AD2341" s="63"/>
      <c r="AE2341" s="63"/>
      <c r="AF2341" s="63"/>
      <c r="AG2341" s="63"/>
      <c r="AH2341" s="63"/>
      <c r="AI2341" s="63"/>
      <c r="AJ2341" s="63"/>
      <c r="AK2341" s="63"/>
      <c r="AL2341" s="63"/>
      <c r="AM2341" s="63"/>
      <c r="AN2341" s="63"/>
      <c r="AO2341" s="63"/>
      <c r="AP2341" s="63"/>
      <c r="AQ2341" s="63"/>
      <c r="AS2341" s="5">
        <f>IF(Q2341&gt;0,RANK(Q2341,(N2341:P2341,Q2341:AE2341)),0)</f>
        <v>3</v>
      </c>
      <c r="AT2341" s="5">
        <f>IF(R2341&gt;0,RANK(R2341,(N2341:P2341,Q2341:AE2341)),0)</f>
        <v>4</v>
      </c>
      <c r="AU2341" s="5">
        <f>IF(T2341&gt;0,RANK(T2341,(N2341:P2341,Q2341:AE2341)),0)</f>
        <v>0</v>
      </c>
      <c r="AV2341" s="5">
        <f>IF(S2341&gt;0,RANK(S2341,(N2341:P2341,Q2341:AE2341)),0)</f>
        <v>0</v>
      </c>
      <c r="AW2341" s="2">
        <f t="shared" si="953"/>
        <v>9.235484962480842E-3</v>
      </c>
      <c r="AX2341" s="2">
        <f t="shared" si="954"/>
        <v>3.6225393602834339E-3</v>
      </c>
      <c r="AY2341" s="2">
        <f t="shared" si="955"/>
        <v>0</v>
      </c>
      <c r="AZ2341" s="2">
        <f t="shared" si="956"/>
        <v>0</v>
      </c>
      <c r="BB2341" t="s">
        <v>2124</v>
      </c>
      <c r="BC2341" t="s">
        <v>1028</v>
      </c>
      <c r="BD2341" s="63"/>
      <c r="BF2341" s="111">
        <v>42</v>
      </c>
      <c r="BG2341" s="113">
        <v>13</v>
      </c>
      <c r="BH2341" s="117">
        <f t="shared" si="926"/>
        <v>42013</v>
      </c>
      <c r="BJ2341" s="5" t="s">
        <v>3185</v>
      </c>
      <c r="BN2341" s="63"/>
      <c r="BW2341" s="63">
        <v>124</v>
      </c>
      <c r="BY2341" s="63">
        <v>68</v>
      </c>
    </row>
    <row r="2342" spans="1:77" hidden="1" outlineLevel="1">
      <c r="A2342" t="s">
        <v>2289</v>
      </c>
      <c r="B2342" t="s">
        <v>1028</v>
      </c>
      <c r="C2342" s="1">
        <f t="shared" si="948"/>
        <v>23426</v>
      </c>
      <c r="D2342" s="5">
        <f>IF(N2342&gt;0, RANK(N2342,(N2342:P2342,Q2342:AE2342)),0)</f>
        <v>2</v>
      </c>
      <c r="E2342" s="5">
        <f>IF(O2342&gt;0,RANK(O2342,(N2342:P2342,Q2342:AE2342)),0)</f>
        <v>1</v>
      </c>
      <c r="F2342" s="5">
        <f>IF(P2342&gt;0,RANK(P2342,(N2342:P2342,Q2342:AE2342)),0)</f>
        <v>0</v>
      </c>
      <c r="G2342" s="131">
        <f t="shared" si="945"/>
        <v>5786</v>
      </c>
      <c r="H2342" s="136">
        <f t="shared" si="946"/>
        <v>0.24699052335012378</v>
      </c>
      <c r="I2342" s="2"/>
      <c r="J2342" s="2">
        <f t="shared" si="949"/>
        <v>0.36813796636216173</v>
      </c>
      <c r="K2342" s="2">
        <f t="shared" si="950"/>
        <v>0.61512848971228551</v>
      </c>
      <c r="L2342" s="2">
        <f t="shared" si="951"/>
        <v>0</v>
      </c>
      <c r="M2342" s="2">
        <f t="shared" si="952"/>
        <v>1.6733543925552707E-2</v>
      </c>
      <c r="N2342" s="63">
        <v>8624</v>
      </c>
      <c r="O2342" s="63">
        <v>14410</v>
      </c>
      <c r="P2342" s="63"/>
      <c r="Q2342" s="63">
        <v>243</v>
      </c>
      <c r="R2342" s="63">
        <v>149</v>
      </c>
      <c r="S2342" s="63"/>
      <c r="T2342" s="63"/>
      <c r="U2342" s="63"/>
      <c r="V2342" s="63"/>
      <c r="W2342" s="63">
        <f>IF(Copyright!C$12=1,IF(BW2342&gt;0,BW2342-SUM(S2342:V2342)-SUM(X2342:AQ2342),0),0)</f>
        <v>0</v>
      </c>
      <c r="X2342" s="63"/>
      <c r="Y2342" s="63"/>
      <c r="Z2342" s="63"/>
      <c r="AA2342" s="63"/>
      <c r="AB2342" s="63"/>
      <c r="AC2342" s="63"/>
      <c r="AD2342" s="63"/>
      <c r="AE2342" s="63"/>
      <c r="AF2342" s="63"/>
      <c r="AG2342" s="63"/>
      <c r="AH2342" s="63"/>
      <c r="AI2342" s="63"/>
      <c r="AJ2342" s="63"/>
      <c r="AK2342" s="63"/>
      <c r="AL2342" s="63"/>
      <c r="AM2342" s="63"/>
      <c r="AN2342" s="63"/>
      <c r="AO2342" s="63"/>
      <c r="AP2342" s="63"/>
      <c r="AQ2342" s="63"/>
      <c r="AS2342" s="5">
        <f>IF(Q2342&gt;0,RANK(Q2342,(N2342:P2342,Q2342:AE2342)),0)</f>
        <v>3</v>
      </c>
      <c r="AT2342" s="5">
        <f>IF(R2342&gt;0,RANK(R2342,(N2342:P2342,Q2342:AE2342)),0)</f>
        <v>4</v>
      </c>
      <c r="AU2342" s="5">
        <f>IF(T2342&gt;0,RANK(T2342,(N2342:P2342,Q2342:AE2342)),0)</f>
        <v>0</v>
      </c>
      <c r="AV2342" s="5">
        <f>IF(S2342&gt;0,RANK(S2342,(N2342:P2342,Q2342:AE2342)),0)</f>
        <v>0</v>
      </c>
      <c r="AW2342" s="2">
        <f t="shared" si="953"/>
        <v>1.0373089729360539E-2</v>
      </c>
      <c r="AX2342" s="2">
        <f t="shared" si="954"/>
        <v>6.3604541961922653E-3</v>
      </c>
      <c r="AY2342" s="2">
        <f t="shared" si="955"/>
        <v>0</v>
      </c>
      <c r="AZ2342" s="2">
        <f t="shared" si="956"/>
        <v>0</v>
      </c>
      <c r="BB2342" t="s">
        <v>2289</v>
      </c>
      <c r="BC2342" t="s">
        <v>1028</v>
      </c>
      <c r="BD2342" s="63"/>
      <c r="BF2342" s="111">
        <v>42</v>
      </c>
      <c r="BG2342" s="113">
        <v>15</v>
      </c>
      <c r="BH2342" s="117">
        <f t="shared" si="926"/>
        <v>42015</v>
      </c>
      <c r="BJ2342" s="5" t="s">
        <v>3185</v>
      </c>
      <c r="BW2342" s="63">
        <v>114</v>
      </c>
    </row>
    <row r="2343" spans="1:77" hidden="1" outlineLevel="1">
      <c r="A2343" t="s">
        <v>1654</v>
      </c>
      <c r="B2343" t="s">
        <v>1028</v>
      </c>
      <c r="C2343" s="1">
        <f t="shared" si="948"/>
        <v>321016</v>
      </c>
      <c r="D2343" s="5">
        <f>IF(N2343&gt;0, RANK(N2343,(N2343:P2343,Q2343:AE2343)),0)</f>
        <v>1</v>
      </c>
      <c r="E2343" s="5">
        <f>IF(O2343&gt;0,RANK(O2343,(N2343:P2343,Q2343:AE2343)),0)</f>
        <v>2</v>
      </c>
      <c r="F2343" s="5">
        <f>IF(P2343&gt;0,RANK(P2343,(N2343:P2343,Q2343:AE2343)),0)</f>
        <v>0</v>
      </c>
      <c r="G2343" s="131">
        <f t="shared" si="945"/>
        <v>3942</v>
      </c>
      <c r="H2343" s="136">
        <f t="shared" si="946"/>
        <v>1.2279761756423356E-2</v>
      </c>
      <c r="I2343" s="2"/>
      <c r="J2343" s="2">
        <f t="shared" si="949"/>
        <v>0.50004049642385429</v>
      </c>
      <c r="K2343" s="2">
        <f t="shared" si="950"/>
        <v>0.48776073466743092</v>
      </c>
      <c r="L2343" s="2">
        <f t="shared" si="951"/>
        <v>0</v>
      </c>
      <c r="M2343" s="2">
        <f t="shared" si="952"/>
        <v>1.2198768908714797E-2</v>
      </c>
      <c r="N2343" s="63">
        <v>160521</v>
      </c>
      <c r="O2343" s="63">
        <v>156579</v>
      </c>
      <c r="P2343" s="63"/>
      <c r="Q2343" s="63">
        <v>2863</v>
      </c>
      <c r="R2343" s="63">
        <v>1053</v>
      </c>
      <c r="S2343" s="63"/>
      <c r="T2343" s="63"/>
      <c r="U2343" s="63"/>
      <c r="V2343" s="63"/>
      <c r="W2343" s="63">
        <f>IF(Copyright!C$12=1,IF(BW2343&gt;0,BW2343-SUM(S2343:V2343)-SUM(X2343:AQ2343),0),0)</f>
        <v>0</v>
      </c>
      <c r="X2343" s="63"/>
      <c r="Y2343" s="63"/>
      <c r="Z2343" s="63"/>
      <c r="AA2343" s="63"/>
      <c r="AB2343" s="63"/>
      <c r="AC2343" s="63"/>
      <c r="AD2343" s="63"/>
      <c r="AE2343" s="63"/>
      <c r="AF2343" s="63"/>
      <c r="AG2343" s="63"/>
      <c r="AH2343" s="63"/>
      <c r="AI2343" s="63"/>
      <c r="AJ2343" s="63"/>
      <c r="AK2343" s="63"/>
      <c r="AL2343" s="63"/>
      <c r="AM2343" s="63"/>
      <c r="AN2343" s="63"/>
      <c r="AO2343" s="63"/>
      <c r="AP2343" s="63"/>
      <c r="AQ2343" s="63"/>
      <c r="AS2343" s="5">
        <f>IF(Q2343&gt;0,RANK(Q2343,(N2343:P2343,Q2343:AE2343)),0)</f>
        <v>3</v>
      </c>
      <c r="AT2343" s="5">
        <f>IF(R2343&gt;0,RANK(R2343,(N2343:P2343,Q2343:AE2343)),0)</f>
        <v>4</v>
      </c>
      <c r="AU2343" s="5">
        <f>IF(T2343&gt;0,RANK(T2343,(N2343:P2343,Q2343:AE2343)),0)</f>
        <v>0</v>
      </c>
      <c r="AV2343" s="5">
        <f>IF(S2343&gt;0,RANK(S2343,(N2343:P2343,Q2343:AE2343)),0)</f>
        <v>0</v>
      </c>
      <c r="AW2343" s="2">
        <f t="shared" si="953"/>
        <v>8.9185585765195509E-3</v>
      </c>
      <c r="AX2343" s="2">
        <f t="shared" si="954"/>
        <v>3.2802103321952799E-3</v>
      </c>
      <c r="AY2343" s="2">
        <f t="shared" si="955"/>
        <v>0</v>
      </c>
      <c r="AZ2343" s="2">
        <f t="shared" si="956"/>
        <v>0</v>
      </c>
      <c r="BB2343" t="s">
        <v>1654</v>
      </c>
      <c r="BC2343" t="s">
        <v>1028</v>
      </c>
      <c r="BD2343" s="63"/>
      <c r="BF2343" s="111">
        <v>42</v>
      </c>
      <c r="BG2343" s="113">
        <v>17</v>
      </c>
      <c r="BH2343" s="117">
        <f t="shared" si="926"/>
        <v>42017</v>
      </c>
      <c r="BJ2343" s="5" t="s">
        <v>3185</v>
      </c>
      <c r="BW2343" s="63">
        <v>250</v>
      </c>
    </row>
    <row r="2344" spans="1:77" hidden="1" outlineLevel="1">
      <c r="A2344" t="s">
        <v>1815</v>
      </c>
      <c r="B2344" t="s">
        <v>1028</v>
      </c>
      <c r="C2344" s="1">
        <f t="shared" si="948"/>
        <v>89445</v>
      </c>
      <c r="D2344" s="5">
        <f>IF(N2344&gt;0, RANK(N2344,(N2344:P2344,Q2344:AE2344)),0)</f>
        <v>2</v>
      </c>
      <c r="E2344" s="5">
        <f>IF(O2344&gt;0,RANK(O2344,(N2344:P2344,Q2344:AE2344)),0)</f>
        <v>1</v>
      </c>
      <c r="F2344" s="5">
        <f>IF(P2344&gt;0,RANK(P2344,(N2344:P2344,Q2344:AE2344)),0)</f>
        <v>0</v>
      </c>
      <c r="G2344" s="131">
        <f t="shared" si="945"/>
        <v>31211</v>
      </c>
      <c r="H2344" s="136">
        <f t="shared" si="946"/>
        <v>0.34894068980938009</v>
      </c>
      <c r="I2344" s="2"/>
      <c r="J2344" s="2">
        <f t="shared" si="949"/>
        <v>0.31919056403376378</v>
      </c>
      <c r="K2344" s="2">
        <f t="shared" si="950"/>
        <v>0.66813125384314387</v>
      </c>
      <c r="L2344" s="2">
        <f t="shared" si="951"/>
        <v>0</v>
      </c>
      <c r="M2344" s="2">
        <f t="shared" si="952"/>
        <v>1.2678182123092352E-2</v>
      </c>
      <c r="N2344" s="63">
        <v>28550</v>
      </c>
      <c r="O2344" s="63">
        <v>59761</v>
      </c>
      <c r="P2344" s="63"/>
      <c r="Q2344" s="63">
        <v>819</v>
      </c>
      <c r="R2344" s="63">
        <v>315</v>
      </c>
      <c r="S2344" s="63"/>
      <c r="T2344" s="63"/>
      <c r="U2344" s="63"/>
      <c r="V2344" s="63"/>
      <c r="W2344" s="63">
        <f>IF(Copyright!C$12=1,IF(BW2344&gt;0,BW2344-SUM(S2344:V2344)-SUM(X2344:AQ2344),0),0)</f>
        <v>0</v>
      </c>
      <c r="X2344" s="63"/>
      <c r="Y2344" s="63"/>
      <c r="Z2344" s="63"/>
      <c r="AA2344" s="63"/>
      <c r="AB2344" s="63"/>
      <c r="AC2344" s="63"/>
      <c r="AD2344" s="63"/>
      <c r="AE2344" s="63"/>
      <c r="AF2344" s="63"/>
      <c r="AG2344" s="63"/>
      <c r="AH2344" s="63"/>
      <c r="AI2344" s="63"/>
      <c r="AJ2344" s="63"/>
      <c r="AK2344" s="63"/>
      <c r="AL2344" s="63"/>
      <c r="AM2344" s="63"/>
      <c r="AN2344" s="63"/>
      <c r="AO2344" s="63"/>
      <c r="AP2344" s="63"/>
      <c r="AQ2344" s="63"/>
      <c r="AS2344" s="5">
        <f>IF(Q2344&gt;0,RANK(Q2344,(N2344:P2344,Q2344:AE2344)),0)</f>
        <v>3</v>
      </c>
      <c r="AT2344" s="5">
        <f>IF(R2344&gt;0,RANK(R2344,(N2344:P2344,Q2344:AE2344)),0)</f>
        <v>4</v>
      </c>
      <c r="AU2344" s="5">
        <f>IF(T2344&gt;0,RANK(T2344,(N2344:P2344,Q2344:AE2344)),0)</f>
        <v>0</v>
      </c>
      <c r="AV2344" s="5">
        <f>IF(S2344&gt;0,RANK(S2344,(N2344:P2344,Q2344:AE2344)),0)</f>
        <v>0</v>
      </c>
      <c r="AW2344" s="2">
        <f t="shared" si="953"/>
        <v>9.1564648666778471E-3</v>
      </c>
      <c r="AX2344" s="2">
        <f t="shared" si="954"/>
        <v>3.5217172564145564E-3</v>
      </c>
      <c r="AY2344" s="2">
        <f t="shared" si="955"/>
        <v>0</v>
      </c>
      <c r="AZ2344" s="2">
        <f t="shared" si="956"/>
        <v>0</v>
      </c>
      <c r="BB2344" t="s">
        <v>1815</v>
      </c>
      <c r="BC2344" t="s">
        <v>1028</v>
      </c>
      <c r="BD2344" s="63"/>
      <c r="BF2344" s="111">
        <v>42</v>
      </c>
      <c r="BG2344" s="113">
        <v>19</v>
      </c>
      <c r="BH2344" s="117">
        <f t="shared" si="926"/>
        <v>42019</v>
      </c>
      <c r="BJ2344" s="5" t="s">
        <v>3185</v>
      </c>
      <c r="BW2344" s="131">
        <v>254</v>
      </c>
    </row>
    <row r="2345" spans="1:77" hidden="1" outlineLevel="1">
      <c r="A2345" t="s">
        <v>1854</v>
      </c>
      <c r="B2345" t="s">
        <v>1028</v>
      </c>
      <c r="C2345" s="1">
        <f t="shared" si="948"/>
        <v>60526</v>
      </c>
      <c r="D2345" s="5">
        <f>IF(N2345&gt;0, RANK(N2345,(N2345:P2345,Q2345:AE2345)),0)</f>
        <v>2</v>
      </c>
      <c r="E2345" s="5">
        <f>IF(O2345&gt;0,RANK(O2345,(N2345:P2345,Q2345:AE2345)),0)</f>
        <v>1</v>
      </c>
      <c r="F2345" s="5">
        <f>IF(P2345&gt;0,RANK(P2345,(N2345:P2345,Q2345:AE2345)),0)</f>
        <v>0</v>
      </c>
      <c r="G2345" s="131">
        <f t="shared" si="945"/>
        <v>10914</v>
      </c>
      <c r="H2345" s="136">
        <f t="shared" si="946"/>
        <v>0.1803192016654</v>
      </c>
      <c r="I2345" s="2"/>
      <c r="J2345" s="2">
        <f t="shared" si="949"/>
        <v>0.40063774245778672</v>
      </c>
      <c r="K2345" s="2">
        <f t="shared" si="950"/>
        <v>0.58095694412318677</v>
      </c>
      <c r="L2345" s="2">
        <f t="shared" si="951"/>
        <v>0</v>
      </c>
      <c r="M2345" s="2">
        <f t="shared" si="952"/>
        <v>1.8405313419026514E-2</v>
      </c>
      <c r="N2345" s="63">
        <v>24249</v>
      </c>
      <c r="O2345" s="63">
        <v>35163</v>
      </c>
      <c r="P2345" s="63"/>
      <c r="Q2345" s="63">
        <v>712</v>
      </c>
      <c r="R2345" s="63">
        <v>402</v>
      </c>
      <c r="S2345" s="63"/>
      <c r="T2345" s="63"/>
      <c r="U2345" s="63"/>
      <c r="V2345" s="63"/>
      <c r="W2345" s="63">
        <f>IF(Copyright!C$12=1,IF(BW2345&gt;0,BW2345-SUM(S2345:V2345)-SUM(X2345:AQ2345),0),0)</f>
        <v>0</v>
      </c>
      <c r="X2345" s="63"/>
      <c r="Y2345" s="63"/>
      <c r="Z2345" s="63"/>
      <c r="AA2345" s="63"/>
      <c r="AB2345" s="63"/>
      <c r="AC2345" s="63"/>
      <c r="AD2345" s="63"/>
      <c r="AE2345" s="63"/>
      <c r="AF2345" s="63"/>
      <c r="AG2345" s="63"/>
      <c r="AH2345" s="63"/>
      <c r="AI2345" s="63"/>
      <c r="AJ2345" s="63"/>
      <c r="AK2345" s="63"/>
      <c r="AL2345" s="63"/>
      <c r="AM2345" s="63"/>
      <c r="AN2345" s="63"/>
      <c r="AO2345" s="63"/>
      <c r="AP2345" s="63"/>
      <c r="AQ2345" s="63"/>
      <c r="AS2345" s="5">
        <f>IF(Q2345&gt;0,RANK(Q2345,(N2345:P2345,Q2345:AE2345)),0)</f>
        <v>3</v>
      </c>
      <c r="AT2345" s="5">
        <f>IF(R2345&gt;0,RANK(R2345,(N2345:P2345,Q2345:AE2345)),0)</f>
        <v>4</v>
      </c>
      <c r="AU2345" s="5">
        <f>IF(T2345&gt;0,RANK(T2345,(N2345:P2345,Q2345:AE2345)),0)</f>
        <v>0</v>
      </c>
      <c r="AV2345" s="5">
        <f>IF(S2345&gt;0,RANK(S2345,(N2345:P2345,Q2345:AE2345)),0)</f>
        <v>0</v>
      </c>
      <c r="AW2345" s="2">
        <f t="shared" si="953"/>
        <v>1.176353963585897E-2</v>
      </c>
      <c r="AX2345" s="2">
        <f t="shared" si="954"/>
        <v>6.6417737831675648E-3</v>
      </c>
      <c r="AY2345" s="2">
        <f t="shared" si="955"/>
        <v>0</v>
      </c>
      <c r="AZ2345" s="2">
        <f t="shared" si="956"/>
        <v>0</v>
      </c>
      <c r="BB2345" t="s">
        <v>1854</v>
      </c>
      <c r="BC2345" t="s">
        <v>1028</v>
      </c>
      <c r="BD2345" s="63"/>
      <c r="BF2345" s="111">
        <v>42</v>
      </c>
      <c r="BG2345" s="113">
        <v>21</v>
      </c>
      <c r="BH2345" s="117">
        <f t="shared" ref="BH2345:BH2409" si="957">1000*BF2345+BG2345</f>
        <v>42021</v>
      </c>
      <c r="BJ2345" s="5" t="s">
        <v>3185</v>
      </c>
    </row>
    <row r="2346" spans="1:77" hidden="1" outlineLevel="1">
      <c r="A2346" t="s">
        <v>2714</v>
      </c>
      <c r="B2346" t="s">
        <v>1028</v>
      </c>
      <c r="C2346" s="1">
        <f t="shared" si="948"/>
        <v>2111</v>
      </c>
      <c r="D2346" s="5">
        <f>IF(N2346&gt;0, RANK(N2346,(N2346:P2346,Q2346:AE2346)),0)</f>
        <v>2</v>
      </c>
      <c r="E2346" s="5">
        <f>IF(O2346&gt;0,RANK(O2346,(N2346:P2346,Q2346:AE2346)),0)</f>
        <v>1</v>
      </c>
      <c r="F2346" s="5">
        <f>IF(P2346&gt;0,RANK(P2346,(N2346:P2346,Q2346:AE2346)),0)</f>
        <v>0</v>
      </c>
      <c r="G2346" s="131">
        <f t="shared" si="945"/>
        <v>635</v>
      </c>
      <c r="H2346" s="136">
        <f t="shared" si="946"/>
        <v>0.30080530554239698</v>
      </c>
      <c r="I2346" s="2"/>
      <c r="J2346" s="2">
        <f t="shared" si="949"/>
        <v>0.34296541923259116</v>
      </c>
      <c r="K2346" s="2">
        <f t="shared" si="950"/>
        <v>0.6437707247749882</v>
      </c>
      <c r="L2346" s="2">
        <f t="shared" si="951"/>
        <v>0</v>
      </c>
      <c r="M2346" s="2">
        <f t="shared" si="952"/>
        <v>1.3263855992420637E-2</v>
      </c>
      <c r="N2346" s="63">
        <v>724</v>
      </c>
      <c r="O2346" s="63">
        <v>1359</v>
      </c>
      <c r="P2346" s="63"/>
      <c r="Q2346" s="63">
        <v>19</v>
      </c>
      <c r="R2346" s="63">
        <v>9</v>
      </c>
      <c r="S2346" s="63"/>
      <c r="T2346" s="63"/>
      <c r="U2346" s="63"/>
      <c r="V2346" s="63"/>
      <c r="W2346" s="63">
        <f>IF(Copyright!C$12=1,IF(BW2346&gt;0,BW2346-SUM(S2346:V2346)-SUM(X2346:AQ2346),0),0)</f>
        <v>0</v>
      </c>
      <c r="X2346" s="63"/>
      <c r="Y2346" s="63"/>
      <c r="Z2346" s="63"/>
      <c r="AA2346" s="63"/>
      <c r="AB2346" s="63"/>
      <c r="AC2346" s="63"/>
      <c r="AD2346" s="63"/>
      <c r="AE2346" s="63"/>
      <c r="AF2346" s="63"/>
      <c r="AG2346" s="63"/>
      <c r="AH2346" s="63"/>
      <c r="AI2346" s="63"/>
      <c r="AJ2346" s="63"/>
      <c r="AK2346" s="63"/>
      <c r="AL2346" s="63"/>
      <c r="AM2346" s="63"/>
      <c r="AN2346" s="63"/>
      <c r="AO2346" s="63"/>
      <c r="AP2346" s="63"/>
      <c r="AQ2346" s="63"/>
      <c r="AS2346" s="5">
        <f>IF(Q2346&gt;0,RANK(Q2346,(N2346:P2346,Q2346:AE2346)),0)</f>
        <v>3</v>
      </c>
      <c r="AT2346" s="5">
        <f>IF(R2346&gt;0,RANK(R2346,(N2346:P2346,Q2346:AE2346)),0)</f>
        <v>4</v>
      </c>
      <c r="AU2346" s="5">
        <f>IF(T2346&gt;0,RANK(T2346,(N2346:P2346,Q2346:AE2346)),0)</f>
        <v>0</v>
      </c>
      <c r="AV2346" s="5">
        <f>IF(S2346&gt;0,RANK(S2346,(N2346:P2346,Q2346:AE2346)),0)</f>
        <v>0</v>
      </c>
      <c r="AW2346" s="2">
        <f t="shared" si="953"/>
        <v>9.0004737091425868E-3</v>
      </c>
      <c r="AX2346" s="2">
        <f t="shared" si="954"/>
        <v>4.2633822832780673E-3</v>
      </c>
      <c r="AY2346" s="2">
        <f t="shared" si="955"/>
        <v>0</v>
      </c>
      <c r="AZ2346" s="2">
        <f t="shared" si="956"/>
        <v>0</v>
      </c>
      <c r="BB2346" t="s">
        <v>2714</v>
      </c>
      <c r="BC2346" t="s">
        <v>1028</v>
      </c>
      <c r="BD2346" s="63"/>
      <c r="BF2346" s="111">
        <v>42</v>
      </c>
      <c r="BG2346" s="113">
        <v>23</v>
      </c>
      <c r="BH2346" s="117">
        <f t="shared" si="957"/>
        <v>42023</v>
      </c>
      <c r="BJ2346" s="5" t="s">
        <v>3185</v>
      </c>
      <c r="BN2346" s="63"/>
      <c r="BW2346" s="63">
        <v>14</v>
      </c>
    </row>
    <row r="2347" spans="1:77" hidden="1" outlineLevel="1">
      <c r="A2347" t="s">
        <v>161</v>
      </c>
      <c r="B2347" t="s">
        <v>1028</v>
      </c>
      <c r="C2347" s="1">
        <f t="shared" si="948"/>
        <v>25581</v>
      </c>
      <c r="D2347" s="5">
        <f>IF(N2347&gt;0, RANK(N2347,(N2347:P2347,Q2347:AE2347)),0)</f>
        <v>2</v>
      </c>
      <c r="E2347" s="5">
        <f>IF(O2347&gt;0,RANK(O2347,(N2347:P2347,Q2347:AE2347)),0)</f>
        <v>1</v>
      </c>
      <c r="F2347" s="5">
        <f>IF(P2347&gt;0,RANK(P2347,(N2347:P2347,Q2347:AE2347)),0)</f>
        <v>0</v>
      </c>
      <c r="G2347" s="131">
        <f t="shared" si="945"/>
        <v>1924</v>
      </c>
      <c r="H2347" s="136">
        <f t="shared" si="946"/>
        <v>7.5212071459286184E-2</v>
      </c>
      <c r="I2347" s="2"/>
      <c r="J2347" s="2">
        <f t="shared" si="949"/>
        <v>0.45267972323208633</v>
      </c>
      <c r="K2347" s="2">
        <f t="shared" si="950"/>
        <v>0.52789179469137248</v>
      </c>
      <c r="L2347" s="2">
        <f t="shared" si="951"/>
        <v>0</v>
      </c>
      <c r="M2347" s="2">
        <f t="shared" si="952"/>
        <v>1.9428482076541242E-2</v>
      </c>
      <c r="N2347" s="63">
        <v>11580</v>
      </c>
      <c r="O2347" s="63">
        <v>13504</v>
      </c>
      <c r="P2347" s="63"/>
      <c r="Q2347" s="63">
        <v>356</v>
      </c>
      <c r="R2347" s="63">
        <v>141</v>
      </c>
      <c r="S2347" s="63"/>
      <c r="T2347" s="63"/>
      <c r="U2347" s="63"/>
      <c r="V2347" s="63"/>
      <c r="W2347" s="63">
        <f>IF(Copyright!C$12=1,IF(BW2347&gt;0,BW2347-SUM(S2347:V2347)-SUM(X2347:AQ2347),0),0)</f>
        <v>0</v>
      </c>
      <c r="X2347" s="63"/>
      <c r="Y2347" s="63"/>
      <c r="Z2347" s="63"/>
      <c r="AA2347" s="63"/>
      <c r="AB2347" s="63"/>
      <c r="AC2347" s="63"/>
      <c r="AD2347" s="63"/>
      <c r="AE2347" s="63"/>
      <c r="AF2347" s="63"/>
      <c r="AG2347" s="63"/>
      <c r="AH2347" s="63"/>
      <c r="AI2347" s="63"/>
      <c r="AJ2347" s="63"/>
      <c r="AK2347" s="63"/>
      <c r="AL2347" s="63"/>
      <c r="AM2347" s="63"/>
      <c r="AN2347" s="63"/>
      <c r="AO2347" s="63"/>
      <c r="AP2347" s="63"/>
      <c r="AQ2347" s="63"/>
      <c r="AS2347" s="5">
        <f>IF(Q2347&gt;0,RANK(Q2347,(N2347:P2347,Q2347:AE2347)),0)</f>
        <v>3</v>
      </c>
      <c r="AT2347" s="5">
        <f>IF(R2347&gt;0,RANK(R2347,(N2347:P2347,Q2347:AE2347)),0)</f>
        <v>4</v>
      </c>
      <c r="AU2347" s="5">
        <f>IF(T2347&gt;0,RANK(T2347,(N2347:P2347,Q2347:AE2347)),0)</f>
        <v>0</v>
      </c>
      <c r="AV2347" s="5">
        <f>IF(S2347&gt;0,RANK(S2347,(N2347:P2347,Q2347:AE2347)),0)</f>
        <v>0</v>
      </c>
      <c r="AW2347" s="2">
        <f t="shared" si="953"/>
        <v>1.3916578710761894E-2</v>
      </c>
      <c r="AX2347" s="2">
        <f t="shared" si="954"/>
        <v>5.5119033657792891E-3</v>
      </c>
      <c r="AY2347" s="2">
        <f t="shared" si="955"/>
        <v>0</v>
      </c>
      <c r="AZ2347" s="2">
        <f t="shared" si="956"/>
        <v>0</v>
      </c>
      <c r="BB2347" t="s">
        <v>161</v>
      </c>
      <c r="BC2347" t="s">
        <v>1028</v>
      </c>
      <c r="BD2347" s="63"/>
      <c r="BF2347" s="111">
        <v>42</v>
      </c>
      <c r="BG2347" s="113">
        <v>25</v>
      </c>
      <c r="BH2347" s="117">
        <f t="shared" si="957"/>
        <v>42025</v>
      </c>
      <c r="BJ2347" s="5" t="s">
        <v>3185</v>
      </c>
      <c r="BW2347" s="131">
        <v>113</v>
      </c>
      <c r="BX2347" s="131"/>
    </row>
    <row r="2348" spans="1:77" hidden="1" outlineLevel="1">
      <c r="A2348" t="s">
        <v>359</v>
      </c>
      <c r="B2348" t="s">
        <v>1028</v>
      </c>
      <c r="C2348" s="1">
        <f t="shared" si="948"/>
        <v>69626</v>
      </c>
      <c r="D2348" s="5">
        <f>IF(N2348&gt;0, RANK(N2348,(N2348:P2348,Q2348:AE2348)),0)</f>
        <v>1</v>
      </c>
      <c r="E2348" s="5">
        <f>IF(O2348&gt;0,RANK(O2348,(N2348:P2348,Q2348:AE2348)),0)</f>
        <v>2</v>
      </c>
      <c r="F2348" s="5">
        <f>IF(P2348&gt;0,RANK(P2348,(N2348:P2348,Q2348:AE2348)),0)</f>
        <v>0</v>
      </c>
      <c r="G2348" s="131">
        <f t="shared" si="945"/>
        <v>175</v>
      </c>
      <c r="H2348" s="136">
        <f t="shared" si="946"/>
        <v>2.5134288915060468E-3</v>
      </c>
      <c r="I2348" s="2"/>
      <c r="J2348" s="2">
        <f t="shared" si="949"/>
        <v>0.490851118834918</v>
      </c>
      <c r="K2348" s="2">
        <f t="shared" si="950"/>
        <v>0.48833768994341192</v>
      </c>
      <c r="L2348" s="2">
        <f t="shared" si="951"/>
        <v>0</v>
      </c>
      <c r="M2348" s="2">
        <f t="shared" si="952"/>
        <v>2.0811191221670022E-2</v>
      </c>
      <c r="N2348" s="63">
        <v>34176</v>
      </c>
      <c r="O2348" s="63">
        <v>34001</v>
      </c>
      <c r="P2348" s="63"/>
      <c r="Q2348" s="63">
        <v>1049</v>
      </c>
      <c r="R2348" s="63">
        <v>400</v>
      </c>
      <c r="S2348" s="63"/>
      <c r="T2348" s="63"/>
      <c r="U2348" s="63"/>
      <c r="V2348" s="63"/>
      <c r="W2348" s="63">
        <f>IF(Copyright!C$12=1,IF(BW2348&gt;0,BW2348-SUM(S2348:V2348)-SUM(X2348:AQ2348),0),0)</f>
        <v>0</v>
      </c>
      <c r="X2348" s="63"/>
      <c r="Y2348" s="63"/>
      <c r="Z2348" s="63"/>
      <c r="AA2348" s="63"/>
      <c r="AB2348" s="63"/>
      <c r="AC2348" s="63"/>
      <c r="AD2348" s="63"/>
      <c r="AE2348" s="63"/>
      <c r="AF2348" s="63"/>
      <c r="AG2348" s="63"/>
      <c r="AH2348" s="63"/>
      <c r="AI2348" s="63"/>
      <c r="AJ2348" s="63"/>
      <c r="AK2348" s="63"/>
      <c r="AL2348" s="63"/>
      <c r="AM2348" s="63"/>
      <c r="AN2348" s="63"/>
      <c r="AO2348" s="63"/>
      <c r="AP2348" s="63"/>
      <c r="AQ2348" s="63"/>
      <c r="AS2348" s="5">
        <f>IF(Q2348&gt;0,RANK(Q2348,(N2348:P2348,Q2348:AE2348)),0)</f>
        <v>3</v>
      </c>
      <c r="AT2348" s="5">
        <f>IF(R2348&gt;0,RANK(R2348,(N2348:P2348,Q2348:AE2348)),0)</f>
        <v>4</v>
      </c>
      <c r="AU2348" s="5">
        <f>IF(T2348&gt;0,RANK(T2348,(N2348:P2348,Q2348:AE2348)),0)</f>
        <v>0</v>
      </c>
      <c r="AV2348" s="5">
        <f>IF(S2348&gt;0,RANK(S2348,(N2348:P2348,Q2348:AE2348)),0)</f>
        <v>0</v>
      </c>
      <c r="AW2348" s="2">
        <f t="shared" si="953"/>
        <v>1.5066210898227673E-2</v>
      </c>
      <c r="AX2348" s="2">
        <f t="shared" si="954"/>
        <v>5.744980323442392E-3</v>
      </c>
      <c r="AY2348" s="2">
        <f t="shared" si="955"/>
        <v>0</v>
      </c>
      <c r="AZ2348" s="2">
        <f t="shared" si="956"/>
        <v>0</v>
      </c>
      <c r="BB2348" t="s">
        <v>359</v>
      </c>
      <c r="BC2348" t="s">
        <v>1028</v>
      </c>
      <c r="BD2348" s="63"/>
      <c r="BF2348" s="111">
        <v>42</v>
      </c>
      <c r="BG2348" s="113">
        <v>27</v>
      </c>
      <c r="BH2348" s="117">
        <f t="shared" si="957"/>
        <v>42027</v>
      </c>
      <c r="BJ2348" s="5" t="s">
        <v>3185</v>
      </c>
      <c r="BW2348" s="63">
        <v>260</v>
      </c>
      <c r="BY2348" s="63">
        <v>126</v>
      </c>
    </row>
    <row r="2349" spans="1:77" hidden="1" outlineLevel="1">
      <c r="A2349" t="s">
        <v>360</v>
      </c>
      <c r="B2349" t="s">
        <v>1028</v>
      </c>
      <c r="C2349" s="1">
        <f t="shared" si="948"/>
        <v>251973</v>
      </c>
      <c r="D2349" s="5">
        <f>IF(N2349&gt;0, RANK(N2349,(N2349:P2349,Q2349:AE2349)),0)</f>
        <v>2</v>
      </c>
      <c r="E2349" s="5">
        <f>IF(O2349&gt;0,RANK(O2349,(N2349:P2349,Q2349:AE2349)),0)</f>
        <v>1</v>
      </c>
      <c r="F2349" s="5">
        <f>IF(P2349&gt;0,RANK(P2349,(N2349:P2349,Q2349:AE2349)),0)</f>
        <v>0</v>
      </c>
      <c r="G2349" s="131">
        <f t="shared" si="945"/>
        <v>529</v>
      </c>
      <c r="H2349" s="136">
        <f t="shared" si="946"/>
        <v>2.0994312882729499E-3</v>
      </c>
      <c r="I2349" s="2"/>
      <c r="J2349" s="2">
        <f t="shared" si="949"/>
        <v>0.49335047802740772</v>
      </c>
      <c r="K2349" s="2">
        <f t="shared" si="950"/>
        <v>0.49544990931568067</v>
      </c>
      <c r="L2349" s="2">
        <f t="shared" si="951"/>
        <v>0</v>
      </c>
      <c r="M2349" s="2">
        <f t="shared" si="952"/>
        <v>1.1199612656911606E-2</v>
      </c>
      <c r="N2349" s="63">
        <v>124311</v>
      </c>
      <c r="O2349" s="63">
        <v>124840</v>
      </c>
      <c r="P2349" s="63"/>
      <c r="Q2349" s="63">
        <v>2082</v>
      </c>
      <c r="R2349" s="63">
        <v>740</v>
      </c>
      <c r="S2349" s="63"/>
      <c r="T2349" s="63"/>
      <c r="U2349" s="63"/>
      <c r="V2349" s="63"/>
      <c r="W2349" s="63">
        <f>IF(Copyright!C$12=1,IF(BW2349&gt;0,BW2349-SUM(S2349:V2349)-SUM(X2349:AQ2349),0),0)</f>
        <v>0</v>
      </c>
      <c r="X2349" s="63"/>
      <c r="Y2349" s="63"/>
      <c r="Z2349" s="63"/>
      <c r="AA2349" s="63"/>
      <c r="AB2349" s="63"/>
      <c r="AC2349" s="63"/>
      <c r="AD2349" s="63"/>
      <c r="AE2349" s="63"/>
      <c r="AF2349" s="63"/>
      <c r="AG2349" s="63"/>
      <c r="AH2349" s="63"/>
      <c r="AI2349" s="63"/>
      <c r="AJ2349" s="63"/>
      <c r="AK2349" s="63"/>
      <c r="AL2349" s="63"/>
      <c r="AM2349" s="63"/>
      <c r="AN2349" s="63"/>
      <c r="AO2349" s="63"/>
      <c r="AP2349" s="63"/>
      <c r="AQ2349" s="63"/>
      <c r="AS2349" s="5">
        <f>IF(Q2349&gt;0,RANK(Q2349,(N2349:P2349,Q2349:AE2349)),0)</f>
        <v>3</v>
      </c>
      <c r="AT2349" s="5">
        <f>IF(R2349&gt;0,RANK(R2349,(N2349:P2349,Q2349:AE2349)),0)</f>
        <v>4</v>
      </c>
      <c r="AU2349" s="5">
        <f>IF(T2349&gt;0,RANK(T2349,(N2349:P2349,Q2349:AE2349)),0)</f>
        <v>0</v>
      </c>
      <c r="AV2349" s="5">
        <f>IF(S2349&gt;0,RANK(S2349,(N2349:P2349,Q2349:AE2349)),0)</f>
        <v>0</v>
      </c>
      <c r="AW2349" s="2">
        <f t="shared" si="953"/>
        <v>8.2627900608398513E-3</v>
      </c>
      <c r="AX2349" s="2">
        <f t="shared" si="954"/>
        <v>2.9368225960718012E-3</v>
      </c>
      <c r="AY2349" s="2">
        <f t="shared" si="955"/>
        <v>0</v>
      </c>
      <c r="AZ2349" s="2">
        <f t="shared" si="956"/>
        <v>0</v>
      </c>
      <c r="BB2349" t="s">
        <v>360</v>
      </c>
      <c r="BC2349" t="s">
        <v>1028</v>
      </c>
      <c r="BD2349" s="63"/>
      <c r="BF2349" s="111">
        <v>42</v>
      </c>
      <c r="BG2349" s="113">
        <v>29</v>
      </c>
      <c r="BH2349" s="117">
        <f t="shared" si="957"/>
        <v>42029</v>
      </c>
      <c r="BJ2349" s="5" t="s">
        <v>3185</v>
      </c>
      <c r="BW2349" s="63">
        <v>603</v>
      </c>
    </row>
    <row r="2350" spans="1:77" hidden="1" outlineLevel="1">
      <c r="A2350" t="s">
        <v>923</v>
      </c>
      <c r="B2350" t="s">
        <v>1028</v>
      </c>
      <c r="C2350" s="1">
        <f t="shared" si="948"/>
        <v>16186</v>
      </c>
      <c r="D2350" s="5">
        <f>IF(N2350&gt;0, RANK(N2350,(N2350:P2350,Q2350:AE2350)),0)</f>
        <v>2</v>
      </c>
      <c r="E2350" s="5">
        <f>IF(O2350&gt;0,RANK(O2350,(N2350:P2350,Q2350:AE2350)),0)</f>
        <v>1</v>
      </c>
      <c r="F2350" s="5">
        <f>IF(P2350&gt;0,RANK(P2350,(N2350:P2350,Q2350:AE2350)),0)</f>
        <v>0</v>
      </c>
      <c r="G2350" s="131">
        <f t="shared" si="945"/>
        <v>5772</v>
      </c>
      <c r="H2350" s="136">
        <f t="shared" si="946"/>
        <v>0.35660447300135922</v>
      </c>
      <c r="I2350" s="2"/>
      <c r="J2350" s="2">
        <f t="shared" si="949"/>
        <v>0.3123687137032003</v>
      </c>
      <c r="K2350" s="2">
        <f t="shared" si="950"/>
        <v>0.66897318670455952</v>
      </c>
      <c r="L2350" s="2">
        <f t="shared" si="951"/>
        <v>0</v>
      </c>
      <c r="M2350" s="2">
        <f t="shared" si="952"/>
        <v>1.8658099592240185E-2</v>
      </c>
      <c r="N2350" s="63">
        <v>5056</v>
      </c>
      <c r="O2350" s="63">
        <v>10828</v>
      </c>
      <c r="P2350" s="63"/>
      <c r="Q2350" s="63">
        <v>208</v>
      </c>
      <c r="R2350" s="63">
        <v>94</v>
      </c>
      <c r="S2350" s="63"/>
      <c r="T2350" s="63"/>
      <c r="U2350" s="63"/>
      <c r="V2350" s="63"/>
      <c r="W2350" s="63">
        <f>IF(Copyright!C$12=1,IF(BW2350&gt;0,BW2350-SUM(S2350:V2350)-SUM(X2350:AQ2350),0),0)</f>
        <v>0</v>
      </c>
      <c r="X2350" s="63"/>
      <c r="Y2350" s="63"/>
      <c r="Z2350" s="63"/>
      <c r="AA2350" s="63"/>
      <c r="AB2350" s="63"/>
      <c r="AC2350" s="63"/>
      <c r="AD2350" s="63"/>
      <c r="AE2350" s="63"/>
      <c r="AF2350" s="63"/>
      <c r="AG2350" s="63"/>
      <c r="AH2350" s="63"/>
      <c r="AI2350" s="63"/>
      <c r="AJ2350" s="63"/>
      <c r="AK2350" s="63"/>
      <c r="AL2350" s="63"/>
      <c r="AM2350" s="63"/>
      <c r="AN2350" s="63"/>
      <c r="AO2350" s="63"/>
      <c r="AP2350" s="63"/>
      <c r="AQ2350" s="63"/>
      <c r="AS2350" s="5">
        <f>IF(Q2350&gt;0,RANK(Q2350,(N2350:P2350,Q2350:AE2350)),0)</f>
        <v>3</v>
      </c>
      <c r="AT2350" s="5">
        <f>IF(R2350&gt;0,RANK(R2350,(N2350:P2350,Q2350:AE2350)),0)</f>
        <v>4</v>
      </c>
      <c r="AU2350" s="5">
        <f>IF(T2350&gt;0,RANK(T2350,(N2350:P2350,Q2350:AE2350)),0)</f>
        <v>0</v>
      </c>
      <c r="AV2350" s="5">
        <f>IF(S2350&gt;0,RANK(S2350,(N2350:P2350,Q2350:AE2350)),0)</f>
        <v>0</v>
      </c>
      <c r="AW2350" s="2">
        <f t="shared" si="953"/>
        <v>1.2850611639688619E-2</v>
      </c>
      <c r="AX2350" s="2">
        <f t="shared" si="954"/>
        <v>5.807487952551588E-3</v>
      </c>
      <c r="AY2350" s="2">
        <f t="shared" si="955"/>
        <v>0</v>
      </c>
      <c r="AZ2350" s="2">
        <f t="shared" si="956"/>
        <v>0</v>
      </c>
      <c r="BB2350" t="s">
        <v>923</v>
      </c>
      <c r="BC2350" t="s">
        <v>1028</v>
      </c>
      <c r="BD2350" s="63"/>
      <c r="BF2350" s="111">
        <v>42</v>
      </c>
      <c r="BG2350" s="113">
        <v>31</v>
      </c>
      <c r="BH2350" s="117">
        <f t="shared" si="957"/>
        <v>42031</v>
      </c>
      <c r="BJ2350" s="5" t="s">
        <v>3185</v>
      </c>
      <c r="BW2350" s="63">
        <v>84</v>
      </c>
    </row>
    <row r="2351" spans="1:77" hidden="1" outlineLevel="1">
      <c r="A2351" t="s">
        <v>770</v>
      </c>
      <c r="B2351" t="s">
        <v>1028</v>
      </c>
      <c r="C2351" s="1">
        <f t="shared" si="948"/>
        <v>31967</v>
      </c>
      <c r="D2351" s="5">
        <f>IF(N2351&gt;0, RANK(N2351,(N2351:P2351,Q2351:AE2351)),0)</f>
        <v>2</v>
      </c>
      <c r="E2351" s="5">
        <f>IF(O2351&gt;0,RANK(O2351,(N2351:P2351,Q2351:AE2351)),0)</f>
        <v>1</v>
      </c>
      <c r="F2351" s="5">
        <f>IF(P2351&gt;0,RANK(P2351,(N2351:P2351,Q2351:AE2351)),0)</f>
        <v>0</v>
      </c>
      <c r="G2351" s="131">
        <f t="shared" si="945"/>
        <v>9226</v>
      </c>
      <c r="H2351" s="136">
        <f t="shared" si="946"/>
        <v>0.28861012919573309</v>
      </c>
      <c r="I2351" s="2"/>
      <c r="J2351" s="2">
        <f t="shared" si="949"/>
        <v>0.34789001157443616</v>
      </c>
      <c r="K2351" s="2">
        <f t="shared" si="950"/>
        <v>0.63650014077016925</v>
      </c>
      <c r="L2351" s="2">
        <f t="shared" si="951"/>
        <v>0</v>
      </c>
      <c r="M2351" s="2">
        <f t="shared" si="952"/>
        <v>1.5609847655394637E-2</v>
      </c>
      <c r="N2351" s="63">
        <v>11121</v>
      </c>
      <c r="O2351" s="63">
        <v>20347</v>
      </c>
      <c r="P2351" s="63"/>
      <c r="Q2351" s="63">
        <v>339</v>
      </c>
      <c r="R2351" s="63">
        <v>160</v>
      </c>
      <c r="S2351" s="63"/>
      <c r="T2351" s="63"/>
      <c r="U2351" s="63"/>
      <c r="V2351" s="63"/>
      <c r="W2351" s="63">
        <f>IF(Copyright!C$12=1,IF(BW2351&gt;0,BW2351-SUM(S2351:V2351)-SUM(X2351:AQ2351),0),0)</f>
        <v>0</v>
      </c>
      <c r="X2351" s="63"/>
      <c r="Y2351" s="63"/>
      <c r="Z2351" s="63"/>
      <c r="AA2351" s="63"/>
      <c r="AB2351" s="63"/>
      <c r="AC2351" s="63"/>
      <c r="AD2351" s="63"/>
      <c r="AE2351" s="63"/>
      <c r="AF2351" s="63"/>
      <c r="AG2351" s="63"/>
      <c r="AH2351" s="63"/>
      <c r="AI2351" s="63"/>
      <c r="AJ2351" s="63"/>
      <c r="AK2351" s="63"/>
      <c r="AL2351" s="63"/>
      <c r="AM2351" s="63"/>
      <c r="AN2351" s="63"/>
      <c r="AO2351" s="63"/>
      <c r="AP2351" s="63"/>
      <c r="AQ2351" s="63"/>
      <c r="AS2351" s="5">
        <f>IF(Q2351&gt;0,RANK(Q2351,(N2351:P2351,Q2351:AE2351)),0)</f>
        <v>3</v>
      </c>
      <c r="AT2351" s="5">
        <f>IF(R2351&gt;0,RANK(R2351,(N2351:P2351,Q2351:AE2351)),0)</f>
        <v>4</v>
      </c>
      <c r="AU2351" s="5">
        <f>IF(T2351&gt;0,RANK(T2351,(N2351:P2351,Q2351:AE2351)),0)</f>
        <v>0</v>
      </c>
      <c r="AV2351" s="5">
        <f>IF(S2351&gt;0,RANK(S2351,(N2351:P2351,Q2351:AE2351)),0)</f>
        <v>0</v>
      </c>
      <c r="AW2351" s="2">
        <f t="shared" si="953"/>
        <v>1.0604686082522602E-2</v>
      </c>
      <c r="AX2351" s="2">
        <f t="shared" si="954"/>
        <v>5.0051615728720243E-3</v>
      </c>
      <c r="AY2351" s="2">
        <f t="shared" si="955"/>
        <v>0</v>
      </c>
      <c r="AZ2351" s="2">
        <f t="shared" si="956"/>
        <v>0</v>
      </c>
      <c r="BB2351" t="s">
        <v>770</v>
      </c>
      <c r="BC2351" t="s">
        <v>1028</v>
      </c>
      <c r="BD2351" s="63"/>
      <c r="BF2351" s="111">
        <v>42</v>
      </c>
      <c r="BG2351" s="113">
        <v>33</v>
      </c>
      <c r="BH2351" s="117">
        <f t="shared" si="957"/>
        <v>42033</v>
      </c>
      <c r="BJ2351" s="5" t="s">
        <v>3185</v>
      </c>
      <c r="BW2351" s="63">
        <v>155</v>
      </c>
    </row>
    <row r="2352" spans="1:77" hidden="1" outlineLevel="1">
      <c r="A2352" t="s">
        <v>1293</v>
      </c>
      <c r="B2352" t="s">
        <v>1028</v>
      </c>
      <c r="C2352" s="1">
        <f t="shared" si="948"/>
        <v>13265</v>
      </c>
      <c r="D2352" s="5">
        <f>IF(N2352&gt;0, RANK(N2352,(N2352:P2352,Q2352:AE2352)),0)</f>
        <v>2</v>
      </c>
      <c r="E2352" s="5">
        <f>IF(O2352&gt;0,RANK(O2352,(N2352:P2352,Q2352:AE2352)),0)</f>
        <v>1</v>
      </c>
      <c r="F2352" s="5">
        <f>IF(P2352&gt;0,RANK(P2352,(N2352:P2352,Q2352:AE2352)),0)</f>
        <v>0</v>
      </c>
      <c r="G2352" s="131">
        <f t="shared" si="945"/>
        <v>1569</v>
      </c>
      <c r="H2352" s="136">
        <f t="shared" si="946"/>
        <v>0.1182811911044101</v>
      </c>
      <c r="I2352" s="2"/>
      <c r="J2352" s="2">
        <f t="shared" si="949"/>
        <v>0.43226535996984544</v>
      </c>
      <c r="K2352" s="2">
        <f t="shared" si="950"/>
        <v>0.55054655107425554</v>
      </c>
      <c r="L2352" s="2">
        <f t="shared" si="951"/>
        <v>0</v>
      </c>
      <c r="M2352" s="2">
        <f t="shared" si="952"/>
        <v>1.7188088955899072E-2</v>
      </c>
      <c r="N2352" s="63">
        <v>5734</v>
      </c>
      <c r="O2352" s="63">
        <v>7303</v>
      </c>
      <c r="P2352" s="63"/>
      <c r="Q2352" s="63">
        <v>171</v>
      </c>
      <c r="R2352" s="63">
        <v>57</v>
      </c>
      <c r="S2352" s="63"/>
      <c r="T2352" s="63"/>
      <c r="U2352" s="63"/>
      <c r="V2352" s="63"/>
      <c r="W2352" s="63">
        <f>IF(Copyright!C$12=1,IF(BW2352&gt;0,BW2352-SUM(S2352:V2352)-SUM(X2352:AQ2352),0),0)</f>
        <v>0</v>
      </c>
      <c r="X2352" s="63"/>
      <c r="Y2352" s="63"/>
      <c r="Z2352" s="63"/>
      <c r="AA2352" s="63"/>
      <c r="AB2352" s="63"/>
      <c r="AC2352" s="63"/>
      <c r="AD2352" s="63"/>
      <c r="AE2352" s="63"/>
      <c r="AF2352" s="63"/>
      <c r="AG2352" s="63"/>
      <c r="AH2352" s="63"/>
      <c r="AI2352" s="63"/>
      <c r="AJ2352" s="63"/>
      <c r="AK2352" s="63"/>
      <c r="AL2352" s="63"/>
      <c r="AM2352" s="63"/>
      <c r="AN2352" s="63"/>
      <c r="AO2352" s="63"/>
      <c r="AP2352" s="63"/>
      <c r="AQ2352" s="63"/>
      <c r="AS2352" s="5">
        <f>IF(Q2352&gt;0,RANK(Q2352,(N2352:P2352,Q2352:AE2352)),0)</f>
        <v>3</v>
      </c>
      <c r="AT2352" s="5">
        <f>IF(R2352&gt;0,RANK(R2352,(N2352:P2352,Q2352:AE2352)),0)</f>
        <v>4</v>
      </c>
      <c r="AU2352" s="5">
        <f>IF(T2352&gt;0,RANK(T2352,(N2352:P2352,Q2352:AE2352)),0)</f>
        <v>0</v>
      </c>
      <c r="AV2352" s="5">
        <f>IF(S2352&gt;0,RANK(S2352,(N2352:P2352,Q2352:AE2352)),0)</f>
        <v>0</v>
      </c>
      <c r="AW2352" s="2">
        <f t="shared" si="953"/>
        <v>1.2891066716924237E-2</v>
      </c>
      <c r="AX2352" s="2">
        <f t="shared" si="954"/>
        <v>4.2970222389747455E-3</v>
      </c>
      <c r="AY2352" s="2">
        <f t="shared" si="955"/>
        <v>0</v>
      </c>
      <c r="AZ2352" s="2">
        <f t="shared" si="956"/>
        <v>0</v>
      </c>
      <c r="BB2352" t="s">
        <v>1293</v>
      </c>
      <c r="BC2352" t="s">
        <v>1028</v>
      </c>
      <c r="BD2352" s="63"/>
      <c r="BF2352" s="111">
        <v>42</v>
      </c>
      <c r="BG2352" s="113">
        <v>35</v>
      </c>
      <c r="BH2352" s="117">
        <f t="shared" si="957"/>
        <v>42035</v>
      </c>
      <c r="BJ2352" s="5" t="s">
        <v>3185</v>
      </c>
      <c r="BW2352" s="132">
        <v>46</v>
      </c>
    </row>
    <row r="2353" spans="1:77" hidden="1" outlineLevel="1">
      <c r="A2353" t="s">
        <v>1504</v>
      </c>
      <c r="B2353" t="s">
        <v>1028</v>
      </c>
      <c r="C2353" s="1">
        <f t="shared" si="948"/>
        <v>25623</v>
      </c>
      <c r="D2353" s="5">
        <f>IF(N2353&gt;0, RANK(N2353,(N2353:P2353,Q2353:AE2353)),0)</f>
        <v>2</v>
      </c>
      <c r="E2353" s="5">
        <f>IF(O2353&gt;0,RANK(O2353,(N2353:P2353,Q2353:AE2353)),0)</f>
        <v>1</v>
      </c>
      <c r="F2353" s="5">
        <f>IF(P2353&gt;0,RANK(P2353,(N2353:P2353,Q2353:AE2353)),0)</f>
        <v>0</v>
      </c>
      <c r="G2353" s="131">
        <f t="shared" si="945"/>
        <v>3299</v>
      </c>
      <c r="H2353" s="136">
        <f t="shared" si="946"/>
        <v>0.12875151231315615</v>
      </c>
      <c r="I2353" s="2"/>
      <c r="J2353" s="2">
        <f t="shared" si="949"/>
        <v>0.4268430706786871</v>
      </c>
      <c r="K2353" s="2">
        <f t="shared" si="950"/>
        <v>0.55559458299184328</v>
      </c>
      <c r="L2353" s="2">
        <f t="shared" si="951"/>
        <v>0</v>
      </c>
      <c r="M2353" s="2">
        <f t="shared" si="952"/>
        <v>1.7562346329469625E-2</v>
      </c>
      <c r="N2353" s="63">
        <v>10937</v>
      </c>
      <c r="O2353" s="63">
        <v>14236</v>
      </c>
      <c r="P2353" s="63"/>
      <c r="Q2353" s="63">
        <v>324</v>
      </c>
      <c r="R2353" s="63">
        <v>126</v>
      </c>
      <c r="S2353" s="63"/>
      <c r="T2353" s="63"/>
      <c r="U2353" s="63"/>
      <c r="V2353" s="63"/>
      <c r="W2353" s="63">
        <f>IF(Copyright!C$12=1,IF(BW2353&gt;0,BW2353-SUM(S2353:V2353)-SUM(X2353:AQ2353),0),0)</f>
        <v>0</v>
      </c>
      <c r="X2353" s="63"/>
      <c r="Y2353" s="63"/>
      <c r="Z2353" s="63"/>
      <c r="AA2353" s="63"/>
      <c r="AB2353" s="63"/>
      <c r="AC2353" s="63"/>
      <c r="AD2353" s="63"/>
      <c r="AE2353" s="63"/>
      <c r="AF2353" s="63"/>
      <c r="AG2353" s="63"/>
      <c r="AH2353" s="63"/>
      <c r="AI2353" s="63"/>
      <c r="AJ2353" s="63"/>
      <c r="AK2353" s="63"/>
      <c r="AL2353" s="63"/>
      <c r="AM2353" s="63"/>
      <c r="AN2353" s="63"/>
      <c r="AO2353" s="63"/>
      <c r="AP2353" s="63"/>
      <c r="AQ2353" s="63"/>
      <c r="AS2353" s="5">
        <f>IF(Q2353&gt;0,RANK(Q2353,(N2353:P2353,Q2353:AE2353)),0)</f>
        <v>3</v>
      </c>
      <c r="AT2353" s="5">
        <f>IF(R2353&gt;0,RANK(R2353,(N2353:P2353,Q2353:AE2353)),0)</f>
        <v>4</v>
      </c>
      <c r="AU2353" s="5">
        <f>IF(T2353&gt;0,RANK(T2353,(N2353:P2353,Q2353:AE2353)),0)</f>
        <v>0</v>
      </c>
      <c r="AV2353" s="5">
        <f>IF(S2353&gt;0,RANK(S2353,(N2353:P2353,Q2353:AE2353)),0)</f>
        <v>0</v>
      </c>
      <c r="AW2353" s="2">
        <f t="shared" si="953"/>
        <v>1.2644889357218124E-2</v>
      </c>
      <c r="AX2353" s="2">
        <f t="shared" si="954"/>
        <v>4.9174569722514926E-3</v>
      </c>
      <c r="AY2353" s="2">
        <f t="shared" si="955"/>
        <v>0</v>
      </c>
      <c r="AZ2353" s="2">
        <f t="shared" si="956"/>
        <v>0</v>
      </c>
      <c r="BB2353" t="s">
        <v>1504</v>
      </c>
      <c r="BC2353" t="s">
        <v>1028</v>
      </c>
      <c r="BD2353" s="63"/>
      <c r="BF2353" s="111">
        <v>42</v>
      </c>
      <c r="BG2353" s="113">
        <v>37</v>
      </c>
      <c r="BH2353" s="117">
        <f t="shared" si="957"/>
        <v>42037</v>
      </c>
      <c r="BJ2353" s="5" t="s">
        <v>3185</v>
      </c>
      <c r="BW2353" s="131">
        <v>121</v>
      </c>
      <c r="BX2353" s="131"/>
    </row>
    <row r="2354" spans="1:77" hidden="1" outlineLevel="1">
      <c r="A2354" t="s">
        <v>1885</v>
      </c>
      <c r="B2354" t="s">
        <v>1028</v>
      </c>
      <c r="C2354" s="1">
        <f t="shared" si="948"/>
        <v>35388</v>
      </c>
      <c r="D2354" s="5">
        <f>IF(N2354&gt;0, RANK(N2354,(N2354:P2354,Q2354:AE2354)),0)</f>
        <v>2</v>
      </c>
      <c r="E2354" s="5">
        <f>IF(O2354&gt;0,RANK(O2354,(N2354:P2354,Q2354:AE2354)),0)</f>
        <v>1</v>
      </c>
      <c r="F2354" s="5">
        <f>IF(P2354&gt;0,RANK(P2354,(N2354:P2354,Q2354:AE2354)),0)</f>
        <v>0</v>
      </c>
      <c r="G2354" s="131">
        <f t="shared" si="945"/>
        <v>7018</v>
      </c>
      <c r="H2354" s="136">
        <f t="shared" si="946"/>
        <v>0.19831581327003503</v>
      </c>
      <c r="I2354" s="2"/>
      <c r="J2354" s="2">
        <f t="shared" si="949"/>
        <v>0.39230812704871709</v>
      </c>
      <c r="K2354" s="2">
        <f t="shared" si="950"/>
        <v>0.59062394031875209</v>
      </c>
      <c r="L2354" s="2">
        <f t="shared" si="951"/>
        <v>0</v>
      </c>
      <c r="M2354" s="2">
        <f t="shared" si="952"/>
        <v>1.7067932632530813E-2</v>
      </c>
      <c r="N2354" s="63">
        <v>13883</v>
      </c>
      <c r="O2354" s="63">
        <v>20901</v>
      </c>
      <c r="P2354" s="63"/>
      <c r="Q2354" s="63">
        <v>436</v>
      </c>
      <c r="R2354" s="63">
        <v>168</v>
      </c>
      <c r="S2354" s="63"/>
      <c r="T2354" s="63"/>
      <c r="U2354" s="63"/>
      <c r="V2354" s="63"/>
      <c r="W2354" s="63">
        <f>IF(Copyright!C$12=1,IF(BW2354&gt;0,BW2354-SUM(S2354:V2354)-SUM(X2354:AQ2354),0),0)</f>
        <v>0</v>
      </c>
      <c r="X2354" s="63"/>
      <c r="Y2354" s="63"/>
      <c r="Z2354" s="63"/>
      <c r="AA2354" s="63"/>
      <c r="AB2354" s="63"/>
      <c r="AC2354" s="63"/>
      <c r="AD2354" s="63"/>
      <c r="AE2354" s="63"/>
      <c r="AF2354" s="63"/>
      <c r="AG2354" s="63"/>
      <c r="AH2354" s="63"/>
      <c r="AI2354" s="63"/>
      <c r="AJ2354" s="63"/>
      <c r="AK2354" s="63"/>
      <c r="AL2354" s="63"/>
      <c r="AM2354" s="63"/>
      <c r="AN2354" s="63"/>
      <c r="AO2354" s="63"/>
      <c r="AP2354" s="63"/>
      <c r="AQ2354" s="63"/>
      <c r="AS2354" s="5">
        <f>IF(Q2354&gt;0,RANK(Q2354,(N2354:P2354,Q2354:AE2354)),0)</f>
        <v>3</v>
      </c>
      <c r="AT2354" s="5">
        <f>IF(R2354&gt;0,RANK(R2354,(N2354:P2354,Q2354:AE2354)),0)</f>
        <v>4</v>
      </c>
      <c r="AU2354" s="5">
        <f>IF(T2354&gt;0,RANK(T2354,(N2354:P2354,Q2354:AE2354)),0)</f>
        <v>0</v>
      </c>
      <c r="AV2354" s="5">
        <f>IF(S2354&gt;0,RANK(S2354,(N2354:P2354,Q2354:AE2354)),0)</f>
        <v>0</v>
      </c>
      <c r="AW2354" s="2">
        <f t="shared" si="953"/>
        <v>1.2320560642025545E-2</v>
      </c>
      <c r="AX2354" s="2">
        <f t="shared" si="954"/>
        <v>4.7473719905052562E-3</v>
      </c>
      <c r="AY2354" s="2">
        <f t="shared" si="955"/>
        <v>0</v>
      </c>
      <c r="AZ2354" s="2">
        <f t="shared" si="956"/>
        <v>0</v>
      </c>
      <c r="BB2354" t="s">
        <v>1885</v>
      </c>
      <c r="BC2354" t="s">
        <v>1028</v>
      </c>
      <c r="BD2354" s="63"/>
      <c r="BF2354" s="111">
        <v>42</v>
      </c>
      <c r="BG2354" s="113">
        <v>39</v>
      </c>
      <c r="BH2354" s="117">
        <f t="shared" si="957"/>
        <v>42039</v>
      </c>
      <c r="BJ2354" s="5" t="s">
        <v>3185</v>
      </c>
      <c r="BW2354" s="131">
        <f>61+126</f>
        <v>187</v>
      </c>
      <c r="BY2354" s="63">
        <v>126</v>
      </c>
    </row>
    <row r="2355" spans="1:77" hidden="1" outlineLevel="1">
      <c r="A2355" t="s">
        <v>1539</v>
      </c>
      <c r="B2355" t="s">
        <v>1028</v>
      </c>
      <c r="C2355" s="1">
        <f t="shared" si="948"/>
        <v>110814</v>
      </c>
      <c r="D2355" s="5">
        <f>IF(N2355&gt;0, RANK(N2355,(N2355:P2355,Q2355:AE2355)),0)</f>
        <v>2</v>
      </c>
      <c r="E2355" s="5">
        <f>IF(O2355&gt;0,RANK(O2355,(N2355:P2355,Q2355:AE2355)),0)</f>
        <v>1</v>
      </c>
      <c r="F2355" s="5">
        <f>IF(P2355&gt;0,RANK(P2355,(N2355:P2355,Q2355:AE2355)),0)</f>
        <v>0</v>
      </c>
      <c r="G2355" s="131">
        <f t="shared" si="945"/>
        <v>20442</v>
      </c>
      <c r="H2355" s="136">
        <f t="shared" si="946"/>
        <v>0.18447127619253884</v>
      </c>
      <c r="I2355" s="2"/>
      <c r="J2355" s="2">
        <f t="shared" si="949"/>
        <v>0.40037359900373598</v>
      </c>
      <c r="K2355" s="2">
        <f t="shared" si="950"/>
        <v>0.58484487519627482</v>
      </c>
      <c r="L2355" s="2">
        <f t="shared" si="951"/>
        <v>0</v>
      </c>
      <c r="M2355" s="2">
        <f t="shared" si="952"/>
        <v>1.4781525799989148E-2</v>
      </c>
      <c r="N2355" s="63">
        <v>44367</v>
      </c>
      <c r="O2355" s="63">
        <v>64809</v>
      </c>
      <c r="P2355" s="63"/>
      <c r="Q2355" s="63">
        <v>1191</v>
      </c>
      <c r="R2355" s="63">
        <v>447</v>
      </c>
      <c r="S2355" s="63"/>
      <c r="T2355" s="63"/>
      <c r="U2355" s="63"/>
      <c r="V2355" s="63"/>
      <c r="W2355" s="63">
        <f>IF(Copyright!C$12=1,IF(BW2355&gt;0,BW2355-SUM(S2355:V2355)-SUM(X2355:AQ2355),0),0)</f>
        <v>0</v>
      </c>
      <c r="X2355" s="63"/>
      <c r="Y2355" s="63"/>
      <c r="Z2355" s="63"/>
      <c r="AA2355" s="63"/>
      <c r="AB2355" s="63"/>
      <c r="AC2355" s="63"/>
      <c r="AD2355" s="63"/>
      <c r="AE2355" s="63"/>
      <c r="AF2355" s="63"/>
      <c r="AG2355" s="63"/>
      <c r="AH2355" s="63"/>
      <c r="AI2355" s="63"/>
      <c r="AJ2355" s="63"/>
      <c r="AK2355" s="63"/>
      <c r="AL2355" s="63"/>
      <c r="AM2355" s="63"/>
      <c r="AN2355" s="63"/>
      <c r="AO2355" s="63"/>
      <c r="AP2355" s="63"/>
      <c r="AQ2355" s="63"/>
      <c r="AS2355" s="5">
        <f>IF(Q2355&gt;0,RANK(Q2355,(N2355:P2355,Q2355:AE2355)),0)</f>
        <v>3</v>
      </c>
      <c r="AT2355" s="5">
        <f>IF(R2355&gt;0,RANK(R2355,(N2355:P2355,Q2355:AE2355)),0)</f>
        <v>4</v>
      </c>
      <c r="AU2355" s="5">
        <f>IF(T2355&gt;0,RANK(T2355,(N2355:P2355,Q2355:AE2355)),0)</f>
        <v>0</v>
      </c>
      <c r="AV2355" s="5">
        <f>IF(S2355&gt;0,RANK(S2355,(N2355:P2355,Q2355:AE2355)),0)</f>
        <v>0</v>
      </c>
      <c r="AW2355" s="2">
        <f t="shared" si="953"/>
        <v>1.0747739455303482E-2</v>
      </c>
      <c r="AX2355" s="2">
        <f t="shared" si="954"/>
        <v>4.0337863446856899E-3</v>
      </c>
      <c r="AY2355" s="2">
        <f t="shared" si="955"/>
        <v>0</v>
      </c>
      <c r="AZ2355" s="2">
        <f t="shared" si="956"/>
        <v>0</v>
      </c>
      <c r="BB2355" t="s">
        <v>1539</v>
      </c>
      <c r="BC2355" t="s">
        <v>1028</v>
      </c>
      <c r="BD2355" s="63"/>
      <c r="BF2355" s="111">
        <v>42</v>
      </c>
      <c r="BG2355" s="113">
        <v>41</v>
      </c>
      <c r="BH2355" s="117">
        <f t="shared" si="957"/>
        <v>42041</v>
      </c>
      <c r="BJ2355" s="5" t="s">
        <v>3185</v>
      </c>
      <c r="BW2355" s="131">
        <v>377</v>
      </c>
      <c r="BY2355" s="63">
        <v>190</v>
      </c>
    </row>
    <row r="2356" spans="1:77" hidden="1" outlineLevel="1">
      <c r="A2356" t="s">
        <v>2810</v>
      </c>
      <c r="B2356" t="s">
        <v>1028</v>
      </c>
      <c r="C2356" s="1">
        <f t="shared" si="948"/>
        <v>124008</v>
      </c>
      <c r="D2356" s="5">
        <f>IF(N2356&gt;0, RANK(N2356,(N2356:P2356,Q2356:AE2356)),0)</f>
        <v>1</v>
      </c>
      <c r="E2356" s="5">
        <f>IF(O2356&gt;0,RANK(O2356,(N2356:P2356,Q2356:AE2356)),0)</f>
        <v>2</v>
      </c>
      <c r="F2356" s="5">
        <f>IF(P2356&gt;0,RANK(P2356,(N2356:P2356,Q2356:AE2356)),0)</f>
        <v>0</v>
      </c>
      <c r="G2356" s="131">
        <f t="shared" si="945"/>
        <v>7515</v>
      </c>
      <c r="H2356" s="136">
        <f t="shared" si="946"/>
        <v>6.0600928972324365E-2</v>
      </c>
      <c r="I2356" s="2"/>
      <c r="J2356" s="2">
        <f t="shared" si="949"/>
        <v>0.5238774917747242</v>
      </c>
      <c r="K2356" s="2">
        <f t="shared" si="950"/>
        <v>0.46327656280239987</v>
      </c>
      <c r="L2356" s="2">
        <f t="shared" si="951"/>
        <v>0</v>
      </c>
      <c r="M2356" s="2">
        <f t="shared" si="952"/>
        <v>1.2845945422875926E-2</v>
      </c>
      <c r="N2356" s="63">
        <v>64965</v>
      </c>
      <c r="O2356" s="63">
        <v>57450</v>
      </c>
      <c r="P2356" s="63"/>
      <c r="Q2356" s="63">
        <v>1128</v>
      </c>
      <c r="R2356" s="63">
        <v>465</v>
      </c>
      <c r="S2356" s="63"/>
      <c r="T2356" s="63"/>
      <c r="U2356" s="63"/>
      <c r="V2356" s="63"/>
      <c r="W2356" s="63">
        <f>IF(Copyright!C$12=1,IF(BW2356&gt;0,BW2356-SUM(S2356:V2356)-SUM(X2356:AQ2356),0),0)</f>
        <v>0</v>
      </c>
      <c r="X2356" s="63"/>
      <c r="Y2356" s="63"/>
      <c r="Z2356" s="63"/>
      <c r="AA2356" s="63"/>
      <c r="AB2356" s="63"/>
      <c r="AC2356" s="63"/>
      <c r="AD2356" s="63"/>
      <c r="AE2356" s="63"/>
      <c r="AF2356" s="63"/>
      <c r="AG2356" s="63"/>
      <c r="AH2356" s="63"/>
      <c r="AI2356" s="63"/>
      <c r="AJ2356" s="63"/>
      <c r="AK2356" s="63"/>
      <c r="AL2356" s="63"/>
      <c r="AM2356" s="63"/>
      <c r="AN2356" s="63"/>
      <c r="AO2356" s="63"/>
      <c r="AP2356" s="63"/>
      <c r="AQ2356" s="63"/>
      <c r="AS2356" s="5">
        <f>IF(Q2356&gt;0,RANK(Q2356,(N2356:P2356,Q2356:AE2356)),0)</f>
        <v>3</v>
      </c>
      <c r="AT2356" s="5">
        <f>IF(R2356&gt;0,RANK(R2356,(N2356:P2356,Q2356:AE2356)),0)</f>
        <v>4</v>
      </c>
      <c r="AU2356" s="5">
        <f>IF(T2356&gt;0,RANK(T2356,(N2356:P2356,Q2356:AE2356)),0)</f>
        <v>0</v>
      </c>
      <c r="AV2356" s="5">
        <f>IF(S2356&gt;0,RANK(S2356,(N2356:P2356,Q2356:AE2356)),0)</f>
        <v>0</v>
      </c>
      <c r="AW2356" s="2">
        <f t="shared" si="953"/>
        <v>9.0961873427520806E-3</v>
      </c>
      <c r="AX2356" s="2">
        <f t="shared" si="954"/>
        <v>3.749758080123863E-3</v>
      </c>
      <c r="AY2356" s="2">
        <f t="shared" si="955"/>
        <v>0</v>
      </c>
      <c r="AZ2356" s="2">
        <f t="shared" si="956"/>
        <v>0</v>
      </c>
      <c r="BB2356" t="s">
        <v>2810</v>
      </c>
      <c r="BC2356" t="s">
        <v>1028</v>
      </c>
      <c r="BD2356" s="63"/>
      <c r="BF2356" s="111">
        <v>42</v>
      </c>
      <c r="BG2356" s="113">
        <v>43</v>
      </c>
      <c r="BH2356" s="117">
        <f t="shared" si="957"/>
        <v>42043</v>
      </c>
      <c r="BJ2356" s="5" t="s">
        <v>3185</v>
      </c>
      <c r="BW2356" s="63">
        <v>293</v>
      </c>
      <c r="BX2356" s="131"/>
    </row>
    <row r="2357" spans="1:77" hidden="1" outlineLevel="1">
      <c r="A2357" t="s">
        <v>1717</v>
      </c>
      <c r="B2357" t="s">
        <v>1028</v>
      </c>
      <c r="C2357" s="1">
        <f t="shared" si="948"/>
        <v>285564</v>
      </c>
      <c r="D2357" s="5">
        <f>IF(N2357&gt;0, RANK(N2357,(N2357:P2357,Q2357:AE2357)),0)</f>
        <v>1</v>
      </c>
      <c r="E2357" s="5">
        <f>IF(O2357&gt;0,RANK(O2357,(N2357:P2357,Q2357:AE2357)),0)</f>
        <v>2</v>
      </c>
      <c r="F2357" s="5">
        <f>IF(P2357&gt;0,RANK(P2357,(N2357:P2357,Q2357:AE2357)),0)</f>
        <v>0</v>
      </c>
      <c r="G2357" s="131">
        <f t="shared" si="945"/>
        <v>60939</v>
      </c>
      <c r="H2357" s="136">
        <f t="shared" si="946"/>
        <v>0.21339874774131193</v>
      </c>
      <c r="I2357" s="2"/>
      <c r="J2357" s="2">
        <f t="shared" si="949"/>
        <v>0.60158843551708197</v>
      </c>
      <c r="K2357" s="2">
        <f t="shared" si="950"/>
        <v>0.38818968777577006</v>
      </c>
      <c r="L2357" s="2">
        <f t="shared" si="951"/>
        <v>0</v>
      </c>
      <c r="M2357" s="2">
        <f t="shared" si="952"/>
        <v>1.022187670714797E-2</v>
      </c>
      <c r="N2357" s="63">
        <v>171792</v>
      </c>
      <c r="O2357" s="63">
        <v>110853</v>
      </c>
      <c r="P2357" s="63"/>
      <c r="Q2357" s="63">
        <v>2002</v>
      </c>
      <c r="R2357" s="63">
        <v>917</v>
      </c>
      <c r="S2357" s="63"/>
      <c r="T2357" s="63"/>
      <c r="U2357" s="63"/>
      <c r="V2357" s="63"/>
      <c r="W2357" s="63">
        <f>IF(Copyright!C$12=1,IF(BW2357&gt;0,BW2357-SUM(S2357:V2357)-SUM(X2357:AQ2357),0),0)</f>
        <v>0</v>
      </c>
      <c r="X2357" s="63"/>
      <c r="Y2357" s="63"/>
      <c r="Z2357" s="63"/>
      <c r="AA2357" s="63"/>
      <c r="AB2357" s="63"/>
      <c r="AC2357" s="63"/>
      <c r="AD2357" s="63"/>
      <c r="AE2357" s="63"/>
      <c r="AF2357" s="63"/>
      <c r="AG2357" s="63"/>
      <c r="AH2357" s="63"/>
      <c r="AI2357" s="63"/>
      <c r="AJ2357" s="63"/>
      <c r="AK2357" s="63"/>
      <c r="AL2357" s="63"/>
      <c r="AM2357" s="63"/>
      <c r="AN2357" s="63"/>
      <c r="AO2357" s="63"/>
      <c r="AP2357" s="63"/>
      <c r="AQ2357" s="63"/>
      <c r="AS2357" s="5">
        <f>IF(Q2357&gt;0,RANK(Q2357,(N2357:P2357,Q2357:AE2357)),0)</f>
        <v>3</v>
      </c>
      <c r="AT2357" s="5">
        <f>IF(R2357&gt;0,RANK(R2357,(N2357:P2357,Q2357:AE2357)),0)</f>
        <v>4</v>
      </c>
      <c r="AU2357" s="5">
        <f>IF(T2357&gt;0,RANK(T2357,(N2357:P2357,Q2357:AE2357)),0)</f>
        <v>0</v>
      </c>
      <c r="AV2357" s="5">
        <f>IF(S2357&gt;0,RANK(S2357,(N2357:P2357,Q2357:AE2357)),0)</f>
        <v>0</v>
      </c>
      <c r="AW2357" s="2">
        <f t="shared" si="953"/>
        <v>7.0106876216890083E-3</v>
      </c>
      <c r="AX2357" s="2">
        <f t="shared" si="954"/>
        <v>3.2111890854589513E-3</v>
      </c>
      <c r="AY2357" s="2">
        <f t="shared" si="955"/>
        <v>0</v>
      </c>
      <c r="AZ2357" s="2">
        <f t="shared" si="956"/>
        <v>0</v>
      </c>
      <c r="BB2357" t="s">
        <v>1717</v>
      </c>
      <c r="BC2357" t="s">
        <v>1028</v>
      </c>
      <c r="BD2357" s="63"/>
      <c r="BF2357" s="111">
        <v>42</v>
      </c>
      <c r="BG2357" s="113">
        <v>45</v>
      </c>
      <c r="BH2357" s="117">
        <f t="shared" si="957"/>
        <v>42045</v>
      </c>
      <c r="BJ2357" s="5" t="s">
        <v>3185</v>
      </c>
    </row>
    <row r="2358" spans="1:77" hidden="1" outlineLevel="1">
      <c r="A2358" t="s">
        <v>2127</v>
      </c>
      <c r="B2358" t="s">
        <v>1028</v>
      </c>
      <c r="C2358" s="1">
        <f t="shared" si="948"/>
        <v>13238</v>
      </c>
      <c r="D2358" s="5">
        <f>IF(N2358&gt;0, RANK(N2358,(N2358:P2358,Q2358:AE2358)),0)</f>
        <v>2</v>
      </c>
      <c r="E2358" s="5">
        <f>IF(O2358&gt;0,RANK(O2358,(N2358:P2358,Q2358:AE2358)),0)</f>
        <v>1</v>
      </c>
      <c r="F2358" s="5">
        <f>IF(P2358&gt;0,RANK(P2358,(N2358:P2358,Q2358:AE2358)),0)</f>
        <v>0</v>
      </c>
      <c r="G2358" s="131">
        <f t="shared" si="945"/>
        <v>2116</v>
      </c>
      <c r="H2358" s="136">
        <f t="shared" si="946"/>
        <v>0.15984287656745733</v>
      </c>
      <c r="I2358" s="2"/>
      <c r="J2358" s="2">
        <f t="shared" si="949"/>
        <v>0.41267563075993352</v>
      </c>
      <c r="K2358" s="2">
        <f t="shared" si="950"/>
        <v>0.57251850732739085</v>
      </c>
      <c r="L2358" s="2">
        <f t="shared" si="951"/>
        <v>0</v>
      </c>
      <c r="M2358" s="2">
        <f t="shared" si="952"/>
        <v>1.4805861912675633E-2</v>
      </c>
      <c r="N2358" s="63">
        <v>5463</v>
      </c>
      <c r="O2358" s="63">
        <v>7579</v>
      </c>
      <c r="P2358" s="63"/>
      <c r="Q2358" s="63">
        <v>117</v>
      </c>
      <c r="R2358" s="63">
        <v>79</v>
      </c>
      <c r="S2358" s="63"/>
      <c r="T2358" s="63"/>
      <c r="U2358" s="63"/>
      <c r="V2358" s="63"/>
      <c r="W2358" s="63">
        <f>IF(Copyright!C$12=1,IF(BW2358&gt;0,BW2358-SUM(S2358:V2358)-SUM(X2358:AQ2358),0),0)</f>
        <v>0</v>
      </c>
      <c r="X2358" s="63"/>
      <c r="Y2358" s="63"/>
      <c r="Z2358" s="63"/>
      <c r="AA2358" s="63"/>
      <c r="AB2358" s="63"/>
      <c r="AC2358" s="63"/>
      <c r="AD2358" s="63"/>
      <c r="AE2358" s="63"/>
      <c r="AF2358" s="63"/>
      <c r="AG2358" s="63"/>
      <c r="AH2358" s="63"/>
      <c r="AI2358" s="63"/>
      <c r="AJ2358" s="63"/>
      <c r="AK2358" s="63"/>
      <c r="AL2358" s="63"/>
      <c r="AM2358" s="63"/>
      <c r="AN2358" s="63"/>
      <c r="AO2358" s="63"/>
      <c r="AP2358" s="63"/>
      <c r="AQ2358" s="63"/>
      <c r="AS2358" s="5">
        <f>IF(Q2358&gt;0,RANK(Q2358,(N2358:P2358,Q2358:AE2358)),0)</f>
        <v>3</v>
      </c>
      <c r="AT2358" s="5">
        <f>IF(R2358&gt;0,RANK(R2358,(N2358:P2358,Q2358:AE2358)),0)</f>
        <v>4</v>
      </c>
      <c r="AU2358" s="5">
        <f>IF(T2358&gt;0,RANK(T2358,(N2358:P2358,Q2358:AE2358)),0)</f>
        <v>0</v>
      </c>
      <c r="AV2358" s="5">
        <f>IF(S2358&gt;0,RANK(S2358,(N2358:P2358,Q2358:AE2358)),0)</f>
        <v>0</v>
      </c>
      <c r="AW2358" s="2">
        <f t="shared" si="953"/>
        <v>8.8381930805257591E-3</v>
      </c>
      <c r="AX2358" s="2">
        <f t="shared" si="954"/>
        <v>5.9676688321498713E-3</v>
      </c>
      <c r="AY2358" s="2">
        <f t="shared" si="955"/>
        <v>0</v>
      </c>
      <c r="AZ2358" s="2">
        <f t="shared" si="956"/>
        <v>0</v>
      </c>
      <c r="BB2358" t="s">
        <v>2127</v>
      </c>
      <c r="BC2358" t="s">
        <v>1028</v>
      </c>
      <c r="BD2358" s="63"/>
      <c r="BF2358" s="111">
        <v>42</v>
      </c>
      <c r="BG2358" s="113">
        <v>47</v>
      </c>
      <c r="BH2358" s="117">
        <f t="shared" si="957"/>
        <v>42047</v>
      </c>
      <c r="BJ2358" s="5" t="s">
        <v>3185</v>
      </c>
      <c r="BN2358" s="63"/>
      <c r="BW2358" s="131">
        <v>41</v>
      </c>
    </row>
    <row r="2359" spans="1:77" hidden="1" outlineLevel="1">
      <c r="A2359" t="s">
        <v>12</v>
      </c>
      <c r="B2359" t="s">
        <v>1028</v>
      </c>
      <c r="C2359" s="1">
        <f t="shared" si="948"/>
        <v>118619</v>
      </c>
      <c r="D2359" s="5">
        <f>IF(N2359&gt;0, RANK(N2359,(N2359:P2359,Q2359:AE2359)),0)</f>
        <v>1</v>
      </c>
      <c r="E2359" s="5">
        <f>IF(O2359&gt;0,RANK(O2359,(N2359:P2359,Q2359:AE2359)),0)</f>
        <v>2</v>
      </c>
      <c r="F2359" s="5">
        <f>IF(P2359&gt;0,RANK(P2359,(N2359:P2359,Q2359:AE2359)),0)</f>
        <v>0</v>
      </c>
      <c r="G2359" s="131">
        <f t="shared" si="945"/>
        <v>19011</v>
      </c>
      <c r="H2359" s="136">
        <f t="shared" si="946"/>
        <v>0.16026943407042715</v>
      </c>
      <c r="I2359" s="2"/>
      <c r="J2359" s="2">
        <f t="shared" si="949"/>
        <v>0.57356747232736749</v>
      </c>
      <c r="K2359" s="2">
        <f t="shared" si="950"/>
        <v>0.41329803825694028</v>
      </c>
      <c r="L2359" s="2">
        <f t="shared" si="951"/>
        <v>0</v>
      </c>
      <c r="M2359" s="2">
        <f t="shared" si="952"/>
        <v>1.313448941569223E-2</v>
      </c>
      <c r="N2359" s="63">
        <v>68036</v>
      </c>
      <c r="O2359" s="63">
        <v>49025</v>
      </c>
      <c r="P2359" s="63"/>
      <c r="Q2359" s="63">
        <v>1087</v>
      </c>
      <c r="R2359" s="63">
        <v>471</v>
      </c>
      <c r="S2359" s="63"/>
      <c r="T2359" s="63"/>
      <c r="U2359" s="63"/>
      <c r="V2359" s="63"/>
      <c r="W2359" s="63">
        <f>IF(Copyright!C$12=1,IF(BW2359&gt;0,BW2359-SUM(S2359:V2359)-SUM(X2359:AQ2359),0),0)</f>
        <v>0</v>
      </c>
      <c r="X2359" s="63"/>
      <c r="Y2359" s="63"/>
      <c r="Z2359" s="63"/>
      <c r="AA2359" s="63"/>
      <c r="AB2359" s="63"/>
      <c r="AC2359" s="63"/>
      <c r="AD2359" s="63"/>
      <c r="AE2359" s="63"/>
      <c r="AF2359" s="63"/>
      <c r="AG2359" s="63"/>
      <c r="AH2359" s="63"/>
      <c r="AI2359" s="63"/>
      <c r="AJ2359" s="63"/>
      <c r="AK2359" s="63"/>
      <c r="AL2359" s="63"/>
      <c r="AM2359" s="63"/>
      <c r="AN2359" s="63"/>
      <c r="AO2359" s="63"/>
      <c r="AP2359" s="63"/>
      <c r="AQ2359" s="63"/>
      <c r="AS2359" s="5">
        <f>IF(Q2359&gt;0,RANK(Q2359,(N2359:P2359,Q2359:AE2359)),0)</f>
        <v>3</v>
      </c>
      <c r="AT2359" s="5">
        <f>IF(R2359&gt;0,RANK(R2359,(N2359:P2359,Q2359:AE2359)),0)</f>
        <v>4</v>
      </c>
      <c r="AU2359" s="5">
        <f>IF(T2359&gt;0,RANK(T2359,(N2359:P2359,Q2359:AE2359)),0)</f>
        <v>0</v>
      </c>
      <c r="AV2359" s="5">
        <f>IF(S2359&gt;0,RANK(S2359,(N2359:P2359,Q2359:AE2359)),0)</f>
        <v>0</v>
      </c>
      <c r="AW2359" s="2">
        <f t="shared" si="953"/>
        <v>9.1637933214746368E-3</v>
      </c>
      <c r="AX2359" s="2">
        <f t="shared" si="954"/>
        <v>3.9706960942176208E-3</v>
      </c>
      <c r="AY2359" s="2">
        <f t="shared" si="955"/>
        <v>0</v>
      </c>
      <c r="AZ2359" s="2">
        <f t="shared" si="956"/>
        <v>0</v>
      </c>
      <c r="BB2359" t="s">
        <v>12</v>
      </c>
      <c r="BC2359" t="s">
        <v>1028</v>
      </c>
      <c r="BD2359" s="63"/>
      <c r="BF2359" s="111">
        <v>42</v>
      </c>
      <c r="BG2359" s="113">
        <v>49</v>
      </c>
      <c r="BH2359" s="117">
        <f t="shared" si="957"/>
        <v>42049</v>
      </c>
      <c r="BJ2359" s="5" t="s">
        <v>3185</v>
      </c>
      <c r="BN2359" s="63"/>
      <c r="BW2359" s="131">
        <v>495</v>
      </c>
    </row>
    <row r="2360" spans="1:77" hidden="1" outlineLevel="1">
      <c r="A2360" t="s">
        <v>1424</v>
      </c>
      <c r="B2360" t="s">
        <v>1028</v>
      </c>
      <c r="C2360" s="1">
        <f t="shared" si="948"/>
        <v>48505</v>
      </c>
      <c r="D2360" s="5">
        <f>IF(N2360&gt;0, RANK(N2360,(N2360:P2360,Q2360:AE2360)),0)</f>
        <v>2</v>
      </c>
      <c r="E2360" s="5">
        <f>IF(O2360&gt;0,RANK(O2360,(N2360:P2360,Q2360:AE2360)),0)</f>
        <v>1</v>
      </c>
      <c r="F2360" s="5">
        <f>IF(P2360&gt;0,RANK(P2360,(N2360:P2360,Q2360:AE2360)),0)</f>
        <v>0</v>
      </c>
      <c r="G2360" s="131">
        <f t="shared" si="945"/>
        <v>4047</v>
      </c>
      <c r="H2360" s="136">
        <f t="shared" si="946"/>
        <v>8.3434697453870735E-2</v>
      </c>
      <c r="I2360" s="2"/>
      <c r="J2360" s="2">
        <f t="shared" si="949"/>
        <v>0.452963611998763</v>
      </c>
      <c r="K2360" s="2">
        <f t="shared" si="950"/>
        <v>0.53639830945263378</v>
      </c>
      <c r="L2360" s="2">
        <f t="shared" si="951"/>
        <v>0</v>
      </c>
      <c r="M2360" s="2">
        <f t="shared" si="952"/>
        <v>1.0638078548603214E-2</v>
      </c>
      <c r="N2360" s="63">
        <v>21971</v>
      </c>
      <c r="O2360" s="63">
        <v>26018</v>
      </c>
      <c r="P2360" s="63"/>
      <c r="Q2360" s="63">
        <v>365</v>
      </c>
      <c r="R2360" s="63">
        <v>151</v>
      </c>
      <c r="S2360" s="63"/>
      <c r="T2360" s="63"/>
      <c r="U2360" s="63"/>
      <c r="V2360" s="63"/>
      <c r="W2360" s="63">
        <f>IF(Copyright!C$12=1,IF(BW2360&gt;0,BW2360-SUM(S2360:V2360)-SUM(X2360:AQ2360),0),0)</f>
        <v>0</v>
      </c>
      <c r="X2360" s="63"/>
      <c r="Y2360" s="63"/>
      <c r="Z2360" s="63"/>
      <c r="AA2360" s="63"/>
      <c r="AB2360" s="63"/>
      <c r="AC2360" s="63"/>
      <c r="AD2360" s="63"/>
      <c r="AE2360" s="63"/>
      <c r="AF2360" s="63"/>
      <c r="AG2360" s="63"/>
      <c r="AH2360" s="63"/>
      <c r="AI2360" s="63"/>
      <c r="AJ2360" s="63"/>
      <c r="AK2360" s="63"/>
      <c r="AL2360" s="63"/>
      <c r="AM2360" s="63"/>
      <c r="AN2360" s="63"/>
      <c r="AO2360" s="63"/>
      <c r="AP2360" s="63"/>
      <c r="AQ2360" s="63"/>
      <c r="AS2360" s="5">
        <f>IF(Q2360&gt;0,RANK(Q2360,(N2360:P2360,Q2360:AE2360)),0)</f>
        <v>3</v>
      </c>
      <c r="AT2360" s="5">
        <f>IF(R2360&gt;0,RANK(R2360,(N2360:P2360,Q2360:AE2360)),0)</f>
        <v>4</v>
      </c>
      <c r="AU2360" s="5">
        <f>IF(T2360&gt;0,RANK(T2360,(N2360:P2360,Q2360:AE2360)),0)</f>
        <v>0</v>
      </c>
      <c r="AV2360" s="5">
        <f>IF(S2360&gt;0,RANK(S2360,(N2360:P2360,Q2360:AE2360)),0)</f>
        <v>0</v>
      </c>
      <c r="AW2360" s="2">
        <f t="shared" si="953"/>
        <v>7.5249974229460882E-3</v>
      </c>
      <c r="AX2360" s="2">
        <f t="shared" si="954"/>
        <v>3.1130811256571489E-3</v>
      </c>
      <c r="AY2360" s="2">
        <f t="shared" si="955"/>
        <v>0</v>
      </c>
      <c r="AZ2360" s="2">
        <f t="shared" si="956"/>
        <v>0</v>
      </c>
      <c r="BB2360" t="s">
        <v>1424</v>
      </c>
      <c r="BC2360" t="s">
        <v>1028</v>
      </c>
      <c r="BD2360" s="63"/>
      <c r="BF2360" s="111">
        <v>42</v>
      </c>
      <c r="BG2360" s="113">
        <v>51</v>
      </c>
      <c r="BH2360" s="117">
        <f t="shared" si="957"/>
        <v>42051</v>
      </c>
      <c r="BJ2360" s="5" t="s">
        <v>3185</v>
      </c>
      <c r="BW2360" s="63">
        <v>144</v>
      </c>
      <c r="BY2360" s="63">
        <v>62</v>
      </c>
    </row>
    <row r="2361" spans="1:77" hidden="1" outlineLevel="1">
      <c r="A2361" t="s">
        <v>3114</v>
      </c>
      <c r="B2361" t="s">
        <v>1028</v>
      </c>
      <c r="C2361" s="1">
        <f t="shared" si="948"/>
        <v>2312</v>
      </c>
      <c r="D2361" s="5">
        <f>IF(N2361&gt;0, RANK(N2361,(N2361:P2361,Q2361:AE2361)),0)</f>
        <v>2</v>
      </c>
      <c r="E2361" s="5">
        <f>IF(O2361&gt;0,RANK(O2361,(N2361:P2361,Q2361:AE2361)),0)</f>
        <v>1</v>
      </c>
      <c r="F2361" s="5">
        <f>IF(P2361&gt;0,RANK(P2361,(N2361:P2361,Q2361:AE2361)),0)</f>
        <v>0</v>
      </c>
      <c r="G2361" s="131">
        <f t="shared" si="945"/>
        <v>487</v>
      </c>
      <c r="H2361" s="136">
        <f t="shared" si="946"/>
        <v>0.21064013840830451</v>
      </c>
      <c r="I2361" s="2"/>
      <c r="J2361" s="2">
        <f t="shared" si="949"/>
        <v>0.38754325259515571</v>
      </c>
      <c r="K2361" s="2">
        <f t="shared" si="950"/>
        <v>0.59818339100346019</v>
      </c>
      <c r="L2361" s="2">
        <f t="shared" si="951"/>
        <v>0</v>
      </c>
      <c r="M2361" s="2">
        <f t="shared" si="952"/>
        <v>1.4273356401384163E-2</v>
      </c>
      <c r="N2361" s="63">
        <v>896</v>
      </c>
      <c r="O2361" s="63">
        <v>1383</v>
      </c>
      <c r="P2361" s="63"/>
      <c r="Q2361" s="63">
        <v>23</v>
      </c>
      <c r="R2361" s="63">
        <v>10</v>
      </c>
      <c r="S2361" s="63"/>
      <c r="T2361" s="63"/>
      <c r="U2361" s="63"/>
      <c r="V2361" s="63"/>
      <c r="W2361" s="63">
        <f>IF(Copyright!C$12=1,IF(BW2361&gt;0,BW2361-SUM(S2361:V2361)-SUM(X2361:AQ2361),0),0)</f>
        <v>0</v>
      </c>
      <c r="X2361" s="63"/>
      <c r="Y2361" s="63"/>
      <c r="Z2361" s="63"/>
      <c r="AA2361" s="63"/>
      <c r="AB2361" s="63"/>
      <c r="AC2361" s="63"/>
      <c r="AD2361" s="63"/>
      <c r="AE2361" s="63"/>
      <c r="AF2361" s="63"/>
      <c r="AG2361" s="63"/>
      <c r="AH2361" s="63"/>
      <c r="AI2361" s="63"/>
      <c r="AJ2361" s="63"/>
      <c r="AK2361" s="63"/>
      <c r="AL2361" s="63"/>
      <c r="AM2361" s="63"/>
      <c r="AN2361" s="63"/>
      <c r="AO2361" s="63"/>
      <c r="AP2361" s="63"/>
      <c r="AQ2361" s="63"/>
      <c r="AS2361" s="5">
        <f>IF(Q2361&gt;0,RANK(Q2361,(N2361:P2361,Q2361:AE2361)),0)</f>
        <v>3</v>
      </c>
      <c r="AT2361" s="5">
        <f>IF(R2361&gt;0,RANK(R2361,(N2361:P2361,Q2361:AE2361)),0)</f>
        <v>4</v>
      </c>
      <c r="AU2361" s="5">
        <f>IF(T2361&gt;0,RANK(T2361,(N2361:P2361,Q2361:AE2361)),0)</f>
        <v>0</v>
      </c>
      <c r="AV2361" s="5">
        <f>IF(S2361&gt;0,RANK(S2361,(N2361:P2361,Q2361:AE2361)),0)</f>
        <v>0</v>
      </c>
      <c r="AW2361" s="2">
        <f t="shared" si="953"/>
        <v>9.9480968858131485E-3</v>
      </c>
      <c r="AX2361" s="2">
        <f t="shared" si="954"/>
        <v>4.3252595155709346E-3</v>
      </c>
      <c r="AY2361" s="2">
        <f t="shared" si="955"/>
        <v>0</v>
      </c>
      <c r="AZ2361" s="2">
        <f t="shared" si="956"/>
        <v>0</v>
      </c>
      <c r="BB2361" t="s">
        <v>3114</v>
      </c>
      <c r="BC2361" t="s">
        <v>1028</v>
      </c>
      <c r="BD2361" s="63"/>
      <c r="BF2361" s="111">
        <v>42</v>
      </c>
      <c r="BG2361" s="113">
        <v>53</v>
      </c>
      <c r="BH2361" s="117">
        <f t="shared" si="957"/>
        <v>42053</v>
      </c>
      <c r="BJ2361" s="5" t="s">
        <v>3185</v>
      </c>
      <c r="BW2361" s="63">
        <v>12</v>
      </c>
    </row>
    <row r="2362" spans="1:77" hidden="1" outlineLevel="1">
      <c r="A2362" t="s">
        <v>1146</v>
      </c>
      <c r="B2362" t="s">
        <v>1028</v>
      </c>
      <c r="C2362" s="1">
        <f t="shared" si="948"/>
        <v>63078</v>
      </c>
      <c r="D2362" s="5">
        <f>IF(N2362&gt;0, RANK(N2362,(N2362:P2362,Q2362:AE2362)),0)</f>
        <v>2</v>
      </c>
      <c r="E2362" s="5">
        <f>IF(O2362&gt;0,RANK(O2362,(N2362:P2362,Q2362:AE2362)),0)</f>
        <v>1</v>
      </c>
      <c r="F2362" s="5">
        <f>IF(P2362&gt;0,RANK(P2362,(N2362:P2362,Q2362:AE2362)),0)</f>
        <v>0</v>
      </c>
      <c r="G2362" s="131">
        <f t="shared" si="945"/>
        <v>24265</v>
      </c>
      <c r="H2362" s="136">
        <f t="shared" si="946"/>
        <v>0.38468245664098416</v>
      </c>
      <c r="I2362" s="2"/>
      <c r="J2362" s="2">
        <f t="shared" si="949"/>
        <v>0.30113510257141951</v>
      </c>
      <c r="K2362" s="2">
        <f t="shared" si="950"/>
        <v>0.68581755921240373</v>
      </c>
      <c r="L2362" s="2">
        <f t="shared" si="951"/>
        <v>0</v>
      </c>
      <c r="M2362" s="2">
        <f t="shared" si="952"/>
        <v>1.3047338216176763E-2</v>
      </c>
      <c r="N2362" s="63">
        <v>18995</v>
      </c>
      <c r="O2362" s="63">
        <v>43260</v>
      </c>
      <c r="P2362" s="63"/>
      <c r="Q2362" s="63">
        <v>571</v>
      </c>
      <c r="R2362" s="63">
        <v>252</v>
      </c>
      <c r="S2362" s="63"/>
      <c r="T2362" s="63"/>
      <c r="U2362" s="63"/>
      <c r="V2362" s="63"/>
      <c r="W2362" s="63">
        <f>IF(Copyright!C$12=1,IF(BW2362&gt;0,BW2362-SUM(S2362:V2362)-SUM(X2362:AQ2362),0),0)</f>
        <v>0</v>
      </c>
      <c r="X2362" s="63"/>
      <c r="Y2362" s="63"/>
      <c r="Z2362" s="63"/>
      <c r="AA2362" s="63"/>
      <c r="AB2362" s="63"/>
      <c r="AC2362" s="63"/>
      <c r="AD2362" s="63"/>
      <c r="AE2362" s="63"/>
      <c r="AF2362" s="63"/>
      <c r="AG2362" s="63"/>
      <c r="AH2362" s="63"/>
      <c r="AI2362" s="63"/>
      <c r="AJ2362" s="63"/>
      <c r="AK2362" s="63"/>
      <c r="AL2362" s="63"/>
      <c r="AM2362" s="63"/>
      <c r="AN2362" s="63"/>
      <c r="AO2362" s="63"/>
      <c r="AP2362" s="63"/>
      <c r="AQ2362" s="63"/>
      <c r="AS2362" s="5">
        <f>IF(Q2362&gt;0,RANK(Q2362,(N2362:P2362,Q2362:AE2362)),0)</f>
        <v>3</v>
      </c>
      <c r="AT2362" s="5">
        <f>IF(R2362&gt;0,RANK(R2362,(N2362:P2362,Q2362:AE2362)),0)</f>
        <v>4</v>
      </c>
      <c r="AU2362" s="5">
        <f>IF(T2362&gt;0,RANK(T2362,(N2362:P2362,Q2362:AE2362)),0)</f>
        <v>0</v>
      </c>
      <c r="AV2362" s="5">
        <f>IF(S2362&gt;0,RANK(S2362,(N2362:P2362,Q2362:AE2362)),0)</f>
        <v>0</v>
      </c>
      <c r="AW2362" s="2">
        <f t="shared" si="953"/>
        <v>9.0522844731919204E-3</v>
      </c>
      <c r="AX2362" s="2">
        <f t="shared" si="954"/>
        <v>3.995053742984876E-3</v>
      </c>
      <c r="AY2362" s="2">
        <f t="shared" si="955"/>
        <v>0</v>
      </c>
      <c r="AZ2362" s="2">
        <f t="shared" si="956"/>
        <v>0</v>
      </c>
      <c r="BB2362" t="s">
        <v>1146</v>
      </c>
      <c r="BC2362" t="s">
        <v>1028</v>
      </c>
      <c r="BD2362" s="63"/>
      <c r="BF2362" s="111">
        <v>42</v>
      </c>
      <c r="BG2362" s="113">
        <v>55</v>
      </c>
      <c r="BH2362" s="117">
        <f t="shared" si="957"/>
        <v>42055</v>
      </c>
      <c r="BJ2362" s="5" t="s">
        <v>3185</v>
      </c>
      <c r="BW2362" s="63">
        <v>242</v>
      </c>
    </row>
    <row r="2363" spans="1:77" hidden="1" outlineLevel="1">
      <c r="A2363" t="s">
        <v>2402</v>
      </c>
      <c r="B2363" t="s">
        <v>1028</v>
      </c>
      <c r="C2363" s="1">
        <f t="shared" si="948"/>
        <v>6195</v>
      </c>
      <c r="D2363" s="5">
        <f>IF(N2363&gt;0, RANK(N2363,(N2363:P2363,Q2363:AE2363)),0)</f>
        <v>2</v>
      </c>
      <c r="E2363" s="5">
        <f>IF(O2363&gt;0,RANK(O2363,(N2363:P2363,Q2363:AE2363)),0)</f>
        <v>1</v>
      </c>
      <c r="F2363" s="5">
        <f>IF(P2363&gt;0,RANK(P2363,(N2363:P2363,Q2363:AE2363)),0)</f>
        <v>0</v>
      </c>
      <c r="G2363" s="131">
        <f t="shared" si="945"/>
        <v>3504</v>
      </c>
      <c r="H2363" s="136">
        <f t="shared" si="946"/>
        <v>0.56561743341404358</v>
      </c>
      <c r="I2363" s="2"/>
      <c r="J2363" s="2">
        <f t="shared" si="949"/>
        <v>0.21146085552865213</v>
      </c>
      <c r="K2363" s="2">
        <f t="shared" si="950"/>
        <v>0.77707828894269571</v>
      </c>
      <c r="L2363" s="2">
        <f t="shared" si="951"/>
        <v>0</v>
      </c>
      <c r="M2363" s="2">
        <f t="shared" si="952"/>
        <v>1.146085552865217E-2</v>
      </c>
      <c r="N2363" s="63">
        <v>1310</v>
      </c>
      <c r="O2363" s="63">
        <v>4814</v>
      </c>
      <c r="P2363" s="63"/>
      <c r="Q2363" s="63">
        <v>50</v>
      </c>
      <c r="R2363" s="63">
        <v>21</v>
      </c>
      <c r="S2363" s="63"/>
      <c r="T2363" s="63"/>
      <c r="U2363" s="63"/>
      <c r="V2363" s="63"/>
      <c r="W2363" s="63">
        <f>IF(Copyright!C$12=1,IF(BW2363&gt;0,BW2363-SUM(S2363:V2363)-SUM(X2363:AQ2363),0),0)</f>
        <v>0</v>
      </c>
      <c r="X2363" s="63"/>
      <c r="Y2363" s="63"/>
      <c r="Z2363" s="63"/>
      <c r="AA2363" s="63"/>
      <c r="AB2363" s="63"/>
      <c r="AC2363" s="63"/>
      <c r="AD2363" s="63"/>
      <c r="AE2363" s="63"/>
      <c r="AF2363" s="63"/>
      <c r="AG2363" s="63"/>
      <c r="AH2363" s="63"/>
      <c r="AI2363" s="63"/>
      <c r="AJ2363" s="63"/>
      <c r="AK2363" s="63"/>
      <c r="AL2363" s="63"/>
      <c r="AM2363" s="63"/>
      <c r="AN2363" s="63"/>
      <c r="AO2363" s="63"/>
      <c r="AP2363" s="63"/>
      <c r="AQ2363" s="63"/>
      <c r="AS2363" s="5">
        <f>IF(Q2363&gt;0,RANK(Q2363,(N2363:P2363,Q2363:AE2363)),0)</f>
        <v>3</v>
      </c>
      <c r="AT2363" s="5">
        <f>IF(R2363&gt;0,RANK(R2363,(N2363:P2363,Q2363:AE2363)),0)</f>
        <v>4</v>
      </c>
      <c r="AU2363" s="5">
        <f>IF(T2363&gt;0,RANK(T2363,(N2363:P2363,Q2363:AE2363)),0)</f>
        <v>0</v>
      </c>
      <c r="AV2363" s="5">
        <f>IF(S2363&gt;0,RANK(S2363,(N2363:P2363,Q2363:AE2363)),0)</f>
        <v>0</v>
      </c>
      <c r="AW2363" s="2">
        <f t="shared" si="953"/>
        <v>8.0710250201775618E-3</v>
      </c>
      <c r="AX2363" s="2">
        <f t="shared" si="954"/>
        <v>3.3898305084745762E-3</v>
      </c>
      <c r="AY2363" s="2">
        <f t="shared" si="955"/>
        <v>0</v>
      </c>
      <c r="AZ2363" s="2">
        <f t="shared" si="956"/>
        <v>0</v>
      </c>
      <c r="BB2363" t="s">
        <v>2402</v>
      </c>
      <c r="BC2363" t="s">
        <v>1028</v>
      </c>
      <c r="BD2363" s="63"/>
      <c r="BF2363" s="111">
        <v>42</v>
      </c>
      <c r="BG2363" s="113">
        <v>57</v>
      </c>
      <c r="BH2363" s="117">
        <f t="shared" si="957"/>
        <v>42057</v>
      </c>
      <c r="BJ2363" s="5" t="s">
        <v>3185</v>
      </c>
      <c r="BW2363" s="63">
        <v>26</v>
      </c>
      <c r="BY2363" s="63">
        <v>11</v>
      </c>
    </row>
    <row r="2364" spans="1:77" hidden="1" outlineLevel="1">
      <c r="A2364" t="s">
        <v>2200</v>
      </c>
      <c r="B2364" t="s">
        <v>1028</v>
      </c>
      <c r="C2364" s="1">
        <f t="shared" si="948"/>
        <v>14464</v>
      </c>
      <c r="D2364" s="5">
        <f>IF(N2364&gt;0, RANK(N2364,(N2364:P2364,Q2364:AE2364)),0)</f>
        <v>2</v>
      </c>
      <c r="E2364" s="5">
        <f>IF(O2364&gt;0,RANK(O2364,(N2364:P2364,Q2364:AE2364)),0)</f>
        <v>1</v>
      </c>
      <c r="F2364" s="5">
        <f>IF(P2364&gt;0,RANK(P2364,(N2364:P2364,Q2364:AE2364)),0)</f>
        <v>0</v>
      </c>
      <c r="G2364" s="131">
        <f t="shared" si="945"/>
        <v>2576</v>
      </c>
      <c r="H2364" s="136">
        <f t="shared" si="946"/>
        <v>0.17809734513274336</v>
      </c>
      <c r="I2364" s="2"/>
      <c r="J2364" s="2">
        <f t="shared" si="949"/>
        <v>0.40459070796460178</v>
      </c>
      <c r="K2364" s="2">
        <f t="shared" si="950"/>
        <v>0.58268805309734517</v>
      </c>
      <c r="L2364" s="2">
        <f t="shared" si="951"/>
        <v>0</v>
      </c>
      <c r="M2364" s="2">
        <f t="shared" si="952"/>
        <v>1.2721238938052992E-2</v>
      </c>
      <c r="N2364" s="63">
        <v>5852</v>
      </c>
      <c r="O2364" s="63">
        <v>8428</v>
      </c>
      <c r="P2364" s="63"/>
      <c r="Q2364" s="63">
        <v>116</v>
      </c>
      <c r="R2364" s="63">
        <v>68</v>
      </c>
      <c r="S2364" s="63"/>
      <c r="T2364" s="63"/>
      <c r="U2364" s="63"/>
      <c r="V2364" s="63"/>
      <c r="W2364" s="63">
        <f>IF(Copyright!C$12=1,IF(BW2364&gt;0,BW2364-SUM(S2364:V2364)-SUM(X2364:AQ2364),0),0)</f>
        <v>0</v>
      </c>
      <c r="X2364" s="63"/>
      <c r="Y2364" s="63"/>
      <c r="Z2364" s="63"/>
      <c r="AA2364" s="63"/>
      <c r="AB2364" s="63"/>
      <c r="AC2364" s="63"/>
      <c r="AD2364" s="63"/>
      <c r="AE2364" s="63"/>
      <c r="AF2364" s="63"/>
      <c r="AG2364" s="63"/>
      <c r="AH2364" s="63"/>
      <c r="AI2364" s="63"/>
      <c r="AJ2364" s="63"/>
      <c r="AK2364" s="63"/>
      <c r="AL2364" s="63"/>
      <c r="AM2364" s="63"/>
      <c r="AN2364" s="63"/>
      <c r="AO2364" s="63"/>
      <c r="AP2364" s="63"/>
      <c r="AQ2364" s="63"/>
      <c r="AS2364" s="5">
        <f>IF(Q2364&gt;0,RANK(Q2364,(N2364:P2364,Q2364:AE2364)),0)</f>
        <v>3</v>
      </c>
      <c r="AT2364" s="5">
        <f>IF(R2364&gt;0,RANK(R2364,(N2364:P2364,Q2364:AE2364)),0)</f>
        <v>4</v>
      </c>
      <c r="AU2364" s="5">
        <f>IF(T2364&gt;0,RANK(T2364,(N2364:P2364,Q2364:AE2364)),0)</f>
        <v>0</v>
      </c>
      <c r="AV2364" s="5">
        <f>IF(S2364&gt;0,RANK(S2364,(N2364:P2364,Q2364:AE2364)),0)</f>
        <v>0</v>
      </c>
      <c r="AW2364" s="2">
        <f t="shared" si="953"/>
        <v>8.0199115044247791E-3</v>
      </c>
      <c r="AX2364" s="2">
        <f t="shared" si="954"/>
        <v>4.701327433628319E-3</v>
      </c>
      <c r="AY2364" s="2">
        <f t="shared" si="955"/>
        <v>0</v>
      </c>
      <c r="AZ2364" s="2">
        <f t="shared" si="956"/>
        <v>0</v>
      </c>
      <c r="BB2364" t="s">
        <v>2200</v>
      </c>
      <c r="BC2364" t="s">
        <v>1028</v>
      </c>
      <c r="BD2364" s="63"/>
      <c r="BF2364" s="111">
        <v>42</v>
      </c>
      <c r="BG2364" s="113">
        <v>59</v>
      </c>
      <c r="BH2364" s="117">
        <f t="shared" si="957"/>
        <v>42059</v>
      </c>
      <c r="BJ2364" s="5" t="s">
        <v>3185</v>
      </c>
      <c r="BW2364" s="63">
        <v>82</v>
      </c>
    </row>
    <row r="2365" spans="1:77" hidden="1" outlineLevel="1">
      <c r="A2365" t="s">
        <v>95</v>
      </c>
      <c r="B2365" t="s">
        <v>1028</v>
      </c>
      <c r="C2365" s="1">
        <f t="shared" si="948"/>
        <v>17639</v>
      </c>
      <c r="D2365" s="5">
        <f>IF(N2365&gt;0, RANK(N2365,(N2365:P2365,Q2365:AE2365)),0)</f>
        <v>2</v>
      </c>
      <c r="E2365" s="5">
        <f>IF(O2365&gt;0,RANK(O2365,(N2365:P2365,Q2365:AE2365)),0)</f>
        <v>1</v>
      </c>
      <c r="F2365" s="5">
        <f>IF(P2365&gt;0,RANK(P2365,(N2365:P2365,Q2365:AE2365)),0)</f>
        <v>0</v>
      </c>
      <c r="G2365" s="131">
        <f t="shared" si="945"/>
        <v>6570</v>
      </c>
      <c r="H2365" s="136">
        <f t="shared" si="946"/>
        <v>0.37247009467656894</v>
      </c>
      <c r="I2365" s="2"/>
      <c r="J2365" s="2">
        <f t="shared" si="949"/>
        <v>0.30665003685016157</v>
      </c>
      <c r="K2365" s="2">
        <f t="shared" si="950"/>
        <v>0.67912013152673056</v>
      </c>
      <c r="L2365" s="2">
        <f t="shared" si="951"/>
        <v>0</v>
      </c>
      <c r="M2365" s="2">
        <f t="shared" si="952"/>
        <v>1.4229831623107869E-2</v>
      </c>
      <c r="N2365" s="63">
        <v>5409</v>
      </c>
      <c r="O2365" s="63">
        <v>11979</v>
      </c>
      <c r="P2365" s="63"/>
      <c r="Q2365" s="63">
        <v>135</v>
      </c>
      <c r="R2365" s="63">
        <v>116</v>
      </c>
      <c r="S2365" s="63"/>
      <c r="T2365" s="63"/>
      <c r="U2365" s="63"/>
      <c r="V2365" s="63"/>
      <c r="W2365" s="63">
        <f>IF(Copyright!C$12=1,IF(BW2365&gt;0,BW2365-SUM(S2365:V2365)-SUM(X2365:AQ2365),0),0)</f>
        <v>0</v>
      </c>
      <c r="X2365" s="63"/>
      <c r="Y2365" s="63"/>
      <c r="Z2365" s="63"/>
      <c r="AA2365" s="63"/>
      <c r="AB2365" s="63"/>
      <c r="AC2365" s="63"/>
      <c r="AD2365" s="63"/>
      <c r="AE2365" s="63"/>
      <c r="AF2365" s="63"/>
      <c r="AG2365" s="63"/>
      <c r="AH2365" s="63"/>
      <c r="AI2365" s="63"/>
      <c r="AJ2365" s="63"/>
      <c r="AK2365" s="63"/>
      <c r="AL2365" s="63"/>
      <c r="AM2365" s="63"/>
      <c r="AN2365" s="63"/>
      <c r="AO2365" s="63"/>
      <c r="AP2365" s="63"/>
      <c r="AQ2365" s="63"/>
      <c r="AS2365" s="5">
        <f>IF(Q2365&gt;0,RANK(Q2365,(N2365:P2365,Q2365:AE2365)),0)</f>
        <v>3</v>
      </c>
      <c r="AT2365" s="5">
        <f>IF(R2365&gt;0,RANK(R2365,(N2365:P2365,Q2365:AE2365)),0)</f>
        <v>4</v>
      </c>
      <c r="AU2365" s="5">
        <f>IF(T2365&gt;0,RANK(T2365,(N2365:P2365,Q2365:AE2365)),0)</f>
        <v>0</v>
      </c>
      <c r="AV2365" s="5">
        <f>IF(S2365&gt;0,RANK(S2365,(N2365:P2365,Q2365:AE2365)),0)</f>
        <v>0</v>
      </c>
      <c r="AW2365" s="2">
        <f t="shared" si="953"/>
        <v>7.6534950960938826E-3</v>
      </c>
      <c r="AX2365" s="2">
        <f t="shared" si="954"/>
        <v>6.5763365270140031E-3</v>
      </c>
      <c r="AY2365" s="2">
        <f t="shared" si="955"/>
        <v>0</v>
      </c>
      <c r="AZ2365" s="2">
        <f t="shared" si="956"/>
        <v>0</v>
      </c>
      <c r="BB2365" t="s">
        <v>95</v>
      </c>
      <c r="BC2365" t="s">
        <v>1028</v>
      </c>
      <c r="BD2365" s="63"/>
      <c r="BF2365" s="111">
        <v>42</v>
      </c>
      <c r="BG2365" s="113">
        <v>61</v>
      </c>
      <c r="BH2365" s="117">
        <f t="shared" si="957"/>
        <v>42061</v>
      </c>
      <c r="BJ2365" s="5" t="s">
        <v>3185</v>
      </c>
      <c r="BN2365" s="63"/>
      <c r="BW2365" s="63">
        <v>53</v>
      </c>
    </row>
    <row r="2366" spans="1:77" hidden="1" outlineLevel="1">
      <c r="A2366" t="s">
        <v>152</v>
      </c>
      <c r="B2366" t="s">
        <v>1028</v>
      </c>
      <c r="C2366" s="1">
        <f t="shared" si="948"/>
        <v>36321</v>
      </c>
      <c r="D2366" s="5">
        <f>IF(N2366&gt;0, RANK(N2366,(N2366:P2366,Q2366:AE2366)),0)</f>
        <v>2</v>
      </c>
      <c r="E2366" s="5">
        <f>IF(O2366&gt;0,RANK(O2366,(N2366:P2366,Q2366:AE2366)),0)</f>
        <v>1</v>
      </c>
      <c r="F2366" s="5">
        <f>IF(P2366&gt;0,RANK(P2366,(N2366:P2366,Q2366:AE2366)),0)</f>
        <v>0</v>
      </c>
      <c r="G2366" s="131">
        <f t="shared" si="945"/>
        <v>6784</v>
      </c>
      <c r="H2366" s="136">
        <f t="shared" si="946"/>
        <v>0.18677899837559539</v>
      </c>
      <c r="I2366" s="2"/>
      <c r="J2366" s="2">
        <f t="shared" si="949"/>
        <v>0.39847471159935022</v>
      </c>
      <c r="K2366" s="2">
        <f t="shared" si="950"/>
        <v>0.58525370997494564</v>
      </c>
      <c r="L2366" s="2">
        <f t="shared" si="951"/>
        <v>0</v>
      </c>
      <c r="M2366" s="2">
        <f t="shared" si="952"/>
        <v>1.6271578425704147E-2</v>
      </c>
      <c r="N2366" s="63">
        <v>14473</v>
      </c>
      <c r="O2366" s="63">
        <v>21257</v>
      </c>
      <c r="P2366" s="63"/>
      <c r="Q2366" s="63">
        <v>385</v>
      </c>
      <c r="R2366" s="63">
        <v>206</v>
      </c>
      <c r="S2366" s="63"/>
      <c r="T2366" s="63"/>
      <c r="U2366" s="63"/>
      <c r="V2366" s="63"/>
      <c r="W2366" s="63">
        <f>IF(Copyright!C$12=1,IF(BW2366&gt;0,BW2366-SUM(S2366:V2366)-SUM(X2366:AQ2366),0),0)</f>
        <v>0</v>
      </c>
      <c r="X2366" s="63"/>
      <c r="Y2366" s="63"/>
      <c r="Z2366" s="63"/>
      <c r="AA2366" s="63"/>
      <c r="AB2366" s="63"/>
      <c r="AC2366" s="63"/>
      <c r="AD2366" s="63"/>
      <c r="AE2366" s="63"/>
      <c r="AF2366" s="63"/>
      <c r="AG2366" s="63"/>
      <c r="AH2366" s="63"/>
      <c r="AI2366" s="63"/>
      <c r="AJ2366" s="63"/>
      <c r="AK2366" s="63"/>
      <c r="AL2366" s="63"/>
      <c r="AM2366" s="63"/>
      <c r="AN2366" s="63"/>
      <c r="AO2366" s="63"/>
      <c r="AP2366" s="63"/>
      <c r="AQ2366" s="63"/>
      <c r="AS2366" s="5">
        <f>IF(Q2366&gt;0,RANK(Q2366,(N2366:P2366,Q2366:AE2366)),0)</f>
        <v>3</v>
      </c>
      <c r="AT2366" s="5">
        <f>IF(R2366&gt;0,RANK(R2366,(N2366:P2366,Q2366:AE2366)),0)</f>
        <v>4</v>
      </c>
      <c r="AU2366" s="5">
        <f>IF(T2366&gt;0,RANK(T2366,(N2366:P2366,Q2366:AE2366)),0)</f>
        <v>0</v>
      </c>
      <c r="AV2366" s="5">
        <f>IF(S2366&gt;0,RANK(S2366,(N2366:P2366,Q2366:AE2366)),0)</f>
        <v>0</v>
      </c>
      <c r="AW2366" s="2">
        <f t="shared" si="953"/>
        <v>1.059992841606784E-2</v>
      </c>
      <c r="AX2366" s="2">
        <f t="shared" si="954"/>
        <v>5.6716500096362981E-3</v>
      </c>
      <c r="AY2366" s="2">
        <f t="shared" si="955"/>
        <v>0</v>
      </c>
      <c r="AZ2366" s="2">
        <f t="shared" si="956"/>
        <v>0</v>
      </c>
      <c r="BB2366" t="s">
        <v>152</v>
      </c>
      <c r="BC2366" t="s">
        <v>1028</v>
      </c>
      <c r="BD2366" s="63"/>
      <c r="BF2366" s="111">
        <v>42</v>
      </c>
      <c r="BG2366" s="113">
        <v>63</v>
      </c>
      <c r="BH2366" s="117">
        <f t="shared" si="957"/>
        <v>42063</v>
      </c>
      <c r="BJ2366" s="5" t="s">
        <v>3185</v>
      </c>
      <c r="BW2366" s="132">
        <v>123</v>
      </c>
    </row>
    <row r="2367" spans="1:77" hidden="1" outlineLevel="1">
      <c r="A2367" t="s">
        <v>1100</v>
      </c>
      <c r="B2367" t="s">
        <v>1028</v>
      </c>
      <c r="C2367" s="1">
        <f t="shared" ref="C2367:C2402" si="958">SUM(N2367:AQ2367)</f>
        <v>18097</v>
      </c>
      <c r="D2367" s="5">
        <f>IF(N2367&gt;0, RANK(N2367,(N2367:P2367,Q2367:AE2367)),0)</f>
        <v>2</v>
      </c>
      <c r="E2367" s="5">
        <f>IF(O2367&gt;0,RANK(O2367,(N2367:P2367,Q2367:AE2367)),0)</f>
        <v>1</v>
      </c>
      <c r="F2367" s="5">
        <f>IF(P2367&gt;0,RANK(P2367,(N2367:P2367,Q2367:AE2367)),0)</f>
        <v>0</v>
      </c>
      <c r="G2367" s="131">
        <f t="shared" si="945"/>
        <v>8261</v>
      </c>
      <c r="H2367" s="136">
        <f t="shared" si="946"/>
        <v>0.4564845001934022</v>
      </c>
      <c r="I2367" s="2"/>
      <c r="J2367" s="2">
        <f t="shared" ref="J2367:J2402" si="959">IF($C2367=0,"-",N2367/$C2367)</f>
        <v>0.26451898104658228</v>
      </c>
      <c r="K2367" s="2">
        <f t="shared" ref="K2367:K2402" si="960">IF($C2367=0,"-",O2367/$C2367)</f>
        <v>0.72100348123998448</v>
      </c>
      <c r="L2367" s="2">
        <f t="shared" ref="L2367:L2402" si="961">IF($C2367=0,"-",P2367/$C2367)</f>
        <v>0</v>
      </c>
      <c r="M2367" s="2">
        <f t="shared" ref="M2367:M2398" si="962">IF(C2367=0,"-",(1-J2367-K2367-L2367))</f>
        <v>1.4477537713433297E-2</v>
      </c>
      <c r="N2367" s="63">
        <v>4787</v>
      </c>
      <c r="O2367" s="63">
        <v>13048</v>
      </c>
      <c r="P2367" s="63"/>
      <c r="Q2367" s="63">
        <v>173</v>
      </c>
      <c r="R2367" s="63">
        <v>89</v>
      </c>
      <c r="S2367" s="63"/>
      <c r="T2367" s="63"/>
      <c r="U2367" s="63"/>
      <c r="V2367" s="63"/>
      <c r="W2367" s="63">
        <f>IF(Copyright!C$12=1,IF(BW2367&gt;0,BW2367-SUM(S2367:V2367)-SUM(X2367:AQ2367),0),0)</f>
        <v>0</v>
      </c>
      <c r="X2367" s="63"/>
      <c r="Y2367" s="63"/>
      <c r="Z2367" s="63"/>
      <c r="AA2367" s="63"/>
      <c r="AB2367" s="63"/>
      <c r="AC2367" s="63"/>
      <c r="AD2367" s="63"/>
      <c r="AE2367" s="63"/>
      <c r="AF2367" s="63"/>
      <c r="AG2367" s="63"/>
      <c r="AH2367" s="63"/>
      <c r="AI2367" s="63"/>
      <c r="AJ2367" s="63"/>
      <c r="AK2367" s="63"/>
      <c r="AL2367" s="63"/>
      <c r="AM2367" s="63"/>
      <c r="AN2367" s="63"/>
      <c r="AO2367" s="63"/>
      <c r="AP2367" s="63"/>
      <c r="AQ2367" s="63"/>
      <c r="AS2367" s="5">
        <f>IF(Q2367&gt;0,RANK(Q2367,(N2367:P2367,Q2367:AE2367)),0)</f>
        <v>3</v>
      </c>
      <c r="AT2367" s="5">
        <f>IF(R2367&gt;0,RANK(R2367,(N2367:P2367,Q2367:AE2367)),0)</f>
        <v>4</v>
      </c>
      <c r="AU2367" s="5">
        <f>IF(T2367&gt;0,RANK(T2367,(N2367:P2367,Q2367:AE2367)),0)</f>
        <v>0</v>
      </c>
      <c r="AV2367" s="5">
        <f>IF(S2367&gt;0,RANK(S2367,(N2367:P2367,Q2367:AE2367)),0)</f>
        <v>0</v>
      </c>
      <c r="AW2367" s="2">
        <f t="shared" ref="AW2367:AW2402" si="963">IF($C2367=0,"-",Q2367/$C2367)</f>
        <v>9.559595513068465E-3</v>
      </c>
      <c r="AX2367" s="2">
        <f t="shared" ref="AX2367:AX2402" si="964">IF($C2367=0,"-",R2367/$C2367)</f>
        <v>4.9179422003647012E-3</v>
      </c>
      <c r="AY2367" s="2">
        <f t="shared" ref="AY2367:AY2402" si="965">IF($C2367=0,"-",T2367/$C2367)</f>
        <v>0</v>
      </c>
      <c r="AZ2367" s="2">
        <f t="shared" ref="AZ2367:AZ2402" si="966">IF($C2367=0,"-",S2367/$C2367)</f>
        <v>0</v>
      </c>
      <c r="BB2367" t="s">
        <v>1100</v>
      </c>
      <c r="BC2367" t="s">
        <v>1028</v>
      </c>
      <c r="BD2367" s="63"/>
      <c r="BF2367" s="111">
        <v>42</v>
      </c>
      <c r="BG2367" s="113">
        <v>65</v>
      </c>
      <c r="BH2367" s="117">
        <f t="shared" si="957"/>
        <v>42065</v>
      </c>
      <c r="BJ2367" s="5" t="s">
        <v>3185</v>
      </c>
      <c r="BW2367" s="131">
        <v>81</v>
      </c>
    </row>
    <row r="2368" spans="1:77" hidden="1" outlineLevel="1">
      <c r="A2368" t="s">
        <v>1573</v>
      </c>
      <c r="B2368" t="s">
        <v>1028</v>
      </c>
      <c r="C2368" s="1">
        <f t="shared" si="958"/>
        <v>9535</v>
      </c>
      <c r="D2368" s="5">
        <f>IF(N2368&gt;0, RANK(N2368,(N2368:P2368,Q2368:AE2368)),0)</f>
        <v>2</v>
      </c>
      <c r="E2368" s="5">
        <f>IF(O2368&gt;0,RANK(O2368,(N2368:P2368,Q2368:AE2368)),0)</f>
        <v>1</v>
      </c>
      <c r="F2368" s="5">
        <f>IF(P2368&gt;0,RANK(P2368,(N2368:P2368,Q2368:AE2368)),0)</f>
        <v>0</v>
      </c>
      <c r="G2368" s="131">
        <f t="shared" si="945"/>
        <v>4315</v>
      </c>
      <c r="H2368" s="136">
        <f t="shared" si="946"/>
        <v>0.45254326166754066</v>
      </c>
      <c r="I2368" s="2"/>
      <c r="J2368" s="2">
        <f t="shared" si="959"/>
        <v>0.2671211326691138</v>
      </c>
      <c r="K2368" s="2">
        <f t="shared" si="960"/>
        <v>0.71966439433665441</v>
      </c>
      <c r="L2368" s="2">
        <f t="shared" si="961"/>
        <v>0</v>
      </c>
      <c r="M2368" s="2">
        <f t="shared" si="962"/>
        <v>1.321447299423173E-2</v>
      </c>
      <c r="N2368" s="63">
        <v>2547</v>
      </c>
      <c r="O2368" s="63">
        <v>6862</v>
      </c>
      <c r="P2368" s="63"/>
      <c r="Q2368" s="63">
        <v>83</v>
      </c>
      <c r="R2368" s="63">
        <v>43</v>
      </c>
      <c r="S2368" s="63"/>
      <c r="T2368" s="63"/>
      <c r="U2368" s="63"/>
      <c r="V2368" s="63"/>
      <c r="W2368" s="63">
        <f>IF(Copyright!C$12=1,IF(BW2368&gt;0,BW2368-SUM(S2368:V2368)-SUM(X2368:AQ2368),0),0)</f>
        <v>0</v>
      </c>
      <c r="X2368" s="63"/>
      <c r="Y2368" s="63"/>
      <c r="Z2368" s="63"/>
      <c r="AA2368" s="63"/>
      <c r="AB2368" s="63"/>
      <c r="AC2368" s="63"/>
      <c r="AD2368" s="63"/>
      <c r="AE2368" s="63"/>
      <c r="AF2368" s="63"/>
      <c r="AG2368" s="63"/>
      <c r="AH2368" s="63"/>
      <c r="AI2368" s="63"/>
      <c r="AJ2368" s="63"/>
      <c r="AK2368" s="63"/>
      <c r="AL2368" s="63"/>
      <c r="AM2368" s="63"/>
      <c r="AN2368" s="63"/>
      <c r="AO2368" s="63"/>
      <c r="AP2368" s="63"/>
      <c r="AQ2368" s="63"/>
      <c r="AS2368" s="5">
        <f>IF(Q2368&gt;0,RANK(Q2368,(N2368:P2368,Q2368:AE2368)),0)</f>
        <v>3</v>
      </c>
      <c r="AT2368" s="5">
        <f>IF(R2368&gt;0,RANK(R2368,(N2368:P2368,Q2368:AE2368)),0)</f>
        <v>4</v>
      </c>
      <c r="AU2368" s="5">
        <f>IF(T2368&gt;0,RANK(T2368,(N2368:P2368,Q2368:AE2368)),0)</f>
        <v>0</v>
      </c>
      <c r="AV2368" s="5">
        <f>IF(S2368&gt;0,RANK(S2368,(N2368:P2368,Q2368:AE2368)),0)</f>
        <v>0</v>
      </c>
      <c r="AW2368" s="2">
        <f t="shared" si="963"/>
        <v>8.7047718930256951E-3</v>
      </c>
      <c r="AX2368" s="2">
        <f t="shared" si="964"/>
        <v>4.5097011012060831E-3</v>
      </c>
      <c r="AY2368" s="2">
        <f t="shared" si="965"/>
        <v>0</v>
      </c>
      <c r="AZ2368" s="2">
        <f t="shared" si="966"/>
        <v>0</v>
      </c>
      <c r="BB2368" t="s">
        <v>1573</v>
      </c>
      <c r="BC2368" t="s">
        <v>1028</v>
      </c>
      <c r="BD2368" s="63"/>
      <c r="BF2368" s="111">
        <v>42</v>
      </c>
      <c r="BG2368" s="113">
        <v>67</v>
      </c>
      <c r="BH2368" s="117">
        <f t="shared" si="957"/>
        <v>42067</v>
      </c>
      <c r="BJ2368" s="5" t="s">
        <v>3185</v>
      </c>
      <c r="BW2368" s="132">
        <v>60</v>
      </c>
    </row>
    <row r="2369" spans="1:77" hidden="1" outlineLevel="1">
      <c r="A2369" t="s">
        <v>117</v>
      </c>
      <c r="B2369" t="s">
        <v>1028</v>
      </c>
      <c r="C2369" s="1">
        <f t="shared" si="958"/>
        <v>98015</v>
      </c>
      <c r="D2369" s="5">
        <f>IF(N2369&gt;0, RANK(N2369,(N2369:P2369,Q2369:AE2369)),0)</f>
        <v>1</v>
      </c>
      <c r="E2369" s="5">
        <f>IF(O2369&gt;0,RANK(O2369,(N2369:P2369,Q2369:AE2369)),0)</f>
        <v>2</v>
      </c>
      <c r="F2369" s="5">
        <f>IF(P2369&gt;0,RANK(P2369,(N2369:P2369,Q2369:AE2369)),0)</f>
        <v>0</v>
      </c>
      <c r="G2369" s="131">
        <f t="shared" si="945"/>
        <v>26753</v>
      </c>
      <c r="H2369" s="136">
        <f t="shared" si="946"/>
        <v>0.27294801816048564</v>
      </c>
      <c r="I2369" s="2"/>
      <c r="J2369" s="2">
        <f t="shared" si="959"/>
        <v>0.63090343314798758</v>
      </c>
      <c r="K2369" s="2">
        <f t="shared" si="960"/>
        <v>0.35795541498750189</v>
      </c>
      <c r="L2369" s="2">
        <f t="shared" si="961"/>
        <v>0</v>
      </c>
      <c r="M2369" s="2">
        <f t="shared" si="962"/>
        <v>1.1141151864510535E-2</v>
      </c>
      <c r="N2369" s="63">
        <v>61838</v>
      </c>
      <c r="O2369" s="63">
        <v>35085</v>
      </c>
      <c r="P2369" s="63"/>
      <c r="Q2369" s="63">
        <v>743</v>
      </c>
      <c r="R2369" s="63">
        <v>349</v>
      </c>
      <c r="S2369" s="63"/>
      <c r="T2369" s="63"/>
      <c r="U2369" s="63"/>
      <c r="V2369" s="63"/>
      <c r="W2369" s="63">
        <f>IF(Copyright!C$12=1,IF(BW2369&gt;0,BW2369-SUM(S2369:V2369)-SUM(X2369:AQ2369),0),0)</f>
        <v>0</v>
      </c>
      <c r="X2369" s="63"/>
      <c r="Y2369" s="63"/>
      <c r="Z2369" s="63"/>
      <c r="AA2369" s="63"/>
      <c r="AB2369" s="63"/>
      <c r="AC2369" s="63"/>
      <c r="AD2369" s="63"/>
      <c r="AE2369" s="63"/>
      <c r="AF2369" s="63"/>
      <c r="AG2369" s="63"/>
      <c r="AH2369" s="63"/>
      <c r="AI2369" s="63"/>
      <c r="AJ2369" s="63"/>
      <c r="AK2369" s="63"/>
      <c r="AL2369" s="63"/>
      <c r="AM2369" s="63"/>
      <c r="AN2369" s="63"/>
      <c r="AO2369" s="63"/>
      <c r="AP2369" s="63"/>
      <c r="AQ2369" s="63"/>
      <c r="AS2369" s="5">
        <f>IF(Q2369&gt;0,RANK(Q2369,(N2369:P2369,Q2369:AE2369)),0)</f>
        <v>3</v>
      </c>
      <c r="AT2369" s="5">
        <f>IF(R2369&gt;0,RANK(R2369,(N2369:P2369,Q2369:AE2369)),0)</f>
        <v>4</v>
      </c>
      <c r="AU2369" s="5">
        <f>IF(T2369&gt;0,RANK(T2369,(N2369:P2369,Q2369:AE2369)),0)</f>
        <v>0</v>
      </c>
      <c r="AV2369" s="5">
        <f>IF(S2369&gt;0,RANK(S2369,(N2369:P2369,Q2369:AE2369)),0)</f>
        <v>0</v>
      </c>
      <c r="AW2369" s="2">
        <f t="shared" si="963"/>
        <v>7.5804723766770389E-3</v>
      </c>
      <c r="AX2369" s="2">
        <f t="shared" si="964"/>
        <v>3.5606794878334947E-3</v>
      </c>
      <c r="AY2369" s="2">
        <f t="shared" si="965"/>
        <v>0</v>
      </c>
      <c r="AZ2369" s="2">
        <f t="shared" si="966"/>
        <v>0</v>
      </c>
      <c r="BB2369" t="s">
        <v>117</v>
      </c>
      <c r="BC2369" t="s">
        <v>1028</v>
      </c>
      <c r="BD2369" s="63"/>
      <c r="BF2369" s="111">
        <v>42</v>
      </c>
      <c r="BG2369" s="113">
        <v>69</v>
      </c>
      <c r="BH2369" s="117">
        <f t="shared" si="957"/>
        <v>42069</v>
      </c>
      <c r="BJ2369" s="5" t="s">
        <v>3185</v>
      </c>
      <c r="BW2369" s="63">
        <v>336</v>
      </c>
    </row>
    <row r="2370" spans="1:77" hidden="1" outlineLevel="1">
      <c r="A2370" t="s">
        <v>1069</v>
      </c>
      <c r="B2370" t="s">
        <v>1028</v>
      </c>
      <c r="C2370" s="1">
        <f t="shared" si="958"/>
        <v>222436</v>
      </c>
      <c r="D2370" s="5">
        <f>IF(N2370&gt;0, RANK(N2370,(N2370:P2370,Q2370:AE2370)),0)</f>
        <v>2</v>
      </c>
      <c r="E2370" s="5">
        <f>IF(O2370&gt;0,RANK(O2370,(N2370:P2370,Q2370:AE2370)),0)</f>
        <v>1</v>
      </c>
      <c r="F2370" s="5">
        <f>IF(P2370&gt;0,RANK(P2370,(N2370:P2370,Q2370:AE2370)),0)</f>
        <v>0</v>
      </c>
      <c r="G2370" s="131">
        <f t="shared" si="945"/>
        <v>42188</v>
      </c>
      <c r="H2370" s="136">
        <f t="shared" si="946"/>
        <v>0.1896635436709885</v>
      </c>
      <c r="I2370" s="2"/>
      <c r="J2370" s="2">
        <f t="shared" si="959"/>
        <v>0.39778183387581145</v>
      </c>
      <c r="K2370" s="2">
        <f t="shared" si="960"/>
        <v>0.58744537754679993</v>
      </c>
      <c r="L2370" s="2">
        <f t="shared" si="961"/>
        <v>0</v>
      </c>
      <c r="M2370" s="2">
        <f t="shared" si="962"/>
        <v>1.4772788577388618E-2</v>
      </c>
      <c r="N2370" s="63">
        <v>88481</v>
      </c>
      <c r="O2370" s="63">
        <v>130669</v>
      </c>
      <c r="P2370" s="63"/>
      <c r="Q2370" s="63">
        <v>2527</v>
      </c>
      <c r="R2370" s="63">
        <v>759</v>
      </c>
      <c r="S2370" s="63"/>
      <c r="T2370" s="63"/>
      <c r="U2370" s="63"/>
      <c r="V2370" s="63"/>
      <c r="W2370" s="63">
        <f>IF(Copyright!C$12=1,IF(BW2370&gt;0,BW2370-SUM(S2370:V2370)-SUM(X2370:AQ2370),0),0)</f>
        <v>0</v>
      </c>
      <c r="X2370" s="63"/>
      <c r="Y2370" s="63"/>
      <c r="Z2370" s="63"/>
      <c r="AA2370" s="63"/>
      <c r="AB2370" s="63"/>
      <c r="AC2370" s="63"/>
      <c r="AD2370" s="63"/>
      <c r="AE2370" s="63"/>
      <c r="AF2370" s="63"/>
      <c r="AG2370" s="63"/>
      <c r="AH2370" s="63"/>
      <c r="AI2370" s="63"/>
      <c r="AJ2370" s="63"/>
      <c r="AK2370" s="63"/>
      <c r="AL2370" s="63"/>
      <c r="AM2370" s="63"/>
      <c r="AN2370" s="63"/>
      <c r="AO2370" s="63"/>
      <c r="AP2370" s="63"/>
      <c r="AQ2370" s="63"/>
      <c r="AS2370" s="5">
        <f>IF(Q2370&gt;0,RANK(Q2370,(N2370:P2370,Q2370:AE2370)),0)</f>
        <v>3</v>
      </c>
      <c r="AT2370" s="5">
        <f>IF(R2370&gt;0,RANK(R2370,(N2370:P2370,Q2370:AE2370)),0)</f>
        <v>4</v>
      </c>
      <c r="AU2370" s="5">
        <f>IF(T2370&gt;0,RANK(T2370,(N2370:P2370,Q2370:AE2370)),0)</f>
        <v>0</v>
      </c>
      <c r="AV2370" s="5">
        <f>IF(S2370&gt;0,RANK(S2370,(N2370:P2370,Q2370:AE2370)),0)</f>
        <v>0</v>
      </c>
      <c r="AW2370" s="2">
        <f t="shared" si="963"/>
        <v>1.136057113057239E-2</v>
      </c>
      <c r="AX2370" s="2">
        <f t="shared" si="964"/>
        <v>3.412217446816163E-3</v>
      </c>
      <c r="AY2370" s="2">
        <f t="shared" si="965"/>
        <v>0</v>
      </c>
      <c r="AZ2370" s="2">
        <f t="shared" si="966"/>
        <v>0</v>
      </c>
      <c r="BB2370" t="s">
        <v>1069</v>
      </c>
      <c r="BC2370" t="s">
        <v>1028</v>
      </c>
      <c r="BD2370" s="63"/>
      <c r="BF2370" s="111">
        <v>42</v>
      </c>
      <c r="BG2370" s="113">
        <v>71</v>
      </c>
      <c r="BH2370" s="117">
        <f t="shared" si="957"/>
        <v>42071</v>
      </c>
      <c r="BJ2370" s="5" t="s">
        <v>3185</v>
      </c>
      <c r="BW2370" s="63">
        <v>915</v>
      </c>
      <c r="BY2370" s="63">
        <f>3+10+2+41+2+472+24+7</f>
        <v>561</v>
      </c>
    </row>
    <row r="2371" spans="1:77" hidden="1" outlineLevel="1">
      <c r="A2371" t="s">
        <v>552</v>
      </c>
      <c r="B2371" t="s">
        <v>1028</v>
      </c>
      <c r="C2371" s="1">
        <f t="shared" si="958"/>
        <v>39036</v>
      </c>
      <c r="D2371" s="5">
        <f>IF(N2371&gt;0, RANK(N2371,(N2371:P2371,Q2371:AE2371)),0)</f>
        <v>2</v>
      </c>
      <c r="E2371" s="5">
        <f>IF(O2371&gt;0,RANK(O2371,(N2371:P2371,Q2371:AE2371)),0)</f>
        <v>1</v>
      </c>
      <c r="F2371" s="5">
        <f>IF(P2371&gt;0,RANK(P2371,(N2371:P2371,Q2371:AE2371)),0)</f>
        <v>0</v>
      </c>
      <c r="G2371" s="131">
        <f t="shared" si="945"/>
        <v>3534</v>
      </c>
      <c r="H2371" s="136">
        <f t="shared" si="946"/>
        <v>9.0531816784506614E-2</v>
      </c>
      <c r="I2371" s="2"/>
      <c r="J2371" s="2">
        <f t="shared" si="959"/>
        <v>0.44863715544625477</v>
      </c>
      <c r="K2371" s="2">
        <f t="shared" si="960"/>
        <v>0.53916897223076132</v>
      </c>
      <c r="L2371" s="2">
        <f t="shared" si="961"/>
        <v>0</v>
      </c>
      <c r="M2371" s="2">
        <f t="shared" si="962"/>
        <v>1.2193872322983967E-2</v>
      </c>
      <c r="N2371" s="63">
        <v>17513</v>
      </c>
      <c r="O2371" s="63">
        <v>21047</v>
      </c>
      <c r="P2371" s="63"/>
      <c r="Q2371" s="63">
        <v>334</v>
      </c>
      <c r="R2371" s="63">
        <v>142</v>
      </c>
      <c r="S2371" s="63"/>
      <c r="T2371" s="63"/>
      <c r="U2371" s="63"/>
      <c r="V2371" s="63"/>
      <c r="W2371" s="63">
        <f>IF(Copyright!C$12=1,IF(BW2371&gt;0,BW2371-SUM(S2371:V2371)-SUM(X2371:AQ2371),0),0)</f>
        <v>0</v>
      </c>
      <c r="X2371" s="63"/>
      <c r="Y2371" s="63"/>
      <c r="Z2371" s="63"/>
      <c r="AA2371" s="63"/>
      <c r="AB2371" s="63"/>
      <c r="AC2371" s="63"/>
      <c r="AD2371" s="63"/>
      <c r="AE2371" s="63"/>
      <c r="AF2371" s="63"/>
      <c r="AG2371" s="63"/>
      <c r="AH2371" s="63"/>
      <c r="AI2371" s="63"/>
      <c r="AJ2371" s="63"/>
      <c r="AK2371" s="63"/>
      <c r="AL2371" s="63"/>
      <c r="AM2371" s="63"/>
      <c r="AN2371" s="63"/>
      <c r="AO2371" s="63"/>
      <c r="AP2371" s="63"/>
      <c r="AQ2371" s="63"/>
      <c r="AS2371" s="5">
        <f>IF(Q2371&gt;0,RANK(Q2371,(N2371:P2371,Q2371:AE2371)),0)</f>
        <v>3</v>
      </c>
      <c r="AT2371" s="5">
        <f>IF(R2371&gt;0,RANK(R2371,(N2371:P2371,Q2371:AE2371)),0)</f>
        <v>4</v>
      </c>
      <c r="AU2371" s="5">
        <f>IF(T2371&gt;0,RANK(T2371,(N2371:P2371,Q2371:AE2371)),0)</f>
        <v>0</v>
      </c>
      <c r="AV2371" s="5">
        <f>IF(S2371&gt;0,RANK(S2371,(N2371:P2371,Q2371:AE2371)),0)</f>
        <v>0</v>
      </c>
      <c r="AW2371" s="2">
        <f t="shared" si="963"/>
        <v>8.5562045291525772E-3</v>
      </c>
      <c r="AX2371" s="2">
        <f t="shared" si="964"/>
        <v>3.6376677938313351E-3</v>
      </c>
      <c r="AY2371" s="2">
        <f t="shared" si="965"/>
        <v>0</v>
      </c>
      <c r="AZ2371" s="2">
        <f t="shared" si="966"/>
        <v>0</v>
      </c>
      <c r="BB2371" t="s">
        <v>552</v>
      </c>
      <c r="BC2371" t="s">
        <v>1028</v>
      </c>
      <c r="BD2371" s="63"/>
      <c r="BF2371" s="111">
        <v>42</v>
      </c>
      <c r="BG2371" s="113">
        <v>73</v>
      </c>
      <c r="BH2371" s="117">
        <f t="shared" si="957"/>
        <v>42073</v>
      </c>
      <c r="BJ2371" s="5" t="s">
        <v>3185</v>
      </c>
      <c r="BW2371" s="63">
        <v>153</v>
      </c>
    </row>
    <row r="2372" spans="1:77" hidden="1" outlineLevel="1">
      <c r="A2372" t="s">
        <v>190</v>
      </c>
      <c r="B2372" t="s">
        <v>1028</v>
      </c>
      <c r="C2372" s="1">
        <f t="shared" si="958"/>
        <v>56580</v>
      </c>
      <c r="D2372" s="5">
        <f>IF(N2372&gt;0, RANK(N2372,(N2372:P2372,Q2372:AE2372)),0)</f>
        <v>2</v>
      </c>
      <c r="E2372" s="5">
        <f>IF(O2372&gt;0,RANK(O2372,(N2372:P2372,Q2372:AE2372)),0)</f>
        <v>1</v>
      </c>
      <c r="F2372" s="5">
        <f>IF(P2372&gt;0,RANK(P2372,(N2372:P2372,Q2372:AE2372)),0)</f>
        <v>0</v>
      </c>
      <c r="G2372" s="131">
        <f t="shared" si="945"/>
        <v>15972</v>
      </c>
      <c r="H2372" s="136">
        <f t="shared" si="946"/>
        <v>0.28229056203605513</v>
      </c>
      <c r="I2372" s="2"/>
      <c r="J2372" s="2">
        <f t="shared" si="959"/>
        <v>0.3517143867090845</v>
      </c>
      <c r="K2372" s="2">
        <f t="shared" si="960"/>
        <v>0.63400494874513957</v>
      </c>
      <c r="L2372" s="2">
        <f t="shared" si="961"/>
        <v>0</v>
      </c>
      <c r="M2372" s="2">
        <f t="shared" si="962"/>
        <v>1.4280664545775923E-2</v>
      </c>
      <c r="N2372" s="63">
        <v>19900</v>
      </c>
      <c r="O2372" s="63">
        <v>35872</v>
      </c>
      <c r="P2372" s="63"/>
      <c r="Q2372" s="63">
        <v>589</v>
      </c>
      <c r="R2372" s="63">
        <v>219</v>
      </c>
      <c r="S2372" s="63"/>
      <c r="T2372" s="63"/>
      <c r="U2372" s="63"/>
      <c r="V2372" s="63"/>
      <c r="W2372" s="63">
        <f>IF(Copyright!C$12=1,IF(BW2372&gt;0,BW2372-SUM(S2372:V2372)-SUM(X2372:AQ2372),0),0)</f>
        <v>0</v>
      </c>
      <c r="X2372" s="63"/>
      <c r="Y2372" s="63"/>
      <c r="Z2372" s="63"/>
      <c r="AA2372" s="63"/>
      <c r="AB2372" s="63"/>
      <c r="AC2372" s="63"/>
      <c r="AD2372" s="63"/>
      <c r="AE2372" s="63"/>
      <c r="AF2372" s="63"/>
      <c r="AG2372" s="63"/>
      <c r="AH2372" s="63"/>
      <c r="AI2372" s="63"/>
      <c r="AJ2372" s="63"/>
      <c r="AK2372" s="63"/>
      <c r="AL2372" s="63"/>
      <c r="AM2372" s="63"/>
      <c r="AN2372" s="63"/>
      <c r="AO2372" s="63"/>
      <c r="AP2372" s="63"/>
      <c r="AQ2372" s="63"/>
      <c r="AS2372" s="5">
        <f>IF(Q2372&gt;0,RANK(Q2372,(N2372:P2372,Q2372:AE2372)),0)</f>
        <v>3</v>
      </c>
      <c r="AT2372" s="5">
        <f>IF(R2372&gt;0,RANK(R2372,(N2372:P2372,Q2372:AE2372)),0)</f>
        <v>4</v>
      </c>
      <c r="AU2372" s="5">
        <f>IF(T2372&gt;0,RANK(T2372,(N2372:P2372,Q2372:AE2372)),0)</f>
        <v>0</v>
      </c>
      <c r="AV2372" s="5">
        <f>IF(S2372&gt;0,RANK(S2372,(N2372:P2372,Q2372:AE2372)),0)</f>
        <v>0</v>
      </c>
      <c r="AW2372" s="2">
        <f t="shared" si="963"/>
        <v>1.0410038882997526E-2</v>
      </c>
      <c r="AX2372" s="2">
        <f t="shared" si="964"/>
        <v>3.8706256627783668E-3</v>
      </c>
      <c r="AY2372" s="2">
        <f t="shared" si="965"/>
        <v>0</v>
      </c>
      <c r="AZ2372" s="2">
        <f t="shared" si="966"/>
        <v>0</v>
      </c>
      <c r="BB2372" t="s">
        <v>190</v>
      </c>
      <c r="BC2372" t="s">
        <v>1028</v>
      </c>
      <c r="BD2372" s="63"/>
      <c r="BF2372" s="111">
        <v>42</v>
      </c>
      <c r="BG2372" s="113">
        <v>75</v>
      </c>
      <c r="BH2372" s="117">
        <f t="shared" si="957"/>
        <v>42075</v>
      </c>
      <c r="BJ2372" s="5" t="s">
        <v>3185</v>
      </c>
      <c r="BW2372" s="63">
        <v>197</v>
      </c>
    </row>
    <row r="2373" spans="1:77" hidden="1" outlineLevel="1">
      <c r="A2373" t="s">
        <v>812</v>
      </c>
      <c r="B2373" t="s">
        <v>1028</v>
      </c>
      <c r="C2373" s="1">
        <f t="shared" si="958"/>
        <v>147002</v>
      </c>
      <c r="D2373" s="5">
        <f>IF(N2373&gt;0, RANK(N2373,(N2373:P2373,Q2373:AE2373)),0)</f>
        <v>1</v>
      </c>
      <c r="E2373" s="5">
        <f>IF(O2373&gt;0,RANK(O2373,(N2373:P2373,Q2373:AE2373)),0)</f>
        <v>2</v>
      </c>
      <c r="F2373" s="5">
        <f>IF(P2373&gt;0,RANK(P2373,(N2373:P2373,Q2373:AE2373)),0)</f>
        <v>0</v>
      </c>
      <c r="G2373" s="131">
        <f t="shared" si="945"/>
        <v>11409</v>
      </c>
      <c r="H2373" s="136">
        <f t="shared" si="946"/>
        <v>7.761118896341547E-2</v>
      </c>
      <c r="I2373" s="2"/>
      <c r="J2373" s="2">
        <f t="shared" si="959"/>
        <v>0.53253016965755573</v>
      </c>
      <c r="K2373" s="2">
        <f t="shared" si="960"/>
        <v>0.45491898069414022</v>
      </c>
      <c r="L2373" s="2">
        <f t="shared" si="961"/>
        <v>0</v>
      </c>
      <c r="M2373" s="2">
        <f t="shared" si="962"/>
        <v>1.2550849648304052E-2</v>
      </c>
      <c r="N2373" s="63">
        <v>78283</v>
      </c>
      <c r="O2373" s="63">
        <v>66874</v>
      </c>
      <c r="P2373" s="63"/>
      <c r="Q2373" s="63">
        <v>1331</v>
      </c>
      <c r="R2373" s="63">
        <v>514</v>
      </c>
      <c r="S2373" s="63"/>
      <c r="T2373" s="63"/>
      <c r="U2373" s="63"/>
      <c r="V2373" s="63"/>
      <c r="W2373" s="63">
        <f>IF(Copyright!C$12=1,IF(BW2373&gt;0,BW2373-SUM(S2373:V2373)-SUM(X2373:AQ2373),0),0)</f>
        <v>0</v>
      </c>
      <c r="X2373" s="63"/>
      <c r="Y2373" s="63"/>
      <c r="Z2373" s="63"/>
      <c r="AA2373" s="63"/>
      <c r="AB2373" s="63"/>
      <c r="AC2373" s="63"/>
      <c r="AD2373" s="63"/>
      <c r="AE2373" s="63"/>
      <c r="AF2373" s="63"/>
      <c r="AG2373" s="63"/>
      <c r="AH2373" s="63"/>
      <c r="AI2373" s="63"/>
      <c r="AJ2373" s="63"/>
      <c r="AK2373" s="63"/>
      <c r="AL2373" s="63"/>
      <c r="AM2373" s="63"/>
      <c r="AN2373" s="63"/>
      <c r="AO2373" s="63"/>
      <c r="AP2373" s="63"/>
      <c r="AQ2373" s="63"/>
      <c r="AS2373" s="5">
        <f>IF(Q2373&gt;0,RANK(Q2373,(N2373:P2373,Q2373:AE2373)),0)</f>
        <v>3</v>
      </c>
      <c r="AT2373" s="5">
        <f>IF(R2373&gt;0,RANK(R2373,(N2373:P2373,Q2373:AE2373)),0)</f>
        <v>4</v>
      </c>
      <c r="AU2373" s="5">
        <f>IF(T2373&gt;0,RANK(T2373,(N2373:P2373,Q2373:AE2373)),0)</f>
        <v>0</v>
      </c>
      <c r="AV2373" s="5">
        <f>IF(S2373&gt;0,RANK(S2373,(N2373:P2373,Q2373:AE2373)),0)</f>
        <v>0</v>
      </c>
      <c r="AW2373" s="2">
        <f t="shared" si="963"/>
        <v>9.054298580971688E-3</v>
      </c>
      <c r="AX2373" s="2">
        <f t="shared" si="964"/>
        <v>3.4965510673324171E-3</v>
      </c>
      <c r="AY2373" s="2">
        <f t="shared" si="965"/>
        <v>0</v>
      </c>
      <c r="AZ2373" s="2">
        <f t="shared" si="966"/>
        <v>0</v>
      </c>
      <c r="BB2373" t="s">
        <v>812</v>
      </c>
      <c r="BC2373" t="s">
        <v>1028</v>
      </c>
      <c r="BD2373" s="63"/>
      <c r="BF2373" s="111">
        <v>42</v>
      </c>
      <c r="BG2373" s="113">
        <v>77</v>
      </c>
      <c r="BH2373" s="117">
        <f t="shared" si="957"/>
        <v>42077</v>
      </c>
      <c r="BJ2373" s="5" t="s">
        <v>3185</v>
      </c>
      <c r="BW2373" s="63">
        <f>7+170+12+8+25</f>
        <v>222</v>
      </c>
      <c r="BX2373" s="131" t="s">
        <v>3507</v>
      </c>
      <c r="BY2373" s="63">
        <v>170</v>
      </c>
    </row>
    <row r="2374" spans="1:77" hidden="1" outlineLevel="1">
      <c r="A2374" t="s">
        <v>1650</v>
      </c>
      <c r="B2374" t="s">
        <v>1028</v>
      </c>
      <c r="C2374" s="1">
        <f t="shared" si="958"/>
        <v>124439</v>
      </c>
      <c r="D2374" s="5">
        <f>IF(N2374&gt;0, RANK(N2374,(N2374:P2374,Q2374:AE2374)),0)</f>
        <v>1</v>
      </c>
      <c r="E2374" s="5">
        <f>IF(O2374&gt;0,RANK(O2374,(N2374:P2374,Q2374:AE2374)),0)</f>
        <v>2</v>
      </c>
      <c r="F2374" s="5">
        <f>IF(P2374&gt;0,RANK(P2374,(N2374:P2374,Q2374:AE2374)),0)</f>
        <v>0</v>
      </c>
      <c r="G2374" s="131">
        <f t="shared" si="945"/>
        <v>5982</v>
      </c>
      <c r="H2374" s="136">
        <f t="shared" si="946"/>
        <v>4.8071745996030181E-2</v>
      </c>
      <c r="I2374" s="2"/>
      <c r="J2374" s="2">
        <f t="shared" si="959"/>
        <v>0.51677528749025625</v>
      </c>
      <c r="K2374" s="2">
        <f t="shared" si="960"/>
        <v>0.46870354149422611</v>
      </c>
      <c r="L2374" s="2">
        <f t="shared" si="961"/>
        <v>0</v>
      </c>
      <c r="M2374" s="2">
        <f t="shared" si="962"/>
        <v>1.4521171015517642E-2</v>
      </c>
      <c r="N2374" s="63">
        <v>64307</v>
      </c>
      <c r="O2374" s="63">
        <v>58325</v>
      </c>
      <c r="P2374" s="63"/>
      <c r="Q2374" s="63">
        <v>1261</v>
      </c>
      <c r="R2374" s="63">
        <v>546</v>
      </c>
      <c r="S2374" s="63"/>
      <c r="T2374" s="63"/>
      <c r="U2374" s="63"/>
      <c r="V2374" s="63"/>
      <c r="W2374" s="63">
        <f>IF(Copyright!C$12=1,IF(BW2374&gt;0,BW2374-SUM(S2374:V2374)-SUM(X2374:AQ2374),0),0)</f>
        <v>0</v>
      </c>
      <c r="X2374" s="63"/>
      <c r="Y2374" s="63"/>
      <c r="Z2374" s="63"/>
      <c r="AA2374" s="63"/>
      <c r="AB2374" s="63"/>
      <c r="AC2374" s="63"/>
      <c r="AD2374" s="63"/>
      <c r="AE2374" s="63"/>
      <c r="AF2374" s="63"/>
      <c r="AG2374" s="63"/>
      <c r="AH2374" s="63"/>
      <c r="AI2374" s="63"/>
      <c r="AJ2374" s="63"/>
      <c r="AK2374" s="63"/>
      <c r="AL2374" s="63"/>
      <c r="AM2374" s="63"/>
      <c r="AN2374" s="63"/>
      <c r="AO2374" s="63"/>
      <c r="AP2374" s="63"/>
      <c r="AQ2374" s="63"/>
      <c r="AS2374" s="5">
        <f>IF(Q2374&gt;0,RANK(Q2374,(N2374:P2374,Q2374:AE2374)),0)</f>
        <v>3</v>
      </c>
      <c r="AT2374" s="5">
        <f>IF(R2374&gt;0,RANK(R2374,(N2374:P2374,Q2374:AE2374)),0)</f>
        <v>4</v>
      </c>
      <c r="AU2374" s="5">
        <f>IF(T2374&gt;0,RANK(T2374,(N2374:P2374,Q2374:AE2374)),0)</f>
        <v>0</v>
      </c>
      <c r="AV2374" s="5">
        <f>IF(S2374&gt;0,RANK(S2374,(N2374:P2374,Q2374:AE2374)),0)</f>
        <v>0</v>
      </c>
      <c r="AW2374" s="2">
        <f t="shared" si="963"/>
        <v>1.0133479053994327E-2</v>
      </c>
      <c r="AX2374" s="2">
        <f t="shared" si="964"/>
        <v>4.3876919615233167E-3</v>
      </c>
      <c r="AY2374" s="2">
        <f t="shared" si="965"/>
        <v>0</v>
      </c>
      <c r="AZ2374" s="2">
        <f t="shared" si="966"/>
        <v>0</v>
      </c>
      <c r="BB2374" t="s">
        <v>1650</v>
      </c>
      <c r="BC2374" t="s">
        <v>1028</v>
      </c>
      <c r="BD2374" s="63"/>
      <c r="BF2374" s="111">
        <v>42</v>
      </c>
      <c r="BG2374" s="113">
        <v>79</v>
      </c>
      <c r="BH2374" s="117">
        <f t="shared" si="957"/>
        <v>42079</v>
      </c>
      <c r="BJ2374" s="5" t="s">
        <v>3185</v>
      </c>
      <c r="BN2374" s="63"/>
      <c r="BW2374" s="131">
        <v>406</v>
      </c>
      <c r="BX2374" s="131"/>
    </row>
    <row r="2375" spans="1:77" hidden="1" outlineLevel="1">
      <c r="A2375" t="s">
        <v>1880</v>
      </c>
      <c r="B2375" t="s">
        <v>1028</v>
      </c>
      <c r="C2375" s="1">
        <f t="shared" si="958"/>
        <v>46493</v>
      </c>
      <c r="D2375" s="5">
        <f>IF(N2375&gt;0, RANK(N2375,(N2375:P2375,Q2375:AE2375)),0)</f>
        <v>2</v>
      </c>
      <c r="E2375" s="5">
        <f>IF(O2375&gt;0,RANK(O2375,(N2375:P2375,Q2375:AE2375)),0)</f>
        <v>1</v>
      </c>
      <c r="F2375" s="5">
        <f>IF(P2375&gt;0,RANK(P2375,(N2375:P2375,Q2375:AE2375)),0)</f>
        <v>0</v>
      </c>
      <c r="G2375" s="131">
        <f t="shared" si="945"/>
        <v>15455</v>
      </c>
      <c r="H2375" s="136">
        <f t="shared" si="946"/>
        <v>0.33241563246080053</v>
      </c>
      <c r="I2375" s="2"/>
      <c r="J2375" s="2">
        <f t="shared" si="959"/>
        <v>0.32699546168240379</v>
      </c>
      <c r="K2375" s="2">
        <f t="shared" si="960"/>
        <v>0.65941109414320431</v>
      </c>
      <c r="L2375" s="2">
        <f t="shared" si="961"/>
        <v>0</v>
      </c>
      <c r="M2375" s="2">
        <f t="shared" si="962"/>
        <v>1.35934441743919E-2</v>
      </c>
      <c r="N2375" s="63">
        <v>15203</v>
      </c>
      <c r="O2375" s="63">
        <v>30658</v>
      </c>
      <c r="P2375" s="63"/>
      <c r="Q2375" s="63">
        <v>409</v>
      </c>
      <c r="R2375" s="63">
        <v>223</v>
      </c>
      <c r="S2375" s="63"/>
      <c r="T2375" s="63"/>
      <c r="U2375" s="63"/>
      <c r="V2375" s="63"/>
      <c r="W2375" s="63">
        <f>IF(Copyright!C$12=1,IF(BW2375&gt;0,BW2375-SUM(S2375:V2375)-SUM(X2375:AQ2375),0),0)</f>
        <v>0</v>
      </c>
      <c r="X2375" s="63"/>
      <c r="Y2375" s="63"/>
      <c r="Z2375" s="63"/>
      <c r="AA2375" s="63"/>
      <c r="AB2375" s="63"/>
      <c r="AC2375" s="63"/>
      <c r="AD2375" s="63"/>
      <c r="AE2375" s="63"/>
      <c r="AF2375" s="63"/>
      <c r="AG2375" s="63"/>
      <c r="AH2375" s="63"/>
      <c r="AI2375" s="63"/>
      <c r="AJ2375" s="63"/>
      <c r="AK2375" s="63"/>
      <c r="AL2375" s="63"/>
      <c r="AM2375" s="63"/>
      <c r="AN2375" s="63"/>
      <c r="AO2375" s="63"/>
      <c r="AP2375" s="63"/>
      <c r="AQ2375" s="63"/>
      <c r="AS2375" s="5">
        <f>IF(Q2375&gt;0,RANK(Q2375,(N2375:P2375,Q2375:AE2375)),0)</f>
        <v>3</v>
      </c>
      <c r="AT2375" s="5">
        <f>IF(R2375&gt;0,RANK(R2375,(N2375:P2375,Q2375:AE2375)),0)</f>
        <v>4</v>
      </c>
      <c r="AU2375" s="5">
        <f>IF(T2375&gt;0,RANK(T2375,(N2375:P2375,Q2375:AE2375)),0)</f>
        <v>0</v>
      </c>
      <c r="AV2375" s="5">
        <f>IF(S2375&gt;0,RANK(S2375,(N2375:P2375,Q2375:AE2375)),0)</f>
        <v>0</v>
      </c>
      <c r="AW2375" s="2">
        <f t="shared" si="963"/>
        <v>8.7970232077947217E-3</v>
      </c>
      <c r="AX2375" s="2">
        <f t="shared" si="964"/>
        <v>4.7964209665971218E-3</v>
      </c>
      <c r="AY2375" s="2">
        <f t="shared" si="965"/>
        <v>0</v>
      </c>
      <c r="AZ2375" s="2">
        <f t="shared" si="966"/>
        <v>0</v>
      </c>
      <c r="BB2375" t="s">
        <v>1880</v>
      </c>
      <c r="BC2375" t="s">
        <v>1028</v>
      </c>
      <c r="BD2375" s="63"/>
      <c r="BF2375" s="111">
        <v>42</v>
      </c>
      <c r="BG2375" s="113">
        <v>81</v>
      </c>
      <c r="BH2375" s="117">
        <f t="shared" si="957"/>
        <v>42081</v>
      </c>
      <c r="BJ2375" s="5" t="s">
        <v>3185</v>
      </c>
      <c r="BW2375" s="63">
        <v>176</v>
      </c>
    </row>
    <row r="2376" spans="1:77" hidden="1" outlineLevel="1">
      <c r="A2376" t="s">
        <v>647</v>
      </c>
      <c r="B2376" t="s">
        <v>1028</v>
      </c>
      <c r="C2376" s="1">
        <f t="shared" si="958"/>
        <v>15108</v>
      </c>
      <c r="D2376" s="5">
        <f>IF(N2376&gt;0, RANK(N2376,(N2376:P2376,Q2376:AE2376)),0)</f>
        <v>2</v>
      </c>
      <c r="E2376" s="5">
        <f>IF(O2376&gt;0,RANK(O2376,(N2376:P2376,Q2376:AE2376)),0)</f>
        <v>1</v>
      </c>
      <c r="F2376" s="5">
        <f>IF(P2376&gt;0,RANK(P2376,(N2376:P2376,Q2376:AE2376)),0)</f>
        <v>0</v>
      </c>
      <c r="G2376" s="131">
        <f t="shared" ref="G2376:G2440" si="967">IF(C2376&gt;0,MAX(N2376:P2376)-LARGE(N2376:P2376,2),0)</f>
        <v>4248</v>
      </c>
      <c r="H2376" s="136">
        <f t="shared" ref="H2376:H2440" si="968">IF(C2376&gt;0,G2376/C2376,0)</f>
        <v>0.28117553613979351</v>
      </c>
      <c r="I2376" s="2"/>
      <c r="J2376" s="2">
        <f t="shared" si="959"/>
        <v>0.35060894890124439</v>
      </c>
      <c r="K2376" s="2">
        <f t="shared" si="960"/>
        <v>0.6317844850410379</v>
      </c>
      <c r="L2376" s="2">
        <f t="shared" si="961"/>
        <v>0</v>
      </c>
      <c r="M2376" s="2">
        <f t="shared" si="962"/>
        <v>1.760656605771771E-2</v>
      </c>
      <c r="N2376" s="63">
        <v>5297</v>
      </c>
      <c r="O2376" s="63">
        <v>9545</v>
      </c>
      <c r="P2376" s="63"/>
      <c r="Q2376" s="63">
        <v>178</v>
      </c>
      <c r="R2376" s="63">
        <v>88</v>
      </c>
      <c r="S2376" s="63"/>
      <c r="T2376" s="63"/>
      <c r="U2376" s="63"/>
      <c r="V2376" s="63"/>
      <c r="W2376" s="63">
        <f>IF(Copyright!C$12=1,IF(BW2376&gt;0,BW2376-SUM(S2376:V2376)-SUM(X2376:AQ2376),0),0)</f>
        <v>0</v>
      </c>
      <c r="X2376" s="63"/>
      <c r="Y2376" s="63"/>
      <c r="Z2376" s="63"/>
      <c r="AA2376" s="63"/>
      <c r="AB2376" s="63"/>
      <c r="AC2376" s="63"/>
      <c r="AD2376" s="63"/>
      <c r="AE2376" s="63"/>
      <c r="AF2376" s="63"/>
      <c r="AG2376" s="63"/>
      <c r="AH2376" s="63"/>
      <c r="AI2376" s="63"/>
      <c r="AJ2376" s="63"/>
      <c r="AK2376" s="63"/>
      <c r="AL2376" s="63"/>
      <c r="AM2376" s="63"/>
      <c r="AN2376" s="63"/>
      <c r="AO2376" s="63"/>
      <c r="AP2376" s="63"/>
      <c r="AQ2376" s="63"/>
      <c r="AS2376" s="5">
        <f>IF(Q2376&gt;0,RANK(Q2376,(N2376:P2376,Q2376:AE2376)),0)</f>
        <v>3</v>
      </c>
      <c r="AT2376" s="5">
        <f>IF(R2376&gt;0,RANK(R2376,(N2376:P2376,Q2376:AE2376)),0)</f>
        <v>4</v>
      </c>
      <c r="AU2376" s="5">
        <f>IF(T2376&gt;0,RANK(T2376,(N2376:P2376,Q2376:AE2376)),0)</f>
        <v>0</v>
      </c>
      <c r="AV2376" s="5">
        <f>IF(S2376&gt;0,RANK(S2376,(N2376:P2376,Q2376:AE2376)),0)</f>
        <v>0</v>
      </c>
      <c r="AW2376" s="2">
        <f t="shared" si="963"/>
        <v>1.1781837437119407E-2</v>
      </c>
      <c r="AX2376" s="2">
        <f t="shared" si="964"/>
        <v>5.8247286205983587E-3</v>
      </c>
      <c r="AY2376" s="2">
        <f t="shared" si="965"/>
        <v>0</v>
      </c>
      <c r="AZ2376" s="2">
        <f t="shared" si="966"/>
        <v>0</v>
      </c>
      <c r="BB2376" t="s">
        <v>647</v>
      </c>
      <c r="BC2376" t="s">
        <v>1028</v>
      </c>
      <c r="BD2376" s="63"/>
      <c r="BF2376" s="111">
        <v>42</v>
      </c>
      <c r="BG2376" s="113">
        <v>83</v>
      </c>
      <c r="BH2376" s="117">
        <f t="shared" si="957"/>
        <v>42083</v>
      </c>
      <c r="BJ2376" s="5" t="s">
        <v>3185</v>
      </c>
      <c r="BW2376" s="63">
        <v>46</v>
      </c>
    </row>
    <row r="2377" spans="1:77" hidden="1" outlineLevel="1">
      <c r="A2377" t="s">
        <v>452</v>
      </c>
      <c r="B2377" t="s">
        <v>1028</v>
      </c>
      <c r="C2377" s="1">
        <f t="shared" si="958"/>
        <v>50863</v>
      </c>
      <c r="D2377" s="5">
        <f>IF(N2377&gt;0, RANK(N2377,(N2377:P2377,Q2377:AE2377)),0)</f>
        <v>2</v>
      </c>
      <c r="E2377" s="5">
        <f>IF(O2377&gt;0,RANK(O2377,(N2377:P2377,Q2377:AE2377)),0)</f>
        <v>1</v>
      </c>
      <c r="F2377" s="5">
        <f>IF(P2377&gt;0,RANK(P2377,(N2377:P2377,Q2377:AE2377)),0)</f>
        <v>0</v>
      </c>
      <c r="G2377" s="131">
        <f t="shared" si="967"/>
        <v>1693</v>
      </c>
      <c r="H2377" s="136">
        <f t="shared" si="968"/>
        <v>3.3285492401156046E-2</v>
      </c>
      <c r="I2377" s="2"/>
      <c r="J2377" s="2">
        <f t="shared" si="959"/>
        <v>0.47641704185753886</v>
      </c>
      <c r="K2377" s="2">
        <f t="shared" si="960"/>
        <v>0.50970253425869494</v>
      </c>
      <c r="L2377" s="2">
        <f t="shared" si="961"/>
        <v>0</v>
      </c>
      <c r="M2377" s="2">
        <f t="shared" si="962"/>
        <v>1.3880423883766202E-2</v>
      </c>
      <c r="N2377" s="63">
        <v>24232</v>
      </c>
      <c r="O2377" s="63">
        <v>25925</v>
      </c>
      <c r="P2377" s="63"/>
      <c r="Q2377" s="63">
        <v>487</v>
      </c>
      <c r="R2377" s="63">
        <v>219</v>
      </c>
      <c r="S2377" s="63"/>
      <c r="T2377" s="63"/>
      <c r="U2377" s="63"/>
      <c r="V2377" s="63"/>
      <c r="W2377" s="63">
        <f>IF(Copyright!C$12=1,IF(BW2377&gt;0,BW2377-SUM(S2377:V2377)-SUM(X2377:AQ2377),0),0)</f>
        <v>0</v>
      </c>
      <c r="X2377" s="63"/>
      <c r="Y2377" s="63"/>
      <c r="Z2377" s="63"/>
      <c r="AA2377" s="63"/>
      <c r="AB2377" s="63"/>
      <c r="AC2377" s="63"/>
      <c r="AD2377" s="63"/>
      <c r="AE2377" s="63"/>
      <c r="AF2377" s="63"/>
      <c r="AG2377" s="63"/>
      <c r="AH2377" s="63"/>
      <c r="AI2377" s="63"/>
      <c r="AJ2377" s="63"/>
      <c r="AK2377" s="63"/>
      <c r="AL2377" s="63"/>
      <c r="AM2377" s="63"/>
      <c r="AN2377" s="63"/>
      <c r="AO2377" s="63"/>
      <c r="AP2377" s="63"/>
      <c r="AQ2377" s="63"/>
      <c r="AS2377" s="5">
        <f>IF(Q2377&gt;0,RANK(Q2377,(N2377:P2377,Q2377:AE2377)),0)</f>
        <v>3</v>
      </c>
      <c r="AT2377" s="5">
        <f>IF(R2377&gt;0,RANK(R2377,(N2377:P2377,Q2377:AE2377)),0)</f>
        <v>4</v>
      </c>
      <c r="AU2377" s="5">
        <f>IF(T2377&gt;0,RANK(T2377,(N2377:P2377,Q2377:AE2377)),0)</f>
        <v>0</v>
      </c>
      <c r="AV2377" s="5">
        <f>IF(S2377&gt;0,RANK(S2377,(N2377:P2377,Q2377:AE2377)),0)</f>
        <v>0</v>
      </c>
      <c r="AW2377" s="2">
        <f t="shared" si="963"/>
        <v>9.574739987810393E-3</v>
      </c>
      <c r="AX2377" s="2">
        <f t="shared" si="964"/>
        <v>4.3056838959558029E-3</v>
      </c>
      <c r="AY2377" s="2">
        <f t="shared" si="965"/>
        <v>0</v>
      </c>
      <c r="AZ2377" s="2">
        <f t="shared" si="966"/>
        <v>0</v>
      </c>
      <c r="BB2377" t="s">
        <v>452</v>
      </c>
      <c r="BC2377" t="s">
        <v>1028</v>
      </c>
      <c r="BD2377" s="63"/>
      <c r="BF2377" s="111">
        <v>42</v>
      </c>
      <c r="BG2377" s="113">
        <v>85</v>
      </c>
      <c r="BH2377" s="117">
        <f t="shared" si="957"/>
        <v>42085</v>
      </c>
      <c r="BJ2377" s="5" t="s">
        <v>3185</v>
      </c>
      <c r="BW2377" s="63">
        <v>176</v>
      </c>
    </row>
    <row r="2378" spans="1:77" hidden="1" outlineLevel="1">
      <c r="A2378" t="s">
        <v>2480</v>
      </c>
      <c r="B2378" t="s">
        <v>1028</v>
      </c>
      <c r="C2378" s="1">
        <f t="shared" si="958"/>
        <v>16371</v>
      </c>
      <c r="D2378" s="5">
        <f>IF(N2378&gt;0, RANK(N2378,(N2378:P2378,Q2378:AE2378)),0)</f>
        <v>2</v>
      </c>
      <c r="E2378" s="5">
        <f>IF(O2378&gt;0,RANK(O2378,(N2378:P2378,Q2378:AE2378)),0)</f>
        <v>1</v>
      </c>
      <c r="F2378" s="5">
        <f>IF(P2378&gt;0,RANK(P2378,(N2378:P2378,Q2378:AE2378)),0)</f>
        <v>0</v>
      </c>
      <c r="G2378" s="131">
        <f t="shared" si="967"/>
        <v>7666</v>
      </c>
      <c r="H2378" s="136">
        <f t="shared" si="968"/>
        <v>0.46826705760185694</v>
      </c>
      <c r="I2378" s="2"/>
      <c r="J2378" s="2">
        <f t="shared" si="959"/>
        <v>0.26101032313236822</v>
      </c>
      <c r="K2378" s="2">
        <f t="shared" si="960"/>
        <v>0.7292773807342251</v>
      </c>
      <c r="L2378" s="2">
        <f t="shared" si="961"/>
        <v>0</v>
      </c>
      <c r="M2378" s="2">
        <f t="shared" si="962"/>
        <v>9.7122961334067393E-3</v>
      </c>
      <c r="N2378" s="63">
        <v>4273</v>
      </c>
      <c r="O2378" s="63">
        <v>11939</v>
      </c>
      <c r="P2378" s="63"/>
      <c r="Q2378" s="63">
        <v>107</v>
      </c>
      <c r="R2378" s="63">
        <v>52</v>
      </c>
      <c r="S2378" s="63"/>
      <c r="T2378" s="63"/>
      <c r="U2378" s="63"/>
      <c r="V2378" s="63"/>
      <c r="W2378" s="63">
        <f>IF(Copyright!C$12=1,IF(BW2378&gt;0,BW2378-SUM(S2378:V2378)-SUM(X2378:AQ2378),0),0)</f>
        <v>0</v>
      </c>
      <c r="X2378" s="63"/>
      <c r="Y2378" s="63"/>
      <c r="Z2378" s="63"/>
      <c r="AA2378" s="63"/>
      <c r="AB2378" s="63"/>
      <c r="AC2378" s="63"/>
      <c r="AD2378" s="63"/>
      <c r="AE2378" s="63"/>
      <c r="AF2378" s="63"/>
      <c r="AG2378" s="63"/>
      <c r="AH2378" s="63"/>
      <c r="AI2378" s="63"/>
      <c r="AJ2378" s="63"/>
      <c r="AK2378" s="63"/>
      <c r="AL2378" s="63"/>
      <c r="AM2378" s="63"/>
      <c r="AN2378" s="63"/>
      <c r="AO2378" s="63"/>
      <c r="AP2378" s="63"/>
      <c r="AQ2378" s="63"/>
      <c r="AS2378" s="5">
        <f>IF(Q2378&gt;0,RANK(Q2378,(N2378:P2378,Q2378:AE2378)),0)</f>
        <v>3</v>
      </c>
      <c r="AT2378" s="5">
        <f>IF(R2378&gt;0,RANK(R2378,(N2378:P2378,Q2378:AE2378)),0)</f>
        <v>4</v>
      </c>
      <c r="AU2378" s="5">
        <f>IF(T2378&gt;0,RANK(T2378,(N2378:P2378,Q2378:AE2378)),0)</f>
        <v>0</v>
      </c>
      <c r="AV2378" s="5">
        <f>IF(S2378&gt;0,RANK(S2378,(N2378:P2378,Q2378:AE2378)),0)</f>
        <v>0</v>
      </c>
      <c r="AW2378" s="2">
        <f t="shared" si="963"/>
        <v>6.5359477124183009E-3</v>
      </c>
      <c r="AX2378" s="2">
        <f t="shared" si="964"/>
        <v>3.176348420988333E-3</v>
      </c>
      <c r="AY2378" s="2">
        <f t="shared" si="965"/>
        <v>0</v>
      </c>
      <c r="AZ2378" s="2">
        <f t="shared" si="966"/>
        <v>0</v>
      </c>
      <c r="BB2378" t="s">
        <v>2480</v>
      </c>
      <c r="BC2378" t="s">
        <v>1028</v>
      </c>
      <c r="BD2378" s="63"/>
      <c r="BF2378" s="111">
        <v>42</v>
      </c>
      <c r="BG2378" s="113">
        <v>87</v>
      </c>
      <c r="BH2378" s="117">
        <f t="shared" si="957"/>
        <v>42087</v>
      </c>
      <c r="BJ2378" s="5" t="s">
        <v>3185</v>
      </c>
      <c r="BN2378" s="63"/>
      <c r="BW2378" s="132">
        <v>45</v>
      </c>
    </row>
    <row r="2379" spans="1:77" hidden="1" outlineLevel="1">
      <c r="A2379" t="s">
        <v>651</v>
      </c>
      <c r="B2379" t="s">
        <v>1028</v>
      </c>
      <c r="C2379" s="1">
        <f t="shared" si="958"/>
        <v>62917</v>
      </c>
      <c r="D2379" s="5">
        <f>IF(N2379&gt;0, RANK(N2379,(N2379:P2379,Q2379:AE2379)),0)</f>
        <v>1</v>
      </c>
      <c r="E2379" s="5">
        <f>IF(O2379&gt;0,RANK(O2379,(N2379:P2379,Q2379:AE2379)),0)</f>
        <v>2</v>
      </c>
      <c r="F2379" s="5">
        <f>IF(P2379&gt;0,RANK(P2379,(N2379:P2379,Q2379:AE2379)),0)</f>
        <v>0</v>
      </c>
      <c r="G2379" s="131">
        <f t="shared" si="967"/>
        <v>8354</v>
      </c>
      <c r="H2379" s="136">
        <f t="shared" si="968"/>
        <v>0.13277810448686364</v>
      </c>
      <c r="I2379" s="2"/>
      <c r="J2379" s="2">
        <f t="shared" si="959"/>
        <v>0.55980100767678054</v>
      </c>
      <c r="K2379" s="2">
        <f t="shared" si="960"/>
        <v>0.42702290318991687</v>
      </c>
      <c r="L2379" s="2">
        <f t="shared" si="961"/>
        <v>0</v>
      </c>
      <c r="M2379" s="2">
        <f t="shared" si="962"/>
        <v>1.3176089133302593E-2</v>
      </c>
      <c r="N2379" s="63">
        <v>35221</v>
      </c>
      <c r="O2379" s="63">
        <v>26867</v>
      </c>
      <c r="P2379" s="63"/>
      <c r="Q2379" s="63">
        <v>596</v>
      </c>
      <c r="R2379" s="63">
        <v>233</v>
      </c>
      <c r="S2379" s="63"/>
      <c r="T2379" s="63"/>
      <c r="U2379" s="63"/>
      <c r="V2379" s="63"/>
      <c r="W2379" s="63">
        <f>IF(Copyright!C$12=1,IF(BW2379&gt;0,BW2379-SUM(S2379:V2379)-SUM(X2379:AQ2379),0),0)</f>
        <v>0</v>
      </c>
      <c r="X2379" s="63"/>
      <c r="Y2379" s="63"/>
      <c r="Z2379" s="63"/>
      <c r="AA2379" s="63"/>
      <c r="AB2379" s="63"/>
      <c r="AC2379" s="63"/>
      <c r="AD2379" s="63"/>
      <c r="AE2379" s="63"/>
      <c r="AF2379" s="63"/>
      <c r="AG2379" s="63"/>
      <c r="AH2379" s="63"/>
      <c r="AI2379" s="63"/>
      <c r="AJ2379" s="63"/>
      <c r="AK2379" s="63"/>
      <c r="AL2379" s="63"/>
      <c r="AM2379" s="63"/>
      <c r="AN2379" s="63"/>
      <c r="AO2379" s="63"/>
      <c r="AP2379" s="63"/>
      <c r="AQ2379" s="63"/>
      <c r="AS2379" s="5">
        <f>IF(Q2379&gt;0,RANK(Q2379,(N2379:P2379,Q2379:AE2379)),0)</f>
        <v>3</v>
      </c>
      <c r="AT2379" s="5">
        <f>IF(R2379&gt;0,RANK(R2379,(N2379:P2379,Q2379:AE2379)),0)</f>
        <v>4</v>
      </c>
      <c r="AU2379" s="5">
        <f>IF(T2379&gt;0,RANK(T2379,(N2379:P2379,Q2379:AE2379)),0)</f>
        <v>0</v>
      </c>
      <c r="AV2379" s="5">
        <f>IF(S2379&gt;0,RANK(S2379,(N2379:P2379,Q2379:AE2379)),0)</f>
        <v>0</v>
      </c>
      <c r="AW2379" s="2">
        <f t="shared" si="963"/>
        <v>9.4727974951126087E-3</v>
      </c>
      <c r="AX2379" s="2">
        <f t="shared" si="964"/>
        <v>3.7032916381899966E-3</v>
      </c>
      <c r="AY2379" s="2">
        <f t="shared" si="965"/>
        <v>0</v>
      </c>
      <c r="AZ2379" s="2">
        <f t="shared" si="966"/>
        <v>0</v>
      </c>
      <c r="BB2379" t="s">
        <v>651</v>
      </c>
      <c r="BC2379" t="s">
        <v>1028</v>
      </c>
      <c r="BD2379" s="63"/>
      <c r="BF2379" s="111">
        <v>42</v>
      </c>
      <c r="BG2379" s="113">
        <v>89</v>
      </c>
      <c r="BH2379" s="117">
        <f t="shared" si="957"/>
        <v>42089</v>
      </c>
      <c r="BJ2379" s="5" t="s">
        <v>3185</v>
      </c>
      <c r="BW2379" s="131">
        <v>106</v>
      </c>
      <c r="BY2379" s="63">
        <v>67</v>
      </c>
    </row>
    <row r="2380" spans="1:77" hidden="1" outlineLevel="1">
      <c r="A2380" t="s">
        <v>1414</v>
      </c>
      <c r="B2380" t="s">
        <v>1028</v>
      </c>
      <c r="C2380" s="1">
        <f t="shared" si="958"/>
        <v>412200</v>
      </c>
      <c r="D2380" s="5">
        <f>IF(N2380&gt;0, RANK(N2380,(N2380:P2380,Q2380:AE2380)),0)</f>
        <v>1</v>
      </c>
      <c r="E2380" s="5">
        <f>IF(O2380&gt;0,RANK(O2380,(N2380:P2380,Q2380:AE2380)),0)</f>
        <v>2</v>
      </c>
      <c r="F2380" s="5">
        <f>IF(P2380&gt;0,RANK(P2380,(N2380:P2380,Q2380:AE2380)),0)</f>
        <v>0</v>
      </c>
      <c r="G2380" s="131">
        <f t="shared" si="967"/>
        <v>58975</v>
      </c>
      <c r="H2380" s="136">
        <f t="shared" si="968"/>
        <v>0.14307375060650171</v>
      </c>
      <c r="I2380" s="2"/>
      <c r="J2380" s="2">
        <f t="shared" si="959"/>
        <v>0.56612324114507517</v>
      </c>
      <c r="K2380" s="2">
        <f t="shared" si="960"/>
        <v>0.42304949053857349</v>
      </c>
      <c r="L2380" s="2">
        <f t="shared" si="961"/>
        <v>0</v>
      </c>
      <c r="M2380" s="2">
        <f t="shared" si="962"/>
        <v>1.0827268316351335E-2</v>
      </c>
      <c r="N2380" s="63">
        <v>233356</v>
      </c>
      <c r="O2380" s="63">
        <v>174381</v>
      </c>
      <c r="P2380" s="63"/>
      <c r="Q2380" s="63">
        <v>3253</v>
      </c>
      <c r="R2380" s="63">
        <v>1210</v>
      </c>
      <c r="S2380" s="63"/>
      <c r="T2380" s="63"/>
      <c r="U2380" s="63"/>
      <c r="V2380" s="63"/>
      <c r="W2380" s="63">
        <f>IF(Copyright!C$12=1,IF(BW2380&gt;0,BW2380-SUM(S2380:V2380)-SUM(X2380:AQ2380),0),0)</f>
        <v>0</v>
      </c>
      <c r="X2380" s="63"/>
      <c r="Y2380" s="63"/>
      <c r="Z2380" s="63"/>
      <c r="AA2380" s="63"/>
      <c r="AB2380" s="63"/>
      <c r="AC2380" s="63"/>
      <c r="AD2380" s="63"/>
      <c r="AE2380" s="63"/>
      <c r="AF2380" s="63"/>
      <c r="AG2380" s="63"/>
      <c r="AH2380" s="63"/>
      <c r="AI2380" s="63"/>
      <c r="AJ2380" s="63"/>
      <c r="AK2380" s="63"/>
      <c r="AL2380" s="63"/>
      <c r="AM2380" s="63"/>
      <c r="AN2380" s="63"/>
      <c r="AO2380" s="63"/>
      <c r="AP2380" s="63"/>
      <c r="AQ2380" s="63"/>
      <c r="AS2380" s="5">
        <f>IF(Q2380&gt;0,RANK(Q2380,(N2380:P2380,Q2380:AE2380)),0)</f>
        <v>3</v>
      </c>
      <c r="AT2380" s="5">
        <f>IF(R2380&gt;0,RANK(R2380,(N2380:P2380,Q2380:AE2380)),0)</f>
        <v>4</v>
      </c>
      <c r="AU2380" s="5">
        <f>IF(T2380&gt;0,RANK(T2380,(N2380:P2380,Q2380:AE2380)),0)</f>
        <v>0</v>
      </c>
      <c r="AV2380" s="5">
        <f>IF(S2380&gt;0,RANK(S2380,(N2380:P2380,Q2380:AE2380)),0)</f>
        <v>0</v>
      </c>
      <c r="AW2380" s="2">
        <f t="shared" si="963"/>
        <v>7.8918000970402725E-3</v>
      </c>
      <c r="AX2380" s="2">
        <f t="shared" si="964"/>
        <v>2.9354682193110139E-3</v>
      </c>
      <c r="AY2380" s="2">
        <f t="shared" si="965"/>
        <v>0</v>
      </c>
      <c r="AZ2380" s="2">
        <f t="shared" si="966"/>
        <v>0</v>
      </c>
      <c r="BB2380" t="s">
        <v>1414</v>
      </c>
      <c r="BC2380" t="s">
        <v>1028</v>
      </c>
      <c r="BD2380" s="63"/>
      <c r="BF2380" s="111">
        <v>42</v>
      </c>
      <c r="BG2380" s="113">
        <v>91</v>
      </c>
      <c r="BH2380" s="117">
        <f t="shared" si="957"/>
        <v>42091</v>
      </c>
      <c r="BJ2380" s="5" t="s">
        <v>3185</v>
      </c>
      <c r="BW2380" s="63">
        <f>310+26+2+9+322</f>
        <v>669</v>
      </c>
      <c r="BY2380" s="63">
        <v>322</v>
      </c>
    </row>
    <row r="2381" spans="1:77" hidden="1" outlineLevel="1">
      <c r="A2381" t="s">
        <v>3088</v>
      </c>
      <c r="B2381" t="s">
        <v>1028</v>
      </c>
      <c r="C2381" s="1">
        <f t="shared" si="958"/>
        <v>7831</v>
      </c>
      <c r="D2381" s="5">
        <f>IF(N2381&gt;0, RANK(N2381,(N2381:P2381,Q2381:AE2381)),0)</f>
        <v>2</v>
      </c>
      <c r="E2381" s="5">
        <f>IF(O2381&gt;0,RANK(O2381,(N2381:P2381,Q2381:AE2381)),0)</f>
        <v>1</v>
      </c>
      <c r="F2381" s="5">
        <f>IF(P2381&gt;0,RANK(P2381,(N2381:P2381,Q2381:AE2381)),0)</f>
        <v>0</v>
      </c>
      <c r="G2381" s="131">
        <f t="shared" si="967"/>
        <v>1599</v>
      </c>
      <c r="H2381" s="136">
        <f t="shared" si="968"/>
        <v>0.20418848167539266</v>
      </c>
      <c r="I2381" s="2"/>
      <c r="J2381" s="2">
        <f t="shared" si="959"/>
        <v>0.3898608096028604</v>
      </c>
      <c r="K2381" s="2">
        <f t="shared" si="960"/>
        <v>0.59404929127825312</v>
      </c>
      <c r="L2381" s="2">
        <f t="shared" si="961"/>
        <v>0</v>
      </c>
      <c r="M2381" s="2">
        <f t="shared" si="962"/>
        <v>1.6089899118886475E-2</v>
      </c>
      <c r="N2381" s="63">
        <v>3053</v>
      </c>
      <c r="O2381" s="63">
        <v>4652</v>
      </c>
      <c r="P2381" s="63"/>
      <c r="Q2381" s="63">
        <v>96</v>
      </c>
      <c r="R2381" s="63">
        <v>30</v>
      </c>
      <c r="S2381" s="63"/>
      <c r="T2381" s="63"/>
      <c r="U2381" s="63"/>
      <c r="V2381" s="63"/>
      <c r="W2381" s="63">
        <f>IF(Copyright!C$12=1,IF(BW2381&gt;0,BW2381-SUM(S2381:V2381)-SUM(X2381:AQ2381),0),0)</f>
        <v>0</v>
      </c>
      <c r="X2381" s="63"/>
      <c r="Y2381" s="63"/>
      <c r="Z2381" s="63"/>
      <c r="AA2381" s="63"/>
      <c r="AB2381" s="63"/>
      <c r="AC2381" s="63"/>
      <c r="AD2381" s="63"/>
      <c r="AE2381" s="63"/>
      <c r="AF2381" s="63"/>
      <c r="AG2381" s="63"/>
      <c r="AH2381" s="63"/>
      <c r="AI2381" s="63"/>
      <c r="AJ2381" s="63"/>
      <c r="AK2381" s="63"/>
      <c r="AL2381" s="63"/>
      <c r="AM2381" s="63"/>
      <c r="AN2381" s="63"/>
      <c r="AO2381" s="63"/>
      <c r="AP2381" s="63"/>
      <c r="AQ2381" s="63"/>
      <c r="AS2381" s="5">
        <f>IF(Q2381&gt;0,RANK(Q2381,(N2381:P2381,Q2381:AE2381)),0)</f>
        <v>3</v>
      </c>
      <c r="AT2381" s="5">
        <f>IF(R2381&gt;0,RANK(R2381,(N2381:P2381,Q2381:AE2381)),0)</f>
        <v>4</v>
      </c>
      <c r="AU2381" s="5">
        <f>IF(T2381&gt;0,RANK(T2381,(N2381:P2381,Q2381:AE2381)),0)</f>
        <v>0</v>
      </c>
      <c r="AV2381" s="5">
        <f>IF(S2381&gt;0,RANK(S2381,(N2381:P2381,Q2381:AE2381)),0)</f>
        <v>0</v>
      </c>
      <c r="AW2381" s="2">
        <f t="shared" si="963"/>
        <v>1.2258970757246839E-2</v>
      </c>
      <c r="AX2381" s="2">
        <f t="shared" si="964"/>
        <v>3.8309283616396374E-3</v>
      </c>
      <c r="AY2381" s="2">
        <f t="shared" si="965"/>
        <v>0</v>
      </c>
      <c r="AZ2381" s="2">
        <f t="shared" si="966"/>
        <v>0</v>
      </c>
      <c r="BB2381" t="s">
        <v>3088</v>
      </c>
      <c r="BC2381" t="s">
        <v>1028</v>
      </c>
      <c r="BD2381" s="63"/>
      <c r="BF2381" s="111">
        <v>42</v>
      </c>
      <c r="BG2381" s="113">
        <v>93</v>
      </c>
      <c r="BH2381" s="117">
        <f t="shared" si="957"/>
        <v>42093</v>
      </c>
      <c r="BJ2381" s="5" t="s">
        <v>3185</v>
      </c>
      <c r="BW2381" s="132">
        <v>28</v>
      </c>
    </row>
    <row r="2382" spans="1:77" hidden="1" outlineLevel="1">
      <c r="A2382" t="s">
        <v>2769</v>
      </c>
      <c r="B2382" t="s">
        <v>1028</v>
      </c>
      <c r="C2382" s="1">
        <f t="shared" si="958"/>
        <v>130735</v>
      </c>
      <c r="D2382" s="5">
        <f>IF(N2382&gt;0, RANK(N2382,(N2382:P2382,Q2382:AE2382)),0)</f>
        <v>1</v>
      </c>
      <c r="E2382" s="5">
        <f>IF(O2382&gt;0,RANK(O2382,(N2382:P2382,Q2382:AE2382)),0)</f>
        <v>2</v>
      </c>
      <c r="F2382" s="5">
        <f>IF(P2382&gt;0,RANK(P2382,(N2382:P2382,Q2382:AE2382)),0)</f>
        <v>0</v>
      </c>
      <c r="G2382" s="131">
        <f t="shared" si="967"/>
        <v>6160</v>
      </c>
      <c r="H2382" s="136">
        <f t="shared" si="968"/>
        <v>4.7118216238956671E-2</v>
      </c>
      <c r="I2382" s="2"/>
      <c r="J2382" s="2">
        <f t="shared" si="959"/>
        <v>0.51712242322254942</v>
      </c>
      <c r="K2382" s="2">
        <f t="shared" si="960"/>
        <v>0.47000420698359274</v>
      </c>
      <c r="L2382" s="2">
        <f t="shared" si="961"/>
        <v>0</v>
      </c>
      <c r="M2382" s="2">
        <f t="shared" si="962"/>
        <v>1.2873369793857836E-2</v>
      </c>
      <c r="N2382" s="63">
        <v>67606</v>
      </c>
      <c r="O2382" s="63">
        <v>61446</v>
      </c>
      <c r="P2382" s="63"/>
      <c r="Q2382" s="63">
        <v>1188</v>
      </c>
      <c r="R2382" s="63">
        <v>495</v>
      </c>
      <c r="S2382" s="63"/>
      <c r="T2382" s="63"/>
      <c r="U2382" s="63"/>
      <c r="V2382" s="63"/>
      <c r="W2382" s="63">
        <f>IF(Copyright!C$12=1,IF(BW2382&gt;0,BW2382-SUM(S2382:V2382)-SUM(X2382:AQ2382),0),0)</f>
        <v>0</v>
      </c>
      <c r="X2382" s="63"/>
      <c r="Y2382" s="63"/>
      <c r="Z2382" s="63"/>
      <c r="AA2382" s="63"/>
      <c r="AB2382" s="63"/>
      <c r="AC2382" s="63"/>
      <c r="AD2382" s="63"/>
      <c r="AE2382" s="63"/>
      <c r="AF2382" s="63"/>
      <c r="AG2382" s="63"/>
      <c r="AH2382" s="63"/>
      <c r="AI2382" s="63"/>
      <c r="AJ2382" s="63"/>
      <c r="AK2382" s="63"/>
      <c r="AL2382" s="63"/>
      <c r="AM2382" s="63"/>
      <c r="AN2382" s="63"/>
      <c r="AO2382" s="63"/>
      <c r="AP2382" s="63"/>
      <c r="AQ2382" s="63"/>
      <c r="AS2382" s="5">
        <f>IF(Q2382&gt;0,RANK(Q2382,(N2382:P2382,Q2382:AE2382)),0)</f>
        <v>3</v>
      </c>
      <c r="AT2382" s="5">
        <f>IF(R2382&gt;0,RANK(R2382,(N2382:P2382,Q2382:AE2382)),0)</f>
        <v>4</v>
      </c>
      <c r="AU2382" s="5">
        <f>IF(T2382&gt;0,RANK(T2382,(N2382:P2382,Q2382:AE2382)),0)</f>
        <v>0</v>
      </c>
      <c r="AV2382" s="5">
        <f>IF(S2382&gt;0,RANK(S2382,(N2382:P2382,Q2382:AE2382)),0)</f>
        <v>0</v>
      </c>
      <c r="AW2382" s="2">
        <f t="shared" si="963"/>
        <v>9.0870845603702143E-3</v>
      </c>
      <c r="AX2382" s="2">
        <f t="shared" si="964"/>
        <v>3.7862852334875894E-3</v>
      </c>
      <c r="AY2382" s="2">
        <f t="shared" si="965"/>
        <v>0</v>
      </c>
      <c r="AZ2382" s="2">
        <f t="shared" si="966"/>
        <v>0</v>
      </c>
      <c r="BB2382" t="s">
        <v>2769</v>
      </c>
      <c r="BC2382" t="s">
        <v>1028</v>
      </c>
      <c r="BD2382" s="63"/>
      <c r="BF2382" s="111">
        <v>42</v>
      </c>
      <c r="BG2382" s="113">
        <v>95</v>
      </c>
      <c r="BH2382" s="117">
        <f t="shared" si="957"/>
        <v>42095</v>
      </c>
      <c r="BJ2382" s="5" t="s">
        <v>3185</v>
      </c>
      <c r="BW2382" s="63">
        <f>118+20+2+161+8</f>
        <v>309</v>
      </c>
      <c r="BY2382" s="63">
        <v>161</v>
      </c>
    </row>
    <row r="2383" spans="1:77" hidden="1" outlineLevel="1">
      <c r="A2383" t="s">
        <v>2958</v>
      </c>
      <c r="B2383" t="s">
        <v>1028</v>
      </c>
      <c r="C2383" s="1">
        <f t="shared" si="958"/>
        <v>33212</v>
      </c>
      <c r="D2383" s="5">
        <f>IF(N2383&gt;0, RANK(N2383,(N2383:P2383,Q2383:AE2383)),0)</f>
        <v>2</v>
      </c>
      <c r="E2383" s="5">
        <f>IF(O2383&gt;0,RANK(O2383,(N2383:P2383,Q2383:AE2383)),0)</f>
        <v>1</v>
      </c>
      <c r="F2383" s="5">
        <f>IF(P2383&gt;0,RANK(P2383,(N2383:P2383,Q2383:AE2383)),0)</f>
        <v>0</v>
      </c>
      <c r="G2383" s="131">
        <f t="shared" si="967"/>
        <v>6446</v>
      </c>
      <c r="H2383" s="136">
        <f t="shared" si="968"/>
        <v>0.19408647476815608</v>
      </c>
      <c r="I2383" s="2"/>
      <c r="J2383" s="2">
        <f t="shared" si="959"/>
        <v>0.39359267734553777</v>
      </c>
      <c r="K2383" s="2">
        <f t="shared" si="960"/>
        <v>0.58767915211369381</v>
      </c>
      <c r="L2383" s="2">
        <f t="shared" si="961"/>
        <v>0</v>
      </c>
      <c r="M2383" s="2">
        <f t="shared" si="962"/>
        <v>1.8728170540768363E-2</v>
      </c>
      <c r="N2383" s="63">
        <v>13072</v>
      </c>
      <c r="O2383" s="63">
        <v>19518</v>
      </c>
      <c r="P2383" s="63"/>
      <c r="Q2383" s="63">
        <v>422</v>
      </c>
      <c r="R2383" s="63">
        <v>200</v>
      </c>
      <c r="S2383" s="63"/>
      <c r="T2383" s="63"/>
      <c r="U2383" s="131"/>
      <c r="V2383" s="63"/>
      <c r="W2383" s="63">
        <f>IF(Copyright!C$12=1,IF(BW2383&gt;0,BW2383-SUM(S2383:V2383)-SUM(X2383:AQ2383),0),0)</f>
        <v>0</v>
      </c>
      <c r="X2383" s="63"/>
      <c r="Y2383" s="63"/>
      <c r="Z2383" s="63"/>
      <c r="AA2383" s="63"/>
      <c r="AB2383" s="63"/>
      <c r="AC2383" s="63"/>
      <c r="AD2383" s="63"/>
      <c r="AE2383" s="63"/>
      <c r="AF2383" s="63"/>
      <c r="AG2383" s="63"/>
      <c r="AH2383" s="63"/>
      <c r="AI2383" s="63"/>
      <c r="AJ2383" s="63"/>
      <c r="AK2383" s="63"/>
      <c r="AL2383" s="63"/>
      <c r="AM2383" s="63"/>
      <c r="AN2383" s="63"/>
      <c r="AO2383" s="63"/>
      <c r="AP2383" s="63"/>
      <c r="AQ2383" s="63"/>
      <c r="AS2383" s="5">
        <f>IF(Q2383&gt;0,RANK(Q2383,(N2383:P2383,Q2383:AE2383)),0)</f>
        <v>3</v>
      </c>
      <c r="AT2383" s="5">
        <f>IF(R2383&gt;0,RANK(R2383,(N2383:P2383,Q2383:AE2383)),0)</f>
        <v>4</v>
      </c>
      <c r="AU2383" s="5">
        <f>IF(T2383&gt;0,RANK(T2383,(N2383:P2383,Q2383:AE2383)),0)</f>
        <v>0</v>
      </c>
      <c r="AV2383" s="5">
        <f>IF(S2383&gt;0,RANK(S2383,(N2383:P2383,Q2383:AE2383)),0)</f>
        <v>0</v>
      </c>
      <c r="AW2383" s="2">
        <f t="shared" si="963"/>
        <v>1.2706250752739973E-2</v>
      </c>
      <c r="AX2383" s="2">
        <f t="shared" si="964"/>
        <v>6.0219197880284235E-3</v>
      </c>
      <c r="AY2383" s="2">
        <f t="shared" si="965"/>
        <v>0</v>
      </c>
      <c r="AZ2383" s="2">
        <f t="shared" si="966"/>
        <v>0</v>
      </c>
      <c r="BB2383" t="s">
        <v>2958</v>
      </c>
      <c r="BC2383" t="s">
        <v>1028</v>
      </c>
      <c r="BD2383" s="63"/>
      <c r="BF2383" s="111">
        <v>42</v>
      </c>
      <c r="BG2383" s="113">
        <v>97</v>
      </c>
      <c r="BH2383" s="117">
        <f t="shared" si="957"/>
        <v>42097</v>
      </c>
      <c r="BJ2383" s="5" t="s">
        <v>3185</v>
      </c>
      <c r="BW2383" s="131">
        <v>144</v>
      </c>
    </row>
    <row r="2384" spans="1:77" hidden="1" outlineLevel="1">
      <c r="A2384" t="s">
        <v>2129</v>
      </c>
      <c r="B2384" t="s">
        <v>1028</v>
      </c>
      <c r="C2384" s="1">
        <f t="shared" si="958"/>
        <v>19128</v>
      </c>
      <c r="D2384" s="5">
        <f>IF(N2384&gt;0, RANK(N2384,(N2384:P2384,Q2384:AE2384)),0)</f>
        <v>2</v>
      </c>
      <c r="E2384" s="5">
        <f>IF(O2384&gt;0,RANK(O2384,(N2384:P2384,Q2384:AE2384)),0)</f>
        <v>1</v>
      </c>
      <c r="F2384" s="5">
        <f>IF(P2384&gt;0,RANK(P2384,(N2384:P2384,Q2384:AE2384)),0)</f>
        <v>0</v>
      </c>
      <c r="G2384" s="131">
        <f t="shared" si="967"/>
        <v>7435</v>
      </c>
      <c r="H2384" s="136">
        <f t="shared" si="968"/>
        <v>0.38869719782517775</v>
      </c>
      <c r="I2384" s="2"/>
      <c r="J2384" s="2">
        <f t="shared" si="959"/>
        <v>0.29720828105395231</v>
      </c>
      <c r="K2384" s="2">
        <f t="shared" si="960"/>
        <v>0.68590547887913011</v>
      </c>
      <c r="L2384" s="2">
        <f t="shared" si="961"/>
        <v>0</v>
      </c>
      <c r="M2384" s="2">
        <f t="shared" si="962"/>
        <v>1.6886240066917635E-2</v>
      </c>
      <c r="N2384" s="63">
        <v>5685</v>
      </c>
      <c r="O2384" s="63">
        <v>13120</v>
      </c>
      <c r="P2384" s="63"/>
      <c r="Q2384" s="63">
        <v>238</v>
      </c>
      <c r="R2384" s="63">
        <v>85</v>
      </c>
      <c r="S2384" s="63"/>
      <c r="T2384" s="63"/>
      <c r="U2384" s="131"/>
      <c r="V2384" s="63"/>
      <c r="W2384" s="63">
        <f>IF(Copyright!C$12=1,IF(BW2384&gt;0,BW2384-SUM(S2384:V2384)-SUM(X2384:AQ2384),0),0)</f>
        <v>0</v>
      </c>
      <c r="X2384" s="63"/>
      <c r="Y2384" s="63"/>
      <c r="Z2384" s="63"/>
      <c r="AA2384" s="63"/>
      <c r="AB2384" s="63"/>
      <c r="AC2384" s="63"/>
      <c r="AD2384" s="63"/>
      <c r="AE2384" s="63"/>
      <c r="AF2384" s="63"/>
      <c r="AG2384" s="63"/>
      <c r="AH2384" s="63"/>
      <c r="AI2384" s="63"/>
      <c r="AJ2384" s="63"/>
      <c r="AK2384" s="63"/>
      <c r="AL2384" s="63"/>
      <c r="AM2384" s="63"/>
      <c r="AN2384" s="63"/>
      <c r="AO2384" s="63"/>
      <c r="AP2384" s="63"/>
      <c r="AQ2384" s="63"/>
      <c r="AS2384" s="5">
        <f>IF(Q2384&gt;0,RANK(Q2384,(N2384:P2384,Q2384:AE2384)),0)</f>
        <v>3</v>
      </c>
      <c r="AT2384" s="5">
        <f>IF(R2384&gt;0,RANK(R2384,(N2384:P2384,Q2384:AE2384)),0)</f>
        <v>4</v>
      </c>
      <c r="AU2384" s="5">
        <f>IF(T2384&gt;0,RANK(T2384,(N2384:P2384,Q2384:AE2384)),0)</f>
        <v>0</v>
      </c>
      <c r="AV2384" s="5">
        <f>IF(S2384&gt;0,RANK(S2384,(N2384:P2384,Q2384:AE2384)),0)</f>
        <v>0</v>
      </c>
      <c r="AW2384" s="2">
        <f t="shared" si="963"/>
        <v>1.2442492680886659E-2</v>
      </c>
      <c r="AX2384" s="2">
        <f t="shared" si="964"/>
        <v>4.443747386030949E-3</v>
      </c>
      <c r="AY2384" s="2">
        <f t="shared" si="965"/>
        <v>0</v>
      </c>
      <c r="AZ2384" s="2">
        <f t="shared" si="966"/>
        <v>0</v>
      </c>
      <c r="BB2384" t="s">
        <v>2129</v>
      </c>
      <c r="BC2384" t="s">
        <v>1028</v>
      </c>
      <c r="BD2384" s="63"/>
      <c r="BF2384" s="111">
        <v>42</v>
      </c>
      <c r="BG2384" s="113">
        <v>99</v>
      </c>
      <c r="BH2384" s="117">
        <f t="shared" si="957"/>
        <v>42099</v>
      </c>
      <c r="BJ2384" s="5" t="s">
        <v>3185</v>
      </c>
      <c r="BW2384" s="63">
        <v>87</v>
      </c>
      <c r="BX2384" s="131" t="s">
        <v>3369</v>
      </c>
    </row>
    <row r="2385" spans="1:77" hidden="1" outlineLevel="1">
      <c r="A2385" t="s">
        <v>3036</v>
      </c>
      <c r="B2385" t="s">
        <v>1028</v>
      </c>
      <c r="C2385" s="1">
        <f t="shared" si="958"/>
        <v>690327</v>
      </c>
      <c r="D2385" s="5">
        <f>IF(N2385&gt;0, RANK(N2385,(N2385:P2385,Q2385:AE2385)),0)</f>
        <v>1</v>
      </c>
      <c r="E2385" s="5">
        <f>IF(O2385&gt;0,RANK(O2385,(N2385:P2385,Q2385:AE2385)),0)</f>
        <v>2</v>
      </c>
      <c r="F2385" s="5">
        <f>IF(P2385&gt;0,RANK(P2385,(N2385:P2385,Q2385:AE2385)),0)</f>
        <v>0</v>
      </c>
      <c r="G2385" s="131">
        <f t="shared" si="967"/>
        <v>492339</v>
      </c>
      <c r="H2385" s="136">
        <f t="shared" si="968"/>
        <v>0.71319678934765696</v>
      </c>
      <c r="I2385" s="2"/>
      <c r="J2385" s="2">
        <f t="shared" si="959"/>
        <v>0.8529378106317731</v>
      </c>
      <c r="K2385" s="2">
        <f t="shared" si="960"/>
        <v>0.13974102128411608</v>
      </c>
      <c r="L2385" s="2">
        <f t="shared" si="961"/>
        <v>0</v>
      </c>
      <c r="M2385" s="2">
        <f t="shared" si="962"/>
        <v>7.3211680841108184E-3</v>
      </c>
      <c r="N2385" s="63">
        <v>588806</v>
      </c>
      <c r="O2385" s="63">
        <v>96467</v>
      </c>
      <c r="P2385" s="63"/>
      <c r="Q2385" s="63">
        <v>2892</v>
      </c>
      <c r="R2385" s="63">
        <v>2162</v>
      </c>
      <c r="S2385" s="63"/>
      <c r="T2385" s="63"/>
      <c r="U2385" s="131"/>
      <c r="V2385" s="63"/>
      <c r="W2385" s="63">
        <f>IF(Copyright!C$12=1,IF(BW2385&gt;0,BW2385-SUM(S2385:V2385)-SUM(X2385:AQ2385),0),0)</f>
        <v>0</v>
      </c>
      <c r="X2385" s="63"/>
      <c r="Y2385" s="63"/>
      <c r="Z2385" s="63"/>
      <c r="AA2385" s="63"/>
      <c r="AB2385" s="63"/>
      <c r="AC2385" s="63"/>
      <c r="AD2385" s="63"/>
      <c r="AE2385" s="63"/>
      <c r="AF2385" s="63"/>
      <c r="AG2385" s="63"/>
      <c r="AH2385" s="63"/>
      <c r="AI2385" s="63"/>
      <c r="AJ2385" s="63"/>
      <c r="AK2385" s="63"/>
      <c r="AL2385" s="63"/>
      <c r="AM2385" s="63"/>
      <c r="AN2385" s="63"/>
      <c r="AO2385" s="63"/>
      <c r="AP2385" s="63"/>
      <c r="AQ2385" s="63"/>
      <c r="AS2385" s="5">
        <f>IF(Q2385&gt;0,RANK(Q2385,(N2385:P2385,Q2385:AE2385)),0)</f>
        <v>3</v>
      </c>
      <c r="AT2385" s="5">
        <f>IF(R2385&gt;0,RANK(R2385,(N2385:P2385,Q2385:AE2385)),0)</f>
        <v>4</v>
      </c>
      <c r="AU2385" s="5">
        <f>IF(T2385&gt;0,RANK(T2385,(N2385:P2385,Q2385:AE2385)),0)</f>
        <v>0</v>
      </c>
      <c r="AV2385" s="5">
        <f>IF(S2385&gt;0,RANK(S2385,(N2385:P2385,Q2385:AE2385)),0)</f>
        <v>0</v>
      </c>
      <c r="AW2385" s="2">
        <f t="shared" si="963"/>
        <v>4.1893189749205809E-3</v>
      </c>
      <c r="AX2385" s="2">
        <f t="shared" si="964"/>
        <v>3.1318491091902822E-3</v>
      </c>
      <c r="AY2385" s="2">
        <f t="shared" si="965"/>
        <v>0</v>
      </c>
      <c r="AZ2385" s="2">
        <f t="shared" si="966"/>
        <v>0</v>
      </c>
      <c r="BB2385" t="s">
        <v>3036</v>
      </c>
      <c r="BC2385" t="s">
        <v>1028</v>
      </c>
      <c r="BD2385" s="63"/>
      <c r="BF2385" s="111">
        <v>42</v>
      </c>
      <c r="BG2385" s="113">
        <v>101</v>
      </c>
      <c r="BH2385" s="117">
        <f t="shared" si="957"/>
        <v>42101</v>
      </c>
      <c r="BJ2385" s="5" t="s">
        <v>3185</v>
      </c>
      <c r="BW2385" s="131">
        <v>449</v>
      </c>
    </row>
    <row r="2386" spans="1:77" hidden="1" outlineLevel="1">
      <c r="A2386" t="s">
        <v>2670</v>
      </c>
      <c r="B2386" t="s">
        <v>1028</v>
      </c>
      <c r="C2386" s="1">
        <f t="shared" si="958"/>
        <v>23279</v>
      </c>
      <c r="D2386" s="5">
        <f>IF(N2386&gt;0, RANK(N2386,(N2386:P2386,Q2386:AE2386)),0)</f>
        <v>2</v>
      </c>
      <c r="E2386" s="5">
        <f>IF(O2386&gt;0,RANK(O2386,(N2386:P2386,Q2386:AE2386)),0)</f>
        <v>1</v>
      </c>
      <c r="F2386" s="5">
        <f>IF(P2386&gt;0,RANK(P2386,(N2386:P2386,Q2386:AE2386)),0)</f>
        <v>0</v>
      </c>
      <c r="G2386" s="131">
        <f t="shared" si="967"/>
        <v>2576</v>
      </c>
      <c r="H2386" s="136">
        <f t="shared" si="968"/>
        <v>0.11065767429872417</v>
      </c>
      <c r="I2386" s="2"/>
      <c r="J2386" s="2">
        <f t="shared" si="959"/>
        <v>0.43859272305511404</v>
      </c>
      <c r="K2386" s="2">
        <f t="shared" si="960"/>
        <v>0.54925039735383818</v>
      </c>
      <c r="L2386" s="2">
        <f t="shared" si="961"/>
        <v>0</v>
      </c>
      <c r="M2386" s="2">
        <f t="shared" si="962"/>
        <v>1.215687959104772E-2</v>
      </c>
      <c r="N2386" s="63">
        <v>10210</v>
      </c>
      <c r="O2386" s="63">
        <v>12786</v>
      </c>
      <c r="P2386" s="63"/>
      <c r="Q2386" s="63">
        <v>194</v>
      </c>
      <c r="R2386" s="63">
        <v>89</v>
      </c>
      <c r="S2386" s="63"/>
      <c r="T2386" s="63"/>
      <c r="U2386" s="63"/>
      <c r="V2386" s="63"/>
      <c r="W2386" s="63">
        <f>IF(Copyright!C$12=1,IF(BW2386&gt;0,BW2386-SUM(S2386:V2386)-SUM(X2386:AQ2386),0),0)</f>
        <v>0</v>
      </c>
      <c r="X2386" s="63"/>
      <c r="Y2386" s="63"/>
      <c r="Z2386" s="63"/>
      <c r="AA2386" s="63"/>
      <c r="AB2386" s="63"/>
      <c r="AC2386" s="63"/>
      <c r="AD2386" s="63"/>
      <c r="AE2386" s="63"/>
      <c r="AF2386" s="63"/>
      <c r="AG2386" s="63"/>
      <c r="AH2386" s="63"/>
      <c r="AI2386" s="63"/>
      <c r="AJ2386" s="63"/>
      <c r="AK2386" s="63"/>
      <c r="AL2386" s="63"/>
      <c r="AM2386" s="63"/>
      <c r="AN2386" s="63"/>
      <c r="AO2386" s="63"/>
      <c r="AP2386" s="63"/>
      <c r="AQ2386" s="63"/>
      <c r="AS2386" s="5">
        <f>IF(Q2386&gt;0,RANK(Q2386,(N2386:P2386,Q2386:AE2386)),0)</f>
        <v>3</v>
      </c>
      <c r="AT2386" s="5">
        <f>IF(R2386&gt;0,RANK(R2386,(N2386:P2386,Q2386:AE2386)),0)</f>
        <v>4</v>
      </c>
      <c r="AU2386" s="5">
        <f>IF(T2386&gt;0,RANK(T2386,(N2386:P2386,Q2386:AE2386)),0)</f>
        <v>0</v>
      </c>
      <c r="AV2386" s="5">
        <f>IF(S2386&gt;0,RANK(S2386,(N2386:P2386,Q2386:AE2386)),0)</f>
        <v>0</v>
      </c>
      <c r="AW2386" s="2">
        <f t="shared" si="963"/>
        <v>8.3336913097641647E-3</v>
      </c>
      <c r="AX2386" s="2">
        <f t="shared" si="964"/>
        <v>3.8231882812835602E-3</v>
      </c>
      <c r="AY2386" s="2">
        <f t="shared" si="965"/>
        <v>0</v>
      </c>
      <c r="AZ2386" s="2">
        <f t="shared" si="966"/>
        <v>0</v>
      </c>
      <c r="BB2386" t="s">
        <v>2670</v>
      </c>
      <c r="BC2386" t="s">
        <v>1028</v>
      </c>
      <c r="BD2386" s="63"/>
      <c r="BF2386" s="111">
        <v>42</v>
      </c>
      <c r="BG2386" s="113">
        <v>103</v>
      </c>
      <c r="BH2386" s="117">
        <f t="shared" si="957"/>
        <v>42103</v>
      </c>
      <c r="BJ2386" s="5" t="s">
        <v>3185</v>
      </c>
    </row>
    <row r="2387" spans="1:77" hidden="1" outlineLevel="1">
      <c r="A2387" t="s">
        <v>1180</v>
      </c>
      <c r="B2387" t="s">
        <v>1028</v>
      </c>
      <c r="C2387" s="1">
        <f t="shared" si="958"/>
        <v>7242</v>
      </c>
      <c r="D2387" s="5">
        <f>IF(N2387&gt;0, RANK(N2387,(N2387:P2387,Q2387:AE2387)),0)</f>
        <v>2</v>
      </c>
      <c r="E2387" s="5">
        <f>IF(O2387&gt;0,RANK(O2387,(N2387:P2387,Q2387:AE2387)),0)</f>
        <v>1</v>
      </c>
      <c r="F2387" s="5">
        <f>IF(P2387&gt;0,RANK(P2387,(N2387:P2387,Q2387:AE2387)),0)</f>
        <v>0</v>
      </c>
      <c r="G2387" s="131">
        <f t="shared" si="967"/>
        <v>3334</v>
      </c>
      <c r="H2387" s="136">
        <f t="shared" si="968"/>
        <v>0.46037006351836507</v>
      </c>
      <c r="I2387" s="2"/>
      <c r="J2387" s="2">
        <f t="shared" si="959"/>
        <v>0.26194421430544046</v>
      </c>
      <c r="K2387" s="2">
        <f t="shared" si="960"/>
        <v>0.72231427782380553</v>
      </c>
      <c r="L2387" s="2">
        <f t="shared" si="961"/>
        <v>0</v>
      </c>
      <c r="M2387" s="2">
        <f t="shared" si="962"/>
        <v>1.5741507870754012E-2</v>
      </c>
      <c r="N2387" s="63">
        <v>1897</v>
      </c>
      <c r="O2387" s="63">
        <v>5231</v>
      </c>
      <c r="P2387" s="63"/>
      <c r="Q2387" s="63">
        <v>78</v>
      </c>
      <c r="R2387" s="63">
        <v>36</v>
      </c>
      <c r="S2387" s="63"/>
      <c r="T2387" s="63"/>
      <c r="U2387" s="63"/>
      <c r="V2387" s="63"/>
      <c r="W2387" s="63">
        <f>IF(Copyright!C$12=1,IF(BW2387&gt;0,BW2387-SUM(S2387:V2387)-SUM(X2387:AQ2387),0),0)</f>
        <v>0</v>
      </c>
      <c r="X2387" s="63"/>
      <c r="Y2387" s="63"/>
      <c r="Z2387" s="63"/>
      <c r="AA2387" s="63"/>
      <c r="AB2387" s="63"/>
      <c r="AC2387" s="63"/>
      <c r="AD2387" s="63"/>
      <c r="AE2387" s="63"/>
      <c r="AF2387" s="63"/>
      <c r="AG2387" s="63"/>
      <c r="AH2387" s="63"/>
      <c r="AI2387" s="63"/>
      <c r="AJ2387" s="63"/>
      <c r="AK2387" s="63"/>
      <c r="AL2387" s="63"/>
      <c r="AM2387" s="63"/>
      <c r="AN2387" s="63"/>
      <c r="AO2387" s="63"/>
      <c r="AP2387" s="63"/>
      <c r="AQ2387" s="63"/>
      <c r="AS2387" s="5">
        <f>IF(Q2387&gt;0,RANK(Q2387,(N2387:P2387,Q2387:AE2387)),0)</f>
        <v>3</v>
      </c>
      <c r="AT2387" s="5">
        <f>IF(R2387&gt;0,RANK(R2387,(N2387:P2387,Q2387:AE2387)),0)</f>
        <v>4</v>
      </c>
      <c r="AU2387" s="5">
        <f>IF(T2387&gt;0,RANK(T2387,(N2387:P2387,Q2387:AE2387)),0)</f>
        <v>0</v>
      </c>
      <c r="AV2387" s="5">
        <f>IF(S2387&gt;0,RANK(S2387,(N2387:P2387,Q2387:AE2387)),0)</f>
        <v>0</v>
      </c>
      <c r="AW2387" s="2">
        <f t="shared" si="963"/>
        <v>1.0770505385252692E-2</v>
      </c>
      <c r="AX2387" s="2">
        <f t="shared" si="964"/>
        <v>4.9710024855012429E-3</v>
      </c>
      <c r="AY2387" s="2">
        <f t="shared" si="965"/>
        <v>0</v>
      </c>
      <c r="AZ2387" s="2">
        <f t="shared" si="966"/>
        <v>0</v>
      </c>
      <c r="BB2387" t="s">
        <v>1180</v>
      </c>
      <c r="BC2387" t="s">
        <v>1028</v>
      </c>
      <c r="BD2387" s="63"/>
      <c r="BF2387" s="111">
        <v>42</v>
      </c>
      <c r="BG2387" s="113">
        <v>105</v>
      </c>
      <c r="BH2387" s="117">
        <f t="shared" si="957"/>
        <v>42105</v>
      </c>
      <c r="BJ2387" s="5" t="s">
        <v>3185</v>
      </c>
      <c r="BW2387" s="63">
        <v>37</v>
      </c>
    </row>
    <row r="2388" spans="1:77" hidden="1" outlineLevel="1">
      <c r="A2388" t="s">
        <v>1472</v>
      </c>
      <c r="B2388" t="s">
        <v>1028</v>
      </c>
      <c r="C2388" s="1">
        <f t="shared" si="958"/>
        <v>57727</v>
      </c>
      <c r="D2388" s="5">
        <f>IF(N2388&gt;0, RANK(N2388,(N2388:P2388,Q2388:AE2388)),0)</f>
        <v>2</v>
      </c>
      <c r="E2388" s="5">
        <f>IF(O2388&gt;0,RANK(O2388,(N2388:P2388,Q2388:AE2388)),0)</f>
        <v>1</v>
      </c>
      <c r="F2388" s="5">
        <f>IF(P2388&gt;0,RANK(P2388,(N2388:P2388,Q2388:AE2388)),0)</f>
        <v>0</v>
      </c>
      <c r="G2388" s="131">
        <f t="shared" si="967"/>
        <v>7732</v>
      </c>
      <c r="H2388" s="136">
        <f t="shared" si="968"/>
        <v>0.13394079027145009</v>
      </c>
      <c r="I2388" s="2"/>
      <c r="J2388" s="2">
        <f t="shared" si="959"/>
        <v>0.42520830807074678</v>
      </c>
      <c r="K2388" s="2">
        <f t="shared" si="960"/>
        <v>0.55914909834219684</v>
      </c>
      <c r="L2388" s="2">
        <f t="shared" si="961"/>
        <v>0</v>
      </c>
      <c r="M2388" s="2">
        <f t="shared" si="962"/>
        <v>1.5642593587056441E-2</v>
      </c>
      <c r="N2388" s="63">
        <v>24546</v>
      </c>
      <c r="O2388" s="63">
        <v>32278</v>
      </c>
      <c r="P2388" s="63"/>
      <c r="Q2388" s="63">
        <v>617</v>
      </c>
      <c r="R2388" s="63">
        <v>286</v>
      </c>
      <c r="S2388" s="63"/>
      <c r="T2388" s="63"/>
      <c r="U2388" s="63"/>
      <c r="V2388" s="63"/>
      <c r="W2388" s="63">
        <f>IF(Copyright!C$12=1,IF(BW2388&gt;0,BW2388-SUM(S2388:V2388)-SUM(X2388:AQ2388),0),0)</f>
        <v>0</v>
      </c>
      <c r="X2388" s="63"/>
      <c r="Y2388" s="63"/>
      <c r="Z2388" s="63"/>
      <c r="AA2388" s="63"/>
      <c r="AB2388" s="63"/>
      <c r="AC2388" s="63"/>
      <c r="AD2388" s="63"/>
      <c r="AE2388" s="63"/>
      <c r="AF2388" s="63"/>
      <c r="AG2388" s="63"/>
      <c r="AH2388" s="63"/>
      <c r="AI2388" s="63"/>
      <c r="AJ2388" s="63"/>
      <c r="AK2388" s="63"/>
      <c r="AL2388" s="63"/>
      <c r="AM2388" s="63"/>
      <c r="AN2388" s="63"/>
      <c r="AO2388" s="63"/>
      <c r="AP2388" s="63"/>
      <c r="AQ2388" s="63"/>
      <c r="AS2388" s="5">
        <f>IF(Q2388&gt;0,RANK(Q2388,(N2388:P2388,Q2388:AE2388)),0)</f>
        <v>3</v>
      </c>
      <c r="AT2388" s="5">
        <f>IF(R2388&gt;0,RANK(R2388,(N2388:P2388,Q2388:AE2388)),0)</f>
        <v>4</v>
      </c>
      <c r="AU2388" s="5">
        <f>IF(T2388&gt;0,RANK(T2388,(N2388:P2388,Q2388:AE2388)),0)</f>
        <v>0</v>
      </c>
      <c r="AV2388" s="5">
        <f>IF(S2388&gt;0,RANK(S2388,(N2388:P2388,Q2388:AE2388)),0)</f>
        <v>0</v>
      </c>
      <c r="AW2388" s="2">
        <f t="shared" si="963"/>
        <v>1.0688239471997506E-2</v>
      </c>
      <c r="AX2388" s="2">
        <f t="shared" si="964"/>
        <v>4.9543541150588117E-3</v>
      </c>
      <c r="AY2388" s="2">
        <f t="shared" si="965"/>
        <v>0</v>
      </c>
      <c r="AZ2388" s="2">
        <f t="shared" si="966"/>
        <v>0</v>
      </c>
      <c r="BB2388" t="s">
        <v>1472</v>
      </c>
      <c r="BC2388" t="s">
        <v>1028</v>
      </c>
      <c r="BD2388" s="63"/>
      <c r="BF2388" s="111">
        <v>42</v>
      </c>
      <c r="BG2388" s="113">
        <v>107</v>
      </c>
      <c r="BH2388" s="117">
        <f t="shared" si="957"/>
        <v>42107</v>
      </c>
      <c r="BJ2388" s="5" t="s">
        <v>3185</v>
      </c>
      <c r="BW2388" s="63">
        <f>165+156</f>
        <v>321</v>
      </c>
      <c r="BY2388" s="63">
        <v>156</v>
      </c>
    </row>
    <row r="2389" spans="1:77" hidden="1" outlineLevel="1">
      <c r="A2389" t="s">
        <v>2247</v>
      </c>
      <c r="B2389" t="s">
        <v>1028</v>
      </c>
      <c r="C2389" s="1">
        <f t="shared" si="958"/>
        <v>15002</v>
      </c>
      <c r="D2389" s="5">
        <f>IF(N2389&gt;0, RANK(N2389,(N2389:P2389,Q2389:AE2389)),0)</f>
        <v>2</v>
      </c>
      <c r="E2389" s="5">
        <f>IF(O2389&gt;0,RANK(O2389,(N2389:P2389,Q2389:AE2389)),0)</f>
        <v>1</v>
      </c>
      <c r="F2389" s="5">
        <f>IF(P2389&gt;0,RANK(P2389,(N2389:P2389,Q2389:AE2389)),0)</f>
        <v>0</v>
      </c>
      <c r="G2389" s="131">
        <f t="shared" si="967"/>
        <v>5386</v>
      </c>
      <c r="H2389" s="136">
        <f t="shared" si="968"/>
        <v>0.3590187974936675</v>
      </c>
      <c r="I2389" s="2"/>
      <c r="J2389" s="2">
        <f t="shared" si="959"/>
        <v>0.31242500999866685</v>
      </c>
      <c r="K2389" s="2">
        <f t="shared" si="960"/>
        <v>0.67144380749233434</v>
      </c>
      <c r="L2389" s="2">
        <f t="shared" si="961"/>
        <v>0</v>
      </c>
      <c r="M2389" s="2">
        <f t="shared" si="962"/>
        <v>1.6131182508998809E-2</v>
      </c>
      <c r="N2389" s="63">
        <v>4687</v>
      </c>
      <c r="O2389" s="63">
        <v>10073</v>
      </c>
      <c r="P2389" s="63"/>
      <c r="Q2389" s="63">
        <v>180</v>
      </c>
      <c r="R2389" s="63">
        <v>62</v>
      </c>
      <c r="S2389" s="63"/>
      <c r="T2389" s="63"/>
      <c r="U2389" s="63"/>
      <c r="V2389" s="63"/>
      <c r="W2389" s="63">
        <f>IF(Copyright!C$12=1,IF(BW2389&gt;0,BW2389-SUM(S2389:V2389)-SUM(X2389:AQ2389),0),0)</f>
        <v>0</v>
      </c>
      <c r="X2389" s="63"/>
      <c r="Y2389" s="63"/>
      <c r="Z2389" s="63"/>
      <c r="AA2389" s="63"/>
      <c r="AB2389" s="63"/>
      <c r="AC2389" s="63"/>
      <c r="AD2389" s="63"/>
      <c r="AE2389" s="63"/>
      <c r="AF2389" s="63"/>
      <c r="AG2389" s="63"/>
      <c r="AH2389" s="63"/>
      <c r="AI2389" s="63"/>
      <c r="AJ2389" s="63"/>
      <c r="AK2389" s="63"/>
      <c r="AL2389" s="63"/>
      <c r="AM2389" s="63"/>
      <c r="AN2389" s="63"/>
      <c r="AO2389" s="63"/>
      <c r="AP2389" s="63"/>
      <c r="AQ2389" s="63"/>
      <c r="AS2389" s="5">
        <f>IF(Q2389&gt;0,RANK(Q2389,(N2389:P2389,Q2389:AE2389)),0)</f>
        <v>3</v>
      </c>
      <c r="AT2389" s="5">
        <f>IF(R2389&gt;0,RANK(R2389,(N2389:P2389,Q2389:AE2389)),0)</f>
        <v>4</v>
      </c>
      <c r="AU2389" s="5">
        <f>IF(T2389&gt;0,RANK(T2389,(N2389:P2389,Q2389:AE2389)),0)</f>
        <v>0</v>
      </c>
      <c r="AV2389" s="5">
        <f>IF(S2389&gt;0,RANK(S2389,(N2389:P2389,Q2389:AE2389)),0)</f>
        <v>0</v>
      </c>
      <c r="AW2389" s="2">
        <f t="shared" si="963"/>
        <v>1.1998400213304892E-2</v>
      </c>
      <c r="AX2389" s="2">
        <f t="shared" si="964"/>
        <v>4.1327822956939075E-3</v>
      </c>
      <c r="AY2389" s="2">
        <f t="shared" si="965"/>
        <v>0</v>
      </c>
      <c r="AZ2389" s="2">
        <f t="shared" si="966"/>
        <v>0</v>
      </c>
      <c r="BB2389" t="s">
        <v>2247</v>
      </c>
      <c r="BC2389" t="s">
        <v>1028</v>
      </c>
      <c r="BD2389" s="63"/>
      <c r="BF2389" s="111">
        <v>42</v>
      </c>
      <c r="BG2389" s="113">
        <v>109</v>
      </c>
      <c r="BH2389" s="117">
        <f t="shared" si="957"/>
        <v>42109</v>
      </c>
      <c r="BJ2389" s="5" t="s">
        <v>3185</v>
      </c>
      <c r="BW2389" s="63">
        <v>66</v>
      </c>
    </row>
    <row r="2390" spans="1:77" hidden="1" outlineLevel="1">
      <c r="A2390" t="s">
        <v>1796</v>
      </c>
      <c r="B2390" t="s">
        <v>1028</v>
      </c>
      <c r="C2390" s="1">
        <f t="shared" si="958"/>
        <v>33942</v>
      </c>
      <c r="D2390" s="5">
        <f>IF(N2390&gt;0, RANK(N2390,(N2390:P2390,Q2390:AE2390)),0)</f>
        <v>2</v>
      </c>
      <c r="E2390" s="5">
        <f>IF(O2390&gt;0,RANK(O2390,(N2390:P2390,Q2390:AE2390)),0)</f>
        <v>1</v>
      </c>
      <c r="F2390" s="5">
        <f>IF(P2390&gt;0,RANK(P2390,(N2390:P2390,Q2390:AE2390)),0)</f>
        <v>0</v>
      </c>
      <c r="G2390" s="131">
        <f t="shared" si="967"/>
        <v>14548</v>
      </c>
      <c r="H2390" s="136">
        <f t="shared" si="968"/>
        <v>0.42861351717635965</v>
      </c>
      <c r="I2390" s="2"/>
      <c r="J2390" s="2">
        <f t="shared" si="959"/>
        <v>0.27800365329090804</v>
      </c>
      <c r="K2390" s="2">
        <f t="shared" si="960"/>
        <v>0.70661717046726769</v>
      </c>
      <c r="L2390" s="2">
        <f t="shared" si="961"/>
        <v>0</v>
      </c>
      <c r="M2390" s="2">
        <f t="shared" si="962"/>
        <v>1.5379176241824277E-2</v>
      </c>
      <c r="N2390" s="63">
        <v>9436</v>
      </c>
      <c r="O2390" s="63">
        <v>23984</v>
      </c>
      <c r="P2390" s="63"/>
      <c r="Q2390" s="63">
        <v>334</v>
      </c>
      <c r="R2390" s="63">
        <v>188</v>
      </c>
      <c r="S2390" s="63"/>
      <c r="T2390" s="63"/>
      <c r="U2390" s="63"/>
      <c r="V2390" s="63"/>
      <c r="W2390" s="63">
        <f>IF(Copyright!C$12=1,IF(BW2390&gt;0,BW2390-SUM(S2390:V2390)-SUM(X2390:AQ2390),0),0)</f>
        <v>0</v>
      </c>
      <c r="X2390" s="63"/>
      <c r="Y2390" s="63"/>
      <c r="Z2390" s="63"/>
      <c r="AA2390" s="63"/>
      <c r="AB2390" s="63"/>
      <c r="AC2390" s="63"/>
      <c r="AD2390" s="63"/>
      <c r="AE2390" s="63"/>
      <c r="AF2390" s="63"/>
      <c r="AG2390" s="63"/>
      <c r="AH2390" s="63"/>
      <c r="AI2390" s="63"/>
      <c r="AJ2390" s="63"/>
      <c r="AK2390" s="63"/>
      <c r="AL2390" s="63"/>
      <c r="AM2390" s="63"/>
      <c r="AN2390" s="63"/>
      <c r="AO2390" s="63"/>
      <c r="AP2390" s="63"/>
      <c r="AQ2390" s="63"/>
      <c r="AS2390" s="5">
        <f>IF(Q2390&gt;0,RANK(Q2390,(N2390:P2390,Q2390:AE2390)),0)</f>
        <v>3</v>
      </c>
      <c r="AT2390" s="5">
        <f>IF(R2390&gt;0,RANK(R2390,(N2390:P2390,Q2390:AE2390)),0)</f>
        <v>4</v>
      </c>
      <c r="AU2390" s="5">
        <f>IF(T2390&gt;0,RANK(T2390,(N2390:P2390,Q2390:AE2390)),0)</f>
        <v>0</v>
      </c>
      <c r="AV2390" s="5">
        <f>IF(S2390&gt;0,RANK(S2390,(N2390:P2390,Q2390:AE2390)),0)</f>
        <v>0</v>
      </c>
      <c r="AW2390" s="2">
        <f t="shared" si="963"/>
        <v>9.8403158328914022E-3</v>
      </c>
      <c r="AX2390" s="2">
        <f t="shared" si="964"/>
        <v>5.5388604089328854E-3</v>
      </c>
      <c r="AY2390" s="2">
        <f t="shared" si="965"/>
        <v>0</v>
      </c>
      <c r="AZ2390" s="2">
        <f t="shared" si="966"/>
        <v>0</v>
      </c>
      <c r="BB2390" t="s">
        <v>1796</v>
      </c>
      <c r="BC2390" t="s">
        <v>1028</v>
      </c>
      <c r="BD2390" s="63"/>
      <c r="BF2390" s="111">
        <v>42</v>
      </c>
      <c r="BG2390" s="113">
        <v>111</v>
      </c>
      <c r="BH2390" s="117">
        <f t="shared" si="957"/>
        <v>42111</v>
      </c>
      <c r="BJ2390" s="5" t="s">
        <v>3185</v>
      </c>
      <c r="BW2390" s="132">
        <v>136</v>
      </c>
    </row>
    <row r="2391" spans="1:77" hidden="1" outlineLevel="1">
      <c r="A2391" t="s">
        <v>1048</v>
      </c>
      <c r="B2391" t="s">
        <v>1028</v>
      </c>
      <c r="C2391" s="1">
        <f t="shared" si="958"/>
        <v>2949</v>
      </c>
      <c r="D2391" s="5">
        <f>IF(N2391&gt;0, RANK(N2391,(N2391:P2391,Q2391:AE2391)),0)</f>
        <v>2</v>
      </c>
      <c r="E2391" s="5">
        <f>IF(O2391&gt;0,RANK(O2391,(N2391:P2391,Q2391:AE2391)),0)</f>
        <v>1</v>
      </c>
      <c r="F2391" s="5">
        <f>IF(P2391&gt;0,RANK(P2391,(N2391:P2391,Q2391:AE2391)),0)</f>
        <v>0</v>
      </c>
      <c r="G2391" s="131">
        <f t="shared" si="967"/>
        <v>834</v>
      </c>
      <c r="H2391" s="136">
        <f t="shared" si="968"/>
        <v>0.28280773143438453</v>
      </c>
      <c r="I2391" s="2"/>
      <c r="J2391" s="2">
        <f t="shared" si="959"/>
        <v>0.35062733129874535</v>
      </c>
      <c r="K2391" s="2">
        <f t="shared" si="960"/>
        <v>0.63343506273312988</v>
      </c>
      <c r="L2391" s="2">
        <f t="shared" si="961"/>
        <v>0</v>
      </c>
      <c r="M2391" s="2">
        <f t="shared" si="962"/>
        <v>1.5937605968124768E-2</v>
      </c>
      <c r="N2391" s="63">
        <v>1034</v>
      </c>
      <c r="O2391" s="63">
        <v>1868</v>
      </c>
      <c r="P2391" s="63"/>
      <c r="Q2391" s="63">
        <v>30</v>
      </c>
      <c r="R2391" s="63">
        <v>17</v>
      </c>
      <c r="S2391" s="63"/>
      <c r="T2391" s="63"/>
      <c r="U2391" s="63"/>
      <c r="V2391" s="63"/>
      <c r="W2391" s="63">
        <f>IF(Copyright!C$12=1,IF(BW2391&gt;0,BW2391-SUM(S2391:V2391)-SUM(X2391:AQ2391),0),0)</f>
        <v>0</v>
      </c>
      <c r="X2391" s="63"/>
      <c r="Y2391" s="63"/>
      <c r="Z2391" s="63"/>
      <c r="AA2391" s="63"/>
      <c r="AB2391" s="63"/>
      <c r="AC2391" s="63"/>
      <c r="AD2391" s="63"/>
      <c r="AE2391" s="63"/>
      <c r="AF2391" s="63"/>
      <c r="AG2391" s="63"/>
      <c r="AH2391" s="63"/>
      <c r="AI2391" s="63"/>
      <c r="AJ2391" s="63"/>
      <c r="AK2391" s="63"/>
      <c r="AL2391" s="63"/>
      <c r="AM2391" s="63"/>
      <c r="AN2391" s="63"/>
      <c r="AO2391" s="63"/>
      <c r="AP2391" s="63"/>
      <c r="AQ2391" s="63"/>
      <c r="AS2391" s="5">
        <f>IF(Q2391&gt;0,RANK(Q2391,(N2391:P2391,Q2391:AE2391)),0)</f>
        <v>3</v>
      </c>
      <c r="AT2391" s="5">
        <f>IF(R2391&gt;0,RANK(R2391,(N2391:P2391,Q2391:AE2391)),0)</f>
        <v>4</v>
      </c>
      <c r="AU2391" s="5">
        <f>IF(T2391&gt;0,RANK(T2391,(N2391:P2391,Q2391:AE2391)),0)</f>
        <v>0</v>
      </c>
      <c r="AV2391" s="5">
        <f>IF(S2391&gt;0,RANK(S2391,(N2391:P2391,Q2391:AE2391)),0)</f>
        <v>0</v>
      </c>
      <c r="AW2391" s="2">
        <f t="shared" si="963"/>
        <v>1.0172939979654121E-2</v>
      </c>
      <c r="AX2391" s="2">
        <f t="shared" si="964"/>
        <v>5.7646659884706677E-3</v>
      </c>
      <c r="AY2391" s="2">
        <f t="shared" si="965"/>
        <v>0</v>
      </c>
      <c r="AZ2391" s="2">
        <f t="shared" si="966"/>
        <v>0</v>
      </c>
      <c r="BB2391" t="s">
        <v>1048</v>
      </c>
      <c r="BC2391" t="s">
        <v>1028</v>
      </c>
      <c r="BD2391" s="63"/>
      <c r="BF2391" s="111">
        <v>42</v>
      </c>
      <c r="BG2391" s="113">
        <v>113</v>
      </c>
      <c r="BH2391" s="117">
        <f t="shared" si="957"/>
        <v>42113</v>
      </c>
      <c r="BJ2391" s="5" t="s">
        <v>3185</v>
      </c>
    </row>
    <row r="2392" spans="1:77" hidden="1" outlineLevel="1">
      <c r="A2392" t="s">
        <v>1958</v>
      </c>
      <c r="B2392" t="s">
        <v>1028</v>
      </c>
      <c r="C2392" s="1">
        <f t="shared" si="958"/>
        <v>18044</v>
      </c>
      <c r="D2392" s="5">
        <f>IF(N2392&gt;0, RANK(N2392,(N2392:P2392,Q2392:AE2392)),0)</f>
        <v>2</v>
      </c>
      <c r="E2392" s="5">
        <f>IF(O2392&gt;0,RANK(O2392,(N2392:P2392,Q2392:AE2392)),0)</f>
        <v>1</v>
      </c>
      <c r="F2392" s="5">
        <f>IF(P2392&gt;0,RANK(P2392,(N2392:P2392,Q2392:AE2392)),0)</f>
        <v>0</v>
      </c>
      <c r="G2392" s="131">
        <f t="shared" si="967"/>
        <v>3865</v>
      </c>
      <c r="H2392" s="136">
        <f t="shared" si="968"/>
        <v>0.21419862558191088</v>
      </c>
      <c r="I2392" s="2"/>
      <c r="J2392" s="2">
        <f t="shared" si="959"/>
        <v>0.38433828419419197</v>
      </c>
      <c r="K2392" s="2">
        <f t="shared" si="960"/>
        <v>0.59853690977610285</v>
      </c>
      <c r="L2392" s="2">
        <f t="shared" si="961"/>
        <v>0</v>
      </c>
      <c r="M2392" s="2">
        <f t="shared" si="962"/>
        <v>1.712480602970512E-2</v>
      </c>
      <c r="N2392" s="63">
        <v>6935</v>
      </c>
      <c r="O2392" s="63">
        <v>10800</v>
      </c>
      <c r="P2392" s="63"/>
      <c r="Q2392" s="63">
        <v>202</v>
      </c>
      <c r="R2392" s="63">
        <v>107</v>
      </c>
      <c r="S2392" s="63"/>
      <c r="T2392" s="63"/>
      <c r="U2392" s="63"/>
      <c r="V2392" s="63"/>
      <c r="W2392" s="63">
        <f>IF(Copyright!C$12=1,IF(BW2392&gt;0,BW2392-SUM(S2392:V2392)-SUM(X2392:AQ2392),0),0)</f>
        <v>0</v>
      </c>
      <c r="X2392" s="63"/>
      <c r="Y2392" s="63"/>
      <c r="Z2392" s="63"/>
      <c r="AA2392" s="63"/>
      <c r="AB2392" s="63"/>
      <c r="AC2392" s="63"/>
      <c r="AD2392" s="63"/>
      <c r="AE2392" s="63"/>
      <c r="AF2392" s="63"/>
      <c r="AG2392" s="63"/>
      <c r="AH2392" s="63"/>
      <c r="AI2392" s="63"/>
      <c r="AJ2392" s="63"/>
      <c r="AK2392" s="63"/>
      <c r="AL2392" s="63"/>
      <c r="AM2392" s="63"/>
      <c r="AN2392" s="63"/>
      <c r="AO2392" s="63"/>
      <c r="AP2392" s="63"/>
      <c r="AQ2392" s="63"/>
      <c r="AS2392" s="5">
        <f>IF(Q2392&gt;0,RANK(Q2392,(N2392:P2392,Q2392:AE2392)),0)</f>
        <v>3</v>
      </c>
      <c r="AT2392" s="5">
        <f>IF(R2392&gt;0,RANK(R2392,(N2392:P2392,Q2392:AE2392)),0)</f>
        <v>4</v>
      </c>
      <c r="AU2392" s="5">
        <f>IF(T2392&gt;0,RANK(T2392,(N2392:P2392,Q2392:AE2392)),0)</f>
        <v>0</v>
      </c>
      <c r="AV2392" s="5">
        <f>IF(S2392&gt;0,RANK(S2392,(N2392:P2392,Q2392:AE2392)),0)</f>
        <v>0</v>
      </c>
      <c r="AW2392" s="2">
        <f t="shared" si="963"/>
        <v>1.1194857016182665E-2</v>
      </c>
      <c r="AX2392" s="2">
        <f t="shared" si="964"/>
        <v>5.9299490135225003E-3</v>
      </c>
      <c r="AY2392" s="2">
        <f t="shared" si="965"/>
        <v>0</v>
      </c>
      <c r="AZ2392" s="2">
        <f t="shared" si="966"/>
        <v>0</v>
      </c>
      <c r="BB2392" t="s">
        <v>1958</v>
      </c>
      <c r="BC2392" t="s">
        <v>1028</v>
      </c>
      <c r="BD2392" s="63"/>
      <c r="BF2392" s="111">
        <v>42</v>
      </c>
      <c r="BG2392" s="113">
        <v>115</v>
      </c>
      <c r="BH2392" s="117">
        <f t="shared" si="957"/>
        <v>42115</v>
      </c>
      <c r="BJ2392" s="5" t="s">
        <v>3185</v>
      </c>
      <c r="BW2392" s="132">
        <v>72</v>
      </c>
    </row>
    <row r="2393" spans="1:77" hidden="1" outlineLevel="1">
      <c r="A2393" t="s">
        <v>2357</v>
      </c>
      <c r="B2393" t="s">
        <v>1028</v>
      </c>
      <c r="C2393" s="1">
        <f t="shared" si="958"/>
        <v>17004</v>
      </c>
      <c r="D2393" s="5">
        <f>IF(N2393&gt;0, RANK(N2393,(N2393:P2393,Q2393:AE2393)),0)</f>
        <v>2</v>
      </c>
      <c r="E2393" s="5">
        <f>IF(O2393&gt;0,RANK(O2393,(N2393:P2393,Q2393:AE2393)),0)</f>
        <v>1</v>
      </c>
      <c r="F2393" s="5">
        <f>IF(P2393&gt;0,RANK(P2393,(N2393:P2393,Q2393:AE2393)),0)</f>
        <v>0</v>
      </c>
      <c r="G2393" s="131">
        <f t="shared" si="967"/>
        <v>5985</v>
      </c>
      <c r="H2393" s="136">
        <f t="shared" si="968"/>
        <v>0.35197600564573039</v>
      </c>
      <c r="I2393" s="2"/>
      <c r="J2393" s="2">
        <f t="shared" si="959"/>
        <v>0.31504351917195955</v>
      </c>
      <c r="K2393" s="2">
        <f t="shared" si="960"/>
        <v>0.66701952481769</v>
      </c>
      <c r="L2393" s="2">
        <f t="shared" si="961"/>
        <v>0</v>
      </c>
      <c r="M2393" s="2">
        <f t="shared" si="962"/>
        <v>1.7936956010350391E-2</v>
      </c>
      <c r="N2393" s="63">
        <v>5357</v>
      </c>
      <c r="O2393" s="63">
        <v>11342</v>
      </c>
      <c r="P2393" s="63"/>
      <c r="Q2393" s="63">
        <v>195</v>
      </c>
      <c r="R2393" s="63">
        <v>110</v>
      </c>
      <c r="S2393" s="63"/>
      <c r="T2393" s="63"/>
      <c r="U2393" s="63"/>
      <c r="V2393" s="63"/>
      <c r="W2393" s="63">
        <f>IF(Copyright!C$12=1,IF(BW2393&gt;0,BW2393-SUM(S2393:V2393)-SUM(X2393:AQ2393),0),0)</f>
        <v>0</v>
      </c>
      <c r="X2393" s="63"/>
      <c r="Y2393" s="63"/>
      <c r="Z2393" s="63"/>
      <c r="AA2393" s="63"/>
      <c r="AB2393" s="63"/>
      <c r="AC2393" s="63"/>
      <c r="AD2393" s="63"/>
      <c r="AE2393" s="63"/>
      <c r="AF2393" s="63"/>
      <c r="AG2393" s="63"/>
      <c r="AH2393" s="63"/>
      <c r="AI2393" s="63"/>
      <c r="AJ2393" s="63"/>
      <c r="AK2393" s="63"/>
      <c r="AL2393" s="63"/>
      <c r="AM2393" s="63"/>
      <c r="AN2393" s="63"/>
      <c r="AO2393" s="63"/>
      <c r="AP2393" s="63"/>
      <c r="AQ2393" s="63"/>
      <c r="AS2393" s="5">
        <f>IF(Q2393&gt;0,RANK(Q2393,(N2393:P2393,Q2393:AE2393)),0)</f>
        <v>3</v>
      </c>
      <c r="AT2393" s="5">
        <f>IF(R2393&gt;0,RANK(R2393,(N2393:P2393,Q2393:AE2393)),0)</f>
        <v>4</v>
      </c>
      <c r="AU2393" s="5">
        <f>IF(T2393&gt;0,RANK(T2393,(N2393:P2393,Q2393:AE2393)),0)</f>
        <v>0</v>
      </c>
      <c r="AV2393" s="5">
        <f>IF(S2393&gt;0,RANK(S2393,(N2393:P2393,Q2393:AE2393)),0)</f>
        <v>0</v>
      </c>
      <c r="AW2393" s="2">
        <f t="shared" si="963"/>
        <v>1.1467889908256881E-2</v>
      </c>
      <c r="AX2393" s="2">
        <f t="shared" si="964"/>
        <v>6.4690661020936251E-3</v>
      </c>
      <c r="AY2393" s="2">
        <f t="shared" si="965"/>
        <v>0</v>
      </c>
      <c r="AZ2393" s="2">
        <f t="shared" si="966"/>
        <v>0</v>
      </c>
      <c r="BB2393" t="s">
        <v>2357</v>
      </c>
      <c r="BC2393" t="s">
        <v>1028</v>
      </c>
      <c r="BD2393" s="63"/>
      <c r="BF2393" s="111">
        <v>42</v>
      </c>
      <c r="BG2393" s="113">
        <v>117</v>
      </c>
      <c r="BH2393" s="117">
        <f t="shared" si="957"/>
        <v>42117</v>
      </c>
      <c r="BJ2393" s="5" t="s">
        <v>3185</v>
      </c>
      <c r="BW2393" s="63">
        <v>90</v>
      </c>
    </row>
    <row r="2394" spans="1:77" hidden="1" outlineLevel="1">
      <c r="A2394" t="s">
        <v>1521</v>
      </c>
      <c r="B2394" t="s">
        <v>1028</v>
      </c>
      <c r="C2394" s="1">
        <f t="shared" si="958"/>
        <v>16268</v>
      </c>
      <c r="D2394" s="5">
        <f>IF(N2394&gt;0, RANK(N2394,(N2394:P2394,Q2394:AE2394)),0)</f>
        <v>2</v>
      </c>
      <c r="E2394" s="5">
        <f>IF(O2394&gt;0,RANK(O2394,(N2394:P2394,Q2394:AE2394)),0)</f>
        <v>1</v>
      </c>
      <c r="F2394" s="5">
        <f>IF(P2394&gt;0,RANK(P2394,(N2394:P2394,Q2394:AE2394)),0)</f>
        <v>0</v>
      </c>
      <c r="G2394" s="131">
        <f t="shared" si="967"/>
        <v>3787</v>
      </c>
      <c r="H2394" s="136">
        <f t="shared" si="968"/>
        <v>0.2327882960413081</v>
      </c>
      <c r="I2394" s="2"/>
      <c r="J2394" s="2">
        <f t="shared" si="959"/>
        <v>0.37552249815588884</v>
      </c>
      <c r="K2394" s="2">
        <f t="shared" si="960"/>
        <v>0.60831079419719691</v>
      </c>
      <c r="L2394" s="2">
        <f t="shared" si="961"/>
        <v>0</v>
      </c>
      <c r="M2394" s="2">
        <f t="shared" si="962"/>
        <v>1.6166707646914191E-2</v>
      </c>
      <c r="N2394" s="63">
        <v>6109</v>
      </c>
      <c r="O2394" s="63">
        <v>9896</v>
      </c>
      <c r="P2394" s="63"/>
      <c r="Q2394" s="63">
        <v>184</v>
      </c>
      <c r="R2394" s="63">
        <v>79</v>
      </c>
      <c r="S2394" s="63"/>
      <c r="T2394" s="63"/>
      <c r="U2394" s="63"/>
      <c r="V2394" s="63"/>
      <c r="W2394" s="63">
        <f>IF(Copyright!C$12=1,IF(BW2394&gt;0,BW2394-SUM(S2394:V2394)-SUM(X2394:AQ2394),0),0)</f>
        <v>0</v>
      </c>
      <c r="X2394" s="63"/>
      <c r="Y2394" s="63"/>
      <c r="Z2394" s="63"/>
      <c r="AA2394" s="63"/>
      <c r="AB2394" s="63"/>
      <c r="AC2394" s="63"/>
      <c r="AD2394" s="63"/>
      <c r="AE2394" s="63"/>
      <c r="AF2394" s="63"/>
      <c r="AG2394" s="63"/>
      <c r="AH2394" s="63"/>
      <c r="AI2394" s="63"/>
      <c r="AJ2394" s="63"/>
      <c r="AK2394" s="63"/>
      <c r="AL2394" s="63"/>
      <c r="AM2394" s="63"/>
      <c r="AN2394" s="63"/>
      <c r="AO2394" s="63"/>
      <c r="AP2394" s="63"/>
      <c r="AQ2394" s="63"/>
      <c r="AS2394" s="5">
        <f>IF(Q2394&gt;0,RANK(Q2394,(N2394:P2394,Q2394:AE2394)),0)</f>
        <v>3</v>
      </c>
      <c r="AT2394" s="5">
        <f>IF(R2394&gt;0,RANK(R2394,(N2394:P2394,Q2394:AE2394)),0)</f>
        <v>4</v>
      </c>
      <c r="AU2394" s="5">
        <f>IF(T2394&gt;0,RANK(T2394,(N2394:P2394,Q2394:AE2394)),0)</f>
        <v>0</v>
      </c>
      <c r="AV2394" s="5">
        <f>IF(S2394&gt;0,RANK(S2394,(N2394:P2394,Q2394:AE2394)),0)</f>
        <v>0</v>
      </c>
      <c r="AW2394" s="2">
        <f t="shared" si="963"/>
        <v>1.1310548315711827E-2</v>
      </c>
      <c r="AX2394" s="2">
        <f t="shared" si="964"/>
        <v>4.8561593312023603E-3</v>
      </c>
      <c r="AY2394" s="2">
        <f t="shared" si="965"/>
        <v>0</v>
      </c>
      <c r="AZ2394" s="2">
        <f t="shared" si="966"/>
        <v>0</v>
      </c>
      <c r="BB2394" t="s">
        <v>1521</v>
      </c>
      <c r="BC2394" t="s">
        <v>1028</v>
      </c>
      <c r="BD2394" s="63"/>
      <c r="BF2394" s="111">
        <v>42</v>
      </c>
      <c r="BG2394" s="113">
        <v>119</v>
      </c>
      <c r="BH2394" s="117">
        <f t="shared" si="957"/>
        <v>42119</v>
      </c>
      <c r="BJ2394" s="5" t="s">
        <v>3185</v>
      </c>
      <c r="BW2394" s="131">
        <v>69</v>
      </c>
    </row>
    <row r="2395" spans="1:77" hidden="1" outlineLevel="1">
      <c r="A2395" t="s">
        <v>2215</v>
      </c>
      <c r="B2395" t="s">
        <v>1028</v>
      </c>
      <c r="C2395" s="1">
        <f t="shared" si="958"/>
        <v>22167</v>
      </c>
      <c r="D2395" s="5">
        <f>IF(N2395&gt;0, RANK(N2395,(N2395:P2395,Q2395:AE2395)),0)</f>
        <v>2</v>
      </c>
      <c r="E2395" s="5">
        <f>IF(O2395&gt;0,RANK(O2395,(N2395:P2395,Q2395:AE2395)),0)</f>
        <v>1</v>
      </c>
      <c r="F2395" s="5">
        <f>IF(P2395&gt;0,RANK(P2395,(N2395:P2395,Q2395:AE2395)),0)</f>
        <v>0</v>
      </c>
      <c r="G2395" s="131">
        <f t="shared" si="967"/>
        <v>5870</v>
      </c>
      <c r="H2395" s="136">
        <f t="shared" si="968"/>
        <v>0.26480804799927821</v>
      </c>
      <c r="I2395" s="2"/>
      <c r="J2395" s="2">
        <f t="shared" si="959"/>
        <v>0.35841566292236204</v>
      </c>
      <c r="K2395" s="2">
        <f t="shared" si="960"/>
        <v>0.62322371092164031</v>
      </c>
      <c r="L2395" s="2">
        <f t="shared" si="961"/>
        <v>0</v>
      </c>
      <c r="M2395" s="2">
        <f t="shared" si="962"/>
        <v>1.836062615599765E-2</v>
      </c>
      <c r="N2395" s="63">
        <v>7945</v>
      </c>
      <c r="O2395" s="63">
        <v>13815</v>
      </c>
      <c r="P2395" s="63"/>
      <c r="Q2395" s="63">
        <v>299</v>
      </c>
      <c r="R2395" s="63">
        <v>108</v>
      </c>
      <c r="S2395" s="63"/>
      <c r="T2395" s="63"/>
      <c r="U2395" s="63"/>
      <c r="V2395" s="63"/>
      <c r="W2395" s="63">
        <f>IF(Copyright!C$12=1,IF(BW2395&gt;0,BW2395-SUM(S2395:V2395)-SUM(X2395:AQ2395),0),0)</f>
        <v>0</v>
      </c>
      <c r="X2395" s="63"/>
      <c r="Y2395" s="63"/>
      <c r="Z2395" s="63"/>
      <c r="AA2395" s="63"/>
      <c r="AB2395" s="63"/>
      <c r="AC2395" s="63"/>
      <c r="AD2395" s="63"/>
      <c r="AE2395" s="63"/>
      <c r="AF2395" s="63"/>
      <c r="AG2395" s="63"/>
      <c r="AH2395" s="63"/>
      <c r="AI2395" s="63"/>
      <c r="AJ2395" s="63"/>
      <c r="AK2395" s="63"/>
      <c r="AL2395" s="63"/>
      <c r="AM2395" s="63"/>
      <c r="AN2395" s="63"/>
      <c r="AO2395" s="63"/>
      <c r="AP2395" s="63"/>
      <c r="AQ2395" s="63"/>
      <c r="AS2395" s="5">
        <f>IF(Q2395&gt;0,RANK(Q2395,(N2395:P2395,Q2395:AE2395)),0)</f>
        <v>3</v>
      </c>
      <c r="AT2395" s="5">
        <f>IF(R2395&gt;0,RANK(R2395,(N2395:P2395,Q2395:AE2395)),0)</f>
        <v>4</v>
      </c>
      <c r="AU2395" s="5">
        <f>IF(T2395&gt;0,RANK(T2395,(N2395:P2395,Q2395:AE2395)),0)</f>
        <v>0</v>
      </c>
      <c r="AV2395" s="5">
        <f>IF(S2395&gt;0,RANK(S2395,(N2395:P2395,Q2395:AE2395)),0)</f>
        <v>0</v>
      </c>
      <c r="AW2395" s="2">
        <f t="shared" si="963"/>
        <v>1.3488518969639554E-2</v>
      </c>
      <c r="AX2395" s="2">
        <f t="shared" si="964"/>
        <v>4.8721071863580996E-3</v>
      </c>
      <c r="AY2395" s="2">
        <f t="shared" si="965"/>
        <v>0</v>
      </c>
      <c r="AZ2395" s="2">
        <f t="shared" si="966"/>
        <v>0</v>
      </c>
      <c r="BB2395" t="s">
        <v>2215</v>
      </c>
      <c r="BC2395" t="s">
        <v>1028</v>
      </c>
      <c r="BD2395" s="63"/>
      <c r="BF2395" s="111">
        <v>42</v>
      </c>
      <c r="BG2395" s="113">
        <v>121</v>
      </c>
      <c r="BH2395" s="117">
        <f t="shared" si="957"/>
        <v>42121</v>
      </c>
      <c r="BJ2395" s="5" t="s">
        <v>3185</v>
      </c>
      <c r="BW2395" s="63">
        <v>90</v>
      </c>
    </row>
    <row r="2396" spans="1:77" hidden="1" outlineLevel="1">
      <c r="A2396" t="s">
        <v>425</v>
      </c>
      <c r="B2396" t="s">
        <v>1028</v>
      </c>
      <c r="C2396" s="1">
        <f t="shared" si="958"/>
        <v>17299</v>
      </c>
      <c r="D2396" s="5">
        <f>IF(N2396&gt;0, RANK(N2396,(N2396:P2396,Q2396:AE2396)),0)</f>
        <v>2</v>
      </c>
      <c r="E2396" s="5">
        <f>IF(O2396&gt;0,RANK(O2396,(N2396:P2396,Q2396:AE2396)),0)</f>
        <v>1</v>
      </c>
      <c r="F2396" s="5">
        <f>IF(P2396&gt;0,RANK(P2396,(N2396:P2396,Q2396:AE2396)),0)</f>
        <v>0</v>
      </c>
      <c r="G2396" s="131">
        <f t="shared" si="967"/>
        <v>3015</v>
      </c>
      <c r="H2396" s="136">
        <f t="shared" si="968"/>
        <v>0.17428753107116018</v>
      </c>
      <c r="I2396" s="2"/>
      <c r="J2396" s="2">
        <f t="shared" si="959"/>
        <v>0.40435863344702005</v>
      </c>
      <c r="K2396" s="2">
        <f t="shared" si="960"/>
        <v>0.57864616451818029</v>
      </c>
      <c r="L2396" s="2">
        <f t="shared" si="961"/>
        <v>0</v>
      </c>
      <c r="M2396" s="2">
        <f t="shared" si="962"/>
        <v>1.699520203479965E-2</v>
      </c>
      <c r="N2396" s="63">
        <v>6995</v>
      </c>
      <c r="O2396" s="63">
        <v>10010</v>
      </c>
      <c r="P2396" s="63"/>
      <c r="Q2396" s="63">
        <v>205</v>
      </c>
      <c r="R2396" s="63">
        <v>89</v>
      </c>
      <c r="S2396" s="63"/>
      <c r="T2396" s="63"/>
      <c r="U2396" s="63"/>
      <c r="V2396" s="63"/>
      <c r="W2396" s="63">
        <f>IF(Copyright!C$12=1,IF(BW2396&gt;0,BW2396-SUM(S2396:V2396)-SUM(X2396:AQ2396),0),0)</f>
        <v>0</v>
      </c>
      <c r="X2396" s="63"/>
      <c r="Y2396" s="63"/>
      <c r="Z2396" s="63"/>
      <c r="AA2396" s="63"/>
      <c r="AB2396" s="63"/>
      <c r="AC2396" s="63"/>
      <c r="AD2396" s="63"/>
      <c r="AE2396" s="63"/>
      <c r="AF2396" s="63"/>
      <c r="AG2396" s="63"/>
      <c r="AH2396" s="63"/>
      <c r="AI2396" s="63"/>
      <c r="AJ2396" s="63"/>
      <c r="AK2396" s="63"/>
      <c r="AL2396" s="63"/>
      <c r="AM2396" s="63"/>
      <c r="AN2396" s="63"/>
      <c r="AO2396" s="63"/>
      <c r="AP2396" s="63"/>
      <c r="AQ2396" s="63"/>
      <c r="AS2396" s="5">
        <f>IF(Q2396&gt;0,RANK(Q2396,(N2396:P2396,Q2396:AE2396)),0)</f>
        <v>3</v>
      </c>
      <c r="AT2396" s="5">
        <f>IF(R2396&gt;0,RANK(R2396,(N2396:P2396,Q2396:AE2396)),0)</f>
        <v>4</v>
      </c>
      <c r="AU2396" s="5">
        <f>IF(T2396&gt;0,RANK(T2396,(N2396:P2396,Q2396:AE2396)),0)</f>
        <v>0</v>
      </c>
      <c r="AV2396" s="5">
        <f>IF(S2396&gt;0,RANK(S2396,(N2396:P2396,Q2396:AE2396)),0)</f>
        <v>0</v>
      </c>
      <c r="AW2396" s="2">
        <f t="shared" si="963"/>
        <v>1.1850395976646048E-2</v>
      </c>
      <c r="AX2396" s="2">
        <f t="shared" si="964"/>
        <v>5.1448060581536503E-3</v>
      </c>
      <c r="AY2396" s="2">
        <f t="shared" si="965"/>
        <v>0</v>
      </c>
      <c r="AZ2396" s="2">
        <f t="shared" si="966"/>
        <v>0</v>
      </c>
      <c r="BB2396" t="s">
        <v>425</v>
      </c>
      <c r="BC2396" t="s">
        <v>1028</v>
      </c>
      <c r="BD2396" s="63"/>
      <c r="BF2396" s="111">
        <v>42</v>
      </c>
      <c r="BG2396" s="113">
        <v>123</v>
      </c>
      <c r="BH2396" s="117">
        <f t="shared" si="957"/>
        <v>42123</v>
      </c>
      <c r="BJ2396" s="5" t="s">
        <v>3185</v>
      </c>
    </row>
    <row r="2397" spans="1:77" hidden="1" outlineLevel="1">
      <c r="A2397" t="s">
        <v>699</v>
      </c>
      <c r="B2397" t="s">
        <v>1028</v>
      </c>
      <c r="C2397" s="1">
        <f t="shared" si="958"/>
        <v>94750</v>
      </c>
      <c r="D2397" s="5">
        <f>IF(N2397&gt;0, RANK(N2397,(N2397:P2397,Q2397:AE2397)),0)</f>
        <v>2</v>
      </c>
      <c r="E2397" s="5">
        <f>IF(O2397&gt;0,RANK(O2397,(N2397:P2397,Q2397:AE2397)),0)</f>
        <v>1</v>
      </c>
      <c r="F2397" s="5">
        <f>IF(P2397&gt;0,RANK(P2397,(N2397:P2397,Q2397:AE2397)),0)</f>
        <v>0</v>
      </c>
      <c r="G2397" s="131">
        <f t="shared" si="967"/>
        <v>12885</v>
      </c>
      <c r="H2397" s="136">
        <f t="shared" si="968"/>
        <v>0.13598944591029025</v>
      </c>
      <c r="I2397" s="2"/>
      <c r="J2397" s="2">
        <f t="shared" si="959"/>
        <v>0.42580474934036938</v>
      </c>
      <c r="K2397" s="2">
        <f t="shared" si="960"/>
        <v>0.56179419525065966</v>
      </c>
      <c r="L2397" s="2">
        <f t="shared" si="961"/>
        <v>0</v>
      </c>
      <c r="M2397" s="2">
        <f t="shared" si="962"/>
        <v>1.2401055408970962E-2</v>
      </c>
      <c r="N2397" s="63">
        <v>40345</v>
      </c>
      <c r="O2397" s="63">
        <v>53230</v>
      </c>
      <c r="P2397" s="63"/>
      <c r="Q2397" s="63">
        <v>854</v>
      </c>
      <c r="R2397" s="63">
        <v>321</v>
      </c>
      <c r="S2397" s="63"/>
      <c r="T2397" s="63"/>
      <c r="U2397" s="63"/>
      <c r="V2397" s="63"/>
      <c r="W2397" s="63">
        <f>IF(Copyright!C$12=1,IF(BW2397&gt;0,BW2397-SUM(S2397:V2397)-SUM(X2397:AQ2397),0),0)</f>
        <v>0</v>
      </c>
      <c r="X2397" s="63"/>
      <c r="Y2397" s="63"/>
      <c r="Z2397" s="63"/>
      <c r="AA2397" s="63"/>
      <c r="AB2397" s="63"/>
      <c r="AC2397" s="63"/>
      <c r="AD2397" s="63"/>
      <c r="AE2397" s="63"/>
      <c r="AF2397" s="63"/>
      <c r="AG2397" s="63"/>
      <c r="AH2397" s="63"/>
      <c r="AI2397" s="63"/>
      <c r="AJ2397" s="63"/>
      <c r="AK2397" s="63"/>
      <c r="AL2397" s="63"/>
      <c r="AM2397" s="63"/>
      <c r="AN2397" s="63"/>
      <c r="AO2397" s="63"/>
      <c r="AP2397" s="63"/>
      <c r="AQ2397" s="63"/>
      <c r="AS2397" s="5">
        <f>IF(Q2397&gt;0,RANK(Q2397,(N2397:P2397,Q2397:AE2397)),0)</f>
        <v>3</v>
      </c>
      <c r="AT2397" s="5">
        <f>IF(R2397&gt;0,RANK(R2397,(N2397:P2397,Q2397:AE2397)),0)</f>
        <v>4</v>
      </c>
      <c r="AU2397" s="5">
        <f>IF(T2397&gt;0,RANK(T2397,(N2397:P2397,Q2397:AE2397)),0)</f>
        <v>0</v>
      </c>
      <c r="AV2397" s="5">
        <f>IF(S2397&gt;0,RANK(S2397,(N2397:P2397,Q2397:AE2397)),0)</f>
        <v>0</v>
      </c>
      <c r="AW2397" s="2">
        <f t="shared" si="963"/>
        <v>9.0131926121372035E-3</v>
      </c>
      <c r="AX2397" s="2">
        <f t="shared" si="964"/>
        <v>3.3878627968337732E-3</v>
      </c>
      <c r="AY2397" s="2">
        <f t="shared" si="965"/>
        <v>0</v>
      </c>
      <c r="AZ2397" s="2">
        <f t="shared" si="966"/>
        <v>0</v>
      </c>
      <c r="BB2397" t="s">
        <v>699</v>
      </c>
      <c r="BC2397" t="s">
        <v>1028</v>
      </c>
      <c r="BD2397" s="63"/>
      <c r="BF2397" s="111">
        <v>42</v>
      </c>
      <c r="BG2397" s="113">
        <v>125</v>
      </c>
      <c r="BH2397" s="117">
        <f t="shared" si="957"/>
        <v>42125</v>
      </c>
      <c r="BJ2397" s="5" t="s">
        <v>3185</v>
      </c>
      <c r="BW2397" s="131">
        <v>228</v>
      </c>
    </row>
    <row r="2398" spans="1:77" hidden="1" outlineLevel="1">
      <c r="A2398" t="s">
        <v>426</v>
      </c>
      <c r="B2398" t="s">
        <v>1028</v>
      </c>
      <c r="C2398" s="1">
        <f t="shared" si="958"/>
        <v>21607</v>
      </c>
      <c r="D2398" s="5">
        <f>IF(N2398&gt;0, RANK(N2398,(N2398:P2398,Q2398:AE2398)),0)</f>
        <v>2</v>
      </c>
      <c r="E2398" s="5">
        <f>IF(O2398&gt;0,RANK(O2398,(N2398:P2398,Q2398:AE2398)),0)</f>
        <v>1</v>
      </c>
      <c r="F2398" s="5">
        <f>IF(P2398&gt;0,RANK(P2398,(N2398:P2398,Q2398:AE2398)),0)</f>
        <v>0</v>
      </c>
      <c r="G2398" s="131">
        <f t="shared" si="967"/>
        <v>4500</v>
      </c>
      <c r="H2398" s="136">
        <f t="shared" si="968"/>
        <v>0.20826583977414725</v>
      </c>
      <c r="I2398" s="2"/>
      <c r="J2398" s="2">
        <f t="shared" si="959"/>
        <v>0.38857777572083119</v>
      </c>
      <c r="K2398" s="2">
        <f t="shared" si="960"/>
        <v>0.59684361549497844</v>
      </c>
      <c r="L2398" s="2">
        <f t="shared" si="961"/>
        <v>0</v>
      </c>
      <c r="M2398" s="2">
        <f t="shared" si="962"/>
        <v>1.4578608784190372E-2</v>
      </c>
      <c r="N2398" s="63">
        <v>8396</v>
      </c>
      <c r="O2398" s="63">
        <v>12896</v>
      </c>
      <c r="P2398" s="63"/>
      <c r="Q2398" s="63">
        <v>195</v>
      </c>
      <c r="R2398" s="63">
        <v>120</v>
      </c>
      <c r="S2398" s="63"/>
      <c r="T2398" s="63"/>
      <c r="U2398" s="63"/>
      <c r="V2398" s="63"/>
      <c r="W2398" s="63">
        <f>IF(Copyright!C$12=1,IF(BW2398&gt;0,BW2398-SUM(S2398:V2398)-SUM(X2398:AQ2398),0),0)</f>
        <v>0</v>
      </c>
      <c r="X2398" s="63"/>
      <c r="Y2398" s="63"/>
      <c r="Z2398" s="63"/>
      <c r="AA2398" s="63"/>
      <c r="AB2398" s="63"/>
      <c r="AC2398" s="63"/>
      <c r="AD2398" s="63"/>
      <c r="AE2398" s="63"/>
      <c r="AF2398" s="63"/>
      <c r="AG2398" s="63"/>
      <c r="AH2398" s="63"/>
      <c r="AI2398" s="63"/>
      <c r="AJ2398" s="63"/>
      <c r="AK2398" s="63"/>
      <c r="AL2398" s="63"/>
      <c r="AM2398" s="63"/>
      <c r="AN2398" s="63"/>
      <c r="AO2398" s="63"/>
      <c r="AP2398" s="63"/>
      <c r="AQ2398" s="63"/>
      <c r="AS2398" s="5">
        <f>IF(Q2398&gt;0,RANK(Q2398,(N2398:P2398,Q2398:AE2398)),0)</f>
        <v>3</v>
      </c>
      <c r="AT2398" s="5">
        <f>IF(R2398&gt;0,RANK(R2398,(N2398:P2398,Q2398:AE2398)),0)</f>
        <v>4</v>
      </c>
      <c r="AU2398" s="5">
        <f>IF(T2398&gt;0,RANK(T2398,(N2398:P2398,Q2398:AE2398)),0)</f>
        <v>0</v>
      </c>
      <c r="AV2398" s="5">
        <f>IF(S2398&gt;0,RANK(S2398,(N2398:P2398,Q2398:AE2398)),0)</f>
        <v>0</v>
      </c>
      <c r="AW2398" s="2">
        <f t="shared" si="963"/>
        <v>9.0248530568797156E-3</v>
      </c>
      <c r="AX2398" s="2">
        <f t="shared" si="964"/>
        <v>5.5537557273105942E-3</v>
      </c>
      <c r="AY2398" s="2">
        <f t="shared" si="965"/>
        <v>0</v>
      </c>
      <c r="AZ2398" s="2">
        <f t="shared" si="966"/>
        <v>0</v>
      </c>
      <c r="BB2398" t="s">
        <v>426</v>
      </c>
      <c r="BC2398" t="s">
        <v>1028</v>
      </c>
      <c r="BD2398" s="63"/>
      <c r="BF2398" s="111">
        <v>42</v>
      </c>
      <c r="BG2398" s="113">
        <v>127</v>
      </c>
      <c r="BH2398" s="117">
        <f t="shared" si="957"/>
        <v>42127</v>
      </c>
      <c r="BJ2398" s="5" t="s">
        <v>3185</v>
      </c>
      <c r="BW2398" s="63">
        <v>67</v>
      </c>
    </row>
    <row r="2399" spans="1:77" hidden="1" outlineLevel="1">
      <c r="A2399" t="s">
        <v>2773</v>
      </c>
      <c r="B2399" t="s">
        <v>1028</v>
      </c>
      <c r="C2399" s="1">
        <f t="shared" si="958"/>
        <v>169572</v>
      </c>
      <c r="D2399" s="5">
        <f>IF(N2399&gt;0, RANK(N2399,(N2399:P2399,Q2399:AE2399)),0)</f>
        <v>2</v>
      </c>
      <c r="E2399" s="5">
        <f>IF(O2399&gt;0,RANK(O2399,(N2399:P2399,Q2399:AE2399)),0)</f>
        <v>1</v>
      </c>
      <c r="F2399" s="5">
        <f>IF(P2399&gt;0,RANK(P2399,(N2399:P2399,Q2399:AE2399)),0)</f>
        <v>0</v>
      </c>
      <c r="G2399" s="131">
        <f t="shared" si="967"/>
        <v>40210</v>
      </c>
      <c r="H2399" s="136">
        <f t="shared" si="968"/>
        <v>0.23712641237940227</v>
      </c>
      <c r="I2399" s="2"/>
      <c r="J2399" s="2">
        <f t="shared" si="959"/>
        <v>0.37578137900125019</v>
      </c>
      <c r="K2399" s="2">
        <f t="shared" si="960"/>
        <v>0.61290779138065243</v>
      </c>
      <c r="L2399" s="2">
        <f t="shared" si="961"/>
        <v>0</v>
      </c>
      <c r="M2399" s="2">
        <f>IF(C2399=0,"-",(1-J2399-K2399-L2399))</f>
        <v>1.1310829618097373E-2</v>
      </c>
      <c r="N2399" s="63">
        <v>63722</v>
      </c>
      <c r="O2399" s="63">
        <v>103932</v>
      </c>
      <c r="P2399" s="63"/>
      <c r="Q2399" s="63">
        <v>1426</v>
      </c>
      <c r="R2399" s="63">
        <v>492</v>
      </c>
      <c r="S2399" s="63"/>
      <c r="T2399" s="63"/>
      <c r="U2399" s="63"/>
      <c r="V2399" s="63"/>
      <c r="W2399" s="63">
        <f>IF(Copyright!C$12=1,IF(BW2399&gt;0,BW2399-SUM(S2399:V2399)-SUM(X2399:AQ2399),0),0)</f>
        <v>0</v>
      </c>
      <c r="X2399" s="63"/>
      <c r="Y2399" s="63"/>
      <c r="Z2399" s="63"/>
      <c r="AA2399" s="63"/>
      <c r="AB2399" s="63"/>
      <c r="AC2399" s="63"/>
      <c r="AD2399" s="63"/>
      <c r="AE2399" s="63"/>
      <c r="AF2399" s="63"/>
      <c r="AG2399" s="63"/>
      <c r="AH2399" s="63"/>
      <c r="AI2399" s="63"/>
      <c r="AJ2399" s="63"/>
      <c r="AK2399" s="63"/>
      <c r="AL2399" s="63"/>
      <c r="AM2399" s="63"/>
      <c r="AN2399" s="63"/>
      <c r="AO2399" s="63"/>
      <c r="AP2399" s="63"/>
      <c r="AQ2399" s="63"/>
      <c r="AS2399" s="5">
        <f>IF(Q2399&gt;0,RANK(Q2399,(N2399:P2399,Q2399:AE2399)),0)</f>
        <v>3</v>
      </c>
      <c r="AT2399" s="5">
        <f>IF(R2399&gt;0,RANK(R2399,(N2399:P2399,Q2399:AE2399)),0)</f>
        <v>4</v>
      </c>
      <c r="AU2399" s="5">
        <f>IF(T2399&gt;0,RANK(T2399,(N2399:P2399,Q2399:AE2399)),0)</f>
        <v>0</v>
      </c>
      <c r="AV2399" s="5">
        <f>IF(S2399&gt;0,RANK(S2399,(N2399:P2399,Q2399:AE2399)),0)</f>
        <v>0</v>
      </c>
      <c r="AW2399" s="2">
        <f t="shared" si="963"/>
        <v>8.4094072134550512E-3</v>
      </c>
      <c r="AX2399" s="2">
        <f t="shared" si="964"/>
        <v>2.9014224046422757E-3</v>
      </c>
      <c r="AY2399" s="2">
        <f t="shared" si="965"/>
        <v>0</v>
      </c>
      <c r="AZ2399" s="2">
        <f t="shared" si="966"/>
        <v>0</v>
      </c>
      <c r="BB2399" t="s">
        <v>2773</v>
      </c>
      <c r="BC2399" t="s">
        <v>1028</v>
      </c>
      <c r="BD2399" s="63"/>
      <c r="BF2399" s="111">
        <v>42</v>
      </c>
      <c r="BG2399" s="113">
        <v>129</v>
      </c>
      <c r="BH2399" s="117">
        <f t="shared" si="957"/>
        <v>42129</v>
      </c>
      <c r="BJ2399" s="5" t="s">
        <v>3185</v>
      </c>
    </row>
    <row r="2400" spans="1:77" hidden="1" outlineLevel="1">
      <c r="A2400" t="s">
        <v>716</v>
      </c>
      <c r="B2400" t="s">
        <v>1028</v>
      </c>
      <c r="C2400" s="1">
        <f t="shared" si="958"/>
        <v>11872</v>
      </c>
      <c r="D2400" s="5">
        <f>IF(N2400&gt;0, RANK(N2400,(N2400:P2400,Q2400:AE2400)),0)</f>
        <v>2</v>
      </c>
      <c r="E2400" s="5">
        <f>IF(O2400&gt;0,RANK(O2400,(N2400:P2400,Q2400:AE2400)),0)</f>
        <v>1</v>
      </c>
      <c r="F2400" s="5">
        <f>IF(P2400&gt;0,RANK(P2400,(N2400:P2400,Q2400:AE2400)),0)</f>
        <v>0</v>
      </c>
      <c r="G2400" s="131">
        <f t="shared" si="967"/>
        <v>1526</v>
      </c>
      <c r="H2400" s="136">
        <f t="shared" si="968"/>
        <v>0.12853773584905662</v>
      </c>
      <c r="I2400" s="2"/>
      <c r="J2400" s="2">
        <f t="shared" si="959"/>
        <v>0.42629716981132076</v>
      </c>
      <c r="K2400" s="2">
        <f t="shared" si="960"/>
        <v>0.55483490566037741</v>
      </c>
      <c r="L2400" s="2">
        <f t="shared" si="961"/>
        <v>0</v>
      </c>
      <c r="M2400" s="2">
        <f>IF(C2400=0,"-",(1-J2400-K2400-L2400))</f>
        <v>1.8867924528301883E-2</v>
      </c>
      <c r="N2400" s="63">
        <v>5061</v>
      </c>
      <c r="O2400" s="63">
        <v>6587</v>
      </c>
      <c r="P2400" s="63"/>
      <c r="Q2400" s="63">
        <v>152</v>
      </c>
      <c r="R2400" s="63">
        <v>72</v>
      </c>
      <c r="S2400" s="63"/>
      <c r="T2400" s="63"/>
      <c r="U2400" s="63"/>
      <c r="V2400" s="63"/>
      <c r="W2400" s="63">
        <f>IF(Copyright!C$12=1,IF(BW2400&gt;0,BW2400-SUM(S2400:V2400)-SUM(X2400:AQ2400),0),0)</f>
        <v>0</v>
      </c>
      <c r="X2400" s="63"/>
      <c r="Y2400" s="63"/>
      <c r="Z2400" s="63"/>
      <c r="AA2400" s="63"/>
      <c r="AB2400" s="63"/>
      <c r="AC2400" s="63"/>
      <c r="AD2400" s="63"/>
      <c r="AE2400" s="63"/>
      <c r="AF2400" s="63"/>
      <c r="AG2400" s="63"/>
      <c r="AH2400" s="63"/>
      <c r="AI2400" s="63"/>
      <c r="AJ2400" s="63"/>
      <c r="AK2400" s="63"/>
      <c r="AL2400" s="63"/>
      <c r="AM2400" s="63"/>
      <c r="AN2400" s="63"/>
      <c r="AO2400" s="63"/>
      <c r="AP2400" s="63"/>
      <c r="AQ2400" s="63"/>
      <c r="AS2400" s="5">
        <f>IF(Q2400&gt;0,RANK(Q2400,(N2400:P2400,Q2400:AE2400)),0)</f>
        <v>3</v>
      </c>
      <c r="AT2400" s="5">
        <f>IF(R2400&gt;0,RANK(R2400,(N2400:P2400,Q2400:AE2400)),0)</f>
        <v>4</v>
      </c>
      <c r="AU2400" s="5">
        <f>IF(T2400&gt;0,RANK(T2400,(N2400:P2400,Q2400:AE2400)),0)</f>
        <v>0</v>
      </c>
      <c r="AV2400" s="5">
        <f>IF(S2400&gt;0,RANK(S2400,(N2400:P2400,Q2400:AE2400)),0)</f>
        <v>0</v>
      </c>
      <c r="AW2400" s="2">
        <f t="shared" si="963"/>
        <v>1.2803234501347708E-2</v>
      </c>
      <c r="AX2400" s="2">
        <f t="shared" si="964"/>
        <v>6.0646900269541778E-3</v>
      </c>
      <c r="AY2400" s="2">
        <f t="shared" si="965"/>
        <v>0</v>
      </c>
      <c r="AZ2400" s="2">
        <f t="shared" si="966"/>
        <v>0</v>
      </c>
      <c r="BB2400" t="s">
        <v>716</v>
      </c>
      <c r="BC2400" t="s">
        <v>1028</v>
      </c>
      <c r="BD2400" s="63"/>
      <c r="BF2400" s="111">
        <v>42</v>
      </c>
      <c r="BG2400" s="113">
        <v>131</v>
      </c>
      <c r="BH2400" s="117">
        <f t="shared" si="957"/>
        <v>42131</v>
      </c>
      <c r="BJ2400" s="5" t="s">
        <v>3185</v>
      </c>
      <c r="BW2400" s="63">
        <v>49</v>
      </c>
    </row>
    <row r="2401" spans="1:77" hidden="1" outlineLevel="1">
      <c r="A2401" t="s">
        <v>932</v>
      </c>
      <c r="B2401" t="s">
        <v>1028</v>
      </c>
      <c r="C2401" s="1">
        <f t="shared" si="958"/>
        <v>189229</v>
      </c>
      <c r="D2401" s="5">
        <f>IF(N2401&gt;0, RANK(N2401,(N2401:P2401,Q2401:AE2401)),0)</f>
        <v>2</v>
      </c>
      <c r="E2401" s="5">
        <f>IF(O2401&gt;0,RANK(O2401,(N2401:P2401,Q2401:AE2401)),0)</f>
        <v>1</v>
      </c>
      <c r="F2401" s="5">
        <f>IF(P2401&gt;0,RANK(P2401,(N2401:P2401,Q2401:AE2401)),0)</f>
        <v>0</v>
      </c>
      <c r="G2401" s="131">
        <f t="shared" si="967"/>
        <v>40113</v>
      </c>
      <c r="H2401" s="136">
        <f t="shared" si="968"/>
        <v>0.21198125023120135</v>
      </c>
      <c r="I2401" s="2"/>
      <c r="J2401" s="2">
        <f t="shared" si="959"/>
        <v>0.38678532360261902</v>
      </c>
      <c r="K2401" s="2">
        <f t="shared" si="960"/>
        <v>0.59876657383382037</v>
      </c>
      <c r="L2401" s="2">
        <f t="shared" si="961"/>
        <v>0</v>
      </c>
      <c r="M2401" s="2">
        <f>IF(C2401=0,"-",(1-J2401-K2401-L2401))</f>
        <v>1.444810256356055E-2</v>
      </c>
      <c r="N2401" s="63">
        <v>73191</v>
      </c>
      <c r="O2401" s="63">
        <v>113304</v>
      </c>
      <c r="P2401" s="63"/>
      <c r="Q2401" s="63">
        <v>1985</v>
      </c>
      <c r="R2401" s="63">
        <v>749</v>
      </c>
      <c r="S2401" s="63"/>
      <c r="T2401" s="63"/>
      <c r="U2401" s="63"/>
      <c r="V2401" s="63"/>
      <c r="W2401" s="63">
        <f>IF(Copyright!C$12=1,IF(BW2401&gt;0,BW2401-SUM(S2401:V2401)-SUM(X2401:AQ2401),0),0)</f>
        <v>0</v>
      </c>
      <c r="X2401" s="63"/>
      <c r="Y2401" s="63"/>
      <c r="Z2401" s="63"/>
      <c r="AA2401" s="63"/>
      <c r="AB2401" s="63"/>
      <c r="AC2401" s="63"/>
      <c r="AD2401" s="63"/>
      <c r="AE2401" s="63"/>
      <c r="AF2401" s="63"/>
      <c r="AG2401" s="63"/>
      <c r="AH2401" s="63"/>
      <c r="AI2401" s="63"/>
      <c r="AJ2401" s="63"/>
      <c r="AK2401" s="63"/>
      <c r="AL2401" s="63"/>
      <c r="AM2401" s="63"/>
      <c r="AN2401" s="63"/>
      <c r="AO2401" s="63"/>
      <c r="AP2401" s="63"/>
      <c r="AQ2401" s="63"/>
      <c r="AS2401" s="5">
        <f>IF(Q2401&gt;0,RANK(Q2401,(N2401:P2401,Q2401:AE2401)),0)</f>
        <v>3</v>
      </c>
      <c r="AT2401" s="5">
        <f>IF(R2401&gt;0,RANK(R2401,(N2401:P2401,Q2401:AE2401)),0)</f>
        <v>4</v>
      </c>
      <c r="AU2401" s="5">
        <f>IF(T2401&gt;0,RANK(T2401,(N2401:P2401,Q2401:AE2401)),0)</f>
        <v>0</v>
      </c>
      <c r="AV2401" s="5">
        <f>IF(S2401&gt;0,RANK(S2401,(N2401:P2401,Q2401:AE2401)),0)</f>
        <v>0</v>
      </c>
      <c r="AW2401" s="2">
        <f t="shared" si="963"/>
        <v>1.0489935475006474E-2</v>
      </c>
      <c r="AX2401" s="2">
        <f t="shared" si="964"/>
        <v>3.9581670885540801E-3</v>
      </c>
      <c r="AY2401" s="2">
        <f t="shared" si="965"/>
        <v>0</v>
      </c>
      <c r="AZ2401" s="2">
        <f t="shared" si="966"/>
        <v>0</v>
      </c>
      <c r="BB2401" t="s">
        <v>932</v>
      </c>
      <c r="BC2401" t="s">
        <v>1028</v>
      </c>
      <c r="BD2401" s="63"/>
      <c r="BF2401" s="111">
        <v>42</v>
      </c>
      <c r="BG2401" s="113">
        <v>133</v>
      </c>
      <c r="BH2401" s="117">
        <f t="shared" si="957"/>
        <v>42133</v>
      </c>
      <c r="BJ2401" s="5" t="s">
        <v>3185</v>
      </c>
      <c r="BW2401" s="63">
        <f>748+28</f>
        <v>776</v>
      </c>
    </row>
    <row r="2402" spans="1:77" collapsed="1">
      <c r="A2402" t="s">
        <v>1027</v>
      </c>
      <c r="B2402" t="s">
        <v>548</v>
      </c>
      <c r="C2402" s="1">
        <f t="shared" si="958"/>
        <v>5742040</v>
      </c>
      <c r="D2402" s="5">
        <f>IF(N2402&gt;0, RANK(N2402,(N2402:P2402,Q2402:AE2402)),0)</f>
        <v>1</v>
      </c>
      <c r="E2402" s="5">
        <f>IF(O2402&gt;0,RANK(O2402,(N2402:P2402,Q2402:AE2402)),0)</f>
        <v>2</v>
      </c>
      <c r="F2402" s="5">
        <f>IF(P2402&gt;0,RANK(P2402,(N2402:P2402,Q2402:AE2402)),0)</f>
        <v>0</v>
      </c>
      <c r="G2402" s="131">
        <f t="shared" si="967"/>
        <v>309840</v>
      </c>
      <c r="H2402" s="136">
        <f t="shared" si="968"/>
        <v>5.3959916684662594E-2</v>
      </c>
      <c r="I2402" s="2"/>
      <c r="J2402" s="2">
        <f t="shared" si="959"/>
        <v>0.520768577021407</v>
      </c>
      <c r="K2402" s="2">
        <f t="shared" si="960"/>
        <v>0.46680866033674445</v>
      </c>
      <c r="L2402" s="2">
        <f t="shared" si="961"/>
        <v>0</v>
      </c>
      <c r="M2402" s="2">
        <f>IF(C2402=0,"-",(1-J2402-K2402-L2402))</f>
        <v>1.242276264184855E-2</v>
      </c>
      <c r="N2402" s="63">
        <f t="shared" ref="N2402:S2402" si="969">SUM(N2335:N2401)</f>
        <v>2990274</v>
      </c>
      <c r="O2402" s="63">
        <f t="shared" si="969"/>
        <v>2680434</v>
      </c>
      <c r="P2402" s="63">
        <f t="shared" si="969"/>
        <v>0</v>
      </c>
      <c r="Q2402" s="63">
        <f t="shared" si="969"/>
        <v>49991</v>
      </c>
      <c r="R2402" s="63">
        <f t="shared" si="969"/>
        <v>21341</v>
      </c>
      <c r="S2402" s="63">
        <f t="shared" si="969"/>
        <v>0</v>
      </c>
      <c r="T2402" s="63"/>
      <c r="U2402" s="63">
        <f>SUM(U2335:U2401)</f>
        <v>0</v>
      </c>
      <c r="V2402" s="63"/>
      <c r="W2402" s="63">
        <f t="shared" ref="W2402" si="970">SUM(W2335:W2401)</f>
        <v>0</v>
      </c>
      <c r="X2402" s="63">
        <f>SUM(X2335:X2401)</f>
        <v>0</v>
      </c>
      <c r="Y2402" s="63">
        <f>SUM(Y2335:Y2401)</f>
        <v>0</v>
      </c>
      <c r="Z2402" s="63">
        <f>SUM(Z2335:Z2401)</f>
        <v>0</v>
      </c>
      <c r="AA2402" s="63"/>
      <c r="AB2402" s="63"/>
      <c r="AC2402" s="63"/>
      <c r="AD2402" s="63"/>
      <c r="AE2402" s="63"/>
      <c r="AF2402" s="63"/>
      <c r="AG2402" s="63"/>
      <c r="AH2402" s="63"/>
      <c r="AI2402" s="63"/>
      <c r="AJ2402" s="63">
        <f>SUM(AJ2335:AJ2401)</f>
        <v>0</v>
      </c>
      <c r="AK2402" s="63"/>
      <c r="AL2402" s="63"/>
      <c r="AM2402" s="63"/>
      <c r="AN2402" s="63"/>
      <c r="AO2402" s="63"/>
      <c r="AP2402" s="63">
        <f>SUM(AP2335:AP2401)</f>
        <v>0</v>
      </c>
      <c r="AQ2402" s="63"/>
      <c r="AS2402" s="5">
        <f>IF(Q2402&gt;0,RANK(Q2402,(N2402:P2402,Q2402:AE2402)),0)</f>
        <v>3</v>
      </c>
      <c r="AT2402" s="5">
        <f>IF(R2402&gt;0,RANK(R2402,(N2402:P2402,Q2402:AE2402)),0)</f>
        <v>4</v>
      </c>
      <c r="AU2402" s="5">
        <f>IF(T2402&gt;0,RANK(T2402,(N2402:P2402,Q2402:AE2402)),0)</f>
        <v>0</v>
      </c>
      <c r="AV2402" s="5">
        <f>IF(S2402&gt;0,RANK(S2402,(N2402:P2402,Q2402:AE2402)),0)</f>
        <v>0</v>
      </c>
      <c r="AW2402" s="2">
        <f t="shared" si="963"/>
        <v>8.7061392815097078E-3</v>
      </c>
      <c r="AX2402" s="2">
        <f t="shared" si="964"/>
        <v>3.7166233603388344E-3</v>
      </c>
      <c r="AY2402" s="2">
        <f t="shared" si="965"/>
        <v>0</v>
      </c>
      <c r="AZ2402" s="2">
        <f t="shared" si="966"/>
        <v>0</v>
      </c>
      <c r="BB2402" t="s">
        <v>1027</v>
      </c>
      <c r="BC2402" t="s">
        <v>548</v>
      </c>
      <c r="BF2402" s="111">
        <v>42</v>
      </c>
      <c r="BG2402" s="113"/>
      <c r="BH2402" s="111">
        <v>42</v>
      </c>
      <c r="BJ2402" s="5" t="s">
        <v>718</v>
      </c>
      <c r="BW2402" s="63">
        <f>SUM(BW2335:BW2401)</f>
        <v>13580</v>
      </c>
      <c r="BY2402" s="63">
        <f>SUM(BY2335:BY2401)</f>
        <v>2219</v>
      </c>
    </row>
    <row r="2403" spans="1:77">
      <c r="C2403" s="1"/>
      <c r="E2403" s="5"/>
      <c r="F2403" s="5"/>
      <c r="G2403" s="131"/>
      <c r="H2403" s="136"/>
      <c r="I2403" s="2"/>
      <c r="N2403" s="63"/>
      <c r="O2403" s="63"/>
      <c r="P2403" s="63"/>
      <c r="Q2403" s="63"/>
      <c r="R2403" s="63"/>
      <c r="S2403" s="63"/>
      <c r="T2403" s="63"/>
      <c r="U2403" s="63"/>
      <c r="V2403" s="63"/>
      <c r="W2403" s="63"/>
      <c r="X2403" s="63"/>
      <c r="Y2403" s="63"/>
      <c r="Z2403" s="63"/>
      <c r="AA2403" s="63"/>
      <c r="AB2403" s="63"/>
      <c r="AC2403" s="63"/>
      <c r="AD2403" s="63"/>
      <c r="AE2403" s="63"/>
      <c r="AF2403" s="63"/>
      <c r="AG2403" s="63"/>
      <c r="AH2403" s="63"/>
      <c r="AI2403" s="63"/>
      <c r="AJ2403" s="63"/>
      <c r="AK2403" s="63"/>
      <c r="AL2403" s="63"/>
      <c r="AM2403" s="63"/>
      <c r="AN2403" s="63"/>
      <c r="AO2403" s="63"/>
      <c r="AP2403" s="63"/>
      <c r="AQ2403" s="63"/>
      <c r="AS2403" s="5"/>
      <c r="AT2403" s="5"/>
      <c r="AU2403" s="5"/>
      <c r="AV2403" s="5"/>
      <c r="BF2403" s="111"/>
      <c r="BG2403" s="113"/>
      <c r="BH2403" s="117"/>
    </row>
    <row r="2404" spans="1:77" hidden="1" outlineLevel="1">
      <c r="A2404" t="s">
        <v>2226</v>
      </c>
      <c r="B2404" t="s">
        <v>1656</v>
      </c>
      <c r="C2404" s="1">
        <f t="shared" ref="C2404:C2410" si="971">SUM(N2404:AQ2404)</f>
        <v>24676</v>
      </c>
      <c r="D2404" s="5">
        <f>IF(N2404&gt;0, RANK(N2404,(N2404:P2404,Q2404:AE2404)),0)</f>
        <v>1</v>
      </c>
      <c r="E2404" s="5">
        <f>IF(O2404&gt;0,RANK(O2404,(N2404:P2404,Q2404:AE2404)),0)</f>
        <v>2</v>
      </c>
      <c r="F2404" s="5">
        <f>IF(P2404&gt;0,RANK(P2404,(N2404:P2404,Q2404:AE2404)),0)</f>
        <v>0</v>
      </c>
      <c r="G2404" s="131">
        <f t="shared" si="967"/>
        <v>5743</v>
      </c>
      <c r="H2404" s="136">
        <f t="shared" si="968"/>
        <v>0.23273626195493596</v>
      </c>
      <c r="I2404" s="2"/>
      <c r="J2404" s="2">
        <f t="shared" ref="J2404:K2410" si="972">IF($C2404=0,"-",N2404/$C2404)</f>
        <v>0.60682444480466846</v>
      </c>
      <c r="K2404" s="2">
        <f t="shared" si="972"/>
        <v>0.37408818284973255</v>
      </c>
      <c r="L2404" s="2">
        <f t="shared" ref="L2404:L2410" si="973">IF($C2404=0,"-",P2404/$C2404)</f>
        <v>0</v>
      </c>
      <c r="M2404" s="2">
        <f t="shared" ref="M2404:M2410" si="974">IF(C2404=0,"-",(1-J2404-K2404-L2404))</f>
        <v>1.9087372345598985E-2</v>
      </c>
      <c r="N2404" s="63">
        <f>SUMIF(Town!$AV$1324:$AV$1363,$BH2404,Town!N$1324:N$1363)</f>
        <v>14974</v>
      </c>
      <c r="O2404" s="63">
        <f>SUMIF(Town!$AV$1324:$AV$1363,$BH2404,Town!O$1324:O$1363)</f>
        <v>9231</v>
      </c>
      <c r="P2404" s="63">
        <f>SUMIF(Town!$AV$1324:$AV$1363,$BH2404,Town!P$1324:P$1363)</f>
        <v>0</v>
      </c>
      <c r="Q2404" s="63">
        <f>SUMIF(Town!$AV$1324:$AV$1363,$BH2404,Town!Q$1324:Q$1363)</f>
        <v>228</v>
      </c>
      <c r="R2404" s="63">
        <f>SUMIF(Town!$AV$1324:$AV$1363,$BH2404,Town!R$1324:R$1363)</f>
        <v>144</v>
      </c>
      <c r="S2404" s="63">
        <f>SUMIF(Town!$AV$1324:$AV$1363,$BH2404,Town!S$1324:S$1363)</f>
        <v>12</v>
      </c>
      <c r="T2404" s="63"/>
      <c r="U2404" s="63"/>
      <c r="V2404" s="63">
        <f>SUMIF(Town!$AV$1324:$AV$1363,$BH2404,Town!V$1324:V$1363)</f>
        <v>6</v>
      </c>
      <c r="W2404" s="63">
        <f>SUMIF(Town!$AV$1324:$AV$1363,$BH2404,Town!W$1324:W$1363)</f>
        <v>65</v>
      </c>
      <c r="X2404" s="63">
        <f>SUMIF(Town!$AV$1324:$AV$1363,$BH2404,Town!X$1324:X$1363)</f>
        <v>16</v>
      </c>
      <c r="Y2404" s="63"/>
      <c r="Z2404" s="63"/>
      <c r="AA2404" s="63"/>
      <c r="AB2404" s="63"/>
      <c r="AC2404" s="63"/>
      <c r="AD2404" s="63"/>
      <c r="AE2404" s="63"/>
      <c r="AF2404" s="63"/>
      <c r="AG2404" s="63"/>
      <c r="AH2404" s="63"/>
      <c r="AI2404" s="63"/>
      <c r="AJ2404" s="63"/>
      <c r="AK2404" s="63"/>
      <c r="AL2404" s="63"/>
      <c r="AM2404" s="63"/>
      <c r="AN2404" s="63"/>
      <c r="AO2404" s="63"/>
      <c r="AP2404" s="63"/>
      <c r="AQ2404" s="63"/>
      <c r="AS2404" s="5">
        <f>IF(Q2404&gt;0,RANK(Q2404,(N2404:P2404,Q2404:AE2404)),0)</f>
        <v>3</v>
      </c>
      <c r="AT2404" s="5">
        <f>IF(R2404&gt;0,RANK(R2404,(N2404:P2404,Q2404:AE2404)),0)</f>
        <v>4</v>
      </c>
      <c r="AU2404" s="5">
        <f>IF(T2404&gt;0,RANK(T2404,(N2404:P2404,Q2404:AE2404)),0)</f>
        <v>0</v>
      </c>
      <c r="AV2404" s="5">
        <f>IF(S2404&gt;0,RANK(S2404,(N2404:P2404,Q2404:AE2404)),0)</f>
        <v>7</v>
      </c>
      <c r="AW2404" s="2">
        <f t="shared" ref="AW2404:AX2410" si="975">IF($C2404=0,"-",Q2404/$C2404)</f>
        <v>9.2397471227103258E-3</v>
      </c>
      <c r="AX2404" s="2">
        <f t="shared" si="975"/>
        <v>5.835629761711785E-3</v>
      </c>
      <c r="AY2404" s="2">
        <f t="shared" ref="AY2404:AY2410" si="976">IF($C2404=0,"-",T2404/$C2404)</f>
        <v>0</v>
      </c>
      <c r="AZ2404" s="2">
        <f t="shared" ref="AZ2404:AZ2410" si="977">IF($C2404=0,"-",S2404/$C2404)</f>
        <v>4.8630248014264871E-4</v>
      </c>
      <c r="BB2404" t="s">
        <v>2226</v>
      </c>
      <c r="BC2404" t="s">
        <v>1656</v>
      </c>
      <c r="BD2404">
        <v>1</v>
      </c>
      <c r="BF2404" s="111">
        <v>44</v>
      </c>
      <c r="BG2404" s="113">
        <v>1</v>
      </c>
      <c r="BH2404" s="117">
        <f t="shared" si="957"/>
        <v>44001</v>
      </c>
      <c r="BJ2404" s="5" t="s">
        <v>3185</v>
      </c>
      <c r="BK2404" s="63">
        <f>SUMIF(Town!$AV$1324:$AV$1363,$BH2404,Town!AY$1324:AY$1363)</f>
        <v>0</v>
      </c>
      <c r="BL2404" s="63">
        <f>SUMIF(Town!$AV$1324:$AV$1363,$BH2404,Town!AZ$1324:AZ$1363)</f>
        <v>0</v>
      </c>
      <c r="BN2404" s="63"/>
    </row>
    <row r="2405" spans="1:77" hidden="1" outlineLevel="1">
      <c r="A2405" t="s">
        <v>732</v>
      </c>
      <c r="B2405" t="s">
        <v>1656</v>
      </c>
      <c r="C2405" s="1">
        <f t="shared" si="971"/>
        <v>78923</v>
      </c>
      <c r="D2405" s="5">
        <f>IF(N2405&gt;0, RANK(N2405,(N2405:P2405,Q2405:AE2405)),0)</f>
        <v>1</v>
      </c>
      <c r="E2405" s="5">
        <f>IF(O2405&gt;0,RANK(O2405,(N2405:P2405,Q2405:AE2405)),0)</f>
        <v>2</v>
      </c>
      <c r="F2405" s="5">
        <f>IF(P2405&gt;0,RANK(P2405,(N2405:P2405,Q2405:AE2405)),0)</f>
        <v>0</v>
      </c>
      <c r="G2405" s="131">
        <f t="shared" si="967"/>
        <v>13997</v>
      </c>
      <c r="H2405" s="136">
        <f t="shared" si="968"/>
        <v>0.17735007538993702</v>
      </c>
      <c r="I2405" s="2"/>
      <c r="J2405" s="2">
        <f t="shared" si="972"/>
        <v>0.5773222001191034</v>
      </c>
      <c r="K2405" s="2">
        <f t="shared" si="972"/>
        <v>0.39997212472916638</v>
      </c>
      <c r="L2405" s="2">
        <f t="shared" si="973"/>
        <v>0</v>
      </c>
      <c r="M2405" s="2">
        <f t="shared" si="974"/>
        <v>2.270567515173022E-2</v>
      </c>
      <c r="N2405" s="63">
        <f>SUMIF(Town!$AV$1324:$AV$1363,$BH2405,Town!N$1324:N$1363)</f>
        <v>45564</v>
      </c>
      <c r="O2405" s="63">
        <f>SUMIF(Town!$AV$1324:$AV$1363,$BH2405,Town!O$1324:O$1363)</f>
        <v>31567</v>
      </c>
      <c r="P2405" s="63">
        <f>SUMIF(Town!$AV$1324:$AV$1363,$BH2405,Town!P$1324:P$1363)</f>
        <v>0</v>
      </c>
      <c r="Q2405" s="63">
        <f>SUMIF(Town!$AV$1324:$AV$1363,$BH2405,Town!Q$1324:Q$1363)</f>
        <v>908</v>
      </c>
      <c r="R2405" s="63">
        <f>SUMIF(Town!$AV$1324:$AV$1363,$BH2405,Town!R$1324:R$1363)</f>
        <v>416</v>
      </c>
      <c r="S2405" s="63">
        <f>SUMIF(Town!$AV$1324:$AV$1363,$BH2405,Town!S$1324:S$1363)</f>
        <v>93</v>
      </c>
      <c r="T2405" s="63"/>
      <c r="U2405" s="63"/>
      <c r="V2405" s="63">
        <f>SUMIF(Town!$AV$1324:$AV$1363,$BH2405,Town!V$1324:V$1363)</f>
        <v>19</v>
      </c>
      <c r="W2405" s="63">
        <f>SUMIF(Town!$AV$1324:$AV$1363,$BH2405,Town!W$1324:W$1363)</f>
        <v>272</v>
      </c>
      <c r="X2405" s="63">
        <f>SUMIF(Town!$AV$1324:$AV$1363,$BH2405,Town!X$1324:X$1363)</f>
        <v>84</v>
      </c>
      <c r="Y2405" s="63"/>
      <c r="Z2405" s="63"/>
      <c r="AA2405" s="63"/>
      <c r="AB2405" s="63"/>
      <c r="AC2405" s="63"/>
      <c r="AD2405" s="63"/>
      <c r="AE2405" s="63"/>
      <c r="AF2405" s="63"/>
      <c r="AG2405" s="63"/>
      <c r="AH2405" s="63"/>
      <c r="AI2405" s="63"/>
      <c r="AJ2405" s="63"/>
      <c r="AK2405" s="63"/>
      <c r="AL2405" s="63"/>
      <c r="AM2405" s="63"/>
      <c r="AN2405" s="63"/>
      <c r="AO2405" s="63"/>
      <c r="AP2405" s="63"/>
      <c r="AQ2405" s="63"/>
      <c r="AS2405" s="5">
        <f>IF(Q2405&gt;0,RANK(Q2405,(N2405:P2405,Q2405:AE2405)),0)</f>
        <v>3</v>
      </c>
      <c r="AT2405" s="5">
        <f>IF(R2405&gt;0,RANK(R2405,(N2405:P2405,Q2405:AE2405)),0)</f>
        <v>4</v>
      </c>
      <c r="AU2405" s="5">
        <f>IF(T2405&gt;0,RANK(T2405,(N2405:P2405,Q2405:AE2405)),0)</f>
        <v>0</v>
      </c>
      <c r="AV2405" s="5">
        <f>IF(S2405&gt;0,RANK(S2405,(N2405:P2405,Q2405:AE2405)),0)</f>
        <v>6</v>
      </c>
      <c r="AW2405" s="2">
        <f t="shared" si="975"/>
        <v>1.1504884507684705E-2</v>
      </c>
      <c r="AX2405" s="2">
        <f t="shared" si="975"/>
        <v>5.2709603030802171E-3</v>
      </c>
      <c r="AY2405" s="2">
        <f t="shared" si="976"/>
        <v>0</v>
      </c>
      <c r="AZ2405" s="2">
        <f t="shared" si="977"/>
        <v>1.1783637216020678E-3</v>
      </c>
      <c r="BB2405" t="s">
        <v>732</v>
      </c>
      <c r="BC2405" t="s">
        <v>1656</v>
      </c>
      <c r="BD2405">
        <v>2</v>
      </c>
      <c r="BF2405" s="111">
        <v>44</v>
      </c>
      <c r="BG2405" s="113">
        <v>3</v>
      </c>
      <c r="BH2405" s="117">
        <f t="shared" si="957"/>
        <v>44003</v>
      </c>
      <c r="BJ2405" s="5" t="s">
        <v>3185</v>
      </c>
      <c r="BK2405" s="63">
        <f>SUMIF(Town!$AV$1324:$AV$1363,$BH2405,Town!AY$1324:AY$1363)</f>
        <v>0</v>
      </c>
      <c r="BL2405" s="63">
        <f>SUMIF(Town!$AV$1324:$AV$1363,$BH2405,Town!AZ$1324:AZ$1363)</f>
        <v>0</v>
      </c>
      <c r="BN2405" s="63"/>
    </row>
    <row r="2406" spans="1:77" hidden="1" outlineLevel="1">
      <c r="A2406" t="s">
        <v>2020</v>
      </c>
      <c r="B2406" t="s">
        <v>1656</v>
      </c>
      <c r="C2406" s="1">
        <f t="shared" si="971"/>
        <v>39452</v>
      </c>
      <c r="D2406" s="5">
        <f>IF(N2406&gt;0, RANK(N2406,(N2406:P2406,Q2406:AE2406)),0)</f>
        <v>1</v>
      </c>
      <c r="E2406" s="5">
        <f>IF(O2406&gt;0,RANK(O2406,(N2406:P2406,Q2406:AE2406)),0)</f>
        <v>2</v>
      </c>
      <c r="F2406" s="5">
        <f>IF(P2406&gt;0,RANK(P2406,(N2406:P2406,Q2406:AE2406)),0)</f>
        <v>0</v>
      </c>
      <c r="G2406" s="131">
        <f t="shared" si="967"/>
        <v>8261</v>
      </c>
      <c r="H2406" s="136">
        <f t="shared" si="968"/>
        <v>0.20939369360235222</v>
      </c>
      <c r="I2406" s="2"/>
      <c r="J2406" s="2">
        <f t="shared" si="972"/>
        <v>0.59472270100375135</v>
      </c>
      <c r="K2406" s="2">
        <f t="shared" si="972"/>
        <v>0.38532900740139919</v>
      </c>
      <c r="L2406" s="2">
        <f t="shared" si="973"/>
        <v>0</v>
      </c>
      <c r="M2406" s="2">
        <f t="shared" si="974"/>
        <v>1.9948291594849454E-2</v>
      </c>
      <c r="N2406" s="63">
        <f>SUMIF(Town!$AV$1324:$AV$1363,$BH2406,Town!N$1324:N$1363)</f>
        <v>23463</v>
      </c>
      <c r="O2406" s="63">
        <f>SUMIF(Town!$AV$1324:$AV$1363,$BH2406,Town!O$1324:O$1363)</f>
        <v>15202</v>
      </c>
      <c r="P2406" s="63">
        <f>SUMIF(Town!$AV$1324:$AV$1363,$BH2406,Town!P$1324:P$1363)</f>
        <v>0</v>
      </c>
      <c r="Q2406" s="63">
        <f>SUMIF(Town!$AV$1324:$AV$1363,$BH2406,Town!Q$1324:Q$1363)</f>
        <v>380</v>
      </c>
      <c r="R2406" s="63">
        <f>SUMIF(Town!$AV$1324:$AV$1363,$BH2406,Town!R$1324:R$1363)</f>
        <v>190</v>
      </c>
      <c r="S2406" s="63">
        <f>SUMIF(Town!$AV$1324:$AV$1363,$BH2406,Town!S$1324:S$1363)</f>
        <v>51</v>
      </c>
      <c r="T2406" s="63"/>
      <c r="U2406" s="63"/>
      <c r="V2406" s="63">
        <f>SUMIF(Town!$AV$1324:$AV$1363,$BH2406,Town!V$1324:V$1363)</f>
        <v>13</v>
      </c>
      <c r="W2406" s="63">
        <f>SUMIF(Town!$AV$1324:$AV$1363,$BH2406,Town!W$1324:W$1363)</f>
        <v>116</v>
      </c>
      <c r="X2406" s="63">
        <f>SUMIF(Town!$AV$1324:$AV$1363,$BH2406,Town!X$1324:X$1363)</f>
        <v>37</v>
      </c>
      <c r="Y2406" s="63"/>
      <c r="Z2406" s="63"/>
      <c r="AA2406" s="63"/>
      <c r="AB2406" s="63"/>
      <c r="AC2406" s="63"/>
      <c r="AD2406" s="63"/>
      <c r="AE2406" s="63"/>
      <c r="AF2406" s="63"/>
      <c r="AG2406" s="63"/>
      <c r="AH2406" s="63"/>
      <c r="AI2406" s="63"/>
      <c r="AJ2406" s="63"/>
      <c r="AK2406" s="63"/>
      <c r="AL2406" s="63"/>
      <c r="AM2406" s="63"/>
      <c r="AN2406" s="63"/>
      <c r="AO2406" s="63"/>
      <c r="AP2406" s="63"/>
      <c r="AQ2406" s="63"/>
      <c r="AS2406" s="5">
        <f>IF(Q2406&gt;0,RANK(Q2406,(N2406:P2406,Q2406:AE2406)),0)</f>
        <v>3</v>
      </c>
      <c r="AT2406" s="5">
        <f>IF(R2406&gt;0,RANK(R2406,(N2406:P2406,Q2406:AE2406)),0)</f>
        <v>4</v>
      </c>
      <c r="AU2406" s="5">
        <f>IF(T2406&gt;0,RANK(T2406,(N2406:P2406,Q2406:AE2406)),0)</f>
        <v>0</v>
      </c>
      <c r="AV2406" s="5">
        <f>IF(S2406&gt;0,RANK(S2406,(N2406:P2406,Q2406:AE2406)),0)</f>
        <v>6</v>
      </c>
      <c r="AW2406" s="2">
        <f t="shared" si="975"/>
        <v>9.6319578221636427E-3</v>
      </c>
      <c r="AX2406" s="2">
        <f t="shared" si="975"/>
        <v>4.8159789110818214E-3</v>
      </c>
      <c r="AY2406" s="2">
        <f t="shared" si="976"/>
        <v>0</v>
      </c>
      <c r="AZ2406" s="2">
        <f t="shared" si="977"/>
        <v>1.2927101287640676E-3</v>
      </c>
      <c r="BB2406" t="s">
        <v>2020</v>
      </c>
      <c r="BC2406" t="s">
        <v>1656</v>
      </c>
      <c r="BD2406">
        <v>1</v>
      </c>
      <c r="BF2406" s="111">
        <v>44</v>
      </c>
      <c r="BG2406" s="113">
        <v>5</v>
      </c>
      <c r="BH2406" s="117">
        <f t="shared" si="957"/>
        <v>44005</v>
      </c>
      <c r="BJ2406" s="5" t="s">
        <v>3185</v>
      </c>
      <c r="BK2406" s="63">
        <f>SUMIF(Town!$AV$1324:$AV$1363,$BH2406,Town!AY$1324:AY$1363)</f>
        <v>0</v>
      </c>
      <c r="BL2406" s="63">
        <f>SUMIF(Town!$AV$1324:$AV$1363,$BH2406,Town!AZ$1324:AZ$1363)</f>
        <v>0</v>
      </c>
      <c r="BN2406" s="63"/>
    </row>
    <row r="2407" spans="1:77" hidden="1" outlineLevel="1">
      <c r="A2407" t="s">
        <v>1161</v>
      </c>
      <c r="B2407" t="s">
        <v>1656</v>
      </c>
      <c r="C2407" s="1">
        <f t="shared" si="971"/>
        <v>239786</v>
      </c>
      <c r="D2407" s="5">
        <f>IF(N2407&gt;0, RANK(N2407,(N2407:P2407,Q2407:AE2407)),0)</f>
        <v>1</v>
      </c>
      <c r="E2407" s="5">
        <f>IF(O2407&gt;0,RANK(O2407,(N2407:P2407,Q2407:AE2407)),0)</f>
        <v>2</v>
      </c>
      <c r="F2407" s="5">
        <f>IF(P2407&gt;0,RANK(P2407,(N2407:P2407,Q2407:AE2407)),0)</f>
        <v>0</v>
      </c>
      <c r="G2407" s="131">
        <f t="shared" si="967"/>
        <v>83735</v>
      </c>
      <c r="H2407" s="136">
        <f t="shared" si="968"/>
        <v>0.34920720976203784</v>
      </c>
      <c r="I2407" s="2"/>
      <c r="J2407" s="2">
        <f t="shared" si="972"/>
        <v>0.66525985670556242</v>
      </c>
      <c r="K2407" s="2">
        <f t="shared" si="972"/>
        <v>0.31605264694352464</v>
      </c>
      <c r="L2407" s="2">
        <f t="shared" si="973"/>
        <v>0</v>
      </c>
      <c r="M2407" s="2">
        <f t="shared" si="974"/>
        <v>1.8687496350912935E-2</v>
      </c>
      <c r="N2407" s="63">
        <f>SUMIF(Town!$AV$1324:$AV$1363,$BH2407,Town!N$1324:N$1363)</f>
        <v>159520</v>
      </c>
      <c r="O2407" s="63">
        <f>SUMIF(Town!$AV$1324:$AV$1363,$BH2407,Town!O$1324:O$1363)</f>
        <v>75785</v>
      </c>
      <c r="P2407" s="63">
        <f>SUMIF(Town!$AV$1324:$AV$1363,$BH2407,Town!P$1324:P$1363)</f>
        <v>0</v>
      </c>
      <c r="Q2407" s="63">
        <f>SUMIF(Town!$AV$1324:$AV$1363,$BH2407,Town!Q$1324:Q$1363)</f>
        <v>2069</v>
      </c>
      <c r="R2407" s="63">
        <f>SUMIF(Town!$AV$1324:$AV$1363,$BH2407,Town!R$1324:R$1363)</f>
        <v>1241</v>
      </c>
      <c r="S2407" s="63">
        <f>SUMIF(Town!$AV$1324:$AV$1363,$BH2407,Town!S$1324:S$1363)</f>
        <v>200</v>
      </c>
      <c r="T2407" s="63"/>
      <c r="U2407" s="63"/>
      <c r="V2407" s="63">
        <f>SUMIF(Town!$AV$1324:$AV$1363,$BH2407,Town!V$1324:V$1363)</f>
        <v>71</v>
      </c>
      <c r="W2407" s="63">
        <f>SUMIF(Town!$AV$1324:$AV$1363,$BH2407,Town!W$1324:W$1363)</f>
        <v>690</v>
      </c>
      <c r="X2407" s="63">
        <f>SUMIF(Town!$AV$1324:$AV$1363,$BH2407,Town!X$1324:X$1363)</f>
        <v>210</v>
      </c>
      <c r="Y2407" s="63"/>
      <c r="Z2407" s="63"/>
      <c r="AA2407" s="63"/>
      <c r="AB2407" s="63"/>
      <c r="AC2407" s="63"/>
      <c r="AD2407" s="63"/>
      <c r="AE2407" s="63"/>
      <c r="AF2407" s="63"/>
      <c r="AG2407" s="63"/>
      <c r="AH2407" s="63"/>
      <c r="AI2407" s="63"/>
      <c r="AJ2407" s="63"/>
      <c r="AK2407" s="63"/>
      <c r="AL2407" s="63"/>
      <c r="AM2407" s="63"/>
      <c r="AN2407" s="63"/>
      <c r="AO2407" s="63"/>
      <c r="AP2407" s="63"/>
      <c r="AQ2407" s="63"/>
      <c r="AS2407" s="5">
        <f>IF(Q2407&gt;0,RANK(Q2407,(N2407:P2407,Q2407:AE2407)),0)</f>
        <v>3</v>
      </c>
      <c r="AT2407" s="5">
        <f>IF(R2407&gt;0,RANK(R2407,(N2407:P2407,Q2407:AE2407)),0)</f>
        <v>4</v>
      </c>
      <c r="AU2407" s="5">
        <f>IF(T2407&gt;0,RANK(T2407,(N2407:P2407,Q2407:AE2407)),0)</f>
        <v>0</v>
      </c>
      <c r="AV2407" s="5">
        <f>IF(S2407&gt;0,RANK(S2407,(N2407:P2407,Q2407:AE2407)),0)</f>
        <v>7</v>
      </c>
      <c r="AW2407" s="2">
        <f t="shared" si="975"/>
        <v>8.6285271033338055E-3</v>
      </c>
      <c r="AX2407" s="2">
        <f t="shared" si="975"/>
        <v>5.1754481078962076E-3</v>
      </c>
      <c r="AY2407" s="2">
        <f t="shared" si="976"/>
        <v>0</v>
      </c>
      <c r="AZ2407" s="2">
        <f t="shared" si="977"/>
        <v>8.3407705203806723E-4</v>
      </c>
      <c r="BB2407" t="s">
        <v>1161</v>
      </c>
      <c r="BC2407" t="s">
        <v>1656</v>
      </c>
      <c r="BF2407" s="111">
        <v>44</v>
      </c>
      <c r="BG2407" s="113">
        <v>7</v>
      </c>
      <c r="BH2407" s="117">
        <f t="shared" si="957"/>
        <v>44007</v>
      </c>
      <c r="BJ2407" s="5" t="s">
        <v>3185</v>
      </c>
      <c r="BK2407" s="63">
        <f>SUMIF(Town!$AV$1324:$AV$1363,$BH2407,Town!AY$1324:AY$1363)</f>
        <v>0</v>
      </c>
      <c r="BL2407" s="63">
        <f>SUMIF(Town!$AV$1324:$AV$1363,$BH2407,Town!AZ$1324:AZ$1363)</f>
        <v>0</v>
      </c>
      <c r="BN2407" s="63"/>
    </row>
    <row r="2408" spans="1:77" hidden="1" outlineLevel="1">
      <c r="A2408" t="s">
        <v>699</v>
      </c>
      <c r="B2408" t="s">
        <v>1656</v>
      </c>
      <c r="C2408" s="1">
        <f>SUM(N2408:AQ2408)</f>
        <v>62879</v>
      </c>
      <c r="D2408" s="5">
        <f>IF(N2408&gt;0, RANK(N2408,(N2408:P2408,Q2408:AE2408)),0)</f>
        <v>1</v>
      </c>
      <c r="E2408" s="5">
        <f>IF(O2408&gt;0,RANK(O2408,(N2408:P2408,Q2408:AE2408)),0)</f>
        <v>2</v>
      </c>
      <c r="F2408" s="5">
        <f>IF(P2408&gt;0,RANK(P2408,(N2408:P2408,Q2408:AE2408)),0)</f>
        <v>0</v>
      </c>
      <c r="G2408" s="131">
        <f>IF(C2408&gt;0,MAX(N2408:P2408)-LARGE(N2408:P2408,2),0)</f>
        <v>10522</v>
      </c>
      <c r="H2408" s="136">
        <f>IF(C2408&gt;0,G2408/C2408,0)</f>
        <v>0.16733726681403965</v>
      </c>
      <c r="I2408" s="2"/>
      <c r="J2408" s="2">
        <f>IF($C2408=0,"-",N2408/$C2408)</f>
        <v>0.57074699025111719</v>
      </c>
      <c r="K2408" s="2">
        <f>IF($C2408=0,"-",O2408/$C2408)</f>
        <v>0.40340972343707754</v>
      </c>
      <c r="L2408" s="2">
        <f>IF($C2408=0,"-",P2408/$C2408)</f>
        <v>0</v>
      </c>
      <c r="M2408" s="2">
        <f>IF(C2408=0,"-",(1-J2408-K2408-L2408))</f>
        <v>2.5843286311805269E-2</v>
      </c>
      <c r="N2408" s="63">
        <f>SUMIF(Town!$AV$1324:$AV$1363,$BH2408,Town!N$1324:N$1363)</f>
        <v>35888</v>
      </c>
      <c r="O2408" s="63">
        <f>SUMIF(Town!$AV$1324:$AV$1363,$BH2408,Town!O$1324:O$1363)</f>
        <v>25366</v>
      </c>
      <c r="P2408" s="63">
        <f>SUMIF(Town!$AV$1324:$AV$1363,$BH2408,Town!P$1324:P$1363)</f>
        <v>0</v>
      </c>
      <c r="Q2408" s="63">
        <f>SUMIF(Town!$AV$1324:$AV$1363,$BH2408,Town!Q$1324:Q$1363)</f>
        <v>797</v>
      </c>
      <c r="R2408" s="63">
        <f>SUMIF(Town!$AV$1324:$AV$1363,$BH2408,Town!R$1324:R$1363)</f>
        <v>428</v>
      </c>
      <c r="S2408" s="63">
        <f>SUMIF(Town!$AV$1324:$AV$1363,$BH2408,Town!S$1324:S$1363)</f>
        <v>73</v>
      </c>
      <c r="T2408" s="63"/>
      <c r="U2408" s="63"/>
      <c r="V2408" s="63">
        <f>SUMIF(Town!$AV$1324:$AV$1363,$BH2408,Town!V$1324:V$1363)</f>
        <v>22</v>
      </c>
      <c r="W2408" s="63">
        <f>SUMIF(Town!$AV$1324:$AV$1363,$BH2408,Town!W$1324:W$1363)</f>
        <v>237</v>
      </c>
      <c r="X2408" s="63">
        <f>SUMIF(Town!$AV$1324:$AV$1363,$BH2408,Town!X$1324:X$1363)</f>
        <v>68</v>
      </c>
      <c r="Y2408" s="63"/>
      <c r="Z2408" s="63"/>
      <c r="AA2408" s="63"/>
      <c r="AB2408" s="63"/>
      <c r="AC2408" s="63"/>
      <c r="AD2408" s="63"/>
      <c r="AE2408" s="63"/>
      <c r="AF2408" s="63"/>
      <c r="AG2408" s="63"/>
      <c r="AH2408" s="63"/>
      <c r="AI2408" s="63"/>
      <c r="AJ2408" s="63"/>
      <c r="AK2408" s="63"/>
      <c r="AL2408" s="63"/>
      <c r="AM2408" s="63"/>
      <c r="AN2408" s="63"/>
      <c r="AO2408" s="63"/>
      <c r="AP2408" s="63"/>
      <c r="AQ2408" s="63"/>
      <c r="AS2408" s="5">
        <f>IF(Q2408&gt;0,RANK(Q2408,(N2408:P2408,Q2408:AE2408)),0)</f>
        <v>3</v>
      </c>
      <c r="AT2408" s="5">
        <f>IF(R2408&gt;0,RANK(R2408,(N2408:P2408,Q2408:AE2408)),0)</f>
        <v>4</v>
      </c>
      <c r="AU2408" s="5">
        <f>IF(T2408&gt;0,RANK(T2408,(N2408:P2408,Q2408:AE2408)),0)</f>
        <v>0</v>
      </c>
      <c r="AV2408" s="5">
        <f>IF(S2408&gt;0,RANK(S2408,(N2408:P2408,Q2408:AE2408)),0)</f>
        <v>6</v>
      </c>
      <c r="AW2408" s="2">
        <f>IF($C2408=0,"-",Q2408/$C2408)</f>
        <v>1.2675137963390003E-2</v>
      </c>
      <c r="AX2408" s="2">
        <f>IF($C2408=0,"-",R2408/$C2408)</f>
        <v>6.8067240255093118E-3</v>
      </c>
      <c r="AY2408" s="2">
        <f>IF($C2408=0,"-",T2408/$C2408)</f>
        <v>0</v>
      </c>
      <c r="AZ2408" s="2">
        <f>IF($C2408=0,"-",S2408/$C2408)</f>
        <v>1.1609599389303265E-3</v>
      </c>
      <c r="BB2408" t="s">
        <v>699</v>
      </c>
      <c r="BC2408" t="s">
        <v>1656</v>
      </c>
      <c r="BD2408">
        <v>2</v>
      </c>
      <c r="BF2408" s="111">
        <v>44</v>
      </c>
      <c r="BG2408" s="113">
        <v>9</v>
      </c>
      <c r="BH2408" s="117">
        <f>1000*BF2408+BG2408</f>
        <v>44009</v>
      </c>
      <c r="BJ2408" s="5" t="s">
        <v>3185</v>
      </c>
      <c r="BK2408" s="63">
        <f>SUMIF(Town!$AV$1324:$AV$1363,$BH2408,Town!AY$1324:AY$1363)</f>
        <v>0</v>
      </c>
      <c r="BL2408" s="63">
        <f>SUMIF(Town!$AV$1324:$AV$1363,$BH2408,Town!AZ$1324:AZ$1363)</f>
        <v>0</v>
      </c>
      <c r="BN2408" s="63"/>
    </row>
    <row r="2409" spans="1:77" hidden="1" outlineLevel="1">
      <c r="A2409" t="s">
        <v>3367</v>
      </c>
      <c r="B2409" t="s">
        <v>1656</v>
      </c>
      <c r="C2409" s="1">
        <f t="shared" si="971"/>
        <v>333</v>
      </c>
      <c r="D2409" s="5">
        <f>IF(N2409&gt;0, RANK(N2409,(N2409:P2409,Q2409:AE2409)),0)</f>
        <v>1</v>
      </c>
      <c r="E2409" s="5">
        <f>IF(O2409&gt;0,RANK(O2409,(N2409:P2409,Q2409:AE2409)),0)</f>
        <v>2</v>
      </c>
      <c r="F2409" s="5">
        <f>IF(P2409&gt;0,RANK(P2409,(N2409:P2409,Q2409:AE2409)),0)</f>
        <v>0</v>
      </c>
      <c r="G2409" s="131">
        <f t="shared" si="967"/>
        <v>215</v>
      </c>
      <c r="H2409" s="136">
        <f t="shared" si="968"/>
        <v>0.64564564564564564</v>
      </c>
      <c r="I2409" s="2"/>
      <c r="J2409" s="2">
        <f t="shared" si="972"/>
        <v>0.80480480480480476</v>
      </c>
      <c r="K2409" s="2">
        <f t="shared" si="972"/>
        <v>0.15915915915915915</v>
      </c>
      <c r="L2409" s="2">
        <f t="shared" si="973"/>
        <v>0</v>
      </c>
      <c r="M2409" s="2">
        <f t="shared" si="974"/>
        <v>3.6036036036036084E-2</v>
      </c>
      <c r="N2409" s="63">
        <f>SUMIF(Town!$AV$1324:$AV$1363,$BH2409,Town!N$1324:N$1363)</f>
        <v>268</v>
      </c>
      <c r="O2409" s="63">
        <f>SUMIF(Town!$AV$1324:$AV$1363,$BH2409,Town!O$1324:O$1363)</f>
        <v>53</v>
      </c>
      <c r="P2409" s="63">
        <f>SUMIF(Town!$AV$1324:$AV$1363,$BH2409,Town!P$1324:P$1363)</f>
        <v>0</v>
      </c>
      <c r="Q2409" s="63">
        <f>SUMIF(Town!$AV$1324:$AV$1363,$BH2409,Town!Q$1324:Q$1363)</f>
        <v>6</v>
      </c>
      <c r="R2409" s="63">
        <f>SUMIF(Town!$AV$1324:$AV$1363,$BH2409,Town!R$1324:R$1363)</f>
        <v>2</v>
      </c>
      <c r="S2409" s="63">
        <f>SUMIF(Town!$AV$1324:$AV$1363,$BH2409,Town!S$1324:S$1363)</f>
        <v>1</v>
      </c>
      <c r="T2409" s="63"/>
      <c r="U2409" s="63"/>
      <c r="V2409" s="63">
        <f>SUMIF(Town!$AV$1324:$AV$1363,$BH2409,Town!V$1324:V$1363)</f>
        <v>1</v>
      </c>
      <c r="W2409" s="63">
        <f>SUMIF(Town!$AV$1324:$AV$1363,$BH2409,Town!W$1324:W$1363)</f>
        <v>1</v>
      </c>
      <c r="X2409" s="63">
        <f>SUMIF(Town!$AV$1324:$AV$1363,$BH2409,Town!X$1324:X$1363)</f>
        <v>1</v>
      </c>
      <c r="Y2409" s="63"/>
      <c r="Z2409" s="63"/>
      <c r="AA2409" s="63"/>
      <c r="AB2409" s="63"/>
      <c r="AC2409" s="63"/>
      <c r="AD2409" s="63"/>
      <c r="AE2409" s="63"/>
      <c r="AF2409" s="63"/>
      <c r="AG2409" s="63"/>
      <c r="AH2409" s="63"/>
      <c r="AI2409" s="63"/>
      <c r="AJ2409" s="63"/>
      <c r="AK2409" s="63"/>
      <c r="AL2409" s="63"/>
      <c r="AM2409" s="63"/>
      <c r="AN2409" s="63"/>
      <c r="AO2409" s="63"/>
      <c r="AP2409" s="63"/>
      <c r="AQ2409" s="63"/>
      <c r="AS2409" s="5">
        <f>IF(Q2409&gt;0,RANK(Q2409,(N2409:P2409,Q2409:AE2409)),0)</f>
        <v>3</v>
      </c>
      <c r="AT2409" s="5">
        <f>IF(R2409&gt;0,RANK(R2409,(N2409:P2409,Q2409:AE2409)),0)</f>
        <v>4</v>
      </c>
      <c r="AU2409" s="5">
        <f>IF(T2409&gt;0,RANK(T2409,(N2409:P2409,Q2409:AE2409)),0)</f>
        <v>0</v>
      </c>
      <c r="AV2409" s="5">
        <f>IF(S2409&gt;0,RANK(S2409,(N2409:P2409,Q2409:AE2409)),0)</f>
        <v>5</v>
      </c>
      <c r="AW2409" s="2">
        <f t="shared" si="975"/>
        <v>1.8018018018018018E-2</v>
      </c>
      <c r="AX2409" s="2">
        <f t="shared" si="975"/>
        <v>6.006006006006006E-3</v>
      </c>
      <c r="AY2409" s="2">
        <f t="shared" si="976"/>
        <v>0</v>
      </c>
      <c r="AZ2409" s="2">
        <f t="shared" si="977"/>
        <v>3.003003003003003E-3</v>
      </c>
      <c r="BB2409" t="s">
        <v>3367</v>
      </c>
      <c r="BC2409" t="s">
        <v>1656</v>
      </c>
      <c r="BF2409" s="111">
        <v>44</v>
      </c>
      <c r="BG2409" s="113">
        <v>99</v>
      </c>
      <c r="BH2409" s="117">
        <f t="shared" si="957"/>
        <v>44099</v>
      </c>
      <c r="BJ2409" s="5" t="s">
        <v>3367</v>
      </c>
      <c r="BK2409" s="63">
        <f>SUMIF(Town!$AV$1324:$AV$1363,$BH2409,Town!AY$1324:AY$1363)</f>
        <v>0</v>
      </c>
      <c r="BL2409" s="63">
        <f>SUMIF(Town!$AV$1324:$AV$1363,$BH2409,Town!AZ$1324:AZ$1363)</f>
        <v>0</v>
      </c>
      <c r="BN2409" s="63"/>
    </row>
    <row r="2410" spans="1:77" collapsed="1">
      <c r="A2410" t="s">
        <v>1122</v>
      </c>
      <c r="B2410" t="s">
        <v>548</v>
      </c>
      <c r="C2410" s="1">
        <f t="shared" si="971"/>
        <v>446049</v>
      </c>
      <c r="D2410" s="5">
        <f>IF(N2410&gt;0, RANK(N2410,(N2410:P2410,Q2410:AE2410)),0)</f>
        <v>1</v>
      </c>
      <c r="E2410" s="5">
        <f>IF(O2410&gt;0,RANK(O2410,(N2410:P2410,Q2410:AE2410)),0)</f>
        <v>2</v>
      </c>
      <c r="F2410" s="5">
        <f>IF(P2410&gt;0,RANK(P2410,(N2410:P2410,Q2410:AE2410)),0)</f>
        <v>0</v>
      </c>
      <c r="G2410" s="131">
        <f t="shared" si="967"/>
        <v>122473</v>
      </c>
      <c r="H2410" s="136">
        <f t="shared" si="968"/>
        <v>0.27457297292449934</v>
      </c>
      <c r="I2410" s="2"/>
      <c r="J2410" s="2">
        <f t="shared" si="972"/>
        <v>0.627009588632639</v>
      </c>
      <c r="K2410" s="2">
        <f t="shared" si="972"/>
        <v>0.35243661570813967</v>
      </c>
      <c r="L2410" s="2">
        <f t="shared" si="973"/>
        <v>0</v>
      </c>
      <c r="M2410" s="2">
        <f t="shared" si="974"/>
        <v>2.055379565922133E-2</v>
      </c>
      <c r="N2410" s="63">
        <f t="shared" ref="N2410:S2410" si="978">SUM(N2404:N2409)</f>
        <v>279677</v>
      </c>
      <c r="O2410" s="63">
        <f t="shared" si="978"/>
        <v>157204</v>
      </c>
      <c r="P2410" s="63">
        <f t="shared" si="978"/>
        <v>0</v>
      </c>
      <c r="Q2410" s="63">
        <f t="shared" si="978"/>
        <v>4388</v>
      </c>
      <c r="R2410" s="63">
        <f t="shared" si="978"/>
        <v>2421</v>
      </c>
      <c r="S2410" s="63">
        <f t="shared" si="978"/>
        <v>430</v>
      </c>
      <c r="T2410" s="63"/>
      <c r="U2410" s="63"/>
      <c r="V2410" s="63">
        <f>SUM(V2404:V2409)</f>
        <v>132</v>
      </c>
      <c r="W2410" s="63">
        <f>SUM(W2404:W2409)</f>
        <v>1381</v>
      </c>
      <c r="X2410" s="63">
        <f>SUM(X2404:X2409)</f>
        <v>416</v>
      </c>
      <c r="Y2410" s="63"/>
      <c r="Z2410" s="63"/>
      <c r="AA2410" s="63"/>
      <c r="AB2410" s="63"/>
      <c r="AC2410" s="63"/>
      <c r="AD2410" s="63"/>
      <c r="AE2410" s="63"/>
      <c r="AF2410" s="63"/>
      <c r="AG2410" s="63"/>
      <c r="AH2410" s="63"/>
      <c r="AI2410" s="63"/>
      <c r="AJ2410" s="63"/>
      <c r="AK2410" s="63"/>
      <c r="AL2410" s="63"/>
      <c r="AM2410" s="63"/>
      <c r="AN2410" s="63"/>
      <c r="AO2410" s="63"/>
      <c r="AP2410" s="63"/>
      <c r="AQ2410" s="63"/>
      <c r="AS2410" s="5">
        <f>IF(Q2410&gt;0,RANK(Q2410,(N2410:P2410,Q2410:AE2410)),0)</f>
        <v>3</v>
      </c>
      <c r="AT2410" s="5">
        <f>IF(R2410&gt;0,RANK(R2410,(N2410:P2410,Q2410:AE2410)),0)</f>
        <v>4</v>
      </c>
      <c r="AU2410" s="5">
        <f>IF(T2410&gt;0,RANK(T2410,(N2410:P2410,Q2410:AE2410)),0)</f>
        <v>0</v>
      </c>
      <c r="AV2410" s="5">
        <f>IF(S2410&gt;0,RANK(S2410,(N2410:P2410,Q2410:AE2410)),0)</f>
        <v>6</v>
      </c>
      <c r="AW2410" s="2">
        <f t="shared" si="975"/>
        <v>9.8374842225854107E-3</v>
      </c>
      <c r="AX2410" s="2">
        <f t="shared" si="975"/>
        <v>5.4276548092249957E-3</v>
      </c>
      <c r="AY2410" s="2">
        <f t="shared" si="976"/>
        <v>0</v>
      </c>
      <c r="AZ2410" s="2">
        <f t="shared" si="977"/>
        <v>9.6401964806557125E-4</v>
      </c>
      <c r="BB2410" t="s">
        <v>1122</v>
      </c>
      <c r="BC2410" t="s">
        <v>548</v>
      </c>
      <c r="BF2410" s="111">
        <v>44</v>
      </c>
      <c r="BG2410" s="113"/>
      <c r="BH2410" s="111">
        <v>44</v>
      </c>
      <c r="BJ2410" s="5" t="s">
        <v>718</v>
      </c>
      <c r="BK2410" s="63">
        <f>SUM(BK2404:BK2409)</f>
        <v>0</v>
      </c>
      <c r="BL2410" s="63">
        <f>SUM(BL2404:BL2409)</f>
        <v>0</v>
      </c>
      <c r="BN2410" s="63"/>
    </row>
    <row r="2411" spans="1:77">
      <c r="C2411" s="1"/>
      <c r="E2411" s="5"/>
      <c r="F2411" s="5"/>
      <c r="G2411" s="131"/>
      <c r="H2411" s="136"/>
      <c r="I2411" s="2"/>
      <c r="N2411" s="63"/>
      <c r="O2411" s="63"/>
      <c r="P2411" s="63"/>
      <c r="Q2411" s="63"/>
      <c r="R2411" s="63"/>
      <c r="S2411" s="63"/>
      <c r="T2411" s="63"/>
      <c r="U2411" s="63"/>
      <c r="V2411" s="63"/>
      <c r="W2411" s="63"/>
      <c r="X2411" s="63"/>
      <c r="Y2411" s="63"/>
      <c r="Z2411" s="63"/>
      <c r="AA2411" s="63"/>
      <c r="AB2411" s="63"/>
      <c r="AC2411" s="63"/>
      <c r="AD2411" s="63"/>
      <c r="AE2411" s="63"/>
      <c r="AF2411" s="63"/>
      <c r="AG2411" s="63"/>
      <c r="AH2411" s="63"/>
      <c r="AI2411" s="63"/>
      <c r="AJ2411" s="63"/>
      <c r="AK2411" s="63"/>
      <c r="AL2411" s="63"/>
      <c r="AM2411" s="63"/>
      <c r="AN2411" s="63"/>
      <c r="AO2411" s="63"/>
      <c r="AP2411" s="63"/>
      <c r="AQ2411" s="63"/>
      <c r="AS2411" s="5"/>
      <c r="AT2411" s="5"/>
      <c r="AU2411" s="5"/>
      <c r="AV2411" s="5"/>
      <c r="BF2411" s="111"/>
      <c r="BG2411" s="113"/>
      <c r="BH2411" s="117"/>
    </row>
    <row r="2412" spans="1:77" hidden="1" outlineLevel="1">
      <c r="A2412" t="s">
        <v>1062</v>
      </c>
      <c r="B2412" t="s">
        <v>1975</v>
      </c>
      <c r="C2412" s="1">
        <f t="shared" ref="C2412:C2458" si="979">SUM(N2412:AQ2412)</f>
        <v>10671</v>
      </c>
      <c r="D2412" s="5">
        <f>IF(N2412&gt;0, RANK(N2412,(N2412:P2412,Q2412:AE2412)),0)</f>
        <v>2</v>
      </c>
      <c r="E2412" s="5">
        <f>IF(O2412&gt;0,RANK(O2412,(N2412:P2412,Q2412:AE2412)),0)</f>
        <v>1</v>
      </c>
      <c r="F2412" s="5">
        <f>IF(P2412&gt;0,RANK(P2412,(N2412:P2412,Q2412:AE2412)),0)</f>
        <v>0</v>
      </c>
      <c r="G2412" s="131">
        <f t="shared" si="967"/>
        <v>1438</v>
      </c>
      <c r="H2412" s="136">
        <f t="shared" si="968"/>
        <v>0.13475775466216849</v>
      </c>
      <c r="I2412" s="2"/>
      <c r="J2412" s="2">
        <f t="shared" ref="J2412:J2458" si="980">IF($C2412=0,"-",N2412/$C2412)</f>
        <v>0.42573329584856151</v>
      </c>
      <c r="K2412" s="2">
        <f t="shared" ref="K2412:K2458" si="981">IF($C2412=0,"-",O2412/$C2412)</f>
        <v>0.56049105051073</v>
      </c>
      <c r="L2412" s="2">
        <f t="shared" ref="L2412:L2458" si="982">IF($C2412=0,"-",P2412/$C2412)</f>
        <v>0</v>
      </c>
      <c r="M2412" s="2">
        <f t="shared" ref="M2412:M2458" si="983">IF(C2412=0,"-",(1-J2412-K2412-L2412))</f>
        <v>1.377565364070843E-2</v>
      </c>
      <c r="N2412" s="63">
        <v>4543</v>
      </c>
      <c r="O2412" s="63">
        <v>5981</v>
      </c>
      <c r="P2412" s="63"/>
      <c r="Q2412" s="63">
        <v>71</v>
      </c>
      <c r="R2412" s="63">
        <v>24</v>
      </c>
      <c r="S2412" s="63">
        <v>52</v>
      </c>
      <c r="T2412" s="63"/>
      <c r="U2412" s="63"/>
      <c r="V2412" s="63"/>
      <c r="W2412" s="63"/>
      <c r="X2412" s="63"/>
      <c r="Y2412" s="63"/>
      <c r="Z2412" s="63"/>
      <c r="AA2412" s="63"/>
      <c r="AB2412" s="63"/>
      <c r="AC2412" s="63"/>
      <c r="AD2412" s="63"/>
      <c r="AE2412" s="63"/>
      <c r="AF2412" s="63"/>
      <c r="AG2412" s="63"/>
      <c r="AH2412" s="63"/>
      <c r="AI2412" s="63"/>
      <c r="AJ2412" s="63"/>
      <c r="AK2412" s="63"/>
      <c r="AL2412" s="63"/>
      <c r="AM2412" s="63"/>
      <c r="AN2412" s="63"/>
      <c r="AO2412" s="63"/>
      <c r="AP2412" s="63"/>
      <c r="AQ2412" s="63"/>
      <c r="AS2412" s="5">
        <f>IF(Q2412&gt;0,RANK(Q2412,(N2412:P2412,Q2412:AE2412)),0)</f>
        <v>3</v>
      </c>
      <c r="AT2412" s="5">
        <f>IF(R2412&gt;0,RANK(R2412,(N2412:P2412,Q2412:AE2412)),0)</f>
        <v>5</v>
      </c>
      <c r="AU2412" s="5">
        <f>IF(T2412&gt;0,RANK(T2412,(N2412:P2412,Q2412:AE2412)),0)</f>
        <v>0</v>
      </c>
      <c r="AV2412" s="5">
        <f>IF(S2412&gt;0,RANK(S2412,(N2412:P2412,Q2412:AE2412)),0)</f>
        <v>4</v>
      </c>
      <c r="AW2412" s="2">
        <f t="shared" ref="AW2412:AW2458" si="984">IF($C2412=0,"-",Q2412/$C2412)</f>
        <v>6.6535469965326582E-3</v>
      </c>
      <c r="AX2412" s="2">
        <f t="shared" ref="AX2412:AX2458" si="985">IF($C2412=0,"-",R2412/$C2412)</f>
        <v>2.2490863086870958E-3</v>
      </c>
      <c r="AY2412" s="2">
        <f t="shared" ref="AY2412:AY2458" si="986">IF($C2412=0,"-",T2412/$C2412)</f>
        <v>0</v>
      </c>
      <c r="AZ2412" s="2">
        <f t="shared" ref="AZ2412:AZ2458" si="987">IF($C2412=0,"-",S2412/$C2412)</f>
        <v>4.8730203354887076E-3</v>
      </c>
      <c r="BB2412" t="s">
        <v>1062</v>
      </c>
      <c r="BC2412" t="s">
        <v>1975</v>
      </c>
      <c r="BD2412">
        <v>3</v>
      </c>
      <c r="BF2412" s="111">
        <v>45</v>
      </c>
      <c r="BG2412" s="113">
        <v>1</v>
      </c>
      <c r="BH2412" s="117">
        <f t="shared" ref="BH2412:BH2473" si="988">1000*BF2412+BG2412</f>
        <v>45001</v>
      </c>
      <c r="BJ2412" s="5" t="s">
        <v>3185</v>
      </c>
    </row>
    <row r="2413" spans="1:77" hidden="1" outlineLevel="1">
      <c r="A2413" t="s">
        <v>3198</v>
      </c>
      <c r="B2413" t="s">
        <v>1975</v>
      </c>
      <c r="C2413" s="1">
        <f t="shared" si="979"/>
        <v>70363</v>
      </c>
      <c r="D2413" s="5">
        <f>IF(N2413&gt;0, RANK(N2413,(N2413:P2413,Q2413:AE2413)),0)</f>
        <v>2</v>
      </c>
      <c r="E2413" s="5">
        <f>IF(O2413&gt;0,RANK(O2413,(N2413:P2413,Q2413:AE2413)),0)</f>
        <v>1</v>
      </c>
      <c r="F2413" s="5">
        <f>IF(P2413&gt;0,RANK(P2413,(N2413:P2413,Q2413:AE2413)),0)</f>
        <v>0</v>
      </c>
      <c r="G2413" s="131">
        <f t="shared" si="967"/>
        <v>18720</v>
      </c>
      <c r="H2413" s="136">
        <f t="shared" si="968"/>
        <v>0.26604891775507011</v>
      </c>
      <c r="I2413" s="2"/>
      <c r="J2413" s="2">
        <f t="shared" si="980"/>
        <v>0.35987663971121187</v>
      </c>
      <c r="K2413" s="2">
        <f t="shared" si="981"/>
        <v>0.62592555746628198</v>
      </c>
      <c r="L2413" s="2">
        <f t="shared" si="982"/>
        <v>0</v>
      </c>
      <c r="M2413" s="2">
        <f t="shared" si="983"/>
        <v>1.4197802822506156E-2</v>
      </c>
      <c r="N2413" s="63">
        <v>25322</v>
      </c>
      <c r="O2413" s="63">
        <v>44042</v>
      </c>
      <c r="P2413" s="63"/>
      <c r="Q2413" s="63">
        <v>624</v>
      </c>
      <c r="R2413" s="63">
        <v>211</v>
      </c>
      <c r="S2413" s="63">
        <v>164</v>
      </c>
      <c r="T2413" s="63"/>
      <c r="U2413" s="63"/>
      <c r="V2413" s="63"/>
      <c r="W2413" s="63"/>
      <c r="X2413" s="63"/>
      <c r="Y2413" s="63"/>
      <c r="Z2413" s="63"/>
      <c r="AA2413" s="63"/>
      <c r="AB2413" s="63"/>
      <c r="AC2413" s="63"/>
      <c r="AD2413" s="63"/>
      <c r="AE2413" s="63"/>
      <c r="AF2413" s="63"/>
      <c r="AG2413" s="63"/>
      <c r="AH2413" s="63"/>
      <c r="AI2413" s="63"/>
      <c r="AJ2413" s="63"/>
      <c r="AK2413" s="63"/>
      <c r="AL2413" s="63"/>
      <c r="AM2413" s="63"/>
      <c r="AN2413" s="63"/>
      <c r="AO2413" s="63"/>
      <c r="AP2413" s="63"/>
      <c r="AQ2413" s="63"/>
      <c r="AS2413" s="5">
        <f>IF(Q2413&gt;0,RANK(Q2413,(N2413:P2413,Q2413:AE2413)),0)</f>
        <v>3</v>
      </c>
      <c r="AT2413" s="5">
        <f>IF(R2413&gt;0,RANK(R2413,(N2413:P2413,Q2413:AE2413)),0)</f>
        <v>4</v>
      </c>
      <c r="AU2413" s="5">
        <f>IF(T2413&gt;0,RANK(T2413,(N2413:P2413,Q2413:AE2413)),0)</f>
        <v>0</v>
      </c>
      <c r="AV2413" s="5">
        <f>IF(S2413&gt;0,RANK(S2413,(N2413:P2413,Q2413:AE2413)),0)</f>
        <v>5</v>
      </c>
      <c r="AW2413" s="2">
        <f t="shared" si="984"/>
        <v>8.8682972585023383E-3</v>
      </c>
      <c r="AX2413" s="2">
        <f t="shared" si="985"/>
        <v>2.9987351306794766E-3</v>
      </c>
      <c r="AY2413" s="2">
        <f t="shared" si="986"/>
        <v>0</v>
      </c>
      <c r="AZ2413" s="2">
        <f t="shared" si="987"/>
        <v>2.3307704333243324E-3</v>
      </c>
      <c r="BB2413" t="s">
        <v>3198</v>
      </c>
      <c r="BC2413" t="s">
        <v>1975</v>
      </c>
      <c r="BD2413">
        <v>2</v>
      </c>
      <c r="BF2413" s="111">
        <v>45</v>
      </c>
      <c r="BG2413" s="113">
        <v>3</v>
      </c>
      <c r="BH2413" s="117">
        <f t="shared" si="988"/>
        <v>45003</v>
      </c>
      <c r="BJ2413" s="5" t="s">
        <v>3185</v>
      </c>
    </row>
    <row r="2414" spans="1:77" hidden="1" outlineLevel="1">
      <c r="A2414" t="s">
        <v>3020</v>
      </c>
      <c r="B2414" t="s">
        <v>1975</v>
      </c>
      <c r="C2414" s="1">
        <f t="shared" si="979"/>
        <v>4163</v>
      </c>
      <c r="D2414" s="5">
        <f>IF(N2414&gt;0, RANK(N2414,(N2414:P2414,Q2414:AE2414)),0)</f>
        <v>1</v>
      </c>
      <c r="E2414" s="5">
        <f>IF(O2414&gt;0,RANK(O2414,(N2414:P2414,Q2414:AE2414)),0)</f>
        <v>2</v>
      </c>
      <c r="F2414" s="5">
        <f>IF(P2414&gt;0,RANK(P2414,(N2414:P2414,Q2414:AE2414)),0)</f>
        <v>0</v>
      </c>
      <c r="G2414" s="131">
        <f t="shared" si="967"/>
        <v>2459</v>
      </c>
      <c r="H2414" s="136">
        <f t="shared" si="968"/>
        <v>0.59067979822243577</v>
      </c>
      <c r="I2414" s="2"/>
      <c r="J2414" s="2">
        <f t="shared" si="980"/>
        <v>0.79197693970694216</v>
      </c>
      <c r="K2414" s="2">
        <f t="shared" si="981"/>
        <v>0.20129714148450636</v>
      </c>
      <c r="L2414" s="2">
        <f t="shared" si="982"/>
        <v>0</v>
      </c>
      <c r="M2414" s="2">
        <f t="shared" si="983"/>
        <v>6.7259188085514732E-3</v>
      </c>
      <c r="N2414" s="63">
        <v>3297</v>
      </c>
      <c r="O2414" s="63">
        <v>838</v>
      </c>
      <c r="P2414" s="63"/>
      <c r="Q2414" s="63">
        <v>9</v>
      </c>
      <c r="R2414" s="63">
        <v>9</v>
      </c>
      <c r="S2414" s="63">
        <v>10</v>
      </c>
      <c r="T2414" s="63"/>
      <c r="U2414" s="63"/>
      <c r="V2414" s="63"/>
      <c r="W2414" s="63"/>
      <c r="X2414" s="63"/>
      <c r="Y2414" s="63"/>
      <c r="Z2414" s="63"/>
      <c r="AA2414" s="63"/>
      <c r="AB2414" s="63"/>
      <c r="AC2414" s="63"/>
      <c r="AD2414" s="63"/>
      <c r="AE2414" s="63"/>
      <c r="AF2414" s="63"/>
      <c r="AG2414" s="63"/>
      <c r="AH2414" s="63"/>
      <c r="AI2414" s="63"/>
      <c r="AJ2414" s="63"/>
      <c r="AK2414" s="63"/>
      <c r="AL2414" s="63"/>
      <c r="AM2414" s="63"/>
      <c r="AN2414" s="63"/>
      <c r="AO2414" s="63"/>
      <c r="AP2414" s="63"/>
      <c r="AQ2414" s="63"/>
      <c r="AS2414" s="5">
        <f>IF(Q2414&gt;0,RANK(Q2414,(N2414:P2414,Q2414:AE2414)),0)</f>
        <v>4</v>
      </c>
      <c r="AT2414" s="5">
        <f>IF(R2414&gt;0,RANK(R2414,(N2414:P2414,Q2414:AE2414)),0)</f>
        <v>4</v>
      </c>
      <c r="AU2414" s="5">
        <f>IF(T2414&gt;0,RANK(T2414,(N2414:P2414,Q2414:AE2414)),0)</f>
        <v>0</v>
      </c>
      <c r="AV2414" s="5">
        <f>IF(S2414&gt;0,RANK(S2414,(N2414:P2414,Q2414:AE2414)),0)</f>
        <v>3</v>
      </c>
      <c r="AW2414" s="2">
        <f t="shared" si="984"/>
        <v>2.1619024741772758E-3</v>
      </c>
      <c r="AX2414" s="2">
        <f t="shared" si="985"/>
        <v>2.1619024741772758E-3</v>
      </c>
      <c r="AY2414" s="2">
        <f t="shared" si="986"/>
        <v>0</v>
      </c>
      <c r="AZ2414" s="2">
        <f t="shared" si="987"/>
        <v>2.4021138601969735E-3</v>
      </c>
      <c r="BB2414" t="s">
        <v>3020</v>
      </c>
      <c r="BC2414" t="s">
        <v>1975</v>
      </c>
      <c r="BD2414">
        <v>6</v>
      </c>
      <c r="BF2414" s="111">
        <v>45</v>
      </c>
      <c r="BG2414" s="113">
        <v>5</v>
      </c>
      <c r="BH2414" s="117">
        <f t="shared" si="988"/>
        <v>45005</v>
      </c>
      <c r="BJ2414" s="5" t="s">
        <v>3185</v>
      </c>
    </row>
    <row r="2415" spans="1:77" hidden="1" outlineLevel="1">
      <c r="A2415" t="s">
        <v>1972</v>
      </c>
      <c r="B2415" t="s">
        <v>1975</v>
      </c>
      <c r="C2415" s="1">
        <f t="shared" si="979"/>
        <v>72212</v>
      </c>
      <c r="D2415" s="5">
        <f>IF(N2415&gt;0, RANK(N2415,(N2415:P2415,Q2415:AE2415)),0)</f>
        <v>2</v>
      </c>
      <c r="E2415" s="5">
        <f>IF(O2415&gt;0,RANK(O2415,(N2415:P2415,Q2415:AE2415)),0)</f>
        <v>1</v>
      </c>
      <c r="F2415" s="5">
        <f>IF(P2415&gt;0,RANK(P2415,(N2415:P2415,Q2415:AE2415)),0)</f>
        <v>0</v>
      </c>
      <c r="G2415" s="131">
        <f t="shared" si="967"/>
        <v>26304</v>
      </c>
      <c r="H2415" s="136">
        <f t="shared" si="968"/>
        <v>0.3642607876807179</v>
      </c>
      <c r="I2415" s="2"/>
      <c r="J2415" s="2">
        <f t="shared" si="980"/>
        <v>0.31026699163573923</v>
      </c>
      <c r="K2415" s="2">
        <f t="shared" si="981"/>
        <v>0.67452777931645713</v>
      </c>
      <c r="L2415" s="2">
        <f t="shared" si="982"/>
        <v>0</v>
      </c>
      <c r="M2415" s="2">
        <f t="shared" si="983"/>
        <v>1.5205229047803637E-2</v>
      </c>
      <c r="N2415" s="63">
        <v>22405</v>
      </c>
      <c r="O2415" s="63">
        <v>48709</v>
      </c>
      <c r="P2415" s="63"/>
      <c r="Q2415" s="63">
        <v>717</v>
      </c>
      <c r="R2415" s="63">
        <v>174</v>
      </c>
      <c r="S2415" s="63">
        <v>207</v>
      </c>
      <c r="T2415" s="63"/>
      <c r="U2415" s="63"/>
      <c r="V2415" s="63"/>
      <c r="W2415" s="63"/>
      <c r="X2415" s="63"/>
      <c r="Y2415" s="63"/>
      <c r="Z2415" s="63"/>
      <c r="AA2415" s="63"/>
      <c r="AB2415" s="63"/>
      <c r="AC2415" s="63"/>
      <c r="AD2415" s="63"/>
      <c r="AE2415" s="63"/>
      <c r="AF2415" s="63"/>
      <c r="AG2415" s="63"/>
      <c r="AH2415" s="63"/>
      <c r="AI2415" s="63"/>
      <c r="AJ2415" s="63"/>
      <c r="AK2415" s="63"/>
      <c r="AL2415" s="63"/>
      <c r="AM2415" s="63"/>
      <c r="AN2415" s="63"/>
      <c r="AO2415" s="63"/>
      <c r="AP2415" s="63"/>
      <c r="AQ2415" s="63"/>
      <c r="AS2415" s="5">
        <f>IF(Q2415&gt;0,RANK(Q2415,(N2415:P2415,Q2415:AE2415)),0)</f>
        <v>3</v>
      </c>
      <c r="AT2415" s="5">
        <f>IF(R2415&gt;0,RANK(R2415,(N2415:P2415,Q2415:AE2415)),0)</f>
        <v>5</v>
      </c>
      <c r="AU2415" s="5">
        <f>IF(T2415&gt;0,RANK(T2415,(N2415:P2415,Q2415:AE2415)),0)</f>
        <v>0</v>
      </c>
      <c r="AV2415" s="5">
        <f>IF(S2415&gt;0,RANK(S2415,(N2415:P2415,Q2415:AE2415)),0)</f>
        <v>4</v>
      </c>
      <c r="AW2415" s="2">
        <f t="shared" si="984"/>
        <v>9.9290976568991302E-3</v>
      </c>
      <c r="AX2415" s="2">
        <f t="shared" si="985"/>
        <v>2.4095718163186174E-3</v>
      </c>
      <c r="AY2415" s="2">
        <f t="shared" si="986"/>
        <v>0</v>
      </c>
      <c r="AZ2415" s="2">
        <f t="shared" si="987"/>
        <v>2.8665595745859412E-3</v>
      </c>
      <c r="BB2415" t="s">
        <v>1972</v>
      </c>
      <c r="BC2415" t="s">
        <v>1975</v>
      </c>
      <c r="BD2415">
        <v>3</v>
      </c>
      <c r="BF2415" s="111">
        <v>45</v>
      </c>
      <c r="BG2415" s="113">
        <v>7</v>
      </c>
      <c r="BH2415" s="117">
        <f t="shared" si="988"/>
        <v>45007</v>
      </c>
      <c r="BJ2415" s="5" t="s">
        <v>3185</v>
      </c>
    </row>
    <row r="2416" spans="1:77" hidden="1" outlineLevel="1">
      <c r="A2416" t="s">
        <v>304</v>
      </c>
      <c r="B2416" t="s">
        <v>1975</v>
      </c>
      <c r="C2416" s="1">
        <f t="shared" si="979"/>
        <v>6882</v>
      </c>
      <c r="D2416" s="5">
        <f>IF(N2416&gt;0, RANK(N2416,(N2416:P2416,Q2416:AE2416)),0)</f>
        <v>1</v>
      </c>
      <c r="E2416" s="5">
        <f>IF(O2416&gt;0,RANK(O2416,(N2416:P2416,Q2416:AE2416)),0)</f>
        <v>2</v>
      </c>
      <c r="F2416" s="5">
        <f>IF(P2416&gt;0,RANK(P2416,(N2416:P2416,Q2416:AE2416)),0)</f>
        <v>0</v>
      </c>
      <c r="G2416" s="131">
        <f t="shared" si="967"/>
        <v>2430</v>
      </c>
      <c r="H2416" s="136">
        <f t="shared" si="968"/>
        <v>0.35309503051438534</v>
      </c>
      <c r="I2416" s="2"/>
      <c r="J2416" s="2">
        <f t="shared" si="980"/>
        <v>0.67189770415576866</v>
      </c>
      <c r="K2416" s="2">
        <f t="shared" si="981"/>
        <v>0.31880267364138332</v>
      </c>
      <c r="L2416" s="2">
        <f t="shared" si="982"/>
        <v>0</v>
      </c>
      <c r="M2416" s="2">
        <f t="shared" si="983"/>
        <v>9.2996222028480235E-3</v>
      </c>
      <c r="N2416" s="63">
        <v>4624</v>
      </c>
      <c r="O2416" s="63">
        <v>2194</v>
      </c>
      <c r="P2416" s="63"/>
      <c r="Q2416" s="63">
        <v>34</v>
      </c>
      <c r="R2416" s="63">
        <v>13</v>
      </c>
      <c r="S2416" s="63">
        <v>17</v>
      </c>
      <c r="T2416" s="63"/>
      <c r="U2416" s="63"/>
      <c r="V2416" s="63"/>
      <c r="W2416" s="63"/>
      <c r="X2416" s="63"/>
      <c r="Y2416" s="63"/>
      <c r="Z2416" s="63"/>
      <c r="AA2416" s="63"/>
      <c r="AB2416" s="63"/>
      <c r="AC2416" s="63"/>
      <c r="AD2416" s="63"/>
      <c r="AE2416" s="63"/>
      <c r="AF2416" s="63"/>
      <c r="AG2416" s="63"/>
      <c r="AH2416" s="63"/>
      <c r="AI2416" s="63"/>
      <c r="AJ2416" s="63"/>
      <c r="AK2416" s="63"/>
      <c r="AL2416" s="63"/>
      <c r="AM2416" s="63"/>
      <c r="AN2416" s="63"/>
      <c r="AO2416" s="63"/>
      <c r="AP2416" s="63"/>
      <c r="AQ2416" s="63"/>
      <c r="AS2416" s="5">
        <f>IF(Q2416&gt;0,RANK(Q2416,(N2416:P2416,Q2416:AE2416)),0)</f>
        <v>3</v>
      </c>
      <c r="AT2416" s="5">
        <f>IF(R2416&gt;0,RANK(R2416,(N2416:P2416,Q2416:AE2416)),0)</f>
        <v>5</v>
      </c>
      <c r="AU2416" s="5">
        <f>IF(T2416&gt;0,RANK(T2416,(N2416:P2416,Q2416:AE2416)),0)</f>
        <v>0</v>
      </c>
      <c r="AV2416" s="5">
        <f>IF(S2416&gt;0,RANK(S2416,(N2416:P2416,Q2416:AE2416)),0)</f>
        <v>4</v>
      </c>
      <c r="AW2416" s="2">
        <f t="shared" si="984"/>
        <v>4.9404242952630047E-3</v>
      </c>
      <c r="AX2416" s="2">
        <f t="shared" si="985"/>
        <v>1.888985759953502E-3</v>
      </c>
      <c r="AY2416" s="2">
        <f t="shared" si="986"/>
        <v>0</v>
      </c>
      <c r="AZ2416" s="2">
        <f t="shared" si="987"/>
        <v>2.4702121476315024E-3</v>
      </c>
      <c r="BB2416" t="s">
        <v>304</v>
      </c>
      <c r="BC2416" t="s">
        <v>1975</v>
      </c>
      <c r="BD2416">
        <v>6</v>
      </c>
      <c r="BF2416" s="111">
        <v>45</v>
      </c>
      <c r="BG2416" s="113">
        <v>9</v>
      </c>
      <c r="BH2416" s="117">
        <f t="shared" si="988"/>
        <v>45009</v>
      </c>
      <c r="BJ2416" s="5" t="s">
        <v>3185</v>
      </c>
    </row>
    <row r="2417" spans="1:62" hidden="1" outlineLevel="1">
      <c r="A2417" t="s">
        <v>1612</v>
      </c>
      <c r="B2417" t="s">
        <v>1975</v>
      </c>
      <c r="C2417" s="1">
        <f t="shared" si="979"/>
        <v>9923</v>
      </c>
      <c r="D2417" s="5">
        <f>IF(N2417&gt;0, RANK(N2417,(N2417:P2417,Q2417:AE2417)),0)</f>
        <v>1</v>
      </c>
      <c r="E2417" s="5">
        <f>IF(O2417&gt;0,RANK(O2417,(N2417:P2417,Q2417:AE2417)),0)</f>
        <v>2</v>
      </c>
      <c r="F2417" s="5">
        <f>IF(P2417&gt;0,RANK(P2417,(N2417:P2417,Q2417:AE2417)),0)</f>
        <v>0</v>
      </c>
      <c r="G2417" s="131">
        <f t="shared" si="967"/>
        <v>529</v>
      </c>
      <c r="H2417" s="136">
        <f t="shared" si="968"/>
        <v>5.3310490778998285E-2</v>
      </c>
      <c r="I2417" s="2"/>
      <c r="J2417" s="2">
        <f t="shared" si="980"/>
        <v>0.52282575833921197</v>
      </c>
      <c r="K2417" s="2">
        <f t="shared" si="981"/>
        <v>0.46951526756021367</v>
      </c>
      <c r="L2417" s="2">
        <f t="shared" si="982"/>
        <v>0</v>
      </c>
      <c r="M2417" s="2">
        <f t="shared" si="983"/>
        <v>7.6589741005743672E-3</v>
      </c>
      <c r="N2417" s="63">
        <v>5188</v>
      </c>
      <c r="O2417" s="63">
        <v>4659</v>
      </c>
      <c r="P2417" s="63"/>
      <c r="Q2417" s="63">
        <v>43</v>
      </c>
      <c r="R2417" s="63">
        <v>20</v>
      </c>
      <c r="S2417" s="63">
        <v>13</v>
      </c>
      <c r="T2417" s="63"/>
      <c r="U2417" s="63"/>
      <c r="V2417" s="63"/>
      <c r="W2417" s="63"/>
      <c r="X2417" s="63"/>
      <c r="Y2417" s="63"/>
      <c r="Z2417" s="63"/>
      <c r="AA2417" s="63"/>
      <c r="AB2417" s="63"/>
      <c r="AC2417" s="63"/>
      <c r="AD2417" s="63"/>
      <c r="AE2417" s="63"/>
      <c r="AF2417" s="63"/>
      <c r="AG2417" s="63"/>
      <c r="AH2417" s="63"/>
      <c r="AI2417" s="63"/>
      <c r="AJ2417" s="63"/>
      <c r="AK2417" s="63"/>
      <c r="AL2417" s="63"/>
      <c r="AM2417" s="63"/>
      <c r="AN2417" s="63"/>
      <c r="AO2417" s="63"/>
      <c r="AP2417" s="63"/>
      <c r="AQ2417" s="63"/>
      <c r="AS2417" s="5">
        <f>IF(Q2417&gt;0,RANK(Q2417,(N2417:P2417,Q2417:AE2417)),0)</f>
        <v>3</v>
      </c>
      <c r="AT2417" s="5">
        <f>IF(R2417&gt;0,RANK(R2417,(N2417:P2417,Q2417:AE2417)),0)</f>
        <v>4</v>
      </c>
      <c r="AU2417" s="5">
        <f>IF(T2417&gt;0,RANK(T2417,(N2417:P2417,Q2417:AE2417)),0)</f>
        <v>0</v>
      </c>
      <c r="AV2417" s="5">
        <f>IF(S2417&gt;0,RANK(S2417,(N2417:P2417,Q2417:AE2417)),0)</f>
        <v>5</v>
      </c>
      <c r="AW2417" s="2">
        <f t="shared" si="984"/>
        <v>4.3333669253250023E-3</v>
      </c>
      <c r="AX2417" s="2">
        <f t="shared" si="985"/>
        <v>2.0155195001511639E-3</v>
      </c>
      <c r="AY2417" s="2">
        <f t="shared" si="986"/>
        <v>0</v>
      </c>
      <c r="AZ2417" s="2">
        <f t="shared" si="987"/>
        <v>1.3100876750982565E-3</v>
      </c>
      <c r="BB2417" t="s">
        <v>1612</v>
      </c>
      <c r="BC2417" t="s">
        <v>1975</v>
      </c>
      <c r="BD2417">
        <v>2</v>
      </c>
      <c r="BF2417" s="111">
        <v>45</v>
      </c>
      <c r="BG2417" s="113">
        <v>11</v>
      </c>
      <c r="BH2417" s="117">
        <f t="shared" si="988"/>
        <v>45011</v>
      </c>
      <c r="BJ2417" s="5" t="s">
        <v>3185</v>
      </c>
    </row>
    <row r="2418" spans="1:62" hidden="1" outlineLevel="1">
      <c r="A2418" t="s">
        <v>282</v>
      </c>
      <c r="B2418" t="s">
        <v>1975</v>
      </c>
      <c r="C2418" s="1">
        <f t="shared" si="979"/>
        <v>73297</v>
      </c>
      <c r="D2418" s="5">
        <f>IF(N2418&gt;0, RANK(N2418,(N2418:P2418,Q2418:AE2418)),0)</f>
        <v>2</v>
      </c>
      <c r="E2418" s="5">
        <f>IF(O2418&gt;0,RANK(O2418,(N2418:P2418,Q2418:AE2418)),0)</f>
        <v>1</v>
      </c>
      <c r="F2418" s="5">
        <f>IF(P2418&gt;0,RANK(P2418,(N2418:P2418,Q2418:AE2418)),0)</f>
        <v>0</v>
      </c>
      <c r="G2418" s="131">
        <f t="shared" si="967"/>
        <v>12839</v>
      </c>
      <c r="H2418" s="136">
        <f t="shared" si="968"/>
        <v>0.1751640585562847</v>
      </c>
      <c r="I2418" s="2"/>
      <c r="J2418" s="2">
        <f t="shared" si="980"/>
        <v>0.40721994078884538</v>
      </c>
      <c r="K2418" s="2">
        <f t="shared" si="981"/>
        <v>0.58238399934513008</v>
      </c>
      <c r="L2418" s="2">
        <f t="shared" si="982"/>
        <v>0</v>
      </c>
      <c r="M2418" s="2">
        <f t="shared" si="983"/>
        <v>1.0396059866024543E-2</v>
      </c>
      <c r="N2418" s="63">
        <v>29848</v>
      </c>
      <c r="O2418" s="63">
        <v>42687</v>
      </c>
      <c r="P2418" s="63"/>
      <c r="Q2418" s="63">
        <v>503</v>
      </c>
      <c r="R2418" s="63">
        <v>169</v>
      </c>
      <c r="S2418" s="63">
        <v>90</v>
      </c>
      <c r="T2418" s="63"/>
      <c r="U2418" s="63"/>
      <c r="V2418" s="63"/>
      <c r="W2418" s="63"/>
      <c r="X2418" s="63"/>
      <c r="Y2418" s="63"/>
      <c r="Z2418" s="63"/>
      <c r="AA2418" s="63"/>
      <c r="AB2418" s="63"/>
      <c r="AC2418" s="63"/>
      <c r="AD2418" s="63"/>
      <c r="AE2418" s="63"/>
      <c r="AF2418" s="63"/>
      <c r="AG2418" s="63"/>
      <c r="AH2418" s="63"/>
      <c r="AI2418" s="63"/>
      <c r="AJ2418" s="63"/>
      <c r="AK2418" s="63"/>
      <c r="AL2418" s="63"/>
      <c r="AM2418" s="63"/>
      <c r="AN2418" s="63"/>
      <c r="AO2418" s="63"/>
      <c r="AP2418" s="63"/>
      <c r="AQ2418" s="63"/>
      <c r="AS2418" s="5">
        <f>IF(Q2418&gt;0,RANK(Q2418,(N2418:P2418,Q2418:AE2418)),0)</f>
        <v>3</v>
      </c>
      <c r="AT2418" s="5">
        <f>IF(R2418&gt;0,RANK(R2418,(N2418:P2418,Q2418:AE2418)),0)</f>
        <v>4</v>
      </c>
      <c r="AU2418" s="5">
        <f>IF(T2418&gt;0,RANK(T2418,(N2418:P2418,Q2418:AE2418)),0)</f>
        <v>0</v>
      </c>
      <c r="AV2418" s="5">
        <f>IF(S2418&gt;0,RANK(S2418,(N2418:P2418,Q2418:AE2418)),0)</f>
        <v>5</v>
      </c>
      <c r="AW2418" s="2">
        <f t="shared" si="984"/>
        <v>6.8624909614308904E-3</v>
      </c>
      <c r="AX2418" s="2">
        <f t="shared" si="985"/>
        <v>2.3056878180553091E-3</v>
      </c>
      <c r="AY2418" s="2">
        <f t="shared" si="986"/>
        <v>0</v>
      </c>
      <c r="AZ2418" s="2">
        <f t="shared" si="987"/>
        <v>1.2278810865383304E-3</v>
      </c>
      <c r="BB2418" t="s">
        <v>282</v>
      </c>
      <c r="BC2418" t="s">
        <v>1975</v>
      </c>
      <c r="BF2418" s="111">
        <v>45</v>
      </c>
      <c r="BG2418" s="113">
        <v>13</v>
      </c>
      <c r="BH2418" s="117">
        <f t="shared" si="988"/>
        <v>45013</v>
      </c>
      <c r="BJ2418" s="5" t="s">
        <v>3185</v>
      </c>
    </row>
    <row r="2419" spans="1:62" hidden="1" outlineLevel="1">
      <c r="A2419" t="s">
        <v>1570</v>
      </c>
      <c r="B2419" t="s">
        <v>1975</v>
      </c>
      <c r="C2419" s="1">
        <f t="shared" si="979"/>
        <v>68195</v>
      </c>
      <c r="D2419" s="5">
        <f>IF(N2419&gt;0, RANK(N2419,(N2419:P2419,Q2419:AE2419)),0)</f>
        <v>2</v>
      </c>
      <c r="E2419" s="5">
        <f>IF(O2419&gt;0,RANK(O2419,(N2419:P2419,Q2419:AE2419)),0)</f>
        <v>1</v>
      </c>
      <c r="F2419" s="5">
        <f>IF(P2419&gt;0,RANK(P2419,(N2419:P2419,Q2419:AE2419)),0)</f>
        <v>0</v>
      </c>
      <c r="G2419" s="131">
        <f t="shared" si="967"/>
        <v>9933</v>
      </c>
      <c r="H2419" s="136">
        <f t="shared" si="968"/>
        <v>0.14565583987095829</v>
      </c>
      <c r="I2419" s="2"/>
      <c r="J2419" s="2">
        <f t="shared" si="980"/>
        <v>0.41853508321724464</v>
      </c>
      <c r="K2419" s="2">
        <f t="shared" si="981"/>
        <v>0.56419092308820296</v>
      </c>
      <c r="L2419" s="2">
        <f t="shared" si="982"/>
        <v>0</v>
      </c>
      <c r="M2419" s="2">
        <f t="shared" si="983"/>
        <v>1.7273993694552403E-2</v>
      </c>
      <c r="N2419" s="63">
        <v>28542</v>
      </c>
      <c r="O2419" s="63">
        <v>38475</v>
      </c>
      <c r="P2419" s="63"/>
      <c r="Q2419" s="63">
        <v>757</v>
      </c>
      <c r="R2419" s="63">
        <v>219</v>
      </c>
      <c r="S2419" s="63">
        <v>202</v>
      </c>
      <c r="T2419" s="63"/>
      <c r="U2419" s="63"/>
      <c r="V2419" s="63"/>
      <c r="W2419" s="63"/>
      <c r="X2419" s="63"/>
      <c r="Y2419" s="63"/>
      <c r="Z2419" s="63"/>
      <c r="AA2419" s="63"/>
      <c r="AB2419" s="63"/>
      <c r="AC2419" s="63"/>
      <c r="AD2419" s="63"/>
      <c r="AE2419" s="63"/>
      <c r="AF2419" s="63"/>
      <c r="AG2419" s="63"/>
      <c r="AH2419" s="63"/>
      <c r="AI2419" s="63"/>
      <c r="AJ2419" s="63"/>
      <c r="AK2419" s="63"/>
      <c r="AL2419" s="63"/>
      <c r="AM2419" s="63"/>
      <c r="AN2419" s="63"/>
      <c r="AO2419" s="63"/>
      <c r="AP2419" s="63"/>
      <c r="AQ2419" s="63"/>
      <c r="AS2419" s="5">
        <f>IF(Q2419&gt;0,RANK(Q2419,(N2419:P2419,Q2419:AE2419)),0)</f>
        <v>3</v>
      </c>
      <c r="AT2419" s="5">
        <f>IF(R2419&gt;0,RANK(R2419,(N2419:P2419,Q2419:AE2419)),0)</f>
        <v>4</v>
      </c>
      <c r="AU2419" s="5">
        <f>IF(T2419&gt;0,RANK(T2419,(N2419:P2419,Q2419:AE2419)),0)</f>
        <v>0</v>
      </c>
      <c r="AV2419" s="5">
        <f>IF(S2419&gt;0,RANK(S2419,(N2419:P2419,Q2419:AE2419)),0)</f>
        <v>5</v>
      </c>
      <c r="AW2419" s="2">
        <f t="shared" si="984"/>
        <v>1.1100520566023902E-2</v>
      </c>
      <c r="AX2419" s="2">
        <f t="shared" si="985"/>
        <v>3.2113791333675491E-3</v>
      </c>
      <c r="AY2419" s="2">
        <f t="shared" si="986"/>
        <v>0</v>
      </c>
      <c r="AZ2419" s="2">
        <f t="shared" si="987"/>
        <v>2.9620939951609357E-3</v>
      </c>
      <c r="BB2419" t="s">
        <v>1570</v>
      </c>
      <c r="BC2419" t="s">
        <v>1975</v>
      </c>
      <c r="BF2419" s="111">
        <v>45</v>
      </c>
      <c r="BG2419" s="113">
        <v>15</v>
      </c>
      <c r="BH2419" s="117">
        <f t="shared" si="988"/>
        <v>45015</v>
      </c>
      <c r="BJ2419" s="5" t="s">
        <v>3185</v>
      </c>
    </row>
    <row r="2420" spans="1:62" hidden="1" outlineLevel="1">
      <c r="A2420" t="s">
        <v>1205</v>
      </c>
      <c r="B2420" t="s">
        <v>1975</v>
      </c>
      <c r="C2420" s="1">
        <f t="shared" si="979"/>
        <v>7834</v>
      </c>
      <c r="D2420" s="5">
        <f>IF(N2420&gt;0, RANK(N2420,(N2420:P2420,Q2420:AE2420)),0)</f>
        <v>1</v>
      </c>
      <c r="E2420" s="5">
        <f>IF(O2420&gt;0,RANK(O2420,(N2420:P2420,Q2420:AE2420)),0)</f>
        <v>2</v>
      </c>
      <c r="F2420" s="5">
        <f>IF(P2420&gt;0,RANK(P2420,(N2420:P2420,Q2420:AE2420)),0)</f>
        <v>0</v>
      </c>
      <c r="G2420" s="131">
        <f t="shared" si="967"/>
        <v>338</v>
      </c>
      <c r="H2420" s="136">
        <f t="shared" si="968"/>
        <v>4.314526423283125E-2</v>
      </c>
      <c r="I2420" s="2"/>
      <c r="J2420" s="2">
        <f t="shared" si="980"/>
        <v>0.51633903497574674</v>
      </c>
      <c r="K2420" s="2">
        <f t="shared" si="981"/>
        <v>0.47319377074291552</v>
      </c>
      <c r="L2420" s="2">
        <f t="shared" si="982"/>
        <v>0</v>
      </c>
      <c r="M2420" s="2">
        <f t="shared" si="983"/>
        <v>1.0467194281337744E-2</v>
      </c>
      <c r="N2420" s="63">
        <v>4045</v>
      </c>
      <c r="O2420" s="63">
        <v>3707</v>
      </c>
      <c r="P2420" s="63"/>
      <c r="Q2420" s="63">
        <v>37</v>
      </c>
      <c r="R2420" s="63">
        <v>20</v>
      </c>
      <c r="S2420" s="63">
        <v>25</v>
      </c>
      <c r="T2420" s="63"/>
      <c r="U2420" s="63"/>
      <c r="V2420" s="63"/>
      <c r="W2420" s="63"/>
      <c r="X2420" s="63"/>
      <c r="Y2420" s="63"/>
      <c r="Z2420" s="63"/>
      <c r="AA2420" s="63"/>
      <c r="AB2420" s="63"/>
      <c r="AC2420" s="63"/>
      <c r="AD2420" s="63"/>
      <c r="AE2420" s="63"/>
      <c r="AF2420" s="63"/>
      <c r="AG2420" s="63"/>
      <c r="AH2420" s="63"/>
      <c r="AI2420" s="63"/>
      <c r="AJ2420" s="63"/>
      <c r="AK2420" s="63"/>
      <c r="AL2420" s="63"/>
      <c r="AM2420" s="63"/>
      <c r="AN2420" s="63"/>
      <c r="AO2420" s="63"/>
      <c r="AP2420" s="63"/>
      <c r="AQ2420" s="63"/>
      <c r="AS2420" s="5">
        <f>IF(Q2420&gt;0,RANK(Q2420,(N2420:P2420,Q2420:AE2420)),0)</f>
        <v>3</v>
      </c>
      <c r="AT2420" s="5">
        <f>IF(R2420&gt;0,RANK(R2420,(N2420:P2420,Q2420:AE2420)),0)</f>
        <v>5</v>
      </c>
      <c r="AU2420" s="5">
        <f>IF(T2420&gt;0,RANK(T2420,(N2420:P2420,Q2420:AE2420)),0)</f>
        <v>0</v>
      </c>
      <c r="AV2420" s="5">
        <f>IF(S2420&gt;0,RANK(S2420,(N2420:P2420,Q2420:AE2420)),0)</f>
        <v>4</v>
      </c>
      <c r="AW2420" s="2">
        <f t="shared" si="984"/>
        <v>4.7230022976767934E-3</v>
      </c>
      <c r="AX2420" s="2">
        <f t="shared" si="985"/>
        <v>2.5529742149604288E-3</v>
      </c>
      <c r="AY2420" s="2">
        <f t="shared" si="986"/>
        <v>0</v>
      </c>
      <c r="AZ2420" s="2">
        <f t="shared" si="987"/>
        <v>3.191217768700536E-3</v>
      </c>
      <c r="BB2420" t="s">
        <v>1205</v>
      </c>
      <c r="BC2420" t="s">
        <v>1975</v>
      </c>
      <c r="BD2420">
        <v>6</v>
      </c>
      <c r="BF2420" s="111">
        <v>45</v>
      </c>
      <c r="BG2420" s="113">
        <v>17</v>
      </c>
      <c r="BH2420" s="117">
        <f t="shared" si="988"/>
        <v>45017</v>
      </c>
      <c r="BJ2420" s="5" t="s">
        <v>3185</v>
      </c>
    </row>
    <row r="2421" spans="1:62" hidden="1" outlineLevel="1">
      <c r="A2421" t="s">
        <v>2802</v>
      </c>
      <c r="B2421" t="s">
        <v>1975</v>
      </c>
      <c r="C2421" s="1">
        <f t="shared" si="979"/>
        <v>161707</v>
      </c>
      <c r="D2421" s="5">
        <f>IF(N2421&gt;0, RANK(N2421,(N2421:P2421,Q2421:AE2421)),0)</f>
        <v>1</v>
      </c>
      <c r="E2421" s="5">
        <f>IF(O2421&gt;0,RANK(O2421,(N2421:P2421,Q2421:AE2421)),0)</f>
        <v>2</v>
      </c>
      <c r="F2421" s="5">
        <f>IF(P2421&gt;0,RANK(P2421,(N2421:P2421,Q2421:AE2421)),0)</f>
        <v>0</v>
      </c>
      <c r="G2421" s="131">
        <f t="shared" si="967"/>
        <v>3858</v>
      </c>
      <c r="H2421" s="136">
        <f t="shared" si="968"/>
        <v>2.3857965332360381E-2</v>
      </c>
      <c r="I2421" s="2"/>
      <c r="J2421" s="2">
        <f t="shared" si="980"/>
        <v>0.50391757932557035</v>
      </c>
      <c r="K2421" s="2">
        <f t="shared" si="981"/>
        <v>0.48005961399320995</v>
      </c>
      <c r="L2421" s="2">
        <f t="shared" si="982"/>
        <v>0</v>
      </c>
      <c r="M2421" s="2">
        <f t="shared" si="983"/>
        <v>1.6022806681219692E-2</v>
      </c>
      <c r="N2421" s="63">
        <v>81487</v>
      </c>
      <c r="O2421" s="63">
        <v>77629</v>
      </c>
      <c r="P2421" s="63"/>
      <c r="Q2421" s="63">
        <v>1854</v>
      </c>
      <c r="R2421" s="63">
        <v>510</v>
      </c>
      <c r="S2421" s="63">
        <v>227</v>
      </c>
      <c r="T2421" s="63"/>
      <c r="U2421" s="63"/>
      <c r="V2421" s="63"/>
      <c r="W2421" s="63"/>
      <c r="X2421" s="63"/>
      <c r="Y2421" s="63"/>
      <c r="Z2421" s="63"/>
      <c r="AA2421" s="63"/>
      <c r="AB2421" s="63"/>
      <c r="AC2421" s="63"/>
      <c r="AD2421" s="63"/>
      <c r="AE2421" s="63"/>
      <c r="AF2421" s="63"/>
      <c r="AG2421" s="63"/>
      <c r="AH2421" s="63"/>
      <c r="AI2421" s="63"/>
      <c r="AJ2421" s="63"/>
      <c r="AK2421" s="63"/>
      <c r="AL2421" s="63"/>
      <c r="AM2421" s="63"/>
      <c r="AN2421" s="63"/>
      <c r="AO2421" s="63"/>
      <c r="AP2421" s="63"/>
      <c r="AQ2421" s="63"/>
      <c r="AS2421" s="5">
        <f>IF(Q2421&gt;0,RANK(Q2421,(N2421:P2421,Q2421:AE2421)),0)</f>
        <v>3</v>
      </c>
      <c r="AT2421" s="5">
        <f>IF(R2421&gt;0,RANK(R2421,(N2421:P2421,Q2421:AE2421)),0)</f>
        <v>4</v>
      </c>
      <c r="AU2421" s="5">
        <f>IF(T2421&gt;0,RANK(T2421,(N2421:P2421,Q2421:AE2421)),0)</f>
        <v>0</v>
      </c>
      <c r="AV2421" s="5">
        <f>IF(S2421&gt;0,RANK(S2421,(N2421:P2421,Q2421:AE2421)),0)</f>
        <v>5</v>
      </c>
      <c r="AW2421" s="2">
        <f t="shared" si="984"/>
        <v>1.1465180851787491E-2</v>
      </c>
      <c r="AX2421" s="2">
        <f t="shared" si="985"/>
        <v>3.1538523378703458E-3</v>
      </c>
      <c r="AY2421" s="2">
        <f t="shared" si="986"/>
        <v>0</v>
      </c>
      <c r="AZ2421" s="2">
        <f t="shared" si="987"/>
        <v>1.4037734915618989E-3</v>
      </c>
      <c r="BB2421" t="s">
        <v>2802</v>
      </c>
      <c r="BC2421" t="s">
        <v>1975</v>
      </c>
      <c r="BF2421" s="111">
        <v>45</v>
      </c>
      <c r="BG2421" s="113">
        <v>19</v>
      </c>
      <c r="BH2421" s="117">
        <f t="shared" si="988"/>
        <v>45019</v>
      </c>
      <c r="BJ2421" s="5" t="s">
        <v>3185</v>
      </c>
    </row>
    <row r="2422" spans="1:62" hidden="1" outlineLevel="1">
      <c r="A2422" t="s">
        <v>1661</v>
      </c>
      <c r="B2422" t="s">
        <v>1975</v>
      </c>
      <c r="C2422" s="1">
        <f t="shared" si="979"/>
        <v>20773</v>
      </c>
      <c r="D2422" s="5">
        <f>IF(N2422&gt;0, RANK(N2422,(N2422:P2422,Q2422:AE2422)),0)</f>
        <v>2</v>
      </c>
      <c r="E2422" s="5">
        <f>IF(O2422&gt;0,RANK(O2422,(N2422:P2422,Q2422:AE2422)),0)</f>
        <v>1</v>
      </c>
      <c r="F2422" s="5">
        <f>IF(P2422&gt;0,RANK(P2422,(N2422:P2422,Q2422:AE2422)),0)</f>
        <v>0</v>
      </c>
      <c r="G2422" s="131">
        <f t="shared" si="967"/>
        <v>6083</v>
      </c>
      <c r="H2422" s="136">
        <f t="shared" si="968"/>
        <v>0.29283204159245174</v>
      </c>
      <c r="I2422" s="2"/>
      <c r="J2422" s="2">
        <f t="shared" si="980"/>
        <v>0.34809608626582583</v>
      </c>
      <c r="K2422" s="2">
        <f t="shared" si="981"/>
        <v>0.64092812785827757</v>
      </c>
      <c r="L2422" s="2">
        <f t="shared" si="982"/>
        <v>0</v>
      </c>
      <c r="M2422" s="2">
        <f t="shared" si="983"/>
        <v>1.0975785875896649E-2</v>
      </c>
      <c r="N2422" s="63">
        <v>7231</v>
      </c>
      <c r="O2422" s="63">
        <v>13314</v>
      </c>
      <c r="P2422" s="63"/>
      <c r="Q2422" s="63">
        <v>117</v>
      </c>
      <c r="R2422" s="63">
        <v>43</v>
      </c>
      <c r="S2422" s="63">
        <v>68</v>
      </c>
      <c r="T2422" s="63"/>
      <c r="U2422" s="63"/>
      <c r="V2422" s="63"/>
      <c r="W2422" s="63"/>
      <c r="X2422" s="63"/>
      <c r="Y2422" s="63"/>
      <c r="Z2422" s="63"/>
      <c r="AA2422" s="63"/>
      <c r="AB2422" s="63"/>
      <c r="AC2422" s="63"/>
      <c r="AD2422" s="63"/>
      <c r="AE2422" s="63"/>
      <c r="AF2422" s="63"/>
      <c r="AG2422" s="63"/>
      <c r="AH2422" s="63"/>
      <c r="AI2422" s="63"/>
      <c r="AJ2422" s="63"/>
      <c r="AK2422" s="63"/>
      <c r="AL2422" s="63"/>
      <c r="AM2422" s="63"/>
      <c r="AN2422" s="63"/>
      <c r="AO2422" s="63"/>
      <c r="AP2422" s="63"/>
      <c r="AQ2422" s="63"/>
      <c r="AS2422" s="5">
        <f>IF(Q2422&gt;0,RANK(Q2422,(N2422:P2422,Q2422:AE2422)),0)</f>
        <v>3</v>
      </c>
      <c r="AT2422" s="5">
        <f>IF(R2422&gt;0,RANK(R2422,(N2422:P2422,Q2422:AE2422)),0)</f>
        <v>5</v>
      </c>
      <c r="AU2422" s="5">
        <f>IF(T2422&gt;0,RANK(T2422,(N2422:P2422,Q2422:AE2422)),0)</f>
        <v>0</v>
      </c>
      <c r="AV2422" s="5">
        <f>IF(S2422&gt;0,RANK(S2422,(N2422:P2422,Q2422:AE2422)),0)</f>
        <v>4</v>
      </c>
      <c r="AW2422" s="2">
        <f t="shared" si="984"/>
        <v>5.6323111731574642E-3</v>
      </c>
      <c r="AX2422" s="2">
        <f t="shared" si="985"/>
        <v>2.0699947046647089E-3</v>
      </c>
      <c r="AY2422" s="2">
        <f t="shared" si="986"/>
        <v>0</v>
      </c>
      <c r="AZ2422" s="2">
        <f t="shared" si="987"/>
        <v>3.2734799980744236E-3</v>
      </c>
      <c r="BB2422" t="s">
        <v>1661</v>
      </c>
      <c r="BC2422" t="s">
        <v>1975</v>
      </c>
      <c r="BD2422">
        <v>5</v>
      </c>
      <c r="BF2422" s="111">
        <v>45</v>
      </c>
      <c r="BG2422" s="113">
        <v>21</v>
      </c>
      <c r="BH2422" s="117">
        <f t="shared" si="988"/>
        <v>45021</v>
      </c>
      <c r="BJ2422" s="5" t="s">
        <v>3185</v>
      </c>
    </row>
    <row r="2423" spans="1:62" hidden="1" outlineLevel="1">
      <c r="A2423" t="s">
        <v>360</v>
      </c>
      <c r="B2423" t="s">
        <v>1975</v>
      </c>
      <c r="C2423" s="1">
        <f t="shared" si="979"/>
        <v>14407</v>
      </c>
      <c r="D2423" s="5">
        <f>IF(N2423&gt;0, RANK(N2423,(N2423:P2423,Q2423:AE2423)),0)</f>
        <v>1</v>
      </c>
      <c r="E2423" s="5">
        <f>IF(O2423&gt;0,RANK(O2423,(N2423:P2423,Q2423:AE2423)),0)</f>
        <v>2</v>
      </c>
      <c r="F2423" s="5">
        <f>IF(P2423&gt;0,RANK(P2423,(N2423:P2423,Q2423:AE2423)),0)</f>
        <v>0</v>
      </c>
      <c r="G2423" s="131">
        <f t="shared" si="967"/>
        <v>1524</v>
      </c>
      <c r="H2423" s="136">
        <f t="shared" si="968"/>
        <v>0.10578191157076421</v>
      </c>
      <c r="I2423" s="2"/>
      <c r="J2423" s="2">
        <f t="shared" si="980"/>
        <v>0.54771985840216564</v>
      </c>
      <c r="K2423" s="2">
        <f t="shared" si="981"/>
        <v>0.44193794683140142</v>
      </c>
      <c r="L2423" s="2">
        <f t="shared" si="982"/>
        <v>0</v>
      </c>
      <c r="M2423" s="2">
        <f t="shared" si="983"/>
        <v>1.0342194766432944E-2</v>
      </c>
      <c r="N2423" s="63">
        <v>7891</v>
      </c>
      <c r="O2423" s="63">
        <v>6367</v>
      </c>
      <c r="P2423" s="63"/>
      <c r="Q2423" s="63">
        <v>81</v>
      </c>
      <c r="R2423" s="63">
        <v>34</v>
      </c>
      <c r="S2423" s="63">
        <v>34</v>
      </c>
      <c r="T2423" s="63"/>
      <c r="U2423" s="63"/>
      <c r="V2423" s="63"/>
      <c r="W2423" s="63"/>
      <c r="X2423" s="63"/>
      <c r="Y2423" s="63"/>
      <c r="Z2423" s="63"/>
      <c r="AA2423" s="63"/>
      <c r="AB2423" s="63"/>
      <c r="AC2423" s="63"/>
      <c r="AD2423" s="63"/>
      <c r="AE2423" s="63"/>
      <c r="AF2423" s="63"/>
      <c r="AG2423" s="63"/>
      <c r="AH2423" s="63"/>
      <c r="AI2423" s="63"/>
      <c r="AJ2423" s="63"/>
      <c r="AK2423" s="63"/>
      <c r="AL2423" s="63"/>
      <c r="AM2423" s="63"/>
      <c r="AN2423" s="63"/>
      <c r="AO2423" s="63"/>
      <c r="AP2423" s="63"/>
      <c r="AQ2423" s="63"/>
      <c r="AS2423" s="5">
        <f>IF(Q2423&gt;0,RANK(Q2423,(N2423:P2423,Q2423:AE2423)),0)</f>
        <v>3</v>
      </c>
      <c r="AT2423" s="5">
        <f>IF(R2423&gt;0,RANK(R2423,(N2423:P2423,Q2423:AE2423)),0)</f>
        <v>4</v>
      </c>
      <c r="AU2423" s="5">
        <f>IF(T2423&gt;0,RANK(T2423,(N2423:P2423,Q2423:AE2423)),0)</f>
        <v>0</v>
      </c>
      <c r="AV2423" s="5">
        <f>IF(S2423&gt;0,RANK(S2423,(N2423:P2423,Q2423:AE2423)),0)</f>
        <v>4</v>
      </c>
      <c r="AW2423" s="2">
        <f t="shared" si="984"/>
        <v>5.6222669535642396E-3</v>
      </c>
      <c r="AX2423" s="2">
        <f t="shared" si="985"/>
        <v>2.3599639064343721E-3</v>
      </c>
      <c r="AY2423" s="2">
        <f t="shared" si="986"/>
        <v>0</v>
      </c>
      <c r="AZ2423" s="2">
        <f t="shared" si="987"/>
        <v>2.3599639064343721E-3</v>
      </c>
      <c r="BB2423" t="s">
        <v>360</v>
      </c>
      <c r="BC2423" t="s">
        <v>1975</v>
      </c>
      <c r="BD2423">
        <v>5</v>
      </c>
      <c r="BF2423" s="111">
        <v>45</v>
      </c>
      <c r="BG2423" s="113">
        <v>23</v>
      </c>
      <c r="BH2423" s="117">
        <f t="shared" si="988"/>
        <v>45023</v>
      </c>
      <c r="BJ2423" s="5" t="s">
        <v>3185</v>
      </c>
    </row>
    <row r="2424" spans="1:62" hidden="1" outlineLevel="1">
      <c r="A2424" t="s">
        <v>3116</v>
      </c>
      <c r="B2424" t="s">
        <v>1975</v>
      </c>
      <c r="C2424" s="1">
        <f t="shared" si="979"/>
        <v>16594</v>
      </c>
      <c r="D2424" s="5">
        <f>IF(N2424&gt;0, RANK(N2424,(N2424:P2424,Q2424:AE2424)),0)</f>
        <v>2</v>
      </c>
      <c r="E2424" s="5">
        <f>IF(O2424&gt;0,RANK(O2424,(N2424:P2424,Q2424:AE2424)),0)</f>
        <v>1</v>
      </c>
      <c r="F2424" s="5">
        <f>IF(P2424&gt;0,RANK(P2424,(N2424:P2424,Q2424:AE2424)),0)</f>
        <v>0</v>
      </c>
      <c r="G2424" s="131">
        <f t="shared" si="967"/>
        <v>532</v>
      </c>
      <c r="H2424" s="136">
        <f t="shared" si="968"/>
        <v>3.2059780643606123E-2</v>
      </c>
      <c r="I2424" s="2"/>
      <c r="J2424" s="2">
        <f t="shared" si="980"/>
        <v>0.47957092925153672</v>
      </c>
      <c r="K2424" s="2">
        <f t="shared" si="981"/>
        <v>0.51163070989514281</v>
      </c>
      <c r="L2424" s="2">
        <f t="shared" si="982"/>
        <v>0</v>
      </c>
      <c r="M2424" s="2">
        <f t="shared" si="983"/>
        <v>8.7983608533205304E-3</v>
      </c>
      <c r="N2424" s="63">
        <v>7958</v>
      </c>
      <c r="O2424" s="63">
        <v>8490</v>
      </c>
      <c r="P2424" s="63"/>
      <c r="Q2424" s="63">
        <v>59</v>
      </c>
      <c r="R2424" s="63">
        <v>47</v>
      </c>
      <c r="S2424" s="63">
        <v>40</v>
      </c>
      <c r="T2424" s="63"/>
      <c r="U2424" s="63"/>
      <c r="V2424" s="63"/>
      <c r="W2424" s="63"/>
      <c r="X2424" s="63"/>
      <c r="Y2424" s="63"/>
      <c r="Z2424" s="63"/>
      <c r="AA2424" s="63"/>
      <c r="AB2424" s="63"/>
      <c r="AC2424" s="63"/>
      <c r="AD2424" s="63"/>
      <c r="AE2424" s="63"/>
      <c r="AF2424" s="63"/>
      <c r="AG2424" s="63"/>
      <c r="AH2424" s="63"/>
      <c r="AI2424" s="63"/>
      <c r="AJ2424" s="63"/>
      <c r="AK2424" s="63"/>
      <c r="AL2424" s="63"/>
      <c r="AM2424" s="63"/>
      <c r="AN2424" s="63"/>
      <c r="AO2424" s="63"/>
      <c r="AP2424" s="63"/>
      <c r="AQ2424" s="63"/>
      <c r="AS2424" s="5">
        <f>IF(Q2424&gt;0,RANK(Q2424,(N2424:P2424,Q2424:AE2424)),0)</f>
        <v>3</v>
      </c>
      <c r="AT2424" s="5">
        <f>IF(R2424&gt;0,RANK(R2424,(N2424:P2424,Q2424:AE2424)),0)</f>
        <v>4</v>
      </c>
      <c r="AU2424" s="5">
        <f>IF(T2424&gt;0,RANK(T2424,(N2424:P2424,Q2424:AE2424)),0)</f>
        <v>0</v>
      </c>
      <c r="AV2424" s="5">
        <f>IF(S2424&gt;0,RANK(S2424,(N2424:P2424,Q2424:AE2424)),0)</f>
        <v>5</v>
      </c>
      <c r="AW2424" s="2">
        <f t="shared" si="984"/>
        <v>3.5555019886706037E-3</v>
      </c>
      <c r="AX2424" s="2">
        <f t="shared" si="985"/>
        <v>2.8323490418223456E-3</v>
      </c>
      <c r="AY2424" s="2">
        <f t="shared" si="986"/>
        <v>0</v>
      </c>
      <c r="AZ2424" s="2">
        <f t="shared" si="987"/>
        <v>2.4105098228275278E-3</v>
      </c>
      <c r="BB2424" t="s">
        <v>3116</v>
      </c>
      <c r="BC2424" t="s">
        <v>1975</v>
      </c>
      <c r="BD2424">
        <v>7</v>
      </c>
      <c r="BF2424" s="111">
        <v>45</v>
      </c>
      <c r="BG2424" s="113">
        <v>25</v>
      </c>
      <c r="BH2424" s="117">
        <f t="shared" si="988"/>
        <v>45025</v>
      </c>
      <c r="BJ2424" s="5" t="s">
        <v>3185</v>
      </c>
    </row>
    <row r="2425" spans="1:62" hidden="1" outlineLevel="1">
      <c r="A2425" t="s">
        <v>235</v>
      </c>
      <c r="B2425" t="s">
        <v>1975</v>
      </c>
      <c r="C2425" s="1">
        <f t="shared" si="979"/>
        <v>16292</v>
      </c>
      <c r="D2425" s="5">
        <f>IF(N2425&gt;0, RANK(N2425,(N2425:P2425,Q2425:AE2425)),0)</f>
        <v>1</v>
      </c>
      <c r="E2425" s="5">
        <f>IF(O2425&gt;0,RANK(O2425,(N2425:P2425,Q2425:AE2425)),0)</f>
        <v>2</v>
      </c>
      <c r="F2425" s="5">
        <f>IF(P2425&gt;0,RANK(P2425,(N2425:P2425,Q2425:AE2425)),0)</f>
        <v>0</v>
      </c>
      <c r="G2425" s="131">
        <f t="shared" si="967"/>
        <v>2020</v>
      </c>
      <c r="H2425" s="136">
        <f t="shared" si="968"/>
        <v>0.12398723299779033</v>
      </c>
      <c r="I2425" s="2"/>
      <c r="J2425" s="2">
        <f t="shared" si="980"/>
        <v>0.5580039283083722</v>
      </c>
      <c r="K2425" s="2">
        <f t="shared" si="981"/>
        <v>0.4340166953105819</v>
      </c>
      <c r="L2425" s="2">
        <f t="shared" si="982"/>
        <v>0</v>
      </c>
      <c r="M2425" s="2">
        <f t="shared" si="983"/>
        <v>7.9793763810458995E-3</v>
      </c>
      <c r="N2425" s="63">
        <v>9091</v>
      </c>
      <c r="O2425" s="63">
        <v>7071</v>
      </c>
      <c r="P2425" s="63"/>
      <c r="Q2425" s="63">
        <v>57</v>
      </c>
      <c r="R2425" s="63">
        <v>34</v>
      </c>
      <c r="S2425" s="63">
        <v>39</v>
      </c>
      <c r="T2425" s="63"/>
      <c r="U2425" s="63"/>
      <c r="V2425" s="63"/>
      <c r="W2425" s="63"/>
      <c r="X2425" s="63"/>
      <c r="Y2425" s="63"/>
      <c r="Z2425" s="63"/>
      <c r="AA2425" s="63"/>
      <c r="AB2425" s="63"/>
      <c r="AC2425" s="63"/>
      <c r="AD2425" s="63"/>
      <c r="AE2425" s="63"/>
      <c r="AF2425" s="63"/>
      <c r="AG2425" s="63"/>
      <c r="AH2425" s="63"/>
      <c r="AI2425" s="63"/>
      <c r="AJ2425" s="63"/>
      <c r="AK2425" s="63"/>
      <c r="AL2425" s="63"/>
      <c r="AM2425" s="63"/>
      <c r="AN2425" s="63"/>
      <c r="AO2425" s="63"/>
      <c r="AP2425" s="63"/>
      <c r="AQ2425" s="63"/>
      <c r="AS2425" s="5">
        <f>IF(Q2425&gt;0,RANK(Q2425,(N2425:P2425,Q2425:AE2425)),0)</f>
        <v>3</v>
      </c>
      <c r="AT2425" s="5">
        <f>IF(R2425&gt;0,RANK(R2425,(N2425:P2425,Q2425:AE2425)),0)</f>
        <v>5</v>
      </c>
      <c r="AU2425" s="5">
        <f>IF(T2425&gt;0,RANK(T2425,(N2425:P2425,Q2425:AE2425)),0)</f>
        <v>0</v>
      </c>
      <c r="AV2425" s="5">
        <f>IF(S2425&gt;0,RANK(S2425,(N2425:P2425,Q2425:AE2425)),0)</f>
        <v>4</v>
      </c>
      <c r="AW2425" s="2">
        <f t="shared" si="984"/>
        <v>3.498649643997054E-3</v>
      </c>
      <c r="AX2425" s="2">
        <f t="shared" si="985"/>
        <v>2.0869138227350846E-3</v>
      </c>
      <c r="AY2425" s="2">
        <f t="shared" si="986"/>
        <v>0</v>
      </c>
      <c r="AZ2425" s="2">
        <f t="shared" si="987"/>
        <v>2.3938129143137735E-3</v>
      </c>
      <c r="BB2425" t="s">
        <v>235</v>
      </c>
      <c r="BC2425" t="s">
        <v>1975</v>
      </c>
      <c r="BD2425">
        <v>6</v>
      </c>
      <c r="BF2425" s="111">
        <v>45</v>
      </c>
      <c r="BG2425" s="113">
        <v>27</v>
      </c>
      <c r="BH2425" s="117">
        <f t="shared" si="988"/>
        <v>45027</v>
      </c>
      <c r="BJ2425" s="5" t="s">
        <v>3185</v>
      </c>
    </row>
    <row r="2426" spans="1:62" hidden="1" outlineLevel="1">
      <c r="A2426" t="s">
        <v>2641</v>
      </c>
      <c r="B2426" t="s">
        <v>1975</v>
      </c>
      <c r="C2426" s="1">
        <f t="shared" si="979"/>
        <v>17086</v>
      </c>
      <c r="D2426" s="5">
        <f>IF(N2426&gt;0, RANK(N2426,(N2426:P2426,Q2426:AE2426)),0)</f>
        <v>1</v>
      </c>
      <c r="E2426" s="5">
        <f>IF(O2426&gt;0,RANK(O2426,(N2426:P2426,Q2426:AE2426)),0)</f>
        <v>2</v>
      </c>
      <c r="F2426" s="5">
        <f>IF(P2426&gt;0,RANK(P2426,(N2426:P2426,Q2426:AE2426)),0)</f>
        <v>0</v>
      </c>
      <c r="G2426" s="131">
        <f t="shared" si="967"/>
        <v>32</v>
      </c>
      <c r="H2426" s="136">
        <f t="shared" si="968"/>
        <v>1.8728783799602012E-3</v>
      </c>
      <c r="I2426" s="2"/>
      <c r="J2426" s="2">
        <f t="shared" si="980"/>
        <v>0.49602013344258455</v>
      </c>
      <c r="K2426" s="2">
        <f t="shared" si="981"/>
        <v>0.49414725506262436</v>
      </c>
      <c r="L2426" s="2">
        <f t="shared" si="982"/>
        <v>0</v>
      </c>
      <c r="M2426" s="2">
        <f t="shared" si="983"/>
        <v>9.8326114947910881E-3</v>
      </c>
      <c r="N2426" s="63">
        <v>8475</v>
      </c>
      <c r="O2426" s="63">
        <v>8443</v>
      </c>
      <c r="P2426" s="63"/>
      <c r="Q2426" s="63">
        <v>84</v>
      </c>
      <c r="R2426" s="63">
        <v>51</v>
      </c>
      <c r="S2426" s="63">
        <v>33</v>
      </c>
      <c r="T2426" s="63"/>
      <c r="U2426" s="63"/>
      <c r="V2426" s="63"/>
      <c r="W2426" s="63"/>
      <c r="X2426" s="63"/>
      <c r="Y2426" s="63"/>
      <c r="Z2426" s="63"/>
      <c r="AA2426" s="63"/>
      <c r="AB2426" s="63"/>
      <c r="AC2426" s="63"/>
      <c r="AD2426" s="63"/>
      <c r="AE2426" s="63"/>
      <c r="AF2426" s="63"/>
      <c r="AG2426" s="63"/>
      <c r="AH2426" s="63"/>
      <c r="AI2426" s="63"/>
      <c r="AJ2426" s="63"/>
      <c r="AK2426" s="63"/>
      <c r="AL2426" s="63"/>
      <c r="AM2426" s="63"/>
      <c r="AN2426" s="63"/>
      <c r="AO2426" s="63"/>
      <c r="AP2426" s="63"/>
      <c r="AQ2426" s="63"/>
      <c r="AS2426" s="5">
        <f>IF(Q2426&gt;0,RANK(Q2426,(N2426:P2426,Q2426:AE2426)),0)</f>
        <v>3</v>
      </c>
      <c r="AT2426" s="5">
        <f>IF(R2426&gt;0,RANK(R2426,(N2426:P2426,Q2426:AE2426)),0)</f>
        <v>4</v>
      </c>
      <c r="AU2426" s="5">
        <f>IF(T2426&gt;0,RANK(T2426,(N2426:P2426,Q2426:AE2426)),0)</f>
        <v>0</v>
      </c>
      <c r="AV2426" s="5">
        <f>IF(S2426&gt;0,RANK(S2426,(N2426:P2426,Q2426:AE2426)),0)</f>
        <v>5</v>
      </c>
      <c r="AW2426" s="2">
        <f t="shared" si="984"/>
        <v>4.9163057473955284E-3</v>
      </c>
      <c r="AX2426" s="2">
        <f t="shared" si="985"/>
        <v>2.9848999180615708E-3</v>
      </c>
      <c r="AY2426" s="2">
        <f t="shared" si="986"/>
        <v>0</v>
      </c>
      <c r="AZ2426" s="2">
        <f t="shared" si="987"/>
        <v>1.9314058293339576E-3</v>
      </c>
      <c r="BB2426" t="s">
        <v>2641</v>
      </c>
      <c r="BC2426" t="s">
        <v>1975</v>
      </c>
      <c r="BF2426" s="111">
        <v>45</v>
      </c>
      <c r="BG2426" s="113">
        <v>29</v>
      </c>
      <c r="BH2426" s="117">
        <f t="shared" si="988"/>
        <v>45029</v>
      </c>
      <c r="BJ2426" s="5" t="s">
        <v>3185</v>
      </c>
    </row>
    <row r="2427" spans="1:62" hidden="1" outlineLevel="1">
      <c r="A2427" t="s">
        <v>3151</v>
      </c>
      <c r="B2427" t="s">
        <v>1975</v>
      </c>
      <c r="C2427" s="1">
        <f t="shared" si="979"/>
        <v>30150</v>
      </c>
      <c r="D2427" s="5">
        <f>IF(N2427&gt;0, RANK(N2427,(N2427:P2427,Q2427:AE2427)),0)</f>
        <v>1</v>
      </c>
      <c r="E2427" s="5">
        <f>IF(O2427&gt;0,RANK(O2427,(N2427:P2427,Q2427:AE2427)),0)</f>
        <v>2</v>
      </c>
      <c r="F2427" s="5">
        <f>IF(P2427&gt;0,RANK(P2427,(N2427:P2427,Q2427:AE2427)),0)</f>
        <v>0</v>
      </c>
      <c r="G2427" s="131">
        <f t="shared" si="967"/>
        <v>1023</v>
      </c>
      <c r="H2427" s="136">
        <f t="shared" si="968"/>
        <v>3.3930348258706465E-2</v>
      </c>
      <c r="I2427" s="2"/>
      <c r="J2427" s="2">
        <f t="shared" si="980"/>
        <v>0.51266998341625203</v>
      </c>
      <c r="K2427" s="2">
        <f t="shared" si="981"/>
        <v>0.47873963515754558</v>
      </c>
      <c r="L2427" s="2">
        <f t="shared" si="982"/>
        <v>0</v>
      </c>
      <c r="M2427" s="2">
        <f t="shared" si="983"/>
        <v>8.590381426202387E-3</v>
      </c>
      <c r="N2427" s="63">
        <v>15457</v>
      </c>
      <c r="O2427" s="63">
        <v>14434</v>
      </c>
      <c r="P2427" s="63"/>
      <c r="Q2427" s="63">
        <v>137</v>
      </c>
      <c r="R2427" s="63">
        <v>72</v>
      </c>
      <c r="S2427" s="63">
        <v>50</v>
      </c>
      <c r="T2427" s="63"/>
      <c r="U2427" s="63"/>
      <c r="V2427" s="63"/>
      <c r="W2427" s="63"/>
      <c r="X2427" s="63"/>
      <c r="Y2427" s="63"/>
      <c r="Z2427" s="63"/>
      <c r="AA2427" s="63"/>
      <c r="AB2427" s="63"/>
      <c r="AC2427" s="63"/>
      <c r="AD2427" s="63"/>
      <c r="AE2427" s="63"/>
      <c r="AF2427" s="63"/>
      <c r="AG2427" s="63"/>
      <c r="AH2427" s="63"/>
      <c r="AI2427" s="63"/>
      <c r="AJ2427" s="63"/>
      <c r="AK2427" s="63"/>
      <c r="AL2427" s="63"/>
      <c r="AM2427" s="63"/>
      <c r="AN2427" s="63"/>
      <c r="AO2427" s="63"/>
      <c r="AP2427" s="63"/>
      <c r="AQ2427" s="63"/>
      <c r="AS2427" s="5">
        <f>IF(Q2427&gt;0,RANK(Q2427,(N2427:P2427,Q2427:AE2427)),0)</f>
        <v>3</v>
      </c>
      <c r="AT2427" s="5">
        <f>IF(R2427&gt;0,RANK(R2427,(N2427:P2427,Q2427:AE2427)),0)</f>
        <v>4</v>
      </c>
      <c r="AU2427" s="5">
        <f>IF(T2427&gt;0,RANK(T2427,(N2427:P2427,Q2427:AE2427)),0)</f>
        <v>0</v>
      </c>
      <c r="AV2427" s="5">
        <f>IF(S2427&gt;0,RANK(S2427,(N2427:P2427,Q2427:AE2427)),0)</f>
        <v>5</v>
      </c>
      <c r="AW2427" s="2">
        <f t="shared" si="984"/>
        <v>4.5439469320066334E-3</v>
      </c>
      <c r="AX2427" s="2">
        <f t="shared" si="985"/>
        <v>2.3880597014925373E-3</v>
      </c>
      <c r="AY2427" s="2">
        <f t="shared" si="986"/>
        <v>0</v>
      </c>
      <c r="AZ2427" s="2">
        <f t="shared" si="987"/>
        <v>1.658374792703151E-3</v>
      </c>
      <c r="BB2427" t="s">
        <v>3151</v>
      </c>
      <c r="BC2427" t="s">
        <v>1975</v>
      </c>
      <c r="BD2427">
        <v>7</v>
      </c>
      <c r="BF2427" s="111">
        <v>45</v>
      </c>
      <c r="BG2427" s="113">
        <v>31</v>
      </c>
      <c r="BH2427" s="117">
        <f t="shared" si="988"/>
        <v>45031</v>
      </c>
      <c r="BJ2427" s="5" t="s">
        <v>3185</v>
      </c>
    </row>
    <row r="2428" spans="1:62" hidden="1" outlineLevel="1">
      <c r="A2428" t="s">
        <v>2274</v>
      </c>
      <c r="B2428" t="s">
        <v>1975</v>
      </c>
      <c r="C2428" s="1">
        <f t="shared" si="979"/>
        <v>13035</v>
      </c>
      <c r="D2428" s="5">
        <f>IF(N2428&gt;0, RANK(N2428,(N2428:P2428,Q2428:AE2428)),0)</f>
        <v>1</v>
      </c>
      <c r="E2428" s="5">
        <f>IF(O2428&gt;0,RANK(O2428,(N2428:P2428,Q2428:AE2428)),0)</f>
        <v>2</v>
      </c>
      <c r="F2428" s="5">
        <f>IF(P2428&gt;0,RANK(P2428,(N2428:P2428,Q2428:AE2428)),0)</f>
        <v>0</v>
      </c>
      <c r="G2428" s="131">
        <f t="shared" si="967"/>
        <v>2096</v>
      </c>
      <c r="H2428" s="136">
        <f t="shared" si="968"/>
        <v>0.16079785193709245</v>
      </c>
      <c r="I2428" s="2"/>
      <c r="J2428" s="2">
        <f t="shared" si="980"/>
        <v>0.57713847334100499</v>
      </c>
      <c r="K2428" s="2">
        <f t="shared" si="981"/>
        <v>0.41634062140391254</v>
      </c>
      <c r="L2428" s="2">
        <f t="shared" si="982"/>
        <v>0</v>
      </c>
      <c r="M2428" s="2">
        <f t="shared" si="983"/>
        <v>6.5209052550824764E-3</v>
      </c>
      <c r="N2428" s="63">
        <v>7523</v>
      </c>
      <c r="O2428" s="63">
        <v>5427</v>
      </c>
      <c r="P2428" s="63"/>
      <c r="Q2428" s="63">
        <v>23</v>
      </c>
      <c r="R2428" s="63">
        <v>32</v>
      </c>
      <c r="S2428" s="63">
        <v>30</v>
      </c>
      <c r="T2428" s="63"/>
      <c r="U2428" s="63"/>
      <c r="V2428" s="63"/>
      <c r="W2428" s="63"/>
      <c r="X2428" s="63"/>
      <c r="Y2428" s="63"/>
      <c r="Z2428" s="63"/>
      <c r="AA2428" s="63"/>
      <c r="AB2428" s="63"/>
      <c r="AC2428" s="63"/>
      <c r="AD2428" s="63"/>
      <c r="AE2428" s="63"/>
      <c r="AF2428" s="63"/>
      <c r="AG2428" s="63"/>
      <c r="AH2428" s="63"/>
      <c r="AI2428" s="63"/>
      <c r="AJ2428" s="63"/>
      <c r="AK2428" s="63"/>
      <c r="AL2428" s="63"/>
      <c r="AM2428" s="63"/>
      <c r="AN2428" s="63"/>
      <c r="AO2428" s="63"/>
      <c r="AP2428" s="63"/>
      <c r="AQ2428" s="63"/>
      <c r="AS2428" s="5">
        <f>IF(Q2428&gt;0,RANK(Q2428,(N2428:P2428,Q2428:AE2428)),0)</f>
        <v>5</v>
      </c>
      <c r="AT2428" s="5">
        <f>IF(R2428&gt;0,RANK(R2428,(N2428:P2428,Q2428:AE2428)),0)</f>
        <v>3</v>
      </c>
      <c r="AU2428" s="5">
        <f>IF(T2428&gt;0,RANK(T2428,(N2428:P2428,Q2428:AE2428)),0)</f>
        <v>0</v>
      </c>
      <c r="AV2428" s="5">
        <f>IF(S2428&gt;0,RANK(S2428,(N2428:P2428,Q2428:AE2428)),0)</f>
        <v>4</v>
      </c>
      <c r="AW2428" s="2">
        <f t="shared" si="984"/>
        <v>1.7644802454929037E-3</v>
      </c>
      <c r="AX2428" s="2">
        <f t="shared" si="985"/>
        <v>2.4549290372075181E-3</v>
      </c>
      <c r="AY2428" s="2">
        <f t="shared" si="986"/>
        <v>0</v>
      </c>
      <c r="AZ2428" s="2">
        <f t="shared" si="987"/>
        <v>2.3014959723820483E-3</v>
      </c>
      <c r="BB2428" t="s">
        <v>2274</v>
      </c>
      <c r="BC2428" t="s">
        <v>1975</v>
      </c>
      <c r="BD2428">
        <v>7</v>
      </c>
      <c r="BF2428" s="111">
        <v>45</v>
      </c>
      <c r="BG2428" s="113">
        <v>33</v>
      </c>
      <c r="BH2428" s="117">
        <f t="shared" si="988"/>
        <v>45033</v>
      </c>
      <c r="BJ2428" s="5" t="s">
        <v>3185</v>
      </c>
    </row>
    <row r="2429" spans="1:62" hidden="1" outlineLevel="1">
      <c r="A2429" t="s">
        <v>800</v>
      </c>
      <c r="B2429" t="s">
        <v>1975</v>
      </c>
      <c r="C2429" s="1">
        <f t="shared" si="979"/>
        <v>56855</v>
      </c>
      <c r="D2429" s="5">
        <f>IF(N2429&gt;0, RANK(N2429,(N2429:P2429,Q2429:AE2429)),0)</f>
        <v>2</v>
      </c>
      <c r="E2429" s="5">
        <f>IF(O2429&gt;0,RANK(O2429,(N2429:P2429,Q2429:AE2429)),0)</f>
        <v>1</v>
      </c>
      <c r="F2429" s="5">
        <f>IF(P2429&gt;0,RANK(P2429,(N2429:P2429,Q2429:AE2429)),0)</f>
        <v>0</v>
      </c>
      <c r="G2429" s="131">
        <f t="shared" si="967"/>
        <v>9086</v>
      </c>
      <c r="H2429" s="136">
        <f t="shared" si="968"/>
        <v>0.15981004309207633</v>
      </c>
      <c r="I2429" s="2"/>
      <c r="J2429" s="2">
        <f t="shared" si="980"/>
        <v>0.4123647876176238</v>
      </c>
      <c r="K2429" s="2">
        <f t="shared" si="981"/>
        <v>0.5721748307097001</v>
      </c>
      <c r="L2429" s="2">
        <f t="shared" si="982"/>
        <v>0</v>
      </c>
      <c r="M2429" s="2">
        <f t="shared" si="983"/>
        <v>1.546038167267616E-2</v>
      </c>
      <c r="N2429" s="63">
        <v>23445</v>
      </c>
      <c r="O2429" s="63">
        <v>32531</v>
      </c>
      <c r="P2429" s="63"/>
      <c r="Q2429" s="63">
        <v>546</v>
      </c>
      <c r="R2429" s="63">
        <v>195</v>
      </c>
      <c r="S2429" s="63">
        <v>138</v>
      </c>
      <c r="T2429" s="63"/>
      <c r="U2429" s="63"/>
      <c r="V2429" s="63"/>
      <c r="W2429" s="63"/>
      <c r="X2429" s="63"/>
      <c r="Y2429" s="63"/>
      <c r="Z2429" s="63"/>
      <c r="AA2429" s="63"/>
      <c r="AB2429" s="63"/>
      <c r="AC2429" s="63"/>
      <c r="AD2429" s="63"/>
      <c r="AE2429" s="63"/>
      <c r="AF2429" s="63"/>
      <c r="AG2429" s="63"/>
      <c r="AH2429" s="63"/>
      <c r="AI2429" s="63"/>
      <c r="AJ2429" s="63"/>
      <c r="AK2429" s="63"/>
      <c r="AL2429" s="63"/>
      <c r="AM2429" s="63"/>
      <c r="AN2429" s="63"/>
      <c r="AO2429" s="63"/>
      <c r="AP2429" s="63"/>
      <c r="AQ2429" s="63"/>
      <c r="AS2429" s="5">
        <f>IF(Q2429&gt;0,RANK(Q2429,(N2429:P2429,Q2429:AE2429)),0)</f>
        <v>3</v>
      </c>
      <c r="AT2429" s="5">
        <f>IF(R2429&gt;0,RANK(R2429,(N2429:P2429,Q2429:AE2429)),0)</f>
        <v>4</v>
      </c>
      <c r="AU2429" s="5">
        <f>IF(T2429&gt;0,RANK(T2429,(N2429:P2429,Q2429:AE2429)),0)</f>
        <v>0</v>
      </c>
      <c r="AV2429" s="5">
        <f>IF(S2429&gt;0,RANK(S2429,(N2429:P2429,Q2429:AE2429)),0)</f>
        <v>5</v>
      </c>
      <c r="AW2429" s="2">
        <f t="shared" si="984"/>
        <v>9.6033770116964214E-3</v>
      </c>
      <c r="AX2429" s="2">
        <f t="shared" si="985"/>
        <v>3.429777504177293E-3</v>
      </c>
      <c r="AY2429" s="2">
        <f t="shared" si="986"/>
        <v>0</v>
      </c>
      <c r="AZ2429" s="2">
        <f t="shared" si="987"/>
        <v>2.4272271568023919E-3</v>
      </c>
      <c r="BB2429" t="s">
        <v>800</v>
      </c>
      <c r="BC2429" t="s">
        <v>1975</v>
      </c>
      <c r="BF2429" s="111">
        <v>45</v>
      </c>
      <c r="BG2429" s="113">
        <v>35</v>
      </c>
      <c r="BH2429" s="117">
        <f t="shared" si="988"/>
        <v>45035</v>
      </c>
      <c r="BJ2429" s="5" t="s">
        <v>3185</v>
      </c>
    </row>
    <row r="2430" spans="1:62" hidden="1" outlineLevel="1">
      <c r="A2430" t="s">
        <v>2265</v>
      </c>
      <c r="B2430" t="s">
        <v>1975</v>
      </c>
      <c r="C2430" s="1">
        <f t="shared" si="979"/>
        <v>11586</v>
      </c>
      <c r="D2430" s="5">
        <f>IF(N2430&gt;0, RANK(N2430,(N2430:P2430,Q2430:AE2430)),0)</f>
        <v>2</v>
      </c>
      <c r="E2430" s="5">
        <f>IF(O2430&gt;0,RANK(O2430,(N2430:P2430,Q2430:AE2430)),0)</f>
        <v>1</v>
      </c>
      <c r="F2430" s="5">
        <f>IF(P2430&gt;0,RANK(P2430,(N2430:P2430,Q2430:AE2430)),0)</f>
        <v>0</v>
      </c>
      <c r="G2430" s="131">
        <f t="shared" si="967"/>
        <v>1545</v>
      </c>
      <c r="H2430" s="136">
        <f t="shared" si="968"/>
        <v>0.13335059554634904</v>
      </c>
      <c r="I2430" s="2"/>
      <c r="J2430" s="2">
        <f t="shared" si="980"/>
        <v>0.42870706024512345</v>
      </c>
      <c r="K2430" s="2">
        <f t="shared" si="981"/>
        <v>0.56205765579147249</v>
      </c>
      <c r="L2430" s="2">
        <f t="shared" si="982"/>
        <v>0</v>
      </c>
      <c r="M2430" s="2">
        <f t="shared" si="983"/>
        <v>9.2352839634040063E-3</v>
      </c>
      <c r="N2430" s="63">
        <v>4967</v>
      </c>
      <c r="O2430" s="63">
        <v>6512</v>
      </c>
      <c r="P2430" s="63"/>
      <c r="Q2430" s="63">
        <v>64</v>
      </c>
      <c r="R2430" s="63">
        <v>21</v>
      </c>
      <c r="S2430" s="63">
        <v>22</v>
      </c>
      <c r="T2430" s="63"/>
      <c r="U2430" s="63"/>
      <c r="V2430" s="63"/>
      <c r="W2430" s="63"/>
      <c r="X2430" s="63"/>
      <c r="Y2430" s="63"/>
      <c r="Z2430" s="63"/>
      <c r="AA2430" s="63"/>
      <c r="AB2430" s="63"/>
      <c r="AC2430" s="63"/>
      <c r="AD2430" s="63"/>
      <c r="AE2430" s="63"/>
      <c r="AF2430" s="63"/>
      <c r="AG2430" s="63"/>
      <c r="AH2430" s="63"/>
      <c r="AI2430" s="63"/>
      <c r="AJ2430" s="63"/>
      <c r="AK2430" s="63"/>
      <c r="AL2430" s="63"/>
      <c r="AM2430" s="63"/>
      <c r="AN2430" s="63"/>
      <c r="AO2430" s="63"/>
      <c r="AP2430" s="63"/>
      <c r="AQ2430" s="63"/>
      <c r="AS2430" s="5">
        <f>IF(Q2430&gt;0,RANK(Q2430,(N2430:P2430,Q2430:AE2430)),0)</f>
        <v>3</v>
      </c>
      <c r="AT2430" s="5">
        <f>IF(R2430&gt;0,RANK(R2430,(N2430:P2430,Q2430:AE2430)),0)</f>
        <v>5</v>
      </c>
      <c r="AU2430" s="5">
        <f>IF(T2430&gt;0,RANK(T2430,(N2430:P2430,Q2430:AE2430)),0)</f>
        <v>0</v>
      </c>
      <c r="AV2430" s="5">
        <f>IF(S2430&gt;0,RANK(S2430,(N2430:P2430,Q2430:AE2430)),0)</f>
        <v>4</v>
      </c>
      <c r="AW2430" s="2">
        <f t="shared" si="984"/>
        <v>5.5239081650267563E-3</v>
      </c>
      <c r="AX2430" s="2">
        <f t="shared" si="985"/>
        <v>1.8125323666494044E-3</v>
      </c>
      <c r="AY2430" s="2">
        <f t="shared" si="986"/>
        <v>0</v>
      </c>
      <c r="AZ2430" s="2">
        <f t="shared" si="987"/>
        <v>1.8988434317279475E-3</v>
      </c>
      <c r="BB2430" t="s">
        <v>2265</v>
      </c>
      <c r="BC2430" t="s">
        <v>1975</v>
      </c>
      <c r="BD2430">
        <v>3</v>
      </c>
      <c r="BF2430" s="111">
        <v>45</v>
      </c>
      <c r="BG2430" s="113">
        <v>37</v>
      </c>
      <c r="BH2430" s="117">
        <f t="shared" si="988"/>
        <v>45037</v>
      </c>
      <c r="BJ2430" s="5" t="s">
        <v>3185</v>
      </c>
    </row>
    <row r="2431" spans="1:62" hidden="1" outlineLevel="1">
      <c r="A2431" t="s">
        <v>283</v>
      </c>
      <c r="B2431" t="s">
        <v>1975</v>
      </c>
      <c r="C2431" s="1">
        <f t="shared" si="979"/>
        <v>11895</v>
      </c>
      <c r="D2431" s="5">
        <f>IF(N2431&gt;0, RANK(N2431,(N2431:P2431,Q2431:AE2431)),0)</f>
        <v>1</v>
      </c>
      <c r="E2431" s="5">
        <f>IF(O2431&gt;0,RANK(O2431,(N2431:P2431,Q2431:AE2431)),0)</f>
        <v>2</v>
      </c>
      <c r="F2431" s="5">
        <f>IF(P2431&gt;0,RANK(P2431,(N2431:P2431,Q2431:AE2431)),0)</f>
        <v>0</v>
      </c>
      <c r="G2431" s="131">
        <f t="shared" si="967"/>
        <v>3778</v>
      </c>
      <c r="H2431" s="136">
        <f t="shared" si="968"/>
        <v>0.31761244220260615</v>
      </c>
      <c r="I2431" s="2"/>
      <c r="J2431" s="2">
        <f t="shared" si="980"/>
        <v>0.65380411937788985</v>
      </c>
      <c r="K2431" s="2">
        <f t="shared" si="981"/>
        <v>0.33619167717528375</v>
      </c>
      <c r="L2431" s="2">
        <f t="shared" si="982"/>
        <v>0</v>
      </c>
      <c r="M2431" s="2">
        <f t="shared" si="983"/>
        <v>1.0004203446826399E-2</v>
      </c>
      <c r="N2431" s="63">
        <v>7777</v>
      </c>
      <c r="O2431" s="63">
        <v>3999</v>
      </c>
      <c r="P2431" s="63"/>
      <c r="Q2431" s="63">
        <v>67</v>
      </c>
      <c r="R2431" s="63">
        <v>27</v>
      </c>
      <c r="S2431" s="63">
        <v>25</v>
      </c>
      <c r="T2431" s="63"/>
      <c r="U2431" s="63"/>
      <c r="V2431" s="63"/>
      <c r="W2431" s="63"/>
      <c r="X2431" s="63"/>
      <c r="Y2431" s="63"/>
      <c r="Z2431" s="63"/>
      <c r="AA2431" s="63"/>
      <c r="AB2431" s="63"/>
      <c r="AC2431" s="63"/>
      <c r="AD2431" s="63"/>
      <c r="AE2431" s="63"/>
      <c r="AF2431" s="63"/>
      <c r="AG2431" s="63"/>
      <c r="AH2431" s="63"/>
      <c r="AI2431" s="63"/>
      <c r="AJ2431" s="63"/>
      <c r="AK2431" s="63"/>
      <c r="AL2431" s="63"/>
      <c r="AM2431" s="63"/>
      <c r="AN2431" s="63"/>
      <c r="AO2431" s="63"/>
      <c r="AP2431" s="63"/>
      <c r="AQ2431" s="63"/>
      <c r="AS2431" s="5">
        <f>IF(Q2431&gt;0,RANK(Q2431,(N2431:P2431,Q2431:AE2431)),0)</f>
        <v>3</v>
      </c>
      <c r="AT2431" s="5">
        <f>IF(R2431&gt;0,RANK(R2431,(N2431:P2431,Q2431:AE2431)),0)</f>
        <v>4</v>
      </c>
      <c r="AU2431" s="5">
        <f>IF(T2431&gt;0,RANK(T2431,(N2431:P2431,Q2431:AE2431)),0)</f>
        <v>0</v>
      </c>
      <c r="AV2431" s="5">
        <f>IF(S2431&gt;0,RANK(S2431,(N2431:P2431,Q2431:AE2431)),0)</f>
        <v>5</v>
      </c>
      <c r="AW2431" s="2">
        <f t="shared" si="984"/>
        <v>5.6326187473728457E-3</v>
      </c>
      <c r="AX2431" s="2">
        <f t="shared" si="985"/>
        <v>2.2698612862547289E-3</v>
      </c>
      <c r="AY2431" s="2">
        <f t="shared" si="986"/>
        <v>0</v>
      </c>
      <c r="AZ2431" s="2">
        <f t="shared" si="987"/>
        <v>2.101723413198823E-3</v>
      </c>
      <c r="BB2431" t="s">
        <v>283</v>
      </c>
      <c r="BC2431" t="s">
        <v>1975</v>
      </c>
      <c r="BD2431">
        <v>5</v>
      </c>
      <c r="BF2431" s="111">
        <v>45</v>
      </c>
      <c r="BG2431" s="113">
        <v>39</v>
      </c>
      <c r="BH2431" s="117">
        <f t="shared" si="988"/>
        <v>45039</v>
      </c>
      <c r="BJ2431" s="5" t="s">
        <v>3185</v>
      </c>
    </row>
    <row r="2432" spans="1:62" hidden="1" outlineLevel="1">
      <c r="A2432" t="s">
        <v>2611</v>
      </c>
      <c r="B2432" t="s">
        <v>1975</v>
      </c>
      <c r="C2432" s="1">
        <f t="shared" si="979"/>
        <v>58122</v>
      </c>
      <c r="D2432" s="5">
        <f>IF(N2432&gt;0, RANK(N2432,(N2432:P2432,Q2432:AE2432)),0)</f>
        <v>2</v>
      </c>
      <c r="E2432" s="5">
        <f>IF(O2432&gt;0,RANK(O2432,(N2432:P2432,Q2432:AE2432)),0)</f>
        <v>1</v>
      </c>
      <c r="F2432" s="5">
        <f>IF(P2432&gt;0,RANK(P2432,(N2432:P2432,Q2432:AE2432)),0)</f>
        <v>0</v>
      </c>
      <c r="G2432" s="131">
        <f t="shared" si="967"/>
        <v>347</v>
      </c>
      <c r="H2432" s="136">
        <f t="shared" si="968"/>
        <v>5.9702006125047311E-3</v>
      </c>
      <c r="I2432" s="2"/>
      <c r="J2432" s="2">
        <f t="shared" si="980"/>
        <v>0.49230928047899247</v>
      </c>
      <c r="K2432" s="2">
        <f t="shared" si="981"/>
        <v>0.49827948109149722</v>
      </c>
      <c r="L2432" s="2">
        <f t="shared" si="982"/>
        <v>0</v>
      </c>
      <c r="M2432" s="2">
        <f t="shared" si="983"/>
        <v>9.4112384295103046E-3</v>
      </c>
      <c r="N2432" s="63">
        <v>28614</v>
      </c>
      <c r="O2432" s="63">
        <v>28961</v>
      </c>
      <c r="P2432" s="63"/>
      <c r="Q2432" s="63">
        <v>290</v>
      </c>
      <c r="R2432" s="63">
        <v>124</v>
      </c>
      <c r="S2432" s="63">
        <v>133</v>
      </c>
      <c r="T2432" s="63"/>
      <c r="U2432" s="63"/>
      <c r="V2432" s="63"/>
      <c r="W2432" s="63"/>
      <c r="X2432" s="63"/>
      <c r="Y2432" s="63"/>
      <c r="Z2432" s="63"/>
      <c r="AA2432" s="63"/>
      <c r="AB2432" s="63"/>
      <c r="AC2432" s="63"/>
      <c r="AD2432" s="63"/>
      <c r="AE2432" s="63"/>
      <c r="AF2432" s="63"/>
      <c r="AG2432" s="63"/>
      <c r="AH2432" s="63"/>
      <c r="AI2432" s="63"/>
      <c r="AJ2432" s="63"/>
      <c r="AK2432" s="63"/>
      <c r="AL2432" s="63"/>
      <c r="AM2432" s="63"/>
      <c r="AN2432" s="63"/>
      <c r="AO2432" s="63"/>
      <c r="AP2432" s="63"/>
      <c r="AQ2432" s="63"/>
      <c r="AS2432" s="5">
        <f>IF(Q2432&gt;0,RANK(Q2432,(N2432:P2432,Q2432:AE2432)),0)</f>
        <v>3</v>
      </c>
      <c r="AT2432" s="5">
        <f>IF(R2432&gt;0,RANK(R2432,(N2432:P2432,Q2432:AE2432)),0)</f>
        <v>5</v>
      </c>
      <c r="AU2432" s="5">
        <f>IF(T2432&gt;0,RANK(T2432,(N2432:P2432,Q2432:AE2432)),0)</f>
        <v>0</v>
      </c>
      <c r="AV2432" s="5">
        <f>IF(S2432&gt;0,RANK(S2432,(N2432:P2432,Q2432:AE2432)),0)</f>
        <v>4</v>
      </c>
      <c r="AW2432" s="2">
        <f t="shared" si="984"/>
        <v>4.989504834658133E-3</v>
      </c>
      <c r="AX2432" s="2">
        <f t="shared" si="985"/>
        <v>2.1334434465434776E-3</v>
      </c>
      <c r="AY2432" s="2">
        <f t="shared" si="986"/>
        <v>0</v>
      </c>
      <c r="AZ2432" s="2">
        <f t="shared" si="987"/>
        <v>2.28829014830873E-3</v>
      </c>
      <c r="BB2432" t="s">
        <v>2611</v>
      </c>
      <c r="BC2432" t="s">
        <v>1975</v>
      </c>
      <c r="BF2432" s="111">
        <v>45</v>
      </c>
      <c r="BG2432" s="113">
        <v>41</v>
      </c>
      <c r="BH2432" s="117">
        <f t="shared" si="988"/>
        <v>45041</v>
      </c>
      <c r="BJ2432" s="5" t="s">
        <v>3185</v>
      </c>
    </row>
    <row r="2433" spans="1:62" hidden="1" outlineLevel="1">
      <c r="A2433" t="s">
        <v>448</v>
      </c>
      <c r="B2433" t="s">
        <v>1975</v>
      </c>
      <c r="C2433" s="1">
        <f t="shared" si="979"/>
        <v>30965</v>
      </c>
      <c r="D2433" s="5">
        <f>IF(N2433&gt;0, RANK(N2433,(N2433:P2433,Q2433:AE2433)),0)</f>
        <v>2</v>
      </c>
      <c r="E2433" s="5">
        <f>IF(O2433&gt;0,RANK(O2433,(N2433:P2433,Q2433:AE2433)),0)</f>
        <v>1</v>
      </c>
      <c r="F2433" s="5">
        <f>IF(P2433&gt;0,RANK(P2433,(N2433:P2433,Q2433:AE2433)),0)</f>
        <v>0</v>
      </c>
      <c r="G2433" s="131">
        <f t="shared" si="967"/>
        <v>2363</v>
      </c>
      <c r="H2433" s="136">
        <f t="shared" si="968"/>
        <v>7.6311965121911837E-2</v>
      </c>
      <c r="I2433" s="2"/>
      <c r="J2433" s="2">
        <f t="shared" si="980"/>
        <v>0.45738737284030356</v>
      </c>
      <c r="K2433" s="2">
        <f t="shared" si="981"/>
        <v>0.53369933796221536</v>
      </c>
      <c r="L2433" s="2">
        <f t="shared" si="982"/>
        <v>0</v>
      </c>
      <c r="M2433" s="2">
        <f t="shared" si="983"/>
        <v>8.9132891974811335E-3</v>
      </c>
      <c r="N2433" s="63">
        <v>14163</v>
      </c>
      <c r="O2433" s="63">
        <v>16526</v>
      </c>
      <c r="P2433" s="63"/>
      <c r="Q2433" s="63">
        <v>187</v>
      </c>
      <c r="R2433" s="63">
        <v>49</v>
      </c>
      <c r="S2433" s="63">
        <v>40</v>
      </c>
      <c r="T2433" s="63"/>
      <c r="U2433" s="63"/>
      <c r="V2433" s="63"/>
      <c r="W2433" s="63"/>
      <c r="X2433" s="63"/>
      <c r="Y2433" s="63"/>
      <c r="Z2433" s="63"/>
      <c r="AA2433" s="63"/>
      <c r="AB2433" s="63"/>
      <c r="AC2433" s="63"/>
      <c r="AD2433" s="63"/>
      <c r="AE2433" s="63"/>
      <c r="AF2433" s="63"/>
      <c r="AG2433" s="63"/>
      <c r="AH2433" s="63"/>
      <c r="AI2433" s="63"/>
      <c r="AJ2433" s="63"/>
      <c r="AK2433" s="63"/>
      <c r="AL2433" s="63"/>
      <c r="AM2433" s="63"/>
      <c r="AN2433" s="63"/>
      <c r="AO2433" s="63"/>
      <c r="AP2433" s="63"/>
      <c r="AQ2433" s="63"/>
      <c r="AS2433" s="5">
        <f>IF(Q2433&gt;0,RANK(Q2433,(N2433:P2433,Q2433:AE2433)),0)</f>
        <v>3</v>
      </c>
      <c r="AT2433" s="5">
        <f>IF(R2433&gt;0,RANK(R2433,(N2433:P2433,Q2433:AE2433)),0)</f>
        <v>4</v>
      </c>
      <c r="AU2433" s="5">
        <f>IF(T2433&gt;0,RANK(T2433,(N2433:P2433,Q2433:AE2433)),0)</f>
        <v>0</v>
      </c>
      <c r="AV2433" s="5">
        <f>IF(S2433&gt;0,RANK(S2433,(N2433:P2433,Q2433:AE2433)),0)</f>
        <v>5</v>
      </c>
      <c r="AW2433" s="2">
        <f t="shared" si="984"/>
        <v>6.0390763765541741E-3</v>
      </c>
      <c r="AX2433" s="2">
        <f t="shared" si="985"/>
        <v>1.5824317778136605E-3</v>
      </c>
      <c r="AY2433" s="2">
        <f t="shared" si="986"/>
        <v>0</v>
      </c>
      <c r="AZ2433" s="2">
        <f t="shared" si="987"/>
        <v>1.2917810431131924E-3</v>
      </c>
      <c r="BB2433" t="s">
        <v>448</v>
      </c>
      <c r="BC2433" t="s">
        <v>1975</v>
      </c>
      <c r="BD2433">
        <v>7</v>
      </c>
      <c r="BF2433" s="111">
        <v>45</v>
      </c>
      <c r="BG2433" s="113">
        <v>43</v>
      </c>
      <c r="BH2433" s="117">
        <f t="shared" si="988"/>
        <v>45043</v>
      </c>
      <c r="BJ2433" s="5" t="s">
        <v>3185</v>
      </c>
    </row>
    <row r="2434" spans="1:62" hidden="1" outlineLevel="1">
      <c r="A2434" t="s">
        <v>2502</v>
      </c>
      <c r="B2434" t="s">
        <v>1975</v>
      </c>
      <c r="C2434" s="1">
        <f t="shared" si="979"/>
        <v>193189</v>
      </c>
      <c r="D2434" s="5">
        <f>IF(N2434&gt;0, RANK(N2434,(N2434:P2434,Q2434:AE2434)),0)</f>
        <v>2</v>
      </c>
      <c r="E2434" s="5">
        <f>IF(O2434&gt;0,RANK(O2434,(N2434:P2434,Q2434:AE2434)),0)</f>
        <v>1</v>
      </c>
      <c r="F2434" s="5">
        <f>IF(P2434&gt;0,RANK(P2434,(N2434:P2434,Q2434:AE2434)),0)</f>
        <v>0</v>
      </c>
      <c r="G2434" s="131">
        <f t="shared" si="967"/>
        <v>53615</v>
      </c>
      <c r="H2434" s="136">
        <f t="shared" si="968"/>
        <v>0.27752615314536544</v>
      </c>
      <c r="I2434" s="2"/>
      <c r="J2434" s="2">
        <f t="shared" si="980"/>
        <v>0.35234925383950433</v>
      </c>
      <c r="K2434" s="2">
        <f t="shared" si="981"/>
        <v>0.62987540698486977</v>
      </c>
      <c r="L2434" s="2">
        <f t="shared" si="982"/>
        <v>0</v>
      </c>
      <c r="M2434" s="2">
        <f t="shared" si="983"/>
        <v>1.7775339175625904E-2</v>
      </c>
      <c r="N2434" s="63">
        <v>68070</v>
      </c>
      <c r="O2434" s="63">
        <v>121685</v>
      </c>
      <c r="P2434" s="63"/>
      <c r="Q2434" s="63">
        <v>2282</v>
      </c>
      <c r="R2434" s="63">
        <v>511</v>
      </c>
      <c r="S2434" s="63">
        <v>641</v>
      </c>
      <c r="T2434" s="63"/>
      <c r="U2434" s="63"/>
      <c r="V2434" s="63"/>
      <c r="W2434" s="63"/>
      <c r="X2434" s="63"/>
      <c r="Y2434" s="63"/>
      <c r="Z2434" s="63"/>
      <c r="AA2434" s="63"/>
      <c r="AB2434" s="63"/>
      <c r="AC2434" s="63"/>
      <c r="AD2434" s="63"/>
      <c r="AE2434" s="63"/>
      <c r="AF2434" s="63"/>
      <c r="AG2434" s="63"/>
      <c r="AH2434" s="63"/>
      <c r="AI2434" s="63"/>
      <c r="AJ2434" s="63"/>
      <c r="AK2434" s="63"/>
      <c r="AL2434" s="63"/>
      <c r="AM2434" s="63"/>
      <c r="AN2434" s="63"/>
      <c r="AO2434" s="63"/>
      <c r="AP2434" s="63"/>
      <c r="AQ2434" s="63"/>
      <c r="AS2434" s="5">
        <f>IF(Q2434&gt;0,RANK(Q2434,(N2434:P2434,Q2434:AE2434)),0)</f>
        <v>3</v>
      </c>
      <c r="AT2434" s="5">
        <f>IF(R2434&gt;0,RANK(R2434,(N2434:P2434,Q2434:AE2434)),0)</f>
        <v>5</v>
      </c>
      <c r="AU2434" s="5">
        <f>IF(T2434&gt;0,RANK(T2434,(N2434:P2434,Q2434:AE2434)),0)</f>
        <v>0</v>
      </c>
      <c r="AV2434" s="5">
        <f>IF(S2434&gt;0,RANK(S2434,(N2434:P2434,Q2434:AE2434)),0)</f>
        <v>4</v>
      </c>
      <c r="AW2434" s="2">
        <f t="shared" si="984"/>
        <v>1.1812266743965754E-2</v>
      </c>
      <c r="AX2434" s="2">
        <f t="shared" si="985"/>
        <v>2.6450781359187115E-3</v>
      </c>
      <c r="AY2434" s="2">
        <f t="shared" si="986"/>
        <v>0</v>
      </c>
      <c r="AZ2434" s="2">
        <f t="shared" si="987"/>
        <v>3.3179942957414759E-3</v>
      </c>
      <c r="BB2434" t="s">
        <v>2502</v>
      </c>
      <c r="BC2434" t="s">
        <v>1975</v>
      </c>
      <c r="BF2434" s="111">
        <v>45</v>
      </c>
      <c r="BG2434" s="113">
        <v>45</v>
      </c>
      <c r="BH2434" s="117">
        <f t="shared" si="988"/>
        <v>45045</v>
      </c>
      <c r="BJ2434" s="5" t="s">
        <v>3185</v>
      </c>
    </row>
    <row r="2435" spans="1:62" hidden="1" outlineLevel="1">
      <c r="A2435" t="s">
        <v>659</v>
      </c>
      <c r="B2435" t="s">
        <v>1975</v>
      </c>
      <c r="C2435" s="1">
        <f t="shared" si="979"/>
        <v>28672</v>
      </c>
      <c r="D2435" s="5">
        <f>IF(N2435&gt;0, RANK(N2435,(N2435:P2435,Q2435:AE2435)),0)</f>
        <v>2</v>
      </c>
      <c r="E2435" s="5">
        <f>IF(O2435&gt;0,RANK(O2435,(N2435:P2435,Q2435:AE2435)),0)</f>
        <v>1</v>
      </c>
      <c r="F2435" s="5">
        <f>IF(P2435&gt;0,RANK(P2435,(N2435:P2435,Q2435:AE2435)),0)</f>
        <v>0</v>
      </c>
      <c r="G2435" s="131">
        <f t="shared" si="967"/>
        <v>4376</v>
      </c>
      <c r="H2435" s="136">
        <f t="shared" si="968"/>
        <v>0.15262276785714285</v>
      </c>
      <c r="I2435" s="2"/>
      <c r="J2435" s="2">
        <f t="shared" si="980"/>
        <v>0.4175502232142857</v>
      </c>
      <c r="K2435" s="2">
        <f t="shared" si="981"/>
        <v>0.5701729910714286</v>
      </c>
      <c r="L2435" s="2">
        <f t="shared" si="982"/>
        <v>0</v>
      </c>
      <c r="M2435" s="2">
        <f t="shared" si="983"/>
        <v>1.2276785714285698E-2</v>
      </c>
      <c r="N2435" s="63">
        <v>11972</v>
      </c>
      <c r="O2435" s="63">
        <v>16348</v>
      </c>
      <c r="P2435" s="63"/>
      <c r="Q2435" s="63">
        <v>207</v>
      </c>
      <c r="R2435" s="63">
        <v>74</v>
      </c>
      <c r="S2435" s="63">
        <v>71</v>
      </c>
      <c r="T2435" s="63"/>
      <c r="U2435" s="63"/>
      <c r="V2435" s="63"/>
      <c r="W2435" s="63"/>
      <c r="X2435" s="63"/>
      <c r="Y2435" s="63"/>
      <c r="Z2435" s="63"/>
      <c r="AA2435" s="63"/>
      <c r="AB2435" s="63"/>
      <c r="AC2435" s="63"/>
      <c r="AD2435" s="63"/>
      <c r="AE2435" s="63"/>
      <c r="AF2435" s="63"/>
      <c r="AG2435" s="63"/>
      <c r="AH2435" s="63"/>
      <c r="AI2435" s="63"/>
      <c r="AJ2435" s="63"/>
      <c r="AK2435" s="63"/>
      <c r="AL2435" s="63"/>
      <c r="AM2435" s="63"/>
      <c r="AN2435" s="63"/>
      <c r="AO2435" s="63"/>
      <c r="AP2435" s="63"/>
      <c r="AQ2435" s="63"/>
      <c r="AS2435" s="5">
        <f>IF(Q2435&gt;0,RANK(Q2435,(N2435:P2435,Q2435:AE2435)),0)</f>
        <v>3</v>
      </c>
      <c r="AT2435" s="5">
        <f>IF(R2435&gt;0,RANK(R2435,(N2435:P2435,Q2435:AE2435)),0)</f>
        <v>4</v>
      </c>
      <c r="AU2435" s="5">
        <f>IF(T2435&gt;0,RANK(T2435,(N2435:P2435,Q2435:AE2435)),0)</f>
        <v>0</v>
      </c>
      <c r="AV2435" s="5">
        <f>IF(S2435&gt;0,RANK(S2435,(N2435:P2435,Q2435:AE2435)),0)</f>
        <v>5</v>
      </c>
      <c r="AW2435" s="2">
        <f t="shared" si="984"/>
        <v>7.2195870535714289E-3</v>
      </c>
      <c r="AX2435" s="2">
        <f t="shared" si="985"/>
        <v>2.5809151785714285E-3</v>
      </c>
      <c r="AY2435" s="2">
        <f t="shared" si="986"/>
        <v>0</v>
      </c>
      <c r="AZ2435" s="2">
        <f t="shared" si="987"/>
        <v>2.476283482142857E-3</v>
      </c>
      <c r="BB2435" t="s">
        <v>659</v>
      </c>
      <c r="BC2435" t="s">
        <v>1975</v>
      </c>
      <c r="BD2435">
        <v>3</v>
      </c>
      <c r="BF2435" s="111">
        <v>45</v>
      </c>
      <c r="BG2435" s="113">
        <v>47</v>
      </c>
      <c r="BH2435" s="117">
        <f t="shared" si="988"/>
        <v>45047</v>
      </c>
      <c r="BJ2435" s="5" t="s">
        <v>3185</v>
      </c>
    </row>
    <row r="2436" spans="1:62" hidden="1" outlineLevel="1">
      <c r="A2436" t="s">
        <v>726</v>
      </c>
      <c r="B2436" t="s">
        <v>1975</v>
      </c>
      <c r="C2436" s="1">
        <f t="shared" si="979"/>
        <v>9206</v>
      </c>
      <c r="D2436" s="5">
        <f>IF(N2436&gt;0, RANK(N2436,(N2436:P2436,Q2436:AE2436)),0)</f>
        <v>1</v>
      </c>
      <c r="E2436" s="5">
        <f>IF(O2436&gt;0,RANK(O2436,(N2436:P2436,Q2436:AE2436)),0)</f>
        <v>2</v>
      </c>
      <c r="F2436" s="5">
        <f>IF(P2436&gt;0,RANK(P2436,(N2436:P2436,Q2436:AE2436)),0)</f>
        <v>0</v>
      </c>
      <c r="G2436" s="131">
        <f t="shared" si="967"/>
        <v>2522</v>
      </c>
      <c r="H2436" s="136">
        <f t="shared" si="968"/>
        <v>0.27395177058440146</v>
      </c>
      <c r="I2436" s="2"/>
      <c r="J2436" s="2">
        <f t="shared" si="980"/>
        <v>0.63371714099500331</v>
      </c>
      <c r="K2436" s="2">
        <f t="shared" si="981"/>
        <v>0.3597653704106018</v>
      </c>
      <c r="L2436" s="2">
        <f t="shared" si="982"/>
        <v>0</v>
      </c>
      <c r="M2436" s="2">
        <f t="shared" si="983"/>
        <v>6.5174885943948824E-3</v>
      </c>
      <c r="N2436" s="63">
        <v>5834</v>
      </c>
      <c r="O2436" s="63">
        <v>3312</v>
      </c>
      <c r="P2436" s="63"/>
      <c r="Q2436" s="63">
        <v>35</v>
      </c>
      <c r="R2436" s="63">
        <v>11</v>
      </c>
      <c r="S2436" s="63">
        <v>14</v>
      </c>
      <c r="T2436" s="63"/>
      <c r="U2436" s="63"/>
      <c r="V2436" s="63"/>
      <c r="W2436" s="63"/>
      <c r="X2436" s="63"/>
      <c r="Y2436" s="63"/>
      <c r="Z2436" s="63"/>
      <c r="AA2436" s="63"/>
      <c r="AB2436" s="63"/>
      <c r="AC2436" s="63"/>
      <c r="AD2436" s="63"/>
      <c r="AE2436" s="63"/>
      <c r="AF2436" s="63"/>
      <c r="AG2436" s="63"/>
      <c r="AH2436" s="63"/>
      <c r="AI2436" s="63"/>
      <c r="AJ2436" s="63"/>
      <c r="AK2436" s="63"/>
      <c r="AL2436" s="63"/>
      <c r="AM2436" s="63"/>
      <c r="AN2436" s="63"/>
      <c r="AO2436" s="63"/>
      <c r="AP2436" s="63"/>
      <c r="AQ2436" s="63"/>
      <c r="AS2436" s="5">
        <f>IF(Q2436&gt;0,RANK(Q2436,(N2436:P2436,Q2436:AE2436)),0)</f>
        <v>3</v>
      </c>
      <c r="AT2436" s="5">
        <f>IF(R2436&gt;0,RANK(R2436,(N2436:P2436,Q2436:AE2436)),0)</f>
        <v>5</v>
      </c>
      <c r="AU2436" s="5">
        <f>IF(T2436&gt;0,RANK(T2436,(N2436:P2436,Q2436:AE2436)),0)</f>
        <v>0</v>
      </c>
      <c r="AV2436" s="5">
        <f>IF(S2436&gt;0,RANK(S2436,(N2436:P2436,Q2436:AE2436)),0)</f>
        <v>4</v>
      </c>
      <c r="AW2436" s="2">
        <f t="shared" si="984"/>
        <v>3.801868346730393E-3</v>
      </c>
      <c r="AX2436" s="2">
        <f t="shared" si="985"/>
        <v>1.1948729089724093E-3</v>
      </c>
      <c r="AY2436" s="2">
        <f t="shared" si="986"/>
        <v>0</v>
      </c>
      <c r="AZ2436" s="2">
        <f t="shared" si="987"/>
        <v>1.5207473386921572E-3</v>
      </c>
      <c r="BB2436" t="s">
        <v>726</v>
      </c>
      <c r="BC2436" t="s">
        <v>1975</v>
      </c>
      <c r="BD2436">
        <v>6</v>
      </c>
      <c r="BF2436" s="111">
        <v>45</v>
      </c>
      <c r="BG2436" s="113">
        <v>49</v>
      </c>
      <c r="BH2436" s="117">
        <f t="shared" si="988"/>
        <v>45049</v>
      </c>
      <c r="BJ2436" s="5" t="s">
        <v>3185</v>
      </c>
    </row>
    <row r="2437" spans="1:62" hidden="1" outlineLevel="1">
      <c r="A2437" t="s">
        <v>600</v>
      </c>
      <c r="B2437" t="s">
        <v>1975</v>
      </c>
      <c r="C2437" s="1">
        <f t="shared" si="979"/>
        <v>112393</v>
      </c>
      <c r="D2437" s="5">
        <f>IF(N2437&gt;0, RANK(N2437,(N2437:P2437,Q2437:AE2437)),0)</f>
        <v>2</v>
      </c>
      <c r="E2437" s="5">
        <f>IF(O2437&gt;0,RANK(O2437,(N2437:P2437,Q2437:AE2437)),0)</f>
        <v>1</v>
      </c>
      <c r="F2437" s="5">
        <f>IF(P2437&gt;0,RANK(P2437,(N2437:P2437,Q2437:AE2437)),0)</f>
        <v>0</v>
      </c>
      <c r="G2437" s="131">
        <f t="shared" si="967"/>
        <v>33242</v>
      </c>
      <c r="H2437" s="136">
        <f t="shared" si="968"/>
        <v>0.29576575053606541</v>
      </c>
      <c r="I2437" s="2"/>
      <c r="J2437" s="2">
        <f t="shared" si="980"/>
        <v>0.3459735036879521</v>
      </c>
      <c r="K2437" s="2">
        <f t="shared" si="981"/>
        <v>0.64173925422401756</v>
      </c>
      <c r="L2437" s="2">
        <f t="shared" si="982"/>
        <v>0</v>
      </c>
      <c r="M2437" s="2">
        <f t="shared" si="983"/>
        <v>1.2287242088030337E-2</v>
      </c>
      <c r="N2437" s="63">
        <v>38885</v>
      </c>
      <c r="O2437" s="63">
        <v>72127</v>
      </c>
      <c r="P2437" s="63"/>
      <c r="Q2437" s="63">
        <v>907</v>
      </c>
      <c r="R2437" s="63">
        <v>296</v>
      </c>
      <c r="S2437" s="63">
        <v>178</v>
      </c>
      <c r="T2437" s="63"/>
      <c r="U2437" s="63"/>
      <c r="V2437" s="63"/>
      <c r="W2437" s="63"/>
      <c r="X2437" s="63"/>
      <c r="Y2437" s="63"/>
      <c r="Z2437" s="63"/>
      <c r="AA2437" s="63"/>
      <c r="AB2437" s="63"/>
      <c r="AC2437" s="63"/>
      <c r="AD2437" s="63"/>
      <c r="AE2437" s="63"/>
      <c r="AF2437" s="63"/>
      <c r="AG2437" s="63"/>
      <c r="AH2437" s="63"/>
      <c r="AI2437" s="63"/>
      <c r="AJ2437" s="63"/>
      <c r="AK2437" s="63"/>
      <c r="AL2437" s="63"/>
      <c r="AM2437" s="63"/>
      <c r="AN2437" s="63"/>
      <c r="AO2437" s="63"/>
      <c r="AP2437" s="63"/>
      <c r="AQ2437" s="63"/>
      <c r="AS2437" s="5">
        <f>IF(Q2437&gt;0,RANK(Q2437,(N2437:P2437,Q2437:AE2437)),0)</f>
        <v>3</v>
      </c>
      <c r="AT2437" s="5">
        <f>IF(R2437&gt;0,RANK(R2437,(N2437:P2437,Q2437:AE2437)),0)</f>
        <v>4</v>
      </c>
      <c r="AU2437" s="5">
        <f>IF(T2437&gt;0,RANK(T2437,(N2437:P2437,Q2437:AE2437)),0)</f>
        <v>0</v>
      </c>
      <c r="AV2437" s="5">
        <f>IF(S2437&gt;0,RANK(S2437,(N2437:P2437,Q2437:AE2437)),0)</f>
        <v>5</v>
      </c>
      <c r="AW2437" s="2">
        <f t="shared" si="984"/>
        <v>8.0698975914870151E-3</v>
      </c>
      <c r="AX2437" s="2">
        <f t="shared" si="985"/>
        <v>2.6336159725249791E-3</v>
      </c>
      <c r="AY2437" s="2">
        <f t="shared" si="986"/>
        <v>0</v>
      </c>
      <c r="AZ2437" s="2">
        <f t="shared" si="987"/>
        <v>1.5837285240183998E-3</v>
      </c>
      <c r="BB2437" t="s">
        <v>600</v>
      </c>
      <c r="BC2437" t="s">
        <v>1975</v>
      </c>
      <c r="BD2437">
        <v>7</v>
      </c>
      <c r="BF2437" s="111">
        <v>45</v>
      </c>
      <c r="BG2437" s="113">
        <v>51</v>
      </c>
      <c r="BH2437" s="117">
        <f t="shared" si="988"/>
        <v>45051</v>
      </c>
      <c r="BJ2437" s="5" t="s">
        <v>3185</v>
      </c>
    </row>
    <row r="2438" spans="1:62" hidden="1" outlineLevel="1">
      <c r="A2438" t="s">
        <v>1479</v>
      </c>
      <c r="B2438" t="s">
        <v>1975</v>
      </c>
      <c r="C2438" s="1">
        <f t="shared" si="979"/>
        <v>10021</v>
      </c>
      <c r="D2438" s="5">
        <f>IF(N2438&gt;0, RANK(N2438,(N2438:P2438,Q2438:AE2438)),0)</f>
        <v>1</v>
      </c>
      <c r="E2438" s="5">
        <f>IF(O2438&gt;0,RANK(O2438,(N2438:P2438,Q2438:AE2438)),0)</f>
        <v>2</v>
      </c>
      <c r="F2438" s="5">
        <f>IF(P2438&gt;0,RANK(P2438,(N2438:P2438,Q2438:AE2438)),0)</f>
        <v>0</v>
      </c>
      <c r="G2438" s="131">
        <f t="shared" si="967"/>
        <v>1588</v>
      </c>
      <c r="H2438" s="136">
        <f t="shared" si="968"/>
        <v>0.15846721884043508</v>
      </c>
      <c r="I2438" s="2"/>
      <c r="J2438" s="2">
        <f t="shared" si="980"/>
        <v>0.57449356351661507</v>
      </c>
      <c r="K2438" s="2">
        <f t="shared" si="981"/>
        <v>0.41602634467618005</v>
      </c>
      <c r="L2438" s="2">
        <f t="shared" si="982"/>
        <v>0</v>
      </c>
      <c r="M2438" s="2">
        <f t="shared" si="983"/>
        <v>9.4800918072048823E-3</v>
      </c>
      <c r="N2438" s="63">
        <v>5757</v>
      </c>
      <c r="O2438" s="63">
        <v>4169</v>
      </c>
      <c r="P2438" s="63"/>
      <c r="Q2438" s="63">
        <v>43</v>
      </c>
      <c r="R2438" s="63">
        <v>25</v>
      </c>
      <c r="S2438" s="63">
        <v>27</v>
      </c>
      <c r="T2438" s="63"/>
      <c r="U2438" s="63"/>
      <c r="V2438" s="63"/>
      <c r="W2438" s="63"/>
      <c r="X2438" s="63"/>
      <c r="Y2438" s="63"/>
      <c r="Z2438" s="63"/>
      <c r="AA2438" s="63"/>
      <c r="AB2438" s="63"/>
      <c r="AC2438" s="63"/>
      <c r="AD2438" s="63"/>
      <c r="AE2438" s="63"/>
      <c r="AF2438" s="63"/>
      <c r="AG2438" s="63"/>
      <c r="AH2438" s="63"/>
      <c r="AI2438" s="63"/>
      <c r="AJ2438" s="63"/>
      <c r="AK2438" s="63"/>
      <c r="AL2438" s="63"/>
      <c r="AM2438" s="63"/>
      <c r="AN2438" s="63"/>
      <c r="AO2438" s="63"/>
      <c r="AP2438" s="63"/>
      <c r="AQ2438" s="63"/>
      <c r="AS2438" s="5">
        <f>IF(Q2438&gt;0,RANK(Q2438,(N2438:P2438,Q2438:AE2438)),0)</f>
        <v>3</v>
      </c>
      <c r="AT2438" s="5">
        <f>IF(R2438&gt;0,RANK(R2438,(N2438:P2438,Q2438:AE2438)),0)</f>
        <v>5</v>
      </c>
      <c r="AU2438" s="5">
        <f>IF(T2438&gt;0,RANK(T2438,(N2438:P2438,Q2438:AE2438)),0)</f>
        <v>0</v>
      </c>
      <c r="AV2438" s="5">
        <f>IF(S2438&gt;0,RANK(S2438,(N2438:P2438,Q2438:AE2438)),0)</f>
        <v>4</v>
      </c>
      <c r="AW2438" s="2">
        <f t="shared" si="984"/>
        <v>4.2909889232611515E-3</v>
      </c>
      <c r="AX2438" s="2">
        <f t="shared" si="985"/>
        <v>2.4947610018960184E-3</v>
      </c>
      <c r="AY2438" s="2">
        <f t="shared" si="986"/>
        <v>0</v>
      </c>
      <c r="AZ2438" s="2">
        <f t="shared" si="987"/>
        <v>2.6943418820476999E-3</v>
      </c>
      <c r="BB2438" t="s">
        <v>1479</v>
      </c>
      <c r="BC2438" t="s">
        <v>1975</v>
      </c>
      <c r="BD2438">
        <v>6</v>
      </c>
      <c r="BF2438" s="111">
        <v>45</v>
      </c>
      <c r="BG2438" s="113">
        <v>53</v>
      </c>
      <c r="BH2438" s="117">
        <f t="shared" si="988"/>
        <v>45053</v>
      </c>
      <c r="BJ2438" s="5" t="s">
        <v>3185</v>
      </c>
    </row>
    <row r="2439" spans="1:62" hidden="1" outlineLevel="1">
      <c r="A2439" t="s">
        <v>1895</v>
      </c>
      <c r="B2439" t="s">
        <v>1975</v>
      </c>
      <c r="C2439" s="1">
        <f t="shared" si="979"/>
        <v>27946</v>
      </c>
      <c r="D2439" s="5">
        <f>IF(N2439&gt;0, RANK(N2439,(N2439:P2439,Q2439:AE2439)),0)</f>
        <v>2</v>
      </c>
      <c r="E2439" s="5">
        <f>IF(O2439&gt;0,RANK(O2439,(N2439:P2439,Q2439:AE2439)),0)</f>
        <v>1</v>
      </c>
      <c r="F2439" s="5">
        <f>IF(P2439&gt;0,RANK(P2439,(N2439:P2439,Q2439:AE2439)),0)</f>
        <v>0</v>
      </c>
      <c r="G2439" s="131">
        <f t="shared" si="967"/>
        <v>5065</v>
      </c>
      <c r="H2439" s="136">
        <f t="shared" si="968"/>
        <v>0.18124239604952408</v>
      </c>
      <c r="I2439" s="2"/>
      <c r="J2439" s="2">
        <f t="shared" si="980"/>
        <v>0.4028841336863952</v>
      </c>
      <c r="K2439" s="2">
        <f t="shared" si="981"/>
        <v>0.58412652973591928</v>
      </c>
      <c r="L2439" s="2">
        <f t="shared" si="982"/>
        <v>0</v>
      </c>
      <c r="M2439" s="2">
        <f t="shared" si="983"/>
        <v>1.2989336577685529E-2</v>
      </c>
      <c r="N2439" s="63">
        <v>11259</v>
      </c>
      <c r="O2439" s="63">
        <v>16324</v>
      </c>
      <c r="P2439" s="63"/>
      <c r="Q2439" s="63">
        <v>214</v>
      </c>
      <c r="R2439" s="63">
        <v>87</v>
      </c>
      <c r="S2439" s="63">
        <v>62</v>
      </c>
      <c r="T2439" s="63"/>
      <c r="U2439" s="63"/>
      <c r="V2439" s="63"/>
      <c r="W2439" s="63"/>
      <c r="X2439" s="63"/>
      <c r="Y2439" s="63"/>
      <c r="Z2439" s="63"/>
      <c r="AA2439" s="63"/>
      <c r="AB2439" s="63"/>
      <c r="AC2439" s="63"/>
      <c r="AD2439" s="63"/>
      <c r="AE2439" s="63"/>
      <c r="AF2439" s="63"/>
      <c r="AG2439" s="63"/>
      <c r="AH2439" s="63"/>
      <c r="AI2439" s="63"/>
      <c r="AJ2439" s="63"/>
      <c r="AK2439" s="63"/>
      <c r="AL2439" s="63"/>
      <c r="AM2439" s="63"/>
      <c r="AN2439" s="63"/>
      <c r="AO2439" s="63"/>
      <c r="AP2439" s="63"/>
      <c r="AQ2439" s="63"/>
      <c r="AS2439" s="5">
        <f>IF(Q2439&gt;0,RANK(Q2439,(N2439:P2439,Q2439:AE2439)),0)</f>
        <v>3</v>
      </c>
      <c r="AT2439" s="5">
        <f>IF(R2439&gt;0,RANK(R2439,(N2439:P2439,Q2439:AE2439)),0)</f>
        <v>4</v>
      </c>
      <c r="AU2439" s="5">
        <f>IF(T2439&gt;0,RANK(T2439,(N2439:P2439,Q2439:AE2439)),0)</f>
        <v>0</v>
      </c>
      <c r="AV2439" s="5">
        <f>IF(S2439&gt;0,RANK(S2439,(N2439:P2439,Q2439:AE2439)),0)</f>
        <v>5</v>
      </c>
      <c r="AW2439" s="2">
        <f t="shared" si="984"/>
        <v>7.6576254204537321E-3</v>
      </c>
      <c r="AX2439" s="2">
        <f t="shared" si="985"/>
        <v>3.1131467830816575E-3</v>
      </c>
      <c r="AY2439" s="2">
        <f t="shared" si="986"/>
        <v>0</v>
      </c>
      <c r="AZ2439" s="2">
        <f t="shared" si="987"/>
        <v>2.2185643741501468E-3</v>
      </c>
      <c r="BB2439" t="s">
        <v>1895</v>
      </c>
      <c r="BC2439" t="s">
        <v>1975</v>
      </c>
      <c r="BD2439">
        <v>5</v>
      </c>
      <c r="BF2439" s="111">
        <v>45</v>
      </c>
      <c r="BG2439" s="113">
        <v>55</v>
      </c>
      <c r="BH2439" s="117">
        <f t="shared" si="988"/>
        <v>45055</v>
      </c>
      <c r="BJ2439" s="5" t="s">
        <v>3185</v>
      </c>
    </row>
    <row r="2440" spans="1:62" hidden="1" outlineLevel="1">
      <c r="A2440" t="s">
        <v>1069</v>
      </c>
      <c r="B2440" t="s">
        <v>1975</v>
      </c>
      <c r="C2440" s="1">
        <f t="shared" si="979"/>
        <v>33144</v>
      </c>
      <c r="D2440" s="5">
        <f>IF(N2440&gt;0, RANK(N2440,(N2440:P2440,Q2440:AE2440)),0)</f>
        <v>2</v>
      </c>
      <c r="E2440" s="5">
        <f>IF(O2440&gt;0,RANK(O2440,(N2440:P2440,Q2440:AE2440)),0)</f>
        <v>1</v>
      </c>
      <c r="F2440" s="5">
        <f>IF(P2440&gt;0,RANK(P2440,(N2440:P2440,Q2440:AE2440)),0)</f>
        <v>0</v>
      </c>
      <c r="G2440" s="131">
        <f t="shared" si="967"/>
        <v>5914</v>
      </c>
      <c r="H2440" s="136">
        <f t="shared" si="968"/>
        <v>0.17843350229302438</v>
      </c>
      <c r="I2440" s="2"/>
      <c r="J2440" s="2">
        <f t="shared" si="980"/>
        <v>0.40486965966690802</v>
      </c>
      <c r="K2440" s="2">
        <f t="shared" si="981"/>
        <v>0.58330316195993237</v>
      </c>
      <c r="L2440" s="2">
        <f t="shared" si="982"/>
        <v>0</v>
      </c>
      <c r="M2440" s="2">
        <f t="shared" si="983"/>
        <v>1.1827178373159608E-2</v>
      </c>
      <c r="N2440" s="63">
        <v>13419</v>
      </c>
      <c r="O2440" s="63">
        <v>19333</v>
      </c>
      <c r="P2440" s="63"/>
      <c r="Q2440" s="63">
        <v>261</v>
      </c>
      <c r="R2440" s="63">
        <v>78</v>
      </c>
      <c r="S2440" s="63">
        <v>53</v>
      </c>
      <c r="T2440" s="63"/>
      <c r="U2440" s="63"/>
      <c r="V2440" s="63"/>
      <c r="W2440" s="63"/>
      <c r="X2440" s="63"/>
      <c r="Y2440" s="63"/>
      <c r="Z2440" s="63"/>
      <c r="AA2440" s="63"/>
      <c r="AB2440" s="63"/>
      <c r="AC2440" s="63"/>
      <c r="AD2440" s="63"/>
      <c r="AE2440" s="63"/>
      <c r="AF2440" s="63"/>
      <c r="AG2440" s="63"/>
      <c r="AH2440" s="63"/>
      <c r="AI2440" s="63"/>
      <c r="AJ2440" s="63"/>
      <c r="AK2440" s="63"/>
      <c r="AL2440" s="63"/>
      <c r="AM2440" s="63"/>
      <c r="AN2440" s="63"/>
      <c r="AO2440" s="63"/>
      <c r="AP2440" s="63"/>
      <c r="AQ2440" s="63"/>
      <c r="AS2440" s="5">
        <f>IF(Q2440&gt;0,RANK(Q2440,(N2440:P2440,Q2440:AE2440)),0)</f>
        <v>3</v>
      </c>
      <c r="AT2440" s="5">
        <f>IF(R2440&gt;0,RANK(R2440,(N2440:P2440,Q2440:AE2440)),0)</f>
        <v>4</v>
      </c>
      <c r="AU2440" s="5">
        <f>IF(T2440&gt;0,RANK(T2440,(N2440:P2440,Q2440:AE2440)),0)</f>
        <v>0</v>
      </c>
      <c r="AV2440" s="5">
        <f>IF(S2440&gt;0,RANK(S2440,(N2440:P2440,Q2440:AE2440)),0)</f>
        <v>5</v>
      </c>
      <c r="AW2440" s="2">
        <f t="shared" si="984"/>
        <v>7.8747284576393909E-3</v>
      </c>
      <c r="AX2440" s="2">
        <f t="shared" si="985"/>
        <v>2.3533671252715426E-3</v>
      </c>
      <c r="AY2440" s="2">
        <f t="shared" si="986"/>
        <v>0</v>
      </c>
      <c r="AZ2440" s="2">
        <f t="shared" si="987"/>
        <v>1.5990827902486121E-3</v>
      </c>
      <c r="BB2440" t="s">
        <v>1069</v>
      </c>
      <c r="BC2440" t="s">
        <v>1975</v>
      </c>
      <c r="BD2440">
        <v>5</v>
      </c>
      <c r="BF2440" s="111">
        <v>45</v>
      </c>
      <c r="BG2440" s="113">
        <v>57</v>
      </c>
      <c r="BH2440" s="117">
        <f t="shared" si="988"/>
        <v>45057</v>
      </c>
      <c r="BJ2440" s="5" t="s">
        <v>3185</v>
      </c>
    </row>
    <row r="2441" spans="1:62" hidden="1" outlineLevel="1">
      <c r="A2441" t="s">
        <v>752</v>
      </c>
      <c r="B2441" t="s">
        <v>1975</v>
      </c>
      <c r="C2441" s="1">
        <f t="shared" si="979"/>
        <v>25416</v>
      </c>
      <c r="D2441" s="5">
        <f>IF(N2441&gt;0, RANK(N2441,(N2441:P2441,Q2441:AE2441)),0)</f>
        <v>2</v>
      </c>
      <c r="E2441" s="5">
        <f>IF(O2441&gt;0,RANK(O2441,(N2441:P2441,Q2441:AE2441)),0)</f>
        <v>1</v>
      </c>
      <c r="F2441" s="5">
        <f>IF(P2441&gt;0,RANK(P2441,(N2441:P2441,Q2441:AE2441)),0)</f>
        <v>0</v>
      </c>
      <c r="G2441" s="131">
        <f t="shared" ref="G2441:G2504" si="989">IF(C2441&gt;0,MAX(N2441:P2441)-LARGE(N2441:P2441,2),0)</f>
        <v>4428</v>
      </c>
      <c r="H2441" s="136">
        <f t="shared" ref="H2441:H2504" si="990">IF(C2441&gt;0,G2441/C2441,0)</f>
        <v>0.17422096317280453</v>
      </c>
      <c r="I2441" s="2"/>
      <c r="J2441" s="2">
        <f t="shared" si="980"/>
        <v>0.40596474661630472</v>
      </c>
      <c r="K2441" s="2">
        <f t="shared" si="981"/>
        <v>0.58018570978910922</v>
      </c>
      <c r="L2441" s="2">
        <f t="shared" si="982"/>
        <v>0</v>
      </c>
      <c r="M2441" s="2">
        <f t="shared" si="983"/>
        <v>1.3849543594586011E-2</v>
      </c>
      <c r="N2441" s="63">
        <v>10318</v>
      </c>
      <c r="O2441" s="63">
        <v>14746</v>
      </c>
      <c r="P2441" s="63"/>
      <c r="Q2441" s="63">
        <v>178</v>
      </c>
      <c r="R2441" s="63">
        <v>75</v>
      </c>
      <c r="S2441" s="63">
        <v>99</v>
      </c>
      <c r="T2441" s="63"/>
      <c r="U2441" s="63"/>
      <c r="V2441" s="63"/>
      <c r="W2441" s="63"/>
      <c r="X2441" s="63"/>
      <c r="Y2441" s="63"/>
      <c r="Z2441" s="63"/>
      <c r="AA2441" s="63"/>
      <c r="AB2441" s="63"/>
      <c r="AC2441" s="63"/>
      <c r="AD2441" s="63"/>
      <c r="AE2441" s="63"/>
      <c r="AF2441" s="63"/>
      <c r="AG2441" s="63"/>
      <c r="AH2441" s="63"/>
      <c r="AI2441" s="63"/>
      <c r="AJ2441" s="63"/>
      <c r="AK2441" s="63"/>
      <c r="AL2441" s="63"/>
      <c r="AM2441" s="63"/>
      <c r="AN2441" s="63"/>
      <c r="AO2441" s="63"/>
      <c r="AP2441" s="63"/>
      <c r="AQ2441" s="63"/>
      <c r="AS2441" s="5">
        <f>IF(Q2441&gt;0,RANK(Q2441,(N2441:P2441,Q2441:AE2441)),0)</f>
        <v>3</v>
      </c>
      <c r="AT2441" s="5">
        <f>IF(R2441&gt;0,RANK(R2441,(N2441:P2441,Q2441:AE2441)),0)</f>
        <v>5</v>
      </c>
      <c r="AU2441" s="5">
        <f>IF(T2441&gt;0,RANK(T2441,(N2441:P2441,Q2441:AE2441)),0)</f>
        <v>0</v>
      </c>
      <c r="AV2441" s="5">
        <f>IF(S2441&gt;0,RANK(S2441,(N2441:P2441,Q2441:AE2441)),0)</f>
        <v>4</v>
      </c>
      <c r="AW2441" s="2">
        <f t="shared" si="984"/>
        <v>7.0034623858986466E-3</v>
      </c>
      <c r="AX2441" s="2">
        <f t="shared" si="985"/>
        <v>2.9508970727101041E-3</v>
      </c>
      <c r="AY2441" s="2">
        <f t="shared" si="986"/>
        <v>0</v>
      </c>
      <c r="AZ2441" s="2">
        <f t="shared" si="987"/>
        <v>3.8951841359773369E-3</v>
      </c>
      <c r="BB2441" t="s">
        <v>752</v>
      </c>
      <c r="BC2441" t="s">
        <v>1975</v>
      </c>
      <c r="BD2441">
        <v>3</v>
      </c>
      <c r="BF2441" s="111">
        <v>45</v>
      </c>
      <c r="BG2441" s="113">
        <v>59</v>
      </c>
      <c r="BH2441" s="117">
        <f t="shared" si="988"/>
        <v>45059</v>
      </c>
      <c r="BJ2441" s="5" t="s">
        <v>3185</v>
      </c>
    </row>
    <row r="2442" spans="1:62" hidden="1" outlineLevel="1">
      <c r="A2442" t="s">
        <v>99</v>
      </c>
      <c r="B2442" t="s">
        <v>1975</v>
      </c>
      <c r="C2442" s="1">
        <f t="shared" si="979"/>
        <v>8907</v>
      </c>
      <c r="D2442" s="5">
        <f>IF(N2442&gt;0, RANK(N2442,(N2442:P2442,Q2442:AE2442)),0)</f>
        <v>1</v>
      </c>
      <c r="E2442" s="5">
        <f>IF(O2442&gt;0,RANK(O2442,(N2442:P2442,Q2442:AE2442)),0)</f>
        <v>2</v>
      </c>
      <c r="F2442" s="5">
        <f>IF(P2442&gt;0,RANK(P2442,(N2442:P2442,Q2442:AE2442)),0)</f>
        <v>0</v>
      </c>
      <c r="G2442" s="131">
        <f t="shared" si="989"/>
        <v>3145</v>
      </c>
      <c r="H2442" s="136">
        <f t="shared" si="990"/>
        <v>0.35309307286403951</v>
      </c>
      <c r="I2442" s="2"/>
      <c r="J2442" s="2">
        <f t="shared" si="980"/>
        <v>0.6710452453126754</v>
      </c>
      <c r="K2442" s="2">
        <f t="shared" si="981"/>
        <v>0.31795217244863588</v>
      </c>
      <c r="L2442" s="2">
        <f t="shared" si="982"/>
        <v>0</v>
      </c>
      <c r="M2442" s="2">
        <f t="shared" si="983"/>
        <v>1.1002582238688718E-2</v>
      </c>
      <c r="N2442" s="63">
        <v>5977</v>
      </c>
      <c r="O2442" s="63">
        <v>2832</v>
      </c>
      <c r="P2442" s="63"/>
      <c r="Q2442" s="63">
        <v>42</v>
      </c>
      <c r="R2442" s="63">
        <v>28</v>
      </c>
      <c r="S2442" s="63">
        <v>28</v>
      </c>
      <c r="T2442" s="63"/>
      <c r="U2442" s="63"/>
      <c r="V2442" s="63"/>
      <c r="W2442" s="63"/>
      <c r="X2442" s="63"/>
      <c r="Y2442" s="63"/>
      <c r="Z2442" s="63"/>
      <c r="AA2442" s="63"/>
      <c r="AB2442" s="63"/>
      <c r="AC2442" s="63"/>
      <c r="AD2442" s="63"/>
      <c r="AE2442" s="63"/>
      <c r="AF2442" s="63"/>
      <c r="AG2442" s="63"/>
      <c r="AH2442" s="63"/>
      <c r="AI2442" s="63"/>
      <c r="AJ2442" s="63"/>
      <c r="AK2442" s="63"/>
      <c r="AL2442" s="63"/>
      <c r="AM2442" s="63"/>
      <c r="AN2442" s="63"/>
      <c r="AO2442" s="63"/>
      <c r="AP2442" s="63"/>
      <c r="AQ2442" s="63"/>
      <c r="AS2442" s="5">
        <f>IF(Q2442&gt;0,RANK(Q2442,(N2442:P2442,Q2442:AE2442)),0)</f>
        <v>3</v>
      </c>
      <c r="AT2442" s="5">
        <f>IF(R2442&gt;0,RANK(R2442,(N2442:P2442,Q2442:AE2442)),0)</f>
        <v>4</v>
      </c>
      <c r="AU2442" s="5">
        <f>IF(T2442&gt;0,RANK(T2442,(N2442:P2442,Q2442:AE2442)),0)</f>
        <v>0</v>
      </c>
      <c r="AV2442" s="5">
        <f>IF(S2442&gt;0,RANK(S2442,(N2442:P2442,Q2442:AE2442)),0)</f>
        <v>4</v>
      </c>
      <c r="AW2442" s="2">
        <f t="shared" si="984"/>
        <v>4.7153923880094307E-3</v>
      </c>
      <c r="AX2442" s="2">
        <f t="shared" si="985"/>
        <v>3.1435949253396205E-3</v>
      </c>
      <c r="AY2442" s="2">
        <f t="shared" si="986"/>
        <v>0</v>
      </c>
      <c r="AZ2442" s="2">
        <f t="shared" si="987"/>
        <v>3.1435949253396205E-3</v>
      </c>
      <c r="BB2442" t="s">
        <v>99</v>
      </c>
      <c r="BC2442" t="s">
        <v>1975</v>
      </c>
      <c r="BD2442">
        <v>5</v>
      </c>
      <c r="BF2442" s="111">
        <v>45</v>
      </c>
      <c r="BG2442" s="113">
        <v>61</v>
      </c>
      <c r="BH2442" s="117">
        <f t="shared" si="988"/>
        <v>45061</v>
      </c>
      <c r="BJ2442" s="5" t="s">
        <v>3185</v>
      </c>
    </row>
    <row r="2443" spans="1:62" hidden="1" outlineLevel="1">
      <c r="A2443" t="s">
        <v>1668</v>
      </c>
      <c r="B2443" t="s">
        <v>1975</v>
      </c>
      <c r="C2443" s="1">
        <f t="shared" si="979"/>
        <v>112623</v>
      </c>
      <c r="D2443" s="5">
        <f>IF(N2443&gt;0, RANK(N2443,(N2443:P2443,Q2443:AE2443)),0)</f>
        <v>2</v>
      </c>
      <c r="E2443" s="5">
        <f>IF(O2443&gt;0,RANK(O2443,(N2443:P2443,Q2443:AE2443)),0)</f>
        <v>1</v>
      </c>
      <c r="F2443" s="5">
        <f>IF(P2443&gt;0,RANK(P2443,(N2443:P2443,Q2443:AE2443)),0)</f>
        <v>0</v>
      </c>
      <c r="G2443" s="131">
        <f t="shared" si="989"/>
        <v>42514</v>
      </c>
      <c r="H2443" s="136">
        <f t="shared" si="990"/>
        <v>0.377489500368486</v>
      </c>
      <c r="I2443" s="2"/>
      <c r="J2443" s="2">
        <f t="shared" si="980"/>
        <v>0.30320627225344732</v>
      </c>
      <c r="K2443" s="2">
        <f t="shared" si="981"/>
        <v>0.68069577262193337</v>
      </c>
      <c r="L2443" s="2">
        <f t="shared" si="982"/>
        <v>0</v>
      </c>
      <c r="M2443" s="2">
        <f t="shared" si="983"/>
        <v>1.6097955124619312E-2</v>
      </c>
      <c r="N2443" s="63">
        <v>34148</v>
      </c>
      <c r="O2443" s="63">
        <v>76662</v>
      </c>
      <c r="P2443" s="63"/>
      <c r="Q2443" s="63">
        <v>1176</v>
      </c>
      <c r="R2443" s="63">
        <v>368</v>
      </c>
      <c r="S2443" s="63">
        <v>269</v>
      </c>
      <c r="T2443" s="63"/>
      <c r="U2443" s="63"/>
      <c r="V2443" s="63"/>
      <c r="W2443" s="63"/>
      <c r="X2443" s="63"/>
      <c r="Y2443" s="63"/>
      <c r="Z2443" s="63"/>
      <c r="AA2443" s="63"/>
      <c r="AB2443" s="63"/>
      <c r="AC2443" s="63"/>
      <c r="AD2443" s="63"/>
      <c r="AE2443" s="63"/>
      <c r="AF2443" s="63"/>
      <c r="AG2443" s="63"/>
      <c r="AH2443" s="63"/>
      <c r="AI2443" s="63"/>
      <c r="AJ2443" s="63"/>
      <c r="AK2443" s="63"/>
      <c r="AL2443" s="63"/>
      <c r="AM2443" s="63"/>
      <c r="AN2443" s="63"/>
      <c r="AO2443" s="63"/>
      <c r="AP2443" s="63"/>
      <c r="AQ2443" s="63"/>
      <c r="AS2443" s="5">
        <f>IF(Q2443&gt;0,RANK(Q2443,(N2443:P2443,Q2443:AE2443)),0)</f>
        <v>3</v>
      </c>
      <c r="AT2443" s="5">
        <f>IF(R2443&gt;0,RANK(R2443,(N2443:P2443,Q2443:AE2443)),0)</f>
        <v>4</v>
      </c>
      <c r="AU2443" s="5">
        <f>IF(T2443&gt;0,RANK(T2443,(N2443:P2443,Q2443:AE2443)),0)</f>
        <v>0</v>
      </c>
      <c r="AV2443" s="5">
        <f>IF(S2443&gt;0,RANK(S2443,(N2443:P2443,Q2443:AE2443)),0)</f>
        <v>5</v>
      </c>
      <c r="AW2443" s="2">
        <f t="shared" si="984"/>
        <v>1.04419168375909E-2</v>
      </c>
      <c r="AX2443" s="2">
        <f t="shared" si="985"/>
        <v>3.2675386022393295E-3</v>
      </c>
      <c r="AY2443" s="2">
        <f t="shared" si="986"/>
        <v>0</v>
      </c>
      <c r="AZ2443" s="2">
        <f t="shared" si="987"/>
        <v>2.3884996847890749E-3</v>
      </c>
      <c r="BB2443" t="s">
        <v>1668</v>
      </c>
      <c r="BC2443" t="s">
        <v>1975</v>
      </c>
      <c r="BD2443">
        <v>2</v>
      </c>
      <c r="BF2443" s="111">
        <v>45</v>
      </c>
      <c r="BG2443" s="113">
        <v>63</v>
      </c>
      <c r="BH2443" s="117">
        <f t="shared" si="988"/>
        <v>45063</v>
      </c>
      <c r="BJ2443" s="5" t="s">
        <v>3185</v>
      </c>
    </row>
    <row r="2444" spans="1:62" hidden="1" outlineLevel="1">
      <c r="A2444" t="s">
        <v>538</v>
      </c>
      <c r="B2444" t="s">
        <v>1975</v>
      </c>
      <c r="C2444" s="1">
        <f t="shared" si="979"/>
        <v>5160</v>
      </c>
      <c r="D2444" s="5">
        <f>IF(N2444&gt;0, RANK(N2444,(N2444:P2444,Q2444:AE2444)),0)</f>
        <v>1</v>
      </c>
      <c r="E2444" s="5">
        <f>IF(O2444&gt;0,RANK(O2444,(N2444:P2444,Q2444:AE2444)),0)</f>
        <v>2</v>
      </c>
      <c r="F2444" s="5">
        <f>IF(P2444&gt;0,RANK(P2444,(N2444:P2444,Q2444:AE2444)),0)</f>
        <v>0</v>
      </c>
      <c r="G2444" s="131">
        <f t="shared" si="989"/>
        <v>186</v>
      </c>
      <c r="H2444" s="136">
        <f t="shared" si="990"/>
        <v>3.604651162790698E-2</v>
      </c>
      <c r="I2444" s="2"/>
      <c r="J2444" s="2">
        <f t="shared" si="980"/>
        <v>0.51414728682170541</v>
      </c>
      <c r="K2444" s="2">
        <f t="shared" si="981"/>
        <v>0.47810077519379846</v>
      </c>
      <c r="L2444" s="2">
        <f t="shared" si="982"/>
        <v>0</v>
      </c>
      <c r="M2444" s="2">
        <f t="shared" si="983"/>
        <v>7.7519379844961378E-3</v>
      </c>
      <c r="N2444" s="63">
        <v>2653</v>
      </c>
      <c r="O2444" s="63">
        <v>2467</v>
      </c>
      <c r="P2444" s="63"/>
      <c r="Q2444" s="63">
        <v>21</v>
      </c>
      <c r="R2444" s="63">
        <v>12</v>
      </c>
      <c r="S2444" s="63">
        <v>7</v>
      </c>
      <c r="T2444" s="63"/>
      <c r="U2444" s="63"/>
      <c r="V2444" s="63"/>
      <c r="W2444" s="63"/>
      <c r="X2444" s="63"/>
      <c r="Y2444" s="63"/>
      <c r="Z2444" s="63"/>
      <c r="AA2444" s="63"/>
      <c r="AB2444" s="63"/>
      <c r="AC2444" s="63"/>
      <c r="AD2444" s="63"/>
      <c r="AE2444" s="63"/>
      <c r="AF2444" s="63"/>
      <c r="AG2444" s="63"/>
      <c r="AH2444" s="63"/>
      <c r="AI2444" s="63"/>
      <c r="AJ2444" s="63"/>
      <c r="AK2444" s="63"/>
      <c r="AL2444" s="63"/>
      <c r="AM2444" s="63"/>
      <c r="AN2444" s="63"/>
      <c r="AO2444" s="63"/>
      <c r="AP2444" s="63"/>
      <c r="AQ2444" s="63"/>
      <c r="AS2444" s="5">
        <f>IF(Q2444&gt;0,RANK(Q2444,(N2444:P2444,Q2444:AE2444)),0)</f>
        <v>3</v>
      </c>
      <c r="AT2444" s="5">
        <f>IF(R2444&gt;0,RANK(R2444,(N2444:P2444,Q2444:AE2444)),0)</f>
        <v>4</v>
      </c>
      <c r="AU2444" s="5">
        <f>IF(T2444&gt;0,RANK(T2444,(N2444:P2444,Q2444:AE2444)),0)</f>
        <v>0</v>
      </c>
      <c r="AV2444" s="5">
        <f>IF(S2444&gt;0,RANK(S2444,(N2444:P2444,Q2444:AE2444)),0)</f>
        <v>5</v>
      </c>
      <c r="AW2444" s="2">
        <f t="shared" si="984"/>
        <v>4.0697674418604651E-3</v>
      </c>
      <c r="AX2444" s="2">
        <f t="shared" si="985"/>
        <v>2.3255813953488372E-3</v>
      </c>
      <c r="AY2444" s="2">
        <f t="shared" si="986"/>
        <v>0</v>
      </c>
      <c r="AZ2444" s="2">
        <f t="shared" si="987"/>
        <v>1.3565891472868217E-3</v>
      </c>
      <c r="BB2444" t="s">
        <v>538</v>
      </c>
      <c r="BC2444" t="s">
        <v>1975</v>
      </c>
      <c r="BD2444">
        <v>3</v>
      </c>
      <c r="BF2444" s="111">
        <v>45</v>
      </c>
      <c r="BG2444" s="113">
        <v>65</v>
      </c>
      <c r="BH2444" s="117">
        <f t="shared" si="988"/>
        <v>45065</v>
      </c>
      <c r="BJ2444" s="5" t="s">
        <v>3185</v>
      </c>
    </row>
    <row r="2445" spans="1:62" hidden="1" outlineLevel="1">
      <c r="A2445" t="s">
        <v>1835</v>
      </c>
      <c r="B2445" t="s">
        <v>1975</v>
      </c>
      <c r="C2445" s="1">
        <f t="shared" si="979"/>
        <v>14986</v>
      </c>
      <c r="D2445" s="5">
        <f>IF(N2445&gt;0, RANK(N2445,(N2445:P2445,Q2445:AE2445)),0)</f>
        <v>1</v>
      </c>
      <c r="E2445" s="5">
        <f>IF(O2445&gt;0,RANK(O2445,(N2445:P2445,Q2445:AE2445)),0)</f>
        <v>2</v>
      </c>
      <c r="F2445" s="5">
        <f>IF(P2445&gt;0,RANK(P2445,(N2445:P2445,Q2445:AE2445)),0)</f>
        <v>0</v>
      </c>
      <c r="G2445" s="131">
        <f t="shared" si="989"/>
        <v>4524</v>
      </c>
      <c r="H2445" s="136">
        <f t="shared" si="990"/>
        <v>0.30188175630588548</v>
      </c>
      <c r="I2445" s="2"/>
      <c r="J2445" s="2">
        <f t="shared" si="980"/>
        <v>0.6464700387027893</v>
      </c>
      <c r="K2445" s="2">
        <f t="shared" si="981"/>
        <v>0.34458828239690376</v>
      </c>
      <c r="L2445" s="2">
        <f t="shared" si="982"/>
        <v>0</v>
      </c>
      <c r="M2445" s="2">
        <f t="shared" si="983"/>
        <v>8.9416789003069486E-3</v>
      </c>
      <c r="N2445" s="63">
        <v>9688</v>
      </c>
      <c r="O2445" s="63">
        <v>5164</v>
      </c>
      <c r="P2445" s="63"/>
      <c r="Q2445" s="63">
        <v>35</v>
      </c>
      <c r="R2445" s="63">
        <v>44</v>
      </c>
      <c r="S2445" s="63">
        <v>55</v>
      </c>
      <c r="T2445" s="63"/>
      <c r="U2445" s="63"/>
      <c r="V2445" s="63"/>
      <c r="W2445" s="63"/>
      <c r="X2445" s="63"/>
      <c r="Y2445" s="63"/>
      <c r="Z2445" s="63"/>
      <c r="AA2445" s="63"/>
      <c r="AB2445" s="63"/>
      <c r="AC2445" s="63"/>
      <c r="AD2445" s="63"/>
      <c r="AE2445" s="63"/>
      <c r="AF2445" s="63"/>
      <c r="AG2445" s="63"/>
      <c r="AH2445" s="63"/>
      <c r="AI2445" s="63"/>
      <c r="AJ2445" s="63"/>
      <c r="AK2445" s="63"/>
      <c r="AL2445" s="63"/>
      <c r="AM2445" s="63"/>
      <c r="AN2445" s="63"/>
      <c r="AO2445" s="63"/>
      <c r="AP2445" s="63"/>
      <c r="AQ2445" s="63"/>
      <c r="AS2445" s="5">
        <f>IF(Q2445&gt;0,RANK(Q2445,(N2445:P2445,Q2445:AE2445)),0)</f>
        <v>5</v>
      </c>
      <c r="AT2445" s="5">
        <f>IF(R2445&gt;0,RANK(R2445,(N2445:P2445,Q2445:AE2445)),0)</f>
        <v>4</v>
      </c>
      <c r="AU2445" s="5">
        <f>IF(T2445&gt;0,RANK(T2445,(N2445:P2445,Q2445:AE2445)),0)</f>
        <v>0</v>
      </c>
      <c r="AV2445" s="5">
        <f>IF(S2445&gt;0,RANK(S2445,(N2445:P2445,Q2445:AE2445)),0)</f>
        <v>3</v>
      </c>
      <c r="AW2445" s="2">
        <f t="shared" si="984"/>
        <v>2.3355131456025626E-3</v>
      </c>
      <c r="AX2445" s="2">
        <f t="shared" si="985"/>
        <v>2.9360736687575068E-3</v>
      </c>
      <c r="AY2445" s="2">
        <f t="shared" si="986"/>
        <v>0</v>
      </c>
      <c r="AZ2445" s="2">
        <f t="shared" si="987"/>
        <v>3.670092085946884E-3</v>
      </c>
      <c r="BB2445" t="s">
        <v>1835</v>
      </c>
      <c r="BC2445" t="s">
        <v>1975</v>
      </c>
      <c r="BD2445">
        <v>7</v>
      </c>
      <c r="BF2445" s="111">
        <v>45</v>
      </c>
      <c r="BG2445" s="113">
        <v>67</v>
      </c>
      <c r="BH2445" s="117">
        <f t="shared" si="988"/>
        <v>45067</v>
      </c>
      <c r="BJ2445" s="5" t="s">
        <v>3185</v>
      </c>
    </row>
    <row r="2446" spans="1:62" hidden="1" outlineLevel="1">
      <c r="A2446" t="s">
        <v>1858</v>
      </c>
      <c r="B2446" t="s">
        <v>1975</v>
      </c>
      <c r="C2446" s="1">
        <f t="shared" si="979"/>
        <v>9853</v>
      </c>
      <c r="D2446" s="5">
        <f>IF(N2446&gt;0, RANK(N2446,(N2446:P2446,Q2446:AE2446)),0)</f>
        <v>1</v>
      </c>
      <c r="E2446" s="5">
        <f>IF(O2446&gt;0,RANK(O2446,(N2446:P2446,Q2446:AE2446)),0)</f>
        <v>2</v>
      </c>
      <c r="F2446" s="5">
        <f>IF(P2446&gt;0,RANK(P2446,(N2446:P2446,Q2446:AE2446)),0)</f>
        <v>0</v>
      </c>
      <c r="G2446" s="131">
        <f t="shared" si="989"/>
        <v>2424</v>
      </c>
      <c r="H2446" s="136">
        <f t="shared" si="990"/>
        <v>0.24601644169288542</v>
      </c>
      <c r="I2446" s="2"/>
      <c r="J2446" s="2">
        <f t="shared" si="980"/>
        <v>0.61910078148787173</v>
      </c>
      <c r="K2446" s="2">
        <f t="shared" si="981"/>
        <v>0.37308433979498629</v>
      </c>
      <c r="L2446" s="2">
        <f t="shared" si="982"/>
        <v>0</v>
      </c>
      <c r="M2446" s="2">
        <f t="shared" si="983"/>
        <v>7.814878717141982E-3</v>
      </c>
      <c r="N2446" s="63">
        <v>6100</v>
      </c>
      <c r="O2446" s="63">
        <v>3676</v>
      </c>
      <c r="P2446" s="63"/>
      <c r="Q2446" s="63">
        <v>45</v>
      </c>
      <c r="R2446" s="63">
        <v>9</v>
      </c>
      <c r="S2446" s="63">
        <v>23</v>
      </c>
      <c r="T2446" s="63"/>
      <c r="U2446" s="63"/>
      <c r="V2446" s="63"/>
      <c r="W2446" s="63"/>
      <c r="X2446" s="63"/>
      <c r="Y2446" s="63"/>
      <c r="Z2446" s="63"/>
      <c r="AA2446" s="63"/>
      <c r="AB2446" s="63"/>
      <c r="AC2446" s="63"/>
      <c r="AD2446" s="63"/>
      <c r="AE2446" s="63"/>
      <c r="AF2446" s="63"/>
      <c r="AG2446" s="63"/>
      <c r="AH2446" s="63"/>
      <c r="AI2446" s="63"/>
      <c r="AJ2446" s="63"/>
      <c r="AK2446" s="63"/>
      <c r="AL2446" s="63"/>
      <c r="AM2446" s="63"/>
      <c r="AN2446" s="63"/>
      <c r="AO2446" s="63"/>
      <c r="AP2446" s="63"/>
      <c r="AQ2446" s="63"/>
      <c r="AS2446" s="5">
        <f>IF(Q2446&gt;0,RANK(Q2446,(N2446:P2446,Q2446:AE2446)),0)</f>
        <v>3</v>
      </c>
      <c r="AT2446" s="5">
        <f>IF(R2446&gt;0,RANK(R2446,(N2446:P2446,Q2446:AE2446)),0)</f>
        <v>5</v>
      </c>
      <c r="AU2446" s="5">
        <f>IF(T2446&gt;0,RANK(T2446,(N2446:P2446,Q2446:AE2446)),0)</f>
        <v>0</v>
      </c>
      <c r="AV2446" s="5">
        <f>IF(S2446&gt;0,RANK(S2446,(N2446:P2446,Q2446:AE2446)),0)</f>
        <v>4</v>
      </c>
      <c r="AW2446" s="2">
        <f t="shared" si="984"/>
        <v>4.567136912615447E-3</v>
      </c>
      <c r="AX2446" s="2">
        <f t="shared" si="985"/>
        <v>9.1342738252308945E-4</v>
      </c>
      <c r="AY2446" s="2">
        <f t="shared" si="986"/>
        <v>0</v>
      </c>
      <c r="AZ2446" s="2">
        <f t="shared" si="987"/>
        <v>2.3343144220034509E-3</v>
      </c>
      <c r="BB2446" t="s">
        <v>1858</v>
      </c>
      <c r="BC2446" t="s">
        <v>1975</v>
      </c>
      <c r="BD2446">
        <v>7</v>
      </c>
      <c r="BF2446" s="111">
        <v>45</v>
      </c>
      <c r="BG2446" s="113">
        <v>69</v>
      </c>
      <c r="BH2446" s="117">
        <f t="shared" si="988"/>
        <v>45069</v>
      </c>
      <c r="BJ2446" s="5" t="s">
        <v>3185</v>
      </c>
    </row>
    <row r="2447" spans="1:62" hidden="1" outlineLevel="1">
      <c r="A2447" t="s">
        <v>356</v>
      </c>
      <c r="B2447" t="s">
        <v>1975</v>
      </c>
      <c r="C2447" s="1">
        <f t="shared" si="979"/>
        <v>16351</v>
      </c>
      <c r="D2447" s="5">
        <f>IF(N2447&gt;0, RANK(N2447,(N2447:P2447,Q2447:AE2447)),0)</f>
        <v>2</v>
      </c>
      <c r="E2447" s="5">
        <f>IF(O2447&gt;0,RANK(O2447,(N2447:P2447,Q2447:AE2447)),0)</f>
        <v>1</v>
      </c>
      <c r="F2447" s="5">
        <f>IF(P2447&gt;0,RANK(P2447,(N2447:P2447,Q2447:AE2447)),0)</f>
        <v>0</v>
      </c>
      <c r="G2447" s="131">
        <f t="shared" si="989"/>
        <v>2347</v>
      </c>
      <c r="H2447" s="136">
        <f t="shared" si="990"/>
        <v>0.1435386214910403</v>
      </c>
      <c r="I2447" s="2"/>
      <c r="J2447" s="2">
        <f t="shared" si="980"/>
        <v>0.42278759708886304</v>
      </c>
      <c r="K2447" s="2">
        <f t="shared" si="981"/>
        <v>0.5663262185799034</v>
      </c>
      <c r="L2447" s="2">
        <f t="shared" si="982"/>
        <v>0</v>
      </c>
      <c r="M2447" s="2">
        <f t="shared" si="983"/>
        <v>1.0886184331233562E-2</v>
      </c>
      <c r="N2447" s="63">
        <v>6913</v>
      </c>
      <c r="O2447" s="63">
        <v>9260</v>
      </c>
      <c r="P2447" s="63"/>
      <c r="Q2447" s="63">
        <v>89</v>
      </c>
      <c r="R2447" s="63">
        <v>59</v>
      </c>
      <c r="S2447" s="63">
        <v>30</v>
      </c>
      <c r="T2447" s="63"/>
      <c r="U2447" s="63"/>
      <c r="V2447" s="63"/>
      <c r="W2447" s="63"/>
      <c r="X2447" s="63"/>
      <c r="Y2447" s="63"/>
      <c r="Z2447" s="63"/>
      <c r="AA2447" s="63"/>
      <c r="AB2447" s="63"/>
      <c r="AC2447" s="63"/>
      <c r="AD2447" s="63"/>
      <c r="AE2447" s="63"/>
      <c r="AF2447" s="63"/>
      <c r="AG2447" s="63"/>
      <c r="AH2447" s="63"/>
      <c r="AI2447" s="63"/>
      <c r="AJ2447" s="63"/>
      <c r="AK2447" s="63"/>
      <c r="AL2447" s="63"/>
      <c r="AM2447" s="63"/>
      <c r="AN2447" s="63"/>
      <c r="AO2447" s="63"/>
      <c r="AP2447" s="63"/>
      <c r="AQ2447" s="63"/>
      <c r="AS2447" s="5">
        <f>IF(Q2447&gt;0,RANK(Q2447,(N2447:P2447,Q2447:AE2447)),0)</f>
        <v>3</v>
      </c>
      <c r="AT2447" s="5">
        <f>IF(R2447&gt;0,RANK(R2447,(N2447:P2447,Q2447:AE2447)),0)</f>
        <v>4</v>
      </c>
      <c r="AU2447" s="5">
        <f>IF(T2447&gt;0,RANK(T2447,(N2447:P2447,Q2447:AE2447)),0)</f>
        <v>0</v>
      </c>
      <c r="AV2447" s="5">
        <f>IF(S2447&gt;0,RANK(S2447,(N2447:P2447,Q2447:AE2447)),0)</f>
        <v>5</v>
      </c>
      <c r="AW2447" s="2">
        <f t="shared" si="984"/>
        <v>5.4430921656167816E-3</v>
      </c>
      <c r="AX2447" s="2">
        <f t="shared" si="985"/>
        <v>3.6083419974313499E-3</v>
      </c>
      <c r="AY2447" s="2">
        <f t="shared" si="986"/>
        <v>0</v>
      </c>
      <c r="AZ2447" s="2">
        <f t="shared" si="987"/>
        <v>1.8347501681854322E-3</v>
      </c>
      <c r="BB2447" t="s">
        <v>356</v>
      </c>
      <c r="BC2447" t="s">
        <v>1975</v>
      </c>
      <c r="BF2447" s="111">
        <v>45</v>
      </c>
      <c r="BG2447" s="113">
        <v>71</v>
      </c>
      <c r="BH2447" s="117">
        <f t="shared" si="988"/>
        <v>45071</v>
      </c>
      <c r="BJ2447" s="5" t="s">
        <v>3185</v>
      </c>
    </row>
    <row r="2448" spans="1:62" hidden="1" outlineLevel="1">
      <c r="A2448" t="s">
        <v>1663</v>
      </c>
      <c r="B2448" t="s">
        <v>1975</v>
      </c>
      <c r="C2448" s="1">
        <f t="shared" si="979"/>
        <v>30666</v>
      </c>
      <c r="D2448" s="5">
        <f>IF(N2448&gt;0, RANK(N2448,(N2448:P2448,Q2448:AE2448)),0)</f>
        <v>2</v>
      </c>
      <c r="E2448" s="5">
        <f>IF(O2448&gt;0,RANK(O2448,(N2448:P2448,Q2448:AE2448)),0)</f>
        <v>1</v>
      </c>
      <c r="F2448" s="5">
        <f>IF(P2448&gt;0,RANK(P2448,(N2448:P2448,Q2448:AE2448)),0)</f>
        <v>0</v>
      </c>
      <c r="G2448" s="131">
        <f t="shared" si="989"/>
        <v>13061</v>
      </c>
      <c r="H2448" s="136">
        <f t="shared" si="990"/>
        <v>0.42591143285723604</v>
      </c>
      <c r="I2448" s="2"/>
      <c r="J2448" s="2">
        <f t="shared" si="980"/>
        <v>0.27881040892193309</v>
      </c>
      <c r="K2448" s="2">
        <f t="shared" si="981"/>
        <v>0.70472184177916908</v>
      </c>
      <c r="L2448" s="2">
        <f t="shared" si="982"/>
        <v>0</v>
      </c>
      <c r="M2448" s="2">
        <f t="shared" si="983"/>
        <v>1.6467749298897827E-2</v>
      </c>
      <c r="N2448" s="63">
        <v>8550</v>
      </c>
      <c r="O2448" s="63">
        <v>21611</v>
      </c>
      <c r="P2448" s="63"/>
      <c r="Q2448" s="63">
        <v>296</v>
      </c>
      <c r="R2448" s="63">
        <v>115</v>
      </c>
      <c r="S2448" s="63">
        <v>94</v>
      </c>
      <c r="T2448" s="63"/>
      <c r="U2448" s="63"/>
      <c r="V2448" s="63"/>
      <c r="W2448" s="63"/>
      <c r="X2448" s="63"/>
      <c r="Y2448" s="63"/>
      <c r="Z2448" s="63"/>
      <c r="AA2448" s="63"/>
      <c r="AB2448" s="63"/>
      <c r="AC2448" s="63"/>
      <c r="AD2448" s="63"/>
      <c r="AE2448" s="63"/>
      <c r="AF2448" s="63"/>
      <c r="AG2448" s="63"/>
      <c r="AH2448" s="63"/>
      <c r="AI2448" s="63"/>
      <c r="AJ2448" s="63"/>
      <c r="AK2448" s="63"/>
      <c r="AL2448" s="63"/>
      <c r="AM2448" s="63"/>
      <c r="AN2448" s="63"/>
      <c r="AO2448" s="63"/>
      <c r="AP2448" s="63"/>
      <c r="AQ2448" s="63"/>
      <c r="AS2448" s="5">
        <f>IF(Q2448&gt;0,RANK(Q2448,(N2448:P2448,Q2448:AE2448)),0)</f>
        <v>3</v>
      </c>
      <c r="AT2448" s="5">
        <f>IF(R2448&gt;0,RANK(R2448,(N2448:P2448,Q2448:AE2448)),0)</f>
        <v>4</v>
      </c>
      <c r="AU2448" s="5">
        <f>IF(T2448&gt;0,RANK(T2448,(N2448:P2448,Q2448:AE2448)),0)</f>
        <v>0</v>
      </c>
      <c r="AV2448" s="5">
        <f>IF(S2448&gt;0,RANK(S2448,(N2448:P2448,Q2448:AE2448)),0)</f>
        <v>5</v>
      </c>
      <c r="AW2448" s="2">
        <f t="shared" si="984"/>
        <v>9.6523837474727717E-3</v>
      </c>
      <c r="AX2448" s="2">
        <f t="shared" si="985"/>
        <v>3.7500815235113807E-3</v>
      </c>
      <c r="AY2448" s="2">
        <f t="shared" si="986"/>
        <v>0</v>
      </c>
      <c r="AZ2448" s="2">
        <f t="shared" si="987"/>
        <v>3.0652840279136503E-3</v>
      </c>
      <c r="BB2448" t="s">
        <v>1663</v>
      </c>
      <c r="BC2448" t="s">
        <v>1975</v>
      </c>
      <c r="BD2448">
        <v>3</v>
      </c>
      <c r="BF2448" s="111">
        <v>45</v>
      </c>
      <c r="BG2448" s="113">
        <v>73</v>
      </c>
      <c r="BH2448" s="117">
        <f t="shared" si="988"/>
        <v>45073</v>
      </c>
      <c r="BJ2448" s="5" t="s">
        <v>3185</v>
      </c>
    </row>
    <row r="2449" spans="1:62" hidden="1" outlineLevel="1">
      <c r="A2449" t="s">
        <v>711</v>
      </c>
      <c r="B2449" t="s">
        <v>1975</v>
      </c>
      <c r="C2449" s="1">
        <f t="shared" si="979"/>
        <v>43041</v>
      </c>
      <c r="D2449" s="5">
        <f>IF(N2449&gt;0, RANK(N2449,(N2449:P2449,Q2449:AE2449)),0)</f>
        <v>1</v>
      </c>
      <c r="E2449" s="5">
        <f>IF(O2449&gt;0,RANK(O2449,(N2449:P2449,Q2449:AE2449)),0)</f>
        <v>2</v>
      </c>
      <c r="F2449" s="5">
        <f>IF(P2449&gt;0,RANK(P2449,(N2449:P2449,Q2449:AE2449)),0)</f>
        <v>0</v>
      </c>
      <c r="G2449" s="131">
        <f t="shared" si="989"/>
        <v>18698</v>
      </c>
      <c r="H2449" s="136">
        <f t="shared" si="990"/>
        <v>0.43442299203085433</v>
      </c>
      <c r="I2449" s="2"/>
      <c r="J2449" s="2">
        <f t="shared" si="980"/>
        <v>0.71373806370669823</v>
      </c>
      <c r="K2449" s="2">
        <f t="shared" si="981"/>
        <v>0.27931507167584396</v>
      </c>
      <c r="L2449" s="2">
        <f t="shared" si="982"/>
        <v>0</v>
      </c>
      <c r="M2449" s="2">
        <f t="shared" si="983"/>
        <v>6.9468646174578041E-3</v>
      </c>
      <c r="N2449" s="63">
        <v>30720</v>
      </c>
      <c r="O2449" s="63">
        <v>12022</v>
      </c>
      <c r="P2449" s="63"/>
      <c r="Q2449" s="63">
        <v>143</v>
      </c>
      <c r="R2449" s="63">
        <v>70</v>
      </c>
      <c r="S2449" s="63">
        <v>86</v>
      </c>
      <c r="T2449" s="63"/>
      <c r="U2449" s="63"/>
      <c r="V2449" s="63"/>
      <c r="W2449" s="63"/>
      <c r="X2449" s="63"/>
      <c r="Y2449" s="63"/>
      <c r="Z2449" s="63"/>
      <c r="AA2449" s="63"/>
      <c r="AB2449" s="63"/>
      <c r="AC2449" s="63"/>
      <c r="AD2449" s="63"/>
      <c r="AE2449" s="63"/>
      <c r="AF2449" s="63"/>
      <c r="AG2449" s="63"/>
      <c r="AH2449" s="63"/>
      <c r="AI2449" s="63"/>
      <c r="AJ2449" s="63"/>
      <c r="AK2449" s="63"/>
      <c r="AL2449" s="63"/>
      <c r="AM2449" s="63"/>
      <c r="AN2449" s="63"/>
      <c r="AO2449" s="63"/>
      <c r="AP2449" s="63"/>
      <c r="AQ2449" s="63"/>
      <c r="AS2449" s="5">
        <f>IF(Q2449&gt;0,RANK(Q2449,(N2449:P2449,Q2449:AE2449)),0)</f>
        <v>3</v>
      </c>
      <c r="AT2449" s="5">
        <f>IF(R2449&gt;0,RANK(R2449,(N2449:P2449,Q2449:AE2449)),0)</f>
        <v>5</v>
      </c>
      <c r="AU2449" s="5">
        <f>IF(T2449&gt;0,RANK(T2449,(N2449:P2449,Q2449:AE2449)),0)</f>
        <v>0</v>
      </c>
      <c r="AV2449" s="5">
        <f>IF(S2449&gt;0,RANK(S2449,(N2449:P2449,Q2449:AE2449)),0)</f>
        <v>4</v>
      </c>
      <c r="AW2449" s="2">
        <f t="shared" si="984"/>
        <v>3.3224135126971957E-3</v>
      </c>
      <c r="AX2449" s="2">
        <f t="shared" si="985"/>
        <v>1.6263562649566693E-3</v>
      </c>
      <c r="AY2449" s="2">
        <f t="shared" si="986"/>
        <v>0</v>
      </c>
      <c r="AZ2449" s="2">
        <f t="shared" si="987"/>
        <v>1.998094839803908E-3</v>
      </c>
      <c r="BB2449" t="s">
        <v>711</v>
      </c>
      <c r="BC2449" t="s">
        <v>1975</v>
      </c>
      <c r="BF2449" s="111">
        <v>45</v>
      </c>
      <c r="BG2449" s="113">
        <v>75</v>
      </c>
      <c r="BH2449" s="117">
        <f t="shared" si="988"/>
        <v>45075</v>
      </c>
      <c r="BJ2449" s="5" t="s">
        <v>3185</v>
      </c>
    </row>
    <row r="2450" spans="1:62" hidden="1" outlineLevel="1">
      <c r="A2450" t="s">
        <v>1635</v>
      </c>
      <c r="B2450" t="s">
        <v>1975</v>
      </c>
      <c r="C2450" s="1">
        <f t="shared" si="979"/>
        <v>45549</v>
      </c>
      <c r="D2450" s="5">
        <f>IF(N2450&gt;0, RANK(N2450,(N2450:P2450,Q2450:AE2450)),0)</f>
        <v>2</v>
      </c>
      <c r="E2450" s="5">
        <f>IF(O2450&gt;0,RANK(O2450,(N2450:P2450,Q2450:AE2450)),0)</f>
        <v>1</v>
      </c>
      <c r="F2450" s="5">
        <f>IF(P2450&gt;0,RANK(P2450,(N2450:P2450,Q2450:AE2450)),0)</f>
        <v>0</v>
      </c>
      <c r="G2450" s="131">
        <f t="shared" si="989"/>
        <v>22318</v>
      </c>
      <c r="H2450" s="136">
        <f t="shared" si="990"/>
        <v>0.48997782607741114</v>
      </c>
      <c r="I2450" s="2"/>
      <c r="J2450" s="2">
        <f t="shared" si="980"/>
        <v>0.24492304990230301</v>
      </c>
      <c r="K2450" s="2">
        <f t="shared" si="981"/>
        <v>0.73490087597971421</v>
      </c>
      <c r="L2450" s="2">
        <f t="shared" si="982"/>
        <v>0</v>
      </c>
      <c r="M2450" s="2">
        <f t="shared" si="983"/>
        <v>2.0176074117982834E-2</v>
      </c>
      <c r="N2450" s="63">
        <v>11156</v>
      </c>
      <c r="O2450" s="63">
        <v>33474</v>
      </c>
      <c r="P2450" s="63"/>
      <c r="Q2450" s="63">
        <v>568</v>
      </c>
      <c r="R2450" s="63">
        <v>165</v>
      </c>
      <c r="S2450" s="63">
        <v>186</v>
      </c>
      <c r="T2450" s="63"/>
      <c r="U2450" s="63"/>
      <c r="V2450" s="63"/>
      <c r="W2450" s="63"/>
      <c r="X2450" s="63"/>
      <c r="Y2450" s="63"/>
      <c r="Z2450" s="63"/>
      <c r="AA2450" s="63"/>
      <c r="AB2450" s="63"/>
      <c r="AC2450" s="63"/>
      <c r="AD2450" s="63"/>
      <c r="AE2450" s="63"/>
      <c r="AF2450" s="63"/>
      <c r="AG2450" s="63"/>
      <c r="AH2450" s="63"/>
      <c r="AI2450" s="63"/>
      <c r="AJ2450" s="63"/>
      <c r="AK2450" s="63"/>
      <c r="AL2450" s="63"/>
      <c r="AM2450" s="63"/>
      <c r="AN2450" s="63"/>
      <c r="AO2450" s="63"/>
      <c r="AP2450" s="63"/>
      <c r="AQ2450" s="63"/>
      <c r="AS2450" s="5">
        <f>IF(Q2450&gt;0,RANK(Q2450,(N2450:P2450,Q2450:AE2450)),0)</f>
        <v>3</v>
      </c>
      <c r="AT2450" s="5">
        <f>IF(R2450&gt;0,RANK(R2450,(N2450:P2450,Q2450:AE2450)),0)</f>
        <v>5</v>
      </c>
      <c r="AU2450" s="5">
        <f>IF(T2450&gt;0,RANK(T2450,(N2450:P2450,Q2450:AE2450)),0)</f>
        <v>0</v>
      </c>
      <c r="AV2450" s="5">
        <f>IF(S2450&gt;0,RANK(S2450,(N2450:P2450,Q2450:AE2450)),0)</f>
        <v>4</v>
      </c>
      <c r="AW2450" s="2">
        <f t="shared" si="984"/>
        <v>1.247008715888384E-2</v>
      </c>
      <c r="AX2450" s="2">
        <f t="shared" si="985"/>
        <v>3.6224725021405521E-3</v>
      </c>
      <c r="AY2450" s="2">
        <f t="shared" si="986"/>
        <v>0</v>
      </c>
      <c r="AZ2450" s="2">
        <f t="shared" si="987"/>
        <v>4.0835144569584406E-3</v>
      </c>
      <c r="BB2450" t="s">
        <v>1635</v>
      </c>
      <c r="BC2450" t="s">
        <v>1975</v>
      </c>
      <c r="BD2450">
        <v>3</v>
      </c>
      <c r="BF2450" s="111">
        <v>45</v>
      </c>
      <c r="BG2450" s="113">
        <v>77</v>
      </c>
      <c r="BH2450" s="117">
        <f t="shared" si="988"/>
        <v>45077</v>
      </c>
      <c r="BJ2450" s="5" t="s">
        <v>3185</v>
      </c>
    </row>
    <row r="2451" spans="1:62" hidden="1" outlineLevel="1">
      <c r="A2451" t="s">
        <v>52</v>
      </c>
      <c r="B2451" t="s">
        <v>1975</v>
      </c>
      <c r="C2451" s="1">
        <f t="shared" si="979"/>
        <v>159154</v>
      </c>
      <c r="D2451" s="5">
        <f>IF(N2451&gt;0, RANK(N2451,(N2451:P2451,Q2451:AE2451)),0)</f>
        <v>1</v>
      </c>
      <c r="E2451" s="5">
        <f>IF(O2451&gt;0,RANK(O2451,(N2451:P2451,Q2451:AE2451)),0)</f>
        <v>2</v>
      </c>
      <c r="F2451" s="5">
        <f>IF(P2451&gt;0,RANK(P2451,(N2451:P2451,Q2451:AE2451)),0)</f>
        <v>0</v>
      </c>
      <c r="G2451" s="131">
        <f t="shared" si="989"/>
        <v>50884</v>
      </c>
      <c r="H2451" s="136">
        <f t="shared" si="990"/>
        <v>0.31971549568342611</v>
      </c>
      <c r="I2451" s="2"/>
      <c r="J2451" s="2">
        <f t="shared" si="980"/>
        <v>0.65338602862636186</v>
      </c>
      <c r="K2451" s="2">
        <f t="shared" si="981"/>
        <v>0.33367053294293575</v>
      </c>
      <c r="L2451" s="2">
        <f t="shared" si="982"/>
        <v>0</v>
      </c>
      <c r="M2451" s="2">
        <f t="shared" si="983"/>
        <v>1.2943438430702392E-2</v>
      </c>
      <c r="N2451" s="63">
        <v>103989</v>
      </c>
      <c r="O2451" s="63">
        <v>53105</v>
      </c>
      <c r="P2451" s="63"/>
      <c r="Q2451" s="63">
        <v>1001</v>
      </c>
      <c r="R2451" s="63">
        <v>585</v>
      </c>
      <c r="S2451" s="63">
        <v>474</v>
      </c>
      <c r="T2451" s="63"/>
      <c r="U2451" s="63"/>
      <c r="V2451" s="63"/>
      <c r="W2451" s="63"/>
      <c r="X2451" s="63"/>
      <c r="Y2451" s="63"/>
      <c r="Z2451" s="63"/>
      <c r="AA2451" s="63"/>
      <c r="AB2451" s="63"/>
      <c r="AC2451" s="63"/>
      <c r="AD2451" s="63"/>
      <c r="AE2451" s="63"/>
      <c r="AF2451" s="63"/>
      <c r="AG2451" s="63"/>
      <c r="AH2451" s="63"/>
      <c r="AI2451" s="63"/>
      <c r="AJ2451" s="63"/>
      <c r="AK2451" s="63"/>
      <c r="AL2451" s="63"/>
      <c r="AM2451" s="63"/>
      <c r="AN2451" s="63"/>
      <c r="AO2451" s="63"/>
      <c r="AP2451" s="63"/>
      <c r="AQ2451" s="63"/>
      <c r="AS2451" s="5">
        <f>IF(Q2451&gt;0,RANK(Q2451,(N2451:P2451,Q2451:AE2451)),0)</f>
        <v>3</v>
      </c>
      <c r="AT2451" s="5">
        <f>IF(R2451&gt;0,RANK(R2451,(N2451:P2451,Q2451:AE2451)),0)</f>
        <v>4</v>
      </c>
      <c r="AU2451" s="5">
        <f>IF(T2451&gt;0,RANK(T2451,(N2451:P2451,Q2451:AE2451)),0)</f>
        <v>0</v>
      </c>
      <c r="AV2451" s="5">
        <f>IF(S2451&gt;0,RANK(S2451,(N2451:P2451,Q2451:AE2451)),0)</f>
        <v>5</v>
      </c>
      <c r="AW2451" s="2">
        <f t="shared" si="984"/>
        <v>6.2895057617150685E-3</v>
      </c>
      <c r="AX2451" s="2">
        <f t="shared" si="985"/>
        <v>3.6756851854178973E-3</v>
      </c>
      <c r="AY2451" s="2">
        <f t="shared" si="986"/>
        <v>0</v>
      </c>
      <c r="AZ2451" s="2">
        <f t="shared" si="987"/>
        <v>2.9782474835693732E-3</v>
      </c>
      <c r="BB2451" t="s">
        <v>52</v>
      </c>
      <c r="BC2451" t="s">
        <v>1975</v>
      </c>
      <c r="BF2451" s="111">
        <v>45</v>
      </c>
      <c r="BG2451" s="113">
        <v>79</v>
      </c>
      <c r="BH2451" s="117">
        <f t="shared" si="988"/>
        <v>45079</v>
      </c>
      <c r="BJ2451" s="5" t="s">
        <v>3185</v>
      </c>
    </row>
    <row r="2452" spans="1:62" hidden="1" outlineLevel="1">
      <c r="A2452" t="s">
        <v>2123</v>
      </c>
      <c r="B2452" t="s">
        <v>1975</v>
      </c>
      <c r="C2452" s="1">
        <f t="shared" si="979"/>
        <v>8564</v>
      </c>
      <c r="D2452" s="5">
        <f>IF(N2452&gt;0, RANK(N2452,(N2452:P2452,Q2452:AE2452)),0)</f>
        <v>2</v>
      </c>
      <c r="E2452" s="5">
        <f>IF(O2452&gt;0,RANK(O2452,(N2452:P2452,Q2452:AE2452)),0)</f>
        <v>1</v>
      </c>
      <c r="F2452" s="5">
        <f>IF(P2452&gt;0,RANK(P2452,(N2452:P2452,Q2452:AE2452)),0)</f>
        <v>0</v>
      </c>
      <c r="G2452" s="131">
        <f t="shared" si="989"/>
        <v>1807</v>
      </c>
      <c r="H2452" s="136">
        <f t="shared" si="990"/>
        <v>0.21099953292853807</v>
      </c>
      <c r="I2452" s="2"/>
      <c r="J2452" s="2">
        <f t="shared" si="980"/>
        <v>0.38860345632881832</v>
      </c>
      <c r="K2452" s="2">
        <f t="shared" si="981"/>
        <v>0.59960298925735633</v>
      </c>
      <c r="L2452" s="2">
        <f t="shared" si="982"/>
        <v>0</v>
      </c>
      <c r="M2452" s="2">
        <f t="shared" si="983"/>
        <v>1.1793554413825347E-2</v>
      </c>
      <c r="N2452" s="63">
        <v>3328</v>
      </c>
      <c r="O2452" s="63">
        <v>5135</v>
      </c>
      <c r="P2452" s="63"/>
      <c r="Q2452" s="63">
        <v>58</v>
      </c>
      <c r="R2452" s="63">
        <v>27</v>
      </c>
      <c r="S2452" s="63">
        <v>16</v>
      </c>
      <c r="T2452" s="63"/>
      <c r="U2452" s="63"/>
      <c r="V2452" s="63"/>
      <c r="W2452" s="63"/>
      <c r="X2452" s="63"/>
      <c r="Y2452" s="63"/>
      <c r="Z2452" s="63"/>
      <c r="AA2452" s="63"/>
      <c r="AB2452" s="63"/>
      <c r="AC2452" s="63"/>
      <c r="AD2452" s="63"/>
      <c r="AE2452" s="63"/>
      <c r="AF2452" s="63"/>
      <c r="AG2452" s="63"/>
      <c r="AH2452" s="63"/>
      <c r="AI2452" s="63"/>
      <c r="AJ2452" s="63"/>
      <c r="AK2452" s="63"/>
      <c r="AL2452" s="63"/>
      <c r="AM2452" s="63"/>
      <c r="AN2452" s="63"/>
      <c r="AO2452" s="63"/>
      <c r="AP2452" s="63"/>
      <c r="AQ2452" s="63"/>
      <c r="AS2452" s="5">
        <f>IF(Q2452&gt;0,RANK(Q2452,(N2452:P2452,Q2452:AE2452)),0)</f>
        <v>3</v>
      </c>
      <c r="AT2452" s="5">
        <f>IF(R2452&gt;0,RANK(R2452,(N2452:P2452,Q2452:AE2452)),0)</f>
        <v>4</v>
      </c>
      <c r="AU2452" s="5">
        <f>IF(T2452&gt;0,RANK(T2452,(N2452:P2452,Q2452:AE2452)),0)</f>
        <v>0</v>
      </c>
      <c r="AV2452" s="5">
        <f>IF(S2452&gt;0,RANK(S2452,(N2452:P2452,Q2452:AE2452)),0)</f>
        <v>5</v>
      </c>
      <c r="AW2452" s="2">
        <f t="shared" si="984"/>
        <v>6.7725361980383002E-3</v>
      </c>
      <c r="AX2452" s="2">
        <f t="shared" si="985"/>
        <v>3.1527323680523118E-3</v>
      </c>
      <c r="AY2452" s="2">
        <f t="shared" si="986"/>
        <v>0</v>
      </c>
      <c r="AZ2452" s="2">
        <f t="shared" si="987"/>
        <v>1.8682858477347033E-3</v>
      </c>
      <c r="BB2452" t="s">
        <v>2123</v>
      </c>
      <c r="BC2452" t="s">
        <v>1975</v>
      </c>
      <c r="BD2452">
        <v>3</v>
      </c>
      <c r="BF2452" s="111">
        <v>45</v>
      </c>
      <c r="BG2452" s="113">
        <v>81</v>
      </c>
      <c r="BH2452" s="117">
        <f t="shared" si="988"/>
        <v>45081</v>
      </c>
      <c r="BJ2452" s="5" t="s">
        <v>3185</v>
      </c>
    </row>
    <row r="2453" spans="1:62" hidden="1" outlineLevel="1">
      <c r="A2453" t="s">
        <v>1045</v>
      </c>
      <c r="B2453" t="s">
        <v>1975</v>
      </c>
      <c r="C2453" s="1">
        <f t="shared" si="979"/>
        <v>109906</v>
      </c>
      <c r="D2453" s="5">
        <f>IF(N2453&gt;0, RANK(N2453,(N2453:P2453,Q2453:AE2453)),0)</f>
        <v>2</v>
      </c>
      <c r="E2453" s="5">
        <f>IF(O2453&gt;0,RANK(O2453,(N2453:P2453,Q2453:AE2453)),0)</f>
        <v>1</v>
      </c>
      <c r="F2453" s="5">
        <f>IF(P2453&gt;0,RANK(P2453,(N2453:P2453,Q2453:AE2453)),0)</f>
        <v>0</v>
      </c>
      <c r="G2453" s="131">
        <f t="shared" si="989"/>
        <v>25508</v>
      </c>
      <c r="H2453" s="136">
        <f t="shared" si="990"/>
        <v>0.23208923989591104</v>
      </c>
      <c r="I2453" s="2"/>
      <c r="J2453" s="2">
        <f t="shared" si="980"/>
        <v>0.37724055101632303</v>
      </c>
      <c r="K2453" s="2">
        <f t="shared" si="981"/>
        <v>0.60932979091223405</v>
      </c>
      <c r="L2453" s="2">
        <f t="shared" si="982"/>
        <v>0</v>
      </c>
      <c r="M2453" s="2">
        <f t="shared" si="983"/>
        <v>1.3429658071442918E-2</v>
      </c>
      <c r="N2453" s="63">
        <v>41461</v>
      </c>
      <c r="O2453" s="63">
        <v>66969</v>
      </c>
      <c r="P2453" s="63"/>
      <c r="Q2453" s="63">
        <v>915</v>
      </c>
      <c r="R2453" s="63">
        <v>258</v>
      </c>
      <c r="S2453" s="63">
        <v>303</v>
      </c>
      <c r="T2453" s="63"/>
      <c r="U2453" s="63"/>
      <c r="V2453" s="63"/>
      <c r="W2453" s="63"/>
      <c r="X2453" s="63"/>
      <c r="Y2453" s="63"/>
      <c r="Z2453" s="63"/>
      <c r="AA2453" s="63"/>
      <c r="AB2453" s="63"/>
      <c r="AC2453" s="63"/>
      <c r="AD2453" s="63"/>
      <c r="AE2453" s="63"/>
      <c r="AF2453" s="63"/>
      <c r="AG2453" s="63"/>
      <c r="AH2453" s="63"/>
      <c r="AI2453" s="63"/>
      <c r="AJ2453" s="63"/>
      <c r="AK2453" s="63"/>
      <c r="AL2453" s="63"/>
      <c r="AM2453" s="63"/>
      <c r="AN2453" s="63"/>
      <c r="AO2453" s="63"/>
      <c r="AP2453" s="63"/>
      <c r="AQ2453" s="63"/>
      <c r="AS2453" s="5">
        <f>IF(Q2453&gt;0,RANK(Q2453,(N2453:P2453,Q2453:AE2453)),0)</f>
        <v>3</v>
      </c>
      <c r="AT2453" s="5">
        <f>IF(R2453&gt;0,RANK(R2453,(N2453:P2453,Q2453:AE2453)),0)</f>
        <v>5</v>
      </c>
      <c r="AU2453" s="5">
        <f>IF(T2453&gt;0,RANK(T2453,(N2453:P2453,Q2453:AE2453)),0)</f>
        <v>0</v>
      </c>
      <c r="AV2453" s="5">
        <f>IF(S2453&gt;0,RANK(S2453,(N2453:P2453,Q2453:AE2453)),0)</f>
        <v>4</v>
      </c>
      <c r="AW2453" s="2">
        <f t="shared" si="984"/>
        <v>8.3252961621749499E-3</v>
      </c>
      <c r="AX2453" s="2">
        <f t="shared" si="985"/>
        <v>2.3474605572034284E-3</v>
      </c>
      <c r="AY2453" s="2">
        <f t="shared" si="986"/>
        <v>0</v>
      </c>
      <c r="AZ2453" s="2">
        <f t="shared" si="987"/>
        <v>2.7569013520644917E-3</v>
      </c>
      <c r="BB2453" t="s">
        <v>1045</v>
      </c>
      <c r="BC2453" t="s">
        <v>1975</v>
      </c>
      <c r="BF2453" s="111">
        <v>45</v>
      </c>
      <c r="BG2453" s="113">
        <v>83</v>
      </c>
      <c r="BH2453" s="117">
        <f t="shared" si="988"/>
        <v>45083</v>
      </c>
      <c r="BJ2453" s="5" t="s">
        <v>3185</v>
      </c>
    </row>
    <row r="2454" spans="1:62" hidden="1" outlineLevel="1">
      <c r="A2454" t="s">
        <v>3134</v>
      </c>
      <c r="B2454" t="s">
        <v>1975</v>
      </c>
      <c r="C2454" s="1">
        <f t="shared" si="979"/>
        <v>47309</v>
      </c>
      <c r="D2454" s="5">
        <f>IF(N2454&gt;0, RANK(N2454,(N2454:P2454,Q2454:AE2454)),0)</f>
        <v>1</v>
      </c>
      <c r="E2454" s="5">
        <f>IF(O2454&gt;0,RANK(O2454,(N2454:P2454,Q2454:AE2454)),0)</f>
        <v>2</v>
      </c>
      <c r="F2454" s="5">
        <f>IF(P2454&gt;0,RANK(P2454,(N2454:P2454,Q2454:AE2454)),0)</f>
        <v>0</v>
      </c>
      <c r="G2454" s="131">
        <f t="shared" si="989"/>
        <v>8315</v>
      </c>
      <c r="H2454" s="136">
        <f t="shared" si="990"/>
        <v>0.17575936925320765</v>
      </c>
      <c r="I2454" s="2"/>
      <c r="J2454" s="2">
        <f t="shared" si="980"/>
        <v>0.58316599378553768</v>
      </c>
      <c r="K2454" s="2">
        <f t="shared" si="981"/>
        <v>0.40740662453233001</v>
      </c>
      <c r="L2454" s="2">
        <f t="shared" si="982"/>
        <v>0</v>
      </c>
      <c r="M2454" s="2">
        <f t="shared" si="983"/>
        <v>9.4273816821323075E-3</v>
      </c>
      <c r="N2454" s="63">
        <v>27589</v>
      </c>
      <c r="O2454" s="63">
        <v>19274</v>
      </c>
      <c r="P2454" s="63"/>
      <c r="Q2454" s="63">
        <v>202</v>
      </c>
      <c r="R2454" s="63">
        <v>114</v>
      </c>
      <c r="S2454" s="63">
        <v>130</v>
      </c>
      <c r="T2454" s="63"/>
      <c r="U2454" s="63"/>
      <c r="V2454" s="63"/>
      <c r="W2454" s="63"/>
      <c r="X2454" s="63"/>
      <c r="Y2454" s="63"/>
      <c r="Z2454" s="63"/>
      <c r="AA2454" s="63"/>
      <c r="AB2454" s="63"/>
      <c r="AC2454" s="63"/>
      <c r="AD2454" s="63"/>
      <c r="AE2454" s="63"/>
      <c r="AF2454" s="63"/>
      <c r="AG2454" s="63"/>
      <c r="AH2454" s="63"/>
      <c r="AI2454" s="63"/>
      <c r="AJ2454" s="63"/>
      <c r="AK2454" s="63"/>
      <c r="AL2454" s="63"/>
      <c r="AM2454" s="63"/>
      <c r="AN2454" s="63"/>
      <c r="AO2454" s="63"/>
      <c r="AP2454" s="63"/>
      <c r="AQ2454" s="63"/>
      <c r="AS2454" s="5">
        <f>IF(Q2454&gt;0,RANK(Q2454,(N2454:P2454,Q2454:AE2454)),0)</f>
        <v>3</v>
      </c>
      <c r="AT2454" s="5">
        <f>IF(R2454&gt;0,RANK(R2454,(N2454:P2454,Q2454:AE2454)),0)</f>
        <v>5</v>
      </c>
      <c r="AU2454" s="5">
        <f>IF(T2454&gt;0,RANK(T2454,(N2454:P2454,Q2454:AE2454)),0)</f>
        <v>0</v>
      </c>
      <c r="AV2454" s="5">
        <f>IF(S2454&gt;0,RANK(S2454,(N2454:P2454,Q2454:AE2454)),0)</f>
        <v>4</v>
      </c>
      <c r="AW2454" s="2">
        <f t="shared" si="984"/>
        <v>4.2698006721765417E-3</v>
      </c>
      <c r="AX2454" s="2">
        <f t="shared" si="985"/>
        <v>2.4096894882580482E-3</v>
      </c>
      <c r="AY2454" s="2">
        <f t="shared" si="986"/>
        <v>0</v>
      </c>
      <c r="AZ2454" s="2">
        <f t="shared" si="987"/>
        <v>2.7478915216977741E-3</v>
      </c>
      <c r="BB2454" t="s">
        <v>3134</v>
      </c>
      <c r="BC2454" t="s">
        <v>1975</v>
      </c>
      <c r="BF2454" s="111">
        <v>45</v>
      </c>
      <c r="BG2454" s="113">
        <v>85</v>
      </c>
      <c r="BH2454" s="117">
        <f t="shared" si="988"/>
        <v>45085</v>
      </c>
      <c r="BJ2454" s="5" t="s">
        <v>3185</v>
      </c>
    </row>
    <row r="2455" spans="1:62" hidden="1" outlineLevel="1">
      <c r="A2455" t="s">
        <v>1521</v>
      </c>
      <c r="B2455" t="s">
        <v>1975</v>
      </c>
      <c r="C2455" s="1">
        <f t="shared" si="979"/>
        <v>12541</v>
      </c>
      <c r="D2455" s="5">
        <f>IF(N2455&gt;0, RANK(N2455,(N2455:P2455,Q2455:AE2455)),0)</f>
        <v>2</v>
      </c>
      <c r="E2455" s="5">
        <f>IF(O2455&gt;0,RANK(O2455,(N2455:P2455,Q2455:AE2455)),0)</f>
        <v>1</v>
      </c>
      <c r="F2455" s="5">
        <f>IF(P2455&gt;0,RANK(P2455,(N2455:P2455,Q2455:AE2455)),0)</f>
        <v>0</v>
      </c>
      <c r="G2455" s="131">
        <f t="shared" si="989"/>
        <v>788</v>
      </c>
      <c r="H2455" s="136">
        <f t="shared" si="990"/>
        <v>6.283390479228132E-2</v>
      </c>
      <c r="I2455" s="2"/>
      <c r="J2455" s="2">
        <f t="shared" si="980"/>
        <v>0.4621641017462722</v>
      </c>
      <c r="K2455" s="2">
        <f t="shared" si="981"/>
        <v>0.52499800653855355</v>
      </c>
      <c r="L2455" s="2">
        <f t="shared" si="982"/>
        <v>0</v>
      </c>
      <c r="M2455" s="2">
        <f t="shared" si="983"/>
        <v>1.2837891715174243E-2</v>
      </c>
      <c r="N2455" s="63">
        <v>5796</v>
      </c>
      <c r="O2455" s="63">
        <v>6584</v>
      </c>
      <c r="P2455" s="63"/>
      <c r="Q2455" s="63">
        <v>71</v>
      </c>
      <c r="R2455" s="63">
        <v>48</v>
      </c>
      <c r="S2455" s="63">
        <v>42</v>
      </c>
      <c r="T2455" s="63"/>
      <c r="U2455" s="63"/>
      <c r="V2455" s="63"/>
      <c r="W2455" s="63"/>
      <c r="X2455" s="63"/>
      <c r="Y2455" s="63"/>
      <c r="Z2455" s="63"/>
      <c r="AA2455" s="63"/>
      <c r="AB2455" s="63"/>
      <c r="AC2455" s="63"/>
      <c r="AD2455" s="63"/>
      <c r="AE2455" s="63"/>
      <c r="AF2455" s="63"/>
      <c r="AG2455" s="63"/>
      <c r="AH2455" s="63"/>
      <c r="AI2455" s="63"/>
      <c r="AJ2455" s="63"/>
      <c r="AK2455" s="63"/>
      <c r="AL2455" s="63"/>
      <c r="AM2455" s="63"/>
      <c r="AN2455" s="63"/>
      <c r="AO2455" s="63"/>
      <c r="AP2455" s="63"/>
      <c r="AQ2455" s="63"/>
      <c r="AS2455" s="5">
        <f>IF(Q2455&gt;0,RANK(Q2455,(N2455:P2455,Q2455:AE2455)),0)</f>
        <v>3</v>
      </c>
      <c r="AT2455" s="5">
        <f>IF(R2455&gt;0,RANK(R2455,(N2455:P2455,Q2455:AE2455)),0)</f>
        <v>4</v>
      </c>
      <c r="AU2455" s="5">
        <f>IF(T2455&gt;0,RANK(T2455,(N2455:P2455,Q2455:AE2455)),0)</f>
        <v>0</v>
      </c>
      <c r="AV2455" s="5">
        <f>IF(S2455&gt;0,RANK(S2455,(N2455:P2455,Q2455:AE2455)),0)</f>
        <v>5</v>
      </c>
      <c r="AW2455" s="2">
        <f t="shared" si="984"/>
        <v>5.6614305079339764E-3</v>
      </c>
      <c r="AX2455" s="2">
        <f t="shared" si="985"/>
        <v>3.8274459771948008E-3</v>
      </c>
      <c r="AY2455" s="2">
        <f t="shared" si="986"/>
        <v>0</v>
      </c>
      <c r="AZ2455" s="2">
        <f t="shared" si="987"/>
        <v>3.3490152300454509E-3</v>
      </c>
      <c r="BB2455" t="s">
        <v>1521</v>
      </c>
      <c r="BC2455" t="s">
        <v>1975</v>
      </c>
      <c r="BD2455">
        <v>5</v>
      </c>
      <c r="BF2455" s="111">
        <v>45</v>
      </c>
      <c r="BG2455" s="113">
        <v>87</v>
      </c>
      <c r="BH2455" s="117">
        <f t="shared" si="988"/>
        <v>45087</v>
      </c>
      <c r="BJ2455" s="5" t="s">
        <v>3185</v>
      </c>
    </row>
    <row r="2456" spans="1:62" hidden="1" outlineLevel="1">
      <c r="A2456" t="s">
        <v>65</v>
      </c>
      <c r="B2456" t="s">
        <v>1975</v>
      </c>
      <c r="C2456" s="1">
        <f t="shared" si="979"/>
        <v>16304</v>
      </c>
      <c r="D2456" s="5">
        <f>IF(N2456&gt;0, RANK(N2456,(N2456:P2456,Q2456:AE2456)),0)</f>
        <v>1</v>
      </c>
      <c r="E2456" s="5">
        <f>IF(O2456&gt;0,RANK(O2456,(N2456:P2456,Q2456:AE2456)),0)</f>
        <v>2</v>
      </c>
      <c r="F2456" s="5">
        <f>IF(P2456&gt;0,RANK(P2456,(N2456:P2456,Q2456:AE2456)),0)</f>
        <v>0</v>
      </c>
      <c r="G2456" s="131">
        <f t="shared" si="989"/>
        <v>6511</v>
      </c>
      <c r="H2456" s="136">
        <f t="shared" si="990"/>
        <v>0.39934985279685964</v>
      </c>
      <c r="I2456" s="2"/>
      <c r="J2456" s="2">
        <f t="shared" si="980"/>
        <v>0.69522816486751715</v>
      </c>
      <c r="K2456" s="2">
        <f t="shared" si="981"/>
        <v>0.29587831207065751</v>
      </c>
      <c r="L2456" s="2">
        <f t="shared" si="982"/>
        <v>0</v>
      </c>
      <c r="M2456" s="2">
        <f t="shared" si="983"/>
        <v>8.8935230618253369E-3</v>
      </c>
      <c r="N2456" s="63">
        <v>11335</v>
      </c>
      <c r="O2456" s="63">
        <v>4824</v>
      </c>
      <c r="P2456" s="63"/>
      <c r="Q2456" s="63">
        <v>41</v>
      </c>
      <c r="R2456" s="63">
        <v>66</v>
      </c>
      <c r="S2456" s="63">
        <v>38</v>
      </c>
      <c r="T2456" s="63"/>
      <c r="U2456" s="63"/>
      <c r="V2456" s="63"/>
      <c r="W2456" s="63"/>
      <c r="X2456" s="63"/>
      <c r="Y2456" s="63"/>
      <c r="Z2456" s="63"/>
      <c r="AA2456" s="63"/>
      <c r="AB2456" s="63"/>
      <c r="AC2456" s="63"/>
      <c r="AD2456" s="63"/>
      <c r="AE2456" s="63"/>
      <c r="AF2456" s="63"/>
      <c r="AG2456" s="63"/>
      <c r="AH2456" s="63"/>
      <c r="AI2456" s="63"/>
      <c r="AJ2456" s="63"/>
      <c r="AK2456" s="63"/>
      <c r="AL2456" s="63"/>
      <c r="AM2456" s="63"/>
      <c r="AN2456" s="63"/>
      <c r="AO2456" s="63"/>
      <c r="AP2456" s="63"/>
      <c r="AQ2456" s="63"/>
      <c r="AS2456" s="5">
        <f>IF(Q2456&gt;0,RANK(Q2456,(N2456:P2456,Q2456:AE2456)),0)</f>
        <v>4</v>
      </c>
      <c r="AT2456" s="5">
        <f>IF(R2456&gt;0,RANK(R2456,(N2456:P2456,Q2456:AE2456)),0)</f>
        <v>3</v>
      </c>
      <c r="AU2456" s="5">
        <f>IF(T2456&gt;0,RANK(T2456,(N2456:P2456,Q2456:AE2456)),0)</f>
        <v>0</v>
      </c>
      <c r="AV2456" s="5">
        <f>IF(S2456&gt;0,RANK(S2456,(N2456:P2456,Q2456:AE2456)),0)</f>
        <v>5</v>
      </c>
      <c r="AW2456" s="2">
        <f t="shared" si="984"/>
        <v>2.514720314033366E-3</v>
      </c>
      <c r="AX2456" s="2">
        <f t="shared" si="985"/>
        <v>4.0480863591756625E-3</v>
      </c>
      <c r="AY2456" s="2">
        <f t="shared" si="986"/>
        <v>0</v>
      </c>
      <c r="AZ2456" s="2">
        <f t="shared" si="987"/>
        <v>2.3307163886162907E-3</v>
      </c>
      <c r="BB2456" t="s">
        <v>65</v>
      </c>
      <c r="BC2456" t="s">
        <v>1975</v>
      </c>
      <c r="BD2456">
        <v>6</v>
      </c>
      <c r="BF2456" s="111">
        <v>45</v>
      </c>
      <c r="BG2456" s="113">
        <v>89</v>
      </c>
      <c r="BH2456" s="117">
        <f t="shared" si="988"/>
        <v>45089</v>
      </c>
      <c r="BJ2456" s="5" t="s">
        <v>3185</v>
      </c>
    </row>
    <row r="2457" spans="1:62" hidden="1" outlineLevel="1">
      <c r="A2457" t="s">
        <v>932</v>
      </c>
      <c r="B2457" t="s">
        <v>1975</v>
      </c>
      <c r="C2457" s="1">
        <f t="shared" si="979"/>
        <v>100210</v>
      </c>
      <c r="D2457" s="5">
        <f>IF(N2457&gt;0, RANK(N2457,(N2457:P2457,Q2457:AE2457)),0)</f>
        <v>2</v>
      </c>
      <c r="E2457" s="5">
        <f>IF(O2457&gt;0,RANK(O2457,(N2457:P2457,Q2457:AE2457)),0)</f>
        <v>1</v>
      </c>
      <c r="F2457" s="5">
        <f>IF(P2457&gt;0,RANK(P2457,(N2457:P2457,Q2457:AE2457)),0)</f>
        <v>0</v>
      </c>
      <c r="G2457" s="131">
        <f t="shared" si="989"/>
        <v>20415</v>
      </c>
      <c r="H2457" s="136">
        <f t="shared" si="990"/>
        <v>0.20372218341482887</v>
      </c>
      <c r="I2457" s="2"/>
      <c r="J2457" s="2">
        <f t="shared" si="980"/>
        <v>0.39048997106077238</v>
      </c>
      <c r="K2457" s="2">
        <f t="shared" si="981"/>
        <v>0.59421215447560127</v>
      </c>
      <c r="L2457" s="2">
        <f t="shared" si="982"/>
        <v>0</v>
      </c>
      <c r="M2457" s="2">
        <f t="shared" si="983"/>
        <v>1.5297874463626404E-2</v>
      </c>
      <c r="N2457" s="63">
        <v>39131</v>
      </c>
      <c r="O2457" s="63">
        <v>59546</v>
      </c>
      <c r="P2457" s="63"/>
      <c r="Q2457" s="63">
        <v>1130</v>
      </c>
      <c r="R2457" s="63">
        <v>223</v>
      </c>
      <c r="S2457" s="63">
        <v>180</v>
      </c>
      <c r="T2457" s="63"/>
      <c r="U2457" s="63"/>
      <c r="V2457" s="63"/>
      <c r="W2457" s="63"/>
      <c r="X2457" s="63"/>
      <c r="Y2457" s="63"/>
      <c r="Z2457" s="63"/>
      <c r="AA2457" s="63"/>
      <c r="AB2457" s="63"/>
      <c r="AC2457" s="63"/>
      <c r="AD2457" s="63"/>
      <c r="AE2457" s="63"/>
      <c r="AF2457" s="63"/>
      <c r="AG2457" s="63"/>
      <c r="AH2457" s="63"/>
      <c r="AI2457" s="63"/>
      <c r="AJ2457" s="63"/>
      <c r="AK2457" s="63"/>
      <c r="AL2457" s="63"/>
      <c r="AM2457" s="63"/>
      <c r="AN2457" s="63"/>
      <c r="AO2457" s="63"/>
      <c r="AP2457" s="63"/>
      <c r="AQ2457" s="63"/>
      <c r="AS2457" s="5">
        <f>IF(Q2457&gt;0,RANK(Q2457,(N2457:P2457,Q2457:AE2457)),0)</f>
        <v>3</v>
      </c>
      <c r="AT2457" s="5">
        <f>IF(R2457&gt;0,RANK(R2457,(N2457:P2457,Q2457:AE2457)),0)</f>
        <v>4</v>
      </c>
      <c r="AU2457" s="5">
        <f>IF(T2457&gt;0,RANK(T2457,(N2457:P2457,Q2457:AE2457)),0)</f>
        <v>0</v>
      </c>
      <c r="AV2457" s="5">
        <f>IF(S2457&gt;0,RANK(S2457,(N2457:P2457,Q2457:AE2457)),0)</f>
        <v>5</v>
      </c>
      <c r="AW2457" s="2">
        <f t="shared" si="984"/>
        <v>1.1276319728570003E-2</v>
      </c>
      <c r="AX2457" s="2">
        <f t="shared" si="985"/>
        <v>2.2253268136912482E-3</v>
      </c>
      <c r="AY2457" s="2">
        <f t="shared" si="986"/>
        <v>0</v>
      </c>
      <c r="AZ2457" s="2">
        <f t="shared" si="987"/>
        <v>1.7962279213651331E-3</v>
      </c>
      <c r="BB2457" t="s">
        <v>932</v>
      </c>
      <c r="BC2457" t="s">
        <v>1975</v>
      </c>
      <c r="BD2457">
        <v>5</v>
      </c>
      <c r="BF2457" s="111">
        <v>45</v>
      </c>
      <c r="BG2457" s="113">
        <v>91</v>
      </c>
      <c r="BH2457" s="117">
        <f t="shared" si="988"/>
        <v>45091</v>
      </c>
      <c r="BJ2457" s="5" t="s">
        <v>3185</v>
      </c>
    </row>
    <row r="2458" spans="1:62" collapsed="1">
      <c r="A2458" t="s">
        <v>2156</v>
      </c>
      <c r="B2458" t="s">
        <v>548</v>
      </c>
      <c r="C2458" s="1">
        <f t="shared" si="979"/>
        <v>1964118</v>
      </c>
      <c r="D2458" s="5">
        <f>IF(N2458&gt;0, RANK(N2458,(N2458:P2458,Q2458:AE2458)),0)</f>
        <v>2</v>
      </c>
      <c r="E2458" s="5">
        <f>IF(O2458&gt;0,RANK(O2458,(N2458:P2458,Q2458:AE2458)),0)</f>
        <v>1</v>
      </c>
      <c r="F2458" s="5">
        <f>IF(P2458&gt;0,RANK(P2458,(N2458:P2458,Q2458:AE2458)),0)</f>
        <v>0</v>
      </c>
      <c r="G2458" s="131">
        <f t="shared" si="989"/>
        <v>205704</v>
      </c>
      <c r="H2458" s="136">
        <f t="shared" si="990"/>
        <v>0.10473097848499938</v>
      </c>
      <c r="I2458" s="2"/>
      <c r="J2458" s="2">
        <f t="shared" si="980"/>
        <v>0.44088033407361471</v>
      </c>
      <c r="K2458" s="2">
        <f t="shared" si="981"/>
        <v>0.54561131255861406</v>
      </c>
      <c r="L2458" s="2">
        <f t="shared" si="982"/>
        <v>0</v>
      </c>
      <c r="M2458" s="2">
        <f t="shared" si="983"/>
        <v>1.3508353367771231E-2</v>
      </c>
      <c r="N2458" s="63">
        <f t="shared" ref="N2458:S2458" si="991">SUM(N2412:N2457)</f>
        <v>865941</v>
      </c>
      <c r="O2458" s="63">
        <f t="shared" si="991"/>
        <v>1071645</v>
      </c>
      <c r="P2458" s="63">
        <f t="shared" si="991"/>
        <v>0</v>
      </c>
      <c r="Q2458" s="63">
        <f t="shared" si="991"/>
        <v>16321</v>
      </c>
      <c r="R2458" s="63">
        <f t="shared" si="991"/>
        <v>5446</v>
      </c>
      <c r="S2458" s="63">
        <f t="shared" si="991"/>
        <v>4765</v>
      </c>
      <c r="T2458" s="63"/>
      <c r="U2458" s="63"/>
      <c r="V2458" s="63"/>
      <c r="W2458" s="63"/>
      <c r="X2458" s="63"/>
      <c r="Y2458" s="63"/>
      <c r="Z2458" s="63"/>
      <c r="AA2458" s="63"/>
      <c r="AB2458" s="63"/>
      <c r="AC2458" s="63"/>
      <c r="AD2458" s="63"/>
      <c r="AE2458" s="63"/>
      <c r="AF2458" s="63"/>
      <c r="AG2458" s="63"/>
      <c r="AH2458" s="63"/>
      <c r="AI2458" s="63"/>
      <c r="AJ2458" s="63"/>
      <c r="AK2458" s="63"/>
      <c r="AL2458" s="63"/>
      <c r="AM2458" s="63"/>
      <c r="AN2458" s="63"/>
      <c r="AO2458" s="63"/>
      <c r="AP2458" s="63"/>
      <c r="AQ2458" s="63"/>
      <c r="AS2458" s="5">
        <f>IF(Q2458&gt;0,RANK(Q2458,(N2458:P2458,Q2458:AE2458)),0)</f>
        <v>3</v>
      </c>
      <c r="AT2458" s="5">
        <f>IF(R2458&gt;0,RANK(R2458,(N2458:P2458,Q2458:AE2458)),0)</f>
        <v>4</v>
      </c>
      <c r="AU2458" s="5">
        <f>IF(T2458&gt;0,RANK(T2458,(N2458:P2458,Q2458:AE2458)),0)</f>
        <v>0</v>
      </c>
      <c r="AV2458" s="5">
        <f>IF(S2458&gt;0,RANK(S2458,(N2458:P2458,Q2458:AE2458)),0)</f>
        <v>5</v>
      </c>
      <c r="AW2458" s="2">
        <f t="shared" si="984"/>
        <v>8.3095822145105337E-3</v>
      </c>
      <c r="AX2458" s="2">
        <f t="shared" si="985"/>
        <v>2.7727458329896678E-3</v>
      </c>
      <c r="AY2458" s="2">
        <f t="shared" si="986"/>
        <v>0</v>
      </c>
      <c r="AZ2458" s="2">
        <f t="shared" si="987"/>
        <v>2.4260253202709817E-3</v>
      </c>
      <c r="BB2458" t="s">
        <v>2156</v>
      </c>
      <c r="BC2458" t="s">
        <v>548</v>
      </c>
      <c r="BF2458" s="111">
        <v>45</v>
      </c>
      <c r="BG2458" s="113"/>
      <c r="BH2458" s="111">
        <v>45</v>
      </c>
      <c r="BJ2458" s="5" t="s">
        <v>718</v>
      </c>
    </row>
    <row r="2459" spans="1:62">
      <c r="C2459" s="1"/>
      <c r="E2459" s="5"/>
      <c r="F2459" s="5"/>
      <c r="G2459" s="131"/>
      <c r="H2459" s="136"/>
      <c r="I2459" s="2"/>
      <c r="N2459" s="63"/>
      <c r="O2459" s="63"/>
      <c r="P2459" s="63"/>
      <c r="Q2459" s="63"/>
      <c r="R2459" s="63"/>
      <c r="S2459" s="63"/>
      <c r="T2459" s="63"/>
      <c r="U2459" s="63"/>
      <c r="V2459" s="63"/>
      <c r="W2459" s="63"/>
      <c r="X2459" s="63"/>
      <c r="Y2459" s="63"/>
      <c r="Z2459" s="63"/>
      <c r="AA2459" s="63"/>
      <c r="AB2459" s="63"/>
      <c r="AC2459" s="63"/>
      <c r="AD2459" s="63"/>
      <c r="AE2459" s="63"/>
      <c r="AF2459" s="63"/>
      <c r="AG2459" s="63"/>
      <c r="AH2459" s="63"/>
      <c r="AI2459" s="63"/>
      <c r="AJ2459" s="63"/>
      <c r="AK2459" s="63"/>
      <c r="AL2459" s="63"/>
      <c r="AM2459" s="63"/>
      <c r="AN2459" s="63"/>
      <c r="AO2459" s="63"/>
      <c r="AP2459" s="63"/>
      <c r="AQ2459" s="63"/>
      <c r="AS2459" s="5"/>
      <c r="AT2459" s="5"/>
      <c r="AU2459" s="5"/>
      <c r="AV2459" s="5"/>
      <c r="BF2459" s="111"/>
      <c r="BG2459" s="113"/>
      <c r="BH2459" s="117"/>
    </row>
    <row r="2460" spans="1:62" hidden="1" outlineLevel="1">
      <c r="A2460" t="s">
        <v>1530</v>
      </c>
      <c r="B2460" t="s">
        <v>1191</v>
      </c>
      <c r="C2460" s="1">
        <f t="shared" ref="C2460:C2491" si="992">SUM(N2460:AQ2460)</f>
        <v>1400</v>
      </c>
      <c r="D2460" s="5">
        <f>IF(N2460&gt;0, RANK(N2460,(N2460:P2460,Q2460:AE2460)),0)</f>
        <v>2</v>
      </c>
      <c r="E2460" s="5">
        <f>IF(O2460&gt;0,RANK(O2460,(N2460:P2460,Q2460:AE2460)),0)</f>
        <v>1</v>
      </c>
      <c r="F2460" s="5">
        <f>IF(P2460&gt;0,RANK(P2460,(N2460:P2460,Q2460:AE2460)),0)</f>
        <v>0</v>
      </c>
      <c r="G2460" s="131">
        <f t="shared" si="989"/>
        <v>248</v>
      </c>
      <c r="H2460" s="136">
        <f t="shared" si="990"/>
        <v>0.17714285714285713</v>
      </c>
      <c r="I2460" s="2"/>
      <c r="J2460" s="2">
        <f t="shared" ref="J2460:J2491" si="993">IF($C2460=0,"-",N2460/$C2460)</f>
        <v>0.39714285714285713</v>
      </c>
      <c r="K2460" s="2">
        <f t="shared" ref="K2460:K2491" si="994">IF($C2460=0,"-",O2460/$C2460)</f>
        <v>0.57428571428571429</v>
      </c>
      <c r="L2460" s="2">
        <f t="shared" ref="L2460:L2491" si="995">IF($C2460=0,"-",P2460/$C2460)</f>
        <v>0</v>
      </c>
      <c r="M2460" s="2">
        <f t="shared" ref="M2460:M2491" si="996">IF(C2460=0,"-",(1-J2460-K2460-L2460))</f>
        <v>2.8571428571428581E-2</v>
      </c>
      <c r="N2460" s="63">
        <v>556</v>
      </c>
      <c r="O2460" s="63">
        <v>804</v>
      </c>
      <c r="P2460" s="63"/>
      <c r="Q2460" s="63">
        <v>27</v>
      </c>
      <c r="R2460" s="63"/>
      <c r="S2460" s="63">
        <v>13</v>
      </c>
      <c r="T2460" s="63"/>
      <c r="U2460" s="63"/>
      <c r="V2460" s="63"/>
      <c r="W2460" s="63"/>
      <c r="X2460" s="63"/>
      <c r="Y2460" s="63"/>
      <c r="Z2460" s="63"/>
      <c r="AA2460" s="63"/>
      <c r="AB2460" s="63"/>
      <c r="AC2460" s="63"/>
      <c r="AD2460" s="63"/>
      <c r="AE2460" s="63"/>
      <c r="AF2460" s="63"/>
      <c r="AG2460" s="63"/>
      <c r="AH2460" s="63"/>
      <c r="AI2460" s="63"/>
      <c r="AJ2460" s="63"/>
      <c r="AK2460" s="63"/>
      <c r="AL2460" s="63"/>
      <c r="AM2460" s="63"/>
      <c r="AN2460" s="63"/>
      <c r="AO2460" s="63"/>
      <c r="AP2460" s="63"/>
      <c r="AQ2460" s="63"/>
      <c r="AS2460" s="5">
        <f>IF(Q2460&gt;0,RANK(Q2460,(N2460:P2460,Q2460:AE2460)),0)</f>
        <v>3</v>
      </c>
      <c r="AT2460" s="5">
        <f>IF(R2460&gt;0,RANK(R2460,(N2460:P2460,Q2460:AE2460)),0)</f>
        <v>0</v>
      </c>
      <c r="AU2460" s="5">
        <f>IF(T2460&gt;0,RANK(T2460,(N2460:P2460,Q2460:AE2460)),0)</f>
        <v>0</v>
      </c>
      <c r="AV2460" s="5">
        <f>IF(S2460&gt;0,RANK(S2460,(N2460:P2460,Q2460:AE2460)),0)</f>
        <v>4</v>
      </c>
      <c r="AW2460" s="2">
        <f t="shared" ref="AW2460:AW2491" si="997">IF($C2460=0,"-",Q2460/$C2460)</f>
        <v>1.9285714285714285E-2</v>
      </c>
      <c r="AX2460" s="2">
        <f t="shared" ref="AX2460:AX2491" si="998">IF($C2460=0,"-",R2460/$C2460)</f>
        <v>0</v>
      </c>
      <c r="AY2460" s="2">
        <f t="shared" ref="AY2460:AY2491" si="999">IF($C2460=0,"-",T2460/$C2460)</f>
        <v>0</v>
      </c>
      <c r="AZ2460" s="2">
        <f t="shared" ref="AZ2460:AZ2491" si="1000">IF($C2460=0,"-",S2460/$C2460)</f>
        <v>9.285714285714286E-3</v>
      </c>
      <c r="BB2460" t="s">
        <v>1530</v>
      </c>
      <c r="BC2460" t="s">
        <v>1191</v>
      </c>
      <c r="BF2460" s="111">
        <v>46</v>
      </c>
      <c r="BG2460" s="113">
        <v>3</v>
      </c>
      <c r="BH2460" s="117">
        <f t="shared" si="988"/>
        <v>46003</v>
      </c>
      <c r="BJ2460" s="5" t="s">
        <v>3185</v>
      </c>
    </row>
    <row r="2461" spans="1:62" hidden="1" outlineLevel="1">
      <c r="A2461" t="s">
        <v>1644</v>
      </c>
      <c r="B2461" t="s">
        <v>1191</v>
      </c>
      <c r="C2461" s="1">
        <f t="shared" si="992"/>
        <v>7263</v>
      </c>
      <c r="D2461" s="5">
        <f>IF(N2461&gt;0, RANK(N2461,(N2461:P2461,Q2461:AE2461)),0)</f>
        <v>2</v>
      </c>
      <c r="E2461" s="5">
        <f>IF(O2461&gt;0,RANK(O2461,(N2461:P2461,Q2461:AE2461)),0)</f>
        <v>1</v>
      </c>
      <c r="F2461" s="5">
        <f>IF(P2461&gt;0,RANK(P2461,(N2461:P2461,Q2461:AE2461)),0)</f>
        <v>0</v>
      </c>
      <c r="G2461" s="131">
        <f t="shared" si="989"/>
        <v>1349</v>
      </c>
      <c r="H2461" s="136">
        <f t="shared" si="990"/>
        <v>0.18573592179540135</v>
      </c>
      <c r="I2461" s="2"/>
      <c r="J2461" s="2">
        <f t="shared" si="993"/>
        <v>0.39666804350819218</v>
      </c>
      <c r="K2461" s="2">
        <f t="shared" si="994"/>
        <v>0.58240396530359351</v>
      </c>
      <c r="L2461" s="2">
        <f t="shared" si="995"/>
        <v>0</v>
      </c>
      <c r="M2461" s="2">
        <f t="shared" si="996"/>
        <v>2.0927991188214312E-2</v>
      </c>
      <c r="N2461" s="63">
        <v>2881</v>
      </c>
      <c r="O2461" s="63">
        <v>4230</v>
      </c>
      <c r="P2461" s="63"/>
      <c r="Q2461" s="63">
        <v>107</v>
      </c>
      <c r="R2461" s="63"/>
      <c r="S2461" s="63">
        <v>45</v>
      </c>
      <c r="T2461" s="63"/>
      <c r="U2461" s="63"/>
      <c r="V2461" s="63"/>
      <c r="W2461" s="63"/>
      <c r="X2461" s="63"/>
      <c r="Y2461" s="63"/>
      <c r="Z2461" s="63"/>
      <c r="AA2461" s="63"/>
      <c r="AB2461" s="63"/>
      <c r="AC2461" s="63"/>
      <c r="AD2461" s="63"/>
      <c r="AE2461" s="63"/>
      <c r="AF2461" s="63"/>
      <c r="AG2461" s="63"/>
      <c r="AH2461" s="63"/>
      <c r="AI2461" s="63"/>
      <c r="AJ2461" s="63"/>
      <c r="AK2461" s="63"/>
      <c r="AL2461" s="63"/>
      <c r="AM2461" s="63"/>
      <c r="AN2461" s="63"/>
      <c r="AO2461" s="63"/>
      <c r="AP2461" s="63"/>
      <c r="AQ2461" s="63"/>
      <c r="AS2461" s="5">
        <f>IF(Q2461&gt;0,RANK(Q2461,(N2461:P2461,Q2461:AE2461)),0)</f>
        <v>3</v>
      </c>
      <c r="AT2461" s="5">
        <f>IF(R2461&gt;0,RANK(R2461,(N2461:P2461,Q2461:AE2461)),0)</f>
        <v>0</v>
      </c>
      <c r="AU2461" s="5">
        <f>IF(T2461&gt;0,RANK(T2461,(N2461:P2461,Q2461:AE2461)),0)</f>
        <v>0</v>
      </c>
      <c r="AV2461" s="5">
        <f>IF(S2461&gt;0,RANK(S2461,(N2461:P2461,Q2461:AE2461)),0)</f>
        <v>4</v>
      </c>
      <c r="AW2461" s="2">
        <f t="shared" si="997"/>
        <v>1.4732204323282391E-2</v>
      </c>
      <c r="AX2461" s="2">
        <f t="shared" si="998"/>
        <v>0</v>
      </c>
      <c r="AY2461" s="2">
        <f t="shared" si="999"/>
        <v>0</v>
      </c>
      <c r="AZ2461" s="2">
        <f t="shared" si="1000"/>
        <v>6.1957868649318466E-3</v>
      </c>
      <c r="BB2461" t="s">
        <v>1644</v>
      </c>
      <c r="BC2461" t="s">
        <v>1191</v>
      </c>
      <c r="BF2461" s="111">
        <v>46</v>
      </c>
      <c r="BG2461" s="113">
        <v>5</v>
      </c>
      <c r="BH2461" s="117">
        <f t="shared" si="988"/>
        <v>46005</v>
      </c>
      <c r="BJ2461" s="5" t="s">
        <v>3185</v>
      </c>
    </row>
    <row r="2462" spans="1:62" hidden="1" outlineLevel="1">
      <c r="A2462" t="s">
        <v>1117</v>
      </c>
      <c r="B2462" t="s">
        <v>1191</v>
      </c>
      <c r="C2462" s="1">
        <f t="shared" si="992"/>
        <v>1203</v>
      </c>
      <c r="D2462" s="5">
        <f>IF(N2462&gt;0, RANK(N2462,(N2462:P2462,Q2462:AE2462)),0)</f>
        <v>2</v>
      </c>
      <c r="E2462" s="5">
        <f>IF(O2462&gt;0,RANK(O2462,(N2462:P2462,Q2462:AE2462)),0)</f>
        <v>1</v>
      </c>
      <c r="F2462" s="5">
        <f>IF(P2462&gt;0,RANK(P2462,(N2462:P2462,Q2462:AE2462)),0)</f>
        <v>0</v>
      </c>
      <c r="G2462" s="131">
        <f t="shared" si="989"/>
        <v>78</v>
      </c>
      <c r="H2462" s="136">
        <f t="shared" si="990"/>
        <v>6.4837905236907731E-2</v>
      </c>
      <c r="I2462" s="2"/>
      <c r="J2462" s="2">
        <f t="shared" si="993"/>
        <v>0.45552784704904403</v>
      </c>
      <c r="K2462" s="2">
        <f t="shared" si="994"/>
        <v>0.52036575228595183</v>
      </c>
      <c r="L2462" s="2">
        <f t="shared" si="995"/>
        <v>0</v>
      </c>
      <c r="M2462" s="2">
        <f t="shared" si="996"/>
        <v>2.4106400665004135E-2</v>
      </c>
      <c r="N2462" s="63">
        <v>548</v>
      </c>
      <c r="O2462" s="63">
        <v>626</v>
      </c>
      <c r="P2462" s="63"/>
      <c r="Q2462" s="63">
        <v>18</v>
      </c>
      <c r="R2462" s="63"/>
      <c r="S2462" s="63">
        <v>11</v>
      </c>
      <c r="T2462" s="63"/>
      <c r="U2462" s="63"/>
      <c r="V2462" s="63"/>
      <c r="W2462" s="63"/>
      <c r="X2462" s="63"/>
      <c r="Y2462" s="63"/>
      <c r="Z2462" s="63"/>
      <c r="AA2462" s="63"/>
      <c r="AB2462" s="63"/>
      <c r="AC2462" s="63"/>
      <c r="AD2462" s="63"/>
      <c r="AE2462" s="63"/>
      <c r="AF2462" s="63"/>
      <c r="AG2462" s="63"/>
      <c r="AH2462" s="63"/>
      <c r="AI2462" s="63"/>
      <c r="AJ2462" s="63"/>
      <c r="AK2462" s="63"/>
      <c r="AL2462" s="63"/>
      <c r="AM2462" s="63"/>
      <c r="AN2462" s="63"/>
      <c r="AO2462" s="63"/>
      <c r="AP2462" s="63"/>
      <c r="AQ2462" s="63"/>
      <c r="AS2462" s="5">
        <f>IF(Q2462&gt;0,RANK(Q2462,(N2462:P2462,Q2462:AE2462)),0)</f>
        <v>3</v>
      </c>
      <c r="AT2462" s="5">
        <f>IF(R2462&gt;0,RANK(R2462,(N2462:P2462,Q2462:AE2462)),0)</f>
        <v>0</v>
      </c>
      <c r="AU2462" s="5">
        <f>IF(T2462&gt;0,RANK(T2462,(N2462:P2462,Q2462:AE2462)),0)</f>
        <v>0</v>
      </c>
      <c r="AV2462" s="5">
        <f>IF(S2462&gt;0,RANK(S2462,(N2462:P2462,Q2462:AE2462)),0)</f>
        <v>4</v>
      </c>
      <c r="AW2462" s="2">
        <f t="shared" si="997"/>
        <v>1.4962593516209476E-2</v>
      </c>
      <c r="AX2462" s="2">
        <f t="shared" si="998"/>
        <v>0</v>
      </c>
      <c r="AY2462" s="2">
        <f t="shared" si="999"/>
        <v>0</v>
      </c>
      <c r="AZ2462" s="2">
        <f t="shared" si="1000"/>
        <v>9.14380714879468E-3</v>
      </c>
      <c r="BB2462" t="s">
        <v>1117</v>
      </c>
      <c r="BC2462" t="s">
        <v>1191</v>
      </c>
      <c r="BF2462" s="111">
        <v>46</v>
      </c>
      <c r="BG2462" s="113">
        <v>7</v>
      </c>
      <c r="BH2462" s="117">
        <f t="shared" si="988"/>
        <v>46007</v>
      </c>
      <c r="BJ2462" s="5" t="s">
        <v>3185</v>
      </c>
    </row>
    <row r="2463" spans="1:62" hidden="1" outlineLevel="1">
      <c r="A2463" t="s">
        <v>1118</v>
      </c>
      <c r="B2463" t="s">
        <v>1191</v>
      </c>
      <c r="C2463" s="1">
        <f t="shared" si="992"/>
        <v>3074</v>
      </c>
      <c r="D2463" s="5">
        <f>IF(N2463&gt;0, RANK(N2463,(N2463:P2463,Q2463:AE2463)),0)</f>
        <v>2</v>
      </c>
      <c r="E2463" s="5">
        <f>IF(O2463&gt;0,RANK(O2463,(N2463:P2463,Q2463:AE2463)),0)</f>
        <v>1</v>
      </c>
      <c r="F2463" s="5">
        <f>IF(P2463&gt;0,RANK(P2463,(N2463:P2463,Q2463:AE2463)),0)</f>
        <v>0</v>
      </c>
      <c r="G2463" s="131">
        <f t="shared" si="989"/>
        <v>663</v>
      </c>
      <c r="H2463" s="136">
        <f t="shared" si="990"/>
        <v>0.21567989590110606</v>
      </c>
      <c r="I2463" s="2"/>
      <c r="J2463" s="2">
        <f t="shared" si="993"/>
        <v>0.37963565387117759</v>
      </c>
      <c r="K2463" s="2">
        <f t="shared" si="994"/>
        <v>0.59531554977228363</v>
      </c>
      <c r="L2463" s="2">
        <f t="shared" si="995"/>
        <v>0</v>
      </c>
      <c r="M2463" s="2">
        <f t="shared" si="996"/>
        <v>2.5048796356538783E-2</v>
      </c>
      <c r="N2463" s="63">
        <v>1167</v>
      </c>
      <c r="O2463" s="63">
        <v>1830</v>
      </c>
      <c r="P2463" s="63"/>
      <c r="Q2463" s="63">
        <v>55</v>
      </c>
      <c r="R2463" s="63"/>
      <c r="S2463" s="63">
        <v>22</v>
      </c>
      <c r="T2463" s="63"/>
      <c r="U2463" s="63"/>
      <c r="V2463" s="63"/>
      <c r="W2463" s="63"/>
      <c r="X2463" s="63"/>
      <c r="Y2463" s="63"/>
      <c r="Z2463" s="63"/>
      <c r="AA2463" s="63"/>
      <c r="AB2463" s="63"/>
      <c r="AC2463" s="63"/>
      <c r="AD2463" s="63"/>
      <c r="AE2463" s="63"/>
      <c r="AF2463" s="63"/>
      <c r="AG2463" s="63"/>
      <c r="AH2463" s="63"/>
      <c r="AI2463" s="63"/>
      <c r="AJ2463" s="63"/>
      <c r="AK2463" s="63"/>
      <c r="AL2463" s="63"/>
      <c r="AM2463" s="63"/>
      <c r="AN2463" s="63"/>
      <c r="AO2463" s="63"/>
      <c r="AP2463" s="63"/>
      <c r="AQ2463" s="63"/>
      <c r="AS2463" s="5">
        <f>IF(Q2463&gt;0,RANK(Q2463,(N2463:P2463,Q2463:AE2463)),0)</f>
        <v>3</v>
      </c>
      <c r="AT2463" s="5">
        <f>IF(R2463&gt;0,RANK(R2463,(N2463:P2463,Q2463:AE2463)),0)</f>
        <v>0</v>
      </c>
      <c r="AU2463" s="5">
        <f>IF(T2463&gt;0,RANK(T2463,(N2463:P2463,Q2463:AE2463)),0)</f>
        <v>0</v>
      </c>
      <c r="AV2463" s="5">
        <f>IF(S2463&gt;0,RANK(S2463,(N2463:P2463,Q2463:AE2463)),0)</f>
        <v>4</v>
      </c>
      <c r="AW2463" s="2">
        <f t="shared" si="997"/>
        <v>1.7891997397527653E-2</v>
      </c>
      <c r="AX2463" s="2">
        <f t="shared" si="998"/>
        <v>0</v>
      </c>
      <c r="AY2463" s="2">
        <f t="shared" si="999"/>
        <v>0</v>
      </c>
      <c r="AZ2463" s="2">
        <f t="shared" si="1000"/>
        <v>7.1567989590110605E-3</v>
      </c>
      <c r="BB2463" t="s">
        <v>1118</v>
      </c>
      <c r="BC2463" t="s">
        <v>1191</v>
      </c>
      <c r="BF2463" s="111">
        <v>46</v>
      </c>
      <c r="BG2463" s="113">
        <v>9</v>
      </c>
      <c r="BH2463" s="117">
        <f t="shared" si="988"/>
        <v>46009</v>
      </c>
      <c r="BJ2463" s="5" t="s">
        <v>3185</v>
      </c>
    </row>
    <row r="2464" spans="1:62" hidden="1" outlineLevel="1">
      <c r="A2464" t="s">
        <v>2953</v>
      </c>
      <c r="B2464" t="s">
        <v>1191</v>
      </c>
      <c r="C2464" s="1">
        <f t="shared" si="992"/>
        <v>12400</v>
      </c>
      <c r="D2464" s="5">
        <f>IF(N2464&gt;0, RANK(N2464,(N2464:P2464,Q2464:AE2464)),0)</f>
        <v>2</v>
      </c>
      <c r="E2464" s="5">
        <f>IF(O2464&gt;0,RANK(O2464,(N2464:P2464,Q2464:AE2464)),0)</f>
        <v>1</v>
      </c>
      <c r="F2464" s="5">
        <f>IF(P2464&gt;0,RANK(P2464,(N2464:P2464,Q2464:AE2464)),0)</f>
        <v>0</v>
      </c>
      <c r="G2464" s="131">
        <f t="shared" si="989"/>
        <v>393</v>
      </c>
      <c r="H2464" s="136">
        <f t="shared" si="990"/>
        <v>3.1693548387096773E-2</v>
      </c>
      <c r="I2464" s="2"/>
      <c r="J2464" s="2">
        <f t="shared" si="993"/>
        <v>0.46991935483870967</v>
      </c>
      <c r="K2464" s="2">
        <f t="shared" si="994"/>
        <v>0.50161290322580643</v>
      </c>
      <c r="L2464" s="2">
        <f t="shared" si="995"/>
        <v>0</v>
      </c>
      <c r="M2464" s="2">
        <f t="shared" si="996"/>
        <v>2.8467741935483848E-2</v>
      </c>
      <c r="N2464" s="63">
        <v>5827</v>
      </c>
      <c r="O2464" s="63">
        <v>6220</v>
      </c>
      <c r="P2464" s="63"/>
      <c r="Q2464" s="63">
        <v>253</v>
      </c>
      <c r="R2464" s="63"/>
      <c r="S2464" s="63">
        <v>100</v>
      </c>
      <c r="T2464" s="63"/>
      <c r="U2464" s="63"/>
      <c r="V2464" s="63"/>
      <c r="W2464" s="63"/>
      <c r="X2464" s="63"/>
      <c r="Y2464" s="63"/>
      <c r="Z2464" s="63"/>
      <c r="AA2464" s="63"/>
      <c r="AB2464" s="63"/>
      <c r="AC2464" s="63"/>
      <c r="AD2464" s="63"/>
      <c r="AE2464" s="63"/>
      <c r="AF2464" s="63"/>
      <c r="AG2464" s="63"/>
      <c r="AH2464" s="63"/>
      <c r="AI2464" s="63"/>
      <c r="AJ2464" s="63"/>
      <c r="AK2464" s="63"/>
      <c r="AL2464" s="63"/>
      <c r="AM2464" s="63"/>
      <c r="AN2464" s="63"/>
      <c r="AO2464" s="63"/>
      <c r="AP2464" s="63"/>
      <c r="AQ2464" s="63"/>
      <c r="AS2464" s="5">
        <f>IF(Q2464&gt;0,RANK(Q2464,(N2464:P2464,Q2464:AE2464)),0)</f>
        <v>3</v>
      </c>
      <c r="AT2464" s="5">
        <f>IF(R2464&gt;0,RANK(R2464,(N2464:P2464,Q2464:AE2464)),0)</f>
        <v>0</v>
      </c>
      <c r="AU2464" s="5">
        <f>IF(T2464&gt;0,RANK(T2464,(N2464:P2464,Q2464:AE2464)),0)</f>
        <v>0</v>
      </c>
      <c r="AV2464" s="5">
        <f>IF(S2464&gt;0,RANK(S2464,(N2464:P2464,Q2464:AE2464)),0)</f>
        <v>4</v>
      </c>
      <c r="AW2464" s="2">
        <f t="shared" si="997"/>
        <v>2.0403225806451614E-2</v>
      </c>
      <c r="AX2464" s="2">
        <f t="shared" si="998"/>
        <v>0</v>
      </c>
      <c r="AY2464" s="2">
        <f t="shared" si="999"/>
        <v>0</v>
      </c>
      <c r="AZ2464" s="2">
        <f t="shared" si="1000"/>
        <v>8.0645161290322578E-3</v>
      </c>
      <c r="BB2464" t="s">
        <v>2953</v>
      </c>
      <c r="BC2464" t="s">
        <v>1191</v>
      </c>
      <c r="BF2464" s="111">
        <v>46</v>
      </c>
      <c r="BG2464" s="113">
        <v>11</v>
      </c>
      <c r="BH2464" s="117">
        <f t="shared" si="988"/>
        <v>46011</v>
      </c>
      <c r="BJ2464" s="5" t="s">
        <v>3185</v>
      </c>
    </row>
    <row r="2465" spans="1:62" hidden="1" outlineLevel="1">
      <c r="A2465" t="s">
        <v>584</v>
      </c>
      <c r="B2465" t="s">
        <v>1191</v>
      </c>
      <c r="C2465" s="1">
        <f t="shared" si="992"/>
        <v>16068</v>
      </c>
      <c r="D2465" s="5">
        <f>IF(N2465&gt;0, RANK(N2465,(N2465:P2465,Q2465:AE2465)),0)</f>
        <v>2</v>
      </c>
      <c r="E2465" s="5">
        <f>IF(O2465&gt;0,RANK(O2465,(N2465:P2465,Q2465:AE2465)),0)</f>
        <v>1</v>
      </c>
      <c r="F2465" s="5">
        <f>IF(P2465&gt;0,RANK(P2465,(N2465:P2465,Q2465:AE2465)),0)</f>
        <v>0</v>
      </c>
      <c r="G2465" s="131">
        <f t="shared" si="989"/>
        <v>1071</v>
      </c>
      <c r="H2465" s="136">
        <f t="shared" si="990"/>
        <v>6.6654219566840922E-2</v>
      </c>
      <c r="I2465" s="2"/>
      <c r="J2465" s="2">
        <f t="shared" si="993"/>
        <v>0.45120736868309685</v>
      </c>
      <c r="K2465" s="2">
        <f t="shared" si="994"/>
        <v>0.51786158824993778</v>
      </c>
      <c r="L2465" s="2">
        <f t="shared" si="995"/>
        <v>0</v>
      </c>
      <c r="M2465" s="2">
        <f t="shared" si="996"/>
        <v>3.0931043066965369E-2</v>
      </c>
      <c r="N2465" s="63">
        <v>7250</v>
      </c>
      <c r="O2465" s="63">
        <v>8321</v>
      </c>
      <c r="P2465" s="63"/>
      <c r="Q2465" s="63">
        <v>409</v>
      </c>
      <c r="R2465" s="63"/>
      <c r="S2465" s="63">
        <v>88</v>
      </c>
      <c r="T2465" s="63"/>
      <c r="U2465" s="63"/>
      <c r="V2465" s="63"/>
      <c r="W2465" s="63"/>
      <c r="X2465" s="63"/>
      <c r="Y2465" s="63"/>
      <c r="Z2465" s="63"/>
      <c r="AA2465" s="63"/>
      <c r="AB2465" s="63"/>
      <c r="AC2465" s="63"/>
      <c r="AD2465" s="63"/>
      <c r="AE2465" s="63"/>
      <c r="AF2465" s="63"/>
      <c r="AG2465" s="63"/>
      <c r="AH2465" s="63"/>
      <c r="AI2465" s="63"/>
      <c r="AJ2465" s="63"/>
      <c r="AK2465" s="63"/>
      <c r="AL2465" s="63"/>
      <c r="AM2465" s="63"/>
      <c r="AN2465" s="63"/>
      <c r="AO2465" s="63"/>
      <c r="AP2465" s="63"/>
      <c r="AQ2465" s="63"/>
      <c r="AS2465" s="5">
        <f>IF(Q2465&gt;0,RANK(Q2465,(N2465:P2465,Q2465:AE2465)),0)</f>
        <v>3</v>
      </c>
      <c r="AT2465" s="5">
        <f>IF(R2465&gt;0,RANK(R2465,(N2465:P2465,Q2465:AE2465)),0)</f>
        <v>0</v>
      </c>
      <c r="AU2465" s="5">
        <f>IF(T2465&gt;0,RANK(T2465,(N2465:P2465,Q2465:AE2465)),0)</f>
        <v>0</v>
      </c>
      <c r="AV2465" s="5">
        <f>IF(S2465&gt;0,RANK(S2465,(N2465:P2465,Q2465:AE2465)),0)</f>
        <v>4</v>
      </c>
      <c r="AW2465" s="2">
        <f t="shared" si="997"/>
        <v>2.545431914363953E-2</v>
      </c>
      <c r="AX2465" s="2">
        <f t="shared" si="998"/>
        <v>0</v>
      </c>
      <c r="AY2465" s="2">
        <f t="shared" si="999"/>
        <v>0</v>
      </c>
      <c r="AZ2465" s="2">
        <f t="shared" si="1000"/>
        <v>5.4767239233258647E-3</v>
      </c>
      <c r="BB2465" t="s">
        <v>584</v>
      </c>
      <c r="BC2465" t="s">
        <v>1191</v>
      </c>
      <c r="BF2465" s="111">
        <v>46</v>
      </c>
      <c r="BG2465" s="113">
        <v>13</v>
      </c>
      <c r="BH2465" s="117">
        <f t="shared" si="988"/>
        <v>46013</v>
      </c>
      <c r="BJ2465" s="5" t="s">
        <v>3185</v>
      </c>
    </row>
    <row r="2466" spans="1:62" hidden="1" outlineLevel="1">
      <c r="A2466" t="s">
        <v>1074</v>
      </c>
      <c r="B2466" t="s">
        <v>1191</v>
      </c>
      <c r="C2466" s="1">
        <f t="shared" si="992"/>
        <v>2379</v>
      </c>
      <c r="D2466" s="5">
        <f>IF(N2466&gt;0, RANK(N2466,(N2466:P2466,Q2466:AE2466)),0)</f>
        <v>2</v>
      </c>
      <c r="E2466" s="5">
        <f>IF(O2466&gt;0,RANK(O2466,(N2466:P2466,Q2466:AE2466)),0)</f>
        <v>1</v>
      </c>
      <c r="F2466" s="5">
        <f>IF(P2466&gt;0,RANK(P2466,(N2466:P2466,Q2466:AE2466)),0)</f>
        <v>0</v>
      </c>
      <c r="G2466" s="131">
        <f t="shared" si="989"/>
        <v>675</v>
      </c>
      <c r="H2466" s="136">
        <f t="shared" si="990"/>
        <v>0.28373266078184112</v>
      </c>
      <c r="I2466" s="2"/>
      <c r="J2466" s="2">
        <f t="shared" si="993"/>
        <v>0.34636401849516602</v>
      </c>
      <c r="K2466" s="2">
        <f t="shared" si="994"/>
        <v>0.63009667927700719</v>
      </c>
      <c r="L2466" s="2">
        <f t="shared" si="995"/>
        <v>0</v>
      </c>
      <c r="M2466" s="2">
        <f t="shared" si="996"/>
        <v>2.3539302227826853E-2</v>
      </c>
      <c r="N2466" s="63">
        <v>824</v>
      </c>
      <c r="O2466" s="63">
        <v>1499</v>
      </c>
      <c r="P2466" s="63"/>
      <c r="Q2466" s="63">
        <v>37</v>
      </c>
      <c r="R2466" s="63"/>
      <c r="S2466" s="63">
        <v>19</v>
      </c>
      <c r="T2466" s="63"/>
      <c r="U2466" s="63"/>
      <c r="V2466" s="63"/>
      <c r="W2466" s="63"/>
      <c r="X2466" s="63"/>
      <c r="Y2466" s="63"/>
      <c r="Z2466" s="63"/>
      <c r="AA2466" s="63"/>
      <c r="AB2466" s="63"/>
      <c r="AC2466" s="63"/>
      <c r="AD2466" s="63"/>
      <c r="AE2466" s="63"/>
      <c r="AF2466" s="63"/>
      <c r="AG2466" s="63"/>
      <c r="AH2466" s="63"/>
      <c r="AI2466" s="63"/>
      <c r="AJ2466" s="63"/>
      <c r="AK2466" s="63"/>
      <c r="AL2466" s="63"/>
      <c r="AM2466" s="63"/>
      <c r="AN2466" s="63"/>
      <c r="AO2466" s="63"/>
      <c r="AP2466" s="63"/>
      <c r="AQ2466" s="63"/>
      <c r="AS2466" s="5">
        <f>IF(Q2466&gt;0,RANK(Q2466,(N2466:P2466,Q2466:AE2466)),0)</f>
        <v>3</v>
      </c>
      <c r="AT2466" s="5">
        <f>IF(R2466&gt;0,RANK(R2466,(N2466:P2466,Q2466:AE2466)),0)</f>
        <v>0</v>
      </c>
      <c r="AU2466" s="5">
        <f>IF(T2466&gt;0,RANK(T2466,(N2466:P2466,Q2466:AE2466)),0)</f>
        <v>0</v>
      </c>
      <c r="AV2466" s="5">
        <f>IF(S2466&gt;0,RANK(S2466,(N2466:P2466,Q2466:AE2466)),0)</f>
        <v>4</v>
      </c>
      <c r="AW2466" s="2">
        <f t="shared" si="997"/>
        <v>1.5552753257671291E-2</v>
      </c>
      <c r="AX2466" s="2">
        <f t="shared" si="998"/>
        <v>0</v>
      </c>
      <c r="AY2466" s="2">
        <f t="shared" si="999"/>
        <v>0</v>
      </c>
      <c r="AZ2466" s="2">
        <f t="shared" si="1000"/>
        <v>7.9865489701555284E-3</v>
      </c>
      <c r="BB2466" t="s">
        <v>1074</v>
      </c>
      <c r="BC2466" t="s">
        <v>1191</v>
      </c>
      <c r="BF2466" s="111">
        <v>46</v>
      </c>
      <c r="BG2466" s="113">
        <v>15</v>
      </c>
      <c r="BH2466" s="117">
        <f t="shared" si="988"/>
        <v>46015</v>
      </c>
      <c r="BJ2466" s="5" t="s">
        <v>3185</v>
      </c>
    </row>
    <row r="2467" spans="1:62" hidden="1" outlineLevel="1">
      <c r="A2467" t="s">
        <v>2589</v>
      </c>
      <c r="B2467" t="s">
        <v>1191</v>
      </c>
      <c r="C2467" s="1">
        <f t="shared" si="992"/>
        <v>641</v>
      </c>
      <c r="D2467" s="5">
        <f>IF(N2467&gt;0, RANK(N2467,(N2467:P2467,Q2467:AE2467)),0)</f>
        <v>1</v>
      </c>
      <c r="E2467" s="5">
        <f>IF(O2467&gt;0,RANK(O2467,(N2467:P2467,Q2467:AE2467)),0)</f>
        <v>2</v>
      </c>
      <c r="F2467" s="5">
        <f>IF(P2467&gt;0,RANK(P2467,(N2467:P2467,Q2467:AE2467)),0)</f>
        <v>0</v>
      </c>
      <c r="G2467" s="131">
        <f t="shared" si="989"/>
        <v>306</v>
      </c>
      <c r="H2467" s="136">
        <f t="shared" si="990"/>
        <v>0.47737909516380655</v>
      </c>
      <c r="I2467" s="2"/>
      <c r="J2467" s="2">
        <f t="shared" si="993"/>
        <v>0.7363494539781591</v>
      </c>
      <c r="K2467" s="2">
        <f t="shared" si="994"/>
        <v>0.2589703588143526</v>
      </c>
      <c r="L2467" s="2">
        <f t="shared" si="995"/>
        <v>0</v>
      </c>
      <c r="M2467" s="2">
        <f t="shared" si="996"/>
        <v>4.6801872074883066E-3</v>
      </c>
      <c r="N2467" s="63">
        <v>472</v>
      </c>
      <c r="O2467" s="63">
        <v>166</v>
      </c>
      <c r="P2467" s="63"/>
      <c r="Q2467" s="63">
        <v>3</v>
      </c>
      <c r="R2467" s="63"/>
      <c r="S2467" s="63">
        <v>0</v>
      </c>
      <c r="T2467" s="63"/>
      <c r="U2467" s="63"/>
      <c r="V2467" s="63"/>
      <c r="W2467" s="63"/>
      <c r="X2467" s="63"/>
      <c r="Y2467" s="63"/>
      <c r="Z2467" s="63"/>
      <c r="AA2467" s="63"/>
      <c r="AB2467" s="63"/>
      <c r="AC2467" s="63"/>
      <c r="AD2467" s="63"/>
      <c r="AE2467" s="63"/>
      <c r="AF2467" s="63"/>
      <c r="AG2467" s="63"/>
      <c r="AH2467" s="63"/>
      <c r="AI2467" s="63"/>
      <c r="AJ2467" s="63"/>
      <c r="AK2467" s="63"/>
      <c r="AL2467" s="63"/>
      <c r="AM2467" s="63"/>
      <c r="AN2467" s="63"/>
      <c r="AO2467" s="63"/>
      <c r="AP2467" s="63"/>
      <c r="AQ2467" s="63"/>
      <c r="AS2467" s="5">
        <f>IF(Q2467&gt;0,RANK(Q2467,(N2467:P2467,Q2467:AE2467)),0)</f>
        <v>3</v>
      </c>
      <c r="AT2467" s="5">
        <f>IF(R2467&gt;0,RANK(R2467,(N2467:P2467,Q2467:AE2467)),0)</f>
        <v>0</v>
      </c>
      <c r="AU2467" s="5">
        <f>IF(T2467&gt;0,RANK(T2467,(N2467:P2467,Q2467:AE2467)),0)</f>
        <v>0</v>
      </c>
      <c r="AV2467" s="5">
        <f>IF(S2467&gt;0,RANK(S2467,(N2467:P2467,Q2467:AE2467)),0)</f>
        <v>0</v>
      </c>
      <c r="AW2467" s="2">
        <f t="shared" si="997"/>
        <v>4.6801872074882997E-3</v>
      </c>
      <c r="AX2467" s="2">
        <f t="shared" si="998"/>
        <v>0</v>
      </c>
      <c r="AY2467" s="2">
        <f t="shared" si="999"/>
        <v>0</v>
      </c>
      <c r="AZ2467" s="2">
        <f t="shared" si="1000"/>
        <v>0</v>
      </c>
      <c r="BB2467" t="s">
        <v>2589</v>
      </c>
      <c r="BC2467" t="s">
        <v>1191</v>
      </c>
      <c r="BF2467" s="111">
        <v>46</v>
      </c>
      <c r="BG2467" s="113">
        <v>17</v>
      </c>
      <c r="BH2467" s="117">
        <f t="shared" si="988"/>
        <v>46017</v>
      </c>
      <c r="BJ2467" s="5" t="s">
        <v>3185</v>
      </c>
    </row>
    <row r="2468" spans="1:62" hidden="1" outlineLevel="1">
      <c r="A2468" t="s">
        <v>143</v>
      </c>
      <c r="B2468" t="s">
        <v>1191</v>
      </c>
      <c r="C2468" s="1">
        <f t="shared" si="992"/>
        <v>4208</v>
      </c>
      <c r="D2468" s="5">
        <f>IF(N2468&gt;0, RANK(N2468,(N2468:P2468,Q2468:AE2468)),0)</f>
        <v>2</v>
      </c>
      <c r="E2468" s="5">
        <f>IF(O2468&gt;0,RANK(O2468,(N2468:P2468,Q2468:AE2468)),0)</f>
        <v>1</v>
      </c>
      <c r="F2468" s="5">
        <f>IF(P2468&gt;0,RANK(P2468,(N2468:P2468,Q2468:AE2468)),0)</f>
        <v>0</v>
      </c>
      <c r="G2468" s="131">
        <f t="shared" si="989"/>
        <v>2071</v>
      </c>
      <c r="H2468" s="136">
        <f t="shared" si="990"/>
        <v>0.49215779467680609</v>
      </c>
      <c r="I2468" s="2"/>
      <c r="J2468" s="2">
        <f t="shared" si="993"/>
        <v>0.23811787072243346</v>
      </c>
      <c r="K2468" s="2">
        <f t="shared" si="994"/>
        <v>0.73027566539923949</v>
      </c>
      <c r="L2468" s="2">
        <f t="shared" si="995"/>
        <v>0</v>
      </c>
      <c r="M2468" s="2">
        <f t="shared" si="996"/>
        <v>3.1606463878327107E-2</v>
      </c>
      <c r="N2468" s="63">
        <v>1002</v>
      </c>
      <c r="O2468" s="63">
        <v>3073</v>
      </c>
      <c r="P2468" s="63"/>
      <c r="Q2468" s="63">
        <v>94</v>
      </c>
      <c r="R2468" s="63"/>
      <c r="S2468" s="63">
        <v>39</v>
      </c>
      <c r="T2468" s="63"/>
      <c r="U2468" s="63"/>
      <c r="V2468" s="63"/>
      <c r="W2468" s="63"/>
      <c r="X2468" s="63"/>
      <c r="Y2468" s="63"/>
      <c r="Z2468" s="63"/>
      <c r="AA2468" s="63"/>
      <c r="AB2468" s="63"/>
      <c r="AC2468" s="63"/>
      <c r="AD2468" s="63"/>
      <c r="AE2468" s="63"/>
      <c r="AF2468" s="63"/>
      <c r="AG2468" s="63"/>
      <c r="AH2468" s="63"/>
      <c r="AI2468" s="63"/>
      <c r="AJ2468" s="63"/>
      <c r="AK2468" s="63"/>
      <c r="AL2468" s="63"/>
      <c r="AM2468" s="63"/>
      <c r="AN2468" s="63"/>
      <c r="AO2468" s="63"/>
      <c r="AP2468" s="63"/>
      <c r="AQ2468" s="63"/>
      <c r="AS2468" s="5">
        <f>IF(Q2468&gt;0,RANK(Q2468,(N2468:P2468,Q2468:AE2468)),0)</f>
        <v>3</v>
      </c>
      <c r="AT2468" s="5">
        <f>IF(R2468&gt;0,RANK(R2468,(N2468:P2468,Q2468:AE2468)),0)</f>
        <v>0</v>
      </c>
      <c r="AU2468" s="5">
        <f>IF(T2468&gt;0,RANK(T2468,(N2468:P2468,Q2468:AE2468)),0)</f>
        <v>0</v>
      </c>
      <c r="AV2468" s="5">
        <f>IF(S2468&gt;0,RANK(S2468,(N2468:P2468,Q2468:AE2468)),0)</f>
        <v>4</v>
      </c>
      <c r="AW2468" s="2">
        <f t="shared" si="997"/>
        <v>2.2338403041825095E-2</v>
      </c>
      <c r="AX2468" s="2">
        <f t="shared" si="998"/>
        <v>0</v>
      </c>
      <c r="AY2468" s="2">
        <f t="shared" si="999"/>
        <v>0</v>
      </c>
      <c r="AZ2468" s="2">
        <f t="shared" si="1000"/>
        <v>9.2680608365019006E-3</v>
      </c>
      <c r="BB2468" t="s">
        <v>143</v>
      </c>
      <c r="BC2468" t="s">
        <v>1191</v>
      </c>
      <c r="BF2468" s="111">
        <v>46</v>
      </c>
      <c r="BG2468" s="113">
        <v>19</v>
      </c>
      <c r="BH2468" s="117">
        <f t="shared" si="988"/>
        <v>46019</v>
      </c>
      <c r="BJ2468" s="5" t="s">
        <v>3185</v>
      </c>
    </row>
    <row r="2469" spans="1:62" hidden="1" outlineLevel="1">
      <c r="A2469" t="s">
        <v>209</v>
      </c>
      <c r="B2469" t="s">
        <v>1191</v>
      </c>
      <c r="C2469" s="1">
        <f t="shared" si="992"/>
        <v>787</v>
      </c>
      <c r="D2469" s="5">
        <f>IF(N2469&gt;0, RANK(N2469,(N2469:P2469,Q2469:AE2469)),0)</f>
        <v>2</v>
      </c>
      <c r="E2469" s="5">
        <f>IF(O2469&gt;0,RANK(O2469,(N2469:P2469,Q2469:AE2469)),0)</f>
        <v>1</v>
      </c>
      <c r="F2469" s="5">
        <f>IF(P2469&gt;0,RANK(P2469,(N2469:P2469,Q2469:AE2469)),0)</f>
        <v>0</v>
      </c>
      <c r="G2469" s="131">
        <f t="shared" si="989"/>
        <v>463</v>
      </c>
      <c r="H2469" s="136">
        <f t="shared" si="990"/>
        <v>0.58831003811944094</v>
      </c>
      <c r="I2469" s="2"/>
      <c r="J2469" s="2">
        <f t="shared" si="993"/>
        <v>0.19440914866581957</v>
      </c>
      <c r="K2469" s="2">
        <f t="shared" si="994"/>
        <v>0.78271918678526053</v>
      </c>
      <c r="L2469" s="2">
        <f t="shared" si="995"/>
        <v>0</v>
      </c>
      <c r="M2469" s="2">
        <f t="shared" si="996"/>
        <v>2.2871664548919868E-2</v>
      </c>
      <c r="N2469" s="63">
        <v>153</v>
      </c>
      <c r="O2469" s="63">
        <v>616</v>
      </c>
      <c r="P2469" s="63"/>
      <c r="Q2469" s="63">
        <v>12</v>
      </c>
      <c r="R2469" s="63"/>
      <c r="S2469" s="63">
        <v>6</v>
      </c>
      <c r="T2469" s="63"/>
      <c r="U2469" s="63"/>
      <c r="V2469" s="63"/>
      <c r="W2469" s="63"/>
      <c r="X2469" s="63"/>
      <c r="Y2469" s="63"/>
      <c r="Z2469" s="63"/>
      <c r="AA2469" s="63"/>
      <c r="AB2469" s="63"/>
      <c r="AC2469" s="63"/>
      <c r="AD2469" s="63"/>
      <c r="AE2469" s="63"/>
      <c r="AF2469" s="63"/>
      <c r="AG2469" s="63"/>
      <c r="AH2469" s="63"/>
      <c r="AI2469" s="63"/>
      <c r="AJ2469" s="63"/>
      <c r="AK2469" s="63"/>
      <c r="AL2469" s="63"/>
      <c r="AM2469" s="63"/>
      <c r="AN2469" s="63"/>
      <c r="AO2469" s="63"/>
      <c r="AP2469" s="63"/>
      <c r="AQ2469" s="63"/>
      <c r="AS2469" s="5">
        <f>IF(Q2469&gt;0,RANK(Q2469,(N2469:P2469,Q2469:AE2469)),0)</f>
        <v>3</v>
      </c>
      <c r="AT2469" s="5">
        <f>IF(R2469&gt;0,RANK(R2469,(N2469:P2469,Q2469:AE2469)),0)</f>
        <v>0</v>
      </c>
      <c r="AU2469" s="5">
        <f>IF(T2469&gt;0,RANK(T2469,(N2469:P2469,Q2469:AE2469)),0)</f>
        <v>0</v>
      </c>
      <c r="AV2469" s="5">
        <f>IF(S2469&gt;0,RANK(S2469,(N2469:P2469,Q2469:AE2469)),0)</f>
        <v>4</v>
      </c>
      <c r="AW2469" s="2">
        <f t="shared" si="997"/>
        <v>1.5247776365946633E-2</v>
      </c>
      <c r="AX2469" s="2">
        <f t="shared" si="998"/>
        <v>0</v>
      </c>
      <c r="AY2469" s="2">
        <f t="shared" si="999"/>
        <v>0</v>
      </c>
      <c r="AZ2469" s="2">
        <f t="shared" si="1000"/>
        <v>7.6238881829733167E-3</v>
      </c>
      <c r="BB2469" t="s">
        <v>209</v>
      </c>
      <c r="BC2469" t="s">
        <v>1191</v>
      </c>
      <c r="BF2469" s="111">
        <v>46</v>
      </c>
      <c r="BG2469" s="113">
        <v>21</v>
      </c>
      <c r="BH2469" s="117">
        <f t="shared" si="988"/>
        <v>46021</v>
      </c>
      <c r="BJ2469" s="5" t="s">
        <v>3185</v>
      </c>
    </row>
    <row r="2470" spans="1:62" hidden="1" outlineLevel="1">
      <c r="A2470" t="s">
        <v>266</v>
      </c>
      <c r="B2470" t="s">
        <v>1191</v>
      </c>
      <c r="C2470" s="1">
        <f t="shared" si="992"/>
        <v>3764</v>
      </c>
      <c r="D2470" s="5">
        <f>IF(N2470&gt;0, RANK(N2470,(N2470:P2470,Q2470:AE2470)),0)</f>
        <v>2</v>
      </c>
      <c r="E2470" s="5">
        <f>IF(O2470&gt;0,RANK(O2470,(N2470:P2470,Q2470:AE2470)),0)</f>
        <v>1</v>
      </c>
      <c r="F2470" s="5">
        <f>IF(P2470&gt;0,RANK(P2470,(N2470:P2470,Q2470:AE2470)),0)</f>
        <v>0</v>
      </c>
      <c r="G2470" s="131">
        <f t="shared" si="989"/>
        <v>747</v>
      </c>
      <c r="H2470" s="136">
        <f t="shared" si="990"/>
        <v>0.19845908607863974</v>
      </c>
      <c r="I2470" s="2"/>
      <c r="J2470" s="2">
        <f t="shared" si="993"/>
        <v>0.39399574920297553</v>
      </c>
      <c r="K2470" s="2">
        <f t="shared" si="994"/>
        <v>0.59245483528161536</v>
      </c>
      <c r="L2470" s="2">
        <f t="shared" si="995"/>
        <v>0</v>
      </c>
      <c r="M2470" s="2">
        <f t="shared" si="996"/>
        <v>1.3549415515409113E-2</v>
      </c>
      <c r="N2470" s="63">
        <v>1483</v>
      </c>
      <c r="O2470" s="63">
        <v>2230</v>
      </c>
      <c r="P2470" s="63"/>
      <c r="Q2470" s="63">
        <v>30</v>
      </c>
      <c r="R2470" s="63"/>
      <c r="S2470" s="63">
        <v>21</v>
      </c>
      <c r="T2470" s="63"/>
      <c r="U2470" s="63"/>
      <c r="V2470" s="63"/>
      <c r="W2470" s="63"/>
      <c r="X2470" s="63"/>
      <c r="Y2470" s="63"/>
      <c r="Z2470" s="63"/>
      <c r="AA2470" s="63"/>
      <c r="AB2470" s="63"/>
      <c r="AC2470" s="63"/>
      <c r="AD2470" s="63"/>
      <c r="AE2470" s="63"/>
      <c r="AF2470" s="63"/>
      <c r="AG2470" s="63"/>
      <c r="AH2470" s="63"/>
      <c r="AI2470" s="63"/>
      <c r="AJ2470" s="63"/>
      <c r="AK2470" s="63"/>
      <c r="AL2470" s="63"/>
      <c r="AM2470" s="63"/>
      <c r="AN2470" s="63"/>
      <c r="AO2470" s="63"/>
      <c r="AP2470" s="63"/>
      <c r="AQ2470" s="63"/>
      <c r="AS2470" s="5">
        <f>IF(Q2470&gt;0,RANK(Q2470,(N2470:P2470,Q2470:AE2470)),0)</f>
        <v>3</v>
      </c>
      <c r="AT2470" s="5">
        <f>IF(R2470&gt;0,RANK(R2470,(N2470:P2470,Q2470:AE2470)),0)</f>
        <v>0</v>
      </c>
      <c r="AU2470" s="5">
        <f>IF(T2470&gt;0,RANK(T2470,(N2470:P2470,Q2470:AE2470)),0)</f>
        <v>0</v>
      </c>
      <c r="AV2470" s="5">
        <f>IF(S2470&gt;0,RANK(S2470,(N2470:P2470,Q2470:AE2470)),0)</f>
        <v>4</v>
      </c>
      <c r="AW2470" s="2">
        <f t="shared" si="997"/>
        <v>7.970244420828906E-3</v>
      </c>
      <c r="AX2470" s="2">
        <f t="shared" si="998"/>
        <v>0</v>
      </c>
      <c r="AY2470" s="2">
        <f t="shared" si="999"/>
        <v>0</v>
      </c>
      <c r="AZ2470" s="2">
        <f t="shared" si="1000"/>
        <v>5.5791710945802342E-3</v>
      </c>
      <c r="BB2470" t="s">
        <v>266</v>
      </c>
      <c r="BC2470" t="s">
        <v>1191</v>
      </c>
      <c r="BF2470" s="111">
        <v>46</v>
      </c>
      <c r="BG2470" s="113">
        <v>23</v>
      </c>
      <c r="BH2470" s="117">
        <f t="shared" si="988"/>
        <v>46023</v>
      </c>
      <c r="BJ2470" s="5" t="s">
        <v>3185</v>
      </c>
    </row>
    <row r="2471" spans="1:62" hidden="1" outlineLevel="1">
      <c r="A2471" t="s">
        <v>395</v>
      </c>
      <c r="B2471" t="s">
        <v>1191</v>
      </c>
      <c r="C2471" s="1">
        <f t="shared" si="992"/>
        <v>1821</v>
      </c>
      <c r="D2471" s="5">
        <f>IF(N2471&gt;0, RANK(N2471,(N2471:P2471,Q2471:AE2471)),0)</f>
        <v>2</v>
      </c>
      <c r="E2471" s="5">
        <f>IF(O2471&gt;0,RANK(O2471,(N2471:P2471,Q2471:AE2471)),0)</f>
        <v>1</v>
      </c>
      <c r="F2471" s="5">
        <f>IF(P2471&gt;0,RANK(P2471,(N2471:P2471,Q2471:AE2471)),0)</f>
        <v>0</v>
      </c>
      <c r="G2471" s="131">
        <f t="shared" si="989"/>
        <v>354</v>
      </c>
      <c r="H2471" s="136">
        <f t="shared" si="990"/>
        <v>0.19439868204283361</v>
      </c>
      <c r="I2471" s="2"/>
      <c r="J2471" s="2">
        <f t="shared" si="993"/>
        <v>0.39154310818231741</v>
      </c>
      <c r="K2471" s="2">
        <f t="shared" si="994"/>
        <v>0.58594179022515103</v>
      </c>
      <c r="L2471" s="2">
        <f t="shared" si="995"/>
        <v>0</v>
      </c>
      <c r="M2471" s="2">
        <f t="shared" si="996"/>
        <v>2.2515101592531561E-2</v>
      </c>
      <c r="N2471" s="63">
        <v>713</v>
      </c>
      <c r="O2471" s="63">
        <v>1067</v>
      </c>
      <c r="P2471" s="63"/>
      <c r="Q2471" s="63">
        <v>27</v>
      </c>
      <c r="R2471" s="63"/>
      <c r="S2471" s="63">
        <v>14</v>
      </c>
      <c r="T2471" s="63"/>
      <c r="U2471" s="63"/>
      <c r="V2471" s="63"/>
      <c r="W2471" s="63"/>
      <c r="X2471" s="63"/>
      <c r="Y2471" s="63"/>
      <c r="Z2471" s="63"/>
      <c r="AA2471" s="63"/>
      <c r="AB2471" s="63"/>
      <c r="AC2471" s="63"/>
      <c r="AD2471" s="63"/>
      <c r="AE2471" s="63"/>
      <c r="AF2471" s="63"/>
      <c r="AG2471" s="63"/>
      <c r="AH2471" s="63"/>
      <c r="AI2471" s="63"/>
      <c r="AJ2471" s="63"/>
      <c r="AK2471" s="63"/>
      <c r="AL2471" s="63"/>
      <c r="AM2471" s="63"/>
      <c r="AN2471" s="63"/>
      <c r="AO2471" s="63"/>
      <c r="AP2471" s="63"/>
      <c r="AQ2471" s="63"/>
      <c r="AS2471" s="5">
        <f>IF(Q2471&gt;0,RANK(Q2471,(N2471:P2471,Q2471:AE2471)),0)</f>
        <v>3</v>
      </c>
      <c r="AT2471" s="5">
        <f>IF(R2471&gt;0,RANK(R2471,(N2471:P2471,Q2471:AE2471)),0)</f>
        <v>0</v>
      </c>
      <c r="AU2471" s="5">
        <f>IF(T2471&gt;0,RANK(T2471,(N2471:P2471,Q2471:AE2471)),0)</f>
        <v>0</v>
      </c>
      <c r="AV2471" s="5">
        <f>IF(S2471&gt;0,RANK(S2471,(N2471:P2471,Q2471:AE2471)),0)</f>
        <v>4</v>
      </c>
      <c r="AW2471" s="2">
        <f t="shared" si="997"/>
        <v>1.4827018121911038E-2</v>
      </c>
      <c r="AX2471" s="2">
        <f t="shared" si="998"/>
        <v>0</v>
      </c>
      <c r="AY2471" s="2">
        <f t="shared" si="999"/>
        <v>0</v>
      </c>
      <c r="AZ2471" s="2">
        <f t="shared" si="1000"/>
        <v>7.6880834706205383E-3</v>
      </c>
      <c r="BB2471" t="s">
        <v>395</v>
      </c>
      <c r="BC2471" t="s">
        <v>1191</v>
      </c>
      <c r="BF2471" s="111">
        <v>46</v>
      </c>
      <c r="BG2471" s="113">
        <v>25</v>
      </c>
      <c r="BH2471" s="117">
        <f t="shared" si="988"/>
        <v>46025</v>
      </c>
      <c r="BJ2471" s="5" t="s">
        <v>3185</v>
      </c>
    </row>
    <row r="2472" spans="1:62" hidden="1" outlineLevel="1">
      <c r="A2472" t="s">
        <v>3118</v>
      </c>
      <c r="B2472" t="s">
        <v>1191</v>
      </c>
      <c r="C2472" s="1">
        <f t="shared" si="992"/>
        <v>5234</v>
      </c>
      <c r="D2472" s="5">
        <f>IF(N2472&gt;0, RANK(N2472,(N2472:P2472,Q2472:AE2472)),0)</f>
        <v>1</v>
      </c>
      <c r="E2472" s="5">
        <f>IF(O2472&gt;0,RANK(O2472,(N2472:P2472,Q2472:AE2472)),0)</f>
        <v>2</v>
      </c>
      <c r="F2472" s="5">
        <f>IF(P2472&gt;0,RANK(P2472,(N2472:P2472,Q2472:AE2472)),0)</f>
        <v>0</v>
      </c>
      <c r="G2472" s="131">
        <f t="shared" si="989"/>
        <v>808</v>
      </c>
      <c r="H2472" s="136">
        <f t="shared" si="990"/>
        <v>0.15437523882307985</v>
      </c>
      <c r="I2472" s="2"/>
      <c r="J2472" s="2">
        <f t="shared" si="993"/>
        <v>0.56457776079480326</v>
      </c>
      <c r="K2472" s="2">
        <f t="shared" si="994"/>
        <v>0.41020252197172336</v>
      </c>
      <c r="L2472" s="2">
        <f t="shared" si="995"/>
        <v>0</v>
      </c>
      <c r="M2472" s="2">
        <f t="shared" si="996"/>
        <v>2.5219717233473382E-2</v>
      </c>
      <c r="N2472" s="63">
        <v>2955</v>
      </c>
      <c r="O2472" s="63">
        <v>2147</v>
      </c>
      <c r="P2472" s="63"/>
      <c r="Q2472" s="63">
        <v>107</v>
      </c>
      <c r="R2472" s="63"/>
      <c r="S2472" s="63">
        <v>25</v>
      </c>
      <c r="T2472" s="63"/>
      <c r="U2472" s="63"/>
      <c r="V2472" s="63"/>
      <c r="W2472" s="63"/>
      <c r="X2472" s="63"/>
      <c r="Y2472" s="63"/>
      <c r="Z2472" s="63"/>
      <c r="AA2472" s="63"/>
      <c r="AB2472" s="63"/>
      <c r="AC2472" s="63"/>
      <c r="AD2472" s="63"/>
      <c r="AE2472" s="63"/>
      <c r="AF2472" s="63"/>
      <c r="AG2472" s="63"/>
      <c r="AH2472" s="63"/>
      <c r="AI2472" s="63"/>
      <c r="AJ2472" s="63"/>
      <c r="AK2472" s="63"/>
      <c r="AL2472" s="63"/>
      <c r="AM2472" s="63"/>
      <c r="AN2472" s="63"/>
      <c r="AO2472" s="63"/>
      <c r="AP2472" s="63"/>
      <c r="AQ2472" s="63"/>
      <c r="AS2472" s="5">
        <f>IF(Q2472&gt;0,RANK(Q2472,(N2472:P2472,Q2472:AE2472)),0)</f>
        <v>3</v>
      </c>
      <c r="AT2472" s="5">
        <f>IF(R2472&gt;0,RANK(R2472,(N2472:P2472,Q2472:AE2472)),0)</f>
        <v>0</v>
      </c>
      <c r="AU2472" s="5">
        <f>IF(T2472&gt;0,RANK(T2472,(N2472:P2472,Q2472:AE2472)),0)</f>
        <v>0</v>
      </c>
      <c r="AV2472" s="5">
        <f>IF(S2472&gt;0,RANK(S2472,(N2472:P2472,Q2472:AE2472)),0)</f>
        <v>4</v>
      </c>
      <c r="AW2472" s="2">
        <f t="shared" si="997"/>
        <v>2.0443255636224685E-2</v>
      </c>
      <c r="AX2472" s="2">
        <f t="shared" si="998"/>
        <v>0</v>
      </c>
      <c r="AY2472" s="2">
        <f t="shared" si="999"/>
        <v>0</v>
      </c>
      <c r="AZ2472" s="2">
        <f t="shared" si="1000"/>
        <v>4.7764615972487583E-3</v>
      </c>
      <c r="BB2472" t="s">
        <v>3118</v>
      </c>
      <c r="BC2472" t="s">
        <v>1191</v>
      </c>
      <c r="BF2472" s="111">
        <v>46</v>
      </c>
      <c r="BG2472" s="113">
        <v>27</v>
      </c>
      <c r="BH2472" s="117">
        <f t="shared" si="988"/>
        <v>46027</v>
      </c>
      <c r="BJ2472" s="5" t="s">
        <v>3185</v>
      </c>
    </row>
    <row r="2473" spans="1:62" hidden="1" outlineLevel="1">
      <c r="A2473" t="s">
        <v>675</v>
      </c>
      <c r="B2473" t="s">
        <v>1191</v>
      </c>
      <c r="C2473" s="1">
        <f t="shared" si="992"/>
        <v>11524</v>
      </c>
      <c r="D2473" s="5">
        <f>IF(N2473&gt;0, RANK(N2473,(N2473:P2473,Q2473:AE2473)),0)</f>
        <v>2</v>
      </c>
      <c r="E2473" s="5">
        <f>IF(O2473&gt;0,RANK(O2473,(N2473:P2473,Q2473:AE2473)),0)</f>
        <v>1</v>
      </c>
      <c r="F2473" s="5">
        <f>IF(P2473&gt;0,RANK(P2473,(N2473:P2473,Q2473:AE2473)),0)</f>
        <v>0</v>
      </c>
      <c r="G2473" s="131">
        <f t="shared" si="989"/>
        <v>2108</v>
      </c>
      <c r="H2473" s="136">
        <f t="shared" si="990"/>
        <v>0.18292259632072197</v>
      </c>
      <c r="I2473" s="2"/>
      <c r="J2473" s="2">
        <f t="shared" si="993"/>
        <v>0.39812565081568901</v>
      </c>
      <c r="K2473" s="2">
        <f t="shared" si="994"/>
        <v>0.58104824713641101</v>
      </c>
      <c r="L2473" s="2">
        <f t="shared" si="995"/>
        <v>0</v>
      </c>
      <c r="M2473" s="2">
        <f t="shared" si="996"/>
        <v>2.082610204790003E-2</v>
      </c>
      <c r="N2473" s="63">
        <v>4588</v>
      </c>
      <c r="O2473" s="63">
        <v>6696</v>
      </c>
      <c r="P2473" s="63"/>
      <c r="Q2473" s="63">
        <v>169</v>
      </c>
      <c r="R2473" s="63"/>
      <c r="S2473" s="63">
        <v>71</v>
      </c>
      <c r="T2473" s="63"/>
      <c r="U2473" s="63"/>
      <c r="V2473" s="63"/>
      <c r="W2473" s="63"/>
      <c r="X2473" s="63"/>
      <c r="Y2473" s="63"/>
      <c r="Z2473" s="63"/>
      <c r="AA2473" s="63"/>
      <c r="AB2473" s="63"/>
      <c r="AC2473" s="63"/>
      <c r="AD2473" s="63"/>
      <c r="AE2473" s="63"/>
      <c r="AF2473" s="63"/>
      <c r="AG2473" s="63"/>
      <c r="AH2473" s="63"/>
      <c r="AI2473" s="63"/>
      <c r="AJ2473" s="63"/>
      <c r="AK2473" s="63"/>
      <c r="AL2473" s="63"/>
      <c r="AM2473" s="63"/>
      <c r="AN2473" s="63"/>
      <c r="AO2473" s="63"/>
      <c r="AP2473" s="63"/>
      <c r="AQ2473" s="63"/>
      <c r="AS2473" s="5">
        <f>IF(Q2473&gt;0,RANK(Q2473,(N2473:P2473,Q2473:AE2473)),0)</f>
        <v>3</v>
      </c>
      <c r="AT2473" s="5">
        <f>IF(R2473&gt;0,RANK(R2473,(N2473:P2473,Q2473:AE2473)),0)</f>
        <v>0</v>
      </c>
      <c r="AU2473" s="5">
        <f>IF(T2473&gt;0,RANK(T2473,(N2473:P2473,Q2473:AE2473)),0)</f>
        <v>0</v>
      </c>
      <c r="AV2473" s="5">
        <f>IF(S2473&gt;0,RANK(S2473,(N2473:P2473,Q2473:AE2473)),0)</f>
        <v>4</v>
      </c>
      <c r="AW2473" s="2">
        <f t="shared" si="997"/>
        <v>1.4665046858729608E-2</v>
      </c>
      <c r="AX2473" s="2">
        <f t="shared" si="998"/>
        <v>0</v>
      </c>
      <c r="AY2473" s="2">
        <f t="shared" si="999"/>
        <v>0</v>
      </c>
      <c r="AZ2473" s="2">
        <f t="shared" si="1000"/>
        <v>6.1610551891704271E-3</v>
      </c>
      <c r="BB2473" t="s">
        <v>675</v>
      </c>
      <c r="BC2473" t="s">
        <v>1191</v>
      </c>
      <c r="BF2473" s="111">
        <v>46</v>
      </c>
      <c r="BG2473" s="113">
        <v>29</v>
      </c>
      <c r="BH2473" s="117">
        <f t="shared" si="988"/>
        <v>46029</v>
      </c>
      <c r="BJ2473" s="5" t="s">
        <v>3185</v>
      </c>
    </row>
    <row r="2474" spans="1:62" hidden="1" outlineLevel="1">
      <c r="A2474" t="s">
        <v>1442</v>
      </c>
      <c r="B2474" t="s">
        <v>1191</v>
      </c>
      <c r="C2474" s="1">
        <f t="shared" si="992"/>
        <v>1200</v>
      </c>
      <c r="D2474" s="5">
        <f>IF(N2474&gt;0, RANK(N2474,(N2474:P2474,Q2474:AE2474)),0)</f>
        <v>1</v>
      </c>
      <c r="E2474" s="5">
        <f>IF(O2474&gt;0,RANK(O2474,(N2474:P2474,Q2474:AE2474)),0)</f>
        <v>2</v>
      </c>
      <c r="F2474" s="5">
        <f>IF(P2474&gt;0,RANK(P2474,(N2474:P2474,Q2474:AE2474)),0)</f>
        <v>0</v>
      </c>
      <c r="G2474" s="131">
        <f t="shared" si="989"/>
        <v>133</v>
      </c>
      <c r="H2474" s="136">
        <f t="shared" si="990"/>
        <v>0.11083333333333334</v>
      </c>
      <c r="I2474" s="2"/>
      <c r="J2474" s="2">
        <f t="shared" si="993"/>
        <v>0.54</v>
      </c>
      <c r="K2474" s="2">
        <f t="shared" si="994"/>
        <v>0.42916666666666664</v>
      </c>
      <c r="L2474" s="2">
        <f t="shared" si="995"/>
        <v>0</v>
      </c>
      <c r="M2474" s="2">
        <f t="shared" si="996"/>
        <v>3.0833333333333324E-2</v>
      </c>
      <c r="N2474" s="63">
        <v>648</v>
      </c>
      <c r="O2474" s="63">
        <v>515</v>
      </c>
      <c r="P2474" s="63"/>
      <c r="Q2474" s="63">
        <v>30</v>
      </c>
      <c r="R2474" s="63"/>
      <c r="S2474" s="63">
        <v>7</v>
      </c>
      <c r="T2474" s="63"/>
      <c r="U2474" s="63"/>
      <c r="V2474" s="63"/>
      <c r="W2474" s="63"/>
      <c r="X2474" s="63"/>
      <c r="Y2474" s="63"/>
      <c r="Z2474" s="63"/>
      <c r="AA2474" s="63"/>
      <c r="AB2474" s="63"/>
      <c r="AC2474" s="63"/>
      <c r="AD2474" s="63"/>
      <c r="AE2474" s="63"/>
      <c r="AF2474" s="63"/>
      <c r="AG2474" s="63"/>
      <c r="AH2474" s="63"/>
      <c r="AI2474" s="63"/>
      <c r="AJ2474" s="63"/>
      <c r="AK2474" s="63"/>
      <c r="AL2474" s="63"/>
      <c r="AM2474" s="63"/>
      <c r="AN2474" s="63"/>
      <c r="AO2474" s="63"/>
      <c r="AP2474" s="63"/>
      <c r="AQ2474" s="63"/>
      <c r="AS2474" s="5">
        <f>IF(Q2474&gt;0,RANK(Q2474,(N2474:P2474,Q2474:AE2474)),0)</f>
        <v>3</v>
      </c>
      <c r="AT2474" s="5">
        <f>IF(R2474&gt;0,RANK(R2474,(N2474:P2474,Q2474:AE2474)),0)</f>
        <v>0</v>
      </c>
      <c r="AU2474" s="5">
        <f>IF(T2474&gt;0,RANK(T2474,(N2474:P2474,Q2474:AE2474)),0)</f>
        <v>0</v>
      </c>
      <c r="AV2474" s="5">
        <f>IF(S2474&gt;0,RANK(S2474,(N2474:P2474,Q2474:AE2474)),0)</f>
        <v>4</v>
      </c>
      <c r="AW2474" s="2">
        <f t="shared" si="997"/>
        <v>2.5000000000000001E-2</v>
      </c>
      <c r="AX2474" s="2">
        <f t="shared" si="998"/>
        <v>0</v>
      </c>
      <c r="AY2474" s="2">
        <f t="shared" si="999"/>
        <v>0</v>
      </c>
      <c r="AZ2474" s="2">
        <f t="shared" si="1000"/>
        <v>5.8333333333333336E-3</v>
      </c>
      <c r="BB2474" t="s">
        <v>1442</v>
      </c>
      <c r="BC2474" t="s">
        <v>1191</v>
      </c>
      <c r="BF2474" s="111">
        <v>46</v>
      </c>
      <c r="BG2474" s="113">
        <v>31</v>
      </c>
      <c r="BH2474" s="117">
        <f t="shared" ref="BH2474:BH2537" si="1001">1000*BF2474+BG2474</f>
        <v>46031</v>
      </c>
      <c r="BJ2474" s="5" t="s">
        <v>3185</v>
      </c>
    </row>
    <row r="2475" spans="1:62" hidden="1" outlineLevel="1">
      <c r="A2475" t="s">
        <v>2646</v>
      </c>
      <c r="B2475" t="s">
        <v>1191</v>
      </c>
      <c r="C2475" s="1">
        <f t="shared" si="992"/>
        <v>4520</v>
      </c>
      <c r="D2475" s="5">
        <f>IF(N2475&gt;0, RANK(N2475,(N2475:P2475,Q2475:AE2475)),0)</f>
        <v>2</v>
      </c>
      <c r="E2475" s="5">
        <f>IF(O2475&gt;0,RANK(O2475,(N2475:P2475,Q2475:AE2475)),0)</f>
        <v>1</v>
      </c>
      <c r="F2475" s="5">
        <f>IF(P2475&gt;0,RANK(P2475,(N2475:P2475,Q2475:AE2475)),0)</f>
        <v>0</v>
      </c>
      <c r="G2475" s="131">
        <f t="shared" si="989"/>
        <v>1727</v>
      </c>
      <c r="H2475" s="136">
        <f t="shared" si="990"/>
        <v>0.38207964601769911</v>
      </c>
      <c r="I2475" s="2"/>
      <c r="J2475" s="2">
        <f t="shared" si="993"/>
        <v>0.29535398230088494</v>
      </c>
      <c r="K2475" s="2">
        <f t="shared" si="994"/>
        <v>0.67743362831858411</v>
      </c>
      <c r="L2475" s="2">
        <f t="shared" si="995"/>
        <v>0</v>
      </c>
      <c r="M2475" s="2">
        <f t="shared" si="996"/>
        <v>2.7212389380530944E-2</v>
      </c>
      <c r="N2475" s="63">
        <v>1335</v>
      </c>
      <c r="O2475" s="63">
        <v>3062</v>
      </c>
      <c r="P2475" s="63"/>
      <c r="Q2475" s="63">
        <v>83</v>
      </c>
      <c r="R2475" s="63"/>
      <c r="S2475" s="63">
        <v>40</v>
      </c>
      <c r="T2475" s="63"/>
      <c r="U2475" s="63"/>
      <c r="V2475" s="63"/>
      <c r="W2475" s="63"/>
      <c r="X2475" s="63"/>
      <c r="Y2475" s="63"/>
      <c r="Z2475" s="63"/>
      <c r="AA2475" s="63"/>
      <c r="AB2475" s="63"/>
      <c r="AC2475" s="63"/>
      <c r="AD2475" s="63"/>
      <c r="AE2475" s="63"/>
      <c r="AF2475" s="63"/>
      <c r="AG2475" s="63"/>
      <c r="AH2475" s="63"/>
      <c r="AI2475" s="63"/>
      <c r="AJ2475" s="63"/>
      <c r="AK2475" s="63"/>
      <c r="AL2475" s="63"/>
      <c r="AM2475" s="63"/>
      <c r="AN2475" s="63"/>
      <c r="AO2475" s="63"/>
      <c r="AP2475" s="63"/>
      <c r="AQ2475" s="63"/>
      <c r="AS2475" s="5">
        <f>IF(Q2475&gt;0,RANK(Q2475,(N2475:P2475,Q2475:AE2475)),0)</f>
        <v>3</v>
      </c>
      <c r="AT2475" s="5">
        <f>IF(R2475&gt;0,RANK(R2475,(N2475:P2475,Q2475:AE2475)),0)</f>
        <v>0</v>
      </c>
      <c r="AU2475" s="5">
        <f>IF(T2475&gt;0,RANK(T2475,(N2475:P2475,Q2475:AE2475)),0)</f>
        <v>0</v>
      </c>
      <c r="AV2475" s="5">
        <f>IF(S2475&gt;0,RANK(S2475,(N2475:P2475,Q2475:AE2475)),0)</f>
        <v>4</v>
      </c>
      <c r="AW2475" s="2">
        <f t="shared" si="997"/>
        <v>1.8362831858407081E-2</v>
      </c>
      <c r="AX2475" s="2">
        <f t="shared" si="998"/>
        <v>0</v>
      </c>
      <c r="AY2475" s="2">
        <f t="shared" si="999"/>
        <v>0</v>
      </c>
      <c r="AZ2475" s="2">
        <f t="shared" si="1000"/>
        <v>8.8495575221238937E-3</v>
      </c>
      <c r="BB2475" t="s">
        <v>2646</v>
      </c>
      <c r="BC2475" t="s">
        <v>1191</v>
      </c>
      <c r="BF2475" s="111">
        <v>46</v>
      </c>
      <c r="BG2475" s="113">
        <v>33</v>
      </c>
      <c r="BH2475" s="117">
        <f t="shared" si="1001"/>
        <v>46033</v>
      </c>
      <c r="BJ2475" s="5" t="s">
        <v>3185</v>
      </c>
    </row>
    <row r="2476" spans="1:62" hidden="1" outlineLevel="1">
      <c r="A2476" t="s">
        <v>863</v>
      </c>
      <c r="B2476" t="s">
        <v>1191</v>
      </c>
      <c r="C2476" s="1">
        <f t="shared" si="992"/>
        <v>7971</v>
      </c>
      <c r="D2476" s="5">
        <f>IF(N2476&gt;0, RANK(N2476,(N2476:P2476,Q2476:AE2476)),0)</f>
        <v>2</v>
      </c>
      <c r="E2476" s="5">
        <f>IF(O2476&gt;0,RANK(O2476,(N2476:P2476,Q2476:AE2476)),0)</f>
        <v>1</v>
      </c>
      <c r="F2476" s="5">
        <f>IF(P2476&gt;0,RANK(P2476,(N2476:P2476,Q2476:AE2476)),0)</f>
        <v>0</v>
      </c>
      <c r="G2476" s="131">
        <f t="shared" si="989"/>
        <v>1715</v>
      </c>
      <c r="H2476" s="136">
        <f t="shared" si="990"/>
        <v>0.21515493664533936</v>
      </c>
      <c r="I2476" s="2"/>
      <c r="J2476" s="2">
        <f t="shared" si="993"/>
        <v>0.38163342115167481</v>
      </c>
      <c r="K2476" s="2">
        <f t="shared" si="994"/>
        <v>0.59678835779701422</v>
      </c>
      <c r="L2476" s="2">
        <f t="shared" si="995"/>
        <v>0</v>
      </c>
      <c r="M2476" s="2">
        <f t="shared" si="996"/>
        <v>2.157822105131102E-2</v>
      </c>
      <c r="N2476" s="63">
        <v>3042</v>
      </c>
      <c r="O2476" s="63">
        <v>4757</v>
      </c>
      <c r="P2476" s="63"/>
      <c r="Q2476" s="63">
        <v>125</v>
      </c>
      <c r="R2476" s="63"/>
      <c r="S2476" s="63">
        <v>47</v>
      </c>
      <c r="T2476" s="63"/>
      <c r="U2476" s="63"/>
      <c r="V2476" s="63"/>
      <c r="W2476" s="63"/>
      <c r="X2476" s="63"/>
      <c r="Y2476" s="63"/>
      <c r="Z2476" s="63"/>
      <c r="AA2476" s="63"/>
      <c r="AB2476" s="63"/>
      <c r="AC2476" s="63"/>
      <c r="AD2476" s="63"/>
      <c r="AE2476" s="63"/>
      <c r="AF2476" s="63"/>
      <c r="AG2476" s="63"/>
      <c r="AH2476" s="63"/>
      <c r="AI2476" s="63"/>
      <c r="AJ2476" s="63"/>
      <c r="AK2476" s="63"/>
      <c r="AL2476" s="63"/>
      <c r="AM2476" s="63"/>
      <c r="AN2476" s="63"/>
      <c r="AO2476" s="63"/>
      <c r="AP2476" s="63"/>
      <c r="AQ2476" s="63"/>
      <c r="AS2476" s="5">
        <f>IF(Q2476&gt;0,RANK(Q2476,(N2476:P2476,Q2476:AE2476)),0)</f>
        <v>3</v>
      </c>
      <c r="AT2476" s="5">
        <f>IF(R2476&gt;0,RANK(R2476,(N2476:P2476,Q2476:AE2476)),0)</f>
        <v>0</v>
      </c>
      <c r="AU2476" s="5">
        <f>IF(T2476&gt;0,RANK(T2476,(N2476:P2476,Q2476:AE2476)),0)</f>
        <v>0</v>
      </c>
      <c r="AV2476" s="5">
        <f>IF(S2476&gt;0,RANK(S2476,(N2476:P2476,Q2476:AE2476)),0)</f>
        <v>4</v>
      </c>
      <c r="AW2476" s="2">
        <f t="shared" si="997"/>
        <v>1.5681846694266716E-2</v>
      </c>
      <c r="AX2476" s="2">
        <f t="shared" si="998"/>
        <v>0</v>
      </c>
      <c r="AY2476" s="2">
        <f t="shared" si="999"/>
        <v>0</v>
      </c>
      <c r="AZ2476" s="2">
        <f t="shared" si="1000"/>
        <v>5.8963743570442859E-3</v>
      </c>
      <c r="BB2476" t="s">
        <v>863</v>
      </c>
      <c r="BC2476" t="s">
        <v>1191</v>
      </c>
      <c r="BF2476" s="111">
        <v>46</v>
      </c>
      <c r="BG2476" s="113">
        <v>35</v>
      </c>
      <c r="BH2476" s="117">
        <f t="shared" si="1001"/>
        <v>46035</v>
      </c>
      <c r="BJ2476" s="5" t="s">
        <v>3185</v>
      </c>
    </row>
    <row r="2477" spans="1:62" hidden="1" outlineLevel="1">
      <c r="A2477" t="s">
        <v>2084</v>
      </c>
      <c r="B2477" t="s">
        <v>1191</v>
      </c>
      <c r="C2477" s="1">
        <f t="shared" si="992"/>
        <v>2873</v>
      </c>
      <c r="D2477" s="5">
        <f>IF(N2477&gt;0, RANK(N2477,(N2477:P2477,Q2477:AE2477)),0)</f>
        <v>1</v>
      </c>
      <c r="E2477" s="5">
        <f>IF(O2477&gt;0,RANK(O2477,(N2477:P2477,Q2477:AE2477)),0)</f>
        <v>2</v>
      </c>
      <c r="F2477" s="5">
        <f>IF(P2477&gt;0,RANK(P2477,(N2477:P2477,Q2477:AE2477)),0)</f>
        <v>0</v>
      </c>
      <c r="G2477" s="131">
        <f t="shared" si="989"/>
        <v>177</v>
      </c>
      <c r="H2477" s="136">
        <f t="shared" si="990"/>
        <v>6.1608075182735818E-2</v>
      </c>
      <c r="I2477" s="2"/>
      <c r="J2477" s="2">
        <f t="shared" si="993"/>
        <v>0.52105812739296897</v>
      </c>
      <c r="K2477" s="2">
        <f t="shared" si="994"/>
        <v>0.45945005221023322</v>
      </c>
      <c r="L2477" s="2">
        <f t="shared" si="995"/>
        <v>0</v>
      </c>
      <c r="M2477" s="2">
        <f t="shared" si="996"/>
        <v>1.949182039679781E-2</v>
      </c>
      <c r="N2477" s="63">
        <v>1497</v>
      </c>
      <c r="O2477" s="63">
        <v>1320</v>
      </c>
      <c r="P2477" s="63"/>
      <c r="Q2477" s="63">
        <v>33</v>
      </c>
      <c r="R2477" s="63"/>
      <c r="S2477" s="63">
        <v>23</v>
      </c>
      <c r="T2477" s="63"/>
      <c r="U2477" s="63"/>
      <c r="V2477" s="63"/>
      <c r="W2477" s="63"/>
      <c r="X2477" s="63"/>
      <c r="Y2477" s="63"/>
      <c r="Z2477" s="63"/>
      <c r="AA2477" s="63"/>
      <c r="AB2477" s="63"/>
      <c r="AC2477" s="63"/>
      <c r="AD2477" s="63"/>
      <c r="AE2477" s="63"/>
      <c r="AF2477" s="63"/>
      <c r="AG2477" s="63"/>
      <c r="AH2477" s="63"/>
      <c r="AI2477" s="63"/>
      <c r="AJ2477" s="63"/>
      <c r="AK2477" s="63"/>
      <c r="AL2477" s="63"/>
      <c r="AM2477" s="63"/>
      <c r="AN2477" s="63"/>
      <c r="AO2477" s="63"/>
      <c r="AP2477" s="63"/>
      <c r="AQ2477" s="63"/>
      <c r="AS2477" s="5">
        <f>IF(Q2477&gt;0,RANK(Q2477,(N2477:P2477,Q2477:AE2477)),0)</f>
        <v>3</v>
      </c>
      <c r="AT2477" s="5">
        <f>IF(R2477&gt;0,RANK(R2477,(N2477:P2477,Q2477:AE2477)),0)</f>
        <v>0</v>
      </c>
      <c r="AU2477" s="5">
        <f>IF(T2477&gt;0,RANK(T2477,(N2477:P2477,Q2477:AE2477)),0)</f>
        <v>0</v>
      </c>
      <c r="AV2477" s="5">
        <f>IF(S2477&gt;0,RANK(S2477,(N2477:P2477,Q2477:AE2477)),0)</f>
        <v>4</v>
      </c>
      <c r="AW2477" s="2">
        <f t="shared" si="997"/>
        <v>1.148625130525583E-2</v>
      </c>
      <c r="AX2477" s="2">
        <f t="shared" si="998"/>
        <v>0</v>
      </c>
      <c r="AY2477" s="2">
        <f t="shared" si="999"/>
        <v>0</v>
      </c>
      <c r="AZ2477" s="2">
        <f t="shared" si="1000"/>
        <v>8.005569091541943E-3</v>
      </c>
      <c r="BB2477" t="s">
        <v>2084</v>
      </c>
      <c r="BC2477" t="s">
        <v>1191</v>
      </c>
      <c r="BF2477" s="111">
        <v>46</v>
      </c>
      <c r="BG2477" s="113">
        <v>37</v>
      </c>
      <c r="BH2477" s="117">
        <f t="shared" si="1001"/>
        <v>46037</v>
      </c>
      <c r="BJ2477" s="5" t="s">
        <v>3185</v>
      </c>
    </row>
    <row r="2478" spans="1:62" hidden="1" outlineLevel="1">
      <c r="A2478" t="s">
        <v>1860</v>
      </c>
      <c r="B2478" t="s">
        <v>1191</v>
      </c>
      <c r="C2478" s="1">
        <f t="shared" si="992"/>
        <v>2171</v>
      </c>
      <c r="D2478" s="5">
        <f>IF(N2478&gt;0, RANK(N2478,(N2478:P2478,Q2478:AE2478)),0)</f>
        <v>2</v>
      </c>
      <c r="E2478" s="5">
        <f>IF(O2478&gt;0,RANK(O2478,(N2478:P2478,Q2478:AE2478)),0)</f>
        <v>1</v>
      </c>
      <c r="F2478" s="5">
        <f>IF(P2478&gt;0,RANK(P2478,(N2478:P2478,Q2478:AE2478)),0)</f>
        <v>0</v>
      </c>
      <c r="G2478" s="131">
        <f t="shared" si="989"/>
        <v>234</v>
      </c>
      <c r="H2478" s="136">
        <f t="shared" si="990"/>
        <v>0.10778443113772455</v>
      </c>
      <c r="I2478" s="2"/>
      <c r="J2478" s="2">
        <f t="shared" si="993"/>
        <v>0.43344081068631968</v>
      </c>
      <c r="K2478" s="2">
        <f t="shared" si="994"/>
        <v>0.54122524182404419</v>
      </c>
      <c r="L2478" s="2">
        <f t="shared" si="995"/>
        <v>0</v>
      </c>
      <c r="M2478" s="2">
        <f t="shared" si="996"/>
        <v>2.5333947489636133E-2</v>
      </c>
      <c r="N2478" s="63">
        <v>941</v>
      </c>
      <c r="O2478" s="63">
        <v>1175</v>
      </c>
      <c r="P2478" s="63"/>
      <c r="Q2478" s="63">
        <v>32</v>
      </c>
      <c r="R2478" s="63"/>
      <c r="S2478" s="63">
        <v>23</v>
      </c>
      <c r="T2478" s="63"/>
      <c r="U2478" s="63"/>
      <c r="V2478" s="63"/>
      <c r="W2478" s="63"/>
      <c r="X2478" s="63"/>
      <c r="Y2478" s="63"/>
      <c r="Z2478" s="63"/>
      <c r="AA2478" s="63"/>
      <c r="AB2478" s="63"/>
      <c r="AC2478" s="63"/>
      <c r="AD2478" s="63"/>
      <c r="AE2478" s="63"/>
      <c r="AF2478" s="63"/>
      <c r="AG2478" s="63"/>
      <c r="AH2478" s="63"/>
      <c r="AI2478" s="63"/>
      <c r="AJ2478" s="63"/>
      <c r="AK2478" s="63"/>
      <c r="AL2478" s="63"/>
      <c r="AM2478" s="63"/>
      <c r="AN2478" s="63"/>
      <c r="AO2478" s="63"/>
      <c r="AP2478" s="63"/>
      <c r="AQ2478" s="63"/>
      <c r="AS2478" s="5">
        <f>IF(Q2478&gt;0,RANK(Q2478,(N2478:P2478,Q2478:AE2478)),0)</f>
        <v>3</v>
      </c>
      <c r="AT2478" s="5">
        <f>IF(R2478&gt;0,RANK(R2478,(N2478:P2478,Q2478:AE2478)),0)</f>
        <v>0</v>
      </c>
      <c r="AU2478" s="5">
        <f>IF(T2478&gt;0,RANK(T2478,(N2478:P2478,Q2478:AE2478)),0)</f>
        <v>0</v>
      </c>
      <c r="AV2478" s="5">
        <f>IF(S2478&gt;0,RANK(S2478,(N2478:P2478,Q2478:AE2478)),0)</f>
        <v>4</v>
      </c>
      <c r="AW2478" s="2">
        <f t="shared" si="997"/>
        <v>1.4739751266697375E-2</v>
      </c>
      <c r="AX2478" s="2">
        <f t="shared" si="998"/>
        <v>0</v>
      </c>
      <c r="AY2478" s="2">
        <f t="shared" si="999"/>
        <v>0</v>
      </c>
      <c r="AZ2478" s="2">
        <f t="shared" si="1000"/>
        <v>1.0594196222938737E-2</v>
      </c>
      <c r="BB2478" t="s">
        <v>1860</v>
      </c>
      <c r="BC2478" t="s">
        <v>1191</v>
      </c>
      <c r="BF2478" s="111">
        <v>46</v>
      </c>
      <c r="BG2478" s="113">
        <v>39</v>
      </c>
      <c r="BH2478" s="117">
        <f t="shared" si="1001"/>
        <v>46039</v>
      </c>
      <c r="BJ2478" s="5" t="s">
        <v>3185</v>
      </c>
    </row>
    <row r="2479" spans="1:62" hidden="1" outlineLevel="1">
      <c r="A2479" t="s">
        <v>2655</v>
      </c>
      <c r="B2479" t="s">
        <v>1191</v>
      </c>
      <c r="C2479" s="1">
        <f t="shared" si="992"/>
        <v>1895</v>
      </c>
      <c r="D2479" s="5">
        <f>IF(N2479&gt;0, RANK(N2479,(N2479:P2479,Q2479:AE2479)),0)</f>
        <v>1</v>
      </c>
      <c r="E2479" s="5">
        <f>IF(O2479&gt;0,RANK(O2479,(N2479:P2479,Q2479:AE2479)),0)</f>
        <v>2</v>
      </c>
      <c r="F2479" s="5">
        <f>IF(P2479&gt;0,RANK(P2479,(N2479:P2479,Q2479:AE2479)),0)</f>
        <v>0</v>
      </c>
      <c r="G2479" s="131">
        <f t="shared" si="989"/>
        <v>544</v>
      </c>
      <c r="H2479" s="136">
        <f t="shared" si="990"/>
        <v>0.28707124010554091</v>
      </c>
      <c r="I2479" s="2"/>
      <c r="J2479" s="2">
        <f t="shared" si="993"/>
        <v>0.63693931398416892</v>
      </c>
      <c r="K2479" s="2">
        <f t="shared" si="994"/>
        <v>0.34986807387862795</v>
      </c>
      <c r="L2479" s="2">
        <f t="shared" si="995"/>
        <v>0</v>
      </c>
      <c r="M2479" s="2">
        <f t="shared" si="996"/>
        <v>1.319261213720313E-2</v>
      </c>
      <c r="N2479" s="63">
        <v>1207</v>
      </c>
      <c r="O2479" s="63">
        <v>663</v>
      </c>
      <c r="P2479" s="63"/>
      <c r="Q2479" s="63">
        <v>15</v>
      </c>
      <c r="R2479" s="63"/>
      <c r="S2479" s="63">
        <v>10</v>
      </c>
      <c r="T2479" s="63"/>
      <c r="U2479" s="63"/>
      <c r="V2479" s="63"/>
      <c r="W2479" s="63"/>
      <c r="X2479" s="63"/>
      <c r="Y2479" s="63"/>
      <c r="Z2479" s="63"/>
      <c r="AA2479" s="63"/>
      <c r="AB2479" s="63"/>
      <c r="AC2479" s="63"/>
      <c r="AD2479" s="63"/>
      <c r="AE2479" s="63"/>
      <c r="AF2479" s="63"/>
      <c r="AG2479" s="63"/>
      <c r="AH2479" s="63"/>
      <c r="AI2479" s="63"/>
      <c r="AJ2479" s="63"/>
      <c r="AK2479" s="63"/>
      <c r="AL2479" s="63"/>
      <c r="AM2479" s="63"/>
      <c r="AN2479" s="63"/>
      <c r="AO2479" s="63"/>
      <c r="AP2479" s="63"/>
      <c r="AQ2479" s="63"/>
      <c r="AS2479" s="5">
        <f>IF(Q2479&gt;0,RANK(Q2479,(N2479:P2479,Q2479:AE2479)),0)</f>
        <v>3</v>
      </c>
      <c r="AT2479" s="5">
        <f>IF(R2479&gt;0,RANK(R2479,(N2479:P2479,Q2479:AE2479)),0)</f>
        <v>0</v>
      </c>
      <c r="AU2479" s="5">
        <f>IF(T2479&gt;0,RANK(T2479,(N2479:P2479,Q2479:AE2479)),0)</f>
        <v>0</v>
      </c>
      <c r="AV2479" s="5">
        <f>IF(S2479&gt;0,RANK(S2479,(N2479:P2479,Q2479:AE2479)),0)</f>
        <v>4</v>
      </c>
      <c r="AW2479" s="2">
        <f t="shared" si="997"/>
        <v>7.9155672823219003E-3</v>
      </c>
      <c r="AX2479" s="2">
        <f t="shared" si="998"/>
        <v>0</v>
      </c>
      <c r="AY2479" s="2">
        <f t="shared" si="999"/>
        <v>0</v>
      </c>
      <c r="AZ2479" s="2">
        <f t="shared" si="1000"/>
        <v>5.2770448548812663E-3</v>
      </c>
      <c r="BB2479" t="s">
        <v>2655</v>
      </c>
      <c r="BC2479" t="s">
        <v>1191</v>
      </c>
      <c r="BF2479" s="111">
        <v>46</v>
      </c>
      <c r="BG2479" s="113">
        <v>41</v>
      </c>
      <c r="BH2479" s="117">
        <f t="shared" si="1001"/>
        <v>46041</v>
      </c>
      <c r="BJ2479" s="5" t="s">
        <v>3185</v>
      </c>
    </row>
    <row r="2480" spans="1:62" hidden="1" outlineLevel="1">
      <c r="A2480" t="s">
        <v>1156</v>
      </c>
      <c r="B2480" t="s">
        <v>1191</v>
      </c>
      <c r="C2480" s="1">
        <f t="shared" si="992"/>
        <v>1690</v>
      </c>
      <c r="D2480" s="5">
        <f>IF(N2480&gt;0, RANK(N2480,(N2480:P2480,Q2480:AE2480)),0)</f>
        <v>2</v>
      </c>
      <c r="E2480" s="5">
        <f>IF(O2480&gt;0,RANK(O2480,(N2480:P2480,Q2480:AE2480)),0)</f>
        <v>1</v>
      </c>
      <c r="F2480" s="5">
        <f>IF(P2480&gt;0,RANK(P2480,(N2480:P2480,Q2480:AE2480)),0)</f>
        <v>0</v>
      </c>
      <c r="G2480" s="131">
        <f t="shared" si="989"/>
        <v>1002</v>
      </c>
      <c r="H2480" s="136">
        <f t="shared" si="990"/>
        <v>0.59289940828402365</v>
      </c>
      <c r="I2480" s="2"/>
      <c r="J2480" s="2">
        <f t="shared" si="993"/>
        <v>0.19644970414201182</v>
      </c>
      <c r="K2480" s="2">
        <f t="shared" si="994"/>
        <v>0.78934911242603545</v>
      </c>
      <c r="L2480" s="2">
        <f t="shared" si="995"/>
        <v>0</v>
      </c>
      <c r="M2480" s="2">
        <f t="shared" si="996"/>
        <v>1.4201183431952757E-2</v>
      </c>
      <c r="N2480" s="63">
        <v>332</v>
      </c>
      <c r="O2480" s="63">
        <v>1334</v>
      </c>
      <c r="P2480" s="63"/>
      <c r="Q2480" s="63">
        <v>16</v>
      </c>
      <c r="R2480" s="63"/>
      <c r="S2480" s="63">
        <v>8</v>
      </c>
      <c r="T2480" s="63"/>
      <c r="U2480" s="63"/>
      <c r="V2480" s="63"/>
      <c r="W2480" s="63"/>
      <c r="X2480" s="63"/>
      <c r="Y2480" s="63"/>
      <c r="Z2480" s="63"/>
      <c r="AA2480" s="63"/>
      <c r="AB2480" s="63"/>
      <c r="AC2480" s="63"/>
      <c r="AD2480" s="63"/>
      <c r="AE2480" s="63"/>
      <c r="AF2480" s="63"/>
      <c r="AG2480" s="63"/>
      <c r="AH2480" s="63"/>
      <c r="AI2480" s="63"/>
      <c r="AJ2480" s="63"/>
      <c r="AK2480" s="63"/>
      <c r="AL2480" s="63"/>
      <c r="AM2480" s="63"/>
      <c r="AN2480" s="63"/>
      <c r="AO2480" s="63"/>
      <c r="AP2480" s="63"/>
      <c r="AQ2480" s="63"/>
      <c r="AS2480" s="5">
        <f>IF(Q2480&gt;0,RANK(Q2480,(N2480:P2480,Q2480:AE2480)),0)</f>
        <v>3</v>
      </c>
      <c r="AT2480" s="5">
        <f>IF(R2480&gt;0,RANK(R2480,(N2480:P2480,Q2480:AE2480)),0)</f>
        <v>0</v>
      </c>
      <c r="AU2480" s="5">
        <f>IF(T2480&gt;0,RANK(T2480,(N2480:P2480,Q2480:AE2480)),0)</f>
        <v>0</v>
      </c>
      <c r="AV2480" s="5">
        <f>IF(S2480&gt;0,RANK(S2480,(N2480:P2480,Q2480:AE2480)),0)</f>
        <v>4</v>
      </c>
      <c r="AW2480" s="2">
        <f t="shared" si="997"/>
        <v>9.4674556213017753E-3</v>
      </c>
      <c r="AX2480" s="2">
        <f t="shared" si="998"/>
        <v>0</v>
      </c>
      <c r="AY2480" s="2">
        <f t="shared" si="999"/>
        <v>0</v>
      </c>
      <c r="AZ2480" s="2">
        <f t="shared" si="1000"/>
        <v>4.7337278106508876E-3</v>
      </c>
      <c r="BB2480" t="s">
        <v>1156</v>
      </c>
      <c r="BC2480" t="s">
        <v>1191</v>
      </c>
      <c r="BF2480" s="111">
        <v>46</v>
      </c>
      <c r="BG2480" s="113">
        <v>43</v>
      </c>
      <c r="BH2480" s="117">
        <f t="shared" si="1001"/>
        <v>46043</v>
      </c>
      <c r="BJ2480" s="5" t="s">
        <v>3185</v>
      </c>
    </row>
    <row r="2481" spans="1:62" hidden="1" outlineLevel="1">
      <c r="A2481" t="s">
        <v>1976</v>
      </c>
      <c r="B2481" t="s">
        <v>1191</v>
      </c>
      <c r="C2481" s="1">
        <f t="shared" si="992"/>
        <v>1936</v>
      </c>
      <c r="D2481" s="5">
        <f>IF(N2481&gt;0, RANK(N2481,(N2481:P2481,Q2481:AE2481)),0)</f>
        <v>2</v>
      </c>
      <c r="E2481" s="5">
        <f>IF(O2481&gt;0,RANK(O2481,(N2481:P2481,Q2481:AE2481)),0)</f>
        <v>1</v>
      </c>
      <c r="F2481" s="5">
        <f>IF(P2481&gt;0,RANK(P2481,(N2481:P2481,Q2481:AE2481)),0)</f>
        <v>0</v>
      </c>
      <c r="G2481" s="131">
        <f t="shared" si="989"/>
        <v>642</v>
      </c>
      <c r="H2481" s="136">
        <f t="shared" si="990"/>
        <v>0.33161157024793386</v>
      </c>
      <c r="I2481" s="2"/>
      <c r="J2481" s="2">
        <f t="shared" si="993"/>
        <v>0.3212809917355372</v>
      </c>
      <c r="K2481" s="2">
        <f t="shared" si="994"/>
        <v>0.65289256198347112</v>
      </c>
      <c r="L2481" s="2">
        <f t="shared" si="995"/>
        <v>0</v>
      </c>
      <c r="M2481" s="2">
        <f t="shared" si="996"/>
        <v>2.5826446280991622E-2</v>
      </c>
      <c r="N2481" s="63">
        <v>622</v>
      </c>
      <c r="O2481" s="63">
        <v>1264</v>
      </c>
      <c r="P2481" s="63"/>
      <c r="Q2481" s="63">
        <v>37</v>
      </c>
      <c r="R2481" s="63"/>
      <c r="S2481" s="63">
        <v>13</v>
      </c>
      <c r="T2481" s="63"/>
      <c r="U2481" s="63"/>
      <c r="V2481" s="63"/>
      <c r="W2481" s="63"/>
      <c r="X2481" s="63"/>
      <c r="Y2481" s="63"/>
      <c r="Z2481" s="63"/>
      <c r="AA2481" s="63"/>
      <c r="AB2481" s="63"/>
      <c r="AC2481" s="63"/>
      <c r="AD2481" s="63"/>
      <c r="AE2481" s="63"/>
      <c r="AF2481" s="63"/>
      <c r="AG2481" s="63"/>
      <c r="AH2481" s="63"/>
      <c r="AI2481" s="63"/>
      <c r="AJ2481" s="63"/>
      <c r="AK2481" s="63"/>
      <c r="AL2481" s="63"/>
      <c r="AM2481" s="63"/>
      <c r="AN2481" s="63"/>
      <c r="AO2481" s="63"/>
      <c r="AP2481" s="63"/>
      <c r="AQ2481" s="63"/>
      <c r="AS2481" s="5">
        <f>IF(Q2481&gt;0,RANK(Q2481,(N2481:P2481,Q2481:AE2481)),0)</f>
        <v>3</v>
      </c>
      <c r="AT2481" s="5">
        <f>IF(R2481&gt;0,RANK(R2481,(N2481:P2481,Q2481:AE2481)),0)</f>
        <v>0</v>
      </c>
      <c r="AU2481" s="5">
        <f>IF(T2481&gt;0,RANK(T2481,(N2481:P2481,Q2481:AE2481)),0)</f>
        <v>0</v>
      </c>
      <c r="AV2481" s="5">
        <f>IF(S2481&gt;0,RANK(S2481,(N2481:P2481,Q2481:AE2481)),0)</f>
        <v>4</v>
      </c>
      <c r="AW2481" s="2">
        <f t="shared" si="997"/>
        <v>1.9111570247933883E-2</v>
      </c>
      <c r="AX2481" s="2">
        <f t="shared" si="998"/>
        <v>0</v>
      </c>
      <c r="AY2481" s="2">
        <f t="shared" si="999"/>
        <v>0</v>
      </c>
      <c r="AZ2481" s="2">
        <f t="shared" si="1000"/>
        <v>6.7148760330578514E-3</v>
      </c>
      <c r="BB2481" t="s">
        <v>1976</v>
      </c>
      <c r="BC2481" t="s">
        <v>1191</v>
      </c>
      <c r="BF2481" s="111">
        <v>46</v>
      </c>
      <c r="BG2481" s="113">
        <v>45</v>
      </c>
      <c r="BH2481" s="117">
        <f t="shared" si="1001"/>
        <v>46045</v>
      </c>
      <c r="BJ2481" s="5" t="s">
        <v>3185</v>
      </c>
    </row>
    <row r="2482" spans="1:62" hidden="1" outlineLevel="1">
      <c r="A2482" t="s">
        <v>3067</v>
      </c>
      <c r="B2482" t="s">
        <v>1191</v>
      </c>
      <c r="C2482" s="1">
        <f t="shared" si="992"/>
        <v>3516</v>
      </c>
      <c r="D2482" s="5">
        <f>IF(N2482&gt;0, RANK(N2482,(N2482:P2482,Q2482:AE2482)),0)</f>
        <v>2</v>
      </c>
      <c r="E2482" s="5">
        <f>IF(O2482&gt;0,RANK(O2482,(N2482:P2482,Q2482:AE2482)),0)</f>
        <v>1</v>
      </c>
      <c r="F2482" s="5">
        <f>IF(P2482&gt;0,RANK(P2482,(N2482:P2482,Q2482:AE2482)),0)</f>
        <v>0</v>
      </c>
      <c r="G2482" s="131">
        <f t="shared" si="989"/>
        <v>1118</v>
      </c>
      <c r="H2482" s="136">
        <f t="shared" si="990"/>
        <v>0.31797497155858928</v>
      </c>
      <c r="I2482" s="2"/>
      <c r="J2482" s="2">
        <f t="shared" si="993"/>
        <v>0.32423208191126279</v>
      </c>
      <c r="K2482" s="2">
        <f t="shared" si="994"/>
        <v>0.64220705346985207</v>
      </c>
      <c r="L2482" s="2">
        <f t="shared" si="995"/>
        <v>0</v>
      </c>
      <c r="M2482" s="2">
        <f t="shared" si="996"/>
        <v>3.3560864618885189E-2</v>
      </c>
      <c r="N2482" s="63">
        <v>1140</v>
      </c>
      <c r="O2482" s="63">
        <v>2258</v>
      </c>
      <c r="P2482" s="63"/>
      <c r="Q2482" s="63">
        <v>75</v>
      </c>
      <c r="R2482" s="63"/>
      <c r="S2482" s="63">
        <v>43</v>
      </c>
      <c r="T2482" s="63"/>
      <c r="U2482" s="63"/>
      <c r="V2482" s="63"/>
      <c r="W2482" s="63"/>
      <c r="X2482" s="63"/>
      <c r="Y2482" s="63"/>
      <c r="Z2482" s="63"/>
      <c r="AA2482" s="63"/>
      <c r="AB2482" s="63"/>
      <c r="AC2482" s="63"/>
      <c r="AD2482" s="63"/>
      <c r="AE2482" s="63"/>
      <c r="AF2482" s="63"/>
      <c r="AG2482" s="63"/>
      <c r="AH2482" s="63"/>
      <c r="AI2482" s="63"/>
      <c r="AJ2482" s="63"/>
      <c r="AK2482" s="63"/>
      <c r="AL2482" s="63"/>
      <c r="AM2482" s="63"/>
      <c r="AN2482" s="63"/>
      <c r="AO2482" s="63"/>
      <c r="AP2482" s="63"/>
      <c r="AQ2482" s="63"/>
      <c r="AS2482" s="5">
        <f>IF(Q2482&gt;0,RANK(Q2482,(N2482:P2482,Q2482:AE2482)),0)</f>
        <v>3</v>
      </c>
      <c r="AT2482" s="5">
        <f>IF(R2482&gt;0,RANK(R2482,(N2482:P2482,Q2482:AE2482)),0)</f>
        <v>0</v>
      </c>
      <c r="AU2482" s="5">
        <f>IF(T2482&gt;0,RANK(T2482,(N2482:P2482,Q2482:AE2482)),0)</f>
        <v>0</v>
      </c>
      <c r="AV2482" s="5">
        <f>IF(S2482&gt;0,RANK(S2482,(N2482:P2482,Q2482:AE2482)),0)</f>
        <v>4</v>
      </c>
      <c r="AW2482" s="2">
        <f t="shared" si="997"/>
        <v>2.1331058020477817E-2</v>
      </c>
      <c r="AX2482" s="2">
        <f t="shared" si="998"/>
        <v>0</v>
      </c>
      <c r="AY2482" s="2">
        <f t="shared" si="999"/>
        <v>0</v>
      </c>
      <c r="AZ2482" s="2">
        <f t="shared" si="1000"/>
        <v>1.2229806598407281E-2</v>
      </c>
      <c r="BB2482" t="s">
        <v>3067</v>
      </c>
      <c r="BC2482" t="s">
        <v>1191</v>
      </c>
      <c r="BF2482" s="111">
        <v>46</v>
      </c>
      <c r="BG2482" s="113">
        <v>47</v>
      </c>
      <c r="BH2482" s="117">
        <f t="shared" si="1001"/>
        <v>46047</v>
      </c>
      <c r="BJ2482" s="5" t="s">
        <v>3185</v>
      </c>
    </row>
    <row r="2483" spans="1:62" hidden="1" outlineLevel="1">
      <c r="A2483" t="s">
        <v>1985</v>
      </c>
      <c r="B2483" t="s">
        <v>1191</v>
      </c>
      <c r="C2483" s="1">
        <f t="shared" si="992"/>
        <v>1127</v>
      </c>
      <c r="D2483" s="5">
        <f>IF(N2483&gt;0, RANK(N2483,(N2483:P2483,Q2483:AE2483)),0)</f>
        <v>2</v>
      </c>
      <c r="E2483" s="5">
        <f>IF(O2483&gt;0,RANK(O2483,(N2483:P2483,Q2483:AE2483)),0)</f>
        <v>1</v>
      </c>
      <c r="F2483" s="5">
        <f>IF(P2483&gt;0,RANK(P2483,(N2483:P2483,Q2483:AE2483)),0)</f>
        <v>0</v>
      </c>
      <c r="G2483" s="131">
        <f t="shared" si="989"/>
        <v>434</v>
      </c>
      <c r="H2483" s="136">
        <f t="shared" si="990"/>
        <v>0.38509316770186336</v>
      </c>
      <c r="I2483" s="2"/>
      <c r="J2483" s="2">
        <f t="shared" si="993"/>
        <v>0.29370008873114462</v>
      </c>
      <c r="K2483" s="2">
        <f t="shared" si="994"/>
        <v>0.67879325643300803</v>
      </c>
      <c r="L2483" s="2">
        <f t="shared" si="995"/>
        <v>0</v>
      </c>
      <c r="M2483" s="2">
        <f t="shared" si="996"/>
        <v>2.7506654835847355E-2</v>
      </c>
      <c r="N2483" s="63">
        <v>331</v>
      </c>
      <c r="O2483" s="63">
        <v>765</v>
      </c>
      <c r="P2483" s="63"/>
      <c r="Q2483" s="63">
        <v>22</v>
      </c>
      <c r="R2483" s="63"/>
      <c r="S2483" s="63">
        <v>9</v>
      </c>
      <c r="T2483" s="63"/>
      <c r="U2483" s="63"/>
      <c r="V2483" s="63"/>
      <c r="W2483" s="63"/>
      <c r="X2483" s="63"/>
      <c r="Y2483" s="63"/>
      <c r="Z2483" s="63"/>
      <c r="AA2483" s="63"/>
      <c r="AB2483" s="63"/>
      <c r="AC2483" s="63"/>
      <c r="AD2483" s="63"/>
      <c r="AE2483" s="63"/>
      <c r="AF2483" s="63"/>
      <c r="AG2483" s="63"/>
      <c r="AH2483" s="63"/>
      <c r="AI2483" s="63"/>
      <c r="AJ2483" s="63"/>
      <c r="AK2483" s="63"/>
      <c r="AL2483" s="63"/>
      <c r="AM2483" s="63"/>
      <c r="AN2483" s="63"/>
      <c r="AO2483" s="63"/>
      <c r="AP2483" s="63"/>
      <c r="AQ2483" s="63"/>
      <c r="AS2483" s="5">
        <f>IF(Q2483&gt;0,RANK(Q2483,(N2483:P2483,Q2483:AE2483)),0)</f>
        <v>3</v>
      </c>
      <c r="AT2483" s="5">
        <f>IF(R2483&gt;0,RANK(R2483,(N2483:P2483,Q2483:AE2483)),0)</f>
        <v>0</v>
      </c>
      <c r="AU2483" s="5">
        <f>IF(T2483&gt;0,RANK(T2483,(N2483:P2483,Q2483:AE2483)),0)</f>
        <v>0</v>
      </c>
      <c r="AV2483" s="5">
        <f>IF(S2483&gt;0,RANK(S2483,(N2483:P2483,Q2483:AE2483)),0)</f>
        <v>4</v>
      </c>
      <c r="AW2483" s="2">
        <f t="shared" si="997"/>
        <v>1.9520851818988466E-2</v>
      </c>
      <c r="AX2483" s="2">
        <f t="shared" si="998"/>
        <v>0</v>
      </c>
      <c r="AY2483" s="2">
        <f t="shared" si="999"/>
        <v>0</v>
      </c>
      <c r="AZ2483" s="2">
        <f t="shared" si="1000"/>
        <v>7.9858030168589167E-3</v>
      </c>
      <c r="BB2483" t="s">
        <v>1985</v>
      </c>
      <c r="BC2483" t="s">
        <v>1191</v>
      </c>
      <c r="BF2483" s="111">
        <v>46</v>
      </c>
      <c r="BG2483" s="113">
        <v>49</v>
      </c>
      <c r="BH2483" s="117">
        <f t="shared" si="1001"/>
        <v>46049</v>
      </c>
      <c r="BJ2483" s="5" t="s">
        <v>3185</v>
      </c>
    </row>
    <row r="2484" spans="1:62" hidden="1" outlineLevel="1">
      <c r="A2484" t="s">
        <v>1425</v>
      </c>
      <c r="B2484" t="s">
        <v>1191</v>
      </c>
      <c r="C2484" s="1">
        <f t="shared" si="992"/>
        <v>3606</v>
      </c>
      <c r="D2484" s="5">
        <f>IF(N2484&gt;0, RANK(N2484,(N2484:P2484,Q2484:AE2484)),0)</f>
        <v>2</v>
      </c>
      <c r="E2484" s="5">
        <f>IF(O2484&gt;0,RANK(O2484,(N2484:P2484,Q2484:AE2484)),0)</f>
        <v>1</v>
      </c>
      <c r="F2484" s="5">
        <f>IF(P2484&gt;0,RANK(P2484,(N2484:P2484,Q2484:AE2484)),0)</f>
        <v>0</v>
      </c>
      <c r="G2484" s="131">
        <f t="shared" si="989"/>
        <v>541</v>
      </c>
      <c r="H2484" s="136">
        <f t="shared" si="990"/>
        <v>0.15002773155851359</v>
      </c>
      <c r="I2484" s="2"/>
      <c r="J2484" s="2">
        <f t="shared" si="993"/>
        <v>0.41403216860787578</v>
      </c>
      <c r="K2484" s="2">
        <f t="shared" si="994"/>
        <v>0.56405990016638941</v>
      </c>
      <c r="L2484" s="2">
        <f t="shared" si="995"/>
        <v>0</v>
      </c>
      <c r="M2484" s="2">
        <f t="shared" si="996"/>
        <v>2.1907931225734756E-2</v>
      </c>
      <c r="N2484" s="63">
        <v>1493</v>
      </c>
      <c r="O2484" s="63">
        <v>2034</v>
      </c>
      <c r="P2484" s="63"/>
      <c r="Q2484" s="63">
        <v>48</v>
      </c>
      <c r="R2484" s="63"/>
      <c r="S2484" s="63">
        <v>31</v>
      </c>
      <c r="T2484" s="63"/>
      <c r="U2484" s="63"/>
      <c r="V2484" s="63"/>
      <c r="W2484" s="63"/>
      <c r="X2484" s="63"/>
      <c r="Y2484" s="63"/>
      <c r="Z2484" s="63"/>
      <c r="AA2484" s="63"/>
      <c r="AB2484" s="63"/>
      <c r="AC2484" s="63"/>
      <c r="AD2484" s="63"/>
      <c r="AE2484" s="63"/>
      <c r="AF2484" s="63"/>
      <c r="AG2484" s="63"/>
      <c r="AH2484" s="63"/>
      <c r="AI2484" s="63"/>
      <c r="AJ2484" s="63"/>
      <c r="AK2484" s="63"/>
      <c r="AL2484" s="63"/>
      <c r="AM2484" s="63"/>
      <c r="AN2484" s="63"/>
      <c r="AO2484" s="63"/>
      <c r="AP2484" s="63"/>
      <c r="AQ2484" s="63"/>
      <c r="AS2484" s="5">
        <f>IF(Q2484&gt;0,RANK(Q2484,(N2484:P2484,Q2484:AE2484)),0)</f>
        <v>3</v>
      </c>
      <c r="AT2484" s="5">
        <f>IF(R2484&gt;0,RANK(R2484,(N2484:P2484,Q2484:AE2484)),0)</f>
        <v>0</v>
      </c>
      <c r="AU2484" s="5">
        <f>IF(T2484&gt;0,RANK(T2484,(N2484:P2484,Q2484:AE2484)),0)</f>
        <v>0</v>
      </c>
      <c r="AV2484" s="5">
        <f>IF(S2484&gt;0,RANK(S2484,(N2484:P2484,Q2484:AE2484)),0)</f>
        <v>4</v>
      </c>
      <c r="AW2484" s="2">
        <f t="shared" si="997"/>
        <v>1.3311148086522463E-2</v>
      </c>
      <c r="AX2484" s="2">
        <f t="shared" si="998"/>
        <v>0</v>
      </c>
      <c r="AY2484" s="2">
        <f t="shared" si="999"/>
        <v>0</v>
      </c>
      <c r="AZ2484" s="2">
        <f t="shared" si="1000"/>
        <v>8.596783139212423E-3</v>
      </c>
      <c r="BB2484" t="s">
        <v>1425</v>
      </c>
      <c r="BC2484" t="s">
        <v>1191</v>
      </c>
      <c r="BF2484" s="111">
        <v>46</v>
      </c>
      <c r="BG2484" s="113">
        <v>51</v>
      </c>
      <c r="BH2484" s="117">
        <f t="shared" si="1001"/>
        <v>46051</v>
      </c>
      <c r="BJ2484" s="5" t="s">
        <v>3185</v>
      </c>
    </row>
    <row r="2485" spans="1:62" hidden="1" outlineLevel="1">
      <c r="A2485" t="s">
        <v>2056</v>
      </c>
      <c r="B2485" t="s">
        <v>1191</v>
      </c>
      <c r="C2485" s="1">
        <f t="shared" si="992"/>
        <v>2151</v>
      </c>
      <c r="D2485" s="5">
        <f>IF(N2485&gt;0, RANK(N2485,(N2485:P2485,Q2485:AE2485)),0)</f>
        <v>2</v>
      </c>
      <c r="E2485" s="5">
        <f>IF(O2485&gt;0,RANK(O2485,(N2485:P2485,Q2485:AE2485)),0)</f>
        <v>1</v>
      </c>
      <c r="F2485" s="5">
        <f>IF(P2485&gt;0,RANK(P2485,(N2485:P2485,Q2485:AE2485)),0)</f>
        <v>0</v>
      </c>
      <c r="G2485" s="131">
        <f t="shared" si="989"/>
        <v>908</v>
      </c>
      <c r="H2485" s="136">
        <f t="shared" si="990"/>
        <v>0.42212924221292419</v>
      </c>
      <c r="I2485" s="2"/>
      <c r="J2485" s="2">
        <f t="shared" si="993"/>
        <v>0.27847512784751277</v>
      </c>
      <c r="K2485" s="2">
        <f t="shared" si="994"/>
        <v>0.70060437006043697</v>
      </c>
      <c r="L2485" s="2">
        <f t="shared" si="995"/>
        <v>0</v>
      </c>
      <c r="M2485" s="2">
        <f t="shared" si="996"/>
        <v>2.0920502092050208E-2</v>
      </c>
      <c r="N2485" s="63">
        <v>599</v>
      </c>
      <c r="O2485" s="63">
        <v>1507</v>
      </c>
      <c r="P2485" s="63"/>
      <c r="Q2485" s="63">
        <v>31</v>
      </c>
      <c r="R2485" s="63"/>
      <c r="S2485" s="63">
        <v>14</v>
      </c>
      <c r="T2485" s="63"/>
      <c r="U2485" s="63"/>
      <c r="V2485" s="63"/>
      <c r="W2485" s="63"/>
      <c r="X2485" s="63"/>
      <c r="Y2485" s="63"/>
      <c r="Z2485" s="63"/>
      <c r="AA2485" s="63"/>
      <c r="AB2485" s="63"/>
      <c r="AC2485" s="63"/>
      <c r="AD2485" s="63"/>
      <c r="AE2485" s="63"/>
      <c r="AF2485" s="63"/>
      <c r="AG2485" s="63"/>
      <c r="AH2485" s="63"/>
      <c r="AI2485" s="63"/>
      <c r="AJ2485" s="63"/>
      <c r="AK2485" s="63"/>
      <c r="AL2485" s="63"/>
      <c r="AM2485" s="63"/>
      <c r="AN2485" s="63"/>
      <c r="AO2485" s="63"/>
      <c r="AP2485" s="63"/>
      <c r="AQ2485" s="63"/>
      <c r="AS2485" s="5">
        <f>IF(Q2485&gt;0,RANK(Q2485,(N2485:P2485,Q2485:AE2485)),0)</f>
        <v>3</v>
      </c>
      <c r="AT2485" s="5">
        <f>IF(R2485&gt;0,RANK(R2485,(N2485:P2485,Q2485:AE2485)),0)</f>
        <v>0</v>
      </c>
      <c r="AU2485" s="5">
        <f>IF(T2485&gt;0,RANK(T2485,(N2485:P2485,Q2485:AE2485)),0)</f>
        <v>0</v>
      </c>
      <c r="AV2485" s="5">
        <f>IF(S2485&gt;0,RANK(S2485,(N2485:P2485,Q2485:AE2485)),0)</f>
        <v>4</v>
      </c>
      <c r="AW2485" s="2">
        <f t="shared" si="997"/>
        <v>1.4411901441190145E-2</v>
      </c>
      <c r="AX2485" s="2">
        <f t="shared" si="998"/>
        <v>0</v>
      </c>
      <c r="AY2485" s="2">
        <f t="shared" si="999"/>
        <v>0</v>
      </c>
      <c r="AZ2485" s="2">
        <f t="shared" si="1000"/>
        <v>6.5086006508600653E-3</v>
      </c>
      <c r="BB2485" t="s">
        <v>2056</v>
      </c>
      <c r="BC2485" t="s">
        <v>1191</v>
      </c>
      <c r="BF2485" s="111">
        <v>46</v>
      </c>
      <c r="BG2485" s="113">
        <v>53</v>
      </c>
      <c r="BH2485" s="117">
        <f t="shared" si="1001"/>
        <v>46053</v>
      </c>
      <c r="BJ2485" s="5" t="s">
        <v>3185</v>
      </c>
    </row>
    <row r="2486" spans="1:62" hidden="1" outlineLevel="1">
      <c r="A2486" t="s">
        <v>2057</v>
      </c>
      <c r="B2486" t="s">
        <v>1191</v>
      </c>
      <c r="C2486" s="1">
        <f t="shared" si="992"/>
        <v>1092</v>
      </c>
      <c r="D2486" s="5">
        <f>IF(N2486&gt;0, RANK(N2486,(N2486:P2486,Q2486:AE2486)),0)</f>
        <v>2</v>
      </c>
      <c r="E2486" s="5">
        <f>IF(O2486&gt;0,RANK(O2486,(N2486:P2486,Q2486:AE2486)),0)</f>
        <v>1</v>
      </c>
      <c r="F2486" s="5">
        <f>IF(P2486&gt;0,RANK(P2486,(N2486:P2486,Q2486:AE2486)),0)</f>
        <v>0</v>
      </c>
      <c r="G2486" s="131">
        <f t="shared" si="989"/>
        <v>802</v>
      </c>
      <c r="H2486" s="136">
        <f t="shared" si="990"/>
        <v>0.73443223443223449</v>
      </c>
      <c r="I2486" s="2"/>
      <c r="J2486" s="2">
        <f t="shared" si="993"/>
        <v>0.12637362637362637</v>
      </c>
      <c r="K2486" s="2">
        <f t="shared" si="994"/>
        <v>0.86080586080586086</v>
      </c>
      <c r="L2486" s="2">
        <f t="shared" si="995"/>
        <v>0</v>
      </c>
      <c r="M2486" s="2">
        <f t="shared" si="996"/>
        <v>1.2820512820512775E-2</v>
      </c>
      <c r="N2486" s="63">
        <v>138</v>
      </c>
      <c r="O2486" s="63">
        <v>940</v>
      </c>
      <c r="P2486" s="63"/>
      <c r="Q2486" s="63">
        <v>8</v>
      </c>
      <c r="R2486" s="63"/>
      <c r="S2486" s="63">
        <v>6</v>
      </c>
      <c r="T2486" s="63"/>
      <c r="U2486" s="63"/>
      <c r="V2486" s="63"/>
      <c r="W2486" s="63"/>
      <c r="X2486" s="63"/>
      <c r="Y2486" s="63"/>
      <c r="Z2486" s="63"/>
      <c r="AA2486" s="63"/>
      <c r="AB2486" s="63"/>
      <c r="AC2486" s="63"/>
      <c r="AD2486" s="63"/>
      <c r="AE2486" s="63"/>
      <c r="AF2486" s="63"/>
      <c r="AG2486" s="63"/>
      <c r="AH2486" s="63"/>
      <c r="AI2486" s="63"/>
      <c r="AJ2486" s="63"/>
      <c r="AK2486" s="63"/>
      <c r="AL2486" s="63"/>
      <c r="AM2486" s="63"/>
      <c r="AN2486" s="63"/>
      <c r="AO2486" s="63"/>
      <c r="AP2486" s="63"/>
      <c r="AQ2486" s="63"/>
      <c r="AS2486" s="5">
        <f>IF(Q2486&gt;0,RANK(Q2486,(N2486:P2486,Q2486:AE2486)),0)</f>
        <v>3</v>
      </c>
      <c r="AT2486" s="5">
        <f>IF(R2486&gt;0,RANK(R2486,(N2486:P2486,Q2486:AE2486)),0)</f>
        <v>0</v>
      </c>
      <c r="AU2486" s="5">
        <f>IF(T2486&gt;0,RANK(T2486,(N2486:P2486,Q2486:AE2486)),0)</f>
        <v>0</v>
      </c>
      <c r="AV2486" s="5">
        <f>IF(S2486&gt;0,RANK(S2486,(N2486:P2486,Q2486:AE2486)),0)</f>
        <v>4</v>
      </c>
      <c r="AW2486" s="2">
        <f t="shared" si="997"/>
        <v>7.326007326007326E-3</v>
      </c>
      <c r="AX2486" s="2">
        <f t="shared" si="998"/>
        <v>0</v>
      </c>
      <c r="AY2486" s="2">
        <f t="shared" si="999"/>
        <v>0</v>
      </c>
      <c r="AZ2486" s="2">
        <f t="shared" si="1000"/>
        <v>5.4945054945054949E-3</v>
      </c>
      <c r="BB2486" t="s">
        <v>2057</v>
      </c>
      <c r="BC2486" t="s">
        <v>1191</v>
      </c>
      <c r="BF2486" s="111">
        <v>46</v>
      </c>
      <c r="BG2486" s="113">
        <v>55</v>
      </c>
      <c r="BH2486" s="117">
        <f t="shared" si="1001"/>
        <v>46055</v>
      </c>
      <c r="BJ2486" s="5" t="s">
        <v>3185</v>
      </c>
    </row>
    <row r="2487" spans="1:62" hidden="1" outlineLevel="1">
      <c r="A2487" t="s">
        <v>783</v>
      </c>
      <c r="B2487" t="s">
        <v>1191</v>
      </c>
      <c r="C2487" s="1">
        <f t="shared" si="992"/>
        <v>2793</v>
      </c>
      <c r="D2487" s="5">
        <f>IF(N2487&gt;0, RANK(N2487,(N2487:P2487,Q2487:AE2487)),0)</f>
        <v>2</v>
      </c>
      <c r="E2487" s="5">
        <f>IF(O2487&gt;0,RANK(O2487,(N2487:P2487,Q2487:AE2487)),0)</f>
        <v>1</v>
      </c>
      <c r="F2487" s="5">
        <f>IF(P2487&gt;0,RANK(P2487,(N2487:P2487,Q2487:AE2487)),0)</f>
        <v>0</v>
      </c>
      <c r="G2487" s="131">
        <f t="shared" si="989"/>
        <v>882</v>
      </c>
      <c r="H2487" s="136">
        <f t="shared" si="990"/>
        <v>0.31578947368421051</v>
      </c>
      <c r="I2487" s="2"/>
      <c r="J2487" s="2">
        <f t="shared" si="993"/>
        <v>0.32975295381310421</v>
      </c>
      <c r="K2487" s="2">
        <f t="shared" si="994"/>
        <v>0.64554242749731472</v>
      </c>
      <c r="L2487" s="2">
        <f t="shared" si="995"/>
        <v>0</v>
      </c>
      <c r="M2487" s="2">
        <f t="shared" si="996"/>
        <v>2.470461868958107E-2</v>
      </c>
      <c r="N2487" s="63">
        <v>921</v>
      </c>
      <c r="O2487" s="63">
        <v>1803</v>
      </c>
      <c r="P2487" s="63"/>
      <c r="Q2487" s="63">
        <v>47</v>
      </c>
      <c r="R2487" s="63"/>
      <c r="S2487" s="63">
        <v>22</v>
      </c>
      <c r="T2487" s="63"/>
      <c r="U2487" s="63"/>
      <c r="V2487" s="63"/>
      <c r="W2487" s="63"/>
      <c r="X2487" s="63"/>
      <c r="Y2487" s="63"/>
      <c r="Z2487" s="63"/>
      <c r="AA2487" s="63"/>
      <c r="AB2487" s="63"/>
      <c r="AC2487" s="63"/>
      <c r="AD2487" s="63"/>
      <c r="AE2487" s="63"/>
      <c r="AF2487" s="63"/>
      <c r="AG2487" s="63"/>
      <c r="AH2487" s="63"/>
      <c r="AI2487" s="63"/>
      <c r="AJ2487" s="63"/>
      <c r="AK2487" s="63"/>
      <c r="AL2487" s="63"/>
      <c r="AM2487" s="63"/>
      <c r="AN2487" s="63"/>
      <c r="AO2487" s="63"/>
      <c r="AP2487" s="63"/>
      <c r="AQ2487" s="63"/>
      <c r="AS2487" s="5">
        <f>IF(Q2487&gt;0,RANK(Q2487,(N2487:P2487,Q2487:AE2487)),0)</f>
        <v>3</v>
      </c>
      <c r="AT2487" s="5">
        <f>IF(R2487&gt;0,RANK(R2487,(N2487:P2487,Q2487:AE2487)),0)</f>
        <v>0</v>
      </c>
      <c r="AU2487" s="5">
        <f>IF(T2487&gt;0,RANK(T2487,(N2487:P2487,Q2487:AE2487)),0)</f>
        <v>0</v>
      </c>
      <c r="AV2487" s="5">
        <f>IF(S2487&gt;0,RANK(S2487,(N2487:P2487,Q2487:AE2487)),0)</f>
        <v>4</v>
      </c>
      <c r="AW2487" s="2">
        <f t="shared" si="997"/>
        <v>1.6827783745076978E-2</v>
      </c>
      <c r="AX2487" s="2">
        <f t="shared" si="998"/>
        <v>0</v>
      </c>
      <c r="AY2487" s="2">
        <f t="shared" si="999"/>
        <v>0</v>
      </c>
      <c r="AZ2487" s="2">
        <f t="shared" si="1000"/>
        <v>7.8768349445041182E-3</v>
      </c>
      <c r="BB2487" t="s">
        <v>783</v>
      </c>
      <c r="BC2487" t="s">
        <v>1191</v>
      </c>
      <c r="BF2487" s="111">
        <v>46</v>
      </c>
      <c r="BG2487" s="113">
        <v>57</v>
      </c>
      <c r="BH2487" s="117">
        <f t="shared" si="1001"/>
        <v>46057</v>
      </c>
      <c r="BJ2487" s="5" t="s">
        <v>3185</v>
      </c>
    </row>
    <row r="2488" spans="1:62" hidden="1" outlineLevel="1">
      <c r="A2488" t="s">
        <v>274</v>
      </c>
      <c r="B2488" t="s">
        <v>1191</v>
      </c>
      <c r="C2488" s="1">
        <f t="shared" si="992"/>
        <v>1848</v>
      </c>
      <c r="D2488" s="5">
        <f>IF(N2488&gt;0, RANK(N2488,(N2488:P2488,Q2488:AE2488)),0)</f>
        <v>2</v>
      </c>
      <c r="E2488" s="5">
        <f>IF(O2488&gt;0,RANK(O2488,(N2488:P2488,Q2488:AE2488)),0)</f>
        <v>1</v>
      </c>
      <c r="F2488" s="5">
        <f>IF(P2488&gt;0,RANK(P2488,(N2488:P2488,Q2488:AE2488)),0)</f>
        <v>0</v>
      </c>
      <c r="G2488" s="131">
        <f t="shared" si="989"/>
        <v>667</v>
      </c>
      <c r="H2488" s="136">
        <f t="shared" si="990"/>
        <v>0.36093073593073594</v>
      </c>
      <c r="I2488" s="2"/>
      <c r="J2488" s="2">
        <f t="shared" si="993"/>
        <v>0.31114718614718617</v>
      </c>
      <c r="K2488" s="2">
        <f t="shared" si="994"/>
        <v>0.67207792207792205</v>
      </c>
      <c r="L2488" s="2">
        <f t="shared" si="995"/>
        <v>0</v>
      </c>
      <c r="M2488" s="2">
        <f t="shared" si="996"/>
        <v>1.6774891774891776E-2</v>
      </c>
      <c r="N2488" s="63">
        <v>575</v>
      </c>
      <c r="O2488" s="63">
        <v>1242</v>
      </c>
      <c r="P2488" s="63"/>
      <c r="Q2488" s="63">
        <v>21</v>
      </c>
      <c r="R2488" s="63"/>
      <c r="S2488" s="63">
        <v>10</v>
      </c>
      <c r="T2488" s="63"/>
      <c r="U2488" s="63"/>
      <c r="V2488" s="63"/>
      <c r="W2488" s="63"/>
      <c r="X2488" s="63"/>
      <c r="Y2488" s="63"/>
      <c r="Z2488" s="63"/>
      <c r="AA2488" s="63"/>
      <c r="AB2488" s="63"/>
      <c r="AC2488" s="63"/>
      <c r="AD2488" s="63"/>
      <c r="AE2488" s="63"/>
      <c r="AF2488" s="63"/>
      <c r="AG2488" s="63"/>
      <c r="AH2488" s="63"/>
      <c r="AI2488" s="63"/>
      <c r="AJ2488" s="63"/>
      <c r="AK2488" s="63"/>
      <c r="AL2488" s="63"/>
      <c r="AM2488" s="63"/>
      <c r="AN2488" s="63"/>
      <c r="AO2488" s="63"/>
      <c r="AP2488" s="63"/>
      <c r="AQ2488" s="63"/>
      <c r="AS2488" s="5">
        <f>IF(Q2488&gt;0,RANK(Q2488,(N2488:P2488,Q2488:AE2488)),0)</f>
        <v>3</v>
      </c>
      <c r="AT2488" s="5">
        <f>IF(R2488&gt;0,RANK(R2488,(N2488:P2488,Q2488:AE2488)),0)</f>
        <v>0</v>
      </c>
      <c r="AU2488" s="5">
        <f>IF(T2488&gt;0,RANK(T2488,(N2488:P2488,Q2488:AE2488)),0)</f>
        <v>0</v>
      </c>
      <c r="AV2488" s="5">
        <f>IF(S2488&gt;0,RANK(S2488,(N2488:P2488,Q2488:AE2488)),0)</f>
        <v>4</v>
      </c>
      <c r="AW2488" s="2">
        <f t="shared" si="997"/>
        <v>1.1363636363636364E-2</v>
      </c>
      <c r="AX2488" s="2">
        <f t="shared" si="998"/>
        <v>0</v>
      </c>
      <c r="AY2488" s="2">
        <f t="shared" si="999"/>
        <v>0</v>
      </c>
      <c r="AZ2488" s="2">
        <f t="shared" si="1000"/>
        <v>5.411255411255411E-3</v>
      </c>
      <c r="BB2488" t="s">
        <v>274</v>
      </c>
      <c r="BC2488" t="s">
        <v>1191</v>
      </c>
      <c r="BF2488" s="111">
        <v>46</v>
      </c>
      <c r="BG2488" s="113">
        <v>59</v>
      </c>
      <c r="BH2488" s="117">
        <f t="shared" si="1001"/>
        <v>46059</v>
      </c>
      <c r="BJ2488" s="5" t="s">
        <v>3185</v>
      </c>
    </row>
    <row r="2489" spans="1:62" hidden="1" outlineLevel="1">
      <c r="A2489" t="s">
        <v>1792</v>
      </c>
      <c r="B2489" t="s">
        <v>1191</v>
      </c>
      <c r="C2489" s="1">
        <f t="shared" si="992"/>
        <v>2416</v>
      </c>
      <c r="D2489" s="5">
        <f>IF(N2489&gt;0, RANK(N2489,(N2489:P2489,Q2489:AE2489)),0)</f>
        <v>2</v>
      </c>
      <c r="E2489" s="5">
        <f>IF(O2489&gt;0,RANK(O2489,(N2489:P2489,Q2489:AE2489)),0)</f>
        <v>1</v>
      </c>
      <c r="F2489" s="5">
        <f>IF(P2489&gt;0,RANK(P2489,(N2489:P2489,Q2489:AE2489)),0)</f>
        <v>0</v>
      </c>
      <c r="G2489" s="131">
        <f t="shared" si="989"/>
        <v>867</v>
      </c>
      <c r="H2489" s="136">
        <f t="shared" si="990"/>
        <v>0.35885761589403975</v>
      </c>
      <c r="I2489" s="2"/>
      <c r="J2489" s="2">
        <f t="shared" si="993"/>
        <v>0.31456953642384106</v>
      </c>
      <c r="K2489" s="2">
        <f t="shared" si="994"/>
        <v>0.67342715231788075</v>
      </c>
      <c r="L2489" s="2">
        <f t="shared" si="995"/>
        <v>0</v>
      </c>
      <c r="M2489" s="2">
        <f t="shared" si="996"/>
        <v>1.2003311258278249E-2</v>
      </c>
      <c r="N2489" s="63">
        <v>760</v>
      </c>
      <c r="O2489" s="63">
        <v>1627</v>
      </c>
      <c r="P2489" s="63"/>
      <c r="Q2489" s="63">
        <v>16</v>
      </c>
      <c r="R2489" s="63"/>
      <c r="S2489" s="63">
        <v>13</v>
      </c>
      <c r="T2489" s="63"/>
      <c r="U2489" s="63"/>
      <c r="V2489" s="63"/>
      <c r="W2489" s="63"/>
      <c r="X2489" s="63"/>
      <c r="Y2489" s="63"/>
      <c r="Z2489" s="63"/>
      <c r="AA2489" s="63"/>
      <c r="AB2489" s="63"/>
      <c r="AC2489" s="63"/>
      <c r="AD2489" s="63"/>
      <c r="AE2489" s="63"/>
      <c r="AF2489" s="63"/>
      <c r="AG2489" s="63"/>
      <c r="AH2489" s="63"/>
      <c r="AI2489" s="63"/>
      <c r="AJ2489" s="63"/>
      <c r="AK2489" s="63"/>
      <c r="AL2489" s="63"/>
      <c r="AM2489" s="63"/>
      <c r="AN2489" s="63"/>
      <c r="AO2489" s="63"/>
      <c r="AP2489" s="63"/>
      <c r="AQ2489" s="63"/>
      <c r="AS2489" s="5">
        <f>IF(Q2489&gt;0,RANK(Q2489,(N2489:P2489,Q2489:AE2489)),0)</f>
        <v>3</v>
      </c>
      <c r="AT2489" s="5">
        <f>IF(R2489&gt;0,RANK(R2489,(N2489:P2489,Q2489:AE2489)),0)</f>
        <v>0</v>
      </c>
      <c r="AU2489" s="5">
        <f>IF(T2489&gt;0,RANK(T2489,(N2489:P2489,Q2489:AE2489)),0)</f>
        <v>0</v>
      </c>
      <c r="AV2489" s="5">
        <f>IF(S2489&gt;0,RANK(S2489,(N2489:P2489,Q2489:AE2489)),0)</f>
        <v>4</v>
      </c>
      <c r="AW2489" s="2">
        <f t="shared" si="997"/>
        <v>6.6225165562913907E-3</v>
      </c>
      <c r="AX2489" s="2">
        <f t="shared" si="998"/>
        <v>0</v>
      </c>
      <c r="AY2489" s="2">
        <f t="shared" si="999"/>
        <v>0</v>
      </c>
      <c r="AZ2489" s="2">
        <f t="shared" si="1000"/>
        <v>5.3807947019867547E-3</v>
      </c>
      <c r="BB2489" t="s">
        <v>1792</v>
      </c>
      <c r="BC2489" t="s">
        <v>1191</v>
      </c>
      <c r="BF2489" s="111">
        <v>46</v>
      </c>
      <c r="BG2489" s="113">
        <v>61</v>
      </c>
      <c r="BH2489" s="117">
        <f t="shared" si="1001"/>
        <v>46061</v>
      </c>
      <c r="BJ2489" s="5" t="s">
        <v>3185</v>
      </c>
    </row>
    <row r="2490" spans="1:62" hidden="1" outlineLevel="1">
      <c r="A2490" t="s">
        <v>2998</v>
      </c>
      <c r="B2490" t="s">
        <v>1191</v>
      </c>
      <c r="C2490" s="1">
        <f t="shared" si="992"/>
        <v>739</v>
      </c>
      <c r="D2490" s="5">
        <f>IF(N2490&gt;0, RANK(N2490,(N2490:P2490,Q2490:AE2490)),0)</f>
        <v>2</v>
      </c>
      <c r="E2490" s="5">
        <f>IF(O2490&gt;0,RANK(O2490,(N2490:P2490,Q2490:AE2490)),0)</f>
        <v>1</v>
      </c>
      <c r="F2490" s="5">
        <f>IF(P2490&gt;0,RANK(P2490,(N2490:P2490,Q2490:AE2490)),0)</f>
        <v>0</v>
      </c>
      <c r="G2490" s="131">
        <f t="shared" si="989"/>
        <v>556</v>
      </c>
      <c r="H2490" s="136">
        <f t="shared" si="990"/>
        <v>0.75236806495263875</v>
      </c>
      <c r="I2490" s="2"/>
      <c r="J2490" s="2">
        <f t="shared" si="993"/>
        <v>0.11096075778078485</v>
      </c>
      <c r="K2490" s="2">
        <f t="shared" si="994"/>
        <v>0.8633288227334236</v>
      </c>
      <c r="L2490" s="2">
        <f t="shared" si="995"/>
        <v>0</v>
      </c>
      <c r="M2490" s="2">
        <f t="shared" si="996"/>
        <v>2.5710419485791558E-2</v>
      </c>
      <c r="N2490" s="63">
        <v>82</v>
      </c>
      <c r="O2490" s="63">
        <v>638</v>
      </c>
      <c r="P2490" s="63"/>
      <c r="Q2490" s="63">
        <v>16</v>
      </c>
      <c r="R2490" s="63"/>
      <c r="S2490" s="63">
        <v>3</v>
      </c>
      <c r="T2490" s="63"/>
      <c r="U2490" s="63"/>
      <c r="V2490" s="63"/>
      <c r="W2490" s="63"/>
      <c r="X2490" s="63"/>
      <c r="Y2490" s="63"/>
      <c r="Z2490" s="63"/>
      <c r="AA2490" s="63"/>
      <c r="AB2490" s="63"/>
      <c r="AC2490" s="63"/>
      <c r="AD2490" s="63"/>
      <c r="AE2490" s="63"/>
      <c r="AF2490" s="63"/>
      <c r="AG2490" s="63"/>
      <c r="AH2490" s="63"/>
      <c r="AI2490" s="63"/>
      <c r="AJ2490" s="63"/>
      <c r="AK2490" s="63"/>
      <c r="AL2490" s="63"/>
      <c r="AM2490" s="63"/>
      <c r="AN2490" s="63"/>
      <c r="AO2490" s="63"/>
      <c r="AP2490" s="63"/>
      <c r="AQ2490" s="63"/>
      <c r="AS2490" s="5">
        <f>IF(Q2490&gt;0,RANK(Q2490,(N2490:P2490,Q2490:AE2490)),0)</f>
        <v>3</v>
      </c>
      <c r="AT2490" s="5">
        <f>IF(R2490&gt;0,RANK(R2490,(N2490:P2490,Q2490:AE2490)),0)</f>
        <v>0</v>
      </c>
      <c r="AU2490" s="5">
        <f>IF(T2490&gt;0,RANK(T2490,(N2490:P2490,Q2490:AE2490)),0)</f>
        <v>0</v>
      </c>
      <c r="AV2490" s="5">
        <f>IF(S2490&gt;0,RANK(S2490,(N2490:P2490,Q2490:AE2490)),0)</f>
        <v>4</v>
      </c>
      <c r="AW2490" s="2">
        <f t="shared" si="997"/>
        <v>2.165087956698241E-2</v>
      </c>
      <c r="AX2490" s="2">
        <f t="shared" si="998"/>
        <v>0</v>
      </c>
      <c r="AY2490" s="2">
        <f t="shared" si="999"/>
        <v>0</v>
      </c>
      <c r="AZ2490" s="2">
        <f t="shared" si="1000"/>
        <v>4.0595399188092015E-3</v>
      </c>
      <c r="BB2490" t="s">
        <v>2998</v>
      </c>
      <c r="BC2490" t="s">
        <v>1191</v>
      </c>
      <c r="BF2490" s="111">
        <v>46</v>
      </c>
      <c r="BG2490" s="113">
        <v>63</v>
      </c>
      <c r="BH2490" s="117">
        <f t="shared" si="1001"/>
        <v>46063</v>
      </c>
      <c r="BJ2490" s="5" t="s">
        <v>3185</v>
      </c>
    </row>
    <row r="2491" spans="1:62" hidden="1" outlineLevel="1">
      <c r="A2491" t="s">
        <v>2961</v>
      </c>
      <c r="B2491" t="s">
        <v>1191</v>
      </c>
      <c r="C2491" s="1">
        <f t="shared" si="992"/>
        <v>8155</v>
      </c>
      <c r="D2491" s="5">
        <f>IF(N2491&gt;0, RANK(N2491,(N2491:P2491,Q2491:AE2491)),0)</f>
        <v>2</v>
      </c>
      <c r="E2491" s="5">
        <f>IF(O2491&gt;0,RANK(O2491,(N2491:P2491,Q2491:AE2491)),0)</f>
        <v>1</v>
      </c>
      <c r="F2491" s="5">
        <f>IF(P2491&gt;0,RANK(P2491,(N2491:P2491,Q2491:AE2491)),0)</f>
        <v>0</v>
      </c>
      <c r="G2491" s="131">
        <f t="shared" si="989"/>
        <v>2433</v>
      </c>
      <c r="H2491" s="136">
        <f t="shared" si="990"/>
        <v>0.29834457388105456</v>
      </c>
      <c r="I2491" s="2"/>
      <c r="J2491" s="2">
        <f t="shared" si="993"/>
        <v>0.34163090128755363</v>
      </c>
      <c r="K2491" s="2">
        <f t="shared" si="994"/>
        <v>0.6399754751686082</v>
      </c>
      <c r="L2491" s="2">
        <f t="shared" si="995"/>
        <v>0</v>
      </c>
      <c r="M2491" s="2">
        <f t="shared" si="996"/>
        <v>1.8393623543838222E-2</v>
      </c>
      <c r="N2491" s="63">
        <v>2786</v>
      </c>
      <c r="O2491" s="63">
        <v>5219</v>
      </c>
      <c r="P2491" s="63"/>
      <c r="Q2491" s="63">
        <v>107</v>
      </c>
      <c r="R2491" s="63"/>
      <c r="S2491" s="63">
        <v>43</v>
      </c>
      <c r="T2491" s="63"/>
      <c r="U2491" s="63"/>
      <c r="V2491" s="63"/>
      <c r="W2491" s="63"/>
      <c r="X2491" s="63"/>
      <c r="Y2491" s="63"/>
      <c r="Z2491" s="63"/>
      <c r="AA2491" s="63"/>
      <c r="AB2491" s="63"/>
      <c r="AC2491" s="63"/>
      <c r="AD2491" s="63"/>
      <c r="AE2491" s="63"/>
      <c r="AF2491" s="63"/>
      <c r="AG2491" s="63"/>
      <c r="AH2491" s="63"/>
      <c r="AI2491" s="63"/>
      <c r="AJ2491" s="63"/>
      <c r="AK2491" s="63"/>
      <c r="AL2491" s="63"/>
      <c r="AM2491" s="63"/>
      <c r="AN2491" s="63"/>
      <c r="AO2491" s="63"/>
      <c r="AP2491" s="63"/>
      <c r="AQ2491" s="63"/>
      <c r="AS2491" s="5">
        <f>IF(Q2491&gt;0,RANK(Q2491,(N2491:P2491,Q2491:AE2491)),0)</f>
        <v>3</v>
      </c>
      <c r="AT2491" s="5">
        <f>IF(R2491&gt;0,RANK(R2491,(N2491:P2491,Q2491:AE2491)),0)</f>
        <v>0</v>
      </c>
      <c r="AU2491" s="5">
        <f>IF(T2491&gt;0,RANK(T2491,(N2491:P2491,Q2491:AE2491)),0)</f>
        <v>0</v>
      </c>
      <c r="AV2491" s="5">
        <f>IF(S2491&gt;0,RANK(S2491,(N2491:P2491,Q2491:AE2491)),0)</f>
        <v>4</v>
      </c>
      <c r="AW2491" s="2">
        <f t="shared" si="997"/>
        <v>1.3120784794604537E-2</v>
      </c>
      <c r="AX2491" s="2">
        <f t="shared" si="998"/>
        <v>0</v>
      </c>
      <c r="AY2491" s="2">
        <f t="shared" si="999"/>
        <v>0</v>
      </c>
      <c r="AZ2491" s="2">
        <f t="shared" si="1000"/>
        <v>5.272838749233599E-3</v>
      </c>
      <c r="BB2491" t="s">
        <v>2961</v>
      </c>
      <c r="BC2491" t="s">
        <v>1191</v>
      </c>
      <c r="BF2491" s="111">
        <v>46</v>
      </c>
      <c r="BG2491" s="113">
        <v>65</v>
      </c>
      <c r="BH2491" s="117">
        <f t="shared" si="1001"/>
        <v>46065</v>
      </c>
      <c r="BJ2491" s="5" t="s">
        <v>3185</v>
      </c>
    </row>
    <row r="2492" spans="1:62" hidden="1" outlineLevel="1">
      <c r="A2492" t="s">
        <v>1795</v>
      </c>
      <c r="B2492" t="s">
        <v>1191</v>
      </c>
      <c r="C2492" s="1">
        <f t="shared" ref="C2492:C2526" si="1002">SUM(N2492:AQ2492)</f>
        <v>3425</v>
      </c>
      <c r="D2492" s="5">
        <f>IF(N2492&gt;0, RANK(N2492,(N2492:P2492,Q2492:AE2492)),0)</f>
        <v>2</v>
      </c>
      <c r="E2492" s="5">
        <f>IF(O2492&gt;0,RANK(O2492,(N2492:P2492,Q2492:AE2492)),0)</f>
        <v>1</v>
      </c>
      <c r="F2492" s="5">
        <f>IF(P2492&gt;0,RANK(P2492,(N2492:P2492,Q2492:AE2492)),0)</f>
        <v>0</v>
      </c>
      <c r="G2492" s="131">
        <f t="shared" si="989"/>
        <v>1528</v>
      </c>
      <c r="H2492" s="136">
        <f t="shared" si="990"/>
        <v>0.44613138686131387</v>
      </c>
      <c r="I2492" s="2"/>
      <c r="J2492" s="2">
        <f t="shared" ref="J2492:J2526" si="1003">IF($C2492=0,"-",N2492/$C2492)</f>
        <v>0.26948905109489052</v>
      </c>
      <c r="K2492" s="2">
        <f t="shared" ref="K2492:K2526" si="1004">IF($C2492=0,"-",O2492/$C2492)</f>
        <v>0.71562043795620434</v>
      </c>
      <c r="L2492" s="2">
        <f t="shared" ref="L2492:L2526" si="1005">IF($C2492=0,"-",P2492/$C2492)</f>
        <v>0</v>
      </c>
      <c r="M2492" s="2">
        <f t="shared" ref="M2492:M2523" si="1006">IF(C2492=0,"-",(1-J2492-K2492-L2492))</f>
        <v>1.4890510948905145E-2</v>
      </c>
      <c r="N2492" s="63">
        <v>923</v>
      </c>
      <c r="O2492" s="63">
        <v>2451</v>
      </c>
      <c r="P2492" s="63"/>
      <c r="Q2492" s="63">
        <v>25</v>
      </c>
      <c r="R2492" s="63"/>
      <c r="S2492" s="63">
        <v>26</v>
      </c>
      <c r="T2492" s="63"/>
      <c r="U2492" s="63"/>
      <c r="V2492" s="63"/>
      <c r="W2492" s="63"/>
      <c r="X2492" s="63"/>
      <c r="Y2492" s="63"/>
      <c r="Z2492" s="63"/>
      <c r="AA2492" s="63"/>
      <c r="AB2492" s="63"/>
      <c r="AC2492" s="63"/>
      <c r="AD2492" s="63"/>
      <c r="AE2492" s="63"/>
      <c r="AF2492" s="63"/>
      <c r="AG2492" s="63"/>
      <c r="AH2492" s="63"/>
      <c r="AI2492" s="63"/>
      <c r="AJ2492" s="63"/>
      <c r="AK2492" s="63"/>
      <c r="AL2492" s="63"/>
      <c r="AM2492" s="63"/>
      <c r="AN2492" s="63"/>
      <c r="AO2492" s="63"/>
      <c r="AP2492" s="63"/>
      <c r="AQ2492" s="63"/>
      <c r="AS2492" s="5">
        <f>IF(Q2492&gt;0,RANK(Q2492,(N2492:P2492,Q2492:AE2492)),0)</f>
        <v>4</v>
      </c>
      <c r="AT2492" s="5">
        <f>IF(R2492&gt;0,RANK(R2492,(N2492:P2492,Q2492:AE2492)),0)</f>
        <v>0</v>
      </c>
      <c r="AU2492" s="5">
        <f>IF(T2492&gt;0,RANK(T2492,(N2492:P2492,Q2492:AE2492)),0)</f>
        <v>0</v>
      </c>
      <c r="AV2492" s="5">
        <f>IF(S2492&gt;0,RANK(S2492,(N2492:P2492,Q2492:AE2492)),0)</f>
        <v>3</v>
      </c>
      <c r="AW2492" s="2">
        <f t="shared" ref="AW2492:AW2526" si="1007">IF($C2492=0,"-",Q2492/$C2492)</f>
        <v>7.2992700729927005E-3</v>
      </c>
      <c r="AX2492" s="2">
        <f t="shared" ref="AX2492:AX2526" si="1008">IF($C2492=0,"-",R2492/$C2492)</f>
        <v>0</v>
      </c>
      <c r="AY2492" s="2">
        <f t="shared" ref="AY2492:AY2526" si="1009">IF($C2492=0,"-",T2492/$C2492)</f>
        <v>0</v>
      </c>
      <c r="AZ2492" s="2">
        <f t="shared" ref="AZ2492:AZ2526" si="1010">IF($C2492=0,"-",S2492/$C2492)</f>
        <v>7.5912408759124085E-3</v>
      </c>
      <c r="BB2492" t="s">
        <v>1795</v>
      </c>
      <c r="BC2492" t="s">
        <v>1191</v>
      </c>
      <c r="BF2492" s="111">
        <v>46</v>
      </c>
      <c r="BG2492" s="113">
        <v>67</v>
      </c>
      <c r="BH2492" s="117">
        <f t="shared" si="1001"/>
        <v>46067</v>
      </c>
      <c r="BJ2492" s="5" t="s">
        <v>3185</v>
      </c>
    </row>
    <row r="2493" spans="1:62" hidden="1" outlineLevel="1">
      <c r="A2493" t="s">
        <v>2210</v>
      </c>
      <c r="B2493" t="s">
        <v>1191</v>
      </c>
      <c r="C2493" s="1">
        <f t="shared" si="1002"/>
        <v>733</v>
      </c>
      <c r="D2493" s="5">
        <f>IF(N2493&gt;0, RANK(N2493,(N2493:P2493,Q2493:AE2493)),0)</f>
        <v>2</v>
      </c>
      <c r="E2493" s="5">
        <f>IF(O2493&gt;0,RANK(O2493,(N2493:P2493,Q2493:AE2493)),0)</f>
        <v>1</v>
      </c>
      <c r="F2493" s="5">
        <f>IF(P2493&gt;0,RANK(P2493,(N2493:P2493,Q2493:AE2493)),0)</f>
        <v>0</v>
      </c>
      <c r="G2493" s="131">
        <f t="shared" si="989"/>
        <v>342</v>
      </c>
      <c r="H2493" s="136">
        <f t="shared" si="990"/>
        <v>0.4665757162346521</v>
      </c>
      <c r="I2493" s="2"/>
      <c r="J2493" s="2">
        <f t="shared" si="1003"/>
        <v>0.2578444747612551</v>
      </c>
      <c r="K2493" s="2">
        <f t="shared" si="1004"/>
        <v>0.72442019099590726</v>
      </c>
      <c r="L2493" s="2">
        <f t="shared" si="1005"/>
        <v>0</v>
      </c>
      <c r="M2493" s="2">
        <f t="shared" si="1006"/>
        <v>1.7735334242837575E-2</v>
      </c>
      <c r="N2493" s="63">
        <v>189</v>
      </c>
      <c r="O2493" s="63">
        <v>531</v>
      </c>
      <c r="P2493" s="63"/>
      <c r="Q2493" s="63">
        <v>11</v>
      </c>
      <c r="R2493" s="63"/>
      <c r="S2493" s="63">
        <v>2</v>
      </c>
      <c r="T2493" s="63"/>
      <c r="U2493" s="63"/>
      <c r="V2493" s="63"/>
      <c r="W2493" s="63"/>
      <c r="X2493" s="63"/>
      <c r="Y2493" s="63"/>
      <c r="Z2493" s="63"/>
      <c r="AA2493" s="63"/>
      <c r="AB2493" s="63"/>
      <c r="AC2493" s="63"/>
      <c r="AD2493" s="63"/>
      <c r="AE2493" s="63"/>
      <c r="AF2493" s="63"/>
      <c r="AG2493" s="63"/>
      <c r="AH2493" s="63"/>
      <c r="AI2493" s="63"/>
      <c r="AJ2493" s="63"/>
      <c r="AK2493" s="63"/>
      <c r="AL2493" s="63"/>
      <c r="AM2493" s="63"/>
      <c r="AN2493" s="63"/>
      <c r="AO2493" s="63"/>
      <c r="AP2493" s="63"/>
      <c r="AQ2493" s="63"/>
      <c r="AS2493" s="5">
        <f>IF(Q2493&gt;0,RANK(Q2493,(N2493:P2493,Q2493:AE2493)),0)</f>
        <v>3</v>
      </c>
      <c r="AT2493" s="5">
        <f>IF(R2493&gt;0,RANK(R2493,(N2493:P2493,Q2493:AE2493)),0)</f>
        <v>0</v>
      </c>
      <c r="AU2493" s="5">
        <f>IF(T2493&gt;0,RANK(T2493,(N2493:P2493,Q2493:AE2493)),0)</f>
        <v>0</v>
      </c>
      <c r="AV2493" s="5">
        <f>IF(S2493&gt;0,RANK(S2493,(N2493:P2493,Q2493:AE2493)),0)</f>
        <v>4</v>
      </c>
      <c r="AW2493" s="2">
        <f t="shared" si="1007"/>
        <v>1.5006821282401092E-2</v>
      </c>
      <c r="AX2493" s="2">
        <f t="shared" si="1008"/>
        <v>0</v>
      </c>
      <c r="AY2493" s="2">
        <f t="shared" si="1009"/>
        <v>0</v>
      </c>
      <c r="AZ2493" s="2">
        <f t="shared" si="1010"/>
        <v>2.7285129604365621E-3</v>
      </c>
      <c r="BB2493" t="s">
        <v>2210</v>
      </c>
      <c r="BC2493" t="s">
        <v>1191</v>
      </c>
      <c r="BF2493" s="111">
        <v>46</v>
      </c>
      <c r="BG2493" s="113">
        <v>69</v>
      </c>
      <c r="BH2493" s="117">
        <f t="shared" si="1001"/>
        <v>46069</v>
      </c>
      <c r="BJ2493" s="5" t="s">
        <v>3185</v>
      </c>
    </row>
    <row r="2494" spans="1:62" hidden="1" outlineLevel="1">
      <c r="A2494" t="s">
        <v>2939</v>
      </c>
      <c r="B2494" t="s">
        <v>1191</v>
      </c>
      <c r="C2494" s="1">
        <f t="shared" si="1002"/>
        <v>1106</v>
      </c>
      <c r="D2494" s="5">
        <f>IF(N2494&gt;0, RANK(N2494,(N2494:P2494,Q2494:AE2494)),0)</f>
        <v>2</v>
      </c>
      <c r="E2494" s="5">
        <f>IF(O2494&gt;0,RANK(O2494,(N2494:P2494,Q2494:AE2494)),0)</f>
        <v>1</v>
      </c>
      <c r="F2494" s="5">
        <f>IF(P2494&gt;0,RANK(P2494,(N2494:P2494,Q2494:AE2494)),0)</f>
        <v>0</v>
      </c>
      <c r="G2494" s="131">
        <f t="shared" si="989"/>
        <v>235</v>
      </c>
      <c r="H2494" s="136">
        <f t="shared" si="990"/>
        <v>0.21247739602169982</v>
      </c>
      <c r="I2494" s="2"/>
      <c r="J2494" s="2">
        <f t="shared" si="1003"/>
        <v>0.38517179023508136</v>
      </c>
      <c r="K2494" s="2">
        <f t="shared" si="1004"/>
        <v>0.59764918625678121</v>
      </c>
      <c r="L2494" s="2">
        <f t="shared" si="1005"/>
        <v>0</v>
      </c>
      <c r="M2494" s="2">
        <f t="shared" si="1006"/>
        <v>1.7179023508137492E-2</v>
      </c>
      <c r="N2494" s="63">
        <v>426</v>
      </c>
      <c r="O2494" s="63">
        <v>661</v>
      </c>
      <c r="P2494" s="63"/>
      <c r="Q2494" s="63">
        <v>9</v>
      </c>
      <c r="R2494" s="63"/>
      <c r="S2494" s="63">
        <v>10</v>
      </c>
      <c r="T2494" s="63"/>
      <c r="U2494" s="63"/>
      <c r="V2494" s="63"/>
      <c r="W2494" s="63"/>
      <c r="X2494" s="63"/>
      <c r="Y2494" s="63"/>
      <c r="Z2494" s="63"/>
      <c r="AA2494" s="63"/>
      <c r="AB2494" s="63"/>
      <c r="AC2494" s="63"/>
      <c r="AD2494" s="63"/>
      <c r="AE2494" s="63"/>
      <c r="AF2494" s="63"/>
      <c r="AG2494" s="63"/>
      <c r="AH2494" s="63"/>
      <c r="AI2494" s="63"/>
      <c r="AJ2494" s="63"/>
      <c r="AK2494" s="63"/>
      <c r="AL2494" s="63"/>
      <c r="AM2494" s="63"/>
      <c r="AN2494" s="63"/>
      <c r="AO2494" s="63"/>
      <c r="AP2494" s="63"/>
      <c r="AQ2494" s="63"/>
      <c r="AS2494" s="5">
        <f>IF(Q2494&gt;0,RANK(Q2494,(N2494:P2494,Q2494:AE2494)),0)</f>
        <v>4</v>
      </c>
      <c r="AT2494" s="5">
        <f>IF(R2494&gt;0,RANK(R2494,(N2494:P2494,Q2494:AE2494)),0)</f>
        <v>0</v>
      </c>
      <c r="AU2494" s="5">
        <f>IF(T2494&gt;0,RANK(T2494,(N2494:P2494,Q2494:AE2494)),0)</f>
        <v>0</v>
      </c>
      <c r="AV2494" s="5">
        <f>IF(S2494&gt;0,RANK(S2494,(N2494:P2494,Q2494:AE2494)),0)</f>
        <v>3</v>
      </c>
      <c r="AW2494" s="2">
        <f t="shared" si="1007"/>
        <v>8.1374321880651E-3</v>
      </c>
      <c r="AX2494" s="2">
        <f t="shared" si="1008"/>
        <v>0</v>
      </c>
      <c r="AY2494" s="2">
        <f t="shared" si="1009"/>
        <v>0</v>
      </c>
      <c r="AZ2494" s="2">
        <f t="shared" si="1010"/>
        <v>9.0415913200723331E-3</v>
      </c>
      <c r="BB2494" t="s">
        <v>2939</v>
      </c>
      <c r="BC2494" t="s">
        <v>1191</v>
      </c>
      <c r="BF2494" s="111">
        <v>46</v>
      </c>
      <c r="BG2494" s="113">
        <v>71</v>
      </c>
      <c r="BH2494" s="117">
        <f t="shared" si="1001"/>
        <v>46071</v>
      </c>
      <c r="BJ2494" s="5" t="s">
        <v>3185</v>
      </c>
    </row>
    <row r="2495" spans="1:62" hidden="1" outlineLevel="1">
      <c r="A2495" t="s">
        <v>2211</v>
      </c>
      <c r="B2495" t="s">
        <v>1191</v>
      </c>
      <c r="C2495" s="1">
        <f t="shared" si="1002"/>
        <v>1006</v>
      </c>
      <c r="D2495" s="5">
        <f>IF(N2495&gt;0, RANK(N2495,(N2495:P2495,Q2495:AE2495)),0)</f>
        <v>2</v>
      </c>
      <c r="E2495" s="5">
        <f>IF(O2495&gt;0,RANK(O2495,(N2495:P2495,Q2495:AE2495)),0)</f>
        <v>1</v>
      </c>
      <c r="F2495" s="5">
        <f>IF(P2495&gt;0,RANK(P2495,(N2495:P2495,Q2495:AE2495)),0)</f>
        <v>0</v>
      </c>
      <c r="G2495" s="131">
        <f t="shared" si="989"/>
        <v>86</v>
      </c>
      <c r="H2495" s="136">
        <f t="shared" si="990"/>
        <v>8.5487077534791248E-2</v>
      </c>
      <c r="I2495" s="2"/>
      <c r="J2495" s="2">
        <f t="shared" si="1003"/>
        <v>0.44930417495029823</v>
      </c>
      <c r="K2495" s="2">
        <f t="shared" si="1004"/>
        <v>0.53479125248508941</v>
      </c>
      <c r="L2495" s="2">
        <f t="shared" si="1005"/>
        <v>0</v>
      </c>
      <c r="M2495" s="2">
        <f t="shared" si="1006"/>
        <v>1.5904572564612418E-2</v>
      </c>
      <c r="N2495" s="63">
        <v>452</v>
      </c>
      <c r="O2495" s="63">
        <v>538</v>
      </c>
      <c r="P2495" s="63"/>
      <c r="Q2495" s="63">
        <v>11</v>
      </c>
      <c r="R2495" s="63"/>
      <c r="S2495" s="63">
        <v>5</v>
      </c>
      <c r="T2495" s="63"/>
      <c r="U2495" s="63"/>
      <c r="V2495" s="63"/>
      <c r="W2495" s="63"/>
      <c r="X2495" s="63"/>
      <c r="Y2495" s="63"/>
      <c r="Z2495" s="63"/>
      <c r="AA2495" s="63"/>
      <c r="AB2495" s="63"/>
      <c r="AC2495" s="63"/>
      <c r="AD2495" s="63"/>
      <c r="AE2495" s="63"/>
      <c r="AF2495" s="63"/>
      <c r="AG2495" s="63"/>
      <c r="AH2495" s="63"/>
      <c r="AI2495" s="63"/>
      <c r="AJ2495" s="63"/>
      <c r="AK2495" s="63"/>
      <c r="AL2495" s="63"/>
      <c r="AM2495" s="63"/>
      <c r="AN2495" s="63"/>
      <c r="AO2495" s="63"/>
      <c r="AP2495" s="63"/>
      <c r="AQ2495" s="63"/>
      <c r="AS2495" s="5">
        <f>IF(Q2495&gt;0,RANK(Q2495,(N2495:P2495,Q2495:AE2495)),0)</f>
        <v>3</v>
      </c>
      <c r="AT2495" s="5">
        <f>IF(R2495&gt;0,RANK(R2495,(N2495:P2495,Q2495:AE2495)),0)</f>
        <v>0</v>
      </c>
      <c r="AU2495" s="5">
        <f>IF(T2495&gt;0,RANK(T2495,(N2495:P2495,Q2495:AE2495)),0)</f>
        <v>0</v>
      </c>
      <c r="AV2495" s="5">
        <f>IF(S2495&gt;0,RANK(S2495,(N2495:P2495,Q2495:AE2495)),0)</f>
        <v>4</v>
      </c>
      <c r="AW2495" s="2">
        <f t="shared" si="1007"/>
        <v>1.0934393638170975E-2</v>
      </c>
      <c r="AX2495" s="2">
        <f t="shared" si="1008"/>
        <v>0</v>
      </c>
      <c r="AY2495" s="2">
        <f t="shared" si="1009"/>
        <v>0</v>
      </c>
      <c r="AZ2495" s="2">
        <f t="shared" si="1010"/>
        <v>4.970178926441352E-3</v>
      </c>
      <c r="BB2495" t="s">
        <v>2211</v>
      </c>
      <c r="BC2495" t="s">
        <v>1191</v>
      </c>
      <c r="BF2495" s="111">
        <v>46</v>
      </c>
      <c r="BG2495" s="113">
        <v>73</v>
      </c>
      <c r="BH2495" s="117">
        <f t="shared" si="1001"/>
        <v>46073</v>
      </c>
      <c r="BJ2495" s="5" t="s">
        <v>3185</v>
      </c>
    </row>
    <row r="2496" spans="1:62" hidden="1" outlineLevel="1">
      <c r="A2496" t="s">
        <v>244</v>
      </c>
      <c r="B2496" t="s">
        <v>1191</v>
      </c>
      <c r="C2496" s="1">
        <f t="shared" si="1002"/>
        <v>609</v>
      </c>
      <c r="D2496" s="5">
        <f>IF(N2496&gt;0, RANK(N2496,(N2496:P2496,Q2496:AE2496)),0)</f>
        <v>2</v>
      </c>
      <c r="E2496" s="5">
        <f>IF(O2496&gt;0,RANK(O2496,(N2496:P2496,Q2496:AE2496)),0)</f>
        <v>1</v>
      </c>
      <c r="F2496" s="5">
        <f>IF(P2496&gt;0,RANK(P2496,(N2496:P2496,Q2496:AE2496)),0)</f>
        <v>0</v>
      </c>
      <c r="G2496" s="131">
        <f t="shared" si="989"/>
        <v>382</v>
      </c>
      <c r="H2496" s="136">
        <f t="shared" si="990"/>
        <v>0.62725779967159279</v>
      </c>
      <c r="I2496" s="2"/>
      <c r="J2496" s="2">
        <f t="shared" si="1003"/>
        <v>0.17733990147783252</v>
      </c>
      <c r="K2496" s="2">
        <f t="shared" si="1004"/>
        <v>0.8045977011494253</v>
      </c>
      <c r="L2496" s="2">
        <f t="shared" si="1005"/>
        <v>0</v>
      </c>
      <c r="M2496" s="2">
        <f t="shared" si="1006"/>
        <v>1.8062397372742178E-2</v>
      </c>
      <c r="N2496" s="63">
        <v>108</v>
      </c>
      <c r="O2496" s="63">
        <v>490</v>
      </c>
      <c r="P2496" s="63"/>
      <c r="Q2496" s="63">
        <v>9</v>
      </c>
      <c r="R2496" s="63"/>
      <c r="S2496" s="63">
        <v>2</v>
      </c>
      <c r="T2496" s="63"/>
      <c r="U2496" s="63"/>
      <c r="V2496" s="63"/>
      <c r="W2496" s="63"/>
      <c r="X2496" s="63"/>
      <c r="Y2496" s="63"/>
      <c r="Z2496" s="63"/>
      <c r="AA2496" s="63"/>
      <c r="AB2496" s="63"/>
      <c r="AC2496" s="63"/>
      <c r="AD2496" s="63"/>
      <c r="AE2496" s="63"/>
      <c r="AF2496" s="63"/>
      <c r="AG2496" s="63"/>
      <c r="AH2496" s="63"/>
      <c r="AI2496" s="63"/>
      <c r="AJ2496" s="63"/>
      <c r="AK2496" s="63"/>
      <c r="AL2496" s="63"/>
      <c r="AM2496" s="63"/>
      <c r="AN2496" s="63"/>
      <c r="AO2496" s="63"/>
      <c r="AP2496" s="63"/>
      <c r="AQ2496" s="63"/>
      <c r="AS2496" s="5">
        <f>IF(Q2496&gt;0,RANK(Q2496,(N2496:P2496,Q2496:AE2496)),0)</f>
        <v>3</v>
      </c>
      <c r="AT2496" s="5">
        <f>IF(R2496&gt;0,RANK(R2496,(N2496:P2496,Q2496:AE2496)),0)</f>
        <v>0</v>
      </c>
      <c r="AU2496" s="5">
        <f>IF(T2496&gt;0,RANK(T2496,(N2496:P2496,Q2496:AE2496)),0)</f>
        <v>0</v>
      </c>
      <c r="AV2496" s="5">
        <f>IF(S2496&gt;0,RANK(S2496,(N2496:P2496,Q2496:AE2496)),0)</f>
        <v>4</v>
      </c>
      <c r="AW2496" s="2">
        <f t="shared" si="1007"/>
        <v>1.4778325123152709E-2</v>
      </c>
      <c r="AX2496" s="2">
        <f t="shared" si="1008"/>
        <v>0</v>
      </c>
      <c r="AY2496" s="2">
        <f t="shared" si="1009"/>
        <v>0</v>
      </c>
      <c r="AZ2496" s="2">
        <f t="shared" si="1010"/>
        <v>3.2840722495894909E-3</v>
      </c>
      <c r="BB2496" t="s">
        <v>244</v>
      </c>
      <c r="BC2496" t="s">
        <v>1191</v>
      </c>
      <c r="BF2496" s="111">
        <v>46</v>
      </c>
      <c r="BG2496" s="113">
        <v>75</v>
      </c>
      <c r="BH2496" s="117">
        <f t="shared" si="1001"/>
        <v>46075</v>
      </c>
      <c r="BJ2496" s="5" t="s">
        <v>3185</v>
      </c>
    </row>
    <row r="2497" spans="1:62" hidden="1" outlineLevel="1">
      <c r="A2497" t="s">
        <v>666</v>
      </c>
      <c r="B2497" t="s">
        <v>1191</v>
      </c>
      <c r="C2497" s="1">
        <f t="shared" si="1002"/>
        <v>2608</v>
      </c>
      <c r="D2497" s="5">
        <f>IF(N2497&gt;0, RANK(N2497,(N2497:P2497,Q2497:AE2497)),0)</f>
        <v>2</v>
      </c>
      <c r="E2497" s="5">
        <f>IF(O2497&gt;0,RANK(O2497,(N2497:P2497,Q2497:AE2497)),0)</f>
        <v>1</v>
      </c>
      <c r="F2497" s="5">
        <f>IF(P2497&gt;0,RANK(P2497,(N2497:P2497,Q2497:AE2497)),0)</f>
        <v>0</v>
      </c>
      <c r="G2497" s="131">
        <f t="shared" si="989"/>
        <v>359</v>
      </c>
      <c r="H2497" s="136">
        <f t="shared" si="990"/>
        <v>0.13765337423312884</v>
      </c>
      <c r="I2497" s="2"/>
      <c r="J2497" s="2">
        <f t="shared" si="1003"/>
        <v>0.41871165644171782</v>
      </c>
      <c r="K2497" s="2">
        <f t="shared" si="1004"/>
        <v>0.55636503067484666</v>
      </c>
      <c r="L2497" s="2">
        <f t="shared" si="1005"/>
        <v>0</v>
      </c>
      <c r="M2497" s="2">
        <f t="shared" si="1006"/>
        <v>2.4923312883435522E-2</v>
      </c>
      <c r="N2497" s="63">
        <v>1092</v>
      </c>
      <c r="O2497" s="63">
        <v>1451</v>
      </c>
      <c r="P2497" s="63"/>
      <c r="Q2497" s="63">
        <v>45</v>
      </c>
      <c r="R2497" s="63"/>
      <c r="S2497" s="63">
        <v>20</v>
      </c>
      <c r="T2497" s="63"/>
      <c r="U2497" s="63"/>
      <c r="V2497" s="63"/>
      <c r="W2497" s="63"/>
      <c r="X2497" s="63"/>
      <c r="Y2497" s="63"/>
      <c r="Z2497" s="63"/>
      <c r="AA2497" s="63"/>
      <c r="AB2497" s="63"/>
      <c r="AC2497" s="63"/>
      <c r="AD2497" s="63"/>
      <c r="AE2497" s="63"/>
      <c r="AF2497" s="63"/>
      <c r="AG2497" s="63"/>
      <c r="AH2497" s="63"/>
      <c r="AI2497" s="63"/>
      <c r="AJ2497" s="63"/>
      <c r="AK2497" s="63"/>
      <c r="AL2497" s="63"/>
      <c r="AM2497" s="63"/>
      <c r="AN2497" s="63"/>
      <c r="AO2497" s="63"/>
      <c r="AP2497" s="63"/>
      <c r="AQ2497" s="63"/>
      <c r="AS2497" s="5">
        <f>IF(Q2497&gt;0,RANK(Q2497,(N2497:P2497,Q2497:AE2497)),0)</f>
        <v>3</v>
      </c>
      <c r="AT2497" s="5">
        <f>IF(R2497&gt;0,RANK(R2497,(N2497:P2497,Q2497:AE2497)),0)</f>
        <v>0</v>
      </c>
      <c r="AU2497" s="5">
        <f>IF(T2497&gt;0,RANK(T2497,(N2497:P2497,Q2497:AE2497)),0)</f>
        <v>0</v>
      </c>
      <c r="AV2497" s="5">
        <f>IF(S2497&gt;0,RANK(S2497,(N2497:P2497,Q2497:AE2497)),0)</f>
        <v>4</v>
      </c>
      <c r="AW2497" s="2">
        <f t="shared" si="1007"/>
        <v>1.7254601226993866E-2</v>
      </c>
      <c r="AX2497" s="2">
        <f t="shared" si="1008"/>
        <v>0</v>
      </c>
      <c r="AY2497" s="2">
        <f t="shared" si="1009"/>
        <v>0</v>
      </c>
      <c r="AZ2497" s="2">
        <f t="shared" si="1010"/>
        <v>7.6687116564417178E-3</v>
      </c>
      <c r="BB2497" t="s">
        <v>666</v>
      </c>
      <c r="BC2497" t="s">
        <v>1191</v>
      </c>
      <c r="BF2497" s="111">
        <v>46</v>
      </c>
      <c r="BG2497" s="113">
        <v>77</v>
      </c>
      <c r="BH2497" s="117">
        <f t="shared" si="1001"/>
        <v>46077</v>
      </c>
      <c r="BJ2497" s="5" t="s">
        <v>3185</v>
      </c>
    </row>
    <row r="2498" spans="1:62" hidden="1" outlineLevel="1">
      <c r="A2498" t="s">
        <v>827</v>
      </c>
      <c r="B2498" t="s">
        <v>1191</v>
      </c>
      <c r="C2498" s="1">
        <f t="shared" si="1002"/>
        <v>6285</v>
      </c>
      <c r="D2498" s="5">
        <f>IF(N2498&gt;0, RANK(N2498,(N2498:P2498,Q2498:AE2498)),0)</f>
        <v>2</v>
      </c>
      <c r="E2498" s="5">
        <f>IF(O2498&gt;0,RANK(O2498,(N2498:P2498,Q2498:AE2498)),0)</f>
        <v>1</v>
      </c>
      <c r="F2498" s="5">
        <f>IF(P2498&gt;0,RANK(P2498,(N2498:P2498,Q2498:AE2498)),0)</f>
        <v>0</v>
      </c>
      <c r="G2498" s="131">
        <f t="shared" si="989"/>
        <v>695</v>
      </c>
      <c r="H2498" s="136">
        <f t="shared" si="990"/>
        <v>0.1105807478122514</v>
      </c>
      <c r="I2498" s="2"/>
      <c r="J2498" s="2">
        <f t="shared" si="1003"/>
        <v>0.43341288782816229</v>
      </c>
      <c r="K2498" s="2">
        <f t="shared" si="1004"/>
        <v>0.5439936356404137</v>
      </c>
      <c r="L2498" s="2">
        <f t="shared" si="1005"/>
        <v>0</v>
      </c>
      <c r="M2498" s="2">
        <f t="shared" si="1006"/>
        <v>2.2593476531424073E-2</v>
      </c>
      <c r="N2498" s="63">
        <v>2724</v>
      </c>
      <c r="O2498" s="63">
        <v>3419</v>
      </c>
      <c r="P2498" s="63"/>
      <c r="Q2498" s="63">
        <v>98</v>
      </c>
      <c r="R2498" s="63"/>
      <c r="S2498" s="63">
        <v>44</v>
      </c>
      <c r="T2498" s="63"/>
      <c r="U2498" s="63"/>
      <c r="V2498" s="63"/>
      <c r="W2498" s="63"/>
      <c r="X2498" s="63"/>
      <c r="Y2498" s="63"/>
      <c r="Z2498" s="63"/>
      <c r="AA2498" s="63"/>
      <c r="AB2498" s="63"/>
      <c r="AC2498" s="63"/>
      <c r="AD2498" s="63"/>
      <c r="AE2498" s="63"/>
      <c r="AF2498" s="63"/>
      <c r="AG2498" s="63"/>
      <c r="AH2498" s="63"/>
      <c r="AI2498" s="63"/>
      <c r="AJ2498" s="63"/>
      <c r="AK2498" s="63"/>
      <c r="AL2498" s="63"/>
      <c r="AM2498" s="63"/>
      <c r="AN2498" s="63"/>
      <c r="AO2498" s="63"/>
      <c r="AP2498" s="63"/>
      <c r="AQ2498" s="63"/>
      <c r="AS2498" s="5">
        <f>IF(Q2498&gt;0,RANK(Q2498,(N2498:P2498,Q2498:AE2498)),0)</f>
        <v>3</v>
      </c>
      <c r="AT2498" s="5">
        <f>IF(R2498&gt;0,RANK(R2498,(N2498:P2498,Q2498:AE2498)),0)</f>
        <v>0</v>
      </c>
      <c r="AU2498" s="5">
        <f>IF(T2498&gt;0,RANK(T2498,(N2498:P2498,Q2498:AE2498)),0)</f>
        <v>0</v>
      </c>
      <c r="AV2498" s="5">
        <f>IF(S2498&gt;0,RANK(S2498,(N2498:P2498,Q2498:AE2498)),0)</f>
        <v>4</v>
      </c>
      <c r="AW2498" s="2">
        <f t="shared" si="1007"/>
        <v>1.5592680986475736E-2</v>
      </c>
      <c r="AX2498" s="2">
        <f t="shared" si="1008"/>
        <v>0</v>
      </c>
      <c r="AY2498" s="2">
        <f t="shared" si="1009"/>
        <v>0</v>
      </c>
      <c r="AZ2498" s="2">
        <f t="shared" si="1010"/>
        <v>7.0007955449482894E-3</v>
      </c>
      <c r="BB2498" t="s">
        <v>827</v>
      </c>
      <c r="BC2498" t="s">
        <v>1191</v>
      </c>
      <c r="BF2498" s="111">
        <v>46</v>
      </c>
      <c r="BG2498" s="113">
        <v>79</v>
      </c>
      <c r="BH2498" s="117">
        <f t="shared" si="1001"/>
        <v>46079</v>
      </c>
      <c r="BJ2498" s="5" t="s">
        <v>3185</v>
      </c>
    </row>
    <row r="2499" spans="1:62" hidden="1" outlineLevel="1">
      <c r="A2499" t="s">
        <v>552</v>
      </c>
      <c r="B2499" t="s">
        <v>1191</v>
      </c>
      <c r="C2499" s="1">
        <f t="shared" si="1002"/>
        <v>11359</v>
      </c>
      <c r="D2499" s="5">
        <f>IF(N2499&gt;0, RANK(N2499,(N2499:P2499,Q2499:AE2499)),0)</f>
        <v>2</v>
      </c>
      <c r="E2499" s="5">
        <f>IF(O2499&gt;0,RANK(O2499,(N2499:P2499,Q2499:AE2499)),0)</f>
        <v>1</v>
      </c>
      <c r="F2499" s="5">
        <f>IF(P2499&gt;0,RANK(P2499,(N2499:P2499,Q2499:AE2499)),0)</f>
        <v>0</v>
      </c>
      <c r="G2499" s="131">
        <f t="shared" si="989"/>
        <v>3052</v>
      </c>
      <c r="H2499" s="136">
        <f t="shared" si="990"/>
        <v>0.26868562373448368</v>
      </c>
      <c r="I2499" s="2"/>
      <c r="J2499" s="2">
        <f t="shared" si="1003"/>
        <v>0.34976670481556477</v>
      </c>
      <c r="K2499" s="2">
        <f t="shared" si="1004"/>
        <v>0.61845232855004839</v>
      </c>
      <c r="L2499" s="2">
        <f t="shared" si="1005"/>
        <v>0</v>
      </c>
      <c r="M2499" s="2">
        <f t="shared" si="1006"/>
        <v>3.1780966634386787E-2</v>
      </c>
      <c r="N2499" s="63">
        <v>3973</v>
      </c>
      <c r="O2499" s="63">
        <v>7025</v>
      </c>
      <c r="P2499" s="63"/>
      <c r="Q2499" s="63">
        <v>262</v>
      </c>
      <c r="R2499" s="63"/>
      <c r="S2499" s="63">
        <v>99</v>
      </c>
      <c r="T2499" s="63"/>
      <c r="U2499" s="63"/>
      <c r="V2499" s="63"/>
      <c r="W2499" s="63"/>
      <c r="X2499" s="63"/>
      <c r="Y2499" s="63"/>
      <c r="Z2499" s="63"/>
      <c r="AA2499" s="63"/>
      <c r="AB2499" s="63"/>
      <c r="AC2499" s="63"/>
      <c r="AD2499" s="63"/>
      <c r="AE2499" s="63"/>
      <c r="AF2499" s="63"/>
      <c r="AG2499" s="63"/>
      <c r="AH2499" s="63"/>
      <c r="AI2499" s="63"/>
      <c r="AJ2499" s="63"/>
      <c r="AK2499" s="63"/>
      <c r="AL2499" s="63"/>
      <c r="AM2499" s="63"/>
      <c r="AN2499" s="63"/>
      <c r="AO2499" s="63"/>
      <c r="AP2499" s="63"/>
      <c r="AQ2499" s="63"/>
      <c r="AS2499" s="5">
        <f>IF(Q2499&gt;0,RANK(Q2499,(N2499:P2499,Q2499:AE2499)),0)</f>
        <v>3</v>
      </c>
      <c r="AT2499" s="5">
        <f>IF(R2499&gt;0,RANK(R2499,(N2499:P2499,Q2499:AE2499)),0)</f>
        <v>0</v>
      </c>
      <c r="AU2499" s="5">
        <f>IF(T2499&gt;0,RANK(T2499,(N2499:P2499,Q2499:AE2499)),0)</f>
        <v>0</v>
      </c>
      <c r="AV2499" s="5">
        <f>IF(S2499&gt;0,RANK(S2499,(N2499:P2499,Q2499:AE2499)),0)</f>
        <v>4</v>
      </c>
      <c r="AW2499" s="2">
        <f t="shared" si="1007"/>
        <v>2.3065410687560524E-2</v>
      </c>
      <c r="AX2499" s="2">
        <f t="shared" si="1008"/>
        <v>0</v>
      </c>
      <c r="AY2499" s="2">
        <f t="shared" si="1009"/>
        <v>0</v>
      </c>
      <c r="AZ2499" s="2">
        <f t="shared" si="1010"/>
        <v>8.7155559468263047E-3</v>
      </c>
      <c r="BB2499" t="s">
        <v>552</v>
      </c>
      <c r="BC2499" t="s">
        <v>1191</v>
      </c>
      <c r="BF2499" s="111">
        <v>46</v>
      </c>
      <c r="BG2499" s="113">
        <v>81</v>
      </c>
      <c r="BH2499" s="117">
        <f t="shared" si="1001"/>
        <v>46081</v>
      </c>
      <c r="BJ2499" s="5" t="s">
        <v>3185</v>
      </c>
    </row>
    <row r="2500" spans="1:62" hidden="1" outlineLevel="1">
      <c r="A2500" t="s">
        <v>1605</v>
      </c>
      <c r="B2500" t="s">
        <v>1191</v>
      </c>
      <c r="C2500" s="1">
        <f t="shared" si="1002"/>
        <v>21952</v>
      </c>
      <c r="D2500" s="5">
        <f>IF(N2500&gt;0, RANK(N2500,(N2500:P2500,Q2500:AE2500)),0)</f>
        <v>2</v>
      </c>
      <c r="E2500" s="5">
        <f>IF(O2500&gt;0,RANK(O2500,(N2500:P2500,Q2500:AE2500)),0)</f>
        <v>1</v>
      </c>
      <c r="F2500" s="5">
        <f>IF(P2500&gt;0,RANK(P2500,(N2500:P2500,Q2500:AE2500)),0)</f>
        <v>0</v>
      </c>
      <c r="G2500" s="131">
        <f t="shared" si="989"/>
        <v>5629</v>
      </c>
      <c r="H2500" s="136">
        <f t="shared" si="990"/>
        <v>0.25642310495626824</v>
      </c>
      <c r="I2500" s="2"/>
      <c r="J2500" s="2">
        <f t="shared" si="1003"/>
        <v>0.36361151603498543</v>
      </c>
      <c r="K2500" s="2">
        <f t="shared" si="1004"/>
        <v>0.62003462099125362</v>
      </c>
      <c r="L2500" s="2">
        <f t="shared" si="1005"/>
        <v>0</v>
      </c>
      <c r="M2500" s="2">
        <f t="shared" si="1006"/>
        <v>1.6353862973760958E-2</v>
      </c>
      <c r="N2500" s="63">
        <v>7982</v>
      </c>
      <c r="O2500" s="63">
        <v>13611</v>
      </c>
      <c r="P2500" s="63"/>
      <c r="Q2500" s="63">
        <v>261</v>
      </c>
      <c r="R2500" s="63"/>
      <c r="S2500" s="63">
        <v>98</v>
      </c>
      <c r="T2500" s="63"/>
      <c r="U2500" s="63"/>
      <c r="V2500" s="63"/>
      <c r="W2500" s="63"/>
      <c r="X2500" s="63"/>
      <c r="Y2500" s="63"/>
      <c r="Z2500" s="63"/>
      <c r="AA2500" s="63"/>
      <c r="AB2500" s="63"/>
      <c r="AC2500" s="63"/>
      <c r="AD2500" s="63"/>
      <c r="AE2500" s="63"/>
      <c r="AF2500" s="63"/>
      <c r="AG2500" s="63"/>
      <c r="AH2500" s="63"/>
      <c r="AI2500" s="63"/>
      <c r="AJ2500" s="63"/>
      <c r="AK2500" s="63"/>
      <c r="AL2500" s="63"/>
      <c r="AM2500" s="63"/>
      <c r="AN2500" s="63"/>
      <c r="AO2500" s="63"/>
      <c r="AP2500" s="63"/>
      <c r="AQ2500" s="63"/>
      <c r="AS2500" s="5">
        <f>IF(Q2500&gt;0,RANK(Q2500,(N2500:P2500,Q2500:AE2500)),0)</f>
        <v>3</v>
      </c>
      <c r="AT2500" s="5">
        <f>IF(R2500&gt;0,RANK(R2500,(N2500:P2500,Q2500:AE2500)),0)</f>
        <v>0</v>
      </c>
      <c r="AU2500" s="5">
        <f>IF(T2500&gt;0,RANK(T2500,(N2500:P2500,Q2500:AE2500)),0)</f>
        <v>0</v>
      </c>
      <c r="AV2500" s="5">
        <f>IF(S2500&gt;0,RANK(S2500,(N2500:P2500,Q2500:AE2500)),0)</f>
        <v>4</v>
      </c>
      <c r="AW2500" s="2">
        <f t="shared" si="1007"/>
        <v>1.1889577259475219E-2</v>
      </c>
      <c r="AX2500" s="2">
        <f t="shared" si="1008"/>
        <v>0</v>
      </c>
      <c r="AY2500" s="2">
        <f t="shared" si="1009"/>
        <v>0</v>
      </c>
      <c r="AZ2500" s="2">
        <f t="shared" si="1010"/>
        <v>4.464285714285714E-3</v>
      </c>
      <c r="BB2500" t="s">
        <v>1605</v>
      </c>
      <c r="BC2500" t="s">
        <v>1191</v>
      </c>
      <c r="BF2500" s="111">
        <v>46</v>
      </c>
      <c r="BG2500" s="113">
        <v>83</v>
      </c>
      <c r="BH2500" s="117">
        <f t="shared" si="1001"/>
        <v>46083</v>
      </c>
      <c r="BJ2500" s="5" t="s">
        <v>3185</v>
      </c>
    </row>
    <row r="2501" spans="1:62" hidden="1" outlineLevel="1">
      <c r="A2501" t="s">
        <v>1278</v>
      </c>
      <c r="B2501" t="s">
        <v>1191</v>
      </c>
      <c r="C2501" s="1">
        <f t="shared" si="1002"/>
        <v>1569</v>
      </c>
      <c r="D2501" s="5">
        <f>IF(N2501&gt;0, RANK(N2501,(N2501:P2501,Q2501:AE2501)),0)</f>
        <v>2</v>
      </c>
      <c r="E2501" s="5">
        <f>IF(O2501&gt;0,RANK(O2501,(N2501:P2501,Q2501:AE2501)),0)</f>
        <v>1</v>
      </c>
      <c r="F2501" s="5">
        <f>IF(P2501&gt;0,RANK(P2501,(N2501:P2501,Q2501:AE2501)),0)</f>
        <v>0</v>
      </c>
      <c r="G2501" s="131">
        <f t="shared" si="989"/>
        <v>328</v>
      </c>
      <c r="H2501" s="136">
        <f t="shared" si="990"/>
        <v>0.20905035054174634</v>
      </c>
      <c r="I2501" s="2"/>
      <c r="J2501" s="2">
        <f t="shared" si="1003"/>
        <v>0.38559592096876993</v>
      </c>
      <c r="K2501" s="2">
        <f t="shared" si="1004"/>
        <v>0.5946462715105163</v>
      </c>
      <c r="L2501" s="2">
        <f t="shared" si="1005"/>
        <v>0</v>
      </c>
      <c r="M2501" s="2">
        <f t="shared" si="1006"/>
        <v>1.9757807520713766E-2</v>
      </c>
      <c r="N2501" s="63">
        <v>605</v>
      </c>
      <c r="O2501" s="63">
        <v>933</v>
      </c>
      <c r="P2501" s="63"/>
      <c r="Q2501" s="63">
        <v>24</v>
      </c>
      <c r="R2501" s="63"/>
      <c r="S2501" s="63">
        <v>7</v>
      </c>
      <c r="T2501" s="63"/>
      <c r="U2501" s="63"/>
      <c r="V2501" s="63"/>
      <c r="W2501" s="63"/>
      <c r="X2501" s="63"/>
      <c r="Y2501" s="63"/>
      <c r="Z2501" s="63"/>
      <c r="AA2501" s="63"/>
      <c r="AB2501" s="63"/>
      <c r="AC2501" s="63"/>
      <c r="AD2501" s="63"/>
      <c r="AE2501" s="63"/>
      <c r="AF2501" s="63"/>
      <c r="AG2501" s="63"/>
      <c r="AH2501" s="63"/>
      <c r="AI2501" s="63"/>
      <c r="AJ2501" s="63"/>
      <c r="AK2501" s="63"/>
      <c r="AL2501" s="63"/>
      <c r="AM2501" s="63"/>
      <c r="AN2501" s="63"/>
      <c r="AO2501" s="63"/>
      <c r="AP2501" s="63"/>
      <c r="AQ2501" s="63"/>
      <c r="AS2501" s="5">
        <f>IF(Q2501&gt;0,RANK(Q2501,(N2501:P2501,Q2501:AE2501)),0)</f>
        <v>3</v>
      </c>
      <c r="AT2501" s="5">
        <f>IF(R2501&gt;0,RANK(R2501,(N2501:P2501,Q2501:AE2501)),0)</f>
        <v>0</v>
      </c>
      <c r="AU2501" s="5">
        <f>IF(T2501&gt;0,RANK(T2501,(N2501:P2501,Q2501:AE2501)),0)</f>
        <v>0</v>
      </c>
      <c r="AV2501" s="5">
        <f>IF(S2501&gt;0,RANK(S2501,(N2501:P2501,Q2501:AE2501)),0)</f>
        <v>4</v>
      </c>
      <c r="AW2501" s="2">
        <f t="shared" si="1007"/>
        <v>1.5296367112810707E-2</v>
      </c>
      <c r="AX2501" s="2">
        <f t="shared" si="1008"/>
        <v>0</v>
      </c>
      <c r="AY2501" s="2">
        <f t="shared" si="1009"/>
        <v>0</v>
      </c>
      <c r="AZ2501" s="2">
        <f t="shared" si="1010"/>
        <v>4.4614404079031233E-3</v>
      </c>
      <c r="BB2501" t="s">
        <v>1278</v>
      </c>
      <c r="BC2501" t="s">
        <v>1191</v>
      </c>
      <c r="BF2501" s="111">
        <v>46</v>
      </c>
      <c r="BG2501" s="113">
        <v>85</v>
      </c>
      <c r="BH2501" s="117">
        <f t="shared" si="1001"/>
        <v>46085</v>
      </c>
      <c r="BJ2501" s="5" t="s">
        <v>3185</v>
      </c>
    </row>
    <row r="2502" spans="1:62" hidden="1" outlineLevel="1">
      <c r="A2502" t="s">
        <v>1560</v>
      </c>
      <c r="B2502" t="s">
        <v>1191</v>
      </c>
      <c r="C2502" s="1">
        <f t="shared" si="1002"/>
        <v>2613</v>
      </c>
      <c r="D2502" s="5">
        <f>IF(N2502&gt;0, RANK(N2502,(N2502:P2502,Q2502:AE2502)),0)</f>
        <v>2</v>
      </c>
      <c r="E2502" s="5">
        <f>IF(O2502&gt;0,RANK(O2502,(N2502:P2502,Q2502:AE2502)),0)</f>
        <v>1</v>
      </c>
      <c r="F2502" s="5">
        <f>IF(P2502&gt;0,RANK(P2502,(N2502:P2502,Q2502:AE2502)),0)</f>
        <v>0</v>
      </c>
      <c r="G2502" s="131">
        <f t="shared" si="989"/>
        <v>750</v>
      </c>
      <c r="H2502" s="136">
        <f t="shared" si="990"/>
        <v>0.28702640642939148</v>
      </c>
      <c r="I2502" s="2"/>
      <c r="J2502" s="2">
        <f t="shared" si="1003"/>
        <v>0.34634519709146577</v>
      </c>
      <c r="K2502" s="2">
        <f t="shared" si="1004"/>
        <v>0.63337160352085731</v>
      </c>
      <c r="L2502" s="2">
        <f t="shared" si="1005"/>
        <v>0</v>
      </c>
      <c r="M2502" s="2">
        <f t="shared" si="1006"/>
        <v>2.0283199387676976E-2</v>
      </c>
      <c r="N2502" s="63">
        <v>905</v>
      </c>
      <c r="O2502" s="63">
        <v>1655</v>
      </c>
      <c r="P2502" s="63"/>
      <c r="Q2502" s="63">
        <v>33</v>
      </c>
      <c r="R2502" s="63"/>
      <c r="S2502" s="63">
        <v>20</v>
      </c>
      <c r="T2502" s="63"/>
      <c r="U2502" s="63"/>
      <c r="V2502" s="63"/>
      <c r="W2502" s="63"/>
      <c r="X2502" s="63"/>
      <c r="Y2502" s="63"/>
      <c r="Z2502" s="63"/>
      <c r="AA2502" s="63"/>
      <c r="AB2502" s="63"/>
      <c r="AC2502" s="63"/>
      <c r="AD2502" s="63"/>
      <c r="AE2502" s="63"/>
      <c r="AF2502" s="63"/>
      <c r="AG2502" s="63"/>
      <c r="AH2502" s="63"/>
      <c r="AI2502" s="63"/>
      <c r="AJ2502" s="63"/>
      <c r="AK2502" s="63"/>
      <c r="AL2502" s="63"/>
      <c r="AM2502" s="63"/>
      <c r="AN2502" s="63"/>
      <c r="AO2502" s="63"/>
      <c r="AP2502" s="63"/>
      <c r="AQ2502" s="63"/>
      <c r="AS2502" s="5">
        <f>IF(Q2502&gt;0,RANK(Q2502,(N2502:P2502,Q2502:AE2502)),0)</f>
        <v>3</v>
      </c>
      <c r="AT2502" s="5">
        <f>IF(R2502&gt;0,RANK(R2502,(N2502:P2502,Q2502:AE2502)),0)</f>
        <v>0</v>
      </c>
      <c r="AU2502" s="5">
        <f>IF(T2502&gt;0,RANK(T2502,(N2502:P2502,Q2502:AE2502)),0)</f>
        <v>0</v>
      </c>
      <c r="AV2502" s="5">
        <f>IF(S2502&gt;0,RANK(S2502,(N2502:P2502,Q2502:AE2502)),0)</f>
        <v>4</v>
      </c>
      <c r="AW2502" s="2">
        <f t="shared" si="1007"/>
        <v>1.2629161882893225E-2</v>
      </c>
      <c r="AX2502" s="2">
        <f t="shared" si="1008"/>
        <v>0</v>
      </c>
      <c r="AY2502" s="2">
        <f t="shared" si="1009"/>
        <v>0</v>
      </c>
      <c r="AZ2502" s="2">
        <f t="shared" si="1010"/>
        <v>7.6540375047837736E-3</v>
      </c>
      <c r="BB2502" t="s">
        <v>1560</v>
      </c>
      <c r="BC2502" t="s">
        <v>1191</v>
      </c>
      <c r="BF2502" s="111">
        <v>46</v>
      </c>
      <c r="BG2502" s="113">
        <v>87</v>
      </c>
      <c r="BH2502" s="117">
        <f t="shared" si="1001"/>
        <v>46087</v>
      </c>
      <c r="BJ2502" s="5" t="s">
        <v>3185</v>
      </c>
    </row>
    <row r="2503" spans="1:62" hidden="1" outlineLevel="1">
      <c r="A2503" t="s">
        <v>1342</v>
      </c>
      <c r="B2503" t="s">
        <v>1191</v>
      </c>
      <c r="C2503" s="1">
        <f t="shared" si="1002"/>
        <v>1215</v>
      </c>
      <c r="D2503" s="5">
        <f>IF(N2503&gt;0, RANK(N2503,(N2503:P2503,Q2503:AE2503)),0)</f>
        <v>2</v>
      </c>
      <c r="E2503" s="5">
        <f>IF(O2503&gt;0,RANK(O2503,(N2503:P2503,Q2503:AE2503)),0)</f>
        <v>1</v>
      </c>
      <c r="F2503" s="5">
        <f>IF(P2503&gt;0,RANK(P2503,(N2503:P2503,Q2503:AE2503)),0)</f>
        <v>0</v>
      </c>
      <c r="G2503" s="131">
        <f t="shared" si="989"/>
        <v>649</v>
      </c>
      <c r="H2503" s="136">
        <f t="shared" si="990"/>
        <v>0.5341563786008231</v>
      </c>
      <c r="I2503" s="2"/>
      <c r="J2503" s="2">
        <f t="shared" si="1003"/>
        <v>0.22386831275720165</v>
      </c>
      <c r="K2503" s="2">
        <f t="shared" si="1004"/>
        <v>0.75802469135802464</v>
      </c>
      <c r="L2503" s="2">
        <f t="shared" si="1005"/>
        <v>0</v>
      </c>
      <c r="M2503" s="2">
        <f t="shared" si="1006"/>
        <v>1.8106995884773713E-2</v>
      </c>
      <c r="N2503" s="63">
        <v>272</v>
      </c>
      <c r="O2503" s="63">
        <v>921</v>
      </c>
      <c r="P2503" s="63"/>
      <c r="Q2503" s="63">
        <v>12</v>
      </c>
      <c r="R2503" s="63"/>
      <c r="S2503" s="63">
        <v>10</v>
      </c>
      <c r="T2503" s="63"/>
      <c r="U2503" s="63"/>
      <c r="V2503" s="63"/>
      <c r="W2503" s="63"/>
      <c r="X2503" s="63"/>
      <c r="Y2503" s="63"/>
      <c r="Z2503" s="63"/>
      <c r="AA2503" s="63"/>
      <c r="AB2503" s="63"/>
      <c r="AC2503" s="63"/>
      <c r="AD2503" s="63"/>
      <c r="AE2503" s="63"/>
      <c r="AF2503" s="63"/>
      <c r="AG2503" s="63"/>
      <c r="AH2503" s="63"/>
      <c r="AI2503" s="63"/>
      <c r="AJ2503" s="63"/>
      <c r="AK2503" s="63"/>
      <c r="AL2503" s="63"/>
      <c r="AM2503" s="63"/>
      <c r="AN2503" s="63"/>
      <c r="AO2503" s="63"/>
      <c r="AP2503" s="63"/>
      <c r="AQ2503" s="63"/>
      <c r="AS2503" s="5">
        <f>IF(Q2503&gt;0,RANK(Q2503,(N2503:P2503,Q2503:AE2503)),0)</f>
        <v>3</v>
      </c>
      <c r="AT2503" s="5">
        <f>IF(R2503&gt;0,RANK(R2503,(N2503:P2503,Q2503:AE2503)),0)</f>
        <v>0</v>
      </c>
      <c r="AU2503" s="5">
        <f>IF(T2503&gt;0,RANK(T2503,(N2503:P2503,Q2503:AE2503)),0)</f>
        <v>0</v>
      </c>
      <c r="AV2503" s="5">
        <f>IF(S2503&gt;0,RANK(S2503,(N2503:P2503,Q2503:AE2503)),0)</f>
        <v>4</v>
      </c>
      <c r="AW2503" s="2">
        <f t="shared" si="1007"/>
        <v>9.876543209876543E-3</v>
      </c>
      <c r="AX2503" s="2">
        <f t="shared" si="1008"/>
        <v>0</v>
      </c>
      <c r="AY2503" s="2">
        <f t="shared" si="1009"/>
        <v>0</v>
      </c>
      <c r="AZ2503" s="2">
        <f t="shared" si="1010"/>
        <v>8.23045267489712E-3</v>
      </c>
      <c r="BB2503" t="s">
        <v>1342</v>
      </c>
      <c r="BC2503" t="s">
        <v>1191</v>
      </c>
      <c r="BF2503" s="111">
        <v>46</v>
      </c>
      <c r="BG2503" s="113">
        <v>89</v>
      </c>
      <c r="BH2503" s="117">
        <f t="shared" si="1001"/>
        <v>46089</v>
      </c>
      <c r="BJ2503" s="5" t="s">
        <v>3185</v>
      </c>
    </row>
    <row r="2504" spans="1:62" hidden="1" outlineLevel="1">
      <c r="A2504" t="s">
        <v>1857</v>
      </c>
      <c r="B2504" t="s">
        <v>1191</v>
      </c>
      <c r="C2504" s="1">
        <f t="shared" si="1002"/>
        <v>1987</v>
      </c>
      <c r="D2504" s="5">
        <f>IF(N2504&gt;0, RANK(N2504,(N2504:P2504,Q2504:AE2504)),0)</f>
        <v>1</v>
      </c>
      <c r="E2504" s="5">
        <f>IF(O2504&gt;0,RANK(O2504,(N2504:P2504,Q2504:AE2504)),0)</f>
        <v>2</v>
      </c>
      <c r="F2504" s="5">
        <f>IF(P2504&gt;0,RANK(P2504,(N2504:P2504,Q2504:AE2504)),0)</f>
        <v>0</v>
      </c>
      <c r="G2504" s="131">
        <f t="shared" si="989"/>
        <v>172</v>
      </c>
      <c r="H2504" s="136">
        <f t="shared" si="990"/>
        <v>8.656265727226975E-2</v>
      </c>
      <c r="I2504" s="2"/>
      <c r="J2504" s="2">
        <f t="shared" si="1003"/>
        <v>0.53397081026673376</v>
      </c>
      <c r="K2504" s="2">
        <f t="shared" si="1004"/>
        <v>0.44740815299446401</v>
      </c>
      <c r="L2504" s="2">
        <f t="shared" si="1005"/>
        <v>0</v>
      </c>
      <c r="M2504" s="2">
        <f t="shared" si="1006"/>
        <v>1.8621036738802221E-2</v>
      </c>
      <c r="N2504" s="63">
        <v>1061</v>
      </c>
      <c r="O2504" s="63">
        <v>889</v>
      </c>
      <c r="P2504" s="63"/>
      <c r="Q2504" s="63">
        <v>29</v>
      </c>
      <c r="R2504" s="63"/>
      <c r="S2504" s="63">
        <v>8</v>
      </c>
      <c r="T2504" s="63"/>
      <c r="U2504" s="63"/>
      <c r="V2504" s="63"/>
      <c r="W2504" s="63"/>
      <c r="X2504" s="63"/>
      <c r="Y2504" s="63"/>
      <c r="Z2504" s="63"/>
      <c r="AA2504" s="63"/>
      <c r="AB2504" s="63"/>
      <c r="AC2504" s="63"/>
      <c r="AD2504" s="63"/>
      <c r="AE2504" s="63"/>
      <c r="AF2504" s="63"/>
      <c r="AG2504" s="63"/>
      <c r="AH2504" s="63"/>
      <c r="AI2504" s="63"/>
      <c r="AJ2504" s="63"/>
      <c r="AK2504" s="63"/>
      <c r="AL2504" s="63"/>
      <c r="AM2504" s="63"/>
      <c r="AN2504" s="63"/>
      <c r="AO2504" s="63"/>
      <c r="AP2504" s="63"/>
      <c r="AQ2504" s="63"/>
      <c r="AS2504" s="5">
        <f>IF(Q2504&gt;0,RANK(Q2504,(N2504:P2504,Q2504:AE2504)),0)</f>
        <v>3</v>
      </c>
      <c r="AT2504" s="5">
        <f>IF(R2504&gt;0,RANK(R2504,(N2504:P2504,Q2504:AE2504)),0)</f>
        <v>0</v>
      </c>
      <c r="AU2504" s="5">
        <f>IF(T2504&gt;0,RANK(T2504,(N2504:P2504,Q2504:AE2504)),0)</f>
        <v>0</v>
      </c>
      <c r="AV2504" s="5">
        <f>IF(S2504&gt;0,RANK(S2504,(N2504:P2504,Q2504:AE2504)),0)</f>
        <v>4</v>
      </c>
      <c r="AW2504" s="2">
        <f t="shared" si="1007"/>
        <v>1.4594866633115249E-2</v>
      </c>
      <c r="AX2504" s="2">
        <f t="shared" si="1008"/>
        <v>0</v>
      </c>
      <c r="AY2504" s="2">
        <f t="shared" si="1009"/>
        <v>0</v>
      </c>
      <c r="AZ2504" s="2">
        <f t="shared" si="1010"/>
        <v>4.0261701056869652E-3</v>
      </c>
      <c r="BB2504" t="s">
        <v>1857</v>
      </c>
      <c r="BC2504" t="s">
        <v>1191</v>
      </c>
      <c r="BF2504" s="111">
        <v>46</v>
      </c>
      <c r="BG2504" s="113">
        <v>91</v>
      </c>
      <c r="BH2504" s="117">
        <f t="shared" si="1001"/>
        <v>46091</v>
      </c>
      <c r="BJ2504" s="5" t="s">
        <v>3185</v>
      </c>
    </row>
    <row r="2505" spans="1:62" hidden="1" outlineLevel="1">
      <c r="A2505" t="s">
        <v>1797</v>
      </c>
      <c r="B2505" t="s">
        <v>1191</v>
      </c>
      <c r="C2505" s="1">
        <f t="shared" si="1002"/>
        <v>10817</v>
      </c>
      <c r="D2505" s="5">
        <f>IF(N2505&gt;0, RANK(N2505,(N2505:P2505,Q2505:AE2505)),0)</f>
        <v>2</v>
      </c>
      <c r="E2505" s="5">
        <f>IF(O2505&gt;0,RANK(O2505,(N2505:P2505,Q2505:AE2505)),0)</f>
        <v>1</v>
      </c>
      <c r="F2505" s="5">
        <f>IF(P2505&gt;0,RANK(P2505,(N2505:P2505,Q2505:AE2505)),0)</f>
        <v>0</v>
      </c>
      <c r="G2505" s="131">
        <f t="shared" ref="G2505:G2568" si="1011">IF(C2505&gt;0,MAX(N2505:P2505)-LARGE(N2505:P2505,2),0)</f>
        <v>4638</v>
      </c>
      <c r="H2505" s="136">
        <f t="shared" ref="H2505:H2568" si="1012">IF(C2505&gt;0,G2505/C2505,0)</f>
        <v>0.42876952944439306</v>
      </c>
      <c r="I2505" s="2"/>
      <c r="J2505" s="2">
        <f t="shared" si="1003"/>
        <v>0.27068503281871131</v>
      </c>
      <c r="K2505" s="2">
        <f t="shared" si="1004"/>
        <v>0.69945456226310432</v>
      </c>
      <c r="L2505" s="2">
        <f t="shared" si="1005"/>
        <v>0</v>
      </c>
      <c r="M2505" s="2">
        <f t="shared" si="1006"/>
        <v>2.9860404918184313E-2</v>
      </c>
      <c r="N2505" s="63">
        <v>2928</v>
      </c>
      <c r="O2505" s="63">
        <v>7566</v>
      </c>
      <c r="P2505" s="63"/>
      <c r="Q2505" s="63">
        <v>214</v>
      </c>
      <c r="R2505" s="63"/>
      <c r="S2505" s="63">
        <v>109</v>
      </c>
      <c r="T2505" s="63"/>
      <c r="U2505" s="63"/>
      <c r="V2505" s="63"/>
      <c r="W2505" s="63"/>
      <c r="X2505" s="63"/>
      <c r="Y2505" s="63"/>
      <c r="Z2505" s="63"/>
      <c r="AA2505" s="63"/>
      <c r="AB2505" s="63"/>
      <c r="AC2505" s="63"/>
      <c r="AD2505" s="63"/>
      <c r="AE2505" s="63"/>
      <c r="AF2505" s="63"/>
      <c r="AG2505" s="63"/>
      <c r="AH2505" s="63"/>
      <c r="AI2505" s="63"/>
      <c r="AJ2505" s="63"/>
      <c r="AK2505" s="63"/>
      <c r="AL2505" s="63"/>
      <c r="AM2505" s="63"/>
      <c r="AN2505" s="63"/>
      <c r="AO2505" s="63"/>
      <c r="AP2505" s="63"/>
      <c r="AQ2505" s="63"/>
      <c r="AS2505" s="5">
        <f>IF(Q2505&gt;0,RANK(Q2505,(N2505:P2505,Q2505:AE2505)),0)</f>
        <v>3</v>
      </c>
      <c r="AT2505" s="5">
        <f>IF(R2505&gt;0,RANK(R2505,(N2505:P2505,Q2505:AE2505)),0)</f>
        <v>0</v>
      </c>
      <c r="AU2505" s="5">
        <f>IF(T2505&gt;0,RANK(T2505,(N2505:P2505,Q2505:AE2505)),0)</f>
        <v>0</v>
      </c>
      <c r="AV2505" s="5">
        <f>IF(S2505&gt;0,RANK(S2505,(N2505:P2505,Q2505:AE2505)),0)</f>
        <v>4</v>
      </c>
      <c r="AW2505" s="2">
        <f t="shared" si="1007"/>
        <v>1.9783673846722753E-2</v>
      </c>
      <c r="AX2505" s="2">
        <f t="shared" si="1008"/>
        <v>0</v>
      </c>
      <c r="AY2505" s="2">
        <f t="shared" si="1009"/>
        <v>0</v>
      </c>
      <c r="AZ2505" s="2">
        <f t="shared" si="1010"/>
        <v>1.0076731071461589E-2</v>
      </c>
      <c r="BB2505" t="s">
        <v>1797</v>
      </c>
      <c r="BC2505" t="s">
        <v>1191</v>
      </c>
      <c r="BF2505" s="111">
        <v>46</v>
      </c>
      <c r="BG2505" s="113">
        <v>93</v>
      </c>
      <c r="BH2505" s="117">
        <f t="shared" si="1001"/>
        <v>46093</v>
      </c>
      <c r="BJ2505" s="5" t="s">
        <v>3185</v>
      </c>
    </row>
    <row r="2506" spans="1:62" hidden="1" outlineLevel="1">
      <c r="A2506" t="s">
        <v>2440</v>
      </c>
      <c r="B2506" t="s">
        <v>1191</v>
      </c>
      <c r="C2506" s="1">
        <f t="shared" si="1002"/>
        <v>769</v>
      </c>
      <c r="D2506" s="5">
        <f>IF(N2506&gt;0, RANK(N2506,(N2506:P2506,Q2506:AE2506)),0)</f>
        <v>2</v>
      </c>
      <c r="E2506" s="5">
        <f>IF(O2506&gt;0,RANK(O2506,(N2506:P2506,Q2506:AE2506)),0)</f>
        <v>1</v>
      </c>
      <c r="F2506" s="5">
        <f>IF(P2506&gt;0,RANK(P2506,(N2506:P2506,Q2506:AE2506)),0)</f>
        <v>0</v>
      </c>
      <c r="G2506" s="131">
        <f t="shared" si="1011"/>
        <v>6</v>
      </c>
      <c r="H2506" s="136">
        <f t="shared" si="1012"/>
        <v>7.8023407022106634E-3</v>
      </c>
      <c r="I2506" s="2"/>
      <c r="J2506" s="2">
        <f t="shared" si="1003"/>
        <v>0.48764629388816644</v>
      </c>
      <c r="K2506" s="2">
        <f t="shared" si="1004"/>
        <v>0.49544863459037713</v>
      </c>
      <c r="L2506" s="2">
        <f t="shared" si="1005"/>
        <v>0</v>
      </c>
      <c r="M2506" s="2">
        <f t="shared" si="1006"/>
        <v>1.6905071521456372E-2</v>
      </c>
      <c r="N2506" s="63">
        <v>375</v>
      </c>
      <c r="O2506" s="63">
        <v>381</v>
      </c>
      <c r="P2506" s="63"/>
      <c r="Q2506" s="63">
        <v>5</v>
      </c>
      <c r="R2506" s="63"/>
      <c r="S2506" s="63">
        <v>8</v>
      </c>
      <c r="T2506" s="63"/>
      <c r="U2506" s="63"/>
      <c r="V2506" s="63"/>
      <c r="W2506" s="63"/>
      <c r="X2506" s="63"/>
      <c r="Y2506" s="63"/>
      <c r="Z2506" s="63"/>
      <c r="AA2506" s="63"/>
      <c r="AB2506" s="63"/>
      <c r="AC2506" s="63"/>
      <c r="AD2506" s="63"/>
      <c r="AE2506" s="63"/>
      <c r="AF2506" s="63"/>
      <c r="AG2506" s="63"/>
      <c r="AH2506" s="63"/>
      <c r="AI2506" s="63"/>
      <c r="AJ2506" s="63"/>
      <c r="AK2506" s="63"/>
      <c r="AL2506" s="63"/>
      <c r="AM2506" s="63"/>
      <c r="AN2506" s="63"/>
      <c r="AO2506" s="63"/>
      <c r="AP2506" s="63"/>
      <c r="AQ2506" s="63"/>
      <c r="AS2506" s="5">
        <f>IF(Q2506&gt;0,RANK(Q2506,(N2506:P2506,Q2506:AE2506)),0)</f>
        <v>4</v>
      </c>
      <c r="AT2506" s="5">
        <f>IF(R2506&gt;0,RANK(R2506,(N2506:P2506,Q2506:AE2506)),0)</f>
        <v>0</v>
      </c>
      <c r="AU2506" s="5">
        <f>IF(T2506&gt;0,RANK(T2506,(N2506:P2506,Q2506:AE2506)),0)</f>
        <v>0</v>
      </c>
      <c r="AV2506" s="5">
        <f>IF(S2506&gt;0,RANK(S2506,(N2506:P2506,Q2506:AE2506)),0)</f>
        <v>3</v>
      </c>
      <c r="AW2506" s="2">
        <f t="shared" si="1007"/>
        <v>6.5019505851755524E-3</v>
      </c>
      <c r="AX2506" s="2">
        <f t="shared" si="1008"/>
        <v>0</v>
      </c>
      <c r="AY2506" s="2">
        <f t="shared" si="1009"/>
        <v>0</v>
      </c>
      <c r="AZ2506" s="2">
        <f t="shared" si="1010"/>
        <v>1.0403120936280884E-2</v>
      </c>
      <c r="BB2506" t="s">
        <v>2440</v>
      </c>
      <c r="BC2506" t="s">
        <v>1191</v>
      </c>
      <c r="BF2506" s="111">
        <v>46</v>
      </c>
      <c r="BG2506" s="113">
        <v>95</v>
      </c>
      <c r="BH2506" s="117">
        <f t="shared" si="1001"/>
        <v>46095</v>
      </c>
      <c r="BJ2506" s="5" t="s">
        <v>3185</v>
      </c>
    </row>
    <row r="2507" spans="1:62" hidden="1" outlineLevel="1">
      <c r="A2507" t="s">
        <v>1010</v>
      </c>
      <c r="B2507" t="s">
        <v>1191</v>
      </c>
      <c r="C2507" s="1">
        <f t="shared" si="1002"/>
        <v>1140</v>
      </c>
      <c r="D2507" s="5">
        <f>IF(N2507&gt;0, RANK(N2507,(N2507:P2507,Q2507:AE2507)),0)</f>
        <v>2</v>
      </c>
      <c r="E2507" s="5">
        <f>IF(O2507&gt;0,RANK(O2507,(N2507:P2507,Q2507:AE2507)),0)</f>
        <v>1</v>
      </c>
      <c r="F2507" s="5">
        <f>IF(P2507&gt;0,RANK(P2507,(N2507:P2507,Q2507:AE2507)),0)</f>
        <v>0</v>
      </c>
      <c r="G2507" s="131">
        <f t="shared" si="1011"/>
        <v>157</v>
      </c>
      <c r="H2507" s="136">
        <f t="shared" si="1012"/>
        <v>0.13771929824561405</v>
      </c>
      <c r="I2507" s="2"/>
      <c r="J2507" s="2">
        <f t="shared" si="1003"/>
        <v>0.4201754385964912</v>
      </c>
      <c r="K2507" s="2">
        <f t="shared" si="1004"/>
        <v>0.55789473684210522</v>
      </c>
      <c r="L2507" s="2">
        <f t="shared" si="1005"/>
        <v>0</v>
      </c>
      <c r="M2507" s="2">
        <f t="shared" si="1006"/>
        <v>2.1929824561403577E-2</v>
      </c>
      <c r="N2507" s="63">
        <v>479</v>
      </c>
      <c r="O2507" s="63">
        <v>636</v>
      </c>
      <c r="P2507" s="63"/>
      <c r="Q2507" s="63">
        <v>18</v>
      </c>
      <c r="R2507" s="63"/>
      <c r="S2507" s="63">
        <v>7</v>
      </c>
      <c r="T2507" s="63"/>
      <c r="U2507" s="63"/>
      <c r="V2507" s="63"/>
      <c r="W2507" s="63"/>
      <c r="X2507" s="63"/>
      <c r="Y2507" s="63"/>
      <c r="Z2507" s="63"/>
      <c r="AA2507" s="63"/>
      <c r="AB2507" s="63"/>
      <c r="AC2507" s="63"/>
      <c r="AD2507" s="63"/>
      <c r="AE2507" s="63"/>
      <c r="AF2507" s="63"/>
      <c r="AG2507" s="63"/>
      <c r="AH2507" s="63"/>
      <c r="AI2507" s="63"/>
      <c r="AJ2507" s="63"/>
      <c r="AK2507" s="63"/>
      <c r="AL2507" s="63"/>
      <c r="AM2507" s="63"/>
      <c r="AN2507" s="63"/>
      <c r="AO2507" s="63"/>
      <c r="AP2507" s="63"/>
      <c r="AQ2507" s="63"/>
      <c r="AS2507" s="5">
        <f>IF(Q2507&gt;0,RANK(Q2507,(N2507:P2507,Q2507:AE2507)),0)</f>
        <v>3</v>
      </c>
      <c r="AT2507" s="5">
        <f>IF(R2507&gt;0,RANK(R2507,(N2507:P2507,Q2507:AE2507)),0)</f>
        <v>0</v>
      </c>
      <c r="AU2507" s="5">
        <f>IF(T2507&gt;0,RANK(T2507,(N2507:P2507,Q2507:AE2507)),0)</f>
        <v>0</v>
      </c>
      <c r="AV2507" s="5">
        <f>IF(S2507&gt;0,RANK(S2507,(N2507:P2507,Q2507:AE2507)),0)</f>
        <v>4</v>
      </c>
      <c r="AW2507" s="2">
        <f t="shared" si="1007"/>
        <v>1.5789473684210527E-2</v>
      </c>
      <c r="AX2507" s="2">
        <f t="shared" si="1008"/>
        <v>0</v>
      </c>
      <c r="AY2507" s="2">
        <f t="shared" si="1009"/>
        <v>0</v>
      </c>
      <c r="AZ2507" s="2">
        <f t="shared" si="1010"/>
        <v>6.1403508771929825E-3</v>
      </c>
      <c r="BB2507" t="s">
        <v>1010</v>
      </c>
      <c r="BC2507" t="s">
        <v>1191</v>
      </c>
      <c r="BF2507" s="111">
        <v>46</v>
      </c>
      <c r="BG2507" s="113">
        <v>97</v>
      </c>
      <c r="BH2507" s="117">
        <f t="shared" si="1001"/>
        <v>46097</v>
      </c>
      <c r="BJ2507" s="5" t="s">
        <v>3185</v>
      </c>
    </row>
    <row r="2508" spans="1:62" hidden="1" outlineLevel="1">
      <c r="A2508" t="s">
        <v>224</v>
      </c>
      <c r="B2508" t="s">
        <v>1191</v>
      </c>
      <c r="C2508" s="1">
        <f t="shared" si="1002"/>
        <v>76583</v>
      </c>
      <c r="D2508" s="5">
        <f>IF(N2508&gt;0, RANK(N2508,(N2508:P2508,Q2508:AE2508)),0)</f>
        <v>2</v>
      </c>
      <c r="E2508" s="5">
        <f>IF(O2508&gt;0,RANK(O2508,(N2508:P2508,Q2508:AE2508)),0)</f>
        <v>1</v>
      </c>
      <c r="F2508" s="5">
        <f>IF(P2508&gt;0,RANK(P2508,(N2508:P2508,Q2508:AE2508)),0)</f>
        <v>0</v>
      </c>
      <c r="G2508" s="131">
        <f t="shared" si="1011"/>
        <v>5668</v>
      </c>
      <c r="H2508" s="136">
        <f t="shared" si="1012"/>
        <v>7.4011203530809713E-2</v>
      </c>
      <c r="I2508" s="2"/>
      <c r="J2508" s="2">
        <f t="shared" si="1003"/>
        <v>0.45276366817701058</v>
      </c>
      <c r="K2508" s="2">
        <f t="shared" si="1004"/>
        <v>0.52677487170782022</v>
      </c>
      <c r="L2508" s="2">
        <f t="shared" si="1005"/>
        <v>0</v>
      </c>
      <c r="M2508" s="2">
        <f t="shared" si="1006"/>
        <v>2.0461460115169139E-2</v>
      </c>
      <c r="N2508" s="63">
        <v>34674</v>
      </c>
      <c r="O2508" s="63">
        <v>40342</v>
      </c>
      <c r="P2508" s="63"/>
      <c r="Q2508" s="63">
        <v>1118</v>
      </c>
      <c r="R2508" s="63"/>
      <c r="S2508" s="63">
        <v>449</v>
      </c>
      <c r="T2508" s="63"/>
      <c r="U2508" s="63"/>
      <c r="V2508" s="63"/>
      <c r="W2508" s="63"/>
      <c r="X2508" s="63"/>
      <c r="Y2508" s="63"/>
      <c r="Z2508" s="63"/>
      <c r="AA2508" s="63"/>
      <c r="AB2508" s="63"/>
      <c r="AC2508" s="63"/>
      <c r="AD2508" s="63"/>
      <c r="AE2508" s="63"/>
      <c r="AF2508" s="63"/>
      <c r="AG2508" s="63"/>
      <c r="AH2508" s="63"/>
      <c r="AI2508" s="63"/>
      <c r="AJ2508" s="63"/>
      <c r="AK2508" s="63"/>
      <c r="AL2508" s="63"/>
      <c r="AM2508" s="63"/>
      <c r="AN2508" s="63"/>
      <c r="AO2508" s="63"/>
      <c r="AP2508" s="63"/>
      <c r="AQ2508" s="63"/>
      <c r="AS2508" s="5">
        <f>IF(Q2508&gt;0,RANK(Q2508,(N2508:P2508,Q2508:AE2508)),0)</f>
        <v>3</v>
      </c>
      <c r="AT2508" s="5">
        <f>IF(R2508&gt;0,RANK(R2508,(N2508:P2508,Q2508:AE2508)),0)</f>
        <v>0</v>
      </c>
      <c r="AU2508" s="5">
        <f>IF(T2508&gt;0,RANK(T2508,(N2508:P2508,Q2508:AE2508)),0)</f>
        <v>0</v>
      </c>
      <c r="AV2508" s="5">
        <f>IF(S2508&gt;0,RANK(S2508,(N2508:P2508,Q2508:AE2508)),0)</f>
        <v>4</v>
      </c>
      <c r="AW2508" s="2">
        <f t="shared" si="1007"/>
        <v>1.4598540145985401E-2</v>
      </c>
      <c r="AX2508" s="2">
        <f t="shared" si="1008"/>
        <v>0</v>
      </c>
      <c r="AY2508" s="2">
        <f t="shared" si="1009"/>
        <v>0</v>
      </c>
      <c r="AZ2508" s="2">
        <f t="shared" si="1010"/>
        <v>5.8629199691837613E-3</v>
      </c>
      <c r="BB2508" t="s">
        <v>224</v>
      </c>
      <c r="BC2508" t="s">
        <v>1191</v>
      </c>
      <c r="BF2508" s="111">
        <v>46</v>
      </c>
      <c r="BG2508" s="113">
        <v>99</v>
      </c>
      <c r="BH2508" s="117">
        <f t="shared" si="1001"/>
        <v>46099</v>
      </c>
      <c r="BJ2508" s="5" t="s">
        <v>3185</v>
      </c>
    </row>
    <row r="2509" spans="1:62" hidden="1" outlineLevel="1">
      <c r="A2509" t="s">
        <v>1312</v>
      </c>
      <c r="B2509" t="s">
        <v>1191</v>
      </c>
      <c r="C2509" s="1">
        <f t="shared" si="1002"/>
        <v>3033</v>
      </c>
      <c r="D2509" s="5">
        <f>IF(N2509&gt;0, RANK(N2509,(N2509:P2509,Q2509:AE2509)),0)</f>
        <v>2</v>
      </c>
      <c r="E2509" s="5">
        <f>IF(O2509&gt;0,RANK(O2509,(N2509:P2509,Q2509:AE2509)),0)</f>
        <v>1</v>
      </c>
      <c r="F2509" s="5">
        <f>IF(P2509&gt;0,RANK(P2509,(N2509:P2509,Q2509:AE2509)),0)</f>
        <v>0</v>
      </c>
      <c r="G2509" s="131">
        <f t="shared" si="1011"/>
        <v>106</v>
      </c>
      <c r="H2509" s="136">
        <f t="shared" si="1012"/>
        <v>3.4948895483020111E-2</v>
      </c>
      <c r="I2509" s="2"/>
      <c r="J2509" s="2">
        <f t="shared" si="1003"/>
        <v>0.47115067589845039</v>
      </c>
      <c r="K2509" s="2">
        <f t="shared" si="1004"/>
        <v>0.50609957138147044</v>
      </c>
      <c r="L2509" s="2">
        <f t="shared" si="1005"/>
        <v>0</v>
      </c>
      <c r="M2509" s="2">
        <f t="shared" si="1006"/>
        <v>2.2749752720079175E-2</v>
      </c>
      <c r="N2509" s="63">
        <v>1429</v>
      </c>
      <c r="O2509" s="63">
        <v>1535</v>
      </c>
      <c r="P2509" s="63"/>
      <c r="Q2509" s="63">
        <v>47</v>
      </c>
      <c r="R2509" s="63"/>
      <c r="S2509" s="63">
        <v>22</v>
      </c>
      <c r="T2509" s="63"/>
      <c r="U2509" s="63"/>
      <c r="V2509" s="63"/>
      <c r="W2509" s="63"/>
      <c r="X2509" s="63"/>
      <c r="Y2509" s="63"/>
      <c r="Z2509" s="63"/>
      <c r="AA2509" s="63"/>
      <c r="AB2509" s="63"/>
      <c r="AC2509" s="63"/>
      <c r="AD2509" s="63"/>
      <c r="AE2509" s="63"/>
      <c r="AF2509" s="63"/>
      <c r="AG2509" s="63"/>
      <c r="AH2509" s="63"/>
      <c r="AI2509" s="63"/>
      <c r="AJ2509" s="63"/>
      <c r="AK2509" s="63"/>
      <c r="AL2509" s="63"/>
      <c r="AM2509" s="63"/>
      <c r="AN2509" s="63"/>
      <c r="AO2509" s="63"/>
      <c r="AP2509" s="63"/>
      <c r="AQ2509" s="63"/>
      <c r="AS2509" s="5">
        <f>IF(Q2509&gt;0,RANK(Q2509,(N2509:P2509,Q2509:AE2509)),0)</f>
        <v>3</v>
      </c>
      <c r="AT2509" s="5">
        <f>IF(R2509&gt;0,RANK(R2509,(N2509:P2509,Q2509:AE2509)),0)</f>
        <v>0</v>
      </c>
      <c r="AU2509" s="5">
        <f>IF(T2509&gt;0,RANK(T2509,(N2509:P2509,Q2509:AE2509)),0)</f>
        <v>0</v>
      </c>
      <c r="AV2509" s="5">
        <f>IF(S2509&gt;0,RANK(S2509,(N2509:P2509,Q2509:AE2509)),0)</f>
        <v>4</v>
      </c>
      <c r="AW2509" s="2">
        <f t="shared" si="1007"/>
        <v>1.5496208374546653E-2</v>
      </c>
      <c r="AX2509" s="2">
        <f t="shared" si="1008"/>
        <v>0</v>
      </c>
      <c r="AY2509" s="2">
        <f t="shared" si="1009"/>
        <v>0</v>
      </c>
      <c r="AZ2509" s="2">
        <f t="shared" si="1010"/>
        <v>7.2535443455324757E-3</v>
      </c>
      <c r="BB2509" t="s">
        <v>1312</v>
      </c>
      <c r="BC2509" t="s">
        <v>1191</v>
      </c>
      <c r="BF2509" s="111">
        <v>46</v>
      </c>
      <c r="BG2509" s="113">
        <v>101</v>
      </c>
      <c r="BH2509" s="117">
        <f t="shared" si="1001"/>
        <v>46101</v>
      </c>
      <c r="BJ2509" s="5" t="s">
        <v>3185</v>
      </c>
    </row>
    <row r="2510" spans="1:62" hidden="1" outlineLevel="1">
      <c r="A2510" t="s">
        <v>1734</v>
      </c>
      <c r="B2510" t="s">
        <v>1191</v>
      </c>
      <c r="C2510" s="1">
        <f t="shared" si="1002"/>
        <v>44464</v>
      </c>
      <c r="D2510" s="5">
        <f>IF(N2510&gt;0, RANK(N2510,(N2510:P2510,Q2510:AE2510)),0)</f>
        <v>2</v>
      </c>
      <c r="E2510" s="5">
        <f>IF(O2510&gt;0,RANK(O2510,(N2510:P2510,Q2510:AE2510)),0)</f>
        <v>1</v>
      </c>
      <c r="F2510" s="5">
        <f>IF(P2510&gt;0,RANK(P2510,(N2510:P2510,Q2510:AE2510)),0)</f>
        <v>0</v>
      </c>
      <c r="G2510" s="131">
        <f t="shared" si="1011"/>
        <v>13107</v>
      </c>
      <c r="H2510" s="136">
        <f t="shared" si="1012"/>
        <v>0.29477779776898166</v>
      </c>
      <c r="I2510" s="2"/>
      <c r="J2510" s="2">
        <f t="shared" si="1003"/>
        <v>0.34016282835552358</v>
      </c>
      <c r="K2510" s="2">
        <f t="shared" si="1004"/>
        <v>0.63494062612450519</v>
      </c>
      <c r="L2510" s="2">
        <f t="shared" si="1005"/>
        <v>0</v>
      </c>
      <c r="M2510" s="2">
        <f t="shared" si="1006"/>
        <v>2.4896545519971225E-2</v>
      </c>
      <c r="N2510" s="63">
        <v>15125</v>
      </c>
      <c r="O2510" s="63">
        <v>28232</v>
      </c>
      <c r="P2510" s="63"/>
      <c r="Q2510" s="63">
        <v>816</v>
      </c>
      <c r="R2510" s="63"/>
      <c r="S2510" s="63">
        <v>291</v>
      </c>
      <c r="T2510" s="63"/>
      <c r="U2510" s="63"/>
      <c r="V2510" s="63"/>
      <c r="W2510" s="63"/>
      <c r="X2510" s="63"/>
      <c r="Y2510" s="63"/>
      <c r="Z2510" s="63"/>
      <c r="AA2510" s="63"/>
      <c r="AB2510" s="63"/>
      <c r="AC2510" s="63"/>
      <c r="AD2510" s="63"/>
      <c r="AE2510" s="63"/>
      <c r="AF2510" s="63"/>
      <c r="AG2510" s="63"/>
      <c r="AH2510" s="63"/>
      <c r="AI2510" s="63"/>
      <c r="AJ2510" s="63"/>
      <c r="AK2510" s="63"/>
      <c r="AL2510" s="63"/>
      <c r="AM2510" s="63"/>
      <c r="AN2510" s="63"/>
      <c r="AO2510" s="63"/>
      <c r="AP2510" s="63"/>
      <c r="AQ2510" s="63"/>
      <c r="AS2510" s="5">
        <f>IF(Q2510&gt;0,RANK(Q2510,(N2510:P2510,Q2510:AE2510)),0)</f>
        <v>3</v>
      </c>
      <c r="AT2510" s="5">
        <f>IF(R2510&gt;0,RANK(R2510,(N2510:P2510,Q2510:AE2510)),0)</f>
        <v>0</v>
      </c>
      <c r="AU2510" s="5">
        <f>IF(T2510&gt;0,RANK(T2510,(N2510:P2510,Q2510:AE2510)),0)</f>
        <v>0</v>
      </c>
      <c r="AV2510" s="5">
        <f>IF(S2510&gt;0,RANK(S2510,(N2510:P2510,Q2510:AE2510)),0)</f>
        <v>4</v>
      </c>
      <c r="AW2510" s="2">
        <f t="shared" si="1007"/>
        <v>1.835192515293271E-2</v>
      </c>
      <c r="AX2510" s="2">
        <f t="shared" si="1008"/>
        <v>0</v>
      </c>
      <c r="AY2510" s="2">
        <f t="shared" si="1009"/>
        <v>0</v>
      </c>
      <c r="AZ2510" s="2">
        <f t="shared" si="1010"/>
        <v>6.544620367038503E-3</v>
      </c>
      <c r="BB2510" t="s">
        <v>1734</v>
      </c>
      <c r="BC2510" t="s">
        <v>1191</v>
      </c>
      <c r="BF2510" s="111">
        <v>46</v>
      </c>
      <c r="BG2510" s="113">
        <v>103</v>
      </c>
      <c r="BH2510" s="117">
        <f t="shared" si="1001"/>
        <v>46103</v>
      </c>
      <c r="BJ2510" s="5" t="s">
        <v>3185</v>
      </c>
    </row>
    <row r="2511" spans="1:62" hidden="1" outlineLevel="1">
      <c r="A2511" t="s">
        <v>53</v>
      </c>
      <c r="B2511" t="s">
        <v>1191</v>
      </c>
      <c r="C2511" s="1">
        <f t="shared" si="1002"/>
        <v>1590</v>
      </c>
      <c r="D2511" s="5">
        <f>IF(N2511&gt;0, RANK(N2511,(N2511:P2511,Q2511:AE2511)),0)</f>
        <v>2</v>
      </c>
      <c r="E2511" s="5">
        <f>IF(O2511&gt;0,RANK(O2511,(N2511:P2511,Q2511:AE2511)),0)</f>
        <v>1</v>
      </c>
      <c r="F2511" s="5">
        <f>IF(P2511&gt;0,RANK(P2511,(N2511:P2511,Q2511:AE2511)),0)</f>
        <v>0</v>
      </c>
      <c r="G2511" s="131">
        <f t="shared" si="1011"/>
        <v>886</v>
      </c>
      <c r="H2511" s="136">
        <f t="shared" si="1012"/>
        <v>0.55723270440251571</v>
      </c>
      <c r="I2511" s="2"/>
      <c r="J2511" s="2">
        <f t="shared" si="1003"/>
        <v>0.20062893081761007</v>
      </c>
      <c r="K2511" s="2">
        <f t="shared" si="1004"/>
        <v>0.75786163522012584</v>
      </c>
      <c r="L2511" s="2">
        <f t="shared" si="1005"/>
        <v>0</v>
      </c>
      <c r="M2511" s="2">
        <f t="shared" si="1006"/>
        <v>4.1509433962264031E-2</v>
      </c>
      <c r="N2511" s="63">
        <v>319</v>
      </c>
      <c r="O2511" s="63">
        <v>1205</v>
      </c>
      <c r="P2511" s="63"/>
      <c r="Q2511" s="63">
        <v>39</v>
      </c>
      <c r="R2511" s="63"/>
      <c r="S2511" s="63">
        <v>27</v>
      </c>
      <c r="T2511" s="63"/>
      <c r="U2511" s="63"/>
      <c r="V2511" s="63"/>
      <c r="W2511" s="63"/>
      <c r="X2511" s="63"/>
      <c r="Y2511" s="63"/>
      <c r="Z2511" s="63"/>
      <c r="AA2511" s="63"/>
      <c r="AB2511" s="63"/>
      <c r="AC2511" s="63"/>
      <c r="AD2511" s="63"/>
      <c r="AE2511" s="63"/>
      <c r="AF2511" s="63"/>
      <c r="AG2511" s="63"/>
      <c r="AH2511" s="63"/>
      <c r="AI2511" s="63"/>
      <c r="AJ2511" s="63"/>
      <c r="AK2511" s="63"/>
      <c r="AL2511" s="63"/>
      <c r="AM2511" s="63"/>
      <c r="AN2511" s="63"/>
      <c r="AO2511" s="63"/>
      <c r="AP2511" s="63"/>
      <c r="AQ2511" s="63"/>
      <c r="AS2511" s="5">
        <f>IF(Q2511&gt;0,RANK(Q2511,(N2511:P2511,Q2511:AE2511)),0)</f>
        <v>3</v>
      </c>
      <c r="AT2511" s="5">
        <f>IF(R2511&gt;0,RANK(R2511,(N2511:P2511,Q2511:AE2511)),0)</f>
        <v>0</v>
      </c>
      <c r="AU2511" s="5">
        <f>IF(T2511&gt;0,RANK(T2511,(N2511:P2511,Q2511:AE2511)),0)</f>
        <v>0</v>
      </c>
      <c r="AV2511" s="5">
        <f>IF(S2511&gt;0,RANK(S2511,(N2511:P2511,Q2511:AE2511)),0)</f>
        <v>4</v>
      </c>
      <c r="AW2511" s="2">
        <f t="shared" si="1007"/>
        <v>2.4528301886792454E-2</v>
      </c>
      <c r="AX2511" s="2">
        <f t="shared" si="1008"/>
        <v>0</v>
      </c>
      <c r="AY2511" s="2">
        <f t="shared" si="1009"/>
        <v>0</v>
      </c>
      <c r="AZ2511" s="2">
        <f t="shared" si="1010"/>
        <v>1.6981132075471698E-2</v>
      </c>
      <c r="BB2511" t="s">
        <v>53</v>
      </c>
      <c r="BC2511" t="s">
        <v>1191</v>
      </c>
      <c r="BF2511" s="111">
        <v>46</v>
      </c>
      <c r="BG2511" s="113">
        <v>105</v>
      </c>
      <c r="BH2511" s="117">
        <f t="shared" si="1001"/>
        <v>46105</v>
      </c>
      <c r="BJ2511" s="5" t="s">
        <v>3185</v>
      </c>
    </row>
    <row r="2512" spans="1:62" hidden="1" outlineLevel="1">
      <c r="A2512" t="s">
        <v>1180</v>
      </c>
      <c r="B2512" t="s">
        <v>1191</v>
      </c>
      <c r="C2512" s="1">
        <f t="shared" si="1002"/>
        <v>1381</v>
      </c>
      <c r="D2512" s="5">
        <f>IF(N2512&gt;0, RANK(N2512,(N2512:P2512,Q2512:AE2512)),0)</f>
        <v>2</v>
      </c>
      <c r="E2512" s="5">
        <f>IF(O2512&gt;0,RANK(O2512,(N2512:P2512,Q2512:AE2512)),0)</f>
        <v>1</v>
      </c>
      <c r="F2512" s="5">
        <f>IF(P2512&gt;0,RANK(P2512,(N2512:P2512,Q2512:AE2512)),0)</f>
        <v>0</v>
      </c>
      <c r="G2512" s="131">
        <f t="shared" si="1011"/>
        <v>690</v>
      </c>
      <c r="H2512" s="136">
        <f t="shared" si="1012"/>
        <v>0.499637943519189</v>
      </c>
      <c r="I2512" s="2"/>
      <c r="J2512" s="2">
        <f t="shared" si="1003"/>
        <v>0.24547429398986242</v>
      </c>
      <c r="K2512" s="2">
        <f t="shared" si="1004"/>
        <v>0.74511223750905142</v>
      </c>
      <c r="L2512" s="2">
        <f t="shared" si="1005"/>
        <v>0</v>
      </c>
      <c r="M2512" s="2">
        <f t="shared" si="1006"/>
        <v>9.413468501086153E-3</v>
      </c>
      <c r="N2512" s="63">
        <v>339</v>
      </c>
      <c r="O2512" s="63">
        <v>1029</v>
      </c>
      <c r="P2512" s="63"/>
      <c r="Q2512" s="63">
        <v>10</v>
      </c>
      <c r="R2512" s="63"/>
      <c r="S2512" s="63">
        <v>3</v>
      </c>
      <c r="T2512" s="63"/>
      <c r="U2512" s="63"/>
      <c r="V2512" s="63"/>
      <c r="W2512" s="63"/>
      <c r="X2512" s="63"/>
      <c r="Y2512" s="63"/>
      <c r="Z2512" s="63"/>
      <c r="AA2512" s="63"/>
      <c r="AB2512" s="63"/>
      <c r="AC2512" s="63"/>
      <c r="AD2512" s="63"/>
      <c r="AE2512" s="63"/>
      <c r="AF2512" s="63"/>
      <c r="AG2512" s="63"/>
      <c r="AH2512" s="63"/>
      <c r="AI2512" s="63"/>
      <c r="AJ2512" s="63"/>
      <c r="AK2512" s="63"/>
      <c r="AL2512" s="63"/>
      <c r="AM2512" s="63"/>
      <c r="AN2512" s="63"/>
      <c r="AO2512" s="63"/>
      <c r="AP2512" s="63"/>
      <c r="AQ2512" s="63"/>
      <c r="AS2512" s="5">
        <f>IF(Q2512&gt;0,RANK(Q2512,(N2512:P2512,Q2512:AE2512)),0)</f>
        <v>3</v>
      </c>
      <c r="AT2512" s="5">
        <f>IF(R2512&gt;0,RANK(R2512,(N2512:P2512,Q2512:AE2512)),0)</f>
        <v>0</v>
      </c>
      <c r="AU2512" s="5">
        <f>IF(T2512&gt;0,RANK(T2512,(N2512:P2512,Q2512:AE2512)),0)</f>
        <v>0</v>
      </c>
      <c r="AV2512" s="5">
        <f>IF(S2512&gt;0,RANK(S2512,(N2512:P2512,Q2512:AE2512)),0)</f>
        <v>4</v>
      </c>
      <c r="AW2512" s="2">
        <f t="shared" si="1007"/>
        <v>7.2411296162201303E-3</v>
      </c>
      <c r="AX2512" s="2">
        <f t="shared" si="1008"/>
        <v>0</v>
      </c>
      <c r="AY2512" s="2">
        <f t="shared" si="1009"/>
        <v>0</v>
      </c>
      <c r="AZ2512" s="2">
        <f t="shared" si="1010"/>
        <v>2.1723388848660392E-3</v>
      </c>
      <c r="BB2512" t="s">
        <v>1180</v>
      </c>
      <c r="BC2512" t="s">
        <v>1191</v>
      </c>
      <c r="BF2512" s="111">
        <v>46</v>
      </c>
      <c r="BG2512" s="113">
        <v>107</v>
      </c>
      <c r="BH2512" s="117">
        <f t="shared" si="1001"/>
        <v>46107</v>
      </c>
      <c r="BJ2512" s="5" t="s">
        <v>3185</v>
      </c>
    </row>
    <row r="2513" spans="1:62" hidden="1" outlineLevel="1">
      <c r="A2513" t="s">
        <v>1492</v>
      </c>
      <c r="B2513" t="s">
        <v>1191</v>
      </c>
      <c r="C2513" s="1">
        <f t="shared" si="1002"/>
        <v>4256</v>
      </c>
      <c r="D2513" s="5">
        <f>IF(N2513&gt;0, RANK(N2513,(N2513:P2513,Q2513:AE2513)),0)</f>
        <v>1</v>
      </c>
      <c r="E2513" s="5">
        <f>IF(O2513&gt;0,RANK(O2513,(N2513:P2513,Q2513:AE2513)),0)</f>
        <v>2</v>
      </c>
      <c r="F2513" s="5">
        <f>IF(P2513&gt;0,RANK(P2513,(N2513:P2513,Q2513:AE2513)),0)</f>
        <v>0</v>
      </c>
      <c r="G2513" s="131">
        <f t="shared" si="1011"/>
        <v>419</v>
      </c>
      <c r="H2513" s="136">
        <f t="shared" si="1012"/>
        <v>9.8449248120300759E-2</v>
      </c>
      <c r="I2513" s="2"/>
      <c r="J2513" s="2">
        <f t="shared" si="1003"/>
        <v>0.54088345864661658</v>
      </c>
      <c r="K2513" s="2">
        <f t="shared" si="1004"/>
        <v>0.44243421052631576</v>
      </c>
      <c r="L2513" s="2">
        <f t="shared" si="1005"/>
        <v>0</v>
      </c>
      <c r="M2513" s="2">
        <f t="shared" si="1006"/>
        <v>1.668233082706766E-2</v>
      </c>
      <c r="N2513" s="63">
        <v>2302</v>
      </c>
      <c r="O2513" s="63">
        <v>1883</v>
      </c>
      <c r="P2513" s="63"/>
      <c r="Q2513" s="63">
        <v>42</v>
      </c>
      <c r="R2513" s="63"/>
      <c r="S2513" s="63">
        <v>29</v>
      </c>
      <c r="T2513" s="63"/>
      <c r="U2513" s="63"/>
      <c r="V2513" s="63"/>
      <c r="W2513" s="63"/>
      <c r="X2513" s="63"/>
      <c r="Y2513" s="63"/>
      <c r="Z2513" s="63"/>
      <c r="AA2513" s="63"/>
      <c r="AB2513" s="63"/>
      <c r="AC2513" s="63"/>
      <c r="AD2513" s="63"/>
      <c r="AE2513" s="63"/>
      <c r="AF2513" s="63"/>
      <c r="AG2513" s="63"/>
      <c r="AH2513" s="63"/>
      <c r="AI2513" s="63"/>
      <c r="AJ2513" s="63"/>
      <c r="AK2513" s="63"/>
      <c r="AL2513" s="63"/>
      <c r="AM2513" s="63"/>
      <c r="AN2513" s="63"/>
      <c r="AO2513" s="63"/>
      <c r="AP2513" s="63"/>
      <c r="AQ2513" s="63"/>
      <c r="AS2513" s="5">
        <f>IF(Q2513&gt;0,RANK(Q2513,(N2513:P2513,Q2513:AE2513)),0)</f>
        <v>3</v>
      </c>
      <c r="AT2513" s="5">
        <f>IF(R2513&gt;0,RANK(R2513,(N2513:P2513,Q2513:AE2513)),0)</f>
        <v>0</v>
      </c>
      <c r="AU2513" s="5">
        <f>IF(T2513&gt;0,RANK(T2513,(N2513:P2513,Q2513:AE2513)),0)</f>
        <v>0</v>
      </c>
      <c r="AV2513" s="5">
        <f>IF(S2513&gt;0,RANK(S2513,(N2513:P2513,Q2513:AE2513)),0)</f>
        <v>4</v>
      </c>
      <c r="AW2513" s="2">
        <f t="shared" si="1007"/>
        <v>9.8684210526315784E-3</v>
      </c>
      <c r="AX2513" s="2">
        <f t="shared" si="1008"/>
        <v>0</v>
      </c>
      <c r="AY2513" s="2">
        <f t="shared" si="1009"/>
        <v>0</v>
      </c>
      <c r="AZ2513" s="2">
        <f t="shared" si="1010"/>
        <v>6.8139097744360898E-3</v>
      </c>
      <c r="BB2513" t="s">
        <v>1492</v>
      </c>
      <c r="BC2513" t="s">
        <v>1191</v>
      </c>
      <c r="BF2513" s="111">
        <v>46</v>
      </c>
      <c r="BG2513" s="113">
        <v>109</v>
      </c>
      <c r="BH2513" s="117">
        <f t="shared" si="1001"/>
        <v>46109</v>
      </c>
      <c r="BJ2513" s="5" t="s">
        <v>3185</v>
      </c>
    </row>
    <row r="2514" spans="1:62" hidden="1" outlineLevel="1">
      <c r="A2514" t="s">
        <v>766</v>
      </c>
      <c r="B2514" t="s">
        <v>1191</v>
      </c>
      <c r="C2514" s="1">
        <f t="shared" si="1002"/>
        <v>1115</v>
      </c>
      <c r="D2514" s="5">
        <f>IF(N2514&gt;0, RANK(N2514,(N2514:P2514,Q2514:AE2514)),0)</f>
        <v>2</v>
      </c>
      <c r="E2514" s="5">
        <f>IF(O2514&gt;0,RANK(O2514,(N2514:P2514,Q2514:AE2514)),0)</f>
        <v>1</v>
      </c>
      <c r="F2514" s="5">
        <f>IF(P2514&gt;0,RANK(P2514,(N2514:P2514,Q2514:AE2514)),0)</f>
        <v>0</v>
      </c>
      <c r="G2514" s="131">
        <f t="shared" si="1011"/>
        <v>299</v>
      </c>
      <c r="H2514" s="136">
        <f t="shared" si="1012"/>
        <v>0.26816143497757849</v>
      </c>
      <c r="I2514" s="2"/>
      <c r="J2514" s="2">
        <f t="shared" si="1003"/>
        <v>0.34887892376681612</v>
      </c>
      <c r="K2514" s="2">
        <f t="shared" si="1004"/>
        <v>0.61704035874439467</v>
      </c>
      <c r="L2514" s="2">
        <f t="shared" si="1005"/>
        <v>0</v>
      </c>
      <c r="M2514" s="2">
        <f t="shared" si="1006"/>
        <v>3.4080717488789158E-2</v>
      </c>
      <c r="N2514" s="63">
        <v>389</v>
      </c>
      <c r="O2514" s="63">
        <v>688</v>
      </c>
      <c r="P2514" s="63"/>
      <c r="Q2514" s="63">
        <v>22</v>
      </c>
      <c r="R2514" s="63"/>
      <c r="S2514" s="63">
        <v>16</v>
      </c>
      <c r="T2514" s="63"/>
      <c r="U2514" s="63"/>
      <c r="V2514" s="63"/>
      <c r="W2514" s="63"/>
      <c r="X2514" s="63"/>
      <c r="Y2514" s="63"/>
      <c r="Z2514" s="63"/>
      <c r="AA2514" s="63"/>
      <c r="AB2514" s="63"/>
      <c r="AC2514" s="63"/>
      <c r="AD2514" s="63"/>
      <c r="AE2514" s="63"/>
      <c r="AF2514" s="63"/>
      <c r="AG2514" s="63"/>
      <c r="AH2514" s="63"/>
      <c r="AI2514" s="63"/>
      <c r="AJ2514" s="63"/>
      <c r="AK2514" s="63"/>
      <c r="AL2514" s="63"/>
      <c r="AM2514" s="63"/>
      <c r="AN2514" s="63"/>
      <c r="AO2514" s="63"/>
      <c r="AP2514" s="63"/>
      <c r="AQ2514" s="63"/>
      <c r="AS2514" s="5">
        <f>IF(Q2514&gt;0,RANK(Q2514,(N2514:P2514,Q2514:AE2514)),0)</f>
        <v>3</v>
      </c>
      <c r="AT2514" s="5">
        <f>IF(R2514&gt;0,RANK(R2514,(N2514:P2514,Q2514:AE2514)),0)</f>
        <v>0</v>
      </c>
      <c r="AU2514" s="5">
        <f>IF(T2514&gt;0,RANK(T2514,(N2514:P2514,Q2514:AE2514)),0)</f>
        <v>0</v>
      </c>
      <c r="AV2514" s="5">
        <f>IF(S2514&gt;0,RANK(S2514,(N2514:P2514,Q2514:AE2514)),0)</f>
        <v>4</v>
      </c>
      <c r="AW2514" s="2">
        <f t="shared" si="1007"/>
        <v>1.9730941704035873E-2</v>
      </c>
      <c r="AX2514" s="2">
        <f t="shared" si="1008"/>
        <v>0</v>
      </c>
      <c r="AY2514" s="2">
        <f t="shared" si="1009"/>
        <v>0</v>
      </c>
      <c r="AZ2514" s="2">
        <f t="shared" si="1010"/>
        <v>1.4349775784753363E-2</v>
      </c>
      <c r="BB2514" t="s">
        <v>766</v>
      </c>
      <c r="BC2514" t="s">
        <v>1191</v>
      </c>
      <c r="BF2514" s="111">
        <v>46</v>
      </c>
      <c r="BG2514" s="113">
        <v>111</v>
      </c>
      <c r="BH2514" s="117">
        <f t="shared" si="1001"/>
        <v>46111</v>
      </c>
      <c r="BJ2514" s="5" t="s">
        <v>3185</v>
      </c>
    </row>
    <row r="2515" spans="1:62" hidden="1" outlineLevel="1">
      <c r="A2515" t="s">
        <v>884</v>
      </c>
      <c r="B2515" t="s">
        <v>1191</v>
      </c>
      <c r="C2515" s="1">
        <f t="shared" si="1002"/>
        <v>3145</v>
      </c>
      <c r="D2515" s="5">
        <f>IF(N2515&gt;0, RANK(N2515,(N2515:P2515,Q2515:AE2515)),0)</f>
        <v>1</v>
      </c>
      <c r="E2515" s="5">
        <f>IF(O2515&gt;0,RANK(O2515,(N2515:P2515,Q2515:AE2515)),0)</f>
        <v>2</v>
      </c>
      <c r="F2515" s="5">
        <f>IF(P2515&gt;0,RANK(P2515,(N2515:P2515,Q2515:AE2515)),0)</f>
        <v>0</v>
      </c>
      <c r="G2515" s="131">
        <f t="shared" si="1011"/>
        <v>2749</v>
      </c>
      <c r="H2515" s="136">
        <f t="shared" si="1012"/>
        <v>0.87408585055643884</v>
      </c>
      <c r="I2515" s="2"/>
      <c r="J2515" s="2">
        <f t="shared" si="1003"/>
        <v>0.93386327503974564</v>
      </c>
      <c r="K2515" s="2">
        <f t="shared" si="1004"/>
        <v>5.9777424483306835E-2</v>
      </c>
      <c r="L2515" s="2">
        <f t="shared" si="1005"/>
        <v>0</v>
      </c>
      <c r="M2515" s="2">
        <f t="shared" si="1006"/>
        <v>6.3593004769475214E-3</v>
      </c>
      <c r="N2515" s="63">
        <v>2937</v>
      </c>
      <c r="O2515" s="63">
        <v>188</v>
      </c>
      <c r="P2515" s="63"/>
      <c r="Q2515" s="63">
        <v>14</v>
      </c>
      <c r="R2515" s="63"/>
      <c r="S2515" s="63">
        <v>6</v>
      </c>
      <c r="T2515" s="63"/>
      <c r="U2515" s="63"/>
      <c r="V2515" s="63"/>
      <c r="W2515" s="63"/>
      <c r="X2515" s="63"/>
      <c r="Y2515" s="63"/>
      <c r="Z2515" s="63"/>
      <c r="AA2515" s="63"/>
      <c r="AB2515" s="63"/>
      <c r="AC2515" s="63"/>
      <c r="AD2515" s="63"/>
      <c r="AE2515" s="63"/>
      <c r="AF2515" s="63"/>
      <c r="AG2515" s="63"/>
      <c r="AH2515" s="63"/>
      <c r="AI2515" s="63"/>
      <c r="AJ2515" s="63"/>
      <c r="AK2515" s="63"/>
      <c r="AL2515" s="63"/>
      <c r="AM2515" s="63"/>
      <c r="AN2515" s="63"/>
      <c r="AO2515" s="63"/>
      <c r="AP2515" s="63"/>
      <c r="AQ2515" s="63"/>
      <c r="AS2515" s="5">
        <f>IF(Q2515&gt;0,RANK(Q2515,(N2515:P2515,Q2515:AE2515)),0)</f>
        <v>3</v>
      </c>
      <c r="AT2515" s="5">
        <f>IF(R2515&gt;0,RANK(R2515,(N2515:P2515,Q2515:AE2515)),0)</f>
        <v>0</v>
      </c>
      <c r="AU2515" s="5">
        <f>IF(T2515&gt;0,RANK(T2515,(N2515:P2515,Q2515:AE2515)),0)</f>
        <v>0</v>
      </c>
      <c r="AV2515" s="5">
        <f>IF(S2515&gt;0,RANK(S2515,(N2515:P2515,Q2515:AE2515)),0)</f>
        <v>4</v>
      </c>
      <c r="AW2515" s="2">
        <f t="shared" si="1007"/>
        <v>4.4515103338632752E-3</v>
      </c>
      <c r="AX2515" s="2">
        <f t="shared" si="1008"/>
        <v>0</v>
      </c>
      <c r="AY2515" s="2">
        <f t="shared" si="1009"/>
        <v>0</v>
      </c>
      <c r="AZ2515" s="2">
        <f t="shared" si="1010"/>
        <v>1.9077901430842607E-3</v>
      </c>
      <c r="BB2515" t="s">
        <v>884</v>
      </c>
      <c r="BC2515" t="s">
        <v>1191</v>
      </c>
      <c r="BF2515" s="111">
        <v>46</v>
      </c>
      <c r="BG2515" s="113">
        <v>113</v>
      </c>
      <c r="BH2515" s="117">
        <f t="shared" si="1001"/>
        <v>46113</v>
      </c>
      <c r="BJ2515" s="5" t="s">
        <v>3185</v>
      </c>
    </row>
    <row r="2516" spans="1:62" hidden="1" outlineLevel="1">
      <c r="A2516" t="s">
        <v>767</v>
      </c>
      <c r="B2516" t="s">
        <v>1191</v>
      </c>
      <c r="C2516" s="1">
        <f t="shared" si="1002"/>
        <v>3041</v>
      </c>
      <c r="D2516" s="5">
        <f>IF(N2516&gt;0, RANK(N2516,(N2516:P2516,Q2516:AE2516)),0)</f>
        <v>2</v>
      </c>
      <c r="E2516" s="5">
        <f>IF(O2516&gt;0,RANK(O2516,(N2516:P2516,Q2516:AE2516)),0)</f>
        <v>1</v>
      </c>
      <c r="F2516" s="5">
        <f>IF(P2516&gt;0,RANK(P2516,(N2516:P2516,Q2516:AE2516)),0)</f>
        <v>0</v>
      </c>
      <c r="G2516" s="131">
        <f t="shared" si="1011"/>
        <v>370</v>
      </c>
      <c r="H2516" s="136">
        <f t="shared" si="1012"/>
        <v>0.12167050312397237</v>
      </c>
      <c r="I2516" s="2"/>
      <c r="J2516" s="2">
        <f t="shared" si="1003"/>
        <v>0.42749095692206512</v>
      </c>
      <c r="K2516" s="2">
        <f t="shared" si="1004"/>
        <v>0.5491614600460375</v>
      </c>
      <c r="L2516" s="2">
        <f t="shared" si="1005"/>
        <v>0</v>
      </c>
      <c r="M2516" s="2">
        <f t="shared" si="1006"/>
        <v>2.3347583031897434E-2</v>
      </c>
      <c r="N2516" s="63">
        <v>1300</v>
      </c>
      <c r="O2516" s="63">
        <v>1670</v>
      </c>
      <c r="P2516" s="63"/>
      <c r="Q2516" s="63">
        <v>54</v>
      </c>
      <c r="R2516" s="63"/>
      <c r="S2516" s="63">
        <v>17</v>
      </c>
      <c r="T2516" s="63"/>
      <c r="U2516" s="63"/>
      <c r="V2516" s="63"/>
      <c r="W2516" s="63"/>
      <c r="X2516" s="63"/>
      <c r="Y2516" s="63"/>
      <c r="Z2516" s="63"/>
      <c r="AA2516" s="63"/>
      <c r="AB2516" s="63"/>
      <c r="AC2516" s="63"/>
      <c r="AD2516" s="63"/>
      <c r="AE2516" s="63"/>
      <c r="AF2516" s="63"/>
      <c r="AG2516" s="63"/>
      <c r="AH2516" s="63"/>
      <c r="AI2516" s="63"/>
      <c r="AJ2516" s="63"/>
      <c r="AK2516" s="63"/>
      <c r="AL2516" s="63"/>
      <c r="AM2516" s="63"/>
      <c r="AN2516" s="63"/>
      <c r="AO2516" s="63"/>
      <c r="AP2516" s="63"/>
      <c r="AQ2516" s="63"/>
      <c r="AS2516" s="5">
        <f>IF(Q2516&gt;0,RANK(Q2516,(N2516:P2516,Q2516:AE2516)),0)</f>
        <v>3</v>
      </c>
      <c r="AT2516" s="5">
        <f>IF(R2516&gt;0,RANK(R2516,(N2516:P2516,Q2516:AE2516)),0)</f>
        <v>0</v>
      </c>
      <c r="AU2516" s="5">
        <f>IF(T2516&gt;0,RANK(T2516,(N2516:P2516,Q2516:AE2516)),0)</f>
        <v>0</v>
      </c>
      <c r="AV2516" s="5">
        <f>IF(S2516&gt;0,RANK(S2516,(N2516:P2516,Q2516:AE2516)),0)</f>
        <v>4</v>
      </c>
      <c r="AW2516" s="2">
        <f t="shared" si="1007"/>
        <v>1.7757316672147319E-2</v>
      </c>
      <c r="AX2516" s="2">
        <f t="shared" si="1008"/>
        <v>0</v>
      </c>
      <c r="AY2516" s="2">
        <f t="shared" si="1009"/>
        <v>0</v>
      </c>
      <c r="AZ2516" s="2">
        <f t="shared" si="1010"/>
        <v>5.5902663597500821E-3</v>
      </c>
      <c r="BB2516" t="s">
        <v>767</v>
      </c>
      <c r="BC2516" t="s">
        <v>1191</v>
      </c>
      <c r="BF2516" s="111">
        <v>46</v>
      </c>
      <c r="BG2516" s="113">
        <v>115</v>
      </c>
      <c r="BH2516" s="117">
        <f t="shared" si="1001"/>
        <v>46115</v>
      </c>
      <c r="BJ2516" s="5" t="s">
        <v>3185</v>
      </c>
    </row>
    <row r="2517" spans="1:62" hidden="1" outlineLevel="1">
      <c r="A2517" t="s">
        <v>514</v>
      </c>
      <c r="B2517" t="s">
        <v>1191</v>
      </c>
      <c r="C2517" s="1">
        <f t="shared" si="1002"/>
        <v>1540</v>
      </c>
      <c r="D2517" s="5">
        <f>IF(N2517&gt;0, RANK(N2517,(N2517:P2517,Q2517:AE2517)),0)</f>
        <v>2</v>
      </c>
      <c r="E2517" s="5">
        <f>IF(O2517&gt;0,RANK(O2517,(N2517:P2517,Q2517:AE2517)),0)</f>
        <v>1</v>
      </c>
      <c r="F2517" s="5">
        <f>IF(P2517&gt;0,RANK(P2517,(N2517:P2517,Q2517:AE2517)),0)</f>
        <v>0</v>
      </c>
      <c r="G2517" s="131">
        <f t="shared" si="1011"/>
        <v>628</v>
      </c>
      <c r="H2517" s="136">
        <f t="shared" si="1012"/>
        <v>0.40779220779220782</v>
      </c>
      <c r="I2517" s="2"/>
      <c r="J2517" s="2">
        <f t="shared" si="1003"/>
        <v>0.28246753246753248</v>
      </c>
      <c r="K2517" s="2">
        <f t="shared" si="1004"/>
        <v>0.69025974025974024</v>
      </c>
      <c r="L2517" s="2">
        <f t="shared" si="1005"/>
        <v>0</v>
      </c>
      <c r="M2517" s="2">
        <f t="shared" si="1006"/>
        <v>2.7272727272727226E-2</v>
      </c>
      <c r="N2517" s="63">
        <v>435</v>
      </c>
      <c r="O2517" s="63">
        <v>1063</v>
      </c>
      <c r="P2517" s="63"/>
      <c r="Q2517" s="63">
        <v>33</v>
      </c>
      <c r="R2517" s="63"/>
      <c r="S2517" s="63">
        <v>9</v>
      </c>
      <c r="T2517" s="63"/>
      <c r="U2517" s="63"/>
      <c r="V2517" s="63"/>
      <c r="W2517" s="63"/>
      <c r="X2517" s="63"/>
      <c r="Y2517" s="63"/>
      <c r="Z2517" s="63"/>
      <c r="AA2517" s="63"/>
      <c r="AB2517" s="63"/>
      <c r="AC2517" s="63"/>
      <c r="AD2517" s="63"/>
      <c r="AE2517" s="63"/>
      <c r="AF2517" s="63"/>
      <c r="AG2517" s="63"/>
      <c r="AH2517" s="63"/>
      <c r="AI2517" s="63"/>
      <c r="AJ2517" s="63"/>
      <c r="AK2517" s="63"/>
      <c r="AL2517" s="63"/>
      <c r="AM2517" s="63"/>
      <c r="AN2517" s="63"/>
      <c r="AO2517" s="63"/>
      <c r="AP2517" s="63"/>
      <c r="AQ2517" s="63"/>
      <c r="AS2517" s="5">
        <f>IF(Q2517&gt;0,RANK(Q2517,(N2517:P2517,Q2517:AE2517)),0)</f>
        <v>3</v>
      </c>
      <c r="AT2517" s="5">
        <f>IF(R2517&gt;0,RANK(R2517,(N2517:P2517,Q2517:AE2517)),0)</f>
        <v>0</v>
      </c>
      <c r="AU2517" s="5">
        <f>IF(T2517&gt;0,RANK(T2517,(N2517:P2517,Q2517:AE2517)),0)</f>
        <v>0</v>
      </c>
      <c r="AV2517" s="5">
        <f>IF(S2517&gt;0,RANK(S2517,(N2517:P2517,Q2517:AE2517)),0)</f>
        <v>4</v>
      </c>
      <c r="AW2517" s="2">
        <f t="shared" si="1007"/>
        <v>2.1428571428571429E-2</v>
      </c>
      <c r="AX2517" s="2">
        <f t="shared" si="1008"/>
        <v>0</v>
      </c>
      <c r="AY2517" s="2">
        <f t="shared" si="1009"/>
        <v>0</v>
      </c>
      <c r="AZ2517" s="2">
        <f t="shared" si="1010"/>
        <v>5.8441558441558444E-3</v>
      </c>
      <c r="BB2517" t="s">
        <v>514</v>
      </c>
      <c r="BC2517" t="s">
        <v>1191</v>
      </c>
      <c r="BF2517" s="111">
        <v>46</v>
      </c>
      <c r="BG2517" s="113">
        <v>117</v>
      </c>
      <c r="BH2517" s="117">
        <f t="shared" si="1001"/>
        <v>46117</v>
      </c>
      <c r="BJ2517" s="5" t="s">
        <v>3185</v>
      </c>
    </row>
    <row r="2518" spans="1:62" hidden="1" outlineLevel="1">
      <c r="A2518" t="s">
        <v>1729</v>
      </c>
      <c r="B2518" t="s">
        <v>1191</v>
      </c>
      <c r="C2518" s="1">
        <f t="shared" si="1002"/>
        <v>818</v>
      </c>
      <c r="D2518" s="5">
        <f>IF(N2518&gt;0, RANK(N2518,(N2518:P2518,Q2518:AE2518)),0)</f>
        <v>2</v>
      </c>
      <c r="E2518" s="5">
        <f>IF(O2518&gt;0,RANK(O2518,(N2518:P2518,Q2518:AE2518)),0)</f>
        <v>1</v>
      </c>
      <c r="F2518" s="5">
        <f>IF(P2518&gt;0,RANK(P2518,(N2518:P2518,Q2518:AE2518)),0)</f>
        <v>0</v>
      </c>
      <c r="G2518" s="131">
        <f t="shared" si="1011"/>
        <v>427</v>
      </c>
      <c r="H2518" s="136">
        <f t="shared" si="1012"/>
        <v>0.52200488997555017</v>
      </c>
      <c r="I2518" s="2"/>
      <c r="J2518" s="2">
        <f t="shared" si="1003"/>
        <v>0.22738386308068459</v>
      </c>
      <c r="K2518" s="2">
        <f t="shared" si="1004"/>
        <v>0.74938875305623476</v>
      </c>
      <c r="L2518" s="2">
        <f t="shared" si="1005"/>
        <v>0</v>
      </c>
      <c r="M2518" s="2">
        <f t="shared" si="1006"/>
        <v>2.3227383863080653E-2</v>
      </c>
      <c r="N2518" s="63">
        <v>186</v>
      </c>
      <c r="O2518" s="63">
        <v>613</v>
      </c>
      <c r="P2518" s="63"/>
      <c r="Q2518" s="63">
        <v>16</v>
      </c>
      <c r="R2518" s="63"/>
      <c r="S2518" s="63">
        <v>3</v>
      </c>
      <c r="T2518" s="63"/>
      <c r="U2518" s="63"/>
      <c r="V2518" s="63"/>
      <c r="W2518" s="63"/>
      <c r="X2518" s="63"/>
      <c r="Y2518" s="63"/>
      <c r="Z2518" s="63"/>
      <c r="AA2518" s="63"/>
      <c r="AB2518" s="63"/>
      <c r="AC2518" s="63"/>
      <c r="AD2518" s="63"/>
      <c r="AE2518" s="63"/>
      <c r="AF2518" s="63"/>
      <c r="AG2518" s="63"/>
      <c r="AH2518" s="63"/>
      <c r="AI2518" s="63"/>
      <c r="AJ2518" s="63"/>
      <c r="AK2518" s="63"/>
      <c r="AL2518" s="63"/>
      <c r="AM2518" s="63"/>
      <c r="AN2518" s="63"/>
      <c r="AO2518" s="63"/>
      <c r="AP2518" s="63"/>
      <c r="AQ2518" s="63"/>
      <c r="AS2518" s="5">
        <f>IF(Q2518&gt;0,RANK(Q2518,(N2518:P2518,Q2518:AE2518)),0)</f>
        <v>3</v>
      </c>
      <c r="AT2518" s="5">
        <f>IF(R2518&gt;0,RANK(R2518,(N2518:P2518,Q2518:AE2518)),0)</f>
        <v>0</v>
      </c>
      <c r="AU2518" s="5">
        <f>IF(T2518&gt;0,RANK(T2518,(N2518:P2518,Q2518:AE2518)),0)</f>
        <v>0</v>
      </c>
      <c r="AV2518" s="5">
        <f>IF(S2518&gt;0,RANK(S2518,(N2518:P2518,Q2518:AE2518)),0)</f>
        <v>4</v>
      </c>
      <c r="AW2518" s="2">
        <f t="shared" si="1007"/>
        <v>1.9559902200488997E-2</v>
      </c>
      <c r="AX2518" s="2">
        <f t="shared" si="1008"/>
        <v>0</v>
      </c>
      <c r="AY2518" s="2">
        <f t="shared" si="1009"/>
        <v>0</v>
      </c>
      <c r="AZ2518" s="2">
        <f t="shared" si="1010"/>
        <v>3.667481662591687E-3</v>
      </c>
      <c r="BB2518" t="s">
        <v>1729</v>
      </c>
      <c r="BC2518" t="s">
        <v>1191</v>
      </c>
      <c r="BF2518" s="111">
        <v>46</v>
      </c>
      <c r="BG2518" s="113">
        <v>119</v>
      </c>
      <c r="BH2518" s="117">
        <f t="shared" si="1001"/>
        <v>46119</v>
      </c>
      <c r="BJ2518" s="5" t="s">
        <v>3185</v>
      </c>
    </row>
    <row r="2519" spans="1:62" hidden="1" outlineLevel="1">
      <c r="A2519" t="s">
        <v>2011</v>
      </c>
      <c r="B2519" t="s">
        <v>1191</v>
      </c>
      <c r="C2519" s="1">
        <f t="shared" si="1002"/>
        <v>2497</v>
      </c>
      <c r="D2519" s="5">
        <f>IF(N2519&gt;0, RANK(N2519,(N2519:P2519,Q2519:AE2519)),0)</f>
        <v>1</v>
      </c>
      <c r="E2519" s="5">
        <f>IF(O2519&gt;0,RANK(O2519,(N2519:P2519,Q2519:AE2519)),0)</f>
        <v>2</v>
      </c>
      <c r="F2519" s="5">
        <f>IF(P2519&gt;0,RANK(P2519,(N2519:P2519,Q2519:AE2519)),0)</f>
        <v>0</v>
      </c>
      <c r="G2519" s="131">
        <f t="shared" si="1011"/>
        <v>1478</v>
      </c>
      <c r="H2519" s="136">
        <f t="shared" si="1012"/>
        <v>0.59191029235082093</v>
      </c>
      <c r="I2519" s="2"/>
      <c r="J2519" s="2">
        <f t="shared" si="1003"/>
        <v>0.79134961954345218</v>
      </c>
      <c r="K2519" s="2">
        <f t="shared" si="1004"/>
        <v>0.19943932719263116</v>
      </c>
      <c r="L2519" s="2">
        <f t="shared" si="1005"/>
        <v>0</v>
      </c>
      <c r="M2519" s="2">
        <f t="shared" si="1006"/>
        <v>9.2110532639166631E-3</v>
      </c>
      <c r="N2519" s="63">
        <v>1976</v>
      </c>
      <c r="O2519" s="63">
        <v>498</v>
      </c>
      <c r="P2519" s="63"/>
      <c r="Q2519" s="63">
        <v>11</v>
      </c>
      <c r="R2519" s="63"/>
      <c r="S2519" s="63">
        <v>12</v>
      </c>
      <c r="T2519" s="63"/>
      <c r="U2519" s="63"/>
      <c r="V2519" s="63"/>
      <c r="W2519" s="63"/>
      <c r="X2519" s="63"/>
      <c r="Y2519" s="63"/>
      <c r="Z2519" s="63"/>
      <c r="AA2519" s="63"/>
      <c r="AB2519" s="63"/>
      <c r="AC2519" s="63"/>
      <c r="AD2519" s="63"/>
      <c r="AE2519" s="63"/>
      <c r="AF2519" s="63"/>
      <c r="AG2519" s="63"/>
      <c r="AH2519" s="63"/>
      <c r="AI2519" s="63"/>
      <c r="AJ2519" s="63"/>
      <c r="AK2519" s="63"/>
      <c r="AL2519" s="63"/>
      <c r="AM2519" s="63"/>
      <c r="AN2519" s="63"/>
      <c r="AO2519" s="63"/>
      <c r="AP2519" s="63"/>
      <c r="AQ2519" s="63"/>
      <c r="AS2519" s="5">
        <f>IF(Q2519&gt;0,RANK(Q2519,(N2519:P2519,Q2519:AE2519)),0)</f>
        <v>4</v>
      </c>
      <c r="AT2519" s="5">
        <f>IF(R2519&gt;0,RANK(R2519,(N2519:P2519,Q2519:AE2519)),0)</f>
        <v>0</v>
      </c>
      <c r="AU2519" s="5">
        <f>IF(T2519&gt;0,RANK(T2519,(N2519:P2519,Q2519:AE2519)),0)</f>
        <v>0</v>
      </c>
      <c r="AV2519" s="5">
        <f>IF(S2519&gt;0,RANK(S2519,(N2519:P2519,Q2519:AE2519)),0)</f>
        <v>3</v>
      </c>
      <c r="AW2519" s="2">
        <f t="shared" si="1007"/>
        <v>4.4052863436123352E-3</v>
      </c>
      <c r="AX2519" s="2">
        <f t="shared" si="1008"/>
        <v>0</v>
      </c>
      <c r="AY2519" s="2">
        <f t="shared" si="1009"/>
        <v>0</v>
      </c>
      <c r="AZ2519" s="2">
        <f t="shared" si="1010"/>
        <v>4.8057669203043652E-3</v>
      </c>
      <c r="BB2519" t="s">
        <v>2011</v>
      </c>
      <c r="BC2519" t="s">
        <v>1191</v>
      </c>
      <c r="BF2519" s="111">
        <v>46</v>
      </c>
      <c r="BG2519" s="113">
        <v>121</v>
      </c>
      <c r="BH2519" s="117">
        <f t="shared" si="1001"/>
        <v>46121</v>
      </c>
      <c r="BJ2519" s="5" t="s">
        <v>3185</v>
      </c>
    </row>
    <row r="2520" spans="1:62" hidden="1" outlineLevel="1">
      <c r="A2520" t="s">
        <v>230</v>
      </c>
      <c r="B2520" t="s">
        <v>1191</v>
      </c>
      <c r="C2520" s="1">
        <f t="shared" si="1002"/>
        <v>2691</v>
      </c>
      <c r="D2520" s="5">
        <f>IF(N2520&gt;0, RANK(N2520,(N2520:P2520,Q2520:AE2520)),0)</f>
        <v>2</v>
      </c>
      <c r="E2520" s="5">
        <f>IF(O2520&gt;0,RANK(O2520,(N2520:P2520,Q2520:AE2520)),0)</f>
        <v>1</v>
      </c>
      <c r="F2520" s="5">
        <f>IF(P2520&gt;0,RANK(P2520,(N2520:P2520,Q2520:AE2520)),0)</f>
        <v>0</v>
      </c>
      <c r="G2520" s="131">
        <f t="shared" si="1011"/>
        <v>1168</v>
      </c>
      <c r="H2520" s="136">
        <f t="shared" si="1012"/>
        <v>0.43403939056112967</v>
      </c>
      <c r="I2520" s="2"/>
      <c r="J2520" s="2">
        <f t="shared" si="1003"/>
        <v>0.27387588257153472</v>
      </c>
      <c r="K2520" s="2">
        <f t="shared" si="1004"/>
        <v>0.70791527313266445</v>
      </c>
      <c r="L2520" s="2">
        <f t="shared" si="1005"/>
        <v>0</v>
      </c>
      <c r="M2520" s="2">
        <f t="shared" si="1006"/>
        <v>1.820884429580083E-2</v>
      </c>
      <c r="N2520" s="63">
        <v>737</v>
      </c>
      <c r="O2520" s="63">
        <v>1905</v>
      </c>
      <c r="P2520" s="63"/>
      <c r="Q2520" s="63">
        <v>23</v>
      </c>
      <c r="R2520" s="63"/>
      <c r="S2520" s="63">
        <v>26</v>
      </c>
      <c r="T2520" s="63"/>
      <c r="U2520" s="63"/>
      <c r="V2520" s="63"/>
      <c r="W2520" s="63"/>
      <c r="X2520" s="63"/>
      <c r="Y2520" s="63"/>
      <c r="Z2520" s="63"/>
      <c r="AA2520" s="63"/>
      <c r="AB2520" s="63"/>
      <c r="AC2520" s="63"/>
      <c r="AD2520" s="63"/>
      <c r="AE2520" s="63"/>
      <c r="AF2520" s="63"/>
      <c r="AG2520" s="63"/>
      <c r="AH2520" s="63"/>
      <c r="AI2520" s="63"/>
      <c r="AJ2520" s="63"/>
      <c r="AK2520" s="63"/>
      <c r="AL2520" s="63"/>
      <c r="AM2520" s="63"/>
      <c r="AN2520" s="63"/>
      <c r="AO2520" s="63"/>
      <c r="AP2520" s="63"/>
      <c r="AQ2520" s="63"/>
      <c r="AS2520" s="5">
        <f>IF(Q2520&gt;0,RANK(Q2520,(N2520:P2520,Q2520:AE2520)),0)</f>
        <v>4</v>
      </c>
      <c r="AT2520" s="5">
        <f>IF(R2520&gt;0,RANK(R2520,(N2520:P2520,Q2520:AE2520)),0)</f>
        <v>0</v>
      </c>
      <c r="AU2520" s="5">
        <f>IF(T2520&gt;0,RANK(T2520,(N2520:P2520,Q2520:AE2520)),0)</f>
        <v>0</v>
      </c>
      <c r="AV2520" s="5">
        <f>IF(S2520&gt;0,RANK(S2520,(N2520:P2520,Q2520:AE2520)),0)</f>
        <v>3</v>
      </c>
      <c r="AW2520" s="2">
        <f t="shared" si="1007"/>
        <v>8.5470085470085479E-3</v>
      </c>
      <c r="AX2520" s="2">
        <f t="shared" si="1008"/>
        <v>0</v>
      </c>
      <c r="AY2520" s="2">
        <f t="shared" si="1009"/>
        <v>0</v>
      </c>
      <c r="AZ2520" s="2">
        <f t="shared" si="1010"/>
        <v>9.6618357487922701E-3</v>
      </c>
      <c r="BB2520" t="s">
        <v>230</v>
      </c>
      <c r="BC2520" t="s">
        <v>1191</v>
      </c>
      <c r="BF2520" s="111">
        <v>46</v>
      </c>
      <c r="BG2520" s="113">
        <v>123</v>
      </c>
      <c r="BH2520" s="117">
        <f t="shared" si="1001"/>
        <v>46123</v>
      </c>
      <c r="BJ2520" s="5" t="s">
        <v>3185</v>
      </c>
    </row>
    <row r="2521" spans="1:62" hidden="1" outlineLevel="1">
      <c r="A2521" t="s">
        <v>1690</v>
      </c>
      <c r="B2521" t="s">
        <v>1191</v>
      </c>
      <c r="C2521" s="1">
        <f t="shared" si="1002"/>
        <v>4210</v>
      </c>
      <c r="D2521" s="5">
        <f>IF(N2521&gt;0, RANK(N2521,(N2521:P2521,Q2521:AE2521)),0)</f>
        <v>2</v>
      </c>
      <c r="E2521" s="5">
        <f>IF(O2521&gt;0,RANK(O2521,(N2521:P2521,Q2521:AE2521)),0)</f>
        <v>1</v>
      </c>
      <c r="F2521" s="5">
        <f>IF(P2521&gt;0,RANK(P2521,(N2521:P2521,Q2521:AE2521)),0)</f>
        <v>0</v>
      </c>
      <c r="G2521" s="131">
        <f t="shared" si="1011"/>
        <v>1304</v>
      </c>
      <c r="H2521" s="136">
        <f t="shared" si="1012"/>
        <v>0.30973871733966746</v>
      </c>
      <c r="I2521" s="2"/>
      <c r="J2521" s="2">
        <f t="shared" si="1003"/>
        <v>0.33515439429928739</v>
      </c>
      <c r="K2521" s="2">
        <f t="shared" si="1004"/>
        <v>0.64489311163895491</v>
      </c>
      <c r="L2521" s="2">
        <f t="shared" si="1005"/>
        <v>0</v>
      </c>
      <c r="M2521" s="2">
        <f t="shared" si="1006"/>
        <v>1.9952494061757697E-2</v>
      </c>
      <c r="N2521" s="63">
        <v>1411</v>
      </c>
      <c r="O2521" s="63">
        <v>2715</v>
      </c>
      <c r="P2521" s="63"/>
      <c r="Q2521" s="63">
        <v>47</v>
      </c>
      <c r="R2521" s="63"/>
      <c r="S2521" s="63">
        <v>37</v>
      </c>
      <c r="T2521" s="63"/>
      <c r="U2521" s="63"/>
      <c r="V2521" s="63"/>
      <c r="W2521" s="63"/>
      <c r="X2521" s="63"/>
      <c r="Y2521" s="63"/>
      <c r="Z2521" s="63"/>
      <c r="AA2521" s="63"/>
      <c r="AB2521" s="63"/>
      <c r="AC2521" s="63"/>
      <c r="AD2521" s="63"/>
      <c r="AE2521" s="63"/>
      <c r="AF2521" s="63"/>
      <c r="AG2521" s="63"/>
      <c r="AH2521" s="63"/>
      <c r="AI2521" s="63"/>
      <c r="AJ2521" s="63"/>
      <c r="AK2521" s="63"/>
      <c r="AL2521" s="63"/>
      <c r="AM2521" s="63"/>
      <c r="AN2521" s="63"/>
      <c r="AO2521" s="63"/>
      <c r="AP2521" s="63"/>
      <c r="AQ2521" s="63"/>
      <c r="AS2521" s="5">
        <f>IF(Q2521&gt;0,RANK(Q2521,(N2521:P2521,Q2521:AE2521)),0)</f>
        <v>3</v>
      </c>
      <c r="AT2521" s="5">
        <f>IF(R2521&gt;0,RANK(R2521,(N2521:P2521,Q2521:AE2521)),0)</f>
        <v>0</v>
      </c>
      <c r="AU2521" s="5">
        <f>IF(T2521&gt;0,RANK(T2521,(N2521:P2521,Q2521:AE2521)),0)</f>
        <v>0</v>
      </c>
      <c r="AV2521" s="5">
        <f>IF(S2521&gt;0,RANK(S2521,(N2521:P2521,Q2521:AE2521)),0)</f>
        <v>4</v>
      </c>
      <c r="AW2521" s="2">
        <f t="shared" si="1007"/>
        <v>1.1163895486935867E-2</v>
      </c>
      <c r="AX2521" s="2">
        <f t="shared" si="1008"/>
        <v>0</v>
      </c>
      <c r="AY2521" s="2">
        <f t="shared" si="1009"/>
        <v>0</v>
      </c>
      <c r="AZ2521" s="2">
        <f t="shared" si="1010"/>
        <v>8.7885985748218532E-3</v>
      </c>
      <c r="BB2521" t="s">
        <v>1690</v>
      </c>
      <c r="BC2521" t="s">
        <v>1191</v>
      </c>
      <c r="BF2521" s="111">
        <v>46</v>
      </c>
      <c r="BG2521" s="113">
        <v>125</v>
      </c>
      <c r="BH2521" s="117">
        <f t="shared" si="1001"/>
        <v>46125</v>
      </c>
      <c r="BJ2521" s="5" t="s">
        <v>3185</v>
      </c>
    </row>
    <row r="2522" spans="1:62" hidden="1" outlineLevel="1">
      <c r="A2522" t="s">
        <v>1521</v>
      </c>
      <c r="B2522" t="s">
        <v>1191</v>
      </c>
      <c r="C2522" s="1">
        <f t="shared" si="1002"/>
        <v>7596</v>
      </c>
      <c r="D2522" s="5">
        <f>IF(N2522&gt;0, RANK(N2522,(N2522:P2522,Q2522:AE2522)),0)</f>
        <v>2</v>
      </c>
      <c r="E2522" s="5">
        <f>IF(O2522&gt;0,RANK(O2522,(N2522:P2522,Q2522:AE2522)),0)</f>
        <v>1</v>
      </c>
      <c r="F2522" s="5">
        <f>IF(P2522&gt;0,RANK(P2522,(N2522:P2522,Q2522:AE2522)),0)</f>
        <v>0</v>
      </c>
      <c r="G2522" s="131">
        <f t="shared" si="1011"/>
        <v>1916</v>
      </c>
      <c r="H2522" s="136">
        <f t="shared" si="1012"/>
        <v>0.25223802001053186</v>
      </c>
      <c r="I2522" s="2"/>
      <c r="J2522" s="2">
        <f t="shared" si="1003"/>
        <v>0.36624539231174302</v>
      </c>
      <c r="K2522" s="2">
        <f t="shared" si="1004"/>
        <v>0.61848341232227488</v>
      </c>
      <c r="L2522" s="2">
        <f t="shared" si="1005"/>
        <v>0</v>
      </c>
      <c r="M2522" s="2">
        <f t="shared" si="1006"/>
        <v>1.5271195365982093E-2</v>
      </c>
      <c r="N2522" s="63">
        <v>2782</v>
      </c>
      <c r="O2522" s="63">
        <v>4698</v>
      </c>
      <c r="P2522" s="63"/>
      <c r="Q2522" s="63">
        <v>81</v>
      </c>
      <c r="R2522" s="63"/>
      <c r="S2522" s="63">
        <v>35</v>
      </c>
      <c r="T2522" s="63"/>
      <c r="U2522" s="63"/>
      <c r="V2522" s="63"/>
      <c r="W2522" s="63"/>
      <c r="X2522" s="63"/>
      <c r="Y2522" s="63"/>
      <c r="Z2522" s="63"/>
      <c r="AA2522" s="63"/>
      <c r="AB2522" s="63"/>
      <c r="AC2522" s="63"/>
      <c r="AD2522" s="63"/>
      <c r="AE2522" s="63"/>
      <c r="AF2522" s="63"/>
      <c r="AG2522" s="63"/>
      <c r="AH2522" s="63"/>
      <c r="AI2522" s="63"/>
      <c r="AJ2522" s="63"/>
      <c r="AK2522" s="63"/>
      <c r="AL2522" s="63"/>
      <c r="AM2522" s="63"/>
      <c r="AN2522" s="63"/>
      <c r="AO2522" s="63"/>
      <c r="AP2522" s="63"/>
      <c r="AQ2522" s="63"/>
      <c r="AS2522" s="5">
        <f>IF(Q2522&gt;0,RANK(Q2522,(N2522:P2522,Q2522:AE2522)),0)</f>
        <v>3</v>
      </c>
      <c r="AT2522" s="5">
        <f>IF(R2522&gt;0,RANK(R2522,(N2522:P2522,Q2522:AE2522)),0)</f>
        <v>0</v>
      </c>
      <c r="AU2522" s="5">
        <f>IF(T2522&gt;0,RANK(T2522,(N2522:P2522,Q2522:AE2522)),0)</f>
        <v>0</v>
      </c>
      <c r="AV2522" s="5">
        <f>IF(S2522&gt;0,RANK(S2522,(N2522:P2522,Q2522:AE2522)),0)</f>
        <v>4</v>
      </c>
      <c r="AW2522" s="2">
        <f t="shared" si="1007"/>
        <v>1.066350710900474E-2</v>
      </c>
      <c r="AX2522" s="2">
        <f t="shared" si="1008"/>
        <v>0</v>
      </c>
      <c r="AY2522" s="2">
        <f t="shared" si="1009"/>
        <v>0</v>
      </c>
      <c r="AZ2522" s="2">
        <f t="shared" si="1010"/>
        <v>4.6076882569773565E-3</v>
      </c>
      <c r="BB2522" t="s">
        <v>1521</v>
      </c>
      <c r="BC2522" t="s">
        <v>1191</v>
      </c>
      <c r="BF2522" s="111">
        <v>46</v>
      </c>
      <c r="BG2522" s="113">
        <v>127</v>
      </c>
      <c r="BH2522" s="117">
        <f t="shared" si="1001"/>
        <v>46127</v>
      </c>
      <c r="BJ2522" s="5" t="s">
        <v>3185</v>
      </c>
    </row>
    <row r="2523" spans="1:62" hidden="1" outlineLevel="1">
      <c r="A2523" t="s">
        <v>1001</v>
      </c>
      <c r="B2523" t="s">
        <v>1191</v>
      </c>
      <c r="C2523" s="1">
        <f t="shared" si="1002"/>
        <v>2462</v>
      </c>
      <c r="D2523" s="5">
        <f>IF(N2523&gt;0, RANK(N2523,(N2523:P2523,Q2523:AE2523)),0)</f>
        <v>2</v>
      </c>
      <c r="E2523" s="5">
        <f>IF(O2523&gt;0,RANK(O2523,(N2523:P2523,Q2523:AE2523)),0)</f>
        <v>1</v>
      </c>
      <c r="F2523" s="5">
        <f>IF(P2523&gt;0,RANK(P2523,(N2523:P2523,Q2523:AE2523)),0)</f>
        <v>0</v>
      </c>
      <c r="G2523" s="131">
        <f t="shared" si="1011"/>
        <v>1060</v>
      </c>
      <c r="H2523" s="136">
        <f t="shared" si="1012"/>
        <v>0.43054427294882208</v>
      </c>
      <c r="I2523" s="2"/>
      <c r="J2523" s="2">
        <f t="shared" si="1003"/>
        <v>0.27254264825345248</v>
      </c>
      <c r="K2523" s="2">
        <f t="shared" si="1004"/>
        <v>0.70308692120227456</v>
      </c>
      <c r="L2523" s="2">
        <f t="shared" si="1005"/>
        <v>0</v>
      </c>
      <c r="M2523" s="2">
        <f t="shared" si="1006"/>
        <v>2.4370430544272903E-2</v>
      </c>
      <c r="N2523" s="63">
        <v>671</v>
      </c>
      <c r="O2523" s="63">
        <v>1731</v>
      </c>
      <c r="P2523" s="63"/>
      <c r="Q2523" s="63">
        <v>41</v>
      </c>
      <c r="R2523" s="63"/>
      <c r="S2523" s="63">
        <v>19</v>
      </c>
      <c r="T2523" s="63"/>
      <c r="U2523" s="63"/>
      <c r="V2523" s="63"/>
      <c r="W2523" s="63"/>
      <c r="X2523" s="63"/>
      <c r="Y2523" s="63"/>
      <c r="Z2523" s="63"/>
      <c r="AA2523" s="63"/>
      <c r="AB2523" s="63"/>
      <c r="AC2523" s="63"/>
      <c r="AD2523" s="63"/>
      <c r="AE2523" s="63"/>
      <c r="AF2523" s="63"/>
      <c r="AG2523" s="63"/>
      <c r="AH2523" s="63"/>
      <c r="AI2523" s="63"/>
      <c r="AJ2523" s="63"/>
      <c r="AK2523" s="63"/>
      <c r="AL2523" s="63"/>
      <c r="AM2523" s="63"/>
      <c r="AN2523" s="63"/>
      <c r="AO2523" s="63"/>
      <c r="AP2523" s="63"/>
      <c r="AQ2523" s="63"/>
      <c r="AS2523" s="5">
        <f>IF(Q2523&gt;0,RANK(Q2523,(N2523:P2523,Q2523:AE2523)),0)</f>
        <v>3</v>
      </c>
      <c r="AT2523" s="5">
        <f>IF(R2523&gt;0,RANK(R2523,(N2523:P2523,Q2523:AE2523)),0)</f>
        <v>0</v>
      </c>
      <c r="AU2523" s="5">
        <f>IF(T2523&gt;0,RANK(T2523,(N2523:P2523,Q2523:AE2523)),0)</f>
        <v>0</v>
      </c>
      <c r="AV2523" s="5">
        <f>IF(S2523&gt;0,RANK(S2523,(N2523:P2523,Q2523:AE2523)),0)</f>
        <v>4</v>
      </c>
      <c r="AW2523" s="2">
        <f t="shared" si="1007"/>
        <v>1.6653127538586516E-2</v>
      </c>
      <c r="AX2523" s="2">
        <f t="shared" si="1008"/>
        <v>0</v>
      </c>
      <c r="AY2523" s="2">
        <f t="shared" si="1009"/>
        <v>0</v>
      </c>
      <c r="AZ2523" s="2">
        <f t="shared" si="1010"/>
        <v>7.717303005686434E-3</v>
      </c>
      <c r="BB2523" t="s">
        <v>1001</v>
      </c>
      <c r="BC2523" t="s">
        <v>1191</v>
      </c>
      <c r="BF2523" s="111">
        <v>46</v>
      </c>
      <c r="BG2523" s="113">
        <v>129</v>
      </c>
      <c r="BH2523" s="117">
        <f t="shared" si="1001"/>
        <v>46129</v>
      </c>
      <c r="BJ2523" s="5" t="s">
        <v>3185</v>
      </c>
    </row>
    <row r="2524" spans="1:62" hidden="1" outlineLevel="1">
      <c r="A2524" t="s">
        <v>2372</v>
      </c>
      <c r="B2524" t="s">
        <v>1191</v>
      </c>
      <c r="C2524" s="1">
        <f t="shared" si="1002"/>
        <v>9974</v>
      </c>
      <c r="D2524" s="5">
        <f>IF(N2524&gt;0, RANK(N2524,(N2524:P2524,Q2524:AE2524)),0)</f>
        <v>2</v>
      </c>
      <c r="E2524" s="5">
        <f>IF(O2524&gt;0,RANK(O2524,(N2524:P2524,Q2524:AE2524)),0)</f>
        <v>1</v>
      </c>
      <c r="F2524" s="5">
        <f>IF(P2524&gt;0,RANK(P2524,(N2524:P2524,Q2524:AE2524)),0)</f>
        <v>0</v>
      </c>
      <c r="G2524" s="131">
        <f t="shared" si="1011"/>
        <v>1269</v>
      </c>
      <c r="H2524" s="136">
        <f t="shared" si="1012"/>
        <v>0.12723080008020854</v>
      </c>
      <c r="I2524" s="2"/>
      <c r="J2524" s="2">
        <f t="shared" si="1003"/>
        <v>0.42370162422297974</v>
      </c>
      <c r="K2524" s="2">
        <f t="shared" si="1004"/>
        <v>0.55093242430318834</v>
      </c>
      <c r="L2524" s="2">
        <f t="shared" si="1005"/>
        <v>0</v>
      </c>
      <c r="M2524" s="2">
        <f>IF(C2524=0,"-",(1-J2524-K2524-L2524))</f>
        <v>2.5365951473831916E-2</v>
      </c>
      <c r="N2524" s="63">
        <v>4226</v>
      </c>
      <c r="O2524" s="63">
        <v>5495</v>
      </c>
      <c r="P2524" s="63"/>
      <c r="Q2524" s="63">
        <v>199</v>
      </c>
      <c r="R2524" s="63"/>
      <c r="S2524" s="63">
        <v>54</v>
      </c>
      <c r="T2524" s="63"/>
      <c r="U2524" s="63"/>
      <c r="V2524" s="63"/>
      <c r="W2524" s="63"/>
      <c r="X2524" s="63"/>
      <c r="Y2524" s="63"/>
      <c r="Z2524" s="63"/>
      <c r="AA2524" s="63"/>
      <c r="AB2524" s="63"/>
      <c r="AC2524" s="63"/>
      <c r="AD2524" s="63"/>
      <c r="AE2524" s="63"/>
      <c r="AF2524" s="63"/>
      <c r="AG2524" s="63"/>
      <c r="AH2524" s="63"/>
      <c r="AI2524" s="63"/>
      <c r="AJ2524" s="63"/>
      <c r="AK2524" s="63"/>
      <c r="AL2524" s="63"/>
      <c r="AM2524" s="63"/>
      <c r="AN2524" s="63"/>
      <c r="AO2524" s="63"/>
      <c r="AP2524" s="63"/>
      <c r="AQ2524" s="63"/>
      <c r="AS2524" s="5">
        <f>IF(Q2524&gt;0,RANK(Q2524,(N2524:P2524,Q2524:AE2524)),0)</f>
        <v>3</v>
      </c>
      <c r="AT2524" s="5">
        <f>IF(R2524&gt;0,RANK(R2524,(N2524:P2524,Q2524:AE2524)),0)</f>
        <v>0</v>
      </c>
      <c r="AU2524" s="5">
        <f>IF(T2524&gt;0,RANK(T2524,(N2524:P2524,Q2524:AE2524)),0)</f>
        <v>0</v>
      </c>
      <c r="AV2524" s="5">
        <f>IF(S2524&gt;0,RANK(S2524,(N2524:P2524,Q2524:AE2524)),0)</f>
        <v>4</v>
      </c>
      <c r="AW2524" s="2">
        <f t="shared" si="1007"/>
        <v>1.9951874874674154E-2</v>
      </c>
      <c r="AX2524" s="2">
        <f t="shared" si="1008"/>
        <v>0</v>
      </c>
      <c r="AY2524" s="2">
        <f t="shared" si="1009"/>
        <v>0</v>
      </c>
      <c r="AZ2524" s="2">
        <f t="shared" si="1010"/>
        <v>5.4140765991578105E-3</v>
      </c>
      <c r="BB2524" t="s">
        <v>2372</v>
      </c>
      <c r="BC2524" t="s">
        <v>1191</v>
      </c>
      <c r="BF2524" s="111">
        <v>46</v>
      </c>
      <c r="BG2524" s="113">
        <v>135</v>
      </c>
      <c r="BH2524" s="117">
        <f t="shared" si="1001"/>
        <v>46135</v>
      </c>
      <c r="BJ2524" s="5" t="s">
        <v>3185</v>
      </c>
    </row>
    <row r="2525" spans="1:62" hidden="1" outlineLevel="1">
      <c r="A2525" t="s">
        <v>38</v>
      </c>
      <c r="B2525" t="s">
        <v>1191</v>
      </c>
      <c r="C2525" s="1">
        <f t="shared" si="1002"/>
        <v>761</v>
      </c>
      <c r="D2525" s="5">
        <f>IF(N2525&gt;0, RANK(N2525,(N2525:P2525,Q2525:AE2525)),0)</f>
        <v>1</v>
      </c>
      <c r="E2525" s="5">
        <f>IF(O2525&gt;0,RANK(O2525,(N2525:P2525,Q2525:AE2525)),0)</f>
        <v>2</v>
      </c>
      <c r="F2525" s="5">
        <f>IF(P2525&gt;0,RANK(P2525,(N2525:P2525,Q2525:AE2525)),0)</f>
        <v>0</v>
      </c>
      <c r="G2525" s="131">
        <f t="shared" si="1011"/>
        <v>125</v>
      </c>
      <c r="H2525" s="136">
        <f t="shared" si="1012"/>
        <v>0.16425755584756899</v>
      </c>
      <c r="I2525" s="2"/>
      <c r="J2525" s="2">
        <f t="shared" si="1003"/>
        <v>0.57687253613666234</v>
      </c>
      <c r="K2525" s="2">
        <f t="shared" si="1004"/>
        <v>0.41261498028909332</v>
      </c>
      <c r="L2525" s="2">
        <f t="shared" si="1005"/>
        <v>0</v>
      </c>
      <c r="M2525" s="2">
        <f>IF(C2525=0,"-",(1-J2525-K2525-L2525))</f>
        <v>1.0512483574244336E-2</v>
      </c>
      <c r="N2525" s="63">
        <v>439</v>
      </c>
      <c r="O2525" s="63">
        <v>314</v>
      </c>
      <c r="P2525" s="63"/>
      <c r="Q2525" s="63">
        <v>6</v>
      </c>
      <c r="R2525" s="63"/>
      <c r="S2525" s="63">
        <v>2</v>
      </c>
      <c r="T2525" s="63"/>
      <c r="U2525" s="63"/>
      <c r="V2525" s="63"/>
      <c r="W2525" s="63"/>
      <c r="X2525" s="63"/>
      <c r="Y2525" s="63"/>
      <c r="Z2525" s="63"/>
      <c r="AA2525" s="63"/>
      <c r="AB2525" s="63"/>
      <c r="AC2525" s="63"/>
      <c r="AD2525" s="63"/>
      <c r="AE2525" s="63"/>
      <c r="AF2525" s="63"/>
      <c r="AG2525" s="63"/>
      <c r="AH2525" s="63"/>
      <c r="AI2525" s="63"/>
      <c r="AJ2525" s="63"/>
      <c r="AK2525" s="63"/>
      <c r="AL2525" s="63"/>
      <c r="AM2525" s="63"/>
      <c r="AN2525" s="63"/>
      <c r="AO2525" s="63"/>
      <c r="AP2525" s="63"/>
      <c r="AQ2525" s="63"/>
      <c r="AS2525" s="5">
        <f>IF(Q2525&gt;0,RANK(Q2525,(N2525:P2525,Q2525:AE2525)),0)</f>
        <v>3</v>
      </c>
      <c r="AT2525" s="5">
        <f>IF(R2525&gt;0,RANK(R2525,(N2525:P2525,Q2525:AE2525)),0)</f>
        <v>0</v>
      </c>
      <c r="AU2525" s="5">
        <f>IF(T2525&gt;0,RANK(T2525,(N2525:P2525,Q2525:AE2525)),0)</f>
        <v>0</v>
      </c>
      <c r="AV2525" s="5">
        <f>IF(S2525&gt;0,RANK(S2525,(N2525:P2525,Q2525:AE2525)),0)</f>
        <v>4</v>
      </c>
      <c r="AW2525" s="2">
        <f t="shared" si="1007"/>
        <v>7.8843626806833107E-3</v>
      </c>
      <c r="AX2525" s="2">
        <f t="shared" si="1008"/>
        <v>0</v>
      </c>
      <c r="AY2525" s="2">
        <f t="shared" si="1009"/>
        <v>0</v>
      </c>
      <c r="AZ2525" s="2">
        <f t="shared" si="1010"/>
        <v>2.6281208935611039E-3</v>
      </c>
      <c r="BB2525" t="s">
        <v>38</v>
      </c>
      <c r="BC2525" t="s">
        <v>1191</v>
      </c>
      <c r="BF2525" s="111">
        <v>46</v>
      </c>
      <c r="BG2525" s="113">
        <v>137</v>
      </c>
      <c r="BH2525" s="117">
        <f t="shared" si="1001"/>
        <v>46137</v>
      </c>
      <c r="BJ2525" s="5" t="s">
        <v>3185</v>
      </c>
    </row>
    <row r="2526" spans="1:62" collapsed="1">
      <c r="A2526" t="s">
        <v>2037</v>
      </c>
      <c r="B2526" t="s">
        <v>548</v>
      </c>
      <c r="C2526" s="1">
        <f t="shared" si="1002"/>
        <v>363815</v>
      </c>
      <c r="D2526" s="5">
        <f>IF(N2526&gt;0, RANK(N2526,(N2526:P2526,Q2526:AE2526)),0)</f>
        <v>2</v>
      </c>
      <c r="E2526" s="5">
        <f>IF(O2526&gt;0,RANK(O2526,(N2526:P2526,Q2526:AE2526)),0)</f>
        <v>1</v>
      </c>
      <c r="F2526" s="5">
        <f>IF(P2526&gt;0,RANK(P2526,(N2526:P2526,Q2526:AE2526)),0)</f>
        <v>0</v>
      </c>
      <c r="G2526" s="131">
        <f t="shared" si="1011"/>
        <v>65571</v>
      </c>
      <c r="H2526" s="136">
        <f t="shared" si="1012"/>
        <v>0.1802317111718868</v>
      </c>
      <c r="I2526" s="2"/>
      <c r="J2526" s="2">
        <f t="shared" si="1003"/>
        <v>0.39866140758352459</v>
      </c>
      <c r="K2526" s="2">
        <f t="shared" si="1004"/>
        <v>0.57889311875541138</v>
      </c>
      <c r="L2526" s="2">
        <f t="shared" si="1005"/>
        <v>0</v>
      </c>
      <c r="M2526" s="2">
        <f>IF(C2526=0,"-",(1-J2526-K2526-L2526))</f>
        <v>2.2445473661063975E-2</v>
      </c>
      <c r="N2526" s="63">
        <f>SUM(N2460:N2525)</f>
        <v>145039</v>
      </c>
      <c r="O2526" s="63">
        <f>SUM(O2460:O2525)</f>
        <v>210610</v>
      </c>
      <c r="P2526" s="63">
        <f>SUM(P2460:P2525)</f>
        <v>0</v>
      </c>
      <c r="Q2526" s="63">
        <f>SUM(Q2460:Q2525)</f>
        <v>5795</v>
      </c>
      <c r="R2526" s="63"/>
      <c r="S2526" s="63">
        <f>SUM(S2460:S2525)</f>
        <v>2371</v>
      </c>
      <c r="T2526" s="63"/>
      <c r="U2526" s="63"/>
      <c r="V2526" s="63"/>
      <c r="W2526" s="63"/>
      <c r="X2526" s="63"/>
      <c r="Y2526" s="63"/>
      <c r="Z2526" s="63"/>
      <c r="AA2526" s="63"/>
      <c r="AB2526" s="63"/>
      <c r="AC2526" s="63"/>
      <c r="AD2526" s="63"/>
      <c r="AE2526" s="63"/>
      <c r="AF2526" s="63"/>
      <c r="AG2526" s="63"/>
      <c r="AH2526" s="63"/>
      <c r="AI2526" s="63"/>
      <c r="AJ2526" s="63"/>
      <c r="AK2526" s="63"/>
      <c r="AL2526" s="63"/>
      <c r="AM2526" s="63"/>
      <c r="AN2526" s="63"/>
      <c r="AO2526" s="63"/>
      <c r="AP2526" s="63"/>
      <c r="AQ2526" s="63"/>
      <c r="AS2526" s="5">
        <f>IF(Q2526&gt;0,RANK(Q2526,(N2526:P2526,Q2526:AE2526)),0)</f>
        <v>3</v>
      </c>
      <c r="AT2526" s="5">
        <f>IF(R2526&gt;0,RANK(R2526,(N2526:P2526,Q2526:AE2526)),0)</f>
        <v>0</v>
      </c>
      <c r="AU2526" s="5">
        <f>IF(T2526&gt;0,RANK(T2526,(N2526:P2526,Q2526:AE2526)),0)</f>
        <v>0</v>
      </c>
      <c r="AV2526" s="5">
        <f>IF(S2526&gt;0,RANK(S2526,(N2526:P2526,Q2526:AE2526)),0)</f>
        <v>4</v>
      </c>
      <c r="AW2526" s="2">
        <f t="shared" si="1007"/>
        <v>1.5928425161139591E-2</v>
      </c>
      <c r="AX2526" s="2">
        <f t="shared" si="1008"/>
        <v>0</v>
      </c>
      <c r="AY2526" s="2">
        <f t="shared" si="1009"/>
        <v>0</v>
      </c>
      <c r="AZ2526" s="2">
        <f t="shared" si="1010"/>
        <v>6.5170484999244119E-3</v>
      </c>
      <c r="BB2526" t="s">
        <v>2037</v>
      </c>
      <c r="BC2526" t="s">
        <v>548</v>
      </c>
      <c r="BF2526" s="111">
        <v>46</v>
      </c>
      <c r="BG2526" s="113"/>
      <c r="BH2526" s="111">
        <v>46</v>
      </c>
      <c r="BJ2526" s="5" t="s">
        <v>718</v>
      </c>
    </row>
    <row r="2527" spans="1:62">
      <c r="C2527" s="1"/>
      <c r="E2527" s="5"/>
      <c r="F2527" s="5"/>
      <c r="G2527" s="131"/>
      <c r="H2527" s="136"/>
      <c r="I2527" s="2"/>
      <c r="N2527" s="63"/>
      <c r="O2527" s="63"/>
      <c r="P2527" s="63"/>
      <c r="Q2527" s="63"/>
      <c r="R2527" s="63"/>
      <c r="S2527" s="63"/>
      <c r="T2527" s="63"/>
      <c r="U2527" s="63"/>
      <c r="V2527" s="63"/>
      <c r="W2527" s="63"/>
      <c r="X2527" s="63"/>
      <c r="Y2527" s="63"/>
      <c r="Z2527" s="63"/>
      <c r="AA2527" s="63"/>
      <c r="AB2527" s="63"/>
      <c r="AC2527" s="63"/>
      <c r="AD2527" s="63"/>
      <c r="AE2527" s="63"/>
      <c r="AF2527" s="63"/>
      <c r="AG2527" s="63"/>
      <c r="AH2527" s="63"/>
      <c r="AI2527" s="63"/>
      <c r="AJ2527" s="63"/>
      <c r="AK2527" s="63"/>
      <c r="AL2527" s="63"/>
      <c r="AM2527" s="63"/>
      <c r="AN2527" s="63"/>
      <c r="AO2527" s="63"/>
      <c r="AP2527" s="63"/>
      <c r="AQ2527" s="63"/>
      <c r="AS2527" s="5"/>
      <c r="AT2527" s="5"/>
      <c r="AU2527" s="5"/>
      <c r="AV2527" s="5"/>
      <c r="BF2527" s="111"/>
      <c r="BG2527" s="113"/>
      <c r="BH2527" s="117"/>
    </row>
    <row r="2528" spans="1:62" hidden="1" outlineLevel="1">
      <c r="A2528" t="s">
        <v>1972</v>
      </c>
      <c r="B2528" t="s">
        <v>18</v>
      </c>
      <c r="C2528" s="1">
        <f t="shared" ref="C2528:C2559" si="1013">SUM(N2528:AQ2528)</f>
        <v>29659</v>
      </c>
      <c r="D2528" s="5">
        <f>IF(N2528&gt;0, RANK(N2528,(N2528:P2528,Q2528:AE2528)),0)</f>
        <v>2</v>
      </c>
      <c r="E2528" s="5">
        <f>IF(O2528&gt;0,RANK(O2528,(N2528:P2528,Q2528:AE2528)),0)</f>
        <v>1</v>
      </c>
      <c r="F2528" s="5">
        <f>IF(P2528&gt;0,RANK(P2528,(N2528:P2528,Q2528:AE2528)),0)</f>
        <v>0</v>
      </c>
      <c r="G2528" s="131">
        <f t="shared" si="1011"/>
        <v>8846</v>
      </c>
      <c r="H2528" s="136">
        <f t="shared" si="1012"/>
        <v>0.29825685289456827</v>
      </c>
      <c r="I2528" s="2"/>
      <c r="J2528" s="2">
        <f t="shared" ref="J2528:J2559" si="1014">IF($C2528=0,"-",N2528/$C2528)</f>
        <v>0.34127920698607506</v>
      </c>
      <c r="K2528" s="2">
        <f t="shared" ref="K2528:K2559" si="1015">IF($C2528=0,"-",O2528/$C2528)</f>
        <v>0.63953605988064333</v>
      </c>
      <c r="L2528" s="2">
        <f t="shared" ref="L2528:L2559" si="1016">IF($C2528=0,"-",P2528/$C2528)</f>
        <v>0</v>
      </c>
      <c r="M2528" s="2">
        <f t="shared" ref="M2528:M2559" si="1017">IF(C2528=0,"-",(1-J2528-K2528-L2528))</f>
        <v>1.9184733133281617E-2</v>
      </c>
      <c r="N2528" s="63">
        <v>10122</v>
      </c>
      <c r="O2528" s="63">
        <v>18968</v>
      </c>
      <c r="P2528" s="63"/>
      <c r="Q2528" s="63">
        <v>301</v>
      </c>
      <c r="R2528" s="63">
        <v>88</v>
      </c>
      <c r="S2528" s="63">
        <v>101</v>
      </c>
      <c r="T2528" s="63"/>
      <c r="U2528" s="63"/>
      <c r="V2528" s="63"/>
      <c r="W2528" s="63"/>
      <c r="X2528" s="63">
        <v>54</v>
      </c>
      <c r="Y2528" s="63"/>
      <c r="Z2528" s="63"/>
      <c r="AA2528" s="63"/>
      <c r="AB2528" s="63"/>
      <c r="AC2528" s="63"/>
      <c r="AD2528" s="63">
        <v>25</v>
      </c>
      <c r="AE2528" s="63"/>
      <c r="AF2528" s="63"/>
      <c r="AG2528" s="63"/>
      <c r="AH2528" s="63"/>
      <c r="AI2528" s="63"/>
      <c r="AJ2528" s="63"/>
      <c r="AK2528" s="63"/>
      <c r="AL2528" s="63"/>
      <c r="AM2528" s="63"/>
      <c r="AN2528" s="63"/>
      <c r="AO2528" s="63"/>
      <c r="AP2528" s="63"/>
      <c r="AQ2528" s="63"/>
      <c r="AS2528" s="5">
        <f>IF(Q2528&gt;0,RANK(Q2528,(N2528:P2528,Q2528:AE2528)),0)</f>
        <v>3</v>
      </c>
      <c r="AT2528" s="5">
        <f>IF(R2528&gt;0,RANK(R2528,(N2528:P2528,Q2528:AE2528)),0)</f>
        <v>5</v>
      </c>
      <c r="AU2528" s="5">
        <f>IF(T2528&gt;0,RANK(T2528,(N2528:P2528,Q2528:AE2528)),0)</f>
        <v>0</v>
      </c>
      <c r="AV2528" s="5">
        <f>IF(S2528&gt;0,RANK(S2528,(N2528:P2528,Q2528:AE2528)),0)</f>
        <v>4</v>
      </c>
      <c r="AW2528" s="2">
        <f t="shared" ref="AW2528:AW2559" si="1018">IF($C2528=0,"-",Q2528/$C2528)</f>
        <v>1.0148690110927543E-2</v>
      </c>
      <c r="AX2528" s="2">
        <f t="shared" ref="AX2528:AX2559" si="1019">IF($C2528=0,"-",R2528/$C2528)</f>
        <v>2.9670589028625376E-3</v>
      </c>
      <c r="AY2528" s="2">
        <f t="shared" ref="AY2528:AY2559" si="1020">IF($C2528=0,"-",T2528/$C2528)</f>
        <v>0</v>
      </c>
      <c r="AZ2528" s="2">
        <f t="shared" ref="AZ2528:AZ2559" si="1021">IF($C2528=0,"-",S2528/$C2528)</f>
        <v>3.4053744226035941E-3</v>
      </c>
      <c r="BB2528" t="s">
        <v>1972</v>
      </c>
      <c r="BC2528" t="s">
        <v>18</v>
      </c>
      <c r="BD2528" s="1">
        <v>3</v>
      </c>
      <c r="BE2528" s="1"/>
      <c r="BF2528" s="111">
        <v>47</v>
      </c>
      <c r="BG2528" s="113">
        <v>1</v>
      </c>
      <c r="BH2528" s="117">
        <f t="shared" si="1001"/>
        <v>47001</v>
      </c>
      <c r="BI2528" s="1"/>
      <c r="BJ2528" s="5" t="s">
        <v>3185</v>
      </c>
    </row>
    <row r="2529" spans="1:62" hidden="1" outlineLevel="1">
      <c r="A2529" t="s">
        <v>1775</v>
      </c>
      <c r="B2529" t="s">
        <v>18</v>
      </c>
      <c r="C2529" s="1">
        <f t="shared" si="1013"/>
        <v>14445</v>
      </c>
      <c r="D2529" s="5">
        <f>IF(N2529&gt;0, RANK(N2529,(N2529:P2529,Q2529:AE2529)),0)</f>
        <v>2</v>
      </c>
      <c r="E2529" s="5">
        <f>IF(O2529&gt;0,RANK(O2529,(N2529:P2529,Q2529:AE2529)),0)</f>
        <v>1</v>
      </c>
      <c r="F2529" s="5">
        <f>IF(P2529&gt;0,RANK(P2529,(N2529:P2529,Q2529:AE2529)),0)</f>
        <v>0</v>
      </c>
      <c r="G2529" s="131">
        <f t="shared" si="1011"/>
        <v>5823</v>
      </c>
      <c r="H2529" s="136">
        <f t="shared" si="1012"/>
        <v>0.40311526479750781</v>
      </c>
      <c r="I2529" s="2"/>
      <c r="J2529" s="2">
        <f t="shared" si="1014"/>
        <v>0.29151955694011766</v>
      </c>
      <c r="K2529" s="2">
        <f t="shared" si="1015"/>
        <v>0.69463482173762547</v>
      </c>
      <c r="L2529" s="2">
        <f t="shared" si="1016"/>
        <v>0</v>
      </c>
      <c r="M2529" s="2">
        <f t="shared" si="1017"/>
        <v>1.3845621322256862E-2</v>
      </c>
      <c r="N2529" s="63">
        <v>4211</v>
      </c>
      <c r="O2529" s="63">
        <v>10034</v>
      </c>
      <c r="P2529" s="63"/>
      <c r="Q2529" s="63">
        <v>90</v>
      </c>
      <c r="R2529" s="63">
        <v>39</v>
      </c>
      <c r="S2529" s="63">
        <v>49</v>
      </c>
      <c r="T2529" s="63"/>
      <c r="U2529" s="63"/>
      <c r="V2529" s="63"/>
      <c r="W2529" s="63"/>
      <c r="X2529" s="63">
        <v>17</v>
      </c>
      <c r="Y2529" s="63"/>
      <c r="Z2529" s="63"/>
      <c r="AA2529" s="63"/>
      <c r="AB2529" s="63"/>
      <c r="AC2529" s="63"/>
      <c r="AD2529" s="63">
        <v>5</v>
      </c>
      <c r="AE2529" s="63"/>
      <c r="AF2529" s="63"/>
      <c r="AG2529" s="63"/>
      <c r="AH2529" s="63"/>
      <c r="AI2529" s="63"/>
      <c r="AJ2529" s="63"/>
      <c r="AK2529" s="63"/>
      <c r="AL2529" s="63"/>
      <c r="AM2529" s="63"/>
      <c r="AN2529" s="63"/>
      <c r="AO2529" s="63"/>
      <c r="AP2529" s="63"/>
      <c r="AQ2529" s="63"/>
      <c r="AS2529" s="5">
        <f>IF(Q2529&gt;0,RANK(Q2529,(N2529:P2529,Q2529:AE2529)),0)</f>
        <v>3</v>
      </c>
      <c r="AT2529" s="5">
        <f>IF(R2529&gt;0,RANK(R2529,(N2529:P2529,Q2529:AE2529)),0)</f>
        <v>5</v>
      </c>
      <c r="AU2529" s="5">
        <f>IF(T2529&gt;0,RANK(T2529,(N2529:P2529,Q2529:AE2529)),0)</f>
        <v>0</v>
      </c>
      <c r="AV2529" s="5">
        <f>IF(S2529&gt;0,RANK(S2529,(N2529:P2529,Q2529:AE2529)),0)</f>
        <v>4</v>
      </c>
      <c r="AW2529" s="2">
        <f t="shared" si="1018"/>
        <v>6.2305295950155761E-3</v>
      </c>
      <c r="AX2529" s="2">
        <f t="shared" si="1019"/>
        <v>2.6998961578400833E-3</v>
      </c>
      <c r="AY2529" s="2">
        <f t="shared" si="1020"/>
        <v>0</v>
      </c>
      <c r="AZ2529" s="2">
        <f t="shared" si="1021"/>
        <v>3.3921772239529249E-3</v>
      </c>
      <c r="BB2529" t="s">
        <v>1775</v>
      </c>
      <c r="BC2529" t="s">
        <v>18</v>
      </c>
      <c r="BD2529" s="1">
        <v>4</v>
      </c>
      <c r="BE2529" s="1"/>
      <c r="BF2529" s="111">
        <v>47</v>
      </c>
      <c r="BG2529" s="113">
        <v>3</v>
      </c>
      <c r="BH2529" s="117">
        <f t="shared" si="1001"/>
        <v>47003</v>
      </c>
      <c r="BI2529" s="1"/>
      <c r="BJ2529" s="5" t="s">
        <v>3185</v>
      </c>
    </row>
    <row r="2530" spans="1:62" hidden="1" outlineLevel="1">
      <c r="A2530" t="s">
        <v>1106</v>
      </c>
      <c r="B2530" t="s">
        <v>18</v>
      </c>
      <c r="C2530" s="1">
        <f t="shared" si="1013"/>
        <v>6226</v>
      </c>
      <c r="D2530" s="5">
        <f>IF(N2530&gt;0, RANK(N2530,(N2530:P2530,Q2530:AE2530)),0)</f>
        <v>2</v>
      </c>
      <c r="E2530" s="5">
        <f>IF(O2530&gt;0,RANK(O2530,(N2530:P2530,Q2530:AE2530)),0)</f>
        <v>1</v>
      </c>
      <c r="F2530" s="5">
        <f>IF(P2530&gt;0,RANK(P2530,(N2530:P2530,Q2530:AE2530)),0)</f>
        <v>0</v>
      </c>
      <c r="G2530" s="131">
        <f t="shared" si="1011"/>
        <v>1592</v>
      </c>
      <c r="H2530" s="136">
        <f t="shared" si="1012"/>
        <v>0.25570189527786702</v>
      </c>
      <c r="I2530" s="2"/>
      <c r="J2530" s="2">
        <f t="shared" si="1014"/>
        <v>0.36267266302601991</v>
      </c>
      <c r="K2530" s="2">
        <f t="shared" si="1015"/>
        <v>0.61837455830388688</v>
      </c>
      <c r="L2530" s="2">
        <f t="shared" si="1016"/>
        <v>0</v>
      </c>
      <c r="M2530" s="2">
        <f t="shared" si="1017"/>
        <v>1.8952778670093151E-2</v>
      </c>
      <c r="N2530" s="63">
        <v>2258</v>
      </c>
      <c r="O2530" s="63">
        <v>3850</v>
      </c>
      <c r="P2530" s="63"/>
      <c r="Q2530" s="63">
        <v>58</v>
      </c>
      <c r="R2530" s="63">
        <v>20</v>
      </c>
      <c r="S2530" s="63">
        <v>20</v>
      </c>
      <c r="T2530" s="63"/>
      <c r="U2530" s="63"/>
      <c r="V2530" s="63"/>
      <c r="W2530" s="63"/>
      <c r="X2530" s="63">
        <v>14</v>
      </c>
      <c r="Y2530" s="63"/>
      <c r="Z2530" s="63"/>
      <c r="AA2530" s="63"/>
      <c r="AB2530" s="63"/>
      <c r="AC2530" s="63"/>
      <c r="AD2530" s="63">
        <v>6</v>
      </c>
      <c r="AE2530" s="63"/>
      <c r="AF2530" s="63"/>
      <c r="AG2530" s="63"/>
      <c r="AH2530" s="63"/>
      <c r="AI2530" s="63"/>
      <c r="AJ2530" s="63"/>
      <c r="AK2530" s="63"/>
      <c r="AL2530" s="63"/>
      <c r="AM2530" s="63"/>
      <c r="AN2530" s="63"/>
      <c r="AO2530" s="63"/>
      <c r="AP2530" s="63"/>
      <c r="AQ2530" s="63"/>
      <c r="AS2530" s="5">
        <f>IF(Q2530&gt;0,RANK(Q2530,(N2530:P2530,Q2530:AE2530)),0)</f>
        <v>3</v>
      </c>
      <c r="AT2530" s="5">
        <f>IF(R2530&gt;0,RANK(R2530,(N2530:P2530,Q2530:AE2530)),0)</f>
        <v>4</v>
      </c>
      <c r="AU2530" s="5">
        <f>IF(T2530&gt;0,RANK(T2530,(N2530:P2530,Q2530:AE2530)),0)</f>
        <v>0</v>
      </c>
      <c r="AV2530" s="5">
        <f>IF(S2530&gt;0,RANK(S2530,(N2530:P2530,Q2530:AE2530)),0)</f>
        <v>4</v>
      </c>
      <c r="AW2530" s="2">
        <f t="shared" si="1018"/>
        <v>9.3157725666559582E-3</v>
      </c>
      <c r="AX2530" s="2">
        <f t="shared" si="1019"/>
        <v>3.2123353678123997E-3</v>
      </c>
      <c r="AY2530" s="2">
        <f t="shared" si="1020"/>
        <v>0</v>
      </c>
      <c r="AZ2530" s="2">
        <f t="shared" si="1021"/>
        <v>3.2123353678123997E-3</v>
      </c>
      <c r="BB2530" t="s">
        <v>1106</v>
      </c>
      <c r="BC2530" t="s">
        <v>18</v>
      </c>
      <c r="BD2530" s="1"/>
      <c r="BE2530" s="1"/>
      <c r="BF2530" s="111">
        <v>47</v>
      </c>
      <c r="BG2530" s="113">
        <v>5</v>
      </c>
      <c r="BH2530" s="117">
        <f t="shared" si="1001"/>
        <v>47005</v>
      </c>
      <c r="BI2530" s="1"/>
      <c r="BJ2530" s="5" t="s">
        <v>3185</v>
      </c>
    </row>
    <row r="2531" spans="1:62" hidden="1" outlineLevel="1">
      <c r="A2531" t="s">
        <v>339</v>
      </c>
      <c r="B2531" t="s">
        <v>18</v>
      </c>
      <c r="C2531" s="1">
        <f t="shared" si="1013"/>
        <v>4359</v>
      </c>
      <c r="D2531" s="5">
        <f>IF(N2531&gt;0, RANK(N2531,(N2531:P2531,Q2531:AE2531)),0)</f>
        <v>2</v>
      </c>
      <c r="E2531" s="5">
        <f>IF(O2531&gt;0,RANK(O2531,(N2531:P2531,Q2531:AE2531)),0)</f>
        <v>1</v>
      </c>
      <c r="F2531" s="5">
        <f>IF(P2531&gt;0,RANK(P2531,(N2531:P2531,Q2531:AE2531)),0)</f>
        <v>0</v>
      </c>
      <c r="G2531" s="131">
        <f t="shared" si="1011"/>
        <v>1755</v>
      </c>
      <c r="H2531" s="136">
        <f t="shared" si="1012"/>
        <v>0.40261527873365449</v>
      </c>
      <c r="I2531" s="2"/>
      <c r="J2531" s="2">
        <f t="shared" si="1014"/>
        <v>0.29066299610002294</v>
      </c>
      <c r="K2531" s="2">
        <f t="shared" si="1015"/>
        <v>0.69327827483367743</v>
      </c>
      <c r="L2531" s="2">
        <f t="shared" si="1016"/>
        <v>0</v>
      </c>
      <c r="M2531" s="2">
        <f t="shared" si="1017"/>
        <v>1.6058729066299682E-2</v>
      </c>
      <c r="N2531" s="63">
        <v>1267</v>
      </c>
      <c r="O2531" s="63">
        <v>3022</v>
      </c>
      <c r="P2531" s="63"/>
      <c r="Q2531" s="63">
        <v>32</v>
      </c>
      <c r="R2531" s="63">
        <v>3</v>
      </c>
      <c r="S2531" s="63">
        <v>22</v>
      </c>
      <c r="T2531" s="63"/>
      <c r="U2531" s="63"/>
      <c r="V2531" s="63"/>
      <c r="W2531" s="63"/>
      <c r="X2531" s="63">
        <v>6</v>
      </c>
      <c r="Y2531" s="63"/>
      <c r="Z2531" s="63"/>
      <c r="AA2531" s="63"/>
      <c r="AB2531" s="63"/>
      <c r="AC2531" s="63"/>
      <c r="AD2531" s="63">
        <v>7</v>
      </c>
      <c r="AE2531" s="63"/>
      <c r="AF2531" s="63"/>
      <c r="AG2531" s="63"/>
      <c r="AH2531" s="63"/>
      <c r="AI2531" s="63"/>
      <c r="AJ2531" s="63"/>
      <c r="AK2531" s="63"/>
      <c r="AL2531" s="63"/>
      <c r="AM2531" s="63"/>
      <c r="AN2531" s="63"/>
      <c r="AO2531" s="63"/>
      <c r="AP2531" s="63"/>
      <c r="AQ2531" s="63"/>
      <c r="AS2531" s="5">
        <f>IF(Q2531&gt;0,RANK(Q2531,(N2531:P2531,Q2531:AE2531)),0)</f>
        <v>3</v>
      </c>
      <c r="AT2531" s="5">
        <f>IF(R2531&gt;0,RANK(R2531,(N2531:P2531,Q2531:AE2531)),0)</f>
        <v>7</v>
      </c>
      <c r="AU2531" s="5">
        <f>IF(T2531&gt;0,RANK(T2531,(N2531:P2531,Q2531:AE2531)),0)</f>
        <v>0</v>
      </c>
      <c r="AV2531" s="5">
        <f>IF(S2531&gt;0,RANK(S2531,(N2531:P2531,Q2531:AE2531)),0)</f>
        <v>4</v>
      </c>
      <c r="AW2531" s="2">
        <f t="shared" si="1018"/>
        <v>7.34113328745125E-3</v>
      </c>
      <c r="AX2531" s="2">
        <f t="shared" si="1019"/>
        <v>6.8823124569855469E-4</v>
      </c>
      <c r="AY2531" s="2">
        <f t="shared" si="1020"/>
        <v>0</v>
      </c>
      <c r="AZ2531" s="2">
        <f t="shared" si="1021"/>
        <v>5.0470291351227348E-3</v>
      </c>
      <c r="BB2531" t="s">
        <v>339</v>
      </c>
      <c r="BC2531" t="s">
        <v>18</v>
      </c>
      <c r="BD2531" s="1">
        <v>4</v>
      </c>
      <c r="BE2531" s="1"/>
      <c r="BF2531" s="111">
        <v>47</v>
      </c>
      <c r="BG2531" s="113">
        <v>7</v>
      </c>
      <c r="BH2531" s="117">
        <f t="shared" si="1001"/>
        <v>47007</v>
      </c>
      <c r="BI2531" s="1"/>
      <c r="BJ2531" s="5" t="s">
        <v>3185</v>
      </c>
    </row>
    <row r="2532" spans="1:62" hidden="1" outlineLevel="1">
      <c r="A2532" t="s">
        <v>2594</v>
      </c>
      <c r="B2532" t="s">
        <v>18</v>
      </c>
      <c r="C2532" s="1">
        <f t="shared" si="1013"/>
        <v>49234</v>
      </c>
      <c r="D2532" s="5">
        <f>IF(N2532&gt;0, RANK(N2532,(N2532:P2532,Q2532:AE2532)),0)</f>
        <v>2</v>
      </c>
      <c r="E2532" s="5">
        <f>IF(O2532&gt;0,RANK(O2532,(N2532:P2532,Q2532:AE2532)),0)</f>
        <v>1</v>
      </c>
      <c r="F2532" s="5">
        <f>IF(P2532&gt;0,RANK(P2532,(N2532:P2532,Q2532:AE2532)),0)</f>
        <v>0</v>
      </c>
      <c r="G2532" s="131">
        <f t="shared" si="1011"/>
        <v>22507</v>
      </c>
      <c r="H2532" s="136">
        <f t="shared" si="1012"/>
        <v>0.45714343746191655</v>
      </c>
      <c r="I2532" s="2"/>
      <c r="J2532" s="2">
        <f t="shared" si="1014"/>
        <v>0.26270463500832758</v>
      </c>
      <c r="K2532" s="2">
        <f t="shared" si="1015"/>
        <v>0.71984807247024418</v>
      </c>
      <c r="L2532" s="2">
        <f t="shared" si="1016"/>
        <v>0</v>
      </c>
      <c r="M2532" s="2">
        <f t="shared" si="1017"/>
        <v>1.7447292521428293E-2</v>
      </c>
      <c r="N2532" s="63">
        <v>12934</v>
      </c>
      <c r="O2532" s="63">
        <v>35441</v>
      </c>
      <c r="P2532" s="63"/>
      <c r="Q2532" s="63">
        <v>536</v>
      </c>
      <c r="R2532" s="63">
        <v>126</v>
      </c>
      <c r="S2532" s="63">
        <v>119</v>
      </c>
      <c r="T2532" s="63"/>
      <c r="U2532" s="63"/>
      <c r="V2532" s="63"/>
      <c r="W2532" s="63"/>
      <c r="X2532" s="63">
        <v>56</v>
      </c>
      <c r="Y2532" s="63"/>
      <c r="Z2532" s="63"/>
      <c r="AA2532" s="63"/>
      <c r="AB2532" s="63"/>
      <c r="AC2532" s="63"/>
      <c r="AD2532" s="63">
        <v>22</v>
      </c>
      <c r="AE2532" s="63"/>
      <c r="AF2532" s="63"/>
      <c r="AG2532" s="63"/>
      <c r="AH2532" s="63"/>
      <c r="AI2532" s="63"/>
      <c r="AJ2532" s="63"/>
      <c r="AK2532" s="63"/>
      <c r="AL2532" s="63"/>
      <c r="AM2532" s="63"/>
      <c r="AN2532" s="63"/>
      <c r="AO2532" s="63"/>
      <c r="AP2532" s="63"/>
      <c r="AQ2532" s="63"/>
      <c r="AS2532" s="5">
        <f>IF(Q2532&gt;0,RANK(Q2532,(N2532:P2532,Q2532:AE2532)),0)</f>
        <v>3</v>
      </c>
      <c r="AT2532" s="5">
        <f>IF(R2532&gt;0,RANK(R2532,(N2532:P2532,Q2532:AE2532)),0)</f>
        <v>4</v>
      </c>
      <c r="AU2532" s="5">
        <f>IF(T2532&gt;0,RANK(T2532,(N2532:P2532,Q2532:AE2532)),0)</f>
        <v>0</v>
      </c>
      <c r="AV2532" s="5">
        <f>IF(S2532&gt;0,RANK(S2532,(N2532:P2532,Q2532:AE2532)),0)</f>
        <v>5</v>
      </c>
      <c r="AW2532" s="2">
        <f t="shared" si="1018"/>
        <v>1.0886785554697973E-2</v>
      </c>
      <c r="AX2532" s="2">
        <f t="shared" si="1019"/>
        <v>2.55920705203721E-3</v>
      </c>
      <c r="AY2532" s="2">
        <f t="shared" si="1020"/>
        <v>0</v>
      </c>
      <c r="AZ2532" s="2">
        <f t="shared" si="1021"/>
        <v>2.4170288824795871E-3</v>
      </c>
      <c r="BB2532" t="s">
        <v>2594</v>
      </c>
      <c r="BC2532" t="s">
        <v>18</v>
      </c>
      <c r="BD2532" s="1">
        <v>2</v>
      </c>
      <c r="BE2532" s="1"/>
      <c r="BF2532" s="111">
        <v>47</v>
      </c>
      <c r="BG2532" s="113">
        <v>9</v>
      </c>
      <c r="BH2532" s="117">
        <f t="shared" si="1001"/>
        <v>47009</v>
      </c>
      <c r="BI2532" s="1"/>
      <c r="BJ2532" s="5" t="s">
        <v>3185</v>
      </c>
    </row>
    <row r="2533" spans="1:62" hidden="1" outlineLevel="1">
      <c r="A2533" t="s">
        <v>617</v>
      </c>
      <c r="B2533" t="s">
        <v>18</v>
      </c>
      <c r="C2533" s="1">
        <f t="shared" si="1013"/>
        <v>35963</v>
      </c>
      <c r="D2533" s="5">
        <f>IF(N2533&gt;0, RANK(N2533,(N2533:P2533,Q2533:AE2533)),0)</f>
        <v>2</v>
      </c>
      <c r="E2533" s="5">
        <f>IF(O2533&gt;0,RANK(O2533,(N2533:P2533,Q2533:AE2533)),0)</f>
        <v>1</v>
      </c>
      <c r="F2533" s="5">
        <f>IF(P2533&gt;0,RANK(P2533,(N2533:P2533,Q2533:AE2533)),0)</f>
        <v>0</v>
      </c>
      <c r="G2533" s="131">
        <f t="shared" si="1011"/>
        <v>19385</v>
      </c>
      <c r="H2533" s="136">
        <f t="shared" si="1012"/>
        <v>0.53902622139421075</v>
      </c>
      <c r="I2533" s="2"/>
      <c r="J2533" s="2">
        <f t="shared" si="1014"/>
        <v>0.22347968745655256</v>
      </c>
      <c r="K2533" s="2">
        <f t="shared" si="1015"/>
        <v>0.7625059088507633</v>
      </c>
      <c r="L2533" s="2">
        <f t="shared" si="1016"/>
        <v>0</v>
      </c>
      <c r="M2533" s="2">
        <f t="shared" si="1017"/>
        <v>1.4014403692684141E-2</v>
      </c>
      <c r="N2533" s="63">
        <v>8037</v>
      </c>
      <c r="O2533" s="63">
        <v>27422</v>
      </c>
      <c r="P2533" s="63"/>
      <c r="Q2533" s="63">
        <v>274</v>
      </c>
      <c r="R2533" s="63">
        <v>69</v>
      </c>
      <c r="S2533" s="63">
        <v>103</v>
      </c>
      <c r="T2533" s="63"/>
      <c r="U2533" s="63"/>
      <c r="V2533" s="63"/>
      <c r="W2533" s="63"/>
      <c r="X2533" s="63">
        <v>30</v>
      </c>
      <c r="Y2533" s="63"/>
      <c r="Z2533" s="63"/>
      <c r="AA2533" s="63"/>
      <c r="AB2533" s="63"/>
      <c r="AC2533" s="63"/>
      <c r="AD2533" s="63">
        <v>28</v>
      </c>
      <c r="AE2533" s="63"/>
      <c r="AF2533" s="63"/>
      <c r="AG2533" s="63"/>
      <c r="AH2533" s="63"/>
      <c r="AI2533" s="63"/>
      <c r="AJ2533" s="63"/>
      <c r="AK2533" s="63"/>
      <c r="AL2533" s="63"/>
      <c r="AM2533" s="63"/>
      <c r="AN2533" s="63"/>
      <c r="AO2533" s="63"/>
      <c r="AP2533" s="63"/>
      <c r="AQ2533" s="63"/>
      <c r="AS2533" s="5">
        <f>IF(Q2533&gt;0,RANK(Q2533,(N2533:P2533,Q2533:AE2533)),0)</f>
        <v>3</v>
      </c>
      <c r="AT2533" s="5">
        <f>IF(R2533&gt;0,RANK(R2533,(N2533:P2533,Q2533:AE2533)),0)</f>
        <v>5</v>
      </c>
      <c r="AU2533" s="5">
        <f>IF(T2533&gt;0,RANK(T2533,(N2533:P2533,Q2533:AE2533)),0)</f>
        <v>0</v>
      </c>
      <c r="AV2533" s="5">
        <f>IF(S2533&gt;0,RANK(S2533,(N2533:P2533,Q2533:AE2533)),0)</f>
        <v>4</v>
      </c>
      <c r="AW2533" s="2">
        <f t="shared" si="1018"/>
        <v>7.6189416900703504E-3</v>
      </c>
      <c r="AX2533" s="2">
        <f t="shared" si="1019"/>
        <v>1.9186386007841393E-3</v>
      </c>
      <c r="AY2533" s="2">
        <f t="shared" si="1020"/>
        <v>0</v>
      </c>
      <c r="AZ2533" s="2">
        <f t="shared" si="1021"/>
        <v>2.864054722909657E-3</v>
      </c>
      <c r="BB2533" t="s">
        <v>617</v>
      </c>
      <c r="BC2533" t="s">
        <v>18</v>
      </c>
      <c r="BD2533" s="1"/>
      <c r="BE2533" s="1"/>
      <c r="BF2533" s="111">
        <v>47</v>
      </c>
      <c r="BG2533" s="113">
        <v>11</v>
      </c>
      <c r="BH2533" s="117">
        <f t="shared" si="1001"/>
        <v>47011</v>
      </c>
      <c r="BI2533" s="1"/>
      <c r="BJ2533" s="5" t="s">
        <v>3185</v>
      </c>
    </row>
    <row r="2534" spans="1:62" hidden="1" outlineLevel="1">
      <c r="A2534" t="s">
        <v>209</v>
      </c>
      <c r="B2534" t="s">
        <v>18</v>
      </c>
      <c r="C2534" s="1">
        <f t="shared" si="1013"/>
        <v>12101</v>
      </c>
      <c r="D2534" s="5">
        <f>IF(N2534&gt;0, RANK(N2534,(N2534:P2534,Q2534:AE2534)),0)</f>
        <v>2</v>
      </c>
      <c r="E2534" s="5">
        <f>IF(O2534&gt;0,RANK(O2534,(N2534:P2534,Q2534:AE2534)),0)</f>
        <v>1</v>
      </c>
      <c r="F2534" s="5">
        <f>IF(P2534&gt;0,RANK(P2534,(N2534:P2534,Q2534:AE2534)),0)</f>
        <v>0</v>
      </c>
      <c r="G2534" s="131">
        <f t="shared" si="1011"/>
        <v>5276</v>
      </c>
      <c r="H2534" s="136">
        <f t="shared" si="1012"/>
        <v>0.43599702503925297</v>
      </c>
      <c r="I2534" s="2"/>
      <c r="J2534" s="2">
        <f t="shared" si="1014"/>
        <v>0.27501859350466906</v>
      </c>
      <c r="K2534" s="2">
        <f t="shared" si="1015"/>
        <v>0.71101561854392203</v>
      </c>
      <c r="L2534" s="2">
        <f t="shared" si="1016"/>
        <v>0</v>
      </c>
      <c r="M2534" s="2">
        <f t="shared" si="1017"/>
        <v>1.3965787951408903E-2</v>
      </c>
      <c r="N2534" s="63">
        <v>3328</v>
      </c>
      <c r="O2534" s="63">
        <v>8604</v>
      </c>
      <c r="P2534" s="63"/>
      <c r="Q2534" s="63">
        <v>58</v>
      </c>
      <c r="R2534" s="63">
        <v>24</v>
      </c>
      <c r="S2534" s="63">
        <v>53</v>
      </c>
      <c r="T2534" s="63"/>
      <c r="U2534" s="63"/>
      <c r="V2534" s="63"/>
      <c r="W2534" s="63"/>
      <c r="X2534" s="63">
        <v>21</v>
      </c>
      <c r="Y2534" s="63"/>
      <c r="Z2534" s="63"/>
      <c r="AA2534" s="63"/>
      <c r="AB2534" s="63"/>
      <c r="AC2534" s="63"/>
      <c r="AD2534" s="63">
        <v>13</v>
      </c>
      <c r="AE2534" s="63"/>
      <c r="AF2534" s="63"/>
      <c r="AG2534" s="63"/>
      <c r="AH2534" s="63"/>
      <c r="AI2534" s="63"/>
      <c r="AJ2534" s="63"/>
      <c r="AK2534" s="63"/>
      <c r="AL2534" s="63"/>
      <c r="AM2534" s="63"/>
      <c r="AN2534" s="63"/>
      <c r="AO2534" s="63"/>
      <c r="AP2534" s="63"/>
      <c r="AQ2534" s="63"/>
      <c r="AS2534" s="5">
        <f>IF(Q2534&gt;0,RANK(Q2534,(N2534:P2534,Q2534:AE2534)),0)</f>
        <v>3</v>
      </c>
      <c r="AT2534" s="5">
        <f>IF(R2534&gt;0,RANK(R2534,(N2534:P2534,Q2534:AE2534)),0)</f>
        <v>5</v>
      </c>
      <c r="AU2534" s="5">
        <f>IF(T2534&gt;0,RANK(T2534,(N2534:P2534,Q2534:AE2534)),0)</f>
        <v>0</v>
      </c>
      <c r="AV2534" s="5">
        <f>IF(S2534&gt;0,RANK(S2534,(N2534:P2534,Q2534:AE2534)),0)</f>
        <v>4</v>
      </c>
      <c r="AW2534" s="2">
        <f t="shared" si="1018"/>
        <v>4.7929923146847369E-3</v>
      </c>
      <c r="AX2534" s="2">
        <f t="shared" si="1019"/>
        <v>1.9833071646971324E-3</v>
      </c>
      <c r="AY2534" s="2">
        <f t="shared" si="1020"/>
        <v>0</v>
      </c>
      <c r="AZ2534" s="2">
        <f t="shared" si="1021"/>
        <v>4.3798033220395008E-3</v>
      </c>
      <c r="BB2534" t="s">
        <v>209</v>
      </c>
      <c r="BC2534" t="s">
        <v>18</v>
      </c>
      <c r="BD2534" s="1"/>
      <c r="BE2534" s="1"/>
      <c r="BF2534" s="111">
        <v>47</v>
      </c>
      <c r="BG2534" s="113">
        <v>13</v>
      </c>
      <c r="BH2534" s="117">
        <f t="shared" si="1001"/>
        <v>47013</v>
      </c>
      <c r="BI2534" s="1"/>
      <c r="BJ2534" s="5" t="s">
        <v>3185</v>
      </c>
    </row>
    <row r="2535" spans="1:62" hidden="1" outlineLevel="1">
      <c r="A2535" t="s">
        <v>517</v>
      </c>
      <c r="B2535" t="s">
        <v>18</v>
      </c>
      <c r="C2535" s="1">
        <f t="shared" si="1013"/>
        <v>4973</v>
      </c>
      <c r="D2535" s="5">
        <f>IF(N2535&gt;0, RANK(N2535,(N2535:P2535,Q2535:AE2535)),0)</f>
        <v>2</v>
      </c>
      <c r="E2535" s="5">
        <f>IF(O2535&gt;0,RANK(O2535,(N2535:P2535,Q2535:AE2535)),0)</f>
        <v>1</v>
      </c>
      <c r="F2535" s="5">
        <f>IF(P2535&gt;0,RANK(P2535,(N2535:P2535,Q2535:AE2535)),0)</f>
        <v>0</v>
      </c>
      <c r="G2535" s="131">
        <f t="shared" si="1011"/>
        <v>1745</v>
      </c>
      <c r="H2535" s="136">
        <f t="shared" si="1012"/>
        <v>0.35089483209330385</v>
      </c>
      <c r="I2535" s="2"/>
      <c r="J2535" s="2">
        <f t="shared" si="1014"/>
        <v>0.31449829077015884</v>
      </c>
      <c r="K2535" s="2">
        <f t="shared" si="1015"/>
        <v>0.66539312286346275</v>
      </c>
      <c r="L2535" s="2">
        <f t="shared" si="1016"/>
        <v>0</v>
      </c>
      <c r="M2535" s="2">
        <f t="shared" si="1017"/>
        <v>2.0108586366378467E-2</v>
      </c>
      <c r="N2535" s="63">
        <v>1564</v>
      </c>
      <c r="O2535" s="63">
        <v>3309</v>
      </c>
      <c r="P2535" s="63"/>
      <c r="Q2535" s="63">
        <v>41</v>
      </c>
      <c r="R2535" s="63">
        <v>27</v>
      </c>
      <c r="S2535" s="63">
        <v>19</v>
      </c>
      <c r="T2535" s="63"/>
      <c r="U2535" s="63"/>
      <c r="V2535" s="63"/>
      <c r="W2535" s="63"/>
      <c r="X2535" s="63">
        <v>11</v>
      </c>
      <c r="Y2535" s="63"/>
      <c r="Z2535" s="63"/>
      <c r="AA2535" s="63"/>
      <c r="AB2535" s="63"/>
      <c r="AC2535" s="63"/>
      <c r="AD2535" s="63">
        <v>2</v>
      </c>
      <c r="AE2535" s="63"/>
      <c r="AF2535" s="63"/>
      <c r="AG2535" s="63"/>
      <c r="AH2535" s="63"/>
      <c r="AI2535" s="63"/>
      <c r="AJ2535" s="63"/>
      <c r="AK2535" s="63"/>
      <c r="AL2535" s="63"/>
      <c r="AM2535" s="63"/>
      <c r="AN2535" s="63"/>
      <c r="AO2535" s="63"/>
      <c r="AP2535" s="63"/>
      <c r="AQ2535" s="63"/>
      <c r="AS2535" s="5">
        <f>IF(Q2535&gt;0,RANK(Q2535,(N2535:P2535,Q2535:AE2535)),0)</f>
        <v>3</v>
      </c>
      <c r="AT2535" s="5">
        <f>IF(R2535&gt;0,RANK(R2535,(N2535:P2535,Q2535:AE2535)),0)</f>
        <v>4</v>
      </c>
      <c r="AU2535" s="5">
        <f>IF(T2535&gt;0,RANK(T2535,(N2535:P2535,Q2535:AE2535)),0)</f>
        <v>0</v>
      </c>
      <c r="AV2535" s="5">
        <f>IF(S2535&gt;0,RANK(S2535,(N2535:P2535,Q2535:AE2535)),0)</f>
        <v>5</v>
      </c>
      <c r="AW2535" s="2">
        <f t="shared" si="1018"/>
        <v>8.2445204102151622E-3</v>
      </c>
      <c r="AX2535" s="2">
        <f t="shared" si="1019"/>
        <v>5.4293183189221801E-3</v>
      </c>
      <c r="AY2535" s="2">
        <f t="shared" si="1020"/>
        <v>0</v>
      </c>
      <c r="AZ2535" s="2">
        <f t="shared" si="1021"/>
        <v>3.8206314096119044E-3</v>
      </c>
      <c r="BB2535" t="s">
        <v>517</v>
      </c>
      <c r="BC2535" t="s">
        <v>18</v>
      </c>
      <c r="BD2535" s="1">
        <v>6</v>
      </c>
      <c r="BE2535" s="1"/>
      <c r="BF2535" s="111">
        <v>47</v>
      </c>
      <c r="BG2535" s="113">
        <v>15</v>
      </c>
      <c r="BH2535" s="117">
        <f t="shared" si="1001"/>
        <v>47015</v>
      </c>
      <c r="BI2535" s="1"/>
      <c r="BJ2535" s="5" t="s">
        <v>3185</v>
      </c>
    </row>
    <row r="2536" spans="1:62" hidden="1" outlineLevel="1">
      <c r="A2536" t="s">
        <v>1684</v>
      </c>
      <c r="B2536" t="s">
        <v>18</v>
      </c>
      <c r="C2536" s="1">
        <f t="shared" si="1013"/>
        <v>10851</v>
      </c>
      <c r="D2536" s="5">
        <f>IF(N2536&gt;0, RANK(N2536,(N2536:P2536,Q2536:AE2536)),0)</f>
        <v>2</v>
      </c>
      <c r="E2536" s="5">
        <f>IF(O2536&gt;0,RANK(O2536,(N2536:P2536,Q2536:AE2536)),0)</f>
        <v>1</v>
      </c>
      <c r="F2536" s="5">
        <f>IF(P2536&gt;0,RANK(P2536,(N2536:P2536,Q2536:AE2536)),0)</f>
        <v>0</v>
      </c>
      <c r="G2536" s="131">
        <f t="shared" si="1011"/>
        <v>3750</v>
      </c>
      <c r="H2536" s="136">
        <f t="shared" si="1012"/>
        <v>0.34559026817804811</v>
      </c>
      <c r="I2536" s="2"/>
      <c r="J2536" s="2">
        <f t="shared" si="1014"/>
        <v>0.32024698184499123</v>
      </c>
      <c r="K2536" s="2">
        <f t="shared" si="1015"/>
        <v>0.6658372500230394</v>
      </c>
      <c r="L2536" s="2">
        <f t="shared" si="1016"/>
        <v>0</v>
      </c>
      <c r="M2536" s="2">
        <f t="shared" si="1017"/>
        <v>1.3915768131969375E-2</v>
      </c>
      <c r="N2536" s="63">
        <v>3475</v>
      </c>
      <c r="O2536" s="63">
        <v>7225</v>
      </c>
      <c r="P2536" s="63"/>
      <c r="Q2536" s="63">
        <v>63</v>
      </c>
      <c r="R2536" s="63">
        <v>28</v>
      </c>
      <c r="S2536" s="63">
        <v>33</v>
      </c>
      <c r="T2536" s="63"/>
      <c r="U2536" s="63"/>
      <c r="V2536" s="63"/>
      <c r="W2536" s="63"/>
      <c r="X2536" s="63">
        <v>12</v>
      </c>
      <c r="Y2536" s="63"/>
      <c r="Z2536" s="63"/>
      <c r="AA2536" s="63"/>
      <c r="AB2536" s="63"/>
      <c r="AC2536" s="63"/>
      <c r="AD2536" s="63">
        <v>15</v>
      </c>
      <c r="AE2536" s="63"/>
      <c r="AF2536" s="63"/>
      <c r="AG2536" s="63"/>
      <c r="AH2536" s="63"/>
      <c r="AI2536" s="63"/>
      <c r="AJ2536" s="63"/>
      <c r="AK2536" s="63"/>
      <c r="AL2536" s="63"/>
      <c r="AM2536" s="63"/>
      <c r="AN2536" s="63"/>
      <c r="AO2536" s="63"/>
      <c r="AP2536" s="63"/>
      <c r="AQ2536" s="63"/>
      <c r="AS2536" s="5">
        <f>IF(Q2536&gt;0,RANK(Q2536,(N2536:P2536,Q2536:AE2536)),0)</f>
        <v>3</v>
      </c>
      <c r="AT2536" s="5">
        <f>IF(R2536&gt;0,RANK(R2536,(N2536:P2536,Q2536:AE2536)),0)</f>
        <v>5</v>
      </c>
      <c r="AU2536" s="5">
        <f>IF(T2536&gt;0,RANK(T2536,(N2536:P2536,Q2536:AE2536)),0)</f>
        <v>0</v>
      </c>
      <c r="AV2536" s="5">
        <f>IF(S2536&gt;0,RANK(S2536,(N2536:P2536,Q2536:AE2536)),0)</f>
        <v>4</v>
      </c>
      <c r="AW2536" s="2">
        <f t="shared" si="1018"/>
        <v>5.8059165053912084E-3</v>
      </c>
      <c r="AX2536" s="2">
        <f t="shared" si="1019"/>
        <v>2.5804073357294259E-3</v>
      </c>
      <c r="AY2536" s="2">
        <f t="shared" si="1020"/>
        <v>0</v>
      </c>
      <c r="AZ2536" s="2">
        <f t="shared" si="1021"/>
        <v>3.0411943599668234E-3</v>
      </c>
      <c r="BB2536" t="s">
        <v>1684</v>
      </c>
      <c r="BC2536" t="s">
        <v>18</v>
      </c>
      <c r="BD2536" s="1">
        <v>8</v>
      </c>
      <c r="BE2536" s="1"/>
      <c r="BF2536" s="111">
        <v>47</v>
      </c>
      <c r="BG2536" s="113">
        <v>17</v>
      </c>
      <c r="BH2536" s="117">
        <f t="shared" si="1001"/>
        <v>47017</v>
      </c>
      <c r="BI2536" s="1"/>
      <c r="BJ2536" s="5" t="s">
        <v>3185</v>
      </c>
    </row>
    <row r="2537" spans="1:62" hidden="1" outlineLevel="1">
      <c r="A2537" t="s">
        <v>1852</v>
      </c>
      <c r="B2537" t="s">
        <v>18</v>
      </c>
      <c r="C2537" s="1">
        <f t="shared" si="1013"/>
        <v>20617</v>
      </c>
      <c r="D2537" s="5">
        <f>IF(N2537&gt;0, RANK(N2537,(N2537:P2537,Q2537:AE2537)),0)</f>
        <v>2</v>
      </c>
      <c r="E2537" s="5">
        <f>IF(O2537&gt;0,RANK(O2537,(N2537:P2537,Q2537:AE2537)),0)</f>
        <v>1</v>
      </c>
      <c r="F2537" s="5">
        <f>IF(P2537&gt;0,RANK(P2537,(N2537:P2537,Q2537:AE2537)),0)</f>
        <v>0</v>
      </c>
      <c r="G2537" s="131">
        <f t="shared" si="1011"/>
        <v>10714</v>
      </c>
      <c r="H2537" s="136">
        <f t="shared" si="1012"/>
        <v>0.51966823495173886</v>
      </c>
      <c r="I2537" s="2"/>
      <c r="J2537" s="2">
        <f t="shared" si="1014"/>
        <v>0.23228403744482709</v>
      </c>
      <c r="K2537" s="2">
        <f t="shared" si="1015"/>
        <v>0.75195227239656592</v>
      </c>
      <c r="L2537" s="2">
        <f t="shared" si="1016"/>
        <v>0</v>
      </c>
      <c r="M2537" s="2">
        <f t="shared" si="1017"/>
        <v>1.5763690158607013E-2</v>
      </c>
      <c r="N2537" s="63">
        <v>4789</v>
      </c>
      <c r="O2537" s="63">
        <v>15503</v>
      </c>
      <c r="P2537" s="63"/>
      <c r="Q2537" s="63">
        <v>165</v>
      </c>
      <c r="R2537" s="63">
        <v>62</v>
      </c>
      <c r="S2537" s="63">
        <v>61</v>
      </c>
      <c r="T2537" s="63"/>
      <c r="U2537" s="63"/>
      <c r="V2537" s="63"/>
      <c r="W2537" s="63"/>
      <c r="X2537" s="63">
        <v>25</v>
      </c>
      <c r="Y2537" s="63"/>
      <c r="Z2537" s="63"/>
      <c r="AA2537" s="63"/>
      <c r="AB2537" s="63"/>
      <c r="AC2537" s="63"/>
      <c r="AD2537" s="63">
        <v>12</v>
      </c>
      <c r="AE2537" s="63"/>
      <c r="AF2537" s="63"/>
      <c r="AG2537" s="63"/>
      <c r="AH2537" s="63"/>
      <c r="AI2537" s="63"/>
      <c r="AJ2537" s="63"/>
      <c r="AK2537" s="63"/>
      <c r="AL2537" s="63"/>
      <c r="AM2537" s="63"/>
      <c r="AN2537" s="63"/>
      <c r="AO2537" s="63"/>
      <c r="AP2537" s="63"/>
      <c r="AQ2537" s="63"/>
      <c r="AS2537" s="5">
        <f>IF(Q2537&gt;0,RANK(Q2537,(N2537:P2537,Q2537:AE2537)),0)</f>
        <v>3</v>
      </c>
      <c r="AT2537" s="5">
        <f>IF(R2537&gt;0,RANK(R2537,(N2537:P2537,Q2537:AE2537)),0)</f>
        <v>4</v>
      </c>
      <c r="AU2537" s="5">
        <f>IF(T2537&gt;0,RANK(T2537,(N2537:P2537,Q2537:AE2537)),0)</f>
        <v>0</v>
      </c>
      <c r="AV2537" s="5">
        <f>IF(S2537&gt;0,RANK(S2537,(N2537:P2537,Q2537:AE2537)),0)</f>
        <v>5</v>
      </c>
      <c r="AW2537" s="2">
        <f t="shared" si="1018"/>
        <v>8.0031042343696943E-3</v>
      </c>
      <c r="AX2537" s="2">
        <f t="shared" si="1019"/>
        <v>3.0072270456419459E-3</v>
      </c>
      <c r="AY2537" s="2">
        <f t="shared" si="1020"/>
        <v>0</v>
      </c>
      <c r="AZ2537" s="2">
        <f t="shared" si="1021"/>
        <v>2.9587233836154631E-3</v>
      </c>
      <c r="BB2537" t="s">
        <v>1852</v>
      </c>
      <c r="BC2537" t="s">
        <v>18</v>
      </c>
      <c r="BD2537" s="1">
        <v>1</v>
      </c>
      <c r="BE2537" s="1"/>
      <c r="BF2537" s="111">
        <v>47</v>
      </c>
      <c r="BG2537" s="113">
        <v>19</v>
      </c>
      <c r="BH2537" s="117">
        <f t="shared" si="1001"/>
        <v>47019</v>
      </c>
      <c r="BI2537" s="1"/>
      <c r="BJ2537" s="5" t="s">
        <v>3185</v>
      </c>
    </row>
    <row r="2538" spans="1:62" hidden="1" outlineLevel="1">
      <c r="A2538" t="s">
        <v>838</v>
      </c>
      <c r="B2538" t="s">
        <v>18</v>
      </c>
      <c r="C2538" s="1">
        <f t="shared" si="1013"/>
        <v>15182</v>
      </c>
      <c r="D2538" s="5">
        <f>IF(N2538&gt;0, RANK(N2538,(N2538:P2538,Q2538:AE2538)),0)</f>
        <v>2</v>
      </c>
      <c r="E2538" s="5">
        <f>IF(O2538&gt;0,RANK(O2538,(N2538:P2538,Q2538:AE2538)),0)</f>
        <v>1</v>
      </c>
      <c r="F2538" s="5">
        <f>IF(P2538&gt;0,RANK(P2538,(N2538:P2538,Q2538:AE2538)),0)</f>
        <v>0</v>
      </c>
      <c r="G2538" s="131">
        <f t="shared" si="1011"/>
        <v>5609</v>
      </c>
      <c r="H2538" s="136">
        <f t="shared" si="1012"/>
        <v>0.36945066526149389</v>
      </c>
      <c r="I2538" s="2"/>
      <c r="J2538" s="2">
        <f t="shared" si="1014"/>
        <v>0.30687656435252275</v>
      </c>
      <c r="K2538" s="2">
        <f t="shared" si="1015"/>
        <v>0.67632722961401659</v>
      </c>
      <c r="L2538" s="2">
        <f t="shared" si="1016"/>
        <v>0</v>
      </c>
      <c r="M2538" s="2">
        <f t="shared" si="1017"/>
        <v>1.6796206033460659E-2</v>
      </c>
      <c r="N2538" s="63">
        <v>4659</v>
      </c>
      <c r="O2538" s="63">
        <v>10268</v>
      </c>
      <c r="P2538" s="63"/>
      <c r="Q2538" s="63">
        <v>131</v>
      </c>
      <c r="R2538" s="63">
        <v>42</v>
      </c>
      <c r="S2538" s="63">
        <v>38</v>
      </c>
      <c r="T2538" s="63"/>
      <c r="U2538" s="63"/>
      <c r="V2538" s="63"/>
      <c r="W2538" s="63"/>
      <c r="X2538" s="63">
        <v>26</v>
      </c>
      <c r="Y2538" s="63"/>
      <c r="Z2538" s="63"/>
      <c r="AA2538" s="63"/>
      <c r="AB2538" s="63"/>
      <c r="AC2538" s="63"/>
      <c r="AD2538" s="63">
        <v>18</v>
      </c>
      <c r="AE2538" s="63"/>
      <c r="AF2538" s="63"/>
      <c r="AG2538" s="63"/>
      <c r="AH2538" s="63"/>
      <c r="AI2538" s="63"/>
      <c r="AJ2538" s="63"/>
      <c r="AK2538" s="63"/>
      <c r="AL2538" s="63"/>
      <c r="AM2538" s="63"/>
      <c r="AN2538" s="63"/>
      <c r="AO2538" s="63"/>
      <c r="AP2538" s="63"/>
      <c r="AQ2538" s="63"/>
      <c r="AS2538" s="5">
        <f>IF(Q2538&gt;0,RANK(Q2538,(N2538:P2538,Q2538:AE2538)),0)</f>
        <v>3</v>
      </c>
      <c r="AT2538" s="5">
        <f>IF(R2538&gt;0,RANK(R2538,(N2538:P2538,Q2538:AE2538)),0)</f>
        <v>4</v>
      </c>
      <c r="AU2538" s="5">
        <f>IF(T2538&gt;0,RANK(T2538,(N2538:P2538,Q2538:AE2538)),0)</f>
        <v>0</v>
      </c>
      <c r="AV2538" s="5">
        <f>IF(S2538&gt;0,RANK(S2538,(N2538:P2538,Q2538:AE2538)),0)</f>
        <v>5</v>
      </c>
      <c r="AW2538" s="2">
        <f t="shared" si="1018"/>
        <v>8.6286391779739173E-3</v>
      </c>
      <c r="AX2538" s="2">
        <f t="shared" si="1019"/>
        <v>2.7664339349229351E-3</v>
      </c>
      <c r="AY2538" s="2">
        <f t="shared" si="1020"/>
        <v>0</v>
      </c>
      <c r="AZ2538" s="2">
        <f t="shared" si="1021"/>
        <v>2.5029640363588459E-3</v>
      </c>
      <c r="BB2538" t="s">
        <v>838</v>
      </c>
      <c r="BC2538" t="s">
        <v>18</v>
      </c>
      <c r="BD2538" s="1"/>
      <c r="BE2538" s="1"/>
      <c r="BF2538" s="111">
        <v>47</v>
      </c>
      <c r="BG2538" s="113">
        <v>21</v>
      </c>
      <c r="BH2538" s="117">
        <f t="shared" ref="BH2538:BH2601" si="1022">1000*BF2538+BG2538</f>
        <v>47021</v>
      </c>
      <c r="BI2538" s="1"/>
      <c r="BJ2538" s="5" t="s">
        <v>3185</v>
      </c>
    </row>
    <row r="2539" spans="1:62" hidden="1" outlineLevel="1">
      <c r="A2539" t="s">
        <v>360</v>
      </c>
      <c r="B2539" t="s">
        <v>18</v>
      </c>
      <c r="C2539" s="1">
        <f t="shared" si="1013"/>
        <v>6410</v>
      </c>
      <c r="D2539" s="5">
        <f>IF(N2539&gt;0, RANK(N2539,(N2539:P2539,Q2539:AE2539)),0)</f>
        <v>2</v>
      </c>
      <c r="E2539" s="5">
        <f>IF(O2539&gt;0,RANK(O2539,(N2539:P2539,Q2539:AE2539)),0)</f>
        <v>1</v>
      </c>
      <c r="F2539" s="5">
        <f>IF(P2539&gt;0,RANK(P2539,(N2539:P2539,Q2539:AE2539)),0)</f>
        <v>0</v>
      </c>
      <c r="G2539" s="131">
        <f t="shared" si="1011"/>
        <v>3060</v>
      </c>
      <c r="H2539" s="136">
        <f t="shared" si="1012"/>
        <v>0.47737909516380655</v>
      </c>
      <c r="I2539" s="2"/>
      <c r="J2539" s="2">
        <f t="shared" si="1014"/>
        <v>0.25335413416536662</v>
      </c>
      <c r="K2539" s="2">
        <f t="shared" si="1015"/>
        <v>0.73073322932917317</v>
      </c>
      <c r="L2539" s="2">
        <f t="shared" si="1016"/>
        <v>0</v>
      </c>
      <c r="M2539" s="2">
        <f t="shared" si="1017"/>
        <v>1.5912636505460154E-2</v>
      </c>
      <c r="N2539" s="63">
        <v>1624</v>
      </c>
      <c r="O2539" s="63">
        <v>4684</v>
      </c>
      <c r="P2539" s="63"/>
      <c r="Q2539" s="63">
        <v>52</v>
      </c>
      <c r="R2539" s="63">
        <v>20</v>
      </c>
      <c r="S2539" s="63">
        <v>15</v>
      </c>
      <c r="T2539" s="63"/>
      <c r="U2539" s="63"/>
      <c r="V2539" s="63"/>
      <c r="W2539" s="63"/>
      <c r="X2539" s="63">
        <v>11</v>
      </c>
      <c r="Y2539" s="63"/>
      <c r="Z2539" s="63"/>
      <c r="AA2539" s="63"/>
      <c r="AB2539" s="63"/>
      <c r="AC2539" s="63"/>
      <c r="AD2539" s="63">
        <v>4</v>
      </c>
      <c r="AE2539" s="63"/>
      <c r="AF2539" s="63"/>
      <c r="AG2539" s="63"/>
      <c r="AH2539" s="63"/>
      <c r="AI2539" s="63"/>
      <c r="AJ2539" s="63"/>
      <c r="AK2539" s="63"/>
      <c r="AL2539" s="63"/>
      <c r="AM2539" s="63"/>
      <c r="AN2539" s="63"/>
      <c r="AO2539" s="63"/>
      <c r="AP2539" s="63"/>
      <c r="AQ2539" s="63"/>
      <c r="AS2539" s="5">
        <f>IF(Q2539&gt;0,RANK(Q2539,(N2539:P2539,Q2539:AE2539)),0)</f>
        <v>3</v>
      </c>
      <c r="AT2539" s="5">
        <f>IF(R2539&gt;0,RANK(R2539,(N2539:P2539,Q2539:AE2539)),0)</f>
        <v>4</v>
      </c>
      <c r="AU2539" s="5">
        <f>IF(T2539&gt;0,RANK(T2539,(N2539:P2539,Q2539:AE2539)),0)</f>
        <v>0</v>
      </c>
      <c r="AV2539" s="5">
        <f>IF(S2539&gt;0,RANK(S2539,(N2539:P2539,Q2539:AE2539)),0)</f>
        <v>5</v>
      </c>
      <c r="AW2539" s="2">
        <f t="shared" si="1018"/>
        <v>8.1123244929797184E-3</v>
      </c>
      <c r="AX2539" s="2">
        <f t="shared" si="1019"/>
        <v>3.1201248049921998E-3</v>
      </c>
      <c r="AY2539" s="2">
        <f t="shared" si="1020"/>
        <v>0</v>
      </c>
      <c r="AZ2539" s="2">
        <f t="shared" si="1021"/>
        <v>2.3400936037441498E-3</v>
      </c>
      <c r="BB2539" t="s">
        <v>360</v>
      </c>
      <c r="BC2539" t="s">
        <v>18</v>
      </c>
      <c r="BD2539" s="1">
        <v>7</v>
      </c>
      <c r="BE2539" s="1"/>
      <c r="BF2539" s="111">
        <v>47</v>
      </c>
      <c r="BG2539" s="113">
        <v>23</v>
      </c>
      <c r="BH2539" s="117">
        <f t="shared" si="1022"/>
        <v>47023</v>
      </c>
      <c r="BI2539" s="1"/>
      <c r="BJ2539" s="5" t="s">
        <v>3185</v>
      </c>
    </row>
    <row r="2540" spans="1:62" hidden="1" outlineLevel="1">
      <c r="A2540" t="s">
        <v>944</v>
      </c>
      <c r="B2540" t="s">
        <v>18</v>
      </c>
      <c r="C2540" s="1">
        <f t="shared" si="1013"/>
        <v>10178</v>
      </c>
      <c r="D2540" s="5">
        <f>IF(N2540&gt;0, RANK(N2540,(N2540:P2540,Q2540:AE2540)),0)</f>
        <v>2</v>
      </c>
      <c r="E2540" s="5">
        <f>IF(O2540&gt;0,RANK(O2540,(N2540:P2540,Q2540:AE2540)),0)</f>
        <v>1</v>
      </c>
      <c r="F2540" s="5">
        <f>IF(P2540&gt;0,RANK(P2540,(N2540:P2540,Q2540:AE2540)),0)</f>
        <v>0</v>
      </c>
      <c r="G2540" s="131">
        <f t="shared" si="1011"/>
        <v>5184</v>
      </c>
      <c r="H2540" s="136">
        <f t="shared" si="1012"/>
        <v>0.50933385733935943</v>
      </c>
      <c r="I2540" s="2"/>
      <c r="J2540" s="2">
        <f t="shared" si="1014"/>
        <v>0.23904499901748871</v>
      </c>
      <c r="K2540" s="2">
        <f t="shared" si="1015"/>
        <v>0.74837885635684809</v>
      </c>
      <c r="L2540" s="2">
        <f t="shared" si="1016"/>
        <v>0</v>
      </c>
      <c r="M2540" s="2">
        <f t="shared" si="1017"/>
        <v>1.2576144625663144E-2</v>
      </c>
      <c r="N2540" s="63">
        <v>2433</v>
      </c>
      <c r="O2540" s="63">
        <v>7617</v>
      </c>
      <c r="P2540" s="63"/>
      <c r="Q2540" s="63">
        <v>58</v>
      </c>
      <c r="R2540" s="63">
        <v>17</v>
      </c>
      <c r="S2540" s="63">
        <v>24</v>
      </c>
      <c r="T2540" s="63"/>
      <c r="U2540" s="63"/>
      <c r="V2540" s="63"/>
      <c r="W2540" s="63"/>
      <c r="X2540" s="63">
        <v>19</v>
      </c>
      <c r="Y2540" s="63"/>
      <c r="Z2540" s="63"/>
      <c r="AA2540" s="63"/>
      <c r="AB2540" s="63"/>
      <c r="AC2540" s="63"/>
      <c r="AD2540" s="63">
        <v>10</v>
      </c>
      <c r="AE2540" s="63"/>
      <c r="AF2540" s="63"/>
      <c r="AG2540" s="63"/>
      <c r="AH2540" s="63"/>
      <c r="AI2540" s="63"/>
      <c r="AJ2540" s="63"/>
      <c r="AK2540" s="63"/>
      <c r="AL2540" s="63"/>
      <c r="AM2540" s="63"/>
      <c r="AN2540" s="63"/>
      <c r="AO2540" s="63"/>
      <c r="AP2540" s="63"/>
      <c r="AQ2540" s="63"/>
      <c r="AS2540" s="5">
        <f>IF(Q2540&gt;0,RANK(Q2540,(N2540:P2540,Q2540:AE2540)),0)</f>
        <v>3</v>
      </c>
      <c r="AT2540" s="5">
        <f>IF(R2540&gt;0,RANK(R2540,(N2540:P2540,Q2540:AE2540)),0)</f>
        <v>6</v>
      </c>
      <c r="AU2540" s="5">
        <f>IF(T2540&gt;0,RANK(T2540,(N2540:P2540,Q2540:AE2540)),0)</f>
        <v>0</v>
      </c>
      <c r="AV2540" s="5">
        <f>IF(S2540&gt;0,RANK(S2540,(N2540:P2540,Q2540:AE2540)),0)</f>
        <v>4</v>
      </c>
      <c r="AW2540" s="2">
        <f t="shared" si="1018"/>
        <v>5.6985655335036354E-3</v>
      </c>
      <c r="AX2540" s="2">
        <f t="shared" si="1019"/>
        <v>1.670269208095893E-3</v>
      </c>
      <c r="AY2540" s="2">
        <f t="shared" si="1020"/>
        <v>0</v>
      </c>
      <c r="AZ2540" s="2">
        <f t="shared" si="1021"/>
        <v>2.358027117311849E-3</v>
      </c>
      <c r="BB2540" t="s">
        <v>944</v>
      </c>
      <c r="BC2540" t="s">
        <v>18</v>
      </c>
      <c r="BD2540" s="1">
        <v>2</v>
      </c>
      <c r="BF2540" s="111">
        <v>47</v>
      </c>
      <c r="BG2540" s="113">
        <v>25</v>
      </c>
      <c r="BH2540" s="117">
        <f t="shared" si="1022"/>
        <v>47025</v>
      </c>
      <c r="BJ2540" s="5" t="s">
        <v>3185</v>
      </c>
    </row>
    <row r="2541" spans="1:62" hidden="1" outlineLevel="1">
      <c r="A2541" t="s">
        <v>3118</v>
      </c>
      <c r="B2541" t="s">
        <v>18</v>
      </c>
      <c r="C2541" s="1">
        <f t="shared" si="1013"/>
        <v>2820</v>
      </c>
      <c r="D2541" s="5">
        <f>IF(N2541&gt;0, RANK(N2541,(N2541:P2541,Q2541:AE2541)),0)</f>
        <v>2</v>
      </c>
      <c r="E2541" s="5">
        <f>IF(O2541&gt;0,RANK(O2541,(N2541:P2541,Q2541:AE2541)),0)</f>
        <v>1</v>
      </c>
      <c r="F2541" s="5">
        <f>IF(P2541&gt;0,RANK(P2541,(N2541:P2541,Q2541:AE2541)),0)</f>
        <v>0</v>
      </c>
      <c r="G2541" s="131">
        <f t="shared" si="1011"/>
        <v>710</v>
      </c>
      <c r="H2541" s="136">
        <f t="shared" si="1012"/>
        <v>0.25177304964539005</v>
      </c>
      <c r="I2541" s="2"/>
      <c r="J2541" s="2">
        <f t="shared" si="1014"/>
        <v>0.36773049645390071</v>
      </c>
      <c r="K2541" s="2">
        <f t="shared" si="1015"/>
        <v>0.61950354609929081</v>
      </c>
      <c r="L2541" s="2">
        <f t="shared" si="1016"/>
        <v>0</v>
      </c>
      <c r="M2541" s="2">
        <f t="shared" si="1017"/>
        <v>1.2765957446808418E-2</v>
      </c>
      <c r="N2541" s="63">
        <v>1037</v>
      </c>
      <c r="O2541" s="63">
        <v>1747</v>
      </c>
      <c r="P2541" s="63"/>
      <c r="Q2541" s="63">
        <v>22</v>
      </c>
      <c r="R2541" s="63">
        <v>2</v>
      </c>
      <c r="S2541" s="63">
        <v>5</v>
      </c>
      <c r="T2541" s="63"/>
      <c r="U2541" s="63"/>
      <c r="V2541" s="63"/>
      <c r="W2541" s="63"/>
      <c r="X2541" s="63">
        <v>4</v>
      </c>
      <c r="Y2541" s="63"/>
      <c r="Z2541" s="63"/>
      <c r="AA2541" s="63"/>
      <c r="AB2541" s="63"/>
      <c r="AC2541" s="63"/>
      <c r="AD2541" s="63">
        <v>3</v>
      </c>
      <c r="AE2541" s="63"/>
      <c r="AF2541" s="63"/>
      <c r="AG2541" s="63"/>
      <c r="AH2541" s="63"/>
      <c r="AI2541" s="63"/>
      <c r="AJ2541" s="63"/>
      <c r="AK2541" s="63"/>
      <c r="AL2541" s="63"/>
      <c r="AM2541" s="63"/>
      <c r="AN2541" s="63"/>
      <c r="AO2541" s="63"/>
      <c r="AP2541" s="63"/>
      <c r="AQ2541" s="63"/>
      <c r="AS2541" s="5">
        <f>IF(Q2541&gt;0,RANK(Q2541,(N2541:P2541,Q2541:AE2541)),0)</f>
        <v>3</v>
      </c>
      <c r="AT2541" s="5">
        <f>IF(R2541&gt;0,RANK(R2541,(N2541:P2541,Q2541:AE2541)),0)</f>
        <v>7</v>
      </c>
      <c r="AU2541" s="5">
        <f>IF(T2541&gt;0,RANK(T2541,(N2541:P2541,Q2541:AE2541)),0)</f>
        <v>0</v>
      </c>
      <c r="AV2541" s="5">
        <f>IF(S2541&gt;0,RANK(S2541,(N2541:P2541,Q2541:AE2541)),0)</f>
        <v>4</v>
      </c>
      <c r="AW2541" s="2">
        <f t="shared" si="1018"/>
        <v>7.801418439716312E-3</v>
      </c>
      <c r="AX2541" s="2">
        <f t="shared" si="1019"/>
        <v>7.0921985815602842E-4</v>
      </c>
      <c r="AY2541" s="2">
        <f t="shared" si="1020"/>
        <v>0</v>
      </c>
      <c r="AZ2541" s="2">
        <f t="shared" si="1021"/>
        <v>1.7730496453900709E-3</v>
      </c>
      <c r="BB2541" t="s">
        <v>3118</v>
      </c>
      <c r="BC2541" t="s">
        <v>18</v>
      </c>
      <c r="BD2541" s="1">
        <v>6</v>
      </c>
      <c r="BF2541" s="111">
        <v>47</v>
      </c>
      <c r="BG2541" s="113">
        <v>27</v>
      </c>
      <c r="BH2541" s="117">
        <f t="shared" si="1022"/>
        <v>47027</v>
      </c>
      <c r="BJ2541" s="5" t="s">
        <v>3185</v>
      </c>
    </row>
    <row r="2542" spans="1:62" hidden="1" outlineLevel="1">
      <c r="A2542" t="s">
        <v>62</v>
      </c>
      <c r="B2542" t="s">
        <v>18</v>
      </c>
      <c r="C2542" s="1">
        <f t="shared" si="1013"/>
        <v>11454</v>
      </c>
      <c r="D2542" s="5">
        <f>IF(N2542&gt;0, RANK(N2542,(N2542:P2542,Q2542:AE2542)),0)</f>
        <v>2</v>
      </c>
      <c r="E2542" s="5">
        <f>IF(O2542&gt;0,RANK(O2542,(N2542:P2542,Q2542:AE2542)),0)</f>
        <v>1</v>
      </c>
      <c r="F2542" s="5">
        <f>IF(P2542&gt;0,RANK(P2542,(N2542:P2542,Q2542:AE2542)),0)</f>
        <v>0</v>
      </c>
      <c r="G2542" s="131">
        <f t="shared" si="1011"/>
        <v>5655</v>
      </c>
      <c r="H2542" s="136">
        <f t="shared" si="1012"/>
        <v>0.49371398638030384</v>
      </c>
      <c r="I2542" s="2"/>
      <c r="J2542" s="2">
        <f t="shared" si="1014"/>
        <v>0.24480530818927884</v>
      </c>
      <c r="K2542" s="2">
        <f t="shared" si="1015"/>
        <v>0.73851929456958265</v>
      </c>
      <c r="L2542" s="2">
        <f t="shared" si="1016"/>
        <v>0</v>
      </c>
      <c r="M2542" s="2">
        <f t="shared" si="1017"/>
        <v>1.6675397241138534E-2</v>
      </c>
      <c r="N2542" s="63">
        <v>2804</v>
      </c>
      <c r="O2542" s="63">
        <v>8459</v>
      </c>
      <c r="P2542" s="63"/>
      <c r="Q2542" s="63">
        <v>83</v>
      </c>
      <c r="R2542" s="63">
        <v>31</v>
      </c>
      <c r="S2542" s="63">
        <v>44</v>
      </c>
      <c r="T2542" s="63"/>
      <c r="U2542" s="63"/>
      <c r="V2542" s="63"/>
      <c r="W2542" s="63"/>
      <c r="X2542" s="63">
        <v>19</v>
      </c>
      <c r="Y2542" s="63"/>
      <c r="Z2542" s="63"/>
      <c r="AA2542" s="63"/>
      <c r="AB2542" s="63"/>
      <c r="AC2542" s="63"/>
      <c r="AD2542" s="63">
        <v>14</v>
      </c>
      <c r="AE2542" s="63"/>
      <c r="AF2542" s="63"/>
      <c r="AG2542" s="63"/>
      <c r="AH2542" s="63"/>
      <c r="AI2542" s="63"/>
      <c r="AJ2542" s="63"/>
      <c r="AK2542" s="63"/>
      <c r="AL2542" s="63"/>
      <c r="AM2542" s="63"/>
      <c r="AN2542" s="63"/>
      <c r="AO2542" s="63"/>
      <c r="AP2542" s="63"/>
      <c r="AQ2542" s="63"/>
      <c r="AS2542" s="5">
        <f>IF(Q2542&gt;0,RANK(Q2542,(N2542:P2542,Q2542:AE2542)),0)</f>
        <v>3</v>
      </c>
      <c r="AT2542" s="5">
        <f>IF(R2542&gt;0,RANK(R2542,(N2542:P2542,Q2542:AE2542)),0)</f>
        <v>5</v>
      </c>
      <c r="AU2542" s="5">
        <f>IF(T2542&gt;0,RANK(T2542,(N2542:P2542,Q2542:AE2542)),0)</f>
        <v>0</v>
      </c>
      <c r="AV2542" s="5">
        <f>IF(S2542&gt;0,RANK(S2542,(N2542:P2542,Q2542:AE2542)),0)</f>
        <v>4</v>
      </c>
      <c r="AW2542" s="2">
        <f t="shared" si="1018"/>
        <v>7.246376811594203E-3</v>
      </c>
      <c r="AX2542" s="2">
        <f t="shared" si="1019"/>
        <v>2.7064780862580758E-3</v>
      </c>
      <c r="AY2542" s="2">
        <f t="shared" si="1020"/>
        <v>0</v>
      </c>
      <c r="AZ2542" s="2">
        <f t="shared" si="1021"/>
        <v>3.8414527675921075E-3</v>
      </c>
      <c r="BB2542" t="s">
        <v>62</v>
      </c>
      <c r="BC2542" t="s">
        <v>18</v>
      </c>
      <c r="BD2542" s="1">
        <v>1</v>
      </c>
      <c r="BF2542" s="111">
        <v>47</v>
      </c>
      <c r="BG2542" s="113">
        <v>29</v>
      </c>
      <c r="BH2542" s="117">
        <f t="shared" si="1022"/>
        <v>47029</v>
      </c>
      <c r="BJ2542" s="5" t="s">
        <v>3185</v>
      </c>
    </row>
    <row r="2543" spans="1:62" hidden="1" outlineLevel="1">
      <c r="A2543" t="s">
        <v>1103</v>
      </c>
      <c r="B2543" t="s">
        <v>18</v>
      </c>
      <c r="C2543" s="1">
        <f t="shared" si="1013"/>
        <v>19259</v>
      </c>
      <c r="D2543" s="5">
        <f>IF(N2543&gt;0, RANK(N2543,(N2543:P2543,Q2543:AE2543)),0)</f>
        <v>2</v>
      </c>
      <c r="E2543" s="5">
        <f>IF(O2543&gt;0,RANK(O2543,(N2543:P2543,Q2543:AE2543)),0)</f>
        <v>1</v>
      </c>
      <c r="F2543" s="5">
        <f>IF(P2543&gt;0,RANK(P2543,(N2543:P2543,Q2543:AE2543)),0)</f>
        <v>0</v>
      </c>
      <c r="G2543" s="131">
        <f t="shared" si="1011"/>
        <v>7153</v>
      </c>
      <c r="H2543" s="136">
        <f t="shared" si="1012"/>
        <v>0.37141076899112102</v>
      </c>
      <c r="I2543" s="2"/>
      <c r="J2543" s="2">
        <f t="shared" si="1014"/>
        <v>0.30479256451529158</v>
      </c>
      <c r="K2543" s="2">
        <f t="shared" si="1015"/>
        <v>0.6762033335064126</v>
      </c>
      <c r="L2543" s="2">
        <f t="shared" si="1016"/>
        <v>0</v>
      </c>
      <c r="M2543" s="2">
        <f t="shared" si="1017"/>
        <v>1.9004101978295829E-2</v>
      </c>
      <c r="N2543" s="63">
        <v>5870</v>
      </c>
      <c r="O2543" s="63">
        <v>13023</v>
      </c>
      <c r="P2543" s="63"/>
      <c r="Q2543" s="63">
        <v>188</v>
      </c>
      <c r="R2543" s="63">
        <v>47</v>
      </c>
      <c r="S2543" s="63">
        <v>65</v>
      </c>
      <c r="T2543" s="63"/>
      <c r="U2543" s="63"/>
      <c r="V2543" s="63"/>
      <c r="W2543" s="63"/>
      <c r="X2543" s="63">
        <v>28</v>
      </c>
      <c r="Y2543" s="63"/>
      <c r="Z2543" s="63"/>
      <c r="AA2543" s="63"/>
      <c r="AB2543" s="63"/>
      <c r="AC2543" s="63"/>
      <c r="AD2543" s="63">
        <v>38</v>
      </c>
      <c r="AE2543" s="63"/>
      <c r="AF2543" s="63"/>
      <c r="AG2543" s="63"/>
      <c r="AH2543" s="63"/>
      <c r="AI2543" s="63"/>
      <c r="AJ2543" s="63"/>
      <c r="AK2543" s="63"/>
      <c r="AL2543" s="63"/>
      <c r="AM2543" s="63"/>
      <c r="AN2543" s="63"/>
      <c r="AO2543" s="63"/>
      <c r="AP2543" s="63"/>
      <c r="AQ2543" s="63"/>
      <c r="AS2543" s="5">
        <f>IF(Q2543&gt;0,RANK(Q2543,(N2543:P2543,Q2543:AE2543)),0)</f>
        <v>3</v>
      </c>
      <c r="AT2543" s="5">
        <f>IF(R2543&gt;0,RANK(R2543,(N2543:P2543,Q2543:AE2543)),0)</f>
        <v>5</v>
      </c>
      <c r="AU2543" s="5">
        <f>IF(T2543&gt;0,RANK(T2543,(N2543:P2543,Q2543:AE2543)),0)</f>
        <v>0</v>
      </c>
      <c r="AV2543" s="5">
        <f>IF(S2543&gt;0,RANK(S2543,(N2543:P2543,Q2543:AE2543)),0)</f>
        <v>4</v>
      </c>
      <c r="AW2543" s="2">
        <f t="shared" si="1018"/>
        <v>9.7616698686328468E-3</v>
      </c>
      <c r="AX2543" s="2">
        <f t="shared" si="1019"/>
        <v>2.4404174671582117E-3</v>
      </c>
      <c r="AY2543" s="2">
        <f t="shared" si="1020"/>
        <v>0</v>
      </c>
      <c r="AZ2543" s="2">
        <f t="shared" si="1021"/>
        <v>3.3750454333039098E-3</v>
      </c>
      <c r="BB2543" t="s">
        <v>1103</v>
      </c>
      <c r="BC2543" t="s">
        <v>18</v>
      </c>
      <c r="BD2543" s="1">
        <v>6</v>
      </c>
      <c r="BF2543" s="111">
        <v>47</v>
      </c>
      <c r="BG2543" s="113">
        <v>31</v>
      </c>
      <c r="BH2543" s="117">
        <f t="shared" si="1022"/>
        <v>47031</v>
      </c>
      <c r="BJ2543" s="5" t="s">
        <v>3185</v>
      </c>
    </row>
    <row r="2544" spans="1:62" hidden="1" outlineLevel="1">
      <c r="A2544" t="s">
        <v>1273</v>
      </c>
      <c r="B2544" t="s">
        <v>18</v>
      </c>
      <c r="C2544" s="1">
        <f t="shared" si="1013"/>
        <v>5498</v>
      </c>
      <c r="D2544" s="5">
        <f>IF(N2544&gt;0, RANK(N2544,(N2544:P2544,Q2544:AE2544)),0)</f>
        <v>2</v>
      </c>
      <c r="E2544" s="5">
        <f>IF(O2544&gt;0,RANK(O2544,(N2544:P2544,Q2544:AE2544)),0)</f>
        <v>1</v>
      </c>
      <c r="F2544" s="5">
        <f>IF(P2544&gt;0,RANK(P2544,(N2544:P2544,Q2544:AE2544)),0)</f>
        <v>0</v>
      </c>
      <c r="G2544" s="131">
        <f t="shared" si="1011"/>
        <v>2114</v>
      </c>
      <c r="H2544" s="136">
        <f t="shared" si="1012"/>
        <v>0.38450345580210987</v>
      </c>
      <c r="I2544" s="2"/>
      <c r="J2544" s="2">
        <f t="shared" si="1014"/>
        <v>0.30356493270280099</v>
      </c>
      <c r="K2544" s="2">
        <f t="shared" si="1015"/>
        <v>0.68806838850491092</v>
      </c>
      <c r="L2544" s="2">
        <f t="shared" si="1016"/>
        <v>0</v>
      </c>
      <c r="M2544" s="2">
        <f t="shared" si="1017"/>
        <v>8.3666787922881403E-3</v>
      </c>
      <c r="N2544" s="63">
        <v>1669</v>
      </c>
      <c r="O2544" s="63">
        <v>3783</v>
      </c>
      <c r="P2544" s="63"/>
      <c r="Q2544" s="63">
        <v>23</v>
      </c>
      <c r="R2544" s="63">
        <v>5</v>
      </c>
      <c r="S2544" s="63">
        <v>10</v>
      </c>
      <c r="T2544" s="63"/>
      <c r="U2544" s="63"/>
      <c r="V2544" s="63"/>
      <c r="W2544" s="63"/>
      <c r="X2544" s="63">
        <v>5</v>
      </c>
      <c r="Y2544" s="63"/>
      <c r="Z2544" s="63"/>
      <c r="AA2544" s="63"/>
      <c r="AB2544" s="63"/>
      <c r="AC2544" s="63"/>
      <c r="AD2544" s="63">
        <v>3</v>
      </c>
      <c r="AE2544" s="63"/>
      <c r="AF2544" s="63"/>
      <c r="AG2544" s="63"/>
      <c r="AH2544" s="63"/>
      <c r="AI2544" s="63"/>
      <c r="AJ2544" s="63"/>
      <c r="AK2544" s="63"/>
      <c r="AL2544" s="63"/>
      <c r="AM2544" s="63"/>
      <c r="AN2544" s="63"/>
      <c r="AO2544" s="63"/>
      <c r="AP2544" s="63"/>
      <c r="AQ2544" s="63"/>
      <c r="AS2544" s="5">
        <f>IF(Q2544&gt;0,RANK(Q2544,(N2544:P2544,Q2544:AE2544)),0)</f>
        <v>3</v>
      </c>
      <c r="AT2544" s="5">
        <f>IF(R2544&gt;0,RANK(R2544,(N2544:P2544,Q2544:AE2544)),0)</f>
        <v>5</v>
      </c>
      <c r="AU2544" s="5">
        <f>IF(T2544&gt;0,RANK(T2544,(N2544:P2544,Q2544:AE2544)),0)</f>
        <v>0</v>
      </c>
      <c r="AV2544" s="5">
        <f>IF(S2544&gt;0,RANK(S2544,(N2544:P2544,Q2544:AE2544)),0)</f>
        <v>4</v>
      </c>
      <c r="AW2544" s="2">
        <f t="shared" si="1018"/>
        <v>4.1833393961440528E-3</v>
      </c>
      <c r="AX2544" s="2">
        <f t="shared" si="1019"/>
        <v>9.0942160785740264E-4</v>
      </c>
      <c r="AY2544" s="2">
        <f t="shared" si="1020"/>
        <v>0</v>
      </c>
      <c r="AZ2544" s="2">
        <f t="shared" si="1021"/>
        <v>1.8188432157148053E-3</v>
      </c>
      <c r="BB2544" t="s">
        <v>1273</v>
      </c>
      <c r="BC2544" t="s">
        <v>18</v>
      </c>
      <c r="BD2544" s="1">
        <v>8</v>
      </c>
      <c r="BF2544" s="111">
        <v>47</v>
      </c>
      <c r="BG2544" s="113">
        <v>33</v>
      </c>
      <c r="BH2544" s="117">
        <f t="shared" si="1022"/>
        <v>47033</v>
      </c>
      <c r="BJ2544" s="5" t="s">
        <v>3185</v>
      </c>
    </row>
    <row r="2545" spans="1:62" hidden="1" outlineLevel="1">
      <c r="A2545" t="s">
        <v>1539</v>
      </c>
      <c r="B2545" t="s">
        <v>18</v>
      </c>
      <c r="C2545" s="1">
        <f t="shared" si="1013"/>
        <v>25247</v>
      </c>
      <c r="D2545" s="5">
        <f>IF(N2545&gt;0, RANK(N2545,(N2545:P2545,Q2545:AE2545)),0)</f>
        <v>2</v>
      </c>
      <c r="E2545" s="5">
        <f>IF(O2545&gt;0,RANK(O2545,(N2545:P2545,Q2545:AE2545)),0)</f>
        <v>1</v>
      </c>
      <c r="F2545" s="5">
        <f>IF(P2545&gt;0,RANK(P2545,(N2545:P2545,Q2545:AE2545)),0)</f>
        <v>0</v>
      </c>
      <c r="G2545" s="131">
        <f t="shared" si="1011"/>
        <v>12392</v>
      </c>
      <c r="H2545" s="136">
        <f t="shared" si="1012"/>
        <v>0.49083059373390897</v>
      </c>
      <c r="I2545" s="2"/>
      <c r="J2545" s="2">
        <f t="shared" si="1014"/>
        <v>0.2479898601814077</v>
      </c>
      <c r="K2545" s="2">
        <f t="shared" si="1015"/>
        <v>0.7388204539153167</v>
      </c>
      <c r="L2545" s="2">
        <f t="shared" si="1016"/>
        <v>0</v>
      </c>
      <c r="M2545" s="2">
        <f t="shared" si="1017"/>
        <v>1.3189685903275628E-2</v>
      </c>
      <c r="N2545" s="63">
        <v>6261</v>
      </c>
      <c r="O2545" s="63">
        <v>18653</v>
      </c>
      <c r="P2545" s="63"/>
      <c r="Q2545" s="63">
        <v>141</v>
      </c>
      <c r="R2545" s="63">
        <v>86</v>
      </c>
      <c r="S2545" s="63">
        <v>65</v>
      </c>
      <c r="T2545" s="63"/>
      <c r="U2545" s="63"/>
      <c r="V2545" s="63"/>
      <c r="W2545" s="63"/>
      <c r="X2545" s="63">
        <v>26</v>
      </c>
      <c r="Y2545" s="63"/>
      <c r="Z2545" s="63"/>
      <c r="AA2545" s="63"/>
      <c r="AB2545" s="63"/>
      <c r="AC2545" s="63"/>
      <c r="AD2545" s="63">
        <v>15</v>
      </c>
      <c r="AE2545" s="63"/>
      <c r="AF2545" s="63"/>
      <c r="AG2545" s="63"/>
      <c r="AH2545" s="63"/>
      <c r="AI2545" s="63"/>
      <c r="AJ2545" s="63"/>
      <c r="AK2545" s="63"/>
      <c r="AL2545" s="63"/>
      <c r="AM2545" s="63"/>
      <c r="AN2545" s="63"/>
      <c r="AO2545" s="63"/>
      <c r="AP2545" s="63"/>
      <c r="AQ2545" s="63"/>
      <c r="AS2545" s="5">
        <f>IF(Q2545&gt;0,RANK(Q2545,(N2545:P2545,Q2545:AE2545)),0)</f>
        <v>3</v>
      </c>
      <c r="AT2545" s="5">
        <f>IF(R2545&gt;0,RANK(R2545,(N2545:P2545,Q2545:AE2545)),0)</f>
        <v>4</v>
      </c>
      <c r="AU2545" s="5">
        <f>IF(T2545&gt;0,RANK(T2545,(N2545:P2545,Q2545:AE2545)),0)</f>
        <v>0</v>
      </c>
      <c r="AV2545" s="5">
        <f>IF(S2545&gt;0,RANK(S2545,(N2545:P2545,Q2545:AE2545)),0)</f>
        <v>5</v>
      </c>
      <c r="AW2545" s="2">
        <f t="shared" si="1018"/>
        <v>5.5848219590446391E-3</v>
      </c>
      <c r="AX2545" s="2">
        <f t="shared" si="1019"/>
        <v>3.4063453083534676E-3</v>
      </c>
      <c r="AY2545" s="2">
        <f t="shared" si="1020"/>
        <v>0</v>
      </c>
      <c r="AZ2545" s="2">
        <f t="shared" si="1021"/>
        <v>2.5745633144532024E-3</v>
      </c>
      <c r="BB2545" t="s">
        <v>1539</v>
      </c>
      <c r="BC2545" t="s">
        <v>18</v>
      </c>
      <c r="BD2545" s="1">
        <v>6</v>
      </c>
      <c r="BF2545" s="111">
        <v>47</v>
      </c>
      <c r="BG2545" s="113">
        <v>35</v>
      </c>
      <c r="BH2545" s="117">
        <f t="shared" si="1022"/>
        <v>47035</v>
      </c>
      <c r="BJ2545" s="5" t="s">
        <v>3185</v>
      </c>
    </row>
    <row r="2546" spans="1:62" hidden="1" outlineLevel="1">
      <c r="A2546" t="s">
        <v>414</v>
      </c>
      <c r="B2546" t="s">
        <v>18</v>
      </c>
      <c r="C2546" s="1">
        <f t="shared" si="1013"/>
        <v>244873</v>
      </c>
      <c r="D2546" s="5">
        <f>IF(N2546&gt;0, RANK(N2546,(N2546:P2546,Q2546:AE2546)),0)</f>
        <v>1</v>
      </c>
      <c r="E2546" s="5">
        <f>IF(O2546&gt;0,RANK(O2546,(N2546:P2546,Q2546:AE2546)),0)</f>
        <v>2</v>
      </c>
      <c r="F2546" s="5">
        <f>IF(P2546&gt;0,RANK(P2546,(N2546:P2546,Q2546:AE2546)),0)</f>
        <v>0</v>
      </c>
      <c r="G2546" s="131">
        <f t="shared" si="1011"/>
        <v>45498</v>
      </c>
      <c r="H2546" s="136">
        <f t="shared" si="1012"/>
        <v>0.18580243636497287</v>
      </c>
      <c r="I2546" s="2"/>
      <c r="J2546" s="2">
        <f t="shared" si="1014"/>
        <v>0.58446623351696592</v>
      </c>
      <c r="K2546" s="2">
        <f t="shared" si="1015"/>
        <v>0.39866379715199307</v>
      </c>
      <c r="L2546" s="2">
        <f t="shared" si="1016"/>
        <v>0</v>
      </c>
      <c r="M2546" s="2">
        <f t="shared" si="1017"/>
        <v>1.6869969331041013E-2</v>
      </c>
      <c r="N2546" s="63">
        <v>143120</v>
      </c>
      <c r="O2546" s="63">
        <v>97622</v>
      </c>
      <c r="P2546" s="63"/>
      <c r="Q2546" s="63">
        <v>2252</v>
      </c>
      <c r="R2546" s="63">
        <v>1032</v>
      </c>
      <c r="S2546" s="63">
        <v>394</v>
      </c>
      <c r="T2546" s="63"/>
      <c r="U2546" s="63"/>
      <c r="V2546" s="63"/>
      <c r="W2546" s="63"/>
      <c r="X2546" s="63">
        <v>243</v>
      </c>
      <c r="Y2546" s="63"/>
      <c r="Z2546" s="63"/>
      <c r="AA2546" s="63"/>
      <c r="AB2546" s="63"/>
      <c r="AC2546" s="63"/>
      <c r="AD2546" s="63">
        <v>210</v>
      </c>
      <c r="AE2546" s="63"/>
      <c r="AF2546" s="63"/>
      <c r="AG2546" s="63"/>
      <c r="AH2546" s="63"/>
      <c r="AI2546" s="63"/>
      <c r="AJ2546" s="63"/>
      <c r="AK2546" s="63"/>
      <c r="AL2546" s="63"/>
      <c r="AM2546" s="63"/>
      <c r="AN2546" s="63"/>
      <c r="AO2546" s="63"/>
      <c r="AP2546" s="63"/>
      <c r="AQ2546" s="63"/>
      <c r="AS2546" s="5">
        <f>IF(Q2546&gt;0,RANK(Q2546,(N2546:P2546,Q2546:AE2546)),0)</f>
        <v>3</v>
      </c>
      <c r="AT2546" s="5">
        <f>IF(R2546&gt;0,RANK(R2546,(N2546:P2546,Q2546:AE2546)),0)</f>
        <v>4</v>
      </c>
      <c r="AU2546" s="5">
        <f>IF(T2546&gt;0,RANK(T2546,(N2546:P2546,Q2546:AE2546)),0)</f>
        <v>0</v>
      </c>
      <c r="AV2546" s="5">
        <f>IF(S2546&gt;0,RANK(S2546,(N2546:P2546,Q2546:AE2546)),0)</f>
        <v>5</v>
      </c>
      <c r="AW2546" s="2">
        <f t="shared" si="1018"/>
        <v>9.1966039538863009E-3</v>
      </c>
      <c r="AX2546" s="2">
        <f t="shared" si="1019"/>
        <v>4.2144295206086417E-3</v>
      </c>
      <c r="AY2546" s="2">
        <f t="shared" si="1020"/>
        <v>0</v>
      </c>
      <c r="AZ2546" s="2">
        <f t="shared" si="1021"/>
        <v>1.6089973169765553E-3</v>
      </c>
      <c r="BB2546" t="s">
        <v>414</v>
      </c>
      <c r="BC2546" t="s">
        <v>18</v>
      </c>
      <c r="BD2546" s="1">
        <v>5</v>
      </c>
      <c r="BF2546" s="111">
        <v>47</v>
      </c>
      <c r="BG2546" s="113">
        <v>37</v>
      </c>
      <c r="BH2546" s="117">
        <f t="shared" si="1022"/>
        <v>47037</v>
      </c>
      <c r="BJ2546" s="5" t="s">
        <v>3185</v>
      </c>
    </row>
    <row r="2547" spans="1:62" hidden="1" outlineLevel="1">
      <c r="A2547" t="s">
        <v>1945</v>
      </c>
      <c r="B2547" t="s">
        <v>18</v>
      </c>
      <c r="C2547" s="1">
        <f t="shared" si="1013"/>
        <v>4251</v>
      </c>
      <c r="D2547" s="5">
        <f>IF(N2547&gt;0, RANK(N2547,(N2547:P2547,Q2547:AE2547)),0)</f>
        <v>2</v>
      </c>
      <c r="E2547" s="5">
        <f>IF(O2547&gt;0,RANK(O2547,(N2547:P2547,Q2547:AE2547)),0)</f>
        <v>1</v>
      </c>
      <c r="F2547" s="5">
        <f>IF(P2547&gt;0,RANK(P2547,(N2547:P2547,Q2547:AE2547)),0)</f>
        <v>0</v>
      </c>
      <c r="G2547" s="131">
        <f t="shared" si="1011"/>
        <v>1571</v>
      </c>
      <c r="H2547" s="136">
        <f t="shared" si="1012"/>
        <v>0.36956010350505764</v>
      </c>
      <c r="I2547" s="2"/>
      <c r="J2547" s="2">
        <f t="shared" si="1014"/>
        <v>0.30651611385556338</v>
      </c>
      <c r="K2547" s="2">
        <f t="shared" si="1015"/>
        <v>0.67607621736062107</v>
      </c>
      <c r="L2547" s="2">
        <f t="shared" si="1016"/>
        <v>0</v>
      </c>
      <c r="M2547" s="2">
        <f t="shared" si="1017"/>
        <v>1.74076687838155E-2</v>
      </c>
      <c r="N2547" s="63">
        <v>1303</v>
      </c>
      <c r="O2547" s="63">
        <v>2874</v>
      </c>
      <c r="P2547" s="63"/>
      <c r="Q2547" s="63">
        <v>39</v>
      </c>
      <c r="R2547" s="63">
        <v>6</v>
      </c>
      <c r="S2547" s="63">
        <v>16</v>
      </c>
      <c r="T2547" s="63"/>
      <c r="U2547" s="63"/>
      <c r="V2547" s="63"/>
      <c r="W2547" s="63"/>
      <c r="X2547" s="63">
        <v>8</v>
      </c>
      <c r="Y2547" s="63"/>
      <c r="Z2547" s="63"/>
      <c r="AA2547" s="63"/>
      <c r="AB2547" s="63"/>
      <c r="AC2547" s="63"/>
      <c r="AD2547" s="63">
        <v>5</v>
      </c>
      <c r="AE2547" s="63"/>
      <c r="AF2547" s="63"/>
      <c r="AG2547" s="63"/>
      <c r="AH2547" s="63"/>
      <c r="AI2547" s="63"/>
      <c r="AJ2547" s="63"/>
      <c r="AK2547" s="63"/>
      <c r="AL2547" s="63"/>
      <c r="AM2547" s="63"/>
      <c r="AN2547" s="63"/>
      <c r="AO2547" s="63"/>
      <c r="AP2547" s="63"/>
      <c r="AQ2547" s="63"/>
      <c r="AS2547" s="5">
        <f>IF(Q2547&gt;0,RANK(Q2547,(N2547:P2547,Q2547:AE2547)),0)</f>
        <v>3</v>
      </c>
      <c r="AT2547" s="5">
        <f>IF(R2547&gt;0,RANK(R2547,(N2547:P2547,Q2547:AE2547)),0)</f>
        <v>6</v>
      </c>
      <c r="AU2547" s="5">
        <f>IF(T2547&gt;0,RANK(T2547,(N2547:P2547,Q2547:AE2547)),0)</f>
        <v>0</v>
      </c>
      <c r="AV2547" s="5">
        <f>IF(S2547&gt;0,RANK(S2547,(N2547:P2547,Q2547:AE2547)),0)</f>
        <v>4</v>
      </c>
      <c r="AW2547" s="2">
        <f t="shared" si="1018"/>
        <v>9.1743119266055051E-3</v>
      </c>
      <c r="AX2547" s="2">
        <f t="shared" si="1019"/>
        <v>1.4114326040931546E-3</v>
      </c>
      <c r="AY2547" s="2">
        <f t="shared" si="1020"/>
        <v>0</v>
      </c>
      <c r="AZ2547" s="2">
        <f t="shared" si="1021"/>
        <v>3.7638202775817455E-3</v>
      </c>
      <c r="BB2547" t="s">
        <v>1945</v>
      </c>
      <c r="BC2547" t="s">
        <v>18</v>
      </c>
      <c r="BD2547" s="1">
        <v>7</v>
      </c>
      <c r="BF2547" s="111">
        <v>47</v>
      </c>
      <c r="BG2547" s="113">
        <v>39</v>
      </c>
      <c r="BH2547" s="117">
        <f t="shared" si="1022"/>
        <v>47039</v>
      </c>
      <c r="BJ2547" s="5" t="s">
        <v>3185</v>
      </c>
    </row>
    <row r="2548" spans="1:62" hidden="1" outlineLevel="1">
      <c r="A2548" t="s">
        <v>1095</v>
      </c>
      <c r="B2548" t="s">
        <v>18</v>
      </c>
      <c r="C2548" s="1">
        <f t="shared" si="1013"/>
        <v>6422</v>
      </c>
      <c r="D2548" s="5">
        <f>IF(N2548&gt;0, RANK(N2548,(N2548:P2548,Q2548:AE2548)),0)</f>
        <v>2</v>
      </c>
      <c r="E2548" s="5">
        <f>IF(O2548&gt;0,RANK(O2548,(N2548:P2548,Q2548:AE2548)),0)</f>
        <v>1</v>
      </c>
      <c r="F2548" s="5">
        <f>IF(P2548&gt;0,RANK(P2548,(N2548:P2548,Q2548:AE2548)),0)</f>
        <v>0</v>
      </c>
      <c r="G2548" s="131">
        <f t="shared" si="1011"/>
        <v>1969</v>
      </c>
      <c r="H2548" s="136">
        <f t="shared" si="1012"/>
        <v>0.30660230457801307</v>
      </c>
      <c r="I2548" s="2"/>
      <c r="J2548" s="2">
        <f t="shared" si="1014"/>
        <v>0.33852382435378386</v>
      </c>
      <c r="K2548" s="2">
        <f t="shared" si="1015"/>
        <v>0.64512612893179699</v>
      </c>
      <c r="L2548" s="2">
        <f t="shared" si="1016"/>
        <v>0</v>
      </c>
      <c r="M2548" s="2">
        <f t="shared" si="1017"/>
        <v>1.6350046714419197E-2</v>
      </c>
      <c r="N2548" s="63">
        <v>2174</v>
      </c>
      <c r="O2548" s="63">
        <v>4143</v>
      </c>
      <c r="P2548" s="63"/>
      <c r="Q2548" s="63">
        <v>56</v>
      </c>
      <c r="R2548" s="63">
        <v>21</v>
      </c>
      <c r="S2548" s="63">
        <v>21</v>
      </c>
      <c r="T2548" s="63"/>
      <c r="U2548" s="63"/>
      <c r="V2548" s="63"/>
      <c r="W2548" s="63"/>
      <c r="X2548" s="63">
        <v>6</v>
      </c>
      <c r="Y2548" s="63"/>
      <c r="Z2548" s="63"/>
      <c r="AA2548" s="63"/>
      <c r="AB2548" s="63"/>
      <c r="AC2548" s="63"/>
      <c r="AD2548" s="63">
        <v>1</v>
      </c>
      <c r="AE2548" s="63"/>
      <c r="AF2548" s="63"/>
      <c r="AG2548" s="63"/>
      <c r="AH2548" s="63"/>
      <c r="AI2548" s="63"/>
      <c r="AJ2548" s="63"/>
      <c r="AK2548" s="63"/>
      <c r="AL2548" s="63"/>
      <c r="AM2548" s="63"/>
      <c r="AN2548" s="63"/>
      <c r="AO2548" s="63"/>
      <c r="AP2548" s="63"/>
      <c r="AQ2548" s="63"/>
      <c r="AS2548" s="5">
        <f>IF(Q2548&gt;0,RANK(Q2548,(N2548:P2548,Q2548:AE2548)),0)</f>
        <v>3</v>
      </c>
      <c r="AT2548" s="5">
        <f>IF(R2548&gt;0,RANK(R2548,(N2548:P2548,Q2548:AE2548)),0)</f>
        <v>4</v>
      </c>
      <c r="AU2548" s="5">
        <f>IF(T2548&gt;0,RANK(T2548,(N2548:P2548,Q2548:AE2548)),0)</f>
        <v>0</v>
      </c>
      <c r="AV2548" s="5">
        <f>IF(S2548&gt;0,RANK(S2548,(N2548:P2548,Q2548:AE2548)),0)</f>
        <v>4</v>
      </c>
      <c r="AW2548" s="2">
        <f t="shared" si="1018"/>
        <v>8.7200249143568973E-3</v>
      </c>
      <c r="AX2548" s="2">
        <f t="shared" si="1019"/>
        <v>3.2700093428838367E-3</v>
      </c>
      <c r="AY2548" s="2">
        <f t="shared" si="1020"/>
        <v>0</v>
      </c>
      <c r="AZ2548" s="2">
        <f t="shared" si="1021"/>
        <v>3.2700093428838367E-3</v>
      </c>
      <c r="BB2548" t="s">
        <v>1095</v>
      </c>
      <c r="BC2548" t="s">
        <v>18</v>
      </c>
      <c r="BD2548" s="1">
        <v>6</v>
      </c>
      <c r="BF2548" s="111">
        <v>47</v>
      </c>
      <c r="BG2548" s="113">
        <v>41</v>
      </c>
      <c r="BH2548" s="117">
        <f t="shared" si="1022"/>
        <v>47041</v>
      </c>
      <c r="BJ2548" s="5" t="s">
        <v>3185</v>
      </c>
    </row>
    <row r="2549" spans="1:62" hidden="1" outlineLevel="1">
      <c r="A2549" t="s">
        <v>253</v>
      </c>
      <c r="B2549" t="s">
        <v>18</v>
      </c>
      <c r="C2549" s="1">
        <f t="shared" si="1013"/>
        <v>17835</v>
      </c>
      <c r="D2549" s="5">
        <f>IF(N2549&gt;0, RANK(N2549,(N2549:P2549,Q2549:AE2549)),0)</f>
        <v>2</v>
      </c>
      <c r="E2549" s="5">
        <f>IF(O2549&gt;0,RANK(O2549,(N2549:P2549,Q2549:AE2549)),0)</f>
        <v>1</v>
      </c>
      <c r="F2549" s="5">
        <f>IF(P2549&gt;0,RANK(P2549,(N2549:P2549,Q2549:AE2549)),0)</f>
        <v>0</v>
      </c>
      <c r="G2549" s="131">
        <f t="shared" si="1011"/>
        <v>5063</v>
      </c>
      <c r="H2549" s="136">
        <f t="shared" si="1012"/>
        <v>0.28388001121390527</v>
      </c>
      <c r="I2549" s="2"/>
      <c r="J2549" s="2">
        <f t="shared" si="1014"/>
        <v>0.34948135688253434</v>
      </c>
      <c r="K2549" s="2">
        <f t="shared" si="1015"/>
        <v>0.63336136809643961</v>
      </c>
      <c r="L2549" s="2">
        <f t="shared" si="1016"/>
        <v>0</v>
      </c>
      <c r="M2549" s="2">
        <f t="shared" si="1017"/>
        <v>1.7157275021026042E-2</v>
      </c>
      <c r="N2549" s="63">
        <v>6233</v>
      </c>
      <c r="O2549" s="63">
        <v>11296</v>
      </c>
      <c r="P2549" s="63"/>
      <c r="Q2549" s="63">
        <v>144</v>
      </c>
      <c r="R2549" s="63">
        <v>56</v>
      </c>
      <c r="S2549" s="63">
        <v>63</v>
      </c>
      <c r="T2549" s="63"/>
      <c r="U2549" s="63"/>
      <c r="V2549" s="63"/>
      <c r="W2549" s="63"/>
      <c r="X2549" s="63">
        <v>24</v>
      </c>
      <c r="Y2549" s="63"/>
      <c r="Z2549" s="63"/>
      <c r="AA2549" s="63"/>
      <c r="AB2549" s="63"/>
      <c r="AC2549" s="63"/>
      <c r="AD2549" s="63">
        <v>19</v>
      </c>
      <c r="AE2549" s="63"/>
      <c r="AF2549" s="63"/>
      <c r="AG2549" s="63"/>
      <c r="AH2549" s="63"/>
      <c r="AI2549" s="63"/>
      <c r="AJ2549" s="63"/>
      <c r="AK2549" s="63"/>
      <c r="AL2549" s="63"/>
      <c r="AM2549" s="63"/>
      <c r="AN2549" s="63"/>
      <c r="AO2549" s="63"/>
      <c r="AP2549" s="63"/>
      <c r="AQ2549" s="63"/>
      <c r="AS2549" s="5">
        <f>IF(Q2549&gt;0,RANK(Q2549,(N2549:P2549,Q2549:AE2549)),0)</f>
        <v>3</v>
      </c>
      <c r="AT2549" s="5">
        <f>IF(R2549&gt;0,RANK(R2549,(N2549:P2549,Q2549:AE2549)),0)</f>
        <v>5</v>
      </c>
      <c r="AU2549" s="5">
        <f>IF(T2549&gt;0,RANK(T2549,(N2549:P2549,Q2549:AE2549)),0)</f>
        <v>0</v>
      </c>
      <c r="AV2549" s="5">
        <f>IF(S2549&gt;0,RANK(S2549,(N2549:P2549,Q2549:AE2549)),0)</f>
        <v>4</v>
      </c>
      <c r="AW2549" s="2">
        <f t="shared" si="1018"/>
        <v>8.0740117746005043E-3</v>
      </c>
      <c r="AX2549" s="2">
        <f t="shared" si="1019"/>
        <v>3.1398934679001964E-3</v>
      </c>
      <c r="AY2549" s="2">
        <f t="shared" si="1020"/>
        <v>0</v>
      </c>
      <c r="AZ2549" s="2">
        <f t="shared" si="1021"/>
        <v>3.5323801513877208E-3</v>
      </c>
      <c r="BB2549" t="s">
        <v>253</v>
      </c>
      <c r="BC2549" t="s">
        <v>18</v>
      </c>
      <c r="BD2549" s="1">
        <v>5</v>
      </c>
      <c r="BF2549" s="111">
        <v>47</v>
      </c>
      <c r="BG2549" s="113">
        <v>43</v>
      </c>
      <c r="BH2549" s="117">
        <f t="shared" si="1022"/>
        <v>47043</v>
      </c>
      <c r="BJ2549" s="5" t="s">
        <v>3185</v>
      </c>
    </row>
    <row r="2550" spans="1:62" hidden="1" outlineLevel="1">
      <c r="A2550" t="s">
        <v>1324</v>
      </c>
      <c r="B2550" t="s">
        <v>18</v>
      </c>
      <c r="C2550" s="1">
        <f t="shared" si="1013"/>
        <v>13800</v>
      </c>
      <c r="D2550" s="5">
        <f>IF(N2550&gt;0, RANK(N2550,(N2550:P2550,Q2550:AE2550)),0)</f>
        <v>2</v>
      </c>
      <c r="E2550" s="5">
        <f>IF(O2550&gt;0,RANK(O2550,(N2550:P2550,Q2550:AE2550)),0)</f>
        <v>1</v>
      </c>
      <c r="F2550" s="5">
        <f>IF(P2550&gt;0,RANK(P2550,(N2550:P2550,Q2550:AE2550)),0)</f>
        <v>0</v>
      </c>
      <c r="G2550" s="131">
        <f t="shared" si="1011"/>
        <v>6164</v>
      </c>
      <c r="H2550" s="136">
        <f t="shared" si="1012"/>
        <v>0.44666666666666666</v>
      </c>
      <c r="I2550" s="2"/>
      <c r="J2550" s="2">
        <f t="shared" si="1014"/>
        <v>0.27224637681159419</v>
      </c>
      <c r="K2550" s="2">
        <f t="shared" si="1015"/>
        <v>0.7189130434782609</v>
      </c>
      <c r="L2550" s="2">
        <f t="shared" si="1016"/>
        <v>0</v>
      </c>
      <c r="M2550" s="2">
        <f t="shared" si="1017"/>
        <v>8.8405797101449579E-3</v>
      </c>
      <c r="N2550" s="63">
        <v>3757</v>
      </c>
      <c r="O2550" s="63">
        <v>9921</v>
      </c>
      <c r="P2550" s="63"/>
      <c r="Q2550" s="63">
        <v>45</v>
      </c>
      <c r="R2550" s="63">
        <v>23</v>
      </c>
      <c r="S2550" s="63">
        <v>30</v>
      </c>
      <c r="T2550" s="63"/>
      <c r="U2550" s="63"/>
      <c r="V2550" s="63"/>
      <c r="W2550" s="63"/>
      <c r="X2550" s="63">
        <v>14</v>
      </c>
      <c r="Y2550" s="63"/>
      <c r="Z2550" s="63"/>
      <c r="AA2550" s="63"/>
      <c r="AB2550" s="63"/>
      <c r="AC2550" s="63"/>
      <c r="AD2550" s="63">
        <v>10</v>
      </c>
      <c r="AE2550" s="63"/>
      <c r="AF2550" s="63"/>
      <c r="AG2550" s="63"/>
      <c r="AH2550" s="63"/>
      <c r="AI2550" s="63"/>
      <c r="AJ2550" s="63"/>
      <c r="AK2550" s="63"/>
      <c r="AL2550" s="63"/>
      <c r="AM2550" s="63"/>
      <c r="AN2550" s="63"/>
      <c r="AO2550" s="63"/>
      <c r="AP2550" s="63"/>
      <c r="AQ2550" s="63"/>
      <c r="AS2550" s="5">
        <f>IF(Q2550&gt;0,RANK(Q2550,(N2550:P2550,Q2550:AE2550)),0)</f>
        <v>3</v>
      </c>
      <c r="AT2550" s="5">
        <f>IF(R2550&gt;0,RANK(R2550,(N2550:P2550,Q2550:AE2550)),0)</f>
        <v>5</v>
      </c>
      <c r="AU2550" s="5">
        <f>IF(T2550&gt;0,RANK(T2550,(N2550:P2550,Q2550:AE2550)),0)</f>
        <v>0</v>
      </c>
      <c r="AV2550" s="5">
        <f>IF(S2550&gt;0,RANK(S2550,(N2550:P2550,Q2550:AE2550)),0)</f>
        <v>4</v>
      </c>
      <c r="AW2550" s="2">
        <f t="shared" si="1018"/>
        <v>3.2608695652173911E-3</v>
      </c>
      <c r="AX2550" s="2">
        <f t="shared" si="1019"/>
        <v>1.6666666666666668E-3</v>
      </c>
      <c r="AY2550" s="2">
        <f t="shared" si="1020"/>
        <v>0</v>
      </c>
      <c r="AZ2550" s="2">
        <f t="shared" si="1021"/>
        <v>2.1739130434782609E-3</v>
      </c>
      <c r="BB2550" t="s">
        <v>1324</v>
      </c>
      <c r="BC2550" t="s">
        <v>18</v>
      </c>
      <c r="BD2550" s="1">
        <v>8</v>
      </c>
      <c r="BF2550" s="111">
        <v>47</v>
      </c>
      <c r="BG2550" s="113">
        <v>45</v>
      </c>
      <c r="BH2550" s="117">
        <f t="shared" si="1022"/>
        <v>47045</v>
      </c>
      <c r="BJ2550" s="5" t="s">
        <v>3185</v>
      </c>
    </row>
    <row r="2551" spans="1:62" hidden="1" outlineLevel="1">
      <c r="A2551" t="s">
        <v>1424</v>
      </c>
      <c r="B2551" t="s">
        <v>18</v>
      </c>
      <c r="C2551" s="1">
        <f t="shared" si="1013"/>
        <v>19574</v>
      </c>
      <c r="D2551" s="5">
        <f>IF(N2551&gt;0, RANK(N2551,(N2551:P2551,Q2551:AE2551)),0)</f>
        <v>2</v>
      </c>
      <c r="E2551" s="5">
        <f>IF(O2551&gt;0,RANK(O2551,(N2551:P2551,Q2551:AE2551)),0)</f>
        <v>1</v>
      </c>
      <c r="F2551" s="5">
        <f>IF(P2551&gt;0,RANK(P2551,(N2551:P2551,Q2551:AE2551)),0)</f>
        <v>0</v>
      </c>
      <c r="G2551" s="131">
        <f t="shared" si="1011"/>
        <v>6001</v>
      </c>
      <c r="H2551" s="136">
        <f t="shared" si="1012"/>
        <v>0.30658015735158883</v>
      </c>
      <c r="I2551" s="2"/>
      <c r="J2551" s="2">
        <f t="shared" si="1014"/>
        <v>0.34167773577194238</v>
      </c>
      <c r="K2551" s="2">
        <f t="shared" si="1015"/>
        <v>0.64825789312353121</v>
      </c>
      <c r="L2551" s="2">
        <f t="shared" si="1016"/>
        <v>0</v>
      </c>
      <c r="M2551" s="2">
        <f t="shared" si="1017"/>
        <v>1.0064371104526404E-2</v>
      </c>
      <c r="N2551" s="63">
        <v>6688</v>
      </c>
      <c r="O2551" s="63">
        <v>12689</v>
      </c>
      <c r="P2551" s="63"/>
      <c r="Q2551" s="63">
        <v>110</v>
      </c>
      <c r="R2551" s="63">
        <v>21</v>
      </c>
      <c r="S2551" s="63">
        <v>38</v>
      </c>
      <c r="T2551" s="63"/>
      <c r="U2551" s="63"/>
      <c r="V2551" s="63"/>
      <c r="W2551" s="63"/>
      <c r="X2551" s="63">
        <v>21</v>
      </c>
      <c r="Y2551" s="63"/>
      <c r="Z2551" s="63"/>
      <c r="AA2551" s="63"/>
      <c r="AB2551" s="63"/>
      <c r="AC2551" s="63"/>
      <c r="AD2551" s="63">
        <v>7</v>
      </c>
      <c r="AE2551" s="63"/>
      <c r="AF2551" s="63"/>
      <c r="AG2551" s="63"/>
      <c r="AH2551" s="63"/>
      <c r="AI2551" s="63"/>
      <c r="AJ2551" s="63"/>
      <c r="AK2551" s="63"/>
      <c r="AL2551" s="63"/>
      <c r="AM2551" s="63"/>
      <c r="AN2551" s="63"/>
      <c r="AO2551" s="63"/>
      <c r="AP2551" s="63"/>
      <c r="AQ2551" s="63"/>
      <c r="AS2551" s="5">
        <f>IF(Q2551&gt;0,RANK(Q2551,(N2551:P2551,Q2551:AE2551)),0)</f>
        <v>3</v>
      </c>
      <c r="AT2551" s="5">
        <f>IF(R2551&gt;0,RANK(R2551,(N2551:P2551,Q2551:AE2551)),0)</f>
        <v>5</v>
      </c>
      <c r="AU2551" s="5">
        <f>IF(T2551&gt;0,RANK(T2551,(N2551:P2551,Q2551:AE2551)),0)</f>
        <v>0</v>
      </c>
      <c r="AV2551" s="5">
        <f>IF(S2551&gt;0,RANK(S2551,(N2551:P2551,Q2551:AE2551)),0)</f>
        <v>4</v>
      </c>
      <c r="AW2551" s="2">
        <f t="shared" si="1018"/>
        <v>5.6196996015122104E-3</v>
      </c>
      <c r="AX2551" s="2">
        <f t="shared" si="1019"/>
        <v>1.0728517421068765E-3</v>
      </c>
      <c r="AY2551" s="2">
        <f t="shared" si="1020"/>
        <v>0</v>
      </c>
      <c r="AZ2551" s="2">
        <f t="shared" si="1021"/>
        <v>1.9413507714314908E-3</v>
      </c>
      <c r="BB2551" t="s">
        <v>1424</v>
      </c>
      <c r="BC2551" t="s">
        <v>18</v>
      </c>
      <c r="BD2551" s="1">
        <v>8</v>
      </c>
      <c r="BF2551" s="111">
        <v>47</v>
      </c>
      <c r="BG2551" s="113">
        <v>47</v>
      </c>
      <c r="BH2551" s="117">
        <f t="shared" si="1022"/>
        <v>47047</v>
      </c>
      <c r="BJ2551" s="5" t="s">
        <v>3185</v>
      </c>
    </row>
    <row r="2552" spans="1:62" hidden="1" outlineLevel="1">
      <c r="A2552" t="s">
        <v>1947</v>
      </c>
      <c r="B2552" t="s">
        <v>18</v>
      </c>
      <c r="C2552" s="1">
        <f t="shared" si="1013"/>
        <v>6895</v>
      </c>
      <c r="D2552" s="5">
        <f>IF(N2552&gt;0, RANK(N2552,(N2552:P2552,Q2552:AE2552)),0)</f>
        <v>2</v>
      </c>
      <c r="E2552" s="5">
        <f>IF(O2552&gt;0,RANK(O2552,(N2552:P2552,Q2552:AE2552)),0)</f>
        <v>1</v>
      </c>
      <c r="F2552" s="5">
        <f>IF(P2552&gt;0,RANK(P2552,(N2552:P2552,Q2552:AE2552)),0)</f>
        <v>0</v>
      </c>
      <c r="G2552" s="131">
        <f t="shared" si="1011"/>
        <v>3682</v>
      </c>
      <c r="H2552" s="136">
        <f t="shared" si="1012"/>
        <v>0.53401015228426396</v>
      </c>
      <c r="I2552" s="2"/>
      <c r="J2552" s="2">
        <f t="shared" si="1014"/>
        <v>0.22639593908629441</v>
      </c>
      <c r="K2552" s="2">
        <f t="shared" si="1015"/>
        <v>0.76040609137055837</v>
      </c>
      <c r="L2552" s="2">
        <f t="shared" si="1016"/>
        <v>0</v>
      </c>
      <c r="M2552" s="2">
        <f t="shared" si="1017"/>
        <v>1.3197969543147225E-2</v>
      </c>
      <c r="N2552" s="63">
        <v>1561</v>
      </c>
      <c r="O2552" s="63">
        <v>5243</v>
      </c>
      <c r="P2552" s="63"/>
      <c r="Q2552" s="63">
        <v>30</v>
      </c>
      <c r="R2552" s="63">
        <v>19</v>
      </c>
      <c r="S2552" s="63">
        <v>21</v>
      </c>
      <c r="T2552" s="63"/>
      <c r="U2552" s="63"/>
      <c r="V2552" s="63"/>
      <c r="W2552" s="63"/>
      <c r="X2552" s="63">
        <v>15</v>
      </c>
      <c r="Y2552" s="63"/>
      <c r="Z2552" s="63"/>
      <c r="AA2552" s="63"/>
      <c r="AB2552" s="63"/>
      <c r="AC2552" s="63"/>
      <c r="AD2552" s="63">
        <v>6</v>
      </c>
      <c r="AE2552" s="63"/>
      <c r="AF2552" s="63"/>
      <c r="AG2552" s="63"/>
      <c r="AH2552" s="63"/>
      <c r="AI2552" s="63"/>
      <c r="AJ2552" s="63"/>
      <c r="AK2552" s="63"/>
      <c r="AL2552" s="63"/>
      <c r="AM2552" s="63"/>
      <c r="AN2552" s="63"/>
      <c r="AO2552" s="63"/>
      <c r="AP2552" s="63"/>
      <c r="AQ2552" s="63"/>
      <c r="AS2552" s="5">
        <f>IF(Q2552&gt;0,RANK(Q2552,(N2552:P2552,Q2552:AE2552)),0)</f>
        <v>3</v>
      </c>
      <c r="AT2552" s="5">
        <f>IF(R2552&gt;0,RANK(R2552,(N2552:P2552,Q2552:AE2552)),0)</f>
        <v>5</v>
      </c>
      <c r="AU2552" s="5">
        <f>IF(T2552&gt;0,RANK(T2552,(N2552:P2552,Q2552:AE2552)),0)</f>
        <v>0</v>
      </c>
      <c r="AV2552" s="5">
        <f>IF(S2552&gt;0,RANK(S2552,(N2552:P2552,Q2552:AE2552)),0)</f>
        <v>4</v>
      </c>
      <c r="AW2552" s="2">
        <f t="shared" si="1018"/>
        <v>4.3509789702683103E-3</v>
      </c>
      <c r="AX2552" s="2">
        <f t="shared" si="1019"/>
        <v>2.755620014503263E-3</v>
      </c>
      <c r="AY2552" s="2">
        <f t="shared" si="1020"/>
        <v>0</v>
      </c>
      <c r="AZ2552" s="2">
        <f t="shared" si="1021"/>
        <v>3.0456852791878172E-3</v>
      </c>
      <c r="BB2552" t="s">
        <v>1947</v>
      </c>
      <c r="BC2552" t="s">
        <v>18</v>
      </c>
      <c r="BD2552" s="1">
        <v>6</v>
      </c>
      <c r="BF2552" s="111">
        <v>47</v>
      </c>
      <c r="BG2552" s="113">
        <v>49</v>
      </c>
      <c r="BH2552" s="117">
        <f t="shared" si="1022"/>
        <v>47049</v>
      </c>
      <c r="BJ2552" s="5" t="s">
        <v>3185</v>
      </c>
    </row>
    <row r="2553" spans="1:62" hidden="1" outlineLevel="1">
      <c r="A2553" t="s">
        <v>1146</v>
      </c>
      <c r="B2553" t="s">
        <v>18</v>
      </c>
      <c r="C2553" s="1">
        <f t="shared" si="1013"/>
        <v>16119</v>
      </c>
      <c r="D2553" s="5">
        <f>IF(N2553&gt;0, RANK(N2553,(N2553:P2553,Q2553:AE2553)),0)</f>
        <v>2</v>
      </c>
      <c r="E2553" s="5">
        <f>IF(O2553&gt;0,RANK(O2553,(N2553:P2553,Q2553:AE2553)),0)</f>
        <v>1</v>
      </c>
      <c r="F2553" s="5">
        <f>IF(P2553&gt;0,RANK(P2553,(N2553:P2553,Q2553:AE2553)),0)</f>
        <v>0</v>
      </c>
      <c r="G2553" s="131">
        <f t="shared" si="1011"/>
        <v>4659</v>
      </c>
      <c r="H2553" s="136">
        <f t="shared" si="1012"/>
        <v>0.28903778150009307</v>
      </c>
      <c r="I2553" s="2"/>
      <c r="J2553" s="2">
        <f t="shared" si="1014"/>
        <v>0.34760220857373286</v>
      </c>
      <c r="K2553" s="2">
        <f t="shared" si="1015"/>
        <v>0.63663999007382588</v>
      </c>
      <c r="L2553" s="2">
        <f t="shared" si="1016"/>
        <v>0</v>
      </c>
      <c r="M2553" s="2">
        <f t="shared" si="1017"/>
        <v>1.5757801352441203E-2</v>
      </c>
      <c r="N2553" s="63">
        <v>5603</v>
      </c>
      <c r="O2553" s="63">
        <v>10262</v>
      </c>
      <c r="P2553" s="63"/>
      <c r="Q2553" s="63">
        <v>107</v>
      </c>
      <c r="R2553" s="63">
        <v>44</v>
      </c>
      <c r="S2553" s="63">
        <v>74</v>
      </c>
      <c r="T2553" s="63"/>
      <c r="U2553" s="63"/>
      <c r="V2553" s="63"/>
      <c r="W2553" s="63"/>
      <c r="X2553" s="63">
        <v>17</v>
      </c>
      <c r="Y2553" s="63"/>
      <c r="Z2553" s="63"/>
      <c r="AA2553" s="63"/>
      <c r="AB2553" s="63"/>
      <c r="AC2553" s="63"/>
      <c r="AD2553" s="63">
        <v>12</v>
      </c>
      <c r="AE2553" s="63"/>
      <c r="AF2553" s="63"/>
      <c r="AG2553" s="63"/>
      <c r="AH2553" s="63"/>
      <c r="AI2553" s="63"/>
      <c r="AJ2553" s="63"/>
      <c r="AK2553" s="63"/>
      <c r="AL2553" s="63"/>
      <c r="AM2553" s="63"/>
      <c r="AN2553" s="63"/>
      <c r="AO2553" s="63"/>
      <c r="AP2553" s="63"/>
      <c r="AQ2553" s="63"/>
      <c r="AS2553" s="5">
        <f>IF(Q2553&gt;0,RANK(Q2553,(N2553:P2553,Q2553:AE2553)),0)</f>
        <v>3</v>
      </c>
      <c r="AT2553" s="5">
        <f>IF(R2553&gt;0,RANK(R2553,(N2553:P2553,Q2553:AE2553)),0)</f>
        <v>5</v>
      </c>
      <c r="AU2553" s="5">
        <f>IF(T2553&gt;0,RANK(T2553,(N2553:P2553,Q2553:AE2553)),0)</f>
        <v>0</v>
      </c>
      <c r="AV2553" s="5">
        <f>IF(S2553&gt;0,RANK(S2553,(N2553:P2553,Q2553:AE2553)),0)</f>
        <v>4</v>
      </c>
      <c r="AW2553" s="2">
        <f t="shared" si="1018"/>
        <v>6.6381289161858677E-3</v>
      </c>
      <c r="AX2553" s="2">
        <f t="shared" si="1019"/>
        <v>2.7296978720764316E-3</v>
      </c>
      <c r="AY2553" s="2">
        <f t="shared" si="1020"/>
        <v>0</v>
      </c>
      <c r="AZ2553" s="2">
        <f t="shared" si="1021"/>
        <v>4.590855512128544E-3</v>
      </c>
      <c r="BB2553" t="s">
        <v>1146</v>
      </c>
      <c r="BC2553" t="s">
        <v>18</v>
      </c>
      <c r="BD2553" s="1">
        <v>4</v>
      </c>
      <c r="BF2553" s="111">
        <v>47</v>
      </c>
      <c r="BG2553" s="113">
        <v>51</v>
      </c>
      <c r="BH2553" s="117">
        <f t="shared" si="1022"/>
        <v>47051</v>
      </c>
      <c r="BJ2553" s="5" t="s">
        <v>3185</v>
      </c>
    </row>
    <row r="2554" spans="1:62" hidden="1" outlineLevel="1">
      <c r="A2554" t="s">
        <v>2139</v>
      </c>
      <c r="B2554" t="s">
        <v>18</v>
      </c>
      <c r="C2554" s="1">
        <f t="shared" si="1013"/>
        <v>19667</v>
      </c>
      <c r="D2554" s="5">
        <f>IF(N2554&gt;0, RANK(N2554,(N2554:P2554,Q2554:AE2554)),0)</f>
        <v>2</v>
      </c>
      <c r="E2554" s="5">
        <f>IF(O2554&gt;0,RANK(O2554,(N2554:P2554,Q2554:AE2554)),0)</f>
        <v>1</v>
      </c>
      <c r="F2554" s="5">
        <f>IF(P2554&gt;0,RANK(P2554,(N2554:P2554,Q2554:AE2554)),0)</f>
        <v>0</v>
      </c>
      <c r="G2554" s="131">
        <f t="shared" si="1011"/>
        <v>6319</v>
      </c>
      <c r="H2554" s="136">
        <f t="shared" si="1012"/>
        <v>0.32129963898916969</v>
      </c>
      <c r="I2554" s="2"/>
      <c r="J2554" s="2">
        <f t="shared" si="1014"/>
        <v>0.33375705496517011</v>
      </c>
      <c r="K2554" s="2">
        <f t="shared" si="1015"/>
        <v>0.65505669395433974</v>
      </c>
      <c r="L2554" s="2">
        <f t="shared" si="1016"/>
        <v>0</v>
      </c>
      <c r="M2554" s="2">
        <f t="shared" si="1017"/>
        <v>1.1186251080490206E-2</v>
      </c>
      <c r="N2554" s="63">
        <v>6564</v>
      </c>
      <c r="O2554" s="63">
        <v>12883</v>
      </c>
      <c r="P2554" s="63"/>
      <c r="Q2554" s="63">
        <v>118</v>
      </c>
      <c r="R2554" s="63">
        <v>31</v>
      </c>
      <c r="S2554" s="63">
        <v>45</v>
      </c>
      <c r="T2554" s="63"/>
      <c r="U2554" s="63"/>
      <c r="V2554" s="63"/>
      <c r="W2554" s="63"/>
      <c r="X2554" s="63">
        <v>18</v>
      </c>
      <c r="Y2554" s="63"/>
      <c r="Z2554" s="63"/>
      <c r="AA2554" s="63"/>
      <c r="AB2554" s="63"/>
      <c r="AC2554" s="63"/>
      <c r="AD2554" s="63">
        <v>8</v>
      </c>
      <c r="AE2554" s="63"/>
      <c r="AF2554" s="63"/>
      <c r="AG2554" s="63"/>
      <c r="AH2554" s="63"/>
      <c r="AI2554" s="63"/>
      <c r="AJ2554" s="63"/>
      <c r="AK2554" s="63"/>
      <c r="AL2554" s="63"/>
      <c r="AM2554" s="63"/>
      <c r="AN2554" s="63"/>
      <c r="AO2554" s="63"/>
      <c r="AP2554" s="63"/>
      <c r="AQ2554" s="63"/>
      <c r="AS2554" s="5">
        <f>IF(Q2554&gt;0,RANK(Q2554,(N2554:P2554,Q2554:AE2554)),0)</f>
        <v>3</v>
      </c>
      <c r="AT2554" s="5">
        <f>IF(R2554&gt;0,RANK(R2554,(N2554:P2554,Q2554:AE2554)),0)</f>
        <v>5</v>
      </c>
      <c r="AU2554" s="5">
        <f>IF(T2554&gt;0,RANK(T2554,(N2554:P2554,Q2554:AE2554)),0)</f>
        <v>0</v>
      </c>
      <c r="AV2554" s="5">
        <f>IF(S2554&gt;0,RANK(S2554,(N2554:P2554,Q2554:AE2554)),0)</f>
        <v>4</v>
      </c>
      <c r="AW2554" s="2">
        <f t="shared" si="1018"/>
        <v>5.9998983068083591E-3</v>
      </c>
      <c r="AX2554" s="2">
        <f t="shared" si="1019"/>
        <v>1.5762444704327046E-3</v>
      </c>
      <c r="AY2554" s="2">
        <f t="shared" si="1020"/>
        <v>0</v>
      </c>
      <c r="AZ2554" s="2">
        <f t="shared" si="1021"/>
        <v>2.2880968119184421E-3</v>
      </c>
      <c r="BB2554" t="s">
        <v>2139</v>
      </c>
      <c r="BC2554" t="s">
        <v>18</v>
      </c>
      <c r="BD2554" s="1">
        <v>8</v>
      </c>
      <c r="BF2554" s="111">
        <v>47</v>
      </c>
      <c r="BG2554" s="113">
        <v>53</v>
      </c>
      <c r="BH2554" s="117">
        <f t="shared" si="1022"/>
        <v>47053</v>
      </c>
      <c r="BJ2554" s="5" t="s">
        <v>3185</v>
      </c>
    </row>
    <row r="2555" spans="1:62" hidden="1" outlineLevel="1">
      <c r="A2555" t="s">
        <v>1948</v>
      </c>
      <c r="B2555" t="s">
        <v>18</v>
      </c>
      <c r="C2555" s="1">
        <f t="shared" si="1013"/>
        <v>10799</v>
      </c>
      <c r="D2555" s="5">
        <f>IF(N2555&gt;0, RANK(N2555,(N2555:P2555,Q2555:AE2555)),0)</f>
        <v>2</v>
      </c>
      <c r="E2555" s="5">
        <f>IF(O2555&gt;0,RANK(O2555,(N2555:P2555,Q2555:AE2555)),0)</f>
        <v>1</v>
      </c>
      <c r="F2555" s="5">
        <f>IF(P2555&gt;0,RANK(P2555,(N2555:P2555,Q2555:AE2555)),0)</f>
        <v>0</v>
      </c>
      <c r="G2555" s="131">
        <f t="shared" si="1011"/>
        <v>3155</v>
      </c>
      <c r="H2555" s="136">
        <f t="shared" si="1012"/>
        <v>0.29215668117418281</v>
      </c>
      <c r="I2555" s="2"/>
      <c r="J2555" s="2">
        <f t="shared" si="1014"/>
        <v>0.34818038707287713</v>
      </c>
      <c r="K2555" s="2">
        <f t="shared" si="1015"/>
        <v>0.64033706824705994</v>
      </c>
      <c r="L2555" s="2">
        <f t="shared" si="1016"/>
        <v>0</v>
      </c>
      <c r="M2555" s="2">
        <f t="shared" si="1017"/>
        <v>1.1482544680062934E-2</v>
      </c>
      <c r="N2555" s="63">
        <v>3760</v>
      </c>
      <c r="O2555" s="63">
        <v>6915</v>
      </c>
      <c r="P2555" s="63"/>
      <c r="Q2555" s="63">
        <v>52</v>
      </c>
      <c r="R2555" s="63">
        <v>18</v>
      </c>
      <c r="S2555" s="63">
        <v>36</v>
      </c>
      <c r="T2555" s="63"/>
      <c r="U2555" s="63"/>
      <c r="V2555" s="63"/>
      <c r="W2555" s="63"/>
      <c r="X2555" s="63">
        <v>14</v>
      </c>
      <c r="Y2555" s="63"/>
      <c r="Z2555" s="63"/>
      <c r="AA2555" s="63"/>
      <c r="AB2555" s="63"/>
      <c r="AC2555" s="63"/>
      <c r="AD2555" s="63">
        <v>4</v>
      </c>
      <c r="AE2555" s="63"/>
      <c r="AF2555" s="63"/>
      <c r="AG2555" s="63"/>
      <c r="AH2555" s="63"/>
      <c r="AI2555" s="63"/>
      <c r="AJ2555" s="63"/>
      <c r="AK2555" s="63"/>
      <c r="AL2555" s="63"/>
      <c r="AM2555" s="63"/>
      <c r="AN2555" s="63"/>
      <c r="AO2555" s="63"/>
      <c r="AP2555" s="63"/>
      <c r="AQ2555" s="63"/>
      <c r="AS2555" s="5">
        <f>IF(Q2555&gt;0,RANK(Q2555,(N2555:P2555,Q2555:AE2555)),0)</f>
        <v>3</v>
      </c>
      <c r="AT2555" s="5">
        <f>IF(R2555&gt;0,RANK(R2555,(N2555:P2555,Q2555:AE2555)),0)</f>
        <v>5</v>
      </c>
      <c r="AU2555" s="5">
        <f>IF(T2555&gt;0,RANK(T2555,(N2555:P2555,Q2555:AE2555)),0)</f>
        <v>0</v>
      </c>
      <c r="AV2555" s="5">
        <f>IF(S2555&gt;0,RANK(S2555,(N2555:P2555,Q2555:AE2555)),0)</f>
        <v>4</v>
      </c>
      <c r="AW2555" s="2">
        <f t="shared" si="1018"/>
        <v>4.8152606722844712E-3</v>
      </c>
      <c r="AX2555" s="2">
        <f t="shared" si="1019"/>
        <v>1.6668210019446246E-3</v>
      </c>
      <c r="AY2555" s="2">
        <f t="shared" si="1020"/>
        <v>0</v>
      </c>
      <c r="AZ2555" s="2">
        <f t="shared" si="1021"/>
        <v>3.3336420038892491E-3</v>
      </c>
      <c r="BB2555" t="s">
        <v>1948</v>
      </c>
      <c r="BC2555" t="s">
        <v>18</v>
      </c>
      <c r="BD2555" s="1">
        <v>7</v>
      </c>
      <c r="BF2555" s="111">
        <v>47</v>
      </c>
      <c r="BG2555" s="113">
        <v>55</v>
      </c>
      <c r="BH2555" s="117">
        <f t="shared" si="1022"/>
        <v>47055</v>
      </c>
      <c r="BJ2555" s="5" t="s">
        <v>3185</v>
      </c>
    </row>
    <row r="2556" spans="1:62" hidden="1" outlineLevel="1">
      <c r="A2556" t="s">
        <v>762</v>
      </c>
      <c r="B2556" t="s">
        <v>18</v>
      </c>
      <c r="C2556" s="1">
        <f t="shared" si="1013"/>
        <v>7252</v>
      </c>
      <c r="D2556" s="5">
        <f>IF(N2556&gt;0, RANK(N2556,(N2556:P2556,Q2556:AE2556)),0)</f>
        <v>2</v>
      </c>
      <c r="E2556" s="5">
        <f>IF(O2556&gt;0,RANK(O2556,(N2556:P2556,Q2556:AE2556)),0)</f>
        <v>1</v>
      </c>
      <c r="F2556" s="5">
        <f>IF(P2556&gt;0,RANK(P2556,(N2556:P2556,Q2556:AE2556)),0)</f>
        <v>0</v>
      </c>
      <c r="G2556" s="131">
        <f t="shared" si="1011"/>
        <v>3802</v>
      </c>
      <c r="H2556" s="136">
        <f t="shared" si="1012"/>
        <v>0.52426916712631</v>
      </c>
      <c r="I2556" s="2"/>
      <c r="J2556" s="2">
        <f t="shared" si="1014"/>
        <v>0.23000551571980143</v>
      </c>
      <c r="K2556" s="2">
        <f t="shared" si="1015"/>
        <v>0.75427468284611143</v>
      </c>
      <c r="L2556" s="2">
        <f t="shared" si="1016"/>
        <v>0</v>
      </c>
      <c r="M2556" s="2">
        <f t="shared" si="1017"/>
        <v>1.5719801434087133E-2</v>
      </c>
      <c r="N2556" s="63">
        <v>1668</v>
      </c>
      <c r="O2556" s="63">
        <v>5470</v>
      </c>
      <c r="P2556" s="63"/>
      <c r="Q2556" s="63">
        <v>62</v>
      </c>
      <c r="R2556" s="63">
        <v>19</v>
      </c>
      <c r="S2556" s="63">
        <v>18</v>
      </c>
      <c r="T2556" s="63"/>
      <c r="U2556" s="63"/>
      <c r="V2556" s="63"/>
      <c r="W2556" s="63"/>
      <c r="X2556" s="63">
        <v>10</v>
      </c>
      <c r="Y2556" s="63"/>
      <c r="Z2556" s="63"/>
      <c r="AA2556" s="63"/>
      <c r="AB2556" s="63"/>
      <c r="AC2556" s="63"/>
      <c r="AD2556" s="63">
        <v>5</v>
      </c>
      <c r="AE2556" s="63"/>
      <c r="AF2556" s="63"/>
      <c r="AG2556" s="63"/>
      <c r="AH2556" s="63"/>
      <c r="AI2556" s="63"/>
      <c r="AJ2556" s="63"/>
      <c r="AK2556" s="63"/>
      <c r="AL2556" s="63"/>
      <c r="AM2556" s="63"/>
      <c r="AN2556" s="63"/>
      <c r="AO2556" s="63"/>
      <c r="AP2556" s="63"/>
      <c r="AQ2556" s="63"/>
      <c r="AS2556" s="5">
        <f>IF(Q2556&gt;0,RANK(Q2556,(N2556:P2556,Q2556:AE2556)),0)</f>
        <v>3</v>
      </c>
      <c r="AT2556" s="5">
        <f>IF(R2556&gt;0,RANK(R2556,(N2556:P2556,Q2556:AE2556)),0)</f>
        <v>4</v>
      </c>
      <c r="AU2556" s="5">
        <f>IF(T2556&gt;0,RANK(T2556,(N2556:P2556,Q2556:AE2556)),0)</f>
        <v>0</v>
      </c>
      <c r="AV2556" s="5">
        <f>IF(S2556&gt;0,RANK(S2556,(N2556:P2556,Q2556:AE2556)),0)</f>
        <v>5</v>
      </c>
      <c r="AW2556" s="2">
        <f t="shared" si="1018"/>
        <v>8.5493656922228344E-3</v>
      </c>
      <c r="AX2556" s="2">
        <f t="shared" si="1019"/>
        <v>2.6199669056811915E-3</v>
      </c>
      <c r="AY2556" s="2">
        <f t="shared" si="1020"/>
        <v>0</v>
      </c>
      <c r="AZ2556" s="2">
        <f t="shared" si="1021"/>
        <v>2.4820739106453391E-3</v>
      </c>
      <c r="BB2556" t="s">
        <v>762</v>
      </c>
      <c r="BC2556" t="s">
        <v>18</v>
      </c>
      <c r="BD2556" s="1">
        <v>2</v>
      </c>
      <c r="BF2556" s="111">
        <v>47</v>
      </c>
      <c r="BG2556" s="113">
        <v>57</v>
      </c>
      <c r="BH2556" s="117">
        <f t="shared" si="1022"/>
        <v>47057</v>
      </c>
      <c r="BJ2556" s="5" t="s">
        <v>3185</v>
      </c>
    </row>
    <row r="2557" spans="1:62" hidden="1" outlineLevel="1">
      <c r="A2557" t="s">
        <v>2200</v>
      </c>
      <c r="B2557" t="s">
        <v>18</v>
      </c>
      <c r="C2557" s="1">
        <f t="shared" si="1013"/>
        <v>23887</v>
      </c>
      <c r="D2557" s="5">
        <f>IF(N2557&gt;0, RANK(N2557,(N2557:P2557,Q2557:AE2557)),0)</f>
        <v>2</v>
      </c>
      <c r="E2557" s="5">
        <f>IF(O2557&gt;0,RANK(O2557,(N2557:P2557,Q2557:AE2557)),0)</f>
        <v>1</v>
      </c>
      <c r="F2557" s="5">
        <f>IF(P2557&gt;0,RANK(P2557,(N2557:P2557,Q2557:AE2557)),0)</f>
        <v>0</v>
      </c>
      <c r="G2557" s="131">
        <f t="shared" si="1011"/>
        <v>11020</v>
      </c>
      <c r="H2557" s="136">
        <f t="shared" si="1012"/>
        <v>0.46133880353330264</v>
      </c>
      <c r="I2557" s="2"/>
      <c r="J2557" s="2">
        <f t="shared" si="1014"/>
        <v>0.26060200108845816</v>
      </c>
      <c r="K2557" s="2">
        <f t="shared" si="1015"/>
        <v>0.7219408046217608</v>
      </c>
      <c r="L2557" s="2">
        <f t="shared" si="1016"/>
        <v>0</v>
      </c>
      <c r="M2557" s="2">
        <f t="shared" si="1017"/>
        <v>1.7457194289780986E-2</v>
      </c>
      <c r="N2557" s="63">
        <v>6225</v>
      </c>
      <c r="O2557" s="63">
        <v>17245</v>
      </c>
      <c r="P2557" s="63"/>
      <c r="Q2557" s="63">
        <v>175</v>
      </c>
      <c r="R2557" s="63">
        <v>69</v>
      </c>
      <c r="S2557" s="63">
        <v>104</v>
      </c>
      <c r="T2557" s="63"/>
      <c r="U2557" s="63"/>
      <c r="V2557" s="63"/>
      <c r="W2557" s="63"/>
      <c r="X2557" s="63">
        <v>30</v>
      </c>
      <c r="Y2557" s="63"/>
      <c r="Z2557" s="63"/>
      <c r="AA2557" s="63"/>
      <c r="AB2557" s="63"/>
      <c r="AC2557" s="63"/>
      <c r="AD2557" s="63">
        <v>39</v>
      </c>
      <c r="AE2557" s="63"/>
      <c r="AF2557" s="63"/>
      <c r="AG2557" s="63"/>
      <c r="AH2557" s="63"/>
      <c r="AI2557" s="63"/>
      <c r="AJ2557" s="63"/>
      <c r="AK2557" s="63"/>
      <c r="AL2557" s="63"/>
      <c r="AM2557" s="63"/>
      <c r="AN2557" s="63"/>
      <c r="AO2557" s="63"/>
      <c r="AP2557" s="63"/>
      <c r="AQ2557" s="63"/>
      <c r="AS2557" s="5">
        <f>IF(Q2557&gt;0,RANK(Q2557,(N2557:P2557,Q2557:AE2557)),0)</f>
        <v>3</v>
      </c>
      <c r="AT2557" s="5">
        <f>IF(R2557&gt;0,RANK(R2557,(N2557:P2557,Q2557:AE2557)),0)</f>
        <v>5</v>
      </c>
      <c r="AU2557" s="5">
        <f>IF(T2557&gt;0,RANK(T2557,(N2557:P2557,Q2557:AE2557)),0)</f>
        <v>0</v>
      </c>
      <c r="AV2557" s="5">
        <f>IF(S2557&gt;0,RANK(S2557,(N2557:P2557,Q2557:AE2557)),0)</f>
        <v>4</v>
      </c>
      <c r="AW2557" s="2">
        <f t="shared" si="1018"/>
        <v>7.3261606731695062E-3</v>
      </c>
      <c r="AX2557" s="2">
        <f t="shared" si="1019"/>
        <v>2.8886004939925481E-3</v>
      </c>
      <c r="AY2557" s="2">
        <f t="shared" si="1020"/>
        <v>0</v>
      </c>
      <c r="AZ2557" s="2">
        <f t="shared" si="1021"/>
        <v>4.3538326286264497E-3</v>
      </c>
      <c r="BB2557" t="s">
        <v>2200</v>
      </c>
      <c r="BC2557" t="s">
        <v>18</v>
      </c>
      <c r="BD2557" s="1">
        <v>1</v>
      </c>
      <c r="BF2557" s="111">
        <v>47</v>
      </c>
      <c r="BG2557" s="113">
        <v>59</v>
      </c>
      <c r="BH2557" s="117">
        <f t="shared" si="1022"/>
        <v>47059</v>
      </c>
      <c r="BJ2557" s="5" t="s">
        <v>3185</v>
      </c>
    </row>
    <row r="2558" spans="1:62" hidden="1" outlineLevel="1">
      <c r="A2558" t="s">
        <v>655</v>
      </c>
      <c r="B2558" t="s">
        <v>18</v>
      </c>
      <c r="C2558" s="1">
        <f t="shared" si="1013"/>
        <v>4237</v>
      </c>
      <c r="D2558" s="5">
        <f>IF(N2558&gt;0, RANK(N2558,(N2558:P2558,Q2558:AE2558)),0)</f>
        <v>2</v>
      </c>
      <c r="E2558" s="5">
        <f>IF(O2558&gt;0,RANK(O2558,(N2558:P2558,Q2558:AE2558)),0)</f>
        <v>1</v>
      </c>
      <c r="F2558" s="5">
        <f>IF(P2558&gt;0,RANK(P2558,(N2558:P2558,Q2558:AE2558)),0)</f>
        <v>0</v>
      </c>
      <c r="G2558" s="131">
        <f t="shared" si="1011"/>
        <v>873</v>
      </c>
      <c r="H2558" s="136">
        <f t="shared" si="1012"/>
        <v>0.20604201085673826</v>
      </c>
      <c r="I2558" s="2"/>
      <c r="J2558" s="2">
        <f t="shared" si="1014"/>
        <v>0.38777436865706866</v>
      </c>
      <c r="K2558" s="2">
        <f t="shared" si="1015"/>
        <v>0.59381637951380695</v>
      </c>
      <c r="L2558" s="2">
        <f t="shared" si="1016"/>
        <v>0</v>
      </c>
      <c r="M2558" s="2">
        <f t="shared" si="1017"/>
        <v>1.840925182912434E-2</v>
      </c>
      <c r="N2558" s="63">
        <v>1643</v>
      </c>
      <c r="O2558" s="63">
        <v>2516</v>
      </c>
      <c r="P2558" s="63"/>
      <c r="Q2558" s="63">
        <v>30</v>
      </c>
      <c r="R2558" s="63">
        <v>7</v>
      </c>
      <c r="S2558" s="63">
        <v>27</v>
      </c>
      <c r="T2558" s="63"/>
      <c r="U2558" s="63"/>
      <c r="V2558" s="63"/>
      <c r="W2558" s="63"/>
      <c r="X2558" s="63">
        <v>9</v>
      </c>
      <c r="Y2558" s="63"/>
      <c r="Z2558" s="63"/>
      <c r="AA2558" s="63"/>
      <c r="AB2558" s="63"/>
      <c r="AC2558" s="63"/>
      <c r="AD2558" s="63">
        <v>5</v>
      </c>
      <c r="AE2558" s="63"/>
      <c r="AF2558" s="63"/>
      <c r="AG2558" s="63"/>
      <c r="AH2558" s="63"/>
      <c r="AI2558" s="63"/>
      <c r="AJ2558" s="63"/>
      <c r="AK2558" s="63"/>
      <c r="AL2558" s="63"/>
      <c r="AM2558" s="63"/>
      <c r="AN2558" s="63"/>
      <c r="AO2558" s="63"/>
      <c r="AP2558" s="63"/>
      <c r="AQ2558" s="63"/>
      <c r="AS2558" s="5">
        <f>IF(Q2558&gt;0,RANK(Q2558,(N2558:P2558,Q2558:AE2558)),0)</f>
        <v>3</v>
      </c>
      <c r="AT2558" s="5">
        <f>IF(R2558&gt;0,RANK(R2558,(N2558:P2558,Q2558:AE2558)),0)</f>
        <v>6</v>
      </c>
      <c r="AU2558" s="5">
        <f>IF(T2558&gt;0,RANK(T2558,(N2558:P2558,Q2558:AE2558)),0)</f>
        <v>0</v>
      </c>
      <c r="AV2558" s="5">
        <f>IF(S2558&gt;0,RANK(S2558,(N2558:P2558,Q2558:AE2558)),0)</f>
        <v>4</v>
      </c>
      <c r="AW2558" s="2">
        <f t="shared" si="1018"/>
        <v>7.0804814727401461E-3</v>
      </c>
      <c r="AX2558" s="2">
        <f t="shared" si="1019"/>
        <v>1.6521123436393675E-3</v>
      </c>
      <c r="AY2558" s="2">
        <f t="shared" si="1020"/>
        <v>0</v>
      </c>
      <c r="AZ2558" s="2">
        <f t="shared" si="1021"/>
        <v>6.3724333254661317E-3</v>
      </c>
      <c r="BB2558" t="s">
        <v>655</v>
      </c>
      <c r="BC2558" t="s">
        <v>18</v>
      </c>
      <c r="BD2558" s="1">
        <v>4</v>
      </c>
      <c r="BF2558" s="111">
        <v>47</v>
      </c>
      <c r="BG2558" s="113">
        <v>61</v>
      </c>
      <c r="BH2558" s="117">
        <f t="shared" si="1022"/>
        <v>47061</v>
      </c>
      <c r="BJ2558" s="5" t="s">
        <v>3185</v>
      </c>
    </row>
    <row r="2559" spans="1:62" hidden="1" outlineLevel="1">
      <c r="A2559" t="s">
        <v>519</v>
      </c>
      <c r="B2559" t="s">
        <v>18</v>
      </c>
      <c r="C2559" s="1">
        <f t="shared" si="1013"/>
        <v>20032</v>
      </c>
      <c r="D2559" s="5">
        <f>IF(N2559&gt;0, RANK(N2559,(N2559:P2559,Q2559:AE2559)),0)</f>
        <v>2</v>
      </c>
      <c r="E2559" s="5">
        <f>IF(O2559&gt;0,RANK(O2559,(N2559:P2559,Q2559:AE2559)),0)</f>
        <v>1</v>
      </c>
      <c r="F2559" s="5">
        <f>IF(P2559&gt;0,RANK(P2559,(N2559:P2559,Q2559:AE2559)),0)</f>
        <v>0</v>
      </c>
      <c r="G2559" s="131">
        <f t="shared" si="1011"/>
        <v>9288</v>
      </c>
      <c r="H2559" s="136">
        <f t="shared" si="1012"/>
        <v>0.46365814696485624</v>
      </c>
      <c r="I2559" s="2"/>
      <c r="J2559" s="2">
        <f t="shared" si="1014"/>
        <v>0.26128194888178913</v>
      </c>
      <c r="K2559" s="2">
        <f t="shared" si="1015"/>
        <v>0.72494009584664532</v>
      </c>
      <c r="L2559" s="2">
        <f t="shared" si="1016"/>
        <v>0</v>
      </c>
      <c r="M2559" s="2">
        <f t="shared" si="1017"/>
        <v>1.3777955271565556E-2</v>
      </c>
      <c r="N2559" s="63">
        <v>5234</v>
      </c>
      <c r="O2559" s="63">
        <v>14522</v>
      </c>
      <c r="P2559" s="63"/>
      <c r="Q2559" s="63">
        <v>140</v>
      </c>
      <c r="R2559" s="63">
        <v>45</v>
      </c>
      <c r="S2559" s="63">
        <v>58</v>
      </c>
      <c r="T2559" s="63"/>
      <c r="U2559" s="63"/>
      <c r="V2559" s="63"/>
      <c r="W2559" s="63"/>
      <c r="X2559" s="63">
        <v>25</v>
      </c>
      <c r="Y2559" s="63"/>
      <c r="Z2559" s="63"/>
      <c r="AA2559" s="63"/>
      <c r="AB2559" s="63"/>
      <c r="AC2559" s="63"/>
      <c r="AD2559" s="63">
        <v>8</v>
      </c>
      <c r="AE2559" s="63"/>
      <c r="AF2559" s="63"/>
      <c r="AG2559" s="63"/>
      <c r="AH2559" s="63"/>
      <c r="AI2559" s="63"/>
      <c r="AJ2559" s="63"/>
      <c r="AK2559" s="63"/>
      <c r="AL2559" s="63"/>
      <c r="AM2559" s="63"/>
      <c r="AN2559" s="63"/>
      <c r="AO2559" s="63"/>
      <c r="AP2559" s="63"/>
      <c r="AQ2559" s="63"/>
      <c r="AS2559" s="5">
        <f>IF(Q2559&gt;0,RANK(Q2559,(N2559:P2559,Q2559:AE2559)),0)</f>
        <v>3</v>
      </c>
      <c r="AT2559" s="5">
        <f>IF(R2559&gt;0,RANK(R2559,(N2559:P2559,Q2559:AE2559)),0)</f>
        <v>5</v>
      </c>
      <c r="AU2559" s="5">
        <f>IF(T2559&gt;0,RANK(T2559,(N2559:P2559,Q2559:AE2559)),0)</f>
        <v>0</v>
      </c>
      <c r="AV2559" s="5">
        <f>IF(S2559&gt;0,RANK(S2559,(N2559:P2559,Q2559:AE2559)),0)</f>
        <v>4</v>
      </c>
      <c r="AW2559" s="2">
        <f t="shared" si="1018"/>
        <v>6.9888178913738016E-3</v>
      </c>
      <c r="AX2559" s="2">
        <f t="shared" si="1019"/>
        <v>2.2464057507987222E-3</v>
      </c>
      <c r="AY2559" s="2">
        <f t="shared" si="1020"/>
        <v>0</v>
      </c>
      <c r="AZ2559" s="2">
        <f t="shared" si="1021"/>
        <v>2.895367412140575E-3</v>
      </c>
      <c r="BB2559" t="s">
        <v>519</v>
      </c>
      <c r="BC2559" t="s">
        <v>18</v>
      </c>
      <c r="BD2559" s="1">
        <v>1</v>
      </c>
      <c r="BF2559" s="111">
        <v>47</v>
      </c>
      <c r="BG2559" s="113">
        <v>63</v>
      </c>
      <c r="BH2559" s="117">
        <f t="shared" si="1022"/>
        <v>47063</v>
      </c>
      <c r="BJ2559" s="5" t="s">
        <v>3185</v>
      </c>
    </row>
    <row r="2560" spans="1:62" hidden="1" outlineLevel="1">
      <c r="A2560" t="s">
        <v>2661</v>
      </c>
      <c r="B2560" t="s">
        <v>18</v>
      </c>
      <c r="C2560" s="1">
        <f t="shared" ref="C2560:C2591" si="1023">SUM(N2560:AQ2560)</f>
        <v>141181</v>
      </c>
      <c r="D2560" s="5">
        <f>IF(N2560&gt;0, RANK(N2560,(N2560:P2560,Q2560:AE2560)),0)</f>
        <v>2</v>
      </c>
      <c r="E2560" s="5">
        <f>IF(O2560&gt;0,RANK(O2560,(N2560:P2560,Q2560:AE2560)),0)</f>
        <v>1</v>
      </c>
      <c r="F2560" s="5">
        <f>IF(P2560&gt;0,RANK(P2560,(N2560:P2560,Q2560:AE2560)),0)</f>
        <v>0</v>
      </c>
      <c r="G2560" s="131">
        <f t="shared" si="1011"/>
        <v>21097</v>
      </c>
      <c r="H2560" s="136">
        <f t="shared" si="1012"/>
        <v>0.14943228904739306</v>
      </c>
      <c r="I2560" s="2"/>
      <c r="J2560" s="2">
        <f t="shared" ref="J2560:J2591" si="1024">IF($C2560=0,"-",N2560/$C2560)</f>
        <v>0.41674162953938559</v>
      </c>
      <c r="K2560" s="2">
        <f t="shared" ref="K2560:K2591" si="1025">IF($C2560=0,"-",O2560/$C2560)</f>
        <v>0.56617391858677868</v>
      </c>
      <c r="L2560" s="2">
        <f t="shared" ref="L2560:L2591" si="1026">IF($C2560=0,"-",P2560/$C2560)</f>
        <v>0</v>
      </c>
      <c r="M2560" s="2">
        <f t="shared" ref="M2560:M2591" si="1027">IF(C2560=0,"-",(1-J2560-K2560-L2560))</f>
        <v>1.7084451873835782E-2</v>
      </c>
      <c r="N2560" s="63">
        <v>58836</v>
      </c>
      <c r="O2560" s="63">
        <v>79933</v>
      </c>
      <c r="P2560" s="63"/>
      <c r="Q2560" s="63">
        <v>1528</v>
      </c>
      <c r="R2560" s="63">
        <v>408</v>
      </c>
      <c r="S2560" s="63">
        <v>283</v>
      </c>
      <c r="T2560" s="63"/>
      <c r="U2560" s="63"/>
      <c r="V2560" s="63"/>
      <c r="W2560" s="63"/>
      <c r="X2560" s="63">
        <v>120</v>
      </c>
      <c r="Y2560" s="63"/>
      <c r="Z2560" s="63"/>
      <c r="AA2560" s="63"/>
      <c r="AB2560" s="63"/>
      <c r="AC2560" s="63"/>
      <c r="AD2560" s="63">
        <v>73</v>
      </c>
      <c r="AE2560" s="63"/>
      <c r="AF2560" s="63"/>
      <c r="AG2560" s="63"/>
      <c r="AH2560" s="63"/>
      <c r="AI2560" s="63"/>
      <c r="AJ2560" s="63"/>
      <c r="AK2560" s="63"/>
      <c r="AL2560" s="63"/>
      <c r="AM2560" s="63"/>
      <c r="AN2560" s="63"/>
      <c r="AO2560" s="63"/>
      <c r="AP2560" s="63"/>
      <c r="AQ2560" s="63"/>
      <c r="AS2560" s="5">
        <f>IF(Q2560&gt;0,RANK(Q2560,(N2560:P2560,Q2560:AE2560)),0)</f>
        <v>3</v>
      </c>
      <c r="AT2560" s="5">
        <f>IF(R2560&gt;0,RANK(R2560,(N2560:P2560,Q2560:AE2560)),0)</f>
        <v>4</v>
      </c>
      <c r="AU2560" s="5">
        <f>IF(T2560&gt;0,RANK(T2560,(N2560:P2560,Q2560:AE2560)),0)</f>
        <v>0</v>
      </c>
      <c r="AV2560" s="5">
        <f>IF(S2560&gt;0,RANK(S2560,(N2560:P2560,Q2560:AE2560)),0)</f>
        <v>5</v>
      </c>
      <c r="AW2560" s="2">
        <f t="shared" ref="AW2560:AW2591" si="1028">IF($C2560=0,"-",Q2560/$C2560)</f>
        <v>1.0822986095862758E-2</v>
      </c>
      <c r="AX2560" s="2">
        <f t="shared" ref="AX2560:AX2591" si="1029">IF($C2560=0,"-",R2560/$C2560)</f>
        <v>2.8899072821413647E-3</v>
      </c>
      <c r="AY2560" s="2">
        <f t="shared" ref="AY2560:AY2591" si="1030">IF($C2560=0,"-",T2560/$C2560)</f>
        <v>0</v>
      </c>
      <c r="AZ2560" s="2">
        <f t="shared" ref="AZ2560:AZ2591" si="1031">IF($C2560=0,"-",S2560/$C2560)</f>
        <v>2.0045190216813878E-3</v>
      </c>
      <c r="BB2560" t="s">
        <v>2661</v>
      </c>
      <c r="BC2560" t="s">
        <v>18</v>
      </c>
      <c r="BD2560" s="1">
        <v>3</v>
      </c>
      <c r="BF2560" s="111">
        <v>47</v>
      </c>
      <c r="BG2560" s="113">
        <v>65</v>
      </c>
      <c r="BH2560" s="117">
        <f t="shared" si="1022"/>
        <v>47065</v>
      </c>
      <c r="BJ2560" s="5" t="s">
        <v>3185</v>
      </c>
    </row>
    <row r="2561" spans="1:62" hidden="1" outlineLevel="1">
      <c r="A2561" t="s">
        <v>603</v>
      </c>
      <c r="B2561" t="s">
        <v>18</v>
      </c>
      <c r="C2561" s="1">
        <f t="shared" si="1023"/>
        <v>2046</v>
      </c>
      <c r="D2561" s="5">
        <f>IF(N2561&gt;0, RANK(N2561,(N2561:P2561,Q2561:AE2561)),0)</f>
        <v>2</v>
      </c>
      <c r="E2561" s="5">
        <f>IF(O2561&gt;0,RANK(O2561,(N2561:P2561,Q2561:AE2561)),0)</f>
        <v>1</v>
      </c>
      <c r="F2561" s="5">
        <f>IF(P2561&gt;0,RANK(P2561,(N2561:P2561,Q2561:AE2561)),0)</f>
        <v>0</v>
      </c>
      <c r="G2561" s="131">
        <f t="shared" si="1011"/>
        <v>1052</v>
      </c>
      <c r="H2561" s="136">
        <f t="shared" si="1012"/>
        <v>0.51417399804496577</v>
      </c>
      <c r="I2561" s="2"/>
      <c r="J2561" s="2">
        <f t="shared" si="1024"/>
        <v>0.23216031280547408</v>
      </c>
      <c r="K2561" s="2">
        <f t="shared" si="1025"/>
        <v>0.74633431085043989</v>
      </c>
      <c r="L2561" s="2">
        <f t="shared" si="1026"/>
        <v>0</v>
      </c>
      <c r="M2561" s="2">
        <f t="shared" si="1027"/>
        <v>2.1505376344086002E-2</v>
      </c>
      <c r="N2561" s="63">
        <v>475</v>
      </c>
      <c r="O2561" s="63">
        <v>1527</v>
      </c>
      <c r="P2561" s="63"/>
      <c r="Q2561" s="63">
        <v>34</v>
      </c>
      <c r="R2561" s="63">
        <v>6</v>
      </c>
      <c r="S2561" s="63">
        <v>1</v>
      </c>
      <c r="T2561" s="63"/>
      <c r="U2561" s="63"/>
      <c r="V2561" s="63"/>
      <c r="W2561" s="63"/>
      <c r="X2561" s="63">
        <v>1</v>
      </c>
      <c r="Y2561" s="63"/>
      <c r="Z2561" s="63"/>
      <c r="AA2561" s="63"/>
      <c r="AB2561" s="63"/>
      <c r="AC2561" s="63"/>
      <c r="AD2561" s="63">
        <v>2</v>
      </c>
      <c r="AE2561" s="63"/>
      <c r="AF2561" s="63"/>
      <c r="AG2561" s="63"/>
      <c r="AH2561" s="63"/>
      <c r="AI2561" s="63"/>
      <c r="AJ2561" s="63"/>
      <c r="AK2561" s="63"/>
      <c r="AL2561" s="63"/>
      <c r="AM2561" s="63"/>
      <c r="AN2561" s="63"/>
      <c r="AO2561" s="63"/>
      <c r="AP2561" s="63"/>
      <c r="AQ2561" s="63"/>
      <c r="AS2561" s="5">
        <f>IF(Q2561&gt;0,RANK(Q2561,(N2561:P2561,Q2561:AE2561)),0)</f>
        <v>3</v>
      </c>
      <c r="AT2561" s="5">
        <f>IF(R2561&gt;0,RANK(R2561,(N2561:P2561,Q2561:AE2561)),0)</f>
        <v>4</v>
      </c>
      <c r="AU2561" s="5">
        <f>IF(T2561&gt;0,RANK(T2561,(N2561:P2561,Q2561:AE2561)),0)</f>
        <v>0</v>
      </c>
      <c r="AV2561" s="5">
        <f>IF(S2561&gt;0,RANK(S2561,(N2561:P2561,Q2561:AE2561)),0)</f>
        <v>6</v>
      </c>
      <c r="AW2561" s="2">
        <f t="shared" si="1028"/>
        <v>1.6617790811339198E-2</v>
      </c>
      <c r="AX2561" s="2">
        <f t="shared" si="1029"/>
        <v>2.9325513196480938E-3</v>
      </c>
      <c r="AY2561" s="2">
        <f t="shared" si="1030"/>
        <v>0</v>
      </c>
      <c r="AZ2561" s="2">
        <f t="shared" si="1031"/>
        <v>4.8875855327468231E-4</v>
      </c>
      <c r="BB2561" t="s">
        <v>603</v>
      </c>
      <c r="BC2561" t="s">
        <v>18</v>
      </c>
      <c r="BD2561" s="1">
        <v>1</v>
      </c>
      <c r="BF2561" s="111">
        <v>47</v>
      </c>
      <c r="BG2561" s="113">
        <v>67</v>
      </c>
      <c r="BH2561" s="117">
        <f t="shared" si="1022"/>
        <v>47067</v>
      </c>
      <c r="BJ2561" s="5" t="s">
        <v>3185</v>
      </c>
    </row>
    <row r="2562" spans="1:62" hidden="1" outlineLevel="1">
      <c r="A2562" t="s">
        <v>594</v>
      </c>
      <c r="B2562" t="s">
        <v>18</v>
      </c>
      <c r="C2562" s="1">
        <f t="shared" si="1023"/>
        <v>10439</v>
      </c>
      <c r="D2562" s="5">
        <f>IF(N2562&gt;0, RANK(N2562,(N2562:P2562,Q2562:AE2562)),0)</f>
        <v>1</v>
      </c>
      <c r="E2562" s="5">
        <f>IF(O2562&gt;0,RANK(O2562,(N2562:P2562,Q2562:AE2562)),0)</f>
        <v>2</v>
      </c>
      <c r="F2562" s="5">
        <f>IF(P2562&gt;0,RANK(P2562,(N2562:P2562,Q2562:AE2562)),0)</f>
        <v>0</v>
      </c>
      <c r="G2562" s="131">
        <f t="shared" si="1011"/>
        <v>617</v>
      </c>
      <c r="H2562" s="136">
        <f t="shared" si="1012"/>
        <v>5.9105278283360478E-2</v>
      </c>
      <c r="I2562" s="2"/>
      <c r="J2562" s="2">
        <f t="shared" si="1024"/>
        <v>0.52514608678992236</v>
      </c>
      <c r="K2562" s="2">
        <f t="shared" si="1025"/>
        <v>0.46604080850656193</v>
      </c>
      <c r="L2562" s="2">
        <f t="shared" si="1026"/>
        <v>0</v>
      </c>
      <c r="M2562" s="2">
        <f t="shared" si="1027"/>
        <v>8.8131047035157062E-3</v>
      </c>
      <c r="N2562" s="63">
        <v>5482</v>
      </c>
      <c r="O2562" s="63">
        <v>4865</v>
      </c>
      <c r="P2562" s="63"/>
      <c r="Q2562" s="63">
        <v>40</v>
      </c>
      <c r="R2562" s="63">
        <v>12</v>
      </c>
      <c r="S2562" s="63">
        <v>22</v>
      </c>
      <c r="T2562" s="63"/>
      <c r="U2562" s="63"/>
      <c r="V2562" s="63"/>
      <c r="W2562" s="63"/>
      <c r="X2562" s="63">
        <v>10</v>
      </c>
      <c r="Y2562" s="63"/>
      <c r="Z2562" s="63"/>
      <c r="AA2562" s="63"/>
      <c r="AB2562" s="63"/>
      <c r="AC2562" s="63"/>
      <c r="AD2562" s="63">
        <v>8</v>
      </c>
      <c r="AE2562" s="63"/>
      <c r="AF2562" s="63"/>
      <c r="AG2562" s="63"/>
      <c r="AH2562" s="63"/>
      <c r="AI2562" s="63"/>
      <c r="AJ2562" s="63"/>
      <c r="AK2562" s="63"/>
      <c r="AL2562" s="63"/>
      <c r="AM2562" s="63"/>
      <c r="AN2562" s="63"/>
      <c r="AO2562" s="63"/>
      <c r="AP2562" s="63"/>
      <c r="AQ2562" s="63"/>
      <c r="AS2562" s="5">
        <f>IF(Q2562&gt;0,RANK(Q2562,(N2562:P2562,Q2562:AE2562)),0)</f>
        <v>3</v>
      </c>
      <c r="AT2562" s="5">
        <f>IF(R2562&gt;0,RANK(R2562,(N2562:P2562,Q2562:AE2562)),0)</f>
        <v>5</v>
      </c>
      <c r="AU2562" s="5">
        <f>IF(T2562&gt;0,RANK(T2562,(N2562:P2562,Q2562:AE2562)),0)</f>
        <v>0</v>
      </c>
      <c r="AV2562" s="5">
        <f>IF(S2562&gt;0,RANK(S2562,(N2562:P2562,Q2562:AE2562)),0)</f>
        <v>4</v>
      </c>
      <c r="AW2562" s="2">
        <f t="shared" si="1028"/>
        <v>3.8317846537024619E-3</v>
      </c>
      <c r="AX2562" s="2">
        <f t="shared" si="1029"/>
        <v>1.1495353961107385E-3</v>
      </c>
      <c r="AY2562" s="2">
        <f t="shared" si="1030"/>
        <v>0</v>
      </c>
      <c r="AZ2562" s="2">
        <f t="shared" si="1031"/>
        <v>2.1074815595363539E-3</v>
      </c>
      <c r="BB2562" t="s">
        <v>594</v>
      </c>
      <c r="BC2562" t="s">
        <v>18</v>
      </c>
      <c r="BD2562" s="1">
        <v>7</v>
      </c>
      <c r="BF2562" s="111">
        <v>47</v>
      </c>
      <c r="BG2562" s="113">
        <v>69</v>
      </c>
      <c r="BH2562" s="117">
        <f t="shared" si="1022"/>
        <v>47069</v>
      </c>
      <c r="BJ2562" s="5" t="s">
        <v>3185</v>
      </c>
    </row>
    <row r="2563" spans="1:62" hidden="1" outlineLevel="1">
      <c r="A2563" t="s">
        <v>1657</v>
      </c>
      <c r="B2563" t="s">
        <v>18</v>
      </c>
      <c r="C2563" s="1">
        <f t="shared" si="1023"/>
        <v>10495</v>
      </c>
      <c r="D2563" s="5">
        <f>IF(N2563&gt;0, RANK(N2563,(N2563:P2563,Q2563:AE2563)),0)</f>
        <v>2</v>
      </c>
      <c r="E2563" s="5">
        <f>IF(O2563&gt;0,RANK(O2563,(N2563:P2563,Q2563:AE2563)),0)</f>
        <v>1</v>
      </c>
      <c r="F2563" s="5">
        <f>IF(P2563&gt;0,RANK(P2563,(N2563:P2563,Q2563:AE2563)),0)</f>
        <v>0</v>
      </c>
      <c r="G2563" s="131">
        <f t="shared" si="1011"/>
        <v>5419</v>
      </c>
      <c r="H2563" s="136">
        <f t="shared" si="1012"/>
        <v>0.51634111481657929</v>
      </c>
      <c r="I2563" s="2"/>
      <c r="J2563" s="2">
        <f t="shared" si="1024"/>
        <v>0.23506431634111483</v>
      </c>
      <c r="K2563" s="2">
        <f t="shared" si="1025"/>
        <v>0.75140543115769409</v>
      </c>
      <c r="L2563" s="2">
        <f t="shared" si="1026"/>
        <v>0</v>
      </c>
      <c r="M2563" s="2">
        <f t="shared" si="1027"/>
        <v>1.3530252501191109E-2</v>
      </c>
      <c r="N2563" s="63">
        <v>2467</v>
      </c>
      <c r="O2563" s="63">
        <v>7886</v>
      </c>
      <c r="P2563" s="63"/>
      <c r="Q2563" s="63">
        <v>66</v>
      </c>
      <c r="R2563" s="63">
        <v>15</v>
      </c>
      <c r="S2563" s="63">
        <v>20</v>
      </c>
      <c r="T2563" s="63"/>
      <c r="U2563" s="63"/>
      <c r="V2563" s="63"/>
      <c r="W2563" s="63"/>
      <c r="X2563" s="63">
        <v>31</v>
      </c>
      <c r="Y2563" s="63"/>
      <c r="Z2563" s="63"/>
      <c r="AA2563" s="63"/>
      <c r="AB2563" s="63"/>
      <c r="AC2563" s="63"/>
      <c r="AD2563" s="63">
        <v>10</v>
      </c>
      <c r="AE2563" s="63"/>
      <c r="AF2563" s="63"/>
      <c r="AG2563" s="63"/>
      <c r="AH2563" s="63"/>
      <c r="AI2563" s="63"/>
      <c r="AJ2563" s="63"/>
      <c r="AK2563" s="63"/>
      <c r="AL2563" s="63"/>
      <c r="AM2563" s="63"/>
      <c r="AN2563" s="63"/>
      <c r="AO2563" s="63"/>
      <c r="AP2563" s="63"/>
      <c r="AQ2563" s="63"/>
      <c r="AS2563" s="5">
        <f>IF(Q2563&gt;0,RANK(Q2563,(N2563:P2563,Q2563:AE2563)),0)</f>
        <v>3</v>
      </c>
      <c r="AT2563" s="5">
        <f>IF(R2563&gt;0,RANK(R2563,(N2563:P2563,Q2563:AE2563)),0)</f>
        <v>6</v>
      </c>
      <c r="AU2563" s="5">
        <f>IF(T2563&gt;0,RANK(T2563,(N2563:P2563,Q2563:AE2563)),0)</f>
        <v>0</v>
      </c>
      <c r="AV2563" s="5">
        <f>IF(S2563&gt;0,RANK(S2563,(N2563:P2563,Q2563:AE2563)),0)</f>
        <v>5</v>
      </c>
      <c r="AW2563" s="2">
        <f t="shared" si="1028"/>
        <v>6.2887089090042881E-3</v>
      </c>
      <c r="AX2563" s="2">
        <f t="shared" si="1029"/>
        <v>1.4292520247737017E-3</v>
      </c>
      <c r="AY2563" s="2">
        <f t="shared" si="1030"/>
        <v>0</v>
      </c>
      <c r="AZ2563" s="2">
        <f t="shared" si="1031"/>
        <v>1.9056693663649356E-3</v>
      </c>
      <c r="BB2563" t="s">
        <v>1657</v>
      </c>
      <c r="BC2563" t="s">
        <v>18</v>
      </c>
      <c r="BD2563" s="1">
        <v>7</v>
      </c>
      <c r="BF2563" s="111">
        <v>47</v>
      </c>
      <c r="BG2563" s="113">
        <v>71</v>
      </c>
      <c r="BH2563" s="117">
        <f t="shared" si="1022"/>
        <v>47071</v>
      </c>
      <c r="BJ2563" s="5" t="s">
        <v>3185</v>
      </c>
    </row>
    <row r="2564" spans="1:62" hidden="1" outlineLevel="1">
      <c r="A2564" t="s">
        <v>1842</v>
      </c>
      <c r="B2564" t="s">
        <v>18</v>
      </c>
      <c r="C2564" s="1">
        <f t="shared" si="1023"/>
        <v>19797</v>
      </c>
      <c r="D2564" s="5">
        <f>IF(N2564&gt;0, RANK(N2564,(N2564:P2564,Q2564:AE2564)),0)</f>
        <v>2</v>
      </c>
      <c r="E2564" s="5">
        <f>IF(O2564&gt;0,RANK(O2564,(N2564:P2564,Q2564:AE2564)),0)</f>
        <v>1</v>
      </c>
      <c r="F2564" s="5">
        <f>IF(P2564&gt;0,RANK(P2564,(N2564:P2564,Q2564:AE2564)),0)</f>
        <v>0</v>
      </c>
      <c r="G2564" s="131">
        <f t="shared" si="1011"/>
        <v>9294</v>
      </c>
      <c r="H2564" s="136">
        <f t="shared" si="1012"/>
        <v>0.46946507046522201</v>
      </c>
      <c r="I2564" s="2"/>
      <c r="J2564" s="2">
        <f t="shared" si="1024"/>
        <v>0.25700863767237458</v>
      </c>
      <c r="K2564" s="2">
        <f t="shared" si="1025"/>
        <v>0.7264737081375966</v>
      </c>
      <c r="L2564" s="2">
        <f t="shared" si="1026"/>
        <v>0</v>
      </c>
      <c r="M2564" s="2">
        <f t="shared" si="1027"/>
        <v>1.6517654190028819E-2</v>
      </c>
      <c r="N2564" s="63">
        <v>5088</v>
      </c>
      <c r="O2564" s="63">
        <v>14382</v>
      </c>
      <c r="P2564" s="63"/>
      <c r="Q2564" s="63">
        <v>148</v>
      </c>
      <c r="R2564" s="63">
        <v>45</v>
      </c>
      <c r="S2564" s="63">
        <v>85</v>
      </c>
      <c r="T2564" s="63"/>
      <c r="U2564" s="63"/>
      <c r="V2564" s="63"/>
      <c r="W2564" s="63"/>
      <c r="X2564" s="63">
        <v>25</v>
      </c>
      <c r="Y2564" s="63"/>
      <c r="Z2564" s="63"/>
      <c r="AA2564" s="63"/>
      <c r="AB2564" s="63"/>
      <c r="AC2564" s="63"/>
      <c r="AD2564" s="63">
        <v>24</v>
      </c>
      <c r="AE2564" s="63"/>
      <c r="AF2564" s="63"/>
      <c r="AG2564" s="63"/>
      <c r="AH2564" s="63"/>
      <c r="AI2564" s="63"/>
      <c r="AJ2564" s="63"/>
      <c r="AK2564" s="63"/>
      <c r="AL2564" s="63"/>
      <c r="AM2564" s="63"/>
      <c r="AN2564" s="63"/>
      <c r="AO2564" s="63"/>
      <c r="AP2564" s="63"/>
      <c r="AQ2564" s="63"/>
      <c r="AS2564" s="5">
        <f>IF(Q2564&gt;0,RANK(Q2564,(N2564:P2564,Q2564:AE2564)),0)</f>
        <v>3</v>
      </c>
      <c r="AT2564" s="5">
        <f>IF(R2564&gt;0,RANK(R2564,(N2564:P2564,Q2564:AE2564)),0)</f>
        <v>5</v>
      </c>
      <c r="AU2564" s="5">
        <f>IF(T2564&gt;0,RANK(T2564,(N2564:P2564,Q2564:AE2564)),0)</f>
        <v>0</v>
      </c>
      <c r="AV2564" s="5">
        <f>IF(S2564&gt;0,RANK(S2564,(N2564:P2564,Q2564:AE2564)),0)</f>
        <v>4</v>
      </c>
      <c r="AW2564" s="2">
        <f t="shared" si="1028"/>
        <v>7.4758801838662424E-3</v>
      </c>
      <c r="AX2564" s="2">
        <f t="shared" si="1029"/>
        <v>2.2730716775268981E-3</v>
      </c>
      <c r="AY2564" s="2">
        <f t="shared" si="1030"/>
        <v>0</v>
      </c>
      <c r="AZ2564" s="2">
        <f t="shared" si="1031"/>
        <v>4.2935798353285854E-3</v>
      </c>
      <c r="BB2564" t="s">
        <v>1842</v>
      </c>
      <c r="BC2564" t="s">
        <v>18</v>
      </c>
      <c r="BD2564" s="1">
        <v>1</v>
      </c>
      <c r="BF2564" s="111">
        <v>47</v>
      </c>
      <c r="BG2564" s="113">
        <v>73</v>
      </c>
      <c r="BH2564" s="117">
        <f t="shared" si="1022"/>
        <v>47073</v>
      </c>
      <c r="BJ2564" s="5" t="s">
        <v>3185</v>
      </c>
    </row>
    <row r="2565" spans="1:62" hidden="1" outlineLevel="1">
      <c r="A2565" t="s">
        <v>111</v>
      </c>
      <c r="B2565" t="s">
        <v>18</v>
      </c>
      <c r="C2565" s="1">
        <f t="shared" si="1023"/>
        <v>7569</v>
      </c>
      <c r="D2565" s="5">
        <f>IF(N2565&gt;0, RANK(N2565,(N2565:P2565,Q2565:AE2565)),0)</f>
        <v>1</v>
      </c>
      <c r="E2565" s="5">
        <f>IF(O2565&gt;0,RANK(O2565,(N2565:P2565,Q2565:AE2565)),0)</f>
        <v>2</v>
      </c>
      <c r="F2565" s="5">
        <f>IF(P2565&gt;0,RANK(P2565,(N2565:P2565,Q2565:AE2565)),0)</f>
        <v>0</v>
      </c>
      <c r="G2565" s="131">
        <f t="shared" si="1011"/>
        <v>1609</v>
      </c>
      <c r="H2565" s="136">
        <f t="shared" si="1012"/>
        <v>0.21257761923635884</v>
      </c>
      <c r="I2565" s="2"/>
      <c r="J2565" s="2">
        <f t="shared" si="1024"/>
        <v>0.60364645263575112</v>
      </c>
      <c r="K2565" s="2">
        <f t="shared" si="1025"/>
        <v>0.39106883339939225</v>
      </c>
      <c r="L2565" s="2">
        <f t="shared" si="1026"/>
        <v>0</v>
      </c>
      <c r="M2565" s="2">
        <f t="shared" si="1027"/>
        <v>5.2847139648566355E-3</v>
      </c>
      <c r="N2565" s="63">
        <v>4569</v>
      </c>
      <c r="O2565" s="63">
        <v>2960</v>
      </c>
      <c r="P2565" s="63"/>
      <c r="Q2565" s="63">
        <v>14</v>
      </c>
      <c r="R2565" s="63">
        <v>7</v>
      </c>
      <c r="S2565" s="63">
        <v>12</v>
      </c>
      <c r="T2565" s="63"/>
      <c r="U2565" s="63"/>
      <c r="V2565" s="63"/>
      <c r="W2565" s="63"/>
      <c r="X2565" s="63">
        <v>6</v>
      </c>
      <c r="Y2565" s="63"/>
      <c r="Z2565" s="63"/>
      <c r="AA2565" s="63"/>
      <c r="AB2565" s="63"/>
      <c r="AC2565" s="63"/>
      <c r="AD2565" s="63">
        <v>1</v>
      </c>
      <c r="AE2565" s="63"/>
      <c r="AF2565" s="63"/>
      <c r="AG2565" s="63"/>
      <c r="AH2565" s="63"/>
      <c r="AI2565" s="63"/>
      <c r="AJ2565" s="63"/>
      <c r="AK2565" s="63"/>
      <c r="AL2565" s="63"/>
      <c r="AM2565" s="63"/>
      <c r="AN2565" s="63"/>
      <c r="AO2565" s="63"/>
      <c r="AP2565" s="63"/>
      <c r="AQ2565" s="63"/>
      <c r="AS2565" s="5">
        <f>IF(Q2565&gt;0,RANK(Q2565,(N2565:P2565,Q2565:AE2565)),0)</f>
        <v>3</v>
      </c>
      <c r="AT2565" s="5">
        <f>IF(R2565&gt;0,RANK(R2565,(N2565:P2565,Q2565:AE2565)),0)</f>
        <v>5</v>
      </c>
      <c r="AU2565" s="5">
        <f>IF(T2565&gt;0,RANK(T2565,(N2565:P2565,Q2565:AE2565)),0)</f>
        <v>0</v>
      </c>
      <c r="AV2565" s="5">
        <f>IF(S2565&gt;0,RANK(S2565,(N2565:P2565,Q2565:AE2565)),0)</f>
        <v>4</v>
      </c>
      <c r="AW2565" s="2">
        <f t="shared" si="1028"/>
        <v>1.8496498876998282E-3</v>
      </c>
      <c r="AX2565" s="2">
        <f t="shared" si="1029"/>
        <v>9.2482494384991411E-4</v>
      </c>
      <c r="AY2565" s="2">
        <f t="shared" si="1030"/>
        <v>0</v>
      </c>
      <c r="AZ2565" s="2">
        <f t="shared" si="1031"/>
        <v>1.5854141894569957E-3</v>
      </c>
      <c r="BB2565" t="s">
        <v>111</v>
      </c>
      <c r="BC2565" t="s">
        <v>18</v>
      </c>
      <c r="BD2565" s="1">
        <v>8</v>
      </c>
      <c r="BF2565" s="111">
        <v>47</v>
      </c>
      <c r="BG2565" s="113">
        <v>75</v>
      </c>
      <c r="BH2565" s="117">
        <f t="shared" si="1022"/>
        <v>47075</v>
      </c>
      <c r="BJ2565" s="5" t="s">
        <v>3185</v>
      </c>
    </row>
    <row r="2566" spans="1:62" hidden="1" outlineLevel="1">
      <c r="A2566" t="s">
        <v>962</v>
      </c>
      <c r="B2566" t="s">
        <v>18</v>
      </c>
      <c r="C2566" s="1">
        <f t="shared" si="1023"/>
        <v>10055</v>
      </c>
      <c r="D2566" s="5">
        <f>IF(N2566&gt;0, RANK(N2566,(N2566:P2566,Q2566:AE2566)),0)</f>
        <v>2</v>
      </c>
      <c r="E2566" s="5">
        <f>IF(O2566&gt;0,RANK(O2566,(N2566:P2566,Q2566:AE2566)),0)</f>
        <v>1</v>
      </c>
      <c r="F2566" s="5">
        <f>IF(P2566&gt;0,RANK(P2566,(N2566:P2566,Q2566:AE2566)),0)</f>
        <v>0</v>
      </c>
      <c r="G2566" s="131">
        <f t="shared" si="1011"/>
        <v>4904</v>
      </c>
      <c r="H2566" s="136">
        <f t="shared" si="1012"/>
        <v>0.48771755345599205</v>
      </c>
      <c r="I2566" s="2"/>
      <c r="J2566" s="2">
        <f t="shared" si="1024"/>
        <v>0.25032322227747389</v>
      </c>
      <c r="K2566" s="2">
        <f t="shared" si="1025"/>
        <v>0.73804077573346594</v>
      </c>
      <c r="L2566" s="2">
        <f t="shared" si="1026"/>
        <v>0</v>
      </c>
      <c r="M2566" s="2">
        <f t="shared" si="1027"/>
        <v>1.163600198906023E-2</v>
      </c>
      <c r="N2566" s="63">
        <v>2517</v>
      </c>
      <c r="O2566" s="63">
        <v>7421</v>
      </c>
      <c r="P2566" s="63"/>
      <c r="Q2566" s="63">
        <v>48</v>
      </c>
      <c r="R2566" s="63">
        <v>19</v>
      </c>
      <c r="S2566" s="63">
        <v>28</v>
      </c>
      <c r="T2566" s="63"/>
      <c r="U2566" s="63"/>
      <c r="V2566" s="63"/>
      <c r="W2566" s="63"/>
      <c r="X2566" s="63">
        <v>11</v>
      </c>
      <c r="Y2566" s="63"/>
      <c r="Z2566" s="63"/>
      <c r="AA2566" s="63"/>
      <c r="AB2566" s="63"/>
      <c r="AC2566" s="63"/>
      <c r="AD2566" s="63">
        <v>11</v>
      </c>
      <c r="AE2566" s="63"/>
      <c r="AF2566" s="63"/>
      <c r="AG2566" s="63"/>
      <c r="AH2566" s="63"/>
      <c r="AI2566" s="63"/>
      <c r="AJ2566" s="63"/>
      <c r="AK2566" s="63"/>
      <c r="AL2566" s="63"/>
      <c r="AM2566" s="63"/>
      <c r="AN2566" s="63"/>
      <c r="AO2566" s="63"/>
      <c r="AP2566" s="63"/>
      <c r="AQ2566" s="63"/>
      <c r="AS2566" s="5">
        <f>IF(Q2566&gt;0,RANK(Q2566,(N2566:P2566,Q2566:AE2566)),0)</f>
        <v>3</v>
      </c>
      <c r="AT2566" s="5">
        <f>IF(R2566&gt;0,RANK(R2566,(N2566:P2566,Q2566:AE2566)),0)</f>
        <v>5</v>
      </c>
      <c r="AU2566" s="5">
        <f>IF(T2566&gt;0,RANK(T2566,(N2566:P2566,Q2566:AE2566)),0)</f>
        <v>0</v>
      </c>
      <c r="AV2566" s="5">
        <f>IF(S2566&gt;0,RANK(S2566,(N2566:P2566,Q2566:AE2566)),0)</f>
        <v>4</v>
      </c>
      <c r="AW2566" s="2">
        <f t="shared" si="1028"/>
        <v>4.7737444057682748E-3</v>
      </c>
      <c r="AX2566" s="2">
        <f t="shared" si="1029"/>
        <v>1.8896071606166087E-3</v>
      </c>
      <c r="AY2566" s="2">
        <f t="shared" si="1030"/>
        <v>0</v>
      </c>
      <c r="AZ2566" s="2">
        <f t="shared" si="1031"/>
        <v>2.7846842366981601E-3</v>
      </c>
      <c r="BB2566" t="s">
        <v>962</v>
      </c>
      <c r="BC2566" t="s">
        <v>18</v>
      </c>
      <c r="BD2566" s="1">
        <v>7</v>
      </c>
      <c r="BF2566" s="111">
        <v>47</v>
      </c>
      <c r="BG2566" s="113">
        <v>77</v>
      </c>
      <c r="BH2566" s="117">
        <f t="shared" si="1022"/>
        <v>47077</v>
      </c>
      <c r="BJ2566" s="5" t="s">
        <v>3185</v>
      </c>
    </row>
    <row r="2567" spans="1:62" hidden="1" outlineLevel="1">
      <c r="A2567" t="s">
        <v>3148</v>
      </c>
      <c r="B2567" t="s">
        <v>18</v>
      </c>
      <c r="C2567" s="1">
        <f t="shared" si="1023"/>
        <v>12739</v>
      </c>
      <c r="D2567" s="5">
        <f>IF(N2567&gt;0, RANK(N2567,(N2567:P2567,Q2567:AE2567)),0)</f>
        <v>2</v>
      </c>
      <c r="E2567" s="5">
        <f>IF(O2567&gt;0,RANK(O2567,(N2567:P2567,Q2567:AE2567)),0)</f>
        <v>1</v>
      </c>
      <c r="F2567" s="5">
        <f>IF(P2567&gt;0,RANK(P2567,(N2567:P2567,Q2567:AE2567)),0)</f>
        <v>0</v>
      </c>
      <c r="G2567" s="131">
        <f t="shared" si="1011"/>
        <v>3854</v>
      </c>
      <c r="H2567" s="136">
        <f t="shared" si="1012"/>
        <v>0.30253552084151031</v>
      </c>
      <c r="I2567" s="2"/>
      <c r="J2567" s="2">
        <f t="shared" si="1024"/>
        <v>0.34060758301279537</v>
      </c>
      <c r="K2567" s="2">
        <f t="shared" si="1025"/>
        <v>0.64314310385430562</v>
      </c>
      <c r="L2567" s="2">
        <f t="shared" si="1026"/>
        <v>0</v>
      </c>
      <c r="M2567" s="2">
        <f t="shared" si="1027"/>
        <v>1.6249313132899013E-2</v>
      </c>
      <c r="N2567" s="63">
        <v>4339</v>
      </c>
      <c r="O2567" s="63">
        <v>8193</v>
      </c>
      <c r="P2567" s="63"/>
      <c r="Q2567" s="63">
        <v>74</v>
      </c>
      <c r="R2567" s="63">
        <v>37</v>
      </c>
      <c r="S2567" s="63">
        <v>70</v>
      </c>
      <c r="T2567" s="63"/>
      <c r="U2567" s="63"/>
      <c r="V2567" s="63"/>
      <c r="W2567" s="63"/>
      <c r="X2567" s="63">
        <v>19</v>
      </c>
      <c r="Y2567" s="63"/>
      <c r="Z2567" s="63"/>
      <c r="AA2567" s="63"/>
      <c r="AB2567" s="63"/>
      <c r="AC2567" s="63"/>
      <c r="AD2567" s="63">
        <v>7</v>
      </c>
      <c r="AE2567" s="63"/>
      <c r="AF2567" s="63"/>
      <c r="AG2567" s="63"/>
      <c r="AH2567" s="63"/>
      <c r="AI2567" s="63"/>
      <c r="AJ2567" s="63"/>
      <c r="AK2567" s="63"/>
      <c r="AL2567" s="63"/>
      <c r="AM2567" s="63"/>
      <c r="AN2567" s="63"/>
      <c r="AO2567" s="63"/>
      <c r="AP2567" s="63"/>
      <c r="AQ2567" s="63"/>
      <c r="AS2567" s="5">
        <f>IF(Q2567&gt;0,RANK(Q2567,(N2567:P2567,Q2567:AE2567)),0)</f>
        <v>3</v>
      </c>
      <c r="AT2567" s="5">
        <f>IF(R2567&gt;0,RANK(R2567,(N2567:P2567,Q2567:AE2567)),0)</f>
        <v>5</v>
      </c>
      <c r="AU2567" s="5">
        <f>IF(T2567&gt;0,RANK(T2567,(N2567:P2567,Q2567:AE2567)),0)</f>
        <v>0</v>
      </c>
      <c r="AV2567" s="5">
        <f>IF(S2567&gt;0,RANK(S2567,(N2567:P2567,Q2567:AE2567)),0)</f>
        <v>4</v>
      </c>
      <c r="AW2567" s="2">
        <f t="shared" si="1028"/>
        <v>5.8089331972682318E-3</v>
      </c>
      <c r="AX2567" s="2">
        <f t="shared" si="1029"/>
        <v>2.9044665986341159E-3</v>
      </c>
      <c r="AY2567" s="2">
        <f t="shared" si="1030"/>
        <v>0</v>
      </c>
      <c r="AZ2567" s="2">
        <f t="shared" si="1031"/>
        <v>5.4949368082267058E-3</v>
      </c>
      <c r="BB2567" t="s">
        <v>3148</v>
      </c>
      <c r="BC2567" t="s">
        <v>18</v>
      </c>
      <c r="BD2567" s="1">
        <v>8</v>
      </c>
      <c r="BF2567" s="111">
        <v>47</v>
      </c>
      <c r="BG2567" s="113">
        <v>79</v>
      </c>
      <c r="BH2567" s="117">
        <f t="shared" si="1022"/>
        <v>47079</v>
      </c>
      <c r="BJ2567" s="5" t="s">
        <v>3185</v>
      </c>
    </row>
    <row r="2568" spans="1:62" hidden="1" outlineLevel="1">
      <c r="A2568" t="s">
        <v>446</v>
      </c>
      <c r="B2568" t="s">
        <v>18</v>
      </c>
      <c r="C2568" s="1">
        <f t="shared" si="1023"/>
        <v>7602</v>
      </c>
      <c r="D2568" s="5">
        <f>IF(N2568&gt;0, RANK(N2568,(N2568:P2568,Q2568:AE2568)),0)</f>
        <v>2</v>
      </c>
      <c r="E2568" s="5">
        <f>IF(O2568&gt;0,RANK(O2568,(N2568:P2568,Q2568:AE2568)),0)</f>
        <v>1</v>
      </c>
      <c r="F2568" s="5">
        <f>IF(P2568&gt;0,RANK(P2568,(N2568:P2568,Q2568:AE2568)),0)</f>
        <v>0</v>
      </c>
      <c r="G2568" s="131">
        <f t="shared" si="1011"/>
        <v>2060</v>
      </c>
      <c r="H2568" s="136">
        <f t="shared" si="1012"/>
        <v>0.27098132070507763</v>
      </c>
      <c r="I2568" s="2"/>
      <c r="J2568" s="2">
        <f t="shared" si="1024"/>
        <v>0.35490660352538805</v>
      </c>
      <c r="K2568" s="2">
        <f t="shared" si="1025"/>
        <v>0.62588792423046569</v>
      </c>
      <c r="L2568" s="2">
        <f t="shared" si="1026"/>
        <v>0</v>
      </c>
      <c r="M2568" s="2">
        <f t="shared" si="1027"/>
        <v>1.920547224414626E-2</v>
      </c>
      <c r="N2568" s="63">
        <v>2698</v>
      </c>
      <c r="O2568" s="63">
        <v>4758</v>
      </c>
      <c r="P2568" s="63"/>
      <c r="Q2568" s="63">
        <v>54</v>
      </c>
      <c r="R2568" s="63">
        <v>25</v>
      </c>
      <c r="S2568" s="63">
        <v>51</v>
      </c>
      <c r="T2568" s="63"/>
      <c r="U2568" s="63"/>
      <c r="V2568" s="63"/>
      <c r="W2568" s="63"/>
      <c r="X2568" s="63">
        <v>9</v>
      </c>
      <c r="Y2568" s="63"/>
      <c r="Z2568" s="63"/>
      <c r="AA2568" s="63"/>
      <c r="AB2568" s="63"/>
      <c r="AC2568" s="63"/>
      <c r="AD2568" s="63">
        <v>7</v>
      </c>
      <c r="AE2568" s="63"/>
      <c r="AF2568" s="63"/>
      <c r="AG2568" s="63"/>
      <c r="AH2568" s="63"/>
      <c r="AI2568" s="63"/>
      <c r="AJ2568" s="63"/>
      <c r="AK2568" s="63"/>
      <c r="AL2568" s="63"/>
      <c r="AM2568" s="63"/>
      <c r="AN2568" s="63"/>
      <c r="AO2568" s="63"/>
      <c r="AP2568" s="63"/>
      <c r="AQ2568" s="63"/>
      <c r="AS2568" s="5">
        <f>IF(Q2568&gt;0,RANK(Q2568,(N2568:P2568,Q2568:AE2568)),0)</f>
        <v>3</v>
      </c>
      <c r="AT2568" s="5">
        <f>IF(R2568&gt;0,RANK(R2568,(N2568:P2568,Q2568:AE2568)),0)</f>
        <v>5</v>
      </c>
      <c r="AU2568" s="5">
        <f>IF(T2568&gt;0,RANK(T2568,(N2568:P2568,Q2568:AE2568)),0)</f>
        <v>0</v>
      </c>
      <c r="AV2568" s="5">
        <f>IF(S2568&gt;0,RANK(S2568,(N2568:P2568,Q2568:AE2568)),0)</f>
        <v>4</v>
      </c>
      <c r="AW2568" s="2">
        <f t="shared" si="1028"/>
        <v>7.1033938437253356E-3</v>
      </c>
      <c r="AX2568" s="2">
        <f t="shared" si="1029"/>
        <v>3.2886082609839516E-3</v>
      </c>
      <c r="AY2568" s="2">
        <f t="shared" si="1030"/>
        <v>0</v>
      </c>
      <c r="AZ2568" s="2">
        <f t="shared" si="1031"/>
        <v>6.7087608524072613E-3</v>
      </c>
      <c r="BB2568" t="s">
        <v>446</v>
      </c>
      <c r="BC2568" t="s">
        <v>18</v>
      </c>
      <c r="BD2568" s="1">
        <v>7</v>
      </c>
      <c r="BF2568" s="111">
        <v>47</v>
      </c>
      <c r="BG2568" s="113">
        <v>81</v>
      </c>
      <c r="BH2568" s="117">
        <f t="shared" si="1022"/>
        <v>47081</v>
      </c>
      <c r="BJ2568" s="5" t="s">
        <v>3185</v>
      </c>
    </row>
    <row r="2569" spans="1:62" hidden="1" outlineLevel="1">
      <c r="A2569" t="s">
        <v>1015</v>
      </c>
      <c r="B2569" t="s">
        <v>18</v>
      </c>
      <c r="C2569" s="1">
        <f t="shared" si="1023"/>
        <v>3027</v>
      </c>
      <c r="D2569" s="5">
        <f>IF(N2569&gt;0, RANK(N2569,(N2569:P2569,Q2569:AE2569)),0)</f>
        <v>2</v>
      </c>
      <c r="E2569" s="5">
        <f>IF(O2569&gt;0,RANK(O2569,(N2569:P2569,Q2569:AE2569)),0)</f>
        <v>1</v>
      </c>
      <c r="F2569" s="5">
        <f>IF(P2569&gt;0,RANK(P2569,(N2569:P2569,Q2569:AE2569)),0)</f>
        <v>0</v>
      </c>
      <c r="G2569" s="131">
        <f t="shared" ref="G2569:G2632" si="1032">IF(C2569&gt;0,MAX(N2569:P2569)-LARGE(N2569:P2569,2),0)</f>
        <v>179</v>
      </c>
      <c r="H2569" s="136">
        <f t="shared" ref="H2569:H2632" si="1033">IF(C2569&gt;0,G2569/C2569,0)</f>
        <v>5.913445655764784E-2</v>
      </c>
      <c r="I2569" s="2"/>
      <c r="J2569" s="2">
        <f t="shared" si="1024"/>
        <v>0.46250412950115627</v>
      </c>
      <c r="K2569" s="2">
        <f t="shared" si="1025"/>
        <v>0.52163858605880409</v>
      </c>
      <c r="L2569" s="2">
        <f t="shared" si="1026"/>
        <v>0</v>
      </c>
      <c r="M2569" s="2">
        <f t="shared" si="1027"/>
        <v>1.5857284440039643E-2</v>
      </c>
      <c r="N2569" s="63">
        <v>1400</v>
      </c>
      <c r="O2569" s="63">
        <v>1579</v>
      </c>
      <c r="P2569" s="63"/>
      <c r="Q2569" s="63">
        <v>17</v>
      </c>
      <c r="R2569" s="63">
        <v>7</v>
      </c>
      <c r="S2569" s="63">
        <v>12</v>
      </c>
      <c r="T2569" s="63"/>
      <c r="U2569" s="63"/>
      <c r="V2569" s="63"/>
      <c r="W2569" s="63"/>
      <c r="X2569" s="63">
        <v>8</v>
      </c>
      <c r="Y2569" s="63"/>
      <c r="Z2569" s="63"/>
      <c r="AA2569" s="63"/>
      <c r="AB2569" s="63"/>
      <c r="AC2569" s="63"/>
      <c r="AD2569" s="63">
        <v>4</v>
      </c>
      <c r="AE2569" s="63"/>
      <c r="AF2569" s="63"/>
      <c r="AG2569" s="63"/>
      <c r="AH2569" s="63"/>
      <c r="AI2569" s="63"/>
      <c r="AJ2569" s="63"/>
      <c r="AK2569" s="63"/>
      <c r="AL2569" s="63"/>
      <c r="AM2569" s="63"/>
      <c r="AN2569" s="63"/>
      <c r="AO2569" s="63"/>
      <c r="AP2569" s="63"/>
      <c r="AQ2569" s="63"/>
      <c r="AS2569" s="5">
        <f>IF(Q2569&gt;0,RANK(Q2569,(N2569:P2569,Q2569:AE2569)),0)</f>
        <v>3</v>
      </c>
      <c r="AT2569" s="5">
        <f>IF(R2569&gt;0,RANK(R2569,(N2569:P2569,Q2569:AE2569)),0)</f>
        <v>6</v>
      </c>
      <c r="AU2569" s="5">
        <f>IF(T2569&gt;0,RANK(T2569,(N2569:P2569,Q2569:AE2569)),0)</f>
        <v>0</v>
      </c>
      <c r="AV2569" s="5">
        <f>IF(S2569&gt;0,RANK(S2569,(N2569:P2569,Q2569:AE2569)),0)</f>
        <v>4</v>
      </c>
      <c r="AW2569" s="2">
        <f t="shared" si="1028"/>
        <v>5.6161215725140405E-3</v>
      </c>
      <c r="AX2569" s="2">
        <f t="shared" si="1029"/>
        <v>2.3125206475057814E-3</v>
      </c>
      <c r="AY2569" s="2">
        <f t="shared" si="1030"/>
        <v>0</v>
      </c>
      <c r="AZ2569" s="2">
        <f t="shared" si="1031"/>
        <v>3.9643211100099107E-3</v>
      </c>
      <c r="BB2569" t="s">
        <v>1015</v>
      </c>
      <c r="BC2569" t="s">
        <v>18</v>
      </c>
      <c r="BD2569" s="1">
        <v>7</v>
      </c>
      <c r="BF2569" s="111">
        <v>47</v>
      </c>
      <c r="BG2569" s="113">
        <v>83</v>
      </c>
      <c r="BH2569" s="117">
        <f t="shared" si="1022"/>
        <v>47083</v>
      </c>
      <c r="BJ2569" s="5" t="s">
        <v>3185</v>
      </c>
    </row>
    <row r="2570" spans="1:62" hidden="1" outlineLevel="1">
      <c r="A2570" t="s">
        <v>2684</v>
      </c>
      <c r="B2570" t="s">
        <v>18</v>
      </c>
      <c r="C2570" s="1">
        <f t="shared" si="1023"/>
        <v>6863</v>
      </c>
      <c r="D2570" s="5">
        <f>IF(N2570&gt;0, RANK(N2570,(N2570:P2570,Q2570:AE2570)),0)</f>
        <v>2</v>
      </c>
      <c r="E2570" s="5">
        <f>IF(O2570&gt;0,RANK(O2570,(N2570:P2570,Q2570:AE2570)),0)</f>
        <v>1</v>
      </c>
      <c r="F2570" s="5">
        <f>IF(P2570&gt;0,RANK(P2570,(N2570:P2570,Q2570:AE2570)),0)</f>
        <v>0</v>
      </c>
      <c r="G2570" s="131">
        <f t="shared" si="1032"/>
        <v>928</v>
      </c>
      <c r="H2570" s="136">
        <f t="shared" si="1033"/>
        <v>0.13521783476613725</v>
      </c>
      <c r="I2570" s="2"/>
      <c r="J2570" s="2">
        <f t="shared" si="1024"/>
        <v>0.42328427801253099</v>
      </c>
      <c r="K2570" s="2">
        <f t="shared" si="1025"/>
        <v>0.55850211277866824</v>
      </c>
      <c r="L2570" s="2">
        <f t="shared" si="1026"/>
        <v>0</v>
      </c>
      <c r="M2570" s="2">
        <f t="shared" si="1027"/>
        <v>1.8213609208800774E-2</v>
      </c>
      <c r="N2570" s="63">
        <v>2905</v>
      </c>
      <c r="O2570" s="63">
        <v>3833</v>
      </c>
      <c r="P2570" s="63"/>
      <c r="Q2570" s="63">
        <v>56</v>
      </c>
      <c r="R2570" s="63">
        <v>27</v>
      </c>
      <c r="S2570" s="63">
        <v>19</v>
      </c>
      <c r="T2570" s="63"/>
      <c r="U2570" s="63"/>
      <c r="V2570" s="63"/>
      <c r="W2570" s="63"/>
      <c r="X2570" s="63">
        <v>11</v>
      </c>
      <c r="Y2570" s="63"/>
      <c r="Z2570" s="63"/>
      <c r="AA2570" s="63"/>
      <c r="AB2570" s="63"/>
      <c r="AC2570" s="63"/>
      <c r="AD2570" s="63">
        <v>12</v>
      </c>
      <c r="AE2570" s="63"/>
      <c r="AF2570" s="63"/>
      <c r="AG2570" s="63"/>
      <c r="AH2570" s="63"/>
      <c r="AI2570" s="63"/>
      <c r="AJ2570" s="63"/>
      <c r="AK2570" s="63"/>
      <c r="AL2570" s="63"/>
      <c r="AM2570" s="63"/>
      <c r="AN2570" s="63"/>
      <c r="AO2570" s="63"/>
      <c r="AP2570" s="63"/>
      <c r="AQ2570" s="63"/>
      <c r="AS2570" s="5">
        <f>IF(Q2570&gt;0,RANK(Q2570,(N2570:P2570,Q2570:AE2570)),0)</f>
        <v>3</v>
      </c>
      <c r="AT2570" s="5">
        <f>IF(R2570&gt;0,RANK(R2570,(N2570:P2570,Q2570:AE2570)),0)</f>
        <v>4</v>
      </c>
      <c r="AU2570" s="5">
        <f>IF(T2570&gt;0,RANK(T2570,(N2570:P2570,Q2570:AE2570)),0)</f>
        <v>0</v>
      </c>
      <c r="AV2570" s="5">
        <f>IF(S2570&gt;0,RANK(S2570,(N2570:P2570,Q2570:AE2570)),0)</f>
        <v>5</v>
      </c>
      <c r="AW2570" s="2">
        <f t="shared" si="1028"/>
        <v>8.159696925542765E-3</v>
      </c>
      <c r="AX2570" s="2">
        <f t="shared" si="1029"/>
        <v>3.934139589100976E-3</v>
      </c>
      <c r="AY2570" s="2">
        <f t="shared" si="1030"/>
        <v>0</v>
      </c>
      <c r="AZ2570" s="2">
        <f t="shared" si="1031"/>
        <v>2.768468599737724E-3</v>
      </c>
      <c r="BB2570" t="s">
        <v>2684</v>
      </c>
      <c r="BC2570" t="s">
        <v>18</v>
      </c>
      <c r="BD2570" s="1">
        <v>7</v>
      </c>
      <c r="BF2570" s="111">
        <v>47</v>
      </c>
      <c r="BG2570" s="113">
        <v>85</v>
      </c>
      <c r="BH2570" s="117">
        <f t="shared" si="1022"/>
        <v>47085</v>
      </c>
      <c r="BJ2570" s="5" t="s">
        <v>3185</v>
      </c>
    </row>
    <row r="2571" spans="1:62" hidden="1" outlineLevel="1">
      <c r="A2571" t="s">
        <v>2939</v>
      </c>
      <c r="B2571" t="s">
        <v>18</v>
      </c>
      <c r="C2571" s="1">
        <f t="shared" si="1023"/>
        <v>4184</v>
      </c>
      <c r="D2571" s="5">
        <f>IF(N2571&gt;0, RANK(N2571,(N2571:P2571,Q2571:AE2571)),0)</f>
        <v>2</v>
      </c>
      <c r="E2571" s="5">
        <f>IF(O2571&gt;0,RANK(O2571,(N2571:P2571,Q2571:AE2571)),0)</f>
        <v>1</v>
      </c>
      <c r="F2571" s="5">
        <f>IF(P2571&gt;0,RANK(P2571,(N2571:P2571,Q2571:AE2571)),0)</f>
        <v>0</v>
      </c>
      <c r="G2571" s="131">
        <f t="shared" si="1032"/>
        <v>644</v>
      </c>
      <c r="H2571" s="136">
        <f t="shared" si="1033"/>
        <v>0.15391969407265774</v>
      </c>
      <c r="I2571" s="2"/>
      <c r="J2571" s="2">
        <f t="shared" si="1024"/>
        <v>0.41563097514340347</v>
      </c>
      <c r="K2571" s="2">
        <f t="shared" si="1025"/>
        <v>0.56955066921606123</v>
      </c>
      <c r="L2571" s="2">
        <f t="shared" si="1026"/>
        <v>0</v>
      </c>
      <c r="M2571" s="2">
        <f t="shared" si="1027"/>
        <v>1.4818355640535241E-2</v>
      </c>
      <c r="N2571" s="63">
        <v>1739</v>
      </c>
      <c r="O2571" s="63">
        <v>2383</v>
      </c>
      <c r="P2571" s="63"/>
      <c r="Q2571" s="63">
        <v>27</v>
      </c>
      <c r="R2571" s="63">
        <v>15</v>
      </c>
      <c r="S2571" s="63">
        <v>17</v>
      </c>
      <c r="T2571" s="63"/>
      <c r="U2571" s="63"/>
      <c r="V2571" s="63"/>
      <c r="W2571" s="63"/>
      <c r="X2571" s="63">
        <v>1</v>
      </c>
      <c r="Y2571" s="63"/>
      <c r="Z2571" s="63"/>
      <c r="AA2571" s="63"/>
      <c r="AB2571" s="63"/>
      <c r="AC2571" s="63"/>
      <c r="AD2571" s="63">
        <v>2</v>
      </c>
      <c r="AE2571" s="63"/>
      <c r="AF2571" s="63"/>
      <c r="AG2571" s="63"/>
      <c r="AH2571" s="63"/>
      <c r="AI2571" s="63"/>
      <c r="AJ2571" s="63"/>
      <c r="AK2571" s="63"/>
      <c r="AL2571" s="63"/>
      <c r="AM2571" s="63"/>
      <c r="AN2571" s="63"/>
      <c r="AO2571" s="63"/>
      <c r="AP2571" s="63"/>
      <c r="AQ2571" s="63"/>
      <c r="AS2571" s="5">
        <f>IF(Q2571&gt;0,RANK(Q2571,(N2571:P2571,Q2571:AE2571)),0)</f>
        <v>3</v>
      </c>
      <c r="AT2571" s="5">
        <f>IF(R2571&gt;0,RANK(R2571,(N2571:P2571,Q2571:AE2571)),0)</f>
        <v>5</v>
      </c>
      <c r="AU2571" s="5">
        <f>IF(T2571&gt;0,RANK(T2571,(N2571:P2571,Q2571:AE2571)),0)</f>
        <v>0</v>
      </c>
      <c r="AV2571" s="5">
        <f>IF(S2571&gt;0,RANK(S2571,(N2571:P2571,Q2571:AE2571)),0)</f>
        <v>4</v>
      </c>
      <c r="AW2571" s="2">
        <f t="shared" si="1028"/>
        <v>6.4531548757170171E-3</v>
      </c>
      <c r="AX2571" s="2">
        <f t="shared" si="1029"/>
        <v>3.5850860420650094E-3</v>
      </c>
      <c r="AY2571" s="2">
        <f t="shared" si="1030"/>
        <v>0</v>
      </c>
      <c r="AZ2571" s="2">
        <f t="shared" si="1031"/>
        <v>4.0630975143403445E-3</v>
      </c>
      <c r="BB2571" t="s">
        <v>2939</v>
      </c>
      <c r="BC2571" t="s">
        <v>18</v>
      </c>
      <c r="BD2571" s="1">
        <v>6</v>
      </c>
      <c r="BF2571" s="111">
        <v>47</v>
      </c>
      <c r="BG2571" s="113">
        <v>87</v>
      </c>
      <c r="BH2571" s="117">
        <f t="shared" si="1022"/>
        <v>47087</v>
      </c>
      <c r="BJ2571" s="5" t="s">
        <v>3185</v>
      </c>
    </row>
    <row r="2572" spans="1:62" hidden="1" outlineLevel="1">
      <c r="A2572" t="s">
        <v>1100</v>
      </c>
      <c r="B2572" t="s">
        <v>18</v>
      </c>
      <c r="C2572" s="1">
        <f t="shared" si="1023"/>
        <v>17559</v>
      </c>
      <c r="D2572" s="5">
        <f>IF(N2572&gt;0, RANK(N2572,(N2572:P2572,Q2572:AE2572)),0)</f>
        <v>2</v>
      </c>
      <c r="E2572" s="5">
        <f>IF(O2572&gt;0,RANK(O2572,(N2572:P2572,Q2572:AE2572)),0)</f>
        <v>1</v>
      </c>
      <c r="F2572" s="5">
        <f>IF(P2572&gt;0,RANK(P2572,(N2572:P2572,Q2572:AE2572)),0)</f>
        <v>0</v>
      </c>
      <c r="G2572" s="131">
        <f t="shared" si="1032"/>
        <v>8806</v>
      </c>
      <c r="H2572" s="136">
        <f t="shared" si="1033"/>
        <v>0.50150919756250356</v>
      </c>
      <c r="I2572" s="2"/>
      <c r="J2572" s="2">
        <f t="shared" si="1024"/>
        <v>0.24101600318924768</v>
      </c>
      <c r="K2572" s="2">
        <f t="shared" si="1025"/>
        <v>0.74252520075175121</v>
      </c>
      <c r="L2572" s="2">
        <f t="shared" si="1026"/>
        <v>0</v>
      </c>
      <c r="M2572" s="2">
        <f t="shared" si="1027"/>
        <v>1.6458796059001135E-2</v>
      </c>
      <c r="N2572" s="63">
        <v>4232</v>
      </c>
      <c r="O2572" s="63">
        <v>13038</v>
      </c>
      <c r="P2572" s="63"/>
      <c r="Q2572" s="63">
        <v>149</v>
      </c>
      <c r="R2572" s="63">
        <v>45</v>
      </c>
      <c r="S2572" s="63">
        <v>61</v>
      </c>
      <c r="T2572" s="63"/>
      <c r="U2572" s="63"/>
      <c r="V2572" s="63"/>
      <c r="W2572" s="63"/>
      <c r="X2572" s="63">
        <v>23</v>
      </c>
      <c r="Y2572" s="63"/>
      <c r="Z2572" s="63"/>
      <c r="AA2572" s="63"/>
      <c r="AB2572" s="63"/>
      <c r="AC2572" s="63"/>
      <c r="AD2572" s="63">
        <v>11</v>
      </c>
      <c r="AE2572" s="63"/>
      <c r="AF2572" s="63"/>
      <c r="AG2572" s="63"/>
      <c r="AH2572" s="63"/>
      <c r="AI2572" s="63"/>
      <c r="AJ2572" s="63"/>
      <c r="AK2572" s="63"/>
      <c r="AL2572" s="63"/>
      <c r="AM2572" s="63"/>
      <c r="AN2572" s="63"/>
      <c r="AO2572" s="63"/>
      <c r="AP2572" s="63"/>
      <c r="AQ2572" s="63"/>
      <c r="AS2572" s="5">
        <f>IF(Q2572&gt;0,RANK(Q2572,(N2572:P2572,Q2572:AE2572)),0)</f>
        <v>3</v>
      </c>
      <c r="AT2572" s="5">
        <f>IF(R2572&gt;0,RANK(R2572,(N2572:P2572,Q2572:AE2572)),0)</f>
        <v>5</v>
      </c>
      <c r="AU2572" s="5">
        <f>IF(T2572&gt;0,RANK(T2572,(N2572:P2572,Q2572:AE2572)),0)</f>
        <v>0</v>
      </c>
      <c r="AV2572" s="5">
        <f>IF(S2572&gt;0,RANK(S2572,(N2572:P2572,Q2572:AE2572)),0)</f>
        <v>4</v>
      </c>
      <c r="AW2572" s="2">
        <f t="shared" si="1028"/>
        <v>8.4856768608690698E-3</v>
      </c>
      <c r="AX2572" s="2">
        <f t="shared" si="1029"/>
        <v>2.5627883136852894E-3</v>
      </c>
      <c r="AY2572" s="2">
        <f t="shared" si="1030"/>
        <v>0</v>
      </c>
      <c r="AZ2572" s="2">
        <f t="shared" si="1031"/>
        <v>3.474001936328948E-3</v>
      </c>
      <c r="BB2572" t="s">
        <v>1100</v>
      </c>
      <c r="BC2572" t="s">
        <v>18</v>
      </c>
      <c r="BD2572" s="1"/>
      <c r="BF2572" s="111">
        <v>47</v>
      </c>
      <c r="BG2572" s="113">
        <v>89</v>
      </c>
      <c r="BH2572" s="117">
        <f t="shared" si="1022"/>
        <v>47089</v>
      </c>
      <c r="BJ2572" s="5" t="s">
        <v>3185</v>
      </c>
    </row>
    <row r="2573" spans="1:62" hidden="1" outlineLevel="1">
      <c r="A2573" t="s">
        <v>1369</v>
      </c>
      <c r="B2573" t="s">
        <v>18</v>
      </c>
      <c r="C2573" s="1">
        <f t="shared" si="1023"/>
        <v>6194</v>
      </c>
      <c r="D2573" s="5">
        <f>IF(N2573&gt;0, RANK(N2573,(N2573:P2573,Q2573:AE2573)),0)</f>
        <v>2</v>
      </c>
      <c r="E2573" s="5">
        <f>IF(O2573&gt;0,RANK(O2573,(N2573:P2573,Q2573:AE2573)),0)</f>
        <v>1</v>
      </c>
      <c r="F2573" s="5">
        <f>IF(P2573&gt;0,RANK(P2573,(N2573:P2573,Q2573:AE2573)),0)</f>
        <v>0</v>
      </c>
      <c r="G2573" s="131">
        <f t="shared" si="1032"/>
        <v>3128</v>
      </c>
      <c r="H2573" s="136">
        <f t="shared" si="1033"/>
        <v>0.5050048433968356</v>
      </c>
      <c r="I2573" s="2"/>
      <c r="J2573" s="2">
        <f t="shared" si="1024"/>
        <v>0.23942525024216985</v>
      </c>
      <c r="K2573" s="2">
        <f t="shared" si="1025"/>
        <v>0.74443009363900547</v>
      </c>
      <c r="L2573" s="2">
        <f t="shared" si="1026"/>
        <v>0</v>
      </c>
      <c r="M2573" s="2">
        <f t="shared" si="1027"/>
        <v>1.6144656118824652E-2</v>
      </c>
      <c r="N2573" s="63">
        <v>1483</v>
      </c>
      <c r="O2573" s="63">
        <v>4611</v>
      </c>
      <c r="P2573" s="63"/>
      <c r="Q2573" s="63">
        <v>39</v>
      </c>
      <c r="R2573" s="63">
        <v>20</v>
      </c>
      <c r="S2573" s="63">
        <v>31</v>
      </c>
      <c r="T2573" s="63"/>
      <c r="U2573" s="63"/>
      <c r="V2573" s="63"/>
      <c r="W2573" s="63"/>
      <c r="X2573" s="63">
        <v>3</v>
      </c>
      <c r="Y2573" s="63"/>
      <c r="Z2573" s="63"/>
      <c r="AA2573" s="63"/>
      <c r="AB2573" s="63"/>
      <c r="AC2573" s="63"/>
      <c r="AD2573" s="63">
        <v>7</v>
      </c>
      <c r="AE2573" s="63"/>
      <c r="AF2573" s="63"/>
      <c r="AG2573" s="63"/>
      <c r="AH2573" s="63"/>
      <c r="AI2573" s="63"/>
      <c r="AJ2573" s="63"/>
      <c r="AK2573" s="63"/>
      <c r="AL2573" s="63"/>
      <c r="AM2573" s="63"/>
      <c r="AN2573" s="63"/>
      <c r="AO2573" s="63"/>
      <c r="AP2573" s="63"/>
      <c r="AQ2573" s="63"/>
      <c r="AS2573" s="5">
        <f>IF(Q2573&gt;0,RANK(Q2573,(N2573:P2573,Q2573:AE2573)),0)</f>
        <v>3</v>
      </c>
      <c r="AT2573" s="5">
        <f>IF(R2573&gt;0,RANK(R2573,(N2573:P2573,Q2573:AE2573)),0)</f>
        <v>5</v>
      </c>
      <c r="AU2573" s="5">
        <f>IF(T2573&gt;0,RANK(T2573,(N2573:P2573,Q2573:AE2573)),0)</f>
        <v>0</v>
      </c>
      <c r="AV2573" s="5">
        <f>IF(S2573&gt;0,RANK(S2573,(N2573:P2573,Q2573:AE2573)),0)</f>
        <v>4</v>
      </c>
      <c r="AW2573" s="2">
        <f t="shared" si="1028"/>
        <v>6.2964158863416213E-3</v>
      </c>
      <c r="AX2573" s="2">
        <f t="shared" si="1029"/>
        <v>3.2289312237649337E-3</v>
      </c>
      <c r="AY2573" s="2">
        <f t="shared" si="1030"/>
        <v>0</v>
      </c>
      <c r="AZ2573" s="2">
        <f t="shared" si="1031"/>
        <v>5.0048433968356478E-3</v>
      </c>
      <c r="BB2573" t="s">
        <v>1369</v>
      </c>
      <c r="BC2573" t="s">
        <v>18</v>
      </c>
      <c r="BD2573" s="1">
        <v>1</v>
      </c>
      <c r="BF2573" s="111">
        <v>47</v>
      </c>
      <c r="BG2573" s="113">
        <v>91</v>
      </c>
      <c r="BH2573" s="117">
        <f t="shared" si="1022"/>
        <v>47091</v>
      </c>
      <c r="BJ2573" s="5" t="s">
        <v>3185</v>
      </c>
    </row>
    <row r="2574" spans="1:62" hidden="1" outlineLevel="1">
      <c r="A2574" t="s">
        <v>1738</v>
      </c>
      <c r="B2574" t="s">
        <v>18</v>
      </c>
      <c r="C2574" s="1">
        <f t="shared" si="1023"/>
        <v>172507</v>
      </c>
      <c r="D2574" s="5">
        <f>IF(N2574&gt;0, RANK(N2574,(N2574:P2574,Q2574:AE2574)),0)</f>
        <v>2</v>
      </c>
      <c r="E2574" s="5">
        <f>IF(O2574&gt;0,RANK(O2574,(N2574:P2574,Q2574:AE2574)),0)</f>
        <v>1</v>
      </c>
      <c r="F2574" s="5">
        <f>IF(P2574&gt;0,RANK(P2574,(N2574:P2574,Q2574:AE2574)),0)</f>
        <v>0</v>
      </c>
      <c r="G2574" s="131">
        <f t="shared" si="1032"/>
        <v>50308</v>
      </c>
      <c r="H2574" s="136">
        <f t="shared" si="1033"/>
        <v>0.29162874550018258</v>
      </c>
      <c r="I2574" s="2"/>
      <c r="J2574" s="2">
        <f t="shared" si="1024"/>
        <v>0.34432805625278973</v>
      </c>
      <c r="K2574" s="2">
        <f t="shared" si="1025"/>
        <v>0.63595680175297231</v>
      </c>
      <c r="L2574" s="2">
        <f t="shared" si="1026"/>
        <v>0</v>
      </c>
      <c r="M2574" s="2">
        <f t="shared" si="1027"/>
        <v>1.9715141994237961E-2</v>
      </c>
      <c r="N2574" s="63">
        <v>59399</v>
      </c>
      <c r="O2574" s="63">
        <v>109707</v>
      </c>
      <c r="P2574" s="63"/>
      <c r="Q2574" s="63">
        <v>1989</v>
      </c>
      <c r="R2574" s="63">
        <v>656</v>
      </c>
      <c r="S2574" s="63">
        <v>464</v>
      </c>
      <c r="T2574" s="63"/>
      <c r="U2574" s="63"/>
      <c r="V2574" s="63"/>
      <c r="W2574" s="63"/>
      <c r="X2574" s="63">
        <v>175</v>
      </c>
      <c r="Y2574" s="63"/>
      <c r="Z2574" s="63"/>
      <c r="AA2574" s="63"/>
      <c r="AB2574" s="63"/>
      <c r="AC2574" s="63"/>
      <c r="AD2574" s="63">
        <v>117</v>
      </c>
      <c r="AE2574" s="63"/>
      <c r="AF2574" s="63"/>
      <c r="AG2574" s="63"/>
      <c r="AH2574" s="63"/>
      <c r="AI2574" s="63"/>
      <c r="AJ2574" s="63"/>
      <c r="AK2574" s="63"/>
      <c r="AL2574" s="63"/>
      <c r="AM2574" s="63"/>
      <c r="AN2574" s="63"/>
      <c r="AO2574" s="63"/>
      <c r="AP2574" s="63"/>
      <c r="AQ2574" s="63"/>
      <c r="AS2574" s="5">
        <f>IF(Q2574&gt;0,RANK(Q2574,(N2574:P2574,Q2574:AE2574)),0)</f>
        <v>3</v>
      </c>
      <c r="AT2574" s="5">
        <f>IF(R2574&gt;0,RANK(R2574,(N2574:P2574,Q2574:AE2574)),0)</f>
        <v>4</v>
      </c>
      <c r="AU2574" s="5">
        <f>IF(T2574&gt;0,RANK(T2574,(N2574:P2574,Q2574:AE2574)),0)</f>
        <v>0</v>
      </c>
      <c r="AV2574" s="5">
        <f>IF(S2574&gt;0,RANK(S2574,(N2574:P2574,Q2574:AE2574)),0)</f>
        <v>5</v>
      </c>
      <c r="AW2574" s="2">
        <f t="shared" si="1028"/>
        <v>1.1529966899893917E-2</v>
      </c>
      <c r="AX2574" s="2">
        <f t="shared" si="1029"/>
        <v>3.8027442364657665E-3</v>
      </c>
      <c r="AY2574" s="2">
        <f t="shared" si="1030"/>
        <v>0</v>
      </c>
      <c r="AZ2574" s="2">
        <f t="shared" si="1031"/>
        <v>2.6897459233538351E-3</v>
      </c>
      <c r="BB2574" t="s">
        <v>1738</v>
      </c>
      <c r="BC2574" t="s">
        <v>18</v>
      </c>
      <c r="BD2574" s="1">
        <v>2</v>
      </c>
      <c r="BF2574" s="111">
        <v>47</v>
      </c>
      <c r="BG2574" s="113">
        <v>93</v>
      </c>
      <c r="BH2574" s="117">
        <f t="shared" si="1022"/>
        <v>47093</v>
      </c>
      <c r="BJ2574" s="5" t="s">
        <v>3185</v>
      </c>
    </row>
    <row r="2575" spans="1:62" hidden="1" outlineLevel="1">
      <c r="A2575" t="s">
        <v>827</v>
      </c>
      <c r="B2575" t="s">
        <v>18</v>
      </c>
      <c r="C2575" s="1">
        <f t="shared" si="1023"/>
        <v>2087</v>
      </c>
      <c r="D2575" s="5">
        <f>IF(N2575&gt;0, RANK(N2575,(N2575:P2575,Q2575:AE2575)),0)</f>
        <v>2</v>
      </c>
      <c r="E2575" s="5">
        <f>IF(O2575&gt;0,RANK(O2575,(N2575:P2575,Q2575:AE2575)),0)</f>
        <v>1</v>
      </c>
      <c r="F2575" s="5">
        <f>IF(P2575&gt;0,RANK(P2575,(N2575:P2575,Q2575:AE2575)),0)</f>
        <v>0</v>
      </c>
      <c r="G2575" s="131">
        <f t="shared" si="1032"/>
        <v>279</v>
      </c>
      <c r="H2575" s="136">
        <f t="shared" si="1033"/>
        <v>0.13368471490177289</v>
      </c>
      <c r="I2575" s="2"/>
      <c r="J2575" s="2">
        <f t="shared" si="1024"/>
        <v>0.42357450886439868</v>
      </c>
      <c r="K2575" s="2">
        <f t="shared" si="1025"/>
        <v>0.55725922376617154</v>
      </c>
      <c r="L2575" s="2">
        <f t="shared" si="1026"/>
        <v>0</v>
      </c>
      <c r="M2575" s="2">
        <f t="shared" si="1027"/>
        <v>1.9166267369429724E-2</v>
      </c>
      <c r="N2575" s="63">
        <v>884</v>
      </c>
      <c r="O2575" s="63">
        <v>1163</v>
      </c>
      <c r="P2575" s="63"/>
      <c r="Q2575" s="63">
        <v>11</v>
      </c>
      <c r="R2575" s="63">
        <v>3</v>
      </c>
      <c r="S2575" s="63">
        <v>12</v>
      </c>
      <c r="T2575" s="63"/>
      <c r="U2575" s="63"/>
      <c r="V2575" s="63"/>
      <c r="W2575" s="63"/>
      <c r="X2575" s="63">
        <v>9</v>
      </c>
      <c r="Y2575" s="63"/>
      <c r="Z2575" s="63"/>
      <c r="AA2575" s="63"/>
      <c r="AB2575" s="63"/>
      <c r="AC2575" s="63"/>
      <c r="AD2575" s="63">
        <v>5</v>
      </c>
      <c r="AE2575" s="63"/>
      <c r="AF2575" s="63"/>
      <c r="AG2575" s="63"/>
      <c r="AH2575" s="63"/>
      <c r="AI2575" s="63"/>
      <c r="AJ2575" s="63"/>
      <c r="AK2575" s="63"/>
      <c r="AL2575" s="63"/>
      <c r="AM2575" s="63"/>
      <c r="AN2575" s="63"/>
      <c r="AO2575" s="63"/>
      <c r="AP2575" s="63"/>
      <c r="AQ2575" s="63"/>
      <c r="AS2575" s="5">
        <f>IF(Q2575&gt;0,RANK(Q2575,(N2575:P2575,Q2575:AE2575)),0)</f>
        <v>4</v>
      </c>
      <c r="AT2575" s="5">
        <f>IF(R2575&gt;0,RANK(R2575,(N2575:P2575,Q2575:AE2575)),0)</f>
        <v>7</v>
      </c>
      <c r="AU2575" s="5">
        <f>IF(T2575&gt;0,RANK(T2575,(N2575:P2575,Q2575:AE2575)),0)</f>
        <v>0</v>
      </c>
      <c r="AV2575" s="5">
        <f>IF(S2575&gt;0,RANK(S2575,(N2575:P2575,Q2575:AE2575)),0)</f>
        <v>3</v>
      </c>
      <c r="AW2575" s="2">
        <f t="shared" si="1028"/>
        <v>5.2707235265931959E-3</v>
      </c>
      <c r="AX2575" s="2">
        <f t="shared" si="1029"/>
        <v>1.4374700527072352E-3</v>
      </c>
      <c r="AY2575" s="2">
        <f t="shared" si="1030"/>
        <v>0</v>
      </c>
      <c r="AZ2575" s="2">
        <f t="shared" si="1031"/>
        <v>5.7498802108289409E-3</v>
      </c>
      <c r="BB2575" t="s">
        <v>827</v>
      </c>
      <c r="BC2575" t="s">
        <v>18</v>
      </c>
      <c r="BD2575" s="1">
        <v>8</v>
      </c>
      <c r="BF2575" s="111">
        <v>47</v>
      </c>
      <c r="BG2575" s="113">
        <v>95</v>
      </c>
      <c r="BH2575" s="117">
        <f t="shared" si="1022"/>
        <v>47095</v>
      </c>
      <c r="BJ2575" s="5" t="s">
        <v>3185</v>
      </c>
    </row>
    <row r="2576" spans="1:62" hidden="1" outlineLevel="1">
      <c r="A2576" t="s">
        <v>1465</v>
      </c>
      <c r="B2576" t="s">
        <v>18</v>
      </c>
      <c r="C2576" s="1">
        <f t="shared" si="1023"/>
        <v>8689</v>
      </c>
      <c r="D2576" s="5">
        <f>IF(N2576&gt;0, RANK(N2576,(N2576:P2576,Q2576:AE2576)),0)</f>
        <v>2</v>
      </c>
      <c r="E2576" s="5">
        <f>IF(O2576&gt;0,RANK(O2576,(N2576:P2576,Q2576:AE2576)),0)</f>
        <v>1</v>
      </c>
      <c r="F2576" s="5">
        <f>IF(P2576&gt;0,RANK(P2576,(N2576:P2576,Q2576:AE2576)),0)</f>
        <v>0</v>
      </c>
      <c r="G2576" s="131">
        <f t="shared" si="1032"/>
        <v>605</v>
      </c>
      <c r="H2576" s="136">
        <f t="shared" si="1033"/>
        <v>6.9628265623201749E-2</v>
      </c>
      <c r="I2576" s="2"/>
      <c r="J2576" s="2">
        <f t="shared" si="1024"/>
        <v>0.46161813787547473</v>
      </c>
      <c r="K2576" s="2">
        <f t="shared" si="1025"/>
        <v>0.53124640349867647</v>
      </c>
      <c r="L2576" s="2">
        <f t="shared" si="1026"/>
        <v>0</v>
      </c>
      <c r="M2576" s="2">
        <f t="shared" si="1027"/>
        <v>7.1354586258488562E-3</v>
      </c>
      <c r="N2576" s="63">
        <v>4011</v>
      </c>
      <c r="O2576" s="63">
        <v>4616</v>
      </c>
      <c r="P2576" s="63"/>
      <c r="Q2576" s="63">
        <v>19</v>
      </c>
      <c r="R2576" s="63">
        <v>12</v>
      </c>
      <c r="S2576" s="63">
        <v>16</v>
      </c>
      <c r="T2576" s="63"/>
      <c r="U2576" s="63"/>
      <c r="V2576" s="63"/>
      <c r="W2576" s="63"/>
      <c r="X2576" s="63">
        <v>8</v>
      </c>
      <c r="Y2576" s="63"/>
      <c r="Z2576" s="63"/>
      <c r="AA2576" s="63"/>
      <c r="AB2576" s="63"/>
      <c r="AC2576" s="63"/>
      <c r="AD2576" s="63">
        <v>7</v>
      </c>
      <c r="AE2576" s="63"/>
      <c r="AF2576" s="63"/>
      <c r="AG2576" s="63"/>
      <c r="AH2576" s="63"/>
      <c r="AI2576" s="63"/>
      <c r="AJ2576" s="63"/>
      <c r="AK2576" s="63"/>
      <c r="AL2576" s="63"/>
      <c r="AM2576" s="63"/>
      <c r="AN2576" s="63"/>
      <c r="AO2576" s="63"/>
      <c r="AP2576" s="63"/>
      <c r="AQ2576" s="63"/>
      <c r="AS2576" s="5">
        <f>IF(Q2576&gt;0,RANK(Q2576,(N2576:P2576,Q2576:AE2576)),0)</f>
        <v>3</v>
      </c>
      <c r="AT2576" s="5">
        <f>IF(R2576&gt;0,RANK(R2576,(N2576:P2576,Q2576:AE2576)),0)</f>
        <v>5</v>
      </c>
      <c r="AU2576" s="5">
        <f>IF(T2576&gt;0,RANK(T2576,(N2576:P2576,Q2576:AE2576)),0)</f>
        <v>0</v>
      </c>
      <c r="AV2576" s="5">
        <f>IF(S2576&gt;0,RANK(S2576,(N2576:P2576,Q2576:AE2576)),0)</f>
        <v>4</v>
      </c>
      <c r="AW2576" s="2">
        <f t="shared" si="1028"/>
        <v>2.186672804695592E-3</v>
      </c>
      <c r="AX2576" s="2">
        <f t="shared" si="1029"/>
        <v>1.3810565082287951E-3</v>
      </c>
      <c r="AY2576" s="2">
        <f t="shared" si="1030"/>
        <v>0</v>
      </c>
      <c r="AZ2576" s="2">
        <f t="shared" si="1031"/>
        <v>1.8414086776383934E-3</v>
      </c>
      <c r="BB2576" t="s">
        <v>1465</v>
      </c>
      <c r="BC2576" t="s">
        <v>18</v>
      </c>
      <c r="BD2576" s="1">
        <v>8</v>
      </c>
      <c r="BF2576" s="111">
        <v>47</v>
      </c>
      <c r="BG2576" s="113">
        <v>97</v>
      </c>
      <c r="BH2576" s="117">
        <f t="shared" si="1022"/>
        <v>47097</v>
      </c>
      <c r="BJ2576" s="5" t="s">
        <v>3185</v>
      </c>
    </row>
    <row r="2577" spans="1:62" hidden="1" outlineLevel="1">
      <c r="A2577" t="s">
        <v>552</v>
      </c>
      <c r="B2577" t="s">
        <v>18</v>
      </c>
      <c r="C2577" s="1">
        <f t="shared" si="1023"/>
        <v>15219</v>
      </c>
      <c r="D2577" s="5">
        <f>IF(N2577&gt;0, RANK(N2577,(N2577:P2577,Q2577:AE2577)),0)</f>
        <v>2</v>
      </c>
      <c r="E2577" s="5">
        <f>IF(O2577&gt;0,RANK(O2577,(N2577:P2577,Q2577:AE2577)),0)</f>
        <v>1</v>
      </c>
      <c r="F2577" s="5">
        <f>IF(P2577&gt;0,RANK(P2577,(N2577:P2577,Q2577:AE2577)),0)</f>
        <v>0</v>
      </c>
      <c r="G2577" s="131">
        <f t="shared" si="1032"/>
        <v>6533</v>
      </c>
      <c r="H2577" s="136">
        <f t="shared" si="1033"/>
        <v>0.42926604901767529</v>
      </c>
      <c r="I2577" s="2"/>
      <c r="J2577" s="2">
        <f t="shared" si="1024"/>
        <v>0.27840199750312111</v>
      </c>
      <c r="K2577" s="2">
        <f t="shared" si="1025"/>
        <v>0.7076680465207964</v>
      </c>
      <c r="L2577" s="2">
        <f t="shared" si="1026"/>
        <v>0</v>
      </c>
      <c r="M2577" s="2">
        <f t="shared" si="1027"/>
        <v>1.3929955976082486E-2</v>
      </c>
      <c r="N2577" s="63">
        <v>4237</v>
      </c>
      <c r="O2577" s="63">
        <v>10770</v>
      </c>
      <c r="P2577" s="63"/>
      <c r="Q2577" s="63">
        <v>64</v>
      </c>
      <c r="R2577" s="63">
        <v>29</v>
      </c>
      <c r="S2577" s="63">
        <v>83</v>
      </c>
      <c r="T2577" s="63"/>
      <c r="U2577" s="63"/>
      <c r="V2577" s="63"/>
      <c r="W2577" s="63"/>
      <c r="X2577" s="63">
        <v>21</v>
      </c>
      <c r="Y2577" s="63"/>
      <c r="Z2577" s="63"/>
      <c r="AA2577" s="63"/>
      <c r="AB2577" s="63"/>
      <c r="AC2577" s="63"/>
      <c r="AD2577" s="63">
        <v>15</v>
      </c>
      <c r="AE2577" s="63"/>
      <c r="AF2577" s="63"/>
      <c r="AG2577" s="63"/>
      <c r="AH2577" s="63"/>
      <c r="AI2577" s="63"/>
      <c r="AJ2577" s="63"/>
      <c r="AK2577" s="63"/>
      <c r="AL2577" s="63"/>
      <c r="AM2577" s="63"/>
      <c r="AN2577" s="63"/>
      <c r="AO2577" s="63"/>
      <c r="AP2577" s="63"/>
      <c r="AQ2577" s="63"/>
      <c r="AS2577" s="5">
        <f>IF(Q2577&gt;0,RANK(Q2577,(N2577:P2577,Q2577:AE2577)),0)</f>
        <v>4</v>
      </c>
      <c r="AT2577" s="5">
        <f>IF(R2577&gt;0,RANK(R2577,(N2577:P2577,Q2577:AE2577)),0)</f>
        <v>5</v>
      </c>
      <c r="AU2577" s="5">
        <f>IF(T2577&gt;0,RANK(T2577,(N2577:P2577,Q2577:AE2577)),0)</f>
        <v>0</v>
      </c>
      <c r="AV2577" s="5">
        <f>IF(S2577&gt;0,RANK(S2577,(N2577:P2577,Q2577:AE2577)),0)</f>
        <v>3</v>
      </c>
      <c r="AW2577" s="2">
        <f t="shared" si="1028"/>
        <v>4.205269728628688E-3</v>
      </c>
      <c r="AX2577" s="2">
        <f t="shared" si="1029"/>
        <v>1.9055128457848743E-3</v>
      </c>
      <c r="AY2577" s="2">
        <f t="shared" si="1030"/>
        <v>0</v>
      </c>
      <c r="AZ2577" s="2">
        <f t="shared" si="1031"/>
        <v>5.4537091793153292E-3</v>
      </c>
      <c r="BB2577" t="s">
        <v>552</v>
      </c>
      <c r="BC2577" t="s">
        <v>18</v>
      </c>
      <c r="BD2577" s="1">
        <v>7</v>
      </c>
      <c r="BF2577" s="111">
        <v>47</v>
      </c>
      <c r="BG2577" s="113">
        <v>99</v>
      </c>
      <c r="BH2577" s="117">
        <f t="shared" si="1022"/>
        <v>47099</v>
      </c>
      <c r="BJ2577" s="5" t="s">
        <v>3185</v>
      </c>
    </row>
    <row r="2578" spans="1:62" hidden="1" outlineLevel="1">
      <c r="A2578" t="s">
        <v>2805</v>
      </c>
      <c r="B2578" t="s">
        <v>18</v>
      </c>
      <c r="C2578" s="1">
        <f t="shared" si="1023"/>
        <v>4694</v>
      </c>
      <c r="D2578" s="5">
        <f>IF(N2578&gt;0, RANK(N2578,(N2578:P2578,Q2578:AE2578)),0)</f>
        <v>2</v>
      </c>
      <c r="E2578" s="5">
        <f>IF(O2578&gt;0,RANK(O2578,(N2578:P2578,Q2578:AE2578)),0)</f>
        <v>1</v>
      </c>
      <c r="F2578" s="5">
        <f>IF(P2578&gt;0,RANK(P2578,(N2578:P2578,Q2578:AE2578)),0)</f>
        <v>0</v>
      </c>
      <c r="G2578" s="131">
        <f t="shared" si="1032"/>
        <v>1670</v>
      </c>
      <c r="H2578" s="136">
        <f t="shared" si="1033"/>
        <v>0.35577332765232211</v>
      </c>
      <c r="I2578" s="2"/>
      <c r="J2578" s="2">
        <f t="shared" si="1024"/>
        <v>0.30826587132509586</v>
      </c>
      <c r="K2578" s="2">
        <f t="shared" si="1025"/>
        <v>0.66403919897741803</v>
      </c>
      <c r="L2578" s="2">
        <f t="shared" si="1026"/>
        <v>0</v>
      </c>
      <c r="M2578" s="2">
        <f t="shared" si="1027"/>
        <v>2.7694929697486104E-2</v>
      </c>
      <c r="N2578" s="63">
        <v>1447</v>
      </c>
      <c r="O2578" s="63">
        <v>3117</v>
      </c>
      <c r="P2578" s="63"/>
      <c r="Q2578" s="63">
        <v>57</v>
      </c>
      <c r="R2578" s="63">
        <v>41</v>
      </c>
      <c r="S2578" s="63">
        <v>11</v>
      </c>
      <c r="T2578" s="63"/>
      <c r="U2578" s="63"/>
      <c r="V2578" s="63"/>
      <c r="W2578" s="63"/>
      <c r="X2578" s="63">
        <v>13</v>
      </c>
      <c r="Y2578" s="63"/>
      <c r="Z2578" s="63"/>
      <c r="AA2578" s="63"/>
      <c r="AB2578" s="63"/>
      <c r="AC2578" s="63"/>
      <c r="AD2578" s="63">
        <v>8</v>
      </c>
      <c r="AE2578" s="63"/>
      <c r="AF2578" s="63"/>
      <c r="AG2578" s="63"/>
      <c r="AH2578" s="63"/>
      <c r="AI2578" s="63"/>
      <c r="AJ2578" s="63"/>
      <c r="AK2578" s="63"/>
      <c r="AL2578" s="63"/>
      <c r="AM2578" s="63"/>
      <c r="AN2578" s="63"/>
      <c r="AO2578" s="63"/>
      <c r="AP2578" s="63"/>
      <c r="AQ2578" s="63"/>
      <c r="AS2578" s="5">
        <f>IF(Q2578&gt;0,RANK(Q2578,(N2578:P2578,Q2578:AE2578)),0)</f>
        <v>3</v>
      </c>
      <c r="AT2578" s="5">
        <f>IF(R2578&gt;0,RANK(R2578,(N2578:P2578,Q2578:AE2578)),0)</f>
        <v>4</v>
      </c>
      <c r="AU2578" s="5">
        <f>IF(T2578&gt;0,RANK(T2578,(N2578:P2578,Q2578:AE2578)),0)</f>
        <v>0</v>
      </c>
      <c r="AV2578" s="5">
        <f>IF(S2578&gt;0,RANK(S2578,(N2578:P2578,Q2578:AE2578)),0)</f>
        <v>6</v>
      </c>
      <c r="AW2578" s="2">
        <f t="shared" si="1028"/>
        <v>1.2143161482743928E-2</v>
      </c>
      <c r="AX2578" s="2">
        <f t="shared" si="1029"/>
        <v>8.7345547507456326E-3</v>
      </c>
      <c r="AY2578" s="2">
        <f t="shared" si="1030"/>
        <v>0</v>
      </c>
      <c r="AZ2578" s="2">
        <f t="shared" si="1031"/>
        <v>2.3434171282488282E-3</v>
      </c>
      <c r="BB2578" t="s">
        <v>2805</v>
      </c>
      <c r="BC2578" t="s">
        <v>18</v>
      </c>
      <c r="BD2578" s="1">
        <v>7</v>
      </c>
      <c r="BF2578" s="111">
        <v>47</v>
      </c>
      <c r="BG2578" s="113">
        <v>101</v>
      </c>
      <c r="BH2578" s="117">
        <f t="shared" si="1022"/>
        <v>47101</v>
      </c>
      <c r="BJ2578" s="5" t="s">
        <v>3185</v>
      </c>
    </row>
    <row r="2579" spans="1:62" hidden="1" outlineLevel="1">
      <c r="A2579" t="s">
        <v>1605</v>
      </c>
      <c r="B2579" t="s">
        <v>18</v>
      </c>
      <c r="C2579" s="1">
        <f t="shared" si="1023"/>
        <v>13268</v>
      </c>
      <c r="D2579" s="5">
        <f>IF(N2579&gt;0, RANK(N2579,(N2579:P2579,Q2579:AE2579)),0)</f>
        <v>2</v>
      </c>
      <c r="E2579" s="5">
        <f>IF(O2579&gt;0,RANK(O2579,(N2579:P2579,Q2579:AE2579)),0)</f>
        <v>1</v>
      </c>
      <c r="F2579" s="5">
        <f>IF(P2579&gt;0,RANK(P2579,(N2579:P2579,Q2579:AE2579)),0)</f>
        <v>0</v>
      </c>
      <c r="G2579" s="131">
        <f t="shared" si="1032"/>
        <v>6513</v>
      </c>
      <c r="H2579" s="136">
        <f t="shared" si="1033"/>
        <v>0.49088031353632799</v>
      </c>
      <c r="I2579" s="2"/>
      <c r="J2579" s="2">
        <f t="shared" si="1024"/>
        <v>0.24796502864033765</v>
      </c>
      <c r="K2579" s="2">
        <f t="shared" si="1025"/>
        <v>0.73884534217666564</v>
      </c>
      <c r="L2579" s="2">
        <f t="shared" si="1026"/>
        <v>0</v>
      </c>
      <c r="M2579" s="2">
        <f t="shared" si="1027"/>
        <v>1.3189629182996709E-2</v>
      </c>
      <c r="N2579" s="63">
        <v>3290</v>
      </c>
      <c r="O2579" s="63">
        <v>9803</v>
      </c>
      <c r="P2579" s="63"/>
      <c r="Q2579" s="63">
        <v>73</v>
      </c>
      <c r="R2579" s="63">
        <v>24</v>
      </c>
      <c r="S2579" s="63">
        <v>36</v>
      </c>
      <c r="T2579" s="63"/>
      <c r="U2579" s="63"/>
      <c r="V2579" s="63"/>
      <c r="W2579" s="63"/>
      <c r="X2579" s="63">
        <v>22</v>
      </c>
      <c r="Y2579" s="63"/>
      <c r="Z2579" s="63"/>
      <c r="AA2579" s="63"/>
      <c r="AB2579" s="63"/>
      <c r="AC2579" s="63"/>
      <c r="AD2579" s="63">
        <v>20</v>
      </c>
      <c r="AE2579" s="63"/>
      <c r="AF2579" s="63"/>
      <c r="AG2579" s="63"/>
      <c r="AH2579" s="63"/>
      <c r="AI2579" s="63"/>
      <c r="AJ2579" s="63"/>
      <c r="AK2579" s="63"/>
      <c r="AL2579" s="63"/>
      <c r="AM2579" s="63"/>
      <c r="AN2579" s="63"/>
      <c r="AO2579" s="63"/>
      <c r="AP2579" s="63"/>
      <c r="AQ2579" s="63"/>
      <c r="AS2579" s="5">
        <f>IF(Q2579&gt;0,RANK(Q2579,(N2579:P2579,Q2579:AE2579)),0)</f>
        <v>3</v>
      </c>
      <c r="AT2579" s="5">
        <f>IF(R2579&gt;0,RANK(R2579,(N2579:P2579,Q2579:AE2579)),0)</f>
        <v>5</v>
      </c>
      <c r="AU2579" s="5">
        <f>IF(T2579&gt;0,RANK(T2579,(N2579:P2579,Q2579:AE2579)),0)</f>
        <v>0</v>
      </c>
      <c r="AV2579" s="5">
        <f>IF(S2579&gt;0,RANK(S2579,(N2579:P2579,Q2579:AE2579)),0)</f>
        <v>4</v>
      </c>
      <c r="AW2579" s="2">
        <f t="shared" si="1028"/>
        <v>5.5019596020500451E-3</v>
      </c>
      <c r="AX2579" s="2">
        <f t="shared" si="1029"/>
        <v>1.8088634308109737E-3</v>
      </c>
      <c r="AY2579" s="2">
        <f t="shared" si="1030"/>
        <v>0</v>
      </c>
      <c r="AZ2579" s="2">
        <f t="shared" si="1031"/>
        <v>2.7132951462164605E-3</v>
      </c>
      <c r="BB2579" t="s">
        <v>1605</v>
      </c>
      <c r="BC2579" t="s">
        <v>18</v>
      </c>
      <c r="BD2579" s="1">
        <v>4</v>
      </c>
      <c r="BF2579" s="111">
        <v>47</v>
      </c>
      <c r="BG2579" s="113">
        <v>103</v>
      </c>
      <c r="BH2579" s="117">
        <f t="shared" si="1022"/>
        <v>47103</v>
      </c>
      <c r="BJ2579" s="5" t="s">
        <v>3185</v>
      </c>
    </row>
    <row r="2580" spans="1:62" hidden="1" outlineLevel="1">
      <c r="A2580" t="s">
        <v>719</v>
      </c>
      <c r="B2580" t="s">
        <v>18</v>
      </c>
      <c r="C2580" s="1">
        <f t="shared" si="1023"/>
        <v>22073</v>
      </c>
      <c r="D2580" s="5">
        <f>IF(N2580&gt;0, RANK(N2580,(N2580:P2580,Q2580:AE2580)),0)</f>
        <v>2</v>
      </c>
      <c r="E2580" s="5">
        <f>IF(O2580&gt;0,RANK(O2580,(N2580:P2580,Q2580:AE2580)),0)</f>
        <v>1</v>
      </c>
      <c r="F2580" s="5">
        <f>IF(P2580&gt;0,RANK(P2580,(N2580:P2580,Q2580:AE2580)),0)</f>
        <v>0</v>
      </c>
      <c r="G2580" s="131">
        <f t="shared" si="1032"/>
        <v>11649</v>
      </c>
      <c r="H2580" s="136">
        <f t="shared" si="1033"/>
        <v>0.52774883341639112</v>
      </c>
      <c r="I2580" s="2"/>
      <c r="J2580" s="2">
        <f t="shared" si="1024"/>
        <v>0.22914873374711187</v>
      </c>
      <c r="K2580" s="2">
        <f t="shared" si="1025"/>
        <v>0.75689756716350287</v>
      </c>
      <c r="L2580" s="2">
        <f t="shared" si="1026"/>
        <v>0</v>
      </c>
      <c r="M2580" s="2">
        <f t="shared" si="1027"/>
        <v>1.3953699089385263E-2</v>
      </c>
      <c r="N2580" s="63">
        <v>5058</v>
      </c>
      <c r="O2580" s="63">
        <v>16707</v>
      </c>
      <c r="P2580" s="63"/>
      <c r="Q2580" s="63">
        <v>181</v>
      </c>
      <c r="R2580" s="63">
        <v>33</v>
      </c>
      <c r="S2580" s="63">
        <v>46</v>
      </c>
      <c r="T2580" s="63"/>
      <c r="U2580" s="63"/>
      <c r="V2580" s="63"/>
      <c r="W2580" s="63"/>
      <c r="X2580" s="63">
        <v>28</v>
      </c>
      <c r="Y2580" s="63"/>
      <c r="Z2580" s="63"/>
      <c r="AA2580" s="63"/>
      <c r="AB2580" s="63"/>
      <c r="AC2580" s="63"/>
      <c r="AD2580" s="63">
        <v>20</v>
      </c>
      <c r="AE2580" s="63"/>
      <c r="AF2580" s="63"/>
      <c r="AG2580" s="63"/>
      <c r="AH2580" s="63"/>
      <c r="AI2580" s="63"/>
      <c r="AJ2580" s="63"/>
      <c r="AK2580" s="63"/>
      <c r="AL2580" s="63"/>
      <c r="AM2580" s="63"/>
      <c r="AN2580" s="63"/>
      <c r="AO2580" s="63"/>
      <c r="AP2580" s="63"/>
      <c r="AQ2580" s="63"/>
      <c r="AS2580" s="5">
        <f>IF(Q2580&gt;0,RANK(Q2580,(N2580:P2580,Q2580:AE2580)),0)</f>
        <v>3</v>
      </c>
      <c r="AT2580" s="5">
        <f>IF(R2580&gt;0,RANK(R2580,(N2580:P2580,Q2580:AE2580)),0)</f>
        <v>5</v>
      </c>
      <c r="AU2580" s="5">
        <f>IF(T2580&gt;0,RANK(T2580,(N2580:P2580,Q2580:AE2580)),0)</f>
        <v>0</v>
      </c>
      <c r="AV2580" s="5">
        <f>IF(S2580&gt;0,RANK(S2580,(N2580:P2580,Q2580:AE2580)),0)</f>
        <v>4</v>
      </c>
      <c r="AW2580" s="2">
        <f t="shared" si="1028"/>
        <v>8.2000634259049524E-3</v>
      </c>
      <c r="AX2580" s="2">
        <f t="shared" si="1029"/>
        <v>1.4950391881484166E-3</v>
      </c>
      <c r="AY2580" s="2">
        <f t="shared" si="1030"/>
        <v>0</v>
      </c>
      <c r="AZ2580" s="2">
        <f t="shared" si="1031"/>
        <v>2.0839940198432473E-3</v>
      </c>
      <c r="BB2580" t="s">
        <v>719</v>
      </c>
      <c r="BC2580" t="s">
        <v>18</v>
      </c>
      <c r="BD2580" s="1">
        <v>2</v>
      </c>
      <c r="BF2580" s="111">
        <v>47</v>
      </c>
      <c r="BG2580" s="113">
        <v>105</v>
      </c>
      <c r="BH2580" s="117">
        <f t="shared" si="1022"/>
        <v>47105</v>
      </c>
      <c r="BJ2580" s="5" t="s">
        <v>3185</v>
      </c>
    </row>
    <row r="2581" spans="1:62" hidden="1" outlineLevel="1">
      <c r="A2581" t="s">
        <v>2339</v>
      </c>
      <c r="B2581" t="s">
        <v>18</v>
      </c>
      <c r="C2581" s="1">
        <f t="shared" si="1023"/>
        <v>17834</v>
      </c>
      <c r="D2581" s="5">
        <f>IF(N2581&gt;0, RANK(N2581,(N2581:P2581,Q2581:AE2581)),0)</f>
        <v>2</v>
      </c>
      <c r="E2581" s="5">
        <f>IF(O2581&gt;0,RANK(O2581,(N2581:P2581,Q2581:AE2581)),0)</f>
        <v>1</v>
      </c>
      <c r="F2581" s="5">
        <f>IF(P2581&gt;0,RANK(P2581,(N2581:P2581,Q2581:AE2581)),0)</f>
        <v>0</v>
      </c>
      <c r="G2581" s="131">
        <f t="shared" si="1032"/>
        <v>8358</v>
      </c>
      <c r="H2581" s="136">
        <f t="shared" si="1033"/>
        <v>0.46865537736907031</v>
      </c>
      <c r="I2581" s="2"/>
      <c r="J2581" s="2">
        <f t="shared" si="1024"/>
        <v>0.2584389368621734</v>
      </c>
      <c r="K2581" s="2">
        <f t="shared" si="1025"/>
        <v>0.72709431423124371</v>
      </c>
      <c r="L2581" s="2">
        <f t="shared" si="1026"/>
        <v>0</v>
      </c>
      <c r="M2581" s="2">
        <f t="shared" si="1027"/>
        <v>1.4466748906582949E-2</v>
      </c>
      <c r="N2581" s="63">
        <v>4609</v>
      </c>
      <c r="O2581" s="63">
        <v>12967</v>
      </c>
      <c r="P2581" s="63"/>
      <c r="Q2581" s="63">
        <v>135</v>
      </c>
      <c r="R2581" s="63">
        <v>27</v>
      </c>
      <c r="S2581" s="63">
        <v>60</v>
      </c>
      <c r="T2581" s="63"/>
      <c r="U2581" s="63"/>
      <c r="V2581" s="63"/>
      <c r="W2581" s="63"/>
      <c r="X2581" s="63">
        <v>23</v>
      </c>
      <c r="Y2581" s="63"/>
      <c r="Z2581" s="63"/>
      <c r="AA2581" s="63"/>
      <c r="AB2581" s="63"/>
      <c r="AC2581" s="63"/>
      <c r="AD2581" s="63">
        <v>13</v>
      </c>
      <c r="AE2581" s="63"/>
      <c r="AF2581" s="63"/>
      <c r="AG2581" s="63"/>
      <c r="AH2581" s="63"/>
      <c r="AI2581" s="63"/>
      <c r="AJ2581" s="63"/>
      <c r="AK2581" s="63"/>
      <c r="AL2581" s="63"/>
      <c r="AM2581" s="63"/>
      <c r="AN2581" s="63"/>
      <c r="AO2581" s="63"/>
      <c r="AP2581" s="63"/>
      <c r="AQ2581" s="63"/>
      <c r="AS2581" s="5">
        <f>IF(Q2581&gt;0,RANK(Q2581,(N2581:P2581,Q2581:AE2581)),0)</f>
        <v>3</v>
      </c>
      <c r="AT2581" s="5">
        <f>IF(R2581&gt;0,RANK(R2581,(N2581:P2581,Q2581:AE2581)),0)</f>
        <v>5</v>
      </c>
      <c r="AU2581" s="5">
        <f>IF(T2581&gt;0,RANK(T2581,(N2581:P2581,Q2581:AE2581)),0)</f>
        <v>0</v>
      </c>
      <c r="AV2581" s="5">
        <f>IF(S2581&gt;0,RANK(S2581,(N2581:P2581,Q2581:AE2581)),0)</f>
        <v>4</v>
      </c>
      <c r="AW2581" s="2">
        <f t="shared" si="1028"/>
        <v>7.5698104743747901E-3</v>
      </c>
      <c r="AX2581" s="2">
        <f t="shared" si="1029"/>
        <v>1.5139620948749579E-3</v>
      </c>
      <c r="AY2581" s="2">
        <f t="shared" si="1030"/>
        <v>0</v>
      </c>
      <c r="AZ2581" s="2">
        <f t="shared" si="1031"/>
        <v>3.36436021083324E-3</v>
      </c>
      <c r="BB2581" t="s">
        <v>2339</v>
      </c>
      <c r="BC2581" t="s">
        <v>18</v>
      </c>
      <c r="BD2581" s="1">
        <v>3</v>
      </c>
      <c r="BF2581" s="111">
        <v>47</v>
      </c>
      <c r="BG2581" s="113">
        <v>107</v>
      </c>
      <c r="BH2581" s="117">
        <f t="shared" si="1022"/>
        <v>47107</v>
      </c>
      <c r="BJ2581" s="5" t="s">
        <v>3185</v>
      </c>
    </row>
    <row r="2582" spans="1:62" hidden="1" outlineLevel="1">
      <c r="A2582" t="s">
        <v>1646</v>
      </c>
      <c r="B2582" t="s">
        <v>18</v>
      </c>
      <c r="C2582" s="1">
        <f t="shared" si="1023"/>
        <v>9802</v>
      </c>
      <c r="D2582" s="5">
        <f>IF(N2582&gt;0, RANK(N2582,(N2582:P2582,Q2582:AE2582)),0)</f>
        <v>2</v>
      </c>
      <c r="E2582" s="5">
        <f>IF(O2582&gt;0,RANK(O2582,(N2582:P2582,Q2582:AE2582)),0)</f>
        <v>1</v>
      </c>
      <c r="F2582" s="5">
        <f>IF(P2582&gt;0,RANK(P2582,(N2582:P2582,Q2582:AE2582)),0)</f>
        <v>0</v>
      </c>
      <c r="G2582" s="131">
        <f t="shared" si="1032"/>
        <v>4370</v>
      </c>
      <c r="H2582" s="136">
        <f t="shared" si="1033"/>
        <v>0.44582738216690471</v>
      </c>
      <c r="I2582" s="2"/>
      <c r="J2582" s="2">
        <f t="shared" si="1024"/>
        <v>0.26984288920628441</v>
      </c>
      <c r="K2582" s="2">
        <f t="shared" si="1025"/>
        <v>0.71567027137318917</v>
      </c>
      <c r="L2582" s="2">
        <f t="shared" si="1026"/>
        <v>0</v>
      </c>
      <c r="M2582" s="2">
        <f t="shared" si="1027"/>
        <v>1.4486839420526421E-2</v>
      </c>
      <c r="N2582" s="63">
        <v>2645</v>
      </c>
      <c r="O2582" s="63">
        <v>7015</v>
      </c>
      <c r="P2582" s="63"/>
      <c r="Q2582" s="63">
        <v>58</v>
      </c>
      <c r="R2582" s="63">
        <v>24</v>
      </c>
      <c r="S2582" s="63">
        <v>29</v>
      </c>
      <c r="T2582" s="63"/>
      <c r="U2582" s="63"/>
      <c r="V2582" s="63"/>
      <c r="W2582" s="63"/>
      <c r="X2582" s="63">
        <v>15</v>
      </c>
      <c r="Y2582" s="63"/>
      <c r="Z2582" s="63"/>
      <c r="AA2582" s="63"/>
      <c r="AB2582" s="63"/>
      <c r="AC2582" s="63"/>
      <c r="AD2582" s="63">
        <v>16</v>
      </c>
      <c r="AE2582" s="63"/>
      <c r="AF2582" s="63"/>
      <c r="AG2582" s="63"/>
      <c r="AH2582" s="63"/>
      <c r="AI2582" s="63"/>
      <c r="AJ2582" s="63"/>
      <c r="AK2582" s="63"/>
      <c r="AL2582" s="63"/>
      <c r="AM2582" s="63"/>
      <c r="AN2582" s="63"/>
      <c r="AO2582" s="63"/>
      <c r="AP2582" s="63"/>
      <c r="AQ2582" s="63"/>
      <c r="AS2582" s="5">
        <f>IF(Q2582&gt;0,RANK(Q2582,(N2582:P2582,Q2582:AE2582)),0)</f>
        <v>3</v>
      </c>
      <c r="AT2582" s="5">
        <f>IF(R2582&gt;0,RANK(R2582,(N2582:P2582,Q2582:AE2582)),0)</f>
        <v>5</v>
      </c>
      <c r="AU2582" s="5">
        <f>IF(T2582&gt;0,RANK(T2582,(N2582:P2582,Q2582:AE2582)),0)</f>
        <v>0</v>
      </c>
      <c r="AV2582" s="5">
        <f>IF(S2582&gt;0,RANK(S2582,(N2582:P2582,Q2582:AE2582)),0)</f>
        <v>4</v>
      </c>
      <c r="AW2582" s="2">
        <f t="shared" si="1028"/>
        <v>5.9171597633136093E-3</v>
      </c>
      <c r="AX2582" s="2">
        <f t="shared" si="1029"/>
        <v>2.448479902060804E-3</v>
      </c>
      <c r="AY2582" s="2">
        <f t="shared" si="1030"/>
        <v>0</v>
      </c>
      <c r="AZ2582" s="2">
        <f t="shared" si="1031"/>
        <v>2.9585798816568047E-3</v>
      </c>
      <c r="BB2582" t="s">
        <v>1646</v>
      </c>
      <c r="BC2582" t="s">
        <v>18</v>
      </c>
      <c r="BD2582" s="1">
        <v>7</v>
      </c>
      <c r="BF2582" s="111">
        <v>47</v>
      </c>
      <c r="BG2582" s="113">
        <v>109</v>
      </c>
      <c r="BH2582" s="117">
        <f t="shared" si="1022"/>
        <v>47109</v>
      </c>
      <c r="BJ2582" s="5" t="s">
        <v>3185</v>
      </c>
    </row>
    <row r="2583" spans="1:62" hidden="1" outlineLevel="1">
      <c r="A2583" t="s">
        <v>1658</v>
      </c>
      <c r="B2583" t="s">
        <v>18</v>
      </c>
      <c r="C2583" s="1">
        <f t="shared" si="1023"/>
        <v>6905</v>
      </c>
      <c r="D2583" s="5">
        <f>IF(N2583&gt;0, RANK(N2583,(N2583:P2583,Q2583:AE2583)),0)</f>
        <v>2</v>
      </c>
      <c r="E2583" s="5">
        <f>IF(O2583&gt;0,RANK(O2583,(N2583:P2583,Q2583:AE2583)),0)</f>
        <v>1</v>
      </c>
      <c r="F2583" s="5">
        <f>IF(P2583&gt;0,RANK(P2583,(N2583:P2583,Q2583:AE2583)),0)</f>
        <v>0</v>
      </c>
      <c r="G2583" s="131">
        <f t="shared" si="1032"/>
        <v>3708</v>
      </c>
      <c r="H2583" s="136">
        <f t="shared" si="1033"/>
        <v>0.53700217233888492</v>
      </c>
      <c r="I2583" s="2"/>
      <c r="J2583" s="2">
        <f t="shared" si="1024"/>
        <v>0.22476466328747285</v>
      </c>
      <c r="K2583" s="2">
        <f t="shared" si="1025"/>
        <v>0.76176683562635772</v>
      </c>
      <c r="L2583" s="2">
        <f t="shared" si="1026"/>
        <v>0</v>
      </c>
      <c r="M2583" s="2">
        <f t="shared" si="1027"/>
        <v>1.3468501086169371E-2</v>
      </c>
      <c r="N2583" s="63">
        <v>1552</v>
      </c>
      <c r="O2583" s="63">
        <v>5260</v>
      </c>
      <c r="P2583" s="63"/>
      <c r="Q2583" s="63">
        <v>32</v>
      </c>
      <c r="R2583" s="63">
        <v>18</v>
      </c>
      <c r="S2583" s="63">
        <v>34</v>
      </c>
      <c r="T2583" s="63"/>
      <c r="U2583" s="63"/>
      <c r="V2583" s="63"/>
      <c r="W2583" s="63"/>
      <c r="X2583" s="63">
        <v>2</v>
      </c>
      <c r="Y2583" s="63"/>
      <c r="Z2583" s="63"/>
      <c r="AA2583" s="63"/>
      <c r="AB2583" s="63"/>
      <c r="AC2583" s="63"/>
      <c r="AD2583" s="63">
        <v>7</v>
      </c>
      <c r="AE2583" s="63"/>
      <c r="AF2583" s="63"/>
      <c r="AG2583" s="63"/>
      <c r="AH2583" s="63"/>
      <c r="AI2583" s="63"/>
      <c r="AJ2583" s="63"/>
      <c r="AK2583" s="63"/>
      <c r="AL2583" s="63"/>
      <c r="AM2583" s="63"/>
      <c r="AN2583" s="63"/>
      <c r="AO2583" s="63"/>
      <c r="AP2583" s="63"/>
      <c r="AQ2583" s="63"/>
      <c r="AS2583" s="5">
        <f>IF(Q2583&gt;0,RANK(Q2583,(N2583:P2583,Q2583:AE2583)),0)</f>
        <v>4</v>
      </c>
      <c r="AT2583" s="5">
        <f>IF(R2583&gt;0,RANK(R2583,(N2583:P2583,Q2583:AE2583)),0)</f>
        <v>5</v>
      </c>
      <c r="AU2583" s="5">
        <f>IF(T2583&gt;0,RANK(T2583,(N2583:P2583,Q2583:AE2583)),0)</f>
        <v>0</v>
      </c>
      <c r="AV2583" s="5">
        <f>IF(S2583&gt;0,RANK(S2583,(N2583:P2583,Q2583:AE2583)),0)</f>
        <v>3</v>
      </c>
      <c r="AW2583" s="2">
        <f t="shared" si="1028"/>
        <v>4.6343229543808831E-3</v>
      </c>
      <c r="AX2583" s="2">
        <f t="shared" si="1029"/>
        <v>2.6068066618392467E-3</v>
      </c>
      <c r="AY2583" s="2">
        <f t="shared" si="1030"/>
        <v>0</v>
      </c>
      <c r="AZ2583" s="2">
        <f t="shared" si="1031"/>
        <v>4.9239681390296887E-3</v>
      </c>
      <c r="BB2583" t="s">
        <v>1658</v>
      </c>
      <c r="BC2583" t="s">
        <v>18</v>
      </c>
      <c r="BD2583" s="1">
        <v>6</v>
      </c>
      <c r="BF2583" s="111">
        <v>47</v>
      </c>
      <c r="BG2583" s="113">
        <v>111</v>
      </c>
      <c r="BH2583" s="117">
        <f t="shared" si="1022"/>
        <v>47111</v>
      </c>
      <c r="BJ2583" s="5" t="s">
        <v>3185</v>
      </c>
    </row>
    <row r="2584" spans="1:62" hidden="1" outlineLevel="1">
      <c r="A2584" t="s">
        <v>1659</v>
      </c>
      <c r="B2584" t="s">
        <v>18</v>
      </c>
      <c r="C2584" s="1">
        <f t="shared" si="1023"/>
        <v>40702</v>
      </c>
      <c r="D2584" s="5">
        <f>IF(N2584&gt;0, RANK(N2584,(N2584:P2584,Q2584:AE2584)),0)</f>
        <v>2</v>
      </c>
      <c r="E2584" s="5">
        <f>IF(O2584&gt;0,RANK(O2584,(N2584:P2584,Q2584:AE2584)),0)</f>
        <v>1</v>
      </c>
      <c r="F2584" s="5">
        <f>IF(P2584&gt;0,RANK(P2584,(N2584:P2584,Q2584:AE2584)),0)</f>
        <v>0</v>
      </c>
      <c r="G2584" s="131">
        <f t="shared" si="1032"/>
        <v>3626</v>
      </c>
      <c r="H2584" s="136">
        <f t="shared" si="1033"/>
        <v>8.9086531374379635E-2</v>
      </c>
      <c r="I2584" s="2"/>
      <c r="J2584" s="2">
        <f t="shared" si="1024"/>
        <v>0.45125546656183974</v>
      </c>
      <c r="K2584" s="2">
        <f t="shared" si="1025"/>
        <v>0.5403419979362194</v>
      </c>
      <c r="L2584" s="2">
        <f t="shared" si="1026"/>
        <v>0</v>
      </c>
      <c r="M2584" s="2">
        <f t="shared" si="1027"/>
        <v>8.402535501940811E-3</v>
      </c>
      <c r="N2584" s="63">
        <v>18367</v>
      </c>
      <c r="O2584" s="63">
        <v>21993</v>
      </c>
      <c r="P2584" s="63"/>
      <c r="Q2584" s="63">
        <v>191</v>
      </c>
      <c r="R2584" s="63">
        <v>47</v>
      </c>
      <c r="S2584" s="63">
        <v>55</v>
      </c>
      <c r="T2584" s="63"/>
      <c r="U2584" s="63"/>
      <c r="V2584" s="63"/>
      <c r="W2584" s="63"/>
      <c r="X2584" s="63">
        <v>32</v>
      </c>
      <c r="Y2584" s="63"/>
      <c r="Z2584" s="63"/>
      <c r="AA2584" s="63"/>
      <c r="AB2584" s="63"/>
      <c r="AC2584" s="63"/>
      <c r="AD2584" s="63">
        <v>17</v>
      </c>
      <c r="AE2584" s="63"/>
      <c r="AF2584" s="63"/>
      <c r="AG2584" s="63"/>
      <c r="AH2584" s="63"/>
      <c r="AI2584" s="63"/>
      <c r="AJ2584" s="63"/>
      <c r="AK2584" s="63"/>
      <c r="AL2584" s="63"/>
      <c r="AM2584" s="63"/>
      <c r="AN2584" s="63"/>
      <c r="AO2584" s="63"/>
      <c r="AP2584" s="63"/>
      <c r="AQ2584" s="63"/>
      <c r="AS2584" s="5">
        <f>IF(Q2584&gt;0,RANK(Q2584,(N2584:P2584,Q2584:AE2584)),0)</f>
        <v>3</v>
      </c>
      <c r="AT2584" s="5">
        <f>IF(R2584&gt;0,RANK(R2584,(N2584:P2584,Q2584:AE2584)),0)</f>
        <v>5</v>
      </c>
      <c r="AU2584" s="5">
        <f>IF(T2584&gt;0,RANK(T2584,(N2584:P2584,Q2584:AE2584)),0)</f>
        <v>0</v>
      </c>
      <c r="AV2584" s="5">
        <f>IF(S2584&gt;0,RANK(S2584,(N2584:P2584,Q2584:AE2584)),0)</f>
        <v>4</v>
      </c>
      <c r="AW2584" s="2">
        <f t="shared" si="1028"/>
        <v>4.692644096113213E-3</v>
      </c>
      <c r="AX2584" s="2">
        <f t="shared" si="1029"/>
        <v>1.1547344110854503E-3</v>
      </c>
      <c r="AY2584" s="2">
        <f t="shared" si="1030"/>
        <v>0</v>
      </c>
      <c r="AZ2584" s="2">
        <f t="shared" si="1031"/>
        <v>1.3512849491425483E-3</v>
      </c>
      <c r="BB2584" t="s">
        <v>1659</v>
      </c>
      <c r="BC2584" t="s">
        <v>18</v>
      </c>
      <c r="BD2584" s="1">
        <v>8</v>
      </c>
      <c r="BF2584" s="111">
        <v>47</v>
      </c>
      <c r="BG2584" s="113">
        <v>113</v>
      </c>
      <c r="BH2584" s="117">
        <f t="shared" si="1022"/>
        <v>47113</v>
      </c>
      <c r="BJ2584" s="5" t="s">
        <v>3185</v>
      </c>
    </row>
    <row r="2585" spans="1:62" hidden="1" outlineLevel="1">
      <c r="A2585" t="s">
        <v>1835</v>
      </c>
      <c r="B2585" t="s">
        <v>18</v>
      </c>
      <c r="C2585" s="1">
        <f t="shared" si="1023"/>
        <v>10409</v>
      </c>
      <c r="D2585" s="5">
        <f>IF(N2585&gt;0, RANK(N2585,(N2585:P2585,Q2585:AE2585)),0)</f>
        <v>2</v>
      </c>
      <c r="E2585" s="5">
        <f>IF(O2585&gt;0,RANK(O2585,(N2585:P2585,Q2585:AE2585)),0)</f>
        <v>1</v>
      </c>
      <c r="F2585" s="5">
        <f>IF(P2585&gt;0,RANK(P2585,(N2585:P2585,Q2585:AE2585)),0)</f>
        <v>0</v>
      </c>
      <c r="G2585" s="131">
        <f t="shared" si="1032"/>
        <v>2319</v>
      </c>
      <c r="H2585" s="136">
        <f t="shared" si="1033"/>
        <v>0.22278797194735325</v>
      </c>
      <c r="I2585" s="2"/>
      <c r="J2585" s="2">
        <f t="shared" si="1024"/>
        <v>0.37976750888654048</v>
      </c>
      <c r="K2585" s="2">
        <f t="shared" si="1025"/>
        <v>0.60255548083389376</v>
      </c>
      <c r="L2585" s="2">
        <f t="shared" si="1026"/>
        <v>0</v>
      </c>
      <c r="M2585" s="2">
        <f t="shared" si="1027"/>
        <v>1.7677010279565808E-2</v>
      </c>
      <c r="N2585" s="63">
        <v>3953</v>
      </c>
      <c r="O2585" s="63">
        <v>6272</v>
      </c>
      <c r="P2585" s="63"/>
      <c r="Q2585" s="63">
        <v>77</v>
      </c>
      <c r="R2585" s="63">
        <v>33</v>
      </c>
      <c r="S2585" s="63">
        <v>39</v>
      </c>
      <c r="T2585" s="63"/>
      <c r="U2585" s="63"/>
      <c r="V2585" s="63"/>
      <c r="W2585" s="63"/>
      <c r="X2585" s="63">
        <v>23</v>
      </c>
      <c r="Y2585" s="63"/>
      <c r="Z2585" s="63"/>
      <c r="AA2585" s="63"/>
      <c r="AB2585" s="63"/>
      <c r="AC2585" s="63"/>
      <c r="AD2585" s="63">
        <v>12</v>
      </c>
      <c r="AE2585" s="63"/>
      <c r="AF2585" s="63"/>
      <c r="AG2585" s="63"/>
      <c r="AH2585" s="63"/>
      <c r="AI2585" s="63"/>
      <c r="AJ2585" s="63"/>
      <c r="AK2585" s="63"/>
      <c r="AL2585" s="63"/>
      <c r="AM2585" s="63"/>
      <c r="AN2585" s="63"/>
      <c r="AO2585" s="63"/>
      <c r="AP2585" s="63"/>
      <c r="AQ2585" s="63"/>
      <c r="AS2585" s="5">
        <f>IF(Q2585&gt;0,RANK(Q2585,(N2585:P2585,Q2585:AE2585)),0)</f>
        <v>3</v>
      </c>
      <c r="AT2585" s="5">
        <f>IF(R2585&gt;0,RANK(R2585,(N2585:P2585,Q2585:AE2585)),0)</f>
        <v>5</v>
      </c>
      <c r="AU2585" s="5">
        <f>IF(T2585&gt;0,RANK(T2585,(N2585:P2585,Q2585:AE2585)),0)</f>
        <v>0</v>
      </c>
      <c r="AV2585" s="5">
        <f>IF(S2585&gt;0,RANK(S2585,(N2585:P2585,Q2585:AE2585)),0)</f>
        <v>4</v>
      </c>
      <c r="AW2585" s="2">
        <f t="shared" si="1028"/>
        <v>7.3974445191661064E-3</v>
      </c>
      <c r="AX2585" s="2">
        <f t="shared" si="1029"/>
        <v>3.1703333653569027E-3</v>
      </c>
      <c r="AY2585" s="2">
        <f t="shared" si="1030"/>
        <v>0</v>
      </c>
      <c r="AZ2585" s="2">
        <f t="shared" si="1031"/>
        <v>3.7467576136036122E-3</v>
      </c>
      <c r="BB2585" t="s">
        <v>1835</v>
      </c>
      <c r="BC2585" t="s">
        <v>18</v>
      </c>
      <c r="BD2585" s="1">
        <v>4</v>
      </c>
      <c r="BF2585" s="111">
        <v>47</v>
      </c>
      <c r="BG2585" s="113">
        <v>115</v>
      </c>
      <c r="BH2585" s="117">
        <f t="shared" si="1022"/>
        <v>47115</v>
      </c>
      <c r="BJ2585" s="5" t="s">
        <v>3185</v>
      </c>
    </row>
    <row r="2586" spans="1:62" hidden="1" outlineLevel="1">
      <c r="A2586" t="s">
        <v>1857</v>
      </c>
      <c r="B2586" t="s">
        <v>18</v>
      </c>
      <c r="C2586" s="1">
        <f t="shared" si="1023"/>
        <v>10741</v>
      </c>
      <c r="D2586" s="5">
        <f>IF(N2586&gt;0, RANK(N2586,(N2586:P2586,Q2586:AE2586)),0)</f>
        <v>2</v>
      </c>
      <c r="E2586" s="5">
        <f>IF(O2586&gt;0,RANK(O2586,(N2586:P2586,Q2586:AE2586)),0)</f>
        <v>1</v>
      </c>
      <c r="F2586" s="5">
        <f>IF(P2586&gt;0,RANK(P2586,(N2586:P2586,Q2586:AE2586)),0)</f>
        <v>0</v>
      </c>
      <c r="G2586" s="131">
        <f t="shared" si="1032"/>
        <v>3107</v>
      </c>
      <c r="H2586" s="136">
        <f t="shared" si="1033"/>
        <v>0.28926543152406664</v>
      </c>
      <c r="I2586" s="2"/>
      <c r="J2586" s="2">
        <f t="shared" si="1024"/>
        <v>0.34680197374546129</v>
      </c>
      <c r="K2586" s="2">
        <f t="shared" si="1025"/>
        <v>0.63606740526952799</v>
      </c>
      <c r="L2586" s="2">
        <f t="shared" si="1026"/>
        <v>0</v>
      </c>
      <c r="M2586" s="2">
        <f t="shared" si="1027"/>
        <v>1.7130620985010725E-2</v>
      </c>
      <c r="N2586" s="63">
        <v>3725</v>
      </c>
      <c r="O2586" s="63">
        <v>6832</v>
      </c>
      <c r="P2586" s="63"/>
      <c r="Q2586" s="63">
        <v>64</v>
      </c>
      <c r="R2586" s="63">
        <v>36</v>
      </c>
      <c r="S2586" s="63">
        <v>55</v>
      </c>
      <c r="T2586" s="63"/>
      <c r="U2586" s="63"/>
      <c r="V2586" s="63"/>
      <c r="W2586" s="63"/>
      <c r="X2586" s="63">
        <v>23</v>
      </c>
      <c r="Y2586" s="63"/>
      <c r="Z2586" s="63"/>
      <c r="AA2586" s="63"/>
      <c r="AB2586" s="63"/>
      <c r="AC2586" s="63"/>
      <c r="AD2586" s="63">
        <v>6</v>
      </c>
      <c r="AE2586" s="63"/>
      <c r="AF2586" s="63"/>
      <c r="AG2586" s="63"/>
      <c r="AH2586" s="63"/>
      <c r="AI2586" s="63"/>
      <c r="AJ2586" s="63"/>
      <c r="AK2586" s="63"/>
      <c r="AL2586" s="63"/>
      <c r="AM2586" s="63"/>
      <c r="AN2586" s="63"/>
      <c r="AO2586" s="63"/>
      <c r="AP2586" s="63"/>
      <c r="AQ2586" s="63"/>
      <c r="AS2586" s="5">
        <f>IF(Q2586&gt;0,RANK(Q2586,(N2586:P2586,Q2586:AE2586)),0)</f>
        <v>3</v>
      </c>
      <c r="AT2586" s="5">
        <f>IF(R2586&gt;0,RANK(R2586,(N2586:P2586,Q2586:AE2586)),0)</f>
        <v>5</v>
      </c>
      <c r="AU2586" s="5">
        <f>IF(T2586&gt;0,RANK(T2586,(N2586:P2586,Q2586:AE2586)),0)</f>
        <v>0</v>
      </c>
      <c r="AV2586" s="5">
        <f>IF(S2586&gt;0,RANK(S2586,(N2586:P2586,Q2586:AE2586)),0)</f>
        <v>4</v>
      </c>
      <c r="AW2586" s="2">
        <f t="shared" si="1028"/>
        <v>5.9584768643515503E-3</v>
      </c>
      <c r="AX2586" s="2">
        <f t="shared" si="1029"/>
        <v>3.3516432361977468E-3</v>
      </c>
      <c r="AY2586" s="2">
        <f t="shared" si="1030"/>
        <v>0</v>
      </c>
      <c r="AZ2586" s="2">
        <f t="shared" si="1031"/>
        <v>5.1205660553021136E-3</v>
      </c>
      <c r="BB2586" t="s">
        <v>1857</v>
      </c>
      <c r="BC2586" t="s">
        <v>18</v>
      </c>
      <c r="BD2586" s="1">
        <v>4</v>
      </c>
      <c r="BF2586" s="111">
        <v>47</v>
      </c>
      <c r="BG2586" s="113">
        <v>117</v>
      </c>
      <c r="BH2586" s="117">
        <f t="shared" si="1022"/>
        <v>47117</v>
      </c>
      <c r="BJ2586" s="5" t="s">
        <v>3185</v>
      </c>
    </row>
    <row r="2587" spans="1:62" hidden="1" outlineLevel="1">
      <c r="A2587" t="s">
        <v>2231</v>
      </c>
      <c r="B2587" t="s">
        <v>18</v>
      </c>
      <c r="C2587" s="1">
        <f t="shared" si="1023"/>
        <v>33006</v>
      </c>
      <c r="D2587" s="5">
        <f>IF(N2587&gt;0, RANK(N2587,(N2587:P2587,Q2587:AE2587)),0)</f>
        <v>2</v>
      </c>
      <c r="E2587" s="5">
        <f>IF(O2587&gt;0,RANK(O2587,(N2587:P2587,Q2587:AE2587)),0)</f>
        <v>1</v>
      </c>
      <c r="F2587" s="5">
        <f>IF(P2587&gt;0,RANK(P2587,(N2587:P2587,Q2587:AE2587)),0)</f>
        <v>0</v>
      </c>
      <c r="G2587" s="131">
        <f t="shared" si="1032"/>
        <v>8883</v>
      </c>
      <c r="H2587" s="136">
        <f t="shared" si="1033"/>
        <v>0.26913288493001275</v>
      </c>
      <c r="I2587" s="2"/>
      <c r="J2587" s="2">
        <f t="shared" si="1024"/>
        <v>0.35826819366175849</v>
      </c>
      <c r="K2587" s="2">
        <f t="shared" si="1025"/>
        <v>0.62740107859177119</v>
      </c>
      <c r="L2587" s="2">
        <f t="shared" si="1026"/>
        <v>0</v>
      </c>
      <c r="M2587" s="2">
        <f t="shared" si="1027"/>
        <v>1.4330727746470373E-2</v>
      </c>
      <c r="N2587" s="63">
        <v>11825</v>
      </c>
      <c r="O2587" s="63">
        <v>20708</v>
      </c>
      <c r="P2587" s="63"/>
      <c r="Q2587" s="63">
        <v>212</v>
      </c>
      <c r="R2587" s="63">
        <v>76</v>
      </c>
      <c r="S2587" s="63">
        <v>92</v>
      </c>
      <c r="T2587" s="63"/>
      <c r="U2587" s="63"/>
      <c r="V2587" s="63"/>
      <c r="W2587" s="63"/>
      <c r="X2587" s="63">
        <v>50</v>
      </c>
      <c r="Y2587" s="63"/>
      <c r="Z2587" s="63"/>
      <c r="AA2587" s="63"/>
      <c r="AB2587" s="63"/>
      <c r="AC2587" s="63"/>
      <c r="AD2587" s="63">
        <v>43</v>
      </c>
      <c r="AE2587" s="63"/>
      <c r="AF2587" s="63"/>
      <c r="AG2587" s="63"/>
      <c r="AH2587" s="63"/>
      <c r="AI2587" s="63"/>
      <c r="AJ2587" s="63"/>
      <c r="AK2587" s="63"/>
      <c r="AL2587" s="63"/>
      <c r="AM2587" s="63"/>
      <c r="AN2587" s="63"/>
      <c r="AO2587" s="63"/>
      <c r="AP2587" s="63"/>
      <c r="AQ2587" s="63"/>
      <c r="AS2587" s="5">
        <f>IF(Q2587&gt;0,RANK(Q2587,(N2587:P2587,Q2587:AE2587)),0)</f>
        <v>3</v>
      </c>
      <c r="AT2587" s="5">
        <f>IF(R2587&gt;0,RANK(R2587,(N2587:P2587,Q2587:AE2587)),0)</f>
        <v>5</v>
      </c>
      <c r="AU2587" s="5">
        <f>IF(T2587&gt;0,RANK(T2587,(N2587:P2587,Q2587:AE2587)),0)</f>
        <v>0</v>
      </c>
      <c r="AV2587" s="5">
        <f>IF(S2587&gt;0,RANK(S2587,(N2587:P2587,Q2587:AE2587)),0)</f>
        <v>4</v>
      </c>
      <c r="AW2587" s="2">
        <f t="shared" si="1028"/>
        <v>6.4230745924983334E-3</v>
      </c>
      <c r="AX2587" s="2">
        <f t="shared" si="1029"/>
        <v>2.3026116463673273E-3</v>
      </c>
      <c r="AY2587" s="2">
        <f t="shared" si="1030"/>
        <v>0</v>
      </c>
      <c r="AZ2587" s="2">
        <f t="shared" si="1031"/>
        <v>2.7873719929709748E-3</v>
      </c>
      <c r="BB2587" t="s">
        <v>2231</v>
      </c>
      <c r="BC2587" t="s">
        <v>18</v>
      </c>
      <c r="BD2587" s="1"/>
      <c r="BF2587" s="111">
        <v>47</v>
      </c>
      <c r="BG2587" s="113">
        <v>119</v>
      </c>
      <c r="BH2587" s="117">
        <f t="shared" si="1022"/>
        <v>47119</v>
      </c>
      <c r="BJ2587" s="5" t="s">
        <v>3185</v>
      </c>
    </row>
    <row r="2588" spans="1:62" hidden="1" outlineLevel="1">
      <c r="A2588" t="s">
        <v>2669</v>
      </c>
      <c r="B2588" t="s">
        <v>18</v>
      </c>
      <c r="C2588" s="1">
        <f t="shared" si="1023"/>
        <v>3964</v>
      </c>
      <c r="D2588" s="5">
        <f>IF(N2588&gt;0, RANK(N2588,(N2588:P2588,Q2588:AE2588)),0)</f>
        <v>2</v>
      </c>
      <c r="E2588" s="5">
        <f>IF(O2588&gt;0,RANK(O2588,(N2588:P2588,Q2588:AE2588)),0)</f>
        <v>1</v>
      </c>
      <c r="F2588" s="5">
        <f>IF(P2588&gt;0,RANK(P2588,(N2588:P2588,Q2588:AE2588)),0)</f>
        <v>0</v>
      </c>
      <c r="G2588" s="131">
        <f t="shared" si="1032"/>
        <v>1571</v>
      </c>
      <c r="H2588" s="136">
        <f t="shared" si="1033"/>
        <v>0.39631685166498487</v>
      </c>
      <c r="I2588" s="2"/>
      <c r="J2588" s="2">
        <f t="shared" si="1024"/>
        <v>0.29339051463168514</v>
      </c>
      <c r="K2588" s="2">
        <f t="shared" si="1025"/>
        <v>0.68970736629667007</v>
      </c>
      <c r="L2588" s="2">
        <f t="shared" si="1026"/>
        <v>0</v>
      </c>
      <c r="M2588" s="2">
        <f t="shared" si="1027"/>
        <v>1.690211907164485E-2</v>
      </c>
      <c r="N2588" s="63">
        <v>1163</v>
      </c>
      <c r="O2588" s="63">
        <v>2734</v>
      </c>
      <c r="P2588" s="63"/>
      <c r="Q2588" s="63">
        <v>26</v>
      </c>
      <c r="R2588" s="63">
        <v>16</v>
      </c>
      <c r="S2588" s="63">
        <v>17</v>
      </c>
      <c r="T2588" s="63"/>
      <c r="U2588" s="63"/>
      <c r="V2588" s="63"/>
      <c r="W2588" s="63"/>
      <c r="X2588" s="63">
        <v>3</v>
      </c>
      <c r="Y2588" s="63"/>
      <c r="Z2588" s="63"/>
      <c r="AA2588" s="63"/>
      <c r="AB2588" s="63"/>
      <c r="AC2588" s="63"/>
      <c r="AD2588" s="63">
        <v>5</v>
      </c>
      <c r="AE2588" s="63"/>
      <c r="AF2588" s="63"/>
      <c r="AG2588" s="63"/>
      <c r="AH2588" s="63"/>
      <c r="AI2588" s="63"/>
      <c r="AJ2588" s="63"/>
      <c r="AK2588" s="63"/>
      <c r="AL2588" s="63"/>
      <c r="AM2588" s="63"/>
      <c r="AN2588" s="63"/>
      <c r="AO2588" s="63"/>
      <c r="AP2588" s="63"/>
      <c r="AQ2588" s="63"/>
      <c r="AS2588" s="5">
        <f>IF(Q2588&gt;0,RANK(Q2588,(N2588:P2588,Q2588:AE2588)),0)</f>
        <v>3</v>
      </c>
      <c r="AT2588" s="5">
        <f>IF(R2588&gt;0,RANK(R2588,(N2588:P2588,Q2588:AE2588)),0)</f>
        <v>5</v>
      </c>
      <c r="AU2588" s="5">
        <f>IF(T2588&gt;0,RANK(T2588,(N2588:P2588,Q2588:AE2588)),0)</f>
        <v>0</v>
      </c>
      <c r="AV2588" s="5">
        <f>IF(S2588&gt;0,RANK(S2588,(N2588:P2588,Q2588:AE2588)),0)</f>
        <v>4</v>
      </c>
      <c r="AW2588" s="2">
        <f t="shared" si="1028"/>
        <v>6.559031281533804E-3</v>
      </c>
      <c r="AX2588" s="2">
        <f t="shared" si="1029"/>
        <v>4.0363269424823411E-3</v>
      </c>
      <c r="AY2588" s="2">
        <f t="shared" si="1030"/>
        <v>0</v>
      </c>
      <c r="AZ2588" s="2">
        <f t="shared" si="1031"/>
        <v>4.288597376387487E-3</v>
      </c>
      <c r="BB2588" t="s">
        <v>2669</v>
      </c>
      <c r="BC2588" t="s">
        <v>18</v>
      </c>
      <c r="BD2588" s="1">
        <v>4</v>
      </c>
      <c r="BF2588" s="111">
        <v>47</v>
      </c>
      <c r="BG2588" s="113">
        <v>121</v>
      </c>
      <c r="BH2588" s="117">
        <f t="shared" si="1022"/>
        <v>47121</v>
      </c>
      <c r="BJ2588" s="5" t="s">
        <v>3185</v>
      </c>
    </row>
    <row r="2589" spans="1:62" hidden="1" outlineLevel="1">
      <c r="A2589" t="s">
        <v>651</v>
      </c>
      <c r="B2589" t="s">
        <v>18</v>
      </c>
      <c r="C2589" s="1">
        <f t="shared" si="1023"/>
        <v>16338</v>
      </c>
      <c r="D2589" s="5">
        <f>IF(N2589&gt;0, RANK(N2589,(N2589:P2589,Q2589:AE2589)),0)</f>
        <v>2</v>
      </c>
      <c r="E2589" s="5">
        <f>IF(O2589&gt;0,RANK(O2589,(N2589:P2589,Q2589:AE2589)),0)</f>
        <v>1</v>
      </c>
      <c r="F2589" s="5">
        <f>IF(P2589&gt;0,RANK(P2589,(N2589:P2589,Q2589:AE2589)),0)</f>
        <v>0</v>
      </c>
      <c r="G2589" s="131">
        <f t="shared" si="1032"/>
        <v>7359</v>
      </c>
      <c r="H2589" s="136">
        <f t="shared" si="1033"/>
        <v>0.45042232831435919</v>
      </c>
      <c r="I2589" s="2"/>
      <c r="J2589" s="2">
        <f t="shared" si="1024"/>
        <v>0.26759701309829842</v>
      </c>
      <c r="K2589" s="2">
        <f t="shared" si="1025"/>
        <v>0.71801934141265766</v>
      </c>
      <c r="L2589" s="2">
        <f t="shared" si="1026"/>
        <v>0</v>
      </c>
      <c r="M2589" s="2">
        <f t="shared" si="1027"/>
        <v>1.4383645489043917E-2</v>
      </c>
      <c r="N2589" s="63">
        <v>4372</v>
      </c>
      <c r="O2589" s="63">
        <v>11731</v>
      </c>
      <c r="P2589" s="63"/>
      <c r="Q2589" s="63">
        <v>101</v>
      </c>
      <c r="R2589" s="63">
        <v>41</v>
      </c>
      <c r="S2589" s="63">
        <v>54</v>
      </c>
      <c r="T2589" s="63"/>
      <c r="U2589" s="63"/>
      <c r="V2589" s="63"/>
      <c r="W2589" s="63"/>
      <c r="X2589" s="63">
        <v>24</v>
      </c>
      <c r="Y2589" s="63"/>
      <c r="Z2589" s="63"/>
      <c r="AA2589" s="63"/>
      <c r="AB2589" s="63"/>
      <c r="AC2589" s="63"/>
      <c r="AD2589" s="63">
        <v>15</v>
      </c>
      <c r="AE2589" s="63"/>
      <c r="AF2589" s="63"/>
      <c r="AG2589" s="63"/>
      <c r="AH2589" s="63"/>
      <c r="AI2589" s="63"/>
      <c r="AJ2589" s="63"/>
      <c r="AK2589" s="63"/>
      <c r="AL2589" s="63"/>
      <c r="AM2589" s="63"/>
      <c r="AN2589" s="63"/>
      <c r="AO2589" s="63"/>
      <c r="AP2589" s="63"/>
      <c r="AQ2589" s="63"/>
      <c r="AS2589" s="5">
        <f>IF(Q2589&gt;0,RANK(Q2589,(N2589:P2589,Q2589:AE2589)),0)</f>
        <v>3</v>
      </c>
      <c r="AT2589" s="5">
        <f>IF(R2589&gt;0,RANK(R2589,(N2589:P2589,Q2589:AE2589)),0)</f>
        <v>5</v>
      </c>
      <c r="AU2589" s="5">
        <f>IF(T2589&gt;0,RANK(T2589,(N2589:P2589,Q2589:AE2589)),0)</f>
        <v>0</v>
      </c>
      <c r="AV2589" s="5">
        <f>IF(S2589&gt;0,RANK(S2589,(N2589:P2589,Q2589:AE2589)),0)</f>
        <v>4</v>
      </c>
      <c r="AW2589" s="2">
        <f t="shared" si="1028"/>
        <v>6.1819072101848447E-3</v>
      </c>
      <c r="AX2589" s="2">
        <f t="shared" si="1029"/>
        <v>2.509487085322561E-3</v>
      </c>
      <c r="AY2589" s="2">
        <f t="shared" si="1030"/>
        <v>0</v>
      </c>
      <c r="AZ2589" s="2">
        <f t="shared" si="1031"/>
        <v>3.3051781123760557E-3</v>
      </c>
      <c r="BB2589" t="s">
        <v>651</v>
      </c>
      <c r="BC2589" t="s">
        <v>18</v>
      </c>
      <c r="BD2589" s="1">
        <v>3</v>
      </c>
      <c r="BF2589" s="111">
        <v>47</v>
      </c>
      <c r="BG2589" s="113">
        <v>123</v>
      </c>
      <c r="BH2589" s="117">
        <f t="shared" si="1022"/>
        <v>47123</v>
      </c>
      <c r="BJ2589" s="5" t="s">
        <v>3185</v>
      </c>
    </row>
    <row r="2590" spans="1:62" hidden="1" outlineLevel="1">
      <c r="A2590" t="s">
        <v>1414</v>
      </c>
      <c r="B2590" t="s">
        <v>18</v>
      </c>
      <c r="C2590" s="1">
        <f t="shared" si="1023"/>
        <v>55584</v>
      </c>
      <c r="D2590" s="5">
        <f>IF(N2590&gt;0, RANK(N2590,(N2590:P2590,Q2590:AE2590)),0)</f>
        <v>2</v>
      </c>
      <c r="E2590" s="5">
        <f>IF(O2590&gt;0,RANK(O2590,(N2590:P2590,Q2590:AE2590)),0)</f>
        <v>1</v>
      </c>
      <c r="F2590" s="5">
        <f>IF(P2590&gt;0,RANK(P2590,(N2590:P2590,Q2590:AE2590)),0)</f>
        <v>0</v>
      </c>
      <c r="G2590" s="131">
        <f t="shared" si="1032"/>
        <v>5746</v>
      </c>
      <c r="H2590" s="136">
        <f t="shared" si="1033"/>
        <v>0.10337507196315486</v>
      </c>
      <c r="I2590" s="2"/>
      <c r="J2590" s="2">
        <f t="shared" si="1024"/>
        <v>0.4407563327576281</v>
      </c>
      <c r="K2590" s="2">
        <f t="shared" si="1025"/>
        <v>0.54413140472078292</v>
      </c>
      <c r="L2590" s="2">
        <f t="shared" si="1026"/>
        <v>0</v>
      </c>
      <c r="M2590" s="2">
        <f t="shared" si="1027"/>
        <v>1.5112262521589037E-2</v>
      </c>
      <c r="N2590" s="63">
        <v>24499</v>
      </c>
      <c r="O2590" s="63">
        <v>30245</v>
      </c>
      <c r="P2590" s="63"/>
      <c r="Q2590" s="63">
        <v>466</v>
      </c>
      <c r="R2590" s="63">
        <v>149</v>
      </c>
      <c r="S2590" s="63">
        <v>135</v>
      </c>
      <c r="T2590" s="63"/>
      <c r="U2590" s="63"/>
      <c r="V2590" s="63"/>
      <c r="W2590" s="63"/>
      <c r="X2590" s="63">
        <v>56</v>
      </c>
      <c r="Y2590" s="63"/>
      <c r="Z2590" s="63"/>
      <c r="AA2590" s="63"/>
      <c r="AB2590" s="63"/>
      <c r="AC2590" s="63"/>
      <c r="AD2590" s="63">
        <v>34</v>
      </c>
      <c r="AE2590" s="63"/>
      <c r="AF2590" s="63"/>
      <c r="AG2590" s="63"/>
      <c r="AH2590" s="63"/>
      <c r="AI2590" s="63"/>
      <c r="AJ2590" s="63"/>
      <c r="AK2590" s="63"/>
      <c r="AL2590" s="63"/>
      <c r="AM2590" s="63"/>
      <c r="AN2590" s="63"/>
      <c r="AO2590" s="63"/>
      <c r="AP2590" s="63"/>
      <c r="AQ2590" s="63"/>
      <c r="AS2590" s="5">
        <f>IF(Q2590&gt;0,RANK(Q2590,(N2590:P2590,Q2590:AE2590)),0)</f>
        <v>3</v>
      </c>
      <c r="AT2590" s="5">
        <f>IF(R2590&gt;0,RANK(R2590,(N2590:P2590,Q2590:AE2590)),0)</f>
        <v>4</v>
      </c>
      <c r="AU2590" s="5">
        <f>IF(T2590&gt;0,RANK(T2590,(N2590:P2590,Q2590:AE2590)),0)</f>
        <v>0</v>
      </c>
      <c r="AV2590" s="5">
        <f>IF(S2590&gt;0,RANK(S2590,(N2590:P2590,Q2590:AE2590)),0)</f>
        <v>5</v>
      </c>
      <c r="AW2590" s="2">
        <f t="shared" si="1028"/>
        <v>8.3837075417386303E-3</v>
      </c>
      <c r="AX2590" s="2">
        <f t="shared" si="1029"/>
        <v>2.6806275187104202E-3</v>
      </c>
      <c r="AY2590" s="2">
        <f t="shared" si="1030"/>
        <v>0</v>
      </c>
      <c r="AZ2590" s="2">
        <f t="shared" si="1031"/>
        <v>2.4287564766839378E-3</v>
      </c>
      <c r="BB2590" t="s">
        <v>1414</v>
      </c>
      <c r="BC2590" t="s">
        <v>18</v>
      </c>
      <c r="BD2590" s="1">
        <v>7</v>
      </c>
      <c r="BF2590" s="111">
        <v>47</v>
      </c>
      <c r="BG2590" s="113">
        <v>125</v>
      </c>
      <c r="BH2590" s="117">
        <f t="shared" si="1022"/>
        <v>47125</v>
      </c>
      <c r="BJ2590" s="5" t="s">
        <v>3185</v>
      </c>
    </row>
    <row r="2591" spans="1:62" hidden="1" outlineLevel="1">
      <c r="A2591" t="s">
        <v>2674</v>
      </c>
      <c r="B2591" t="s">
        <v>18</v>
      </c>
      <c r="C2591" s="1">
        <f t="shared" si="1023"/>
        <v>2799</v>
      </c>
      <c r="D2591" s="5">
        <f>IF(N2591&gt;0, RANK(N2591,(N2591:P2591,Q2591:AE2591)),0)</f>
        <v>2</v>
      </c>
      <c r="E2591" s="5">
        <f>IF(O2591&gt;0,RANK(O2591,(N2591:P2591,Q2591:AE2591)),0)</f>
        <v>1</v>
      </c>
      <c r="F2591" s="5">
        <f>IF(P2591&gt;0,RANK(P2591,(N2591:P2591,Q2591:AE2591)),0)</f>
        <v>0</v>
      </c>
      <c r="G2591" s="131">
        <f t="shared" si="1032"/>
        <v>1348</v>
      </c>
      <c r="H2591" s="136">
        <f t="shared" si="1033"/>
        <v>0.48160057163272596</v>
      </c>
      <c r="I2591" s="2"/>
      <c r="J2591" s="2">
        <f t="shared" si="1024"/>
        <v>0.25187566988210075</v>
      </c>
      <c r="K2591" s="2">
        <f t="shared" si="1025"/>
        <v>0.73347624151482671</v>
      </c>
      <c r="L2591" s="2">
        <f t="shared" si="1026"/>
        <v>0</v>
      </c>
      <c r="M2591" s="2">
        <f t="shared" si="1027"/>
        <v>1.464808860307254E-2</v>
      </c>
      <c r="N2591" s="63">
        <v>705</v>
      </c>
      <c r="O2591" s="63">
        <v>2053</v>
      </c>
      <c r="P2591" s="63"/>
      <c r="Q2591" s="63">
        <v>19</v>
      </c>
      <c r="R2591" s="63">
        <v>5</v>
      </c>
      <c r="S2591" s="63">
        <v>11</v>
      </c>
      <c r="T2591" s="63"/>
      <c r="U2591" s="63"/>
      <c r="V2591" s="63"/>
      <c r="W2591" s="63"/>
      <c r="X2591" s="63">
        <v>1</v>
      </c>
      <c r="Y2591" s="63"/>
      <c r="Z2591" s="63"/>
      <c r="AA2591" s="63"/>
      <c r="AB2591" s="63"/>
      <c r="AC2591" s="63"/>
      <c r="AD2591" s="63">
        <v>5</v>
      </c>
      <c r="AE2591" s="63"/>
      <c r="AF2591" s="63"/>
      <c r="AG2591" s="63"/>
      <c r="AH2591" s="63"/>
      <c r="AI2591" s="63"/>
      <c r="AJ2591" s="63"/>
      <c r="AK2591" s="63"/>
      <c r="AL2591" s="63"/>
      <c r="AM2591" s="63"/>
      <c r="AN2591" s="63"/>
      <c r="AO2591" s="63"/>
      <c r="AP2591" s="63"/>
      <c r="AQ2591" s="63"/>
      <c r="AS2591" s="5">
        <f>IF(Q2591&gt;0,RANK(Q2591,(N2591:P2591,Q2591:AE2591)),0)</f>
        <v>3</v>
      </c>
      <c r="AT2591" s="5">
        <f>IF(R2591&gt;0,RANK(R2591,(N2591:P2591,Q2591:AE2591)),0)</f>
        <v>5</v>
      </c>
      <c r="AU2591" s="5">
        <f>IF(T2591&gt;0,RANK(T2591,(N2591:P2591,Q2591:AE2591)),0)</f>
        <v>0</v>
      </c>
      <c r="AV2591" s="5">
        <f>IF(S2591&gt;0,RANK(S2591,(N2591:P2591,Q2591:AE2591)),0)</f>
        <v>4</v>
      </c>
      <c r="AW2591" s="2">
        <f t="shared" si="1028"/>
        <v>6.7881386209360482E-3</v>
      </c>
      <c r="AX2591" s="2">
        <f t="shared" si="1029"/>
        <v>1.7863522686673813E-3</v>
      </c>
      <c r="AY2591" s="2">
        <f t="shared" si="1030"/>
        <v>0</v>
      </c>
      <c r="AZ2591" s="2">
        <f t="shared" si="1031"/>
        <v>3.9299749910682389E-3</v>
      </c>
      <c r="BB2591" t="s">
        <v>2674</v>
      </c>
      <c r="BC2591" t="s">
        <v>18</v>
      </c>
      <c r="BD2591" s="1">
        <v>4</v>
      </c>
      <c r="BF2591" s="111">
        <v>47</v>
      </c>
      <c r="BG2591" s="113">
        <v>127</v>
      </c>
      <c r="BH2591" s="117">
        <f t="shared" si="1022"/>
        <v>47127</v>
      </c>
      <c r="BJ2591" s="5" t="s">
        <v>3185</v>
      </c>
    </row>
    <row r="2592" spans="1:62" hidden="1" outlineLevel="1">
      <c r="A2592" t="s">
        <v>1153</v>
      </c>
      <c r="B2592" t="s">
        <v>18</v>
      </c>
      <c r="C2592" s="1">
        <f t="shared" ref="C2592:C2623" si="1034">SUM(N2592:AQ2592)</f>
        <v>6504</v>
      </c>
      <c r="D2592" s="5">
        <f>IF(N2592&gt;0, RANK(N2592,(N2592:P2592,Q2592:AE2592)),0)</f>
        <v>2</v>
      </c>
      <c r="E2592" s="5">
        <f>IF(O2592&gt;0,RANK(O2592,(N2592:P2592,Q2592:AE2592)),0)</f>
        <v>1</v>
      </c>
      <c r="F2592" s="5">
        <f>IF(P2592&gt;0,RANK(P2592,(N2592:P2592,Q2592:AE2592)),0)</f>
        <v>0</v>
      </c>
      <c r="G2592" s="131">
        <f t="shared" si="1032"/>
        <v>2944</v>
      </c>
      <c r="H2592" s="136">
        <f t="shared" si="1033"/>
        <v>0.45264452644526443</v>
      </c>
      <c r="I2592" s="2"/>
      <c r="J2592" s="2">
        <f t="shared" ref="J2592:J2623" si="1035">IF($C2592=0,"-",N2592/$C2592)</f>
        <v>0.26522140221402213</v>
      </c>
      <c r="K2592" s="2">
        <f t="shared" ref="K2592:K2623" si="1036">IF($C2592=0,"-",O2592/$C2592)</f>
        <v>0.71786592865928656</v>
      </c>
      <c r="L2592" s="2">
        <f t="shared" ref="L2592:L2623" si="1037">IF($C2592=0,"-",P2592/$C2592)</f>
        <v>0</v>
      </c>
      <c r="M2592" s="2">
        <f t="shared" ref="M2592:M2623" si="1038">IF(C2592=0,"-",(1-J2592-K2592-L2592))</f>
        <v>1.6912669126691315E-2</v>
      </c>
      <c r="N2592" s="63">
        <v>1725</v>
      </c>
      <c r="O2592" s="63">
        <v>4669</v>
      </c>
      <c r="P2592" s="63"/>
      <c r="Q2592" s="63">
        <v>45</v>
      </c>
      <c r="R2592" s="63">
        <v>16</v>
      </c>
      <c r="S2592" s="63">
        <v>28</v>
      </c>
      <c r="T2592" s="63"/>
      <c r="U2592" s="63"/>
      <c r="V2592" s="63"/>
      <c r="W2592" s="63"/>
      <c r="X2592" s="63">
        <v>10</v>
      </c>
      <c r="Y2592" s="63"/>
      <c r="Z2592" s="63"/>
      <c r="AA2592" s="63"/>
      <c r="AB2592" s="63"/>
      <c r="AC2592" s="63"/>
      <c r="AD2592" s="63">
        <v>11</v>
      </c>
      <c r="AE2592" s="63"/>
      <c r="AF2592" s="63"/>
      <c r="AG2592" s="63"/>
      <c r="AH2592" s="63"/>
      <c r="AI2592" s="63"/>
      <c r="AJ2592" s="63"/>
      <c r="AK2592" s="63"/>
      <c r="AL2592" s="63"/>
      <c r="AM2592" s="63"/>
      <c r="AN2592" s="63"/>
      <c r="AO2592" s="63"/>
      <c r="AP2592" s="63"/>
      <c r="AQ2592" s="63"/>
      <c r="AS2592" s="5">
        <f>IF(Q2592&gt;0,RANK(Q2592,(N2592:P2592,Q2592:AE2592)),0)</f>
        <v>3</v>
      </c>
      <c r="AT2592" s="5">
        <f>IF(R2592&gt;0,RANK(R2592,(N2592:P2592,Q2592:AE2592)),0)</f>
        <v>5</v>
      </c>
      <c r="AU2592" s="5">
        <f>IF(T2592&gt;0,RANK(T2592,(N2592:P2592,Q2592:AE2592)),0)</f>
        <v>0</v>
      </c>
      <c r="AV2592" s="5">
        <f>IF(S2592&gt;0,RANK(S2592,(N2592:P2592,Q2592:AE2592)),0)</f>
        <v>4</v>
      </c>
      <c r="AW2592" s="2">
        <f t="shared" ref="AW2592:AW2623" si="1039">IF($C2592=0,"-",Q2592/$C2592)</f>
        <v>6.9188191881918819E-3</v>
      </c>
      <c r="AX2592" s="2">
        <f t="shared" ref="AX2592:AX2623" si="1040">IF($C2592=0,"-",R2592/$C2592)</f>
        <v>2.4600246002460025E-3</v>
      </c>
      <c r="AY2592" s="2">
        <f t="shared" ref="AY2592:AY2623" si="1041">IF($C2592=0,"-",T2592/$C2592)</f>
        <v>0</v>
      </c>
      <c r="AZ2592" s="2">
        <f t="shared" ref="AZ2592:AZ2623" si="1042">IF($C2592=0,"-",S2592/$C2592)</f>
        <v>4.3050430504305041E-3</v>
      </c>
      <c r="BB2592" t="s">
        <v>1153</v>
      </c>
      <c r="BC2592" t="s">
        <v>18</v>
      </c>
      <c r="BD2592" s="1">
        <v>3</v>
      </c>
      <c r="BF2592" s="111">
        <v>47</v>
      </c>
      <c r="BG2592" s="113">
        <v>129</v>
      </c>
      <c r="BH2592" s="117">
        <f t="shared" si="1022"/>
        <v>47129</v>
      </c>
      <c r="BJ2592" s="5" t="s">
        <v>3185</v>
      </c>
    </row>
    <row r="2593" spans="1:62" hidden="1" outlineLevel="1">
      <c r="A2593" t="s">
        <v>2707</v>
      </c>
      <c r="B2593" t="s">
        <v>18</v>
      </c>
      <c r="C2593" s="1">
        <f t="shared" si="1034"/>
        <v>12297</v>
      </c>
      <c r="D2593" s="5">
        <f>IF(N2593&gt;0, RANK(N2593,(N2593:P2593,Q2593:AE2593)),0)</f>
        <v>2</v>
      </c>
      <c r="E2593" s="5">
        <f>IF(O2593&gt;0,RANK(O2593,(N2593:P2593,Q2593:AE2593)),0)</f>
        <v>1</v>
      </c>
      <c r="F2593" s="5">
        <f>IF(P2593&gt;0,RANK(P2593,(N2593:P2593,Q2593:AE2593)),0)</f>
        <v>0</v>
      </c>
      <c r="G2593" s="131">
        <f t="shared" si="1032"/>
        <v>5493</v>
      </c>
      <c r="H2593" s="136">
        <f t="shared" si="1033"/>
        <v>0.44669431568675289</v>
      </c>
      <c r="I2593" s="2"/>
      <c r="J2593" s="2">
        <f t="shared" si="1035"/>
        <v>0.270065869724323</v>
      </c>
      <c r="K2593" s="2">
        <f t="shared" si="1036"/>
        <v>0.71676018541107589</v>
      </c>
      <c r="L2593" s="2">
        <f t="shared" si="1037"/>
        <v>0</v>
      </c>
      <c r="M2593" s="2">
        <f t="shared" si="1038"/>
        <v>1.3173944864601106E-2</v>
      </c>
      <c r="N2593" s="63">
        <v>3321</v>
      </c>
      <c r="O2593" s="63">
        <v>8814</v>
      </c>
      <c r="P2593" s="63"/>
      <c r="Q2593" s="63">
        <v>68</v>
      </c>
      <c r="R2593" s="63">
        <v>26</v>
      </c>
      <c r="S2593" s="63">
        <v>33</v>
      </c>
      <c r="T2593" s="63"/>
      <c r="U2593" s="63"/>
      <c r="V2593" s="63"/>
      <c r="W2593" s="63"/>
      <c r="X2593" s="63">
        <v>19</v>
      </c>
      <c r="Y2593" s="63"/>
      <c r="Z2593" s="63"/>
      <c r="AA2593" s="63"/>
      <c r="AB2593" s="63"/>
      <c r="AC2593" s="63"/>
      <c r="AD2593" s="63">
        <v>16</v>
      </c>
      <c r="AE2593" s="63"/>
      <c r="AF2593" s="63"/>
      <c r="AG2593" s="63"/>
      <c r="AH2593" s="63"/>
      <c r="AI2593" s="63"/>
      <c r="AJ2593" s="63"/>
      <c r="AK2593" s="63"/>
      <c r="AL2593" s="63"/>
      <c r="AM2593" s="63"/>
      <c r="AN2593" s="63"/>
      <c r="AO2593" s="63"/>
      <c r="AP2593" s="63"/>
      <c r="AQ2593" s="63"/>
      <c r="AS2593" s="5">
        <f>IF(Q2593&gt;0,RANK(Q2593,(N2593:P2593,Q2593:AE2593)),0)</f>
        <v>3</v>
      </c>
      <c r="AT2593" s="5">
        <f>IF(R2593&gt;0,RANK(R2593,(N2593:P2593,Q2593:AE2593)),0)</f>
        <v>5</v>
      </c>
      <c r="AU2593" s="5">
        <f>IF(T2593&gt;0,RANK(T2593,(N2593:P2593,Q2593:AE2593)),0)</f>
        <v>0</v>
      </c>
      <c r="AV2593" s="5">
        <f>IF(S2593&gt;0,RANK(S2593,(N2593:P2593,Q2593:AE2593)),0)</f>
        <v>4</v>
      </c>
      <c r="AW2593" s="2">
        <f t="shared" si="1039"/>
        <v>5.529804017239977E-3</v>
      </c>
      <c r="AX2593" s="2">
        <f t="shared" si="1040"/>
        <v>2.1143368301211676E-3</v>
      </c>
      <c r="AY2593" s="2">
        <f t="shared" si="1041"/>
        <v>0</v>
      </c>
      <c r="AZ2593" s="2">
        <f t="shared" si="1042"/>
        <v>2.6835813613076361E-3</v>
      </c>
      <c r="BB2593" t="s">
        <v>2707</v>
      </c>
      <c r="BC2593" t="s">
        <v>18</v>
      </c>
      <c r="BD2593" s="1">
        <v>8</v>
      </c>
      <c r="BF2593" s="111">
        <v>47</v>
      </c>
      <c r="BG2593" s="113">
        <v>131</v>
      </c>
      <c r="BH2593" s="117">
        <f t="shared" si="1022"/>
        <v>47131</v>
      </c>
      <c r="BJ2593" s="5" t="s">
        <v>3185</v>
      </c>
    </row>
    <row r="2594" spans="1:62" hidden="1" outlineLevel="1">
      <c r="A2594" t="s">
        <v>637</v>
      </c>
      <c r="B2594" t="s">
        <v>18</v>
      </c>
      <c r="C2594" s="1">
        <f t="shared" si="1034"/>
        <v>7664</v>
      </c>
      <c r="D2594" s="5">
        <f>IF(N2594&gt;0, RANK(N2594,(N2594:P2594,Q2594:AE2594)),0)</f>
        <v>2</v>
      </c>
      <c r="E2594" s="5">
        <f>IF(O2594&gt;0,RANK(O2594,(N2594:P2594,Q2594:AE2594)),0)</f>
        <v>1</v>
      </c>
      <c r="F2594" s="5">
        <f>IF(P2594&gt;0,RANK(P2594,(N2594:P2594,Q2594:AE2594)),0)</f>
        <v>0</v>
      </c>
      <c r="G2594" s="131">
        <f t="shared" si="1032"/>
        <v>1970</v>
      </c>
      <c r="H2594" s="136">
        <f t="shared" si="1033"/>
        <v>0.25704592901878914</v>
      </c>
      <c r="I2594" s="2"/>
      <c r="J2594" s="2">
        <f t="shared" si="1035"/>
        <v>0.36599686847599167</v>
      </c>
      <c r="K2594" s="2">
        <f t="shared" si="1036"/>
        <v>0.62304279749478075</v>
      </c>
      <c r="L2594" s="2">
        <f t="shared" si="1037"/>
        <v>0</v>
      </c>
      <c r="M2594" s="2">
        <f t="shared" si="1038"/>
        <v>1.0960334029227581E-2</v>
      </c>
      <c r="N2594" s="63">
        <v>2805</v>
      </c>
      <c r="O2594" s="63">
        <v>4775</v>
      </c>
      <c r="P2594" s="63"/>
      <c r="Q2594" s="63">
        <v>30</v>
      </c>
      <c r="R2594" s="63">
        <v>19</v>
      </c>
      <c r="S2594" s="63">
        <v>21</v>
      </c>
      <c r="T2594" s="63"/>
      <c r="U2594" s="63"/>
      <c r="V2594" s="63"/>
      <c r="W2594" s="63"/>
      <c r="X2594" s="63">
        <v>8</v>
      </c>
      <c r="Y2594" s="63"/>
      <c r="Z2594" s="63"/>
      <c r="AA2594" s="63"/>
      <c r="AB2594" s="63"/>
      <c r="AC2594" s="63"/>
      <c r="AD2594" s="63">
        <v>6</v>
      </c>
      <c r="AE2594" s="63"/>
      <c r="AF2594" s="63"/>
      <c r="AG2594" s="63"/>
      <c r="AH2594" s="63"/>
      <c r="AI2594" s="63"/>
      <c r="AJ2594" s="63"/>
      <c r="AK2594" s="63"/>
      <c r="AL2594" s="63"/>
      <c r="AM2594" s="63"/>
      <c r="AN2594" s="63"/>
      <c r="AO2594" s="63"/>
      <c r="AP2594" s="63"/>
      <c r="AQ2594" s="63"/>
      <c r="AS2594" s="5">
        <f>IF(Q2594&gt;0,RANK(Q2594,(N2594:P2594,Q2594:AE2594)),0)</f>
        <v>3</v>
      </c>
      <c r="AT2594" s="5">
        <f>IF(R2594&gt;0,RANK(R2594,(N2594:P2594,Q2594:AE2594)),0)</f>
        <v>5</v>
      </c>
      <c r="AU2594" s="5">
        <f>IF(T2594&gt;0,RANK(T2594,(N2594:P2594,Q2594:AE2594)),0)</f>
        <v>0</v>
      </c>
      <c r="AV2594" s="5">
        <f>IF(S2594&gt;0,RANK(S2594,(N2594:P2594,Q2594:AE2594)),0)</f>
        <v>4</v>
      </c>
      <c r="AW2594" s="2">
        <f t="shared" si="1039"/>
        <v>3.9144050104384133E-3</v>
      </c>
      <c r="AX2594" s="2">
        <f t="shared" si="1040"/>
        <v>2.4791231732776619E-3</v>
      </c>
      <c r="AY2594" s="2">
        <f t="shared" si="1041"/>
        <v>0</v>
      </c>
      <c r="AZ2594" s="2">
        <f t="shared" si="1042"/>
        <v>2.7400835073068896E-3</v>
      </c>
      <c r="BB2594" t="s">
        <v>637</v>
      </c>
      <c r="BC2594" t="s">
        <v>18</v>
      </c>
      <c r="BD2594" s="1">
        <v>6</v>
      </c>
      <c r="BF2594" s="111">
        <v>47</v>
      </c>
      <c r="BG2594" s="113">
        <v>133</v>
      </c>
      <c r="BH2594" s="117">
        <f t="shared" si="1022"/>
        <v>47133</v>
      </c>
      <c r="BJ2594" s="5" t="s">
        <v>3185</v>
      </c>
    </row>
    <row r="2595" spans="1:62" hidden="1" outlineLevel="1">
      <c r="A2595" t="s">
        <v>2129</v>
      </c>
      <c r="B2595" t="s">
        <v>18</v>
      </c>
      <c r="C2595" s="1">
        <f t="shared" si="1034"/>
        <v>2621</v>
      </c>
      <c r="D2595" s="5">
        <f>IF(N2595&gt;0, RANK(N2595,(N2595:P2595,Q2595:AE2595)),0)</f>
        <v>2</v>
      </c>
      <c r="E2595" s="5">
        <f>IF(O2595&gt;0,RANK(O2595,(N2595:P2595,Q2595:AE2595)),0)</f>
        <v>1</v>
      </c>
      <c r="F2595" s="5">
        <f>IF(P2595&gt;0,RANK(P2595,(N2595:P2595,Q2595:AE2595)),0)</f>
        <v>0</v>
      </c>
      <c r="G2595" s="131">
        <f t="shared" si="1032"/>
        <v>586</v>
      </c>
      <c r="H2595" s="136">
        <f t="shared" si="1033"/>
        <v>0.22357878672262496</v>
      </c>
      <c r="I2595" s="2"/>
      <c r="J2595" s="2">
        <f t="shared" si="1035"/>
        <v>0.37848149561236172</v>
      </c>
      <c r="K2595" s="2">
        <f t="shared" si="1036"/>
        <v>0.60206028233498665</v>
      </c>
      <c r="L2595" s="2">
        <f t="shared" si="1037"/>
        <v>0</v>
      </c>
      <c r="M2595" s="2">
        <f t="shared" si="1038"/>
        <v>1.9458222052651686E-2</v>
      </c>
      <c r="N2595" s="63">
        <v>992</v>
      </c>
      <c r="O2595" s="63">
        <v>1578</v>
      </c>
      <c r="P2595" s="63"/>
      <c r="Q2595" s="63">
        <v>22</v>
      </c>
      <c r="R2595" s="63">
        <v>5</v>
      </c>
      <c r="S2595" s="63">
        <v>11</v>
      </c>
      <c r="T2595" s="63"/>
      <c r="U2595" s="63"/>
      <c r="V2595" s="63"/>
      <c r="W2595" s="63"/>
      <c r="X2595" s="63">
        <v>10</v>
      </c>
      <c r="Y2595" s="63"/>
      <c r="Z2595" s="63"/>
      <c r="AA2595" s="63"/>
      <c r="AB2595" s="63"/>
      <c r="AC2595" s="63"/>
      <c r="AD2595" s="63">
        <v>3</v>
      </c>
      <c r="AE2595" s="63"/>
      <c r="AF2595" s="63"/>
      <c r="AG2595" s="63"/>
      <c r="AH2595" s="63"/>
      <c r="AI2595" s="63"/>
      <c r="AJ2595" s="63"/>
      <c r="AK2595" s="63"/>
      <c r="AL2595" s="63"/>
      <c r="AM2595" s="63"/>
      <c r="AN2595" s="63"/>
      <c r="AO2595" s="63"/>
      <c r="AP2595" s="63"/>
      <c r="AQ2595" s="63"/>
      <c r="AS2595" s="5">
        <f>IF(Q2595&gt;0,RANK(Q2595,(N2595:P2595,Q2595:AE2595)),0)</f>
        <v>3</v>
      </c>
      <c r="AT2595" s="5">
        <f>IF(R2595&gt;0,RANK(R2595,(N2595:P2595,Q2595:AE2595)),0)</f>
        <v>6</v>
      </c>
      <c r="AU2595" s="5">
        <f>IF(T2595&gt;0,RANK(T2595,(N2595:P2595,Q2595:AE2595)),0)</f>
        <v>0</v>
      </c>
      <c r="AV2595" s="5">
        <f>IF(S2595&gt;0,RANK(S2595,(N2595:P2595,Q2595:AE2595)),0)</f>
        <v>4</v>
      </c>
      <c r="AW2595" s="2">
        <f t="shared" si="1039"/>
        <v>8.3937428462418917E-3</v>
      </c>
      <c r="AX2595" s="2">
        <f t="shared" si="1040"/>
        <v>1.9076688286913392E-3</v>
      </c>
      <c r="AY2595" s="2">
        <f t="shared" si="1041"/>
        <v>0</v>
      </c>
      <c r="AZ2595" s="2">
        <f t="shared" si="1042"/>
        <v>4.1968714231209459E-3</v>
      </c>
      <c r="BB2595" t="s">
        <v>2129</v>
      </c>
      <c r="BC2595" t="s">
        <v>18</v>
      </c>
      <c r="BD2595" s="1">
        <v>7</v>
      </c>
      <c r="BF2595" s="111">
        <v>47</v>
      </c>
      <c r="BG2595" s="113">
        <v>135</v>
      </c>
      <c r="BH2595" s="117">
        <f t="shared" si="1022"/>
        <v>47135</v>
      </c>
      <c r="BJ2595" s="5" t="s">
        <v>3185</v>
      </c>
    </row>
    <row r="2596" spans="1:62" hidden="1" outlineLevel="1">
      <c r="A2596" t="s">
        <v>521</v>
      </c>
      <c r="B2596" t="s">
        <v>18</v>
      </c>
      <c r="C2596" s="1">
        <f t="shared" si="1034"/>
        <v>2453</v>
      </c>
      <c r="D2596" s="5">
        <f>IF(N2596&gt;0, RANK(N2596,(N2596:P2596,Q2596:AE2596)),0)</f>
        <v>2</v>
      </c>
      <c r="E2596" s="5">
        <f>IF(O2596&gt;0,RANK(O2596,(N2596:P2596,Q2596:AE2596)),0)</f>
        <v>1</v>
      </c>
      <c r="F2596" s="5">
        <f>IF(P2596&gt;0,RANK(P2596,(N2596:P2596,Q2596:AE2596)),0)</f>
        <v>0</v>
      </c>
      <c r="G2596" s="131">
        <f t="shared" si="1032"/>
        <v>1000</v>
      </c>
      <c r="H2596" s="136">
        <f t="shared" si="1033"/>
        <v>0.40766408479412963</v>
      </c>
      <c r="I2596" s="2"/>
      <c r="J2596" s="2">
        <f t="shared" si="1035"/>
        <v>0.29025682837342032</v>
      </c>
      <c r="K2596" s="2">
        <f t="shared" si="1036"/>
        <v>0.69792091316754989</v>
      </c>
      <c r="L2596" s="2">
        <f t="shared" si="1037"/>
        <v>0</v>
      </c>
      <c r="M2596" s="2">
        <f t="shared" si="1038"/>
        <v>1.1822258459029733E-2</v>
      </c>
      <c r="N2596" s="63">
        <v>712</v>
      </c>
      <c r="O2596" s="63">
        <v>1712</v>
      </c>
      <c r="P2596" s="63"/>
      <c r="Q2596" s="63">
        <v>13</v>
      </c>
      <c r="R2596" s="63">
        <v>7</v>
      </c>
      <c r="S2596" s="63">
        <v>2</v>
      </c>
      <c r="T2596" s="63"/>
      <c r="U2596" s="63"/>
      <c r="V2596" s="63"/>
      <c r="W2596" s="63"/>
      <c r="X2596" s="63">
        <v>5</v>
      </c>
      <c r="Y2596" s="63"/>
      <c r="Z2596" s="63"/>
      <c r="AA2596" s="63"/>
      <c r="AB2596" s="63"/>
      <c r="AC2596" s="63"/>
      <c r="AD2596" s="63">
        <v>2</v>
      </c>
      <c r="AE2596" s="63"/>
      <c r="AF2596" s="63"/>
      <c r="AG2596" s="63"/>
      <c r="AH2596" s="63"/>
      <c r="AI2596" s="63"/>
      <c r="AJ2596" s="63"/>
      <c r="AK2596" s="63"/>
      <c r="AL2596" s="63"/>
      <c r="AM2596" s="63"/>
      <c r="AN2596" s="63"/>
      <c r="AO2596" s="63"/>
      <c r="AP2596" s="63"/>
      <c r="AQ2596" s="63"/>
      <c r="AS2596" s="5">
        <f>IF(Q2596&gt;0,RANK(Q2596,(N2596:P2596,Q2596:AE2596)),0)</f>
        <v>3</v>
      </c>
      <c r="AT2596" s="5">
        <f>IF(R2596&gt;0,RANK(R2596,(N2596:P2596,Q2596:AE2596)),0)</f>
        <v>4</v>
      </c>
      <c r="AU2596" s="5">
        <f>IF(T2596&gt;0,RANK(T2596,(N2596:P2596,Q2596:AE2596)),0)</f>
        <v>0</v>
      </c>
      <c r="AV2596" s="5">
        <f>IF(S2596&gt;0,RANK(S2596,(N2596:P2596,Q2596:AE2596)),0)</f>
        <v>6</v>
      </c>
      <c r="AW2596" s="2">
        <f t="shared" si="1039"/>
        <v>5.2996331023236849E-3</v>
      </c>
      <c r="AX2596" s="2">
        <f t="shared" si="1040"/>
        <v>2.8536485935589076E-3</v>
      </c>
      <c r="AY2596" s="2">
        <f t="shared" si="1041"/>
        <v>0</v>
      </c>
      <c r="AZ2596" s="2">
        <f t="shared" si="1042"/>
        <v>8.1532816958825927E-4</v>
      </c>
      <c r="BB2596" t="s">
        <v>521</v>
      </c>
      <c r="BC2596" t="s">
        <v>18</v>
      </c>
      <c r="BD2596" s="1">
        <v>6</v>
      </c>
      <c r="BF2596" s="111">
        <v>47</v>
      </c>
      <c r="BG2596" s="113">
        <v>137</v>
      </c>
      <c r="BH2596" s="117">
        <f t="shared" si="1022"/>
        <v>47137</v>
      </c>
      <c r="BJ2596" s="5" t="s">
        <v>3185</v>
      </c>
    </row>
    <row r="2597" spans="1:62" hidden="1" outlineLevel="1">
      <c r="A2597" t="s">
        <v>886</v>
      </c>
      <c r="B2597" t="s">
        <v>18</v>
      </c>
      <c r="C2597" s="1">
        <f t="shared" si="1034"/>
        <v>6059</v>
      </c>
      <c r="D2597" s="5">
        <f>IF(N2597&gt;0, RANK(N2597,(N2597:P2597,Q2597:AE2597)),0)</f>
        <v>2</v>
      </c>
      <c r="E2597" s="5">
        <f>IF(O2597&gt;0,RANK(O2597,(N2597:P2597,Q2597:AE2597)),0)</f>
        <v>1</v>
      </c>
      <c r="F2597" s="5">
        <f>IF(P2597&gt;0,RANK(P2597,(N2597:P2597,Q2597:AE2597)),0)</f>
        <v>0</v>
      </c>
      <c r="G2597" s="131">
        <f t="shared" si="1032"/>
        <v>2252</v>
      </c>
      <c r="H2597" s="136">
        <f t="shared" si="1033"/>
        <v>0.37167849480112231</v>
      </c>
      <c r="I2597" s="2"/>
      <c r="J2597" s="2">
        <f t="shared" si="1035"/>
        <v>0.3063211751114045</v>
      </c>
      <c r="K2597" s="2">
        <f t="shared" si="1036"/>
        <v>0.6779996699125268</v>
      </c>
      <c r="L2597" s="2">
        <f t="shared" si="1037"/>
        <v>0</v>
      </c>
      <c r="M2597" s="2">
        <f t="shared" si="1038"/>
        <v>1.5679154976068643E-2</v>
      </c>
      <c r="N2597" s="63">
        <v>1856</v>
      </c>
      <c r="O2597" s="63">
        <v>4108</v>
      </c>
      <c r="P2597" s="63"/>
      <c r="Q2597" s="63">
        <v>44</v>
      </c>
      <c r="R2597" s="63">
        <v>12</v>
      </c>
      <c r="S2597" s="63">
        <v>19</v>
      </c>
      <c r="T2597" s="63"/>
      <c r="U2597" s="63"/>
      <c r="V2597" s="63"/>
      <c r="W2597" s="63"/>
      <c r="X2597" s="63">
        <v>13</v>
      </c>
      <c r="Y2597" s="63"/>
      <c r="Z2597" s="63"/>
      <c r="AA2597" s="63"/>
      <c r="AB2597" s="63"/>
      <c r="AC2597" s="63"/>
      <c r="AD2597" s="63">
        <v>7</v>
      </c>
      <c r="AE2597" s="63"/>
      <c r="AF2597" s="63"/>
      <c r="AG2597" s="63"/>
      <c r="AH2597" s="63"/>
      <c r="AI2597" s="63"/>
      <c r="AJ2597" s="63"/>
      <c r="AK2597" s="63"/>
      <c r="AL2597" s="63"/>
      <c r="AM2597" s="63"/>
      <c r="AN2597" s="63"/>
      <c r="AO2597" s="63"/>
      <c r="AP2597" s="63"/>
      <c r="AQ2597" s="63"/>
      <c r="AS2597" s="5">
        <f>IF(Q2597&gt;0,RANK(Q2597,(N2597:P2597,Q2597:AE2597)),0)</f>
        <v>3</v>
      </c>
      <c r="AT2597" s="5">
        <f>IF(R2597&gt;0,RANK(R2597,(N2597:P2597,Q2597:AE2597)),0)</f>
        <v>6</v>
      </c>
      <c r="AU2597" s="5">
        <f>IF(T2597&gt;0,RANK(T2597,(N2597:P2597,Q2597:AE2597)),0)</f>
        <v>0</v>
      </c>
      <c r="AV2597" s="5">
        <f>IF(S2597&gt;0,RANK(S2597,(N2597:P2597,Q2597:AE2597)),0)</f>
        <v>4</v>
      </c>
      <c r="AW2597" s="2">
        <f t="shared" si="1039"/>
        <v>7.2619244099686418E-3</v>
      </c>
      <c r="AX2597" s="2">
        <f t="shared" si="1040"/>
        <v>1.980524839082357E-3</v>
      </c>
      <c r="AY2597" s="2">
        <f t="shared" si="1041"/>
        <v>0</v>
      </c>
      <c r="AZ2597" s="2">
        <f t="shared" si="1042"/>
        <v>3.1358309952137318E-3</v>
      </c>
      <c r="BB2597" t="s">
        <v>886</v>
      </c>
      <c r="BC2597" t="s">
        <v>18</v>
      </c>
      <c r="BD2597" s="1">
        <v>3</v>
      </c>
      <c r="BF2597" s="111">
        <v>47</v>
      </c>
      <c r="BG2597" s="113">
        <v>139</v>
      </c>
      <c r="BH2597" s="117">
        <f t="shared" si="1022"/>
        <v>47139</v>
      </c>
      <c r="BJ2597" s="5" t="s">
        <v>3185</v>
      </c>
    </row>
    <row r="2598" spans="1:62" hidden="1" outlineLevel="1">
      <c r="A2598" t="s">
        <v>963</v>
      </c>
      <c r="B2598" t="s">
        <v>18</v>
      </c>
      <c r="C2598" s="1">
        <f t="shared" si="1034"/>
        <v>25500</v>
      </c>
      <c r="D2598" s="5">
        <f>IF(N2598&gt;0, RANK(N2598,(N2598:P2598,Q2598:AE2598)),0)</f>
        <v>2</v>
      </c>
      <c r="E2598" s="5">
        <f>IF(O2598&gt;0,RANK(O2598,(N2598:P2598,Q2598:AE2598)),0)</f>
        <v>1</v>
      </c>
      <c r="F2598" s="5">
        <f>IF(P2598&gt;0,RANK(P2598,(N2598:P2598,Q2598:AE2598)),0)</f>
        <v>0</v>
      </c>
      <c r="G2598" s="131">
        <f t="shared" si="1032"/>
        <v>9452</v>
      </c>
      <c r="H2598" s="136">
        <f t="shared" si="1033"/>
        <v>0.37066666666666664</v>
      </c>
      <c r="I2598" s="2"/>
      <c r="J2598" s="2">
        <f t="shared" si="1035"/>
        <v>0.30596078431372548</v>
      </c>
      <c r="K2598" s="2">
        <f t="shared" si="1036"/>
        <v>0.67662745098039212</v>
      </c>
      <c r="L2598" s="2">
        <f t="shared" si="1037"/>
        <v>0</v>
      </c>
      <c r="M2598" s="2">
        <f t="shared" si="1038"/>
        <v>1.7411764705882349E-2</v>
      </c>
      <c r="N2598" s="63">
        <v>7802</v>
      </c>
      <c r="O2598" s="63">
        <v>17254</v>
      </c>
      <c r="P2598" s="63"/>
      <c r="Q2598" s="63">
        <v>211</v>
      </c>
      <c r="R2598" s="63">
        <v>95</v>
      </c>
      <c r="S2598" s="63">
        <v>79</v>
      </c>
      <c r="T2598" s="63"/>
      <c r="U2598" s="63"/>
      <c r="V2598" s="63"/>
      <c r="W2598" s="63"/>
      <c r="X2598" s="63">
        <v>43</v>
      </c>
      <c r="Y2598" s="63"/>
      <c r="Z2598" s="63"/>
      <c r="AA2598" s="63"/>
      <c r="AB2598" s="63"/>
      <c r="AC2598" s="63"/>
      <c r="AD2598" s="63">
        <v>16</v>
      </c>
      <c r="AE2598" s="63"/>
      <c r="AF2598" s="63"/>
      <c r="AG2598" s="63"/>
      <c r="AH2598" s="63"/>
      <c r="AI2598" s="63"/>
      <c r="AJ2598" s="63"/>
      <c r="AK2598" s="63"/>
      <c r="AL2598" s="63"/>
      <c r="AM2598" s="63"/>
      <c r="AN2598" s="63"/>
      <c r="AO2598" s="63"/>
      <c r="AP2598" s="63"/>
      <c r="AQ2598" s="63"/>
      <c r="AS2598" s="5">
        <f>IF(Q2598&gt;0,RANK(Q2598,(N2598:P2598,Q2598:AE2598)),0)</f>
        <v>3</v>
      </c>
      <c r="AT2598" s="5">
        <f>IF(R2598&gt;0,RANK(R2598,(N2598:P2598,Q2598:AE2598)),0)</f>
        <v>4</v>
      </c>
      <c r="AU2598" s="5">
        <f>IF(T2598&gt;0,RANK(T2598,(N2598:P2598,Q2598:AE2598)),0)</f>
        <v>0</v>
      </c>
      <c r="AV2598" s="5">
        <f>IF(S2598&gt;0,RANK(S2598,(N2598:P2598,Q2598:AE2598)),0)</f>
        <v>5</v>
      </c>
      <c r="AW2598" s="2">
        <f t="shared" si="1039"/>
        <v>8.2745098039215693E-3</v>
      </c>
      <c r="AX2598" s="2">
        <f t="shared" si="1040"/>
        <v>3.7254901960784314E-3</v>
      </c>
      <c r="AY2598" s="2">
        <f t="shared" si="1041"/>
        <v>0</v>
      </c>
      <c r="AZ2598" s="2">
        <f t="shared" si="1042"/>
        <v>3.0980392156862743E-3</v>
      </c>
      <c r="BB2598" t="s">
        <v>963</v>
      </c>
      <c r="BC2598" t="s">
        <v>18</v>
      </c>
      <c r="BD2598" s="1">
        <v>6</v>
      </c>
      <c r="BF2598" s="111">
        <v>47</v>
      </c>
      <c r="BG2598" s="113">
        <v>141</v>
      </c>
      <c r="BH2598" s="117">
        <f t="shared" si="1022"/>
        <v>47141</v>
      </c>
      <c r="BJ2598" s="5" t="s">
        <v>3185</v>
      </c>
    </row>
    <row r="2599" spans="1:62" hidden="1" outlineLevel="1">
      <c r="A2599" t="s">
        <v>1275</v>
      </c>
      <c r="B2599" t="s">
        <v>18</v>
      </c>
      <c r="C2599" s="1">
        <f t="shared" si="1034"/>
        <v>10590</v>
      </c>
      <c r="D2599" s="5">
        <f>IF(N2599&gt;0, RANK(N2599,(N2599:P2599,Q2599:AE2599)),0)</f>
        <v>2</v>
      </c>
      <c r="E2599" s="5">
        <f>IF(O2599&gt;0,RANK(O2599,(N2599:P2599,Q2599:AE2599)),0)</f>
        <v>1</v>
      </c>
      <c r="F2599" s="5">
        <f>IF(P2599&gt;0,RANK(P2599,(N2599:P2599,Q2599:AE2599)),0)</f>
        <v>0</v>
      </c>
      <c r="G2599" s="131">
        <f t="shared" si="1032"/>
        <v>5174</v>
      </c>
      <c r="H2599" s="136">
        <f t="shared" si="1033"/>
        <v>0.48857412653446647</v>
      </c>
      <c r="I2599" s="2"/>
      <c r="J2599" s="2">
        <f t="shared" si="1035"/>
        <v>0.2481586402266289</v>
      </c>
      <c r="K2599" s="2">
        <f t="shared" si="1036"/>
        <v>0.73673276676109534</v>
      </c>
      <c r="L2599" s="2">
        <f t="shared" si="1037"/>
        <v>0</v>
      </c>
      <c r="M2599" s="2">
        <f t="shared" si="1038"/>
        <v>1.5108593012275739E-2</v>
      </c>
      <c r="N2599" s="63">
        <v>2628</v>
      </c>
      <c r="O2599" s="63">
        <v>7802</v>
      </c>
      <c r="P2599" s="63"/>
      <c r="Q2599" s="63">
        <v>74</v>
      </c>
      <c r="R2599" s="63">
        <v>17</v>
      </c>
      <c r="S2599" s="63">
        <v>50</v>
      </c>
      <c r="T2599" s="63"/>
      <c r="U2599" s="63"/>
      <c r="V2599" s="63"/>
      <c r="W2599" s="63"/>
      <c r="X2599" s="63">
        <v>13</v>
      </c>
      <c r="Y2599" s="63"/>
      <c r="Z2599" s="63"/>
      <c r="AA2599" s="63"/>
      <c r="AB2599" s="63"/>
      <c r="AC2599" s="63"/>
      <c r="AD2599" s="63">
        <v>6</v>
      </c>
      <c r="AE2599" s="63"/>
      <c r="AF2599" s="63"/>
      <c r="AG2599" s="63"/>
      <c r="AH2599" s="63"/>
      <c r="AI2599" s="63"/>
      <c r="AJ2599" s="63"/>
      <c r="AK2599" s="63"/>
      <c r="AL2599" s="63"/>
      <c r="AM2599" s="63"/>
      <c r="AN2599" s="63"/>
      <c r="AO2599" s="63"/>
      <c r="AP2599" s="63"/>
      <c r="AQ2599" s="63"/>
      <c r="AS2599" s="5">
        <f>IF(Q2599&gt;0,RANK(Q2599,(N2599:P2599,Q2599:AE2599)),0)</f>
        <v>3</v>
      </c>
      <c r="AT2599" s="5">
        <f>IF(R2599&gt;0,RANK(R2599,(N2599:P2599,Q2599:AE2599)),0)</f>
        <v>5</v>
      </c>
      <c r="AU2599" s="5">
        <f>IF(T2599&gt;0,RANK(T2599,(N2599:P2599,Q2599:AE2599)),0)</f>
        <v>0</v>
      </c>
      <c r="AV2599" s="5">
        <f>IF(S2599&gt;0,RANK(S2599,(N2599:P2599,Q2599:AE2599)),0)</f>
        <v>4</v>
      </c>
      <c r="AW2599" s="2">
        <f t="shared" si="1039"/>
        <v>6.987724268177526E-3</v>
      </c>
      <c r="AX2599" s="2">
        <f t="shared" si="1040"/>
        <v>1.6052880075542965E-3</v>
      </c>
      <c r="AY2599" s="2">
        <f t="shared" si="1041"/>
        <v>0</v>
      </c>
      <c r="AZ2599" s="2">
        <f t="shared" si="1042"/>
        <v>4.721435316336166E-3</v>
      </c>
      <c r="BB2599" t="s">
        <v>1275</v>
      </c>
      <c r="BC2599" t="s">
        <v>18</v>
      </c>
      <c r="BD2599" s="1">
        <v>4</v>
      </c>
      <c r="BF2599" s="111">
        <v>47</v>
      </c>
      <c r="BG2599" s="113">
        <v>143</v>
      </c>
      <c r="BH2599" s="117">
        <f t="shared" si="1022"/>
        <v>47143</v>
      </c>
      <c r="BJ2599" s="5" t="s">
        <v>3185</v>
      </c>
    </row>
    <row r="2600" spans="1:62" hidden="1" outlineLevel="1">
      <c r="A2600" t="s">
        <v>1030</v>
      </c>
      <c r="B2600" t="s">
        <v>18</v>
      </c>
      <c r="C2600" s="1">
        <f t="shared" si="1034"/>
        <v>21090</v>
      </c>
      <c r="D2600" s="5">
        <f>IF(N2600&gt;0, RANK(N2600,(N2600:P2600,Q2600:AE2600)),0)</f>
        <v>2</v>
      </c>
      <c r="E2600" s="5">
        <f>IF(O2600&gt;0,RANK(O2600,(N2600:P2600,Q2600:AE2600)),0)</f>
        <v>1</v>
      </c>
      <c r="F2600" s="5">
        <f>IF(P2600&gt;0,RANK(P2600,(N2600:P2600,Q2600:AE2600)),0)</f>
        <v>0</v>
      </c>
      <c r="G2600" s="131">
        <f t="shared" si="1032"/>
        <v>8706</v>
      </c>
      <c r="H2600" s="136">
        <f t="shared" si="1033"/>
        <v>0.41280227596017072</v>
      </c>
      <c r="I2600" s="2"/>
      <c r="J2600" s="2">
        <f t="shared" si="1035"/>
        <v>0.28534850640113796</v>
      </c>
      <c r="K2600" s="2">
        <f t="shared" si="1036"/>
        <v>0.69815078236130867</v>
      </c>
      <c r="L2600" s="2">
        <f t="shared" si="1037"/>
        <v>0</v>
      </c>
      <c r="M2600" s="2">
        <f t="shared" si="1038"/>
        <v>1.6500711237553367E-2</v>
      </c>
      <c r="N2600" s="63">
        <v>6018</v>
      </c>
      <c r="O2600" s="63">
        <v>14724</v>
      </c>
      <c r="P2600" s="63"/>
      <c r="Q2600" s="63">
        <v>172</v>
      </c>
      <c r="R2600" s="63">
        <v>50</v>
      </c>
      <c r="S2600" s="63">
        <v>72</v>
      </c>
      <c r="T2600" s="63"/>
      <c r="U2600" s="63"/>
      <c r="V2600" s="63"/>
      <c r="W2600" s="63"/>
      <c r="X2600" s="63">
        <v>30</v>
      </c>
      <c r="Y2600" s="63"/>
      <c r="Z2600" s="63"/>
      <c r="AA2600" s="63"/>
      <c r="AB2600" s="63"/>
      <c r="AC2600" s="63"/>
      <c r="AD2600" s="63">
        <v>24</v>
      </c>
      <c r="AE2600" s="63"/>
      <c r="AF2600" s="63"/>
      <c r="AG2600" s="63"/>
      <c r="AH2600" s="63"/>
      <c r="AI2600" s="63"/>
      <c r="AJ2600" s="63"/>
      <c r="AK2600" s="63"/>
      <c r="AL2600" s="63"/>
      <c r="AM2600" s="63"/>
      <c r="AN2600" s="63"/>
      <c r="AO2600" s="63"/>
      <c r="AP2600" s="63"/>
      <c r="AQ2600" s="63"/>
      <c r="AS2600" s="5">
        <f>IF(Q2600&gt;0,RANK(Q2600,(N2600:P2600,Q2600:AE2600)),0)</f>
        <v>3</v>
      </c>
      <c r="AT2600" s="5">
        <f>IF(R2600&gt;0,RANK(R2600,(N2600:P2600,Q2600:AE2600)),0)</f>
        <v>5</v>
      </c>
      <c r="AU2600" s="5">
        <f>IF(T2600&gt;0,RANK(T2600,(N2600:P2600,Q2600:AE2600)),0)</f>
        <v>0</v>
      </c>
      <c r="AV2600" s="5">
        <f>IF(S2600&gt;0,RANK(S2600,(N2600:P2600,Q2600:AE2600)),0)</f>
        <v>4</v>
      </c>
      <c r="AW2600" s="2">
        <f t="shared" si="1039"/>
        <v>8.1555239449976284E-3</v>
      </c>
      <c r="AX2600" s="2">
        <f t="shared" si="1040"/>
        <v>2.3707918444760552E-3</v>
      </c>
      <c r="AY2600" s="2">
        <f t="shared" si="1041"/>
        <v>0</v>
      </c>
      <c r="AZ2600" s="2">
        <f t="shared" si="1042"/>
        <v>3.4139402560455193E-3</v>
      </c>
      <c r="BB2600" t="s">
        <v>1030</v>
      </c>
      <c r="BC2600" t="s">
        <v>18</v>
      </c>
      <c r="BD2600" s="1">
        <v>3</v>
      </c>
      <c r="BF2600" s="111">
        <v>47</v>
      </c>
      <c r="BG2600" s="113">
        <v>145</v>
      </c>
      <c r="BH2600" s="117">
        <f t="shared" si="1022"/>
        <v>47145</v>
      </c>
      <c r="BJ2600" s="5" t="s">
        <v>3185</v>
      </c>
    </row>
    <row r="2601" spans="1:62" hidden="1" outlineLevel="1">
      <c r="A2601" t="s">
        <v>1691</v>
      </c>
      <c r="B2601" t="s">
        <v>18</v>
      </c>
      <c r="C2601" s="1">
        <f t="shared" si="1034"/>
        <v>26289</v>
      </c>
      <c r="D2601" s="5">
        <f>IF(N2601&gt;0, RANK(N2601,(N2601:P2601,Q2601:AE2601)),0)</f>
        <v>2</v>
      </c>
      <c r="E2601" s="5">
        <f>IF(O2601&gt;0,RANK(O2601,(N2601:P2601,Q2601:AE2601)),0)</f>
        <v>1</v>
      </c>
      <c r="F2601" s="5">
        <f>IF(P2601&gt;0,RANK(P2601,(N2601:P2601,Q2601:AE2601)),0)</f>
        <v>0</v>
      </c>
      <c r="G2601" s="131">
        <f t="shared" si="1032"/>
        <v>9353</v>
      </c>
      <c r="H2601" s="136">
        <f t="shared" si="1033"/>
        <v>0.35577618015139412</v>
      </c>
      <c r="I2601" s="2"/>
      <c r="J2601" s="2">
        <f t="shared" si="1035"/>
        <v>0.31534101715546425</v>
      </c>
      <c r="K2601" s="2">
        <f t="shared" si="1036"/>
        <v>0.67111719730685837</v>
      </c>
      <c r="L2601" s="2">
        <f t="shared" si="1037"/>
        <v>0</v>
      </c>
      <c r="M2601" s="2">
        <f t="shared" si="1038"/>
        <v>1.3541785537677375E-2</v>
      </c>
      <c r="N2601" s="63">
        <v>8290</v>
      </c>
      <c r="O2601" s="63">
        <v>17643</v>
      </c>
      <c r="P2601" s="63"/>
      <c r="Q2601" s="63">
        <v>184</v>
      </c>
      <c r="R2601" s="63">
        <v>57</v>
      </c>
      <c r="S2601" s="63">
        <v>66</v>
      </c>
      <c r="T2601" s="63"/>
      <c r="U2601" s="63"/>
      <c r="V2601" s="63"/>
      <c r="W2601" s="63"/>
      <c r="X2601" s="63">
        <v>30</v>
      </c>
      <c r="Y2601" s="63"/>
      <c r="Z2601" s="63"/>
      <c r="AA2601" s="63"/>
      <c r="AB2601" s="63"/>
      <c r="AC2601" s="63"/>
      <c r="AD2601" s="63">
        <v>19</v>
      </c>
      <c r="AE2601" s="63"/>
      <c r="AF2601" s="63"/>
      <c r="AG2601" s="63"/>
      <c r="AH2601" s="63"/>
      <c r="AI2601" s="63"/>
      <c r="AJ2601" s="63"/>
      <c r="AK2601" s="63"/>
      <c r="AL2601" s="63"/>
      <c r="AM2601" s="63"/>
      <c r="AN2601" s="63"/>
      <c r="AO2601" s="63"/>
      <c r="AP2601" s="63"/>
      <c r="AQ2601" s="63"/>
      <c r="AS2601" s="5">
        <f>IF(Q2601&gt;0,RANK(Q2601,(N2601:P2601,Q2601:AE2601)),0)</f>
        <v>3</v>
      </c>
      <c r="AT2601" s="5">
        <f>IF(R2601&gt;0,RANK(R2601,(N2601:P2601,Q2601:AE2601)),0)</f>
        <v>5</v>
      </c>
      <c r="AU2601" s="5">
        <f>IF(T2601&gt;0,RANK(T2601,(N2601:P2601,Q2601:AE2601)),0)</f>
        <v>0</v>
      </c>
      <c r="AV2601" s="5">
        <f>IF(S2601&gt;0,RANK(S2601,(N2601:P2601,Q2601:AE2601)),0)</f>
        <v>4</v>
      </c>
      <c r="AW2601" s="2">
        <f t="shared" si="1039"/>
        <v>6.99912510936133E-3</v>
      </c>
      <c r="AX2601" s="2">
        <f t="shared" si="1040"/>
        <v>2.1682072349651946E-3</v>
      </c>
      <c r="AY2601" s="2">
        <f t="shared" si="1041"/>
        <v>0</v>
      </c>
      <c r="AZ2601" s="2">
        <f t="shared" si="1042"/>
        <v>2.5105557457491727E-3</v>
      </c>
      <c r="BB2601" t="s">
        <v>1691</v>
      </c>
      <c r="BC2601" t="s">
        <v>18</v>
      </c>
      <c r="BD2601" s="1">
        <v>6</v>
      </c>
      <c r="BF2601" s="111">
        <v>47</v>
      </c>
      <c r="BG2601" s="113">
        <v>147</v>
      </c>
      <c r="BH2601" s="117">
        <f t="shared" si="1022"/>
        <v>47147</v>
      </c>
      <c r="BJ2601" s="5" t="s">
        <v>3185</v>
      </c>
    </row>
    <row r="2602" spans="1:62" hidden="1" outlineLevel="1">
      <c r="A2602" t="s">
        <v>2109</v>
      </c>
      <c r="B2602" t="s">
        <v>18</v>
      </c>
      <c r="C2602" s="1">
        <f t="shared" si="1034"/>
        <v>98848</v>
      </c>
      <c r="D2602" s="5">
        <f>IF(N2602&gt;0, RANK(N2602,(N2602:P2602,Q2602:AE2602)),0)</f>
        <v>2</v>
      </c>
      <c r="E2602" s="5">
        <f>IF(O2602&gt;0,RANK(O2602,(N2602:P2602,Q2602:AE2602)),0)</f>
        <v>1</v>
      </c>
      <c r="F2602" s="5">
        <f>IF(P2602&gt;0,RANK(P2602,(N2602:P2602,Q2602:AE2602)),0)</f>
        <v>0</v>
      </c>
      <c r="G2602" s="131">
        <f t="shared" si="1032"/>
        <v>24432</v>
      </c>
      <c r="H2602" s="136">
        <f t="shared" si="1033"/>
        <v>0.24716736808028489</v>
      </c>
      <c r="I2602" s="2"/>
      <c r="J2602" s="2">
        <f t="shared" si="1035"/>
        <v>0.3683837811589511</v>
      </c>
      <c r="K2602" s="2">
        <f t="shared" si="1036"/>
        <v>0.61555114923923604</v>
      </c>
      <c r="L2602" s="2">
        <f t="shared" si="1037"/>
        <v>0</v>
      </c>
      <c r="M2602" s="2">
        <f t="shared" si="1038"/>
        <v>1.6065069601812865E-2</v>
      </c>
      <c r="N2602" s="63">
        <v>36414</v>
      </c>
      <c r="O2602" s="63">
        <v>60846</v>
      </c>
      <c r="P2602" s="63"/>
      <c r="Q2602" s="63">
        <v>946</v>
      </c>
      <c r="R2602" s="63">
        <v>298</v>
      </c>
      <c r="S2602" s="63">
        <v>210</v>
      </c>
      <c r="T2602" s="63"/>
      <c r="U2602" s="63"/>
      <c r="V2602" s="63"/>
      <c r="W2602" s="63"/>
      <c r="X2602" s="63">
        <v>83</v>
      </c>
      <c r="Y2602" s="63"/>
      <c r="Z2602" s="63"/>
      <c r="AA2602" s="63"/>
      <c r="AB2602" s="63"/>
      <c r="AC2602" s="63"/>
      <c r="AD2602" s="63">
        <v>51</v>
      </c>
      <c r="AE2602" s="63"/>
      <c r="AF2602" s="63"/>
      <c r="AG2602" s="63"/>
      <c r="AH2602" s="63"/>
      <c r="AI2602" s="63"/>
      <c r="AJ2602" s="63"/>
      <c r="AK2602" s="63"/>
      <c r="AL2602" s="63"/>
      <c r="AM2602" s="63"/>
      <c r="AN2602" s="63"/>
      <c r="AO2602" s="63"/>
      <c r="AP2602" s="63"/>
      <c r="AQ2602" s="63"/>
      <c r="AS2602" s="5">
        <f>IF(Q2602&gt;0,RANK(Q2602,(N2602:P2602,Q2602:AE2602)),0)</f>
        <v>3</v>
      </c>
      <c r="AT2602" s="5">
        <f>IF(R2602&gt;0,RANK(R2602,(N2602:P2602,Q2602:AE2602)),0)</f>
        <v>4</v>
      </c>
      <c r="AU2602" s="5">
        <f>IF(T2602&gt;0,RANK(T2602,(N2602:P2602,Q2602:AE2602)),0)</f>
        <v>0</v>
      </c>
      <c r="AV2602" s="5">
        <f>IF(S2602&gt;0,RANK(S2602,(N2602:P2602,Q2602:AE2602)),0)</f>
        <v>5</v>
      </c>
      <c r="AW2602" s="2">
        <f t="shared" si="1039"/>
        <v>9.5702492716089344E-3</v>
      </c>
      <c r="AX2602" s="2">
        <f t="shared" si="1040"/>
        <v>3.0147296859825185E-3</v>
      </c>
      <c r="AY2602" s="2">
        <f t="shared" si="1041"/>
        <v>0</v>
      </c>
      <c r="AZ2602" s="2">
        <f t="shared" si="1042"/>
        <v>2.1244739397863386E-3</v>
      </c>
      <c r="BB2602" t="s">
        <v>2109</v>
      </c>
      <c r="BC2602" t="s">
        <v>18</v>
      </c>
      <c r="BD2602" s="1">
        <v>4</v>
      </c>
      <c r="BF2602" s="111">
        <v>47</v>
      </c>
      <c r="BG2602" s="113">
        <v>149</v>
      </c>
      <c r="BH2602" s="117">
        <f t="shared" ref="BH2602:BH2665" si="1043">1000*BF2602+BG2602</f>
        <v>47149</v>
      </c>
      <c r="BJ2602" s="5" t="s">
        <v>3185</v>
      </c>
    </row>
    <row r="2603" spans="1:62" hidden="1" outlineLevel="1">
      <c r="A2603" t="s">
        <v>837</v>
      </c>
      <c r="B2603" t="s">
        <v>18</v>
      </c>
      <c r="C2603" s="1">
        <f t="shared" si="1034"/>
        <v>6668</v>
      </c>
      <c r="D2603" s="5">
        <f>IF(N2603&gt;0, RANK(N2603,(N2603:P2603,Q2603:AE2603)),0)</f>
        <v>2</v>
      </c>
      <c r="E2603" s="5">
        <f>IF(O2603&gt;0,RANK(O2603,(N2603:P2603,Q2603:AE2603)),0)</f>
        <v>1</v>
      </c>
      <c r="F2603" s="5">
        <f>IF(P2603&gt;0,RANK(P2603,(N2603:P2603,Q2603:AE2603)),0)</f>
        <v>0</v>
      </c>
      <c r="G2603" s="131">
        <f t="shared" si="1032"/>
        <v>3665</v>
      </c>
      <c r="H2603" s="136">
        <f t="shared" si="1033"/>
        <v>0.54964007198560283</v>
      </c>
      <c r="I2603" s="2"/>
      <c r="J2603" s="2">
        <f t="shared" si="1035"/>
        <v>0.21775644871025795</v>
      </c>
      <c r="K2603" s="2">
        <f t="shared" si="1036"/>
        <v>0.76739652069586084</v>
      </c>
      <c r="L2603" s="2">
        <f t="shared" si="1037"/>
        <v>0</v>
      </c>
      <c r="M2603" s="2">
        <f t="shared" si="1038"/>
        <v>1.4847030593881261E-2</v>
      </c>
      <c r="N2603" s="63">
        <v>1452</v>
      </c>
      <c r="O2603" s="63">
        <v>5117</v>
      </c>
      <c r="P2603" s="63"/>
      <c r="Q2603" s="63">
        <v>38</v>
      </c>
      <c r="R2603" s="63">
        <v>19</v>
      </c>
      <c r="S2603" s="63">
        <v>31</v>
      </c>
      <c r="T2603" s="63"/>
      <c r="U2603" s="63"/>
      <c r="V2603" s="63"/>
      <c r="W2603" s="63"/>
      <c r="X2603" s="63">
        <v>9</v>
      </c>
      <c r="Y2603" s="63"/>
      <c r="Z2603" s="63"/>
      <c r="AA2603" s="63"/>
      <c r="AB2603" s="63"/>
      <c r="AC2603" s="63"/>
      <c r="AD2603" s="63">
        <v>2</v>
      </c>
      <c r="AE2603" s="63"/>
      <c r="AF2603" s="63"/>
      <c r="AG2603" s="63"/>
      <c r="AH2603" s="63"/>
      <c r="AI2603" s="63"/>
      <c r="AJ2603" s="63"/>
      <c r="AK2603" s="63"/>
      <c r="AL2603" s="63"/>
      <c r="AM2603" s="63"/>
      <c r="AN2603" s="63"/>
      <c r="AO2603" s="63"/>
      <c r="AP2603" s="63"/>
      <c r="AQ2603" s="63"/>
      <c r="AS2603" s="5">
        <f>IF(Q2603&gt;0,RANK(Q2603,(N2603:P2603,Q2603:AE2603)),0)</f>
        <v>3</v>
      </c>
      <c r="AT2603" s="5">
        <f>IF(R2603&gt;0,RANK(R2603,(N2603:P2603,Q2603:AE2603)),0)</f>
        <v>5</v>
      </c>
      <c r="AU2603" s="5">
        <f>IF(T2603&gt;0,RANK(T2603,(N2603:P2603,Q2603:AE2603)),0)</f>
        <v>0</v>
      </c>
      <c r="AV2603" s="5">
        <f>IF(S2603&gt;0,RANK(S2603,(N2603:P2603,Q2603:AE2603)),0)</f>
        <v>4</v>
      </c>
      <c r="AW2603" s="2">
        <f t="shared" si="1039"/>
        <v>5.6988602279544089E-3</v>
      </c>
      <c r="AX2603" s="2">
        <f t="shared" si="1040"/>
        <v>2.8494301139772044E-3</v>
      </c>
      <c r="AY2603" s="2">
        <f t="shared" si="1041"/>
        <v>0</v>
      </c>
      <c r="AZ2603" s="2">
        <f t="shared" si="1042"/>
        <v>4.6490701859628076E-3</v>
      </c>
      <c r="BB2603" t="s">
        <v>837</v>
      </c>
      <c r="BC2603" t="s">
        <v>18</v>
      </c>
      <c r="BD2603" s="1">
        <v>3</v>
      </c>
      <c r="BF2603" s="111">
        <v>47</v>
      </c>
      <c r="BG2603" s="113">
        <v>151</v>
      </c>
      <c r="BH2603" s="117">
        <f t="shared" si="1043"/>
        <v>47151</v>
      </c>
      <c r="BJ2603" s="5" t="s">
        <v>3185</v>
      </c>
    </row>
    <row r="2604" spans="1:62" hidden="1" outlineLevel="1">
      <c r="A2604" t="s">
        <v>1457</v>
      </c>
      <c r="B2604" t="s">
        <v>18</v>
      </c>
      <c r="C2604" s="1">
        <f t="shared" si="1034"/>
        <v>5142</v>
      </c>
      <c r="D2604" s="5">
        <f>IF(N2604&gt;0, RANK(N2604,(N2604:P2604,Q2604:AE2604)),0)</f>
        <v>2</v>
      </c>
      <c r="E2604" s="5">
        <f>IF(O2604&gt;0,RANK(O2604,(N2604:P2604,Q2604:AE2604)),0)</f>
        <v>1</v>
      </c>
      <c r="F2604" s="5">
        <f>IF(P2604&gt;0,RANK(P2604,(N2604:P2604,Q2604:AE2604)),0)</f>
        <v>0</v>
      </c>
      <c r="G2604" s="131">
        <f t="shared" si="1032"/>
        <v>2052</v>
      </c>
      <c r="H2604" s="136">
        <f t="shared" si="1033"/>
        <v>0.39906651108518088</v>
      </c>
      <c r="I2604" s="2"/>
      <c r="J2604" s="2">
        <f t="shared" si="1035"/>
        <v>0.28957604045118629</v>
      </c>
      <c r="K2604" s="2">
        <f t="shared" si="1036"/>
        <v>0.68864255153636722</v>
      </c>
      <c r="L2604" s="2">
        <f t="shared" si="1037"/>
        <v>0</v>
      </c>
      <c r="M2604" s="2">
        <f t="shared" si="1038"/>
        <v>2.1781408012446546E-2</v>
      </c>
      <c r="N2604" s="63">
        <v>1489</v>
      </c>
      <c r="O2604" s="63">
        <v>3541</v>
      </c>
      <c r="P2604" s="63"/>
      <c r="Q2604" s="63">
        <v>68</v>
      </c>
      <c r="R2604" s="63">
        <v>9</v>
      </c>
      <c r="S2604" s="63">
        <v>23</v>
      </c>
      <c r="T2604" s="63"/>
      <c r="U2604" s="63"/>
      <c r="V2604" s="63"/>
      <c r="W2604" s="63"/>
      <c r="X2604" s="63">
        <v>7</v>
      </c>
      <c r="Y2604" s="63"/>
      <c r="Z2604" s="63"/>
      <c r="AA2604" s="63"/>
      <c r="AB2604" s="63"/>
      <c r="AC2604" s="63"/>
      <c r="AD2604" s="63">
        <v>5</v>
      </c>
      <c r="AE2604" s="63"/>
      <c r="AF2604" s="63"/>
      <c r="AG2604" s="63"/>
      <c r="AH2604" s="63"/>
      <c r="AI2604" s="63"/>
      <c r="AJ2604" s="63"/>
      <c r="AK2604" s="63"/>
      <c r="AL2604" s="63"/>
      <c r="AM2604" s="63"/>
      <c r="AN2604" s="63"/>
      <c r="AO2604" s="63"/>
      <c r="AP2604" s="63"/>
      <c r="AQ2604" s="63"/>
      <c r="AS2604" s="5">
        <f>IF(Q2604&gt;0,RANK(Q2604,(N2604:P2604,Q2604:AE2604)),0)</f>
        <v>3</v>
      </c>
      <c r="AT2604" s="5">
        <f>IF(R2604&gt;0,RANK(R2604,(N2604:P2604,Q2604:AE2604)),0)</f>
        <v>5</v>
      </c>
      <c r="AU2604" s="5">
        <f>IF(T2604&gt;0,RANK(T2604,(N2604:P2604,Q2604:AE2604)),0)</f>
        <v>0</v>
      </c>
      <c r="AV2604" s="5">
        <f>IF(S2604&gt;0,RANK(S2604,(N2604:P2604,Q2604:AE2604)),0)</f>
        <v>4</v>
      </c>
      <c r="AW2604" s="2">
        <f t="shared" si="1039"/>
        <v>1.3224426293271101E-2</v>
      </c>
      <c r="AX2604" s="2">
        <f t="shared" si="1040"/>
        <v>1.750291715285881E-3</v>
      </c>
      <c r="AY2604" s="2">
        <f t="shared" si="1041"/>
        <v>0</v>
      </c>
      <c r="AZ2604" s="2">
        <f t="shared" si="1042"/>
        <v>4.4729677168416958E-3</v>
      </c>
      <c r="BB2604" t="s">
        <v>1457</v>
      </c>
      <c r="BC2604" t="s">
        <v>18</v>
      </c>
      <c r="BD2604" s="1">
        <v>4</v>
      </c>
      <c r="BF2604" s="111">
        <v>47</v>
      </c>
      <c r="BG2604" s="113">
        <v>153</v>
      </c>
      <c r="BH2604" s="117">
        <f t="shared" si="1043"/>
        <v>47153</v>
      </c>
      <c r="BJ2604" s="5" t="s">
        <v>3185</v>
      </c>
    </row>
    <row r="2605" spans="1:62" hidden="1" outlineLevel="1">
      <c r="A2605" t="s">
        <v>815</v>
      </c>
      <c r="B2605" t="s">
        <v>18</v>
      </c>
      <c r="C2605" s="1">
        <f t="shared" si="1034"/>
        <v>33864</v>
      </c>
      <c r="D2605" s="5">
        <f>IF(N2605&gt;0, RANK(N2605,(N2605:P2605,Q2605:AE2605)),0)</f>
        <v>2</v>
      </c>
      <c r="E2605" s="5">
        <f>IF(O2605&gt;0,RANK(O2605,(N2605:P2605,Q2605:AE2605)),0)</f>
        <v>1</v>
      </c>
      <c r="F2605" s="5">
        <f>IF(P2605&gt;0,RANK(P2605,(N2605:P2605,Q2605:AE2605)),0)</f>
        <v>0</v>
      </c>
      <c r="G2605" s="131">
        <f t="shared" si="1032"/>
        <v>18566</v>
      </c>
      <c r="H2605" s="136">
        <f t="shared" si="1033"/>
        <v>0.54825183085282303</v>
      </c>
      <c r="I2605" s="2"/>
      <c r="J2605" s="2">
        <f t="shared" si="1035"/>
        <v>0.21905268131348926</v>
      </c>
      <c r="K2605" s="2">
        <f t="shared" si="1036"/>
        <v>0.76730451216631235</v>
      </c>
      <c r="L2605" s="2">
        <f t="shared" si="1037"/>
        <v>0</v>
      </c>
      <c r="M2605" s="2">
        <f t="shared" si="1038"/>
        <v>1.3642806520198447E-2</v>
      </c>
      <c r="N2605" s="63">
        <v>7418</v>
      </c>
      <c r="O2605" s="63">
        <v>25984</v>
      </c>
      <c r="P2605" s="63"/>
      <c r="Q2605" s="63">
        <v>213</v>
      </c>
      <c r="R2605" s="63">
        <v>89</v>
      </c>
      <c r="S2605" s="63">
        <v>73</v>
      </c>
      <c r="T2605" s="63"/>
      <c r="U2605" s="63"/>
      <c r="V2605" s="63"/>
      <c r="W2605" s="63"/>
      <c r="X2605" s="63">
        <v>39</v>
      </c>
      <c r="Y2605" s="63"/>
      <c r="Z2605" s="63"/>
      <c r="AA2605" s="63"/>
      <c r="AB2605" s="63"/>
      <c r="AC2605" s="63"/>
      <c r="AD2605" s="63">
        <v>48</v>
      </c>
      <c r="AE2605" s="63"/>
      <c r="AF2605" s="63"/>
      <c r="AG2605" s="63"/>
      <c r="AH2605" s="63"/>
      <c r="AI2605" s="63"/>
      <c r="AJ2605" s="63"/>
      <c r="AK2605" s="63"/>
      <c r="AL2605" s="63"/>
      <c r="AM2605" s="63"/>
      <c r="AN2605" s="63"/>
      <c r="AO2605" s="63"/>
      <c r="AP2605" s="63"/>
      <c r="AQ2605" s="63"/>
      <c r="AS2605" s="5">
        <f>IF(Q2605&gt;0,RANK(Q2605,(N2605:P2605,Q2605:AE2605)),0)</f>
        <v>3</v>
      </c>
      <c r="AT2605" s="5">
        <f>IF(R2605&gt;0,RANK(R2605,(N2605:P2605,Q2605:AE2605)),0)</f>
        <v>4</v>
      </c>
      <c r="AU2605" s="5">
        <f>IF(T2605&gt;0,RANK(T2605,(N2605:P2605,Q2605:AE2605)),0)</f>
        <v>0</v>
      </c>
      <c r="AV2605" s="5">
        <f>IF(S2605&gt;0,RANK(S2605,(N2605:P2605,Q2605:AE2605)),0)</f>
        <v>5</v>
      </c>
      <c r="AW2605" s="2">
        <f t="shared" si="1039"/>
        <v>6.289865343727853E-3</v>
      </c>
      <c r="AX2605" s="2">
        <f t="shared" si="1040"/>
        <v>2.6281596976139854E-3</v>
      </c>
      <c r="AY2605" s="2">
        <f t="shared" si="1041"/>
        <v>0</v>
      </c>
      <c r="AZ2605" s="2">
        <f t="shared" si="1042"/>
        <v>2.1556815497283249E-3</v>
      </c>
      <c r="BB2605" t="s">
        <v>815</v>
      </c>
      <c r="BC2605" t="s">
        <v>18</v>
      </c>
      <c r="BD2605" s="1">
        <v>1</v>
      </c>
      <c r="BF2605" s="111">
        <v>47</v>
      </c>
      <c r="BG2605" s="113">
        <v>155</v>
      </c>
      <c r="BH2605" s="117">
        <f t="shared" si="1043"/>
        <v>47155</v>
      </c>
      <c r="BJ2605" s="5" t="s">
        <v>3185</v>
      </c>
    </row>
    <row r="2606" spans="1:62" hidden="1" outlineLevel="1">
      <c r="A2606" t="s">
        <v>23</v>
      </c>
      <c r="B2606" t="s">
        <v>18</v>
      </c>
      <c r="C2606" s="1">
        <f t="shared" si="1034"/>
        <v>371109</v>
      </c>
      <c r="D2606" s="5">
        <f>IF(N2606&gt;0, RANK(N2606,(N2606:P2606,Q2606:AE2606)),0)</f>
        <v>1</v>
      </c>
      <c r="E2606" s="5">
        <f>IF(O2606&gt;0,RANK(O2606,(N2606:P2606,Q2606:AE2606)),0)</f>
        <v>2</v>
      </c>
      <c r="F2606" s="5">
        <f>IF(P2606&gt;0,RANK(P2606,(N2606:P2606,Q2606:AE2606)),0)</f>
        <v>0</v>
      </c>
      <c r="G2606" s="131">
        <f t="shared" si="1032"/>
        <v>96794</v>
      </c>
      <c r="H2606" s="136">
        <f t="shared" si="1033"/>
        <v>0.26082363941591286</v>
      </c>
      <c r="I2606" s="2"/>
      <c r="J2606" s="2">
        <f t="shared" si="1035"/>
        <v>0.62634697622531388</v>
      </c>
      <c r="K2606" s="2">
        <f t="shared" si="1036"/>
        <v>0.36552333680940102</v>
      </c>
      <c r="L2606" s="2">
        <f t="shared" si="1037"/>
        <v>0</v>
      </c>
      <c r="M2606" s="2">
        <f t="shared" si="1038"/>
        <v>8.1296869652850989E-3</v>
      </c>
      <c r="N2606" s="63">
        <v>232443</v>
      </c>
      <c r="O2606" s="63">
        <v>135649</v>
      </c>
      <c r="P2606" s="63"/>
      <c r="Q2606" s="63">
        <v>1537</v>
      </c>
      <c r="R2606" s="63">
        <v>679</v>
      </c>
      <c r="S2606" s="63">
        <v>411</v>
      </c>
      <c r="T2606" s="63"/>
      <c r="U2606" s="63"/>
      <c r="V2606" s="63"/>
      <c r="W2606" s="63"/>
      <c r="X2606" s="63">
        <v>252</v>
      </c>
      <c r="Y2606" s="63"/>
      <c r="Z2606" s="63"/>
      <c r="AA2606" s="63"/>
      <c r="AB2606" s="63"/>
      <c r="AC2606" s="63"/>
      <c r="AD2606" s="63">
        <v>138</v>
      </c>
      <c r="AE2606" s="63"/>
      <c r="AF2606" s="63"/>
      <c r="AG2606" s="63"/>
      <c r="AH2606" s="63"/>
      <c r="AI2606" s="63"/>
      <c r="AJ2606" s="63"/>
      <c r="AK2606" s="63"/>
      <c r="AL2606" s="63"/>
      <c r="AM2606" s="63"/>
      <c r="AN2606" s="63"/>
      <c r="AO2606" s="63"/>
      <c r="AP2606" s="63"/>
      <c r="AQ2606" s="63"/>
      <c r="AS2606" s="5">
        <f>IF(Q2606&gt;0,RANK(Q2606,(N2606:P2606,Q2606:AE2606)),0)</f>
        <v>3</v>
      </c>
      <c r="AT2606" s="5">
        <f>IF(R2606&gt;0,RANK(R2606,(N2606:P2606,Q2606:AE2606)),0)</f>
        <v>4</v>
      </c>
      <c r="AU2606" s="5">
        <f>IF(T2606&gt;0,RANK(T2606,(N2606:P2606,Q2606:AE2606)),0)</f>
        <v>0</v>
      </c>
      <c r="AV2606" s="5">
        <f>IF(S2606&gt;0,RANK(S2606,(N2606:P2606,Q2606:AE2606)),0)</f>
        <v>5</v>
      </c>
      <c r="AW2606" s="2">
        <f t="shared" si="1039"/>
        <v>4.1416403266964696E-3</v>
      </c>
      <c r="AX2606" s="2">
        <f t="shared" si="1040"/>
        <v>1.8296511267579068E-3</v>
      </c>
      <c r="AY2606" s="2">
        <f t="shared" si="1041"/>
        <v>0</v>
      </c>
      <c r="AZ2606" s="2">
        <f t="shared" si="1042"/>
        <v>1.1074913300405003E-3</v>
      </c>
      <c r="BB2606" t="s">
        <v>23</v>
      </c>
      <c r="BC2606" t="s">
        <v>18</v>
      </c>
      <c r="BD2606" s="1"/>
      <c r="BF2606" s="111">
        <v>47</v>
      </c>
      <c r="BG2606" s="113">
        <v>157</v>
      </c>
      <c r="BH2606" s="117">
        <f t="shared" si="1043"/>
        <v>47157</v>
      </c>
      <c r="BJ2606" s="5" t="s">
        <v>3185</v>
      </c>
    </row>
    <row r="2607" spans="1:62" hidden="1" outlineLevel="1">
      <c r="A2607" t="s">
        <v>1995</v>
      </c>
      <c r="B2607" t="s">
        <v>18</v>
      </c>
      <c r="C2607" s="1">
        <f t="shared" si="1034"/>
        <v>7087</v>
      </c>
      <c r="D2607" s="5">
        <f>IF(N2607&gt;0, RANK(N2607,(N2607:P2607,Q2607:AE2607)),0)</f>
        <v>2</v>
      </c>
      <c r="E2607" s="5">
        <f>IF(O2607&gt;0,RANK(O2607,(N2607:P2607,Q2607:AE2607)),0)</f>
        <v>1</v>
      </c>
      <c r="F2607" s="5">
        <f>IF(P2607&gt;0,RANK(P2607,(N2607:P2607,Q2607:AE2607)),0)</f>
        <v>0</v>
      </c>
      <c r="G2607" s="131">
        <f t="shared" si="1032"/>
        <v>2025</v>
      </c>
      <c r="H2607" s="136">
        <f t="shared" si="1033"/>
        <v>0.28573444334697334</v>
      </c>
      <c r="I2607" s="2"/>
      <c r="J2607" s="2">
        <f t="shared" si="1035"/>
        <v>0.34852546916890081</v>
      </c>
      <c r="K2607" s="2">
        <f t="shared" si="1036"/>
        <v>0.6342599125158741</v>
      </c>
      <c r="L2607" s="2">
        <f t="shared" si="1037"/>
        <v>0</v>
      </c>
      <c r="M2607" s="2">
        <f t="shared" si="1038"/>
        <v>1.7214618315225083E-2</v>
      </c>
      <c r="N2607" s="63">
        <v>2470</v>
      </c>
      <c r="O2607" s="63">
        <v>4495</v>
      </c>
      <c r="P2607" s="63"/>
      <c r="Q2607" s="63">
        <v>37</v>
      </c>
      <c r="R2607" s="63">
        <v>20</v>
      </c>
      <c r="S2607" s="63">
        <v>40</v>
      </c>
      <c r="T2607" s="63"/>
      <c r="U2607" s="63"/>
      <c r="V2607" s="63"/>
      <c r="W2607" s="63"/>
      <c r="X2607" s="63">
        <v>14</v>
      </c>
      <c r="Y2607" s="63"/>
      <c r="Z2607" s="63"/>
      <c r="AA2607" s="63"/>
      <c r="AB2607" s="63"/>
      <c r="AC2607" s="63"/>
      <c r="AD2607" s="63">
        <v>11</v>
      </c>
      <c r="AE2607" s="63"/>
      <c r="AF2607" s="63"/>
      <c r="AG2607" s="63"/>
      <c r="AH2607" s="63"/>
      <c r="AI2607" s="63"/>
      <c r="AJ2607" s="63"/>
      <c r="AK2607" s="63"/>
      <c r="AL2607" s="63"/>
      <c r="AM2607" s="63"/>
      <c r="AN2607" s="63"/>
      <c r="AO2607" s="63"/>
      <c r="AP2607" s="63"/>
      <c r="AQ2607" s="63"/>
      <c r="AS2607" s="5">
        <f>IF(Q2607&gt;0,RANK(Q2607,(N2607:P2607,Q2607:AE2607)),0)</f>
        <v>4</v>
      </c>
      <c r="AT2607" s="5">
        <f>IF(R2607&gt;0,RANK(R2607,(N2607:P2607,Q2607:AE2607)),0)</f>
        <v>5</v>
      </c>
      <c r="AU2607" s="5">
        <f>IF(T2607&gt;0,RANK(T2607,(N2607:P2607,Q2607:AE2607)),0)</f>
        <v>0</v>
      </c>
      <c r="AV2607" s="5">
        <f>IF(S2607&gt;0,RANK(S2607,(N2607:P2607,Q2607:AE2607)),0)</f>
        <v>3</v>
      </c>
      <c r="AW2607" s="2">
        <f t="shared" si="1039"/>
        <v>5.2208268660928463E-3</v>
      </c>
      <c r="AX2607" s="2">
        <f t="shared" si="1040"/>
        <v>2.8220685762664031E-3</v>
      </c>
      <c r="AY2607" s="2">
        <f t="shared" si="1041"/>
        <v>0</v>
      </c>
      <c r="AZ2607" s="2">
        <f t="shared" si="1042"/>
        <v>5.6441371525328063E-3</v>
      </c>
      <c r="BB2607" t="s">
        <v>1995</v>
      </c>
      <c r="BC2607" t="s">
        <v>18</v>
      </c>
      <c r="BD2607" s="1">
        <v>6</v>
      </c>
      <c r="BF2607" s="111">
        <v>47</v>
      </c>
      <c r="BG2607" s="113">
        <v>159</v>
      </c>
      <c r="BH2607" s="117">
        <f t="shared" si="1043"/>
        <v>47159</v>
      </c>
      <c r="BJ2607" s="5" t="s">
        <v>3185</v>
      </c>
    </row>
    <row r="2608" spans="1:62" hidden="1" outlineLevel="1">
      <c r="A2608" t="s">
        <v>1096</v>
      </c>
      <c r="B2608" t="s">
        <v>18</v>
      </c>
      <c r="C2608" s="1">
        <f t="shared" si="1034"/>
        <v>5115</v>
      </c>
      <c r="D2608" s="5">
        <f>IF(N2608&gt;0, RANK(N2608,(N2608:P2608,Q2608:AE2608)),0)</f>
        <v>2</v>
      </c>
      <c r="E2608" s="5">
        <f>IF(O2608&gt;0,RANK(O2608,(N2608:P2608,Q2608:AE2608)),0)</f>
        <v>1</v>
      </c>
      <c r="F2608" s="5">
        <f>IF(P2608&gt;0,RANK(P2608,(N2608:P2608,Q2608:AE2608)),0)</f>
        <v>0</v>
      </c>
      <c r="G2608" s="131">
        <f t="shared" si="1032"/>
        <v>894</v>
      </c>
      <c r="H2608" s="136">
        <f t="shared" si="1033"/>
        <v>0.17478005865102639</v>
      </c>
      <c r="I2608" s="2"/>
      <c r="J2608" s="2">
        <f t="shared" si="1035"/>
        <v>0.40449657869012706</v>
      </c>
      <c r="K2608" s="2">
        <f t="shared" si="1036"/>
        <v>0.57927663734115342</v>
      </c>
      <c r="L2608" s="2">
        <f t="shared" si="1037"/>
        <v>0</v>
      </c>
      <c r="M2608" s="2">
        <f t="shared" si="1038"/>
        <v>1.622678396871946E-2</v>
      </c>
      <c r="N2608" s="63">
        <v>2069</v>
      </c>
      <c r="O2608" s="63">
        <v>2963</v>
      </c>
      <c r="P2608" s="63"/>
      <c r="Q2608" s="63">
        <v>29</v>
      </c>
      <c r="R2608" s="63">
        <v>23</v>
      </c>
      <c r="S2608" s="63">
        <v>23</v>
      </c>
      <c r="T2608" s="63"/>
      <c r="U2608" s="63"/>
      <c r="V2608" s="63"/>
      <c r="W2608" s="63"/>
      <c r="X2608" s="63">
        <v>6</v>
      </c>
      <c r="Y2608" s="63"/>
      <c r="Z2608" s="63"/>
      <c r="AA2608" s="63"/>
      <c r="AB2608" s="63"/>
      <c r="AC2608" s="63"/>
      <c r="AD2608" s="63">
        <v>2</v>
      </c>
      <c r="AE2608" s="63"/>
      <c r="AF2608" s="63"/>
      <c r="AG2608" s="63"/>
      <c r="AH2608" s="63"/>
      <c r="AI2608" s="63"/>
      <c r="AJ2608" s="63"/>
      <c r="AK2608" s="63"/>
      <c r="AL2608" s="63"/>
      <c r="AM2608" s="63"/>
      <c r="AN2608" s="63"/>
      <c r="AO2608" s="63"/>
      <c r="AP2608" s="63"/>
      <c r="AQ2608" s="63"/>
      <c r="AS2608" s="5">
        <f>IF(Q2608&gt;0,RANK(Q2608,(N2608:P2608,Q2608:AE2608)),0)</f>
        <v>3</v>
      </c>
      <c r="AT2608" s="5">
        <f>IF(R2608&gt;0,RANK(R2608,(N2608:P2608,Q2608:AE2608)),0)</f>
        <v>4</v>
      </c>
      <c r="AU2608" s="5">
        <f>IF(T2608&gt;0,RANK(T2608,(N2608:P2608,Q2608:AE2608)),0)</f>
        <v>0</v>
      </c>
      <c r="AV2608" s="5">
        <f>IF(S2608&gt;0,RANK(S2608,(N2608:P2608,Q2608:AE2608)),0)</f>
        <v>4</v>
      </c>
      <c r="AW2608" s="2">
        <f t="shared" si="1039"/>
        <v>5.6695992179863148E-3</v>
      </c>
      <c r="AX2608" s="2">
        <f t="shared" si="1040"/>
        <v>4.4965786901270772E-3</v>
      </c>
      <c r="AY2608" s="2">
        <f t="shared" si="1041"/>
        <v>0</v>
      </c>
      <c r="AZ2608" s="2">
        <f t="shared" si="1042"/>
        <v>4.4965786901270772E-3</v>
      </c>
      <c r="BB2608" t="s">
        <v>1096</v>
      </c>
      <c r="BC2608" t="s">
        <v>18</v>
      </c>
      <c r="BD2608" s="1">
        <v>7</v>
      </c>
      <c r="BF2608" s="111">
        <v>47</v>
      </c>
      <c r="BG2608" s="113">
        <v>161</v>
      </c>
      <c r="BH2608" s="117">
        <f t="shared" si="1043"/>
        <v>47161</v>
      </c>
      <c r="BJ2608" s="5" t="s">
        <v>3185</v>
      </c>
    </row>
    <row r="2609" spans="1:78" hidden="1" outlineLevel="1">
      <c r="A2609" t="s">
        <v>1048</v>
      </c>
      <c r="B2609" t="s">
        <v>18</v>
      </c>
      <c r="C2609" s="1">
        <f t="shared" si="1034"/>
        <v>59887</v>
      </c>
      <c r="D2609" s="5">
        <f>IF(N2609&gt;0, RANK(N2609,(N2609:P2609,Q2609:AE2609)),0)</f>
        <v>2</v>
      </c>
      <c r="E2609" s="5">
        <f>IF(O2609&gt;0,RANK(O2609,(N2609:P2609,Q2609:AE2609)),0)</f>
        <v>1</v>
      </c>
      <c r="F2609" s="5">
        <f>IF(P2609&gt;0,RANK(P2609,(N2609:P2609,Q2609:AE2609)),0)</f>
        <v>0</v>
      </c>
      <c r="G2609" s="131">
        <f t="shared" si="1032"/>
        <v>28241</v>
      </c>
      <c r="H2609" s="136">
        <f t="shared" si="1033"/>
        <v>0.47157145958221319</v>
      </c>
      <c r="I2609" s="2"/>
      <c r="J2609" s="2">
        <f t="shared" si="1035"/>
        <v>0.25583181658790721</v>
      </c>
      <c r="K2609" s="2">
        <f t="shared" si="1036"/>
        <v>0.72740327617012035</v>
      </c>
      <c r="L2609" s="2">
        <f t="shared" si="1037"/>
        <v>0</v>
      </c>
      <c r="M2609" s="2">
        <f t="shared" si="1038"/>
        <v>1.6764907241972438E-2</v>
      </c>
      <c r="N2609" s="63">
        <v>15321</v>
      </c>
      <c r="O2609" s="63">
        <v>43562</v>
      </c>
      <c r="P2609" s="63"/>
      <c r="Q2609" s="63">
        <v>590</v>
      </c>
      <c r="R2609" s="63">
        <v>115</v>
      </c>
      <c r="S2609" s="63">
        <v>192</v>
      </c>
      <c r="T2609" s="63"/>
      <c r="U2609" s="63"/>
      <c r="V2609" s="63"/>
      <c r="W2609" s="63"/>
      <c r="X2609" s="63">
        <v>70</v>
      </c>
      <c r="Y2609" s="63"/>
      <c r="Z2609" s="63"/>
      <c r="AA2609" s="63"/>
      <c r="AB2609" s="63"/>
      <c r="AC2609" s="63"/>
      <c r="AD2609" s="63">
        <v>37</v>
      </c>
      <c r="AE2609" s="63"/>
      <c r="AF2609" s="63"/>
      <c r="AG2609" s="63"/>
      <c r="AH2609" s="63"/>
      <c r="AI2609" s="63"/>
      <c r="AJ2609" s="63"/>
      <c r="AK2609" s="63"/>
      <c r="AL2609" s="63"/>
      <c r="AM2609" s="63"/>
      <c r="AN2609" s="63"/>
      <c r="AO2609" s="63"/>
      <c r="AP2609" s="63"/>
      <c r="AQ2609" s="63"/>
      <c r="AS2609" s="5">
        <f>IF(Q2609&gt;0,RANK(Q2609,(N2609:P2609,Q2609:AE2609)),0)</f>
        <v>3</v>
      </c>
      <c r="AT2609" s="5">
        <f>IF(R2609&gt;0,RANK(R2609,(N2609:P2609,Q2609:AE2609)),0)</f>
        <v>5</v>
      </c>
      <c r="AU2609" s="5">
        <f>IF(T2609&gt;0,RANK(T2609,(N2609:P2609,Q2609:AE2609)),0)</f>
        <v>0</v>
      </c>
      <c r="AV2609" s="5">
        <f>IF(S2609&gt;0,RANK(S2609,(N2609:P2609,Q2609:AE2609)),0)</f>
        <v>4</v>
      </c>
      <c r="AW2609" s="2">
        <f t="shared" si="1039"/>
        <v>9.8518877218761996E-3</v>
      </c>
      <c r="AX2609" s="2">
        <f t="shared" si="1040"/>
        <v>1.920283200026717E-3</v>
      </c>
      <c r="AY2609" s="2">
        <f t="shared" si="1041"/>
        <v>0</v>
      </c>
      <c r="AZ2609" s="2">
        <f t="shared" si="1042"/>
        <v>3.2060380383054751E-3</v>
      </c>
      <c r="BB2609" t="s">
        <v>1048</v>
      </c>
      <c r="BC2609" t="s">
        <v>18</v>
      </c>
      <c r="BD2609" s="1">
        <v>1</v>
      </c>
      <c r="BF2609" s="111">
        <v>47</v>
      </c>
      <c r="BG2609" s="113">
        <v>163</v>
      </c>
      <c r="BH2609" s="117">
        <f t="shared" si="1043"/>
        <v>47163</v>
      </c>
      <c r="BJ2609" s="5" t="s">
        <v>3185</v>
      </c>
    </row>
    <row r="2610" spans="1:78" hidden="1" outlineLevel="1">
      <c r="A2610" t="s">
        <v>3201</v>
      </c>
      <c r="B2610" t="s">
        <v>18</v>
      </c>
      <c r="C2610" s="1">
        <f t="shared" si="1034"/>
        <v>65366</v>
      </c>
      <c r="D2610" s="5">
        <f>IF(N2610&gt;0, RANK(N2610,(N2610:P2610,Q2610:AE2610)),0)</f>
        <v>2</v>
      </c>
      <c r="E2610" s="5">
        <f>IF(O2610&gt;0,RANK(O2610,(N2610:P2610,Q2610:AE2610)),0)</f>
        <v>1</v>
      </c>
      <c r="F2610" s="5">
        <f>IF(P2610&gt;0,RANK(P2610,(N2610:P2610,Q2610:AE2610)),0)</f>
        <v>0</v>
      </c>
      <c r="G2610" s="131">
        <f t="shared" si="1032"/>
        <v>27424</v>
      </c>
      <c r="H2610" s="136">
        <f t="shared" si="1033"/>
        <v>0.41954532937612826</v>
      </c>
      <c r="I2610" s="2"/>
      <c r="J2610" s="2">
        <f t="shared" si="1035"/>
        <v>0.28423033381268548</v>
      </c>
      <c r="K2610" s="2">
        <f t="shared" si="1036"/>
        <v>0.70377566318881379</v>
      </c>
      <c r="L2610" s="2">
        <f t="shared" si="1037"/>
        <v>0</v>
      </c>
      <c r="M2610" s="2">
        <f t="shared" si="1038"/>
        <v>1.199400299850073E-2</v>
      </c>
      <c r="N2610" s="63">
        <v>18579</v>
      </c>
      <c r="O2610" s="63">
        <v>46003</v>
      </c>
      <c r="P2610" s="63"/>
      <c r="Q2610" s="63">
        <v>419</v>
      </c>
      <c r="R2610" s="63">
        <v>153</v>
      </c>
      <c r="S2610" s="63">
        <v>125</v>
      </c>
      <c r="T2610" s="63"/>
      <c r="U2610" s="63"/>
      <c r="V2610" s="63"/>
      <c r="W2610" s="63"/>
      <c r="X2610" s="63">
        <v>48</v>
      </c>
      <c r="Y2610" s="63"/>
      <c r="Z2610" s="63"/>
      <c r="AA2610" s="63"/>
      <c r="AB2610" s="63"/>
      <c r="AC2610" s="63"/>
      <c r="AD2610" s="63">
        <v>39</v>
      </c>
      <c r="AE2610" s="63"/>
      <c r="AF2610" s="63"/>
      <c r="AG2610" s="63"/>
      <c r="AH2610" s="63"/>
      <c r="AI2610" s="63"/>
      <c r="AJ2610" s="63"/>
      <c r="AK2610" s="63"/>
      <c r="AL2610" s="63"/>
      <c r="AM2610" s="63"/>
      <c r="AN2610" s="63"/>
      <c r="AO2610" s="63"/>
      <c r="AP2610" s="63"/>
      <c r="AQ2610" s="63"/>
      <c r="AS2610" s="5">
        <f>IF(Q2610&gt;0,RANK(Q2610,(N2610:P2610,Q2610:AE2610)),0)</f>
        <v>3</v>
      </c>
      <c r="AT2610" s="5">
        <f>IF(R2610&gt;0,RANK(R2610,(N2610:P2610,Q2610:AE2610)),0)</f>
        <v>4</v>
      </c>
      <c r="AU2610" s="5">
        <f>IF(T2610&gt;0,RANK(T2610,(N2610:P2610,Q2610:AE2610)),0)</f>
        <v>0</v>
      </c>
      <c r="AV2610" s="5">
        <f>IF(S2610&gt;0,RANK(S2610,(N2610:P2610,Q2610:AE2610)),0)</f>
        <v>5</v>
      </c>
      <c r="AW2610" s="2">
        <f t="shared" si="1039"/>
        <v>6.4100602759844571E-3</v>
      </c>
      <c r="AX2610" s="2">
        <f t="shared" si="1040"/>
        <v>2.3406664014931308E-3</v>
      </c>
      <c r="AY2610" s="2">
        <f t="shared" si="1041"/>
        <v>0</v>
      </c>
      <c r="AZ2610" s="2">
        <f t="shared" si="1042"/>
        <v>1.9123091515466757E-3</v>
      </c>
      <c r="BB2610" t="s">
        <v>3201</v>
      </c>
      <c r="BC2610" t="s">
        <v>18</v>
      </c>
      <c r="BD2610" s="1">
        <v>6</v>
      </c>
      <c r="BF2610" s="111">
        <v>47</v>
      </c>
      <c r="BG2610" s="113">
        <v>165</v>
      </c>
      <c r="BH2610" s="117">
        <f t="shared" si="1043"/>
        <v>47165</v>
      </c>
      <c r="BJ2610" s="5" t="s">
        <v>3185</v>
      </c>
    </row>
    <row r="2611" spans="1:78" hidden="1" outlineLevel="1">
      <c r="A2611" t="s">
        <v>61</v>
      </c>
      <c r="B2611" t="s">
        <v>18</v>
      </c>
      <c r="C2611" s="1">
        <f t="shared" si="1034"/>
        <v>24081</v>
      </c>
      <c r="D2611" s="5">
        <f>IF(N2611&gt;0, RANK(N2611,(N2611:P2611,Q2611:AE2611)),0)</f>
        <v>2</v>
      </c>
      <c r="E2611" s="5">
        <f>IF(O2611&gt;0,RANK(O2611,(N2611:P2611,Q2611:AE2611)),0)</f>
        <v>1</v>
      </c>
      <c r="F2611" s="5">
        <f>IF(P2611&gt;0,RANK(P2611,(N2611:P2611,Q2611:AE2611)),0)</f>
        <v>0</v>
      </c>
      <c r="G2611" s="131">
        <f t="shared" si="1032"/>
        <v>9539</v>
      </c>
      <c r="H2611" s="136">
        <f t="shared" si="1033"/>
        <v>0.39612142352892321</v>
      </c>
      <c r="I2611" s="2"/>
      <c r="J2611" s="2">
        <f t="shared" si="1035"/>
        <v>0.29620862920975044</v>
      </c>
      <c r="K2611" s="2">
        <f t="shared" si="1036"/>
        <v>0.69233005273867365</v>
      </c>
      <c r="L2611" s="2">
        <f t="shared" si="1037"/>
        <v>0</v>
      </c>
      <c r="M2611" s="2">
        <f t="shared" si="1038"/>
        <v>1.1461318051575908E-2</v>
      </c>
      <c r="N2611" s="63">
        <v>7133</v>
      </c>
      <c r="O2611" s="63">
        <v>16672</v>
      </c>
      <c r="P2611" s="63"/>
      <c r="Q2611" s="63">
        <v>148</v>
      </c>
      <c r="R2611" s="63">
        <v>34</v>
      </c>
      <c r="S2611" s="63">
        <v>59</v>
      </c>
      <c r="T2611" s="63"/>
      <c r="U2611" s="63"/>
      <c r="V2611" s="63"/>
      <c r="W2611" s="63"/>
      <c r="X2611" s="63">
        <v>25</v>
      </c>
      <c r="Y2611" s="63"/>
      <c r="Z2611" s="63"/>
      <c r="AA2611" s="63"/>
      <c r="AB2611" s="63"/>
      <c r="AC2611" s="63"/>
      <c r="AD2611" s="63">
        <v>10</v>
      </c>
      <c r="AE2611" s="63"/>
      <c r="AF2611" s="63"/>
      <c r="AG2611" s="63"/>
      <c r="AH2611" s="63"/>
      <c r="AI2611" s="63"/>
      <c r="AJ2611" s="63"/>
      <c r="AK2611" s="63"/>
      <c r="AL2611" s="63"/>
      <c r="AM2611" s="63"/>
      <c r="AN2611" s="63"/>
      <c r="AO2611" s="63"/>
      <c r="AP2611" s="63"/>
      <c r="AQ2611" s="63"/>
      <c r="AS2611" s="5">
        <f>IF(Q2611&gt;0,RANK(Q2611,(N2611:P2611,Q2611:AE2611)),0)</f>
        <v>3</v>
      </c>
      <c r="AT2611" s="5">
        <f>IF(R2611&gt;0,RANK(R2611,(N2611:P2611,Q2611:AE2611)),0)</f>
        <v>5</v>
      </c>
      <c r="AU2611" s="5">
        <f>IF(T2611&gt;0,RANK(T2611,(N2611:P2611,Q2611:AE2611)),0)</f>
        <v>0</v>
      </c>
      <c r="AV2611" s="5">
        <f>IF(S2611&gt;0,RANK(S2611,(N2611:P2611,Q2611:AE2611)),0)</f>
        <v>4</v>
      </c>
      <c r="AW2611" s="2">
        <f t="shared" si="1039"/>
        <v>6.1459241725841949E-3</v>
      </c>
      <c r="AX2611" s="2">
        <f t="shared" si="1040"/>
        <v>1.41190149910718E-3</v>
      </c>
      <c r="AY2611" s="2">
        <f t="shared" si="1041"/>
        <v>0</v>
      </c>
      <c r="AZ2611" s="2">
        <f t="shared" si="1042"/>
        <v>2.4500643660977533E-3</v>
      </c>
      <c r="BB2611" t="s">
        <v>61</v>
      </c>
      <c r="BC2611" t="s">
        <v>18</v>
      </c>
      <c r="BD2611" s="1">
        <v>8</v>
      </c>
      <c r="BF2611" s="111">
        <v>47</v>
      </c>
      <c r="BG2611" s="113">
        <v>167</v>
      </c>
      <c r="BH2611" s="117">
        <f t="shared" si="1043"/>
        <v>47167</v>
      </c>
      <c r="BJ2611" s="5" t="s">
        <v>3185</v>
      </c>
    </row>
    <row r="2612" spans="1:78" hidden="1" outlineLevel="1">
      <c r="A2612" t="s">
        <v>2322</v>
      </c>
      <c r="B2612" t="s">
        <v>18</v>
      </c>
      <c r="C2612" s="1">
        <f t="shared" si="1034"/>
        <v>2905</v>
      </c>
      <c r="D2612" s="5">
        <f>IF(N2612&gt;0, RANK(N2612,(N2612:P2612,Q2612:AE2612)),0)</f>
        <v>2</v>
      </c>
      <c r="E2612" s="5">
        <f>IF(O2612&gt;0,RANK(O2612,(N2612:P2612,Q2612:AE2612)),0)</f>
        <v>1</v>
      </c>
      <c r="F2612" s="5">
        <f>IF(P2612&gt;0,RANK(P2612,(N2612:P2612,Q2612:AE2612)),0)</f>
        <v>0</v>
      </c>
      <c r="G2612" s="131">
        <f t="shared" si="1032"/>
        <v>372</v>
      </c>
      <c r="H2612" s="136">
        <f t="shared" si="1033"/>
        <v>0.12805507745266781</v>
      </c>
      <c r="I2612" s="2"/>
      <c r="J2612" s="2">
        <f t="shared" si="1035"/>
        <v>0.42685025817555938</v>
      </c>
      <c r="K2612" s="2">
        <f t="shared" si="1036"/>
        <v>0.55490533562822719</v>
      </c>
      <c r="L2612" s="2">
        <f t="shared" si="1037"/>
        <v>0</v>
      </c>
      <c r="M2612" s="2">
        <f t="shared" si="1038"/>
        <v>1.8244406196213481E-2</v>
      </c>
      <c r="N2612" s="63">
        <v>1240</v>
      </c>
      <c r="O2612" s="63">
        <v>1612</v>
      </c>
      <c r="P2612" s="63"/>
      <c r="Q2612" s="63">
        <v>22</v>
      </c>
      <c r="R2612" s="63">
        <v>7</v>
      </c>
      <c r="S2612" s="63">
        <v>16</v>
      </c>
      <c r="T2612" s="63"/>
      <c r="U2612" s="63"/>
      <c r="V2612" s="63"/>
      <c r="W2612" s="63"/>
      <c r="X2612" s="63">
        <v>2</v>
      </c>
      <c r="Y2612" s="63"/>
      <c r="Z2612" s="63"/>
      <c r="AA2612" s="63"/>
      <c r="AB2612" s="63"/>
      <c r="AC2612" s="63"/>
      <c r="AD2612" s="63">
        <v>6</v>
      </c>
      <c r="AE2612" s="63"/>
      <c r="AF2612" s="63"/>
      <c r="AG2612" s="63"/>
      <c r="AH2612" s="63"/>
      <c r="AI2612" s="63"/>
      <c r="AJ2612" s="63"/>
      <c r="AK2612" s="63"/>
      <c r="AL2612" s="63"/>
      <c r="AM2612" s="63"/>
      <c r="AN2612" s="63"/>
      <c r="AO2612" s="63"/>
      <c r="AP2612" s="63"/>
      <c r="AQ2612" s="63"/>
      <c r="AS2612" s="5">
        <f>IF(Q2612&gt;0,RANK(Q2612,(N2612:P2612,Q2612:AE2612)),0)</f>
        <v>3</v>
      </c>
      <c r="AT2612" s="5">
        <f>IF(R2612&gt;0,RANK(R2612,(N2612:P2612,Q2612:AE2612)),0)</f>
        <v>5</v>
      </c>
      <c r="AU2612" s="5">
        <f>IF(T2612&gt;0,RANK(T2612,(N2612:P2612,Q2612:AE2612)),0)</f>
        <v>0</v>
      </c>
      <c r="AV2612" s="5">
        <f>IF(S2612&gt;0,RANK(S2612,(N2612:P2612,Q2612:AE2612)),0)</f>
        <v>4</v>
      </c>
      <c r="AW2612" s="2">
        <f t="shared" si="1039"/>
        <v>7.5731497418244408E-3</v>
      </c>
      <c r="AX2612" s="2">
        <f t="shared" si="1040"/>
        <v>2.4096385542168677E-3</v>
      </c>
      <c r="AY2612" s="2">
        <f t="shared" si="1041"/>
        <v>0</v>
      </c>
      <c r="AZ2612" s="2">
        <f t="shared" si="1042"/>
        <v>5.5077452667814117E-3</v>
      </c>
      <c r="BB2612" t="s">
        <v>2322</v>
      </c>
      <c r="BC2612" t="s">
        <v>18</v>
      </c>
      <c r="BD2612" s="1">
        <v>6</v>
      </c>
      <c r="BF2612" s="111">
        <v>47</v>
      </c>
      <c r="BG2612" s="113">
        <v>169</v>
      </c>
      <c r="BH2612" s="117">
        <f t="shared" si="1043"/>
        <v>47169</v>
      </c>
      <c r="BJ2612" s="5" t="s">
        <v>3185</v>
      </c>
    </row>
    <row r="2613" spans="1:78" hidden="1" outlineLevel="1">
      <c r="A2613" t="s">
        <v>2010</v>
      </c>
      <c r="B2613" t="s">
        <v>18</v>
      </c>
      <c r="C2613" s="1">
        <f t="shared" si="1034"/>
        <v>7086</v>
      </c>
      <c r="D2613" s="5">
        <f>IF(N2613&gt;0, RANK(N2613,(N2613:P2613,Q2613:AE2613)),0)</f>
        <v>2</v>
      </c>
      <c r="E2613" s="5">
        <f>IF(O2613&gt;0,RANK(O2613,(N2613:P2613,Q2613:AE2613)),0)</f>
        <v>1</v>
      </c>
      <c r="F2613" s="5">
        <f>IF(P2613&gt;0,RANK(P2613,(N2613:P2613,Q2613:AE2613)),0)</f>
        <v>0</v>
      </c>
      <c r="G2613" s="131">
        <f t="shared" si="1032"/>
        <v>3119</v>
      </c>
      <c r="H2613" s="136">
        <f t="shared" si="1033"/>
        <v>0.44016370307648883</v>
      </c>
      <c r="I2613" s="2"/>
      <c r="J2613" s="2">
        <f t="shared" si="1035"/>
        <v>0.26996895286480382</v>
      </c>
      <c r="K2613" s="2">
        <f t="shared" si="1036"/>
        <v>0.71013265594129271</v>
      </c>
      <c r="L2613" s="2">
        <f t="shared" si="1037"/>
        <v>0</v>
      </c>
      <c r="M2613" s="2">
        <f t="shared" si="1038"/>
        <v>1.9898391193903464E-2</v>
      </c>
      <c r="N2613" s="63">
        <v>1913</v>
      </c>
      <c r="O2613" s="63">
        <v>5032</v>
      </c>
      <c r="P2613" s="63"/>
      <c r="Q2613" s="63">
        <v>59</v>
      </c>
      <c r="R2613" s="63">
        <v>27</v>
      </c>
      <c r="S2613" s="63">
        <v>40</v>
      </c>
      <c r="T2613" s="63"/>
      <c r="U2613" s="63"/>
      <c r="V2613" s="63"/>
      <c r="W2613" s="63"/>
      <c r="X2613" s="63">
        <v>10</v>
      </c>
      <c r="Y2613" s="63"/>
      <c r="Z2613" s="63"/>
      <c r="AA2613" s="63"/>
      <c r="AB2613" s="63"/>
      <c r="AC2613" s="63"/>
      <c r="AD2613" s="63">
        <v>5</v>
      </c>
      <c r="AE2613" s="63"/>
      <c r="AF2613" s="63"/>
      <c r="AG2613" s="63"/>
      <c r="AH2613" s="63"/>
      <c r="AI2613" s="63"/>
      <c r="AJ2613" s="63"/>
      <c r="AK2613" s="63"/>
      <c r="AL2613" s="63"/>
      <c r="AM2613" s="63"/>
      <c r="AN2613" s="63"/>
      <c r="AO2613" s="63"/>
      <c r="AP2613" s="63"/>
      <c r="AQ2613" s="63"/>
      <c r="AS2613" s="5">
        <f>IF(Q2613&gt;0,RANK(Q2613,(N2613:P2613,Q2613:AE2613)),0)</f>
        <v>3</v>
      </c>
      <c r="AT2613" s="5">
        <f>IF(R2613&gt;0,RANK(R2613,(N2613:P2613,Q2613:AE2613)),0)</f>
        <v>5</v>
      </c>
      <c r="AU2613" s="5">
        <f>IF(T2613&gt;0,RANK(T2613,(N2613:P2613,Q2613:AE2613)),0)</f>
        <v>0</v>
      </c>
      <c r="AV2613" s="5">
        <f>IF(S2613&gt;0,RANK(S2613,(N2613:P2613,Q2613:AE2613)),0)</f>
        <v>4</v>
      </c>
      <c r="AW2613" s="2">
        <f t="shared" si="1039"/>
        <v>8.3262771662432969E-3</v>
      </c>
      <c r="AX2613" s="2">
        <f t="shared" si="1040"/>
        <v>3.8103302286198138E-3</v>
      </c>
      <c r="AY2613" s="2">
        <f t="shared" si="1041"/>
        <v>0</v>
      </c>
      <c r="AZ2613" s="2">
        <f t="shared" si="1042"/>
        <v>5.6449336720293536E-3</v>
      </c>
      <c r="BB2613" t="s">
        <v>2010</v>
      </c>
      <c r="BC2613" t="s">
        <v>18</v>
      </c>
      <c r="BD2613" s="1">
        <v>1</v>
      </c>
      <c r="BF2613" s="111">
        <v>47</v>
      </c>
      <c r="BG2613" s="113">
        <v>171</v>
      </c>
      <c r="BH2613" s="117">
        <f t="shared" si="1043"/>
        <v>47171</v>
      </c>
      <c r="BJ2613" s="5" t="s">
        <v>3185</v>
      </c>
    </row>
    <row r="2614" spans="1:78" hidden="1" outlineLevel="1">
      <c r="A2614" t="s">
        <v>1521</v>
      </c>
      <c r="B2614" t="s">
        <v>18</v>
      </c>
      <c r="C2614" s="1">
        <f t="shared" si="1034"/>
        <v>5828</v>
      </c>
      <c r="D2614" s="5">
        <f>IF(N2614&gt;0, RANK(N2614,(N2614:P2614,Q2614:AE2614)),0)</f>
        <v>2</v>
      </c>
      <c r="E2614" s="5">
        <f>IF(O2614&gt;0,RANK(O2614,(N2614:P2614,Q2614:AE2614)),0)</f>
        <v>1</v>
      </c>
      <c r="F2614" s="5">
        <f>IF(P2614&gt;0,RANK(P2614,(N2614:P2614,Q2614:AE2614)),0)</f>
        <v>0</v>
      </c>
      <c r="G2614" s="131">
        <f t="shared" si="1032"/>
        <v>2804</v>
      </c>
      <c r="H2614" s="136">
        <f t="shared" si="1033"/>
        <v>0.48112560054907344</v>
      </c>
      <c r="I2614" s="2"/>
      <c r="J2614" s="2">
        <f t="shared" si="1035"/>
        <v>0.25360329444063145</v>
      </c>
      <c r="K2614" s="2">
        <f t="shared" si="1036"/>
        <v>0.73472889498970484</v>
      </c>
      <c r="L2614" s="2">
        <f t="shared" si="1037"/>
        <v>0</v>
      </c>
      <c r="M2614" s="2">
        <f t="shared" si="1038"/>
        <v>1.1667810569663706E-2</v>
      </c>
      <c r="N2614" s="63">
        <v>1478</v>
      </c>
      <c r="O2614" s="63">
        <v>4282</v>
      </c>
      <c r="P2614" s="63"/>
      <c r="Q2614" s="63">
        <v>26</v>
      </c>
      <c r="R2614" s="63">
        <v>13</v>
      </c>
      <c r="S2614" s="63">
        <v>17</v>
      </c>
      <c r="T2614" s="63"/>
      <c r="U2614" s="63"/>
      <c r="V2614" s="63"/>
      <c r="W2614" s="63"/>
      <c r="X2614" s="63">
        <v>12</v>
      </c>
      <c r="Y2614" s="63"/>
      <c r="Z2614" s="63"/>
      <c r="AA2614" s="63"/>
      <c r="AB2614" s="63"/>
      <c r="AC2614" s="63"/>
      <c r="AD2614" s="63">
        <v>0</v>
      </c>
      <c r="AE2614" s="63"/>
      <c r="AF2614" s="63"/>
      <c r="AG2614" s="63"/>
      <c r="AH2614" s="63"/>
      <c r="AI2614" s="63"/>
      <c r="AJ2614" s="63"/>
      <c r="AK2614" s="63"/>
      <c r="AL2614" s="63"/>
      <c r="AM2614" s="63"/>
      <c r="AN2614" s="63"/>
      <c r="AO2614" s="63"/>
      <c r="AP2614" s="63"/>
      <c r="AQ2614" s="63"/>
      <c r="AS2614" s="5">
        <f>IF(Q2614&gt;0,RANK(Q2614,(N2614:P2614,Q2614:AE2614)),0)</f>
        <v>3</v>
      </c>
      <c r="AT2614" s="5">
        <f>IF(R2614&gt;0,RANK(R2614,(N2614:P2614,Q2614:AE2614)),0)</f>
        <v>5</v>
      </c>
      <c r="AU2614" s="5">
        <f>IF(T2614&gt;0,RANK(T2614,(N2614:P2614,Q2614:AE2614)),0)</f>
        <v>0</v>
      </c>
      <c r="AV2614" s="5">
        <f>IF(S2614&gt;0,RANK(S2614,(N2614:P2614,Q2614:AE2614)),0)</f>
        <v>4</v>
      </c>
      <c r="AW2614" s="2">
        <f t="shared" si="1039"/>
        <v>4.4612216884008238E-3</v>
      </c>
      <c r="AX2614" s="2">
        <f t="shared" si="1040"/>
        <v>2.2306108442004119E-3</v>
      </c>
      <c r="AY2614" s="2">
        <f t="shared" si="1041"/>
        <v>0</v>
      </c>
      <c r="AZ2614" s="2">
        <f t="shared" si="1042"/>
        <v>2.916952642415923E-3</v>
      </c>
      <c r="BB2614" t="s">
        <v>1521</v>
      </c>
      <c r="BC2614" t="s">
        <v>18</v>
      </c>
      <c r="BD2614" s="1">
        <v>3</v>
      </c>
      <c r="BF2614" s="111">
        <v>47</v>
      </c>
      <c r="BG2614" s="113">
        <v>173</v>
      </c>
      <c r="BH2614" s="117">
        <f t="shared" si="1043"/>
        <v>47173</v>
      </c>
      <c r="BJ2614" s="5" t="s">
        <v>3185</v>
      </c>
    </row>
    <row r="2615" spans="1:78" hidden="1" outlineLevel="1">
      <c r="A2615" t="s">
        <v>1606</v>
      </c>
      <c r="B2615" t="s">
        <v>18</v>
      </c>
      <c r="C2615" s="1">
        <f t="shared" si="1034"/>
        <v>2300</v>
      </c>
      <c r="D2615" s="5">
        <f>IF(N2615&gt;0, RANK(N2615,(N2615:P2615,Q2615:AE2615)),0)</f>
        <v>2</v>
      </c>
      <c r="E2615" s="5">
        <f>IF(O2615&gt;0,RANK(O2615,(N2615:P2615,Q2615:AE2615)),0)</f>
        <v>1</v>
      </c>
      <c r="F2615" s="5">
        <f>IF(P2615&gt;0,RANK(P2615,(N2615:P2615,Q2615:AE2615)),0)</f>
        <v>0</v>
      </c>
      <c r="G2615" s="131">
        <f t="shared" si="1032"/>
        <v>511</v>
      </c>
      <c r="H2615" s="136">
        <f t="shared" si="1033"/>
        <v>0.22217391304347825</v>
      </c>
      <c r="I2615" s="2"/>
      <c r="J2615" s="2">
        <f t="shared" si="1035"/>
        <v>0.38043478260869568</v>
      </c>
      <c r="K2615" s="2">
        <f t="shared" si="1036"/>
        <v>0.6026086956521739</v>
      </c>
      <c r="L2615" s="2">
        <f t="shared" si="1037"/>
        <v>0</v>
      </c>
      <c r="M2615" s="2">
        <f t="shared" si="1038"/>
        <v>1.6956521739130426E-2</v>
      </c>
      <c r="N2615" s="63">
        <v>875</v>
      </c>
      <c r="O2615" s="63">
        <v>1386</v>
      </c>
      <c r="P2615" s="63"/>
      <c r="Q2615" s="63">
        <v>22</v>
      </c>
      <c r="R2615" s="63">
        <v>5</v>
      </c>
      <c r="S2615" s="63">
        <v>6</v>
      </c>
      <c r="T2615" s="63"/>
      <c r="U2615" s="63"/>
      <c r="V2615" s="63"/>
      <c r="W2615" s="63"/>
      <c r="X2615" s="63">
        <v>3</v>
      </c>
      <c r="Y2615" s="63"/>
      <c r="Z2615" s="63"/>
      <c r="AA2615" s="63"/>
      <c r="AB2615" s="63"/>
      <c r="AC2615" s="63"/>
      <c r="AD2615" s="63">
        <v>3</v>
      </c>
      <c r="AE2615" s="63"/>
      <c r="AF2615" s="63"/>
      <c r="AG2615" s="63"/>
      <c r="AH2615" s="63"/>
      <c r="AI2615" s="63"/>
      <c r="AJ2615" s="63"/>
      <c r="AK2615" s="63"/>
      <c r="AL2615" s="63"/>
      <c r="AM2615" s="63"/>
      <c r="AN2615" s="63"/>
      <c r="AO2615" s="63"/>
      <c r="AP2615" s="63"/>
      <c r="AQ2615" s="63"/>
      <c r="AS2615" s="5">
        <f>IF(Q2615&gt;0,RANK(Q2615,(N2615:P2615,Q2615:AE2615)),0)</f>
        <v>3</v>
      </c>
      <c r="AT2615" s="5">
        <f>IF(R2615&gt;0,RANK(R2615,(N2615:P2615,Q2615:AE2615)),0)</f>
        <v>5</v>
      </c>
      <c r="AU2615" s="5">
        <f>IF(T2615&gt;0,RANK(T2615,(N2615:P2615,Q2615:AE2615)),0)</f>
        <v>0</v>
      </c>
      <c r="AV2615" s="5">
        <f>IF(S2615&gt;0,RANK(S2615,(N2615:P2615,Q2615:AE2615)),0)</f>
        <v>4</v>
      </c>
      <c r="AW2615" s="2">
        <f t="shared" si="1039"/>
        <v>9.5652173913043474E-3</v>
      </c>
      <c r="AX2615" s="2">
        <f t="shared" si="1040"/>
        <v>2.1739130434782609E-3</v>
      </c>
      <c r="AY2615" s="2">
        <f t="shared" si="1041"/>
        <v>0</v>
      </c>
      <c r="AZ2615" s="2">
        <f t="shared" si="1042"/>
        <v>2.6086956521739132E-3</v>
      </c>
      <c r="BB2615" t="s">
        <v>1606</v>
      </c>
      <c r="BC2615" t="s">
        <v>18</v>
      </c>
      <c r="BD2615" s="1"/>
      <c r="BF2615" s="111">
        <v>47</v>
      </c>
      <c r="BG2615" s="113">
        <v>175</v>
      </c>
      <c r="BH2615" s="117">
        <f t="shared" si="1043"/>
        <v>47175</v>
      </c>
      <c r="BJ2615" s="5" t="s">
        <v>3185</v>
      </c>
    </row>
    <row r="2616" spans="1:78" hidden="1" outlineLevel="1">
      <c r="A2616" t="s">
        <v>425</v>
      </c>
      <c r="B2616" t="s">
        <v>18</v>
      </c>
      <c r="C2616" s="1">
        <f t="shared" si="1034"/>
        <v>13015</v>
      </c>
      <c r="D2616" s="5">
        <f>IF(N2616&gt;0, RANK(N2616,(N2616:P2616,Q2616:AE2616)),0)</f>
        <v>2</v>
      </c>
      <c r="E2616" s="5">
        <f>IF(O2616&gt;0,RANK(O2616,(N2616:P2616,Q2616:AE2616)),0)</f>
        <v>1</v>
      </c>
      <c r="F2616" s="5">
        <f>IF(P2616&gt;0,RANK(P2616,(N2616:P2616,Q2616:AE2616)),0)</f>
        <v>0</v>
      </c>
      <c r="G2616" s="131">
        <f t="shared" si="1032"/>
        <v>3258</v>
      </c>
      <c r="H2616" s="136">
        <f t="shared" si="1033"/>
        <v>0.25032654629273915</v>
      </c>
      <c r="I2616" s="2"/>
      <c r="J2616" s="2">
        <f t="shared" si="1035"/>
        <v>0.36511717249327696</v>
      </c>
      <c r="K2616" s="2">
        <f t="shared" si="1036"/>
        <v>0.61544371878601611</v>
      </c>
      <c r="L2616" s="2">
        <f t="shared" si="1037"/>
        <v>0</v>
      </c>
      <c r="M2616" s="2">
        <f t="shared" si="1038"/>
        <v>1.9439108720706977E-2</v>
      </c>
      <c r="N2616" s="63">
        <v>4752</v>
      </c>
      <c r="O2616" s="63">
        <v>8010</v>
      </c>
      <c r="P2616" s="63"/>
      <c r="Q2616" s="63">
        <v>108</v>
      </c>
      <c r="R2616" s="63">
        <v>37</v>
      </c>
      <c r="S2616" s="63">
        <v>68</v>
      </c>
      <c r="T2616" s="63"/>
      <c r="U2616" s="63"/>
      <c r="V2616" s="63"/>
      <c r="W2616" s="63"/>
      <c r="X2616" s="63">
        <v>23</v>
      </c>
      <c r="Y2616" s="63"/>
      <c r="Z2616" s="63"/>
      <c r="AA2616" s="63"/>
      <c r="AB2616" s="63"/>
      <c r="AC2616" s="63"/>
      <c r="AD2616" s="63">
        <v>17</v>
      </c>
      <c r="AE2616" s="63"/>
      <c r="AF2616" s="63"/>
      <c r="AG2616" s="63"/>
      <c r="AH2616" s="63"/>
      <c r="AI2616" s="63"/>
      <c r="AJ2616" s="63"/>
      <c r="AK2616" s="63"/>
      <c r="AL2616" s="63"/>
      <c r="AM2616" s="63"/>
      <c r="AN2616" s="63"/>
      <c r="AO2616" s="63"/>
      <c r="AP2616" s="63"/>
      <c r="AQ2616" s="63"/>
      <c r="AS2616" s="5">
        <f>IF(Q2616&gt;0,RANK(Q2616,(N2616:P2616,Q2616:AE2616)),0)</f>
        <v>3</v>
      </c>
      <c r="AT2616" s="5">
        <f>IF(R2616&gt;0,RANK(R2616,(N2616:P2616,Q2616:AE2616)),0)</f>
        <v>5</v>
      </c>
      <c r="AU2616" s="5">
        <f>IF(T2616&gt;0,RANK(T2616,(N2616:P2616,Q2616:AE2616)),0)</f>
        <v>0</v>
      </c>
      <c r="AV2616" s="5">
        <f>IF(S2616&gt;0,RANK(S2616,(N2616:P2616,Q2616:AE2616)),0)</f>
        <v>4</v>
      </c>
      <c r="AW2616" s="2">
        <f t="shared" si="1039"/>
        <v>8.2981175566653863E-3</v>
      </c>
      <c r="AX2616" s="2">
        <f t="shared" si="1040"/>
        <v>2.8428736073761044E-3</v>
      </c>
      <c r="AY2616" s="2">
        <f t="shared" si="1041"/>
        <v>0</v>
      </c>
      <c r="AZ2616" s="2">
        <f t="shared" si="1042"/>
        <v>5.2247406838263543E-3</v>
      </c>
      <c r="BB2616" t="s">
        <v>425</v>
      </c>
      <c r="BC2616" t="s">
        <v>18</v>
      </c>
      <c r="BD2616" s="1">
        <v>4</v>
      </c>
      <c r="BF2616" s="111">
        <v>47</v>
      </c>
      <c r="BG2616" s="113">
        <v>177</v>
      </c>
      <c r="BH2616" s="117">
        <f t="shared" si="1043"/>
        <v>47177</v>
      </c>
      <c r="BJ2616" s="5" t="s">
        <v>3185</v>
      </c>
    </row>
    <row r="2617" spans="1:78" hidden="1" outlineLevel="1">
      <c r="A2617" t="s">
        <v>699</v>
      </c>
      <c r="B2617" t="s">
        <v>18</v>
      </c>
      <c r="C2617" s="1">
        <f t="shared" si="1034"/>
        <v>48032</v>
      </c>
      <c r="D2617" s="5">
        <f>IF(N2617&gt;0, RANK(N2617,(N2617:P2617,Q2617:AE2617)),0)</f>
        <v>2</v>
      </c>
      <c r="E2617" s="5">
        <f>IF(O2617&gt;0,RANK(O2617,(N2617:P2617,Q2617:AE2617)),0)</f>
        <v>1</v>
      </c>
      <c r="F2617" s="5">
        <f>IF(P2617&gt;0,RANK(P2617,(N2617:P2617,Q2617:AE2617)),0)</f>
        <v>0</v>
      </c>
      <c r="G2617" s="131">
        <f t="shared" si="1032"/>
        <v>18483</v>
      </c>
      <c r="H2617" s="136">
        <f t="shared" si="1033"/>
        <v>0.38480596269153899</v>
      </c>
      <c r="I2617" s="2"/>
      <c r="J2617" s="2">
        <f t="shared" si="1035"/>
        <v>0.29823867421718853</v>
      </c>
      <c r="K2617" s="2">
        <f t="shared" si="1036"/>
        <v>0.68304463690872752</v>
      </c>
      <c r="L2617" s="2">
        <f t="shared" si="1037"/>
        <v>0</v>
      </c>
      <c r="M2617" s="2">
        <f t="shared" si="1038"/>
        <v>1.8716688874083953E-2</v>
      </c>
      <c r="N2617" s="63">
        <v>14325</v>
      </c>
      <c r="O2617" s="63">
        <v>32808</v>
      </c>
      <c r="P2617" s="63"/>
      <c r="Q2617" s="63">
        <v>451</v>
      </c>
      <c r="R2617" s="63">
        <v>188</v>
      </c>
      <c r="S2617" s="63">
        <v>184</v>
      </c>
      <c r="T2617" s="63"/>
      <c r="U2617" s="63"/>
      <c r="V2617" s="63"/>
      <c r="W2617" s="63"/>
      <c r="X2617" s="63">
        <v>58</v>
      </c>
      <c r="Y2617" s="63"/>
      <c r="Z2617" s="63"/>
      <c r="AA2617" s="63"/>
      <c r="AB2617" s="63"/>
      <c r="AC2617" s="63"/>
      <c r="AD2617" s="63">
        <v>18</v>
      </c>
      <c r="AE2617" s="63"/>
      <c r="AF2617" s="63"/>
      <c r="AG2617" s="63"/>
      <c r="AH2617" s="63"/>
      <c r="AI2617" s="63"/>
      <c r="AJ2617" s="63"/>
      <c r="AK2617" s="63"/>
      <c r="AL2617" s="63"/>
      <c r="AM2617" s="63"/>
      <c r="AN2617" s="63"/>
      <c r="AO2617" s="63"/>
      <c r="AP2617" s="63"/>
      <c r="AQ2617" s="63"/>
      <c r="AS2617" s="5">
        <f>IF(Q2617&gt;0,RANK(Q2617,(N2617:P2617,Q2617:AE2617)),0)</f>
        <v>3</v>
      </c>
      <c r="AT2617" s="5">
        <f>IF(R2617&gt;0,RANK(R2617,(N2617:P2617,Q2617:AE2617)),0)</f>
        <v>4</v>
      </c>
      <c r="AU2617" s="5">
        <f>IF(T2617&gt;0,RANK(T2617,(N2617:P2617,Q2617:AE2617)),0)</f>
        <v>0</v>
      </c>
      <c r="AV2617" s="5">
        <f>IF(S2617&gt;0,RANK(S2617,(N2617:P2617,Q2617:AE2617)),0)</f>
        <v>5</v>
      </c>
      <c r="AW2617" s="2">
        <f t="shared" si="1039"/>
        <v>9.3895736175882739E-3</v>
      </c>
      <c r="AX2617" s="2">
        <f t="shared" si="1040"/>
        <v>3.9140572951365752E-3</v>
      </c>
      <c r="AY2617" s="2">
        <f t="shared" si="1041"/>
        <v>0</v>
      </c>
      <c r="AZ2617" s="2">
        <f t="shared" si="1042"/>
        <v>3.8307794803464357E-3</v>
      </c>
      <c r="BB2617" t="s">
        <v>699</v>
      </c>
      <c r="BC2617" t="s">
        <v>18</v>
      </c>
      <c r="BD2617" s="1">
        <v>1</v>
      </c>
      <c r="BF2617" s="111">
        <v>47</v>
      </c>
      <c r="BG2617" s="113">
        <v>179</v>
      </c>
      <c r="BH2617" s="117">
        <f t="shared" si="1043"/>
        <v>47179</v>
      </c>
      <c r="BJ2617" s="5" t="s">
        <v>3185</v>
      </c>
    </row>
    <row r="2618" spans="1:78" hidden="1" outlineLevel="1">
      <c r="A2618" t="s">
        <v>426</v>
      </c>
      <c r="B2618" t="s">
        <v>18</v>
      </c>
      <c r="C2618" s="1">
        <f t="shared" si="1034"/>
        <v>5486</v>
      </c>
      <c r="D2618" s="5">
        <f>IF(N2618&gt;0, RANK(N2618,(N2618:P2618,Q2618:AE2618)),0)</f>
        <v>2</v>
      </c>
      <c r="E2618" s="5">
        <f>IF(O2618&gt;0,RANK(O2618,(N2618:P2618,Q2618:AE2618)),0)</f>
        <v>1</v>
      </c>
      <c r="F2618" s="5">
        <f>IF(P2618&gt;0,RANK(P2618,(N2618:P2618,Q2618:AE2618)),0)</f>
        <v>0</v>
      </c>
      <c r="G2618" s="131">
        <f t="shared" si="1032"/>
        <v>3090</v>
      </c>
      <c r="H2618" s="136">
        <f t="shared" si="1033"/>
        <v>0.56325191396281449</v>
      </c>
      <c r="I2618" s="2"/>
      <c r="J2618" s="2">
        <f t="shared" si="1035"/>
        <v>0.2119941669704703</v>
      </c>
      <c r="K2618" s="2">
        <f t="shared" si="1036"/>
        <v>0.77524608093328473</v>
      </c>
      <c r="L2618" s="2">
        <f t="shared" si="1037"/>
        <v>0</v>
      </c>
      <c r="M2618" s="2">
        <f t="shared" si="1038"/>
        <v>1.2759752096244914E-2</v>
      </c>
      <c r="N2618" s="63">
        <v>1163</v>
      </c>
      <c r="O2618" s="63">
        <v>4253</v>
      </c>
      <c r="P2618" s="63"/>
      <c r="Q2618" s="63">
        <v>28</v>
      </c>
      <c r="R2618" s="63">
        <v>10</v>
      </c>
      <c r="S2618" s="63">
        <v>19</v>
      </c>
      <c r="T2618" s="63"/>
      <c r="U2618" s="63"/>
      <c r="V2618" s="63"/>
      <c r="W2618" s="63"/>
      <c r="X2618" s="63">
        <v>7</v>
      </c>
      <c r="Y2618" s="63"/>
      <c r="Z2618" s="63"/>
      <c r="AA2618" s="63"/>
      <c r="AB2618" s="63"/>
      <c r="AC2618" s="63"/>
      <c r="AD2618" s="63">
        <v>6</v>
      </c>
      <c r="AE2618" s="63"/>
      <c r="AF2618" s="63"/>
      <c r="AG2618" s="63"/>
      <c r="AH2618" s="63"/>
      <c r="AI2618" s="63"/>
      <c r="AJ2618" s="63"/>
      <c r="AK2618" s="63"/>
      <c r="AL2618" s="63"/>
      <c r="AM2618" s="63"/>
      <c r="AN2618" s="63"/>
      <c r="AO2618" s="63"/>
      <c r="AP2618" s="63"/>
      <c r="AQ2618" s="63"/>
      <c r="AS2618" s="5">
        <f>IF(Q2618&gt;0,RANK(Q2618,(N2618:P2618,Q2618:AE2618)),0)</f>
        <v>3</v>
      </c>
      <c r="AT2618" s="5">
        <f>IF(R2618&gt;0,RANK(R2618,(N2618:P2618,Q2618:AE2618)),0)</f>
        <v>5</v>
      </c>
      <c r="AU2618" s="5">
        <f>IF(T2618&gt;0,RANK(T2618,(N2618:P2618,Q2618:AE2618)),0)</f>
        <v>0</v>
      </c>
      <c r="AV2618" s="5">
        <f>IF(S2618&gt;0,RANK(S2618,(N2618:P2618,Q2618:AE2618)),0)</f>
        <v>4</v>
      </c>
      <c r="AW2618" s="2">
        <f t="shared" si="1039"/>
        <v>5.1039008384979948E-3</v>
      </c>
      <c r="AX2618" s="2">
        <f t="shared" si="1040"/>
        <v>1.8228217280349982E-3</v>
      </c>
      <c r="AY2618" s="2">
        <f t="shared" si="1041"/>
        <v>0</v>
      </c>
      <c r="AZ2618" s="2">
        <f t="shared" si="1042"/>
        <v>3.4633612832664965E-3</v>
      </c>
      <c r="BB2618" t="s">
        <v>426</v>
      </c>
      <c r="BC2618" t="s">
        <v>18</v>
      </c>
      <c r="BD2618" s="1">
        <v>7</v>
      </c>
      <c r="BF2618" s="111">
        <v>47</v>
      </c>
      <c r="BG2618" s="113">
        <v>181</v>
      </c>
      <c r="BH2618" s="117">
        <f t="shared" si="1043"/>
        <v>47181</v>
      </c>
      <c r="BJ2618" s="5" t="s">
        <v>3185</v>
      </c>
    </row>
    <row r="2619" spans="1:78" hidden="1" outlineLevel="1">
      <c r="A2619" t="s">
        <v>1607</v>
      </c>
      <c r="B2619" t="s">
        <v>18</v>
      </c>
      <c r="C2619" s="1">
        <f t="shared" si="1034"/>
        <v>12337</v>
      </c>
      <c r="D2619" s="5">
        <f>IF(N2619&gt;0, RANK(N2619,(N2619:P2619,Q2619:AE2619)),0)</f>
        <v>2</v>
      </c>
      <c r="E2619" s="5">
        <f>IF(O2619&gt;0,RANK(O2619,(N2619:P2619,Q2619:AE2619)),0)</f>
        <v>1</v>
      </c>
      <c r="F2619" s="5">
        <f>IF(P2619&gt;0,RANK(P2619,(N2619:P2619,Q2619:AE2619)),0)</f>
        <v>0</v>
      </c>
      <c r="G2619" s="131">
        <f t="shared" si="1032"/>
        <v>5057</v>
      </c>
      <c r="H2619" s="136">
        <f t="shared" si="1033"/>
        <v>0.40990516332982085</v>
      </c>
      <c r="I2619" s="2"/>
      <c r="J2619" s="2">
        <f t="shared" si="1035"/>
        <v>0.28759017589365327</v>
      </c>
      <c r="K2619" s="2">
        <f t="shared" si="1036"/>
        <v>0.69749533922347406</v>
      </c>
      <c r="L2619" s="2">
        <f t="shared" si="1037"/>
        <v>0</v>
      </c>
      <c r="M2619" s="2">
        <f t="shared" si="1038"/>
        <v>1.4914484882872725E-2</v>
      </c>
      <c r="N2619" s="63">
        <v>3548</v>
      </c>
      <c r="O2619" s="63">
        <v>8605</v>
      </c>
      <c r="P2619" s="63"/>
      <c r="Q2619" s="63">
        <v>77</v>
      </c>
      <c r="R2619" s="63">
        <v>28</v>
      </c>
      <c r="S2619" s="63">
        <v>38</v>
      </c>
      <c r="T2619" s="63"/>
      <c r="U2619" s="63"/>
      <c r="V2619" s="63"/>
      <c r="W2619" s="63"/>
      <c r="X2619" s="63">
        <v>26</v>
      </c>
      <c r="Y2619" s="63"/>
      <c r="Z2619" s="63"/>
      <c r="AA2619" s="63"/>
      <c r="AB2619" s="63"/>
      <c r="AC2619" s="63"/>
      <c r="AD2619" s="63">
        <v>15</v>
      </c>
      <c r="AE2619" s="63"/>
      <c r="AF2619" s="63"/>
      <c r="AG2619" s="63"/>
      <c r="AH2619" s="63"/>
      <c r="AI2619" s="63"/>
      <c r="AJ2619" s="63"/>
      <c r="AK2619" s="63"/>
      <c r="AL2619" s="63"/>
      <c r="AM2619" s="63"/>
      <c r="AN2619" s="63"/>
      <c r="AO2619" s="63"/>
      <c r="AP2619" s="63"/>
      <c r="AQ2619" s="63"/>
      <c r="AS2619" s="5">
        <f>IF(Q2619&gt;0,RANK(Q2619,(N2619:P2619,Q2619:AE2619)),0)</f>
        <v>3</v>
      </c>
      <c r="AT2619" s="5">
        <f>IF(R2619&gt;0,RANK(R2619,(N2619:P2619,Q2619:AE2619)),0)</f>
        <v>5</v>
      </c>
      <c r="AU2619" s="5">
        <f>IF(T2619&gt;0,RANK(T2619,(N2619:P2619,Q2619:AE2619)),0)</f>
        <v>0</v>
      </c>
      <c r="AV2619" s="5">
        <f>IF(S2619&gt;0,RANK(S2619,(N2619:P2619,Q2619:AE2619)),0)</f>
        <v>4</v>
      </c>
      <c r="AW2619" s="2">
        <f t="shared" si="1039"/>
        <v>6.2413876955499719E-3</v>
      </c>
      <c r="AX2619" s="2">
        <f t="shared" si="1040"/>
        <v>2.2695955256545352E-3</v>
      </c>
      <c r="AY2619" s="2">
        <f t="shared" si="1041"/>
        <v>0</v>
      </c>
      <c r="AZ2619" s="2">
        <f t="shared" si="1042"/>
        <v>3.0801653562454404E-3</v>
      </c>
      <c r="BB2619" t="s">
        <v>1607</v>
      </c>
      <c r="BC2619" t="s">
        <v>18</v>
      </c>
      <c r="BD2619" s="1">
        <v>8</v>
      </c>
      <c r="BF2619" s="111">
        <v>47</v>
      </c>
      <c r="BG2619" s="113">
        <v>183</v>
      </c>
      <c r="BH2619" s="117">
        <f t="shared" si="1043"/>
        <v>47183</v>
      </c>
      <c r="BJ2619" s="5" t="s">
        <v>3185</v>
      </c>
    </row>
    <row r="2620" spans="1:78" hidden="1" outlineLevel="1">
      <c r="A2620" t="s">
        <v>1987</v>
      </c>
      <c r="B2620" t="s">
        <v>18</v>
      </c>
      <c r="C2620" s="1">
        <f t="shared" si="1034"/>
        <v>9140</v>
      </c>
      <c r="D2620" s="5">
        <f>IF(N2620&gt;0, RANK(N2620,(N2620:P2620,Q2620:AE2620)),0)</f>
        <v>2</v>
      </c>
      <c r="E2620" s="5">
        <f>IF(O2620&gt;0,RANK(O2620,(N2620:P2620,Q2620:AE2620)),0)</f>
        <v>1</v>
      </c>
      <c r="F2620" s="5">
        <f>IF(P2620&gt;0,RANK(P2620,(N2620:P2620,Q2620:AE2620)),0)</f>
        <v>0</v>
      </c>
      <c r="G2620" s="131">
        <f t="shared" si="1032"/>
        <v>3402</v>
      </c>
      <c r="H2620" s="136">
        <f t="shared" si="1033"/>
        <v>0.37221006564551423</v>
      </c>
      <c r="I2620" s="2"/>
      <c r="J2620" s="2">
        <f t="shared" si="1035"/>
        <v>0.30579868708971553</v>
      </c>
      <c r="K2620" s="2">
        <f t="shared" si="1036"/>
        <v>0.67800875273522976</v>
      </c>
      <c r="L2620" s="2">
        <f t="shared" si="1037"/>
        <v>0</v>
      </c>
      <c r="M2620" s="2">
        <f t="shared" si="1038"/>
        <v>1.619256017505466E-2</v>
      </c>
      <c r="N2620" s="63">
        <v>2795</v>
      </c>
      <c r="O2620" s="63">
        <v>6197</v>
      </c>
      <c r="P2620" s="63"/>
      <c r="Q2620" s="63">
        <v>68</v>
      </c>
      <c r="R2620" s="63">
        <v>22</v>
      </c>
      <c r="S2620" s="63">
        <v>37</v>
      </c>
      <c r="T2620" s="63"/>
      <c r="U2620" s="63"/>
      <c r="V2620" s="63"/>
      <c r="W2620" s="63"/>
      <c r="X2620" s="63">
        <v>11</v>
      </c>
      <c r="Y2620" s="63"/>
      <c r="Z2620" s="63"/>
      <c r="AA2620" s="63"/>
      <c r="AB2620" s="63"/>
      <c r="AC2620" s="63"/>
      <c r="AD2620" s="63">
        <v>10</v>
      </c>
      <c r="AE2620" s="63"/>
      <c r="AF2620" s="63"/>
      <c r="AG2620" s="63"/>
      <c r="AH2620" s="63"/>
      <c r="AI2620" s="63"/>
      <c r="AJ2620" s="63"/>
      <c r="AK2620" s="63"/>
      <c r="AL2620" s="63"/>
      <c r="AM2620" s="63"/>
      <c r="AN2620" s="63"/>
      <c r="AO2620" s="63"/>
      <c r="AP2620" s="63"/>
      <c r="AQ2620" s="63"/>
      <c r="AS2620" s="5">
        <f>IF(Q2620&gt;0,RANK(Q2620,(N2620:P2620,Q2620:AE2620)),0)</f>
        <v>3</v>
      </c>
      <c r="AT2620" s="5">
        <f>IF(R2620&gt;0,RANK(R2620,(N2620:P2620,Q2620:AE2620)),0)</f>
        <v>5</v>
      </c>
      <c r="AU2620" s="5">
        <f>IF(T2620&gt;0,RANK(T2620,(N2620:P2620,Q2620:AE2620)),0)</f>
        <v>0</v>
      </c>
      <c r="AV2620" s="5">
        <f>IF(S2620&gt;0,RANK(S2620,(N2620:P2620,Q2620:AE2620)),0)</f>
        <v>4</v>
      </c>
      <c r="AW2620" s="2">
        <f t="shared" si="1039"/>
        <v>7.4398249452954047E-3</v>
      </c>
      <c r="AX2620" s="2">
        <f t="shared" si="1040"/>
        <v>2.4070021881838076E-3</v>
      </c>
      <c r="AY2620" s="2">
        <f t="shared" si="1041"/>
        <v>0</v>
      </c>
      <c r="AZ2620" s="2">
        <f t="shared" si="1042"/>
        <v>4.0481400437636763E-3</v>
      </c>
      <c r="BB2620" t="s">
        <v>1987</v>
      </c>
      <c r="BC2620" t="s">
        <v>18</v>
      </c>
      <c r="BD2620" s="1">
        <v>6</v>
      </c>
      <c r="BF2620" s="111">
        <v>47</v>
      </c>
      <c r="BG2620" s="113">
        <v>185</v>
      </c>
      <c r="BH2620" s="117">
        <f t="shared" si="1043"/>
        <v>47185</v>
      </c>
      <c r="BJ2620" s="5" t="s">
        <v>3185</v>
      </c>
    </row>
    <row r="2621" spans="1:78" hidden="1" outlineLevel="1">
      <c r="A2621" t="s">
        <v>570</v>
      </c>
      <c r="B2621" t="s">
        <v>18</v>
      </c>
      <c r="C2621" s="1">
        <f t="shared" si="1034"/>
        <v>96225</v>
      </c>
      <c r="D2621" s="5">
        <f>IF(N2621&gt;0, RANK(N2621,(N2621:P2621,Q2621:AE2621)),0)</f>
        <v>2</v>
      </c>
      <c r="E2621" s="5">
        <f>IF(O2621&gt;0,RANK(O2621,(N2621:P2621,Q2621:AE2621)),0)</f>
        <v>1</v>
      </c>
      <c r="F2621" s="5">
        <f>IF(P2621&gt;0,RANK(P2621,(N2621:P2621,Q2621:AE2621)),0)</f>
        <v>0</v>
      </c>
      <c r="G2621" s="131">
        <f t="shared" si="1032"/>
        <v>44708</v>
      </c>
      <c r="H2621" s="136">
        <f t="shared" si="1033"/>
        <v>0.46461938165757338</v>
      </c>
      <c r="I2621" s="2"/>
      <c r="J2621" s="2">
        <f t="shared" si="1035"/>
        <v>0.26128345024681737</v>
      </c>
      <c r="K2621" s="2">
        <f t="shared" si="1036"/>
        <v>0.72590283190439076</v>
      </c>
      <c r="L2621" s="2">
        <f t="shared" si="1037"/>
        <v>0</v>
      </c>
      <c r="M2621" s="2">
        <f t="shared" si="1038"/>
        <v>1.2813717848791928E-2</v>
      </c>
      <c r="N2621" s="63">
        <v>25142</v>
      </c>
      <c r="O2621" s="63">
        <v>69850</v>
      </c>
      <c r="P2621" s="63"/>
      <c r="Q2621" s="63">
        <v>748</v>
      </c>
      <c r="R2621" s="63">
        <v>217</v>
      </c>
      <c r="S2621" s="63">
        <v>160</v>
      </c>
      <c r="T2621" s="63"/>
      <c r="U2621" s="63"/>
      <c r="V2621" s="63"/>
      <c r="W2621" s="63"/>
      <c r="X2621" s="63">
        <v>66</v>
      </c>
      <c r="Y2621" s="63"/>
      <c r="Z2621" s="63"/>
      <c r="AA2621" s="63"/>
      <c r="AB2621" s="63"/>
      <c r="AC2621" s="63"/>
      <c r="AD2621" s="63">
        <v>42</v>
      </c>
      <c r="AE2621" s="63"/>
      <c r="AF2621" s="63"/>
      <c r="AG2621" s="63"/>
      <c r="AH2621" s="63"/>
      <c r="AI2621" s="63"/>
      <c r="AJ2621" s="63"/>
      <c r="AK2621" s="63"/>
      <c r="AL2621" s="63"/>
      <c r="AM2621" s="63"/>
      <c r="AN2621" s="63"/>
      <c r="AO2621" s="63"/>
      <c r="AP2621" s="63"/>
      <c r="AQ2621" s="63"/>
      <c r="AS2621" s="5">
        <f>IF(Q2621&gt;0,RANK(Q2621,(N2621:P2621,Q2621:AE2621)),0)</f>
        <v>3</v>
      </c>
      <c r="AT2621" s="5">
        <f>IF(R2621&gt;0,RANK(R2621,(N2621:P2621,Q2621:AE2621)),0)</f>
        <v>4</v>
      </c>
      <c r="AU2621" s="5">
        <f>IF(T2621&gt;0,RANK(T2621,(N2621:P2621,Q2621:AE2621)),0)</f>
        <v>0</v>
      </c>
      <c r="AV2621" s="5">
        <f>IF(S2621&gt;0,RANK(S2621,(N2621:P2621,Q2621:AE2621)),0)</f>
        <v>5</v>
      </c>
      <c r="AW2621" s="2">
        <f t="shared" si="1039"/>
        <v>7.7734476487399326E-3</v>
      </c>
      <c r="AX2621" s="2">
        <f t="shared" si="1040"/>
        <v>2.2551312029098465E-3</v>
      </c>
      <c r="AY2621" s="2">
        <f t="shared" si="1041"/>
        <v>0</v>
      </c>
      <c r="AZ2621" s="2">
        <f t="shared" si="1042"/>
        <v>1.662769550532606E-3</v>
      </c>
      <c r="BB2621" t="s">
        <v>570</v>
      </c>
      <c r="BC2621" t="s">
        <v>18</v>
      </c>
      <c r="BD2621" s="1">
        <v>7</v>
      </c>
      <c r="BF2621" s="111">
        <v>47</v>
      </c>
      <c r="BG2621" s="113">
        <v>187</v>
      </c>
      <c r="BH2621" s="117">
        <f t="shared" si="1043"/>
        <v>47187</v>
      </c>
      <c r="BJ2621" s="5" t="s">
        <v>3185</v>
      </c>
    </row>
    <row r="2622" spans="1:78" hidden="1" outlineLevel="1">
      <c r="A2622" t="s">
        <v>1240</v>
      </c>
      <c r="B2622" t="s">
        <v>18</v>
      </c>
      <c r="C2622" s="1">
        <f t="shared" si="1034"/>
        <v>51499</v>
      </c>
      <c r="D2622" s="5">
        <f>IF(N2622&gt;0, RANK(N2622,(N2622:P2622,Q2622:AE2622)),0)</f>
        <v>2</v>
      </c>
      <c r="E2622" s="5">
        <f>IF(O2622&gt;0,RANK(O2622,(N2622:P2622,Q2622:AE2622)),0)</f>
        <v>1</v>
      </c>
      <c r="F2622" s="5">
        <f>IF(P2622&gt;0,RANK(P2622,(N2622:P2622,Q2622:AE2622)),0)</f>
        <v>0</v>
      </c>
      <c r="G2622" s="131">
        <f t="shared" si="1032"/>
        <v>21414</v>
      </c>
      <c r="H2622" s="136">
        <f t="shared" si="1033"/>
        <v>0.41581389929901552</v>
      </c>
      <c r="I2622" s="2"/>
      <c r="J2622" s="2">
        <f t="shared" si="1035"/>
        <v>0.28534534651158278</v>
      </c>
      <c r="K2622" s="2">
        <f t="shared" si="1036"/>
        <v>0.7011592458105983</v>
      </c>
      <c r="L2622" s="2">
        <f t="shared" si="1037"/>
        <v>0</v>
      </c>
      <c r="M2622" s="2">
        <f t="shared" si="1038"/>
        <v>1.3495407677818982E-2</v>
      </c>
      <c r="N2622" s="63">
        <v>14695</v>
      </c>
      <c r="O2622" s="63">
        <v>36109</v>
      </c>
      <c r="P2622" s="63"/>
      <c r="Q2622" s="63">
        <v>381</v>
      </c>
      <c r="R2622" s="63">
        <v>113</v>
      </c>
      <c r="S2622" s="63">
        <v>117</v>
      </c>
      <c r="T2622" s="63"/>
      <c r="U2622" s="63"/>
      <c r="V2622" s="63"/>
      <c r="W2622" s="63"/>
      <c r="X2622" s="63">
        <v>43</v>
      </c>
      <c r="Y2622" s="63"/>
      <c r="Z2622" s="63"/>
      <c r="AA2622" s="63"/>
      <c r="AB2622" s="63"/>
      <c r="AC2622" s="63"/>
      <c r="AD2622" s="63">
        <v>41</v>
      </c>
      <c r="AE2622" s="63"/>
      <c r="AF2622" s="63"/>
      <c r="AG2622" s="63"/>
      <c r="AH2622" s="63"/>
      <c r="AI2622" s="63"/>
      <c r="AJ2622" s="63"/>
      <c r="AK2622" s="63"/>
      <c r="AL2622" s="63"/>
      <c r="AM2622" s="63"/>
      <c r="AN2622" s="63"/>
      <c r="AO2622" s="63"/>
      <c r="AP2622" s="63"/>
      <c r="AQ2622" s="63"/>
      <c r="AS2622" s="5">
        <f>IF(Q2622&gt;0,RANK(Q2622,(N2622:P2622,Q2622:AE2622)),0)</f>
        <v>3</v>
      </c>
      <c r="AT2622" s="5">
        <f>IF(R2622&gt;0,RANK(R2622,(N2622:P2622,Q2622:AE2622)),0)</f>
        <v>5</v>
      </c>
      <c r="AU2622" s="5">
        <f>IF(T2622&gt;0,RANK(T2622,(N2622:P2622,Q2622:AE2622)),0)</f>
        <v>0</v>
      </c>
      <c r="AV2622" s="5">
        <f>IF(S2622&gt;0,RANK(S2622,(N2622:P2622,Q2622:AE2622)),0)</f>
        <v>4</v>
      </c>
      <c r="AW2622" s="2">
        <f t="shared" si="1039"/>
        <v>7.3982019068331425E-3</v>
      </c>
      <c r="AX2622" s="2">
        <f t="shared" si="1040"/>
        <v>2.1942173634439503E-3</v>
      </c>
      <c r="AY2622" s="2">
        <f t="shared" si="1041"/>
        <v>0</v>
      </c>
      <c r="AZ2622" s="2">
        <f t="shared" si="1042"/>
        <v>2.2718887745393113E-3</v>
      </c>
      <c r="BB2622" t="s">
        <v>1240</v>
      </c>
      <c r="BC2622" t="s">
        <v>18</v>
      </c>
      <c r="BD2622" s="1">
        <v>6</v>
      </c>
      <c r="BF2622" s="111">
        <v>47</v>
      </c>
      <c r="BG2622" s="113">
        <v>189</v>
      </c>
      <c r="BH2622" s="117">
        <f t="shared" si="1043"/>
        <v>47189</v>
      </c>
      <c r="BJ2622" s="5" t="s">
        <v>3185</v>
      </c>
    </row>
    <row r="2623" spans="1:78" collapsed="1">
      <c r="A2623" t="s">
        <v>2538</v>
      </c>
      <c r="B2623" t="s">
        <v>548</v>
      </c>
      <c r="C2623" s="1">
        <f t="shared" si="1034"/>
        <v>2458577</v>
      </c>
      <c r="D2623" s="5">
        <f>IF(N2623&gt;0, RANK(N2623,(N2623:P2623,Q2623:AE2623)),0)</f>
        <v>2</v>
      </c>
      <c r="E2623" s="5">
        <f>IF(O2623&gt;0,RANK(O2623,(N2623:P2623,Q2623:AE2623)),0)</f>
        <v>1</v>
      </c>
      <c r="F2623" s="5">
        <f>IF(P2623&gt;0,RANK(P2623,(N2623:P2623,Q2623:AE2623)),0)</f>
        <v>0</v>
      </c>
      <c r="G2623" s="131">
        <f t="shared" si="1032"/>
        <v>501621</v>
      </c>
      <c r="H2623" s="136">
        <f t="shared" si="1033"/>
        <v>0.20402899726142398</v>
      </c>
      <c r="I2623" s="2"/>
      <c r="J2623" s="2">
        <f t="shared" si="1035"/>
        <v>0.39075814993795194</v>
      </c>
      <c r="K2623" s="2">
        <f t="shared" si="1036"/>
        <v>0.59478714719937587</v>
      </c>
      <c r="L2623" s="2">
        <f t="shared" si="1037"/>
        <v>0</v>
      </c>
      <c r="M2623" s="2">
        <f t="shared" si="1038"/>
        <v>1.4454702862672142E-2</v>
      </c>
      <c r="N2623" s="63">
        <f t="shared" ref="N2623:S2623" si="1044">SUM(N2528:N2622)</f>
        <v>960709</v>
      </c>
      <c r="O2623" s="63">
        <f t="shared" si="1044"/>
        <v>1462330</v>
      </c>
      <c r="P2623" s="63">
        <f t="shared" si="1044"/>
        <v>0</v>
      </c>
      <c r="Q2623" s="63">
        <f t="shared" si="1044"/>
        <v>18623</v>
      </c>
      <c r="R2623" s="63">
        <f t="shared" si="1044"/>
        <v>6515</v>
      </c>
      <c r="S2623" s="63">
        <f t="shared" si="1044"/>
        <v>6022</v>
      </c>
      <c r="T2623" s="63"/>
      <c r="U2623" s="63"/>
      <c r="V2623" s="63"/>
      <c r="W2623" s="63"/>
      <c r="X2623" s="63">
        <f>SUM(X2528:X2622)</f>
        <v>2639</v>
      </c>
      <c r="Y2623" s="63"/>
      <c r="Z2623" s="63"/>
      <c r="AA2623" s="63"/>
      <c r="AB2623" s="63"/>
      <c r="AC2623" s="63"/>
      <c r="AD2623" s="63">
        <f>SUM(AD2528:AD2622)</f>
        <v>1739</v>
      </c>
      <c r="AE2623" s="63"/>
      <c r="AF2623" s="63"/>
      <c r="AG2623" s="63"/>
      <c r="AH2623" s="63"/>
      <c r="AI2623" s="63"/>
      <c r="AJ2623" s="63"/>
      <c r="AK2623" s="63"/>
      <c r="AL2623" s="63"/>
      <c r="AM2623" s="63"/>
      <c r="AN2623" s="63"/>
      <c r="AO2623" s="63"/>
      <c r="AP2623" s="63"/>
      <c r="AQ2623" s="63"/>
      <c r="AS2623" s="5">
        <f>IF(Q2623&gt;0,RANK(Q2623,(N2623:P2623,Q2623:AE2623)),0)</f>
        <v>3</v>
      </c>
      <c r="AT2623" s="5">
        <f>IF(R2623&gt;0,RANK(R2623,(N2623:P2623,Q2623:AE2623)),0)</f>
        <v>4</v>
      </c>
      <c r="AU2623" s="5">
        <f>IF(T2623&gt;0,RANK(T2623,(N2623:P2623,Q2623:AE2623)),0)</f>
        <v>0</v>
      </c>
      <c r="AV2623" s="5">
        <f>IF(S2623&gt;0,RANK(S2623,(N2623:P2623,Q2623:AE2623)),0)</f>
        <v>5</v>
      </c>
      <c r="AW2623" s="2">
        <f t="shared" si="1039"/>
        <v>7.5747068324482011E-3</v>
      </c>
      <c r="AX2623" s="2">
        <f t="shared" si="1040"/>
        <v>2.6499068363528984E-3</v>
      </c>
      <c r="AY2623" s="2">
        <f t="shared" si="1041"/>
        <v>0</v>
      </c>
      <c r="AZ2623" s="2">
        <f t="shared" si="1042"/>
        <v>2.4493843389895862E-3</v>
      </c>
      <c r="BB2623" t="s">
        <v>2538</v>
      </c>
      <c r="BC2623" t="s">
        <v>548</v>
      </c>
      <c r="BF2623" s="111">
        <v>47</v>
      </c>
      <c r="BG2623" s="113"/>
      <c r="BH2623" s="111">
        <v>47</v>
      </c>
      <c r="BJ2623" s="5" t="s">
        <v>718</v>
      </c>
      <c r="BW2623" s="63">
        <f>SUM(BW2528:BW2622)</f>
        <v>0</v>
      </c>
    </row>
    <row r="2624" spans="1:78">
      <c r="C2624" s="1"/>
      <c r="E2624" s="5"/>
      <c r="F2624" s="5"/>
      <c r="G2624" s="131"/>
      <c r="H2624" s="136"/>
      <c r="I2624" s="2"/>
      <c r="N2624" s="63"/>
      <c r="O2624" s="63"/>
      <c r="P2624" s="63"/>
      <c r="Q2624" s="63"/>
      <c r="R2624" s="63"/>
      <c r="S2624" s="63"/>
      <c r="T2624" s="63"/>
      <c r="U2624" s="63"/>
      <c r="V2624" s="63"/>
      <c r="W2624" s="63"/>
      <c r="X2624" s="63"/>
      <c r="Y2624" s="63"/>
      <c r="Z2624" s="63"/>
      <c r="AA2624" s="63"/>
      <c r="AB2624" s="63"/>
      <c r="AC2624" s="63"/>
      <c r="AD2624" s="63"/>
      <c r="AE2624" s="63"/>
      <c r="AF2624" s="63"/>
      <c r="AG2624" s="63"/>
      <c r="AH2624" s="63"/>
      <c r="AI2624" s="63"/>
      <c r="AJ2624" s="63"/>
      <c r="AK2624" s="63"/>
      <c r="AL2624" s="63"/>
      <c r="AM2624" s="63"/>
      <c r="AN2624" s="63"/>
      <c r="AO2624" s="63"/>
      <c r="AP2624" s="63"/>
      <c r="AQ2624" s="63"/>
      <c r="AS2624" s="5"/>
      <c r="AT2624" s="5"/>
      <c r="AU2624" s="5"/>
      <c r="AV2624" s="5"/>
      <c r="BF2624" s="111"/>
      <c r="BG2624" s="113"/>
      <c r="BH2624" s="117"/>
      <c r="BX2624" s="127"/>
      <c r="BY2624" s="127" t="s">
        <v>3537</v>
      </c>
      <c r="BZ2624" t="s">
        <v>3538</v>
      </c>
    </row>
    <row r="2625" spans="1:78" hidden="1" outlineLevel="1">
      <c r="A2625" t="s">
        <v>1972</v>
      </c>
      <c r="B2625" t="s">
        <v>55</v>
      </c>
      <c r="C2625" s="1">
        <f t="shared" ref="C2625:C2688" si="1045">SUM(N2625:AQ2625)</f>
        <v>16212</v>
      </c>
      <c r="D2625" s="5">
        <f>IF(N2625&gt;0, RANK(N2625,(N2625:P2625,Q2625:AE2625)),0)</f>
        <v>2</v>
      </c>
      <c r="E2625" s="5">
        <f>IF(O2625&gt;0,RANK(O2625,(N2625:P2625,Q2625:AE2625)),0)</f>
        <v>1</v>
      </c>
      <c r="F2625" s="5">
        <f>IF(P2625&gt;0,RANK(P2625,(N2625:P2625,Q2625:AE2625)),0)</f>
        <v>0</v>
      </c>
      <c r="G2625" s="131">
        <f t="shared" si="1032"/>
        <v>8449</v>
      </c>
      <c r="H2625" s="136">
        <f t="shared" si="1033"/>
        <v>0.52115716753022456</v>
      </c>
      <c r="I2625" s="2"/>
      <c r="J2625" s="2">
        <f t="shared" ref="J2625:J2688" si="1046">IF($C2625=0,"-",N2625/$C2625)</f>
        <v>0.23519615099925981</v>
      </c>
      <c r="K2625" s="2">
        <f t="shared" ref="K2625:K2688" si="1047">IF($C2625=0,"-",O2625/$C2625)</f>
        <v>0.75635331852948429</v>
      </c>
      <c r="L2625" s="2">
        <f t="shared" ref="L2625:L2688" si="1048">IF($C2625=0,"-",P2625/$C2625)</f>
        <v>0</v>
      </c>
      <c r="M2625" s="2">
        <f t="shared" ref="M2625:M2688" si="1049">IF(C2625=0,"-",(1-J2625-K2625-L2625))</f>
        <v>8.4505304712558793E-3</v>
      </c>
      <c r="N2625" s="63">
        <v>3813</v>
      </c>
      <c r="O2625" s="63">
        <v>12262</v>
      </c>
      <c r="P2625" s="63"/>
      <c r="Q2625" s="63">
        <v>106</v>
      </c>
      <c r="R2625" s="63">
        <v>30</v>
      </c>
      <c r="S2625" s="63">
        <v>1</v>
      </c>
      <c r="T2625" s="63"/>
      <c r="U2625" s="63">
        <v>0</v>
      </c>
      <c r="V2625" s="63"/>
      <c r="W2625" s="63">
        <f>IF(Copyright!C$12=1,IF(BW2625&gt;0,BW2625-SUM(S2625:V2625)-SUM(X2625:AQ2625),SUM(BX2625:CD2625)),SUM(BX2625:CD2625))</f>
        <v>0</v>
      </c>
      <c r="X2625" s="63">
        <v>0</v>
      </c>
      <c r="Y2625" s="63">
        <v>0</v>
      </c>
      <c r="Z2625" s="63"/>
      <c r="AA2625" s="63"/>
      <c r="AB2625" s="63"/>
      <c r="AC2625" s="63"/>
      <c r="AD2625" s="63"/>
      <c r="AE2625" s="63"/>
      <c r="AF2625" s="63"/>
      <c r="AG2625" s="63"/>
      <c r="AH2625" s="63">
        <v>0</v>
      </c>
      <c r="AI2625" s="63"/>
      <c r="AJ2625" s="63"/>
      <c r="AK2625" s="63"/>
      <c r="AL2625" s="63"/>
      <c r="AM2625" s="63"/>
      <c r="AN2625" s="63"/>
      <c r="AO2625" s="63"/>
      <c r="AP2625" s="63"/>
      <c r="AQ2625" s="63"/>
      <c r="AS2625" s="5">
        <f>IF(Q2625&gt;0,RANK(Q2625,(N2625:P2625,Q2625:AE2625)),0)</f>
        <v>3</v>
      </c>
      <c r="AT2625" s="5">
        <f>IF(R2625&gt;0,RANK(R2625,(N2625:P2625,Q2625:AE2625)),0)</f>
        <v>4</v>
      </c>
      <c r="AU2625" s="5">
        <f>IF(T2625&gt;0,RANK(T2625,(N2625:P2625,Q2625:AE2625)),0)</f>
        <v>0</v>
      </c>
      <c r="AV2625" s="5">
        <f>IF(S2625&gt;0,RANK(S2625,(N2625:P2625,Q2625:AE2625)),0)</f>
        <v>5</v>
      </c>
      <c r="AW2625" s="2">
        <f t="shared" ref="AW2625:AW2688" si="1050">IF($C2625=0,"-",Q2625/$C2625)</f>
        <v>6.5383666419935853E-3</v>
      </c>
      <c r="AX2625" s="2">
        <f t="shared" ref="AX2625:AX2688" si="1051">IF($C2625=0,"-",R2625/$C2625)</f>
        <v>1.850481125092524E-3</v>
      </c>
      <c r="AY2625" s="2">
        <f t="shared" ref="AY2625:AY2688" si="1052">IF($C2625=0,"-",T2625/$C2625)</f>
        <v>0</v>
      </c>
      <c r="AZ2625" s="2">
        <f t="shared" ref="AZ2625:AZ2688" si="1053">IF($C2625=0,"-",S2625/$C2625)</f>
        <v>6.1682704169750799E-5</v>
      </c>
      <c r="BB2625" t="s">
        <v>1972</v>
      </c>
      <c r="BC2625" t="s">
        <v>55</v>
      </c>
      <c r="BD2625">
        <v>5</v>
      </c>
      <c r="BF2625" s="111">
        <v>48</v>
      </c>
      <c r="BG2625" s="113">
        <v>1</v>
      </c>
      <c r="BH2625" s="117">
        <f t="shared" si="1043"/>
        <v>48001</v>
      </c>
      <c r="BJ2625" s="5" t="s">
        <v>3185</v>
      </c>
      <c r="BY2625" s="63">
        <v>0</v>
      </c>
      <c r="BZ2625" s="63">
        <v>0</v>
      </c>
    </row>
    <row r="2626" spans="1:78" hidden="1" outlineLevel="1">
      <c r="A2626" t="s">
        <v>1622</v>
      </c>
      <c r="B2626" t="s">
        <v>55</v>
      </c>
      <c r="C2626" s="1">
        <f t="shared" si="1045"/>
        <v>4482</v>
      </c>
      <c r="D2626" s="5">
        <f>IF(N2626&gt;0, RANK(N2626,(N2626:P2626,Q2626:AE2626)),0)</f>
        <v>2</v>
      </c>
      <c r="E2626" s="5">
        <f>IF(O2626&gt;0,RANK(O2626,(N2626:P2626,Q2626:AE2626)),0)</f>
        <v>1</v>
      </c>
      <c r="F2626" s="5">
        <f>IF(P2626&gt;0,RANK(P2626,(N2626:P2626,Q2626:AE2626)),0)</f>
        <v>0</v>
      </c>
      <c r="G2626" s="131">
        <f t="shared" si="1032"/>
        <v>2844</v>
      </c>
      <c r="H2626" s="136">
        <f t="shared" si="1033"/>
        <v>0.63453815261044177</v>
      </c>
      <c r="I2626" s="2"/>
      <c r="J2626" s="2">
        <f t="shared" si="1046"/>
        <v>0.17737617135207498</v>
      </c>
      <c r="K2626" s="2">
        <f t="shared" si="1047"/>
        <v>0.81191432396251673</v>
      </c>
      <c r="L2626" s="2">
        <f t="shared" si="1048"/>
        <v>0</v>
      </c>
      <c r="M2626" s="2">
        <f t="shared" si="1049"/>
        <v>1.0709504685408322E-2</v>
      </c>
      <c r="N2626" s="63">
        <v>795</v>
      </c>
      <c r="O2626" s="63">
        <v>3639</v>
      </c>
      <c r="P2626" s="63"/>
      <c r="Q2626" s="63">
        <v>39</v>
      </c>
      <c r="R2626" s="63">
        <v>7</v>
      </c>
      <c r="S2626" s="63">
        <v>1</v>
      </c>
      <c r="T2626" s="63"/>
      <c r="U2626" s="63">
        <v>0</v>
      </c>
      <c r="V2626" s="63"/>
      <c r="W2626" s="63">
        <f>IF(Copyright!C$12=1,IF(BW2626&gt;0,BW2626-SUM(S2626:V2626)-SUM(X2626:AQ2626),SUM(BX2626:CD2626)),SUM(BX2626:CD2626))</f>
        <v>0</v>
      </c>
      <c r="X2626" s="63">
        <v>1</v>
      </c>
      <c r="Y2626" s="63">
        <v>0</v>
      </c>
      <c r="Z2626" s="63"/>
      <c r="AA2626" s="63"/>
      <c r="AB2626" s="63"/>
      <c r="AC2626" s="63"/>
      <c r="AD2626" s="63"/>
      <c r="AE2626" s="63"/>
      <c r="AF2626" s="63"/>
      <c r="AG2626" s="63"/>
      <c r="AH2626" s="63">
        <v>0</v>
      </c>
      <c r="AI2626" s="63"/>
      <c r="AJ2626" s="63"/>
      <c r="AK2626" s="63"/>
      <c r="AL2626" s="63"/>
      <c r="AM2626" s="63"/>
      <c r="AN2626" s="63"/>
      <c r="AO2626" s="63"/>
      <c r="AP2626" s="63"/>
      <c r="AQ2626" s="63"/>
      <c r="AS2626" s="5">
        <f>IF(Q2626&gt;0,RANK(Q2626,(N2626:P2626,Q2626:AE2626)),0)</f>
        <v>3</v>
      </c>
      <c r="AT2626" s="5">
        <f>IF(R2626&gt;0,RANK(R2626,(N2626:P2626,Q2626:AE2626)),0)</f>
        <v>4</v>
      </c>
      <c r="AU2626" s="5">
        <f>IF(T2626&gt;0,RANK(T2626,(N2626:P2626,Q2626:AE2626)),0)</f>
        <v>0</v>
      </c>
      <c r="AV2626" s="5">
        <f>IF(S2626&gt;0,RANK(S2626,(N2626:P2626,Q2626:AE2626)),0)</f>
        <v>5</v>
      </c>
      <c r="AW2626" s="2">
        <f t="shared" si="1050"/>
        <v>8.7014725568942443E-3</v>
      </c>
      <c r="AX2626" s="2">
        <f t="shared" si="1051"/>
        <v>1.5618027666220438E-3</v>
      </c>
      <c r="AY2626" s="2">
        <f t="shared" si="1052"/>
        <v>0</v>
      </c>
      <c r="AZ2626" s="2">
        <f t="shared" si="1053"/>
        <v>2.2311468094600624E-4</v>
      </c>
      <c r="BB2626" t="s">
        <v>1622</v>
      </c>
      <c r="BC2626" t="s">
        <v>55</v>
      </c>
      <c r="BD2626">
        <v>11</v>
      </c>
      <c r="BF2626" s="111">
        <v>48</v>
      </c>
      <c r="BG2626" s="113">
        <v>3</v>
      </c>
      <c r="BH2626" s="117">
        <f t="shared" si="1043"/>
        <v>48003</v>
      </c>
      <c r="BJ2626" s="5" t="s">
        <v>3185</v>
      </c>
      <c r="BY2626" s="63">
        <v>0</v>
      </c>
      <c r="BZ2626" s="63">
        <v>0</v>
      </c>
    </row>
    <row r="2627" spans="1:78" hidden="1" outlineLevel="1">
      <c r="A2627" t="s">
        <v>638</v>
      </c>
      <c r="B2627" t="s">
        <v>55</v>
      </c>
      <c r="C2627" s="1">
        <f t="shared" si="1045"/>
        <v>28406</v>
      </c>
      <c r="D2627" s="5">
        <f>IF(N2627&gt;0, RANK(N2627,(N2627:P2627,Q2627:AE2627)),0)</f>
        <v>2</v>
      </c>
      <c r="E2627" s="5">
        <f>IF(O2627&gt;0,RANK(O2627,(N2627:P2627,Q2627:AE2627)),0)</f>
        <v>1</v>
      </c>
      <c r="F2627" s="5">
        <f>IF(P2627&gt;0,RANK(P2627,(N2627:P2627,Q2627:AE2627)),0)</f>
        <v>0</v>
      </c>
      <c r="G2627" s="131">
        <f t="shared" si="1032"/>
        <v>12469</v>
      </c>
      <c r="H2627" s="136">
        <f t="shared" si="1033"/>
        <v>0.43895655847356191</v>
      </c>
      <c r="I2627" s="2"/>
      <c r="J2627" s="2">
        <f t="shared" si="1046"/>
        <v>0.27578680560444979</v>
      </c>
      <c r="K2627" s="2">
        <f t="shared" si="1047"/>
        <v>0.71474336407801164</v>
      </c>
      <c r="L2627" s="2">
        <f t="shared" si="1048"/>
        <v>0</v>
      </c>
      <c r="M2627" s="2">
        <f t="shared" si="1049"/>
        <v>9.4698303175385634E-3</v>
      </c>
      <c r="N2627" s="63">
        <v>7834</v>
      </c>
      <c r="O2627" s="63">
        <v>20303</v>
      </c>
      <c r="P2627" s="63"/>
      <c r="Q2627" s="63">
        <v>211</v>
      </c>
      <c r="R2627" s="63">
        <v>58</v>
      </c>
      <c r="S2627" s="63">
        <v>0</v>
      </c>
      <c r="T2627" s="63"/>
      <c r="U2627" s="63">
        <v>0</v>
      </c>
      <c r="V2627" s="63"/>
      <c r="W2627" s="63">
        <f>IF(Copyright!C$12=1,IF(BW2627&gt;0,BW2627-SUM(S2627:V2627)-SUM(X2627:AQ2627),SUM(BX2627:CD2627)),SUM(BX2627:CD2627))</f>
        <v>0</v>
      </c>
      <c r="X2627" s="63">
        <v>0</v>
      </c>
      <c r="Y2627" s="63">
        <v>0</v>
      </c>
      <c r="Z2627" s="63"/>
      <c r="AA2627" s="63"/>
      <c r="AB2627" s="63"/>
      <c r="AC2627" s="63"/>
      <c r="AD2627" s="63"/>
      <c r="AE2627" s="63"/>
      <c r="AF2627" s="63"/>
      <c r="AG2627" s="63"/>
      <c r="AH2627" s="63">
        <v>0</v>
      </c>
      <c r="AI2627" s="63"/>
      <c r="AJ2627" s="63"/>
      <c r="AK2627" s="63"/>
      <c r="AL2627" s="63"/>
      <c r="AM2627" s="63"/>
      <c r="AN2627" s="63"/>
      <c r="AO2627" s="63"/>
      <c r="AP2627" s="63"/>
      <c r="AQ2627" s="63"/>
      <c r="AS2627" s="5">
        <f>IF(Q2627&gt;0,RANK(Q2627,(N2627:P2627,Q2627:AE2627)),0)</f>
        <v>3</v>
      </c>
      <c r="AT2627" s="5">
        <f>IF(R2627&gt;0,RANK(R2627,(N2627:P2627,Q2627:AE2627)),0)</f>
        <v>4</v>
      </c>
      <c r="AU2627" s="5">
        <f>IF(T2627&gt;0,RANK(T2627,(N2627:P2627,Q2627:AE2627)),0)</f>
        <v>0</v>
      </c>
      <c r="AV2627" s="5">
        <f>IF(S2627&gt;0,RANK(S2627,(N2627:P2627,Q2627:AE2627)),0)</f>
        <v>0</v>
      </c>
      <c r="AW2627" s="2">
        <f t="shared" si="1050"/>
        <v>7.4280081672886012E-3</v>
      </c>
      <c r="AX2627" s="2">
        <f t="shared" si="1051"/>
        <v>2.041822150249947E-3</v>
      </c>
      <c r="AY2627" s="2">
        <f t="shared" si="1052"/>
        <v>0</v>
      </c>
      <c r="AZ2627" s="2">
        <f t="shared" si="1053"/>
        <v>0</v>
      </c>
      <c r="BB2627" t="s">
        <v>638</v>
      </c>
      <c r="BC2627" t="s">
        <v>55</v>
      </c>
      <c r="BD2627">
        <v>1</v>
      </c>
      <c r="BF2627" s="111">
        <v>48</v>
      </c>
      <c r="BG2627" s="113">
        <v>5</v>
      </c>
      <c r="BH2627" s="117">
        <f t="shared" si="1043"/>
        <v>48005</v>
      </c>
      <c r="BJ2627" s="5" t="s">
        <v>3185</v>
      </c>
      <c r="BY2627" s="63">
        <v>0</v>
      </c>
      <c r="BZ2627" s="63">
        <v>0</v>
      </c>
    </row>
    <row r="2628" spans="1:78" hidden="1" outlineLevel="1">
      <c r="A2628" t="s">
        <v>179</v>
      </c>
      <c r="B2628" t="s">
        <v>55</v>
      </c>
      <c r="C2628" s="1">
        <f t="shared" si="1045"/>
        <v>9648</v>
      </c>
      <c r="D2628" s="5">
        <f>IF(N2628&gt;0, RANK(N2628,(N2628:P2628,Q2628:AE2628)),0)</f>
        <v>2</v>
      </c>
      <c r="E2628" s="5">
        <f>IF(O2628&gt;0,RANK(O2628,(N2628:P2628,Q2628:AE2628)),0)</f>
        <v>1</v>
      </c>
      <c r="F2628" s="5">
        <f>IF(P2628&gt;0,RANK(P2628,(N2628:P2628,Q2628:AE2628)),0)</f>
        <v>0</v>
      </c>
      <c r="G2628" s="131">
        <f t="shared" si="1032"/>
        <v>4126</v>
      </c>
      <c r="H2628" s="136">
        <f t="shared" si="1033"/>
        <v>0.42765339966832505</v>
      </c>
      <c r="I2628" s="2"/>
      <c r="J2628" s="2">
        <f t="shared" si="1046"/>
        <v>0.28026533996683251</v>
      </c>
      <c r="K2628" s="2">
        <f t="shared" si="1047"/>
        <v>0.7079187396351575</v>
      </c>
      <c r="L2628" s="2">
        <f t="shared" si="1048"/>
        <v>0</v>
      </c>
      <c r="M2628" s="2">
        <f t="shared" si="1049"/>
        <v>1.1815920398010049E-2</v>
      </c>
      <c r="N2628" s="63">
        <v>2704</v>
      </c>
      <c r="O2628" s="63">
        <v>6830</v>
      </c>
      <c r="P2628" s="63"/>
      <c r="Q2628" s="63">
        <v>87</v>
      </c>
      <c r="R2628" s="63">
        <v>27</v>
      </c>
      <c r="S2628" s="63">
        <v>0</v>
      </c>
      <c r="T2628" s="63"/>
      <c r="U2628" s="63">
        <v>0</v>
      </c>
      <c r="V2628" s="63"/>
      <c r="W2628" s="63">
        <f>IF(Copyright!C$12=1,IF(BW2628&gt;0,BW2628-SUM(S2628:V2628)-SUM(X2628:AQ2628),SUM(BX2628:CD2628)),SUM(BX2628:CD2628))</f>
        <v>0</v>
      </c>
      <c r="X2628" s="63">
        <v>0</v>
      </c>
      <c r="Y2628" s="63">
        <v>0</v>
      </c>
      <c r="Z2628" s="63"/>
      <c r="AA2628" s="63"/>
      <c r="AB2628" s="63"/>
      <c r="AC2628" s="63"/>
      <c r="AD2628" s="63"/>
      <c r="AE2628" s="63"/>
      <c r="AF2628" s="63"/>
      <c r="AG2628" s="63"/>
      <c r="AH2628" s="63">
        <v>0</v>
      </c>
      <c r="AI2628" s="63"/>
      <c r="AJ2628" s="63"/>
      <c r="AK2628" s="63"/>
      <c r="AL2628" s="63"/>
      <c r="AM2628" s="63"/>
      <c r="AN2628" s="63"/>
      <c r="AO2628" s="63"/>
      <c r="AP2628" s="63"/>
      <c r="AQ2628" s="63"/>
      <c r="AS2628" s="5">
        <f>IF(Q2628&gt;0,RANK(Q2628,(N2628:P2628,Q2628:AE2628)),0)</f>
        <v>3</v>
      </c>
      <c r="AT2628" s="5">
        <f>IF(R2628&gt;0,RANK(R2628,(N2628:P2628,Q2628:AE2628)),0)</f>
        <v>4</v>
      </c>
      <c r="AU2628" s="5">
        <f>IF(T2628&gt;0,RANK(T2628,(N2628:P2628,Q2628:AE2628)),0)</f>
        <v>0</v>
      </c>
      <c r="AV2628" s="5">
        <f>IF(S2628&gt;0,RANK(S2628,(N2628:P2628,Q2628:AE2628)),0)</f>
        <v>0</v>
      </c>
      <c r="AW2628" s="2">
        <f t="shared" si="1050"/>
        <v>9.0174129353233837E-3</v>
      </c>
      <c r="AX2628" s="2">
        <f t="shared" si="1051"/>
        <v>2.798507462686567E-3</v>
      </c>
      <c r="AY2628" s="2">
        <f t="shared" si="1052"/>
        <v>0</v>
      </c>
      <c r="AZ2628" s="2">
        <f t="shared" si="1053"/>
        <v>0</v>
      </c>
      <c r="BB2628" t="s">
        <v>179</v>
      </c>
      <c r="BC2628" t="s">
        <v>55</v>
      </c>
      <c r="BD2628">
        <v>27</v>
      </c>
      <c r="BF2628" s="111">
        <v>48</v>
      </c>
      <c r="BG2628" s="113">
        <v>7</v>
      </c>
      <c r="BH2628" s="117">
        <f t="shared" si="1043"/>
        <v>48007</v>
      </c>
      <c r="BJ2628" s="5" t="s">
        <v>3185</v>
      </c>
      <c r="BY2628" s="63">
        <v>0</v>
      </c>
      <c r="BZ2628" s="63">
        <v>0</v>
      </c>
    </row>
    <row r="2629" spans="1:78" hidden="1" outlineLevel="1">
      <c r="A2629" t="s">
        <v>3147</v>
      </c>
      <c r="B2629" t="s">
        <v>55</v>
      </c>
      <c r="C2629" s="1">
        <f t="shared" si="1045"/>
        <v>4164</v>
      </c>
      <c r="D2629" s="5">
        <f>IF(N2629&gt;0, RANK(N2629,(N2629:P2629,Q2629:AE2629)),0)</f>
        <v>2</v>
      </c>
      <c r="E2629" s="5">
        <f>IF(O2629&gt;0,RANK(O2629,(N2629:P2629,Q2629:AE2629)),0)</f>
        <v>1</v>
      </c>
      <c r="F2629" s="5">
        <f>IF(P2629&gt;0,RANK(P2629,(N2629:P2629,Q2629:AE2629)),0)</f>
        <v>0</v>
      </c>
      <c r="G2629" s="131">
        <f t="shared" si="1032"/>
        <v>3075</v>
      </c>
      <c r="H2629" s="136">
        <f t="shared" si="1033"/>
        <v>0.73847262247838619</v>
      </c>
      <c r="I2629" s="2"/>
      <c r="J2629" s="2">
        <f t="shared" si="1046"/>
        <v>0.12608069164265129</v>
      </c>
      <c r="K2629" s="2">
        <f t="shared" si="1047"/>
        <v>0.86455331412103742</v>
      </c>
      <c r="L2629" s="2">
        <f t="shared" si="1048"/>
        <v>0</v>
      </c>
      <c r="M2629" s="2">
        <f t="shared" si="1049"/>
        <v>9.365994236311237E-3</v>
      </c>
      <c r="N2629" s="63">
        <v>525</v>
      </c>
      <c r="O2629" s="63">
        <v>3600</v>
      </c>
      <c r="P2629" s="63"/>
      <c r="Q2629" s="63">
        <v>33</v>
      </c>
      <c r="R2629" s="63">
        <v>6</v>
      </c>
      <c r="S2629" s="63">
        <v>0</v>
      </c>
      <c r="T2629" s="63"/>
      <c r="U2629" s="63">
        <v>0</v>
      </c>
      <c r="V2629" s="63"/>
      <c r="W2629" s="63">
        <f>IF(Copyright!C$12=1,IF(BW2629&gt;0,BW2629-SUM(S2629:V2629)-SUM(X2629:AQ2629),SUM(BX2629:CD2629)),SUM(BX2629:CD2629))</f>
        <v>0</v>
      </c>
      <c r="X2629" s="63">
        <v>0</v>
      </c>
      <c r="Y2629" s="63">
        <v>0</v>
      </c>
      <c r="Z2629" s="63"/>
      <c r="AA2629" s="63"/>
      <c r="AB2629" s="63"/>
      <c r="AC2629" s="63"/>
      <c r="AD2629" s="63"/>
      <c r="AE2629" s="63"/>
      <c r="AF2629" s="63"/>
      <c r="AG2629" s="63"/>
      <c r="AH2629" s="63">
        <v>0</v>
      </c>
      <c r="AI2629" s="63"/>
      <c r="AJ2629" s="63"/>
      <c r="AK2629" s="63"/>
      <c r="AL2629" s="63"/>
      <c r="AM2629" s="63"/>
      <c r="AN2629" s="63"/>
      <c r="AO2629" s="63"/>
      <c r="AP2629" s="63"/>
      <c r="AQ2629" s="63"/>
      <c r="AS2629" s="5">
        <f>IF(Q2629&gt;0,RANK(Q2629,(N2629:P2629,Q2629:AE2629)),0)</f>
        <v>3</v>
      </c>
      <c r="AT2629" s="5">
        <f>IF(R2629&gt;0,RANK(R2629,(N2629:P2629,Q2629:AE2629)),0)</f>
        <v>4</v>
      </c>
      <c r="AU2629" s="5">
        <f>IF(T2629&gt;0,RANK(T2629,(N2629:P2629,Q2629:AE2629)),0)</f>
        <v>0</v>
      </c>
      <c r="AV2629" s="5">
        <f>IF(S2629&gt;0,RANK(S2629,(N2629:P2629,Q2629:AE2629)),0)</f>
        <v>0</v>
      </c>
      <c r="AW2629" s="2">
        <f t="shared" si="1050"/>
        <v>7.9250720461095103E-3</v>
      </c>
      <c r="AX2629" s="2">
        <f t="shared" si="1051"/>
        <v>1.440922190201729E-3</v>
      </c>
      <c r="AY2629" s="2">
        <f t="shared" si="1052"/>
        <v>0</v>
      </c>
      <c r="AZ2629" s="2">
        <f t="shared" si="1053"/>
        <v>0</v>
      </c>
      <c r="BB2629" t="s">
        <v>3147</v>
      </c>
      <c r="BC2629" t="s">
        <v>55</v>
      </c>
      <c r="BD2629">
        <v>13</v>
      </c>
      <c r="BF2629" s="111">
        <v>48</v>
      </c>
      <c r="BG2629" s="113">
        <v>9</v>
      </c>
      <c r="BH2629" s="117">
        <f t="shared" si="1043"/>
        <v>48009</v>
      </c>
      <c r="BJ2629" s="5" t="s">
        <v>3185</v>
      </c>
      <c r="BY2629" s="63">
        <v>0</v>
      </c>
      <c r="BZ2629" s="63">
        <v>0</v>
      </c>
    </row>
    <row r="2630" spans="1:78" hidden="1" outlineLevel="1">
      <c r="A2630" t="s">
        <v>1619</v>
      </c>
      <c r="B2630" t="s">
        <v>55</v>
      </c>
      <c r="C2630" s="1">
        <f t="shared" si="1045"/>
        <v>935</v>
      </c>
      <c r="D2630" s="5">
        <f>IF(N2630&gt;0, RANK(N2630,(N2630:P2630,Q2630:AE2630)),0)</f>
        <v>2</v>
      </c>
      <c r="E2630" s="5">
        <f>IF(O2630&gt;0,RANK(O2630,(N2630:P2630,Q2630:AE2630)),0)</f>
        <v>1</v>
      </c>
      <c r="F2630" s="5">
        <f>IF(P2630&gt;0,RANK(P2630,(N2630:P2630,Q2630:AE2630)),0)</f>
        <v>0</v>
      </c>
      <c r="G2630" s="131">
        <f t="shared" si="1032"/>
        <v>730</v>
      </c>
      <c r="H2630" s="136">
        <f t="shared" si="1033"/>
        <v>0.78074866310160429</v>
      </c>
      <c r="I2630" s="2"/>
      <c r="J2630" s="2">
        <f t="shared" si="1046"/>
        <v>0.10481283422459893</v>
      </c>
      <c r="K2630" s="2">
        <f t="shared" si="1047"/>
        <v>0.88556149732620326</v>
      </c>
      <c r="L2630" s="2">
        <f t="shared" si="1048"/>
        <v>0</v>
      </c>
      <c r="M2630" s="2">
        <f t="shared" si="1049"/>
        <v>9.6256684491977662E-3</v>
      </c>
      <c r="N2630" s="63">
        <v>98</v>
      </c>
      <c r="O2630" s="63">
        <v>828</v>
      </c>
      <c r="P2630" s="63"/>
      <c r="Q2630" s="63">
        <v>5</v>
      </c>
      <c r="R2630" s="63">
        <v>4</v>
      </c>
      <c r="S2630" s="63">
        <v>0</v>
      </c>
      <c r="T2630" s="63"/>
      <c r="U2630" s="63">
        <v>0</v>
      </c>
      <c r="V2630" s="63"/>
      <c r="W2630" s="63">
        <f>IF(Copyright!C$12=1,IF(BW2630&gt;0,BW2630-SUM(S2630:V2630)-SUM(X2630:AQ2630),SUM(BX2630:CD2630)),SUM(BX2630:CD2630))</f>
        <v>0</v>
      </c>
      <c r="X2630" s="63">
        <v>0</v>
      </c>
      <c r="Y2630" s="63">
        <v>0</v>
      </c>
      <c r="Z2630" s="63"/>
      <c r="AA2630" s="63"/>
      <c r="AB2630" s="63"/>
      <c r="AC2630" s="63"/>
      <c r="AD2630" s="63"/>
      <c r="AE2630" s="63"/>
      <c r="AF2630" s="63"/>
      <c r="AG2630" s="63"/>
      <c r="AH2630" s="63">
        <v>0</v>
      </c>
      <c r="AI2630" s="63"/>
      <c r="AJ2630" s="63"/>
      <c r="AK2630" s="63"/>
      <c r="AL2630" s="63"/>
      <c r="AM2630" s="63"/>
      <c r="AN2630" s="63"/>
      <c r="AO2630" s="63"/>
      <c r="AP2630" s="63"/>
      <c r="AQ2630" s="63"/>
      <c r="AS2630" s="5">
        <f>IF(Q2630&gt;0,RANK(Q2630,(N2630:P2630,Q2630:AE2630)),0)</f>
        <v>3</v>
      </c>
      <c r="AT2630" s="5">
        <f>IF(R2630&gt;0,RANK(R2630,(N2630:P2630,Q2630:AE2630)),0)</f>
        <v>4</v>
      </c>
      <c r="AU2630" s="5">
        <f>IF(T2630&gt;0,RANK(T2630,(N2630:P2630,Q2630:AE2630)),0)</f>
        <v>0</v>
      </c>
      <c r="AV2630" s="5">
        <f>IF(S2630&gt;0,RANK(S2630,(N2630:P2630,Q2630:AE2630)),0)</f>
        <v>0</v>
      </c>
      <c r="AW2630" s="2">
        <f t="shared" si="1050"/>
        <v>5.3475935828877002E-3</v>
      </c>
      <c r="AX2630" s="2">
        <f t="shared" si="1051"/>
        <v>4.2780748663101605E-3</v>
      </c>
      <c r="AY2630" s="2">
        <f t="shared" si="1052"/>
        <v>0</v>
      </c>
      <c r="AZ2630" s="2">
        <f t="shared" si="1053"/>
        <v>0</v>
      </c>
      <c r="BB2630" t="s">
        <v>1619</v>
      </c>
      <c r="BC2630" t="s">
        <v>55</v>
      </c>
      <c r="BD2630">
        <v>13</v>
      </c>
      <c r="BF2630" s="111">
        <v>48</v>
      </c>
      <c r="BG2630" s="113">
        <v>11</v>
      </c>
      <c r="BH2630" s="117">
        <f t="shared" si="1043"/>
        <v>48011</v>
      </c>
      <c r="BJ2630" s="5" t="s">
        <v>3185</v>
      </c>
      <c r="BY2630" s="63">
        <v>0</v>
      </c>
      <c r="BZ2630" s="63">
        <v>0</v>
      </c>
    </row>
    <row r="2631" spans="1:78" hidden="1" outlineLevel="1">
      <c r="A2631" t="s">
        <v>1448</v>
      </c>
      <c r="B2631" t="s">
        <v>55</v>
      </c>
      <c r="C2631" s="1">
        <f t="shared" si="1045"/>
        <v>12721</v>
      </c>
      <c r="D2631" s="5">
        <f>IF(N2631&gt;0, RANK(N2631,(N2631:P2631,Q2631:AE2631)),0)</f>
        <v>2</v>
      </c>
      <c r="E2631" s="5">
        <f>IF(O2631&gt;0,RANK(O2631,(N2631:P2631,Q2631:AE2631)),0)</f>
        <v>1</v>
      </c>
      <c r="F2631" s="5">
        <f>IF(P2631&gt;0,RANK(P2631,(N2631:P2631,Q2631:AE2631)),0)</f>
        <v>0</v>
      </c>
      <c r="G2631" s="131">
        <f t="shared" si="1032"/>
        <v>2328</v>
      </c>
      <c r="H2631" s="136">
        <f t="shared" si="1033"/>
        <v>0.18300448077981291</v>
      </c>
      <c r="I2631" s="2"/>
      <c r="J2631" s="2">
        <f t="shared" si="1046"/>
        <v>0.40350601367816996</v>
      </c>
      <c r="K2631" s="2">
        <f t="shared" si="1047"/>
        <v>0.58651049445798287</v>
      </c>
      <c r="L2631" s="2">
        <f t="shared" si="1048"/>
        <v>0</v>
      </c>
      <c r="M2631" s="2">
        <f t="shared" si="1049"/>
        <v>9.9834918638471715E-3</v>
      </c>
      <c r="N2631" s="63">
        <v>5133</v>
      </c>
      <c r="O2631" s="63">
        <v>7461</v>
      </c>
      <c r="P2631" s="63"/>
      <c r="Q2631" s="63">
        <v>99</v>
      </c>
      <c r="R2631" s="63">
        <v>27</v>
      </c>
      <c r="S2631" s="63">
        <v>1</v>
      </c>
      <c r="T2631" s="63"/>
      <c r="U2631" s="63">
        <v>0</v>
      </c>
      <c r="V2631" s="63"/>
      <c r="W2631" s="63">
        <f>IF(Copyright!C$12=1,IF(BW2631&gt;0,BW2631-SUM(S2631:V2631)-SUM(X2631:AQ2631),SUM(BX2631:CD2631)),SUM(BX2631:CD2631))</f>
        <v>0</v>
      </c>
      <c r="X2631" s="63">
        <v>0</v>
      </c>
      <c r="Y2631" s="63">
        <v>0</v>
      </c>
      <c r="Z2631" s="63"/>
      <c r="AA2631" s="63"/>
      <c r="AB2631" s="63"/>
      <c r="AC2631" s="63"/>
      <c r="AD2631" s="63"/>
      <c r="AE2631" s="63"/>
      <c r="AF2631" s="63"/>
      <c r="AG2631" s="63"/>
      <c r="AH2631" s="63">
        <v>0</v>
      </c>
      <c r="AI2631" s="63"/>
      <c r="AJ2631" s="63"/>
      <c r="AK2631" s="63"/>
      <c r="AL2631" s="63"/>
      <c r="AM2631" s="63"/>
      <c r="AN2631" s="63"/>
      <c r="AO2631" s="63"/>
      <c r="AP2631" s="63"/>
      <c r="AQ2631" s="63"/>
      <c r="AS2631" s="5">
        <f>IF(Q2631&gt;0,RANK(Q2631,(N2631:P2631,Q2631:AE2631)),0)</f>
        <v>3</v>
      </c>
      <c r="AT2631" s="5">
        <f>IF(R2631&gt;0,RANK(R2631,(N2631:P2631,Q2631:AE2631)),0)</f>
        <v>4</v>
      </c>
      <c r="AU2631" s="5">
        <f>IF(T2631&gt;0,RANK(T2631,(N2631:P2631,Q2631:AE2631)),0)</f>
        <v>0</v>
      </c>
      <c r="AV2631" s="5">
        <f>IF(S2631&gt;0,RANK(S2631,(N2631:P2631,Q2631:AE2631)),0)</f>
        <v>5</v>
      </c>
      <c r="AW2631" s="2">
        <f t="shared" si="1050"/>
        <v>7.7824070434714251E-3</v>
      </c>
      <c r="AX2631" s="2">
        <f t="shared" si="1051"/>
        <v>2.1224746482194795E-3</v>
      </c>
      <c r="AY2631" s="2">
        <f t="shared" si="1052"/>
        <v>0</v>
      </c>
      <c r="AZ2631" s="2">
        <f t="shared" si="1053"/>
        <v>7.8610172156277021E-5</v>
      </c>
      <c r="BB2631" t="s">
        <v>1448</v>
      </c>
      <c r="BC2631" t="s">
        <v>55</v>
      </c>
      <c r="BD2631">
        <v>28</v>
      </c>
      <c r="BF2631" s="111">
        <v>48</v>
      </c>
      <c r="BG2631" s="113">
        <v>13</v>
      </c>
      <c r="BH2631" s="117">
        <f t="shared" si="1043"/>
        <v>48013</v>
      </c>
      <c r="BJ2631" s="5" t="s">
        <v>3185</v>
      </c>
      <c r="BY2631" s="63">
        <v>0</v>
      </c>
      <c r="BZ2631" s="63">
        <v>0</v>
      </c>
    </row>
    <row r="2632" spans="1:78" hidden="1" outlineLevel="1">
      <c r="A2632" t="s">
        <v>3205</v>
      </c>
      <c r="B2632" t="s">
        <v>55</v>
      </c>
      <c r="C2632" s="1">
        <f t="shared" si="1045"/>
        <v>11649</v>
      </c>
      <c r="D2632" s="5">
        <f>IF(N2632&gt;0, RANK(N2632,(N2632:P2632,Q2632:AE2632)),0)</f>
        <v>2</v>
      </c>
      <c r="E2632" s="5">
        <f>IF(O2632&gt;0,RANK(O2632,(N2632:P2632,Q2632:AE2632)),0)</f>
        <v>1</v>
      </c>
      <c r="F2632" s="5">
        <f>IF(P2632&gt;0,RANK(P2632,(N2632:P2632,Q2632:AE2632)),0)</f>
        <v>0</v>
      </c>
      <c r="G2632" s="131">
        <f t="shared" si="1032"/>
        <v>7013</v>
      </c>
      <c r="H2632" s="136">
        <f t="shared" si="1033"/>
        <v>0.60202592497210061</v>
      </c>
      <c r="I2632" s="2"/>
      <c r="J2632" s="2">
        <f t="shared" si="1046"/>
        <v>0.19332131513434631</v>
      </c>
      <c r="K2632" s="2">
        <f t="shared" si="1047"/>
        <v>0.79534724010644686</v>
      </c>
      <c r="L2632" s="2">
        <f t="shared" si="1048"/>
        <v>0</v>
      </c>
      <c r="M2632" s="2">
        <f t="shared" si="1049"/>
        <v>1.1331444759206888E-2</v>
      </c>
      <c r="N2632" s="63">
        <v>2252</v>
      </c>
      <c r="O2632" s="63">
        <v>9265</v>
      </c>
      <c r="P2632" s="63"/>
      <c r="Q2632" s="63">
        <v>96</v>
      </c>
      <c r="R2632" s="63">
        <v>20</v>
      </c>
      <c r="S2632" s="63">
        <v>4</v>
      </c>
      <c r="T2632" s="63"/>
      <c r="U2632" s="63">
        <v>1</v>
      </c>
      <c r="V2632" s="63"/>
      <c r="W2632" s="63">
        <f>IF(Copyright!C$12=1,IF(BW2632&gt;0,BW2632-SUM(S2632:V2632)-SUM(X2632:AQ2632),SUM(BX2632:CD2632)),SUM(BX2632:CD2632))</f>
        <v>11</v>
      </c>
      <c r="X2632" s="63">
        <v>0</v>
      </c>
      <c r="Y2632" s="63">
        <v>0</v>
      </c>
      <c r="Z2632" s="63"/>
      <c r="AA2632" s="63"/>
      <c r="AB2632" s="63"/>
      <c r="AC2632" s="63"/>
      <c r="AD2632" s="63"/>
      <c r="AE2632" s="63"/>
      <c r="AF2632" s="63"/>
      <c r="AG2632" s="63"/>
      <c r="AH2632" s="63">
        <v>0</v>
      </c>
      <c r="AI2632" s="63"/>
      <c r="AJ2632" s="63"/>
      <c r="AK2632" s="63"/>
      <c r="AL2632" s="63"/>
      <c r="AM2632" s="63"/>
      <c r="AN2632" s="63"/>
      <c r="AO2632" s="63"/>
      <c r="AP2632" s="63"/>
      <c r="AQ2632" s="63"/>
      <c r="AS2632" s="5">
        <f>IF(Q2632&gt;0,RANK(Q2632,(N2632:P2632,Q2632:AE2632)),0)</f>
        <v>3</v>
      </c>
      <c r="AT2632" s="5">
        <f>IF(R2632&gt;0,RANK(R2632,(N2632:P2632,Q2632:AE2632)),0)</f>
        <v>4</v>
      </c>
      <c r="AU2632" s="5">
        <f>IF(T2632&gt;0,RANK(T2632,(N2632:P2632,Q2632:AE2632)),0)</f>
        <v>0</v>
      </c>
      <c r="AV2632" s="5">
        <f>IF(S2632&gt;0,RANK(S2632,(N2632:P2632,Q2632:AE2632)),0)</f>
        <v>6</v>
      </c>
      <c r="AW2632" s="2">
        <f t="shared" si="1050"/>
        <v>8.2410507339685819E-3</v>
      </c>
      <c r="AX2632" s="2">
        <f t="shared" si="1051"/>
        <v>1.7168855695767877E-3</v>
      </c>
      <c r="AY2632" s="2">
        <f t="shared" si="1052"/>
        <v>0</v>
      </c>
      <c r="AZ2632" s="2">
        <f t="shared" si="1053"/>
        <v>3.4337711391535752E-4</v>
      </c>
      <c r="BB2632" t="s">
        <v>3205</v>
      </c>
      <c r="BC2632" t="s">
        <v>55</v>
      </c>
      <c r="BD2632">
        <v>10</v>
      </c>
      <c r="BF2632" s="111">
        <v>48</v>
      </c>
      <c r="BG2632" s="113">
        <v>15</v>
      </c>
      <c r="BH2632" s="117">
        <f t="shared" si="1043"/>
        <v>48015</v>
      </c>
      <c r="BJ2632" s="5" t="s">
        <v>3185</v>
      </c>
      <c r="BY2632" s="63">
        <v>0</v>
      </c>
      <c r="BZ2632" s="63">
        <v>11</v>
      </c>
    </row>
    <row r="2633" spans="1:78" hidden="1" outlineLevel="1">
      <c r="A2633" t="s">
        <v>1294</v>
      </c>
      <c r="B2633" t="s">
        <v>55</v>
      </c>
      <c r="C2633" s="1">
        <f t="shared" si="1045"/>
        <v>1816</v>
      </c>
      <c r="D2633" s="5">
        <f>IF(N2633&gt;0, RANK(N2633,(N2633:P2633,Q2633:AE2633)),0)</f>
        <v>2</v>
      </c>
      <c r="E2633" s="5">
        <f>IF(O2633&gt;0,RANK(O2633,(N2633:P2633,Q2633:AE2633)),0)</f>
        <v>1</v>
      </c>
      <c r="F2633" s="5">
        <f>IF(P2633&gt;0,RANK(P2633,(N2633:P2633,Q2633:AE2633)),0)</f>
        <v>0</v>
      </c>
      <c r="G2633" s="131">
        <f t="shared" ref="G2633:G2696" si="1054">IF(C2633&gt;0,MAX(N2633:P2633)-LARGE(N2633:P2633,2),0)</f>
        <v>873</v>
      </c>
      <c r="H2633" s="136">
        <f t="shared" ref="H2633:H2696" si="1055">IF(C2633&gt;0,G2633/C2633,0)</f>
        <v>0.48072687224669602</v>
      </c>
      <c r="I2633" s="2"/>
      <c r="J2633" s="2">
        <f t="shared" si="1046"/>
        <v>0.2566079295154185</v>
      </c>
      <c r="K2633" s="2">
        <f t="shared" si="1047"/>
        <v>0.73733480176211452</v>
      </c>
      <c r="L2633" s="2">
        <f t="shared" si="1048"/>
        <v>0</v>
      </c>
      <c r="M2633" s="2">
        <f t="shared" si="1049"/>
        <v>6.0572687224670352E-3</v>
      </c>
      <c r="N2633" s="63">
        <v>466</v>
      </c>
      <c r="O2633" s="63">
        <v>1339</v>
      </c>
      <c r="P2633" s="63"/>
      <c r="Q2633" s="63">
        <v>7</v>
      </c>
      <c r="R2633" s="63">
        <v>4</v>
      </c>
      <c r="S2633" s="63">
        <v>0</v>
      </c>
      <c r="T2633" s="63"/>
      <c r="U2633" s="63">
        <v>0</v>
      </c>
      <c r="V2633" s="63"/>
      <c r="W2633" s="63">
        <f>IF(Copyright!C$12=1,IF(BW2633&gt;0,BW2633-SUM(S2633:V2633)-SUM(X2633:AQ2633),SUM(BX2633:CD2633)),SUM(BX2633:CD2633))</f>
        <v>0</v>
      </c>
      <c r="X2633" s="63">
        <v>0</v>
      </c>
      <c r="Y2633" s="63">
        <v>0</v>
      </c>
      <c r="Z2633" s="63"/>
      <c r="AA2633" s="63"/>
      <c r="AB2633" s="63"/>
      <c r="AC2633" s="63"/>
      <c r="AD2633" s="63"/>
      <c r="AE2633" s="63"/>
      <c r="AF2633" s="63"/>
      <c r="AG2633" s="63"/>
      <c r="AH2633" s="63">
        <v>0</v>
      </c>
      <c r="AI2633" s="63"/>
      <c r="AJ2633" s="63"/>
      <c r="AK2633" s="63"/>
      <c r="AL2633" s="63"/>
      <c r="AM2633" s="63"/>
      <c r="AN2633" s="63"/>
      <c r="AO2633" s="63"/>
      <c r="AP2633" s="63"/>
      <c r="AQ2633" s="63"/>
      <c r="AS2633" s="5">
        <f>IF(Q2633&gt;0,RANK(Q2633,(N2633:P2633,Q2633:AE2633)),0)</f>
        <v>3</v>
      </c>
      <c r="AT2633" s="5">
        <f>IF(R2633&gt;0,RANK(R2633,(N2633:P2633,Q2633:AE2633)),0)</f>
        <v>4</v>
      </c>
      <c r="AU2633" s="5">
        <f>IF(T2633&gt;0,RANK(T2633,(N2633:P2633,Q2633:AE2633)),0)</f>
        <v>0</v>
      </c>
      <c r="AV2633" s="5">
        <f>IF(S2633&gt;0,RANK(S2633,(N2633:P2633,Q2633:AE2633)),0)</f>
        <v>0</v>
      </c>
      <c r="AW2633" s="2">
        <f t="shared" si="1050"/>
        <v>3.854625550660793E-3</v>
      </c>
      <c r="AX2633" s="2">
        <f t="shared" si="1051"/>
        <v>2.2026431718061676E-3</v>
      </c>
      <c r="AY2633" s="2">
        <f t="shared" si="1052"/>
        <v>0</v>
      </c>
      <c r="AZ2633" s="2">
        <f t="shared" si="1053"/>
        <v>0</v>
      </c>
      <c r="BB2633" t="s">
        <v>1294</v>
      </c>
      <c r="BC2633" t="s">
        <v>55</v>
      </c>
      <c r="BD2633">
        <v>19</v>
      </c>
      <c r="BF2633" s="111">
        <v>48</v>
      </c>
      <c r="BG2633" s="113">
        <v>17</v>
      </c>
      <c r="BH2633" s="117">
        <f t="shared" si="1043"/>
        <v>48017</v>
      </c>
      <c r="BJ2633" s="5" t="s">
        <v>3185</v>
      </c>
      <c r="BY2633" s="63">
        <v>0</v>
      </c>
      <c r="BZ2633" s="63">
        <v>0</v>
      </c>
    </row>
    <row r="2634" spans="1:78" hidden="1" outlineLevel="1">
      <c r="A2634" t="s">
        <v>2645</v>
      </c>
      <c r="B2634" t="s">
        <v>55</v>
      </c>
      <c r="C2634" s="1">
        <f t="shared" si="1045"/>
        <v>9448</v>
      </c>
      <c r="D2634" s="5">
        <f>IF(N2634&gt;0, RANK(N2634,(N2634:P2634,Q2634:AE2634)),0)</f>
        <v>2</v>
      </c>
      <c r="E2634" s="5">
        <f>IF(O2634&gt;0,RANK(O2634,(N2634:P2634,Q2634:AE2634)),0)</f>
        <v>1</v>
      </c>
      <c r="F2634" s="5">
        <f>IF(P2634&gt;0,RANK(P2634,(N2634:P2634,Q2634:AE2634)),0)</f>
        <v>0</v>
      </c>
      <c r="G2634" s="131">
        <f t="shared" si="1054"/>
        <v>5562</v>
      </c>
      <c r="H2634" s="136">
        <f t="shared" si="1055"/>
        <v>0.58869602032176127</v>
      </c>
      <c r="I2634" s="2"/>
      <c r="J2634" s="2">
        <f t="shared" si="1046"/>
        <v>0.19729043183742592</v>
      </c>
      <c r="K2634" s="2">
        <f t="shared" si="1047"/>
        <v>0.78598645215918717</v>
      </c>
      <c r="L2634" s="2">
        <f t="shared" si="1048"/>
        <v>0</v>
      </c>
      <c r="M2634" s="2">
        <f t="shared" si="1049"/>
        <v>1.672311600338694E-2</v>
      </c>
      <c r="N2634" s="63">
        <v>1864</v>
      </c>
      <c r="O2634" s="63">
        <v>7426</v>
      </c>
      <c r="P2634" s="63"/>
      <c r="Q2634" s="63">
        <v>121</v>
      </c>
      <c r="R2634" s="63">
        <v>31</v>
      </c>
      <c r="S2634" s="63">
        <v>4</v>
      </c>
      <c r="T2634" s="63"/>
      <c r="U2634" s="63">
        <v>0</v>
      </c>
      <c r="V2634" s="63"/>
      <c r="W2634" s="63">
        <f>IF(Copyright!C$12=1,IF(BW2634&gt;0,BW2634-SUM(S2634:V2634)-SUM(X2634:AQ2634),SUM(BX2634:CD2634)),SUM(BX2634:CD2634))</f>
        <v>0</v>
      </c>
      <c r="X2634" s="63">
        <v>2</v>
      </c>
      <c r="Y2634" s="63">
        <v>0</v>
      </c>
      <c r="Z2634" s="63"/>
      <c r="AA2634" s="63"/>
      <c r="AB2634" s="63"/>
      <c r="AC2634" s="63"/>
      <c r="AD2634" s="63"/>
      <c r="AE2634" s="63"/>
      <c r="AF2634" s="63"/>
      <c r="AG2634" s="63"/>
      <c r="AH2634" s="63">
        <v>0</v>
      </c>
      <c r="AI2634" s="63"/>
      <c r="AJ2634" s="63"/>
      <c r="AK2634" s="63"/>
      <c r="AL2634" s="63"/>
      <c r="AM2634" s="63"/>
      <c r="AN2634" s="63"/>
      <c r="AO2634" s="63"/>
      <c r="AP2634" s="63"/>
      <c r="AQ2634" s="63"/>
      <c r="AS2634" s="5">
        <f>IF(Q2634&gt;0,RANK(Q2634,(N2634:P2634,Q2634:AE2634)),0)</f>
        <v>3</v>
      </c>
      <c r="AT2634" s="5">
        <f>IF(R2634&gt;0,RANK(R2634,(N2634:P2634,Q2634:AE2634)),0)</f>
        <v>4</v>
      </c>
      <c r="AU2634" s="5">
        <f>IF(T2634&gt;0,RANK(T2634,(N2634:P2634,Q2634:AE2634)),0)</f>
        <v>0</v>
      </c>
      <c r="AV2634" s="5">
        <f>IF(S2634&gt;0,RANK(S2634,(N2634:P2634,Q2634:AE2634)),0)</f>
        <v>5</v>
      </c>
      <c r="AW2634" s="2">
        <f t="shared" si="1050"/>
        <v>1.2806943268416596E-2</v>
      </c>
      <c r="AX2634" s="2">
        <f t="shared" si="1051"/>
        <v>3.2811176968670619E-3</v>
      </c>
      <c r="AY2634" s="2">
        <f t="shared" si="1052"/>
        <v>0</v>
      </c>
      <c r="AZ2634" s="2">
        <f t="shared" si="1053"/>
        <v>4.2337002540220151E-4</v>
      </c>
      <c r="BB2634" t="s">
        <v>2645</v>
      </c>
      <c r="BC2634" t="s">
        <v>55</v>
      </c>
      <c r="BD2634">
        <v>21</v>
      </c>
      <c r="BF2634" s="111">
        <v>48</v>
      </c>
      <c r="BG2634" s="113">
        <v>19</v>
      </c>
      <c r="BH2634" s="117">
        <f t="shared" si="1043"/>
        <v>48019</v>
      </c>
      <c r="BJ2634" s="5" t="s">
        <v>3185</v>
      </c>
      <c r="BY2634" s="63">
        <v>0</v>
      </c>
      <c r="BZ2634" s="63">
        <v>0</v>
      </c>
    </row>
    <row r="2635" spans="1:78" hidden="1" outlineLevel="1">
      <c r="A2635" t="s">
        <v>1082</v>
      </c>
      <c r="B2635" t="s">
        <v>55</v>
      </c>
      <c r="C2635" s="1">
        <f t="shared" si="1045"/>
        <v>24481</v>
      </c>
      <c r="D2635" s="5">
        <f>IF(N2635&gt;0, RANK(N2635,(N2635:P2635,Q2635:AE2635)),0)</f>
        <v>2</v>
      </c>
      <c r="E2635" s="5">
        <f>IF(O2635&gt;0,RANK(O2635,(N2635:P2635,Q2635:AE2635)),0)</f>
        <v>1</v>
      </c>
      <c r="F2635" s="5">
        <f>IF(P2635&gt;0,RANK(P2635,(N2635:P2635,Q2635:AE2635)),0)</f>
        <v>0</v>
      </c>
      <c r="G2635" s="131">
        <f t="shared" si="1054"/>
        <v>4169</v>
      </c>
      <c r="H2635" s="136">
        <f t="shared" si="1055"/>
        <v>0.17029533107307707</v>
      </c>
      <c r="I2635" s="2"/>
      <c r="J2635" s="2">
        <f t="shared" si="1046"/>
        <v>0.40292471712756833</v>
      </c>
      <c r="K2635" s="2">
        <f t="shared" si="1047"/>
        <v>0.57322004820064543</v>
      </c>
      <c r="L2635" s="2">
        <f t="shared" si="1048"/>
        <v>0</v>
      </c>
      <c r="M2635" s="2">
        <f t="shared" si="1049"/>
        <v>2.3855234671786296E-2</v>
      </c>
      <c r="N2635" s="63">
        <v>9864</v>
      </c>
      <c r="O2635" s="63">
        <v>14033</v>
      </c>
      <c r="P2635" s="63"/>
      <c r="Q2635" s="63">
        <v>465</v>
      </c>
      <c r="R2635" s="63">
        <v>113</v>
      </c>
      <c r="S2635" s="63">
        <v>5</v>
      </c>
      <c r="T2635" s="63"/>
      <c r="U2635" s="63">
        <v>0</v>
      </c>
      <c r="V2635" s="63"/>
      <c r="W2635" s="63">
        <f>IF(Copyright!C$12=1,IF(BW2635&gt;0,BW2635-SUM(S2635:V2635)-SUM(X2635:AQ2635),SUM(BX2635:CD2635)),SUM(BX2635:CD2635))</f>
        <v>0</v>
      </c>
      <c r="X2635" s="63">
        <v>0</v>
      </c>
      <c r="Y2635" s="63">
        <v>1</v>
      </c>
      <c r="Z2635" s="63"/>
      <c r="AA2635" s="63"/>
      <c r="AB2635" s="63"/>
      <c r="AC2635" s="63"/>
      <c r="AD2635" s="63"/>
      <c r="AE2635" s="63"/>
      <c r="AF2635" s="63"/>
      <c r="AG2635" s="63"/>
      <c r="AH2635" s="63">
        <v>0</v>
      </c>
      <c r="AI2635" s="63"/>
      <c r="AJ2635" s="63"/>
      <c r="AK2635" s="63"/>
      <c r="AL2635" s="63"/>
      <c r="AM2635" s="63"/>
      <c r="AN2635" s="63"/>
      <c r="AO2635" s="63"/>
      <c r="AP2635" s="63"/>
      <c r="AQ2635" s="63"/>
      <c r="AS2635" s="5">
        <f>IF(Q2635&gt;0,RANK(Q2635,(N2635:P2635,Q2635:AE2635)),0)</f>
        <v>3</v>
      </c>
      <c r="AT2635" s="5">
        <f>IF(R2635&gt;0,RANK(R2635,(N2635:P2635,Q2635:AE2635)),0)</f>
        <v>4</v>
      </c>
      <c r="AU2635" s="5">
        <f>IF(T2635&gt;0,RANK(T2635,(N2635:P2635,Q2635:AE2635)),0)</f>
        <v>0</v>
      </c>
      <c r="AV2635" s="5">
        <f>IF(S2635&gt;0,RANK(S2635,(N2635:P2635,Q2635:AE2635)),0)</f>
        <v>5</v>
      </c>
      <c r="AW2635" s="2">
        <f t="shared" si="1050"/>
        <v>1.8994322127364079E-2</v>
      </c>
      <c r="AX2635" s="2">
        <f t="shared" si="1051"/>
        <v>4.6158245169723462E-3</v>
      </c>
      <c r="AY2635" s="2">
        <f t="shared" si="1052"/>
        <v>0</v>
      </c>
      <c r="AZ2635" s="2">
        <f t="shared" si="1053"/>
        <v>2.0424002287488255E-4</v>
      </c>
      <c r="BB2635" t="s">
        <v>1082</v>
      </c>
      <c r="BC2635" t="s">
        <v>55</v>
      </c>
      <c r="BF2635" s="111">
        <v>48</v>
      </c>
      <c r="BG2635" s="113">
        <v>21</v>
      </c>
      <c r="BH2635" s="117">
        <f t="shared" si="1043"/>
        <v>48021</v>
      </c>
      <c r="BJ2635" s="5" t="s">
        <v>3185</v>
      </c>
      <c r="BY2635" s="63">
        <v>0</v>
      </c>
      <c r="BZ2635" s="63">
        <v>0</v>
      </c>
    </row>
    <row r="2636" spans="1:78" hidden="1" outlineLevel="1">
      <c r="A2636" t="s">
        <v>1083</v>
      </c>
      <c r="B2636" t="s">
        <v>55</v>
      </c>
      <c r="C2636" s="1">
        <f t="shared" si="1045"/>
        <v>1592</v>
      </c>
      <c r="D2636" s="5">
        <f>IF(N2636&gt;0, RANK(N2636,(N2636:P2636,Q2636:AE2636)),0)</f>
        <v>2</v>
      </c>
      <c r="E2636" s="5">
        <f>IF(O2636&gt;0,RANK(O2636,(N2636:P2636,Q2636:AE2636)),0)</f>
        <v>1</v>
      </c>
      <c r="F2636" s="5">
        <f>IF(P2636&gt;0,RANK(P2636,(N2636:P2636,Q2636:AE2636)),0)</f>
        <v>0</v>
      </c>
      <c r="G2636" s="131">
        <f t="shared" si="1054"/>
        <v>1030</v>
      </c>
      <c r="H2636" s="136">
        <f t="shared" si="1055"/>
        <v>0.64698492462311563</v>
      </c>
      <c r="I2636" s="2"/>
      <c r="J2636" s="2">
        <f t="shared" si="1046"/>
        <v>0.16771356783919597</v>
      </c>
      <c r="K2636" s="2">
        <f t="shared" si="1047"/>
        <v>0.81469849246231152</v>
      </c>
      <c r="L2636" s="2">
        <f t="shared" si="1048"/>
        <v>0</v>
      </c>
      <c r="M2636" s="2">
        <f t="shared" si="1049"/>
        <v>1.7587939698492483E-2</v>
      </c>
      <c r="N2636" s="63">
        <v>267</v>
      </c>
      <c r="O2636" s="63">
        <v>1297</v>
      </c>
      <c r="P2636" s="63"/>
      <c r="Q2636" s="63">
        <v>23</v>
      </c>
      <c r="R2636" s="63">
        <v>5</v>
      </c>
      <c r="S2636" s="63">
        <v>0</v>
      </c>
      <c r="T2636" s="63"/>
      <c r="U2636" s="63">
        <v>0</v>
      </c>
      <c r="V2636" s="63"/>
      <c r="W2636" s="63">
        <f>IF(Copyright!C$12=1,IF(BW2636&gt;0,BW2636-SUM(S2636:V2636)-SUM(X2636:AQ2636),SUM(BX2636:CD2636)),SUM(BX2636:CD2636))</f>
        <v>0</v>
      </c>
      <c r="X2636" s="63">
        <v>0</v>
      </c>
      <c r="Y2636" s="63">
        <v>0</v>
      </c>
      <c r="Z2636" s="63"/>
      <c r="AA2636" s="63"/>
      <c r="AB2636" s="63"/>
      <c r="AC2636" s="63"/>
      <c r="AD2636" s="63"/>
      <c r="AE2636" s="63"/>
      <c r="AF2636" s="63"/>
      <c r="AG2636" s="63"/>
      <c r="AH2636" s="63">
        <v>0</v>
      </c>
      <c r="AI2636" s="63"/>
      <c r="AJ2636" s="63"/>
      <c r="AK2636" s="63"/>
      <c r="AL2636" s="63"/>
      <c r="AM2636" s="63"/>
      <c r="AN2636" s="63"/>
      <c r="AO2636" s="63"/>
      <c r="AP2636" s="63"/>
      <c r="AQ2636" s="63"/>
      <c r="AS2636" s="5">
        <f>IF(Q2636&gt;0,RANK(Q2636,(N2636:P2636,Q2636:AE2636)),0)</f>
        <v>3</v>
      </c>
      <c r="AT2636" s="5">
        <f>IF(R2636&gt;0,RANK(R2636,(N2636:P2636,Q2636:AE2636)),0)</f>
        <v>4</v>
      </c>
      <c r="AU2636" s="5">
        <f>IF(T2636&gt;0,RANK(T2636,(N2636:P2636,Q2636:AE2636)),0)</f>
        <v>0</v>
      </c>
      <c r="AV2636" s="5">
        <f>IF(S2636&gt;0,RANK(S2636,(N2636:P2636,Q2636:AE2636)),0)</f>
        <v>0</v>
      </c>
      <c r="AW2636" s="2">
        <f t="shared" si="1050"/>
        <v>1.4447236180904523E-2</v>
      </c>
      <c r="AX2636" s="2">
        <f t="shared" si="1051"/>
        <v>3.1407035175879399E-3</v>
      </c>
      <c r="AY2636" s="2">
        <f t="shared" si="1052"/>
        <v>0</v>
      </c>
      <c r="AZ2636" s="2">
        <f t="shared" si="1053"/>
        <v>0</v>
      </c>
      <c r="BB2636" t="s">
        <v>1083</v>
      </c>
      <c r="BC2636" t="s">
        <v>55</v>
      </c>
      <c r="BD2636">
        <v>13</v>
      </c>
      <c r="BF2636" s="111">
        <v>48</v>
      </c>
      <c r="BG2636" s="113">
        <v>23</v>
      </c>
      <c r="BH2636" s="117">
        <f t="shared" si="1043"/>
        <v>48023</v>
      </c>
      <c r="BJ2636" s="5" t="s">
        <v>3185</v>
      </c>
      <c r="BY2636" s="63">
        <v>0</v>
      </c>
      <c r="BZ2636" s="63">
        <v>0</v>
      </c>
    </row>
    <row r="2637" spans="1:78" hidden="1" outlineLevel="1">
      <c r="A2637" t="s">
        <v>3128</v>
      </c>
      <c r="B2637" t="s">
        <v>55</v>
      </c>
      <c r="C2637" s="1">
        <f t="shared" si="1045"/>
        <v>7879</v>
      </c>
      <c r="D2637" s="5">
        <f>IF(N2637&gt;0, RANK(N2637,(N2637:P2637,Q2637:AE2637)),0)</f>
        <v>2</v>
      </c>
      <c r="E2637" s="5">
        <f>IF(O2637&gt;0,RANK(O2637,(N2637:P2637,Q2637:AE2637)),0)</f>
        <v>1</v>
      </c>
      <c r="F2637" s="5">
        <f>IF(P2637&gt;0,RANK(P2637,(N2637:P2637,Q2637:AE2637)),0)</f>
        <v>0</v>
      </c>
      <c r="G2637" s="131">
        <f t="shared" si="1054"/>
        <v>904</v>
      </c>
      <c r="H2637" s="136">
        <f t="shared" si="1055"/>
        <v>0.11473537250920167</v>
      </c>
      <c r="I2637" s="2"/>
      <c r="J2637" s="2">
        <f t="shared" si="1046"/>
        <v>0.43812666582053561</v>
      </c>
      <c r="K2637" s="2">
        <f t="shared" si="1047"/>
        <v>0.55286203832973724</v>
      </c>
      <c r="L2637" s="2">
        <f t="shared" si="1048"/>
        <v>0</v>
      </c>
      <c r="M2637" s="2">
        <f t="shared" si="1049"/>
        <v>9.0112958497271523E-3</v>
      </c>
      <c r="N2637" s="63">
        <v>3452</v>
      </c>
      <c r="O2637" s="63">
        <v>4356</v>
      </c>
      <c r="P2637" s="63"/>
      <c r="Q2637" s="63">
        <v>56</v>
      </c>
      <c r="R2637" s="63">
        <v>12</v>
      </c>
      <c r="S2637" s="63">
        <v>1</v>
      </c>
      <c r="T2637" s="63"/>
      <c r="U2637" s="63">
        <v>0</v>
      </c>
      <c r="V2637" s="63"/>
      <c r="W2637" s="63">
        <f>IF(Copyright!C$12=1,IF(BW2637&gt;0,BW2637-SUM(S2637:V2637)-SUM(X2637:AQ2637),SUM(BX2637:CD2637)),SUM(BX2637:CD2637))</f>
        <v>0</v>
      </c>
      <c r="X2637" s="63">
        <v>2</v>
      </c>
      <c r="Y2637" s="63">
        <v>0</v>
      </c>
      <c r="Z2637" s="63"/>
      <c r="AA2637" s="63"/>
      <c r="AB2637" s="63"/>
      <c r="AC2637" s="63"/>
      <c r="AD2637" s="63"/>
      <c r="AE2637" s="63"/>
      <c r="AF2637" s="63"/>
      <c r="AG2637" s="63"/>
      <c r="AH2637" s="63">
        <v>0</v>
      </c>
      <c r="AI2637" s="63"/>
      <c r="AJ2637" s="63"/>
      <c r="AK2637" s="63"/>
      <c r="AL2637" s="63"/>
      <c r="AM2637" s="63"/>
      <c r="AN2637" s="63"/>
      <c r="AO2637" s="63"/>
      <c r="AP2637" s="63"/>
      <c r="AQ2637" s="63"/>
      <c r="AS2637" s="5">
        <f>IF(Q2637&gt;0,RANK(Q2637,(N2637:P2637,Q2637:AE2637)),0)</f>
        <v>3</v>
      </c>
      <c r="AT2637" s="5">
        <f>IF(R2637&gt;0,RANK(R2637,(N2637:P2637,Q2637:AE2637)),0)</f>
        <v>4</v>
      </c>
      <c r="AU2637" s="5">
        <f>IF(T2637&gt;0,RANK(T2637,(N2637:P2637,Q2637:AE2637)),0)</f>
        <v>0</v>
      </c>
      <c r="AV2637" s="5">
        <f>IF(S2637&gt;0,RANK(S2637,(N2637:P2637,Q2637:AE2637)),0)</f>
        <v>6</v>
      </c>
      <c r="AW2637" s="2">
        <f t="shared" si="1050"/>
        <v>7.107500951897449E-3</v>
      </c>
      <c r="AX2637" s="2">
        <f t="shared" si="1051"/>
        <v>1.523035918263739E-3</v>
      </c>
      <c r="AY2637" s="2">
        <f t="shared" si="1052"/>
        <v>0</v>
      </c>
      <c r="AZ2637" s="2">
        <f t="shared" si="1053"/>
        <v>1.2691965985531158E-4</v>
      </c>
      <c r="BB2637" t="s">
        <v>3128</v>
      </c>
      <c r="BC2637" t="s">
        <v>55</v>
      </c>
      <c r="BD2637">
        <v>34</v>
      </c>
      <c r="BF2637" s="111">
        <v>48</v>
      </c>
      <c r="BG2637" s="113">
        <v>25</v>
      </c>
      <c r="BH2637" s="117">
        <f t="shared" si="1043"/>
        <v>48025</v>
      </c>
      <c r="BJ2637" s="5" t="s">
        <v>3185</v>
      </c>
      <c r="BY2637" s="63">
        <v>0</v>
      </c>
      <c r="BZ2637" s="63">
        <v>0</v>
      </c>
    </row>
    <row r="2638" spans="1:78" hidden="1" outlineLevel="1">
      <c r="A2638" t="s">
        <v>1983</v>
      </c>
      <c r="B2638" t="s">
        <v>55</v>
      </c>
      <c r="C2638" s="1">
        <f t="shared" si="1045"/>
        <v>86206</v>
      </c>
      <c r="D2638" s="5">
        <f>IF(N2638&gt;0, RANK(N2638,(N2638:P2638,Q2638:AE2638)),0)</f>
        <v>2</v>
      </c>
      <c r="E2638" s="5">
        <f>IF(O2638&gt;0,RANK(O2638,(N2638:P2638,Q2638:AE2638)),0)</f>
        <v>1</v>
      </c>
      <c r="F2638" s="5">
        <f>IF(P2638&gt;0,RANK(P2638,(N2638:P2638,Q2638:AE2638)),0)</f>
        <v>0</v>
      </c>
      <c r="G2638" s="131">
        <f t="shared" si="1054"/>
        <v>14062</v>
      </c>
      <c r="H2638" s="136">
        <f t="shared" si="1055"/>
        <v>0.16312089645732317</v>
      </c>
      <c r="I2638" s="2"/>
      <c r="J2638" s="2">
        <f t="shared" si="1046"/>
        <v>0.41194348421223581</v>
      </c>
      <c r="K2638" s="2">
        <f t="shared" si="1047"/>
        <v>0.57506438066955901</v>
      </c>
      <c r="L2638" s="2">
        <f t="shared" si="1048"/>
        <v>0</v>
      </c>
      <c r="M2638" s="2">
        <f t="shared" si="1049"/>
        <v>1.2992135118205184E-2</v>
      </c>
      <c r="N2638" s="63">
        <v>35512</v>
      </c>
      <c r="O2638" s="63">
        <v>49574</v>
      </c>
      <c r="P2638" s="63"/>
      <c r="Q2638" s="63">
        <v>896</v>
      </c>
      <c r="R2638" s="63">
        <v>192</v>
      </c>
      <c r="S2638" s="63">
        <v>22</v>
      </c>
      <c r="T2638" s="63"/>
      <c r="U2638" s="63">
        <v>1</v>
      </c>
      <c r="V2638" s="63"/>
      <c r="W2638" s="63">
        <f>IF(Copyright!C$12=1,IF(BW2638&gt;0,BW2638-SUM(S2638:V2638)-SUM(X2638:AQ2638),SUM(BX2638:CD2638)),SUM(BX2638:CD2638))</f>
        <v>4</v>
      </c>
      <c r="X2638" s="63">
        <v>2</v>
      </c>
      <c r="Y2638" s="63">
        <v>2</v>
      </c>
      <c r="Z2638" s="63"/>
      <c r="AA2638" s="63"/>
      <c r="AB2638" s="63"/>
      <c r="AC2638" s="63"/>
      <c r="AD2638" s="63"/>
      <c r="AE2638" s="63"/>
      <c r="AF2638" s="63"/>
      <c r="AG2638" s="63"/>
      <c r="AH2638" s="63">
        <v>1</v>
      </c>
      <c r="AI2638" s="63"/>
      <c r="AJ2638" s="63"/>
      <c r="AK2638" s="63"/>
      <c r="AL2638" s="63"/>
      <c r="AM2638" s="63"/>
      <c r="AN2638" s="63"/>
      <c r="AO2638" s="63"/>
      <c r="AP2638" s="63"/>
      <c r="AQ2638" s="63"/>
      <c r="AS2638" s="5">
        <f>IF(Q2638&gt;0,RANK(Q2638,(N2638:P2638,Q2638:AE2638)),0)</f>
        <v>3</v>
      </c>
      <c r="AT2638" s="5">
        <f>IF(R2638&gt;0,RANK(R2638,(N2638:P2638,Q2638:AE2638)),0)</f>
        <v>4</v>
      </c>
      <c r="AU2638" s="5">
        <f>IF(T2638&gt;0,RANK(T2638,(N2638:P2638,Q2638:AE2638)),0)</f>
        <v>0</v>
      </c>
      <c r="AV2638" s="5">
        <f>IF(S2638&gt;0,RANK(S2638,(N2638:P2638,Q2638:AE2638)),0)</f>
        <v>5</v>
      </c>
      <c r="AW2638" s="2">
        <f t="shared" si="1050"/>
        <v>1.0393708094564183E-2</v>
      </c>
      <c r="AX2638" s="2">
        <f t="shared" si="1051"/>
        <v>2.2272231631208965E-3</v>
      </c>
      <c r="AY2638" s="2">
        <f t="shared" si="1052"/>
        <v>0</v>
      </c>
      <c r="AZ2638" s="2">
        <f t="shared" si="1053"/>
        <v>2.5520265410760272E-4</v>
      </c>
      <c r="BB2638" t="s">
        <v>1983</v>
      </c>
      <c r="BC2638" t="s">
        <v>55</v>
      </c>
      <c r="BF2638" s="111">
        <v>48</v>
      </c>
      <c r="BG2638" s="113">
        <v>27</v>
      </c>
      <c r="BH2638" s="117">
        <f t="shared" si="1043"/>
        <v>48027</v>
      </c>
      <c r="BJ2638" s="5" t="s">
        <v>3185</v>
      </c>
      <c r="BY2638" s="63">
        <v>3</v>
      </c>
      <c r="BZ2638" s="63">
        <v>1</v>
      </c>
    </row>
    <row r="2639" spans="1:78" hidden="1" outlineLevel="1">
      <c r="A2639" t="s">
        <v>1394</v>
      </c>
      <c r="B2639" t="s">
        <v>55</v>
      </c>
      <c r="C2639" s="1">
        <f t="shared" si="1045"/>
        <v>513681</v>
      </c>
      <c r="D2639" s="5">
        <f>IF(N2639&gt;0, RANK(N2639,(N2639:P2639,Q2639:AE2639)),0)</f>
        <v>1</v>
      </c>
      <c r="E2639" s="5">
        <f>IF(O2639&gt;0,RANK(O2639,(N2639:P2639,Q2639:AE2639)),0)</f>
        <v>2</v>
      </c>
      <c r="F2639" s="5">
        <f>IF(P2639&gt;0,RANK(P2639,(N2639:P2639,Q2639:AE2639)),0)</f>
        <v>0</v>
      </c>
      <c r="G2639" s="131">
        <f t="shared" si="1054"/>
        <v>23239</v>
      </c>
      <c r="H2639" s="136">
        <f t="shared" si="1055"/>
        <v>4.5240139308247725E-2</v>
      </c>
      <c r="I2639" s="2"/>
      <c r="J2639" s="2">
        <f t="shared" si="1046"/>
        <v>0.51560404219739486</v>
      </c>
      <c r="K2639" s="2">
        <f t="shared" si="1047"/>
        <v>0.47036390288914715</v>
      </c>
      <c r="L2639" s="2">
        <f t="shared" si="1048"/>
        <v>0</v>
      </c>
      <c r="M2639" s="2">
        <f t="shared" si="1049"/>
        <v>1.4032054913457992E-2</v>
      </c>
      <c r="N2639" s="63">
        <v>264856</v>
      </c>
      <c r="O2639" s="63">
        <v>241617</v>
      </c>
      <c r="P2639" s="63"/>
      <c r="Q2639" s="63">
        <v>5289</v>
      </c>
      <c r="R2639" s="63">
        <v>1765</v>
      </c>
      <c r="S2639" s="63">
        <v>76</v>
      </c>
      <c r="T2639" s="63"/>
      <c r="U2639" s="63">
        <v>6</v>
      </c>
      <c r="V2639" s="63"/>
      <c r="W2639" s="63">
        <f>IF(Copyright!C$12=1,IF(BW2639&gt;0,BW2639-SUM(S2639:V2639)-SUM(X2639:AQ2639),SUM(BX2639:CD2639)),SUM(BX2639:CD2639))</f>
        <v>4</v>
      </c>
      <c r="X2639" s="63">
        <v>46</v>
      </c>
      <c r="Y2639" s="63">
        <v>16</v>
      </c>
      <c r="Z2639" s="63"/>
      <c r="AA2639" s="63"/>
      <c r="AB2639" s="63"/>
      <c r="AC2639" s="63"/>
      <c r="AD2639" s="63"/>
      <c r="AE2639" s="63"/>
      <c r="AF2639" s="63"/>
      <c r="AG2639" s="63"/>
      <c r="AH2639" s="63">
        <v>6</v>
      </c>
      <c r="AI2639" s="63"/>
      <c r="AJ2639" s="63"/>
      <c r="AK2639" s="63"/>
      <c r="AL2639" s="63"/>
      <c r="AM2639" s="63"/>
      <c r="AN2639" s="63"/>
      <c r="AO2639" s="63"/>
      <c r="AP2639" s="63"/>
      <c r="AQ2639" s="63"/>
      <c r="AS2639" s="5">
        <f>IF(Q2639&gt;0,RANK(Q2639,(N2639:P2639,Q2639:AE2639)),0)</f>
        <v>3</v>
      </c>
      <c r="AT2639" s="5">
        <f>IF(R2639&gt;0,RANK(R2639,(N2639:P2639,Q2639:AE2639)),0)</f>
        <v>4</v>
      </c>
      <c r="AU2639" s="5">
        <f>IF(T2639&gt;0,RANK(T2639,(N2639:P2639,Q2639:AE2639)),0)</f>
        <v>0</v>
      </c>
      <c r="AV2639" s="5">
        <f>IF(S2639&gt;0,RANK(S2639,(N2639:P2639,Q2639:AE2639)),0)</f>
        <v>5</v>
      </c>
      <c r="AW2639" s="2">
        <f t="shared" si="1050"/>
        <v>1.0296273368101993E-2</v>
      </c>
      <c r="AX2639" s="2">
        <f t="shared" si="1051"/>
        <v>3.4359845896577835E-3</v>
      </c>
      <c r="AY2639" s="2">
        <f t="shared" si="1052"/>
        <v>0</v>
      </c>
      <c r="AZ2639" s="2">
        <f t="shared" si="1053"/>
        <v>1.4795174437053345E-4</v>
      </c>
      <c r="BB2639" t="s">
        <v>1394</v>
      </c>
      <c r="BC2639" t="s">
        <v>55</v>
      </c>
      <c r="BF2639" s="111">
        <v>48</v>
      </c>
      <c r="BG2639" s="113">
        <v>29</v>
      </c>
      <c r="BH2639" s="117">
        <f t="shared" si="1043"/>
        <v>48029</v>
      </c>
      <c r="BJ2639" s="5" t="s">
        <v>3185</v>
      </c>
      <c r="BY2639" s="63">
        <v>4</v>
      </c>
      <c r="BZ2639" s="63">
        <v>0</v>
      </c>
    </row>
    <row r="2640" spans="1:78" hidden="1" outlineLevel="1">
      <c r="A2640" t="s">
        <v>555</v>
      </c>
      <c r="B2640" t="s">
        <v>55</v>
      </c>
      <c r="C2640" s="1">
        <f t="shared" si="1045"/>
        <v>4973</v>
      </c>
      <c r="D2640" s="5">
        <f>IF(N2640&gt;0, RANK(N2640,(N2640:P2640,Q2640:AE2640)),0)</f>
        <v>2</v>
      </c>
      <c r="E2640" s="5">
        <f>IF(O2640&gt;0,RANK(O2640,(N2640:P2640,Q2640:AE2640)),0)</f>
        <v>1</v>
      </c>
      <c r="F2640" s="5">
        <f>IF(P2640&gt;0,RANK(P2640,(N2640:P2640,Q2640:AE2640)),0)</f>
        <v>0</v>
      </c>
      <c r="G2640" s="131">
        <f t="shared" si="1054"/>
        <v>2418</v>
      </c>
      <c r="H2640" s="136">
        <f t="shared" si="1055"/>
        <v>0.48622561833903077</v>
      </c>
      <c r="I2640" s="2"/>
      <c r="J2640" s="2">
        <f t="shared" si="1046"/>
        <v>0.24532475366981701</v>
      </c>
      <c r="K2640" s="2">
        <f t="shared" si="1047"/>
        <v>0.73155037200884776</v>
      </c>
      <c r="L2640" s="2">
        <f t="shared" si="1048"/>
        <v>0</v>
      </c>
      <c r="M2640" s="2">
        <f t="shared" si="1049"/>
        <v>2.3124874321335254E-2</v>
      </c>
      <c r="N2640" s="63">
        <v>1220</v>
      </c>
      <c r="O2640" s="63">
        <v>3638</v>
      </c>
      <c r="P2640" s="63"/>
      <c r="Q2640" s="63">
        <v>85</v>
      </c>
      <c r="R2640" s="63">
        <v>29</v>
      </c>
      <c r="S2640" s="63">
        <v>0</v>
      </c>
      <c r="T2640" s="63"/>
      <c r="U2640" s="63">
        <v>1</v>
      </c>
      <c r="V2640" s="63"/>
      <c r="W2640" s="63">
        <f>IF(Copyright!C$12=1,IF(BW2640&gt;0,BW2640-SUM(S2640:V2640)-SUM(X2640:AQ2640),SUM(BX2640:CD2640)),SUM(BX2640:CD2640))</f>
        <v>0</v>
      </c>
      <c r="X2640" s="63">
        <v>0</v>
      </c>
      <c r="Y2640" s="63">
        <v>0</v>
      </c>
      <c r="Z2640" s="63"/>
      <c r="AA2640" s="63"/>
      <c r="AB2640" s="63"/>
      <c r="AC2640" s="63"/>
      <c r="AD2640" s="63"/>
      <c r="AE2640" s="63"/>
      <c r="AF2640" s="63"/>
      <c r="AG2640" s="63"/>
      <c r="AH2640" s="63">
        <v>0</v>
      </c>
      <c r="AI2640" s="63"/>
      <c r="AJ2640" s="63"/>
      <c r="AK2640" s="63"/>
      <c r="AL2640" s="63"/>
      <c r="AM2640" s="63"/>
      <c r="AN2640" s="63"/>
      <c r="AO2640" s="63"/>
      <c r="AP2640" s="63"/>
      <c r="AQ2640" s="63"/>
      <c r="AS2640" s="5">
        <f>IF(Q2640&gt;0,RANK(Q2640,(N2640:P2640,Q2640:AE2640)),0)</f>
        <v>3</v>
      </c>
      <c r="AT2640" s="5">
        <f>IF(R2640&gt;0,RANK(R2640,(N2640:P2640,Q2640:AE2640)),0)</f>
        <v>4</v>
      </c>
      <c r="AU2640" s="5">
        <f>IF(T2640&gt;0,RANK(T2640,(N2640:P2640,Q2640:AE2640)),0)</f>
        <v>0</v>
      </c>
      <c r="AV2640" s="5">
        <f>IF(S2640&gt;0,RANK(S2640,(N2640:P2640,Q2640:AE2640)),0)</f>
        <v>0</v>
      </c>
      <c r="AW2640" s="2">
        <f t="shared" si="1050"/>
        <v>1.7092298411421677E-2</v>
      </c>
      <c r="AX2640" s="2">
        <f t="shared" si="1051"/>
        <v>5.8314900462497488E-3</v>
      </c>
      <c r="AY2640" s="2">
        <f t="shared" si="1052"/>
        <v>0</v>
      </c>
      <c r="AZ2640" s="2">
        <f t="shared" si="1053"/>
        <v>0</v>
      </c>
      <c r="BB2640" t="s">
        <v>555</v>
      </c>
      <c r="BC2640" t="s">
        <v>55</v>
      </c>
      <c r="BD2640">
        <v>21</v>
      </c>
      <c r="BF2640" s="111">
        <v>48</v>
      </c>
      <c r="BG2640" s="113">
        <v>31</v>
      </c>
      <c r="BH2640" s="117">
        <f t="shared" si="1043"/>
        <v>48031</v>
      </c>
      <c r="BJ2640" s="5" t="s">
        <v>3185</v>
      </c>
      <c r="BY2640" s="63">
        <v>0</v>
      </c>
      <c r="BZ2640" s="63">
        <v>0</v>
      </c>
    </row>
    <row r="2641" spans="1:78" hidden="1" outlineLevel="1">
      <c r="A2641" t="s">
        <v>2841</v>
      </c>
      <c r="B2641" t="s">
        <v>55</v>
      </c>
      <c r="C2641" s="1">
        <f t="shared" si="1045"/>
        <v>363</v>
      </c>
      <c r="D2641" s="5">
        <f>IF(N2641&gt;0, RANK(N2641,(N2641:P2641,Q2641:AE2641)),0)</f>
        <v>2</v>
      </c>
      <c r="E2641" s="5">
        <f>IF(O2641&gt;0,RANK(O2641,(N2641:P2641,Q2641:AE2641)),0)</f>
        <v>1</v>
      </c>
      <c r="F2641" s="5">
        <f>IF(P2641&gt;0,RANK(P2641,(N2641:P2641,Q2641:AE2641)),0)</f>
        <v>0</v>
      </c>
      <c r="G2641" s="131">
        <f t="shared" si="1054"/>
        <v>292</v>
      </c>
      <c r="H2641" s="136">
        <f t="shared" si="1055"/>
        <v>0.80440771349862261</v>
      </c>
      <c r="I2641" s="2"/>
      <c r="J2641" s="2">
        <f t="shared" si="1046"/>
        <v>8.8154269972451793E-2</v>
      </c>
      <c r="K2641" s="2">
        <f t="shared" si="1047"/>
        <v>0.8925619834710744</v>
      </c>
      <c r="L2641" s="2">
        <f t="shared" si="1048"/>
        <v>0</v>
      </c>
      <c r="M2641" s="2">
        <f t="shared" si="1049"/>
        <v>1.9283746556473802E-2</v>
      </c>
      <c r="N2641" s="63">
        <v>32</v>
      </c>
      <c r="O2641" s="63">
        <v>324</v>
      </c>
      <c r="P2641" s="63"/>
      <c r="Q2641" s="63">
        <v>3</v>
      </c>
      <c r="R2641" s="63">
        <v>3</v>
      </c>
      <c r="S2641" s="63">
        <v>0</v>
      </c>
      <c r="T2641" s="63"/>
      <c r="U2641" s="63">
        <v>0</v>
      </c>
      <c r="V2641" s="63"/>
      <c r="W2641" s="63">
        <f>IF(Copyright!C$12=1,IF(BW2641&gt;0,BW2641-SUM(S2641:V2641)-SUM(X2641:AQ2641),SUM(BX2641:CD2641)),SUM(BX2641:CD2641))</f>
        <v>0</v>
      </c>
      <c r="X2641" s="63">
        <v>1</v>
      </c>
      <c r="Y2641" s="63">
        <v>0</v>
      </c>
      <c r="Z2641" s="63"/>
      <c r="AA2641" s="63"/>
      <c r="AB2641" s="63"/>
      <c r="AC2641" s="63"/>
      <c r="AD2641" s="63"/>
      <c r="AE2641" s="63"/>
      <c r="AF2641" s="63"/>
      <c r="AG2641" s="63"/>
      <c r="AH2641" s="63">
        <v>0</v>
      </c>
      <c r="AI2641" s="63"/>
      <c r="AJ2641" s="63"/>
      <c r="AK2641" s="63"/>
      <c r="AL2641" s="63"/>
      <c r="AM2641" s="63"/>
      <c r="AN2641" s="63"/>
      <c r="AO2641" s="63"/>
      <c r="AP2641" s="63"/>
      <c r="AQ2641" s="63"/>
      <c r="AS2641" s="5">
        <f>IF(Q2641&gt;0,RANK(Q2641,(N2641:P2641,Q2641:AE2641)),0)</f>
        <v>3</v>
      </c>
      <c r="AT2641" s="5">
        <f>IF(R2641&gt;0,RANK(R2641,(N2641:P2641,Q2641:AE2641)),0)</f>
        <v>3</v>
      </c>
      <c r="AU2641" s="5">
        <f>IF(T2641&gt;0,RANK(T2641,(N2641:P2641,Q2641:AE2641)),0)</f>
        <v>0</v>
      </c>
      <c r="AV2641" s="5">
        <f>IF(S2641&gt;0,RANK(S2641,(N2641:P2641,Q2641:AE2641)),0)</f>
        <v>0</v>
      </c>
      <c r="AW2641" s="2">
        <f t="shared" si="1050"/>
        <v>8.2644628099173556E-3</v>
      </c>
      <c r="AX2641" s="2">
        <f t="shared" si="1051"/>
        <v>8.2644628099173556E-3</v>
      </c>
      <c r="AY2641" s="2">
        <f t="shared" si="1052"/>
        <v>0</v>
      </c>
      <c r="AZ2641" s="2">
        <f t="shared" si="1053"/>
        <v>0</v>
      </c>
      <c r="BB2641" t="s">
        <v>2841</v>
      </c>
      <c r="BC2641" t="s">
        <v>55</v>
      </c>
      <c r="BD2641">
        <v>19</v>
      </c>
      <c r="BF2641" s="111">
        <v>48</v>
      </c>
      <c r="BG2641" s="113">
        <v>33</v>
      </c>
      <c r="BH2641" s="117">
        <f t="shared" si="1043"/>
        <v>48033</v>
      </c>
      <c r="BJ2641" s="5" t="s">
        <v>3185</v>
      </c>
      <c r="BY2641" s="63">
        <v>0</v>
      </c>
      <c r="BZ2641" s="63">
        <v>0</v>
      </c>
    </row>
    <row r="2642" spans="1:78" hidden="1" outlineLevel="1">
      <c r="A2642" t="s">
        <v>883</v>
      </c>
      <c r="B2642" t="s">
        <v>55</v>
      </c>
      <c r="C2642" s="1">
        <f t="shared" si="1045"/>
        <v>7356</v>
      </c>
      <c r="D2642" s="5">
        <f>IF(N2642&gt;0, RANK(N2642,(N2642:P2642,Q2642:AE2642)),0)</f>
        <v>2</v>
      </c>
      <c r="E2642" s="5">
        <f>IF(O2642&gt;0,RANK(O2642,(N2642:P2642,Q2642:AE2642)),0)</f>
        <v>1</v>
      </c>
      <c r="F2642" s="5">
        <f>IF(P2642&gt;0,RANK(P2642,(N2642:P2642,Q2642:AE2642)),0)</f>
        <v>0</v>
      </c>
      <c r="G2642" s="131">
        <f t="shared" si="1054"/>
        <v>4518</v>
      </c>
      <c r="H2642" s="136">
        <f t="shared" si="1055"/>
        <v>0.61419249592169656</v>
      </c>
      <c r="I2642" s="2"/>
      <c r="J2642" s="2">
        <f t="shared" si="1046"/>
        <v>0.18583469276780859</v>
      </c>
      <c r="K2642" s="2">
        <f t="shared" si="1047"/>
        <v>0.80002718868950518</v>
      </c>
      <c r="L2642" s="2">
        <f t="shared" si="1048"/>
        <v>0</v>
      </c>
      <c r="M2642" s="2">
        <f t="shared" si="1049"/>
        <v>1.4138118542686207E-2</v>
      </c>
      <c r="N2642" s="63">
        <v>1367</v>
      </c>
      <c r="O2642" s="63">
        <v>5885</v>
      </c>
      <c r="P2642" s="63"/>
      <c r="Q2642" s="63">
        <v>84</v>
      </c>
      <c r="R2642" s="63">
        <v>13</v>
      </c>
      <c r="S2642" s="63">
        <v>0</v>
      </c>
      <c r="T2642" s="63"/>
      <c r="U2642" s="63">
        <v>0</v>
      </c>
      <c r="V2642" s="63"/>
      <c r="W2642" s="63">
        <f>IF(Copyright!C$12=1,IF(BW2642&gt;0,BW2642-SUM(S2642:V2642)-SUM(X2642:AQ2642),SUM(BX2642:CD2642)),SUM(BX2642:CD2642))</f>
        <v>7</v>
      </c>
      <c r="X2642" s="63">
        <v>0</v>
      </c>
      <c r="Y2642" s="63">
        <v>0</v>
      </c>
      <c r="Z2642" s="63"/>
      <c r="AA2642" s="63"/>
      <c r="AB2642" s="63"/>
      <c r="AC2642" s="63"/>
      <c r="AD2642" s="63"/>
      <c r="AE2642" s="63"/>
      <c r="AF2642" s="63"/>
      <c r="AG2642" s="63"/>
      <c r="AH2642" s="63">
        <v>0</v>
      </c>
      <c r="AI2642" s="63"/>
      <c r="AJ2642" s="63"/>
      <c r="AK2642" s="63"/>
      <c r="AL2642" s="63"/>
      <c r="AM2642" s="63"/>
      <c r="AN2642" s="63"/>
      <c r="AO2642" s="63"/>
      <c r="AP2642" s="63"/>
      <c r="AQ2642" s="63"/>
      <c r="AS2642" s="5">
        <f>IF(Q2642&gt;0,RANK(Q2642,(N2642:P2642,Q2642:AE2642)),0)</f>
        <v>3</v>
      </c>
      <c r="AT2642" s="5">
        <f>IF(R2642&gt;0,RANK(R2642,(N2642:P2642,Q2642:AE2642)),0)</f>
        <v>4</v>
      </c>
      <c r="AU2642" s="5">
        <f>IF(T2642&gt;0,RANK(T2642,(N2642:P2642,Q2642:AE2642)),0)</f>
        <v>0</v>
      </c>
      <c r="AV2642" s="5">
        <f>IF(S2642&gt;0,RANK(S2642,(N2642:P2642,Q2642:AE2642)),0)</f>
        <v>0</v>
      </c>
      <c r="AW2642" s="2">
        <f t="shared" si="1050"/>
        <v>1.1419249592169658E-2</v>
      </c>
      <c r="AX2642" s="2">
        <f t="shared" si="1051"/>
        <v>1.7672648178357804E-3</v>
      </c>
      <c r="AY2642" s="2">
        <f t="shared" si="1052"/>
        <v>0</v>
      </c>
      <c r="AZ2642" s="2">
        <f t="shared" si="1053"/>
        <v>0</v>
      </c>
      <c r="BB2642" t="s">
        <v>883</v>
      </c>
      <c r="BC2642" t="s">
        <v>55</v>
      </c>
      <c r="BD2642">
        <v>25</v>
      </c>
      <c r="BF2642" s="111">
        <v>48</v>
      </c>
      <c r="BG2642" s="113">
        <v>35</v>
      </c>
      <c r="BH2642" s="117">
        <f t="shared" si="1043"/>
        <v>48035</v>
      </c>
      <c r="BJ2642" s="5" t="s">
        <v>3185</v>
      </c>
      <c r="BY2642" s="63">
        <v>7</v>
      </c>
      <c r="BZ2642" s="63">
        <v>0</v>
      </c>
    </row>
    <row r="2643" spans="1:78" hidden="1" outlineLevel="1">
      <c r="A2643" t="s">
        <v>1398</v>
      </c>
      <c r="B2643" t="s">
        <v>55</v>
      </c>
      <c r="C2643" s="1">
        <f t="shared" si="1045"/>
        <v>35404</v>
      </c>
      <c r="D2643" s="5">
        <f>IF(N2643&gt;0, RANK(N2643,(N2643:P2643,Q2643:AE2643)),0)</f>
        <v>2</v>
      </c>
      <c r="E2643" s="5">
        <f>IF(O2643&gt;0,RANK(O2643,(N2643:P2643,Q2643:AE2643)),0)</f>
        <v>1</v>
      </c>
      <c r="F2643" s="5">
        <f>IF(P2643&gt;0,RANK(P2643,(N2643:P2643,Q2643:AE2643)),0)</f>
        <v>0</v>
      </c>
      <c r="G2643" s="131">
        <f t="shared" si="1054"/>
        <v>14673</v>
      </c>
      <c r="H2643" s="136">
        <f t="shared" si="1055"/>
        <v>0.41444469551463109</v>
      </c>
      <c r="I2643" s="2"/>
      <c r="J2643" s="2">
        <f t="shared" si="1046"/>
        <v>0.28799005762060786</v>
      </c>
      <c r="K2643" s="2">
        <f t="shared" si="1047"/>
        <v>0.70243475313523895</v>
      </c>
      <c r="L2643" s="2">
        <f t="shared" si="1048"/>
        <v>0</v>
      </c>
      <c r="M2643" s="2">
        <f t="shared" si="1049"/>
        <v>9.5751892441532371E-3</v>
      </c>
      <c r="N2643" s="63">
        <v>10196</v>
      </c>
      <c r="O2643" s="63">
        <v>24869</v>
      </c>
      <c r="P2643" s="63"/>
      <c r="Q2643" s="63">
        <v>265</v>
      </c>
      <c r="R2643" s="63">
        <v>70</v>
      </c>
      <c r="S2643" s="63">
        <v>3</v>
      </c>
      <c r="T2643" s="63"/>
      <c r="U2643" s="63">
        <v>1</v>
      </c>
      <c r="V2643" s="63"/>
      <c r="W2643" s="63">
        <f>IF(Copyright!C$12=1,IF(BW2643&gt;0,BW2643-SUM(S2643:V2643)-SUM(X2643:AQ2643),SUM(BX2643:CD2643)),SUM(BX2643:CD2643))</f>
        <v>0</v>
      </c>
      <c r="X2643" s="63">
        <v>0</v>
      </c>
      <c r="Y2643" s="63">
        <v>0</v>
      </c>
      <c r="Z2643" s="63"/>
      <c r="AA2643" s="63"/>
      <c r="AB2643" s="63"/>
      <c r="AC2643" s="63"/>
      <c r="AD2643" s="63"/>
      <c r="AE2643" s="63"/>
      <c r="AF2643" s="63"/>
      <c r="AG2643" s="63"/>
      <c r="AH2643" s="63">
        <v>0</v>
      </c>
      <c r="AI2643" s="63"/>
      <c r="AJ2643" s="63"/>
      <c r="AK2643" s="63"/>
      <c r="AL2643" s="63"/>
      <c r="AM2643" s="63"/>
      <c r="AN2643" s="63"/>
      <c r="AO2643" s="63"/>
      <c r="AP2643" s="63"/>
      <c r="AQ2643" s="63"/>
      <c r="AS2643" s="5">
        <f>IF(Q2643&gt;0,RANK(Q2643,(N2643:P2643,Q2643:AE2643)),0)</f>
        <v>3</v>
      </c>
      <c r="AT2643" s="5">
        <f>IF(R2643&gt;0,RANK(R2643,(N2643:P2643,Q2643:AE2643)),0)</f>
        <v>4</v>
      </c>
      <c r="AU2643" s="5">
        <f>IF(T2643&gt;0,RANK(T2643,(N2643:P2643,Q2643:AE2643)),0)</f>
        <v>0</v>
      </c>
      <c r="AV2643" s="5">
        <f>IF(S2643&gt;0,RANK(S2643,(N2643:P2643,Q2643:AE2643)),0)</f>
        <v>5</v>
      </c>
      <c r="AW2643" s="2">
        <f t="shared" si="1050"/>
        <v>7.4850299401197605E-3</v>
      </c>
      <c r="AX2643" s="2">
        <f t="shared" si="1051"/>
        <v>1.9771777200316347E-3</v>
      </c>
      <c r="AY2643" s="2">
        <f t="shared" si="1052"/>
        <v>0</v>
      </c>
      <c r="AZ2643" s="2">
        <f t="shared" si="1053"/>
        <v>8.4736188001355785E-5</v>
      </c>
      <c r="BB2643" t="s">
        <v>1398</v>
      </c>
      <c r="BC2643" t="s">
        <v>55</v>
      </c>
      <c r="BD2643">
        <v>4</v>
      </c>
      <c r="BF2643" s="111">
        <v>48</v>
      </c>
      <c r="BG2643" s="113">
        <v>37</v>
      </c>
      <c r="BH2643" s="117">
        <f t="shared" si="1043"/>
        <v>48037</v>
      </c>
      <c r="BJ2643" s="5" t="s">
        <v>3185</v>
      </c>
      <c r="BY2643" s="63">
        <v>0</v>
      </c>
      <c r="BZ2643" s="63">
        <v>0</v>
      </c>
    </row>
    <row r="2644" spans="1:78" hidden="1" outlineLevel="1">
      <c r="A2644" t="s">
        <v>822</v>
      </c>
      <c r="B2644" t="s">
        <v>55</v>
      </c>
      <c r="C2644" s="1">
        <f t="shared" si="1045"/>
        <v>106739</v>
      </c>
      <c r="D2644" s="5">
        <f>IF(N2644&gt;0, RANK(N2644,(N2644:P2644,Q2644:AE2644)),0)</f>
        <v>2</v>
      </c>
      <c r="E2644" s="5">
        <f>IF(O2644&gt;0,RANK(O2644,(N2644:P2644,Q2644:AE2644)),0)</f>
        <v>1</v>
      </c>
      <c r="F2644" s="5">
        <f>IF(P2644&gt;0,RANK(P2644,(N2644:P2644,Q2644:AE2644)),0)</f>
        <v>0</v>
      </c>
      <c r="G2644" s="131">
        <f t="shared" si="1054"/>
        <v>36441</v>
      </c>
      <c r="H2644" s="136">
        <f t="shared" si="1055"/>
        <v>0.3414028611847591</v>
      </c>
      <c r="I2644" s="2"/>
      <c r="J2644" s="2">
        <f t="shared" si="1046"/>
        <v>0.32247819447437209</v>
      </c>
      <c r="K2644" s="2">
        <f t="shared" si="1047"/>
        <v>0.66388105565913114</v>
      </c>
      <c r="L2644" s="2">
        <f t="shared" si="1048"/>
        <v>0</v>
      </c>
      <c r="M2644" s="2">
        <f t="shared" si="1049"/>
        <v>1.3640749866496771E-2</v>
      </c>
      <c r="N2644" s="63">
        <v>34421</v>
      </c>
      <c r="O2644" s="63">
        <v>70862</v>
      </c>
      <c r="P2644" s="63"/>
      <c r="Q2644" s="63">
        <v>1127</v>
      </c>
      <c r="R2644" s="63">
        <v>288</v>
      </c>
      <c r="S2644" s="63">
        <v>32</v>
      </c>
      <c r="T2644" s="63"/>
      <c r="U2644" s="63">
        <v>2</v>
      </c>
      <c r="V2644" s="63"/>
      <c r="W2644" s="63">
        <f>IF(Copyright!C$12=1,IF(BW2644&gt;0,BW2644-SUM(S2644:V2644)-SUM(X2644:AQ2644),SUM(BX2644:CD2644)),SUM(BX2644:CD2644))</f>
        <v>1</v>
      </c>
      <c r="X2644" s="63">
        <v>2</v>
      </c>
      <c r="Y2644" s="63">
        <v>4</v>
      </c>
      <c r="Z2644" s="63"/>
      <c r="AA2644" s="63"/>
      <c r="AB2644" s="63"/>
      <c r="AC2644" s="63"/>
      <c r="AD2644" s="63"/>
      <c r="AE2644" s="63"/>
      <c r="AF2644" s="63"/>
      <c r="AG2644" s="63"/>
      <c r="AH2644" s="63">
        <v>0</v>
      </c>
      <c r="AI2644" s="63"/>
      <c r="AJ2644" s="63"/>
      <c r="AK2644" s="63"/>
      <c r="AL2644" s="63"/>
      <c r="AM2644" s="63"/>
      <c r="AN2644" s="63"/>
      <c r="AO2644" s="63"/>
      <c r="AP2644" s="63"/>
      <c r="AQ2644" s="63"/>
      <c r="AS2644" s="5">
        <f>IF(Q2644&gt;0,RANK(Q2644,(N2644:P2644,Q2644:AE2644)),0)</f>
        <v>3</v>
      </c>
      <c r="AT2644" s="5">
        <f>IF(R2644&gt;0,RANK(R2644,(N2644:P2644,Q2644:AE2644)),0)</f>
        <v>4</v>
      </c>
      <c r="AU2644" s="5">
        <f>IF(T2644&gt;0,RANK(T2644,(N2644:P2644,Q2644:AE2644)),0)</f>
        <v>0</v>
      </c>
      <c r="AV2644" s="5">
        <f>IF(S2644&gt;0,RANK(S2644,(N2644:P2644,Q2644:AE2644)),0)</f>
        <v>5</v>
      </c>
      <c r="AW2644" s="2">
        <f t="shared" si="1050"/>
        <v>1.0558465040894143E-2</v>
      </c>
      <c r="AX2644" s="2">
        <f t="shared" si="1051"/>
        <v>2.6981703032630997E-3</v>
      </c>
      <c r="AY2644" s="2">
        <f t="shared" si="1052"/>
        <v>0</v>
      </c>
      <c r="AZ2644" s="2">
        <f t="shared" si="1053"/>
        <v>2.9979670036256662E-4</v>
      </c>
      <c r="BB2644" t="s">
        <v>822</v>
      </c>
      <c r="BC2644" t="s">
        <v>55</v>
      </c>
      <c r="BF2644" s="111">
        <v>48</v>
      </c>
      <c r="BG2644" s="113">
        <v>39</v>
      </c>
      <c r="BH2644" s="117">
        <f t="shared" si="1043"/>
        <v>48039</v>
      </c>
      <c r="BJ2644" s="5" t="s">
        <v>3185</v>
      </c>
      <c r="BY2644" s="63">
        <v>0</v>
      </c>
      <c r="BZ2644" s="63">
        <v>1</v>
      </c>
    </row>
    <row r="2645" spans="1:78" hidden="1" outlineLevel="1">
      <c r="A2645" t="s">
        <v>567</v>
      </c>
      <c r="B2645" t="s">
        <v>55</v>
      </c>
      <c r="C2645" s="1">
        <f t="shared" si="1045"/>
        <v>55962</v>
      </c>
      <c r="D2645" s="5">
        <f>IF(N2645&gt;0, RANK(N2645,(N2645:P2645,Q2645:AE2645)),0)</f>
        <v>2</v>
      </c>
      <c r="E2645" s="5">
        <f>IF(O2645&gt;0,RANK(O2645,(N2645:P2645,Q2645:AE2645)),0)</f>
        <v>1</v>
      </c>
      <c r="F2645" s="5">
        <f>IF(P2645&gt;0,RANK(P2645,(N2645:P2645,Q2645:AE2645)),0)</f>
        <v>0</v>
      </c>
      <c r="G2645" s="131">
        <f t="shared" si="1054"/>
        <v>19732</v>
      </c>
      <c r="H2645" s="136">
        <f t="shared" si="1055"/>
        <v>0.35259640470319142</v>
      </c>
      <c r="I2645" s="2"/>
      <c r="J2645" s="2">
        <f t="shared" si="1046"/>
        <v>0.3123012043886923</v>
      </c>
      <c r="K2645" s="2">
        <f t="shared" si="1047"/>
        <v>0.66489760909188378</v>
      </c>
      <c r="L2645" s="2">
        <f t="shared" si="1048"/>
        <v>0</v>
      </c>
      <c r="M2645" s="2">
        <f t="shared" si="1049"/>
        <v>2.2801186519423866E-2</v>
      </c>
      <c r="N2645" s="63">
        <v>17477</v>
      </c>
      <c r="O2645" s="63">
        <v>37209</v>
      </c>
      <c r="P2645" s="63"/>
      <c r="Q2645" s="63">
        <v>1046</v>
      </c>
      <c r="R2645" s="63">
        <v>208</v>
      </c>
      <c r="S2645" s="63">
        <v>18</v>
      </c>
      <c r="T2645" s="63"/>
      <c r="U2645" s="63">
        <v>1</v>
      </c>
      <c r="V2645" s="63"/>
      <c r="W2645" s="63">
        <f>IF(Copyright!C$12=1,IF(BW2645&gt;0,BW2645-SUM(S2645:V2645)-SUM(X2645:AQ2645),SUM(BX2645:CD2645)),SUM(BX2645:CD2645))</f>
        <v>0</v>
      </c>
      <c r="X2645" s="63">
        <v>3</v>
      </c>
      <c r="Y2645" s="63">
        <v>0</v>
      </c>
      <c r="Z2645" s="63"/>
      <c r="AA2645" s="63"/>
      <c r="AB2645" s="63"/>
      <c r="AC2645" s="63"/>
      <c r="AD2645" s="63"/>
      <c r="AE2645" s="63"/>
      <c r="AF2645" s="63"/>
      <c r="AG2645" s="63"/>
      <c r="AH2645" s="63">
        <v>0</v>
      </c>
      <c r="AI2645" s="63"/>
      <c r="AJ2645" s="63"/>
      <c r="AK2645" s="63"/>
      <c r="AL2645" s="63"/>
      <c r="AM2645" s="63"/>
      <c r="AN2645" s="63"/>
      <c r="AO2645" s="63"/>
      <c r="AP2645" s="63"/>
      <c r="AQ2645" s="63"/>
      <c r="AS2645" s="5">
        <f>IF(Q2645&gt;0,RANK(Q2645,(N2645:P2645,Q2645:AE2645)),0)</f>
        <v>3</v>
      </c>
      <c r="AT2645" s="5">
        <f>IF(R2645&gt;0,RANK(R2645,(N2645:P2645,Q2645:AE2645)),0)</f>
        <v>4</v>
      </c>
      <c r="AU2645" s="5">
        <f>IF(T2645&gt;0,RANK(T2645,(N2645:P2645,Q2645:AE2645)),0)</f>
        <v>0</v>
      </c>
      <c r="AV2645" s="5">
        <f>IF(S2645&gt;0,RANK(S2645,(N2645:P2645,Q2645:AE2645)),0)</f>
        <v>5</v>
      </c>
      <c r="AW2645" s="2">
        <f t="shared" si="1050"/>
        <v>1.8691254780029306E-2</v>
      </c>
      <c r="AX2645" s="2">
        <f t="shared" si="1051"/>
        <v>3.7168078338872808E-3</v>
      </c>
      <c r="AY2645" s="2">
        <f t="shared" si="1052"/>
        <v>0</v>
      </c>
      <c r="AZ2645" s="2">
        <f t="shared" si="1053"/>
        <v>3.2164683177870698E-4</v>
      </c>
      <c r="BB2645" t="s">
        <v>567</v>
      </c>
      <c r="BC2645" t="s">
        <v>55</v>
      </c>
      <c r="BD2645">
        <v>17</v>
      </c>
      <c r="BF2645" s="111">
        <v>48</v>
      </c>
      <c r="BG2645" s="113">
        <v>41</v>
      </c>
      <c r="BH2645" s="117">
        <f t="shared" si="1043"/>
        <v>48041</v>
      </c>
      <c r="BJ2645" s="5" t="s">
        <v>3185</v>
      </c>
      <c r="BY2645" s="63">
        <v>0</v>
      </c>
      <c r="BZ2645" s="63">
        <v>0</v>
      </c>
    </row>
    <row r="2646" spans="1:78" hidden="1" outlineLevel="1">
      <c r="A2646" t="s">
        <v>1788</v>
      </c>
      <c r="B2646" t="s">
        <v>55</v>
      </c>
      <c r="C2646" s="1">
        <f t="shared" si="1045"/>
        <v>3867</v>
      </c>
      <c r="D2646" s="5">
        <f>IF(N2646&gt;0, RANK(N2646,(N2646:P2646,Q2646:AE2646)),0)</f>
        <v>2</v>
      </c>
      <c r="E2646" s="5">
        <f>IF(O2646&gt;0,RANK(O2646,(N2646:P2646,Q2646:AE2646)),0)</f>
        <v>1</v>
      </c>
      <c r="F2646" s="5">
        <f>IF(P2646&gt;0,RANK(P2646,(N2646:P2646,Q2646:AE2646)),0)</f>
        <v>0</v>
      </c>
      <c r="G2646" s="131">
        <f t="shared" si="1054"/>
        <v>211</v>
      </c>
      <c r="H2646" s="136">
        <f t="shared" si="1055"/>
        <v>5.4564261701577452E-2</v>
      </c>
      <c r="I2646" s="2"/>
      <c r="J2646" s="2">
        <f t="shared" si="1046"/>
        <v>0.456426170157745</v>
      </c>
      <c r="K2646" s="2">
        <f t="shared" si="1047"/>
        <v>0.51099043185932247</v>
      </c>
      <c r="L2646" s="2">
        <f t="shared" si="1048"/>
        <v>0</v>
      </c>
      <c r="M2646" s="2">
        <f t="shared" si="1049"/>
        <v>3.2583397982932527E-2</v>
      </c>
      <c r="N2646" s="63">
        <v>1765</v>
      </c>
      <c r="O2646" s="63">
        <v>1976</v>
      </c>
      <c r="P2646" s="63"/>
      <c r="Q2646" s="63">
        <v>91</v>
      </c>
      <c r="R2646" s="63">
        <v>35</v>
      </c>
      <c r="S2646" s="63">
        <v>0</v>
      </c>
      <c r="T2646" s="63"/>
      <c r="U2646" s="63">
        <v>0</v>
      </c>
      <c r="V2646" s="63"/>
      <c r="W2646" s="63">
        <f>IF(Copyright!C$12=1,IF(BW2646&gt;0,BW2646-SUM(S2646:V2646)-SUM(X2646:AQ2646),SUM(BX2646:CD2646)),SUM(BX2646:CD2646))</f>
        <v>0</v>
      </c>
      <c r="X2646" s="63">
        <v>0</v>
      </c>
      <c r="Y2646" s="63">
        <v>0</v>
      </c>
      <c r="Z2646" s="63"/>
      <c r="AA2646" s="63"/>
      <c r="AB2646" s="63"/>
      <c r="AC2646" s="63"/>
      <c r="AD2646" s="63"/>
      <c r="AE2646" s="63"/>
      <c r="AF2646" s="63"/>
      <c r="AG2646" s="63"/>
      <c r="AH2646" s="63">
        <v>0</v>
      </c>
      <c r="AI2646" s="63"/>
      <c r="AJ2646" s="63"/>
      <c r="AK2646" s="63"/>
      <c r="AL2646" s="63"/>
      <c r="AM2646" s="63"/>
      <c r="AN2646" s="63"/>
      <c r="AO2646" s="63"/>
      <c r="AP2646" s="63"/>
      <c r="AQ2646" s="63"/>
      <c r="AS2646" s="5">
        <f>IF(Q2646&gt;0,RANK(Q2646,(N2646:P2646,Q2646:AE2646)),0)</f>
        <v>3</v>
      </c>
      <c r="AT2646" s="5">
        <f>IF(R2646&gt;0,RANK(R2646,(N2646:P2646,Q2646:AE2646)),0)</f>
        <v>4</v>
      </c>
      <c r="AU2646" s="5">
        <f>IF(T2646&gt;0,RANK(T2646,(N2646:P2646,Q2646:AE2646)),0)</f>
        <v>0</v>
      </c>
      <c r="AV2646" s="5">
        <f>IF(S2646&gt;0,RANK(S2646,(N2646:P2646,Q2646:AE2646)),0)</f>
        <v>0</v>
      </c>
      <c r="AW2646" s="2">
        <f t="shared" si="1050"/>
        <v>2.3532454098784586E-2</v>
      </c>
      <c r="AX2646" s="2">
        <f t="shared" si="1051"/>
        <v>9.0509438841479186E-3</v>
      </c>
      <c r="AY2646" s="2">
        <f t="shared" si="1052"/>
        <v>0</v>
      </c>
      <c r="AZ2646" s="2">
        <f t="shared" si="1053"/>
        <v>0</v>
      </c>
      <c r="BB2646" t="s">
        <v>1788</v>
      </c>
      <c r="BC2646" t="s">
        <v>55</v>
      </c>
      <c r="BD2646">
        <v>23</v>
      </c>
      <c r="BF2646" s="111">
        <v>48</v>
      </c>
      <c r="BG2646" s="113">
        <v>43</v>
      </c>
      <c r="BH2646" s="117">
        <f t="shared" si="1043"/>
        <v>48043</v>
      </c>
      <c r="BJ2646" s="5" t="s">
        <v>3185</v>
      </c>
      <c r="BY2646" s="63">
        <v>0</v>
      </c>
      <c r="BZ2646" s="63">
        <v>0</v>
      </c>
    </row>
    <row r="2647" spans="1:78" hidden="1" outlineLevel="1">
      <c r="A2647" t="s">
        <v>683</v>
      </c>
      <c r="B2647" t="s">
        <v>55</v>
      </c>
      <c r="C2647" s="1">
        <f t="shared" si="1045"/>
        <v>702</v>
      </c>
      <c r="D2647" s="5">
        <f>IF(N2647&gt;0, RANK(N2647,(N2647:P2647,Q2647:AE2647)),0)</f>
        <v>2</v>
      </c>
      <c r="E2647" s="5">
        <f>IF(O2647&gt;0,RANK(O2647,(N2647:P2647,Q2647:AE2647)),0)</f>
        <v>1</v>
      </c>
      <c r="F2647" s="5">
        <f>IF(P2647&gt;0,RANK(P2647,(N2647:P2647,Q2647:AE2647)),0)</f>
        <v>0</v>
      </c>
      <c r="G2647" s="131">
        <f t="shared" si="1054"/>
        <v>461</v>
      </c>
      <c r="H2647" s="136">
        <f t="shared" si="1055"/>
        <v>0.65669515669515666</v>
      </c>
      <c r="I2647" s="2"/>
      <c r="J2647" s="2">
        <f t="shared" si="1046"/>
        <v>0.16666666666666666</v>
      </c>
      <c r="K2647" s="2">
        <f t="shared" si="1047"/>
        <v>0.8233618233618234</v>
      </c>
      <c r="L2647" s="2">
        <f t="shared" si="1048"/>
        <v>0</v>
      </c>
      <c r="M2647" s="2">
        <f t="shared" si="1049"/>
        <v>9.9715099715099731E-3</v>
      </c>
      <c r="N2647" s="63">
        <v>117</v>
      </c>
      <c r="O2647" s="63">
        <v>578</v>
      </c>
      <c r="P2647" s="63"/>
      <c r="Q2647" s="63">
        <v>4</v>
      </c>
      <c r="R2647" s="63">
        <v>3</v>
      </c>
      <c r="S2647" s="63">
        <v>0</v>
      </c>
      <c r="T2647" s="63"/>
      <c r="U2647" s="63">
        <v>0</v>
      </c>
      <c r="V2647" s="63"/>
      <c r="W2647" s="63">
        <f>IF(Copyright!C$12=1,IF(BW2647&gt;0,BW2647-SUM(S2647:V2647)-SUM(X2647:AQ2647),SUM(BX2647:CD2647)),SUM(BX2647:CD2647))</f>
        <v>0</v>
      </c>
      <c r="X2647" s="63">
        <v>0</v>
      </c>
      <c r="Y2647" s="63">
        <v>0</v>
      </c>
      <c r="Z2647" s="63"/>
      <c r="AA2647" s="63"/>
      <c r="AB2647" s="63"/>
      <c r="AC2647" s="63"/>
      <c r="AD2647" s="63"/>
      <c r="AE2647" s="63"/>
      <c r="AF2647" s="63"/>
      <c r="AG2647" s="63"/>
      <c r="AH2647" s="63">
        <v>0</v>
      </c>
      <c r="AI2647" s="63"/>
      <c r="AJ2647" s="63"/>
      <c r="AK2647" s="63"/>
      <c r="AL2647" s="63"/>
      <c r="AM2647" s="63"/>
      <c r="AN2647" s="63"/>
      <c r="AO2647" s="63"/>
      <c r="AP2647" s="63"/>
      <c r="AQ2647" s="63"/>
      <c r="AS2647" s="5">
        <f>IF(Q2647&gt;0,RANK(Q2647,(N2647:P2647,Q2647:AE2647)),0)</f>
        <v>3</v>
      </c>
      <c r="AT2647" s="5">
        <f>IF(R2647&gt;0,RANK(R2647,(N2647:P2647,Q2647:AE2647)),0)</f>
        <v>4</v>
      </c>
      <c r="AU2647" s="5">
        <f>IF(T2647&gt;0,RANK(T2647,(N2647:P2647,Q2647:AE2647)),0)</f>
        <v>0</v>
      </c>
      <c r="AV2647" s="5">
        <f>IF(S2647&gt;0,RANK(S2647,(N2647:P2647,Q2647:AE2647)),0)</f>
        <v>0</v>
      </c>
      <c r="AW2647" s="2">
        <f t="shared" si="1050"/>
        <v>5.6980056980056983E-3</v>
      </c>
      <c r="AX2647" s="2">
        <f t="shared" si="1051"/>
        <v>4.2735042735042739E-3</v>
      </c>
      <c r="AY2647" s="2">
        <f t="shared" si="1052"/>
        <v>0</v>
      </c>
      <c r="AZ2647" s="2">
        <f t="shared" si="1053"/>
        <v>0</v>
      </c>
      <c r="BB2647" t="s">
        <v>683</v>
      </c>
      <c r="BC2647" t="s">
        <v>55</v>
      </c>
      <c r="BD2647">
        <v>13</v>
      </c>
      <c r="BF2647" s="111">
        <v>48</v>
      </c>
      <c r="BG2647" s="113">
        <v>45</v>
      </c>
      <c r="BH2647" s="117">
        <f t="shared" si="1043"/>
        <v>48045</v>
      </c>
      <c r="BJ2647" s="5" t="s">
        <v>3185</v>
      </c>
      <c r="BY2647" s="63">
        <v>0</v>
      </c>
      <c r="BZ2647" s="63">
        <v>0</v>
      </c>
    </row>
    <row r="2648" spans="1:78" hidden="1" outlineLevel="1">
      <c r="A2648" t="s">
        <v>3159</v>
      </c>
      <c r="B2648" t="s">
        <v>55</v>
      </c>
      <c r="C2648" s="1">
        <f t="shared" si="1045"/>
        <v>2403</v>
      </c>
      <c r="D2648" s="5">
        <f>IF(N2648&gt;0, RANK(N2648,(N2648:P2648,Q2648:AE2648)),0)</f>
        <v>1</v>
      </c>
      <c r="E2648" s="5">
        <f>IF(O2648&gt;0,RANK(O2648,(N2648:P2648,Q2648:AE2648)),0)</f>
        <v>2</v>
      </c>
      <c r="F2648" s="5">
        <f>IF(P2648&gt;0,RANK(P2648,(N2648:P2648,Q2648:AE2648)),0)</f>
        <v>0</v>
      </c>
      <c r="G2648" s="131">
        <f t="shared" si="1054"/>
        <v>1379</v>
      </c>
      <c r="H2648" s="136">
        <f t="shared" si="1055"/>
        <v>0.573866000832293</v>
      </c>
      <c r="I2648" s="2"/>
      <c r="J2648" s="2">
        <f t="shared" si="1046"/>
        <v>0.78485226799833541</v>
      </c>
      <c r="K2648" s="2">
        <f t="shared" si="1047"/>
        <v>0.21098626716604243</v>
      </c>
      <c r="L2648" s="2">
        <f t="shared" si="1048"/>
        <v>0</v>
      </c>
      <c r="M2648" s="2">
        <f t="shared" si="1049"/>
        <v>4.1614648356221584E-3</v>
      </c>
      <c r="N2648" s="63">
        <v>1886</v>
      </c>
      <c r="O2648" s="63">
        <v>507</v>
      </c>
      <c r="P2648" s="63"/>
      <c r="Q2648" s="63">
        <v>6</v>
      </c>
      <c r="R2648" s="63">
        <v>4</v>
      </c>
      <c r="S2648" s="63">
        <v>0</v>
      </c>
      <c r="T2648" s="63"/>
      <c r="U2648" s="63">
        <v>0</v>
      </c>
      <c r="V2648" s="63"/>
      <c r="W2648" s="63">
        <f>IF(Copyright!C$12=1,IF(BW2648&gt;0,BW2648-SUM(S2648:V2648)-SUM(X2648:AQ2648),SUM(BX2648:CD2648)),SUM(BX2648:CD2648))</f>
        <v>0</v>
      </c>
      <c r="X2648" s="63">
        <v>0</v>
      </c>
      <c r="Y2648" s="63">
        <v>0</v>
      </c>
      <c r="Z2648" s="63"/>
      <c r="AA2648" s="63"/>
      <c r="AB2648" s="63"/>
      <c r="AC2648" s="63"/>
      <c r="AD2648" s="63"/>
      <c r="AE2648" s="63"/>
      <c r="AF2648" s="63"/>
      <c r="AG2648" s="63"/>
      <c r="AH2648" s="63">
        <v>0</v>
      </c>
      <c r="AI2648" s="63"/>
      <c r="AJ2648" s="63"/>
      <c r="AK2648" s="63"/>
      <c r="AL2648" s="63"/>
      <c r="AM2648" s="63"/>
      <c r="AN2648" s="63"/>
      <c r="AO2648" s="63"/>
      <c r="AP2648" s="63"/>
      <c r="AQ2648" s="63"/>
      <c r="AS2648" s="5">
        <f>IF(Q2648&gt;0,RANK(Q2648,(N2648:P2648,Q2648:AE2648)),0)</f>
        <v>3</v>
      </c>
      <c r="AT2648" s="5">
        <f>IF(R2648&gt;0,RANK(R2648,(N2648:P2648,Q2648:AE2648)),0)</f>
        <v>4</v>
      </c>
      <c r="AU2648" s="5">
        <f>IF(T2648&gt;0,RANK(T2648,(N2648:P2648,Q2648:AE2648)),0)</f>
        <v>0</v>
      </c>
      <c r="AV2648" s="5">
        <f>IF(S2648&gt;0,RANK(S2648,(N2648:P2648,Q2648:AE2648)),0)</f>
        <v>0</v>
      </c>
      <c r="AW2648" s="2">
        <f t="shared" si="1050"/>
        <v>2.4968789013732834E-3</v>
      </c>
      <c r="AX2648" s="2">
        <f t="shared" si="1051"/>
        <v>1.6645859342488557E-3</v>
      </c>
      <c r="AY2648" s="2">
        <f t="shared" si="1052"/>
        <v>0</v>
      </c>
      <c r="AZ2648" s="2">
        <f t="shared" si="1053"/>
        <v>0</v>
      </c>
      <c r="BB2648" t="s">
        <v>3159</v>
      </c>
      <c r="BC2648" t="s">
        <v>55</v>
      </c>
      <c r="BD2648">
        <v>15</v>
      </c>
      <c r="BF2648" s="111">
        <v>48</v>
      </c>
      <c r="BG2648" s="113">
        <v>47</v>
      </c>
      <c r="BH2648" s="117">
        <f t="shared" si="1043"/>
        <v>48047</v>
      </c>
      <c r="BJ2648" s="5" t="s">
        <v>3185</v>
      </c>
      <c r="BY2648" s="63">
        <v>0</v>
      </c>
      <c r="BZ2648" s="63">
        <v>0</v>
      </c>
    </row>
    <row r="2649" spans="1:78" hidden="1" outlineLevel="1">
      <c r="A2649" t="s">
        <v>584</v>
      </c>
      <c r="B2649" t="s">
        <v>55</v>
      </c>
      <c r="C2649" s="1">
        <f t="shared" si="1045"/>
        <v>13947</v>
      </c>
      <c r="D2649" s="5">
        <f>IF(N2649&gt;0, RANK(N2649,(N2649:P2649,Q2649:AE2649)),0)</f>
        <v>2</v>
      </c>
      <c r="E2649" s="5">
        <f>IF(O2649&gt;0,RANK(O2649,(N2649:P2649,Q2649:AE2649)),0)</f>
        <v>1</v>
      </c>
      <c r="F2649" s="5">
        <f>IF(P2649&gt;0,RANK(P2649,(N2649:P2649,Q2649:AE2649)),0)</f>
        <v>0</v>
      </c>
      <c r="G2649" s="131">
        <f t="shared" si="1054"/>
        <v>9991</v>
      </c>
      <c r="H2649" s="136">
        <f t="shared" si="1055"/>
        <v>0.71635477163547712</v>
      </c>
      <c r="I2649" s="2"/>
      <c r="J2649" s="2">
        <f t="shared" si="1046"/>
        <v>0.13651681365168136</v>
      </c>
      <c r="K2649" s="2">
        <f t="shared" si="1047"/>
        <v>0.85287158528715856</v>
      </c>
      <c r="L2649" s="2">
        <f t="shared" si="1048"/>
        <v>0</v>
      </c>
      <c r="M2649" s="2">
        <f t="shared" si="1049"/>
        <v>1.0611601061160103E-2</v>
      </c>
      <c r="N2649" s="63">
        <v>1904</v>
      </c>
      <c r="O2649" s="63">
        <v>11895</v>
      </c>
      <c r="P2649" s="63"/>
      <c r="Q2649" s="63">
        <v>115</v>
      </c>
      <c r="R2649" s="63">
        <v>24</v>
      </c>
      <c r="S2649" s="63">
        <v>5</v>
      </c>
      <c r="T2649" s="63"/>
      <c r="U2649" s="63">
        <v>0</v>
      </c>
      <c r="V2649" s="63"/>
      <c r="W2649" s="63">
        <f>IF(Copyright!C$12=1,IF(BW2649&gt;0,BW2649-SUM(S2649:V2649)-SUM(X2649:AQ2649),SUM(BX2649:CD2649)),SUM(BX2649:CD2649))</f>
        <v>0</v>
      </c>
      <c r="X2649" s="63">
        <v>2</v>
      </c>
      <c r="Y2649" s="63">
        <v>2</v>
      </c>
      <c r="Z2649" s="63"/>
      <c r="AA2649" s="63"/>
      <c r="AB2649" s="63"/>
      <c r="AC2649" s="63"/>
      <c r="AD2649" s="63"/>
      <c r="AE2649" s="63"/>
      <c r="AF2649" s="63"/>
      <c r="AG2649" s="63"/>
      <c r="AH2649" s="63">
        <v>0</v>
      </c>
      <c r="AI2649" s="63"/>
      <c r="AJ2649" s="63"/>
      <c r="AK2649" s="63"/>
      <c r="AL2649" s="63"/>
      <c r="AM2649" s="63"/>
      <c r="AN2649" s="63"/>
      <c r="AO2649" s="63"/>
      <c r="AP2649" s="63"/>
      <c r="AQ2649" s="63"/>
      <c r="AS2649" s="5">
        <f>IF(Q2649&gt;0,RANK(Q2649,(N2649:P2649,Q2649:AE2649)),0)</f>
        <v>3</v>
      </c>
      <c r="AT2649" s="5">
        <f>IF(R2649&gt;0,RANK(R2649,(N2649:P2649,Q2649:AE2649)),0)</f>
        <v>4</v>
      </c>
      <c r="AU2649" s="5">
        <f>IF(T2649&gt;0,RANK(T2649,(N2649:P2649,Q2649:AE2649)),0)</f>
        <v>0</v>
      </c>
      <c r="AV2649" s="5">
        <f>IF(S2649&gt;0,RANK(S2649,(N2649:P2649,Q2649:AE2649)),0)</f>
        <v>5</v>
      </c>
      <c r="AW2649" s="2">
        <f t="shared" si="1050"/>
        <v>8.2455008245500821E-3</v>
      </c>
      <c r="AX2649" s="2">
        <f t="shared" si="1051"/>
        <v>1.7208001720800173E-3</v>
      </c>
      <c r="AY2649" s="2">
        <f t="shared" si="1052"/>
        <v>0</v>
      </c>
      <c r="AZ2649" s="2">
        <f t="shared" si="1053"/>
        <v>3.5850003585000356E-4</v>
      </c>
      <c r="BB2649" t="s">
        <v>584</v>
      </c>
      <c r="BC2649" t="s">
        <v>55</v>
      </c>
      <c r="BD2649">
        <v>11</v>
      </c>
      <c r="BF2649" s="111">
        <v>48</v>
      </c>
      <c r="BG2649" s="113">
        <v>49</v>
      </c>
      <c r="BH2649" s="117">
        <f t="shared" si="1043"/>
        <v>48049</v>
      </c>
      <c r="BJ2649" s="5" t="s">
        <v>3185</v>
      </c>
      <c r="BY2649" s="63">
        <v>0</v>
      </c>
      <c r="BZ2649" s="63">
        <v>0</v>
      </c>
    </row>
    <row r="2650" spans="1:78" hidden="1" outlineLevel="1">
      <c r="A2650" t="s">
        <v>893</v>
      </c>
      <c r="B2650" t="s">
        <v>55</v>
      </c>
      <c r="C2650" s="1">
        <f t="shared" si="1045"/>
        <v>6456</v>
      </c>
      <c r="D2650" s="5">
        <f>IF(N2650&gt;0, RANK(N2650,(N2650:P2650,Q2650:AE2650)),0)</f>
        <v>2</v>
      </c>
      <c r="E2650" s="5">
        <f>IF(O2650&gt;0,RANK(O2650,(N2650:P2650,Q2650:AE2650)),0)</f>
        <v>1</v>
      </c>
      <c r="F2650" s="5">
        <f>IF(P2650&gt;0,RANK(P2650,(N2650:P2650,Q2650:AE2650)),0)</f>
        <v>0</v>
      </c>
      <c r="G2650" s="131">
        <f t="shared" si="1054"/>
        <v>2966</v>
      </c>
      <c r="H2650" s="136">
        <f t="shared" si="1055"/>
        <v>0.4594175960346964</v>
      </c>
      <c r="I2650" s="2"/>
      <c r="J2650" s="2">
        <f t="shared" si="1046"/>
        <v>0.26409541511771994</v>
      </c>
      <c r="K2650" s="2">
        <f t="shared" si="1047"/>
        <v>0.7235130111524164</v>
      </c>
      <c r="L2650" s="2">
        <f t="shared" si="1048"/>
        <v>0</v>
      </c>
      <c r="M2650" s="2">
        <f t="shared" si="1049"/>
        <v>1.2391573729863659E-2</v>
      </c>
      <c r="N2650" s="63">
        <v>1705</v>
      </c>
      <c r="O2650" s="63">
        <v>4671</v>
      </c>
      <c r="P2650" s="63"/>
      <c r="Q2650" s="63">
        <v>64</v>
      </c>
      <c r="R2650" s="63">
        <v>15</v>
      </c>
      <c r="S2650" s="63">
        <v>0</v>
      </c>
      <c r="T2650" s="63"/>
      <c r="U2650" s="63">
        <v>0</v>
      </c>
      <c r="V2650" s="63"/>
      <c r="W2650" s="63">
        <f>IF(Copyright!C$12=1,IF(BW2650&gt;0,BW2650-SUM(S2650:V2650)-SUM(X2650:AQ2650),SUM(BX2650:CD2650)),SUM(BX2650:CD2650))</f>
        <v>1</v>
      </c>
      <c r="X2650" s="63">
        <v>0</v>
      </c>
      <c r="Y2650" s="63">
        <v>0</v>
      </c>
      <c r="Z2650" s="63"/>
      <c r="AA2650" s="63"/>
      <c r="AB2650" s="63"/>
      <c r="AC2650" s="63"/>
      <c r="AD2650" s="63"/>
      <c r="AE2650" s="63"/>
      <c r="AF2650" s="63"/>
      <c r="AG2650" s="63"/>
      <c r="AH2650" s="63">
        <v>0</v>
      </c>
      <c r="AI2650" s="63"/>
      <c r="AJ2650" s="63"/>
      <c r="AK2650" s="63"/>
      <c r="AL2650" s="63"/>
      <c r="AM2650" s="63"/>
      <c r="AN2650" s="63"/>
      <c r="AO2650" s="63"/>
      <c r="AP2650" s="63"/>
      <c r="AQ2650" s="63"/>
      <c r="AS2650" s="5">
        <f>IF(Q2650&gt;0,RANK(Q2650,(N2650:P2650,Q2650:AE2650)),0)</f>
        <v>3</v>
      </c>
      <c r="AT2650" s="5">
        <f>IF(R2650&gt;0,RANK(R2650,(N2650:P2650,Q2650:AE2650)),0)</f>
        <v>4</v>
      </c>
      <c r="AU2650" s="5">
        <f>IF(T2650&gt;0,RANK(T2650,(N2650:P2650,Q2650:AE2650)),0)</f>
        <v>0</v>
      </c>
      <c r="AV2650" s="5">
        <f>IF(S2650&gt;0,RANK(S2650,(N2650:P2650,Q2650:AE2650)),0)</f>
        <v>0</v>
      </c>
      <c r="AW2650" s="2">
        <f t="shared" si="1050"/>
        <v>9.9132589838909543E-3</v>
      </c>
      <c r="AX2650" s="2">
        <f t="shared" si="1051"/>
        <v>2.3234200743494425E-3</v>
      </c>
      <c r="AY2650" s="2">
        <f t="shared" si="1052"/>
        <v>0</v>
      </c>
      <c r="AZ2650" s="2">
        <f t="shared" si="1053"/>
        <v>0</v>
      </c>
      <c r="BB2650" t="s">
        <v>893</v>
      </c>
      <c r="BC2650" t="s">
        <v>55</v>
      </c>
      <c r="BD2650">
        <v>17</v>
      </c>
      <c r="BF2650" s="111">
        <v>48</v>
      </c>
      <c r="BG2650" s="113">
        <v>51</v>
      </c>
      <c r="BH2650" s="117">
        <f t="shared" si="1043"/>
        <v>48051</v>
      </c>
      <c r="BJ2650" s="5" t="s">
        <v>3185</v>
      </c>
      <c r="BY2650" s="63">
        <v>0</v>
      </c>
      <c r="BZ2650" s="63">
        <v>1</v>
      </c>
    </row>
    <row r="2651" spans="1:78" hidden="1" outlineLevel="1">
      <c r="A2651" t="s">
        <v>2460</v>
      </c>
      <c r="B2651" t="s">
        <v>55</v>
      </c>
      <c r="C2651" s="1">
        <f t="shared" si="1045"/>
        <v>16796</v>
      </c>
      <c r="D2651" s="5">
        <f>IF(N2651&gt;0, RANK(N2651,(N2651:P2651,Q2651:AE2651)),0)</f>
        <v>2</v>
      </c>
      <c r="E2651" s="5">
        <f>IF(O2651&gt;0,RANK(O2651,(N2651:P2651,Q2651:AE2651)),0)</f>
        <v>1</v>
      </c>
      <c r="F2651" s="5">
        <f>IF(P2651&gt;0,RANK(P2651,(N2651:P2651,Q2651:AE2651)),0)</f>
        <v>0</v>
      </c>
      <c r="G2651" s="131">
        <f t="shared" si="1054"/>
        <v>9169</v>
      </c>
      <c r="H2651" s="136">
        <f t="shared" si="1055"/>
        <v>0.54590378661586092</v>
      </c>
      <c r="I2651" s="2"/>
      <c r="J2651" s="2">
        <f t="shared" si="1046"/>
        <v>0.21874255775184567</v>
      </c>
      <c r="K2651" s="2">
        <f t="shared" si="1047"/>
        <v>0.76464634436770662</v>
      </c>
      <c r="L2651" s="2">
        <f t="shared" si="1048"/>
        <v>0</v>
      </c>
      <c r="M2651" s="2">
        <f t="shared" si="1049"/>
        <v>1.6611097880447678E-2</v>
      </c>
      <c r="N2651" s="63">
        <v>3674</v>
      </c>
      <c r="O2651" s="63">
        <v>12843</v>
      </c>
      <c r="P2651" s="63"/>
      <c r="Q2651" s="63">
        <v>231</v>
      </c>
      <c r="R2651" s="63">
        <v>39</v>
      </c>
      <c r="S2651" s="63">
        <v>8</v>
      </c>
      <c r="T2651" s="63"/>
      <c r="U2651" s="63">
        <v>0</v>
      </c>
      <c r="V2651" s="63"/>
      <c r="W2651" s="63">
        <f>IF(Copyright!C$12=1,IF(BW2651&gt;0,BW2651-SUM(S2651:V2651)-SUM(X2651:AQ2651),SUM(BX2651:CD2651)),SUM(BX2651:CD2651))</f>
        <v>0</v>
      </c>
      <c r="X2651" s="63">
        <v>0</v>
      </c>
      <c r="Y2651" s="63">
        <v>1</v>
      </c>
      <c r="Z2651" s="63"/>
      <c r="AA2651" s="63"/>
      <c r="AB2651" s="63"/>
      <c r="AC2651" s="63"/>
      <c r="AD2651" s="63"/>
      <c r="AE2651" s="63"/>
      <c r="AF2651" s="63"/>
      <c r="AG2651" s="63"/>
      <c r="AH2651" s="63">
        <v>0</v>
      </c>
      <c r="AI2651" s="63"/>
      <c r="AJ2651" s="63"/>
      <c r="AK2651" s="63"/>
      <c r="AL2651" s="63"/>
      <c r="AM2651" s="63"/>
      <c r="AN2651" s="63"/>
      <c r="AO2651" s="63"/>
      <c r="AP2651" s="63"/>
      <c r="AQ2651" s="63"/>
      <c r="AS2651" s="5">
        <f>IF(Q2651&gt;0,RANK(Q2651,(N2651:P2651,Q2651:AE2651)),0)</f>
        <v>3</v>
      </c>
      <c r="AT2651" s="5">
        <f>IF(R2651&gt;0,RANK(R2651,(N2651:P2651,Q2651:AE2651)),0)</f>
        <v>4</v>
      </c>
      <c r="AU2651" s="5">
        <f>IF(T2651&gt;0,RANK(T2651,(N2651:P2651,Q2651:AE2651)),0)</f>
        <v>0</v>
      </c>
      <c r="AV2651" s="5">
        <f>IF(S2651&gt;0,RANK(S2651,(N2651:P2651,Q2651:AE2651)),0)</f>
        <v>5</v>
      </c>
      <c r="AW2651" s="2">
        <f t="shared" si="1050"/>
        <v>1.3753274589187903E-2</v>
      </c>
      <c r="AX2651" s="2">
        <f t="shared" si="1051"/>
        <v>2.3219814241486067E-3</v>
      </c>
      <c r="AY2651" s="2">
        <f t="shared" si="1052"/>
        <v>0</v>
      </c>
      <c r="AZ2651" s="2">
        <f t="shared" si="1053"/>
        <v>4.7630388187663728E-4</v>
      </c>
      <c r="BB2651" t="s">
        <v>2460</v>
      </c>
      <c r="BC2651" t="s">
        <v>55</v>
      </c>
      <c r="BD2651">
        <v>25</v>
      </c>
      <c r="BF2651" s="111">
        <v>48</v>
      </c>
      <c r="BG2651" s="113">
        <v>53</v>
      </c>
      <c r="BH2651" s="117">
        <f t="shared" si="1043"/>
        <v>48053</v>
      </c>
      <c r="BJ2651" s="5" t="s">
        <v>3185</v>
      </c>
      <c r="BY2651" s="63">
        <v>0</v>
      </c>
      <c r="BZ2651" s="63">
        <v>0</v>
      </c>
    </row>
    <row r="2652" spans="1:78" hidden="1" outlineLevel="1">
      <c r="A2652" t="s">
        <v>320</v>
      </c>
      <c r="B2652" t="s">
        <v>55</v>
      </c>
      <c r="C2652" s="1">
        <f t="shared" si="1045"/>
        <v>11068</v>
      </c>
      <c r="D2652" s="5">
        <f>IF(N2652&gt;0, RANK(N2652,(N2652:P2652,Q2652:AE2652)),0)</f>
        <v>2</v>
      </c>
      <c r="E2652" s="5">
        <f>IF(O2652&gt;0,RANK(O2652,(N2652:P2652,Q2652:AE2652)),0)</f>
        <v>1</v>
      </c>
      <c r="F2652" s="5">
        <f>IF(P2652&gt;0,RANK(P2652,(N2652:P2652,Q2652:AE2652)),0)</f>
        <v>0</v>
      </c>
      <c r="G2652" s="131">
        <f t="shared" si="1054"/>
        <v>1230</v>
      </c>
      <c r="H2652" s="136">
        <f t="shared" si="1055"/>
        <v>0.11113118901337188</v>
      </c>
      <c r="I2652" s="2"/>
      <c r="J2652" s="2">
        <f t="shared" si="1046"/>
        <v>0.43286953379110948</v>
      </c>
      <c r="K2652" s="2">
        <f t="shared" si="1047"/>
        <v>0.54400072280448142</v>
      </c>
      <c r="L2652" s="2">
        <f t="shared" si="1048"/>
        <v>0</v>
      </c>
      <c r="M2652" s="2">
        <f t="shared" si="1049"/>
        <v>2.3129743404409098E-2</v>
      </c>
      <c r="N2652" s="63">
        <v>4791</v>
      </c>
      <c r="O2652" s="63">
        <v>6021</v>
      </c>
      <c r="P2652" s="63"/>
      <c r="Q2652" s="63">
        <v>204</v>
      </c>
      <c r="R2652" s="63">
        <v>46</v>
      </c>
      <c r="S2652" s="63">
        <v>2</v>
      </c>
      <c r="T2652" s="63"/>
      <c r="U2652" s="63">
        <v>0</v>
      </c>
      <c r="V2652" s="63"/>
      <c r="W2652" s="63">
        <f>IF(Copyright!C$12=1,IF(BW2652&gt;0,BW2652-SUM(S2652:V2652)-SUM(X2652:AQ2652),SUM(BX2652:CD2652)),SUM(BX2652:CD2652))</f>
        <v>1</v>
      </c>
      <c r="X2652" s="63">
        <v>2</v>
      </c>
      <c r="Y2652" s="63">
        <v>1</v>
      </c>
      <c r="Z2652" s="63"/>
      <c r="AA2652" s="63"/>
      <c r="AB2652" s="63"/>
      <c r="AC2652" s="63"/>
      <c r="AD2652" s="63"/>
      <c r="AE2652" s="63"/>
      <c r="AF2652" s="63"/>
      <c r="AG2652" s="63"/>
      <c r="AH2652" s="63">
        <v>0</v>
      </c>
      <c r="AI2652" s="63"/>
      <c r="AJ2652" s="63"/>
      <c r="AK2652" s="63"/>
      <c r="AL2652" s="63"/>
      <c r="AM2652" s="63"/>
      <c r="AN2652" s="63"/>
      <c r="AO2652" s="63"/>
      <c r="AP2652" s="63"/>
      <c r="AQ2652" s="63"/>
      <c r="AS2652" s="5">
        <f>IF(Q2652&gt;0,RANK(Q2652,(N2652:P2652,Q2652:AE2652)),0)</f>
        <v>3</v>
      </c>
      <c r="AT2652" s="5">
        <f>IF(R2652&gt;0,RANK(R2652,(N2652:P2652,Q2652:AE2652)),0)</f>
        <v>4</v>
      </c>
      <c r="AU2652" s="5">
        <f>IF(T2652&gt;0,RANK(T2652,(N2652:P2652,Q2652:AE2652)),0)</f>
        <v>0</v>
      </c>
      <c r="AV2652" s="5">
        <f>IF(S2652&gt;0,RANK(S2652,(N2652:P2652,Q2652:AE2652)),0)</f>
        <v>5</v>
      </c>
      <c r="AW2652" s="2">
        <f t="shared" si="1050"/>
        <v>1.8431514275388507E-2</v>
      </c>
      <c r="AX2652" s="2">
        <f t="shared" si="1051"/>
        <v>4.1561257679797615E-3</v>
      </c>
      <c r="AY2652" s="2">
        <f t="shared" si="1052"/>
        <v>0</v>
      </c>
      <c r="AZ2652" s="2">
        <f t="shared" si="1053"/>
        <v>1.8070112034694616E-4</v>
      </c>
      <c r="BB2652" t="s">
        <v>320</v>
      </c>
      <c r="BC2652" t="s">
        <v>55</v>
      </c>
      <c r="BF2652" s="111">
        <v>48</v>
      </c>
      <c r="BG2652" s="113">
        <v>55</v>
      </c>
      <c r="BH2652" s="117">
        <f t="shared" si="1043"/>
        <v>48055</v>
      </c>
      <c r="BJ2652" s="5" t="s">
        <v>3185</v>
      </c>
      <c r="BY2652" s="63">
        <v>0</v>
      </c>
      <c r="BZ2652" s="63">
        <v>1</v>
      </c>
    </row>
    <row r="2653" spans="1:78" hidden="1" outlineLevel="1">
      <c r="A2653" t="s">
        <v>1205</v>
      </c>
      <c r="B2653" t="s">
        <v>55</v>
      </c>
      <c r="C2653" s="1">
        <f t="shared" si="1045"/>
        <v>6648</v>
      </c>
      <c r="D2653" s="5">
        <f>IF(N2653&gt;0, RANK(N2653,(N2653:P2653,Q2653:AE2653)),0)</f>
        <v>2</v>
      </c>
      <c r="E2653" s="5">
        <f>IF(O2653&gt;0,RANK(O2653,(N2653:P2653,Q2653:AE2653)),0)</f>
        <v>1</v>
      </c>
      <c r="F2653" s="5">
        <f>IF(P2653&gt;0,RANK(P2653,(N2653:P2653,Q2653:AE2653)),0)</f>
        <v>0</v>
      </c>
      <c r="G2653" s="131">
        <f t="shared" si="1054"/>
        <v>1734</v>
      </c>
      <c r="H2653" s="136">
        <f t="shared" si="1055"/>
        <v>0.26083032490974728</v>
      </c>
      <c r="I2653" s="2"/>
      <c r="J2653" s="2">
        <f t="shared" si="1046"/>
        <v>0.36251504211793023</v>
      </c>
      <c r="K2653" s="2">
        <f t="shared" si="1047"/>
        <v>0.62334536702767751</v>
      </c>
      <c r="L2653" s="2">
        <f t="shared" si="1048"/>
        <v>0</v>
      </c>
      <c r="M2653" s="2">
        <f t="shared" si="1049"/>
        <v>1.4139590854392314E-2</v>
      </c>
      <c r="N2653" s="63">
        <v>2410</v>
      </c>
      <c r="O2653" s="63">
        <v>4144</v>
      </c>
      <c r="P2653" s="63"/>
      <c r="Q2653" s="63">
        <v>72</v>
      </c>
      <c r="R2653" s="63">
        <v>19</v>
      </c>
      <c r="S2653" s="63">
        <v>1</v>
      </c>
      <c r="T2653" s="63"/>
      <c r="U2653" s="63">
        <v>1</v>
      </c>
      <c r="V2653" s="63"/>
      <c r="W2653" s="63">
        <f>IF(Copyright!C$12=1,IF(BW2653&gt;0,BW2653-SUM(S2653:V2653)-SUM(X2653:AQ2653),SUM(BX2653:CD2653)),SUM(BX2653:CD2653))</f>
        <v>0</v>
      </c>
      <c r="X2653" s="63">
        <v>0</v>
      </c>
      <c r="Y2653" s="63">
        <v>1</v>
      </c>
      <c r="Z2653" s="63"/>
      <c r="AA2653" s="63"/>
      <c r="AB2653" s="63"/>
      <c r="AC2653" s="63"/>
      <c r="AD2653" s="63"/>
      <c r="AE2653" s="63"/>
      <c r="AF2653" s="63"/>
      <c r="AG2653" s="63"/>
      <c r="AH2653" s="63">
        <v>0</v>
      </c>
      <c r="AI2653" s="63"/>
      <c r="AJ2653" s="63"/>
      <c r="AK2653" s="63"/>
      <c r="AL2653" s="63"/>
      <c r="AM2653" s="63"/>
      <c r="AN2653" s="63"/>
      <c r="AO2653" s="63"/>
      <c r="AP2653" s="63"/>
      <c r="AQ2653" s="63"/>
      <c r="AS2653" s="5">
        <f>IF(Q2653&gt;0,RANK(Q2653,(N2653:P2653,Q2653:AE2653)),0)</f>
        <v>3</v>
      </c>
      <c r="AT2653" s="5">
        <f>IF(R2653&gt;0,RANK(R2653,(N2653:P2653,Q2653:AE2653)),0)</f>
        <v>4</v>
      </c>
      <c r="AU2653" s="5">
        <f>IF(T2653&gt;0,RANK(T2653,(N2653:P2653,Q2653:AE2653)),0)</f>
        <v>0</v>
      </c>
      <c r="AV2653" s="5">
        <f>IF(S2653&gt;0,RANK(S2653,(N2653:P2653,Q2653:AE2653)),0)</f>
        <v>5</v>
      </c>
      <c r="AW2653" s="2">
        <f t="shared" si="1050"/>
        <v>1.0830324909747292E-2</v>
      </c>
      <c r="AX2653" s="2">
        <f t="shared" si="1051"/>
        <v>2.8580024067388688E-3</v>
      </c>
      <c r="AY2653" s="2">
        <f t="shared" si="1052"/>
        <v>0</v>
      </c>
      <c r="AZ2653" s="2">
        <f t="shared" si="1053"/>
        <v>1.5042117930204573E-4</v>
      </c>
      <c r="BB2653" t="s">
        <v>1205</v>
      </c>
      <c r="BC2653" t="s">
        <v>55</v>
      </c>
      <c r="BD2653">
        <v>27</v>
      </c>
      <c r="BF2653" s="111">
        <v>48</v>
      </c>
      <c r="BG2653" s="113">
        <v>57</v>
      </c>
      <c r="BH2653" s="117">
        <f t="shared" si="1043"/>
        <v>48057</v>
      </c>
      <c r="BJ2653" s="5" t="s">
        <v>3185</v>
      </c>
      <c r="BY2653" s="63">
        <v>0</v>
      </c>
      <c r="BZ2653" s="63">
        <v>0</v>
      </c>
    </row>
    <row r="2654" spans="1:78" hidden="1" outlineLevel="1">
      <c r="A2654" t="s">
        <v>1501</v>
      </c>
      <c r="B2654" t="s">
        <v>55</v>
      </c>
      <c r="C2654" s="1">
        <f t="shared" si="1045"/>
        <v>5197</v>
      </c>
      <c r="D2654" s="5">
        <f>IF(N2654&gt;0, RANK(N2654,(N2654:P2654,Q2654:AE2654)),0)</f>
        <v>2</v>
      </c>
      <c r="E2654" s="5">
        <f>IF(O2654&gt;0,RANK(O2654,(N2654:P2654,Q2654:AE2654)),0)</f>
        <v>1</v>
      </c>
      <c r="F2654" s="5">
        <f>IF(P2654&gt;0,RANK(P2654,(N2654:P2654,Q2654:AE2654)),0)</f>
        <v>0</v>
      </c>
      <c r="G2654" s="131">
        <f t="shared" si="1054"/>
        <v>3627</v>
      </c>
      <c r="H2654" s="136">
        <f t="shared" si="1055"/>
        <v>0.69790263613623249</v>
      </c>
      <c r="I2654" s="2"/>
      <c r="J2654" s="2">
        <f t="shared" si="1046"/>
        <v>0.14450644602655377</v>
      </c>
      <c r="K2654" s="2">
        <f t="shared" si="1047"/>
        <v>0.8424090821627862</v>
      </c>
      <c r="L2654" s="2">
        <f t="shared" si="1048"/>
        <v>0</v>
      </c>
      <c r="M2654" s="2">
        <f t="shared" si="1049"/>
        <v>1.3084471810660081E-2</v>
      </c>
      <c r="N2654" s="63">
        <v>751</v>
      </c>
      <c r="O2654" s="63">
        <v>4378</v>
      </c>
      <c r="P2654" s="63"/>
      <c r="Q2654" s="63">
        <v>53</v>
      </c>
      <c r="R2654" s="63">
        <v>15</v>
      </c>
      <c r="S2654" s="63">
        <v>0</v>
      </c>
      <c r="T2654" s="63"/>
      <c r="U2654" s="63">
        <v>0</v>
      </c>
      <c r="V2654" s="63"/>
      <c r="W2654" s="63">
        <f>IF(Copyright!C$12=1,IF(BW2654&gt;0,BW2654-SUM(S2654:V2654)-SUM(X2654:AQ2654),SUM(BX2654:CD2654)),SUM(BX2654:CD2654))</f>
        <v>0</v>
      </c>
      <c r="X2654" s="63">
        <v>0</v>
      </c>
      <c r="Y2654" s="63">
        <v>0</v>
      </c>
      <c r="Z2654" s="63"/>
      <c r="AA2654" s="63"/>
      <c r="AB2654" s="63"/>
      <c r="AC2654" s="63"/>
      <c r="AD2654" s="63"/>
      <c r="AE2654" s="63"/>
      <c r="AF2654" s="63"/>
      <c r="AG2654" s="63"/>
      <c r="AH2654" s="63">
        <v>0</v>
      </c>
      <c r="AI2654" s="63"/>
      <c r="AJ2654" s="63"/>
      <c r="AK2654" s="63"/>
      <c r="AL2654" s="63"/>
      <c r="AM2654" s="63"/>
      <c r="AN2654" s="63"/>
      <c r="AO2654" s="63"/>
      <c r="AP2654" s="63"/>
      <c r="AQ2654" s="63"/>
      <c r="AS2654" s="5">
        <f>IF(Q2654&gt;0,RANK(Q2654,(N2654:P2654,Q2654:AE2654)),0)</f>
        <v>3</v>
      </c>
      <c r="AT2654" s="5">
        <f>IF(R2654&gt;0,RANK(R2654,(N2654:P2654,Q2654:AE2654)),0)</f>
        <v>4</v>
      </c>
      <c r="AU2654" s="5">
        <f>IF(T2654&gt;0,RANK(T2654,(N2654:P2654,Q2654:AE2654)),0)</f>
        <v>0</v>
      </c>
      <c r="AV2654" s="5">
        <f>IF(S2654&gt;0,RANK(S2654,(N2654:P2654,Q2654:AE2654)),0)</f>
        <v>0</v>
      </c>
      <c r="AW2654" s="2">
        <f t="shared" si="1050"/>
        <v>1.019819126419088E-2</v>
      </c>
      <c r="AX2654" s="2">
        <f t="shared" si="1051"/>
        <v>2.8862805464691167E-3</v>
      </c>
      <c r="AY2654" s="2">
        <f t="shared" si="1052"/>
        <v>0</v>
      </c>
      <c r="AZ2654" s="2">
        <f t="shared" si="1053"/>
        <v>0</v>
      </c>
      <c r="BB2654" t="s">
        <v>1501</v>
      </c>
      <c r="BC2654" t="s">
        <v>55</v>
      </c>
      <c r="BD2654">
        <v>11</v>
      </c>
      <c r="BF2654" s="111">
        <v>48</v>
      </c>
      <c r="BG2654" s="113">
        <v>59</v>
      </c>
      <c r="BH2654" s="117">
        <f t="shared" si="1043"/>
        <v>48059</v>
      </c>
      <c r="BJ2654" s="5" t="s">
        <v>3185</v>
      </c>
      <c r="BY2654" s="63">
        <v>0</v>
      </c>
      <c r="BZ2654" s="63">
        <v>0</v>
      </c>
    </row>
    <row r="2655" spans="1:78" hidden="1" outlineLevel="1">
      <c r="A2655" t="s">
        <v>2714</v>
      </c>
      <c r="B2655" t="s">
        <v>55</v>
      </c>
      <c r="C2655" s="1">
        <f t="shared" si="1045"/>
        <v>76895</v>
      </c>
      <c r="D2655" s="5">
        <f>IF(N2655&gt;0, RANK(N2655,(N2655:P2655,Q2655:AE2655)),0)</f>
        <v>1</v>
      </c>
      <c r="E2655" s="5">
        <f>IF(O2655&gt;0,RANK(O2655,(N2655:P2655,Q2655:AE2655)),0)</f>
        <v>2</v>
      </c>
      <c r="F2655" s="5">
        <f>IF(P2655&gt;0,RANK(P2655,(N2655:P2655,Q2655:AE2655)),0)</f>
        <v>0</v>
      </c>
      <c r="G2655" s="131">
        <f t="shared" si="1054"/>
        <v>23876</v>
      </c>
      <c r="H2655" s="136">
        <f t="shared" si="1055"/>
        <v>0.31050133298654009</v>
      </c>
      <c r="I2655" s="2"/>
      <c r="J2655" s="2">
        <f t="shared" si="1046"/>
        <v>0.64991221795955523</v>
      </c>
      <c r="K2655" s="2">
        <f t="shared" si="1047"/>
        <v>0.33941088497301514</v>
      </c>
      <c r="L2655" s="2">
        <f t="shared" si="1048"/>
        <v>0</v>
      </c>
      <c r="M2655" s="2">
        <f t="shared" si="1049"/>
        <v>1.0676897067429636E-2</v>
      </c>
      <c r="N2655" s="63">
        <v>49975</v>
      </c>
      <c r="O2655" s="63">
        <v>26099</v>
      </c>
      <c r="P2655" s="63"/>
      <c r="Q2655" s="63">
        <v>546</v>
      </c>
      <c r="R2655" s="63">
        <v>158</v>
      </c>
      <c r="S2655" s="63">
        <v>2</v>
      </c>
      <c r="T2655" s="63"/>
      <c r="U2655" s="63">
        <v>39</v>
      </c>
      <c r="V2655" s="63"/>
      <c r="W2655" s="63">
        <f>IF(Copyright!C$12=1,IF(BW2655&gt;0,BW2655-SUM(S2655:V2655)-SUM(X2655:AQ2655),SUM(BX2655:CD2655)),SUM(BX2655:CD2655))</f>
        <v>70</v>
      </c>
      <c r="X2655" s="63">
        <v>4</v>
      </c>
      <c r="Y2655" s="63">
        <v>1</v>
      </c>
      <c r="Z2655" s="63"/>
      <c r="AA2655" s="63"/>
      <c r="AB2655" s="63"/>
      <c r="AC2655" s="63"/>
      <c r="AD2655" s="63"/>
      <c r="AE2655" s="63"/>
      <c r="AF2655" s="63"/>
      <c r="AG2655" s="63"/>
      <c r="AH2655" s="63">
        <v>1</v>
      </c>
      <c r="AI2655" s="63"/>
      <c r="AJ2655" s="63"/>
      <c r="AK2655" s="63"/>
      <c r="AL2655" s="63"/>
      <c r="AM2655" s="63"/>
      <c r="AN2655" s="63"/>
      <c r="AO2655" s="63"/>
      <c r="AP2655" s="63"/>
      <c r="AQ2655" s="63"/>
      <c r="AS2655" s="5">
        <f>IF(Q2655&gt;0,RANK(Q2655,(N2655:P2655,Q2655:AE2655)),0)</f>
        <v>3</v>
      </c>
      <c r="AT2655" s="5">
        <f>IF(R2655&gt;0,RANK(R2655,(N2655:P2655,Q2655:AE2655)),0)</f>
        <v>4</v>
      </c>
      <c r="AU2655" s="5">
        <f>IF(T2655&gt;0,RANK(T2655,(N2655:P2655,Q2655:AE2655)),0)</f>
        <v>0</v>
      </c>
      <c r="AV2655" s="5">
        <f>IF(S2655&gt;0,RANK(S2655,(N2655:P2655,Q2655:AE2655)),0)</f>
        <v>8</v>
      </c>
      <c r="AW2655" s="2">
        <f t="shared" si="1050"/>
        <v>7.100591715976331E-3</v>
      </c>
      <c r="AX2655" s="2">
        <f t="shared" si="1051"/>
        <v>2.0547499837440665E-3</v>
      </c>
      <c r="AY2655" s="2">
        <f t="shared" si="1052"/>
        <v>0</v>
      </c>
      <c r="AZ2655" s="2">
        <f t="shared" si="1053"/>
        <v>2.6009493465114766E-5</v>
      </c>
      <c r="BB2655" t="s">
        <v>2714</v>
      </c>
      <c r="BC2655" t="s">
        <v>55</v>
      </c>
      <c r="BD2655">
        <v>34</v>
      </c>
      <c r="BF2655" s="111">
        <v>48</v>
      </c>
      <c r="BG2655" s="113">
        <v>61</v>
      </c>
      <c r="BH2655" s="117">
        <f t="shared" si="1043"/>
        <v>48061</v>
      </c>
      <c r="BJ2655" s="5" t="s">
        <v>3185</v>
      </c>
      <c r="BY2655" s="63">
        <v>68</v>
      </c>
      <c r="BZ2655" s="63">
        <v>2</v>
      </c>
    </row>
    <row r="2656" spans="1:78" hidden="1" outlineLevel="1">
      <c r="A2656" t="s">
        <v>134</v>
      </c>
      <c r="B2656" t="s">
        <v>55</v>
      </c>
      <c r="C2656" s="1">
        <f t="shared" si="1045"/>
        <v>4335</v>
      </c>
      <c r="D2656" s="5">
        <f>IF(N2656&gt;0, RANK(N2656,(N2656:P2656,Q2656:AE2656)),0)</f>
        <v>2</v>
      </c>
      <c r="E2656" s="5">
        <f>IF(O2656&gt;0,RANK(O2656,(N2656:P2656,Q2656:AE2656)),0)</f>
        <v>1</v>
      </c>
      <c r="F2656" s="5">
        <f>IF(P2656&gt;0,RANK(P2656,(N2656:P2656,Q2656:AE2656)),0)</f>
        <v>0</v>
      </c>
      <c r="G2656" s="131">
        <f t="shared" si="1054"/>
        <v>1453</v>
      </c>
      <c r="H2656" s="136">
        <f t="shared" si="1055"/>
        <v>0.33517877739331026</v>
      </c>
      <c r="I2656" s="2"/>
      <c r="J2656" s="2">
        <f t="shared" si="1046"/>
        <v>0.32941176470588235</v>
      </c>
      <c r="K2656" s="2">
        <f t="shared" si="1047"/>
        <v>0.66459054209919266</v>
      </c>
      <c r="L2656" s="2">
        <f t="shared" si="1048"/>
        <v>0</v>
      </c>
      <c r="M2656" s="2">
        <f t="shared" si="1049"/>
        <v>5.9976931949250467E-3</v>
      </c>
      <c r="N2656" s="63">
        <v>1428</v>
      </c>
      <c r="O2656" s="63">
        <v>2881</v>
      </c>
      <c r="P2656" s="63"/>
      <c r="Q2656" s="63">
        <v>23</v>
      </c>
      <c r="R2656" s="63">
        <v>3</v>
      </c>
      <c r="S2656" s="63">
        <v>0</v>
      </c>
      <c r="T2656" s="63"/>
      <c r="U2656" s="63">
        <v>0</v>
      </c>
      <c r="V2656" s="63"/>
      <c r="W2656" s="63">
        <f>IF(Copyright!C$12=1,IF(BW2656&gt;0,BW2656-SUM(S2656:V2656)-SUM(X2656:AQ2656),SUM(BX2656:CD2656)),SUM(BX2656:CD2656))</f>
        <v>0</v>
      </c>
      <c r="X2656" s="63">
        <v>0</v>
      </c>
      <c r="Y2656" s="63">
        <v>0</v>
      </c>
      <c r="Z2656" s="63"/>
      <c r="AA2656" s="63"/>
      <c r="AB2656" s="63"/>
      <c r="AC2656" s="63"/>
      <c r="AD2656" s="63"/>
      <c r="AE2656" s="63"/>
      <c r="AF2656" s="63"/>
      <c r="AG2656" s="63"/>
      <c r="AH2656" s="63">
        <v>0</v>
      </c>
      <c r="AI2656" s="63"/>
      <c r="AJ2656" s="63"/>
      <c r="AK2656" s="63"/>
      <c r="AL2656" s="63"/>
      <c r="AM2656" s="63"/>
      <c r="AN2656" s="63"/>
      <c r="AO2656" s="63"/>
      <c r="AP2656" s="63"/>
      <c r="AQ2656" s="63"/>
      <c r="AS2656" s="5">
        <f>IF(Q2656&gt;0,RANK(Q2656,(N2656:P2656,Q2656:AE2656)),0)</f>
        <v>3</v>
      </c>
      <c r="AT2656" s="5">
        <f>IF(R2656&gt;0,RANK(R2656,(N2656:P2656,Q2656:AE2656)),0)</f>
        <v>4</v>
      </c>
      <c r="AU2656" s="5">
        <f>IF(T2656&gt;0,RANK(T2656,(N2656:P2656,Q2656:AE2656)),0)</f>
        <v>0</v>
      </c>
      <c r="AV2656" s="5">
        <f>IF(S2656&gt;0,RANK(S2656,(N2656:P2656,Q2656:AE2656)),0)</f>
        <v>0</v>
      </c>
      <c r="AW2656" s="2">
        <f t="shared" si="1050"/>
        <v>5.3056516724336797E-3</v>
      </c>
      <c r="AX2656" s="2">
        <f t="shared" si="1051"/>
        <v>6.9204152249134946E-4</v>
      </c>
      <c r="AY2656" s="2">
        <f t="shared" si="1052"/>
        <v>0</v>
      </c>
      <c r="AZ2656" s="2">
        <f t="shared" si="1053"/>
        <v>0</v>
      </c>
      <c r="BB2656" t="s">
        <v>134</v>
      </c>
      <c r="BC2656" t="s">
        <v>55</v>
      </c>
      <c r="BD2656">
        <v>4</v>
      </c>
      <c r="BF2656" s="111">
        <v>48</v>
      </c>
      <c r="BG2656" s="113">
        <v>63</v>
      </c>
      <c r="BH2656" s="117">
        <f t="shared" si="1043"/>
        <v>48063</v>
      </c>
      <c r="BJ2656" s="5" t="s">
        <v>3185</v>
      </c>
      <c r="BY2656" s="63">
        <v>0</v>
      </c>
      <c r="BZ2656" s="63">
        <v>0</v>
      </c>
    </row>
    <row r="2657" spans="1:78" hidden="1" outlineLevel="1">
      <c r="A2657" t="s">
        <v>135</v>
      </c>
      <c r="B2657" t="s">
        <v>55</v>
      </c>
      <c r="C2657" s="1">
        <f t="shared" si="1045"/>
        <v>2778</v>
      </c>
      <c r="D2657" s="5">
        <f>IF(N2657&gt;0, RANK(N2657,(N2657:P2657,Q2657:AE2657)),0)</f>
        <v>2</v>
      </c>
      <c r="E2657" s="5">
        <f>IF(O2657&gt;0,RANK(O2657,(N2657:P2657,Q2657:AE2657)),0)</f>
        <v>1</v>
      </c>
      <c r="F2657" s="5">
        <f>IF(P2657&gt;0,RANK(P2657,(N2657:P2657,Q2657:AE2657)),0)</f>
        <v>0</v>
      </c>
      <c r="G2657" s="131">
        <f t="shared" si="1054"/>
        <v>2159</v>
      </c>
      <c r="H2657" s="136">
        <f t="shared" si="1055"/>
        <v>0.77717782577393812</v>
      </c>
      <c r="I2657" s="2"/>
      <c r="J2657" s="2">
        <f t="shared" si="1046"/>
        <v>0.10511159107271419</v>
      </c>
      <c r="K2657" s="2">
        <f t="shared" si="1047"/>
        <v>0.8822894168466523</v>
      </c>
      <c r="L2657" s="2">
        <f t="shared" si="1048"/>
        <v>0</v>
      </c>
      <c r="M2657" s="2">
        <f t="shared" si="1049"/>
        <v>1.2598992080633531E-2</v>
      </c>
      <c r="N2657" s="63">
        <v>292</v>
      </c>
      <c r="O2657" s="63">
        <v>2451</v>
      </c>
      <c r="P2657" s="63"/>
      <c r="Q2657" s="63">
        <v>31</v>
      </c>
      <c r="R2657" s="63">
        <v>2</v>
      </c>
      <c r="S2657" s="63">
        <v>1</v>
      </c>
      <c r="T2657" s="63"/>
      <c r="U2657" s="63">
        <v>0</v>
      </c>
      <c r="V2657" s="63"/>
      <c r="W2657" s="63">
        <f>IF(Copyright!C$12=1,IF(BW2657&gt;0,BW2657-SUM(S2657:V2657)-SUM(X2657:AQ2657),SUM(BX2657:CD2657)),SUM(BX2657:CD2657))</f>
        <v>0</v>
      </c>
      <c r="X2657" s="63">
        <v>0</v>
      </c>
      <c r="Y2657" s="63">
        <v>0</v>
      </c>
      <c r="Z2657" s="63"/>
      <c r="AA2657" s="63"/>
      <c r="AB2657" s="63"/>
      <c r="AC2657" s="63"/>
      <c r="AD2657" s="63"/>
      <c r="AE2657" s="63"/>
      <c r="AF2657" s="63"/>
      <c r="AG2657" s="63"/>
      <c r="AH2657" s="63">
        <v>1</v>
      </c>
      <c r="AI2657" s="63"/>
      <c r="AJ2657" s="63"/>
      <c r="AK2657" s="63"/>
      <c r="AL2657" s="63"/>
      <c r="AM2657" s="63"/>
      <c r="AN2657" s="63"/>
      <c r="AO2657" s="63"/>
      <c r="AP2657" s="63"/>
      <c r="AQ2657" s="63"/>
      <c r="AS2657" s="5">
        <f>IF(Q2657&gt;0,RANK(Q2657,(N2657:P2657,Q2657:AE2657)),0)</f>
        <v>3</v>
      </c>
      <c r="AT2657" s="5">
        <f>IF(R2657&gt;0,RANK(R2657,(N2657:P2657,Q2657:AE2657)),0)</f>
        <v>4</v>
      </c>
      <c r="AU2657" s="5">
        <f>IF(T2657&gt;0,RANK(T2657,(N2657:P2657,Q2657:AE2657)),0)</f>
        <v>0</v>
      </c>
      <c r="AV2657" s="5">
        <f>IF(S2657&gt;0,RANK(S2657,(N2657:P2657,Q2657:AE2657)),0)</f>
        <v>5</v>
      </c>
      <c r="AW2657" s="2">
        <f t="shared" si="1050"/>
        <v>1.1159107271418287E-2</v>
      </c>
      <c r="AX2657" s="2">
        <f t="shared" si="1051"/>
        <v>7.1994240460763136E-4</v>
      </c>
      <c r="AY2657" s="2">
        <f t="shared" si="1052"/>
        <v>0</v>
      </c>
      <c r="AZ2657" s="2">
        <f t="shared" si="1053"/>
        <v>3.5997120230381568E-4</v>
      </c>
      <c r="BB2657" t="s">
        <v>135</v>
      </c>
      <c r="BC2657" t="s">
        <v>55</v>
      </c>
      <c r="BD2657">
        <v>13</v>
      </c>
      <c r="BF2657" s="111">
        <v>48</v>
      </c>
      <c r="BG2657" s="113">
        <v>65</v>
      </c>
      <c r="BH2657" s="117">
        <f t="shared" si="1043"/>
        <v>48065</v>
      </c>
      <c r="BJ2657" s="5" t="s">
        <v>3185</v>
      </c>
      <c r="BY2657" s="63">
        <v>0</v>
      </c>
      <c r="BZ2657" s="63">
        <v>0</v>
      </c>
    </row>
    <row r="2658" spans="1:78" hidden="1" outlineLevel="1">
      <c r="A2658" t="s">
        <v>342</v>
      </c>
      <c r="B2658" t="s">
        <v>55</v>
      </c>
      <c r="C2658" s="1">
        <f t="shared" si="1045"/>
        <v>11788</v>
      </c>
      <c r="D2658" s="5">
        <f>IF(N2658&gt;0, RANK(N2658,(N2658:P2658,Q2658:AE2658)),0)</f>
        <v>2</v>
      </c>
      <c r="E2658" s="5">
        <f>IF(O2658&gt;0,RANK(O2658,(N2658:P2658,Q2658:AE2658)),0)</f>
        <v>1</v>
      </c>
      <c r="F2658" s="5">
        <f>IF(P2658&gt;0,RANK(P2658,(N2658:P2658,Q2658:AE2658)),0)</f>
        <v>0</v>
      </c>
      <c r="G2658" s="131">
        <f t="shared" si="1054"/>
        <v>5839</v>
      </c>
      <c r="H2658" s="136">
        <f t="shared" si="1055"/>
        <v>0.49533423820834749</v>
      </c>
      <c r="I2658" s="2"/>
      <c r="J2658" s="2">
        <f t="shared" si="1046"/>
        <v>0.2480488632507635</v>
      </c>
      <c r="K2658" s="2">
        <f t="shared" si="1047"/>
        <v>0.74338310145911091</v>
      </c>
      <c r="L2658" s="2">
        <f t="shared" si="1048"/>
        <v>0</v>
      </c>
      <c r="M2658" s="2">
        <f t="shared" si="1049"/>
        <v>8.5680352901256196E-3</v>
      </c>
      <c r="N2658" s="63">
        <v>2924</v>
      </c>
      <c r="O2658" s="63">
        <v>8763</v>
      </c>
      <c r="P2658" s="63"/>
      <c r="Q2658" s="63">
        <v>67</v>
      </c>
      <c r="R2658" s="63">
        <v>29</v>
      </c>
      <c r="S2658" s="63">
        <v>0</v>
      </c>
      <c r="T2658" s="63"/>
      <c r="U2658" s="63">
        <v>0</v>
      </c>
      <c r="V2658" s="63"/>
      <c r="W2658" s="63">
        <f>IF(Copyright!C$12=1,IF(BW2658&gt;0,BW2658-SUM(S2658:V2658)-SUM(X2658:AQ2658),SUM(BX2658:CD2658)),SUM(BX2658:CD2658))</f>
        <v>0</v>
      </c>
      <c r="X2658" s="63">
        <v>0</v>
      </c>
      <c r="Y2658" s="63">
        <v>1</v>
      </c>
      <c r="Z2658" s="63"/>
      <c r="AA2658" s="63"/>
      <c r="AB2658" s="63"/>
      <c r="AC2658" s="63"/>
      <c r="AD2658" s="63"/>
      <c r="AE2658" s="63"/>
      <c r="AF2658" s="63"/>
      <c r="AG2658" s="63"/>
      <c r="AH2658" s="63">
        <v>4</v>
      </c>
      <c r="AI2658" s="63"/>
      <c r="AJ2658" s="63"/>
      <c r="AK2658" s="63"/>
      <c r="AL2658" s="63"/>
      <c r="AM2658" s="63"/>
      <c r="AN2658" s="63"/>
      <c r="AO2658" s="63"/>
      <c r="AP2658" s="63"/>
      <c r="AQ2658" s="63"/>
      <c r="AS2658" s="5">
        <f>IF(Q2658&gt;0,RANK(Q2658,(N2658:P2658,Q2658:AE2658)),0)</f>
        <v>3</v>
      </c>
      <c r="AT2658" s="5">
        <f>IF(R2658&gt;0,RANK(R2658,(N2658:P2658,Q2658:AE2658)),0)</f>
        <v>4</v>
      </c>
      <c r="AU2658" s="5">
        <f>IF(T2658&gt;0,RANK(T2658,(N2658:P2658,Q2658:AE2658)),0)</f>
        <v>0</v>
      </c>
      <c r="AV2658" s="5">
        <f>IF(S2658&gt;0,RANK(S2658,(N2658:P2658,Q2658:AE2658)),0)</f>
        <v>0</v>
      </c>
      <c r="AW2658" s="2">
        <f t="shared" si="1050"/>
        <v>5.6837461825585342E-3</v>
      </c>
      <c r="AX2658" s="2">
        <f t="shared" si="1051"/>
        <v>2.4601289446895148E-3</v>
      </c>
      <c r="AY2658" s="2">
        <f t="shared" si="1052"/>
        <v>0</v>
      </c>
      <c r="AZ2658" s="2">
        <f t="shared" si="1053"/>
        <v>0</v>
      </c>
      <c r="BB2658" t="s">
        <v>342</v>
      </c>
      <c r="BC2658" t="s">
        <v>55</v>
      </c>
      <c r="BD2658">
        <v>4</v>
      </c>
      <c r="BF2658" s="111">
        <v>48</v>
      </c>
      <c r="BG2658" s="113">
        <v>67</v>
      </c>
      <c r="BH2658" s="117">
        <f t="shared" si="1043"/>
        <v>48067</v>
      </c>
      <c r="BJ2658" s="5" t="s">
        <v>3185</v>
      </c>
      <c r="BY2658" s="63">
        <v>0</v>
      </c>
      <c r="BZ2658" s="63">
        <v>0</v>
      </c>
    </row>
    <row r="2659" spans="1:78" hidden="1" outlineLevel="1">
      <c r="A2659" t="s">
        <v>2344</v>
      </c>
      <c r="B2659" t="s">
        <v>55</v>
      </c>
      <c r="C2659" s="1">
        <f t="shared" si="1045"/>
        <v>2119</v>
      </c>
      <c r="D2659" s="5">
        <f>IF(N2659&gt;0, RANK(N2659,(N2659:P2659,Q2659:AE2659)),0)</f>
        <v>2</v>
      </c>
      <c r="E2659" s="5">
        <f>IF(O2659&gt;0,RANK(O2659,(N2659:P2659,Q2659:AE2659)),0)</f>
        <v>1</v>
      </c>
      <c r="F2659" s="5">
        <f>IF(P2659&gt;0,RANK(P2659,(N2659:P2659,Q2659:AE2659)),0)</f>
        <v>0</v>
      </c>
      <c r="G2659" s="131">
        <f t="shared" si="1054"/>
        <v>840</v>
      </c>
      <c r="H2659" s="136">
        <f t="shared" si="1055"/>
        <v>0.39641340254837187</v>
      </c>
      <c r="I2659" s="2"/>
      <c r="J2659" s="2">
        <f t="shared" si="1046"/>
        <v>0.29731005191127891</v>
      </c>
      <c r="K2659" s="2">
        <f t="shared" si="1047"/>
        <v>0.69372345445965078</v>
      </c>
      <c r="L2659" s="2">
        <f t="shared" si="1048"/>
        <v>0</v>
      </c>
      <c r="M2659" s="2">
        <f t="shared" si="1049"/>
        <v>8.9664936290703157E-3</v>
      </c>
      <c r="N2659" s="63">
        <v>630</v>
      </c>
      <c r="O2659" s="63">
        <v>1470</v>
      </c>
      <c r="P2659" s="63"/>
      <c r="Q2659" s="63">
        <v>12</v>
      </c>
      <c r="R2659" s="63">
        <v>7</v>
      </c>
      <c r="S2659" s="63">
        <v>0</v>
      </c>
      <c r="T2659" s="63"/>
      <c r="U2659" s="63">
        <v>0</v>
      </c>
      <c r="V2659" s="63"/>
      <c r="W2659" s="63">
        <f>IF(Copyright!C$12=1,IF(BW2659&gt;0,BW2659-SUM(S2659:V2659)-SUM(X2659:AQ2659),SUM(BX2659:CD2659)),SUM(BX2659:CD2659))</f>
        <v>0</v>
      </c>
      <c r="X2659" s="63">
        <v>0</v>
      </c>
      <c r="Y2659" s="63">
        <v>0</v>
      </c>
      <c r="Z2659" s="63"/>
      <c r="AA2659" s="63"/>
      <c r="AB2659" s="63"/>
      <c r="AC2659" s="63"/>
      <c r="AD2659" s="63"/>
      <c r="AE2659" s="63"/>
      <c r="AF2659" s="63"/>
      <c r="AG2659" s="63"/>
      <c r="AH2659" s="63">
        <v>0</v>
      </c>
      <c r="AI2659" s="63"/>
      <c r="AJ2659" s="63"/>
      <c r="AK2659" s="63"/>
      <c r="AL2659" s="63"/>
      <c r="AM2659" s="63"/>
      <c r="AN2659" s="63"/>
      <c r="AO2659" s="63"/>
      <c r="AP2659" s="63"/>
      <c r="AQ2659" s="63"/>
      <c r="AS2659" s="5">
        <f>IF(Q2659&gt;0,RANK(Q2659,(N2659:P2659,Q2659:AE2659)),0)</f>
        <v>3</v>
      </c>
      <c r="AT2659" s="5">
        <f>IF(R2659&gt;0,RANK(R2659,(N2659:P2659,Q2659:AE2659)),0)</f>
        <v>4</v>
      </c>
      <c r="AU2659" s="5">
        <f>IF(T2659&gt;0,RANK(T2659,(N2659:P2659,Q2659:AE2659)),0)</f>
        <v>0</v>
      </c>
      <c r="AV2659" s="5">
        <f>IF(S2659&gt;0,RANK(S2659,(N2659:P2659,Q2659:AE2659)),0)</f>
        <v>0</v>
      </c>
      <c r="AW2659" s="2">
        <f t="shared" si="1050"/>
        <v>5.6630486078338843E-3</v>
      </c>
      <c r="AX2659" s="2">
        <f t="shared" si="1051"/>
        <v>3.3034450212364322E-3</v>
      </c>
      <c r="AY2659" s="2">
        <f t="shared" si="1052"/>
        <v>0</v>
      </c>
      <c r="AZ2659" s="2">
        <f t="shared" si="1053"/>
        <v>0</v>
      </c>
      <c r="BB2659" t="s">
        <v>2344</v>
      </c>
      <c r="BC2659" t="s">
        <v>55</v>
      </c>
      <c r="BD2659">
        <v>19</v>
      </c>
      <c r="BF2659" s="111">
        <v>48</v>
      </c>
      <c r="BG2659" s="113">
        <v>69</v>
      </c>
      <c r="BH2659" s="117">
        <f t="shared" si="1043"/>
        <v>48069</v>
      </c>
      <c r="BJ2659" s="5" t="s">
        <v>3185</v>
      </c>
      <c r="BY2659" s="63">
        <v>0</v>
      </c>
      <c r="BZ2659" s="63">
        <v>0</v>
      </c>
    </row>
    <row r="2660" spans="1:78" hidden="1" outlineLevel="1">
      <c r="A2660" t="s">
        <v>1073</v>
      </c>
      <c r="B2660" t="s">
        <v>55</v>
      </c>
      <c r="C2660" s="1">
        <f t="shared" si="1045"/>
        <v>14735</v>
      </c>
      <c r="D2660" s="5">
        <f>IF(N2660&gt;0, RANK(N2660,(N2660:P2660,Q2660:AE2660)),0)</f>
        <v>2</v>
      </c>
      <c r="E2660" s="5">
        <f>IF(O2660&gt;0,RANK(O2660,(N2660:P2660,Q2660:AE2660)),0)</f>
        <v>1</v>
      </c>
      <c r="F2660" s="5">
        <f>IF(P2660&gt;0,RANK(P2660,(N2660:P2660,Q2660:AE2660)),0)</f>
        <v>0</v>
      </c>
      <c r="G2660" s="131">
        <f t="shared" si="1054"/>
        <v>8997</v>
      </c>
      <c r="H2660" s="136">
        <f t="shared" si="1055"/>
        <v>0.61058703766542244</v>
      </c>
      <c r="I2660" s="2"/>
      <c r="J2660" s="2">
        <f t="shared" si="1046"/>
        <v>0.18934509670851712</v>
      </c>
      <c r="K2660" s="2">
        <f t="shared" si="1047"/>
        <v>0.79993213437393962</v>
      </c>
      <c r="L2660" s="2">
        <f t="shared" si="1048"/>
        <v>0</v>
      </c>
      <c r="M2660" s="2">
        <f t="shared" si="1049"/>
        <v>1.0722768917543313E-2</v>
      </c>
      <c r="N2660" s="63">
        <v>2790</v>
      </c>
      <c r="O2660" s="63">
        <v>11787</v>
      </c>
      <c r="P2660" s="63"/>
      <c r="Q2660" s="63">
        <v>120</v>
      </c>
      <c r="R2660" s="63">
        <v>32</v>
      </c>
      <c r="S2660" s="63">
        <v>5</v>
      </c>
      <c r="T2660" s="63"/>
      <c r="U2660" s="63">
        <v>0</v>
      </c>
      <c r="V2660" s="63"/>
      <c r="W2660" s="63">
        <f>IF(Copyright!C$12=1,IF(BW2660&gt;0,BW2660-SUM(S2660:V2660)-SUM(X2660:AQ2660),SUM(BX2660:CD2660)),SUM(BX2660:CD2660))</f>
        <v>1</v>
      </c>
      <c r="X2660" s="63">
        <v>0</v>
      </c>
      <c r="Y2660" s="63">
        <v>0</v>
      </c>
      <c r="Z2660" s="63"/>
      <c r="AA2660" s="63"/>
      <c r="AB2660" s="63"/>
      <c r="AC2660" s="63"/>
      <c r="AD2660" s="63"/>
      <c r="AE2660" s="63"/>
      <c r="AF2660" s="63"/>
      <c r="AG2660" s="63"/>
      <c r="AH2660" s="63">
        <v>0</v>
      </c>
      <c r="AI2660" s="63"/>
      <c r="AJ2660" s="63"/>
      <c r="AK2660" s="63"/>
      <c r="AL2660" s="63"/>
      <c r="AM2660" s="63"/>
      <c r="AN2660" s="63"/>
      <c r="AO2660" s="63"/>
      <c r="AP2660" s="63"/>
      <c r="AQ2660" s="63"/>
      <c r="AS2660" s="5">
        <f>IF(Q2660&gt;0,RANK(Q2660,(N2660:P2660,Q2660:AE2660)),0)</f>
        <v>3</v>
      </c>
      <c r="AT2660" s="5">
        <f>IF(R2660&gt;0,RANK(R2660,(N2660:P2660,Q2660:AE2660)),0)</f>
        <v>4</v>
      </c>
      <c r="AU2660" s="5">
        <f>IF(T2660&gt;0,RANK(T2660,(N2660:P2660,Q2660:AE2660)),0)</f>
        <v>0</v>
      </c>
      <c r="AV2660" s="5">
        <f>IF(S2660&gt;0,RANK(S2660,(N2660:P2660,Q2660:AE2660)),0)</f>
        <v>5</v>
      </c>
      <c r="AW2660" s="2">
        <f t="shared" si="1050"/>
        <v>8.143875127248049E-3</v>
      </c>
      <c r="AX2660" s="2">
        <f t="shared" si="1051"/>
        <v>2.1717000339328131E-3</v>
      </c>
      <c r="AY2660" s="2">
        <f t="shared" si="1052"/>
        <v>0</v>
      </c>
      <c r="AZ2660" s="2">
        <f t="shared" si="1053"/>
        <v>3.3932813030200206E-4</v>
      </c>
      <c r="BB2660" t="s">
        <v>1073</v>
      </c>
      <c r="BC2660" t="s">
        <v>55</v>
      </c>
      <c r="BD2660">
        <v>36</v>
      </c>
      <c r="BF2660" s="111">
        <v>48</v>
      </c>
      <c r="BG2660" s="113">
        <v>71</v>
      </c>
      <c r="BH2660" s="117">
        <f t="shared" si="1043"/>
        <v>48071</v>
      </c>
      <c r="BJ2660" s="5" t="s">
        <v>3185</v>
      </c>
      <c r="BY2660" s="63">
        <v>0</v>
      </c>
      <c r="BZ2660" s="63">
        <v>1</v>
      </c>
    </row>
    <row r="2661" spans="1:78" hidden="1" outlineLevel="1">
      <c r="A2661" t="s">
        <v>1661</v>
      </c>
      <c r="B2661" t="s">
        <v>55</v>
      </c>
      <c r="C2661" s="1">
        <f t="shared" si="1045"/>
        <v>16126</v>
      </c>
      <c r="D2661" s="5">
        <f>IF(N2661&gt;0, RANK(N2661,(N2661:P2661,Q2661:AE2661)),0)</f>
        <v>2</v>
      </c>
      <c r="E2661" s="5">
        <f>IF(O2661&gt;0,RANK(O2661,(N2661:P2661,Q2661:AE2661)),0)</f>
        <v>1</v>
      </c>
      <c r="F2661" s="5">
        <f>IF(P2661&gt;0,RANK(P2661,(N2661:P2661,Q2661:AE2661)),0)</f>
        <v>0</v>
      </c>
      <c r="G2661" s="131">
        <f t="shared" si="1054"/>
        <v>8219</v>
      </c>
      <c r="H2661" s="136">
        <f t="shared" si="1055"/>
        <v>0.50967381867791139</v>
      </c>
      <c r="I2661" s="2"/>
      <c r="J2661" s="2">
        <f t="shared" si="1046"/>
        <v>0.24029517549299267</v>
      </c>
      <c r="K2661" s="2">
        <f t="shared" si="1047"/>
        <v>0.74996899417090412</v>
      </c>
      <c r="L2661" s="2">
        <f t="shared" si="1048"/>
        <v>0</v>
      </c>
      <c r="M2661" s="2">
        <f t="shared" si="1049"/>
        <v>9.7358303361031462E-3</v>
      </c>
      <c r="N2661" s="63">
        <v>3875</v>
      </c>
      <c r="O2661" s="63">
        <v>12094</v>
      </c>
      <c r="P2661" s="63"/>
      <c r="Q2661" s="63">
        <v>127</v>
      </c>
      <c r="R2661" s="63">
        <v>28</v>
      </c>
      <c r="S2661" s="63">
        <v>2</v>
      </c>
      <c r="T2661" s="63"/>
      <c r="U2661" s="63">
        <v>0</v>
      </c>
      <c r="V2661" s="63"/>
      <c r="W2661" s="63">
        <f>IF(Copyright!C$12=1,IF(BW2661&gt;0,BW2661-SUM(S2661:V2661)-SUM(X2661:AQ2661),SUM(BX2661:CD2661)),SUM(BX2661:CD2661))</f>
        <v>0</v>
      </c>
      <c r="X2661" s="63">
        <v>0</v>
      </c>
      <c r="Y2661" s="63">
        <v>0</v>
      </c>
      <c r="Z2661" s="63"/>
      <c r="AA2661" s="63"/>
      <c r="AB2661" s="63"/>
      <c r="AC2661" s="63"/>
      <c r="AD2661" s="63"/>
      <c r="AE2661" s="63"/>
      <c r="AF2661" s="63"/>
      <c r="AG2661" s="63"/>
      <c r="AH2661" s="63">
        <v>0</v>
      </c>
      <c r="AI2661" s="63"/>
      <c r="AJ2661" s="63"/>
      <c r="AK2661" s="63"/>
      <c r="AL2661" s="63"/>
      <c r="AM2661" s="63"/>
      <c r="AN2661" s="63"/>
      <c r="AO2661" s="63"/>
      <c r="AP2661" s="63"/>
      <c r="AQ2661" s="63"/>
      <c r="AS2661" s="5">
        <f>IF(Q2661&gt;0,RANK(Q2661,(N2661:P2661,Q2661:AE2661)),0)</f>
        <v>3</v>
      </c>
      <c r="AT2661" s="5">
        <f>IF(R2661&gt;0,RANK(R2661,(N2661:P2661,Q2661:AE2661)),0)</f>
        <v>4</v>
      </c>
      <c r="AU2661" s="5">
        <f>IF(T2661&gt;0,RANK(T2661,(N2661:P2661,Q2661:AE2661)),0)</f>
        <v>0</v>
      </c>
      <c r="AV2661" s="5">
        <f>IF(S2661&gt;0,RANK(S2661,(N2661:P2661,Q2661:AE2661)),0)</f>
        <v>5</v>
      </c>
      <c r="AW2661" s="2">
        <f t="shared" si="1050"/>
        <v>7.8754805903509858E-3</v>
      </c>
      <c r="AX2661" s="2">
        <f t="shared" si="1051"/>
        <v>1.7363264293687214E-3</v>
      </c>
      <c r="AY2661" s="2">
        <f t="shared" si="1052"/>
        <v>0</v>
      </c>
      <c r="AZ2661" s="2">
        <f t="shared" si="1053"/>
        <v>1.2402331638348009E-4</v>
      </c>
      <c r="BB2661" t="s">
        <v>1661</v>
      </c>
      <c r="BC2661" t="s">
        <v>55</v>
      </c>
      <c r="BD2661">
        <v>5</v>
      </c>
      <c r="BF2661" s="111">
        <v>48</v>
      </c>
      <c r="BG2661" s="113">
        <v>73</v>
      </c>
      <c r="BH2661" s="117">
        <f t="shared" si="1043"/>
        <v>48073</v>
      </c>
      <c r="BJ2661" s="5" t="s">
        <v>3185</v>
      </c>
      <c r="BY2661" s="63">
        <v>0</v>
      </c>
      <c r="BZ2661" s="63">
        <v>0</v>
      </c>
    </row>
    <row r="2662" spans="1:78" hidden="1" outlineLevel="1">
      <c r="A2662" t="s">
        <v>1065</v>
      </c>
      <c r="B2662" t="s">
        <v>55</v>
      </c>
      <c r="C2662" s="1">
        <f t="shared" si="1045"/>
        <v>1996</v>
      </c>
      <c r="D2662" s="5">
        <f>IF(N2662&gt;0, RANK(N2662,(N2662:P2662,Q2662:AE2662)),0)</f>
        <v>2</v>
      </c>
      <c r="E2662" s="5">
        <f>IF(O2662&gt;0,RANK(O2662,(N2662:P2662,Q2662:AE2662)),0)</f>
        <v>1</v>
      </c>
      <c r="F2662" s="5">
        <f>IF(P2662&gt;0,RANK(P2662,(N2662:P2662,Q2662:AE2662)),0)</f>
        <v>0</v>
      </c>
      <c r="G2662" s="131">
        <f t="shared" si="1054"/>
        <v>1345</v>
      </c>
      <c r="H2662" s="136">
        <f t="shared" si="1055"/>
        <v>0.6738476953907816</v>
      </c>
      <c r="I2662" s="2"/>
      <c r="J2662" s="2">
        <f t="shared" si="1046"/>
        <v>0.16032064128256512</v>
      </c>
      <c r="K2662" s="2">
        <f t="shared" si="1047"/>
        <v>0.83416833667334667</v>
      </c>
      <c r="L2662" s="2">
        <f t="shared" si="1048"/>
        <v>0</v>
      </c>
      <c r="M2662" s="2">
        <f t="shared" si="1049"/>
        <v>5.5110220440882651E-3</v>
      </c>
      <c r="N2662" s="63">
        <v>320</v>
      </c>
      <c r="O2662" s="63">
        <v>1665</v>
      </c>
      <c r="P2662" s="63"/>
      <c r="Q2662" s="63">
        <v>10</v>
      </c>
      <c r="R2662" s="63">
        <v>1</v>
      </c>
      <c r="S2662" s="63">
        <v>0</v>
      </c>
      <c r="T2662" s="63"/>
      <c r="U2662" s="63">
        <v>0</v>
      </c>
      <c r="V2662" s="63"/>
      <c r="W2662" s="63">
        <f>IF(Copyright!C$12=1,IF(BW2662&gt;0,BW2662-SUM(S2662:V2662)-SUM(X2662:AQ2662),SUM(BX2662:CD2662)),SUM(BX2662:CD2662))</f>
        <v>0</v>
      </c>
      <c r="X2662" s="63">
        <v>0</v>
      </c>
      <c r="Y2662" s="63">
        <v>0</v>
      </c>
      <c r="Z2662" s="63"/>
      <c r="AA2662" s="63"/>
      <c r="AB2662" s="63"/>
      <c r="AC2662" s="63"/>
      <c r="AD2662" s="63"/>
      <c r="AE2662" s="63"/>
      <c r="AF2662" s="63"/>
      <c r="AG2662" s="63"/>
      <c r="AH2662" s="63">
        <v>0</v>
      </c>
      <c r="AI2662" s="63"/>
      <c r="AJ2662" s="63"/>
      <c r="AK2662" s="63"/>
      <c r="AL2662" s="63"/>
      <c r="AM2662" s="63"/>
      <c r="AN2662" s="63"/>
      <c r="AO2662" s="63"/>
      <c r="AP2662" s="63"/>
      <c r="AQ2662" s="63"/>
      <c r="AS2662" s="5">
        <f>IF(Q2662&gt;0,RANK(Q2662,(N2662:P2662,Q2662:AE2662)),0)</f>
        <v>3</v>
      </c>
      <c r="AT2662" s="5">
        <f>IF(R2662&gt;0,RANK(R2662,(N2662:P2662,Q2662:AE2662)),0)</f>
        <v>4</v>
      </c>
      <c r="AU2662" s="5">
        <f>IF(T2662&gt;0,RANK(T2662,(N2662:P2662,Q2662:AE2662)),0)</f>
        <v>0</v>
      </c>
      <c r="AV2662" s="5">
        <f>IF(S2662&gt;0,RANK(S2662,(N2662:P2662,Q2662:AE2662)),0)</f>
        <v>0</v>
      </c>
      <c r="AW2662" s="2">
        <f t="shared" si="1050"/>
        <v>5.0100200400801601E-3</v>
      </c>
      <c r="AX2662" s="2">
        <f t="shared" si="1051"/>
        <v>5.0100200400801599E-4</v>
      </c>
      <c r="AY2662" s="2">
        <f t="shared" si="1052"/>
        <v>0</v>
      </c>
      <c r="AZ2662" s="2">
        <f t="shared" si="1053"/>
        <v>0</v>
      </c>
      <c r="BB2662" t="s">
        <v>1065</v>
      </c>
      <c r="BC2662" t="s">
        <v>55</v>
      </c>
      <c r="BD2662">
        <v>13</v>
      </c>
      <c r="BF2662" s="111">
        <v>48</v>
      </c>
      <c r="BG2662" s="113">
        <v>75</v>
      </c>
      <c r="BH2662" s="117">
        <f t="shared" si="1043"/>
        <v>48075</v>
      </c>
      <c r="BJ2662" s="5" t="s">
        <v>3185</v>
      </c>
      <c r="BY2662" s="63">
        <v>0</v>
      </c>
      <c r="BZ2662" s="63">
        <v>0</v>
      </c>
    </row>
    <row r="2663" spans="1:78" hidden="1" outlineLevel="1">
      <c r="A2663" t="s">
        <v>3118</v>
      </c>
      <c r="B2663" t="s">
        <v>55</v>
      </c>
      <c r="C2663" s="1">
        <f t="shared" si="1045"/>
        <v>5057</v>
      </c>
      <c r="D2663" s="5">
        <f>IF(N2663&gt;0, RANK(N2663,(N2663:P2663,Q2663:AE2663)),0)</f>
        <v>2</v>
      </c>
      <c r="E2663" s="5">
        <f>IF(O2663&gt;0,RANK(O2663,(N2663:P2663,Q2663:AE2663)),0)</f>
        <v>1</v>
      </c>
      <c r="F2663" s="5">
        <f>IF(P2663&gt;0,RANK(P2663,(N2663:P2663,Q2663:AE2663)),0)</f>
        <v>0</v>
      </c>
      <c r="G2663" s="131">
        <f t="shared" si="1054"/>
        <v>3526</v>
      </c>
      <c r="H2663" s="136">
        <f t="shared" si="1055"/>
        <v>0.69725133478346846</v>
      </c>
      <c r="I2663" s="2"/>
      <c r="J2663" s="2">
        <f t="shared" si="1046"/>
        <v>0.14633181728297409</v>
      </c>
      <c r="K2663" s="2">
        <f t="shared" si="1047"/>
        <v>0.84358315206644252</v>
      </c>
      <c r="L2663" s="2">
        <f t="shared" si="1048"/>
        <v>0</v>
      </c>
      <c r="M2663" s="2">
        <f t="shared" si="1049"/>
        <v>1.0085030650583415E-2</v>
      </c>
      <c r="N2663" s="63">
        <v>740</v>
      </c>
      <c r="O2663" s="63">
        <v>4266</v>
      </c>
      <c r="P2663" s="63"/>
      <c r="Q2663" s="63">
        <v>47</v>
      </c>
      <c r="R2663" s="63">
        <v>3</v>
      </c>
      <c r="S2663" s="63">
        <v>0</v>
      </c>
      <c r="T2663" s="63"/>
      <c r="U2663" s="63">
        <v>0</v>
      </c>
      <c r="V2663" s="63"/>
      <c r="W2663" s="63">
        <f>IF(Copyright!C$12=1,IF(BW2663&gt;0,BW2663-SUM(S2663:V2663)-SUM(X2663:AQ2663),SUM(BX2663:CD2663)),SUM(BX2663:CD2663))</f>
        <v>1</v>
      </c>
      <c r="X2663" s="63">
        <v>0</v>
      </c>
      <c r="Y2663" s="63">
        <v>0</v>
      </c>
      <c r="Z2663" s="63"/>
      <c r="AA2663" s="63"/>
      <c r="AB2663" s="63"/>
      <c r="AC2663" s="63"/>
      <c r="AD2663" s="63"/>
      <c r="AE2663" s="63"/>
      <c r="AF2663" s="63"/>
      <c r="AG2663" s="63"/>
      <c r="AH2663" s="63">
        <v>0</v>
      </c>
      <c r="AI2663" s="63"/>
      <c r="AJ2663" s="63"/>
      <c r="AK2663" s="63"/>
      <c r="AL2663" s="63"/>
      <c r="AM2663" s="63"/>
      <c r="AN2663" s="63"/>
      <c r="AO2663" s="63"/>
      <c r="AP2663" s="63"/>
      <c r="AQ2663" s="63"/>
      <c r="AS2663" s="5">
        <f>IF(Q2663&gt;0,RANK(Q2663,(N2663:P2663,Q2663:AE2663)),0)</f>
        <v>3</v>
      </c>
      <c r="AT2663" s="5">
        <f>IF(R2663&gt;0,RANK(R2663,(N2663:P2663,Q2663:AE2663)),0)</f>
        <v>4</v>
      </c>
      <c r="AU2663" s="5">
        <f>IF(T2663&gt;0,RANK(T2663,(N2663:P2663,Q2663:AE2663)),0)</f>
        <v>0</v>
      </c>
      <c r="AV2663" s="5">
        <f>IF(S2663&gt;0,RANK(S2663,(N2663:P2663,Q2663:AE2663)),0)</f>
        <v>0</v>
      </c>
      <c r="AW2663" s="2">
        <f t="shared" si="1050"/>
        <v>9.2940478544591663E-3</v>
      </c>
      <c r="AX2663" s="2">
        <f t="shared" si="1051"/>
        <v>5.9323709709313826E-4</v>
      </c>
      <c r="AY2663" s="2">
        <f t="shared" si="1052"/>
        <v>0</v>
      </c>
      <c r="AZ2663" s="2">
        <f t="shared" si="1053"/>
        <v>0</v>
      </c>
      <c r="BB2663" t="s">
        <v>3118</v>
      </c>
      <c r="BC2663" t="s">
        <v>55</v>
      </c>
      <c r="BD2663">
        <v>13</v>
      </c>
      <c r="BF2663" s="111">
        <v>48</v>
      </c>
      <c r="BG2663" s="113">
        <v>77</v>
      </c>
      <c r="BH2663" s="117">
        <f t="shared" si="1043"/>
        <v>48077</v>
      </c>
      <c r="BJ2663" s="5" t="s">
        <v>3185</v>
      </c>
      <c r="BY2663" s="63">
        <v>1</v>
      </c>
      <c r="BZ2663" s="63">
        <v>0</v>
      </c>
    </row>
    <row r="2664" spans="1:78" hidden="1" outlineLevel="1">
      <c r="A2664" t="s">
        <v>551</v>
      </c>
      <c r="B2664" t="s">
        <v>55</v>
      </c>
      <c r="C2664" s="1">
        <f t="shared" si="1045"/>
        <v>917</v>
      </c>
      <c r="D2664" s="5">
        <f>IF(N2664&gt;0, RANK(N2664,(N2664:P2664,Q2664:AE2664)),0)</f>
        <v>2</v>
      </c>
      <c r="E2664" s="5">
        <f>IF(O2664&gt;0,RANK(O2664,(N2664:P2664,Q2664:AE2664)),0)</f>
        <v>1</v>
      </c>
      <c r="F2664" s="5">
        <f>IF(P2664&gt;0,RANK(P2664,(N2664:P2664,Q2664:AE2664)),0)</f>
        <v>0</v>
      </c>
      <c r="G2664" s="131">
        <f t="shared" si="1054"/>
        <v>393</v>
      </c>
      <c r="H2664" s="136">
        <f t="shared" si="1055"/>
        <v>0.42857142857142855</v>
      </c>
      <c r="I2664" s="2"/>
      <c r="J2664" s="2">
        <f t="shared" si="1046"/>
        <v>0.27917121046892041</v>
      </c>
      <c r="K2664" s="2">
        <f t="shared" si="1047"/>
        <v>0.70774263904034895</v>
      </c>
      <c r="L2664" s="2">
        <f t="shared" si="1048"/>
        <v>0</v>
      </c>
      <c r="M2664" s="2">
        <f t="shared" si="1049"/>
        <v>1.3086150490730697E-2</v>
      </c>
      <c r="N2664" s="63">
        <v>256</v>
      </c>
      <c r="O2664" s="63">
        <v>649</v>
      </c>
      <c r="P2664" s="63"/>
      <c r="Q2664" s="63">
        <v>11</v>
      </c>
      <c r="R2664" s="63">
        <v>1</v>
      </c>
      <c r="S2664" s="63">
        <v>0</v>
      </c>
      <c r="T2664" s="63"/>
      <c r="U2664" s="63">
        <v>0</v>
      </c>
      <c r="V2664" s="63"/>
      <c r="W2664" s="63">
        <f>IF(Copyright!C$12=1,IF(BW2664&gt;0,BW2664-SUM(S2664:V2664)-SUM(X2664:AQ2664),SUM(BX2664:CD2664)),SUM(BX2664:CD2664))</f>
        <v>0</v>
      </c>
      <c r="X2664" s="63">
        <v>0</v>
      </c>
      <c r="Y2664" s="63">
        <v>0</v>
      </c>
      <c r="Z2664" s="63"/>
      <c r="AA2664" s="63"/>
      <c r="AB2664" s="63"/>
      <c r="AC2664" s="63"/>
      <c r="AD2664" s="63"/>
      <c r="AE2664" s="63"/>
      <c r="AF2664" s="63"/>
      <c r="AG2664" s="63"/>
      <c r="AH2664" s="63">
        <v>0</v>
      </c>
      <c r="AI2664" s="63"/>
      <c r="AJ2664" s="63"/>
      <c r="AK2664" s="63"/>
      <c r="AL2664" s="63"/>
      <c r="AM2664" s="63"/>
      <c r="AN2664" s="63"/>
      <c r="AO2664" s="63"/>
      <c r="AP2664" s="63"/>
      <c r="AQ2664" s="63"/>
      <c r="AS2664" s="5">
        <f>IF(Q2664&gt;0,RANK(Q2664,(N2664:P2664,Q2664:AE2664)),0)</f>
        <v>3</v>
      </c>
      <c r="AT2664" s="5">
        <f>IF(R2664&gt;0,RANK(R2664,(N2664:P2664,Q2664:AE2664)),0)</f>
        <v>4</v>
      </c>
      <c r="AU2664" s="5">
        <f>IF(T2664&gt;0,RANK(T2664,(N2664:P2664,Q2664:AE2664)),0)</f>
        <v>0</v>
      </c>
      <c r="AV2664" s="5">
        <f>IF(S2664&gt;0,RANK(S2664,(N2664:P2664,Q2664:AE2664)),0)</f>
        <v>0</v>
      </c>
      <c r="AW2664" s="2">
        <f t="shared" si="1050"/>
        <v>1.1995637949836423E-2</v>
      </c>
      <c r="AX2664" s="2">
        <f t="shared" si="1051"/>
        <v>1.0905125408942203E-3</v>
      </c>
      <c r="AY2664" s="2">
        <f t="shared" si="1052"/>
        <v>0</v>
      </c>
      <c r="AZ2664" s="2">
        <f t="shared" si="1053"/>
        <v>0</v>
      </c>
      <c r="BB2664" t="s">
        <v>551</v>
      </c>
      <c r="BC2664" t="s">
        <v>55</v>
      </c>
      <c r="BD2664">
        <v>19</v>
      </c>
      <c r="BF2664" s="111">
        <v>48</v>
      </c>
      <c r="BG2664" s="113">
        <v>79</v>
      </c>
      <c r="BH2664" s="117">
        <f t="shared" si="1043"/>
        <v>48079</v>
      </c>
      <c r="BJ2664" s="5" t="s">
        <v>3185</v>
      </c>
      <c r="BY2664" s="63">
        <v>0</v>
      </c>
      <c r="BZ2664" s="63">
        <v>0</v>
      </c>
    </row>
    <row r="2665" spans="1:78" hidden="1" outlineLevel="1">
      <c r="A2665" t="s">
        <v>919</v>
      </c>
      <c r="B2665" t="s">
        <v>55</v>
      </c>
      <c r="C2665" s="1">
        <f t="shared" si="1045"/>
        <v>1408</v>
      </c>
      <c r="D2665" s="5">
        <f>IF(N2665&gt;0, RANK(N2665,(N2665:P2665,Q2665:AE2665)),0)</f>
        <v>2</v>
      </c>
      <c r="E2665" s="5">
        <f>IF(O2665&gt;0,RANK(O2665,(N2665:P2665,Q2665:AE2665)),0)</f>
        <v>1</v>
      </c>
      <c r="F2665" s="5">
        <f>IF(P2665&gt;0,RANK(P2665,(N2665:P2665,Q2665:AE2665)),0)</f>
        <v>0</v>
      </c>
      <c r="G2665" s="131">
        <f t="shared" si="1054"/>
        <v>1039</v>
      </c>
      <c r="H2665" s="136">
        <f t="shared" si="1055"/>
        <v>0.73792613636363635</v>
      </c>
      <c r="I2665" s="2"/>
      <c r="J2665" s="2">
        <f t="shared" si="1046"/>
        <v>0.12713068181818182</v>
      </c>
      <c r="K2665" s="2">
        <f t="shared" si="1047"/>
        <v>0.86505681818181823</v>
      </c>
      <c r="L2665" s="2">
        <f t="shared" si="1048"/>
        <v>0</v>
      </c>
      <c r="M2665" s="2">
        <f t="shared" si="1049"/>
        <v>7.812499999999889E-3</v>
      </c>
      <c r="N2665" s="63">
        <v>179</v>
      </c>
      <c r="O2665" s="63">
        <v>1218</v>
      </c>
      <c r="P2665" s="63"/>
      <c r="Q2665" s="63">
        <v>9</v>
      </c>
      <c r="R2665" s="63">
        <v>2</v>
      </c>
      <c r="S2665" s="63">
        <v>0</v>
      </c>
      <c r="T2665" s="63"/>
      <c r="U2665" s="63">
        <v>0</v>
      </c>
      <c r="V2665" s="63"/>
      <c r="W2665" s="63">
        <f>IF(Copyright!C$12=1,IF(BW2665&gt;0,BW2665-SUM(S2665:V2665)-SUM(X2665:AQ2665),SUM(BX2665:CD2665)),SUM(BX2665:CD2665))</f>
        <v>0</v>
      </c>
      <c r="X2665" s="63">
        <v>0</v>
      </c>
      <c r="Y2665" s="63">
        <v>0</v>
      </c>
      <c r="Z2665" s="63"/>
      <c r="AA2665" s="63"/>
      <c r="AB2665" s="63"/>
      <c r="AC2665" s="63"/>
      <c r="AD2665" s="63"/>
      <c r="AE2665" s="63"/>
      <c r="AF2665" s="63"/>
      <c r="AG2665" s="63"/>
      <c r="AH2665" s="63">
        <v>0</v>
      </c>
      <c r="AI2665" s="63"/>
      <c r="AJ2665" s="63"/>
      <c r="AK2665" s="63"/>
      <c r="AL2665" s="63"/>
      <c r="AM2665" s="63"/>
      <c r="AN2665" s="63"/>
      <c r="AO2665" s="63"/>
      <c r="AP2665" s="63"/>
      <c r="AQ2665" s="63"/>
      <c r="AS2665" s="5">
        <f>IF(Q2665&gt;0,RANK(Q2665,(N2665:P2665,Q2665:AE2665)),0)</f>
        <v>3</v>
      </c>
      <c r="AT2665" s="5">
        <f>IF(R2665&gt;0,RANK(R2665,(N2665:P2665,Q2665:AE2665)),0)</f>
        <v>4</v>
      </c>
      <c r="AU2665" s="5">
        <f>IF(T2665&gt;0,RANK(T2665,(N2665:P2665,Q2665:AE2665)),0)</f>
        <v>0</v>
      </c>
      <c r="AV2665" s="5">
        <f>IF(S2665&gt;0,RANK(S2665,(N2665:P2665,Q2665:AE2665)),0)</f>
        <v>0</v>
      </c>
      <c r="AW2665" s="2">
        <f t="shared" si="1050"/>
        <v>6.3920454545454549E-3</v>
      </c>
      <c r="AX2665" s="2">
        <f t="shared" si="1051"/>
        <v>1.4204545454545455E-3</v>
      </c>
      <c r="AY2665" s="2">
        <f t="shared" si="1052"/>
        <v>0</v>
      </c>
      <c r="AZ2665" s="2">
        <f t="shared" si="1053"/>
        <v>0</v>
      </c>
      <c r="BB2665" t="s">
        <v>919</v>
      </c>
      <c r="BC2665" t="s">
        <v>55</v>
      </c>
      <c r="BD2665">
        <v>11</v>
      </c>
      <c r="BF2665" s="111">
        <v>48</v>
      </c>
      <c r="BG2665" s="113">
        <v>81</v>
      </c>
      <c r="BH2665" s="117">
        <f t="shared" si="1043"/>
        <v>48081</v>
      </c>
      <c r="BJ2665" s="5" t="s">
        <v>3185</v>
      </c>
      <c r="BY2665" s="63">
        <v>0</v>
      </c>
      <c r="BZ2665" s="63">
        <v>0</v>
      </c>
    </row>
    <row r="2666" spans="1:78" hidden="1" outlineLevel="1">
      <c r="A2666" t="s">
        <v>2411</v>
      </c>
      <c r="B2666" t="s">
        <v>55</v>
      </c>
      <c r="C2666" s="1">
        <f t="shared" si="1045"/>
        <v>3492</v>
      </c>
      <c r="D2666" s="5">
        <f>IF(N2666&gt;0, RANK(N2666,(N2666:P2666,Q2666:AE2666)),0)</f>
        <v>2</v>
      </c>
      <c r="E2666" s="5">
        <f>IF(O2666&gt;0,RANK(O2666,(N2666:P2666,Q2666:AE2666)),0)</f>
        <v>1</v>
      </c>
      <c r="F2666" s="5">
        <f>IF(P2666&gt;0,RANK(P2666,(N2666:P2666,Q2666:AE2666)),0)</f>
        <v>0</v>
      </c>
      <c r="G2666" s="131">
        <f t="shared" si="1054"/>
        <v>2570</v>
      </c>
      <c r="H2666" s="136">
        <f t="shared" si="1055"/>
        <v>0.73596792668957622</v>
      </c>
      <c r="I2666" s="2"/>
      <c r="J2666" s="2">
        <f t="shared" si="1046"/>
        <v>0.1265750286368843</v>
      </c>
      <c r="K2666" s="2">
        <f t="shared" si="1047"/>
        <v>0.86254295532646053</v>
      </c>
      <c r="L2666" s="2">
        <f t="shared" si="1048"/>
        <v>0</v>
      </c>
      <c r="M2666" s="2">
        <f t="shared" si="1049"/>
        <v>1.0882016036655173E-2</v>
      </c>
      <c r="N2666" s="63">
        <v>442</v>
      </c>
      <c r="O2666" s="63">
        <v>3012</v>
      </c>
      <c r="P2666" s="63"/>
      <c r="Q2666" s="63">
        <v>22</v>
      </c>
      <c r="R2666" s="63">
        <v>14</v>
      </c>
      <c r="S2666" s="63">
        <v>2</v>
      </c>
      <c r="T2666" s="63"/>
      <c r="U2666" s="63">
        <v>0</v>
      </c>
      <c r="V2666" s="63"/>
      <c r="W2666" s="63">
        <f>IF(Copyright!C$12=1,IF(BW2666&gt;0,BW2666-SUM(S2666:V2666)-SUM(X2666:AQ2666),SUM(BX2666:CD2666)),SUM(BX2666:CD2666))</f>
        <v>0</v>
      </c>
      <c r="X2666" s="63">
        <v>0</v>
      </c>
      <c r="Y2666" s="63">
        <v>0</v>
      </c>
      <c r="Z2666" s="63"/>
      <c r="AA2666" s="63"/>
      <c r="AB2666" s="63"/>
      <c r="AC2666" s="63"/>
      <c r="AD2666" s="63"/>
      <c r="AE2666" s="63"/>
      <c r="AF2666" s="63"/>
      <c r="AG2666" s="63"/>
      <c r="AH2666" s="63">
        <v>0</v>
      </c>
      <c r="AI2666" s="63"/>
      <c r="AJ2666" s="63"/>
      <c r="AK2666" s="63"/>
      <c r="AL2666" s="63"/>
      <c r="AM2666" s="63"/>
      <c r="AN2666" s="63"/>
      <c r="AO2666" s="63"/>
      <c r="AP2666" s="63"/>
      <c r="AQ2666" s="63"/>
      <c r="AS2666" s="5">
        <f>IF(Q2666&gt;0,RANK(Q2666,(N2666:P2666,Q2666:AE2666)),0)</f>
        <v>3</v>
      </c>
      <c r="AT2666" s="5">
        <f>IF(R2666&gt;0,RANK(R2666,(N2666:P2666,Q2666:AE2666)),0)</f>
        <v>4</v>
      </c>
      <c r="AU2666" s="5">
        <f>IF(T2666&gt;0,RANK(T2666,(N2666:P2666,Q2666:AE2666)),0)</f>
        <v>0</v>
      </c>
      <c r="AV2666" s="5">
        <f>IF(S2666&gt;0,RANK(S2666,(N2666:P2666,Q2666:AE2666)),0)</f>
        <v>5</v>
      </c>
      <c r="AW2666" s="2">
        <f t="shared" si="1050"/>
        <v>6.3001145475372281E-3</v>
      </c>
      <c r="AX2666" s="2">
        <f t="shared" si="1051"/>
        <v>4.0091638029782356E-3</v>
      </c>
      <c r="AY2666" s="2">
        <f t="shared" si="1052"/>
        <v>0</v>
      </c>
      <c r="AZ2666" s="2">
        <f t="shared" si="1053"/>
        <v>5.7273768613974802E-4</v>
      </c>
      <c r="BB2666" t="s">
        <v>2411</v>
      </c>
      <c r="BC2666" t="s">
        <v>55</v>
      </c>
      <c r="BD2666">
        <v>11</v>
      </c>
      <c r="BF2666" s="111">
        <v>48</v>
      </c>
      <c r="BG2666" s="113">
        <v>83</v>
      </c>
      <c r="BH2666" s="117">
        <f t="shared" ref="BH2666:BH2729" si="1056">1000*BF2666+BG2666</f>
        <v>48083</v>
      </c>
      <c r="BJ2666" s="5" t="s">
        <v>3185</v>
      </c>
      <c r="BY2666" s="63">
        <v>0</v>
      </c>
      <c r="BZ2666" s="63">
        <v>0</v>
      </c>
    </row>
    <row r="2667" spans="1:78" hidden="1" outlineLevel="1">
      <c r="A2667" t="s">
        <v>639</v>
      </c>
      <c r="B2667" t="s">
        <v>55</v>
      </c>
      <c r="C2667" s="1">
        <f t="shared" si="1045"/>
        <v>302821</v>
      </c>
      <c r="D2667" s="5">
        <f>IF(N2667&gt;0, RANK(N2667,(N2667:P2667,Q2667:AE2667)),0)</f>
        <v>2</v>
      </c>
      <c r="E2667" s="5">
        <f>IF(O2667&gt;0,RANK(O2667,(N2667:P2667,Q2667:AE2667)),0)</f>
        <v>1</v>
      </c>
      <c r="F2667" s="5">
        <f>IF(P2667&gt;0,RANK(P2667,(N2667:P2667,Q2667:AE2667)),0)</f>
        <v>0</v>
      </c>
      <c r="G2667" s="131">
        <f t="shared" si="1054"/>
        <v>95473</v>
      </c>
      <c r="H2667" s="136">
        <f t="shared" si="1055"/>
        <v>0.31527866297251511</v>
      </c>
      <c r="I2667" s="2"/>
      <c r="J2667" s="2">
        <f t="shared" si="1046"/>
        <v>0.33490081599360677</v>
      </c>
      <c r="K2667" s="2">
        <f t="shared" si="1047"/>
        <v>0.65017947896612194</v>
      </c>
      <c r="L2667" s="2">
        <f t="shared" si="1048"/>
        <v>0</v>
      </c>
      <c r="M2667" s="2">
        <f t="shared" si="1049"/>
        <v>1.4919705040271292E-2</v>
      </c>
      <c r="N2667" s="63">
        <v>101415</v>
      </c>
      <c r="O2667" s="63">
        <v>196888</v>
      </c>
      <c r="P2667" s="63"/>
      <c r="Q2667" s="63">
        <v>3712</v>
      </c>
      <c r="R2667" s="63">
        <v>733</v>
      </c>
      <c r="S2667" s="63">
        <v>51</v>
      </c>
      <c r="T2667" s="63"/>
      <c r="U2667" s="63">
        <v>1</v>
      </c>
      <c r="V2667" s="63"/>
      <c r="W2667" s="63">
        <f>IF(Copyright!C$12=1,IF(BW2667&gt;0,BW2667-SUM(S2667:V2667)-SUM(X2667:AQ2667),SUM(BX2667:CD2667)),SUM(BX2667:CD2667))</f>
        <v>1</v>
      </c>
      <c r="X2667" s="63">
        <v>11</v>
      </c>
      <c r="Y2667" s="63">
        <v>5</v>
      </c>
      <c r="Z2667" s="63"/>
      <c r="AA2667" s="63"/>
      <c r="AB2667" s="63"/>
      <c r="AC2667" s="63"/>
      <c r="AD2667" s="63"/>
      <c r="AE2667" s="63"/>
      <c r="AF2667" s="63"/>
      <c r="AG2667" s="63"/>
      <c r="AH2667" s="63">
        <v>4</v>
      </c>
      <c r="AI2667" s="63"/>
      <c r="AJ2667" s="63"/>
      <c r="AK2667" s="63"/>
      <c r="AL2667" s="63"/>
      <c r="AM2667" s="63"/>
      <c r="AN2667" s="63"/>
      <c r="AO2667" s="63"/>
      <c r="AP2667" s="63"/>
      <c r="AQ2667" s="63"/>
      <c r="AS2667" s="5">
        <f>IF(Q2667&gt;0,RANK(Q2667,(N2667:P2667,Q2667:AE2667)),0)</f>
        <v>3</v>
      </c>
      <c r="AT2667" s="5">
        <f>IF(R2667&gt;0,RANK(R2667,(N2667:P2667,Q2667:AE2667)),0)</f>
        <v>4</v>
      </c>
      <c r="AU2667" s="5">
        <f>IF(T2667&gt;0,RANK(T2667,(N2667:P2667,Q2667:AE2667)),0)</f>
        <v>0</v>
      </c>
      <c r="AV2667" s="5">
        <f>IF(S2667&gt;0,RANK(S2667,(N2667:P2667,Q2667:AE2667)),0)</f>
        <v>5</v>
      </c>
      <c r="AW2667" s="2">
        <f t="shared" si="1050"/>
        <v>1.2258066646632829E-2</v>
      </c>
      <c r="AX2667" s="2">
        <f t="shared" si="1051"/>
        <v>2.420571889003735E-3</v>
      </c>
      <c r="AY2667" s="2">
        <f t="shared" si="1052"/>
        <v>0</v>
      </c>
      <c r="AZ2667" s="2">
        <f t="shared" si="1053"/>
        <v>1.6841632515578509E-4</v>
      </c>
      <c r="BB2667" t="s">
        <v>639</v>
      </c>
      <c r="BC2667" t="s">
        <v>55</v>
      </c>
      <c r="BF2667" s="111">
        <v>48</v>
      </c>
      <c r="BG2667" s="113">
        <v>85</v>
      </c>
      <c r="BH2667" s="117">
        <f t="shared" si="1056"/>
        <v>48085</v>
      </c>
      <c r="BJ2667" s="5" t="s">
        <v>3185</v>
      </c>
      <c r="BW2667" s="63">
        <v>819</v>
      </c>
      <c r="BY2667" s="63">
        <v>0</v>
      </c>
      <c r="BZ2667" s="63">
        <v>1</v>
      </c>
    </row>
    <row r="2668" spans="1:78" hidden="1" outlineLevel="1">
      <c r="A2668" t="s">
        <v>418</v>
      </c>
      <c r="B2668" t="s">
        <v>55</v>
      </c>
      <c r="C2668" s="1">
        <f t="shared" si="1045"/>
        <v>1150</v>
      </c>
      <c r="D2668" s="5">
        <f>IF(N2668&gt;0, RANK(N2668,(N2668:P2668,Q2668:AE2668)),0)</f>
        <v>2</v>
      </c>
      <c r="E2668" s="5">
        <f>IF(O2668&gt;0,RANK(O2668,(N2668:P2668,Q2668:AE2668)),0)</f>
        <v>1</v>
      </c>
      <c r="F2668" s="5">
        <f>IF(P2668&gt;0,RANK(P2668,(N2668:P2668,Q2668:AE2668)),0)</f>
        <v>0</v>
      </c>
      <c r="G2668" s="131">
        <f t="shared" si="1054"/>
        <v>785</v>
      </c>
      <c r="H2668" s="136">
        <f t="shared" si="1055"/>
        <v>0.68260869565217386</v>
      </c>
      <c r="I2668" s="2"/>
      <c r="J2668" s="2">
        <f t="shared" si="1046"/>
        <v>0.15391304347826087</v>
      </c>
      <c r="K2668" s="2">
        <f t="shared" si="1047"/>
        <v>0.83652173913043482</v>
      </c>
      <c r="L2668" s="2">
        <f t="shared" si="1048"/>
        <v>0</v>
      </c>
      <c r="M2668" s="2">
        <f t="shared" si="1049"/>
        <v>9.565217391304337E-3</v>
      </c>
      <c r="N2668" s="63">
        <v>177</v>
      </c>
      <c r="O2668" s="63">
        <v>962</v>
      </c>
      <c r="P2668" s="63"/>
      <c r="Q2668" s="63">
        <v>8</v>
      </c>
      <c r="R2668" s="63">
        <v>3</v>
      </c>
      <c r="S2668" s="63">
        <v>0</v>
      </c>
      <c r="T2668" s="63"/>
      <c r="U2668" s="63">
        <v>0</v>
      </c>
      <c r="V2668" s="63"/>
      <c r="W2668" s="63">
        <f>IF(Copyright!C$12=1,IF(BW2668&gt;0,BW2668-SUM(S2668:V2668)-SUM(X2668:AQ2668),SUM(BX2668:CD2668)),SUM(BX2668:CD2668))</f>
        <v>0</v>
      </c>
      <c r="X2668" s="63">
        <v>0</v>
      </c>
      <c r="Y2668" s="63">
        <v>0</v>
      </c>
      <c r="Z2668" s="63"/>
      <c r="AA2668" s="63"/>
      <c r="AB2668" s="63"/>
      <c r="AC2668" s="63"/>
      <c r="AD2668" s="63"/>
      <c r="AE2668" s="63"/>
      <c r="AF2668" s="63"/>
      <c r="AG2668" s="63"/>
      <c r="AH2668" s="63">
        <v>0</v>
      </c>
      <c r="AI2668" s="63"/>
      <c r="AJ2668" s="63"/>
      <c r="AK2668" s="63"/>
      <c r="AL2668" s="63"/>
      <c r="AM2668" s="63"/>
      <c r="AN2668" s="63"/>
      <c r="AO2668" s="63"/>
      <c r="AP2668" s="63"/>
      <c r="AQ2668" s="63"/>
      <c r="AS2668" s="5">
        <f>IF(Q2668&gt;0,RANK(Q2668,(N2668:P2668,Q2668:AE2668)),0)</f>
        <v>3</v>
      </c>
      <c r="AT2668" s="5">
        <f>IF(R2668&gt;0,RANK(R2668,(N2668:P2668,Q2668:AE2668)),0)</f>
        <v>4</v>
      </c>
      <c r="AU2668" s="5">
        <f>IF(T2668&gt;0,RANK(T2668,(N2668:P2668,Q2668:AE2668)),0)</f>
        <v>0</v>
      </c>
      <c r="AV2668" s="5">
        <f>IF(S2668&gt;0,RANK(S2668,(N2668:P2668,Q2668:AE2668)),0)</f>
        <v>0</v>
      </c>
      <c r="AW2668" s="2">
        <f t="shared" si="1050"/>
        <v>6.956521739130435E-3</v>
      </c>
      <c r="AX2668" s="2">
        <f t="shared" si="1051"/>
        <v>2.6086956521739132E-3</v>
      </c>
      <c r="AY2668" s="2">
        <f t="shared" si="1052"/>
        <v>0</v>
      </c>
      <c r="AZ2668" s="2">
        <f t="shared" si="1053"/>
        <v>0</v>
      </c>
      <c r="BB2668" t="s">
        <v>418</v>
      </c>
      <c r="BC2668" t="s">
        <v>55</v>
      </c>
      <c r="BD2668">
        <v>13</v>
      </c>
      <c r="BF2668" s="111">
        <v>48</v>
      </c>
      <c r="BG2668" s="113">
        <v>87</v>
      </c>
      <c r="BH2668" s="117">
        <f t="shared" si="1056"/>
        <v>48087</v>
      </c>
      <c r="BJ2668" s="5" t="s">
        <v>3185</v>
      </c>
      <c r="BY2668" s="63">
        <v>0</v>
      </c>
      <c r="BZ2668" s="63">
        <v>0</v>
      </c>
    </row>
    <row r="2669" spans="1:78" hidden="1" outlineLevel="1">
      <c r="A2669" t="s">
        <v>1875</v>
      </c>
      <c r="B2669" t="s">
        <v>55</v>
      </c>
      <c r="C2669" s="1">
        <f t="shared" si="1045"/>
        <v>8117</v>
      </c>
      <c r="D2669" s="5">
        <f>IF(N2669&gt;0, RANK(N2669,(N2669:P2669,Q2669:AE2669)),0)</f>
        <v>2</v>
      </c>
      <c r="E2669" s="5">
        <f>IF(O2669&gt;0,RANK(O2669,(N2669:P2669,Q2669:AE2669)),0)</f>
        <v>1</v>
      </c>
      <c r="F2669" s="5">
        <f>IF(P2669&gt;0,RANK(P2669,(N2669:P2669,Q2669:AE2669)),0)</f>
        <v>0</v>
      </c>
      <c r="G2669" s="131">
        <f t="shared" si="1054"/>
        <v>3997</v>
      </c>
      <c r="H2669" s="136">
        <f t="shared" si="1055"/>
        <v>0.49242330910434889</v>
      </c>
      <c r="I2669" s="2"/>
      <c r="J2669" s="2">
        <f t="shared" si="1046"/>
        <v>0.24996920044351362</v>
      </c>
      <c r="K2669" s="2">
        <f t="shared" si="1047"/>
        <v>0.74239250954786251</v>
      </c>
      <c r="L2669" s="2">
        <f t="shared" si="1048"/>
        <v>0</v>
      </c>
      <c r="M2669" s="2">
        <f t="shared" si="1049"/>
        <v>7.6382900086238159E-3</v>
      </c>
      <c r="N2669" s="63">
        <v>2029</v>
      </c>
      <c r="O2669" s="63">
        <v>6026</v>
      </c>
      <c r="P2669" s="63"/>
      <c r="Q2669" s="63">
        <v>45</v>
      </c>
      <c r="R2669" s="63">
        <v>11</v>
      </c>
      <c r="S2669" s="63">
        <v>1</v>
      </c>
      <c r="T2669" s="63"/>
      <c r="U2669" s="63">
        <v>0</v>
      </c>
      <c r="V2669" s="63"/>
      <c r="W2669" s="63">
        <f>IF(Copyright!C$12=1,IF(BW2669&gt;0,BW2669-SUM(S2669:V2669)-SUM(X2669:AQ2669),SUM(BX2669:CD2669)),SUM(BX2669:CD2669))</f>
        <v>5</v>
      </c>
      <c r="X2669" s="63">
        <v>0</v>
      </c>
      <c r="Y2669" s="63">
        <v>0</v>
      </c>
      <c r="Z2669" s="63"/>
      <c r="AA2669" s="63"/>
      <c r="AB2669" s="63"/>
      <c r="AC2669" s="63"/>
      <c r="AD2669" s="63"/>
      <c r="AE2669" s="63"/>
      <c r="AF2669" s="63"/>
      <c r="AG2669" s="63"/>
      <c r="AH2669" s="63">
        <v>0</v>
      </c>
      <c r="AI2669" s="63"/>
      <c r="AJ2669" s="63"/>
      <c r="AK2669" s="63"/>
      <c r="AL2669" s="63"/>
      <c r="AM2669" s="63"/>
      <c r="AN2669" s="63"/>
      <c r="AO2669" s="63"/>
      <c r="AP2669" s="63"/>
      <c r="AQ2669" s="63"/>
      <c r="AS2669" s="5">
        <f>IF(Q2669&gt;0,RANK(Q2669,(N2669:P2669,Q2669:AE2669)),0)</f>
        <v>3</v>
      </c>
      <c r="AT2669" s="5">
        <f>IF(R2669&gt;0,RANK(R2669,(N2669:P2669,Q2669:AE2669)),0)</f>
        <v>4</v>
      </c>
      <c r="AU2669" s="5">
        <f>IF(T2669&gt;0,RANK(T2669,(N2669:P2669,Q2669:AE2669)),0)</f>
        <v>0</v>
      </c>
      <c r="AV2669" s="5">
        <f>IF(S2669&gt;0,RANK(S2669,(N2669:P2669,Q2669:AE2669)),0)</f>
        <v>6</v>
      </c>
      <c r="AW2669" s="2">
        <f t="shared" si="1050"/>
        <v>5.543920167549587E-3</v>
      </c>
      <c r="AX2669" s="2">
        <f t="shared" si="1051"/>
        <v>1.3551804854010103E-3</v>
      </c>
      <c r="AY2669" s="2">
        <f t="shared" si="1052"/>
        <v>0</v>
      </c>
      <c r="AZ2669" s="2">
        <f t="shared" si="1053"/>
        <v>1.2319822594554638E-4</v>
      </c>
      <c r="BB2669" t="s">
        <v>1875</v>
      </c>
      <c r="BC2669" t="s">
        <v>55</v>
      </c>
      <c r="BD2669">
        <v>10</v>
      </c>
      <c r="BF2669" s="111">
        <v>48</v>
      </c>
      <c r="BG2669" s="113">
        <v>89</v>
      </c>
      <c r="BH2669" s="117">
        <f t="shared" si="1056"/>
        <v>48089</v>
      </c>
      <c r="BJ2669" s="5" t="s">
        <v>3185</v>
      </c>
      <c r="BY2669" s="63">
        <v>0</v>
      </c>
      <c r="BZ2669" s="63">
        <v>5</v>
      </c>
    </row>
    <row r="2670" spans="1:78" hidden="1" outlineLevel="1">
      <c r="A2670" t="s">
        <v>691</v>
      </c>
      <c r="B2670" t="s">
        <v>55</v>
      </c>
      <c r="C2670" s="1">
        <f t="shared" si="1045"/>
        <v>51529</v>
      </c>
      <c r="D2670" s="5">
        <f>IF(N2670&gt;0, RANK(N2670,(N2670:P2670,Q2670:AE2670)),0)</f>
        <v>2</v>
      </c>
      <c r="E2670" s="5">
        <f>IF(O2670&gt;0,RANK(O2670,(N2670:P2670,Q2670:AE2670)),0)</f>
        <v>1</v>
      </c>
      <c r="F2670" s="5">
        <f>IF(P2670&gt;0,RANK(P2670,(N2670:P2670,Q2670:AE2670)),0)</f>
        <v>0</v>
      </c>
      <c r="G2670" s="131">
        <f t="shared" si="1054"/>
        <v>27868</v>
      </c>
      <c r="H2670" s="136">
        <f t="shared" si="1055"/>
        <v>0.54082167323254871</v>
      </c>
      <c r="I2670" s="2"/>
      <c r="J2670" s="2">
        <f t="shared" si="1046"/>
        <v>0.22220497195753847</v>
      </c>
      <c r="K2670" s="2">
        <f t="shared" si="1047"/>
        <v>0.76302664519008712</v>
      </c>
      <c r="L2670" s="2">
        <f t="shared" si="1048"/>
        <v>0</v>
      </c>
      <c r="M2670" s="2">
        <f t="shared" si="1049"/>
        <v>1.4768382852374362E-2</v>
      </c>
      <c r="N2670" s="63">
        <v>11450</v>
      </c>
      <c r="O2670" s="63">
        <v>39318</v>
      </c>
      <c r="P2670" s="63"/>
      <c r="Q2670" s="63">
        <v>601</v>
      </c>
      <c r="R2670" s="63">
        <v>146</v>
      </c>
      <c r="S2670" s="63">
        <v>12</v>
      </c>
      <c r="T2670" s="63"/>
      <c r="U2670" s="63">
        <v>0</v>
      </c>
      <c r="V2670" s="63"/>
      <c r="W2670" s="63">
        <f>IF(Copyright!C$12=1,IF(BW2670&gt;0,BW2670-SUM(S2670:V2670)-SUM(X2670:AQ2670),SUM(BX2670:CD2670)),SUM(BX2670:CD2670))</f>
        <v>1</v>
      </c>
      <c r="X2670" s="63">
        <v>1</v>
      </c>
      <c r="Y2670" s="63">
        <v>0</v>
      </c>
      <c r="Z2670" s="63"/>
      <c r="AA2670" s="63"/>
      <c r="AB2670" s="63"/>
      <c r="AC2670" s="63"/>
      <c r="AD2670" s="63"/>
      <c r="AE2670" s="63"/>
      <c r="AF2670" s="63"/>
      <c r="AG2670" s="63"/>
      <c r="AH2670" s="63">
        <v>0</v>
      </c>
      <c r="AI2670" s="63"/>
      <c r="AJ2670" s="63"/>
      <c r="AK2670" s="63"/>
      <c r="AL2670" s="63"/>
      <c r="AM2670" s="63"/>
      <c r="AN2670" s="63"/>
      <c r="AO2670" s="63"/>
      <c r="AP2670" s="63"/>
      <c r="AQ2670" s="63"/>
      <c r="AS2670" s="5">
        <f>IF(Q2670&gt;0,RANK(Q2670,(N2670:P2670,Q2670:AE2670)),0)</f>
        <v>3</v>
      </c>
      <c r="AT2670" s="5">
        <f>IF(R2670&gt;0,RANK(R2670,(N2670:P2670,Q2670:AE2670)),0)</f>
        <v>4</v>
      </c>
      <c r="AU2670" s="5">
        <f>IF(T2670&gt;0,RANK(T2670,(N2670:P2670,Q2670:AE2670)),0)</f>
        <v>0</v>
      </c>
      <c r="AV2670" s="5">
        <f>IF(S2670&gt;0,RANK(S2670,(N2670:P2670,Q2670:AE2670)),0)</f>
        <v>5</v>
      </c>
      <c r="AW2670" s="2">
        <f t="shared" si="1050"/>
        <v>1.1663335209299618E-2</v>
      </c>
      <c r="AX2670" s="2">
        <f t="shared" si="1051"/>
        <v>2.8333559743057308E-3</v>
      </c>
      <c r="AY2670" s="2">
        <f t="shared" si="1052"/>
        <v>0</v>
      </c>
      <c r="AZ2670" s="2">
        <f t="shared" si="1053"/>
        <v>2.32878573230608E-4</v>
      </c>
      <c r="BB2670" t="s">
        <v>691</v>
      </c>
      <c r="BC2670" t="s">
        <v>55</v>
      </c>
      <c r="BF2670" s="111">
        <v>48</v>
      </c>
      <c r="BG2670" s="113">
        <v>91</v>
      </c>
      <c r="BH2670" s="117">
        <f t="shared" si="1056"/>
        <v>48091</v>
      </c>
      <c r="BJ2670" s="5" t="s">
        <v>3185</v>
      </c>
      <c r="BY2670" s="63">
        <v>1</v>
      </c>
      <c r="BZ2670" s="63">
        <v>0</v>
      </c>
    </row>
    <row r="2671" spans="1:78" hidden="1" outlineLevel="1">
      <c r="A2671" t="s">
        <v>1150</v>
      </c>
      <c r="B2671" t="s">
        <v>55</v>
      </c>
      <c r="C2671" s="1">
        <f t="shared" si="1045"/>
        <v>4906</v>
      </c>
      <c r="D2671" s="5">
        <f>IF(N2671&gt;0, RANK(N2671,(N2671:P2671,Q2671:AE2671)),0)</f>
        <v>2</v>
      </c>
      <c r="E2671" s="5">
        <f>IF(O2671&gt;0,RANK(O2671,(N2671:P2671,Q2671:AE2671)),0)</f>
        <v>1</v>
      </c>
      <c r="F2671" s="5">
        <f>IF(P2671&gt;0,RANK(P2671,(N2671:P2671,Q2671:AE2671)),0)</f>
        <v>0</v>
      </c>
      <c r="G2671" s="131">
        <f t="shared" si="1054"/>
        <v>3054</v>
      </c>
      <c r="H2671" s="136">
        <f t="shared" si="1055"/>
        <v>0.62250305748063595</v>
      </c>
      <c r="I2671" s="2"/>
      <c r="J2671" s="2">
        <f t="shared" si="1046"/>
        <v>0.18141051773338768</v>
      </c>
      <c r="K2671" s="2">
        <f t="shared" si="1047"/>
        <v>0.80391357521402362</v>
      </c>
      <c r="L2671" s="2">
        <f t="shared" si="1048"/>
        <v>0</v>
      </c>
      <c r="M2671" s="2">
        <f t="shared" si="1049"/>
        <v>1.4675907052588699E-2</v>
      </c>
      <c r="N2671" s="63">
        <v>890</v>
      </c>
      <c r="O2671" s="63">
        <v>3944</v>
      </c>
      <c r="P2671" s="63"/>
      <c r="Q2671" s="63">
        <v>57</v>
      </c>
      <c r="R2671" s="63">
        <v>11</v>
      </c>
      <c r="S2671" s="63">
        <v>3</v>
      </c>
      <c r="T2671" s="63"/>
      <c r="U2671" s="63">
        <v>1</v>
      </c>
      <c r="V2671" s="63"/>
      <c r="W2671" s="63">
        <f>IF(Copyright!C$12=1,IF(BW2671&gt;0,BW2671-SUM(S2671:V2671)-SUM(X2671:AQ2671),SUM(BX2671:CD2671)),SUM(BX2671:CD2671))</f>
        <v>0</v>
      </c>
      <c r="X2671" s="63">
        <v>0</v>
      </c>
      <c r="Y2671" s="63">
        <v>0</v>
      </c>
      <c r="Z2671" s="63"/>
      <c r="AA2671" s="63"/>
      <c r="AB2671" s="63"/>
      <c r="AC2671" s="63"/>
      <c r="AD2671" s="63"/>
      <c r="AE2671" s="63"/>
      <c r="AF2671" s="63"/>
      <c r="AG2671" s="63"/>
      <c r="AH2671" s="63">
        <v>0</v>
      </c>
      <c r="AI2671" s="63"/>
      <c r="AJ2671" s="63"/>
      <c r="AK2671" s="63"/>
      <c r="AL2671" s="63"/>
      <c r="AM2671" s="63"/>
      <c r="AN2671" s="63"/>
      <c r="AO2671" s="63"/>
      <c r="AP2671" s="63"/>
      <c r="AQ2671" s="63"/>
      <c r="AS2671" s="5">
        <f>IF(Q2671&gt;0,RANK(Q2671,(N2671:P2671,Q2671:AE2671)),0)</f>
        <v>3</v>
      </c>
      <c r="AT2671" s="5">
        <f>IF(R2671&gt;0,RANK(R2671,(N2671:P2671,Q2671:AE2671)),0)</f>
        <v>4</v>
      </c>
      <c r="AU2671" s="5">
        <f>IF(T2671&gt;0,RANK(T2671,(N2671:P2671,Q2671:AE2671)),0)</f>
        <v>0</v>
      </c>
      <c r="AV2671" s="5">
        <f>IF(S2671&gt;0,RANK(S2671,(N2671:P2671,Q2671:AE2671)),0)</f>
        <v>5</v>
      </c>
      <c r="AW2671" s="2">
        <f t="shared" si="1050"/>
        <v>1.1618426416632695E-2</v>
      </c>
      <c r="AX2671" s="2">
        <f t="shared" si="1051"/>
        <v>2.242152466367713E-3</v>
      </c>
      <c r="AY2671" s="2">
        <f t="shared" si="1052"/>
        <v>0</v>
      </c>
      <c r="AZ2671" s="2">
        <f t="shared" si="1053"/>
        <v>6.1149612719119443E-4</v>
      </c>
      <c r="BB2671" t="s">
        <v>1150</v>
      </c>
      <c r="BC2671" t="s">
        <v>55</v>
      </c>
      <c r="BD2671">
        <v>11</v>
      </c>
      <c r="BF2671" s="111">
        <v>48</v>
      </c>
      <c r="BG2671" s="113">
        <v>93</v>
      </c>
      <c r="BH2671" s="117">
        <f t="shared" si="1056"/>
        <v>48093</v>
      </c>
      <c r="BJ2671" s="5" t="s">
        <v>3185</v>
      </c>
      <c r="BY2671" s="63">
        <v>0</v>
      </c>
      <c r="BZ2671" s="63">
        <v>0</v>
      </c>
    </row>
    <row r="2672" spans="1:78" hidden="1" outlineLevel="1">
      <c r="A2672" t="s">
        <v>2924</v>
      </c>
      <c r="B2672" t="s">
        <v>55</v>
      </c>
      <c r="C2672" s="1">
        <f t="shared" si="1045"/>
        <v>1001</v>
      </c>
      <c r="D2672" s="5">
        <f>IF(N2672&gt;0, RANK(N2672,(N2672:P2672,Q2672:AE2672)),0)</f>
        <v>2</v>
      </c>
      <c r="E2672" s="5">
        <f>IF(O2672&gt;0,RANK(O2672,(N2672:P2672,Q2672:AE2672)),0)</f>
        <v>1</v>
      </c>
      <c r="F2672" s="5">
        <f>IF(P2672&gt;0,RANK(P2672,(N2672:P2672,Q2672:AE2672)),0)</f>
        <v>0</v>
      </c>
      <c r="G2672" s="131">
        <f t="shared" si="1054"/>
        <v>599</v>
      </c>
      <c r="H2672" s="136">
        <f t="shared" si="1055"/>
        <v>0.59840159840159846</v>
      </c>
      <c r="I2672" s="2"/>
      <c r="J2672" s="2">
        <f t="shared" si="1046"/>
        <v>0.19380619380619379</v>
      </c>
      <c r="K2672" s="2">
        <f t="shared" si="1047"/>
        <v>0.79220779220779225</v>
      </c>
      <c r="L2672" s="2">
        <f t="shared" si="1048"/>
        <v>0</v>
      </c>
      <c r="M2672" s="2">
        <f t="shared" si="1049"/>
        <v>1.3986013986013957E-2</v>
      </c>
      <c r="N2672" s="63">
        <v>194</v>
      </c>
      <c r="O2672" s="63">
        <v>793</v>
      </c>
      <c r="P2672" s="63"/>
      <c r="Q2672" s="63">
        <v>9</v>
      </c>
      <c r="R2672" s="63">
        <v>5</v>
      </c>
      <c r="S2672" s="63">
        <v>0</v>
      </c>
      <c r="T2672" s="63"/>
      <c r="U2672" s="63">
        <v>0</v>
      </c>
      <c r="V2672" s="63"/>
      <c r="W2672" s="63">
        <f>IF(Copyright!C$12=1,IF(BW2672&gt;0,BW2672-SUM(S2672:V2672)-SUM(X2672:AQ2672),SUM(BX2672:CD2672)),SUM(BX2672:CD2672))</f>
        <v>0</v>
      </c>
      <c r="X2672" s="63">
        <v>0</v>
      </c>
      <c r="Y2672" s="63">
        <v>0</v>
      </c>
      <c r="Z2672" s="63"/>
      <c r="AA2672" s="63"/>
      <c r="AB2672" s="63"/>
      <c r="AC2672" s="63"/>
      <c r="AD2672" s="63"/>
      <c r="AE2672" s="63"/>
      <c r="AF2672" s="63"/>
      <c r="AG2672" s="63"/>
      <c r="AH2672" s="63">
        <v>0</v>
      </c>
      <c r="AI2672" s="63"/>
      <c r="AJ2672" s="63"/>
      <c r="AK2672" s="63"/>
      <c r="AL2672" s="63"/>
      <c r="AM2672" s="63"/>
      <c r="AN2672" s="63"/>
      <c r="AO2672" s="63"/>
      <c r="AP2672" s="63"/>
      <c r="AQ2672" s="63"/>
      <c r="AS2672" s="5">
        <f>IF(Q2672&gt;0,RANK(Q2672,(N2672:P2672,Q2672:AE2672)),0)</f>
        <v>3</v>
      </c>
      <c r="AT2672" s="5">
        <f>IF(R2672&gt;0,RANK(R2672,(N2672:P2672,Q2672:AE2672)),0)</f>
        <v>4</v>
      </c>
      <c r="AU2672" s="5">
        <f>IF(T2672&gt;0,RANK(T2672,(N2672:P2672,Q2672:AE2672)),0)</f>
        <v>0</v>
      </c>
      <c r="AV2672" s="5">
        <f>IF(S2672&gt;0,RANK(S2672,(N2672:P2672,Q2672:AE2672)),0)</f>
        <v>0</v>
      </c>
      <c r="AW2672" s="2">
        <f t="shared" si="1050"/>
        <v>8.9910089910089919E-3</v>
      </c>
      <c r="AX2672" s="2">
        <f t="shared" si="1051"/>
        <v>4.995004995004995E-3</v>
      </c>
      <c r="AY2672" s="2">
        <f t="shared" si="1052"/>
        <v>0</v>
      </c>
      <c r="AZ2672" s="2">
        <f t="shared" si="1053"/>
        <v>0</v>
      </c>
      <c r="BB2672" t="s">
        <v>2924</v>
      </c>
      <c r="BC2672" t="s">
        <v>55</v>
      </c>
      <c r="BD2672">
        <v>11</v>
      </c>
      <c r="BF2672" s="111">
        <v>48</v>
      </c>
      <c r="BG2672" s="113">
        <v>95</v>
      </c>
      <c r="BH2672" s="117">
        <f t="shared" si="1056"/>
        <v>48095</v>
      </c>
      <c r="BJ2672" s="5" t="s">
        <v>3185</v>
      </c>
      <c r="BY2672" s="63">
        <v>0</v>
      </c>
      <c r="BZ2672" s="63">
        <v>0</v>
      </c>
    </row>
    <row r="2673" spans="1:78" hidden="1" outlineLevel="1">
      <c r="A2673" t="s">
        <v>2788</v>
      </c>
      <c r="B2673" t="s">
        <v>55</v>
      </c>
      <c r="C2673" s="1">
        <f t="shared" si="1045"/>
        <v>14351</v>
      </c>
      <c r="D2673" s="5">
        <f>IF(N2673&gt;0, RANK(N2673,(N2673:P2673,Q2673:AE2673)),0)</f>
        <v>2</v>
      </c>
      <c r="E2673" s="5">
        <f>IF(O2673&gt;0,RANK(O2673,(N2673:P2673,Q2673:AE2673)),0)</f>
        <v>1</v>
      </c>
      <c r="F2673" s="5">
        <f>IF(P2673&gt;0,RANK(P2673,(N2673:P2673,Q2673:AE2673)),0)</f>
        <v>0</v>
      </c>
      <c r="G2673" s="131">
        <f t="shared" si="1054"/>
        <v>9705</v>
      </c>
      <c r="H2673" s="136">
        <f t="shared" si="1055"/>
        <v>0.67625949411190855</v>
      </c>
      <c r="I2673" s="2"/>
      <c r="J2673" s="2">
        <f t="shared" si="1046"/>
        <v>0.15650477318653752</v>
      </c>
      <c r="K2673" s="2">
        <f t="shared" si="1047"/>
        <v>0.8327642672984461</v>
      </c>
      <c r="L2673" s="2">
        <f t="shared" si="1048"/>
        <v>0</v>
      </c>
      <c r="M2673" s="2">
        <f t="shared" si="1049"/>
        <v>1.0730959515016347E-2</v>
      </c>
      <c r="N2673" s="63">
        <v>2246</v>
      </c>
      <c r="O2673" s="63">
        <v>11951</v>
      </c>
      <c r="P2673" s="63"/>
      <c r="Q2673" s="63">
        <v>125</v>
      </c>
      <c r="R2673" s="63">
        <v>27</v>
      </c>
      <c r="S2673" s="63">
        <v>2</v>
      </c>
      <c r="T2673" s="63"/>
      <c r="U2673" s="63">
        <v>0</v>
      </c>
      <c r="V2673" s="63"/>
      <c r="W2673" s="63">
        <f>IF(Copyright!C$12=1,IF(BW2673&gt;0,BW2673-SUM(S2673:V2673)-SUM(X2673:AQ2673),SUM(BX2673:CD2673)),SUM(BX2673:CD2673))</f>
        <v>0</v>
      </c>
      <c r="X2673" s="63">
        <v>0</v>
      </c>
      <c r="Y2673" s="63">
        <v>0</v>
      </c>
      <c r="Z2673" s="63"/>
      <c r="AA2673" s="63"/>
      <c r="AB2673" s="63"/>
      <c r="AC2673" s="63"/>
      <c r="AD2673" s="63"/>
      <c r="AE2673" s="63"/>
      <c r="AF2673" s="63"/>
      <c r="AG2673" s="63"/>
      <c r="AH2673" s="63">
        <v>0</v>
      </c>
      <c r="AI2673" s="63"/>
      <c r="AJ2673" s="63"/>
      <c r="AK2673" s="63"/>
      <c r="AL2673" s="63"/>
      <c r="AM2673" s="63"/>
      <c r="AN2673" s="63"/>
      <c r="AO2673" s="63"/>
      <c r="AP2673" s="63"/>
      <c r="AQ2673" s="63"/>
      <c r="AS2673" s="5">
        <f>IF(Q2673&gt;0,RANK(Q2673,(N2673:P2673,Q2673:AE2673)),0)</f>
        <v>3</v>
      </c>
      <c r="AT2673" s="5">
        <f>IF(R2673&gt;0,RANK(R2673,(N2673:P2673,Q2673:AE2673)),0)</f>
        <v>4</v>
      </c>
      <c r="AU2673" s="5">
        <f>IF(T2673&gt;0,RANK(T2673,(N2673:P2673,Q2673:AE2673)),0)</f>
        <v>0</v>
      </c>
      <c r="AV2673" s="5">
        <f>IF(S2673&gt;0,RANK(S2673,(N2673:P2673,Q2673:AE2673)),0)</f>
        <v>5</v>
      </c>
      <c r="AW2673" s="2">
        <f t="shared" si="1050"/>
        <v>8.7101944115392654E-3</v>
      </c>
      <c r="AX2673" s="2">
        <f t="shared" si="1051"/>
        <v>1.8814019928924813E-3</v>
      </c>
      <c r="AY2673" s="2">
        <f t="shared" si="1052"/>
        <v>0</v>
      </c>
      <c r="AZ2673" s="2">
        <f t="shared" si="1053"/>
        <v>1.3936311058462825E-4</v>
      </c>
      <c r="BB2673" t="s">
        <v>2788</v>
      </c>
      <c r="BC2673" t="s">
        <v>55</v>
      </c>
      <c r="BD2673">
        <v>13</v>
      </c>
      <c r="BF2673" s="111">
        <v>48</v>
      </c>
      <c r="BG2673" s="113">
        <v>97</v>
      </c>
      <c r="BH2673" s="117">
        <f t="shared" si="1056"/>
        <v>48097</v>
      </c>
      <c r="BJ2673" s="5" t="s">
        <v>3185</v>
      </c>
      <c r="BY2673" s="63">
        <v>0</v>
      </c>
      <c r="BZ2673" s="63">
        <v>0</v>
      </c>
    </row>
    <row r="2674" spans="1:78" hidden="1" outlineLevel="1">
      <c r="A2674" t="s">
        <v>2461</v>
      </c>
      <c r="B2674" t="s">
        <v>55</v>
      </c>
      <c r="C2674" s="1">
        <f t="shared" si="1045"/>
        <v>16604</v>
      </c>
      <c r="D2674" s="5">
        <f>IF(N2674&gt;0, RANK(N2674,(N2674:P2674,Q2674:AE2674)),0)</f>
        <v>2</v>
      </c>
      <c r="E2674" s="5">
        <f>IF(O2674&gt;0,RANK(O2674,(N2674:P2674,Q2674:AE2674)),0)</f>
        <v>1</v>
      </c>
      <c r="F2674" s="5">
        <f>IF(P2674&gt;0,RANK(P2674,(N2674:P2674,Q2674:AE2674)),0)</f>
        <v>0</v>
      </c>
      <c r="G2674" s="131">
        <f t="shared" si="1054"/>
        <v>6062</v>
      </c>
      <c r="H2674" s="136">
        <f t="shared" si="1055"/>
        <v>0.3650927487352445</v>
      </c>
      <c r="I2674" s="2"/>
      <c r="J2674" s="2">
        <f t="shared" si="1046"/>
        <v>0.31064803661768248</v>
      </c>
      <c r="K2674" s="2">
        <f t="shared" si="1047"/>
        <v>0.67574078535292703</v>
      </c>
      <c r="L2674" s="2">
        <f t="shared" si="1048"/>
        <v>0</v>
      </c>
      <c r="M2674" s="2">
        <f t="shared" si="1049"/>
        <v>1.3611178029390492E-2</v>
      </c>
      <c r="N2674" s="63">
        <v>5158</v>
      </c>
      <c r="O2674" s="63">
        <v>11220</v>
      </c>
      <c r="P2674" s="63"/>
      <c r="Q2674" s="63">
        <v>170</v>
      </c>
      <c r="R2674" s="63">
        <v>47</v>
      </c>
      <c r="S2674" s="63">
        <v>9</v>
      </c>
      <c r="T2674" s="63"/>
      <c r="U2674" s="63">
        <v>0</v>
      </c>
      <c r="V2674" s="63"/>
      <c r="W2674" s="63">
        <f>IF(Copyright!C$12=1,IF(BW2674&gt;0,BW2674-SUM(S2674:V2674)-SUM(X2674:AQ2674),SUM(BX2674:CD2674)),SUM(BX2674:CD2674))</f>
        <v>0</v>
      </c>
      <c r="X2674" s="63">
        <v>0</v>
      </c>
      <c r="Y2674" s="63">
        <v>0</v>
      </c>
      <c r="Z2674" s="63"/>
      <c r="AA2674" s="63"/>
      <c r="AB2674" s="63"/>
      <c r="AC2674" s="63"/>
      <c r="AD2674" s="63"/>
      <c r="AE2674" s="63"/>
      <c r="AF2674" s="63"/>
      <c r="AG2674" s="63"/>
      <c r="AH2674" s="63">
        <v>0</v>
      </c>
      <c r="AI2674" s="63"/>
      <c r="AJ2674" s="63"/>
      <c r="AK2674" s="63"/>
      <c r="AL2674" s="63"/>
      <c r="AM2674" s="63"/>
      <c r="AN2674" s="63"/>
      <c r="AO2674" s="63"/>
      <c r="AP2674" s="63"/>
      <c r="AQ2674" s="63"/>
      <c r="AS2674" s="5">
        <f>IF(Q2674&gt;0,RANK(Q2674,(N2674:P2674,Q2674:AE2674)),0)</f>
        <v>3</v>
      </c>
      <c r="AT2674" s="5">
        <f>IF(R2674&gt;0,RANK(R2674,(N2674:P2674,Q2674:AE2674)),0)</f>
        <v>4</v>
      </c>
      <c r="AU2674" s="5">
        <f>IF(T2674&gt;0,RANK(T2674,(N2674:P2674,Q2674:AE2674)),0)</f>
        <v>0</v>
      </c>
      <c r="AV2674" s="5">
        <f>IF(S2674&gt;0,RANK(S2674,(N2674:P2674,Q2674:AE2674)),0)</f>
        <v>5</v>
      </c>
      <c r="AW2674" s="2">
        <f t="shared" si="1050"/>
        <v>1.0238496747771622E-2</v>
      </c>
      <c r="AX2674" s="2">
        <f t="shared" si="1051"/>
        <v>2.8306432185015657E-3</v>
      </c>
      <c r="AY2674" s="2">
        <f t="shared" si="1052"/>
        <v>0</v>
      </c>
      <c r="AZ2674" s="2">
        <f t="shared" si="1053"/>
        <v>5.4203806311732116E-4</v>
      </c>
      <c r="BB2674" t="s">
        <v>2461</v>
      </c>
      <c r="BC2674" t="s">
        <v>55</v>
      </c>
      <c r="BD2674">
        <v>25</v>
      </c>
      <c r="BF2674" s="111">
        <v>48</v>
      </c>
      <c r="BG2674" s="113">
        <v>99</v>
      </c>
      <c r="BH2674" s="117">
        <f t="shared" si="1056"/>
        <v>48099</v>
      </c>
      <c r="BJ2674" s="5" t="s">
        <v>3185</v>
      </c>
      <c r="BY2674" s="63">
        <v>0</v>
      </c>
      <c r="BZ2674" s="63">
        <v>0</v>
      </c>
    </row>
    <row r="2675" spans="1:78" hidden="1" outlineLevel="1">
      <c r="A2675" t="s">
        <v>2462</v>
      </c>
      <c r="B2675" t="s">
        <v>55</v>
      </c>
      <c r="C2675" s="1">
        <f t="shared" si="1045"/>
        <v>741</v>
      </c>
      <c r="D2675" s="5">
        <f>IF(N2675&gt;0, RANK(N2675,(N2675:P2675,Q2675:AE2675)),0)</f>
        <v>2</v>
      </c>
      <c r="E2675" s="5">
        <f>IF(O2675&gt;0,RANK(O2675,(N2675:P2675,Q2675:AE2675)),0)</f>
        <v>1</v>
      </c>
      <c r="F2675" s="5">
        <f>IF(P2675&gt;0,RANK(P2675,(N2675:P2675,Q2675:AE2675)),0)</f>
        <v>0</v>
      </c>
      <c r="G2675" s="131">
        <f t="shared" si="1054"/>
        <v>375</v>
      </c>
      <c r="H2675" s="136">
        <f t="shared" si="1055"/>
        <v>0.50607287449392713</v>
      </c>
      <c r="I2675" s="2"/>
      <c r="J2675" s="2">
        <f t="shared" si="1046"/>
        <v>0.24291497975708501</v>
      </c>
      <c r="K2675" s="2">
        <f t="shared" si="1047"/>
        <v>0.74898785425101211</v>
      </c>
      <c r="L2675" s="2">
        <f t="shared" si="1048"/>
        <v>0</v>
      </c>
      <c r="M2675" s="2">
        <f t="shared" si="1049"/>
        <v>8.0971659919029104E-3</v>
      </c>
      <c r="N2675" s="63">
        <v>180</v>
      </c>
      <c r="O2675" s="63">
        <v>555</v>
      </c>
      <c r="P2675" s="63"/>
      <c r="Q2675" s="63">
        <v>5</v>
      </c>
      <c r="R2675" s="63">
        <v>1</v>
      </c>
      <c r="S2675" s="63">
        <v>0</v>
      </c>
      <c r="T2675" s="63"/>
      <c r="U2675" s="63">
        <v>0</v>
      </c>
      <c r="V2675" s="63"/>
      <c r="W2675" s="63">
        <f>IF(Copyright!C$12=1,IF(BW2675&gt;0,BW2675-SUM(S2675:V2675)-SUM(X2675:AQ2675),SUM(BX2675:CD2675)),SUM(BX2675:CD2675))</f>
        <v>0</v>
      </c>
      <c r="X2675" s="63">
        <v>0</v>
      </c>
      <c r="Y2675" s="63">
        <v>0</v>
      </c>
      <c r="Z2675" s="63"/>
      <c r="AA2675" s="63"/>
      <c r="AB2675" s="63"/>
      <c r="AC2675" s="63"/>
      <c r="AD2675" s="63"/>
      <c r="AE2675" s="63"/>
      <c r="AF2675" s="63"/>
      <c r="AG2675" s="63"/>
      <c r="AH2675" s="63">
        <v>0</v>
      </c>
      <c r="AI2675" s="63"/>
      <c r="AJ2675" s="63"/>
      <c r="AK2675" s="63"/>
      <c r="AL2675" s="63"/>
      <c r="AM2675" s="63"/>
      <c r="AN2675" s="63"/>
      <c r="AO2675" s="63"/>
      <c r="AP2675" s="63"/>
      <c r="AQ2675" s="63"/>
      <c r="AS2675" s="5">
        <f>IF(Q2675&gt;0,RANK(Q2675,(N2675:P2675,Q2675:AE2675)),0)</f>
        <v>3</v>
      </c>
      <c r="AT2675" s="5">
        <f>IF(R2675&gt;0,RANK(R2675,(N2675:P2675,Q2675:AE2675)),0)</f>
        <v>4</v>
      </c>
      <c r="AU2675" s="5">
        <f>IF(T2675&gt;0,RANK(T2675,(N2675:P2675,Q2675:AE2675)),0)</f>
        <v>0</v>
      </c>
      <c r="AV2675" s="5">
        <f>IF(S2675&gt;0,RANK(S2675,(N2675:P2675,Q2675:AE2675)),0)</f>
        <v>0</v>
      </c>
      <c r="AW2675" s="2">
        <f t="shared" si="1050"/>
        <v>6.7476383265856954E-3</v>
      </c>
      <c r="AX2675" s="2">
        <f t="shared" si="1051"/>
        <v>1.3495276653171389E-3</v>
      </c>
      <c r="AY2675" s="2">
        <f t="shared" si="1052"/>
        <v>0</v>
      </c>
      <c r="AZ2675" s="2">
        <f t="shared" si="1053"/>
        <v>0</v>
      </c>
      <c r="BB2675" t="s">
        <v>2462</v>
      </c>
      <c r="BC2675" t="s">
        <v>55</v>
      </c>
      <c r="BD2675">
        <v>13</v>
      </c>
      <c r="BF2675" s="111">
        <v>48</v>
      </c>
      <c r="BG2675" s="113">
        <v>101</v>
      </c>
      <c r="BH2675" s="117">
        <f t="shared" si="1056"/>
        <v>48101</v>
      </c>
      <c r="BJ2675" s="5" t="s">
        <v>3185</v>
      </c>
      <c r="BY2675" s="63">
        <v>0</v>
      </c>
      <c r="BZ2675" s="63">
        <v>0</v>
      </c>
    </row>
    <row r="2676" spans="1:78" hidden="1" outlineLevel="1">
      <c r="A2676" t="s">
        <v>2803</v>
      </c>
      <c r="B2676" t="s">
        <v>55</v>
      </c>
      <c r="C2676" s="1">
        <f t="shared" si="1045"/>
        <v>1283</v>
      </c>
      <c r="D2676" s="5">
        <f>IF(N2676&gt;0, RANK(N2676,(N2676:P2676,Q2676:AE2676)),0)</f>
        <v>2</v>
      </c>
      <c r="E2676" s="5">
        <f>IF(O2676&gt;0,RANK(O2676,(N2676:P2676,Q2676:AE2676)),0)</f>
        <v>1</v>
      </c>
      <c r="F2676" s="5">
        <f>IF(P2676&gt;0,RANK(P2676,(N2676:P2676,Q2676:AE2676)),0)</f>
        <v>0</v>
      </c>
      <c r="G2676" s="131">
        <f t="shared" si="1054"/>
        <v>710</v>
      </c>
      <c r="H2676" s="136">
        <f t="shared" si="1055"/>
        <v>0.55339049103663285</v>
      </c>
      <c r="I2676" s="2"/>
      <c r="J2676" s="2">
        <f t="shared" si="1046"/>
        <v>0.21434138737334374</v>
      </c>
      <c r="K2676" s="2">
        <f t="shared" si="1047"/>
        <v>0.76773187840997659</v>
      </c>
      <c r="L2676" s="2">
        <f t="shared" si="1048"/>
        <v>0</v>
      </c>
      <c r="M2676" s="2">
        <f t="shared" si="1049"/>
        <v>1.7926734216679674E-2</v>
      </c>
      <c r="N2676" s="63">
        <v>275</v>
      </c>
      <c r="O2676" s="63">
        <v>985</v>
      </c>
      <c r="P2676" s="63"/>
      <c r="Q2676" s="63">
        <v>18</v>
      </c>
      <c r="R2676" s="63">
        <v>5</v>
      </c>
      <c r="S2676" s="63">
        <v>0</v>
      </c>
      <c r="T2676" s="63"/>
      <c r="U2676" s="63">
        <v>0</v>
      </c>
      <c r="V2676" s="63"/>
      <c r="W2676" s="63">
        <f>IF(Copyright!C$12=1,IF(BW2676&gt;0,BW2676-SUM(S2676:V2676)-SUM(X2676:AQ2676),SUM(BX2676:CD2676)),SUM(BX2676:CD2676))</f>
        <v>0</v>
      </c>
      <c r="X2676" s="63">
        <v>0</v>
      </c>
      <c r="Y2676" s="63">
        <v>0</v>
      </c>
      <c r="Z2676" s="63"/>
      <c r="AA2676" s="63"/>
      <c r="AB2676" s="63"/>
      <c r="AC2676" s="63"/>
      <c r="AD2676" s="63"/>
      <c r="AE2676" s="63"/>
      <c r="AF2676" s="63"/>
      <c r="AG2676" s="63"/>
      <c r="AH2676" s="63">
        <v>0</v>
      </c>
      <c r="AI2676" s="63"/>
      <c r="AJ2676" s="63"/>
      <c r="AK2676" s="63"/>
      <c r="AL2676" s="63"/>
      <c r="AM2676" s="63"/>
      <c r="AN2676" s="63"/>
      <c r="AO2676" s="63"/>
      <c r="AP2676" s="63"/>
      <c r="AQ2676" s="63"/>
      <c r="AS2676" s="5">
        <f>IF(Q2676&gt;0,RANK(Q2676,(N2676:P2676,Q2676:AE2676)),0)</f>
        <v>3</v>
      </c>
      <c r="AT2676" s="5">
        <f>IF(R2676&gt;0,RANK(R2676,(N2676:P2676,Q2676:AE2676)),0)</f>
        <v>4</v>
      </c>
      <c r="AU2676" s="5">
        <f>IF(T2676&gt;0,RANK(T2676,(N2676:P2676,Q2676:AE2676)),0)</f>
        <v>0</v>
      </c>
      <c r="AV2676" s="5">
        <f>IF(S2676&gt;0,RANK(S2676,(N2676:P2676,Q2676:AE2676)),0)</f>
        <v>0</v>
      </c>
      <c r="AW2676" s="2">
        <f t="shared" si="1050"/>
        <v>1.4029618082618862E-2</v>
      </c>
      <c r="AX2676" s="2">
        <f t="shared" si="1051"/>
        <v>3.897116134060795E-3</v>
      </c>
      <c r="AY2676" s="2">
        <f t="shared" si="1052"/>
        <v>0</v>
      </c>
      <c r="AZ2676" s="2">
        <f t="shared" si="1053"/>
        <v>0</v>
      </c>
      <c r="BB2676" t="s">
        <v>2803</v>
      </c>
      <c r="BC2676" t="s">
        <v>55</v>
      </c>
      <c r="BD2676">
        <v>23</v>
      </c>
      <c r="BF2676" s="111">
        <v>48</v>
      </c>
      <c r="BG2676" s="113">
        <v>103</v>
      </c>
      <c r="BH2676" s="117">
        <f t="shared" si="1056"/>
        <v>48103</v>
      </c>
      <c r="BJ2676" s="5" t="s">
        <v>3185</v>
      </c>
      <c r="BY2676" s="63">
        <v>0</v>
      </c>
      <c r="BZ2676" s="63">
        <v>0</v>
      </c>
    </row>
    <row r="2677" spans="1:78" hidden="1" outlineLevel="1">
      <c r="A2677" t="s">
        <v>1273</v>
      </c>
      <c r="B2677" t="s">
        <v>55</v>
      </c>
      <c r="C2677" s="1">
        <f t="shared" si="1045"/>
        <v>1457</v>
      </c>
      <c r="D2677" s="5">
        <f>IF(N2677&gt;0, RANK(N2677,(N2677:P2677,Q2677:AE2677)),0)</f>
        <v>2</v>
      </c>
      <c r="E2677" s="5">
        <f>IF(O2677&gt;0,RANK(O2677,(N2677:P2677,Q2677:AE2677)),0)</f>
        <v>1</v>
      </c>
      <c r="F2677" s="5">
        <f>IF(P2677&gt;0,RANK(P2677,(N2677:P2677,Q2677:AE2677)),0)</f>
        <v>0</v>
      </c>
      <c r="G2677" s="131">
        <f t="shared" si="1054"/>
        <v>477</v>
      </c>
      <c r="H2677" s="136">
        <f t="shared" si="1055"/>
        <v>0.3273850377487989</v>
      </c>
      <c r="I2677" s="2"/>
      <c r="J2677" s="2">
        <f t="shared" si="1046"/>
        <v>0.32944406314344543</v>
      </c>
      <c r="K2677" s="2">
        <f t="shared" si="1047"/>
        <v>0.65682910089224433</v>
      </c>
      <c r="L2677" s="2">
        <f t="shared" si="1048"/>
        <v>0</v>
      </c>
      <c r="M2677" s="2">
        <f t="shared" si="1049"/>
        <v>1.3726835964310236E-2</v>
      </c>
      <c r="N2677" s="63">
        <v>480</v>
      </c>
      <c r="O2677" s="63">
        <v>957</v>
      </c>
      <c r="P2677" s="63"/>
      <c r="Q2677" s="63">
        <v>16</v>
      </c>
      <c r="R2677" s="63">
        <v>4</v>
      </c>
      <c r="S2677" s="63">
        <v>0</v>
      </c>
      <c r="T2677" s="63"/>
      <c r="U2677" s="63">
        <v>0</v>
      </c>
      <c r="V2677" s="63"/>
      <c r="W2677" s="63">
        <f>IF(Copyright!C$12=1,IF(BW2677&gt;0,BW2677-SUM(S2677:V2677)-SUM(X2677:AQ2677),SUM(BX2677:CD2677)),SUM(BX2677:CD2677))</f>
        <v>0</v>
      </c>
      <c r="X2677" s="63">
        <v>0</v>
      </c>
      <c r="Y2677" s="63">
        <v>0</v>
      </c>
      <c r="Z2677" s="63"/>
      <c r="AA2677" s="63"/>
      <c r="AB2677" s="63"/>
      <c r="AC2677" s="63"/>
      <c r="AD2677" s="63"/>
      <c r="AE2677" s="63"/>
      <c r="AF2677" s="63"/>
      <c r="AG2677" s="63"/>
      <c r="AH2677" s="63">
        <v>0</v>
      </c>
      <c r="AI2677" s="63"/>
      <c r="AJ2677" s="63"/>
      <c r="AK2677" s="63"/>
      <c r="AL2677" s="63"/>
      <c r="AM2677" s="63"/>
      <c r="AN2677" s="63"/>
      <c r="AO2677" s="63"/>
      <c r="AP2677" s="63"/>
      <c r="AQ2677" s="63"/>
      <c r="AS2677" s="5">
        <f>IF(Q2677&gt;0,RANK(Q2677,(N2677:P2677,Q2677:AE2677)),0)</f>
        <v>3</v>
      </c>
      <c r="AT2677" s="5">
        <f>IF(R2677&gt;0,RANK(R2677,(N2677:P2677,Q2677:AE2677)),0)</f>
        <v>4</v>
      </c>
      <c r="AU2677" s="5">
        <f>IF(T2677&gt;0,RANK(T2677,(N2677:P2677,Q2677:AE2677)),0)</f>
        <v>0</v>
      </c>
      <c r="AV2677" s="5">
        <f>IF(S2677&gt;0,RANK(S2677,(N2677:P2677,Q2677:AE2677)),0)</f>
        <v>0</v>
      </c>
      <c r="AW2677" s="2">
        <f t="shared" si="1050"/>
        <v>1.0981468771448181E-2</v>
      </c>
      <c r="AX2677" s="2">
        <f t="shared" si="1051"/>
        <v>2.7453671928620452E-3</v>
      </c>
      <c r="AY2677" s="2">
        <f t="shared" si="1052"/>
        <v>0</v>
      </c>
      <c r="AZ2677" s="2">
        <f t="shared" si="1053"/>
        <v>0</v>
      </c>
      <c r="BB2677" t="s">
        <v>1273</v>
      </c>
      <c r="BC2677" t="s">
        <v>55</v>
      </c>
      <c r="BD2677">
        <v>23</v>
      </c>
      <c r="BF2677" s="111">
        <v>48</v>
      </c>
      <c r="BG2677" s="113">
        <v>105</v>
      </c>
      <c r="BH2677" s="117">
        <f t="shared" si="1056"/>
        <v>48105</v>
      </c>
      <c r="BJ2677" s="5" t="s">
        <v>3185</v>
      </c>
      <c r="BY2677" s="63">
        <v>0</v>
      </c>
      <c r="BZ2677" s="63">
        <v>0</v>
      </c>
    </row>
    <row r="2678" spans="1:78" hidden="1" outlineLevel="1">
      <c r="A2678" t="s">
        <v>579</v>
      </c>
      <c r="B2678" t="s">
        <v>55</v>
      </c>
      <c r="C2678" s="1">
        <f t="shared" si="1045"/>
        <v>1787</v>
      </c>
      <c r="D2678" s="5">
        <f>IF(N2678&gt;0, RANK(N2678,(N2678:P2678,Q2678:AE2678)),0)</f>
        <v>2</v>
      </c>
      <c r="E2678" s="5">
        <f>IF(O2678&gt;0,RANK(O2678,(N2678:P2678,Q2678:AE2678)),0)</f>
        <v>1</v>
      </c>
      <c r="F2678" s="5">
        <f>IF(P2678&gt;0,RANK(P2678,(N2678:P2678,Q2678:AE2678)),0)</f>
        <v>0</v>
      </c>
      <c r="G2678" s="131">
        <f t="shared" si="1054"/>
        <v>493</v>
      </c>
      <c r="H2678" s="136">
        <f t="shared" si="1055"/>
        <v>0.27588136541689984</v>
      </c>
      <c r="I2678" s="2"/>
      <c r="J2678" s="2">
        <f t="shared" si="1046"/>
        <v>0.35758254057078903</v>
      </c>
      <c r="K2678" s="2">
        <f t="shared" si="1047"/>
        <v>0.63346390598768887</v>
      </c>
      <c r="L2678" s="2">
        <f t="shared" si="1048"/>
        <v>0</v>
      </c>
      <c r="M2678" s="2">
        <f t="shared" si="1049"/>
        <v>8.9535534415220441E-3</v>
      </c>
      <c r="N2678" s="63">
        <v>639</v>
      </c>
      <c r="O2678" s="63">
        <v>1132</v>
      </c>
      <c r="P2678" s="63"/>
      <c r="Q2678" s="63">
        <v>12</v>
      </c>
      <c r="R2678" s="63">
        <v>4</v>
      </c>
      <c r="S2678" s="63">
        <v>0</v>
      </c>
      <c r="T2678" s="63"/>
      <c r="U2678" s="63">
        <v>0</v>
      </c>
      <c r="V2678" s="63"/>
      <c r="W2678" s="63">
        <f>IF(Copyright!C$12=1,IF(BW2678&gt;0,BW2678-SUM(S2678:V2678)-SUM(X2678:AQ2678),SUM(BX2678:CD2678)),SUM(BX2678:CD2678))</f>
        <v>0</v>
      </c>
      <c r="X2678" s="63">
        <v>0</v>
      </c>
      <c r="Y2678" s="63">
        <v>0</v>
      </c>
      <c r="Z2678" s="63"/>
      <c r="AA2678" s="63"/>
      <c r="AB2678" s="63"/>
      <c r="AC2678" s="63"/>
      <c r="AD2678" s="63"/>
      <c r="AE2678" s="63"/>
      <c r="AF2678" s="63"/>
      <c r="AG2678" s="63"/>
      <c r="AH2678" s="63">
        <v>0</v>
      </c>
      <c r="AI2678" s="63"/>
      <c r="AJ2678" s="63"/>
      <c r="AK2678" s="63"/>
      <c r="AL2678" s="63"/>
      <c r="AM2678" s="63"/>
      <c r="AN2678" s="63"/>
      <c r="AO2678" s="63"/>
      <c r="AP2678" s="63"/>
      <c r="AQ2678" s="63"/>
      <c r="AS2678" s="5">
        <f>IF(Q2678&gt;0,RANK(Q2678,(N2678:P2678,Q2678:AE2678)),0)</f>
        <v>3</v>
      </c>
      <c r="AT2678" s="5">
        <f>IF(R2678&gt;0,RANK(R2678,(N2678:P2678,Q2678:AE2678)),0)</f>
        <v>4</v>
      </c>
      <c r="AU2678" s="5">
        <f>IF(T2678&gt;0,RANK(T2678,(N2678:P2678,Q2678:AE2678)),0)</f>
        <v>0</v>
      </c>
      <c r="AV2678" s="5">
        <f>IF(S2678&gt;0,RANK(S2678,(N2678:P2678,Q2678:AE2678)),0)</f>
        <v>0</v>
      </c>
      <c r="AW2678" s="2">
        <f t="shared" si="1050"/>
        <v>6.7151650811415782E-3</v>
      </c>
      <c r="AX2678" s="2">
        <f t="shared" si="1051"/>
        <v>2.2383883603805262E-3</v>
      </c>
      <c r="AY2678" s="2">
        <f t="shared" si="1052"/>
        <v>0</v>
      </c>
      <c r="AZ2678" s="2">
        <f t="shared" si="1053"/>
        <v>0</v>
      </c>
      <c r="BB2678" t="s">
        <v>579</v>
      </c>
      <c r="BC2678" t="s">
        <v>55</v>
      </c>
      <c r="BD2678">
        <v>19</v>
      </c>
      <c r="BF2678" s="111">
        <v>48</v>
      </c>
      <c r="BG2678" s="113">
        <v>107</v>
      </c>
      <c r="BH2678" s="117">
        <f t="shared" si="1056"/>
        <v>48107</v>
      </c>
      <c r="BJ2678" s="5" t="s">
        <v>3185</v>
      </c>
      <c r="BY2678" s="63">
        <v>0</v>
      </c>
      <c r="BZ2678" s="63">
        <v>0</v>
      </c>
    </row>
    <row r="2679" spans="1:78" hidden="1" outlineLevel="1">
      <c r="A2679" t="s">
        <v>2448</v>
      </c>
      <c r="B2679" t="s">
        <v>55</v>
      </c>
      <c r="C2679" s="1">
        <f t="shared" si="1045"/>
        <v>879</v>
      </c>
      <c r="D2679" s="5">
        <f>IF(N2679&gt;0, RANK(N2679,(N2679:P2679,Q2679:AE2679)),0)</f>
        <v>1</v>
      </c>
      <c r="E2679" s="5">
        <f>IF(O2679&gt;0,RANK(O2679,(N2679:P2679,Q2679:AE2679)),0)</f>
        <v>2</v>
      </c>
      <c r="F2679" s="5">
        <f>IF(P2679&gt;0,RANK(P2679,(N2679:P2679,Q2679:AE2679)),0)</f>
        <v>0</v>
      </c>
      <c r="G2679" s="131">
        <f t="shared" si="1054"/>
        <v>273</v>
      </c>
      <c r="H2679" s="136">
        <f t="shared" si="1055"/>
        <v>0.31058020477815701</v>
      </c>
      <c r="I2679" s="2"/>
      <c r="J2679" s="2">
        <f t="shared" si="1046"/>
        <v>0.64618885096700796</v>
      </c>
      <c r="K2679" s="2">
        <f t="shared" si="1047"/>
        <v>0.33560864618885095</v>
      </c>
      <c r="L2679" s="2">
        <f t="shared" si="1048"/>
        <v>0</v>
      </c>
      <c r="M2679" s="2">
        <f t="shared" si="1049"/>
        <v>1.82025028441411E-2</v>
      </c>
      <c r="N2679" s="63">
        <v>568</v>
      </c>
      <c r="O2679" s="63">
        <v>295</v>
      </c>
      <c r="P2679" s="63"/>
      <c r="Q2679" s="63">
        <v>14</v>
      </c>
      <c r="R2679" s="63">
        <v>2</v>
      </c>
      <c r="S2679" s="63">
        <v>0</v>
      </c>
      <c r="T2679" s="63"/>
      <c r="U2679" s="63">
        <v>0</v>
      </c>
      <c r="V2679" s="63"/>
      <c r="W2679" s="63">
        <f>IF(Copyright!C$12=1,IF(BW2679&gt;0,BW2679-SUM(S2679:V2679)-SUM(X2679:AQ2679),SUM(BX2679:CD2679)),SUM(BX2679:CD2679))</f>
        <v>0</v>
      </c>
      <c r="X2679" s="63">
        <v>0</v>
      </c>
      <c r="Y2679" s="63">
        <v>0</v>
      </c>
      <c r="Z2679" s="63"/>
      <c r="AA2679" s="63"/>
      <c r="AB2679" s="63"/>
      <c r="AC2679" s="63"/>
      <c r="AD2679" s="63"/>
      <c r="AE2679" s="63"/>
      <c r="AF2679" s="63"/>
      <c r="AG2679" s="63"/>
      <c r="AH2679" s="63">
        <v>0</v>
      </c>
      <c r="AI2679" s="63"/>
      <c r="AJ2679" s="63"/>
      <c r="AK2679" s="63"/>
      <c r="AL2679" s="63"/>
      <c r="AM2679" s="63"/>
      <c r="AN2679" s="63"/>
      <c r="AO2679" s="63"/>
      <c r="AP2679" s="63"/>
      <c r="AQ2679" s="63"/>
      <c r="AS2679" s="5">
        <f>IF(Q2679&gt;0,RANK(Q2679,(N2679:P2679,Q2679:AE2679)),0)</f>
        <v>3</v>
      </c>
      <c r="AT2679" s="5">
        <f>IF(R2679&gt;0,RANK(R2679,(N2679:P2679,Q2679:AE2679)),0)</f>
        <v>4</v>
      </c>
      <c r="AU2679" s="5">
        <f>IF(T2679&gt;0,RANK(T2679,(N2679:P2679,Q2679:AE2679)),0)</f>
        <v>0</v>
      </c>
      <c r="AV2679" s="5">
        <f>IF(S2679&gt;0,RANK(S2679,(N2679:P2679,Q2679:AE2679)),0)</f>
        <v>0</v>
      </c>
      <c r="AW2679" s="2">
        <f t="shared" si="1050"/>
        <v>1.5927189988623434E-2</v>
      </c>
      <c r="AX2679" s="2">
        <f t="shared" si="1051"/>
        <v>2.2753128555176336E-3</v>
      </c>
      <c r="AY2679" s="2">
        <f t="shared" si="1052"/>
        <v>0</v>
      </c>
      <c r="AZ2679" s="2">
        <f t="shared" si="1053"/>
        <v>0</v>
      </c>
      <c r="BB2679" t="s">
        <v>2448</v>
      </c>
      <c r="BC2679" t="s">
        <v>55</v>
      </c>
      <c r="BD2679">
        <v>23</v>
      </c>
      <c r="BF2679" s="111">
        <v>48</v>
      </c>
      <c r="BG2679" s="113">
        <v>109</v>
      </c>
      <c r="BH2679" s="117">
        <f t="shared" si="1056"/>
        <v>48109</v>
      </c>
      <c r="BJ2679" s="5" t="s">
        <v>3185</v>
      </c>
      <c r="BY2679" s="63">
        <v>0</v>
      </c>
      <c r="BZ2679" s="63">
        <v>0</v>
      </c>
    </row>
    <row r="2680" spans="1:78" hidden="1" outlineLevel="1">
      <c r="A2680" t="s">
        <v>391</v>
      </c>
      <c r="B2680" t="s">
        <v>55</v>
      </c>
      <c r="C2680" s="1">
        <f t="shared" si="1045"/>
        <v>1534</v>
      </c>
      <c r="D2680" s="5">
        <f>IF(N2680&gt;0, RANK(N2680,(N2680:P2680,Q2680:AE2680)),0)</f>
        <v>2</v>
      </c>
      <c r="E2680" s="5">
        <f>IF(O2680&gt;0,RANK(O2680,(N2680:P2680,Q2680:AE2680)),0)</f>
        <v>1</v>
      </c>
      <c r="F2680" s="5">
        <f>IF(P2680&gt;0,RANK(P2680,(N2680:P2680,Q2680:AE2680)),0)</f>
        <v>0</v>
      </c>
      <c r="G2680" s="131">
        <f t="shared" si="1054"/>
        <v>995</v>
      </c>
      <c r="H2680" s="136">
        <f t="shared" si="1055"/>
        <v>0.6486310299869622</v>
      </c>
      <c r="I2680" s="2"/>
      <c r="J2680" s="2">
        <f t="shared" si="1046"/>
        <v>0.16492829204693613</v>
      </c>
      <c r="K2680" s="2">
        <f t="shared" si="1047"/>
        <v>0.81355932203389836</v>
      </c>
      <c r="L2680" s="2">
        <f t="shared" si="1048"/>
        <v>0</v>
      </c>
      <c r="M2680" s="2">
        <f t="shared" si="1049"/>
        <v>2.1512385919165489E-2</v>
      </c>
      <c r="N2680" s="63">
        <v>253</v>
      </c>
      <c r="O2680" s="63">
        <v>1248</v>
      </c>
      <c r="P2680" s="63"/>
      <c r="Q2680" s="63">
        <v>21</v>
      </c>
      <c r="R2680" s="63">
        <v>10</v>
      </c>
      <c r="S2680" s="63">
        <v>2</v>
      </c>
      <c r="T2680" s="63"/>
      <c r="U2680" s="63">
        <v>0</v>
      </c>
      <c r="V2680" s="63"/>
      <c r="W2680" s="63">
        <f>IF(Copyright!C$12=1,IF(BW2680&gt;0,BW2680-SUM(S2680:V2680)-SUM(X2680:AQ2680),SUM(BX2680:CD2680)),SUM(BX2680:CD2680))</f>
        <v>0</v>
      </c>
      <c r="X2680" s="63">
        <v>0</v>
      </c>
      <c r="Y2680" s="63">
        <v>0</v>
      </c>
      <c r="Z2680" s="63"/>
      <c r="AA2680" s="63"/>
      <c r="AB2680" s="63"/>
      <c r="AC2680" s="63"/>
      <c r="AD2680" s="63"/>
      <c r="AE2680" s="63"/>
      <c r="AF2680" s="63"/>
      <c r="AG2680" s="63"/>
      <c r="AH2680" s="63">
        <v>0</v>
      </c>
      <c r="AI2680" s="63"/>
      <c r="AJ2680" s="63"/>
      <c r="AK2680" s="63"/>
      <c r="AL2680" s="63"/>
      <c r="AM2680" s="63"/>
      <c r="AN2680" s="63"/>
      <c r="AO2680" s="63"/>
      <c r="AP2680" s="63"/>
      <c r="AQ2680" s="63"/>
      <c r="AS2680" s="5">
        <f>IF(Q2680&gt;0,RANK(Q2680,(N2680:P2680,Q2680:AE2680)),0)</f>
        <v>3</v>
      </c>
      <c r="AT2680" s="5">
        <f>IF(R2680&gt;0,RANK(R2680,(N2680:P2680,Q2680:AE2680)),0)</f>
        <v>4</v>
      </c>
      <c r="AU2680" s="5">
        <f>IF(T2680&gt;0,RANK(T2680,(N2680:P2680,Q2680:AE2680)),0)</f>
        <v>0</v>
      </c>
      <c r="AV2680" s="5">
        <f>IF(S2680&gt;0,RANK(S2680,(N2680:P2680,Q2680:AE2680)),0)</f>
        <v>5</v>
      </c>
      <c r="AW2680" s="2">
        <f t="shared" si="1050"/>
        <v>1.3689700130378096E-2</v>
      </c>
      <c r="AX2680" s="2">
        <f t="shared" si="1051"/>
        <v>6.51890482398957E-3</v>
      </c>
      <c r="AY2680" s="2">
        <f t="shared" si="1052"/>
        <v>0</v>
      </c>
      <c r="AZ2680" s="2">
        <f t="shared" si="1053"/>
        <v>1.3037809647979139E-3</v>
      </c>
      <c r="BB2680" t="s">
        <v>391</v>
      </c>
      <c r="BC2680" t="s">
        <v>55</v>
      </c>
      <c r="BD2680">
        <v>13</v>
      </c>
      <c r="BF2680" s="111">
        <v>48</v>
      </c>
      <c r="BG2680" s="113">
        <v>111</v>
      </c>
      <c r="BH2680" s="117">
        <f t="shared" si="1056"/>
        <v>48111</v>
      </c>
      <c r="BJ2680" s="5" t="s">
        <v>3185</v>
      </c>
      <c r="BY2680" s="63">
        <v>0</v>
      </c>
      <c r="BZ2680" s="63">
        <v>0</v>
      </c>
    </row>
    <row r="2681" spans="1:78" hidden="1" outlineLevel="1">
      <c r="A2681" t="s">
        <v>1094</v>
      </c>
      <c r="B2681" t="s">
        <v>55</v>
      </c>
      <c r="C2681" s="1">
        <f t="shared" si="1045"/>
        <v>710117</v>
      </c>
      <c r="D2681" s="5">
        <f>IF(N2681&gt;0, RANK(N2681,(N2681:P2681,Q2681:AE2681)),0)</f>
        <v>1</v>
      </c>
      <c r="E2681" s="5">
        <f>IF(O2681&gt;0,RANK(O2681,(N2681:P2681,Q2681:AE2681)),0)</f>
        <v>2</v>
      </c>
      <c r="F2681" s="5">
        <f>IF(P2681&gt;0,RANK(P2681,(N2681:P2681,Q2681:AE2681)),0)</f>
        <v>0</v>
      </c>
      <c r="G2681" s="131">
        <f t="shared" si="1054"/>
        <v>109758</v>
      </c>
      <c r="H2681" s="136">
        <f t="shared" si="1055"/>
        <v>0.15456326211032831</v>
      </c>
      <c r="I2681" s="2"/>
      <c r="J2681" s="2">
        <f t="shared" si="1046"/>
        <v>0.57113264433889066</v>
      </c>
      <c r="K2681" s="2">
        <f t="shared" si="1047"/>
        <v>0.41656938222856232</v>
      </c>
      <c r="L2681" s="2">
        <f t="shared" si="1048"/>
        <v>0</v>
      </c>
      <c r="M2681" s="2">
        <f t="shared" si="1049"/>
        <v>1.2297973432547016E-2</v>
      </c>
      <c r="N2681" s="63">
        <v>405571</v>
      </c>
      <c r="O2681" s="63">
        <v>295813</v>
      </c>
      <c r="P2681" s="63"/>
      <c r="Q2681" s="63">
        <v>6734</v>
      </c>
      <c r="R2681" s="63">
        <v>1772</v>
      </c>
      <c r="S2681" s="63">
        <v>153</v>
      </c>
      <c r="T2681" s="63"/>
      <c r="U2681" s="63">
        <v>11</v>
      </c>
      <c r="V2681" s="63"/>
      <c r="W2681" s="63">
        <f>IF(Copyright!C$12=1,IF(BW2681&gt;0,BW2681-SUM(S2681:V2681)-SUM(X2681:AQ2681),SUM(BX2681:CD2681)),SUM(BX2681:CD2681))</f>
        <v>6</v>
      </c>
      <c r="X2681" s="63">
        <v>26</v>
      </c>
      <c r="Y2681" s="63">
        <v>20</v>
      </c>
      <c r="Z2681" s="63"/>
      <c r="AA2681" s="63"/>
      <c r="AB2681" s="63"/>
      <c r="AC2681" s="63"/>
      <c r="AD2681" s="63"/>
      <c r="AE2681" s="63"/>
      <c r="AF2681" s="63"/>
      <c r="AG2681" s="63"/>
      <c r="AH2681" s="63">
        <v>11</v>
      </c>
      <c r="AI2681" s="63"/>
      <c r="AJ2681" s="63"/>
      <c r="AK2681" s="63"/>
      <c r="AL2681" s="63"/>
      <c r="AM2681" s="63"/>
      <c r="AN2681" s="63"/>
      <c r="AO2681" s="63"/>
      <c r="AP2681" s="63"/>
      <c r="AQ2681" s="63"/>
      <c r="AS2681" s="5">
        <f>IF(Q2681&gt;0,RANK(Q2681,(N2681:P2681,Q2681:AE2681)),0)</f>
        <v>3</v>
      </c>
      <c r="AT2681" s="5">
        <f>IF(R2681&gt;0,RANK(R2681,(N2681:P2681,Q2681:AE2681)),0)</f>
        <v>4</v>
      </c>
      <c r="AU2681" s="5">
        <f>IF(T2681&gt;0,RANK(T2681,(N2681:P2681,Q2681:AE2681)),0)</f>
        <v>0</v>
      </c>
      <c r="AV2681" s="5">
        <f>IF(S2681&gt;0,RANK(S2681,(N2681:P2681,Q2681:AE2681)),0)</f>
        <v>5</v>
      </c>
      <c r="AW2681" s="2">
        <f t="shared" si="1050"/>
        <v>9.4829443598730915E-3</v>
      </c>
      <c r="AX2681" s="2">
        <f t="shared" si="1051"/>
        <v>2.4953634401091653E-3</v>
      </c>
      <c r="AY2681" s="2">
        <f t="shared" si="1052"/>
        <v>0</v>
      </c>
      <c r="AZ2681" s="2">
        <f t="shared" si="1053"/>
        <v>2.1545745278594937E-4</v>
      </c>
      <c r="BB2681" t="s">
        <v>1094</v>
      </c>
      <c r="BC2681" t="s">
        <v>55</v>
      </c>
      <c r="BF2681" s="111">
        <v>48</v>
      </c>
      <c r="BG2681" s="113">
        <v>113</v>
      </c>
      <c r="BH2681" s="117">
        <f t="shared" si="1056"/>
        <v>48113</v>
      </c>
      <c r="BJ2681" s="5" t="s">
        <v>3185</v>
      </c>
      <c r="BW2681" s="63">
        <v>1722</v>
      </c>
      <c r="BY2681" s="63">
        <v>0</v>
      </c>
      <c r="BZ2681" s="63">
        <v>6</v>
      </c>
    </row>
    <row r="2682" spans="1:78" hidden="1" outlineLevel="1">
      <c r="A2682" t="s">
        <v>2777</v>
      </c>
      <c r="B2682" t="s">
        <v>55</v>
      </c>
      <c r="C2682" s="1">
        <f t="shared" si="1045"/>
        <v>3642</v>
      </c>
      <c r="D2682" s="5">
        <f>IF(N2682&gt;0, RANK(N2682,(N2682:P2682,Q2682:AE2682)),0)</f>
        <v>2</v>
      </c>
      <c r="E2682" s="5">
        <f>IF(O2682&gt;0,RANK(O2682,(N2682:P2682,Q2682:AE2682)),0)</f>
        <v>1</v>
      </c>
      <c r="F2682" s="5">
        <f>IF(P2682&gt;0,RANK(P2682,(N2682:P2682,Q2682:AE2682)),0)</f>
        <v>0</v>
      </c>
      <c r="G2682" s="131">
        <f t="shared" si="1054"/>
        <v>1572</v>
      </c>
      <c r="H2682" s="136">
        <f t="shared" si="1055"/>
        <v>0.43163097199341022</v>
      </c>
      <c r="I2682" s="2"/>
      <c r="J2682" s="2">
        <f t="shared" si="1046"/>
        <v>0.27979132344865459</v>
      </c>
      <c r="K2682" s="2">
        <f t="shared" si="1047"/>
        <v>0.71142229544206481</v>
      </c>
      <c r="L2682" s="2">
        <f t="shared" si="1048"/>
        <v>0</v>
      </c>
      <c r="M2682" s="2">
        <f t="shared" si="1049"/>
        <v>8.7863811092805388E-3</v>
      </c>
      <c r="N2682" s="63">
        <v>1019</v>
      </c>
      <c r="O2682" s="63">
        <v>2591</v>
      </c>
      <c r="P2682" s="63"/>
      <c r="Q2682" s="63">
        <v>24</v>
      </c>
      <c r="R2682" s="63">
        <v>8</v>
      </c>
      <c r="S2682" s="63">
        <v>0</v>
      </c>
      <c r="T2682" s="63"/>
      <c r="U2682" s="63">
        <v>0</v>
      </c>
      <c r="V2682" s="63"/>
      <c r="W2682" s="63">
        <f>IF(Copyright!C$12=1,IF(BW2682&gt;0,BW2682-SUM(S2682:V2682)-SUM(X2682:AQ2682),SUM(BX2682:CD2682)),SUM(BX2682:CD2682))</f>
        <v>0</v>
      </c>
      <c r="X2682" s="63">
        <v>0</v>
      </c>
      <c r="Y2682" s="63">
        <v>0</v>
      </c>
      <c r="Z2682" s="63"/>
      <c r="AA2682" s="63"/>
      <c r="AB2682" s="63"/>
      <c r="AC2682" s="63"/>
      <c r="AD2682" s="63"/>
      <c r="AE2682" s="63"/>
      <c r="AF2682" s="63"/>
      <c r="AG2682" s="63"/>
      <c r="AH2682" s="63">
        <v>0</v>
      </c>
      <c r="AI2682" s="63"/>
      <c r="AJ2682" s="63"/>
      <c r="AK2682" s="63"/>
      <c r="AL2682" s="63"/>
      <c r="AM2682" s="63"/>
      <c r="AN2682" s="63"/>
      <c r="AO2682" s="63"/>
      <c r="AP2682" s="63"/>
      <c r="AQ2682" s="63"/>
      <c r="AS2682" s="5">
        <f>IF(Q2682&gt;0,RANK(Q2682,(N2682:P2682,Q2682:AE2682)),0)</f>
        <v>3</v>
      </c>
      <c r="AT2682" s="5">
        <f>IF(R2682&gt;0,RANK(R2682,(N2682:P2682,Q2682:AE2682)),0)</f>
        <v>4</v>
      </c>
      <c r="AU2682" s="5">
        <f>IF(T2682&gt;0,RANK(T2682,(N2682:P2682,Q2682:AE2682)),0)</f>
        <v>0</v>
      </c>
      <c r="AV2682" s="5">
        <f>IF(S2682&gt;0,RANK(S2682,(N2682:P2682,Q2682:AE2682)),0)</f>
        <v>0</v>
      </c>
      <c r="AW2682" s="2">
        <f t="shared" si="1050"/>
        <v>6.5897858319604614E-3</v>
      </c>
      <c r="AX2682" s="2">
        <f t="shared" si="1051"/>
        <v>2.1965952773201538E-3</v>
      </c>
      <c r="AY2682" s="2">
        <f t="shared" si="1052"/>
        <v>0</v>
      </c>
      <c r="AZ2682" s="2">
        <f t="shared" si="1053"/>
        <v>0</v>
      </c>
      <c r="BB2682" t="s">
        <v>2777</v>
      </c>
      <c r="BC2682" t="s">
        <v>55</v>
      </c>
      <c r="BD2682">
        <v>11</v>
      </c>
      <c r="BF2682" s="111">
        <v>48</v>
      </c>
      <c r="BG2682" s="113">
        <v>115</v>
      </c>
      <c r="BH2682" s="117">
        <f t="shared" si="1056"/>
        <v>48115</v>
      </c>
      <c r="BJ2682" s="5" t="s">
        <v>3185</v>
      </c>
      <c r="BY2682" s="63">
        <v>0</v>
      </c>
      <c r="BZ2682" s="63">
        <v>0</v>
      </c>
    </row>
    <row r="2683" spans="1:78" hidden="1" outlineLevel="1">
      <c r="A2683" t="s">
        <v>706</v>
      </c>
      <c r="B2683" t="s">
        <v>55</v>
      </c>
      <c r="C2683" s="1">
        <f t="shared" si="1045"/>
        <v>4309</v>
      </c>
      <c r="D2683" s="5">
        <f>IF(N2683&gt;0, RANK(N2683,(N2683:P2683,Q2683:AE2683)),0)</f>
        <v>2</v>
      </c>
      <c r="E2683" s="5">
        <f>IF(O2683&gt;0,RANK(O2683,(N2683:P2683,Q2683:AE2683)),0)</f>
        <v>1</v>
      </c>
      <c r="F2683" s="5">
        <f>IF(P2683&gt;0,RANK(P2683,(N2683:P2683,Q2683:AE2683)),0)</f>
        <v>0</v>
      </c>
      <c r="G2683" s="131">
        <f t="shared" si="1054"/>
        <v>1803</v>
      </c>
      <c r="H2683" s="136">
        <f t="shared" si="1055"/>
        <v>0.418426549083314</v>
      </c>
      <c r="I2683" s="2"/>
      <c r="J2683" s="2">
        <f t="shared" si="1046"/>
        <v>0.28753771176607101</v>
      </c>
      <c r="K2683" s="2">
        <f t="shared" si="1047"/>
        <v>0.70596426084938502</v>
      </c>
      <c r="L2683" s="2">
        <f t="shared" si="1048"/>
        <v>0</v>
      </c>
      <c r="M2683" s="2">
        <f t="shared" si="1049"/>
        <v>6.4980273845439696E-3</v>
      </c>
      <c r="N2683" s="63">
        <v>1239</v>
      </c>
      <c r="O2683" s="63">
        <v>3042</v>
      </c>
      <c r="P2683" s="63"/>
      <c r="Q2683" s="63">
        <v>18</v>
      </c>
      <c r="R2683" s="63">
        <v>10</v>
      </c>
      <c r="S2683" s="63">
        <v>0</v>
      </c>
      <c r="T2683" s="63"/>
      <c r="U2683" s="63">
        <v>0</v>
      </c>
      <c r="V2683" s="63"/>
      <c r="W2683" s="63">
        <f>IF(Copyright!C$12=1,IF(BW2683&gt;0,BW2683-SUM(S2683:V2683)-SUM(X2683:AQ2683),SUM(BX2683:CD2683)),SUM(BX2683:CD2683))</f>
        <v>0</v>
      </c>
      <c r="X2683" s="63">
        <v>0</v>
      </c>
      <c r="Y2683" s="63">
        <v>0</v>
      </c>
      <c r="Z2683" s="63"/>
      <c r="AA2683" s="63"/>
      <c r="AB2683" s="63"/>
      <c r="AC2683" s="63"/>
      <c r="AD2683" s="63"/>
      <c r="AE2683" s="63"/>
      <c r="AF2683" s="63"/>
      <c r="AG2683" s="63"/>
      <c r="AH2683" s="63">
        <v>0</v>
      </c>
      <c r="AI2683" s="63"/>
      <c r="AJ2683" s="63"/>
      <c r="AK2683" s="63"/>
      <c r="AL2683" s="63"/>
      <c r="AM2683" s="63"/>
      <c r="AN2683" s="63"/>
      <c r="AO2683" s="63"/>
      <c r="AP2683" s="63"/>
      <c r="AQ2683" s="63"/>
      <c r="AS2683" s="5">
        <f>IF(Q2683&gt;0,RANK(Q2683,(N2683:P2683,Q2683:AE2683)),0)</f>
        <v>3</v>
      </c>
      <c r="AT2683" s="5">
        <f>IF(R2683&gt;0,RANK(R2683,(N2683:P2683,Q2683:AE2683)),0)</f>
        <v>4</v>
      </c>
      <c r="AU2683" s="5">
        <f>IF(T2683&gt;0,RANK(T2683,(N2683:P2683,Q2683:AE2683)),0)</f>
        <v>0</v>
      </c>
      <c r="AV2683" s="5">
        <f>IF(S2683&gt;0,RANK(S2683,(N2683:P2683,Q2683:AE2683)),0)</f>
        <v>0</v>
      </c>
      <c r="AW2683" s="2">
        <f t="shared" si="1050"/>
        <v>4.1773033186354143E-3</v>
      </c>
      <c r="AX2683" s="2">
        <f t="shared" si="1051"/>
        <v>2.3207240659085635E-3</v>
      </c>
      <c r="AY2683" s="2">
        <f t="shared" si="1052"/>
        <v>0</v>
      </c>
      <c r="AZ2683" s="2">
        <f t="shared" si="1053"/>
        <v>0</v>
      </c>
      <c r="BB2683" t="s">
        <v>706</v>
      </c>
      <c r="BC2683" t="s">
        <v>55</v>
      </c>
      <c r="BD2683">
        <v>13</v>
      </c>
      <c r="BF2683" s="111">
        <v>48</v>
      </c>
      <c r="BG2683" s="113">
        <v>117</v>
      </c>
      <c r="BH2683" s="117">
        <f t="shared" si="1056"/>
        <v>48117</v>
      </c>
      <c r="BJ2683" s="5" t="s">
        <v>3185</v>
      </c>
      <c r="BY2683" s="63">
        <v>0</v>
      </c>
      <c r="BZ2683" s="63">
        <v>0</v>
      </c>
    </row>
    <row r="2684" spans="1:78" hidden="1" outlineLevel="1">
      <c r="A2684" t="s">
        <v>2647</v>
      </c>
      <c r="B2684" t="s">
        <v>55</v>
      </c>
      <c r="C2684" s="1">
        <f t="shared" si="1045"/>
        <v>2018</v>
      </c>
      <c r="D2684" s="5">
        <f>IF(N2684&gt;0, RANK(N2684,(N2684:P2684,Q2684:AE2684)),0)</f>
        <v>2</v>
      </c>
      <c r="E2684" s="5">
        <f>IF(O2684&gt;0,RANK(O2684,(N2684:P2684,Q2684:AE2684)),0)</f>
        <v>1</v>
      </c>
      <c r="F2684" s="5">
        <f>IF(P2684&gt;0,RANK(P2684,(N2684:P2684,Q2684:AE2684)),0)</f>
        <v>0</v>
      </c>
      <c r="G2684" s="131">
        <f t="shared" si="1054"/>
        <v>1070</v>
      </c>
      <c r="H2684" s="136">
        <f t="shared" si="1055"/>
        <v>0.53022794846382559</v>
      </c>
      <c r="I2684" s="2"/>
      <c r="J2684" s="2">
        <f t="shared" si="1046"/>
        <v>0.22497522299306244</v>
      </c>
      <c r="K2684" s="2">
        <f t="shared" si="1047"/>
        <v>0.75520317145688798</v>
      </c>
      <c r="L2684" s="2">
        <f t="shared" si="1048"/>
        <v>0</v>
      </c>
      <c r="M2684" s="2">
        <f t="shared" si="1049"/>
        <v>1.9821605550049637E-2</v>
      </c>
      <c r="N2684" s="63">
        <v>454</v>
      </c>
      <c r="O2684" s="63">
        <v>1524</v>
      </c>
      <c r="P2684" s="63"/>
      <c r="Q2684" s="63">
        <v>28</v>
      </c>
      <c r="R2684" s="63">
        <v>12</v>
      </c>
      <c r="S2684" s="63">
        <v>0</v>
      </c>
      <c r="T2684" s="63"/>
      <c r="U2684" s="63">
        <v>0</v>
      </c>
      <c r="V2684" s="63"/>
      <c r="W2684" s="63">
        <f>IF(Copyright!C$12=1,IF(BW2684&gt;0,BW2684-SUM(S2684:V2684)-SUM(X2684:AQ2684),SUM(BX2684:CD2684)),SUM(BX2684:CD2684))</f>
        <v>0</v>
      </c>
      <c r="X2684" s="63">
        <v>0</v>
      </c>
      <c r="Y2684" s="63">
        <v>0</v>
      </c>
      <c r="Z2684" s="63"/>
      <c r="AA2684" s="63"/>
      <c r="AB2684" s="63"/>
      <c r="AC2684" s="63"/>
      <c r="AD2684" s="63"/>
      <c r="AE2684" s="63"/>
      <c r="AF2684" s="63"/>
      <c r="AG2684" s="63"/>
      <c r="AH2684" s="63">
        <v>0</v>
      </c>
      <c r="AI2684" s="63"/>
      <c r="AJ2684" s="63"/>
      <c r="AK2684" s="63"/>
      <c r="AL2684" s="63"/>
      <c r="AM2684" s="63"/>
      <c r="AN2684" s="63"/>
      <c r="AO2684" s="63"/>
      <c r="AP2684" s="63"/>
      <c r="AQ2684" s="63"/>
      <c r="AS2684" s="5">
        <f>IF(Q2684&gt;0,RANK(Q2684,(N2684:P2684,Q2684:AE2684)),0)</f>
        <v>3</v>
      </c>
      <c r="AT2684" s="5">
        <f>IF(R2684&gt;0,RANK(R2684,(N2684:P2684,Q2684:AE2684)),0)</f>
        <v>4</v>
      </c>
      <c r="AU2684" s="5">
        <f>IF(T2684&gt;0,RANK(T2684,(N2684:P2684,Q2684:AE2684)),0)</f>
        <v>0</v>
      </c>
      <c r="AV2684" s="5">
        <f>IF(S2684&gt;0,RANK(S2684,(N2684:P2684,Q2684:AE2684)),0)</f>
        <v>0</v>
      </c>
      <c r="AW2684" s="2">
        <f t="shared" si="1050"/>
        <v>1.3875123885034688E-2</v>
      </c>
      <c r="AX2684" s="2">
        <f t="shared" si="1051"/>
        <v>5.9464816650148661E-3</v>
      </c>
      <c r="AY2684" s="2">
        <f t="shared" si="1052"/>
        <v>0</v>
      </c>
      <c r="AZ2684" s="2">
        <f t="shared" si="1053"/>
        <v>0</v>
      </c>
      <c r="BB2684" t="s">
        <v>2647</v>
      </c>
      <c r="BC2684" t="s">
        <v>55</v>
      </c>
      <c r="BD2684">
        <v>4</v>
      </c>
      <c r="BF2684" s="111">
        <v>48</v>
      </c>
      <c r="BG2684" s="113">
        <v>119</v>
      </c>
      <c r="BH2684" s="117">
        <f t="shared" si="1056"/>
        <v>48119</v>
      </c>
      <c r="BJ2684" s="5" t="s">
        <v>3185</v>
      </c>
      <c r="BY2684" s="63">
        <v>0</v>
      </c>
      <c r="BZ2684" s="63">
        <v>0</v>
      </c>
    </row>
    <row r="2685" spans="1:78" hidden="1" outlineLevel="1">
      <c r="A2685" t="s">
        <v>2711</v>
      </c>
      <c r="B2685" t="s">
        <v>55</v>
      </c>
      <c r="C2685" s="1">
        <f t="shared" si="1045"/>
        <v>242781</v>
      </c>
      <c r="D2685" s="5">
        <f>IF(N2685&gt;0, RANK(N2685,(N2685:P2685,Q2685:AE2685)),0)</f>
        <v>2</v>
      </c>
      <c r="E2685" s="5">
        <f>IF(O2685&gt;0,RANK(O2685,(N2685:P2685,Q2685:AE2685)),0)</f>
        <v>1</v>
      </c>
      <c r="F2685" s="5">
        <f>IF(P2685&gt;0,RANK(P2685,(N2685:P2685,Q2685:AE2685)),0)</f>
        <v>0</v>
      </c>
      <c r="G2685" s="131">
        <f t="shared" si="1054"/>
        <v>76601</v>
      </c>
      <c r="H2685" s="136">
        <f t="shared" si="1055"/>
        <v>0.31551480552432026</v>
      </c>
      <c r="I2685" s="2"/>
      <c r="J2685" s="2">
        <f t="shared" si="1046"/>
        <v>0.33354339919515941</v>
      </c>
      <c r="K2685" s="2">
        <f t="shared" si="1047"/>
        <v>0.64905820471947973</v>
      </c>
      <c r="L2685" s="2">
        <f t="shared" si="1048"/>
        <v>0</v>
      </c>
      <c r="M2685" s="2">
        <f t="shared" si="1049"/>
        <v>1.7398396085360868E-2</v>
      </c>
      <c r="N2685" s="63">
        <v>80978</v>
      </c>
      <c r="O2685" s="63">
        <v>157579</v>
      </c>
      <c r="P2685" s="63"/>
      <c r="Q2685" s="63">
        <v>3362</v>
      </c>
      <c r="R2685" s="63">
        <v>808</v>
      </c>
      <c r="S2685" s="63">
        <v>29</v>
      </c>
      <c r="T2685" s="63"/>
      <c r="U2685" s="63">
        <v>5</v>
      </c>
      <c r="V2685" s="63"/>
      <c r="W2685" s="63">
        <f>IF(Copyright!C$12=1,IF(BW2685&gt;0,BW2685-SUM(S2685:V2685)-SUM(X2685:AQ2685),SUM(BX2685:CD2685)),SUM(BX2685:CD2685))</f>
        <v>3</v>
      </c>
      <c r="X2685" s="63">
        <v>12</v>
      </c>
      <c r="Y2685" s="63">
        <v>4</v>
      </c>
      <c r="Z2685" s="63"/>
      <c r="AA2685" s="63"/>
      <c r="AB2685" s="63"/>
      <c r="AC2685" s="63"/>
      <c r="AD2685" s="63"/>
      <c r="AE2685" s="63"/>
      <c r="AF2685" s="63"/>
      <c r="AG2685" s="63"/>
      <c r="AH2685" s="63">
        <v>1</v>
      </c>
      <c r="AI2685" s="63"/>
      <c r="AJ2685" s="63"/>
      <c r="AK2685" s="63"/>
      <c r="AL2685" s="63"/>
      <c r="AM2685" s="63"/>
      <c r="AN2685" s="63"/>
      <c r="AO2685" s="63"/>
      <c r="AP2685" s="63"/>
      <c r="AQ2685" s="63"/>
      <c r="AS2685" s="5">
        <f>IF(Q2685&gt;0,RANK(Q2685,(N2685:P2685,Q2685:AE2685)),0)</f>
        <v>3</v>
      </c>
      <c r="AT2685" s="5">
        <f>IF(R2685&gt;0,RANK(R2685,(N2685:P2685,Q2685:AE2685)),0)</f>
        <v>4</v>
      </c>
      <c r="AU2685" s="5">
        <f>IF(T2685&gt;0,RANK(T2685,(N2685:P2685,Q2685:AE2685)),0)</f>
        <v>0</v>
      </c>
      <c r="AV2685" s="5">
        <f>IF(S2685&gt;0,RANK(S2685,(N2685:P2685,Q2685:AE2685)),0)</f>
        <v>5</v>
      </c>
      <c r="AW2685" s="2">
        <f t="shared" si="1050"/>
        <v>1.3847871126653239E-2</v>
      </c>
      <c r="AX2685" s="2">
        <f t="shared" si="1051"/>
        <v>3.3281022814800171E-3</v>
      </c>
      <c r="AY2685" s="2">
        <f t="shared" si="1052"/>
        <v>0</v>
      </c>
      <c r="AZ2685" s="2">
        <f t="shared" si="1053"/>
        <v>1.1944921554816893E-4</v>
      </c>
      <c r="BB2685" t="s">
        <v>2711</v>
      </c>
      <c r="BC2685" t="s">
        <v>55</v>
      </c>
      <c r="BF2685" s="111">
        <v>48</v>
      </c>
      <c r="BG2685" s="113">
        <v>121</v>
      </c>
      <c r="BH2685" s="117">
        <f t="shared" si="1056"/>
        <v>48121</v>
      </c>
      <c r="BJ2685" s="5" t="s">
        <v>3185</v>
      </c>
      <c r="BY2685" s="63">
        <v>1</v>
      </c>
      <c r="BZ2685" s="63">
        <v>2</v>
      </c>
    </row>
    <row r="2686" spans="1:78" hidden="1" outlineLevel="1">
      <c r="A2686" t="s">
        <v>3194</v>
      </c>
      <c r="B2686" t="s">
        <v>55</v>
      </c>
      <c r="C2686" s="1">
        <f t="shared" si="1045"/>
        <v>6638</v>
      </c>
      <c r="D2686" s="5">
        <f>IF(N2686&gt;0, RANK(N2686,(N2686:P2686,Q2686:AE2686)),0)</f>
        <v>2</v>
      </c>
      <c r="E2686" s="5">
        <f>IF(O2686&gt;0,RANK(O2686,(N2686:P2686,Q2686:AE2686)),0)</f>
        <v>1</v>
      </c>
      <c r="F2686" s="5">
        <f>IF(P2686&gt;0,RANK(P2686,(N2686:P2686,Q2686:AE2686)),0)</f>
        <v>0</v>
      </c>
      <c r="G2686" s="131">
        <f t="shared" si="1054"/>
        <v>3655</v>
      </c>
      <c r="H2686" s="136">
        <f t="shared" si="1055"/>
        <v>0.55061765592045797</v>
      </c>
      <c r="I2686" s="2"/>
      <c r="J2686" s="2">
        <f t="shared" si="1046"/>
        <v>0.22100030129557097</v>
      </c>
      <c r="K2686" s="2">
        <f t="shared" si="1047"/>
        <v>0.77161795721602888</v>
      </c>
      <c r="L2686" s="2">
        <f t="shared" si="1048"/>
        <v>0</v>
      </c>
      <c r="M2686" s="2">
        <f t="shared" si="1049"/>
        <v>7.3817414884000954E-3</v>
      </c>
      <c r="N2686" s="63">
        <v>1467</v>
      </c>
      <c r="O2686" s="63">
        <v>5122</v>
      </c>
      <c r="P2686" s="63"/>
      <c r="Q2686" s="63">
        <v>38</v>
      </c>
      <c r="R2686" s="63">
        <v>10</v>
      </c>
      <c r="S2686" s="63">
        <v>1</v>
      </c>
      <c r="T2686" s="63"/>
      <c r="U2686" s="63">
        <v>0</v>
      </c>
      <c r="V2686" s="63"/>
      <c r="W2686" s="63">
        <f>IF(Copyright!C$12=1,IF(BW2686&gt;0,BW2686-SUM(S2686:V2686)-SUM(X2686:AQ2686),SUM(BX2686:CD2686)),SUM(BX2686:CD2686))</f>
        <v>0</v>
      </c>
      <c r="X2686" s="63">
        <v>0</v>
      </c>
      <c r="Y2686" s="63">
        <v>0</v>
      </c>
      <c r="Z2686" s="63"/>
      <c r="AA2686" s="63"/>
      <c r="AB2686" s="63"/>
      <c r="AC2686" s="63"/>
      <c r="AD2686" s="63"/>
      <c r="AE2686" s="63"/>
      <c r="AF2686" s="63"/>
      <c r="AG2686" s="63"/>
      <c r="AH2686" s="63">
        <v>0</v>
      </c>
      <c r="AI2686" s="63"/>
      <c r="AJ2686" s="63"/>
      <c r="AK2686" s="63"/>
      <c r="AL2686" s="63"/>
      <c r="AM2686" s="63"/>
      <c r="AN2686" s="63"/>
      <c r="AO2686" s="63"/>
      <c r="AP2686" s="63"/>
      <c r="AQ2686" s="63"/>
      <c r="AS2686" s="5">
        <f>IF(Q2686&gt;0,RANK(Q2686,(N2686:P2686,Q2686:AE2686)),0)</f>
        <v>3</v>
      </c>
      <c r="AT2686" s="5">
        <f>IF(R2686&gt;0,RANK(R2686,(N2686:P2686,Q2686:AE2686)),0)</f>
        <v>4</v>
      </c>
      <c r="AU2686" s="5">
        <f>IF(T2686&gt;0,RANK(T2686,(N2686:P2686,Q2686:AE2686)),0)</f>
        <v>0</v>
      </c>
      <c r="AV2686" s="5">
        <f>IF(S2686&gt;0,RANK(S2686,(N2686:P2686,Q2686:AE2686)),0)</f>
        <v>5</v>
      </c>
      <c r="AW2686" s="2">
        <f t="shared" si="1050"/>
        <v>5.7246158481470324E-3</v>
      </c>
      <c r="AX2686" s="2">
        <f t="shared" si="1051"/>
        <v>1.5064778547755348E-3</v>
      </c>
      <c r="AY2686" s="2">
        <f t="shared" si="1052"/>
        <v>0</v>
      </c>
      <c r="AZ2686" s="2">
        <f t="shared" si="1053"/>
        <v>1.5064778547755348E-4</v>
      </c>
      <c r="BB2686" t="s">
        <v>876</v>
      </c>
      <c r="BC2686" t="s">
        <v>55</v>
      </c>
      <c r="BD2686">
        <v>34</v>
      </c>
      <c r="BF2686" s="111">
        <v>48</v>
      </c>
      <c r="BG2686" s="113">
        <v>123</v>
      </c>
      <c r="BH2686" s="117">
        <f t="shared" si="1056"/>
        <v>48123</v>
      </c>
      <c r="BJ2686" s="5" t="s">
        <v>3185</v>
      </c>
      <c r="BY2686" s="63">
        <v>0</v>
      </c>
      <c r="BZ2686" s="63">
        <v>0</v>
      </c>
    </row>
    <row r="2687" spans="1:78" hidden="1" outlineLevel="1">
      <c r="A2687" t="s">
        <v>877</v>
      </c>
      <c r="B2687" t="s">
        <v>55</v>
      </c>
      <c r="C2687" s="1">
        <f t="shared" si="1045"/>
        <v>1019</v>
      </c>
      <c r="D2687" s="5">
        <f>IF(N2687&gt;0, RANK(N2687,(N2687:P2687,Q2687:AE2687)),0)</f>
        <v>2</v>
      </c>
      <c r="E2687" s="5">
        <f>IF(O2687&gt;0,RANK(O2687,(N2687:P2687,Q2687:AE2687)),0)</f>
        <v>1</v>
      </c>
      <c r="F2687" s="5">
        <f>IF(P2687&gt;0,RANK(P2687,(N2687:P2687,Q2687:AE2687)),0)</f>
        <v>0</v>
      </c>
      <c r="G2687" s="131">
        <f t="shared" si="1054"/>
        <v>577</v>
      </c>
      <c r="H2687" s="136">
        <f t="shared" si="1055"/>
        <v>0.5662414131501472</v>
      </c>
      <c r="I2687" s="2"/>
      <c r="J2687" s="2">
        <f t="shared" si="1046"/>
        <v>0.21197252208047104</v>
      </c>
      <c r="K2687" s="2">
        <f t="shared" si="1047"/>
        <v>0.77821393523061821</v>
      </c>
      <c r="L2687" s="2">
        <f t="shared" si="1048"/>
        <v>0</v>
      </c>
      <c r="M2687" s="2">
        <f t="shared" si="1049"/>
        <v>9.8135426889107702E-3</v>
      </c>
      <c r="N2687" s="63">
        <v>216</v>
      </c>
      <c r="O2687" s="63">
        <v>793</v>
      </c>
      <c r="P2687" s="63"/>
      <c r="Q2687" s="63">
        <v>9</v>
      </c>
      <c r="R2687" s="63">
        <v>1</v>
      </c>
      <c r="S2687" s="63">
        <v>0</v>
      </c>
      <c r="T2687" s="63"/>
      <c r="U2687" s="63">
        <v>0</v>
      </c>
      <c r="V2687" s="63"/>
      <c r="W2687" s="63">
        <f>IF(Copyright!C$12=1,IF(BW2687&gt;0,BW2687-SUM(S2687:V2687)-SUM(X2687:AQ2687),SUM(BX2687:CD2687)),SUM(BX2687:CD2687))</f>
        <v>0</v>
      </c>
      <c r="X2687" s="63">
        <v>0</v>
      </c>
      <c r="Y2687" s="63">
        <v>0</v>
      </c>
      <c r="Z2687" s="63"/>
      <c r="AA2687" s="63"/>
      <c r="AB2687" s="63"/>
      <c r="AC2687" s="63"/>
      <c r="AD2687" s="63"/>
      <c r="AE2687" s="63"/>
      <c r="AF2687" s="63"/>
      <c r="AG2687" s="63"/>
      <c r="AH2687" s="63">
        <v>0</v>
      </c>
      <c r="AI2687" s="63"/>
      <c r="AJ2687" s="63"/>
      <c r="AK2687" s="63"/>
      <c r="AL2687" s="63"/>
      <c r="AM2687" s="63"/>
      <c r="AN2687" s="63"/>
      <c r="AO2687" s="63"/>
      <c r="AP2687" s="63"/>
      <c r="AQ2687" s="63"/>
      <c r="AS2687" s="5">
        <f>IF(Q2687&gt;0,RANK(Q2687,(N2687:P2687,Q2687:AE2687)),0)</f>
        <v>3</v>
      </c>
      <c r="AT2687" s="5">
        <f>IF(R2687&gt;0,RANK(R2687,(N2687:P2687,Q2687:AE2687)),0)</f>
        <v>4</v>
      </c>
      <c r="AU2687" s="5">
        <f>IF(T2687&gt;0,RANK(T2687,(N2687:P2687,Q2687:AE2687)),0)</f>
        <v>0</v>
      </c>
      <c r="AV2687" s="5">
        <f>IF(S2687&gt;0,RANK(S2687,(N2687:P2687,Q2687:AE2687)),0)</f>
        <v>0</v>
      </c>
      <c r="AW2687" s="2">
        <f t="shared" si="1050"/>
        <v>8.832188420019628E-3</v>
      </c>
      <c r="AX2687" s="2">
        <f t="shared" si="1051"/>
        <v>9.813542688910696E-4</v>
      </c>
      <c r="AY2687" s="2">
        <f t="shared" si="1052"/>
        <v>0</v>
      </c>
      <c r="AZ2687" s="2">
        <f t="shared" si="1053"/>
        <v>0</v>
      </c>
      <c r="BB2687" t="s">
        <v>877</v>
      </c>
      <c r="BC2687" t="s">
        <v>55</v>
      </c>
      <c r="BD2687">
        <v>13</v>
      </c>
      <c r="BF2687" s="111">
        <v>48</v>
      </c>
      <c r="BG2687" s="113">
        <v>125</v>
      </c>
      <c r="BH2687" s="117">
        <f t="shared" si="1056"/>
        <v>48125</v>
      </c>
      <c r="BJ2687" s="5" t="s">
        <v>3185</v>
      </c>
      <c r="BY2687" s="63">
        <v>0</v>
      </c>
      <c r="BZ2687" s="63">
        <v>0</v>
      </c>
    </row>
    <row r="2688" spans="1:78" hidden="1" outlineLevel="1">
      <c r="A2688" t="s">
        <v>1151</v>
      </c>
      <c r="B2688" t="s">
        <v>55</v>
      </c>
      <c r="C2688" s="1">
        <f t="shared" si="1045"/>
        <v>2917</v>
      </c>
      <c r="D2688" s="5">
        <f>IF(N2688&gt;0, RANK(N2688,(N2688:P2688,Q2688:AE2688)),0)</f>
        <v>1</v>
      </c>
      <c r="E2688" s="5">
        <f>IF(O2688&gt;0,RANK(O2688,(N2688:P2688,Q2688:AE2688)),0)</f>
        <v>2</v>
      </c>
      <c r="F2688" s="5">
        <f>IF(P2688&gt;0,RANK(P2688,(N2688:P2688,Q2688:AE2688)),0)</f>
        <v>0</v>
      </c>
      <c r="G2688" s="131">
        <f t="shared" si="1054"/>
        <v>1379</v>
      </c>
      <c r="H2688" s="136">
        <f t="shared" si="1055"/>
        <v>0.47274597188892697</v>
      </c>
      <c r="I2688" s="2"/>
      <c r="J2688" s="2">
        <f t="shared" si="1046"/>
        <v>0.73397326019883447</v>
      </c>
      <c r="K2688" s="2">
        <f t="shared" si="1047"/>
        <v>0.26122728830990743</v>
      </c>
      <c r="L2688" s="2">
        <f t="shared" si="1048"/>
        <v>0</v>
      </c>
      <c r="M2688" s="2">
        <f t="shared" si="1049"/>
        <v>4.7994514912580999E-3</v>
      </c>
      <c r="N2688" s="63">
        <v>2141</v>
      </c>
      <c r="O2688" s="63">
        <v>762</v>
      </c>
      <c r="P2688" s="63"/>
      <c r="Q2688" s="63">
        <v>12</v>
      </c>
      <c r="R2688" s="63">
        <v>2</v>
      </c>
      <c r="S2688" s="63">
        <v>0</v>
      </c>
      <c r="T2688" s="63"/>
      <c r="U2688" s="63">
        <v>0</v>
      </c>
      <c r="V2688" s="63"/>
      <c r="W2688" s="63">
        <f>IF(Copyright!C$12=1,IF(BW2688&gt;0,BW2688-SUM(S2688:V2688)-SUM(X2688:AQ2688),SUM(BX2688:CD2688)),SUM(BX2688:CD2688))</f>
        <v>0</v>
      </c>
      <c r="X2688" s="63">
        <v>0</v>
      </c>
      <c r="Y2688" s="63">
        <v>0</v>
      </c>
      <c r="Z2688" s="63"/>
      <c r="AA2688" s="63"/>
      <c r="AB2688" s="63"/>
      <c r="AC2688" s="63"/>
      <c r="AD2688" s="63"/>
      <c r="AE2688" s="63"/>
      <c r="AF2688" s="63"/>
      <c r="AG2688" s="63"/>
      <c r="AH2688" s="63">
        <v>0</v>
      </c>
      <c r="AI2688" s="63"/>
      <c r="AJ2688" s="63"/>
      <c r="AK2688" s="63"/>
      <c r="AL2688" s="63"/>
      <c r="AM2688" s="63"/>
      <c r="AN2688" s="63"/>
      <c r="AO2688" s="63"/>
      <c r="AP2688" s="63"/>
      <c r="AQ2688" s="63"/>
      <c r="AS2688" s="5">
        <f>IF(Q2688&gt;0,RANK(Q2688,(N2688:P2688,Q2688:AE2688)),0)</f>
        <v>3</v>
      </c>
      <c r="AT2688" s="5">
        <f>IF(R2688&gt;0,RANK(R2688,(N2688:P2688,Q2688:AE2688)),0)</f>
        <v>4</v>
      </c>
      <c r="AU2688" s="5">
        <f>IF(T2688&gt;0,RANK(T2688,(N2688:P2688,Q2688:AE2688)),0)</f>
        <v>0</v>
      </c>
      <c r="AV2688" s="5">
        <f>IF(S2688&gt;0,RANK(S2688,(N2688:P2688,Q2688:AE2688)),0)</f>
        <v>0</v>
      </c>
      <c r="AW2688" s="2">
        <f t="shared" si="1050"/>
        <v>4.11381556393555E-3</v>
      </c>
      <c r="AX2688" s="2">
        <f t="shared" si="1051"/>
        <v>6.8563592732259174E-4</v>
      </c>
      <c r="AY2688" s="2">
        <f t="shared" si="1052"/>
        <v>0</v>
      </c>
      <c r="AZ2688" s="2">
        <f t="shared" si="1053"/>
        <v>0</v>
      </c>
      <c r="BB2688" t="s">
        <v>1151</v>
      </c>
      <c r="BC2688" t="s">
        <v>55</v>
      </c>
      <c r="BD2688">
        <v>23</v>
      </c>
      <c r="BF2688" s="111">
        <v>48</v>
      </c>
      <c r="BG2688" s="113">
        <v>127</v>
      </c>
      <c r="BH2688" s="117">
        <f t="shared" si="1056"/>
        <v>48127</v>
      </c>
      <c r="BJ2688" s="5" t="s">
        <v>3185</v>
      </c>
      <c r="BY2688" s="63">
        <v>0</v>
      </c>
      <c r="BZ2688" s="63">
        <v>0</v>
      </c>
    </row>
    <row r="2689" spans="1:78" hidden="1" outlineLevel="1">
      <c r="A2689" t="s">
        <v>1152</v>
      </c>
      <c r="B2689" t="s">
        <v>55</v>
      </c>
      <c r="C2689" s="1">
        <f t="shared" ref="C2689:C2752" si="1057">SUM(N2689:AQ2689)</f>
        <v>1535</v>
      </c>
      <c r="D2689" s="5">
        <f>IF(N2689&gt;0, RANK(N2689,(N2689:P2689,Q2689:AE2689)),0)</f>
        <v>2</v>
      </c>
      <c r="E2689" s="5">
        <f>IF(O2689&gt;0,RANK(O2689,(N2689:P2689,Q2689:AE2689)),0)</f>
        <v>1</v>
      </c>
      <c r="F2689" s="5">
        <f>IF(P2689&gt;0,RANK(P2689,(N2689:P2689,Q2689:AE2689)),0)</f>
        <v>0</v>
      </c>
      <c r="G2689" s="131">
        <f t="shared" si="1054"/>
        <v>1061</v>
      </c>
      <c r="H2689" s="136">
        <f t="shared" si="1055"/>
        <v>0.69120521172638438</v>
      </c>
      <c r="I2689" s="2"/>
      <c r="J2689" s="2">
        <f t="shared" ref="J2689:J2752" si="1058">IF($C2689=0,"-",N2689/$C2689)</f>
        <v>0.14723127035830619</v>
      </c>
      <c r="K2689" s="2">
        <f t="shared" ref="K2689:K2752" si="1059">IF($C2689=0,"-",O2689/$C2689)</f>
        <v>0.83843648208469057</v>
      </c>
      <c r="L2689" s="2">
        <f t="shared" ref="L2689:L2752" si="1060">IF($C2689=0,"-",P2689/$C2689)</f>
        <v>0</v>
      </c>
      <c r="M2689" s="2">
        <f t="shared" ref="M2689:M2752" si="1061">IF(C2689=0,"-",(1-J2689-K2689-L2689))</f>
        <v>1.4332247557003241E-2</v>
      </c>
      <c r="N2689" s="63">
        <v>226</v>
      </c>
      <c r="O2689" s="63">
        <v>1287</v>
      </c>
      <c r="P2689" s="63"/>
      <c r="Q2689" s="63">
        <v>20</v>
      </c>
      <c r="R2689" s="63">
        <v>1</v>
      </c>
      <c r="S2689" s="63">
        <v>0</v>
      </c>
      <c r="T2689" s="63"/>
      <c r="U2689" s="63">
        <v>1</v>
      </c>
      <c r="V2689" s="63"/>
      <c r="W2689" s="63">
        <f>IF(Copyright!C$12=1,IF(BW2689&gt;0,BW2689-SUM(S2689:V2689)-SUM(X2689:AQ2689),SUM(BX2689:CD2689)),SUM(BX2689:CD2689))</f>
        <v>0</v>
      </c>
      <c r="X2689" s="63">
        <v>0</v>
      </c>
      <c r="Y2689" s="63">
        <v>0</v>
      </c>
      <c r="Z2689" s="63"/>
      <c r="AA2689" s="63"/>
      <c r="AB2689" s="63"/>
      <c r="AC2689" s="63"/>
      <c r="AD2689" s="63"/>
      <c r="AE2689" s="63"/>
      <c r="AF2689" s="63"/>
      <c r="AG2689" s="63"/>
      <c r="AH2689" s="63">
        <v>0</v>
      </c>
      <c r="AI2689" s="63"/>
      <c r="AJ2689" s="63"/>
      <c r="AK2689" s="63"/>
      <c r="AL2689" s="63"/>
      <c r="AM2689" s="63"/>
      <c r="AN2689" s="63"/>
      <c r="AO2689" s="63"/>
      <c r="AP2689" s="63"/>
      <c r="AQ2689" s="63"/>
      <c r="AS2689" s="5">
        <f>IF(Q2689&gt;0,RANK(Q2689,(N2689:P2689,Q2689:AE2689)),0)</f>
        <v>3</v>
      </c>
      <c r="AT2689" s="5">
        <f>IF(R2689&gt;0,RANK(R2689,(N2689:P2689,Q2689:AE2689)),0)</f>
        <v>4</v>
      </c>
      <c r="AU2689" s="5">
        <f>IF(T2689&gt;0,RANK(T2689,(N2689:P2689,Q2689:AE2689)),0)</f>
        <v>0</v>
      </c>
      <c r="AV2689" s="5">
        <f>IF(S2689&gt;0,RANK(S2689,(N2689:P2689,Q2689:AE2689)),0)</f>
        <v>0</v>
      </c>
      <c r="AW2689" s="2">
        <f t="shared" ref="AW2689:AW2752" si="1062">IF($C2689=0,"-",Q2689/$C2689)</f>
        <v>1.3029315960912053E-2</v>
      </c>
      <c r="AX2689" s="2">
        <f t="shared" ref="AX2689:AX2752" si="1063">IF($C2689=0,"-",R2689/$C2689)</f>
        <v>6.5146579804560263E-4</v>
      </c>
      <c r="AY2689" s="2">
        <f t="shared" ref="AY2689:AY2752" si="1064">IF($C2689=0,"-",T2689/$C2689)</f>
        <v>0</v>
      </c>
      <c r="AZ2689" s="2">
        <f t="shared" ref="AZ2689:AZ2752" si="1065">IF($C2689=0,"-",S2689/$C2689)</f>
        <v>0</v>
      </c>
      <c r="BB2689" t="s">
        <v>1152</v>
      </c>
      <c r="BC2689" t="s">
        <v>55</v>
      </c>
      <c r="BD2689">
        <v>13</v>
      </c>
      <c r="BF2689" s="111">
        <v>48</v>
      </c>
      <c r="BG2689" s="113">
        <v>129</v>
      </c>
      <c r="BH2689" s="117">
        <f t="shared" si="1056"/>
        <v>48129</v>
      </c>
      <c r="BJ2689" s="5" t="s">
        <v>3185</v>
      </c>
      <c r="BY2689" s="63">
        <v>0</v>
      </c>
      <c r="BZ2689" s="63">
        <v>0</v>
      </c>
    </row>
    <row r="2690" spans="1:78" hidden="1" outlineLevel="1">
      <c r="A2690" t="s">
        <v>2350</v>
      </c>
      <c r="B2690" t="s">
        <v>55</v>
      </c>
      <c r="C2690" s="1">
        <f t="shared" si="1057"/>
        <v>4344</v>
      </c>
      <c r="D2690" s="5">
        <f>IF(N2690&gt;0, RANK(N2690,(N2690:P2690,Q2690:AE2690)),0)</f>
        <v>1</v>
      </c>
      <c r="E2690" s="5">
        <f>IF(O2690&gt;0,RANK(O2690,(N2690:P2690,Q2690:AE2690)),0)</f>
        <v>2</v>
      </c>
      <c r="F2690" s="5">
        <f>IF(P2690&gt;0,RANK(P2690,(N2690:P2690,Q2690:AE2690)),0)</f>
        <v>0</v>
      </c>
      <c r="G2690" s="131">
        <f t="shared" si="1054"/>
        <v>2351</v>
      </c>
      <c r="H2690" s="136">
        <f t="shared" si="1055"/>
        <v>0.54120626151012896</v>
      </c>
      <c r="I2690" s="2"/>
      <c r="J2690" s="2">
        <f t="shared" si="1058"/>
        <v>0.76680478821362796</v>
      </c>
      <c r="K2690" s="2">
        <f t="shared" si="1059"/>
        <v>0.22559852670349909</v>
      </c>
      <c r="L2690" s="2">
        <f t="shared" si="1060"/>
        <v>0</v>
      </c>
      <c r="M2690" s="2">
        <f t="shared" si="1061"/>
        <v>7.5966850828729504E-3</v>
      </c>
      <c r="N2690" s="63">
        <v>3331</v>
      </c>
      <c r="O2690" s="63">
        <v>980</v>
      </c>
      <c r="P2690" s="63"/>
      <c r="Q2690" s="63">
        <v>25</v>
      </c>
      <c r="R2690" s="63">
        <v>8</v>
      </c>
      <c r="S2690" s="63">
        <v>0</v>
      </c>
      <c r="T2690" s="63"/>
      <c r="U2690" s="63">
        <v>0</v>
      </c>
      <c r="V2690" s="63"/>
      <c r="W2690" s="63">
        <f>IF(Copyright!C$12=1,IF(BW2690&gt;0,BW2690-SUM(S2690:V2690)-SUM(X2690:AQ2690),SUM(BX2690:CD2690)),SUM(BX2690:CD2690))</f>
        <v>0</v>
      </c>
      <c r="X2690" s="63">
        <v>0</v>
      </c>
      <c r="Y2690" s="63">
        <v>0</v>
      </c>
      <c r="Z2690" s="63"/>
      <c r="AA2690" s="63"/>
      <c r="AB2690" s="63"/>
      <c r="AC2690" s="63"/>
      <c r="AD2690" s="63"/>
      <c r="AE2690" s="63"/>
      <c r="AF2690" s="63"/>
      <c r="AG2690" s="63"/>
      <c r="AH2690" s="63">
        <v>0</v>
      </c>
      <c r="AI2690" s="63"/>
      <c r="AJ2690" s="63"/>
      <c r="AK2690" s="63"/>
      <c r="AL2690" s="63"/>
      <c r="AM2690" s="63"/>
      <c r="AN2690" s="63"/>
      <c r="AO2690" s="63"/>
      <c r="AP2690" s="63"/>
      <c r="AQ2690" s="63"/>
      <c r="AS2690" s="5">
        <f>IF(Q2690&gt;0,RANK(Q2690,(N2690:P2690,Q2690:AE2690)),0)</f>
        <v>3</v>
      </c>
      <c r="AT2690" s="5">
        <f>IF(R2690&gt;0,RANK(R2690,(N2690:P2690,Q2690:AE2690)),0)</f>
        <v>4</v>
      </c>
      <c r="AU2690" s="5">
        <f>IF(T2690&gt;0,RANK(T2690,(N2690:P2690,Q2690:AE2690)),0)</f>
        <v>0</v>
      </c>
      <c r="AV2690" s="5">
        <f>IF(S2690&gt;0,RANK(S2690,(N2690:P2690,Q2690:AE2690)),0)</f>
        <v>0</v>
      </c>
      <c r="AW2690" s="2">
        <f t="shared" si="1062"/>
        <v>5.7550644567219153E-3</v>
      </c>
      <c r="AX2690" s="2">
        <f t="shared" si="1063"/>
        <v>1.841620626151013E-3</v>
      </c>
      <c r="AY2690" s="2">
        <f t="shared" si="1064"/>
        <v>0</v>
      </c>
      <c r="AZ2690" s="2">
        <f t="shared" si="1065"/>
        <v>0</v>
      </c>
      <c r="BB2690" t="s">
        <v>2350</v>
      </c>
      <c r="BC2690" t="s">
        <v>55</v>
      </c>
      <c r="BD2690">
        <v>15</v>
      </c>
      <c r="BF2690" s="111">
        <v>48</v>
      </c>
      <c r="BG2690" s="113">
        <v>131</v>
      </c>
      <c r="BH2690" s="117">
        <f t="shared" si="1056"/>
        <v>48131</v>
      </c>
      <c r="BJ2690" s="5" t="s">
        <v>3185</v>
      </c>
      <c r="BY2690" s="63">
        <v>0</v>
      </c>
      <c r="BZ2690" s="63">
        <v>0</v>
      </c>
    </row>
    <row r="2691" spans="1:78" hidden="1" outlineLevel="1">
      <c r="A2691" t="s">
        <v>1194</v>
      </c>
      <c r="B2691" t="s">
        <v>55</v>
      </c>
      <c r="C2691" s="1">
        <f t="shared" si="1057"/>
        <v>6495</v>
      </c>
      <c r="D2691" s="5">
        <f>IF(N2691&gt;0, RANK(N2691,(N2691:P2691,Q2691:AE2691)),0)</f>
        <v>2</v>
      </c>
      <c r="E2691" s="5">
        <f>IF(O2691&gt;0,RANK(O2691,(N2691:P2691,Q2691:AE2691)),0)</f>
        <v>1</v>
      </c>
      <c r="F2691" s="5">
        <f>IF(P2691&gt;0,RANK(P2691,(N2691:P2691,Q2691:AE2691)),0)</f>
        <v>0</v>
      </c>
      <c r="G2691" s="131">
        <f t="shared" si="1054"/>
        <v>4474</v>
      </c>
      <c r="H2691" s="136">
        <f t="shared" si="1055"/>
        <v>0.6888375673595073</v>
      </c>
      <c r="I2691" s="2"/>
      <c r="J2691" s="2">
        <f t="shared" si="1058"/>
        <v>0.14934565050038492</v>
      </c>
      <c r="K2691" s="2">
        <f t="shared" si="1059"/>
        <v>0.83818321785989225</v>
      </c>
      <c r="L2691" s="2">
        <f t="shared" si="1060"/>
        <v>0</v>
      </c>
      <c r="M2691" s="2">
        <f t="shared" si="1061"/>
        <v>1.2471131639722799E-2</v>
      </c>
      <c r="N2691" s="63">
        <v>970</v>
      </c>
      <c r="O2691" s="63">
        <v>5444</v>
      </c>
      <c r="P2691" s="63"/>
      <c r="Q2691" s="63">
        <v>68</v>
      </c>
      <c r="R2691" s="63">
        <v>13</v>
      </c>
      <c r="S2691" s="63">
        <v>0</v>
      </c>
      <c r="T2691" s="63"/>
      <c r="U2691" s="63">
        <v>0</v>
      </c>
      <c r="V2691" s="63"/>
      <c r="W2691" s="63">
        <f>IF(Copyright!C$12=1,IF(BW2691&gt;0,BW2691-SUM(S2691:V2691)-SUM(X2691:AQ2691),SUM(BX2691:CD2691)),SUM(BX2691:CD2691))</f>
        <v>0</v>
      </c>
      <c r="X2691" s="63">
        <v>0</v>
      </c>
      <c r="Y2691" s="63">
        <v>0</v>
      </c>
      <c r="Z2691" s="63"/>
      <c r="AA2691" s="63"/>
      <c r="AB2691" s="63"/>
      <c r="AC2691" s="63"/>
      <c r="AD2691" s="63"/>
      <c r="AE2691" s="63"/>
      <c r="AF2691" s="63"/>
      <c r="AG2691" s="63"/>
      <c r="AH2691" s="63">
        <v>0</v>
      </c>
      <c r="AI2691" s="63"/>
      <c r="AJ2691" s="63"/>
      <c r="AK2691" s="63"/>
      <c r="AL2691" s="63"/>
      <c r="AM2691" s="63"/>
      <c r="AN2691" s="63"/>
      <c r="AO2691" s="63"/>
      <c r="AP2691" s="63"/>
      <c r="AQ2691" s="63"/>
      <c r="AS2691" s="5">
        <f>IF(Q2691&gt;0,RANK(Q2691,(N2691:P2691,Q2691:AE2691)),0)</f>
        <v>3</v>
      </c>
      <c r="AT2691" s="5">
        <f>IF(R2691&gt;0,RANK(R2691,(N2691:P2691,Q2691:AE2691)),0)</f>
        <v>4</v>
      </c>
      <c r="AU2691" s="5">
        <f>IF(T2691&gt;0,RANK(T2691,(N2691:P2691,Q2691:AE2691)),0)</f>
        <v>0</v>
      </c>
      <c r="AV2691" s="5">
        <f>IF(S2691&gt;0,RANK(S2691,(N2691:P2691,Q2691:AE2691)),0)</f>
        <v>0</v>
      </c>
      <c r="AW2691" s="2">
        <f t="shared" si="1062"/>
        <v>1.0469591993841416E-2</v>
      </c>
      <c r="AX2691" s="2">
        <f t="shared" si="1063"/>
        <v>2.0015396458814474E-3</v>
      </c>
      <c r="AY2691" s="2">
        <f t="shared" si="1064"/>
        <v>0</v>
      </c>
      <c r="AZ2691" s="2">
        <f t="shared" si="1065"/>
        <v>0</v>
      </c>
      <c r="BB2691" t="s">
        <v>1194</v>
      </c>
      <c r="BC2691" t="s">
        <v>55</v>
      </c>
      <c r="BD2691">
        <v>11</v>
      </c>
      <c r="BF2691" s="111">
        <v>48</v>
      </c>
      <c r="BG2691" s="113">
        <v>133</v>
      </c>
      <c r="BH2691" s="117">
        <f t="shared" si="1056"/>
        <v>48133</v>
      </c>
      <c r="BJ2691" s="5" t="s">
        <v>3185</v>
      </c>
      <c r="BY2691" s="63">
        <v>0</v>
      </c>
      <c r="BZ2691" s="63">
        <v>0</v>
      </c>
    </row>
    <row r="2692" spans="1:78" hidden="1" outlineLevel="1">
      <c r="A2692" t="s">
        <v>2260</v>
      </c>
      <c r="B2692" t="s">
        <v>55</v>
      </c>
      <c r="C2692" s="1">
        <f t="shared" si="1057"/>
        <v>32513</v>
      </c>
      <c r="D2692" s="5">
        <f>IF(N2692&gt;0, RANK(N2692,(N2692:P2692,Q2692:AE2692)),0)</f>
        <v>2</v>
      </c>
      <c r="E2692" s="5">
        <f>IF(O2692&gt;0,RANK(O2692,(N2692:P2692,Q2692:AE2692)),0)</f>
        <v>1</v>
      </c>
      <c r="F2692" s="5">
        <f>IF(P2692&gt;0,RANK(P2692,(N2692:P2692,Q2692:AE2692)),0)</f>
        <v>0</v>
      </c>
      <c r="G2692" s="131">
        <f t="shared" si="1054"/>
        <v>15892</v>
      </c>
      <c r="H2692" s="136">
        <f t="shared" si="1055"/>
        <v>0.48878909974471751</v>
      </c>
      <c r="I2692" s="2"/>
      <c r="J2692" s="2">
        <f t="shared" si="1058"/>
        <v>0.24968474148802017</v>
      </c>
      <c r="K2692" s="2">
        <f t="shared" si="1059"/>
        <v>0.73847384123273763</v>
      </c>
      <c r="L2692" s="2">
        <f t="shared" si="1060"/>
        <v>0</v>
      </c>
      <c r="M2692" s="2">
        <f t="shared" si="1061"/>
        <v>1.1841417279242261E-2</v>
      </c>
      <c r="N2692" s="63">
        <v>8118</v>
      </c>
      <c r="O2692" s="63">
        <v>24010</v>
      </c>
      <c r="P2692" s="63"/>
      <c r="Q2692" s="63">
        <v>311</v>
      </c>
      <c r="R2692" s="63">
        <v>68</v>
      </c>
      <c r="S2692" s="63">
        <v>4</v>
      </c>
      <c r="T2692" s="63"/>
      <c r="U2692" s="63">
        <v>0</v>
      </c>
      <c r="V2692" s="63"/>
      <c r="W2692" s="63">
        <f>IF(Copyright!C$12=1,IF(BW2692&gt;0,BW2692-SUM(S2692:V2692)-SUM(X2692:AQ2692),SUM(BX2692:CD2692)),SUM(BX2692:CD2692))</f>
        <v>0</v>
      </c>
      <c r="X2692" s="63">
        <v>2</v>
      </c>
      <c r="Y2692" s="63">
        <v>0</v>
      </c>
      <c r="Z2692" s="63"/>
      <c r="AA2692" s="63"/>
      <c r="AB2692" s="63"/>
      <c r="AC2692" s="63"/>
      <c r="AD2692" s="63"/>
      <c r="AE2692" s="63"/>
      <c r="AF2692" s="63"/>
      <c r="AG2692" s="63"/>
      <c r="AH2692" s="63">
        <v>0</v>
      </c>
      <c r="AI2692" s="63"/>
      <c r="AJ2692" s="63"/>
      <c r="AK2692" s="63"/>
      <c r="AL2692" s="63"/>
      <c r="AM2692" s="63"/>
      <c r="AN2692" s="63"/>
      <c r="AO2692" s="63"/>
      <c r="AP2692" s="63"/>
      <c r="AQ2692" s="63"/>
      <c r="AS2692" s="5">
        <f>IF(Q2692&gt;0,RANK(Q2692,(N2692:P2692,Q2692:AE2692)),0)</f>
        <v>3</v>
      </c>
      <c r="AT2692" s="5">
        <f>IF(R2692&gt;0,RANK(R2692,(N2692:P2692,Q2692:AE2692)),0)</f>
        <v>4</v>
      </c>
      <c r="AU2692" s="5">
        <f>IF(T2692&gt;0,RANK(T2692,(N2692:P2692,Q2692:AE2692)),0)</f>
        <v>0</v>
      </c>
      <c r="AV2692" s="5">
        <f>IF(S2692&gt;0,RANK(S2692,(N2692:P2692,Q2692:AE2692)),0)</f>
        <v>5</v>
      </c>
      <c r="AW2692" s="2">
        <f t="shared" si="1062"/>
        <v>9.565404607387815E-3</v>
      </c>
      <c r="AX2692" s="2">
        <f t="shared" si="1063"/>
        <v>2.0914711038661458E-3</v>
      </c>
      <c r="AY2692" s="2">
        <f t="shared" si="1064"/>
        <v>0</v>
      </c>
      <c r="AZ2692" s="2">
        <f t="shared" si="1065"/>
        <v>1.2302771199212623E-4</v>
      </c>
      <c r="BB2692" t="s">
        <v>2260</v>
      </c>
      <c r="BC2692" t="s">
        <v>55</v>
      </c>
      <c r="BD2692">
        <v>11</v>
      </c>
      <c r="BF2692" s="111">
        <v>48</v>
      </c>
      <c r="BG2692" s="113">
        <v>135</v>
      </c>
      <c r="BH2692" s="117">
        <f t="shared" si="1056"/>
        <v>48135</v>
      </c>
      <c r="BJ2692" s="5" t="s">
        <v>3185</v>
      </c>
      <c r="BY2692" s="63">
        <v>0</v>
      </c>
      <c r="BZ2692" s="63">
        <v>0</v>
      </c>
    </row>
    <row r="2693" spans="1:78" hidden="1" outlineLevel="1">
      <c r="A2693" t="s">
        <v>2126</v>
      </c>
      <c r="B2693" t="s">
        <v>55</v>
      </c>
      <c r="C2693" s="1">
        <f t="shared" si="1057"/>
        <v>884</v>
      </c>
      <c r="D2693" s="5">
        <f>IF(N2693&gt;0, RANK(N2693,(N2693:P2693,Q2693:AE2693)),0)</f>
        <v>2</v>
      </c>
      <c r="E2693" s="5">
        <f>IF(O2693&gt;0,RANK(O2693,(N2693:P2693,Q2693:AE2693)),0)</f>
        <v>1</v>
      </c>
      <c r="F2693" s="5">
        <f>IF(P2693&gt;0,RANK(P2693,(N2693:P2693,Q2693:AE2693)),0)</f>
        <v>0</v>
      </c>
      <c r="G2693" s="131">
        <f t="shared" si="1054"/>
        <v>410</v>
      </c>
      <c r="H2693" s="136">
        <f t="shared" si="1055"/>
        <v>0.46380090497737558</v>
      </c>
      <c r="I2693" s="2"/>
      <c r="J2693" s="2">
        <f t="shared" si="1058"/>
        <v>0.26244343891402716</v>
      </c>
      <c r="K2693" s="2">
        <f t="shared" si="1059"/>
        <v>0.72624434389140269</v>
      </c>
      <c r="L2693" s="2">
        <f t="shared" si="1060"/>
        <v>0</v>
      </c>
      <c r="M2693" s="2">
        <f t="shared" si="1061"/>
        <v>1.1312217194570207E-2</v>
      </c>
      <c r="N2693" s="63">
        <v>232</v>
      </c>
      <c r="O2693" s="63">
        <v>642</v>
      </c>
      <c r="P2693" s="63"/>
      <c r="Q2693" s="63">
        <v>7</v>
      </c>
      <c r="R2693" s="63">
        <v>3</v>
      </c>
      <c r="S2693" s="63">
        <v>0</v>
      </c>
      <c r="T2693" s="63"/>
      <c r="U2693" s="63">
        <v>0</v>
      </c>
      <c r="V2693" s="63"/>
      <c r="W2693" s="63">
        <f>IF(Copyright!C$12=1,IF(BW2693&gt;0,BW2693-SUM(S2693:V2693)-SUM(X2693:AQ2693),SUM(BX2693:CD2693)),SUM(BX2693:CD2693))</f>
        <v>0</v>
      </c>
      <c r="X2693" s="63">
        <v>0</v>
      </c>
      <c r="Y2693" s="63">
        <v>0</v>
      </c>
      <c r="Z2693" s="63"/>
      <c r="AA2693" s="63"/>
      <c r="AB2693" s="63"/>
      <c r="AC2693" s="63"/>
      <c r="AD2693" s="63"/>
      <c r="AE2693" s="63"/>
      <c r="AF2693" s="63"/>
      <c r="AG2693" s="63"/>
      <c r="AH2693" s="63">
        <v>0</v>
      </c>
      <c r="AI2693" s="63"/>
      <c r="AJ2693" s="63"/>
      <c r="AK2693" s="63"/>
      <c r="AL2693" s="63"/>
      <c r="AM2693" s="63"/>
      <c r="AN2693" s="63"/>
      <c r="AO2693" s="63"/>
      <c r="AP2693" s="63"/>
      <c r="AQ2693" s="63"/>
      <c r="AS2693" s="5">
        <f>IF(Q2693&gt;0,RANK(Q2693,(N2693:P2693,Q2693:AE2693)),0)</f>
        <v>3</v>
      </c>
      <c r="AT2693" s="5">
        <f>IF(R2693&gt;0,RANK(R2693,(N2693:P2693,Q2693:AE2693)),0)</f>
        <v>4</v>
      </c>
      <c r="AU2693" s="5">
        <f>IF(T2693&gt;0,RANK(T2693,(N2693:P2693,Q2693:AE2693)),0)</f>
        <v>0</v>
      </c>
      <c r="AV2693" s="5">
        <f>IF(S2693&gt;0,RANK(S2693,(N2693:P2693,Q2693:AE2693)),0)</f>
        <v>0</v>
      </c>
      <c r="AW2693" s="2">
        <f t="shared" si="1062"/>
        <v>7.9185520361990946E-3</v>
      </c>
      <c r="AX2693" s="2">
        <f t="shared" si="1063"/>
        <v>3.3936651583710408E-3</v>
      </c>
      <c r="AY2693" s="2">
        <f t="shared" si="1064"/>
        <v>0</v>
      </c>
      <c r="AZ2693" s="2">
        <f t="shared" si="1065"/>
        <v>0</v>
      </c>
      <c r="BB2693" t="s">
        <v>2126</v>
      </c>
      <c r="BC2693" t="s">
        <v>55</v>
      </c>
      <c r="BD2693">
        <v>23</v>
      </c>
      <c r="BF2693" s="111">
        <v>48</v>
      </c>
      <c r="BG2693" s="113">
        <v>137</v>
      </c>
      <c r="BH2693" s="117">
        <f t="shared" si="1056"/>
        <v>48137</v>
      </c>
      <c r="BJ2693" s="5" t="s">
        <v>3185</v>
      </c>
      <c r="BY2693" s="63">
        <v>0</v>
      </c>
      <c r="BZ2693" s="63">
        <v>0</v>
      </c>
    </row>
    <row r="2694" spans="1:78" hidden="1" outlineLevel="1">
      <c r="A2694" t="s">
        <v>1000</v>
      </c>
      <c r="B2694" t="s">
        <v>55</v>
      </c>
      <c r="C2694" s="1">
        <f t="shared" si="1057"/>
        <v>172412</v>
      </c>
      <c r="D2694" s="5">
        <f>IF(N2694&gt;0, RANK(N2694,(N2694:P2694,Q2694:AE2694)),0)</f>
        <v>1</v>
      </c>
      <c r="E2694" s="5">
        <f>IF(O2694&gt;0,RANK(O2694,(N2694:P2694,Q2694:AE2694)),0)</f>
        <v>2</v>
      </c>
      <c r="F2694" s="5">
        <f>IF(P2694&gt;0,RANK(P2694,(N2694:P2694,Q2694:AE2694)),0)</f>
        <v>0</v>
      </c>
      <c r="G2694" s="131">
        <f t="shared" si="1054"/>
        <v>55802</v>
      </c>
      <c r="H2694" s="136">
        <f t="shared" si="1055"/>
        <v>0.32365496601164651</v>
      </c>
      <c r="I2694" s="2"/>
      <c r="J2694" s="2">
        <f t="shared" si="1058"/>
        <v>0.65512841333549865</v>
      </c>
      <c r="K2694" s="2">
        <f t="shared" si="1059"/>
        <v>0.33147344732385214</v>
      </c>
      <c r="L2694" s="2">
        <f t="shared" si="1060"/>
        <v>0</v>
      </c>
      <c r="M2694" s="2">
        <f t="shared" si="1061"/>
        <v>1.3398139340649207E-2</v>
      </c>
      <c r="N2694" s="63">
        <v>112952</v>
      </c>
      <c r="O2694" s="63">
        <v>57150</v>
      </c>
      <c r="P2694" s="63"/>
      <c r="Q2694" s="63">
        <v>1635</v>
      </c>
      <c r="R2694" s="63">
        <v>645</v>
      </c>
      <c r="S2694" s="63">
        <v>13</v>
      </c>
      <c r="T2694" s="63"/>
      <c r="U2694" s="63">
        <v>4</v>
      </c>
      <c r="V2694" s="63"/>
      <c r="W2694" s="63">
        <f>IF(Copyright!C$12=1,IF(BW2694&gt;0,BW2694-SUM(S2694:V2694)-SUM(X2694:AQ2694),SUM(BX2694:CD2694)),SUM(BX2694:CD2694))</f>
        <v>0</v>
      </c>
      <c r="X2694" s="63">
        <v>9</v>
      </c>
      <c r="Y2694" s="63">
        <v>4</v>
      </c>
      <c r="Z2694" s="63"/>
      <c r="AA2694" s="63"/>
      <c r="AB2694" s="63"/>
      <c r="AC2694" s="63"/>
      <c r="AD2694" s="63"/>
      <c r="AE2694" s="63"/>
      <c r="AF2694" s="63"/>
      <c r="AG2694" s="63"/>
      <c r="AH2694" s="63">
        <v>0</v>
      </c>
      <c r="AI2694" s="63"/>
      <c r="AJ2694" s="63"/>
      <c r="AK2694" s="63"/>
      <c r="AL2694" s="63"/>
      <c r="AM2694" s="63"/>
      <c r="AN2694" s="63"/>
      <c r="AO2694" s="63"/>
      <c r="AP2694" s="63"/>
      <c r="AQ2694" s="63"/>
      <c r="AS2694" s="5">
        <f>IF(Q2694&gt;0,RANK(Q2694,(N2694:P2694,Q2694:AE2694)),0)</f>
        <v>3</v>
      </c>
      <c r="AT2694" s="5">
        <f>IF(R2694&gt;0,RANK(R2694,(N2694:P2694,Q2694:AE2694)),0)</f>
        <v>4</v>
      </c>
      <c r="AU2694" s="5">
        <f>IF(T2694&gt;0,RANK(T2694,(N2694:P2694,Q2694:AE2694)),0)</f>
        <v>0</v>
      </c>
      <c r="AV2694" s="5">
        <f>IF(S2694&gt;0,RANK(S2694,(N2694:P2694,Q2694:AE2694)),0)</f>
        <v>5</v>
      </c>
      <c r="AW2694" s="2">
        <f t="shared" si="1062"/>
        <v>9.4830986242256925E-3</v>
      </c>
      <c r="AX2694" s="2">
        <f t="shared" si="1063"/>
        <v>3.7410389068046309E-3</v>
      </c>
      <c r="AY2694" s="2">
        <f t="shared" si="1064"/>
        <v>0</v>
      </c>
      <c r="AZ2694" s="2">
        <f t="shared" si="1065"/>
        <v>7.5400784168155353E-5</v>
      </c>
      <c r="BB2694" t="s">
        <v>1000</v>
      </c>
      <c r="BC2694" t="s">
        <v>55</v>
      </c>
      <c r="BF2694" s="111">
        <v>48</v>
      </c>
      <c r="BG2694" s="113">
        <v>141</v>
      </c>
      <c r="BH2694" s="117">
        <f t="shared" si="1056"/>
        <v>48141</v>
      </c>
      <c r="BJ2694" s="5" t="s">
        <v>3185</v>
      </c>
      <c r="BY2694" s="63">
        <v>0</v>
      </c>
      <c r="BZ2694" s="63">
        <v>0</v>
      </c>
    </row>
    <row r="2695" spans="1:78" hidden="1" outlineLevel="1">
      <c r="A2695" t="s">
        <v>2395</v>
      </c>
      <c r="B2695" t="s">
        <v>55</v>
      </c>
      <c r="C2695" s="1">
        <f t="shared" si="1057"/>
        <v>54151</v>
      </c>
      <c r="D2695" s="5">
        <f>IF(N2695&gt;0, RANK(N2695,(N2695:P2695,Q2695:AE2695)),0)</f>
        <v>2</v>
      </c>
      <c r="E2695" s="5">
        <f>IF(O2695&gt;0,RANK(O2695,(N2695:P2695,Q2695:AE2695)),0)</f>
        <v>1</v>
      </c>
      <c r="F2695" s="5">
        <f>IF(P2695&gt;0,RANK(P2695,(N2695:P2695,Q2695:AE2695)),0)</f>
        <v>0</v>
      </c>
      <c r="G2695" s="131">
        <f t="shared" si="1054"/>
        <v>25693</v>
      </c>
      <c r="H2695" s="136">
        <f t="shared" si="1055"/>
        <v>0.4744695388820151</v>
      </c>
      <c r="I2695" s="2"/>
      <c r="J2695" s="2">
        <f t="shared" si="1058"/>
        <v>0.25633875644032428</v>
      </c>
      <c r="K2695" s="2">
        <f t="shared" si="1059"/>
        <v>0.73080829532233937</v>
      </c>
      <c r="L2695" s="2">
        <f t="shared" si="1060"/>
        <v>0</v>
      </c>
      <c r="M2695" s="2">
        <f t="shared" si="1061"/>
        <v>1.2852948237336292E-2</v>
      </c>
      <c r="N2695" s="63">
        <v>13881</v>
      </c>
      <c r="O2695" s="63">
        <v>39574</v>
      </c>
      <c r="P2695" s="63"/>
      <c r="Q2695" s="63">
        <v>499</v>
      </c>
      <c r="R2695" s="63">
        <v>180</v>
      </c>
      <c r="S2695" s="63">
        <v>15</v>
      </c>
      <c r="T2695" s="63"/>
      <c r="U2695" s="63">
        <v>0</v>
      </c>
      <c r="V2695" s="63"/>
      <c r="W2695" s="63">
        <f>IF(Copyright!C$12=1,IF(BW2695&gt;0,BW2695-SUM(S2695:V2695)-SUM(X2695:AQ2695),SUM(BX2695:CD2695)),SUM(BX2695:CD2695))</f>
        <v>0</v>
      </c>
      <c r="X2695" s="63">
        <v>0</v>
      </c>
      <c r="Y2695" s="63">
        <v>2</v>
      </c>
      <c r="Z2695" s="63"/>
      <c r="AA2695" s="63"/>
      <c r="AB2695" s="63"/>
      <c r="AC2695" s="63"/>
      <c r="AD2695" s="63"/>
      <c r="AE2695" s="63"/>
      <c r="AF2695" s="63"/>
      <c r="AG2695" s="63"/>
      <c r="AH2695" s="63">
        <v>0</v>
      </c>
      <c r="AI2695" s="63"/>
      <c r="AJ2695" s="63"/>
      <c r="AK2695" s="63"/>
      <c r="AL2695" s="63"/>
      <c r="AM2695" s="63"/>
      <c r="AN2695" s="63"/>
      <c r="AO2695" s="63"/>
      <c r="AP2695" s="63"/>
      <c r="AQ2695" s="63"/>
      <c r="AS2695" s="5">
        <f>IF(Q2695&gt;0,RANK(Q2695,(N2695:P2695,Q2695:AE2695)),0)</f>
        <v>3</v>
      </c>
      <c r="AT2695" s="5">
        <f>IF(R2695&gt;0,RANK(R2695,(N2695:P2695,Q2695:AE2695)),0)</f>
        <v>4</v>
      </c>
      <c r="AU2695" s="5">
        <f>IF(T2695&gt;0,RANK(T2695,(N2695:P2695,Q2695:AE2695)),0)</f>
        <v>0</v>
      </c>
      <c r="AV2695" s="5">
        <f>IF(S2695&gt;0,RANK(S2695,(N2695:P2695,Q2695:AE2695)),0)</f>
        <v>5</v>
      </c>
      <c r="AW2695" s="2">
        <f t="shared" si="1062"/>
        <v>9.21497294602131E-3</v>
      </c>
      <c r="AX2695" s="2">
        <f t="shared" si="1063"/>
        <v>3.3240383372421562E-3</v>
      </c>
      <c r="AY2695" s="2">
        <f t="shared" si="1064"/>
        <v>0</v>
      </c>
      <c r="AZ2695" s="2">
        <f t="shared" si="1065"/>
        <v>2.770031947701797E-4</v>
      </c>
      <c r="BB2695" t="s">
        <v>2395</v>
      </c>
      <c r="BC2695" t="s">
        <v>55</v>
      </c>
      <c r="BD2695">
        <v>6</v>
      </c>
      <c r="BF2695" s="111">
        <v>48</v>
      </c>
      <c r="BG2695" s="113">
        <v>139</v>
      </c>
      <c r="BH2695" s="117">
        <f t="shared" si="1056"/>
        <v>48139</v>
      </c>
      <c r="BJ2695" s="5" t="s">
        <v>3185</v>
      </c>
      <c r="BY2695" s="63">
        <v>0</v>
      </c>
      <c r="BZ2695" s="63">
        <v>0</v>
      </c>
    </row>
    <row r="2696" spans="1:78" hidden="1" outlineLevel="1">
      <c r="A2696" t="s">
        <v>2893</v>
      </c>
      <c r="B2696" t="s">
        <v>55</v>
      </c>
      <c r="C2696" s="1">
        <f t="shared" si="1057"/>
        <v>12473</v>
      </c>
      <c r="D2696" s="5">
        <f>IF(N2696&gt;0, RANK(N2696,(N2696:P2696,Q2696:AE2696)),0)</f>
        <v>2</v>
      </c>
      <c r="E2696" s="5">
        <f>IF(O2696&gt;0,RANK(O2696,(N2696:P2696,Q2696:AE2696)),0)</f>
        <v>1</v>
      </c>
      <c r="F2696" s="5">
        <f>IF(P2696&gt;0,RANK(P2696,(N2696:P2696,Q2696:AE2696)),0)</f>
        <v>0</v>
      </c>
      <c r="G2696" s="131">
        <f t="shared" si="1054"/>
        <v>8364</v>
      </c>
      <c r="H2696" s="136">
        <f t="shared" si="1055"/>
        <v>0.67056842780405679</v>
      </c>
      <c r="I2696" s="2"/>
      <c r="J2696" s="2">
        <f t="shared" si="1058"/>
        <v>0.15754028701996312</v>
      </c>
      <c r="K2696" s="2">
        <f t="shared" si="1059"/>
        <v>0.82810871482401993</v>
      </c>
      <c r="L2696" s="2">
        <f t="shared" si="1060"/>
        <v>0</v>
      </c>
      <c r="M2696" s="2">
        <f t="shared" si="1061"/>
        <v>1.4350998156016925E-2</v>
      </c>
      <c r="N2696" s="63">
        <v>1965</v>
      </c>
      <c r="O2696" s="63">
        <v>10329</v>
      </c>
      <c r="P2696" s="63"/>
      <c r="Q2696" s="63">
        <v>144</v>
      </c>
      <c r="R2696" s="63">
        <v>33</v>
      </c>
      <c r="S2696" s="63">
        <v>2</v>
      </c>
      <c r="T2696" s="63"/>
      <c r="U2696" s="63">
        <v>0</v>
      </c>
      <c r="V2696" s="63"/>
      <c r="W2696" s="63">
        <f>IF(Copyright!C$12=1,IF(BW2696&gt;0,BW2696-SUM(S2696:V2696)-SUM(X2696:AQ2696),SUM(BX2696:CD2696)),SUM(BX2696:CD2696))</f>
        <v>0</v>
      </c>
      <c r="X2696" s="63">
        <v>0</v>
      </c>
      <c r="Y2696" s="63">
        <v>0</v>
      </c>
      <c r="Z2696" s="63"/>
      <c r="AA2696" s="63"/>
      <c r="AB2696" s="63"/>
      <c r="AC2696" s="63"/>
      <c r="AD2696" s="63"/>
      <c r="AE2696" s="63"/>
      <c r="AF2696" s="63"/>
      <c r="AG2696" s="63"/>
      <c r="AH2696" s="63">
        <v>0</v>
      </c>
      <c r="AI2696" s="63"/>
      <c r="AJ2696" s="63"/>
      <c r="AK2696" s="63"/>
      <c r="AL2696" s="63"/>
      <c r="AM2696" s="63"/>
      <c r="AN2696" s="63"/>
      <c r="AO2696" s="63"/>
      <c r="AP2696" s="63"/>
      <c r="AQ2696" s="63"/>
      <c r="AS2696" s="5">
        <f>IF(Q2696&gt;0,RANK(Q2696,(N2696:P2696,Q2696:AE2696)),0)</f>
        <v>3</v>
      </c>
      <c r="AT2696" s="5">
        <f>IF(R2696&gt;0,RANK(R2696,(N2696:P2696,Q2696:AE2696)),0)</f>
        <v>4</v>
      </c>
      <c r="AU2696" s="5">
        <f>IF(T2696&gt;0,RANK(T2696,(N2696:P2696,Q2696:AE2696)),0)</f>
        <v>0</v>
      </c>
      <c r="AV2696" s="5">
        <f>IF(S2696&gt;0,RANK(S2696,(N2696:P2696,Q2696:AE2696)),0)</f>
        <v>5</v>
      </c>
      <c r="AW2696" s="2">
        <f t="shared" si="1062"/>
        <v>1.1544937064058366E-2</v>
      </c>
      <c r="AX2696" s="2">
        <f t="shared" si="1063"/>
        <v>2.645714743846709E-3</v>
      </c>
      <c r="AY2696" s="2">
        <f t="shared" si="1064"/>
        <v>0</v>
      </c>
      <c r="AZ2696" s="2">
        <f t="shared" si="1065"/>
        <v>1.6034634811192176E-4</v>
      </c>
      <c r="BB2696" t="s">
        <v>2893</v>
      </c>
      <c r="BC2696" t="s">
        <v>55</v>
      </c>
      <c r="BF2696" s="111">
        <v>48</v>
      </c>
      <c r="BG2696" s="113">
        <v>143</v>
      </c>
      <c r="BH2696" s="117">
        <f t="shared" si="1056"/>
        <v>48143</v>
      </c>
      <c r="BJ2696" s="5" t="s">
        <v>3185</v>
      </c>
      <c r="BY2696" s="63">
        <v>0</v>
      </c>
      <c r="BZ2696" s="63">
        <v>0</v>
      </c>
    </row>
    <row r="2697" spans="1:78" hidden="1" outlineLevel="1">
      <c r="A2697" t="s">
        <v>2599</v>
      </c>
      <c r="B2697" t="s">
        <v>55</v>
      </c>
      <c r="C2697" s="1">
        <f t="shared" si="1057"/>
        <v>5434</v>
      </c>
      <c r="D2697" s="5">
        <f>IF(N2697&gt;0, RANK(N2697,(N2697:P2697,Q2697:AE2697)),0)</f>
        <v>2</v>
      </c>
      <c r="E2697" s="5">
        <f>IF(O2697&gt;0,RANK(O2697,(N2697:P2697,Q2697:AE2697)),0)</f>
        <v>1</v>
      </c>
      <c r="F2697" s="5">
        <f>IF(P2697&gt;0,RANK(P2697,(N2697:P2697,Q2697:AE2697)),0)</f>
        <v>0</v>
      </c>
      <c r="G2697" s="131">
        <f t="shared" ref="G2697:G2760" si="1066">IF(C2697&gt;0,MAX(N2697:P2697)-LARGE(N2697:P2697,2),0)</f>
        <v>1323</v>
      </c>
      <c r="H2697" s="136">
        <f t="shared" ref="H2697:H2760" si="1067">IF(C2697&gt;0,G2697/C2697,0)</f>
        <v>0.24346705925653295</v>
      </c>
      <c r="I2697" s="2"/>
      <c r="J2697" s="2">
        <f t="shared" si="1058"/>
        <v>0.37412587412587411</v>
      </c>
      <c r="K2697" s="2">
        <f t="shared" si="1059"/>
        <v>0.61759293338240706</v>
      </c>
      <c r="L2697" s="2">
        <f t="shared" si="1060"/>
        <v>0</v>
      </c>
      <c r="M2697" s="2">
        <f t="shared" si="1061"/>
        <v>8.2811924917187696E-3</v>
      </c>
      <c r="N2697" s="63">
        <v>2033</v>
      </c>
      <c r="O2697" s="63">
        <v>3356</v>
      </c>
      <c r="P2697" s="63"/>
      <c r="Q2697" s="63">
        <v>35</v>
      </c>
      <c r="R2697" s="63">
        <v>8</v>
      </c>
      <c r="S2697" s="63">
        <v>2</v>
      </c>
      <c r="T2697" s="63"/>
      <c r="U2697" s="63">
        <v>0</v>
      </c>
      <c r="V2697" s="63"/>
      <c r="W2697" s="63">
        <f>IF(Copyright!C$12=1,IF(BW2697&gt;0,BW2697-SUM(S2697:V2697)-SUM(X2697:AQ2697),SUM(BX2697:CD2697)),SUM(BX2697:CD2697))</f>
        <v>0</v>
      </c>
      <c r="X2697" s="63">
        <v>0</v>
      </c>
      <c r="Y2697" s="63">
        <v>0</v>
      </c>
      <c r="Z2697" s="63"/>
      <c r="AA2697" s="63"/>
      <c r="AB2697" s="63"/>
      <c r="AC2697" s="63"/>
      <c r="AD2697" s="63"/>
      <c r="AE2697" s="63"/>
      <c r="AF2697" s="63"/>
      <c r="AG2697" s="63"/>
      <c r="AH2697" s="63">
        <v>0</v>
      </c>
      <c r="AI2697" s="63"/>
      <c r="AJ2697" s="63"/>
      <c r="AK2697" s="63"/>
      <c r="AL2697" s="63"/>
      <c r="AM2697" s="63"/>
      <c r="AN2697" s="63"/>
      <c r="AO2697" s="63"/>
      <c r="AP2697" s="63"/>
      <c r="AQ2697" s="63"/>
      <c r="AS2697" s="5">
        <f>IF(Q2697&gt;0,RANK(Q2697,(N2697:P2697,Q2697:AE2697)),0)</f>
        <v>3</v>
      </c>
      <c r="AT2697" s="5">
        <f>IF(R2697&gt;0,RANK(R2697,(N2697:P2697,Q2697:AE2697)),0)</f>
        <v>4</v>
      </c>
      <c r="AU2697" s="5">
        <f>IF(T2697&gt;0,RANK(T2697,(N2697:P2697,Q2697:AE2697)),0)</f>
        <v>0</v>
      </c>
      <c r="AV2697" s="5">
        <f>IF(S2697&gt;0,RANK(S2697,(N2697:P2697,Q2697:AE2697)),0)</f>
        <v>5</v>
      </c>
      <c r="AW2697" s="2">
        <f t="shared" si="1062"/>
        <v>6.4409274935590729E-3</v>
      </c>
      <c r="AX2697" s="2">
        <f t="shared" si="1063"/>
        <v>1.472211998527788E-3</v>
      </c>
      <c r="AY2697" s="2">
        <f t="shared" si="1064"/>
        <v>0</v>
      </c>
      <c r="AZ2697" s="2">
        <f t="shared" si="1065"/>
        <v>3.6805299963194699E-4</v>
      </c>
      <c r="BB2697" t="s">
        <v>2599</v>
      </c>
      <c r="BC2697" t="s">
        <v>55</v>
      </c>
      <c r="BD2697">
        <v>17</v>
      </c>
      <c r="BF2697" s="111">
        <v>48</v>
      </c>
      <c r="BG2697" s="113">
        <v>145</v>
      </c>
      <c r="BH2697" s="117">
        <f t="shared" si="1056"/>
        <v>48145</v>
      </c>
      <c r="BJ2697" s="5" t="s">
        <v>3185</v>
      </c>
      <c r="BY2697" s="63">
        <v>0</v>
      </c>
      <c r="BZ2697" s="63">
        <v>0</v>
      </c>
    </row>
    <row r="2698" spans="1:78" hidden="1" outlineLevel="1">
      <c r="A2698" t="s">
        <v>2101</v>
      </c>
      <c r="B2698" t="s">
        <v>55</v>
      </c>
      <c r="C2698" s="1">
        <f t="shared" si="1057"/>
        <v>10804</v>
      </c>
      <c r="D2698" s="5">
        <f>IF(N2698&gt;0, RANK(N2698,(N2698:P2698,Q2698:AE2698)),0)</f>
        <v>2</v>
      </c>
      <c r="E2698" s="5">
        <f>IF(O2698&gt;0,RANK(O2698,(N2698:P2698,Q2698:AE2698)),0)</f>
        <v>1</v>
      </c>
      <c r="F2698" s="5">
        <f>IF(P2698&gt;0,RANK(P2698,(N2698:P2698,Q2698:AE2698)),0)</f>
        <v>0</v>
      </c>
      <c r="G2698" s="131">
        <f t="shared" si="1066"/>
        <v>5675</v>
      </c>
      <c r="H2698" s="136">
        <f t="shared" si="1067"/>
        <v>0.52526841910403554</v>
      </c>
      <c r="I2698" s="2"/>
      <c r="J2698" s="2">
        <f t="shared" si="1058"/>
        <v>0.23009996297667532</v>
      </c>
      <c r="K2698" s="2">
        <f t="shared" si="1059"/>
        <v>0.75536838208071089</v>
      </c>
      <c r="L2698" s="2">
        <f t="shared" si="1060"/>
        <v>0</v>
      </c>
      <c r="M2698" s="2">
        <f t="shared" si="1061"/>
        <v>1.453165494261377E-2</v>
      </c>
      <c r="N2698" s="63">
        <v>2486</v>
      </c>
      <c r="O2698" s="63">
        <v>8161</v>
      </c>
      <c r="P2698" s="63"/>
      <c r="Q2698" s="63">
        <v>118</v>
      </c>
      <c r="R2698" s="63">
        <v>38</v>
      </c>
      <c r="S2698" s="63">
        <v>1</v>
      </c>
      <c r="T2698" s="63"/>
      <c r="U2698" s="63">
        <v>0</v>
      </c>
      <c r="V2698" s="63"/>
      <c r="W2698" s="63">
        <f>IF(Copyright!C$12=1,IF(BW2698&gt;0,BW2698-SUM(S2698:V2698)-SUM(X2698:AQ2698),SUM(BX2698:CD2698)),SUM(BX2698:CD2698))</f>
        <v>0</v>
      </c>
      <c r="X2698" s="63">
        <v>0</v>
      </c>
      <c r="Y2698" s="63">
        <v>0</v>
      </c>
      <c r="Z2698" s="63"/>
      <c r="AA2698" s="63"/>
      <c r="AB2698" s="63"/>
      <c r="AC2698" s="63"/>
      <c r="AD2698" s="63"/>
      <c r="AE2698" s="63"/>
      <c r="AF2698" s="63"/>
      <c r="AG2698" s="63"/>
      <c r="AH2698" s="63">
        <v>0</v>
      </c>
      <c r="AI2698" s="63"/>
      <c r="AJ2698" s="63"/>
      <c r="AK2698" s="63"/>
      <c r="AL2698" s="63"/>
      <c r="AM2698" s="63"/>
      <c r="AN2698" s="63"/>
      <c r="AO2698" s="63"/>
      <c r="AP2698" s="63"/>
      <c r="AQ2698" s="63"/>
      <c r="AS2698" s="5">
        <f>IF(Q2698&gt;0,RANK(Q2698,(N2698:P2698,Q2698:AE2698)),0)</f>
        <v>3</v>
      </c>
      <c r="AT2698" s="5">
        <f>IF(R2698&gt;0,RANK(R2698,(N2698:P2698,Q2698:AE2698)),0)</f>
        <v>4</v>
      </c>
      <c r="AU2698" s="5">
        <f>IF(T2698&gt;0,RANK(T2698,(N2698:P2698,Q2698:AE2698)),0)</f>
        <v>0</v>
      </c>
      <c r="AV2698" s="5">
        <f>IF(S2698&gt;0,RANK(S2698,(N2698:P2698,Q2698:AE2698)),0)</f>
        <v>5</v>
      </c>
      <c r="AW2698" s="2">
        <f t="shared" si="1062"/>
        <v>1.0921880784894483E-2</v>
      </c>
      <c r="AX2698" s="2">
        <f t="shared" si="1063"/>
        <v>3.5172158459829692E-3</v>
      </c>
      <c r="AY2698" s="2">
        <f t="shared" si="1064"/>
        <v>0</v>
      </c>
      <c r="AZ2698" s="2">
        <f t="shared" si="1065"/>
        <v>9.2558311736393932E-5</v>
      </c>
      <c r="BB2698" t="s">
        <v>2101</v>
      </c>
      <c r="BC2698" t="s">
        <v>55</v>
      </c>
      <c r="BD2698">
        <v>4</v>
      </c>
      <c r="BF2698" s="111">
        <v>48</v>
      </c>
      <c r="BG2698" s="113">
        <v>147</v>
      </c>
      <c r="BH2698" s="117">
        <f t="shared" si="1056"/>
        <v>48147</v>
      </c>
      <c r="BJ2698" s="5" t="s">
        <v>3185</v>
      </c>
      <c r="BY2698" s="63">
        <v>0</v>
      </c>
      <c r="BZ2698" s="63">
        <v>0</v>
      </c>
    </row>
    <row r="2699" spans="1:78" hidden="1" outlineLevel="1">
      <c r="A2699" t="s">
        <v>1424</v>
      </c>
      <c r="B2699" t="s">
        <v>55</v>
      </c>
      <c r="C2699" s="1">
        <f t="shared" si="1057"/>
        <v>10551</v>
      </c>
      <c r="D2699" s="5">
        <f>IF(N2699&gt;0, RANK(N2699,(N2699:P2699,Q2699:AE2699)),0)</f>
        <v>2</v>
      </c>
      <c r="E2699" s="5">
        <f>IF(O2699&gt;0,RANK(O2699,(N2699:P2699,Q2699:AE2699)),0)</f>
        <v>1</v>
      </c>
      <c r="F2699" s="5">
        <f>IF(P2699&gt;0,RANK(P2699,(N2699:P2699,Q2699:AE2699)),0)</f>
        <v>0</v>
      </c>
      <c r="G2699" s="131">
        <f t="shared" si="1066"/>
        <v>5791</v>
      </c>
      <c r="H2699" s="136">
        <f t="shared" si="1067"/>
        <v>0.54885792815846834</v>
      </c>
      <c r="I2699" s="2"/>
      <c r="J2699" s="2">
        <f t="shared" si="1058"/>
        <v>0.21941048241872807</v>
      </c>
      <c r="K2699" s="2">
        <f t="shared" si="1059"/>
        <v>0.76826841057719653</v>
      </c>
      <c r="L2699" s="2">
        <f t="shared" si="1060"/>
        <v>0</v>
      </c>
      <c r="M2699" s="2">
        <f t="shared" si="1061"/>
        <v>1.2321107004075404E-2</v>
      </c>
      <c r="N2699" s="63">
        <v>2315</v>
      </c>
      <c r="O2699" s="63">
        <v>8106</v>
      </c>
      <c r="P2699" s="63"/>
      <c r="Q2699" s="63">
        <v>99</v>
      </c>
      <c r="R2699" s="63">
        <v>26</v>
      </c>
      <c r="S2699" s="63">
        <v>2</v>
      </c>
      <c r="T2699" s="63"/>
      <c r="U2699" s="63">
        <v>0</v>
      </c>
      <c r="V2699" s="63"/>
      <c r="W2699" s="63">
        <f>IF(Copyright!C$12=1,IF(BW2699&gt;0,BW2699-SUM(S2699:V2699)-SUM(X2699:AQ2699),SUM(BX2699:CD2699)),SUM(BX2699:CD2699))</f>
        <v>3</v>
      </c>
      <c r="X2699" s="63">
        <v>0</v>
      </c>
      <c r="Y2699" s="63">
        <v>0</v>
      </c>
      <c r="Z2699" s="63"/>
      <c r="AA2699" s="63"/>
      <c r="AB2699" s="63"/>
      <c r="AC2699" s="63"/>
      <c r="AD2699" s="63"/>
      <c r="AE2699" s="63"/>
      <c r="AF2699" s="63"/>
      <c r="AG2699" s="63"/>
      <c r="AH2699" s="63">
        <v>0</v>
      </c>
      <c r="AI2699" s="63"/>
      <c r="AJ2699" s="63"/>
      <c r="AK2699" s="63"/>
      <c r="AL2699" s="63"/>
      <c r="AM2699" s="63"/>
      <c r="AN2699" s="63"/>
      <c r="AO2699" s="63"/>
      <c r="AP2699" s="63"/>
      <c r="AQ2699" s="63"/>
      <c r="AS2699" s="5">
        <f>IF(Q2699&gt;0,RANK(Q2699,(N2699:P2699,Q2699:AE2699)),0)</f>
        <v>3</v>
      </c>
      <c r="AT2699" s="5">
        <f>IF(R2699&gt;0,RANK(R2699,(N2699:P2699,Q2699:AE2699)),0)</f>
        <v>4</v>
      </c>
      <c r="AU2699" s="5">
        <f>IF(T2699&gt;0,RANK(T2699,(N2699:P2699,Q2699:AE2699)),0)</f>
        <v>0</v>
      </c>
      <c r="AV2699" s="5">
        <f>IF(S2699&gt;0,RANK(S2699,(N2699:P2699,Q2699:AE2699)),0)</f>
        <v>6</v>
      </c>
      <c r="AW2699" s="2">
        <f t="shared" si="1062"/>
        <v>9.382996872334376E-3</v>
      </c>
      <c r="AX2699" s="2">
        <f t="shared" si="1063"/>
        <v>2.4642214008150885E-3</v>
      </c>
      <c r="AY2699" s="2">
        <f t="shared" si="1064"/>
        <v>0</v>
      </c>
      <c r="AZ2699" s="2">
        <f t="shared" si="1065"/>
        <v>1.8955549237039144E-4</v>
      </c>
      <c r="BB2699" t="s">
        <v>1424</v>
      </c>
      <c r="BC2699" t="s">
        <v>55</v>
      </c>
      <c r="BD2699">
        <v>10</v>
      </c>
      <c r="BF2699" s="111">
        <v>48</v>
      </c>
      <c r="BG2699" s="113">
        <v>149</v>
      </c>
      <c r="BH2699" s="117">
        <f t="shared" si="1056"/>
        <v>48149</v>
      </c>
      <c r="BJ2699" s="5" t="s">
        <v>3185</v>
      </c>
      <c r="BY2699" s="63">
        <v>0</v>
      </c>
      <c r="BZ2699" s="63">
        <v>3</v>
      </c>
    </row>
    <row r="2700" spans="1:78" hidden="1" outlineLevel="1">
      <c r="A2700" t="s">
        <v>2618</v>
      </c>
      <c r="B2700" t="s">
        <v>55</v>
      </c>
      <c r="C2700" s="1">
        <f t="shared" si="1057"/>
        <v>1629</v>
      </c>
      <c r="D2700" s="5">
        <f>IF(N2700&gt;0, RANK(N2700,(N2700:P2700,Q2700:AE2700)),0)</f>
        <v>2</v>
      </c>
      <c r="E2700" s="5">
        <f>IF(O2700&gt;0,RANK(O2700,(N2700:P2700,Q2700:AE2700)),0)</f>
        <v>1</v>
      </c>
      <c r="F2700" s="5">
        <f>IF(P2700&gt;0,RANK(P2700,(N2700:P2700,Q2700:AE2700)),0)</f>
        <v>0</v>
      </c>
      <c r="G2700" s="131">
        <f t="shared" si="1066"/>
        <v>582</v>
      </c>
      <c r="H2700" s="136">
        <f t="shared" si="1067"/>
        <v>0.35727440147329648</v>
      </c>
      <c r="I2700" s="2"/>
      <c r="J2700" s="2">
        <f t="shared" si="1058"/>
        <v>0.31430325352977284</v>
      </c>
      <c r="K2700" s="2">
        <f t="shared" si="1059"/>
        <v>0.67157765500306932</v>
      </c>
      <c r="L2700" s="2">
        <f t="shared" si="1060"/>
        <v>0</v>
      </c>
      <c r="M2700" s="2">
        <f t="shared" si="1061"/>
        <v>1.411909146715784E-2</v>
      </c>
      <c r="N2700" s="63">
        <v>512</v>
      </c>
      <c r="O2700" s="63">
        <v>1094</v>
      </c>
      <c r="P2700" s="63"/>
      <c r="Q2700" s="63">
        <v>18</v>
      </c>
      <c r="R2700" s="63">
        <v>4</v>
      </c>
      <c r="S2700" s="63">
        <v>0</v>
      </c>
      <c r="T2700" s="63"/>
      <c r="U2700" s="63">
        <v>0</v>
      </c>
      <c r="V2700" s="63"/>
      <c r="W2700" s="63">
        <f>IF(Copyright!C$12=1,IF(BW2700&gt;0,BW2700-SUM(S2700:V2700)-SUM(X2700:AQ2700),SUM(BX2700:CD2700)),SUM(BX2700:CD2700))</f>
        <v>0</v>
      </c>
      <c r="X2700" s="63">
        <v>1</v>
      </c>
      <c r="Y2700" s="63">
        <v>0</v>
      </c>
      <c r="Z2700" s="63"/>
      <c r="AA2700" s="63"/>
      <c r="AB2700" s="63"/>
      <c r="AC2700" s="63"/>
      <c r="AD2700" s="63"/>
      <c r="AE2700" s="63"/>
      <c r="AF2700" s="63"/>
      <c r="AG2700" s="63"/>
      <c r="AH2700" s="63">
        <v>0</v>
      </c>
      <c r="AI2700" s="63"/>
      <c r="AJ2700" s="63"/>
      <c r="AK2700" s="63"/>
      <c r="AL2700" s="63"/>
      <c r="AM2700" s="63"/>
      <c r="AN2700" s="63"/>
      <c r="AO2700" s="63"/>
      <c r="AP2700" s="63"/>
      <c r="AQ2700" s="63"/>
      <c r="AS2700" s="5">
        <f>IF(Q2700&gt;0,RANK(Q2700,(N2700:P2700,Q2700:AE2700)),0)</f>
        <v>3</v>
      </c>
      <c r="AT2700" s="5">
        <f>IF(R2700&gt;0,RANK(R2700,(N2700:P2700,Q2700:AE2700)),0)</f>
        <v>4</v>
      </c>
      <c r="AU2700" s="5">
        <f>IF(T2700&gt;0,RANK(T2700,(N2700:P2700,Q2700:AE2700)),0)</f>
        <v>0</v>
      </c>
      <c r="AV2700" s="5">
        <f>IF(S2700&gt;0,RANK(S2700,(N2700:P2700,Q2700:AE2700)),0)</f>
        <v>0</v>
      </c>
      <c r="AW2700" s="2">
        <f t="shared" si="1062"/>
        <v>1.1049723756906077E-2</v>
      </c>
      <c r="AX2700" s="2">
        <f t="shared" si="1063"/>
        <v>2.4554941682013503E-3</v>
      </c>
      <c r="AY2700" s="2">
        <f t="shared" si="1064"/>
        <v>0</v>
      </c>
      <c r="AZ2700" s="2">
        <f t="shared" si="1065"/>
        <v>0</v>
      </c>
      <c r="BB2700" t="s">
        <v>2618</v>
      </c>
      <c r="BC2700" t="s">
        <v>55</v>
      </c>
      <c r="BD2700">
        <v>19</v>
      </c>
      <c r="BF2700" s="111">
        <v>48</v>
      </c>
      <c r="BG2700" s="113">
        <v>151</v>
      </c>
      <c r="BH2700" s="117">
        <f t="shared" si="1056"/>
        <v>48151</v>
      </c>
      <c r="BJ2700" s="5" t="s">
        <v>3185</v>
      </c>
      <c r="BY2700" s="63">
        <v>0</v>
      </c>
      <c r="BZ2700" s="63">
        <v>0</v>
      </c>
    </row>
    <row r="2701" spans="1:78" hidden="1" outlineLevel="1">
      <c r="A2701" t="s">
        <v>2954</v>
      </c>
      <c r="B2701" t="s">
        <v>55</v>
      </c>
      <c r="C2701" s="1">
        <f t="shared" si="1057"/>
        <v>2085</v>
      </c>
      <c r="D2701" s="5">
        <f>IF(N2701&gt;0, RANK(N2701,(N2701:P2701,Q2701:AE2701)),0)</f>
        <v>2</v>
      </c>
      <c r="E2701" s="5">
        <f>IF(O2701&gt;0,RANK(O2701,(N2701:P2701,Q2701:AE2701)),0)</f>
        <v>1</v>
      </c>
      <c r="F2701" s="5">
        <f>IF(P2701&gt;0,RANK(P2701,(N2701:P2701,Q2701:AE2701)),0)</f>
        <v>0</v>
      </c>
      <c r="G2701" s="131">
        <f t="shared" si="1066"/>
        <v>972</v>
      </c>
      <c r="H2701" s="136">
        <f t="shared" si="1067"/>
        <v>0.46618705035971225</v>
      </c>
      <c r="I2701" s="2"/>
      <c r="J2701" s="2">
        <f t="shared" si="1058"/>
        <v>0.2642685851318945</v>
      </c>
      <c r="K2701" s="2">
        <f t="shared" si="1059"/>
        <v>0.73045563549160675</v>
      </c>
      <c r="L2701" s="2">
        <f t="shared" si="1060"/>
        <v>0</v>
      </c>
      <c r="M2701" s="2">
        <f t="shared" si="1061"/>
        <v>5.2757793764988126E-3</v>
      </c>
      <c r="N2701" s="63">
        <v>551</v>
      </c>
      <c r="O2701" s="63">
        <v>1523</v>
      </c>
      <c r="P2701" s="63"/>
      <c r="Q2701" s="63">
        <v>11</v>
      </c>
      <c r="R2701" s="63">
        <v>0</v>
      </c>
      <c r="S2701" s="63">
        <v>0</v>
      </c>
      <c r="T2701" s="63"/>
      <c r="U2701" s="63">
        <v>0</v>
      </c>
      <c r="V2701" s="63"/>
      <c r="W2701" s="63">
        <f>IF(Copyright!C$12=1,IF(BW2701&gt;0,BW2701-SUM(S2701:V2701)-SUM(X2701:AQ2701),SUM(BX2701:CD2701)),SUM(BX2701:CD2701))</f>
        <v>0</v>
      </c>
      <c r="X2701" s="63">
        <v>0</v>
      </c>
      <c r="Y2701" s="63">
        <v>0</v>
      </c>
      <c r="Z2701" s="63"/>
      <c r="AA2701" s="63"/>
      <c r="AB2701" s="63"/>
      <c r="AC2701" s="63"/>
      <c r="AD2701" s="63"/>
      <c r="AE2701" s="63"/>
      <c r="AF2701" s="63"/>
      <c r="AG2701" s="63"/>
      <c r="AH2701" s="63">
        <v>0</v>
      </c>
      <c r="AI2701" s="63"/>
      <c r="AJ2701" s="63"/>
      <c r="AK2701" s="63"/>
      <c r="AL2701" s="63"/>
      <c r="AM2701" s="63"/>
      <c r="AN2701" s="63"/>
      <c r="AO2701" s="63"/>
      <c r="AP2701" s="63"/>
      <c r="AQ2701" s="63"/>
      <c r="AS2701" s="5">
        <f>IF(Q2701&gt;0,RANK(Q2701,(N2701:P2701,Q2701:AE2701)),0)</f>
        <v>3</v>
      </c>
      <c r="AT2701" s="5">
        <f>IF(R2701&gt;0,RANK(R2701,(N2701:P2701,Q2701:AE2701)),0)</f>
        <v>0</v>
      </c>
      <c r="AU2701" s="5">
        <f>IF(T2701&gt;0,RANK(T2701,(N2701:P2701,Q2701:AE2701)),0)</f>
        <v>0</v>
      </c>
      <c r="AV2701" s="5">
        <f>IF(S2701&gt;0,RANK(S2701,(N2701:P2701,Q2701:AE2701)),0)</f>
        <v>0</v>
      </c>
      <c r="AW2701" s="2">
        <f t="shared" si="1062"/>
        <v>5.2757793764988013E-3</v>
      </c>
      <c r="AX2701" s="2">
        <f t="shared" si="1063"/>
        <v>0</v>
      </c>
      <c r="AY2701" s="2">
        <f t="shared" si="1064"/>
        <v>0</v>
      </c>
      <c r="AZ2701" s="2">
        <f t="shared" si="1065"/>
        <v>0</v>
      </c>
      <c r="BB2701" t="s">
        <v>2954</v>
      </c>
      <c r="BC2701" t="s">
        <v>55</v>
      </c>
      <c r="BF2701" s="111">
        <v>48</v>
      </c>
      <c r="BG2701" s="113">
        <v>153</v>
      </c>
      <c r="BH2701" s="117">
        <f t="shared" si="1056"/>
        <v>48153</v>
      </c>
      <c r="BJ2701" s="5" t="s">
        <v>3185</v>
      </c>
      <c r="BY2701" s="63">
        <v>0</v>
      </c>
      <c r="BZ2701" s="63">
        <v>0</v>
      </c>
    </row>
    <row r="2702" spans="1:78" hidden="1" outlineLevel="1">
      <c r="A2702" t="s">
        <v>3199</v>
      </c>
      <c r="B2702" t="s">
        <v>55</v>
      </c>
      <c r="C2702" s="1">
        <f t="shared" si="1057"/>
        <v>495</v>
      </c>
      <c r="D2702" s="5">
        <f>IF(N2702&gt;0, RANK(N2702,(N2702:P2702,Q2702:AE2702)),0)</f>
        <v>2</v>
      </c>
      <c r="E2702" s="5">
        <f>IF(O2702&gt;0,RANK(O2702,(N2702:P2702,Q2702:AE2702)),0)</f>
        <v>1</v>
      </c>
      <c r="F2702" s="5">
        <f>IF(P2702&gt;0,RANK(P2702,(N2702:P2702,Q2702:AE2702)),0)</f>
        <v>0</v>
      </c>
      <c r="G2702" s="131">
        <f t="shared" si="1066"/>
        <v>208</v>
      </c>
      <c r="H2702" s="136">
        <f t="shared" si="1067"/>
        <v>0.42020202020202019</v>
      </c>
      <c r="I2702" s="2"/>
      <c r="J2702" s="2">
        <f t="shared" si="1058"/>
        <v>0.28282828282828282</v>
      </c>
      <c r="K2702" s="2">
        <f t="shared" si="1059"/>
        <v>0.70303030303030301</v>
      </c>
      <c r="L2702" s="2">
        <f t="shared" si="1060"/>
        <v>0</v>
      </c>
      <c r="M2702" s="2">
        <f t="shared" si="1061"/>
        <v>1.4141414141414121E-2</v>
      </c>
      <c r="N2702" s="63">
        <v>140</v>
      </c>
      <c r="O2702" s="63">
        <v>348</v>
      </c>
      <c r="P2702" s="63"/>
      <c r="Q2702" s="63">
        <v>3</v>
      </c>
      <c r="R2702" s="63">
        <v>4</v>
      </c>
      <c r="S2702" s="63">
        <v>0</v>
      </c>
      <c r="T2702" s="63"/>
      <c r="U2702" s="63">
        <v>0</v>
      </c>
      <c r="V2702" s="63"/>
      <c r="W2702" s="63">
        <f>IF(Copyright!C$12=1,IF(BW2702&gt;0,BW2702-SUM(S2702:V2702)-SUM(X2702:AQ2702),SUM(BX2702:CD2702)),SUM(BX2702:CD2702))</f>
        <v>0</v>
      </c>
      <c r="X2702" s="63">
        <v>0</v>
      </c>
      <c r="Y2702" s="63">
        <v>0</v>
      </c>
      <c r="Z2702" s="63"/>
      <c r="AA2702" s="63"/>
      <c r="AB2702" s="63"/>
      <c r="AC2702" s="63"/>
      <c r="AD2702" s="63"/>
      <c r="AE2702" s="63"/>
      <c r="AF2702" s="63"/>
      <c r="AG2702" s="63"/>
      <c r="AH2702" s="63">
        <v>0</v>
      </c>
      <c r="AI2702" s="63"/>
      <c r="AJ2702" s="63"/>
      <c r="AK2702" s="63"/>
      <c r="AL2702" s="63"/>
      <c r="AM2702" s="63"/>
      <c r="AN2702" s="63"/>
      <c r="AO2702" s="63"/>
      <c r="AP2702" s="63"/>
      <c r="AQ2702" s="63"/>
      <c r="AS2702" s="5">
        <f>IF(Q2702&gt;0,RANK(Q2702,(N2702:P2702,Q2702:AE2702)),0)</f>
        <v>4</v>
      </c>
      <c r="AT2702" s="5">
        <f>IF(R2702&gt;0,RANK(R2702,(N2702:P2702,Q2702:AE2702)),0)</f>
        <v>3</v>
      </c>
      <c r="AU2702" s="5">
        <f>IF(T2702&gt;0,RANK(T2702,(N2702:P2702,Q2702:AE2702)),0)</f>
        <v>0</v>
      </c>
      <c r="AV2702" s="5">
        <f>IF(S2702&gt;0,RANK(S2702,(N2702:P2702,Q2702:AE2702)),0)</f>
        <v>0</v>
      </c>
      <c r="AW2702" s="2">
        <f t="shared" si="1062"/>
        <v>6.0606060606060606E-3</v>
      </c>
      <c r="AX2702" s="2">
        <f t="shared" si="1063"/>
        <v>8.0808080808080808E-3</v>
      </c>
      <c r="AY2702" s="2">
        <f t="shared" si="1064"/>
        <v>0</v>
      </c>
      <c r="AZ2702" s="2">
        <f t="shared" si="1065"/>
        <v>0</v>
      </c>
      <c r="BB2702" t="s">
        <v>3199</v>
      </c>
      <c r="BC2702" t="s">
        <v>55</v>
      </c>
      <c r="BD2702">
        <v>13</v>
      </c>
      <c r="BF2702" s="111">
        <v>48</v>
      </c>
      <c r="BG2702" s="113">
        <v>155</v>
      </c>
      <c r="BH2702" s="117">
        <f t="shared" si="1056"/>
        <v>48155</v>
      </c>
      <c r="BJ2702" s="5" t="s">
        <v>3185</v>
      </c>
      <c r="BY2702" s="63">
        <v>0</v>
      </c>
      <c r="BZ2702" s="63">
        <v>0</v>
      </c>
    </row>
    <row r="2703" spans="1:78" hidden="1" outlineLevel="1">
      <c r="A2703" t="s">
        <v>1112</v>
      </c>
      <c r="B2703" t="s">
        <v>55</v>
      </c>
      <c r="C2703" s="1">
        <f t="shared" si="1057"/>
        <v>219489</v>
      </c>
      <c r="D2703" s="5">
        <f>IF(N2703&gt;0, RANK(N2703,(N2703:P2703,Q2703:AE2703)),0)</f>
        <v>2</v>
      </c>
      <c r="E2703" s="5">
        <f>IF(O2703&gt;0,RANK(O2703,(N2703:P2703,Q2703:AE2703)),0)</f>
        <v>1</v>
      </c>
      <c r="F2703" s="5">
        <f>IF(P2703&gt;0,RANK(P2703,(N2703:P2703,Q2703:AE2703)),0)</f>
        <v>0</v>
      </c>
      <c r="G2703" s="131">
        <f t="shared" si="1066"/>
        <v>14982</v>
      </c>
      <c r="H2703" s="136">
        <f t="shared" si="1067"/>
        <v>6.825854598635922E-2</v>
      </c>
      <c r="I2703" s="2"/>
      <c r="J2703" s="2">
        <f t="shared" si="1058"/>
        <v>0.46081580398106509</v>
      </c>
      <c r="K2703" s="2">
        <f t="shared" si="1059"/>
        <v>0.52907434996742431</v>
      </c>
      <c r="L2703" s="2">
        <f t="shared" si="1060"/>
        <v>0</v>
      </c>
      <c r="M2703" s="2">
        <f t="shared" si="1061"/>
        <v>1.0109846051510663E-2</v>
      </c>
      <c r="N2703" s="63">
        <v>101144</v>
      </c>
      <c r="O2703" s="63">
        <v>116126</v>
      </c>
      <c r="P2703" s="63"/>
      <c r="Q2703" s="63">
        <v>1719</v>
      </c>
      <c r="R2703" s="63">
        <v>460</v>
      </c>
      <c r="S2703" s="63">
        <v>21</v>
      </c>
      <c r="T2703" s="63"/>
      <c r="U2703" s="63">
        <v>0</v>
      </c>
      <c r="V2703" s="63"/>
      <c r="W2703" s="63">
        <f>IF(Copyright!C$12=1,IF(BW2703&gt;0,BW2703-SUM(S2703:V2703)-SUM(X2703:AQ2703),SUM(BX2703:CD2703)),SUM(BX2703:CD2703))</f>
        <v>3</v>
      </c>
      <c r="X2703" s="63">
        <v>9</v>
      </c>
      <c r="Y2703" s="63">
        <v>7</v>
      </c>
      <c r="Z2703" s="63"/>
      <c r="AA2703" s="63"/>
      <c r="AB2703" s="63"/>
      <c r="AC2703" s="63"/>
      <c r="AD2703" s="63"/>
      <c r="AE2703" s="63"/>
      <c r="AF2703" s="63"/>
      <c r="AG2703" s="63"/>
      <c r="AH2703" s="63">
        <v>0</v>
      </c>
      <c r="AI2703" s="63"/>
      <c r="AJ2703" s="63"/>
      <c r="AK2703" s="63"/>
      <c r="AL2703" s="63"/>
      <c r="AM2703" s="63"/>
      <c r="AN2703" s="63"/>
      <c r="AO2703" s="63"/>
      <c r="AP2703" s="63"/>
      <c r="AQ2703" s="63"/>
      <c r="AS2703" s="5">
        <f>IF(Q2703&gt;0,RANK(Q2703,(N2703:P2703,Q2703:AE2703)),0)</f>
        <v>3</v>
      </c>
      <c r="AT2703" s="5">
        <f>IF(R2703&gt;0,RANK(R2703,(N2703:P2703,Q2703:AE2703)),0)</f>
        <v>4</v>
      </c>
      <c r="AU2703" s="5">
        <f>IF(T2703&gt;0,RANK(T2703,(N2703:P2703,Q2703:AE2703)),0)</f>
        <v>0</v>
      </c>
      <c r="AV2703" s="5">
        <f>IF(S2703&gt;0,RANK(S2703,(N2703:P2703,Q2703:AE2703)),0)</f>
        <v>5</v>
      </c>
      <c r="AW2703" s="2">
        <f t="shared" si="1062"/>
        <v>7.8318275631125023E-3</v>
      </c>
      <c r="AX2703" s="2">
        <f t="shared" si="1063"/>
        <v>2.0957770093262078E-3</v>
      </c>
      <c r="AY2703" s="2">
        <f t="shared" si="1064"/>
        <v>0</v>
      </c>
      <c r="AZ2703" s="2">
        <f t="shared" si="1065"/>
        <v>9.5676776512718177E-5</v>
      </c>
      <c r="BB2703" t="s">
        <v>1112</v>
      </c>
      <c r="BC2703" t="s">
        <v>55</v>
      </c>
      <c r="BF2703" s="111">
        <v>48</v>
      </c>
      <c r="BG2703" s="113">
        <v>157</v>
      </c>
      <c r="BH2703" s="117">
        <f t="shared" si="1056"/>
        <v>48157</v>
      </c>
      <c r="BJ2703" s="5" t="s">
        <v>3185</v>
      </c>
      <c r="BY2703" s="63">
        <v>2</v>
      </c>
      <c r="BZ2703" s="63">
        <v>1</v>
      </c>
    </row>
    <row r="2704" spans="1:78" hidden="1" outlineLevel="1">
      <c r="A2704" t="s">
        <v>1146</v>
      </c>
      <c r="B2704" t="s">
        <v>55</v>
      </c>
      <c r="C2704" s="1">
        <f t="shared" si="1057"/>
        <v>4257</v>
      </c>
      <c r="D2704" s="5">
        <f>IF(N2704&gt;0, RANK(N2704,(N2704:P2704,Q2704:AE2704)),0)</f>
        <v>2</v>
      </c>
      <c r="E2704" s="5">
        <f>IF(O2704&gt;0,RANK(O2704,(N2704:P2704,Q2704:AE2704)),0)</f>
        <v>1</v>
      </c>
      <c r="F2704" s="5">
        <f>IF(P2704&gt;0,RANK(P2704,(N2704:P2704,Q2704:AE2704)),0)</f>
        <v>0</v>
      </c>
      <c r="G2704" s="131">
        <f t="shared" si="1066"/>
        <v>2695</v>
      </c>
      <c r="H2704" s="136">
        <f t="shared" si="1067"/>
        <v>0.63307493540051685</v>
      </c>
      <c r="I2704" s="2"/>
      <c r="J2704" s="2">
        <f t="shared" si="1058"/>
        <v>0.17641531595019966</v>
      </c>
      <c r="K2704" s="2">
        <f t="shared" si="1059"/>
        <v>0.80949025135071651</v>
      </c>
      <c r="L2704" s="2">
        <f t="shared" si="1060"/>
        <v>0</v>
      </c>
      <c r="M2704" s="2">
        <f t="shared" si="1061"/>
        <v>1.4094432699083836E-2</v>
      </c>
      <c r="N2704" s="63">
        <v>751</v>
      </c>
      <c r="O2704" s="63">
        <v>3446</v>
      </c>
      <c r="P2704" s="63"/>
      <c r="Q2704" s="63">
        <v>45</v>
      </c>
      <c r="R2704" s="63">
        <v>14</v>
      </c>
      <c r="S2704" s="63">
        <v>1</v>
      </c>
      <c r="T2704" s="63"/>
      <c r="U2704" s="63">
        <v>0</v>
      </c>
      <c r="V2704" s="63"/>
      <c r="W2704" s="63">
        <f>IF(Copyright!C$12=1,IF(BW2704&gt;0,BW2704-SUM(S2704:V2704)-SUM(X2704:AQ2704),SUM(BX2704:CD2704)),SUM(BX2704:CD2704))</f>
        <v>0</v>
      </c>
      <c r="X2704" s="63">
        <v>0</v>
      </c>
      <c r="Y2704" s="63">
        <v>0</v>
      </c>
      <c r="Z2704" s="63"/>
      <c r="AA2704" s="63"/>
      <c r="AB2704" s="63"/>
      <c r="AC2704" s="63"/>
      <c r="AD2704" s="63"/>
      <c r="AE2704" s="63"/>
      <c r="AF2704" s="63"/>
      <c r="AG2704" s="63"/>
      <c r="AH2704" s="63">
        <v>0</v>
      </c>
      <c r="AI2704" s="63"/>
      <c r="AJ2704" s="63"/>
      <c r="AK2704" s="63"/>
      <c r="AL2704" s="63"/>
      <c r="AM2704" s="63"/>
      <c r="AN2704" s="63"/>
      <c r="AO2704" s="63"/>
      <c r="AP2704" s="63"/>
      <c r="AQ2704" s="63"/>
      <c r="AS2704" s="5">
        <f>IF(Q2704&gt;0,RANK(Q2704,(N2704:P2704,Q2704:AE2704)),0)</f>
        <v>3</v>
      </c>
      <c r="AT2704" s="5">
        <f>IF(R2704&gt;0,RANK(R2704,(N2704:P2704,Q2704:AE2704)),0)</f>
        <v>4</v>
      </c>
      <c r="AU2704" s="5">
        <f>IF(T2704&gt;0,RANK(T2704,(N2704:P2704,Q2704:AE2704)),0)</f>
        <v>0</v>
      </c>
      <c r="AV2704" s="5">
        <f>IF(S2704&gt;0,RANK(S2704,(N2704:P2704,Q2704:AE2704)),0)</f>
        <v>5</v>
      </c>
      <c r="AW2704" s="2">
        <f t="shared" si="1062"/>
        <v>1.0570824524312896E-2</v>
      </c>
      <c r="AX2704" s="2">
        <f t="shared" si="1063"/>
        <v>3.2887009631195679E-3</v>
      </c>
      <c r="AY2704" s="2">
        <f t="shared" si="1064"/>
        <v>0</v>
      </c>
      <c r="AZ2704" s="2">
        <f t="shared" si="1065"/>
        <v>2.3490721165139771E-4</v>
      </c>
      <c r="BB2704" t="s">
        <v>1146</v>
      </c>
      <c r="BC2704" t="s">
        <v>55</v>
      </c>
      <c r="BD2704">
        <v>4</v>
      </c>
      <c r="BF2704" s="111">
        <v>48</v>
      </c>
      <c r="BG2704" s="113">
        <v>159</v>
      </c>
      <c r="BH2704" s="117">
        <f t="shared" si="1056"/>
        <v>48159</v>
      </c>
      <c r="BJ2704" s="5" t="s">
        <v>3185</v>
      </c>
      <c r="BY2704" s="63">
        <v>0</v>
      </c>
      <c r="BZ2704" s="63">
        <v>0</v>
      </c>
    </row>
    <row r="2705" spans="1:78" hidden="1" outlineLevel="1">
      <c r="A2705" t="s">
        <v>1181</v>
      </c>
      <c r="B2705" t="s">
        <v>55</v>
      </c>
      <c r="C2705" s="1">
        <f t="shared" si="1057"/>
        <v>7570</v>
      </c>
      <c r="D2705" s="5">
        <f>IF(N2705&gt;0, RANK(N2705,(N2705:P2705,Q2705:AE2705)),0)</f>
        <v>2</v>
      </c>
      <c r="E2705" s="5">
        <f>IF(O2705&gt;0,RANK(O2705,(N2705:P2705,Q2705:AE2705)),0)</f>
        <v>1</v>
      </c>
      <c r="F2705" s="5">
        <f>IF(P2705&gt;0,RANK(P2705,(N2705:P2705,Q2705:AE2705)),0)</f>
        <v>0</v>
      </c>
      <c r="G2705" s="131">
        <f t="shared" si="1066"/>
        <v>3796</v>
      </c>
      <c r="H2705" s="136">
        <f t="shared" si="1067"/>
        <v>0.50145310435931312</v>
      </c>
      <c r="I2705" s="2"/>
      <c r="J2705" s="2">
        <f t="shared" si="1058"/>
        <v>0.24438573315719947</v>
      </c>
      <c r="K2705" s="2">
        <f t="shared" si="1059"/>
        <v>0.74583883751651259</v>
      </c>
      <c r="L2705" s="2">
        <f t="shared" si="1060"/>
        <v>0</v>
      </c>
      <c r="M2705" s="2">
        <f t="shared" si="1061"/>
        <v>9.7754293262879433E-3</v>
      </c>
      <c r="N2705" s="63">
        <v>1850</v>
      </c>
      <c r="O2705" s="63">
        <v>5646</v>
      </c>
      <c r="P2705" s="63"/>
      <c r="Q2705" s="63">
        <v>53</v>
      </c>
      <c r="R2705" s="63">
        <v>17</v>
      </c>
      <c r="S2705" s="63">
        <v>4</v>
      </c>
      <c r="T2705" s="63"/>
      <c r="U2705" s="63">
        <v>0</v>
      </c>
      <c r="V2705" s="63"/>
      <c r="W2705" s="63">
        <f>IF(Copyright!C$12=1,IF(BW2705&gt;0,BW2705-SUM(S2705:V2705)-SUM(X2705:AQ2705),SUM(BX2705:CD2705)),SUM(BX2705:CD2705))</f>
        <v>0</v>
      </c>
      <c r="X2705" s="63">
        <v>0</v>
      </c>
      <c r="Y2705" s="63">
        <v>0</v>
      </c>
      <c r="Z2705" s="63"/>
      <c r="AA2705" s="63"/>
      <c r="AB2705" s="63"/>
      <c r="AC2705" s="63"/>
      <c r="AD2705" s="63"/>
      <c r="AE2705" s="63"/>
      <c r="AF2705" s="63"/>
      <c r="AG2705" s="63"/>
      <c r="AH2705" s="63">
        <v>0</v>
      </c>
      <c r="AI2705" s="63"/>
      <c r="AJ2705" s="63"/>
      <c r="AK2705" s="63"/>
      <c r="AL2705" s="63"/>
      <c r="AM2705" s="63"/>
      <c r="AN2705" s="63"/>
      <c r="AO2705" s="63"/>
      <c r="AP2705" s="63"/>
      <c r="AQ2705" s="63"/>
      <c r="AS2705" s="5">
        <f>IF(Q2705&gt;0,RANK(Q2705,(N2705:P2705,Q2705:AE2705)),0)</f>
        <v>3</v>
      </c>
      <c r="AT2705" s="5">
        <f>IF(R2705&gt;0,RANK(R2705,(N2705:P2705,Q2705:AE2705)),0)</f>
        <v>4</v>
      </c>
      <c r="AU2705" s="5">
        <f>IF(T2705&gt;0,RANK(T2705,(N2705:P2705,Q2705:AE2705)),0)</f>
        <v>0</v>
      </c>
      <c r="AV2705" s="5">
        <f>IF(S2705&gt;0,RANK(S2705,(N2705:P2705,Q2705:AE2705)),0)</f>
        <v>5</v>
      </c>
      <c r="AW2705" s="2">
        <f t="shared" si="1062"/>
        <v>7.0013210039630118E-3</v>
      </c>
      <c r="AX2705" s="2">
        <f t="shared" si="1063"/>
        <v>2.2457067371202113E-3</v>
      </c>
      <c r="AY2705" s="2">
        <f t="shared" si="1064"/>
        <v>0</v>
      </c>
      <c r="AZ2705" s="2">
        <f t="shared" si="1065"/>
        <v>5.284015852047556E-4</v>
      </c>
      <c r="BB2705" t="s">
        <v>1181</v>
      </c>
      <c r="BC2705" t="s">
        <v>55</v>
      </c>
      <c r="BD2705">
        <v>17</v>
      </c>
      <c r="BF2705" s="111">
        <v>48</v>
      </c>
      <c r="BG2705" s="113">
        <v>161</v>
      </c>
      <c r="BH2705" s="117">
        <f t="shared" si="1056"/>
        <v>48161</v>
      </c>
      <c r="BJ2705" s="5" t="s">
        <v>3185</v>
      </c>
      <c r="BY2705" s="63">
        <v>0</v>
      </c>
      <c r="BZ2705" s="63">
        <v>0</v>
      </c>
    </row>
    <row r="2706" spans="1:78" hidden="1" outlineLevel="1">
      <c r="A2706" t="s">
        <v>205</v>
      </c>
      <c r="B2706" t="s">
        <v>55</v>
      </c>
      <c r="C2706" s="1">
        <f t="shared" si="1057"/>
        <v>3968</v>
      </c>
      <c r="D2706" s="5">
        <f>IF(N2706&gt;0, RANK(N2706,(N2706:P2706,Q2706:AE2706)),0)</f>
        <v>1</v>
      </c>
      <c r="E2706" s="5">
        <f>IF(O2706&gt;0,RANK(O2706,(N2706:P2706,Q2706:AE2706)),0)</f>
        <v>2</v>
      </c>
      <c r="F2706" s="5">
        <f>IF(P2706&gt;0,RANK(P2706,(N2706:P2706,Q2706:AE2706)),0)</f>
        <v>0</v>
      </c>
      <c r="G2706" s="131">
        <f t="shared" si="1066"/>
        <v>817</v>
      </c>
      <c r="H2706" s="136">
        <f t="shared" si="1067"/>
        <v>0.20589717741935484</v>
      </c>
      <c r="I2706" s="2"/>
      <c r="J2706" s="2">
        <f t="shared" si="1058"/>
        <v>0.59879032258064513</v>
      </c>
      <c r="K2706" s="2">
        <f t="shared" si="1059"/>
        <v>0.39289314516129031</v>
      </c>
      <c r="L2706" s="2">
        <f t="shared" si="1060"/>
        <v>0</v>
      </c>
      <c r="M2706" s="2">
        <f t="shared" si="1061"/>
        <v>8.3165322580645573E-3</v>
      </c>
      <c r="N2706" s="63">
        <v>2376</v>
      </c>
      <c r="O2706" s="63">
        <v>1559</v>
      </c>
      <c r="P2706" s="63"/>
      <c r="Q2706" s="63">
        <v>25</v>
      </c>
      <c r="R2706" s="63">
        <v>8</v>
      </c>
      <c r="S2706" s="63">
        <v>0</v>
      </c>
      <c r="T2706" s="63"/>
      <c r="U2706" s="63">
        <v>0</v>
      </c>
      <c r="V2706" s="63"/>
      <c r="W2706" s="63">
        <f>IF(Copyright!C$12=1,IF(BW2706&gt;0,BW2706-SUM(S2706:V2706)-SUM(X2706:AQ2706),SUM(BX2706:CD2706)),SUM(BX2706:CD2706))</f>
        <v>0</v>
      </c>
      <c r="X2706" s="63">
        <v>0</v>
      </c>
      <c r="Y2706" s="63">
        <v>0</v>
      </c>
      <c r="Z2706" s="63"/>
      <c r="AA2706" s="63"/>
      <c r="AB2706" s="63"/>
      <c r="AC2706" s="63"/>
      <c r="AD2706" s="63"/>
      <c r="AE2706" s="63"/>
      <c r="AF2706" s="63"/>
      <c r="AG2706" s="63"/>
      <c r="AH2706" s="63">
        <v>0</v>
      </c>
      <c r="AI2706" s="63"/>
      <c r="AJ2706" s="63"/>
      <c r="AK2706" s="63"/>
      <c r="AL2706" s="63"/>
      <c r="AM2706" s="63"/>
      <c r="AN2706" s="63"/>
      <c r="AO2706" s="63"/>
      <c r="AP2706" s="63"/>
      <c r="AQ2706" s="63"/>
      <c r="AS2706" s="5">
        <f>IF(Q2706&gt;0,RANK(Q2706,(N2706:P2706,Q2706:AE2706)),0)</f>
        <v>3</v>
      </c>
      <c r="AT2706" s="5">
        <f>IF(R2706&gt;0,RANK(R2706,(N2706:P2706,Q2706:AE2706)),0)</f>
        <v>4</v>
      </c>
      <c r="AU2706" s="5">
        <f>IF(T2706&gt;0,RANK(T2706,(N2706:P2706,Q2706:AE2706)),0)</f>
        <v>0</v>
      </c>
      <c r="AV2706" s="5">
        <f>IF(S2706&gt;0,RANK(S2706,(N2706:P2706,Q2706:AE2706)),0)</f>
        <v>0</v>
      </c>
      <c r="AW2706" s="2">
        <f t="shared" si="1062"/>
        <v>6.3004032258064512E-3</v>
      </c>
      <c r="AX2706" s="2">
        <f t="shared" si="1063"/>
        <v>2.0161290322580645E-3</v>
      </c>
      <c r="AY2706" s="2">
        <f t="shared" si="1064"/>
        <v>0</v>
      </c>
      <c r="AZ2706" s="2">
        <f t="shared" si="1065"/>
        <v>0</v>
      </c>
      <c r="BB2706" t="s">
        <v>205</v>
      </c>
      <c r="BC2706" t="s">
        <v>55</v>
      </c>
      <c r="BD2706">
        <v>23</v>
      </c>
      <c r="BF2706" s="111">
        <v>48</v>
      </c>
      <c r="BG2706" s="113">
        <v>163</v>
      </c>
      <c r="BH2706" s="117">
        <f t="shared" si="1056"/>
        <v>48163</v>
      </c>
      <c r="BJ2706" s="5" t="s">
        <v>3185</v>
      </c>
      <c r="BY2706" s="63">
        <v>0</v>
      </c>
      <c r="BZ2706" s="63">
        <v>0</v>
      </c>
    </row>
    <row r="2707" spans="1:78" hidden="1" outlineLevel="1">
      <c r="A2707" t="s">
        <v>1752</v>
      </c>
      <c r="B2707" t="s">
        <v>55</v>
      </c>
      <c r="C2707" s="1">
        <f t="shared" si="1057"/>
        <v>4066</v>
      </c>
      <c r="D2707" s="5">
        <f>IF(N2707&gt;0, RANK(N2707,(N2707:P2707,Q2707:AE2707)),0)</f>
        <v>2</v>
      </c>
      <c r="E2707" s="5">
        <f>IF(O2707&gt;0,RANK(O2707,(N2707:P2707,Q2707:AE2707)),0)</f>
        <v>1</v>
      </c>
      <c r="F2707" s="5">
        <f>IF(P2707&gt;0,RANK(P2707,(N2707:P2707,Q2707:AE2707)),0)</f>
        <v>0</v>
      </c>
      <c r="G2707" s="131">
        <f t="shared" si="1066"/>
        <v>2949</v>
      </c>
      <c r="H2707" s="136">
        <f t="shared" si="1067"/>
        <v>0.72528283325135268</v>
      </c>
      <c r="I2707" s="2"/>
      <c r="J2707" s="2">
        <f t="shared" si="1058"/>
        <v>0.13157894736842105</v>
      </c>
      <c r="K2707" s="2">
        <f t="shared" si="1059"/>
        <v>0.85686178061977369</v>
      </c>
      <c r="L2707" s="2">
        <f t="shared" si="1060"/>
        <v>0</v>
      </c>
      <c r="M2707" s="2">
        <f t="shared" si="1061"/>
        <v>1.1559272011805288E-2</v>
      </c>
      <c r="N2707" s="63">
        <v>535</v>
      </c>
      <c r="O2707" s="63">
        <v>3484</v>
      </c>
      <c r="P2707" s="63"/>
      <c r="Q2707" s="63">
        <v>30</v>
      </c>
      <c r="R2707" s="63">
        <v>17</v>
      </c>
      <c r="S2707" s="63">
        <v>0</v>
      </c>
      <c r="T2707" s="63"/>
      <c r="U2707" s="63">
        <v>0</v>
      </c>
      <c r="V2707" s="63"/>
      <c r="W2707" s="63">
        <f>IF(Copyright!C$12=1,IF(BW2707&gt;0,BW2707-SUM(S2707:V2707)-SUM(X2707:AQ2707),SUM(BX2707:CD2707)),SUM(BX2707:CD2707))</f>
        <v>0</v>
      </c>
      <c r="X2707" s="63">
        <v>0</v>
      </c>
      <c r="Y2707" s="63">
        <v>0</v>
      </c>
      <c r="Z2707" s="63"/>
      <c r="AA2707" s="63"/>
      <c r="AB2707" s="63"/>
      <c r="AC2707" s="63"/>
      <c r="AD2707" s="63"/>
      <c r="AE2707" s="63"/>
      <c r="AF2707" s="63"/>
      <c r="AG2707" s="63"/>
      <c r="AH2707" s="63">
        <v>0</v>
      </c>
      <c r="AI2707" s="63"/>
      <c r="AJ2707" s="63"/>
      <c r="AK2707" s="63"/>
      <c r="AL2707" s="63"/>
      <c r="AM2707" s="63"/>
      <c r="AN2707" s="63"/>
      <c r="AO2707" s="63"/>
      <c r="AP2707" s="63"/>
      <c r="AQ2707" s="63"/>
      <c r="AS2707" s="5">
        <f>IF(Q2707&gt;0,RANK(Q2707,(N2707:P2707,Q2707:AE2707)),0)</f>
        <v>3</v>
      </c>
      <c r="AT2707" s="5">
        <f>IF(R2707&gt;0,RANK(R2707,(N2707:P2707,Q2707:AE2707)),0)</f>
        <v>4</v>
      </c>
      <c r="AU2707" s="5">
        <f>IF(T2707&gt;0,RANK(T2707,(N2707:P2707,Q2707:AE2707)),0)</f>
        <v>0</v>
      </c>
      <c r="AV2707" s="5">
        <f>IF(S2707&gt;0,RANK(S2707,(N2707:P2707,Q2707:AE2707)),0)</f>
        <v>0</v>
      </c>
      <c r="AW2707" s="2">
        <f t="shared" si="1062"/>
        <v>7.3782587309394985E-3</v>
      </c>
      <c r="AX2707" s="2">
        <f t="shared" si="1063"/>
        <v>4.181013280865716E-3</v>
      </c>
      <c r="AY2707" s="2">
        <f t="shared" si="1064"/>
        <v>0</v>
      </c>
      <c r="AZ2707" s="2">
        <f t="shared" si="1065"/>
        <v>0</v>
      </c>
      <c r="BB2707" t="s">
        <v>1752</v>
      </c>
      <c r="BC2707" t="s">
        <v>55</v>
      </c>
      <c r="BD2707">
        <v>19</v>
      </c>
      <c r="BF2707" s="111">
        <v>48</v>
      </c>
      <c r="BG2707" s="113">
        <v>165</v>
      </c>
      <c r="BH2707" s="117">
        <f t="shared" si="1056"/>
        <v>48165</v>
      </c>
      <c r="BJ2707" s="5" t="s">
        <v>3185</v>
      </c>
      <c r="BY2707" s="63">
        <v>0</v>
      </c>
      <c r="BZ2707" s="63">
        <v>0</v>
      </c>
    </row>
    <row r="2708" spans="1:78" hidden="1" outlineLevel="1">
      <c r="A2708" t="s">
        <v>2477</v>
      </c>
      <c r="B2708" t="s">
        <v>55</v>
      </c>
      <c r="C2708" s="1">
        <f t="shared" si="1057"/>
        <v>110078</v>
      </c>
      <c r="D2708" s="5">
        <f>IF(N2708&gt;0, RANK(N2708,(N2708:P2708,Q2708:AE2708)),0)</f>
        <v>2</v>
      </c>
      <c r="E2708" s="5">
        <f>IF(O2708&gt;0,RANK(O2708,(N2708:P2708,Q2708:AE2708)),0)</f>
        <v>1</v>
      </c>
      <c r="F2708" s="5">
        <f>IF(P2708&gt;0,RANK(P2708,(N2708:P2708,Q2708:AE2708)),0)</f>
        <v>0</v>
      </c>
      <c r="G2708" s="131">
        <f t="shared" si="1066"/>
        <v>29548</v>
      </c>
      <c r="H2708" s="136">
        <f t="shared" si="1067"/>
        <v>0.26842784207561909</v>
      </c>
      <c r="I2708" s="2"/>
      <c r="J2708" s="2">
        <f t="shared" si="1058"/>
        <v>0.3589363905594215</v>
      </c>
      <c r="K2708" s="2">
        <f t="shared" si="1059"/>
        <v>0.6273642326350406</v>
      </c>
      <c r="L2708" s="2">
        <f t="shared" si="1060"/>
        <v>0</v>
      </c>
      <c r="M2708" s="2">
        <f t="shared" si="1061"/>
        <v>1.3699376805537899E-2</v>
      </c>
      <c r="N2708" s="63">
        <v>39511</v>
      </c>
      <c r="O2708" s="63">
        <v>69059</v>
      </c>
      <c r="P2708" s="63"/>
      <c r="Q2708" s="63">
        <v>1191</v>
      </c>
      <c r="R2708" s="63">
        <v>292</v>
      </c>
      <c r="S2708" s="63">
        <v>14</v>
      </c>
      <c r="T2708" s="63"/>
      <c r="U2708" s="63">
        <v>8</v>
      </c>
      <c r="V2708" s="63"/>
      <c r="W2708" s="63">
        <f>IF(Copyright!C$12=1,IF(BW2708&gt;0,BW2708-SUM(S2708:V2708)-SUM(X2708:AQ2708),SUM(BX2708:CD2708)),SUM(BX2708:CD2708))</f>
        <v>0</v>
      </c>
      <c r="X2708" s="63">
        <v>1</v>
      </c>
      <c r="Y2708" s="63">
        <v>1</v>
      </c>
      <c r="Z2708" s="63"/>
      <c r="AA2708" s="63"/>
      <c r="AB2708" s="63"/>
      <c r="AC2708" s="63"/>
      <c r="AD2708" s="63"/>
      <c r="AE2708" s="63"/>
      <c r="AF2708" s="63"/>
      <c r="AG2708" s="63"/>
      <c r="AH2708" s="63">
        <v>1</v>
      </c>
      <c r="AI2708" s="63"/>
      <c r="AJ2708" s="63"/>
      <c r="AK2708" s="63"/>
      <c r="AL2708" s="63"/>
      <c r="AM2708" s="63"/>
      <c r="AN2708" s="63"/>
      <c r="AO2708" s="63"/>
      <c r="AP2708" s="63"/>
      <c r="AQ2708" s="63"/>
      <c r="AS2708" s="5">
        <f>IF(Q2708&gt;0,RANK(Q2708,(N2708:P2708,Q2708:AE2708)),0)</f>
        <v>3</v>
      </c>
      <c r="AT2708" s="5">
        <f>IF(R2708&gt;0,RANK(R2708,(N2708:P2708,Q2708:AE2708)),0)</f>
        <v>4</v>
      </c>
      <c r="AU2708" s="5">
        <f>IF(T2708&gt;0,RANK(T2708,(N2708:P2708,Q2708:AE2708)),0)</f>
        <v>0</v>
      </c>
      <c r="AV2708" s="5">
        <f>IF(S2708&gt;0,RANK(S2708,(N2708:P2708,Q2708:AE2708)),0)</f>
        <v>5</v>
      </c>
      <c r="AW2708" s="2">
        <f t="shared" si="1062"/>
        <v>1.0819600646814077E-2</v>
      </c>
      <c r="AX2708" s="2">
        <f t="shared" si="1063"/>
        <v>2.6526644742818728E-3</v>
      </c>
      <c r="AY2708" s="2">
        <f t="shared" si="1064"/>
        <v>0</v>
      </c>
      <c r="AZ2708" s="2">
        <f t="shared" si="1065"/>
        <v>1.2718254328748706E-4</v>
      </c>
      <c r="BB2708" t="s">
        <v>2477</v>
      </c>
      <c r="BC2708" t="s">
        <v>55</v>
      </c>
      <c r="BD2708">
        <v>14</v>
      </c>
      <c r="BF2708" s="111">
        <v>48</v>
      </c>
      <c r="BG2708" s="113">
        <v>167</v>
      </c>
      <c r="BH2708" s="117">
        <f t="shared" si="1056"/>
        <v>48167</v>
      </c>
      <c r="BJ2708" s="5" t="s">
        <v>3185</v>
      </c>
      <c r="BY2708" s="63">
        <v>0</v>
      </c>
      <c r="BZ2708" s="63">
        <v>0</v>
      </c>
    </row>
    <row r="2709" spans="1:78" hidden="1" outlineLevel="1">
      <c r="A2709" t="s">
        <v>1267</v>
      </c>
      <c r="B2709" t="s">
        <v>55</v>
      </c>
      <c r="C2709" s="1">
        <f t="shared" si="1057"/>
        <v>1560</v>
      </c>
      <c r="D2709" s="5">
        <f>IF(N2709&gt;0, RANK(N2709,(N2709:P2709,Q2709:AE2709)),0)</f>
        <v>2</v>
      </c>
      <c r="E2709" s="5">
        <f>IF(O2709&gt;0,RANK(O2709,(N2709:P2709,Q2709:AE2709)),0)</f>
        <v>1</v>
      </c>
      <c r="F2709" s="5">
        <f>IF(P2709&gt;0,RANK(P2709,(N2709:P2709,Q2709:AE2709)),0)</f>
        <v>0</v>
      </c>
      <c r="G2709" s="131">
        <f t="shared" si="1066"/>
        <v>984</v>
      </c>
      <c r="H2709" s="136">
        <f t="shared" si="1067"/>
        <v>0.63076923076923075</v>
      </c>
      <c r="I2709" s="2"/>
      <c r="J2709" s="2">
        <f t="shared" si="1058"/>
        <v>0.17884615384615385</v>
      </c>
      <c r="K2709" s="2">
        <f t="shared" si="1059"/>
        <v>0.80961538461538463</v>
      </c>
      <c r="L2709" s="2">
        <f t="shared" si="1060"/>
        <v>0</v>
      </c>
      <c r="M2709" s="2">
        <f t="shared" si="1061"/>
        <v>1.1538461538461497E-2</v>
      </c>
      <c r="N2709" s="63">
        <v>279</v>
      </c>
      <c r="O2709" s="63">
        <v>1263</v>
      </c>
      <c r="P2709" s="63"/>
      <c r="Q2709" s="63">
        <v>12</v>
      </c>
      <c r="R2709" s="63">
        <v>6</v>
      </c>
      <c r="S2709" s="63">
        <v>0</v>
      </c>
      <c r="T2709" s="63"/>
      <c r="U2709" s="63">
        <v>0</v>
      </c>
      <c r="V2709" s="63"/>
      <c r="W2709" s="63">
        <f>IF(Copyright!C$12=1,IF(BW2709&gt;0,BW2709-SUM(S2709:V2709)-SUM(X2709:AQ2709),SUM(BX2709:CD2709)),SUM(BX2709:CD2709))</f>
        <v>0</v>
      </c>
      <c r="X2709" s="63">
        <v>0</v>
      </c>
      <c r="Y2709" s="63">
        <v>0</v>
      </c>
      <c r="Z2709" s="63"/>
      <c r="AA2709" s="63"/>
      <c r="AB2709" s="63"/>
      <c r="AC2709" s="63"/>
      <c r="AD2709" s="63"/>
      <c r="AE2709" s="63"/>
      <c r="AF2709" s="63"/>
      <c r="AG2709" s="63"/>
      <c r="AH2709" s="63">
        <v>0</v>
      </c>
      <c r="AI2709" s="63"/>
      <c r="AJ2709" s="63"/>
      <c r="AK2709" s="63"/>
      <c r="AL2709" s="63"/>
      <c r="AM2709" s="63"/>
      <c r="AN2709" s="63"/>
      <c r="AO2709" s="63"/>
      <c r="AP2709" s="63"/>
      <c r="AQ2709" s="63"/>
      <c r="AS2709" s="5">
        <f>IF(Q2709&gt;0,RANK(Q2709,(N2709:P2709,Q2709:AE2709)),0)</f>
        <v>3</v>
      </c>
      <c r="AT2709" s="5">
        <f>IF(R2709&gt;0,RANK(R2709,(N2709:P2709,Q2709:AE2709)),0)</f>
        <v>4</v>
      </c>
      <c r="AU2709" s="5">
        <f>IF(T2709&gt;0,RANK(T2709,(N2709:P2709,Q2709:AE2709)),0)</f>
        <v>0</v>
      </c>
      <c r="AV2709" s="5">
        <f>IF(S2709&gt;0,RANK(S2709,(N2709:P2709,Q2709:AE2709)),0)</f>
        <v>0</v>
      </c>
      <c r="AW2709" s="2">
        <f t="shared" si="1062"/>
        <v>7.6923076923076927E-3</v>
      </c>
      <c r="AX2709" s="2">
        <f t="shared" si="1063"/>
        <v>3.8461538461538464E-3</v>
      </c>
      <c r="AY2709" s="2">
        <f t="shared" si="1064"/>
        <v>0</v>
      </c>
      <c r="AZ2709" s="2">
        <f t="shared" si="1065"/>
        <v>0</v>
      </c>
      <c r="BB2709" t="s">
        <v>1267</v>
      </c>
      <c r="BC2709" t="s">
        <v>55</v>
      </c>
      <c r="BD2709">
        <v>19</v>
      </c>
      <c r="BF2709" s="111">
        <v>48</v>
      </c>
      <c r="BG2709" s="113">
        <v>169</v>
      </c>
      <c r="BH2709" s="117">
        <f t="shared" si="1056"/>
        <v>48169</v>
      </c>
      <c r="BJ2709" s="5" t="s">
        <v>3185</v>
      </c>
      <c r="BY2709" s="63">
        <v>0</v>
      </c>
      <c r="BZ2709" s="63">
        <v>0</v>
      </c>
    </row>
    <row r="2710" spans="1:78" hidden="1" outlineLevel="1">
      <c r="A2710" t="s">
        <v>1337</v>
      </c>
      <c r="B2710" t="s">
        <v>55</v>
      </c>
      <c r="C2710" s="1">
        <f t="shared" si="1057"/>
        <v>12550</v>
      </c>
      <c r="D2710" s="5">
        <f>IF(N2710&gt;0, RANK(N2710,(N2710:P2710,Q2710:AE2710)),0)</f>
        <v>2</v>
      </c>
      <c r="E2710" s="5">
        <f>IF(O2710&gt;0,RANK(O2710,(N2710:P2710,Q2710:AE2710)),0)</f>
        <v>1</v>
      </c>
      <c r="F2710" s="5">
        <f>IF(P2710&gt;0,RANK(P2710,(N2710:P2710,Q2710:AE2710)),0)</f>
        <v>0</v>
      </c>
      <c r="G2710" s="131">
        <f t="shared" si="1066"/>
        <v>8251</v>
      </c>
      <c r="H2710" s="136">
        <f t="shared" si="1067"/>
        <v>0.65745019920318726</v>
      </c>
      <c r="I2710" s="2"/>
      <c r="J2710" s="2">
        <f t="shared" si="1058"/>
        <v>0.16374501992031873</v>
      </c>
      <c r="K2710" s="2">
        <f t="shared" si="1059"/>
        <v>0.82119521912350602</v>
      </c>
      <c r="L2710" s="2">
        <f t="shared" si="1060"/>
        <v>0</v>
      </c>
      <c r="M2710" s="2">
        <f t="shared" si="1061"/>
        <v>1.5059760956175228E-2</v>
      </c>
      <c r="N2710" s="63">
        <v>2055</v>
      </c>
      <c r="O2710" s="63">
        <v>10306</v>
      </c>
      <c r="P2710" s="63"/>
      <c r="Q2710" s="63">
        <v>142</v>
      </c>
      <c r="R2710" s="63">
        <v>33</v>
      </c>
      <c r="S2710" s="63">
        <v>10</v>
      </c>
      <c r="T2710" s="63"/>
      <c r="U2710" s="63">
        <v>0</v>
      </c>
      <c r="V2710" s="63"/>
      <c r="W2710" s="63">
        <f>IF(Copyright!C$12=1,IF(BW2710&gt;0,BW2710-SUM(S2710:V2710)-SUM(X2710:AQ2710),SUM(BX2710:CD2710)),SUM(BX2710:CD2710))</f>
        <v>0</v>
      </c>
      <c r="X2710" s="63">
        <v>2</v>
      </c>
      <c r="Y2710" s="63">
        <v>2</v>
      </c>
      <c r="Z2710" s="63"/>
      <c r="AA2710" s="63"/>
      <c r="AB2710" s="63"/>
      <c r="AC2710" s="63"/>
      <c r="AD2710" s="63"/>
      <c r="AE2710" s="63"/>
      <c r="AF2710" s="63"/>
      <c r="AG2710" s="63"/>
      <c r="AH2710" s="63">
        <v>0</v>
      </c>
      <c r="AI2710" s="63"/>
      <c r="AJ2710" s="63"/>
      <c r="AK2710" s="63"/>
      <c r="AL2710" s="63"/>
      <c r="AM2710" s="63"/>
      <c r="AN2710" s="63"/>
      <c r="AO2710" s="63"/>
      <c r="AP2710" s="63"/>
      <c r="AQ2710" s="63"/>
      <c r="AS2710" s="5">
        <f>IF(Q2710&gt;0,RANK(Q2710,(N2710:P2710,Q2710:AE2710)),0)</f>
        <v>3</v>
      </c>
      <c r="AT2710" s="5">
        <f>IF(R2710&gt;0,RANK(R2710,(N2710:P2710,Q2710:AE2710)),0)</f>
        <v>4</v>
      </c>
      <c r="AU2710" s="5">
        <f>IF(T2710&gt;0,RANK(T2710,(N2710:P2710,Q2710:AE2710)),0)</f>
        <v>0</v>
      </c>
      <c r="AV2710" s="5">
        <f>IF(S2710&gt;0,RANK(S2710,(N2710:P2710,Q2710:AE2710)),0)</f>
        <v>5</v>
      </c>
      <c r="AW2710" s="2">
        <f t="shared" si="1062"/>
        <v>1.1314741035856574E-2</v>
      </c>
      <c r="AX2710" s="2">
        <f t="shared" si="1063"/>
        <v>2.6294820717131474E-3</v>
      </c>
      <c r="AY2710" s="2">
        <f t="shared" si="1064"/>
        <v>0</v>
      </c>
      <c r="AZ2710" s="2">
        <f t="shared" si="1065"/>
        <v>7.9681274900398409E-4</v>
      </c>
      <c r="BB2710" t="s">
        <v>1337</v>
      </c>
      <c r="BC2710" t="s">
        <v>55</v>
      </c>
      <c r="BD2710">
        <v>21</v>
      </c>
      <c r="BF2710" s="111">
        <v>48</v>
      </c>
      <c r="BG2710" s="113">
        <v>171</v>
      </c>
      <c r="BH2710" s="117">
        <f t="shared" si="1056"/>
        <v>48171</v>
      </c>
      <c r="BJ2710" s="5" t="s">
        <v>3185</v>
      </c>
      <c r="BY2710" s="63">
        <v>0</v>
      </c>
      <c r="BZ2710" s="63">
        <v>0</v>
      </c>
    </row>
    <row r="2711" spans="1:78" hidden="1" outlineLevel="1">
      <c r="A2711" t="s">
        <v>1295</v>
      </c>
      <c r="B2711" t="s">
        <v>55</v>
      </c>
      <c r="C2711" s="1">
        <f t="shared" si="1057"/>
        <v>578</v>
      </c>
      <c r="D2711" s="5">
        <f>IF(N2711&gt;0, RANK(N2711,(N2711:P2711,Q2711:AE2711)),0)</f>
        <v>2</v>
      </c>
      <c r="E2711" s="5">
        <f>IF(O2711&gt;0,RANK(O2711,(N2711:P2711,Q2711:AE2711)),0)</f>
        <v>1</v>
      </c>
      <c r="F2711" s="5">
        <f>IF(P2711&gt;0,RANK(P2711,(N2711:P2711,Q2711:AE2711)),0)</f>
        <v>0</v>
      </c>
      <c r="G2711" s="131">
        <f t="shared" si="1066"/>
        <v>482</v>
      </c>
      <c r="H2711" s="136">
        <f t="shared" si="1067"/>
        <v>0.83391003460207613</v>
      </c>
      <c r="I2711" s="2"/>
      <c r="J2711" s="2">
        <f t="shared" si="1058"/>
        <v>7.6124567474048443E-2</v>
      </c>
      <c r="K2711" s="2">
        <f t="shared" si="1059"/>
        <v>0.91003460207612452</v>
      </c>
      <c r="L2711" s="2">
        <f t="shared" si="1060"/>
        <v>0</v>
      </c>
      <c r="M2711" s="2">
        <f t="shared" si="1061"/>
        <v>1.384083044982698E-2</v>
      </c>
      <c r="N2711" s="63">
        <v>44</v>
      </c>
      <c r="O2711" s="63">
        <v>526</v>
      </c>
      <c r="P2711" s="63"/>
      <c r="Q2711" s="63">
        <v>6</v>
      </c>
      <c r="R2711" s="63">
        <v>2</v>
      </c>
      <c r="S2711" s="63">
        <v>0</v>
      </c>
      <c r="T2711" s="63"/>
      <c r="U2711" s="63">
        <v>0</v>
      </c>
      <c r="V2711" s="63"/>
      <c r="W2711" s="63">
        <f>IF(Copyright!C$12=1,IF(BW2711&gt;0,BW2711-SUM(S2711:V2711)-SUM(X2711:AQ2711),SUM(BX2711:CD2711)),SUM(BX2711:CD2711))</f>
        <v>0</v>
      </c>
      <c r="X2711" s="63">
        <v>0</v>
      </c>
      <c r="Y2711" s="63">
        <v>0</v>
      </c>
      <c r="Z2711" s="63"/>
      <c r="AA2711" s="63"/>
      <c r="AB2711" s="63"/>
      <c r="AC2711" s="63"/>
      <c r="AD2711" s="63"/>
      <c r="AE2711" s="63"/>
      <c r="AF2711" s="63"/>
      <c r="AG2711" s="63"/>
      <c r="AH2711" s="63">
        <v>0</v>
      </c>
      <c r="AI2711" s="63"/>
      <c r="AJ2711" s="63"/>
      <c r="AK2711" s="63"/>
      <c r="AL2711" s="63"/>
      <c r="AM2711" s="63"/>
      <c r="AN2711" s="63"/>
      <c r="AO2711" s="63"/>
      <c r="AP2711" s="63"/>
      <c r="AQ2711" s="63"/>
      <c r="AS2711" s="5">
        <f>IF(Q2711&gt;0,RANK(Q2711,(N2711:P2711,Q2711:AE2711)),0)</f>
        <v>3</v>
      </c>
      <c r="AT2711" s="5">
        <f>IF(R2711&gt;0,RANK(R2711,(N2711:P2711,Q2711:AE2711)),0)</f>
        <v>4</v>
      </c>
      <c r="AU2711" s="5">
        <f>IF(T2711&gt;0,RANK(T2711,(N2711:P2711,Q2711:AE2711)),0)</f>
        <v>0</v>
      </c>
      <c r="AV2711" s="5">
        <f>IF(S2711&gt;0,RANK(S2711,(N2711:P2711,Q2711:AE2711)),0)</f>
        <v>0</v>
      </c>
      <c r="AW2711" s="2">
        <f t="shared" si="1062"/>
        <v>1.0380622837370242E-2</v>
      </c>
      <c r="AX2711" s="2">
        <f t="shared" si="1063"/>
        <v>3.4602076124567475E-3</v>
      </c>
      <c r="AY2711" s="2">
        <f t="shared" si="1064"/>
        <v>0</v>
      </c>
      <c r="AZ2711" s="2">
        <f t="shared" si="1065"/>
        <v>0</v>
      </c>
      <c r="BB2711" t="s">
        <v>1295</v>
      </c>
      <c r="BC2711" t="s">
        <v>55</v>
      </c>
      <c r="BD2711">
        <v>11</v>
      </c>
      <c r="BF2711" s="111">
        <v>48</v>
      </c>
      <c r="BG2711" s="113">
        <v>173</v>
      </c>
      <c r="BH2711" s="117">
        <f t="shared" si="1056"/>
        <v>48173</v>
      </c>
      <c r="BJ2711" s="5" t="s">
        <v>3185</v>
      </c>
      <c r="BY2711" s="63">
        <v>0</v>
      </c>
      <c r="BZ2711" s="63">
        <v>0</v>
      </c>
    </row>
    <row r="2712" spans="1:78" hidden="1" outlineLevel="1">
      <c r="A2712" t="s">
        <v>1475</v>
      </c>
      <c r="B2712" t="s">
        <v>55</v>
      </c>
      <c r="C2712" s="1">
        <f t="shared" si="1057"/>
        <v>3458</v>
      </c>
      <c r="D2712" s="5">
        <f>IF(N2712&gt;0, RANK(N2712,(N2712:P2712,Q2712:AE2712)),0)</f>
        <v>2</v>
      </c>
      <c r="E2712" s="5">
        <f>IF(O2712&gt;0,RANK(O2712,(N2712:P2712,Q2712:AE2712)),0)</f>
        <v>1</v>
      </c>
      <c r="F2712" s="5">
        <f>IF(P2712&gt;0,RANK(P2712,(N2712:P2712,Q2712:AE2712)),0)</f>
        <v>0</v>
      </c>
      <c r="G2712" s="131">
        <f t="shared" si="1066"/>
        <v>1167</v>
      </c>
      <c r="H2712" s="136">
        <f t="shared" si="1067"/>
        <v>0.33747831116252169</v>
      </c>
      <c r="I2712" s="2"/>
      <c r="J2712" s="2">
        <f t="shared" si="1058"/>
        <v>0.32591093117408909</v>
      </c>
      <c r="K2712" s="2">
        <f t="shared" si="1059"/>
        <v>0.66338924233661078</v>
      </c>
      <c r="L2712" s="2">
        <f t="shared" si="1060"/>
        <v>0</v>
      </c>
      <c r="M2712" s="2">
        <f t="shared" si="1061"/>
        <v>1.0699826489300124E-2</v>
      </c>
      <c r="N2712" s="63">
        <v>1127</v>
      </c>
      <c r="O2712" s="63">
        <v>2294</v>
      </c>
      <c r="P2712" s="63"/>
      <c r="Q2712" s="63">
        <v>24</v>
      </c>
      <c r="R2712" s="63">
        <v>7</v>
      </c>
      <c r="S2712" s="63">
        <v>0</v>
      </c>
      <c r="T2712" s="63"/>
      <c r="U2712" s="63">
        <v>0</v>
      </c>
      <c r="V2712" s="63"/>
      <c r="W2712" s="63">
        <f>IF(Copyright!C$12=1,IF(BW2712&gt;0,BW2712-SUM(S2712:V2712)-SUM(X2712:AQ2712),SUM(BX2712:CD2712)),SUM(BX2712:CD2712))</f>
        <v>6</v>
      </c>
      <c r="X2712" s="63">
        <v>0</v>
      </c>
      <c r="Y2712" s="63">
        <v>0</v>
      </c>
      <c r="Z2712" s="63"/>
      <c r="AA2712" s="63"/>
      <c r="AB2712" s="63"/>
      <c r="AC2712" s="63"/>
      <c r="AD2712" s="63"/>
      <c r="AE2712" s="63"/>
      <c r="AF2712" s="63"/>
      <c r="AG2712" s="63"/>
      <c r="AH2712" s="63">
        <v>0</v>
      </c>
      <c r="AI2712" s="63"/>
      <c r="AJ2712" s="63"/>
      <c r="AK2712" s="63"/>
      <c r="AL2712" s="63"/>
      <c r="AM2712" s="63"/>
      <c r="AN2712" s="63"/>
      <c r="AO2712" s="63"/>
      <c r="AP2712" s="63"/>
      <c r="AQ2712" s="63"/>
      <c r="AS2712" s="5">
        <f>IF(Q2712&gt;0,RANK(Q2712,(N2712:P2712,Q2712:AE2712)),0)</f>
        <v>3</v>
      </c>
      <c r="AT2712" s="5">
        <f>IF(R2712&gt;0,RANK(R2712,(N2712:P2712,Q2712:AE2712)),0)</f>
        <v>4</v>
      </c>
      <c r="AU2712" s="5">
        <f>IF(T2712&gt;0,RANK(T2712,(N2712:P2712,Q2712:AE2712)),0)</f>
        <v>0</v>
      </c>
      <c r="AV2712" s="5">
        <f>IF(S2712&gt;0,RANK(S2712,(N2712:P2712,Q2712:AE2712)),0)</f>
        <v>0</v>
      </c>
      <c r="AW2712" s="2">
        <f t="shared" si="1062"/>
        <v>6.940427993059572E-3</v>
      </c>
      <c r="AX2712" s="2">
        <f t="shared" si="1063"/>
        <v>2.0242914979757085E-3</v>
      </c>
      <c r="AY2712" s="2">
        <f t="shared" si="1064"/>
        <v>0</v>
      </c>
      <c r="AZ2712" s="2">
        <f t="shared" si="1065"/>
        <v>0</v>
      </c>
      <c r="BB2712" t="s">
        <v>1475</v>
      </c>
      <c r="BC2712" t="s">
        <v>55</v>
      </c>
      <c r="BD2712">
        <v>34</v>
      </c>
      <c r="BF2712" s="111">
        <v>48</v>
      </c>
      <c r="BG2712" s="113">
        <v>175</v>
      </c>
      <c r="BH2712" s="117">
        <f t="shared" si="1056"/>
        <v>48175</v>
      </c>
      <c r="BJ2712" s="5" t="s">
        <v>3185</v>
      </c>
      <c r="BY2712" s="63">
        <v>6</v>
      </c>
      <c r="BZ2712" s="63">
        <v>0</v>
      </c>
    </row>
    <row r="2713" spans="1:78" hidden="1" outlineLevel="1">
      <c r="A2713" t="s">
        <v>2816</v>
      </c>
      <c r="B2713" t="s">
        <v>55</v>
      </c>
      <c r="C2713" s="1">
        <f t="shared" si="1057"/>
        <v>6057</v>
      </c>
      <c r="D2713" s="5">
        <f>IF(N2713&gt;0, RANK(N2713,(N2713:P2713,Q2713:AE2713)),0)</f>
        <v>2</v>
      </c>
      <c r="E2713" s="5">
        <f>IF(O2713&gt;0,RANK(O2713,(N2713:P2713,Q2713:AE2713)),0)</f>
        <v>1</v>
      </c>
      <c r="F2713" s="5">
        <f>IF(P2713&gt;0,RANK(P2713,(N2713:P2713,Q2713:AE2713)),0)</f>
        <v>0</v>
      </c>
      <c r="G2713" s="131">
        <f t="shared" si="1066"/>
        <v>2439</v>
      </c>
      <c r="H2713" s="136">
        <f t="shared" si="1067"/>
        <v>0.40267459138187223</v>
      </c>
      <c r="I2713" s="2"/>
      <c r="J2713" s="2">
        <f t="shared" si="1058"/>
        <v>0.29337956083869904</v>
      </c>
      <c r="K2713" s="2">
        <f t="shared" si="1059"/>
        <v>0.69605415222057121</v>
      </c>
      <c r="L2713" s="2">
        <f t="shared" si="1060"/>
        <v>0</v>
      </c>
      <c r="M2713" s="2">
        <f t="shared" si="1061"/>
        <v>1.0566286940729697E-2</v>
      </c>
      <c r="N2713" s="63">
        <v>1777</v>
      </c>
      <c r="O2713" s="63">
        <v>4216</v>
      </c>
      <c r="P2713" s="63"/>
      <c r="Q2713" s="63">
        <v>44</v>
      </c>
      <c r="R2713" s="63">
        <v>9</v>
      </c>
      <c r="S2713" s="63">
        <v>0</v>
      </c>
      <c r="T2713" s="63"/>
      <c r="U2713" s="63">
        <v>0</v>
      </c>
      <c r="V2713" s="63"/>
      <c r="W2713" s="63">
        <f>IF(Copyright!C$12=1,IF(BW2713&gt;0,BW2713-SUM(S2713:V2713)-SUM(X2713:AQ2713),SUM(BX2713:CD2713)),SUM(BX2713:CD2713))</f>
        <v>11</v>
      </c>
      <c r="X2713" s="63">
        <v>0</v>
      </c>
      <c r="Y2713" s="63">
        <v>0</v>
      </c>
      <c r="Z2713" s="63"/>
      <c r="AA2713" s="63"/>
      <c r="AB2713" s="63"/>
      <c r="AC2713" s="63"/>
      <c r="AD2713" s="63"/>
      <c r="AE2713" s="63"/>
      <c r="AF2713" s="63"/>
      <c r="AG2713" s="63"/>
      <c r="AH2713" s="63">
        <v>0</v>
      </c>
      <c r="AI2713" s="63"/>
      <c r="AJ2713" s="63"/>
      <c r="AK2713" s="63"/>
      <c r="AL2713" s="63"/>
      <c r="AM2713" s="63"/>
      <c r="AN2713" s="63"/>
      <c r="AO2713" s="63"/>
      <c r="AP2713" s="63"/>
      <c r="AQ2713" s="63"/>
      <c r="AS2713" s="5">
        <f>IF(Q2713&gt;0,RANK(Q2713,(N2713:P2713,Q2713:AE2713)),0)</f>
        <v>3</v>
      </c>
      <c r="AT2713" s="5">
        <f>IF(R2713&gt;0,RANK(R2713,(N2713:P2713,Q2713:AE2713)),0)</f>
        <v>5</v>
      </c>
      <c r="AU2713" s="5">
        <f>IF(T2713&gt;0,RANK(T2713,(N2713:P2713,Q2713:AE2713)),0)</f>
        <v>0</v>
      </c>
      <c r="AV2713" s="5">
        <f>IF(S2713&gt;0,RANK(S2713,(N2713:P2713,Q2713:AE2713)),0)</f>
        <v>0</v>
      </c>
      <c r="AW2713" s="2">
        <f t="shared" si="1062"/>
        <v>7.2643222717516925E-3</v>
      </c>
      <c r="AX2713" s="2">
        <f t="shared" si="1063"/>
        <v>1.4858841010401188E-3</v>
      </c>
      <c r="AY2713" s="2">
        <f t="shared" si="1064"/>
        <v>0</v>
      </c>
      <c r="AZ2713" s="2">
        <f t="shared" si="1065"/>
        <v>0</v>
      </c>
      <c r="BB2713" t="s">
        <v>2816</v>
      </c>
      <c r="BC2713" t="s">
        <v>55</v>
      </c>
      <c r="BF2713" s="111">
        <v>48</v>
      </c>
      <c r="BG2713" s="113">
        <v>177</v>
      </c>
      <c r="BH2713" s="117">
        <f t="shared" si="1056"/>
        <v>48177</v>
      </c>
      <c r="BJ2713" s="5" t="s">
        <v>3185</v>
      </c>
      <c r="BY2713" s="63">
        <v>11</v>
      </c>
      <c r="BZ2713" s="63">
        <v>0</v>
      </c>
    </row>
    <row r="2714" spans="1:78" hidden="1" outlineLevel="1">
      <c r="A2714" t="s">
        <v>2218</v>
      </c>
      <c r="B2714" t="s">
        <v>55</v>
      </c>
      <c r="C2714" s="1">
        <f t="shared" si="1057"/>
        <v>7389</v>
      </c>
      <c r="D2714" s="5">
        <f>IF(N2714&gt;0, RANK(N2714,(N2714:P2714,Q2714:AE2714)),0)</f>
        <v>2</v>
      </c>
      <c r="E2714" s="5">
        <f>IF(O2714&gt;0,RANK(O2714,(N2714:P2714,Q2714:AE2714)),0)</f>
        <v>1</v>
      </c>
      <c r="F2714" s="5">
        <f>IF(P2714&gt;0,RANK(P2714,(N2714:P2714,Q2714:AE2714)),0)</f>
        <v>0</v>
      </c>
      <c r="G2714" s="131">
        <f t="shared" si="1066"/>
        <v>5557</v>
      </c>
      <c r="H2714" s="136">
        <f t="shared" si="1067"/>
        <v>0.75206387873866554</v>
      </c>
      <c r="I2714" s="2"/>
      <c r="J2714" s="2">
        <f t="shared" si="1058"/>
        <v>0.11990797130870212</v>
      </c>
      <c r="K2714" s="2">
        <f t="shared" si="1059"/>
        <v>0.87197185004736766</v>
      </c>
      <c r="L2714" s="2">
        <f t="shared" si="1060"/>
        <v>0</v>
      </c>
      <c r="M2714" s="2">
        <f t="shared" si="1061"/>
        <v>8.1201786439302204E-3</v>
      </c>
      <c r="N2714" s="63">
        <v>886</v>
      </c>
      <c r="O2714" s="63">
        <v>6443</v>
      </c>
      <c r="P2714" s="63"/>
      <c r="Q2714" s="63">
        <v>40</v>
      </c>
      <c r="R2714" s="63">
        <v>20</v>
      </c>
      <c r="S2714" s="63">
        <v>0</v>
      </c>
      <c r="T2714" s="63"/>
      <c r="U2714" s="63">
        <v>0</v>
      </c>
      <c r="V2714" s="63"/>
      <c r="W2714" s="63">
        <f>IF(Copyright!C$12=1,IF(BW2714&gt;0,BW2714-SUM(S2714:V2714)-SUM(X2714:AQ2714),SUM(BX2714:CD2714)),SUM(BX2714:CD2714))</f>
        <v>0</v>
      </c>
      <c r="X2714" s="63">
        <v>0</v>
      </c>
      <c r="Y2714" s="63">
        <v>0</v>
      </c>
      <c r="Z2714" s="63"/>
      <c r="AA2714" s="63"/>
      <c r="AB2714" s="63"/>
      <c r="AC2714" s="63"/>
      <c r="AD2714" s="63"/>
      <c r="AE2714" s="63"/>
      <c r="AF2714" s="63"/>
      <c r="AG2714" s="63"/>
      <c r="AH2714" s="63">
        <v>0</v>
      </c>
      <c r="AI2714" s="63"/>
      <c r="AJ2714" s="63"/>
      <c r="AK2714" s="63"/>
      <c r="AL2714" s="63"/>
      <c r="AM2714" s="63"/>
      <c r="AN2714" s="63"/>
      <c r="AO2714" s="63"/>
      <c r="AP2714" s="63"/>
      <c r="AQ2714" s="63"/>
      <c r="AS2714" s="5">
        <f>IF(Q2714&gt;0,RANK(Q2714,(N2714:P2714,Q2714:AE2714)),0)</f>
        <v>3</v>
      </c>
      <c r="AT2714" s="5">
        <f>IF(R2714&gt;0,RANK(R2714,(N2714:P2714,Q2714:AE2714)),0)</f>
        <v>4</v>
      </c>
      <c r="AU2714" s="5">
        <f>IF(T2714&gt;0,RANK(T2714,(N2714:P2714,Q2714:AE2714)),0)</f>
        <v>0</v>
      </c>
      <c r="AV2714" s="5">
        <f>IF(S2714&gt;0,RANK(S2714,(N2714:P2714,Q2714:AE2714)),0)</f>
        <v>0</v>
      </c>
      <c r="AW2714" s="2">
        <f t="shared" si="1062"/>
        <v>5.413452429286778E-3</v>
      </c>
      <c r="AX2714" s="2">
        <f t="shared" si="1063"/>
        <v>2.706726214643389E-3</v>
      </c>
      <c r="AY2714" s="2">
        <f t="shared" si="1064"/>
        <v>0</v>
      </c>
      <c r="AZ2714" s="2">
        <f t="shared" si="1065"/>
        <v>0</v>
      </c>
      <c r="BB2714" t="s">
        <v>2218</v>
      </c>
      <c r="BC2714" t="s">
        <v>55</v>
      </c>
      <c r="BD2714">
        <v>13</v>
      </c>
      <c r="BF2714" s="111">
        <v>48</v>
      </c>
      <c r="BG2714" s="113">
        <v>179</v>
      </c>
      <c r="BH2714" s="117">
        <f t="shared" si="1056"/>
        <v>48179</v>
      </c>
      <c r="BJ2714" s="5" t="s">
        <v>3185</v>
      </c>
      <c r="BY2714" s="63">
        <v>0</v>
      </c>
      <c r="BZ2714" s="63">
        <v>0</v>
      </c>
    </row>
    <row r="2715" spans="1:78" hidden="1" outlineLevel="1">
      <c r="A2715" t="s">
        <v>2261</v>
      </c>
      <c r="B2715" t="s">
        <v>55</v>
      </c>
      <c r="C2715" s="1">
        <f t="shared" si="1057"/>
        <v>42264</v>
      </c>
      <c r="D2715" s="5">
        <f>IF(N2715&gt;0, RANK(N2715,(N2715:P2715,Q2715:AE2715)),0)</f>
        <v>2</v>
      </c>
      <c r="E2715" s="5">
        <f>IF(O2715&gt;0,RANK(O2715,(N2715:P2715,Q2715:AE2715)),0)</f>
        <v>1</v>
      </c>
      <c r="F2715" s="5">
        <f>IF(P2715&gt;0,RANK(P2715,(N2715:P2715,Q2715:AE2715)),0)</f>
        <v>0</v>
      </c>
      <c r="G2715" s="131">
        <f t="shared" si="1066"/>
        <v>20266</v>
      </c>
      <c r="H2715" s="136">
        <f t="shared" si="1067"/>
        <v>0.47950974824910086</v>
      </c>
      <c r="I2715" s="2"/>
      <c r="J2715" s="2">
        <f t="shared" si="1058"/>
        <v>0.25246072307401096</v>
      </c>
      <c r="K2715" s="2">
        <f t="shared" si="1059"/>
        <v>0.73197047132311188</v>
      </c>
      <c r="L2715" s="2">
        <f t="shared" si="1060"/>
        <v>0</v>
      </c>
      <c r="M2715" s="2">
        <f t="shared" si="1061"/>
        <v>1.55688056028771E-2</v>
      </c>
      <c r="N2715" s="63">
        <v>10670</v>
      </c>
      <c r="O2715" s="63">
        <v>30936</v>
      </c>
      <c r="P2715" s="63"/>
      <c r="Q2715" s="63">
        <v>515</v>
      </c>
      <c r="R2715" s="63">
        <v>121</v>
      </c>
      <c r="S2715" s="63">
        <v>15</v>
      </c>
      <c r="T2715" s="63"/>
      <c r="U2715" s="63">
        <v>0</v>
      </c>
      <c r="V2715" s="63"/>
      <c r="W2715" s="63">
        <f>IF(Copyright!C$12=1,IF(BW2715&gt;0,BW2715-SUM(S2715:V2715)-SUM(X2715:AQ2715),SUM(BX2715:CD2715)),SUM(BX2715:CD2715))</f>
        <v>2</v>
      </c>
      <c r="X2715" s="63">
        <v>1</v>
      </c>
      <c r="Y2715" s="63">
        <v>4</v>
      </c>
      <c r="Z2715" s="63"/>
      <c r="AA2715" s="63"/>
      <c r="AB2715" s="63"/>
      <c r="AC2715" s="63"/>
      <c r="AD2715" s="63"/>
      <c r="AE2715" s="63"/>
      <c r="AF2715" s="63"/>
      <c r="AG2715" s="63"/>
      <c r="AH2715" s="63">
        <v>0</v>
      </c>
      <c r="AI2715" s="63"/>
      <c r="AJ2715" s="63"/>
      <c r="AK2715" s="63"/>
      <c r="AL2715" s="63"/>
      <c r="AM2715" s="63"/>
      <c r="AN2715" s="63"/>
      <c r="AO2715" s="63"/>
      <c r="AP2715" s="63"/>
      <c r="AQ2715" s="63"/>
      <c r="AS2715" s="5">
        <f>IF(Q2715&gt;0,RANK(Q2715,(N2715:P2715,Q2715:AE2715)),0)</f>
        <v>3</v>
      </c>
      <c r="AT2715" s="5">
        <f>IF(R2715&gt;0,RANK(R2715,(N2715:P2715,Q2715:AE2715)),0)</f>
        <v>4</v>
      </c>
      <c r="AU2715" s="5">
        <f>IF(T2715&gt;0,RANK(T2715,(N2715:P2715,Q2715:AE2715)),0)</f>
        <v>0</v>
      </c>
      <c r="AV2715" s="5">
        <f>IF(S2715&gt;0,RANK(S2715,(N2715:P2715,Q2715:AE2715)),0)</f>
        <v>5</v>
      </c>
      <c r="AW2715" s="2">
        <f t="shared" si="1062"/>
        <v>1.2185311376112057E-2</v>
      </c>
      <c r="AX2715" s="2">
        <f t="shared" si="1063"/>
        <v>2.8629566534166193E-3</v>
      </c>
      <c r="AY2715" s="2">
        <f t="shared" si="1064"/>
        <v>0</v>
      </c>
      <c r="AZ2715" s="2">
        <f t="shared" si="1065"/>
        <v>3.5491198182850654E-4</v>
      </c>
      <c r="BB2715" t="s">
        <v>2261</v>
      </c>
      <c r="BC2715" t="s">
        <v>55</v>
      </c>
      <c r="BD2715">
        <v>4</v>
      </c>
      <c r="BF2715" s="111">
        <v>48</v>
      </c>
      <c r="BG2715" s="113">
        <v>181</v>
      </c>
      <c r="BH2715" s="117">
        <f t="shared" si="1056"/>
        <v>48181</v>
      </c>
      <c r="BJ2715" s="5" t="s">
        <v>3185</v>
      </c>
      <c r="BY2715" s="63">
        <v>0</v>
      </c>
      <c r="BZ2715" s="63">
        <v>2</v>
      </c>
    </row>
    <row r="2716" spans="1:78" hidden="1" outlineLevel="1">
      <c r="A2716" t="s">
        <v>142</v>
      </c>
      <c r="B2716" t="s">
        <v>55</v>
      </c>
      <c r="C2716" s="1">
        <f t="shared" si="1057"/>
        <v>41507</v>
      </c>
      <c r="D2716" s="5">
        <f>IF(N2716&gt;0, RANK(N2716,(N2716:P2716,Q2716:AE2716)),0)</f>
        <v>2</v>
      </c>
      <c r="E2716" s="5">
        <f>IF(O2716&gt;0,RANK(O2716,(N2716:P2716,Q2716:AE2716)),0)</f>
        <v>1</v>
      </c>
      <c r="F2716" s="5">
        <f>IF(P2716&gt;0,RANK(P2716,(N2716:P2716,Q2716:AE2716)),0)</f>
        <v>0</v>
      </c>
      <c r="G2716" s="131">
        <f t="shared" si="1066"/>
        <v>16344</v>
      </c>
      <c r="H2716" s="136">
        <f t="shared" si="1067"/>
        <v>0.39376490712409956</v>
      </c>
      <c r="I2716" s="2"/>
      <c r="J2716" s="2">
        <f t="shared" si="1058"/>
        <v>0.2986966053918616</v>
      </c>
      <c r="K2716" s="2">
        <f t="shared" si="1059"/>
        <v>0.69246151251596111</v>
      </c>
      <c r="L2716" s="2">
        <f t="shared" si="1060"/>
        <v>0</v>
      </c>
      <c r="M2716" s="2">
        <f t="shared" si="1061"/>
        <v>8.8418820921772889E-3</v>
      </c>
      <c r="N2716" s="63">
        <v>12398</v>
      </c>
      <c r="O2716" s="63">
        <v>28742</v>
      </c>
      <c r="P2716" s="63"/>
      <c r="Q2716" s="63">
        <v>303</v>
      </c>
      <c r="R2716" s="63">
        <v>54</v>
      </c>
      <c r="S2716" s="63">
        <v>8</v>
      </c>
      <c r="T2716" s="63"/>
      <c r="U2716" s="63">
        <v>0</v>
      </c>
      <c r="V2716" s="63"/>
      <c r="W2716" s="63">
        <f>IF(Copyright!C$12=1,IF(BW2716&gt;0,BW2716-SUM(S2716:V2716)-SUM(X2716:AQ2716),SUM(BX2716:CD2716)),SUM(BX2716:CD2716))</f>
        <v>0</v>
      </c>
      <c r="X2716" s="63">
        <v>0</v>
      </c>
      <c r="Y2716" s="63">
        <v>2</v>
      </c>
      <c r="Z2716" s="63"/>
      <c r="AA2716" s="63"/>
      <c r="AB2716" s="63"/>
      <c r="AC2716" s="63"/>
      <c r="AD2716" s="63"/>
      <c r="AE2716" s="63"/>
      <c r="AF2716" s="63"/>
      <c r="AG2716" s="63"/>
      <c r="AH2716" s="63">
        <v>0</v>
      </c>
      <c r="AI2716" s="63"/>
      <c r="AJ2716" s="63"/>
      <c r="AK2716" s="63"/>
      <c r="AL2716" s="63"/>
      <c r="AM2716" s="63"/>
      <c r="AN2716" s="63"/>
      <c r="AO2716" s="63"/>
      <c r="AP2716" s="63"/>
      <c r="AQ2716" s="63"/>
      <c r="AS2716" s="5">
        <f>IF(Q2716&gt;0,RANK(Q2716,(N2716:P2716,Q2716:AE2716)),0)</f>
        <v>3</v>
      </c>
      <c r="AT2716" s="5">
        <f>IF(R2716&gt;0,RANK(R2716,(N2716:P2716,Q2716:AE2716)),0)</f>
        <v>4</v>
      </c>
      <c r="AU2716" s="5">
        <f>IF(T2716&gt;0,RANK(T2716,(N2716:P2716,Q2716:AE2716)),0)</f>
        <v>0</v>
      </c>
      <c r="AV2716" s="5">
        <f>IF(S2716&gt;0,RANK(S2716,(N2716:P2716,Q2716:AE2716)),0)</f>
        <v>5</v>
      </c>
      <c r="AW2716" s="2">
        <f t="shared" si="1062"/>
        <v>7.2999734984460453E-3</v>
      </c>
      <c r="AX2716" s="2">
        <f t="shared" si="1063"/>
        <v>1.3009853759606814E-3</v>
      </c>
      <c r="AY2716" s="2">
        <f t="shared" si="1064"/>
        <v>0</v>
      </c>
      <c r="AZ2716" s="2">
        <f t="shared" si="1065"/>
        <v>1.9273857421639725E-4</v>
      </c>
      <c r="BB2716" t="s">
        <v>142</v>
      </c>
      <c r="BC2716" t="s">
        <v>55</v>
      </c>
      <c r="BD2716">
        <v>1</v>
      </c>
      <c r="BF2716" s="111">
        <v>48</v>
      </c>
      <c r="BG2716" s="113">
        <v>183</v>
      </c>
      <c r="BH2716" s="117">
        <f t="shared" si="1056"/>
        <v>48183</v>
      </c>
      <c r="BJ2716" s="5" t="s">
        <v>3185</v>
      </c>
      <c r="BY2716" s="63">
        <v>0</v>
      </c>
      <c r="BZ2716" s="63">
        <v>0</v>
      </c>
    </row>
    <row r="2717" spans="1:78" hidden="1" outlineLevel="1">
      <c r="A2717" t="s">
        <v>490</v>
      </c>
      <c r="B2717" t="s">
        <v>55</v>
      </c>
      <c r="C2717" s="1">
        <f t="shared" si="1057"/>
        <v>8601</v>
      </c>
      <c r="D2717" s="5">
        <f>IF(N2717&gt;0, RANK(N2717,(N2717:P2717,Q2717:AE2717)),0)</f>
        <v>2</v>
      </c>
      <c r="E2717" s="5">
        <f>IF(O2717&gt;0,RANK(O2717,(N2717:P2717,Q2717:AE2717)),0)</f>
        <v>1</v>
      </c>
      <c r="F2717" s="5">
        <f>IF(P2717&gt;0,RANK(P2717,(N2717:P2717,Q2717:AE2717)),0)</f>
        <v>0</v>
      </c>
      <c r="G2717" s="131">
        <f t="shared" si="1066"/>
        <v>3802</v>
      </c>
      <c r="H2717" s="136">
        <f t="shared" si="1067"/>
        <v>0.44204162306708522</v>
      </c>
      <c r="I2717" s="2"/>
      <c r="J2717" s="2">
        <f t="shared" si="1058"/>
        <v>0.2719451226601558</v>
      </c>
      <c r="K2717" s="2">
        <f t="shared" si="1059"/>
        <v>0.71398674572724097</v>
      </c>
      <c r="L2717" s="2">
        <f t="shared" si="1060"/>
        <v>0</v>
      </c>
      <c r="M2717" s="2">
        <f t="shared" si="1061"/>
        <v>1.406813161260323E-2</v>
      </c>
      <c r="N2717" s="63">
        <v>2339</v>
      </c>
      <c r="O2717" s="63">
        <v>6141</v>
      </c>
      <c r="P2717" s="63"/>
      <c r="Q2717" s="63">
        <v>87</v>
      </c>
      <c r="R2717" s="63">
        <v>31</v>
      </c>
      <c r="S2717" s="63">
        <v>3</v>
      </c>
      <c r="T2717" s="63"/>
      <c r="U2717" s="63">
        <v>0</v>
      </c>
      <c r="V2717" s="63"/>
      <c r="W2717" s="63">
        <f>IF(Copyright!C$12=1,IF(BW2717&gt;0,BW2717-SUM(S2717:V2717)-SUM(X2717:AQ2717),SUM(BX2717:CD2717)),SUM(BX2717:CD2717))</f>
        <v>0</v>
      </c>
      <c r="X2717" s="63">
        <v>0</v>
      </c>
      <c r="Y2717" s="63">
        <v>0</v>
      </c>
      <c r="Z2717" s="63"/>
      <c r="AA2717" s="63"/>
      <c r="AB2717" s="63"/>
      <c r="AC2717" s="63"/>
      <c r="AD2717" s="63"/>
      <c r="AE2717" s="63"/>
      <c r="AF2717" s="63"/>
      <c r="AG2717" s="63"/>
      <c r="AH2717" s="63">
        <v>0</v>
      </c>
      <c r="AI2717" s="63"/>
      <c r="AJ2717" s="63"/>
      <c r="AK2717" s="63"/>
      <c r="AL2717" s="63"/>
      <c r="AM2717" s="63"/>
      <c r="AN2717" s="63"/>
      <c r="AO2717" s="63"/>
      <c r="AP2717" s="63"/>
      <c r="AQ2717" s="63"/>
      <c r="AS2717" s="5">
        <f>IF(Q2717&gt;0,RANK(Q2717,(N2717:P2717,Q2717:AE2717)),0)</f>
        <v>3</v>
      </c>
      <c r="AT2717" s="5">
        <f>IF(R2717&gt;0,RANK(R2717,(N2717:P2717,Q2717:AE2717)),0)</f>
        <v>4</v>
      </c>
      <c r="AU2717" s="5">
        <f>IF(T2717&gt;0,RANK(T2717,(N2717:P2717,Q2717:AE2717)),0)</f>
        <v>0</v>
      </c>
      <c r="AV2717" s="5">
        <f>IF(S2717&gt;0,RANK(S2717,(N2717:P2717,Q2717:AE2717)),0)</f>
        <v>5</v>
      </c>
      <c r="AW2717" s="2">
        <f t="shared" si="1062"/>
        <v>1.0115102895012208E-2</v>
      </c>
      <c r="AX2717" s="2">
        <f t="shared" si="1063"/>
        <v>3.6042320660388326E-3</v>
      </c>
      <c r="AY2717" s="2">
        <f t="shared" si="1064"/>
        <v>0</v>
      </c>
      <c r="AZ2717" s="2">
        <f t="shared" si="1065"/>
        <v>3.4879665155214509E-4</v>
      </c>
      <c r="BB2717" t="s">
        <v>490</v>
      </c>
      <c r="BC2717" t="s">
        <v>55</v>
      </c>
      <c r="BD2717">
        <v>8</v>
      </c>
      <c r="BF2717" s="111">
        <v>48</v>
      </c>
      <c r="BG2717" s="113">
        <v>185</v>
      </c>
      <c r="BH2717" s="117">
        <f t="shared" si="1056"/>
        <v>48185</v>
      </c>
      <c r="BJ2717" s="5" t="s">
        <v>3185</v>
      </c>
      <c r="BY2717" s="63">
        <v>0</v>
      </c>
      <c r="BZ2717" s="63">
        <v>0</v>
      </c>
    </row>
    <row r="2718" spans="1:78" hidden="1" outlineLevel="1">
      <c r="A2718" t="s">
        <v>2894</v>
      </c>
      <c r="B2718" t="s">
        <v>55</v>
      </c>
      <c r="C2718" s="1">
        <f t="shared" si="1057"/>
        <v>49514</v>
      </c>
      <c r="D2718" s="5">
        <f>IF(N2718&gt;0, RANK(N2718,(N2718:P2718,Q2718:AE2718)),0)</f>
        <v>2</v>
      </c>
      <c r="E2718" s="5">
        <f>IF(O2718&gt;0,RANK(O2718,(N2718:P2718,Q2718:AE2718)),0)</f>
        <v>1</v>
      </c>
      <c r="F2718" s="5">
        <f>IF(P2718&gt;0,RANK(P2718,(N2718:P2718,Q2718:AE2718)),0)</f>
        <v>0</v>
      </c>
      <c r="G2718" s="131">
        <f t="shared" si="1066"/>
        <v>17373</v>
      </c>
      <c r="H2718" s="136">
        <f t="shared" si="1067"/>
        <v>0.35087046087975116</v>
      </c>
      <c r="I2718" s="2"/>
      <c r="J2718" s="2">
        <f t="shared" si="1058"/>
        <v>0.31797067496061721</v>
      </c>
      <c r="K2718" s="2">
        <f t="shared" si="1059"/>
        <v>0.66884113584036842</v>
      </c>
      <c r="L2718" s="2">
        <f t="shared" si="1060"/>
        <v>0</v>
      </c>
      <c r="M2718" s="2">
        <f t="shared" si="1061"/>
        <v>1.3188189199014322E-2</v>
      </c>
      <c r="N2718" s="63">
        <v>15744</v>
      </c>
      <c r="O2718" s="63">
        <v>33117</v>
      </c>
      <c r="P2718" s="63"/>
      <c r="Q2718" s="63">
        <v>535</v>
      </c>
      <c r="R2718" s="63">
        <v>103</v>
      </c>
      <c r="S2718" s="63">
        <v>7</v>
      </c>
      <c r="T2718" s="63"/>
      <c r="U2718" s="63">
        <v>1</v>
      </c>
      <c r="V2718" s="63"/>
      <c r="W2718" s="63">
        <f>IF(Copyright!C$12=1,IF(BW2718&gt;0,BW2718-SUM(S2718:V2718)-SUM(X2718:AQ2718),SUM(BX2718:CD2718)),SUM(BX2718:CD2718))</f>
        <v>2</v>
      </c>
      <c r="X2718" s="63">
        <v>3</v>
      </c>
      <c r="Y2718" s="63">
        <v>2</v>
      </c>
      <c r="Z2718" s="63"/>
      <c r="AA2718" s="63"/>
      <c r="AB2718" s="63"/>
      <c r="AC2718" s="63"/>
      <c r="AD2718" s="63"/>
      <c r="AE2718" s="63"/>
      <c r="AF2718" s="63"/>
      <c r="AG2718" s="63"/>
      <c r="AH2718" s="63">
        <v>0</v>
      </c>
      <c r="AI2718" s="63"/>
      <c r="AJ2718" s="63"/>
      <c r="AK2718" s="63"/>
      <c r="AL2718" s="63"/>
      <c r="AM2718" s="63"/>
      <c r="AN2718" s="63"/>
      <c r="AO2718" s="63"/>
      <c r="AP2718" s="63"/>
      <c r="AQ2718" s="63"/>
      <c r="AS2718" s="5">
        <f>IF(Q2718&gt;0,RANK(Q2718,(N2718:P2718,Q2718:AE2718)),0)</f>
        <v>3</v>
      </c>
      <c r="AT2718" s="5">
        <f>IF(R2718&gt;0,RANK(R2718,(N2718:P2718,Q2718:AE2718)),0)</f>
        <v>4</v>
      </c>
      <c r="AU2718" s="5">
        <f>IF(T2718&gt;0,RANK(T2718,(N2718:P2718,Q2718:AE2718)),0)</f>
        <v>0</v>
      </c>
      <c r="AV2718" s="5">
        <f>IF(S2718&gt;0,RANK(S2718,(N2718:P2718,Q2718:AE2718)),0)</f>
        <v>5</v>
      </c>
      <c r="AW2718" s="2">
        <f t="shared" si="1062"/>
        <v>1.080502484145898E-2</v>
      </c>
      <c r="AX2718" s="2">
        <f t="shared" si="1063"/>
        <v>2.08021973583229E-3</v>
      </c>
      <c r="AY2718" s="2">
        <f t="shared" si="1064"/>
        <v>0</v>
      </c>
      <c r="AZ2718" s="2">
        <f t="shared" si="1065"/>
        <v>1.4137415680413621E-4</v>
      </c>
      <c r="BB2718" t="s">
        <v>2894</v>
      </c>
      <c r="BC2718" t="s">
        <v>55</v>
      </c>
      <c r="BF2718" s="111">
        <v>48</v>
      </c>
      <c r="BG2718" s="113">
        <v>187</v>
      </c>
      <c r="BH2718" s="117">
        <f t="shared" si="1056"/>
        <v>48187</v>
      </c>
      <c r="BJ2718" s="5" t="s">
        <v>3185</v>
      </c>
      <c r="BY2718" s="63">
        <v>1</v>
      </c>
      <c r="BZ2718" s="63">
        <v>1</v>
      </c>
    </row>
    <row r="2719" spans="1:78" hidden="1" outlineLevel="1">
      <c r="A2719" t="s">
        <v>3109</v>
      </c>
      <c r="B2719" t="s">
        <v>55</v>
      </c>
      <c r="C2719" s="1">
        <f t="shared" si="1057"/>
        <v>8854</v>
      </c>
      <c r="D2719" s="5">
        <f>IF(N2719&gt;0, RANK(N2719,(N2719:P2719,Q2719:AE2719)),0)</f>
        <v>2</v>
      </c>
      <c r="E2719" s="5">
        <f>IF(O2719&gt;0,RANK(O2719,(N2719:P2719,Q2719:AE2719)),0)</f>
        <v>1</v>
      </c>
      <c r="F2719" s="5">
        <f>IF(P2719&gt;0,RANK(P2719,(N2719:P2719,Q2719:AE2719)),0)</f>
        <v>0</v>
      </c>
      <c r="G2719" s="131">
        <f t="shared" si="1066"/>
        <v>4247</v>
      </c>
      <c r="H2719" s="136">
        <f t="shared" si="1067"/>
        <v>0.4796702055568105</v>
      </c>
      <c r="I2719" s="2"/>
      <c r="J2719" s="2">
        <f t="shared" si="1058"/>
        <v>0.25333182742263383</v>
      </c>
      <c r="K2719" s="2">
        <f t="shared" si="1059"/>
        <v>0.73300203297944433</v>
      </c>
      <c r="L2719" s="2">
        <f t="shared" si="1060"/>
        <v>0</v>
      </c>
      <c r="M2719" s="2">
        <f t="shared" si="1061"/>
        <v>1.3666139597921845E-2</v>
      </c>
      <c r="N2719" s="63">
        <v>2243</v>
      </c>
      <c r="O2719" s="63">
        <v>6490</v>
      </c>
      <c r="P2719" s="63"/>
      <c r="Q2719" s="63">
        <v>95</v>
      </c>
      <c r="R2719" s="63">
        <v>25</v>
      </c>
      <c r="S2719" s="63">
        <v>1</v>
      </c>
      <c r="T2719" s="63"/>
      <c r="U2719" s="63">
        <v>0</v>
      </c>
      <c r="V2719" s="63"/>
      <c r="W2719" s="63">
        <f>IF(Copyright!C$12=1,IF(BW2719&gt;0,BW2719-SUM(S2719:V2719)-SUM(X2719:AQ2719),SUM(BX2719:CD2719)),SUM(BX2719:CD2719))</f>
        <v>0</v>
      </c>
      <c r="X2719" s="63">
        <v>0</v>
      </c>
      <c r="Y2719" s="63">
        <v>0</v>
      </c>
      <c r="Z2719" s="63"/>
      <c r="AA2719" s="63"/>
      <c r="AB2719" s="63"/>
      <c r="AC2719" s="63"/>
      <c r="AD2719" s="63"/>
      <c r="AE2719" s="63"/>
      <c r="AF2719" s="63"/>
      <c r="AG2719" s="63"/>
      <c r="AH2719" s="63">
        <v>0</v>
      </c>
      <c r="AI2719" s="63"/>
      <c r="AJ2719" s="63"/>
      <c r="AK2719" s="63"/>
      <c r="AL2719" s="63"/>
      <c r="AM2719" s="63"/>
      <c r="AN2719" s="63"/>
      <c r="AO2719" s="63"/>
      <c r="AP2719" s="63"/>
      <c r="AQ2719" s="63"/>
      <c r="AS2719" s="5">
        <f>IF(Q2719&gt;0,RANK(Q2719,(N2719:P2719,Q2719:AE2719)),0)</f>
        <v>3</v>
      </c>
      <c r="AT2719" s="5">
        <f>IF(R2719&gt;0,RANK(R2719,(N2719:P2719,Q2719:AE2719)),0)</f>
        <v>4</v>
      </c>
      <c r="AU2719" s="5">
        <f>IF(T2719&gt;0,RANK(T2719,(N2719:P2719,Q2719:AE2719)),0)</f>
        <v>0</v>
      </c>
      <c r="AV2719" s="5">
        <f>IF(S2719&gt;0,RANK(S2719,(N2719:P2719,Q2719:AE2719)),0)</f>
        <v>5</v>
      </c>
      <c r="AW2719" s="2">
        <f t="shared" si="1062"/>
        <v>1.0729613733905579E-2</v>
      </c>
      <c r="AX2719" s="2">
        <f t="shared" si="1063"/>
        <v>2.8235825615540999E-3</v>
      </c>
      <c r="AY2719" s="2">
        <f t="shared" si="1064"/>
        <v>0</v>
      </c>
      <c r="AZ2719" s="2">
        <f t="shared" si="1065"/>
        <v>1.1294330246216399E-4</v>
      </c>
      <c r="BB2719" t="s">
        <v>3109</v>
      </c>
      <c r="BC2719" t="s">
        <v>55</v>
      </c>
      <c r="BD2719">
        <v>19</v>
      </c>
      <c r="BF2719" s="111">
        <v>48</v>
      </c>
      <c r="BG2719" s="113">
        <v>189</v>
      </c>
      <c r="BH2719" s="117">
        <f t="shared" si="1056"/>
        <v>48189</v>
      </c>
      <c r="BJ2719" s="5" t="s">
        <v>3185</v>
      </c>
      <c r="BY2719" s="63">
        <v>0</v>
      </c>
      <c r="BZ2719" s="63">
        <v>0</v>
      </c>
    </row>
    <row r="2720" spans="1:78" hidden="1" outlineLevel="1">
      <c r="A2720" t="s">
        <v>233</v>
      </c>
      <c r="B2720" t="s">
        <v>55</v>
      </c>
      <c r="C2720" s="1">
        <f t="shared" si="1057"/>
        <v>1109</v>
      </c>
      <c r="D2720" s="5">
        <f>IF(N2720&gt;0, RANK(N2720,(N2720:P2720,Q2720:AE2720)),0)</f>
        <v>2</v>
      </c>
      <c r="E2720" s="5">
        <f>IF(O2720&gt;0,RANK(O2720,(N2720:P2720,Q2720:AE2720)),0)</f>
        <v>1</v>
      </c>
      <c r="F2720" s="5">
        <f>IF(P2720&gt;0,RANK(P2720,(N2720:P2720,Q2720:AE2720)),0)</f>
        <v>0</v>
      </c>
      <c r="G2720" s="131">
        <f t="shared" si="1066"/>
        <v>567</v>
      </c>
      <c r="H2720" s="136">
        <f t="shared" si="1067"/>
        <v>0.5112714156898106</v>
      </c>
      <c r="I2720" s="2"/>
      <c r="J2720" s="2">
        <f t="shared" si="1058"/>
        <v>0.23895401262398558</v>
      </c>
      <c r="K2720" s="2">
        <f t="shared" si="1059"/>
        <v>0.75022542831379624</v>
      </c>
      <c r="L2720" s="2">
        <f t="shared" si="1060"/>
        <v>0</v>
      </c>
      <c r="M2720" s="2">
        <f t="shared" si="1061"/>
        <v>1.0820559062218238E-2</v>
      </c>
      <c r="N2720" s="63">
        <v>265</v>
      </c>
      <c r="O2720" s="63">
        <v>832</v>
      </c>
      <c r="P2720" s="63"/>
      <c r="Q2720" s="63">
        <v>6</v>
      </c>
      <c r="R2720" s="63">
        <v>5</v>
      </c>
      <c r="S2720" s="63">
        <v>1</v>
      </c>
      <c r="T2720" s="63"/>
      <c r="U2720" s="63">
        <v>0</v>
      </c>
      <c r="V2720" s="63"/>
      <c r="W2720" s="63">
        <f>IF(Copyright!C$12=1,IF(BW2720&gt;0,BW2720-SUM(S2720:V2720)-SUM(X2720:AQ2720),SUM(BX2720:CD2720)),SUM(BX2720:CD2720))</f>
        <v>0</v>
      </c>
      <c r="X2720" s="63">
        <v>0</v>
      </c>
      <c r="Y2720" s="63">
        <v>0</v>
      </c>
      <c r="Z2720" s="63"/>
      <c r="AA2720" s="63"/>
      <c r="AB2720" s="63"/>
      <c r="AC2720" s="63"/>
      <c r="AD2720" s="63"/>
      <c r="AE2720" s="63"/>
      <c r="AF2720" s="63"/>
      <c r="AG2720" s="63"/>
      <c r="AH2720" s="63">
        <v>0</v>
      </c>
      <c r="AI2720" s="63"/>
      <c r="AJ2720" s="63"/>
      <c r="AK2720" s="63"/>
      <c r="AL2720" s="63"/>
      <c r="AM2720" s="63"/>
      <c r="AN2720" s="63"/>
      <c r="AO2720" s="63"/>
      <c r="AP2720" s="63"/>
      <c r="AQ2720" s="63"/>
      <c r="AS2720" s="5">
        <f>IF(Q2720&gt;0,RANK(Q2720,(N2720:P2720,Q2720:AE2720)),0)</f>
        <v>3</v>
      </c>
      <c r="AT2720" s="5">
        <f>IF(R2720&gt;0,RANK(R2720,(N2720:P2720,Q2720:AE2720)),0)</f>
        <v>4</v>
      </c>
      <c r="AU2720" s="5">
        <f>IF(T2720&gt;0,RANK(T2720,(N2720:P2720,Q2720:AE2720)),0)</f>
        <v>0</v>
      </c>
      <c r="AV2720" s="5">
        <f>IF(S2720&gt;0,RANK(S2720,(N2720:P2720,Q2720:AE2720)),0)</f>
        <v>5</v>
      </c>
      <c r="AW2720" s="2">
        <f t="shared" si="1062"/>
        <v>5.4102795311091077E-3</v>
      </c>
      <c r="AX2720" s="2">
        <f t="shared" si="1063"/>
        <v>4.508566275924256E-3</v>
      </c>
      <c r="AY2720" s="2">
        <f t="shared" si="1064"/>
        <v>0</v>
      </c>
      <c r="AZ2720" s="2">
        <f t="shared" si="1065"/>
        <v>9.0171325518485117E-4</v>
      </c>
      <c r="BB2720" t="s">
        <v>233</v>
      </c>
      <c r="BC2720" t="s">
        <v>55</v>
      </c>
      <c r="BD2720">
        <v>13</v>
      </c>
      <c r="BF2720" s="111">
        <v>48</v>
      </c>
      <c r="BG2720" s="113">
        <v>191</v>
      </c>
      <c r="BH2720" s="117">
        <f t="shared" si="1056"/>
        <v>48191</v>
      </c>
      <c r="BJ2720" s="5" t="s">
        <v>3185</v>
      </c>
      <c r="BY2720" s="63">
        <v>0</v>
      </c>
      <c r="BZ2720" s="63">
        <v>0</v>
      </c>
    </row>
    <row r="2721" spans="1:78" hidden="1" outlineLevel="1">
      <c r="A2721" t="s">
        <v>2661</v>
      </c>
      <c r="B2721" t="s">
        <v>55</v>
      </c>
      <c r="C2721" s="1">
        <f t="shared" si="1057"/>
        <v>3552</v>
      </c>
      <c r="D2721" s="5">
        <f>IF(N2721&gt;0, RANK(N2721,(N2721:P2721,Q2721:AE2721)),0)</f>
        <v>2</v>
      </c>
      <c r="E2721" s="5">
        <f>IF(O2721&gt;0,RANK(O2721,(N2721:P2721,Q2721:AE2721)),0)</f>
        <v>1</v>
      </c>
      <c r="F2721" s="5">
        <f>IF(P2721&gt;0,RANK(P2721,(N2721:P2721,Q2721:AE2721)),0)</f>
        <v>0</v>
      </c>
      <c r="G2721" s="131">
        <f t="shared" si="1066"/>
        <v>2327</v>
      </c>
      <c r="H2721" s="136">
        <f t="shared" si="1067"/>
        <v>0.65512387387387383</v>
      </c>
      <c r="I2721" s="2"/>
      <c r="J2721" s="2">
        <f t="shared" si="1058"/>
        <v>0.16638513513513514</v>
      </c>
      <c r="K2721" s="2">
        <f t="shared" si="1059"/>
        <v>0.82150900900900903</v>
      </c>
      <c r="L2721" s="2">
        <f t="shared" si="1060"/>
        <v>0</v>
      </c>
      <c r="M2721" s="2">
        <f t="shared" si="1061"/>
        <v>1.2105855855855885E-2</v>
      </c>
      <c r="N2721" s="63">
        <v>591</v>
      </c>
      <c r="O2721" s="63">
        <v>2918</v>
      </c>
      <c r="P2721" s="63"/>
      <c r="Q2721" s="63">
        <v>35</v>
      </c>
      <c r="R2721" s="63">
        <v>7</v>
      </c>
      <c r="S2721" s="63">
        <v>1</v>
      </c>
      <c r="T2721" s="63"/>
      <c r="U2721" s="63">
        <v>0</v>
      </c>
      <c r="V2721" s="63"/>
      <c r="W2721" s="63">
        <f>IF(Copyright!C$12=1,IF(BW2721&gt;0,BW2721-SUM(S2721:V2721)-SUM(X2721:AQ2721),SUM(BX2721:CD2721)),SUM(BX2721:CD2721))</f>
        <v>0</v>
      </c>
      <c r="X2721" s="63">
        <v>0</v>
      </c>
      <c r="Y2721" s="63">
        <v>0</v>
      </c>
      <c r="Z2721" s="63"/>
      <c r="AA2721" s="63"/>
      <c r="AB2721" s="63"/>
      <c r="AC2721" s="63"/>
      <c r="AD2721" s="63"/>
      <c r="AE2721" s="63"/>
      <c r="AF2721" s="63"/>
      <c r="AG2721" s="63"/>
      <c r="AH2721" s="63">
        <v>0</v>
      </c>
      <c r="AI2721" s="63"/>
      <c r="AJ2721" s="63"/>
      <c r="AK2721" s="63"/>
      <c r="AL2721" s="63"/>
      <c r="AM2721" s="63"/>
      <c r="AN2721" s="63"/>
      <c r="AO2721" s="63"/>
      <c r="AP2721" s="63"/>
      <c r="AQ2721" s="63"/>
      <c r="AS2721" s="5">
        <f>IF(Q2721&gt;0,RANK(Q2721,(N2721:P2721,Q2721:AE2721)),0)</f>
        <v>3</v>
      </c>
      <c r="AT2721" s="5">
        <f>IF(R2721&gt;0,RANK(R2721,(N2721:P2721,Q2721:AE2721)),0)</f>
        <v>4</v>
      </c>
      <c r="AU2721" s="5">
        <f>IF(T2721&gt;0,RANK(T2721,(N2721:P2721,Q2721:AE2721)),0)</f>
        <v>0</v>
      </c>
      <c r="AV2721" s="5">
        <f>IF(S2721&gt;0,RANK(S2721,(N2721:P2721,Q2721:AE2721)),0)</f>
        <v>5</v>
      </c>
      <c r="AW2721" s="2">
        <f t="shared" si="1062"/>
        <v>9.8536036036036036E-3</v>
      </c>
      <c r="AX2721" s="2">
        <f t="shared" si="1063"/>
        <v>1.9707207207207205E-3</v>
      </c>
      <c r="AY2721" s="2">
        <f t="shared" si="1064"/>
        <v>0</v>
      </c>
      <c r="AZ2721" s="2">
        <f t="shared" si="1065"/>
        <v>2.8153153153153153E-4</v>
      </c>
      <c r="BB2721" t="s">
        <v>2661</v>
      </c>
      <c r="BC2721" t="s">
        <v>55</v>
      </c>
      <c r="BD2721">
        <v>25</v>
      </c>
      <c r="BF2721" s="111">
        <v>48</v>
      </c>
      <c r="BG2721" s="113">
        <v>193</v>
      </c>
      <c r="BH2721" s="117">
        <f t="shared" si="1056"/>
        <v>48193</v>
      </c>
      <c r="BJ2721" s="5" t="s">
        <v>3185</v>
      </c>
      <c r="BY2721" s="63">
        <v>0</v>
      </c>
      <c r="BZ2721" s="63">
        <v>0</v>
      </c>
    </row>
    <row r="2722" spans="1:78" hidden="1" outlineLevel="1">
      <c r="A2722" t="s">
        <v>287</v>
      </c>
      <c r="B2722" t="s">
        <v>55</v>
      </c>
      <c r="C2722" s="1">
        <f t="shared" si="1057"/>
        <v>1962</v>
      </c>
      <c r="D2722" s="5">
        <f>IF(N2722&gt;0, RANK(N2722,(N2722:P2722,Q2722:AE2722)),0)</f>
        <v>2</v>
      </c>
      <c r="E2722" s="5">
        <f>IF(O2722&gt;0,RANK(O2722,(N2722:P2722,Q2722:AE2722)),0)</f>
        <v>1</v>
      </c>
      <c r="F2722" s="5">
        <f>IF(P2722&gt;0,RANK(P2722,(N2722:P2722,Q2722:AE2722)),0)</f>
        <v>0</v>
      </c>
      <c r="G2722" s="131">
        <f t="shared" si="1066"/>
        <v>1629</v>
      </c>
      <c r="H2722" s="136">
        <f t="shared" si="1067"/>
        <v>0.83027522935779818</v>
      </c>
      <c r="I2722" s="2"/>
      <c r="J2722" s="2">
        <f t="shared" si="1058"/>
        <v>8.1039755351681952E-2</v>
      </c>
      <c r="K2722" s="2">
        <f t="shared" si="1059"/>
        <v>0.91131498470948014</v>
      </c>
      <c r="L2722" s="2">
        <f t="shared" si="1060"/>
        <v>0</v>
      </c>
      <c r="M2722" s="2">
        <f t="shared" si="1061"/>
        <v>7.6452599388379117E-3</v>
      </c>
      <c r="N2722" s="63">
        <v>159</v>
      </c>
      <c r="O2722" s="63">
        <v>1788</v>
      </c>
      <c r="P2722" s="63"/>
      <c r="Q2722" s="63">
        <v>11</v>
      </c>
      <c r="R2722" s="63">
        <v>4</v>
      </c>
      <c r="S2722" s="63">
        <v>0</v>
      </c>
      <c r="T2722" s="63"/>
      <c r="U2722" s="63">
        <v>0</v>
      </c>
      <c r="V2722" s="63"/>
      <c r="W2722" s="63">
        <f>IF(Copyright!C$12=1,IF(BW2722&gt;0,BW2722-SUM(S2722:V2722)-SUM(X2722:AQ2722),SUM(BX2722:CD2722)),SUM(BX2722:CD2722))</f>
        <v>0</v>
      </c>
      <c r="X2722" s="63">
        <v>0</v>
      </c>
      <c r="Y2722" s="63">
        <v>0</v>
      </c>
      <c r="Z2722" s="63"/>
      <c r="AA2722" s="63"/>
      <c r="AB2722" s="63"/>
      <c r="AC2722" s="63"/>
      <c r="AD2722" s="63"/>
      <c r="AE2722" s="63"/>
      <c r="AF2722" s="63"/>
      <c r="AG2722" s="63"/>
      <c r="AH2722" s="63">
        <v>0</v>
      </c>
      <c r="AI2722" s="63"/>
      <c r="AJ2722" s="63"/>
      <c r="AK2722" s="63"/>
      <c r="AL2722" s="63"/>
      <c r="AM2722" s="63"/>
      <c r="AN2722" s="63"/>
      <c r="AO2722" s="63"/>
      <c r="AP2722" s="63"/>
      <c r="AQ2722" s="63"/>
      <c r="AS2722" s="5">
        <f>IF(Q2722&gt;0,RANK(Q2722,(N2722:P2722,Q2722:AE2722)),0)</f>
        <v>3</v>
      </c>
      <c r="AT2722" s="5">
        <f>IF(R2722&gt;0,RANK(R2722,(N2722:P2722,Q2722:AE2722)),0)</f>
        <v>4</v>
      </c>
      <c r="AU2722" s="5">
        <f>IF(T2722&gt;0,RANK(T2722,(N2722:P2722,Q2722:AE2722)),0)</f>
        <v>0</v>
      </c>
      <c r="AV2722" s="5">
        <f>IF(S2722&gt;0,RANK(S2722,(N2722:P2722,Q2722:AE2722)),0)</f>
        <v>0</v>
      </c>
      <c r="AW2722" s="2">
        <f t="shared" si="1062"/>
        <v>5.6065239551478085E-3</v>
      </c>
      <c r="AX2722" s="2">
        <f t="shared" si="1063"/>
        <v>2.0387359836901123E-3</v>
      </c>
      <c r="AY2722" s="2">
        <f t="shared" si="1064"/>
        <v>0</v>
      </c>
      <c r="AZ2722" s="2">
        <f t="shared" si="1065"/>
        <v>0</v>
      </c>
      <c r="BB2722" t="s">
        <v>287</v>
      </c>
      <c r="BC2722" t="s">
        <v>55</v>
      </c>
      <c r="BD2722">
        <v>13</v>
      </c>
      <c r="BF2722" s="111">
        <v>48</v>
      </c>
      <c r="BG2722" s="113">
        <v>195</v>
      </c>
      <c r="BH2722" s="117">
        <f t="shared" si="1056"/>
        <v>48195</v>
      </c>
      <c r="BJ2722" s="5" t="s">
        <v>3185</v>
      </c>
      <c r="BY2722" s="63">
        <v>0</v>
      </c>
      <c r="BZ2722" s="63">
        <v>0</v>
      </c>
    </row>
    <row r="2723" spans="1:78" hidden="1" outlineLevel="1">
      <c r="A2723" t="s">
        <v>594</v>
      </c>
      <c r="B2723" t="s">
        <v>55</v>
      </c>
      <c r="C2723" s="1">
        <f t="shared" si="1057"/>
        <v>1495</v>
      </c>
      <c r="D2723" s="5">
        <f>IF(N2723&gt;0, RANK(N2723,(N2723:P2723,Q2723:AE2723)),0)</f>
        <v>2</v>
      </c>
      <c r="E2723" s="5">
        <f>IF(O2723&gt;0,RANK(O2723,(N2723:P2723,Q2723:AE2723)),0)</f>
        <v>1</v>
      </c>
      <c r="F2723" s="5">
        <f>IF(P2723&gt;0,RANK(P2723,(N2723:P2723,Q2723:AE2723)),0)</f>
        <v>0</v>
      </c>
      <c r="G2723" s="131">
        <f t="shared" si="1066"/>
        <v>874</v>
      </c>
      <c r="H2723" s="136">
        <f t="shared" si="1067"/>
        <v>0.58461538461538465</v>
      </c>
      <c r="I2723" s="2"/>
      <c r="J2723" s="2">
        <f t="shared" si="1058"/>
        <v>0.2020066889632107</v>
      </c>
      <c r="K2723" s="2">
        <f t="shared" si="1059"/>
        <v>0.78662207357859537</v>
      </c>
      <c r="L2723" s="2">
        <f t="shared" si="1060"/>
        <v>0</v>
      </c>
      <c r="M2723" s="2">
        <f t="shared" si="1061"/>
        <v>1.1371237458193906E-2</v>
      </c>
      <c r="N2723" s="63">
        <v>302</v>
      </c>
      <c r="O2723" s="63">
        <v>1176</v>
      </c>
      <c r="P2723" s="63"/>
      <c r="Q2723" s="63">
        <v>10</v>
      </c>
      <c r="R2723" s="63">
        <v>7</v>
      </c>
      <c r="S2723" s="63">
        <v>0</v>
      </c>
      <c r="T2723" s="63"/>
      <c r="U2723" s="63">
        <v>0</v>
      </c>
      <c r="V2723" s="63"/>
      <c r="W2723" s="63">
        <f>IF(Copyright!C$12=1,IF(BW2723&gt;0,BW2723-SUM(S2723:V2723)-SUM(X2723:AQ2723),SUM(BX2723:CD2723)),SUM(BX2723:CD2723))</f>
        <v>0</v>
      </c>
      <c r="X2723" s="63">
        <v>0</v>
      </c>
      <c r="Y2723" s="63">
        <v>0</v>
      </c>
      <c r="Z2723" s="63"/>
      <c r="AA2723" s="63"/>
      <c r="AB2723" s="63"/>
      <c r="AC2723" s="63"/>
      <c r="AD2723" s="63"/>
      <c r="AE2723" s="63"/>
      <c r="AF2723" s="63"/>
      <c r="AG2723" s="63"/>
      <c r="AH2723" s="63">
        <v>0</v>
      </c>
      <c r="AI2723" s="63"/>
      <c r="AJ2723" s="63"/>
      <c r="AK2723" s="63"/>
      <c r="AL2723" s="63"/>
      <c r="AM2723" s="63"/>
      <c r="AN2723" s="63"/>
      <c r="AO2723" s="63"/>
      <c r="AP2723" s="63"/>
      <c r="AQ2723" s="63"/>
      <c r="AS2723" s="5">
        <f>IF(Q2723&gt;0,RANK(Q2723,(N2723:P2723,Q2723:AE2723)),0)</f>
        <v>3</v>
      </c>
      <c r="AT2723" s="5">
        <f>IF(R2723&gt;0,RANK(R2723,(N2723:P2723,Q2723:AE2723)),0)</f>
        <v>4</v>
      </c>
      <c r="AU2723" s="5">
        <f>IF(T2723&gt;0,RANK(T2723,(N2723:P2723,Q2723:AE2723)),0)</f>
        <v>0</v>
      </c>
      <c r="AV2723" s="5">
        <f>IF(S2723&gt;0,RANK(S2723,(N2723:P2723,Q2723:AE2723)),0)</f>
        <v>0</v>
      </c>
      <c r="AW2723" s="2">
        <f t="shared" si="1062"/>
        <v>6.688963210702341E-3</v>
      </c>
      <c r="AX2723" s="2">
        <f t="shared" si="1063"/>
        <v>4.6822742474916385E-3</v>
      </c>
      <c r="AY2723" s="2">
        <f t="shared" si="1064"/>
        <v>0</v>
      </c>
      <c r="AZ2723" s="2">
        <f t="shared" si="1065"/>
        <v>0</v>
      </c>
      <c r="BB2723" t="s">
        <v>594</v>
      </c>
      <c r="BC2723" t="s">
        <v>55</v>
      </c>
      <c r="BD2723">
        <v>13</v>
      </c>
      <c r="BF2723" s="111">
        <v>48</v>
      </c>
      <c r="BG2723" s="113">
        <v>197</v>
      </c>
      <c r="BH2723" s="117">
        <f t="shared" si="1056"/>
        <v>48197</v>
      </c>
      <c r="BJ2723" s="5" t="s">
        <v>3185</v>
      </c>
      <c r="BY2723" s="63">
        <v>0</v>
      </c>
      <c r="BZ2723" s="63">
        <v>0</v>
      </c>
    </row>
    <row r="2724" spans="1:78" hidden="1" outlineLevel="1">
      <c r="A2724" t="s">
        <v>1657</v>
      </c>
      <c r="B2724" t="s">
        <v>55</v>
      </c>
      <c r="C2724" s="1">
        <f t="shared" si="1057"/>
        <v>21297</v>
      </c>
      <c r="D2724" s="5">
        <f>IF(N2724&gt;0, RANK(N2724,(N2724:P2724,Q2724:AE2724)),0)</f>
        <v>2</v>
      </c>
      <c r="E2724" s="5">
        <f>IF(O2724&gt;0,RANK(O2724,(N2724:P2724,Q2724:AE2724)),0)</f>
        <v>1</v>
      </c>
      <c r="F2724" s="5">
        <f>IF(P2724&gt;0,RANK(P2724,(N2724:P2724,Q2724:AE2724)),0)</f>
        <v>0</v>
      </c>
      <c r="G2724" s="131">
        <f t="shared" si="1066"/>
        <v>14387</v>
      </c>
      <c r="H2724" s="136">
        <f t="shared" si="1067"/>
        <v>0.67554115603136589</v>
      </c>
      <c r="I2724" s="2"/>
      <c r="J2724" s="2">
        <f t="shared" si="1058"/>
        <v>0.15772174484669202</v>
      </c>
      <c r="K2724" s="2">
        <f t="shared" si="1059"/>
        <v>0.83326290087805799</v>
      </c>
      <c r="L2724" s="2">
        <f t="shared" si="1060"/>
        <v>0</v>
      </c>
      <c r="M2724" s="2">
        <f t="shared" si="1061"/>
        <v>9.0153542752500204E-3</v>
      </c>
      <c r="N2724" s="63">
        <v>3359</v>
      </c>
      <c r="O2724" s="63">
        <v>17746</v>
      </c>
      <c r="P2724" s="63"/>
      <c r="Q2724" s="63">
        <v>156</v>
      </c>
      <c r="R2724" s="63">
        <v>36</v>
      </c>
      <c r="S2724" s="63">
        <v>0</v>
      </c>
      <c r="T2724" s="63"/>
      <c r="U2724" s="63">
        <v>0</v>
      </c>
      <c r="V2724" s="63"/>
      <c r="W2724" s="63">
        <f>IF(Copyright!C$12=1,IF(BW2724&gt;0,BW2724-SUM(S2724:V2724)-SUM(X2724:AQ2724),SUM(BX2724:CD2724)),SUM(BX2724:CD2724))</f>
        <v>0</v>
      </c>
      <c r="X2724" s="63">
        <v>0</v>
      </c>
      <c r="Y2724" s="63">
        <v>0</v>
      </c>
      <c r="Z2724" s="63"/>
      <c r="AA2724" s="63"/>
      <c r="AB2724" s="63"/>
      <c r="AC2724" s="63"/>
      <c r="AD2724" s="63"/>
      <c r="AE2724" s="63"/>
      <c r="AF2724" s="63"/>
      <c r="AG2724" s="63"/>
      <c r="AH2724" s="63">
        <v>0</v>
      </c>
      <c r="AI2724" s="63"/>
      <c r="AJ2724" s="63"/>
      <c r="AK2724" s="63"/>
      <c r="AL2724" s="63"/>
      <c r="AM2724" s="63"/>
      <c r="AN2724" s="63"/>
      <c r="AO2724" s="63"/>
      <c r="AP2724" s="63"/>
      <c r="AQ2724" s="63"/>
      <c r="AS2724" s="5">
        <f>IF(Q2724&gt;0,RANK(Q2724,(N2724:P2724,Q2724:AE2724)),0)</f>
        <v>3</v>
      </c>
      <c r="AT2724" s="5">
        <f>IF(R2724&gt;0,RANK(R2724,(N2724:P2724,Q2724:AE2724)),0)</f>
        <v>4</v>
      </c>
      <c r="AU2724" s="5">
        <f>IF(T2724&gt;0,RANK(T2724,(N2724:P2724,Q2724:AE2724)),0)</f>
        <v>0</v>
      </c>
      <c r="AV2724" s="5">
        <f>IF(S2724&gt;0,RANK(S2724,(N2724:P2724,Q2724:AE2724)),0)</f>
        <v>0</v>
      </c>
      <c r="AW2724" s="2">
        <f t="shared" si="1062"/>
        <v>7.3249753486406537E-3</v>
      </c>
      <c r="AX2724" s="2">
        <f t="shared" si="1063"/>
        <v>1.6903789266093816E-3</v>
      </c>
      <c r="AY2724" s="2">
        <f t="shared" si="1064"/>
        <v>0</v>
      </c>
      <c r="AZ2724" s="2">
        <f t="shared" si="1065"/>
        <v>0</v>
      </c>
      <c r="BB2724" t="s">
        <v>1657</v>
      </c>
      <c r="BC2724" t="s">
        <v>55</v>
      </c>
      <c r="BD2724">
        <v>36</v>
      </c>
      <c r="BF2724" s="111">
        <v>48</v>
      </c>
      <c r="BG2724" s="113">
        <v>199</v>
      </c>
      <c r="BH2724" s="117">
        <f t="shared" si="1056"/>
        <v>48199</v>
      </c>
      <c r="BJ2724" s="5" t="s">
        <v>3185</v>
      </c>
      <c r="BY2724" s="63">
        <v>0</v>
      </c>
      <c r="BZ2724" s="63">
        <v>0</v>
      </c>
    </row>
    <row r="2725" spans="1:78" hidden="1" outlineLevel="1">
      <c r="A2725" t="s">
        <v>1190</v>
      </c>
      <c r="B2725" t="s">
        <v>55</v>
      </c>
      <c r="C2725" s="1">
        <f t="shared" si="1057"/>
        <v>1188585</v>
      </c>
      <c r="D2725" s="5">
        <f>IF(N2725&gt;0, RANK(N2725,(N2725:P2725,Q2725:AE2725)),0)</f>
        <v>1</v>
      </c>
      <c r="E2725" s="5">
        <f>IF(O2725&gt;0,RANK(O2725,(N2725:P2725,Q2725:AE2725)),0)</f>
        <v>2</v>
      </c>
      <c r="F2725" s="5">
        <f>IF(P2725&gt;0,RANK(P2725,(N2725:P2725,Q2725:AE2725)),0)</f>
        <v>0</v>
      </c>
      <c r="G2725" s="131">
        <f t="shared" si="1066"/>
        <v>971</v>
      </c>
      <c r="H2725" s="136">
        <f t="shared" si="1067"/>
        <v>8.1693778736901439E-4</v>
      </c>
      <c r="I2725" s="2"/>
      <c r="J2725" s="2">
        <f t="shared" si="1058"/>
        <v>0.49390157203733853</v>
      </c>
      <c r="K2725" s="2">
        <f t="shared" si="1059"/>
        <v>0.49308463424996951</v>
      </c>
      <c r="L2725" s="2">
        <f t="shared" si="1060"/>
        <v>0</v>
      </c>
      <c r="M2725" s="2">
        <f t="shared" si="1061"/>
        <v>1.3013793712691957E-2</v>
      </c>
      <c r="N2725" s="63">
        <v>587044</v>
      </c>
      <c r="O2725" s="63">
        <v>586073</v>
      </c>
      <c r="P2725" s="63"/>
      <c r="Q2725" s="63">
        <v>11098</v>
      </c>
      <c r="R2725" s="63">
        <v>4122</v>
      </c>
      <c r="S2725" s="63">
        <v>155</v>
      </c>
      <c r="T2725" s="63"/>
      <c r="U2725" s="63">
        <v>8</v>
      </c>
      <c r="V2725" s="63"/>
      <c r="W2725" s="63">
        <f>IF(Copyright!C$12=1,IF(BW2725&gt;0,BW2725-SUM(S2725:V2725)-SUM(X2725:AQ2725),SUM(BX2725:CD2725)),SUM(BX2725:CD2725))</f>
        <v>9</v>
      </c>
      <c r="X2725" s="63">
        <v>49</v>
      </c>
      <c r="Y2725" s="63">
        <v>27</v>
      </c>
      <c r="Z2725" s="63"/>
      <c r="AA2725" s="63"/>
      <c r="AB2725" s="63"/>
      <c r="AC2725" s="63"/>
      <c r="AD2725" s="63"/>
      <c r="AE2725" s="63"/>
      <c r="AF2725" s="63"/>
      <c r="AG2725" s="63"/>
      <c r="AH2725" s="63">
        <v>0</v>
      </c>
      <c r="AI2725" s="63"/>
      <c r="AJ2725" s="63"/>
      <c r="AK2725" s="63"/>
      <c r="AL2725" s="63"/>
      <c r="AM2725" s="63"/>
      <c r="AN2725" s="63"/>
      <c r="AO2725" s="63"/>
      <c r="AP2725" s="63"/>
      <c r="AQ2725" s="63"/>
      <c r="AS2725" s="5">
        <f>IF(Q2725&gt;0,RANK(Q2725,(N2725:P2725,Q2725:AE2725)),0)</f>
        <v>3</v>
      </c>
      <c r="AT2725" s="5">
        <f>IF(R2725&gt;0,RANK(R2725,(N2725:P2725,Q2725:AE2725)),0)</f>
        <v>4</v>
      </c>
      <c r="AU2725" s="5">
        <f>IF(T2725&gt;0,RANK(T2725,(N2725:P2725,Q2725:AE2725)),0)</f>
        <v>0</v>
      </c>
      <c r="AV2725" s="5">
        <f>IF(S2725&gt;0,RANK(S2725,(N2725:P2725,Q2725:AE2725)),0)</f>
        <v>5</v>
      </c>
      <c r="AW2725" s="2">
        <f t="shared" si="1062"/>
        <v>9.3371530012577985E-3</v>
      </c>
      <c r="AX2725" s="2">
        <f t="shared" si="1063"/>
        <v>3.4679892477189264E-3</v>
      </c>
      <c r="AY2725" s="2">
        <f t="shared" si="1064"/>
        <v>0</v>
      </c>
      <c r="AZ2725" s="2">
        <f t="shared" si="1065"/>
        <v>1.3040716482203628E-4</v>
      </c>
      <c r="BB2725" t="s">
        <v>1190</v>
      </c>
      <c r="BC2725" t="s">
        <v>55</v>
      </c>
      <c r="BF2725" s="111">
        <v>48</v>
      </c>
      <c r="BG2725" s="113">
        <v>201</v>
      </c>
      <c r="BH2725" s="117">
        <f t="shared" si="1056"/>
        <v>48201</v>
      </c>
      <c r="BJ2725" s="5" t="s">
        <v>3185</v>
      </c>
      <c r="BY2725" s="63">
        <v>0</v>
      </c>
      <c r="BZ2725" s="63">
        <v>9</v>
      </c>
    </row>
    <row r="2726" spans="1:78" hidden="1" outlineLevel="1">
      <c r="A2726" t="s">
        <v>882</v>
      </c>
      <c r="B2726" t="s">
        <v>55</v>
      </c>
      <c r="C2726" s="1">
        <f t="shared" si="1057"/>
        <v>26170</v>
      </c>
      <c r="D2726" s="5">
        <f>IF(N2726&gt;0, RANK(N2726,(N2726:P2726,Q2726:AE2726)),0)</f>
        <v>2</v>
      </c>
      <c r="E2726" s="5">
        <f>IF(O2726&gt;0,RANK(O2726,(N2726:P2726,Q2726:AE2726)),0)</f>
        <v>1</v>
      </c>
      <c r="F2726" s="5">
        <f>IF(P2726&gt;0,RANK(P2726,(N2726:P2726,Q2726:AE2726)),0)</f>
        <v>0</v>
      </c>
      <c r="G2726" s="131">
        <f t="shared" si="1066"/>
        <v>9056</v>
      </c>
      <c r="H2726" s="136">
        <f t="shared" si="1067"/>
        <v>0.34604508979747806</v>
      </c>
      <c r="I2726" s="2"/>
      <c r="J2726" s="2">
        <f t="shared" si="1058"/>
        <v>0.323118074130684</v>
      </c>
      <c r="K2726" s="2">
        <f t="shared" si="1059"/>
        <v>0.669163163928162</v>
      </c>
      <c r="L2726" s="2">
        <f t="shared" si="1060"/>
        <v>0</v>
      </c>
      <c r="M2726" s="2">
        <f t="shared" si="1061"/>
        <v>7.718761941153951E-3</v>
      </c>
      <c r="N2726" s="63">
        <v>8456</v>
      </c>
      <c r="O2726" s="63">
        <v>17512</v>
      </c>
      <c r="P2726" s="63"/>
      <c r="Q2726" s="63">
        <v>158</v>
      </c>
      <c r="R2726" s="63">
        <v>39</v>
      </c>
      <c r="S2726" s="63">
        <v>2</v>
      </c>
      <c r="T2726" s="63"/>
      <c r="U2726" s="63">
        <v>0</v>
      </c>
      <c r="V2726" s="63"/>
      <c r="W2726" s="63">
        <f>IF(Copyright!C$12=1,IF(BW2726&gt;0,BW2726-SUM(S2726:V2726)-SUM(X2726:AQ2726),SUM(BX2726:CD2726)),SUM(BX2726:CD2726))</f>
        <v>0</v>
      </c>
      <c r="X2726" s="63">
        <v>1</v>
      </c>
      <c r="Y2726" s="63">
        <v>1</v>
      </c>
      <c r="Z2726" s="63"/>
      <c r="AA2726" s="63"/>
      <c r="AB2726" s="63"/>
      <c r="AC2726" s="63"/>
      <c r="AD2726" s="63"/>
      <c r="AE2726" s="63"/>
      <c r="AF2726" s="63"/>
      <c r="AG2726" s="63"/>
      <c r="AH2726" s="63">
        <v>1</v>
      </c>
      <c r="AI2726" s="63"/>
      <c r="AJ2726" s="63"/>
      <c r="AK2726" s="63"/>
      <c r="AL2726" s="63"/>
      <c r="AM2726" s="63"/>
      <c r="AN2726" s="63"/>
      <c r="AO2726" s="63"/>
      <c r="AP2726" s="63"/>
      <c r="AQ2726" s="63"/>
      <c r="AS2726" s="5">
        <f>IF(Q2726&gt;0,RANK(Q2726,(N2726:P2726,Q2726:AE2726)),0)</f>
        <v>3</v>
      </c>
      <c r="AT2726" s="5">
        <f>IF(R2726&gt;0,RANK(R2726,(N2726:P2726,Q2726:AE2726)),0)</f>
        <v>4</v>
      </c>
      <c r="AU2726" s="5">
        <f>IF(T2726&gt;0,RANK(T2726,(N2726:P2726,Q2726:AE2726)),0)</f>
        <v>0</v>
      </c>
      <c r="AV2726" s="5">
        <f>IF(S2726&gt;0,RANK(S2726,(N2726:P2726,Q2726:AE2726)),0)</f>
        <v>5</v>
      </c>
      <c r="AW2726" s="2">
        <f t="shared" si="1062"/>
        <v>6.03744745892243E-3</v>
      </c>
      <c r="AX2726" s="2">
        <f t="shared" si="1063"/>
        <v>1.4902560183416124E-3</v>
      </c>
      <c r="AY2726" s="2">
        <f t="shared" si="1064"/>
        <v>0</v>
      </c>
      <c r="AZ2726" s="2">
        <f t="shared" si="1065"/>
        <v>7.6423385555980124E-5</v>
      </c>
      <c r="BB2726" t="s">
        <v>882</v>
      </c>
      <c r="BC2726" t="s">
        <v>55</v>
      </c>
      <c r="BD2726">
        <v>1</v>
      </c>
      <c r="BF2726" s="111">
        <v>48</v>
      </c>
      <c r="BG2726" s="113">
        <v>203</v>
      </c>
      <c r="BH2726" s="117">
        <f t="shared" si="1056"/>
        <v>48203</v>
      </c>
      <c r="BJ2726" s="5" t="s">
        <v>3185</v>
      </c>
      <c r="BY2726" s="63">
        <v>0</v>
      </c>
      <c r="BZ2726" s="63">
        <v>0</v>
      </c>
    </row>
    <row r="2727" spans="1:78" hidden="1" outlineLevel="1">
      <c r="A2727" t="s">
        <v>1166</v>
      </c>
      <c r="B2727" t="s">
        <v>55</v>
      </c>
      <c r="C2727" s="1">
        <f t="shared" si="1057"/>
        <v>1913</v>
      </c>
      <c r="D2727" s="5">
        <f>IF(N2727&gt;0, RANK(N2727,(N2727:P2727,Q2727:AE2727)),0)</f>
        <v>2</v>
      </c>
      <c r="E2727" s="5">
        <f>IF(O2727&gt;0,RANK(O2727,(N2727:P2727,Q2727:AE2727)),0)</f>
        <v>1</v>
      </c>
      <c r="F2727" s="5">
        <f>IF(P2727&gt;0,RANK(P2727,(N2727:P2727,Q2727:AE2727)),0)</f>
        <v>0</v>
      </c>
      <c r="G2727" s="131">
        <f t="shared" si="1066"/>
        <v>1524</v>
      </c>
      <c r="H2727" s="136">
        <f t="shared" si="1067"/>
        <v>0.79665446941975959</v>
      </c>
      <c r="I2727" s="2"/>
      <c r="J2727" s="2">
        <f t="shared" si="1058"/>
        <v>9.6184004181913224E-2</v>
      </c>
      <c r="K2727" s="2">
        <f t="shared" si="1059"/>
        <v>0.89283847360167279</v>
      </c>
      <c r="L2727" s="2">
        <f t="shared" si="1060"/>
        <v>0</v>
      </c>
      <c r="M2727" s="2">
        <f t="shared" si="1061"/>
        <v>1.0977522216414015E-2</v>
      </c>
      <c r="N2727" s="63">
        <v>184</v>
      </c>
      <c r="O2727" s="63">
        <v>1708</v>
      </c>
      <c r="P2727" s="63"/>
      <c r="Q2727" s="63">
        <v>20</v>
      </c>
      <c r="R2727" s="63">
        <v>1</v>
      </c>
      <c r="S2727" s="63">
        <v>0</v>
      </c>
      <c r="T2727" s="63"/>
      <c r="U2727" s="63">
        <v>0</v>
      </c>
      <c r="V2727" s="63"/>
      <c r="W2727" s="63">
        <f>IF(Copyright!C$12=1,IF(BW2727&gt;0,BW2727-SUM(S2727:V2727)-SUM(X2727:AQ2727),SUM(BX2727:CD2727)),SUM(BX2727:CD2727))</f>
        <v>0</v>
      </c>
      <c r="X2727" s="63">
        <v>0</v>
      </c>
      <c r="Y2727" s="63">
        <v>0</v>
      </c>
      <c r="Z2727" s="63"/>
      <c r="AA2727" s="63"/>
      <c r="AB2727" s="63"/>
      <c r="AC2727" s="63"/>
      <c r="AD2727" s="63"/>
      <c r="AE2727" s="63"/>
      <c r="AF2727" s="63"/>
      <c r="AG2727" s="63"/>
      <c r="AH2727" s="63">
        <v>0</v>
      </c>
      <c r="AI2727" s="63"/>
      <c r="AJ2727" s="63"/>
      <c r="AK2727" s="63"/>
      <c r="AL2727" s="63"/>
      <c r="AM2727" s="63"/>
      <c r="AN2727" s="63"/>
      <c r="AO2727" s="63"/>
      <c r="AP2727" s="63"/>
      <c r="AQ2727" s="63"/>
      <c r="AS2727" s="5">
        <f>IF(Q2727&gt;0,RANK(Q2727,(N2727:P2727,Q2727:AE2727)),0)</f>
        <v>3</v>
      </c>
      <c r="AT2727" s="5">
        <f>IF(R2727&gt;0,RANK(R2727,(N2727:P2727,Q2727:AE2727)),0)</f>
        <v>4</v>
      </c>
      <c r="AU2727" s="5">
        <f>IF(T2727&gt;0,RANK(T2727,(N2727:P2727,Q2727:AE2727)),0)</f>
        <v>0</v>
      </c>
      <c r="AV2727" s="5">
        <f>IF(S2727&gt;0,RANK(S2727,(N2727:P2727,Q2727:AE2727)),0)</f>
        <v>0</v>
      </c>
      <c r="AW2727" s="2">
        <f t="shared" si="1062"/>
        <v>1.0454783063251438E-2</v>
      </c>
      <c r="AX2727" s="2">
        <f t="shared" si="1063"/>
        <v>5.2273915316257186E-4</v>
      </c>
      <c r="AY2727" s="2">
        <f t="shared" si="1064"/>
        <v>0</v>
      </c>
      <c r="AZ2727" s="2">
        <f t="shared" si="1065"/>
        <v>0</v>
      </c>
      <c r="BB2727" t="s">
        <v>1166</v>
      </c>
      <c r="BC2727" t="s">
        <v>55</v>
      </c>
      <c r="BD2727">
        <v>13</v>
      </c>
      <c r="BF2727" s="111">
        <v>48</v>
      </c>
      <c r="BG2727" s="113">
        <v>205</v>
      </c>
      <c r="BH2727" s="117">
        <f t="shared" si="1056"/>
        <v>48205</v>
      </c>
      <c r="BJ2727" s="5" t="s">
        <v>3185</v>
      </c>
      <c r="BY2727" s="63">
        <v>0</v>
      </c>
      <c r="BZ2727" s="63">
        <v>0</v>
      </c>
    </row>
    <row r="2728" spans="1:78" hidden="1" outlineLevel="1">
      <c r="A2728" t="s">
        <v>2331</v>
      </c>
      <c r="B2728" t="s">
        <v>55</v>
      </c>
      <c r="C2728" s="1">
        <f t="shared" si="1057"/>
        <v>2013</v>
      </c>
      <c r="D2728" s="5">
        <f>IF(N2728&gt;0, RANK(N2728,(N2728:P2728,Q2728:AE2728)),0)</f>
        <v>2</v>
      </c>
      <c r="E2728" s="5">
        <f>IF(O2728&gt;0,RANK(O2728,(N2728:P2728,Q2728:AE2728)),0)</f>
        <v>1</v>
      </c>
      <c r="F2728" s="5">
        <f>IF(P2728&gt;0,RANK(P2728,(N2728:P2728,Q2728:AE2728)),0)</f>
        <v>0</v>
      </c>
      <c r="G2728" s="131">
        <f t="shared" si="1066"/>
        <v>871</v>
      </c>
      <c r="H2728" s="136">
        <f t="shared" si="1067"/>
        <v>0.4326875310481868</v>
      </c>
      <c r="I2728" s="2"/>
      <c r="J2728" s="2">
        <f t="shared" si="1058"/>
        <v>0.27471435668156979</v>
      </c>
      <c r="K2728" s="2">
        <f t="shared" si="1059"/>
        <v>0.70740188772975654</v>
      </c>
      <c r="L2728" s="2">
        <f t="shared" si="1060"/>
        <v>0</v>
      </c>
      <c r="M2728" s="2">
        <f t="shared" si="1061"/>
        <v>1.7883755588673722E-2</v>
      </c>
      <c r="N2728" s="63">
        <v>553</v>
      </c>
      <c r="O2728" s="63">
        <v>1424</v>
      </c>
      <c r="P2728" s="63"/>
      <c r="Q2728" s="63">
        <v>25</v>
      </c>
      <c r="R2728" s="63">
        <v>8</v>
      </c>
      <c r="S2728" s="63">
        <v>0</v>
      </c>
      <c r="T2728" s="63"/>
      <c r="U2728" s="63">
        <v>0</v>
      </c>
      <c r="V2728" s="63"/>
      <c r="W2728" s="63">
        <f>IF(Copyright!C$12=1,IF(BW2728&gt;0,BW2728-SUM(S2728:V2728)-SUM(X2728:AQ2728),SUM(BX2728:CD2728)),SUM(BX2728:CD2728))</f>
        <v>0</v>
      </c>
      <c r="X2728" s="63">
        <v>3</v>
      </c>
      <c r="Y2728" s="63">
        <v>0</v>
      </c>
      <c r="Z2728" s="63"/>
      <c r="AA2728" s="63"/>
      <c r="AB2728" s="63"/>
      <c r="AC2728" s="63"/>
      <c r="AD2728" s="63"/>
      <c r="AE2728" s="63"/>
      <c r="AF2728" s="63"/>
      <c r="AG2728" s="63"/>
      <c r="AH2728" s="63">
        <v>0</v>
      </c>
      <c r="AI2728" s="63"/>
      <c r="AJ2728" s="63"/>
      <c r="AK2728" s="63"/>
      <c r="AL2728" s="63"/>
      <c r="AM2728" s="63"/>
      <c r="AN2728" s="63"/>
      <c r="AO2728" s="63"/>
      <c r="AP2728" s="63"/>
      <c r="AQ2728" s="63"/>
      <c r="AS2728" s="5">
        <f>IF(Q2728&gt;0,RANK(Q2728,(N2728:P2728,Q2728:AE2728)),0)</f>
        <v>3</v>
      </c>
      <c r="AT2728" s="5">
        <f>IF(R2728&gt;0,RANK(R2728,(N2728:P2728,Q2728:AE2728)),0)</f>
        <v>4</v>
      </c>
      <c r="AU2728" s="5">
        <f>IF(T2728&gt;0,RANK(T2728,(N2728:P2728,Q2728:AE2728)),0)</f>
        <v>0</v>
      </c>
      <c r="AV2728" s="5">
        <f>IF(S2728&gt;0,RANK(S2728,(N2728:P2728,Q2728:AE2728)),0)</f>
        <v>0</v>
      </c>
      <c r="AW2728" s="2">
        <f t="shared" si="1062"/>
        <v>1.2419274714356682E-2</v>
      </c>
      <c r="AX2728" s="2">
        <f t="shared" si="1063"/>
        <v>3.9741679085941381E-3</v>
      </c>
      <c r="AY2728" s="2">
        <f t="shared" si="1064"/>
        <v>0</v>
      </c>
      <c r="AZ2728" s="2">
        <f t="shared" si="1065"/>
        <v>0</v>
      </c>
      <c r="BB2728" t="s">
        <v>2331</v>
      </c>
      <c r="BC2728" t="s">
        <v>55</v>
      </c>
      <c r="BD2728">
        <v>19</v>
      </c>
      <c r="BF2728" s="111">
        <v>48</v>
      </c>
      <c r="BG2728" s="113">
        <v>207</v>
      </c>
      <c r="BH2728" s="117">
        <f t="shared" si="1056"/>
        <v>48207</v>
      </c>
      <c r="BJ2728" s="5" t="s">
        <v>3185</v>
      </c>
      <c r="BY2728" s="63">
        <v>0</v>
      </c>
      <c r="BZ2728" s="63">
        <v>0</v>
      </c>
    </row>
    <row r="2729" spans="1:78" hidden="1" outlineLevel="1">
      <c r="A2729" t="s">
        <v>1482</v>
      </c>
      <c r="B2729" t="s">
        <v>55</v>
      </c>
      <c r="C2729" s="1">
        <f t="shared" si="1057"/>
        <v>59011</v>
      </c>
      <c r="D2729" s="5">
        <f>IF(N2729&gt;0, RANK(N2729,(N2729:P2729,Q2729:AE2729)),0)</f>
        <v>2</v>
      </c>
      <c r="E2729" s="5">
        <f>IF(O2729&gt;0,RANK(O2729,(N2729:P2729,Q2729:AE2729)),0)</f>
        <v>1</v>
      </c>
      <c r="F2729" s="5">
        <f>IF(P2729&gt;0,RANK(P2729,(N2729:P2729,Q2729:AE2729)),0)</f>
        <v>0</v>
      </c>
      <c r="G2729" s="131">
        <f t="shared" si="1066"/>
        <v>6124</v>
      </c>
      <c r="H2729" s="136">
        <f t="shared" si="1067"/>
        <v>0.10377726186643169</v>
      </c>
      <c r="I2729" s="2"/>
      <c r="J2729" s="2">
        <f t="shared" si="1058"/>
        <v>0.43274982630357051</v>
      </c>
      <c r="K2729" s="2">
        <f t="shared" si="1059"/>
        <v>0.53652708817000216</v>
      </c>
      <c r="L2729" s="2">
        <f t="shared" si="1060"/>
        <v>0</v>
      </c>
      <c r="M2729" s="2">
        <f t="shared" si="1061"/>
        <v>3.0723085526427329E-2</v>
      </c>
      <c r="N2729" s="63">
        <v>25537</v>
      </c>
      <c r="O2729" s="63">
        <v>31661</v>
      </c>
      <c r="P2729" s="63"/>
      <c r="Q2729" s="63">
        <v>1452</v>
      </c>
      <c r="R2729" s="63">
        <v>338</v>
      </c>
      <c r="S2729" s="63">
        <v>9</v>
      </c>
      <c r="T2729" s="63"/>
      <c r="U2729" s="63">
        <v>0</v>
      </c>
      <c r="V2729" s="63"/>
      <c r="W2729" s="63">
        <f>IF(Copyright!C$12=1,IF(BW2729&gt;0,BW2729-SUM(S2729:V2729)-SUM(X2729:AQ2729),SUM(BX2729:CD2729)),SUM(BX2729:CD2729))</f>
        <v>0</v>
      </c>
      <c r="X2729" s="63">
        <v>10</v>
      </c>
      <c r="Y2729" s="63">
        <v>1</v>
      </c>
      <c r="Z2729" s="63"/>
      <c r="AA2729" s="63"/>
      <c r="AB2729" s="63"/>
      <c r="AC2729" s="63"/>
      <c r="AD2729" s="63"/>
      <c r="AE2729" s="63"/>
      <c r="AF2729" s="63"/>
      <c r="AG2729" s="63"/>
      <c r="AH2729" s="63">
        <v>3</v>
      </c>
      <c r="AI2729" s="63"/>
      <c r="AJ2729" s="63"/>
      <c r="AK2729" s="63"/>
      <c r="AL2729" s="63"/>
      <c r="AM2729" s="63"/>
      <c r="AN2729" s="63"/>
      <c r="AO2729" s="63"/>
      <c r="AP2729" s="63"/>
      <c r="AQ2729" s="63"/>
      <c r="AS2729" s="5">
        <f>IF(Q2729&gt;0,RANK(Q2729,(N2729:P2729,Q2729:AE2729)),0)</f>
        <v>3</v>
      </c>
      <c r="AT2729" s="5">
        <f>IF(R2729&gt;0,RANK(R2729,(N2729:P2729,Q2729:AE2729)),0)</f>
        <v>4</v>
      </c>
      <c r="AU2729" s="5">
        <f>IF(T2729&gt;0,RANK(T2729,(N2729:P2729,Q2729:AE2729)),0)</f>
        <v>0</v>
      </c>
      <c r="AV2729" s="5">
        <f>IF(S2729&gt;0,RANK(S2729,(N2729:P2729,Q2729:AE2729)),0)</f>
        <v>6</v>
      </c>
      <c r="AW2729" s="2">
        <f t="shared" si="1062"/>
        <v>2.4605582010133704E-2</v>
      </c>
      <c r="AX2729" s="2">
        <f t="shared" si="1063"/>
        <v>5.727745674535256E-3</v>
      </c>
      <c r="AY2729" s="2">
        <f t="shared" si="1064"/>
        <v>0</v>
      </c>
      <c r="AZ2729" s="2">
        <f t="shared" si="1065"/>
        <v>1.5251393807934113E-4</v>
      </c>
      <c r="BB2729" t="s">
        <v>1482</v>
      </c>
      <c r="BC2729" t="s">
        <v>55</v>
      </c>
      <c r="BF2729" s="111">
        <v>48</v>
      </c>
      <c r="BG2729" s="113">
        <v>209</v>
      </c>
      <c r="BH2729" s="117">
        <f t="shared" si="1056"/>
        <v>48209</v>
      </c>
      <c r="BJ2729" s="5" t="s">
        <v>3185</v>
      </c>
      <c r="BY2729" s="63">
        <v>0</v>
      </c>
      <c r="BZ2729" s="63">
        <v>0</v>
      </c>
    </row>
    <row r="2730" spans="1:78" hidden="1" outlineLevel="1">
      <c r="A2730" t="s">
        <v>1250</v>
      </c>
      <c r="B2730" t="s">
        <v>55</v>
      </c>
      <c r="C2730" s="1">
        <f t="shared" si="1057"/>
        <v>1509</v>
      </c>
      <c r="D2730" s="5">
        <f>IF(N2730&gt;0, RANK(N2730,(N2730:P2730,Q2730:AE2730)),0)</f>
        <v>2</v>
      </c>
      <c r="E2730" s="5">
        <f>IF(O2730&gt;0,RANK(O2730,(N2730:P2730,Q2730:AE2730)),0)</f>
        <v>1</v>
      </c>
      <c r="F2730" s="5">
        <f>IF(P2730&gt;0,RANK(P2730,(N2730:P2730,Q2730:AE2730)),0)</f>
        <v>0</v>
      </c>
      <c r="G2730" s="131">
        <f t="shared" si="1066"/>
        <v>1106</v>
      </c>
      <c r="H2730" s="136">
        <f t="shared" si="1067"/>
        <v>0.73293571901921806</v>
      </c>
      <c r="I2730" s="2"/>
      <c r="J2730" s="2">
        <f t="shared" si="1058"/>
        <v>0.1272365805168986</v>
      </c>
      <c r="K2730" s="2">
        <f t="shared" si="1059"/>
        <v>0.86017229953611662</v>
      </c>
      <c r="L2730" s="2">
        <f t="shared" si="1060"/>
        <v>0</v>
      </c>
      <c r="M2730" s="2">
        <f t="shared" si="1061"/>
        <v>1.2591119946984808E-2</v>
      </c>
      <c r="N2730" s="63">
        <v>192</v>
      </c>
      <c r="O2730" s="63">
        <v>1298</v>
      </c>
      <c r="P2730" s="63"/>
      <c r="Q2730" s="63">
        <v>19</v>
      </c>
      <c r="R2730" s="63">
        <v>0</v>
      </c>
      <c r="S2730" s="63">
        <v>0</v>
      </c>
      <c r="T2730" s="63"/>
      <c r="U2730" s="63">
        <v>0</v>
      </c>
      <c r="V2730" s="63"/>
      <c r="W2730" s="63">
        <f>IF(Copyright!C$12=1,IF(BW2730&gt;0,BW2730-SUM(S2730:V2730)-SUM(X2730:AQ2730),SUM(BX2730:CD2730)),SUM(BX2730:CD2730))</f>
        <v>0</v>
      </c>
      <c r="X2730" s="63">
        <v>0</v>
      </c>
      <c r="Y2730" s="63">
        <v>0</v>
      </c>
      <c r="Z2730" s="63"/>
      <c r="AA2730" s="63"/>
      <c r="AB2730" s="63"/>
      <c r="AC2730" s="63"/>
      <c r="AD2730" s="63"/>
      <c r="AE2730" s="63"/>
      <c r="AF2730" s="63"/>
      <c r="AG2730" s="63"/>
      <c r="AH2730" s="63">
        <v>0</v>
      </c>
      <c r="AI2730" s="63"/>
      <c r="AJ2730" s="63"/>
      <c r="AK2730" s="63"/>
      <c r="AL2730" s="63"/>
      <c r="AM2730" s="63"/>
      <c r="AN2730" s="63"/>
      <c r="AO2730" s="63"/>
      <c r="AP2730" s="63"/>
      <c r="AQ2730" s="63"/>
      <c r="AS2730" s="5">
        <f>IF(Q2730&gt;0,RANK(Q2730,(N2730:P2730,Q2730:AE2730)),0)</f>
        <v>3</v>
      </c>
      <c r="AT2730" s="5">
        <f>IF(R2730&gt;0,RANK(R2730,(N2730:P2730,Q2730:AE2730)),0)</f>
        <v>0</v>
      </c>
      <c r="AU2730" s="5">
        <f>IF(T2730&gt;0,RANK(T2730,(N2730:P2730,Q2730:AE2730)),0)</f>
        <v>0</v>
      </c>
      <c r="AV2730" s="5">
        <f>IF(S2730&gt;0,RANK(S2730,(N2730:P2730,Q2730:AE2730)),0)</f>
        <v>0</v>
      </c>
      <c r="AW2730" s="2">
        <f t="shared" si="1062"/>
        <v>1.2591119946984758E-2</v>
      </c>
      <c r="AX2730" s="2">
        <f t="shared" si="1063"/>
        <v>0</v>
      </c>
      <c r="AY2730" s="2">
        <f t="shared" si="1064"/>
        <v>0</v>
      </c>
      <c r="AZ2730" s="2">
        <f t="shared" si="1065"/>
        <v>0</v>
      </c>
      <c r="BB2730" t="s">
        <v>1250</v>
      </c>
      <c r="BC2730" t="s">
        <v>55</v>
      </c>
      <c r="BD2730">
        <v>13</v>
      </c>
      <c r="BF2730" s="111">
        <v>48</v>
      </c>
      <c r="BG2730" s="113">
        <v>211</v>
      </c>
      <c r="BH2730" s="117">
        <f t="shared" ref="BH2730:BH2793" si="1068">1000*BF2730+BG2730</f>
        <v>48211</v>
      </c>
      <c r="BJ2730" s="5" t="s">
        <v>3185</v>
      </c>
      <c r="BY2730" s="63">
        <v>0</v>
      </c>
      <c r="BZ2730" s="63">
        <v>0</v>
      </c>
    </row>
    <row r="2731" spans="1:78" hidden="1" outlineLevel="1">
      <c r="A2731" t="s">
        <v>962</v>
      </c>
      <c r="B2731" t="s">
        <v>55</v>
      </c>
      <c r="C2731" s="1">
        <f t="shared" si="1057"/>
        <v>27627</v>
      </c>
      <c r="D2731" s="5">
        <f>IF(N2731&gt;0, RANK(N2731,(N2731:P2731,Q2731:AE2731)),0)</f>
        <v>2</v>
      </c>
      <c r="E2731" s="5">
        <f>IF(O2731&gt;0,RANK(O2731,(N2731:P2731,Q2731:AE2731)),0)</f>
        <v>1</v>
      </c>
      <c r="F2731" s="5">
        <f>IF(P2731&gt;0,RANK(P2731,(N2731:P2731,Q2731:AE2731)),0)</f>
        <v>0</v>
      </c>
      <c r="G2731" s="131">
        <f t="shared" si="1066"/>
        <v>15125</v>
      </c>
      <c r="H2731" s="136">
        <f t="shared" si="1067"/>
        <v>0.54747167625873239</v>
      </c>
      <c r="I2731" s="2"/>
      <c r="J2731" s="2">
        <f t="shared" si="1058"/>
        <v>0.22101567307344264</v>
      </c>
      <c r="K2731" s="2">
        <f t="shared" si="1059"/>
        <v>0.768487349332175</v>
      </c>
      <c r="L2731" s="2">
        <f t="shared" si="1060"/>
        <v>0</v>
      </c>
      <c r="M2731" s="2">
        <f t="shared" si="1061"/>
        <v>1.0496977594382395E-2</v>
      </c>
      <c r="N2731" s="63">
        <v>6106</v>
      </c>
      <c r="O2731" s="63">
        <v>21231</v>
      </c>
      <c r="P2731" s="63"/>
      <c r="Q2731" s="63">
        <v>236</v>
      </c>
      <c r="R2731" s="63">
        <v>50</v>
      </c>
      <c r="S2731" s="63">
        <v>2</v>
      </c>
      <c r="T2731" s="63"/>
      <c r="U2731" s="63">
        <v>0</v>
      </c>
      <c r="V2731" s="63"/>
      <c r="W2731" s="63">
        <f>IF(Copyright!C$12=1,IF(BW2731&gt;0,BW2731-SUM(S2731:V2731)-SUM(X2731:AQ2731),SUM(BX2731:CD2731)),SUM(BX2731:CD2731))</f>
        <v>0</v>
      </c>
      <c r="X2731" s="63">
        <v>1</v>
      </c>
      <c r="Y2731" s="63">
        <v>0</v>
      </c>
      <c r="Z2731" s="63"/>
      <c r="AA2731" s="63"/>
      <c r="AB2731" s="63"/>
      <c r="AC2731" s="63"/>
      <c r="AD2731" s="63"/>
      <c r="AE2731" s="63"/>
      <c r="AF2731" s="63"/>
      <c r="AG2731" s="63"/>
      <c r="AH2731" s="63">
        <v>1</v>
      </c>
      <c r="AI2731" s="63"/>
      <c r="AJ2731" s="63"/>
      <c r="AK2731" s="63"/>
      <c r="AL2731" s="63"/>
      <c r="AM2731" s="63"/>
      <c r="AN2731" s="63"/>
      <c r="AO2731" s="63"/>
      <c r="AP2731" s="63"/>
      <c r="AQ2731" s="63"/>
      <c r="AS2731" s="5">
        <f>IF(Q2731&gt;0,RANK(Q2731,(N2731:P2731,Q2731:AE2731)),0)</f>
        <v>3</v>
      </c>
      <c r="AT2731" s="5">
        <f>IF(R2731&gt;0,RANK(R2731,(N2731:P2731,Q2731:AE2731)),0)</f>
        <v>4</v>
      </c>
      <c r="AU2731" s="5">
        <f>IF(T2731&gt;0,RANK(T2731,(N2731:P2731,Q2731:AE2731)),0)</f>
        <v>0</v>
      </c>
      <c r="AV2731" s="5">
        <f>IF(S2731&gt;0,RANK(S2731,(N2731:P2731,Q2731:AE2731)),0)</f>
        <v>5</v>
      </c>
      <c r="AW2731" s="2">
        <f t="shared" si="1062"/>
        <v>8.5423679733593952E-3</v>
      </c>
      <c r="AX2731" s="2">
        <f t="shared" si="1063"/>
        <v>1.8098237231693633E-3</v>
      </c>
      <c r="AY2731" s="2">
        <f t="shared" si="1064"/>
        <v>0</v>
      </c>
      <c r="AZ2731" s="2">
        <f t="shared" si="1065"/>
        <v>7.2392948926774527E-5</v>
      </c>
      <c r="BB2731" t="s">
        <v>962</v>
      </c>
      <c r="BC2731" t="s">
        <v>55</v>
      </c>
      <c r="BD2731">
        <v>5</v>
      </c>
      <c r="BF2731" s="111">
        <v>48</v>
      </c>
      <c r="BG2731" s="113">
        <v>213</v>
      </c>
      <c r="BH2731" s="117">
        <f t="shared" si="1068"/>
        <v>48213</v>
      </c>
      <c r="BJ2731" s="5" t="s">
        <v>3185</v>
      </c>
      <c r="BY2731" s="63">
        <v>0</v>
      </c>
      <c r="BZ2731" s="63">
        <v>0</v>
      </c>
    </row>
    <row r="2732" spans="1:78" hidden="1" outlineLevel="1">
      <c r="A2732" t="s">
        <v>2356</v>
      </c>
      <c r="B2732" t="s">
        <v>55</v>
      </c>
      <c r="C2732" s="1">
        <f t="shared" si="1057"/>
        <v>139159</v>
      </c>
      <c r="D2732" s="5">
        <f>IF(N2732&gt;0, RANK(N2732,(N2732:P2732,Q2732:AE2732)),0)</f>
        <v>1</v>
      </c>
      <c r="E2732" s="5">
        <f>IF(O2732&gt;0,RANK(O2732,(N2732:P2732,Q2732:AE2732)),0)</f>
        <v>2</v>
      </c>
      <c r="F2732" s="5">
        <f>IF(P2732&gt;0,RANK(P2732,(N2732:P2732,Q2732:AE2732)),0)</f>
        <v>0</v>
      </c>
      <c r="G2732" s="131">
        <f t="shared" si="1066"/>
        <v>58104</v>
      </c>
      <c r="H2732" s="136">
        <f t="shared" si="1067"/>
        <v>0.41753677448098936</v>
      </c>
      <c r="I2732" s="2"/>
      <c r="J2732" s="2">
        <f t="shared" si="1058"/>
        <v>0.70400764593019494</v>
      </c>
      <c r="K2732" s="2">
        <f t="shared" si="1059"/>
        <v>0.28647087144920558</v>
      </c>
      <c r="L2732" s="2">
        <f t="shared" si="1060"/>
        <v>0</v>
      </c>
      <c r="M2732" s="2">
        <f t="shared" si="1061"/>
        <v>9.5214826205994862E-3</v>
      </c>
      <c r="N2732" s="63">
        <v>97969</v>
      </c>
      <c r="O2732" s="63">
        <v>39865</v>
      </c>
      <c r="P2732" s="63"/>
      <c r="Q2732" s="63">
        <v>889</v>
      </c>
      <c r="R2732" s="63">
        <v>414</v>
      </c>
      <c r="S2732" s="63">
        <v>3</v>
      </c>
      <c r="T2732" s="63"/>
      <c r="U2732" s="63">
        <v>12</v>
      </c>
      <c r="V2732" s="63"/>
      <c r="W2732" s="63">
        <f>IF(Copyright!C$12=1,IF(BW2732&gt;0,BW2732-SUM(S2732:V2732)-SUM(X2732:AQ2732),SUM(BX2732:CD2732)),SUM(BX2732:CD2732))</f>
        <v>2</v>
      </c>
      <c r="X2732" s="63">
        <v>3</v>
      </c>
      <c r="Y2732" s="63">
        <v>2</v>
      </c>
      <c r="Z2732" s="63"/>
      <c r="AA2732" s="63"/>
      <c r="AB2732" s="63"/>
      <c r="AC2732" s="63"/>
      <c r="AD2732" s="63"/>
      <c r="AE2732" s="63"/>
      <c r="AF2732" s="63"/>
      <c r="AG2732" s="63"/>
      <c r="AH2732" s="63">
        <v>0</v>
      </c>
      <c r="AI2732" s="63"/>
      <c r="AJ2732" s="63"/>
      <c r="AK2732" s="63"/>
      <c r="AL2732" s="63"/>
      <c r="AM2732" s="63"/>
      <c r="AN2732" s="63"/>
      <c r="AO2732" s="63"/>
      <c r="AP2732" s="63"/>
      <c r="AQ2732" s="63"/>
      <c r="AS2732" s="5">
        <f>IF(Q2732&gt;0,RANK(Q2732,(N2732:P2732,Q2732:AE2732)),0)</f>
        <v>3</v>
      </c>
      <c r="AT2732" s="5">
        <f>IF(R2732&gt;0,RANK(R2732,(N2732:P2732,Q2732:AE2732)),0)</f>
        <v>4</v>
      </c>
      <c r="AU2732" s="5">
        <f>IF(T2732&gt;0,RANK(T2732,(N2732:P2732,Q2732:AE2732)),0)</f>
        <v>0</v>
      </c>
      <c r="AV2732" s="5">
        <f>IF(S2732&gt;0,RANK(S2732,(N2732:P2732,Q2732:AE2732)),0)</f>
        <v>6</v>
      </c>
      <c r="AW2732" s="2">
        <f t="shared" si="1062"/>
        <v>6.3883758865757876E-3</v>
      </c>
      <c r="AX2732" s="2">
        <f t="shared" si="1063"/>
        <v>2.9750141923986233E-3</v>
      </c>
      <c r="AY2732" s="2">
        <f t="shared" si="1064"/>
        <v>0</v>
      </c>
      <c r="AZ2732" s="2">
        <f t="shared" si="1065"/>
        <v>2.1558073857961037E-5</v>
      </c>
      <c r="BB2732" t="s">
        <v>2356</v>
      </c>
      <c r="BC2732" t="s">
        <v>55</v>
      </c>
      <c r="BF2732" s="111">
        <v>48</v>
      </c>
      <c r="BG2732" s="113">
        <v>215</v>
      </c>
      <c r="BH2732" s="117">
        <f t="shared" si="1068"/>
        <v>48215</v>
      </c>
      <c r="BJ2732" s="5" t="s">
        <v>3185</v>
      </c>
      <c r="BY2732" s="63">
        <v>2</v>
      </c>
      <c r="BZ2732" s="63">
        <v>0</v>
      </c>
    </row>
    <row r="2733" spans="1:78" hidden="1" outlineLevel="1">
      <c r="A2733" t="s">
        <v>1574</v>
      </c>
      <c r="B2733" t="s">
        <v>55</v>
      </c>
      <c r="C2733" s="1">
        <f t="shared" si="1057"/>
        <v>12045</v>
      </c>
      <c r="D2733" s="5">
        <f>IF(N2733&gt;0, RANK(N2733,(N2733:P2733,Q2733:AE2733)),0)</f>
        <v>2</v>
      </c>
      <c r="E2733" s="5">
        <f>IF(O2733&gt;0,RANK(O2733,(N2733:P2733,Q2733:AE2733)),0)</f>
        <v>1</v>
      </c>
      <c r="F2733" s="5">
        <f>IF(P2733&gt;0,RANK(P2733,(N2733:P2733,Q2733:AE2733)),0)</f>
        <v>0</v>
      </c>
      <c r="G2733" s="131">
        <f t="shared" si="1066"/>
        <v>6380</v>
      </c>
      <c r="H2733" s="136">
        <f t="shared" si="1067"/>
        <v>0.52968036529680362</v>
      </c>
      <c r="I2733" s="2"/>
      <c r="J2733" s="2">
        <f t="shared" si="1058"/>
        <v>0.22847654628476546</v>
      </c>
      <c r="K2733" s="2">
        <f t="shared" si="1059"/>
        <v>0.75815691158156917</v>
      </c>
      <c r="L2733" s="2">
        <f t="shared" si="1060"/>
        <v>0</v>
      </c>
      <c r="M2733" s="2">
        <f t="shared" si="1061"/>
        <v>1.3366542133665393E-2</v>
      </c>
      <c r="N2733" s="63">
        <v>2752</v>
      </c>
      <c r="O2733" s="63">
        <v>9132</v>
      </c>
      <c r="P2733" s="63"/>
      <c r="Q2733" s="63">
        <v>133</v>
      </c>
      <c r="R2733" s="63">
        <v>26</v>
      </c>
      <c r="S2733" s="63">
        <v>2</v>
      </c>
      <c r="T2733" s="63"/>
      <c r="U2733" s="63">
        <v>0</v>
      </c>
      <c r="V2733" s="63"/>
      <c r="W2733" s="63">
        <f>IF(Copyright!C$12=1,IF(BW2733&gt;0,BW2733-SUM(S2733:V2733)-SUM(X2733:AQ2733),SUM(BX2733:CD2733)),SUM(BX2733:CD2733))</f>
        <v>0</v>
      </c>
      <c r="X2733" s="63">
        <v>0</v>
      </c>
      <c r="Y2733" s="63">
        <v>0</v>
      </c>
      <c r="Z2733" s="63"/>
      <c r="AA2733" s="63"/>
      <c r="AB2733" s="63"/>
      <c r="AC2733" s="63"/>
      <c r="AD2733" s="63"/>
      <c r="AE2733" s="63"/>
      <c r="AF2733" s="63"/>
      <c r="AG2733" s="63"/>
      <c r="AH2733" s="63">
        <v>0</v>
      </c>
      <c r="AI2733" s="63"/>
      <c r="AJ2733" s="63"/>
      <c r="AK2733" s="63"/>
      <c r="AL2733" s="63"/>
      <c r="AM2733" s="63"/>
      <c r="AN2733" s="63"/>
      <c r="AO2733" s="63"/>
      <c r="AP2733" s="63"/>
      <c r="AQ2733" s="63"/>
      <c r="AS2733" s="5">
        <f>IF(Q2733&gt;0,RANK(Q2733,(N2733:P2733,Q2733:AE2733)),0)</f>
        <v>3</v>
      </c>
      <c r="AT2733" s="5">
        <f>IF(R2733&gt;0,RANK(R2733,(N2733:P2733,Q2733:AE2733)),0)</f>
        <v>4</v>
      </c>
      <c r="AU2733" s="5">
        <f>IF(T2733&gt;0,RANK(T2733,(N2733:P2733,Q2733:AE2733)),0)</f>
        <v>0</v>
      </c>
      <c r="AV2733" s="5">
        <f>IF(S2733&gt;0,RANK(S2733,(N2733:P2733,Q2733:AE2733)),0)</f>
        <v>5</v>
      </c>
      <c r="AW2733" s="2">
        <f t="shared" si="1062"/>
        <v>1.1041926110419261E-2</v>
      </c>
      <c r="AX2733" s="2">
        <f t="shared" si="1063"/>
        <v>2.1585720215857203E-3</v>
      </c>
      <c r="AY2733" s="2">
        <f t="shared" si="1064"/>
        <v>0</v>
      </c>
      <c r="AZ2733" s="2">
        <f t="shared" si="1065"/>
        <v>1.6604400166044003E-4</v>
      </c>
      <c r="BB2733" t="s">
        <v>1574</v>
      </c>
      <c r="BC2733" t="s">
        <v>55</v>
      </c>
      <c r="BD2733">
        <v>25</v>
      </c>
      <c r="BF2733" s="111">
        <v>48</v>
      </c>
      <c r="BG2733" s="113">
        <v>217</v>
      </c>
      <c r="BH2733" s="117">
        <f t="shared" si="1068"/>
        <v>48217</v>
      </c>
      <c r="BJ2733" s="5" t="s">
        <v>3185</v>
      </c>
      <c r="BY2733" s="63">
        <v>0</v>
      </c>
      <c r="BZ2733" s="63">
        <v>0</v>
      </c>
    </row>
    <row r="2734" spans="1:78" hidden="1" outlineLevel="1">
      <c r="A2734" t="s">
        <v>1862</v>
      </c>
      <c r="B2734" t="s">
        <v>55</v>
      </c>
      <c r="C2734" s="1">
        <f t="shared" si="1057"/>
        <v>7134</v>
      </c>
      <c r="D2734" s="5">
        <f>IF(N2734&gt;0, RANK(N2734,(N2734:P2734,Q2734:AE2734)),0)</f>
        <v>2</v>
      </c>
      <c r="E2734" s="5">
        <f>IF(O2734&gt;0,RANK(O2734,(N2734:P2734,Q2734:AE2734)),0)</f>
        <v>1</v>
      </c>
      <c r="F2734" s="5">
        <f>IF(P2734&gt;0,RANK(P2734,(N2734:P2734,Q2734:AE2734)),0)</f>
        <v>0</v>
      </c>
      <c r="G2734" s="131">
        <f t="shared" si="1066"/>
        <v>4060</v>
      </c>
      <c r="H2734" s="136">
        <f t="shared" si="1067"/>
        <v>0.56910569105691056</v>
      </c>
      <c r="I2734" s="2"/>
      <c r="J2734" s="2">
        <f t="shared" si="1058"/>
        <v>0.20829828987945051</v>
      </c>
      <c r="K2734" s="2">
        <f t="shared" si="1059"/>
        <v>0.77740398093636109</v>
      </c>
      <c r="L2734" s="2">
        <f t="shared" si="1060"/>
        <v>0</v>
      </c>
      <c r="M2734" s="2">
        <f t="shared" si="1061"/>
        <v>1.4297729184188368E-2</v>
      </c>
      <c r="N2734" s="63">
        <v>1486</v>
      </c>
      <c r="O2734" s="63">
        <v>5546</v>
      </c>
      <c r="P2734" s="63"/>
      <c r="Q2734" s="63">
        <v>77</v>
      </c>
      <c r="R2734" s="63">
        <v>17</v>
      </c>
      <c r="S2734" s="63">
        <v>2</v>
      </c>
      <c r="T2734" s="63"/>
      <c r="U2734" s="63">
        <v>0</v>
      </c>
      <c r="V2734" s="63"/>
      <c r="W2734" s="63">
        <f>IF(Copyright!C$12=1,IF(BW2734&gt;0,BW2734-SUM(S2734:V2734)-SUM(X2734:AQ2734),SUM(BX2734:CD2734)),SUM(BX2734:CD2734))</f>
        <v>6</v>
      </c>
      <c r="X2734" s="63">
        <v>0</v>
      </c>
      <c r="Y2734" s="63">
        <v>0</v>
      </c>
      <c r="Z2734" s="63"/>
      <c r="AA2734" s="63"/>
      <c r="AB2734" s="63"/>
      <c r="AC2734" s="63"/>
      <c r="AD2734" s="63"/>
      <c r="AE2734" s="63"/>
      <c r="AF2734" s="63"/>
      <c r="AG2734" s="63"/>
      <c r="AH2734" s="63">
        <v>0</v>
      </c>
      <c r="AI2734" s="63"/>
      <c r="AJ2734" s="63"/>
      <c r="AK2734" s="63"/>
      <c r="AL2734" s="63"/>
      <c r="AM2734" s="63"/>
      <c r="AN2734" s="63"/>
      <c r="AO2734" s="63"/>
      <c r="AP2734" s="63"/>
      <c r="AQ2734" s="63"/>
      <c r="AS2734" s="5">
        <f>IF(Q2734&gt;0,RANK(Q2734,(N2734:P2734,Q2734:AE2734)),0)</f>
        <v>3</v>
      </c>
      <c r="AT2734" s="5">
        <f>IF(R2734&gt;0,RANK(R2734,(N2734:P2734,Q2734:AE2734)),0)</f>
        <v>4</v>
      </c>
      <c r="AU2734" s="5">
        <f>IF(T2734&gt;0,RANK(T2734,(N2734:P2734,Q2734:AE2734)),0)</f>
        <v>0</v>
      </c>
      <c r="AV2734" s="5">
        <f>IF(S2734&gt;0,RANK(S2734,(N2734:P2734,Q2734:AE2734)),0)</f>
        <v>6</v>
      </c>
      <c r="AW2734" s="2">
        <f t="shared" si="1062"/>
        <v>1.0793383795906924E-2</v>
      </c>
      <c r="AX2734" s="2">
        <f t="shared" si="1063"/>
        <v>2.382954864031399E-3</v>
      </c>
      <c r="AY2734" s="2">
        <f t="shared" si="1064"/>
        <v>0</v>
      </c>
      <c r="AZ2734" s="2">
        <f t="shared" si="1065"/>
        <v>2.8034763106251753E-4</v>
      </c>
      <c r="BB2734" t="s">
        <v>1862</v>
      </c>
      <c r="BC2734" t="s">
        <v>55</v>
      </c>
      <c r="BD2734">
        <v>19</v>
      </c>
      <c r="BF2734" s="111">
        <v>48</v>
      </c>
      <c r="BG2734" s="113">
        <v>219</v>
      </c>
      <c r="BH2734" s="117">
        <f t="shared" si="1068"/>
        <v>48219</v>
      </c>
      <c r="BJ2734" s="5" t="s">
        <v>3185</v>
      </c>
      <c r="BY2734" s="63">
        <v>6</v>
      </c>
      <c r="BZ2734" s="63">
        <v>0</v>
      </c>
    </row>
    <row r="2735" spans="1:78" hidden="1" outlineLevel="1">
      <c r="A2735" t="s">
        <v>892</v>
      </c>
      <c r="B2735" t="s">
        <v>55</v>
      </c>
      <c r="C2735" s="1">
        <f t="shared" si="1057"/>
        <v>22535</v>
      </c>
      <c r="D2735" s="5">
        <f>IF(N2735&gt;0, RANK(N2735,(N2735:P2735,Q2735:AE2735)),0)</f>
        <v>2</v>
      </c>
      <c r="E2735" s="5">
        <f>IF(O2735&gt;0,RANK(O2735,(N2735:P2735,Q2735:AE2735)),0)</f>
        <v>1</v>
      </c>
      <c r="F2735" s="5">
        <f>IF(P2735&gt;0,RANK(P2735,(N2735:P2735,Q2735:AE2735)),0)</f>
        <v>0</v>
      </c>
      <c r="G2735" s="131">
        <f t="shared" si="1066"/>
        <v>14566</v>
      </c>
      <c r="H2735" s="136">
        <f t="shared" si="1067"/>
        <v>0.64637230974040383</v>
      </c>
      <c r="I2735" s="2"/>
      <c r="J2735" s="2">
        <f t="shared" si="1058"/>
        <v>0.17053472376303527</v>
      </c>
      <c r="K2735" s="2">
        <f t="shared" si="1059"/>
        <v>0.81690703350343907</v>
      </c>
      <c r="L2735" s="2">
        <f t="shared" si="1060"/>
        <v>0</v>
      </c>
      <c r="M2735" s="2">
        <f t="shared" si="1061"/>
        <v>1.2558242733525682E-2</v>
      </c>
      <c r="N2735" s="63">
        <v>3843</v>
      </c>
      <c r="O2735" s="63">
        <v>18409</v>
      </c>
      <c r="P2735" s="63"/>
      <c r="Q2735" s="63">
        <v>234</v>
      </c>
      <c r="R2735" s="63">
        <v>44</v>
      </c>
      <c r="S2735" s="63">
        <v>3</v>
      </c>
      <c r="T2735" s="63"/>
      <c r="U2735" s="63">
        <v>0</v>
      </c>
      <c r="V2735" s="63"/>
      <c r="W2735" s="63">
        <f>IF(Copyright!C$12=1,IF(BW2735&gt;0,BW2735-SUM(S2735:V2735)-SUM(X2735:AQ2735),SUM(BX2735:CD2735)),SUM(BX2735:CD2735))</f>
        <v>0</v>
      </c>
      <c r="X2735" s="63">
        <v>0</v>
      </c>
      <c r="Y2735" s="63">
        <v>1</v>
      </c>
      <c r="Z2735" s="63"/>
      <c r="AA2735" s="63"/>
      <c r="AB2735" s="63"/>
      <c r="AC2735" s="63"/>
      <c r="AD2735" s="63"/>
      <c r="AE2735" s="63"/>
      <c r="AF2735" s="63"/>
      <c r="AG2735" s="63"/>
      <c r="AH2735" s="63">
        <v>1</v>
      </c>
      <c r="AI2735" s="63"/>
      <c r="AJ2735" s="63"/>
      <c r="AK2735" s="63"/>
      <c r="AL2735" s="63"/>
      <c r="AM2735" s="63"/>
      <c r="AN2735" s="63"/>
      <c r="AO2735" s="63"/>
      <c r="AP2735" s="63"/>
      <c r="AQ2735" s="63"/>
      <c r="AS2735" s="5">
        <f>IF(Q2735&gt;0,RANK(Q2735,(N2735:P2735,Q2735:AE2735)),0)</f>
        <v>3</v>
      </c>
      <c r="AT2735" s="5">
        <f>IF(R2735&gt;0,RANK(R2735,(N2735:P2735,Q2735:AE2735)),0)</f>
        <v>4</v>
      </c>
      <c r="AU2735" s="5">
        <f>IF(T2735&gt;0,RANK(T2735,(N2735:P2735,Q2735:AE2735)),0)</f>
        <v>0</v>
      </c>
      <c r="AV2735" s="5">
        <f>IF(S2735&gt;0,RANK(S2735,(N2735:P2735,Q2735:AE2735)),0)</f>
        <v>5</v>
      </c>
      <c r="AW2735" s="2">
        <f t="shared" si="1062"/>
        <v>1.0383847348568892E-2</v>
      </c>
      <c r="AX2735" s="2">
        <f t="shared" si="1063"/>
        <v>1.9525183048591081E-3</v>
      </c>
      <c r="AY2735" s="2">
        <f t="shared" si="1064"/>
        <v>0</v>
      </c>
      <c r="AZ2735" s="2">
        <f t="shared" si="1065"/>
        <v>1.3312624805857554E-4</v>
      </c>
      <c r="BB2735" t="s">
        <v>892</v>
      </c>
      <c r="BC2735" t="s">
        <v>55</v>
      </c>
      <c r="BD2735">
        <v>11</v>
      </c>
      <c r="BF2735" s="111">
        <v>48</v>
      </c>
      <c r="BG2735" s="113">
        <v>221</v>
      </c>
      <c r="BH2735" s="117">
        <f t="shared" si="1068"/>
        <v>48221</v>
      </c>
      <c r="BJ2735" s="5" t="s">
        <v>3185</v>
      </c>
      <c r="BY2735" s="63">
        <v>0</v>
      </c>
      <c r="BZ2735" s="63">
        <v>0</v>
      </c>
    </row>
    <row r="2736" spans="1:78" hidden="1" outlineLevel="1">
      <c r="A2736" t="s">
        <v>42</v>
      </c>
      <c r="B2736" t="s">
        <v>55</v>
      </c>
      <c r="C2736" s="1">
        <f t="shared" si="1057"/>
        <v>12753</v>
      </c>
      <c r="D2736" s="5">
        <f>IF(N2736&gt;0, RANK(N2736,(N2736:P2736,Q2736:AE2736)),0)</f>
        <v>2</v>
      </c>
      <c r="E2736" s="5">
        <f>IF(O2736&gt;0,RANK(O2736,(N2736:P2736,Q2736:AE2736)),0)</f>
        <v>1</v>
      </c>
      <c r="F2736" s="5">
        <f>IF(P2736&gt;0,RANK(P2736,(N2736:P2736,Q2736:AE2736)),0)</f>
        <v>0</v>
      </c>
      <c r="G2736" s="131">
        <f t="shared" si="1066"/>
        <v>7059</v>
      </c>
      <c r="H2736" s="136">
        <f t="shared" si="1067"/>
        <v>0.55351681957186549</v>
      </c>
      <c r="I2736" s="2"/>
      <c r="J2736" s="2">
        <f t="shared" si="1058"/>
        <v>0.2177526856425939</v>
      </c>
      <c r="K2736" s="2">
        <f t="shared" si="1059"/>
        <v>0.77126950521445936</v>
      </c>
      <c r="L2736" s="2">
        <f t="shared" si="1060"/>
        <v>0</v>
      </c>
      <c r="M2736" s="2">
        <f t="shared" si="1061"/>
        <v>1.0977809142946771E-2</v>
      </c>
      <c r="N2736" s="63">
        <v>2777</v>
      </c>
      <c r="O2736" s="63">
        <v>9836</v>
      </c>
      <c r="P2736" s="63"/>
      <c r="Q2736" s="63">
        <v>111</v>
      </c>
      <c r="R2736" s="63">
        <v>22</v>
      </c>
      <c r="S2736" s="63">
        <v>3</v>
      </c>
      <c r="T2736" s="63"/>
      <c r="U2736" s="63">
        <v>3</v>
      </c>
      <c r="V2736" s="63"/>
      <c r="W2736" s="63">
        <f>IF(Copyright!C$12=1,IF(BW2736&gt;0,BW2736-SUM(S2736:V2736)-SUM(X2736:AQ2736),SUM(BX2736:CD2736)),SUM(BX2736:CD2736))</f>
        <v>0</v>
      </c>
      <c r="X2736" s="63">
        <v>0</v>
      </c>
      <c r="Y2736" s="63">
        <v>0</v>
      </c>
      <c r="Z2736" s="63"/>
      <c r="AA2736" s="63"/>
      <c r="AB2736" s="63"/>
      <c r="AC2736" s="63"/>
      <c r="AD2736" s="63"/>
      <c r="AE2736" s="63"/>
      <c r="AF2736" s="63"/>
      <c r="AG2736" s="63"/>
      <c r="AH2736" s="63">
        <v>1</v>
      </c>
      <c r="AI2736" s="63"/>
      <c r="AJ2736" s="63"/>
      <c r="AK2736" s="63"/>
      <c r="AL2736" s="63"/>
      <c r="AM2736" s="63"/>
      <c r="AN2736" s="63"/>
      <c r="AO2736" s="63"/>
      <c r="AP2736" s="63"/>
      <c r="AQ2736" s="63"/>
      <c r="AS2736" s="5">
        <f>IF(Q2736&gt;0,RANK(Q2736,(N2736:P2736,Q2736:AE2736)),0)</f>
        <v>3</v>
      </c>
      <c r="AT2736" s="5">
        <f>IF(R2736&gt;0,RANK(R2736,(N2736:P2736,Q2736:AE2736)),0)</f>
        <v>4</v>
      </c>
      <c r="AU2736" s="5">
        <f>IF(T2736&gt;0,RANK(T2736,(N2736:P2736,Q2736:AE2736)),0)</f>
        <v>0</v>
      </c>
      <c r="AV2736" s="5">
        <f>IF(S2736&gt;0,RANK(S2736,(N2736:P2736,Q2736:AE2736)),0)</f>
        <v>5</v>
      </c>
      <c r="AW2736" s="2">
        <f t="shared" si="1062"/>
        <v>8.7038343919077863E-3</v>
      </c>
      <c r="AX2736" s="2">
        <f t="shared" si="1063"/>
        <v>1.7250842938916332E-3</v>
      </c>
      <c r="AY2736" s="2">
        <f t="shared" si="1064"/>
        <v>0</v>
      </c>
      <c r="AZ2736" s="2">
        <f t="shared" si="1065"/>
        <v>2.352387673488591E-4</v>
      </c>
      <c r="BB2736" t="s">
        <v>42</v>
      </c>
      <c r="BC2736" t="s">
        <v>55</v>
      </c>
      <c r="BD2736">
        <v>4</v>
      </c>
      <c r="BF2736" s="111">
        <v>48</v>
      </c>
      <c r="BG2736" s="113">
        <v>223</v>
      </c>
      <c r="BH2736" s="117">
        <f t="shared" si="1068"/>
        <v>48223</v>
      </c>
      <c r="BJ2736" s="5" t="s">
        <v>3185</v>
      </c>
      <c r="BY2736" s="63">
        <v>0</v>
      </c>
      <c r="BZ2736" s="63">
        <v>0</v>
      </c>
    </row>
    <row r="2737" spans="1:78" hidden="1" outlineLevel="1">
      <c r="A2737" t="s">
        <v>1015</v>
      </c>
      <c r="B2737" t="s">
        <v>55</v>
      </c>
      <c r="C2737" s="1">
        <f t="shared" si="1057"/>
        <v>8214</v>
      </c>
      <c r="D2737" s="5">
        <f>IF(N2737&gt;0, RANK(N2737,(N2737:P2737,Q2737:AE2737)),0)</f>
        <v>2</v>
      </c>
      <c r="E2737" s="5">
        <f>IF(O2737&gt;0,RANK(O2737,(N2737:P2737,Q2737:AE2737)),0)</f>
        <v>1</v>
      </c>
      <c r="F2737" s="5">
        <f>IF(P2737&gt;0,RANK(P2737,(N2737:P2737,Q2737:AE2737)),0)</f>
        <v>0</v>
      </c>
      <c r="G2737" s="131">
        <f t="shared" si="1066"/>
        <v>3615</v>
      </c>
      <c r="H2737" s="136">
        <f t="shared" si="1067"/>
        <v>0.44010226442658873</v>
      </c>
      <c r="I2737" s="2"/>
      <c r="J2737" s="2">
        <f t="shared" si="1058"/>
        <v>0.27574872169466763</v>
      </c>
      <c r="K2737" s="2">
        <f t="shared" si="1059"/>
        <v>0.71585098612125642</v>
      </c>
      <c r="L2737" s="2">
        <f t="shared" si="1060"/>
        <v>0</v>
      </c>
      <c r="M2737" s="2">
        <f t="shared" si="1061"/>
        <v>8.4002921840758971E-3</v>
      </c>
      <c r="N2737" s="63">
        <v>2265</v>
      </c>
      <c r="O2737" s="63">
        <v>5880</v>
      </c>
      <c r="P2737" s="63"/>
      <c r="Q2737" s="63">
        <v>41</v>
      </c>
      <c r="R2737" s="63">
        <v>14</v>
      </c>
      <c r="S2737" s="63">
        <v>0</v>
      </c>
      <c r="T2737" s="63"/>
      <c r="U2737" s="63">
        <v>0</v>
      </c>
      <c r="V2737" s="63"/>
      <c r="W2737" s="63">
        <f>IF(Copyright!C$12=1,IF(BW2737&gt;0,BW2737-SUM(S2737:V2737)-SUM(X2737:AQ2737),SUM(BX2737:CD2737)),SUM(BX2737:CD2737))</f>
        <v>14</v>
      </c>
      <c r="X2737" s="63">
        <v>0</v>
      </c>
      <c r="Y2737" s="63">
        <v>0</v>
      </c>
      <c r="Z2737" s="63"/>
      <c r="AA2737" s="63"/>
      <c r="AB2737" s="63"/>
      <c r="AC2737" s="63"/>
      <c r="AD2737" s="63"/>
      <c r="AE2737" s="63"/>
      <c r="AF2737" s="63"/>
      <c r="AG2737" s="63"/>
      <c r="AH2737" s="63">
        <v>0</v>
      </c>
      <c r="AI2737" s="63"/>
      <c r="AJ2737" s="63"/>
      <c r="AK2737" s="63"/>
      <c r="AL2737" s="63"/>
      <c r="AM2737" s="63"/>
      <c r="AN2737" s="63"/>
      <c r="AO2737" s="63"/>
      <c r="AP2737" s="63"/>
      <c r="AQ2737" s="63"/>
      <c r="AS2737" s="5">
        <f>IF(Q2737&gt;0,RANK(Q2737,(N2737:P2737,Q2737:AE2737)),0)</f>
        <v>3</v>
      </c>
      <c r="AT2737" s="5">
        <f>IF(R2737&gt;0,RANK(R2737,(N2737:P2737,Q2737:AE2737)),0)</f>
        <v>4</v>
      </c>
      <c r="AU2737" s="5">
        <f>IF(T2737&gt;0,RANK(T2737,(N2737:P2737,Q2737:AE2737)),0)</f>
        <v>0</v>
      </c>
      <c r="AV2737" s="5">
        <f>IF(S2737&gt;0,RANK(S2737,(N2737:P2737,Q2737:AE2737)),0)</f>
        <v>0</v>
      </c>
      <c r="AW2737" s="2">
        <f t="shared" si="1062"/>
        <v>4.9914779644509378E-3</v>
      </c>
      <c r="AX2737" s="2">
        <f t="shared" si="1063"/>
        <v>1.7044071098125152E-3</v>
      </c>
      <c r="AY2737" s="2">
        <f t="shared" si="1064"/>
        <v>0</v>
      </c>
      <c r="AZ2737" s="2">
        <f t="shared" si="1065"/>
        <v>0</v>
      </c>
      <c r="BB2737" t="s">
        <v>1015</v>
      </c>
      <c r="BC2737" t="s">
        <v>55</v>
      </c>
      <c r="BD2737">
        <v>8</v>
      </c>
      <c r="BF2737" s="111">
        <v>48</v>
      </c>
      <c r="BG2737" s="113">
        <v>225</v>
      </c>
      <c r="BH2737" s="117">
        <f t="shared" si="1068"/>
        <v>48225</v>
      </c>
      <c r="BJ2737" s="5" t="s">
        <v>3185</v>
      </c>
      <c r="BY2737" s="63">
        <v>14</v>
      </c>
      <c r="BZ2737" s="63">
        <v>0</v>
      </c>
    </row>
    <row r="2738" spans="1:78" hidden="1" outlineLevel="1">
      <c r="A2738" t="s">
        <v>1057</v>
      </c>
      <c r="B2738" t="s">
        <v>55</v>
      </c>
      <c r="C2738" s="1">
        <f t="shared" si="1057"/>
        <v>8695</v>
      </c>
      <c r="D2738" s="5">
        <f>IF(N2738&gt;0, RANK(N2738,(N2738:P2738,Q2738:AE2738)),0)</f>
        <v>2</v>
      </c>
      <c r="E2738" s="5">
        <f>IF(O2738&gt;0,RANK(O2738,(N2738:P2738,Q2738:AE2738)),0)</f>
        <v>1</v>
      </c>
      <c r="F2738" s="5">
        <f>IF(P2738&gt;0,RANK(P2738,(N2738:P2738,Q2738:AE2738)),0)</f>
        <v>0</v>
      </c>
      <c r="G2738" s="131">
        <f t="shared" si="1066"/>
        <v>4343</v>
      </c>
      <c r="H2738" s="136">
        <f t="shared" si="1067"/>
        <v>0.49948246118458883</v>
      </c>
      <c r="I2738" s="2"/>
      <c r="J2738" s="2">
        <f t="shared" si="1058"/>
        <v>0.24266820011500861</v>
      </c>
      <c r="K2738" s="2">
        <f t="shared" si="1059"/>
        <v>0.7421506612995975</v>
      </c>
      <c r="L2738" s="2">
        <f t="shared" si="1060"/>
        <v>0</v>
      </c>
      <c r="M2738" s="2">
        <f t="shared" si="1061"/>
        <v>1.5181138585393827E-2</v>
      </c>
      <c r="N2738" s="63">
        <v>2110</v>
      </c>
      <c r="O2738" s="63">
        <v>6453</v>
      </c>
      <c r="P2738" s="63"/>
      <c r="Q2738" s="63">
        <v>102</v>
      </c>
      <c r="R2738" s="63">
        <v>26</v>
      </c>
      <c r="S2738" s="63">
        <v>4</v>
      </c>
      <c r="T2738" s="63"/>
      <c r="U2738" s="63">
        <v>0</v>
      </c>
      <c r="V2738" s="63"/>
      <c r="W2738" s="63">
        <f>IF(Copyright!C$12=1,IF(BW2738&gt;0,BW2738-SUM(S2738:V2738)-SUM(X2738:AQ2738),SUM(BX2738:CD2738)),SUM(BX2738:CD2738))</f>
        <v>0</v>
      </c>
      <c r="X2738" s="63">
        <v>0</v>
      </c>
      <c r="Y2738" s="63">
        <v>0</v>
      </c>
      <c r="Z2738" s="63"/>
      <c r="AA2738" s="63"/>
      <c r="AB2738" s="63"/>
      <c r="AC2738" s="63"/>
      <c r="AD2738" s="63"/>
      <c r="AE2738" s="63"/>
      <c r="AF2738" s="63"/>
      <c r="AG2738" s="63"/>
      <c r="AH2738" s="63">
        <v>0</v>
      </c>
      <c r="AI2738" s="63"/>
      <c r="AJ2738" s="63"/>
      <c r="AK2738" s="63"/>
      <c r="AL2738" s="63"/>
      <c r="AM2738" s="63"/>
      <c r="AN2738" s="63"/>
      <c r="AO2738" s="63"/>
      <c r="AP2738" s="63"/>
      <c r="AQ2738" s="63"/>
      <c r="AS2738" s="5">
        <f>IF(Q2738&gt;0,RANK(Q2738,(N2738:P2738,Q2738:AE2738)),0)</f>
        <v>3</v>
      </c>
      <c r="AT2738" s="5">
        <f>IF(R2738&gt;0,RANK(R2738,(N2738:P2738,Q2738:AE2738)),0)</f>
        <v>4</v>
      </c>
      <c r="AU2738" s="5">
        <f>IF(T2738&gt;0,RANK(T2738,(N2738:P2738,Q2738:AE2738)),0)</f>
        <v>0</v>
      </c>
      <c r="AV2738" s="5">
        <f>IF(S2738&gt;0,RANK(S2738,(N2738:P2738,Q2738:AE2738)),0)</f>
        <v>5</v>
      </c>
      <c r="AW2738" s="2">
        <f t="shared" si="1062"/>
        <v>1.1730879815986198E-2</v>
      </c>
      <c r="AX2738" s="2">
        <f t="shared" si="1063"/>
        <v>2.9902242668200115E-3</v>
      </c>
      <c r="AY2738" s="2">
        <f t="shared" si="1064"/>
        <v>0</v>
      </c>
      <c r="AZ2738" s="2">
        <f t="shared" si="1065"/>
        <v>4.6003450258769407E-4</v>
      </c>
      <c r="BB2738" t="s">
        <v>1057</v>
      </c>
      <c r="BC2738" t="s">
        <v>55</v>
      </c>
      <c r="BD2738">
        <v>19</v>
      </c>
      <c r="BF2738" s="111">
        <v>48</v>
      </c>
      <c r="BG2738" s="113">
        <v>227</v>
      </c>
      <c r="BH2738" s="117">
        <f t="shared" si="1068"/>
        <v>48227</v>
      </c>
      <c r="BJ2738" s="5" t="s">
        <v>3185</v>
      </c>
      <c r="BY2738" s="63">
        <v>0</v>
      </c>
      <c r="BZ2738" s="63">
        <v>0</v>
      </c>
    </row>
    <row r="2739" spans="1:78" hidden="1" outlineLevel="1">
      <c r="A2739" t="s">
        <v>292</v>
      </c>
      <c r="B2739" t="s">
        <v>55</v>
      </c>
      <c r="C2739" s="1">
        <f t="shared" si="1057"/>
        <v>863</v>
      </c>
      <c r="D2739" s="5">
        <f>IF(N2739&gt;0, RANK(N2739,(N2739:P2739,Q2739:AE2739)),0)</f>
        <v>2</v>
      </c>
      <c r="E2739" s="5">
        <f>IF(O2739&gt;0,RANK(O2739,(N2739:P2739,Q2739:AE2739)),0)</f>
        <v>1</v>
      </c>
      <c r="F2739" s="5">
        <f>IF(P2739&gt;0,RANK(P2739,(N2739:P2739,Q2739:AE2739)),0)</f>
        <v>0</v>
      </c>
      <c r="G2739" s="131">
        <f t="shared" si="1066"/>
        <v>92</v>
      </c>
      <c r="H2739" s="136">
        <f t="shared" si="1067"/>
        <v>0.10660486674391657</v>
      </c>
      <c r="I2739" s="2"/>
      <c r="J2739" s="2">
        <f t="shared" si="1058"/>
        <v>0.43916570104287372</v>
      </c>
      <c r="K2739" s="2">
        <f t="shared" si="1059"/>
        <v>0.54577056778679023</v>
      </c>
      <c r="L2739" s="2">
        <f t="shared" si="1060"/>
        <v>0</v>
      </c>
      <c r="M2739" s="2">
        <f t="shared" si="1061"/>
        <v>1.5063731170335992E-2</v>
      </c>
      <c r="N2739" s="63">
        <v>379</v>
      </c>
      <c r="O2739" s="63">
        <v>471</v>
      </c>
      <c r="P2739" s="63"/>
      <c r="Q2739" s="63">
        <v>11</v>
      </c>
      <c r="R2739" s="63">
        <v>2</v>
      </c>
      <c r="S2739" s="63">
        <v>0</v>
      </c>
      <c r="T2739" s="63"/>
      <c r="U2739" s="63">
        <v>0</v>
      </c>
      <c r="V2739" s="63"/>
      <c r="W2739" s="63">
        <f>IF(Copyright!C$12=1,IF(BW2739&gt;0,BW2739-SUM(S2739:V2739)-SUM(X2739:AQ2739),SUM(BX2739:CD2739)),SUM(BX2739:CD2739))</f>
        <v>0</v>
      </c>
      <c r="X2739" s="63">
        <v>0</v>
      </c>
      <c r="Y2739" s="63">
        <v>0</v>
      </c>
      <c r="Z2739" s="63"/>
      <c r="AA2739" s="63"/>
      <c r="AB2739" s="63"/>
      <c r="AC2739" s="63"/>
      <c r="AD2739" s="63"/>
      <c r="AE2739" s="63"/>
      <c r="AF2739" s="63"/>
      <c r="AG2739" s="63"/>
      <c r="AH2739" s="63">
        <v>0</v>
      </c>
      <c r="AI2739" s="63"/>
      <c r="AJ2739" s="63"/>
      <c r="AK2739" s="63"/>
      <c r="AL2739" s="63"/>
      <c r="AM2739" s="63"/>
      <c r="AN2739" s="63"/>
      <c r="AO2739" s="63"/>
      <c r="AP2739" s="63"/>
      <c r="AQ2739" s="63"/>
      <c r="AS2739" s="5">
        <f>IF(Q2739&gt;0,RANK(Q2739,(N2739:P2739,Q2739:AE2739)),0)</f>
        <v>3</v>
      </c>
      <c r="AT2739" s="5">
        <f>IF(R2739&gt;0,RANK(R2739,(N2739:P2739,Q2739:AE2739)),0)</f>
        <v>4</v>
      </c>
      <c r="AU2739" s="5">
        <f>IF(T2739&gt;0,RANK(T2739,(N2739:P2739,Q2739:AE2739)),0)</f>
        <v>0</v>
      </c>
      <c r="AV2739" s="5">
        <f>IF(S2739&gt;0,RANK(S2739,(N2739:P2739,Q2739:AE2739)),0)</f>
        <v>0</v>
      </c>
      <c r="AW2739" s="2">
        <f t="shared" si="1062"/>
        <v>1.2746234067207415E-2</v>
      </c>
      <c r="AX2739" s="2">
        <f t="shared" si="1063"/>
        <v>2.3174971031286211E-3</v>
      </c>
      <c r="AY2739" s="2">
        <f t="shared" si="1064"/>
        <v>0</v>
      </c>
      <c r="AZ2739" s="2">
        <f t="shared" si="1065"/>
        <v>0</v>
      </c>
      <c r="BB2739" t="s">
        <v>292</v>
      </c>
      <c r="BC2739" t="s">
        <v>55</v>
      </c>
      <c r="BD2739">
        <v>23</v>
      </c>
      <c r="BF2739" s="111">
        <v>48</v>
      </c>
      <c r="BG2739" s="113">
        <v>229</v>
      </c>
      <c r="BH2739" s="117">
        <f t="shared" si="1068"/>
        <v>48229</v>
      </c>
      <c r="BJ2739" s="5" t="s">
        <v>3185</v>
      </c>
      <c r="BY2739" s="63">
        <v>0</v>
      </c>
      <c r="BZ2739" s="63">
        <v>0</v>
      </c>
    </row>
    <row r="2740" spans="1:78" hidden="1" outlineLevel="1">
      <c r="A2740" t="s">
        <v>1326</v>
      </c>
      <c r="B2740" t="s">
        <v>55</v>
      </c>
      <c r="C2740" s="1">
        <f t="shared" si="1057"/>
        <v>28049</v>
      </c>
      <c r="D2740" s="5">
        <f>IF(N2740&gt;0, RANK(N2740,(N2740:P2740,Q2740:AE2740)),0)</f>
        <v>2</v>
      </c>
      <c r="E2740" s="5">
        <f>IF(O2740&gt;0,RANK(O2740,(N2740:P2740,Q2740:AE2740)),0)</f>
        <v>1</v>
      </c>
      <c r="F2740" s="5">
        <f>IF(P2740&gt;0,RANK(P2740,(N2740:P2740,Q2740:AE2740)),0)</f>
        <v>0</v>
      </c>
      <c r="G2740" s="131">
        <f t="shared" si="1066"/>
        <v>14340</v>
      </c>
      <c r="H2740" s="136">
        <f t="shared" si="1067"/>
        <v>0.51124817284038648</v>
      </c>
      <c r="I2740" s="2"/>
      <c r="J2740" s="2">
        <f t="shared" si="1058"/>
        <v>0.23783379086598452</v>
      </c>
      <c r="K2740" s="2">
        <f t="shared" si="1059"/>
        <v>0.74908196370637103</v>
      </c>
      <c r="L2740" s="2">
        <f t="shared" si="1060"/>
        <v>0</v>
      </c>
      <c r="M2740" s="2">
        <f t="shared" si="1061"/>
        <v>1.3084245427644414E-2</v>
      </c>
      <c r="N2740" s="63">
        <v>6671</v>
      </c>
      <c r="O2740" s="63">
        <v>21011</v>
      </c>
      <c r="P2740" s="63"/>
      <c r="Q2740" s="63">
        <v>284</v>
      </c>
      <c r="R2740" s="63">
        <v>66</v>
      </c>
      <c r="S2740" s="63">
        <v>12</v>
      </c>
      <c r="T2740" s="63"/>
      <c r="U2740" s="63">
        <v>1</v>
      </c>
      <c r="V2740" s="63"/>
      <c r="W2740" s="63">
        <f>IF(Copyright!C$12=1,IF(BW2740&gt;0,BW2740-SUM(S2740:V2740)-SUM(X2740:AQ2740),SUM(BX2740:CD2740)),SUM(BX2740:CD2740))</f>
        <v>0</v>
      </c>
      <c r="X2740" s="63">
        <v>2</v>
      </c>
      <c r="Y2740" s="63">
        <v>2</v>
      </c>
      <c r="Z2740" s="63"/>
      <c r="AA2740" s="63"/>
      <c r="AB2740" s="63"/>
      <c r="AC2740" s="63"/>
      <c r="AD2740" s="63"/>
      <c r="AE2740" s="63"/>
      <c r="AF2740" s="63"/>
      <c r="AG2740" s="63"/>
      <c r="AH2740" s="63">
        <v>0</v>
      </c>
      <c r="AI2740" s="63"/>
      <c r="AJ2740" s="63"/>
      <c r="AK2740" s="63"/>
      <c r="AL2740" s="63"/>
      <c r="AM2740" s="63"/>
      <c r="AN2740" s="63"/>
      <c r="AO2740" s="63"/>
      <c r="AP2740" s="63"/>
      <c r="AQ2740" s="63"/>
      <c r="AS2740" s="5">
        <f>IF(Q2740&gt;0,RANK(Q2740,(N2740:P2740,Q2740:AE2740)),0)</f>
        <v>3</v>
      </c>
      <c r="AT2740" s="5">
        <f>IF(R2740&gt;0,RANK(R2740,(N2740:P2740,Q2740:AE2740)),0)</f>
        <v>4</v>
      </c>
      <c r="AU2740" s="5">
        <f>IF(T2740&gt;0,RANK(T2740,(N2740:P2740,Q2740:AE2740)),0)</f>
        <v>0</v>
      </c>
      <c r="AV2740" s="5">
        <f>IF(S2740&gt;0,RANK(S2740,(N2740:P2740,Q2740:AE2740)),0)</f>
        <v>5</v>
      </c>
      <c r="AW2740" s="2">
        <f t="shared" si="1062"/>
        <v>1.0125138151092731E-2</v>
      </c>
      <c r="AX2740" s="2">
        <f t="shared" si="1063"/>
        <v>2.3530250632821134E-3</v>
      </c>
      <c r="AY2740" s="2">
        <f t="shared" si="1064"/>
        <v>0</v>
      </c>
      <c r="AZ2740" s="2">
        <f t="shared" si="1065"/>
        <v>4.2782273877856606E-4</v>
      </c>
      <c r="BB2740" t="s">
        <v>1326</v>
      </c>
      <c r="BC2740" t="s">
        <v>55</v>
      </c>
      <c r="BD2740">
        <v>4</v>
      </c>
      <c r="BF2740" s="111">
        <v>48</v>
      </c>
      <c r="BG2740" s="113">
        <v>231</v>
      </c>
      <c r="BH2740" s="117">
        <f t="shared" si="1068"/>
        <v>48231</v>
      </c>
      <c r="BJ2740" s="5" t="s">
        <v>3185</v>
      </c>
      <c r="BY2740" s="63">
        <v>0</v>
      </c>
      <c r="BZ2740" s="63">
        <v>0</v>
      </c>
    </row>
    <row r="2741" spans="1:78" hidden="1" outlineLevel="1">
      <c r="A2741" t="s">
        <v>1795</v>
      </c>
      <c r="B2741" t="s">
        <v>55</v>
      </c>
      <c r="C2741" s="1">
        <f t="shared" si="1057"/>
        <v>7928</v>
      </c>
      <c r="D2741" s="5">
        <f>IF(N2741&gt;0, RANK(N2741,(N2741:P2741,Q2741:AE2741)),0)</f>
        <v>2</v>
      </c>
      <c r="E2741" s="5">
        <f>IF(O2741&gt;0,RANK(O2741,(N2741:P2741,Q2741:AE2741)),0)</f>
        <v>1</v>
      </c>
      <c r="F2741" s="5">
        <f>IF(P2741&gt;0,RANK(P2741,(N2741:P2741,Q2741:AE2741)),0)</f>
        <v>0</v>
      </c>
      <c r="G2741" s="131">
        <f t="shared" si="1066"/>
        <v>5759</v>
      </c>
      <c r="H2741" s="136">
        <f t="shared" si="1067"/>
        <v>0.72641271442986877</v>
      </c>
      <c r="I2741" s="2"/>
      <c r="J2741" s="2">
        <f t="shared" si="1058"/>
        <v>0.13181130171543895</v>
      </c>
      <c r="K2741" s="2">
        <f t="shared" si="1059"/>
        <v>0.85822401614530774</v>
      </c>
      <c r="L2741" s="2">
        <f t="shared" si="1060"/>
        <v>0</v>
      </c>
      <c r="M2741" s="2">
        <f t="shared" si="1061"/>
        <v>9.9646821392532781E-3</v>
      </c>
      <c r="N2741" s="63">
        <v>1045</v>
      </c>
      <c r="O2741" s="63">
        <v>6804</v>
      </c>
      <c r="P2741" s="63"/>
      <c r="Q2741" s="63">
        <v>63</v>
      </c>
      <c r="R2741" s="63">
        <v>14</v>
      </c>
      <c r="S2741" s="63">
        <v>1</v>
      </c>
      <c r="T2741" s="63"/>
      <c r="U2741" s="63">
        <v>0</v>
      </c>
      <c r="V2741" s="63"/>
      <c r="W2741" s="63">
        <f>IF(Copyright!C$12=1,IF(BW2741&gt;0,BW2741-SUM(S2741:V2741)-SUM(X2741:AQ2741),SUM(BX2741:CD2741)),SUM(BX2741:CD2741))</f>
        <v>0</v>
      </c>
      <c r="X2741" s="63">
        <v>0</v>
      </c>
      <c r="Y2741" s="63">
        <v>1</v>
      </c>
      <c r="Z2741" s="63"/>
      <c r="AA2741" s="63"/>
      <c r="AB2741" s="63"/>
      <c r="AC2741" s="63"/>
      <c r="AD2741" s="63"/>
      <c r="AE2741" s="63"/>
      <c r="AF2741" s="63"/>
      <c r="AG2741" s="63"/>
      <c r="AH2741" s="63">
        <v>0</v>
      </c>
      <c r="AI2741" s="63"/>
      <c r="AJ2741" s="63"/>
      <c r="AK2741" s="63"/>
      <c r="AL2741" s="63"/>
      <c r="AM2741" s="63"/>
      <c r="AN2741" s="63"/>
      <c r="AO2741" s="63"/>
      <c r="AP2741" s="63"/>
      <c r="AQ2741" s="63"/>
      <c r="AS2741" s="5">
        <f>IF(Q2741&gt;0,RANK(Q2741,(N2741:P2741,Q2741:AE2741)),0)</f>
        <v>3</v>
      </c>
      <c r="AT2741" s="5">
        <f>IF(R2741&gt;0,RANK(R2741,(N2741:P2741,Q2741:AE2741)),0)</f>
        <v>4</v>
      </c>
      <c r="AU2741" s="5">
        <f>IF(T2741&gt;0,RANK(T2741,(N2741:P2741,Q2741:AE2741)),0)</f>
        <v>0</v>
      </c>
      <c r="AV2741" s="5">
        <f>IF(S2741&gt;0,RANK(S2741,(N2741:P2741,Q2741:AE2741)),0)</f>
        <v>5</v>
      </c>
      <c r="AW2741" s="2">
        <f t="shared" si="1062"/>
        <v>7.9465186680121088E-3</v>
      </c>
      <c r="AX2741" s="2">
        <f t="shared" si="1063"/>
        <v>1.7658930373360242E-3</v>
      </c>
      <c r="AY2741" s="2">
        <f t="shared" si="1064"/>
        <v>0</v>
      </c>
      <c r="AZ2741" s="2">
        <f t="shared" si="1065"/>
        <v>1.2613521695257316E-4</v>
      </c>
      <c r="BB2741" t="s">
        <v>1795</v>
      </c>
      <c r="BC2741" t="s">
        <v>55</v>
      </c>
      <c r="BD2741">
        <v>13</v>
      </c>
      <c r="BF2741" s="111">
        <v>48</v>
      </c>
      <c r="BG2741" s="113">
        <v>233</v>
      </c>
      <c r="BH2741" s="117">
        <f t="shared" si="1068"/>
        <v>48233</v>
      </c>
      <c r="BJ2741" s="5" t="s">
        <v>3185</v>
      </c>
      <c r="BY2741" s="63">
        <v>0</v>
      </c>
      <c r="BZ2741" s="63">
        <v>0</v>
      </c>
    </row>
    <row r="2742" spans="1:78" hidden="1" outlineLevel="1">
      <c r="A2742" t="s">
        <v>582</v>
      </c>
      <c r="B2742" t="s">
        <v>55</v>
      </c>
      <c r="C2742" s="1">
        <f t="shared" si="1057"/>
        <v>788</v>
      </c>
      <c r="D2742" s="5">
        <f>IF(N2742&gt;0, RANK(N2742,(N2742:P2742,Q2742:AE2742)),0)</f>
        <v>2</v>
      </c>
      <c r="E2742" s="5">
        <f>IF(O2742&gt;0,RANK(O2742,(N2742:P2742,Q2742:AE2742)),0)</f>
        <v>1</v>
      </c>
      <c r="F2742" s="5">
        <f>IF(P2742&gt;0,RANK(P2742,(N2742:P2742,Q2742:AE2742)),0)</f>
        <v>0</v>
      </c>
      <c r="G2742" s="131">
        <f t="shared" si="1066"/>
        <v>556</v>
      </c>
      <c r="H2742" s="136">
        <f t="shared" si="1067"/>
        <v>0.70558375634517767</v>
      </c>
      <c r="I2742" s="2"/>
      <c r="J2742" s="2">
        <f t="shared" si="1058"/>
        <v>0.14213197969543148</v>
      </c>
      <c r="K2742" s="2">
        <f t="shared" si="1059"/>
        <v>0.84771573604060912</v>
      </c>
      <c r="L2742" s="2">
        <f t="shared" si="1060"/>
        <v>0</v>
      </c>
      <c r="M2742" s="2">
        <f t="shared" si="1061"/>
        <v>1.0152284263959421E-2</v>
      </c>
      <c r="N2742" s="63">
        <v>112</v>
      </c>
      <c r="O2742" s="63">
        <v>668</v>
      </c>
      <c r="P2742" s="63"/>
      <c r="Q2742" s="63">
        <v>7</v>
      </c>
      <c r="R2742" s="63">
        <v>1</v>
      </c>
      <c r="S2742" s="63">
        <v>0</v>
      </c>
      <c r="T2742" s="63"/>
      <c r="U2742" s="63">
        <v>0</v>
      </c>
      <c r="V2742" s="63"/>
      <c r="W2742" s="63">
        <f>IF(Copyright!C$12=1,IF(BW2742&gt;0,BW2742-SUM(S2742:V2742)-SUM(X2742:AQ2742),SUM(BX2742:CD2742)),SUM(BX2742:CD2742))</f>
        <v>0</v>
      </c>
      <c r="X2742" s="63">
        <v>0</v>
      </c>
      <c r="Y2742" s="63">
        <v>0</v>
      </c>
      <c r="Z2742" s="63"/>
      <c r="AA2742" s="63"/>
      <c r="AB2742" s="63"/>
      <c r="AC2742" s="63"/>
      <c r="AD2742" s="63"/>
      <c r="AE2742" s="63"/>
      <c r="AF2742" s="63"/>
      <c r="AG2742" s="63"/>
      <c r="AH2742" s="63">
        <v>0</v>
      </c>
      <c r="AI2742" s="63"/>
      <c r="AJ2742" s="63"/>
      <c r="AK2742" s="63"/>
      <c r="AL2742" s="63"/>
      <c r="AM2742" s="63"/>
      <c r="AN2742" s="63"/>
      <c r="AO2742" s="63"/>
      <c r="AP2742" s="63"/>
      <c r="AQ2742" s="63"/>
      <c r="AS2742" s="5">
        <f>IF(Q2742&gt;0,RANK(Q2742,(N2742:P2742,Q2742:AE2742)),0)</f>
        <v>3</v>
      </c>
      <c r="AT2742" s="5">
        <f>IF(R2742&gt;0,RANK(R2742,(N2742:P2742,Q2742:AE2742)),0)</f>
        <v>4</v>
      </c>
      <c r="AU2742" s="5">
        <f>IF(T2742&gt;0,RANK(T2742,(N2742:P2742,Q2742:AE2742)),0)</f>
        <v>0</v>
      </c>
      <c r="AV2742" s="5">
        <f>IF(S2742&gt;0,RANK(S2742,(N2742:P2742,Q2742:AE2742)),0)</f>
        <v>0</v>
      </c>
      <c r="AW2742" s="2">
        <f t="shared" si="1062"/>
        <v>8.8832487309644676E-3</v>
      </c>
      <c r="AX2742" s="2">
        <f t="shared" si="1063"/>
        <v>1.2690355329949238E-3</v>
      </c>
      <c r="AY2742" s="2">
        <f t="shared" si="1064"/>
        <v>0</v>
      </c>
      <c r="AZ2742" s="2">
        <f t="shared" si="1065"/>
        <v>0</v>
      </c>
      <c r="BB2742" t="s">
        <v>582</v>
      </c>
      <c r="BC2742" t="s">
        <v>55</v>
      </c>
      <c r="BD2742">
        <v>11</v>
      </c>
      <c r="BF2742" s="111">
        <v>48</v>
      </c>
      <c r="BG2742" s="113">
        <v>235</v>
      </c>
      <c r="BH2742" s="117">
        <f t="shared" si="1068"/>
        <v>48235</v>
      </c>
      <c r="BJ2742" s="5" t="s">
        <v>3185</v>
      </c>
      <c r="BY2742" s="63">
        <v>0</v>
      </c>
      <c r="BZ2742" s="63">
        <v>0</v>
      </c>
    </row>
    <row r="2743" spans="1:78" hidden="1" outlineLevel="1">
      <c r="A2743" t="s">
        <v>583</v>
      </c>
      <c r="B2743" t="s">
        <v>55</v>
      </c>
      <c r="C2743" s="1">
        <f t="shared" si="1057"/>
        <v>2908</v>
      </c>
      <c r="D2743" s="5">
        <f>IF(N2743&gt;0, RANK(N2743,(N2743:P2743,Q2743:AE2743)),0)</f>
        <v>2</v>
      </c>
      <c r="E2743" s="5">
        <f>IF(O2743&gt;0,RANK(O2743,(N2743:P2743,Q2743:AE2743)),0)</f>
        <v>1</v>
      </c>
      <c r="F2743" s="5">
        <f>IF(P2743&gt;0,RANK(P2743,(N2743:P2743,Q2743:AE2743)),0)</f>
        <v>0</v>
      </c>
      <c r="G2743" s="131">
        <f t="shared" si="1066"/>
        <v>2277</v>
      </c>
      <c r="H2743" s="136">
        <f t="shared" si="1067"/>
        <v>0.78301237964236592</v>
      </c>
      <c r="I2743" s="2"/>
      <c r="J2743" s="2">
        <f t="shared" si="1058"/>
        <v>0.10419532324621733</v>
      </c>
      <c r="K2743" s="2">
        <f t="shared" si="1059"/>
        <v>0.88720770288858319</v>
      </c>
      <c r="L2743" s="2">
        <f t="shared" si="1060"/>
        <v>0</v>
      </c>
      <c r="M2743" s="2">
        <f t="shared" si="1061"/>
        <v>8.5969738651994199E-3</v>
      </c>
      <c r="N2743" s="63">
        <v>303</v>
      </c>
      <c r="O2743" s="63">
        <v>2580</v>
      </c>
      <c r="P2743" s="63"/>
      <c r="Q2743" s="63">
        <v>19</v>
      </c>
      <c r="R2743" s="63">
        <v>5</v>
      </c>
      <c r="S2743" s="63">
        <v>0</v>
      </c>
      <c r="T2743" s="63"/>
      <c r="U2743" s="63">
        <v>0</v>
      </c>
      <c r="V2743" s="63"/>
      <c r="W2743" s="63">
        <f>IF(Copyright!C$12=1,IF(BW2743&gt;0,BW2743-SUM(S2743:V2743)-SUM(X2743:AQ2743),SUM(BX2743:CD2743)),SUM(BX2743:CD2743))</f>
        <v>1</v>
      </c>
      <c r="X2743" s="63">
        <v>0</v>
      </c>
      <c r="Y2743" s="63">
        <v>0</v>
      </c>
      <c r="Z2743" s="63"/>
      <c r="AA2743" s="63"/>
      <c r="AB2743" s="63"/>
      <c r="AC2743" s="63"/>
      <c r="AD2743" s="63"/>
      <c r="AE2743" s="63"/>
      <c r="AF2743" s="63"/>
      <c r="AG2743" s="63"/>
      <c r="AH2743" s="63">
        <v>0</v>
      </c>
      <c r="AI2743" s="63"/>
      <c r="AJ2743" s="63"/>
      <c r="AK2743" s="63"/>
      <c r="AL2743" s="63"/>
      <c r="AM2743" s="63"/>
      <c r="AN2743" s="63"/>
      <c r="AO2743" s="63"/>
      <c r="AP2743" s="63"/>
      <c r="AQ2743" s="63"/>
      <c r="AS2743" s="5">
        <f>IF(Q2743&gt;0,RANK(Q2743,(N2743:P2743,Q2743:AE2743)),0)</f>
        <v>3</v>
      </c>
      <c r="AT2743" s="5">
        <f>IF(R2743&gt;0,RANK(R2743,(N2743:P2743,Q2743:AE2743)),0)</f>
        <v>4</v>
      </c>
      <c r="AU2743" s="5">
        <f>IF(T2743&gt;0,RANK(T2743,(N2743:P2743,Q2743:AE2743)),0)</f>
        <v>0</v>
      </c>
      <c r="AV2743" s="5">
        <f>IF(S2743&gt;0,RANK(S2743,(N2743:P2743,Q2743:AE2743)),0)</f>
        <v>0</v>
      </c>
      <c r="AW2743" s="2">
        <f t="shared" si="1062"/>
        <v>6.533700137551582E-3</v>
      </c>
      <c r="AX2743" s="2">
        <f t="shared" si="1063"/>
        <v>1.7193947730398899E-3</v>
      </c>
      <c r="AY2743" s="2">
        <f t="shared" si="1064"/>
        <v>0</v>
      </c>
      <c r="AZ2743" s="2">
        <f t="shared" si="1065"/>
        <v>0</v>
      </c>
      <c r="BB2743" t="s">
        <v>583</v>
      </c>
      <c r="BC2743" t="s">
        <v>55</v>
      </c>
      <c r="BD2743">
        <v>13</v>
      </c>
      <c r="BF2743" s="111">
        <v>48</v>
      </c>
      <c r="BG2743" s="113">
        <v>237</v>
      </c>
      <c r="BH2743" s="117">
        <f t="shared" si="1068"/>
        <v>48237</v>
      </c>
      <c r="BJ2743" s="5" t="s">
        <v>3185</v>
      </c>
      <c r="BY2743" s="63">
        <v>0</v>
      </c>
      <c r="BZ2743" s="63">
        <v>1</v>
      </c>
    </row>
    <row r="2744" spans="1:78" hidden="1" outlineLevel="1">
      <c r="A2744" t="s">
        <v>2939</v>
      </c>
      <c r="B2744" t="s">
        <v>55</v>
      </c>
      <c r="C2744" s="1">
        <f t="shared" si="1057"/>
        <v>5025</v>
      </c>
      <c r="D2744" s="5">
        <f>IF(N2744&gt;0, RANK(N2744,(N2744:P2744,Q2744:AE2744)),0)</f>
        <v>2</v>
      </c>
      <c r="E2744" s="5">
        <f>IF(O2744&gt;0,RANK(O2744,(N2744:P2744,Q2744:AE2744)),0)</f>
        <v>1</v>
      </c>
      <c r="F2744" s="5">
        <f>IF(P2744&gt;0,RANK(P2744,(N2744:P2744,Q2744:AE2744)),0)</f>
        <v>0</v>
      </c>
      <c r="G2744" s="131">
        <f t="shared" si="1066"/>
        <v>2836</v>
      </c>
      <c r="H2744" s="136">
        <f t="shared" si="1067"/>
        <v>0.56437810945273637</v>
      </c>
      <c r="I2744" s="2"/>
      <c r="J2744" s="2">
        <f t="shared" si="1058"/>
        <v>0.21293532338308457</v>
      </c>
      <c r="K2744" s="2">
        <f t="shared" si="1059"/>
        <v>0.77731343283582088</v>
      </c>
      <c r="L2744" s="2">
        <f t="shared" si="1060"/>
        <v>0</v>
      </c>
      <c r="M2744" s="2">
        <f t="shared" si="1061"/>
        <v>9.7512437810944874E-3</v>
      </c>
      <c r="N2744" s="63">
        <v>1070</v>
      </c>
      <c r="O2744" s="63">
        <v>3906</v>
      </c>
      <c r="P2744" s="63"/>
      <c r="Q2744" s="63">
        <v>35</v>
      </c>
      <c r="R2744" s="63">
        <v>12</v>
      </c>
      <c r="S2744" s="63">
        <v>2</v>
      </c>
      <c r="T2744" s="63"/>
      <c r="U2744" s="63">
        <v>0</v>
      </c>
      <c r="V2744" s="63"/>
      <c r="W2744" s="63">
        <f>IF(Copyright!C$12=1,IF(BW2744&gt;0,BW2744-SUM(S2744:V2744)-SUM(X2744:AQ2744),SUM(BX2744:CD2744)),SUM(BX2744:CD2744))</f>
        <v>0</v>
      </c>
      <c r="X2744" s="63">
        <v>0</v>
      </c>
      <c r="Y2744" s="63">
        <v>0</v>
      </c>
      <c r="Z2744" s="63"/>
      <c r="AA2744" s="63"/>
      <c r="AB2744" s="63"/>
      <c r="AC2744" s="63"/>
      <c r="AD2744" s="63"/>
      <c r="AE2744" s="63"/>
      <c r="AF2744" s="63"/>
      <c r="AG2744" s="63"/>
      <c r="AH2744" s="63">
        <v>0</v>
      </c>
      <c r="AI2744" s="63"/>
      <c r="AJ2744" s="63"/>
      <c r="AK2744" s="63"/>
      <c r="AL2744" s="63"/>
      <c r="AM2744" s="63"/>
      <c r="AN2744" s="63"/>
      <c r="AO2744" s="63"/>
      <c r="AP2744" s="63"/>
      <c r="AQ2744" s="63"/>
      <c r="AS2744" s="5">
        <f>IF(Q2744&gt;0,RANK(Q2744,(N2744:P2744,Q2744:AE2744)),0)</f>
        <v>3</v>
      </c>
      <c r="AT2744" s="5">
        <f>IF(R2744&gt;0,RANK(R2744,(N2744:P2744,Q2744:AE2744)),0)</f>
        <v>4</v>
      </c>
      <c r="AU2744" s="5">
        <f>IF(T2744&gt;0,RANK(T2744,(N2744:P2744,Q2744:AE2744)),0)</f>
        <v>0</v>
      </c>
      <c r="AV2744" s="5">
        <f>IF(S2744&gt;0,RANK(S2744,(N2744:P2744,Q2744:AE2744)),0)</f>
        <v>5</v>
      </c>
      <c r="AW2744" s="2">
        <f t="shared" si="1062"/>
        <v>6.965174129353234E-3</v>
      </c>
      <c r="AX2744" s="2">
        <f t="shared" si="1063"/>
        <v>2.3880597014925373E-3</v>
      </c>
      <c r="AY2744" s="2">
        <f t="shared" si="1064"/>
        <v>0</v>
      </c>
      <c r="AZ2744" s="2">
        <f t="shared" si="1065"/>
        <v>3.980099502487562E-4</v>
      </c>
      <c r="BB2744" t="s">
        <v>2939</v>
      </c>
      <c r="BC2744" t="s">
        <v>55</v>
      </c>
      <c r="BD2744">
        <v>27</v>
      </c>
      <c r="BF2744" s="111">
        <v>48</v>
      </c>
      <c r="BG2744" s="113">
        <v>239</v>
      </c>
      <c r="BH2744" s="117">
        <f t="shared" si="1068"/>
        <v>48239</v>
      </c>
      <c r="BJ2744" s="5" t="s">
        <v>3185</v>
      </c>
      <c r="BY2744" s="63">
        <v>0</v>
      </c>
      <c r="BZ2744" s="63">
        <v>0</v>
      </c>
    </row>
    <row r="2745" spans="1:78" hidden="1" outlineLevel="1">
      <c r="A2745" t="s">
        <v>1479</v>
      </c>
      <c r="B2745" t="s">
        <v>55</v>
      </c>
      <c r="C2745" s="1">
        <f t="shared" si="1057"/>
        <v>13517</v>
      </c>
      <c r="D2745" s="5">
        <f>IF(N2745&gt;0, RANK(N2745,(N2745:P2745,Q2745:AE2745)),0)</f>
        <v>2</v>
      </c>
      <c r="E2745" s="5">
        <f>IF(O2745&gt;0,RANK(O2745,(N2745:P2745,Q2745:AE2745)),0)</f>
        <v>1</v>
      </c>
      <c r="F2745" s="5">
        <f>IF(P2745&gt;0,RANK(P2745,(N2745:P2745,Q2745:AE2745)),0)</f>
        <v>0</v>
      </c>
      <c r="G2745" s="131">
        <f t="shared" si="1066"/>
        <v>6534</v>
      </c>
      <c r="H2745" s="136">
        <f t="shared" si="1067"/>
        <v>0.48339128504845752</v>
      </c>
      <c r="I2745" s="2"/>
      <c r="J2745" s="2">
        <f t="shared" si="1058"/>
        <v>0.25323666494044539</v>
      </c>
      <c r="K2745" s="2">
        <f t="shared" si="1059"/>
        <v>0.73662794998890291</v>
      </c>
      <c r="L2745" s="2">
        <f t="shared" si="1060"/>
        <v>0</v>
      </c>
      <c r="M2745" s="2">
        <f t="shared" si="1061"/>
        <v>1.0135385070651703E-2</v>
      </c>
      <c r="N2745" s="63">
        <v>3423</v>
      </c>
      <c r="O2745" s="63">
        <v>9957</v>
      </c>
      <c r="P2745" s="63"/>
      <c r="Q2745" s="63">
        <v>115</v>
      </c>
      <c r="R2745" s="63">
        <v>21</v>
      </c>
      <c r="S2745" s="63">
        <v>1</v>
      </c>
      <c r="T2745" s="63"/>
      <c r="U2745" s="63">
        <v>0</v>
      </c>
      <c r="V2745" s="63"/>
      <c r="W2745" s="63">
        <f>IF(Copyright!C$12=1,IF(BW2745&gt;0,BW2745-SUM(S2745:V2745)-SUM(X2745:AQ2745),SUM(BX2745:CD2745)),SUM(BX2745:CD2745))</f>
        <v>0</v>
      </c>
      <c r="X2745" s="63">
        <v>0</v>
      </c>
      <c r="Y2745" s="63">
        <v>0</v>
      </c>
      <c r="Z2745" s="63"/>
      <c r="AA2745" s="63"/>
      <c r="AB2745" s="63"/>
      <c r="AC2745" s="63"/>
      <c r="AD2745" s="63"/>
      <c r="AE2745" s="63"/>
      <c r="AF2745" s="63"/>
      <c r="AG2745" s="63"/>
      <c r="AH2745" s="63">
        <v>0</v>
      </c>
      <c r="AI2745" s="63"/>
      <c r="AJ2745" s="63"/>
      <c r="AK2745" s="63"/>
      <c r="AL2745" s="63"/>
      <c r="AM2745" s="63"/>
      <c r="AN2745" s="63"/>
      <c r="AO2745" s="63"/>
      <c r="AP2745" s="63"/>
      <c r="AQ2745" s="63"/>
      <c r="AS2745" s="5">
        <f>IF(Q2745&gt;0,RANK(Q2745,(N2745:P2745,Q2745:AE2745)),0)</f>
        <v>3</v>
      </c>
      <c r="AT2745" s="5">
        <f>IF(R2745&gt;0,RANK(R2745,(N2745:P2745,Q2745:AE2745)),0)</f>
        <v>4</v>
      </c>
      <c r="AU2745" s="5">
        <f>IF(T2745&gt;0,RANK(T2745,(N2745:P2745,Q2745:AE2745)),0)</f>
        <v>0</v>
      </c>
      <c r="AV2745" s="5">
        <f>IF(S2745&gt;0,RANK(S2745,(N2745:P2745,Q2745:AE2745)),0)</f>
        <v>5</v>
      </c>
      <c r="AW2745" s="2">
        <f t="shared" si="1062"/>
        <v>8.5078049863135316E-3</v>
      </c>
      <c r="AX2745" s="2">
        <f t="shared" si="1063"/>
        <v>1.5535991714137752E-3</v>
      </c>
      <c r="AY2745" s="2">
        <f t="shared" si="1064"/>
        <v>0</v>
      </c>
      <c r="AZ2745" s="2">
        <f t="shared" si="1065"/>
        <v>7.3980912924465482E-5</v>
      </c>
      <c r="BB2745" t="s">
        <v>1479</v>
      </c>
      <c r="BC2745" t="s">
        <v>55</v>
      </c>
      <c r="BD2745">
        <v>36</v>
      </c>
      <c r="BF2745" s="111">
        <v>48</v>
      </c>
      <c r="BG2745" s="113">
        <v>241</v>
      </c>
      <c r="BH2745" s="117">
        <f t="shared" si="1068"/>
        <v>48241</v>
      </c>
      <c r="BJ2745" s="5" t="s">
        <v>3185</v>
      </c>
      <c r="BY2745" s="63">
        <v>0</v>
      </c>
      <c r="BZ2745" s="63">
        <v>0</v>
      </c>
    </row>
    <row r="2746" spans="1:78" hidden="1" outlineLevel="1">
      <c r="A2746" t="s">
        <v>1079</v>
      </c>
      <c r="B2746" t="s">
        <v>55</v>
      </c>
      <c r="C2746" s="1">
        <f t="shared" si="1057"/>
        <v>1192</v>
      </c>
      <c r="D2746" s="5">
        <f>IF(N2746&gt;0, RANK(N2746,(N2746:P2746,Q2746:AE2746)),0)</f>
        <v>2</v>
      </c>
      <c r="E2746" s="5">
        <f>IF(O2746&gt;0,RANK(O2746,(N2746:P2746,Q2746:AE2746)),0)</f>
        <v>1</v>
      </c>
      <c r="F2746" s="5">
        <f>IF(P2746&gt;0,RANK(P2746,(N2746:P2746,Q2746:AE2746)),0)</f>
        <v>0</v>
      </c>
      <c r="G2746" s="131">
        <f t="shared" si="1066"/>
        <v>279</v>
      </c>
      <c r="H2746" s="136">
        <f t="shared" si="1067"/>
        <v>0.23406040268456377</v>
      </c>
      <c r="I2746" s="2"/>
      <c r="J2746" s="2">
        <f t="shared" si="1058"/>
        <v>0.36912751677852351</v>
      </c>
      <c r="K2746" s="2">
        <f t="shared" si="1059"/>
        <v>0.60318791946308725</v>
      </c>
      <c r="L2746" s="2">
        <f t="shared" si="1060"/>
        <v>0</v>
      </c>
      <c r="M2746" s="2">
        <f t="shared" si="1061"/>
        <v>2.7684563758389236E-2</v>
      </c>
      <c r="N2746" s="63">
        <v>440</v>
      </c>
      <c r="O2746" s="63">
        <v>719</v>
      </c>
      <c r="P2746" s="63"/>
      <c r="Q2746" s="63">
        <v>24</v>
      </c>
      <c r="R2746" s="63">
        <v>7</v>
      </c>
      <c r="S2746" s="63">
        <v>0</v>
      </c>
      <c r="T2746" s="63"/>
      <c r="U2746" s="63">
        <v>0</v>
      </c>
      <c r="V2746" s="63"/>
      <c r="W2746" s="63">
        <f>IF(Copyright!C$12=1,IF(BW2746&gt;0,BW2746-SUM(S2746:V2746)-SUM(X2746:AQ2746),SUM(BX2746:CD2746)),SUM(BX2746:CD2746))</f>
        <v>0</v>
      </c>
      <c r="X2746" s="63">
        <v>2</v>
      </c>
      <c r="Y2746" s="63">
        <v>0</v>
      </c>
      <c r="Z2746" s="63"/>
      <c r="AA2746" s="63"/>
      <c r="AB2746" s="63"/>
      <c r="AC2746" s="63"/>
      <c r="AD2746" s="63"/>
      <c r="AE2746" s="63"/>
      <c r="AF2746" s="63"/>
      <c r="AG2746" s="63"/>
      <c r="AH2746" s="63">
        <v>0</v>
      </c>
      <c r="AI2746" s="63"/>
      <c r="AJ2746" s="63"/>
      <c r="AK2746" s="63"/>
      <c r="AL2746" s="63"/>
      <c r="AM2746" s="63"/>
      <c r="AN2746" s="63"/>
      <c r="AO2746" s="63"/>
      <c r="AP2746" s="63"/>
      <c r="AQ2746" s="63"/>
      <c r="AS2746" s="5">
        <f>IF(Q2746&gt;0,RANK(Q2746,(N2746:P2746,Q2746:AE2746)),0)</f>
        <v>3</v>
      </c>
      <c r="AT2746" s="5">
        <f>IF(R2746&gt;0,RANK(R2746,(N2746:P2746,Q2746:AE2746)),0)</f>
        <v>4</v>
      </c>
      <c r="AU2746" s="5">
        <f>IF(T2746&gt;0,RANK(T2746,(N2746:P2746,Q2746:AE2746)),0)</f>
        <v>0</v>
      </c>
      <c r="AV2746" s="5">
        <f>IF(S2746&gt;0,RANK(S2746,(N2746:P2746,Q2746:AE2746)),0)</f>
        <v>0</v>
      </c>
      <c r="AW2746" s="2">
        <f t="shared" si="1062"/>
        <v>2.0134228187919462E-2</v>
      </c>
      <c r="AX2746" s="2">
        <f t="shared" si="1063"/>
        <v>5.8724832214765103E-3</v>
      </c>
      <c r="AY2746" s="2">
        <f t="shared" si="1064"/>
        <v>0</v>
      </c>
      <c r="AZ2746" s="2">
        <f t="shared" si="1065"/>
        <v>0</v>
      </c>
      <c r="BB2746" t="s">
        <v>1079</v>
      </c>
      <c r="BC2746" t="s">
        <v>55</v>
      </c>
      <c r="BD2746">
        <v>23</v>
      </c>
      <c r="BF2746" s="111">
        <v>48</v>
      </c>
      <c r="BG2746" s="113">
        <v>243</v>
      </c>
      <c r="BH2746" s="117">
        <f t="shared" si="1068"/>
        <v>48243</v>
      </c>
      <c r="BJ2746" s="5" t="s">
        <v>3185</v>
      </c>
      <c r="BY2746" s="63">
        <v>0</v>
      </c>
      <c r="BZ2746" s="63">
        <v>0</v>
      </c>
    </row>
    <row r="2747" spans="1:78" hidden="1" outlineLevel="1">
      <c r="A2747" t="s">
        <v>1100</v>
      </c>
      <c r="B2747" t="s">
        <v>55</v>
      </c>
      <c r="C2747" s="1">
        <f t="shared" si="1057"/>
        <v>88627</v>
      </c>
      <c r="D2747" s="5">
        <f>IF(N2747&gt;0, RANK(N2747,(N2747:P2747,Q2747:AE2747)),0)</f>
        <v>1</v>
      </c>
      <c r="E2747" s="5">
        <f>IF(O2747&gt;0,RANK(O2747,(N2747:P2747,Q2747:AE2747)),0)</f>
        <v>2</v>
      </c>
      <c r="F2747" s="5">
        <f>IF(P2747&gt;0,RANK(P2747,(N2747:P2747,Q2747:AE2747)),0)</f>
        <v>0</v>
      </c>
      <c r="G2747" s="131">
        <f t="shared" si="1066"/>
        <v>1426</v>
      </c>
      <c r="H2747" s="136">
        <f t="shared" si="1067"/>
        <v>1.6089904882259358E-2</v>
      </c>
      <c r="I2747" s="2"/>
      <c r="J2747" s="2">
        <f t="shared" si="1058"/>
        <v>0.50399990973405395</v>
      </c>
      <c r="K2747" s="2">
        <f t="shared" si="1059"/>
        <v>0.48791000485179459</v>
      </c>
      <c r="L2747" s="2">
        <f t="shared" si="1060"/>
        <v>0</v>
      </c>
      <c r="M2747" s="2">
        <f t="shared" si="1061"/>
        <v>8.09008541415146E-3</v>
      </c>
      <c r="N2747" s="63">
        <v>44668</v>
      </c>
      <c r="O2747" s="63">
        <v>43242</v>
      </c>
      <c r="P2747" s="63"/>
      <c r="Q2747" s="63">
        <v>590</v>
      </c>
      <c r="R2747" s="63">
        <v>118</v>
      </c>
      <c r="S2747" s="63">
        <v>2</v>
      </c>
      <c r="T2747" s="63"/>
      <c r="U2747" s="63">
        <v>1</v>
      </c>
      <c r="V2747" s="63"/>
      <c r="W2747" s="63">
        <f>IF(Copyright!C$12=1,IF(BW2747&gt;0,BW2747-SUM(S2747:V2747)-SUM(X2747:AQ2747),SUM(BX2747:CD2747)),SUM(BX2747:CD2747))</f>
        <v>2</v>
      </c>
      <c r="X2747" s="63">
        <v>0</v>
      </c>
      <c r="Y2747" s="63">
        <v>3</v>
      </c>
      <c r="Z2747" s="63"/>
      <c r="AA2747" s="63"/>
      <c r="AB2747" s="63"/>
      <c r="AC2747" s="63"/>
      <c r="AD2747" s="63"/>
      <c r="AE2747" s="63"/>
      <c r="AF2747" s="63"/>
      <c r="AG2747" s="63"/>
      <c r="AH2747" s="63">
        <v>1</v>
      </c>
      <c r="AI2747" s="63"/>
      <c r="AJ2747" s="63"/>
      <c r="AK2747" s="63"/>
      <c r="AL2747" s="63"/>
      <c r="AM2747" s="63"/>
      <c r="AN2747" s="63"/>
      <c r="AO2747" s="63"/>
      <c r="AP2747" s="63"/>
      <c r="AQ2747" s="63"/>
      <c r="AS2747" s="5">
        <f>IF(Q2747&gt;0,RANK(Q2747,(N2747:P2747,Q2747:AE2747)),0)</f>
        <v>3</v>
      </c>
      <c r="AT2747" s="5">
        <f>IF(R2747&gt;0,RANK(R2747,(N2747:P2747,Q2747:AE2747)),0)</f>
        <v>4</v>
      </c>
      <c r="AU2747" s="5">
        <f>IF(T2747&gt;0,RANK(T2747,(N2747:P2747,Q2747:AE2747)),0)</f>
        <v>0</v>
      </c>
      <c r="AV2747" s="5">
        <f>IF(S2747&gt;0,RANK(S2747,(N2747:P2747,Q2747:AE2747)),0)</f>
        <v>6</v>
      </c>
      <c r="AW2747" s="2">
        <f t="shared" si="1062"/>
        <v>6.6571135207103933E-3</v>
      </c>
      <c r="AX2747" s="2">
        <f t="shared" si="1063"/>
        <v>1.3314227041420787E-3</v>
      </c>
      <c r="AY2747" s="2">
        <f t="shared" si="1064"/>
        <v>0</v>
      </c>
      <c r="AZ2747" s="2">
        <f t="shared" si="1065"/>
        <v>2.2566486510882687E-5</v>
      </c>
      <c r="BB2747" t="s">
        <v>1100</v>
      </c>
      <c r="BC2747" t="s">
        <v>55</v>
      </c>
      <c r="BD2747">
        <v>14</v>
      </c>
      <c r="BF2747" s="111">
        <v>48</v>
      </c>
      <c r="BG2747" s="113">
        <v>245</v>
      </c>
      <c r="BH2747" s="117">
        <f t="shared" si="1068"/>
        <v>48245</v>
      </c>
      <c r="BJ2747" s="5" t="s">
        <v>3185</v>
      </c>
      <c r="BN2747" s="63"/>
      <c r="BY2747" s="63">
        <v>0</v>
      </c>
      <c r="BZ2747" s="63">
        <v>2</v>
      </c>
    </row>
    <row r="2748" spans="1:78" hidden="1" outlineLevel="1">
      <c r="A2748" t="s">
        <v>211</v>
      </c>
      <c r="B2748" t="s">
        <v>55</v>
      </c>
      <c r="C2748" s="1">
        <f t="shared" si="1057"/>
        <v>1667</v>
      </c>
      <c r="D2748" s="5">
        <f>IF(N2748&gt;0, RANK(N2748,(N2748:P2748,Q2748:AE2748)),0)</f>
        <v>1</v>
      </c>
      <c r="E2748" s="5">
        <f>IF(O2748&gt;0,RANK(O2748,(N2748:P2748,Q2748:AE2748)),0)</f>
        <v>2</v>
      </c>
      <c r="F2748" s="5">
        <f>IF(P2748&gt;0,RANK(P2748,(N2748:P2748,Q2748:AE2748)),0)</f>
        <v>0</v>
      </c>
      <c r="G2748" s="131">
        <f t="shared" si="1066"/>
        <v>945</v>
      </c>
      <c r="H2748" s="136">
        <f t="shared" si="1067"/>
        <v>0.56688662267546486</v>
      </c>
      <c r="I2748" s="2"/>
      <c r="J2748" s="2">
        <f t="shared" si="1058"/>
        <v>0.78044391121775647</v>
      </c>
      <c r="K2748" s="2">
        <f t="shared" si="1059"/>
        <v>0.21355728854229153</v>
      </c>
      <c r="L2748" s="2">
        <f t="shared" si="1060"/>
        <v>0</v>
      </c>
      <c r="M2748" s="2">
        <f t="shared" si="1061"/>
        <v>5.9988002399520013E-3</v>
      </c>
      <c r="N2748" s="63">
        <v>1301</v>
      </c>
      <c r="O2748" s="63">
        <v>356</v>
      </c>
      <c r="P2748" s="63"/>
      <c r="Q2748" s="63">
        <v>7</v>
      </c>
      <c r="R2748" s="63">
        <v>3</v>
      </c>
      <c r="S2748" s="63">
        <v>0</v>
      </c>
      <c r="T2748" s="63"/>
      <c r="U2748" s="63">
        <v>0</v>
      </c>
      <c r="V2748" s="63"/>
      <c r="W2748" s="63">
        <f>IF(Copyright!C$12=1,IF(BW2748&gt;0,BW2748-SUM(S2748:V2748)-SUM(X2748:AQ2748),SUM(BX2748:CD2748)),SUM(BX2748:CD2748))</f>
        <v>0</v>
      </c>
      <c r="X2748" s="63">
        <v>0</v>
      </c>
      <c r="Y2748" s="63">
        <v>0</v>
      </c>
      <c r="Z2748" s="63"/>
      <c r="AA2748" s="63"/>
      <c r="AB2748" s="63"/>
      <c r="AC2748" s="63"/>
      <c r="AD2748" s="63"/>
      <c r="AE2748" s="63"/>
      <c r="AF2748" s="63"/>
      <c r="AG2748" s="63"/>
      <c r="AH2748" s="63">
        <v>0</v>
      </c>
      <c r="AI2748" s="63"/>
      <c r="AJ2748" s="63"/>
      <c r="AK2748" s="63"/>
      <c r="AL2748" s="63"/>
      <c r="AM2748" s="63"/>
      <c r="AN2748" s="63"/>
      <c r="AO2748" s="63"/>
      <c r="AP2748" s="63"/>
      <c r="AQ2748" s="63"/>
      <c r="AS2748" s="5">
        <f>IF(Q2748&gt;0,RANK(Q2748,(N2748:P2748,Q2748:AE2748)),0)</f>
        <v>3</v>
      </c>
      <c r="AT2748" s="5">
        <f>IF(R2748&gt;0,RANK(R2748,(N2748:P2748,Q2748:AE2748)),0)</f>
        <v>4</v>
      </c>
      <c r="AU2748" s="5">
        <f>IF(T2748&gt;0,RANK(T2748,(N2748:P2748,Q2748:AE2748)),0)</f>
        <v>0</v>
      </c>
      <c r="AV2748" s="5">
        <f>IF(S2748&gt;0,RANK(S2748,(N2748:P2748,Q2748:AE2748)),0)</f>
        <v>0</v>
      </c>
      <c r="AW2748" s="2">
        <f t="shared" si="1062"/>
        <v>4.1991601679664068E-3</v>
      </c>
      <c r="AX2748" s="2">
        <f t="shared" si="1063"/>
        <v>1.7996400719856029E-3</v>
      </c>
      <c r="AY2748" s="2">
        <f t="shared" si="1064"/>
        <v>0</v>
      </c>
      <c r="AZ2748" s="2">
        <f t="shared" si="1065"/>
        <v>0</v>
      </c>
      <c r="BB2748" t="s">
        <v>211</v>
      </c>
      <c r="BC2748" t="s">
        <v>55</v>
      </c>
      <c r="BD2748">
        <v>15</v>
      </c>
      <c r="BF2748" s="111">
        <v>48</v>
      </c>
      <c r="BG2748" s="113">
        <v>247</v>
      </c>
      <c r="BH2748" s="117">
        <f t="shared" si="1068"/>
        <v>48247</v>
      </c>
      <c r="BJ2748" s="5" t="s">
        <v>3185</v>
      </c>
      <c r="BY2748" s="63">
        <v>0</v>
      </c>
      <c r="BZ2748" s="63">
        <v>0</v>
      </c>
    </row>
    <row r="2749" spans="1:78" hidden="1" outlineLevel="1">
      <c r="A2749" t="s">
        <v>137</v>
      </c>
      <c r="B2749" t="s">
        <v>55</v>
      </c>
      <c r="C2749" s="1">
        <f t="shared" si="1057"/>
        <v>11166</v>
      </c>
      <c r="D2749" s="5">
        <f>IF(N2749&gt;0, RANK(N2749,(N2749:P2749,Q2749:AE2749)),0)</f>
        <v>1</v>
      </c>
      <c r="E2749" s="5">
        <f>IF(O2749&gt;0,RANK(O2749,(N2749:P2749,Q2749:AE2749)),0)</f>
        <v>2</v>
      </c>
      <c r="F2749" s="5">
        <f>IF(P2749&gt;0,RANK(P2749,(N2749:P2749,Q2749:AE2749)),0)</f>
        <v>0</v>
      </c>
      <c r="G2749" s="131">
        <f t="shared" si="1066"/>
        <v>1894</v>
      </c>
      <c r="H2749" s="136">
        <f t="shared" si="1067"/>
        <v>0.16962206698907398</v>
      </c>
      <c r="I2749" s="2"/>
      <c r="J2749" s="2">
        <f t="shared" si="1058"/>
        <v>0.58140784524449218</v>
      </c>
      <c r="K2749" s="2">
        <f t="shared" si="1059"/>
        <v>0.41178577825541823</v>
      </c>
      <c r="L2749" s="2">
        <f t="shared" si="1060"/>
        <v>0</v>
      </c>
      <c r="M2749" s="2">
        <f t="shared" si="1061"/>
        <v>6.8063765000895837E-3</v>
      </c>
      <c r="N2749" s="63">
        <v>6492</v>
      </c>
      <c r="O2749" s="63">
        <v>4598</v>
      </c>
      <c r="P2749" s="63"/>
      <c r="Q2749" s="63">
        <v>53</v>
      </c>
      <c r="R2749" s="63">
        <v>23</v>
      </c>
      <c r="S2749" s="63">
        <v>0</v>
      </c>
      <c r="T2749" s="63"/>
      <c r="U2749" s="63">
        <v>0</v>
      </c>
      <c r="V2749" s="63"/>
      <c r="W2749" s="63">
        <f>IF(Copyright!C$12=1,IF(BW2749&gt;0,BW2749-SUM(S2749:V2749)-SUM(X2749:AQ2749),SUM(BX2749:CD2749)),SUM(BX2749:CD2749))</f>
        <v>0</v>
      </c>
      <c r="X2749" s="63">
        <v>0</v>
      </c>
      <c r="Y2749" s="63">
        <v>0</v>
      </c>
      <c r="Z2749" s="63"/>
      <c r="AA2749" s="63"/>
      <c r="AB2749" s="63"/>
      <c r="AC2749" s="63"/>
      <c r="AD2749" s="63"/>
      <c r="AE2749" s="63"/>
      <c r="AF2749" s="63"/>
      <c r="AG2749" s="63"/>
      <c r="AH2749" s="63">
        <v>0</v>
      </c>
      <c r="AI2749" s="63"/>
      <c r="AJ2749" s="63"/>
      <c r="AK2749" s="63"/>
      <c r="AL2749" s="63"/>
      <c r="AM2749" s="63"/>
      <c r="AN2749" s="63"/>
      <c r="AO2749" s="63"/>
      <c r="AP2749" s="63"/>
      <c r="AQ2749" s="63"/>
      <c r="AS2749" s="5">
        <f>IF(Q2749&gt;0,RANK(Q2749,(N2749:P2749,Q2749:AE2749)),0)</f>
        <v>3</v>
      </c>
      <c r="AT2749" s="5">
        <f>IF(R2749&gt;0,RANK(R2749,(N2749:P2749,Q2749:AE2749)),0)</f>
        <v>4</v>
      </c>
      <c r="AU2749" s="5">
        <f>IF(T2749&gt;0,RANK(T2749,(N2749:P2749,Q2749:AE2749)),0)</f>
        <v>0</v>
      </c>
      <c r="AV2749" s="5">
        <f>IF(S2749&gt;0,RANK(S2749,(N2749:P2749,Q2749:AE2749)),0)</f>
        <v>0</v>
      </c>
      <c r="AW2749" s="2">
        <f t="shared" si="1062"/>
        <v>4.7465520329571919E-3</v>
      </c>
      <c r="AX2749" s="2">
        <f t="shared" si="1063"/>
        <v>2.0598244671323662E-3</v>
      </c>
      <c r="AY2749" s="2">
        <f t="shared" si="1064"/>
        <v>0</v>
      </c>
      <c r="AZ2749" s="2">
        <f t="shared" si="1065"/>
        <v>0</v>
      </c>
      <c r="BB2749" t="s">
        <v>137</v>
      </c>
      <c r="BC2749" t="s">
        <v>55</v>
      </c>
      <c r="BD2749">
        <v>34</v>
      </c>
      <c r="BF2749" s="111">
        <v>48</v>
      </c>
      <c r="BG2749" s="113">
        <v>249</v>
      </c>
      <c r="BH2749" s="117">
        <f t="shared" si="1068"/>
        <v>48249</v>
      </c>
      <c r="BJ2749" s="5" t="s">
        <v>3185</v>
      </c>
      <c r="BY2749" s="63">
        <v>0</v>
      </c>
      <c r="BZ2749" s="63">
        <v>0</v>
      </c>
    </row>
    <row r="2750" spans="1:78" hidden="1" outlineLevel="1">
      <c r="A2750" t="s">
        <v>1369</v>
      </c>
      <c r="B2750" t="s">
        <v>55</v>
      </c>
      <c r="C2750" s="1">
        <f t="shared" si="1057"/>
        <v>48838</v>
      </c>
      <c r="D2750" s="5">
        <f>IF(N2750&gt;0, RANK(N2750,(N2750:P2750,Q2750:AE2750)),0)</f>
        <v>2</v>
      </c>
      <c r="E2750" s="5">
        <f>IF(O2750&gt;0,RANK(O2750,(N2750:P2750,Q2750:AE2750)),0)</f>
        <v>1</v>
      </c>
      <c r="F2750" s="5">
        <f>IF(P2750&gt;0,RANK(P2750,(N2750:P2750,Q2750:AE2750)),0)</f>
        <v>0</v>
      </c>
      <c r="G2750" s="131">
        <f t="shared" si="1066"/>
        <v>27165</v>
      </c>
      <c r="H2750" s="136">
        <f t="shared" si="1067"/>
        <v>0.55622670871043045</v>
      </c>
      <c r="I2750" s="2"/>
      <c r="J2750" s="2">
        <f t="shared" si="1058"/>
        <v>0.21491461566812728</v>
      </c>
      <c r="K2750" s="2">
        <f t="shared" si="1059"/>
        <v>0.77114132437855765</v>
      </c>
      <c r="L2750" s="2">
        <f t="shared" si="1060"/>
        <v>0</v>
      </c>
      <c r="M2750" s="2">
        <f t="shared" si="1061"/>
        <v>1.3944059953315047E-2</v>
      </c>
      <c r="N2750" s="63">
        <v>10496</v>
      </c>
      <c r="O2750" s="63">
        <v>37661</v>
      </c>
      <c r="P2750" s="63"/>
      <c r="Q2750" s="63">
        <v>532</v>
      </c>
      <c r="R2750" s="63">
        <v>134</v>
      </c>
      <c r="S2750" s="63">
        <v>10</v>
      </c>
      <c r="T2750" s="63"/>
      <c r="U2750" s="63">
        <v>0</v>
      </c>
      <c r="V2750" s="63"/>
      <c r="W2750" s="63">
        <f>IF(Copyright!C$12=1,IF(BW2750&gt;0,BW2750-SUM(S2750:V2750)-SUM(X2750:AQ2750),SUM(BX2750:CD2750)),SUM(BX2750:CD2750))</f>
        <v>0</v>
      </c>
      <c r="X2750" s="63">
        <v>1</v>
      </c>
      <c r="Y2750" s="63">
        <v>4</v>
      </c>
      <c r="Z2750" s="63"/>
      <c r="AA2750" s="63"/>
      <c r="AB2750" s="63"/>
      <c r="AC2750" s="63"/>
      <c r="AD2750" s="63"/>
      <c r="AE2750" s="63"/>
      <c r="AF2750" s="63"/>
      <c r="AG2750" s="63"/>
      <c r="AH2750" s="63">
        <v>0</v>
      </c>
      <c r="AI2750" s="63"/>
      <c r="AJ2750" s="63"/>
      <c r="AK2750" s="63"/>
      <c r="AL2750" s="63"/>
      <c r="AM2750" s="63"/>
      <c r="AN2750" s="63"/>
      <c r="AO2750" s="63"/>
      <c r="AP2750" s="63"/>
      <c r="AQ2750" s="63"/>
      <c r="AS2750" s="5">
        <f>IF(Q2750&gt;0,RANK(Q2750,(N2750:P2750,Q2750:AE2750)),0)</f>
        <v>3</v>
      </c>
      <c r="AT2750" s="5">
        <f>IF(R2750&gt;0,RANK(R2750,(N2750:P2750,Q2750:AE2750)),0)</f>
        <v>4</v>
      </c>
      <c r="AU2750" s="5">
        <f>IF(T2750&gt;0,RANK(T2750,(N2750:P2750,Q2750:AE2750)),0)</f>
        <v>0</v>
      </c>
      <c r="AV2750" s="5">
        <f>IF(S2750&gt;0,RANK(S2750,(N2750:P2750,Q2750:AE2750)),0)</f>
        <v>5</v>
      </c>
      <c r="AW2750" s="2">
        <f t="shared" si="1062"/>
        <v>1.0893156967934805E-2</v>
      </c>
      <c r="AX2750" s="2">
        <f t="shared" si="1063"/>
        <v>2.7437651009459847E-3</v>
      </c>
      <c r="AY2750" s="2">
        <f t="shared" si="1064"/>
        <v>0</v>
      </c>
      <c r="AZ2750" s="2">
        <f t="shared" si="1065"/>
        <v>2.0475858962283467E-4</v>
      </c>
      <c r="BB2750" t="s">
        <v>1369</v>
      </c>
      <c r="BC2750" t="s">
        <v>55</v>
      </c>
      <c r="BD2750">
        <v>25</v>
      </c>
      <c r="BF2750" s="111">
        <v>48</v>
      </c>
      <c r="BG2750" s="113">
        <v>251</v>
      </c>
      <c r="BH2750" s="117">
        <f t="shared" si="1068"/>
        <v>48251</v>
      </c>
      <c r="BJ2750" s="5" t="s">
        <v>3185</v>
      </c>
      <c r="BY2750" s="63">
        <v>0</v>
      </c>
      <c r="BZ2750" s="63">
        <v>0</v>
      </c>
    </row>
    <row r="2751" spans="1:78" hidden="1" outlineLevel="1">
      <c r="A2751" t="s">
        <v>244</v>
      </c>
      <c r="B2751" t="s">
        <v>55</v>
      </c>
      <c r="C2751" s="1">
        <f t="shared" si="1057"/>
        <v>5567</v>
      </c>
      <c r="D2751" s="5">
        <f>IF(N2751&gt;0, RANK(N2751,(N2751:P2751,Q2751:AE2751)),0)</f>
        <v>2</v>
      </c>
      <c r="E2751" s="5">
        <f>IF(O2751&gt;0,RANK(O2751,(N2751:P2751,Q2751:AE2751)),0)</f>
        <v>1</v>
      </c>
      <c r="F2751" s="5">
        <f>IF(P2751&gt;0,RANK(P2751,(N2751:P2751,Q2751:AE2751)),0)</f>
        <v>0</v>
      </c>
      <c r="G2751" s="131">
        <f t="shared" si="1066"/>
        <v>3036</v>
      </c>
      <c r="H2751" s="136">
        <f t="shared" si="1067"/>
        <v>0.54535656547512124</v>
      </c>
      <c r="I2751" s="2"/>
      <c r="J2751" s="2">
        <f t="shared" si="1058"/>
        <v>0.22022633375246992</v>
      </c>
      <c r="K2751" s="2">
        <f t="shared" si="1059"/>
        <v>0.76558289922759115</v>
      </c>
      <c r="L2751" s="2">
        <f t="shared" si="1060"/>
        <v>0</v>
      </c>
      <c r="M2751" s="2">
        <f t="shared" si="1061"/>
        <v>1.4190767019938932E-2</v>
      </c>
      <c r="N2751" s="63">
        <v>1226</v>
      </c>
      <c r="O2751" s="63">
        <v>4262</v>
      </c>
      <c r="P2751" s="63"/>
      <c r="Q2751" s="63">
        <v>64</v>
      </c>
      <c r="R2751" s="63">
        <v>15</v>
      </c>
      <c r="S2751" s="63">
        <v>0</v>
      </c>
      <c r="T2751" s="63"/>
      <c r="U2751" s="63">
        <v>0</v>
      </c>
      <c r="V2751" s="63"/>
      <c r="W2751" s="63">
        <f>IF(Copyright!C$12=1,IF(BW2751&gt;0,BW2751-SUM(S2751:V2751)-SUM(X2751:AQ2751),SUM(BX2751:CD2751)),SUM(BX2751:CD2751))</f>
        <v>0</v>
      </c>
      <c r="X2751" s="63">
        <v>0</v>
      </c>
      <c r="Y2751" s="63">
        <v>0</v>
      </c>
      <c r="Z2751" s="63"/>
      <c r="AA2751" s="63"/>
      <c r="AB2751" s="63"/>
      <c r="AC2751" s="63"/>
      <c r="AD2751" s="63"/>
      <c r="AE2751" s="63"/>
      <c r="AF2751" s="63"/>
      <c r="AG2751" s="63"/>
      <c r="AH2751" s="63">
        <v>0</v>
      </c>
      <c r="AI2751" s="63"/>
      <c r="AJ2751" s="63"/>
      <c r="AK2751" s="63"/>
      <c r="AL2751" s="63"/>
      <c r="AM2751" s="63"/>
      <c r="AN2751" s="63"/>
      <c r="AO2751" s="63"/>
      <c r="AP2751" s="63"/>
      <c r="AQ2751" s="63"/>
      <c r="AS2751" s="5">
        <f>IF(Q2751&gt;0,RANK(Q2751,(N2751:P2751,Q2751:AE2751)),0)</f>
        <v>3</v>
      </c>
      <c r="AT2751" s="5">
        <f>IF(R2751&gt;0,RANK(R2751,(N2751:P2751,Q2751:AE2751)),0)</f>
        <v>4</v>
      </c>
      <c r="AU2751" s="5">
        <f>IF(T2751&gt;0,RANK(T2751,(N2751:P2751,Q2751:AE2751)),0)</f>
        <v>0</v>
      </c>
      <c r="AV2751" s="5">
        <f>IF(S2751&gt;0,RANK(S2751,(N2751:P2751,Q2751:AE2751)),0)</f>
        <v>0</v>
      </c>
      <c r="AW2751" s="2">
        <f t="shared" si="1062"/>
        <v>1.1496317585773307E-2</v>
      </c>
      <c r="AX2751" s="2">
        <f t="shared" si="1063"/>
        <v>2.6944494341656186E-3</v>
      </c>
      <c r="AY2751" s="2">
        <f t="shared" si="1064"/>
        <v>0</v>
      </c>
      <c r="AZ2751" s="2">
        <f t="shared" si="1065"/>
        <v>0</v>
      </c>
      <c r="BB2751" t="s">
        <v>244</v>
      </c>
      <c r="BC2751" t="s">
        <v>55</v>
      </c>
      <c r="BD2751">
        <v>19</v>
      </c>
      <c r="BF2751" s="111">
        <v>48</v>
      </c>
      <c r="BG2751" s="113">
        <v>253</v>
      </c>
      <c r="BH2751" s="117">
        <f t="shared" si="1068"/>
        <v>48253</v>
      </c>
      <c r="BJ2751" s="5" t="s">
        <v>3185</v>
      </c>
      <c r="BY2751" s="63">
        <v>0</v>
      </c>
      <c r="BZ2751" s="63">
        <v>0</v>
      </c>
    </row>
    <row r="2752" spans="1:78" hidden="1" outlineLevel="1">
      <c r="A2752" t="s">
        <v>294</v>
      </c>
      <c r="B2752" t="s">
        <v>55</v>
      </c>
      <c r="C2752" s="1">
        <f t="shared" si="1057"/>
        <v>4185</v>
      </c>
      <c r="D2752" s="5">
        <f>IF(N2752&gt;0, RANK(N2752,(N2752:P2752,Q2752:AE2752)),0)</f>
        <v>2</v>
      </c>
      <c r="E2752" s="5">
        <f>IF(O2752&gt;0,RANK(O2752,(N2752:P2752,Q2752:AE2752)),0)</f>
        <v>1</v>
      </c>
      <c r="F2752" s="5">
        <f>IF(P2752&gt;0,RANK(P2752,(N2752:P2752,Q2752:AE2752)),0)</f>
        <v>0</v>
      </c>
      <c r="G2752" s="131">
        <f t="shared" si="1066"/>
        <v>1500</v>
      </c>
      <c r="H2752" s="136">
        <f t="shared" si="1067"/>
        <v>0.35842293906810035</v>
      </c>
      <c r="I2752" s="2"/>
      <c r="J2752" s="2">
        <f t="shared" si="1058"/>
        <v>0.31660692951015534</v>
      </c>
      <c r="K2752" s="2">
        <f t="shared" si="1059"/>
        <v>0.67502986857825564</v>
      </c>
      <c r="L2752" s="2">
        <f t="shared" si="1060"/>
        <v>0</v>
      </c>
      <c r="M2752" s="2">
        <f t="shared" si="1061"/>
        <v>8.3632019115890133E-3</v>
      </c>
      <c r="N2752" s="63">
        <v>1325</v>
      </c>
      <c r="O2752" s="63">
        <v>2825</v>
      </c>
      <c r="P2752" s="63"/>
      <c r="Q2752" s="63">
        <v>31</v>
      </c>
      <c r="R2752" s="63">
        <v>2</v>
      </c>
      <c r="S2752" s="63">
        <v>1</v>
      </c>
      <c r="T2752" s="63"/>
      <c r="U2752" s="63">
        <v>0</v>
      </c>
      <c r="V2752" s="63"/>
      <c r="W2752" s="63">
        <f>IF(Copyright!C$12=1,IF(BW2752&gt;0,BW2752-SUM(S2752:V2752)-SUM(X2752:AQ2752),SUM(BX2752:CD2752)),SUM(BX2752:CD2752))</f>
        <v>1</v>
      </c>
      <c r="X2752" s="63">
        <v>0</v>
      </c>
      <c r="Y2752" s="63">
        <v>0</v>
      </c>
      <c r="Z2752" s="63"/>
      <c r="AA2752" s="63"/>
      <c r="AB2752" s="63"/>
      <c r="AC2752" s="63"/>
      <c r="AD2752" s="63"/>
      <c r="AE2752" s="63"/>
      <c r="AF2752" s="63"/>
      <c r="AG2752" s="63"/>
      <c r="AH2752" s="63">
        <v>0</v>
      </c>
      <c r="AI2752" s="63"/>
      <c r="AJ2752" s="63"/>
      <c r="AK2752" s="63"/>
      <c r="AL2752" s="63"/>
      <c r="AM2752" s="63"/>
      <c r="AN2752" s="63"/>
      <c r="AO2752" s="63"/>
      <c r="AP2752" s="63"/>
      <c r="AQ2752" s="63"/>
      <c r="AS2752" s="5">
        <f>IF(Q2752&gt;0,RANK(Q2752,(N2752:P2752,Q2752:AE2752)),0)</f>
        <v>3</v>
      </c>
      <c r="AT2752" s="5">
        <f>IF(R2752&gt;0,RANK(R2752,(N2752:P2752,Q2752:AE2752)),0)</f>
        <v>4</v>
      </c>
      <c r="AU2752" s="5">
        <f>IF(T2752&gt;0,RANK(T2752,(N2752:P2752,Q2752:AE2752)),0)</f>
        <v>0</v>
      </c>
      <c r="AV2752" s="5">
        <f>IF(S2752&gt;0,RANK(S2752,(N2752:P2752,Q2752:AE2752)),0)</f>
        <v>5</v>
      </c>
      <c r="AW2752" s="2">
        <f t="shared" si="1062"/>
        <v>7.4074074074074077E-3</v>
      </c>
      <c r="AX2752" s="2">
        <f t="shared" si="1063"/>
        <v>4.7789725209080046E-4</v>
      </c>
      <c r="AY2752" s="2">
        <f t="shared" si="1064"/>
        <v>0</v>
      </c>
      <c r="AZ2752" s="2">
        <f t="shared" si="1065"/>
        <v>2.3894862604540023E-4</v>
      </c>
      <c r="BB2752" t="s">
        <v>294</v>
      </c>
      <c r="BC2752" t="s">
        <v>55</v>
      </c>
      <c r="BD2752">
        <v>15</v>
      </c>
      <c r="BF2752" s="111">
        <v>48</v>
      </c>
      <c r="BG2752" s="113">
        <v>255</v>
      </c>
      <c r="BH2752" s="117">
        <f t="shared" si="1068"/>
        <v>48255</v>
      </c>
      <c r="BJ2752" s="5" t="s">
        <v>3185</v>
      </c>
      <c r="BY2752" s="63">
        <v>0</v>
      </c>
      <c r="BZ2752" s="63">
        <v>1</v>
      </c>
    </row>
    <row r="2753" spans="1:78" hidden="1" outlineLevel="1">
      <c r="A2753" t="s">
        <v>1871</v>
      </c>
      <c r="B2753" t="s">
        <v>55</v>
      </c>
      <c r="C2753" s="1">
        <f t="shared" ref="C2753:C2816" si="1069">SUM(N2753:AQ2753)</f>
        <v>34670</v>
      </c>
      <c r="D2753" s="5">
        <f>IF(N2753&gt;0, RANK(N2753,(N2753:P2753,Q2753:AE2753)),0)</f>
        <v>2</v>
      </c>
      <c r="E2753" s="5">
        <f>IF(O2753&gt;0,RANK(O2753,(N2753:P2753,Q2753:AE2753)),0)</f>
        <v>1</v>
      </c>
      <c r="F2753" s="5">
        <f>IF(P2753&gt;0,RANK(P2753,(N2753:P2753,Q2753:AE2753)),0)</f>
        <v>0</v>
      </c>
      <c r="G2753" s="131">
        <f t="shared" si="1066"/>
        <v>15374</v>
      </c>
      <c r="H2753" s="136">
        <f t="shared" si="1067"/>
        <v>0.44343813094894724</v>
      </c>
      <c r="I2753" s="2"/>
      <c r="J2753" s="2">
        <f t="shared" ref="J2753:J2816" si="1070">IF($C2753=0,"-",N2753/$C2753)</f>
        <v>0.27320449956734927</v>
      </c>
      <c r="K2753" s="2">
        <f t="shared" ref="K2753:K2816" si="1071">IF($C2753=0,"-",O2753/$C2753)</f>
        <v>0.71664263051629651</v>
      </c>
      <c r="L2753" s="2">
        <f t="shared" ref="L2753:L2816" si="1072">IF($C2753=0,"-",P2753/$C2753)</f>
        <v>0</v>
      </c>
      <c r="M2753" s="2">
        <f t="shared" ref="M2753:M2816" si="1073">IF(C2753=0,"-",(1-J2753-K2753-L2753))</f>
        <v>1.0152869916354224E-2</v>
      </c>
      <c r="N2753" s="63">
        <v>9472</v>
      </c>
      <c r="O2753" s="63">
        <v>24846</v>
      </c>
      <c r="P2753" s="63"/>
      <c r="Q2753" s="63">
        <v>279</v>
      </c>
      <c r="R2753" s="63">
        <v>71</v>
      </c>
      <c r="S2753" s="63">
        <v>2</v>
      </c>
      <c r="T2753" s="63"/>
      <c r="U2753" s="63">
        <v>0</v>
      </c>
      <c r="V2753" s="63"/>
      <c r="W2753" s="63">
        <f>IF(Copyright!C$12=1,IF(BW2753&gt;0,BW2753-SUM(S2753:V2753)-SUM(X2753:AQ2753),SUM(BX2753:CD2753)),SUM(BX2753:CD2753))</f>
        <v>0</v>
      </c>
      <c r="X2753" s="63">
        <v>0</v>
      </c>
      <c r="Y2753" s="63">
        <v>0</v>
      </c>
      <c r="Z2753" s="63"/>
      <c r="AA2753" s="63"/>
      <c r="AB2753" s="63"/>
      <c r="AC2753" s="63"/>
      <c r="AD2753" s="63"/>
      <c r="AE2753" s="63"/>
      <c r="AF2753" s="63"/>
      <c r="AG2753" s="63"/>
      <c r="AH2753" s="63">
        <v>0</v>
      </c>
      <c r="AI2753" s="63"/>
      <c r="AJ2753" s="63"/>
      <c r="AK2753" s="63"/>
      <c r="AL2753" s="63"/>
      <c r="AM2753" s="63"/>
      <c r="AN2753" s="63"/>
      <c r="AO2753" s="63"/>
      <c r="AP2753" s="63"/>
      <c r="AQ2753" s="63"/>
      <c r="AS2753" s="5">
        <f>IF(Q2753&gt;0,RANK(Q2753,(N2753:P2753,Q2753:AE2753)),0)</f>
        <v>3</v>
      </c>
      <c r="AT2753" s="5">
        <f>IF(R2753&gt;0,RANK(R2753,(N2753:P2753,Q2753:AE2753)),0)</f>
        <v>4</v>
      </c>
      <c r="AU2753" s="5">
        <f>IF(T2753&gt;0,RANK(T2753,(N2753:P2753,Q2753:AE2753)),0)</f>
        <v>0</v>
      </c>
      <c r="AV2753" s="5">
        <f>IF(S2753&gt;0,RANK(S2753,(N2753:P2753,Q2753:AE2753)),0)</f>
        <v>5</v>
      </c>
      <c r="AW2753" s="2">
        <f t="shared" ref="AW2753:AW2816" si="1074">IF($C2753=0,"-",Q2753/$C2753)</f>
        <v>8.0473031439284685E-3</v>
      </c>
      <c r="AX2753" s="2">
        <f t="shared" ref="AX2753:AX2816" si="1075">IF($C2753=0,"-",R2753/$C2753)</f>
        <v>2.047880011537352E-3</v>
      </c>
      <c r="AY2753" s="2">
        <f t="shared" ref="AY2753:AY2816" si="1076">IF($C2753=0,"-",T2753/$C2753)</f>
        <v>0</v>
      </c>
      <c r="AZ2753" s="2">
        <f t="shared" ref="AZ2753:AZ2816" si="1077">IF($C2753=0,"-",S2753/$C2753)</f>
        <v>5.7686760888376119E-5</v>
      </c>
      <c r="BB2753" t="s">
        <v>1871</v>
      </c>
      <c r="BC2753" t="s">
        <v>55</v>
      </c>
      <c r="BD2753">
        <v>5</v>
      </c>
      <c r="BF2753" s="111">
        <v>48</v>
      </c>
      <c r="BG2753" s="113">
        <v>257</v>
      </c>
      <c r="BH2753" s="117">
        <f t="shared" si="1068"/>
        <v>48257</v>
      </c>
      <c r="BJ2753" s="5" t="s">
        <v>3185</v>
      </c>
      <c r="BY2753" s="63">
        <v>0</v>
      </c>
      <c r="BZ2753" s="63">
        <v>0</v>
      </c>
    </row>
    <row r="2754" spans="1:78" hidden="1" outlineLevel="1">
      <c r="A2754" t="s">
        <v>1863</v>
      </c>
      <c r="B2754" t="s">
        <v>55</v>
      </c>
      <c r="C2754" s="1">
        <f t="shared" si="1069"/>
        <v>17783</v>
      </c>
      <c r="D2754" s="5">
        <f>IF(N2754&gt;0, RANK(N2754,(N2754:P2754,Q2754:AE2754)),0)</f>
        <v>2</v>
      </c>
      <c r="E2754" s="5">
        <f>IF(O2754&gt;0,RANK(O2754,(N2754:P2754,Q2754:AE2754)),0)</f>
        <v>1</v>
      </c>
      <c r="F2754" s="5">
        <f>IF(P2754&gt;0,RANK(P2754,(N2754:P2754,Q2754:AE2754)),0)</f>
        <v>0</v>
      </c>
      <c r="G2754" s="131">
        <f t="shared" si="1066"/>
        <v>11465</v>
      </c>
      <c r="H2754" s="136">
        <f t="shared" si="1067"/>
        <v>0.64471686442107634</v>
      </c>
      <c r="I2754" s="2"/>
      <c r="J2754" s="2">
        <f t="shared" si="1070"/>
        <v>0.17111848394534104</v>
      </c>
      <c r="K2754" s="2">
        <f t="shared" si="1071"/>
        <v>0.81583534836641736</v>
      </c>
      <c r="L2754" s="2">
        <f t="shared" si="1072"/>
        <v>0</v>
      </c>
      <c r="M2754" s="2">
        <f t="shared" si="1073"/>
        <v>1.3046167688241628E-2</v>
      </c>
      <c r="N2754" s="63">
        <v>3043</v>
      </c>
      <c r="O2754" s="63">
        <v>14508</v>
      </c>
      <c r="P2754" s="63"/>
      <c r="Q2754" s="63">
        <v>185</v>
      </c>
      <c r="R2754" s="63">
        <v>42</v>
      </c>
      <c r="S2754" s="63">
        <v>4</v>
      </c>
      <c r="T2754" s="63"/>
      <c r="U2754" s="63">
        <v>0</v>
      </c>
      <c r="V2754" s="63"/>
      <c r="W2754" s="63">
        <f>IF(Copyright!C$12=1,IF(BW2754&gt;0,BW2754-SUM(S2754:V2754)-SUM(X2754:AQ2754),SUM(BX2754:CD2754)),SUM(BX2754:CD2754))</f>
        <v>0</v>
      </c>
      <c r="X2754" s="63">
        <v>1</v>
      </c>
      <c r="Y2754" s="63">
        <v>0</v>
      </c>
      <c r="Z2754" s="63"/>
      <c r="AA2754" s="63"/>
      <c r="AB2754" s="63"/>
      <c r="AC2754" s="63"/>
      <c r="AD2754" s="63"/>
      <c r="AE2754" s="63"/>
      <c r="AF2754" s="63"/>
      <c r="AG2754" s="63"/>
      <c r="AH2754" s="63">
        <v>0</v>
      </c>
      <c r="AI2754" s="63"/>
      <c r="AJ2754" s="63"/>
      <c r="AK2754" s="63"/>
      <c r="AL2754" s="63"/>
      <c r="AM2754" s="63"/>
      <c r="AN2754" s="63"/>
      <c r="AO2754" s="63"/>
      <c r="AP2754" s="63"/>
      <c r="AQ2754" s="63"/>
      <c r="AS2754" s="5">
        <f>IF(Q2754&gt;0,RANK(Q2754,(N2754:P2754,Q2754:AE2754)),0)</f>
        <v>3</v>
      </c>
      <c r="AT2754" s="5">
        <f>IF(R2754&gt;0,RANK(R2754,(N2754:P2754,Q2754:AE2754)),0)</f>
        <v>4</v>
      </c>
      <c r="AU2754" s="5">
        <f>IF(T2754&gt;0,RANK(T2754,(N2754:P2754,Q2754:AE2754)),0)</f>
        <v>0</v>
      </c>
      <c r="AV2754" s="5">
        <f>IF(S2754&gt;0,RANK(S2754,(N2754:P2754,Q2754:AE2754)),0)</f>
        <v>5</v>
      </c>
      <c r="AW2754" s="2">
        <f t="shared" si="1074"/>
        <v>1.0403194061744362E-2</v>
      </c>
      <c r="AX2754" s="2">
        <f t="shared" si="1075"/>
        <v>2.3618062194230446E-3</v>
      </c>
      <c r="AY2754" s="2">
        <f t="shared" si="1076"/>
        <v>0</v>
      </c>
      <c r="AZ2754" s="2">
        <f t="shared" si="1077"/>
        <v>2.2493392565933756E-4</v>
      </c>
      <c r="BB2754" t="s">
        <v>1863</v>
      </c>
      <c r="BC2754" t="s">
        <v>55</v>
      </c>
      <c r="BD2754">
        <v>21</v>
      </c>
      <c r="BF2754" s="111">
        <v>48</v>
      </c>
      <c r="BG2754" s="113">
        <v>259</v>
      </c>
      <c r="BH2754" s="117">
        <f t="shared" si="1068"/>
        <v>48259</v>
      </c>
      <c r="BJ2754" s="5" t="s">
        <v>3185</v>
      </c>
      <c r="BY2754" s="63">
        <v>0</v>
      </c>
      <c r="BZ2754" s="63">
        <v>0</v>
      </c>
    </row>
    <row r="2755" spans="1:78" hidden="1" outlineLevel="1">
      <c r="A2755" t="s">
        <v>279</v>
      </c>
      <c r="B2755" t="s">
        <v>55</v>
      </c>
      <c r="C2755" s="1">
        <f t="shared" si="1069"/>
        <v>167</v>
      </c>
      <c r="D2755" s="5">
        <f>IF(N2755&gt;0, RANK(N2755,(N2755:P2755,Q2755:AE2755)),0)</f>
        <v>2</v>
      </c>
      <c r="E2755" s="5">
        <f>IF(O2755&gt;0,RANK(O2755,(N2755:P2755,Q2755:AE2755)),0)</f>
        <v>1</v>
      </c>
      <c r="F2755" s="5">
        <f>IF(P2755&gt;0,RANK(P2755,(N2755:P2755,Q2755:AE2755)),0)</f>
        <v>0</v>
      </c>
      <c r="G2755" s="131">
        <f t="shared" si="1066"/>
        <v>2</v>
      </c>
      <c r="H2755" s="136">
        <f t="shared" si="1067"/>
        <v>1.1976047904191617E-2</v>
      </c>
      <c r="I2755" s="2"/>
      <c r="J2755" s="2">
        <f t="shared" si="1070"/>
        <v>0.49101796407185627</v>
      </c>
      <c r="K2755" s="2">
        <f t="shared" si="1071"/>
        <v>0.50299401197604787</v>
      </c>
      <c r="L2755" s="2">
        <f t="shared" si="1072"/>
        <v>0</v>
      </c>
      <c r="M2755" s="2">
        <f t="shared" si="1073"/>
        <v>5.9880239520958556E-3</v>
      </c>
      <c r="N2755" s="63">
        <v>82</v>
      </c>
      <c r="O2755" s="63">
        <v>84</v>
      </c>
      <c r="P2755" s="63"/>
      <c r="Q2755" s="63">
        <v>1</v>
      </c>
      <c r="R2755" s="63">
        <v>0</v>
      </c>
      <c r="S2755" s="63">
        <v>0</v>
      </c>
      <c r="T2755" s="63"/>
      <c r="U2755" s="63">
        <v>0</v>
      </c>
      <c r="V2755" s="63"/>
      <c r="W2755" s="63">
        <f>IF(Copyright!C$12=1,IF(BW2755&gt;0,BW2755-SUM(S2755:V2755)-SUM(X2755:AQ2755),SUM(BX2755:CD2755)),SUM(BX2755:CD2755))</f>
        <v>0</v>
      </c>
      <c r="X2755" s="63">
        <v>0</v>
      </c>
      <c r="Y2755" s="63">
        <v>0</v>
      </c>
      <c r="Z2755" s="63"/>
      <c r="AA2755" s="63"/>
      <c r="AB2755" s="63"/>
      <c r="AC2755" s="63"/>
      <c r="AD2755" s="63"/>
      <c r="AE2755" s="63"/>
      <c r="AF2755" s="63"/>
      <c r="AG2755" s="63"/>
      <c r="AH2755" s="63">
        <v>0</v>
      </c>
      <c r="AI2755" s="63"/>
      <c r="AJ2755" s="63"/>
      <c r="AK2755" s="63"/>
      <c r="AL2755" s="63"/>
      <c r="AM2755" s="63"/>
      <c r="AN2755" s="63"/>
      <c r="AO2755" s="63"/>
      <c r="AP2755" s="63"/>
      <c r="AQ2755" s="63"/>
      <c r="AS2755" s="5">
        <f>IF(Q2755&gt;0,RANK(Q2755,(N2755:P2755,Q2755:AE2755)),0)</f>
        <v>3</v>
      </c>
      <c r="AT2755" s="5">
        <f>IF(R2755&gt;0,RANK(R2755,(N2755:P2755,Q2755:AE2755)),0)</f>
        <v>0</v>
      </c>
      <c r="AU2755" s="5">
        <f>IF(T2755&gt;0,RANK(T2755,(N2755:P2755,Q2755:AE2755)),0)</f>
        <v>0</v>
      </c>
      <c r="AV2755" s="5">
        <f>IF(S2755&gt;0,RANK(S2755,(N2755:P2755,Q2755:AE2755)),0)</f>
        <v>0</v>
      </c>
      <c r="AW2755" s="2">
        <f t="shared" si="1074"/>
        <v>5.9880239520958087E-3</v>
      </c>
      <c r="AX2755" s="2">
        <f t="shared" si="1075"/>
        <v>0</v>
      </c>
      <c r="AY2755" s="2">
        <f t="shared" si="1076"/>
        <v>0</v>
      </c>
      <c r="AZ2755" s="2">
        <f t="shared" si="1077"/>
        <v>0</v>
      </c>
      <c r="BB2755" t="s">
        <v>279</v>
      </c>
      <c r="BC2755" t="s">
        <v>55</v>
      </c>
      <c r="BD2755">
        <v>34</v>
      </c>
      <c r="BF2755" s="111">
        <v>48</v>
      </c>
      <c r="BG2755" s="113">
        <v>261</v>
      </c>
      <c r="BH2755" s="117">
        <f t="shared" si="1068"/>
        <v>48261</v>
      </c>
      <c r="BJ2755" s="5" t="s">
        <v>3185</v>
      </c>
      <c r="BY2755" s="63">
        <v>0</v>
      </c>
      <c r="BZ2755" s="63">
        <v>0</v>
      </c>
    </row>
    <row r="2756" spans="1:78" hidden="1" outlineLevel="1">
      <c r="A2756" t="s">
        <v>732</v>
      </c>
      <c r="B2756" t="s">
        <v>55</v>
      </c>
      <c r="C2756" s="1">
        <f t="shared" si="1069"/>
        <v>405</v>
      </c>
      <c r="D2756" s="5">
        <f>IF(N2756&gt;0, RANK(N2756,(N2756:P2756,Q2756:AE2756)),0)</f>
        <v>2</v>
      </c>
      <c r="E2756" s="5">
        <f>IF(O2756&gt;0,RANK(O2756,(N2756:P2756,Q2756:AE2756)),0)</f>
        <v>1</v>
      </c>
      <c r="F2756" s="5">
        <f>IF(P2756&gt;0,RANK(P2756,(N2756:P2756,Q2756:AE2756)),0)</f>
        <v>0</v>
      </c>
      <c r="G2756" s="131">
        <f t="shared" si="1066"/>
        <v>269</v>
      </c>
      <c r="H2756" s="136">
        <f t="shared" si="1067"/>
        <v>0.66419753086419753</v>
      </c>
      <c r="I2756" s="2"/>
      <c r="J2756" s="2">
        <f t="shared" si="1070"/>
        <v>0.16296296296296298</v>
      </c>
      <c r="K2756" s="2">
        <f t="shared" si="1071"/>
        <v>0.8271604938271605</v>
      </c>
      <c r="L2756" s="2">
        <f t="shared" si="1072"/>
        <v>0</v>
      </c>
      <c r="M2756" s="2">
        <f t="shared" si="1073"/>
        <v>9.8765432098765205E-3</v>
      </c>
      <c r="N2756" s="63">
        <v>66</v>
      </c>
      <c r="O2756" s="63">
        <v>335</v>
      </c>
      <c r="P2756" s="63"/>
      <c r="Q2756" s="63">
        <v>3</v>
      </c>
      <c r="R2756" s="63">
        <v>1</v>
      </c>
      <c r="S2756" s="63">
        <v>0</v>
      </c>
      <c r="T2756" s="63"/>
      <c r="U2756" s="63">
        <v>0</v>
      </c>
      <c r="V2756" s="63"/>
      <c r="W2756" s="63">
        <f>IF(Copyright!C$12=1,IF(BW2756&gt;0,BW2756-SUM(S2756:V2756)-SUM(X2756:AQ2756),SUM(BX2756:CD2756)),SUM(BX2756:CD2756))</f>
        <v>0</v>
      </c>
      <c r="X2756" s="63">
        <v>0</v>
      </c>
      <c r="Y2756" s="63">
        <v>0</v>
      </c>
      <c r="Z2756" s="63"/>
      <c r="AA2756" s="63"/>
      <c r="AB2756" s="63"/>
      <c r="AC2756" s="63"/>
      <c r="AD2756" s="63"/>
      <c r="AE2756" s="63"/>
      <c r="AF2756" s="63"/>
      <c r="AG2756" s="63"/>
      <c r="AH2756" s="63">
        <v>0</v>
      </c>
      <c r="AI2756" s="63"/>
      <c r="AJ2756" s="63"/>
      <c r="AK2756" s="63"/>
      <c r="AL2756" s="63"/>
      <c r="AM2756" s="63"/>
      <c r="AN2756" s="63"/>
      <c r="AO2756" s="63"/>
      <c r="AP2756" s="63"/>
      <c r="AQ2756" s="63"/>
      <c r="AS2756" s="5">
        <f>IF(Q2756&gt;0,RANK(Q2756,(N2756:P2756,Q2756:AE2756)),0)</f>
        <v>3</v>
      </c>
      <c r="AT2756" s="5">
        <f>IF(R2756&gt;0,RANK(R2756,(N2756:P2756,Q2756:AE2756)),0)</f>
        <v>4</v>
      </c>
      <c r="AU2756" s="5">
        <f>IF(T2756&gt;0,RANK(T2756,(N2756:P2756,Q2756:AE2756)),0)</f>
        <v>0</v>
      </c>
      <c r="AV2756" s="5">
        <f>IF(S2756&gt;0,RANK(S2756,(N2756:P2756,Q2756:AE2756)),0)</f>
        <v>0</v>
      </c>
      <c r="AW2756" s="2">
        <f t="shared" si="1074"/>
        <v>7.4074074074074077E-3</v>
      </c>
      <c r="AX2756" s="2">
        <f t="shared" si="1075"/>
        <v>2.4691358024691358E-3</v>
      </c>
      <c r="AY2756" s="2">
        <f t="shared" si="1076"/>
        <v>0</v>
      </c>
      <c r="AZ2756" s="2">
        <f t="shared" si="1077"/>
        <v>0</v>
      </c>
      <c r="BB2756" t="s">
        <v>732</v>
      </c>
      <c r="BC2756" t="s">
        <v>55</v>
      </c>
      <c r="BD2756">
        <v>19</v>
      </c>
      <c r="BF2756" s="111">
        <v>48</v>
      </c>
      <c r="BG2756" s="113">
        <v>263</v>
      </c>
      <c r="BH2756" s="117">
        <f t="shared" si="1068"/>
        <v>48263</v>
      </c>
      <c r="BJ2756" s="5" t="s">
        <v>3185</v>
      </c>
      <c r="BY2756" s="63">
        <v>0</v>
      </c>
      <c r="BZ2756" s="63">
        <v>0</v>
      </c>
    </row>
    <row r="2757" spans="1:78" hidden="1" outlineLevel="1">
      <c r="A2757" t="s">
        <v>271</v>
      </c>
      <c r="B2757" t="s">
        <v>55</v>
      </c>
      <c r="C2757" s="1">
        <f t="shared" si="1069"/>
        <v>21879</v>
      </c>
      <c r="D2757" s="5">
        <f>IF(N2757&gt;0, RANK(N2757,(N2757:P2757,Q2757:AE2757)),0)</f>
        <v>2</v>
      </c>
      <c r="E2757" s="5">
        <f>IF(O2757&gt;0,RANK(O2757,(N2757:P2757,Q2757:AE2757)),0)</f>
        <v>1</v>
      </c>
      <c r="F2757" s="5">
        <f>IF(P2757&gt;0,RANK(P2757,(N2757:P2757,Q2757:AE2757)),0)</f>
        <v>0</v>
      </c>
      <c r="G2757" s="131">
        <f t="shared" si="1066"/>
        <v>12936</v>
      </c>
      <c r="H2757" s="136">
        <f t="shared" si="1067"/>
        <v>0.59125188536953244</v>
      </c>
      <c r="I2757" s="2"/>
      <c r="J2757" s="2">
        <f t="shared" si="1070"/>
        <v>0.19827231591937475</v>
      </c>
      <c r="K2757" s="2">
        <f t="shared" si="1071"/>
        <v>0.78952420128890721</v>
      </c>
      <c r="L2757" s="2">
        <f t="shared" si="1072"/>
        <v>0</v>
      </c>
      <c r="M2757" s="2">
        <f t="shared" si="1073"/>
        <v>1.2203482791718012E-2</v>
      </c>
      <c r="N2757" s="63">
        <v>4338</v>
      </c>
      <c r="O2757" s="63">
        <v>17274</v>
      </c>
      <c r="P2757" s="63"/>
      <c r="Q2757" s="63">
        <v>219</v>
      </c>
      <c r="R2757" s="63">
        <v>43</v>
      </c>
      <c r="S2757" s="63">
        <v>2</v>
      </c>
      <c r="T2757" s="63"/>
      <c r="U2757" s="63">
        <v>2</v>
      </c>
      <c r="V2757" s="63"/>
      <c r="W2757" s="63">
        <f>IF(Copyright!C$12=1,IF(BW2757&gt;0,BW2757-SUM(S2757:V2757)-SUM(X2757:AQ2757),SUM(BX2757:CD2757)),SUM(BX2757:CD2757))</f>
        <v>0</v>
      </c>
      <c r="X2757" s="63">
        <v>1</v>
      </c>
      <c r="Y2757" s="63">
        <v>0</v>
      </c>
      <c r="Z2757" s="63"/>
      <c r="AA2757" s="63"/>
      <c r="AB2757" s="63"/>
      <c r="AC2757" s="63"/>
      <c r="AD2757" s="63"/>
      <c r="AE2757" s="63"/>
      <c r="AF2757" s="63"/>
      <c r="AG2757" s="63"/>
      <c r="AH2757" s="63">
        <v>0</v>
      </c>
      <c r="AI2757" s="63"/>
      <c r="AJ2757" s="63"/>
      <c r="AK2757" s="63"/>
      <c r="AL2757" s="63"/>
      <c r="AM2757" s="63"/>
      <c r="AN2757" s="63"/>
      <c r="AO2757" s="63"/>
      <c r="AP2757" s="63"/>
      <c r="AQ2757" s="63"/>
      <c r="AS2757" s="5">
        <f>IF(Q2757&gt;0,RANK(Q2757,(N2757:P2757,Q2757:AE2757)),0)</f>
        <v>3</v>
      </c>
      <c r="AT2757" s="5">
        <f>IF(R2757&gt;0,RANK(R2757,(N2757:P2757,Q2757:AE2757)),0)</f>
        <v>4</v>
      </c>
      <c r="AU2757" s="5">
        <f>IF(T2757&gt;0,RANK(T2757,(N2757:P2757,Q2757:AE2757)),0)</f>
        <v>0</v>
      </c>
      <c r="AV2757" s="5">
        <f>IF(S2757&gt;0,RANK(S2757,(N2757:P2757,Q2757:AE2757)),0)</f>
        <v>5</v>
      </c>
      <c r="AW2757" s="2">
        <f t="shared" si="1074"/>
        <v>1.0009598244892363E-2</v>
      </c>
      <c r="AX2757" s="2">
        <f t="shared" si="1075"/>
        <v>1.9653549065313772E-3</v>
      </c>
      <c r="AY2757" s="2">
        <f t="shared" si="1076"/>
        <v>0</v>
      </c>
      <c r="AZ2757" s="2">
        <f t="shared" si="1077"/>
        <v>9.1411856117738465E-5</v>
      </c>
      <c r="BB2757" t="s">
        <v>271</v>
      </c>
      <c r="BC2757" t="s">
        <v>55</v>
      </c>
      <c r="BD2757">
        <v>21</v>
      </c>
      <c r="BF2757" s="111">
        <v>48</v>
      </c>
      <c r="BG2757" s="113">
        <v>265</v>
      </c>
      <c r="BH2757" s="117">
        <f t="shared" si="1068"/>
        <v>48265</v>
      </c>
      <c r="BJ2757" s="5" t="s">
        <v>3185</v>
      </c>
      <c r="BY2757" s="63">
        <v>0</v>
      </c>
      <c r="BZ2757" s="63">
        <v>0</v>
      </c>
    </row>
    <row r="2758" spans="1:78" hidden="1" outlineLevel="1">
      <c r="A2758" t="s">
        <v>947</v>
      </c>
      <c r="B2758" t="s">
        <v>55</v>
      </c>
      <c r="C2758" s="1">
        <f t="shared" si="1069"/>
        <v>1892</v>
      </c>
      <c r="D2758" s="5">
        <f>IF(N2758&gt;0, RANK(N2758,(N2758:P2758,Q2758:AE2758)),0)</f>
        <v>2</v>
      </c>
      <c r="E2758" s="5">
        <f>IF(O2758&gt;0,RANK(O2758,(N2758:P2758,Q2758:AE2758)),0)</f>
        <v>1</v>
      </c>
      <c r="F2758" s="5">
        <f>IF(P2758&gt;0,RANK(P2758,(N2758:P2758,Q2758:AE2758)),0)</f>
        <v>0</v>
      </c>
      <c r="G2758" s="131">
        <f t="shared" si="1066"/>
        <v>1450</v>
      </c>
      <c r="H2758" s="136">
        <f t="shared" si="1067"/>
        <v>0.76638477801268501</v>
      </c>
      <c r="I2758" s="2"/>
      <c r="J2758" s="2">
        <f t="shared" si="1070"/>
        <v>0.11469344608879492</v>
      </c>
      <c r="K2758" s="2">
        <f t="shared" si="1071"/>
        <v>0.88107822410147996</v>
      </c>
      <c r="L2758" s="2">
        <f t="shared" si="1072"/>
        <v>0</v>
      </c>
      <c r="M2758" s="2">
        <f t="shared" si="1073"/>
        <v>4.2283298097250954E-3</v>
      </c>
      <c r="N2758" s="63">
        <v>217</v>
      </c>
      <c r="O2758" s="63">
        <v>1667</v>
      </c>
      <c r="P2758" s="63"/>
      <c r="Q2758" s="63">
        <v>6</v>
      </c>
      <c r="R2758" s="63">
        <v>2</v>
      </c>
      <c r="S2758" s="63">
        <v>0</v>
      </c>
      <c r="T2758" s="63"/>
      <c r="U2758" s="63">
        <v>0</v>
      </c>
      <c r="V2758" s="63"/>
      <c r="W2758" s="63">
        <f>IF(Copyright!C$12=1,IF(BW2758&gt;0,BW2758-SUM(S2758:V2758)-SUM(X2758:AQ2758),SUM(BX2758:CD2758)),SUM(BX2758:CD2758))</f>
        <v>0</v>
      </c>
      <c r="X2758" s="63">
        <v>0</v>
      </c>
      <c r="Y2758" s="63">
        <v>0</v>
      </c>
      <c r="Z2758" s="63"/>
      <c r="AA2758" s="63"/>
      <c r="AB2758" s="63"/>
      <c r="AC2758" s="63"/>
      <c r="AD2758" s="63"/>
      <c r="AE2758" s="63"/>
      <c r="AF2758" s="63"/>
      <c r="AG2758" s="63"/>
      <c r="AH2758" s="63">
        <v>0</v>
      </c>
      <c r="AI2758" s="63"/>
      <c r="AJ2758" s="63"/>
      <c r="AK2758" s="63"/>
      <c r="AL2758" s="63"/>
      <c r="AM2758" s="63"/>
      <c r="AN2758" s="63"/>
      <c r="AO2758" s="63"/>
      <c r="AP2758" s="63"/>
      <c r="AQ2758" s="63"/>
      <c r="AS2758" s="5">
        <f>IF(Q2758&gt;0,RANK(Q2758,(N2758:P2758,Q2758:AE2758)),0)</f>
        <v>3</v>
      </c>
      <c r="AT2758" s="5">
        <f>IF(R2758&gt;0,RANK(R2758,(N2758:P2758,Q2758:AE2758)),0)</f>
        <v>4</v>
      </c>
      <c r="AU2758" s="5">
        <f>IF(T2758&gt;0,RANK(T2758,(N2758:P2758,Q2758:AE2758)),0)</f>
        <v>0</v>
      </c>
      <c r="AV2758" s="5">
        <f>IF(S2758&gt;0,RANK(S2758,(N2758:P2758,Q2758:AE2758)),0)</f>
        <v>0</v>
      </c>
      <c r="AW2758" s="2">
        <f t="shared" si="1074"/>
        <v>3.1712473572938688E-3</v>
      </c>
      <c r="AX2758" s="2">
        <f t="shared" si="1075"/>
        <v>1.0570824524312897E-3</v>
      </c>
      <c r="AY2758" s="2">
        <f t="shared" si="1076"/>
        <v>0</v>
      </c>
      <c r="AZ2758" s="2">
        <f t="shared" si="1077"/>
        <v>0</v>
      </c>
      <c r="BB2758" t="s">
        <v>947</v>
      </c>
      <c r="BC2758" t="s">
        <v>55</v>
      </c>
      <c r="BD2758">
        <v>11</v>
      </c>
      <c r="BF2758" s="111">
        <v>48</v>
      </c>
      <c r="BG2758" s="113">
        <v>267</v>
      </c>
      <c r="BH2758" s="117">
        <f t="shared" si="1068"/>
        <v>48267</v>
      </c>
      <c r="BJ2758" s="5" t="s">
        <v>3185</v>
      </c>
      <c r="BY2758" s="63">
        <v>0</v>
      </c>
      <c r="BZ2758" s="63">
        <v>0</v>
      </c>
    </row>
    <row r="2759" spans="1:78" hidden="1" outlineLevel="1">
      <c r="A2759" t="s">
        <v>410</v>
      </c>
      <c r="B2759" t="s">
        <v>55</v>
      </c>
      <c r="C2759" s="1">
        <f t="shared" si="1069"/>
        <v>145</v>
      </c>
      <c r="D2759" s="5">
        <f>IF(N2759&gt;0, RANK(N2759,(N2759:P2759,Q2759:AE2759)),0)</f>
        <v>2</v>
      </c>
      <c r="E2759" s="5">
        <f>IF(O2759&gt;0,RANK(O2759,(N2759:P2759,Q2759:AE2759)),0)</f>
        <v>1</v>
      </c>
      <c r="F2759" s="5">
        <f>IF(P2759&gt;0,RANK(P2759,(N2759:P2759,Q2759:AE2759)),0)</f>
        <v>0</v>
      </c>
      <c r="G2759" s="131">
        <f t="shared" si="1066"/>
        <v>134</v>
      </c>
      <c r="H2759" s="136">
        <f t="shared" si="1067"/>
        <v>0.92413793103448272</v>
      </c>
      <c r="I2759" s="2"/>
      <c r="J2759" s="2">
        <f t="shared" si="1070"/>
        <v>3.4482758620689655E-2</v>
      </c>
      <c r="K2759" s="2">
        <f t="shared" si="1071"/>
        <v>0.95862068965517244</v>
      </c>
      <c r="L2759" s="2">
        <f t="shared" si="1072"/>
        <v>0</v>
      </c>
      <c r="M2759" s="2">
        <f t="shared" si="1073"/>
        <v>6.8965517241379448E-3</v>
      </c>
      <c r="N2759" s="63">
        <v>5</v>
      </c>
      <c r="O2759" s="63">
        <v>139</v>
      </c>
      <c r="P2759" s="63"/>
      <c r="Q2759" s="63">
        <v>1</v>
      </c>
      <c r="R2759" s="63">
        <v>0</v>
      </c>
      <c r="S2759" s="63">
        <v>0</v>
      </c>
      <c r="T2759" s="63"/>
      <c r="U2759" s="63">
        <v>0</v>
      </c>
      <c r="V2759" s="63"/>
      <c r="W2759" s="63">
        <f>IF(Copyright!C$12=1,IF(BW2759&gt;0,BW2759-SUM(S2759:V2759)-SUM(X2759:AQ2759),SUM(BX2759:CD2759)),SUM(BX2759:CD2759))</f>
        <v>0</v>
      </c>
      <c r="X2759" s="63">
        <v>0</v>
      </c>
      <c r="Y2759" s="63">
        <v>0</v>
      </c>
      <c r="Z2759" s="63"/>
      <c r="AA2759" s="63"/>
      <c r="AB2759" s="63"/>
      <c r="AC2759" s="63"/>
      <c r="AD2759" s="63"/>
      <c r="AE2759" s="63"/>
      <c r="AF2759" s="63"/>
      <c r="AG2759" s="63"/>
      <c r="AH2759" s="63">
        <v>0</v>
      </c>
      <c r="AI2759" s="63"/>
      <c r="AJ2759" s="63"/>
      <c r="AK2759" s="63"/>
      <c r="AL2759" s="63"/>
      <c r="AM2759" s="63"/>
      <c r="AN2759" s="63"/>
      <c r="AO2759" s="63"/>
      <c r="AP2759" s="63"/>
      <c r="AQ2759" s="63"/>
      <c r="AS2759" s="5">
        <f>IF(Q2759&gt;0,RANK(Q2759,(N2759:P2759,Q2759:AE2759)),0)</f>
        <v>3</v>
      </c>
      <c r="AT2759" s="5">
        <f>IF(R2759&gt;0,RANK(R2759,(N2759:P2759,Q2759:AE2759)),0)</f>
        <v>0</v>
      </c>
      <c r="AU2759" s="5">
        <f>IF(T2759&gt;0,RANK(T2759,(N2759:P2759,Q2759:AE2759)),0)</f>
        <v>0</v>
      </c>
      <c r="AV2759" s="5">
        <f>IF(S2759&gt;0,RANK(S2759,(N2759:P2759,Q2759:AE2759)),0)</f>
        <v>0</v>
      </c>
      <c r="AW2759" s="2">
        <f t="shared" si="1074"/>
        <v>6.8965517241379309E-3</v>
      </c>
      <c r="AX2759" s="2">
        <f t="shared" si="1075"/>
        <v>0</v>
      </c>
      <c r="AY2759" s="2">
        <f t="shared" si="1076"/>
        <v>0</v>
      </c>
      <c r="AZ2759" s="2">
        <f t="shared" si="1077"/>
        <v>0</v>
      </c>
      <c r="BB2759" t="s">
        <v>410</v>
      </c>
      <c r="BC2759" t="s">
        <v>55</v>
      </c>
      <c r="BD2759">
        <v>13</v>
      </c>
      <c r="BF2759" s="111">
        <v>48</v>
      </c>
      <c r="BG2759" s="113">
        <v>269</v>
      </c>
      <c r="BH2759" s="117">
        <f t="shared" si="1068"/>
        <v>48269</v>
      </c>
      <c r="BJ2759" s="5" t="s">
        <v>3185</v>
      </c>
      <c r="BY2759" s="63">
        <v>0</v>
      </c>
      <c r="BZ2759" s="63">
        <v>0</v>
      </c>
    </row>
    <row r="2760" spans="1:78" hidden="1" outlineLevel="1">
      <c r="A2760" t="s">
        <v>2248</v>
      </c>
      <c r="B2760" t="s">
        <v>55</v>
      </c>
      <c r="C2760" s="1">
        <f t="shared" si="1069"/>
        <v>1425</v>
      </c>
      <c r="D2760" s="5">
        <f>IF(N2760&gt;0, RANK(N2760,(N2760:P2760,Q2760:AE2760)),0)</f>
        <v>2</v>
      </c>
      <c r="E2760" s="5">
        <f>IF(O2760&gt;0,RANK(O2760,(N2760:P2760,Q2760:AE2760)),0)</f>
        <v>1</v>
      </c>
      <c r="F2760" s="5">
        <f>IF(P2760&gt;0,RANK(P2760,(N2760:P2760,Q2760:AE2760)),0)</f>
        <v>0</v>
      </c>
      <c r="G2760" s="131">
        <f t="shared" si="1066"/>
        <v>358</v>
      </c>
      <c r="H2760" s="136">
        <f t="shared" si="1067"/>
        <v>0.25122807017543858</v>
      </c>
      <c r="I2760" s="2"/>
      <c r="J2760" s="2">
        <f t="shared" si="1070"/>
        <v>0.36631578947368421</v>
      </c>
      <c r="K2760" s="2">
        <f t="shared" si="1071"/>
        <v>0.61754385964912284</v>
      </c>
      <c r="L2760" s="2">
        <f t="shared" si="1072"/>
        <v>0</v>
      </c>
      <c r="M2760" s="2">
        <f t="shared" si="1073"/>
        <v>1.614035087719301E-2</v>
      </c>
      <c r="N2760" s="63">
        <v>522</v>
      </c>
      <c r="O2760" s="63">
        <v>880</v>
      </c>
      <c r="P2760" s="63"/>
      <c r="Q2760" s="63">
        <v>14</v>
      </c>
      <c r="R2760" s="63">
        <v>9</v>
      </c>
      <c r="S2760" s="63">
        <v>0</v>
      </c>
      <c r="T2760" s="63"/>
      <c r="U2760" s="63">
        <v>0</v>
      </c>
      <c r="V2760" s="63"/>
      <c r="W2760" s="63">
        <f>IF(Copyright!C$12=1,IF(BW2760&gt;0,BW2760-SUM(S2760:V2760)-SUM(X2760:AQ2760),SUM(BX2760:CD2760)),SUM(BX2760:CD2760))</f>
        <v>0</v>
      </c>
      <c r="X2760" s="63">
        <v>0</v>
      </c>
      <c r="Y2760" s="63">
        <v>0</v>
      </c>
      <c r="Z2760" s="63"/>
      <c r="AA2760" s="63"/>
      <c r="AB2760" s="63"/>
      <c r="AC2760" s="63"/>
      <c r="AD2760" s="63"/>
      <c r="AE2760" s="63"/>
      <c r="AF2760" s="63"/>
      <c r="AG2760" s="63"/>
      <c r="AH2760" s="63">
        <v>0</v>
      </c>
      <c r="AI2760" s="63"/>
      <c r="AJ2760" s="63"/>
      <c r="AK2760" s="63"/>
      <c r="AL2760" s="63"/>
      <c r="AM2760" s="63"/>
      <c r="AN2760" s="63"/>
      <c r="AO2760" s="63"/>
      <c r="AP2760" s="63"/>
      <c r="AQ2760" s="63"/>
      <c r="AS2760" s="5">
        <f>IF(Q2760&gt;0,RANK(Q2760,(N2760:P2760,Q2760:AE2760)),0)</f>
        <v>3</v>
      </c>
      <c r="AT2760" s="5">
        <f>IF(R2760&gt;0,RANK(R2760,(N2760:P2760,Q2760:AE2760)),0)</f>
        <v>4</v>
      </c>
      <c r="AU2760" s="5">
        <f>IF(T2760&gt;0,RANK(T2760,(N2760:P2760,Q2760:AE2760)),0)</f>
        <v>0</v>
      </c>
      <c r="AV2760" s="5">
        <f>IF(S2760&gt;0,RANK(S2760,(N2760:P2760,Q2760:AE2760)),0)</f>
        <v>0</v>
      </c>
      <c r="AW2760" s="2">
        <f t="shared" si="1074"/>
        <v>9.8245614035087723E-3</v>
      </c>
      <c r="AX2760" s="2">
        <f t="shared" si="1075"/>
        <v>6.3157894736842104E-3</v>
      </c>
      <c r="AY2760" s="2">
        <f t="shared" si="1076"/>
        <v>0</v>
      </c>
      <c r="AZ2760" s="2">
        <f t="shared" si="1077"/>
        <v>0</v>
      </c>
      <c r="BB2760" t="s">
        <v>2248</v>
      </c>
      <c r="BC2760" t="s">
        <v>55</v>
      </c>
      <c r="BD2760">
        <v>23</v>
      </c>
      <c r="BF2760" s="111">
        <v>48</v>
      </c>
      <c r="BG2760" s="113">
        <v>271</v>
      </c>
      <c r="BH2760" s="117">
        <f t="shared" si="1068"/>
        <v>48271</v>
      </c>
      <c r="BJ2760" s="5" t="s">
        <v>3185</v>
      </c>
      <c r="BY2760" s="63">
        <v>0</v>
      </c>
      <c r="BZ2760" s="63">
        <v>0</v>
      </c>
    </row>
    <row r="2761" spans="1:78" hidden="1" outlineLevel="1">
      <c r="A2761" t="s">
        <v>384</v>
      </c>
      <c r="B2761" t="s">
        <v>55</v>
      </c>
      <c r="C2761" s="1">
        <f t="shared" si="1069"/>
        <v>8907</v>
      </c>
      <c r="D2761" s="5">
        <f>IF(N2761&gt;0, RANK(N2761,(N2761:P2761,Q2761:AE2761)),0)</f>
        <v>1</v>
      </c>
      <c r="E2761" s="5">
        <f>IF(O2761&gt;0,RANK(O2761,(N2761:P2761,Q2761:AE2761)),0)</f>
        <v>2</v>
      </c>
      <c r="F2761" s="5">
        <f>IF(P2761&gt;0,RANK(P2761,(N2761:P2761,Q2761:AE2761)),0)</f>
        <v>0</v>
      </c>
      <c r="G2761" s="131">
        <f t="shared" ref="G2761:G2824" si="1078">IF(C2761&gt;0,MAX(N2761:P2761)-LARGE(N2761:P2761,2),0)</f>
        <v>696</v>
      </c>
      <c r="H2761" s="136">
        <f t="shared" ref="H2761:H2824" si="1079">IF(C2761&gt;0,G2761/C2761,0)</f>
        <v>7.8140788144156287E-2</v>
      </c>
      <c r="I2761" s="2"/>
      <c r="J2761" s="2">
        <f t="shared" si="1070"/>
        <v>0.53373750982373414</v>
      </c>
      <c r="K2761" s="2">
        <f t="shared" si="1071"/>
        <v>0.45559672167957788</v>
      </c>
      <c r="L2761" s="2">
        <f t="shared" si="1072"/>
        <v>0</v>
      </c>
      <c r="M2761" s="2">
        <f t="shared" si="1073"/>
        <v>1.0665768496687988E-2</v>
      </c>
      <c r="N2761" s="63">
        <v>4754</v>
      </c>
      <c r="O2761" s="63">
        <v>4058</v>
      </c>
      <c r="P2761" s="63"/>
      <c r="Q2761" s="63">
        <v>73</v>
      </c>
      <c r="R2761" s="63">
        <v>21</v>
      </c>
      <c r="S2761" s="63">
        <v>1</v>
      </c>
      <c r="T2761" s="63"/>
      <c r="U2761" s="63">
        <v>0</v>
      </c>
      <c r="V2761" s="63"/>
      <c r="W2761" s="63">
        <f>IF(Copyright!C$12=1,IF(BW2761&gt;0,BW2761-SUM(S2761:V2761)-SUM(X2761:AQ2761),SUM(BX2761:CD2761)),SUM(BX2761:CD2761))</f>
        <v>0</v>
      </c>
      <c r="X2761" s="63">
        <v>0</v>
      </c>
      <c r="Y2761" s="63">
        <v>0</v>
      </c>
      <c r="Z2761" s="63"/>
      <c r="AA2761" s="63"/>
      <c r="AB2761" s="63"/>
      <c r="AC2761" s="63"/>
      <c r="AD2761" s="63"/>
      <c r="AE2761" s="63"/>
      <c r="AF2761" s="63"/>
      <c r="AG2761" s="63"/>
      <c r="AH2761" s="63">
        <v>0</v>
      </c>
      <c r="AI2761" s="63"/>
      <c r="AJ2761" s="63"/>
      <c r="AK2761" s="63"/>
      <c r="AL2761" s="63"/>
      <c r="AM2761" s="63"/>
      <c r="AN2761" s="63"/>
      <c r="AO2761" s="63"/>
      <c r="AP2761" s="63"/>
      <c r="AQ2761" s="63"/>
      <c r="AS2761" s="5">
        <f>IF(Q2761&gt;0,RANK(Q2761,(N2761:P2761,Q2761:AE2761)),0)</f>
        <v>3</v>
      </c>
      <c r="AT2761" s="5">
        <f>IF(R2761&gt;0,RANK(R2761,(N2761:P2761,Q2761:AE2761)),0)</f>
        <v>4</v>
      </c>
      <c r="AU2761" s="5">
        <f>IF(T2761&gt;0,RANK(T2761,(N2761:P2761,Q2761:AE2761)),0)</f>
        <v>0</v>
      </c>
      <c r="AV2761" s="5">
        <f>IF(S2761&gt;0,RANK(S2761,(N2761:P2761,Q2761:AE2761)),0)</f>
        <v>5</v>
      </c>
      <c r="AW2761" s="2">
        <f t="shared" si="1074"/>
        <v>8.1958010553497256E-3</v>
      </c>
      <c r="AX2761" s="2">
        <f t="shared" si="1075"/>
        <v>2.3576961940047153E-3</v>
      </c>
      <c r="AY2761" s="2">
        <f t="shared" si="1076"/>
        <v>0</v>
      </c>
      <c r="AZ2761" s="2">
        <f t="shared" si="1077"/>
        <v>1.1227124733355787E-4</v>
      </c>
      <c r="BB2761" t="s">
        <v>384</v>
      </c>
      <c r="BC2761" t="s">
        <v>55</v>
      </c>
      <c r="BD2761">
        <v>34</v>
      </c>
      <c r="BF2761" s="111">
        <v>48</v>
      </c>
      <c r="BG2761" s="113">
        <v>273</v>
      </c>
      <c r="BH2761" s="117">
        <f t="shared" si="1068"/>
        <v>48273</v>
      </c>
      <c r="BJ2761" s="5" t="s">
        <v>3185</v>
      </c>
      <c r="BY2761" s="63">
        <v>0</v>
      </c>
      <c r="BZ2761" s="63">
        <v>0</v>
      </c>
    </row>
    <row r="2762" spans="1:78" hidden="1" outlineLevel="1">
      <c r="A2762" t="s">
        <v>1738</v>
      </c>
      <c r="B2762" t="s">
        <v>55</v>
      </c>
      <c r="C2762" s="1">
        <f t="shared" si="1069"/>
        <v>1510</v>
      </c>
      <c r="D2762" s="5">
        <f>IF(N2762&gt;0, RANK(N2762,(N2762:P2762,Q2762:AE2762)),0)</f>
        <v>2</v>
      </c>
      <c r="E2762" s="5">
        <f>IF(O2762&gt;0,RANK(O2762,(N2762:P2762,Q2762:AE2762)),0)</f>
        <v>1</v>
      </c>
      <c r="F2762" s="5">
        <f>IF(P2762&gt;0,RANK(P2762,(N2762:P2762,Q2762:AE2762)),0)</f>
        <v>0</v>
      </c>
      <c r="G2762" s="131">
        <f t="shared" si="1078"/>
        <v>828</v>
      </c>
      <c r="H2762" s="136">
        <f t="shared" si="1079"/>
        <v>0.54834437086092713</v>
      </c>
      <c r="I2762" s="2"/>
      <c r="J2762" s="2">
        <f t="shared" si="1070"/>
        <v>0.21986754966887417</v>
      </c>
      <c r="K2762" s="2">
        <f t="shared" si="1071"/>
        <v>0.76821192052980136</v>
      </c>
      <c r="L2762" s="2">
        <f t="shared" si="1072"/>
        <v>0</v>
      </c>
      <c r="M2762" s="2">
        <f t="shared" si="1073"/>
        <v>1.1920529801324409E-2</v>
      </c>
      <c r="N2762" s="63">
        <v>332</v>
      </c>
      <c r="O2762" s="63">
        <v>1160</v>
      </c>
      <c r="P2762" s="63"/>
      <c r="Q2762" s="63">
        <v>17</v>
      </c>
      <c r="R2762" s="63">
        <v>1</v>
      </c>
      <c r="S2762" s="63">
        <v>0</v>
      </c>
      <c r="T2762" s="63"/>
      <c r="U2762" s="63">
        <v>0</v>
      </c>
      <c r="V2762" s="63"/>
      <c r="W2762" s="63">
        <f>IF(Copyright!C$12=1,IF(BW2762&gt;0,BW2762-SUM(S2762:V2762)-SUM(X2762:AQ2762),SUM(BX2762:CD2762)),SUM(BX2762:CD2762))</f>
        <v>0</v>
      </c>
      <c r="X2762" s="63">
        <v>0</v>
      </c>
      <c r="Y2762" s="63">
        <v>0</v>
      </c>
      <c r="Z2762" s="63"/>
      <c r="AA2762" s="63"/>
      <c r="AB2762" s="63"/>
      <c r="AC2762" s="63"/>
      <c r="AD2762" s="63"/>
      <c r="AE2762" s="63"/>
      <c r="AF2762" s="63"/>
      <c r="AG2762" s="63"/>
      <c r="AH2762" s="63">
        <v>0</v>
      </c>
      <c r="AI2762" s="63"/>
      <c r="AJ2762" s="63"/>
      <c r="AK2762" s="63"/>
      <c r="AL2762" s="63"/>
      <c r="AM2762" s="63"/>
      <c r="AN2762" s="63"/>
      <c r="AO2762" s="63"/>
      <c r="AP2762" s="63"/>
      <c r="AQ2762" s="63"/>
      <c r="AS2762" s="5">
        <f>IF(Q2762&gt;0,RANK(Q2762,(N2762:P2762,Q2762:AE2762)),0)</f>
        <v>3</v>
      </c>
      <c r="AT2762" s="5">
        <f>IF(R2762&gt;0,RANK(R2762,(N2762:P2762,Q2762:AE2762)),0)</f>
        <v>4</v>
      </c>
      <c r="AU2762" s="5">
        <f>IF(T2762&gt;0,RANK(T2762,(N2762:P2762,Q2762:AE2762)),0)</f>
        <v>0</v>
      </c>
      <c r="AV2762" s="5">
        <f>IF(S2762&gt;0,RANK(S2762,(N2762:P2762,Q2762:AE2762)),0)</f>
        <v>0</v>
      </c>
      <c r="AW2762" s="2">
        <f t="shared" si="1074"/>
        <v>1.1258278145695364E-2</v>
      </c>
      <c r="AX2762" s="2">
        <f t="shared" si="1075"/>
        <v>6.6225165562913907E-4</v>
      </c>
      <c r="AY2762" s="2">
        <f t="shared" si="1076"/>
        <v>0</v>
      </c>
      <c r="AZ2762" s="2">
        <f t="shared" si="1077"/>
        <v>0</v>
      </c>
      <c r="BB2762" t="s">
        <v>1738</v>
      </c>
      <c r="BC2762" t="s">
        <v>55</v>
      </c>
      <c r="BD2762">
        <v>13</v>
      </c>
      <c r="BF2762" s="111">
        <v>48</v>
      </c>
      <c r="BG2762" s="113">
        <v>275</v>
      </c>
      <c r="BH2762" s="117">
        <f t="shared" si="1068"/>
        <v>48275</v>
      </c>
      <c r="BJ2762" s="5" t="s">
        <v>3185</v>
      </c>
      <c r="BY2762" s="63">
        <v>0</v>
      </c>
      <c r="BZ2762" s="63">
        <v>0</v>
      </c>
    </row>
    <row r="2763" spans="1:78" hidden="1" outlineLevel="1">
      <c r="A2763" t="s">
        <v>313</v>
      </c>
      <c r="B2763" t="s">
        <v>55</v>
      </c>
      <c r="C2763" s="1">
        <f t="shared" si="1069"/>
        <v>17197</v>
      </c>
      <c r="D2763" s="5">
        <f>IF(N2763&gt;0, RANK(N2763,(N2763:P2763,Q2763:AE2763)),0)</f>
        <v>2</v>
      </c>
      <c r="E2763" s="5">
        <f>IF(O2763&gt;0,RANK(O2763,(N2763:P2763,Q2763:AE2763)),0)</f>
        <v>1</v>
      </c>
      <c r="F2763" s="5">
        <f>IF(P2763&gt;0,RANK(P2763,(N2763:P2763,Q2763:AE2763)),0)</f>
        <v>0</v>
      </c>
      <c r="G2763" s="131">
        <f t="shared" si="1078"/>
        <v>8645</v>
      </c>
      <c r="H2763" s="136">
        <f t="shared" si="1079"/>
        <v>0.50270395999302209</v>
      </c>
      <c r="I2763" s="2"/>
      <c r="J2763" s="2">
        <f t="shared" si="1070"/>
        <v>0.24312380066290631</v>
      </c>
      <c r="K2763" s="2">
        <f t="shared" si="1071"/>
        <v>0.74582776065592837</v>
      </c>
      <c r="L2763" s="2">
        <f t="shared" si="1072"/>
        <v>0</v>
      </c>
      <c r="M2763" s="2">
        <f t="shared" si="1073"/>
        <v>1.104843868116534E-2</v>
      </c>
      <c r="N2763" s="63">
        <v>4181</v>
      </c>
      <c r="O2763" s="63">
        <v>12826</v>
      </c>
      <c r="P2763" s="63"/>
      <c r="Q2763" s="63">
        <v>149</v>
      </c>
      <c r="R2763" s="63">
        <v>37</v>
      </c>
      <c r="S2763" s="63">
        <v>1</v>
      </c>
      <c r="T2763" s="63"/>
      <c r="U2763" s="63">
        <v>0</v>
      </c>
      <c r="V2763" s="63"/>
      <c r="W2763" s="63">
        <f>IF(Copyright!C$12=1,IF(BW2763&gt;0,BW2763-SUM(S2763:V2763)-SUM(X2763:AQ2763),SUM(BX2763:CD2763)),SUM(BX2763:CD2763))</f>
        <v>0</v>
      </c>
      <c r="X2763" s="63">
        <v>0</v>
      </c>
      <c r="Y2763" s="63">
        <v>3</v>
      </c>
      <c r="Z2763" s="63"/>
      <c r="AA2763" s="63"/>
      <c r="AB2763" s="63"/>
      <c r="AC2763" s="63"/>
      <c r="AD2763" s="63"/>
      <c r="AE2763" s="63"/>
      <c r="AF2763" s="63"/>
      <c r="AG2763" s="63"/>
      <c r="AH2763" s="63">
        <v>0</v>
      </c>
      <c r="AI2763" s="63"/>
      <c r="AJ2763" s="63"/>
      <c r="AK2763" s="63"/>
      <c r="AL2763" s="63"/>
      <c r="AM2763" s="63"/>
      <c r="AN2763" s="63"/>
      <c r="AO2763" s="63"/>
      <c r="AP2763" s="63"/>
      <c r="AQ2763" s="63"/>
      <c r="AS2763" s="5">
        <f>IF(Q2763&gt;0,RANK(Q2763,(N2763:P2763,Q2763:AE2763)),0)</f>
        <v>3</v>
      </c>
      <c r="AT2763" s="5">
        <f>IF(R2763&gt;0,RANK(R2763,(N2763:P2763,Q2763:AE2763)),0)</f>
        <v>4</v>
      </c>
      <c r="AU2763" s="5">
        <f>IF(T2763&gt;0,RANK(T2763,(N2763:P2763,Q2763:AE2763)),0)</f>
        <v>0</v>
      </c>
      <c r="AV2763" s="5">
        <f>IF(S2763&gt;0,RANK(S2763,(N2763:P2763,Q2763:AE2763)),0)</f>
        <v>6</v>
      </c>
      <c r="AW2763" s="2">
        <f t="shared" si="1074"/>
        <v>8.6643019131243827E-3</v>
      </c>
      <c r="AX2763" s="2">
        <f t="shared" si="1075"/>
        <v>2.1515380589637728E-3</v>
      </c>
      <c r="AY2763" s="2">
        <f t="shared" si="1076"/>
        <v>0</v>
      </c>
      <c r="AZ2763" s="2">
        <f t="shared" si="1077"/>
        <v>5.8149677269291154E-5</v>
      </c>
      <c r="BB2763" t="s">
        <v>313</v>
      </c>
      <c r="BC2763" t="s">
        <v>55</v>
      </c>
      <c r="BD2763">
        <v>4</v>
      </c>
      <c r="BF2763" s="111">
        <v>48</v>
      </c>
      <c r="BG2763" s="113">
        <v>277</v>
      </c>
      <c r="BH2763" s="117">
        <f t="shared" si="1068"/>
        <v>48277</v>
      </c>
      <c r="BJ2763" s="5" t="s">
        <v>3185</v>
      </c>
      <c r="BY2763" s="63">
        <v>0</v>
      </c>
      <c r="BZ2763" s="63">
        <v>0</v>
      </c>
    </row>
    <row r="2764" spans="1:78" hidden="1" outlineLevel="1">
      <c r="A2764" t="s">
        <v>1562</v>
      </c>
      <c r="B2764" t="s">
        <v>55</v>
      </c>
      <c r="C2764" s="1">
        <f t="shared" si="1069"/>
        <v>4091</v>
      </c>
      <c r="D2764" s="5">
        <f>IF(N2764&gt;0, RANK(N2764,(N2764:P2764,Q2764:AE2764)),0)</f>
        <v>2</v>
      </c>
      <c r="E2764" s="5">
        <f>IF(O2764&gt;0,RANK(O2764,(N2764:P2764,Q2764:AE2764)),0)</f>
        <v>1</v>
      </c>
      <c r="F2764" s="5">
        <f>IF(P2764&gt;0,RANK(P2764,(N2764:P2764,Q2764:AE2764)),0)</f>
        <v>0</v>
      </c>
      <c r="G2764" s="131">
        <f t="shared" si="1078"/>
        <v>2060</v>
      </c>
      <c r="H2764" s="136">
        <f t="shared" si="1079"/>
        <v>0.50354436568076266</v>
      </c>
      <c r="I2764" s="2"/>
      <c r="J2764" s="2">
        <f t="shared" si="1070"/>
        <v>0.24395013444145686</v>
      </c>
      <c r="K2764" s="2">
        <f t="shared" si="1071"/>
        <v>0.74749450012221952</v>
      </c>
      <c r="L2764" s="2">
        <f t="shared" si="1072"/>
        <v>0</v>
      </c>
      <c r="M2764" s="2">
        <f t="shared" si="1073"/>
        <v>8.5553654363236253E-3</v>
      </c>
      <c r="N2764" s="63">
        <v>998</v>
      </c>
      <c r="O2764" s="63">
        <v>3058</v>
      </c>
      <c r="P2764" s="63"/>
      <c r="Q2764" s="63">
        <v>30</v>
      </c>
      <c r="R2764" s="63">
        <v>5</v>
      </c>
      <c r="S2764" s="63">
        <v>0</v>
      </c>
      <c r="T2764" s="63"/>
      <c r="U2764" s="63">
        <v>0</v>
      </c>
      <c r="V2764" s="63"/>
      <c r="W2764" s="63">
        <f>IF(Copyright!C$12=1,IF(BW2764&gt;0,BW2764-SUM(S2764:V2764)-SUM(X2764:AQ2764),SUM(BX2764:CD2764)),SUM(BX2764:CD2764))</f>
        <v>0</v>
      </c>
      <c r="X2764" s="63">
        <v>0</v>
      </c>
      <c r="Y2764" s="63">
        <v>0</v>
      </c>
      <c r="Z2764" s="63"/>
      <c r="AA2764" s="63"/>
      <c r="AB2764" s="63"/>
      <c r="AC2764" s="63"/>
      <c r="AD2764" s="63"/>
      <c r="AE2764" s="63"/>
      <c r="AF2764" s="63"/>
      <c r="AG2764" s="63"/>
      <c r="AH2764" s="63">
        <v>0</v>
      </c>
      <c r="AI2764" s="63"/>
      <c r="AJ2764" s="63"/>
      <c r="AK2764" s="63"/>
      <c r="AL2764" s="63"/>
      <c r="AM2764" s="63"/>
      <c r="AN2764" s="63"/>
      <c r="AO2764" s="63"/>
      <c r="AP2764" s="63"/>
      <c r="AQ2764" s="63"/>
      <c r="AS2764" s="5">
        <f>IF(Q2764&gt;0,RANK(Q2764,(N2764:P2764,Q2764:AE2764)),0)</f>
        <v>3</v>
      </c>
      <c r="AT2764" s="5">
        <f>IF(R2764&gt;0,RANK(R2764,(N2764:P2764,Q2764:AE2764)),0)</f>
        <v>4</v>
      </c>
      <c r="AU2764" s="5">
        <f>IF(T2764&gt;0,RANK(T2764,(N2764:P2764,Q2764:AE2764)),0)</f>
        <v>0</v>
      </c>
      <c r="AV2764" s="5">
        <f>IF(S2764&gt;0,RANK(S2764,(N2764:P2764,Q2764:AE2764)),0)</f>
        <v>0</v>
      </c>
      <c r="AW2764" s="2">
        <f t="shared" si="1074"/>
        <v>7.3331703739916891E-3</v>
      </c>
      <c r="AX2764" s="2">
        <f t="shared" si="1075"/>
        <v>1.2221950623319481E-3</v>
      </c>
      <c r="AY2764" s="2">
        <f t="shared" si="1076"/>
        <v>0</v>
      </c>
      <c r="AZ2764" s="2">
        <f t="shared" si="1077"/>
        <v>0</v>
      </c>
      <c r="BB2764" t="s">
        <v>1562</v>
      </c>
      <c r="BC2764" t="s">
        <v>55</v>
      </c>
      <c r="BD2764">
        <v>19</v>
      </c>
      <c r="BF2764" s="111">
        <v>48</v>
      </c>
      <c r="BG2764" s="113">
        <v>279</v>
      </c>
      <c r="BH2764" s="117">
        <f t="shared" si="1068"/>
        <v>48279</v>
      </c>
      <c r="BJ2764" s="5" t="s">
        <v>3185</v>
      </c>
      <c r="BY2764" s="63">
        <v>0</v>
      </c>
      <c r="BZ2764" s="63">
        <v>0</v>
      </c>
    </row>
    <row r="2765" spans="1:78" hidden="1" outlineLevel="1">
      <c r="A2765" t="s">
        <v>1061</v>
      </c>
      <c r="B2765" t="s">
        <v>55</v>
      </c>
      <c r="C2765" s="1">
        <f t="shared" si="1069"/>
        <v>7204</v>
      </c>
      <c r="D2765" s="5">
        <f>IF(N2765&gt;0, RANK(N2765,(N2765:P2765,Q2765:AE2765)),0)</f>
        <v>2</v>
      </c>
      <c r="E2765" s="5">
        <f>IF(O2765&gt;0,RANK(O2765,(N2765:P2765,Q2765:AE2765)),0)</f>
        <v>1</v>
      </c>
      <c r="F2765" s="5">
        <f>IF(P2765&gt;0,RANK(P2765,(N2765:P2765,Q2765:AE2765)),0)</f>
        <v>0</v>
      </c>
      <c r="G2765" s="131">
        <f t="shared" si="1078"/>
        <v>4142</v>
      </c>
      <c r="H2765" s="136">
        <f t="shared" si="1079"/>
        <v>0.57495835646862858</v>
      </c>
      <c r="I2765" s="2"/>
      <c r="J2765" s="2">
        <f t="shared" si="1070"/>
        <v>0.20530260966129929</v>
      </c>
      <c r="K2765" s="2">
        <f t="shared" si="1071"/>
        <v>0.78026096612992779</v>
      </c>
      <c r="L2765" s="2">
        <f t="shared" si="1072"/>
        <v>0</v>
      </c>
      <c r="M2765" s="2">
        <f t="shared" si="1073"/>
        <v>1.4436424208772891E-2</v>
      </c>
      <c r="N2765" s="63">
        <v>1479</v>
      </c>
      <c r="O2765" s="63">
        <v>5621</v>
      </c>
      <c r="P2765" s="63"/>
      <c r="Q2765" s="63">
        <v>86</v>
      </c>
      <c r="R2765" s="63">
        <v>14</v>
      </c>
      <c r="S2765" s="63">
        <v>1</v>
      </c>
      <c r="T2765" s="63"/>
      <c r="U2765" s="63">
        <v>0</v>
      </c>
      <c r="V2765" s="63"/>
      <c r="W2765" s="63">
        <f>IF(Copyright!C$12=1,IF(BW2765&gt;0,BW2765-SUM(S2765:V2765)-SUM(X2765:AQ2765),SUM(BX2765:CD2765)),SUM(BX2765:CD2765))</f>
        <v>1</v>
      </c>
      <c r="X2765" s="63">
        <v>0</v>
      </c>
      <c r="Y2765" s="63">
        <v>2</v>
      </c>
      <c r="Z2765" s="63"/>
      <c r="AA2765" s="63"/>
      <c r="AB2765" s="63"/>
      <c r="AC2765" s="63"/>
      <c r="AD2765" s="63"/>
      <c r="AE2765" s="63"/>
      <c r="AF2765" s="63"/>
      <c r="AG2765" s="63"/>
      <c r="AH2765" s="63">
        <v>0</v>
      </c>
      <c r="AI2765" s="63"/>
      <c r="AJ2765" s="63"/>
      <c r="AK2765" s="63"/>
      <c r="AL2765" s="63"/>
      <c r="AM2765" s="63"/>
      <c r="AN2765" s="63"/>
      <c r="AO2765" s="63"/>
      <c r="AP2765" s="63"/>
      <c r="AQ2765" s="63"/>
      <c r="AS2765" s="5">
        <f>IF(Q2765&gt;0,RANK(Q2765,(N2765:P2765,Q2765:AE2765)),0)</f>
        <v>3</v>
      </c>
      <c r="AT2765" s="5">
        <f>IF(R2765&gt;0,RANK(R2765,(N2765:P2765,Q2765:AE2765)),0)</f>
        <v>4</v>
      </c>
      <c r="AU2765" s="5">
        <f>IF(T2765&gt;0,RANK(T2765,(N2765:P2765,Q2765:AE2765)),0)</f>
        <v>0</v>
      </c>
      <c r="AV2765" s="5">
        <f>IF(S2765&gt;0,RANK(S2765,(N2765:P2765,Q2765:AE2765)),0)</f>
        <v>6</v>
      </c>
      <c r="AW2765" s="2">
        <f t="shared" si="1074"/>
        <v>1.1937812326485286E-2</v>
      </c>
      <c r="AX2765" s="2">
        <f t="shared" si="1075"/>
        <v>1.943364797334814E-3</v>
      </c>
      <c r="AY2765" s="2">
        <f t="shared" si="1076"/>
        <v>0</v>
      </c>
      <c r="AZ2765" s="2">
        <f t="shared" si="1077"/>
        <v>1.3881177123820101E-4</v>
      </c>
      <c r="BB2765" t="s">
        <v>1061</v>
      </c>
      <c r="BC2765" t="s">
        <v>55</v>
      </c>
      <c r="BD2765">
        <v>25</v>
      </c>
      <c r="BF2765" s="111">
        <v>48</v>
      </c>
      <c r="BG2765" s="113">
        <v>281</v>
      </c>
      <c r="BH2765" s="117">
        <f t="shared" si="1068"/>
        <v>48281</v>
      </c>
      <c r="BJ2765" s="5" t="s">
        <v>3185</v>
      </c>
      <c r="BY2765" s="63">
        <v>0</v>
      </c>
      <c r="BZ2765" s="63">
        <v>1</v>
      </c>
    </row>
    <row r="2766" spans="1:78" hidden="1" outlineLevel="1">
      <c r="A2766" t="s">
        <v>390</v>
      </c>
      <c r="B2766" t="s">
        <v>55</v>
      </c>
      <c r="C2766" s="1">
        <f t="shared" si="1069"/>
        <v>1646</v>
      </c>
      <c r="D2766" s="5">
        <f>IF(N2766&gt;0, RANK(N2766,(N2766:P2766,Q2766:AE2766)),0)</f>
        <v>1</v>
      </c>
      <c r="E2766" s="5">
        <f>IF(O2766&gt;0,RANK(O2766,(N2766:P2766,Q2766:AE2766)),0)</f>
        <v>2</v>
      </c>
      <c r="F2766" s="5">
        <f>IF(P2766&gt;0,RANK(P2766,(N2766:P2766,Q2766:AE2766)),0)</f>
        <v>0</v>
      </c>
      <c r="G2766" s="131">
        <f t="shared" si="1078"/>
        <v>296</v>
      </c>
      <c r="H2766" s="136">
        <f t="shared" si="1079"/>
        <v>0.17982989064398541</v>
      </c>
      <c r="I2766" s="2"/>
      <c r="J2766" s="2">
        <f t="shared" si="1070"/>
        <v>0.58626974483596594</v>
      </c>
      <c r="K2766" s="2">
        <f t="shared" si="1071"/>
        <v>0.40643985419198053</v>
      </c>
      <c r="L2766" s="2">
        <f t="shared" si="1072"/>
        <v>0</v>
      </c>
      <c r="M2766" s="2">
        <f t="shared" si="1073"/>
        <v>7.2904009720535234E-3</v>
      </c>
      <c r="N2766" s="63">
        <v>965</v>
      </c>
      <c r="O2766" s="63">
        <v>669</v>
      </c>
      <c r="P2766" s="63"/>
      <c r="Q2766" s="63">
        <v>9</v>
      </c>
      <c r="R2766" s="63">
        <v>3</v>
      </c>
      <c r="S2766" s="63">
        <v>0</v>
      </c>
      <c r="T2766" s="63"/>
      <c r="U2766" s="63">
        <v>0</v>
      </c>
      <c r="V2766" s="63"/>
      <c r="W2766" s="63">
        <f>IF(Copyright!C$12=1,IF(BW2766&gt;0,BW2766-SUM(S2766:V2766)-SUM(X2766:AQ2766),SUM(BX2766:CD2766)),SUM(BX2766:CD2766))</f>
        <v>0</v>
      </c>
      <c r="X2766" s="63">
        <v>0</v>
      </c>
      <c r="Y2766" s="63">
        <v>0</v>
      </c>
      <c r="Z2766" s="63"/>
      <c r="AA2766" s="63"/>
      <c r="AB2766" s="63"/>
      <c r="AC2766" s="63"/>
      <c r="AD2766" s="63"/>
      <c r="AE2766" s="63"/>
      <c r="AF2766" s="63"/>
      <c r="AG2766" s="63"/>
      <c r="AH2766" s="63">
        <v>0</v>
      </c>
      <c r="AI2766" s="63"/>
      <c r="AJ2766" s="63"/>
      <c r="AK2766" s="63"/>
      <c r="AL2766" s="63"/>
      <c r="AM2766" s="63"/>
      <c r="AN2766" s="63"/>
      <c r="AO2766" s="63"/>
      <c r="AP2766" s="63"/>
      <c r="AQ2766" s="63"/>
      <c r="AS2766" s="5">
        <f>IF(Q2766&gt;0,RANK(Q2766,(N2766:P2766,Q2766:AE2766)),0)</f>
        <v>3</v>
      </c>
      <c r="AT2766" s="5">
        <f>IF(R2766&gt;0,RANK(R2766,(N2766:P2766,Q2766:AE2766)),0)</f>
        <v>4</v>
      </c>
      <c r="AU2766" s="5">
        <f>IF(T2766&gt;0,RANK(T2766,(N2766:P2766,Q2766:AE2766)),0)</f>
        <v>0</v>
      </c>
      <c r="AV2766" s="5">
        <f>IF(S2766&gt;0,RANK(S2766,(N2766:P2766,Q2766:AE2766)),0)</f>
        <v>0</v>
      </c>
      <c r="AW2766" s="2">
        <f t="shared" si="1074"/>
        <v>5.4678007290400975E-3</v>
      </c>
      <c r="AX2766" s="2">
        <f t="shared" si="1075"/>
        <v>1.8226002430133657E-3</v>
      </c>
      <c r="AY2766" s="2">
        <f t="shared" si="1076"/>
        <v>0</v>
      </c>
      <c r="AZ2766" s="2">
        <f t="shared" si="1077"/>
        <v>0</v>
      </c>
      <c r="BB2766" t="s">
        <v>390</v>
      </c>
      <c r="BC2766" t="s">
        <v>55</v>
      </c>
      <c r="BF2766" s="111">
        <v>48</v>
      </c>
      <c r="BG2766" s="113">
        <v>283</v>
      </c>
      <c r="BH2766" s="117">
        <f t="shared" si="1068"/>
        <v>48283</v>
      </c>
      <c r="BJ2766" s="5" t="s">
        <v>3185</v>
      </c>
      <c r="BY2766" s="63">
        <v>0</v>
      </c>
      <c r="BZ2766" s="63">
        <v>0</v>
      </c>
    </row>
    <row r="2767" spans="1:78" hidden="1" outlineLevel="1">
      <c r="A2767" t="s">
        <v>2268</v>
      </c>
      <c r="B2767" t="s">
        <v>55</v>
      </c>
      <c r="C2767" s="1">
        <f t="shared" si="1069"/>
        <v>8294</v>
      </c>
      <c r="D2767" s="5">
        <f>IF(N2767&gt;0, RANK(N2767,(N2767:P2767,Q2767:AE2767)),0)</f>
        <v>2</v>
      </c>
      <c r="E2767" s="5">
        <f>IF(O2767&gt;0,RANK(O2767,(N2767:P2767,Q2767:AE2767)),0)</f>
        <v>1</v>
      </c>
      <c r="F2767" s="5">
        <f>IF(P2767&gt;0,RANK(P2767,(N2767:P2767,Q2767:AE2767)),0)</f>
        <v>0</v>
      </c>
      <c r="G2767" s="131">
        <f t="shared" si="1078"/>
        <v>5368</v>
      </c>
      <c r="H2767" s="136">
        <f t="shared" si="1079"/>
        <v>0.64721485411140589</v>
      </c>
      <c r="I2767" s="2"/>
      <c r="J2767" s="2">
        <f t="shared" si="1070"/>
        <v>0.17217265493127562</v>
      </c>
      <c r="K2767" s="2">
        <f t="shared" si="1071"/>
        <v>0.81938750904268143</v>
      </c>
      <c r="L2767" s="2">
        <f t="shared" si="1072"/>
        <v>0</v>
      </c>
      <c r="M2767" s="2">
        <f t="shared" si="1073"/>
        <v>8.4398360260429239E-3</v>
      </c>
      <c r="N2767" s="63">
        <v>1428</v>
      </c>
      <c r="O2767" s="63">
        <v>6796</v>
      </c>
      <c r="P2767" s="63"/>
      <c r="Q2767" s="63">
        <v>49</v>
      </c>
      <c r="R2767" s="63">
        <v>15</v>
      </c>
      <c r="S2767" s="63">
        <v>6</v>
      </c>
      <c r="T2767" s="63"/>
      <c r="U2767" s="63">
        <v>0</v>
      </c>
      <c r="V2767" s="63"/>
      <c r="W2767" s="63">
        <f>IF(Copyright!C$12=1,IF(BW2767&gt;0,BW2767-SUM(S2767:V2767)-SUM(X2767:AQ2767),SUM(BX2767:CD2767)),SUM(BX2767:CD2767))</f>
        <v>0</v>
      </c>
      <c r="X2767" s="63">
        <v>0</v>
      </c>
      <c r="Y2767" s="63">
        <v>0</v>
      </c>
      <c r="Z2767" s="63"/>
      <c r="AA2767" s="63"/>
      <c r="AB2767" s="63"/>
      <c r="AC2767" s="63"/>
      <c r="AD2767" s="63"/>
      <c r="AE2767" s="63"/>
      <c r="AF2767" s="63"/>
      <c r="AG2767" s="63"/>
      <c r="AH2767" s="63">
        <v>0</v>
      </c>
      <c r="AI2767" s="63"/>
      <c r="AJ2767" s="63"/>
      <c r="AK2767" s="63"/>
      <c r="AL2767" s="63"/>
      <c r="AM2767" s="63"/>
      <c r="AN2767" s="63"/>
      <c r="AO2767" s="63"/>
      <c r="AP2767" s="63"/>
      <c r="AQ2767" s="63"/>
      <c r="AS2767" s="5">
        <f>IF(Q2767&gt;0,RANK(Q2767,(N2767:P2767,Q2767:AE2767)),0)</f>
        <v>3</v>
      </c>
      <c r="AT2767" s="5">
        <f>IF(R2767&gt;0,RANK(R2767,(N2767:P2767,Q2767:AE2767)),0)</f>
        <v>4</v>
      </c>
      <c r="AU2767" s="5">
        <f>IF(T2767&gt;0,RANK(T2767,(N2767:P2767,Q2767:AE2767)),0)</f>
        <v>0</v>
      </c>
      <c r="AV2767" s="5">
        <f>IF(S2767&gt;0,RANK(S2767,(N2767:P2767,Q2767:AE2767)),0)</f>
        <v>5</v>
      </c>
      <c r="AW2767" s="2">
        <f t="shared" si="1074"/>
        <v>5.9078852182300459E-3</v>
      </c>
      <c r="AX2767" s="2">
        <f t="shared" si="1075"/>
        <v>1.8085362912949119E-3</v>
      </c>
      <c r="AY2767" s="2">
        <f t="shared" si="1076"/>
        <v>0</v>
      </c>
      <c r="AZ2767" s="2">
        <f t="shared" si="1077"/>
        <v>7.2341451651796482E-4</v>
      </c>
      <c r="BB2767" t="s">
        <v>2268</v>
      </c>
      <c r="BC2767" t="s">
        <v>55</v>
      </c>
      <c r="BD2767">
        <v>27</v>
      </c>
      <c r="BF2767" s="111">
        <v>48</v>
      </c>
      <c r="BG2767" s="113">
        <v>285</v>
      </c>
      <c r="BH2767" s="117">
        <f t="shared" si="1068"/>
        <v>48285</v>
      </c>
      <c r="BJ2767" s="5" t="s">
        <v>3185</v>
      </c>
      <c r="BY2767" s="63">
        <v>0</v>
      </c>
      <c r="BZ2767" s="63">
        <v>0</v>
      </c>
    </row>
    <row r="2768" spans="1:78" hidden="1" outlineLevel="1">
      <c r="A2768" t="s">
        <v>99</v>
      </c>
      <c r="B2768" t="s">
        <v>55</v>
      </c>
      <c r="C2768" s="1">
        <f t="shared" si="1069"/>
        <v>6221</v>
      </c>
      <c r="D2768" s="5">
        <f>IF(N2768&gt;0, RANK(N2768,(N2768:P2768,Q2768:AE2768)),0)</f>
        <v>2</v>
      </c>
      <c r="E2768" s="5">
        <f>IF(O2768&gt;0,RANK(O2768,(N2768:P2768,Q2768:AE2768)),0)</f>
        <v>1</v>
      </c>
      <c r="F2768" s="5">
        <f>IF(P2768&gt;0,RANK(P2768,(N2768:P2768,Q2768:AE2768)),0)</f>
        <v>0</v>
      </c>
      <c r="G2768" s="131">
        <f t="shared" si="1078"/>
        <v>2875</v>
      </c>
      <c r="H2768" s="136">
        <f t="shared" si="1079"/>
        <v>0.46214434978299307</v>
      </c>
      <c r="I2768" s="2"/>
      <c r="J2768" s="2">
        <f t="shared" si="1070"/>
        <v>0.262337244815946</v>
      </c>
      <c r="K2768" s="2">
        <f t="shared" si="1071"/>
        <v>0.72448159459893913</v>
      </c>
      <c r="L2768" s="2">
        <f t="shared" si="1072"/>
        <v>0</v>
      </c>
      <c r="M2768" s="2">
        <f t="shared" si="1073"/>
        <v>1.3181160585114871E-2</v>
      </c>
      <c r="N2768" s="63">
        <v>1632</v>
      </c>
      <c r="O2768" s="63">
        <v>4507</v>
      </c>
      <c r="P2768" s="63"/>
      <c r="Q2768" s="63">
        <v>65</v>
      </c>
      <c r="R2768" s="63">
        <v>12</v>
      </c>
      <c r="S2768" s="63">
        <v>1</v>
      </c>
      <c r="T2768" s="63"/>
      <c r="U2768" s="63">
        <v>0</v>
      </c>
      <c r="V2768" s="63"/>
      <c r="W2768" s="63">
        <f>IF(Copyright!C$12=1,IF(BW2768&gt;0,BW2768-SUM(S2768:V2768)-SUM(X2768:AQ2768),SUM(BX2768:CD2768)),SUM(BX2768:CD2768))</f>
        <v>4</v>
      </c>
      <c r="X2768" s="63">
        <v>0</v>
      </c>
      <c r="Y2768" s="63">
        <v>0</v>
      </c>
      <c r="Z2768" s="63"/>
      <c r="AA2768" s="63"/>
      <c r="AB2768" s="63"/>
      <c r="AC2768" s="63"/>
      <c r="AD2768" s="63"/>
      <c r="AE2768" s="63"/>
      <c r="AF2768" s="63"/>
      <c r="AG2768" s="63"/>
      <c r="AH2768" s="63">
        <v>0</v>
      </c>
      <c r="AI2768" s="63"/>
      <c r="AJ2768" s="63"/>
      <c r="AK2768" s="63"/>
      <c r="AL2768" s="63"/>
      <c r="AM2768" s="63"/>
      <c r="AN2768" s="63"/>
      <c r="AO2768" s="63"/>
      <c r="AP2768" s="63"/>
      <c r="AQ2768" s="63"/>
      <c r="AS2768" s="5">
        <f>IF(Q2768&gt;0,RANK(Q2768,(N2768:P2768,Q2768:AE2768)),0)</f>
        <v>3</v>
      </c>
      <c r="AT2768" s="5">
        <f>IF(R2768&gt;0,RANK(R2768,(N2768:P2768,Q2768:AE2768)),0)</f>
        <v>4</v>
      </c>
      <c r="AU2768" s="5">
        <f>IF(T2768&gt;0,RANK(T2768,(N2768:P2768,Q2768:AE2768)),0)</f>
        <v>0</v>
      </c>
      <c r="AV2768" s="5">
        <f>IF(S2768&gt;0,RANK(S2768,(N2768:P2768,Q2768:AE2768)),0)</f>
        <v>6</v>
      </c>
      <c r="AW2768" s="2">
        <f t="shared" si="1074"/>
        <v>1.0448480951615496E-2</v>
      </c>
      <c r="AX2768" s="2">
        <f t="shared" si="1075"/>
        <v>1.9289503295290146E-3</v>
      </c>
      <c r="AY2768" s="2">
        <f t="shared" si="1076"/>
        <v>0</v>
      </c>
      <c r="AZ2768" s="2">
        <f t="shared" si="1077"/>
        <v>1.6074586079408456E-4</v>
      </c>
      <c r="BB2768" t="s">
        <v>99</v>
      </c>
      <c r="BC2768" t="s">
        <v>55</v>
      </c>
      <c r="BF2768" s="111">
        <v>48</v>
      </c>
      <c r="BG2768" s="113">
        <v>287</v>
      </c>
      <c r="BH2768" s="117">
        <f t="shared" si="1068"/>
        <v>48287</v>
      </c>
      <c r="BJ2768" s="5" t="s">
        <v>3185</v>
      </c>
      <c r="BY2768" s="63">
        <v>0</v>
      </c>
      <c r="BZ2768" s="63">
        <v>4</v>
      </c>
    </row>
    <row r="2769" spans="1:78" hidden="1" outlineLevel="1">
      <c r="A2769" t="s">
        <v>1056</v>
      </c>
      <c r="B2769" t="s">
        <v>55</v>
      </c>
      <c r="C2769" s="1">
        <f t="shared" si="1069"/>
        <v>6945</v>
      </c>
      <c r="D2769" s="5">
        <f>IF(N2769&gt;0, RANK(N2769,(N2769:P2769,Q2769:AE2769)),0)</f>
        <v>2</v>
      </c>
      <c r="E2769" s="5">
        <f>IF(O2769&gt;0,RANK(O2769,(N2769:P2769,Q2769:AE2769)),0)</f>
        <v>1</v>
      </c>
      <c r="F2769" s="5">
        <f>IF(P2769&gt;0,RANK(P2769,(N2769:P2769,Q2769:AE2769)),0)</f>
        <v>0</v>
      </c>
      <c r="G2769" s="131">
        <f t="shared" si="1078"/>
        <v>4752</v>
      </c>
      <c r="H2769" s="136">
        <f t="shared" si="1079"/>
        <v>0.6842332613390929</v>
      </c>
      <c r="I2769" s="2"/>
      <c r="J2769" s="2">
        <f t="shared" si="1070"/>
        <v>0.15291576673866092</v>
      </c>
      <c r="K2769" s="2">
        <f t="shared" si="1071"/>
        <v>0.83714902807775382</v>
      </c>
      <c r="L2769" s="2">
        <f t="shared" si="1072"/>
        <v>0</v>
      </c>
      <c r="M2769" s="2">
        <f t="shared" si="1073"/>
        <v>9.9352051835852606E-3</v>
      </c>
      <c r="N2769" s="63">
        <v>1062</v>
      </c>
      <c r="O2769" s="63">
        <v>5814</v>
      </c>
      <c r="P2769" s="63"/>
      <c r="Q2769" s="63">
        <v>53</v>
      </c>
      <c r="R2769" s="63">
        <v>15</v>
      </c>
      <c r="S2769" s="63">
        <v>0</v>
      </c>
      <c r="T2769" s="63"/>
      <c r="U2769" s="63">
        <v>0</v>
      </c>
      <c r="V2769" s="63"/>
      <c r="W2769" s="63">
        <f>IF(Copyright!C$12=1,IF(BW2769&gt;0,BW2769-SUM(S2769:V2769)-SUM(X2769:AQ2769),SUM(BX2769:CD2769)),SUM(BX2769:CD2769))</f>
        <v>1</v>
      </c>
      <c r="X2769" s="63">
        <v>0</v>
      </c>
      <c r="Y2769" s="63">
        <v>0</v>
      </c>
      <c r="Z2769" s="63"/>
      <c r="AA2769" s="63"/>
      <c r="AB2769" s="63"/>
      <c r="AC2769" s="63"/>
      <c r="AD2769" s="63"/>
      <c r="AE2769" s="63"/>
      <c r="AF2769" s="63"/>
      <c r="AG2769" s="63"/>
      <c r="AH2769" s="63">
        <v>0</v>
      </c>
      <c r="AI2769" s="63"/>
      <c r="AJ2769" s="63"/>
      <c r="AK2769" s="63"/>
      <c r="AL2769" s="63"/>
      <c r="AM2769" s="63"/>
      <c r="AN2769" s="63"/>
      <c r="AO2769" s="63"/>
      <c r="AP2769" s="63"/>
      <c r="AQ2769" s="63"/>
      <c r="AS2769" s="5">
        <f>IF(Q2769&gt;0,RANK(Q2769,(N2769:P2769,Q2769:AE2769)),0)</f>
        <v>3</v>
      </c>
      <c r="AT2769" s="5">
        <f>IF(R2769&gt;0,RANK(R2769,(N2769:P2769,Q2769:AE2769)),0)</f>
        <v>4</v>
      </c>
      <c r="AU2769" s="5">
        <f>IF(T2769&gt;0,RANK(T2769,(N2769:P2769,Q2769:AE2769)),0)</f>
        <v>0</v>
      </c>
      <c r="AV2769" s="5">
        <f>IF(S2769&gt;0,RANK(S2769,(N2769:P2769,Q2769:AE2769)),0)</f>
        <v>0</v>
      </c>
      <c r="AW2769" s="2">
        <f t="shared" si="1074"/>
        <v>7.6313894888408928E-3</v>
      </c>
      <c r="AX2769" s="2">
        <f t="shared" si="1075"/>
        <v>2.1598272138228943E-3</v>
      </c>
      <c r="AY2769" s="2">
        <f t="shared" si="1076"/>
        <v>0</v>
      </c>
      <c r="AZ2769" s="2">
        <f t="shared" si="1077"/>
        <v>0</v>
      </c>
      <c r="BB2769" t="s">
        <v>1056</v>
      </c>
      <c r="BC2769" t="s">
        <v>55</v>
      </c>
      <c r="BF2769" s="111">
        <v>48</v>
      </c>
      <c r="BG2769" s="113">
        <v>289</v>
      </c>
      <c r="BH2769" s="117">
        <f t="shared" si="1068"/>
        <v>48289</v>
      </c>
      <c r="BJ2769" s="5" t="s">
        <v>3185</v>
      </c>
      <c r="BW2769" s="63">
        <v>16</v>
      </c>
      <c r="BY2769" s="63">
        <v>0</v>
      </c>
      <c r="BZ2769" s="63">
        <v>1</v>
      </c>
    </row>
    <row r="2770" spans="1:78" hidden="1" outlineLevel="1">
      <c r="A2770" t="s">
        <v>322</v>
      </c>
      <c r="B2770" t="s">
        <v>55</v>
      </c>
      <c r="C2770" s="1">
        <f t="shared" si="1069"/>
        <v>22746</v>
      </c>
      <c r="D2770" s="5">
        <f>IF(N2770&gt;0, RANK(N2770,(N2770:P2770,Q2770:AE2770)),0)</f>
        <v>2</v>
      </c>
      <c r="E2770" s="5">
        <f>IF(O2770&gt;0,RANK(O2770,(N2770:P2770,Q2770:AE2770)),0)</f>
        <v>1</v>
      </c>
      <c r="F2770" s="5">
        <f>IF(P2770&gt;0,RANK(P2770,(N2770:P2770,Q2770:AE2770)),0)</f>
        <v>0</v>
      </c>
      <c r="G2770" s="131">
        <f t="shared" si="1078"/>
        <v>12121</v>
      </c>
      <c r="H2770" s="136">
        <f t="shared" si="1079"/>
        <v>0.53288490284005974</v>
      </c>
      <c r="I2770" s="2"/>
      <c r="J2770" s="2">
        <f t="shared" si="1070"/>
        <v>0.22869955156950672</v>
      </c>
      <c r="K2770" s="2">
        <f t="shared" si="1071"/>
        <v>0.76158445440956657</v>
      </c>
      <c r="L2770" s="2">
        <f t="shared" si="1072"/>
        <v>0</v>
      </c>
      <c r="M2770" s="2">
        <f t="shared" si="1073"/>
        <v>9.7159940209267104E-3</v>
      </c>
      <c r="N2770" s="63">
        <v>5202</v>
      </c>
      <c r="O2770" s="63">
        <v>17323</v>
      </c>
      <c r="P2770" s="63"/>
      <c r="Q2770" s="63">
        <v>170</v>
      </c>
      <c r="R2770" s="63">
        <v>41</v>
      </c>
      <c r="S2770" s="63">
        <v>10</v>
      </c>
      <c r="T2770" s="63"/>
      <c r="U2770" s="63">
        <v>0</v>
      </c>
      <c r="V2770" s="63"/>
      <c r="W2770" s="63">
        <f>IF(Copyright!C$12=1,IF(BW2770&gt;0,BW2770-SUM(S2770:V2770)-SUM(X2770:AQ2770),SUM(BX2770:CD2770)),SUM(BX2770:CD2770))</f>
        <v>0</v>
      </c>
      <c r="X2770" s="63">
        <v>0</v>
      </c>
      <c r="Y2770" s="63">
        <v>0</v>
      </c>
      <c r="Z2770" s="63"/>
      <c r="AA2770" s="63"/>
      <c r="AB2770" s="63"/>
      <c r="AC2770" s="63"/>
      <c r="AD2770" s="63"/>
      <c r="AE2770" s="63"/>
      <c r="AF2770" s="63"/>
      <c r="AG2770" s="63"/>
      <c r="AH2770" s="63">
        <v>0</v>
      </c>
      <c r="AI2770" s="63"/>
      <c r="AJ2770" s="63"/>
      <c r="AK2770" s="63"/>
      <c r="AL2770" s="63"/>
      <c r="AM2770" s="63"/>
      <c r="AN2770" s="63"/>
      <c r="AO2770" s="63"/>
      <c r="AP2770" s="63"/>
      <c r="AQ2770" s="63"/>
      <c r="AS2770" s="5">
        <f>IF(Q2770&gt;0,RANK(Q2770,(N2770:P2770,Q2770:AE2770)),0)</f>
        <v>3</v>
      </c>
      <c r="AT2770" s="5">
        <f>IF(R2770&gt;0,RANK(R2770,(N2770:P2770,Q2770:AE2770)),0)</f>
        <v>4</v>
      </c>
      <c r="AU2770" s="5">
        <f>IF(T2770&gt;0,RANK(T2770,(N2770:P2770,Q2770:AE2770)),0)</f>
        <v>0</v>
      </c>
      <c r="AV2770" s="5">
        <f>IF(S2770&gt;0,RANK(S2770,(N2770:P2770,Q2770:AE2770)),0)</f>
        <v>5</v>
      </c>
      <c r="AW2770" s="2">
        <f t="shared" si="1074"/>
        <v>7.4738415545590429E-3</v>
      </c>
      <c r="AX2770" s="2">
        <f t="shared" si="1075"/>
        <v>1.8025147278642399E-3</v>
      </c>
      <c r="AY2770" s="2">
        <f t="shared" si="1076"/>
        <v>0</v>
      </c>
      <c r="AZ2770" s="2">
        <f t="shared" si="1077"/>
        <v>4.3963773850347316E-4</v>
      </c>
      <c r="BB2770" t="s">
        <v>322</v>
      </c>
      <c r="BC2770" t="s">
        <v>55</v>
      </c>
      <c r="BD2770">
        <v>36</v>
      </c>
      <c r="BF2770" s="111">
        <v>48</v>
      </c>
      <c r="BG2770" s="113">
        <v>291</v>
      </c>
      <c r="BH2770" s="117">
        <f t="shared" si="1068"/>
        <v>48291</v>
      </c>
      <c r="BJ2770" s="5" t="s">
        <v>3185</v>
      </c>
      <c r="BY2770" s="63">
        <v>0</v>
      </c>
      <c r="BZ2770" s="63">
        <v>0</v>
      </c>
    </row>
    <row r="2771" spans="1:78" hidden="1" outlineLevel="1">
      <c r="A2771" t="s">
        <v>1343</v>
      </c>
      <c r="B2771" t="s">
        <v>55</v>
      </c>
      <c r="C2771" s="1">
        <f t="shared" si="1069"/>
        <v>7563</v>
      </c>
      <c r="D2771" s="5">
        <f>IF(N2771&gt;0, RANK(N2771,(N2771:P2771,Q2771:AE2771)),0)</f>
        <v>2</v>
      </c>
      <c r="E2771" s="5">
        <f>IF(O2771&gt;0,RANK(O2771,(N2771:P2771,Q2771:AE2771)),0)</f>
        <v>1</v>
      </c>
      <c r="F2771" s="5">
        <f>IF(P2771&gt;0,RANK(P2771,(N2771:P2771,Q2771:AE2771)),0)</f>
        <v>0</v>
      </c>
      <c r="G2771" s="131">
        <f t="shared" si="1078"/>
        <v>3080</v>
      </c>
      <c r="H2771" s="136">
        <f t="shared" si="1079"/>
        <v>0.4072458019304509</v>
      </c>
      <c r="I2771" s="2"/>
      <c r="J2771" s="2">
        <f t="shared" si="1070"/>
        <v>0.29194763982546607</v>
      </c>
      <c r="K2771" s="2">
        <f t="shared" si="1071"/>
        <v>0.69919344175591691</v>
      </c>
      <c r="L2771" s="2">
        <f t="shared" si="1072"/>
        <v>0</v>
      </c>
      <c r="M2771" s="2">
        <f t="shared" si="1073"/>
        <v>8.8589184186169678E-3</v>
      </c>
      <c r="N2771" s="63">
        <v>2208</v>
      </c>
      <c r="O2771" s="63">
        <v>5288</v>
      </c>
      <c r="P2771" s="63"/>
      <c r="Q2771" s="63">
        <v>50</v>
      </c>
      <c r="R2771" s="63">
        <v>17</v>
      </c>
      <c r="S2771" s="63">
        <v>0</v>
      </c>
      <c r="T2771" s="63"/>
      <c r="U2771" s="63">
        <v>0</v>
      </c>
      <c r="V2771" s="63"/>
      <c r="W2771" s="63">
        <f>IF(Copyright!C$12=1,IF(BW2771&gt;0,BW2771-SUM(S2771:V2771)-SUM(X2771:AQ2771),SUM(BX2771:CD2771)),SUM(BX2771:CD2771))</f>
        <v>0</v>
      </c>
      <c r="X2771" s="63">
        <v>0</v>
      </c>
      <c r="Y2771" s="63">
        <v>0</v>
      </c>
      <c r="Z2771" s="63"/>
      <c r="AA2771" s="63"/>
      <c r="AB2771" s="63"/>
      <c r="AC2771" s="63"/>
      <c r="AD2771" s="63"/>
      <c r="AE2771" s="63"/>
      <c r="AF2771" s="63"/>
      <c r="AG2771" s="63"/>
      <c r="AH2771" s="63">
        <v>0</v>
      </c>
      <c r="AI2771" s="63"/>
      <c r="AJ2771" s="63"/>
      <c r="AK2771" s="63"/>
      <c r="AL2771" s="63"/>
      <c r="AM2771" s="63"/>
      <c r="AN2771" s="63"/>
      <c r="AO2771" s="63"/>
      <c r="AP2771" s="63"/>
      <c r="AQ2771" s="63"/>
      <c r="AS2771" s="5">
        <f>IF(Q2771&gt;0,RANK(Q2771,(N2771:P2771,Q2771:AE2771)),0)</f>
        <v>3</v>
      </c>
      <c r="AT2771" s="5">
        <f>IF(R2771&gt;0,RANK(R2771,(N2771:P2771,Q2771:AE2771)),0)</f>
        <v>4</v>
      </c>
      <c r="AU2771" s="5">
        <f>IF(T2771&gt;0,RANK(T2771,(N2771:P2771,Q2771:AE2771)),0)</f>
        <v>0</v>
      </c>
      <c r="AV2771" s="5">
        <f>IF(S2771&gt;0,RANK(S2771,(N2771:P2771,Q2771:AE2771)),0)</f>
        <v>0</v>
      </c>
      <c r="AW2771" s="2">
        <f t="shared" si="1074"/>
        <v>6.6111331482216051E-3</v>
      </c>
      <c r="AX2771" s="2">
        <f t="shared" si="1075"/>
        <v>2.2477852703953458E-3</v>
      </c>
      <c r="AY2771" s="2">
        <f t="shared" si="1076"/>
        <v>0</v>
      </c>
      <c r="AZ2771" s="2">
        <f t="shared" si="1077"/>
        <v>0</v>
      </c>
      <c r="BB2771" t="s">
        <v>1343</v>
      </c>
      <c r="BC2771" t="s">
        <v>55</v>
      </c>
      <c r="BD2771">
        <v>17</v>
      </c>
      <c r="BF2771" s="111">
        <v>48</v>
      </c>
      <c r="BG2771" s="113">
        <v>293</v>
      </c>
      <c r="BH2771" s="117">
        <f t="shared" si="1068"/>
        <v>48293</v>
      </c>
      <c r="BJ2771" s="5" t="s">
        <v>3185</v>
      </c>
      <c r="BY2771" s="63">
        <v>0</v>
      </c>
      <c r="BZ2771" s="63">
        <v>0</v>
      </c>
    </row>
    <row r="2772" spans="1:78" hidden="1" outlineLevel="1">
      <c r="A2772" t="s">
        <v>405</v>
      </c>
      <c r="B2772" t="s">
        <v>55</v>
      </c>
      <c r="C2772" s="1">
        <f t="shared" si="1069"/>
        <v>1168</v>
      </c>
      <c r="D2772" s="5">
        <f>IF(N2772&gt;0, RANK(N2772,(N2772:P2772,Q2772:AE2772)),0)</f>
        <v>2</v>
      </c>
      <c r="E2772" s="5">
        <f>IF(O2772&gt;0,RANK(O2772,(N2772:P2772,Q2772:AE2772)),0)</f>
        <v>1</v>
      </c>
      <c r="F2772" s="5">
        <f>IF(P2772&gt;0,RANK(P2772,(N2772:P2772,Q2772:AE2772)),0)</f>
        <v>0</v>
      </c>
      <c r="G2772" s="131">
        <f t="shared" si="1078"/>
        <v>925</v>
      </c>
      <c r="H2772" s="136">
        <f t="shared" si="1079"/>
        <v>0.79195205479452058</v>
      </c>
      <c r="I2772" s="2"/>
      <c r="J2772" s="2">
        <f t="shared" si="1070"/>
        <v>0.10188356164383562</v>
      </c>
      <c r="K2772" s="2">
        <f t="shared" si="1071"/>
        <v>0.89383561643835618</v>
      </c>
      <c r="L2772" s="2">
        <f t="shared" si="1072"/>
        <v>0</v>
      </c>
      <c r="M2772" s="2">
        <f t="shared" si="1073"/>
        <v>4.2808219178082085E-3</v>
      </c>
      <c r="N2772" s="63">
        <v>119</v>
      </c>
      <c r="O2772" s="63">
        <v>1044</v>
      </c>
      <c r="P2772" s="63"/>
      <c r="Q2772" s="63">
        <v>4</v>
      </c>
      <c r="R2772" s="63">
        <v>1</v>
      </c>
      <c r="S2772" s="63">
        <v>0</v>
      </c>
      <c r="T2772" s="63"/>
      <c r="U2772" s="63">
        <v>0</v>
      </c>
      <c r="V2772" s="63"/>
      <c r="W2772" s="63">
        <f>IF(Copyright!C$12=1,IF(BW2772&gt;0,BW2772-SUM(S2772:V2772)-SUM(X2772:AQ2772),SUM(BX2772:CD2772)),SUM(BX2772:CD2772))</f>
        <v>0</v>
      </c>
      <c r="X2772" s="63">
        <v>0</v>
      </c>
      <c r="Y2772" s="63">
        <v>0</v>
      </c>
      <c r="Z2772" s="63"/>
      <c r="AA2772" s="63"/>
      <c r="AB2772" s="63"/>
      <c r="AC2772" s="63"/>
      <c r="AD2772" s="63"/>
      <c r="AE2772" s="63"/>
      <c r="AF2772" s="63"/>
      <c r="AG2772" s="63"/>
      <c r="AH2772" s="63">
        <v>0</v>
      </c>
      <c r="AI2772" s="63"/>
      <c r="AJ2772" s="63"/>
      <c r="AK2772" s="63"/>
      <c r="AL2772" s="63"/>
      <c r="AM2772" s="63"/>
      <c r="AN2772" s="63"/>
      <c r="AO2772" s="63"/>
      <c r="AP2772" s="63"/>
      <c r="AQ2772" s="63"/>
      <c r="AS2772" s="5">
        <f>IF(Q2772&gt;0,RANK(Q2772,(N2772:P2772,Q2772:AE2772)),0)</f>
        <v>3</v>
      </c>
      <c r="AT2772" s="5">
        <f>IF(R2772&gt;0,RANK(R2772,(N2772:P2772,Q2772:AE2772)),0)</f>
        <v>4</v>
      </c>
      <c r="AU2772" s="5">
        <f>IF(T2772&gt;0,RANK(T2772,(N2772:P2772,Q2772:AE2772)),0)</f>
        <v>0</v>
      </c>
      <c r="AV2772" s="5">
        <f>IF(S2772&gt;0,RANK(S2772,(N2772:P2772,Q2772:AE2772)),0)</f>
        <v>0</v>
      </c>
      <c r="AW2772" s="2">
        <f t="shared" si="1074"/>
        <v>3.4246575342465752E-3</v>
      </c>
      <c r="AX2772" s="2">
        <f t="shared" si="1075"/>
        <v>8.5616438356164379E-4</v>
      </c>
      <c r="AY2772" s="2">
        <f t="shared" si="1076"/>
        <v>0</v>
      </c>
      <c r="AZ2772" s="2">
        <f t="shared" si="1077"/>
        <v>0</v>
      </c>
      <c r="BB2772" t="s">
        <v>405</v>
      </c>
      <c r="BC2772" t="s">
        <v>55</v>
      </c>
      <c r="BD2772">
        <v>13</v>
      </c>
      <c r="BF2772" s="111">
        <v>48</v>
      </c>
      <c r="BG2772" s="113">
        <v>295</v>
      </c>
      <c r="BH2772" s="117">
        <f t="shared" si="1068"/>
        <v>48295</v>
      </c>
      <c r="BJ2772" s="5" t="s">
        <v>3185</v>
      </c>
      <c r="BY2772" s="63">
        <v>0</v>
      </c>
      <c r="BZ2772" s="63">
        <v>0</v>
      </c>
    </row>
    <row r="2773" spans="1:78" hidden="1" outlineLevel="1">
      <c r="A2773" t="s">
        <v>1557</v>
      </c>
      <c r="B2773" t="s">
        <v>55</v>
      </c>
      <c r="C2773" s="1">
        <f t="shared" si="1069"/>
        <v>4113</v>
      </c>
      <c r="D2773" s="5">
        <f>IF(N2773&gt;0, RANK(N2773,(N2773:P2773,Q2773:AE2773)),0)</f>
        <v>2</v>
      </c>
      <c r="E2773" s="5">
        <f>IF(O2773&gt;0,RANK(O2773,(N2773:P2773,Q2773:AE2773)),0)</f>
        <v>1</v>
      </c>
      <c r="F2773" s="5">
        <f>IF(P2773&gt;0,RANK(P2773,(N2773:P2773,Q2773:AE2773)),0)</f>
        <v>0</v>
      </c>
      <c r="G2773" s="131">
        <f t="shared" si="1078"/>
        <v>2235</v>
      </c>
      <c r="H2773" s="136">
        <f t="shared" si="1079"/>
        <v>0.5433989788475565</v>
      </c>
      <c r="I2773" s="2"/>
      <c r="J2773" s="2">
        <f t="shared" si="1070"/>
        <v>0.22343787989302213</v>
      </c>
      <c r="K2773" s="2">
        <f t="shared" si="1071"/>
        <v>0.76683685874057861</v>
      </c>
      <c r="L2773" s="2">
        <f t="shared" si="1072"/>
        <v>0</v>
      </c>
      <c r="M2773" s="2">
        <f t="shared" si="1073"/>
        <v>9.7252613663992848E-3</v>
      </c>
      <c r="N2773" s="63">
        <v>919</v>
      </c>
      <c r="O2773" s="63">
        <v>3154</v>
      </c>
      <c r="P2773" s="63"/>
      <c r="Q2773" s="63">
        <v>30</v>
      </c>
      <c r="R2773" s="63">
        <v>10</v>
      </c>
      <c r="S2773" s="63">
        <v>0</v>
      </c>
      <c r="T2773" s="63"/>
      <c r="U2773" s="63">
        <v>0</v>
      </c>
      <c r="V2773" s="63"/>
      <c r="W2773" s="63">
        <f>IF(Copyright!C$12=1,IF(BW2773&gt;0,BW2773-SUM(S2773:V2773)-SUM(X2773:AQ2773),SUM(BX2773:CD2773)),SUM(BX2773:CD2773))</f>
        <v>0</v>
      </c>
      <c r="X2773" s="63">
        <v>0</v>
      </c>
      <c r="Y2773" s="63">
        <v>0</v>
      </c>
      <c r="Z2773" s="63"/>
      <c r="AA2773" s="63"/>
      <c r="AB2773" s="63"/>
      <c r="AC2773" s="63"/>
      <c r="AD2773" s="63"/>
      <c r="AE2773" s="63"/>
      <c r="AF2773" s="63"/>
      <c r="AG2773" s="63"/>
      <c r="AH2773" s="63">
        <v>0</v>
      </c>
      <c r="AI2773" s="63"/>
      <c r="AJ2773" s="63"/>
      <c r="AK2773" s="63"/>
      <c r="AL2773" s="63"/>
      <c r="AM2773" s="63"/>
      <c r="AN2773" s="63"/>
      <c r="AO2773" s="63"/>
      <c r="AP2773" s="63"/>
      <c r="AQ2773" s="63"/>
      <c r="AS2773" s="5">
        <f>IF(Q2773&gt;0,RANK(Q2773,(N2773:P2773,Q2773:AE2773)),0)</f>
        <v>3</v>
      </c>
      <c r="AT2773" s="5">
        <f>IF(R2773&gt;0,RANK(R2773,(N2773:P2773,Q2773:AE2773)),0)</f>
        <v>4</v>
      </c>
      <c r="AU2773" s="5">
        <f>IF(T2773&gt;0,RANK(T2773,(N2773:P2773,Q2773:AE2773)),0)</f>
        <v>0</v>
      </c>
      <c r="AV2773" s="5">
        <f>IF(S2773&gt;0,RANK(S2773,(N2773:P2773,Q2773:AE2773)),0)</f>
        <v>0</v>
      </c>
      <c r="AW2773" s="2">
        <f t="shared" si="1074"/>
        <v>7.2939460247994168E-3</v>
      </c>
      <c r="AX2773" s="2">
        <f t="shared" si="1075"/>
        <v>2.4313153415998056E-3</v>
      </c>
      <c r="AY2773" s="2">
        <f t="shared" si="1076"/>
        <v>0</v>
      </c>
      <c r="AZ2773" s="2">
        <f t="shared" si="1077"/>
        <v>0</v>
      </c>
      <c r="BB2773" t="s">
        <v>1557</v>
      </c>
      <c r="BC2773" t="s">
        <v>55</v>
      </c>
      <c r="BD2773">
        <v>15</v>
      </c>
      <c r="BF2773" s="111">
        <v>48</v>
      </c>
      <c r="BG2773" s="113">
        <v>297</v>
      </c>
      <c r="BH2773" s="117">
        <f t="shared" si="1068"/>
        <v>48297</v>
      </c>
      <c r="BJ2773" s="5" t="s">
        <v>3185</v>
      </c>
      <c r="BY2773" s="63">
        <v>0</v>
      </c>
      <c r="BZ2773" s="63">
        <v>0</v>
      </c>
    </row>
    <row r="2774" spans="1:78" hidden="1" outlineLevel="1">
      <c r="A2774" t="s">
        <v>228</v>
      </c>
      <c r="B2774" t="s">
        <v>55</v>
      </c>
      <c r="C2774" s="1">
        <f t="shared" si="1069"/>
        <v>9558</v>
      </c>
      <c r="D2774" s="5">
        <f>IF(N2774&gt;0, RANK(N2774,(N2774:P2774,Q2774:AE2774)),0)</f>
        <v>2</v>
      </c>
      <c r="E2774" s="5">
        <f>IF(O2774&gt;0,RANK(O2774,(N2774:P2774,Q2774:AE2774)),0)</f>
        <v>1</v>
      </c>
      <c r="F2774" s="5">
        <f>IF(P2774&gt;0,RANK(P2774,(N2774:P2774,Q2774:AE2774)),0)</f>
        <v>0</v>
      </c>
      <c r="G2774" s="131">
        <f t="shared" si="1078"/>
        <v>5788</v>
      </c>
      <c r="H2774" s="136">
        <f t="shared" si="1079"/>
        <v>0.60556601799539655</v>
      </c>
      <c r="I2774" s="2"/>
      <c r="J2774" s="2">
        <f t="shared" si="1070"/>
        <v>0.19062565390249006</v>
      </c>
      <c r="K2774" s="2">
        <f t="shared" si="1071"/>
        <v>0.79619167189788653</v>
      </c>
      <c r="L2774" s="2">
        <f t="shared" si="1072"/>
        <v>0</v>
      </c>
      <c r="M2774" s="2">
        <f t="shared" si="1073"/>
        <v>1.3182674199623379E-2</v>
      </c>
      <c r="N2774" s="63">
        <v>1822</v>
      </c>
      <c r="O2774" s="63">
        <v>7610</v>
      </c>
      <c r="P2774" s="63"/>
      <c r="Q2774" s="63">
        <v>100</v>
      </c>
      <c r="R2774" s="63">
        <v>25</v>
      </c>
      <c r="S2774" s="63">
        <v>0</v>
      </c>
      <c r="T2774" s="63"/>
      <c r="U2774" s="63">
        <v>0</v>
      </c>
      <c r="V2774" s="63"/>
      <c r="W2774" s="63">
        <f>IF(Copyright!C$12=1,IF(BW2774&gt;0,BW2774-SUM(S2774:V2774)-SUM(X2774:AQ2774),SUM(BX2774:CD2774)),SUM(BX2774:CD2774))</f>
        <v>0</v>
      </c>
      <c r="X2774" s="63">
        <v>0</v>
      </c>
      <c r="Y2774" s="63">
        <v>1</v>
      </c>
      <c r="Z2774" s="63"/>
      <c r="AA2774" s="63"/>
      <c r="AB2774" s="63"/>
      <c r="AC2774" s="63"/>
      <c r="AD2774" s="63"/>
      <c r="AE2774" s="63"/>
      <c r="AF2774" s="63"/>
      <c r="AG2774" s="63"/>
      <c r="AH2774" s="63">
        <v>0</v>
      </c>
      <c r="AI2774" s="63"/>
      <c r="AJ2774" s="63"/>
      <c r="AK2774" s="63"/>
      <c r="AL2774" s="63"/>
      <c r="AM2774" s="63"/>
      <c r="AN2774" s="63"/>
      <c r="AO2774" s="63"/>
      <c r="AP2774" s="63"/>
      <c r="AQ2774" s="63"/>
      <c r="AS2774" s="5">
        <f>IF(Q2774&gt;0,RANK(Q2774,(N2774:P2774,Q2774:AE2774)),0)</f>
        <v>3</v>
      </c>
      <c r="AT2774" s="5">
        <f>IF(R2774&gt;0,RANK(R2774,(N2774:P2774,Q2774:AE2774)),0)</f>
        <v>4</v>
      </c>
      <c r="AU2774" s="5">
        <f>IF(T2774&gt;0,RANK(T2774,(N2774:P2774,Q2774:AE2774)),0)</f>
        <v>0</v>
      </c>
      <c r="AV2774" s="5">
        <f>IF(S2774&gt;0,RANK(S2774,(N2774:P2774,Q2774:AE2774)),0)</f>
        <v>0</v>
      </c>
      <c r="AW2774" s="2">
        <f t="shared" si="1074"/>
        <v>1.0462439840970915E-2</v>
      </c>
      <c r="AX2774" s="2">
        <f t="shared" si="1075"/>
        <v>2.6156099602427287E-3</v>
      </c>
      <c r="AY2774" s="2">
        <f t="shared" si="1076"/>
        <v>0</v>
      </c>
      <c r="AZ2774" s="2">
        <f t="shared" si="1077"/>
        <v>0</v>
      </c>
      <c r="BB2774" t="s">
        <v>228</v>
      </c>
      <c r="BC2774" t="s">
        <v>55</v>
      </c>
      <c r="BD2774">
        <v>11</v>
      </c>
      <c r="BF2774" s="111">
        <v>48</v>
      </c>
      <c r="BG2774" s="113">
        <v>299</v>
      </c>
      <c r="BH2774" s="117">
        <f t="shared" si="1068"/>
        <v>48299</v>
      </c>
      <c r="BJ2774" s="5" t="s">
        <v>3185</v>
      </c>
      <c r="BY2774" s="63">
        <v>0</v>
      </c>
      <c r="BZ2774" s="63">
        <v>0</v>
      </c>
    </row>
    <row r="2775" spans="1:78" hidden="1" outlineLevel="1">
      <c r="A2775" t="s">
        <v>403</v>
      </c>
      <c r="B2775" t="s">
        <v>55</v>
      </c>
      <c r="C2775" s="1">
        <f t="shared" si="1069"/>
        <v>64</v>
      </c>
      <c r="D2775" s="5">
        <f>IF(N2775&gt;0, RANK(N2775,(N2775:P2775,Q2775:AE2775)),0)</f>
        <v>2</v>
      </c>
      <c r="E2775" s="5">
        <f>IF(O2775&gt;0,RANK(O2775,(N2775:P2775,Q2775:AE2775)),0)</f>
        <v>1</v>
      </c>
      <c r="F2775" s="5">
        <f>IF(P2775&gt;0,RANK(P2775,(N2775:P2775,Q2775:AE2775)),0)</f>
        <v>0</v>
      </c>
      <c r="G2775" s="131">
        <f t="shared" si="1078"/>
        <v>45</v>
      </c>
      <c r="H2775" s="136">
        <f t="shared" si="1079"/>
        <v>0.703125</v>
      </c>
      <c r="I2775" s="2"/>
      <c r="J2775" s="2">
        <f t="shared" si="1070"/>
        <v>0.140625</v>
      </c>
      <c r="K2775" s="2">
        <f t="shared" si="1071"/>
        <v>0.84375</v>
      </c>
      <c r="L2775" s="2">
        <f t="shared" si="1072"/>
        <v>0</v>
      </c>
      <c r="M2775" s="2">
        <f t="shared" si="1073"/>
        <v>1.5625E-2</v>
      </c>
      <c r="N2775" s="63">
        <v>9</v>
      </c>
      <c r="O2775" s="63">
        <v>54</v>
      </c>
      <c r="P2775" s="63"/>
      <c r="Q2775" s="63">
        <v>1</v>
      </c>
      <c r="R2775" s="63">
        <v>0</v>
      </c>
      <c r="S2775" s="63">
        <v>0</v>
      </c>
      <c r="T2775" s="63"/>
      <c r="U2775" s="63">
        <v>0</v>
      </c>
      <c r="V2775" s="63"/>
      <c r="W2775" s="63">
        <f>IF(Copyright!C$12=1,IF(BW2775&gt;0,BW2775-SUM(S2775:V2775)-SUM(X2775:AQ2775),SUM(BX2775:CD2775)),SUM(BX2775:CD2775))</f>
        <v>0</v>
      </c>
      <c r="X2775" s="63">
        <v>0</v>
      </c>
      <c r="Y2775" s="63">
        <v>0</v>
      </c>
      <c r="Z2775" s="63"/>
      <c r="AA2775" s="63"/>
      <c r="AB2775" s="63"/>
      <c r="AC2775" s="63"/>
      <c r="AD2775" s="63"/>
      <c r="AE2775" s="63"/>
      <c r="AF2775" s="63"/>
      <c r="AG2775" s="63"/>
      <c r="AH2775" s="63">
        <v>0</v>
      </c>
      <c r="AI2775" s="63"/>
      <c r="AJ2775" s="63"/>
      <c r="AK2775" s="63"/>
      <c r="AL2775" s="63"/>
      <c r="AM2775" s="63"/>
      <c r="AN2775" s="63"/>
      <c r="AO2775" s="63"/>
      <c r="AP2775" s="63"/>
      <c r="AQ2775" s="63"/>
      <c r="AS2775" s="5">
        <f>IF(Q2775&gt;0,RANK(Q2775,(N2775:P2775,Q2775:AE2775)),0)</f>
        <v>3</v>
      </c>
      <c r="AT2775" s="5">
        <f>IF(R2775&gt;0,RANK(R2775,(N2775:P2775,Q2775:AE2775)),0)</f>
        <v>0</v>
      </c>
      <c r="AU2775" s="5">
        <f>IF(T2775&gt;0,RANK(T2775,(N2775:P2775,Q2775:AE2775)),0)</f>
        <v>0</v>
      </c>
      <c r="AV2775" s="5">
        <f>IF(S2775&gt;0,RANK(S2775,(N2775:P2775,Q2775:AE2775)),0)</f>
        <v>0</v>
      </c>
      <c r="AW2775" s="2">
        <f t="shared" si="1074"/>
        <v>1.5625E-2</v>
      </c>
      <c r="AX2775" s="2">
        <f t="shared" si="1075"/>
        <v>0</v>
      </c>
      <c r="AY2775" s="2">
        <f t="shared" si="1076"/>
        <v>0</v>
      </c>
      <c r="AZ2775" s="2">
        <f t="shared" si="1077"/>
        <v>0</v>
      </c>
      <c r="BB2775" t="s">
        <v>403</v>
      </c>
      <c r="BC2775" t="s">
        <v>55</v>
      </c>
      <c r="BD2775">
        <v>23</v>
      </c>
      <c r="BF2775" s="111">
        <v>48</v>
      </c>
      <c r="BG2775" s="113">
        <v>301</v>
      </c>
      <c r="BH2775" s="117">
        <f t="shared" si="1068"/>
        <v>48301</v>
      </c>
      <c r="BJ2775" s="5" t="s">
        <v>3185</v>
      </c>
      <c r="BY2775" s="63">
        <v>0</v>
      </c>
      <c r="BZ2775" s="63">
        <v>0</v>
      </c>
    </row>
    <row r="2776" spans="1:78" hidden="1" outlineLevel="1">
      <c r="A2776" t="s">
        <v>1731</v>
      </c>
      <c r="B2776" t="s">
        <v>55</v>
      </c>
      <c r="C2776" s="1">
        <f t="shared" si="1069"/>
        <v>91184</v>
      </c>
      <c r="D2776" s="5">
        <f>IF(N2776&gt;0, RANK(N2776,(N2776:P2776,Q2776:AE2776)),0)</f>
        <v>2</v>
      </c>
      <c r="E2776" s="5">
        <f>IF(O2776&gt;0,RANK(O2776,(N2776:P2776,Q2776:AE2776)),0)</f>
        <v>1</v>
      </c>
      <c r="F2776" s="5">
        <f>IF(P2776&gt;0,RANK(P2776,(N2776:P2776,Q2776:AE2776)),0)</f>
        <v>0</v>
      </c>
      <c r="G2776" s="131">
        <f t="shared" si="1078"/>
        <v>37198</v>
      </c>
      <c r="H2776" s="136">
        <f t="shared" si="1079"/>
        <v>0.40794437620635199</v>
      </c>
      <c r="I2776" s="2"/>
      <c r="J2776" s="2">
        <f t="shared" si="1070"/>
        <v>0.28810975609756095</v>
      </c>
      <c r="K2776" s="2">
        <f t="shared" si="1071"/>
        <v>0.696054132303913</v>
      </c>
      <c r="L2776" s="2">
        <f t="shared" si="1072"/>
        <v>0</v>
      </c>
      <c r="M2776" s="2">
        <f t="shared" si="1073"/>
        <v>1.5836111598526048E-2</v>
      </c>
      <c r="N2776" s="63">
        <v>26271</v>
      </c>
      <c r="O2776" s="63">
        <v>63469</v>
      </c>
      <c r="P2776" s="63"/>
      <c r="Q2776" s="63">
        <v>1145</v>
      </c>
      <c r="R2776" s="63">
        <v>261</v>
      </c>
      <c r="S2776" s="63">
        <v>31</v>
      </c>
      <c r="T2776" s="63"/>
      <c r="U2776" s="63">
        <v>0</v>
      </c>
      <c r="V2776" s="63"/>
      <c r="W2776" s="63">
        <f>IF(Copyright!C$12=1,IF(BW2776&gt;0,BW2776-SUM(S2776:V2776)-SUM(X2776:AQ2776),SUM(BX2776:CD2776)),SUM(BX2776:CD2776))</f>
        <v>0</v>
      </c>
      <c r="X2776" s="63">
        <v>6</v>
      </c>
      <c r="Y2776" s="63">
        <v>1</v>
      </c>
      <c r="Z2776" s="63"/>
      <c r="AA2776" s="63"/>
      <c r="AB2776" s="63"/>
      <c r="AC2776" s="63"/>
      <c r="AD2776" s="63"/>
      <c r="AE2776" s="63"/>
      <c r="AF2776" s="63"/>
      <c r="AG2776" s="63"/>
      <c r="AH2776" s="63">
        <v>0</v>
      </c>
      <c r="AI2776" s="63"/>
      <c r="AJ2776" s="63"/>
      <c r="AK2776" s="63"/>
      <c r="AL2776" s="63"/>
      <c r="AM2776" s="63"/>
      <c r="AN2776" s="63"/>
      <c r="AO2776" s="63"/>
      <c r="AP2776" s="63"/>
      <c r="AQ2776" s="63"/>
      <c r="AS2776" s="5">
        <f>IF(Q2776&gt;0,RANK(Q2776,(N2776:P2776,Q2776:AE2776)),0)</f>
        <v>3</v>
      </c>
      <c r="AT2776" s="5">
        <f>IF(R2776&gt;0,RANK(R2776,(N2776:P2776,Q2776:AE2776)),0)</f>
        <v>4</v>
      </c>
      <c r="AU2776" s="5">
        <f>IF(T2776&gt;0,RANK(T2776,(N2776:P2776,Q2776:AE2776)),0)</f>
        <v>0</v>
      </c>
      <c r="AV2776" s="5">
        <f>IF(S2776&gt;0,RANK(S2776,(N2776:P2776,Q2776:AE2776)),0)</f>
        <v>5</v>
      </c>
      <c r="AW2776" s="2">
        <f t="shared" si="1074"/>
        <v>1.2557027548692753E-2</v>
      </c>
      <c r="AX2776" s="2">
        <f t="shared" si="1075"/>
        <v>2.8623442709247238E-3</v>
      </c>
      <c r="AY2776" s="2">
        <f t="shared" si="1076"/>
        <v>0</v>
      </c>
      <c r="AZ2776" s="2">
        <f t="shared" si="1077"/>
        <v>3.3997192489910511E-4</v>
      </c>
      <c r="BB2776" t="s">
        <v>1731</v>
      </c>
      <c r="BC2776" t="s">
        <v>55</v>
      </c>
      <c r="BD2776">
        <v>19</v>
      </c>
      <c r="BF2776" s="111">
        <v>48</v>
      </c>
      <c r="BG2776" s="113">
        <v>303</v>
      </c>
      <c r="BH2776" s="117">
        <f t="shared" si="1068"/>
        <v>48303</v>
      </c>
      <c r="BJ2776" s="5" t="s">
        <v>3185</v>
      </c>
      <c r="BY2776" s="63">
        <v>0</v>
      </c>
      <c r="BZ2776" s="63">
        <v>0</v>
      </c>
    </row>
    <row r="2777" spans="1:78" hidden="1" outlineLevel="1">
      <c r="A2777" t="s">
        <v>1770</v>
      </c>
      <c r="B2777" t="s">
        <v>55</v>
      </c>
      <c r="C2777" s="1">
        <f t="shared" si="1069"/>
        <v>1959</v>
      </c>
      <c r="D2777" s="5">
        <f>IF(N2777&gt;0, RANK(N2777,(N2777:P2777,Q2777:AE2777)),0)</f>
        <v>2</v>
      </c>
      <c r="E2777" s="5">
        <f>IF(O2777&gt;0,RANK(O2777,(N2777:P2777,Q2777:AE2777)),0)</f>
        <v>1</v>
      </c>
      <c r="F2777" s="5">
        <f>IF(P2777&gt;0,RANK(P2777,(N2777:P2777,Q2777:AE2777)),0)</f>
        <v>0</v>
      </c>
      <c r="G2777" s="131">
        <f t="shared" si="1078"/>
        <v>933</v>
      </c>
      <c r="H2777" s="136">
        <f t="shared" si="1079"/>
        <v>0.47626339969372128</v>
      </c>
      <c r="I2777" s="2"/>
      <c r="J2777" s="2">
        <f t="shared" si="1070"/>
        <v>0.25829504849412965</v>
      </c>
      <c r="K2777" s="2">
        <f t="shared" si="1071"/>
        <v>0.73455844818785099</v>
      </c>
      <c r="L2777" s="2">
        <f t="shared" si="1072"/>
        <v>0</v>
      </c>
      <c r="M2777" s="2">
        <f t="shared" si="1073"/>
        <v>7.1465033180193593E-3</v>
      </c>
      <c r="N2777" s="63">
        <v>506</v>
      </c>
      <c r="O2777" s="63">
        <v>1439</v>
      </c>
      <c r="P2777" s="63"/>
      <c r="Q2777" s="63">
        <v>9</v>
      </c>
      <c r="R2777" s="63">
        <v>3</v>
      </c>
      <c r="S2777" s="63">
        <v>0</v>
      </c>
      <c r="T2777" s="63"/>
      <c r="U2777" s="63">
        <v>0</v>
      </c>
      <c r="V2777" s="63"/>
      <c r="W2777" s="63">
        <f>IF(Copyright!C$12=1,IF(BW2777&gt;0,BW2777-SUM(S2777:V2777)-SUM(X2777:AQ2777),SUM(BX2777:CD2777)),SUM(BX2777:CD2777))</f>
        <v>2</v>
      </c>
      <c r="X2777" s="63">
        <v>0</v>
      </c>
      <c r="Y2777" s="63">
        <v>0</v>
      </c>
      <c r="Z2777" s="63"/>
      <c r="AA2777" s="63"/>
      <c r="AB2777" s="63"/>
      <c r="AC2777" s="63"/>
      <c r="AD2777" s="63"/>
      <c r="AE2777" s="63"/>
      <c r="AF2777" s="63"/>
      <c r="AG2777" s="63"/>
      <c r="AH2777" s="63">
        <v>0</v>
      </c>
      <c r="AI2777" s="63"/>
      <c r="AJ2777" s="63"/>
      <c r="AK2777" s="63"/>
      <c r="AL2777" s="63"/>
      <c r="AM2777" s="63"/>
      <c r="AN2777" s="63"/>
      <c r="AO2777" s="63"/>
      <c r="AP2777" s="63"/>
      <c r="AQ2777" s="63"/>
      <c r="AS2777" s="5">
        <f>IF(Q2777&gt;0,RANK(Q2777,(N2777:P2777,Q2777:AE2777)),0)</f>
        <v>3</v>
      </c>
      <c r="AT2777" s="5">
        <f>IF(R2777&gt;0,RANK(R2777,(N2777:P2777,Q2777:AE2777)),0)</f>
        <v>4</v>
      </c>
      <c r="AU2777" s="5">
        <f>IF(T2777&gt;0,RANK(T2777,(N2777:P2777,Q2777:AE2777)),0)</f>
        <v>0</v>
      </c>
      <c r="AV2777" s="5">
        <f>IF(S2777&gt;0,RANK(S2777,(N2777:P2777,Q2777:AE2777)),0)</f>
        <v>0</v>
      </c>
      <c r="AW2777" s="2">
        <f t="shared" si="1074"/>
        <v>4.5941807044410417E-3</v>
      </c>
      <c r="AX2777" s="2">
        <f t="shared" si="1075"/>
        <v>1.5313935681470138E-3</v>
      </c>
      <c r="AY2777" s="2">
        <f t="shared" si="1076"/>
        <v>0</v>
      </c>
      <c r="AZ2777" s="2">
        <f t="shared" si="1077"/>
        <v>0</v>
      </c>
      <c r="BB2777" t="s">
        <v>1770</v>
      </c>
      <c r="BC2777" t="s">
        <v>55</v>
      </c>
      <c r="BD2777">
        <v>19</v>
      </c>
      <c r="BF2777" s="111">
        <v>48</v>
      </c>
      <c r="BG2777" s="113">
        <v>305</v>
      </c>
      <c r="BH2777" s="117">
        <f t="shared" si="1068"/>
        <v>48305</v>
      </c>
      <c r="BJ2777" s="5" t="s">
        <v>3185</v>
      </c>
      <c r="BY2777" s="63">
        <v>2</v>
      </c>
      <c r="BZ2777" s="63">
        <v>0</v>
      </c>
    </row>
    <row r="2778" spans="1:78" hidden="1" outlineLevel="1">
      <c r="A2778" t="s">
        <v>1694</v>
      </c>
      <c r="B2778" t="s">
        <v>55</v>
      </c>
      <c r="C2778" s="1">
        <f t="shared" si="1069"/>
        <v>2993</v>
      </c>
      <c r="D2778" s="5">
        <f>IF(N2778&gt;0, RANK(N2778,(N2778:P2778,Q2778:AE2778)),0)</f>
        <v>2</v>
      </c>
      <c r="E2778" s="5">
        <f>IF(O2778&gt;0,RANK(O2778,(N2778:P2778,Q2778:AE2778)),0)</f>
        <v>1</v>
      </c>
      <c r="F2778" s="5">
        <f>IF(P2778&gt;0,RANK(P2778,(N2778:P2778,Q2778:AE2778)),0)</f>
        <v>0</v>
      </c>
      <c r="G2778" s="131">
        <f t="shared" si="1078"/>
        <v>1882</v>
      </c>
      <c r="H2778" s="136">
        <f t="shared" si="1079"/>
        <v>0.6288005345806883</v>
      </c>
      <c r="I2778" s="2"/>
      <c r="J2778" s="2">
        <f t="shared" si="1070"/>
        <v>0.17941864350150352</v>
      </c>
      <c r="K2778" s="2">
        <f t="shared" si="1071"/>
        <v>0.80821917808219179</v>
      </c>
      <c r="L2778" s="2">
        <f t="shared" si="1072"/>
        <v>0</v>
      </c>
      <c r="M2778" s="2">
        <f t="shared" si="1073"/>
        <v>1.2362178416304714E-2</v>
      </c>
      <c r="N2778" s="63">
        <v>537</v>
      </c>
      <c r="O2778" s="63">
        <v>2419</v>
      </c>
      <c r="P2778" s="63"/>
      <c r="Q2778" s="63">
        <v>32</v>
      </c>
      <c r="R2778" s="63">
        <v>5</v>
      </c>
      <c r="S2778" s="63">
        <v>0</v>
      </c>
      <c r="T2778" s="63"/>
      <c r="U2778" s="63">
        <v>0</v>
      </c>
      <c r="V2778" s="63"/>
      <c r="W2778" s="63">
        <f>IF(Copyright!C$12=1,IF(BW2778&gt;0,BW2778-SUM(S2778:V2778)-SUM(X2778:AQ2778),SUM(BX2778:CD2778)),SUM(BX2778:CD2778))</f>
        <v>0</v>
      </c>
      <c r="X2778" s="63">
        <v>0</v>
      </c>
      <c r="Y2778" s="63">
        <v>0</v>
      </c>
      <c r="Z2778" s="63"/>
      <c r="AA2778" s="63"/>
      <c r="AB2778" s="63"/>
      <c r="AC2778" s="63"/>
      <c r="AD2778" s="63"/>
      <c r="AE2778" s="63"/>
      <c r="AF2778" s="63"/>
      <c r="AG2778" s="63"/>
      <c r="AH2778" s="63">
        <v>0</v>
      </c>
      <c r="AI2778" s="63"/>
      <c r="AJ2778" s="63"/>
      <c r="AK2778" s="63"/>
      <c r="AL2778" s="63"/>
      <c r="AM2778" s="63"/>
      <c r="AN2778" s="63"/>
      <c r="AO2778" s="63"/>
      <c r="AP2778" s="63"/>
      <c r="AQ2778" s="63"/>
      <c r="AS2778" s="5">
        <f>IF(Q2778&gt;0,RANK(Q2778,(N2778:P2778,Q2778:AE2778)),0)</f>
        <v>3</v>
      </c>
      <c r="AT2778" s="5">
        <f>IF(R2778&gt;0,RANK(R2778,(N2778:P2778,Q2778:AE2778)),0)</f>
        <v>4</v>
      </c>
      <c r="AU2778" s="5">
        <f>IF(T2778&gt;0,RANK(T2778,(N2778:P2778,Q2778:AE2778)),0)</f>
        <v>0</v>
      </c>
      <c r="AV2778" s="5">
        <f>IF(S2778&gt;0,RANK(S2778,(N2778:P2778,Q2778:AE2778)),0)</f>
        <v>0</v>
      </c>
      <c r="AW2778" s="2">
        <f t="shared" si="1074"/>
        <v>1.0691613765452723E-2</v>
      </c>
      <c r="AX2778" s="2">
        <f t="shared" si="1075"/>
        <v>1.670564650851988E-3</v>
      </c>
      <c r="AY2778" s="2">
        <f t="shared" si="1076"/>
        <v>0</v>
      </c>
      <c r="AZ2778" s="2">
        <f t="shared" si="1077"/>
        <v>0</v>
      </c>
      <c r="BB2778" t="s">
        <v>1694</v>
      </c>
      <c r="BC2778" t="s">
        <v>55</v>
      </c>
      <c r="BD2778">
        <v>11</v>
      </c>
      <c r="BF2778" s="111">
        <v>48</v>
      </c>
      <c r="BG2778" s="113">
        <v>307</v>
      </c>
      <c r="BH2778" s="117">
        <f t="shared" si="1068"/>
        <v>48307</v>
      </c>
      <c r="BJ2778" s="5" t="s">
        <v>3185</v>
      </c>
      <c r="BY2778" s="63">
        <v>0</v>
      </c>
      <c r="BZ2778" s="63">
        <v>0</v>
      </c>
    </row>
    <row r="2779" spans="1:78" hidden="1" outlineLevel="1">
      <c r="A2779" t="s">
        <v>401</v>
      </c>
      <c r="B2779" t="s">
        <v>55</v>
      </c>
      <c r="C2779" s="1">
        <f t="shared" si="1069"/>
        <v>74541</v>
      </c>
      <c r="D2779" s="5">
        <f>IF(N2779&gt;0, RANK(N2779,(N2779:P2779,Q2779:AE2779)),0)</f>
        <v>2</v>
      </c>
      <c r="E2779" s="5">
        <f>IF(O2779&gt;0,RANK(O2779,(N2779:P2779,Q2779:AE2779)),0)</f>
        <v>1</v>
      </c>
      <c r="F2779" s="5">
        <f>IF(P2779&gt;0,RANK(P2779,(N2779:P2779,Q2779:AE2779)),0)</f>
        <v>0</v>
      </c>
      <c r="G2779" s="131">
        <f t="shared" si="1078"/>
        <v>22209</v>
      </c>
      <c r="H2779" s="136">
        <f t="shared" si="1079"/>
        <v>0.29794341369179378</v>
      </c>
      <c r="I2779" s="2"/>
      <c r="J2779" s="2">
        <f t="shared" si="1070"/>
        <v>0.3446962074562992</v>
      </c>
      <c r="K2779" s="2">
        <f t="shared" si="1071"/>
        <v>0.64263962114809303</v>
      </c>
      <c r="L2779" s="2">
        <f t="shared" si="1072"/>
        <v>0</v>
      </c>
      <c r="M2779" s="2">
        <f t="shared" si="1073"/>
        <v>1.2664171395607826E-2</v>
      </c>
      <c r="N2779" s="63">
        <v>25694</v>
      </c>
      <c r="O2779" s="63">
        <v>47903</v>
      </c>
      <c r="P2779" s="63"/>
      <c r="Q2779" s="63">
        <v>743</v>
      </c>
      <c r="R2779" s="63">
        <v>181</v>
      </c>
      <c r="S2779" s="63">
        <v>11</v>
      </c>
      <c r="T2779" s="63"/>
      <c r="U2779" s="63">
        <v>1</v>
      </c>
      <c r="V2779" s="63"/>
      <c r="W2779" s="63">
        <f>IF(Copyright!C$12=1,IF(BW2779&gt;0,BW2779-SUM(S2779:V2779)-SUM(X2779:AQ2779),SUM(BX2779:CD2779)),SUM(BX2779:CD2779))</f>
        <v>0</v>
      </c>
      <c r="X2779" s="63">
        <v>3</v>
      </c>
      <c r="Y2779" s="63">
        <v>4</v>
      </c>
      <c r="Z2779" s="63"/>
      <c r="AA2779" s="63"/>
      <c r="AB2779" s="63"/>
      <c r="AC2779" s="63"/>
      <c r="AD2779" s="63"/>
      <c r="AE2779" s="63"/>
      <c r="AF2779" s="63"/>
      <c r="AG2779" s="63"/>
      <c r="AH2779" s="63">
        <v>1</v>
      </c>
      <c r="AI2779" s="63"/>
      <c r="AJ2779" s="63"/>
      <c r="AK2779" s="63"/>
      <c r="AL2779" s="63"/>
      <c r="AM2779" s="63"/>
      <c r="AN2779" s="63"/>
      <c r="AO2779" s="63"/>
      <c r="AP2779" s="63"/>
      <c r="AQ2779" s="63"/>
      <c r="AS2779" s="5">
        <f>IF(Q2779&gt;0,RANK(Q2779,(N2779:P2779,Q2779:AE2779)),0)</f>
        <v>3</v>
      </c>
      <c r="AT2779" s="5">
        <f>IF(R2779&gt;0,RANK(R2779,(N2779:P2779,Q2779:AE2779)),0)</f>
        <v>4</v>
      </c>
      <c r="AU2779" s="5">
        <f>IF(T2779&gt;0,RANK(T2779,(N2779:P2779,Q2779:AE2779)),0)</f>
        <v>0</v>
      </c>
      <c r="AV2779" s="5">
        <f>IF(S2779&gt;0,RANK(S2779,(N2779:P2779,Q2779:AE2779)),0)</f>
        <v>5</v>
      </c>
      <c r="AW2779" s="2">
        <f t="shared" si="1074"/>
        <v>9.9676687997209586E-3</v>
      </c>
      <c r="AX2779" s="2">
        <f t="shared" si="1075"/>
        <v>2.428193879878188E-3</v>
      </c>
      <c r="AY2779" s="2">
        <f t="shared" si="1076"/>
        <v>0</v>
      </c>
      <c r="AZ2779" s="2">
        <f t="shared" si="1077"/>
        <v>1.4756979380475176E-4</v>
      </c>
      <c r="BB2779" t="s">
        <v>401</v>
      </c>
      <c r="BC2779" t="s">
        <v>55</v>
      </c>
      <c r="BD2779">
        <v>17</v>
      </c>
      <c r="BF2779" s="111">
        <v>48</v>
      </c>
      <c r="BG2779" s="113">
        <v>309</v>
      </c>
      <c r="BH2779" s="117">
        <f t="shared" si="1068"/>
        <v>48309</v>
      </c>
      <c r="BJ2779" s="5" t="s">
        <v>3185</v>
      </c>
      <c r="BY2779" s="63">
        <v>0</v>
      </c>
      <c r="BZ2779" s="63">
        <v>0</v>
      </c>
    </row>
    <row r="2780" spans="1:78" hidden="1" outlineLevel="1">
      <c r="A2780" t="s">
        <v>1198</v>
      </c>
      <c r="B2780" t="s">
        <v>55</v>
      </c>
      <c r="C2780" s="1">
        <f t="shared" si="1069"/>
        <v>503</v>
      </c>
      <c r="D2780" s="5">
        <f>IF(N2780&gt;0, RANK(N2780,(N2780:P2780,Q2780:AE2780)),0)</f>
        <v>2</v>
      </c>
      <c r="E2780" s="5">
        <f>IF(O2780&gt;0,RANK(O2780,(N2780:P2780,Q2780:AE2780)),0)</f>
        <v>1</v>
      </c>
      <c r="F2780" s="5">
        <f>IF(P2780&gt;0,RANK(P2780,(N2780:P2780,Q2780:AE2780)),0)</f>
        <v>0</v>
      </c>
      <c r="G2780" s="131">
        <f t="shared" si="1078"/>
        <v>364</v>
      </c>
      <c r="H2780" s="136">
        <f t="shared" si="1079"/>
        <v>0.72365805168986086</v>
      </c>
      <c r="I2780" s="2"/>
      <c r="J2780" s="2">
        <f t="shared" si="1070"/>
        <v>0.13320079522862824</v>
      </c>
      <c r="K2780" s="2">
        <f t="shared" si="1071"/>
        <v>0.85685884691848901</v>
      </c>
      <c r="L2780" s="2">
        <f t="shared" si="1072"/>
        <v>0</v>
      </c>
      <c r="M2780" s="2">
        <f t="shared" si="1073"/>
        <v>9.9403578528827197E-3</v>
      </c>
      <c r="N2780" s="63">
        <v>67</v>
      </c>
      <c r="O2780" s="63">
        <v>431</v>
      </c>
      <c r="P2780" s="63"/>
      <c r="Q2780" s="63">
        <v>5</v>
      </c>
      <c r="R2780" s="63">
        <v>0</v>
      </c>
      <c r="S2780" s="63">
        <v>0</v>
      </c>
      <c r="T2780" s="63"/>
      <c r="U2780" s="63">
        <v>0</v>
      </c>
      <c r="V2780" s="63"/>
      <c r="W2780" s="63">
        <f>IF(Copyright!C$12=1,IF(BW2780&gt;0,BW2780-SUM(S2780:V2780)-SUM(X2780:AQ2780),SUM(BX2780:CD2780)),SUM(BX2780:CD2780))</f>
        <v>0</v>
      </c>
      <c r="X2780" s="63">
        <v>0</v>
      </c>
      <c r="Y2780" s="63">
        <v>0</v>
      </c>
      <c r="Z2780" s="63"/>
      <c r="AA2780" s="63"/>
      <c r="AB2780" s="63"/>
      <c r="AC2780" s="63"/>
      <c r="AD2780" s="63"/>
      <c r="AE2780" s="63"/>
      <c r="AF2780" s="63"/>
      <c r="AG2780" s="63"/>
      <c r="AH2780" s="63">
        <v>0</v>
      </c>
      <c r="AI2780" s="63"/>
      <c r="AJ2780" s="63"/>
      <c r="AK2780" s="63"/>
      <c r="AL2780" s="63"/>
      <c r="AM2780" s="63"/>
      <c r="AN2780" s="63"/>
      <c r="AO2780" s="63"/>
      <c r="AP2780" s="63"/>
      <c r="AQ2780" s="63"/>
      <c r="AS2780" s="5">
        <f>IF(Q2780&gt;0,RANK(Q2780,(N2780:P2780,Q2780:AE2780)),0)</f>
        <v>3</v>
      </c>
      <c r="AT2780" s="5">
        <f>IF(R2780&gt;0,RANK(R2780,(N2780:P2780,Q2780:AE2780)),0)</f>
        <v>0</v>
      </c>
      <c r="AU2780" s="5">
        <f>IF(T2780&gt;0,RANK(T2780,(N2780:P2780,Q2780:AE2780)),0)</f>
        <v>0</v>
      </c>
      <c r="AV2780" s="5">
        <f>IF(S2780&gt;0,RANK(S2780,(N2780:P2780,Q2780:AE2780)),0)</f>
        <v>0</v>
      </c>
      <c r="AW2780" s="2">
        <f t="shared" si="1074"/>
        <v>9.9403578528827041E-3</v>
      </c>
      <c r="AX2780" s="2">
        <f t="shared" si="1075"/>
        <v>0</v>
      </c>
      <c r="AY2780" s="2">
        <f t="shared" si="1076"/>
        <v>0</v>
      </c>
      <c r="AZ2780" s="2">
        <f t="shared" si="1077"/>
        <v>0</v>
      </c>
      <c r="BB2780" t="s">
        <v>1198</v>
      </c>
      <c r="BC2780" t="s">
        <v>55</v>
      </c>
      <c r="BD2780">
        <v>28</v>
      </c>
      <c r="BF2780" s="111">
        <v>48</v>
      </c>
      <c r="BG2780" s="113">
        <v>311</v>
      </c>
      <c r="BH2780" s="117">
        <f t="shared" si="1068"/>
        <v>48311</v>
      </c>
      <c r="BJ2780" s="5" t="s">
        <v>3185</v>
      </c>
      <c r="BY2780" s="63">
        <v>0</v>
      </c>
      <c r="BZ2780" s="63">
        <v>0</v>
      </c>
    </row>
    <row r="2781" spans="1:78" hidden="1" outlineLevel="1">
      <c r="A2781" t="s">
        <v>1659</v>
      </c>
      <c r="B2781" t="s">
        <v>55</v>
      </c>
      <c r="C2781" s="1">
        <f t="shared" si="1069"/>
        <v>4028</v>
      </c>
      <c r="D2781" s="5">
        <f>IF(N2781&gt;0, RANK(N2781,(N2781:P2781,Q2781:AE2781)),0)</f>
        <v>2</v>
      </c>
      <c r="E2781" s="5">
        <f>IF(O2781&gt;0,RANK(O2781,(N2781:P2781,Q2781:AE2781)),0)</f>
        <v>1</v>
      </c>
      <c r="F2781" s="5">
        <f>IF(P2781&gt;0,RANK(P2781,(N2781:P2781,Q2781:AE2781)),0)</f>
        <v>0</v>
      </c>
      <c r="G2781" s="131">
        <f t="shared" si="1078"/>
        <v>2061</v>
      </c>
      <c r="H2781" s="136">
        <f t="shared" si="1079"/>
        <v>0.51166832174776566</v>
      </c>
      <c r="I2781" s="2"/>
      <c r="J2781" s="2">
        <f t="shared" si="1070"/>
        <v>0.2400695134061569</v>
      </c>
      <c r="K2781" s="2">
        <f t="shared" si="1071"/>
        <v>0.75173783515392256</v>
      </c>
      <c r="L2781" s="2">
        <f t="shared" si="1072"/>
        <v>0</v>
      </c>
      <c r="M2781" s="2">
        <f t="shared" si="1073"/>
        <v>8.1926514399205397E-3</v>
      </c>
      <c r="N2781" s="63">
        <v>967</v>
      </c>
      <c r="O2781" s="63">
        <v>3028</v>
      </c>
      <c r="P2781" s="63"/>
      <c r="Q2781" s="63">
        <v>28</v>
      </c>
      <c r="R2781" s="63">
        <v>5</v>
      </c>
      <c r="S2781" s="63">
        <v>0</v>
      </c>
      <c r="T2781" s="63"/>
      <c r="U2781" s="63">
        <v>0</v>
      </c>
      <c r="V2781" s="63"/>
      <c r="W2781" s="63">
        <f>IF(Copyright!C$12=1,IF(BW2781&gt;0,BW2781-SUM(S2781:V2781)-SUM(X2781:AQ2781),SUM(BX2781:CD2781)),SUM(BX2781:CD2781))</f>
        <v>0</v>
      </c>
      <c r="X2781" s="63">
        <v>0</v>
      </c>
      <c r="Y2781" s="63">
        <v>0</v>
      </c>
      <c r="Z2781" s="63"/>
      <c r="AA2781" s="63"/>
      <c r="AB2781" s="63"/>
      <c r="AC2781" s="63"/>
      <c r="AD2781" s="63"/>
      <c r="AE2781" s="63"/>
      <c r="AF2781" s="63"/>
      <c r="AG2781" s="63"/>
      <c r="AH2781" s="63">
        <v>0</v>
      </c>
      <c r="AI2781" s="63"/>
      <c r="AJ2781" s="63"/>
      <c r="AK2781" s="63"/>
      <c r="AL2781" s="63"/>
      <c r="AM2781" s="63"/>
      <c r="AN2781" s="63"/>
      <c r="AO2781" s="63"/>
      <c r="AP2781" s="63"/>
      <c r="AQ2781" s="63"/>
      <c r="AS2781" s="5">
        <f>IF(Q2781&gt;0,RANK(Q2781,(N2781:P2781,Q2781:AE2781)),0)</f>
        <v>3</v>
      </c>
      <c r="AT2781" s="5">
        <f>IF(R2781&gt;0,RANK(R2781,(N2781:P2781,Q2781:AE2781)),0)</f>
        <v>4</v>
      </c>
      <c r="AU2781" s="5">
        <f>IF(T2781&gt;0,RANK(T2781,(N2781:P2781,Q2781:AE2781)),0)</f>
        <v>0</v>
      </c>
      <c r="AV2781" s="5">
        <f>IF(S2781&gt;0,RANK(S2781,(N2781:P2781,Q2781:AE2781)),0)</f>
        <v>0</v>
      </c>
      <c r="AW2781" s="2">
        <f t="shared" si="1074"/>
        <v>6.9513406156901684E-3</v>
      </c>
      <c r="AX2781" s="2">
        <f t="shared" si="1075"/>
        <v>1.2413108242303873E-3</v>
      </c>
      <c r="AY2781" s="2">
        <f t="shared" si="1076"/>
        <v>0</v>
      </c>
      <c r="AZ2781" s="2">
        <f t="shared" si="1077"/>
        <v>0</v>
      </c>
      <c r="BB2781" t="s">
        <v>1659</v>
      </c>
      <c r="BC2781" t="s">
        <v>55</v>
      </c>
      <c r="BD2781">
        <v>8</v>
      </c>
      <c r="BF2781" s="111">
        <v>48</v>
      </c>
      <c r="BG2781" s="113">
        <v>313</v>
      </c>
      <c r="BH2781" s="117">
        <f t="shared" si="1068"/>
        <v>48313</v>
      </c>
      <c r="BJ2781" s="5" t="s">
        <v>3185</v>
      </c>
      <c r="BY2781" s="63">
        <v>0</v>
      </c>
      <c r="BZ2781" s="63">
        <v>0</v>
      </c>
    </row>
    <row r="2782" spans="1:78" hidden="1" outlineLevel="1">
      <c r="A2782" t="s">
        <v>1835</v>
      </c>
      <c r="B2782" t="s">
        <v>55</v>
      </c>
      <c r="C2782" s="1">
        <f t="shared" si="1069"/>
        <v>4282</v>
      </c>
      <c r="D2782" s="5">
        <f>IF(N2782&gt;0, RANK(N2782,(N2782:P2782,Q2782:AE2782)),0)</f>
        <v>2</v>
      </c>
      <c r="E2782" s="5">
        <f>IF(O2782&gt;0,RANK(O2782,(N2782:P2782,Q2782:AE2782)),0)</f>
        <v>1</v>
      </c>
      <c r="F2782" s="5">
        <f>IF(P2782&gt;0,RANK(P2782,(N2782:P2782,Q2782:AE2782)),0)</f>
        <v>0</v>
      </c>
      <c r="G2782" s="131">
        <f t="shared" si="1078"/>
        <v>1238</v>
      </c>
      <c r="H2782" s="136">
        <f t="shared" si="1079"/>
        <v>0.28911723493694536</v>
      </c>
      <c r="I2782" s="2"/>
      <c r="J2782" s="2">
        <f t="shared" si="1070"/>
        <v>0.34913591779542269</v>
      </c>
      <c r="K2782" s="2">
        <f t="shared" si="1071"/>
        <v>0.63825315273236805</v>
      </c>
      <c r="L2782" s="2">
        <f t="shared" si="1072"/>
        <v>0</v>
      </c>
      <c r="M2782" s="2">
        <f t="shared" si="1073"/>
        <v>1.2610929472209209E-2</v>
      </c>
      <c r="N2782" s="63">
        <v>1495</v>
      </c>
      <c r="O2782" s="63">
        <v>2733</v>
      </c>
      <c r="P2782" s="63"/>
      <c r="Q2782" s="63">
        <v>36</v>
      </c>
      <c r="R2782" s="63">
        <v>18</v>
      </c>
      <c r="S2782" s="63">
        <v>0</v>
      </c>
      <c r="T2782" s="63"/>
      <c r="U2782" s="63">
        <v>0</v>
      </c>
      <c r="V2782" s="63"/>
      <c r="W2782" s="63">
        <f>IF(Copyright!C$12=1,IF(BW2782&gt;0,BW2782-SUM(S2782:V2782)-SUM(X2782:AQ2782),SUM(BX2782:CD2782)),SUM(BX2782:CD2782))</f>
        <v>0</v>
      </c>
      <c r="X2782" s="63">
        <v>0</v>
      </c>
      <c r="Y2782" s="63">
        <v>0</v>
      </c>
      <c r="Z2782" s="63"/>
      <c r="AA2782" s="63"/>
      <c r="AB2782" s="63"/>
      <c r="AC2782" s="63"/>
      <c r="AD2782" s="63"/>
      <c r="AE2782" s="63"/>
      <c r="AF2782" s="63"/>
      <c r="AG2782" s="63"/>
      <c r="AH2782" s="63">
        <v>0</v>
      </c>
      <c r="AI2782" s="63"/>
      <c r="AJ2782" s="63"/>
      <c r="AK2782" s="63"/>
      <c r="AL2782" s="63"/>
      <c r="AM2782" s="63"/>
      <c r="AN2782" s="63"/>
      <c r="AO2782" s="63"/>
      <c r="AP2782" s="63"/>
      <c r="AQ2782" s="63"/>
      <c r="AS2782" s="5">
        <f>IF(Q2782&gt;0,RANK(Q2782,(N2782:P2782,Q2782:AE2782)),0)</f>
        <v>3</v>
      </c>
      <c r="AT2782" s="5">
        <f>IF(R2782&gt;0,RANK(R2782,(N2782:P2782,Q2782:AE2782)),0)</f>
        <v>4</v>
      </c>
      <c r="AU2782" s="5">
        <f>IF(T2782&gt;0,RANK(T2782,(N2782:P2782,Q2782:AE2782)),0)</f>
        <v>0</v>
      </c>
      <c r="AV2782" s="5">
        <f>IF(S2782&gt;0,RANK(S2782,(N2782:P2782,Q2782:AE2782)),0)</f>
        <v>0</v>
      </c>
      <c r="AW2782" s="2">
        <f t="shared" si="1074"/>
        <v>8.4072863148061654E-3</v>
      </c>
      <c r="AX2782" s="2">
        <f t="shared" si="1075"/>
        <v>4.2036431574030827E-3</v>
      </c>
      <c r="AY2782" s="2">
        <f t="shared" si="1076"/>
        <v>0</v>
      </c>
      <c r="AZ2782" s="2">
        <f t="shared" si="1077"/>
        <v>0</v>
      </c>
      <c r="BB2782" t="s">
        <v>1835</v>
      </c>
      <c r="BC2782" t="s">
        <v>55</v>
      </c>
      <c r="BD2782">
        <v>4</v>
      </c>
      <c r="BF2782" s="111">
        <v>48</v>
      </c>
      <c r="BG2782" s="113">
        <v>315</v>
      </c>
      <c r="BH2782" s="117">
        <f t="shared" si="1068"/>
        <v>48315</v>
      </c>
      <c r="BJ2782" s="5" t="s">
        <v>3185</v>
      </c>
      <c r="BY2782" s="63">
        <v>0</v>
      </c>
      <c r="BZ2782" s="63">
        <v>0</v>
      </c>
    </row>
    <row r="2783" spans="1:78" hidden="1" outlineLevel="1">
      <c r="A2783" t="s">
        <v>1</v>
      </c>
      <c r="B2783" t="s">
        <v>55</v>
      </c>
      <c r="C2783" s="1">
        <f t="shared" si="1069"/>
        <v>1624</v>
      </c>
      <c r="D2783" s="5">
        <f>IF(N2783&gt;0, RANK(N2783,(N2783:P2783,Q2783:AE2783)),0)</f>
        <v>2</v>
      </c>
      <c r="E2783" s="5">
        <f>IF(O2783&gt;0,RANK(O2783,(N2783:P2783,Q2783:AE2783)),0)</f>
        <v>1</v>
      </c>
      <c r="F2783" s="5">
        <f>IF(P2783&gt;0,RANK(P2783,(N2783:P2783,Q2783:AE2783)),0)</f>
        <v>0</v>
      </c>
      <c r="G2783" s="131">
        <f t="shared" si="1078"/>
        <v>1120</v>
      </c>
      <c r="H2783" s="136">
        <f t="shared" si="1079"/>
        <v>0.68965517241379315</v>
      </c>
      <c r="I2783" s="2"/>
      <c r="J2783" s="2">
        <f t="shared" si="1070"/>
        <v>0.15270935960591134</v>
      </c>
      <c r="K2783" s="2">
        <f t="shared" si="1071"/>
        <v>0.8423645320197044</v>
      </c>
      <c r="L2783" s="2">
        <f t="shared" si="1072"/>
        <v>0</v>
      </c>
      <c r="M2783" s="2">
        <f t="shared" si="1073"/>
        <v>4.9261083743842304E-3</v>
      </c>
      <c r="N2783" s="63">
        <v>248</v>
      </c>
      <c r="O2783" s="63">
        <v>1368</v>
      </c>
      <c r="P2783" s="63"/>
      <c r="Q2783" s="63">
        <v>8</v>
      </c>
      <c r="R2783" s="63">
        <v>0</v>
      </c>
      <c r="S2783" s="63">
        <v>0</v>
      </c>
      <c r="T2783" s="63"/>
      <c r="U2783" s="63">
        <v>0</v>
      </c>
      <c r="V2783" s="63"/>
      <c r="W2783" s="63">
        <f>IF(Copyright!C$12=1,IF(BW2783&gt;0,BW2783-SUM(S2783:V2783)-SUM(X2783:AQ2783),SUM(BX2783:CD2783)),SUM(BX2783:CD2783))</f>
        <v>0</v>
      </c>
      <c r="X2783" s="63">
        <v>0</v>
      </c>
      <c r="Y2783" s="63">
        <v>0</v>
      </c>
      <c r="Z2783" s="63"/>
      <c r="AA2783" s="63"/>
      <c r="AB2783" s="63"/>
      <c r="AC2783" s="63"/>
      <c r="AD2783" s="63"/>
      <c r="AE2783" s="63"/>
      <c r="AF2783" s="63"/>
      <c r="AG2783" s="63"/>
      <c r="AH2783" s="63">
        <v>0</v>
      </c>
      <c r="AI2783" s="63"/>
      <c r="AJ2783" s="63"/>
      <c r="AK2783" s="63"/>
      <c r="AL2783" s="63"/>
      <c r="AM2783" s="63"/>
      <c r="AN2783" s="63"/>
      <c r="AO2783" s="63"/>
      <c r="AP2783" s="63"/>
      <c r="AQ2783" s="63"/>
      <c r="AS2783" s="5">
        <f>IF(Q2783&gt;0,RANK(Q2783,(N2783:P2783,Q2783:AE2783)),0)</f>
        <v>3</v>
      </c>
      <c r="AT2783" s="5">
        <f>IF(R2783&gt;0,RANK(R2783,(N2783:P2783,Q2783:AE2783)),0)</f>
        <v>0</v>
      </c>
      <c r="AU2783" s="5">
        <f>IF(T2783&gt;0,RANK(T2783,(N2783:P2783,Q2783:AE2783)),0)</f>
        <v>0</v>
      </c>
      <c r="AV2783" s="5">
        <f>IF(S2783&gt;0,RANK(S2783,(N2783:P2783,Q2783:AE2783)),0)</f>
        <v>0</v>
      </c>
      <c r="AW2783" s="2">
        <f t="shared" si="1074"/>
        <v>4.9261083743842365E-3</v>
      </c>
      <c r="AX2783" s="2">
        <f t="shared" si="1075"/>
        <v>0</v>
      </c>
      <c r="AY2783" s="2">
        <f t="shared" si="1076"/>
        <v>0</v>
      </c>
      <c r="AZ2783" s="2">
        <f t="shared" si="1077"/>
        <v>0</v>
      </c>
      <c r="BB2783" t="s">
        <v>1</v>
      </c>
      <c r="BC2783" t="s">
        <v>55</v>
      </c>
      <c r="BD2783">
        <v>11</v>
      </c>
      <c r="BF2783" s="111">
        <v>48</v>
      </c>
      <c r="BG2783" s="113">
        <v>317</v>
      </c>
      <c r="BH2783" s="117">
        <f t="shared" si="1068"/>
        <v>48317</v>
      </c>
      <c r="BJ2783" s="5" t="s">
        <v>3185</v>
      </c>
      <c r="BY2783" s="63">
        <v>0</v>
      </c>
      <c r="BZ2783" s="63">
        <v>0</v>
      </c>
    </row>
    <row r="2784" spans="1:78" hidden="1" outlineLevel="1">
      <c r="A2784" t="s">
        <v>1953</v>
      </c>
      <c r="B2784" t="s">
        <v>55</v>
      </c>
      <c r="C2784" s="1">
        <f t="shared" si="1069"/>
        <v>1968</v>
      </c>
      <c r="D2784" s="5">
        <f>IF(N2784&gt;0, RANK(N2784,(N2784:P2784,Q2784:AE2784)),0)</f>
        <v>2</v>
      </c>
      <c r="E2784" s="5">
        <f>IF(O2784&gt;0,RANK(O2784,(N2784:P2784,Q2784:AE2784)),0)</f>
        <v>1</v>
      </c>
      <c r="F2784" s="5">
        <f>IF(P2784&gt;0,RANK(P2784,(N2784:P2784,Q2784:AE2784)),0)</f>
        <v>0</v>
      </c>
      <c r="G2784" s="131">
        <f t="shared" si="1078"/>
        <v>1185</v>
      </c>
      <c r="H2784" s="136">
        <f t="shared" si="1079"/>
        <v>0.60213414634146345</v>
      </c>
      <c r="I2784" s="2"/>
      <c r="J2784" s="2">
        <f t="shared" si="1070"/>
        <v>0.19308943089430894</v>
      </c>
      <c r="K2784" s="2">
        <f t="shared" si="1071"/>
        <v>0.79522357723577231</v>
      </c>
      <c r="L2784" s="2">
        <f t="shared" si="1072"/>
        <v>0</v>
      </c>
      <c r="M2784" s="2">
        <f t="shared" si="1073"/>
        <v>1.1686991869918728E-2</v>
      </c>
      <c r="N2784" s="63">
        <v>380</v>
      </c>
      <c r="O2784" s="63">
        <v>1565</v>
      </c>
      <c r="P2784" s="63"/>
      <c r="Q2784" s="63">
        <v>22</v>
      </c>
      <c r="R2784" s="63">
        <v>1</v>
      </c>
      <c r="S2784" s="63">
        <v>0</v>
      </c>
      <c r="T2784" s="63"/>
      <c r="U2784" s="63">
        <v>0</v>
      </c>
      <c r="V2784" s="63"/>
      <c r="W2784" s="63">
        <f>IF(Copyright!C$12=1,IF(BW2784&gt;0,BW2784-SUM(S2784:V2784)-SUM(X2784:AQ2784),SUM(BX2784:CD2784)),SUM(BX2784:CD2784))</f>
        <v>0</v>
      </c>
      <c r="X2784" s="63">
        <v>0</v>
      </c>
      <c r="Y2784" s="63">
        <v>0</v>
      </c>
      <c r="Z2784" s="63"/>
      <c r="AA2784" s="63"/>
      <c r="AB2784" s="63"/>
      <c r="AC2784" s="63"/>
      <c r="AD2784" s="63"/>
      <c r="AE2784" s="63"/>
      <c r="AF2784" s="63"/>
      <c r="AG2784" s="63"/>
      <c r="AH2784" s="63">
        <v>0</v>
      </c>
      <c r="AI2784" s="63"/>
      <c r="AJ2784" s="63"/>
      <c r="AK2784" s="63"/>
      <c r="AL2784" s="63"/>
      <c r="AM2784" s="63"/>
      <c r="AN2784" s="63"/>
      <c r="AO2784" s="63"/>
      <c r="AP2784" s="63"/>
      <c r="AQ2784" s="63"/>
      <c r="AS2784" s="5">
        <f>IF(Q2784&gt;0,RANK(Q2784,(N2784:P2784,Q2784:AE2784)),0)</f>
        <v>3</v>
      </c>
      <c r="AT2784" s="5">
        <f>IF(R2784&gt;0,RANK(R2784,(N2784:P2784,Q2784:AE2784)),0)</f>
        <v>4</v>
      </c>
      <c r="AU2784" s="5">
        <f>IF(T2784&gt;0,RANK(T2784,(N2784:P2784,Q2784:AE2784)),0)</f>
        <v>0</v>
      </c>
      <c r="AV2784" s="5">
        <f>IF(S2784&gt;0,RANK(S2784,(N2784:P2784,Q2784:AE2784)),0)</f>
        <v>0</v>
      </c>
      <c r="AW2784" s="2">
        <f t="shared" si="1074"/>
        <v>1.1178861788617886E-2</v>
      </c>
      <c r="AX2784" s="2">
        <f t="shared" si="1075"/>
        <v>5.0813008130081306E-4</v>
      </c>
      <c r="AY2784" s="2">
        <f t="shared" si="1076"/>
        <v>0</v>
      </c>
      <c r="AZ2784" s="2">
        <f t="shared" si="1077"/>
        <v>0</v>
      </c>
      <c r="BB2784" t="s">
        <v>1953</v>
      </c>
      <c r="BC2784" t="s">
        <v>55</v>
      </c>
      <c r="BD2784">
        <v>11</v>
      </c>
      <c r="BF2784" s="111">
        <v>48</v>
      </c>
      <c r="BG2784" s="113">
        <v>319</v>
      </c>
      <c r="BH2784" s="117">
        <f t="shared" si="1068"/>
        <v>48319</v>
      </c>
      <c r="BJ2784" s="5" t="s">
        <v>3185</v>
      </c>
      <c r="BY2784" s="63">
        <v>0</v>
      </c>
      <c r="BZ2784" s="63">
        <v>0</v>
      </c>
    </row>
    <row r="2785" spans="1:78" hidden="1" outlineLevel="1">
      <c r="A2785" t="s">
        <v>2161</v>
      </c>
      <c r="B2785" t="s">
        <v>55</v>
      </c>
      <c r="C2785" s="1">
        <f t="shared" si="1069"/>
        <v>12133</v>
      </c>
      <c r="D2785" s="5">
        <f>IF(N2785&gt;0, RANK(N2785,(N2785:P2785,Q2785:AE2785)),0)</f>
        <v>2</v>
      </c>
      <c r="E2785" s="5">
        <f>IF(O2785&gt;0,RANK(O2785,(N2785:P2785,Q2785:AE2785)),0)</f>
        <v>1</v>
      </c>
      <c r="F2785" s="5">
        <f>IF(P2785&gt;0,RANK(P2785,(N2785:P2785,Q2785:AE2785)),0)</f>
        <v>0</v>
      </c>
      <c r="G2785" s="131">
        <f t="shared" si="1078"/>
        <v>4060</v>
      </c>
      <c r="H2785" s="136">
        <f t="shared" si="1079"/>
        <v>0.33462457759828568</v>
      </c>
      <c r="I2785" s="2"/>
      <c r="J2785" s="2">
        <f t="shared" si="1070"/>
        <v>0.32803098986235885</v>
      </c>
      <c r="K2785" s="2">
        <f t="shared" si="1071"/>
        <v>0.66265556746064447</v>
      </c>
      <c r="L2785" s="2">
        <f t="shared" si="1072"/>
        <v>0</v>
      </c>
      <c r="M2785" s="2">
        <f t="shared" si="1073"/>
        <v>9.3134426769967416E-3</v>
      </c>
      <c r="N2785" s="63">
        <v>3980</v>
      </c>
      <c r="O2785" s="63">
        <v>8040</v>
      </c>
      <c r="P2785" s="63"/>
      <c r="Q2785" s="63">
        <v>96</v>
      </c>
      <c r="R2785" s="63">
        <v>16</v>
      </c>
      <c r="S2785" s="63">
        <v>0</v>
      </c>
      <c r="T2785" s="63"/>
      <c r="U2785" s="63">
        <v>1</v>
      </c>
      <c r="V2785" s="63"/>
      <c r="W2785" s="63">
        <f>IF(Copyright!C$12=1,IF(BW2785&gt;0,BW2785-SUM(S2785:V2785)-SUM(X2785:AQ2785),SUM(BX2785:CD2785)),SUM(BX2785:CD2785))</f>
        <v>0</v>
      </c>
      <c r="X2785" s="63">
        <v>0</v>
      </c>
      <c r="Y2785" s="63">
        <v>0</v>
      </c>
      <c r="Z2785" s="63"/>
      <c r="AA2785" s="63"/>
      <c r="AB2785" s="63"/>
      <c r="AC2785" s="63"/>
      <c r="AD2785" s="63"/>
      <c r="AE2785" s="63"/>
      <c r="AF2785" s="63"/>
      <c r="AG2785" s="63"/>
      <c r="AH2785" s="63">
        <v>0</v>
      </c>
      <c r="AI2785" s="63"/>
      <c r="AJ2785" s="63"/>
      <c r="AK2785" s="63"/>
      <c r="AL2785" s="63"/>
      <c r="AM2785" s="63"/>
      <c r="AN2785" s="63"/>
      <c r="AO2785" s="63"/>
      <c r="AP2785" s="63"/>
      <c r="AQ2785" s="63"/>
      <c r="AS2785" s="5">
        <f>IF(Q2785&gt;0,RANK(Q2785,(N2785:P2785,Q2785:AE2785)),0)</f>
        <v>3</v>
      </c>
      <c r="AT2785" s="5">
        <f>IF(R2785&gt;0,RANK(R2785,(N2785:P2785,Q2785:AE2785)),0)</f>
        <v>4</v>
      </c>
      <c r="AU2785" s="5">
        <f>IF(T2785&gt;0,RANK(T2785,(N2785:P2785,Q2785:AE2785)),0)</f>
        <v>0</v>
      </c>
      <c r="AV2785" s="5">
        <f>IF(S2785&gt;0,RANK(S2785,(N2785:P2785,Q2785:AE2785)),0)</f>
        <v>0</v>
      </c>
      <c r="AW2785" s="2">
        <f t="shared" si="1074"/>
        <v>7.912305283112174E-3</v>
      </c>
      <c r="AX2785" s="2">
        <f t="shared" si="1075"/>
        <v>1.3187175471853622E-3</v>
      </c>
      <c r="AY2785" s="2">
        <f t="shared" si="1076"/>
        <v>0</v>
      </c>
      <c r="AZ2785" s="2">
        <f t="shared" si="1077"/>
        <v>0</v>
      </c>
      <c r="BB2785" t="s">
        <v>2161</v>
      </c>
      <c r="BC2785" t="s">
        <v>55</v>
      </c>
      <c r="BD2785">
        <v>27</v>
      </c>
      <c r="BF2785" s="111">
        <v>48</v>
      </c>
      <c r="BG2785" s="113">
        <v>321</v>
      </c>
      <c r="BH2785" s="117">
        <f t="shared" si="1068"/>
        <v>48321</v>
      </c>
      <c r="BJ2785" s="5" t="s">
        <v>3185</v>
      </c>
      <c r="BY2785" s="63">
        <v>0</v>
      </c>
      <c r="BZ2785" s="63">
        <v>0</v>
      </c>
    </row>
    <row r="2786" spans="1:78" hidden="1" outlineLevel="1">
      <c r="A2786" t="s">
        <v>33</v>
      </c>
      <c r="B2786" t="s">
        <v>55</v>
      </c>
      <c r="C2786" s="1">
        <f t="shared" si="1069"/>
        <v>10563</v>
      </c>
      <c r="D2786" s="5">
        <f>IF(N2786&gt;0, RANK(N2786,(N2786:P2786,Q2786:AE2786)),0)</f>
        <v>1</v>
      </c>
      <c r="E2786" s="5">
        <f>IF(O2786&gt;0,RANK(O2786,(N2786:P2786,Q2786:AE2786)),0)</f>
        <v>2</v>
      </c>
      <c r="F2786" s="5">
        <f>IF(P2786&gt;0,RANK(P2786,(N2786:P2786,Q2786:AE2786)),0)</f>
        <v>0</v>
      </c>
      <c r="G2786" s="131">
        <f t="shared" si="1078"/>
        <v>6132</v>
      </c>
      <c r="H2786" s="136">
        <f t="shared" si="1079"/>
        <v>0.58051689860834987</v>
      </c>
      <c r="I2786" s="2"/>
      <c r="J2786" s="2">
        <f t="shared" si="1070"/>
        <v>0.78604563097604851</v>
      </c>
      <c r="K2786" s="2">
        <f t="shared" si="1071"/>
        <v>0.20552873236769856</v>
      </c>
      <c r="L2786" s="2">
        <f t="shared" si="1072"/>
        <v>0</v>
      </c>
      <c r="M2786" s="2">
        <f t="shared" si="1073"/>
        <v>8.4256366562529272E-3</v>
      </c>
      <c r="N2786" s="63">
        <v>8303</v>
      </c>
      <c r="O2786" s="63">
        <v>2171</v>
      </c>
      <c r="P2786" s="63"/>
      <c r="Q2786" s="63">
        <v>57</v>
      </c>
      <c r="R2786" s="63">
        <v>32</v>
      </c>
      <c r="S2786" s="63">
        <v>0</v>
      </c>
      <c r="T2786" s="63"/>
      <c r="U2786" s="63">
        <v>0</v>
      </c>
      <c r="V2786" s="63"/>
      <c r="W2786" s="63">
        <f>IF(Copyright!C$12=1,IF(BW2786&gt;0,BW2786-SUM(S2786:V2786)-SUM(X2786:AQ2786),SUM(BX2786:CD2786)),SUM(BX2786:CD2786))</f>
        <v>0</v>
      </c>
      <c r="X2786" s="63">
        <v>0</v>
      </c>
      <c r="Y2786" s="63">
        <v>0</v>
      </c>
      <c r="Z2786" s="63"/>
      <c r="AA2786" s="63"/>
      <c r="AB2786" s="63"/>
      <c r="AC2786" s="63"/>
      <c r="AD2786" s="63"/>
      <c r="AE2786" s="63"/>
      <c r="AF2786" s="63"/>
      <c r="AG2786" s="63"/>
      <c r="AH2786" s="63">
        <v>0</v>
      </c>
      <c r="AI2786" s="63"/>
      <c r="AJ2786" s="63"/>
      <c r="AK2786" s="63"/>
      <c r="AL2786" s="63"/>
      <c r="AM2786" s="63"/>
      <c r="AN2786" s="63"/>
      <c r="AO2786" s="63"/>
      <c r="AP2786" s="63"/>
      <c r="AQ2786" s="63"/>
      <c r="AS2786" s="5">
        <f>IF(Q2786&gt;0,RANK(Q2786,(N2786:P2786,Q2786:AE2786)),0)</f>
        <v>3</v>
      </c>
      <c r="AT2786" s="5">
        <f>IF(R2786&gt;0,RANK(R2786,(N2786:P2786,Q2786:AE2786)),0)</f>
        <v>4</v>
      </c>
      <c r="AU2786" s="5">
        <f>IF(T2786&gt;0,RANK(T2786,(N2786:P2786,Q2786:AE2786)),0)</f>
        <v>0</v>
      </c>
      <c r="AV2786" s="5">
        <f>IF(S2786&gt;0,RANK(S2786,(N2786:P2786,Q2786:AE2786)),0)</f>
        <v>0</v>
      </c>
      <c r="AW2786" s="2">
        <f t="shared" si="1074"/>
        <v>5.3961942629934681E-3</v>
      </c>
      <c r="AX2786" s="2">
        <f t="shared" si="1075"/>
        <v>3.0294423932594908E-3</v>
      </c>
      <c r="AY2786" s="2">
        <f t="shared" si="1076"/>
        <v>0</v>
      </c>
      <c r="AZ2786" s="2">
        <f t="shared" si="1077"/>
        <v>0</v>
      </c>
      <c r="BB2786" t="s">
        <v>33</v>
      </c>
      <c r="BC2786" t="s">
        <v>55</v>
      </c>
      <c r="BD2786">
        <v>23</v>
      </c>
      <c r="BF2786" s="111">
        <v>48</v>
      </c>
      <c r="BG2786" s="113">
        <v>323</v>
      </c>
      <c r="BH2786" s="117">
        <f t="shared" si="1068"/>
        <v>48323</v>
      </c>
      <c r="BJ2786" s="5" t="s">
        <v>3185</v>
      </c>
      <c r="BY2786" s="63">
        <v>0</v>
      </c>
      <c r="BZ2786" s="63">
        <v>0</v>
      </c>
    </row>
    <row r="2787" spans="1:78" hidden="1" outlineLevel="1">
      <c r="A2787" t="s">
        <v>1309</v>
      </c>
      <c r="B2787" t="s">
        <v>55</v>
      </c>
      <c r="C2787" s="1">
        <f t="shared" si="1069"/>
        <v>16049</v>
      </c>
      <c r="D2787" s="5">
        <f>IF(N2787&gt;0, RANK(N2787,(N2787:P2787,Q2787:AE2787)),0)</f>
        <v>2</v>
      </c>
      <c r="E2787" s="5">
        <f>IF(O2787&gt;0,RANK(O2787,(N2787:P2787,Q2787:AE2787)),0)</f>
        <v>1</v>
      </c>
      <c r="F2787" s="5">
        <f>IF(P2787&gt;0,RANK(P2787,(N2787:P2787,Q2787:AE2787)),0)</f>
        <v>0</v>
      </c>
      <c r="G2787" s="131">
        <f t="shared" si="1078"/>
        <v>6295</v>
      </c>
      <c r="H2787" s="136">
        <f t="shared" si="1079"/>
        <v>0.39223627640351422</v>
      </c>
      <c r="I2787" s="2"/>
      <c r="J2787" s="2">
        <f t="shared" si="1070"/>
        <v>0.29808710823104245</v>
      </c>
      <c r="K2787" s="2">
        <f t="shared" si="1071"/>
        <v>0.69032338463455667</v>
      </c>
      <c r="L2787" s="2">
        <f t="shared" si="1072"/>
        <v>0</v>
      </c>
      <c r="M2787" s="2">
        <f t="shared" si="1073"/>
        <v>1.1589507134400878E-2</v>
      </c>
      <c r="N2787" s="63">
        <v>4784</v>
      </c>
      <c r="O2787" s="63">
        <v>11079</v>
      </c>
      <c r="P2787" s="63"/>
      <c r="Q2787" s="63">
        <v>136</v>
      </c>
      <c r="R2787" s="63">
        <v>38</v>
      </c>
      <c r="S2787" s="63">
        <v>10</v>
      </c>
      <c r="T2787" s="63"/>
      <c r="U2787" s="63">
        <v>0</v>
      </c>
      <c r="V2787" s="63"/>
      <c r="W2787" s="63">
        <f>IF(Copyright!C$12=1,IF(BW2787&gt;0,BW2787-SUM(S2787:V2787)-SUM(X2787:AQ2787),SUM(BX2787:CD2787)),SUM(BX2787:CD2787))</f>
        <v>0</v>
      </c>
      <c r="X2787" s="63">
        <v>1</v>
      </c>
      <c r="Y2787" s="63">
        <v>0</v>
      </c>
      <c r="Z2787" s="63"/>
      <c r="AA2787" s="63"/>
      <c r="AB2787" s="63"/>
      <c r="AC2787" s="63"/>
      <c r="AD2787" s="63"/>
      <c r="AE2787" s="63"/>
      <c r="AF2787" s="63"/>
      <c r="AG2787" s="63"/>
      <c r="AH2787" s="63">
        <v>1</v>
      </c>
      <c r="AI2787" s="63"/>
      <c r="AJ2787" s="63"/>
      <c r="AK2787" s="63"/>
      <c r="AL2787" s="63"/>
      <c r="AM2787" s="63"/>
      <c r="AN2787" s="63"/>
      <c r="AO2787" s="63"/>
      <c r="AP2787" s="63"/>
      <c r="AQ2787" s="63"/>
      <c r="AS2787" s="5">
        <f>IF(Q2787&gt;0,RANK(Q2787,(N2787:P2787,Q2787:AE2787)),0)</f>
        <v>3</v>
      </c>
      <c r="AT2787" s="5">
        <f>IF(R2787&gt;0,RANK(R2787,(N2787:P2787,Q2787:AE2787)),0)</f>
        <v>4</v>
      </c>
      <c r="AU2787" s="5">
        <f>IF(T2787&gt;0,RANK(T2787,(N2787:P2787,Q2787:AE2787)),0)</f>
        <v>0</v>
      </c>
      <c r="AV2787" s="5">
        <f>IF(S2787&gt;0,RANK(S2787,(N2787:P2787,Q2787:AE2787)),0)</f>
        <v>5</v>
      </c>
      <c r="AW2787" s="2">
        <f t="shared" si="1074"/>
        <v>8.474048227303882E-3</v>
      </c>
      <c r="AX2787" s="2">
        <f t="shared" si="1075"/>
        <v>2.3677487693937317E-3</v>
      </c>
      <c r="AY2787" s="2">
        <f t="shared" si="1076"/>
        <v>0</v>
      </c>
      <c r="AZ2787" s="2">
        <f t="shared" si="1077"/>
        <v>6.2309178141940313E-4</v>
      </c>
      <c r="BB2787" t="s">
        <v>1309</v>
      </c>
      <c r="BC2787" t="s">
        <v>55</v>
      </c>
      <c r="BD2787">
        <v>23</v>
      </c>
      <c r="BF2787" s="111">
        <v>48</v>
      </c>
      <c r="BG2787" s="113">
        <v>325</v>
      </c>
      <c r="BH2787" s="117">
        <f t="shared" si="1068"/>
        <v>48325</v>
      </c>
      <c r="BJ2787" s="5" t="s">
        <v>3185</v>
      </c>
      <c r="BY2787" s="63">
        <v>0</v>
      </c>
      <c r="BZ2787" s="63">
        <v>0</v>
      </c>
    </row>
    <row r="2788" spans="1:78" hidden="1" outlineLevel="1">
      <c r="A2788" t="s">
        <v>3061</v>
      </c>
      <c r="B2788" t="s">
        <v>55</v>
      </c>
      <c r="C2788" s="1">
        <f t="shared" si="1069"/>
        <v>849</v>
      </c>
      <c r="D2788" s="5">
        <f>IF(N2788&gt;0, RANK(N2788,(N2788:P2788,Q2788:AE2788)),0)</f>
        <v>2</v>
      </c>
      <c r="E2788" s="5">
        <f>IF(O2788&gt;0,RANK(O2788,(N2788:P2788,Q2788:AE2788)),0)</f>
        <v>1</v>
      </c>
      <c r="F2788" s="5">
        <f>IF(P2788&gt;0,RANK(P2788,(N2788:P2788,Q2788:AE2788)),0)</f>
        <v>0</v>
      </c>
      <c r="G2788" s="131">
        <f t="shared" si="1078"/>
        <v>494</v>
      </c>
      <c r="H2788" s="136">
        <f t="shared" si="1079"/>
        <v>0.58186101295641934</v>
      </c>
      <c r="I2788" s="2"/>
      <c r="J2788" s="2">
        <f t="shared" si="1070"/>
        <v>0.20141342756183744</v>
      </c>
      <c r="K2788" s="2">
        <f t="shared" si="1071"/>
        <v>0.78327444051825679</v>
      </c>
      <c r="L2788" s="2">
        <f t="shared" si="1072"/>
        <v>0</v>
      </c>
      <c r="M2788" s="2">
        <f t="shared" si="1073"/>
        <v>1.5312131919905769E-2</v>
      </c>
      <c r="N2788" s="63">
        <v>171</v>
      </c>
      <c r="O2788" s="63">
        <v>665</v>
      </c>
      <c r="P2788" s="63"/>
      <c r="Q2788" s="63">
        <v>11</v>
      </c>
      <c r="R2788" s="63">
        <v>2</v>
      </c>
      <c r="S2788" s="63">
        <v>0</v>
      </c>
      <c r="T2788" s="63"/>
      <c r="U2788" s="63">
        <v>0</v>
      </c>
      <c r="V2788" s="63"/>
      <c r="W2788" s="63">
        <f>IF(Copyright!C$12=1,IF(BW2788&gt;0,BW2788-SUM(S2788:V2788)-SUM(X2788:AQ2788),SUM(BX2788:CD2788)),SUM(BX2788:CD2788))</f>
        <v>0</v>
      </c>
      <c r="X2788" s="63">
        <v>0</v>
      </c>
      <c r="Y2788" s="63">
        <v>0</v>
      </c>
      <c r="Z2788" s="63"/>
      <c r="AA2788" s="63"/>
      <c r="AB2788" s="63"/>
      <c r="AC2788" s="63"/>
      <c r="AD2788" s="63"/>
      <c r="AE2788" s="63"/>
      <c r="AF2788" s="63"/>
      <c r="AG2788" s="63"/>
      <c r="AH2788" s="63">
        <v>0</v>
      </c>
      <c r="AI2788" s="63"/>
      <c r="AJ2788" s="63"/>
      <c r="AK2788" s="63"/>
      <c r="AL2788" s="63"/>
      <c r="AM2788" s="63"/>
      <c r="AN2788" s="63"/>
      <c r="AO2788" s="63"/>
      <c r="AP2788" s="63"/>
      <c r="AQ2788" s="63"/>
      <c r="AS2788" s="5">
        <f>IF(Q2788&gt;0,RANK(Q2788,(N2788:P2788,Q2788:AE2788)),0)</f>
        <v>3</v>
      </c>
      <c r="AT2788" s="5">
        <f>IF(R2788&gt;0,RANK(R2788,(N2788:P2788,Q2788:AE2788)),0)</f>
        <v>4</v>
      </c>
      <c r="AU2788" s="5">
        <f>IF(T2788&gt;0,RANK(T2788,(N2788:P2788,Q2788:AE2788)),0)</f>
        <v>0</v>
      </c>
      <c r="AV2788" s="5">
        <f>IF(S2788&gt;0,RANK(S2788,(N2788:P2788,Q2788:AE2788)),0)</f>
        <v>0</v>
      </c>
      <c r="AW2788" s="2">
        <f t="shared" si="1074"/>
        <v>1.2956419316843345E-2</v>
      </c>
      <c r="AX2788" s="2">
        <f t="shared" si="1075"/>
        <v>2.3557126030624262E-3</v>
      </c>
      <c r="AY2788" s="2">
        <f t="shared" si="1076"/>
        <v>0</v>
      </c>
      <c r="AZ2788" s="2">
        <f t="shared" si="1077"/>
        <v>0</v>
      </c>
      <c r="BB2788" t="s">
        <v>3061</v>
      </c>
      <c r="BC2788" t="s">
        <v>55</v>
      </c>
      <c r="BD2788">
        <v>11</v>
      </c>
      <c r="BF2788" s="111">
        <v>48</v>
      </c>
      <c r="BG2788" s="113">
        <v>327</v>
      </c>
      <c r="BH2788" s="117">
        <f t="shared" si="1068"/>
        <v>48327</v>
      </c>
      <c r="BJ2788" s="5" t="s">
        <v>3185</v>
      </c>
      <c r="BY2788" s="63">
        <v>0</v>
      </c>
      <c r="BZ2788" s="63">
        <v>0</v>
      </c>
    </row>
    <row r="2789" spans="1:78" hidden="1" outlineLevel="1">
      <c r="A2789" t="s">
        <v>2543</v>
      </c>
      <c r="B2789" t="s">
        <v>55</v>
      </c>
      <c r="C2789" s="1">
        <f t="shared" si="1069"/>
        <v>44597</v>
      </c>
      <c r="D2789" s="5">
        <f>IF(N2789&gt;0, RANK(N2789,(N2789:P2789,Q2789:AE2789)),0)</f>
        <v>2</v>
      </c>
      <c r="E2789" s="5">
        <f>IF(O2789&gt;0,RANK(O2789,(N2789:P2789,Q2789:AE2789)),0)</f>
        <v>1</v>
      </c>
      <c r="F2789" s="5">
        <f>IF(P2789&gt;0,RANK(P2789,(N2789:P2789,Q2789:AE2789)),0)</f>
        <v>0</v>
      </c>
      <c r="G2789" s="131">
        <f t="shared" si="1078"/>
        <v>27403</v>
      </c>
      <c r="H2789" s="136">
        <f t="shared" si="1079"/>
        <v>0.61445837163934791</v>
      </c>
      <c r="I2789" s="2"/>
      <c r="J2789" s="2">
        <f t="shared" si="1070"/>
        <v>0.18579725093616162</v>
      </c>
      <c r="K2789" s="2">
        <f t="shared" si="1071"/>
        <v>0.80025562257550953</v>
      </c>
      <c r="L2789" s="2">
        <f t="shared" si="1072"/>
        <v>0</v>
      </c>
      <c r="M2789" s="2">
        <f t="shared" si="1073"/>
        <v>1.3947126488328854E-2</v>
      </c>
      <c r="N2789" s="63">
        <v>8286</v>
      </c>
      <c r="O2789" s="63">
        <v>35689</v>
      </c>
      <c r="P2789" s="63"/>
      <c r="Q2789" s="63">
        <v>526</v>
      </c>
      <c r="R2789" s="63">
        <v>85</v>
      </c>
      <c r="S2789" s="63">
        <v>3</v>
      </c>
      <c r="T2789" s="63"/>
      <c r="U2789" s="63">
        <v>0</v>
      </c>
      <c r="V2789" s="63"/>
      <c r="W2789" s="63">
        <f>IF(Copyright!C$12=1,IF(BW2789&gt;0,BW2789-SUM(S2789:V2789)-SUM(X2789:AQ2789),SUM(BX2789:CD2789)),SUM(BX2789:CD2789))</f>
        <v>0</v>
      </c>
      <c r="X2789" s="63">
        <v>1</v>
      </c>
      <c r="Y2789" s="63">
        <v>1</v>
      </c>
      <c r="Z2789" s="63"/>
      <c r="AA2789" s="63"/>
      <c r="AB2789" s="63"/>
      <c r="AC2789" s="63"/>
      <c r="AD2789" s="63"/>
      <c r="AE2789" s="63"/>
      <c r="AF2789" s="63"/>
      <c r="AG2789" s="63"/>
      <c r="AH2789" s="63">
        <v>6</v>
      </c>
      <c r="AI2789" s="63"/>
      <c r="AJ2789" s="63"/>
      <c r="AK2789" s="63"/>
      <c r="AL2789" s="63"/>
      <c r="AM2789" s="63"/>
      <c r="AN2789" s="63"/>
      <c r="AO2789" s="63"/>
      <c r="AP2789" s="63"/>
      <c r="AQ2789" s="63"/>
      <c r="AS2789" s="5">
        <f>IF(Q2789&gt;0,RANK(Q2789,(N2789:P2789,Q2789:AE2789)),0)</f>
        <v>3</v>
      </c>
      <c r="AT2789" s="5">
        <f>IF(R2789&gt;0,RANK(R2789,(N2789:P2789,Q2789:AE2789)),0)</f>
        <v>4</v>
      </c>
      <c r="AU2789" s="5">
        <f>IF(T2789&gt;0,RANK(T2789,(N2789:P2789,Q2789:AE2789)),0)</f>
        <v>0</v>
      </c>
      <c r="AV2789" s="5">
        <f>IF(S2789&gt;0,RANK(S2789,(N2789:P2789,Q2789:AE2789)),0)</f>
        <v>5</v>
      </c>
      <c r="AW2789" s="2">
        <f t="shared" si="1074"/>
        <v>1.1794515326143014E-2</v>
      </c>
      <c r="AX2789" s="2">
        <f t="shared" si="1075"/>
        <v>1.905957799852008E-3</v>
      </c>
      <c r="AY2789" s="2">
        <f t="shared" si="1076"/>
        <v>0</v>
      </c>
      <c r="AZ2789" s="2">
        <f t="shared" si="1077"/>
        <v>6.7269098818306168E-5</v>
      </c>
      <c r="BB2789" t="s">
        <v>2543</v>
      </c>
      <c r="BC2789" t="s">
        <v>55</v>
      </c>
      <c r="BD2789">
        <v>11</v>
      </c>
      <c r="BF2789" s="111">
        <v>48</v>
      </c>
      <c r="BG2789" s="113">
        <v>329</v>
      </c>
      <c r="BH2789" s="117">
        <f t="shared" si="1068"/>
        <v>48329</v>
      </c>
      <c r="BJ2789" s="5" t="s">
        <v>3185</v>
      </c>
      <c r="BY2789" s="63">
        <v>0</v>
      </c>
      <c r="BZ2789" s="63">
        <v>0</v>
      </c>
    </row>
    <row r="2790" spans="1:78" hidden="1" outlineLevel="1">
      <c r="A2790" t="s">
        <v>778</v>
      </c>
      <c r="B2790" t="s">
        <v>55</v>
      </c>
      <c r="C2790" s="1">
        <f t="shared" si="1069"/>
        <v>8230</v>
      </c>
      <c r="D2790" s="5">
        <f>IF(N2790&gt;0, RANK(N2790,(N2790:P2790,Q2790:AE2790)),0)</f>
        <v>2</v>
      </c>
      <c r="E2790" s="5">
        <f>IF(O2790&gt;0,RANK(O2790,(N2790:P2790,Q2790:AE2790)),0)</f>
        <v>1</v>
      </c>
      <c r="F2790" s="5">
        <f>IF(P2790&gt;0,RANK(P2790,(N2790:P2790,Q2790:AE2790)),0)</f>
        <v>0</v>
      </c>
      <c r="G2790" s="131">
        <f t="shared" si="1078"/>
        <v>2845</v>
      </c>
      <c r="H2790" s="136">
        <f t="shared" si="1079"/>
        <v>0.34568651275820172</v>
      </c>
      <c r="I2790" s="2"/>
      <c r="J2790" s="2">
        <f t="shared" si="1070"/>
        <v>0.32029161603888212</v>
      </c>
      <c r="K2790" s="2">
        <f t="shared" si="1071"/>
        <v>0.66597812879708385</v>
      </c>
      <c r="L2790" s="2">
        <f t="shared" si="1072"/>
        <v>0</v>
      </c>
      <c r="M2790" s="2">
        <f t="shared" si="1073"/>
        <v>1.3730255164034033E-2</v>
      </c>
      <c r="N2790" s="63">
        <v>2636</v>
      </c>
      <c r="O2790" s="63">
        <v>5481</v>
      </c>
      <c r="P2790" s="63"/>
      <c r="Q2790" s="63">
        <v>80</v>
      </c>
      <c r="R2790" s="63">
        <v>31</v>
      </c>
      <c r="S2790" s="63">
        <v>2</v>
      </c>
      <c r="T2790" s="63"/>
      <c r="U2790" s="63">
        <v>0</v>
      </c>
      <c r="V2790" s="63"/>
      <c r="W2790" s="63">
        <f>IF(Copyright!C$12=1,IF(BW2790&gt;0,BW2790-SUM(S2790:V2790)-SUM(X2790:AQ2790),SUM(BX2790:CD2790)),SUM(BX2790:CD2790))</f>
        <v>0</v>
      </c>
      <c r="X2790" s="63">
        <v>0</v>
      </c>
      <c r="Y2790" s="63">
        <v>0</v>
      </c>
      <c r="Z2790" s="63"/>
      <c r="AA2790" s="63"/>
      <c r="AB2790" s="63"/>
      <c r="AC2790" s="63"/>
      <c r="AD2790" s="63"/>
      <c r="AE2790" s="63"/>
      <c r="AF2790" s="63"/>
      <c r="AG2790" s="63"/>
      <c r="AH2790" s="63">
        <v>0</v>
      </c>
      <c r="AI2790" s="63"/>
      <c r="AJ2790" s="63"/>
      <c r="AK2790" s="63"/>
      <c r="AL2790" s="63"/>
      <c r="AM2790" s="63"/>
      <c r="AN2790" s="63"/>
      <c r="AO2790" s="63"/>
      <c r="AP2790" s="63"/>
      <c r="AQ2790" s="63"/>
      <c r="AS2790" s="5">
        <f>IF(Q2790&gt;0,RANK(Q2790,(N2790:P2790,Q2790:AE2790)),0)</f>
        <v>3</v>
      </c>
      <c r="AT2790" s="5">
        <f>IF(R2790&gt;0,RANK(R2790,(N2790:P2790,Q2790:AE2790)),0)</f>
        <v>4</v>
      </c>
      <c r="AU2790" s="5">
        <f>IF(T2790&gt;0,RANK(T2790,(N2790:P2790,Q2790:AE2790)),0)</f>
        <v>0</v>
      </c>
      <c r="AV2790" s="5">
        <f>IF(S2790&gt;0,RANK(S2790,(N2790:P2790,Q2790:AE2790)),0)</f>
        <v>5</v>
      </c>
      <c r="AW2790" s="2">
        <f t="shared" si="1074"/>
        <v>9.7205346294046164E-3</v>
      </c>
      <c r="AX2790" s="2">
        <f t="shared" si="1075"/>
        <v>3.7667071688942894E-3</v>
      </c>
      <c r="AY2790" s="2">
        <f t="shared" si="1076"/>
        <v>0</v>
      </c>
      <c r="AZ2790" s="2">
        <f t="shared" si="1077"/>
        <v>2.4301336573511544E-4</v>
      </c>
      <c r="BB2790" t="s">
        <v>778</v>
      </c>
      <c r="BC2790" t="s">
        <v>55</v>
      </c>
      <c r="BD2790">
        <v>17</v>
      </c>
      <c r="BF2790" s="111">
        <v>48</v>
      </c>
      <c r="BG2790" s="113">
        <v>331</v>
      </c>
      <c r="BH2790" s="117">
        <f t="shared" si="1068"/>
        <v>48331</v>
      </c>
      <c r="BJ2790" s="5" t="s">
        <v>3185</v>
      </c>
      <c r="BY2790" s="63">
        <v>0</v>
      </c>
      <c r="BZ2790" s="63">
        <v>0</v>
      </c>
    </row>
    <row r="2791" spans="1:78" hidden="1" outlineLevel="1">
      <c r="A2791" t="s">
        <v>759</v>
      </c>
      <c r="B2791" t="s">
        <v>55</v>
      </c>
      <c r="C2791" s="1">
        <f t="shared" si="1069"/>
        <v>2201</v>
      </c>
      <c r="D2791" s="5">
        <f>IF(N2791&gt;0, RANK(N2791,(N2791:P2791,Q2791:AE2791)),0)</f>
        <v>2</v>
      </c>
      <c r="E2791" s="5">
        <f>IF(O2791&gt;0,RANK(O2791,(N2791:P2791,Q2791:AE2791)),0)</f>
        <v>1</v>
      </c>
      <c r="F2791" s="5">
        <f>IF(P2791&gt;0,RANK(P2791,(N2791:P2791,Q2791:AE2791)),0)</f>
        <v>0</v>
      </c>
      <c r="G2791" s="131">
        <f t="shared" si="1078"/>
        <v>1603</v>
      </c>
      <c r="H2791" s="136">
        <f t="shared" si="1079"/>
        <v>0.72830531576556112</v>
      </c>
      <c r="I2791" s="2"/>
      <c r="J2791" s="2">
        <f t="shared" si="1070"/>
        <v>0.12676056338028169</v>
      </c>
      <c r="K2791" s="2">
        <f t="shared" si="1071"/>
        <v>0.85506587914584276</v>
      </c>
      <c r="L2791" s="2">
        <f t="shared" si="1072"/>
        <v>0</v>
      </c>
      <c r="M2791" s="2">
        <f t="shared" si="1073"/>
        <v>1.8173557473875501E-2</v>
      </c>
      <c r="N2791" s="63">
        <v>279</v>
      </c>
      <c r="O2791" s="63">
        <v>1882</v>
      </c>
      <c r="P2791" s="63"/>
      <c r="Q2791" s="63">
        <v>33</v>
      </c>
      <c r="R2791" s="63">
        <v>3</v>
      </c>
      <c r="S2791" s="63">
        <v>3</v>
      </c>
      <c r="T2791" s="63"/>
      <c r="U2791" s="63">
        <v>1</v>
      </c>
      <c r="V2791" s="63"/>
      <c r="W2791" s="63">
        <f>IF(Copyright!C$12=1,IF(BW2791&gt;0,BW2791-SUM(S2791:V2791)-SUM(X2791:AQ2791),SUM(BX2791:CD2791)),SUM(BX2791:CD2791))</f>
        <v>0</v>
      </c>
      <c r="X2791" s="63">
        <v>0</v>
      </c>
      <c r="Y2791" s="63">
        <v>0</v>
      </c>
      <c r="Z2791" s="63"/>
      <c r="AA2791" s="63"/>
      <c r="AB2791" s="63"/>
      <c r="AC2791" s="63"/>
      <c r="AD2791" s="63"/>
      <c r="AE2791" s="63"/>
      <c r="AF2791" s="63"/>
      <c r="AG2791" s="63"/>
      <c r="AH2791" s="63">
        <v>0</v>
      </c>
      <c r="AI2791" s="63"/>
      <c r="AJ2791" s="63"/>
      <c r="AK2791" s="63"/>
      <c r="AL2791" s="63"/>
      <c r="AM2791" s="63"/>
      <c r="AN2791" s="63"/>
      <c r="AO2791" s="63"/>
      <c r="AP2791" s="63"/>
      <c r="AQ2791" s="63"/>
      <c r="AS2791" s="5">
        <f>IF(Q2791&gt;0,RANK(Q2791,(N2791:P2791,Q2791:AE2791)),0)</f>
        <v>3</v>
      </c>
      <c r="AT2791" s="5">
        <f>IF(R2791&gt;0,RANK(R2791,(N2791:P2791,Q2791:AE2791)),0)</f>
        <v>4</v>
      </c>
      <c r="AU2791" s="5">
        <f>IF(T2791&gt;0,RANK(T2791,(N2791:P2791,Q2791:AE2791)),0)</f>
        <v>0</v>
      </c>
      <c r="AV2791" s="5">
        <f>IF(S2791&gt;0,RANK(S2791,(N2791:P2791,Q2791:AE2791)),0)</f>
        <v>4</v>
      </c>
      <c r="AW2791" s="2">
        <f t="shared" si="1074"/>
        <v>1.4993184915947297E-2</v>
      </c>
      <c r="AX2791" s="2">
        <f t="shared" si="1075"/>
        <v>1.3630168105406633E-3</v>
      </c>
      <c r="AY2791" s="2">
        <f t="shared" si="1076"/>
        <v>0</v>
      </c>
      <c r="AZ2791" s="2">
        <f t="shared" si="1077"/>
        <v>1.3630168105406633E-3</v>
      </c>
      <c r="BB2791" t="s">
        <v>759</v>
      </c>
      <c r="BC2791" t="s">
        <v>55</v>
      </c>
      <c r="BD2791">
        <v>11</v>
      </c>
      <c r="BF2791" s="111">
        <v>48</v>
      </c>
      <c r="BG2791" s="113">
        <v>333</v>
      </c>
      <c r="BH2791" s="117">
        <f t="shared" si="1068"/>
        <v>48333</v>
      </c>
      <c r="BJ2791" s="5" t="s">
        <v>3185</v>
      </c>
      <c r="BY2791" s="63">
        <v>0</v>
      </c>
      <c r="BZ2791" s="63">
        <v>0</v>
      </c>
    </row>
    <row r="2792" spans="1:78" hidden="1" outlineLevel="1">
      <c r="A2792" t="s">
        <v>315</v>
      </c>
      <c r="B2792" t="s">
        <v>55</v>
      </c>
      <c r="C2792" s="1">
        <f t="shared" si="1069"/>
        <v>2316</v>
      </c>
      <c r="D2792" s="5">
        <f>IF(N2792&gt;0, RANK(N2792,(N2792:P2792,Q2792:AE2792)),0)</f>
        <v>2</v>
      </c>
      <c r="E2792" s="5">
        <f>IF(O2792&gt;0,RANK(O2792,(N2792:P2792,Q2792:AE2792)),0)</f>
        <v>1</v>
      </c>
      <c r="F2792" s="5">
        <f>IF(P2792&gt;0,RANK(P2792,(N2792:P2792,Q2792:AE2792)),0)</f>
        <v>0</v>
      </c>
      <c r="G2792" s="131">
        <f t="shared" si="1078"/>
        <v>1218</v>
      </c>
      <c r="H2792" s="136">
        <f t="shared" si="1079"/>
        <v>0.52590673575129532</v>
      </c>
      <c r="I2792" s="2"/>
      <c r="J2792" s="2">
        <f t="shared" si="1070"/>
        <v>0.23229706390328153</v>
      </c>
      <c r="K2792" s="2">
        <f t="shared" si="1071"/>
        <v>0.75820379965457685</v>
      </c>
      <c r="L2792" s="2">
        <f t="shared" si="1072"/>
        <v>0</v>
      </c>
      <c r="M2792" s="2">
        <f t="shared" si="1073"/>
        <v>9.4991364421416202E-3</v>
      </c>
      <c r="N2792" s="63">
        <v>538</v>
      </c>
      <c r="O2792" s="63">
        <v>1756</v>
      </c>
      <c r="P2792" s="63"/>
      <c r="Q2792" s="63">
        <v>18</v>
      </c>
      <c r="R2792" s="63">
        <v>4</v>
      </c>
      <c r="S2792" s="63">
        <v>0</v>
      </c>
      <c r="T2792" s="63"/>
      <c r="U2792" s="63">
        <v>0</v>
      </c>
      <c r="V2792" s="63"/>
      <c r="W2792" s="63">
        <f>IF(Copyright!C$12=1,IF(BW2792&gt;0,BW2792-SUM(S2792:V2792)-SUM(X2792:AQ2792),SUM(BX2792:CD2792)),SUM(BX2792:CD2792))</f>
        <v>0</v>
      </c>
      <c r="X2792" s="63">
        <v>0</v>
      </c>
      <c r="Y2792" s="63">
        <v>0</v>
      </c>
      <c r="Z2792" s="63"/>
      <c r="AA2792" s="63"/>
      <c r="AB2792" s="63"/>
      <c r="AC2792" s="63"/>
      <c r="AD2792" s="63"/>
      <c r="AE2792" s="63"/>
      <c r="AF2792" s="63"/>
      <c r="AG2792" s="63"/>
      <c r="AH2792" s="63">
        <v>0</v>
      </c>
      <c r="AI2792" s="63"/>
      <c r="AJ2792" s="63"/>
      <c r="AK2792" s="63"/>
      <c r="AL2792" s="63"/>
      <c r="AM2792" s="63"/>
      <c r="AN2792" s="63"/>
      <c r="AO2792" s="63"/>
      <c r="AP2792" s="63"/>
      <c r="AQ2792" s="63"/>
      <c r="AS2792" s="5">
        <f>IF(Q2792&gt;0,RANK(Q2792,(N2792:P2792,Q2792:AE2792)),0)</f>
        <v>3</v>
      </c>
      <c r="AT2792" s="5">
        <f>IF(R2792&gt;0,RANK(R2792,(N2792:P2792,Q2792:AE2792)),0)</f>
        <v>4</v>
      </c>
      <c r="AU2792" s="5">
        <f>IF(T2792&gt;0,RANK(T2792,(N2792:P2792,Q2792:AE2792)),0)</f>
        <v>0</v>
      </c>
      <c r="AV2792" s="5">
        <f>IF(S2792&gt;0,RANK(S2792,(N2792:P2792,Q2792:AE2792)),0)</f>
        <v>0</v>
      </c>
      <c r="AW2792" s="2">
        <f t="shared" si="1074"/>
        <v>7.7720207253886009E-3</v>
      </c>
      <c r="AX2792" s="2">
        <f t="shared" si="1075"/>
        <v>1.7271157167530224E-3</v>
      </c>
      <c r="AY2792" s="2">
        <f t="shared" si="1076"/>
        <v>0</v>
      </c>
      <c r="AZ2792" s="2">
        <f t="shared" si="1077"/>
        <v>0</v>
      </c>
      <c r="BB2792" t="s">
        <v>315</v>
      </c>
      <c r="BC2792" t="s">
        <v>55</v>
      </c>
      <c r="BD2792">
        <v>11</v>
      </c>
      <c r="BF2792" s="111">
        <v>48</v>
      </c>
      <c r="BG2792" s="113">
        <v>335</v>
      </c>
      <c r="BH2792" s="117">
        <f t="shared" si="1068"/>
        <v>48335</v>
      </c>
      <c r="BJ2792" s="5" t="s">
        <v>3185</v>
      </c>
      <c r="BY2792" s="63">
        <v>0</v>
      </c>
      <c r="BZ2792" s="63">
        <v>0</v>
      </c>
    </row>
    <row r="2793" spans="1:78" hidden="1" outlineLevel="1">
      <c r="A2793" t="s">
        <v>693</v>
      </c>
      <c r="B2793" t="s">
        <v>55</v>
      </c>
      <c r="C2793" s="1">
        <f t="shared" si="1069"/>
        <v>7751</v>
      </c>
      <c r="D2793" s="5">
        <f>IF(N2793&gt;0, RANK(N2793,(N2793:P2793,Q2793:AE2793)),0)</f>
        <v>2</v>
      </c>
      <c r="E2793" s="5">
        <f>IF(O2793&gt;0,RANK(O2793,(N2793:P2793,Q2793:AE2793)),0)</f>
        <v>1</v>
      </c>
      <c r="F2793" s="5">
        <f>IF(P2793&gt;0,RANK(P2793,(N2793:P2793,Q2793:AE2793)),0)</f>
        <v>0</v>
      </c>
      <c r="G2793" s="131">
        <f t="shared" si="1078"/>
        <v>5433</v>
      </c>
      <c r="H2793" s="136">
        <f t="shared" si="1079"/>
        <v>0.70094181395948907</v>
      </c>
      <c r="I2793" s="2"/>
      <c r="J2793" s="2">
        <f t="shared" si="1070"/>
        <v>0.14398142175203199</v>
      </c>
      <c r="K2793" s="2">
        <f t="shared" si="1071"/>
        <v>0.84492323571152106</v>
      </c>
      <c r="L2793" s="2">
        <f t="shared" si="1072"/>
        <v>0</v>
      </c>
      <c r="M2793" s="2">
        <f t="shared" si="1073"/>
        <v>1.109534253644695E-2</v>
      </c>
      <c r="N2793" s="63">
        <v>1116</v>
      </c>
      <c r="O2793" s="63">
        <v>6549</v>
      </c>
      <c r="P2793" s="63"/>
      <c r="Q2793" s="63">
        <v>79</v>
      </c>
      <c r="R2793" s="63">
        <v>3</v>
      </c>
      <c r="S2793" s="63">
        <v>4</v>
      </c>
      <c r="T2793" s="63"/>
      <c r="U2793" s="63">
        <v>0</v>
      </c>
      <c r="V2793" s="63"/>
      <c r="W2793" s="63">
        <f>IF(Copyright!C$12=1,IF(BW2793&gt;0,BW2793-SUM(S2793:V2793)-SUM(X2793:AQ2793),SUM(BX2793:CD2793)),SUM(BX2793:CD2793))</f>
        <v>0</v>
      </c>
      <c r="X2793" s="63">
        <v>0</v>
      </c>
      <c r="Y2793" s="63">
        <v>0</v>
      </c>
      <c r="Z2793" s="63"/>
      <c r="AA2793" s="63"/>
      <c r="AB2793" s="63"/>
      <c r="AC2793" s="63"/>
      <c r="AD2793" s="63"/>
      <c r="AE2793" s="63"/>
      <c r="AF2793" s="63"/>
      <c r="AG2793" s="63"/>
      <c r="AH2793" s="63">
        <v>0</v>
      </c>
      <c r="AI2793" s="63"/>
      <c r="AJ2793" s="63"/>
      <c r="AK2793" s="63"/>
      <c r="AL2793" s="63"/>
      <c r="AM2793" s="63"/>
      <c r="AN2793" s="63"/>
      <c r="AO2793" s="63"/>
      <c r="AP2793" s="63"/>
      <c r="AQ2793" s="63"/>
      <c r="AS2793" s="5">
        <f>IF(Q2793&gt;0,RANK(Q2793,(N2793:P2793,Q2793:AE2793)),0)</f>
        <v>3</v>
      </c>
      <c r="AT2793" s="5">
        <f>IF(R2793&gt;0,RANK(R2793,(N2793:P2793,Q2793:AE2793)),0)</f>
        <v>5</v>
      </c>
      <c r="AU2793" s="5">
        <f>IF(T2793&gt;0,RANK(T2793,(N2793:P2793,Q2793:AE2793)),0)</f>
        <v>0</v>
      </c>
      <c r="AV2793" s="5">
        <f>IF(S2793&gt;0,RANK(S2793,(N2793:P2793,Q2793:AE2793)),0)</f>
        <v>4</v>
      </c>
      <c r="AW2793" s="2">
        <f t="shared" si="1074"/>
        <v>1.0192233260224488E-2</v>
      </c>
      <c r="AX2793" s="2">
        <f t="shared" si="1075"/>
        <v>3.8704683266675265E-4</v>
      </c>
      <c r="AY2793" s="2">
        <f t="shared" si="1076"/>
        <v>0</v>
      </c>
      <c r="AZ2793" s="2">
        <f t="shared" si="1077"/>
        <v>5.1606244355567024E-4</v>
      </c>
      <c r="BB2793" t="s">
        <v>693</v>
      </c>
      <c r="BC2793" t="s">
        <v>55</v>
      </c>
      <c r="BD2793">
        <v>13</v>
      </c>
      <c r="BF2793" s="111">
        <v>48</v>
      </c>
      <c r="BG2793" s="113">
        <v>337</v>
      </c>
      <c r="BH2793" s="117">
        <f t="shared" si="1068"/>
        <v>48337</v>
      </c>
      <c r="BJ2793" s="5" t="s">
        <v>3185</v>
      </c>
      <c r="BY2793" s="63">
        <v>0</v>
      </c>
      <c r="BZ2793" s="63">
        <v>0</v>
      </c>
    </row>
    <row r="2794" spans="1:78" hidden="1" outlineLevel="1">
      <c r="A2794" t="s">
        <v>1414</v>
      </c>
      <c r="B2794" t="s">
        <v>55</v>
      </c>
      <c r="C2794" s="1">
        <f t="shared" si="1069"/>
        <v>173113</v>
      </c>
      <c r="D2794" s="5">
        <f>IF(N2794&gt;0, RANK(N2794,(N2794:P2794,Q2794:AE2794)),0)</f>
        <v>2</v>
      </c>
      <c r="E2794" s="5">
        <f>IF(O2794&gt;0,RANK(O2794,(N2794:P2794,Q2794:AE2794)),0)</f>
        <v>1</v>
      </c>
      <c r="F2794" s="5">
        <f>IF(P2794&gt;0,RANK(P2794,(N2794:P2794,Q2794:AE2794)),0)</f>
        <v>0</v>
      </c>
      <c r="G2794" s="131">
        <f t="shared" si="1078"/>
        <v>105049</v>
      </c>
      <c r="H2794" s="136">
        <f t="shared" si="1079"/>
        <v>0.60682328883446068</v>
      </c>
      <c r="I2794" s="2"/>
      <c r="J2794" s="2">
        <f t="shared" si="1070"/>
        <v>0.19016480564717844</v>
      </c>
      <c r="K2794" s="2">
        <f t="shared" si="1071"/>
        <v>0.79698809448163921</v>
      </c>
      <c r="L2794" s="2">
        <f t="shared" si="1072"/>
        <v>0</v>
      </c>
      <c r="M2794" s="2">
        <f t="shared" si="1073"/>
        <v>1.2847099871182377E-2</v>
      </c>
      <c r="N2794" s="63">
        <v>32920</v>
      </c>
      <c r="O2794" s="63">
        <v>137969</v>
      </c>
      <c r="P2794" s="63"/>
      <c r="Q2794" s="63">
        <v>1718</v>
      </c>
      <c r="R2794" s="63">
        <v>432</v>
      </c>
      <c r="S2794" s="63">
        <v>36</v>
      </c>
      <c r="T2794" s="63"/>
      <c r="U2794" s="63">
        <v>4</v>
      </c>
      <c r="V2794" s="63"/>
      <c r="W2794" s="63">
        <f>IF(Copyright!C$12=1,IF(BW2794&gt;0,BW2794-SUM(S2794:V2794)-SUM(X2794:AQ2794),SUM(BX2794:CD2794)),SUM(BX2794:CD2794))</f>
        <v>4</v>
      </c>
      <c r="X2794" s="63">
        <v>9</v>
      </c>
      <c r="Y2794" s="63">
        <v>21</v>
      </c>
      <c r="Z2794" s="63"/>
      <c r="AA2794" s="63"/>
      <c r="AB2794" s="63"/>
      <c r="AC2794" s="63"/>
      <c r="AD2794" s="63"/>
      <c r="AE2794" s="63"/>
      <c r="AF2794" s="63"/>
      <c r="AG2794" s="63"/>
      <c r="AH2794" s="63">
        <v>0</v>
      </c>
      <c r="AI2794" s="63"/>
      <c r="AJ2794" s="63"/>
      <c r="AK2794" s="63"/>
      <c r="AL2794" s="63"/>
      <c r="AM2794" s="63"/>
      <c r="AN2794" s="63"/>
      <c r="AO2794" s="63"/>
      <c r="AP2794" s="63"/>
      <c r="AQ2794" s="63"/>
      <c r="AS2794" s="5">
        <f>IF(Q2794&gt;0,RANK(Q2794,(N2794:P2794,Q2794:AE2794)),0)</f>
        <v>3</v>
      </c>
      <c r="AT2794" s="5">
        <f>IF(R2794&gt;0,RANK(R2794,(N2794:P2794,Q2794:AE2794)),0)</f>
        <v>4</v>
      </c>
      <c r="AU2794" s="5">
        <f>IF(T2794&gt;0,RANK(T2794,(N2794:P2794,Q2794:AE2794)),0)</f>
        <v>0</v>
      </c>
      <c r="AV2794" s="5">
        <f>IF(S2794&gt;0,RANK(S2794,(N2794:P2794,Q2794:AE2794)),0)</f>
        <v>5</v>
      </c>
      <c r="AW2794" s="2">
        <f t="shared" si="1074"/>
        <v>9.924153587541085E-3</v>
      </c>
      <c r="AX2794" s="2">
        <f t="shared" si="1075"/>
        <v>2.4954798310929853E-3</v>
      </c>
      <c r="AY2794" s="2">
        <f t="shared" si="1076"/>
        <v>0</v>
      </c>
      <c r="AZ2794" s="2">
        <f t="shared" si="1077"/>
        <v>2.0795665259108214E-4</v>
      </c>
      <c r="BB2794" t="s">
        <v>1414</v>
      </c>
      <c r="BC2794" t="s">
        <v>55</v>
      </c>
      <c r="BD2794">
        <v>8</v>
      </c>
      <c r="BF2794" s="111">
        <v>48</v>
      </c>
      <c r="BG2794" s="113">
        <v>339</v>
      </c>
      <c r="BH2794" s="117">
        <f t="shared" ref="BH2794:BH2857" si="1080">1000*BF2794+BG2794</f>
        <v>48339</v>
      </c>
      <c r="BJ2794" s="5" t="s">
        <v>3185</v>
      </c>
      <c r="BY2794" s="63">
        <v>1</v>
      </c>
      <c r="BZ2794" s="63">
        <v>3</v>
      </c>
    </row>
    <row r="2795" spans="1:78" hidden="1" outlineLevel="1">
      <c r="A2795" t="s">
        <v>2674</v>
      </c>
      <c r="B2795" t="s">
        <v>55</v>
      </c>
      <c r="C2795" s="1">
        <f t="shared" si="1069"/>
        <v>4985</v>
      </c>
      <c r="D2795" s="5">
        <f>IF(N2795&gt;0, RANK(N2795,(N2795:P2795,Q2795:AE2795)),0)</f>
        <v>2</v>
      </c>
      <c r="E2795" s="5">
        <f>IF(O2795&gt;0,RANK(O2795,(N2795:P2795,Q2795:AE2795)),0)</f>
        <v>1</v>
      </c>
      <c r="F2795" s="5">
        <f>IF(P2795&gt;0,RANK(P2795,(N2795:P2795,Q2795:AE2795)),0)</f>
        <v>0</v>
      </c>
      <c r="G2795" s="131">
        <f t="shared" si="1078"/>
        <v>3004</v>
      </c>
      <c r="H2795" s="136">
        <f t="shared" si="1079"/>
        <v>0.6026078234704112</v>
      </c>
      <c r="I2795" s="2"/>
      <c r="J2795" s="2">
        <f t="shared" si="1070"/>
        <v>0.19338014042126378</v>
      </c>
      <c r="K2795" s="2">
        <f t="shared" si="1071"/>
        <v>0.79598796389167503</v>
      </c>
      <c r="L2795" s="2">
        <f t="shared" si="1072"/>
        <v>0</v>
      </c>
      <c r="M2795" s="2">
        <f t="shared" si="1073"/>
        <v>1.0631895687061133E-2</v>
      </c>
      <c r="N2795" s="63">
        <v>964</v>
      </c>
      <c r="O2795" s="63">
        <v>3968</v>
      </c>
      <c r="P2795" s="63"/>
      <c r="Q2795" s="63">
        <v>45</v>
      </c>
      <c r="R2795" s="63">
        <v>8</v>
      </c>
      <c r="S2795" s="63">
        <v>0</v>
      </c>
      <c r="T2795" s="63"/>
      <c r="U2795" s="63">
        <v>0</v>
      </c>
      <c r="V2795" s="63"/>
      <c r="W2795" s="63">
        <f>IF(Copyright!C$12=1,IF(BW2795&gt;0,BW2795-SUM(S2795:V2795)-SUM(X2795:AQ2795),SUM(BX2795:CD2795)),SUM(BX2795:CD2795))</f>
        <v>0</v>
      </c>
      <c r="X2795" s="63">
        <v>0</v>
      </c>
      <c r="Y2795" s="63">
        <v>0</v>
      </c>
      <c r="Z2795" s="63"/>
      <c r="AA2795" s="63"/>
      <c r="AB2795" s="63"/>
      <c r="AC2795" s="63"/>
      <c r="AD2795" s="63"/>
      <c r="AE2795" s="63"/>
      <c r="AF2795" s="63"/>
      <c r="AG2795" s="63"/>
      <c r="AH2795" s="63">
        <v>0</v>
      </c>
      <c r="AI2795" s="63"/>
      <c r="AJ2795" s="63"/>
      <c r="AK2795" s="63"/>
      <c r="AL2795" s="63"/>
      <c r="AM2795" s="63"/>
      <c r="AN2795" s="63"/>
      <c r="AO2795" s="63"/>
      <c r="AP2795" s="63"/>
      <c r="AQ2795" s="63"/>
      <c r="AS2795" s="5">
        <f>IF(Q2795&gt;0,RANK(Q2795,(N2795:P2795,Q2795:AE2795)),0)</f>
        <v>3</v>
      </c>
      <c r="AT2795" s="5">
        <f>IF(R2795&gt;0,RANK(R2795,(N2795:P2795,Q2795:AE2795)),0)</f>
        <v>4</v>
      </c>
      <c r="AU2795" s="5">
        <f>IF(T2795&gt;0,RANK(T2795,(N2795:P2795,Q2795:AE2795)),0)</f>
        <v>0</v>
      </c>
      <c r="AV2795" s="5">
        <f>IF(S2795&gt;0,RANK(S2795,(N2795:P2795,Q2795:AE2795)),0)</f>
        <v>0</v>
      </c>
      <c r="AW2795" s="2">
        <f t="shared" si="1074"/>
        <v>9.0270812437311942E-3</v>
      </c>
      <c r="AX2795" s="2">
        <f t="shared" si="1075"/>
        <v>1.6048144433299899E-3</v>
      </c>
      <c r="AY2795" s="2">
        <f t="shared" si="1076"/>
        <v>0</v>
      </c>
      <c r="AZ2795" s="2">
        <f t="shared" si="1077"/>
        <v>0</v>
      </c>
      <c r="BB2795" t="s">
        <v>2674</v>
      </c>
      <c r="BC2795" t="s">
        <v>55</v>
      </c>
      <c r="BD2795">
        <v>13</v>
      </c>
      <c r="BF2795" s="111">
        <v>48</v>
      </c>
      <c r="BG2795" s="113">
        <v>341</v>
      </c>
      <c r="BH2795" s="117">
        <f t="shared" si="1080"/>
        <v>48341</v>
      </c>
      <c r="BJ2795" s="5" t="s">
        <v>3185</v>
      </c>
      <c r="BY2795" s="63">
        <v>0</v>
      </c>
      <c r="BZ2795" s="63">
        <v>0</v>
      </c>
    </row>
    <row r="2796" spans="1:78" hidden="1" outlineLevel="1">
      <c r="A2796" t="s">
        <v>2634</v>
      </c>
      <c r="B2796" t="s">
        <v>55</v>
      </c>
      <c r="C2796" s="1">
        <f t="shared" si="1069"/>
        <v>5139</v>
      </c>
      <c r="D2796" s="5">
        <f>IF(N2796&gt;0, RANK(N2796,(N2796:P2796,Q2796:AE2796)),0)</f>
        <v>2</v>
      </c>
      <c r="E2796" s="5">
        <f>IF(O2796&gt;0,RANK(O2796,(N2796:P2796,Q2796:AE2796)),0)</f>
        <v>1</v>
      </c>
      <c r="F2796" s="5">
        <f>IF(P2796&gt;0,RANK(P2796,(N2796:P2796,Q2796:AE2796)),0)</f>
        <v>0</v>
      </c>
      <c r="G2796" s="131">
        <f t="shared" si="1078"/>
        <v>1374</v>
      </c>
      <c r="H2796" s="136">
        <f t="shared" si="1079"/>
        <v>0.26736719206071219</v>
      </c>
      <c r="I2796" s="2"/>
      <c r="J2796" s="2">
        <f t="shared" si="1070"/>
        <v>0.36154893948238959</v>
      </c>
      <c r="K2796" s="2">
        <f t="shared" si="1071"/>
        <v>0.62891613154310178</v>
      </c>
      <c r="L2796" s="2">
        <f t="shared" si="1072"/>
        <v>0</v>
      </c>
      <c r="M2796" s="2">
        <f t="shared" si="1073"/>
        <v>9.534928974508583E-3</v>
      </c>
      <c r="N2796" s="63">
        <v>1858</v>
      </c>
      <c r="O2796" s="63">
        <v>3232</v>
      </c>
      <c r="P2796" s="63"/>
      <c r="Q2796" s="63">
        <v>41</v>
      </c>
      <c r="R2796" s="63">
        <v>6</v>
      </c>
      <c r="S2796" s="63">
        <v>2</v>
      </c>
      <c r="T2796" s="63"/>
      <c r="U2796" s="63">
        <v>0</v>
      </c>
      <c r="V2796" s="63"/>
      <c r="W2796" s="63">
        <f>IF(Copyright!C$12=1,IF(BW2796&gt;0,BW2796-SUM(S2796:V2796)-SUM(X2796:AQ2796),SUM(BX2796:CD2796)),SUM(BX2796:CD2796))</f>
        <v>0</v>
      </c>
      <c r="X2796" s="63">
        <v>0</v>
      </c>
      <c r="Y2796" s="63">
        <v>0</v>
      </c>
      <c r="Z2796" s="63"/>
      <c r="AA2796" s="63"/>
      <c r="AB2796" s="63"/>
      <c r="AC2796" s="63"/>
      <c r="AD2796" s="63"/>
      <c r="AE2796" s="63"/>
      <c r="AF2796" s="63"/>
      <c r="AG2796" s="63"/>
      <c r="AH2796" s="63">
        <v>0</v>
      </c>
      <c r="AI2796" s="63"/>
      <c r="AJ2796" s="63"/>
      <c r="AK2796" s="63"/>
      <c r="AL2796" s="63"/>
      <c r="AM2796" s="63"/>
      <c r="AN2796" s="63"/>
      <c r="AO2796" s="63"/>
      <c r="AP2796" s="63"/>
      <c r="AQ2796" s="63"/>
      <c r="AS2796" s="5">
        <f>IF(Q2796&gt;0,RANK(Q2796,(N2796:P2796,Q2796:AE2796)),0)</f>
        <v>3</v>
      </c>
      <c r="AT2796" s="5">
        <f>IF(R2796&gt;0,RANK(R2796,(N2796:P2796,Q2796:AE2796)),0)</f>
        <v>4</v>
      </c>
      <c r="AU2796" s="5">
        <f>IF(T2796&gt;0,RANK(T2796,(N2796:P2796,Q2796:AE2796)),0)</f>
        <v>0</v>
      </c>
      <c r="AV2796" s="5">
        <f>IF(S2796&gt;0,RANK(S2796,(N2796:P2796,Q2796:AE2796)),0)</f>
        <v>5</v>
      </c>
      <c r="AW2796" s="2">
        <f t="shared" si="1074"/>
        <v>7.9782058766296945E-3</v>
      </c>
      <c r="AX2796" s="2">
        <f t="shared" si="1075"/>
        <v>1.1675423234092236E-3</v>
      </c>
      <c r="AY2796" s="2">
        <f t="shared" si="1076"/>
        <v>0</v>
      </c>
      <c r="AZ2796" s="2">
        <f t="shared" si="1077"/>
        <v>3.891807744697412E-4</v>
      </c>
      <c r="BB2796" t="s">
        <v>2634</v>
      </c>
      <c r="BC2796" t="s">
        <v>55</v>
      </c>
      <c r="BD2796">
        <v>4</v>
      </c>
      <c r="BF2796" s="111">
        <v>48</v>
      </c>
      <c r="BG2796" s="113">
        <v>343</v>
      </c>
      <c r="BH2796" s="117">
        <f t="shared" si="1080"/>
        <v>48343</v>
      </c>
      <c r="BJ2796" s="5" t="s">
        <v>3185</v>
      </c>
      <c r="BY2796" s="63">
        <v>0</v>
      </c>
      <c r="BZ2796" s="63">
        <v>0</v>
      </c>
    </row>
    <row r="2797" spans="1:78" hidden="1" outlineLevel="1">
      <c r="A2797" t="s">
        <v>2756</v>
      </c>
      <c r="B2797" t="s">
        <v>55</v>
      </c>
      <c r="C2797" s="1">
        <f t="shared" si="1069"/>
        <v>600</v>
      </c>
      <c r="D2797" s="5">
        <f>IF(N2797&gt;0, RANK(N2797,(N2797:P2797,Q2797:AE2797)),0)</f>
        <v>2</v>
      </c>
      <c r="E2797" s="5">
        <f>IF(O2797&gt;0,RANK(O2797,(N2797:P2797,Q2797:AE2797)),0)</f>
        <v>1</v>
      </c>
      <c r="F2797" s="5">
        <f>IF(P2797&gt;0,RANK(P2797,(N2797:P2797,Q2797:AE2797)),0)</f>
        <v>0</v>
      </c>
      <c r="G2797" s="131">
        <f t="shared" si="1078"/>
        <v>483</v>
      </c>
      <c r="H2797" s="136">
        <f t="shared" si="1079"/>
        <v>0.80500000000000005</v>
      </c>
      <c r="I2797" s="2"/>
      <c r="J2797" s="2">
        <f t="shared" si="1070"/>
        <v>9.166666666666666E-2</v>
      </c>
      <c r="K2797" s="2">
        <f t="shared" si="1071"/>
        <v>0.89666666666666661</v>
      </c>
      <c r="L2797" s="2">
        <f t="shared" si="1072"/>
        <v>0</v>
      </c>
      <c r="M2797" s="2">
        <f t="shared" si="1073"/>
        <v>1.1666666666666714E-2</v>
      </c>
      <c r="N2797" s="63">
        <v>55</v>
      </c>
      <c r="O2797" s="63">
        <v>538</v>
      </c>
      <c r="P2797" s="63"/>
      <c r="Q2797" s="63">
        <v>5</v>
      </c>
      <c r="R2797" s="63">
        <v>1</v>
      </c>
      <c r="S2797" s="63">
        <v>0</v>
      </c>
      <c r="T2797" s="63"/>
      <c r="U2797" s="63">
        <v>0</v>
      </c>
      <c r="V2797" s="63"/>
      <c r="W2797" s="63">
        <f>IF(Copyright!C$12=1,IF(BW2797&gt;0,BW2797-SUM(S2797:V2797)-SUM(X2797:AQ2797),SUM(BX2797:CD2797)),SUM(BX2797:CD2797))</f>
        <v>1</v>
      </c>
      <c r="X2797" s="63">
        <v>0</v>
      </c>
      <c r="Y2797" s="63">
        <v>0</v>
      </c>
      <c r="Z2797" s="63"/>
      <c r="AA2797" s="63"/>
      <c r="AB2797" s="63"/>
      <c r="AC2797" s="63"/>
      <c r="AD2797" s="63"/>
      <c r="AE2797" s="63"/>
      <c r="AF2797" s="63"/>
      <c r="AG2797" s="63"/>
      <c r="AH2797" s="63">
        <v>0</v>
      </c>
      <c r="AI2797" s="63"/>
      <c r="AJ2797" s="63"/>
      <c r="AK2797" s="63"/>
      <c r="AL2797" s="63"/>
      <c r="AM2797" s="63"/>
      <c r="AN2797" s="63"/>
      <c r="AO2797" s="63"/>
      <c r="AP2797" s="63"/>
      <c r="AQ2797" s="63"/>
      <c r="AS2797" s="5">
        <f>IF(Q2797&gt;0,RANK(Q2797,(N2797:P2797,Q2797:AE2797)),0)</f>
        <v>3</v>
      </c>
      <c r="AT2797" s="5">
        <f>IF(R2797&gt;0,RANK(R2797,(N2797:P2797,Q2797:AE2797)),0)</f>
        <v>4</v>
      </c>
      <c r="AU2797" s="5">
        <f>IF(T2797&gt;0,RANK(T2797,(N2797:P2797,Q2797:AE2797)),0)</f>
        <v>0</v>
      </c>
      <c r="AV2797" s="5">
        <f>IF(S2797&gt;0,RANK(S2797,(N2797:P2797,Q2797:AE2797)),0)</f>
        <v>0</v>
      </c>
      <c r="AW2797" s="2">
        <f t="shared" si="1074"/>
        <v>8.3333333333333332E-3</v>
      </c>
      <c r="AX2797" s="2">
        <f t="shared" si="1075"/>
        <v>1.6666666666666668E-3</v>
      </c>
      <c r="AY2797" s="2">
        <f t="shared" si="1076"/>
        <v>0</v>
      </c>
      <c r="AZ2797" s="2">
        <f t="shared" si="1077"/>
        <v>0</v>
      </c>
      <c r="BB2797" t="s">
        <v>2756</v>
      </c>
      <c r="BC2797" t="s">
        <v>55</v>
      </c>
      <c r="BD2797">
        <v>13</v>
      </c>
      <c r="BF2797" s="111">
        <v>48</v>
      </c>
      <c r="BG2797" s="113">
        <v>345</v>
      </c>
      <c r="BH2797" s="117">
        <f t="shared" si="1080"/>
        <v>48345</v>
      </c>
      <c r="BJ2797" s="5" t="s">
        <v>3185</v>
      </c>
      <c r="BY2797" s="63">
        <v>0</v>
      </c>
      <c r="BZ2797" s="63">
        <v>1</v>
      </c>
    </row>
    <row r="2798" spans="1:78" hidden="1" outlineLevel="1">
      <c r="A2798" t="s">
        <v>2829</v>
      </c>
      <c r="B2798" t="s">
        <v>55</v>
      </c>
      <c r="C2798" s="1">
        <f t="shared" si="1069"/>
        <v>20653</v>
      </c>
      <c r="D2798" s="5">
        <f>IF(N2798&gt;0, RANK(N2798,(N2798:P2798,Q2798:AE2798)),0)</f>
        <v>2</v>
      </c>
      <c r="E2798" s="5">
        <f>IF(O2798&gt;0,RANK(O2798,(N2798:P2798,Q2798:AE2798)),0)</f>
        <v>1</v>
      </c>
      <c r="F2798" s="5">
        <f>IF(P2798&gt;0,RANK(P2798,(N2798:P2798,Q2798:AE2798)),0)</f>
        <v>0</v>
      </c>
      <c r="G2798" s="131">
        <f t="shared" si="1078"/>
        <v>7460</v>
      </c>
      <c r="H2798" s="136">
        <f t="shared" si="1079"/>
        <v>0.36120660436740426</v>
      </c>
      <c r="I2798" s="2"/>
      <c r="J2798" s="2">
        <f t="shared" si="1070"/>
        <v>0.3130295840797947</v>
      </c>
      <c r="K2798" s="2">
        <f t="shared" si="1071"/>
        <v>0.6742361884471989</v>
      </c>
      <c r="L2798" s="2">
        <f t="shared" si="1072"/>
        <v>0</v>
      </c>
      <c r="M2798" s="2">
        <f t="shared" si="1073"/>
        <v>1.2734227473006343E-2</v>
      </c>
      <c r="N2798" s="63">
        <v>6465</v>
      </c>
      <c r="O2798" s="63">
        <v>13925</v>
      </c>
      <c r="P2798" s="63"/>
      <c r="Q2798" s="63">
        <v>201</v>
      </c>
      <c r="R2798" s="63">
        <v>50</v>
      </c>
      <c r="S2798" s="63">
        <v>3</v>
      </c>
      <c r="T2798" s="63"/>
      <c r="U2798" s="63">
        <v>0</v>
      </c>
      <c r="V2798" s="63"/>
      <c r="W2798" s="63">
        <f>IF(Copyright!C$12=1,IF(BW2798&gt;0,BW2798-SUM(S2798:V2798)-SUM(X2798:AQ2798),SUM(BX2798:CD2798)),SUM(BX2798:CD2798))</f>
        <v>0</v>
      </c>
      <c r="X2798" s="63">
        <v>3</v>
      </c>
      <c r="Y2798" s="63">
        <v>0</v>
      </c>
      <c r="Z2798" s="63"/>
      <c r="AA2798" s="63"/>
      <c r="AB2798" s="63"/>
      <c r="AC2798" s="63"/>
      <c r="AD2798" s="63"/>
      <c r="AE2798" s="63"/>
      <c r="AF2798" s="63"/>
      <c r="AG2798" s="63"/>
      <c r="AH2798" s="63">
        <v>6</v>
      </c>
      <c r="AI2798" s="63"/>
      <c r="AJ2798" s="63"/>
      <c r="AK2798" s="63"/>
      <c r="AL2798" s="63"/>
      <c r="AM2798" s="63"/>
      <c r="AN2798" s="63"/>
      <c r="AO2798" s="63"/>
      <c r="AP2798" s="63"/>
      <c r="AQ2798" s="63"/>
      <c r="AS2798" s="5">
        <f>IF(Q2798&gt;0,RANK(Q2798,(N2798:P2798,Q2798:AE2798)),0)</f>
        <v>3</v>
      </c>
      <c r="AT2798" s="5">
        <f>IF(R2798&gt;0,RANK(R2798,(N2798:P2798,Q2798:AE2798)),0)</f>
        <v>4</v>
      </c>
      <c r="AU2798" s="5">
        <f>IF(T2798&gt;0,RANK(T2798,(N2798:P2798,Q2798:AE2798)),0)</f>
        <v>0</v>
      </c>
      <c r="AV2798" s="5">
        <f>IF(S2798&gt;0,RANK(S2798,(N2798:P2798,Q2798:AE2798)),0)</f>
        <v>5</v>
      </c>
      <c r="AW2798" s="2">
        <f t="shared" si="1074"/>
        <v>9.7322422892557985E-3</v>
      </c>
      <c r="AX2798" s="2">
        <f t="shared" si="1075"/>
        <v>2.4209557933472137E-3</v>
      </c>
      <c r="AY2798" s="2">
        <f t="shared" si="1076"/>
        <v>0</v>
      </c>
      <c r="AZ2798" s="2">
        <f t="shared" si="1077"/>
        <v>1.4525734760083281E-4</v>
      </c>
      <c r="BB2798" t="s">
        <v>2829</v>
      </c>
      <c r="BC2798" t="s">
        <v>55</v>
      </c>
      <c r="BD2798">
        <v>1</v>
      </c>
      <c r="BF2798" s="111">
        <v>48</v>
      </c>
      <c r="BG2798" s="113">
        <v>347</v>
      </c>
      <c r="BH2798" s="117">
        <f t="shared" si="1080"/>
        <v>48347</v>
      </c>
      <c r="BJ2798" s="5" t="s">
        <v>3185</v>
      </c>
      <c r="BY2798" s="63">
        <v>0</v>
      </c>
      <c r="BZ2798" s="63">
        <v>0</v>
      </c>
    </row>
    <row r="2799" spans="1:78" hidden="1" outlineLevel="1">
      <c r="A2799" t="s">
        <v>2275</v>
      </c>
      <c r="B2799" t="s">
        <v>55</v>
      </c>
      <c r="C2799" s="1">
        <f t="shared" si="1069"/>
        <v>15364</v>
      </c>
      <c r="D2799" s="5">
        <f>IF(N2799&gt;0, RANK(N2799,(N2799:P2799,Q2799:AE2799)),0)</f>
        <v>2</v>
      </c>
      <c r="E2799" s="5">
        <f>IF(O2799&gt;0,RANK(O2799,(N2799:P2799,Q2799:AE2799)),0)</f>
        <v>1</v>
      </c>
      <c r="F2799" s="5">
        <f>IF(P2799&gt;0,RANK(P2799,(N2799:P2799,Q2799:AE2799)),0)</f>
        <v>0</v>
      </c>
      <c r="G2799" s="131">
        <f t="shared" si="1078"/>
        <v>6497</v>
      </c>
      <c r="H2799" s="136">
        <f t="shared" si="1079"/>
        <v>0.42287164800833116</v>
      </c>
      <c r="I2799" s="2"/>
      <c r="J2799" s="2">
        <f t="shared" si="1070"/>
        <v>0.28312939338713877</v>
      </c>
      <c r="K2799" s="2">
        <f t="shared" si="1071"/>
        <v>0.70600104139546993</v>
      </c>
      <c r="L2799" s="2">
        <f t="shared" si="1072"/>
        <v>0</v>
      </c>
      <c r="M2799" s="2">
        <f t="shared" si="1073"/>
        <v>1.0869565217391242E-2</v>
      </c>
      <c r="N2799" s="63">
        <v>4350</v>
      </c>
      <c r="O2799" s="63">
        <v>10847</v>
      </c>
      <c r="P2799" s="63"/>
      <c r="Q2799" s="63">
        <v>105</v>
      </c>
      <c r="R2799" s="63">
        <v>26</v>
      </c>
      <c r="S2799" s="63">
        <v>1</v>
      </c>
      <c r="T2799" s="63"/>
      <c r="U2799" s="63">
        <v>0</v>
      </c>
      <c r="V2799" s="63"/>
      <c r="W2799" s="63">
        <f>IF(Copyright!C$12=1,IF(BW2799&gt;0,BW2799-SUM(S2799:V2799)-SUM(X2799:AQ2799),SUM(BX2799:CD2799)),SUM(BX2799:CD2799))</f>
        <v>35</v>
      </c>
      <c r="X2799" s="63">
        <v>0</v>
      </c>
      <c r="Y2799" s="63">
        <v>0</v>
      </c>
      <c r="Z2799" s="63"/>
      <c r="AA2799" s="63"/>
      <c r="AB2799" s="63"/>
      <c r="AC2799" s="63"/>
      <c r="AD2799" s="63"/>
      <c r="AE2799" s="63"/>
      <c r="AF2799" s="63"/>
      <c r="AG2799" s="63"/>
      <c r="AH2799" s="63">
        <v>0</v>
      </c>
      <c r="AI2799" s="63"/>
      <c r="AJ2799" s="63"/>
      <c r="AK2799" s="63"/>
      <c r="AL2799" s="63"/>
      <c r="AM2799" s="63"/>
      <c r="AN2799" s="63"/>
      <c r="AO2799" s="63"/>
      <c r="AP2799" s="63"/>
      <c r="AQ2799" s="63"/>
      <c r="AS2799" s="5">
        <f>IF(Q2799&gt;0,RANK(Q2799,(N2799:P2799,Q2799:AE2799)),0)</f>
        <v>3</v>
      </c>
      <c r="AT2799" s="5">
        <f>IF(R2799&gt;0,RANK(R2799,(N2799:P2799,Q2799:AE2799)),0)</f>
        <v>5</v>
      </c>
      <c r="AU2799" s="5">
        <f>IF(T2799&gt;0,RANK(T2799,(N2799:P2799,Q2799:AE2799)),0)</f>
        <v>0</v>
      </c>
      <c r="AV2799" s="5">
        <f>IF(S2799&gt;0,RANK(S2799,(N2799:P2799,Q2799:AE2799)),0)</f>
        <v>6</v>
      </c>
      <c r="AW2799" s="2">
        <f t="shared" si="1074"/>
        <v>6.8341577714136946E-3</v>
      </c>
      <c r="AX2799" s="2">
        <f t="shared" si="1075"/>
        <v>1.692267638635772E-3</v>
      </c>
      <c r="AY2799" s="2">
        <f t="shared" si="1076"/>
        <v>0</v>
      </c>
      <c r="AZ2799" s="2">
        <f t="shared" si="1077"/>
        <v>6.5087216870606619E-5</v>
      </c>
      <c r="BB2799" t="s">
        <v>2275</v>
      </c>
      <c r="BC2799" t="s">
        <v>55</v>
      </c>
      <c r="BD2799">
        <v>6</v>
      </c>
      <c r="BF2799" s="111">
        <v>48</v>
      </c>
      <c r="BG2799" s="113">
        <v>349</v>
      </c>
      <c r="BH2799" s="117">
        <f t="shared" si="1080"/>
        <v>48349</v>
      </c>
      <c r="BJ2799" s="5" t="s">
        <v>3185</v>
      </c>
      <c r="BY2799" s="63">
        <v>35</v>
      </c>
      <c r="BZ2799" s="63">
        <v>0</v>
      </c>
    </row>
    <row r="2800" spans="1:78" hidden="1" outlineLevel="1">
      <c r="A2800" t="s">
        <v>1144</v>
      </c>
      <c r="B2800" t="s">
        <v>55</v>
      </c>
      <c r="C2800" s="1">
        <f t="shared" si="1069"/>
        <v>5869</v>
      </c>
      <c r="D2800" s="5">
        <f>IF(N2800&gt;0, RANK(N2800,(N2800:P2800,Q2800:AE2800)),0)</f>
        <v>2</v>
      </c>
      <c r="E2800" s="5">
        <f>IF(O2800&gt;0,RANK(O2800,(N2800:P2800,Q2800:AE2800)),0)</f>
        <v>1</v>
      </c>
      <c r="F2800" s="5">
        <f>IF(P2800&gt;0,RANK(P2800,(N2800:P2800,Q2800:AE2800)),0)</f>
        <v>0</v>
      </c>
      <c r="G2800" s="131">
        <f t="shared" si="1078"/>
        <v>2435</v>
      </c>
      <c r="H2800" s="136">
        <f t="shared" si="1079"/>
        <v>0.41489180439597889</v>
      </c>
      <c r="I2800" s="2"/>
      <c r="J2800" s="2">
        <f t="shared" si="1070"/>
        <v>0.28573862668256944</v>
      </c>
      <c r="K2800" s="2">
        <f t="shared" si="1071"/>
        <v>0.70063043107854828</v>
      </c>
      <c r="L2800" s="2">
        <f t="shared" si="1072"/>
        <v>0</v>
      </c>
      <c r="M2800" s="2">
        <f t="shared" si="1073"/>
        <v>1.3630942238882282E-2</v>
      </c>
      <c r="N2800" s="63">
        <v>1677</v>
      </c>
      <c r="O2800" s="63">
        <v>4112</v>
      </c>
      <c r="P2800" s="63"/>
      <c r="Q2800" s="63">
        <v>47</v>
      </c>
      <c r="R2800" s="63">
        <v>16</v>
      </c>
      <c r="S2800" s="63">
        <v>0</v>
      </c>
      <c r="T2800" s="63"/>
      <c r="U2800" s="63">
        <v>0</v>
      </c>
      <c r="V2800" s="63"/>
      <c r="W2800" s="63">
        <f>IF(Copyright!C$12=1,IF(BW2800&gt;0,BW2800-SUM(S2800:V2800)-SUM(X2800:AQ2800),SUM(BX2800:CD2800)),SUM(BX2800:CD2800))</f>
        <v>17</v>
      </c>
      <c r="X2800" s="63">
        <v>0</v>
      </c>
      <c r="Y2800" s="63">
        <v>0</v>
      </c>
      <c r="Z2800" s="63"/>
      <c r="AA2800" s="63"/>
      <c r="AB2800" s="63"/>
      <c r="AC2800" s="63"/>
      <c r="AD2800" s="63"/>
      <c r="AE2800" s="63"/>
      <c r="AF2800" s="63"/>
      <c r="AG2800" s="63"/>
      <c r="AH2800" s="63">
        <v>0</v>
      </c>
      <c r="AI2800" s="63"/>
      <c r="AJ2800" s="63"/>
      <c r="AK2800" s="63"/>
      <c r="AL2800" s="63"/>
      <c r="AM2800" s="63"/>
      <c r="AN2800" s="63"/>
      <c r="AO2800" s="63"/>
      <c r="AP2800" s="63"/>
      <c r="AQ2800" s="63"/>
      <c r="AS2800" s="5">
        <f>IF(Q2800&gt;0,RANK(Q2800,(N2800:P2800,Q2800:AE2800)),0)</f>
        <v>3</v>
      </c>
      <c r="AT2800" s="5">
        <f>IF(R2800&gt;0,RANK(R2800,(N2800:P2800,Q2800:AE2800)),0)</f>
        <v>5</v>
      </c>
      <c r="AU2800" s="5">
        <f>IF(T2800&gt;0,RANK(T2800,(N2800:P2800,Q2800:AE2800)),0)</f>
        <v>0</v>
      </c>
      <c r="AV2800" s="5">
        <f>IF(S2800&gt;0,RANK(S2800,(N2800:P2800,Q2800:AE2800)),0)</f>
        <v>0</v>
      </c>
      <c r="AW2800" s="2">
        <f t="shared" si="1074"/>
        <v>8.0081785653433289E-3</v>
      </c>
      <c r="AX2800" s="2">
        <f t="shared" si="1075"/>
        <v>2.7261884477764527E-3</v>
      </c>
      <c r="AY2800" s="2">
        <f t="shared" si="1076"/>
        <v>0</v>
      </c>
      <c r="AZ2800" s="2">
        <f t="shared" si="1077"/>
        <v>0</v>
      </c>
      <c r="BB2800" t="s">
        <v>1144</v>
      </c>
      <c r="BC2800" t="s">
        <v>55</v>
      </c>
      <c r="BD2800">
        <v>36</v>
      </c>
      <c r="BF2800" s="111">
        <v>48</v>
      </c>
      <c r="BG2800" s="113">
        <v>351</v>
      </c>
      <c r="BH2800" s="117">
        <f t="shared" si="1080"/>
        <v>48351</v>
      </c>
      <c r="BJ2800" s="5" t="s">
        <v>3185</v>
      </c>
      <c r="BY2800" s="63">
        <v>17</v>
      </c>
      <c r="BZ2800" s="63">
        <v>0</v>
      </c>
    </row>
    <row r="2801" spans="1:78" hidden="1" outlineLevel="1">
      <c r="A2801" t="s">
        <v>1722</v>
      </c>
      <c r="B2801" t="s">
        <v>55</v>
      </c>
      <c r="C2801" s="1">
        <f t="shared" si="1069"/>
        <v>4575</v>
      </c>
      <c r="D2801" s="5">
        <f>IF(N2801&gt;0, RANK(N2801,(N2801:P2801,Q2801:AE2801)),0)</f>
        <v>2</v>
      </c>
      <c r="E2801" s="5">
        <f>IF(O2801&gt;0,RANK(O2801,(N2801:P2801,Q2801:AE2801)),0)</f>
        <v>1</v>
      </c>
      <c r="F2801" s="5">
        <f>IF(P2801&gt;0,RANK(P2801,(N2801:P2801,Q2801:AE2801)),0)</f>
        <v>0</v>
      </c>
      <c r="G2801" s="131">
        <f t="shared" si="1078"/>
        <v>2066</v>
      </c>
      <c r="H2801" s="136">
        <f t="shared" si="1079"/>
        <v>0.4515846994535519</v>
      </c>
      <c r="I2801" s="2"/>
      <c r="J2801" s="2">
        <f t="shared" si="1070"/>
        <v>0.26579234972677596</v>
      </c>
      <c r="K2801" s="2">
        <f t="shared" si="1071"/>
        <v>0.71737704918032785</v>
      </c>
      <c r="L2801" s="2">
        <f t="shared" si="1072"/>
        <v>0</v>
      </c>
      <c r="M2801" s="2">
        <f t="shared" si="1073"/>
        <v>1.6830601092896136E-2</v>
      </c>
      <c r="N2801" s="63">
        <v>1216</v>
      </c>
      <c r="O2801" s="63">
        <v>3282</v>
      </c>
      <c r="P2801" s="63"/>
      <c r="Q2801" s="63">
        <v>63</v>
      </c>
      <c r="R2801" s="63">
        <v>11</v>
      </c>
      <c r="S2801" s="63">
        <v>2</v>
      </c>
      <c r="T2801" s="63"/>
      <c r="U2801" s="63">
        <v>0</v>
      </c>
      <c r="V2801" s="63"/>
      <c r="W2801" s="63">
        <f>IF(Copyright!C$12=1,IF(BW2801&gt;0,BW2801-SUM(S2801:V2801)-SUM(X2801:AQ2801),SUM(BX2801:CD2801)),SUM(BX2801:CD2801))</f>
        <v>1</v>
      </c>
      <c r="X2801" s="63">
        <v>0</v>
      </c>
      <c r="Y2801" s="63">
        <v>0</v>
      </c>
      <c r="Z2801" s="63"/>
      <c r="AA2801" s="63"/>
      <c r="AB2801" s="63"/>
      <c r="AC2801" s="63"/>
      <c r="AD2801" s="63"/>
      <c r="AE2801" s="63"/>
      <c r="AF2801" s="63"/>
      <c r="AG2801" s="63"/>
      <c r="AH2801" s="63">
        <v>0</v>
      </c>
      <c r="AI2801" s="63"/>
      <c r="AJ2801" s="63"/>
      <c r="AK2801" s="63"/>
      <c r="AL2801" s="63"/>
      <c r="AM2801" s="63"/>
      <c r="AN2801" s="63"/>
      <c r="AO2801" s="63"/>
      <c r="AP2801" s="63"/>
      <c r="AQ2801" s="63"/>
      <c r="AS2801" s="5">
        <f>IF(Q2801&gt;0,RANK(Q2801,(N2801:P2801,Q2801:AE2801)),0)</f>
        <v>3</v>
      </c>
      <c r="AT2801" s="5">
        <f>IF(R2801&gt;0,RANK(R2801,(N2801:P2801,Q2801:AE2801)),0)</f>
        <v>4</v>
      </c>
      <c r="AU2801" s="5">
        <f>IF(T2801&gt;0,RANK(T2801,(N2801:P2801,Q2801:AE2801)),0)</f>
        <v>0</v>
      </c>
      <c r="AV2801" s="5">
        <f>IF(S2801&gt;0,RANK(S2801,(N2801:P2801,Q2801:AE2801)),0)</f>
        <v>5</v>
      </c>
      <c r="AW2801" s="2">
        <f t="shared" si="1074"/>
        <v>1.3770491803278689E-2</v>
      </c>
      <c r="AX2801" s="2">
        <f t="shared" si="1075"/>
        <v>2.4043715846994535E-3</v>
      </c>
      <c r="AY2801" s="2">
        <f t="shared" si="1076"/>
        <v>0</v>
      </c>
      <c r="AZ2801" s="2">
        <f t="shared" si="1077"/>
        <v>4.3715846994535519E-4</v>
      </c>
      <c r="BB2801" t="s">
        <v>1722</v>
      </c>
      <c r="BC2801" t="s">
        <v>55</v>
      </c>
      <c r="BD2801">
        <v>19</v>
      </c>
      <c r="BF2801" s="111">
        <v>48</v>
      </c>
      <c r="BG2801" s="113">
        <v>353</v>
      </c>
      <c r="BH2801" s="117">
        <f t="shared" si="1080"/>
        <v>48353</v>
      </c>
      <c r="BJ2801" s="5" t="s">
        <v>3185</v>
      </c>
      <c r="BY2801" s="63">
        <v>1</v>
      </c>
      <c r="BZ2801" s="63">
        <v>0</v>
      </c>
    </row>
    <row r="2802" spans="1:78" hidden="1" outlineLevel="1">
      <c r="A2802" t="s">
        <v>3075</v>
      </c>
      <c r="B2802" t="s">
        <v>55</v>
      </c>
      <c r="C2802" s="1">
        <f t="shared" si="1069"/>
        <v>96104</v>
      </c>
      <c r="D2802" s="5">
        <f>IF(N2802&gt;0, RANK(N2802,(N2802:P2802,Q2802:AE2802)),0)</f>
        <v>2</v>
      </c>
      <c r="E2802" s="5">
        <f>IF(O2802&gt;0,RANK(O2802,(N2802:P2802,Q2802:AE2802)),0)</f>
        <v>1</v>
      </c>
      <c r="F2802" s="5">
        <f>IF(P2802&gt;0,RANK(P2802,(N2802:P2802,Q2802:AE2802)),0)</f>
        <v>0</v>
      </c>
      <c r="G2802" s="131">
        <f t="shared" si="1078"/>
        <v>3194</v>
      </c>
      <c r="H2802" s="136">
        <f t="shared" si="1079"/>
        <v>3.3234828935320072E-2</v>
      </c>
      <c r="I2802" s="2"/>
      <c r="J2802" s="2">
        <f t="shared" si="1070"/>
        <v>0.47627570132356611</v>
      </c>
      <c r="K2802" s="2">
        <f t="shared" si="1071"/>
        <v>0.50951053025888615</v>
      </c>
      <c r="L2802" s="2">
        <f t="shared" si="1072"/>
        <v>0</v>
      </c>
      <c r="M2802" s="2">
        <f t="shared" si="1073"/>
        <v>1.4213768417547734E-2</v>
      </c>
      <c r="N2802" s="63">
        <v>45772</v>
      </c>
      <c r="O2802" s="63">
        <v>48966</v>
      </c>
      <c r="P2802" s="63"/>
      <c r="Q2802" s="63">
        <v>1011</v>
      </c>
      <c r="R2802" s="63">
        <v>330</v>
      </c>
      <c r="S2802" s="63">
        <v>17</v>
      </c>
      <c r="T2802" s="63"/>
      <c r="U2802" s="63">
        <v>0</v>
      </c>
      <c r="V2802" s="63"/>
      <c r="W2802" s="63">
        <f>IF(Copyright!C$12=1,IF(BW2802&gt;0,BW2802-SUM(S2802:V2802)-SUM(X2802:AQ2802),SUM(BX2802:CD2802)),SUM(BX2802:CD2802))</f>
        <v>1</v>
      </c>
      <c r="X2802" s="63">
        <v>7</v>
      </c>
      <c r="Y2802" s="63">
        <v>0</v>
      </c>
      <c r="Z2802" s="63"/>
      <c r="AA2802" s="63"/>
      <c r="AB2802" s="63"/>
      <c r="AC2802" s="63"/>
      <c r="AD2802" s="63"/>
      <c r="AE2802" s="63"/>
      <c r="AF2802" s="63"/>
      <c r="AG2802" s="63"/>
      <c r="AH2802" s="63">
        <v>0</v>
      </c>
      <c r="AI2802" s="63"/>
      <c r="AJ2802" s="63"/>
      <c r="AK2802" s="63"/>
      <c r="AL2802" s="63"/>
      <c r="AM2802" s="63"/>
      <c r="AN2802" s="63"/>
      <c r="AO2802" s="63"/>
      <c r="AP2802" s="63"/>
      <c r="AQ2802" s="63"/>
      <c r="AS2802" s="5">
        <f>IF(Q2802&gt;0,RANK(Q2802,(N2802:P2802,Q2802:AE2802)),0)</f>
        <v>3</v>
      </c>
      <c r="AT2802" s="5">
        <f>IF(R2802&gt;0,RANK(R2802,(N2802:P2802,Q2802:AE2802)),0)</f>
        <v>4</v>
      </c>
      <c r="AU2802" s="5">
        <f>IF(T2802&gt;0,RANK(T2802,(N2802:P2802,Q2802:AE2802)),0)</f>
        <v>0</v>
      </c>
      <c r="AV2802" s="5">
        <f>IF(S2802&gt;0,RANK(S2802,(N2802:P2802,Q2802:AE2802)),0)</f>
        <v>5</v>
      </c>
      <c r="AW2802" s="2">
        <f t="shared" si="1074"/>
        <v>1.0519853492050278E-2</v>
      </c>
      <c r="AX2802" s="2">
        <f t="shared" si="1075"/>
        <v>3.4337800715891118E-3</v>
      </c>
      <c r="AY2802" s="2">
        <f t="shared" si="1076"/>
        <v>0</v>
      </c>
      <c r="AZ2802" s="2">
        <f t="shared" si="1077"/>
        <v>1.7689170065762091E-4</v>
      </c>
      <c r="BB2802" t="s">
        <v>3075</v>
      </c>
      <c r="BC2802" t="s">
        <v>55</v>
      </c>
      <c r="BD2802">
        <v>27</v>
      </c>
      <c r="BF2802" s="111">
        <v>48</v>
      </c>
      <c r="BG2802" s="113">
        <v>355</v>
      </c>
      <c r="BH2802" s="117">
        <f t="shared" si="1080"/>
        <v>48355</v>
      </c>
      <c r="BJ2802" s="5" t="s">
        <v>3185</v>
      </c>
      <c r="BY2802" s="63">
        <v>1</v>
      </c>
      <c r="BZ2802" s="63">
        <v>0</v>
      </c>
    </row>
    <row r="2803" spans="1:78" hidden="1" outlineLevel="1">
      <c r="A2803" t="s">
        <v>2651</v>
      </c>
      <c r="B2803" t="s">
        <v>55</v>
      </c>
      <c r="C2803" s="1">
        <f t="shared" si="1069"/>
        <v>2993</v>
      </c>
      <c r="D2803" s="5">
        <f>IF(N2803&gt;0, RANK(N2803,(N2803:P2803,Q2803:AE2803)),0)</f>
        <v>2</v>
      </c>
      <c r="E2803" s="5">
        <f>IF(O2803&gt;0,RANK(O2803,(N2803:P2803,Q2803:AE2803)),0)</f>
        <v>1</v>
      </c>
      <c r="F2803" s="5">
        <f>IF(P2803&gt;0,RANK(P2803,(N2803:P2803,Q2803:AE2803)),0)</f>
        <v>0</v>
      </c>
      <c r="G2803" s="131">
        <f t="shared" si="1078"/>
        <v>2466</v>
      </c>
      <c r="H2803" s="136">
        <f t="shared" si="1079"/>
        <v>0.82392248580020044</v>
      </c>
      <c r="I2803" s="2"/>
      <c r="J2803" s="2">
        <f t="shared" si="1070"/>
        <v>8.4530571333110593E-2</v>
      </c>
      <c r="K2803" s="2">
        <f t="shared" si="1071"/>
        <v>0.90845305713331104</v>
      </c>
      <c r="L2803" s="2">
        <f t="shared" si="1072"/>
        <v>0</v>
      </c>
      <c r="M2803" s="2">
        <f t="shared" si="1073"/>
        <v>7.0163715335783694E-3</v>
      </c>
      <c r="N2803" s="63">
        <v>253</v>
      </c>
      <c r="O2803" s="63">
        <v>2719</v>
      </c>
      <c r="P2803" s="63"/>
      <c r="Q2803" s="63">
        <v>15</v>
      </c>
      <c r="R2803" s="63">
        <v>4</v>
      </c>
      <c r="S2803" s="63">
        <v>2</v>
      </c>
      <c r="T2803" s="63"/>
      <c r="U2803" s="63">
        <v>0</v>
      </c>
      <c r="V2803" s="63"/>
      <c r="W2803" s="63">
        <f>IF(Copyright!C$12=1,IF(BW2803&gt;0,BW2803-SUM(S2803:V2803)-SUM(X2803:AQ2803),SUM(BX2803:CD2803)),SUM(BX2803:CD2803))</f>
        <v>0</v>
      </c>
      <c r="X2803" s="63">
        <v>0</v>
      </c>
      <c r="Y2803" s="63">
        <v>0</v>
      </c>
      <c r="Z2803" s="63"/>
      <c r="AA2803" s="63"/>
      <c r="AB2803" s="63"/>
      <c r="AC2803" s="63"/>
      <c r="AD2803" s="63"/>
      <c r="AE2803" s="63"/>
      <c r="AF2803" s="63"/>
      <c r="AG2803" s="63"/>
      <c r="AH2803" s="63">
        <v>0</v>
      </c>
      <c r="AI2803" s="63"/>
      <c r="AJ2803" s="63"/>
      <c r="AK2803" s="63"/>
      <c r="AL2803" s="63"/>
      <c r="AM2803" s="63"/>
      <c r="AN2803" s="63"/>
      <c r="AO2803" s="63"/>
      <c r="AP2803" s="63"/>
      <c r="AQ2803" s="63"/>
      <c r="AS2803" s="5">
        <f>IF(Q2803&gt;0,RANK(Q2803,(N2803:P2803,Q2803:AE2803)),0)</f>
        <v>3</v>
      </c>
      <c r="AT2803" s="5">
        <f>IF(R2803&gt;0,RANK(R2803,(N2803:P2803,Q2803:AE2803)),0)</f>
        <v>4</v>
      </c>
      <c r="AU2803" s="5">
        <f>IF(T2803&gt;0,RANK(T2803,(N2803:P2803,Q2803:AE2803)),0)</f>
        <v>0</v>
      </c>
      <c r="AV2803" s="5">
        <f>IF(S2803&gt;0,RANK(S2803,(N2803:P2803,Q2803:AE2803)),0)</f>
        <v>5</v>
      </c>
      <c r="AW2803" s="2">
        <f t="shared" si="1074"/>
        <v>5.011693952555964E-3</v>
      </c>
      <c r="AX2803" s="2">
        <f t="shared" si="1075"/>
        <v>1.3364517206815904E-3</v>
      </c>
      <c r="AY2803" s="2">
        <f t="shared" si="1076"/>
        <v>0</v>
      </c>
      <c r="AZ2803" s="2">
        <f t="shared" si="1077"/>
        <v>6.6822586034079518E-4</v>
      </c>
      <c r="BB2803" t="s">
        <v>2651</v>
      </c>
      <c r="BC2803" t="s">
        <v>55</v>
      </c>
      <c r="BD2803">
        <v>13</v>
      </c>
      <c r="BF2803" s="111">
        <v>48</v>
      </c>
      <c r="BG2803" s="113">
        <v>357</v>
      </c>
      <c r="BH2803" s="117">
        <f t="shared" si="1080"/>
        <v>48357</v>
      </c>
      <c r="BJ2803" s="5" t="s">
        <v>3185</v>
      </c>
      <c r="BY2803" s="63">
        <v>0</v>
      </c>
      <c r="BZ2803" s="63">
        <v>0</v>
      </c>
    </row>
    <row r="2804" spans="1:78" hidden="1" outlineLevel="1">
      <c r="A2804" t="s">
        <v>1452</v>
      </c>
      <c r="B2804" t="s">
        <v>55</v>
      </c>
      <c r="C2804" s="1">
        <f t="shared" si="1069"/>
        <v>869</v>
      </c>
      <c r="D2804" s="5">
        <f>IF(N2804&gt;0, RANK(N2804,(N2804:P2804,Q2804:AE2804)),0)</f>
        <v>2</v>
      </c>
      <c r="E2804" s="5">
        <f>IF(O2804&gt;0,RANK(O2804,(N2804:P2804,Q2804:AE2804)),0)</f>
        <v>1</v>
      </c>
      <c r="F2804" s="5">
        <f>IF(P2804&gt;0,RANK(P2804,(N2804:P2804,Q2804:AE2804)),0)</f>
        <v>0</v>
      </c>
      <c r="G2804" s="131">
        <f t="shared" si="1078"/>
        <v>719</v>
      </c>
      <c r="H2804" s="136">
        <f t="shared" si="1079"/>
        <v>0.82738780207134632</v>
      </c>
      <c r="I2804" s="2"/>
      <c r="J2804" s="2">
        <f t="shared" si="1070"/>
        <v>8.170310701956271E-2</v>
      </c>
      <c r="K2804" s="2">
        <f t="shared" si="1071"/>
        <v>0.90909090909090906</v>
      </c>
      <c r="L2804" s="2">
        <f t="shared" si="1072"/>
        <v>0</v>
      </c>
      <c r="M2804" s="2">
        <f t="shared" si="1073"/>
        <v>9.205983889528202E-3</v>
      </c>
      <c r="N2804" s="63">
        <v>71</v>
      </c>
      <c r="O2804" s="63">
        <v>790</v>
      </c>
      <c r="P2804" s="63"/>
      <c r="Q2804" s="63">
        <v>8</v>
      </c>
      <c r="R2804" s="63">
        <v>0</v>
      </c>
      <c r="S2804" s="63">
        <v>0</v>
      </c>
      <c r="T2804" s="63"/>
      <c r="U2804" s="63">
        <v>0</v>
      </c>
      <c r="V2804" s="63"/>
      <c r="W2804" s="63">
        <f>IF(Copyright!C$12=1,IF(BW2804&gt;0,BW2804-SUM(S2804:V2804)-SUM(X2804:AQ2804),SUM(BX2804:CD2804)),SUM(BX2804:CD2804))</f>
        <v>0</v>
      </c>
      <c r="X2804" s="63">
        <v>0</v>
      </c>
      <c r="Y2804" s="63">
        <v>0</v>
      </c>
      <c r="Z2804" s="63"/>
      <c r="AA2804" s="63"/>
      <c r="AB2804" s="63"/>
      <c r="AC2804" s="63"/>
      <c r="AD2804" s="63"/>
      <c r="AE2804" s="63"/>
      <c r="AF2804" s="63"/>
      <c r="AG2804" s="63"/>
      <c r="AH2804" s="63">
        <v>0</v>
      </c>
      <c r="AI2804" s="63"/>
      <c r="AJ2804" s="63"/>
      <c r="AK2804" s="63"/>
      <c r="AL2804" s="63"/>
      <c r="AM2804" s="63"/>
      <c r="AN2804" s="63"/>
      <c r="AO2804" s="63"/>
      <c r="AP2804" s="63"/>
      <c r="AQ2804" s="63"/>
      <c r="AS2804" s="5">
        <f>IF(Q2804&gt;0,RANK(Q2804,(N2804:P2804,Q2804:AE2804)),0)</f>
        <v>3</v>
      </c>
      <c r="AT2804" s="5">
        <f>IF(R2804&gt;0,RANK(R2804,(N2804:P2804,Q2804:AE2804)),0)</f>
        <v>0</v>
      </c>
      <c r="AU2804" s="5">
        <f>IF(T2804&gt;0,RANK(T2804,(N2804:P2804,Q2804:AE2804)),0)</f>
        <v>0</v>
      </c>
      <c r="AV2804" s="5">
        <f>IF(S2804&gt;0,RANK(S2804,(N2804:P2804,Q2804:AE2804)),0)</f>
        <v>0</v>
      </c>
      <c r="AW2804" s="2">
        <f t="shared" si="1074"/>
        <v>9.2059838895281933E-3</v>
      </c>
      <c r="AX2804" s="2">
        <f t="shared" si="1075"/>
        <v>0</v>
      </c>
      <c r="AY2804" s="2">
        <f t="shared" si="1076"/>
        <v>0</v>
      </c>
      <c r="AZ2804" s="2">
        <f t="shared" si="1077"/>
        <v>0</v>
      </c>
      <c r="BB2804" t="s">
        <v>1452</v>
      </c>
      <c r="BC2804" t="s">
        <v>55</v>
      </c>
      <c r="BD2804">
        <v>13</v>
      </c>
      <c r="BF2804" s="111">
        <v>48</v>
      </c>
      <c r="BG2804" s="113">
        <v>359</v>
      </c>
      <c r="BH2804" s="117">
        <f t="shared" si="1080"/>
        <v>48359</v>
      </c>
      <c r="BJ2804" s="5" t="s">
        <v>3185</v>
      </c>
      <c r="BY2804" s="63">
        <v>0</v>
      </c>
      <c r="BZ2804" s="63">
        <v>0</v>
      </c>
    </row>
    <row r="2805" spans="1:78" hidden="1" outlineLevel="1">
      <c r="A2805" t="s">
        <v>2024</v>
      </c>
      <c r="B2805" t="s">
        <v>55</v>
      </c>
      <c r="C2805" s="1">
        <f t="shared" si="1069"/>
        <v>30518</v>
      </c>
      <c r="D2805" s="5">
        <f>IF(N2805&gt;0, RANK(N2805,(N2805:P2805,Q2805:AE2805)),0)</f>
        <v>2</v>
      </c>
      <c r="E2805" s="5">
        <f>IF(O2805&gt;0,RANK(O2805,(N2805:P2805,Q2805:AE2805)),0)</f>
        <v>1</v>
      </c>
      <c r="F2805" s="5">
        <f>IF(P2805&gt;0,RANK(P2805,(N2805:P2805,Q2805:AE2805)),0)</f>
        <v>0</v>
      </c>
      <c r="G2805" s="131">
        <f t="shared" si="1078"/>
        <v>16566</v>
      </c>
      <c r="H2805" s="136">
        <f t="shared" si="1079"/>
        <v>0.54282718395700902</v>
      </c>
      <c r="I2805" s="2"/>
      <c r="J2805" s="2">
        <f t="shared" si="1070"/>
        <v>0.22281931974572383</v>
      </c>
      <c r="K2805" s="2">
        <f t="shared" si="1071"/>
        <v>0.76564650370273279</v>
      </c>
      <c r="L2805" s="2">
        <f t="shared" si="1072"/>
        <v>0</v>
      </c>
      <c r="M2805" s="2">
        <f t="shared" si="1073"/>
        <v>1.1534176551543429E-2</v>
      </c>
      <c r="N2805" s="63">
        <v>6800</v>
      </c>
      <c r="O2805" s="63">
        <v>23366</v>
      </c>
      <c r="P2805" s="63"/>
      <c r="Q2805" s="63">
        <v>280</v>
      </c>
      <c r="R2805" s="63">
        <v>64</v>
      </c>
      <c r="S2805" s="63">
        <v>4</v>
      </c>
      <c r="T2805" s="63"/>
      <c r="U2805" s="63">
        <v>0</v>
      </c>
      <c r="V2805" s="63"/>
      <c r="W2805" s="63">
        <f>IF(Copyright!C$12=1,IF(BW2805&gt;0,BW2805-SUM(S2805:V2805)-SUM(X2805:AQ2805),SUM(BX2805:CD2805)),SUM(BX2805:CD2805))</f>
        <v>0</v>
      </c>
      <c r="X2805" s="63">
        <v>1</v>
      </c>
      <c r="Y2805" s="63">
        <v>2</v>
      </c>
      <c r="Z2805" s="63"/>
      <c r="AA2805" s="63"/>
      <c r="AB2805" s="63"/>
      <c r="AC2805" s="63"/>
      <c r="AD2805" s="63"/>
      <c r="AE2805" s="63"/>
      <c r="AF2805" s="63"/>
      <c r="AG2805" s="63"/>
      <c r="AH2805" s="63">
        <v>1</v>
      </c>
      <c r="AI2805" s="63"/>
      <c r="AJ2805" s="63"/>
      <c r="AK2805" s="63"/>
      <c r="AL2805" s="63"/>
      <c r="AM2805" s="63"/>
      <c r="AN2805" s="63"/>
      <c r="AO2805" s="63"/>
      <c r="AP2805" s="63"/>
      <c r="AQ2805" s="63"/>
      <c r="AS2805" s="5">
        <f>IF(Q2805&gt;0,RANK(Q2805,(N2805:P2805,Q2805:AE2805)),0)</f>
        <v>3</v>
      </c>
      <c r="AT2805" s="5">
        <f>IF(R2805&gt;0,RANK(R2805,(N2805:P2805,Q2805:AE2805)),0)</f>
        <v>4</v>
      </c>
      <c r="AU2805" s="5">
        <f>IF(T2805&gt;0,RANK(T2805,(N2805:P2805,Q2805:AE2805)),0)</f>
        <v>0</v>
      </c>
      <c r="AV2805" s="5">
        <f>IF(S2805&gt;0,RANK(S2805,(N2805:P2805,Q2805:AE2805)),0)</f>
        <v>5</v>
      </c>
      <c r="AW2805" s="2">
        <f t="shared" si="1074"/>
        <v>9.1749131660003938E-3</v>
      </c>
      <c r="AX2805" s="2">
        <f t="shared" si="1075"/>
        <v>2.0971230093715185E-3</v>
      </c>
      <c r="AY2805" s="2">
        <f t="shared" si="1076"/>
        <v>0</v>
      </c>
      <c r="AZ2805" s="2">
        <f t="shared" si="1077"/>
        <v>1.3107018808571991E-4</v>
      </c>
      <c r="BB2805" t="s">
        <v>2024</v>
      </c>
      <c r="BC2805" t="s">
        <v>55</v>
      </c>
      <c r="BD2805">
        <v>36</v>
      </c>
      <c r="BF2805" s="111">
        <v>48</v>
      </c>
      <c r="BG2805" s="113">
        <v>361</v>
      </c>
      <c r="BH2805" s="117">
        <f t="shared" si="1080"/>
        <v>48361</v>
      </c>
      <c r="BJ2805" s="5" t="s">
        <v>3185</v>
      </c>
      <c r="BY2805" s="63">
        <v>0</v>
      </c>
      <c r="BZ2805" s="63">
        <v>0</v>
      </c>
    </row>
    <row r="2806" spans="1:78" hidden="1" outlineLevel="1">
      <c r="A2806" t="s">
        <v>2286</v>
      </c>
      <c r="B2806" t="s">
        <v>55</v>
      </c>
      <c r="C2806" s="1">
        <f t="shared" si="1069"/>
        <v>9337</v>
      </c>
      <c r="D2806" s="5">
        <f>IF(N2806&gt;0, RANK(N2806,(N2806:P2806,Q2806:AE2806)),0)</f>
        <v>2</v>
      </c>
      <c r="E2806" s="5">
        <f>IF(O2806&gt;0,RANK(O2806,(N2806:P2806,Q2806:AE2806)),0)</f>
        <v>1</v>
      </c>
      <c r="F2806" s="5">
        <f>IF(P2806&gt;0,RANK(P2806,(N2806:P2806,Q2806:AE2806)),0)</f>
        <v>0</v>
      </c>
      <c r="G2806" s="131">
        <f t="shared" si="1078"/>
        <v>5582</v>
      </c>
      <c r="H2806" s="136">
        <f t="shared" si="1079"/>
        <v>0.59783656420691866</v>
      </c>
      <c r="I2806" s="2"/>
      <c r="J2806" s="2">
        <f t="shared" si="1070"/>
        <v>0.19395951590446611</v>
      </c>
      <c r="K2806" s="2">
        <f t="shared" si="1071"/>
        <v>0.7917960801113848</v>
      </c>
      <c r="L2806" s="2">
        <f t="shared" si="1072"/>
        <v>0</v>
      </c>
      <c r="M2806" s="2">
        <f t="shared" si="1073"/>
        <v>1.4244403984149057E-2</v>
      </c>
      <c r="N2806" s="63">
        <v>1811</v>
      </c>
      <c r="O2806" s="63">
        <v>7393</v>
      </c>
      <c r="P2806" s="63"/>
      <c r="Q2806" s="63">
        <v>106</v>
      </c>
      <c r="R2806" s="63">
        <v>27</v>
      </c>
      <c r="S2806" s="63">
        <v>0</v>
      </c>
      <c r="T2806" s="63"/>
      <c r="U2806" s="63">
        <v>0</v>
      </c>
      <c r="V2806" s="63"/>
      <c r="W2806" s="63">
        <f>IF(Copyright!C$12=1,IF(BW2806&gt;0,BW2806-SUM(S2806:V2806)-SUM(X2806:AQ2806),SUM(BX2806:CD2806)),SUM(BX2806:CD2806))</f>
        <v>0</v>
      </c>
      <c r="X2806" s="63">
        <v>0</v>
      </c>
      <c r="Y2806" s="63">
        <v>0</v>
      </c>
      <c r="Z2806" s="63"/>
      <c r="AA2806" s="63"/>
      <c r="AB2806" s="63"/>
      <c r="AC2806" s="63"/>
      <c r="AD2806" s="63"/>
      <c r="AE2806" s="63"/>
      <c r="AF2806" s="63"/>
      <c r="AG2806" s="63"/>
      <c r="AH2806" s="63">
        <v>0</v>
      </c>
      <c r="AI2806" s="63"/>
      <c r="AJ2806" s="63"/>
      <c r="AK2806" s="63"/>
      <c r="AL2806" s="63"/>
      <c r="AM2806" s="63"/>
      <c r="AN2806" s="63"/>
      <c r="AO2806" s="63"/>
      <c r="AP2806" s="63"/>
      <c r="AQ2806" s="63"/>
      <c r="AS2806" s="5">
        <f>IF(Q2806&gt;0,RANK(Q2806,(N2806:P2806,Q2806:AE2806)),0)</f>
        <v>3</v>
      </c>
      <c r="AT2806" s="5">
        <f>IF(R2806&gt;0,RANK(R2806,(N2806:P2806,Q2806:AE2806)),0)</f>
        <v>4</v>
      </c>
      <c r="AU2806" s="5">
        <f>IF(T2806&gt;0,RANK(T2806,(N2806:P2806,Q2806:AE2806)),0)</f>
        <v>0</v>
      </c>
      <c r="AV2806" s="5">
        <f>IF(S2806&gt;0,RANK(S2806,(N2806:P2806,Q2806:AE2806)),0)</f>
        <v>0</v>
      </c>
      <c r="AW2806" s="2">
        <f t="shared" si="1074"/>
        <v>1.1352682874584984E-2</v>
      </c>
      <c r="AX2806" s="2">
        <f t="shared" si="1075"/>
        <v>2.8917211095640999E-3</v>
      </c>
      <c r="AY2806" s="2">
        <f t="shared" si="1076"/>
        <v>0</v>
      </c>
      <c r="AZ2806" s="2">
        <f t="shared" si="1077"/>
        <v>0</v>
      </c>
      <c r="BB2806" t="s">
        <v>2286</v>
      </c>
      <c r="BC2806" t="s">
        <v>55</v>
      </c>
      <c r="BD2806">
        <v>11</v>
      </c>
      <c r="BF2806" s="111">
        <v>48</v>
      </c>
      <c r="BG2806" s="113">
        <v>363</v>
      </c>
      <c r="BH2806" s="117">
        <f t="shared" si="1080"/>
        <v>48363</v>
      </c>
      <c r="BJ2806" s="5" t="s">
        <v>3185</v>
      </c>
      <c r="BY2806" s="63">
        <v>0</v>
      </c>
      <c r="BZ2806" s="63">
        <v>0</v>
      </c>
    </row>
    <row r="2807" spans="1:78" hidden="1" outlineLevel="1">
      <c r="A2807" t="s">
        <v>2390</v>
      </c>
      <c r="B2807" t="s">
        <v>55</v>
      </c>
      <c r="C2807" s="1">
        <f t="shared" si="1069"/>
        <v>10230</v>
      </c>
      <c r="D2807" s="5">
        <f>IF(N2807&gt;0, RANK(N2807,(N2807:P2807,Q2807:AE2807)),0)</f>
        <v>2</v>
      </c>
      <c r="E2807" s="5">
        <f>IF(O2807&gt;0,RANK(O2807,(N2807:P2807,Q2807:AE2807)),0)</f>
        <v>1</v>
      </c>
      <c r="F2807" s="5">
        <f>IF(P2807&gt;0,RANK(P2807,(N2807:P2807,Q2807:AE2807)),0)</f>
        <v>0</v>
      </c>
      <c r="G2807" s="131">
        <f t="shared" si="1078"/>
        <v>5739</v>
      </c>
      <c r="H2807" s="136">
        <f t="shared" si="1079"/>
        <v>0.56099706744868039</v>
      </c>
      <c r="I2807" s="2"/>
      <c r="J2807" s="2">
        <f t="shared" si="1070"/>
        <v>0.21612903225806451</v>
      </c>
      <c r="K2807" s="2">
        <f t="shared" si="1071"/>
        <v>0.77712609970674484</v>
      </c>
      <c r="L2807" s="2">
        <f t="shared" si="1072"/>
        <v>0</v>
      </c>
      <c r="M2807" s="2">
        <f t="shared" si="1073"/>
        <v>6.7448680351906987E-3</v>
      </c>
      <c r="N2807" s="63">
        <v>2211</v>
      </c>
      <c r="O2807" s="63">
        <v>7950</v>
      </c>
      <c r="P2807" s="63"/>
      <c r="Q2807" s="63">
        <v>67</v>
      </c>
      <c r="R2807" s="63">
        <v>2</v>
      </c>
      <c r="S2807" s="63">
        <v>0</v>
      </c>
      <c r="T2807" s="63"/>
      <c r="U2807" s="63">
        <v>0</v>
      </c>
      <c r="V2807" s="63"/>
      <c r="W2807" s="63">
        <f>IF(Copyright!C$12=1,IF(BW2807&gt;0,BW2807-SUM(S2807:V2807)-SUM(X2807:AQ2807),SUM(BX2807:CD2807)),SUM(BX2807:CD2807))</f>
        <v>0</v>
      </c>
      <c r="X2807" s="63">
        <v>0</v>
      </c>
      <c r="Y2807" s="63">
        <v>0</v>
      </c>
      <c r="Z2807" s="63"/>
      <c r="AA2807" s="63"/>
      <c r="AB2807" s="63"/>
      <c r="AC2807" s="63"/>
      <c r="AD2807" s="63"/>
      <c r="AE2807" s="63"/>
      <c r="AF2807" s="63"/>
      <c r="AG2807" s="63"/>
      <c r="AH2807" s="63">
        <v>0</v>
      </c>
      <c r="AI2807" s="63"/>
      <c r="AJ2807" s="63"/>
      <c r="AK2807" s="63"/>
      <c r="AL2807" s="63"/>
      <c r="AM2807" s="63"/>
      <c r="AN2807" s="63"/>
      <c r="AO2807" s="63"/>
      <c r="AP2807" s="63"/>
      <c r="AQ2807" s="63"/>
      <c r="AS2807" s="5">
        <f>IF(Q2807&gt;0,RANK(Q2807,(N2807:P2807,Q2807:AE2807)),0)</f>
        <v>3</v>
      </c>
      <c r="AT2807" s="5">
        <f>IF(R2807&gt;0,RANK(R2807,(N2807:P2807,Q2807:AE2807)),0)</f>
        <v>4</v>
      </c>
      <c r="AU2807" s="5">
        <f>IF(T2807&gt;0,RANK(T2807,(N2807:P2807,Q2807:AE2807)),0)</f>
        <v>0</v>
      </c>
      <c r="AV2807" s="5">
        <f>IF(S2807&gt;0,RANK(S2807,(N2807:P2807,Q2807:AE2807)),0)</f>
        <v>0</v>
      </c>
      <c r="AW2807" s="2">
        <f t="shared" si="1074"/>
        <v>6.5493646138807433E-3</v>
      </c>
      <c r="AX2807" s="2">
        <f t="shared" si="1075"/>
        <v>1.9550342130987292E-4</v>
      </c>
      <c r="AY2807" s="2">
        <f t="shared" si="1076"/>
        <v>0</v>
      </c>
      <c r="AZ2807" s="2">
        <f t="shared" si="1077"/>
        <v>0</v>
      </c>
      <c r="BB2807" t="s">
        <v>2390</v>
      </c>
      <c r="BC2807" t="s">
        <v>55</v>
      </c>
      <c r="BD2807">
        <v>1</v>
      </c>
      <c r="BF2807" s="111">
        <v>48</v>
      </c>
      <c r="BG2807" s="113">
        <v>365</v>
      </c>
      <c r="BH2807" s="117">
        <f t="shared" si="1080"/>
        <v>48365</v>
      </c>
      <c r="BJ2807" s="5" t="s">
        <v>3185</v>
      </c>
      <c r="BY2807" s="63">
        <v>0</v>
      </c>
      <c r="BZ2807" s="63">
        <v>0</v>
      </c>
    </row>
    <row r="2808" spans="1:78" hidden="1" outlineLevel="1">
      <c r="A2808" t="s">
        <v>2283</v>
      </c>
      <c r="B2808" t="s">
        <v>55</v>
      </c>
      <c r="C2808" s="1">
        <f t="shared" si="1069"/>
        <v>47694</v>
      </c>
      <c r="D2808" s="5">
        <f>IF(N2808&gt;0, RANK(N2808,(N2808:P2808,Q2808:AE2808)),0)</f>
        <v>2</v>
      </c>
      <c r="E2808" s="5">
        <f>IF(O2808&gt;0,RANK(O2808,(N2808:P2808,Q2808:AE2808)),0)</f>
        <v>1</v>
      </c>
      <c r="F2808" s="5">
        <f>IF(P2808&gt;0,RANK(P2808,(N2808:P2808,Q2808:AE2808)),0)</f>
        <v>0</v>
      </c>
      <c r="G2808" s="131">
        <f t="shared" si="1078"/>
        <v>31390</v>
      </c>
      <c r="H2808" s="136">
        <f t="shared" si="1079"/>
        <v>0.65815406550090161</v>
      </c>
      <c r="I2808" s="2"/>
      <c r="J2808" s="2">
        <f t="shared" si="1070"/>
        <v>0.16465383486392418</v>
      </c>
      <c r="K2808" s="2">
        <f t="shared" si="1071"/>
        <v>0.82280790036482576</v>
      </c>
      <c r="L2808" s="2">
        <f t="shared" si="1072"/>
        <v>0</v>
      </c>
      <c r="M2808" s="2">
        <f t="shared" si="1073"/>
        <v>1.2538264771250085E-2</v>
      </c>
      <c r="N2808" s="63">
        <v>7853</v>
      </c>
      <c r="O2808" s="63">
        <v>39243</v>
      </c>
      <c r="P2808" s="63"/>
      <c r="Q2808" s="63">
        <v>471</v>
      </c>
      <c r="R2808" s="63">
        <v>100</v>
      </c>
      <c r="S2808" s="63">
        <v>24</v>
      </c>
      <c r="T2808" s="63"/>
      <c r="U2808" s="63">
        <v>0</v>
      </c>
      <c r="V2808" s="63"/>
      <c r="W2808" s="63">
        <f>IF(Copyright!C$12=1,IF(BW2808&gt;0,BW2808-SUM(S2808:V2808)-SUM(X2808:AQ2808),SUM(BX2808:CD2808)),SUM(BX2808:CD2808))</f>
        <v>1</v>
      </c>
      <c r="X2808" s="63">
        <v>0</v>
      </c>
      <c r="Y2808" s="63">
        <v>0</v>
      </c>
      <c r="Z2808" s="63"/>
      <c r="AA2808" s="63"/>
      <c r="AB2808" s="63"/>
      <c r="AC2808" s="63"/>
      <c r="AD2808" s="63"/>
      <c r="AE2808" s="63"/>
      <c r="AF2808" s="63"/>
      <c r="AG2808" s="63"/>
      <c r="AH2808" s="63">
        <v>2</v>
      </c>
      <c r="AI2808" s="63"/>
      <c r="AJ2808" s="63"/>
      <c r="AK2808" s="63"/>
      <c r="AL2808" s="63"/>
      <c r="AM2808" s="63"/>
      <c r="AN2808" s="63"/>
      <c r="AO2808" s="63"/>
      <c r="AP2808" s="63"/>
      <c r="AQ2808" s="63"/>
      <c r="AS2808" s="5">
        <f>IF(Q2808&gt;0,RANK(Q2808,(N2808:P2808,Q2808:AE2808)),0)</f>
        <v>3</v>
      </c>
      <c r="AT2808" s="5">
        <f>IF(R2808&gt;0,RANK(R2808,(N2808:P2808,Q2808:AE2808)),0)</f>
        <v>4</v>
      </c>
      <c r="AU2808" s="5">
        <f>IF(T2808&gt;0,RANK(T2808,(N2808:P2808,Q2808:AE2808)),0)</f>
        <v>0</v>
      </c>
      <c r="AV2808" s="5">
        <f>IF(S2808&gt;0,RANK(S2808,(N2808:P2808,Q2808:AE2808)),0)</f>
        <v>5</v>
      </c>
      <c r="AW2808" s="2">
        <f t="shared" si="1074"/>
        <v>9.8754560322053091E-3</v>
      </c>
      <c r="AX2808" s="2">
        <f t="shared" si="1075"/>
        <v>2.0966997945234202E-3</v>
      </c>
      <c r="AY2808" s="2">
        <f t="shared" si="1076"/>
        <v>0</v>
      </c>
      <c r="AZ2808" s="2">
        <f t="shared" si="1077"/>
        <v>5.0320795068562081E-4</v>
      </c>
      <c r="BB2808" t="s">
        <v>2283</v>
      </c>
      <c r="BC2808" t="s">
        <v>55</v>
      </c>
      <c r="BD2808">
        <v>12</v>
      </c>
      <c r="BF2808" s="111">
        <v>48</v>
      </c>
      <c r="BG2808" s="113">
        <v>367</v>
      </c>
      <c r="BH2808" s="117">
        <f t="shared" si="1080"/>
        <v>48367</v>
      </c>
      <c r="BJ2808" s="5" t="s">
        <v>3185</v>
      </c>
      <c r="BY2808" s="63">
        <v>1</v>
      </c>
      <c r="BZ2808" s="63">
        <v>0</v>
      </c>
    </row>
    <row r="2809" spans="1:78" hidden="1" outlineLevel="1">
      <c r="A2809" t="s">
        <v>1547</v>
      </c>
      <c r="B2809" t="s">
        <v>55</v>
      </c>
      <c r="C2809" s="1">
        <f t="shared" si="1069"/>
        <v>2554</v>
      </c>
      <c r="D2809" s="5">
        <f>IF(N2809&gt;0, RANK(N2809,(N2809:P2809,Q2809:AE2809)),0)</f>
        <v>2</v>
      </c>
      <c r="E2809" s="5">
        <f>IF(O2809&gt;0,RANK(O2809,(N2809:P2809,Q2809:AE2809)),0)</f>
        <v>1</v>
      </c>
      <c r="F2809" s="5">
        <f>IF(P2809&gt;0,RANK(P2809,(N2809:P2809,Q2809:AE2809)),0)</f>
        <v>0</v>
      </c>
      <c r="G2809" s="131">
        <f t="shared" si="1078"/>
        <v>1482</v>
      </c>
      <c r="H2809" s="136">
        <f t="shared" si="1079"/>
        <v>0.58026624902114332</v>
      </c>
      <c r="I2809" s="2"/>
      <c r="J2809" s="2">
        <f t="shared" si="1070"/>
        <v>0.20712607674236491</v>
      </c>
      <c r="K2809" s="2">
        <f t="shared" si="1071"/>
        <v>0.78739232576350826</v>
      </c>
      <c r="L2809" s="2">
        <f t="shared" si="1072"/>
        <v>0</v>
      </c>
      <c r="M2809" s="2">
        <f t="shared" si="1073"/>
        <v>5.4815974941267998E-3</v>
      </c>
      <c r="N2809" s="63">
        <v>529</v>
      </c>
      <c r="O2809" s="63">
        <v>2011</v>
      </c>
      <c r="P2809" s="63"/>
      <c r="Q2809" s="63">
        <v>9</v>
      </c>
      <c r="R2809" s="63">
        <v>3</v>
      </c>
      <c r="S2809" s="63">
        <v>0</v>
      </c>
      <c r="T2809" s="63"/>
      <c r="U2809" s="63">
        <v>1</v>
      </c>
      <c r="V2809" s="63"/>
      <c r="W2809" s="63">
        <f>IF(Copyright!C$12=1,IF(BW2809&gt;0,BW2809-SUM(S2809:V2809)-SUM(X2809:AQ2809),SUM(BX2809:CD2809)),SUM(BX2809:CD2809))</f>
        <v>1</v>
      </c>
      <c r="X2809" s="63">
        <v>0</v>
      </c>
      <c r="Y2809" s="63">
        <v>0</v>
      </c>
      <c r="Z2809" s="63"/>
      <c r="AA2809" s="63"/>
      <c r="AB2809" s="63"/>
      <c r="AC2809" s="63"/>
      <c r="AD2809" s="63"/>
      <c r="AE2809" s="63"/>
      <c r="AF2809" s="63"/>
      <c r="AG2809" s="63"/>
      <c r="AH2809" s="63">
        <v>0</v>
      </c>
      <c r="AI2809" s="63"/>
      <c r="AJ2809" s="63"/>
      <c r="AK2809" s="63"/>
      <c r="AL2809" s="63"/>
      <c r="AM2809" s="63"/>
      <c r="AN2809" s="63"/>
      <c r="AO2809" s="63"/>
      <c r="AP2809" s="63"/>
      <c r="AQ2809" s="63"/>
      <c r="AS2809" s="5">
        <f>IF(Q2809&gt;0,RANK(Q2809,(N2809:P2809,Q2809:AE2809)),0)</f>
        <v>3</v>
      </c>
      <c r="AT2809" s="5">
        <f>IF(R2809&gt;0,RANK(R2809,(N2809:P2809,Q2809:AE2809)),0)</f>
        <v>4</v>
      </c>
      <c r="AU2809" s="5">
        <f>IF(T2809&gt;0,RANK(T2809,(N2809:P2809,Q2809:AE2809)),0)</f>
        <v>0</v>
      </c>
      <c r="AV2809" s="5">
        <f>IF(S2809&gt;0,RANK(S2809,(N2809:P2809,Q2809:AE2809)),0)</f>
        <v>0</v>
      </c>
      <c r="AW2809" s="2">
        <f t="shared" si="1074"/>
        <v>3.5238841033672671E-3</v>
      </c>
      <c r="AX2809" s="2">
        <f t="shared" si="1075"/>
        <v>1.1746280344557558E-3</v>
      </c>
      <c r="AY2809" s="2">
        <f t="shared" si="1076"/>
        <v>0</v>
      </c>
      <c r="AZ2809" s="2">
        <f t="shared" si="1077"/>
        <v>0</v>
      </c>
      <c r="BB2809" t="s">
        <v>1547</v>
      </c>
      <c r="BC2809" t="s">
        <v>55</v>
      </c>
      <c r="BD2809">
        <v>19</v>
      </c>
      <c r="BF2809" s="111">
        <v>48</v>
      </c>
      <c r="BG2809" s="113">
        <v>369</v>
      </c>
      <c r="BH2809" s="117">
        <f t="shared" si="1080"/>
        <v>48369</v>
      </c>
      <c r="BJ2809" s="5" t="s">
        <v>3185</v>
      </c>
      <c r="BY2809" s="63">
        <v>1</v>
      </c>
      <c r="BZ2809" s="63">
        <v>0</v>
      </c>
    </row>
    <row r="2810" spans="1:78" hidden="1" outlineLevel="1">
      <c r="A2810" t="s">
        <v>386</v>
      </c>
      <c r="B2810" t="s">
        <v>55</v>
      </c>
      <c r="C2810" s="1">
        <f t="shared" si="1069"/>
        <v>4150</v>
      </c>
      <c r="D2810" s="5">
        <f>IF(N2810&gt;0, RANK(N2810,(N2810:P2810,Q2810:AE2810)),0)</f>
        <v>2</v>
      </c>
      <c r="E2810" s="5">
        <f>IF(O2810&gt;0,RANK(O2810,(N2810:P2810,Q2810:AE2810)),0)</f>
        <v>1</v>
      </c>
      <c r="F2810" s="5">
        <f>IF(P2810&gt;0,RANK(P2810,(N2810:P2810,Q2810:AE2810)),0)</f>
        <v>0</v>
      </c>
      <c r="G2810" s="131">
        <f t="shared" si="1078"/>
        <v>921</v>
      </c>
      <c r="H2810" s="136">
        <f t="shared" si="1079"/>
        <v>0.22192771084337348</v>
      </c>
      <c r="I2810" s="2"/>
      <c r="J2810" s="2">
        <f t="shared" si="1070"/>
        <v>0.38337349397590359</v>
      </c>
      <c r="K2810" s="2">
        <f t="shared" si="1071"/>
        <v>0.60530120481927707</v>
      </c>
      <c r="L2810" s="2">
        <f t="shared" si="1072"/>
        <v>0</v>
      </c>
      <c r="M2810" s="2">
        <f t="shared" si="1073"/>
        <v>1.1325301204819338E-2</v>
      </c>
      <c r="N2810" s="63">
        <v>1591</v>
      </c>
      <c r="O2810" s="63">
        <v>2512</v>
      </c>
      <c r="P2810" s="63"/>
      <c r="Q2810" s="63">
        <v>36</v>
      </c>
      <c r="R2810" s="63">
        <v>8</v>
      </c>
      <c r="S2810" s="63">
        <v>2</v>
      </c>
      <c r="T2810" s="63"/>
      <c r="U2810" s="63">
        <v>0</v>
      </c>
      <c r="V2810" s="63"/>
      <c r="W2810" s="63">
        <f>IF(Copyright!C$12=1,IF(BW2810&gt;0,BW2810-SUM(S2810:V2810)-SUM(X2810:AQ2810),SUM(BX2810:CD2810)),SUM(BX2810:CD2810))</f>
        <v>0</v>
      </c>
      <c r="X2810" s="63">
        <v>1</v>
      </c>
      <c r="Y2810" s="63">
        <v>0</v>
      </c>
      <c r="Z2810" s="63"/>
      <c r="AA2810" s="63"/>
      <c r="AB2810" s="63"/>
      <c r="AC2810" s="63"/>
      <c r="AD2810" s="63"/>
      <c r="AE2810" s="63"/>
      <c r="AF2810" s="63"/>
      <c r="AG2810" s="63"/>
      <c r="AH2810" s="63">
        <v>0</v>
      </c>
      <c r="AI2810" s="63"/>
      <c r="AJ2810" s="63"/>
      <c r="AK2810" s="63"/>
      <c r="AL2810" s="63"/>
      <c r="AM2810" s="63"/>
      <c r="AN2810" s="63"/>
      <c r="AO2810" s="63"/>
      <c r="AP2810" s="63"/>
      <c r="AQ2810" s="63"/>
      <c r="AS2810" s="5">
        <f>IF(Q2810&gt;0,RANK(Q2810,(N2810:P2810,Q2810:AE2810)),0)</f>
        <v>3</v>
      </c>
      <c r="AT2810" s="5">
        <f>IF(R2810&gt;0,RANK(R2810,(N2810:P2810,Q2810:AE2810)),0)</f>
        <v>4</v>
      </c>
      <c r="AU2810" s="5">
        <f>IF(T2810&gt;0,RANK(T2810,(N2810:P2810,Q2810:AE2810)),0)</f>
        <v>0</v>
      </c>
      <c r="AV2810" s="5">
        <f>IF(S2810&gt;0,RANK(S2810,(N2810:P2810,Q2810:AE2810)),0)</f>
        <v>5</v>
      </c>
      <c r="AW2810" s="2">
        <f t="shared" si="1074"/>
        <v>8.6746987951807231E-3</v>
      </c>
      <c r="AX2810" s="2">
        <f t="shared" si="1075"/>
        <v>1.9277108433734939E-3</v>
      </c>
      <c r="AY2810" s="2">
        <f t="shared" si="1076"/>
        <v>0</v>
      </c>
      <c r="AZ2810" s="2">
        <f t="shared" si="1077"/>
        <v>4.8192771084337347E-4</v>
      </c>
      <c r="BB2810" t="s">
        <v>386</v>
      </c>
      <c r="BC2810" t="s">
        <v>55</v>
      </c>
      <c r="BD2810">
        <v>23</v>
      </c>
      <c r="BF2810" s="111">
        <v>48</v>
      </c>
      <c r="BG2810" s="113">
        <v>371</v>
      </c>
      <c r="BH2810" s="117">
        <f t="shared" si="1080"/>
        <v>48371</v>
      </c>
      <c r="BJ2810" s="5" t="s">
        <v>3185</v>
      </c>
      <c r="BY2810" s="63">
        <v>0</v>
      </c>
      <c r="BZ2810" s="63">
        <v>0</v>
      </c>
    </row>
    <row r="2811" spans="1:78" hidden="1" outlineLevel="1">
      <c r="A2811" t="s">
        <v>886</v>
      </c>
      <c r="B2811" t="s">
        <v>55</v>
      </c>
      <c r="C2811" s="1">
        <f t="shared" si="1069"/>
        <v>19134</v>
      </c>
      <c r="D2811" s="5">
        <f>IF(N2811&gt;0, RANK(N2811,(N2811:P2811,Q2811:AE2811)),0)</f>
        <v>2</v>
      </c>
      <c r="E2811" s="5">
        <f>IF(O2811&gt;0,RANK(O2811,(N2811:P2811,Q2811:AE2811)),0)</f>
        <v>1</v>
      </c>
      <c r="F2811" s="5">
        <f>IF(P2811&gt;0,RANK(P2811,(N2811:P2811,Q2811:AE2811)),0)</f>
        <v>0</v>
      </c>
      <c r="G2811" s="131">
        <f t="shared" si="1078"/>
        <v>9212</v>
      </c>
      <c r="H2811" s="136">
        <f t="shared" si="1079"/>
        <v>0.48144663948991323</v>
      </c>
      <c r="I2811" s="2"/>
      <c r="J2811" s="2">
        <f t="shared" si="1070"/>
        <v>0.25394585554510296</v>
      </c>
      <c r="K2811" s="2">
        <f t="shared" si="1071"/>
        <v>0.73539249503501625</v>
      </c>
      <c r="L2811" s="2">
        <f t="shared" si="1072"/>
        <v>0</v>
      </c>
      <c r="M2811" s="2">
        <f t="shared" si="1073"/>
        <v>1.0661649419880792E-2</v>
      </c>
      <c r="N2811" s="63">
        <v>4859</v>
      </c>
      <c r="O2811" s="63">
        <v>14071</v>
      </c>
      <c r="P2811" s="63"/>
      <c r="Q2811" s="63">
        <v>152</v>
      </c>
      <c r="R2811" s="63">
        <v>51</v>
      </c>
      <c r="S2811" s="63">
        <v>0</v>
      </c>
      <c r="T2811" s="63"/>
      <c r="U2811" s="63">
        <v>0</v>
      </c>
      <c r="V2811" s="63"/>
      <c r="W2811" s="63">
        <f>IF(Copyright!C$12=1,IF(BW2811&gt;0,BW2811-SUM(S2811:V2811)-SUM(X2811:AQ2811),SUM(BX2811:CD2811)),SUM(BX2811:CD2811))</f>
        <v>0</v>
      </c>
      <c r="X2811" s="63">
        <v>0</v>
      </c>
      <c r="Y2811" s="63">
        <v>1</v>
      </c>
      <c r="Z2811" s="63"/>
      <c r="AA2811" s="63"/>
      <c r="AB2811" s="63"/>
      <c r="AC2811" s="63"/>
      <c r="AD2811" s="63"/>
      <c r="AE2811" s="63"/>
      <c r="AF2811" s="63"/>
      <c r="AG2811" s="63"/>
      <c r="AH2811" s="63">
        <v>0</v>
      </c>
      <c r="AI2811" s="63"/>
      <c r="AJ2811" s="63"/>
      <c r="AK2811" s="63"/>
      <c r="AL2811" s="63"/>
      <c r="AM2811" s="63"/>
      <c r="AN2811" s="63"/>
      <c r="AO2811" s="63"/>
      <c r="AP2811" s="63"/>
      <c r="AQ2811" s="63"/>
      <c r="AS2811" s="5">
        <f>IF(Q2811&gt;0,RANK(Q2811,(N2811:P2811,Q2811:AE2811)),0)</f>
        <v>3</v>
      </c>
      <c r="AT2811" s="5">
        <f>IF(R2811&gt;0,RANK(R2811,(N2811:P2811,Q2811:AE2811)),0)</f>
        <v>4</v>
      </c>
      <c r="AU2811" s="5">
        <f>IF(T2811&gt;0,RANK(T2811,(N2811:P2811,Q2811:AE2811)),0)</f>
        <v>0</v>
      </c>
      <c r="AV2811" s="5">
        <f>IF(S2811&gt;0,RANK(S2811,(N2811:P2811,Q2811:AE2811)),0)</f>
        <v>0</v>
      </c>
      <c r="AW2811" s="2">
        <f t="shared" si="1074"/>
        <v>7.9439740775582735E-3</v>
      </c>
      <c r="AX2811" s="2">
        <f t="shared" si="1075"/>
        <v>2.6654123549702102E-3</v>
      </c>
      <c r="AY2811" s="2">
        <f t="shared" si="1076"/>
        <v>0</v>
      </c>
      <c r="AZ2811" s="2">
        <f t="shared" si="1077"/>
        <v>0</v>
      </c>
      <c r="BB2811" t="s">
        <v>886</v>
      </c>
      <c r="BC2811" t="s">
        <v>55</v>
      </c>
      <c r="BD2811">
        <v>36</v>
      </c>
      <c r="BF2811" s="111">
        <v>48</v>
      </c>
      <c r="BG2811" s="113">
        <v>373</v>
      </c>
      <c r="BH2811" s="117">
        <f t="shared" si="1080"/>
        <v>48373</v>
      </c>
      <c r="BJ2811" s="5" t="s">
        <v>3185</v>
      </c>
      <c r="BY2811" s="63">
        <v>0</v>
      </c>
      <c r="BZ2811" s="63">
        <v>0</v>
      </c>
    </row>
    <row r="2812" spans="1:78" hidden="1" outlineLevel="1">
      <c r="A2812" t="s">
        <v>1180</v>
      </c>
      <c r="B2812" t="s">
        <v>55</v>
      </c>
      <c r="C2812" s="1">
        <f t="shared" si="1069"/>
        <v>26450</v>
      </c>
      <c r="D2812" s="5">
        <f>IF(N2812&gt;0, RANK(N2812,(N2812:P2812,Q2812:AE2812)),0)</f>
        <v>2</v>
      </c>
      <c r="E2812" s="5">
        <f>IF(O2812&gt;0,RANK(O2812,(N2812:P2812,Q2812:AE2812)),0)</f>
        <v>1</v>
      </c>
      <c r="F2812" s="5">
        <f>IF(P2812&gt;0,RANK(P2812,(N2812:P2812,Q2812:AE2812)),0)</f>
        <v>0</v>
      </c>
      <c r="G2812" s="131">
        <f t="shared" si="1078"/>
        <v>11792</v>
      </c>
      <c r="H2812" s="136">
        <f t="shared" si="1079"/>
        <v>0.44582230623818525</v>
      </c>
      <c r="I2812" s="2"/>
      <c r="J2812" s="2">
        <f t="shared" si="1070"/>
        <v>0.26941398865784499</v>
      </c>
      <c r="K2812" s="2">
        <f t="shared" si="1071"/>
        <v>0.71523629489603024</v>
      </c>
      <c r="L2812" s="2">
        <f t="shared" si="1072"/>
        <v>0</v>
      </c>
      <c r="M2812" s="2">
        <f t="shared" si="1073"/>
        <v>1.5349716446124706E-2</v>
      </c>
      <c r="N2812" s="63">
        <v>7126</v>
      </c>
      <c r="O2812" s="63">
        <v>18918</v>
      </c>
      <c r="P2812" s="63"/>
      <c r="Q2812" s="63">
        <v>327</v>
      </c>
      <c r="R2812" s="63">
        <v>72</v>
      </c>
      <c r="S2812" s="63">
        <v>3</v>
      </c>
      <c r="T2812" s="63"/>
      <c r="U2812" s="63">
        <v>1</v>
      </c>
      <c r="V2812" s="63"/>
      <c r="W2812" s="63">
        <f>IF(Copyright!C$12=1,IF(BW2812&gt;0,BW2812-SUM(S2812:V2812)-SUM(X2812:AQ2812),SUM(BX2812:CD2812)),SUM(BX2812:CD2812))</f>
        <v>2</v>
      </c>
      <c r="X2812" s="63">
        <v>1</v>
      </c>
      <c r="Y2812" s="63">
        <v>0</v>
      </c>
      <c r="Z2812" s="63"/>
      <c r="AA2812" s="63"/>
      <c r="AB2812" s="63"/>
      <c r="AC2812" s="63"/>
      <c r="AD2812" s="63"/>
      <c r="AE2812" s="63"/>
      <c r="AF2812" s="63"/>
      <c r="AG2812" s="63"/>
      <c r="AH2812" s="63">
        <v>0</v>
      </c>
      <c r="AI2812" s="63"/>
      <c r="AJ2812" s="63"/>
      <c r="AK2812" s="63"/>
      <c r="AL2812" s="63"/>
      <c r="AM2812" s="63"/>
      <c r="AN2812" s="63"/>
      <c r="AO2812" s="63"/>
      <c r="AP2812" s="63"/>
      <c r="AQ2812" s="63"/>
      <c r="AS2812" s="5">
        <f>IF(Q2812&gt;0,RANK(Q2812,(N2812:P2812,Q2812:AE2812)),0)</f>
        <v>3</v>
      </c>
      <c r="AT2812" s="5">
        <f>IF(R2812&gt;0,RANK(R2812,(N2812:P2812,Q2812:AE2812)),0)</f>
        <v>4</v>
      </c>
      <c r="AU2812" s="5">
        <f>IF(T2812&gt;0,RANK(T2812,(N2812:P2812,Q2812:AE2812)),0)</f>
        <v>0</v>
      </c>
      <c r="AV2812" s="5">
        <f>IF(S2812&gt;0,RANK(S2812,(N2812:P2812,Q2812:AE2812)),0)</f>
        <v>5</v>
      </c>
      <c r="AW2812" s="2">
        <f t="shared" si="1074"/>
        <v>1.2362948960302458E-2</v>
      </c>
      <c r="AX2812" s="2">
        <f t="shared" si="1075"/>
        <v>2.7221172022684312E-3</v>
      </c>
      <c r="AY2812" s="2">
        <f t="shared" si="1076"/>
        <v>0</v>
      </c>
      <c r="AZ2812" s="2">
        <f t="shared" si="1077"/>
        <v>1.1342155009451796E-4</v>
      </c>
      <c r="BB2812" t="s">
        <v>1180</v>
      </c>
      <c r="BC2812" t="s">
        <v>55</v>
      </c>
      <c r="BD2812">
        <v>13</v>
      </c>
      <c r="BF2812" s="111">
        <v>48</v>
      </c>
      <c r="BG2812" s="113">
        <v>375</v>
      </c>
      <c r="BH2812" s="117">
        <f t="shared" si="1080"/>
        <v>48375</v>
      </c>
      <c r="BJ2812" s="5" t="s">
        <v>3185</v>
      </c>
      <c r="BY2812" s="63">
        <v>0</v>
      </c>
      <c r="BZ2812" s="63">
        <v>2</v>
      </c>
    </row>
    <row r="2813" spans="1:78" hidden="1" outlineLevel="1">
      <c r="A2813" t="s">
        <v>183</v>
      </c>
      <c r="B2813" t="s">
        <v>55</v>
      </c>
      <c r="C2813" s="1">
        <f t="shared" si="1069"/>
        <v>1817</v>
      </c>
      <c r="D2813" s="5">
        <f>IF(N2813&gt;0, RANK(N2813,(N2813:P2813,Q2813:AE2813)),0)</f>
        <v>1</v>
      </c>
      <c r="E2813" s="5">
        <f>IF(O2813&gt;0,RANK(O2813,(N2813:P2813,Q2813:AE2813)),0)</f>
        <v>2</v>
      </c>
      <c r="F2813" s="5">
        <f>IF(P2813&gt;0,RANK(P2813,(N2813:P2813,Q2813:AE2813)),0)</f>
        <v>0</v>
      </c>
      <c r="G2813" s="131">
        <f t="shared" si="1078"/>
        <v>778</v>
      </c>
      <c r="H2813" s="136">
        <f t="shared" si="1079"/>
        <v>0.42817831590533845</v>
      </c>
      <c r="I2813" s="2"/>
      <c r="J2813" s="2">
        <f t="shared" si="1070"/>
        <v>0.70555861309851409</v>
      </c>
      <c r="K2813" s="2">
        <f t="shared" si="1071"/>
        <v>0.27738029719317558</v>
      </c>
      <c r="L2813" s="2">
        <f t="shared" si="1072"/>
        <v>0</v>
      </c>
      <c r="M2813" s="2">
        <f t="shared" si="1073"/>
        <v>1.7061089708310329E-2</v>
      </c>
      <c r="N2813" s="63">
        <v>1282</v>
      </c>
      <c r="O2813" s="63">
        <v>504</v>
      </c>
      <c r="P2813" s="63"/>
      <c r="Q2813" s="63">
        <v>19</v>
      </c>
      <c r="R2813" s="63">
        <v>12</v>
      </c>
      <c r="S2813" s="63">
        <v>0</v>
      </c>
      <c r="T2813" s="63"/>
      <c r="U2813" s="63">
        <v>0</v>
      </c>
      <c r="V2813" s="63"/>
      <c r="W2813" s="63">
        <f>IF(Copyright!C$12=1,IF(BW2813&gt;0,BW2813-SUM(S2813:V2813)-SUM(X2813:AQ2813),SUM(BX2813:CD2813)),SUM(BX2813:CD2813))</f>
        <v>0</v>
      </c>
      <c r="X2813" s="63">
        <v>0</v>
      </c>
      <c r="Y2813" s="63">
        <v>0</v>
      </c>
      <c r="Z2813" s="63"/>
      <c r="AA2813" s="63"/>
      <c r="AB2813" s="63"/>
      <c r="AC2813" s="63"/>
      <c r="AD2813" s="63"/>
      <c r="AE2813" s="63"/>
      <c r="AF2813" s="63"/>
      <c r="AG2813" s="63"/>
      <c r="AH2813" s="63">
        <v>0</v>
      </c>
      <c r="AI2813" s="63"/>
      <c r="AJ2813" s="63"/>
      <c r="AK2813" s="63"/>
      <c r="AL2813" s="63"/>
      <c r="AM2813" s="63"/>
      <c r="AN2813" s="63"/>
      <c r="AO2813" s="63"/>
      <c r="AP2813" s="63"/>
      <c r="AQ2813" s="63"/>
      <c r="AS2813" s="5">
        <f>IF(Q2813&gt;0,RANK(Q2813,(N2813:P2813,Q2813:AE2813)),0)</f>
        <v>3</v>
      </c>
      <c r="AT2813" s="5">
        <f>IF(R2813&gt;0,RANK(R2813,(N2813:P2813,Q2813:AE2813)),0)</f>
        <v>4</v>
      </c>
      <c r="AU2813" s="5">
        <f>IF(T2813&gt;0,RANK(T2813,(N2813:P2813,Q2813:AE2813)),0)</f>
        <v>0</v>
      </c>
      <c r="AV2813" s="5">
        <f>IF(S2813&gt;0,RANK(S2813,(N2813:P2813,Q2813:AE2813)),0)</f>
        <v>0</v>
      </c>
      <c r="AW2813" s="2">
        <f t="shared" si="1074"/>
        <v>1.0456796917996699E-2</v>
      </c>
      <c r="AX2813" s="2">
        <f t="shared" si="1075"/>
        <v>6.6042927903137037E-3</v>
      </c>
      <c r="AY2813" s="2">
        <f t="shared" si="1076"/>
        <v>0</v>
      </c>
      <c r="AZ2813" s="2">
        <f t="shared" si="1077"/>
        <v>0</v>
      </c>
      <c r="BB2813" t="s">
        <v>183</v>
      </c>
      <c r="BC2813" t="s">
        <v>55</v>
      </c>
      <c r="BD2813">
        <v>23</v>
      </c>
      <c r="BF2813" s="111">
        <v>48</v>
      </c>
      <c r="BG2813" s="113">
        <v>377</v>
      </c>
      <c r="BH2813" s="117">
        <f t="shared" si="1080"/>
        <v>48377</v>
      </c>
      <c r="BJ2813" s="5" t="s">
        <v>3185</v>
      </c>
      <c r="BY2813" s="63">
        <v>0</v>
      </c>
      <c r="BZ2813" s="63">
        <v>0</v>
      </c>
    </row>
    <row r="2814" spans="1:78" hidden="1" outlineLevel="1">
      <c r="A2814" t="s">
        <v>1727</v>
      </c>
      <c r="B2814" t="s">
        <v>55</v>
      </c>
      <c r="C2814" s="1">
        <f t="shared" si="1069"/>
        <v>4087</v>
      </c>
      <c r="D2814" s="5">
        <f>IF(N2814&gt;0, RANK(N2814,(N2814:P2814,Q2814:AE2814)),0)</f>
        <v>2</v>
      </c>
      <c r="E2814" s="5">
        <f>IF(O2814&gt;0,RANK(O2814,(N2814:P2814,Q2814:AE2814)),0)</f>
        <v>1</v>
      </c>
      <c r="F2814" s="5">
        <f>IF(P2814&gt;0,RANK(P2814,(N2814:P2814,Q2814:AE2814)),0)</f>
        <v>0</v>
      </c>
      <c r="G2814" s="131">
        <f t="shared" si="1078"/>
        <v>2518</v>
      </c>
      <c r="H2814" s="136">
        <f t="shared" si="1079"/>
        <v>0.61609982872522628</v>
      </c>
      <c r="I2814" s="2"/>
      <c r="J2814" s="2">
        <f t="shared" si="1070"/>
        <v>0.18620014680694885</v>
      </c>
      <c r="K2814" s="2">
        <f t="shared" si="1071"/>
        <v>0.80229997553217514</v>
      </c>
      <c r="L2814" s="2">
        <f t="shared" si="1072"/>
        <v>0</v>
      </c>
      <c r="M2814" s="2">
        <f t="shared" si="1073"/>
        <v>1.1499877660876012E-2</v>
      </c>
      <c r="N2814" s="63">
        <v>761</v>
      </c>
      <c r="O2814" s="63">
        <v>3279</v>
      </c>
      <c r="P2814" s="63"/>
      <c r="Q2814" s="63">
        <v>41</v>
      </c>
      <c r="R2814" s="63">
        <v>6</v>
      </c>
      <c r="S2814" s="63">
        <v>0</v>
      </c>
      <c r="T2814" s="63"/>
      <c r="U2814" s="63">
        <v>0</v>
      </c>
      <c r="V2814" s="63"/>
      <c r="W2814" s="63">
        <f>IF(Copyright!C$12=1,IF(BW2814&gt;0,BW2814-SUM(S2814:V2814)-SUM(X2814:AQ2814),SUM(BX2814:CD2814)),SUM(BX2814:CD2814))</f>
        <v>0</v>
      </c>
      <c r="X2814" s="63">
        <v>0</v>
      </c>
      <c r="Y2814" s="63">
        <v>0</v>
      </c>
      <c r="Z2814" s="63"/>
      <c r="AA2814" s="63"/>
      <c r="AB2814" s="63"/>
      <c r="AC2814" s="63"/>
      <c r="AD2814" s="63"/>
      <c r="AE2814" s="63"/>
      <c r="AF2814" s="63"/>
      <c r="AG2814" s="63"/>
      <c r="AH2814" s="63">
        <v>0</v>
      </c>
      <c r="AI2814" s="63"/>
      <c r="AJ2814" s="63"/>
      <c r="AK2814" s="63"/>
      <c r="AL2814" s="63"/>
      <c r="AM2814" s="63"/>
      <c r="AN2814" s="63"/>
      <c r="AO2814" s="63"/>
      <c r="AP2814" s="63"/>
      <c r="AQ2814" s="63"/>
      <c r="AS2814" s="5">
        <f>IF(Q2814&gt;0,RANK(Q2814,(N2814:P2814,Q2814:AE2814)),0)</f>
        <v>3</v>
      </c>
      <c r="AT2814" s="5">
        <f>IF(R2814&gt;0,RANK(R2814,(N2814:P2814,Q2814:AE2814)),0)</f>
        <v>4</v>
      </c>
      <c r="AU2814" s="5">
        <f>IF(T2814&gt;0,RANK(T2814,(N2814:P2814,Q2814:AE2814)),0)</f>
        <v>0</v>
      </c>
      <c r="AV2814" s="5">
        <f>IF(S2814&gt;0,RANK(S2814,(N2814:P2814,Q2814:AE2814)),0)</f>
        <v>0</v>
      </c>
      <c r="AW2814" s="2">
        <f t="shared" si="1074"/>
        <v>1.0031808172253487E-2</v>
      </c>
      <c r="AX2814" s="2">
        <f t="shared" si="1075"/>
        <v>1.4680694886224615E-3</v>
      </c>
      <c r="AY2814" s="2">
        <f t="shared" si="1076"/>
        <v>0</v>
      </c>
      <c r="AZ2814" s="2">
        <f t="shared" si="1077"/>
        <v>0</v>
      </c>
      <c r="BB2814" t="s">
        <v>1727</v>
      </c>
      <c r="BC2814" t="s">
        <v>55</v>
      </c>
      <c r="BD2814">
        <v>4</v>
      </c>
      <c r="BF2814" s="111">
        <v>48</v>
      </c>
      <c r="BG2814" s="113">
        <v>379</v>
      </c>
      <c r="BH2814" s="117">
        <f t="shared" si="1080"/>
        <v>48379</v>
      </c>
      <c r="BJ2814" s="5" t="s">
        <v>3185</v>
      </c>
      <c r="BY2814" s="63">
        <v>0</v>
      </c>
      <c r="BZ2814" s="63">
        <v>0</v>
      </c>
    </row>
    <row r="2815" spans="1:78" hidden="1" outlineLevel="1">
      <c r="A2815" t="s">
        <v>609</v>
      </c>
      <c r="B2815" t="s">
        <v>55</v>
      </c>
      <c r="C2815" s="1">
        <f t="shared" si="1069"/>
        <v>49696</v>
      </c>
      <c r="D2815" s="5">
        <f>IF(N2815&gt;0, RANK(N2815,(N2815:P2815,Q2815:AE2815)),0)</f>
        <v>2</v>
      </c>
      <c r="E2815" s="5">
        <f>IF(O2815&gt;0,RANK(O2815,(N2815:P2815,Q2815:AE2815)),0)</f>
        <v>1</v>
      </c>
      <c r="F2815" s="5">
        <f>IF(P2815&gt;0,RANK(P2815,(N2815:P2815,Q2815:AE2815)),0)</f>
        <v>0</v>
      </c>
      <c r="G2815" s="131">
        <f t="shared" si="1078"/>
        <v>33873</v>
      </c>
      <c r="H2815" s="136">
        <f t="shared" si="1079"/>
        <v>0.68160415325177082</v>
      </c>
      <c r="I2815" s="2"/>
      <c r="J2815" s="2">
        <f t="shared" si="1070"/>
        <v>0.15240663232453316</v>
      </c>
      <c r="K2815" s="2">
        <f t="shared" si="1071"/>
        <v>0.83401078557630393</v>
      </c>
      <c r="L2815" s="2">
        <f t="shared" si="1072"/>
        <v>0</v>
      </c>
      <c r="M2815" s="2">
        <f t="shared" si="1073"/>
        <v>1.3582582099162854E-2</v>
      </c>
      <c r="N2815" s="63">
        <v>7574</v>
      </c>
      <c r="O2815" s="63">
        <v>41447</v>
      </c>
      <c r="P2815" s="63"/>
      <c r="Q2815" s="63">
        <v>545</v>
      </c>
      <c r="R2815" s="63">
        <v>125</v>
      </c>
      <c r="S2815" s="63">
        <v>2</v>
      </c>
      <c r="T2815" s="63"/>
      <c r="U2815" s="63">
        <v>0</v>
      </c>
      <c r="V2815" s="63"/>
      <c r="W2815" s="63">
        <f>IF(Copyright!C$12=1,IF(BW2815&gt;0,BW2815-SUM(S2815:V2815)-SUM(X2815:AQ2815),SUM(BX2815:CD2815)),SUM(BX2815:CD2815))</f>
        <v>0</v>
      </c>
      <c r="X2815" s="63">
        <v>0</v>
      </c>
      <c r="Y2815" s="63">
        <v>0</v>
      </c>
      <c r="Z2815" s="63"/>
      <c r="AA2815" s="63"/>
      <c r="AB2815" s="63"/>
      <c r="AC2815" s="63"/>
      <c r="AD2815" s="63"/>
      <c r="AE2815" s="63"/>
      <c r="AF2815" s="63"/>
      <c r="AG2815" s="63"/>
      <c r="AH2815" s="63">
        <v>3</v>
      </c>
      <c r="AI2815" s="63"/>
      <c r="AJ2815" s="63"/>
      <c r="AK2815" s="63"/>
      <c r="AL2815" s="63"/>
      <c r="AM2815" s="63"/>
      <c r="AN2815" s="63"/>
      <c r="AO2815" s="63"/>
      <c r="AP2815" s="63"/>
      <c r="AQ2815" s="63"/>
      <c r="AS2815" s="5">
        <f>IF(Q2815&gt;0,RANK(Q2815,(N2815:P2815,Q2815:AE2815)),0)</f>
        <v>3</v>
      </c>
      <c r="AT2815" s="5">
        <f>IF(R2815&gt;0,RANK(R2815,(N2815:P2815,Q2815:AE2815)),0)</f>
        <v>4</v>
      </c>
      <c r="AU2815" s="5">
        <f>IF(T2815&gt;0,RANK(T2815,(N2815:P2815,Q2815:AE2815)),0)</f>
        <v>0</v>
      </c>
      <c r="AV2815" s="5">
        <f>IF(S2815&gt;0,RANK(S2815,(N2815:P2815,Q2815:AE2815)),0)</f>
        <v>5</v>
      </c>
      <c r="AW2815" s="2">
        <f t="shared" si="1074"/>
        <v>1.0966677398583388E-2</v>
      </c>
      <c r="AX2815" s="2">
        <f t="shared" si="1075"/>
        <v>2.5152929813264651E-3</v>
      </c>
      <c r="AY2815" s="2">
        <f t="shared" si="1076"/>
        <v>0</v>
      </c>
      <c r="AZ2815" s="2">
        <f t="shared" si="1077"/>
        <v>4.0244687701223438E-5</v>
      </c>
      <c r="BB2815" t="s">
        <v>609</v>
      </c>
      <c r="BC2815" t="s">
        <v>55</v>
      </c>
      <c r="BD2815">
        <v>13</v>
      </c>
      <c r="BF2815" s="111">
        <v>48</v>
      </c>
      <c r="BG2815" s="113">
        <v>381</v>
      </c>
      <c r="BH2815" s="117">
        <f t="shared" si="1080"/>
        <v>48381</v>
      </c>
      <c r="BJ2815" s="5" t="s">
        <v>3185</v>
      </c>
      <c r="BY2815" s="63">
        <v>0</v>
      </c>
      <c r="BZ2815" s="63">
        <v>0</v>
      </c>
    </row>
    <row r="2816" spans="1:78" hidden="1" outlineLevel="1">
      <c r="A2816" t="s">
        <v>2565</v>
      </c>
      <c r="B2816" t="s">
        <v>55</v>
      </c>
      <c r="C2816" s="1">
        <f t="shared" si="1069"/>
        <v>843</v>
      </c>
      <c r="D2816" s="5">
        <f>IF(N2816&gt;0, RANK(N2816,(N2816:P2816,Q2816:AE2816)),0)</f>
        <v>2</v>
      </c>
      <c r="E2816" s="5">
        <f>IF(O2816&gt;0,RANK(O2816,(N2816:P2816,Q2816:AE2816)),0)</f>
        <v>1</v>
      </c>
      <c r="F2816" s="5">
        <f>IF(P2816&gt;0,RANK(P2816,(N2816:P2816,Q2816:AE2816)),0)</f>
        <v>0</v>
      </c>
      <c r="G2816" s="131">
        <f t="shared" si="1078"/>
        <v>518</v>
      </c>
      <c r="H2816" s="136">
        <f t="shared" si="1079"/>
        <v>0.61447212336892054</v>
      </c>
      <c r="I2816" s="2"/>
      <c r="J2816" s="2">
        <f t="shared" si="1070"/>
        <v>0.1874258600237248</v>
      </c>
      <c r="K2816" s="2">
        <f t="shared" si="1071"/>
        <v>0.80189798339264529</v>
      </c>
      <c r="L2816" s="2">
        <f t="shared" si="1072"/>
        <v>0</v>
      </c>
      <c r="M2816" s="2">
        <f t="shared" si="1073"/>
        <v>1.0676156583629859E-2</v>
      </c>
      <c r="N2816" s="63">
        <v>158</v>
      </c>
      <c r="O2816" s="63">
        <v>676</v>
      </c>
      <c r="P2816" s="63"/>
      <c r="Q2816" s="63">
        <v>8</v>
      </c>
      <c r="R2816" s="63">
        <v>1</v>
      </c>
      <c r="S2816" s="63">
        <v>0</v>
      </c>
      <c r="T2816" s="63"/>
      <c r="U2816" s="63">
        <v>0</v>
      </c>
      <c r="V2816" s="63"/>
      <c r="W2816" s="63">
        <f>IF(Copyright!C$12=1,IF(BW2816&gt;0,BW2816-SUM(S2816:V2816)-SUM(X2816:AQ2816),SUM(BX2816:CD2816)),SUM(BX2816:CD2816))</f>
        <v>0</v>
      </c>
      <c r="X2816" s="63">
        <v>0</v>
      </c>
      <c r="Y2816" s="63">
        <v>0</v>
      </c>
      <c r="Z2816" s="63"/>
      <c r="AA2816" s="63"/>
      <c r="AB2816" s="63"/>
      <c r="AC2816" s="63"/>
      <c r="AD2816" s="63"/>
      <c r="AE2816" s="63"/>
      <c r="AF2816" s="63"/>
      <c r="AG2816" s="63"/>
      <c r="AH2816" s="63">
        <v>0</v>
      </c>
      <c r="AI2816" s="63"/>
      <c r="AJ2816" s="63"/>
      <c r="AK2816" s="63"/>
      <c r="AL2816" s="63"/>
      <c r="AM2816" s="63"/>
      <c r="AN2816" s="63"/>
      <c r="AO2816" s="63"/>
      <c r="AP2816" s="63"/>
      <c r="AQ2816" s="63"/>
      <c r="AS2816" s="5">
        <f>IF(Q2816&gt;0,RANK(Q2816,(N2816:P2816,Q2816:AE2816)),0)</f>
        <v>3</v>
      </c>
      <c r="AT2816" s="5">
        <f>IF(R2816&gt;0,RANK(R2816,(N2816:P2816,Q2816:AE2816)),0)</f>
        <v>4</v>
      </c>
      <c r="AU2816" s="5">
        <f>IF(T2816&gt;0,RANK(T2816,(N2816:P2816,Q2816:AE2816)),0)</f>
        <v>0</v>
      </c>
      <c r="AV2816" s="5">
        <f>IF(S2816&gt;0,RANK(S2816,(N2816:P2816,Q2816:AE2816)),0)</f>
        <v>0</v>
      </c>
      <c r="AW2816" s="2">
        <f t="shared" si="1074"/>
        <v>9.4899169632265724E-3</v>
      </c>
      <c r="AX2816" s="2">
        <f t="shared" si="1075"/>
        <v>1.1862396204033216E-3</v>
      </c>
      <c r="AY2816" s="2">
        <f t="shared" si="1076"/>
        <v>0</v>
      </c>
      <c r="AZ2816" s="2">
        <f t="shared" si="1077"/>
        <v>0</v>
      </c>
      <c r="BB2816" t="s">
        <v>2565</v>
      </c>
      <c r="BC2816" t="s">
        <v>55</v>
      </c>
      <c r="BD2816">
        <v>23</v>
      </c>
      <c r="BF2816" s="111">
        <v>48</v>
      </c>
      <c r="BG2816" s="113">
        <v>383</v>
      </c>
      <c r="BH2816" s="117">
        <f t="shared" si="1080"/>
        <v>48383</v>
      </c>
      <c r="BJ2816" s="5" t="s">
        <v>3185</v>
      </c>
      <c r="BY2816" s="63">
        <v>0</v>
      </c>
      <c r="BZ2816" s="63">
        <v>0</v>
      </c>
    </row>
    <row r="2817" spans="1:78" hidden="1" outlineLevel="1">
      <c r="A2817" t="s">
        <v>2566</v>
      </c>
      <c r="B2817" t="s">
        <v>55</v>
      </c>
      <c r="C2817" s="1">
        <f t="shared" ref="C2817:C2879" si="1081">SUM(N2817:AQ2817)</f>
        <v>1535</v>
      </c>
      <c r="D2817" s="5">
        <f>IF(N2817&gt;0, RANK(N2817,(N2817:P2817,Q2817:AE2817)),0)</f>
        <v>2</v>
      </c>
      <c r="E2817" s="5">
        <f>IF(O2817&gt;0,RANK(O2817,(N2817:P2817,Q2817:AE2817)),0)</f>
        <v>1</v>
      </c>
      <c r="F2817" s="5">
        <f>IF(P2817&gt;0,RANK(P2817,(N2817:P2817,Q2817:AE2817)),0)</f>
        <v>0</v>
      </c>
      <c r="G2817" s="131">
        <f t="shared" si="1078"/>
        <v>959</v>
      </c>
      <c r="H2817" s="136">
        <f t="shared" si="1079"/>
        <v>0.62475570032573291</v>
      </c>
      <c r="I2817" s="2"/>
      <c r="J2817" s="2">
        <f t="shared" ref="J2817:J2879" si="1082">IF($C2817=0,"-",N2817/$C2817)</f>
        <v>0.18045602605863192</v>
      </c>
      <c r="K2817" s="2">
        <f t="shared" ref="K2817:K2879" si="1083">IF($C2817=0,"-",O2817/$C2817)</f>
        <v>0.80521172638436478</v>
      </c>
      <c r="L2817" s="2">
        <f t="shared" ref="L2817:L2879" si="1084">IF($C2817=0,"-",P2817/$C2817)</f>
        <v>0</v>
      </c>
      <c r="M2817" s="2">
        <f t="shared" ref="M2817:M2879" si="1085">IF(C2817=0,"-",(1-J2817-K2817-L2817))</f>
        <v>1.4332247557003353E-2</v>
      </c>
      <c r="N2817" s="63">
        <v>277</v>
      </c>
      <c r="O2817" s="63">
        <v>1236</v>
      </c>
      <c r="P2817" s="63"/>
      <c r="Q2817" s="63">
        <v>18</v>
      </c>
      <c r="R2817" s="63">
        <v>2</v>
      </c>
      <c r="S2817" s="63">
        <v>0</v>
      </c>
      <c r="T2817" s="63"/>
      <c r="U2817" s="63">
        <v>0</v>
      </c>
      <c r="V2817" s="63"/>
      <c r="W2817" s="63">
        <f>IF(Copyright!C$12=1,IF(BW2817&gt;0,BW2817-SUM(S2817:V2817)-SUM(X2817:AQ2817),SUM(BX2817:CD2817)),SUM(BX2817:CD2817))</f>
        <v>2</v>
      </c>
      <c r="X2817" s="63">
        <v>0</v>
      </c>
      <c r="Y2817" s="63">
        <v>0</v>
      </c>
      <c r="Z2817" s="63"/>
      <c r="AA2817" s="63"/>
      <c r="AB2817" s="63"/>
      <c r="AC2817" s="63"/>
      <c r="AD2817" s="63"/>
      <c r="AE2817" s="63"/>
      <c r="AF2817" s="63"/>
      <c r="AG2817" s="63"/>
      <c r="AH2817" s="63">
        <v>0</v>
      </c>
      <c r="AI2817" s="63"/>
      <c r="AJ2817" s="63"/>
      <c r="AK2817" s="63"/>
      <c r="AL2817" s="63"/>
      <c r="AM2817" s="63"/>
      <c r="AN2817" s="63"/>
      <c r="AO2817" s="63"/>
      <c r="AP2817" s="63"/>
      <c r="AQ2817" s="63"/>
      <c r="AS2817" s="5">
        <f>IF(Q2817&gt;0,RANK(Q2817,(N2817:P2817,Q2817:AE2817)),0)</f>
        <v>3</v>
      </c>
      <c r="AT2817" s="5">
        <f>IF(R2817&gt;0,RANK(R2817,(N2817:P2817,Q2817:AE2817)),0)</f>
        <v>4</v>
      </c>
      <c r="AU2817" s="5">
        <f>IF(T2817&gt;0,RANK(T2817,(N2817:P2817,Q2817:AE2817)),0)</f>
        <v>0</v>
      </c>
      <c r="AV2817" s="5">
        <f>IF(S2817&gt;0,RANK(S2817,(N2817:P2817,Q2817:AE2817)),0)</f>
        <v>0</v>
      </c>
      <c r="AW2817" s="2">
        <f t="shared" ref="AW2817:AW2879" si="1086">IF($C2817=0,"-",Q2817/$C2817)</f>
        <v>1.1726384364820847E-2</v>
      </c>
      <c r="AX2817" s="2">
        <f t="shared" ref="AX2817:AX2879" si="1087">IF($C2817=0,"-",R2817/$C2817)</f>
        <v>1.3029315960912053E-3</v>
      </c>
      <c r="AY2817" s="2">
        <f t="shared" ref="AY2817:AY2879" si="1088">IF($C2817=0,"-",T2817/$C2817)</f>
        <v>0</v>
      </c>
      <c r="AZ2817" s="2">
        <f t="shared" ref="AZ2817:AZ2879" si="1089">IF($C2817=0,"-",S2817/$C2817)</f>
        <v>0</v>
      </c>
      <c r="BB2817" t="s">
        <v>2566</v>
      </c>
      <c r="BC2817" t="s">
        <v>55</v>
      </c>
      <c r="BD2817">
        <v>21</v>
      </c>
      <c r="BF2817" s="111">
        <v>48</v>
      </c>
      <c r="BG2817" s="113">
        <v>385</v>
      </c>
      <c r="BH2817" s="117">
        <f t="shared" si="1080"/>
        <v>48385</v>
      </c>
      <c r="BJ2817" s="5" t="s">
        <v>3185</v>
      </c>
      <c r="BY2817" s="63">
        <v>0</v>
      </c>
      <c r="BZ2817" s="63">
        <v>2</v>
      </c>
    </row>
    <row r="2818" spans="1:78" hidden="1" outlineLevel="1">
      <c r="A2818" t="s">
        <v>874</v>
      </c>
      <c r="B2818" t="s">
        <v>55</v>
      </c>
      <c r="C2818" s="1">
        <f t="shared" si="1081"/>
        <v>5074</v>
      </c>
      <c r="D2818" s="5">
        <f>IF(N2818&gt;0, RANK(N2818,(N2818:P2818,Q2818:AE2818)),0)</f>
        <v>2</v>
      </c>
      <c r="E2818" s="5">
        <f>IF(O2818&gt;0,RANK(O2818,(N2818:P2818,Q2818:AE2818)),0)</f>
        <v>1</v>
      </c>
      <c r="F2818" s="5">
        <f>IF(P2818&gt;0,RANK(P2818,(N2818:P2818,Q2818:AE2818)),0)</f>
        <v>0</v>
      </c>
      <c r="G2818" s="131">
        <f t="shared" si="1078"/>
        <v>2067</v>
      </c>
      <c r="H2818" s="136">
        <f t="shared" si="1079"/>
        <v>0.40737091052424124</v>
      </c>
      <c r="I2818" s="2"/>
      <c r="J2818" s="2">
        <f t="shared" si="1082"/>
        <v>0.29207725660228617</v>
      </c>
      <c r="K2818" s="2">
        <f t="shared" si="1083"/>
        <v>0.69944816712652735</v>
      </c>
      <c r="L2818" s="2">
        <f t="shared" si="1084"/>
        <v>0</v>
      </c>
      <c r="M2818" s="2">
        <f t="shared" si="1085"/>
        <v>8.4745762711864181E-3</v>
      </c>
      <c r="N2818" s="63">
        <v>1482</v>
      </c>
      <c r="O2818" s="63">
        <v>3549</v>
      </c>
      <c r="P2818" s="63"/>
      <c r="Q2818" s="63">
        <v>34</v>
      </c>
      <c r="R2818" s="63">
        <v>9</v>
      </c>
      <c r="S2818" s="63">
        <v>0</v>
      </c>
      <c r="T2818" s="63"/>
      <c r="U2818" s="63">
        <v>0</v>
      </c>
      <c r="V2818" s="63"/>
      <c r="W2818" s="63">
        <f>IF(Copyright!C$12=1,IF(BW2818&gt;0,BW2818-SUM(S2818:V2818)-SUM(X2818:AQ2818),SUM(BX2818:CD2818)),SUM(BX2818:CD2818))</f>
        <v>0</v>
      </c>
      <c r="X2818" s="63">
        <v>0</v>
      </c>
      <c r="Y2818" s="63">
        <v>0</v>
      </c>
      <c r="Z2818" s="63"/>
      <c r="AA2818" s="63"/>
      <c r="AB2818" s="63"/>
      <c r="AC2818" s="63"/>
      <c r="AD2818" s="63"/>
      <c r="AE2818" s="63"/>
      <c r="AF2818" s="63"/>
      <c r="AG2818" s="63"/>
      <c r="AH2818" s="63">
        <v>0</v>
      </c>
      <c r="AI2818" s="63"/>
      <c r="AJ2818" s="63"/>
      <c r="AK2818" s="63"/>
      <c r="AL2818" s="63"/>
      <c r="AM2818" s="63"/>
      <c r="AN2818" s="63"/>
      <c r="AO2818" s="63"/>
      <c r="AP2818" s="63"/>
      <c r="AQ2818" s="63"/>
      <c r="AS2818" s="5">
        <f>IF(Q2818&gt;0,RANK(Q2818,(N2818:P2818,Q2818:AE2818)),0)</f>
        <v>3</v>
      </c>
      <c r="AT2818" s="5">
        <f>IF(R2818&gt;0,RANK(R2818,(N2818:P2818,Q2818:AE2818)),0)</f>
        <v>4</v>
      </c>
      <c r="AU2818" s="5">
        <f>IF(T2818&gt;0,RANK(T2818,(N2818:P2818,Q2818:AE2818)),0)</f>
        <v>0</v>
      </c>
      <c r="AV2818" s="5">
        <f>IF(S2818&gt;0,RANK(S2818,(N2818:P2818,Q2818:AE2818)),0)</f>
        <v>0</v>
      </c>
      <c r="AW2818" s="2">
        <f t="shared" si="1086"/>
        <v>6.7008277493102088E-3</v>
      </c>
      <c r="AX2818" s="2">
        <f t="shared" si="1087"/>
        <v>1.7737485218762318E-3</v>
      </c>
      <c r="AY2818" s="2">
        <f t="shared" si="1088"/>
        <v>0</v>
      </c>
      <c r="AZ2818" s="2">
        <f t="shared" si="1089"/>
        <v>0</v>
      </c>
      <c r="BB2818" t="s">
        <v>874</v>
      </c>
      <c r="BC2818" t="s">
        <v>55</v>
      </c>
      <c r="BD2818">
        <v>4</v>
      </c>
      <c r="BF2818" s="111">
        <v>48</v>
      </c>
      <c r="BG2818" s="113">
        <v>387</v>
      </c>
      <c r="BH2818" s="117">
        <f t="shared" si="1080"/>
        <v>48387</v>
      </c>
      <c r="BJ2818" s="5" t="s">
        <v>3185</v>
      </c>
      <c r="BY2818" s="63">
        <v>0</v>
      </c>
      <c r="BZ2818" s="63">
        <v>0</v>
      </c>
    </row>
    <row r="2819" spans="1:78" hidden="1" outlineLevel="1">
      <c r="A2819" t="s">
        <v>98</v>
      </c>
      <c r="B2819" t="s">
        <v>55</v>
      </c>
      <c r="C2819" s="1">
        <f t="shared" si="1081"/>
        <v>2877</v>
      </c>
      <c r="D2819" s="5">
        <f>IF(N2819&gt;0, RANK(N2819,(N2819:P2819,Q2819:AE2819)),0)</f>
        <v>1</v>
      </c>
      <c r="E2819" s="5">
        <f>IF(O2819&gt;0,RANK(O2819,(N2819:P2819,Q2819:AE2819)),0)</f>
        <v>2</v>
      </c>
      <c r="F2819" s="5">
        <f>IF(P2819&gt;0,RANK(P2819,(N2819:P2819,Q2819:AE2819)),0)</f>
        <v>0</v>
      </c>
      <c r="G2819" s="131">
        <f t="shared" si="1078"/>
        <v>467</v>
      </c>
      <c r="H2819" s="136">
        <f t="shared" si="1079"/>
        <v>0.16232186305179006</v>
      </c>
      <c r="I2819" s="2"/>
      <c r="J2819" s="2">
        <f t="shared" si="1082"/>
        <v>0.57525199860966281</v>
      </c>
      <c r="K2819" s="2">
        <f t="shared" si="1083"/>
        <v>0.41293013555787278</v>
      </c>
      <c r="L2819" s="2">
        <f t="shared" si="1084"/>
        <v>0</v>
      </c>
      <c r="M2819" s="2">
        <f t="shared" si="1085"/>
        <v>1.1817865832464414E-2</v>
      </c>
      <c r="N2819" s="63">
        <v>1655</v>
      </c>
      <c r="O2819" s="63">
        <v>1188</v>
      </c>
      <c r="P2819" s="63"/>
      <c r="Q2819" s="63">
        <v>25</v>
      </c>
      <c r="R2819" s="63">
        <v>8</v>
      </c>
      <c r="S2819" s="63">
        <v>0</v>
      </c>
      <c r="T2819" s="63"/>
      <c r="U2819" s="63">
        <v>0</v>
      </c>
      <c r="V2819" s="63"/>
      <c r="W2819" s="63">
        <f>IF(Copyright!C$12=1,IF(BW2819&gt;0,BW2819-SUM(S2819:V2819)-SUM(X2819:AQ2819),SUM(BX2819:CD2819)),SUM(BX2819:CD2819))</f>
        <v>1</v>
      </c>
      <c r="X2819" s="63">
        <v>0</v>
      </c>
      <c r="Y2819" s="63">
        <v>0</v>
      </c>
      <c r="Z2819" s="63"/>
      <c r="AA2819" s="63"/>
      <c r="AB2819" s="63"/>
      <c r="AC2819" s="63"/>
      <c r="AD2819" s="63"/>
      <c r="AE2819" s="63"/>
      <c r="AF2819" s="63"/>
      <c r="AG2819" s="63"/>
      <c r="AH2819" s="63">
        <v>0</v>
      </c>
      <c r="AI2819" s="63"/>
      <c r="AJ2819" s="63"/>
      <c r="AK2819" s="63"/>
      <c r="AL2819" s="63"/>
      <c r="AM2819" s="63"/>
      <c r="AN2819" s="63"/>
      <c r="AO2819" s="63"/>
      <c r="AP2819" s="63"/>
      <c r="AQ2819" s="63"/>
      <c r="AS2819" s="5">
        <f>IF(Q2819&gt;0,RANK(Q2819,(N2819:P2819,Q2819:AE2819)),0)</f>
        <v>3</v>
      </c>
      <c r="AT2819" s="5">
        <f>IF(R2819&gt;0,RANK(R2819,(N2819:P2819,Q2819:AE2819)),0)</f>
        <v>4</v>
      </c>
      <c r="AU2819" s="5">
        <f>IF(T2819&gt;0,RANK(T2819,(N2819:P2819,Q2819:AE2819)),0)</f>
        <v>0</v>
      </c>
      <c r="AV2819" s="5">
        <f>IF(S2819&gt;0,RANK(S2819,(N2819:P2819,Q2819:AE2819)),0)</f>
        <v>0</v>
      </c>
      <c r="AW2819" s="2">
        <f t="shared" si="1086"/>
        <v>8.689607229753215E-3</v>
      </c>
      <c r="AX2819" s="2">
        <f t="shared" si="1087"/>
        <v>2.7806743135210289E-3</v>
      </c>
      <c r="AY2819" s="2">
        <f t="shared" si="1088"/>
        <v>0</v>
      </c>
      <c r="AZ2819" s="2">
        <f t="shared" si="1089"/>
        <v>0</v>
      </c>
      <c r="BB2819" t="s">
        <v>98</v>
      </c>
      <c r="BC2819" t="s">
        <v>55</v>
      </c>
      <c r="BD2819">
        <v>23</v>
      </c>
      <c r="BF2819" s="111">
        <v>48</v>
      </c>
      <c r="BG2819" s="113">
        <v>389</v>
      </c>
      <c r="BH2819" s="117">
        <f t="shared" si="1080"/>
        <v>48389</v>
      </c>
      <c r="BJ2819" s="5" t="s">
        <v>3185</v>
      </c>
      <c r="BY2819" s="63">
        <v>1</v>
      </c>
      <c r="BZ2819" s="63">
        <v>0</v>
      </c>
    </row>
    <row r="2820" spans="1:78" hidden="1" outlineLevel="1">
      <c r="A2820" t="s">
        <v>1203</v>
      </c>
      <c r="B2820" t="s">
        <v>55</v>
      </c>
      <c r="C2820" s="1">
        <f t="shared" si="1081"/>
        <v>2677</v>
      </c>
      <c r="D2820" s="5">
        <f>IF(N2820&gt;0, RANK(N2820,(N2820:P2820,Q2820:AE2820)),0)</f>
        <v>2</v>
      </c>
      <c r="E2820" s="5">
        <f>IF(O2820&gt;0,RANK(O2820,(N2820:P2820,Q2820:AE2820)),0)</f>
        <v>1</v>
      </c>
      <c r="F2820" s="5">
        <f>IF(P2820&gt;0,RANK(P2820,(N2820:P2820,Q2820:AE2820)),0)</f>
        <v>0</v>
      </c>
      <c r="G2820" s="131">
        <f t="shared" si="1078"/>
        <v>665</v>
      </c>
      <c r="H2820" s="136">
        <f t="shared" si="1079"/>
        <v>0.24841240194247291</v>
      </c>
      <c r="I2820" s="2"/>
      <c r="J2820" s="2">
        <f t="shared" si="1082"/>
        <v>0.37280537915577139</v>
      </c>
      <c r="K2820" s="2">
        <f t="shared" si="1083"/>
        <v>0.62121778109824433</v>
      </c>
      <c r="L2820" s="2">
        <f t="shared" si="1084"/>
        <v>0</v>
      </c>
      <c r="M2820" s="2">
        <f t="shared" si="1085"/>
        <v>5.9768397459842859E-3</v>
      </c>
      <c r="N2820" s="63">
        <v>998</v>
      </c>
      <c r="O2820" s="63">
        <v>1663</v>
      </c>
      <c r="P2820" s="63"/>
      <c r="Q2820" s="63">
        <v>10</v>
      </c>
      <c r="R2820" s="63">
        <v>6</v>
      </c>
      <c r="S2820" s="63">
        <v>0</v>
      </c>
      <c r="T2820" s="63"/>
      <c r="U2820" s="63">
        <v>0</v>
      </c>
      <c r="V2820" s="63"/>
      <c r="W2820" s="63">
        <f>IF(Copyright!C$12=1,IF(BW2820&gt;0,BW2820-SUM(S2820:V2820)-SUM(X2820:AQ2820),SUM(BX2820:CD2820)),SUM(BX2820:CD2820))</f>
        <v>0</v>
      </c>
      <c r="X2820" s="63">
        <v>0</v>
      </c>
      <c r="Y2820" s="63">
        <v>0</v>
      </c>
      <c r="Z2820" s="63"/>
      <c r="AA2820" s="63"/>
      <c r="AB2820" s="63"/>
      <c r="AC2820" s="63"/>
      <c r="AD2820" s="63"/>
      <c r="AE2820" s="63"/>
      <c r="AF2820" s="63"/>
      <c r="AG2820" s="63"/>
      <c r="AH2820" s="63">
        <v>0</v>
      </c>
      <c r="AI2820" s="63"/>
      <c r="AJ2820" s="63"/>
      <c r="AK2820" s="63"/>
      <c r="AL2820" s="63"/>
      <c r="AM2820" s="63"/>
      <c r="AN2820" s="63"/>
      <c r="AO2820" s="63"/>
      <c r="AP2820" s="63"/>
      <c r="AQ2820" s="63"/>
      <c r="AS2820" s="5">
        <f>IF(Q2820&gt;0,RANK(Q2820,(N2820:P2820,Q2820:AE2820)),0)</f>
        <v>3</v>
      </c>
      <c r="AT2820" s="5">
        <f>IF(R2820&gt;0,RANK(R2820,(N2820:P2820,Q2820:AE2820)),0)</f>
        <v>4</v>
      </c>
      <c r="AU2820" s="5">
        <f>IF(T2820&gt;0,RANK(T2820,(N2820:P2820,Q2820:AE2820)),0)</f>
        <v>0</v>
      </c>
      <c r="AV2820" s="5">
        <f>IF(S2820&gt;0,RANK(S2820,(N2820:P2820,Q2820:AE2820)),0)</f>
        <v>0</v>
      </c>
      <c r="AW2820" s="2">
        <f t="shared" si="1086"/>
        <v>3.7355248412401943E-3</v>
      </c>
      <c r="AX2820" s="2">
        <f t="shared" si="1087"/>
        <v>2.2413149047441168E-3</v>
      </c>
      <c r="AY2820" s="2">
        <f t="shared" si="1088"/>
        <v>0</v>
      </c>
      <c r="AZ2820" s="2">
        <f t="shared" si="1089"/>
        <v>0</v>
      </c>
      <c r="BB2820" t="s">
        <v>1203</v>
      </c>
      <c r="BC2820" t="s">
        <v>55</v>
      </c>
      <c r="BD2820">
        <v>27</v>
      </c>
      <c r="BF2820" s="111">
        <v>48</v>
      </c>
      <c r="BG2820" s="113">
        <v>391</v>
      </c>
      <c r="BH2820" s="117">
        <f t="shared" si="1080"/>
        <v>48391</v>
      </c>
      <c r="BJ2820" s="5" t="s">
        <v>3185</v>
      </c>
      <c r="BY2820" s="63">
        <v>0</v>
      </c>
      <c r="BZ2820" s="63">
        <v>0</v>
      </c>
    </row>
    <row r="2821" spans="1:78" hidden="1" outlineLevel="1">
      <c r="A2821" t="s">
        <v>1492</v>
      </c>
      <c r="B2821" t="s">
        <v>55</v>
      </c>
      <c r="C2821" s="1">
        <f t="shared" si="1081"/>
        <v>508</v>
      </c>
      <c r="D2821" s="5">
        <f>IF(N2821&gt;0, RANK(N2821,(N2821:P2821,Q2821:AE2821)),0)</f>
        <v>2</v>
      </c>
      <c r="E2821" s="5">
        <f>IF(O2821&gt;0,RANK(O2821,(N2821:P2821,Q2821:AE2821)),0)</f>
        <v>1</v>
      </c>
      <c r="F2821" s="5">
        <f>IF(P2821&gt;0,RANK(P2821,(N2821:P2821,Q2821:AE2821)),0)</f>
        <v>0</v>
      </c>
      <c r="G2821" s="131">
        <f t="shared" si="1078"/>
        <v>435</v>
      </c>
      <c r="H2821" s="136">
        <f t="shared" si="1079"/>
        <v>0.85629921259842523</v>
      </c>
      <c r="I2821" s="2"/>
      <c r="J2821" s="2">
        <f t="shared" si="1082"/>
        <v>6.4960629921259838E-2</v>
      </c>
      <c r="K2821" s="2">
        <f t="shared" si="1083"/>
        <v>0.92125984251968507</v>
      </c>
      <c r="L2821" s="2">
        <f t="shared" si="1084"/>
        <v>0</v>
      </c>
      <c r="M2821" s="2">
        <f t="shared" si="1085"/>
        <v>1.3779527559055094E-2</v>
      </c>
      <c r="N2821" s="63">
        <v>33</v>
      </c>
      <c r="O2821" s="63">
        <v>468</v>
      </c>
      <c r="P2821" s="63"/>
      <c r="Q2821" s="63">
        <v>4</v>
      </c>
      <c r="R2821" s="63">
        <v>2</v>
      </c>
      <c r="S2821" s="63">
        <v>0</v>
      </c>
      <c r="T2821" s="63"/>
      <c r="U2821" s="63">
        <v>0</v>
      </c>
      <c r="V2821" s="63"/>
      <c r="W2821" s="63">
        <f>IF(Copyright!C$12=1,IF(BW2821&gt;0,BW2821-SUM(S2821:V2821)-SUM(X2821:AQ2821),SUM(BX2821:CD2821)),SUM(BX2821:CD2821))</f>
        <v>0</v>
      </c>
      <c r="X2821" s="63">
        <v>0</v>
      </c>
      <c r="Y2821" s="63">
        <v>1</v>
      </c>
      <c r="Z2821" s="63"/>
      <c r="AA2821" s="63"/>
      <c r="AB2821" s="63"/>
      <c r="AC2821" s="63"/>
      <c r="AD2821" s="63"/>
      <c r="AE2821" s="63"/>
      <c r="AF2821" s="63"/>
      <c r="AG2821" s="63"/>
      <c r="AH2821" s="63">
        <v>0</v>
      </c>
      <c r="AI2821" s="63"/>
      <c r="AJ2821" s="63"/>
      <c r="AK2821" s="63"/>
      <c r="AL2821" s="63"/>
      <c r="AM2821" s="63"/>
      <c r="AN2821" s="63"/>
      <c r="AO2821" s="63"/>
      <c r="AP2821" s="63"/>
      <c r="AQ2821" s="63"/>
      <c r="AS2821" s="5">
        <f>IF(Q2821&gt;0,RANK(Q2821,(N2821:P2821,Q2821:AE2821)),0)</f>
        <v>3</v>
      </c>
      <c r="AT2821" s="5">
        <f>IF(R2821&gt;0,RANK(R2821,(N2821:P2821,Q2821:AE2821)),0)</f>
        <v>4</v>
      </c>
      <c r="AU2821" s="5">
        <f>IF(T2821&gt;0,RANK(T2821,(N2821:P2821,Q2821:AE2821)),0)</f>
        <v>0</v>
      </c>
      <c r="AV2821" s="5">
        <f>IF(S2821&gt;0,RANK(S2821,(N2821:P2821,Q2821:AE2821)),0)</f>
        <v>0</v>
      </c>
      <c r="AW2821" s="2">
        <f t="shared" si="1086"/>
        <v>7.874015748031496E-3</v>
      </c>
      <c r="AX2821" s="2">
        <f t="shared" si="1087"/>
        <v>3.937007874015748E-3</v>
      </c>
      <c r="AY2821" s="2">
        <f t="shared" si="1088"/>
        <v>0</v>
      </c>
      <c r="AZ2821" s="2">
        <f t="shared" si="1089"/>
        <v>0</v>
      </c>
      <c r="BB2821" t="s">
        <v>1492</v>
      </c>
      <c r="BC2821" t="s">
        <v>55</v>
      </c>
      <c r="BD2821">
        <v>13</v>
      </c>
      <c r="BF2821" s="111">
        <v>48</v>
      </c>
      <c r="BG2821" s="113">
        <v>393</v>
      </c>
      <c r="BH2821" s="117">
        <f t="shared" si="1080"/>
        <v>48393</v>
      </c>
      <c r="BJ2821" s="5" t="s">
        <v>3185</v>
      </c>
      <c r="BY2821" s="63">
        <v>0</v>
      </c>
      <c r="BZ2821" s="63">
        <v>0</v>
      </c>
    </row>
    <row r="2822" spans="1:78" hidden="1" outlineLevel="1">
      <c r="A2822" t="s">
        <v>1691</v>
      </c>
      <c r="B2822" t="s">
        <v>55</v>
      </c>
      <c r="C2822" s="1">
        <f t="shared" si="1081"/>
        <v>7287</v>
      </c>
      <c r="D2822" s="5">
        <f>IF(N2822&gt;0, RANK(N2822,(N2822:P2822,Q2822:AE2822)),0)</f>
        <v>2</v>
      </c>
      <c r="E2822" s="5">
        <f>IF(O2822&gt;0,RANK(O2822,(N2822:P2822,Q2822:AE2822)),0)</f>
        <v>1</v>
      </c>
      <c r="F2822" s="5">
        <f>IF(P2822&gt;0,RANK(P2822,(N2822:P2822,Q2822:AE2822)),0)</f>
        <v>0</v>
      </c>
      <c r="G2822" s="131">
        <f t="shared" si="1078"/>
        <v>1621</v>
      </c>
      <c r="H2822" s="136">
        <f t="shared" si="1079"/>
        <v>0.22245094003019075</v>
      </c>
      <c r="I2822" s="2"/>
      <c r="J2822" s="2">
        <f t="shared" si="1082"/>
        <v>0.38397145601756555</v>
      </c>
      <c r="K2822" s="2">
        <f t="shared" si="1083"/>
        <v>0.60642239604775627</v>
      </c>
      <c r="L2822" s="2">
        <f t="shared" si="1084"/>
        <v>0</v>
      </c>
      <c r="M2822" s="2">
        <f t="shared" si="1085"/>
        <v>9.6061479346781775E-3</v>
      </c>
      <c r="N2822" s="63">
        <v>2798</v>
      </c>
      <c r="O2822" s="63">
        <v>4419</v>
      </c>
      <c r="P2822" s="63"/>
      <c r="Q2822" s="63">
        <v>49</v>
      </c>
      <c r="R2822" s="63">
        <v>21</v>
      </c>
      <c r="S2822" s="63">
        <v>0</v>
      </c>
      <c r="T2822" s="63"/>
      <c r="U2822" s="63">
        <v>0</v>
      </c>
      <c r="V2822" s="63"/>
      <c r="W2822" s="63">
        <f>IF(Copyright!C$12=1,IF(BW2822&gt;0,BW2822-SUM(S2822:V2822)-SUM(X2822:AQ2822),SUM(BX2822:CD2822)),SUM(BX2822:CD2822))</f>
        <v>0</v>
      </c>
      <c r="X2822" s="63">
        <v>0</v>
      </c>
      <c r="Y2822" s="63">
        <v>0</v>
      </c>
      <c r="Z2822" s="63"/>
      <c r="AA2822" s="63"/>
      <c r="AB2822" s="63"/>
      <c r="AC2822" s="63"/>
      <c r="AD2822" s="63"/>
      <c r="AE2822" s="63"/>
      <c r="AF2822" s="63"/>
      <c r="AG2822" s="63"/>
      <c r="AH2822" s="63">
        <v>0</v>
      </c>
      <c r="AI2822" s="63"/>
      <c r="AJ2822" s="63"/>
      <c r="AK2822" s="63"/>
      <c r="AL2822" s="63"/>
      <c r="AM2822" s="63"/>
      <c r="AN2822" s="63"/>
      <c r="AO2822" s="63"/>
      <c r="AP2822" s="63"/>
      <c r="AQ2822" s="63"/>
      <c r="AS2822" s="5">
        <f>IF(Q2822&gt;0,RANK(Q2822,(N2822:P2822,Q2822:AE2822)),0)</f>
        <v>3</v>
      </c>
      <c r="AT2822" s="5">
        <f>IF(R2822&gt;0,RANK(R2822,(N2822:P2822,Q2822:AE2822)),0)</f>
        <v>4</v>
      </c>
      <c r="AU2822" s="5">
        <f>IF(T2822&gt;0,RANK(T2822,(N2822:P2822,Q2822:AE2822)),0)</f>
        <v>0</v>
      </c>
      <c r="AV2822" s="5">
        <f>IF(S2822&gt;0,RANK(S2822,(N2822:P2822,Q2822:AE2822)),0)</f>
        <v>0</v>
      </c>
      <c r="AW2822" s="2">
        <f t="shared" si="1086"/>
        <v>6.7243035542747355E-3</v>
      </c>
      <c r="AX2822" s="2">
        <f t="shared" si="1087"/>
        <v>2.881844380403458E-3</v>
      </c>
      <c r="AY2822" s="2">
        <f t="shared" si="1088"/>
        <v>0</v>
      </c>
      <c r="AZ2822" s="2">
        <f t="shared" si="1089"/>
        <v>0</v>
      </c>
      <c r="BB2822" t="s">
        <v>1691</v>
      </c>
      <c r="BC2822" t="s">
        <v>55</v>
      </c>
      <c r="BD2822">
        <v>17</v>
      </c>
      <c r="BF2822" s="111">
        <v>48</v>
      </c>
      <c r="BG2822" s="113">
        <v>395</v>
      </c>
      <c r="BH2822" s="117">
        <f t="shared" si="1080"/>
        <v>48395</v>
      </c>
      <c r="BJ2822" s="5" t="s">
        <v>3185</v>
      </c>
      <c r="BY2822" s="63">
        <v>0</v>
      </c>
      <c r="BZ2822" s="63">
        <v>0</v>
      </c>
    </row>
    <row r="2823" spans="1:78" hidden="1" outlineLevel="1">
      <c r="A2823" t="s">
        <v>729</v>
      </c>
      <c r="B2823" t="s">
        <v>55</v>
      </c>
      <c r="C2823" s="1">
        <f t="shared" si="1081"/>
        <v>35678</v>
      </c>
      <c r="D2823" s="5">
        <f>IF(N2823&gt;0, RANK(N2823,(N2823:P2823,Q2823:AE2823)),0)</f>
        <v>2</v>
      </c>
      <c r="E2823" s="5">
        <f>IF(O2823&gt;0,RANK(O2823,(N2823:P2823,Q2823:AE2823)),0)</f>
        <v>1</v>
      </c>
      <c r="F2823" s="5">
        <f>IF(P2823&gt;0,RANK(P2823,(N2823:P2823,Q2823:AE2823)),0)</f>
        <v>0</v>
      </c>
      <c r="G2823" s="131">
        <f t="shared" si="1078"/>
        <v>18993</v>
      </c>
      <c r="H2823" s="136">
        <f t="shared" si="1079"/>
        <v>0.53234486238017831</v>
      </c>
      <c r="I2823" s="2"/>
      <c r="J2823" s="2">
        <f t="shared" si="1082"/>
        <v>0.22759123269241549</v>
      </c>
      <c r="K2823" s="2">
        <f t="shared" si="1083"/>
        <v>0.75993609507259374</v>
      </c>
      <c r="L2823" s="2">
        <f t="shared" si="1084"/>
        <v>0</v>
      </c>
      <c r="M2823" s="2">
        <f t="shared" si="1085"/>
        <v>1.2472672234990823E-2</v>
      </c>
      <c r="N2823" s="63">
        <v>8120</v>
      </c>
      <c r="O2823" s="63">
        <v>27113</v>
      </c>
      <c r="P2823" s="63"/>
      <c r="Q2823" s="63">
        <v>382</v>
      </c>
      <c r="R2823" s="63">
        <v>59</v>
      </c>
      <c r="S2823" s="63">
        <v>2</v>
      </c>
      <c r="T2823" s="63"/>
      <c r="U2823" s="63">
        <v>0</v>
      </c>
      <c r="V2823" s="63"/>
      <c r="W2823" s="63">
        <f>IF(Copyright!C$12=1,IF(BW2823&gt;0,BW2823-SUM(S2823:V2823)-SUM(X2823:AQ2823),SUM(BX2823:CD2823)),SUM(BX2823:CD2823))</f>
        <v>0</v>
      </c>
      <c r="X2823" s="63">
        <v>0</v>
      </c>
      <c r="Y2823" s="63">
        <v>2</v>
      </c>
      <c r="Z2823" s="63"/>
      <c r="AA2823" s="63"/>
      <c r="AB2823" s="63"/>
      <c r="AC2823" s="63"/>
      <c r="AD2823" s="63"/>
      <c r="AE2823" s="63"/>
      <c r="AF2823" s="63"/>
      <c r="AG2823" s="63"/>
      <c r="AH2823" s="63">
        <v>0</v>
      </c>
      <c r="AI2823" s="63"/>
      <c r="AJ2823" s="63"/>
      <c r="AK2823" s="63"/>
      <c r="AL2823" s="63"/>
      <c r="AM2823" s="63"/>
      <c r="AN2823" s="63"/>
      <c r="AO2823" s="63"/>
      <c r="AP2823" s="63"/>
      <c r="AQ2823" s="63"/>
      <c r="AS2823" s="5">
        <f>IF(Q2823&gt;0,RANK(Q2823,(N2823:P2823,Q2823:AE2823)),0)</f>
        <v>3</v>
      </c>
      <c r="AT2823" s="5">
        <f>IF(R2823&gt;0,RANK(R2823,(N2823:P2823,Q2823:AE2823)),0)</f>
        <v>4</v>
      </c>
      <c r="AU2823" s="5">
        <f>IF(T2823&gt;0,RANK(T2823,(N2823:P2823,Q2823:AE2823)),0)</f>
        <v>0</v>
      </c>
      <c r="AV2823" s="5">
        <f>IF(S2823&gt;0,RANK(S2823,(N2823:P2823,Q2823:AE2823)),0)</f>
        <v>5</v>
      </c>
      <c r="AW2823" s="2">
        <f t="shared" si="1086"/>
        <v>1.0706878188239252E-2</v>
      </c>
      <c r="AX2823" s="2">
        <f t="shared" si="1087"/>
        <v>1.6536801390212455E-3</v>
      </c>
      <c r="AY2823" s="2">
        <f t="shared" si="1088"/>
        <v>0</v>
      </c>
      <c r="AZ2823" s="2">
        <f t="shared" si="1089"/>
        <v>5.6056953865126967E-5</v>
      </c>
      <c r="BB2823" t="s">
        <v>729</v>
      </c>
      <c r="BC2823" t="s">
        <v>55</v>
      </c>
      <c r="BD2823">
        <v>4</v>
      </c>
      <c r="BF2823" s="111">
        <v>48</v>
      </c>
      <c r="BG2823" s="113">
        <v>397</v>
      </c>
      <c r="BH2823" s="117">
        <f t="shared" si="1080"/>
        <v>48397</v>
      </c>
      <c r="BJ2823" s="5" t="s">
        <v>3185</v>
      </c>
      <c r="BY2823" s="63">
        <v>0</v>
      </c>
      <c r="BZ2823" s="63">
        <v>0</v>
      </c>
    </row>
    <row r="2824" spans="1:78" hidden="1" outlineLevel="1">
      <c r="A2824" t="s">
        <v>120</v>
      </c>
      <c r="B2824" t="s">
        <v>55</v>
      </c>
      <c r="C2824" s="1">
        <f t="shared" si="1081"/>
        <v>3668</v>
      </c>
      <c r="D2824" s="5">
        <f>IF(N2824&gt;0, RANK(N2824,(N2824:P2824,Q2824:AE2824)),0)</f>
        <v>2</v>
      </c>
      <c r="E2824" s="5">
        <f>IF(O2824&gt;0,RANK(O2824,(N2824:P2824,Q2824:AE2824)),0)</f>
        <v>1</v>
      </c>
      <c r="F2824" s="5">
        <f>IF(P2824&gt;0,RANK(P2824,(N2824:P2824,Q2824:AE2824)),0)</f>
        <v>0</v>
      </c>
      <c r="G2824" s="131">
        <f t="shared" si="1078"/>
        <v>2585</v>
      </c>
      <c r="H2824" s="136">
        <f t="shared" si="1079"/>
        <v>0.70474372955288989</v>
      </c>
      <c r="I2824" s="2"/>
      <c r="J2824" s="2">
        <f t="shared" si="1082"/>
        <v>0.14149400218102509</v>
      </c>
      <c r="K2824" s="2">
        <f t="shared" si="1083"/>
        <v>0.84623773173391492</v>
      </c>
      <c r="L2824" s="2">
        <f t="shared" si="1084"/>
        <v>0</v>
      </c>
      <c r="M2824" s="2">
        <f t="shared" si="1085"/>
        <v>1.2268266085059931E-2</v>
      </c>
      <c r="N2824" s="63">
        <v>519</v>
      </c>
      <c r="O2824" s="63">
        <v>3104</v>
      </c>
      <c r="P2824" s="63"/>
      <c r="Q2824" s="63">
        <v>35</v>
      </c>
      <c r="R2824" s="63">
        <v>10</v>
      </c>
      <c r="S2824" s="63">
        <v>0</v>
      </c>
      <c r="T2824" s="63"/>
      <c r="U2824" s="63">
        <v>0</v>
      </c>
      <c r="V2824" s="63"/>
      <c r="W2824" s="63">
        <f>IF(Copyright!C$12=1,IF(BW2824&gt;0,BW2824-SUM(S2824:V2824)-SUM(X2824:AQ2824),SUM(BX2824:CD2824)),SUM(BX2824:CD2824))</f>
        <v>0</v>
      </c>
      <c r="X2824" s="63">
        <v>0</v>
      </c>
      <c r="Y2824" s="63">
        <v>0</v>
      </c>
      <c r="Z2824" s="63"/>
      <c r="AA2824" s="63"/>
      <c r="AB2824" s="63"/>
      <c r="AC2824" s="63"/>
      <c r="AD2824" s="63"/>
      <c r="AE2824" s="63"/>
      <c r="AF2824" s="63"/>
      <c r="AG2824" s="63"/>
      <c r="AH2824" s="63">
        <v>0</v>
      </c>
      <c r="AI2824" s="63"/>
      <c r="AJ2824" s="63"/>
      <c r="AK2824" s="63"/>
      <c r="AL2824" s="63"/>
      <c r="AM2824" s="63"/>
      <c r="AN2824" s="63"/>
      <c r="AO2824" s="63"/>
      <c r="AP2824" s="63"/>
      <c r="AQ2824" s="63"/>
      <c r="AS2824" s="5">
        <f>IF(Q2824&gt;0,RANK(Q2824,(N2824:P2824,Q2824:AE2824)),0)</f>
        <v>3</v>
      </c>
      <c r="AT2824" s="5">
        <f>IF(R2824&gt;0,RANK(R2824,(N2824:P2824,Q2824:AE2824)),0)</f>
        <v>4</v>
      </c>
      <c r="AU2824" s="5">
        <f>IF(T2824&gt;0,RANK(T2824,(N2824:P2824,Q2824:AE2824)),0)</f>
        <v>0</v>
      </c>
      <c r="AV2824" s="5">
        <f>IF(S2824&gt;0,RANK(S2824,(N2824:P2824,Q2824:AE2824)),0)</f>
        <v>0</v>
      </c>
      <c r="AW2824" s="2">
        <f t="shared" si="1086"/>
        <v>9.5419847328244278E-3</v>
      </c>
      <c r="AX2824" s="2">
        <f t="shared" si="1087"/>
        <v>2.7262813522355507E-3</v>
      </c>
      <c r="AY2824" s="2">
        <f t="shared" si="1088"/>
        <v>0</v>
      </c>
      <c r="AZ2824" s="2">
        <f t="shared" si="1089"/>
        <v>0</v>
      </c>
      <c r="BB2824" t="s">
        <v>120</v>
      </c>
      <c r="BC2824" t="s">
        <v>55</v>
      </c>
      <c r="BD2824">
        <v>11</v>
      </c>
      <c r="BF2824" s="111">
        <v>48</v>
      </c>
      <c r="BG2824" s="113">
        <v>399</v>
      </c>
      <c r="BH2824" s="117">
        <f t="shared" si="1080"/>
        <v>48399</v>
      </c>
      <c r="BJ2824" s="5" t="s">
        <v>3185</v>
      </c>
      <c r="BY2824" s="63">
        <v>0</v>
      </c>
      <c r="BZ2824" s="63">
        <v>0</v>
      </c>
    </row>
    <row r="2825" spans="1:78" hidden="1" outlineLevel="1">
      <c r="A2825" t="s">
        <v>351</v>
      </c>
      <c r="B2825" t="s">
        <v>55</v>
      </c>
      <c r="C2825" s="1">
        <f t="shared" si="1081"/>
        <v>18546</v>
      </c>
      <c r="D2825" s="5">
        <f>IF(N2825&gt;0, RANK(N2825,(N2825:P2825,Q2825:AE2825)),0)</f>
        <v>2</v>
      </c>
      <c r="E2825" s="5">
        <f>IF(O2825&gt;0,RANK(O2825,(N2825:P2825,Q2825:AE2825)),0)</f>
        <v>1</v>
      </c>
      <c r="F2825" s="5">
        <f>IF(P2825&gt;0,RANK(P2825,(N2825:P2825,Q2825:AE2825)),0)</f>
        <v>0</v>
      </c>
      <c r="G2825" s="131">
        <f t="shared" ref="G2825:G2888" si="1090">IF(C2825&gt;0,MAX(N2825:P2825)-LARGE(N2825:P2825,2),0)</f>
        <v>9473</v>
      </c>
      <c r="H2825" s="136">
        <f t="shared" ref="H2825:H2888" si="1091">IF(C2825&gt;0,G2825/C2825,0)</f>
        <v>0.5107839965491211</v>
      </c>
      <c r="I2825" s="2"/>
      <c r="J2825" s="2">
        <f t="shared" si="1082"/>
        <v>0.23999784320069018</v>
      </c>
      <c r="K2825" s="2">
        <f t="shared" si="1083"/>
        <v>0.75078183974981128</v>
      </c>
      <c r="L2825" s="2">
        <f t="shared" si="1084"/>
        <v>0</v>
      </c>
      <c r="M2825" s="2">
        <f t="shared" si="1085"/>
        <v>9.2203170494985498E-3</v>
      </c>
      <c r="N2825" s="63">
        <v>4451</v>
      </c>
      <c r="O2825" s="63">
        <v>13924</v>
      </c>
      <c r="P2825" s="63"/>
      <c r="Q2825" s="63">
        <v>131</v>
      </c>
      <c r="R2825" s="63">
        <v>31</v>
      </c>
      <c r="S2825" s="63">
        <v>4</v>
      </c>
      <c r="T2825" s="63"/>
      <c r="U2825" s="63">
        <v>0</v>
      </c>
      <c r="V2825" s="63"/>
      <c r="W2825" s="63">
        <f>IF(Copyright!C$12=1,IF(BW2825&gt;0,BW2825-SUM(S2825:V2825)-SUM(X2825:AQ2825),SUM(BX2825:CD2825)),SUM(BX2825:CD2825))</f>
        <v>1</v>
      </c>
      <c r="X2825" s="63">
        <v>0</v>
      </c>
      <c r="Y2825" s="63">
        <v>2</v>
      </c>
      <c r="Z2825" s="63"/>
      <c r="AA2825" s="63"/>
      <c r="AB2825" s="63"/>
      <c r="AC2825" s="63"/>
      <c r="AD2825" s="63"/>
      <c r="AE2825" s="63"/>
      <c r="AF2825" s="63"/>
      <c r="AG2825" s="63"/>
      <c r="AH2825" s="63">
        <v>2</v>
      </c>
      <c r="AI2825" s="63"/>
      <c r="AJ2825" s="63"/>
      <c r="AK2825" s="63"/>
      <c r="AL2825" s="63"/>
      <c r="AM2825" s="63"/>
      <c r="AN2825" s="63"/>
      <c r="AO2825" s="63"/>
      <c r="AP2825" s="63"/>
      <c r="AQ2825" s="63"/>
      <c r="AS2825" s="5">
        <f>IF(Q2825&gt;0,RANK(Q2825,(N2825:P2825,Q2825:AE2825)),0)</f>
        <v>3</v>
      </c>
      <c r="AT2825" s="5">
        <f>IF(R2825&gt;0,RANK(R2825,(N2825:P2825,Q2825:AE2825)),0)</f>
        <v>4</v>
      </c>
      <c r="AU2825" s="5">
        <f>IF(T2825&gt;0,RANK(T2825,(N2825:P2825,Q2825:AE2825)),0)</f>
        <v>0</v>
      </c>
      <c r="AV2825" s="5">
        <f>IF(S2825&gt;0,RANK(S2825,(N2825:P2825,Q2825:AE2825)),0)</f>
        <v>5</v>
      </c>
      <c r="AW2825" s="2">
        <f t="shared" si="1086"/>
        <v>7.0635177396743236E-3</v>
      </c>
      <c r="AX2825" s="2">
        <f t="shared" si="1087"/>
        <v>1.6715194651137711E-3</v>
      </c>
      <c r="AY2825" s="2">
        <f t="shared" si="1088"/>
        <v>0</v>
      </c>
      <c r="AZ2825" s="2">
        <f t="shared" si="1089"/>
        <v>2.1567993098242207E-4</v>
      </c>
      <c r="BB2825" t="s">
        <v>351</v>
      </c>
      <c r="BC2825" t="s">
        <v>55</v>
      </c>
      <c r="BD2825">
        <v>1</v>
      </c>
      <c r="BF2825" s="111">
        <v>48</v>
      </c>
      <c r="BG2825" s="113">
        <v>401</v>
      </c>
      <c r="BH2825" s="117">
        <f t="shared" si="1080"/>
        <v>48401</v>
      </c>
      <c r="BJ2825" s="5" t="s">
        <v>3185</v>
      </c>
      <c r="BY2825" s="63">
        <v>0</v>
      </c>
      <c r="BZ2825" s="63">
        <v>1</v>
      </c>
    </row>
    <row r="2826" spans="1:78" hidden="1" outlineLevel="1">
      <c r="A2826" t="s">
        <v>825</v>
      </c>
      <c r="B2826" t="s">
        <v>55</v>
      </c>
      <c r="C2826" s="1">
        <f t="shared" si="1081"/>
        <v>4578</v>
      </c>
      <c r="D2826" s="5">
        <f>IF(N2826&gt;0, RANK(N2826,(N2826:P2826,Q2826:AE2826)),0)</f>
        <v>2</v>
      </c>
      <c r="E2826" s="5">
        <f>IF(O2826&gt;0,RANK(O2826,(N2826:P2826,Q2826:AE2826)),0)</f>
        <v>1</v>
      </c>
      <c r="F2826" s="5">
        <f>IF(P2826&gt;0,RANK(P2826,(N2826:P2826,Q2826:AE2826)),0)</f>
        <v>0</v>
      </c>
      <c r="G2826" s="131">
        <f t="shared" si="1090"/>
        <v>2920</v>
      </c>
      <c r="H2826" s="136">
        <f t="shared" si="1091"/>
        <v>0.63783311489733507</v>
      </c>
      <c r="I2826" s="2"/>
      <c r="J2826" s="2">
        <f t="shared" si="1082"/>
        <v>0.17627785058977719</v>
      </c>
      <c r="K2826" s="2">
        <f t="shared" si="1083"/>
        <v>0.81411096548711226</v>
      </c>
      <c r="L2826" s="2">
        <f t="shared" si="1084"/>
        <v>0</v>
      </c>
      <c r="M2826" s="2">
        <f t="shared" si="1085"/>
        <v>9.6111839231105556E-3</v>
      </c>
      <c r="N2826" s="63">
        <v>807</v>
      </c>
      <c r="O2826" s="63">
        <v>3727</v>
      </c>
      <c r="P2826" s="63"/>
      <c r="Q2826" s="63">
        <v>32</v>
      </c>
      <c r="R2826" s="63">
        <v>8</v>
      </c>
      <c r="S2826" s="63">
        <v>0</v>
      </c>
      <c r="T2826" s="63"/>
      <c r="U2826" s="63">
        <v>1</v>
      </c>
      <c r="V2826" s="63"/>
      <c r="W2826" s="63">
        <f>IF(Copyright!C$12=1,IF(BW2826&gt;0,BW2826-SUM(S2826:V2826)-SUM(X2826:AQ2826),SUM(BX2826:CD2826)),SUM(BX2826:CD2826))</f>
        <v>0</v>
      </c>
      <c r="X2826" s="63">
        <v>2</v>
      </c>
      <c r="Y2826" s="63">
        <v>0</v>
      </c>
      <c r="Z2826" s="63"/>
      <c r="AA2826" s="63"/>
      <c r="AB2826" s="63"/>
      <c r="AC2826" s="63"/>
      <c r="AD2826" s="63"/>
      <c r="AE2826" s="63"/>
      <c r="AF2826" s="63"/>
      <c r="AG2826" s="63"/>
      <c r="AH2826" s="63">
        <v>1</v>
      </c>
      <c r="AI2826" s="63"/>
      <c r="AJ2826" s="63"/>
      <c r="AK2826" s="63"/>
      <c r="AL2826" s="63"/>
      <c r="AM2826" s="63"/>
      <c r="AN2826" s="63"/>
      <c r="AO2826" s="63"/>
      <c r="AP2826" s="63"/>
      <c r="AQ2826" s="63"/>
      <c r="AS2826" s="5">
        <f>IF(Q2826&gt;0,RANK(Q2826,(N2826:P2826,Q2826:AE2826)),0)</f>
        <v>3</v>
      </c>
      <c r="AT2826" s="5">
        <f>IF(R2826&gt;0,RANK(R2826,(N2826:P2826,Q2826:AE2826)),0)</f>
        <v>4</v>
      </c>
      <c r="AU2826" s="5">
        <f>IF(T2826&gt;0,RANK(T2826,(N2826:P2826,Q2826:AE2826)),0)</f>
        <v>0</v>
      </c>
      <c r="AV2826" s="5">
        <f>IF(S2826&gt;0,RANK(S2826,(N2826:P2826,Q2826:AE2826)),0)</f>
        <v>0</v>
      </c>
      <c r="AW2826" s="2">
        <f t="shared" si="1086"/>
        <v>6.9899519440803845E-3</v>
      </c>
      <c r="AX2826" s="2">
        <f t="shared" si="1087"/>
        <v>1.7474879860200961E-3</v>
      </c>
      <c r="AY2826" s="2">
        <f t="shared" si="1088"/>
        <v>0</v>
      </c>
      <c r="AZ2826" s="2">
        <f t="shared" si="1089"/>
        <v>0</v>
      </c>
      <c r="BB2826" t="s">
        <v>825</v>
      </c>
      <c r="BC2826" t="s">
        <v>55</v>
      </c>
      <c r="BD2826">
        <v>1</v>
      </c>
      <c r="BF2826" s="111">
        <v>48</v>
      </c>
      <c r="BG2826" s="113">
        <v>403</v>
      </c>
      <c r="BH2826" s="117">
        <f t="shared" si="1080"/>
        <v>48403</v>
      </c>
      <c r="BJ2826" s="5" t="s">
        <v>3185</v>
      </c>
      <c r="BY2826" s="63">
        <v>0</v>
      </c>
      <c r="BZ2826" s="63">
        <v>0</v>
      </c>
    </row>
    <row r="2827" spans="1:78" hidden="1" outlineLevel="1">
      <c r="A2827" t="s">
        <v>2973</v>
      </c>
      <c r="B2827" t="s">
        <v>55</v>
      </c>
      <c r="C2827" s="1">
        <f t="shared" si="1081"/>
        <v>3690</v>
      </c>
      <c r="D2827" s="5">
        <f>IF(N2827&gt;0, RANK(N2827,(N2827:P2827,Q2827:AE2827)),0)</f>
        <v>2</v>
      </c>
      <c r="E2827" s="5">
        <f>IF(O2827&gt;0,RANK(O2827,(N2827:P2827,Q2827:AE2827)),0)</f>
        <v>1</v>
      </c>
      <c r="F2827" s="5">
        <f>IF(P2827&gt;0,RANK(P2827,(N2827:P2827,Q2827:AE2827)),0)</f>
        <v>0</v>
      </c>
      <c r="G2827" s="131">
        <f t="shared" si="1090"/>
        <v>1276</v>
      </c>
      <c r="H2827" s="136">
        <f t="shared" si="1091"/>
        <v>0.34579945799457995</v>
      </c>
      <c r="I2827" s="2"/>
      <c r="J2827" s="2">
        <f t="shared" si="1082"/>
        <v>0.32330623306233064</v>
      </c>
      <c r="K2827" s="2">
        <f t="shared" si="1083"/>
        <v>0.66910569105691053</v>
      </c>
      <c r="L2827" s="2">
        <f t="shared" si="1084"/>
        <v>0</v>
      </c>
      <c r="M2827" s="2">
        <f t="shared" si="1085"/>
        <v>7.5880758807588267E-3</v>
      </c>
      <c r="N2827" s="63">
        <v>1193</v>
      </c>
      <c r="O2827" s="63">
        <v>2469</v>
      </c>
      <c r="P2827" s="63"/>
      <c r="Q2827" s="63">
        <v>19</v>
      </c>
      <c r="R2827" s="63">
        <v>9</v>
      </c>
      <c r="S2827" s="63">
        <v>0</v>
      </c>
      <c r="T2827" s="63"/>
      <c r="U2827" s="63">
        <v>0</v>
      </c>
      <c r="V2827" s="63"/>
      <c r="W2827" s="63">
        <f>IF(Copyright!C$12=1,IF(BW2827&gt;0,BW2827-SUM(S2827:V2827)-SUM(X2827:AQ2827),SUM(BX2827:CD2827)),SUM(BX2827:CD2827))</f>
        <v>0</v>
      </c>
      <c r="X2827" s="63">
        <v>0</v>
      </c>
      <c r="Y2827" s="63">
        <v>0</v>
      </c>
      <c r="Z2827" s="63"/>
      <c r="AA2827" s="63"/>
      <c r="AB2827" s="63"/>
      <c r="AC2827" s="63"/>
      <c r="AD2827" s="63"/>
      <c r="AE2827" s="63"/>
      <c r="AF2827" s="63"/>
      <c r="AG2827" s="63"/>
      <c r="AH2827" s="63">
        <v>0</v>
      </c>
      <c r="AI2827" s="63"/>
      <c r="AJ2827" s="63"/>
      <c r="AK2827" s="63"/>
      <c r="AL2827" s="63"/>
      <c r="AM2827" s="63"/>
      <c r="AN2827" s="63"/>
      <c r="AO2827" s="63"/>
      <c r="AP2827" s="63"/>
      <c r="AQ2827" s="63"/>
      <c r="AS2827" s="5">
        <f>IF(Q2827&gt;0,RANK(Q2827,(N2827:P2827,Q2827:AE2827)),0)</f>
        <v>3</v>
      </c>
      <c r="AT2827" s="5">
        <f>IF(R2827&gt;0,RANK(R2827,(N2827:P2827,Q2827:AE2827)),0)</f>
        <v>4</v>
      </c>
      <c r="AU2827" s="5">
        <f>IF(T2827&gt;0,RANK(T2827,(N2827:P2827,Q2827:AE2827)),0)</f>
        <v>0</v>
      </c>
      <c r="AV2827" s="5">
        <f>IF(S2827&gt;0,RANK(S2827,(N2827:P2827,Q2827:AE2827)),0)</f>
        <v>0</v>
      </c>
      <c r="AW2827" s="2">
        <f t="shared" si="1086"/>
        <v>5.1490514905149056E-3</v>
      </c>
      <c r="AX2827" s="2">
        <f t="shared" si="1087"/>
        <v>2.4390243902439024E-3</v>
      </c>
      <c r="AY2827" s="2">
        <f t="shared" si="1088"/>
        <v>0</v>
      </c>
      <c r="AZ2827" s="2">
        <f t="shared" si="1089"/>
        <v>0</v>
      </c>
      <c r="BB2827" t="s">
        <v>2973</v>
      </c>
      <c r="BC2827" t="s">
        <v>55</v>
      </c>
      <c r="BD2827">
        <v>1</v>
      </c>
      <c r="BF2827" s="111">
        <v>48</v>
      </c>
      <c r="BG2827" s="113">
        <v>405</v>
      </c>
      <c r="BH2827" s="117">
        <f t="shared" si="1080"/>
        <v>48405</v>
      </c>
      <c r="BJ2827" s="5" t="s">
        <v>3185</v>
      </c>
      <c r="BY2827" s="63">
        <v>0</v>
      </c>
      <c r="BZ2827" s="63">
        <v>0</v>
      </c>
    </row>
    <row r="2828" spans="1:78" hidden="1" outlineLevel="1">
      <c r="A2828" t="s">
        <v>710</v>
      </c>
      <c r="B2828" t="s">
        <v>55</v>
      </c>
      <c r="C2828" s="1">
        <f t="shared" si="1081"/>
        <v>9616</v>
      </c>
      <c r="D2828" s="5">
        <f>IF(N2828&gt;0, RANK(N2828,(N2828:P2828,Q2828:AE2828)),0)</f>
        <v>2</v>
      </c>
      <c r="E2828" s="5">
        <f>IF(O2828&gt;0,RANK(O2828,(N2828:P2828,Q2828:AE2828)),0)</f>
        <v>1</v>
      </c>
      <c r="F2828" s="5">
        <f>IF(P2828&gt;0,RANK(P2828,(N2828:P2828,Q2828:AE2828)),0)</f>
        <v>0</v>
      </c>
      <c r="G2828" s="131">
        <f t="shared" si="1090"/>
        <v>4697</v>
      </c>
      <c r="H2828" s="136">
        <f t="shared" si="1091"/>
        <v>0.48845673876871881</v>
      </c>
      <c r="I2828" s="2"/>
      <c r="J2828" s="2">
        <f t="shared" si="1082"/>
        <v>0.25062396006655574</v>
      </c>
      <c r="K2828" s="2">
        <f t="shared" si="1083"/>
        <v>0.7390806988352745</v>
      </c>
      <c r="L2828" s="2">
        <f t="shared" si="1084"/>
        <v>0</v>
      </c>
      <c r="M2828" s="2">
        <f t="shared" si="1085"/>
        <v>1.0295341098169764E-2</v>
      </c>
      <c r="N2828" s="63">
        <v>2410</v>
      </c>
      <c r="O2828" s="63">
        <v>7107</v>
      </c>
      <c r="P2828" s="63"/>
      <c r="Q2828" s="63">
        <v>71</v>
      </c>
      <c r="R2828" s="63">
        <v>24</v>
      </c>
      <c r="S2828" s="63">
        <v>4</v>
      </c>
      <c r="T2828" s="63"/>
      <c r="U2828" s="63">
        <v>0</v>
      </c>
      <c r="V2828" s="63"/>
      <c r="W2828" s="63">
        <f>IF(Copyright!C$12=1,IF(BW2828&gt;0,BW2828-SUM(S2828:V2828)-SUM(X2828:AQ2828),SUM(BX2828:CD2828)),SUM(BX2828:CD2828))</f>
        <v>0</v>
      </c>
      <c r="X2828" s="63">
        <v>0</v>
      </c>
      <c r="Y2828" s="63">
        <v>0</v>
      </c>
      <c r="Z2828" s="63"/>
      <c r="AA2828" s="63"/>
      <c r="AB2828" s="63"/>
      <c r="AC2828" s="63"/>
      <c r="AD2828" s="63"/>
      <c r="AE2828" s="63"/>
      <c r="AF2828" s="63"/>
      <c r="AG2828" s="63"/>
      <c r="AH2828" s="63">
        <v>0</v>
      </c>
      <c r="AI2828" s="63"/>
      <c r="AJ2828" s="63"/>
      <c r="AK2828" s="63"/>
      <c r="AL2828" s="63"/>
      <c r="AM2828" s="63"/>
      <c r="AN2828" s="63"/>
      <c r="AO2828" s="63"/>
      <c r="AP2828" s="63"/>
      <c r="AQ2828" s="63"/>
      <c r="AS2828" s="5">
        <f>IF(Q2828&gt;0,RANK(Q2828,(N2828:P2828,Q2828:AE2828)),0)</f>
        <v>3</v>
      </c>
      <c r="AT2828" s="5">
        <f>IF(R2828&gt;0,RANK(R2828,(N2828:P2828,Q2828:AE2828)),0)</f>
        <v>4</v>
      </c>
      <c r="AU2828" s="5">
        <f>IF(T2828&gt;0,RANK(T2828,(N2828:P2828,Q2828:AE2828)),0)</f>
        <v>0</v>
      </c>
      <c r="AV2828" s="5">
        <f>IF(S2828&gt;0,RANK(S2828,(N2828:P2828,Q2828:AE2828)),0)</f>
        <v>5</v>
      </c>
      <c r="AW2828" s="2">
        <f t="shared" si="1086"/>
        <v>7.3835274542429288E-3</v>
      </c>
      <c r="AX2828" s="2">
        <f t="shared" si="1087"/>
        <v>2.4958402662229617E-3</v>
      </c>
      <c r="AY2828" s="2">
        <f t="shared" si="1088"/>
        <v>0</v>
      </c>
      <c r="AZ2828" s="2">
        <f t="shared" si="1089"/>
        <v>4.1597337770382697E-4</v>
      </c>
      <c r="BB2828" t="s">
        <v>710</v>
      </c>
      <c r="BC2828" t="s">
        <v>55</v>
      </c>
      <c r="BD2828">
        <v>8</v>
      </c>
      <c r="BF2828" s="111">
        <v>48</v>
      </c>
      <c r="BG2828" s="113">
        <v>407</v>
      </c>
      <c r="BH2828" s="117">
        <f t="shared" si="1080"/>
        <v>48407</v>
      </c>
      <c r="BJ2828" s="5" t="s">
        <v>3185</v>
      </c>
      <c r="BY2828" s="63">
        <v>0</v>
      </c>
      <c r="BZ2828" s="63">
        <v>0</v>
      </c>
    </row>
    <row r="2829" spans="1:78" hidden="1" outlineLevel="1">
      <c r="A2829" t="s">
        <v>2267</v>
      </c>
      <c r="B2829" t="s">
        <v>55</v>
      </c>
      <c r="C2829" s="1">
        <f t="shared" si="1081"/>
        <v>20078</v>
      </c>
      <c r="D2829" s="5">
        <f>IF(N2829&gt;0, RANK(N2829,(N2829:P2829,Q2829:AE2829)),0)</f>
        <v>2</v>
      </c>
      <c r="E2829" s="5">
        <f>IF(O2829&gt;0,RANK(O2829,(N2829:P2829,Q2829:AE2829)),0)</f>
        <v>1</v>
      </c>
      <c r="F2829" s="5">
        <f>IF(P2829&gt;0,RANK(P2829,(N2829:P2829,Q2829:AE2829)),0)</f>
        <v>0</v>
      </c>
      <c r="G2829" s="131">
        <f t="shared" si="1090"/>
        <v>4149</v>
      </c>
      <c r="H2829" s="136">
        <f t="shared" si="1091"/>
        <v>0.20664408805657933</v>
      </c>
      <c r="I2829" s="2"/>
      <c r="J2829" s="2">
        <f t="shared" si="1082"/>
        <v>0.39127403127801574</v>
      </c>
      <c r="K2829" s="2">
        <f t="shared" si="1083"/>
        <v>0.59791811933459504</v>
      </c>
      <c r="L2829" s="2">
        <f t="shared" si="1084"/>
        <v>0</v>
      </c>
      <c r="M2829" s="2">
        <f t="shared" si="1085"/>
        <v>1.0807849387389212E-2</v>
      </c>
      <c r="N2829" s="63">
        <v>7856</v>
      </c>
      <c r="O2829" s="63">
        <v>12005</v>
      </c>
      <c r="P2829" s="63"/>
      <c r="Q2829" s="63">
        <v>172</v>
      </c>
      <c r="R2829" s="63">
        <v>44</v>
      </c>
      <c r="S2829" s="63">
        <v>0</v>
      </c>
      <c r="T2829" s="63"/>
      <c r="U2829" s="63">
        <v>0</v>
      </c>
      <c r="V2829" s="63"/>
      <c r="W2829" s="63">
        <f>IF(Copyright!C$12=1,IF(BW2829&gt;0,BW2829-SUM(S2829:V2829)-SUM(X2829:AQ2829),SUM(BX2829:CD2829)),SUM(BX2829:CD2829))</f>
        <v>0</v>
      </c>
      <c r="X2829" s="63">
        <v>1</v>
      </c>
      <c r="Y2829" s="63">
        <v>0</v>
      </c>
      <c r="Z2829" s="63"/>
      <c r="AA2829" s="63"/>
      <c r="AB2829" s="63"/>
      <c r="AC2829" s="63"/>
      <c r="AD2829" s="63"/>
      <c r="AE2829" s="63"/>
      <c r="AF2829" s="63"/>
      <c r="AG2829" s="63"/>
      <c r="AH2829" s="63">
        <v>0</v>
      </c>
      <c r="AI2829" s="63"/>
      <c r="AJ2829" s="63"/>
      <c r="AK2829" s="63"/>
      <c r="AL2829" s="63"/>
      <c r="AM2829" s="63"/>
      <c r="AN2829" s="63"/>
      <c r="AO2829" s="63"/>
      <c r="AP2829" s="63"/>
      <c r="AQ2829" s="63"/>
      <c r="AS2829" s="5">
        <f>IF(Q2829&gt;0,RANK(Q2829,(N2829:P2829,Q2829:AE2829)),0)</f>
        <v>3</v>
      </c>
      <c r="AT2829" s="5">
        <f>IF(R2829&gt;0,RANK(R2829,(N2829:P2829,Q2829:AE2829)),0)</f>
        <v>4</v>
      </c>
      <c r="AU2829" s="5">
        <f>IF(T2829&gt;0,RANK(T2829,(N2829:P2829,Q2829:AE2829)),0)</f>
        <v>0</v>
      </c>
      <c r="AV2829" s="5">
        <f>IF(S2829&gt;0,RANK(S2829,(N2829:P2829,Q2829:AE2829)),0)</f>
        <v>0</v>
      </c>
      <c r="AW2829" s="2">
        <f t="shared" si="1086"/>
        <v>8.5665902978384299E-3</v>
      </c>
      <c r="AX2829" s="2">
        <f t="shared" si="1087"/>
        <v>2.1914533320051797E-3</v>
      </c>
      <c r="AY2829" s="2">
        <f t="shared" si="1088"/>
        <v>0</v>
      </c>
      <c r="AZ2829" s="2">
        <f t="shared" si="1089"/>
        <v>0</v>
      </c>
      <c r="BB2829" t="s">
        <v>2267</v>
      </c>
      <c r="BC2829" t="s">
        <v>55</v>
      </c>
      <c r="BF2829" s="111">
        <v>48</v>
      </c>
      <c r="BG2829" s="113">
        <v>409</v>
      </c>
      <c r="BH2829" s="117">
        <f t="shared" si="1080"/>
        <v>48409</v>
      </c>
      <c r="BJ2829" s="5" t="s">
        <v>3185</v>
      </c>
      <c r="BY2829" s="63">
        <v>0</v>
      </c>
      <c r="BZ2829" s="63">
        <v>0</v>
      </c>
    </row>
    <row r="2830" spans="1:78" hidden="1" outlineLevel="1">
      <c r="A2830" t="s">
        <v>1697</v>
      </c>
      <c r="B2830" t="s">
        <v>55</v>
      </c>
      <c r="C2830" s="1">
        <f t="shared" si="1081"/>
        <v>2259</v>
      </c>
      <c r="D2830" s="5">
        <f>IF(N2830&gt;0, RANK(N2830,(N2830:P2830,Q2830:AE2830)),0)</f>
        <v>2</v>
      </c>
      <c r="E2830" s="5">
        <f>IF(O2830&gt;0,RANK(O2830,(N2830:P2830,Q2830:AE2830)),0)</f>
        <v>1</v>
      </c>
      <c r="F2830" s="5">
        <f>IF(P2830&gt;0,RANK(P2830,(N2830:P2830,Q2830:AE2830)),0)</f>
        <v>0</v>
      </c>
      <c r="G2830" s="131">
        <f t="shared" si="1090"/>
        <v>1582</v>
      </c>
      <c r="H2830" s="136">
        <f t="shared" si="1091"/>
        <v>0.70030987162461267</v>
      </c>
      <c r="I2830" s="2"/>
      <c r="J2830" s="2">
        <f t="shared" si="1082"/>
        <v>0.14298362107127047</v>
      </c>
      <c r="K2830" s="2">
        <f t="shared" si="1083"/>
        <v>0.84329349269588316</v>
      </c>
      <c r="L2830" s="2">
        <f t="shared" si="1084"/>
        <v>0</v>
      </c>
      <c r="M2830" s="2">
        <f t="shared" si="1085"/>
        <v>1.3722886232846343E-2</v>
      </c>
      <c r="N2830" s="63">
        <v>323</v>
      </c>
      <c r="O2830" s="63">
        <v>1905</v>
      </c>
      <c r="P2830" s="63"/>
      <c r="Q2830" s="63">
        <v>27</v>
      </c>
      <c r="R2830" s="63">
        <v>1</v>
      </c>
      <c r="S2830" s="63">
        <v>3</v>
      </c>
      <c r="T2830" s="63"/>
      <c r="U2830" s="63">
        <v>0</v>
      </c>
      <c r="V2830" s="63"/>
      <c r="W2830" s="63">
        <f>IF(Copyright!C$12=1,IF(BW2830&gt;0,BW2830-SUM(S2830:V2830)-SUM(X2830:AQ2830),SUM(BX2830:CD2830)),SUM(BX2830:CD2830))</f>
        <v>0</v>
      </c>
      <c r="X2830" s="63">
        <v>0</v>
      </c>
      <c r="Y2830" s="63">
        <v>0</v>
      </c>
      <c r="Z2830" s="63"/>
      <c r="AA2830" s="63"/>
      <c r="AB2830" s="63"/>
      <c r="AC2830" s="63"/>
      <c r="AD2830" s="63"/>
      <c r="AE2830" s="63"/>
      <c r="AF2830" s="63"/>
      <c r="AG2830" s="63"/>
      <c r="AH2830" s="63">
        <v>0</v>
      </c>
      <c r="AI2830" s="63"/>
      <c r="AJ2830" s="63"/>
      <c r="AK2830" s="63"/>
      <c r="AL2830" s="63"/>
      <c r="AM2830" s="63"/>
      <c r="AN2830" s="63"/>
      <c r="AO2830" s="63"/>
      <c r="AP2830" s="63"/>
      <c r="AQ2830" s="63"/>
      <c r="AS2830" s="5">
        <f>IF(Q2830&gt;0,RANK(Q2830,(N2830:P2830,Q2830:AE2830)),0)</f>
        <v>3</v>
      </c>
      <c r="AT2830" s="5">
        <f>IF(R2830&gt;0,RANK(R2830,(N2830:P2830,Q2830:AE2830)),0)</f>
        <v>5</v>
      </c>
      <c r="AU2830" s="5">
        <f>IF(T2830&gt;0,RANK(T2830,(N2830:P2830,Q2830:AE2830)),0)</f>
        <v>0</v>
      </c>
      <c r="AV2830" s="5">
        <f>IF(S2830&gt;0,RANK(S2830,(N2830:P2830,Q2830:AE2830)),0)</f>
        <v>4</v>
      </c>
      <c r="AW2830" s="2">
        <f t="shared" si="1086"/>
        <v>1.1952191235059761E-2</v>
      </c>
      <c r="AX2830" s="2">
        <f t="shared" si="1087"/>
        <v>4.4267374944665782E-4</v>
      </c>
      <c r="AY2830" s="2">
        <f t="shared" si="1088"/>
        <v>0</v>
      </c>
      <c r="AZ2830" s="2">
        <f t="shared" si="1089"/>
        <v>1.3280212483399733E-3</v>
      </c>
      <c r="BB2830" t="s">
        <v>1697</v>
      </c>
      <c r="BC2830" t="s">
        <v>55</v>
      </c>
      <c r="BD2830">
        <v>11</v>
      </c>
      <c r="BF2830" s="111">
        <v>48</v>
      </c>
      <c r="BG2830" s="113">
        <v>411</v>
      </c>
      <c r="BH2830" s="117">
        <f t="shared" si="1080"/>
        <v>48411</v>
      </c>
      <c r="BJ2830" s="5" t="s">
        <v>3185</v>
      </c>
      <c r="BY2830" s="63">
        <v>0</v>
      </c>
      <c r="BZ2830" s="63">
        <v>0</v>
      </c>
    </row>
    <row r="2831" spans="1:78" hidden="1" outlineLevel="1">
      <c r="A2831" t="s">
        <v>2603</v>
      </c>
      <c r="B2831" t="s">
        <v>55</v>
      </c>
      <c r="C2831" s="1">
        <f t="shared" si="1081"/>
        <v>1017</v>
      </c>
      <c r="D2831" s="5">
        <f>IF(N2831&gt;0, RANK(N2831,(N2831:P2831,Q2831:AE2831)),0)</f>
        <v>2</v>
      </c>
      <c r="E2831" s="5">
        <f>IF(O2831&gt;0,RANK(O2831,(N2831:P2831,Q2831:AE2831)),0)</f>
        <v>1</v>
      </c>
      <c r="F2831" s="5">
        <f>IF(P2831&gt;0,RANK(P2831,(N2831:P2831,Q2831:AE2831)),0)</f>
        <v>0</v>
      </c>
      <c r="G2831" s="131">
        <f t="shared" si="1090"/>
        <v>566</v>
      </c>
      <c r="H2831" s="136">
        <f t="shared" si="1091"/>
        <v>0.55653883972468043</v>
      </c>
      <c r="I2831" s="2"/>
      <c r="J2831" s="2">
        <f t="shared" si="1082"/>
        <v>0.21730580137659783</v>
      </c>
      <c r="K2831" s="2">
        <f t="shared" si="1083"/>
        <v>0.77384464110127826</v>
      </c>
      <c r="L2831" s="2">
        <f t="shared" si="1084"/>
        <v>0</v>
      </c>
      <c r="M2831" s="2">
        <f t="shared" si="1085"/>
        <v>8.8495575221239076E-3</v>
      </c>
      <c r="N2831" s="63">
        <v>221</v>
      </c>
      <c r="O2831" s="63">
        <v>787</v>
      </c>
      <c r="P2831" s="63"/>
      <c r="Q2831" s="63">
        <v>7</v>
      </c>
      <c r="R2831" s="63">
        <v>2</v>
      </c>
      <c r="S2831" s="63">
        <v>0</v>
      </c>
      <c r="T2831" s="63"/>
      <c r="U2831" s="63">
        <v>0</v>
      </c>
      <c r="V2831" s="63"/>
      <c r="W2831" s="63">
        <f>IF(Copyright!C$12=1,IF(BW2831&gt;0,BW2831-SUM(S2831:V2831)-SUM(X2831:AQ2831),SUM(BX2831:CD2831)),SUM(BX2831:CD2831))</f>
        <v>0</v>
      </c>
      <c r="X2831" s="63">
        <v>0</v>
      </c>
      <c r="Y2831" s="63">
        <v>0</v>
      </c>
      <c r="Z2831" s="63"/>
      <c r="AA2831" s="63"/>
      <c r="AB2831" s="63"/>
      <c r="AC2831" s="63"/>
      <c r="AD2831" s="63"/>
      <c r="AE2831" s="63"/>
      <c r="AF2831" s="63"/>
      <c r="AG2831" s="63"/>
      <c r="AH2831" s="63">
        <v>0</v>
      </c>
      <c r="AI2831" s="63"/>
      <c r="AJ2831" s="63"/>
      <c r="AK2831" s="63"/>
      <c r="AL2831" s="63"/>
      <c r="AM2831" s="63"/>
      <c r="AN2831" s="63"/>
      <c r="AO2831" s="63"/>
      <c r="AP2831" s="63"/>
      <c r="AQ2831" s="63"/>
      <c r="AS2831" s="5">
        <f>IF(Q2831&gt;0,RANK(Q2831,(N2831:P2831,Q2831:AE2831)),0)</f>
        <v>3</v>
      </c>
      <c r="AT2831" s="5">
        <f>IF(R2831&gt;0,RANK(R2831,(N2831:P2831,Q2831:AE2831)),0)</f>
        <v>4</v>
      </c>
      <c r="AU2831" s="5">
        <f>IF(T2831&gt;0,RANK(T2831,(N2831:P2831,Q2831:AE2831)),0)</f>
        <v>0</v>
      </c>
      <c r="AV2831" s="5">
        <f>IF(S2831&gt;0,RANK(S2831,(N2831:P2831,Q2831:AE2831)),0)</f>
        <v>0</v>
      </c>
      <c r="AW2831" s="2">
        <f t="shared" si="1086"/>
        <v>6.8829891838741398E-3</v>
      </c>
      <c r="AX2831" s="2">
        <f t="shared" si="1087"/>
        <v>1.9665683382497543E-3</v>
      </c>
      <c r="AY2831" s="2">
        <f t="shared" si="1088"/>
        <v>0</v>
      </c>
      <c r="AZ2831" s="2">
        <f t="shared" si="1089"/>
        <v>0</v>
      </c>
      <c r="BB2831" t="s">
        <v>2603</v>
      </c>
      <c r="BC2831" t="s">
        <v>55</v>
      </c>
      <c r="BD2831">
        <v>23</v>
      </c>
      <c r="BF2831" s="111">
        <v>48</v>
      </c>
      <c r="BG2831" s="113">
        <v>413</v>
      </c>
      <c r="BH2831" s="117">
        <f t="shared" si="1080"/>
        <v>48413</v>
      </c>
      <c r="BJ2831" s="5" t="s">
        <v>3185</v>
      </c>
      <c r="BY2831" s="63">
        <v>0</v>
      </c>
      <c r="BZ2831" s="63">
        <v>0</v>
      </c>
    </row>
    <row r="2832" spans="1:78" hidden="1" outlineLevel="1">
      <c r="A2832" t="s">
        <v>2293</v>
      </c>
      <c r="B2832" t="s">
        <v>55</v>
      </c>
      <c r="C2832" s="1">
        <f t="shared" si="1081"/>
        <v>5027</v>
      </c>
      <c r="D2832" s="5">
        <f>IF(N2832&gt;0, RANK(N2832,(N2832:P2832,Q2832:AE2832)),0)</f>
        <v>2</v>
      </c>
      <c r="E2832" s="5">
        <f>IF(O2832&gt;0,RANK(O2832,(N2832:P2832,Q2832:AE2832)),0)</f>
        <v>1</v>
      </c>
      <c r="F2832" s="5">
        <f>IF(P2832&gt;0,RANK(P2832,(N2832:P2832,Q2832:AE2832)),0)</f>
        <v>0</v>
      </c>
      <c r="G2832" s="131">
        <f t="shared" si="1090"/>
        <v>3286</v>
      </c>
      <c r="H2832" s="136">
        <f t="shared" si="1091"/>
        <v>0.65367018102247865</v>
      </c>
      <c r="I2832" s="2"/>
      <c r="J2832" s="2">
        <f t="shared" si="1082"/>
        <v>0.16669982096677941</v>
      </c>
      <c r="K2832" s="2">
        <f t="shared" si="1083"/>
        <v>0.82037000198925802</v>
      </c>
      <c r="L2832" s="2">
        <f t="shared" si="1084"/>
        <v>0</v>
      </c>
      <c r="M2832" s="2">
        <f t="shared" si="1085"/>
        <v>1.2930177043962598E-2</v>
      </c>
      <c r="N2832" s="63">
        <v>838</v>
      </c>
      <c r="O2832" s="63">
        <v>4124</v>
      </c>
      <c r="P2832" s="63"/>
      <c r="Q2832" s="63">
        <v>42</v>
      </c>
      <c r="R2832" s="63">
        <v>23</v>
      </c>
      <c r="S2832" s="63">
        <v>0</v>
      </c>
      <c r="T2832" s="63"/>
      <c r="U2832" s="63">
        <v>0</v>
      </c>
      <c r="V2832" s="63"/>
      <c r="W2832" s="63">
        <f>IF(Copyright!C$12=1,IF(BW2832&gt;0,BW2832-SUM(S2832:V2832)-SUM(X2832:AQ2832),SUM(BX2832:CD2832)),SUM(BX2832:CD2832))</f>
        <v>0</v>
      </c>
      <c r="X2832" s="63">
        <v>0</v>
      </c>
      <c r="Y2832" s="63">
        <v>0</v>
      </c>
      <c r="Z2832" s="63"/>
      <c r="AA2832" s="63"/>
      <c r="AB2832" s="63"/>
      <c r="AC2832" s="63"/>
      <c r="AD2832" s="63"/>
      <c r="AE2832" s="63"/>
      <c r="AF2832" s="63"/>
      <c r="AG2832" s="63"/>
      <c r="AH2832" s="63">
        <v>0</v>
      </c>
      <c r="AI2832" s="63"/>
      <c r="AJ2832" s="63"/>
      <c r="AK2832" s="63"/>
      <c r="AL2832" s="63"/>
      <c r="AM2832" s="63"/>
      <c r="AN2832" s="63"/>
      <c r="AO2832" s="63"/>
      <c r="AP2832" s="63"/>
      <c r="AQ2832" s="63"/>
      <c r="AS2832" s="5">
        <f>IF(Q2832&gt;0,RANK(Q2832,(N2832:P2832,Q2832:AE2832)),0)</f>
        <v>3</v>
      </c>
      <c r="AT2832" s="5">
        <f>IF(R2832&gt;0,RANK(R2832,(N2832:P2832,Q2832:AE2832)),0)</f>
        <v>4</v>
      </c>
      <c r="AU2832" s="5">
        <f>IF(T2832&gt;0,RANK(T2832,(N2832:P2832,Q2832:AE2832)),0)</f>
        <v>0</v>
      </c>
      <c r="AV2832" s="5">
        <f>IF(S2832&gt;0,RANK(S2832,(N2832:P2832,Q2832:AE2832)),0)</f>
        <v>0</v>
      </c>
      <c r="AW2832" s="2">
        <f t="shared" si="1086"/>
        <v>8.354883628406605E-3</v>
      </c>
      <c r="AX2832" s="2">
        <f t="shared" si="1087"/>
        <v>4.5752934155559978E-3</v>
      </c>
      <c r="AY2832" s="2">
        <f t="shared" si="1088"/>
        <v>0</v>
      </c>
      <c r="AZ2832" s="2">
        <f t="shared" si="1089"/>
        <v>0</v>
      </c>
      <c r="BB2832" t="s">
        <v>2293</v>
      </c>
      <c r="BC2832" t="s">
        <v>55</v>
      </c>
      <c r="BD2832">
        <v>19</v>
      </c>
      <c r="BF2832" s="111">
        <v>48</v>
      </c>
      <c r="BG2832" s="113">
        <v>415</v>
      </c>
      <c r="BH2832" s="117">
        <f t="shared" si="1080"/>
        <v>48415</v>
      </c>
      <c r="BJ2832" s="5" t="s">
        <v>3185</v>
      </c>
      <c r="BY2832" s="63">
        <v>0</v>
      </c>
      <c r="BZ2832" s="63">
        <v>0</v>
      </c>
    </row>
    <row r="2833" spans="1:78" hidden="1" outlineLevel="1">
      <c r="A2833" t="s">
        <v>2825</v>
      </c>
      <c r="B2833" t="s">
        <v>55</v>
      </c>
      <c r="C2833" s="1">
        <f t="shared" si="1081"/>
        <v>1363</v>
      </c>
      <c r="D2833" s="5">
        <f>IF(N2833&gt;0, RANK(N2833,(N2833:P2833,Q2833:AE2833)),0)</f>
        <v>2</v>
      </c>
      <c r="E2833" s="5">
        <f>IF(O2833&gt;0,RANK(O2833,(N2833:P2833,Q2833:AE2833)),0)</f>
        <v>1</v>
      </c>
      <c r="F2833" s="5">
        <f>IF(P2833&gt;0,RANK(P2833,(N2833:P2833,Q2833:AE2833)),0)</f>
        <v>0</v>
      </c>
      <c r="G2833" s="131">
        <f t="shared" si="1090"/>
        <v>1087</v>
      </c>
      <c r="H2833" s="136">
        <f t="shared" si="1091"/>
        <v>0.79750550256786501</v>
      </c>
      <c r="I2833" s="2"/>
      <c r="J2833" s="2">
        <f t="shared" si="1082"/>
        <v>9.6111518708730748E-2</v>
      </c>
      <c r="K2833" s="2">
        <f t="shared" si="1083"/>
        <v>0.8936170212765957</v>
      </c>
      <c r="L2833" s="2">
        <f t="shared" si="1084"/>
        <v>0</v>
      </c>
      <c r="M2833" s="2">
        <f t="shared" si="1085"/>
        <v>1.0271460014673606E-2</v>
      </c>
      <c r="N2833" s="63">
        <v>131</v>
      </c>
      <c r="O2833" s="63">
        <v>1218</v>
      </c>
      <c r="P2833" s="63"/>
      <c r="Q2833" s="63">
        <v>12</v>
      </c>
      <c r="R2833" s="63">
        <v>2</v>
      </c>
      <c r="S2833" s="63">
        <v>0</v>
      </c>
      <c r="T2833" s="63"/>
      <c r="U2833" s="63">
        <v>0</v>
      </c>
      <c r="V2833" s="63"/>
      <c r="W2833" s="63">
        <f>IF(Copyright!C$12=1,IF(BW2833&gt;0,BW2833-SUM(S2833:V2833)-SUM(X2833:AQ2833),SUM(BX2833:CD2833)),SUM(BX2833:CD2833))</f>
        <v>0</v>
      </c>
      <c r="X2833" s="63">
        <v>0</v>
      </c>
      <c r="Y2833" s="63">
        <v>0</v>
      </c>
      <c r="Z2833" s="63"/>
      <c r="AA2833" s="63"/>
      <c r="AB2833" s="63"/>
      <c r="AC2833" s="63"/>
      <c r="AD2833" s="63"/>
      <c r="AE2833" s="63"/>
      <c r="AF2833" s="63"/>
      <c r="AG2833" s="63"/>
      <c r="AH2833" s="63">
        <v>0</v>
      </c>
      <c r="AI2833" s="63"/>
      <c r="AJ2833" s="63"/>
      <c r="AK2833" s="63"/>
      <c r="AL2833" s="63"/>
      <c r="AM2833" s="63"/>
      <c r="AN2833" s="63"/>
      <c r="AO2833" s="63"/>
      <c r="AP2833" s="63"/>
      <c r="AQ2833" s="63"/>
      <c r="AS2833" s="5">
        <f>IF(Q2833&gt;0,RANK(Q2833,(N2833:P2833,Q2833:AE2833)),0)</f>
        <v>3</v>
      </c>
      <c r="AT2833" s="5">
        <f>IF(R2833&gt;0,RANK(R2833,(N2833:P2833,Q2833:AE2833)),0)</f>
        <v>4</v>
      </c>
      <c r="AU2833" s="5">
        <f>IF(T2833&gt;0,RANK(T2833,(N2833:P2833,Q2833:AE2833)),0)</f>
        <v>0</v>
      </c>
      <c r="AV2833" s="5">
        <f>IF(S2833&gt;0,RANK(S2833,(N2833:P2833,Q2833:AE2833)),0)</f>
        <v>0</v>
      </c>
      <c r="AW2833" s="2">
        <f t="shared" si="1086"/>
        <v>8.8041085840058694E-3</v>
      </c>
      <c r="AX2833" s="2">
        <f t="shared" si="1087"/>
        <v>1.467351430667645E-3</v>
      </c>
      <c r="AY2833" s="2">
        <f t="shared" si="1088"/>
        <v>0</v>
      </c>
      <c r="AZ2833" s="2">
        <f t="shared" si="1089"/>
        <v>0</v>
      </c>
      <c r="BB2833" t="s">
        <v>2825</v>
      </c>
      <c r="BC2833" t="s">
        <v>55</v>
      </c>
      <c r="BD2833">
        <v>19</v>
      </c>
      <c r="BF2833" s="111">
        <v>48</v>
      </c>
      <c r="BG2833" s="113">
        <v>417</v>
      </c>
      <c r="BH2833" s="117">
        <f t="shared" si="1080"/>
        <v>48417</v>
      </c>
      <c r="BJ2833" s="5" t="s">
        <v>3185</v>
      </c>
      <c r="BY2833" s="63">
        <v>0</v>
      </c>
      <c r="BZ2833" s="63">
        <v>0</v>
      </c>
    </row>
    <row r="2834" spans="1:78" hidden="1" outlineLevel="1">
      <c r="A2834" t="s">
        <v>23</v>
      </c>
      <c r="B2834" t="s">
        <v>55</v>
      </c>
      <c r="C2834" s="1">
        <f t="shared" si="1081"/>
        <v>9284</v>
      </c>
      <c r="D2834" s="5">
        <f>IF(N2834&gt;0, RANK(N2834,(N2834:P2834,Q2834:AE2834)),0)</f>
        <v>2</v>
      </c>
      <c r="E2834" s="5">
        <f>IF(O2834&gt;0,RANK(O2834,(N2834:P2834,Q2834:AE2834)),0)</f>
        <v>1</v>
      </c>
      <c r="F2834" s="5">
        <f>IF(P2834&gt;0,RANK(P2834,(N2834:P2834,Q2834:AE2834)),0)</f>
        <v>0</v>
      </c>
      <c r="G2834" s="131">
        <f t="shared" si="1090"/>
        <v>4557</v>
      </c>
      <c r="H2834" s="136">
        <f t="shared" si="1091"/>
        <v>0.49084446359327877</v>
      </c>
      <c r="I2834" s="2"/>
      <c r="J2834" s="2">
        <f t="shared" si="1082"/>
        <v>0.25010771219302025</v>
      </c>
      <c r="K2834" s="2">
        <f t="shared" si="1083"/>
        <v>0.74095217578629902</v>
      </c>
      <c r="L2834" s="2">
        <f t="shared" si="1084"/>
        <v>0</v>
      </c>
      <c r="M2834" s="2">
        <f t="shared" si="1085"/>
        <v>8.9401120206807905E-3</v>
      </c>
      <c r="N2834" s="63">
        <v>2322</v>
      </c>
      <c r="O2834" s="63">
        <v>6879</v>
      </c>
      <c r="P2834" s="63"/>
      <c r="Q2834" s="63">
        <v>64</v>
      </c>
      <c r="R2834" s="63">
        <v>9</v>
      </c>
      <c r="S2834" s="63">
        <v>8</v>
      </c>
      <c r="T2834" s="63"/>
      <c r="U2834" s="63">
        <v>1</v>
      </c>
      <c r="V2834" s="63"/>
      <c r="W2834" s="63">
        <f>IF(Copyright!C$12=1,IF(BW2834&gt;0,BW2834-SUM(S2834:V2834)-SUM(X2834:AQ2834),SUM(BX2834:CD2834)),SUM(BX2834:CD2834))</f>
        <v>0</v>
      </c>
      <c r="X2834" s="63">
        <v>0</v>
      </c>
      <c r="Y2834" s="63">
        <v>1</v>
      </c>
      <c r="Z2834" s="63"/>
      <c r="AA2834" s="63"/>
      <c r="AB2834" s="63"/>
      <c r="AC2834" s="63"/>
      <c r="AD2834" s="63"/>
      <c r="AE2834" s="63"/>
      <c r="AF2834" s="63"/>
      <c r="AG2834" s="63"/>
      <c r="AH2834" s="63">
        <v>0</v>
      </c>
      <c r="AI2834" s="63"/>
      <c r="AJ2834" s="63"/>
      <c r="AK2834" s="63"/>
      <c r="AL2834" s="63"/>
      <c r="AM2834" s="63"/>
      <c r="AN2834" s="63"/>
      <c r="AO2834" s="63"/>
      <c r="AP2834" s="63"/>
      <c r="AQ2834" s="63"/>
      <c r="AS2834" s="5">
        <f>IF(Q2834&gt;0,RANK(Q2834,(N2834:P2834,Q2834:AE2834)),0)</f>
        <v>3</v>
      </c>
      <c r="AT2834" s="5">
        <f>IF(R2834&gt;0,RANK(R2834,(N2834:P2834,Q2834:AE2834)),0)</f>
        <v>4</v>
      </c>
      <c r="AU2834" s="5">
        <f>IF(T2834&gt;0,RANK(T2834,(N2834:P2834,Q2834:AE2834)),0)</f>
        <v>0</v>
      </c>
      <c r="AV2834" s="5">
        <f>IF(S2834&gt;0,RANK(S2834,(N2834:P2834,Q2834:AE2834)),0)</f>
        <v>5</v>
      </c>
      <c r="AW2834" s="2">
        <f t="shared" si="1086"/>
        <v>6.893580353295993E-3</v>
      </c>
      <c r="AX2834" s="2">
        <f t="shared" si="1087"/>
        <v>9.6940973718224902E-4</v>
      </c>
      <c r="AY2834" s="2">
        <f t="shared" si="1088"/>
        <v>0</v>
      </c>
      <c r="AZ2834" s="2">
        <f t="shared" si="1089"/>
        <v>8.6169754416199913E-4</v>
      </c>
      <c r="BB2834" t="s">
        <v>23</v>
      </c>
      <c r="BC2834" t="s">
        <v>55</v>
      </c>
      <c r="BD2834">
        <v>1</v>
      </c>
      <c r="BF2834" s="111">
        <v>48</v>
      </c>
      <c r="BG2834" s="113">
        <v>419</v>
      </c>
      <c r="BH2834" s="117">
        <f t="shared" si="1080"/>
        <v>48419</v>
      </c>
      <c r="BJ2834" s="5" t="s">
        <v>3185</v>
      </c>
      <c r="BY2834" s="63">
        <v>0</v>
      </c>
      <c r="BZ2834" s="63">
        <v>0</v>
      </c>
    </row>
    <row r="2835" spans="1:78" hidden="1" outlineLevel="1">
      <c r="A2835" t="s">
        <v>2895</v>
      </c>
      <c r="B2835" t="s">
        <v>55</v>
      </c>
      <c r="C2835" s="1">
        <f t="shared" si="1081"/>
        <v>1038</v>
      </c>
      <c r="D2835" s="5">
        <f>IF(N2835&gt;0, RANK(N2835,(N2835:P2835,Q2835:AE2835)),0)</f>
        <v>2</v>
      </c>
      <c r="E2835" s="5">
        <f>IF(O2835&gt;0,RANK(O2835,(N2835:P2835,Q2835:AE2835)),0)</f>
        <v>1</v>
      </c>
      <c r="F2835" s="5">
        <f>IF(P2835&gt;0,RANK(P2835,(N2835:P2835,Q2835:AE2835)),0)</f>
        <v>0</v>
      </c>
      <c r="G2835" s="131">
        <f t="shared" si="1090"/>
        <v>787</v>
      </c>
      <c r="H2835" s="136">
        <f t="shared" si="1091"/>
        <v>0.75818882466281312</v>
      </c>
      <c r="I2835" s="2"/>
      <c r="J2835" s="2">
        <f t="shared" si="1082"/>
        <v>0.11657032755298652</v>
      </c>
      <c r="K2835" s="2">
        <f t="shared" si="1083"/>
        <v>0.87475915221579958</v>
      </c>
      <c r="L2835" s="2">
        <f t="shared" si="1084"/>
        <v>0</v>
      </c>
      <c r="M2835" s="2">
        <f t="shared" si="1085"/>
        <v>8.6705202312138407E-3</v>
      </c>
      <c r="N2835" s="63">
        <v>121</v>
      </c>
      <c r="O2835" s="63">
        <v>908</v>
      </c>
      <c r="P2835" s="63"/>
      <c r="Q2835" s="63">
        <v>9</v>
      </c>
      <c r="R2835" s="63">
        <v>0</v>
      </c>
      <c r="S2835" s="63">
        <v>0</v>
      </c>
      <c r="T2835" s="63"/>
      <c r="U2835" s="63">
        <v>0</v>
      </c>
      <c r="V2835" s="63"/>
      <c r="W2835" s="63">
        <f>IF(Copyright!C$12=1,IF(BW2835&gt;0,BW2835-SUM(S2835:V2835)-SUM(X2835:AQ2835),SUM(BX2835:CD2835)),SUM(BX2835:CD2835))</f>
        <v>0</v>
      </c>
      <c r="X2835" s="63">
        <v>0</v>
      </c>
      <c r="Y2835" s="63">
        <v>0</v>
      </c>
      <c r="Z2835" s="63"/>
      <c r="AA2835" s="63"/>
      <c r="AB2835" s="63"/>
      <c r="AC2835" s="63"/>
      <c r="AD2835" s="63"/>
      <c r="AE2835" s="63"/>
      <c r="AF2835" s="63"/>
      <c r="AG2835" s="63"/>
      <c r="AH2835" s="63">
        <v>0</v>
      </c>
      <c r="AI2835" s="63"/>
      <c r="AJ2835" s="63"/>
      <c r="AK2835" s="63"/>
      <c r="AL2835" s="63"/>
      <c r="AM2835" s="63"/>
      <c r="AN2835" s="63"/>
      <c r="AO2835" s="63"/>
      <c r="AP2835" s="63"/>
      <c r="AQ2835" s="63"/>
      <c r="AS2835" s="5">
        <f>IF(Q2835&gt;0,RANK(Q2835,(N2835:P2835,Q2835:AE2835)),0)</f>
        <v>3</v>
      </c>
      <c r="AT2835" s="5">
        <f>IF(R2835&gt;0,RANK(R2835,(N2835:P2835,Q2835:AE2835)),0)</f>
        <v>0</v>
      </c>
      <c r="AU2835" s="5">
        <f>IF(T2835&gt;0,RANK(T2835,(N2835:P2835,Q2835:AE2835)),0)</f>
        <v>0</v>
      </c>
      <c r="AV2835" s="5">
        <f>IF(S2835&gt;0,RANK(S2835,(N2835:P2835,Q2835:AE2835)),0)</f>
        <v>0</v>
      </c>
      <c r="AW2835" s="2">
        <f t="shared" si="1086"/>
        <v>8.670520231213872E-3</v>
      </c>
      <c r="AX2835" s="2">
        <f t="shared" si="1087"/>
        <v>0</v>
      </c>
      <c r="AY2835" s="2">
        <f t="shared" si="1088"/>
        <v>0</v>
      </c>
      <c r="AZ2835" s="2">
        <f t="shared" si="1089"/>
        <v>0</v>
      </c>
      <c r="BB2835" t="s">
        <v>2895</v>
      </c>
      <c r="BC2835" t="s">
        <v>55</v>
      </c>
      <c r="BD2835">
        <v>13</v>
      </c>
      <c r="BF2835" s="111">
        <v>48</v>
      </c>
      <c r="BG2835" s="113">
        <v>421</v>
      </c>
      <c r="BH2835" s="117">
        <f t="shared" si="1080"/>
        <v>48421</v>
      </c>
      <c r="BJ2835" s="5" t="s">
        <v>3185</v>
      </c>
      <c r="BY2835" s="63">
        <v>0</v>
      </c>
      <c r="BZ2835" s="63">
        <v>0</v>
      </c>
    </row>
    <row r="2836" spans="1:78" hidden="1" outlineLevel="1">
      <c r="A2836" t="s">
        <v>1995</v>
      </c>
      <c r="B2836" t="s">
        <v>55</v>
      </c>
      <c r="C2836" s="1">
        <f t="shared" si="1081"/>
        <v>79601</v>
      </c>
      <c r="D2836" s="5">
        <f>IF(N2836&gt;0, RANK(N2836,(N2836:P2836,Q2836:AE2836)),0)</f>
        <v>2</v>
      </c>
      <c r="E2836" s="5">
        <f>IF(O2836&gt;0,RANK(O2836,(N2836:P2836,Q2836:AE2836)),0)</f>
        <v>1</v>
      </c>
      <c r="F2836" s="5">
        <f>IF(P2836&gt;0,RANK(P2836,(N2836:P2836,Q2836:AE2836)),0)</f>
        <v>0</v>
      </c>
      <c r="G2836" s="131">
        <f t="shared" si="1090"/>
        <v>35875</v>
      </c>
      <c r="H2836" s="136">
        <f t="shared" si="1091"/>
        <v>0.45068529289833043</v>
      </c>
      <c r="I2836" s="2"/>
      <c r="J2836" s="2">
        <f t="shared" si="1082"/>
        <v>0.26954435245788372</v>
      </c>
      <c r="K2836" s="2">
        <f t="shared" si="1083"/>
        <v>0.72022964535621414</v>
      </c>
      <c r="L2836" s="2">
        <f t="shared" si="1084"/>
        <v>0</v>
      </c>
      <c r="M2836" s="2">
        <f t="shared" si="1085"/>
        <v>1.0226002185902083E-2</v>
      </c>
      <c r="N2836" s="63">
        <v>21456</v>
      </c>
      <c r="O2836" s="63">
        <v>57331</v>
      </c>
      <c r="P2836" s="63"/>
      <c r="Q2836" s="63">
        <v>669</v>
      </c>
      <c r="R2836" s="63">
        <v>132</v>
      </c>
      <c r="S2836" s="63">
        <v>6</v>
      </c>
      <c r="T2836" s="63"/>
      <c r="U2836" s="63">
        <v>1</v>
      </c>
      <c r="V2836" s="63"/>
      <c r="W2836" s="63">
        <f>IF(Copyright!C$12=1,IF(BW2836&gt;0,BW2836-SUM(S2836:V2836)-SUM(X2836:AQ2836),SUM(BX2836:CD2836)),SUM(BX2836:CD2836))</f>
        <v>0</v>
      </c>
      <c r="X2836" s="63">
        <v>1</v>
      </c>
      <c r="Y2836" s="63">
        <v>5</v>
      </c>
      <c r="Z2836" s="63"/>
      <c r="AA2836" s="63"/>
      <c r="AB2836" s="63"/>
      <c r="AC2836" s="63"/>
      <c r="AD2836" s="63"/>
      <c r="AE2836" s="63"/>
      <c r="AF2836" s="63"/>
      <c r="AG2836" s="63"/>
      <c r="AH2836" s="63">
        <v>0</v>
      </c>
      <c r="AI2836" s="63"/>
      <c r="AJ2836" s="63"/>
      <c r="AK2836" s="63"/>
      <c r="AL2836" s="63"/>
      <c r="AM2836" s="63"/>
      <c r="AN2836" s="63"/>
      <c r="AO2836" s="63"/>
      <c r="AP2836" s="63"/>
      <c r="AQ2836" s="63"/>
      <c r="AS2836" s="5">
        <f>IF(Q2836&gt;0,RANK(Q2836,(N2836:P2836,Q2836:AE2836)),0)</f>
        <v>3</v>
      </c>
      <c r="AT2836" s="5">
        <f>IF(R2836&gt;0,RANK(R2836,(N2836:P2836,Q2836:AE2836)),0)</f>
        <v>4</v>
      </c>
      <c r="AU2836" s="5">
        <f>IF(T2836&gt;0,RANK(T2836,(N2836:P2836,Q2836:AE2836)),0)</f>
        <v>0</v>
      </c>
      <c r="AV2836" s="5">
        <f>IF(S2836&gt;0,RANK(S2836,(N2836:P2836,Q2836:AE2836)),0)</f>
        <v>5</v>
      </c>
      <c r="AW2836" s="2">
        <f t="shared" si="1086"/>
        <v>8.4044170299368091E-3</v>
      </c>
      <c r="AX2836" s="2">
        <f t="shared" si="1087"/>
        <v>1.6582706247408952E-3</v>
      </c>
      <c r="AY2836" s="2">
        <f t="shared" si="1088"/>
        <v>0</v>
      </c>
      <c r="AZ2836" s="2">
        <f t="shared" si="1089"/>
        <v>7.5375937488222512E-5</v>
      </c>
      <c r="BB2836" t="s">
        <v>1995</v>
      </c>
      <c r="BC2836" t="s">
        <v>55</v>
      </c>
      <c r="BD2836">
        <v>1</v>
      </c>
      <c r="BF2836" s="111">
        <v>48</v>
      </c>
      <c r="BG2836" s="113">
        <v>423</v>
      </c>
      <c r="BH2836" s="117">
        <f t="shared" si="1080"/>
        <v>48423</v>
      </c>
      <c r="BJ2836" s="5" t="s">
        <v>3185</v>
      </c>
      <c r="BY2836" s="63">
        <v>0</v>
      </c>
      <c r="BZ2836" s="63">
        <v>0</v>
      </c>
    </row>
    <row r="2837" spans="1:78" hidden="1" outlineLevel="1">
      <c r="A2837" t="s">
        <v>2826</v>
      </c>
      <c r="B2837" t="s">
        <v>55</v>
      </c>
      <c r="C2837" s="1">
        <f t="shared" si="1081"/>
        <v>3538</v>
      </c>
      <c r="D2837" s="5">
        <f>IF(N2837&gt;0, RANK(N2837,(N2837:P2837,Q2837:AE2837)),0)</f>
        <v>2</v>
      </c>
      <c r="E2837" s="5">
        <f>IF(O2837&gt;0,RANK(O2837,(N2837:P2837,Q2837:AE2837)),0)</f>
        <v>1</v>
      </c>
      <c r="F2837" s="5">
        <f>IF(P2837&gt;0,RANK(P2837,(N2837:P2837,Q2837:AE2837)),0)</f>
        <v>0</v>
      </c>
      <c r="G2837" s="131">
        <f t="shared" si="1090"/>
        <v>2258</v>
      </c>
      <c r="H2837" s="136">
        <f t="shared" si="1091"/>
        <v>0.63821368004522327</v>
      </c>
      <c r="I2837" s="2"/>
      <c r="J2837" s="2">
        <f t="shared" si="1082"/>
        <v>0.17326172979084228</v>
      </c>
      <c r="K2837" s="2">
        <f t="shared" si="1083"/>
        <v>0.81147540983606559</v>
      </c>
      <c r="L2837" s="2">
        <f t="shared" si="1084"/>
        <v>0</v>
      </c>
      <c r="M2837" s="2">
        <f t="shared" si="1085"/>
        <v>1.5262860373092102E-2</v>
      </c>
      <c r="N2837" s="63">
        <v>613</v>
      </c>
      <c r="O2837" s="63">
        <v>2871</v>
      </c>
      <c r="P2837" s="63"/>
      <c r="Q2837" s="63">
        <v>33</v>
      </c>
      <c r="R2837" s="63">
        <v>8</v>
      </c>
      <c r="S2837" s="63">
        <v>2</v>
      </c>
      <c r="T2837" s="63"/>
      <c r="U2837" s="63">
        <v>1</v>
      </c>
      <c r="V2837" s="63"/>
      <c r="W2837" s="63">
        <f>IF(Copyright!C$12=1,IF(BW2837&gt;0,BW2837-SUM(S2837:V2837)-SUM(X2837:AQ2837),SUM(BX2837:CD2837)),SUM(BX2837:CD2837))</f>
        <v>4</v>
      </c>
      <c r="X2837" s="63">
        <v>3</v>
      </c>
      <c r="Y2837" s="63">
        <v>2</v>
      </c>
      <c r="Z2837" s="63"/>
      <c r="AA2837" s="63"/>
      <c r="AB2837" s="63"/>
      <c r="AC2837" s="63"/>
      <c r="AD2837" s="63"/>
      <c r="AE2837" s="63"/>
      <c r="AF2837" s="63"/>
      <c r="AG2837" s="63"/>
      <c r="AH2837" s="63">
        <v>1</v>
      </c>
      <c r="AI2837" s="63"/>
      <c r="AJ2837" s="63"/>
      <c r="AK2837" s="63"/>
      <c r="AL2837" s="63"/>
      <c r="AM2837" s="63"/>
      <c r="AN2837" s="63"/>
      <c r="AO2837" s="63"/>
      <c r="AP2837" s="63"/>
      <c r="AQ2837" s="63"/>
      <c r="AS2837" s="5">
        <f>IF(Q2837&gt;0,RANK(Q2837,(N2837:P2837,Q2837:AE2837)),0)</f>
        <v>3</v>
      </c>
      <c r="AT2837" s="5">
        <f>IF(R2837&gt;0,RANK(R2837,(N2837:P2837,Q2837:AE2837)),0)</f>
        <v>4</v>
      </c>
      <c r="AU2837" s="5">
        <f>IF(T2837&gt;0,RANK(T2837,(N2837:P2837,Q2837:AE2837)),0)</f>
        <v>0</v>
      </c>
      <c r="AV2837" s="5">
        <f>IF(S2837&gt;0,RANK(S2837,(N2837:P2837,Q2837:AE2837)),0)</f>
        <v>7</v>
      </c>
      <c r="AW2837" s="2">
        <f t="shared" si="1086"/>
        <v>9.3273035613340872E-3</v>
      </c>
      <c r="AX2837" s="2">
        <f t="shared" si="1087"/>
        <v>2.2611644997173543E-3</v>
      </c>
      <c r="AY2837" s="2">
        <f t="shared" si="1088"/>
        <v>0</v>
      </c>
      <c r="AZ2837" s="2">
        <f t="shared" si="1089"/>
        <v>5.6529112492933857E-4</v>
      </c>
      <c r="BB2837" t="s">
        <v>2826</v>
      </c>
      <c r="BC2837" t="s">
        <v>55</v>
      </c>
      <c r="BD2837">
        <v>25</v>
      </c>
      <c r="BF2837" s="111">
        <v>48</v>
      </c>
      <c r="BG2837" s="113">
        <v>425</v>
      </c>
      <c r="BH2837" s="117">
        <f t="shared" si="1080"/>
        <v>48425</v>
      </c>
      <c r="BJ2837" s="5" t="s">
        <v>3185</v>
      </c>
      <c r="BY2837" s="63">
        <v>3</v>
      </c>
      <c r="BZ2837" s="63">
        <v>1</v>
      </c>
    </row>
    <row r="2838" spans="1:78" hidden="1" outlineLevel="1">
      <c r="A2838" t="s">
        <v>1904</v>
      </c>
      <c r="B2838" t="s">
        <v>55</v>
      </c>
      <c r="C2838" s="1">
        <f t="shared" si="1081"/>
        <v>11883</v>
      </c>
      <c r="D2838" s="5">
        <f>IF(N2838&gt;0, RANK(N2838,(N2838:P2838,Q2838:AE2838)),0)</f>
        <v>1</v>
      </c>
      <c r="E2838" s="5">
        <f>IF(O2838&gt;0,RANK(O2838,(N2838:P2838,Q2838:AE2838)),0)</f>
        <v>2</v>
      </c>
      <c r="F2838" s="5">
        <f>IF(P2838&gt;0,RANK(P2838,(N2838:P2838,Q2838:AE2838)),0)</f>
        <v>0</v>
      </c>
      <c r="G2838" s="131">
        <f t="shared" si="1090"/>
        <v>8713</v>
      </c>
      <c r="H2838" s="136">
        <f t="shared" si="1091"/>
        <v>0.73323234873348486</v>
      </c>
      <c r="I2838" s="2"/>
      <c r="J2838" s="2">
        <f t="shared" si="1082"/>
        <v>0.86341832870487256</v>
      </c>
      <c r="K2838" s="2">
        <f t="shared" si="1083"/>
        <v>0.1301859799713877</v>
      </c>
      <c r="L2838" s="2">
        <f t="shared" si="1084"/>
        <v>0</v>
      </c>
      <c r="M2838" s="2">
        <f t="shared" si="1085"/>
        <v>6.3956913237397384E-3</v>
      </c>
      <c r="N2838" s="63">
        <v>10260</v>
      </c>
      <c r="O2838" s="63">
        <v>1547</v>
      </c>
      <c r="P2838" s="63"/>
      <c r="Q2838" s="63">
        <v>50</v>
      </c>
      <c r="R2838" s="63">
        <v>21</v>
      </c>
      <c r="S2838" s="63">
        <v>0</v>
      </c>
      <c r="T2838" s="63"/>
      <c r="U2838" s="63">
        <v>0</v>
      </c>
      <c r="V2838" s="63"/>
      <c r="W2838" s="63">
        <f>IF(Copyright!C$12=1,IF(BW2838&gt;0,BW2838-SUM(S2838:V2838)-SUM(X2838:AQ2838),SUM(BX2838:CD2838)),SUM(BX2838:CD2838))</f>
        <v>5</v>
      </c>
      <c r="X2838" s="63">
        <v>0</v>
      </c>
      <c r="Y2838" s="63">
        <v>0</v>
      </c>
      <c r="Z2838" s="63"/>
      <c r="AA2838" s="63"/>
      <c r="AB2838" s="63"/>
      <c r="AC2838" s="63"/>
      <c r="AD2838" s="63"/>
      <c r="AE2838" s="63"/>
      <c r="AF2838" s="63"/>
      <c r="AG2838" s="63"/>
      <c r="AH2838" s="63">
        <v>0</v>
      </c>
      <c r="AI2838" s="63"/>
      <c r="AJ2838" s="63"/>
      <c r="AK2838" s="63"/>
      <c r="AL2838" s="63"/>
      <c r="AM2838" s="63"/>
      <c r="AN2838" s="63"/>
      <c r="AO2838" s="63"/>
      <c r="AP2838" s="63"/>
      <c r="AQ2838" s="63"/>
      <c r="AS2838" s="5">
        <f>IF(Q2838&gt;0,RANK(Q2838,(N2838:P2838,Q2838:AE2838)),0)</f>
        <v>3</v>
      </c>
      <c r="AT2838" s="5">
        <f>IF(R2838&gt;0,RANK(R2838,(N2838:P2838,Q2838:AE2838)),0)</f>
        <v>4</v>
      </c>
      <c r="AU2838" s="5">
        <f>IF(T2838&gt;0,RANK(T2838,(N2838:P2838,Q2838:AE2838)),0)</f>
        <v>0</v>
      </c>
      <c r="AV2838" s="5">
        <f>IF(S2838&gt;0,RANK(S2838,(N2838:P2838,Q2838:AE2838)),0)</f>
        <v>0</v>
      </c>
      <c r="AW2838" s="2">
        <f t="shared" si="1086"/>
        <v>4.2076916603551295E-3</v>
      </c>
      <c r="AX2838" s="2">
        <f t="shared" si="1087"/>
        <v>1.7672304973491543E-3</v>
      </c>
      <c r="AY2838" s="2">
        <f t="shared" si="1088"/>
        <v>0</v>
      </c>
      <c r="AZ2838" s="2">
        <f t="shared" si="1089"/>
        <v>0</v>
      </c>
      <c r="BB2838" t="s">
        <v>1904</v>
      </c>
      <c r="BC2838" t="s">
        <v>55</v>
      </c>
      <c r="BD2838">
        <v>28</v>
      </c>
      <c r="BF2838" s="111">
        <v>48</v>
      </c>
      <c r="BG2838" s="113">
        <v>427</v>
      </c>
      <c r="BH2838" s="117">
        <f t="shared" si="1080"/>
        <v>48427</v>
      </c>
      <c r="BJ2838" s="5" t="s">
        <v>3185</v>
      </c>
      <c r="BY2838" s="63">
        <v>5</v>
      </c>
      <c r="BZ2838" s="63">
        <v>0</v>
      </c>
    </row>
    <row r="2839" spans="1:78" hidden="1" outlineLevel="1">
      <c r="A2839" t="s">
        <v>88</v>
      </c>
      <c r="B2839" t="s">
        <v>55</v>
      </c>
      <c r="C2839" s="1">
        <f t="shared" si="1081"/>
        <v>3412</v>
      </c>
      <c r="D2839" s="5">
        <f>IF(N2839&gt;0, RANK(N2839,(N2839:P2839,Q2839:AE2839)),0)</f>
        <v>2</v>
      </c>
      <c r="E2839" s="5">
        <f>IF(O2839&gt;0,RANK(O2839,(N2839:P2839,Q2839:AE2839)),0)</f>
        <v>1</v>
      </c>
      <c r="F2839" s="5">
        <f>IF(P2839&gt;0,RANK(P2839,(N2839:P2839,Q2839:AE2839)),0)</f>
        <v>0</v>
      </c>
      <c r="G2839" s="131">
        <f t="shared" si="1090"/>
        <v>2417</v>
      </c>
      <c r="H2839" s="136">
        <f t="shared" si="1091"/>
        <v>0.70838218053927315</v>
      </c>
      <c r="I2839" s="2"/>
      <c r="J2839" s="2">
        <f t="shared" si="1082"/>
        <v>0.1392145369284877</v>
      </c>
      <c r="K2839" s="2">
        <f t="shared" si="1083"/>
        <v>0.84759671746776089</v>
      </c>
      <c r="L2839" s="2">
        <f t="shared" si="1084"/>
        <v>0</v>
      </c>
      <c r="M2839" s="2">
        <f t="shared" si="1085"/>
        <v>1.3188745603751384E-2</v>
      </c>
      <c r="N2839" s="63">
        <v>475</v>
      </c>
      <c r="O2839" s="63">
        <v>2892</v>
      </c>
      <c r="P2839" s="63"/>
      <c r="Q2839" s="63">
        <v>32</v>
      </c>
      <c r="R2839" s="63">
        <v>9</v>
      </c>
      <c r="S2839" s="63">
        <v>0</v>
      </c>
      <c r="T2839" s="63"/>
      <c r="U2839" s="63">
        <v>0</v>
      </c>
      <c r="V2839" s="63"/>
      <c r="W2839" s="63">
        <f>IF(Copyright!C$12=1,IF(BW2839&gt;0,BW2839-SUM(S2839:V2839)-SUM(X2839:AQ2839),SUM(BX2839:CD2839)),SUM(BX2839:CD2839))</f>
        <v>4</v>
      </c>
      <c r="X2839" s="63">
        <v>0</v>
      </c>
      <c r="Y2839" s="63">
        <v>0</v>
      </c>
      <c r="Z2839" s="63"/>
      <c r="AA2839" s="63"/>
      <c r="AB2839" s="63"/>
      <c r="AC2839" s="63"/>
      <c r="AD2839" s="63"/>
      <c r="AE2839" s="63"/>
      <c r="AF2839" s="63"/>
      <c r="AG2839" s="63"/>
      <c r="AH2839" s="63">
        <v>0</v>
      </c>
      <c r="AI2839" s="63"/>
      <c r="AJ2839" s="63"/>
      <c r="AK2839" s="63"/>
      <c r="AL2839" s="63"/>
      <c r="AM2839" s="63"/>
      <c r="AN2839" s="63"/>
      <c r="AO2839" s="63"/>
      <c r="AP2839" s="63"/>
      <c r="AQ2839" s="63"/>
      <c r="AS2839" s="5">
        <f>IF(Q2839&gt;0,RANK(Q2839,(N2839:P2839,Q2839:AE2839)),0)</f>
        <v>3</v>
      </c>
      <c r="AT2839" s="5">
        <f>IF(R2839&gt;0,RANK(R2839,(N2839:P2839,Q2839:AE2839)),0)</f>
        <v>4</v>
      </c>
      <c r="AU2839" s="5">
        <f>IF(T2839&gt;0,RANK(T2839,(N2839:P2839,Q2839:AE2839)),0)</f>
        <v>0</v>
      </c>
      <c r="AV2839" s="5">
        <f>IF(S2839&gt;0,RANK(S2839,(N2839:P2839,Q2839:AE2839)),0)</f>
        <v>0</v>
      </c>
      <c r="AW2839" s="2">
        <f t="shared" si="1086"/>
        <v>9.3786635404454859E-3</v>
      </c>
      <c r="AX2839" s="2">
        <f t="shared" si="1087"/>
        <v>2.637749120750293E-3</v>
      </c>
      <c r="AY2839" s="2">
        <f t="shared" si="1088"/>
        <v>0</v>
      </c>
      <c r="AZ2839" s="2">
        <f t="shared" si="1089"/>
        <v>0</v>
      </c>
      <c r="BB2839" t="s">
        <v>88</v>
      </c>
      <c r="BC2839" t="s">
        <v>55</v>
      </c>
      <c r="BF2839" s="111">
        <v>48</v>
      </c>
      <c r="BG2839" s="113">
        <v>429</v>
      </c>
      <c r="BH2839" s="117">
        <f t="shared" si="1080"/>
        <v>48429</v>
      </c>
      <c r="BJ2839" s="5" t="s">
        <v>3185</v>
      </c>
      <c r="BY2839" s="63">
        <v>4</v>
      </c>
      <c r="BZ2839" s="63">
        <v>0</v>
      </c>
    </row>
    <row r="2840" spans="1:78" hidden="1" outlineLevel="1">
      <c r="A2840" t="s">
        <v>2640</v>
      </c>
      <c r="B2840" t="s">
        <v>55</v>
      </c>
      <c r="C2840" s="1">
        <f t="shared" si="1081"/>
        <v>494</v>
      </c>
      <c r="D2840" s="5">
        <f>IF(N2840&gt;0, RANK(N2840,(N2840:P2840,Q2840:AE2840)),0)</f>
        <v>2</v>
      </c>
      <c r="E2840" s="5">
        <f>IF(O2840&gt;0,RANK(O2840,(N2840:P2840,Q2840:AE2840)),0)</f>
        <v>1</v>
      </c>
      <c r="F2840" s="5">
        <f>IF(P2840&gt;0,RANK(P2840,(N2840:P2840,Q2840:AE2840)),0)</f>
        <v>0</v>
      </c>
      <c r="G2840" s="131">
        <f t="shared" si="1090"/>
        <v>428</v>
      </c>
      <c r="H2840" s="136">
        <f t="shared" si="1091"/>
        <v>0.8663967611336032</v>
      </c>
      <c r="I2840" s="2"/>
      <c r="J2840" s="2">
        <f t="shared" si="1082"/>
        <v>6.2753036437246959E-2</v>
      </c>
      <c r="K2840" s="2">
        <f t="shared" si="1083"/>
        <v>0.92914979757085026</v>
      </c>
      <c r="L2840" s="2">
        <f t="shared" si="1084"/>
        <v>0</v>
      </c>
      <c r="M2840" s="2">
        <f t="shared" si="1085"/>
        <v>8.0971659919027994E-3</v>
      </c>
      <c r="N2840" s="63">
        <v>31</v>
      </c>
      <c r="O2840" s="63">
        <v>459</v>
      </c>
      <c r="P2840" s="63"/>
      <c r="Q2840" s="63">
        <v>3</v>
      </c>
      <c r="R2840" s="63">
        <v>1</v>
      </c>
      <c r="S2840" s="63">
        <v>0</v>
      </c>
      <c r="T2840" s="63"/>
      <c r="U2840" s="63">
        <v>0</v>
      </c>
      <c r="V2840" s="63"/>
      <c r="W2840" s="63">
        <f>IF(Copyright!C$12=1,IF(BW2840&gt;0,BW2840-SUM(S2840:V2840)-SUM(X2840:AQ2840),SUM(BX2840:CD2840)),SUM(BX2840:CD2840))</f>
        <v>0</v>
      </c>
      <c r="X2840" s="63">
        <v>0</v>
      </c>
      <c r="Y2840" s="63">
        <v>0</v>
      </c>
      <c r="Z2840" s="63"/>
      <c r="AA2840" s="63"/>
      <c r="AB2840" s="63"/>
      <c r="AC2840" s="63"/>
      <c r="AD2840" s="63"/>
      <c r="AE2840" s="63"/>
      <c r="AF2840" s="63"/>
      <c r="AG2840" s="63"/>
      <c r="AH2840" s="63">
        <v>0</v>
      </c>
      <c r="AI2840" s="63"/>
      <c r="AJ2840" s="63"/>
      <c r="AK2840" s="63"/>
      <c r="AL2840" s="63"/>
      <c r="AM2840" s="63"/>
      <c r="AN2840" s="63"/>
      <c r="AO2840" s="63"/>
      <c r="AP2840" s="63"/>
      <c r="AQ2840" s="63"/>
      <c r="AS2840" s="5">
        <f>IF(Q2840&gt;0,RANK(Q2840,(N2840:P2840,Q2840:AE2840)),0)</f>
        <v>3</v>
      </c>
      <c r="AT2840" s="5">
        <f>IF(R2840&gt;0,RANK(R2840,(N2840:P2840,Q2840:AE2840)),0)</f>
        <v>4</v>
      </c>
      <c r="AU2840" s="5">
        <f>IF(T2840&gt;0,RANK(T2840,(N2840:P2840,Q2840:AE2840)),0)</f>
        <v>0</v>
      </c>
      <c r="AV2840" s="5">
        <f>IF(S2840&gt;0,RANK(S2840,(N2840:P2840,Q2840:AE2840)),0)</f>
        <v>0</v>
      </c>
      <c r="AW2840" s="2">
        <f t="shared" si="1086"/>
        <v>6.0728744939271256E-3</v>
      </c>
      <c r="AX2840" s="2">
        <f t="shared" si="1087"/>
        <v>2.0242914979757085E-3</v>
      </c>
      <c r="AY2840" s="2">
        <f t="shared" si="1088"/>
        <v>0</v>
      </c>
      <c r="AZ2840" s="2">
        <f t="shared" si="1089"/>
        <v>0</v>
      </c>
      <c r="BB2840" t="s">
        <v>2640</v>
      </c>
      <c r="BC2840" t="s">
        <v>55</v>
      </c>
      <c r="BD2840">
        <v>11</v>
      </c>
      <c r="BF2840" s="111">
        <v>48</v>
      </c>
      <c r="BG2840" s="113">
        <v>431</v>
      </c>
      <c r="BH2840" s="117">
        <f t="shared" si="1080"/>
        <v>48431</v>
      </c>
      <c r="BJ2840" s="5" t="s">
        <v>3185</v>
      </c>
      <c r="BY2840" s="63">
        <v>0</v>
      </c>
      <c r="BZ2840" s="63">
        <v>0</v>
      </c>
    </row>
    <row r="2841" spans="1:78" hidden="1" outlineLevel="1">
      <c r="A2841" t="s">
        <v>2846</v>
      </c>
      <c r="B2841" t="s">
        <v>55</v>
      </c>
      <c r="C2841" s="1">
        <f t="shared" si="1081"/>
        <v>675</v>
      </c>
      <c r="D2841" s="5">
        <f>IF(N2841&gt;0, RANK(N2841,(N2841:P2841,Q2841:AE2841)),0)</f>
        <v>2</v>
      </c>
      <c r="E2841" s="5">
        <f>IF(O2841&gt;0,RANK(O2841,(N2841:P2841,Q2841:AE2841)),0)</f>
        <v>1</v>
      </c>
      <c r="F2841" s="5">
        <f>IF(P2841&gt;0,RANK(P2841,(N2841:P2841,Q2841:AE2841)),0)</f>
        <v>0</v>
      </c>
      <c r="G2841" s="131">
        <f t="shared" si="1090"/>
        <v>347</v>
      </c>
      <c r="H2841" s="136">
        <f t="shared" si="1091"/>
        <v>0.51407407407407413</v>
      </c>
      <c r="I2841" s="2"/>
      <c r="J2841" s="2">
        <f t="shared" si="1082"/>
        <v>0.23703703703703705</v>
      </c>
      <c r="K2841" s="2">
        <f t="shared" si="1083"/>
        <v>0.75111111111111106</v>
      </c>
      <c r="L2841" s="2">
        <f t="shared" si="1084"/>
        <v>0</v>
      </c>
      <c r="M2841" s="2">
        <f t="shared" si="1085"/>
        <v>1.1851851851851891E-2</v>
      </c>
      <c r="N2841" s="63">
        <v>160</v>
      </c>
      <c r="O2841" s="63">
        <v>507</v>
      </c>
      <c r="P2841" s="63"/>
      <c r="Q2841" s="63">
        <v>5</v>
      </c>
      <c r="R2841" s="63">
        <v>3</v>
      </c>
      <c r="S2841" s="63">
        <v>0</v>
      </c>
      <c r="T2841" s="63"/>
      <c r="U2841" s="63">
        <v>0</v>
      </c>
      <c r="V2841" s="63"/>
      <c r="W2841" s="63">
        <f>IF(Copyright!C$12=1,IF(BW2841&gt;0,BW2841-SUM(S2841:V2841)-SUM(X2841:AQ2841),SUM(BX2841:CD2841)),SUM(BX2841:CD2841))</f>
        <v>0</v>
      </c>
      <c r="X2841" s="63">
        <v>0</v>
      </c>
      <c r="Y2841" s="63">
        <v>0</v>
      </c>
      <c r="Z2841" s="63"/>
      <c r="AA2841" s="63"/>
      <c r="AB2841" s="63"/>
      <c r="AC2841" s="63"/>
      <c r="AD2841" s="63"/>
      <c r="AE2841" s="63"/>
      <c r="AF2841" s="63"/>
      <c r="AG2841" s="63"/>
      <c r="AH2841" s="63">
        <v>0</v>
      </c>
      <c r="AI2841" s="63"/>
      <c r="AJ2841" s="63"/>
      <c r="AK2841" s="63"/>
      <c r="AL2841" s="63"/>
      <c r="AM2841" s="63"/>
      <c r="AN2841" s="63"/>
      <c r="AO2841" s="63"/>
      <c r="AP2841" s="63"/>
      <c r="AQ2841" s="63"/>
      <c r="AS2841" s="5">
        <f>IF(Q2841&gt;0,RANK(Q2841,(N2841:P2841,Q2841:AE2841)),0)</f>
        <v>3</v>
      </c>
      <c r="AT2841" s="5">
        <f>IF(R2841&gt;0,RANK(R2841,(N2841:P2841,Q2841:AE2841)),0)</f>
        <v>4</v>
      </c>
      <c r="AU2841" s="5">
        <f>IF(T2841&gt;0,RANK(T2841,(N2841:P2841,Q2841:AE2841)),0)</f>
        <v>0</v>
      </c>
      <c r="AV2841" s="5">
        <f>IF(S2841&gt;0,RANK(S2841,(N2841:P2841,Q2841:AE2841)),0)</f>
        <v>0</v>
      </c>
      <c r="AW2841" s="2">
        <f t="shared" si="1086"/>
        <v>7.4074074074074077E-3</v>
      </c>
      <c r="AX2841" s="2">
        <f t="shared" si="1087"/>
        <v>4.4444444444444444E-3</v>
      </c>
      <c r="AY2841" s="2">
        <f t="shared" si="1088"/>
        <v>0</v>
      </c>
      <c r="AZ2841" s="2">
        <f t="shared" si="1089"/>
        <v>0</v>
      </c>
      <c r="BB2841" t="s">
        <v>2846</v>
      </c>
      <c r="BC2841" t="s">
        <v>55</v>
      </c>
      <c r="BD2841">
        <v>19</v>
      </c>
      <c r="BF2841" s="111">
        <v>48</v>
      </c>
      <c r="BG2841" s="113">
        <v>433</v>
      </c>
      <c r="BH2841" s="117">
        <f t="shared" si="1080"/>
        <v>48433</v>
      </c>
      <c r="BJ2841" s="5" t="s">
        <v>3185</v>
      </c>
      <c r="BY2841" s="63">
        <v>0</v>
      </c>
      <c r="BZ2841" s="63">
        <v>0</v>
      </c>
    </row>
    <row r="2842" spans="1:78" hidden="1" outlineLevel="1">
      <c r="A2842" t="s">
        <v>645</v>
      </c>
      <c r="B2842" t="s">
        <v>55</v>
      </c>
      <c r="C2842" s="1">
        <f t="shared" si="1081"/>
        <v>1489</v>
      </c>
      <c r="D2842" s="5">
        <f>IF(N2842&gt;0, RANK(N2842,(N2842:P2842,Q2842:AE2842)),0)</f>
        <v>2</v>
      </c>
      <c r="E2842" s="5">
        <f>IF(O2842&gt;0,RANK(O2842,(N2842:P2842,Q2842:AE2842)),0)</f>
        <v>1</v>
      </c>
      <c r="F2842" s="5">
        <f>IF(P2842&gt;0,RANK(P2842,(N2842:P2842,Q2842:AE2842)),0)</f>
        <v>0</v>
      </c>
      <c r="G2842" s="131">
        <f t="shared" si="1090"/>
        <v>741</v>
      </c>
      <c r="H2842" s="136">
        <f t="shared" si="1091"/>
        <v>0.4976494291470786</v>
      </c>
      <c r="I2842" s="2"/>
      <c r="J2842" s="2">
        <f t="shared" si="1082"/>
        <v>0.24781732706514439</v>
      </c>
      <c r="K2842" s="2">
        <f t="shared" si="1083"/>
        <v>0.74546675621222291</v>
      </c>
      <c r="L2842" s="2">
        <f t="shared" si="1084"/>
        <v>0</v>
      </c>
      <c r="M2842" s="2">
        <f t="shared" si="1085"/>
        <v>6.7159167226327199E-3</v>
      </c>
      <c r="N2842" s="63">
        <v>369</v>
      </c>
      <c r="O2842" s="63">
        <v>1110</v>
      </c>
      <c r="P2842" s="63"/>
      <c r="Q2842" s="63">
        <v>8</v>
      </c>
      <c r="R2842" s="63">
        <v>2</v>
      </c>
      <c r="S2842" s="63">
        <v>0</v>
      </c>
      <c r="T2842" s="63"/>
      <c r="U2842" s="63">
        <v>0</v>
      </c>
      <c r="V2842" s="63"/>
      <c r="W2842" s="63">
        <f>IF(Copyright!C$12=1,IF(BW2842&gt;0,BW2842-SUM(S2842:V2842)-SUM(X2842:AQ2842),SUM(BX2842:CD2842)),SUM(BX2842:CD2842))</f>
        <v>0</v>
      </c>
      <c r="X2842" s="63">
        <v>0</v>
      </c>
      <c r="Y2842" s="63">
        <v>0</v>
      </c>
      <c r="Z2842" s="63"/>
      <c r="AA2842" s="63"/>
      <c r="AB2842" s="63"/>
      <c r="AC2842" s="63"/>
      <c r="AD2842" s="63"/>
      <c r="AE2842" s="63"/>
      <c r="AF2842" s="63"/>
      <c r="AG2842" s="63"/>
      <c r="AH2842" s="63">
        <v>0</v>
      </c>
      <c r="AI2842" s="63"/>
      <c r="AJ2842" s="63"/>
      <c r="AK2842" s="63"/>
      <c r="AL2842" s="63"/>
      <c r="AM2842" s="63"/>
      <c r="AN2842" s="63"/>
      <c r="AO2842" s="63"/>
      <c r="AP2842" s="63"/>
      <c r="AQ2842" s="63"/>
      <c r="AS2842" s="5">
        <f>IF(Q2842&gt;0,RANK(Q2842,(N2842:P2842,Q2842:AE2842)),0)</f>
        <v>3</v>
      </c>
      <c r="AT2842" s="5">
        <f>IF(R2842&gt;0,RANK(R2842,(N2842:P2842,Q2842:AE2842)),0)</f>
        <v>4</v>
      </c>
      <c r="AU2842" s="5">
        <f>IF(T2842&gt;0,RANK(T2842,(N2842:P2842,Q2842:AE2842)),0)</f>
        <v>0</v>
      </c>
      <c r="AV2842" s="5">
        <f>IF(S2842&gt;0,RANK(S2842,(N2842:P2842,Q2842:AE2842)),0)</f>
        <v>0</v>
      </c>
      <c r="AW2842" s="2">
        <f t="shared" si="1086"/>
        <v>5.3727333781061117E-3</v>
      </c>
      <c r="AX2842" s="2">
        <f t="shared" si="1087"/>
        <v>1.3431833445265279E-3</v>
      </c>
      <c r="AY2842" s="2">
        <f t="shared" si="1088"/>
        <v>0</v>
      </c>
      <c r="AZ2842" s="2">
        <f t="shared" si="1089"/>
        <v>0</v>
      </c>
      <c r="BB2842" t="s">
        <v>645</v>
      </c>
      <c r="BC2842" t="s">
        <v>55</v>
      </c>
      <c r="BD2842">
        <v>23</v>
      </c>
      <c r="BF2842" s="111">
        <v>48</v>
      </c>
      <c r="BG2842" s="113">
        <v>435</v>
      </c>
      <c r="BH2842" s="117">
        <f t="shared" si="1080"/>
        <v>48435</v>
      </c>
      <c r="BJ2842" s="5" t="s">
        <v>3185</v>
      </c>
      <c r="BY2842" s="63">
        <v>0</v>
      </c>
      <c r="BZ2842" s="63">
        <v>0</v>
      </c>
    </row>
    <row r="2843" spans="1:78" hidden="1" outlineLevel="1">
      <c r="A2843" t="s">
        <v>799</v>
      </c>
      <c r="B2843" t="s">
        <v>55</v>
      </c>
      <c r="C2843" s="1">
        <f t="shared" si="1081"/>
        <v>2270</v>
      </c>
      <c r="D2843" s="5">
        <f>IF(N2843&gt;0, RANK(N2843,(N2843:P2843,Q2843:AE2843)),0)</f>
        <v>2</v>
      </c>
      <c r="E2843" s="5">
        <f>IF(O2843&gt;0,RANK(O2843,(N2843:P2843,Q2843:AE2843)),0)</f>
        <v>1</v>
      </c>
      <c r="F2843" s="5">
        <f>IF(P2843&gt;0,RANK(P2843,(N2843:P2843,Q2843:AE2843)),0)</f>
        <v>0</v>
      </c>
      <c r="G2843" s="131">
        <f t="shared" si="1090"/>
        <v>1076</v>
      </c>
      <c r="H2843" s="136">
        <f t="shared" si="1091"/>
        <v>0.47400881057268723</v>
      </c>
      <c r="I2843" s="2"/>
      <c r="J2843" s="2">
        <f t="shared" si="1082"/>
        <v>0.25506607929515418</v>
      </c>
      <c r="K2843" s="2">
        <f t="shared" si="1083"/>
        <v>0.72907488986784141</v>
      </c>
      <c r="L2843" s="2">
        <f t="shared" si="1084"/>
        <v>0</v>
      </c>
      <c r="M2843" s="2">
        <f t="shared" si="1085"/>
        <v>1.5859030837004351E-2</v>
      </c>
      <c r="N2843" s="63">
        <v>579</v>
      </c>
      <c r="O2843" s="63">
        <v>1655</v>
      </c>
      <c r="P2843" s="63"/>
      <c r="Q2843" s="63">
        <v>24</v>
      </c>
      <c r="R2843" s="63">
        <v>8</v>
      </c>
      <c r="S2843" s="63">
        <v>0</v>
      </c>
      <c r="T2843" s="63"/>
      <c r="U2843" s="63">
        <v>1</v>
      </c>
      <c r="V2843" s="63"/>
      <c r="W2843" s="63">
        <f>IF(Copyright!C$12=1,IF(BW2843&gt;0,BW2843-SUM(S2843:V2843)-SUM(X2843:AQ2843),SUM(BX2843:CD2843)),SUM(BX2843:CD2843))</f>
        <v>1</v>
      </c>
      <c r="X2843" s="63">
        <v>2</v>
      </c>
      <c r="Y2843" s="63">
        <v>0</v>
      </c>
      <c r="Z2843" s="63"/>
      <c r="AA2843" s="63"/>
      <c r="AB2843" s="63"/>
      <c r="AC2843" s="63"/>
      <c r="AD2843" s="63"/>
      <c r="AE2843" s="63"/>
      <c r="AF2843" s="63"/>
      <c r="AG2843" s="63"/>
      <c r="AH2843" s="63">
        <v>0</v>
      </c>
      <c r="AI2843" s="63"/>
      <c r="AJ2843" s="63"/>
      <c r="AK2843" s="63"/>
      <c r="AL2843" s="63"/>
      <c r="AM2843" s="63"/>
      <c r="AN2843" s="63"/>
      <c r="AO2843" s="63"/>
      <c r="AP2843" s="63"/>
      <c r="AQ2843" s="63"/>
      <c r="AS2843" s="5">
        <f>IF(Q2843&gt;0,RANK(Q2843,(N2843:P2843,Q2843:AE2843)),0)</f>
        <v>3</v>
      </c>
      <c r="AT2843" s="5">
        <f>IF(R2843&gt;0,RANK(R2843,(N2843:P2843,Q2843:AE2843)),0)</f>
        <v>4</v>
      </c>
      <c r="AU2843" s="5">
        <f>IF(T2843&gt;0,RANK(T2843,(N2843:P2843,Q2843:AE2843)),0)</f>
        <v>0</v>
      </c>
      <c r="AV2843" s="5">
        <f>IF(S2843&gt;0,RANK(S2843,(N2843:P2843,Q2843:AE2843)),0)</f>
        <v>0</v>
      </c>
      <c r="AW2843" s="2">
        <f t="shared" si="1086"/>
        <v>1.0572687224669603E-2</v>
      </c>
      <c r="AX2843" s="2">
        <f t="shared" si="1087"/>
        <v>3.524229074889868E-3</v>
      </c>
      <c r="AY2843" s="2">
        <f t="shared" si="1088"/>
        <v>0</v>
      </c>
      <c r="AZ2843" s="2">
        <f t="shared" si="1089"/>
        <v>0</v>
      </c>
      <c r="BB2843" t="s">
        <v>799</v>
      </c>
      <c r="BC2843" t="s">
        <v>55</v>
      </c>
      <c r="BD2843">
        <v>13</v>
      </c>
      <c r="BF2843" s="111">
        <v>48</v>
      </c>
      <c r="BG2843" s="113">
        <v>437</v>
      </c>
      <c r="BH2843" s="117">
        <f t="shared" si="1080"/>
        <v>48437</v>
      </c>
      <c r="BJ2843" s="5" t="s">
        <v>3185</v>
      </c>
      <c r="BY2843" s="63">
        <v>0</v>
      </c>
      <c r="BZ2843" s="63">
        <v>1</v>
      </c>
    </row>
    <row r="2844" spans="1:78" hidden="1" outlineLevel="1">
      <c r="A2844" t="s">
        <v>272</v>
      </c>
      <c r="B2844" t="s">
        <v>55</v>
      </c>
      <c r="C2844" s="1">
        <f t="shared" si="1081"/>
        <v>610890</v>
      </c>
      <c r="D2844" s="5">
        <f>IF(N2844&gt;0, RANK(N2844,(N2844:P2844,Q2844:AE2844)),0)</f>
        <v>2</v>
      </c>
      <c r="E2844" s="5">
        <f>IF(O2844&gt;0,RANK(O2844,(N2844:P2844,Q2844:AE2844)),0)</f>
        <v>1</v>
      </c>
      <c r="F2844" s="5">
        <f>IF(P2844&gt;0,RANK(P2844,(N2844:P2844,Q2844:AE2844)),0)</f>
        <v>0</v>
      </c>
      <c r="G2844" s="131">
        <f t="shared" si="1090"/>
        <v>95849</v>
      </c>
      <c r="H2844" s="136">
        <f t="shared" si="1091"/>
        <v>0.15690058766717413</v>
      </c>
      <c r="I2844" s="2"/>
      <c r="J2844" s="2">
        <f t="shared" si="1082"/>
        <v>0.41426607081471295</v>
      </c>
      <c r="K2844" s="2">
        <f t="shared" si="1083"/>
        <v>0.57116665848188708</v>
      </c>
      <c r="L2844" s="2">
        <f t="shared" si="1084"/>
        <v>0</v>
      </c>
      <c r="M2844" s="2">
        <f t="shared" si="1085"/>
        <v>1.4567270703399915E-2</v>
      </c>
      <c r="N2844" s="63">
        <v>253071</v>
      </c>
      <c r="O2844" s="63">
        <v>348920</v>
      </c>
      <c r="P2844" s="63"/>
      <c r="Q2844" s="63">
        <v>6910</v>
      </c>
      <c r="R2844" s="63">
        <v>1774</v>
      </c>
      <c r="S2844" s="63">
        <v>119</v>
      </c>
      <c r="T2844" s="63"/>
      <c r="U2844" s="63">
        <v>10</v>
      </c>
      <c r="V2844" s="63"/>
      <c r="W2844" s="63">
        <f>IF(Copyright!C$12=1,IF(BW2844&gt;0,BW2844-SUM(S2844:V2844)-SUM(X2844:AQ2844),SUM(BX2844:CD2844)),SUM(BX2844:CD2844))</f>
        <v>0</v>
      </c>
      <c r="X2844" s="63">
        <v>33</v>
      </c>
      <c r="Y2844" s="63">
        <v>42</v>
      </c>
      <c r="Z2844" s="63"/>
      <c r="AA2844" s="63"/>
      <c r="AB2844" s="63"/>
      <c r="AC2844" s="63"/>
      <c r="AD2844" s="63"/>
      <c r="AE2844" s="63"/>
      <c r="AF2844" s="63"/>
      <c r="AG2844" s="63"/>
      <c r="AH2844" s="63">
        <v>11</v>
      </c>
      <c r="AI2844" s="63"/>
      <c r="AJ2844" s="63"/>
      <c r="AK2844" s="63"/>
      <c r="AL2844" s="63"/>
      <c r="AM2844" s="63"/>
      <c r="AN2844" s="63"/>
      <c r="AO2844" s="63"/>
      <c r="AP2844" s="63"/>
      <c r="AQ2844" s="63"/>
      <c r="AS2844" s="5">
        <f>IF(Q2844&gt;0,RANK(Q2844,(N2844:P2844,Q2844:AE2844)),0)</f>
        <v>3</v>
      </c>
      <c r="AT2844" s="5">
        <f>IF(R2844&gt;0,RANK(R2844,(N2844:P2844,Q2844:AE2844)),0)</f>
        <v>4</v>
      </c>
      <c r="AU2844" s="5">
        <f>IF(T2844&gt;0,RANK(T2844,(N2844:P2844,Q2844:AE2844)),0)</f>
        <v>0</v>
      </c>
      <c r="AV2844" s="5">
        <f>IF(S2844&gt;0,RANK(S2844,(N2844:P2844,Q2844:AE2844)),0)</f>
        <v>5</v>
      </c>
      <c r="AW2844" s="2">
        <f t="shared" si="1086"/>
        <v>1.1311365384930184E-2</v>
      </c>
      <c r="AX2844" s="2">
        <f t="shared" si="1087"/>
        <v>2.9039597963626839E-3</v>
      </c>
      <c r="AY2844" s="2">
        <f t="shared" si="1088"/>
        <v>0</v>
      </c>
      <c r="AZ2844" s="2">
        <f t="shared" si="1089"/>
        <v>1.9479775409648217E-4</v>
      </c>
      <c r="BB2844" t="s">
        <v>272</v>
      </c>
      <c r="BC2844" t="s">
        <v>55</v>
      </c>
      <c r="BF2844" s="111">
        <v>48</v>
      </c>
      <c r="BG2844" s="113">
        <v>439</v>
      </c>
      <c r="BH2844" s="117">
        <f t="shared" si="1080"/>
        <v>48439</v>
      </c>
      <c r="BJ2844" s="5" t="s">
        <v>3185</v>
      </c>
      <c r="BY2844" s="63">
        <v>0</v>
      </c>
      <c r="BZ2844" s="63">
        <v>0</v>
      </c>
    </row>
    <row r="2845" spans="1:78" hidden="1" outlineLevel="1">
      <c r="A2845" t="s">
        <v>1148</v>
      </c>
      <c r="B2845" t="s">
        <v>55</v>
      </c>
      <c r="C2845" s="1">
        <f t="shared" si="1081"/>
        <v>43263</v>
      </c>
      <c r="D2845" s="5">
        <f>IF(N2845&gt;0, RANK(N2845,(N2845:P2845,Q2845:AE2845)),0)</f>
        <v>2</v>
      </c>
      <c r="E2845" s="5">
        <f>IF(O2845&gt;0,RANK(O2845,(N2845:P2845,Q2845:AE2845)),0)</f>
        <v>1</v>
      </c>
      <c r="F2845" s="5">
        <f>IF(P2845&gt;0,RANK(P2845,(N2845:P2845,Q2845:AE2845)),0)</f>
        <v>0</v>
      </c>
      <c r="G2845" s="131">
        <f t="shared" si="1090"/>
        <v>23154</v>
      </c>
      <c r="H2845" s="136">
        <f t="shared" si="1091"/>
        <v>0.53519173427640243</v>
      </c>
      <c r="I2845" s="2"/>
      <c r="J2845" s="2">
        <f t="shared" si="1082"/>
        <v>0.22536578600651827</v>
      </c>
      <c r="K2845" s="2">
        <f t="shared" si="1083"/>
        <v>0.76055752028292078</v>
      </c>
      <c r="L2845" s="2">
        <f t="shared" si="1084"/>
        <v>0</v>
      </c>
      <c r="M2845" s="2">
        <f t="shared" si="1085"/>
        <v>1.4076693710560972E-2</v>
      </c>
      <c r="N2845" s="63">
        <v>9750</v>
      </c>
      <c r="O2845" s="63">
        <v>32904</v>
      </c>
      <c r="P2845" s="63"/>
      <c r="Q2845" s="63">
        <v>476</v>
      </c>
      <c r="R2845" s="63">
        <v>118</v>
      </c>
      <c r="S2845" s="63">
        <v>11</v>
      </c>
      <c r="T2845" s="63"/>
      <c r="U2845" s="63">
        <v>0</v>
      </c>
      <c r="V2845" s="63"/>
      <c r="W2845" s="63">
        <f>IF(Copyright!C$12=1,IF(BW2845&gt;0,BW2845-SUM(S2845:V2845)-SUM(X2845:AQ2845),SUM(BX2845:CD2845)),SUM(BX2845:CD2845))</f>
        <v>0</v>
      </c>
      <c r="X2845" s="63">
        <v>3</v>
      </c>
      <c r="Y2845" s="63">
        <v>0</v>
      </c>
      <c r="Z2845" s="63"/>
      <c r="AA2845" s="63"/>
      <c r="AB2845" s="63"/>
      <c r="AC2845" s="63"/>
      <c r="AD2845" s="63"/>
      <c r="AE2845" s="63"/>
      <c r="AF2845" s="63"/>
      <c r="AG2845" s="63"/>
      <c r="AH2845" s="63">
        <v>1</v>
      </c>
      <c r="AI2845" s="63"/>
      <c r="AJ2845" s="63"/>
      <c r="AK2845" s="63"/>
      <c r="AL2845" s="63"/>
      <c r="AM2845" s="63"/>
      <c r="AN2845" s="63"/>
      <c r="AO2845" s="63"/>
      <c r="AP2845" s="63"/>
      <c r="AQ2845" s="63"/>
      <c r="AS2845" s="5">
        <f>IF(Q2845&gt;0,RANK(Q2845,(N2845:P2845,Q2845:AE2845)),0)</f>
        <v>3</v>
      </c>
      <c r="AT2845" s="5">
        <f>IF(R2845&gt;0,RANK(R2845,(N2845:P2845,Q2845:AE2845)),0)</f>
        <v>4</v>
      </c>
      <c r="AU2845" s="5">
        <f>IF(T2845&gt;0,RANK(T2845,(N2845:P2845,Q2845:AE2845)),0)</f>
        <v>0</v>
      </c>
      <c r="AV2845" s="5">
        <f>IF(S2845&gt;0,RANK(S2845,(N2845:P2845,Q2845:AE2845)),0)</f>
        <v>5</v>
      </c>
      <c r="AW2845" s="2">
        <f t="shared" si="1086"/>
        <v>1.1002473245036174E-2</v>
      </c>
      <c r="AX2845" s="2">
        <f t="shared" si="1087"/>
        <v>2.7275038716686314E-3</v>
      </c>
      <c r="AY2845" s="2">
        <f t="shared" si="1088"/>
        <v>0</v>
      </c>
      <c r="AZ2845" s="2">
        <f t="shared" si="1089"/>
        <v>2.5425883549453341E-4</v>
      </c>
      <c r="BB2845" t="s">
        <v>1148</v>
      </c>
      <c r="BC2845" t="s">
        <v>55</v>
      </c>
      <c r="BD2845">
        <v>19</v>
      </c>
      <c r="BF2845" s="111">
        <v>48</v>
      </c>
      <c r="BG2845" s="113">
        <v>441</v>
      </c>
      <c r="BH2845" s="117">
        <f t="shared" si="1080"/>
        <v>48441</v>
      </c>
      <c r="BJ2845" s="5" t="s">
        <v>3185</v>
      </c>
      <c r="BY2845" s="63">
        <v>0</v>
      </c>
      <c r="BZ2845" s="63">
        <v>0</v>
      </c>
    </row>
    <row r="2846" spans="1:78" hidden="1" outlineLevel="1">
      <c r="A2846" t="s">
        <v>831</v>
      </c>
      <c r="B2846" t="s">
        <v>55</v>
      </c>
      <c r="C2846" s="1">
        <f t="shared" si="1081"/>
        <v>555</v>
      </c>
      <c r="D2846" s="5">
        <f>IF(N2846&gt;0, RANK(N2846,(N2846:P2846,Q2846:AE2846)),0)</f>
        <v>2</v>
      </c>
      <c r="E2846" s="5">
        <f>IF(O2846&gt;0,RANK(O2846,(N2846:P2846,Q2846:AE2846)),0)</f>
        <v>1</v>
      </c>
      <c r="F2846" s="5">
        <f>IF(P2846&gt;0,RANK(P2846,(N2846:P2846,Q2846:AE2846)),0)</f>
        <v>0</v>
      </c>
      <c r="G2846" s="131">
        <f t="shared" si="1090"/>
        <v>174</v>
      </c>
      <c r="H2846" s="136">
        <f t="shared" si="1091"/>
        <v>0.31351351351351353</v>
      </c>
      <c r="I2846" s="2"/>
      <c r="J2846" s="2">
        <f t="shared" si="1082"/>
        <v>0.33153153153153153</v>
      </c>
      <c r="K2846" s="2">
        <f t="shared" si="1083"/>
        <v>0.64504504504504501</v>
      </c>
      <c r="L2846" s="2">
        <f t="shared" si="1084"/>
        <v>0</v>
      </c>
      <c r="M2846" s="2">
        <f t="shared" si="1085"/>
        <v>2.3423423423423517E-2</v>
      </c>
      <c r="N2846" s="63">
        <v>184</v>
      </c>
      <c r="O2846" s="63">
        <v>358</v>
      </c>
      <c r="P2846" s="63"/>
      <c r="Q2846" s="63">
        <v>10</v>
      </c>
      <c r="R2846" s="63">
        <v>1</v>
      </c>
      <c r="S2846" s="63">
        <v>2</v>
      </c>
      <c r="T2846" s="63"/>
      <c r="U2846" s="63">
        <v>0</v>
      </c>
      <c r="V2846" s="63"/>
      <c r="W2846" s="63">
        <f>IF(Copyright!C$12=1,IF(BW2846&gt;0,BW2846-SUM(S2846:V2846)-SUM(X2846:AQ2846),SUM(BX2846:CD2846)),SUM(BX2846:CD2846))</f>
        <v>0</v>
      </c>
      <c r="X2846" s="63">
        <v>0</v>
      </c>
      <c r="Y2846" s="63">
        <v>0</v>
      </c>
      <c r="Z2846" s="63"/>
      <c r="AA2846" s="63"/>
      <c r="AB2846" s="63"/>
      <c r="AC2846" s="63"/>
      <c r="AD2846" s="63"/>
      <c r="AE2846" s="63"/>
      <c r="AF2846" s="63"/>
      <c r="AG2846" s="63"/>
      <c r="AH2846" s="63">
        <v>0</v>
      </c>
      <c r="AI2846" s="63"/>
      <c r="AJ2846" s="63"/>
      <c r="AK2846" s="63"/>
      <c r="AL2846" s="63"/>
      <c r="AM2846" s="63"/>
      <c r="AN2846" s="63"/>
      <c r="AO2846" s="63"/>
      <c r="AP2846" s="63"/>
      <c r="AQ2846" s="63"/>
      <c r="AS2846" s="5">
        <f>IF(Q2846&gt;0,RANK(Q2846,(N2846:P2846,Q2846:AE2846)),0)</f>
        <v>3</v>
      </c>
      <c r="AT2846" s="5">
        <f>IF(R2846&gt;0,RANK(R2846,(N2846:P2846,Q2846:AE2846)),0)</f>
        <v>5</v>
      </c>
      <c r="AU2846" s="5">
        <f>IF(T2846&gt;0,RANK(T2846,(N2846:P2846,Q2846:AE2846)),0)</f>
        <v>0</v>
      </c>
      <c r="AV2846" s="5">
        <f>IF(S2846&gt;0,RANK(S2846,(N2846:P2846,Q2846:AE2846)),0)</f>
        <v>4</v>
      </c>
      <c r="AW2846" s="2">
        <f t="shared" si="1086"/>
        <v>1.8018018018018018E-2</v>
      </c>
      <c r="AX2846" s="2">
        <f t="shared" si="1087"/>
        <v>1.8018018018018018E-3</v>
      </c>
      <c r="AY2846" s="2">
        <f t="shared" si="1088"/>
        <v>0</v>
      </c>
      <c r="AZ2846" s="2">
        <f t="shared" si="1089"/>
        <v>3.6036036036036037E-3</v>
      </c>
      <c r="BB2846" t="s">
        <v>831</v>
      </c>
      <c r="BC2846" t="s">
        <v>55</v>
      </c>
      <c r="BD2846">
        <v>23</v>
      </c>
      <c r="BF2846" s="111">
        <v>48</v>
      </c>
      <c r="BG2846" s="113">
        <v>443</v>
      </c>
      <c r="BH2846" s="117">
        <f t="shared" si="1080"/>
        <v>48443</v>
      </c>
      <c r="BJ2846" s="5" t="s">
        <v>3185</v>
      </c>
      <c r="BY2846" s="63">
        <v>0</v>
      </c>
      <c r="BZ2846" s="63">
        <v>0</v>
      </c>
    </row>
    <row r="2847" spans="1:78" hidden="1" outlineLevel="1">
      <c r="A2847" t="s">
        <v>703</v>
      </c>
      <c r="B2847" t="s">
        <v>55</v>
      </c>
      <c r="C2847" s="1">
        <f t="shared" si="1081"/>
        <v>3709</v>
      </c>
      <c r="D2847" s="5">
        <f>IF(N2847&gt;0, RANK(N2847,(N2847:P2847,Q2847:AE2847)),0)</f>
        <v>2</v>
      </c>
      <c r="E2847" s="5">
        <f>IF(O2847&gt;0,RANK(O2847,(N2847:P2847,Q2847:AE2847)),0)</f>
        <v>1</v>
      </c>
      <c r="F2847" s="5">
        <f>IF(P2847&gt;0,RANK(P2847,(N2847:P2847,Q2847:AE2847)),0)</f>
        <v>0</v>
      </c>
      <c r="G2847" s="131">
        <f t="shared" si="1090"/>
        <v>1543</v>
      </c>
      <c r="H2847" s="136">
        <f t="shared" si="1091"/>
        <v>0.41601509840927475</v>
      </c>
      <c r="I2847" s="2"/>
      <c r="J2847" s="2">
        <f t="shared" si="1082"/>
        <v>0.28552170396333243</v>
      </c>
      <c r="K2847" s="2">
        <f t="shared" si="1083"/>
        <v>0.70153680237260718</v>
      </c>
      <c r="L2847" s="2">
        <f t="shared" si="1084"/>
        <v>0</v>
      </c>
      <c r="M2847" s="2">
        <f t="shared" si="1085"/>
        <v>1.2941493664060388E-2</v>
      </c>
      <c r="N2847" s="63">
        <v>1059</v>
      </c>
      <c r="O2847" s="63">
        <v>2602</v>
      </c>
      <c r="P2847" s="63"/>
      <c r="Q2847" s="63">
        <v>39</v>
      </c>
      <c r="R2847" s="63">
        <v>7</v>
      </c>
      <c r="S2847" s="63">
        <v>2</v>
      </c>
      <c r="T2847" s="63"/>
      <c r="U2847" s="63">
        <v>0</v>
      </c>
      <c r="V2847" s="63"/>
      <c r="W2847" s="63">
        <f>IF(Copyright!C$12=1,IF(BW2847&gt;0,BW2847-SUM(S2847:V2847)-SUM(X2847:AQ2847),SUM(BX2847:CD2847)),SUM(BX2847:CD2847))</f>
        <v>0</v>
      </c>
      <c r="X2847" s="63">
        <v>0</v>
      </c>
      <c r="Y2847" s="63">
        <v>0</v>
      </c>
      <c r="Z2847" s="63"/>
      <c r="AA2847" s="63"/>
      <c r="AB2847" s="63"/>
      <c r="AC2847" s="63"/>
      <c r="AD2847" s="63"/>
      <c r="AE2847" s="63"/>
      <c r="AF2847" s="63"/>
      <c r="AG2847" s="63"/>
      <c r="AH2847" s="63">
        <v>0</v>
      </c>
      <c r="AI2847" s="63"/>
      <c r="AJ2847" s="63"/>
      <c r="AK2847" s="63"/>
      <c r="AL2847" s="63"/>
      <c r="AM2847" s="63"/>
      <c r="AN2847" s="63"/>
      <c r="AO2847" s="63"/>
      <c r="AP2847" s="63"/>
      <c r="AQ2847" s="63"/>
      <c r="AS2847" s="5">
        <f>IF(Q2847&gt;0,RANK(Q2847,(N2847:P2847,Q2847:AE2847)),0)</f>
        <v>3</v>
      </c>
      <c r="AT2847" s="5">
        <f>IF(R2847&gt;0,RANK(R2847,(N2847:P2847,Q2847:AE2847)),0)</f>
        <v>4</v>
      </c>
      <c r="AU2847" s="5">
        <f>IF(T2847&gt;0,RANK(T2847,(N2847:P2847,Q2847:AE2847)),0)</f>
        <v>0</v>
      </c>
      <c r="AV2847" s="5">
        <f>IF(S2847&gt;0,RANK(S2847,(N2847:P2847,Q2847:AE2847)),0)</f>
        <v>5</v>
      </c>
      <c r="AW2847" s="2">
        <f t="shared" si="1086"/>
        <v>1.0514963602049069E-2</v>
      </c>
      <c r="AX2847" s="2">
        <f t="shared" si="1087"/>
        <v>1.8873011593421407E-3</v>
      </c>
      <c r="AY2847" s="2">
        <f t="shared" si="1088"/>
        <v>0</v>
      </c>
      <c r="AZ2847" s="2">
        <f t="shared" si="1089"/>
        <v>5.392289026691831E-4</v>
      </c>
      <c r="BB2847" t="s">
        <v>703</v>
      </c>
      <c r="BC2847" t="s">
        <v>55</v>
      </c>
      <c r="BD2847">
        <v>19</v>
      </c>
      <c r="BF2847" s="111">
        <v>48</v>
      </c>
      <c r="BG2847" s="113">
        <v>445</v>
      </c>
      <c r="BH2847" s="117">
        <f t="shared" si="1080"/>
        <v>48445</v>
      </c>
      <c r="BJ2847" s="5" t="s">
        <v>3185</v>
      </c>
      <c r="BY2847" s="63">
        <v>0</v>
      </c>
      <c r="BZ2847" s="63">
        <v>0</v>
      </c>
    </row>
    <row r="2848" spans="1:78" hidden="1" outlineLevel="1">
      <c r="A2848" t="s">
        <v>1634</v>
      </c>
      <c r="B2848" t="s">
        <v>55</v>
      </c>
      <c r="C2848" s="1">
        <f t="shared" si="1081"/>
        <v>813</v>
      </c>
      <c r="D2848" s="5">
        <f>IF(N2848&gt;0, RANK(N2848,(N2848:P2848,Q2848:AE2848)),0)</f>
        <v>2</v>
      </c>
      <c r="E2848" s="5">
        <f>IF(O2848&gt;0,RANK(O2848,(N2848:P2848,Q2848:AE2848)),0)</f>
        <v>1</v>
      </c>
      <c r="F2848" s="5">
        <f>IF(P2848&gt;0,RANK(P2848,(N2848:P2848,Q2848:AE2848)),0)</f>
        <v>0</v>
      </c>
      <c r="G2848" s="131">
        <f t="shared" si="1090"/>
        <v>591</v>
      </c>
      <c r="H2848" s="136">
        <f t="shared" si="1091"/>
        <v>0.72693726937269376</v>
      </c>
      <c r="I2848" s="2"/>
      <c r="J2848" s="2">
        <f t="shared" si="1082"/>
        <v>0.13407134071340712</v>
      </c>
      <c r="K2848" s="2">
        <f t="shared" si="1083"/>
        <v>0.86100861008610086</v>
      </c>
      <c r="L2848" s="2">
        <f t="shared" si="1084"/>
        <v>0</v>
      </c>
      <c r="M2848" s="2">
        <f t="shared" si="1085"/>
        <v>4.9200492004920493E-3</v>
      </c>
      <c r="N2848" s="63">
        <v>109</v>
      </c>
      <c r="O2848" s="63">
        <v>700</v>
      </c>
      <c r="P2848" s="63"/>
      <c r="Q2848" s="63">
        <v>0</v>
      </c>
      <c r="R2848" s="63">
        <v>4</v>
      </c>
      <c r="S2848" s="63">
        <v>0</v>
      </c>
      <c r="T2848" s="63"/>
      <c r="U2848" s="63">
        <v>0</v>
      </c>
      <c r="V2848" s="63"/>
      <c r="W2848" s="63">
        <f>IF(Copyright!C$12=1,IF(BW2848&gt;0,BW2848-SUM(S2848:V2848)-SUM(X2848:AQ2848),SUM(BX2848:CD2848)),SUM(BX2848:CD2848))</f>
        <v>0</v>
      </c>
      <c r="X2848" s="63">
        <v>0</v>
      </c>
      <c r="Y2848" s="63">
        <v>0</v>
      </c>
      <c r="Z2848" s="63"/>
      <c r="AA2848" s="63"/>
      <c r="AB2848" s="63"/>
      <c r="AC2848" s="63"/>
      <c r="AD2848" s="63"/>
      <c r="AE2848" s="63"/>
      <c r="AF2848" s="63"/>
      <c r="AG2848" s="63"/>
      <c r="AH2848" s="63">
        <v>0</v>
      </c>
      <c r="AI2848" s="63"/>
      <c r="AJ2848" s="63"/>
      <c r="AK2848" s="63"/>
      <c r="AL2848" s="63"/>
      <c r="AM2848" s="63"/>
      <c r="AN2848" s="63"/>
      <c r="AO2848" s="63"/>
      <c r="AP2848" s="63"/>
      <c r="AQ2848" s="63"/>
      <c r="AS2848" s="5">
        <f>IF(Q2848&gt;0,RANK(Q2848,(N2848:P2848,Q2848:AE2848)),0)</f>
        <v>0</v>
      </c>
      <c r="AT2848" s="5">
        <f>IF(R2848&gt;0,RANK(R2848,(N2848:P2848,Q2848:AE2848)),0)</f>
        <v>3</v>
      </c>
      <c r="AU2848" s="5">
        <f>IF(T2848&gt;0,RANK(T2848,(N2848:P2848,Q2848:AE2848)),0)</f>
        <v>0</v>
      </c>
      <c r="AV2848" s="5">
        <f>IF(S2848&gt;0,RANK(S2848,(N2848:P2848,Q2848:AE2848)),0)</f>
        <v>0</v>
      </c>
      <c r="AW2848" s="2">
        <f t="shared" si="1086"/>
        <v>0</v>
      </c>
      <c r="AX2848" s="2">
        <f t="shared" si="1087"/>
        <v>4.9200492004920051E-3</v>
      </c>
      <c r="AY2848" s="2">
        <f t="shared" si="1088"/>
        <v>0</v>
      </c>
      <c r="AZ2848" s="2">
        <f t="shared" si="1089"/>
        <v>0</v>
      </c>
      <c r="BB2848" t="s">
        <v>1634</v>
      </c>
      <c r="BC2848" t="s">
        <v>55</v>
      </c>
      <c r="BD2848">
        <v>19</v>
      </c>
      <c r="BF2848" s="111">
        <v>48</v>
      </c>
      <c r="BG2848" s="113">
        <v>447</v>
      </c>
      <c r="BH2848" s="117">
        <f t="shared" si="1080"/>
        <v>48447</v>
      </c>
      <c r="BJ2848" s="5" t="s">
        <v>3185</v>
      </c>
      <c r="BY2848" s="63">
        <v>0</v>
      </c>
      <c r="BZ2848" s="63">
        <v>0</v>
      </c>
    </row>
    <row r="2849" spans="1:78" hidden="1" outlineLevel="1">
      <c r="A2849" t="s">
        <v>3087</v>
      </c>
      <c r="B2849" t="s">
        <v>55</v>
      </c>
      <c r="C2849" s="1">
        <f t="shared" si="1081"/>
        <v>8854</v>
      </c>
      <c r="D2849" s="5">
        <f>IF(N2849&gt;0, RANK(N2849,(N2849:P2849,Q2849:AE2849)),0)</f>
        <v>2</v>
      </c>
      <c r="E2849" s="5">
        <f>IF(O2849&gt;0,RANK(O2849,(N2849:P2849,Q2849:AE2849)),0)</f>
        <v>1</v>
      </c>
      <c r="F2849" s="5">
        <f>IF(P2849&gt;0,RANK(P2849,(N2849:P2849,Q2849:AE2849)),0)</f>
        <v>0</v>
      </c>
      <c r="G2849" s="131">
        <f t="shared" si="1090"/>
        <v>3436</v>
      </c>
      <c r="H2849" s="136">
        <f t="shared" si="1091"/>
        <v>0.38807318725999546</v>
      </c>
      <c r="I2849" s="2"/>
      <c r="J2849" s="2">
        <f t="shared" si="1082"/>
        <v>0.29907386491981025</v>
      </c>
      <c r="K2849" s="2">
        <f t="shared" si="1083"/>
        <v>0.68714705217980576</v>
      </c>
      <c r="L2849" s="2">
        <f t="shared" si="1084"/>
        <v>0</v>
      </c>
      <c r="M2849" s="2">
        <f t="shared" si="1085"/>
        <v>1.3779082900383988E-2</v>
      </c>
      <c r="N2849" s="63">
        <v>2648</v>
      </c>
      <c r="O2849" s="63">
        <v>6084</v>
      </c>
      <c r="P2849" s="63"/>
      <c r="Q2849" s="63">
        <v>62</v>
      </c>
      <c r="R2849" s="63">
        <v>29</v>
      </c>
      <c r="S2849" s="63">
        <v>0</v>
      </c>
      <c r="T2849" s="63"/>
      <c r="U2849" s="63">
        <v>0</v>
      </c>
      <c r="V2849" s="63"/>
      <c r="W2849" s="63">
        <f>IF(Copyright!C$12=1,IF(BW2849&gt;0,BW2849-SUM(S2849:V2849)-SUM(X2849:AQ2849),SUM(BX2849:CD2849)),SUM(BX2849:CD2849))</f>
        <v>11</v>
      </c>
      <c r="X2849" s="63">
        <v>20</v>
      </c>
      <c r="Y2849" s="63">
        <v>0</v>
      </c>
      <c r="Z2849" s="63"/>
      <c r="AA2849" s="63"/>
      <c r="AB2849" s="63"/>
      <c r="AC2849" s="63"/>
      <c r="AD2849" s="63"/>
      <c r="AE2849" s="63"/>
      <c r="AF2849" s="63"/>
      <c r="AG2849" s="63"/>
      <c r="AH2849" s="63">
        <v>0</v>
      </c>
      <c r="AI2849" s="63"/>
      <c r="AJ2849" s="63"/>
      <c r="AK2849" s="63"/>
      <c r="AL2849" s="63"/>
      <c r="AM2849" s="63"/>
      <c r="AN2849" s="63"/>
      <c r="AO2849" s="63"/>
      <c r="AP2849" s="63"/>
      <c r="AQ2849" s="63"/>
      <c r="AS2849" s="5">
        <f>IF(Q2849&gt;0,RANK(Q2849,(N2849:P2849,Q2849:AE2849)),0)</f>
        <v>3</v>
      </c>
      <c r="AT2849" s="5">
        <f>IF(R2849&gt;0,RANK(R2849,(N2849:P2849,Q2849:AE2849)),0)</f>
        <v>4</v>
      </c>
      <c r="AU2849" s="5">
        <f>IF(T2849&gt;0,RANK(T2849,(N2849:P2849,Q2849:AE2849)),0)</f>
        <v>0</v>
      </c>
      <c r="AV2849" s="5">
        <f>IF(S2849&gt;0,RANK(S2849,(N2849:P2849,Q2849:AE2849)),0)</f>
        <v>0</v>
      </c>
      <c r="AW2849" s="2">
        <f t="shared" si="1086"/>
        <v>7.0024847526541679E-3</v>
      </c>
      <c r="AX2849" s="2">
        <f t="shared" si="1087"/>
        <v>3.2753557714027557E-3</v>
      </c>
      <c r="AY2849" s="2">
        <f t="shared" si="1088"/>
        <v>0</v>
      </c>
      <c r="AZ2849" s="2">
        <f t="shared" si="1089"/>
        <v>0</v>
      </c>
      <c r="BB2849" t="s">
        <v>3087</v>
      </c>
      <c r="BC2849" t="s">
        <v>55</v>
      </c>
      <c r="BD2849">
        <v>4</v>
      </c>
      <c r="BF2849" s="111">
        <v>48</v>
      </c>
      <c r="BG2849" s="113">
        <v>449</v>
      </c>
      <c r="BH2849" s="117">
        <f t="shared" si="1080"/>
        <v>48449</v>
      </c>
      <c r="BJ2849" s="5" t="s">
        <v>3185</v>
      </c>
      <c r="BY2849" s="63">
        <v>0</v>
      </c>
      <c r="BZ2849" s="63">
        <v>11</v>
      </c>
    </row>
    <row r="2850" spans="1:78" hidden="1" outlineLevel="1">
      <c r="A2850" t="s">
        <v>960</v>
      </c>
      <c r="B2850" t="s">
        <v>55</v>
      </c>
      <c r="C2850" s="1">
        <f t="shared" si="1081"/>
        <v>36720</v>
      </c>
      <c r="D2850" s="5">
        <f>IF(N2850&gt;0, RANK(N2850,(N2850:P2850,Q2850:AE2850)),0)</f>
        <v>2</v>
      </c>
      <c r="E2850" s="5">
        <f>IF(O2850&gt;0,RANK(O2850,(N2850:P2850,Q2850:AE2850)),0)</f>
        <v>1</v>
      </c>
      <c r="F2850" s="5">
        <f>IF(P2850&gt;0,RANK(P2850,(N2850:P2850,Q2850:AE2850)),0)</f>
        <v>0</v>
      </c>
      <c r="G2850" s="131">
        <f t="shared" si="1090"/>
        <v>17584</v>
      </c>
      <c r="H2850" s="136">
        <f t="shared" si="1091"/>
        <v>0.47886710239651414</v>
      </c>
      <c r="I2850" s="2"/>
      <c r="J2850" s="2">
        <f t="shared" si="1082"/>
        <v>0.25310457516339868</v>
      </c>
      <c r="K2850" s="2">
        <f t="shared" si="1083"/>
        <v>0.73197167755991288</v>
      </c>
      <c r="L2850" s="2">
        <f t="shared" si="1084"/>
        <v>0</v>
      </c>
      <c r="M2850" s="2">
        <f t="shared" si="1085"/>
        <v>1.4923747276688437E-2</v>
      </c>
      <c r="N2850" s="63">
        <v>9294</v>
      </c>
      <c r="O2850" s="63">
        <v>26878</v>
      </c>
      <c r="P2850" s="63"/>
      <c r="Q2850" s="63">
        <v>450</v>
      </c>
      <c r="R2850" s="63">
        <v>84</v>
      </c>
      <c r="S2850" s="63">
        <v>11</v>
      </c>
      <c r="T2850" s="63"/>
      <c r="U2850" s="63">
        <v>1</v>
      </c>
      <c r="V2850" s="63"/>
      <c r="W2850" s="63">
        <f>IF(Copyright!C$12=1,IF(BW2850&gt;0,BW2850-SUM(S2850:V2850)-SUM(X2850:AQ2850),SUM(BX2850:CD2850)),SUM(BX2850:CD2850))</f>
        <v>0</v>
      </c>
      <c r="X2850" s="63">
        <v>1</v>
      </c>
      <c r="Y2850" s="63">
        <v>1</v>
      </c>
      <c r="Z2850" s="63"/>
      <c r="AA2850" s="63"/>
      <c r="AB2850" s="63"/>
      <c r="AC2850" s="63"/>
      <c r="AD2850" s="63"/>
      <c r="AE2850" s="63"/>
      <c r="AF2850" s="63"/>
      <c r="AG2850" s="63"/>
      <c r="AH2850" s="63">
        <v>0</v>
      </c>
      <c r="AI2850" s="63"/>
      <c r="AJ2850" s="63"/>
      <c r="AK2850" s="63"/>
      <c r="AL2850" s="63"/>
      <c r="AM2850" s="63"/>
      <c r="AN2850" s="63"/>
      <c r="AO2850" s="63"/>
      <c r="AP2850" s="63"/>
      <c r="AQ2850" s="63"/>
      <c r="AS2850" s="5">
        <f>IF(Q2850&gt;0,RANK(Q2850,(N2850:P2850,Q2850:AE2850)),0)</f>
        <v>3</v>
      </c>
      <c r="AT2850" s="5">
        <f>IF(R2850&gt;0,RANK(R2850,(N2850:P2850,Q2850:AE2850)),0)</f>
        <v>4</v>
      </c>
      <c r="AU2850" s="5">
        <f>IF(T2850&gt;0,RANK(T2850,(N2850:P2850,Q2850:AE2850)),0)</f>
        <v>0</v>
      </c>
      <c r="AV2850" s="5">
        <f>IF(S2850&gt;0,RANK(S2850,(N2850:P2850,Q2850:AE2850)),0)</f>
        <v>5</v>
      </c>
      <c r="AW2850" s="2">
        <f t="shared" si="1086"/>
        <v>1.2254901960784314E-2</v>
      </c>
      <c r="AX2850" s="2">
        <f t="shared" si="1087"/>
        <v>2.2875816993464053E-3</v>
      </c>
      <c r="AY2850" s="2">
        <f t="shared" si="1088"/>
        <v>0</v>
      </c>
      <c r="AZ2850" s="2">
        <f t="shared" si="1089"/>
        <v>2.9956427015250545E-4</v>
      </c>
      <c r="BB2850" t="s">
        <v>960</v>
      </c>
      <c r="BC2850" t="s">
        <v>55</v>
      </c>
      <c r="BD2850">
        <v>11</v>
      </c>
      <c r="BF2850" s="111">
        <v>48</v>
      </c>
      <c r="BG2850" s="113">
        <v>451</v>
      </c>
      <c r="BH2850" s="117">
        <f t="shared" si="1080"/>
        <v>48451</v>
      </c>
      <c r="BJ2850" s="5" t="s">
        <v>3185</v>
      </c>
      <c r="BY2850" s="63">
        <v>0</v>
      </c>
      <c r="BZ2850" s="63">
        <v>0</v>
      </c>
    </row>
    <row r="2851" spans="1:78" hidden="1" outlineLevel="1">
      <c r="A2851" t="s">
        <v>1316</v>
      </c>
      <c r="B2851" t="s">
        <v>55</v>
      </c>
      <c r="C2851" s="1">
        <f t="shared" si="1081"/>
        <v>387057</v>
      </c>
      <c r="D2851" s="5">
        <f>IF(N2851&gt;0, RANK(N2851,(N2851:P2851,Q2851:AE2851)),0)</f>
        <v>1</v>
      </c>
      <c r="E2851" s="5">
        <f>IF(O2851&gt;0,RANK(O2851,(N2851:P2851,Q2851:AE2851)),0)</f>
        <v>2</v>
      </c>
      <c r="F2851" s="5">
        <f>IF(P2851&gt;0,RANK(P2851,(N2851:P2851,Q2851:AE2851)),0)</f>
        <v>0</v>
      </c>
      <c r="G2851" s="131">
        <f t="shared" si="1090"/>
        <v>92636</v>
      </c>
      <c r="H2851" s="136">
        <f t="shared" si="1091"/>
        <v>0.23933425826170307</v>
      </c>
      <c r="I2851" s="2"/>
      <c r="J2851" s="2">
        <f t="shared" si="1082"/>
        <v>0.60143079701439328</v>
      </c>
      <c r="K2851" s="2">
        <f t="shared" si="1083"/>
        <v>0.36209653875269016</v>
      </c>
      <c r="L2851" s="2">
        <f t="shared" si="1084"/>
        <v>0</v>
      </c>
      <c r="M2851" s="2">
        <f t="shared" si="1085"/>
        <v>3.6472664232916563E-2</v>
      </c>
      <c r="N2851" s="63">
        <v>232788</v>
      </c>
      <c r="O2851" s="63">
        <v>140152</v>
      </c>
      <c r="P2851" s="63"/>
      <c r="Q2851" s="63">
        <v>10539</v>
      </c>
      <c r="R2851" s="63">
        <v>3385</v>
      </c>
      <c r="S2851" s="63">
        <v>66</v>
      </c>
      <c r="T2851" s="63"/>
      <c r="U2851" s="63">
        <v>12</v>
      </c>
      <c r="V2851" s="63"/>
      <c r="W2851" s="63">
        <f>IF(Copyright!C$12=1,IF(BW2851&gt;0,BW2851-SUM(S2851:V2851)-SUM(X2851:AQ2851),SUM(BX2851:CD2851)),SUM(BX2851:CD2851))</f>
        <v>6</v>
      </c>
      <c r="X2851" s="63">
        <v>95</v>
      </c>
      <c r="Y2851" s="63">
        <v>14</v>
      </c>
      <c r="Z2851" s="63"/>
      <c r="AA2851" s="63"/>
      <c r="AB2851" s="63"/>
      <c r="AC2851" s="63"/>
      <c r="AD2851" s="63"/>
      <c r="AE2851" s="63"/>
      <c r="AF2851" s="63"/>
      <c r="AG2851" s="63"/>
      <c r="AH2851" s="63">
        <v>0</v>
      </c>
      <c r="AI2851" s="63"/>
      <c r="AJ2851" s="63"/>
      <c r="AK2851" s="63"/>
      <c r="AL2851" s="63"/>
      <c r="AM2851" s="63"/>
      <c r="AN2851" s="63"/>
      <c r="AO2851" s="63"/>
      <c r="AP2851" s="63"/>
      <c r="AQ2851" s="63"/>
      <c r="AS2851" s="5">
        <f>IF(Q2851&gt;0,RANK(Q2851,(N2851:P2851,Q2851:AE2851)),0)</f>
        <v>3</v>
      </c>
      <c r="AT2851" s="5">
        <f>IF(R2851&gt;0,RANK(R2851,(N2851:P2851,Q2851:AE2851)),0)</f>
        <v>4</v>
      </c>
      <c r="AU2851" s="5">
        <f>IF(T2851&gt;0,RANK(T2851,(N2851:P2851,Q2851:AE2851)),0)</f>
        <v>0</v>
      </c>
      <c r="AV2851" s="5">
        <f>IF(S2851&gt;0,RANK(S2851,(N2851:P2851,Q2851:AE2851)),0)</f>
        <v>6</v>
      </c>
      <c r="AW2851" s="2">
        <f t="shared" si="1086"/>
        <v>2.7228547733279596E-2</v>
      </c>
      <c r="AX2851" s="2">
        <f t="shared" si="1087"/>
        <v>8.7454819316018055E-3</v>
      </c>
      <c r="AY2851" s="2">
        <f t="shared" si="1088"/>
        <v>0</v>
      </c>
      <c r="AZ2851" s="2">
        <f t="shared" si="1089"/>
        <v>1.7051752067524938E-4</v>
      </c>
      <c r="BB2851" t="s">
        <v>1316</v>
      </c>
      <c r="BC2851" t="s">
        <v>55</v>
      </c>
      <c r="BF2851" s="111">
        <v>48</v>
      </c>
      <c r="BG2851" s="113">
        <v>453</v>
      </c>
      <c r="BH2851" s="117">
        <f t="shared" si="1080"/>
        <v>48453</v>
      </c>
      <c r="BJ2851" s="5" t="s">
        <v>3185</v>
      </c>
      <c r="BY2851" s="63">
        <v>1</v>
      </c>
      <c r="BZ2851" s="63">
        <v>5</v>
      </c>
    </row>
    <row r="2852" spans="1:78" hidden="1" outlineLevel="1">
      <c r="A2852" t="s">
        <v>442</v>
      </c>
      <c r="B2852" t="s">
        <v>55</v>
      </c>
      <c r="C2852" s="1">
        <f t="shared" si="1081"/>
        <v>6235</v>
      </c>
      <c r="D2852" s="5">
        <f>IF(N2852&gt;0, RANK(N2852,(N2852:P2852,Q2852:AE2852)),0)</f>
        <v>2</v>
      </c>
      <c r="E2852" s="5">
        <f>IF(O2852&gt;0,RANK(O2852,(N2852:P2852,Q2852:AE2852)),0)</f>
        <v>1</v>
      </c>
      <c r="F2852" s="5">
        <f>IF(P2852&gt;0,RANK(P2852,(N2852:P2852,Q2852:AE2852)),0)</f>
        <v>0</v>
      </c>
      <c r="G2852" s="131">
        <f t="shared" si="1090"/>
        <v>2923</v>
      </c>
      <c r="H2852" s="136">
        <f t="shared" si="1091"/>
        <v>0.46880513231756216</v>
      </c>
      <c r="I2852" s="2"/>
      <c r="J2852" s="2">
        <f t="shared" si="1082"/>
        <v>0.25886126704089818</v>
      </c>
      <c r="K2852" s="2">
        <f t="shared" si="1083"/>
        <v>0.72766639935846034</v>
      </c>
      <c r="L2852" s="2">
        <f t="shared" si="1084"/>
        <v>0</v>
      </c>
      <c r="M2852" s="2">
        <f t="shared" si="1085"/>
        <v>1.3472333600641484E-2</v>
      </c>
      <c r="N2852" s="63">
        <v>1614</v>
      </c>
      <c r="O2852" s="63">
        <v>4537</v>
      </c>
      <c r="P2852" s="63"/>
      <c r="Q2852" s="63">
        <v>61</v>
      </c>
      <c r="R2852" s="63">
        <v>22</v>
      </c>
      <c r="S2852" s="63">
        <v>0</v>
      </c>
      <c r="T2852" s="63"/>
      <c r="U2852" s="63">
        <v>0</v>
      </c>
      <c r="V2852" s="63"/>
      <c r="W2852" s="63">
        <f>IF(Copyright!C$12=1,IF(BW2852&gt;0,BW2852-SUM(S2852:V2852)-SUM(X2852:AQ2852),SUM(BX2852:CD2852)),SUM(BX2852:CD2852))</f>
        <v>0</v>
      </c>
      <c r="X2852" s="63">
        <v>0</v>
      </c>
      <c r="Y2852" s="63">
        <v>0</v>
      </c>
      <c r="Z2852" s="63"/>
      <c r="AA2852" s="63"/>
      <c r="AB2852" s="63"/>
      <c r="AC2852" s="63"/>
      <c r="AD2852" s="63"/>
      <c r="AE2852" s="63"/>
      <c r="AF2852" s="63"/>
      <c r="AG2852" s="63"/>
      <c r="AH2852" s="63">
        <v>1</v>
      </c>
      <c r="AI2852" s="63"/>
      <c r="AJ2852" s="63"/>
      <c r="AK2852" s="63"/>
      <c r="AL2852" s="63"/>
      <c r="AM2852" s="63"/>
      <c r="AN2852" s="63"/>
      <c r="AO2852" s="63"/>
      <c r="AP2852" s="63"/>
      <c r="AQ2852" s="63"/>
      <c r="AS2852" s="5">
        <f>IF(Q2852&gt;0,RANK(Q2852,(N2852:P2852,Q2852:AE2852)),0)</f>
        <v>3</v>
      </c>
      <c r="AT2852" s="5">
        <f>IF(R2852&gt;0,RANK(R2852,(N2852:P2852,Q2852:AE2852)),0)</f>
        <v>4</v>
      </c>
      <c r="AU2852" s="5">
        <f>IF(T2852&gt;0,RANK(T2852,(N2852:P2852,Q2852:AE2852)),0)</f>
        <v>0</v>
      </c>
      <c r="AV2852" s="5">
        <f>IF(S2852&gt;0,RANK(S2852,(N2852:P2852,Q2852:AE2852)),0)</f>
        <v>0</v>
      </c>
      <c r="AW2852" s="2">
        <f t="shared" si="1086"/>
        <v>9.7834803528468323E-3</v>
      </c>
      <c r="AX2852" s="2">
        <f t="shared" si="1087"/>
        <v>3.5284683239775461E-3</v>
      </c>
      <c r="AY2852" s="2">
        <f t="shared" si="1088"/>
        <v>0</v>
      </c>
      <c r="AZ2852" s="2">
        <f t="shared" si="1089"/>
        <v>0</v>
      </c>
      <c r="BB2852" t="s">
        <v>442</v>
      </c>
      <c r="BC2852" t="s">
        <v>55</v>
      </c>
      <c r="BD2852">
        <v>8</v>
      </c>
      <c r="BF2852" s="111">
        <v>48</v>
      </c>
      <c r="BG2852" s="113">
        <v>455</v>
      </c>
      <c r="BH2852" s="117">
        <f t="shared" si="1080"/>
        <v>48455</v>
      </c>
      <c r="BJ2852" s="5" t="s">
        <v>3185</v>
      </c>
      <c r="BY2852" s="63">
        <v>0</v>
      </c>
      <c r="BZ2852" s="63">
        <v>0</v>
      </c>
    </row>
    <row r="2853" spans="1:78" hidden="1" outlineLevel="1">
      <c r="A2853" t="s">
        <v>845</v>
      </c>
      <c r="B2853" t="s">
        <v>55</v>
      </c>
      <c r="C2853" s="1">
        <f t="shared" si="1081"/>
        <v>7654</v>
      </c>
      <c r="D2853" s="5">
        <f>IF(N2853&gt;0, RANK(N2853,(N2853:P2853,Q2853:AE2853)),0)</f>
        <v>2</v>
      </c>
      <c r="E2853" s="5">
        <f>IF(O2853&gt;0,RANK(O2853,(N2853:P2853,Q2853:AE2853)),0)</f>
        <v>1</v>
      </c>
      <c r="F2853" s="5">
        <f>IF(P2853&gt;0,RANK(P2853,(N2853:P2853,Q2853:AE2853)),0)</f>
        <v>0</v>
      </c>
      <c r="G2853" s="131">
        <f t="shared" si="1090"/>
        <v>4242</v>
      </c>
      <c r="H2853" s="136">
        <f t="shared" si="1091"/>
        <v>0.55422001567807677</v>
      </c>
      <c r="I2853" s="2"/>
      <c r="J2853" s="2">
        <f t="shared" si="1082"/>
        <v>0.21792526783381239</v>
      </c>
      <c r="K2853" s="2">
        <f t="shared" si="1083"/>
        <v>0.77214528351188916</v>
      </c>
      <c r="L2853" s="2">
        <f t="shared" si="1084"/>
        <v>0</v>
      </c>
      <c r="M2853" s="2">
        <f t="shared" si="1085"/>
        <v>9.9294486542984561E-3</v>
      </c>
      <c r="N2853" s="63">
        <v>1668</v>
      </c>
      <c r="O2853" s="63">
        <v>5910</v>
      </c>
      <c r="P2853" s="63"/>
      <c r="Q2853" s="63">
        <v>59</v>
      </c>
      <c r="R2853" s="63">
        <v>17</v>
      </c>
      <c r="S2853" s="63">
        <v>0</v>
      </c>
      <c r="T2853" s="63"/>
      <c r="U2853" s="63">
        <v>0</v>
      </c>
      <c r="V2853" s="63"/>
      <c r="W2853" s="63">
        <f>IF(Copyright!C$12=1,IF(BW2853&gt;0,BW2853-SUM(S2853:V2853)-SUM(X2853:AQ2853),SUM(BX2853:CD2853)),SUM(BX2853:CD2853))</f>
        <v>0</v>
      </c>
      <c r="X2853" s="63">
        <v>0</v>
      </c>
      <c r="Y2853" s="63">
        <v>0</v>
      </c>
      <c r="Z2853" s="63"/>
      <c r="AA2853" s="63"/>
      <c r="AB2853" s="63"/>
      <c r="AC2853" s="63"/>
      <c r="AD2853" s="63"/>
      <c r="AE2853" s="63"/>
      <c r="AF2853" s="63"/>
      <c r="AG2853" s="63"/>
      <c r="AH2853" s="63">
        <v>0</v>
      </c>
      <c r="AI2853" s="63"/>
      <c r="AJ2853" s="63"/>
      <c r="AK2853" s="63"/>
      <c r="AL2853" s="63"/>
      <c r="AM2853" s="63"/>
      <c r="AN2853" s="63"/>
      <c r="AO2853" s="63"/>
      <c r="AP2853" s="63"/>
      <c r="AQ2853" s="63"/>
      <c r="AS2853" s="5">
        <f>IF(Q2853&gt;0,RANK(Q2853,(N2853:P2853,Q2853:AE2853)),0)</f>
        <v>3</v>
      </c>
      <c r="AT2853" s="5">
        <f>IF(R2853&gt;0,RANK(R2853,(N2853:P2853,Q2853:AE2853)),0)</f>
        <v>4</v>
      </c>
      <c r="AU2853" s="5">
        <f>IF(T2853&gt;0,RANK(T2853,(N2853:P2853,Q2853:AE2853)),0)</f>
        <v>0</v>
      </c>
      <c r="AV2853" s="5">
        <f>IF(S2853&gt;0,RANK(S2853,(N2853:P2853,Q2853:AE2853)),0)</f>
        <v>0</v>
      </c>
      <c r="AW2853" s="2">
        <f t="shared" si="1086"/>
        <v>7.7083877711000785E-3</v>
      </c>
      <c r="AX2853" s="2">
        <f t="shared" si="1087"/>
        <v>2.2210608831983278E-3</v>
      </c>
      <c r="AY2853" s="2">
        <f t="shared" si="1088"/>
        <v>0</v>
      </c>
      <c r="AZ2853" s="2">
        <f t="shared" si="1089"/>
        <v>0</v>
      </c>
      <c r="BB2853" t="s">
        <v>845</v>
      </c>
      <c r="BC2853" t="s">
        <v>55</v>
      </c>
      <c r="BD2853">
        <v>36</v>
      </c>
      <c r="BF2853" s="111">
        <v>48</v>
      </c>
      <c r="BG2853" s="113">
        <v>457</v>
      </c>
      <c r="BH2853" s="117">
        <f t="shared" si="1080"/>
        <v>48457</v>
      </c>
      <c r="BJ2853" s="5" t="s">
        <v>3185</v>
      </c>
      <c r="BY2853" s="63">
        <v>0</v>
      </c>
      <c r="BZ2853" s="63">
        <v>0</v>
      </c>
    </row>
    <row r="2854" spans="1:78" hidden="1" outlineLevel="1">
      <c r="A2854" t="s">
        <v>2859</v>
      </c>
      <c r="B2854" t="s">
        <v>55</v>
      </c>
      <c r="C2854" s="1">
        <f t="shared" si="1081"/>
        <v>15138</v>
      </c>
      <c r="D2854" s="5">
        <f>IF(N2854&gt;0, RANK(N2854,(N2854:P2854,Q2854:AE2854)),0)</f>
        <v>2</v>
      </c>
      <c r="E2854" s="5">
        <f>IF(O2854&gt;0,RANK(O2854,(N2854:P2854,Q2854:AE2854)),0)</f>
        <v>1</v>
      </c>
      <c r="F2854" s="5">
        <f>IF(P2854&gt;0,RANK(P2854,(N2854:P2854,Q2854:AE2854)),0)</f>
        <v>0</v>
      </c>
      <c r="G2854" s="131">
        <f t="shared" si="1090"/>
        <v>9044</v>
      </c>
      <c r="H2854" s="136">
        <f t="shared" si="1091"/>
        <v>0.59743691372704455</v>
      </c>
      <c r="I2854" s="2"/>
      <c r="J2854" s="2">
        <f t="shared" si="1082"/>
        <v>0.19626106486986392</v>
      </c>
      <c r="K2854" s="2">
        <f t="shared" si="1083"/>
        <v>0.79369797859690849</v>
      </c>
      <c r="L2854" s="2">
        <f t="shared" si="1084"/>
        <v>0</v>
      </c>
      <c r="M2854" s="2">
        <f t="shared" si="1085"/>
        <v>1.0040956533227563E-2</v>
      </c>
      <c r="N2854" s="63">
        <v>2971</v>
      </c>
      <c r="O2854" s="63">
        <v>12015</v>
      </c>
      <c r="P2854" s="63"/>
      <c r="Q2854" s="63">
        <v>128</v>
      </c>
      <c r="R2854" s="63">
        <v>20</v>
      </c>
      <c r="S2854" s="63">
        <v>4</v>
      </c>
      <c r="T2854" s="63"/>
      <c r="U2854" s="63">
        <v>0</v>
      </c>
      <c r="V2854" s="63"/>
      <c r="W2854" s="63">
        <f>IF(Copyright!C$12=1,IF(BW2854&gt;0,BW2854-SUM(S2854:V2854)-SUM(X2854:AQ2854),SUM(BX2854:CD2854)),SUM(BX2854:CD2854))</f>
        <v>0</v>
      </c>
      <c r="X2854" s="63">
        <v>0</v>
      </c>
      <c r="Y2854" s="63">
        <v>0</v>
      </c>
      <c r="Z2854" s="63"/>
      <c r="AA2854" s="63"/>
      <c r="AB2854" s="63"/>
      <c r="AC2854" s="63"/>
      <c r="AD2854" s="63"/>
      <c r="AE2854" s="63"/>
      <c r="AF2854" s="63"/>
      <c r="AG2854" s="63"/>
      <c r="AH2854" s="63">
        <v>0</v>
      </c>
      <c r="AI2854" s="63"/>
      <c r="AJ2854" s="63"/>
      <c r="AK2854" s="63"/>
      <c r="AL2854" s="63"/>
      <c r="AM2854" s="63"/>
      <c r="AN2854" s="63"/>
      <c r="AO2854" s="63"/>
      <c r="AP2854" s="63"/>
      <c r="AQ2854" s="63"/>
      <c r="AS2854" s="5">
        <f>IF(Q2854&gt;0,RANK(Q2854,(N2854:P2854,Q2854:AE2854)),0)</f>
        <v>3</v>
      </c>
      <c r="AT2854" s="5">
        <f>IF(R2854&gt;0,RANK(R2854,(N2854:P2854,Q2854:AE2854)),0)</f>
        <v>4</v>
      </c>
      <c r="AU2854" s="5">
        <f>IF(T2854&gt;0,RANK(T2854,(N2854:P2854,Q2854:AE2854)),0)</f>
        <v>0</v>
      </c>
      <c r="AV2854" s="5">
        <f>IF(S2854&gt;0,RANK(S2854,(N2854:P2854,Q2854:AE2854)),0)</f>
        <v>5</v>
      </c>
      <c r="AW2854" s="2">
        <f t="shared" si="1086"/>
        <v>8.4555423437706438E-3</v>
      </c>
      <c r="AX2854" s="2">
        <f t="shared" si="1087"/>
        <v>1.321178491214163E-3</v>
      </c>
      <c r="AY2854" s="2">
        <f t="shared" si="1088"/>
        <v>0</v>
      </c>
      <c r="AZ2854" s="2">
        <f t="shared" si="1089"/>
        <v>2.6423569824283262E-4</v>
      </c>
      <c r="BB2854" t="s">
        <v>2859</v>
      </c>
      <c r="BC2854" t="s">
        <v>55</v>
      </c>
      <c r="BF2854" s="111">
        <v>48</v>
      </c>
      <c r="BG2854" s="113">
        <v>459</v>
      </c>
      <c r="BH2854" s="117">
        <f t="shared" si="1080"/>
        <v>48459</v>
      </c>
      <c r="BJ2854" s="5" t="s">
        <v>3185</v>
      </c>
      <c r="BY2854" s="63">
        <v>0</v>
      </c>
      <c r="BZ2854" s="63">
        <v>0</v>
      </c>
    </row>
    <row r="2855" spans="1:78" hidden="1" outlineLevel="1">
      <c r="A2855" t="s">
        <v>2031</v>
      </c>
      <c r="B2855" t="s">
        <v>55</v>
      </c>
      <c r="C2855" s="1">
        <f t="shared" si="1081"/>
        <v>1300</v>
      </c>
      <c r="D2855" s="5">
        <f>IF(N2855&gt;0, RANK(N2855,(N2855:P2855,Q2855:AE2855)),0)</f>
        <v>2</v>
      </c>
      <c r="E2855" s="5">
        <f>IF(O2855&gt;0,RANK(O2855,(N2855:P2855,Q2855:AE2855)),0)</f>
        <v>1</v>
      </c>
      <c r="F2855" s="5">
        <f>IF(P2855&gt;0,RANK(P2855,(N2855:P2855,Q2855:AE2855)),0)</f>
        <v>0</v>
      </c>
      <c r="G2855" s="131">
        <f t="shared" si="1090"/>
        <v>620</v>
      </c>
      <c r="H2855" s="136">
        <f t="shared" si="1091"/>
        <v>0.47692307692307695</v>
      </c>
      <c r="I2855" s="2"/>
      <c r="J2855" s="2">
        <f t="shared" si="1082"/>
        <v>0.25615384615384618</v>
      </c>
      <c r="K2855" s="2">
        <f t="shared" si="1083"/>
        <v>0.73307692307692307</v>
      </c>
      <c r="L2855" s="2">
        <f t="shared" si="1084"/>
        <v>0</v>
      </c>
      <c r="M2855" s="2">
        <f t="shared" si="1085"/>
        <v>1.0769230769230753E-2</v>
      </c>
      <c r="N2855" s="63">
        <v>333</v>
      </c>
      <c r="O2855" s="63">
        <v>953</v>
      </c>
      <c r="P2855" s="63"/>
      <c r="Q2855" s="63">
        <v>7</v>
      </c>
      <c r="R2855" s="63">
        <v>7</v>
      </c>
      <c r="S2855" s="63">
        <v>0</v>
      </c>
      <c r="T2855" s="63"/>
      <c r="U2855" s="63">
        <v>0</v>
      </c>
      <c r="V2855" s="63"/>
      <c r="W2855" s="63">
        <f>IF(Copyright!C$12=1,IF(BW2855&gt;0,BW2855-SUM(S2855:V2855)-SUM(X2855:AQ2855),SUM(BX2855:CD2855)),SUM(BX2855:CD2855))</f>
        <v>0</v>
      </c>
      <c r="X2855" s="63">
        <v>0</v>
      </c>
      <c r="Y2855" s="63">
        <v>0</v>
      </c>
      <c r="Z2855" s="63"/>
      <c r="AA2855" s="63"/>
      <c r="AB2855" s="63"/>
      <c r="AC2855" s="63"/>
      <c r="AD2855" s="63"/>
      <c r="AE2855" s="63"/>
      <c r="AF2855" s="63"/>
      <c r="AG2855" s="63"/>
      <c r="AH2855" s="63">
        <v>0</v>
      </c>
      <c r="AI2855" s="63"/>
      <c r="AJ2855" s="63"/>
      <c r="AK2855" s="63"/>
      <c r="AL2855" s="63"/>
      <c r="AM2855" s="63"/>
      <c r="AN2855" s="63"/>
      <c r="AO2855" s="63"/>
      <c r="AP2855" s="63"/>
      <c r="AQ2855" s="63"/>
      <c r="AS2855" s="5">
        <f>IF(Q2855&gt;0,RANK(Q2855,(N2855:P2855,Q2855:AE2855)),0)</f>
        <v>3</v>
      </c>
      <c r="AT2855" s="5">
        <f>IF(R2855&gt;0,RANK(R2855,(N2855:P2855,Q2855:AE2855)),0)</f>
        <v>3</v>
      </c>
      <c r="AU2855" s="5">
        <f>IF(T2855&gt;0,RANK(T2855,(N2855:P2855,Q2855:AE2855)),0)</f>
        <v>0</v>
      </c>
      <c r="AV2855" s="5">
        <f>IF(S2855&gt;0,RANK(S2855,(N2855:P2855,Q2855:AE2855)),0)</f>
        <v>0</v>
      </c>
      <c r="AW2855" s="2">
        <f t="shared" si="1086"/>
        <v>5.3846153846153844E-3</v>
      </c>
      <c r="AX2855" s="2">
        <f t="shared" si="1087"/>
        <v>5.3846153846153844E-3</v>
      </c>
      <c r="AY2855" s="2">
        <f t="shared" si="1088"/>
        <v>0</v>
      </c>
      <c r="AZ2855" s="2">
        <f t="shared" si="1089"/>
        <v>0</v>
      </c>
      <c r="BB2855" t="s">
        <v>2031</v>
      </c>
      <c r="BC2855" t="s">
        <v>55</v>
      </c>
      <c r="BD2855">
        <v>23</v>
      </c>
      <c r="BF2855" s="111">
        <v>48</v>
      </c>
      <c r="BG2855" s="113">
        <v>461</v>
      </c>
      <c r="BH2855" s="117">
        <f t="shared" si="1080"/>
        <v>48461</v>
      </c>
      <c r="BJ2855" s="5" t="s">
        <v>3185</v>
      </c>
      <c r="BY2855" s="63">
        <v>0</v>
      </c>
      <c r="BZ2855" s="63">
        <v>0</v>
      </c>
    </row>
    <row r="2856" spans="1:78" hidden="1" outlineLevel="1">
      <c r="A2856" t="s">
        <v>754</v>
      </c>
      <c r="B2856" t="s">
        <v>55</v>
      </c>
      <c r="C2856" s="1">
        <f t="shared" si="1081"/>
        <v>8435</v>
      </c>
      <c r="D2856" s="5">
        <f>IF(N2856&gt;0, RANK(N2856,(N2856:P2856,Q2856:AE2856)),0)</f>
        <v>2</v>
      </c>
      <c r="E2856" s="5">
        <f>IF(O2856&gt;0,RANK(O2856,(N2856:P2856,Q2856:AE2856)),0)</f>
        <v>1</v>
      </c>
      <c r="F2856" s="5">
        <f>IF(P2856&gt;0,RANK(P2856,(N2856:P2856,Q2856:AE2856)),0)</f>
        <v>0</v>
      </c>
      <c r="G2856" s="131">
        <f t="shared" si="1090"/>
        <v>704</v>
      </c>
      <c r="H2856" s="136">
        <f t="shared" si="1091"/>
        <v>8.3461766449318311E-2</v>
      </c>
      <c r="I2856" s="2"/>
      <c r="J2856" s="2">
        <f t="shared" si="1082"/>
        <v>0.45346769413159455</v>
      </c>
      <c r="K2856" s="2">
        <f t="shared" si="1083"/>
        <v>0.53692946058091284</v>
      </c>
      <c r="L2856" s="2">
        <f t="shared" si="1084"/>
        <v>0</v>
      </c>
      <c r="M2856" s="2">
        <f t="shared" si="1085"/>
        <v>9.6028452874926673E-3</v>
      </c>
      <c r="N2856" s="63">
        <v>3825</v>
      </c>
      <c r="O2856" s="63">
        <v>4529</v>
      </c>
      <c r="P2856" s="63"/>
      <c r="Q2856" s="63">
        <v>65</v>
      </c>
      <c r="R2856" s="63">
        <v>16</v>
      </c>
      <c r="S2856" s="63">
        <v>0</v>
      </c>
      <c r="T2856" s="63"/>
      <c r="U2856" s="63">
        <v>0</v>
      </c>
      <c r="V2856" s="63"/>
      <c r="W2856" s="63">
        <f>IF(Copyright!C$12=1,IF(BW2856&gt;0,BW2856-SUM(S2856:V2856)-SUM(X2856:AQ2856),SUM(BX2856:CD2856)),SUM(BX2856:CD2856))</f>
        <v>0</v>
      </c>
      <c r="X2856" s="63">
        <v>0</v>
      </c>
      <c r="Y2856" s="63">
        <v>0</v>
      </c>
      <c r="Z2856" s="63"/>
      <c r="AA2856" s="63"/>
      <c r="AB2856" s="63"/>
      <c r="AC2856" s="63"/>
      <c r="AD2856" s="63"/>
      <c r="AE2856" s="63"/>
      <c r="AF2856" s="63"/>
      <c r="AG2856" s="63"/>
      <c r="AH2856" s="63">
        <v>0</v>
      </c>
      <c r="AI2856" s="63"/>
      <c r="AJ2856" s="63"/>
      <c r="AK2856" s="63"/>
      <c r="AL2856" s="63"/>
      <c r="AM2856" s="63"/>
      <c r="AN2856" s="63"/>
      <c r="AO2856" s="63"/>
      <c r="AP2856" s="63"/>
      <c r="AQ2856" s="63"/>
      <c r="AS2856" s="5">
        <f>IF(Q2856&gt;0,RANK(Q2856,(N2856:P2856,Q2856:AE2856)),0)</f>
        <v>3</v>
      </c>
      <c r="AT2856" s="5">
        <f>IF(R2856&gt;0,RANK(R2856,(N2856:P2856,Q2856:AE2856)),0)</f>
        <v>4</v>
      </c>
      <c r="AU2856" s="5">
        <f>IF(T2856&gt;0,RANK(T2856,(N2856:P2856,Q2856:AE2856)),0)</f>
        <v>0</v>
      </c>
      <c r="AV2856" s="5">
        <f>IF(S2856&gt;0,RANK(S2856,(N2856:P2856,Q2856:AE2856)),0)</f>
        <v>0</v>
      </c>
      <c r="AW2856" s="2">
        <f t="shared" si="1086"/>
        <v>7.7059869590989927E-3</v>
      </c>
      <c r="AX2856" s="2">
        <f t="shared" si="1087"/>
        <v>1.8968583283935981E-3</v>
      </c>
      <c r="AY2856" s="2">
        <f t="shared" si="1088"/>
        <v>0</v>
      </c>
      <c r="AZ2856" s="2">
        <f t="shared" si="1089"/>
        <v>0</v>
      </c>
      <c r="BB2856" t="s">
        <v>754</v>
      </c>
      <c r="BC2856" t="s">
        <v>55</v>
      </c>
      <c r="BD2856">
        <v>23</v>
      </c>
      <c r="BF2856" s="111">
        <v>48</v>
      </c>
      <c r="BG2856" s="113">
        <v>463</v>
      </c>
      <c r="BH2856" s="117">
        <f t="shared" si="1080"/>
        <v>48463</v>
      </c>
      <c r="BJ2856" s="5" t="s">
        <v>3185</v>
      </c>
      <c r="BY2856" s="63">
        <v>0</v>
      </c>
      <c r="BZ2856" s="63">
        <v>0</v>
      </c>
    </row>
    <row r="2857" spans="1:78" hidden="1" outlineLevel="1">
      <c r="A2857" t="s">
        <v>933</v>
      </c>
      <c r="B2857" t="s">
        <v>55</v>
      </c>
      <c r="C2857" s="1">
        <f t="shared" si="1081"/>
        <v>12081</v>
      </c>
      <c r="D2857" s="5">
        <f>IF(N2857&gt;0, RANK(N2857,(N2857:P2857,Q2857:AE2857)),0)</f>
        <v>1</v>
      </c>
      <c r="E2857" s="5">
        <f>IF(O2857&gt;0,RANK(O2857,(N2857:P2857,Q2857:AE2857)),0)</f>
        <v>2</v>
      </c>
      <c r="F2857" s="5">
        <f>IF(P2857&gt;0,RANK(P2857,(N2857:P2857,Q2857:AE2857)),0)</f>
        <v>0</v>
      </c>
      <c r="G2857" s="131">
        <f t="shared" si="1090"/>
        <v>650</v>
      </c>
      <c r="H2857" s="136">
        <f t="shared" si="1091"/>
        <v>5.3803493088320505E-2</v>
      </c>
      <c r="I2857" s="2"/>
      <c r="J2857" s="2">
        <f t="shared" si="1082"/>
        <v>0.52023839086168366</v>
      </c>
      <c r="K2857" s="2">
        <f t="shared" si="1083"/>
        <v>0.46643489777336311</v>
      </c>
      <c r="L2857" s="2">
        <f t="shared" si="1084"/>
        <v>0</v>
      </c>
      <c r="M2857" s="2">
        <f t="shared" si="1085"/>
        <v>1.3326711364953225E-2</v>
      </c>
      <c r="N2857" s="63">
        <v>6285</v>
      </c>
      <c r="O2857" s="63">
        <v>5635</v>
      </c>
      <c r="P2857" s="63"/>
      <c r="Q2857" s="63">
        <v>123</v>
      </c>
      <c r="R2857" s="63">
        <v>38</v>
      </c>
      <c r="S2857" s="63">
        <v>0</v>
      </c>
      <c r="T2857" s="63"/>
      <c r="U2857" s="63">
        <v>0</v>
      </c>
      <c r="V2857" s="63"/>
      <c r="W2857" s="63">
        <f>IF(Copyright!C$12=1,IF(BW2857&gt;0,BW2857-SUM(S2857:V2857)-SUM(X2857:AQ2857),SUM(BX2857:CD2857)),SUM(BX2857:CD2857))</f>
        <v>0</v>
      </c>
      <c r="X2857" s="63">
        <v>0</v>
      </c>
      <c r="Y2857" s="63">
        <v>0</v>
      </c>
      <c r="Z2857" s="63"/>
      <c r="AA2857" s="63"/>
      <c r="AB2857" s="63"/>
      <c r="AC2857" s="63"/>
      <c r="AD2857" s="63"/>
      <c r="AE2857" s="63"/>
      <c r="AF2857" s="63"/>
      <c r="AG2857" s="63"/>
      <c r="AH2857" s="63">
        <v>0</v>
      </c>
      <c r="AI2857" s="63"/>
      <c r="AJ2857" s="63"/>
      <c r="AK2857" s="63"/>
      <c r="AL2857" s="63"/>
      <c r="AM2857" s="63"/>
      <c r="AN2857" s="63"/>
      <c r="AO2857" s="63"/>
      <c r="AP2857" s="63"/>
      <c r="AQ2857" s="63"/>
      <c r="AS2857" s="5">
        <f>IF(Q2857&gt;0,RANK(Q2857,(N2857:P2857,Q2857:AE2857)),0)</f>
        <v>3</v>
      </c>
      <c r="AT2857" s="5">
        <f>IF(R2857&gt;0,RANK(R2857,(N2857:P2857,Q2857:AE2857)),0)</f>
        <v>4</v>
      </c>
      <c r="AU2857" s="5">
        <f>IF(T2857&gt;0,RANK(T2857,(N2857:P2857,Q2857:AE2857)),0)</f>
        <v>0</v>
      </c>
      <c r="AV2857" s="5">
        <f>IF(S2857&gt;0,RANK(S2857,(N2857:P2857,Q2857:AE2857)),0)</f>
        <v>0</v>
      </c>
      <c r="AW2857" s="2">
        <f t="shared" si="1086"/>
        <v>1.0181276384405264E-2</v>
      </c>
      <c r="AX2857" s="2">
        <f t="shared" si="1087"/>
        <v>3.1454349805479678E-3</v>
      </c>
      <c r="AY2857" s="2">
        <f t="shared" si="1088"/>
        <v>0</v>
      </c>
      <c r="AZ2857" s="2">
        <f t="shared" si="1089"/>
        <v>0</v>
      </c>
      <c r="BB2857" t="s">
        <v>933</v>
      </c>
      <c r="BC2857" t="s">
        <v>55</v>
      </c>
      <c r="BD2857">
        <v>23</v>
      </c>
      <c r="BF2857" s="111">
        <v>48</v>
      </c>
      <c r="BG2857" s="113">
        <v>465</v>
      </c>
      <c r="BH2857" s="117">
        <f t="shared" si="1080"/>
        <v>48465</v>
      </c>
      <c r="BJ2857" s="5" t="s">
        <v>3185</v>
      </c>
      <c r="BY2857" s="63">
        <v>0</v>
      </c>
      <c r="BZ2857" s="63">
        <v>0</v>
      </c>
    </row>
    <row r="2858" spans="1:78" hidden="1" outlineLevel="1">
      <c r="A2858" t="s">
        <v>2106</v>
      </c>
      <c r="B2858" t="s">
        <v>55</v>
      </c>
      <c r="C2858" s="1">
        <f t="shared" si="1081"/>
        <v>19100</v>
      </c>
      <c r="D2858" s="5">
        <f>IF(N2858&gt;0, RANK(N2858,(N2858:P2858,Q2858:AE2858)),0)</f>
        <v>2</v>
      </c>
      <c r="E2858" s="5">
        <f>IF(O2858&gt;0,RANK(O2858,(N2858:P2858,Q2858:AE2858)),0)</f>
        <v>1</v>
      </c>
      <c r="F2858" s="5">
        <f>IF(P2858&gt;0,RANK(P2858,(N2858:P2858,Q2858:AE2858)),0)</f>
        <v>0</v>
      </c>
      <c r="G2858" s="131">
        <f t="shared" si="1090"/>
        <v>12710</v>
      </c>
      <c r="H2858" s="136">
        <f t="shared" si="1091"/>
        <v>0.66544502617801049</v>
      </c>
      <c r="I2858" s="2"/>
      <c r="J2858" s="2">
        <f t="shared" si="1082"/>
        <v>0.16146596858638743</v>
      </c>
      <c r="K2858" s="2">
        <f t="shared" si="1083"/>
        <v>0.82691099476439789</v>
      </c>
      <c r="L2858" s="2">
        <f t="shared" si="1084"/>
        <v>0</v>
      </c>
      <c r="M2858" s="2">
        <f t="shared" si="1085"/>
        <v>1.1623036649214713E-2</v>
      </c>
      <c r="N2858" s="63">
        <v>3084</v>
      </c>
      <c r="O2858" s="63">
        <v>15794</v>
      </c>
      <c r="P2858" s="63"/>
      <c r="Q2858" s="63">
        <v>166</v>
      </c>
      <c r="R2858" s="63">
        <v>42</v>
      </c>
      <c r="S2858" s="63">
        <v>12</v>
      </c>
      <c r="T2858" s="63"/>
      <c r="U2858" s="63">
        <v>1</v>
      </c>
      <c r="V2858" s="63"/>
      <c r="W2858" s="63">
        <f>IF(Copyright!C$12=1,IF(BW2858&gt;0,BW2858-SUM(S2858:V2858)-SUM(X2858:AQ2858),SUM(BX2858:CD2858)),SUM(BX2858:CD2858))</f>
        <v>1</v>
      </c>
      <c r="X2858" s="63">
        <v>0</v>
      </c>
      <c r="Y2858" s="63">
        <v>0</v>
      </c>
      <c r="Z2858" s="63"/>
      <c r="AA2858" s="63"/>
      <c r="AB2858" s="63"/>
      <c r="AC2858" s="63"/>
      <c r="AD2858" s="63"/>
      <c r="AE2858" s="63"/>
      <c r="AF2858" s="63"/>
      <c r="AG2858" s="63"/>
      <c r="AH2858" s="63">
        <v>0</v>
      </c>
      <c r="AI2858" s="63"/>
      <c r="AJ2858" s="63"/>
      <c r="AK2858" s="63"/>
      <c r="AL2858" s="63"/>
      <c r="AM2858" s="63"/>
      <c r="AN2858" s="63"/>
      <c r="AO2858" s="63"/>
      <c r="AP2858" s="63"/>
      <c r="AQ2858" s="63"/>
      <c r="AS2858" s="5">
        <f>IF(Q2858&gt;0,RANK(Q2858,(N2858:P2858,Q2858:AE2858)),0)</f>
        <v>3</v>
      </c>
      <c r="AT2858" s="5">
        <f>IF(R2858&gt;0,RANK(R2858,(N2858:P2858,Q2858:AE2858)),0)</f>
        <v>4</v>
      </c>
      <c r="AU2858" s="5">
        <f>IF(T2858&gt;0,RANK(T2858,(N2858:P2858,Q2858:AE2858)),0)</f>
        <v>0</v>
      </c>
      <c r="AV2858" s="5">
        <f>IF(S2858&gt;0,RANK(S2858,(N2858:P2858,Q2858:AE2858)),0)</f>
        <v>5</v>
      </c>
      <c r="AW2858" s="2">
        <f t="shared" si="1086"/>
        <v>8.6910994764397911E-3</v>
      </c>
      <c r="AX2858" s="2">
        <f t="shared" si="1087"/>
        <v>2.1989528795811519E-3</v>
      </c>
      <c r="AY2858" s="2">
        <f t="shared" si="1088"/>
        <v>0</v>
      </c>
      <c r="AZ2858" s="2">
        <f t="shared" si="1089"/>
        <v>6.2827225130890048E-4</v>
      </c>
      <c r="BB2858" t="s">
        <v>2106</v>
      </c>
      <c r="BC2858" t="s">
        <v>55</v>
      </c>
      <c r="BD2858">
        <v>5</v>
      </c>
      <c r="BF2858" s="111">
        <v>48</v>
      </c>
      <c r="BG2858" s="113">
        <v>467</v>
      </c>
      <c r="BH2858" s="117">
        <f t="shared" ref="BH2858:BH2921" si="1092">1000*BF2858+BG2858</f>
        <v>48467</v>
      </c>
      <c r="BJ2858" s="5" t="s">
        <v>3185</v>
      </c>
      <c r="BY2858" s="63">
        <v>0</v>
      </c>
      <c r="BZ2858" s="63">
        <v>1</v>
      </c>
    </row>
    <row r="2859" spans="1:78" hidden="1" outlineLevel="1">
      <c r="A2859" t="s">
        <v>6</v>
      </c>
      <c r="B2859" t="s">
        <v>55</v>
      </c>
      <c r="C2859" s="1">
        <f t="shared" si="1081"/>
        <v>28853</v>
      </c>
      <c r="D2859" s="5">
        <f>IF(N2859&gt;0, RANK(N2859,(N2859:P2859,Q2859:AE2859)),0)</f>
        <v>2</v>
      </c>
      <c r="E2859" s="5">
        <f>IF(O2859&gt;0,RANK(O2859,(N2859:P2859,Q2859:AE2859)),0)</f>
        <v>1</v>
      </c>
      <c r="F2859" s="5">
        <f>IF(P2859&gt;0,RANK(P2859,(N2859:P2859,Q2859:AE2859)),0)</f>
        <v>0</v>
      </c>
      <c r="G2859" s="131">
        <f t="shared" si="1090"/>
        <v>10890</v>
      </c>
      <c r="H2859" s="136">
        <f t="shared" si="1091"/>
        <v>0.37743042317956538</v>
      </c>
      <c r="I2859" s="2"/>
      <c r="J2859" s="2">
        <f t="shared" si="1082"/>
        <v>0.3050635982393512</v>
      </c>
      <c r="K2859" s="2">
        <f t="shared" si="1083"/>
        <v>0.68249402141891657</v>
      </c>
      <c r="L2859" s="2">
        <f t="shared" si="1084"/>
        <v>0</v>
      </c>
      <c r="M2859" s="2">
        <f t="shared" si="1085"/>
        <v>1.2442380341732173E-2</v>
      </c>
      <c r="N2859" s="63">
        <v>8802</v>
      </c>
      <c r="O2859" s="63">
        <v>19692</v>
      </c>
      <c r="P2859" s="63"/>
      <c r="Q2859" s="63">
        <v>275</v>
      </c>
      <c r="R2859" s="63">
        <v>73</v>
      </c>
      <c r="S2859" s="63">
        <v>9</v>
      </c>
      <c r="T2859" s="63"/>
      <c r="U2859" s="63">
        <v>1</v>
      </c>
      <c r="V2859" s="63"/>
      <c r="W2859" s="63">
        <f>IF(Copyright!C$12=1,IF(BW2859&gt;0,BW2859-SUM(S2859:V2859)-SUM(X2859:AQ2859),SUM(BX2859:CD2859)),SUM(BX2859:CD2859))</f>
        <v>0</v>
      </c>
      <c r="X2859" s="63">
        <v>0</v>
      </c>
      <c r="Y2859" s="63">
        <v>1</v>
      </c>
      <c r="Z2859" s="63"/>
      <c r="AA2859" s="63"/>
      <c r="AB2859" s="63"/>
      <c r="AC2859" s="63"/>
      <c r="AD2859" s="63"/>
      <c r="AE2859" s="63"/>
      <c r="AF2859" s="63"/>
      <c r="AG2859" s="63"/>
      <c r="AH2859" s="63">
        <v>0</v>
      </c>
      <c r="AI2859" s="63"/>
      <c r="AJ2859" s="63"/>
      <c r="AK2859" s="63"/>
      <c r="AL2859" s="63"/>
      <c r="AM2859" s="63"/>
      <c r="AN2859" s="63"/>
      <c r="AO2859" s="63"/>
      <c r="AP2859" s="63"/>
      <c r="AQ2859" s="63"/>
      <c r="AS2859" s="5">
        <f>IF(Q2859&gt;0,RANK(Q2859,(N2859:P2859,Q2859:AE2859)),0)</f>
        <v>3</v>
      </c>
      <c r="AT2859" s="5">
        <f>IF(R2859&gt;0,RANK(R2859,(N2859:P2859,Q2859:AE2859)),0)</f>
        <v>4</v>
      </c>
      <c r="AU2859" s="5">
        <f>IF(T2859&gt;0,RANK(T2859,(N2859:P2859,Q2859:AE2859)),0)</f>
        <v>0</v>
      </c>
      <c r="AV2859" s="5">
        <f>IF(S2859&gt;0,RANK(S2859,(N2859:P2859,Q2859:AE2859)),0)</f>
        <v>5</v>
      </c>
      <c r="AW2859" s="2">
        <f t="shared" si="1086"/>
        <v>9.5310712924132675E-3</v>
      </c>
      <c r="AX2859" s="2">
        <f t="shared" si="1087"/>
        <v>2.5300661976224311E-3</v>
      </c>
      <c r="AY2859" s="2">
        <f t="shared" si="1088"/>
        <v>0</v>
      </c>
      <c r="AZ2859" s="2">
        <f t="shared" si="1089"/>
        <v>3.1192596956988874E-4</v>
      </c>
      <c r="BB2859" t="s">
        <v>6</v>
      </c>
      <c r="BC2859" t="s">
        <v>55</v>
      </c>
      <c r="BD2859">
        <v>27</v>
      </c>
      <c r="BF2859" s="111">
        <v>48</v>
      </c>
      <c r="BG2859" s="113">
        <v>469</v>
      </c>
      <c r="BH2859" s="117">
        <f t="shared" si="1092"/>
        <v>48469</v>
      </c>
      <c r="BJ2859" s="5" t="s">
        <v>3185</v>
      </c>
      <c r="BY2859" s="63">
        <v>0</v>
      </c>
      <c r="BZ2859" s="63">
        <v>0</v>
      </c>
    </row>
    <row r="2860" spans="1:78" hidden="1" outlineLevel="1">
      <c r="A2860" t="s">
        <v>1384</v>
      </c>
      <c r="B2860" t="s">
        <v>55</v>
      </c>
      <c r="C2860" s="1">
        <f t="shared" si="1081"/>
        <v>18685</v>
      </c>
      <c r="D2860" s="5">
        <f>IF(N2860&gt;0, RANK(N2860,(N2860:P2860,Q2860:AE2860)),0)</f>
        <v>2</v>
      </c>
      <c r="E2860" s="5">
        <f>IF(O2860&gt;0,RANK(O2860,(N2860:P2860,Q2860:AE2860)),0)</f>
        <v>1</v>
      </c>
      <c r="F2860" s="5">
        <f>IF(P2860&gt;0,RANK(P2860,(N2860:P2860,Q2860:AE2860)),0)</f>
        <v>0</v>
      </c>
      <c r="G2860" s="131">
        <f t="shared" si="1090"/>
        <v>5888</v>
      </c>
      <c r="H2860" s="136">
        <f t="shared" si="1091"/>
        <v>0.3151190794755151</v>
      </c>
      <c r="I2860" s="2"/>
      <c r="J2860" s="2">
        <f t="shared" si="1082"/>
        <v>0.33459994648113461</v>
      </c>
      <c r="K2860" s="2">
        <f t="shared" si="1083"/>
        <v>0.64971902595664976</v>
      </c>
      <c r="L2860" s="2">
        <f t="shared" si="1084"/>
        <v>0</v>
      </c>
      <c r="M2860" s="2">
        <f t="shared" si="1085"/>
        <v>1.5681027562215566E-2</v>
      </c>
      <c r="N2860" s="63">
        <v>6252</v>
      </c>
      <c r="O2860" s="63">
        <v>12140</v>
      </c>
      <c r="P2860" s="63"/>
      <c r="Q2860" s="63">
        <v>204</v>
      </c>
      <c r="R2860" s="63">
        <v>69</v>
      </c>
      <c r="S2860" s="63">
        <v>15</v>
      </c>
      <c r="T2860" s="63"/>
      <c r="U2860" s="63">
        <v>0</v>
      </c>
      <c r="V2860" s="63"/>
      <c r="W2860" s="63">
        <f>IF(Copyright!C$12=1,IF(BW2860&gt;0,BW2860-SUM(S2860:V2860)-SUM(X2860:AQ2860),SUM(BX2860:CD2860)),SUM(BX2860:CD2860))</f>
        <v>1</v>
      </c>
      <c r="X2860" s="63">
        <v>2</v>
      </c>
      <c r="Y2860" s="63">
        <v>2</v>
      </c>
      <c r="Z2860" s="63"/>
      <c r="AA2860" s="63"/>
      <c r="AB2860" s="63"/>
      <c r="AC2860" s="63"/>
      <c r="AD2860" s="63"/>
      <c r="AE2860" s="63"/>
      <c r="AF2860" s="63"/>
      <c r="AG2860" s="63"/>
      <c r="AH2860" s="63">
        <v>0</v>
      </c>
      <c r="AI2860" s="63"/>
      <c r="AJ2860" s="63"/>
      <c r="AK2860" s="63"/>
      <c r="AL2860" s="63"/>
      <c r="AM2860" s="63"/>
      <c r="AN2860" s="63"/>
      <c r="AO2860" s="63"/>
      <c r="AP2860" s="63"/>
      <c r="AQ2860" s="63"/>
      <c r="AS2860" s="5">
        <f>IF(Q2860&gt;0,RANK(Q2860,(N2860:P2860,Q2860:AE2860)),0)</f>
        <v>3</v>
      </c>
      <c r="AT2860" s="5">
        <f>IF(R2860&gt;0,RANK(R2860,(N2860:P2860,Q2860:AE2860)),0)</f>
        <v>4</v>
      </c>
      <c r="AU2860" s="5">
        <f>IF(T2860&gt;0,RANK(T2860,(N2860:P2860,Q2860:AE2860)),0)</f>
        <v>0</v>
      </c>
      <c r="AV2860" s="5">
        <f>IF(S2860&gt;0,RANK(S2860,(N2860:P2860,Q2860:AE2860)),0)</f>
        <v>5</v>
      </c>
      <c r="AW2860" s="2">
        <f t="shared" si="1086"/>
        <v>1.0917848541610918E-2</v>
      </c>
      <c r="AX2860" s="2">
        <f t="shared" si="1087"/>
        <v>3.692801712603693E-3</v>
      </c>
      <c r="AY2860" s="2">
        <f t="shared" si="1088"/>
        <v>0</v>
      </c>
      <c r="AZ2860" s="2">
        <f t="shared" si="1089"/>
        <v>8.0278298100080277E-4</v>
      </c>
      <c r="BB2860" t="s">
        <v>1384</v>
      </c>
      <c r="BC2860" t="s">
        <v>55</v>
      </c>
      <c r="BD2860">
        <v>8</v>
      </c>
      <c r="BF2860" s="111">
        <v>48</v>
      </c>
      <c r="BG2860" s="113">
        <v>471</v>
      </c>
      <c r="BH2860" s="117">
        <f t="shared" si="1092"/>
        <v>48471</v>
      </c>
      <c r="BJ2860" s="5" t="s">
        <v>3185</v>
      </c>
      <c r="BY2860" s="63">
        <v>0</v>
      </c>
      <c r="BZ2860" s="63">
        <v>1</v>
      </c>
    </row>
    <row r="2861" spans="1:78" hidden="1" outlineLevel="1">
      <c r="A2861" t="s">
        <v>1946</v>
      </c>
      <c r="B2861" t="s">
        <v>55</v>
      </c>
      <c r="C2861" s="1">
        <f t="shared" si="1081"/>
        <v>15902</v>
      </c>
      <c r="D2861" s="5">
        <f>IF(N2861&gt;0, RANK(N2861,(N2861:P2861,Q2861:AE2861)),0)</f>
        <v>2</v>
      </c>
      <c r="E2861" s="5">
        <f>IF(O2861&gt;0,RANK(O2861,(N2861:P2861,Q2861:AE2861)),0)</f>
        <v>1</v>
      </c>
      <c r="F2861" s="5">
        <f>IF(P2861&gt;0,RANK(P2861,(N2861:P2861,Q2861:AE2861)),0)</f>
        <v>0</v>
      </c>
      <c r="G2861" s="131">
        <f t="shared" si="1090"/>
        <v>2730</v>
      </c>
      <c r="H2861" s="136">
        <f t="shared" si="1091"/>
        <v>0.17167651867689598</v>
      </c>
      <c r="I2861" s="2"/>
      <c r="J2861" s="2">
        <f t="shared" si="1082"/>
        <v>0.40963400830084268</v>
      </c>
      <c r="K2861" s="2">
        <f t="shared" si="1083"/>
        <v>0.58131052697773866</v>
      </c>
      <c r="L2861" s="2">
        <f t="shared" si="1084"/>
        <v>0</v>
      </c>
      <c r="M2861" s="2">
        <f t="shared" si="1085"/>
        <v>9.0554647214186046E-3</v>
      </c>
      <c r="N2861" s="63">
        <v>6514</v>
      </c>
      <c r="O2861" s="63">
        <v>9244</v>
      </c>
      <c r="P2861" s="63"/>
      <c r="Q2861" s="63">
        <v>100</v>
      </c>
      <c r="R2861" s="63">
        <v>40</v>
      </c>
      <c r="S2861" s="63">
        <v>3</v>
      </c>
      <c r="T2861" s="63"/>
      <c r="U2861" s="63">
        <v>0</v>
      </c>
      <c r="V2861" s="63"/>
      <c r="W2861" s="63">
        <f>IF(Copyright!C$12=1,IF(BW2861&gt;0,BW2861-SUM(S2861:V2861)-SUM(X2861:AQ2861),SUM(BX2861:CD2861)),SUM(BX2861:CD2861))</f>
        <v>0</v>
      </c>
      <c r="X2861" s="63">
        <v>0</v>
      </c>
      <c r="Y2861" s="63">
        <v>1</v>
      </c>
      <c r="Z2861" s="63"/>
      <c r="AA2861" s="63"/>
      <c r="AB2861" s="63"/>
      <c r="AC2861" s="63"/>
      <c r="AD2861" s="63"/>
      <c r="AE2861" s="63"/>
      <c r="AF2861" s="63"/>
      <c r="AG2861" s="63"/>
      <c r="AH2861" s="63">
        <v>0</v>
      </c>
      <c r="AI2861" s="63"/>
      <c r="AJ2861" s="63"/>
      <c r="AK2861" s="63"/>
      <c r="AL2861" s="63"/>
      <c r="AM2861" s="63"/>
      <c r="AN2861" s="63"/>
      <c r="AO2861" s="63"/>
      <c r="AP2861" s="63"/>
      <c r="AQ2861" s="63"/>
      <c r="AS2861" s="5">
        <f>IF(Q2861&gt;0,RANK(Q2861,(N2861:P2861,Q2861:AE2861)),0)</f>
        <v>3</v>
      </c>
      <c r="AT2861" s="5">
        <f>IF(R2861&gt;0,RANK(R2861,(N2861:P2861,Q2861:AE2861)),0)</f>
        <v>4</v>
      </c>
      <c r="AU2861" s="5">
        <f>IF(T2861&gt;0,RANK(T2861,(N2861:P2861,Q2861:AE2861)),0)</f>
        <v>0</v>
      </c>
      <c r="AV2861" s="5">
        <f>IF(S2861&gt;0,RANK(S2861,(N2861:P2861,Q2861:AE2861)),0)</f>
        <v>5</v>
      </c>
      <c r="AW2861" s="2">
        <f t="shared" si="1086"/>
        <v>6.2885171676518676E-3</v>
      </c>
      <c r="AX2861" s="2">
        <f t="shared" si="1087"/>
        <v>2.515406867060747E-3</v>
      </c>
      <c r="AY2861" s="2">
        <f t="shared" si="1088"/>
        <v>0</v>
      </c>
      <c r="AZ2861" s="2">
        <f t="shared" si="1089"/>
        <v>1.8865551502955603E-4</v>
      </c>
      <c r="BB2861" t="s">
        <v>1946</v>
      </c>
      <c r="BC2861" t="s">
        <v>55</v>
      </c>
      <c r="BD2861">
        <v>10</v>
      </c>
      <c r="BF2861" s="111">
        <v>48</v>
      </c>
      <c r="BG2861" s="113">
        <v>473</v>
      </c>
      <c r="BH2861" s="117">
        <f t="shared" si="1092"/>
        <v>48473</v>
      </c>
      <c r="BJ2861" s="5" t="s">
        <v>3185</v>
      </c>
      <c r="BY2861" s="63">
        <v>0</v>
      </c>
      <c r="BZ2861" s="63">
        <v>0</v>
      </c>
    </row>
    <row r="2862" spans="1:78" hidden="1" outlineLevel="1">
      <c r="A2862" t="s">
        <v>709</v>
      </c>
      <c r="B2862" t="s">
        <v>55</v>
      </c>
      <c r="C2862" s="1">
        <f t="shared" si="1081"/>
        <v>3245</v>
      </c>
      <c r="D2862" s="5">
        <f>IF(N2862&gt;0, RANK(N2862,(N2862:P2862,Q2862:AE2862)),0)</f>
        <v>2</v>
      </c>
      <c r="E2862" s="5">
        <f>IF(O2862&gt;0,RANK(O2862,(N2862:P2862,Q2862:AE2862)),0)</f>
        <v>1</v>
      </c>
      <c r="F2862" s="5">
        <f>IF(P2862&gt;0,RANK(P2862,(N2862:P2862,Q2862:AE2862)),0)</f>
        <v>0</v>
      </c>
      <c r="G2862" s="131">
        <f t="shared" si="1090"/>
        <v>1525</v>
      </c>
      <c r="H2862" s="136">
        <f t="shared" si="1091"/>
        <v>0.46995377503852082</v>
      </c>
      <c r="I2862" s="2"/>
      <c r="J2862" s="2">
        <f t="shared" si="1082"/>
        <v>0.25916795069337445</v>
      </c>
      <c r="K2862" s="2">
        <f t="shared" si="1083"/>
        <v>0.72912172573189526</v>
      </c>
      <c r="L2862" s="2">
        <f t="shared" si="1084"/>
        <v>0</v>
      </c>
      <c r="M2862" s="2">
        <f t="shared" si="1085"/>
        <v>1.1710323574730341E-2</v>
      </c>
      <c r="N2862" s="63">
        <v>841</v>
      </c>
      <c r="O2862" s="63">
        <v>2366</v>
      </c>
      <c r="P2862" s="63"/>
      <c r="Q2862" s="63">
        <v>26</v>
      </c>
      <c r="R2862" s="63">
        <v>12</v>
      </c>
      <c r="S2862" s="63">
        <v>0</v>
      </c>
      <c r="T2862" s="63"/>
      <c r="U2862" s="63">
        <v>0</v>
      </c>
      <c r="V2862" s="63"/>
      <c r="W2862" s="63">
        <f>IF(Copyright!C$12=1,IF(BW2862&gt;0,BW2862-SUM(S2862:V2862)-SUM(X2862:AQ2862),SUM(BX2862:CD2862)),SUM(BX2862:CD2862))</f>
        <v>0</v>
      </c>
      <c r="X2862" s="63">
        <v>0</v>
      </c>
      <c r="Y2862" s="63">
        <v>0</v>
      </c>
      <c r="Z2862" s="63"/>
      <c r="AA2862" s="63"/>
      <c r="AB2862" s="63"/>
      <c r="AC2862" s="63"/>
      <c r="AD2862" s="63"/>
      <c r="AE2862" s="63"/>
      <c r="AF2862" s="63"/>
      <c r="AG2862" s="63"/>
      <c r="AH2862" s="63">
        <v>0</v>
      </c>
      <c r="AI2862" s="63"/>
      <c r="AJ2862" s="63"/>
      <c r="AK2862" s="63"/>
      <c r="AL2862" s="63"/>
      <c r="AM2862" s="63"/>
      <c r="AN2862" s="63"/>
      <c r="AO2862" s="63"/>
      <c r="AP2862" s="63"/>
      <c r="AQ2862" s="63"/>
      <c r="AS2862" s="5">
        <f>IF(Q2862&gt;0,RANK(Q2862,(N2862:P2862,Q2862:AE2862)),0)</f>
        <v>3</v>
      </c>
      <c r="AT2862" s="5">
        <f>IF(R2862&gt;0,RANK(R2862,(N2862:P2862,Q2862:AE2862)),0)</f>
        <v>4</v>
      </c>
      <c r="AU2862" s="5">
        <f>IF(T2862&gt;0,RANK(T2862,(N2862:P2862,Q2862:AE2862)),0)</f>
        <v>0</v>
      </c>
      <c r="AV2862" s="5">
        <f>IF(S2862&gt;0,RANK(S2862,(N2862:P2862,Q2862:AE2862)),0)</f>
        <v>0</v>
      </c>
      <c r="AW2862" s="2">
        <f t="shared" si="1086"/>
        <v>8.0123266563944529E-3</v>
      </c>
      <c r="AX2862" s="2">
        <f t="shared" si="1087"/>
        <v>3.6979969183359015E-3</v>
      </c>
      <c r="AY2862" s="2">
        <f t="shared" si="1088"/>
        <v>0</v>
      </c>
      <c r="AZ2862" s="2">
        <f t="shared" si="1089"/>
        <v>0</v>
      </c>
      <c r="BB2862" t="s">
        <v>709</v>
      </c>
      <c r="BC2862" t="s">
        <v>55</v>
      </c>
      <c r="BD2862">
        <v>23</v>
      </c>
      <c r="BF2862" s="111">
        <v>48</v>
      </c>
      <c r="BG2862" s="113">
        <v>475</v>
      </c>
      <c r="BH2862" s="117">
        <f t="shared" si="1092"/>
        <v>48475</v>
      </c>
      <c r="BJ2862" s="5" t="s">
        <v>3185</v>
      </c>
      <c r="BY2862" s="63">
        <v>0</v>
      </c>
      <c r="BZ2862" s="63">
        <v>0</v>
      </c>
    </row>
    <row r="2863" spans="1:78" hidden="1" outlineLevel="1">
      <c r="A2863" t="s">
        <v>699</v>
      </c>
      <c r="B2863" t="s">
        <v>55</v>
      </c>
      <c r="C2863" s="1">
        <f t="shared" si="1081"/>
        <v>14397</v>
      </c>
      <c r="D2863" s="5">
        <f>IF(N2863&gt;0, RANK(N2863,(N2863:P2863,Q2863:AE2863)),0)</f>
        <v>2</v>
      </c>
      <c r="E2863" s="5">
        <f>IF(O2863&gt;0,RANK(O2863,(N2863:P2863,Q2863:AE2863)),0)</f>
        <v>1</v>
      </c>
      <c r="F2863" s="5">
        <f>IF(P2863&gt;0,RANK(P2863,(N2863:P2863,Q2863:AE2863)),0)</f>
        <v>0</v>
      </c>
      <c r="G2863" s="131">
        <f t="shared" si="1090"/>
        <v>7476</v>
      </c>
      <c r="H2863" s="136">
        <f t="shared" si="1091"/>
        <v>0.51927484892685971</v>
      </c>
      <c r="I2863" s="2"/>
      <c r="J2863" s="2">
        <f t="shared" si="1082"/>
        <v>0.23484059178995625</v>
      </c>
      <c r="K2863" s="2">
        <f t="shared" si="1083"/>
        <v>0.75411544071681602</v>
      </c>
      <c r="L2863" s="2">
        <f t="shared" si="1084"/>
        <v>0</v>
      </c>
      <c r="M2863" s="2">
        <f t="shared" si="1085"/>
        <v>1.1043967493227669E-2</v>
      </c>
      <c r="N2863" s="63">
        <v>3381</v>
      </c>
      <c r="O2863" s="63">
        <v>10857</v>
      </c>
      <c r="P2863" s="63"/>
      <c r="Q2863" s="63">
        <v>127</v>
      </c>
      <c r="R2863" s="63">
        <v>18</v>
      </c>
      <c r="S2863" s="63">
        <v>0</v>
      </c>
      <c r="T2863" s="63"/>
      <c r="U2863" s="63">
        <v>0</v>
      </c>
      <c r="V2863" s="63"/>
      <c r="W2863" s="63">
        <f>IF(Copyright!C$12=1,IF(BW2863&gt;0,BW2863-SUM(S2863:V2863)-SUM(X2863:AQ2863),SUM(BX2863:CD2863)),SUM(BX2863:CD2863))</f>
        <v>10</v>
      </c>
      <c r="X2863" s="63">
        <v>1</v>
      </c>
      <c r="Y2863" s="63">
        <v>3</v>
      </c>
      <c r="Z2863" s="63"/>
      <c r="AA2863" s="63"/>
      <c r="AB2863" s="63"/>
      <c r="AC2863" s="63"/>
      <c r="AD2863" s="63"/>
      <c r="AE2863" s="63"/>
      <c r="AF2863" s="63"/>
      <c r="AG2863" s="63"/>
      <c r="AH2863" s="63">
        <v>0</v>
      </c>
      <c r="AI2863" s="63"/>
      <c r="AJ2863" s="63"/>
      <c r="AK2863" s="63"/>
      <c r="AL2863" s="63"/>
      <c r="AM2863" s="63"/>
      <c r="AN2863" s="63"/>
      <c r="AO2863" s="63"/>
      <c r="AP2863" s="63"/>
      <c r="AQ2863" s="63"/>
      <c r="AS2863" s="5">
        <f>IF(Q2863&gt;0,RANK(Q2863,(N2863:P2863,Q2863:AE2863)),0)</f>
        <v>3</v>
      </c>
      <c r="AT2863" s="5">
        <f>IF(R2863&gt;0,RANK(R2863,(N2863:P2863,Q2863:AE2863)),0)</f>
        <v>4</v>
      </c>
      <c r="AU2863" s="5">
        <f>IF(T2863&gt;0,RANK(T2863,(N2863:P2863,Q2863:AE2863)),0)</f>
        <v>0</v>
      </c>
      <c r="AV2863" s="5">
        <f>IF(S2863&gt;0,RANK(S2863,(N2863:P2863,Q2863:AE2863)),0)</f>
        <v>0</v>
      </c>
      <c r="AW2863" s="2">
        <f t="shared" si="1086"/>
        <v>8.8212822115718553E-3</v>
      </c>
      <c r="AX2863" s="2">
        <f t="shared" si="1087"/>
        <v>1.250260470931444E-3</v>
      </c>
      <c r="AY2863" s="2">
        <f t="shared" si="1088"/>
        <v>0</v>
      </c>
      <c r="AZ2863" s="2">
        <f t="shared" si="1089"/>
        <v>0</v>
      </c>
      <c r="BB2863" t="s">
        <v>699</v>
      </c>
      <c r="BC2863" t="s">
        <v>55</v>
      </c>
      <c r="BD2863">
        <v>10</v>
      </c>
      <c r="BF2863" s="111">
        <v>48</v>
      </c>
      <c r="BG2863" s="113">
        <v>477</v>
      </c>
      <c r="BH2863" s="117">
        <f t="shared" si="1092"/>
        <v>48477</v>
      </c>
      <c r="BJ2863" s="5" t="s">
        <v>3185</v>
      </c>
      <c r="BY2863" s="63">
        <v>0</v>
      </c>
      <c r="BZ2863" s="63">
        <v>10</v>
      </c>
    </row>
    <row r="2864" spans="1:78" hidden="1" outlineLevel="1">
      <c r="A2864" t="s">
        <v>3057</v>
      </c>
      <c r="B2864" t="s">
        <v>55</v>
      </c>
      <c r="C2864" s="1">
        <f t="shared" si="1081"/>
        <v>49110</v>
      </c>
      <c r="D2864" s="5">
        <f>IF(N2864&gt;0, RANK(N2864,(N2864:P2864,Q2864:AE2864)),0)</f>
        <v>1</v>
      </c>
      <c r="E2864" s="5">
        <f>IF(O2864&gt;0,RANK(O2864,(N2864:P2864,Q2864:AE2864)),0)</f>
        <v>2</v>
      </c>
      <c r="F2864" s="5">
        <f>IF(P2864&gt;0,RANK(P2864,(N2864:P2864,Q2864:AE2864)),0)</f>
        <v>0</v>
      </c>
      <c r="G2864" s="131">
        <f t="shared" si="1090"/>
        <v>26519</v>
      </c>
      <c r="H2864" s="136">
        <f t="shared" si="1091"/>
        <v>0.53999185501934432</v>
      </c>
      <c r="I2864" s="2"/>
      <c r="J2864" s="2">
        <f t="shared" si="1082"/>
        <v>0.76556709427815106</v>
      </c>
      <c r="K2864" s="2">
        <f t="shared" si="1083"/>
        <v>0.22557523925880676</v>
      </c>
      <c r="L2864" s="2">
        <f t="shared" si="1084"/>
        <v>0</v>
      </c>
      <c r="M2864" s="2">
        <f t="shared" si="1085"/>
        <v>8.8576664630421742E-3</v>
      </c>
      <c r="N2864" s="63">
        <v>37597</v>
      </c>
      <c r="O2864" s="63">
        <v>11078</v>
      </c>
      <c r="P2864" s="63"/>
      <c r="Q2864" s="63">
        <v>303</v>
      </c>
      <c r="R2864" s="63">
        <v>132</v>
      </c>
      <c r="S2864" s="63">
        <v>0</v>
      </c>
      <c r="T2864" s="63"/>
      <c r="U2864" s="63">
        <v>0</v>
      </c>
      <c r="V2864" s="63"/>
      <c r="W2864" s="63">
        <f>IF(Copyright!C$12=1,IF(BW2864&gt;0,BW2864-SUM(S2864:V2864)-SUM(X2864:AQ2864),SUM(BX2864:CD2864)),SUM(BX2864:CD2864))</f>
        <v>0</v>
      </c>
      <c r="X2864" s="63">
        <v>0</v>
      </c>
      <c r="Y2864" s="63">
        <v>0</v>
      </c>
      <c r="Z2864" s="63"/>
      <c r="AA2864" s="63"/>
      <c r="AB2864" s="63"/>
      <c r="AC2864" s="63"/>
      <c r="AD2864" s="63"/>
      <c r="AE2864" s="63"/>
      <c r="AF2864" s="63"/>
      <c r="AG2864" s="63"/>
      <c r="AH2864" s="63">
        <v>0</v>
      </c>
      <c r="AI2864" s="63"/>
      <c r="AJ2864" s="63"/>
      <c r="AK2864" s="63"/>
      <c r="AL2864" s="63"/>
      <c r="AM2864" s="63"/>
      <c r="AN2864" s="63"/>
      <c r="AO2864" s="63"/>
      <c r="AP2864" s="63"/>
      <c r="AQ2864" s="63"/>
      <c r="AS2864" s="5">
        <f>IF(Q2864&gt;0,RANK(Q2864,(N2864:P2864,Q2864:AE2864)),0)</f>
        <v>3</v>
      </c>
      <c r="AT2864" s="5">
        <f>IF(R2864&gt;0,RANK(R2864,(N2864:P2864,Q2864:AE2864)),0)</f>
        <v>4</v>
      </c>
      <c r="AU2864" s="5">
        <f>IF(T2864&gt;0,RANK(T2864,(N2864:P2864,Q2864:AE2864)),0)</f>
        <v>0</v>
      </c>
      <c r="AV2864" s="5">
        <f>IF(S2864&gt;0,RANK(S2864,(N2864:P2864,Q2864:AE2864)),0)</f>
        <v>0</v>
      </c>
      <c r="AW2864" s="2">
        <f t="shared" si="1086"/>
        <v>6.1698228466707389E-3</v>
      </c>
      <c r="AX2864" s="2">
        <f t="shared" si="1087"/>
        <v>2.687843616371411E-3</v>
      </c>
      <c r="AY2864" s="2">
        <f t="shared" si="1088"/>
        <v>0</v>
      </c>
      <c r="AZ2864" s="2">
        <f t="shared" si="1089"/>
        <v>0</v>
      </c>
      <c r="BB2864" t="s">
        <v>3057</v>
      </c>
      <c r="BC2864" t="s">
        <v>55</v>
      </c>
      <c r="BD2864">
        <v>28</v>
      </c>
      <c r="BF2864" s="111">
        <v>48</v>
      </c>
      <c r="BG2864" s="113">
        <v>479</v>
      </c>
      <c r="BH2864" s="117">
        <f t="shared" si="1092"/>
        <v>48479</v>
      </c>
      <c r="BJ2864" s="5" t="s">
        <v>3185</v>
      </c>
      <c r="BY2864" s="63">
        <v>0</v>
      </c>
      <c r="BZ2864" s="63">
        <v>0</v>
      </c>
    </row>
    <row r="2865" spans="1:79" hidden="1" outlineLevel="1">
      <c r="A2865" t="s">
        <v>1321</v>
      </c>
      <c r="B2865" t="s">
        <v>55</v>
      </c>
      <c r="C2865" s="1">
        <f t="shared" si="1081"/>
        <v>14087</v>
      </c>
      <c r="D2865" s="5">
        <f>IF(N2865&gt;0, RANK(N2865,(N2865:P2865,Q2865:AE2865)),0)</f>
        <v>2</v>
      </c>
      <c r="E2865" s="5">
        <f>IF(O2865&gt;0,RANK(O2865,(N2865:P2865,Q2865:AE2865)),0)</f>
        <v>1</v>
      </c>
      <c r="F2865" s="5">
        <f>IF(P2865&gt;0,RANK(P2865,(N2865:P2865,Q2865:AE2865)),0)</f>
        <v>0</v>
      </c>
      <c r="G2865" s="131">
        <f t="shared" si="1090"/>
        <v>5515</v>
      </c>
      <c r="H2865" s="136">
        <f t="shared" si="1091"/>
        <v>0.39149570526016897</v>
      </c>
      <c r="I2865" s="2"/>
      <c r="J2865" s="2">
        <f t="shared" si="1082"/>
        <v>0.30063178817349329</v>
      </c>
      <c r="K2865" s="2">
        <f t="shared" si="1083"/>
        <v>0.6921274934336622</v>
      </c>
      <c r="L2865" s="2">
        <f t="shared" si="1084"/>
        <v>0</v>
      </c>
      <c r="M2865" s="2">
        <f t="shared" si="1085"/>
        <v>7.2407183928445695E-3</v>
      </c>
      <c r="N2865" s="63">
        <v>4235</v>
      </c>
      <c r="O2865" s="63">
        <v>9750</v>
      </c>
      <c r="P2865" s="63"/>
      <c r="Q2865" s="63">
        <v>68</v>
      </c>
      <c r="R2865" s="63">
        <v>34</v>
      </c>
      <c r="S2865" s="63">
        <v>0</v>
      </c>
      <c r="T2865" s="63"/>
      <c r="U2865" s="63">
        <v>0</v>
      </c>
      <c r="V2865" s="63"/>
      <c r="W2865" s="63">
        <f>IF(Copyright!C$12=1,IF(BW2865&gt;0,BW2865-SUM(S2865:V2865)-SUM(X2865:AQ2865),SUM(BX2865:CD2865)),SUM(BX2865:CD2865))</f>
        <v>0</v>
      </c>
      <c r="X2865" s="63">
        <v>0</v>
      </c>
      <c r="Y2865" s="63">
        <v>0</v>
      </c>
      <c r="Z2865" s="63"/>
      <c r="AA2865" s="63"/>
      <c r="AB2865" s="63"/>
      <c r="AC2865" s="63"/>
      <c r="AD2865" s="63"/>
      <c r="AE2865" s="63"/>
      <c r="AF2865" s="63"/>
      <c r="AG2865" s="63"/>
      <c r="AH2865" s="63">
        <v>0</v>
      </c>
      <c r="AI2865" s="63"/>
      <c r="AJ2865" s="63"/>
      <c r="AK2865" s="63"/>
      <c r="AL2865" s="63"/>
      <c r="AM2865" s="63"/>
      <c r="AN2865" s="63"/>
      <c r="AO2865" s="63"/>
      <c r="AP2865" s="63"/>
      <c r="AQ2865" s="63"/>
      <c r="AS2865" s="5">
        <f>IF(Q2865&gt;0,RANK(Q2865,(N2865:P2865,Q2865:AE2865)),0)</f>
        <v>3</v>
      </c>
      <c r="AT2865" s="5">
        <f>IF(R2865&gt;0,RANK(R2865,(N2865:P2865,Q2865:AE2865)),0)</f>
        <v>4</v>
      </c>
      <c r="AU2865" s="5">
        <f>IF(T2865&gt;0,RANK(T2865,(N2865:P2865,Q2865:AE2865)),0)</f>
        <v>0</v>
      </c>
      <c r="AV2865" s="5">
        <f>IF(S2865&gt;0,RANK(S2865,(N2865:P2865,Q2865:AE2865)),0)</f>
        <v>0</v>
      </c>
      <c r="AW2865" s="2">
        <f t="shared" si="1086"/>
        <v>4.8271455952296439E-3</v>
      </c>
      <c r="AX2865" s="2">
        <f t="shared" si="1087"/>
        <v>2.413572797614822E-3</v>
      </c>
      <c r="AY2865" s="2">
        <f t="shared" si="1088"/>
        <v>0</v>
      </c>
      <c r="AZ2865" s="2">
        <f t="shared" si="1089"/>
        <v>0</v>
      </c>
      <c r="BB2865" t="s">
        <v>1321</v>
      </c>
      <c r="BC2865" t="s">
        <v>55</v>
      </c>
      <c r="BD2865">
        <v>27</v>
      </c>
      <c r="BF2865" s="111">
        <v>48</v>
      </c>
      <c r="BG2865" s="113">
        <v>481</v>
      </c>
      <c r="BH2865" s="117">
        <f t="shared" si="1092"/>
        <v>48481</v>
      </c>
      <c r="BJ2865" s="5" t="s">
        <v>3185</v>
      </c>
      <c r="BY2865" s="63">
        <v>0</v>
      </c>
      <c r="BZ2865" s="63">
        <v>0</v>
      </c>
    </row>
    <row r="2866" spans="1:79" hidden="1" outlineLevel="1">
      <c r="A2866" t="s">
        <v>614</v>
      </c>
      <c r="B2866" t="s">
        <v>55</v>
      </c>
      <c r="C2866" s="1">
        <f t="shared" si="1081"/>
        <v>2128</v>
      </c>
      <c r="D2866" s="5">
        <f>IF(N2866&gt;0, RANK(N2866,(N2866:P2866,Q2866:AE2866)),0)</f>
        <v>2</v>
      </c>
      <c r="E2866" s="5">
        <f>IF(O2866&gt;0,RANK(O2866,(N2866:P2866,Q2866:AE2866)),0)</f>
        <v>1</v>
      </c>
      <c r="F2866" s="5">
        <f>IF(P2866&gt;0,RANK(P2866,(N2866:P2866,Q2866:AE2866)),0)</f>
        <v>0</v>
      </c>
      <c r="G2866" s="131">
        <f t="shared" si="1090"/>
        <v>1646</v>
      </c>
      <c r="H2866" s="136">
        <f t="shared" si="1091"/>
        <v>0.77349624060150379</v>
      </c>
      <c r="I2866" s="2"/>
      <c r="J2866" s="2">
        <f t="shared" si="1082"/>
        <v>0.10902255639097744</v>
      </c>
      <c r="K2866" s="2">
        <f t="shared" si="1083"/>
        <v>0.88251879699248126</v>
      </c>
      <c r="L2866" s="2">
        <f t="shared" si="1084"/>
        <v>0</v>
      </c>
      <c r="M2866" s="2">
        <f t="shared" si="1085"/>
        <v>8.4586466165412766E-3</v>
      </c>
      <c r="N2866" s="63">
        <v>232</v>
      </c>
      <c r="O2866" s="63">
        <v>1878</v>
      </c>
      <c r="P2866" s="63"/>
      <c r="Q2866" s="63">
        <v>16</v>
      </c>
      <c r="R2866" s="63">
        <v>2</v>
      </c>
      <c r="S2866" s="63">
        <v>0</v>
      </c>
      <c r="T2866" s="63"/>
      <c r="U2866" s="63">
        <v>0</v>
      </c>
      <c r="V2866" s="63"/>
      <c r="W2866" s="63">
        <f>IF(Copyright!C$12=1,IF(BW2866&gt;0,BW2866-SUM(S2866:V2866)-SUM(X2866:AQ2866),SUM(BX2866:CD2866)),SUM(BX2866:CD2866))</f>
        <v>0</v>
      </c>
      <c r="X2866" s="63">
        <v>0</v>
      </c>
      <c r="Y2866" s="63">
        <v>0</v>
      </c>
      <c r="Z2866" s="63"/>
      <c r="AA2866" s="63"/>
      <c r="AB2866" s="63"/>
      <c r="AC2866" s="63"/>
      <c r="AD2866" s="63"/>
      <c r="AE2866" s="63"/>
      <c r="AF2866" s="63"/>
      <c r="AG2866" s="63"/>
      <c r="AH2866" s="63">
        <v>0</v>
      </c>
      <c r="AI2866" s="63"/>
      <c r="AJ2866" s="63"/>
      <c r="AK2866" s="63"/>
      <c r="AL2866" s="63"/>
      <c r="AM2866" s="63"/>
      <c r="AN2866" s="63"/>
      <c r="AO2866" s="63"/>
      <c r="AP2866" s="63"/>
      <c r="AQ2866" s="63"/>
      <c r="AS2866" s="5">
        <f>IF(Q2866&gt;0,RANK(Q2866,(N2866:P2866,Q2866:AE2866)),0)</f>
        <v>3</v>
      </c>
      <c r="AT2866" s="5">
        <f>IF(R2866&gt;0,RANK(R2866,(N2866:P2866,Q2866:AE2866)),0)</f>
        <v>4</v>
      </c>
      <c r="AU2866" s="5">
        <f>IF(T2866&gt;0,RANK(T2866,(N2866:P2866,Q2866:AE2866)),0)</f>
        <v>0</v>
      </c>
      <c r="AV2866" s="5">
        <f>IF(S2866&gt;0,RANK(S2866,(N2866:P2866,Q2866:AE2866)),0)</f>
        <v>0</v>
      </c>
      <c r="AW2866" s="2">
        <f t="shared" si="1086"/>
        <v>7.5187969924812026E-3</v>
      </c>
      <c r="AX2866" s="2">
        <f t="shared" si="1087"/>
        <v>9.3984962406015032E-4</v>
      </c>
      <c r="AY2866" s="2">
        <f t="shared" si="1088"/>
        <v>0</v>
      </c>
      <c r="AZ2866" s="2">
        <f t="shared" si="1089"/>
        <v>0</v>
      </c>
      <c r="BB2866" t="s">
        <v>614</v>
      </c>
      <c r="BC2866" t="s">
        <v>55</v>
      </c>
      <c r="BD2866">
        <v>13</v>
      </c>
      <c r="BF2866" s="111">
        <v>48</v>
      </c>
      <c r="BG2866" s="113">
        <v>483</v>
      </c>
      <c r="BH2866" s="117">
        <f t="shared" si="1092"/>
        <v>48483</v>
      </c>
      <c r="BJ2866" s="5" t="s">
        <v>3185</v>
      </c>
      <c r="BY2866" s="63">
        <v>0</v>
      </c>
      <c r="BZ2866" s="63">
        <v>0</v>
      </c>
    </row>
    <row r="2867" spans="1:79" hidden="1" outlineLevel="1">
      <c r="A2867" t="s">
        <v>1239</v>
      </c>
      <c r="B2867" t="s">
        <v>55</v>
      </c>
      <c r="C2867" s="1">
        <f t="shared" si="1081"/>
        <v>41018</v>
      </c>
      <c r="D2867" s="5">
        <f>IF(N2867&gt;0, RANK(N2867,(N2867:P2867,Q2867:AE2867)),0)</f>
        <v>2</v>
      </c>
      <c r="E2867" s="5">
        <f>IF(O2867&gt;0,RANK(O2867,(N2867:P2867,Q2867:AE2867)),0)</f>
        <v>1</v>
      </c>
      <c r="F2867" s="5">
        <f>IF(P2867&gt;0,RANK(P2867,(N2867:P2867,Q2867:AE2867)),0)</f>
        <v>0</v>
      </c>
      <c r="G2867" s="131">
        <f t="shared" si="1090"/>
        <v>19287</v>
      </c>
      <c r="H2867" s="136">
        <f t="shared" si="1091"/>
        <v>0.47020820127748791</v>
      </c>
      <c r="I2867" s="2"/>
      <c r="J2867" s="2">
        <f t="shared" si="1082"/>
        <v>0.25659466575649714</v>
      </c>
      <c r="K2867" s="2">
        <f t="shared" si="1083"/>
        <v>0.72680286703398511</v>
      </c>
      <c r="L2867" s="2">
        <f t="shared" si="1084"/>
        <v>0</v>
      </c>
      <c r="M2867" s="2">
        <f t="shared" si="1085"/>
        <v>1.6602467209517746E-2</v>
      </c>
      <c r="N2867" s="63">
        <v>10525</v>
      </c>
      <c r="O2867" s="63">
        <v>29812</v>
      </c>
      <c r="P2867" s="63"/>
      <c r="Q2867" s="63">
        <v>531</v>
      </c>
      <c r="R2867" s="63">
        <v>150</v>
      </c>
      <c r="S2867" s="63">
        <v>0</v>
      </c>
      <c r="T2867" s="63"/>
      <c r="U2867" s="63">
        <v>0</v>
      </c>
      <c r="V2867" s="63"/>
      <c r="W2867" s="63">
        <f>IF(Copyright!C$12=1,IF(BW2867&gt;0,BW2867-SUM(S2867:V2867)-SUM(X2867:AQ2867),SUM(BX2867:CD2867)),SUM(BX2867:CD2867))</f>
        <v>0</v>
      </c>
      <c r="X2867" s="63">
        <v>0</v>
      </c>
      <c r="Y2867" s="63">
        <v>0</v>
      </c>
      <c r="Z2867" s="63"/>
      <c r="AA2867" s="63"/>
      <c r="AB2867" s="63"/>
      <c r="AC2867" s="63"/>
      <c r="AD2867" s="63"/>
      <c r="AE2867" s="63"/>
      <c r="AF2867" s="63"/>
      <c r="AG2867" s="63"/>
      <c r="AH2867" s="63">
        <v>0</v>
      </c>
      <c r="AI2867" s="63"/>
      <c r="AJ2867" s="63"/>
      <c r="AK2867" s="63"/>
      <c r="AL2867" s="63"/>
      <c r="AM2867" s="63"/>
      <c r="AN2867" s="63"/>
      <c r="AO2867" s="63"/>
      <c r="AP2867" s="63"/>
      <c r="AQ2867" s="63"/>
      <c r="AS2867" s="5">
        <f>IF(Q2867&gt;0,RANK(Q2867,(N2867:P2867,Q2867:AE2867)),0)</f>
        <v>3</v>
      </c>
      <c r="AT2867" s="5">
        <f>IF(R2867&gt;0,RANK(R2867,(N2867:P2867,Q2867:AE2867)),0)</f>
        <v>4</v>
      </c>
      <c r="AU2867" s="5">
        <f>IF(T2867&gt;0,RANK(T2867,(N2867:P2867,Q2867:AE2867)),0)</f>
        <v>0</v>
      </c>
      <c r="AV2867" s="5">
        <f>IF(S2867&gt;0,RANK(S2867,(N2867:P2867,Q2867:AE2867)),0)</f>
        <v>0</v>
      </c>
      <c r="AW2867" s="2">
        <f t="shared" si="1086"/>
        <v>1.2945536106099761E-2</v>
      </c>
      <c r="AX2867" s="2">
        <f t="shared" si="1087"/>
        <v>3.6569311034180116E-3</v>
      </c>
      <c r="AY2867" s="2">
        <f t="shared" si="1088"/>
        <v>0</v>
      </c>
      <c r="AZ2867" s="2">
        <f t="shared" si="1089"/>
        <v>0</v>
      </c>
      <c r="BB2867" t="s">
        <v>1239</v>
      </c>
      <c r="BC2867" t="s">
        <v>55</v>
      </c>
      <c r="BD2867">
        <v>13</v>
      </c>
      <c r="BF2867" s="111">
        <v>48</v>
      </c>
      <c r="BG2867" s="113">
        <v>485</v>
      </c>
      <c r="BH2867" s="117">
        <f t="shared" si="1092"/>
        <v>48485</v>
      </c>
      <c r="BJ2867" s="5" t="s">
        <v>3185</v>
      </c>
      <c r="BY2867" s="63">
        <v>0</v>
      </c>
      <c r="BZ2867" s="63">
        <v>0</v>
      </c>
    </row>
    <row r="2868" spans="1:79" hidden="1" outlineLevel="1">
      <c r="A2868" t="s">
        <v>911</v>
      </c>
      <c r="B2868" t="s">
        <v>55</v>
      </c>
      <c r="C2868" s="1">
        <f t="shared" si="1081"/>
        <v>3980</v>
      </c>
      <c r="D2868" s="5">
        <f>IF(N2868&gt;0, RANK(N2868,(N2868:P2868,Q2868:AE2868)),0)</f>
        <v>2</v>
      </c>
      <c r="E2868" s="5">
        <f>IF(O2868&gt;0,RANK(O2868,(N2868:P2868,Q2868:AE2868)),0)</f>
        <v>1</v>
      </c>
      <c r="F2868" s="5">
        <f>IF(P2868&gt;0,RANK(P2868,(N2868:P2868,Q2868:AE2868)),0)</f>
        <v>0</v>
      </c>
      <c r="G2868" s="131">
        <f t="shared" si="1090"/>
        <v>1985</v>
      </c>
      <c r="H2868" s="136">
        <f t="shared" si="1091"/>
        <v>0.49874371859296485</v>
      </c>
      <c r="I2868" s="2"/>
      <c r="J2868" s="2">
        <f t="shared" si="1082"/>
        <v>0.24396984924623116</v>
      </c>
      <c r="K2868" s="2">
        <f t="shared" si="1083"/>
        <v>0.74271356783919595</v>
      </c>
      <c r="L2868" s="2">
        <f t="shared" si="1084"/>
        <v>0</v>
      </c>
      <c r="M2868" s="2">
        <f t="shared" si="1085"/>
        <v>1.3316582914572828E-2</v>
      </c>
      <c r="N2868" s="63">
        <v>971</v>
      </c>
      <c r="O2868" s="63">
        <v>2956</v>
      </c>
      <c r="P2868" s="63"/>
      <c r="Q2868" s="63">
        <v>42</v>
      </c>
      <c r="R2868" s="63">
        <v>11</v>
      </c>
      <c r="S2868" s="63">
        <v>0</v>
      </c>
      <c r="T2868" s="63"/>
      <c r="U2868" s="63">
        <v>0</v>
      </c>
      <c r="V2868" s="63"/>
      <c r="W2868" s="63">
        <f>IF(Copyright!C$12=1,IF(BW2868&gt;0,BW2868-SUM(S2868:V2868)-SUM(X2868:AQ2868),SUM(BX2868:CD2868)),SUM(BX2868:CD2868))</f>
        <v>0</v>
      </c>
      <c r="X2868" s="63">
        <v>0</v>
      </c>
      <c r="Y2868" s="63">
        <v>0</v>
      </c>
      <c r="Z2868" s="63"/>
      <c r="AA2868" s="63"/>
      <c r="AB2868" s="63"/>
      <c r="AC2868" s="63"/>
      <c r="AD2868" s="63"/>
      <c r="AE2868" s="63"/>
      <c r="AF2868" s="63"/>
      <c r="AG2868" s="63"/>
      <c r="AH2868" s="63">
        <v>0</v>
      </c>
      <c r="AI2868" s="63"/>
      <c r="AJ2868" s="63"/>
      <c r="AK2868" s="63"/>
      <c r="AL2868" s="63"/>
      <c r="AM2868" s="63"/>
      <c r="AN2868" s="63"/>
      <c r="AO2868" s="63"/>
      <c r="AP2868" s="63"/>
      <c r="AQ2868" s="63"/>
      <c r="AS2868" s="5">
        <f>IF(Q2868&gt;0,RANK(Q2868,(N2868:P2868,Q2868:AE2868)),0)</f>
        <v>3</v>
      </c>
      <c r="AT2868" s="5">
        <f>IF(R2868&gt;0,RANK(R2868,(N2868:P2868,Q2868:AE2868)),0)</f>
        <v>4</v>
      </c>
      <c r="AU2868" s="5">
        <f>IF(T2868&gt;0,RANK(T2868,(N2868:P2868,Q2868:AE2868)),0)</f>
        <v>0</v>
      </c>
      <c r="AV2868" s="5">
        <f>IF(S2868&gt;0,RANK(S2868,(N2868:P2868,Q2868:AE2868)),0)</f>
        <v>0</v>
      </c>
      <c r="AW2868" s="2">
        <f t="shared" si="1086"/>
        <v>1.0552763819095477E-2</v>
      </c>
      <c r="AX2868" s="2">
        <f t="shared" si="1087"/>
        <v>2.7638190954773871E-3</v>
      </c>
      <c r="AY2868" s="2">
        <f t="shared" si="1088"/>
        <v>0</v>
      </c>
      <c r="AZ2868" s="2">
        <f t="shared" si="1089"/>
        <v>0</v>
      </c>
      <c r="BB2868" t="s">
        <v>911</v>
      </c>
      <c r="BC2868" t="s">
        <v>55</v>
      </c>
      <c r="BD2868">
        <v>13</v>
      </c>
      <c r="BF2868" s="111">
        <v>48</v>
      </c>
      <c r="BG2868" s="113">
        <v>487</v>
      </c>
      <c r="BH2868" s="117">
        <f t="shared" si="1092"/>
        <v>48487</v>
      </c>
      <c r="BJ2868" s="5" t="s">
        <v>3185</v>
      </c>
      <c r="BY2868" s="63">
        <v>0</v>
      </c>
      <c r="BZ2868" s="63">
        <v>0</v>
      </c>
    </row>
    <row r="2869" spans="1:79" hidden="1" outlineLevel="1">
      <c r="A2869" t="s">
        <v>2107</v>
      </c>
      <c r="B2869" t="s">
        <v>55</v>
      </c>
      <c r="C2869" s="1">
        <f t="shared" si="1081"/>
        <v>5064</v>
      </c>
      <c r="D2869" s="5">
        <f>IF(N2869&gt;0, RANK(N2869,(N2869:P2869,Q2869:AE2869)),0)</f>
        <v>1</v>
      </c>
      <c r="E2869" s="5">
        <f>IF(O2869&gt;0,RANK(O2869,(N2869:P2869,Q2869:AE2869)),0)</f>
        <v>2</v>
      </c>
      <c r="F2869" s="5">
        <f>IF(P2869&gt;0,RANK(P2869,(N2869:P2869,Q2869:AE2869)),0)</f>
        <v>0</v>
      </c>
      <c r="G2869" s="131">
        <f t="shared" si="1090"/>
        <v>2184</v>
      </c>
      <c r="H2869" s="136">
        <f t="shared" si="1091"/>
        <v>0.43127962085308058</v>
      </c>
      <c r="I2869" s="2"/>
      <c r="J2869" s="2">
        <f t="shared" si="1082"/>
        <v>0.7109004739336493</v>
      </c>
      <c r="K2869" s="2">
        <f t="shared" si="1083"/>
        <v>0.27962085308056872</v>
      </c>
      <c r="L2869" s="2">
        <f t="shared" si="1084"/>
        <v>0</v>
      </c>
      <c r="M2869" s="2">
        <f t="shared" si="1085"/>
        <v>9.4786729857819774E-3</v>
      </c>
      <c r="N2869" s="63">
        <v>3600</v>
      </c>
      <c r="O2869" s="63">
        <v>1416</v>
      </c>
      <c r="P2869" s="63"/>
      <c r="Q2869" s="63">
        <v>37</v>
      </c>
      <c r="R2869" s="63">
        <v>11</v>
      </c>
      <c r="S2869" s="63">
        <v>0</v>
      </c>
      <c r="T2869" s="63"/>
      <c r="U2869" s="63">
        <v>0</v>
      </c>
      <c r="V2869" s="63"/>
      <c r="W2869" s="63">
        <f>IF(Copyright!C$12=1,IF(BW2869&gt;0,BW2869-SUM(S2869:V2869)-SUM(X2869:AQ2869),SUM(BX2869:CD2869)),SUM(BX2869:CD2869))</f>
        <v>0</v>
      </c>
      <c r="X2869" s="63">
        <v>0</v>
      </c>
      <c r="Y2869" s="63">
        <v>0</v>
      </c>
      <c r="Z2869" s="63"/>
      <c r="AA2869" s="63"/>
      <c r="AB2869" s="63"/>
      <c r="AC2869" s="63"/>
      <c r="AD2869" s="63"/>
      <c r="AE2869" s="63"/>
      <c r="AF2869" s="63"/>
      <c r="AG2869" s="63"/>
      <c r="AH2869" s="63">
        <v>0</v>
      </c>
      <c r="AI2869" s="63"/>
      <c r="AJ2869" s="63"/>
      <c r="AK2869" s="63"/>
      <c r="AL2869" s="63"/>
      <c r="AM2869" s="63"/>
      <c r="AN2869" s="63"/>
      <c r="AO2869" s="63"/>
      <c r="AP2869" s="63"/>
      <c r="AQ2869" s="63"/>
      <c r="AS2869" s="5">
        <f>IF(Q2869&gt;0,RANK(Q2869,(N2869:P2869,Q2869:AE2869)),0)</f>
        <v>3</v>
      </c>
      <c r="AT2869" s="5">
        <f>IF(R2869&gt;0,RANK(R2869,(N2869:P2869,Q2869:AE2869)),0)</f>
        <v>4</v>
      </c>
      <c r="AU2869" s="5">
        <f>IF(T2869&gt;0,RANK(T2869,(N2869:P2869,Q2869:AE2869)),0)</f>
        <v>0</v>
      </c>
      <c r="AV2869" s="5">
        <f>IF(S2869&gt;0,RANK(S2869,(N2869:P2869,Q2869:AE2869)),0)</f>
        <v>0</v>
      </c>
      <c r="AW2869" s="2">
        <f t="shared" si="1086"/>
        <v>7.3064770932069513E-3</v>
      </c>
      <c r="AX2869" s="2">
        <f t="shared" si="1087"/>
        <v>2.1721958925750395E-3</v>
      </c>
      <c r="AY2869" s="2">
        <f t="shared" si="1088"/>
        <v>0</v>
      </c>
      <c r="AZ2869" s="2">
        <f t="shared" si="1089"/>
        <v>0</v>
      </c>
      <c r="BB2869" t="s">
        <v>2107</v>
      </c>
      <c r="BC2869" t="s">
        <v>55</v>
      </c>
      <c r="BD2869">
        <v>34</v>
      </c>
      <c r="BF2869" s="111">
        <v>48</v>
      </c>
      <c r="BG2869" s="113">
        <v>489</v>
      </c>
      <c r="BH2869" s="117">
        <f t="shared" si="1092"/>
        <v>48489</v>
      </c>
      <c r="BJ2869" s="5" t="s">
        <v>3185</v>
      </c>
      <c r="BY2869" s="63">
        <v>0</v>
      </c>
      <c r="BZ2869" s="63">
        <v>0</v>
      </c>
    </row>
    <row r="2870" spans="1:79" hidden="1" outlineLevel="1">
      <c r="A2870" t="s">
        <v>570</v>
      </c>
      <c r="B2870" t="s">
        <v>55</v>
      </c>
      <c r="C2870" s="1">
        <f t="shared" si="1081"/>
        <v>163271</v>
      </c>
      <c r="D2870" s="5">
        <f>IF(N2870&gt;0, RANK(N2870,(N2870:P2870,Q2870:AE2870)),0)</f>
        <v>2</v>
      </c>
      <c r="E2870" s="5">
        <f>IF(O2870&gt;0,RANK(O2870,(N2870:P2870,Q2870:AE2870)),0)</f>
        <v>1</v>
      </c>
      <c r="F2870" s="5">
        <f>IF(P2870&gt;0,RANK(P2870,(N2870:P2870,Q2870:AE2870)),0)</f>
        <v>0</v>
      </c>
      <c r="G2870" s="131">
        <f t="shared" si="1090"/>
        <v>35131</v>
      </c>
      <c r="H2870" s="136">
        <f t="shared" si="1091"/>
        <v>0.2151698709507506</v>
      </c>
      <c r="I2870" s="2"/>
      <c r="J2870" s="2">
        <f t="shared" si="1082"/>
        <v>0.37897115838085149</v>
      </c>
      <c r="K2870" s="2">
        <f t="shared" si="1083"/>
        <v>0.59414102933160207</v>
      </c>
      <c r="L2870" s="2">
        <f t="shared" si="1084"/>
        <v>0</v>
      </c>
      <c r="M2870" s="2">
        <f t="shared" si="1085"/>
        <v>2.6887812287546442E-2</v>
      </c>
      <c r="N2870" s="63">
        <v>61875</v>
      </c>
      <c r="O2870" s="63">
        <v>97006</v>
      </c>
      <c r="P2870" s="63"/>
      <c r="Q2870" s="63">
        <v>3614</v>
      </c>
      <c r="R2870" s="63">
        <v>604</v>
      </c>
      <c r="S2870" s="63">
        <v>4</v>
      </c>
      <c r="T2870" s="63"/>
      <c r="U2870" s="63">
        <v>11</v>
      </c>
      <c r="V2870" s="63"/>
      <c r="W2870" s="63">
        <f>IF(Copyright!C$12=1,IF(BW2870&gt;0,BW2870-SUM(S2870:V2870)-SUM(X2870:AQ2870),SUM(BX2870:CD2870)),SUM(BX2870:CD2870))</f>
        <v>13</v>
      </c>
      <c r="X2870" s="63">
        <v>8</v>
      </c>
      <c r="Y2870" s="63">
        <v>128</v>
      </c>
      <c r="Z2870" s="63"/>
      <c r="AA2870" s="63"/>
      <c r="AB2870" s="63"/>
      <c r="AC2870" s="63"/>
      <c r="AD2870" s="63"/>
      <c r="AE2870" s="63"/>
      <c r="AF2870" s="63"/>
      <c r="AG2870" s="63"/>
      <c r="AH2870" s="63">
        <v>8</v>
      </c>
      <c r="AI2870" s="63"/>
      <c r="AJ2870" s="63"/>
      <c r="AK2870" s="63"/>
      <c r="AL2870" s="63"/>
      <c r="AM2870" s="63"/>
      <c r="AN2870" s="63"/>
      <c r="AO2870" s="63"/>
      <c r="AP2870" s="63"/>
      <c r="AQ2870" s="63"/>
      <c r="AS2870" s="5">
        <f>IF(Q2870&gt;0,RANK(Q2870,(N2870:P2870,Q2870:AE2870)),0)</f>
        <v>3</v>
      </c>
      <c r="AT2870" s="5">
        <f>IF(R2870&gt;0,RANK(R2870,(N2870:P2870,Q2870:AE2870)),0)</f>
        <v>4</v>
      </c>
      <c r="AU2870" s="5">
        <f>IF(T2870&gt;0,RANK(T2870,(N2870:P2870,Q2870:AE2870)),0)</f>
        <v>0</v>
      </c>
      <c r="AV2870" s="5">
        <f>IF(S2870&gt;0,RANK(S2870,(N2870:P2870,Q2870:AE2870)),0)</f>
        <v>9</v>
      </c>
      <c r="AW2870" s="2">
        <f t="shared" si="1086"/>
        <v>2.2134978042640762E-2</v>
      </c>
      <c r="AX2870" s="2">
        <f t="shared" si="1087"/>
        <v>3.6993709844369178E-3</v>
      </c>
      <c r="AY2870" s="2">
        <f t="shared" si="1088"/>
        <v>0</v>
      </c>
      <c r="AZ2870" s="2">
        <f t="shared" si="1089"/>
        <v>2.4499145592297469E-5</v>
      </c>
      <c r="BB2870" t="s">
        <v>570</v>
      </c>
      <c r="BC2870" t="s">
        <v>55</v>
      </c>
      <c r="BD2870">
        <v>31</v>
      </c>
      <c r="BF2870" s="111">
        <v>48</v>
      </c>
      <c r="BG2870" s="113">
        <v>491</v>
      </c>
      <c r="BH2870" s="117">
        <f t="shared" si="1092"/>
        <v>48491</v>
      </c>
      <c r="BJ2870" s="5" t="s">
        <v>3185</v>
      </c>
      <c r="BY2870" s="63">
        <v>8</v>
      </c>
      <c r="BZ2870" s="63">
        <v>5</v>
      </c>
    </row>
    <row r="2871" spans="1:79" hidden="1" outlineLevel="1">
      <c r="A2871" t="s">
        <v>1240</v>
      </c>
      <c r="B2871" t="s">
        <v>55</v>
      </c>
      <c r="C2871" s="1">
        <f t="shared" si="1081"/>
        <v>17205</v>
      </c>
      <c r="D2871" s="5">
        <f>IF(N2871&gt;0, RANK(N2871,(N2871:P2871,Q2871:AE2871)),0)</f>
        <v>2</v>
      </c>
      <c r="E2871" s="5">
        <f>IF(O2871&gt;0,RANK(O2871,(N2871:P2871,Q2871:AE2871)),0)</f>
        <v>1</v>
      </c>
      <c r="F2871" s="5">
        <f>IF(P2871&gt;0,RANK(P2871,(N2871:P2871,Q2871:AE2871)),0)</f>
        <v>0</v>
      </c>
      <c r="G2871" s="131">
        <f t="shared" si="1090"/>
        <v>7397</v>
      </c>
      <c r="H2871" s="136">
        <f t="shared" si="1091"/>
        <v>0.42993315896541701</v>
      </c>
      <c r="I2871" s="2"/>
      <c r="J2871" s="2">
        <f t="shared" si="1082"/>
        <v>0.28020924149956405</v>
      </c>
      <c r="K2871" s="2">
        <f t="shared" si="1083"/>
        <v>0.71014240046498112</v>
      </c>
      <c r="L2871" s="2">
        <f t="shared" si="1084"/>
        <v>0</v>
      </c>
      <c r="M2871" s="2">
        <f t="shared" si="1085"/>
        <v>9.6483580354548293E-3</v>
      </c>
      <c r="N2871" s="63">
        <v>4821</v>
      </c>
      <c r="O2871" s="63">
        <v>12218</v>
      </c>
      <c r="P2871" s="63"/>
      <c r="Q2871" s="63">
        <v>127</v>
      </c>
      <c r="R2871" s="63">
        <v>35</v>
      </c>
      <c r="S2871" s="63">
        <v>2</v>
      </c>
      <c r="T2871" s="63"/>
      <c r="U2871" s="63">
        <v>0</v>
      </c>
      <c r="V2871" s="63"/>
      <c r="W2871" s="63">
        <f>IF(Copyright!C$12=1,IF(BW2871&gt;0,BW2871-SUM(S2871:V2871)-SUM(X2871:AQ2871),SUM(BX2871:CD2871)),SUM(BX2871:CD2871))</f>
        <v>0</v>
      </c>
      <c r="X2871" s="63">
        <v>0</v>
      </c>
      <c r="Y2871" s="63">
        <v>0</v>
      </c>
      <c r="Z2871" s="63"/>
      <c r="AA2871" s="63"/>
      <c r="AB2871" s="63"/>
      <c r="AC2871" s="63"/>
      <c r="AD2871" s="63"/>
      <c r="AE2871" s="63"/>
      <c r="AF2871" s="63"/>
      <c r="AG2871" s="63"/>
      <c r="AH2871" s="63">
        <v>2</v>
      </c>
      <c r="AI2871" s="63"/>
      <c r="AJ2871" s="63"/>
      <c r="AK2871" s="63"/>
      <c r="AL2871" s="63"/>
      <c r="AM2871" s="63"/>
      <c r="AN2871" s="63"/>
      <c r="AO2871" s="63"/>
      <c r="AP2871" s="63"/>
      <c r="AQ2871" s="63"/>
      <c r="AS2871" s="5">
        <f>IF(Q2871&gt;0,RANK(Q2871,(N2871:P2871,Q2871:AE2871)),0)</f>
        <v>3</v>
      </c>
      <c r="AT2871" s="5">
        <f>IF(R2871&gt;0,RANK(R2871,(N2871:P2871,Q2871:AE2871)),0)</f>
        <v>4</v>
      </c>
      <c r="AU2871" s="5">
        <f>IF(T2871&gt;0,RANK(T2871,(N2871:P2871,Q2871:AE2871)),0)</f>
        <v>0</v>
      </c>
      <c r="AV2871" s="5">
        <f>IF(S2871&gt;0,RANK(S2871,(N2871:P2871,Q2871:AE2871)),0)</f>
        <v>5</v>
      </c>
      <c r="AW2871" s="2">
        <f t="shared" si="1086"/>
        <v>7.3815751235106076E-3</v>
      </c>
      <c r="AX2871" s="2">
        <f t="shared" si="1087"/>
        <v>2.0342923568730021E-3</v>
      </c>
      <c r="AY2871" s="2">
        <f t="shared" si="1088"/>
        <v>0</v>
      </c>
      <c r="AZ2871" s="2">
        <f t="shared" si="1089"/>
        <v>1.1624527753560012E-4</v>
      </c>
      <c r="BB2871" t="s">
        <v>1240</v>
      </c>
      <c r="BC2871" t="s">
        <v>55</v>
      </c>
      <c r="BF2871" s="111">
        <v>48</v>
      </c>
      <c r="BG2871" s="113">
        <v>493</v>
      </c>
      <c r="BH2871" s="117">
        <f t="shared" si="1092"/>
        <v>48493</v>
      </c>
      <c r="BJ2871" s="5" t="s">
        <v>3185</v>
      </c>
      <c r="BY2871" s="63">
        <v>0</v>
      </c>
      <c r="BZ2871" s="63">
        <v>0</v>
      </c>
    </row>
    <row r="2872" spans="1:79" hidden="1" outlineLevel="1">
      <c r="A2872" t="s">
        <v>411</v>
      </c>
      <c r="B2872" t="s">
        <v>55</v>
      </c>
      <c r="C2872" s="1">
        <f t="shared" si="1081"/>
        <v>1725</v>
      </c>
      <c r="D2872" s="5">
        <f>IF(N2872&gt;0, RANK(N2872,(N2872:P2872,Q2872:AE2872)),0)</f>
        <v>2</v>
      </c>
      <c r="E2872" s="5">
        <f>IF(O2872&gt;0,RANK(O2872,(N2872:P2872,Q2872:AE2872)),0)</f>
        <v>1</v>
      </c>
      <c r="F2872" s="5">
        <f>IF(P2872&gt;0,RANK(P2872,(N2872:P2872,Q2872:AE2872)),0)</f>
        <v>0</v>
      </c>
      <c r="G2872" s="131">
        <f t="shared" si="1090"/>
        <v>913</v>
      </c>
      <c r="H2872" s="136">
        <f t="shared" si="1091"/>
        <v>0.52927536231884054</v>
      </c>
      <c r="I2872" s="2"/>
      <c r="J2872" s="2">
        <f t="shared" si="1082"/>
        <v>0.23072463768115942</v>
      </c>
      <c r="K2872" s="2">
        <f t="shared" si="1083"/>
        <v>0.76</v>
      </c>
      <c r="L2872" s="2">
        <f t="shared" si="1084"/>
        <v>0</v>
      </c>
      <c r="M2872" s="2">
        <f t="shared" si="1085"/>
        <v>9.2753623188406298E-3</v>
      </c>
      <c r="N2872" s="63">
        <v>398</v>
      </c>
      <c r="O2872" s="63">
        <v>1311</v>
      </c>
      <c r="P2872" s="63"/>
      <c r="Q2872" s="63">
        <v>14</v>
      </c>
      <c r="R2872" s="63">
        <v>2</v>
      </c>
      <c r="S2872" s="63">
        <v>0</v>
      </c>
      <c r="T2872" s="63"/>
      <c r="U2872" s="63">
        <v>0</v>
      </c>
      <c r="V2872" s="63"/>
      <c r="W2872" s="63">
        <f>IF(Copyright!C$12=1,IF(BW2872&gt;0,BW2872-SUM(S2872:V2872)-SUM(X2872:AQ2872),SUM(BX2872:CD2872)),SUM(BX2872:CD2872))</f>
        <v>0</v>
      </c>
      <c r="X2872" s="63">
        <v>0</v>
      </c>
      <c r="Y2872" s="63">
        <v>0</v>
      </c>
      <c r="Z2872" s="63"/>
      <c r="AA2872" s="63"/>
      <c r="AB2872" s="63"/>
      <c r="AC2872" s="63"/>
      <c r="AD2872" s="63"/>
      <c r="AE2872" s="63"/>
      <c r="AF2872" s="63"/>
      <c r="AG2872" s="63"/>
      <c r="AH2872" s="63">
        <v>0</v>
      </c>
      <c r="AI2872" s="63"/>
      <c r="AJ2872" s="63"/>
      <c r="AK2872" s="63"/>
      <c r="AL2872" s="63"/>
      <c r="AM2872" s="63"/>
      <c r="AN2872" s="63"/>
      <c r="AO2872" s="63"/>
      <c r="AP2872" s="63"/>
      <c r="AQ2872" s="63"/>
      <c r="AS2872" s="5">
        <f>IF(Q2872&gt;0,RANK(Q2872,(N2872:P2872,Q2872:AE2872)),0)</f>
        <v>3</v>
      </c>
      <c r="AT2872" s="5">
        <f>IF(R2872&gt;0,RANK(R2872,(N2872:P2872,Q2872:AE2872)),0)</f>
        <v>4</v>
      </c>
      <c r="AU2872" s="5">
        <f>IF(T2872&gt;0,RANK(T2872,(N2872:P2872,Q2872:AE2872)),0)</f>
        <v>0</v>
      </c>
      <c r="AV2872" s="5">
        <f>IF(S2872&gt;0,RANK(S2872,(N2872:P2872,Q2872:AE2872)),0)</f>
        <v>0</v>
      </c>
      <c r="AW2872" s="2">
        <f t="shared" si="1086"/>
        <v>8.1159420289855077E-3</v>
      </c>
      <c r="AX2872" s="2">
        <f t="shared" si="1087"/>
        <v>1.1594202898550724E-3</v>
      </c>
      <c r="AY2872" s="2">
        <f t="shared" si="1088"/>
        <v>0</v>
      </c>
      <c r="AZ2872" s="2">
        <f t="shared" si="1089"/>
        <v>0</v>
      </c>
      <c r="BB2872" t="s">
        <v>411</v>
      </c>
      <c r="BC2872" t="s">
        <v>55</v>
      </c>
      <c r="BD2872">
        <v>23</v>
      </c>
      <c r="BF2872" s="111">
        <v>48</v>
      </c>
      <c r="BG2872" s="113">
        <v>495</v>
      </c>
      <c r="BH2872" s="117">
        <f t="shared" si="1092"/>
        <v>48495</v>
      </c>
      <c r="BJ2872" s="5" t="s">
        <v>3185</v>
      </c>
      <c r="BY2872" s="63">
        <v>0</v>
      </c>
      <c r="BZ2872" s="63">
        <v>0</v>
      </c>
    </row>
    <row r="2873" spans="1:79" hidden="1" outlineLevel="1">
      <c r="A2873" t="s">
        <v>2904</v>
      </c>
      <c r="B2873" t="s">
        <v>55</v>
      </c>
      <c r="C2873" s="1">
        <f t="shared" si="1081"/>
        <v>20745</v>
      </c>
      <c r="D2873" s="5">
        <f>IF(N2873&gt;0, RANK(N2873,(N2873:P2873,Q2873:AE2873)),0)</f>
        <v>2</v>
      </c>
      <c r="E2873" s="5">
        <f>IF(O2873&gt;0,RANK(O2873,(N2873:P2873,Q2873:AE2873)),0)</f>
        <v>1</v>
      </c>
      <c r="F2873" s="5">
        <f>IF(P2873&gt;0,RANK(P2873,(N2873:P2873,Q2873:AE2873)),0)</f>
        <v>0</v>
      </c>
      <c r="G2873" s="131">
        <f t="shared" si="1090"/>
        <v>13986</v>
      </c>
      <c r="H2873" s="136">
        <f t="shared" si="1091"/>
        <v>0.67418655097613878</v>
      </c>
      <c r="I2873" s="2"/>
      <c r="J2873" s="2">
        <f t="shared" si="1082"/>
        <v>0.15526632923596048</v>
      </c>
      <c r="K2873" s="2">
        <f t="shared" si="1083"/>
        <v>0.82945288021209929</v>
      </c>
      <c r="L2873" s="2">
        <f t="shared" si="1084"/>
        <v>0</v>
      </c>
      <c r="M2873" s="2">
        <f t="shared" si="1085"/>
        <v>1.5280790551940204E-2</v>
      </c>
      <c r="N2873" s="63">
        <v>3221</v>
      </c>
      <c r="O2873" s="63">
        <v>17207</v>
      </c>
      <c r="P2873" s="63"/>
      <c r="Q2873" s="63">
        <v>230</v>
      </c>
      <c r="R2873" s="63">
        <v>66</v>
      </c>
      <c r="S2873" s="63">
        <v>10</v>
      </c>
      <c r="T2873" s="63"/>
      <c r="U2873" s="63">
        <v>0</v>
      </c>
      <c r="V2873" s="63"/>
      <c r="W2873" s="63">
        <f>IF(Copyright!C$12=1,IF(BW2873&gt;0,BW2873-SUM(S2873:V2873)-SUM(X2873:AQ2873),SUM(BX2873:CD2873)),SUM(BX2873:CD2873))</f>
        <v>1</v>
      </c>
      <c r="X2873" s="63">
        <v>1</v>
      </c>
      <c r="Y2873" s="63">
        <v>7</v>
      </c>
      <c r="Z2873" s="63"/>
      <c r="AA2873" s="63"/>
      <c r="AB2873" s="63"/>
      <c r="AC2873" s="63"/>
      <c r="AD2873" s="63"/>
      <c r="AE2873" s="63"/>
      <c r="AF2873" s="63"/>
      <c r="AG2873" s="63"/>
      <c r="AH2873" s="63">
        <v>2</v>
      </c>
      <c r="AI2873" s="63"/>
      <c r="AJ2873" s="63"/>
      <c r="AK2873" s="63"/>
      <c r="AL2873" s="63"/>
      <c r="AM2873" s="63"/>
      <c r="AN2873" s="63"/>
      <c r="AO2873" s="63"/>
      <c r="AP2873" s="63"/>
      <c r="AQ2873" s="63"/>
      <c r="AS2873" s="5">
        <f>IF(Q2873&gt;0,RANK(Q2873,(N2873:P2873,Q2873:AE2873)),0)</f>
        <v>3</v>
      </c>
      <c r="AT2873" s="5">
        <f>IF(R2873&gt;0,RANK(R2873,(N2873:P2873,Q2873:AE2873)),0)</f>
        <v>4</v>
      </c>
      <c r="AU2873" s="5">
        <f>IF(T2873&gt;0,RANK(T2873,(N2873:P2873,Q2873:AE2873)),0)</f>
        <v>0</v>
      </c>
      <c r="AV2873" s="5">
        <f>IF(S2873&gt;0,RANK(S2873,(N2873:P2873,Q2873:AE2873)),0)</f>
        <v>5</v>
      </c>
      <c r="AW2873" s="2">
        <f t="shared" si="1086"/>
        <v>1.108700891781152E-2</v>
      </c>
      <c r="AX2873" s="2">
        <f t="shared" si="1087"/>
        <v>3.1814895155459146E-3</v>
      </c>
      <c r="AY2873" s="2">
        <f t="shared" si="1088"/>
        <v>0</v>
      </c>
      <c r="AZ2873" s="2">
        <f t="shared" si="1089"/>
        <v>4.8204386599180526E-4</v>
      </c>
      <c r="BB2873" t="s">
        <v>2904</v>
      </c>
      <c r="BC2873" t="s">
        <v>55</v>
      </c>
      <c r="BF2873" s="111">
        <v>48</v>
      </c>
      <c r="BG2873" s="113">
        <v>497</v>
      </c>
      <c r="BH2873" s="117">
        <f t="shared" si="1092"/>
        <v>48497</v>
      </c>
      <c r="BJ2873" s="5" t="s">
        <v>3185</v>
      </c>
      <c r="BY2873" s="63">
        <v>1</v>
      </c>
      <c r="BZ2873" s="63">
        <v>0</v>
      </c>
    </row>
    <row r="2874" spans="1:79" hidden="1" outlineLevel="1">
      <c r="A2874" t="s">
        <v>334</v>
      </c>
      <c r="B2874" t="s">
        <v>55</v>
      </c>
      <c r="C2874" s="1">
        <f t="shared" si="1081"/>
        <v>17581</v>
      </c>
      <c r="D2874" s="5">
        <f>IF(N2874&gt;0, RANK(N2874,(N2874:P2874,Q2874:AE2874)),0)</f>
        <v>2</v>
      </c>
      <c r="E2874" s="5">
        <f>IF(O2874&gt;0,RANK(O2874,(N2874:P2874,Q2874:AE2874)),0)</f>
        <v>1</v>
      </c>
      <c r="F2874" s="5">
        <f>IF(P2874&gt;0,RANK(P2874,(N2874:P2874,Q2874:AE2874)),0)</f>
        <v>0</v>
      </c>
      <c r="G2874" s="131">
        <f t="shared" si="1090"/>
        <v>11295</v>
      </c>
      <c r="H2874" s="136">
        <f t="shared" si="1091"/>
        <v>0.64245492292816109</v>
      </c>
      <c r="I2874" s="2"/>
      <c r="J2874" s="2">
        <f t="shared" si="1082"/>
        <v>0.173824014561174</v>
      </c>
      <c r="K2874" s="2">
        <f t="shared" si="1083"/>
        <v>0.81627893748933511</v>
      </c>
      <c r="L2874" s="2">
        <f t="shared" si="1084"/>
        <v>0</v>
      </c>
      <c r="M2874" s="2">
        <f t="shared" si="1085"/>
        <v>9.897047949490867E-3</v>
      </c>
      <c r="N2874" s="63">
        <v>3056</v>
      </c>
      <c r="O2874" s="63">
        <v>14351</v>
      </c>
      <c r="P2874" s="63"/>
      <c r="Q2874" s="63">
        <v>139</v>
      </c>
      <c r="R2874" s="63">
        <v>33</v>
      </c>
      <c r="S2874" s="63">
        <v>0</v>
      </c>
      <c r="T2874" s="63"/>
      <c r="U2874" s="63">
        <v>0</v>
      </c>
      <c r="V2874" s="63"/>
      <c r="W2874" s="63">
        <f>IF(Copyright!C$12=1,IF(BW2874&gt;0,BW2874-SUM(S2874:V2874)-SUM(X2874:AQ2874),SUM(BX2874:CD2874)),SUM(BX2874:CD2874))</f>
        <v>0</v>
      </c>
      <c r="X2874" s="63">
        <v>1</v>
      </c>
      <c r="Y2874" s="63">
        <v>1</v>
      </c>
      <c r="Z2874" s="63"/>
      <c r="AA2874" s="63"/>
      <c r="AB2874" s="63"/>
      <c r="AC2874" s="63"/>
      <c r="AD2874" s="63"/>
      <c r="AE2874" s="63"/>
      <c r="AF2874" s="63"/>
      <c r="AG2874" s="63"/>
      <c r="AH2874" s="63">
        <v>0</v>
      </c>
      <c r="AI2874" s="63"/>
      <c r="AJ2874" s="63"/>
      <c r="AK2874" s="63"/>
      <c r="AL2874" s="63"/>
      <c r="AM2874" s="63"/>
      <c r="AN2874" s="63"/>
      <c r="AO2874" s="63"/>
      <c r="AP2874" s="63"/>
      <c r="AQ2874" s="63"/>
      <c r="AS2874" s="5">
        <f>IF(Q2874&gt;0,RANK(Q2874,(N2874:P2874,Q2874:AE2874)),0)</f>
        <v>3</v>
      </c>
      <c r="AT2874" s="5">
        <f>IF(R2874&gt;0,RANK(R2874,(N2874:P2874,Q2874:AE2874)),0)</f>
        <v>4</v>
      </c>
      <c r="AU2874" s="5">
        <f>IF(T2874&gt;0,RANK(T2874,(N2874:P2874,Q2874:AE2874)),0)</f>
        <v>0</v>
      </c>
      <c r="AV2874" s="5">
        <f>IF(S2874&gt;0,RANK(S2874,(N2874:P2874,Q2874:AE2874)),0)</f>
        <v>0</v>
      </c>
      <c r="AW2874" s="2">
        <f t="shared" si="1086"/>
        <v>7.9062624424094188E-3</v>
      </c>
      <c r="AX2874" s="2">
        <f t="shared" si="1087"/>
        <v>1.8770263352482794E-3</v>
      </c>
      <c r="AY2874" s="2">
        <f t="shared" si="1088"/>
        <v>0</v>
      </c>
      <c r="AZ2874" s="2">
        <f t="shared" si="1089"/>
        <v>0</v>
      </c>
      <c r="BB2874" t="s">
        <v>334</v>
      </c>
      <c r="BC2874" t="s">
        <v>55</v>
      </c>
      <c r="BF2874" s="111">
        <v>48</v>
      </c>
      <c r="BG2874" s="113">
        <v>499</v>
      </c>
      <c r="BH2874" s="117">
        <f t="shared" si="1092"/>
        <v>48499</v>
      </c>
      <c r="BJ2874" s="5" t="s">
        <v>3185</v>
      </c>
      <c r="BY2874" s="63">
        <v>0</v>
      </c>
      <c r="BZ2874" s="63">
        <v>0</v>
      </c>
    </row>
    <row r="2875" spans="1:79" hidden="1" outlineLevel="1">
      <c r="A2875" t="s">
        <v>421</v>
      </c>
      <c r="B2875" t="s">
        <v>55</v>
      </c>
      <c r="C2875" s="1">
        <f t="shared" si="1081"/>
        <v>2128</v>
      </c>
      <c r="D2875" s="5">
        <f>IF(N2875&gt;0, RANK(N2875,(N2875:P2875,Q2875:AE2875)),0)</f>
        <v>2</v>
      </c>
      <c r="E2875" s="5">
        <f>IF(O2875&gt;0,RANK(O2875,(N2875:P2875,Q2875:AE2875)),0)</f>
        <v>1</v>
      </c>
      <c r="F2875" s="5">
        <f>IF(P2875&gt;0,RANK(P2875,(N2875:P2875,Q2875:AE2875)),0)</f>
        <v>0</v>
      </c>
      <c r="G2875" s="131">
        <f t="shared" si="1090"/>
        <v>1289</v>
      </c>
      <c r="H2875" s="136">
        <f t="shared" si="1091"/>
        <v>0.60573308270676696</v>
      </c>
      <c r="I2875" s="2"/>
      <c r="J2875" s="2">
        <f t="shared" si="1082"/>
        <v>0.19219924812030076</v>
      </c>
      <c r="K2875" s="2">
        <f t="shared" si="1083"/>
        <v>0.79793233082706772</v>
      </c>
      <c r="L2875" s="2">
        <f t="shared" si="1084"/>
        <v>0</v>
      </c>
      <c r="M2875" s="2">
        <f t="shared" si="1085"/>
        <v>9.8684210526315264E-3</v>
      </c>
      <c r="N2875" s="63">
        <v>409</v>
      </c>
      <c r="O2875" s="63">
        <v>1698</v>
      </c>
      <c r="P2875" s="63"/>
      <c r="Q2875" s="63">
        <v>18</v>
      </c>
      <c r="R2875" s="63">
        <v>3</v>
      </c>
      <c r="S2875" s="63">
        <v>0</v>
      </c>
      <c r="T2875" s="63"/>
      <c r="U2875" s="63">
        <v>0</v>
      </c>
      <c r="V2875" s="63"/>
      <c r="W2875" s="63">
        <f>IF(Copyright!C$12=1,IF(BW2875&gt;0,BW2875-SUM(S2875:V2875)-SUM(X2875:AQ2875),SUM(BX2875:CD2875)),SUM(BX2875:CD2875))</f>
        <v>0</v>
      </c>
      <c r="X2875" s="63">
        <v>0</v>
      </c>
      <c r="Y2875" s="63">
        <v>0</v>
      </c>
      <c r="Z2875" s="63"/>
      <c r="AA2875" s="63"/>
      <c r="AB2875" s="63"/>
      <c r="AC2875" s="63"/>
      <c r="AD2875" s="63"/>
      <c r="AE2875" s="63"/>
      <c r="AF2875" s="63"/>
      <c r="AG2875" s="63"/>
      <c r="AH2875" s="63">
        <v>0</v>
      </c>
      <c r="AI2875" s="63"/>
      <c r="AJ2875" s="63"/>
      <c r="AK2875" s="63"/>
      <c r="AL2875" s="63"/>
      <c r="AM2875" s="63"/>
      <c r="AN2875" s="63"/>
      <c r="AO2875" s="63"/>
      <c r="AP2875" s="63"/>
      <c r="AQ2875" s="63"/>
      <c r="AS2875" s="5">
        <f>IF(Q2875&gt;0,RANK(Q2875,(N2875:P2875,Q2875:AE2875)),0)</f>
        <v>3</v>
      </c>
      <c r="AT2875" s="5">
        <f>IF(R2875&gt;0,RANK(R2875,(N2875:P2875,Q2875:AE2875)),0)</f>
        <v>4</v>
      </c>
      <c r="AU2875" s="5">
        <f>IF(T2875&gt;0,RANK(T2875,(N2875:P2875,Q2875:AE2875)),0)</f>
        <v>0</v>
      </c>
      <c r="AV2875" s="5">
        <f>IF(S2875&gt;0,RANK(S2875,(N2875:P2875,Q2875:AE2875)),0)</f>
        <v>0</v>
      </c>
      <c r="AW2875" s="2">
        <f t="shared" si="1086"/>
        <v>8.4586466165413529E-3</v>
      </c>
      <c r="AX2875" s="2">
        <f t="shared" si="1087"/>
        <v>1.4097744360902255E-3</v>
      </c>
      <c r="AY2875" s="2">
        <f t="shared" si="1088"/>
        <v>0</v>
      </c>
      <c r="AZ2875" s="2">
        <f t="shared" si="1089"/>
        <v>0</v>
      </c>
      <c r="BB2875" t="s">
        <v>421</v>
      </c>
      <c r="BC2875" t="s">
        <v>55</v>
      </c>
      <c r="BD2875">
        <v>19</v>
      </c>
      <c r="BF2875" s="111">
        <v>48</v>
      </c>
      <c r="BG2875" s="113">
        <v>501</v>
      </c>
      <c r="BH2875" s="117">
        <f t="shared" si="1092"/>
        <v>48501</v>
      </c>
      <c r="BJ2875" s="5" t="s">
        <v>3185</v>
      </c>
      <c r="BY2875" s="63">
        <v>0</v>
      </c>
      <c r="BZ2875" s="63">
        <v>0</v>
      </c>
    </row>
    <row r="2876" spans="1:79" hidden="1" outlineLevel="1">
      <c r="A2876" t="s">
        <v>930</v>
      </c>
      <c r="B2876" t="s">
        <v>55</v>
      </c>
      <c r="C2876" s="1">
        <f t="shared" si="1081"/>
        <v>7316</v>
      </c>
      <c r="D2876" s="5">
        <f>IF(N2876&gt;0, RANK(N2876,(N2876:P2876,Q2876:AE2876)),0)</f>
        <v>2</v>
      </c>
      <c r="E2876" s="5">
        <f>IF(O2876&gt;0,RANK(O2876,(N2876:P2876,Q2876:AE2876)),0)</f>
        <v>1</v>
      </c>
      <c r="F2876" s="5">
        <f>IF(P2876&gt;0,RANK(P2876,(N2876:P2876,Q2876:AE2876)),0)</f>
        <v>0</v>
      </c>
      <c r="G2876" s="131">
        <f t="shared" si="1090"/>
        <v>5233</v>
      </c>
      <c r="H2876" s="136">
        <f t="shared" si="1091"/>
        <v>0.71528157463094588</v>
      </c>
      <c r="I2876" s="2"/>
      <c r="J2876" s="2">
        <f t="shared" si="1082"/>
        <v>0.13559322033898305</v>
      </c>
      <c r="K2876" s="2">
        <f t="shared" si="1083"/>
        <v>0.8508747949699289</v>
      </c>
      <c r="L2876" s="2">
        <f t="shared" si="1084"/>
        <v>0</v>
      </c>
      <c r="M2876" s="2">
        <f t="shared" si="1085"/>
        <v>1.3531984691088073E-2</v>
      </c>
      <c r="N2876" s="63">
        <v>992</v>
      </c>
      <c r="O2876" s="63">
        <v>6225</v>
      </c>
      <c r="P2876" s="63"/>
      <c r="Q2876" s="63">
        <v>73</v>
      </c>
      <c r="R2876" s="63">
        <v>26</v>
      </c>
      <c r="S2876" s="63">
        <v>0</v>
      </c>
      <c r="T2876" s="63"/>
      <c r="U2876" s="63">
        <v>0</v>
      </c>
      <c r="V2876" s="63"/>
      <c r="W2876" s="63">
        <f>IF(Copyright!C$12=1,IF(BW2876&gt;0,BW2876-SUM(S2876:V2876)-SUM(X2876:AQ2876),SUM(BX2876:CD2876)),SUM(BX2876:CD2876))</f>
        <v>0</v>
      </c>
      <c r="X2876" s="63">
        <v>0</v>
      </c>
      <c r="Y2876" s="63">
        <v>0</v>
      </c>
      <c r="Z2876" s="63"/>
      <c r="AA2876" s="63"/>
      <c r="AB2876" s="63"/>
      <c r="AC2876" s="63"/>
      <c r="AD2876" s="63"/>
      <c r="AE2876" s="63"/>
      <c r="AF2876" s="63"/>
      <c r="AG2876" s="63"/>
      <c r="AH2876" s="63">
        <v>0</v>
      </c>
      <c r="AI2876" s="63"/>
      <c r="AJ2876" s="63"/>
      <c r="AK2876" s="63"/>
      <c r="AL2876" s="63"/>
      <c r="AM2876" s="63"/>
      <c r="AN2876" s="63"/>
      <c r="AO2876" s="63"/>
      <c r="AP2876" s="63"/>
      <c r="AQ2876" s="63"/>
      <c r="AS2876" s="5">
        <f>IF(Q2876&gt;0,RANK(Q2876,(N2876:P2876,Q2876:AE2876)),0)</f>
        <v>3</v>
      </c>
      <c r="AT2876" s="5">
        <f>IF(R2876&gt;0,RANK(R2876,(N2876:P2876,Q2876:AE2876)),0)</f>
        <v>4</v>
      </c>
      <c r="AU2876" s="5">
        <f>IF(T2876&gt;0,RANK(T2876,(N2876:P2876,Q2876:AE2876)),0)</f>
        <v>0</v>
      </c>
      <c r="AV2876" s="5">
        <f>IF(S2876&gt;0,RANK(S2876,(N2876:P2876,Q2876:AE2876)),0)</f>
        <v>0</v>
      </c>
      <c r="AW2876" s="2">
        <f t="shared" si="1086"/>
        <v>9.978130125751777E-3</v>
      </c>
      <c r="AX2876" s="2">
        <f t="shared" si="1087"/>
        <v>3.5538545653362491E-3</v>
      </c>
      <c r="AY2876" s="2">
        <f t="shared" si="1088"/>
        <v>0</v>
      </c>
      <c r="AZ2876" s="2">
        <f t="shared" si="1089"/>
        <v>0</v>
      </c>
      <c r="BB2876" t="s">
        <v>930</v>
      </c>
      <c r="BC2876" t="s">
        <v>55</v>
      </c>
      <c r="BD2876">
        <v>19</v>
      </c>
      <c r="BF2876" s="111">
        <v>48</v>
      </c>
      <c r="BG2876" s="113">
        <v>503</v>
      </c>
      <c r="BH2876" s="117">
        <f t="shared" si="1092"/>
        <v>48503</v>
      </c>
      <c r="BJ2876" s="5" t="s">
        <v>3185</v>
      </c>
      <c r="BY2876" s="63">
        <v>0</v>
      </c>
      <c r="BZ2876" s="63">
        <v>0</v>
      </c>
    </row>
    <row r="2877" spans="1:79" hidden="1" outlineLevel="1">
      <c r="A2877" t="s">
        <v>2224</v>
      </c>
      <c r="B2877" t="s">
        <v>55</v>
      </c>
      <c r="C2877" s="1">
        <f t="shared" si="1081"/>
        <v>3543</v>
      </c>
      <c r="D2877" s="5">
        <f>IF(N2877&gt;0, RANK(N2877,(N2877:P2877,Q2877:AE2877)),0)</f>
        <v>1</v>
      </c>
      <c r="E2877" s="5">
        <f>IF(O2877&gt;0,RANK(O2877,(N2877:P2877,Q2877:AE2877)),0)</f>
        <v>2</v>
      </c>
      <c r="F2877" s="5">
        <f>IF(P2877&gt;0,RANK(P2877,(N2877:P2877,Q2877:AE2877)),0)</f>
        <v>0</v>
      </c>
      <c r="G2877" s="131">
        <f t="shared" si="1090"/>
        <v>1530</v>
      </c>
      <c r="H2877" s="136">
        <f t="shared" si="1091"/>
        <v>0.43183742591024554</v>
      </c>
      <c r="I2877" s="2"/>
      <c r="J2877" s="2">
        <f t="shared" si="1082"/>
        <v>0.71323736946090888</v>
      </c>
      <c r="K2877" s="2">
        <f t="shared" si="1083"/>
        <v>0.28139994355066328</v>
      </c>
      <c r="L2877" s="2">
        <f t="shared" si="1084"/>
        <v>0</v>
      </c>
      <c r="M2877" s="2">
        <f t="shared" si="1085"/>
        <v>5.362686988427845E-3</v>
      </c>
      <c r="N2877" s="63">
        <v>2527</v>
      </c>
      <c r="O2877" s="63">
        <v>997</v>
      </c>
      <c r="P2877" s="63"/>
      <c r="Q2877" s="63">
        <v>14</v>
      </c>
      <c r="R2877" s="63">
        <v>5</v>
      </c>
      <c r="S2877" s="63">
        <v>0</v>
      </c>
      <c r="T2877" s="63"/>
      <c r="U2877" s="63">
        <v>0</v>
      </c>
      <c r="V2877" s="63"/>
      <c r="W2877" s="63">
        <f>IF(Copyright!C$12=1,IF(BW2877&gt;0,BW2877-SUM(S2877:V2877)-SUM(X2877:AQ2877),SUM(BX2877:CD2877)),SUM(BX2877:CD2877))</f>
        <v>0</v>
      </c>
      <c r="X2877" s="63">
        <v>0</v>
      </c>
      <c r="Y2877" s="63">
        <v>0</v>
      </c>
      <c r="Z2877" s="63"/>
      <c r="AA2877" s="63"/>
      <c r="AB2877" s="63"/>
      <c r="AC2877" s="63"/>
      <c r="AD2877" s="63"/>
      <c r="AE2877" s="63"/>
      <c r="AF2877" s="63"/>
      <c r="AG2877" s="63"/>
      <c r="AH2877" s="63">
        <v>0</v>
      </c>
      <c r="AI2877" s="63"/>
      <c r="AJ2877" s="63"/>
      <c r="AK2877" s="63"/>
      <c r="AL2877" s="63"/>
      <c r="AM2877" s="63"/>
      <c r="AN2877" s="63"/>
      <c r="AO2877" s="63"/>
      <c r="AP2877" s="63"/>
      <c r="AQ2877" s="63"/>
      <c r="AS2877" s="5">
        <f>IF(Q2877&gt;0,RANK(Q2877,(N2877:P2877,Q2877:AE2877)),0)</f>
        <v>3</v>
      </c>
      <c r="AT2877" s="5">
        <f>IF(R2877&gt;0,RANK(R2877,(N2877:P2877,Q2877:AE2877)),0)</f>
        <v>4</v>
      </c>
      <c r="AU2877" s="5">
        <f>IF(T2877&gt;0,RANK(T2877,(N2877:P2877,Q2877:AE2877)),0)</f>
        <v>0</v>
      </c>
      <c r="AV2877" s="5">
        <f>IF(S2877&gt;0,RANK(S2877,(N2877:P2877,Q2877:AE2877)),0)</f>
        <v>0</v>
      </c>
      <c r="AW2877" s="2">
        <f t="shared" si="1086"/>
        <v>3.9514535704205473E-3</v>
      </c>
      <c r="AX2877" s="2">
        <f t="shared" si="1087"/>
        <v>1.4112334180073384E-3</v>
      </c>
      <c r="AY2877" s="2">
        <f t="shared" si="1088"/>
        <v>0</v>
      </c>
      <c r="AZ2877" s="2">
        <f t="shared" si="1089"/>
        <v>0</v>
      </c>
      <c r="BB2877" t="s">
        <v>2224</v>
      </c>
      <c r="BC2877" t="s">
        <v>55</v>
      </c>
      <c r="BD2877">
        <v>28</v>
      </c>
      <c r="BF2877" s="111">
        <v>48</v>
      </c>
      <c r="BG2877" s="113">
        <v>505</v>
      </c>
      <c r="BH2877" s="117">
        <f t="shared" si="1092"/>
        <v>48505</v>
      </c>
      <c r="BJ2877" s="5" t="s">
        <v>3185</v>
      </c>
      <c r="BY2877" s="63">
        <v>0</v>
      </c>
      <c r="BZ2877" s="63">
        <v>0</v>
      </c>
    </row>
    <row r="2878" spans="1:79" hidden="1" outlineLevel="1">
      <c r="A2878" t="s">
        <v>2494</v>
      </c>
      <c r="B2878" t="s">
        <v>55</v>
      </c>
      <c r="C2878" s="1">
        <f t="shared" si="1081"/>
        <v>3653</v>
      </c>
      <c r="D2878" s="5">
        <f>IF(N2878&gt;0, RANK(N2878,(N2878:P2878,Q2878:AE2878)),0)</f>
        <v>1</v>
      </c>
      <c r="E2878" s="5">
        <f>IF(O2878&gt;0,RANK(O2878,(N2878:P2878,Q2878:AE2878)),0)</f>
        <v>2</v>
      </c>
      <c r="F2878" s="5">
        <f>IF(P2878&gt;0,RANK(P2878,(N2878:P2878,Q2878:AE2878)),0)</f>
        <v>0</v>
      </c>
      <c r="G2878" s="131">
        <f t="shared" si="1090"/>
        <v>2468</v>
      </c>
      <c r="H2878" s="136">
        <f t="shared" si="1091"/>
        <v>0.67560908842047629</v>
      </c>
      <c r="I2878" s="2"/>
      <c r="J2878" s="2">
        <f t="shared" si="1082"/>
        <v>0.83274021352313166</v>
      </c>
      <c r="K2878" s="2">
        <f t="shared" si="1083"/>
        <v>0.15713112510265534</v>
      </c>
      <c r="L2878" s="2">
        <f t="shared" si="1084"/>
        <v>0</v>
      </c>
      <c r="M2878" s="2">
        <f t="shared" si="1085"/>
        <v>1.0128661374213005E-2</v>
      </c>
      <c r="N2878" s="63">
        <v>3042</v>
      </c>
      <c r="O2878" s="63">
        <v>574</v>
      </c>
      <c r="P2878" s="63"/>
      <c r="Q2878" s="63">
        <v>29</v>
      </c>
      <c r="R2878" s="63">
        <v>8</v>
      </c>
      <c r="S2878" s="63">
        <v>0</v>
      </c>
      <c r="T2878" s="63"/>
      <c r="U2878" s="63">
        <v>0</v>
      </c>
      <c r="V2878" s="63"/>
      <c r="W2878" s="63">
        <f>IF(Copyright!C$12=1,IF(BW2878&gt;0,BW2878-SUM(S2878:V2878)-SUM(X2878:AQ2878),SUM(BX2878:CD2878)),SUM(BX2878:CD2878))</f>
        <v>0</v>
      </c>
      <c r="X2878" s="63">
        <v>0</v>
      </c>
      <c r="Y2878" s="63">
        <v>0</v>
      </c>
      <c r="Z2878" s="63"/>
      <c r="AA2878" s="63"/>
      <c r="AB2878" s="63"/>
      <c r="AC2878" s="63"/>
      <c r="AD2878" s="63"/>
      <c r="AE2878" s="63"/>
      <c r="AF2878" s="63"/>
      <c r="AG2878" s="63"/>
      <c r="AH2878" s="63">
        <v>0</v>
      </c>
      <c r="AI2878" s="63"/>
      <c r="AJ2878" s="63"/>
      <c r="AK2878" s="63"/>
      <c r="AL2878" s="63"/>
      <c r="AM2878" s="63"/>
      <c r="AN2878" s="63"/>
      <c r="AO2878" s="63"/>
      <c r="AP2878" s="63"/>
      <c r="AQ2878" s="63"/>
      <c r="AS2878" s="5">
        <f>IF(Q2878&gt;0,RANK(Q2878,(N2878:P2878,Q2878:AE2878)),0)</f>
        <v>3</v>
      </c>
      <c r="AT2878" s="5">
        <f>IF(R2878&gt;0,RANK(R2878,(N2878:P2878,Q2878:AE2878)),0)</f>
        <v>4</v>
      </c>
      <c r="AU2878" s="5">
        <f>IF(T2878&gt;0,RANK(T2878,(N2878:P2878,Q2878:AE2878)),0)</f>
        <v>0</v>
      </c>
      <c r="AV2878" s="5">
        <f>IF(S2878&gt;0,RANK(S2878,(N2878:P2878,Q2878:AE2878)),0)</f>
        <v>0</v>
      </c>
      <c r="AW2878" s="2">
        <f t="shared" si="1086"/>
        <v>7.9386805365453048E-3</v>
      </c>
      <c r="AX2878" s="2">
        <f t="shared" si="1087"/>
        <v>2.1899808376676703E-3</v>
      </c>
      <c r="AY2878" s="2">
        <f t="shared" si="1088"/>
        <v>0</v>
      </c>
      <c r="AZ2878" s="2">
        <f t="shared" si="1089"/>
        <v>0</v>
      </c>
      <c r="BB2878" t="s">
        <v>2494</v>
      </c>
      <c r="BC2878" t="s">
        <v>55</v>
      </c>
      <c r="BD2878">
        <v>23</v>
      </c>
      <c r="BF2878" s="111">
        <v>48</v>
      </c>
      <c r="BG2878" s="113">
        <v>507</v>
      </c>
      <c r="BH2878" s="117">
        <f t="shared" si="1092"/>
        <v>48507</v>
      </c>
      <c r="BJ2878" s="5" t="s">
        <v>3185</v>
      </c>
      <c r="BY2878" s="63">
        <v>0</v>
      </c>
      <c r="BZ2878" s="63">
        <v>0</v>
      </c>
    </row>
    <row r="2879" spans="1:79" collapsed="1">
      <c r="A2879" t="s">
        <v>495</v>
      </c>
      <c r="B2879" t="s">
        <v>548</v>
      </c>
      <c r="C2879" s="1">
        <f t="shared" si="1081"/>
        <v>7993851</v>
      </c>
      <c r="D2879" s="5">
        <f>IF(N2879&gt;0, RANK(N2879,(N2879:P2879,Q2879:AE2879)),0)</f>
        <v>2</v>
      </c>
      <c r="E2879" s="5">
        <f>IF(O2879&gt;0,RANK(O2879,(N2879:P2879,Q2879:AE2879)),0)</f>
        <v>1</v>
      </c>
      <c r="F2879" s="5">
        <f>IF(P2879&gt;0,RANK(P2879,(N2879:P2879,Q2879:AE2879)),0)</f>
        <v>0</v>
      </c>
      <c r="G2879" s="131">
        <f t="shared" si="1090"/>
        <v>1261719</v>
      </c>
      <c r="H2879" s="136">
        <f t="shared" si="1091"/>
        <v>0.1578361918429553</v>
      </c>
      <c r="I2879" s="2"/>
      <c r="J2879" s="2">
        <f t="shared" si="1082"/>
        <v>0.41383358283760857</v>
      </c>
      <c r="K2879" s="2">
        <f t="shared" si="1083"/>
        <v>0.5716697746805639</v>
      </c>
      <c r="L2879" s="2">
        <f t="shared" si="1084"/>
        <v>0</v>
      </c>
      <c r="M2879" s="2">
        <f t="shared" si="1085"/>
        <v>1.4496642481827582E-2</v>
      </c>
      <c r="N2879" s="63">
        <f t="shared" ref="N2879:S2879" si="1093">SUM(N2625:N2878)</f>
        <v>3308124</v>
      </c>
      <c r="O2879" s="63">
        <f t="shared" si="1093"/>
        <v>4569843</v>
      </c>
      <c r="P2879" s="63">
        <f t="shared" si="1093"/>
        <v>0</v>
      </c>
      <c r="Q2879" s="63">
        <f t="shared" si="1093"/>
        <v>88580</v>
      </c>
      <c r="R2879" s="63">
        <f t="shared" si="1093"/>
        <v>24657</v>
      </c>
      <c r="S2879" s="63">
        <f t="shared" si="1093"/>
        <v>1287</v>
      </c>
      <c r="T2879" s="63"/>
      <c r="U2879" s="63">
        <f>SUM(U2625:U2878)</f>
        <v>162</v>
      </c>
      <c r="V2879" s="63"/>
      <c r="W2879" s="63">
        <f>SUM(W2625:W2878)</f>
        <v>311</v>
      </c>
      <c r="X2879" s="63">
        <f>SUM(X2625:X2878)</f>
        <v>426</v>
      </c>
      <c r="Y2879" s="63">
        <f>SUM(Y2625:Y2878)</f>
        <v>374</v>
      </c>
      <c r="Z2879" s="63"/>
      <c r="AA2879" s="63"/>
      <c r="AB2879" s="63"/>
      <c r="AC2879" s="63"/>
      <c r="AD2879" s="63"/>
      <c r="AE2879" s="63"/>
      <c r="AF2879" s="63"/>
      <c r="AG2879" s="63"/>
      <c r="AH2879" s="63">
        <f>SUM(AH2625:AH2878)</f>
        <v>87</v>
      </c>
      <c r="AI2879" s="63"/>
      <c r="AJ2879" s="63"/>
      <c r="AK2879" s="63"/>
      <c r="AL2879" s="63"/>
      <c r="AM2879" s="63"/>
      <c r="AN2879" s="63"/>
      <c r="AO2879" s="63"/>
      <c r="AP2879" s="63"/>
      <c r="AQ2879" s="63"/>
      <c r="AS2879" s="5">
        <f>IF(Q2879&gt;0,RANK(Q2879,(N2879:P2879,Q2879:AE2879)),0)</f>
        <v>3</v>
      </c>
      <c r="AT2879" s="5">
        <f>IF(R2879&gt;0,RANK(R2879,(N2879:P2879,Q2879:AE2879)),0)</f>
        <v>4</v>
      </c>
      <c r="AU2879" s="5">
        <f>IF(T2879&gt;0,RANK(T2879,(N2879:P2879,Q2879:AE2879)),0)</f>
        <v>0</v>
      </c>
      <c r="AV2879" s="5">
        <f>IF(S2879&gt;0,RANK(S2879,(N2879:P2879,Q2879:AE2879)),0)</f>
        <v>5</v>
      </c>
      <c r="AW2879" s="2">
        <f t="shared" si="1086"/>
        <v>1.1081017146804463E-2</v>
      </c>
      <c r="AX2879" s="2">
        <f t="shared" si="1087"/>
        <v>3.0844958206001087E-3</v>
      </c>
      <c r="AY2879" s="2">
        <f t="shared" si="1088"/>
        <v>0</v>
      </c>
      <c r="AZ2879" s="2">
        <f t="shared" si="1089"/>
        <v>1.6099874766242202E-4</v>
      </c>
      <c r="BB2879" t="s">
        <v>495</v>
      </c>
      <c r="BC2879" t="s">
        <v>548</v>
      </c>
      <c r="BF2879" s="111">
        <v>48</v>
      </c>
      <c r="BG2879" s="113"/>
      <c r="BH2879" s="111">
        <v>48</v>
      </c>
      <c r="BJ2879" s="5" t="s">
        <v>718</v>
      </c>
      <c r="BW2879" s="63">
        <f>SUM(BW2625:BW2878)</f>
        <v>2557</v>
      </c>
      <c r="BY2879" s="63">
        <f>SUM(BY2625:BY2878)</f>
        <v>209</v>
      </c>
      <c r="BZ2879" s="63">
        <f>SUM(BZ2625:BZ2878)</f>
        <v>102</v>
      </c>
    </row>
    <row r="2880" spans="1:79">
      <c r="C2880" s="1"/>
      <c r="E2880" s="5"/>
      <c r="F2880" s="5"/>
      <c r="G2880" s="131"/>
      <c r="H2880" s="136"/>
      <c r="I2880" s="2"/>
      <c r="N2880" s="63"/>
      <c r="O2880" s="63"/>
      <c r="P2880" s="63"/>
      <c r="Q2880" s="63"/>
      <c r="R2880" s="63"/>
      <c r="S2880" s="63"/>
      <c r="T2880" s="63"/>
      <c r="U2880" s="63"/>
      <c r="V2880" s="63"/>
      <c r="W2880" s="63"/>
      <c r="X2880" s="63"/>
      <c r="Y2880" s="63"/>
      <c r="Z2880" s="63"/>
      <c r="AA2880" s="63"/>
      <c r="AB2880" s="63"/>
      <c r="AC2880" s="63"/>
      <c r="AD2880" s="63"/>
      <c r="AE2880" s="63"/>
      <c r="AF2880" s="63"/>
      <c r="AG2880" s="63"/>
      <c r="AH2880" s="63"/>
      <c r="AI2880" s="63"/>
      <c r="AJ2880" s="63"/>
      <c r="AK2880" s="63"/>
      <c r="AL2880" s="63"/>
      <c r="AM2880" s="63"/>
      <c r="AN2880" s="63"/>
      <c r="AO2880" s="63"/>
      <c r="AP2880" s="63"/>
      <c r="AQ2880" s="63"/>
      <c r="AS2880" s="5"/>
      <c r="AT2880" s="5"/>
      <c r="AU2880" s="5"/>
      <c r="AV2880" s="5"/>
      <c r="BF2880" s="111"/>
      <c r="BG2880" s="113"/>
      <c r="BH2880" s="117"/>
      <c r="BX2880" s="131"/>
      <c r="BY2880" s="63" t="s">
        <v>3417</v>
      </c>
      <c r="BZ2880" s="63" t="s">
        <v>3418</v>
      </c>
      <c r="CA2880" s="63" t="s">
        <v>3413</v>
      </c>
    </row>
    <row r="2881" spans="1:79" hidden="1" outlineLevel="1">
      <c r="A2881" t="s">
        <v>1201</v>
      </c>
      <c r="B2881" t="s">
        <v>965</v>
      </c>
      <c r="C2881" s="1">
        <f t="shared" ref="C2881:C2910" si="1094">SUM(N2881:AQ2881)</f>
        <v>2560</v>
      </c>
      <c r="D2881" s="5">
        <f>IF(N2881&gt;0, RANK(N2881,(N2881:P2881,Q2881:AE2881)),0)</f>
        <v>2</v>
      </c>
      <c r="E2881" s="5">
        <f>IF(O2881&gt;0,RANK(O2881,(N2881:P2881,Q2881:AE2881)),0)</f>
        <v>1</v>
      </c>
      <c r="F2881" s="5">
        <f>IF(P2881&gt;0,RANK(P2881,(N2881:P2881,Q2881:AE2881)),0)</f>
        <v>0</v>
      </c>
      <c r="G2881" s="131">
        <f t="shared" si="1090"/>
        <v>1828</v>
      </c>
      <c r="H2881" s="136">
        <f t="shared" si="1091"/>
        <v>0.71406250000000004</v>
      </c>
      <c r="I2881" s="2"/>
      <c r="J2881" s="2">
        <f t="shared" ref="J2881:J2910" si="1095">IF($C2881=0,"-",N2881/$C2881)</f>
        <v>0.13515625000000001</v>
      </c>
      <c r="K2881" s="2">
        <f t="shared" ref="K2881:K2910" si="1096">IF($C2881=0,"-",O2881/$C2881)</f>
        <v>0.84921875000000002</v>
      </c>
      <c r="L2881" s="2">
        <f t="shared" ref="L2881:L2910" si="1097">IF($C2881=0,"-",P2881/$C2881)</f>
        <v>0</v>
      </c>
      <c r="M2881" s="2">
        <f t="shared" ref="M2881:M2910" si="1098">IF(C2881=0,"-",(1-J2881-K2881-L2881))</f>
        <v>1.5625E-2</v>
      </c>
      <c r="N2881" s="63">
        <v>346</v>
      </c>
      <c r="O2881" s="63">
        <v>2174</v>
      </c>
      <c r="P2881" s="63"/>
      <c r="Q2881" s="63">
        <v>17</v>
      </c>
      <c r="R2881" s="63">
        <v>4</v>
      </c>
      <c r="S2881" s="63">
        <v>8</v>
      </c>
      <c r="T2881" s="63"/>
      <c r="U2881" s="63"/>
      <c r="V2881" s="63">
        <v>0</v>
      </c>
      <c r="W2881" s="63">
        <f>IF(Copyright!C$12=1,IF(BW2881&gt;0,BW2881-SUM(T2881:U2881)-SUM(Y2881:AQ2881),SUM(BX2881:CA2881)),SUM(BY2881:CA2881))</f>
        <v>0</v>
      </c>
      <c r="X2881" s="63">
        <v>11</v>
      </c>
      <c r="Y2881" s="63"/>
      <c r="Z2881" s="63"/>
      <c r="AA2881" s="63"/>
      <c r="AB2881" s="63"/>
      <c r="AC2881" s="63"/>
      <c r="AD2881" s="63"/>
      <c r="AE2881" s="63"/>
      <c r="AF2881" s="63"/>
      <c r="AG2881" s="63"/>
      <c r="AH2881" s="63"/>
      <c r="AI2881" s="63"/>
      <c r="AJ2881" s="63"/>
      <c r="AK2881" s="63"/>
      <c r="AL2881" s="63"/>
      <c r="AM2881" s="63"/>
      <c r="AN2881" s="63"/>
      <c r="AO2881" s="63"/>
      <c r="AP2881" s="63"/>
      <c r="AQ2881" s="63"/>
      <c r="AS2881" s="5">
        <f>IF(Q2881&gt;0,RANK(Q2881,(N2881:P2881,Q2881:AE2881)),0)</f>
        <v>3</v>
      </c>
      <c r="AT2881" s="5">
        <f>IF(R2881&gt;0,RANK(R2881,(N2881:P2881,Q2881:AE2881)),0)</f>
        <v>6</v>
      </c>
      <c r="AU2881" s="5">
        <f>IF(T2881&gt;0,RANK(T2881,(N2881:P2881,Q2881:AE2881)),0)</f>
        <v>0</v>
      </c>
      <c r="AV2881" s="5">
        <f>IF(S2881&gt;0,RANK(S2881,(N2881:P2881,Q2881:AE2881)),0)</f>
        <v>5</v>
      </c>
      <c r="AW2881" s="2">
        <f t="shared" ref="AW2881:AW2910" si="1099">IF($C2881=0,"-",Q2881/$C2881)</f>
        <v>6.6406249999999998E-3</v>
      </c>
      <c r="AX2881" s="2">
        <f t="shared" ref="AX2881:AX2910" si="1100">IF($C2881=0,"-",R2881/$C2881)</f>
        <v>1.5625000000000001E-3</v>
      </c>
      <c r="AY2881" s="2">
        <f t="shared" ref="AY2881:AY2910" si="1101">IF($C2881=0,"-",T2881/$C2881)</f>
        <v>0</v>
      </c>
      <c r="AZ2881" s="2">
        <f t="shared" ref="AZ2881:AZ2910" si="1102">IF($C2881=0,"-",S2881/$C2881)</f>
        <v>3.1250000000000002E-3</v>
      </c>
      <c r="BB2881" t="s">
        <v>1201</v>
      </c>
      <c r="BC2881" t="s">
        <v>965</v>
      </c>
      <c r="BD2881">
        <v>2</v>
      </c>
      <c r="BF2881" s="111">
        <v>49</v>
      </c>
      <c r="BG2881" s="113">
        <v>1</v>
      </c>
      <c r="BH2881" s="117">
        <f t="shared" si="1092"/>
        <v>49001</v>
      </c>
      <c r="BJ2881" s="5" t="s">
        <v>3185</v>
      </c>
      <c r="CA2881" s="63"/>
    </row>
    <row r="2882" spans="1:79" hidden="1" outlineLevel="1">
      <c r="A2882" t="s">
        <v>1750</v>
      </c>
      <c r="B2882" t="s">
        <v>965</v>
      </c>
      <c r="C2882" s="1">
        <f t="shared" si="1094"/>
        <v>19408</v>
      </c>
      <c r="D2882" s="5">
        <f>IF(N2882&gt;0, RANK(N2882,(N2882:P2882,Q2882:AE2882)),0)</f>
        <v>2</v>
      </c>
      <c r="E2882" s="5">
        <f>IF(O2882&gt;0,RANK(O2882,(N2882:P2882,Q2882:AE2882)),0)</f>
        <v>1</v>
      </c>
      <c r="F2882" s="5">
        <f>IF(P2882&gt;0,RANK(P2882,(N2882:P2882,Q2882:AE2882)),0)</f>
        <v>0</v>
      </c>
      <c r="G2882" s="131">
        <f t="shared" si="1090"/>
        <v>15117</v>
      </c>
      <c r="H2882" s="136">
        <f t="shared" si="1091"/>
        <v>0.77890560593569658</v>
      </c>
      <c r="I2882" s="2"/>
      <c r="J2882" s="2">
        <f t="shared" si="1095"/>
        <v>0.10222588623248145</v>
      </c>
      <c r="K2882" s="2">
        <f t="shared" si="1096"/>
        <v>0.8811314921681781</v>
      </c>
      <c r="L2882" s="2">
        <f t="shared" si="1097"/>
        <v>0</v>
      </c>
      <c r="M2882" s="2">
        <f t="shared" si="1098"/>
        <v>1.664262159934049E-2</v>
      </c>
      <c r="N2882" s="63">
        <v>1984</v>
      </c>
      <c r="O2882" s="63">
        <v>17101</v>
      </c>
      <c r="P2882" s="63"/>
      <c r="Q2882" s="63">
        <v>150</v>
      </c>
      <c r="R2882" s="63">
        <v>36</v>
      </c>
      <c r="S2882" s="63">
        <v>72</v>
      </c>
      <c r="T2882" s="63"/>
      <c r="U2882" s="63"/>
      <c r="V2882" s="63">
        <v>6</v>
      </c>
      <c r="W2882" s="63">
        <f>IF(Copyright!C$12=1,IF(BW2882&gt;0,BW2882-SUM(T2882:U2882)-SUM(Y2882:AQ2882),SUM(BX2882:CA2882)),SUM(BY2882:CA2882))</f>
        <v>0</v>
      </c>
      <c r="X2882" s="63">
        <v>56</v>
      </c>
      <c r="Y2882" s="63"/>
      <c r="Z2882" s="63">
        <v>1</v>
      </c>
      <c r="AA2882" s="63"/>
      <c r="AB2882" s="63"/>
      <c r="AC2882" s="63"/>
      <c r="AD2882" s="63"/>
      <c r="AE2882" s="63"/>
      <c r="AF2882" s="63"/>
      <c r="AG2882" s="63"/>
      <c r="AH2882" s="63"/>
      <c r="AI2882" s="63"/>
      <c r="AJ2882" s="63"/>
      <c r="AK2882" s="63"/>
      <c r="AL2882" s="63"/>
      <c r="AM2882" s="63"/>
      <c r="AN2882" s="63"/>
      <c r="AO2882" s="63"/>
      <c r="AP2882" s="63"/>
      <c r="AQ2882" s="63">
        <v>2</v>
      </c>
      <c r="AS2882" s="5">
        <f>IF(Q2882&gt;0,RANK(Q2882,(N2882:P2882,Q2882:AE2882)),0)</f>
        <v>3</v>
      </c>
      <c r="AT2882" s="5">
        <f>IF(R2882&gt;0,RANK(R2882,(N2882:P2882,Q2882:AE2882)),0)</f>
        <v>6</v>
      </c>
      <c r="AU2882" s="5">
        <f>IF(T2882&gt;0,RANK(T2882,(N2882:P2882,Q2882:AE2882)),0)</f>
        <v>0</v>
      </c>
      <c r="AV2882" s="5">
        <f>IF(S2882&gt;0,RANK(S2882,(N2882:P2882,Q2882:AE2882)),0)</f>
        <v>4</v>
      </c>
      <c r="AW2882" s="2">
        <f t="shared" si="1099"/>
        <v>7.7287716405605939E-3</v>
      </c>
      <c r="AX2882" s="2">
        <f t="shared" si="1100"/>
        <v>1.8549051937345425E-3</v>
      </c>
      <c r="AY2882" s="2">
        <f t="shared" si="1101"/>
        <v>0</v>
      </c>
      <c r="AZ2882" s="2">
        <f t="shared" si="1102"/>
        <v>3.709810387469085E-3</v>
      </c>
      <c r="BB2882" t="s">
        <v>1750</v>
      </c>
      <c r="BC2882" t="s">
        <v>965</v>
      </c>
      <c r="BD2882">
        <v>1</v>
      </c>
      <c r="BF2882" s="111">
        <v>49</v>
      </c>
      <c r="BG2882" s="113">
        <v>3</v>
      </c>
      <c r="BH2882" s="117">
        <f t="shared" si="1092"/>
        <v>49003</v>
      </c>
      <c r="BJ2882" s="5" t="s">
        <v>3185</v>
      </c>
      <c r="CA2882" s="63"/>
    </row>
    <row r="2883" spans="1:79" hidden="1" outlineLevel="1">
      <c r="A2883" t="s">
        <v>1533</v>
      </c>
      <c r="B2883" t="s">
        <v>965</v>
      </c>
      <c r="C2883" s="1">
        <f t="shared" si="1094"/>
        <v>42293</v>
      </c>
      <c r="D2883" s="5">
        <f>IF(N2883&gt;0, RANK(N2883,(N2883:P2883,Q2883:AE2883)),0)</f>
        <v>2</v>
      </c>
      <c r="E2883" s="5">
        <f>IF(O2883&gt;0,RANK(O2883,(N2883:P2883,Q2883:AE2883)),0)</f>
        <v>1</v>
      </c>
      <c r="F2883" s="5">
        <f>IF(P2883&gt;0,RANK(P2883,(N2883:P2883,Q2883:AE2883)),0)</f>
        <v>0</v>
      </c>
      <c r="G2883" s="131">
        <f t="shared" si="1090"/>
        <v>28795</v>
      </c>
      <c r="H2883" s="136">
        <f t="shared" si="1091"/>
        <v>0.68084552999314307</v>
      </c>
      <c r="I2883" s="2"/>
      <c r="J2883" s="2">
        <f t="shared" si="1095"/>
        <v>0.14763672475350531</v>
      </c>
      <c r="K2883" s="2">
        <f t="shared" si="1096"/>
        <v>0.82848225474664838</v>
      </c>
      <c r="L2883" s="2">
        <f t="shared" si="1097"/>
        <v>0</v>
      </c>
      <c r="M2883" s="2">
        <f t="shared" si="1098"/>
        <v>2.3881020499846306E-2</v>
      </c>
      <c r="N2883" s="63">
        <v>6244</v>
      </c>
      <c r="O2883" s="63">
        <v>35039</v>
      </c>
      <c r="P2883" s="63"/>
      <c r="Q2883" s="63">
        <v>543</v>
      </c>
      <c r="R2883" s="63">
        <v>138</v>
      </c>
      <c r="S2883" s="63">
        <v>142</v>
      </c>
      <c r="T2883" s="63"/>
      <c r="U2883" s="63"/>
      <c r="V2883" s="63">
        <v>15</v>
      </c>
      <c r="W2883" s="63">
        <f>IF(Copyright!C$12=1,IF(BW2883&gt;0,BW2883-SUM(T2883:U2883)-SUM(Y2883:AQ2883),SUM(BX2883:CA2883)),SUM(BY2883:CA2883))</f>
        <v>0</v>
      </c>
      <c r="X2883" s="63">
        <v>172</v>
      </c>
      <c r="Y2883" s="63"/>
      <c r="Z2883" s="63"/>
      <c r="AA2883" s="63"/>
      <c r="AB2883" s="63"/>
      <c r="AC2883" s="63"/>
      <c r="AD2883" s="63"/>
      <c r="AE2883" s="63"/>
      <c r="AF2883" s="63"/>
      <c r="AG2883" s="63"/>
      <c r="AH2883" s="63"/>
      <c r="AI2883" s="63"/>
      <c r="AJ2883" s="63"/>
      <c r="AK2883" s="63"/>
      <c r="AL2883" s="63"/>
      <c r="AM2883" s="63"/>
      <c r="AN2883" s="63"/>
      <c r="AO2883" s="63"/>
      <c r="AP2883" s="63"/>
      <c r="AQ2883" s="63"/>
      <c r="AS2883" s="5">
        <f>IF(Q2883&gt;0,RANK(Q2883,(N2883:P2883,Q2883:AE2883)),0)</f>
        <v>3</v>
      </c>
      <c r="AT2883" s="5">
        <f>IF(R2883&gt;0,RANK(R2883,(N2883:P2883,Q2883:AE2883)),0)</f>
        <v>6</v>
      </c>
      <c r="AU2883" s="5">
        <f>IF(T2883&gt;0,RANK(T2883,(N2883:P2883,Q2883:AE2883)),0)</f>
        <v>0</v>
      </c>
      <c r="AV2883" s="5">
        <f>IF(S2883&gt;0,RANK(S2883,(N2883:P2883,Q2883:AE2883)),0)</f>
        <v>5</v>
      </c>
      <c r="AW2883" s="2">
        <f t="shared" si="1099"/>
        <v>1.2839004090511433E-2</v>
      </c>
      <c r="AX2883" s="2">
        <f t="shared" si="1100"/>
        <v>3.262951315820585E-3</v>
      </c>
      <c r="AY2883" s="2">
        <f t="shared" si="1101"/>
        <v>0</v>
      </c>
      <c r="AZ2883" s="2">
        <f t="shared" si="1102"/>
        <v>3.3575296148298773E-3</v>
      </c>
      <c r="BB2883" t="s">
        <v>1533</v>
      </c>
      <c r="BC2883" t="s">
        <v>965</v>
      </c>
      <c r="BD2883">
        <v>1</v>
      </c>
      <c r="BF2883" s="111">
        <v>49</v>
      </c>
      <c r="BG2883" s="113">
        <v>5</v>
      </c>
      <c r="BH2883" s="117">
        <f t="shared" si="1092"/>
        <v>49005</v>
      </c>
      <c r="BJ2883" s="5" t="s">
        <v>3185</v>
      </c>
      <c r="CA2883" s="63"/>
    </row>
    <row r="2884" spans="1:79" hidden="1" outlineLevel="1">
      <c r="A2884" t="s">
        <v>161</v>
      </c>
      <c r="B2884" t="s">
        <v>965</v>
      </c>
      <c r="C2884" s="1">
        <f t="shared" si="1094"/>
        <v>7567</v>
      </c>
      <c r="D2884" s="5">
        <f>IF(N2884&gt;0, RANK(N2884,(N2884:P2884,Q2884:AE2884)),0)</f>
        <v>2</v>
      </c>
      <c r="E2884" s="5">
        <f>IF(O2884&gt;0,RANK(O2884,(N2884:P2884,Q2884:AE2884)),0)</f>
        <v>1</v>
      </c>
      <c r="F2884" s="5">
        <f>IF(P2884&gt;0,RANK(P2884,(N2884:P2884,Q2884:AE2884)),0)</f>
        <v>0</v>
      </c>
      <c r="G2884" s="131">
        <f t="shared" si="1090"/>
        <v>2815</v>
      </c>
      <c r="H2884" s="136">
        <f t="shared" si="1091"/>
        <v>0.37201004361041362</v>
      </c>
      <c r="I2884" s="2"/>
      <c r="J2884" s="2">
        <f t="shared" si="1095"/>
        <v>0.30064754856614245</v>
      </c>
      <c r="K2884" s="2">
        <f t="shared" si="1096"/>
        <v>0.67265759217655607</v>
      </c>
      <c r="L2884" s="2">
        <f t="shared" si="1097"/>
        <v>0</v>
      </c>
      <c r="M2884" s="2">
        <f t="shared" si="1098"/>
        <v>2.6694859257301529E-2</v>
      </c>
      <c r="N2884" s="63">
        <v>2275</v>
      </c>
      <c r="O2884" s="63">
        <v>5090</v>
      </c>
      <c r="P2884" s="63"/>
      <c r="Q2884" s="63">
        <v>88</v>
      </c>
      <c r="R2884" s="63">
        <v>23</v>
      </c>
      <c r="S2884" s="63">
        <v>35</v>
      </c>
      <c r="T2884" s="63"/>
      <c r="U2884" s="63"/>
      <c r="V2884" s="63">
        <v>7</v>
      </c>
      <c r="W2884" s="63">
        <f>IF(Copyright!C$12=1,IF(BW2884&gt;0,BW2884-SUM(T2884:U2884)-SUM(Y2884:AQ2884),SUM(BX2884:CA2884)),SUM(BY2884:CA2884))</f>
        <v>0</v>
      </c>
      <c r="X2884" s="63">
        <v>49</v>
      </c>
      <c r="Y2884" s="63"/>
      <c r="Z2884" s="63"/>
      <c r="AA2884" s="63"/>
      <c r="AB2884" s="63"/>
      <c r="AC2884" s="63"/>
      <c r="AD2884" s="63"/>
      <c r="AE2884" s="63"/>
      <c r="AF2884" s="63"/>
      <c r="AG2884" s="63"/>
      <c r="AH2884" s="63"/>
      <c r="AI2884" s="63"/>
      <c r="AJ2884" s="63"/>
      <c r="AK2884" s="63"/>
      <c r="AL2884" s="63"/>
      <c r="AM2884" s="63"/>
      <c r="AN2884" s="63"/>
      <c r="AO2884" s="63"/>
      <c r="AP2884" s="63"/>
      <c r="AQ2884" s="63"/>
      <c r="AS2884" s="5">
        <f>IF(Q2884&gt;0,RANK(Q2884,(N2884:P2884,Q2884:AE2884)),0)</f>
        <v>3</v>
      </c>
      <c r="AT2884" s="5">
        <f>IF(R2884&gt;0,RANK(R2884,(N2884:P2884,Q2884:AE2884)),0)</f>
        <v>6</v>
      </c>
      <c r="AU2884" s="5">
        <f>IF(T2884&gt;0,RANK(T2884,(N2884:P2884,Q2884:AE2884)),0)</f>
        <v>0</v>
      </c>
      <c r="AV2884" s="5">
        <f>IF(S2884&gt;0,RANK(S2884,(N2884:P2884,Q2884:AE2884)),0)</f>
        <v>5</v>
      </c>
      <c r="AW2884" s="2">
        <f t="shared" si="1099"/>
        <v>1.1629443636844192E-2</v>
      </c>
      <c r="AX2884" s="2">
        <f t="shared" si="1100"/>
        <v>3.0395136778115501E-3</v>
      </c>
      <c r="AY2884" s="2">
        <f t="shared" si="1101"/>
        <v>0</v>
      </c>
      <c r="AZ2884" s="2">
        <f t="shared" si="1102"/>
        <v>4.6253469010175763E-3</v>
      </c>
      <c r="BB2884" t="s">
        <v>161</v>
      </c>
      <c r="BC2884" t="s">
        <v>965</v>
      </c>
      <c r="BD2884">
        <v>3</v>
      </c>
      <c r="BF2884" s="111">
        <v>49</v>
      </c>
      <c r="BG2884" s="113">
        <v>7</v>
      </c>
      <c r="BH2884" s="117">
        <f t="shared" si="1092"/>
        <v>49007</v>
      </c>
      <c r="BJ2884" s="5" t="s">
        <v>3185</v>
      </c>
      <c r="CA2884" s="63"/>
    </row>
    <row r="2885" spans="1:79" hidden="1" outlineLevel="1">
      <c r="A2885" t="s">
        <v>172</v>
      </c>
      <c r="B2885" t="s">
        <v>965</v>
      </c>
      <c r="C2885" s="1">
        <f t="shared" si="1094"/>
        <v>520</v>
      </c>
      <c r="D2885" s="5">
        <f>IF(N2885&gt;0, RANK(N2885,(N2885:P2885,Q2885:AE2885)),0)</f>
        <v>2</v>
      </c>
      <c r="E2885" s="5">
        <f>IF(O2885&gt;0,RANK(O2885,(N2885:P2885,Q2885:AE2885)),0)</f>
        <v>1</v>
      </c>
      <c r="F2885" s="5">
        <f>IF(P2885&gt;0,RANK(P2885,(N2885:P2885,Q2885:AE2885)),0)</f>
        <v>0</v>
      </c>
      <c r="G2885" s="131">
        <f t="shared" si="1090"/>
        <v>312</v>
      </c>
      <c r="H2885" s="136">
        <f t="shared" si="1091"/>
        <v>0.6</v>
      </c>
      <c r="I2885" s="2"/>
      <c r="J2885" s="2">
        <f t="shared" si="1095"/>
        <v>0.18076923076923077</v>
      </c>
      <c r="K2885" s="2">
        <f t="shared" si="1096"/>
        <v>0.78076923076923077</v>
      </c>
      <c r="L2885" s="2">
        <f t="shared" si="1097"/>
        <v>0</v>
      </c>
      <c r="M2885" s="2">
        <f t="shared" si="1098"/>
        <v>3.8461538461538436E-2</v>
      </c>
      <c r="N2885" s="63">
        <v>94</v>
      </c>
      <c r="O2885" s="63">
        <v>406</v>
      </c>
      <c r="P2885" s="63"/>
      <c r="Q2885" s="63">
        <v>16</v>
      </c>
      <c r="R2885" s="63">
        <v>1</v>
      </c>
      <c r="S2885" s="63">
        <v>1</v>
      </c>
      <c r="T2885" s="63"/>
      <c r="U2885" s="63"/>
      <c r="V2885" s="63">
        <v>1</v>
      </c>
      <c r="W2885" s="63">
        <f>IF(Copyright!C$12=1,IF(BW2885&gt;0,BW2885-SUM(T2885:U2885)-SUM(Y2885:AQ2885),SUM(BX2885:CA2885)),SUM(BY2885:CA2885))</f>
        <v>0</v>
      </c>
      <c r="X2885" s="63">
        <v>1</v>
      </c>
      <c r="Y2885" s="63"/>
      <c r="Z2885" s="63"/>
      <c r="AA2885" s="63"/>
      <c r="AB2885" s="63"/>
      <c r="AC2885" s="63"/>
      <c r="AD2885" s="63"/>
      <c r="AE2885" s="63"/>
      <c r="AF2885" s="63"/>
      <c r="AG2885" s="63"/>
      <c r="AH2885" s="63"/>
      <c r="AI2885" s="63"/>
      <c r="AJ2885" s="63"/>
      <c r="AK2885" s="63"/>
      <c r="AL2885" s="63"/>
      <c r="AM2885" s="63"/>
      <c r="AN2885" s="63"/>
      <c r="AO2885" s="63"/>
      <c r="AP2885" s="63"/>
      <c r="AQ2885" s="63"/>
      <c r="AS2885" s="5">
        <f>IF(Q2885&gt;0,RANK(Q2885,(N2885:P2885,Q2885:AE2885)),0)</f>
        <v>3</v>
      </c>
      <c r="AT2885" s="5">
        <f>IF(R2885&gt;0,RANK(R2885,(N2885:P2885,Q2885:AE2885)),0)</f>
        <v>4</v>
      </c>
      <c r="AU2885" s="5">
        <f>IF(T2885&gt;0,RANK(T2885,(N2885:P2885,Q2885:AE2885)),0)</f>
        <v>0</v>
      </c>
      <c r="AV2885" s="5">
        <f>IF(S2885&gt;0,RANK(S2885,(N2885:P2885,Q2885:AE2885)),0)</f>
        <v>4</v>
      </c>
      <c r="AW2885" s="2">
        <f t="shared" si="1099"/>
        <v>3.0769230769230771E-2</v>
      </c>
      <c r="AX2885" s="2">
        <f t="shared" si="1100"/>
        <v>1.9230769230769232E-3</v>
      </c>
      <c r="AY2885" s="2">
        <f t="shared" si="1101"/>
        <v>0</v>
      </c>
      <c r="AZ2885" s="2">
        <f t="shared" si="1102"/>
        <v>1.9230769230769232E-3</v>
      </c>
      <c r="BB2885" t="s">
        <v>172</v>
      </c>
      <c r="BC2885" t="s">
        <v>965</v>
      </c>
      <c r="BD2885">
        <v>1</v>
      </c>
      <c r="BF2885" s="111">
        <v>49</v>
      </c>
      <c r="BG2885" s="113">
        <v>9</v>
      </c>
      <c r="BH2885" s="117">
        <f t="shared" si="1092"/>
        <v>49009</v>
      </c>
      <c r="BJ2885" s="5" t="s">
        <v>3185</v>
      </c>
      <c r="CA2885" s="63"/>
    </row>
    <row r="2886" spans="1:79" hidden="1" outlineLevel="1">
      <c r="A2886" t="s">
        <v>1850</v>
      </c>
      <c r="B2886" t="s">
        <v>965</v>
      </c>
      <c r="C2886" s="1">
        <f t="shared" si="1094"/>
        <v>121069</v>
      </c>
      <c r="D2886" s="5">
        <f>IF(N2886&gt;0, RANK(N2886,(N2886:P2886,Q2886:AE2886)),0)</f>
        <v>2</v>
      </c>
      <c r="E2886" s="5">
        <f>IF(O2886&gt;0,RANK(O2886,(N2886:P2886,Q2886:AE2886)),0)</f>
        <v>1</v>
      </c>
      <c r="F2886" s="5">
        <f>IF(P2886&gt;0,RANK(P2886,(N2886:P2886,Q2886:AE2886)),0)</f>
        <v>0</v>
      </c>
      <c r="G2886" s="131">
        <f t="shared" si="1090"/>
        <v>74972</v>
      </c>
      <c r="H2886" s="136">
        <f t="shared" si="1091"/>
        <v>0.61925017964962126</v>
      </c>
      <c r="I2886" s="2"/>
      <c r="J2886" s="2">
        <f t="shared" si="1095"/>
        <v>0.18079772691605614</v>
      </c>
      <c r="K2886" s="2">
        <f t="shared" si="1096"/>
        <v>0.80004790656567737</v>
      </c>
      <c r="L2886" s="2">
        <f t="shared" si="1097"/>
        <v>0</v>
      </c>
      <c r="M2886" s="2">
        <f t="shared" si="1098"/>
        <v>1.9154366518266519E-2</v>
      </c>
      <c r="N2886" s="63">
        <v>21889</v>
      </c>
      <c r="O2886" s="63">
        <v>96861</v>
      </c>
      <c r="P2886" s="63"/>
      <c r="Q2886" s="63">
        <v>1217</v>
      </c>
      <c r="R2886" s="63">
        <v>330</v>
      </c>
      <c r="S2886" s="63">
        <v>331</v>
      </c>
      <c r="T2886" s="63"/>
      <c r="U2886" s="63"/>
      <c r="V2886" s="63">
        <v>32</v>
      </c>
      <c r="W2886" s="63">
        <f>IF(Copyright!C$12=1,IF(BW2886&gt;0,BW2886-SUM(T2886:U2886)-SUM(Y2886:AQ2886),SUM(BX2886:CA2886)),SUM(BY2886:CA2886))</f>
        <v>0</v>
      </c>
      <c r="X2886" s="63">
        <v>408</v>
      </c>
      <c r="Y2886" s="63"/>
      <c r="Z2886" s="63">
        <v>1</v>
      </c>
      <c r="AA2886" s="63"/>
      <c r="AB2886" s="63"/>
      <c r="AC2886" s="63"/>
      <c r="AD2886" s="63"/>
      <c r="AE2886" s="63"/>
      <c r="AF2886" s="63"/>
      <c r="AG2886" s="63"/>
      <c r="AH2886" s="63"/>
      <c r="AI2886" s="63"/>
      <c r="AJ2886" s="63"/>
      <c r="AK2886" s="63"/>
      <c r="AL2886" s="63"/>
      <c r="AM2886" s="63"/>
      <c r="AN2886" s="63"/>
      <c r="AO2886" s="63"/>
      <c r="AP2886" s="63"/>
      <c r="AQ2886" s="63"/>
      <c r="AS2886" s="5">
        <f>IF(Q2886&gt;0,RANK(Q2886,(N2886:P2886,Q2886:AE2886)),0)</f>
        <v>3</v>
      </c>
      <c r="AT2886" s="5">
        <f>IF(R2886&gt;0,RANK(R2886,(N2886:P2886,Q2886:AE2886)),0)</f>
        <v>6</v>
      </c>
      <c r="AU2886" s="5">
        <f>IF(T2886&gt;0,RANK(T2886,(N2886:P2886,Q2886:AE2886)),0)</f>
        <v>0</v>
      </c>
      <c r="AV2886" s="5">
        <f>IF(S2886&gt;0,RANK(S2886,(N2886:P2886,Q2886:AE2886)),0)</f>
        <v>5</v>
      </c>
      <c r="AW2886" s="2">
        <f t="shared" si="1099"/>
        <v>1.0052119039555956E-2</v>
      </c>
      <c r="AX2886" s="2">
        <f t="shared" si="1100"/>
        <v>2.7257183919913437E-3</v>
      </c>
      <c r="AY2886" s="2">
        <f t="shared" si="1101"/>
        <v>0</v>
      </c>
      <c r="AZ2886" s="2">
        <f t="shared" si="1102"/>
        <v>2.7339781446943478E-3</v>
      </c>
      <c r="BB2886" t="s">
        <v>1850</v>
      </c>
      <c r="BC2886" t="s">
        <v>965</v>
      </c>
      <c r="BF2886" s="111">
        <v>49</v>
      </c>
      <c r="BG2886" s="113">
        <v>11</v>
      </c>
      <c r="BH2886" s="117">
        <f t="shared" si="1092"/>
        <v>49011</v>
      </c>
      <c r="BJ2886" s="5" t="s">
        <v>3185</v>
      </c>
      <c r="CA2886" s="63"/>
    </row>
    <row r="2887" spans="1:79" hidden="1" outlineLevel="1">
      <c r="A2887" t="s">
        <v>2081</v>
      </c>
      <c r="B2887" t="s">
        <v>965</v>
      </c>
      <c r="C2887" s="1">
        <f t="shared" si="1094"/>
        <v>6379</v>
      </c>
      <c r="D2887" s="5">
        <f>IF(N2887&gt;0, RANK(N2887,(N2887:P2887,Q2887:AE2887)),0)</f>
        <v>2</v>
      </c>
      <c r="E2887" s="5">
        <f>IF(O2887&gt;0,RANK(O2887,(N2887:P2887,Q2887:AE2887)),0)</f>
        <v>1</v>
      </c>
      <c r="F2887" s="5">
        <f>IF(P2887&gt;0,RANK(P2887,(N2887:P2887,Q2887:AE2887)),0)</f>
        <v>0</v>
      </c>
      <c r="G2887" s="131">
        <f t="shared" si="1090"/>
        <v>5117</v>
      </c>
      <c r="H2887" s="136">
        <f t="shared" si="1091"/>
        <v>0.8021633484872237</v>
      </c>
      <c r="I2887" s="2"/>
      <c r="J2887" s="2">
        <f t="shared" si="1095"/>
        <v>9.1080106599780525E-2</v>
      </c>
      <c r="K2887" s="2">
        <f t="shared" si="1096"/>
        <v>0.8932434550870042</v>
      </c>
      <c r="L2887" s="2">
        <f t="shared" si="1097"/>
        <v>0</v>
      </c>
      <c r="M2887" s="2">
        <f t="shared" si="1098"/>
        <v>1.5676438313215302E-2</v>
      </c>
      <c r="N2887" s="63">
        <v>581</v>
      </c>
      <c r="O2887" s="63">
        <v>5698</v>
      </c>
      <c r="P2887" s="63"/>
      <c r="Q2887" s="63">
        <v>41</v>
      </c>
      <c r="R2887" s="63">
        <v>9</v>
      </c>
      <c r="S2887" s="63">
        <v>31</v>
      </c>
      <c r="T2887" s="63"/>
      <c r="U2887" s="63"/>
      <c r="V2887" s="63">
        <v>1</v>
      </c>
      <c r="W2887" s="63">
        <f>IF(Copyright!C$12=1,IF(BW2887&gt;0,BW2887-SUM(T2887:U2887)-SUM(Y2887:AQ2887),SUM(BX2887:CA2887)),SUM(BY2887:CA2887))</f>
        <v>0</v>
      </c>
      <c r="X2887" s="63">
        <v>18</v>
      </c>
      <c r="Y2887" s="63"/>
      <c r="Z2887" s="63"/>
      <c r="AA2887" s="63"/>
      <c r="AB2887" s="63"/>
      <c r="AC2887" s="63"/>
      <c r="AD2887" s="63"/>
      <c r="AE2887" s="63"/>
      <c r="AF2887" s="63"/>
      <c r="AG2887" s="63"/>
      <c r="AH2887" s="63"/>
      <c r="AI2887" s="63"/>
      <c r="AJ2887" s="63"/>
      <c r="AK2887" s="63"/>
      <c r="AL2887" s="63"/>
      <c r="AM2887" s="63"/>
      <c r="AN2887" s="63"/>
      <c r="AO2887" s="63"/>
      <c r="AP2887" s="63"/>
      <c r="AQ2887" s="63"/>
      <c r="AS2887" s="5">
        <f>IF(Q2887&gt;0,RANK(Q2887,(N2887:P2887,Q2887:AE2887)),0)</f>
        <v>3</v>
      </c>
      <c r="AT2887" s="5">
        <f>IF(R2887&gt;0,RANK(R2887,(N2887:P2887,Q2887:AE2887)),0)</f>
        <v>6</v>
      </c>
      <c r="AU2887" s="5">
        <f>IF(T2887&gt;0,RANK(T2887,(N2887:P2887,Q2887:AE2887)),0)</f>
        <v>0</v>
      </c>
      <c r="AV2887" s="5">
        <f>IF(S2887&gt;0,RANK(S2887,(N2887:P2887,Q2887:AE2887)),0)</f>
        <v>4</v>
      </c>
      <c r="AW2887" s="2">
        <f t="shared" si="1099"/>
        <v>6.4273397084182475E-3</v>
      </c>
      <c r="AX2887" s="2">
        <f t="shared" si="1100"/>
        <v>1.4108794481893713E-3</v>
      </c>
      <c r="AY2887" s="2">
        <f t="shared" si="1101"/>
        <v>0</v>
      </c>
      <c r="AZ2887" s="2">
        <f t="shared" si="1102"/>
        <v>4.8596958770967241E-3</v>
      </c>
      <c r="BB2887" t="s">
        <v>2081</v>
      </c>
      <c r="BC2887" t="s">
        <v>965</v>
      </c>
      <c r="BD2887">
        <v>1</v>
      </c>
      <c r="BF2887" s="111">
        <v>49</v>
      </c>
      <c r="BG2887" s="113">
        <v>13</v>
      </c>
      <c r="BH2887" s="117">
        <f t="shared" si="1092"/>
        <v>49013</v>
      </c>
      <c r="BJ2887" s="5" t="s">
        <v>3185</v>
      </c>
      <c r="CA2887" s="63"/>
    </row>
    <row r="2888" spans="1:79" hidden="1" outlineLevel="1">
      <c r="A2888" t="s">
        <v>1876</v>
      </c>
      <c r="B2888" t="s">
        <v>965</v>
      </c>
      <c r="C2888" s="1">
        <f t="shared" si="1094"/>
        <v>4449</v>
      </c>
      <c r="D2888" s="5">
        <f>IF(N2888&gt;0, RANK(N2888,(N2888:P2888,Q2888:AE2888)),0)</f>
        <v>2</v>
      </c>
      <c r="E2888" s="5">
        <f>IF(O2888&gt;0,RANK(O2888,(N2888:P2888,Q2888:AE2888)),0)</f>
        <v>1</v>
      </c>
      <c r="F2888" s="5">
        <f>IF(P2888&gt;0,RANK(P2888,(N2888:P2888,Q2888:AE2888)),0)</f>
        <v>0</v>
      </c>
      <c r="G2888" s="131">
        <f t="shared" si="1090"/>
        <v>3208</v>
      </c>
      <c r="H2888" s="136">
        <f t="shared" si="1091"/>
        <v>0.72106091256462124</v>
      </c>
      <c r="I2888" s="2"/>
      <c r="J2888" s="2">
        <f t="shared" si="1095"/>
        <v>0.12789390874353787</v>
      </c>
      <c r="K2888" s="2">
        <f t="shared" si="1096"/>
        <v>0.84895482130815914</v>
      </c>
      <c r="L2888" s="2">
        <f t="shared" si="1097"/>
        <v>0</v>
      </c>
      <c r="M2888" s="2">
        <f t="shared" si="1098"/>
        <v>2.3151269948302966E-2</v>
      </c>
      <c r="N2888" s="63">
        <v>569</v>
      </c>
      <c r="O2888" s="63">
        <v>3777</v>
      </c>
      <c r="P2888" s="63"/>
      <c r="Q2888" s="63">
        <v>48</v>
      </c>
      <c r="R2888" s="63">
        <v>10</v>
      </c>
      <c r="S2888" s="63">
        <v>17</v>
      </c>
      <c r="T2888" s="63"/>
      <c r="U2888" s="63"/>
      <c r="V2888" s="63">
        <v>4</v>
      </c>
      <c r="W2888" s="63">
        <f>IF(Copyright!C$12=1,IF(BW2888&gt;0,BW2888-SUM(T2888:U2888)-SUM(Y2888:AQ2888),SUM(BX2888:CA2888)),SUM(BY2888:CA2888))</f>
        <v>0</v>
      </c>
      <c r="X2888" s="63">
        <v>24</v>
      </c>
      <c r="Y2888" s="63"/>
      <c r="Z2888" s="63"/>
      <c r="AA2888" s="63"/>
      <c r="AB2888" s="63"/>
      <c r="AC2888" s="63"/>
      <c r="AD2888" s="63"/>
      <c r="AE2888" s="63"/>
      <c r="AF2888" s="63"/>
      <c r="AG2888" s="63"/>
      <c r="AH2888" s="63"/>
      <c r="AI2888" s="63"/>
      <c r="AJ2888" s="63"/>
      <c r="AK2888" s="63"/>
      <c r="AL2888" s="63"/>
      <c r="AM2888" s="63"/>
      <c r="AN2888" s="63"/>
      <c r="AO2888" s="63"/>
      <c r="AP2888" s="63"/>
      <c r="AQ2888" s="63"/>
      <c r="AS2888" s="5">
        <f>IF(Q2888&gt;0,RANK(Q2888,(N2888:P2888,Q2888:AE2888)),0)</f>
        <v>3</v>
      </c>
      <c r="AT2888" s="5">
        <f>IF(R2888&gt;0,RANK(R2888,(N2888:P2888,Q2888:AE2888)),0)</f>
        <v>6</v>
      </c>
      <c r="AU2888" s="5">
        <f>IF(T2888&gt;0,RANK(T2888,(N2888:P2888,Q2888:AE2888)),0)</f>
        <v>0</v>
      </c>
      <c r="AV2888" s="5">
        <f>IF(S2888&gt;0,RANK(S2888,(N2888:P2888,Q2888:AE2888)),0)</f>
        <v>5</v>
      </c>
      <c r="AW2888" s="2">
        <f t="shared" si="1099"/>
        <v>1.078894133513149E-2</v>
      </c>
      <c r="AX2888" s="2">
        <f t="shared" si="1100"/>
        <v>2.2476961114857273E-3</v>
      </c>
      <c r="AY2888" s="2">
        <f t="shared" si="1101"/>
        <v>0</v>
      </c>
      <c r="AZ2888" s="2">
        <f t="shared" si="1102"/>
        <v>3.8210833895257362E-3</v>
      </c>
      <c r="BB2888" t="s">
        <v>1876</v>
      </c>
      <c r="BC2888" t="s">
        <v>965</v>
      </c>
      <c r="BD2888">
        <v>3</v>
      </c>
      <c r="BF2888" s="111">
        <v>49</v>
      </c>
      <c r="BG2888" s="113">
        <v>15</v>
      </c>
      <c r="BH2888" s="117">
        <f t="shared" si="1092"/>
        <v>49015</v>
      </c>
      <c r="BJ2888" s="5" t="s">
        <v>3185</v>
      </c>
      <c r="CA2888" s="63"/>
    </row>
    <row r="2889" spans="1:79" hidden="1" outlineLevel="1">
      <c r="A2889" t="s">
        <v>2965</v>
      </c>
      <c r="B2889" t="s">
        <v>965</v>
      </c>
      <c r="C2889" s="1">
        <f t="shared" si="1094"/>
        <v>2182</v>
      </c>
      <c r="D2889" s="5">
        <f>IF(N2889&gt;0, RANK(N2889,(N2889:P2889,Q2889:AE2889)),0)</f>
        <v>2</v>
      </c>
      <c r="E2889" s="5">
        <f>IF(O2889&gt;0,RANK(O2889,(N2889:P2889,Q2889:AE2889)),0)</f>
        <v>1</v>
      </c>
      <c r="F2889" s="5">
        <f>IF(P2889&gt;0,RANK(P2889,(N2889:P2889,Q2889:AE2889)),0)</f>
        <v>0</v>
      </c>
      <c r="G2889" s="131">
        <f t="shared" ref="G2889:G2952" si="1103">IF(C2889&gt;0,MAX(N2889:P2889)-LARGE(N2889:P2889,2),0)</f>
        <v>1524</v>
      </c>
      <c r="H2889" s="136">
        <f t="shared" ref="H2889:H2952" si="1104">IF(C2889&gt;0,G2889/C2889,0)</f>
        <v>0.69844179651695693</v>
      </c>
      <c r="I2889" s="2"/>
      <c r="J2889" s="2">
        <f t="shared" si="1095"/>
        <v>0.14115490375802017</v>
      </c>
      <c r="K2889" s="2">
        <f t="shared" si="1096"/>
        <v>0.83959670027497713</v>
      </c>
      <c r="L2889" s="2">
        <f t="shared" si="1097"/>
        <v>0</v>
      </c>
      <c r="M2889" s="2">
        <f t="shared" si="1098"/>
        <v>1.9248395967002674E-2</v>
      </c>
      <c r="N2889" s="63">
        <v>308</v>
      </c>
      <c r="O2889" s="63">
        <v>1832</v>
      </c>
      <c r="P2889" s="63"/>
      <c r="Q2889" s="63">
        <v>17</v>
      </c>
      <c r="R2889" s="63">
        <v>10</v>
      </c>
      <c r="S2889" s="63">
        <v>4</v>
      </c>
      <c r="T2889" s="63"/>
      <c r="U2889" s="63"/>
      <c r="V2889" s="63">
        <v>0</v>
      </c>
      <c r="W2889" s="63">
        <f>IF(Copyright!C$12=1,IF(BW2889&gt;0,BW2889-SUM(T2889:U2889)-SUM(Y2889:AQ2889),SUM(BX2889:CA2889)),SUM(BY2889:CA2889))</f>
        <v>0</v>
      </c>
      <c r="X2889" s="63">
        <v>11</v>
      </c>
      <c r="Y2889" s="63"/>
      <c r="Z2889" s="63"/>
      <c r="AA2889" s="63"/>
      <c r="AB2889" s="63"/>
      <c r="AC2889" s="63"/>
      <c r="AD2889" s="63"/>
      <c r="AE2889" s="63"/>
      <c r="AF2889" s="63"/>
      <c r="AG2889" s="63"/>
      <c r="AH2889" s="63"/>
      <c r="AI2889" s="63"/>
      <c r="AJ2889" s="63"/>
      <c r="AK2889" s="63"/>
      <c r="AL2889" s="63"/>
      <c r="AM2889" s="63"/>
      <c r="AN2889" s="63"/>
      <c r="AO2889" s="63"/>
      <c r="AP2889" s="63"/>
      <c r="AQ2889" s="63"/>
      <c r="AS2889" s="5">
        <f>IF(Q2889&gt;0,RANK(Q2889,(N2889:P2889,Q2889:AE2889)),0)</f>
        <v>3</v>
      </c>
      <c r="AT2889" s="5">
        <f>IF(R2889&gt;0,RANK(R2889,(N2889:P2889,Q2889:AE2889)),0)</f>
        <v>5</v>
      </c>
      <c r="AU2889" s="5">
        <f>IF(T2889&gt;0,RANK(T2889,(N2889:P2889,Q2889:AE2889)),0)</f>
        <v>0</v>
      </c>
      <c r="AV2889" s="5">
        <f>IF(S2889&gt;0,RANK(S2889,(N2889:P2889,Q2889:AE2889)),0)</f>
        <v>6</v>
      </c>
      <c r="AW2889" s="2">
        <f t="shared" si="1099"/>
        <v>7.7910174152153984E-3</v>
      </c>
      <c r="AX2889" s="2">
        <f t="shared" si="1100"/>
        <v>4.5829514207149404E-3</v>
      </c>
      <c r="AY2889" s="2">
        <f t="shared" si="1101"/>
        <v>0</v>
      </c>
      <c r="AZ2889" s="2">
        <f t="shared" si="1102"/>
        <v>1.8331805682859762E-3</v>
      </c>
      <c r="BB2889" t="s">
        <v>2965</v>
      </c>
      <c r="BC2889" t="s">
        <v>965</v>
      </c>
      <c r="BD2889">
        <v>2</v>
      </c>
      <c r="BF2889" s="111">
        <v>49</v>
      </c>
      <c r="BG2889" s="113">
        <v>17</v>
      </c>
      <c r="BH2889" s="117">
        <f t="shared" si="1092"/>
        <v>49017</v>
      </c>
      <c r="BJ2889" s="5" t="s">
        <v>3185</v>
      </c>
      <c r="CA2889" s="63"/>
    </row>
    <row r="2890" spans="1:79" hidden="1" outlineLevel="1">
      <c r="A2890" t="s">
        <v>2416</v>
      </c>
      <c r="B2890" t="s">
        <v>965</v>
      </c>
      <c r="C2890" s="1">
        <f t="shared" si="1094"/>
        <v>3950</v>
      </c>
      <c r="D2890" s="5">
        <f>IF(N2890&gt;0, RANK(N2890,(N2890:P2890,Q2890:AE2890)),0)</f>
        <v>2</v>
      </c>
      <c r="E2890" s="5">
        <f>IF(O2890&gt;0,RANK(O2890,(N2890:P2890,Q2890:AE2890)),0)</f>
        <v>1</v>
      </c>
      <c r="F2890" s="5">
        <f>IF(P2890&gt;0,RANK(P2890,(N2890:P2890,Q2890:AE2890)),0)</f>
        <v>0</v>
      </c>
      <c r="G2890" s="131">
        <f t="shared" si="1103"/>
        <v>269</v>
      </c>
      <c r="H2890" s="136">
        <f t="shared" si="1104"/>
        <v>6.8101265822784807E-2</v>
      </c>
      <c r="I2890" s="2"/>
      <c r="J2890" s="2">
        <f t="shared" si="1095"/>
        <v>0.43721518987341773</v>
      </c>
      <c r="K2890" s="2">
        <f t="shared" si="1096"/>
        <v>0.50531645569620254</v>
      </c>
      <c r="L2890" s="2">
        <f t="shared" si="1097"/>
        <v>0</v>
      </c>
      <c r="M2890" s="2">
        <f t="shared" si="1098"/>
        <v>5.7468354430379676E-2</v>
      </c>
      <c r="N2890" s="63">
        <v>1727</v>
      </c>
      <c r="O2890" s="63">
        <v>1996</v>
      </c>
      <c r="P2890" s="63"/>
      <c r="Q2890" s="63">
        <v>71</v>
      </c>
      <c r="R2890" s="63">
        <v>66</v>
      </c>
      <c r="S2890" s="63">
        <v>10</v>
      </c>
      <c r="T2890" s="63"/>
      <c r="U2890" s="63"/>
      <c r="V2890" s="63">
        <v>3</v>
      </c>
      <c r="W2890" s="63">
        <f>IF(Copyright!C$12=1,IF(BW2890&gt;0,BW2890-SUM(T2890:U2890)-SUM(Y2890:AQ2890),SUM(BX2890:CA2890)),SUM(BY2890:CA2890))</f>
        <v>0</v>
      </c>
      <c r="X2890" s="63">
        <v>77</v>
      </c>
      <c r="Y2890" s="63"/>
      <c r="Z2890" s="63"/>
      <c r="AA2890" s="63"/>
      <c r="AB2890" s="63"/>
      <c r="AC2890" s="63"/>
      <c r="AD2890" s="63"/>
      <c r="AE2890" s="63"/>
      <c r="AF2890" s="63"/>
      <c r="AG2890" s="63"/>
      <c r="AH2890" s="63"/>
      <c r="AI2890" s="63"/>
      <c r="AJ2890" s="63"/>
      <c r="AK2890" s="63"/>
      <c r="AL2890" s="63"/>
      <c r="AM2890" s="63"/>
      <c r="AN2890" s="63"/>
      <c r="AO2890" s="63"/>
      <c r="AP2890" s="63"/>
      <c r="AQ2890" s="63"/>
      <c r="AS2890" s="5">
        <f>IF(Q2890&gt;0,RANK(Q2890,(N2890:P2890,Q2890:AE2890)),0)</f>
        <v>4</v>
      </c>
      <c r="AT2890" s="5">
        <f>IF(R2890&gt;0,RANK(R2890,(N2890:P2890,Q2890:AE2890)),0)</f>
        <v>5</v>
      </c>
      <c r="AU2890" s="5">
        <f>IF(T2890&gt;0,RANK(T2890,(N2890:P2890,Q2890:AE2890)),0)</f>
        <v>0</v>
      </c>
      <c r="AV2890" s="5">
        <f>IF(S2890&gt;0,RANK(S2890,(N2890:P2890,Q2890:AE2890)),0)</f>
        <v>6</v>
      </c>
      <c r="AW2890" s="2">
        <f t="shared" si="1099"/>
        <v>1.7974683544303798E-2</v>
      </c>
      <c r="AX2890" s="2">
        <f t="shared" si="1100"/>
        <v>1.6708860759493672E-2</v>
      </c>
      <c r="AY2890" s="2">
        <f t="shared" si="1101"/>
        <v>0</v>
      </c>
      <c r="AZ2890" s="2">
        <f t="shared" si="1102"/>
        <v>2.5316455696202532E-3</v>
      </c>
      <c r="BB2890" t="s">
        <v>2416</v>
      </c>
      <c r="BC2890" t="s">
        <v>965</v>
      </c>
      <c r="BD2890">
        <v>3</v>
      </c>
      <c r="BF2890" s="111">
        <v>49</v>
      </c>
      <c r="BG2890" s="113">
        <v>19</v>
      </c>
      <c r="BH2890" s="117">
        <f t="shared" si="1092"/>
        <v>49019</v>
      </c>
      <c r="BJ2890" s="5" t="s">
        <v>3185</v>
      </c>
      <c r="CA2890" s="63"/>
    </row>
    <row r="2891" spans="1:79" hidden="1" outlineLevel="1">
      <c r="A2891" t="s">
        <v>2851</v>
      </c>
      <c r="B2891" t="s">
        <v>965</v>
      </c>
      <c r="C2891" s="1">
        <f t="shared" si="1094"/>
        <v>16701</v>
      </c>
      <c r="D2891" s="5">
        <f>IF(N2891&gt;0, RANK(N2891,(N2891:P2891,Q2891:AE2891)),0)</f>
        <v>2</v>
      </c>
      <c r="E2891" s="5">
        <f>IF(O2891&gt;0,RANK(O2891,(N2891:P2891,Q2891:AE2891)),0)</f>
        <v>1</v>
      </c>
      <c r="F2891" s="5">
        <f>IF(P2891&gt;0,RANK(P2891,(N2891:P2891,Q2891:AE2891)),0)</f>
        <v>0</v>
      </c>
      <c r="G2891" s="131">
        <f t="shared" si="1103"/>
        <v>12052</v>
      </c>
      <c r="H2891" s="136">
        <f t="shared" si="1104"/>
        <v>0.72163343512364531</v>
      </c>
      <c r="I2891" s="2"/>
      <c r="J2891" s="2">
        <f t="shared" si="1095"/>
        <v>0.12861505299083886</v>
      </c>
      <c r="K2891" s="2">
        <f t="shared" si="1096"/>
        <v>0.85024848811448417</v>
      </c>
      <c r="L2891" s="2">
        <f t="shared" si="1097"/>
        <v>0</v>
      </c>
      <c r="M2891" s="2">
        <f t="shared" si="1098"/>
        <v>2.1136458894676968E-2</v>
      </c>
      <c r="N2891" s="63">
        <v>2148</v>
      </c>
      <c r="O2891" s="63">
        <v>14200</v>
      </c>
      <c r="P2891" s="63"/>
      <c r="Q2891" s="63">
        <v>202</v>
      </c>
      <c r="R2891" s="63">
        <v>43</v>
      </c>
      <c r="S2891" s="63">
        <v>66</v>
      </c>
      <c r="T2891" s="63"/>
      <c r="U2891" s="63"/>
      <c r="V2891" s="63">
        <v>4</v>
      </c>
      <c r="W2891" s="63">
        <f>IF(Copyright!C$12=1,IF(BW2891&gt;0,BW2891-SUM(T2891:U2891)-SUM(Y2891:AQ2891),SUM(BX2891:CA2891)),SUM(BY2891:CA2891))</f>
        <v>0</v>
      </c>
      <c r="X2891" s="63">
        <v>38</v>
      </c>
      <c r="Y2891" s="63"/>
      <c r="Z2891" s="63"/>
      <c r="AA2891" s="63"/>
      <c r="AB2891" s="63"/>
      <c r="AC2891" s="63"/>
      <c r="AD2891" s="63"/>
      <c r="AE2891" s="63"/>
      <c r="AF2891" s="63"/>
      <c r="AG2891" s="63"/>
      <c r="AH2891" s="63"/>
      <c r="AI2891" s="63"/>
      <c r="AJ2891" s="63"/>
      <c r="AK2891" s="63"/>
      <c r="AL2891" s="63"/>
      <c r="AM2891" s="63"/>
      <c r="AN2891" s="63"/>
      <c r="AO2891" s="63"/>
      <c r="AP2891" s="63"/>
      <c r="AQ2891" s="63"/>
      <c r="AS2891" s="5">
        <f>IF(Q2891&gt;0,RANK(Q2891,(N2891:P2891,Q2891:AE2891)),0)</f>
        <v>3</v>
      </c>
      <c r="AT2891" s="5">
        <f>IF(R2891&gt;0,RANK(R2891,(N2891:P2891,Q2891:AE2891)),0)</f>
        <v>5</v>
      </c>
      <c r="AU2891" s="5">
        <f>IF(T2891&gt;0,RANK(T2891,(N2891:P2891,Q2891:AE2891)),0)</f>
        <v>0</v>
      </c>
      <c r="AV2891" s="5">
        <f>IF(S2891&gt;0,RANK(S2891,(N2891:P2891,Q2891:AE2891)),0)</f>
        <v>4</v>
      </c>
      <c r="AW2891" s="2">
        <f t="shared" si="1099"/>
        <v>1.2095084126698999E-2</v>
      </c>
      <c r="AX2891" s="2">
        <f t="shared" si="1100"/>
        <v>2.5746961259804804E-3</v>
      </c>
      <c r="AY2891" s="2">
        <f t="shared" si="1101"/>
        <v>0</v>
      </c>
      <c r="AZ2891" s="2">
        <f t="shared" si="1102"/>
        <v>3.9518591701095743E-3</v>
      </c>
      <c r="BB2891" t="s">
        <v>2851</v>
      </c>
      <c r="BC2891" t="s">
        <v>965</v>
      </c>
      <c r="BD2891">
        <v>2</v>
      </c>
      <c r="BF2891" s="111">
        <v>49</v>
      </c>
      <c r="BG2891" s="113">
        <v>21</v>
      </c>
      <c r="BH2891" s="117">
        <f t="shared" si="1092"/>
        <v>49021</v>
      </c>
      <c r="BJ2891" s="5" t="s">
        <v>3185</v>
      </c>
      <c r="BW2891" s="63">
        <v>110</v>
      </c>
      <c r="CA2891" s="63"/>
    </row>
    <row r="2892" spans="1:79" hidden="1" outlineLevel="1">
      <c r="A2892" t="s">
        <v>1460</v>
      </c>
      <c r="B2892" t="s">
        <v>965</v>
      </c>
      <c r="C2892" s="1">
        <f t="shared" si="1094"/>
        <v>3972</v>
      </c>
      <c r="D2892" s="5">
        <f>IF(N2892&gt;0, RANK(N2892,(N2892:P2892,Q2892:AE2892)),0)</f>
        <v>2</v>
      </c>
      <c r="E2892" s="5">
        <f>IF(O2892&gt;0,RANK(O2892,(N2892:P2892,Q2892:AE2892)),0)</f>
        <v>1</v>
      </c>
      <c r="F2892" s="5">
        <f>IF(P2892&gt;0,RANK(P2892,(N2892:P2892,Q2892:AE2892)),0)</f>
        <v>0</v>
      </c>
      <c r="G2892" s="131">
        <f t="shared" si="1103"/>
        <v>2997</v>
      </c>
      <c r="H2892" s="136">
        <f t="shared" si="1104"/>
        <v>0.75453172205438068</v>
      </c>
      <c r="I2892" s="2"/>
      <c r="J2892" s="2">
        <f t="shared" si="1095"/>
        <v>0.11354481369587109</v>
      </c>
      <c r="K2892" s="2">
        <f t="shared" si="1096"/>
        <v>0.86807653575025179</v>
      </c>
      <c r="L2892" s="2">
        <f t="shared" si="1097"/>
        <v>0</v>
      </c>
      <c r="M2892" s="2">
        <f t="shared" si="1098"/>
        <v>1.8378650553877107E-2</v>
      </c>
      <c r="N2892" s="63">
        <v>451</v>
      </c>
      <c r="O2892" s="63">
        <v>3448</v>
      </c>
      <c r="P2892" s="63"/>
      <c r="Q2892" s="63">
        <v>27</v>
      </c>
      <c r="R2892" s="63">
        <v>9</v>
      </c>
      <c r="S2892" s="63">
        <v>21</v>
      </c>
      <c r="T2892" s="63"/>
      <c r="U2892" s="63"/>
      <c r="V2892" s="63">
        <v>0</v>
      </c>
      <c r="W2892" s="63">
        <f>IF(Copyright!C$12=1,IF(BW2892&gt;0,BW2892-SUM(T2892:U2892)-SUM(Y2892:AQ2892),SUM(BX2892:CA2892)),SUM(BY2892:CA2892))</f>
        <v>0</v>
      </c>
      <c r="X2892" s="63">
        <v>16</v>
      </c>
      <c r="Y2892" s="63"/>
      <c r="Z2892" s="63"/>
      <c r="AA2892" s="63"/>
      <c r="AB2892" s="63"/>
      <c r="AC2892" s="63"/>
      <c r="AD2892" s="63"/>
      <c r="AE2892" s="63"/>
      <c r="AF2892" s="63"/>
      <c r="AG2892" s="63"/>
      <c r="AH2892" s="63"/>
      <c r="AI2892" s="63"/>
      <c r="AJ2892" s="63"/>
      <c r="AK2892" s="63"/>
      <c r="AL2892" s="63"/>
      <c r="AM2892" s="63"/>
      <c r="AN2892" s="63"/>
      <c r="AO2892" s="63"/>
      <c r="AP2892" s="63"/>
      <c r="AQ2892" s="63"/>
      <c r="AS2892" s="5">
        <f>IF(Q2892&gt;0,RANK(Q2892,(N2892:P2892,Q2892:AE2892)),0)</f>
        <v>3</v>
      </c>
      <c r="AT2892" s="5">
        <f>IF(R2892&gt;0,RANK(R2892,(N2892:P2892,Q2892:AE2892)),0)</f>
        <v>6</v>
      </c>
      <c r="AU2892" s="5">
        <f>IF(T2892&gt;0,RANK(T2892,(N2892:P2892,Q2892:AE2892)),0)</f>
        <v>0</v>
      </c>
      <c r="AV2892" s="5">
        <f>IF(S2892&gt;0,RANK(S2892,(N2892:P2892,Q2892:AE2892)),0)</f>
        <v>4</v>
      </c>
      <c r="AW2892" s="2">
        <f t="shared" si="1099"/>
        <v>6.7975830815709968E-3</v>
      </c>
      <c r="AX2892" s="2">
        <f t="shared" si="1100"/>
        <v>2.2658610271903325E-3</v>
      </c>
      <c r="AY2892" s="2">
        <f t="shared" si="1101"/>
        <v>0</v>
      </c>
      <c r="AZ2892" s="2">
        <f t="shared" si="1102"/>
        <v>5.287009063444109E-3</v>
      </c>
      <c r="BB2892" t="s">
        <v>1460</v>
      </c>
      <c r="BC2892" t="s">
        <v>965</v>
      </c>
      <c r="BF2892" s="111">
        <v>49</v>
      </c>
      <c r="BG2892" s="113">
        <v>23</v>
      </c>
      <c r="BH2892" s="117">
        <f t="shared" si="1092"/>
        <v>49023</v>
      </c>
      <c r="BJ2892" s="5" t="s">
        <v>3185</v>
      </c>
      <c r="BW2892" s="63">
        <v>38</v>
      </c>
      <c r="CA2892" s="63"/>
    </row>
    <row r="2893" spans="1:79" hidden="1" outlineLevel="1">
      <c r="A2893" t="s">
        <v>262</v>
      </c>
      <c r="B2893" t="s">
        <v>965</v>
      </c>
      <c r="C2893" s="1">
        <f t="shared" si="1094"/>
        <v>3371</v>
      </c>
      <c r="D2893" s="5">
        <f>IF(N2893&gt;0, RANK(N2893,(N2893:P2893,Q2893:AE2893)),0)</f>
        <v>2</v>
      </c>
      <c r="E2893" s="5">
        <f>IF(O2893&gt;0,RANK(O2893,(N2893:P2893,Q2893:AE2893)),0)</f>
        <v>1</v>
      </c>
      <c r="F2893" s="5">
        <f>IF(P2893&gt;0,RANK(P2893,(N2893:P2893,Q2893:AE2893)),0)</f>
        <v>0</v>
      </c>
      <c r="G2893" s="131">
        <f t="shared" si="1103"/>
        <v>1778</v>
      </c>
      <c r="H2893" s="136">
        <f t="shared" si="1104"/>
        <v>0.52743992880450907</v>
      </c>
      <c r="I2893" s="2"/>
      <c r="J2893" s="2">
        <f t="shared" si="1095"/>
        <v>0.22070602195194305</v>
      </c>
      <c r="K2893" s="2">
        <f t="shared" si="1096"/>
        <v>0.74814595075645207</v>
      </c>
      <c r="L2893" s="2">
        <f t="shared" si="1097"/>
        <v>0</v>
      </c>
      <c r="M2893" s="2">
        <f t="shared" si="1098"/>
        <v>3.1148027291604929E-2</v>
      </c>
      <c r="N2893" s="63">
        <v>744</v>
      </c>
      <c r="O2893" s="63">
        <v>2522</v>
      </c>
      <c r="P2893" s="63"/>
      <c r="Q2893" s="63">
        <v>47</v>
      </c>
      <c r="R2893" s="63">
        <v>21</v>
      </c>
      <c r="S2893" s="63">
        <v>14</v>
      </c>
      <c r="T2893" s="63"/>
      <c r="U2893" s="63"/>
      <c r="V2893" s="63">
        <v>3</v>
      </c>
      <c r="W2893" s="63">
        <f>IF(Copyright!C$12=1,IF(BW2893&gt;0,BW2893-SUM(T2893:U2893)-SUM(Y2893:AQ2893),SUM(BX2893:CA2893)),SUM(BY2893:CA2893))</f>
        <v>0</v>
      </c>
      <c r="X2893" s="63">
        <v>20</v>
      </c>
      <c r="Y2893" s="63"/>
      <c r="Z2893" s="63"/>
      <c r="AA2893" s="63"/>
      <c r="AB2893" s="63"/>
      <c r="AC2893" s="63"/>
      <c r="AD2893" s="63"/>
      <c r="AE2893" s="63"/>
      <c r="AF2893" s="63"/>
      <c r="AG2893" s="63"/>
      <c r="AH2893" s="63"/>
      <c r="AI2893" s="63"/>
      <c r="AJ2893" s="63"/>
      <c r="AK2893" s="63"/>
      <c r="AL2893" s="63"/>
      <c r="AM2893" s="63"/>
      <c r="AN2893" s="63"/>
      <c r="AO2893" s="63"/>
      <c r="AP2893" s="63"/>
      <c r="AQ2893" s="63"/>
      <c r="AS2893" s="5">
        <f>IF(Q2893&gt;0,RANK(Q2893,(N2893:P2893,Q2893:AE2893)),0)</f>
        <v>3</v>
      </c>
      <c r="AT2893" s="5">
        <f>IF(R2893&gt;0,RANK(R2893,(N2893:P2893,Q2893:AE2893)),0)</f>
        <v>4</v>
      </c>
      <c r="AU2893" s="5">
        <f>IF(T2893&gt;0,RANK(T2893,(N2893:P2893,Q2893:AE2893)),0)</f>
        <v>0</v>
      </c>
      <c r="AV2893" s="5">
        <f>IF(S2893&gt;0,RANK(S2893,(N2893:P2893,Q2893:AE2893)),0)</f>
        <v>6</v>
      </c>
      <c r="AW2893" s="2">
        <f t="shared" si="1099"/>
        <v>1.3942450311480272E-2</v>
      </c>
      <c r="AX2893" s="2">
        <f t="shared" si="1100"/>
        <v>6.2296054583209732E-3</v>
      </c>
      <c r="AY2893" s="2">
        <f t="shared" si="1101"/>
        <v>0</v>
      </c>
      <c r="AZ2893" s="2">
        <f t="shared" si="1102"/>
        <v>4.1530703055473149E-3</v>
      </c>
      <c r="BB2893" t="s">
        <v>262</v>
      </c>
      <c r="BC2893" t="s">
        <v>965</v>
      </c>
      <c r="BD2893">
        <v>2</v>
      </c>
      <c r="BF2893" s="111">
        <v>49</v>
      </c>
      <c r="BG2893" s="113">
        <v>25</v>
      </c>
      <c r="BH2893" s="117">
        <f t="shared" si="1092"/>
        <v>49025</v>
      </c>
      <c r="BJ2893" s="5" t="s">
        <v>3185</v>
      </c>
      <c r="CA2893" s="63"/>
    </row>
    <row r="2894" spans="1:79" hidden="1" outlineLevel="1">
      <c r="A2894" t="s">
        <v>162</v>
      </c>
      <c r="B2894" t="s">
        <v>965</v>
      </c>
      <c r="C2894" s="1">
        <f t="shared" si="1094"/>
        <v>5026</v>
      </c>
      <c r="D2894" s="5">
        <f>IF(N2894&gt;0, RANK(N2894,(N2894:P2894,Q2894:AE2894)),0)</f>
        <v>2</v>
      </c>
      <c r="E2894" s="5">
        <f>IF(O2894&gt;0,RANK(O2894,(N2894:P2894,Q2894:AE2894)),0)</f>
        <v>1</v>
      </c>
      <c r="F2894" s="5">
        <f>IF(P2894&gt;0,RANK(P2894,(N2894:P2894,Q2894:AE2894)),0)</f>
        <v>0</v>
      </c>
      <c r="G2894" s="131">
        <f t="shared" si="1103"/>
        <v>4047</v>
      </c>
      <c r="H2894" s="136">
        <f t="shared" si="1104"/>
        <v>0.80521289295662557</v>
      </c>
      <c r="I2894" s="2"/>
      <c r="J2894" s="2">
        <f t="shared" si="1095"/>
        <v>8.5754078790290483E-2</v>
      </c>
      <c r="K2894" s="2">
        <f t="shared" si="1096"/>
        <v>0.89096697174691608</v>
      </c>
      <c r="L2894" s="2">
        <f t="shared" si="1097"/>
        <v>0</v>
      </c>
      <c r="M2894" s="2">
        <f t="shared" si="1098"/>
        <v>2.3278949462793408E-2</v>
      </c>
      <c r="N2894" s="63">
        <v>431</v>
      </c>
      <c r="O2894" s="63">
        <v>4478</v>
      </c>
      <c r="P2894" s="63"/>
      <c r="Q2894" s="63">
        <v>43</v>
      </c>
      <c r="R2894" s="63">
        <v>4</v>
      </c>
      <c r="S2894" s="63">
        <v>50</v>
      </c>
      <c r="T2894" s="63"/>
      <c r="U2894" s="63"/>
      <c r="V2894" s="63">
        <v>1</v>
      </c>
      <c r="W2894" s="63">
        <f>IF(Copyright!C$12=1,IF(BW2894&gt;0,BW2894-SUM(T2894:U2894)-SUM(Y2894:AQ2894),SUM(BX2894:CA2894)),SUM(BY2894:CA2894))</f>
        <v>0</v>
      </c>
      <c r="X2894" s="63">
        <v>19</v>
      </c>
      <c r="Y2894" s="63"/>
      <c r="Z2894" s="63"/>
      <c r="AA2894" s="63"/>
      <c r="AB2894" s="63"/>
      <c r="AC2894" s="63"/>
      <c r="AD2894" s="63"/>
      <c r="AE2894" s="63"/>
      <c r="AF2894" s="63"/>
      <c r="AG2894" s="63"/>
      <c r="AH2894" s="63"/>
      <c r="AI2894" s="63"/>
      <c r="AJ2894" s="63"/>
      <c r="AK2894" s="63"/>
      <c r="AL2894" s="63"/>
      <c r="AM2894" s="63"/>
      <c r="AN2894" s="63"/>
      <c r="AO2894" s="63"/>
      <c r="AP2894" s="63"/>
      <c r="AQ2894" s="63"/>
      <c r="AS2894" s="5">
        <f>IF(Q2894&gt;0,RANK(Q2894,(N2894:P2894,Q2894:AE2894)),0)</f>
        <v>4</v>
      </c>
      <c r="AT2894" s="5">
        <f>IF(R2894&gt;0,RANK(R2894,(N2894:P2894,Q2894:AE2894)),0)</f>
        <v>6</v>
      </c>
      <c r="AU2894" s="5">
        <f>IF(T2894&gt;0,RANK(T2894,(N2894:P2894,Q2894:AE2894)),0)</f>
        <v>0</v>
      </c>
      <c r="AV2894" s="5">
        <f>IF(S2894&gt;0,RANK(S2894,(N2894:P2894,Q2894:AE2894)),0)</f>
        <v>3</v>
      </c>
      <c r="AW2894" s="2">
        <f t="shared" si="1099"/>
        <v>8.5555113410266618E-3</v>
      </c>
      <c r="AX2894" s="2">
        <f t="shared" si="1100"/>
        <v>7.9586152009550337E-4</v>
      </c>
      <c r="AY2894" s="2">
        <f t="shared" si="1101"/>
        <v>0</v>
      </c>
      <c r="AZ2894" s="2">
        <f t="shared" si="1102"/>
        <v>9.9482690011937925E-3</v>
      </c>
      <c r="BB2894" t="s">
        <v>162</v>
      </c>
      <c r="BC2894" t="s">
        <v>965</v>
      </c>
      <c r="BD2894">
        <v>2</v>
      </c>
      <c r="BF2894" s="111">
        <v>49</v>
      </c>
      <c r="BG2894" s="113">
        <v>27</v>
      </c>
      <c r="BH2894" s="117">
        <f t="shared" si="1092"/>
        <v>49027</v>
      </c>
      <c r="BJ2894" s="5" t="s">
        <v>3185</v>
      </c>
      <c r="BW2894" s="63">
        <v>29</v>
      </c>
      <c r="CA2894" s="63"/>
    </row>
    <row r="2895" spans="1:79" hidden="1" outlineLevel="1">
      <c r="A2895" t="s">
        <v>1153</v>
      </c>
      <c r="B2895" t="s">
        <v>965</v>
      </c>
      <c r="C2895" s="1">
        <f t="shared" si="1094"/>
        <v>4597</v>
      </c>
      <c r="D2895" s="5">
        <f>IF(N2895&gt;0, RANK(N2895,(N2895:P2895,Q2895:AE2895)),0)</f>
        <v>2</v>
      </c>
      <c r="E2895" s="5">
        <f>IF(O2895&gt;0,RANK(O2895,(N2895:P2895,Q2895:AE2895)),0)</f>
        <v>1</v>
      </c>
      <c r="F2895" s="5">
        <f>IF(P2895&gt;0,RANK(P2895,(N2895:P2895,Q2895:AE2895)),0)</f>
        <v>0</v>
      </c>
      <c r="G2895" s="131">
        <f t="shared" si="1103"/>
        <v>3711</v>
      </c>
      <c r="H2895" s="136">
        <f t="shared" si="1104"/>
        <v>0.80726560800522085</v>
      </c>
      <c r="I2895" s="2"/>
      <c r="J2895" s="2">
        <f t="shared" si="1095"/>
        <v>8.7665869045029363E-2</v>
      </c>
      <c r="K2895" s="2">
        <f t="shared" si="1096"/>
        <v>0.89493147705025011</v>
      </c>
      <c r="L2895" s="2">
        <f t="shared" si="1097"/>
        <v>0</v>
      </c>
      <c r="M2895" s="2">
        <f t="shared" si="1098"/>
        <v>1.7402653904720511E-2</v>
      </c>
      <c r="N2895" s="63">
        <v>403</v>
      </c>
      <c r="O2895" s="63">
        <v>4114</v>
      </c>
      <c r="P2895" s="63"/>
      <c r="Q2895" s="63">
        <v>36</v>
      </c>
      <c r="R2895" s="63">
        <v>6</v>
      </c>
      <c r="S2895" s="63">
        <v>24</v>
      </c>
      <c r="T2895" s="63"/>
      <c r="U2895" s="63"/>
      <c r="V2895" s="63">
        <v>1</v>
      </c>
      <c r="W2895" s="63">
        <f>IF(Copyright!C$12=1,IF(BW2895&gt;0,BW2895-SUM(T2895:U2895)-SUM(Y2895:AQ2895),SUM(BX2895:CA2895)),SUM(BY2895:CA2895))</f>
        <v>0</v>
      </c>
      <c r="X2895" s="63">
        <v>13</v>
      </c>
      <c r="Y2895" s="63"/>
      <c r="Z2895" s="63"/>
      <c r="AA2895" s="63"/>
      <c r="AB2895" s="63"/>
      <c r="AC2895" s="63"/>
      <c r="AD2895" s="63"/>
      <c r="AE2895" s="63"/>
      <c r="AF2895" s="63"/>
      <c r="AG2895" s="63"/>
      <c r="AH2895" s="63"/>
      <c r="AI2895" s="63"/>
      <c r="AJ2895" s="63"/>
      <c r="AK2895" s="63"/>
      <c r="AL2895" s="63"/>
      <c r="AM2895" s="63"/>
      <c r="AN2895" s="63"/>
      <c r="AO2895" s="63"/>
      <c r="AP2895" s="63"/>
      <c r="AQ2895" s="63"/>
      <c r="AS2895" s="5">
        <f>IF(Q2895&gt;0,RANK(Q2895,(N2895:P2895,Q2895:AE2895)),0)</f>
        <v>3</v>
      </c>
      <c r="AT2895" s="5">
        <f>IF(R2895&gt;0,RANK(R2895,(N2895:P2895,Q2895:AE2895)),0)</f>
        <v>6</v>
      </c>
      <c r="AU2895" s="5">
        <f>IF(T2895&gt;0,RANK(T2895,(N2895:P2895,Q2895:AE2895)),0)</f>
        <v>0</v>
      </c>
      <c r="AV2895" s="5">
        <f>IF(S2895&gt;0,RANK(S2895,(N2895:P2895,Q2895:AE2895)),0)</f>
        <v>4</v>
      </c>
      <c r="AW2895" s="2">
        <f t="shared" si="1099"/>
        <v>7.8311942571242122E-3</v>
      </c>
      <c r="AX2895" s="2">
        <f t="shared" si="1100"/>
        <v>1.3051990428540352E-3</v>
      </c>
      <c r="AY2895" s="2">
        <f t="shared" si="1101"/>
        <v>0</v>
      </c>
      <c r="AZ2895" s="2">
        <f t="shared" si="1102"/>
        <v>5.2207961714161406E-3</v>
      </c>
      <c r="BB2895" t="s">
        <v>1153</v>
      </c>
      <c r="BC2895" t="s">
        <v>965</v>
      </c>
      <c r="BD2895">
        <v>1</v>
      </c>
      <c r="BF2895" s="111">
        <v>49</v>
      </c>
      <c r="BG2895" s="113">
        <v>29</v>
      </c>
      <c r="BH2895" s="117">
        <f t="shared" si="1092"/>
        <v>49029</v>
      </c>
      <c r="BJ2895" s="5" t="s">
        <v>3185</v>
      </c>
      <c r="CA2895" s="63"/>
    </row>
    <row r="2896" spans="1:79" hidden="1" outlineLevel="1">
      <c r="A2896" t="s">
        <v>223</v>
      </c>
      <c r="B2896" t="s">
        <v>965</v>
      </c>
      <c r="C2896" s="1">
        <f t="shared" si="1094"/>
        <v>782</v>
      </c>
      <c r="D2896" s="5">
        <f>IF(N2896&gt;0, RANK(N2896,(N2896:P2896,Q2896:AE2896)),0)</f>
        <v>2</v>
      </c>
      <c r="E2896" s="5">
        <f>IF(O2896&gt;0,RANK(O2896,(N2896:P2896,Q2896:AE2896)),0)</f>
        <v>1</v>
      </c>
      <c r="F2896" s="5">
        <f>IF(P2896&gt;0,RANK(P2896,(N2896:P2896,Q2896:AE2896)),0)</f>
        <v>0</v>
      </c>
      <c r="G2896" s="131">
        <f t="shared" si="1103"/>
        <v>623</v>
      </c>
      <c r="H2896" s="136">
        <f t="shared" si="1104"/>
        <v>0.79667519181585678</v>
      </c>
      <c r="I2896" s="2"/>
      <c r="J2896" s="2">
        <f t="shared" si="1095"/>
        <v>9.4629156010230184E-2</v>
      </c>
      <c r="K2896" s="2">
        <f t="shared" si="1096"/>
        <v>0.89130434782608692</v>
      </c>
      <c r="L2896" s="2">
        <f t="shared" si="1097"/>
        <v>0</v>
      </c>
      <c r="M2896" s="2">
        <f t="shared" si="1098"/>
        <v>1.406649616368294E-2</v>
      </c>
      <c r="N2896" s="63">
        <v>74</v>
      </c>
      <c r="O2896" s="63">
        <v>697</v>
      </c>
      <c r="P2896" s="63"/>
      <c r="Q2896" s="63">
        <v>5</v>
      </c>
      <c r="R2896" s="63">
        <v>0</v>
      </c>
      <c r="S2896" s="63">
        <v>4</v>
      </c>
      <c r="T2896" s="63"/>
      <c r="U2896" s="63"/>
      <c r="V2896" s="63">
        <v>0</v>
      </c>
      <c r="W2896" s="63">
        <f>IF(Copyright!C$12=1,IF(BW2896&gt;0,BW2896-SUM(T2896:U2896)-SUM(Y2896:AQ2896),SUM(BX2896:CA2896)),SUM(BY2896:CA2896))</f>
        <v>0</v>
      </c>
      <c r="X2896" s="63">
        <v>2</v>
      </c>
      <c r="Y2896" s="63"/>
      <c r="Z2896" s="63"/>
      <c r="AA2896" s="63"/>
      <c r="AB2896" s="63"/>
      <c r="AC2896" s="63"/>
      <c r="AD2896" s="63"/>
      <c r="AE2896" s="63"/>
      <c r="AF2896" s="63"/>
      <c r="AG2896" s="63"/>
      <c r="AH2896" s="63"/>
      <c r="AI2896" s="63"/>
      <c r="AJ2896" s="63"/>
      <c r="AK2896" s="63"/>
      <c r="AL2896" s="63"/>
      <c r="AM2896" s="63"/>
      <c r="AN2896" s="63"/>
      <c r="AO2896" s="63"/>
      <c r="AP2896" s="63"/>
      <c r="AQ2896" s="63"/>
      <c r="AS2896" s="5">
        <f>IF(Q2896&gt;0,RANK(Q2896,(N2896:P2896,Q2896:AE2896)),0)</f>
        <v>3</v>
      </c>
      <c r="AT2896" s="5">
        <f>IF(R2896&gt;0,RANK(R2896,(N2896:P2896,Q2896:AE2896)),0)</f>
        <v>0</v>
      </c>
      <c r="AU2896" s="5">
        <f>IF(T2896&gt;0,RANK(T2896,(N2896:P2896,Q2896:AE2896)),0)</f>
        <v>0</v>
      </c>
      <c r="AV2896" s="5">
        <f>IF(S2896&gt;0,RANK(S2896,(N2896:P2896,Q2896:AE2896)),0)</f>
        <v>4</v>
      </c>
      <c r="AW2896" s="2">
        <f t="shared" si="1099"/>
        <v>6.3938618925831201E-3</v>
      </c>
      <c r="AX2896" s="2">
        <f t="shared" si="1100"/>
        <v>0</v>
      </c>
      <c r="AY2896" s="2">
        <f t="shared" si="1101"/>
        <v>0</v>
      </c>
      <c r="AZ2896" s="2">
        <f t="shared" si="1102"/>
        <v>5.1150895140664966E-3</v>
      </c>
      <c r="BB2896" t="s">
        <v>223</v>
      </c>
      <c r="BC2896" t="s">
        <v>965</v>
      </c>
      <c r="BD2896">
        <v>2</v>
      </c>
      <c r="BF2896" s="111">
        <v>49</v>
      </c>
      <c r="BG2896" s="113">
        <v>31</v>
      </c>
      <c r="BH2896" s="117">
        <f t="shared" si="1092"/>
        <v>49031</v>
      </c>
      <c r="BJ2896" s="5" t="s">
        <v>3185</v>
      </c>
      <c r="CA2896" s="63"/>
    </row>
    <row r="2897" spans="1:79" hidden="1" outlineLevel="1">
      <c r="A2897" t="s">
        <v>239</v>
      </c>
      <c r="B2897" t="s">
        <v>965</v>
      </c>
      <c r="C2897" s="1">
        <f t="shared" si="1094"/>
        <v>1007</v>
      </c>
      <c r="D2897" s="5">
        <f>IF(N2897&gt;0, RANK(N2897,(N2897:P2897,Q2897:AE2897)),0)</f>
        <v>2</v>
      </c>
      <c r="E2897" s="5">
        <f>IF(O2897&gt;0,RANK(O2897,(N2897:P2897,Q2897:AE2897)),0)</f>
        <v>1</v>
      </c>
      <c r="F2897" s="5">
        <f>IF(P2897&gt;0,RANK(P2897,(N2897:P2897,Q2897:AE2897)),0)</f>
        <v>0</v>
      </c>
      <c r="G2897" s="131">
        <f t="shared" si="1103"/>
        <v>832</v>
      </c>
      <c r="H2897" s="136">
        <f t="shared" si="1104"/>
        <v>0.82621648460774577</v>
      </c>
      <c r="I2897" s="2"/>
      <c r="J2897" s="2">
        <f t="shared" si="1095"/>
        <v>8.242303872889771E-2</v>
      </c>
      <c r="K2897" s="2">
        <f t="shared" si="1096"/>
        <v>0.90863952333664355</v>
      </c>
      <c r="L2897" s="2">
        <f t="shared" si="1097"/>
        <v>0</v>
      </c>
      <c r="M2897" s="2">
        <f t="shared" si="1098"/>
        <v>8.9374379344587807E-3</v>
      </c>
      <c r="N2897" s="63">
        <v>83</v>
      </c>
      <c r="O2897" s="63">
        <v>915</v>
      </c>
      <c r="P2897" s="63"/>
      <c r="Q2897" s="63">
        <v>6</v>
      </c>
      <c r="R2897" s="63">
        <v>1</v>
      </c>
      <c r="S2897" s="63">
        <v>1</v>
      </c>
      <c r="T2897" s="63"/>
      <c r="U2897" s="63"/>
      <c r="V2897" s="63">
        <v>0</v>
      </c>
      <c r="W2897" s="63">
        <f>IF(Copyright!C$12=1,IF(BW2897&gt;0,BW2897-SUM(T2897:U2897)-SUM(Y2897:AQ2897),SUM(BX2897:CA2897)),SUM(BY2897:CA2897))</f>
        <v>0</v>
      </c>
      <c r="X2897" s="63">
        <v>1</v>
      </c>
      <c r="Y2897" s="63"/>
      <c r="Z2897" s="63"/>
      <c r="AA2897" s="63"/>
      <c r="AB2897" s="63"/>
      <c r="AC2897" s="63"/>
      <c r="AD2897" s="63"/>
      <c r="AE2897" s="63"/>
      <c r="AF2897" s="63"/>
      <c r="AG2897" s="63"/>
      <c r="AH2897" s="63"/>
      <c r="AI2897" s="63"/>
      <c r="AJ2897" s="63"/>
      <c r="AK2897" s="63"/>
      <c r="AL2897" s="63"/>
      <c r="AM2897" s="63"/>
      <c r="AN2897" s="63"/>
      <c r="AO2897" s="63"/>
      <c r="AP2897" s="63"/>
      <c r="AQ2897" s="63"/>
      <c r="AS2897" s="5">
        <f>IF(Q2897&gt;0,RANK(Q2897,(N2897:P2897,Q2897:AE2897)),0)</f>
        <v>3</v>
      </c>
      <c r="AT2897" s="5">
        <f>IF(R2897&gt;0,RANK(R2897,(N2897:P2897,Q2897:AE2897)),0)</f>
        <v>4</v>
      </c>
      <c r="AU2897" s="5">
        <f>IF(T2897&gt;0,RANK(T2897,(N2897:P2897,Q2897:AE2897)),0)</f>
        <v>0</v>
      </c>
      <c r="AV2897" s="5">
        <f>IF(S2897&gt;0,RANK(S2897,(N2897:P2897,Q2897:AE2897)),0)</f>
        <v>4</v>
      </c>
      <c r="AW2897" s="2">
        <f t="shared" si="1099"/>
        <v>5.9582919563058593E-3</v>
      </c>
      <c r="AX2897" s="2">
        <f t="shared" si="1100"/>
        <v>9.930486593843098E-4</v>
      </c>
      <c r="AY2897" s="2">
        <f t="shared" si="1101"/>
        <v>0</v>
      </c>
      <c r="AZ2897" s="2">
        <f t="shared" si="1102"/>
        <v>9.930486593843098E-4</v>
      </c>
      <c r="BB2897" t="s">
        <v>239</v>
      </c>
      <c r="BC2897" t="s">
        <v>965</v>
      </c>
      <c r="BD2897">
        <v>1</v>
      </c>
      <c r="BF2897" s="111">
        <v>49</v>
      </c>
      <c r="BG2897" s="113">
        <v>33</v>
      </c>
      <c r="BH2897" s="117">
        <f t="shared" si="1092"/>
        <v>49033</v>
      </c>
      <c r="BJ2897" s="5" t="s">
        <v>3185</v>
      </c>
      <c r="BW2897" s="63">
        <v>8</v>
      </c>
      <c r="CA2897" s="63"/>
    </row>
    <row r="2898" spans="1:79" hidden="1" outlineLevel="1">
      <c r="A2898" t="s">
        <v>472</v>
      </c>
      <c r="B2898" t="s">
        <v>965</v>
      </c>
      <c r="C2898" s="1">
        <f t="shared" si="1094"/>
        <v>381799</v>
      </c>
      <c r="D2898" s="5">
        <f>IF(N2898&gt;0, RANK(N2898,(N2898:P2898,Q2898:AE2898)),0)</f>
        <v>2</v>
      </c>
      <c r="E2898" s="5">
        <f>IF(O2898&gt;0,RANK(O2898,(N2898:P2898,Q2898:AE2898)),0)</f>
        <v>1</v>
      </c>
      <c r="F2898" s="5">
        <f>IF(P2898&gt;0,RANK(P2898,(N2898:P2898,Q2898:AE2898)),0)</f>
        <v>0</v>
      </c>
      <c r="G2898" s="131">
        <f t="shared" si="1103"/>
        <v>77664</v>
      </c>
      <c r="H2898" s="136">
        <f t="shared" si="1104"/>
        <v>0.20341593351475515</v>
      </c>
      <c r="I2898" s="2"/>
      <c r="J2898" s="2">
        <f t="shared" si="1095"/>
        <v>0.38278518277942059</v>
      </c>
      <c r="K2898" s="2">
        <f t="shared" si="1096"/>
        <v>0.58620111629417571</v>
      </c>
      <c r="L2898" s="2">
        <f t="shared" si="1097"/>
        <v>0</v>
      </c>
      <c r="M2898" s="2">
        <f t="shared" si="1098"/>
        <v>3.1013700926403653E-2</v>
      </c>
      <c r="N2898" s="63">
        <v>146147</v>
      </c>
      <c r="O2898" s="63">
        <v>223811</v>
      </c>
      <c r="P2898" s="63"/>
      <c r="Q2898" s="63">
        <v>5521</v>
      </c>
      <c r="R2898" s="63">
        <v>2047</v>
      </c>
      <c r="S2898" s="63">
        <v>805</v>
      </c>
      <c r="T2898" s="63"/>
      <c r="U2898" s="63"/>
      <c r="V2898" s="63">
        <v>157</v>
      </c>
      <c r="W2898" s="63">
        <f>IF(Copyright!C$12=1,IF(BW2898&gt;0,BW2898-SUM(T2898:U2898)-SUM(Y2898:AQ2898),SUM(BX2898:CA2898)),SUM(BY2898:CA2898))</f>
        <v>2</v>
      </c>
      <c r="X2898" s="63">
        <v>3283</v>
      </c>
      <c r="Y2898" s="63"/>
      <c r="Z2898" s="63">
        <v>16</v>
      </c>
      <c r="AA2898" s="63"/>
      <c r="AB2898" s="63"/>
      <c r="AC2898" s="63">
        <v>1</v>
      </c>
      <c r="AD2898" s="63"/>
      <c r="AE2898" s="63"/>
      <c r="AF2898" s="63"/>
      <c r="AG2898" s="63"/>
      <c r="AH2898" s="63">
        <v>2</v>
      </c>
      <c r="AI2898" s="63"/>
      <c r="AJ2898" s="63">
        <v>5</v>
      </c>
      <c r="AK2898" s="63"/>
      <c r="AL2898" s="63"/>
      <c r="AM2898" s="63"/>
      <c r="AN2898" s="63"/>
      <c r="AO2898" s="63"/>
      <c r="AP2898" s="63"/>
      <c r="AQ2898" s="63">
        <v>2</v>
      </c>
      <c r="AS2898" s="5">
        <f>IF(Q2898&gt;0,RANK(Q2898,(N2898:P2898,Q2898:AE2898)),0)</f>
        <v>3</v>
      </c>
      <c r="AT2898" s="5">
        <f>IF(R2898&gt;0,RANK(R2898,(N2898:P2898,Q2898:AE2898)),0)</f>
        <v>5</v>
      </c>
      <c r="AU2898" s="5">
        <f>IF(T2898&gt;0,RANK(T2898,(N2898:P2898,Q2898:AE2898)),0)</f>
        <v>0</v>
      </c>
      <c r="AV2898" s="5">
        <f>IF(S2898&gt;0,RANK(S2898,(N2898:P2898,Q2898:AE2898)),0)</f>
        <v>6</v>
      </c>
      <c r="AW2898" s="2">
        <f t="shared" si="1099"/>
        <v>1.4460488372153935E-2</v>
      </c>
      <c r="AX2898" s="2">
        <f t="shared" si="1100"/>
        <v>5.3614598257198161E-3</v>
      </c>
      <c r="AY2898" s="2">
        <f t="shared" si="1101"/>
        <v>0</v>
      </c>
      <c r="AZ2898" s="2">
        <f t="shared" si="1102"/>
        <v>2.1084392573055455E-3</v>
      </c>
      <c r="BB2898" t="s">
        <v>472</v>
      </c>
      <c r="BC2898" t="s">
        <v>965</v>
      </c>
      <c r="BF2898" s="111">
        <v>49</v>
      </c>
      <c r="BG2898" s="113">
        <v>35</v>
      </c>
      <c r="BH2898" s="117">
        <f t="shared" si="1092"/>
        <v>49035</v>
      </c>
      <c r="BJ2898" s="5" t="s">
        <v>3185</v>
      </c>
      <c r="BW2898" s="63">
        <f>2375+12+16</f>
        <v>2403</v>
      </c>
      <c r="BY2898" s="63">
        <v>1</v>
      </c>
      <c r="BZ2898" s="63">
        <v>1</v>
      </c>
      <c r="CA2898" s="63"/>
    </row>
    <row r="2899" spans="1:79" hidden="1" outlineLevel="1">
      <c r="A2899" t="s">
        <v>2533</v>
      </c>
      <c r="B2899" t="s">
        <v>965</v>
      </c>
      <c r="C2899" s="1">
        <f t="shared" si="1094"/>
        <v>5307</v>
      </c>
      <c r="D2899" s="5">
        <f>IF(N2899&gt;0, RANK(N2899,(N2899:P2899,Q2899:AE2899)),0)</f>
        <v>2</v>
      </c>
      <c r="E2899" s="5">
        <f>IF(O2899&gt;0,RANK(O2899,(N2899:P2899,Q2899:AE2899)),0)</f>
        <v>1</v>
      </c>
      <c r="F2899" s="5">
        <f>IF(P2899&gt;0,RANK(P2899,(N2899:P2899,Q2899:AE2899)),0)</f>
        <v>0</v>
      </c>
      <c r="G2899" s="131">
        <f t="shared" si="1103"/>
        <v>935</v>
      </c>
      <c r="H2899" s="136">
        <f t="shared" si="1104"/>
        <v>0.17618240060297721</v>
      </c>
      <c r="I2899" s="2"/>
      <c r="J2899" s="2">
        <f t="shared" si="1095"/>
        <v>0.40305257207461842</v>
      </c>
      <c r="K2899" s="2">
        <f t="shared" si="1096"/>
        <v>0.57923497267759561</v>
      </c>
      <c r="L2899" s="2">
        <f t="shared" si="1097"/>
        <v>0</v>
      </c>
      <c r="M2899" s="2">
        <f t="shared" si="1098"/>
        <v>1.7712455247785974E-2</v>
      </c>
      <c r="N2899" s="63">
        <v>2139</v>
      </c>
      <c r="O2899" s="63">
        <v>3074</v>
      </c>
      <c r="P2899" s="63"/>
      <c r="Q2899" s="63">
        <v>42</v>
      </c>
      <c r="R2899" s="63">
        <v>11</v>
      </c>
      <c r="S2899" s="63">
        <v>19</v>
      </c>
      <c r="T2899" s="63"/>
      <c r="U2899" s="63"/>
      <c r="V2899" s="63">
        <v>6</v>
      </c>
      <c r="W2899" s="63">
        <f>IF(Copyright!C$12=1,IF(BW2899&gt;0,BW2899-SUM(T2899:U2899)-SUM(Y2899:AQ2899),SUM(BX2899:CA2899)),SUM(BY2899:CA2899))</f>
        <v>0</v>
      </c>
      <c r="X2899" s="63">
        <v>16</v>
      </c>
      <c r="Y2899" s="63"/>
      <c r="Z2899" s="63"/>
      <c r="AA2899" s="63"/>
      <c r="AB2899" s="63"/>
      <c r="AC2899" s="63"/>
      <c r="AD2899" s="63"/>
      <c r="AE2899" s="63"/>
      <c r="AF2899" s="63"/>
      <c r="AG2899" s="63"/>
      <c r="AH2899" s="63"/>
      <c r="AI2899" s="63"/>
      <c r="AJ2899" s="63"/>
      <c r="AK2899" s="63"/>
      <c r="AL2899" s="63"/>
      <c r="AM2899" s="63"/>
      <c r="AN2899" s="63"/>
      <c r="AO2899" s="63"/>
      <c r="AP2899" s="63"/>
      <c r="AQ2899" s="63"/>
      <c r="AS2899" s="5">
        <f>IF(Q2899&gt;0,RANK(Q2899,(N2899:P2899,Q2899:AE2899)),0)</f>
        <v>3</v>
      </c>
      <c r="AT2899" s="5">
        <f>IF(R2899&gt;0,RANK(R2899,(N2899:P2899,Q2899:AE2899)),0)</f>
        <v>6</v>
      </c>
      <c r="AU2899" s="5">
        <f>IF(T2899&gt;0,RANK(T2899,(N2899:P2899,Q2899:AE2899)),0)</f>
        <v>0</v>
      </c>
      <c r="AV2899" s="5">
        <f>IF(S2899&gt;0,RANK(S2899,(N2899:P2899,Q2899:AE2899)),0)</f>
        <v>4</v>
      </c>
      <c r="AW2899" s="2">
        <f t="shared" si="1099"/>
        <v>7.9140757490107402E-3</v>
      </c>
      <c r="AX2899" s="2">
        <f t="shared" si="1100"/>
        <v>2.0727341247409083E-3</v>
      </c>
      <c r="AY2899" s="2">
        <f t="shared" si="1101"/>
        <v>0</v>
      </c>
      <c r="AZ2899" s="2">
        <f t="shared" si="1102"/>
        <v>3.5801771245524781E-3</v>
      </c>
      <c r="BB2899" t="s">
        <v>2533</v>
      </c>
      <c r="BC2899" t="s">
        <v>965</v>
      </c>
      <c r="BD2899">
        <v>3</v>
      </c>
      <c r="BF2899" s="111">
        <v>49</v>
      </c>
      <c r="BG2899" s="113">
        <v>37</v>
      </c>
      <c r="BH2899" s="117">
        <f t="shared" si="1092"/>
        <v>49037</v>
      </c>
      <c r="BJ2899" s="5" t="s">
        <v>3185</v>
      </c>
      <c r="CA2899" s="63"/>
    </row>
    <row r="2900" spans="1:79" hidden="1" outlineLevel="1">
      <c r="A2900" t="s">
        <v>473</v>
      </c>
      <c r="B2900" t="s">
        <v>965</v>
      </c>
      <c r="C2900" s="1">
        <f t="shared" si="1094"/>
        <v>9547</v>
      </c>
      <c r="D2900" s="5">
        <f>IF(N2900&gt;0, RANK(N2900,(N2900:P2900,Q2900:AE2900)),0)</f>
        <v>2</v>
      </c>
      <c r="E2900" s="5">
        <f>IF(O2900&gt;0,RANK(O2900,(N2900:P2900,Q2900:AE2900)),0)</f>
        <v>1</v>
      </c>
      <c r="F2900" s="5">
        <f>IF(P2900&gt;0,RANK(P2900,(N2900:P2900,Q2900:AE2900)),0)</f>
        <v>0</v>
      </c>
      <c r="G2900" s="131">
        <f t="shared" si="1103"/>
        <v>7426</v>
      </c>
      <c r="H2900" s="136">
        <f t="shared" si="1104"/>
        <v>0.77783596941447575</v>
      </c>
      <c r="I2900" s="2"/>
      <c r="J2900" s="2">
        <f t="shared" si="1095"/>
        <v>0.10265004713522573</v>
      </c>
      <c r="K2900" s="2">
        <f t="shared" si="1096"/>
        <v>0.88048601654970149</v>
      </c>
      <c r="L2900" s="2">
        <f t="shared" si="1097"/>
        <v>0</v>
      </c>
      <c r="M2900" s="2">
        <f t="shared" si="1098"/>
        <v>1.6863936315072769E-2</v>
      </c>
      <c r="N2900" s="63">
        <v>980</v>
      </c>
      <c r="O2900" s="63">
        <v>8406</v>
      </c>
      <c r="P2900" s="63"/>
      <c r="Q2900" s="63">
        <v>69</v>
      </c>
      <c r="R2900" s="63">
        <v>14</v>
      </c>
      <c r="S2900" s="63">
        <v>53</v>
      </c>
      <c r="T2900" s="63"/>
      <c r="U2900" s="63"/>
      <c r="V2900" s="63">
        <v>4</v>
      </c>
      <c r="W2900" s="63">
        <f>IF(Copyright!C$12=1,IF(BW2900&gt;0,BW2900-SUM(T2900:U2900)-SUM(Y2900:AQ2900),SUM(BX2900:CA2900)),SUM(BY2900:CA2900))</f>
        <v>0</v>
      </c>
      <c r="X2900" s="63">
        <v>21</v>
      </c>
      <c r="Y2900" s="63"/>
      <c r="Z2900" s="63"/>
      <c r="AA2900" s="63"/>
      <c r="AB2900" s="63"/>
      <c r="AC2900" s="63"/>
      <c r="AD2900" s="63"/>
      <c r="AE2900" s="63"/>
      <c r="AF2900" s="63"/>
      <c r="AG2900" s="63"/>
      <c r="AH2900" s="63"/>
      <c r="AI2900" s="63"/>
      <c r="AJ2900" s="63"/>
      <c r="AK2900" s="63"/>
      <c r="AL2900" s="63"/>
      <c r="AM2900" s="63"/>
      <c r="AN2900" s="63"/>
      <c r="AO2900" s="63"/>
      <c r="AP2900" s="63"/>
      <c r="AQ2900" s="63"/>
      <c r="AS2900" s="5">
        <f>IF(Q2900&gt;0,RANK(Q2900,(N2900:P2900,Q2900:AE2900)),0)</f>
        <v>3</v>
      </c>
      <c r="AT2900" s="5">
        <f>IF(R2900&gt;0,RANK(R2900,(N2900:P2900,Q2900:AE2900)),0)</f>
        <v>6</v>
      </c>
      <c r="AU2900" s="5">
        <f>IF(T2900&gt;0,RANK(T2900,(N2900:P2900,Q2900:AE2900)),0)</f>
        <v>0</v>
      </c>
      <c r="AV2900" s="5">
        <f>IF(S2900&gt;0,RANK(S2900,(N2900:P2900,Q2900:AE2900)),0)</f>
        <v>4</v>
      </c>
      <c r="AW2900" s="2">
        <f t="shared" si="1099"/>
        <v>7.2274012778883422E-3</v>
      </c>
      <c r="AX2900" s="2">
        <f t="shared" si="1100"/>
        <v>1.4664292447889389E-3</v>
      </c>
      <c r="AY2900" s="2">
        <f t="shared" si="1101"/>
        <v>0</v>
      </c>
      <c r="AZ2900" s="2">
        <f t="shared" si="1102"/>
        <v>5.5514821409866971E-3</v>
      </c>
      <c r="BB2900" t="s">
        <v>473</v>
      </c>
      <c r="BC2900" t="s">
        <v>965</v>
      </c>
      <c r="BF2900" s="111">
        <v>49</v>
      </c>
      <c r="BG2900" s="113">
        <v>39</v>
      </c>
      <c r="BH2900" s="117">
        <f t="shared" si="1092"/>
        <v>49039</v>
      </c>
      <c r="BJ2900" s="5" t="s">
        <v>3185</v>
      </c>
      <c r="CA2900" s="63"/>
    </row>
    <row r="2901" spans="1:79" hidden="1" outlineLevel="1">
      <c r="A2901" t="s">
        <v>815</v>
      </c>
      <c r="B2901" t="s">
        <v>965</v>
      </c>
      <c r="C2901" s="1">
        <f t="shared" si="1094"/>
        <v>8069</v>
      </c>
      <c r="D2901" s="5">
        <f>IF(N2901&gt;0, RANK(N2901,(N2901:P2901,Q2901:AE2901)),0)</f>
        <v>2</v>
      </c>
      <c r="E2901" s="5">
        <f>IF(O2901&gt;0,RANK(O2901,(N2901:P2901,Q2901:AE2901)),0)</f>
        <v>1</v>
      </c>
      <c r="F2901" s="5">
        <f>IF(P2901&gt;0,RANK(P2901,(N2901:P2901,Q2901:AE2901)),0)</f>
        <v>0</v>
      </c>
      <c r="G2901" s="131">
        <f t="shared" si="1103"/>
        <v>6469</v>
      </c>
      <c r="H2901" s="136">
        <f t="shared" si="1104"/>
        <v>0.80171024910149957</v>
      </c>
      <c r="I2901" s="2"/>
      <c r="J2901" s="2">
        <f t="shared" si="1095"/>
        <v>9.1461147601933329E-2</v>
      </c>
      <c r="K2901" s="2">
        <f t="shared" si="1096"/>
        <v>0.89317139670343293</v>
      </c>
      <c r="L2901" s="2">
        <f t="shared" si="1097"/>
        <v>0</v>
      </c>
      <c r="M2901" s="2">
        <f t="shared" si="1098"/>
        <v>1.5367455694633714E-2</v>
      </c>
      <c r="N2901" s="63">
        <v>738</v>
      </c>
      <c r="O2901" s="63">
        <v>7207</v>
      </c>
      <c r="P2901" s="63"/>
      <c r="Q2901" s="63">
        <v>56</v>
      </c>
      <c r="R2901" s="63">
        <v>10</v>
      </c>
      <c r="S2901" s="63">
        <v>30</v>
      </c>
      <c r="T2901" s="63"/>
      <c r="U2901" s="63"/>
      <c r="V2901" s="63">
        <v>5</v>
      </c>
      <c r="W2901" s="63">
        <f>IF(Copyright!C$12=1,IF(BW2901&gt;0,BW2901-SUM(T2901:U2901)-SUM(Y2901:AQ2901),SUM(BX2901:CA2901)),SUM(BY2901:CA2901))</f>
        <v>0</v>
      </c>
      <c r="X2901" s="63">
        <v>23</v>
      </c>
      <c r="Y2901" s="63"/>
      <c r="Z2901" s="63"/>
      <c r="AA2901" s="63"/>
      <c r="AB2901" s="63"/>
      <c r="AC2901" s="63"/>
      <c r="AD2901" s="63"/>
      <c r="AE2901" s="63"/>
      <c r="AF2901" s="63"/>
      <c r="AG2901" s="63"/>
      <c r="AH2901" s="63"/>
      <c r="AI2901" s="63"/>
      <c r="AJ2901" s="63"/>
      <c r="AK2901" s="63"/>
      <c r="AL2901" s="63"/>
      <c r="AM2901" s="63"/>
      <c r="AN2901" s="63"/>
      <c r="AO2901" s="63"/>
      <c r="AP2901" s="63"/>
      <c r="AQ2901" s="63"/>
      <c r="AS2901" s="5">
        <f>IF(Q2901&gt;0,RANK(Q2901,(N2901:P2901,Q2901:AE2901)),0)</f>
        <v>3</v>
      </c>
      <c r="AT2901" s="5">
        <f>IF(R2901&gt;0,RANK(R2901,(N2901:P2901,Q2901:AE2901)),0)</f>
        <v>6</v>
      </c>
      <c r="AU2901" s="5">
        <f>IF(T2901&gt;0,RANK(T2901,(N2901:P2901,Q2901:AE2901)),0)</f>
        <v>0</v>
      </c>
      <c r="AV2901" s="5">
        <f>IF(S2901&gt;0,RANK(S2901,(N2901:P2901,Q2901:AE2901)),0)</f>
        <v>4</v>
      </c>
      <c r="AW2901" s="2">
        <f t="shared" si="1099"/>
        <v>6.940141281447515E-3</v>
      </c>
      <c r="AX2901" s="2">
        <f t="shared" si="1100"/>
        <v>1.2393109431156277E-3</v>
      </c>
      <c r="AY2901" s="2">
        <f t="shared" si="1101"/>
        <v>0</v>
      </c>
      <c r="AZ2901" s="2">
        <f t="shared" si="1102"/>
        <v>3.717932829346883E-3</v>
      </c>
      <c r="BB2901" t="s">
        <v>815</v>
      </c>
      <c r="BC2901" t="s">
        <v>965</v>
      </c>
      <c r="BD2901">
        <v>2</v>
      </c>
      <c r="BF2901" s="111">
        <v>49</v>
      </c>
      <c r="BG2901" s="113">
        <v>41</v>
      </c>
      <c r="BH2901" s="117">
        <f t="shared" si="1092"/>
        <v>49041</v>
      </c>
      <c r="BJ2901" s="5" t="s">
        <v>3185</v>
      </c>
      <c r="CA2901" s="63"/>
    </row>
    <row r="2902" spans="1:79" hidden="1" outlineLevel="1">
      <c r="A2902" t="s">
        <v>2945</v>
      </c>
      <c r="B2902" t="s">
        <v>965</v>
      </c>
      <c r="C2902" s="1">
        <f t="shared" si="1094"/>
        <v>17488</v>
      </c>
      <c r="D2902" s="5">
        <f>IF(N2902&gt;0, RANK(N2902,(N2902:P2902,Q2902:AE2902)),0)</f>
        <v>2</v>
      </c>
      <c r="E2902" s="5">
        <f>IF(O2902&gt;0,RANK(O2902,(N2902:P2902,Q2902:AE2902)),0)</f>
        <v>1</v>
      </c>
      <c r="F2902" s="5">
        <f>IF(P2902&gt;0,RANK(P2902,(N2902:P2902,Q2902:AE2902)),0)</f>
        <v>0</v>
      </c>
      <c r="G2902" s="131">
        <f t="shared" si="1103"/>
        <v>812</v>
      </c>
      <c r="H2902" s="136">
        <f t="shared" si="1104"/>
        <v>4.6431838975297346E-2</v>
      </c>
      <c r="I2902" s="2"/>
      <c r="J2902" s="2">
        <f t="shared" si="1095"/>
        <v>0.4615736505032022</v>
      </c>
      <c r="K2902" s="2">
        <f t="shared" si="1096"/>
        <v>0.50800548947849955</v>
      </c>
      <c r="L2902" s="2">
        <f t="shared" si="1097"/>
        <v>0</v>
      </c>
      <c r="M2902" s="2">
        <f t="shared" si="1098"/>
        <v>3.0420860018298246E-2</v>
      </c>
      <c r="N2902" s="63">
        <v>8072</v>
      </c>
      <c r="O2902" s="63">
        <v>8884</v>
      </c>
      <c r="P2902" s="63"/>
      <c r="Q2902" s="63">
        <v>301</v>
      </c>
      <c r="R2902" s="63">
        <v>78</v>
      </c>
      <c r="S2902" s="63">
        <v>34</v>
      </c>
      <c r="T2902" s="63"/>
      <c r="U2902" s="63"/>
      <c r="V2902" s="63">
        <v>3</v>
      </c>
      <c r="W2902" s="63">
        <f>IF(Copyright!C$12=1,IF(BW2902&gt;0,BW2902-SUM(T2902:U2902)-SUM(Y2902:AQ2902),SUM(BX2902:CA2902)),SUM(BY2902:CA2902))</f>
        <v>0</v>
      </c>
      <c r="X2902" s="63">
        <v>116</v>
      </c>
      <c r="Y2902" s="63"/>
      <c r="Z2902" s="63"/>
      <c r="AA2902" s="63"/>
      <c r="AB2902" s="63"/>
      <c r="AC2902" s="63"/>
      <c r="AD2902" s="63"/>
      <c r="AE2902" s="63"/>
      <c r="AF2902" s="63"/>
      <c r="AG2902" s="63"/>
      <c r="AH2902" s="63"/>
      <c r="AI2902" s="63"/>
      <c r="AJ2902" s="63"/>
      <c r="AK2902" s="63"/>
      <c r="AL2902" s="63"/>
      <c r="AM2902" s="63"/>
      <c r="AN2902" s="63"/>
      <c r="AO2902" s="63"/>
      <c r="AP2902" s="63"/>
      <c r="AQ2902" s="63"/>
      <c r="AS2902" s="5">
        <f>IF(Q2902&gt;0,RANK(Q2902,(N2902:P2902,Q2902:AE2902)),0)</f>
        <v>3</v>
      </c>
      <c r="AT2902" s="5">
        <f>IF(R2902&gt;0,RANK(R2902,(N2902:P2902,Q2902:AE2902)),0)</f>
        <v>5</v>
      </c>
      <c r="AU2902" s="5">
        <f>IF(T2902&gt;0,RANK(T2902,(N2902:P2902,Q2902:AE2902)),0)</f>
        <v>0</v>
      </c>
      <c r="AV2902" s="5">
        <f>IF(S2902&gt;0,RANK(S2902,(N2902:P2902,Q2902:AE2902)),0)</f>
        <v>6</v>
      </c>
      <c r="AW2902" s="2">
        <f t="shared" si="1099"/>
        <v>1.7211802378774017E-2</v>
      </c>
      <c r="AX2902" s="2">
        <f t="shared" si="1100"/>
        <v>4.4602012808783167E-3</v>
      </c>
      <c r="AY2902" s="2">
        <f t="shared" si="1101"/>
        <v>0</v>
      </c>
      <c r="AZ2902" s="2">
        <f t="shared" si="1102"/>
        <v>1.9441903019213175E-3</v>
      </c>
      <c r="BB2902" t="s">
        <v>2945</v>
      </c>
      <c r="BC2902" t="s">
        <v>965</v>
      </c>
      <c r="BD2902">
        <v>1</v>
      </c>
      <c r="BF2902" s="111">
        <v>49</v>
      </c>
      <c r="BG2902" s="113">
        <v>43</v>
      </c>
      <c r="BH2902" s="117">
        <f t="shared" si="1092"/>
        <v>49043</v>
      </c>
      <c r="BJ2902" s="5" t="s">
        <v>3185</v>
      </c>
      <c r="BW2902" s="63">
        <v>109</v>
      </c>
      <c r="CA2902" s="63"/>
    </row>
    <row r="2903" spans="1:79" hidden="1" outlineLevel="1">
      <c r="A2903" t="s">
        <v>1564</v>
      </c>
      <c r="B2903" t="s">
        <v>965</v>
      </c>
      <c r="C2903" s="1">
        <f t="shared" si="1094"/>
        <v>19261</v>
      </c>
      <c r="D2903" s="5">
        <f>IF(N2903&gt;0, RANK(N2903,(N2903:P2903,Q2903:AE2903)),0)</f>
        <v>2</v>
      </c>
      <c r="E2903" s="5">
        <f>IF(O2903&gt;0,RANK(O2903,(N2903:P2903,Q2903:AE2903)),0)</f>
        <v>1</v>
      </c>
      <c r="F2903" s="5">
        <f>IF(P2903&gt;0,RANK(P2903,(N2903:P2903,Q2903:AE2903)),0)</f>
        <v>0</v>
      </c>
      <c r="G2903" s="131">
        <f t="shared" si="1103"/>
        <v>9744</v>
      </c>
      <c r="H2903" s="136">
        <f t="shared" si="1104"/>
        <v>0.50589273661803646</v>
      </c>
      <c r="I2903" s="2"/>
      <c r="J2903" s="2">
        <f t="shared" si="1095"/>
        <v>0.23487877057265977</v>
      </c>
      <c r="K2903" s="2">
        <f t="shared" si="1096"/>
        <v>0.74077150719069618</v>
      </c>
      <c r="L2903" s="2">
        <f t="shared" si="1097"/>
        <v>0</v>
      </c>
      <c r="M2903" s="2">
        <f t="shared" si="1098"/>
        <v>2.4349722236644E-2</v>
      </c>
      <c r="N2903" s="63">
        <v>4524</v>
      </c>
      <c r="O2903" s="63">
        <v>14268</v>
      </c>
      <c r="P2903" s="63"/>
      <c r="Q2903" s="63">
        <v>232</v>
      </c>
      <c r="R2903" s="63">
        <v>53</v>
      </c>
      <c r="S2903" s="63">
        <v>90</v>
      </c>
      <c r="T2903" s="63"/>
      <c r="U2903" s="63"/>
      <c r="V2903" s="63">
        <v>10</v>
      </c>
      <c r="W2903" s="63">
        <f>IF(Copyright!C$12=1,IF(BW2903&gt;0,BW2903-SUM(T2903:U2903)-SUM(Y2903:AQ2903),SUM(BX2903:CA2903)),SUM(BY2903:CA2903))</f>
        <v>0</v>
      </c>
      <c r="X2903" s="63">
        <v>84</v>
      </c>
      <c r="Y2903" s="63"/>
      <c r="Z2903" s="63"/>
      <c r="AA2903" s="63"/>
      <c r="AB2903" s="63"/>
      <c r="AC2903" s="63"/>
      <c r="AD2903" s="63"/>
      <c r="AE2903" s="63"/>
      <c r="AF2903" s="63"/>
      <c r="AG2903" s="63"/>
      <c r="AH2903" s="63"/>
      <c r="AI2903" s="63"/>
      <c r="AJ2903" s="63"/>
      <c r="AK2903" s="63"/>
      <c r="AL2903" s="63"/>
      <c r="AM2903" s="63"/>
      <c r="AN2903" s="63"/>
      <c r="AO2903" s="63"/>
      <c r="AP2903" s="63"/>
      <c r="AQ2903" s="63"/>
      <c r="AS2903" s="5">
        <f>IF(Q2903&gt;0,RANK(Q2903,(N2903:P2903,Q2903:AE2903)),0)</f>
        <v>3</v>
      </c>
      <c r="AT2903" s="5">
        <f>IF(R2903&gt;0,RANK(R2903,(N2903:P2903,Q2903:AE2903)),0)</f>
        <v>6</v>
      </c>
      <c r="AU2903" s="5">
        <f>IF(T2903&gt;0,RANK(T2903,(N2903:P2903,Q2903:AE2903)),0)</f>
        <v>0</v>
      </c>
      <c r="AV2903" s="5">
        <f>IF(S2903&gt;0,RANK(S2903,(N2903:P2903,Q2903:AE2903)),0)</f>
        <v>4</v>
      </c>
      <c r="AW2903" s="2">
        <f t="shared" si="1099"/>
        <v>1.2045065157572296E-2</v>
      </c>
      <c r="AX2903" s="2">
        <f t="shared" si="1100"/>
        <v>2.7516743678936712E-3</v>
      </c>
      <c r="AY2903" s="2">
        <f t="shared" si="1101"/>
        <v>0</v>
      </c>
      <c r="AZ2903" s="2">
        <f t="shared" si="1102"/>
        <v>4.6726545869892533E-3</v>
      </c>
      <c r="BB2903" t="s">
        <v>1564</v>
      </c>
      <c r="BC2903" t="s">
        <v>965</v>
      </c>
      <c r="BD2903">
        <v>2</v>
      </c>
      <c r="BF2903" s="111">
        <v>49</v>
      </c>
      <c r="BG2903" s="113">
        <v>45</v>
      </c>
      <c r="BH2903" s="117">
        <f t="shared" si="1092"/>
        <v>49045</v>
      </c>
      <c r="BJ2903" s="5" t="s">
        <v>3185</v>
      </c>
      <c r="BW2903" s="132">
        <v>81</v>
      </c>
      <c r="CA2903" s="63"/>
    </row>
    <row r="2904" spans="1:79" hidden="1" outlineLevel="1">
      <c r="A2904" t="s">
        <v>1701</v>
      </c>
      <c r="B2904" t="s">
        <v>965</v>
      </c>
      <c r="C2904" s="1">
        <f t="shared" si="1094"/>
        <v>11583</v>
      </c>
      <c r="D2904" s="5">
        <f>IF(N2904&gt;0, RANK(N2904,(N2904:P2904,Q2904:AE2904)),0)</f>
        <v>2</v>
      </c>
      <c r="E2904" s="5">
        <f>IF(O2904&gt;0,RANK(O2904,(N2904:P2904,Q2904:AE2904)),0)</f>
        <v>1</v>
      </c>
      <c r="F2904" s="5">
        <f>IF(P2904&gt;0,RANK(P2904,(N2904:P2904,Q2904:AE2904)),0)</f>
        <v>0</v>
      </c>
      <c r="G2904" s="131">
        <f t="shared" si="1103"/>
        <v>9424</v>
      </c>
      <c r="H2904" s="136">
        <f t="shared" si="1104"/>
        <v>0.8136061469394803</v>
      </c>
      <c r="I2904" s="2"/>
      <c r="J2904" s="2">
        <f t="shared" si="1095"/>
        <v>8.6074419407752747E-2</v>
      </c>
      <c r="K2904" s="2">
        <f t="shared" si="1096"/>
        <v>0.89968056634723303</v>
      </c>
      <c r="L2904" s="2">
        <f t="shared" si="1097"/>
        <v>0</v>
      </c>
      <c r="M2904" s="2">
        <f t="shared" si="1098"/>
        <v>1.4245014245014231E-2</v>
      </c>
      <c r="N2904" s="63">
        <v>997</v>
      </c>
      <c r="O2904" s="63">
        <v>10421</v>
      </c>
      <c r="P2904" s="63"/>
      <c r="Q2904" s="63">
        <v>71</v>
      </c>
      <c r="R2904" s="63">
        <v>19</v>
      </c>
      <c r="S2904" s="63">
        <v>51</v>
      </c>
      <c r="T2904" s="63"/>
      <c r="U2904" s="63"/>
      <c r="V2904" s="63">
        <v>4</v>
      </c>
      <c r="W2904" s="63">
        <f>IF(Copyright!C$12=1,IF(BW2904&gt;0,BW2904-SUM(T2904:U2904)-SUM(Y2904:AQ2904),SUM(BX2904:CA2904)),SUM(BY2904:CA2904))</f>
        <v>0</v>
      </c>
      <c r="X2904" s="63">
        <v>20</v>
      </c>
      <c r="Y2904" s="63"/>
      <c r="Z2904" s="63"/>
      <c r="AA2904" s="63"/>
      <c r="AB2904" s="63"/>
      <c r="AC2904" s="63"/>
      <c r="AD2904" s="63"/>
      <c r="AE2904" s="63"/>
      <c r="AF2904" s="63"/>
      <c r="AG2904" s="63"/>
      <c r="AH2904" s="63"/>
      <c r="AI2904" s="63"/>
      <c r="AJ2904" s="63"/>
      <c r="AK2904" s="63"/>
      <c r="AL2904" s="63"/>
      <c r="AM2904" s="63"/>
      <c r="AN2904" s="63"/>
      <c r="AO2904" s="63"/>
      <c r="AP2904" s="63"/>
      <c r="AQ2904" s="63"/>
      <c r="AS2904" s="5">
        <f>IF(Q2904&gt;0,RANK(Q2904,(N2904:P2904,Q2904:AE2904)),0)</f>
        <v>3</v>
      </c>
      <c r="AT2904" s="5">
        <f>IF(R2904&gt;0,RANK(R2904,(N2904:P2904,Q2904:AE2904)),0)</f>
        <v>6</v>
      </c>
      <c r="AU2904" s="5">
        <f>IF(T2904&gt;0,RANK(T2904,(N2904:P2904,Q2904:AE2904)),0)</f>
        <v>0</v>
      </c>
      <c r="AV2904" s="5">
        <f>IF(S2904&gt;0,RANK(S2904,(N2904:P2904,Q2904:AE2904)),0)</f>
        <v>4</v>
      </c>
      <c r="AW2904" s="2">
        <f t="shared" si="1099"/>
        <v>6.1296727963394632E-3</v>
      </c>
      <c r="AX2904" s="2">
        <f t="shared" si="1100"/>
        <v>1.640334973668307E-3</v>
      </c>
      <c r="AY2904" s="2">
        <f t="shared" si="1101"/>
        <v>0</v>
      </c>
      <c r="AZ2904" s="2">
        <f t="shared" si="1102"/>
        <v>4.4030044030044027E-3</v>
      </c>
      <c r="BB2904" t="s">
        <v>1701</v>
      </c>
      <c r="BC2904" t="s">
        <v>965</v>
      </c>
      <c r="BD2904">
        <v>1</v>
      </c>
      <c r="BF2904" s="111">
        <v>49</v>
      </c>
      <c r="BG2904" s="113">
        <v>47</v>
      </c>
      <c r="BH2904" s="117">
        <f t="shared" si="1092"/>
        <v>49047</v>
      </c>
      <c r="BJ2904" s="5" t="s">
        <v>3185</v>
      </c>
      <c r="BW2904" s="63">
        <v>28</v>
      </c>
      <c r="CA2904" s="63"/>
    </row>
    <row r="2905" spans="1:79" hidden="1" outlineLevel="1">
      <c r="A2905" t="s">
        <v>280</v>
      </c>
      <c r="B2905" t="s">
        <v>965</v>
      </c>
      <c r="C2905" s="1">
        <f t="shared" si="1094"/>
        <v>177713</v>
      </c>
      <c r="D2905" s="5">
        <f>IF(N2905&gt;0, RANK(N2905,(N2905:P2905,Q2905:AE2905)),0)</f>
        <v>2</v>
      </c>
      <c r="E2905" s="5">
        <f>IF(O2905&gt;0,RANK(O2905,(N2905:P2905,Q2905:AE2905)),0)</f>
        <v>1</v>
      </c>
      <c r="F2905" s="5">
        <f>IF(P2905&gt;0,RANK(P2905,(N2905:P2905,Q2905:AE2905)),0)</f>
        <v>0</v>
      </c>
      <c r="G2905" s="131">
        <f t="shared" si="1103"/>
        <v>139669</v>
      </c>
      <c r="H2905" s="136">
        <f t="shared" si="1104"/>
        <v>0.78592449623831684</v>
      </c>
      <c r="I2905" s="2"/>
      <c r="J2905" s="2">
        <f t="shared" si="1095"/>
        <v>9.7241057210220971E-2</v>
      </c>
      <c r="K2905" s="2">
        <f t="shared" si="1096"/>
        <v>0.88316555344853787</v>
      </c>
      <c r="L2905" s="2">
        <f t="shared" si="1097"/>
        <v>0</v>
      </c>
      <c r="M2905" s="2">
        <f t="shared" si="1098"/>
        <v>1.9593389341241219E-2</v>
      </c>
      <c r="N2905" s="63">
        <v>17281</v>
      </c>
      <c r="O2905" s="63">
        <v>156950</v>
      </c>
      <c r="P2905" s="63"/>
      <c r="Q2905" s="63">
        <v>2120</v>
      </c>
      <c r="R2905" s="63">
        <v>480</v>
      </c>
      <c r="S2905" s="63">
        <v>482</v>
      </c>
      <c r="T2905" s="63"/>
      <c r="U2905" s="63"/>
      <c r="V2905" s="63">
        <v>50</v>
      </c>
      <c r="W2905" s="63">
        <f>IF(Copyright!C$12=1,IF(BW2905&gt;0,BW2905-SUM(T2905:U2905)-SUM(Y2905:AQ2905),SUM(BX2905:CA2905)),SUM(BY2905:CA2905))</f>
        <v>2</v>
      </c>
      <c r="X2905" s="63">
        <v>343</v>
      </c>
      <c r="Y2905" s="63"/>
      <c r="Z2905" s="63"/>
      <c r="AA2905" s="63"/>
      <c r="AB2905" s="63"/>
      <c r="AC2905" s="63"/>
      <c r="AD2905" s="63"/>
      <c r="AE2905" s="63"/>
      <c r="AF2905" s="63"/>
      <c r="AG2905" s="63"/>
      <c r="AH2905" s="63">
        <v>3</v>
      </c>
      <c r="AI2905" s="63"/>
      <c r="AJ2905" s="63">
        <v>1</v>
      </c>
      <c r="AK2905" s="63"/>
      <c r="AL2905" s="63"/>
      <c r="AM2905" s="63"/>
      <c r="AN2905" s="63"/>
      <c r="AO2905" s="63"/>
      <c r="AP2905" s="63"/>
      <c r="AQ2905" s="63">
        <v>1</v>
      </c>
      <c r="AS2905" s="5">
        <f>IF(Q2905&gt;0,RANK(Q2905,(N2905:P2905,Q2905:AE2905)),0)</f>
        <v>3</v>
      </c>
      <c r="AT2905" s="5">
        <f>IF(R2905&gt;0,RANK(R2905,(N2905:P2905,Q2905:AE2905)),0)</f>
        <v>5</v>
      </c>
      <c r="AU2905" s="5">
        <f>IF(T2905&gt;0,RANK(T2905,(N2905:P2905,Q2905:AE2905)),0)</f>
        <v>0</v>
      </c>
      <c r="AV2905" s="5">
        <f>IF(S2905&gt;0,RANK(S2905,(N2905:P2905,Q2905:AE2905)),0)</f>
        <v>4</v>
      </c>
      <c r="AW2905" s="2">
        <f t="shared" si="1099"/>
        <v>1.1929346755724117E-2</v>
      </c>
      <c r="AX2905" s="2">
        <f t="shared" si="1100"/>
        <v>2.7009841711073471E-3</v>
      </c>
      <c r="AY2905" s="2">
        <f t="shared" si="1101"/>
        <v>0</v>
      </c>
      <c r="AZ2905" s="2">
        <f t="shared" si="1102"/>
        <v>2.7122382718202946E-3</v>
      </c>
      <c r="BB2905" t="s">
        <v>280</v>
      </c>
      <c r="BC2905" t="s">
        <v>965</v>
      </c>
      <c r="BF2905" s="111">
        <v>49</v>
      </c>
      <c r="BG2905" s="113">
        <v>49</v>
      </c>
      <c r="BH2905" s="117">
        <f t="shared" si="1092"/>
        <v>49049</v>
      </c>
      <c r="BJ2905" s="5" t="s">
        <v>3185</v>
      </c>
      <c r="BZ2905" s="63">
        <v>1</v>
      </c>
      <c r="CA2905" s="63">
        <v>1</v>
      </c>
    </row>
    <row r="2906" spans="1:79" hidden="1" outlineLevel="1">
      <c r="A2906" t="s">
        <v>1763</v>
      </c>
      <c r="B2906" t="s">
        <v>965</v>
      </c>
      <c r="C2906" s="1">
        <f t="shared" si="1094"/>
        <v>9589</v>
      </c>
      <c r="D2906" s="5">
        <f>IF(N2906&gt;0, RANK(N2906,(N2906:P2906,Q2906:AE2906)),0)</f>
        <v>2</v>
      </c>
      <c r="E2906" s="5">
        <f>IF(O2906&gt;0,RANK(O2906,(N2906:P2906,Q2906:AE2906)),0)</f>
        <v>1</v>
      </c>
      <c r="F2906" s="5">
        <f>IF(P2906&gt;0,RANK(P2906,(N2906:P2906,Q2906:AE2906)),0)</f>
        <v>0</v>
      </c>
      <c r="G2906" s="131">
        <f t="shared" si="1103"/>
        <v>5029</v>
      </c>
      <c r="H2906" s="136">
        <f t="shared" si="1104"/>
        <v>0.52445510480759205</v>
      </c>
      <c r="I2906" s="2"/>
      <c r="J2906" s="2">
        <f t="shared" si="1095"/>
        <v>0.22849097924705392</v>
      </c>
      <c r="K2906" s="2">
        <f t="shared" si="1096"/>
        <v>0.75294608405464591</v>
      </c>
      <c r="L2906" s="2">
        <f t="shared" si="1097"/>
        <v>0</v>
      </c>
      <c r="M2906" s="2">
        <f t="shared" si="1098"/>
        <v>1.8562936698300114E-2</v>
      </c>
      <c r="N2906" s="63">
        <v>2191</v>
      </c>
      <c r="O2906" s="63">
        <v>7220</v>
      </c>
      <c r="P2906" s="63"/>
      <c r="Q2906" s="63">
        <v>90</v>
      </c>
      <c r="R2906" s="63">
        <v>21</v>
      </c>
      <c r="S2906" s="63">
        <v>21</v>
      </c>
      <c r="T2906" s="63"/>
      <c r="U2906" s="63"/>
      <c r="V2906" s="63">
        <v>5</v>
      </c>
      <c r="W2906" s="63">
        <f>IF(Copyright!C$12=1,IF(BW2906&gt;0,BW2906-SUM(T2906:U2906)-SUM(Y2906:AQ2906),SUM(BX2906:CA2906)),SUM(BY2906:CA2906))</f>
        <v>0</v>
      </c>
      <c r="X2906" s="63">
        <v>41</v>
      </c>
      <c r="Y2906" s="63"/>
      <c r="Z2906" s="63"/>
      <c r="AA2906" s="63"/>
      <c r="AB2906" s="63"/>
      <c r="AC2906" s="63"/>
      <c r="AD2906" s="63"/>
      <c r="AE2906" s="63"/>
      <c r="AF2906" s="63"/>
      <c r="AG2906" s="63"/>
      <c r="AH2906" s="63"/>
      <c r="AI2906" s="63"/>
      <c r="AJ2906" s="63"/>
      <c r="AK2906" s="63"/>
      <c r="AL2906" s="63"/>
      <c r="AM2906" s="63"/>
      <c r="AN2906" s="63"/>
      <c r="AO2906" s="63"/>
      <c r="AP2906" s="63"/>
      <c r="AQ2906" s="63"/>
      <c r="AS2906" s="5">
        <f>IF(Q2906&gt;0,RANK(Q2906,(N2906:P2906,Q2906:AE2906)),0)</f>
        <v>3</v>
      </c>
      <c r="AT2906" s="5">
        <f>IF(R2906&gt;0,RANK(R2906,(N2906:P2906,Q2906:AE2906)),0)</f>
        <v>5</v>
      </c>
      <c r="AU2906" s="5">
        <f>IF(T2906&gt;0,RANK(T2906,(N2906:P2906,Q2906:AE2906)),0)</f>
        <v>0</v>
      </c>
      <c r="AV2906" s="5">
        <f>IF(S2906&gt;0,RANK(S2906,(N2906:P2906,Q2906:AE2906)),0)</f>
        <v>5</v>
      </c>
      <c r="AW2906" s="2">
        <f t="shared" si="1099"/>
        <v>9.3857545103764733E-3</v>
      </c>
      <c r="AX2906" s="2">
        <f t="shared" si="1100"/>
        <v>2.1900093857545105E-3</v>
      </c>
      <c r="AY2906" s="2">
        <f t="shared" si="1101"/>
        <v>0</v>
      </c>
      <c r="AZ2906" s="2">
        <f t="shared" si="1102"/>
        <v>2.1900093857545105E-3</v>
      </c>
      <c r="BB2906" t="s">
        <v>1763</v>
      </c>
      <c r="BC2906" t="s">
        <v>965</v>
      </c>
      <c r="BD2906">
        <v>3</v>
      </c>
      <c r="BF2906" s="111">
        <v>49</v>
      </c>
      <c r="BG2906" s="113">
        <v>51</v>
      </c>
      <c r="BH2906" s="117">
        <f t="shared" si="1092"/>
        <v>49051</v>
      </c>
      <c r="BJ2906" s="5" t="s">
        <v>3185</v>
      </c>
      <c r="BW2906" s="63">
        <v>51</v>
      </c>
      <c r="CA2906" s="63"/>
    </row>
    <row r="2907" spans="1:79" hidden="1" outlineLevel="1">
      <c r="A2907" t="s">
        <v>699</v>
      </c>
      <c r="B2907" t="s">
        <v>965</v>
      </c>
      <c r="C2907" s="1">
        <f t="shared" si="1094"/>
        <v>54012</v>
      </c>
      <c r="D2907" s="5">
        <f>IF(N2907&gt;0, RANK(N2907,(N2907:P2907,Q2907:AE2907)),0)</f>
        <v>2</v>
      </c>
      <c r="E2907" s="5">
        <f>IF(O2907&gt;0,RANK(O2907,(N2907:P2907,Q2907:AE2907)),0)</f>
        <v>1</v>
      </c>
      <c r="F2907" s="5">
        <f>IF(P2907&gt;0,RANK(P2907,(N2907:P2907,Q2907:AE2907)),0)</f>
        <v>0</v>
      </c>
      <c r="G2907" s="131">
        <f t="shared" si="1103"/>
        <v>36361</v>
      </c>
      <c r="H2907" s="136">
        <f t="shared" si="1104"/>
        <v>0.67320225135155154</v>
      </c>
      <c r="I2907" s="2"/>
      <c r="J2907" s="2">
        <f t="shared" si="1095"/>
        <v>0.15435458786936238</v>
      </c>
      <c r="K2907" s="2">
        <f t="shared" si="1096"/>
        <v>0.82755683922091383</v>
      </c>
      <c r="L2907" s="2">
        <f t="shared" si="1097"/>
        <v>0</v>
      </c>
      <c r="M2907" s="2">
        <f t="shared" si="1098"/>
        <v>1.8088572909723766E-2</v>
      </c>
      <c r="N2907" s="63">
        <v>8337</v>
      </c>
      <c r="O2907" s="63">
        <v>44698</v>
      </c>
      <c r="P2907" s="63"/>
      <c r="Q2907" s="63">
        <v>541</v>
      </c>
      <c r="R2907" s="63">
        <v>120</v>
      </c>
      <c r="S2907" s="63">
        <v>175</v>
      </c>
      <c r="T2907" s="63"/>
      <c r="U2907" s="63"/>
      <c r="V2907" s="63">
        <v>24</v>
      </c>
      <c r="W2907" s="63">
        <f>IF(Copyright!C$12=1,IF(BW2907&gt;0,BW2907-SUM(T2907:U2907)-SUM(Y2907:AQ2907),SUM(BX2907:CA2907)),SUM(BY2907:CA2907))</f>
        <v>0</v>
      </c>
      <c r="X2907" s="63">
        <v>117</v>
      </c>
      <c r="Y2907" s="63"/>
      <c r="Z2907" s="63"/>
      <c r="AA2907" s="63"/>
      <c r="AB2907" s="63"/>
      <c r="AC2907" s="63"/>
      <c r="AD2907" s="63"/>
      <c r="AE2907" s="63"/>
      <c r="AF2907" s="63"/>
      <c r="AG2907" s="63"/>
      <c r="AH2907" s="63"/>
      <c r="AI2907" s="63"/>
      <c r="AJ2907" s="63"/>
      <c r="AK2907" s="63"/>
      <c r="AL2907" s="63"/>
      <c r="AM2907" s="63"/>
      <c r="AN2907" s="63"/>
      <c r="AO2907" s="63"/>
      <c r="AP2907" s="63"/>
      <c r="AQ2907" s="63"/>
      <c r="AS2907" s="5">
        <f>IF(Q2907&gt;0,RANK(Q2907,(N2907:P2907,Q2907:AE2907)),0)</f>
        <v>3</v>
      </c>
      <c r="AT2907" s="5">
        <f>IF(R2907&gt;0,RANK(R2907,(N2907:P2907,Q2907:AE2907)),0)</f>
        <v>5</v>
      </c>
      <c r="AU2907" s="5">
        <f>IF(T2907&gt;0,RANK(T2907,(N2907:P2907,Q2907:AE2907)),0)</f>
        <v>0</v>
      </c>
      <c r="AV2907" s="5">
        <f>IF(S2907&gt;0,RANK(S2907,(N2907:P2907,Q2907:AE2907)),0)</f>
        <v>4</v>
      </c>
      <c r="AW2907" s="2">
        <f t="shared" si="1099"/>
        <v>1.0016292675701696E-2</v>
      </c>
      <c r="AX2907" s="2">
        <f t="shared" si="1100"/>
        <v>2.2217285047767162E-3</v>
      </c>
      <c r="AY2907" s="2">
        <f t="shared" si="1101"/>
        <v>0</v>
      </c>
      <c r="AZ2907" s="2">
        <f t="shared" si="1102"/>
        <v>3.2400207361327114E-3</v>
      </c>
      <c r="BB2907" t="s">
        <v>699</v>
      </c>
      <c r="BC2907" t="s">
        <v>965</v>
      </c>
      <c r="BD2907">
        <v>2</v>
      </c>
      <c r="BF2907" s="111">
        <v>49</v>
      </c>
      <c r="BG2907" s="113">
        <v>53</v>
      </c>
      <c r="BH2907" s="117">
        <f t="shared" si="1092"/>
        <v>49053</v>
      </c>
      <c r="BJ2907" s="5" t="s">
        <v>3185</v>
      </c>
      <c r="BW2907" s="63">
        <v>214</v>
      </c>
      <c r="CA2907" s="63"/>
    </row>
    <row r="2908" spans="1:79" hidden="1" outlineLevel="1">
      <c r="A2908" t="s">
        <v>426</v>
      </c>
      <c r="B2908" t="s">
        <v>965</v>
      </c>
      <c r="C2908" s="1">
        <f t="shared" si="1094"/>
        <v>1327</v>
      </c>
      <c r="D2908" s="5">
        <f>IF(N2908&gt;0, RANK(N2908,(N2908:P2908,Q2908:AE2908)),0)</f>
        <v>2</v>
      </c>
      <c r="E2908" s="5">
        <f>IF(O2908&gt;0,RANK(O2908,(N2908:P2908,Q2908:AE2908)),0)</f>
        <v>1</v>
      </c>
      <c r="F2908" s="5">
        <f>IF(P2908&gt;0,RANK(P2908,(N2908:P2908,Q2908:AE2908)),0)</f>
        <v>0</v>
      </c>
      <c r="G2908" s="131">
        <f t="shared" si="1103"/>
        <v>874</v>
      </c>
      <c r="H2908" s="136">
        <f t="shared" si="1104"/>
        <v>0.65862848530519968</v>
      </c>
      <c r="I2908" s="2"/>
      <c r="J2908" s="2">
        <f t="shared" si="1095"/>
        <v>0.16201959306706856</v>
      </c>
      <c r="K2908" s="2">
        <f t="shared" si="1096"/>
        <v>0.82064807837226827</v>
      </c>
      <c r="L2908" s="2">
        <f t="shared" si="1097"/>
        <v>0</v>
      </c>
      <c r="M2908" s="2">
        <f t="shared" si="1098"/>
        <v>1.7332328560663135E-2</v>
      </c>
      <c r="N2908" s="63">
        <v>215</v>
      </c>
      <c r="O2908" s="63">
        <v>1089</v>
      </c>
      <c r="P2908" s="63"/>
      <c r="Q2908" s="63">
        <v>6</v>
      </c>
      <c r="R2908" s="63">
        <v>4</v>
      </c>
      <c r="S2908" s="63">
        <v>3</v>
      </c>
      <c r="T2908" s="63"/>
      <c r="U2908" s="63"/>
      <c r="V2908" s="63">
        <v>1</v>
      </c>
      <c r="W2908" s="63">
        <f>IF(Copyright!C$12=1,IF(BW2908&gt;0,BW2908-SUM(T2908:U2908)-SUM(Y2908:AQ2908),SUM(BX2908:CA2908)),SUM(BY2908:CA2908))</f>
        <v>0</v>
      </c>
      <c r="X2908" s="63">
        <v>9</v>
      </c>
      <c r="Y2908" s="63"/>
      <c r="Z2908" s="63"/>
      <c r="AA2908" s="63"/>
      <c r="AB2908" s="63"/>
      <c r="AC2908" s="63"/>
      <c r="AD2908" s="63"/>
      <c r="AE2908" s="63"/>
      <c r="AF2908" s="63"/>
      <c r="AG2908" s="63"/>
      <c r="AH2908" s="63"/>
      <c r="AI2908" s="63"/>
      <c r="AJ2908" s="63"/>
      <c r="AK2908" s="63"/>
      <c r="AL2908" s="63"/>
      <c r="AM2908" s="63"/>
      <c r="AN2908" s="63"/>
      <c r="AO2908" s="63"/>
      <c r="AP2908" s="63"/>
      <c r="AQ2908" s="63"/>
      <c r="AS2908" s="5">
        <f>IF(Q2908&gt;0,RANK(Q2908,(N2908:P2908,Q2908:AE2908)),0)</f>
        <v>4</v>
      </c>
      <c r="AT2908" s="5">
        <f>IF(R2908&gt;0,RANK(R2908,(N2908:P2908,Q2908:AE2908)),0)</f>
        <v>5</v>
      </c>
      <c r="AU2908" s="5">
        <f>IF(T2908&gt;0,RANK(T2908,(N2908:P2908,Q2908:AE2908)),0)</f>
        <v>0</v>
      </c>
      <c r="AV2908" s="5">
        <f>IF(S2908&gt;0,RANK(S2908,(N2908:P2908,Q2908:AE2908)),0)</f>
        <v>6</v>
      </c>
      <c r="AW2908" s="2">
        <f t="shared" si="1099"/>
        <v>4.5214770158251696E-3</v>
      </c>
      <c r="AX2908" s="2">
        <f t="shared" si="1100"/>
        <v>3.0143180105501131E-3</v>
      </c>
      <c r="AY2908" s="2">
        <f t="shared" si="1101"/>
        <v>0</v>
      </c>
      <c r="AZ2908" s="2">
        <f t="shared" si="1102"/>
        <v>2.2607385079125848E-3</v>
      </c>
      <c r="BB2908" t="s">
        <v>426</v>
      </c>
      <c r="BC2908" t="s">
        <v>965</v>
      </c>
      <c r="BD2908">
        <v>2</v>
      </c>
      <c r="BF2908" s="111">
        <v>49</v>
      </c>
      <c r="BG2908" s="113">
        <v>55</v>
      </c>
      <c r="BH2908" s="117">
        <f t="shared" si="1092"/>
        <v>49055</v>
      </c>
      <c r="BJ2908" s="5" t="s">
        <v>3185</v>
      </c>
      <c r="CA2908" s="63"/>
    </row>
    <row r="2909" spans="1:79" hidden="1" outlineLevel="1">
      <c r="A2909" t="s">
        <v>1031</v>
      </c>
      <c r="B2909" t="s">
        <v>965</v>
      </c>
      <c r="C2909" s="1">
        <f t="shared" si="1094"/>
        <v>75912</v>
      </c>
      <c r="D2909" s="5">
        <f>IF(N2909&gt;0, RANK(N2909,(N2909:P2909,Q2909:AE2909)),0)</f>
        <v>2</v>
      </c>
      <c r="E2909" s="5">
        <f>IF(O2909&gt;0,RANK(O2909,(N2909:P2909,Q2909:AE2909)),0)</f>
        <v>1</v>
      </c>
      <c r="F2909" s="5">
        <f>IF(P2909&gt;0,RANK(P2909,(N2909:P2909,Q2909:AE2909)),0)</f>
        <v>0</v>
      </c>
      <c r="G2909" s="131">
        <f t="shared" si="1103"/>
        <v>34383</v>
      </c>
      <c r="H2909" s="136">
        <f t="shared" si="1104"/>
        <v>0.45293234271261462</v>
      </c>
      <c r="I2909" s="2"/>
      <c r="J2909" s="2">
        <f t="shared" si="1095"/>
        <v>0.26136842659922016</v>
      </c>
      <c r="K2909" s="2">
        <f t="shared" si="1096"/>
        <v>0.71430076931183473</v>
      </c>
      <c r="L2909" s="2">
        <f t="shared" si="1097"/>
        <v>0</v>
      </c>
      <c r="M2909" s="2">
        <f t="shared" si="1098"/>
        <v>2.4330804088945057E-2</v>
      </c>
      <c r="N2909" s="63">
        <v>19841</v>
      </c>
      <c r="O2909" s="63">
        <v>54224</v>
      </c>
      <c r="P2909" s="63"/>
      <c r="Q2909" s="63">
        <v>949</v>
      </c>
      <c r="R2909" s="63">
        <v>249</v>
      </c>
      <c r="S2909" s="63">
        <v>277</v>
      </c>
      <c r="T2909" s="63"/>
      <c r="U2909" s="63"/>
      <c r="V2909" s="63">
        <v>46</v>
      </c>
      <c r="W2909" s="63">
        <f>IF(Copyright!C$12=1,IF(BW2909&gt;0,BW2909-SUM(T2909:U2909)-SUM(Y2909:AQ2909),SUM(BX2909:CA2909)),SUM(BY2909:CA2909))</f>
        <v>0</v>
      </c>
      <c r="X2909" s="63">
        <v>326</v>
      </c>
      <c r="Y2909" s="63"/>
      <c r="Z2909" s="63"/>
      <c r="AA2909" s="63"/>
      <c r="AB2909" s="63"/>
      <c r="AC2909" s="63"/>
      <c r="AD2909" s="63"/>
      <c r="AE2909" s="63"/>
      <c r="AF2909" s="63"/>
      <c r="AG2909" s="63"/>
      <c r="AH2909" s="63"/>
      <c r="AI2909" s="63"/>
      <c r="AJ2909" s="63"/>
      <c r="AK2909" s="63"/>
      <c r="AL2909" s="63"/>
      <c r="AM2909" s="63"/>
      <c r="AN2909" s="63"/>
      <c r="AO2909" s="63"/>
      <c r="AP2909" s="63"/>
      <c r="AQ2909" s="63"/>
      <c r="AS2909" s="5">
        <f>IF(Q2909&gt;0,RANK(Q2909,(N2909:P2909,Q2909:AE2909)),0)</f>
        <v>3</v>
      </c>
      <c r="AT2909" s="5">
        <f>IF(R2909&gt;0,RANK(R2909,(N2909:P2909,Q2909:AE2909)),0)</f>
        <v>6</v>
      </c>
      <c r="AU2909" s="5">
        <f>IF(T2909&gt;0,RANK(T2909,(N2909:P2909,Q2909:AE2909)),0)</f>
        <v>0</v>
      </c>
      <c r="AV2909" s="5">
        <f>IF(S2909&gt;0,RANK(S2909,(N2909:P2909,Q2909:AE2909)),0)</f>
        <v>5</v>
      </c>
      <c r="AW2909" s="2">
        <f t="shared" si="1099"/>
        <v>1.2501317314785541E-2</v>
      </c>
      <c r="AX2909" s="2">
        <f t="shared" si="1100"/>
        <v>3.2801138159974708E-3</v>
      </c>
      <c r="AY2909" s="2">
        <f t="shared" si="1101"/>
        <v>0</v>
      </c>
      <c r="AZ2909" s="2">
        <f t="shared" si="1102"/>
        <v>3.6489619559489936E-3</v>
      </c>
      <c r="BB2909" t="s">
        <v>1031</v>
      </c>
      <c r="BC2909" t="s">
        <v>965</v>
      </c>
      <c r="BD2909">
        <v>1</v>
      </c>
      <c r="BF2909" s="111">
        <v>49</v>
      </c>
      <c r="BG2909" s="113">
        <v>57</v>
      </c>
      <c r="BH2909" s="117">
        <f t="shared" si="1092"/>
        <v>49057</v>
      </c>
      <c r="BJ2909" s="5" t="s">
        <v>3185</v>
      </c>
      <c r="BW2909" s="63">
        <v>378</v>
      </c>
      <c r="CA2909" s="63"/>
    </row>
    <row r="2910" spans="1:79" collapsed="1">
      <c r="A2910" t="s">
        <v>280</v>
      </c>
      <c r="B2910" t="s">
        <v>548</v>
      </c>
      <c r="C2910" s="1">
        <f t="shared" si="1094"/>
        <v>1017440</v>
      </c>
      <c r="D2910" s="5">
        <f>IF(N2910&gt;0, RANK(N2910,(N2910:P2910,Q2910:AE2910)),0)</f>
        <v>2</v>
      </c>
      <c r="E2910" s="5">
        <f>IF(O2910&gt;0,RANK(O2910,(N2910:P2910,Q2910:AE2910)),0)</f>
        <v>1</v>
      </c>
      <c r="F2910" s="5">
        <f>IF(P2910&gt;0,RANK(P2910,(N2910:P2910,Q2910:AE2910)),0)</f>
        <v>0</v>
      </c>
      <c r="G2910" s="131">
        <f t="shared" si="1103"/>
        <v>488787</v>
      </c>
      <c r="H2910" s="136">
        <f t="shared" si="1104"/>
        <v>0.48040867274728732</v>
      </c>
      <c r="I2910" s="2"/>
      <c r="J2910" s="2">
        <f t="shared" si="1095"/>
        <v>0.24749665827960371</v>
      </c>
      <c r="K2910" s="2">
        <f t="shared" si="1096"/>
        <v>0.72790533102689103</v>
      </c>
      <c r="L2910" s="2">
        <f t="shared" si="1097"/>
        <v>0</v>
      </c>
      <c r="M2910" s="2">
        <f t="shared" si="1098"/>
        <v>2.4598010693505312E-2</v>
      </c>
      <c r="N2910" s="63">
        <f t="shared" ref="N2910:S2910" si="1105">SUM(N2881:N2909)</f>
        <v>251813</v>
      </c>
      <c r="O2910" s="63">
        <f t="shared" si="1105"/>
        <v>740600</v>
      </c>
      <c r="P2910" s="63">
        <f t="shared" si="1105"/>
        <v>0</v>
      </c>
      <c r="Q2910" s="63">
        <f t="shared" si="1105"/>
        <v>12572</v>
      </c>
      <c r="R2910" s="63">
        <f t="shared" si="1105"/>
        <v>3817</v>
      </c>
      <c r="S2910" s="63">
        <f t="shared" si="1105"/>
        <v>2871</v>
      </c>
      <c r="T2910" s="63"/>
      <c r="U2910" s="63"/>
      <c r="V2910" s="63">
        <f>SUM(V2881:V2909)</f>
        <v>393</v>
      </c>
      <c r="W2910" s="63">
        <f>SUM(W2881:W2909)</f>
        <v>4</v>
      </c>
      <c r="X2910" s="63">
        <f>SUM(X2881:X2909)</f>
        <v>5335</v>
      </c>
      <c r="Y2910" s="63"/>
      <c r="Z2910" s="63">
        <f>SUM(Z2881:Z2909)</f>
        <v>18</v>
      </c>
      <c r="AA2910" s="63"/>
      <c r="AB2910" s="63"/>
      <c r="AC2910" s="63">
        <f>SUM(AC2881:AC2909)</f>
        <v>1</v>
      </c>
      <c r="AD2910" s="63"/>
      <c r="AE2910" s="63"/>
      <c r="AF2910" s="63"/>
      <c r="AG2910" s="63"/>
      <c r="AH2910" s="63">
        <f>SUM(AH2881:AH2909)</f>
        <v>5</v>
      </c>
      <c r="AI2910" s="63"/>
      <c r="AJ2910" s="63">
        <f>SUM(AJ2881:AJ2909)</f>
        <v>6</v>
      </c>
      <c r="AK2910" s="63"/>
      <c r="AL2910" s="63"/>
      <c r="AM2910" s="63"/>
      <c r="AN2910" s="63"/>
      <c r="AO2910" s="63"/>
      <c r="AP2910" s="63"/>
      <c r="AQ2910" s="63">
        <f>SUM(AQ2881:AQ2909)</f>
        <v>5</v>
      </c>
      <c r="AS2910" s="5">
        <f>IF(Q2910&gt;0,RANK(Q2910,(N2910:P2910,Q2910:AE2910)),0)</f>
        <v>3</v>
      </c>
      <c r="AT2910" s="5">
        <f>IF(R2910&gt;0,RANK(R2910,(N2910:P2910,Q2910:AE2910)),0)</f>
        <v>5</v>
      </c>
      <c r="AU2910" s="5">
        <f>IF(T2910&gt;0,RANK(T2910,(N2910:P2910,Q2910:AE2910)),0)</f>
        <v>0</v>
      </c>
      <c r="AV2910" s="5">
        <f>IF(S2910&gt;0,RANK(S2910,(N2910:P2910,Q2910:AE2910)),0)</f>
        <v>6</v>
      </c>
      <c r="AW2910" s="2">
        <f t="shared" si="1099"/>
        <v>1.2356502594747602E-2</v>
      </c>
      <c r="AX2910" s="2">
        <f t="shared" si="1100"/>
        <v>3.7515725743041358E-3</v>
      </c>
      <c r="AY2910" s="2">
        <f t="shared" si="1101"/>
        <v>0</v>
      </c>
      <c r="AZ2910" s="2">
        <f t="shared" si="1102"/>
        <v>2.8217880169838024E-3</v>
      </c>
      <c r="BB2910" t="s">
        <v>280</v>
      </c>
      <c r="BC2910" t="s">
        <v>548</v>
      </c>
      <c r="BF2910" s="111">
        <v>49</v>
      </c>
      <c r="BG2910" s="113"/>
      <c r="BH2910" s="111">
        <v>49</v>
      </c>
      <c r="BJ2910" s="5" t="s">
        <v>718</v>
      </c>
      <c r="BW2910" s="63">
        <f>SUM(BW2881:BW2909)</f>
        <v>3449</v>
      </c>
      <c r="BY2910" s="63">
        <f>SUM(BY2881:BY2909)</f>
        <v>1</v>
      </c>
      <c r="BZ2910" s="63">
        <f>SUM(BZ2881:BZ2909)</f>
        <v>2</v>
      </c>
      <c r="CA2910" s="63">
        <f>SUM(CA2881:CA2909)</f>
        <v>1</v>
      </c>
    </row>
    <row r="2911" spans="1:79">
      <c r="C2911" s="1"/>
      <c r="E2911" s="5"/>
      <c r="F2911" s="5"/>
      <c r="G2911" s="131"/>
      <c r="H2911" s="136"/>
      <c r="I2911" s="2"/>
      <c r="N2911" s="63"/>
      <c r="O2911" s="63"/>
      <c r="P2911" s="63"/>
      <c r="Q2911" s="63"/>
      <c r="R2911" s="63"/>
      <c r="S2911" s="63"/>
      <c r="T2911" s="63"/>
      <c r="U2911" s="63"/>
      <c r="V2911" s="63"/>
      <c r="W2911" s="63"/>
      <c r="X2911" s="63"/>
      <c r="Y2911" s="63"/>
      <c r="Z2911" s="63"/>
      <c r="AA2911" s="63"/>
      <c r="AB2911" s="63"/>
      <c r="AC2911" s="63"/>
      <c r="AD2911" s="63"/>
      <c r="AE2911" s="63"/>
      <c r="AF2911" s="63"/>
      <c r="AG2911" s="63"/>
      <c r="AH2911" s="63"/>
      <c r="AI2911" s="63"/>
      <c r="AJ2911" s="63"/>
      <c r="AK2911" s="63"/>
      <c r="AL2911" s="63"/>
      <c r="AM2911" s="63"/>
      <c r="AN2911" s="63"/>
      <c r="AO2911" s="63"/>
      <c r="AP2911" s="63"/>
      <c r="AQ2911" s="63"/>
      <c r="AS2911" s="5"/>
      <c r="AT2911" s="5"/>
      <c r="AU2911" s="5"/>
      <c r="AV2911" s="5"/>
      <c r="BF2911" s="111"/>
      <c r="BG2911" s="113"/>
      <c r="BH2911" s="117"/>
      <c r="BY2911" s="131" t="s">
        <v>3500</v>
      </c>
    </row>
    <row r="2912" spans="1:79" hidden="1" outlineLevel="1">
      <c r="A2912" t="s">
        <v>1354</v>
      </c>
      <c r="B2912" t="s">
        <v>2027</v>
      </c>
      <c r="C2912" s="1">
        <f t="shared" ref="C2912:C2926" si="1106">SUM(N2912:AQ2912)</f>
        <v>17910</v>
      </c>
      <c r="D2912" s="5">
        <f>IF(N2912&gt;0, RANK(N2912,(N2912:P2912,Q2912:AE2912)),0)</f>
        <v>1</v>
      </c>
      <c r="E2912" s="5">
        <f>IF(O2912&gt;0,RANK(O2912,(N2912:P2912,Q2912:AE2912)),0)</f>
        <v>2</v>
      </c>
      <c r="F2912" s="5">
        <f>IF(P2912&gt;0,RANK(P2912,(N2912:P2912,Q2912:AE2912)),0)</f>
        <v>0</v>
      </c>
      <c r="G2912" s="131">
        <f t="shared" si="1103"/>
        <v>7054</v>
      </c>
      <c r="H2912" s="136">
        <f t="shared" si="1104"/>
        <v>0.39385817978782806</v>
      </c>
      <c r="I2912" s="2"/>
      <c r="J2912" s="2">
        <f t="shared" ref="J2912:J2926" si="1107">IF($C2912=0,"-",N2912/$C2912)</f>
        <v>0.68436627582356224</v>
      </c>
      <c r="K2912" s="2">
        <f t="shared" ref="K2912:K2926" si="1108">IF($C2912=0,"-",O2912/$C2912)</f>
        <v>0.29050809603573424</v>
      </c>
      <c r="L2912" s="2">
        <f t="shared" ref="L2912:L2926" si="1109">IF($C2912=0,"-",P2912/$C2912)</f>
        <v>0</v>
      </c>
      <c r="M2912" s="2">
        <f t="shared" ref="M2912:M2926" si="1110">IF(C2912=0,"-",(1-J2912-K2912-L2912))</f>
        <v>2.5125628140703515E-2</v>
      </c>
      <c r="N2912" s="63">
        <f>SUMIF(Town!$AV$1366:$AV$1611,$BH2912,Town!N$1366:N$1611)</f>
        <v>12257</v>
      </c>
      <c r="O2912" s="63">
        <f>SUMIF(Town!$AV$1366:$AV$1611,$BH2912,Town!O$1366:O$1611)</f>
        <v>5203</v>
      </c>
      <c r="P2912" s="63"/>
      <c r="Q2912" s="63">
        <f>SUMIF(Town!$AV$1366:$AV$1611,$BH2912,Town!Q$1366:Q$1611)</f>
        <v>222</v>
      </c>
      <c r="R2912" s="63">
        <f>SUMIF(Town!$AV$1366:$AV$1611,$BH2912,Town!R$1366:R$1611)</f>
        <v>24</v>
      </c>
      <c r="S2912" s="63">
        <f>SUMIF(Town!$AV$1366:$AV$1611,$BH2912,Town!S$1366:S$1611)</f>
        <v>0</v>
      </c>
      <c r="T2912" s="63"/>
      <c r="U2912" s="63"/>
      <c r="V2912" s="63">
        <f>SUMIF(Town!$AV$1366:$AV$1611,$BH2912,Town!V$1366:V$1611)</f>
        <v>38</v>
      </c>
      <c r="W2912" s="63">
        <f>SUMIF(Town!$AV$1366:$AV$1611,$BH2912,Town!W$1366:W$1611)</f>
        <v>86</v>
      </c>
      <c r="X2912" s="63">
        <f>SUMIF(Town!$AV$1366:$AV$1611,$BH2912,Town!X$1366:X$1611)</f>
        <v>78</v>
      </c>
      <c r="Y2912" s="63"/>
      <c r="Z2912" s="63">
        <f>SUMIF(Town!$AV$1366:$AV$1611,$BH2912,Town!Z$1366:Z$1611)</f>
        <v>2</v>
      </c>
      <c r="AA2912" s="63"/>
      <c r="AB2912" s="63"/>
      <c r="AC2912" s="63"/>
      <c r="AD2912" s="63"/>
      <c r="AE2912" s="63"/>
      <c r="AF2912" s="63"/>
      <c r="AG2912" s="63"/>
      <c r="AH2912" s="63"/>
      <c r="AI2912" s="63"/>
      <c r="AJ2912" s="63"/>
      <c r="AK2912" s="63"/>
      <c r="AL2912" s="63"/>
      <c r="AM2912" s="63"/>
      <c r="AN2912" s="63"/>
      <c r="AO2912" s="63"/>
      <c r="AP2912" s="63"/>
      <c r="AQ2912" s="63"/>
      <c r="AS2912" s="5">
        <f>IF(Q2912&gt;0,RANK(Q2912,(N2912:P2912,Q2912:AE2912)),0)</f>
        <v>3</v>
      </c>
      <c r="AT2912" s="5">
        <f>IF(R2912&gt;0,RANK(R2912,(N2912:P2912,Q2912:AE2912)),0)</f>
        <v>7</v>
      </c>
      <c r="AU2912" s="5">
        <f>IF(T2912&gt;0,RANK(T2912,(N2912:P2912,Q2912:AE2912)),0)</f>
        <v>0</v>
      </c>
      <c r="AV2912" s="5">
        <f>IF(S2912&gt;0,RANK(S2912,(N2912:P2912,Q2912:AE2912)),0)</f>
        <v>0</v>
      </c>
      <c r="AW2912" s="2">
        <f t="shared" ref="AW2912:AW2926" si="1111">IF($C2912=0,"-",Q2912/$C2912)</f>
        <v>1.2395309882747068E-2</v>
      </c>
      <c r="AX2912" s="2">
        <f t="shared" ref="AX2912:AX2926" si="1112">IF($C2912=0,"-",R2912/$C2912)</f>
        <v>1.340033500837521E-3</v>
      </c>
      <c r="AY2912" s="2">
        <f t="shared" ref="AY2912:AY2926" si="1113">IF($C2912=0,"-",T2912/$C2912)</f>
        <v>0</v>
      </c>
      <c r="AZ2912" s="2">
        <f t="shared" ref="AZ2912:AZ2926" si="1114">IF($C2912=0,"-",S2912/$C2912)</f>
        <v>0</v>
      </c>
      <c r="BB2912" t="s">
        <v>1354</v>
      </c>
      <c r="BC2912" t="s">
        <v>2027</v>
      </c>
      <c r="BF2912" s="111">
        <v>50</v>
      </c>
      <c r="BG2912" s="113">
        <v>1</v>
      </c>
      <c r="BH2912" s="117">
        <f t="shared" si="1092"/>
        <v>50001</v>
      </c>
      <c r="BJ2912" s="5" t="s">
        <v>3185</v>
      </c>
      <c r="BY2912" s="63">
        <f>SUMIF(Town!$AV$1366:$AV$1611,$BH2912,Town!BN$1366:BN$1611)</f>
        <v>47</v>
      </c>
    </row>
    <row r="2913" spans="1:77" hidden="1" outlineLevel="1">
      <c r="A2913" t="s">
        <v>959</v>
      </c>
      <c r="B2913" t="s">
        <v>2027</v>
      </c>
      <c r="C2913" s="1">
        <f t="shared" si="1106"/>
        <v>17593</v>
      </c>
      <c r="D2913" s="5">
        <f>IF(N2913&gt;0, RANK(N2913,(N2913:P2913,Q2913:AE2913)),0)</f>
        <v>1</v>
      </c>
      <c r="E2913" s="5">
        <f>IF(O2913&gt;0,RANK(O2913,(N2913:P2913,Q2913:AE2913)),0)</f>
        <v>2</v>
      </c>
      <c r="F2913" s="5">
        <f>IF(P2913&gt;0,RANK(P2913,(N2913:P2913,Q2913:AE2913)),0)</f>
        <v>0</v>
      </c>
      <c r="G2913" s="131">
        <f t="shared" si="1103"/>
        <v>5827</v>
      </c>
      <c r="H2913" s="136">
        <f t="shared" si="1104"/>
        <v>0.33121127721252769</v>
      </c>
      <c r="I2913" s="2"/>
      <c r="J2913" s="2">
        <f t="shared" si="1107"/>
        <v>0.6544648439720343</v>
      </c>
      <c r="K2913" s="2">
        <f t="shared" si="1108"/>
        <v>0.32325356675950662</v>
      </c>
      <c r="L2913" s="2">
        <f t="shared" si="1109"/>
        <v>0</v>
      </c>
      <c r="M2913" s="2">
        <f t="shared" si="1110"/>
        <v>2.2281589268459079E-2</v>
      </c>
      <c r="N2913" s="63">
        <f>SUMIF(Town!$AV$1366:$AV$1611,$BH2913,Town!N$1366:N$1611)</f>
        <v>11514</v>
      </c>
      <c r="O2913" s="63">
        <f>SUMIF(Town!$AV$1366:$AV$1611,$BH2913,Town!O$1366:O$1611)</f>
        <v>5687</v>
      </c>
      <c r="P2913" s="63"/>
      <c r="Q2913" s="63">
        <f>SUMIF(Town!$AV$1366:$AV$1611,$BH2913,Town!Q$1366:Q$1611)</f>
        <v>203</v>
      </c>
      <c r="R2913" s="63">
        <f>SUMIF(Town!$AV$1366:$AV$1611,$BH2913,Town!R$1366:R$1611)</f>
        <v>20</v>
      </c>
      <c r="S2913" s="63">
        <f>SUMIF(Town!$AV$1366:$AV$1611,$BH2913,Town!S$1366:S$1611)</f>
        <v>0</v>
      </c>
      <c r="T2913" s="63"/>
      <c r="U2913" s="63"/>
      <c r="V2913" s="63">
        <f>SUMIF(Town!$AV$1366:$AV$1611,$BH2913,Town!V$1366:V$1611)</f>
        <v>41</v>
      </c>
      <c r="W2913" s="63">
        <f>SUMIF(Town!$AV$1366:$AV$1611,$BH2913,Town!W$1366:W$1611)</f>
        <v>64</v>
      </c>
      <c r="X2913" s="63">
        <f>SUMIF(Town!$AV$1366:$AV$1611,$BH2913,Town!X$1366:X$1611)</f>
        <v>64</v>
      </c>
      <c r="Y2913" s="63"/>
      <c r="Z2913" s="63">
        <f>SUMIF(Town!$AV$1366:$AV$1611,$BH2913,Town!Z$1366:Z$1611)</f>
        <v>0</v>
      </c>
      <c r="AA2913" s="63"/>
      <c r="AB2913" s="63"/>
      <c r="AC2913" s="63"/>
      <c r="AD2913" s="63"/>
      <c r="AE2913" s="63"/>
      <c r="AF2913" s="63"/>
      <c r="AG2913" s="63"/>
      <c r="AH2913" s="63"/>
      <c r="AI2913" s="63"/>
      <c r="AJ2913" s="63"/>
      <c r="AK2913" s="63"/>
      <c r="AL2913" s="63"/>
      <c r="AM2913" s="63"/>
      <c r="AN2913" s="63"/>
      <c r="AO2913" s="63"/>
      <c r="AP2913" s="63"/>
      <c r="AQ2913" s="63"/>
      <c r="AS2913" s="5">
        <f>IF(Q2913&gt;0,RANK(Q2913,(N2913:P2913,Q2913:AE2913)),0)</f>
        <v>3</v>
      </c>
      <c r="AT2913" s="5">
        <f>IF(R2913&gt;0,RANK(R2913,(N2913:P2913,Q2913:AE2913)),0)</f>
        <v>7</v>
      </c>
      <c r="AU2913" s="5">
        <f>IF(T2913&gt;0,RANK(T2913,(N2913:P2913,Q2913:AE2913)),0)</f>
        <v>0</v>
      </c>
      <c r="AV2913" s="5">
        <f>IF(S2913&gt;0,RANK(S2913,(N2913:P2913,Q2913:AE2913)),0)</f>
        <v>0</v>
      </c>
      <c r="AW2913" s="2">
        <f t="shared" si="1111"/>
        <v>1.1538680156880577E-2</v>
      </c>
      <c r="AX2913" s="2">
        <f t="shared" si="1112"/>
        <v>1.1368157790030125E-3</v>
      </c>
      <c r="AY2913" s="2">
        <f t="shared" si="1113"/>
        <v>0</v>
      </c>
      <c r="AZ2913" s="2">
        <f t="shared" si="1114"/>
        <v>0</v>
      </c>
      <c r="BB2913" t="s">
        <v>959</v>
      </c>
      <c r="BC2913" t="s">
        <v>2027</v>
      </c>
      <c r="BF2913" s="111">
        <v>50</v>
      </c>
      <c r="BG2913" s="113">
        <v>3</v>
      </c>
      <c r="BH2913" s="117">
        <f t="shared" si="1092"/>
        <v>50003</v>
      </c>
      <c r="BJ2913" s="5" t="s">
        <v>3185</v>
      </c>
      <c r="BY2913" s="63">
        <f>SUMIF(Town!$AV$1366:$AV$1611,$BH2913,Town!BN$1366:BN$1611)</f>
        <v>31</v>
      </c>
    </row>
    <row r="2914" spans="1:77" hidden="1" outlineLevel="1">
      <c r="A2914" t="s">
        <v>688</v>
      </c>
      <c r="B2914" t="s">
        <v>2027</v>
      </c>
      <c r="C2914" s="1">
        <f t="shared" si="1106"/>
        <v>13661</v>
      </c>
      <c r="D2914" s="5">
        <f>IF(N2914&gt;0, RANK(N2914,(N2914:P2914,Q2914:AE2914)),0)</f>
        <v>1</v>
      </c>
      <c r="E2914" s="5">
        <f>IF(O2914&gt;0,RANK(O2914,(N2914:P2914,Q2914:AE2914)),0)</f>
        <v>2</v>
      </c>
      <c r="F2914" s="5">
        <f>IF(P2914&gt;0,RANK(P2914,(N2914:P2914,Q2914:AE2914)),0)</f>
        <v>0</v>
      </c>
      <c r="G2914" s="131">
        <f t="shared" si="1103"/>
        <v>3104</v>
      </c>
      <c r="H2914" s="136">
        <f t="shared" si="1104"/>
        <v>0.22721616279920942</v>
      </c>
      <c r="I2914" s="2"/>
      <c r="J2914" s="2">
        <f t="shared" si="1107"/>
        <v>0.59966327501647021</v>
      </c>
      <c r="K2914" s="2">
        <f t="shared" si="1108"/>
        <v>0.37244711221726079</v>
      </c>
      <c r="L2914" s="2">
        <f t="shared" si="1109"/>
        <v>0</v>
      </c>
      <c r="M2914" s="2">
        <f t="shared" si="1110"/>
        <v>2.7889612766269001E-2</v>
      </c>
      <c r="N2914" s="63">
        <f>SUMIF(Town!$AV$1366:$AV$1611,$BH2914,Town!N$1366:N$1611)</f>
        <v>8192</v>
      </c>
      <c r="O2914" s="63">
        <f>SUMIF(Town!$AV$1366:$AV$1611,$BH2914,Town!O$1366:O$1611)</f>
        <v>5088</v>
      </c>
      <c r="P2914" s="63"/>
      <c r="Q2914" s="63">
        <f>SUMIF(Town!$AV$1366:$AV$1611,$BH2914,Town!Q$1366:Q$1611)</f>
        <v>168</v>
      </c>
      <c r="R2914" s="63">
        <f>SUMIF(Town!$AV$1366:$AV$1611,$BH2914,Town!R$1366:R$1611)</f>
        <v>23</v>
      </c>
      <c r="S2914" s="63">
        <f>SUMIF(Town!$AV$1366:$AV$1611,$BH2914,Town!S$1366:S$1611)</f>
        <v>2</v>
      </c>
      <c r="T2914" s="63"/>
      <c r="U2914" s="63"/>
      <c r="V2914" s="63">
        <f>SUMIF(Town!$AV$1366:$AV$1611,$BH2914,Town!V$1366:V$1611)</f>
        <v>36</v>
      </c>
      <c r="W2914" s="63">
        <f>SUMIF(Town!$AV$1366:$AV$1611,$BH2914,Town!W$1366:W$1611)</f>
        <v>90</v>
      </c>
      <c r="X2914" s="63">
        <f>SUMIF(Town!$AV$1366:$AV$1611,$BH2914,Town!X$1366:X$1611)</f>
        <v>61</v>
      </c>
      <c r="Y2914" s="63"/>
      <c r="Z2914" s="63">
        <f>SUMIF(Town!$AV$1366:$AV$1611,$BH2914,Town!Z$1366:Z$1611)</f>
        <v>1</v>
      </c>
      <c r="AA2914" s="63"/>
      <c r="AB2914" s="63"/>
      <c r="AC2914" s="63"/>
      <c r="AD2914" s="63"/>
      <c r="AE2914" s="63"/>
      <c r="AF2914" s="63"/>
      <c r="AG2914" s="63"/>
      <c r="AH2914" s="63"/>
      <c r="AI2914" s="63"/>
      <c r="AJ2914" s="63"/>
      <c r="AK2914" s="63"/>
      <c r="AL2914" s="63"/>
      <c r="AM2914" s="63"/>
      <c r="AN2914" s="63"/>
      <c r="AO2914" s="63"/>
      <c r="AP2914" s="63"/>
      <c r="AQ2914" s="63"/>
      <c r="AS2914" s="5">
        <f>IF(Q2914&gt;0,RANK(Q2914,(N2914:P2914,Q2914:AE2914)),0)</f>
        <v>3</v>
      </c>
      <c r="AT2914" s="5">
        <f>IF(R2914&gt;0,RANK(R2914,(N2914:P2914,Q2914:AE2914)),0)</f>
        <v>7</v>
      </c>
      <c r="AU2914" s="5">
        <f>IF(T2914&gt;0,RANK(T2914,(N2914:P2914,Q2914:AE2914)),0)</f>
        <v>0</v>
      </c>
      <c r="AV2914" s="5">
        <f>IF(S2914&gt;0,RANK(S2914,(N2914:P2914,Q2914:AE2914)),0)</f>
        <v>8</v>
      </c>
      <c r="AW2914" s="2">
        <f t="shared" si="1111"/>
        <v>1.2297782007173706E-2</v>
      </c>
      <c r="AX2914" s="2">
        <f t="shared" si="1112"/>
        <v>1.6836249176487813E-3</v>
      </c>
      <c r="AY2914" s="2">
        <f t="shared" si="1113"/>
        <v>0</v>
      </c>
      <c r="AZ2914" s="2">
        <f t="shared" si="1114"/>
        <v>1.4640216675206792E-4</v>
      </c>
      <c r="BB2914" t="s">
        <v>688</v>
      </c>
      <c r="BC2914" t="s">
        <v>2027</v>
      </c>
      <c r="BF2914" s="111">
        <v>50</v>
      </c>
      <c r="BG2914" s="113">
        <v>5</v>
      </c>
      <c r="BH2914" s="117">
        <f t="shared" si="1092"/>
        <v>50005</v>
      </c>
      <c r="BJ2914" s="5" t="s">
        <v>3185</v>
      </c>
      <c r="BY2914" s="63">
        <f>SUMIF(Town!$AV$1366:$AV$1611,$BH2914,Town!BN$1366:BN$1611)</f>
        <v>61</v>
      </c>
    </row>
    <row r="2915" spans="1:77" hidden="1" outlineLevel="1">
      <c r="A2915" t="s">
        <v>3206</v>
      </c>
      <c r="B2915" t="s">
        <v>2027</v>
      </c>
      <c r="C2915" s="1">
        <f t="shared" si="1106"/>
        <v>77080</v>
      </c>
      <c r="D2915" s="5">
        <f>IF(N2915&gt;0, RANK(N2915,(N2915:P2915,Q2915:AE2915)),0)</f>
        <v>1</v>
      </c>
      <c r="E2915" s="5">
        <f>IF(O2915&gt;0,RANK(O2915,(N2915:P2915,Q2915:AE2915)),0)</f>
        <v>2</v>
      </c>
      <c r="F2915" s="5">
        <f>IF(P2915&gt;0,RANK(P2915,(N2915:P2915,Q2915:AE2915)),0)</f>
        <v>0</v>
      </c>
      <c r="G2915" s="131">
        <f t="shared" si="1103"/>
        <v>32055</v>
      </c>
      <c r="H2915" s="136">
        <f t="shared" si="1104"/>
        <v>0.415866632070576</v>
      </c>
      <c r="I2915" s="2"/>
      <c r="J2915" s="2">
        <f t="shared" si="1107"/>
        <v>0.69571873378308247</v>
      </c>
      <c r="K2915" s="2">
        <f t="shared" si="1108"/>
        <v>0.27985210171250646</v>
      </c>
      <c r="L2915" s="2">
        <f t="shared" si="1109"/>
        <v>0</v>
      </c>
      <c r="M2915" s="2">
        <f t="shared" si="1110"/>
        <v>2.4429164504411072E-2</v>
      </c>
      <c r="N2915" s="63">
        <f>SUMIF(Town!$AV$1366:$AV$1611,$BH2915,Town!N$1366:N$1611)</f>
        <v>53626</v>
      </c>
      <c r="O2915" s="63">
        <f>SUMIF(Town!$AV$1366:$AV$1611,$BH2915,Town!O$1366:O$1611)</f>
        <v>21571</v>
      </c>
      <c r="P2915" s="63"/>
      <c r="Q2915" s="63">
        <f>SUMIF(Town!$AV$1366:$AV$1611,$BH2915,Town!Q$1366:Q$1611)</f>
        <v>926</v>
      </c>
      <c r="R2915" s="63">
        <f>SUMIF(Town!$AV$1366:$AV$1611,$BH2915,Town!R$1366:R$1611)</f>
        <v>210</v>
      </c>
      <c r="S2915" s="63">
        <f>SUMIF(Town!$AV$1366:$AV$1611,$BH2915,Town!S$1366:S$1611)</f>
        <v>2</v>
      </c>
      <c r="T2915" s="63"/>
      <c r="U2915" s="63"/>
      <c r="V2915" s="63">
        <f>SUMIF(Town!$AV$1366:$AV$1611,$BH2915,Town!V$1366:V$1611)</f>
        <v>163</v>
      </c>
      <c r="W2915" s="63">
        <f>SUMIF(Town!$AV$1366:$AV$1611,$BH2915,Town!W$1366:W$1611)</f>
        <v>319</v>
      </c>
      <c r="X2915" s="63">
        <f>SUMIF(Town!$AV$1366:$AV$1611,$BH2915,Town!X$1366:X$1611)</f>
        <v>263</v>
      </c>
      <c r="Y2915" s="63"/>
      <c r="Z2915" s="63">
        <f>SUMIF(Town!$AV$1366:$AV$1611,$BH2915,Town!Z$1366:Z$1611)</f>
        <v>0</v>
      </c>
      <c r="AA2915" s="63"/>
      <c r="AB2915" s="63"/>
      <c r="AC2915" s="63"/>
      <c r="AD2915" s="63"/>
      <c r="AE2915" s="63"/>
      <c r="AF2915" s="63"/>
      <c r="AG2915" s="63"/>
      <c r="AH2915" s="63"/>
      <c r="AI2915" s="63"/>
      <c r="AJ2915" s="63"/>
      <c r="AK2915" s="63"/>
      <c r="AL2915" s="63"/>
      <c r="AM2915" s="63"/>
      <c r="AN2915" s="63"/>
      <c r="AO2915" s="63"/>
      <c r="AP2915" s="63"/>
      <c r="AQ2915" s="63"/>
      <c r="AS2915" s="5">
        <f>IF(Q2915&gt;0,RANK(Q2915,(N2915:P2915,Q2915:AE2915)),0)</f>
        <v>3</v>
      </c>
      <c r="AT2915" s="5">
        <f>IF(R2915&gt;0,RANK(R2915,(N2915:P2915,Q2915:AE2915)),0)</f>
        <v>6</v>
      </c>
      <c r="AU2915" s="5">
        <f>IF(T2915&gt;0,RANK(T2915,(N2915:P2915,Q2915:AE2915)),0)</f>
        <v>0</v>
      </c>
      <c r="AV2915" s="5">
        <f>IF(S2915&gt;0,RANK(S2915,(N2915:P2915,Q2915:AE2915)),0)</f>
        <v>8</v>
      </c>
      <c r="AW2915" s="2">
        <f t="shared" si="1111"/>
        <v>1.2013492475350286E-2</v>
      </c>
      <c r="AX2915" s="2">
        <f t="shared" si="1112"/>
        <v>2.7244421380384016E-3</v>
      </c>
      <c r="AY2915" s="2">
        <f t="shared" si="1113"/>
        <v>0</v>
      </c>
      <c r="AZ2915" s="2">
        <f t="shared" si="1114"/>
        <v>2.5947067981318112E-5</v>
      </c>
      <c r="BB2915" t="s">
        <v>3206</v>
      </c>
      <c r="BC2915" t="s">
        <v>2027</v>
      </c>
      <c r="BF2915" s="111">
        <v>50</v>
      </c>
      <c r="BG2915" s="113">
        <v>7</v>
      </c>
      <c r="BH2915" s="117">
        <f t="shared" si="1092"/>
        <v>50007</v>
      </c>
      <c r="BJ2915" s="5" t="s">
        <v>3185</v>
      </c>
      <c r="BY2915" s="63">
        <f>SUMIF(Town!$AV$1366:$AV$1611,$BH2915,Town!BN$1366:BN$1611)</f>
        <v>134</v>
      </c>
    </row>
    <row r="2916" spans="1:77" hidden="1" outlineLevel="1">
      <c r="A2916" t="s">
        <v>849</v>
      </c>
      <c r="B2916" t="s">
        <v>2027</v>
      </c>
      <c r="C2916" s="1">
        <f t="shared" si="1106"/>
        <v>2798</v>
      </c>
      <c r="D2916" s="5">
        <f>IF(N2916&gt;0, RANK(N2916,(N2916:P2916,Q2916:AE2916)),0)</f>
        <v>1</v>
      </c>
      <c r="E2916" s="5">
        <f>IF(O2916&gt;0,RANK(O2916,(N2916:P2916,Q2916:AE2916)),0)</f>
        <v>2</v>
      </c>
      <c r="F2916" s="5">
        <f>IF(P2916&gt;0,RANK(P2916,(N2916:P2916,Q2916:AE2916)),0)</f>
        <v>0</v>
      </c>
      <c r="G2916" s="131">
        <f t="shared" si="1103"/>
        <v>375</v>
      </c>
      <c r="H2916" s="136">
        <f t="shared" si="1104"/>
        <v>0.13402430307362401</v>
      </c>
      <c r="I2916" s="2"/>
      <c r="J2916" s="2">
        <f t="shared" si="1107"/>
        <v>0.55003573981415299</v>
      </c>
      <c r="K2916" s="2">
        <f t="shared" si="1108"/>
        <v>0.41601143674052893</v>
      </c>
      <c r="L2916" s="2">
        <f t="shared" si="1109"/>
        <v>0</v>
      </c>
      <c r="M2916" s="2">
        <f t="shared" si="1110"/>
        <v>3.3952823445318081E-2</v>
      </c>
      <c r="N2916" s="63">
        <f>SUMIF(Town!$AV$1366:$AV$1611,$BH2916,Town!N$1366:N$1611)</f>
        <v>1539</v>
      </c>
      <c r="O2916" s="63">
        <f>SUMIF(Town!$AV$1366:$AV$1611,$BH2916,Town!O$1366:O$1611)</f>
        <v>1164</v>
      </c>
      <c r="P2916" s="63"/>
      <c r="Q2916" s="63">
        <f>SUMIF(Town!$AV$1366:$AV$1611,$BH2916,Town!Q$1366:Q$1611)</f>
        <v>38</v>
      </c>
      <c r="R2916" s="63">
        <f>SUMIF(Town!$AV$1366:$AV$1611,$BH2916,Town!R$1366:R$1611)</f>
        <v>2</v>
      </c>
      <c r="S2916" s="63">
        <f>SUMIF(Town!$AV$1366:$AV$1611,$BH2916,Town!S$1366:S$1611)</f>
        <v>0</v>
      </c>
      <c r="T2916" s="63"/>
      <c r="U2916" s="63"/>
      <c r="V2916" s="63">
        <f>SUMIF(Town!$AV$1366:$AV$1611,$BH2916,Town!V$1366:V$1611)</f>
        <v>8</v>
      </c>
      <c r="W2916" s="63">
        <f>SUMIF(Town!$AV$1366:$AV$1611,$BH2916,Town!W$1366:W$1611)</f>
        <v>32</v>
      </c>
      <c r="X2916" s="63">
        <f>SUMIF(Town!$AV$1366:$AV$1611,$BH2916,Town!X$1366:X$1611)</f>
        <v>15</v>
      </c>
      <c r="Y2916" s="63"/>
      <c r="Z2916" s="63">
        <f>SUMIF(Town!$AV$1366:$AV$1611,$BH2916,Town!Z$1366:Z$1611)</f>
        <v>0</v>
      </c>
      <c r="AA2916" s="63"/>
      <c r="AB2916" s="63"/>
      <c r="AC2916" s="63"/>
      <c r="AD2916" s="63"/>
      <c r="AE2916" s="63"/>
      <c r="AF2916" s="63"/>
      <c r="AG2916" s="63"/>
      <c r="AH2916" s="63"/>
      <c r="AI2916" s="63"/>
      <c r="AJ2916" s="63"/>
      <c r="AK2916" s="63"/>
      <c r="AL2916" s="63"/>
      <c r="AM2916" s="63"/>
      <c r="AN2916" s="63"/>
      <c r="AO2916" s="63"/>
      <c r="AP2916" s="63"/>
      <c r="AQ2916" s="63"/>
      <c r="AS2916" s="5">
        <f>IF(Q2916&gt;0,RANK(Q2916,(N2916:P2916,Q2916:AE2916)),0)</f>
        <v>3</v>
      </c>
      <c r="AT2916" s="5">
        <f>IF(R2916&gt;0,RANK(R2916,(N2916:P2916,Q2916:AE2916)),0)</f>
        <v>7</v>
      </c>
      <c r="AU2916" s="5">
        <f>IF(T2916&gt;0,RANK(T2916,(N2916:P2916,Q2916:AE2916)),0)</f>
        <v>0</v>
      </c>
      <c r="AV2916" s="5">
        <f>IF(S2916&gt;0,RANK(S2916,(N2916:P2916,Q2916:AE2916)),0)</f>
        <v>0</v>
      </c>
      <c r="AW2916" s="2">
        <f t="shared" si="1111"/>
        <v>1.3581129378127233E-2</v>
      </c>
      <c r="AX2916" s="2">
        <f t="shared" si="1112"/>
        <v>7.1479628305932811E-4</v>
      </c>
      <c r="AY2916" s="2">
        <f t="shared" si="1113"/>
        <v>0</v>
      </c>
      <c r="AZ2916" s="2">
        <f t="shared" si="1114"/>
        <v>0</v>
      </c>
      <c r="BB2916" t="s">
        <v>849</v>
      </c>
      <c r="BC2916" t="s">
        <v>2027</v>
      </c>
      <c r="BF2916" s="111">
        <v>50</v>
      </c>
      <c r="BG2916" s="113">
        <v>9</v>
      </c>
      <c r="BH2916" s="117">
        <f t="shared" si="1092"/>
        <v>50009</v>
      </c>
      <c r="BJ2916" s="5" t="s">
        <v>3185</v>
      </c>
      <c r="BY2916" s="63">
        <f>SUMIF(Town!$AV$1366:$AV$1611,$BH2916,Town!BN$1366:BN$1611)</f>
        <v>23</v>
      </c>
    </row>
    <row r="2917" spans="1:77" hidden="1" outlineLevel="1">
      <c r="A2917" t="s">
        <v>1146</v>
      </c>
      <c r="B2917" t="s">
        <v>2027</v>
      </c>
      <c r="C2917" s="1">
        <f t="shared" si="1106"/>
        <v>19888</v>
      </c>
      <c r="D2917" s="5">
        <f>IF(N2917&gt;0, RANK(N2917,(N2917:P2917,Q2917:AE2917)),0)</f>
        <v>1</v>
      </c>
      <c r="E2917" s="5">
        <f>IF(O2917&gt;0,RANK(O2917,(N2917:P2917,Q2917:AE2917)),0)</f>
        <v>2</v>
      </c>
      <c r="F2917" s="5">
        <f>IF(P2917&gt;0,RANK(P2917,(N2917:P2917,Q2917:AE2917)),0)</f>
        <v>0</v>
      </c>
      <c r="G2917" s="131">
        <f t="shared" si="1103"/>
        <v>4652</v>
      </c>
      <c r="H2917" s="136">
        <f t="shared" si="1104"/>
        <v>0.2339098954143202</v>
      </c>
      <c r="I2917" s="2"/>
      <c r="J2917" s="2">
        <f t="shared" si="1107"/>
        <v>0.60624497184231696</v>
      </c>
      <c r="K2917" s="2">
        <f t="shared" si="1108"/>
        <v>0.37233507642799679</v>
      </c>
      <c r="L2917" s="2">
        <f t="shared" si="1109"/>
        <v>0</v>
      </c>
      <c r="M2917" s="2">
        <f t="shared" si="1110"/>
        <v>2.1419951729686248E-2</v>
      </c>
      <c r="N2917" s="63">
        <f>SUMIF(Town!$AV$1366:$AV$1611,$BH2917,Town!N$1366:N$1611)</f>
        <v>12057</v>
      </c>
      <c r="O2917" s="63">
        <f>SUMIF(Town!$AV$1366:$AV$1611,$BH2917,Town!O$1366:O$1611)</f>
        <v>7405</v>
      </c>
      <c r="P2917" s="63"/>
      <c r="Q2917" s="63">
        <f>SUMIF(Town!$AV$1366:$AV$1611,$BH2917,Town!Q$1366:Q$1611)</f>
        <v>196</v>
      </c>
      <c r="R2917" s="63">
        <f>SUMIF(Town!$AV$1366:$AV$1611,$BH2917,Town!R$1366:R$1611)</f>
        <v>16</v>
      </c>
      <c r="S2917" s="63">
        <f>SUMIF(Town!$AV$1366:$AV$1611,$BH2917,Town!S$1366:S$1611)</f>
        <v>1</v>
      </c>
      <c r="T2917" s="63"/>
      <c r="U2917" s="63"/>
      <c r="V2917" s="63">
        <f>SUMIF(Town!$AV$1366:$AV$1611,$BH2917,Town!V$1366:V$1611)</f>
        <v>26</v>
      </c>
      <c r="W2917" s="63">
        <f>SUMIF(Town!$AV$1366:$AV$1611,$BH2917,Town!W$1366:W$1611)</f>
        <v>116</v>
      </c>
      <c r="X2917" s="63">
        <f>SUMIF(Town!$AV$1366:$AV$1611,$BH2917,Town!X$1366:X$1611)</f>
        <v>71</v>
      </c>
      <c r="Y2917" s="63"/>
      <c r="Z2917" s="63">
        <f>SUMIF(Town!$AV$1366:$AV$1611,$BH2917,Town!Z$1366:Z$1611)</f>
        <v>0</v>
      </c>
      <c r="AA2917" s="63"/>
      <c r="AB2917" s="63"/>
      <c r="AC2917" s="63"/>
      <c r="AD2917" s="63"/>
      <c r="AE2917" s="63"/>
      <c r="AF2917" s="63"/>
      <c r="AG2917" s="63"/>
      <c r="AH2917" s="63"/>
      <c r="AI2917" s="63"/>
      <c r="AJ2917" s="63"/>
      <c r="AK2917" s="63"/>
      <c r="AL2917" s="63"/>
      <c r="AM2917" s="63"/>
      <c r="AN2917" s="63"/>
      <c r="AO2917" s="63"/>
      <c r="AP2917" s="63"/>
      <c r="AQ2917" s="63"/>
      <c r="AS2917" s="5">
        <f>IF(Q2917&gt;0,RANK(Q2917,(N2917:P2917,Q2917:AE2917)),0)</f>
        <v>3</v>
      </c>
      <c r="AT2917" s="5">
        <f>IF(R2917&gt;0,RANK(R2917,(N2917:P2917,Q2917:AE2917)),0)</f>
        <v>7</v>
      </c>
      <c r="AU2917" s="5">
        <f>IF(T2917&gt;0,RANK(T2917,(N2917:P2917,Q2917:AE2917)),0)</f>
        <v>0</v>
      </c>
      <c r="AV2917" s="5">
        <f>IF(S2917&gt;0,RANK(S2917,(N2917:P2917,Q2917:AE2917)),0)</f>
        <v>8</v>
      </c>
      <c r="AW2917" s="2">
        <f t="shared" si="1111"/>
        <v>9.8551890587288814E-3</v>
      </c>
      <c r="AX2917" s="2">
        <f t="shared" si="1112"/>
        <v>8.045052292839903E-4</v>
      </c>
      <c r="AY2917" s="2">
        <f t="shared" si="1113"/>
        <v>0</v>
      </c>
      <c r="AZ2917" s="2">
        <f t="shared" si="1114"/>
        <v>5.0281576830249393E-5</v>
      </c>
      <c r="BB2917" t="s">
        <v>1146</v>
      </c>
      <c r="BC2917" t="s">
        <v>2027</v>
      </c>
      <c r="BF2917" s="111">
        <v>50</v>
      </c>
      <c r="BG2917" s="113">
        <v>11</v>
      </c>
      <c r="BH2917" s="117">
        <f t="shared" si="1092"/>
        <v>50011</v>
      </c>
      <c r="BJ2917" s="5" t="s">
        <v>3185</v>
      </c>
      <c r="BY2917" s="63">
        <f>SUMIF(Town!$AV$1366:$AV$1611,$BH2917,Town!BN$1366:BN$1611)</f>
        <v>53</v>
      </c>
    </row>
    <row r="2918" spans="1:77" hidden="1" outlineLevel="1">
      <c r="A2918" t="s">
        <v>3207</v>
      </c>
      <c r="B2918" t="s">
        <v>2027</v>
      </c>
      <c r="C2918" s="1">
        <f t="shared" si="1106"/>
        <v>4075</v>
      </c>
      <c r="D2918" s="5">
        <f>IF(N2918&gt;0, RANK(N2918,(N2918:P2918,Q2918:AE2918)),0)</f>
        <v>1</v>
      </c>
      <c r="E2918" s="5">
        <f>IF(O2918&gt;0,RANK(O2918,(N2918:P2918,Q2918:AE2918)),0)</f>
        <v>2</v>
      </c>
      <c r="F2918" s="5">
        <f>IF(P2918&gt;0,RANK(P2918,(N2918:P2918,Q2918:AE2918)),0)</f>
        <v>0</v>
      </c>
      <c r="G2918" s="131">
        <f t="shared" si="1103"/>
        <v>1060</v>
      </c>
      <c r="H2918" s="136">
        <f t="shared" si="1104"/>
        <v>0.26012269938650306</v>
      </c>
      <c r="I2918" s="2"/>
      <c r="J2918" s="2">
        <f t="shared" si="1107"/>
        <v>0.62110429447852755</v>
      </c>
      <c r="K2918" s="2">
        <f t="shared" si="1108"/>
        <v>0.36098159509202454</v>
      </c>
      <c r="L2918" s="2">
        <f t="shared" si="1109"/>
        <v>0</v>
      </c>
      <c r="M2918" s="2">
        <f t="shared" si="1110"/>
        <v>1.7914110429447905E-2</v>
      </c>
      <c r="N2918" s="63">
        <f>SUMIF(Town!$AV$1366:$AV$1611,$BH2918,Town!N$1366:N$1611)</f>
        <v>2531</v>
      </c>
      <c r="O2918" s="63">
        <f>SUMIF(Town!$AV$1366:$AV$1611,$BH2918,Town!O$1366:O$1611)</f>
        <v>1471</v>
      </c>
      <c r="P2918" s="63"/>
      <c r="Q2918" s="63">
        <f>SUMIF(Town!$AV$1366:$AV$1611,$BH2918,Town!Q$1366:Q$1611)</f>
        <v>37</v>
      </c>
      <c r="R2918" s="63">
        <f>SUMIF(Town!$AV$1366:$AV$1611,$BH2918,Town!R$1366:R$1611)</f>
        <v>1</v>
      </c>
      <c r="S2918" s="63">
        <f>SUMIF(Town!$AV$1366:$AV$1611,$BH2918,Town!S$1366:S$1611)</f>
        <v>0</v>
      </c>
      <c r="T2918" s="63"/>
      <c r="U2918" s="63"/>
      <c r="V2918" s="63">
        <f>SUMIF(Town!$AV$1366:$AV$1611,$BH2918,Town!V$1366:V$1611)</f>
        <v>7</v>
      </c>
      <c r="W2918" s="63">
        <f>SUMIF(Town!$AV$1366:$AV$1611,$BH2918,Town!W$1366:W$1611)</f>
        <v>10</v>
      </c>
      <c r="X2918" s="63">
        <f>SUMIF(Town!$AV$1366:$AV$1611,$BH2918,Town!X$1366:X$1611)</f>
        <v>18</v>
      </c>
      <c r="Y2918" s="63"/>
      <c r="Z2918" s="63">
        <f>SUMIF(Town!$AV$1366:$AV$1611,$BH2918,Town!Z$1366:Z$1611)</f>
        <v>0</v>
      </c>
      <c r="AA2918" s="63"/>
      <c r="AB2918" s="63"/>
      <c r="AC2918" s="63"/>
      <c r="AD2918" s="63"/>
      <c r="AE2918" s="63"/>
      <c r="AF2918" s="63"/>
      <c r="AG2918" s="63"/>
      <c r="AH2918" s="63"/>
      <c r="AI2918" s="63"/>
      <c r="AJ2918" s="63"/>
      <c r="AK2918" s="63"/>
      <c r="AL2918" s="63"/>
      <c r="AM2918" s="63"/>
      <c r="AN2918" s="63"/>
      <c r="AO2918" s="63"/>
      <c r="AP2918" s="63"/>
      <c r="AQ2918" s="63"/>
      <c r="AS2918" s="5">
        <f>IF(Q2918&gt;0,RANK(Q2918,(N2918:P2918,Q2918:AE2918)),0)</f>
        <v>3</v>
      </c>
      <c r="AT2918" s="5">
        <f>IF(R2918&gt;0,RANK(R2918,(N2918:P2918,Q2918:AE2918)),0)</f>
        <v>7</v>
      </c>
      <c r="AU2918" s="5">
        <f>IF(T2918&gt;0,RANK(T2918,(N2918:P2918,Q2918:AE2918)),0)</f>
        <v>0</v>
      </c>
      <c r="AV2918" s="5">
        <f>IF(S2918&gt;0,RANK(S2918,(N2918:P2918,Q2918:AE2918)),0)</f>
        <v>0</v>
      </c>
      <c r="AW2918" s="2">
        <f t="shared" si="1111"/>
        <v>9.0797546012269942E-3</v>
      </c>
      <c r="AX2918" s="2">
        <f t="shared" si="1112"/>
        <v>2.4539877300613498E-4</v>
      </c>
      <c r="AY2918" s="2">
        <f t="shared" si="1113"/>
        <v>0</v>
      </c>
      <c r="AZ2918" s="2">
        <f t="shared" si="1114"/>
        <v>0</v>
      </c>
      <c r="BB2918" t="s">
        <v>3207</v>
      </c>
      <c r="BC2918" t="s">
        <v>2027</v>
      </c>
      <c r="BF2918" s="111">
        <v>50</v>
      </c>
      <c r="BG2918" s="113">
        <v>13</v>
      </c>
      <c r="BH2918" s="117">
        <f t="shared" si="1092"/>
        <v>50013</v>
      </c>
      <c r="BJ2918" s="5" t="s">
        <v>3185</v>
      </c>
      <c r="BY2918" s="63">
        <f>SUMIF(Town!$AV$1366:$AV$1611,$BH2918,Town!BN$1366:BN$1611)</f>
        <v>5</v>
      </c>
    </row>
    <row r="2919" spans="1:77" hidden="1" outlineLevel="1">
      <c r="A2919" t="s">
        <v>2786</v>
      </c>
      <c r="B2919" t="s">
        <v>2027</v>
      </c>
      <c r="C2919" s="1">
        <f t="shared" si="1106"/>
        <v>11988</v>
      </c>
      <c r="D2919" s="5">
        <f>IF(N2919&gt;0, RANK(N2919,(N2919:P2919,Q2919:AE2919)),0)</f>
        <v>1</v>
      </c>
      <c r="E2919" s="5">
        <f>IF(O2919&gt;0,RANK(O2919,(N2919:P2919,Q2919:AE2919)),0)</f>
        <v>2</v>
      </c>
      <c r="F2919" s="5">
        <f>IF(P2919&gt;0,RANK(P2919,(N2919:P2919,Q2919:AE2919)),0)</f>
        <v>0</v>
      </c>
      <c r="G2919" s="131">
        <f t="shared" si="1103"/>
        <v>5029</v>
      </c>
      <c r="H2919" s="136">
        <f t="shared" si="1104"/>
        <v>0.41950283616950285</v>
      </c>
      <c r="I2919" s="2"/>
      <c r="J2919" s="2">
        <f t="shared" si="1107"/>
        <v>0.69828161494828167</v>
      </c>
      <c r="K2919" s="2">
        <f t="shared" si="1108"/>
        <v>0.27877877877877877</v>
      </c>
      <c r="L2919" s="2">
        <f t="shared" si="1109"/>
        <v>0</v>
      </c>
      <c r="M2919" s="2">
        <f t="shared" si="1110"/>
        <v>2.2939606272939561E-2</v>
      </c>
      <c r="N2919" s="63">
        <f>SUMIF(Town!$AV$1366:$AV$1611,$BH2919,Town!N$1366:N$1611)</f>
        <v>8371</v>
      </c>
      <c r="O2919" s="63">
        <f>SUMIF(Town!$AV$1366:$AV$1611,$BH2919,Town!O$1366:O$1611)</f>
        <v>3342</v>
      </c>
      <c r="P2919" s="63"/>
      <c r="Q2919" s="63">
        <f>SUMIF(Town!$AV$1366:$AV$1611,$BH2919,Town!Q$1366:Q$1611)</f>
        <v>140</v>
      </c>
      <c r="R2919" s="63">
        <f>SUMIF(Town!$AV$1366:$AV$1611,$BH2919,Town!R$1366:R$1611)</f>
        <v>15</v>
      </c>
      <c r="S2919" s="63">
        <f>SUMIF(Town!$AV$1366:$AV$1611,$BH2919,Town!S$1366:S$1611)</f>
        <v>0</v>
      </c>
      <c r="T2919" s="63"/>
      <c r="U2919" s="63"/>
      <c r="V2919" s="63">
        <f>SUMIF(Town!$AV$1366:$AV$1611,$BH2919,Town!V$1366:V$1611)</f>
        <v>26</v>
      </c>
      <c r="W2919" s="63">
        <f>SUMIF(Town!$AV$1366:$AV$1611,$BH2919,Town!W$1366:W$1611)</f>
        <v>59</v>
      </c>
      <c r="X2919" s="63">
        <f>SUMIF(Town!$AV$1366:$AV$1611,$BH2919,Town!X$1366:X$1611)</f>
        <v>35</v>
      </c>
      <c r="Y2919" s="63"/>
      <c r="Z2919" s="63">
        <f>SUMIF(Town!$AV$1366:$AV$1611,$BH2919,Town!Z$1366:Z$1611)</f>
        <v>0</v>
      </c>
      <c r="AA2919" s="63"/>
      <c r="AB2919" s="63"/>
      <c r="AC2919" s="63"/>
      <c r="AD2919" s="63"/>
      <c r="AE2919" s="63"/>
      <c r="AF2919" s="63"/>
      <c r="AG2919" s="63"/>
      <c r="AH2919" s="63"/>
      <c r="AI2919" s="63"/>
      <c r="AJ2919" s="63"/>
      <c r="AK2919" s="63"/>
      <c r="AL2919" s="63"/>
      <c r="AM2919" s="63"/>
      <c r="AN2919" s="63"/>
      <c r="AO2919" s="63"/>
      <c r="AP2919" s="63"/>
      <c r="AQ2919" s="63"/>
      <c r="AS2919" s="5">
        <f>IF(Q2919&gt;0,RANK(Q2919,(N2919:P2919,Q2919:AE2919)),0)</f>
        <v>3</v>
      </c>
      <c r="AT2919" s="5">
        <f>IF(R2919&gt;0,RANK(R2919,(N2919:P2919,Q2919:AE2919)),0)</f>
        <v>7</v>
      </c>
      <c r="AU2919" s="5">
        <f>IF(T2919&gt;0,RANK(T2919,(N2919:P2919,Q2919:AE2919)),0)</f>
        <v>0</v>
      </c>
      <c r="AV2919" s="5">
        <f>IF(S2919&gt;0,RANK(S2919,(N2919:P2919,Q2919:AE2919)),0)</f>
        <v>0</v>
      </c>
      <c r="AW2919" s="2">
        <f t="shared" si="1111"/>
        <v>1.1678345011678345E-2</v>
      </c>
      <c r="AX2919" s="2">
        <f t="shared" si="1112"/>
        <v>1.2512512512512512E-3</v>
      </c>
      <c r="AY2919" s="2">
        <f t="shared" si="1113"/>
        <v>0</v>
      </c>
      <c r="AZ2919" s="2">
        <f t="shared" si="1114"/>
        <v>0</v>
      </c>
      <c r="BB2919" t="s">
        <v>2786</v>
      </c>
      <c r="BC2919" t="s">
        <v>2027</v>
      </c>
      <c r="BF2919" s="111">
        <v>50</v>
      </c>
      <c r="BG2919" s="113">
        <v>15</v>
      </c>
      <c r="BH2919" s="117">
        <f t="shared" si="1092"/>
        <v>50015</v>
      </c>
      <c r="BJ2919" s="5" t="s">
        <v>3185</v>
      </c>
      <c r="BY2919" s="63">
        <f>SUMIF(Town!$AV$1366:$AV$1611,$BH2919,Town!BN$1366:BN$1611)</f>
        <v>28</v>
      </c>
    </row>
    <row r="2920" spans="1:77" hidden="1" outlineLevel="1">
      <c r="A2920" t="s">
        <v>2024</v>
      </c>
      <c r="B2920" t="s">
        <v>2027</v>
      </c>
      <c r="C2920" s="1">
        <f t="shared" si="1106"/>
        <v>14053</v>
      </c>
      <c r="D2920" s="5">
        <f>IF(N2920&gt;0, RANK(N2920,(N2920:P2920,Q2920:AE2920)),0)</f>
        <v>1</v>
      </c>
      <c r="E2920" s="5">
        <f>IF(O2920&gt;0,RANK(O2920,(N2920:P2920,Q2920:AE2920)),0)</f>
        <v>2</v>
      </c>
      <c r="F2920" s="5">
        <f>IF(P2920&gt;0,RANK(P2920,(N2920:P2920,Q2920:AE2920)),0)</f>
        <v>0</v>
      </c>
      <c r="G2920" s="131">
        <f t="shared" si="1103"/>
        <v>4488</v>
      </c>
      <c r="H2920" s="136">
        <f t="shared" si="1104"/>
        <v>0.31936241371949048</v>
      </c>
      <c r="I2920" s="2"/>
      <c r="J2920" s="2">
        <f t="shared" si="1107"/>
        <v>0.6458407457482388</v>
      </c>
      <c r="K2920" s="2">
        <f t="shared" si="1108"/>
        <v>0.32647833202874832</v>
      </c>
      <c r="L2920" s="2">
        <f t="shared" si="1109"/>
        <v>0</v>
      </c>
      <c r="M2920" s="2">
        <f t="shared" si="1110"/>
        <v>2.7680922223012883E-2</v>
      </c>
      <c r="N2920" s="63">
        <f>SUMIF(Town!$AV$1366:$AV$1611,$BH2920,Town!N$1366:N$1611)</f>
        <v>9076</v>
      </c>
      <c r="O2920" s="63">
        <f>SUMIF(Town!$AV$1366:$AV$1611,$BH2920,Town!O$1366:O$1611)</f>
        <v>4588</v>
      </c>
      <c r="P2920" s="63"/>
      <c r="Q2920" s="63">
        <f>SUMIF(Town!$AV$1366:$AV$1611,$BH2920,Town!Q$1366:Q$1611)</f>
        <v>194</v>
      </c>
      <c r="R2920" s="63">
        <f>SUMIF(Town!$AV$1366:$AV$1611,$BH2920,Town!R$1366:R$1611)</f>
        <v>22</v>
      </c>
      <c r="S2920" s="63">
        <f>SUMIF(Town!$AV$1366:$AV$1611,$BH2920,Town!S$1366:S$1611)</f>
        <v>1</v>
      </c>
      <c r="T2920" s="63"/>
      <c r="U2920" s="63"/>
      <c r="V2920" s="63">
        <f>SUMIF(Town!$AV$1366:$AV$1611,$BH2920,Town!V$1366:V$1611)</f>
        <v>40</v>
      </c>
      <c r="W2920" s="63">
        <f>SUMIF(Town!$AV$1366:$AV$1611,$BH2920,Town!W$1366:W$1611)</f>
        <v>64</v>
      </c>
      <c r="X2920" s="63">
        <f>SUMIF(Town!$AV$1366:$AV$1611,$BH2920,Town!X$1366:X$1611)</f>
        <v>67</v>
      </c>
      <c r="Y2920" s="63"/>
      <c r="Z2920" s="63">
        <f>SUMIF(Town!$AV$1366:$AV$1611,$BH2920,Town!Z$1366:Z$1611)</f>
        <v>1</v>
      </c>
      <c r="AA2920" s="63"/>
      <c r="AB2920" s="63"/>
      <c r="AC2920" s="63"/>
      <c r="AD2920" s="63"/>
      <c r="AE2920" s="63"/>
      <c r="AF2920" s="63"/>
      <c r="AG2920" s="63"/>
      <c r="AH2920" s="63"/>
      <c r="AI2920" s="63"/>
      <c r="AJ2920" s="63"/>
      <c r="AK2920" s="63"/>
      <c r="AL2920" s="63"/>
      <c r="AM2920" s="63"/>
      <c r="AN2920" s="63"/>
      <c r="AO2920" s="63"/>
      <c r="AP2920" s="63"/>
      <c r="AQ2920" s="63"/>
      <c r="AS2920" s="5">
        <f>IF(Q2920&gt;0,RANK(Q2920,(N2920:P2920,Q2920:AE2920)),0)</f>
        <v>3</v>
      </c>
      <c r="AT2920" s="5">
        <f>IF(R2920&gt;0,RANK(R2920,(N2920:P2920,Q2920:AE2920)),0)</f>
        <v>7</v>
      </c>
      <c r="AU2920" s="5">
        <f>IF(T2920&gt;0,RANK(T2920,(N2920:P2920,Q2920:AE2920)),0)</f>
        <v>0</v>
      </c>
      <c r="AV2920" s="5">
        <f>IF(S2920&gt;0,RANK(S2920,(N2920:P2920,Q2920:AE2920)),0)</f>
        <v>8</v>
      </c>
      <c r="AW2920" s="2">
        <f t="shared" si="1111"/>
        <v>1.3804881519960151E-2</v>
      </c>
      <c r="AX2920" s="2">
        <f t="shared" si="1112"/>
        <v>1.5655020280367182E-3</v>
      </c>
      <c r="AY2920" s="2">
        <f t="shared" si="1113"/>
        <v>0</v>
      </c>
      <c r="AZ2920" s="2">
        <f t="shared" si="1114"/>
        <v>7.1159183092578101E-5</v>
      </c>
      <c r="BB2920" t="s">
        <v>2024</v>
      </c>
      <c r="BC2920" t="s">
        <v>2027</v>
      </c>
      <c r="BF2920" s="111">
        <v>50</v>
      </c>
      <c r="BG2920" s="113">
        <v>17</v>
      </c>
      <c r="BH2920" s="117">
        <f t="shared" si="1092"/>
        <v>50017</v>
      </c>
      <c r="BJ2920" s="5" t="s">
        <v>3185</v>
      </c>
      <c r="BY2920" s="63">
        <f>SUMIF(Town!$AV$1366:$AV$1611,$BH2920,Town!BN$1366:BN$1611)</f>
        <v>30</v>
      </c>
    </row>
    <row r="2921" spans="1:77" hidden="1" outlineLevel="1">
      <c r="A2921" t="s">
        <v>408</v>
      </c>
      <c r="B2921" t="s">
        <v>2027</v>
      </c>
      <c r="C2921" s="1">
        <f t="shared" si="1106"/>
        <v>11692</v>
      </c>
      <c r="D2921" s="5">
        <f>IF(N2921&gt;0, RANK(N2921,(N2921:P2921,Q2921:AE2921)),0)</f>
        <v>1</v>
      </c>
      <c r="E2921" s="5">
        <f>IF(O2921&gt;0,RANK(O2921,(N2921:P2921,Q2921:AE2921)),0)</f>
        <v>2</v>
      </c>
      <c r="F2921" s="5">
        <f>IF(P2921&gt;0,RANK(P2921,(N2921:P2921,Q2921:AE2921)),0)</f>
        <v>0</v>
      </c>
      <c r="G2921" s="131">
        <f t="shared" si="1103"/>
        <v>2811</v>
      </c>
      <c r="H2921" s="136">
        <f t="shared" si="1104"/>
        <v>0.24042080054738282</v>
      </c>
      <c r="I2921" s="2"/>
      <c r="J2921" s="2">
        <f t="shared" si="1107"/>
        <v>0.60870680807389665</v>
      </c>
      <c r="K2921" s="2">
        <f t="shared" si="1108"/>
        <v>0.36828600752651386</v>
      </c>
      <c r="L2921" s="2">
        <f t="shared" si="1109"/>
        <v>0</v>
      </c>
      <c r="M2921" s="2">
        <f t="shared" si="1110"/>
        <v>2.3007184399589486E-2</v>
      </c>
      <c r="N2921" s="63">
        <f>SUMIF(Town!$AV$1366:$AV$1611,$BH2921,Town!N$1366:N$1611)</f>
        <v>7117</v>
      </c>
      <c r="O2921" s="63">
        <f>SUMIF(Town!$AV$1366:$AV$1611,$BH2921,Town!O$1366:O$1611)</f>
        <v>4306</v>
      </c>
      <c r="P2921" s="63"/>
      <c r="Q2921" s="63">
        <f>SUMIF(Town!$AV$1366:$AV$1611,$BH2921,Town!Q$1366:Q$1611)</f>
        <v>130</v>
      </c>
      <c r="R2921" s="63">
        <f>SUMIF(Town!$AV$1366:$AV$1611,$BH2921,Town!R$1366:R$1611)</f>
        <v>5</v>
      </c>
      <c r="S2921" s="63">
        <f>SUMIF(Town!$AV$1366:$AV$1611,$BH2921,Town!S$1366:S$1611)</f>
        <v>0</v>
      </c>
      <c r="T2921" s="63"/>
      <c r="U2921" s="63"/>
      <c r="V2921" s="63">
        <f>SUMIF(Town!$AV$1366:$AV$1611,$BH2921,Town!V$1366:V$1611)</f>
        <v>37</v>
      </c>
      <c r="W2921" s="63">
        <f>SUMIF(Town!$AV$1366:$AV$1611,$BH2921,Town!W$1366:W$1611)</f>
        <v>54</v>
      </c>
      <c r="X2921" s="63">
        <f>SUMIF(Town!$AV$1366:$AV$1611,$BH2921,Town!X$1366:X$1611)</f>
        <v>42</v>
      </c>
      <c r="Y2921" s="63"/>
      <c r="Z2921" s="63">
        <f>SUMIF(Town!$AV$1366:$AV$1611,$BH2921,Town!Z$1366:Z$1611)</f>
        <v>1</v>
      </c>
      <c r="AA2921" s="63"/>
      <c r="AB2921" s="63"/>
      <c r="AC2921" s="63"/>
      <c r="AD2921" s="63"/>
      <c r="AE2921" s="63"/>
      <c r="AF2921" s="63"/>
      <c r="AG2921" s="63"/>
      <c r="AH2921" s="63"/>
      <c r="AI2921" s="63"/>
      <c r="AJ2921" s="63"/>
      <c r="AK2921" s="63"/>
      <c r="AL2921" s="63"/>
      <c r="AM2921" s="63"/>
      <c r="AN2921" s="63"/>
      <c r="AO2921" s="63"/>
      <c r="AP2921" s="63"/>
      <c r="AQ2921" s="63"/>
      <c r="AS2921" s="5">
        <f>IF(Q2921&gt;0,RANK(Q2921,(N2921:P2921,Q2921:AE2921)),0)</f>
        <v>3</v>
      </c>
      <c r="AT2921" s="5">
        <f>IF(R2921&gt;0,RANK(R2921,(N2921:P2921,Q2921:AE2921)),0)</f>
        <v>7</v>
      </c>
      <c r="AU2921" s="5">
        <f>IF(T2921&gt;0,RANK(T2921,(N2921:P2921,Q2921:AE2921)),0)</f>
        <v>0</v>
      </c>
      <c r="AV2921" s="5">
        <f>IF(S2921&gt;0,RANK(S2921,(N2921:P2921,Q2921:AE2921)),0)</f>
        <v>0</v>
      </c>
      <c r="AW2921" s="2">
        <f t="shared" si="1111"/>
        <v>1.111871365035922E-2</v>
      </c>
      <c r="AX2921" s="2">
        <f t="shared" si="1112"/>
        <v>4.2764283270612383E-4</v>
      </c>
      <c r="AY2921" s="2">
        <f t="shared" si="1113"/>
        <v>0</v>
      </c>
      <c r="AZ2921" s="2">
        <f t="shared" si="1114"/>
        <v>0</v>
      </c>
      <c r="BB2921" t="s">
        <v>408</v>
      </c>
      <c r="BC2921" t="s">
        <v>2027</v>
      </c>
      <c r="BF2921" s="111">
        <v>50</v>
      </c>
      <c r="BG2921" s="113">
        <v>19</v>
      </c>
      <c r="BH2921" s="117">
        <f t="shared" si="1092"/>
        <v>50019</v>
      </c>
      <c r="BJ2921" s="5" t="s">
        <v>3185</v>
      </c>
      <c r="BY2921" s="63">
        <f>SUMIF(Town!$AV$1366:$AV$1611,$BH2921,Town!BN$1366:BN$1611)</f>
        <v>39</v>
      </c>
    </row>
    <row r="2922" spans="1:77" hidden="1" outlineLevel="1">
      <c r="A2922" t="s">
        <v>595</v>
      </c>
      <c r="B2922" t="s">
        <v>2027</v>
      </c>
      <c r="C2922" s="1">
        <f t="shared" si="1106"/>
        <v>28609</v>
      </c>
      <c r="D2922" s="5">
        <f>IF(N2922&gt;0, RANK(N2922,(N2922:P2922,Q2922:AE2922)),0)</f>
        <v>1</v>
      </c>
      <c r="E2922" s="5">
        <f>IF(O2922&gt;0,RANK(O2922,(N2922:P2922,Q2922:AE2922)),0)</f>
        <v>2</v>
      </c>
      <c r="F2922" s="5">
        <f>IF(P2922&gt;0,RANK(P2922,(N2922:P2922,Q2922:AE2922)),0)</f>
        <v>0</v>
      </c>
      <c r="G2922" s="131">
        <f t="shared" si="1103"/>
        <v>6253</v>
      </c>
      <c r="H2922" s="136">
        <f t="shared" si="1104"/>
        <v>0.21856758362752979</v>
      </c>
      <c r="I2922" s="2"/>
      <c r="J2922" s="2">
        <f t="shared" si="1107"/>
        <v>0.59729455765668149</v>
      </c>
      <c r="K2922" s="2">
        <f t="shared" si="1108"/>
        <v>0.37872697402915168</v>
      </c>
      <c r="L2922" s="2">
        <f t="shared" si="1109"/>
        <v>0</v>
      </c>
      <c r="M2922" s="2">
        <f t="shared" si="1110"/>
        <v>2.3978468314166834E-2</v>
      </c>
      <c r="N2922" s="63">
        <f>SUMIF(Town!$AV$1366:$AV$1611,$BH2922,Town!N$1366:N$1611)</f>
        <v>17088</v>
      </c>
      <c r="O2922" s="63">
        <f>SUMIF(Town!$AV$1366:$AV$1611,$BH2922,Town!O$1366:O$1611)</f>
        <v>10835</v>
      </c>
      <c r="P2922" s="63"/>
      <c r="Q2922" s="63">
        <f>SUMIF(Town!$AV$1366:$AV$1611,$BH2922,Town!Q$1366:Q$1611)</f>
        <v>308</v>
      </c>
      <c r="R2922" s="63">
        <f>SUMIF(Town!$AV$1366:$AV$1611,$BH2922,Town!R$1366:R$1611)</f>
        <v>26</v>
      </c>
      <c r="S2922" s="63">
        <f>SUMIF(Town!$AV$1366:$AV$1611,$BH2922,Town!S$1366:S$1611)</f>
        <v>3</v>
      </c>
      <c r="T2922" s="63"/>
      <c r="U2922" s="63"/>
      <c r="V2922" s="63">
        <f>SUMIF(Town!$AV$1366:$AV$1611,$BH2922,Town!V$1366:V$1611)</f>
        <v>60</v>
      </c>
      <c r="W2922" s="63">
        <f>SUMIF(Town!$AV$1366:$AV$1611,$BH2922,Town!W$1366:W$1611)</f>
        <v>174</v>
      </c>
      <c r="X2922" s="63">
        <f>SUMIF(Town!$AV$1366:$AV$1611,$BH2922,Town!X$1366:X$1611)</f>
        <v>115</v>
      </c>
      <c r="Y2922" s="63"/>
      <c r="Z2922" s="63">
        <f>SUMIF(Town!$AV$1366:$AV$1611,$BH2922,Town!Z$1366:Z$1611)</f>
        <v>0</v>
      </c>
      <c r="AA2922" s="63"/>
      <c r="AB2922" s="63"/>
      <c r="AC2922" s="63"/>
      <c r="AD2922" s="63"/>
      <c r="AE2922" s="63"/>
      <c r="AF2922" s="63"/>
      <c r="AG2922" s="63"/>
      <c r="AH2922" s="63"/>
      <c r="AI2922" s="63"/>
      <c r="AJ2922" s="63"/>
      <c r="AK2922" s="63"/>
      <c r="AL2922" s="63"/>
      <c r="AM2922" s="63"/>
      <c r="AN2922" s="63"/>
      <c r="AO2922" s="63"/>
      <c r="AP2922" s="63"/>
      <c r="AQ2922" s="63"/>
      <c r="AS2922" s="5">
        <f>IF(Q2922&gt;0,RANK(Q2922,(N2922:P2922,Q2922:AE2922)),0)</f>
        <v>3</v>
      </c>
      <c r="AT2922" s="5">
        <f>IF(R2922&gt;0,RANK(R2922,(N2922:P2922,Q2922:AE2922)),0)</f>
        <v>7</v>
      </c>
      <c r="AU2922" s="5">
        <f>IF(T2922&gt;0,RANK(T2922,(N2922:P2922,Q2922:AE2922)),0)</f>
        <v>0</v>
      </c>
      <c r="AV2922" s="5">
        <f>IF(S2922&gt;0,RANK(S2922,(N2922:P2922,Q2922:AE2922)),0)</f>
        <v>8</v>
      </c>
      <c r="AW2922" s="2">
        <f t="shared" si="1111"/>
        <v>1.0765842916564718E-2</v>
      </c>
      <c r="AX2922" s="2">
        <f t="shared" si="1112"/>
        <v>9.0880492152819038E-4</v>
      </c>
      <c r="AY2922" s="2">
        <f t="shared" si="1113"/>
        <v>0</v>
      </c>
      <c r="AZ2922" s="2">
        <f t="shared" si="1114"/>
        <v>1.0486210633017582E-4</v>
      </c>
      <c r="BB2922" t="s">
        <v>595</v>
      </c>
      <c r="BC2922" t="s">
        <v>2027</v>
      </c>
      <c r="BF2922" s="111">
        <v>50</v>
      </c>
      <c r="BG2922" s="113">
        <v>21</v>
      </c>
      <c r="BH2922" s="117">
        <f t="shared" ref="BH2922:BH2985" si="1115">1000*BF2922+BG2922</f>
        <v>50021</v>
      </c>
      <c r="BJ2922" s="5" t="s">
        <v>3185</v>
      </c>
      <c r="BY2922" s="63">
        <f>SUMIF(Town!$AV$1366:$AV$1611,$BH2922,Town!BN$1366:BN$1611)</f>
        <v>85</v>
      </c>
    </row>
    <row r="2923" spans="1:77" hidden="1" outlineLevel="1">
      <c r="A2923" t="s">
        <v>699</v>
      </c>
      <c r="B2923" t="s">
        <v>2027</v>
      </c>
      <c r="C2923" s="1">
        <f t="shared" si="1106"/>
        <v>29307</v>
      </c>
      <c r="D2923" s="5">
        <f>IF(N2923&gt;0, RANK(N2923,(N2923:P2923,Q2923:AE2923)),0)</f>
        <v>1</v>
      </c>
      <c r="E2923" s="5">
        <f>IF(O2923&gt;0,RANK(O2923,(N2923:P2923,Q2923:AE2923)),0)</f>
        <v>2</v>
      </c>
      <c r="F2923" s="5">
        <f>IF(P2923&gt;0,RANK(P2923,(N2923:P2923,Q2923:AE2923)),0)</f>
        <v>0</v>
      </c>
      <c r="G2923" s="131">
        <f t="shared" si="1103"/>
        <v>12258</v>
      </c>
      <c r="H2923" s="136">
        <f t="shared" si="1104"/>
        <v>0.41826184870508754</v>
      </c>
      <c r="I2923" s="2"/>
      <c r="J2923" s="2">
        <f t="shared" si="1107"/>
        <v>0.69440747944177161</v>
      </c>
      <c r="K2923" s="2">
        <f t="shared" si="1108"/>
        <v>0.27614563073668408</v>
      </c>
      <c r="L2923" s="2">
        <f t="shared" si="1109"/>
        <v>0</v>
      </c>
      <c r="M2923" s="2">
        <f t="shared" si="1110"/>
        <v>2.9446889821544309E-2</v>
      </c>
      <c r="N2923" s="63">
        <f>SUMIF(Town!$AV$1366:$AV$1611,$BH2923,Town!N$1366:N$1611)</f>
        <v>20351</v>
      </c>
      <c r="O2923" s="63">
        <f>SUMIF(Town!$AV$1366:$AV$1611,$BH2923,Town!O$1366:O$1611)</f>
        <v>8093</v>
      </c>
      <c r="P2923" s="63"/>
      <c r="Q2923" s="63">
        <f>SUMIF(Town!$AV$1366:$AV$1611,$BH2923,Town!Q$1366:Q$1611)</f>
        <v>387</v>
      </c>
      <c r="R2923" s="63">
        <f>SUMIF(Town!$AV$1366:$AV$1611,$BH2923,Town!R$1366:R$1611)</f>
        <v>102</v>
      </c>
      <c r="S2923" s="63">
        <f>SUMIF(Town!$AV$1366:$AV$1611,$BH2923,Town!S$1366:S$1611)</f>
        <v>1</v>
      </c>
      <c r="T2923" s="63"/>
      <c r="U2923" s="63"/>
      <c r="V2923" s="63">
        <f>SUMIF(Town!$AV$1366:$AV$1611,$BH2923,Town!V$1366:V$1611)</f>
        <v>80</v>
      </c>
      <c r="W2923" s="63">
        <f>SUMIF(Town!$AV$1366:$AV$1611,$BH2923,Town!W$1366:W$1611)</f>
        <v>151</v>
      </c>
      <c r="X2923" s="63">
        <f>SUMIF(Town!$AV$1366:$AV$1611,$BH2923,Town!X$1366:X$1611)</f>
        <v>141</v>
      </c>
      <c r="Y2923" s="63"/>
      <c r="Z2923" s="63">
        <f>SUMIF(Town!$AV$1366:$AV$1611,$BH2923,Town!Z$1366:Z$1611)</f>
        <v>1</v>
      </c>
      <c r="AA2923" s="63"/>
      <c r="AB2923" s="63"/>
      <c r="AC2923" s="63"/>
      <c r="AD2923" s="63"/>
      <c r="AE2923" s="63"/>
      <c r="AF2923" s="63"/>
      <c r="AG2923" s="63"/>
      <c r="AH2923" s="63"/>
      <c r="AI2923" s="63"/>
      <c r="AJ2923" s="63"/>
      <c r="AK2923" s="63"/>
      <c r="AL2923" s="63"/>
      <c r="AM2923" s="63"/>
      <c r="AN2923" s="63"/>
      <c r="AO2923" s="63"/>
      <c r="AP2923" s="63"/>
      <c r="AQ2923" s="63"/>
      <c r="AS2923" s="5">
        <f>IF(Q2923&gt;0,RANK(Q2923,(N2923:P2923,Q2923:AE2923)),0)</f>
        <v>3</v>
      </c>
      <c r="AT2923" s="5">
        <f>IF(R2923&gt;0,RANK(R2923,(N2923:P2923,Q2923:AE2923)),0)</f>
        <v>6</v>
      </c>
      <c r="AU2923" s="5">
        <f>IF(T2923&gt;0,RANK(T2923,(N2923:P2923,Q2923:AE2923)),0)</f>
        <v>0</v>
      </c>
      <c r="AV2923" s="5">
        <f>IF(S2923&gt;0,RANK(S2923,(N2923:P2923,Q2923:AE2923)),0)</f>
        <v>8</v>
      </c>
      <c r="AW2923" s="2">
        <f t="shared" si="1111"/>
        <v>1.320503633944109E-2</v>
      </c>
      <c r="AX2923" s="2">
        <f t="shared" si="1112"/>
        <v>3.4803971747364112E-3</v>
      </c>
      <c r="AY2923" s="2">
        <f t="shared" si="1113"/>
        <v>0</v>
      </c>
      <c r="AZ2923" s="2">
        <f t="shared" si="1114"/>
        <v>3.4121540928788342E-5</v>
      </c>
      <c r="BB2923" t="s">
        <v>699</v>
      </c>
      <c r="BC2923" t="s">
        <v>2027</v>
      </c>
      <c r="BF2923" s="111">
        <v>50</v>
      </c>
      <c r="BG2923" s="113">
        <v>23</v>
      </c>
      <c r="BH2923" s="117">
        <f t="shared" si="1115"/>
        <v>50023</v>
      </c>
      <c r="BJ2923" s="5" t="s">
        <v>3185</v>
      </c>
      <c r="BY2923" s="63">
        <f>SUMIF(Town!$AV$1366:$AV$1611,$BH2923,Town!BN$1366:BN$1611)</f>
        <v>75</v>
      </c>
    </row>
    <row r="2924" spans="1:77" hidden="1" outlineLevel="1">
      <c r="A2924" t="s">
        <v>2140</v>
      </c>
      <c r="B2924" t="s">
        <v>2027</v>
      </c>
      <c r="C2924" s="1">
        <f t="shared" si="1106"/>
        <v>21937</v>
      </c>
      <c r="D2924" s="5">
        <f>IF(N2924&gt;0, RANK(N2924,(N2924:P2924,Q2924:AE2924)),0)</f>
        <v>1</v>
      </c>
      <c r="E2924" s="5">
        <f>IF(O2924&gt;0,RANK(O2924,(N2924:P2924,Q2924:AE2924)),0)</f>
        <v>2</v>
      </c>
      <c r="F2924" s="5">
        <f>IF(P2924&gt;0,RANK(P2924,(N2924:P2924,Q2924:AE2924)),0)</f>
        <v>0</v>
      </c>
      <c r="G2924" s="131">
        <f t="shared" si="1103"/>
        <v>10679</v>
      </c>
      <c r="H2924" s="136">
        <f t="shared" si="1104"/>
        <v>0.48680311801978393</v>
      </c>
      <c r="I2924" s="2"/>
      <c r="J2924" s="2">
        <f t="shared" si="1107"/>
        <v>0.73054656516387839</v>
      </c>
      <c r="K2924" s="2">
        <f t="shared" si="1108"/>
        <v>0.24374344714409446</v>
      </c>
      <c r="L2924" s="2">
        <f t="shared" si="1109"/>
        <v>0</v>
      </c>
      <c r="M2924" s="2">
        <f t="shared" si="1110"/>
        <v>2.5709987692027148E-2</v>
      </c>
      <c r="N2924" s="63">
        <f>SUMIF(Town!$AV$1366:$AV$1611,$BH2924,Town!N$1366:N$1611)</f>
        <v>16026</v>
      </c>
      <c r="O2924" s="63">
        <f>SUMIF(Town!$AV$1366:$AV$1611,$BH2924,Town!O$1366:O$1611)</f>
        <v>5347</v>
      </c>
      <c r="P2924" s="63"/>
      <c r="Q2924" s="63">
        <f>SUMIF(Town!$AV$1366:$AV$1611,$BH2924,Town!Q$1366:Q$1611)</f>
        <v>221</v>
      </c>
      <c r="R2924" s="63">
        <f>SUMIF(Town!$AV$1366:$AV$1611,$BH2924,Town!R$1366:R$1611)</f>
        <v>81</v>
      </c>
      <c r="S2924" s="63">
        <f>SUMIF(Town!$AV$1366:$AV$1611,$BH2924,Town!S$1366:S$1611)</f>
        <v>0</v>
      </c>
      <c r="T2924" s="63"/>
      <c r="U2924" s="63"/>
      <c r="V2924" s="63">
        <f>SUMIF(Town!$AV$1366:$AV$1611,$BH2924,Town!V$1366:V$1611)</f>
        <v>82</v>
      </c>
      <c r="W2924" s="63">
        <f>SUMIF(Town!$AV$1366:$AV$1611,$BH2924,Town!W$1366:W$1611)</f>
        <v>99</v>
      </c>
      <c r="X2924" s="63">
        <f>SUMIF(Town!$AV$1366:$AV$1611,$BH2924,Town!X$1366:X$1611)</f>
        <v>78</v>
      </c>
      <c r="Y2924" s="63"/>
      <c r="Z2924" s="63">
        <f>SUMIF(Town!$AV$1366:$AV$1611,$BH2924,Town!Z$1366:Z$1611)</f>
        <v>3</v>
      </c>
      <c r="AA2924" s="63"/>
      <c r="AB2924" s="63"/>
      <c r="AC2924" s="63"/>
      <c r="AD2924" s="63"/>
      <c r="AE2924" s="63"/>
      <c r="AF2924" s="63"/>
      <c r="AG2924" s="63"/>
      <c r="AH2924" s="63"/>
      <c r="AI2924" s="63"/>
      <c r="AJ2924" s="63"/>
      <c r="AK2924" s="63"/>
      <c r="AL2924" s="63"/>
      <c r="AM2924" s="63"/>
      <c r="AN2924" s="63"/>
      <c r="AO2924" s="63"/>
      <c r="AP2924" s="63"/>
      <c r="AQ2924" s="63"/>
      <c r="AS2924" s="5">
        <f>IF(Q2924&gt;0,RANK(Q2924,(N2924:P2924,Q2924:AE2924)),0)</f>
        <v>3</v>
      </c>
      <c r="AT2924" s="5">
        <f>IF(R2924&gt;0,RANK(R2924,(N2924:P2924,Q2924:AE2924)),0)</f>
        <v>6</v>
      </c>
      <c r="AU2924" s="5">
        <f>IF(T2924&gt;0,RANK(T2924,(N2924:P2924,Q2924:AE2924)),0)</f>
        <v>0</v>
      </c>
      <c r="AV2924" s="5">
        <f>IF(S2924&gt;0,RANK(S2924,(N2924:P2924,Q2924:AE2924)),0)</f>
        <v>0</v>
      </c>
      <c r="AW2924" s="2">
        <f t="shared" si="1111"/>
        <v>1.007430368783334E-2</v>
      </c>
      <c r="AX2924" s="2">
        <f t="shared" si="1112"/>
        <v>3.6923918493868804E-3</v>
      </c>
      <c r="AY2924" s="2">
        <f t="shared" si="1113"/>
        <v>0</v>
      </c>
      <c r="AZ2924" s="2">
        <f t="shared" si="1114"/>
        <v>0</v>
      </c>
      <c r="BB2924" t="s">
        <v>2140</v>
      </c>
      <c r="BC2924" t="s">
        <v>2027</v>
      </c>
      <c r="BF2924" s="111">
        <v>50</v>
      </c>
      <c r="BG2924" s="113">
        <v>25</v>
      </c>
      <c r="BH2924" s="117">
        <f t="shared" si="1115"/>
        <v>50025</v>
      </c>
      <c r="BJ2924" s="5" t="s">
        <v>3185</v>
      </c>
      <c r="BY2924" s="63">
        <f>SUMIF(Town!$AV$1366:$AV$1611,$BH2924,Town!BN$1366:BN$1611)</f>
        <v>51</v>
      </c>
    </row>
    <row r="2925" spans="1:77" hidden="1" outlineLevel="1">
      <c r="A2925" t="s">
        <v>2295</v>
      </c>
      <c r="B2925" t="s">
        <v>2027</v>
      </c>
      <c r="C2925" s="1">
        <f t="shared" si="1106"/>
        <v>28699</v>
      </c>
      <c r="D2925" s="5">
        <f>IF(N2925&gt;0, RANK(N2925,(N2925:P2925,Q2925:AE2925)),0)</f>
        <v>1</v>
      </c>
      <c r="E2925" s="5">
        <f>IF(O2925&gt;0,RANK(O2925,(N2925:P2925,Q2925:AE2925)),0)</f>
        <v>2</v>
      </c>
      <c r="F2925" s="5">
        <f>IF(P2925&gt;0,RANK(P2925,(N2925:P2925,Q2925:AE2925)),0)</f>
        <v>0</v>
      </c>
      <c r="G2925" s="131">
        <f t="shared" si="1103"/>
        <v>10896</v>
      </c>
      <c r="H2925" s="136">
        <f t="shared" si="1104"/>
        <v>0.37966479668281122</v>
      </c>
      <c r="I2925" s="2"/>
      <c r="J2925" s="2">
        <f t="shared" si="1107"/>
        <v>0.67925711697271685</v>
      </c>
      <c r="K2925" s="2">
        <f t="shared" si="1108"/>
        <v>0.29959232028990557</v>
      </c>
      <c r="L2925" s="2">
        <f t="shared" si="1109"/>
        <v>0</v>
      </c>
      <c r="M2925" s="2">
        <f t="shared" si="1110"/>
        <v>2.1150562737377587E-2</v>
      </c>
      <c r="N2925" s="63">
        <f>SUMIF(Town!$AV$1366:$AV$1611,$BH2925,Town!N$1366:N$1611)</f>
        <v>19494</v>
      </c>
      <c r="O2925" s="63">
        <f>SUMIF(Town!$AV$1366:$AV$1611,$BH2925,Town!O$1366:O$1611)</f>
        <v>8598</v>
      </c>
      <c r="P2925" s="63"/>
      <c r="Q2925" s="63">
        <f>SUMIF(Town!$AV$1366:$AV$1611,$BH2925,Town!Q$1366:Q$1611)</f>
        <v>317</v>
      </c>
      <c r="R2925" s="63">
        <f>SUMIF(Town!$AV$1366:$AV$1611,$BH2925,Town!R$1366:R$1611)</f>
        <v>47</v>
      </c>
      <c r="S2925" s="63">
        <f>SUMIF(Town!$AV$1366:$AV$1611,$BH2925,Town!S$1366:S$1611)</f>
        <v>3</v>
      </c>
      <c r="T2925" s="63"/>
      <c r="U2925" s="63"/>
      <c r="V2925" s="63">
        <f>SUMIF(Town!$AV$1366:$AV$1611,$BH2925,Town!V$1366:V$1611)</f>
        <v>51</v>
      </c>
      <c r="W2925" s="63">
        <f>SUMIF(Town!$AV$1366:$AV$1611,$BH2925,Town!W$1366:W$1611)</f>
        <v>109</v>
      </c>
      <c r="X2925" s="63">
        <f>SUMIF(Town!$AV$1366:$AV$1611,$BH2925,Town!X$1366:X$1611)</f>
        <v>80</v>
      </c>
      <c r="Y2925" s="63"/>
      <c r="Z2925" s="63">
        <f>SUMIF(Town!$AV$1366:$AV$1611,$BH2925,Town!Z$1366:Z$1611)</f>
        <v>0</v>
      </c>
      <c r="AA2925" s="63"/>
      <c r="AB2925" s="63"/>
      <c r="AC2925" s="63"/>
      <c r="AD2925" s="63"/>
      <c r="AE2925" s="63"/>
      <c r="AF2925" s="63"/>
      <c r="AG2925" s="63"/>
      <c r="AH2925" s="63"/>
      <c r="AI2925" s="63"/>
      <c r="AJ2925" s="63"/>
      <c r="AK2925" s="63"/>
      <c r="AL2925" s="63"/>
      <c r="AM2925" s="63"/>
      <c r="AN2925" s="63"/>
      <c r="AO2925" s="63"/>
      <c r="AP2925" s="63"/>
      <c r="AQ2925" s="63"/>
      <c r="AS2925" s="5">
        <f>IF(Q2925&gt;0,RANK(Q2925,(N2925:P2925,Q2925:AE2925)),0)</f>
        <v>3</v>
      </c>
      <c r="AT2925" s="5">
        <f>IF(R2925&gt;0,RANK(R2925,(N2925:P2925,Q2925:AE2925)),0)</f>
        <v>7</v>
      </c>
      <c r="AU2925" s="5">
        <f>IF(T2925&gt;0,RANK(T2925,(N2925:P2925,Q2925:AE2925)),0)</f>
        <v>0</v>
      </c>
      <c r="AV2925" s="5">
        <f>IF(S2925&gt;0,RANK(S2925,(N2925:P2925,Q2925:AE2925)),0)</f>
        <v>8</v>
      </c>
      <c r="AW2925" s="2">
        <f t="shared" si="1111"/>
        <v>1.1045681034182376E-2</v>
      </c>
      <c r="AX2925" s="2">
        <f t="shared" si="1112"/>
        <v>1.6376877243109516E-3</v>
      </c>
      <c r="AY2925" s="2">
        <f t="shared" si="1113"/>
        <v>0</v>
      </c>
      <c r="AZ2925" s="2">
        <f t="shared" si="1114"/>
        <v>1.0453325899857138E-4</v>
      </c>
      <c r="BB2925" t="s">
        <v>2295</v>
      </c>
      <c r="BC2925" t="s">
        <v>2027</v>
      </c>
      <c r="BF2925" s="111">
        <v>50</v>
      </c>
      <c r="BG2925" s="113">
        <v>27</v>
      </c>
      <c r="BH2925" s="117">
        <f t="shared" si="1115"/>
        <v>50027</v>
      </c>
      <c r="BJ2925" s="5" t="s">
        <v>3185</v>
      </c>
      <c r="BY2925" s="63">
        <f>SUMIF(Town!$AV$1366:$AV$1611,$BH2925,Town!BN$1366:BN$1611)</f>
        <v>55</v>
      </c>
    </row>
    <row r="2926" spans="1:77" collapsed="1">
      <c r="A2926" t="s">
        <v>733</v>
      </c>
      <c r="B2926" t="s">
        <v>548</v>
      </c>
      <c r="C2926" s="1">
        <f t="shared" si="1106"/>
        <v>299290</v>
      </c>
      <c r="D2926" s="5">
        <f>IF(N2926&gt;0, RANK(N2926,(N2926:P2926,Q2926:AE2926)),0)</f>
        <v>1</v>
      </c>
      <c r="E2926" s="5">
        <f>IF(O2926&gt;0,RANK(O2926,(N2926:P2926,Q2926:AE2926)),0)</f>
        <v>2</v>
      </c>
      <c r="F2926" s="5">
        <f>IF(P2926&gt;0,RANK(P2926,(N2926:P2926,Q2926:AE2926)),0)</f>
        <v>0</v>
      </c>
      <c r="G2926" s="131">
        <f t="shared" si="1103"/>
        <v>106541</v>
      </c>
      <c r="H2926" s="136">
        <f t="shared" si="1104"/>
        <v>0.35597915065655383</v>
      </c>
      <c r="I2926" s="2"/>
      <c r="J2926" s="2">
        <f t="shared" si="1107"/>
        <v>0.66570550302382303</v>
      </c>
      <c r="K2926" s="2">
        <f t="shared" si="1108"/>
        <v>0.3097263523672692</v>
      </c>
      <c r="L2926" s="2">
        <f t="shared" si="1109"/>
        <v>0</v>
      </c>
      <c r="M2926" s="2">
        <f t="shared" si="1110"/>
        <v>2.4568144608907772E-2</v>
      </c>
      <c r="N2926" s="63">
        <f>SUM(N2912:N2925)</f>
        <v>199239</v>
      </c>
      <c r="O2926" s="63">
        <f>SUM(O2912:O2925)</f>
        <v>92698</v>
      </c>
      <c r="P2926" s="63"/>
      <c r="Q2926" s="63">
        <f>SUM(Q2912:Q2925)</f>
        <v>3487</v>
      </c>
      <c r="R2926" s="63">
        <f>SUM(R2912:R2925)</f>
        <v>594</v>
      </c>
      <c r="S2926" s="63">
        <f>SUM(S2912:S2925)</f>
        <v>13</v>
      </c>
      <c r="T2926" s="63"/>
      <c r="U2926" s="63"/>
      <c r="V2926" s="63">
        <f>SUM(V2912:V2925)</f>
        <v>695</v>
      </c>
      <c r="W2926" s="63">
        <f>SUM(W2912:W2925)</f>
        <v>1427</v>
      </c>
      <c r="X2926" s="63">
        <f>SUM(X2912:X2925)</f>
        <v>1128</v>
      </c>
      <c r="Y2926" s="63"/>
      <c r="Z2926" s="63">
        <f>SUM(Z2912:Z2925)</f>
        <v>9</v>
      </c>
      <c r="AA2926" s="63"/>
      <c r="AB2926" s="63"/>
      <c r="AC2926" s="63"/>
      <c r="AD2926" s="63"/>
      <c r="AE2926" s="63"/>
      <c r="AF2926" s="63"/>
      <c r="AG2926" s="63"/>
      <c r="AH2926" s="63"/>
      <c r="AI2926" s="63"/>
      <c r="AJ2926" s="63"/>
      <c r="AK2926" s="63"/>
      <c r="AL2926" s="63"/>
      <c r="AM2926" s="63"/>
      <c r="AN2926" s="63"/>
      <c r="AO2926" s="63"/>
      <c r="AP2926" s="63"/>
      <c r="AQ2926" s="63"/>
      <c r="AS2926" s="5">
        <f>IF(Q2926&gt;0,RANK(Q2926,(N2926:P2926,Q2926:AE2926)),0)</f>
        <v>3</v>
      </c>
      <c r="AT2926" s="5">
        <f>IF(R2926&gt;0,RANK(R2926,(N2926:P2926,Q2926:AE2926)),0)</f>
        <v>7</v>
      </c>
      <c r="AU2926" s="5">
        <f>IF(T2926&gt;0,RANK(T2926,(N2926:P2926,Q2926:AE2926)),0)</f>
        <v>0</v>
      </c>
      <c r="AV2926" s="5">
        <f>IF(S2926&gt;0,RANK(S2926,(N2926:P2926,Q2926:AE2926)),0)</f>
        <v>8</v>
      </c>
      <c r="AW2926" s="2">
        <f t="shared" si="1111"/>
        <v>1.1650907146914365E-2</v>
      </c>
      <c r="AX2926" s="2">
        <f t="shared" si="1112"/>
        <v>1.9846971165090716E-3</v>
      </c>
      <c r="AY2926" s="2">
        <f t="shared" si="1113"/>
        <v>0</v>
      </c>
      <c r="AZ2926" s="2">
        <f t="shared" si="1114"/>
        <v>4.3436132179491462E-5</v>
      </c>
      <c r="BB2926" t="s">
        <v>733</v>
      </c>
      <c r="BC2926" t="s">
        <v>548</v>
      </c>
      <c r="BF2926" s="111">
        <v>50</v>
      </c>
      <c r="BG2926" s="113"/>
      <c r="BH2926" s="111">
        <v>50</v>
      </c>
      <c r="BJ2926" s="5" t="s">
        <v>718</v>
      </c>
      <c r="BY2926" s="63">
        <f>SUM(BY2912:BY2925)</f>
        <v>717</v>
      </c>
    </row>
    <row r="2927" spans="1:77">
      <c r="C2927" s="1"/>
      <c r="E2927" s="5"/>
      <c r="F2927" s="5"/>
      <c r="G2927" s="131"/>
      <c r="H2927" s="136"/>
      <c r="I2927" s="2"/>
      <c r="N2927" s="63"/>
      <c r="O2927" s="63"/>
      <c r="P2927" s="63"/>
      <c r="Q2927" s="63"/>
      <c r="R2927" s="63"/>
      <c r="S2927" s="63"/>
      <c r="T2927" s="63"/>
      <c r="U2927" s="63"/>
      <c r="V2927" s="63"/>
      <c r="W2927" s="63"/>
      <c r="X2927" s="63"/>
      <c r="Y2927" s="63"/>
      <c r="Z2927" s="63"/>
      <c r="AA2927" s="63"/>
      <c r="AB2927" s="63"/>
      <c r="AC2927" s="63"/>
      <c r="AD2927" s="63"/>
      <c r="AE2927" s="63"/>
      <c r="AF2927" s="63"/>
      <c r="AG2927" s="63"/>
      <c r="AH2927" s="63"/>
      <c r="AI2927" s="63"/>
      <c r="AJ2927" s="63"/>
      <c r="AK2927" s="63"/>
      <c r="AL2927" s="63"/>
      <c r="AM2927" s="63"/>
      <c r="AN2927" s="63"/>
      <c r="AO2927" s="63"/>
      <c r="AP2927" s="63"/>
      <c r="AQ2927" s="63"/>
      <c r="AS2927" s="5"/>
      <c r="AT2927" s="5"/>
      <c r="AU2927" s="5"/>
      <c r="AV2927" s="5"/>
      <c r="BF2927" s="111"/>
      <c r="BG2927" s="113"/>
      <c r="BH2927" s="117"/>
    </row>
    <row r="2928" spans="1:77" hidden="1" outlineLevel="1">
      <c r="A2928" t="s">
        <v>129</v>
      </c>
      <c r="B2928" t="s">
        <v>1603</v>
      </c>
      <c r="C2928" s="1">
        <f t="shared" ref="C2928:C2959" si="1116">SUM(N2928:AQ2928)</f>
        <v>16051</v>
      </c>
      <c r="D2928" s="5">
        <f>IF(N2928&gt;0, RANK(N2928,(N2928:P2928,Q2928:AE2928)),0)</f>
        <v>2</v>
      </c>
      <c r="E2928" s="5">
        <f>IF(O2928&gt;0,RANK(O2928,(N2928:P2928,Q2928:AE2928)),0)</f>
        <v>1</v>
      </c>
      <c r="F2928" s="5">
        <f>IF(P2928&gt;0,RANK(P2928,(N2928:P2928,Q2928:AE2928)),0)</f>
        <v>0</v>
      </c>
      <c r="G2928" s="131">
        <f t="shared" si="1103"/>
        <v>558</v>
      </c>
      <c r="H2928" s="136">
        <f t="shared" si="1104"/>
        <v>3.4764189147093637E-2</v>
      </c>
      <c r="I2928" s="2"/>
      <c r="J2928" s="2">
        <f t="shared" ref="J2928:J2959" si="1117">IF($C2928=0,"-",N2928/$C2928)</f>
        <v>0.47691732602330072</v>
      </c>
      <c r="K2928" s="2">
        <f t="shared" ref="K2928:K2959" si="1118">IF($C2928=0,"-",O2928/$C2928)</f>
        <v>0.5116815151703944</v>
      </c>
      <c r="L2928" s="2">
        <f t="shared" ref="L2928:L2959" si="1119">IF($C2928=0,"-",P2928/$C2928)</f>
        <v>0</v>
      </c>
      <c r="M2928" s="2">
        <f t="shared" ref="M2928:M2959" si="1120">IF(C2928=0,"-",(1-J2928-K2928-L2928))</f>
        <v>1.1401158806304879E-2</v>
      </c>
      <c r="N2928" s="63">
        <v>7655</v>
      </c>
      <c r="O2928" s="63">
        <v>8213</v>
      </c>
      <c r="P2928" s="63"/>
      <c r="Q2928" s="63">
        <v>83</v>
      </c>
      <c r="R2928" s="63">
        <v>41</v>
      </c>
      <c r="S2928" s="63">
        <v>35</v>
      </c>
      <c r="T2928" s="63"/>
      <c r="U2928" s="63"/>
      <c r="V2928" s="63"/>
      <c r="W2928" s="63">
        <v>24</v>
      </c>
      <c r="X2928" s="63"/>
      <c r="Y2928" s="63"/>
      <c r="Z2928" s="63"/>
      <c r="AA2928" s="63"/>
      <c r="AB2928" s="63"/>
      <c r="AC2928" s="63"/>
      <c r="AD2928" s="63"/>
      <c r="AE2928" s="63"/>
      <c r="AF2928" s="63"/>
      <c r="AG2928" s="63"/>
      <c r="AH2928" s="63"/>
      <c r="AI2928" s="63"/>
      <c r="AJ2928" s="63"/>
      <c r="AK2928" s="63"/>
      <c r="AL2928" s="63"/>
      <c r="AM2928" s="63"/>
      <c r="AN2928" s="63"/>
      <c r="AO2928" s="63"/>
      <c r="AP2928" s="63"/>
      <c r="AQ2928" s="63"/>
      <c r="AS2928" s="5">
        <f>IF(Q2928&gt;0,RANK(Q2928,(N2928:P2928,Q2928:AE2928)),0)</f>
        <v>3</v>
      </c>
      <c r="AT2928" s="5">
        <f>IF(R2928&gt;0,RANK(R2928,(N2928:P2928,Q2928:AE2928)),0)</f>
        <v>4</v>
      </c>
      <c r="AU2928" s="5">
        <f>IF(T2928&gt;0,RANK(T2928,(N2928:P2928,Q2928:AE2928)),0)</f>
        <v>0</v>
      </c>
      <c r="AV2928" s="5">
        <f>IF(S2928&gt;0,RANK(S2928,(N2928:P2928,Q2928:AE2928)),0)</f>
        <v>5</v>
      </c>
      <c r="AW2928" s="2">
        <f t="shared" ref="AW2928:AW2959" si="1121">IF($C2928=0,"-",Q2928/$C2928)</f>
        <v>5.1710173820945738E-3</v>
      </c>
      <c r="AX2928" s="2">
        <f t="shared" ref="AX2928:AX2959" si="1122">IF($C2928=0,"-",R2928/$C2928)</f>
        <v>2.5543579839262349E-3</v>
      </c>
      <c r="AY2928" s="2">
        <f t="shared" ref="AY2928:AY2959" si="1123">IF($C2928=0,"-",T2928/$C2928)</f>
        <v>0</v>
      </c>
      <c r="AZ2928" s="2">
        <f t="shared" ref="AZ2928:AZ2959" si="1124">IF($C2928=0,"-",S2928/$C2928)</f>
        <v>2.1805494984736152E-3</v>
      </c>
      <c r="BB2928" t="s">
        <v>129</v>
      </c>
      <c r="BC2928" t="s">
        <v>1603</v>
      </c>
      <c r="BD2928">
        <v>2</v>
      </c>
      <c r="BF2928" s="111">
        <v>51</v>
      </c>
      <c r="BG2928" s="113">
        <v>1</v>
      </c>
      <c r="BH2928" s="117">
        <f t="shared" si="1115"/>
        <v>51001</v>
      </c>
      <c r="BJ2928" s="5" t="s">
        <v>3185</v>
      </c>
    </row>
    <row r="2929" spans="1:62" hidden="1" outlineLevel="1">
      <c r="A2929" t="s">
        <v>660</v>
      </c>
      <c r="B2929" t="s">
        <v>1603</v>
      </c>
      <c r="C2929" s="1">
        <f t="shared" si="1116"/>
        <v>53907</v>
      </c>
      <c r="D2929" s="5">
        <f>IF(N2929&gt;0, RANK(N2929,(N2929:P2929,Q2929:AE2929)),0)</f>
        <v>1</v>
      </c>
      <c r="E2929" s="5">
        <f>IF(O2929&gt;0,RANK(O2929,(N2929:P2929,Q2929:AE2929)),0)</f>
        <v>2</v>
      </c>
      <c r="F2929" s="5">
        <f>IF(P2929&gt;0,RANK(P2929,(N2929:P2929,Q2929:AE2929)),0)</f>
        <v>0</v>
      </c>
      <c r="G2929" s="131">
        <f t="shared" si="1103"/>
        <v>6460</v>
      </c>
      <c r="H2929" s="136">
        <f t="shared" si="1104"/>
        <v>0.11983601387574898</v>
      </c>
      <c r="I2929" s="2"/>
      <c r="J2929" s="2">
        <f t="shared" si="1117"/>
        <v>0.55200623295675888</v>
      </c>
      <c r="K2929" s="2">
        <f t="shared" si="1118"/>
        <v>0.43217021908100989</v>
      </c>
      <c r="L2929" s="2">
        <f t="shared" si="1119"/>
        <v>0</v>
      </c>
      <c r="M2929" s="2">
        <f t="shared" si="1120"/>
        <v>1.5823547962231232E-2</v>
      </c>
      <c r="N2929" s="63">
        <v>29757</v>
      </c>
      <c r="O2929" s="63">
        <v>23297</v>
      </c>
      <c r="P2929" s="63"/>
      <c r="Q2929" s="63">
        <v>483</v>
      </c>
      <c r="R2929" s="63">
        <v>135</v>
      </c>
      <c r="S2929" s="63">
        <v>141</v>
      </c>
      <c r="T2929" s="63"/>
      <c r="U2929" s="63"/>
      <c r="V2929" s="63"/>
      <c r="W2929" s="63">
        <v>94</v>
      </c>
      <c r="X2929" s="63"/>
      <c r="Y2929" s="63"/>
      <c r="Z2929" s="63"/>
      <c r="AA2929" s="63"/>
      <c r="AB2929" s="63"/>
      <c r="AC2929" s="63"/>
      <c r="AD2929" s="63"/>
      <c r="AE2929" s="63"/>
      <c r="AF2929" s="63"/>
      <c r="AG2929" s="63"/>
      <c r="AH2929" s="63"/>
      <c r="AI2929" s="63"/>
      <c r="AJ2929" s="63"/>
      <c r="AK2929" s="63"/>
      <c r="AL2929" s="63"/>
      <c r="AM2929" s="63"/>
      <c r="AN2929" s="63"/>
      <c r="AO2929" s="63"/>
      <c r="AP2929" s="63"/>
      <c r="AQ2929" s="63"/>
      <c r="AS2929" s="5">
        <f>IF(Q2929&gt;0,RANK(Q2929,(N2929:P2929,Q2929:AE2929)),0)</f>
        <v>3</v>
      </c>
      <c r="AT2929" s="5">
        <f>IF(R2929&gt;0,RANK(R2929,(N2929:P2929,Q2929:AE2929)),0)</f>
        <v>5</v>
      </c>
      <c r="AU2929" s="5">
        <f>IF(T2929&gt;0,RANK(T2929,(N2929:P2929,Q2929:AE2929)),0)</f>
        <v>0</v>
      </c>
      <c r="AV2929" s="5">
        <f>IF(S2929&gt;0,RANK(S2929,(N2929:P2929,Q2929:AE2929)),0)</f>
        <v>4</v>
      </c>
      <c r="AW2929" s="2">
        <f t="shared" si="1121"/>
        <v>8.9598753408648233E-3</v>
      </c>
      <c r="AX2929" s="2">
        <f t="shared" si="1122"/>
        <v>2.5043129834715341E-3</v>
      </c>
      <c r="AY2929" s="2">
        <f t="shared" si="1123"/>
        <v>0</v>
      </c>
      <c r="AZ2929" s="2">
        <f t="shared" si="1124"/>
        <v>2.615615782736936E-3</v>
      </c>
      <c r="BB2929" t="s">
        <v>660</v>
      </c>
      <c r="BC2929" t="s">
        <v>1603</v>
      </c>
      <c r="BD2929">
        <v>5</v>
      </c>
      <c r="BF2929" s="111">
        <v>51</v>
      </c>
      <c r="BG2929" s="113">
        <v>3</v>
      </c>
      <c r="BH2929" s="117">
        <f t="shared" si="1115"/>
        <v>51003</v>
      </c>
      <c r="BJ2929" s="5" t="s">
        <v>3185</v>
      </c>
    </row>
    <row r="2930" spans="1:62" hidden="1" outlineLevel="1">
      <c r="A2930" t="s">
        <v>1898</v>
      </c>
      <c r="B2930" t="s">
        <v>1603</v>
      </c>
      <c r="C2930" s="1">
        <f t="shared" si="1116"/>
        <v>7173</v>
      </c>
      <c r="D2930" s="5">
        <f>IF(N2930&gt;0, RANK(N2930,(N2930:P2930,Q2930:AE2930)),0)</f>
        <v>2</v>
      </c>
      <c r="E2930" s="5">
        <f>IF(O2930&gt;0,RANK(O2930,(N2930:P2930,Q2930:AE2930)),0)</f>
        <v>1</v>
      </c>
      <c r="F2930" s="5">
        <f>IF(P2930&gt;0,RANK(P2930,(N2930:P2930,Q2930:AE2930)),0)</f>
        <v>0</v>
      </c>
      <c r="G2930" s="131">
        <f t="shared" si="1103"/>
        <v>192</v>
      </c>
      <c r="H2930" s="136">
        <f t="shared" si="1104"/>
        <v>2.6767043078209953E-2</v>
      </c>
      <c r="I2930" s="2"/>
      <c r="J2930" s="2">
        <f t="shared" si="1117"/>
        <v>0.47441795622473165</v>
      </c>
      <c r="K2930" s="2">
        <f t="shared" si="1118"/>
        <v>0.50118499930294158</v>
      </c>
      <c r="L2930" s="2">
        <f t="shared" si="1119"/>
        <v>0</v>
      </c>
      <c r="M2930" s="2">
        <f t="shared" si="1120"/>
        <v>2.4397044472326712E-2</v>
      </c>
      <c r="N2930" s="63">
        <v>3403</v>
      </c>
      <c r="O2930" s="63">
        <v>3595</v>
      </c>
      <c r="P2930" s="63"/>
      <c r="Q2930" s="63">
        <v>62</v>
      </c>
      <c r="R2930" s="63">
        <v>24</v>
      </c>
      <c r="S2930" s="63">
        <v>78</v>
      </c>
      <c r="T2930" s="63"/>
      <c r="U2930" s="63"/>
      <c r="V2930" s="63"/>
      <c r="W2930" s="63">
        <v>11</v>
      </c>
      <c r="X2930" s="63"/>
      <c r="Y2930" s="63"/>
      <c r="Z2930" s="63"/>
      <c r="AA2930" s="63"/>
      <c r="AB2930" s="63"/>
      <c r="AC2930" s="63"/>
      <c r="AD2930" s="63"/>
      <c r="AE2930" s="63"/>
      <c r="AF2930" s="63"/>
      <c r="AG2930" s="63"/>
      <c r="AH2930" s="63"/>
      <c r="AI2930" s="63"/>
      <c r="AJ2930" s="63"/>
      <c r="AK2930" s="63"/>
      <c r="AL2930" s="63"/>
      <c r="AM2930" s="63"/>
      <c r="AN2930" s="63"/>
      <c r="AO2930" s="63"/>
      <c r="AP2930" s="63"/>
      <c r="AQ2930" s="63"/>
      <c r="AS2930" s="5">
        <f>IF(Q2930&gt;0,RANK(Q2930,(N2930:P2930,Q2930:AE2930)),0)</f>
        <v>4</v>
      </c>
      <c r="AT2930" s="5">
        <f>IF(R2930&gt;0,RANK(R2930,(N2930:P2930,Q2930:AE2930)),0)</f>
        <v>5</v>
      </c>
      <c r="AU2930" s="5">
        <f>IF(T2930&gt;0,RANK(T2930,(N2930:P2930,Q2930:AE2930)),0)</f>
        <v>0</v>
      </c>
      <c r="AV2930" s="5">
        <f>IF(S2930&gt;0,RANK(S2930,(N2930:P2930,Q2930:AE2930)),0)</f>
        <v>3</v>
      </c>
      <c r="AW2930" s="2">
        <f t="shared" si="1121"/>
        <v>8.6435243273386315E-3</v>
      </c>
      <c r="AX2930" s="2">
        <f t="shared" si="1122"/>
        <v>3.3458803847762441E-3</v>
      </c>
      <c r="AY2930" s="2">
        <f t="shared" si="1123"/>
        <v>0</v>
      </c>
      <c r="AZ2930" s="2">
        <f t="shared" si="1124"/>
        <v>1.0874111250522794E-2</v>
      </c>
      <c r="BB2930" t="s">
        <v>1898</v>
      </c>
      <c r="BC2930" t="s">
        <v>1603</v>
      </c>
      <c r="BD2930">
        <v>9</v>
      </c>
      <c r="BF2930" s="111">
        <v>51</v>
      </c>
      <c r="BG2930" s="113">
        <v>5</v>
      </c>
      <c r="BH2930" s="117">
        <f t="shared" si="1115"/>
        <v>51005</v>
      </c>
      <c r="BJ2930" s="5" t="s">
        <v>3185</v>
      </c>
    </row>
    <row r="2931" spans="1:62" hidden="1" outlineLevel="1">
      <c r="A2931" t="s">
        <v>3240</v>
      </c>
      <c r="B2931" t="s">
        <v>1603</v>
      </c>
      <c r="C2931" s="1">
        <f t="shared" si="1116"/>
        <v>6915</v>
      </c>
      <c r="D2931" s="5">
        <f>IF(N2931&gt;0, RANK(N2931,(N2931:P2931,Q2931:AE2931)),0)</f>
        <v>2</v>
      </c>
      <c r="E2931" s="5">
        <f>IF(O2931&gt;0,RANK(O2931,(N2931:P2931,Q2931:AE2931)),0)</f>
        <v>1</v>
      </c>
      <c r="F2931" s="5">
        <f>IF(P2931&gt;0,RANK(P2931,(N2931:P2931,Q2931:AE2931)),0)</f>
        <v>0</v>
      </c>
      <c r="G2931" s="131">
        <f t="shared" si="1103"/>
        <v>1841</v>
      </c>
      <c r="H2931" s="136">
        <f t="shared" si="1104"/>
        <v>0.26623282718727403</v>
      </c>
      <c r="I2931" s="2"/>
      <c r="J2931" s="2">
        <f t="shared" si="1117"/>
        <v>0.36008676789587851</v>
      </c>
      <c r="K2931" s="2">
        <f t="shared" si="1118"/>
        <v>0.6263195950831526</v>
      </c>
      <c r="L2931" s="2">
        <f t="shared" si="1119"/>
        <v>0</v>
      </c>
      <c r="M2931" s="2">
        <f t="shared" si="1120"/>
        <v>1.359363702096883E-2</v>
      </c>
      <c r="N2931" s="63">
        <v>2490</v>
      </c>
      <c r="O2931" s="63">
        <v>4331</v>
      </c>
      <c r="P2931" s="63"/>
      <c r="Q2931" s="63">
        <v>43</v>
      </c>
      <c r="R2931" s="63">
        <v>12</v>
      </c>
      <c r="S2931" s="63">
        <v>28</v>
      </c>
      <c r="T2931" s="63"/>
      <c r="U2931" s="63"/>
      <c r="V2931" s="63"/>
      <c r="W2931" s="63">
        <v>11</v>
      </c>
      <c r="X2931" s="63"/>
      <c r="Y2931" s="63"/>
      <c r="Z2931" s="63"/>
      <c r="AA2931" s="63"/>
      <c r="AB2931" s="63"/>
      <c r="AC2931" s="63"/>
      <c r="AD2931" s="63"/>
      <c r="AE2931" s="63"/>
      <c r="AF2931" s="63"/>
      <c r="AG2931" s="63"/>
      <c r="AH2931" s="63"/>
      <c r="AI2931" s="63"/>
      <c r="AJ2931" s="63"/>
      <c r="AK2931" s="63"/>
      <c r="AL2931" s="63"/>
      <c r="AM2931" s="63"/>
      <c r="AN2931" s="63"/>
      <c r="AO2931" s="63"/>
      <c r="AP2931" s="63"/>
      <c r="AQ2931" s="63"/>
      <c r="AS2931" s="5">
        <f>IF(Q2931&gt;0,RANK(Q2931,(N2931:P2931,Q2931:AE2931)),0)</f>
        <v>3</v>
      </c>
      <c r="AT2931" s="5">
        <f>IF(R2931&gt;0,RANK(R2931,(N2931:P2931,Q2931:AE2931)),0)</f>
        <v>5</v>
      </c>
      <c r="AU2931" s="5">
        <f>IF(T2931&gt;0,RANK(T2931,(N2931:P2931,Q2931:AE2931)),0)</f>
        <v>0</v>
      </c>
      <c r="AV2931" s="5">
        <f>IF(S2931&gt;0,RANK(S2931,(N2931:P2931,Q2931:AE2931)),0)</f>
        <v>4</v>
      </c>
      <c r="AW2931" s="2">
        <f t="shared" si="1121"/>
        <v>6.2183658712942876E-3</v>
      </c>
      <c r="AX2931" s="2">
        <f t="shared" si="1122"/>
        <v>1.7353579175704988E-3</v>
      </c>
      <c r="AY2931" s="2">
        <f t="shared" si="1123"/>
        <v>0</v>
      </c>
      <c r="AZ2931" s="2">
        <f t="shared" si="1124"/>
        <v>4.0491684743311643E-3</v>
      </c>
      <c r="BB2931" t="s">
        <v>3240</v>
      </c>
      <c r="BC2931" t="s">
        <v>1603</v>
      </c>
      <c r="BD2931">
        <v>4</v>
      </c>
      <c r="BF2931" s="111">
        <v>51</v>
      </c>
      <c r="BG2931" s="113">
        <v>7</v>
      </c>
      <c r="BH2931" s="117">
        <f t="shared" si="1115"/>
        <v>51007</v>
      </c>
      <c r="BJ2931" s="5" t="s">
        <v>3185</v>
      </c>
    </row>
    <row r="2932" spans="1:62" hidden="1" outlineLevel="1">
      <c r="A2932" t="s">
        <v>2489</v>
      </c>
      <c r="B2932" t="s">
        <v>1603</v>
      </c>
      <c r="C2932" s="1">
        <f t="shared" si="1116"/>
        <v>14970</v>
      </c>
      <c r="D2932" s="5">
        <f>IF(N2932&gt;0, RANK(N2932,(N2932:P2932,Q2932:AE2932)),0)</f>
        <v>2</v>
      </c>
      <c r="E2932" s="5">
        <f>IF(O2932&gt;0,RANK(O2932,(N2932:P2932,Q2932:AE2932)),0)</f>
        <v>1</v>
      </c>
      <c r="F2932" s="5">
        <f>IF(P2932&gt;0,RANK(P2932,(N2932:P2932,Q2932:AE2932)),0)</f>
        <v>0</v>
      </c>
      <c r="G2932" s="131">
        <f t="shared" si="1103"/>
        <v>2976</v>
      </c>
      <c r="H2932" s="136">
        <f t="shared" si="1104"/>
        <v>0.19879759519038076</v>
      </c>
      <c r="I2932" s="2"/>
      <c r="J2932" s="2">
        <f t="shared" si="1117"/>
        <v>0.39412157648630597</v>
      </c>
      <c r="K2932" s="2">
        <f t="shared" si="1118"/>
        <v>0.59291917167668673</v>
      </c>
      <c r="L2932" s="2">
        <f t="shared" si="1119"/>
        <v>0</v>
      </c>
      <c r="M2932" s="2">
        <f t="shared" si="1120"/>
        <v>1.2959251837007302E-2</v>
      </c>
      <c r="N2932" s="63">
        <v>5900</v>
      </c>
      <c r="O2932" s="63">
        <v>8876</v>
      </c>
      <c r="P2932" s="63"/>
      <c r="Q2932" s="63">
        <v>85</v>
      </c>
      <c r="R2932" s="63">
        <v>18</v>
      </c>
      <c r="S2932" s="63">
        <v>71</v>
      </c>
      <c r="T2932" s="63"/>
      <c r="U2932" s="63"/>
      <c r="V2932" s="63"/>
      <c r="W2932" s="63">
        <v>20</v>
      </c>
      <c r="X2932" s="63"/>
      <c r="Y2932" s="63"/>
      <c r="Z2932" s="63"/>
      <c r="AA2932" s="63"/>
      <c r="AB2932" s="63"/>
      <c r="AC2932" s="63"/>
      <c r="AD2932" s="63"/>
      <c r="AE2932" s="63"/>
      <c r="AF2932" s="63"/>
      <c r="AG2932" s="63"/>
      <c r="AH2932" s="63"/>
      <c r="AI2932" s="63"/>
      <c r="AJ2932" s="63"/>
      <c r="AK2932" s="63"/>
      <c r="AL2932" s="63"/>
      <c r="AM2932" s="63"/>
      <c r="AN2932" s="63"/>
      <c r="AO2932" s="63"/>
      <c r="AP2932" s="63"/>
      <c r="AQ2932" s="63"/>
      <c r="AS2932" s="5">
        <f>IF(Q2932&gt;0,RANK(Q2932,(N2932:P2932,Q2932:AE2932)),0)</f>
        <v>3</v>
      </c>
      <c r="AT2932" s="5">
        <f>IF(R2932&gt;0,RANK(R2932,(N2932:P2932,Q2932:AE2932)),0)</f>
        <v>6</v>
      </c>
      <c r="AU2932" s="5">
        <f>IF(T2932&gt;0,RANK(T2932,(N2932:P2932,Q2932:AE2932)),0)</f>
        <v>0</v>
      </c>
      <c r="AV2932" s="5">
        <f>IF(S2932&gt;0,RANK(S2932,(N2932:P2932,Q2932:AE2932)),0)</f>
        <v>4</v>
      </c>
      <c r="AW2932" s="2">
        <f t="shared" si="1121"/>
        <v>5.6780227120908485E-3</v>
      </c>
      <c r="AX2932" s="2">
        <f t="shared" si="1122"/>
        <v>1.2024048096192384E-3</v>
      </c>
      <c r="AY2932" s="2">
        <f t="shared" si="1123"/>
        <v>0</v>
      </c>
      <c r="AZ2932" s="2">
        <f t="shared" si="1124"/>
        <v>4.7428189712758854E-3</v>
      </c>
      <c r="BB2932" t="s">
        <v>2489</v>
      </c>
      <c r="BC2932" t="s">
        <v>1603</v>
      </c>
      <c r="BD2932">
        <v>6</v>
      </c>
      <c r="BF2932" s="111">
        <v>51</v>
      </c>
      <c r="BG2932" s="113">
        <v>9</v>
      </c>
      <c r="BH2932" s="117">
        <f t="shared" si="1115"/>
        <v>51009</v>
      </c>
      <c r="BJ2932" s="5" t="s">
        <v>3185</v>
      </c>
    </row>
    <row r="2933" spans="1:62" hidden="1" outlineLevel="1">
      <c r="A2933" t="s">
        <v>2800</v>
      </c>
      <c r="B2933" t="s">
        <v>1603</v>
      </c>
      <c r="C2933" s="1">
        <f t="shared" si="1116"/>
        <v>7935</v>
      </c>
      <c r="D2933" s="5">
        <f>IF(N2933&gt;0, RANK(N2933,(N2933:P2933,Q2933:AE2933)),0)</f>
        <v>2</v>
      </c>
      <c r="E2933" s="5">
        <f>IF(O2933&gt;0,RANK(O2933,(N2933:P2933,Q2933:AE2933)),0)</f>
        <v>1</v>
      </c>
      <c r="F2933" s="5">
        <f>IF(P2933&gt;0,RANK(P2933,(N2933:P2933,Q2933:AE2933)),0)</f>
        <v>0</v>
      </c>
      <c r="G2933" s="131">
        <f t="shared" si="1103"/>
        <v>2887</v>
      </c>
      <c r="H2933" s="136">
        <f t="shared" si="1104"/>
        <v>0.36383112791430372</v>
      </c>
      <c r="I2933" s="2"/>
      <c r="J2933" s="2">
        <f t="shared" si="1117"/>
        <v>0.30913673597983615</v>
      </c>
      <c r="K2933" s="2">
        <f t="shared" si="1118"/>
        <v>0.67296786389413987</v>
      </c>
      <c r="L2933" s="2">
        <f t="shared" si="1119"/>
        <v>0</v>
      </c>
      <c r="M2933" s="2">
        <f t="shared" si="1120"/>
        <v>1.7895400126023975E-2</v>
      </c>
      <c r="N2933" s="63">
        <v>2453</v>
      </c>
      <c r="O2933" s="63">
        <v>5340</v>
      </c>
      <c r="P2933" s="63"/>
      <c r="Q2933" s="63">
        <v>46</v>
      </c>
      <c r="R2933" s="63">
        <v>27</v>
      </c>
      <c r="S2933" s="63">
        <v>58</v>
      </c>
      <c r="T2933" s="63"/>
      <c r="U2933" s="63"/>
      <c r="V2933" s="63"/>
      <c r="W2933" s="63">
        <v>11</v>
      </c>
      <c r="X2933" s="63"/>
      <c r="Y2933" s="63"/>
      <c r="Z2933" s="63"/>
      <c r="AA2933" s="63"/>
      <c r="AB2933" s="63"/>
      <c r="AC2933" s="63"/>
      <c r="AD2933" s="63"/>
      <c r="AE2933" s="63"/>
      <c r="AF2933" s="63"/>
      <c r="AG2933" s="63"/>
      <c r="AH2933" s="63"/>
      <c r="AI2933" s="63"/>
      <c r="AJ2933" s="63"/>
      <c r="AK2933" s="63"/>
      <c r="AL2933" s="63"/>
      <c r="AM2933" s="63"/>
      <c r="AN2933" s="63"/>
      <c r="AO2933" s="63"/>
      <c r="AP2933" s="63"/>
      <c r="AQ2933" s="63"/>
      <c r="AS2933" s="5">
        <f>IF(Q2933&gt;0,RANK(Q2933,(N2933:P2933,Q2933:AE2933)),0)</f>
        <v>4</v>
      </c>
      <c r="AT2933" s="5">
        <f>IF(R2933&gt;0,RANK(R2933,(N2933:P2933,Q2933:AE2933)),0)</f>
        <v>5</v>
      </c>
      <c r="AU2933" s="5">
        <f>IF(T2933&gt;0,RANK(T2933,(N2933:P2933,Q2933:AE2933)),0)</f>
        <v>0</v>
      </c>
      <c r="AV2933" s="5">
        <f>IF(S2933&gt;0,RANK(S2933,(N2933:P2933,Q2933:AE2933)),0)</f>
        <v>3</v>
      </c>
      <c r="AW2933" s="2">
        <f t="shared" si="1121"/>
        <v>5.7971014492753624E-3</v>
      </c>
      <c r="AX2933" s="2">
        <f t="shared" si="1122"/>
        <v>3.4026465028355389E-3</v>
      </c>
      <c r="AY2933" s="2">
        <f t="shared" si="1123"/>
        <v>0</v>
      </c>
      <c r="AZ2933" s="2">
        <f t="shared" si="1124"/>
        <v>7.309388783868935E-3</v>
      </c>
      <c r="BB2933" t="s">
        <v>2800</v>
      </c>
      <c r="BC2933" t="s">
        <v>1603</v>
      </c>
      <c r="BD2933">
        <v>5</v>
      </c>
      <c r="BF2933" s="111">
        <v>51</v>
      </c>
      <c r="BG2933" s="113">
        <v>11</v>
      </c>
      <c r="BH2933" s="117">
        <f t="shared" si="1115"/>
        <v>51011</v>
      </c>
      <c r="BJ2933" s="5" t="s">
        <v>3185</v>
      </c>
    </row>
    <row r="2934" spans="1:62" hidden="1" outlineLevel="1">
      <c r="A2934" t="s">
        <v>1827</v>
      </c>
      <c r="B2934" t="s">
        <v>1603</v>
      </c>
      <c r="C2934" s="1">
        <f t="shared" si="1116"/>
        <v>117608</v>
      </c>
      <c r="D2934" s="5">
        <f>IF(N2934&gt;0, RANK(N2934,(N2934:P2934,Q2934:AE2934)),0)</f>
        <v>1</v>
      </c>
      <c r="E2934" s="5">
        <f>IF(O2934&gt;0,RANK(O2934,(N2934:P2934,Q2934:AE2934)),0)</f>
        <v>2</v>
      </c>
      <c r="F2934" s="5">
        <f>IF(P2934&gt;0,RANK(P2934,(N2934:P2934,Q2934:AE2934)),0)</f>
        <v>0</v>
      </c>
      <c r="G2934" s="131">
        <f t="shared" si="1103"/>
        <v>46795</v>
      </c>
      <c r="H2934" s="136">
        <f t="shared" si="1104"/>
        <v>0.3978895993469832</v>
      </c>
      <c r="I2934" s="2"/>
      <c r="J2934" s="2">
        <f t="shared" si="1117"/>
        <v>0.69101591728453848</v>
      </c>
      <c r="K2934" s="2">
        <f t="shared" si="1118"/>
        <v>0.29312631793755528</v>
      </c>
      <c r="L2934" s="2">
        <f t="shared" si="1119"/>
        <v>0</v>
      </c>
      <c r="M2934" s="2">
        <f t="shared" si="1120"/>
        <v>1.5857764777906236E-2</v>
      </c>
      <c r="N2934" s="63">
        <v>81269</v>
      </c>
      <c r="O2934" s="63">
        <v>34474</v>
      </c>
      <c r="P2934" s="63"/>
      <c r="Q2934" s="63">
        <v>1178</v>
      </c>
      <c r="R2934" s="63">
        <v>365</v>
      </c>
      <c r="S2934" s="63">
        <v>126</v>
      </c>
      <c r="T2934" s="63"/>
      <c r="U2934" s="63"/>
      <c r="V2934" s="63"/>
      <c r="W2934" s="63">
        <v>196</v>
      </c>
      <c r="X2934" s="63"/>
      <c r="Y2934" s="63"/>
      <c r="Z2934" s="63"/>
      <c r="AA2934" s="63"/>
      <c r="AB2934" s="63"/>
      <c r="AC2934" s="63"/>
      <c r="AD2934" s="63"/>
      <c r="AE2934" s="63"/>
      <c r="AF2934" s="63"/>
      <c r="AG2934" s="63"/>
      <c r="AH2934" s="63"/>
      <c r="AI2934" s="63"/>
      <c r="AJ2934" s="63"/>
      <c r="AK2934" s="63"/>
      <c r="AL2934" s="63"/>
      <c r="AM2934" s="63"/>
      <c r="AN2934" s="63"/>
      <c r="AO2934" s="63"/>
      <c r="AP2934" s="63"/>
      <c r="AQ2934" s="63"/>
      <c r="AS2934" s="5">
        <f>IF(Q2934&gt;0,RANK(Q2934,(N2934:P2934,Q2934:AE2934)),0)</f>
        <v>3</v>
      </c>
      <c r="AT2934" s="5">
        <f>IF(R2934&gt;0,RANK(R2934,(N2934:P2934,Q2934:AE2934)),0)</f>
        <v>4</v>
      </c>
      <c r="AU2934" s="5">
        <f>IF(T2934&gt;0,RANK(T2934,(N2934:P2934,Q2934:AE2934)),0)</f>
        <v>0</v>
      </c>
      <c r="AV2934" s="5">
        <f>IF(S2934&gt;0,RANK(S2934,(N2934:P2934,Q2934:AE2934)),0)</f>
        <v>6</v>
      </c>
      <c r="AW2934" s="2">
        <f t="shared" si="1121"/>
        <v>1.0016325420039452E-2</v>
      </c>
      <c r="AX2934" s="2">
        <f t="shared" si="1122"/>
        <v>3.1035303720835317E-3</v>
      </c>
      <c r="AY2934" s="2">
        <f t="shared" si="1123"/>
        <v>0</v>
      </c>
      <c r="AZ2934" s="2">
        <f t="shared" si="1124"/>
        <v>1.0713556900891095E-3</v>
      </c>
      <c r="BB2934" t="s">
        <v>1827</v>
      </c>
      <c r="BC2934" t="s">
        <v>1603</v>
      </c>
      <c r="BD2934">
        <v>8</v>
      </c>
      <c r="BF2934" s="111">
        <v>51</v>
      </c>
      <c r="BG2934" s="113">
        <v>13</v>
      </c>
      <c r="BH2934" s="117">
        <f t="shared" si="1115"/>
        <v>51013</v>
      </c>
      <c r="BJ2934" s="5" t="s">
        <v>3185</v>
      </c>
    </row>
    <row r="2935" spans="1:62" hidden="1" outlineLevel="1">
      <c r="A2935" t="s">
        <v>2392</v>
      </c>
      <c r="B2935" t="s">
        <v>1603</v>
      </c>
      <c r="C2935" s="1">
        <f t="shared" si="1116"/>
        <v>33672</v>
      </c>
      <c r="D2935" s="5">
        <f>IF(N2935&gt;0, RANK(N2935,(N2935:P2935,Q2935:AE2935)),0)</f>
        <v>2</v>
      </c>
      <c r="E2935" s="5">
        <f>IF(O2935&gt;0,RANK(O2935,(N2935:P2935,Q2935:AE2935)),0)</f>
        <v>1</v>
      </c>
      <c r="F2935" s="5">
        <f>IF(P2935&gt;0,RANK(P2935,(N2935:P2935,Q2935:AE2935)),0)</f>
        <v>0</v>
      </c>
      <c r="G2935" s="131">
        <f t="shared" si="1103"/>
        <v>14173</v>
      </c>
      <c r="H2935" s="136">
        <f t="shared" si="1104"/>
        <v>0.4209135186505108</v>
      </c>
      <c r="I2935" s="2"/>
      <c r="J2935" s="2">
        <f t="shared" si="1117"/>
        <v>0.2806783083867902</v>
      </c>
      <c r="K2935" s="2">
        <f t="shared" si="1118"/>
        <v>0.70159182703730105</v>
      </c>
      <c r="L2935" s="2">
        <f t="shared" si="1119"/>
        <v>0</v>
      </c>
      <c r="M2935" s="2">
        <f t="shared" si="1120"/>
        <v>1.7729864575908749E-2</v>
      </c>
      <c r="N2935" s="63">
        <v>9451</v>
      </c>
      <c r="O2935" s="63">
        <v>23624</v>
      </c>
      <c r="P2935" s="63"/>
      <c r="Q2935" s="63">
        <v>313</v>
      </c>
      <c r="R2935" s="63">
        <v>76</v>
      </c>
      <c r="S2935" s="63">
        <v>163</v>
      </c>
      <c r="T2935" s="63"/>
      <c r="U2935" s="63"/>
      <c r="V2935" s="63"/>
      <c r="W2935" s="63">
        <v>45</v>
      </c>
      <c r="X2935" s="63"/>
      <c r="Y2935" s="63"/>
      <c r="Z2935" s="63"/>
      <c r="AA2935" s="63"/>
      <c r="AB2935" s="63"/>
      <c r="AC2935" s="63"/>
      <c r="AD2935" s="63"/>
      <c r="AE2935" s="63"/>
      <c r="AF2935" s="63"/>
      <c r="AG2935" s="63"/>
      <c r="AH2935" s="63"/>
      <c r="AI2935" s="63"/>
      <c r="AJ2935" s="63"/>
      <c r="AK2935" s="63"/>
      <c r="AL2935" s="63"/>
      <c r="AM2935" s="63"/>
      <c r="AN2935" s="63"/>
      <c r="AO2935" s="63"/>
      <c r="AP2935" s="63"/>
      <c r="AQ2935" s="63"/>
      <c r="AS2935" s="5">
        <f>IF(Q2935&gt;0,RANK(Q2935,(N2935:P2935,Q2935:AE2935)),0)</f>
        <v>3</v>
      </c>
      <c r="AT2935" s="5">
        <f>IF(R2935&gt;0,RANK(R2935,(N2935:P2935,Q2935:AE2935)),0)</f>
        <v>5</v>
      </c>
      <c r="AU2935" s="5">
        <f>IF(T2935&gt;0,RANK(T2935,(N2935:P2935,Q2935:AE2935)),0)</f>
        <v>0</v>
      </c>
      <c r="AV2935" s="5">
        <f>IF(S2935&gt;0,RANK(S2935,(N2935:P2935,Q2935:AE2935)),0)</f>
        <v>4</v>
      </c>
      <c r="AW2935" s="2">
        <f t="shared" si="1121"/>
        <v>9.2955571394630551E-3</v>
      </c>
      <c r="AX2935" s="2">
        <f t="shared" si="1122"/>
        <v>2.2570681872178663E-3</v>
      </c>
      <c r="AY2935" s="2">
        <f t="shared" si="1123"/>
        <v>0</v>
      </c>
      <c r="AZ2935" s="2">
        <f t="shared" si="1124"/>
        <v>4.8408172962698982E-3</v>
      </c>
      <c r="BB2935" t="s">
        <v>2392</v>
      </c>
      <c r="BC2935" t="s">
        <v>1603</v>
      </c>
      <c r="BD2935">
        <v>6</v>
      </c>
      <c r="BF2935" s="111">
        <v>51</v>
      </c>
      <c r="BG2935" s="113">
        <v>15</v>
      </c>
      <c r="BH2935" s="117">
        <f t="shared" si="1115"/>
        <v>51015</v>
      </c>
      <c r="BJ2935" s="5" t="s">
        <v>3185</v>
      </c>
    </row>
    <row r="2936" spans="1:62" hidden="1" outlineLevel="1">
      <c r="A2936" t="s">
        <v>715</v>
      </c>
      <c r="B2936" t="s">
        <v>1603</v>
      </c>
      <c r="C2936" s="1">
        <f t="shared" si="1116"/>
        <v>2223</v>
      </c>
      <c r="D2936" s="5">
        <f>IF(N2936&gt;0, RANK(N2936,(N2936:P2936,Q2936:AE2936)),0)</f>
        <v>2</v>
      </c>
      <c r="E2936" s="5">
        <f>IF(O2936&gt;0,RANK(O2936,(N2936:P2936,Q2936:AE2936)),0)</f>
        <v>1</v>
      </c>
      <c r="F2936" s="5">
        <f>IF(P2936&gt;0,RANK(P2936,(N2936:P2936,Q2936:AE2936)),0)</f>
        <v>0</v>
      </c>
      <c r="G2936" s="131">
        <f t="shared" si="1103"/>
        <v>380</v>
      </c>
      <c r="H2936" s="136">
        <f t="shared" si="1104"/>
        <v>0.17094017094017094</v>
      </c>
      <c r="I2936" s="2"/>
      <c r="J2936" s="2">
        <f t="shared" si="1117"/>
        <v>0.40215924426450744</v>
      </c>
      <c r="K2936" s="2">
        <f t="shared" si="1118"/>
        <v>0.57309941520467833</v>
      </c>
      <c r="L2936" s="2">
        <f t="shared" si="1119"/>
        <v>0</v>
      </c>
      <c r="M2936" s="2">
        <f t="shared" si="1120"/>
        <v>2.4741340530814226E-2</v>
      </c>
      <c r="N2936" s="63">
        <v>894</v>
      </c>
      <c r="O2936" s="63">
        <v>1274</v>
      </c>
      <c r="P2936" s="63"/>
      <c r="Q2936" s="63">
        <v>14</v>
      </c>
      <c r="R2936" s="63">
        <v>9</v>
      </c>
      <c r="S2936" s="63">
        <v>27</v>
      </c>
      <c r="T2936" s="63"/>
      <c r="U2936" s="63"/>
      <c r="V2936" s="63"/>
      <c r="W2936" s="63">
        <v>5</v>
      </c>
      <c r="X2936" s="63"/>
      <c r="Y2936" s="63"/>
      <c r="Z2936" s="63"/>
      <c r="AA2936" s="63"/>
      <c r="AB2936" s="63"/>
      <c r="AC2936" s="63"/>
      <c r="AD2936" s="63"/>
      <c r="AE2936" s="63"/>
      <c r="AF2936" s="63"/>
      <c r="AG2936" s="63"/>
      <c r="AH2936" s="63"/>
      <c r="AI2936" s="63"/>
      <c r="AJ2936" s="63"/>
      <c r="AK2936" s="63"/>
      <c r="AL2936" s="63"/>
      <c r="AM2936" s="63"/>
      <c r="AN2936" s="63"/>
      <c r="AO2936" s="63"/>
      <c r="AP2936" s="63"/>
      <c r="AQ2936" s="63"/>
      <c r="AS2936" s="5">
        <f>IF(Q2936&gt;0,RANK(Q2936,(N2936:P2936,Q2936:AE2936)),0)</f>
        <v>4</v>
      </c>
      <c r="AT2936" s="5">
        <f>IF(R2936&gt;0,RANK(R2936,(N2936:P2936,Q2936:AE2936)),0)</f>
        <v>5</v>
      </c>
      <c r="AU2936" s="5">
        <f>IF(T2936&gt;0,RANK(T2936,(N2936:P2936,Q2936:AE2936)),0)</f>
        <v>0</v>
      </c>
      <c r="AV2936" s="5">
        <f>IF(S2936&gt;0,RANK(S2936,(N2936:P2936,Q2936:AE2936)),0)</f>
        <v>3</v>
      </c>
      <c r="AW2936" s="2">
        <f t="shared" si="1121"/>
        <v>6.2977957714799816E-3</v>
      </c>
      <c r="AX2936" s="2">
        <f t="shared" si="1122"/>
        <v>4.048582995951417E-3</v>
      </c>
      <c r="AY2936" s="2">
        <f t="shared" si="1123"/>
        <v>0</v>
      </c>
      <c r="AZ2936" s="2">
        <f t="shared" si="1124"/>
        <v>1.2145748987854251E-2</v>
      </c>
      <c r="BB2936" t="s">
        <v>715</v>
      </c>
      <c r="BC2936" t="s">
        <v>1603</v>
      </c>
      <c r="BD2936">
        <v>6</v>
      </c>
      <c r="BF2936" s="111">
        <v>51</v>
      </c>
      <c r="BG2936" s="113">
        <v>17</v>
      </c>
      <c r="BH2936" s="117">
        <f t="shared" si="1115"/>
        <v>51017</v>
      </c>
      <c r="BJ2936" s="5" t="s">
        <v>3185</v>
      </c>
    </row>
    <row r="2937" spans="1:62" hidden="1" outlineLevel="1">
      <c r="A2937" t="s">
        <v>1775</v>
      </c>
      <c r="B2937" t="s">
        <v>1603</v>
      </c>
      <c r="C2937" s="1">
        <f t="shared" si="1116"/>
        <v>37425</v>
      </c>
      <c r="D2937" s="5">
        <f>IF(N2937&gt;0, RANK(N2937,(N2937:P2937,Q2937:AE2937)),0)</f>
        <v>2</v>
      </c>
      <c r="E2937" s="5">
        <f>IF(O2937&gt;0,RANK(O2937,(N2937:P2937,Q2937:AE2937)),0)</f>
        <v>1</v>
      </c>
      <c r="F2937" s="5">
        <f>IF(P2937&gt;0,RANK(P2937,(N2937:P2937,Q2937:AE2937)),0)</f>
        <v>0</v>
      </c>
      <c r="G2937" s="131">
        <f t="shared" si="1103"/>
        <v>16470</v>
      </c>
      <c r="H2937" s="136">
        <f t="shared" si="1104"/>
        <v>0.44008016032064129</v>
      </c>
      <c r="I2937" s="2"/>
      <c r="J2937" s="2">
        <f t="shared" si="1117"/>
        <v>0.27278557114228458</v>
      </c>
      <c r="K2937" s="2">
        <f t="shared" si="1118"/>
        <v>0.71286573146292587</v>
      </c>
      <c r="L2937" s="2">
        <f t="shared" si="1119"/>
        <v>0</v>
      </c>
      <c r="M2937" s="2">
        <f t="shared" si="1120"/>
        <v>1.43486973947895E-2</v>
      </c>
      <c r="N2937" s="63">
        <v>10209</v>
      </c>
      <c r="O2937" s="63">
        <v>26679</v>
      </c>
      <c r="P2937" s="63"/>
      <c r="Q2937" s="63">
        <v>222</v>
      </c>
      <c r="R2937" s="63">
        <v>53</v>
      </c>
      <c r="S2937" s="63">
        <v>212</v>
      </c>
      <c r="T2937" s="63"/>
      <c r="U2937" s="63"/>
      <c r="V2937" s="63"/>
      <c r="W2937" s="63">
        <v>50</v>
      </c>
      <c r="X2937" s="63"/>
      <c r="Y2937" s="63"/>
      <c r="Z2937" s="63"/>
      <c r="AA2937" s="63"/>
      <c r="AB2937" s="63"/>
      <c r="AC2937" s="63"/>
      <c r="AD2937" s="63"/>
      <c r="AE2937" s="63"/>
      <c r="AF2937" s="63"/>
      <c r="AG2937" s="63"/>
      <c r="AH2937" s="63"/>
      <c r="AI2937" s="63"/>
      <c r="AJ2937" s="63"/>
      <c r="AK2937" s="63"/>
      <c r="AL2937" s="63"/>
      <c r="AM2937" s="63"/>
      <c r="AN2937" s="63"/>
      <c r="AO2937" s="63"/>
      <c r="AP2937" s="63"/>
      <c r="AQ2937" s="63"/>
      <c r="AS2937" s="5">
        <f>IF(Q2937&gt;0,RANK(Q2937,(N2937:P2937,Q2937:AE2937)),0)</f>
        <v>3</v>
      </c>
      <c r="AT2937" s="5">
        <f>IF(R2937&gt;0,RANK(R2937,(N2937:P2937,Q2937:AE2937)),0)</f>
        <v>5</v>
      </c>
      <c r="AU2937" s="5">
        <f>IF(T2937&gt;0,RANK(T2937,(N2937:P2937,Q2937:AE2937)),0)</f>
        <v>0</v>
      </c>
      <c r="AV2937" s="5">
        <f>IF(S2937&gt;0,RANK(S2937,(N2937:P2937,Q2937:AE2937)),0)</f>
        <v>4</v>
      </c>
      <c r="AW2937" s="2">
        <f t="shared" si="1121"/>
        <v>5.9318637274549096E-3</v>
      </c>
      <c r="AX2937" s="2">
        <f t="shared" si="1122"/>
        <v>1.4161656646626587E-3</v>
      </c>
      <c r="AY2937" s="2">
        <f t="shared" si="1123"/>
        <v>0</v>
      </c>
      <c r="AZ2937" s="2">
        <f t="shared" si="1124"/>
        <v>5.6646626586506349E-3</v>
      </c>
      <c r="BB2937" t="s">
        <v>1775</v>
      </c>
      <c r="BC2937" t="s">
        <v>1603</v>
      </c>
      <c r="BF2937" s="111">
        <v>51</v>
      </c>
      <c r="BG2937" s="113">
        <v>19</v>
      </c>
      <c r="BH2937" s="117">
        <f t="shared" si="1115"/>
        <v>51019</v>
      </c>
      <c r="BJ2937" s="5" t="s">
        <v>3185</v>
      </c>
    </row>
    <row r="2938" spans="1:62" hidden="1" outlineLevel="1">
      <c r="A2938" t="s">
        <v>1232</v>
      </c>
      <c r="B2938" t="s">
        <v>1603</v>
      </c>
      <c r="C2938" s="1">
        <f t="shared" si="1116"/>
        <v>2948</v>
      </c>
      <c r="D2938" s="5">
        <f>IF(N2938&gt;0, RANK(N2938,(N2938:P2938,Q2938:AE2938)),0)</f>
        <v>2</v>
      </c>
      <c r="E2938" s="5">
        <f>IF(O2938&gt;0,RANK(O2938,(N2938:P2938,Q2938:AE2938)),0)</f>
        <v>1</v>
      </c>
      <c r="F2938" s="5">
        <f>IF(P2938&gt;0,RANK(P2938,(N2938:P2938,Q2938:AE2938)),0)</f>
        <v>0</v>
      </c>
      <c r="G2938" s="131">
        <f t="shared" si="1103"/>
        <v>1409</v>
      </c>
      <c r="H2938" s="136">
        <f t="shared" si="1104"/>
        <v>0.47795115332428767</v>
      </c>
      <c r="I2938" s="2"/>
      <c r="J2938" s="2">
        <f t="shared" si="1117"/>
        <v>0.24932157394843962</v>
      </c>
      <c r="K2938" s="2">
        <f t="shared" si="1118"/>
        <v>0.72727272727272729</v>
      </c>
      <c r="L2938" s="2">
        <f t="shared" si="1119"/>
        <v>0</v>
      </c>
      <c r="M2938" s="2">
        <f t="shared" si="1120"/>
        <v>2.3405698778833139E-2</v>
      </c>
      <c r="N2938" s="63">
        <v>735</v>
      </c>
      <c r="O2938" s="63">
        <v>2144</v>
      </c>
      <c r="P2938" s="63"/>
      <c r="Q2938" s="63">
        <v>19</v>
      </c>
      <c r="R2938" s="63">
        <v>11</v>
      </c>
      <c r="S2938" s="63">
        <v>28</v>
      </c>
      <c r="T2938" s="63"/>
      <c r="U2938" s="63"/>
      <c r="V2938" s="63"/>
      <c r="W2938" s="63">
        <v>11</v>
      </c>
      <c r="X2938" s="63"/>
      <c r="Y2938" s="63"/>
      <c r="Z2938" s="63"/>
      <c r="AA2938" s="63"/>
      <c r="AB2938" s="63"/>
      <c r="AC2938" s="63"/>
      <c r="AD2938" s="63"/>
      <c r="AE2938" s="63"/>
      <c r="AF2938" s="63"/>
      <c r="AG2938" s="63"/>
      <c r="AH2938" s="63"/>
      <c r="AI2938" s="63"/>
      <c r="AJ2938" s="63"/>
      <c r="AK2938" s="63"/>
      <c r="AL2938" s="63"/>
      <c r="AM2938" s="63"/>
      <c r="AN2938" s="63"/>
      <c r="AO2938" s="63"/>
      <c r="AP2938" s="63"/>
      <c r="AQ2938" s="63"/>
      <c r="AS2938" s="5">
        <f>IF(Q2938&gt;0,RANK(Q2938,(N2938:P2938,Q2938:AE2938)),0)</f>
        <v>4</v>
      </c>
      <c r="AT2938" s="5">
        <f>IF(R2938&gt;0,RANK(R2938,(N2938:P2938,Q2938:AE2938)),0)</f>
        <v>5</v>
      </c>
      <c r="AU2938" s="5">
        <f>IF(T2938&gt;0,RANK(T2938,(N2938:P2938,Q2938:AE2938)),0)</f>
        <v>0</v>
      </c>
      <c r="AV2938" s="5">
        <f>IF(S2938&gt;0,RANK(S2938,(N2938:P2938,Q2938:AE2938)),0)</f>
        <v>3</v>
      </c>
      <c r="AW2938" s="2">
        <f t="shared" si="1121"/>
        <v>6.4450474898236094E-3</v>
      </c>
      <c r="AX2938" s="2">
        <f t="shared" si="1122"/>
        <v>3.7313432835820895E-3</v>
      </c>
      <c r="AY2938" s="2">
        <f t="shared" si="1123"/>
        <v>0</v>
      </c>
      <c r="AZ2938" s="2">
        <f t="shared" si="1124"/>
        <v>9.497964721845319E-3</v>
      </c>
      <c r="BB2938" t="s">
        <v>1232</v>
      </c>
      <c r="BC2938" t="s">
        <v>1603</v>
      </c>
      <c r="BD2938">
        <v>9</v>
      </c>
      <c r="BF2938" s="111">
        <v>51</v>
      </c>
      <c r="BG2938" s="113">
        <v>21</v>
      </c>
      <c r="BH2938" s="117">
        <f t="shared" si="1115"/>
        <v>51021</v>
      </c>
      <c r="BJ2938" s="5" t="s">
        <v>3185</v>
      </c>
    </row>
    <row r="2939" spans="1:62" hidden="1" outlineLevel="1">
      <c r="A2939" t="s">
        <v>1590</v>
      </c>
      <c r="B2939" t="s">
        <v>1603</v>
      </c>
      <c r="C2939" s="1">
        <f t="shared" si="1116"/>
        <v>18241</v>
      </c>
      <c r="D2939" s="5">
        <f>IF(N2939&gt;0, RANK(N2939,(N2939:P2939,Q2939:AE2939)),0)</f>
        <v>2</v>
      </c>
      <c r="E2939" s="5">
        <f>IF(O2939&gt;0,RANK(O2939,(N2939:P2939,Q2939:AE2939)),0)</f>
        <v>1</v>
      </c>
      <c r="F2939" s="5">
        <f>IF(P2939&gt;0,RANK(P2939,(N2939:P2939,Q2939:AE2939)),0)</f>
        <v>0</v>
      </c>
      <c r="G2939" s="131">
        <f t="shared" si="1103"/>
        <v>7027</v>
      </c>
      <c r="H2939" s="136">
        <f t="shared" si="1104"/>
        <v>0.38523107285784769</v>
      </c>
      <c r="I2939" s="2"/>
      <c r="J2939" s="2">
        <f t="shared" si="1117"/>
        <v>0.2988871224165342</v>
      </c>
      <c r="K2939" s="2">
        <f t="shared" si="1118"/>
        <v>0.68411819527438189</v>
      </c>
      <c r="L2939" s="2">
        <f t="shared" si="1119"/>
        <v>0</v>
      </c>
      <c r="M2939" s="2">
        <f t="shared" si="1120"/>
        <v>1.6994682309083964E-2</v>
      </c>
      <c r="N2939" s="63">
        <v>5452</v>
      </c>
      <c r="O2939" s="63">
        <v>12479</v>
      </c>
      <c r="P2939" s="63"/>
      <c r="Q2939" s="63">
        <v>98</v>
      </c>
      <c r="R2939" s="63">
        <v>26</v>
      </c>
      <c r="S2939" s="63">
        <v>164</v>
      </c>
      <c r="T2939" s="63"/>
      <c r="U2939" s="63"/>
      <c r="V2939" s="63"/>
      <c r="W2939" s="63">
        <v>22</v>
      </c>
      <c r="X2939" s="63"/>
      <c r="Y2939" s="63"/>
      <c r="Z2939" s="63"/>
      <c r="AA2939" s="63"/>
      <c r="AB2939" s="63"/>
      <c r="AC2939" s="63"/>
      <c r="AD2939" s="63"/>
      <c r="AE2939" s="63"/>
      <c r="AF2939" s="63"/>
      <c r="AG2939" s="63"/>
      <c r="AH2939" s="63"/>
      <c r="AI2939" s="63"/>
      <c r="AJ2939" s="63"/>
      <c r="AK2939" s="63"/>
      <c r="AL2939" s="63"/>
      <c r="AM2939" s="63"/>
      <c r="AN2939" s="63"/>
      <c r="AO2939" s="63"/>
      <c r="AP2939" s="63"/>
      <c r="AQ2939" s="63"/>
      <c r="AS2939" s="5">
        <f>IF(Q2939&gt;0,RANK(Q2939,(N2939:P2939,Q2939:AE2939)),0)</f>
        <v>4</v>
      </c>
      <c r="AT2939" s="5">
        <f>IF(R2939&gt;0,RANK(R2939,(N2939:P2939,Q2939:AE2939)),0)</f>
        <v>5</v>
      </c>
      <c r="AU2939" s="5">
        <f>IF(T2939&gt;0,RANK(T2939,(N2939:P2939,Q2939:AE2939)),0)</f>
        <v>0</v>
      </c>
      <c r="AV2939" s="5">
        <f>IF(S2939&gt;0,RANK(S2939,(N2939:P2939,Q2939:AE2939)),0)</f>
        <v>3</v>
      </c>
      <c r="AW2939" s="2">
        <f t="shared" si="1121"/>
        <v>5.3725124719039528E-3</v>
      </c>
      <c r="AX2939" s="2">
        <f t="shared" si="1122"/>
        <v>1.4253604517296202E-3</v>
      </c>
      <c r="AY2939" s="2">
        <f t="shared" si="1123"/>
        <v>0</v>
      </c>
      <c r="AZ2939" s="2">
        <f t="shared" si="1124"/>
        <v>8.9907351570637575E-3</v>
      </c>
      <c r="BB2939" t="s">
        <v>1590</v>
      </c>
      <c r="BC2939" t="s">
        <v>1603</v>
      </c>
      <c r="BD2939">
        <v>6</v>
      </c>
      <c r="BF2939" s="111">
        <v>51</v>
      </c>
      <c r="BG2939" s="113">
        <v>23</v>
      </c>
      <c r="BH2939" s="117">
        <f t="shared" si="1115"/>
        <v>51023</v>
      </c>
      <c r="BJ2939" s="5" t="s">
        <v>3185</v>
      </c>
    </row>
    <row r="2940" spans="1:62" hidden="1" outlineLevel="1">
      <c r="A2940" t="s">
        <v>1817</v>
      </c>
      <c r="B2940" t="s">
        <v>1603</v>
      </c>
      <c r="C2940" s="1">
        <f t="shared" si="1116"/>
        <v>8037</v>
      </c>
      <c r="D2940" s="5">
        <f>IF(N2940&gt;0, RANK(N2940,(N2940:P2940,Q2940:AE2940)),0)</f>
        <v>1</v>
      </c>
      <c r="E2940" s="5">
        <f>IF(O2940&gt;0,RANK(O2940,(N2940:P2940,Q2940:AE2940)),0)</f>
        <v>2</v>
      </c>
      <c r="F2940" s="5">
        <f>IF(P2940&gt;0,RANK(P2940,(N2940:P2940,Q2940:AE2940)),0)</f>
        <v>0</v>
      </c>
      <c r="G2940" s="131">
        <f t="shared" si="1103"/>
        <v>2026</v>
      </c>
      <c r="H2940" s="136">
        <f t="shared" si="1104"/>
        <v>0.25208411098668659</v>
      </c>
      <c r="I2940" s="2"/>
      <c r="J2940" s="2">
        <f t="shared" si="1117"/>
        <v>0.62137613537389569</v>
      </c>
      <c r="K2940" s="2">
        <f t="shared" si="1118"/>
        <v>0.36929202438720915</v>
      </c>
      <c r="L2940" s="2">
        <f t="shared" si="1119"/>
        <v>0</v>
      </c>
      <c r="M2940" s="2">
        <f t="shared" si="1120"/>
        <v>9.3318402388951616E-3</v>
      </c>
      <c r="N2940" s="63">
        <v>4994</v>
      </c>
      <c r="O2940" s="63">
        <v>2968</v>
      </c>
      <c r="P2940" s="63"/>
      <c r="Q2940" s="63">
        <v>23</v>
      </c>
      <c r="R2940" s="63">
        <v>12</v>
      </c>
      <c r="S2940" s="63">
        <v>36</v>
      </c>
      <c r="T2940" s="63"/>
      <c r="U2940" s="63"/>
      <c r="V2940" s="63"/>
      <c r="W2940" s="63">
        <v>4</v>
      </c>
      <c r="X2940" s="63"/>
      <c r="Y2940" s="63"/>
      <c r="Z2940" s="63"/>
      <c r="AA2940" s="63"/>
      <c r="AB2940" s="63"/>
      <c r="AC2940" s="63"/>
      <c r="AD2940" s="63"/>
      <c r="AE2940" s="63"/>
      <c r="AF2940" s="63"/>
      <c r="AG2940" s="63"/>
      <c r="AH2940" s="63"/>
      <c r="AI2940" s="63"/>
      <c r="AJ2940" s="63"/>
      <c r="AK2940" s="63"/>
      <c r="AL2940" s="63"/>
      <c r="AM2940" s="63"/>
      <c r="AN2940" s="63"/>
      <c r="AO2940" s="63"/>
      <c r="AP2940" s="63"/>
      <c r="AQ2940" s="63"/>
      <c r="AS2940" s="5">
        <f>IF(Q2940&gt;0,RANK(Q2940,(N2940:P2940,Q2940:AE2940)),0)</f>
        <v>4</v>
      </c>
      <c r="AT2940" s="5">
        <f>IF(R2940&gt;0,RANK(R2940,(N2940:P2940,Q2940:AE2940)),0)</f>
        <v>5</v>
      </c>
      <c r="AU2940" s="5">
        <f>IF(T2940&gt;0,RANK(T2940,(N2940:P2940,Q2940:AE2940)),0)</f>
        <v>0</v>
      </c>
      <c r="AV2940" s="5">
        <f>IF(S2940&gt;0,RANK(S2940,(N2940:P2940,Q2940:AE2940)),0)</f>
        <v>3</v>
      </c>
      <c r="AW2940" s="2">
        <f t="shared" si="1121"/>
        <v>2.8617643399278339E-3</v>
      </c>
      <c r="AX2940" s="2">
        <f t="shared" si="1122"/>
        <v>1.4930944382232176E-3</v>
      </c>
      <c r="AY2940" s="2">
        <f t="shared" si="1123"/>
        <v>0</v>
      </c>
      <c r="AZ2940" s="2">
        <f t="shared" si="1124"/>
        <v>4.4792833146696529E-3</v>
      </c>
      <c r="BB2940" t="s">
        <v>1817</v>
      </c>
      <c r="BC2940" t="s">
        <v>1603</v>
      </c>
      <c r="BD2940">
        <v>5</v>
      </c>
      <c r="BF2940" s="111">
        <v>51</v>
      </c>
      <c r="BG2940" s="113">
        <v>25</v>
      </c>
      <c r="BH2940" s="117">
        <f t="shared" si="1115"/>
        <v>51025</v>
      </c>
      <c r="BJ2940" s="5" t="s">
        <v>3185</v>
      </c>
    </row>
    <row r="2941" spans="1:62" hidden="1" outlineLevel="1">
      <c r="A2941" t="s">
        <v>871</v>
      </c>
      <c r="B2941" t="s">
        <v>1603</v>
      </c>
      <c r="C2941" s="1">
        <f t="shared" si="1116"/>
        <v>9646</v>
      </c>
      <c r="D2941" s="5">
        <f>IF(N2941&gt;0, RANK(N2941,(N2941:P2941,Q2941:AE2941)),0)</f>
        <v>2</v>
      </c>
      <c r="E2941" s="5">
        <f>IF(O2941&gt;0,RANK(O2941,(N2941:P2941,Q2941:AE2941)),0)</f>
        <v>1</v>
      </c>
      <c r="F2941" s="5">
        <f>IF(P2941&gt;0,RANK(P2941,(N2941:P2941,Q2941:AE2941)),0)</f>
        <v>0</v>
      </c>
      <c r="G2941" s="131">
        <f t="shared" si="1103"/>
        <v>3342</v>
      </c>
      <c r="H2941" s="136">
        <f t="shared" si="1104"/>
        <v>0.34646485589881815</v>
      </c>
      <c r="I2941" s="2"/>
      <c r="J2941" s="2">
        <f t="shared" si="1117"/>
        <v>0.32075471698113206</v>
      </c>
      <c r="K2941" s="2">
        <f t="shared" si="1118"/>
        <v>0.66721957287995026</v>
      </c>
      <c r="L2941" s="2">
        <f t="shared" si="1119"/>
        <v>0</v>
      </c>
      <c r="M2941" s="2">
        <f t="shared" si="1120"/>
        <v>1.2025710138917733E-2</v>
      </c>
      <c r="N2941" s="63">
        <v>3094</v>
      </c>
      <c r="O2941" s="63">
        <v>6436</v>
      </c>
      <c r="P2941" s="63"/>
      <c r="Q2941" s="63">
        <v>44</v>
      </c>
      <c r="R2941" s="63">
        <v>10</v>
      </c>
      <c r="S2941" s="63">
        <v>52</v>
      </c>
      <c r="T2941" s="63"/>
      <c r="U2941" s="63"/>
      <c r="V2941" s="63"/>
      <c r="W2941" s="63">
        <v>10</v>
      </c>
      <c r="X2941" s="63"/>
      <c r="Y2941" s="63"/>
      <c r="Z2941" s="63"/>
      <c r="AA2941" s="63"/>
      <c r="AB2941" s="63"/>
      <c r="AC2941" s="63"/>
      <c r="AD2941" s="63"/>
      <c r="AE2941" s="63"/>
      <c r="AF2941" s="63"/>
      <c r="AG2941" s="63"/>
      <c r="AH2941" s="63"/>
      <c r="AI2941" s="63"/>
      <c r="AJ2941" s="63"/>
      <c r="AK2941" s="63"/>
      <c r="AL2941" s="63"/>
      <c r="AM2941" s="63"/>
      <c r="AN2941" s="63"/>
      <c r="AO2941" s="63"/>
      <c r="AP2941" s="63"/>
      <c r="AQ2941" s="63"/>
      <c r="AS2941" s="5">
        <f>IF(Q2941&gt;0,RANK(Q2941,(N2941:P2941,Q2941:AE2941)),0)</f>
        <v>4</v>
      </c>
      <c r="AT2941" s="5">
        <f>IF(R2941&gt;0,RANK(R2941,(N2941:P2941,Q2941:AE2941)),0)</f>
        <v>5</v>
      </c>
      <c r="AU2941" s="5">
        <f>IF(T2941&gt;0,RANK(T2941,(N2941:P2941,Q2941:AE2941)),0)</f>
        <v>0</v>
      </c>
      <c r="AV2941" s="5">
        <f>IF(S2941&gt;0,RANK(S2941,(N2941:P2941,Q2941:AE2941)),0)</f>
        <v>3</v>
      </c>
      <c r="AW2941" s="2">
        <f t="shared" si="1121"/>
        <v>4.5614762595894672E-3</v>
      </c>
      <c r="AX2941" s="2">
        <f t="shared" si="1122"/>
        <v>1.0366991499066972E-3</v>
      </c>
      <c r="AY2941" s="2">
        <f t="shared" si="1123"/>
        <v>0</v>
      </c>
      <c r="AZ2941" s="2">
        <f t="shared" si="1124"/>
        <v>5.3908355795148251E-3</v>
      </c>
      <c r="BB2941" t="s">
        <v>871</v>
      </c>
      <c r="BC2941" t="s">
        <v>1603</v>
      </c>
      <c r="BD2941">
        <v>9</v>
      </c>
      <c r="BF2941" s="111">
        <v>51</v>
      </c>
      <c r="BG2941" s="113">
        <v>27</v>
      </c>
      <c r="BH2941" s="117">
        <f t="shared" si="1115"/>
        <v>51027</v>
      </c>
      <c r="BJ2941" s="5" t="s">
        <v>3185</v>
      </c>
    </row>
    <row r="2942" spans="1:62" hidden="1" outlineLevel="1">
      <c r="A2942" t="s">
        <v>310</v>
      </c>
      <c r="B2942" t="s">
        <v>1603</v>
      </c>
      <c r="C2942" s="1">
        <f t="shared" si="1116"/>
        <v>7457</v>
      </c>
      <c r="D2942" s="5">
        <f>IF(N2942&gt;0, RANK(N2942,(N2942:P2942,Q2942:AE2942)),0)</f>
        <v>1</v>
      </c>
      <c r="E2942" s="5">
        <f>IF(O2942&gt;0,RANK(O2942,(N2942:P2942,Q2942:AE2942)),0)</f>
        <v>2</v>
      </c>
      <c r="F2942" s="5">
        <f>IF(P2942&gt;0,RANK(P2942,(N2942:P2942,Q2942:AE2942)),0)</f>
        <v>0</v>
      </c>
      <c r="G2942" s="131">
        <f t="shared" si="1103"/>
        <v>181</v>
      </c>
      <c r="H2942" s="136">
        <f t="shared" si="1104"/>
        <v>2.4272495641678958E-2</v>
      </c>
      <c r="I2942" s="2"/>
      <c r="J2942" s="2">
        <f t="shared" si="1117"/>
        <v>0.50288319699611106</v>
      </c>
      <c r="K2942" s="2">
        <f t="shared" si="1118"/>
        <v>0.47861070135443207</v>
      </c>
      <c r="L2942" s="2">
        <f t="shared" si="1119"/>
        <v>0</v>
      </c>
      <c r="M2942" s="2">
        <f t="shared" si="1120"/>
        <v>1.8506101649456874E-2</v>
      </c>
      <c r="N2942" s="63">
        <v>3750</v>
      </c>
      <c r="O2942" s="63">
        <v>3569</v>
      </c>
      <c r="P2942" s="63"/>
      <c r="Q2942" s="63">
        <v>38</v>
      </c>
      <c r="R2942" s="63">
        <v>20</v>
      </c>
      <c r="S2942" s="63">
        <v>73</v>
      </c>
      <c r="T2942" s="63"/>
      <c r="U2942" s="63"/>
      <c r="V2942" s="63"/>
      <c r="W2942" s="63">
        <v>7</v>
      </c>
      <c r="X2942" s="63"/>
      <c r="Y2942" s="63"/>
      <c r="Z2942" s="63"/>
      <c r="AA2942" s="63"/>
      <c r="AB2942" s="63"/>
      <c r="AC2942" s="63"/>
      <c r="AD2942" s="63"/>
      <c r="AE2942" s="63"/>
      <c r="AF2942" s="63"/>
      <c r="AG2942" s="63"/>
      <c r="AH2942" s="63"/>
      <c r="AI2942" s="63"/>
      <c r="AJ2942" s="63"/>
      <c r="AK2942" s="63"/>
      <c r="AL2942" s="63"/>
      <c r="AM2942" s="63"/>
      <c r="AN2942" s="63"/>
      <c r="AO2942" s="63"/>
      <c r="AP2942" s="63"/>
      <c r="AQ2942" s="63"/>
      <c r="AS2942" s="5">
        <f>IF(Q2942&gt;0,RANK(Q2942,(N2942:P2942,Q2942:AE2942)),0)</f>
        <v>4</v>
      </c>
      <c r="AT2942" s="5">
        <f>IF(R2942&gt;0,RANK(R2942,(N2942:P2942,Q2942:AE2942)),0)</f>
        <v>5</v>
      </c>
      <c r="AU2942" s="5">
        <f>IF(T2942&gt;0,RANK(T2942,(N2942:P2942,Q2942:AE2942)),0)</f>
        <v>0</v>
      </c>
      <c r="AV2942" s="5">
        <f>IF(S2942&gt;0,RANK(S2942,(N2942:P2942,Q2942:AE2942)),0)</f>
        <v>3</v>
      </c>
      <c r="AW2942" s="2">
        <f t="shared" si="1121"/>
        <v>5.0958830628939251E-3</v>
      </c>
      <c r="AX2942" s="2">
        <f t="shared" si="1122"/>
        <v>2.6820437173125924E-3</v>
      </c>
      <c r="AY2942" s="2">
        <f t="shared" si="1123"/>
        <v>0</v>
      </c>
      <c r="AZ2942" s="2">
        <f t="shared" si="1124"/>
        <v>9.7894595681909616E-3</v>
      </c>
      <c r="BB2942" t="s">
        <v>310</v>
      </c>
      <c r="BC2942" t="s">
        <v>1603</v>
      </c>
      <c r="BD2942">
        <v>5</v>
      </c>
      <c r="BF2942" s="111">
        <v>51</v>
      </c>
      <c r="BG2942" s="113">
        <v>29</v>
      </c>
      <c r="BH2942" s="117">
        <f t="shared" si="1115"/>
        <v>51029</v>
      </c>
      <c r="BJ2942" s="5" t="s">
        <v>3185</v>
      </c>
    </row>
    <row r="2943" spans="1:62" hidden="1" outlineLevel="1">
      <c r="A2943" t="s">
        <v>209</v>
      </c>
      <c r="B2943" t="s">
        <v>1603</v>
      </c>
      <c r="C2943" s="1">
        <f t="shared" si="1116"/>
        <v>25696</v>
      </c>
      <c r="D2943" s="5">
        <f>IF(N2943&gt;0, RANK(N2943,(N2943:P2943,Q2943:AE2943)),0)</f>
        <v>2</v>
      </c>
      <c r="E2943" s="5">
        <f>IF(O2943&gt;0,RANK(O2943,(N2943:P2943,Q2943:AE2943)),0)</f>
        <v>1</v>
      </c>
      <c r="F2943" s="5">
        <f>IF(P2943&gt;0,RANK(P2943,(N2943:P2943,Q2943:AE2943)),0)</f>
        <v>0</v>
      </c>
      <c r="G2943" s="131">
        <f t="shared" si="1103"/>
        <v>10100</v>
      </c>
      <c r="H2943" s="136">
        <f t="shared" si="1104"/>
        <v>0.39305728518057287</v>
      </c>
      <c r="I2943" s="2"/>
      <c r="J2943" s="2">
        <f t="shared" si="1117"/>
        <v>0.29557129514321295</v>
      </c>
      <c r="K2943" s="2">
        <f t="shared" si="1118"/>
        <v>0.68862858032378582</v>
      </c>
      <c r="L2943" s="2">
        <f t="shared" si="1119"/>
        <v>0</v>
      </c>
      <c r="M2943" s="2">
        <f t="shared" si="1120"/>
        <v>1.580012453300117E-2</v>
      </c>
      <c r="N2943" s="63">
        <v>7595</v>
      </c>
      <c r="O2943" s="63">
        <v>17695</v>
      </c>
      <c r="P2943" s="63"/>
      <c r="Q2943" s="63">
        <v>178</v>
      </c>
      <c r="R2943" s="63">
        <v>35</v>
      </c>
      <c r="S2943" s="63">
        <v>149</v>
      </c>
      <c r="T2943" s="63"/>
      <c r="U2943" s="63"/>
      <c r="V2943" s="63"/>
      <c r="W2943" s="63">
        <v>44</v>
      </c>
      <c r="X2943" s="63"/>
      <c r="Y2943" s="63"/>
      <c r="Z2943" s="63"/>
      <c r="AA2943" s="63"/>
      <c r="AB2943" s="63"/>
      <c r="AC2943" s="63"/>
      <c r="AD2943" s="63"/>
      <c r="AE2943" s="63"/>
      <c r="AF2943" s="63"/>
      <c r="AG2943" s="63"/>
      <c r="AH2943" s="63"/>
      <c r="AI2943" s="63"/>
      <c r="AJ2943" s="63"/>
      <c r="AK2943" s="63"/>
      <c r="AL2943" s="63"/>
      <c r="AM2943" s="63"/>
      <c r="AN2943" s="63"/>
      <c r="AO2943" s="63"/>
      <c r="AP2943" s="63"/>
      <c r="AQ2943" s="63"/>
      <c r="AS2943" s="5">
        <f>IF(Q2943&gt;0,RANK(Q2943,(N2943:P2943,Q2943:AE2943)),0)</f>
        <v>3</v>
      </c>
      <c r="AT2943" s="5">
        <f>IF(R2943&gt;0,RANK(R2943,(N2943:P2943,Q2943:AE2943)),0)</f>
        <v>6</v>
      </c>
      <c r="AU2943" s="5">
        <f>IF(T2943&gt;0,RANK(T2943,(N2943:P2943,Q2943:AE2943)),0)</f>
        <v>0</v>
      </c>
      <c r="AV2943" s="5">
        <f>IF(S2943&gt;0,RANK(S2943,(N2943:P2943,Q2943:AE2943)),0)</f>
        <v>4</v>
      </c>
      <c r="AW2943" s="2">
        <f t="shared" si="1121"/>
        <v>6.9271481942714819E-3</v>
      </c>
      <c r="AX2943" s="2">
        <f t="shared" si="1122"/>
        <v>1.362079701120797E-3</v>
      </c>
      <c r="AY2943" s="2">
        <f t="shared" si="1123"/>
        <v>0</v>
      </c>
      <c r="AZ2943" s="2">
        <f t="shared" si="1124"/>
        <v>5.7985678704856785E-3</v>
      </c>
      <c r="BB2943" t="s">
        <v>209</v>
      </c>
      <c r="BC2943" t="s">
        <v>1603</v>
      </c>
      <c r="BD2943">
        <v>5</v>
      </c>
      <c r="BF2943" s="111">
        <v>51</v>
      </c>
      <c r="BG2943" s="113">
        <v>31</v>
      </c>
      <c r="BH2943" s="117">
        <f t="shared" si="1115"/>
        <v>51031</v>
      </c>
      <c r="BJ2943" s="5" t="s">
        <v>3185</v>
      </c>
    </row>
    <row r="2944" spans="1:62" hidden="1" outlineLevel="1">
      <c r="A2944" t="s">
        <v>15</v>
      </c>
      <c r="B2944" t="s">
        <v>1603</v>
      </c>
      <c r="C2944" s="1">
        <f t="shared" si="1116"/>
        <v>13652</v>
      </c>
      <c r="D2944" s="5">
        <f>IF(N2944&gt;0, RANK(N2944,(N2944:P2944,Q2944:AE2944)),0)</f>
        <v>1</v>
      </c>
      <c r="E2944" s="5">
        <f>IF(O2944&gt;0,RANK(O2944,(N2944:P2944,Q2944:AE2944)),0)</f>
        <v>2</v>
      </c>
      <c r="F2944" s="5">
        <f>IF(P2944&gt;0,RANK(P2944,(N2944:P2944,Q2944:AE2944)),0)</f>
        <v>0</v>
      </c>
      <c r="G2944" s="131">
        <f t="shared" si="1103"/>
        <v>1125</v>
      </c>
      <c r="H2944" s="136">
        <f t="shared" si="1104"/>
        <v>8.2405508350424844E-2</v>
      </c>
      <c r="I2944" s="2"/>
      <c r="J2944" s="2">
        <f t="shared" si="1117"/>
        <v>0.53296220334016997</v>
      </c>
      <c r="K2944" s="2">
        <f t="shared" si="1118"/>
        <v>0.4505566949897451</v>
      </c>
      <c r="L2944" s="2">
        <f t="shared" si="1119"/>
        <v>0</v>
      </c>
      <c r="M2944" s="2">
        <f t="shared" si="1120"/>
        <v>1.648110167008493E-2</v>
      </c>
      <c r="N2944" s="63">
        <v>7276</v>
      </c>
      <c r="O2944" s="63">
        <v>6151</v>
      </c>
      <c r="P2944" s="63"/>
      <c r="Q2944" s="63">
        <v>98</v>
      </c>
      <c r="R2944" s="63">
        <v>30</v>
      </c>
      <c r="S2944" s="63">
        <v>59</v>
      </c>
      <c r="T2944" s="63"/>
      <c r="U2944" s="63"/>
      <c r="V2944" s="63"/>
      <c r="W2944" s="63">
        <v>38</v>
      </c>
      <c r="X2944" s="63"/>
      <c r="Y2944" s="63"/>
      <c r="Z2944" s="63"/>
      <c r="AA2944" s="63"/>
      <c r="AB2944" s="63"/>
      <c r="AC2944" s="63"/>
      <c r="AD2944" s="63"/>
      <c r="AE2944" s="63"/>
      <c r="AF2944" s="63"/>
      <c r="AG2944" s="63"/>
      <c r="AH2944" s="63"/>
      <c r="AI2944" s="63"/>
      <c r="AJ2944" s="63"/>
      <c r="AK2944" s="63"/>
      <c r="AL2944" s="63"/>
      <c r="AM2944" s="63"/>
      <c r="AN2944" s="63"/>
      <c r="AO2944" s="63"/>
      <c r="AP2944" s="63"/>
      <c r="AQ2944" s="63"/>
      <c r="AS2944" s="5">
        <f>IF(Q2944&gt;0,RANK(Q2944,(N2944:P2944,Q2944:AE2944)),0)</f>
        <v>3</v>
      </c>
      <c r="AT2944" s="5">
        <f>IF(R2944&gt;0,RANK(R2944,(N2944:P2944,Q2944:AE2944)),0)</f>
        <v>6</v>
      </c>
      <c r="AU2944" s="5">
        <f>IF(T2944&gt;0,RANK(T2944,(N2944:P2944,Q2944:AE2944)),0)</f>
        <v>0</v>
      </c>
      <c r="AV2944" s="5">
        <f>IF(S2944&gt;0,RANK(S2944,(N2944:P2944,Q2944:AE2944)),0)</f>
        <v>4</v>
      </c>
      <c r="AW2944" s="2">
        <f t="shared" si="1121"/>
        <v>7.1784353940814536E-3</v>
      </c>
      <c r="AX2944" s="2">
        <f t="shared" si="1122"/>
        <v>2.1974802226779958E-3</v>
      </c>
      <c r="AY2944" s="2">
        <f t="shared" si="1123"/>
        <v>0</v>
      </c>
      <c r="AZ2944" s="2">
        <f t="shared" si="1124"/>
        <v>4.3217111046000584E-3</v>
      </c>
      <c r="BB2944" t="s">
        <v>15</v>
      </c>
      <c r="BC2944" t="s">
        <v>1603</v>
      </c>
      <c r="BD2944">
        <v>1</v>
      </c>
      <c r="BF2944" s="111">
        <v>51</v>
      </c>
      <c r="BG2944" s="113">
        <v>33</v>
      </c>
      <c r="BH2944" s="117">
        <f t="shared" si="1115"/>
        <v>51033</v>
      </c>
      <c r="BJ2944" s="5" t="s">
        <v>3185</v>
      </c>
    </row>
    <row r="2945" spans="1:62" hidden="1" outlineLevel="1">
      <c r="A2945" t="s">
        <v>1684</v>
      </c>
      <c r="B2945" t="s">
        <v>1603</v>
      </c>
      <c r="C2945" s="1">
        <f t="shared" si="1116"/>
        <v>12918</v>
      </c>
      <c r="D2945" s="5">
        <f>IF(N2945&gt;0, RANK(N2945,(N2945:P2945,Q2945:AE2945)),0)</f>
        <v>2</v>
      </c>
      <c r="E2945" s="5">
        <f>IF(O2945&gt;0,RANK(O2945,(N2945:P2945,Q2945:AE2945)),0)</f>
        <v>1</v>
      </c>
      <c r="F2945" s="5">
        <f>IF(P2945&gt;0,RANK(P2945,(N2945:P2945,Q2945:AE2945)),0)</f>
        <v>0</v>
      </c>
      <c r="G2945" s="131">
        <f t="shared" si="1103"/>
        <v>5051</v>
      </c>
      <c r="H2945" s="136">
        <f t="shared" si="1104"/>
        <v>0.39100479950456729</v>
      </c>
      <c r="I2945" s="2"/>
      <c r="J2945" s="2">
        <f t="shared" si="1117"/>
        <v>0.28526087629664032</v>
      </c>
      <c r="K2945" s="2">
        <f t="shared" si="1118"/>
        <v>0.67626567580120767</v>
      </c>
      <c r="L2945" s="2">
        <f t="shared" si="1119"/>
        <v>0</v>
      </c>
      <c r="M2945" s="2">
        <f t="shared" si="1120"/>
        <v>3.8473447902152014E-2</v>
      </c>
      <c r="N2945" s="63">
        <v>3685</v>
      </c>
      <c r="O2945" s="63">
        <v>8736</v>
      </c>
      <c r="P2945" s="63"/>
      <c r="Q2945" s="63">
        <v>105</v>
      </c>
      <c r="R2945" s="63">
        <v>92</v>
      </c>
      <c r="S2945" s="63">
        <v>280</v>
      </c>
      <c r="T2945" s="63"/>
      <c r="U2945" s="63"/>
      <c r="V2945" s="63"/>
      <c r="W2945" s="63">
        <v>20</v>
      </c>
      <c r="X2945" s="63"/>
      <c r="Y2945" s="63"/>
      <c r="Z2945" s="63"/>
      <c r="AA2945" s="63"/>
      <c r="AB2945" s="63"/>
      <c r="AC2945" s="63"/>
      <c r="AD2945" s="63"/>
      <c r="AE2945" s="63"/>
      <c r="AF2945" s="63"/>
      <c r="AG2945" s="63"/>
      <c r="AH2945" s="63"/>
      <c r="AI2945" s="63"/>
      <c r="AJ2945" s="63"/>
      <c r="AK2945" s="63"/>
      <c r="AL2945" s="63"/>
      <c r="AM2945" s="63"/>
      <c r="AN2945" s="63"/>
      <c r="AO2945" s="63"/>
      <c r="AP2945" s="63"/>
      <c r="AQ2945" s="63"/>
      <c r="AS2945" s="5">
        <f>IF(Q2945&gt;0,RANK(Q2945,(N2945:P2945,Q2945:AE2945)),0)</f>
        <v>4</v>
      </c>
      <c r="AT2945" s="5">
        <f>IF(R2945&gt;0,RANK(R2945,(N2945:P2945,Q2945:AE2945)),0)</f>
        <v>5</v>
      </c>
      <c r="AU2945" s="5">
        <f>IF(T2945&gt;0,RANK(T2945,(N2945:P2945,Q2945:AE2945)),0)</f>
        <v>0</v>
      </c>
      <c r="AV2945" s="5">
        <f>IF(S2945&gt;0,RANK(S2945,(N2945:P2945,Q2945:AE2945)),0)</f>
        <v>3</v>
      </c>
      <c r="AW2945" s="2">
        <f t="shared" si="1121"/>
        <v>8.128193218764514E-3</v>
      </c>
      <c r="AX2945" s="2">
        <f t="shared" si="1122"/>
        <v>7.1218454869174793E-3</v>
      </c>
      <c r="AY2945" s="2">
        <f t="shared" si="1123"/>
        <v>0</v>
      </c>
      <c r="AZ2945" s="2">
        <f t="shared" si="1124"/>
        <v>2.1675181916705373E-2</v>
      </c>
      <c r="BB2945" t="s">
        <v>1684</v>
      </c>
      <c r="BC2945" t="s">
        <v>1603</v>
      </c>
      <c r="BD2945">
        <v>9</v>
      </c>
      <c r="BF2945" s="111">
        <v>51</v>
      </c>
      <c r="BG2945" s="113">
        <v>35</v>
      </c>
      <c r="BH2945" s="117">
        <f t="shared" si="1115"/>
        <v>51035</v>
      </c>
      <c r="BJ2945" s="5" t="s">
        <v>3185</v>
      </c>
    </row>
    <row r="2946" spans="1:62" hidden="1" outlineLevel="1">
      <c r="A2946" t="s">
        <v>525</v>
      </c>
      <c r="B2946" t="s">
        <v>1603</v>
      </c>
      <c r="C2946" s="1">
        <f t="shared" si="1116"/>
        <v>4232</v>
      </c>
      <c r="D2946" s="5">
        <f>IF(N2946&gt;0, RANK(N2946,(N2946:P2946,Q2946:AE2946)),0)</f>
        <v>1</v>
      </c>
      <c r="E2946" s="5">
        <f>IF(O2946&gt;0,RANK(O2946,(N2946:P2946,Q2946:AE2946)),0)</f>
        <v>2</v>
      </c>
      <c r="F2946" s="5">
        <f>IF(P2946&gt;0,RANK(P2946,(N2946:P2946,Q2946:AE2946)),0)</f>
        <v>0</v>
      </c>
      <c r="G2946" s="131">
        <f t="shared" si="1103"/>
        <v>1376</v>
      </c>
      <c r="H2946" s="136">
        <f t="shared" si="1104"/>
        <v>0.32514177693761814</v>
      </c>
      <c r="I2946" s="2"/>
      <c r="J2946" s="2">
        <f t="shared" si="1117"/>
        <v>0.65500945179584125</v>
      </c>
      <c r="K2946" s="2">
        <f t="shared" si="1118"/>
        <v>0.32986767485822305</v>
      </c>
      <c r="L2946" s="2">
        <f t="shared" si="1119"/>
        <v>0</v>
      </c>
      <c r="M2946" s="2">
        <f t="shared" si="1120"/>
        <v>1.5122873345935706E-2</v>
      </c>
      <c r="N2946" s="63">
        <v>2772</v>
      </c>
      <c r="O2946" s="63">
        <v>1396</v>
      </c>
      <c r="P2946" s="63"/>
      <c r="Q2946" s="63">
        <v>29</v>
      </c>
      <c r="R2946" s="63">
        <v>6</v>
      </c>
      <c r="S2946" s="63">
        <v>10</v>
      </c>
      <c r="T2946" s="63"/>
      <c r="U2946" s="63"/>
      <c r="V2946" s="63"/>
      <c r="W2946" s="63">
        <v>19</v>
      </c>
      <c r="X2946" s="63"/>
      <c r="Y2946" s="63"/>
      <c r="Z2946" s="63"/>
      <c r="AA2946" s="63"/>
      <c r="AB2946" s="63"/>
      <c r="AC2946" s="63"/>
      <c r="AD2946" s="63"/>
      <c r="AE2946" s="63"/>
      <c r="AF2946" s="63"/>
      <c r="AG2946" s="63"/>
      <c r="AH2946" s="63"/>
      <c r="AI2946" s="63"/>
      <c r="AJ2946" s="63"/>
      <c r="AK2946" s="63"/>
      <c r="AL2946" s="63"/>
      <c r="AM2946" s="63"/>
      <c r="AN2946" s="63"/>
      <c r="AO2946" s="63"/>
      <c r="AP2946" s="63"/>
      <c r="AQ2946" s="63"/>
      <c r="AS2946" s="5">
        <f>IF(Q2946&gt;0,RANK(Q2946,(N2946:P2946,Q2946:AE2946)),0)</f>
        <v>3</v>
      </c>
      <c r="AT2946" s="5">
        <f>IF(R2946&gt;0,RANK(R2946,(N2946:P2946,Q2946:AE2946)),0)</f>
        <v>6</v>
      </c>
      <c r="AU2946" s="5">
        <f>IF(T2946&gt;0,RANK(T2946,(N2946:P2946,Q2946:AE2946)),0)</f>
        <v>0</v>
      </c>
      <c r="AV2946" s="5">
        <f>IF(S2946&gt;0,RANK(S2946,(N2946:P2946,Q2946:AE2946)),0)</f>
        <v>5</v>
      </c>
      <c r="AW2946" s="2">
        <f t="shared" si="1121"/>
        <v>6.852551984877127E-3</v>
      </c>
      <c r="AX2946" s="2">
        <f t="shared" si="1122"/>
        <v>1.4177693761814746E-3</v>
      </c>
      <c r="AY2946" s="2">
        <f t="shared" si="1123"/>
        <v>0</v>
      </c>
      <c r="AZ2946" s="2">
        <f t="shared" si="1124"/>
        <v>2.3629489603024575E-3</v>
      </c>
      <c r="BB2946" t="s">
        <v>525</v>
      </c>
      <c r="BC2946" t="s">
        <v>1603</v>
      </c>
      <c r="BD2946">
        <v>3</v>
      </c>
      <c r="BF2946" s="111">
        <v>51</v>
      </c>
      <c r="BG2946" s="113">
        <v>36</v>
      </c>
      <c r="BH2946" s="117">
        <f t="shared" si="1115"/>
        <v>51036</v>
      </c>
      <c r="BJ2946" s="5" t="s">
        <v>3185</v>
      </c>
    </row>
    <row r="2947" spans="1:62" hidden="1" outlineLevel="1">
      <c r="A2947" t="s">
        <v>1196</v>
      </c>
      <c r="B2947" t="s">
        <v>1603</v>
      </c>
      <c r="C2947" s="1">
        <f t="shared" si="1116"/>
        <v>5898</v>
      </c>
      <c r="D2947" s="5">
        <f>IF(N2947&gt;0, RANK(N2947,(N2947:P2947,Q2947:AE2947)),0)</f>
        <v>2</v>
      </c>
      <c r="E2947" s="5">
        <f>IF(O2947&gt;0,RANK(O2947,(N2947:P2947,Q2947:AE2947)),0)</f>
        <v>1</v>
      </c>
      <c r="F2947" s="5">
        <f>IF(P2947&gt;0,RANK(P2947,(N2947:P2947,Q2947:AE2947)),0)</f>
        <v>0</v>
      </c>
      <c r="G2947" s="131">
        <f t="shared" si="1103"/>
        <v>808</v>
      </c>
      <c r="H2947" s="136">
        <f t="shared" si="1104"/>
        <v>0.13699559172600881</v>
      </c>
      <c r="I2947" s="2"/>
      <c r="J2947" s="2">
        <f t="shared" si="1117"/>
        <v>0.42438114615123773</v>
      </c>
      <c r="K2947" s="2">
        <f t="shared" si="1118"/>
        <v>0.56137673787724651</v>
      </c>
      <c r="L2947" s="2">
        <f t="shared" si="1119"/>
        <v>0</v>
      </c>
      <c r="M2947" s="2">
        <f t="shared" si="1120"/>
        <v>1.4242115971515812E-2</v>
      </c>
      <c r="N2947" s="63">
        <v>2503</v>
      </c>
      <c r="O2947" s="63">
        <v>3311</v>
      </c>
      <c r="P2947" s="63"/>
      <c r="Q2947" s="63">
        <v>16</v>
      </c>
      <c r="R2947" s="63">
        <v>17</v>
      </c>
      <c r="S2947" s="63">
        <v>51</v>
      </c>
      <c r="T2947" s="63"/>
      <c r="U2947" s="63"/>
      <c r="V2947" s="63"/>
      <c r="W2947" s="63">
        <v>0</v>
      </c>
      <c r="X2947" s="63"/>
      <c r="Y2947" s="63"/>
      <c r="Z2947" s="63"/>
      <c r="AA2947" s="63"/>
      <c r="AB2947" s="63"/>
      <c r="AC2947" s="63"/>
      <c r="AD2947" s="63"/>
      <c r="AE2947" s="63"/>
      <c r="AF2947" s="63"/>
      <c r="AG2947" s="63"/>
      <c r="AH2947" s="63"/>
      <c r="AI2947" s="63"/>
      <c r="AJ2947" s="63"/>
      <c r="AK2947" s="63"/>
      <c r="AL2947" s="63"/>
      <c r="AM2947" s="63"/>
      <c r="AN2947" s="63"/>
      <c r="AO2947" s="63"/>
      <c r="AP2947" s="63"/>
      <c r="AQ2947" s="63"/>
      <c r="AS2947" s="5">
        <f>IF(Q2947&gt;0,RANK(Q2947,(N2947:P2947,Q2947:AE2947)),0)</f>
        <v>5</v>
      </c>
      <c r="AT2947" s="5">
        <f>IF(R2947&gt;0,RANK(R2947,(N2947:P2947,Q2947:AE2947)),0)</f>
        <v>4</v>
      </c>
      <c r="AU2947" s="5">
        <f>IF(T2947&gt;0,RANK(T2947,(N2947:P2947,Q2947:AE2947)),0)</f>
        <v>0</v>
      </c>
      <c r="AV2947" s="5">
        <f>IF(S2947&gt;0,RANK(S2947,(N2947:P2947,Q2947:AE2947)),0)</f>
        <v>3</v>
      </c>
      <c r="AW2947" s="2">
        <f t="shared" si="1121"/>
        <v>2.7127839945744322E-3</v>
      </c>
      <c r="AX2947" s="2">
        <f t="shared" si="1122"/>
        <v>2.8823329942353339E-3</v>
      </c>
      <c r="AY2947" s="2">
        <f t="shared" si="1123"/>
        <v>0</v>
      </c>
      <c r="AZ2947" s="2">
        <f t="shared" si="1124"/>
        <v>8.6469989827060029E-3</v>
      </c>
      <c r="BB2947" t="s">
        <v>1196</v>
      </c>
      <c r="BC2947" t="s">
        <v>1603</v>
      </c>
      <c r="BD2947">
        <v>5</v>
      </c>
      <c r="BF2947" s="111">
        <v>51</v>
      </c>
      <c r="BG2947" s="113">
        <v>37</v>
      </c>
      <c r="BH2947" s="117">
        <f t="shared" si="1115"/>
        <v>51037</v>
      </c>
      <c r="BJ2947" s="5" t="s">
        <v>3185</v>
      </c>
    </row>
    <row r="2948" spans="1:62" hidden="1" outlineLevel="1">
      <c r="A2948" t="s">
        <v>3116</v>
      </c>
      <c r="B2948" t="s">
        <v>1603</v>
      </c>
      <c r="C2948" s="1">
        <f t="shared" si="1116"/>
        <v>170988</v>
      </c>
      <c r="D2948" s="5">
        <f>IF(N2948&gt;0, RANK(N2948,(N2948:P2948,Q2948:AE2948)),0)</f>
        <v>2</v>
      </c>
      <c r="E2948" s="5">
        <f>IF(O2948&gt;0,RANK(O2948,(N2948:P2948,Q2948:AE2948)),0)</f>
        <v>1</v>
      </c>
      <c r="F2948" s="5">
        <f>IF(P2948&gt;0,RANK(P2948,(N2948:P2948,Q2948:AE2948)),0)</f>
        <v>0</v>
      </c>
      <c r="G2948" s="131">
        <f t="shared" si="1103"/>
        <v>13240</v>
      </c>
      <c r="H2948" s="136">
        <f t="shared" si="1104"/>
        <v>7.7432334432825697E-2</v>
      </c>
      <c r="I2948" s="2"/>
      <c r="J2948" s="2">
        <f t="shared" si="1117"/>
        <v>0.45438276370271596</v>
      </c>
      <c r="K2948" s="2">
        <f t="shared" si="1118"/>
        <v>0.53181509813554173</v>
      </c>
      <c r="L2948" s="2">
        <f t="shared" si="1119"/>
        <v>0</v>
      </c>
      <c r="M2948" s="2">
        <f t="shared" si="1120"/>
        <v>1.380213816174225E-2</v>
      </c>
      <c r="N2948" s="63">
        <v>77694</v>
      </c>
      <c r="O2948" s="63">
        <v>90934</v>
      </c>
      <c r="P2948" s="63"/>
      <c r="Q2948" s="63">
        <v>1385</v>
      </c>
      <c r="R2948" s="63">
        <v>274</v>
      </c>
      <c r="S2948" s="63">
        <v>405</v>
      </c>
      <c r="T2948" s="63"/>
      <c r="U2948" s="63"/>
      <c r="V2948" s="63"/>
      <c r="W2948" s="63">
        <v>296</v>
      </c>
      <c r="X2948" s="63"/>
      <c r="Y2948" s="63"/>
      <c r="Z2948" s="63"/>
      <c r="AA2948" s="63"/>
      <c r="AB2948" s="63"/>
      <c r="AC2948" s="63"/>
      <c r="AD2948" s="63"/>
      <c r="AE2948" s="63"/>
      <c r="AF2948" s="63"/>
      <c r="AG2948" s="63"/>
      <c r="AH2948" s="63"/>
      <c r="AI2948" s="63"/>
      <c r="AJ2948" s="63"/>
      <c r="AK2948" s="63"/>
      <c r="AL2948" s="63"/>
      <c r="AM2948" s="63"/>
      <c r="AN2948" s="63"/>
      <c r="AO2948" s="63"/>
      <c r="AP2948" s="63"/>
      <c r="AQ2948" s="63"/>
      <c r="AS2948" s="5">
        <f>IF(Q2948&gt;0,RANK(Q2948,(N2948:P2948,Q2948:AE2948)),0)</f>
        <v>3</v>
      </c>
      <c r="AT2948" s="5">
        <f>IF(R2948&gt;0,RANK(R2948,(N2948:P2948,Q2948:AE2948)),0)</f>
        <v>6</v>
      </c>
      <c r="AU2948" s="5">
        <f>IF(T2948&gt;0,RANK(T2948,(N2948:P2948,Q2948:AE2948)),0)</f>
        <v>0</v>
      </c>
      <c r="AV2948" s="5">
        <f>IF(S2948&gt;0,RANK(S2948,(N2948:P2948,Q2948:AE2948)),0)</f>
        <v>4</v>
      </c>
      <c r="AW2948" s="2">
        <f t="shared" si="1121"/>
        <v>8.0999836245818427E-3</v>
      </c>
      <c r="AX2948" s="2">
        <f t="shared" si="1122"/>
        <v>1.6024516340327976E-3</v>
      </c>
      <c r="AY2948" s="2">
        <f t="shared" si="1123"/>
        <v>0</v>
      </c>
      <c r="AZ2948" s="2">
        <f t="shared" si="1124"/>
        <v>2.3685872692820547E-3</v>
      </c>
      <c r="BB2948" t="s">
        <v>3116</v>
      </c>
      <c r="BC2948" t="s">
        <v>1603</v>
      </c>
      <c r="BF2948" s="111">
        <v>51</v>
      </c>
      <c r="BG2948" s="113">
        <v>41</v>
      </c>
      <c r="BH2948" s="117">
        <f t="shared" si="1115"/>
        <v>51041</v>
      </c>
      <c r="BJ2948" s="5" t="s">
        <v>3185</v>
      </c>
    </row>
    <row r="2949" spans="1:62" hidden="1" outlineLevel="1">
      <c r="A2949" t="s">
        <v>3117</v>
      </c>
      <c r="B2949" t="s">
        <v>1603</v>
      </c>
      <c r="C2949" s="1">
        <f t="shared" si="1116"/>
        <v>7762</v>
      </c>
      <c r="D2949" s="5">
        <f>IF(N2949&gt;0, RANK(N2949,(N2949:P2949,Q2949:AE2949)),0)</f>
        <v>2</v>
      </c>
      <c r="E2949" s="5">
        <f>IF(O2949&gt;0,RANK(O2949,(N2949:P2949,Q2949:AE2949)),0)</f>
        <v>1</v>
      </c>
      <c r="F2949" s="5">
        <f>IF(P2949&gt;0,RANK(P2949,(N2949:P2949,Q2949:AE2949)),0)</f>
        <v>0</v>
      </c>
      <c r="G2949" s="131">
        <f t="shared" si="1103"/>
        <v>1057</v>
      </c>
      <c r="H2949" s="136">
        <f t="shared" si="1104"/>
        <v>0.1361762432362793</v>
      </c>
      <c r="I2949" s="2"/>
      <c r="J2949" s="2">
        <f t="shared" si="1117"/>
        <v>0.4172893584127802</v>
      </c>
      <c r="K2949" s="2">
        <f t="shared" si="1118"/>
        <v>0.55346560164905956</v>
      </c>
      <c r="L2949" s="2">
        <f t="shared" si="1119"/>
        <v>0</v>
      </c>
      <c r="M2949" s="2">
        <f t="shared" si="1120"/>
        <v>2.92450399381603E-2</v>
      </c>
      <c r="N2949" s="63">
        <v>3239</v>
      </c>
      <c r="O2949" s="63">
        <v>4296</v>
      </c>
      <c r="P2949" s="63"/>
      <c r="Q2949" s="63">
        <v>118</v>
      </c>
      <c r="R2949" s="63">
        <v>43</v>
      </c>
      <c r="S2949" s="63">
        <v>38</v>
      </c>
      <c r="T2949" s="63"/>
      <c r="U2949" s="63"/>
      <c r="V2949" s="63"/>
      <c r="W2949" s="63">
        <v>28</v>
      </c>
      <c r="X2949" s="63"/>
      <c r="Y2949" s="63"/>
      <c r="Z2949" s="63"/>
      <c r="AA2949" s="63"/>
      <c r="AB2949" s="63"/>
      <c r="AC2949" s="63"/>
      <c r="AD2949" s="63"/>
      <c r="AE2949" s="63"/>
      <c r="AF2949" s="63"/>
      <c r="AG2949" s="63"/>
      <c r="AH2949" s="63"/>
      <c r="AI2949" s="63"/>
      <c r="AJ2949" s="63"/>
      <c r="AK2949" s="63"/>
      <c r="AL2949" s="63"/>
      <c r="AM2949" s="63"/>
      <c r="AN2949" s="63"/>
      <c r="AO2949" s="63"/>
      <c r="AP2949" s="63"/>
      <c r="AQ2949" s="63"/>
      <c r="AS2949" s="5">
        <f>IF(Q2949&gt;0,RANK(Q2949,(N2949:P2949,Q2949:AE2949)),0)</f>
        <v>3</v>
      </c>
      <c r="AT2949" s="5">
        <f>IF(R2949&gt;0,RANK(R2949,(N2949:P2949,Q2949:AE2949)),0)</f>
        <v>4</v>
      </c>
      <c r="AU2949" s="5">
        <f>IF(T2949&gt;0,RANK(T2949,(N2949:P2949,Q2949:AE2949)),0)</f>
        <v>0</v>
      </c>
      <c r="AV2949" s="5">
        <f>IF(S2949&gt;0,RANK(S2949,(N2949:P2949,Q2949:AE2949)),0)</f>
        <v>5</v>
      </c>
      <c r="AW2949" s="2">
        <f t="shared" si="1121"/>
        <v>1.520226745684102E-2</v>
      </c>
      <c r="AX2949" s="2">
        <f t="shared" si="1122"/>
        <v>5.5398093274929144E-3</v>
      </c>
      <c r="AY2949" s="2">
        <f t="shared" si="1123"/>
        <v>0</v>
      </c>
      <c r="AZ2949" s="2">
        <f t="shared" si="1124"/>
        <v>4.8956454522030403E-3</v>
      </c>
      <c r="BB2949" t="s">
        <v>3117</v>
      </c>
      <c r="BC2949" t="s">
        <v>1603</v>
      </c>
      <c r="BD2949">
        <v>10</v>
      </c>
      <c r="BF2949" s="111">
        <v>51</v>
      </c>
      <c r="BG2949" s="113">
        <v>43</v>
      </c>
      <c r="BH2949" s="117">
        <f t="shared" si="1115"/>
        <v>51043</v>
      </c>
      <c r="BJ2949" s="5" t="s">
        <v>3185</v>
      </c>
    </row>
    <row r="2950" spans="1:62" hidden="1" outlineLevel="1">
      <c r="A2950" t="s">
        <v>848</v>
      </c>
      <c r="B2950" t="s">
        <v>1603</v>
      </c>
      <c r="C2950" s="1">
        <f t="shared" si="1116"/>
        <v>2667</v>
      </c>
      <c r="D2950" s="5">
        <f>IF(N2950&gt;0, RANK(N2950,(N2950:P2950,Q2950:AE2950)),0)</f>
        <v>2</v>
      </c>
      <c r="E2950" s="5">
        <f>IF(O2950&gt;0,RANK(O2950,(N2950:P2950,Q2950:AE2950)),0)</f>
        <v>1</v>
      </c>
      <c r="F2950" s="5">
        <f>IF(P2950&gt;0,RANK(P2950,(N2950:P2950,Q2950:AE2950)),0)</f>
        <v>0</v>
      </c>
      <c r="G2950" s="131">
        <f t="shared" si="1103"/>
        <v>927</v>
      </c>
      <c r="H2950" s="136">
        <f t="shared" si="1104"/>
        <v>0.34758155230596177</v>
      </c>
      <c r="I2950" s="2"/>
      <c r="J2950" s="2">
        <f t="shared" si="1117"/>
        <v>0.31121109861267343</v>
      </c>
      <c r="K2950" s="2">
        <f t="shared" si="1118"/>
        <v>0.65879265091863515</v>
      </c>
      <c r="L2950" s="2">
        <f t="shared" si="1119"/>
        <v>0</v>
      </c>
      <c r="M2950" s="2">
        <f t="shared" si="1120"/>
        <v>2.9996250468691366E-2</v>
      </c>
      <c r="N2950" s="63">
        <v>830</v>
      </c>
      <c r="O2950" s="63">
        <v>1757</v>
      </c>
      <c r="P2950" s="63"/>
      <c r="Q2950" s="63">
        <v>21</v>
      </c>
      <c r="R2950" s="63">
        <v>1</v>
      </c>
      <c r="S2950" s="63">
        <v>55</v>
      </c>
      <c r="T2950" s="63"/>
      <c r="U2950" s="63"/>
      <c r="V2950" s="63"/>
      <c r="W2950" s="63">
        <v>3</v>
      </c>
      <c r="X2950" s="63"/>
      <c r="Y2950" s="63"/>
      <c r="Z2950" s="63"/>
      <c r="AA2950" s="63"/>
      <c r="AB2950" s="63"/>
      <c r="AC2950" s="63"/>
      <c r="AD2950" s="63"/>
      <c r="AE2950" s="63"/>
      <c r="AF2950" s="63"/>
      <c r="AG2950" s="63"/>
      <c r="AH2950" s="63"/>
      <c r="AI2950" s="63"/>
      <c r="AJ2950" s="63"/>
      <c r="AK2950" s="63"/>
      <c r="AL2950" s="63"/>
      <c r="AM2950" s="63"/>
      <c r="AN2950" s="63"/>
      <c r="AO2950" s="63"/>
      <c r="AP2950" s="63"/>
      <c r="AQ2950" s="63"/>
      <c r="AS2950" s="5">
        <f>IF(Q2950&gt;0,RANK(Q2950,(N2950:P2950,Q2950:AE2950)),0)</f>
        <v>4</v>
      </c>
      <c r="AT2950" s="5">
        <f>IF(R2950&gt;0,RANK(R2950,(N2950:P2950,Q2950:AE2950)),0)</f>
        <v>6</v>
      </c>
      <c r="AU2950" s="5">
        <f>IF(T2950&gt;0,RANK(T2950,(N2950:P2950,Q2950:AE2950)),0)</f>
        <v>0</v>
      </c>
      <c r="AV2950" s="5">
        <f>IF(S2950&gt;0,RANK(S2950,(N2950:P2950,Q2950:AE2950)),0)</f>
        <v>3</v>
      </c>
      <c r="AW2950" s="2">
        <f t="shared" si="1121"/>
        <v>7.874015748031496E-3</v>
      </c>
      <c r="AX2950" s="2">
        <f t="shared" si="1122"/>
        <v>3.7495313085864269E-4</v>
      </c>
      <c r="AY2950" s="2">
        <f t="shared" si="1123"/>
        <v>0</v>
      </c>
      <c r="AZ2950" s="2">
        <f t="shared" si="1124"/>
        <v>2.0622422197225349E-2</v>
      </c>
      <c r="BB2950" t="s">
        <v>848</v>
      </c>
      <c r="BC2950" t="s">
        <v>1603</v>
      </c>
      <c r="BD2950">
        <v>9</v>
      </c>
      <c r="BF2950" s="111">
        <v>51</v>
      </c>
      <c r="BG2950" s="113">
        <v>45</v>
      </c>
      <c r="BH2950" s="117">
        <f t="shared" si="1115"/>
        <v>51045</v>
      </c>
      <c r="BJ2950" s="5" t="s">
        <v>3185</v>
      </c>
    </row>
    <row r="2951" spans="1:62" hidden="1" outlineLevel="1">
      <c r="A2951" t="s">
        <v>176</v>
      </c>
      <c r="B2951" t="s">
        <v>1603</v>
      </c>
      <c r="C2951" s="1">
        <f t="shared" si="1116"/>
        <v>20211</v>
      </c>
      <c r="D2951" s="5">
        <f>IF(N2951&gt;0, RANK(N2951,(N2951:P2951,Q2951:AE2951)),0)</f>
        <v>2</v>
      </c>
      <c r="E2951" s="5">
        <f>IF(O2951&gt;0,RANK(O2951,(N2951:P2951,Q2951:AE2951)),0)</f>
        <v>1</v>
      </c>
      <c r="F2951" s="5">
        <f>IF(P2951&gt;0,RANK(P2951,(N2951:P2951,Q2951:AE2951)),0)</f>
        <v>0</v>
      </c>
      <c r="G2951" s="131">
        <f t="shared" si="1103"/>
        <v>3295</v>
      </c>
      <c r="H2951" s="136">
        <f t="shared" si="1104"/>
        <v>0.16303003315026471</v>
      </c>
      <c r="I2951" s="2"/>
      <c r="J2951" s="2">
        <f t="shared" si="1117"/>
        <v>0.40992528820939095</v>
      </c>
      <c r="K2951" s="2">
        <f t="shared" si="1118"/>
        <v>0.57295532135965566</v>
      </c>
      <c r="L2951" s="2">
        <f t="shared" si="1119"/>
        <v>0</v>
      </c>
      <c r="M2951" s="2">
        <f t="shared" si="1120"/>
        <v>1.7119390430953452E-2</v>
      </c>
      <c r="N2951" s="63">
        <v>8285</v>
      </c>
      <c r="O2951" s="63">
        <v>11580</v>
      </c>
      <c r="P2951" s="63"/>
      <c r="Q2951" s="63">
        <v>200</v>
      </c>
      <c r="R2951" s="63">
        <v>46</v>
      </c>
      <c r="S2951" s="63">
        <v>73</v>
      </c>
      <c r="T2951" s="63"/>
      <c r="U2951" s="63"/>
      <c r="V2951" s="63"/>
      <c r="W2951" s="63">
        <v>27</v>
      </c>
      <c r="X2951" s="63"/>
      <c r="Y2951" s="63"/>
      <c r="Z2951" s="63"/>
      <c r="AA2951" s="63"/>
      <c r="AB2951" s="63"/>
      <c r="AC2951" s="63"/>
      <c r="AD2951" s="63"/>
      <c r="AE2951" s="63"/>
      <c r="AF2951" s="63"/>
      <c r="AG2951" s="63"/>
      <c r="AH2951" s="63"/>
      <c r="AI2951" s="63"/>
      <c r="AJ2951" s="63"/>
      <c r="AK2951" s="63"/>
      <c r="AL2951" s="63"/>
      <c r="AM2951" s="63"/>
      <c r="AN2951" s="63"/>
      <c r="AO2951" s="63"/>
      <c r="AP2951" s="63"/>
      <c r="AQ2951" s="63"/>
      <c r="AS2951" s="5">
        <f>IF(Q2951&gt;0,RANK(Q2951,(N2951:P2951,Q2951:AE2951)),0)</f>
        <v>3</v>
      </c>
      <c r="AT2951" s="5">
        <f>IF(R2951&gt;0,RANK(R2951,(N2951:P2951,Q2951:AE2951)),0)</f>
        <v>5</v>
      </c>
      <c r="AU2951" s="5">
        <f>IF(T2951&gt;0,RANK(T2951,(N2951:P2951,Q2951:AE2951)),0)</f>
        <v>0</v>
      </c>
      <c r="AV2951" s="5">
        <f>IF(S2951&gt;0,RANK(S2951,(N2951:P2951,Q2951:AE2951)),0)</f>
        <v>4</v>
      </c>
      <c r="AW2951" s="2">
        <f t="shared" si="1121"/>
        <v>9.8956014051753988E-3</v>
      </c>
      <c r="AX2951" s="2">
        <f t="shared" si="1122"/>
        <v>2.2759883231903417E-3</v>
      </c>
      <c r="AY2951" s="2">
        <f t="shared" si="1123"/>
        <v>0</v>
      </c>
      <c r="AZ2951" s="2">
        <f t="shared" si="1124"/>
        <v>3.6118945128890208E-3</v>
      </c>
      <c r="BB2951" t="s">
        <v>176</v>
      </c>
      <c r="BC2951" t="s">
        <v>1603</v>
      </c>
      <c r="BD2951">
        <v>7</v>
      </c>
      <c r="BF2951" s="111">
        <v>51</v>
      </c>
      <c r="BG2951" s="113">
        <v>47</v>
      </c>
      <c r="BH2951" s="117">
        <f t="shared" si="1115"/>
        <v>51047</v>
      </c>
      <c r="BJ2951" s="5" t="s">
        <v>3185</v>
      </c>
    </row>
    <row r="2952" spans="1:62" hidden="1" outlineLevel="1">
      <c r="A2952" t="s">
        <v>1539</v>
      </c>
      <c r="B2952" t="s">
        <v>1603</v>
      </c>
      <c r="C2952" s="1">
        <f t="shared" si="1116"/>
        <v>5048</v>
      </c>
      <c r="D2952" s="5">
        <f>IF(N2952&gt;0, RANK(N2952,(N2952:P2952,Q2952:AE2952)),0)</f>
        <v>2</v>
      </c>
      <c r="E2952" s="5">
        <f>IF(O2952&gt;0,RANK(O2952,(N2952:P2952,Q2952:AE2952)),0)</f>
        <v>1</v>
      </c>
      <c r="F2952" s="5">
        <f>IF(P2952&gt;0,RANK(P2952,(N2952:P2952,Q2952:AE2952)),0)</f>
        <v>0</v>
      </c>
      <c r="G2952" s="131">
        <f t="shared" si="1103"/>
        <v>116</v>
      </c>
      <c r="H2952" s="136">
        <f t="shared" si="1104"/>
        <v>2.2979397781299524E-2</v>
      </c>
      <c r="I2952" s="2"/>
      <c r="J2952" s="2">
        <f t="shared" si="1117"/>
        <v>0.47979397781299526</v>
      </c>
      <c r="K2952" s="2">
        <f t="shared" si="1118"/>
        <v>0.5027733755942948</v>
      </c>
      <c r="L2952" s="2">
        <f t="shared" si="1119"/>
        <v>0</v>
      </c>
      <c r="M2952" s="2">
        <f t="shared" si="1120"/>
        <v>1.7432646592709933E-2</v>
      </c>
      <c r="N2952" s="63">
        <v>2422</v>
      </c>
      <c r="O2952" s="63">
        <v>2538</v>
      </c>
      <c r="P2952" s="63"/>
      <c r="Q2952" s="63">
        <v>26</v>
      </c>
      <c r="R2952" s="63">
        <v>14</v>
      </c>
      <c r="S2952" s="63">
        <v>40</v>
      </c>
      <c r="T2952" s="63"/>
      <c r="U2952" s="63"/>
      <c r="V2952" s="63"/>
      <c r="W2952" s="63">
        <v>8</v>
      </c>
      <c r="X2952" s="63"/>
      <c r="Y2952" s="63"/>
      <c r="Z2952" s="63"/>
      <c r="AA2952" s="63"/>
      <c r="AB2952" s="63"/>
      <c r="AC2952" s="63"/>
      <c r="AD2952" s="63"/>
      <c r="AE2952" s="63"/>
      <c r="AF2952" s="63"/>
      <c r="AG2952" s="63"/>
      <c r="AH2952" s="63"/>
      <c r="AI2952" s="63"/>
      <c r="AJ2952" s="63"/>
      <c r="AK2952" s="63"/>
      <c r="AL2952" s="63"/>
      <c r="AM2952" s="63"/>
      <c r="AN2952" s="63"/>
      <c r="AO2952" s="63"/>
      <c r="AP2952" s="63"/>
      <c r="AQ2952" s="63"/>
      <c r="AS2952" s="5">
        <f>IF(Q2952&gt;0,RANK(Q2952,(N2952:P2952,Q2952:AE2952)),0)</f>
        <v>4</v>
      </c>
      <c r="AT2952" s="5">
        <f>IF(R2952&gt;0,RANK(R2952,(N2952:P2952,Q2952:AE2952)),0)</f>
        <v>5</v>
      </c>
      <c r="AU2952" s="5">
        <f>IF(T2952&gt;0,RANK(T2952,(N2952:P2952,Q2952:AE2952)),0)</f>
        <v>0</v>
      </c>
      <c r="AV2952" s="5">
        <f>IF(S2952&gt;0,RANK(S2952,(N2952:P2952,Q2952:AE2952)),0)</f>
        <v>3</v>
      </c>
      <c r="AW2952" s="2">
        <f t="shared" si="1121"/>
        <v>5.1505546751188592E-3</v>
      </c>
      <c r="AX2952" s="2">
        <f t="shared" si="1122"/>
        <v>2.7733755942947703E-3</v>
      </c>
      <c r="AY2952" s="2">
        <f t="shared" si="1123"/>
        <v>0</v>
      </c>
      <c r="AZ2952" s="2">
        <f t="shared" si="1124"/>
        <v>7.9239302694136295E-3</v>
      </c>
      <c r="BB2952" t="s">
        <v>1539</v>
      </c>
      <c r="BC2952" t="s">
        <v>1603</v>
      </c>
      <c r="BD2952">
        <v>5</v>
      </c>
      <c r="BF2952" s="111">
        <v>51</v>
      </c>
      <c r="BG2952" s="113">
        <v>49</v>
      </c>
      <c r="BH2952" s="117">
        <f t="shared" si="1115"/>
        <v>51049</v>
      </c>
      <c r="BJ2952" s="5" t="s">
        <v>3185</v>
      </c>
    </row>
    <row r="2953" spans="1:62" hidden="1" outlineLevel="1">
      <c r="A2953" t="s">
        <v>2237</v>
      </c>
      <c r="B2953" t="s">
        <v>1603</v>
      </c>
      <c r="C2953" s="1">
        <f t="shared" si="1116"/>
        <v>6904</v>
      </c>
      <c r="D2953" s="5">
        <f>IF(N2953&gt;0, RANK(N2953,(N2953:P2953,Q2953:AE2953)),0)</f>
        <v>2</v>
      </c>
      <c r="E2953" s="5">
        <f>IF(O2953&gt;0,RANK(O2953,(N2953:P2953,Q2953:AE2953)),0)</f>
        <v>1</v>
      </c>
      <c r="F2953" s="5">
        <f>IF(P2953&gt;0,RANK(P2953,(N2953:P2953,Q2953:AE2953)),0)</f>
        <v>0</v>
      </c>
      <c r="G2953" s="131">
        <f t="shared" ref="G2953:G3016" si="1125">IF(C2953&gt;0,MAX(N2953:P2953)-LARGE(N2953:P2953,2),0)</f>
        <v>1801</v>
      </c>
      <c r="H2953" s="136">
        <f t="shared" ref="H2953:H3016" si="1126">IF(C2953&gt;0,G2953/C2953,0)</f>
        <v>0.26086326767091539</v>
      </c>
      <c r="I2953" s="2"/>
      <c r="J2953" s="2">
        <f t="shared" si="1117"/>
        <v>0.35819814600231747</v>
      </c>
      <c r="K2953" s="2">
        <f t="shared" si="1118"/>
        <v>0.61906141367323286</v>
      </c>
      <c r="L2953" s="2">
        <f t="shared" si="1119"/>
        <v>0</v>
      </c>
      <c r="M2953" s="2">
        <f t="shared" si="1120"/>
        <v>2.2740440324449662E-2</v>
      </c>
      <c r="N2953" s="63">
        <v>2473</v>
      </c>
      <c r="O2953" s="63">
        <v>4274</v>
      </c>
      <c r="P2953" s="63"/>
      <c r="Q2953" s="63">
        <v>57</v>
      </c>
      <c r="R2953" s="63">
        <v>24</v>
      </c>
      <c r="S2953" s="63">
        <v>52</v>
      </c>
      <c r="T2953" s="63"/>
      <c r="U2953" s="63"/>
      <c r="V2953" s="63"/>
      <c r="W2953" s="63">
        <v>24</v>
      </c>
      <c r="X2953" s="63"/>
      <c r="Y2953" s="63"/>
      <c r="Z2953" s="63"/>
      <c r="AA2953" s="63"/>
      <c r="AB2953" s="63"/>
      <c r="AC2953" s="63"/>
      <c r="AD2953" s="63"/>
      <c r="AE2953" s="63"/>
      <c r="AF2953" s="63"/>
      <c r="AG2953" s="63"/>
      <c r="AH2953" s="63"/>
      <c r="AI2953" s="63"/>
      <c r="AJ2953" s="63"/>
      <c r="AK2953" s="63"/>
      <c r="AL2953" s="63"/>
      <c r="AM2953" s="63"/>
      <c r="AN2953" s="63"/>
      <c r="AO2953" s="63"/>
      <c r="AP2953" s="63"/>
      <c r="AQ2953" s="63"/>
      <c r="AS2953" s="5">
        <f>IF(Q2953&gt;0,RANK(Q2953,(N2953:P2953,Q2953:AE2953)),0)</f>
        <v>3</v>
      </c>
      <c r="AT2953" s="5">
        <f>IF(R2953&gt;0,RANK(R2953,(N2953:P2953,Q2953:AE2953)),0)</f>
        <v>5</v>
      </c>
      <c r="AU2953" s="5">
        <f>IF(T2953&gt;0,RANK(T2953,(N2953:P2953,Q2953:AE2953)),0)</f>
        <v>0</v>
      </c>
      <c r="AV2953" s="5">
        <f>IF(S2953&gt;0,RANK(S2953,(N2953:P2953,Q2953:AE2953)),0)</f>
        <v>4</v>
      </c>
      <c r="AW2953" s="2">
        <f t="shared" si="1121"/>
        <v>8.2560834298957119E-3</v>
      </c>
      <c r="AX2953" s="2">
        <f t="shared" si="1122"/>
        <v>3.4762456546929316E-3</v>
      </c>
      <c r="AY2953" s="2">
        <f t="shared" si="1123"/>
        <v>0</v>
      </c>
      <c r="AZ2953" s="2">
        <f t="shared" si="1124"/>
        <v>7.5318655851680186E-3</v>
      </c>
      <c r="BB2953" t="s">
        <v>2237</v>
      </c>
      <c r="BC2953" t="s">
        <v>1603</v>
      </c>
      <c r="BD2953">
        <v>9</v>
      </c>
      <c r="BF2953" s="111">
        <v>51</v>
      </c>
      <c r="BG2953" s="113">
        <v>51</v>
      </c>
      <c r="BH2953" s="117">
        <f t="shared" si="1115"/>
        <v>51051</v>
      </c>
      <c r="BJ2953" s="5" t="s">
        <v>3185</v>
      </c>
    </row>
    <row r="2954" spans="1:62" hidden="1" outlineLevel="1">
      <c r="A2954" t="s">
        <v>2251</v>
      </c>
      <c r="B2954" t="s">
        <v>1603</v>
      </c>
      <c r="C2954" s="1">
        <f t="shared" si="1116"/>
        <v>13589</v>
      </c>
      <c r="D2954" s="5">
        <f>IF(N2954&gt;0, RANK(N2954,(N2954:P2954,Q2954:AE2954)),0)</f>
        <v>2</v>
      </c>
      <c r="E2954" s="5">
        <f>IF(O2954&gt;0,RANK(O2954,(N2954:P2954,Q2954:AE2954)),0)</f>
        <v>1</v>
      </c>
      <c r="F2954" s="5">
        <f>IF(P2954&gt;0,RANK(P2954,(N2954:P2954,Q2954:AE2954)),0)</f>
        <v>0</v>
      </c>
      <c r="G2954" s="131">
        <f t="shared" si="1125"/>
        <v>325</v>
      </c>
      <c r="H2954" s="136">
        <f t="shared" si="1126"/>
        <v>2.3916402972992863E-2</v>
      </c>
      <c r="I2954" s="2"/>
      <c r="J2954" s="2">
        <f t="shared" si="1117"/>
        <v>0.48200750607108689</v>
      </c>
      <c r="K2954" s="2">
        <f t="shared" si="1118"/>
        <v>0.5059239090440798</v>
      </c>
      <c r="L2954" s="2">
        <f t="shared" si="1119"/>
        <v>0</v>
      </c>
      <c r="M2954" s="2">
        <f t="shared" si="1120"/>
        <v>1.2068584884833311E-2</v>
      </c>
      <c r="N2954" s="63">
        <v>6550</v>
      </c>
      <c r="O2954" s="63">
        <v>6875</v>
      </c>
      <c r="P2954" s="63"/>
      <c r="Q2954" s="63">
        <v>60</v>
      </c>
      <c r="R2954" s="63">
        <v>31</v>
      </c>
      <c r="S2954" s="63">
        <v>56</v>
      </c>
      <c r="T2954" s="63"/>
      <c r="U2954" s="63"/>
      <c r="V2954" s="63"/>
      <c r="W2954" s="63">
        <v>17</v>
      </c>
      <c r="X2954" s="63"/>
      <c r="Y2954" s="63"/>
      <c r="Z2954" s="63"/>
      <c r="AA2954" s="63"/>
      <c r="AB2954" s="63"/>
      <c r="AC2954" s="63"/>
      <c r="AD2954" s="63"/>
      <c r="AE2954" s="63"/>
      <c r="AF2954" s="63"/>
      <c r="AG2954" s="63"/>
      <c r="AH2954" s="63"/>
      <c r="AI2954" s="63"/>
      <c r="AJ2954" s="63"/>
      <c r="AK2954" s="63"/>
      <c r="AL2954" s="63"/>
      <c r="AM2954" s="63"/>
      <c r="AN2954" s="63"/>
      <c r="AO2954" s="63"/>
      <c r="AP2954" s="63"/>
      <c r="AQ2954" s="63"/>
      <c r="AS2954" s="5">
        <f>IF(Q2954&gt;0,RANK(Q2954,(N2954:P2954,Q2954:AE2954)),0)</f>
        <v>3</v>
      </c>
      <c r="AT2954" s="5">
        <f>IF(R2954&gt;0,RANK(R2954,(N2954:P2954,Q2954:AE2954)),0)</f>
        <v>5</v>
      </c>
      <c r="AU2954" s="5">
        <f>IF(T2954&gt;0,RANK(T2954,(N2954:P2954,Q2954:AE2954)),0)</f>
        <v>0</v>
      </c>
      <c r="AV2954" s="5">
        <f>IF(S2954&gt;0,RANK(S2954,(N2954:P2954,Q2954:AE2954)),0)</f>
        <v>4</v>
      </c>
      <c r="AW2954" s="2">
        <f t="shared" si="1121"/>
        <v>4.4153359334756052E-3</v>
      </c>
      <c r="AX2954" s="2">
        <f t="shared" si="1122"/>
        <v>2.281256898962396E-3</v>
      </c>
      <c r="AY2954" s="2">
        <f t="shared" si="1123"/>
        <v>0</v>
      </c>
      <c r="AZ2954" s="2">
        <f t="shared" si="1124"/>
        <v>4.1209802045772317E-3</v>
      </c>
      <c r="BB2954" t="s">
        <v>2251</v>
      </c>
      <c r="BC2954" t="s">
        <v>1603</v>
      </c>
      <c r="BD2954">
        <v>4</v>
      </c>
      <c r="BF2954" s="111">
        <v>51</v>
      </c>
      <c r="BG2954" s="113">
        <v>53</v>
      </c>
      <c r="BH2954" s="117">
        <f t="shared" si="1115"/>
        <v>51053</v>
      </c>
      <c r="BJ2954" s="5" t="s">
        <v>3185</v>
      </c>
    </row>
    <row r="2955" spans="1:62" hidden="1" outlineLevel="1">
      <c r="A2955" t="s">
        <v>849</v>
      </c>
      <c r="B2955" t="s">
        <v>1603</v>
      </c>
      <c r="C2955" s="1">
        <f t="shared" si="1116"/>
        <v>5675</v>
      </c>
      <c r="D2955" s="5">
        <f>IF(N2955&gt;0, RANK(N2955,(N2955:P2955,Q2955:AE2955)),0)</f>
        <v>1</v>
      </c>
      <c r="E2955" s="5">
        <f>IF(O2955&gt;0,RANK(O2955,(N2955:P2955,Q2955:AE2955)),0)</f>
        <v>2</v>
      </c>
      <c r="F2955" s="5">
        <f>IF(P2955&gt;0,RANK(P2955,(N2955:P2955,Q2955:AE2955)),0)</f>
        <v>0</v>
      </c>
      <c r="G2955" s="131">
        <f t="shared" si="1125"/>
        <v>414</v>
      </c>
      <c r="H2955" s="136">
        <f t="shared" si="1126"/>
        <v>7.2951541850220264E-2</v>
      </c>
      <c r="I2955" s="2"/>
      <c r="J2955" s="2">
        <f t="shared" si="1117"/>
        <v>0.53145374449339211</v>
      </c>
      <c r="K2955" s="2">
        <f t="shared" si="1118"/>
        <v>0.45850220264317182</v>
      </c>
      <c r="L2955" s="2">
        <f t="shared" si="1119"/>
        <v>0</v>
      </c>
      <c r="M2955" s="2">
        <f t="shared" si="1120"/>
        <v>1.004405286343607E-2</v>
      </c>
      <c r="N2955" s="63">
        <v>3016</v>
      </c>
      <c r="O2955" s="63">
        <v>2602</v>
      </c>
      <c r="P2955" s="63"/>
      <c r="Q2955" s="63">
        <v>27</v>
      </c>
      <c r="R2955" s="63">
        <v>8</v>
      </c>
      <c r="S2955" s="63">
        <v>20</v>
      </c>
      <c r="T2955" s="63"/>
      <c r="U2955" s="63"/>
      <c r="V2955" s="63"/>
      <c r="W2955" s="63">
        <v>2</v>
      </c>
      <c r="X2955" s="63"/>
      <c r="Y2955" s="63"/>
      <c r="Z2955" s="63"/>
      <c r="AA2955" s="63"/>
      <c r="AB2955" s="63"/>
      <c r="AC2955" s="63"/>
      <c r="AD2955" s="63"/>
      <c r="AE2955" s="63"/>
      <c r="AF2955" s="63"/>
      <c r="AG2955" s="63"/>
      <c r="AH2955" s="63"/>
      <c r="AI2955" s="63"/>
      <c r="AJ2955" s="63"/>
      <c r="AK2955" s="63"/>
      <c r="AL2955" s="63"/>
      <c r="AM2955" s="63"/>
      <c r="AN2955" s="63"/>
      <c r="AO2955" s="63"/>
      <c r="AP2955" s="63"/>
      <c r="AQ2955" s="63"/>
      <c r="AS2955" s="5">
        <f>IF(Q2955&gt;0,RANK(Q2955,(N2955:P2955,Q2955:AE2955)),0)</f>
        <v>3</v>
      </c>
      <c r="AT2955" s="5">
        <f>IF(R2955&gt;0,RANK(R2955,(N2955:P2955,Q2955:AE2955)),0)</f>
        <v>5</v>
      </c>
      <c r="AU2955" s="5">
        <f>IF(T2955&gt;0,RANK(T2955,(N2955:P2955,Q2955:AE2955)),0)</f>
        <v>0</v>
      </c>
      <c r="AV2955" s="5">
        <f>IF(S2955&gt;0,RANK(S2955,(N2955:P2955,Q2955:AE2955)),0)</f>
        <v>4</v>
      </c>
      <c r="AW2955" s="2">
        <f t="shared" si="1121"/>
        <v>4.7577092511013217E-3</v>
      </c>
      <c r="AX2955" s="2">
        <f t="shared" si="1122"/>
        <v>1.4096916299559472E-3</v>
      </c>
      <c r="AY2955" s="2">
        <f t="shared" si="1123"/>
        <v>0</v>
      </c>
      <c r="AZ2955" s="2">
        <f t="shared" si="1124"/>
        <v>3.524229074889868E-3</v>
      </c>
      <c r="BB2955" t="s">
        <v>849</v>
      </c>
      <c r="BC2955" t="s">
        <v>1603</v>
      </c>
      <c r="BD2955">
        <v>1</v>
      </c>
      <c r="BF2955" s="111">
        <v>51</v>
      </c>
      <c r="BG2955" s="113">
        <v>57</v>
      </c>
      <c r="BH2955" s="117">
        <f t="shared" si="1115"/>
        <v>51057</v>
      </c>
      <c r="BJ2955" s="5" t="s">
        <v>3185</v>
      </c>
    </row>
    <row r="2956" spans="1:62" hidden="1" outlineLevel="1">
      <c r="A2956" t="s">
        <v>1402</v>
      </c>
      <c r="B2956" t="s">
        <v>1603</v>
      </c>
      <c r="C2956" s="1">
        <f t="shared" si="1116"/>
        <v>529287</v>
      </c>
      <c r="D2956" s="5">
        <f>IF(N2956&gt;0, RANK(N2956,(N2956:P2956,Q2956:AE2956)),0)</f>
        <v>1</v>
      </c>
      <c r="E2956" s="5">
        <f>IF(O2956&gt;0,RANK(O2956,(N2956:P2956,Q2956:AE2956)),0)</f>
        <v>2</v>
      </c>
      <c r="F2956" s="5">
        <f>IF(P2956&gt;0,RANK(P2956,(N2956:P2956,Q2956:AE2956)),0)</f>
        <v>0</v>
      </c>
      <c r="G2956" s="131">
        <f t="shared" si="1125"/>
        <v>108500</v>
      </c>
      <c r="H2956" s="136">
        <f t="shared" si="1126"/>
        <v>0.20499275440356554</v>
      </c>
      <c r="I2956" s="2"/>
      <c r="J2956" s="2">
        <f t="shared" si="1117"/>
        <v>0.59565604294078633</v>
      </c>
      <c r="K2956" s="2">
        <f t="shared" si="1118"/>
        <v>0.39066328853722082</v>
      </c>
      <c r="L2956" s="2">
        <f t="shared" si="1119"/>
        <v>0</v>
      </c>
      <c r="M2956" s="2">
        <f t="shared" si="1120"/>
        <v>1.3680668521992845E-2</v>
      </c>
      <c r="N2956" s="63">
        <v>315273</v>
      </c>
      <c r="O2956" s="63">
        <v>206773</v>
      </c>
      <c r="P2956" s="63"/>
      <c r="Q2956" s="63">
        <v>4297</v>
      </c>
      <c r="R2956" s="63">
        <v>1267</v>
      </c>
      <c r="S2956" s="63">
        <v>707</v>
      </c>
      <c r="T2956" s="63"/>
      <c r="U2956" s="63"/>
      <c r="V2956" s="63"/>
      <c r="W2956" s="63">
        <v>970</v>
      </c>
      <c r="X2956" s="63"/>
      <c r="Y2956" s="63"/>
      <c r="Z2956" s="63"/>
      <c r="AA2956" s="63"/>
      <c r="AB2956" s="63"/>
      <c r="AC2956" s="63"/>
      <c r="AD2956" s="63"/>
      <c r="AE2956" s="63"/>
      <c r="AF2956" s="63"/>
      <c r="AG2956" s="63"/>
      <c r="AH2956" s="63"/>
      <c r="AI2956" s="63"/>
      <c r="AJ2956" s="63"/>
      <c r="AK2956" s="63"/>
      <c r="AL2956" s="63"/>
      <c r="AM2956" s="63"/>
      <c r="AN2956" s="63"/>
      <c r="AO2956" s="63"/>
      <c r="AP2956" s="63"/>
      <c r="AQ2956" s="63"/>
      <c r="AS2956" s="5">
        <f>IF(Q2956&gt;0,RANK(Q2956,(N2956:P2956,Q2956:AE2956)),0)</f>
        <v>3</v>
      </c>
      <c r="AT2956" s="5">
        <f>IF(R2956&gt;0,RANK(R2956,(N2956:P2956,Q2956:AE2956)),0)</f>
        <v>4</v>
      </c>
      <c r="AU2956" s="5">
        <f>IF(T2956&gt;0,RANK(T2956,(N2956:P2956,Q2956:AE2956)),0)</f>
        <v>0</v>
      </c>
      <c r="AV2956" s="5">
        <f>IF(S2956&gt;0,RANK(S2956,(N2956:P2956,Q2956:AE2956)),0)</f>
        <v>6</v>
      </c>
      <c r="AW2956" s="2">
        <f t="shared" si="1121"/>
        <v>8.118468808037984E-3</v>
      </c>
      <c r="AX2956" s="2">
        <f t="shared" si="1122"/>
        <v>2.3937863578738943E-3</v>
      </c>
      <c r="AY2956" s="2">
        <f t="shared" si="1123"/>
        <v>0</v>
      </c>
      <c r="AZ2956" s="2">
        <f t="shared" si="1124"/>
        <v>1.3357592383716208E-3</v>
      </c>
      <c r="BB2956" t="s">
        <v>1402</v>
      </c>
      <c r="BC2956" t="s">
        <v>1603</v>
      </c>
      <c r="BF2956" s="111">
        <v>51</v>
      </c>
      <c r="BG2956" s="113">
        <v>59</v>
      </c>
      <c r="BH2956" s="117">
        <f t="shared" si="1115"/>
        <v>51059</v>
      </c>
      <c r="BJ2956" s="5" t="s">
        <v>3185</v>
      </c>
    </row>
    <row r="2957" spans="1:62" hidden="1" outlineLevel="1">
      <c r="A2957" t="s">
        <v>3041</v>
      </c>
      <c r="B2957" t="s">
        <v>1603</v>
      </c>
      <c r="C2957" s="1">
        <f t="shared" si="1116"/>
        <v>35555</v>
      </c>
      <c r="D2957" s="5">
        <f>IF(N2957&gt;0, RANK(N2957,(N2957:P2957,Q2957:AE2957)),0)</f>
        <v>2</v>
      </c>
      <c r="E2957" s="5">
        <f>IF(O2957&gt;0,RANK(O2957,(N2957:P2957,Q2957:AE2957)),0)</f>
        <v>1</v>
      </c>
      <c r="F2957" s="5">
        <f>IF(P2957&gt;0,RANK(P2957,(N2957:P2957,Q2957:AE2957)),0)</f>
        <v>0</v>
      </c>
      <c r="G2957" s="131">
        <f t="shared" si="1125"/>
        <v>7069</v>
      </c>
      <c r="H2957" s="136">
        <f t="shared" si="1126"/>
        <v>0.19881873154268034</v>
      </c>
      <c r="I2957" s="2"/>
      <c r="J2957" s="2">
        <f t="shared" si="1117"/>
        <v>0.39277176205878217</v>
      </c>
      <c r="K2957" s="2">
        <f t="shared" si="1118"/>
        <v>0.59159049360146254</v>
      </c>
      <c r="L2957" s="2">
        <f t="shared" si="1119"/>
        <v>0</v>
      </c>
      <c r="M2957" s="2">
        <f t="shared" si="1120"/>
        <v>1.5637744339755288E-2</v>
      </c>
      <c r="N2957" s="63">
        <v>13965</v>
      </c>
      <c r="O2957" s="63">
        <v>21034</v>
      </c>
      <c r="P2957" s="63"/>
      <c r="Q2957" s="63">
        <v>323</v>
      </c>
      <c r="R2957" s="63">
        <v>93</v>
      </c>
      <c r="S2957" s="63">
        <v>77</v>
      </c>
      <c r="T2957" s="63"/>
      <c r="U2957" s="63"/>
      <c r="V2957" s="63"/>
      <c r="W2957" s="63">
        <v>63</v>
      </c>
      <c r="X2957" s="63"/>
      <c r="Y2957" s="63"/>
      <c r="Z2957" s="63"/>
      <c r="AA2957" s="63"/>
      <c r="AB2957" s="63"/>
      <c r="AC2957" s="63"/>
      <c r="AD2957" s="63"/>
      <c r="AE2957" s="63"/>
      <c r="AF2957" s="63"/>
      <c r="AG2957" s="63"/>
      <c r="AH2957" s="63"/>
      <c r="AI2957" s="63"/>
      <c r="AJ2957" s="63"/>
      <c r="AK2957" s="63"/>
      <c r="AL2957" s="63"/>
      <c r="AM2957" s="63"/>
      <c r="AN2957" s="63"/>
      <c r="AO2957" s="63"/>
      <c r="AP2957" s="63"/>
      <c r="AQ2957" s="63"/>
      <c r="AS2957" s="5">
        <f>IF(Q2957&gt;0,RANK(Q2957,(N2957:P2957,Q2957:AE2957)),0)</f>
        <v>3</v>
      </c>
      <c r="AT2957" s="5">
        <f>IF(R2957&gt;0,RANK(R2957,(N2957:P2957,Q2957:AE2957)),0)</f>
        <v>4</v>
      </c>
      <c r="AU2957" s="5">
        <f>IF(T2957&gt;0,RANK(T2957,(N2957:P2957,Q2957:AE2957)),0)</f>
        <v>0</v>
      </c>
      <c r="AV2957" s="5">
        <f>IF(S2957&gt;0,RANK(S2957,(N2957:P2957,Q2957:AE2957)),0)</f>
        <v>5</v>
      </c>
      <c r="AW2957" s="2">
        <f t="shared" si="1121"/>
        <v>9.0845169455772753E-3</v>
      </c>
      <c r="AX2957" s="2">
        <f t="shared" si="1122"/>
        <v>2.6156658697792153E-3</v>
      </c>
      <c r="AY2957" s="2">
        <f t="shared" si="1123"/>
        <v>0</v>
      </c>
      <c r="AZ2957" s="2">
        <f t="shared" si="1124"/>
        <v>2.1656588384193504E-3</v>
      </c>
      <c r="BB2957" t="s">
        <v>3041</v>
      </c>
      <c r="BC2957" t="s">
        <v>1603</v>
      </c>
      <c r="BF2957" s="111">
        <v>51</v>
      </c>
      <c r="BG2957" s="113">
        <v>61</v>
      </c>
      <c r="BH2957" s="117">
        <f t="shared" si="1115"/>
        <v>51061</v>
      </c>
      <c r="BJ2957" s="5" t="s">
        <v>3185</v>
      </c>
    </row>
    <row r="2958" spans="1:62" hidden="1" outlineLevel="1">
      <c r="A2958" t="s">
        <v>2954</v>
      </c>
      <c r="B2958" t="s">
        <v>1603</v>
      </c>
      <c r="C2958" s="1">
        <f t="shared" si="1116"/>
        <v>7644</v>
      </c>
      <c r="D2958" s="5">
        <f>IF(N2958&gt;0, RANK(N2958,(N2958:P2958,Q2958:AE2958)),0)</f>
        <v>2</v>
      </c>
      <c r="E2958" s="5">
        <f>IF(O2958&gt;0,RANK(O2958,(N2958:P2958,Q2958:AE2958)),0)</f>
        <v>1</v>
      </c>
      <c r="F2958" s="5">
        <f>IF(P2958&gt;0,RANK(P2958,(N2958:P2958,Q2958:AE2958)),0)</f>
        <v>0</v>
      </c>
      <c r="G2958" s="131">
        <f t="shared" si="1125"/>
        <v>1941</v>
      </c>
      <c r="H2958" s="136">
        <f t="shared" si="1126"/>
        <v>0.25392464678178966</v>
      </c>
      <c r="I2958" s="2"/>
      <c r="J2958" s="2">
        <f t="shared" si="1117"/>
        <v>0.35740450026164311</v>
      </c>
      <c r="K2958" s="2">
        <f t="shared" si="1118"/>
        <v>0.61132914704343277</v>
      </c>
      <c r="L2958" s="2">
        <f t="shared" si="1119"/>
        <v>0</v>
      </c>
      <c r="M2958" s="2">
        <f t="shared" si="1120"/>
        <v>3.1266352694924171E-2</v>
      </c>
      <c r="N2958" s="63">
        <v>2732</v>
      </c>
      <c r="O2958" s="63">
        <v>4673</v>
      </c>
      <c r="P2958" s="63"/>
      <c r="Q2958" s="63">
        <v>96</v>
      </c>
      <c r="R2958" s="63">
        <v>32</v>
      </c>
      <c r="S2958" s="63">
        <v>95</v>
      </c>
      <c r="T2958" s="63"/>
      <c r="U2958" s="63"/>
      <c r="V2958" s="63"/>
      <c r="W2958" s="63">
        <v>16</v>
      </c>
      <c r="X2958" s="63"/>
      <c r="Y2958" s="63"/>
      <c r="Z2958" s="63"/>
      <c r="AA2958" s="63"/>
      <c r="AB2958" s="63"/>
      <c r="AC2958" s="63"/>
      <c r="AD2958" s="63"/>
      <c r="AE2958" s="63"/>
      <c r="AF2958" s="63"/>
      <c r="AG2958" s="63"/>
      <c r="AH2958" s="63"/>
      <c r="AI2958" s="63"/>
      <c r="AJ2958" s="63"/>
      <c r="AK2958" s="63"/>
      <c r="AL2958" s="63"/>
      <c r="AM2958" s="63"/>
      <c r="AN2958" s="63"/>
      <c r="AO2958" s="63"/>
      <c r="AP2958" s="63"/>
      <c r="AQ2958" s="63"/>
      <c r="AS2958" s="5">
        <f>IF(Q2958&gt;0,RANK(Q2958,(N2958:P2958,Q2958:AE2958)),0)</f>
        <v>3</v>
      </c>
      <c r="AT2958" s="5">
        <f>IF(R2958&gt;0,RANK(R2958,(N2958:P2958,Q2958:AE2958)),0)</f>
        <v>5</v>
      </c>
      <c r="AU2958" s="5">
        <f>IF(T2958&gt;0,RANK(T2958,(N2958:P2958,Q2958:AE2958)),0)</f>
        <v>0</v>
      </c>
      <c r="AV2958" s="5">
        <f>IF(S2958&gt;0,RANK(S2958,(N2958:P2958,Q2958:AE2958)),0)</f>
        <v>4</v>
      </c>
      <c r="AW2958" s="2">
        <f t="shared" si="1121"/>
        <v>1.2558869701726845E-2</v>
      </c>
      <c r="AX2958" s="2">
        <f t="shared" si="1122"/>
        <v>4.1862899005756151E-3</v>
      </c>
      <c r="AY2958" s="2">
        <f t="shared" si="1123"/>
        <v>0</v>
      </c>
      <c r="AZ2958" s="2">
        <f t="shared" si="1124"/>
        <v>1.2428048142333857E-2</v>
      </c>
      <c r="BB2958" t="s">
        <v>2954</v>
      </c>
      <c r="BC2958" t="s">
        <v>1603</v>
      </c>
      <c r="BD2958">
        <v>9</v>
      </c>
      <c r="BF2958" s="111">
        <v>51</v>
      </c>
      <c r="BG2958" s="113">
        <v>63</v>
      </c>
      <c r="BH2958" s="117">
        <f t="shared" si="1115"/>
        <v>51063</v>
      </c>
      <c r="BJ2958" s="5" t="s">
        <v>3185</v>
      </c>
    </row>
    <row r="2959" spans="1:62" hidden="1" outlineLevel="1">
      <c r="A2959" t="s">
        <v>369</v>
      </c>
      <c r="B2959" t="s">
        <v>1603</v>
      </c>
      <c r="C2959" s="1">
        <f t="shared" si="1116"/>
        <v>12749</v>
      </c>
      <c r="D2959" s="5">
        <f>IF(N2959&gt;0, RANK(N2959,(N2959:P2959,Q2959:AE2959)),0)</f>
        <v>2</v>
      </c>
      <c r="E2959" s="5">
        <f>IF(O2959&gt;0,RANK(O2959,(N2959:P2959,Q2959:AE2959)),0)</f>
        <v>1</v>
      </c>
      <c r="F2959" s="5">
        <f>IF(P2959&gt;0,RANK(P2959,(N2959:P2959,Q2959:AE2959)),0)</f>
        <v>0</v>
      </c>
      <c r="G2959" s="131">
        <f t="shared" si="1125"/>
        <v>785</v>
      </c>
      <c r="H2959" s="136">
        <f t="shared" si="1126"/>
        <v>6.1573456741705231E-2</v>
      </c>
      <c r="I2959" s="2"/>
      <c r="J2959" s="2">
        <f t="shared" si="1117"/>
        <v>0.46223233194760371</v>
      </c>
      <c r="K2959" s="2">
        <f t="shared" si="1118"/>
        <v>0.52380578868930894</v>
      </c>
      <c r="L2959" s="2">
        <f t="shared" si="1119"/>
        <v>0</v>
      </c>
      <c r="M2959" s="2">
        <f t="shared" si="1120"/>
        <v>1.3961879363087348E-2</v>
      </c>
      <c r="N2959" s="63">
        <v>5893</v>
      </c>
      <c r="O2959" s="63">
        <v>6678</v>
      </c>
      <c r="P2959" s="63"/>
      <c r="Q2959" s="63">
        <v>87</v>
      </c>
      <c r="R2959" s="63">
        <v>25</v>
      </c>
      <c r="S2959" s="63">
        <v>49</v>
      </c>
      <c r="T2959" s="63"/>
      <c r="U2959" s="63"/>
      <c r="V2959" s="63"/>
      <c r="W2959" s="63">
        <v>17</v>
      </c>
      <c r="X2959" s="63"/>
      <c r="Y2959" s="63"/>
      <c r="Z2959" s="63"/>
      <c r="AA2959" s="63"/>
      <c r="AB2959" s="63"/>
      <c r="AC2959" s="63"/>
      <c r="AD2959" s="63"/>
      <c r="AE2959" s="63"/>
      <c r="AF2959" s="63"/>
      <c r="AG2959" s="63"/>
      <c r="AH2959" s="63"/>
      <c r="AI2959" s="63"/>
      <c r="AJ2959" s="63"/>
      <c r="AK2959" s="63"/>
      <c r="AL2959" s="63"/>
      <c r="AM2959" s="63"/>
      <c r="AN2959" s="63"/>
      <c r="AO2959" s="63"/>
      <c r="AP2959" s="63"/>
      <c r="AQ2959" s="63"/>
      <c r="AS2959" s="5">
        <f>IF(Q2959&gt;0,RANK(Q2959,(N2959:P2959,Q2959:AE2959)),0)</f>
        <v>3</v>
      </c>
      <c r="AT2959" s="5">
        <f>IF(R2959&gt;0,RANK(R2959,(N2959:P2959,Q2959:AE2959)),0)</f>
        <v>5</v>
      </c>
      <c r="AU2959" s="5">
        <f>IF(T2959&gt;0,RANK(T2959,(N2959:P2959,Q2959:AE2959)),0)</f>
        <v>0</v>
      </c>
      <c r="AV2959" s="5">
        <f>IF(S2959&gt;0,RANK(S2959,(N2959:P2959,Q2959:AE2959)),0)</f>
        <v>4</v>
      </c>
      <c r="AW2959" s="2">
        <f t="shared" si="1121"/>
        <v>6.824064632520198E-3</v>
      </c>
      <c r="AX2959" s="2">
        <f t="shared" si="1122"/>
        <v>1.9609381127931604E-3</v>
      </c>
      <c r="AY2959" s="2">
        <f t="shared" si="1123"/>
        <v>0</v>
      </c>
      <c r="AZ2959" s="2">
        <f t="shared" si="1124"/>
        <v>3.843438701074594E-3</v>
      </c>
      <c r="BB2959" t="s">
        <v>369</v>
      </c>
      <c r="BC2959" t="s">
        <v>1603</v>
      </c>
      <c r="BD2959">
        <v>5</v>
      </c>
      <c r="BF2959" s="111">
        <v>51</v>
      </c>
      <c r="BG2959" s="113">
        <v>65</v>
      </c>
      <c r="BH2959" s="117">
        <f t="shared" si="1115"/>
        <v>51065</v>
      </c>
      <c r="BJ2959" s="5" t="s">
        <v>3185</v>
      </c>
    </row>
    <row r="2960" spans="1:62" hidden="1" outlineLevel="1">
      <c r="A2960" t="s">
        <v>1146</v>
      </c>
      <c r="B2960" t="s">
        <v>1603</v>
      </c>
      <c r="C2960" s="1">
        <f t="shared" ref="C2960:C2991" si="1127">SUM(N2960:AQ2960)</f>
        <v>26707</v>
      </c>
      <c r="D2960" s="5">
        <f>IF(N2960&gt;0, RANK(N2960,(N2960:P2960,Q2960:AE2960)),0)</f>
        <v>2</v>
      </c>
      <c r="E2960" s="5">
        <f>IF(O2960&gt;0,RANK(O2960,(N2960:P2960,Q2960:AE2960)),0)</f>
        <v>1</v>
      </c>
      <c r="F2960" s="5">
        <f>IF(P2960&gt;0,RANK(P2960,(N2960:P2960,Q2960:AE2960)),0)</f>
        <v>0</v>
      </c>
      <c r="G2960" s="131">
        <f t="shared" si="1125"/>
        <v>7628</v>
      </c>
      <c r="H2960" s="136">
        <f t="shared" si="1126"/>
        <v>0.28561800277080918</v>
      </c>
      <c r="I2960" s="2"/>
      <c r="J2960" s="2">
        <f t="shared" ref="J2960:J2991" si="1128">IF($C2960=0,"-",N2960/$C2960)</f>
        <v>0.34036020518965066</v>
      </c>
      <c r="K2960" s="2">
        <f t="shared" ref="K2960:K2991" si="1129">IF($C2960=0,"-",O2960/$C2960)</f>
        <v>0.62597820796045978</v>
      </c>
      <c r="L2960" s="2">
        <f t="shared" ref="L2960:L2991" si="1130">IF($C2960=0,"-",P2960/$C2960)</f>
        <v>0</v>
      </c>
      <c r="M2960" s="2">
        <f t="shared" ref="M2960:M2991" si="1131">IF(C2960=0,"-",(1-J2960-K2960-L2960))</f>
        <v>3.3661586849889624E-2</v>
      </c>
      <c r="N2960" s="63">
        <v>9090</v>
      </c>
      <c r="O2960" s="63">
        <v>16718</v>
      </c>
      <c r="P2960" s="63"/>
      <c r="Q2960" s="63">
        <v>145</v>
      </c>
      <c r="R2960" s="63">
        <v>32</v>
      </c>
      <c r="S2960" s="63">
        <v>688</v>
      </c>
      <c r="T2960" s="63"/>
      <c r="U2960" s="63"/>
      <c r="V2960" s="63"/>
      <c r="W2960" s="63">
        <v>34</v>
      </c>
      <c r="X2960" s="63"/>
      <c r="Y2960" s="63"/>
      <c r="Z2960" s="63"/>
      <c r="AA2960" s="63"/>
      <c r="AB2960" s="63"/>
      <c r="AC2960" s="63"/>
      <c r="AD2960" s="63"/>
      <c r="AE2960" s="63"/>
      <c r="AF2960" s="63"/>
      <c r="AG2960" s="63"/>
      <c r="AH2960" s="63"/>
      <c r="AI2960" s="63"/>
      <c r="AJ2960" s="63"/>
      <c r="AK2960" s="63"/>
      <c r="AL2960" s="63"/>
      <c r="AM2960" s="63"/>
      <c r="AN2960" s="63"/>
      <c r="AO2960" s="63"/>
      <c r="AP2960" s="63"/>
      <c r="AQ2960" s="63"/>
      <c r="AS2960" s="5">
        <f>IF(Q2960&gt;0,RANK(Q2960,(N2960:P2960,Q2960:AE2960)),0)</f>
        <v>4</v>
      </c>
      <c r="AT2960" s="5">
        <f>IF(R2960&gt;0,RANK(R2960,(N2960:P2960,Q2960:AE2960)),0)</f>
        <v>6</v>
      </c>
      <c r="AU2960" s="5">
        <f>IF(T2960&gt;0,RANK(T2960,(N2960:P2960,Q2960:AE2960)),0)</f>
        <v>0</v>
      </c>
      <c r="AV2960" s="5">
        <f>IF(S2960&gt;0,RANK(S2960,(N2960:P2960,Q2960:AE2960)),0)</f>
        <v>3</v>
      </c>
      <c r="AW2960" s="2">
        <f t="shared" ref="AW2960:AW2991" si="1132">IF($C2960=0,"-",Q2960/$C2960)</f>
        <v>5.4292882015950878E-3</v>
      </c>
      <c r="AX2960" s="2">
        <f t="shared" ref="AX2960:AX2991" si="1133">IF($C2960=0,"-",R2960/$C2960)</f>
        <v>1.1981877410416745E-3</v>
      </c>
      <c r="AY2960" s="2">
        <f t="shared" ref="AY2960:AY2991" si="1134">IF($C2960=0,"-",T2960/$C2960)</f>
        <v>0</v>
      </c>
      <c r="AZ2960" s="2">
        <f t="shared" ref="AZ2960:AZ2991" si="1135">IF($C2960=0,"-",S2960/$C2960)</f>
        <v>2.5761036432396002E-2</v>
      </c>
      <c r="BB2960" t="s">
        <v>1146</v>
      </c>
      <c r="BC2960" t="s">
        <v>1603</v>
      </c>
      <c r="BD2960">
        <v>5</v>
      </c>
      <c r="BF2960" s="111">
        <v>51</v>
      </c>
      <c r="BG2960" s="113">
        <v>67</v>
      </c>
      <c r="BH2960" s="117">
        <f t="shared" si="1115"/>
        <v>51067</v>
      </c>
      <c r="BJ2960" s="5" t="s">
        <v>3185</v>
      </c>
    </row>
    <row r="2961" spans="1:62" hidden="1" outlineLevel="1">
      <c r="A2961" t="s">
        <v>2987</v>
      </c>
      <c r="B2961" t="s">
        <v>1603</v>
      </c>
      <c r="C2961" s="1">
        <f t="shared" si="1127"/>
        <v>36394</v>
      </c>
      <c r="D2961" s="5">
        <f>IF(N2961&gt;0, RANK(N2961,(N2961:P2961,Q2961:AE2961)),0)</f>
        <v>2</v>
      </c>
      <c r="E2961" s="5">
        <f>IF(O2961&gt;0,RANK(O2961,(N2961:P2961,Q2961:AE2961)),0)</f>
        <v>1</v>
      </c>
      <c r="F2961" s="5">
        <f>IF(P2961&gt;0,RANK(P2961,(N2961:P2961,Q2961:AE2961)),0)</f>
        <v>0</v>
      </c>
      <c r="G2961" s="131">
        <f t="shared" si="1125"/>
        <v>10168</v>
      </c>
      <c r="H2961" s="136">
        <f t="shared" si="1126"/>
        <v>0.27938671209540034</v>
      </c>
      <c r="I2961" s="2"/>
      <c r="J2961" s="2">
        <f t="shared" si="1128"/>
        <v>0.34868384898609661</v>
      </c>
      <c r="K2961" s="2">
        <f t="shared" si="1129"/>
        <v>0.62807056108149695</v>
      </c>
      <c r="L2961" s="2">
        <f t="shared" si="1130"/>
        <v>0</v>
      </c>
      <c r="M2961" s="2">
        <f t="shared" si="1131"/>
        <v>2.3245589932406441E-2</v>
      </c>
      <c r="N2961" s="63">
        <v>12690</v>
      </c>
      <c r="O2961" s="63">
        <v>22858</v>
      </c>
      <c r="P2961" s="63"/>
      <c r="Q2961" s="63">
        <v>393</v>
      </c>
      <c r="R2961" s="63">
        <v>139</v>
      </c>
      <c r="S2961" s="63">
        <v>201</v>
      </c>
      <c r="T2961" s="63"/>
      <c r="U2961" s="63"/>
      <c r="V2961" s="63"/>
      <c r="W2961" s="63">
        <v>113</v>
      </c>
      <c r="X2961" s="63"/>
      <c r="Y2961" s="63"/>
      <c r="Z2961" s="63"/>
      <c r="AA2961" s="63"/>
      <c r="AB2961" s="63"/>
      <c r="AC2961" s="63"/>
      <c r="AD2961" s="63"/>
      <c r="AE2961" s="63"/>
      <c r="AF2961" s="63"/>
      <c r="AG2961" s="63"/>
      <c r="AH2961" s="63"/>
      <c r="AI2961" s="63"/>
      <c r="AJ2961" s="63"/>
      <c r="AK2961" s="63"/>
      <c r="AL2961" s="63"/>
      <c r="AM2961" s="63"/>
      <c r="AN2961" s="63"/>
      <c r="AO2961" s="63"/>
      <c r="AP2961" s="63"/>
      <c r="AQ2961" s="63"/>
      <c r="AS2961" s="5">
        <f>IF(Q2961&gt;0,RANK(Q2961,(N2961:P2961,Q2961:AE2961)),0)</f>
        <v>3</v>
      </c>
      <c r="AT2961" s="5">
        <f>IF(R2961&gt;0,RANK(R2961,(N2961:P2961,Q2961:AE2961)),0)</f>
        <v>5</v>
      </c>
      <c r="AU2961" s="5">
        <f>IF(T2961&gt;0,RANK(T2961,(N2961:P2961,Q2961:AE2961)),0)</f>
        <v>0</v>
      </c>
      <c r="AV2961" s="5">
        <f>IF(S2961&gt;0,RANK(S2961,(N2961:P2961,Q2961:AE2961)),0)</f>
        <v>4</v>
      </c>
      <c r="AW2961" s="2">
        <f t="shared" si="1132"/>
        <v>1.0798483266472496E-2</v>
      </c>
      <c r="AX2961" s="2">
        <f t="shared" si="1133"/>
        <v>3.8193108754190253E-3</v>
      </c>
      <c r="AY2961" s="2">
        <f t="shared" si="1134"/>
        <v>0</v>
      </c>
      <c r="AZ2961" s="2">
        <f t="shared" si="1135"/>
        <v>5.5228883881958566E-3</v>
      </c>
      <c r="BB2961" t="s">
        <v>2987</v>
      </c>
      <c r="BC2961" t="s">
        <v>1603</v>
      </c>
      <c r="BD2961">
        <v>10</v>
      </c>
      <c r="BF2961" s="111">
        <v>51</v>
      </c>
      <c r="BG2961" s="113">
        <v>69</v>
      </c>
      <c r="BH2961" s="117">
        <f t="shared" si="1115"/>
        <v>51069</v>
      </c>
      <c r="BJ2961" s="5" t="s">
        <v>3185</v>
      </c>
    </row>
    <row r="2962" spans="1:62" hidden="1" outlineLevel="1">
      <c r="A2962" t="s">
        <v>1948</v>
      </c>
      <c r="B2962" t="s">
        <v>1603</v>
      </c>
      <c r="C2962" s="1">
        <f t="shared" si="1127"/>
        <v>7558</v>
      </c>
      <c r="D2962" s="5">
        <f>IF(N2962&gt;0, RANK(N2962,(N2962:P2962,Q2962:AE2962)),0)</f>
        <v>2</v>
      </c>
      <c r="E2962" s="5">
        <f>IF(O2962&gt;0,RANK(O2962,(N2962:P2962,Q2962:AE2962)),0)</f>
        <v>1</v>
      </c>
      <c r="F2962" s="5">
        <f>IF(P2962&gt;0,RANK(P2962,(N2962:P2962,Q2962:AE2962)),0)</f>
        <v>0</v>
      </c>
      <c r="G2962" s="131">
        <f t="shared" si="1125"/>
        <v>1930</v>
      </c>
      <c r="H2962" s="136">
        <f t="shared" si="1126"/>
        <v>0.25535856046573169</v>
      </c>
      <c r="I2962" s="2"/>
      <c r="J2962" s="2">
        <f t="shared" si="1128"/>
        <v>0.36120666843080179</v>
      </c>
      <c r="K2962" s="2">
        <f t="shared" si="1129"/>
        <v>0.61656522889653342</v>
      </c>
      <c r="L2962" s="2">
        <f t="shared" si="1130"/>
        <v>0</v>
      </c>
      <c r="M2962" s="2">
        <f t="shared" si="1131"/>
        <v>2.222810267266484E-2</v>
      </c>
      <c r="N2962" s="63">
        <v>2730</v>
      </c>
      <c r="O2962" s="63">
        <v>4660</v>
      </c>
      <c r="P2962" s="63"/>
      <c r="Q2962" s="63">
        <v>66</v>
      </c>
      <c r="R2962" s="63">
        <v>23</v>
      </c>
      <c r="S2962" s="63">
        <v>66</v>
      </c>
      <c r="T2962" s="63"/>
      <c r="U2962" s="63"/>
      <c r="V2962" s="63"/>
      <c r="W2962" s="63">
        <v>13</v>
      </c>
      <c r="X2962" s="63"/>
      <c r="Y2962" s="63"/>
      <c r="Z2962" s="63"/>
      <c r="AA2962" s="63"/>
      <c r="AB2962" s="63"/>
      <c r="AC2962" s="63"/>
      <c r="AD2962" s="63"/>
      <c r="AE2962" s="63"/>
      <c r="AF2962" s="63"/>
      <c r="AG2962" s="63"/>
      <c r="AH2962" s="63"/>
      <c r="AI2962" s="63"/>
      <c r="AJ2962" s="63"/>
      <c r="AK2962" s="63"/>
      <c r="AL2962" s="63"/>
      <c r="AM2962" s="63"/>
      <c r="AN2962" s="63"/>
      <c r="AO2962" s="63"/>
      <c r="AP2962" s="63"/>
      <c r="AQ2962" s="63"/>
      <c r="AS2962" s="5">
        <f>IF(Q2962&gt;0,RANK(Q2962,(N2962:P2962,Q2962:AE2962)),0)</f>
        <v>3</v>
      </c>
      <c r="AT2962" s="5">
        <f>IF(R2962&gt;0,RANK(R2962,(N2962:P2962,Q2962:AE2962)),0)</f>
        <v>5</v>
      </c>
      <c r="AU2962" s="5">
        <f>IF(T2962&gt;0,RANK(T2962,(N2962:P2962,Q2962:AE2962)),0)</f>
        <v>0</v>
      </c>
      <c r="AV2962" s="5">
        <f>IF(S2962&gt;0,RANK(S2962,(N2962:P2962,Q2962:AE2962)),0)</f>
        <v>3</v>
      </c>
      <c r="AW2962" s="2">
        <f t="shared" si="1132"/>
        <v>8.7324689071182852E-3</v>
      </c>
      <c r="AX2962" s="2">
        <f t="shared" si="1133"/>
        <v>3.0431331039957659E-3</v>
      </c>
      <c r="AY2962" s="2">
        <f t="shared" si="1134"/>
        <v>0</v>
      </c>
      <c r="AZ2962" s="2">
        <f t="shared" si="1135"/>
        <v>8.7324689071182852E-3</v>
      </c>
      <c r="BB2962" t="s">
        <v>1948</v>
      </c>
      <c r="BC2962" t="s">
        <v>1603</v>
      </c>
      <c r="BD2962">
        <v>9</v>
      </c>
      <c r="BF2962" s="111">
        <v>51</v>
      </c>
      <c r="BG2962" s="113">
        <v>71</v>
      </c>
      <c r="BH2962" s="117">
        <f t="shared" si="1115"/>
        <v>51071</v>
      </c>
      <c r="BJ2962" s="5" t="s">
        <v>3185</v>
      </c>
    </row>
    <row r="2963" spans="1:62" hidden="1" outlineLevel="1">
      <c r="A2963" t="s">
        <v>2452</v>
      </c>
      <c r="B2963" t="s">
        <v>1603</v>
      </c>
      <c r="C2963" s="1">
        <f t="shared" si="1127"/>
        <v>19283</v>
      </c>
      <c r="D2963" s="5">
        <f>IF(N2963&gt;0, RANK(N2963,(N2963:P2963,Q2963:AE2963)),0)</f>
        <v>2</v>
      </c>
      <c r="E2963" s="5">
        <f>IF(O2963&gt;0,RANK(O2963,(N2963:P2963,Q2963:AE2963)),0)</f>
        <v>1</v>
      </c>
      <c r="F2963" s="5">
        <f>IF(P2963&gt;0,RANK(P2963,(N2963:P2963,Q2963:AE2963)),0)</f>
        <v>0</v>
      </c>
      <c r="G2963" s="131">
        <f t="shared" si="1125"/>
        <v>5373</v>
      </c>
      <c r="H2963" s="136">
        <f t="shared" si="1126"/>
        <v>0.27863921588964374</v>
      </c>
      <c r="I2963" s="2"/>
      <c r="J2963" s="2">
        <f t="shared" si="1128"/>
        <v>0.35077529430067933</v>
      </c>
      <c r="K2963" s="2">
        <f t="shared" si="1129"/>
        <v>0.62941451019032313</v>
      </c>
      <c r="L2963" s="2">
        <f t="shared" si="1130"/>
        <v>0</v>
      </c>
      <c r="M2963" s="2">
        <f t="shared" si="1131"/>
        <v>1.9810195508997541E-2</v>
      </c>
      <c r="N2963" s="63">
        <v>6764</v>
      </c>
      <c r="O2963" s="63">
        <v>12137</v>
      </c>
      <c r="P2963" s="63"/>
      <c r="Q2963" s="63">
        <v>207</v>
      </c>
      <c r="R2963" s="63">
        <v>57</v>
      </c>
      <c r="S2963" s="63">
        <v>81</v>
      </c>
      <c r="T2963" s="63"/>
      <c r="U2963" s="63"/>
      <c r="V2963" s="63"/>
      <c r="W2963" s="63">
        <v>37</v>
      </c>
      <c r="X2963" s="63"/>
      <c r="Y2963" s="63"/>
      <c r="Z2963" s="63"/>
      <c r="AA2963" s="63"/>
      <c r="AB2963" s="63"/>
      <c r="AC2963" s="63"/>
      <c r="AD2963" s="63"/>
      <c r="AE2963" s="63"/>
      <c r="AF2963" s="63"/>
      <c r="AG2963" s="63"/>
      <c r="AH2963" s="63"/>
      <c r="AI2963" s="63"/>
      <c r="AJ2963" s="63"/>
      <c r="AK2963" s="63"/>
      <c r="AL2963" s="63"/>
      <c r="AM2963" s="63"/>
      <c r="AN2963" s="63"/>
      <c r="AO2963" s="63"/>
      <c r="AP2963" s="63"/>
      <c r="AQ2963" s="63"/>
      <c r="AS2963" s="5">
        <f>IF(Q2963&gt;0,RANK(Q2963,(N2963:P2963,Q2963:AE2963)),0)</f>
        <v>3</v>
      </c>
      <c r="AT2963" s="5">
        <f>IF(R2963&gt;0,RANK(R2963,(N2963:P2963,Q2963:AE2963)),0)</f>
        <v>5</v>
      </c>
      <c r="AU2963" s="5">
        <f>IF(T2963&gt;0,RANK(T2963,(N2963:P2963,Q2963:AE2963)),0)</f>
        <v>0</v>
      </c>
      <c r="AV2963" s="5">
        <f>IF(S2963&gt;0,RANK(S2963,(N2963:P2963,Q2963:AE2963)),0)</f>
        <v>4</v>
      </c>
      <c r="AW2963" s="2">
        <f t="shared" si="1132"/>
        <v>1.0734844163252606E-2</v>
      </c>
      <c r="AX2963" s="2">
        <f t="shared" si="1133"/>
        <v>2.9559715811855003E-3</v>
      </c>
      <c r="AY2963" s="2">
        <f t="shared" si="1134"/>
        <v>0</v>
      </c>
      <c r="AZ2963" s="2">
        <f t="shared" si="1135"/>
        <v>4.2005911943162368E-3</v>
      </c>
      <c r="BB2963" t="s">
        <v>2452</v>
      </c>
      <c r="BC2963" t="s">
        <v>1603</v>
      </c>
      <c r="BD2963">
        <v>1</v>
      </c>
      <c r="BF2963" s="111">
        <v>51</v>
      </c>
      <c r="BG2963" s="113">
        <v>73</v>
      </c>
      <c r="BH2963" s="117">
        <f t="shared" si="1115"/>
        <v>51073</v>
      </c>
      <c r="BJ2963" s="5" t="s">
        <v>3185</v>
      </c>
    </row>
    <row r="2964" spans="1:62" hidden="1" outlineLevel="1">
      <c r="A2964" t="s">
        <v>1186</v>
      </c>
      <c r="B2964" t="s">
        <v>1603</v>
      </c>
      <c r="C2964" s="1">
        <f t="shared" si="1127"/>
        <v>13315</v>
      </c>
      <c r="D2964" s="5">
        <f>IF(N2964&gt;0, RANK(N2964,(N2964:P2964,Q2964:AE2964)),0)</f>
        <v>2</v>
      </c>
      <c r="E2964" s="5">
        <f>IF(O2964&gt;0,RANK(O2964,(N2964:P2964,Q2964:AE2964)),0)</f>
        <v>1</v>
      </c>
      <c r="F2964" s="5">
        <f>IF(P2964&gt;0,RANK(P2964,(N2964:P2964,Q2964:AE2964)),0)</f>
        <v>0</v>
      </c>
      <c r="G2964" s="131">
        <f t="shared" si="1125"/>
        <v>3772</v>
      </c>
      <c r="H2964" s="136">
        <f t="shared" si="1126"/>
        <v>0.28328952309425459</v>
      </c>
      <c r="I2964" s="2"/>
      <c r="J2964" s="2">
        <f t="shared" si="1128"/>
        <v>0.3511828764551258</v>
      </c>
      <c r="K2964" s="2">
        <f t="shared" si="1129"/>
        <v>0.63447239954938039</v>
      </c>
      <c r="L2964" s="2">
        <f t="shared" si="1130"/>
        <v>0</v>
      </c>
      <c r="M2964" s="2">
        <f t="shared" si="1131"/>
        <v>1.4344723995493802E-2</v>
      </c>
      <c r="N2964" s="63">
        <v>4676</v>
      </c>
      <c r="O2964" s="63">
        <v>8448</v>
      </c>
      <c r="P2964" s="63"/>
      <c r="Q2964" s="63">
        <v>90</v>
      </c>
      <c r="R2964" s="63">
        <v>30</v>
      </c>
      <c r="S2964" s="63">
        <v>43</v>
      </c>
      <c r="T2964" s="63"/>
      <c r="U2964" s="63"/>
      <c r="V2964" s="63"/>
      <c r="W2964" s="63">
        <v>28</v>
      </c>
      <c r="X2964" s="63"/>
      <c r="Y2964" s="63"/>
      <c r="Z2964" s="63"/>
      <c r="AA2964" s="63"/>
      <c r="AB2964" s="63"/>
      <c r="AC2964" s="63"/>
      <c r="AD2964" s="63"/>
      <c r="AE2964" s="63"/>
      <c r="AF2964" s="63"/>
      <c r="AG2964" s="63"/>
      <c r="AH2964" s="63"/>
      <c r="AI2964" s="63"/>
      <c r="AJ2964" s="63"/>
      <c r="AK2964" s="63"/>
      <c r="AL2964" s="63"/>
      <c r="AM2964" s="63"/>
      <c r="AN2964" s="63"/>
      <c r="AO2964" s="63"/>
      <c r="AP2964" s="63"/>
      <c r="AQ2964" s="63"/>
      <c r="AS2964" s="5">
        <f>IF(Q2964&gt;0,RANK(Q2964,(N2964:P2964,Q2964:AE2964)),0)</f>
        <v>3</v>
      </c>
      <c r="AT2964" s="5">
        <f>IF(R2964&gt;0,RANK(R2964,(N2964:P2964,Q2964:AE2964)),0)</f>
        <v>5</v>
      </c>
      <c r="AU2964" s="5">
        <f>IF(T2964&gt;0,RANK(T2964,(N2964:P2964,Q2964:AE2964)),0)</f>
        <v>0</v>
      </c>
      <c r="AV2964" s="5">
        <f>IF(S2964&gt;0,RANK(S2964,(N2964:P2964,Q2964:AE2964)),0)</f>
        <v>4</v>
      </c>
      <c r="AW2964" s="2">
        <f t="shared" si="1132"/>
        <v>6.7592940292902741E-3</v>
      </c>
      <c r="AX2964" s="2">
        <f t="shared" si="1133"/>
        <v>2.2530980097634247E-3</v>
      </c>
      <c r="AY2964" s="2">
        <f t="shared" si="1134"/>
        <v>0</v>
      </c>
      <c r="AZ2964" s="2">
        <f t="shared" si="1135"/>
        <v>3.2294404806609087E-3</v>
      </c>
      <c r="BB2964" t="s">
        <v>1186</v>
      </c>
      <c r="BC2964" t="s">
        <v>1603</v>
      </c>
      <c r="BD2964">
        <v>7</v>
      </c>
      <c r="BF2964" s="111">
        <v>51</v>
      </c>
      <c r="BG2964" s="113">
        <v>75</v>
      </c>
      <c r="BH2964" s="117">
        <f t="shared" si="1115"/>
        <v>51075</v>
      </c>
      <c r="BJ2964" s="5" t="s">
        <v>3185</v>
      </c>
    </row>
    <row r="2965" spans="1:62" hidden="1" outlineLevel="1">
      <c r="A2965" t="s">
        <v>2261</v>
      </c>
      <c r="B2965" t="s">
        <v>1603</v>
      </c>
      <c r="C2965" s="1">
        <f t="shared" si="1127"/>
        <v>7121</v>
      </c>
      <c r="D2965" s="5">
        <f>IF(N2965&gt;0, RANK(N2965,(N2965:P2965,Q2965:AE2965)),0)</f>
        <v>2</v>
      </c>
      <c r="E2965" s="5">
        <f>IF(O2965&gt;0,RANK(O2965,(N2965:P2965,Q2965:AE2965)),0)</f>
        <v>1</v>
      </c>
      <c r="F2965" s="5">
        <f>IF(P2965&gt;0,RANK(P2965,(N2965:P2965,Q2965:AE2965)),0)</f>
        <v>0</v>
      </c>
      <c r="G2965" s="131">
        <f t="shared" si="1125"/>
        <v>2733</v>
      </c>
      <c r="H2965" s="136">
        <f t="shared" si="1126"/>
        <v>0.38379441089734589</v>
      </c>
      <c r="I2965" s="2"/>
      <c r="J2965" s="2">
        <f t="shared" si="1128"/>
        <v>0.29040865047043957</v>
      </c>
      <c r="K2965" s="2">
        <f t="shared" si="1129"/>
        <v>0.67420306136778541</v>
      </c>
      <c r="L2965" s="2">
        <f t="shared" si="1130"/>
        <v>0</v>
      </c>
      <c r="M2965" s="2">
        <f t="shared" si="1131"/>
        <v>3.5388288161775083E-2</v>
      </c>
      <c r="N2965" s="63">
        <v>2068</v>
      </c>
      <c r="O2965" s="63">
        <v>4801</v>
      </c>
      <c r="P2965" s="63"/>
      <c r="Q2965" s="63">
        <v>71</v>
      </c>
      <c r="R2965" s="63">
        <v>47</v>
      </c>
      <c r="S2965" s="63">
        <v>133</v>
      </c>
      <c r="T2965" s="63"/>
      <c r="U2965" s="63"/>
      <c r="V2965" s="63"/>
      <c r="W2965" s="63">
        <v>1</v>
      </c>
      <c r="X2965" s="63"/>
      <c r="Y2965" s="63"/>
      <c r="Z2965" s="63"/>
      <c r="AA2965" s="63"/>
      <c r="AB2965" s="63"/>
      <c r="AC2965" s="63"/>
      <c r="AD2965" s="63"/>
      <c r="AE2965" s="63"/>
      <c r="AF2965" s="63"/>
      <c r="AG2965" s="63"/>
      <c r="AH2965" s="63"/>
      <c r="AI2965" s="63"/>
      <c r="AJ2965" s="63"/>
      <c r="AK2965" s="63"/>
      <c r="AL2965" s="63"/>
      <c r="AM2965" s="63"/>
      <c r="AN2965" s="63"/>
      <c r="AO2965" s="63"/>
      <c r="AP2965" s="63"/>
      <c r="AQ2965" s="63"/>
      <c r="AS2965" s="5">
        <f>IF(Q2965&gt;0,RANK(Q2965,(N2965:P2965,Q2965:AE2965)),0)</f>
        <v>4</v>
      </c>
      <c r="AT2965" s="5">
        <f>IF(R2965&gt;0,RANK(R2965,(N2965:P2965,Q2965:AE2965)),0)</f>
        <v>5</v>
      </c>
      <c r="AU2965" s="5">
        <f>IF(T2965&gt;0,RANK(T2965,(N2965:P2965,Q2965:AE2965)),0)</f>
        <v>0</v>
      </c>
      <c r="AV2965" s="5">
        <f>IF(S2965&gt;0,RANK(S2965,(N2965:P2965,Q2965:AE2965)),0)</f>
        <v>3</v>
      </c>
      <c r="AW2965" s="2">
        <f t="shared" si="1132"/>
        <v>9.9705097598651871E-3</v>
      </c>
      <c r="AX2965" s="2">
        <f t="shared" si="1133"/>
        <v>6.6001966016008985E-3</v>
      </c>
      <c r="AY2965" s="2">
        <f t="shared" si="1134"/>
        <v>0</v>
      </c>
      <c r="AZ2965" s="2">
        <f t="shared" si="1135"/>
        <v>1.8677152085381267E-2</v>
      </c>
      <c r="BB2965" t="s">
        <v>2261</v>
      </c>
      <c r="BC2965" t="s">
        <v>1603</v>
      </c>
      <c r="BD2965">
        <v>9</v>
      </c>
      <c r="BF2965" s="111">
        <v>51</v>
      </c>
      <c r="BG2965" s="113">
        <v>77</v>
      </c>
      <c r="BH2965" s="117">
        <f t="shared" si="1115"/>
        <v>51077</v>
      </c>
      <c r="BJ2965" s="5" t="s">
        <v>3185</v>
      </c>
    </row>
    <row r="2966" spans="1:62" hidden="1" outlineLevel="1">
      <c r="A2966" t="s">
        <v>2200</v>
      </c>
      <c r="B2966" t="s">
        <v>1603</v>
      </c>
      <c r="C2966" s="1">
        <f t="shared" si="1127"/>
        <v>9023</v>
      </c>
      <c r="D2966" s="5">
        <f>IF(N2966&gt;0, RANK(N2966,(N2966:P2966,Q2966:AE2966)),0)</f>
        <v>2</v>
      </c>
      <c r="E2966" s="5">
        <f>IF(O2966&gt;0,RANK(O2966,(N2966:P2966,Q2966:AE2966)),0)</f>
        <v>1</v>
      </c>
      <c r="F2966" s="5">
        <f>IF(P2966&gt;0,RANK(P2966,(N2966:P2966,Q2966:AE2966)),0)</f>
        <v>0</v>
      </c>
      <c r="G2966" s="131">
        <f t="shared" si="1125"/>
        <v>2279</v>
      </c>
      <c r="H2966" s="136">
        <f t="shared" si="1126"/>
        <v>0.25257674830987475</v>
      </c>
      <c r="I2966" s="2"/>
      <c r="J2966" s="2">
        <f t="shared" si="1128"/>
        <v>0.36462373933281611</v>
      </c>
      <c r="K2966" s="2">
        <f t="shared" si="1129"/>
        <v>0.61720048764269086</v>
      </c>
      <c r="L2966" s="2">
        <f t="shared" si="1130"/>
        <v>0</v>
      </c>
      <c r="M2966" s="2">
        <f t="shared" si="1131"/>
        <v>1.8175773024493025E-2</v>
      </c>
      <c r="N2966" s="63">
        <v>3290</v>
      </c>
      <c r="O2966" s="63">
        <v>5569</v>
      </c>
      <c r="P2966" s="63"/>
      <c r="Q2966" s="63">
        <v>81</v>
      </c>
      <c r="R2966" s="63">
        <v>22</v>
      </c>
      <c r="S2966" s="63">
        <v>48</v>
      </c>
      <c r="T2966" s="63"/>
      <c r="U2966" s="63"/>
      <c r="V2966" s="63"/>
      <c r="W2966" s="63">
        <v>13</v>
      </c>
      <c r="X2966" s="63"/>
      <c r="Y2966" s="63"/>
      <c r="Z2966" s="63"/>
      <c r="AA2966" s="63"/>
      <c r="AB2966" s="63"/>
      <c r="AC2966" s="63"/>
      <c r="AD2966" s="63"/>
      <c r="AE2966" s="63"/>
      <c r="AF2966" s="63"/>
      <c r="AG2966" s="63"/>
      <c r="AH2966" s="63"/>
      <c r="AI2966" s="63"/>
      <c r="AJ2966" s="63"/>
      <c r="AK2966" s="63"/>
      <c r="AL2966" s="63"/>
      <c r="AM2966" s="63"/>
      <c r="AN2966" s="63"/>
      <c r="AO2966" s="63"/>
      <c r="AP2966" s="63"/>
      <c r="AQ2966" s="63"/>
      <c r="AS2966" s="5">
        <f>IF(Q2966&gt;0,RANK(Q2966,(N2966:P2966,Q2966:AE2966)),0)</f>
        <v>3</v>
      </c>
      <c r="AT2966" s="5">
        <f>IF(R2966&gt;0,RANK(R2966,(N2966:P2966,Q2966:AE2966)),0)</f>
        <v>5</v>
      </c>
      <c r="AU2966" s="5">
        <f>IF(T2966&gt;0,RANK(T2966,(N2966:P2966,Q2966:AE2966)),0)</f>
        <v>0</v>
      </c>
      <c r="AV2966" s="5">
        <f>IF(S2966&gt;0,RANK(S2966,(N2966:P2966,Q2966:AE2966)),0)</f>
        <v>4</v>
      </c>
      <c r="AW2966" s="2">
        <f t="shared" si="1132"/>
        <v>8.9770586279507916E-3</v>
      </c>
      <c r="AX2966" s="2">
        <f t="shared" si="1133"/>
        <v>2.4382134545051534E-3</v>
      </c>
      <c r="AY2966" s="2">
        <f t="shared" si="1134"/>
        <v>0</v>
      </c>
      <c r="AZ2966" s="2">
        <f t="shared" si="1135"/>
        <v>5.3197384461930626E-3</v>
      </c>
      <c r="BB2966" t="s">
        <v>2200</v>
      </c>
      <c r="BC2966" t="s">
        <v>1603</v>
      </c>
      <c r="BD2966">
        <v>5</v>
      </c>
      <c r="BF2966" s="111">
        <v>51</v>
      </c>
      <c r="BG2966" s="113">
        <v>79</v>
      </c>
      <c r="BH2966" s="117">
        <f t="shared" si="1115"/>
        <v>51079</v>
      </c>
      <c r="BJ2966" s="5" t="s">
        <v>3185</v>
      </c>
    </row>
    <row r="2967" spans="1:62" hidden="1" outlineLevel="1">
      <c r="A2967" t="s">
        <v>1071</v>
      </c>
      <c r="B2967" t="s">
        <v>1603</v>
      </c>
      <c r="C2967" s="1">
        <f t="shared" si="1127"/>
        <v>4926</v>
      </c>
      <c r="D2967" s="5">
        <f>IF(N2967&gt;0, RANK(N2967,(N2967:P2967,Q2967:AE2967)),0)</f>
        <v>1</v>
      </c>
      <c r="E2967" s="5">
        <f>IF(O2967&gt;0,RANK(O2967,(N2967:P2967,Q2967:AE2967)),0)</f>
        <v>2</v>
      </c>
      <c r="F2967" s="5">
        <f>IF(P2967&gt;0,RANK(P2967,(N2967:P2967,Q2967:AE2967)),0)</f>
        <v>0</v>
      </c>
      <c r="G2967" s="131">
        <f t="shared" si="1125"/>
        <v>1369</v>
      </c>
      <c r="H2967" s="136">
        <f t="shared" si="1126"/>
        <v>0.27791311408850994</v>
      </c>
      <c r="I2967" s="2"/>
      <c r="J2967" s="2">
        <f t="shared" si="1128"/>
        <v>0.63641900121802675</v>
      </c>
      <c r="K2967" s="2">
        <f t="shared" si="1129"/>
        <v>0.35850588712951686</v>
      </c>
      <c r="L2967" s="2">
        <f t="shared" si="1130"/>
        <v>0</v>
      </c>
      <c r="M2967" s="2">
        <f t="shared" si="1131"/>
        <v>5.0751116524563877E-3</v>
      </c>
      <c r="N2967" s="63">
        <v>3135</v>
      </c>
      <c r="O2967" s="63">
        <v>1766</v>
      </c>
      <c r="P2967" s="63"/>
      <c r="Q2967" s="63">
        <v>10</v>
      </c>
      <c r="R2967" s="63">
        <v>6</v>
      </c>
      <c r="S2967" s="63">
        <v>8</v>
      </c>
      <c r="T2967" s="63"/>
      <c r="U2967" s="63"/>
      <c r="V2967" s="63"/>
      <c r="W2967" s="63">
        <v>1</v>
      </c>
      <c r="X2967" s="63"/>
      <c r="Y2967" s="63"/>
      <c r="Z2967" s="63"/>
      <c r="AA2967" s="63"/>
      <c r="AB2967" s="63"/>
      <c r="AC2967" s="63"/>
      <c r="AD2967" s="63"/>
      <c r="AE2967" s="63"/>
      <c r="AF2967" s="63"/>
      <c r="AG2967" s="63"/>
      <c r="AH2967" s="63"/>
      <c r="AI2967" s="63"/>
      <c r="AJ2967" s="63"/>
      <c r="AK2967" s="63"/>
      <c r="AL2967" s="63"/>
      <c r="AM2967" s="63"/>
      <c r="AN2967" s="63"/>
      <c r="AO2967" s="63"/>
      <c r="AP2967" s="63"/>
      <c r="AQ2967" s="63"/>
      <c r="AS2967" s="5">
        <f>IF(Q2967&gt;0,RANK(Q2967,(N2967:P2967,Q2967:AE2967)),0)</f>
        <v>3</v>
      </c>
      <c r="AT2967" s="5">
        <f>IF(R2967&gt;0,RANK(R2967,(N2967:P2967,Q2967:AE2967)),0)</f>
        <v>5</v>
      </c>
      <c r="AU2967" s="5">
        <f>IF(T2967&gt;0,RANK(T2967,(N2967:P2967,Q2967:AE2967)),0)</f>
        <v>0</v>
      </c>
      <c r="AV2967" s="5">
        <f>IF(S2967&gt;0,RANK(S2967,(N2967:P2967,Q2967:AE2967)),0)</f>
        <v>4</v>
      </c>
      <c r="AW2967" s="2">
        <f t="shared" si="1132"/>
        <v>2.0300446609825416E-3</v>
      </c>
      <c r="AX2967" s="2">
        <f t="shared" si="1133"/>
        <v>1.2180267965895249E-3</v>
      </c>
      <c r="AY2967" s="2">
        <f t="shared" si="1134"/>
        <v>0</v>
      </c>
      <c r="AZ2967" s="2">
        <f t="shared" si="1135"/>
        <v>1.6240357287860333E-3</v>
      </c>
      <c r="BB2967" t="s">
        <v>1071</v>
      </c>
      <c r="BC2967" t="s">
        <v>1603</v>
      </c>
      <c r="BD2967">
        <v>4</v>
      </c>
      <c r="BF2967" s="111">
        <v>51</v>
      </c>
      <c r="BG2967" s="113">
        <v>81</v>
      </c>
      <c r="BH2967" s="117">
        <f t="shared" si="1115"/>
        <v>51081</v>
      </c>
      <c r="BJ2967" s="5" t="s">
        <v>3185</v>
      </c>
    </row>
    <row r="2968" spans="1:62" hidden="1" outlineLevel="1">
      <c r="A2968" t="s">
        <v>394</v>
      </c>
      <c r="B2968" t="s">
        <v>1603</v>
      </c>
      <c r="C2968" s="1">
        <f t="shared" si="1127"/>
        <v>16692</v>
      </c>
      <c r="D2968" s="5">
        <f>IF(N2968&gt;0, RANK(N2968,(N2968:P2968,Q2968:AE2968)),0)</f>
        <v>2</v>
      </c>
      <c r="E2968" s="5">
        <f>IF(O2968&gt;0,RANK(O2968,(N2968:P2968,Q2968:AE2968)),0)</f>
        <v>1</v>
      </c>
      <c r="F2968" s="5">
        <f>IF(P2968&gt;0,RANK(P2968,(N2968:P2968,Q2968:AE2968)),0)</f>
        <v>0</v>
      </c>
      <c r="G2968" s="131">
        <f t="shared" si="1125"/>
        <v>928</v>
      </c>
      <c r="H2968" s="136">
        <f t="shared" si="1126"/>
        <v>5.5595494847831294E-2</v>
      </c>
      <c r="I2968" s="2"/>
      <c r="J2968" s="2">
        <f t="shared" si="1128"/>
        <v>0.46525281572010546</v>
      </c>
      <c r="K2968" s="2">
        <f t="shared" si="1129"/>
        <v>0.52084831056793679</v>
      </c>
      <c r="L2968" s="2">
        <f t="shared" si="1130"/>
        <v>0</v>
      </c>
      <c r="M2968" s="2">
        <f t="shared" si="1131"/>
        <v>1.3898873711957749E-2</v>
      </c>
      <c r="N2968" s="63">
        <v>7766</v>
      </c>
      <c r="O2968" s="63">
        <v>8694</v>
      </c>
      <c r="P2968" s="63"/>
      <c r="Q2968" s="63">
        <v>67</v>
      </c>
      <c r="R2968" s="63">
        <v>35</v>
      </c>
      <c r="S2968" s="63">
        <v>106</v>
      </c>
      <c r="T2968" s="63"/>
      <c r="U2968" s="63"/>
      <c r="V2968" s="63"/>
      <c r="W2968" s="63">
        <v>24</v>
      </c>
      <c r="X2968" s="63"/>
      <c r="Y2968" s="63"/>
      <c r="Z2968" s="63"/>
      <c r="AA2968" s="63"/>
      <c r="AB2968" s="63"/>
      <c r="AC2968" s="63"/>
      <c r="AD2968" s="63"/>
      <c r="AE2968" s="63"/>
      <c r="AF2968" s="63"/>
      <c r="AG2968" s="63"/>
      <c r="AH2968" s="63"/>
      <c r="AI2968" s="63"/>
      <c r="AJ2968" s="63"/>
      <c r="AK2968" s="63"/>
      <c r="AL2968" s="63"/>
      <c r="AM2968" s="63"/>
      <c r="AN2968" s="63"/>
      <c r="AO2968" s="63"/>
      <c r="AP2968" s="63"/>
      <c r="AQ2968" s="63"/>
      <c r="AS2968" s="5">
        <f>IF(Q2968&gt;0,RANK(Q2968,(N2968:P2968,Q2968:AE2968)),0)</f>
        <v>4</v>
      </c>
      <c r="AT2968" s="5">
        <f>IF(R2968&gt;0,RANK(R2968,(N2968:P2968,Q2968:AE2968)),0)</f>
        <v>5</v>
      </c>
      <c r="AU2968" s="5">
        <f>IF(T2968&gt;0,RANK(T2968,(N2968:P2968,Q2968:AE2968)),0)</f>
        <v>0</v>
      </c>
      <c r="AV2968" s="5">
        <f>IF(S2968&gt;0,RANK(S2968,(N2968:P2968,Q2968:AE2968)),0)</f>
        <v>3</v>
      </c>
      <c r="AW2968" s="2">
        <f t="shared" si="1132"/>
        <v>4.0138988737119579E-3</v>
      </c>
      <c r="AX2968" s="2">
        <f t="shared" si="1133"/>
        <v>2.0968128444763959E-3</v>
      </c>
      <c r="AY2968" s="2">
        <f t="shared" si="1134"/>
        <v>0</v>
      </c>
      <c r="AZ2968" s="2">
        <f t="shared" si="1135"/>
        <v>6.3503474718427993E-3</v>
      </c>
      <c r="BB2968" t="s">
        <v>394</v>
      </c>
      <c r="BC2968" t="s">
        <v>1603</v>
      </c>
      <c r="BD2968">
        <v>5</v>
      </c>
      <c r="BF2968" s="111">
        <v>51</v>
      </c>
      <c r="BG2968" s="113">
        <v>83</v>
      </c>
      <c r="BH2968" s="117">
        <f t="shared" si="1115"/>
        <v>51083</v>
      </c>
      <c r="BJ2968" s="5" t="s">
        <v>3185</v>
      </c>
    </row>
    <row r="2969" spans="1:62" hidden="1" outlineLevel="1">
      <c r="A2969" t="s">
        <v>700</v>
      </c>
      <c r="B2969" t="s">
        <v>1603</v>
      </c>
      <c r="C2969" s="1">
        <f t="shared" si="1127"/>
        <v>59058</v>
      </c>
      <c r="D2969" s="5">
        <f>IF(N2969&gt;0, RANK(N2969,(N2969:P2969,Q2969:AE2969)),0)</f>
        <v>2</v>
      </c>
      <c r="E2969" s="5">
        <f>IF(O2969&gt;0,RANK(O2969,(N2969:P2969,Q2969:AE2969)),0)</f>
        <v>1</v>
      </c>
      <c r="F2969" s="5">
        <f>IF(P2969&gt;0,RANK(P2969,(N2969:P2969,Q2969:AE2969)),0)</f>
        <v>0</v>
      </c>
      <c r="G2969" s="131">
        <f t="shared" si="1125"/>
        <v>21646</v>
      </c>
      <c r="H2969" s="136">
        <f t="shared" si="1126"/>
        <v>0.36652104710623457</v>
      </c>
      <c r="I2969" s="2"/>
      <c r="J2969" s="2">
        <f t="shared" si="1128"/>
        <v>0.30976328355176269</v>
      </c>
      <c r="K2969" s="2">
        <f t="shared" si="1129"/>
        <v>0.6762843306579972</v>
      </c>
      <c r="L2969" s="2">
        <f t="shared" si="1130"/>
        <v>0</v>
      </c>
      <c r="M2969" s="2">
        <f t="shared" si="1131"/>
        <v>1.3952385790240052E-2</v>
      </c>
      <c r="N2969" s="63">
        <v>18294</v>
      </c>
      <c r="O2969" s="63">
        <v>39940</v>
      </c>
      <c r="P2969" s="63"/>
      <c r="Q2969" s="63">
        <v>469</v>
      </c>
      <c r="R2969" s="63">
        <v>123</v>
      </c>
      <c r="S2969" s="63">
        <v>141</v>
      </c>
      <c r="T2969" s="63"/>
      <c r="U2969" s="63"/>
      <c r="V2969" s="63"/>
      <c r="W2969" s="63">
        <v>91</v>
      </c>
      <c r="X2969" s="63"/>
      <c r="Y2969" s="63"/>
      <c r="Z2969" s="63"/>
      <c r="AA2969" s="63"/>
      <c r="AB2969" s="63"/>
      <c r="AC2969" s="63"/>
      <c r="AD2969" s="63"/>
      <c r="AE2969" s="63"/>
      <c r="AF2969" s="63"/>
      <c r="AG2969" s="63"/>
      <c r="AH2969" s="63"/>
      <c r="AI2969" s="63"/>
      <c r="AJ2969" s="63"/>
      <c r="AK2969" s="63"/>
      <c r="AL2969" s="63"/>
      <c r="AM2969" s="63"/>
      <c r="AN2969" s="63"/>
      <c r="AO2969" s="63"/>
      <c r="AP2969" s="63"/>
      <c r="AQ2969" s="63"/>
      <c r="AS2969" s="5">
        <f>IF(Q2969&gt;0,RANK(Q2969,(N2969:P2969,Q2969:AE2969)),0)</f>
        <v>3</v>
      </c>
      <c r="AT2969" s="5">
        <f>IF(R2969&gt;0,RANK(R2969,(N2969:P2969,Q2969:AE2969)),0)</f>
        <v>5</v>
      </c>
      <c r="AU2969" s="5">
        <f>IF(T2969&gt;0,RANK(T2969,(N2969:P2969,Q2969:AE2969)),0)</f>
        <v>0</v>
      </c>
      <c r="AV2969" s="5">
        <f>IF(S2969&gt;0,RANK(S2969,(N2969:P2969,Q2969:AE2969)),0)</f>
        <v>4</v>
      </c>
      <c r="AW2969" s="2">
        <f t="shared" si="1132"/>
        <v>7.9413457956585051E-3</v>
      </c>
      <c r="AX2969" s="2">
        <f t="shared" si="1133"/>
        <v>2.0826983643198213E-3</v>
      </c>
      <c r="AY2969" s="2">
        <f t="shared" si="1134"/>
        <v>0</v>
      </c>
      <c r="AZ2969" s="2">
        <f t="shared" si="1135"/>
        <v>2.3874834908056489E-3</v>
      </c>
      <c r="BB2969" t="s">
        <v>700</v>
      </c>
      <c r="BC2969" t="s">
        <v>1603</v>
      </c>
      <c r="BD2969">
        <v>7</v>
      </c>
      <c r="BF2969" s="111">
        <v>51</v>
      </c>
      <c r="BG2969" s="113">
        <v>85</v>
      </c>
      <c r="BH2969" s="117">
        <f t="shared" si="1115"/>
        <v>51085</v>
      </c>
      <c r="BJ2969" s="5" t="s">
        <v>3185</v>
      </c>
    </row>
    <row r="2970" spans="1:62" hidden="1" outlineLevel="1">
      <c r="A2970" t="s">
        <v>1209</v>
      </c>
      <c r="B2970" t="s">
        <v>1603</v>
      </c>
      <c r="C2970" s="1">
        <f t="shared" si="1127"/>
        <v>162241</v>
      </c>
      <c r="D2970" s="5">
        <f>IF(N2970&gt;0, RANK(N2970,(N2970:P2970,Q2970:AE2970)),0)</f>
        <v>1</v>
      </c>
      <c r="E2970" s="5">
        <f>IF(O2970&gt;0,RANK(O2970,(N2970:P2970,Q2970:AE2970)),0)</f>
        <v>2</v>
      </c>
      <c r="F2970" s="5">
        <f>IF(P2970&gt;0,RANK(P2970,(N2970:P2970,Q2970:AE2970)),0)</f>
        <v>0</v>
      </c>
      <c r="G2970" s="131">
        <f t="shared" si="1125"/>
        <v>19145</v>
      </c>
      <c r="H2970" s="136">
        <f t="shared" si="1126"/>
        <v>0.1180034639825938</v>
      </c>
      <c r="I2970" s="2"/>
      <c r="J2970" s="2">
        <f t="shared" si="1128"/>
        <v>0.55222785855609868</v>
      </c>
      <c r="K2970" s="2">
        <f t="shared" si="1129"/>
        <v>0.43422439457350487</v>
      </c>
      <c r="L2970" s="2">
        <f t="shared" si="1130"/>
        <v>0</v>
      </c>
      <c r="M2970" s="2">
        <f t="shared" si="1131"/>
        <v>1.3547746870396449E-2</v>
      </c>
      <c r="N2970" s="63">
        <v>89594</v>
      </c>
      <c r="O2970" s="63">
        <v>70449</v>
      </c>
      <c r="P2970" s="63"/>
      <c r="Q2970" s="63">
        <v>1192</v>
      </c>
      <c r="R2970" s="63">
        <v>296</v>
      </c>
      <c r="S2970" s="63">
        <v>367</v>
      </c>
      <c r="T2970" s="63"/>
      <c r="U2970" s="63"/>
      <c r="V2970" s="63"/>
      <c r="W2970" s="63">
        <v>343</v>
      </c>
      <c r="X2970" s="63"/>
      <c r="Y2970" s="63"/>
      <c r="Z2970" s="63"/>
      <c r="AA2970" s="63"/>
      <c r="AB2970" s="63"/>
      <c r="AC2970" s="63"/>
      <c r="AD2970" s="63"/>
      <c r="AE2970" s="63"/>
      <c r="AF2970" s="63"/>
      <c r="AG2970" s="63"/>
      <c r="AH2970" s="63"/>
      <c r="AI2970" s="63"/>
      <c r="AJ2970" s="63"/>
      <c r="AK2970" s="63"/>
      <c r="AL2970" s="63"/>
      <c r="AM2970" s="63"/>
      <c r="AN2970" s="63"/>
      <c r="AO2970" s="63"/>
      <c r="AP2970" s="63"/>
      <c r="AQ2970" s="63"/>
      <c r="AS2970" s="5">
        <f>IF(Q2970&gt;0,RANK(Q2970,(N2970:P2970,Q2970:AE2970)),0)</f>
        <v>3</v>
      </c>
      <c r="AT2970" s="5">
        <f>IF(R2970&gt;0,RANK(R2970,(N2970:P2970,Q2970:AE2970)),0)</f>
        <v>6</v>
      </c>
      <c r="AU2970" s="5">
        <f>IF(T2970&gt;0,RANK(T2970,(N2970:P2970,Q2970:AE2970)),0)</f>
        <v>0</v>
      </c>
      <c r="AV2970" s="5">
        <f>IF(S2970&gt;0,RANK(S2970,(N2970:P2970,Q2970:AE2970)),0)</f>
        <v>4</v>
      </c>
      <c r="AW2970" s="2">
        <f t="shared" si="1132"/>
        <v>7.3470947541003813E-3</v>
      </c>
      <c r="AX2970" s="2">
        <f t="shared" si="1133"/>
        <v>1.8244463483336518E-3</v>
      </c>
      <c r="AY2970" s="2">
        <f t="shared" si="1134"/>
        <v>0</v>
      </c>
      <c r="AZ2970" s="2">
        <f t="shared" si="1135"/>
        <v>2.2620669251298994E-3</v>
      </c>
      <c r="BB2970" t="s">
        <v>1209</v>
      </c>
      <c r="BC2970" t="s">
        <v>1603</v>
      </c>
      <c r="BF2970" s="111">
        <v>51</v>
      </c>
      <c r="BG2970" s="113">
        <v>87</v>
      </c>
      <c r="BH2970" s="117">
        <f t="shared" si="1115"/>
        <v>51087</v>
      </c>
      <c r="BJ2970" s="5" t="s">
        <v>3185</v>
      </c>
    </row>
    <row r="2971" spans="1:62" hidden="1" outlineLevel="1">
      <c r="A2971" t="s">
        <v>3148</v>
      </c>
      <c r="B2971" t="s">
        <v>1603</v>
      </c>
      <c r="C2971" s="1">
        <f t="shared" si="1127"/>
        <v>24963</v>
      </c>
      <c r="D2971" s="5">
        <f>IF(N2971&gt;0, RANK(N2971,(N2971:P2971,Q2971:AE2971)),0)</f>
        <v>2</v>
      </c>
      <c r="E2971" s="5">
        <f>IF(O2971&gt;0,RANK(O2971,(N2971:P2971,Q2971:AE2971)),0)</f>
        <v>1</v>
      </c>
      <c r="F2971" s="5">
        <f>IF(P2971&gt;0,RANK(P2971,(N2971:P2971,Q2971:AE2971)),0)</f>
        <v>0</v>
      </c>
      <c r="G2971" s="131">
        <f t="shared" si="1125"/>
        <v>3667</v>
      </c>
      <c r="H2971" s="136">
        <f t="shared" si="1126"/>
        <v>0.14689740816408284</v>
      </c>
      <c r="I2971" s="2"/>
      <c r="J2971" s="2">
        <f t="shared" si="1128"/>
        <v>0.41329167167407765</v>
      </c>
      <c r="K2971" s="2">
        <f t="shared" si="1129"/>
        <v>0.56018907983816046</v>
      </c>
      <c r="L2971" s="2">
        <f t="shared" si="1130"/>
        <v>0</v>
      </c>
      <c r="M2971" s="2">
        <f t="shared" si="1131"/>
        <v>2.6519248487761882E-2</v>
      </c>
      <c r="N2971" s="63">
        <v>10317</v>
      </c>
      <c r="O2971" s="63">
        <v>13984</v>
      </c>
      <c r="P2971" s="63"/>
      <c r="Q2971" s="63">
        <v>128</v>
      </c>
      <c r="R2971" s="63">
        <v>27</v>
      </c>
      <c r="S2971" s="63">
        <v>480</v>
      </c>
      <c r="T2971" s="63"/>
      <c r="U2971" s="63"/>
      <c r="V2971" s="63"/>
      <c r="W2971" s="63">
        <v>27</v>
      </c>
      <c r="X2971" s="63"/>
      <c r="Y2971" s="63"/>
      <c r="Z2971" s="63"/>
      <c r="AA2971" s="63"/>
      <c r="AB2971" s="63"/>
      <c r="AC2971" s="63"/>
      <c r="AD2971" s="63"/>
      <c r="AE2971" s="63"/>
      <c r="AF2971" s="63"/>
      <c r="AG2971" s="63"/>
      <c r="AH2971" s="63"/>
      <c r="AI2971" s="63"/>
      <c r="AJ2971" s="63"/>
      <c r="AK2971" s="63"/>
      <c r="AL2971" s="63"/>
      <c r="AM2971" s="63"/>
      <c r="AN2971" s="63"/>
      <c r="AO2971" s="63"/>
      <c r="AP2971" s="63"/>
      <c r="AQ2971" s="63"/>
      <c r="AS2971" s="5">
        <f>IF(Q2971&gt;0,RANK(Q2971,(N2971:P2971,Q2971:AE2971)),0)</f>
        <v>4</v>
      </c>
      <c r="AT2971" s="5">
        <f>IF(R2971&gt;0,RANK(R2971,(N2971:P2971,Q2971:AE2971)),0)</f>
        <v>5</v>
      </c>
      <c r="AU2971" s="5">
        <f>IF(T2971&gt;0,RANK(T2971,(N2971:P2971,Q2971:AE2971)),0)</f>
        <v>0</v>
      </c>
      <c r="AV2971" s="5">
        <f>IF(S2971&gt;0,RANK(S2971,(N2971:P2971,Q2971:AE2971)),0)</f>
        <v>3</v>
      </c>
      <c r="AW2971" s="2">
        <f t="shared" si="1132"/>
        <v>5.1275888314705762E-3</v>
      </c>
      <c r="AX2971" s="2">
        <f t="shared" si="1133"/>
        <v>1.0816007691383247E-3</v>
      </c>
      <c r="AY2971" s="2">
        <f t="shared" si="1134"/>
        <v>0</v>
      </c>
      <c r="AZ2971" s="2">
        <f t="shared" si="1135"/>
        <v>1.9228458118014661E-2</v>
      </c>
      <c r="BB2971" t="s">
        <v>3148</v>
      </c>
      <c r="BC2971" t="s">
        <v>1603</v>
      </c>
      <c r="BF2971" s="111">
        <v>51</v>
      </c>
      <c r="BG2971" s="113">
        <v>89</v>
      </c>
      <c r="BH2971" s="117">
        <f t="shared" si="1115"/>
        <v>51089</v>
      </c>
      <c r="BJ2971" s="5" t="s">
        <v>3185</v>
      </c>
    </row>
    <row r="2972" spans="1:62" hidden="1" outlineLevel="1">
      <c r="A2972" t="s">
        <v>1996</v>
      </c>
      <c r="B2972" t="s">
        <v>1603</v>
      </c>
      <c r="C2972" s="1">
        <f t="shared" si="1127"/>
        <v>1413</v>
      </c>
      <c r="D2972" s="5">
        <f>IF(N2972&gt;0, RANK(N2972,(N2972:P2972,Q2972:AE2972)),0)</f>
        <v>2</v>
      </c>
      <c r="E2972" s="5">
        <f>IF(O2972&gt;0,RANK(O2972,(N2972:P2972,Q2972:AE2972)),0)</f>
        <v>1</v>
      </c>
      <c r="F2972" s="5">
        <f>IF(P2972&gt;0,RANK(P2972,(N2972:P2972,Q2972:AE2972)),0)</f>
        <v>0</v>
      </c>
      <c r="G2972" s="131">
        <f t="shared" si="1125"/>
        <v>465</v>
      </c>
      <c r="H2972" s="136">
        <f t="shared" si="1126"/>
        <v>0.32908704883227174</v>
      </c>
      <c r="I2972" s="2"/>
      <c r="J2972" s="2">
        <f t="shared" si="1128"/>
        <v>0.32484076433121017</v>
      </c>
      <c r="K2972" s="2">
        <f t="shared" si="1129"/>
        <v>0.65392781316348192</v>
      </c>
      <c r="L2972" s="2">
        <f t="shared" si="1130"/>
        <v>0</v>
      </c>
      <c r="M2972" s="2">
        <f t="shared" si="1131"/>
        <v>2.1231422505307962E-2</v>
      </c>
      <c r="N2972" s="63">
        <v>459</v>
      </c>
      <c r="O2972" s="63">
        <v>924</v>
      </c>
      <c r="P2972" s="63"/>
      <c r="Q2972" s="63">
        <v>12</v>
      </c>
      <c r="R2972" s="63">
        <v>3</v>
      </c>
      <c r="S2972" s="63">
        <v>13</v>
      </c>
      <c r="T2972" s="63"/>
      <c r="U2972" s="63"/>
      <c r="V2972" s="63"/>
      <c r="W2972" s="63">
        <v>2</v>
      </c>
      <c r="X2972" s="63"/>
      <c r="Y2972" s="63"/>
      <c r="Z2972" s="63"/>
      <c r="AA2972" s="63"/>
      <c r="AB2972" s="63"/>
      <c r="AC2972" s="63"/>
      <c r="AD2972" s="63"/>
      <c r="AE2972" s="63"/>
      <c r="AF2972" s="63"/>
      <c r="AG2972" s="63"/>
      <c r="AH2972" s="63"/>
      <c r="AI2972" s="63"/>
      <c r="AJ2972" s="63"/>
      <c r="AK2972" s="63"/>
      <c r="AL2972" s="63"/>
      <c r="AM2972" s="63"/>
      <c r="AN2972" s="63"/>
      <c r="AO2972" s="63"/>
      <c r="AP2972" s="63"/>
      <c r="AQ2972" s="63"/>
      <c r="AS2972" s="5">
        <f>IF(Q2972&gt;0,RANK(Q2972,(N2972:P2972,Q2972:AE2972)),0)</f>
        <v>4</v>
      </c>
      <c r="AT2972" s="5">
        <f>IF(R2972&gt;0,RANK(R2972,(N2972:P2972,Q2972:AE2972)),0)</f>
        <v>5</v>
      </c>
      <c r="AU2972" s="5">
        <f>IF(T2972&gt;0,RANK(T2972,(N2972:P2972,Q2972:AE2972)),0)</f>
        <v>0</v>
      </c>
      <c r="AV2972" s="5">
        <f>IF(S2972&gt;0,RANK(S2972,(N2972:P2972,Q2972:AE2972)),0)</f>
        <v>3</v>
      </c>
      <c r="AW2972" s="2">
        <f t="shared" si="1132"/>
        <v>8.4925690021231421E-3</v>
      </c>
      <c r="AX2972" s="2">
        <f t="shared" si="1133"/>
        <v>2.1231422505307855E-3</v>
      </c>
      <c r="AY2972" s="2">
        <f t="shared" si="1134"/>
        <v>0</v>
      </c>
      <c r="AZ2972" s="2">
        <f t="shared" si="1135"/>
        <v>9.200283085633405E-3</v>
      </c>
      <c r="BB2972" t="s">
        <v>1996</v>
      </c>
      <c r="BC2972" t="s">
        <v>1603</v>
      </c>
      <c r="BD2972">
        <v>6</v>
      </c>
      <c r="BF2972" s="111">
        <v>51</v>
      </c>
      <c r="BG2972" s="113">
        <v>91</v>
      </c>
      <c r="BH2972" s="117">
        <f t="shared" si="1115"/>
        <v>51091</v>
      </c>
      <c r="BJ2972" s="5" t="s">
        <v>3185</v>
      </c>
    </row>
    <row r="2973" spans="1:62" hidden="1" outlineLevel="1">
      <c r="A2973" t="s">
        <v>730</v>
      </c>
      <c r="B2973" t="s">
        <v>1603</v>
      </c>
      <c r="C2973" s="1">
        <f t="shared" si="1127"/>
        <v>20827</v>
      </c>
      <c r="D2973" s="5">
        <f>IF(N2973&gt;0, RANK(N2973,(N2973:P2973,Q2973:AE2973)),0)</f>
        <v>2</v>
      </c>
      <c r="E2973" s="5">
        <f>IF(O2973&gt;0,RANK(O2973,(N2973:P2973,Q2973:AE2973)),0)</f>
        <v>1</v>
      </c>
      <c r="F2973" s="5">
        <f>IF(P2973&gt;0,RANK(P2973,(N2973:P2973,Q2973:AE2973)),0)</f>
        <v>0</v>
      </c>
      <c r="G2973" s="131">
        <f t="shared" si="1125"/>
        <v>3041</v>
      </c>
      <c r="H2973" s="136">
        <f t="shared" si="1126"/>
        <v>0.14601238776588082</v>
      </c>
      <c r="I2973" s="2"/>
      <c r="J2973" s="2">
        <f t="shared" si="1128"/>
        <v>0.42065587938733373</v>
      </c>
      <c r="K2973" s="2">
        <f t="shared" si="1129"/>
        <v>0.56666826715321461</v>
      </c>
      <c r="L2973" s="2">
        <f t="shared" si="1130"/>
        <v>0</v>
      </c>
      <c r="M2973" s="2">
        <f t="shared" si="1131"/>
        <v>1.2675853459451658E-2</v>
      </c>
      <c r="N2973" s="63">
        <v>8761</v>
      </c>
      <c r="O2973" s="63">
        <v>11802</v>
      </c>
      <c r="P2973" s="63"/>
      <c r="Q2973" s="63">
        <v>144</v>
      </c>
      <c r="R2973" s="63">
        <v>32</v>
      </c>
      <c r="S2973" s="63">
        <v>56</v>
      </c>
      <c r="T2973" s="63"/>
      <c r="U2973" s="63"/>
      <c r="V2973" s="63"/>
      <c r="W2973" s="63">
        <v>32</v>
      </c>
      <c r="X2973" s="63"/>
      <c r="Y2973" s="63"/>
      <c r="Z2973" s="63"/>
      <c r="AA2973" s="63"/>
      <c r="AB2973" s="63"/>
      <c r="AC2973" s="63"/>
      <c r="AD2973" s="63"/>
      <c r="AE2973" s="63"/>
      <c r="AF2973" s="63"/>
      <c r="AG2973" s="63"/>
      <c r="AH2973" s="63"/>
      <c r="AI2973" s="63"/>
      <c r="AJ2973" s="63"/>
      <c r="AK2973" s="63"/>
      <c r="AL2973" s="63"/>
      <c r="AM2973" s="63"/>
      <c r="AN2973" s="63"/>
      <c r="AO2973" s="63"/>
      <c r="AP2973" s="63"/>
      <c r="AQ2973" s="63"/>
      <c r="AS2973" s="5">
        <f>IF(Q2973&gt;0,RANK(Q2973,(N2973:P2973,Q2973:AE2973)),0)</f>
        <v>3</v>
      </c>
      <c r="AT2973" s="5">
        <f>IF(R2973&gt;0,RANK(R2973,(N2973:P2973,Q2973:AE2973)),0)</f>
        <v>5</v>
      </c>
      <c r="AU2973" s="5">
        <f>IF(T2973&gt;0,RANK(T2973,(N2973:P2973,Q2973:AE2973)),0)</f>
        <v>0</v>
      </c>
      <c r="AV2973" s="5">
        <f>IF(S2973&gt;0,RANK(S2973,(N2973:P2973,Q2973:AE2973)),0)</f>
        <v>4</v>
      </c>
      <c r="AW2973" s="2">
        <f t="shared" si="1132"/>
        <v>6.9141018869736401E-3</v>
      </c>
      <c r="AX2973" s="2">
        <f t="shared" si="1133"/>
        <v>1.5364670859941423E-3</v>
      </c>
      <c r="AY2973" s="2">
        <f t="shared" si="1134"/>
        <v>0</v>
      </c>
      <c r="AZ2973" s="2">
        <f t="shared" si="1135"/>
        <v>2.688817400489749E-3</v>
      </c>
      <c r="BB2973" t="s">
        <v>730</v>
      </c>
      <c r="BC2973" t="s">
        <v>1603</v>
      </c>
      <c r="BD2973">
        <v>4</v>
      </c>
      <c r="BF2973" s="111">
        <v>51</v>
      </c>
      <c r="BG2973" s="113">
        <v>93</v>
      </c>
      <c r="BH2973" s="117">
        <f t="shared" si="1115"/>
        <v>51093</v>
      </c>
      <c r="BJ2973" s="5" t="s">
        <v>3185</v>
      </c>
    </row>
    <row r="2974" spans="1:62" hidden="1" outlineLevel="1">
      <c r="A2974" t="s">
        <v>731</v>
      </c>
      <c r="B2974" t="s">
        <v>1603</v>
      </c>
      <c r="C2974" s="1">
        <f t="shared" si="1127"/>
        <v>41240</v>
      </c>
      <c r="D2974" s="5">
        <f>IF(N2974&gt;0, RANK(N2974,(N2974:P2974,Q2974:AE2974)),0)</f>
        <v>2</v>
      </c>
      <c r="E2974" s="5">
        <f>IF(O2974&gt;0,RANK(O2974,(N2974:P2974,Q2974:AE2974)),0)</f>
        <v>1</v>
      </c>
      <c r="F2974" s="5">
        <f>IF(P2974&gt;0,RANK(P2974,(N2974:P2974,Q2974:AE2974)),0)</f>
        <v>0</v>
      </c>
      <c r="G2974" s="131">
        <f t="shared" si="1125"/>
        <v>4964</v>
      </c>
      <c r="H2974" s="136">
        <f t="shared" si="1126"/>
        <v>0.12036857419980601</v>
      </c>
      <c r="I2974" s="2"/>
      <c r="J2974" s="2">
        <f t="shared" si="1128"/>
        <v>0.43353540252182349</v>
      </c>
      <c r="K2974" s="2">
        <f t="shared" si="1129"/>
        <v>0.5539039767216295</v>
      </c>
      <c r="L2974" s="2">
        <f t="shared" si="1130"/>
        <v>0</v>
      </c>
      <c r="M2974" s="2">
        <f t="shared" si="1131"/>
        <v>1.256062075654707E-2</v>
      </c>
      <c r="N2974" s="63">
        <v>17879</v>
      </c>
      <c r="O2974" s="63">
        <v>22843</v>
      </c>
      <c r="P2974" s="63"/>
      <c r="Q2974" s="63">
        <v>331</v>
      </c>
      <c r="R2974" s="63">
        <v>69</v>
      </c>
      <c r="S2974" s="63">
        <v>51</v>
      </c>
      <c r="T2974" s="63"/>
      <c r="U2974" s="63"/>
      <c r="V2974" s="63"/>
      <c r="W2974" s="63">
        <v>67</v>
      </c>
      <c r="X2974" s="63"/>
      <c r="Y2974" s="63"/>
      <c r="Z2974" s="63"/>
      <c r="AA2974" s="63"/>
      <c r="AB2974" s="63"/>
      <c r="AC2974" s="63"/>
      <c r="AD2974" s="63"/>
      <c r="AE2974" s="63"/>
      <c r="AF2974" s="63"/>
      <c r="AG2974" s="63"/>
      <c r="AH2974" s="63"/>
      <c r="AI2974" s="63"/>
      <c r="AJ2974" s="63"/>
      <c r="AK2974" s="63"/>
      <c r="AL2974" s="63"/>
      <c r="AM2974" s="63"/>
      <c r="AN2974" s="63"/>
      <c r="AO2974" s="63"/>
      <c r="AP2974" s="63"/>
      <c r="AQ2974" s="63"/>
      <c r="AS2974" s="5">
        <f>IF(Q2974&gt;0,RANK(Q2974,(N2974:P2974,Q2974:AE2974)),0)</f>
        <v>3</v>
      </c>
      <c r="AT2974" s="5">
        <f>IF(R2974&gt;0,RANK(R2974,(N2974:P2974,Q2974:AE2974)),0)</f>
        <v>4</v>
      </c>
      <c r="AU2974" s="5">
        <f>IF(T2974&gt;0,RANK(T2974,(N2974:P2974,Q2974:AE2974)),0)</f>
        <v>0</v>
      </c>
      <c r="AV2974" s="5">
        <f>IF(S2974&gt;0,RANK(S2974,(N2974:P2974,Q2974:AE2974)),0)</f>
        <v>6</v>
      </c>
      <c r="AW2974" s="2">
        <f t="shared" si="1132"/>
        <v>8.0261881668283221E-3</v>
      </c>
      <c r="AX2974" s="2">
        <f t="shared" si="1133"/>
        <v>1.6731328806983512E-3</v>
      </c>
      <c r="AY2974" s="2">
        <f t="shared" si="1134"/>
        <v>0</v>
      </c>
      <c r="AZ2974" s="2">
        <f t="shared" si="1135"/>
        <v>1.2366634335596509E-3</v>
      </c>
      <c r="BB2974" t="s">
        <v>731</v>
      </c>
      <c r="BC2974" t="s">
        <v>1603</v>
      </c>
      <c r="BD2974">
        <v>1</v>
      </c>
      <c r="BF2974" s="111">
        <v>51</v>
      </c>
      <c r="BG2974" s="113">
        <v>95</v>
      </c>
      <c r="BH2974" s="117">
        <f t="shared" si="1115"/>
        <v>51095</v>
      </c>
      <c r="BJ2974" s="5" t="s">
        <v>3185</v>
      </c>
    </row>
    <row r="2975" spans="1:62" hidden="1" outlineLevel="1">
      <c r="A2975" t="s">
        <v>3170</v>
      </c>
      <c r="B2975" t="s">
        <v>1603</v>
      </c>
      <c r="C2975" s="1">
        <f t="shared" si="1127"/>
        <v>11325</v>
      </c>
      <c r="D2975" s="5">
        <f>IF(N2975&gt;0, RANK(N2975,(N2975:P2975,Q2975:AE2975)),0)</f>
        <v>2</v>
      </c>
      <c r="E2975" s="5">
        <f>IF(O2975&gt;0,RANK(O2975,(N2975:P2975,Q2975:AE2975)),0)</f>
        <v>1</v>
      </c>
      <c r="F2975" s="5">
        <f>IF(P2975&gt;0,RANK(P2975,(N2975:P2975,Q2975:AE2975)),0)</f>
        <v>0</v>
      </c>
      <c r="G2975" s="131">
        <f t="shared" si="1125"/>
        <v>2127</v>
      </c>
      <c r="H2975" s="136">
        <f t="shared" si="1126"/>
        <v>0.18781456953642384</v>
      </c>
      <c r="I2975" s="2"/>
      <c r="J2975" s="2">
        <f t="shared" si="1128"/>
        <v>0.39532008830022075</v>
      </c>
      <c r="K2975" s="2">
        <f t="shared" si="1129"/>
        <v>0.58313465783664464</v>
      </c>
      <c r="L2975" s="2">
        <f t="shared" si="1130"/>
        <v>0</v>
      </c>
      <c r="M2975" s="2">
        <f t="shared" si="1131"/>
        <v>2.154525386313455E-2</v>
      </c>
      <c r="N2975" s="63">
        <v>4477</v>
      </c>
      <c r="O2975" s="63">
        <v>6604</v>
      </c>
      <c r="P2975" s="63"/>
      <c r="Q2975" s="63">
        <v>137</v>
      </c>
      <c r="R2975" s="63">
        <v>36</v>
      </c>
      <c r="S2975" s="63">
        <v>38</v>
      </c>
      <c r="T2975" s="63"/>
      <c r="U2975" s="63"/>
      <c r="V2975" s="63"/>
      <c r="W2975" s="63">
        <v>33</v>
      </c>
      <c r="X2975" s="63"/>
      <c r="Y2975" s="63"/>
      <c r="Z2975" s="63"/>
      <c r="AA2975" s="63"/>
      <c r="AB2975" s="63"/>
      <c r="AC2975" s="63"/>
      <c r="AD2975" s="63"/>
      <c r="AE2975" s="63"/>
      <c r="AF2975" s="63"/>
      <c r="AG2975" s="63"/>
      <c r="AH2975" s="63"/>
      <c r="AI2975" s="63"/>
      <c r="AJ2975" s="63"/>
      <c r="AK2975" s="63"/>
      <c r="AL2975" s="63"/>
      <c r="AM2975" s="63"/>
      <c r="AN2975" s="63"/>
      <c r="AO2975" s="63"/>
      <c r="AP2975" s="63"/>
      <c r="AQ2975" s="63"/>
      <c r="AS2975" s="5">
        <f>IF(Q2975&gt;0,RANK(Q2975,(N2975:P2975,Q2975:AE2975)),0)</f>
        <v>3</v>
      </c>
      <c r="AT2975" s="5">
        <f>IF(R2975&gt;0,RANK(R2975,(N2975:P2975,Q2975:AE2975)),0)</f>
        <v>5</v>
      </c>
      <c r="AU2975" s="5">
        <f>IF(T2975&gt;0,RANK(T2975,(N2975:P2975,Q2975:AE2975)),0)</f>
        <v>0</v>
      </c>
      <c r="AV2975" s="5">
        <f>IF(S2975&gt;0,RANK(S2975,(N2975:P2975,Q2975:AE2975)),0)</f>
        <v>4</v>
      </c>
      <c r="AW2975" s="2">
        <f t="shared" si="1132"/>
        <v>1.2097130242825608E-2</v>
      </c>
      <c r="AX2975" s="2">
        <f t="shared" si="1133"/>
        <v>3.1788079470198675E-3</v>
      </c>
      <c r="AY2975" s="2">
        <f t="shared" si="1134"/>
        <v>0</v>
      </c>
      <c r="AZ2975" s="2">
        <f t="shared" si="1135"/>
        <v>3.3554083885209713E-3</v>
      </c>
      <c r="BB2975" t="s">
        <v>3170</v>
      </c>
      <c r="BC2975" t="s">
        <v>1603</v>
      </c>
      <c r="BD2975">
        <v>1</v>
      </c>
      <c r="BF2975" s="111">
        <v>51</v>
      </c>
      <c r="BG2975" s="113">
        <v>99</v>
      </c>
      <c r="BH2975" s="117">
        <f t="shared" si="1115"/>
        <v>51099</v>
      </c>
      <c r="BJ2975" s="5" t="s">
        <v>3185</v>
      </c>
    </row>
    <row r="2976" spans="1:62" hidden="1" outlineLevel="1">
      <c r="A2976" t="s">
        <v>188</v>
      </c>
      <c r="B2976" t="s">
        <v>1603</v>
      </c>
      <c r="C2976" s="1">
        <f t="shared" si="1127"/>
        <v>3655</v>
      </c>
      <c r="D2976" s="5">
        <f>IF(N2976&gt;0, RANK(N2976,(N2976:P2976,Q2976:AE2976)),0)</f>
        <v>2</v>
      </c>
      <c r="E2976" s="5">
        <f>IF(O2976&gt;0,RANK(O2976,(N2976:P2976,Q2976:AE2976)),0)</f>
        <v>1</v>
      </c>
      <c r="F2976" s="5">
        <f>IF(P2976&gt;0,RANK(P2976,(N2976:P2976,Q2976:AE2976)),0)</f>
        <v>0</v>
      </c>
      <c r="G2976" s="131">
        <f t="shared" si="1125"/>
        <v>120</v>
      </c>
      <c r="H2976" s="136">
        <f t="shared" si="1126"/>
        <v>3.2831737346101231E-2</v>
      </c>
      <c r="I2976" s="2"/>
      <c r="J2976" s="2">
        <f t="shared" si="1128"/>
        <v>0.47742818057455538</v>
      </c>
      <c r="K2976" s="2">
        <f t="shared" si="1129"/>
        <v>0.51025991792065661</v>
      </c>
      <c r="L2976" s="2">
        <f t="shared" si="1130"/>
        <v>0</v>
      </c>
      <c r="M2976" s="2">
        <f t="shared" si="1131"/>
        <v>1.2311901504788003E-2</v>
      </c>
      <c r="N2976" s="63">
        <v>1745</v>
      </c>
      <c r="O2976" s="63">
        <v>1865</v>
      </c>
      <c r="P2976" s="63"/>
      <c r="Q2976" s="63">
        <v>14</v>
      </c>
      <c r="R2976" s="63">
        <v>12</v>
      </c>
      <c r="S2976" s="63">
        <v>14</v>
      </c>
      <c r="T2976" s="63"/>
      <c r="U2976" s="63"/>
      <c r="V2976" s="63"/>
      <c r="W2976" s="63">
        <v>5</v>
      </c>
      <c r="X2976" s="63"/>
      <c r="Y2976" s="63"/>
      <c r="Z2976" s="63"/>
      <c r="AA2976" s="63"/>
      <c r="AB2976" s="63"/>
      <c r="AC2976" s="63"/>
      <c r="AD2976" s="63"/>
      <c r="AE2976" s="63"/>
      <c r="AF2976" s="63"/>
      <c r="AG2976" s="63"/>
      <c r="AH2976" s="63"/>
      <c r="AI2976" s="63"/>
      <c r="AJ2976" s="63"/>
      <c r="AK2976" s="63"/>
      <c r="AL2976" s="63"/>
      <c r="AM2976" s="63"/>
      <c r="AN2976" s="63"/>
      <c r="AO2976" s="63"/>
      <c r="AP2976" s="63"/>
      <c r="AQ2976" s="63"/>
      <c r="AS2976" s="5">
        <f>IF(Q2976&gt;0,RANK(Q2976,(N2976:P2976,Q2976:AE2976)),0)</f>
        <v>3</v>
      </c>
      <c r="AT2976" s="5">
        <f>IF(R2976&gt;0,RANK(R2976,(N2976:P2976,Q2976:AE2976)),0)</f>
        <v>5</v>
      </c>
      <c r="AU2976" s="5">
        <f>IF(T2976&gt;0,RANK(T2976,(N2976:P2976,Q2976:AE2976)),0)</f>
        <v>0</v>
      </c>
      <c r="AV2976" s="5">
        <f>IF(S2976&gt;0,RANK(S2976,(N2976:P2976,Q2976:AE2976)),0)</f>
        <v>3</v>
      </c>
      <c r="AW2976" s="2">
        <f t="shared" si="1132"/>
        <v>3.8303693570451436E-3</v>
      </c>
      <c r="AX2976" s="2">
        <f t="shared" si="1133"/>
        <v>3.2831737346101231E-3</v>
      </c>
      <c r="AY2976" s="2">
        <f t="shared" si="1134"/>
        <v>0</v>
      </c>
      <c r="AZ2976" s="2">
        <f t="shared" si="1135"/>
        <v>3.8303693570451436E-3</v>
      </c>
      <c r="BB2976" t="s">
        <v>188</v>
      </c>
      <c r="BC2976" t="s">
        <v>1603</v>
      </c>
      <c r="BD2976">
        <v>1</v>
      </c>
      <c r="BF2976" s="111">
        <v>51</v>
      </c>
      <c r="BG2976" s="113">
        <v>97</v>
      </c>
      <c r="BH2976" s="117">
        <f t="shared" si="1115"/>
        <v>51097</v>
      </c>
      <c r="BJ2976" s="5" t="s">
        <v>3185</v>
      </c>
    </row>
    <row r="2977" spans="1:62" hidden="1" outlineLevel="1">
      <c r="A2977" t="s">
        <v>22</v>
      </c>
      <c r="B2977" t="s">
        <v>1603</v>
      </c>
      <c r="C2977" s="1">
        <f t="shared" si="1127"/>
        <v>8923</v>
      </c>
      <c r="D2977" s="5">
        <f>IF(N2977&gt;0, RANK(N2977,(N2977:P2977,Q2977:AE2977)),0)</f>
        <v>2</v>
      </c>
      <c r="E2977" s="5">
        <f>IF(O2977&gt;0,RANK(O2977,(N2977:P2977,Q2977:AE2977)),0)</f>
        <v>1</v>
      </c>
      <c r="F2977" s="5">
        <f>IF(P2977&gt;0,RANK(P2977,(N2977:P2977,Q2977:AE2977)),0)</f>
        <v>0</v>
      </c>
      <c r="G2977" s="131">
        <f t="shared" si="1125"/>
        <v>2122</v>
      </c>
      <c r="H2977" s="136">
        <f t="shared" si="1126"/>
        <v>0.23781239493443909</v>
      </c>
      <c r="I2977" s="2"/>
      <c r="J2977" s="2">
        <f t="shared" si="1128"/>
        <v>0.37476185139527063</v>
      </c>
      <c r="K2977" s="2">
        <f t="shared" si="1129"/>
        <v>0.61257424632970969</v>
      </c>
      <c r="L2977" s="2">
        <f t="shared" si="1130"/>
        <v>0</v>
      </c>
      <c r="M2977" s="2">
        <f t="shared" si="1131"/>
        <v>1.2663902275019678E-2</v>
      </c>
      <c r="N2977" s="63">
        <v>3344</v>
      </c>
      <c r="O2977" s="63">
        <v>5466</v>
      </c>
      <c r="P2977" s="63"/>
      <c r="Q2977" s="63">
        <v>55</v>
      </c>
      <c r="R2977" s="63">
        <v>12</v>
      </c>
      <c r="S2977" s="63">
        <v>27</v>
      </c>
      <c r="T2977" s="63"/>
      <c r="U2977" s="63"/>
      <c r="V2977" s="63"/>
      <c r="W2977" s="63">
        <v>19</v>
      </c>
      <c r="X2977" s="63"/>
      <c r="Y2977" s="63"/>
      <c r="Z2977" s="63"/>
      <c r="AA2977" s="63"/>
      <c r="AB2977" s="63"/>
      <c r="AC2977" s="63"/>
      <c r="AD2977" s="63"/>
      <c r="AE2977" s="63"/>
      <c r="AF2977" s="63"/>
      <c r="AG2977" s="63"/>
      <c r="AH2977" s="63"/>
      <c r="AI2977" s="63"/>
      <c r="AJ2977" s="63"/>
      <c r="AK2977" s="63"/>
      <c r="AL2977" s="63"/>
      <c r="AM2977" s="63"/>
      <c r="AN2977" s="63"/>
      <c r="AO2977" s="63"/>
      <c r="AP2977" s="63"/>
      <c r="AQ2977" s="63"/>
      <c r="AS2977" s="5">
        <f>IF(Q2977&gt;0,RANK(Q2977,(N2977:P2977,Q2977:AE2977)),0)</f>
        <v>3</v>
      </c>
      <c r="AT2977" s="5">
        <f>IF(R2977&gt;0,RANK(R2977,(N2977:P2977,Q2977:AE2977)),0)</f>
        <v>6</v>
      </c>
      <c r="AU2977" s="5">
        <f>IF(T2977&gt;0,RANK(T2977,(N2977:P2977,Q2977:AE2977)),0)</f>
        <v>0</v>
      </c>
      <c r="AV2977" s="5">
        <f>IF(S2977&gt;0,RANK(S2977,(N2977:P2977,Q2977:AE2977)),0)</f>
        <v>4</v>
      </c>
      <c r="AW2977" s="2">
        <f t="shared" si="1132"/>
        <v>6.1638462400537934E-3</v>
      </c>
      <c r="AX2977" s="2">
        <f t="shared" si="1133"/>
        <v>1.3448391796481004E-3</v>
      </c>
      <c r="AY2977" s="2">
        <f t="shared" si="1134"/>
        <v>0</v>
      </c>
      <c r="AZ2977" s="2">
        <f t="shared" si="1135"/>
        <v>3.0258881542082261E-3</v>
      </c>
      <c r="BB2977" t="s">
        <v>22</v>
      </c>
      <c r="BC2977" t="s">
        <v>1603</v>
      </c>
      <c r="BD2977">
        <v>1</v>
      </c>
      <c r="BF2977" s="111">
        <v>51</v>
      </c>
      <c r="BG2977" s="113">
        <v>101</v>
      </c>
      <c r="BH2977" s="117">
        <f t="shared" si="1115"/>
        <v>51101</v>
      </c>
      <c r="BJ2977" s="5" t="s">
        <v>3185</v>
      </c>
    </row>
    <row r="2978" spans="1:62" hidden="1" outlineLevel="1">
      <c r="A2978" t="s">
        <v>1069</v>
      </c>
      <c r="B2978" t="s">
        <v>1603</v>
      </c>
      <c r="C2978" s="1">
        <f t="shared" si="1127"/>
        <v>6961</v>
      </c>
      <c r="D2978" s="5">
        <f>IF(N2978&gt;0, RANK(N2978,(N2978:P2978,Q2978:AE2978)),0)</f>
        <v>2</v>
      </c>
      <c r="E2978" s="5">
        <f>IF(O2978&gt;0,RANK(O2978,(N2978:P2978,Q2978:AE2978)),0)</f>
        <v>1</v>
      </c>
      <c r="F2978" s="5">
        <f>IF(P2978&gt;0,RANK(P2978,(N2978:P2978,Q2978:AE2978)),0)</f>
        <v>0</v>
      </c>
      <c r="G2978" s="131">
        <f t="shared" si="1125"/>
        <v>604</v>
      </c>
      <c r="H2978" s="136">
        <f t="shared" si="1126"/>
        <v>8.6769142364602786E-2</v>
      </c>
      <c r="I2978" s="2"/>
      <c r="J2978" s="2">
        <f t="shared" si="1128"/>
        <v>0.45237753196379832</v>
      </c>
      <c r="K2978" s="2">
        <f t="shared" si="1129"/>
        <v>0.53914667432840113</v>
      </c>
      <c r="L2978" s="2">
        <f t="shared" si="1130"/>
        <v>0</v>
      </c>
      <c r="M2978" s="2">
        <f t="shared" si="1131"/>
        <v>8.4757937078004941E-3</v>
      </c>
      <c r="N2978" s="63">
        <v>3149</v>
      </c>
      <c r="O2978" s="63">
        <v>3753</v>
      </c>
      <c r="P2978" s="63"/>
      <c r="Q2978" s="63">
        <v>29</v>
      </c>
      <c r="R2978" s="63">
        <v>12</v>
      </c>
      <c r="S2978" s="63">
        <v>8</v>
      </c>
      <c r="T2978" s="63"/>
      <c r="U2978" s="63"/>
      <c r="V2978" s="63"/>
      <c r="W2978" s="63">
        <v>10</v>
      </c>
      <c r="X2978" s="63"/>
      <c r="Y2978" s="63"/>
      <c r="Z2978" s="63"/>
      <c r="AA2978" s="63"/>
      <c r="AB2978" s="63"/>
      <c r="AC2978" s="63"/>
      <c r="AD2978" s="63"/>
      <c r="AE2978" s="63"/>
      <c r="AF2978" s="63"/>
      <c r="AG2978" s="63"/>
      <c r="AH2978" s="63"/>
      <c r="AI2978" s="63"/>
      <c r="AJ2978" s="63"/>
      <c r="AK2978" s="63"/>
      <c r="AL2978" s="63"/>
      <c r="AM2978" s="63"/>
      <c r="AN2978" s="63"/>
      <c r="AO2978" s="63"/>
      <c r="AP2978" s="63"/>
      <c r="AQ2978" s="63"/>
      <c r="AS2978" s="5">
        <f>IF(Q2978&gt;0,RANK(Q2978,(N2978:P2978,Q2978:AE2978)),0)</f>
        <v>3</v>
      </c>
      <c r="AT2978" s="5">
        <f>IF(R2978&gt;0,RANK(R2978,(N2978:P2978,Q2978:AE2978)),0)</f>
        <v>4</v>
      </c>
      <c r="AU2978" s="5">
        <f>IF(T2978&gt;0,RANK(T2978,(N2978:P2978,Q2978:AE2978)),0)</f>
        <v>0</v>
      </c>
      <c r="AV2978" s="5">
        <f>IF(S2978&gt;0,RANK(S2978,(N2978:P2978,Q2978:AE2978)),0)</f>
        <v>6</v>
      </c>
      <c r="AW2978" s="2">
        <f t="shared" si="1132"/>
        <v>4.1660680936647029E-3</v>
      </c>
      <c r="AX2978" s="2">
        <f t="shared" si="1133"/>
        <v>1.72389024565436E-3</v>
      </c>
      <c r="AY2978" s="2">
        <f t="shared" si="1134"/>
        <v>0</v>
      </c>
      <c r="AZ2978" s="2">
        <f t="shared" si="1135"/>
        <v>1.1492601637695732E-3</v>
      </c>
      <c r="BB2978" t="s">
        <v>1069</v>
      </c>
      <c r="BC2978" t="s">
        <v>1603</v>
      </c>
      <c r="BD2978">
        <v>1</v>
      </c>
      <c r="BF2978" s="111">
        <v>51</v>
      </c>
      <c r="BG2978" s="113">
        <v>103</v>
      </c>
      <c r="BH2978" s="117">
        <f t="shared" si="1115"/>
        <v>51103</v>
      </c>
      <c r="BJ2978" s="5" t="s">
        <v>3185</v>
      </c>
    </row>
    <row r="2979" spans="1:62" hidden="1" outlineLevel="1">
      <c r="A2979" t="s">
        <v>99</v>
      </c>
      <c r="B2979" t="s">
        <v>1603</v>
      </c>
      <c r="C2979" s="1">
        <f t="shared" si="1127"/>
        <v>9598</v>
      </c>
      <c r="D2979" s="5">
        <f>IF(N2979&gt;0, RANK(N2979,(N2979:P2979,Q2979:AE2979)),0)</f>
        <v>2</v>
      </c>
      <c r="E2979" s="5">
        <f>IF(O2979&gt;0,RANK(O2979,(N2979:P2979,Q2979:AE2979)),0)</f>
        <v>1</v>
      </c>
      <c r="F2979" s="5">
        <f>IF(P2979&gt;0,RANK(P2979,(N2979:P2979,Q2979:AE2979)),0)</f>
        <v>0</v>
      </c>
      <c r="G2979" s="131">
        <f t="shared" si="1125"/>
        <v>4264</v>
      </c>
      <c r="H2979" s="136">
        <f t="shared" si="1126"/>
        <v>0.44425922067097312</v>
      </c>
      <c r="I2979" s="2"/>
      <c r="J2979" s="2">
        <f t="shared" si="1128"/>
        <v>0.26911856636799331</v>
      </c>
      <c r="K2979" s="2">
        <f t="shared" si="1129"/>
        <v>0.71337778703896648</v>
      </c>
      <c r="L2979" s="2">
        <f t="shared" si="1130"/>
        <v>0</v>
      </c>
      <c r="M2979" s="2">
        <f t="shared" si="1131"/>
        <v>1.7503646593040156E-2</v>
      </c>
      <c r="N2979" s="63">
        <v>2583</v>
      </c>
      <c r="O2979" s="63">
        <v>6847</v>
      </c>
      <c r="P2979" s="63"/>
      <c r="Q2979" s="63">
        <v>59</v>
      </c>
      <c r="R2979" s="63">
        <v>26</v>
      </c>
      <c r="S2979" s="63">
        <v>67</v>
      </c>
      <c r="T2979" s="63"/>
      <c r="U2979" s="63"/>
      <c r="V2979" s="63"/>
      <c r="W2979" s="63">
        <v>16</v>
      </c>
      <c r="X2979" s="63"/>
      <c r="Y2979" s="63"/>
      <c r="Z2979" s="63"/>
      <c r="AA2979" s="63"/>
      <c r="AB2979" s="63"/>
      <c r="AC2979" s="63"/>
      <c r="AD2979" s="63"/>
      <c r="AE2979" s="63"/>
      <c r="AF2979" s="63"/>
      <c r="AG2979" s="63"/>
      <c r="AH2979" s="63"/>
      <c r="AI2979" s="63"/>
      <c r="AJ2979" s="63"/>
      <c r="AK2979" s="63"/>
      <c r="AL2979" s="63"/>
      <c r="AM2979" s="63"/>
      <c r="AN2979" s="63"/>
      <c r="AO2979" s="63"/>
      <c r="AP2979" s="63"/>
      <c r="AQ2979" s="63"/>
      <c r="AS2979" s="5">
        <f>IF(Q2979&gt;0,RANK(Q2979,(N2979:P2979,Q2979:AE2979)),0)</f>
        <v>4</v>
      </c>
      <c r="AT2979" s="5">
        <f>IF(R2979&gt;0,RANK(R2979,(N2979:P2979,Q2979:AE2979)),0)</f>
        <v>5</v>
      </c>
      <c r="AU2979" s="5">
        <f>IF(T2979&gt;0,RANK(T2979,(N2979:P2979,Q2979:AE2979)),0)</f>
        <v>0</v>
      </c>
      <c r="AV2979" s="5">
        <f>IF(S2979&gt;0,RANK(S2979,(N2979:P2979,Q2979:AE2979)),0)</f>
        <v>3</v>
      </c>
      <c r="AW2979" s="2">
        <f t="shared" si="1132"/>
        <v>6.1471139820796E-3</v>
      </c>
      <c r="AX2979" s="2">
        <f t="shared" si="1133"/>
        <v>2.7088976870181286E-3</v>
      </c>
      <c r="AY2979" s="2">
        <f t="shared" si="1134"/>
        <v>0</v>
      </c>
      <c r="AZ2979" s="2">
        <f t="shared" si="1135"/>
        <v>6.9806209627005624E-3</v>
      </c>
      <c r="BB2979" t="s">
        <v>99</v>
      </c>
      <c r="BC2979" t="s">
        <v>1603</v>
      </c>
      <c r="BD2979">
        <v>9</v>
      </c>
      <c r="BF2979" s="111">
        <v>51</v>
      </c>
      <c r="BG2979" s="113">
        <v>105</v>
      </c>
      <c r="BH2979" s="117">
        <f t="shared" si="1115"/>
        <v>51105</v>
      </c>
      <c r="BJ2979" s="5" t="s">
        <v>3185</v>
      </c>
    </row>
    <row r="2980" spans="1:62" hidden="1" outlineLevel="1">
      <c r="A2980" t="s">
        <v>846</v>
      </c>
      <c r="B2980" t="s">
        <v>1603</v>
      </c>
      <c r="C2980" s="1">
        <f t="shared" si="1127"/>
        <v>160060</v>
      </c>
      <c r="D2980" s="5">
        <f>IF(N2980&gt;0, RANK(N2980,(N2980:P2980,Q2980:AE2980)),0)</f>
        <v>1</v>
      </c>
      <c r="E2980" s="5">
        <f>IF(O2980&gt;0,RANK(O2980,(N2980:P2980,Q2980:AE2980)),0)</f>
        <v>2</v>
      </c>
      <c r="F2980" s="5">
        <f>IF(P2980&gt;0,RANK(P2980,(N2980:P2980,Q2980:AE2980)),0)</f>
        <v>0</v>
      </c>
      <c r="G2980" s="131">
        <f t="shared" si="1125"/>
        <v>7187</v>
      </c>
      <c r="H2980" s="136">
        <f t="shared" si="1126"/>
        <v>4.4901911783081346E-2</v>
      </c>
      <c r="I2980" s="2"/>
      <c r="J2980" s="2">
        <f t="shared" si="1128"/>
        <v>0.51530051230788454</v>
      </c>
      <c r="K2980" s="2">
        <f t="shared" si="1129"/>
        <v>0.4703986005248032</v>
      </c>
      <c r="L2980" s="2">
        <f t="shared" si="1130"/>
        <v>0</v>
      </c>
      <c r="M2980" s="2">
        <f t="shared" si="1131"/>
        <v>1.430088716731226E-2</v>
      </c>
      <c r="N2980" s="63">
        <v>82479</v>
      </c>
      <c r="O2980" s="63">
        <v>75292</v>
      </c>
      <c r="P2980" s="63"/>
      <c r="Q2980" s="63">
        <v>1400</v>
      </c>
      <c r="R2980" s="63">
        <v>356</v>
      </c>
      <c r="S2980" s="63">
        <v>212</v>
      </c>
      <c r="T2980" s="63"/>
      <c r="U2980" s="63"/>
      <c r="V2980" s="63"/>
      <c r="W2980" s="63">
        <v>321</v>
      </c>
      <c r="X2980" s="63"/>
      <c r="Y2980" s="63"/>
      <c r="Z2980" s="63"/>
      <c r="AA2980" s="63"/>
      <c r="AB2980" s="63"/>
      <c r="AC2980" s="63"/>
      <c r="AD2980" s="63"/>
      <c r="AE2980" s="63"/>
      <c r="AF2980" s="63"/>
      <c r="AG2980" s="63"/>
      <c r="AH2980" s="63"/>
      <c r="AI2980" s="63"/>
      <c r="AJ2980" s="63"/>
      <c r="AK2980" s="63"/>
      <c r="AL2980" s="63"/>
      <c r="AM2980" s="63"/>
      <c r="AN2980" s="63"/>
      <c r="AO2980" s="63"/>
      <c r="AP2980" s="63"/>
      <c r="AQ2980" s="63"/>
      <c r="AS2980" s="5">
        <f>IF(Q2980&gt;0,RANK(Q2980,(N2980:P2980,Q2980:AE2980)),0)</f>
        <v>3</v>
      </c>
      <c r="AT2980" s="5">
        <f>IF(R2980&gt;0,RANK(R2980,(N2980:P2980,Q2980:AE2980)),0)</f>
        <v>4</v>
      </c>
      <c r="AU2980" s="5">
        <f>IF(T2980&gt;0,RANK(T2980,(N2980:P2980,Q2980:AE2980)),0)</f>
        <v>0</v>
      </c>
      <c r="AV2980" s="5">
        <f>IF(S2980&gt;0,RANK(S2980,(N2980:P2980,Q2980:AE2980)),0)</f>
        <v>6</v>
      </c>
      <c r="AW2980" s="2">
        <f t="shared" si="1132"/>
        <v>8.7467199800074971E-3</v>
      </c>
      <c r="AX2980" s="2">
        <f t="shared" si="1133"/>
        <v>2.2241659377733349E-3</v>
      </c>
      <c r="AY2980" s="2">
        <f t="shared" si="1134"/>
        <v>0</v>
      </c>
      <c r="AZ2980" s="2">
        <f t="shared" si="1135"/>
        <v>1.3245033112582781E-3</v>
      </c>
      <c r="BB2980" t="s">
        <v>846</v>
      </c>
      <c r="BC2980" t="s">
        <v>1603</v>
      </c>
      <c r="BD2980">
        <v>10</v>
      </c>
      <c r="BF2980" s="111">
        <v>51</v>
      </c>
      <c r="BG2980" s="113">
        <v>107</v>
      </c>
      <c r="BH2980" s="117">
        <f t="shared" si="1115"/>
        <v>51107</v>
      </c>
      <c r="BJ2980" s="5" t="s">
        <v>3185</v>
      </c>
    </row>
    <row r="2981" spans="1:62" hidden="1" outlineLevel="1">
      <c r="A2981" t="s">
        <v>3235</v>
      </c>
      <c r="B2981" t="s">
        <v>1603</v>
      </c>
      <c r="C2981" s="1">
        <f t="shared" si="1127"/>
        <v>16452</v>
      </c>
      <c r="D2981" s="5">
        <f>IF(N2981&gt;0, RANK(N2981,(N2981:P2981,Q2981:AE2981)),0)</f>
        <v>2</v>
      </c>
      <c r="E2981" s="5">
        <f>IF(O2981&gt;0,RANK(O2981,(N2981:P2981,Q2981:AE2981)),0)</f>
        <v>1</v>
      </c>
      <c r="F2981" s="5">
        <f>IF(P2981&gt;0,RANK(P2981,(N2981:P2981,Q2981:AE2981)),0)</f>
        <v>0</v>
      </c>
      <c r="G2981" s="131">
        <f t="shared" si="1125"/>
        <v>2262</v>
      </c>
      <c r="H2981" s="136">
        <f t="shared" si="1126"/>
        <v>0.137490882567469</v>
      </c>
      <c r="I2981" s="2"/>
      <c r="J2981" s="2">
        <f t="shared" si="1128"/>
        <v>0.42262338925358617</v>
      </c>
      <c r="K2981" s="2">
        <f t="shared" si="1129"/>
        <v>0.56011427182105522</v>
      </c>
      <c r="L2981" s="2">
        <f t="shared" si="1130"/>
        <v>0</v>
      </c>
      <c r="M2981" s="2">
        <f t="shared" si="1131"/>
        <v>1.7262338925358556E-2</v>
      </c>
      <c r="N2981" s="63">
        <v>6953</v>
      </c>
      <c r="O2981" s="63">
        <v>9215</v>
      </c>
      <c r="P2981" s="63"/>
      <c r="Q2981" s="63">
        <v>110</v>
      </c>
      <c r="R2981" s="63">
        <v>48</v>
      </c>
      <c r="S2981" s="63">
        <v>90</v>
      </c>
      <c r="T2981" s="63"/>
      <c r="U2981" s="63"/>
      <c r="V2981" s="63"/>
      <c r="W2981" s="63">
        <v>36</v>
      </c>
      <c r="X2981" s="63"/>
      <c r="Y2981" s="63"/>
      <c r="Z2981" s="63"/>
      <c r="AA2981" s="63"/>
      <c r="AB2981" s="63"/>
      <c r="AC2981" s="63"/>
      <c r="AD2981" s="63"/>
      <c r="AE2981" s="63"/>
      <c r="AF2981" s="63"/>
      <c r="AG2981" s="63"/>
      <c r="AH2981" s="63"/>
      <c r="AI2981" s="63"/>
      <c r="AJ2981" s="63"/>
      <c r="AK2981" s="63"/>
      <c r="AL2981" s="63"/>
      <c r="AM2981" s="63"/>
      <c r="AN2981" s="63"/>
      <c r="AO2981" s="63"/>
      <c r="AP2981" s="63"/>
      <c r="AQ2981" s="63"/>
      <c r="AS2981" s="5">
        <f>IF(Q2981&gt;0,RANK(Q2981,(N2981:P2981,Q2981:AE2981)),0)</f>
        <v>3</v>
      </c>
      <c r="AT2981" s="5">
        <f>IF(R2981&gt;0,RANK(R2981,(N2981:P2981,Q2981:AE2981)),0)</f>
        <v>5</v>
      </c>
      <c r="AU2981" s="5">
        <f>IF(T2981&gt;0,RANK(T2981,(N2981:P2981,Q2981:AE2981)),0)</f>
        <v>0</v>
      </c>
      <c r="AV2981" s="5">
        <f>IF(S2981&gt;0,RANK(S2981,(N2981:P2981,Q2981:AE2981)),0)</f>
        <v>4</v>
      </c>
      <c r="AW2981" s="2">
        <f t="shared" si="1132"/>
        <v>6.686117189399465E-3</v>
      </c>
      <c r="AX2981" s="2">
        <f t="shared" si="1133"/>
        <v>2.9175784099197666E-3</v>
      </c>
      <c r="AY2981" s="2">
        <f t="shared" si="1134"/>
        <v>0</v>
      </c>
      <c r="AZ2981" s="2">
        <f t="shared" si="1135"/>
        <v>5.4704595185995622E-3</v>
      </c>
      <c r="BB2981" t="s">
        <v>3235</v>
      </c>
      <c r="BC2981" t="s">
        <v>1603</v>
      </c>
      <c r="BD2981">
        <v>7</v>
      </c>
      <c r="BF2981" s="111">
        <v>51</v>
      </c>
      <c r="BG2981" s="113">
        <v>109</v>
      </c>
      <c r="BH2981" s="117">
        <f t="shared" si="1115"/>
        <v>51109</v>
      </c>
      <c r="BJ2981" s="5" t="s">
        <v>3185</v>
      </c>
    </row>
    <row r="2982" spans="1:62" hidden="1" outlineLevel="1">
      <c r="A2982" t="s">
        <v>1616</v>
      </c>
      <c r="B2982" t="s">
        <v>1603</v>
      </c>
      <c r="C2982" s="1">
        <f t="shared" si="1127"/>
        <v>5734</v>
      </c>
      <c r="D2982" s="5">
        <f>IF(N2982&gt;0, RANK(N2982,(N2982:P2982,Q2982:AE2982)),0)</f>
        <v>2</v>
      </c>
      <c r="E2982" s="5">
        <f>IF(O2982&gt;0,RANK(O2982,(N2982:P2982,Q2982:AE2982)),0)</f>
        <v>1</v>
      </c>
      <c r="F2982" s="5">
        <f>IF(P2982&gt;0,RANK(P2982,(N2982:P2982,Q2982:AE2982)),0)</f>
        <v>0</v>
      </c>
      <c r="G2982" s="131">
        <f t="shared" si="1125"/>
        <v>285</v>
      </c>
      <c r="H2982" s="136">
        <f t="shared" si="1126"/>
        <v>4.9703522846180674E-2</v>
      </c>
      <c r="I2982" s="2"/>
      <c r="J2982" s="2">
        <f t="shared" si="1128"/>
        <v>0.46808510638297873</v>
      </c>
      <c r="K2982" s="2">
        <f t="shared" si="1129"/>
        <v>0.51778862922915936</v>
      </c>
      <c r="L2982" s="2">
        <f t="shared" si="1130"/>
        <v>0</v>
      </c>
      <c r="M2982" s="2">
        <f t="shared" si="1131"/>
        <v>1.4126264387861909E-2</v>
      </c>
      <c r="N2982" s="63">
        <v>2684</v>
      </c>
      <c r="O2982" s="63">
        <v>2969</v>
      </c>
      <c r="P2982" s="63"/>
      <c r="Q2982" s="63">
        <v>22</v>
      </c>
      <c r="R2982" s="63">
        <v>11</v>
      </c>
      <c r="S2982" s="63">
        <v>40</v>
      </c>
      <c r="T2982" s="63"/>
      <c r="U2982" s="63"/>
      <c r="V2982" s="63"/>
      <c r="W2982" s="63">
        <v>8</v>
      </c>
      <c r="X2982" s="63"/>
      <c r="Y2982" s="63"/>
      <c r="Z2982" s="63"/>
      <c r="AA2982" s="63"/>
      <c r="AB2982" s="63"/>
      <c r="AC2982" s="63"/>
      <c r="AD2982" s="63"/>
      <c r="AE2982" s="63"/>
      <c r="AF2982" s="63"/>
      <c r="AG2982" s="63"/>
      <c r="AH2982" s="63"/>
      <c r="AI2982" s="63"/>
      <c r="AJ2982" s="63"/>
      <c r="AK2982" s="63"/>
      <c r="AL2982" s="63"/>
      <c r="AM2982" s="63"/>
      <c r="AN2982" s="63"/>
      <c r="AO2982" s="63"/>
      <c r="AP2982" s="63"/>
      <c r="AQ2982" s="63"/>
      <c r="AS2982" s="5">
        <f>IF(Q2982&gt;0,RANK(Q2982,(N2982:P2982,Q2982:AE2982)),0)</f>
        <v>4</v>
      </c>
      <c r="AT2982" s="5">
        <f>IF(R2982&gt;0,RANK(R2982,(N2982:P2982,Q2982:AE2982)),0)</f>
        <v>5</v>
      </c>
      <c r="AU2982" s="5">
        <f>IF(T2982&gt;0,RANK(T2982,(N2982:P2982,Q2982:AE2982)),0)</f>
        <v>0</v>
      </c>
      <c r="AV2982" s="5">
        <f>IF(S2982&gt;0,RANK(S2982,(N2982:P2982,Q2982:AE2982)),0)</f>
        <v>3</v>
      </c>
      <c r="AW2982" s="2">
        <f t="shared" si="1132"/>
        <v>3.8367631670735963E-3</v>
      </c>
      <c r="AX2982" s="2">
        <f t="shared" si="1133"/>
        <v>1.9183815835367981E-3</v>
      </c>
      <c r="AY2982" s="2">
        <f t="shared" si="1134"/>
        <v>0</v>
      </c>
      <c r="AZ2982" s="2">
        <f t="shared" si="1135"/>
        <v>6.9759330310429019E-3</v>
      </c>
      <c r="BB2982" t="s">
        <v>1616</v>
      </c>
      <c r="BC2982" t="s">
        <v>1603</v>
      </c>
      <c r="BD2982">
        <v>5</v>
      </c>
      <c r="BF2982" s="111">
        <v>51</v>
      </c>
      <c r="BG2982" s="113">
        <v>111</v>
      </c>
      <c r="BH2982" s="117">
        <f t="shared" si="1115"/>
        <v>51111</v>
      </c>
      <c r="BJ2982" s="5" t="s">
        <v>3185</v>
      </c>
    </row>
    <row r="2983" spans="1:62" hidden="1" outlineLevel="1">
      <c r="A2983" t="s">
        <v>1659</v>
      </c>
      <c r="B2983" t="s">
        <v>1603</v>
      </c>
      <c r="C2983" s="1">
        <f t="shared" si="1127"/>
        <v>6614</v>
      </c>
      <c r="D2983" s="5">
        <f>IF(N2983&gt;0, RANK(N2983,(N2983:P2983,Q2983:AE2983)),0)</f>
        <v>2</v>
      </c>
      <c r="E2983" s="5">
        <f>IF(O2983&gt;0,RANK(O2983,(N2983:P2983,Q2983:AE2983)),0)</f>
        <v>1</v>
      </c>
      <c r="F2983" s="5">
        <f>IF(P2983&gt;0,RANK(P2983,(N2983:P2983,Q2983:AE2983)),0)</f>
        <v>0</v>
      </c>
      <c r="G2983" s="131">
        <f t="shared" si="1125"/>
        <v>1230</v>
      </c>
      <c r="H2983" s="136">
        <f t="shared" si="1126"/>
        <v>0.18596915633504688</v>
      </c>
      <c r="I2983" s="2"/>
      <c r="J2983" s="2">
        <f t="shared" si="1128"/>
        <v>0.39900211672210462</v>
      </c>
      <c r="K2983" s="2">
        <f t="shared" si="1129"/>
        <v>0.58497127305715146</v>
      </c>
      <c r="L2983" s="2">
        <f t="shared" si="1130"/>
        <v>0</v>
      </c>
      <c r="M2983" s="2">
        <f t="shared" si="1131"/>
        <v>1.602661022074392E-2</v>
      </c>
      <c r="N2983" s="63">
        <v>2639</v>
      </c>
      <c r="O2983" s="63">
        <v>3869</v>
      </c>
      <c r="P2983" s="63"/>
      <c r="Q2983" s="63">
        <v>43</v>
      </c>
      <c r="R2983" s="63">
        <v>13</v>
      </c>
      <c r="S2983" s="63">
        <v>42</v>
      </c>
      <c r="T2983" s="63"/>
      <c r="U2983" s="63"/>
      <c r="V2983" s="63"/>
      <c r="W2983" s="63">
        <v>8</v>
      </c>
      <c r="X2983" s="63"/>
      <c r="Y2983" s="63"/>
      <c r="Z2983" s="63"/>
      <c r="AA2983" s="63"/>
      <c r="AB2983" s="63"/>
      <c r="AC2983" s="63"/>
      <c r="AD2983" s="63"/>
      <c r="AE2983" s="63"/>
      <c r="AF2983" s="63"/>
      <c r="AG2983" s="63"/>
      <c r="AH2983" s="63"/>
      <c r="AI2983" s="63"/>
      <c r="AJ2983" s="63"/>
      <c r="AK2983" s="63"/>
      <c r="AL2983" s="63"/>
      <c r="AM2983" s="63"/>
      <c r="AN2983" s="63"/>
      <c r="AO2983" s="63"/>
      <c r="AP2983" s="63"/>
      <c r="AQ2983" s="63"/>
      <c r="AS2983" s="5">
        <f>IF(Q2983&gt;0,RANK(Q2983,(N2983:P2983,Q2983:AE2983)),0)</f>
        <v>3</v>
      </c>
      <c r="AT2983" s="5">
        <f>IF(R2983&gt;0,RANK(R2983,(N2983:P2983,Q2983:AE2983)),0)</f>
        <v>5</v>
      </c>
      <c r="AU2983" s="5">
        <f>IF(T2983&gt;0,RANK(T2983,(N2983:P2983,Q2983:AE2983)),0)</f>
        <v>0</v>
      </c>
      <c r="AV2983" s="5">
        <f>IF(S2983&gt;0,RANK(S2983,(N2983:P2983,Q2983:AE2983)),0)</f>
        <v>4</v>
      </c>
      <c r="AW2983" s="2">
        <f t="shared" si="1132"/>
        <v>6.5013607499244024E-3</v>
      </c>
      <c r="AX2983" s="2">
        <f t="shared" si="1133"/>
        <v>1.9655276685817962E-3</v>
      </c>
      <c r="AY2983" s="2">
        <f t="shared" si="1134"/>
        <v>0</v>
      </c>
      <c r="AZ2983" s="2">
        <f t="shared" si="1135"/>
        <v>6.3501663138796488E-3</v>
      </c>
      <c r="BB2983" t="s">
        <v>1659</v>
      </c>
      <c r="BC2983" t="s">
        <v>1603</v>
      </c>
      <c r="BD2983">
        <v>5</v>
      </c>
      <c r="BF2983" s="111">
        <v>51</v>
      </c>
      <c r="BG2983" s="113">
        <v>113</v>
      </c>
      <c r="BH2983" s="117">
        <f t="shared" si="1115"/>
        <v>51113</v>
      </c>
      <c r="BJ2983" s="5" t="s">
        <v>3185</v>
      </c>
    </row>
    <row r="2984" spans="1:62" hidden="1" outlineLevel="1">
      <c r="A2984" t="s">
        <v>3181</v>
      </c>
      <c r="B2984" t="s">
        <v>1603</v>
      </c>
      <c r="C2984" s="1">
        <f t="shared" si="1127"/>
        <v>5374</v>
      </c>
      <c r="D2984" s="5">
        <f>IF(N2984&gt;0, RANK(N2984,(N2984:P2984,Q2984:AE2984)),0)</f>
        <v>2</v>
      </c>
      <c r="E2984" s="5">
        <f>IF(O2984&gt;0,RANK(O2984,(N2984:P2984,Q2984:AE2984)),0)</f>
        <v>1</v>
      </c>
      <c r="F2984" s="5">
        <f>IF(P2984&gt;0,RANK(P2984,(N2984:P2984,Q2984:AE2984)),0)</f>
        <v>0</v>
      </c>
      <c r="G2984" s="131">
        <f t="shared" si="1125"/>
        <v>1681</v>
      </c>
      <c r="H2984" s="136">
        <f t="shared" si="1126"/>
        <v>0.31280238183848158</v>
      </c>
      <c r="I2984" s="2"/>
      <c r="J2984" s="2">
        <f t="shared" si="1128"/>
        <v>0.33624860439151472</v>
      </c>
      <c r="K2984" s="2">
        <f t="shared" si="1129"/>
        <v>0.64905098622999624</v>
      </c>
      <c r="L2984" s="2">
        <f t="shared" si="1130"/>
        <v>0</v>
      </c>
      <c r="M2984" s="2">
        <f t="shared" si="1131"/>
        <v>1.4700409378489043E-2</v>
      </c>
      <c r="N2984" s="63">
        <v>1807</v>
      </c>
      <c r="O2984" s="63">
        <v>3488</v>
      </c>
      <c r="P2984" s="63"/>
      <c r="Q2984" s="63">
        <v>40</v>
      </c>
      <c r="R2984" s="63">
        <v>13</v>
      </c>
      <c r="S2984" s="63">
        <v>16</v>
      </c>
      <c r="T2984" s="63"/>
      <c r="U2984" s="63"/>
      <c r="V2984" s="63"/>
      <c r="W2984" s="63">
        <v>10</v>
      </c>
      <c r="X2984" s="63"/>
      <c r="Y2984" s="63"/>
      <c r="Z2984" s="63"/>
      <c r="AA2984" s="63"/>
      <c r="AB2984" s="63"/>
      <c r="AC2984" s="63"/>
      <c r="AD2984" s="63"/>
      <c r="AE2984" s="63"/>
      <c r="AF2984" s="63"/>
      <c r="AG2984" s="63"/>
      <c r="AH2984" s="63"/>
      <c r="AI2984" s="63"/>
      <c r="AJ2984" s="63"/>
      <c r="AK2984" s="63"/>
      <c r="AL2984" s="63"/>
      <c r="AM2984" s="63"/>
      <c r="AN2984" s="63"/>
      <c r="AO2984" s="63"/>
      <c r="AP2984" s="63"/>
      <c r="AQ2984" s="63"/>
      <c r="AS2984" s="5">
        <f>IF(Q2984&gt;0,RANK(Q2984,(N2984:P2984,Q2984:AE2984)),0)</f>
        <v>3</v>
      </c>
      <c r="AT2984" s="5">
        <f>IF(R2984&gt;0,RANK(R2984,(N2984:P2984,Q2984:AE2984)),0)</f>
        <v>5</v>
      </c>
      <c r="AU2984" s="5">
        <f>IF(T2984&gt;0,RANK(T2984,(N2984:P2984,Q2984:AE2984)),0)</f>
        <v>0</v>
      </c>
      <c r="AV2984" s="5">
        <f>IF(S2984&gt;0,RANK(S2984,(N2984:P2984,Q2984:AE2984)),0)</f>
        <v>4</v>
      </c>
      <c r="AW2984" s="2">
        <f t="shared" si="1132"/>
        <v>7.4432452549311502E-3</v>
      </c>
      <c r="AX2984" s="2">
        <f t="shared" si="1133"/>
        <v>2.4190547078526236E-3</v>
      </c>
      <c r="AY2984" s="2">
        <f t="shared" si="1134"/>
        <v>0</v>
      </c>
      <c r="AZ2984" s="2">
        <f t="shared" si="1135"/>
        <v>2.9772981019724602E-3</v>
      </c>
      <c r="BB2984" t="s">
        <v>3181</v>
      </c>
      <c r="BC2984" t="s">
        <v>1603</v>
      </c>
      <c r="BD2984">
        <v>1</v>
      </c>
      <c r="BF2984" s="111">
        <v>51</v>
      </c>
      <c r="BG2984" s="113">
        <v>115</v>
      </c>
      <c r="BH2984" s="117">
        <f t="shared" si="1115"/>
        <v>51115</v>
      </c>
      <c r="BJ2984" s="5" t="s">
        <v>3185</v>
      </c>
    </row>
    <row r="2985" spans="1:62" hidden="1" outlineLevel="1">
      <c r="A2985" t="s">
        <v>1483</v>
      </c>
      <c r="B2985" t="s">
        <v>1603</v>
      </c>
      <c r="C2985" s="1">
        <f t="shared" si="1127"/>
        <v>15077</v>
      </c>
      <c r="D2985" s="5">
        <f>IF(N2985&gt;0, RANK(N2985,(N2985:P2985,Q2985:AE2985)),0)</f>
        <v>2</v>
      </c>
      <c r="E2985" s="5">
        <f>IF(O2985&gt;0,RANK(O2985,(N2985:P2985,Q2985:AE2985)),0)</f>
        <v>1</v>
      </c>
      <c r="F2985" s="5">
        <f>IF(P2985&gt;0,RANK(P2985,(N2985:P2985,Q2985:AE2985)),0)</f>
        <v>0</v>
      </c>
      <c r="G2985" s="131">
        <f t="shared" si="1125"/>
        <v>1052</v>
      </c>
      <c r="H2985" s="136">
        <f t="shared" si="1126"/>
        <v>6.9775154208396903E-2</v>
      </c>
      <c r="I2985" s="2"/>
      <c r="J2985" s="2">
        <f t="shared" si="1128"/>
        <v>0.45904357630828413</v>
      </c>
      <c r="K2985" s="2">
        <f t="shared" si="1129"/>
        <v>0.52881873051668105</v>
      </c>
      <c r="L2985" s="2">
        <f t="shared" si="1130"/>
        <v>0</v>
      </c>
      <c r="M2985" s="2">
        <f t="shared" si="1131"/>
        <v>1.213769317503488E-2</v>
      </c>
      <c r="N2985" s="63">
        <v>6921</v>
      </c>
      <c r="O2985" s="63">
        <v>7973</v>
      </c>
      <c r="P2985" s="63"/>
      <c r="Q2985" s="63">
        <v>55</v>
      </c>
      <c r="R2985" s="63">
        <v>22</v>
      </c>
      <c r="S2985" s="63">
        <v>103</v>
      </c>
      <c r="T2985" s="63"/>
      <c r="U2985" s="63"/>
      <c r="V2985" s="63"/>
      <c r="W2985" s="63">
        <v>3</v>
      </c>
      <c r="X2985" s="63"/>
      <c r="Y2985" s="63"/>
      <c r="Z2985" s="63"/>
      <c r="AA2985" s="63"/>
      <c r="AB2985" s="63"/>
      <c r="AC2985" s="63"/>
      <c r="AD2985" s="63"/>
      <c r="AE2985" s="63"/>
      <c r="AF2985" s="63"/>
      <c r="AG2985" s="63"/>
      <c r="AH2985" s="63"/>
      <c r="AI2985" s="63"/>
      <c r="AJ2985" s="63"/>
      <c r="AK2985" s="63"/>
      <c r="AL2985" s="63"/>
      <c r="AM2985" s="63"/>
      <c r="AN2985" s="63"/>
      <c r="AO2985" s="63"/>
      <c r="AP2985" s="63"/>
      <c r="AQ2985" s="63"/>
      <c r="AS2985" s="5">
        <f>IF(Q2985&gt;0,RANK(Q2985,(N2985:P2985,Q2985:AE2985)),0)</f>
        <v>4</v>
      </c>
      <c r="AT2985" s="5">
        <f>IF(R2985&gt;0,RANK(R2985,(N2985:P2985,Q2985:AE2985)),0)</f>
        <v>5</v>
      </c>
      <c r="AU2985" s="5">
        <f>IF(T2985&gt;0,RANK(T2985,(N2985:P2985,Q2985:AE2985)),0)</f>
        <v>0</v>
      </c>
      <c r="AV2985" s="5">
        <f>IF(S2985&gt;0,RANK(S2985,(N2985:P2985,Q2985:AE2985)),0)</f>
        <v>3</v>
      </c>
      <c r="AW2985" s="2">
        <f t="shared" si="1132"/>
        <v>3.6479405717317771E-3</v>
      </c>
      <c r="AX2985" s="2">
        <f t="shared" si="1133"/>
        <v>1.4591762286927108E-3</v>
      </c>
      <c r="AY2985" s="2">
        <f t="shared" si="1134"/>
        <v>0</v>
      </c>
      <c r="AZ2985" s="2">
        <f t="shared" si="1135"/>
        <v>6.8315977979704189E-3</v>
      </c>
      <c r="BB2985" t="s">
        <v>1483</v>
      </c>
      <c r="BC2985" t="s">
        <v>1603</v>
      </c>
      <c r="BD2985">
        <v>5</v>
      </c>
      <c r="BF2985" s="111">
        <v>51</v>
      </c>
      <c r="BG2985" s="113">
        <v>117</v>
      </c>
      <c r="BH2985" s="117">
        <f t="shared" si="1115"/>
        <v>51117</v>
      </c>
      <c r="BJ2985" s="5" t="s">
        <v>3185</v>
      </c>
    </row>
    <row r="2986" spans="1:62" hidden="1" outlineLevel="1">
      <c r="A2986" t="s">
        <v>506</v>
      </c>
      <c r="B2986" t="s">
        <v>1603</v>
      </c>
      <c r="C2986" s="1">
        <f t="shared" si="1127"/>
        <v>6080</v>
      </c>
      <c r="D2986" s="5">
        <f>IF(N2986&gt;0, RANK(N2986,(N2986:P2986,Q2986:AE2986)),0)</f>
        <v>2</v>
      </c>
      <c r="E2986" s="5">
        <f>IF(O2986&gt;0,RANK(O2986,(N2986:P2986,Q2986:AE2986)),0)</f>
        <v>1</v>
      </c>
      <c r="F2986" s="5">
        <f>IF(P2986&gt;0,RANK(P2986,(N2986:P2986,Q2986:AE2986)),0)</f>
        <v>0</v>
      </c>
      <c r="G2986" s="131">
        <f t="shared" si="1125"/>
        <v>1249</v>
      </c>
      <c r="H2986" s="136">
        <f t="shared" si="1126"/>
        <v>0.20542763157894736</v>
      </c>
      <c r="I2986" s="2"/>
      <c r="J2986" s="2">
        <f t="shared" si="1128"/>
        <v>0.38980263157894735</v>
      </c>
      <c r="K2986" s="2">
        <f t="shared" si="1129"/>
        <v>0.59523026315789473</v>
      </c>
      <c r="L2986" s="2">
        <f t="shared" si="1130"/>
        <v>0</v>
      </c>
      <c r="M2986" s="2">
        <f t="shared" si="1131"/>
        <v>1.496710526315792E-2</v>
      </c>
      <c r="N2986" s="63">
        <v>2370</v>
      </c>
      <c r="O2986" s="63">
        <v>3619</v>
      </c>
      <c r="P2986" s="63"/>
      <c r="Q2986" s="63">
        <v>43</v>
      </c>
      <c r="R2986" s="63">
        <v>15</v>
      </c>
      <c r="S2986" s="63">
        <v>20</v>
      </c>
      <c r="T2986" s="63"/>
      <c r="U2986" s="63"/>
      <c r="V2986" s="63"/>
      <c r="W2986" s="63">
        <v>13</v>
      </c>
      <c r="X2986" s="63"/>
      <c r="Y2986" s="63"/>
      <c r="Z2986" s="63"/>
      <c r="AA2986" s="63"/>
      <c r="AB2986" s="63"/>
      <c r="AC2986" s="63"/>
      <c r="AD2986" s="63"/>
      <c r="AE2986" s="63"/>
      <c r="AF2986" s="63"/>
      <c r="AG2986" s="63"/>
      <c r="AH2986" s="63"/>
      <c r="AI2986" s="63"/>
      <c r="AJ2986" s="63"/>
      <c r="AK2986" s="63"/>
      <c r="AL2986" s="63"/>
      <c r="AM2986" s="63"/>
      <c r="AN2986" s="63"/>
      <c r="AO2986" s="63"/>
      <c r="AP2986" s="63"/>
      <c r="AQ2986" s="63"/>
      <c r="AS2986" s="5">
        <f>IF(Q2986&gt;0,RANK(Q2986,(N2986:P2986,Q2986:AE2986)),0)</f>
        <v>3</v>
      </c>
      <c r="AT2986" s="5">
        <f>IF(R2986&gt;0,RANK(R2986,(N2986:P2986,Q2986:AE2986)),0)</f>
        <v>5</v>
      </c>
      <c r="AU2986" s="5">
        <f>IF(T2986&gt;0,RANK(T2986,(N2986:P2986,Q2986:AE2986)),0)</f>
        <v>0</v>
      </c>
      <c r="AV2986" s="5">
        <f>IF(S2986&gt;0,RANK(S2986,(N2986:P2986,Q2986:AE2986)),0)</f>
        <v>4</v>
      </c>
      <c r="AW2986" s="2">
        <f t="shared" si="1132"/>
        <v>7.0723684210526319E-3</v>
      </c>
      <c r="AX2986" s="2">
        <f t="shared" si="1133"/>
        <v>2.4671052631578946E-3</v>
      </c>
      <c r="AY2986" s="2">
        <f t="shared" si="1134"/>
        <v>0</v>
      </c>
      <c r="AZ2986" s="2">
        <f t="shared" si="1135"/>
        <v>3.2894736842105261E-3</v>
      </c>
      <c r="BB2986" t="s">
        <v>506</v>
      </c>
      <c r="BC2986" t="s">
        <v>1603</v>
      </c>
      <c r="BD2986">
        <v>1</v>
      </c>
      <c r="BF2986" s="111">
        <v>51</v>
      </c>
      <c r="BG2986" s="113">
        <v>119</v>
      </c>
      <c r="BH2986" s="117">
        <f t="shared" ref="BH2986:BH3049" si="1136">1000*BF2986+BG2986</f>
        <v>51119</v>
      </c>
      <c r="BJ2986" s="5" t="s">
        <v>3185</v>
      </c>
    </row>
    <row r="2987" spans="1:62" hidden="1" outlineLevel="1">
      <c r="A2987" t="s">
        <v>1414</v>
      </c>
      <c r="B2987" t="s">
        <v>1603</v>
      </c>
      <c r="C2987" s="1">
        <f t="shared" si="1127"/>
        <v>41009</v>
      </c>
      <c r="D2987" s="5">
        <f>IF(N2987&gt;0, RANK(N2987,(N2987:P2987,Q2987:AE2987)),0)</f>
        <v>2</v>
      </c>
      <c r="E2987" s="5">
        <f>IF(O2987&gt;0,RANK(O2987,(N2987:P2987,Q2987:AE2987)),0)</f>
        <v>1</v>
      </c>
      <c r="F2987" s="5">
        <f>IF(P2987&gt;0,RANK(P2987,(N2987:P2987,Q2987:AE2987)),0)</f>
        <v>0</v>
      </c>
      <c r="G2987" s="131">
        <f t="shared" si="1125"/>
        <v>103</v>
      </c>
      <c r="H2987" s="136">
        <f t="shared" si="1126"/>
        <v>2.5116437855104978E-3</v>
      </c>
      <c r="I2987" s="2"/>
      <c r="J2987" s="2">
        <f t="shared" si="1128"/>
        <v>0.4853324879904411</v>
      </c>
      <c r="K2987" s="2">
        <f t="shared" si="1129"/>
        <v>0.48784413177595159</v>
      </c>
      <c r="L2987" s="2">
        <f t="shared" si="1130"/>
        <v>0</v>
      </c>
      <c r="M2987" s="2">
        <f t="shared" si="1131"/>
        <v>2.6823380233607363E-2</v>
      </c>
      <c r="N2987" s="63">
        <v>19903</v>
      </c>
      <c r="O2987" s="63">
        <v>20006</v>
      </c>
      <c r="P2987" s="63"/>
      <c r="Q2987" s="63">
        <v>710</v>
      </c>
      <c r="R2987" s="63">
        <v>123</v>
      </c>
      <c r="S2987" s="63">
        <v>196</v>
      </c>
      <c r="T2987" s="63"/>
      <c r="U2987" s="63"/>
      <c r="V2987" s="63"/>
      <c r="W2987" s="63">
        <v>71</v>
      </c>
      <c r="X2987" s="63"/>
      <c r="Y2987" s="63"/>
      <c r="Z2987" s="63"/>
      <c r="AA2987" s="63"/>
      <c r="AB2987" s="63"/>
      <c r="AC2987" s="63"/>
      <c r="AD2987" s="63"/>
      <c r="AE2987" s="63"/>
      <c r="AF2987" s="63"/>
      <c r="AG2987" s="63"/>
      <c r="AH2987" s="63"/>
      <c r="AI2987" s="63"/>
      <c r="AJ2987" s="63"/>
      <c r="AK2987" s="63"/>
      <c r="AL2987" s="63"/>
      <c r="AM2987" s="63"/>
      <c r="AN2987" s="63"/>
      <c r="AO2987" s="63"/>
      <c r="AP2987" s="63"/>
      <c r="AQ2987" s="63"/>
      <c r="AS2987" s="5">
        <f>IF(Q2987&gt;0,RANK(Q2987,(N2987:P2987,Q2987:AE2987)),0)</f>
        <v>3</v>
      </c>
      <c r="AT2987" s="5">
        <f>IF(R2987&gt;0,RANK(R2987,(N2987:P2987,Q2987:AE2987)),0)</f>
        <v>5</v>
      </c>
      <c r="AU2987" s="5">
        <f>IF(T2987&gt;0,RANK(T2987,(N2987:P2987,Q2987:AE2987)),0)</f>
        <v>0</v>
      </c>
      <c r="AV2987" s="5">
        <f>IF(S2987&gt;0,RANK(S2987,(N2987:P2987,Q2987:AE2987)),0)</f>
        <v>4</v>
      </c>
      <c r="AW2987" s="2">
        <f t="shared" si="1132"/>
        <v>1.7313272696237413E-2</v>
      </c>
      <c r="AX2987" s="2">
        <f t="shared" si="1133"/>
        <v>2.9993416079397207E-3</v>
      </c>
      <c r="AY2987" s="2">
        <f t="shared" si="1134"/>
        <v>0</v>
      </c>
      <c r="AZ2987" s="2">
        <f t="shared" si="1135"/>
        <v>4.7794386598063836E-3</v>
      </c>
      <c r="BB2987" t="s">
        <v>1414</v>
      </c>
      <c r="BC2987" t="s">
        <v>1603</v>
      </c>
      <c r="BD2987">
        <v>9</v>
      </c>
      <c r="BF2987" s="111">
        <v>51</v>
      </c>
      <c r="BG2987" s="113">
        <v>121</v>
      </c>
      <c r="BH2987" s="117">
        <f t="shared" si="1136"/>
        <v>51121</v>
      </c>
      <c r="BJ2987" s="5" t="s">
        <v>3185</v>
      </c>
    </row>
    <row r="2988" spans="1:62" hidden="1" outlineLevel="1">
      <c r="A2988" t="s">
        <v>427</v>
      </c>
      <c r="B2988" t="s">
        <v>1603</v>
      </c>
      <c r="C2988" s="1">
        <f t="shared" si="1127"/>
        <v>8250</v>
      </c>
      <c r="D2988" s="5">
        <f>IF(N2988&gt;0, RANK(N2988,(N2988:P2988,Q2988:AE2988)),0)</f>
        <v>1</v>
      </c>
      <c r="E2988" s="5">
        <f>IF(O2988&gt;0,RANK(O2988,(N2988:P2988,Q2988:AE2988)),0)</f>
        <v>2</v>
      </c>
      <c r="F2988" s="5">
        <f>IF(P2988&gt;0,RANK(P2988,(N2988:P2988,Q2988:AE2988)),0)</f>
        <v>0</v>
      </c>
      <c r="G2988" s="131">
        <f t="shared" si="1125"/>
        <v>224</v>
      </c>
      <c r="H2988" s="136">
        <f t="shared" si="1126"/>
        <v>2.7151515151515152E-2</v>
      </c>
      <c r="I2988" s="2"/>
      <c r="J2988" s="2">
        <f t="shared" si="1128"/>
        <v>0.50557575757575757</v>
      </c>
      <c r="K2988" s="2">
        <f t="shared" si="1129"/>
        <v>0.47842424242424242</v>
      </c>
      <c r="L2988" s="2">
        <f t="shared" si="1130"/>
        <v>0</v>
      </c>
      <c r="M2988" s="2">
        <f t="shared" si="1131"/>
        <v>1.6000000000000014E-2</v>
      </c>
      <c r="N2988" s="63">
        <v>4171</v>
      </c>
      <c r="O2988" s="63">
        <v>3947</v>
      </c>
      <c r="P2988" s="63"/>
      <c r="Q2988" s="63">
        <v>54</v>
      </c>
      <c r="R2988" s="63">
        <v>17</v>
      </c>
      <c r="S2988" s="63">
        <v>39</v>
      </c>
      <c r="T2988" s="63"/>
      <c r="U2988" s="63"/>
      <c r="V2988" s="63"/>
      <c r="W2988" s="63">
        <v>22</v>
      </c>
      <c r="X2988" s="63"/>
      <c r="Y2988" s="63"/>
      <c r="Z2988" s="63"/>
      <c r="AA2988" s="63"/>
      <c r="AB2988" s="63"/>
      <c r="AC2988" s="63"/>
      <c r="AD2988" s="63"/>
      <c r="AE2988" s="63"/>
      <c r="AF2988" s="63"/>
      <c r="AG2988" s="63"/>
      <c r="AH2988" s="63"/>
      <c r="AI2988" s="63"/>
      <c r="AJ2988" s="63"/>
      <c r="AK2988" s="63"/>
      <c r="AL2988" s="63"/>
      <c r="AM2988" s="63"/>
      <c r="AN2988" s="63"/>
      <c r="AO2988" s="63"/>
      <c r="AP2988" s="63"/>
      <c r="AQ2988" s="63"/>
      <c r="AS2988" s="5">
        <f>IF(Q2988&gt;0,RANK(Q2988,(N2988:P2988,Q2988:AE2988)),0)</f>
        <v>3</v>
      </c>
      <c r="AT2988" s="5">
        <f>IF(R2988&gt;0,RANK(R2988,(N2988:P2988,Q2988:AE2988)),0)</f>
        <v>6</v>
      </c>
      <c r="AU2988" s="5">
        <f>IF(T2988&gt;0,RANK(T2988,(N2988:P2988,Q2988:AE2988)),0)</f>
        <v>0</v>
      </c>
      <c r="AV2988" s="5">
        <f>IF(S2988&gt;0,RANK(S2988,(N2988:P2988,Q2988:AE2988)),0)</f>
        <v>4</v>
      </c>
      <c r="AW2988" s="2">
        <f t="shared" si="1132"/>
        <v>6.5454545454545453E-3</v>
      </c>
      <c r="AX2988" s="2">
        <f t="shared" si="1133"/>
        <v>2.0606060606060605E-3</v>
      </c>
      <c r="AY2988" s="2">
        <f t="shared" si="1134"/>
        <v>0</v>
      </c>
      <c r="AZ2988" s="2">
        <f t="shared" si="1135"/>
        <v>4.7272727272727275E-3</v>
      </c>
      <c r="BB2988" t="s">
        <v>427</v>
      </c>
      <c r="BC2988" t="s">
        <v>1603</v>
      </c>
      <c r="BD2988">
        <v>5</v>
      </c>
      <c r="BF2988" s="111">
        <v>51</v>
      </c>
      <c r="BG2988" s="113">
        <v>125</v>
      </c>
      <c r="BH2988" s="117">
        <f t="shared" si="1136"/>
        <v>51125</v>
      </c>
      <c r="BJ2988" s="5" t="s">
        <v>3185</v>
      </c>
    </row>
    <row r="2989" spans="1:62" hidden="1" outlineLevel="1">
      <c r="A2989" t="s">
        <v>2570</v>
      </c>
      <c r="B2989" t="s">
        <v>1603</v>
      </c>
      <c r="C2989" s="1">
        <f t="shared" si="1127"/>
        <v>10953</v>
      </c>
      <c r="D2989" s="5">
        <f>IF(N2989&gt;0, RANK(N2989,(N2989:P2989,Q2989:AE2989)),0)</f>
        <v>2</v>
      </c>
      <c r="E2989" s="5">
        <f>IF(O2989&gt;0,RANK(O2989,(N2989:P2989,Q2989:AE2989)),0)</f>
        <v>1</v>
      </c>
      <c r="F2989" s="5">
        <f>IF(P2989&gt;0,RANK(P2989,(N2989:P2989,Q2989:AE2989)),0)</f>
        <v>0</v>
      </c>
      <c r="G2989" s="131">
        <f t="shared" si="1125"/>
        <v>3691</v>
      </c>
      <c r="H2989" s="136">
        <f t="shared" si="1126"/>
        <v>0.33698530083082262</v>
      </c>
      <c r="I2989" s="2"/>
      <c r="J2989" s="2">
        <f t="shared" si="1128"/>
        <v>0.3245686113393591</v>
      </c>
      <c r="K2989" s="2">
        <f t="shared" si="1129"/>
        <v>0.66155391217018167</v>
      </c>
      <c r="L2989" s="2">
        <f t="shared" si="1130"/>
        <v>0</v>
      </c>
      <c r="M2989" s="2">
        <f t="shared" si="1131"/>
        <v>1.3877476490459228E-2</v>
      </c>
      <c r="N2989" s="63">
        <v>3555</v>
      </c>
      <c r="O2989" s="63">
        <v>7246</v>
      </c>
      <c r="P2989" s="63"/>
      <c r="Q2989" s="63">
        <v>82</v>
      </c>
      <c r="R2989" s="63">
        <v>24</v>
      </c>
      <c r="S2989" s="63">
        <v>34</v>
      </c>
      <c r="T2989" s="63"/>
      <c r="U2989" s="63"/>
      <c r="V2989" s="63"/>
      <c r="W2989" s="63">
        <v>12</v>
      </c>
      <c r="X2989" s="63"/>
      <c r="Y2989" s="63"/>
      <c r="Z2989" s="63"/>
      <c r="AA2989" s="63"/>
      <c r="AB2989" s="63"/>
      <c r="AC2989" s="63"/>
      <c r="AD2989" s="63"/>
      <c r="AE2989" s="63"/>
      <c r="AF2989" s="63"/>
      <c r="AG2989" s="63"/>
      <c r="AH2989" s="63"/>
      <c r="AI2989" s="63"/>
      <c r="AJ2989" s="63"/>
      <c r="AK2989" s="63"/>
      <c r="AL2989" s="63"/>
      <c r="AM2989" s="63"/>
      <c r="AN2989" s="63"/>
      <c r="AO2989" s="63"/>
      <c r="AP2989" s="63"/>
      <c r="AQ2989" s="63"/>
      <c r="AS2989" s="5">
        <f>IF(Q2989&gt;0,RANK(Q2989,(N2989:P2989,Q2989:AE2989)),0)</f>
        <v>3</v>
      </c>
      <c r="AT2989" s="5">
        <f>IF(R2989&gt;0,RANK(R2989,(N2989:P2989,Q2989:AE2989)),0)</f>
        <v>5</v>
      </c>
      <c r="AU2989" s="5">
        <f>IF(T2989&gt;0,RANK(T2989,(N2989:P2989,Q2989:AE2989)),0)</f>
        <v>0</v>
      </c>
      <c r="AV2989" s="5">
        <f>IF(S2989&gt;0,RANK(S2989,(N2989:P2989,Q2989:AE2989)),0)</f>
        <v>4</v>
      </c>
      <c r="AW2989" s="2">
        <f t="shared" si="1132"/>
        <v>7.4865333698530085E-3</v>
      </c>
      <c r="AX2989" s="2">
        <f t="shared" si="1133"/>
        <v>2.1911804984935633E-3</v>
      </c>
      <c r="AY2989" s="2">
        <f t="shared" si="1134"/>
        <v>0</v>
      </c>
      <c r="AZ2989" s="2">
        <f t="shared" si="1135"/>
        <v>3.1041723728658815E-3</v>
      </c>
      <c r="BB2989" t="s">
        <v>2570</v>
      </c>
      <c r="BC2989" t="s">
        <v>1603</v>
      </c>
      <c r="BD2989">
        <v>7</v>
      </c>
      <c r="BF2989" s="111">
        <v>51</v>
      </c>
      <c r="BG2989" s="113">
        <v>127</v>
      </c>
      <c r="BH2989" s="117">
        <f t="shared" si="1136"/>
        <v>51127</v>
      </c>
      <c r="BJ2989" s="5" t="s">
        <v>3185</v>
      </c>
    </row>
    <row r="2990" spans="1:62" hidden="1" outlineLevel="1">
      <c r="A2990" t="s">
        <v>2769</v>
      </c>
      <c r="B2990" t="s">
        <v>1603</v>
      </c>
      <c r="C2990" s="1">
        <f t="shared" si="1127"/>
        <v>6491</v>
      </c>
      <c r="D2990" s="5">
        <f>IF(N2990&gt;0, RANK(N2990,(N2990:P2990,Q2990:AE2990)),0)</f>
        <v>1</v>
      </c>
      <c r="E2990" s="5">
        <f>IF(O2990&gt;0,RANK(O2990,(N2990:P2990,Q2990:AE2990)),0)</f>
        <v>2</v>
      </c>
      <c r="F2990" s="5">
        <f>IF(P2990&gt;0,RANK(P2990,(N2990:P2990,Q2990:AE2990)),0)</f>
        <v>0</v>
      </c>
      <c r="G2990" s="131">
        <f t="shared" si="1125"/>
        <v>1065</v>
      </c>
      <c r="H2990" s="136">
        <f t="shared" si="1126"/>
        <v>0.16407333230627022</v>
      </c>
      <c r="I2990" s="2"/>
      <c r="J2990" s="2">
        <f t="shared" si="1128"/>
        <v>0.5763364658758281</v>
      </c>
      <c r="K2990" s="2">
        <f t="shared" si="1129"/>
        <v>0.41226313356955785</v>
      </c>
      <c r="L2990" s="2">
        <f t="shared" si="1130"/>
        <v>0</v>
      </c>
      <c r="M2990" s="2">
        <f t="shared" si="1131"/>
        <v>1.1400400554614054E-2</v>
      </c>
      <c r="N2990" s="63">
        <v>3741</v>
      </c>
      <c r="O2990" s="63">
        <v>2676</v>
      </c>
      <c r="P2990" s="63"/>
      <c r="Q2990" s="63">
        <v>33</v>
      </c>
      <c r="R2990" s="63">
        <v>19</v>
      </c>
      <c r="S2990" s="63">
        <v>16</v>
      </c>
      <c r="T2990" s="63"/>
      <c r="U2990" s="63"/>
      <c r="V2990" s="63"/>
      <c r="W2990" s="63">
        <v>6</v>
      </c>
      <c r="X2990" s="63"/>
      <c r="Y2990" s="63"/>
      <c r="Z2990" s="63"/>
      <c r="AA2990" s="63"/>
      <c r="AB2990" s="63"/>
      <c r="AC2990" s="63"/>
      <c r="AD2990" s="63"/>
      <c r="AE2990" s="63"/>
      <c r="AF2990" s="63"/>
      <c r="AG2990" s="63"/>
      <c r="AH2990" s="63"/>
      <c r="AI2990" s="63"/>
      <c r="AJ2990" s="63"/>
      <c r="AK2990" s="63"/>
      <c r="AL2990" s="63"/>
      <c r="AM2990" s="63"/>
      <c r="AN2990" s="63"/>
      <c r="AO2990" s="63"/>
      <c r="AP2990" s="63"/>
      <c r="AQ2990" s="63"/>
      <c r="AS2990" s="5">
        <f>IF(Q2990&gt;0,RANK(Q2990,(N2990:P2990,Q2990:AE2990)),0)</f>
        <v>3</v>
      </c>
      <c r="AT2990" s="5">
        <f>IF(R2990&gt;0,RANK(R2990,(N2990:P2990,Q2990:AE2990)),0)</f>
        <v>4</v>
      </c>
      <c r="AU2990" s="5">
        <f>IF(T2990&gt;0,RANK(T2990,(N2990:P2990,Q2990:AE2990)),0)</f>
        <v>0</v>
      </c>
      <c r="AV2990" s="5">
        <f>IF(S2990&gt;0,RANK(S2990,(N2990:P2990,Q2990:AE2990)),0)</f>
        <v>5</v>
      </c>
      <c r="AW2990" s="2">
        <f t="shared" si="1132"/>
        <v>5.0839624094900634E-3</v>
      </c>
      <c r="AX2990" s="2">
        <f t="shared" si="1133"/>
        <v>2.9271298721306425E-3</v>
      </c>
      <c r="AY2990" s="2">
        <f t="shared" si="1134"/>
        <v>0</v>
      </c>
      <c r="AZ2990" s="2">
        <f t="shared" si="1135"/>
        <v>2.4649514712679096E-3</v>
      </c>
      <c r="BB2990" t="s">
        <v>2769</v>
      </c>
      <c r="BC2990" t="s">
        <v>1603</v>
      </c>
      <c r="BD2990">
        <v>2</v>
      </c>
      <c r="BF2990" s="111">
        <v>51</v>
      </c>
      <c r="BG2990" s="113">
        <v>131</v>
      </c>
      <c r="BH2990" s="117">
        <f t="shared" si="1136"/>
        <v>51131</v>
      </c>
      <c r="BJ2990" s="5" t="s">
        <v>3185</v>
      </c>
    </row>
    <row r="2991" spans="1:62" hidden="1" outlineLevel="1">
      <c r="A2991" t="s">
        <v>2958</v>
      </c>
      <c r="B2991" t="s">
        <v>1603</v>
      </c>
      <c r="C2991" s="1">
        <f t="shared" si="1127"/>
        <v>7558</v>
      </c>
      <c r="D2991" s="5">
        <f>IF(N2991&gt;0, RANK(N2991,(N2991:P2991,Q2991:AE2991)),0)</f>
        <v>2</v>
      </c>
      <c r="E2991" s="5">
        <f>IF(O2991&gt;0,RANK(O2991,(N2991:P2991,Q2991:AE2991)),0)</f>
        <v>1</v>
      </c>
      <c r="F2991" s="5">
        <f>IF(P2991&gt;0,RANK(P2991,(N2991:P2991,Q2991:AE2991)),0)</f>
        <v>0</v>
      </c>
      <c r="G2991" s="131">
        <f t="shared" si="1125"/>
        <v>1119</v>
      </c>
      <c r="H2991" s="136">
        <f t="shared" si="1126"/>
        <v>0.14805504101614184</v>
      </c>
      <c r="I2991" s="2"/>
      <c r="J2991" s="2">
        <f t="shared" si="1128"/>
        <v>0.42220164064567345</v>
      </c>
      <c r="K2991" s="2">
        <f t="shared" si="1129"/>
        <v>0.57025668166181531</v>
      </c>
      <c r="L2991" s="2">
        <f t="shared" si="1130"/>
        <v>0</v>
      </c>
      <c r="M2991" s="2">
        <f t="shared" si="1131"/>
        <v>7.5416776925112394E-3</v>
      </c>
      <c r="N2991" s="63">
        <v>3191</v>
      </c>
      <c r="O2991" s="63">
        <v>4310</v>
      </c>
      <c r="P2991" s="63"/>
      <c r="Q2991" s="63">
        <v>23</v>
      </c>
      <c r="R2991" s="63">
        <v>9</v>
      </c>
      <c r="S2991" s="63">
        <v>16</v>
      </c>
      <c r="T2991" s="63"/>
      <c r="U2991" s="63"/>
      <c r="V2991" s="63"/>
      <c r="W2991" s="63">
        <v>9</v>
      </c>
      <c r="X2991" s="63"/>
      <c r="Y2991" s="63"/>
      <c r="Z2991" s="63"/>
      <c r="AA2991" s="63"/>
      <c r="AB2991" s="63"/>
      <c r="AC2991" s="63"/>
      <c r="AD2991" s="63"/>
      <c r="AE2991" s="63"/>
      <c r="AF2991" s="63"/>
      <c r="AG2991" s="63"/>
      <c r="AH2991" s="63"/>
      <c r="AI2991" s="63"/>
      <c r="AJ2991" s="63"/>
      <c r="AK2991" s="63"/>
      <c r="AL2991" s="63"/>
      <c r="AM2991" s="63"/>
      <c r="AN2991" s="63"/>
      <c r="AO2991" s="63"/>
      <c r="AP2991" s="63"/>
      <c r="AQ2991" s="63"/>
      <c r="AS2991" s="5">
        <f>IF(Q2991&gt;0,RANK(Q2991,(N2991:P2991,Q2991:AE2991)),0)</f>
        <v>3</v>
      </c>
      <c r="AT2991" s="5">
        <f>IF(R2991&gt;0,RANK(R2991,(N2991:P2991,Q2991:AE2991)),0)</f>
        <v>5</v>
      </c>
      <c r="AU2991" s="5">
        <f>IF(T2991&gt;0,RANK(T2991,(N2991:P2991,Q2991:AE2991)),0)</f>
        <v>0</v>
      </c>
      <c r="AV2991" s="5">
        <f>IF(S2991&gt;0,RANK(S2991,(N2991:P2991,Q2991:AE2991)),0)</f>
        <v>4</v>
      </c>
      <c r="AW2991" s="2">
        <f t="shared" si="1132"/>
        <v>3.0431331039957659E-3</v>
      </c>
      <c r="AX2991" s="2">
        <f t="shared" si="1133"/>
        <v>1.1907912146070388E-3</v>
      </c>
      <c r="AY2991" s="2">
        <f t="shared" si="1134"/>
        <v>0</v>
      </c>
      <c r="AZ2991" s="2">
        <f t="shared" si="1135"/>
        <v>2.1169621593014024E-3</v>
      </c>
      <c r="BB2991" t="s">
        <v>2958</v>
      </c>
      <c r="BC2991" t="s">
        <v>1603</v>
      </c>
      <c r="BD2991">
        <v>1</v>
      </c>
      <c r="BF2991" s="111">
        <v>51</v>
      </c>
      <c r="BG2991" s="113">
        <v>133</v>
      </c>
      <c r="BH2991" s="117">
        <f t="shared" si="1136"/>
        <v>51133</v>
      </c>
      <c r="BJ2991" s="5" t="s">
        <v>3185</v>
      </c>
    </row>
    <row r="2992" spans="1:62" hidden="1" outlineLevel="1">
      <c r="A2992" t="s">
        <v>3023</v>
      </c>
      <c r="B2992" t="s">
        <v>1603</v>
      </c>
      <c r="C2992" s="1">
        <f t="shared" ref="C2992:C3023" si="1137">SUM(N2992:AQ2992)</f>
        <v>6846</v>
      </c>
      <c r="D2992" s="5">
        <f>IF(N2992&gt;0, RANK(N2992,(N2992:P2992,Q2992:AE2992)),0)</f>
        <v>2</v>
      </c>
      <c r="E2992" s="5">
        <f>IF(O2992&gt;0,RANK(O2992,(N2992:P2992,Q2992:AE2992)),0)</f>
        <v>1</v>
      </c>
      <c r="F2992" s="5">
        <f>IF(P2992&gt;0,RANK(P2992,(N2992:P2992,Q2992:AE2992)),0)</f>
        <v>0</v>
      </c>
      <c r="G2992" s="131">
        <f t="shared" si="1125"/>
        <v>65</v>
      </c>
      <c r="H2992" s="136">
        <f t="shared" si="1126"/>
        <v>9.4945953841659367E-3</v>
      </c>
      <c r="I2992" s="2"/>
      <c r="J2992" s="2">
        <f t="shared" ref="J2992:J3023" si="1138">IF($C2992=0,"-",N2992/$C2992)</f>
        <v>0.48846041484078295</v>
      </c>
      <c r="K2992" s="2">
        <f t="shared" ref="K2992:K3023" si="1139">IF($C2992=0,"-",O2992/$C2992)</f>
        <v>0.49795501022494887</v>
      </c>
      <c r="L2992" s="2">
        <f t="shared" ref="L2992:L3023" si="1140">IF($C2992=0,"-",P2992/$C2992)</f>
        <v>0</v>
      </c>
      <c r="M2992" s="2">
        <f t="shared" ref="M2992:M3023" si="1141">IF(C2992=0,"-",(1-J2992-K2992-L2992))</f>
        <v>1.3584574934268179E-2</v>
      </c>
      <c r="N2992" s="63">
        <v>3344</v>
      </c>
      <c r="O2992" s="63">
        <v>3409</v>
      </c>
      <c r="P2992" s="63"/>
      <c r="Q2992" s="63">
        <v>32</v>
      </c>
      <c r="R2992" s="63">
        <v>11</v>
      </c>
      <c r="S2992" s="63">
        <v>48</v>
      </c>
      <c r="T2992" s="63"/>
      <c r="U2992" s="63"/>
      <c r="V2992" s="63"/>
      <c r="W2992" s="63">
        <v>2</v>
      </c>
      <c r="X2992" s="63"/>
      <c r="Y2992" s="63"/>
      <c r="Z2992" s="63"/>
      <c r="AA2992" s="63"/>
      <c r="AB2992" s="63"/>
      <c r="AC2992" s="63"/>
      <c r="AD2992" s="63"/>
      <c r="AE2992" s="63"/>
      <c r="AF2992" s="63"/>
      <c r="AG2992" s="63"/>
      <c r="AH2992" s="63"/>
      <c r="AI2992" s="63"/>
      <c r="AJ2992" s="63"/>
      <c r="AK2992" s="63"/>
      <c r="AL2992" s="63"/>
      <c r="AM2992" s="63"/>
      <c r="AN2992" s="63"/>
      <c r="AO2992" s="63"/>
      <c r="AP2992" s="63"/>
      <c r="AQ2992" s="63"/>
      <c r="AS2992" s="5">
        <f>IF(Q2992&gt;0,RANK(Q2992,(N2992:P2992,Q2992:AE2992)),0)</f>
        <v>4</v>
      </c>
      <c r="AT2992" s="5">
        <f>IF(R2992&gt;0,RANK(R2992,(N2992:P2992,Q2992:AE2992)),0)</f>
        <v>5</v>
      </c>
      <c r="AU2992" s="5">
        <f>IF(T2992&gt;0,RANK(T2992,(N2992:P2992,Q2992:AE2992)),0)</f>
        <v>0</v>
      </c>
      <c r="AV2992" s="5">
        <f>IF(S2992&gt;0,RANK(S2992,(N2992:P2992,Q2992:AE2992)),0)</f>
        <v>3</v>
      </c>
      <c r="AW2992" s="2">
        <f t="shared" ref="AW2992:AW3023" si="1142">IF($C2992=0,"-",Q2992/$C2992)</f>
        <v>4.6742623429739992E-3</v>
      </c>
      <c r="AX2992" s="2">
        <f t="shared" ref="AX2992:AX3023" si="1143">IF($C2992=0,"-",R2992/$C2992)</f>
        <v>1.6067776803973123E-3</v>
      </c>
      <c r="AY2992" s="2">
        <f t="shared" ref="AY2992:AY3023" si="1144">IF($C2992=0,"-",T2992/$C2992)</f>
        <v>0</v>
      </c>
      <c r="AZ2992" s="2">
        <f t="shared" ref="AZ2992:AZ3023" si="1145">IF($C2992=0,"-",S2992/$C2992)</f>
        <v>7.0113935144609993E-3</v>
      </c>
      <c r="BB2992" t="s">
        <v>3023</v>
      </c>
      <c r="BC2992" t="s">
        <v>1603</v>
      </c>
      <c r="BD2992">
        <v>4</v>
      </c>
      <c r="BF2992" s="111">
        <v>51</v>
      </c>
      <c r="BG2992" s="113">
        <v>135</v>
      </c>
      <c r="BH2992" s="117">
        <f t="shared" si="1136"/>
        <v>51135</v>
      </c>
      <c r="BJ2992" s="5" t="s">
        <v>3185</v>
      </c>
    </row>
    <row r="2993" spans="1:62" hidden="1" outlineLevel="1">
      <c r="A2993" t="s">
        <v>2024</v>
      </c>
      <c r="B2993" t="s">
        <v>1603</v>
      </c>
      <c r="C2993" s="1">
        <f t="shared" si="1137"/>
        <v>16354</v>
      </c>
      <c r="D2993" s="5">
        <f>IF(N2993&gt;0, RANK(N2993,(N2993:P2993,Q2993:AE2993)),0)</f>
        <v>2</v>
      </c>
      <c r="E2993" s="5">
        <f>IF(O2993&gt;0,RANK(O2993,(N2993:P2993,Q2993:AE2993)),0)</f>
        <v>1</v>
      </c>
      <c r="F2993" s="5">
        <f>IF(P2993&gt;0,RANK(P2993,(N2993:P2993,Q2993:AE2993)),0)</f>
        <v>0</v>
      </c>
      <c r="G2993" s="131">
        <f t="shared" si="1125"/>
        <v>2374</v>
      </c>
      <c r="H2993" s="136">
        <f t="shared" si="1126"/>
        <v>0.14516326281032163</v>
      </c>
      <c r="I2993" s="2"/>
      <c r="J2993" s="2">
        <f t="shared" si="1138"/>
        <v>0.42008071419836124</v>
      </c>
      <c r="K2993" s="2">
        <f t="shared" si="1139"/>
        <v>0.5652439770086829</v>
      </c>
      <c r="L2993" s="2">
        <f t="shared" si="1140"/>
        <v>0</v>
      </c>
      <c r="M2993" s="2">
        <f t="shared" si="1141"/>
        <v>1.4675308792955866E-2</v>
      </c>
      <c r="N2993" s="63">
        <v>6870</v>
      </c>
      <c r="O2993" s="63">
        <v>9244</v>
      </c>
      <c r="P2993" s="63"/>
      <c r="Q2993" s="63">
        <v>106</v>
      </c>
      <c r="R2993" s="63">
        <v>31</v>
      </c>
      <c r="S2993" s="63">
        <v>79</v>
      </c>
      <c r="T2993" s="63"/>
      <c r="U2993" s="63"/>
      <c r="V2993" s="63"/>
      <c r="W2993" s="63">
        <v>24</v>
      </c>
      <c r="X2993" s="63"/>
      <c r="Y2993" s="63"/>
      <c r="Z2993" s="63"/>
      <c r="AA2993" s="63"/>
      <c r="AB2993" s="63"/>
      <c r="AC2993" s="63"/>
      <c r="AD2993" s="63"/>
      <c r="AE2993" s="63"/>
      <c r="AF2993" s="63"/>
      <c r="AG2993" s="63"/>
      <c r="AH2993" s="63"/>
      <c r="AI2993" s="63"/>
      <c r="AJ2993" s="63"/>
      <c r="AK2993" s="63"/>
      <c r="AL2993" s="63"/>
      <c r="AM2993" s="63"/>
      <c r="AN2993" s="63"/>
      <c r="AO2993" s="63"/>
      <c r="AP2993" s="63"/>
      <c r="AQ2993" s="63"/>
      <c r="AS2993" s="5">
        <f>IF(Q2993&gt;0,RANK(Q2993,(N2993:P2993,Q2993:AE2993)),0)</f>
        <v>3</v>
      </c>
      <c r="AT2993" s="5">
        <f>IF(R2993&gt;0,RANK(R2993,(N2993:P2993,Q2993:AE2993)),0)</f>
        <v>5</v>
      </c>
      <c r="AU2993" s="5">
        <f>IF(T2993&gt;0,RANK(T2993,(N2993:P2993,Q2993:AE2993)),0)</f>
        <v>0</v>
      </c>
      <c r="AV2993" s="5">
        <f>IF(S2993&gt;0,RANK(S2993,(N2993:P2993,Q2993:AE2993)),0)</f>
        <v>4</v>
      </c>
      <c r="AW2993" s="2">
        <f t="shared" si="1142"/>
        <v>6.4815947168888341E-3</v>
      </c>
      <c r="AX2993" s="2">
        <f t="shared" si="1143"/>
        <v>1.8955607190901309E-3</v>
      </c>
      <c r="AY2993" s="2">
        <f t="shared" si="1144"/>
        <v>0</v>
      </c>
      <c r="AZ2993" s="2">
        <f t="shared" si="1145"/>
        <v>4.8306224776813013E-3</v>
      </c>
      <c r="BB2993" t="s">
        <v>2024</v>
      </c>
      <c r="BC2993" t="s">
        <v>1603</v>
      </c>
      <c r="BD2993">
        <v>7</v>
      </c>
      <c r="BF2993" s="111">
        <v>51</v>
      </c>
      <c r="BG2993" s="113">
        <v>137</v>
      </c>
      <c r="BH2993" s="117">
        <f t="shared" si="1136"/>
        <v>51137</v>
      </c>
      <c r="BJ2993" s="5" t="s">
        <v>3185</v>
      </c>
    </row>
    <row r="2994" spans="1:62" hidden="1" outlineLevel="1">
      <c r="A2994" t="s">
        <v>3024</v>
      </c>
      <c r="B2994" t="s">
        <v>1603</v>
      </c>
      <c r="C2994" s="1">
        <f t="shared" si="1137"/>
        <v>10228</v>
      </c>
      <c r="D2994" s="5">
        <f>IF(N2994&gt;0, RANK(N2994,(N2994:P2994,Q2994:AE2994)),0)</f>
        <v>2</v>
      </c>
      <c r="E2994" s="5">
        <f>IF(O2994&gt;0,RANK(O2994,(N2994:P2994,Q2994:AE2994)),0)</f>
        <v>1</v>
      </c>
      <c r="F2994" s="5">
        <f>IF(P2994&gt;0,RANK(P2994,(N2994:P2994,Q2994:AE2994)),0)</f>
        <v>0</v>
      </c>
      <c r="G2994" s="131">
        <f t="shared" si="1125"/>
        <v>2620</v>
      </c>
      <c r="H2994" s="136">
        <f t="shared" si="1126"/>
        <v>0.25615956198670314</v>
      </c>
      <c r="I2994" s="2"/>
      <c r="J2994" s="2">
        <f t="shared" si="1138"/>
        <v>0.36409855299178723</v>
      </c>
      <c r="K2994" s="2">
        <f t="shared" si="1139"/>
        <v>0.62025811497849037</v>
      </c>
      <c r="L2994" s="2">
        <f t="shared" si="1140"/>
        <v>0</v>
      </c>
      <c r="M2994" s="2">
        <f t="shared" si="1141"/>
        <v>1.5643332029722345E-2</v>
      </c>
      <c r="N2994" s="63">
        <v>3724</v>
      </c>
      <c r="O2994" s="63">
        <v>6344</v>
      </c>
      <c r="P2994" s="63"/>
      <c r="Q2994" s="63">
        <v>74</v>
      </c>
      <c r="R2994" s="63">
        <v>25</v>
      </c>
      <c r="S2994" s="63">
        <v>38</v>
      </c>
      <c r="T2994" s="63"/>
      <c r="U2994" s="63"/>
      <c r="V2994" s="63"/>
      <c r="W2994" s="63">
        <v>23</v>
      </c>
      <c r="X2994" s="63"/>
      <c r="Y2994" s="63"/>
      <c r="Z2994" s="63"/>
      <c r="AA2994" s="63"/>
      <c r="AB2994" s="63"/>
      <c r="AC2994" s="63"/>
      <c r="AD2994" s="63"/>
      <c r="AE2994" s="63"/>
      <c r="AF2994" s="63"/>
      <c r="AG2994" s="63"/>
      <c r="AH2994" s="63"/>
      <c r="AI2994" s="63"/>
      <c r="AJ2994" s="63"/>
      <c r="AK2994" s="63"/>
      <c r="AL2994" s="63"/>
      <c r="AM2994" s="63"/>
      <c r="AN2994" s="63"/>
      <c r="AO2994" s="63"/>
      <c r="AP2994" s="63"/>
      <c r="AQ2994" s="63"/>
      <c r="AS2994" s="5">
        <f>IF(Q2994&gt;0,RANK(Q2994,(N2994:P2994,Q2994:AE2994)),0)</f>
        <v>3</v>
      </c>
      <c r="AT2994" s="5">
        <f>IF(R2994&gt;0,RANK(R2994,(N2994:P2994,Q2994:AE2994)),0)</f>
        <v>5</v>
      </c>
      <c r="AU2994" s="5">
        <f>IF(T2994&gt;0,RANK(T2994,(N2994:P2994,Q2994:AE2994)),0)</f>
        <v>0</v>
      </c>
      <c r="AV2994" s="5">
        <f>IF(S2994&gt;0,RANK(S2994,(N2994:P2994,Q2994:AE2994)),0)</f>
        <v>4</v>
      </c>
      <c r="AW2994" s="2">
        <f t="shared" si="1142"/>
        <v>7.2350410637465777E-3</v>
      </c>
      <c r="AX2994" s="2">
        <f t="shared" si="1143"/>
        <v>2.4442706296441143E-3</v>
      </c>
      <c r="AY2994" s="2">
        <f t="shared" si="1144"/>
        <v>0</v>
      </c>
      <c r="AZ2994" s="2">
        <f t="shared" si="1145"/>
        <v>3.7152913570590537E-3</v>
      </c>
      <c r="BB2994" t="s">
        <v>3024</v>
      </c>
      <c r="BC2994" t="s">
        <v>1603</v>
      </c>
      <c r="BD2994">
        <v>6</v>
      </c>
      <c r="BF2994" s="111">
        <v>51</v>
      </c>
      <c r="BG2994" s="113">
        <v>139</v>
      </c>
      <c r="BH2994" s="117">
        <f t="shared" si="1136"/>
        <v>51139</v>
      </c>
      <c r="BJ2994" s="5" t="s">
        <v>3185</v>
      </c>
    </row>
    <row r="2995" spans="1:62" hidden="1" outlineLevel="1">
      <c r="A2995" t="s">
        <v>601</v>
      </c>
      <c r="B2995" t="s">
        <v>1603</v>
      </c>
      <c r="C2995" s="1">
        <f t="shared" si="1137"/>
        <v>8259</v>
      </c>
      <c r="D2995" s="5">
        <f>IF(N2995&gt;0, RANK(N2995,(N2995:P2995,Q2995:AE2995)),0)</f>
        <v>2</v>
      </c>
      <c r="E2995" s="5">
        <f>IF(O2995&gt;0,RANK(O2995,(N2995:P2995,Q2995:AE2995)),0)</f>
        <v>1</v>
      </c>
      <c r="F2995" s="5">
        <f>IF(P2995&gt;0,RANK(P2995,(N2995:P2995,Q2995:AE2995)),0)</f>
        <v>0</v>
      </c>
      <c r="G2995" s="131">
        <f t="shared" si="1125"/>
        <v>3205</v>
      </c>
      <c r="H2995" s="136">
        <f t="shared" si="1126"/>
        <v>0.38806150865722244</v>
      </c>
      <c r="I2995" s="2"/>
      <c r="J2995" s="2">
        <f t="shared" si="1138"/>
        <v>0.29265044194212375</v>
      </c>
      <c r="K2995" s="2">
        <f t="shared" si="1139"/>
        <v>0.68071195059934619</v>
      </c>
      <c r="L2995" s="2">
        <f t="shared" si="1140"/>
        <v>0</v>
      </c>
      <c r="M2995" s="2">
        <f t="shared" si="1141"/>
        <v>2.6637607458530055E-2</v>
      </c>
      <c r="N2995" s="63">
        <v>2417</v>
      </c>
      <c r="O2995" s="63">
        <v>5622</v>
      </c>
      <c r="P2995" s="63"/>
      <c r="Q2995" s="63">
        <v>38</v>
      </c>
      <c r="R2995" s="63">
        <v>11</v>
      </c>
      <c r="S2995" s="63">
        <v>153</v>
      </c>
      <c r="T2995" s="63"/>
      <c r="U2995" s="63"/>
      <c r="V2995" s="63"/>
      <c r="W2995" s="63">
        <v>18</v>
      </c>
      <c r="X2995" s="63"/>
      <c r="Y2995" s="63"/>
      <c r="Z2995" s="63"/>
      <c r="AA2995" s="63"/>
      <c r="AB2995" s="63"/>
      <c r="AC2995" s="63"/>
      <c r="AD2995" s="63"/>
      <c r="AE2995" s="63"/>
      <c r="AF2995" s="63"/>
      <c r="AG2995" s="63"/>
      <c r="AH2995" s="63"/>
      <c r="AI2995" s="63"/>
      <c r="AJ2995" s="63"/>
      <c r="AK2995" s="63"/>
      <c r="AL2995" s="63"/>
      <c r="AM2995" s="63"/>
      <c r="AN2995" s="63"/>
      <c r="AO2995" s="63"/>
      <c r="AP2995" s="63"/>
      <c r="AQ2995" s="63"/>
      <c r="AS2995" s="5">
        <f>IF(Q2995&gt;0,RANK(Q2995,(N2995:P2995,Q2995:AE2995)),0)</f>
        <v>4</v>
      </c>
      <c r="AT2995" s="5">
        <f>IF(R2995&gt;0,RANK(R2995,(N2995:P2995,Q2995:AE2995)),0)</f>
        <v>6</v>
      </c>
      <c r="AU2995" s="5">
        <f>IF(T2995&gt;0,RANK(T2995,(N2995:P2995,Q2995:AE2995)),0)</f>
        <v>0</v>
      </c>
      <c r="AV2995" s="5">
        <f>IF(S2995&gt;0,RANK(S2995,(N2995:P2995,Q2995:AE2995)),0)</f>
        <v>3</v>
      </c>
      <c r="AW2995" s="2">
        <f t="shared" si="1142"/>
        <v>4.6010412882915609E-3</v>
      </c>
      <c r="AX2995" s="2">
        <f t="shared" si="1143"/>
        <v>1.3318803729265045E-3</v>
      </c>
      <c r="AY2995" s="2">
        <f t="shared" si="1144"/>
        <v>0</v>
      </c>
      <c r="AZ2995" s="2">
        <f t="shared" si="1145"/>
        <v>1.8525245187068651E-2</v>
      </c>
      <c r="BB2995" t="s">
        <v>601</v>
      </c>
      <c r="BC2995" t="s">
        <v>1603</v>
      </c>
      <c r="BD2995">
        <v>9</v>
      </c>
      <c r="BF2995" s="111">
        <v>51</v>
      </c>
      <c r="BG2995" s="113">
        <v>141</v>
      </c>
      <c r="BH2995" s="117">
        <f t="shared" si="1136"/>
        <v>51141</v>
      </c>
      <c r="BJ2995" s="5" t="s">
        <v>3185</v>
      </c>
    </row>
    <row r="2996" spans="1:62" hidden="1" outlineLevel="1">
      <c r="A2996" t="s">
        <v>2343</v>
      </c>
      <c r="B2996" t="s">
        <v>1603</v>
      </c>
      <c r="C2996" s="1">
        <f t="shared" si="1137"/>
        <v>30681</v>
      </c>
      <c r="D2996" s="5">
        <f>IF(N2996&gt;0, RANK(N2996,(N2996:P2996,Q2996:AE2996)),0)</f>
        <v>2</v>
      </c>
      <c r="E2996" s="5">
        <f>IF(O2996&gt;0,RANK(O2996,(N2996:P2996,Q2996:AE2996)),0)</f>
        <v>1</v>
      </c>
      <c r="F2996" s="5">
        <f>IF(P2996&gt;0,RANK(P2996,(N2996:P2996,Q2996:AE2996)),0)</f>
        <v>0</v>
      </c>
      <c r="G2996" s="131">
        <f t="shared" si="1125"/>
        <v>8405</v>
      </c>
      <c r="H2996" s="136">
        <f t="shared" si="1126"/>
        <v>0.27394804602196798</v>
      </c>
      <c r="I2996" s="2"/>
      <c r="J2996" s="2">
        <f t="shared" si="1138"/>
        <v>0.35389980769857565</v>
      </c>
      <c r="K2996" s="2">
        <f t="shared" si="1139"/>
        <v>0.62784785372054364</v>
      </c>
      <c r="L2996" s="2">
        <f t="shared" si="1140"/>
        <v>0</v>
      </c>
      <c r="M2996" s="2">
        <f t="shared" si="1141"/>
        <v>1.8252338580880711E-2</v>
      </c>
      <c r="N2996" s="63">
        <v>10858</v>
      </c>
      <c r="O2996" s="63">
        <v>19263</v>
      </c>
      <c r="P2996" s="63"/>
      <c r="Q2996" s="63">
        <v>138</v>
      </c>
      <c r="R2996" s="63">
        <v>29</v>
      </c>
      <c r="S2996" s="63">
        <v>369</v>
      </c>
      <c r="T2996" s="63"/>
      <c r="U2996" s="63"/>
      <c r="V2996" s="63"/>
      <c r="W2996" s="63">
        <v>24</v>
      </c>
      <c r="X2996" s="63"/>
      <c r="Y2996" s="63"/>
      <c r="Z2996" s="63"/>
      <c r="AA2996" s="63"/>
      <c r="AB2996" s="63"/>
      <c r="AC2996" s="63"/>
      <c r="AD2996" s="63"/>
      <c r="AE2996" s="63"/>
      <c r="AF2996" s="63"/>
      <c r="AG2996" s="63"/>
      <c r="AH2996" s="63"/>
      <c r="AI2996" s="63"/>
      <c r="AJ2996" s="63"/>
      <c r="AK2996" s="63"/>
      <c r="AL2996" s="63"/>
      <c r="AM2996" s="63"/>
      <c r="AN2996" s="63"/>
      <c r="AO2996" s="63"/>
      <c r="AP2996" s="63"/>
      <c r="AQ2996" s="63"/>
      <c r="AS2996" s="5">
        <f>IF(Q2996&gt;0,RANK(Q2996,(N2996:P2996,Q2996:AE2996)),0)</f>
        <v>4</v>
      </c>
      <c r="AT2996" s="5">
        <f>IF(R2996&gt;0,RANK(R2996,(N2996:P2996,Q2996:AE2996)),0)</f>
        <v>5</v>
      </c>
      <c r="AU2996" s="5">
        <f>IF(T2996&gt;0,RANK(T2996,(N2996:P2996,Q2996:AE2996)),0)</f>
        <v>0</v>
      </c>
      <c r="AV2996" s="5">
        <f>IF(S2996&gt;0,RANK(S2996,(N2996:P2996,Q2996:AE2996)),0)</f>
        <v>3</v>
      </c>
      <c r="AW2996" s="2">
        <f t="shared" si="1142"/>
        <v>4.4978977217170237E-3</v>
      </c>
      <c r="AX2996" s="2">
        <f t="shared" si="1143"/>
        <v>9.4521039079560642E-4</v>
      </c>
      <c r="AY2996" s="2">
        <f t="shared" si="1144"/>
        <v>0</v>
      </c>
      <c r="AZ2996" s="2">
        <f t="shared" si="1145"/>
        <v>1.2026987386330302E-2</v>
      </c>
      <c r="BB2996" t="s">
        <v>2343</v>
      </c>
      <c r="BC2996" t="s">
        <v>1603</v>
      </c>
      <c r="BD2996">
        <v>5</v>
      </c>
      <c r="BF2996" s="111">
        <v>51</v>
      </c>
      <c r="BG2996" s="113">
        <v>143</v>
      </c>
      <c r="BH2996" s="117">
        <f t="shared" si="1136"/>
        <v>51143</v>
      </c>
      <c r="BJ2996" s="5" t="s">
        <v>3185</v>
      </c>
    </row>
    <row r="2997" spans="1:62" hidden="1" outlineLevel="1">
      <c r="A2997" t="s">
        <v>2903</v>
      </c>
      <c r="B2997" t="s">
        <v>1603</v>
      </c>
      <c r="C2997" s="1">
        <f t="shared" si="1137"/>
        <v>15525</v>
      </c>
      <c r="D2997" s="5">
        <f>IF(N2997&gt;0, RANK(N2997,(N2997:P2997,Q2997:AE2997)),0)</f>
        <v>2</v>
      </c>
      <c r="E2997" s="5">
        <f>IF(O2997&gt;0,RANK(O2997,(N2997:P2997,Q2997:AE2997)),0)</f>
        <v>1</v>
      </c>
      <c r="F2997" s="5">
        <f>IF(P2997&gt;0,RANK(P2997,(N2997:P2997,Q2997:AE2997)),0)</f>
        <v>0</v>
      </c>
      <c r="G2997" s="131">
        <f t="shared" si="1125"/>
        <v>7112</v>
      </c>
      <c r="H2997" s="136">
        <f t="shared" si="1126"/>
        <v>0.45809983896940421</v>
      </c>
      <c r="I2997" s="2"/>
      <c r="J2997" s="2">
        <f t="shared" si="1138"/>
        <v>0.26331723027375203</v>
      </c>
      <c r="K2997" s="2">
        <f t="shared" si="1139"/>
        <v>0.72141706924315618</v>
      </c>
      <c r="L2997" s="2">
        <f t="shared" si="1140"/>
        <v>0</v>
      </c>
      <c r="M2997" s="2">
        <f t="shared" si="1141"/>
        <v>1.5265700483091726E-2</v>
      </c>
      <c r="N2997" s="63">
        <v>4088</v>
      </c>
      <c r="O2997" s="63">
        <v>11200</v>
      </c>
      <c r="P2997" s="63"/>
      <c r="Q2997" s="63">
        <v>136</v>
      </c>
      <c r="R2997" s="63">
        <v>24</v>
      </c>
      <c r="S2997" s="63">
        <v>49</v>
      </c>
      <c r="T2997" s="63"/>
      <c r="U2997" s="63"/>
      <c r="V2997" s="63"/>
      <c r="W2997" s="63">
        <v>28</v>
      </c>
      <c r="X2997" s="63"/>
      <c r="Y2997" s="63"/>
      <c r="Z2997" s="63"/>
      <c r="AA2997" s="63"/>
      <c r="AB2997" s="63"/>
      <c r="AC2997" s="63"/>
      <c r="AD2997" s="63"/>
      <c r="AE2997" s="63"/>
      <c r="AF2997" s="63"/>
      <c r="AG2997" s="63"/>
      <c r="AH2997" s="63"/>
      <c r="AI2997" s="63"/>
      <c r="AJ2997" s="63"/>
      <c r="AK2997" s="63"/>
      <c r="AL2997" s="63"/>
      <c r="AM2997" s="63"/>
      <c r="AN2997" s="63"/>
      <c r="AO2997" s="63"/>
      <c r="AP2997" s="63"/>
      <c r="AQ2997" s="63"/>
      <c r="AS2997" s="5">
        <f>IF(Q2997&gt;0,RANK(Q2997,(N2997:P2997,Q2997:AE2997)),0)</f>
        <v>3</v>
      </c>
      <c r="AT2997" s="5">
        <f>IF(R2997&gt;0,RANK(R2997,(N2997:P2997,Q2997:AE2997)),0)</f>
        <v>6</v>
      </c>
      <c r="AU2997" s="5">
        <f>IF(T2997&gt;0,RANK(T2997,(N2997:P2997,Q2997:AE2997)),0)</f>
        <v>0</v>
      </c>
      <c r="AV2997" s="5">
        <f>IF(S2997&gt;0,RANK(S2997,(N2997:P2997,Q2997:AE2997)),0)</f>
        <v>4</v>
      </c>
      <c r="AW2997" s="2">
        <f t="shared" si="1142"/>
        <v>8.7600644122383248E-3</v>
      </c>
      <c r="AX2997" s="2">
        <f t="shared" si="1143"/>
        <v>1.5458937198067632E-3</v>
      </c>
      <c r="AY2997" s="2">
        <f t="shared" si="1144"/>
        <v>0</v>
      </c>
      <c r="AZ2997" s="2">
        <f t="shared" si="1145"/>
        <v>3.1561996779388085E-3</v>
      </c>
      <c r="BB2997" t="s">
        <v>2903</v>
      </c>
      <c r="BC2997" t="s">
        <v>1603</v>
      </c>
      <c r="BD2997">
        <v>4</v>
      </c>
      <c r="BF2997" s="111">
        <v>51</v>
      </c>
      <c r="BG2997" s="113">
        <v>145</v>
      </c>
      <c r="BH2997" s="117">
        <f t="shared" si="1136"/>
        <v>51145</v>
      </c>
      <c r="BJ2997" s="5" t="s">
        <v>3185</v>
      </c>
    </row>
    <row r="2998" spans="1:62" hidden="1" outlineLevel="1">
      <c r="A2998" t="s">
        <v>2597</v>
      </c>
      <c r="B2998" t="s">
        <v>1603</v>
      </c>
      <c r="C2998" s="1">
        <f t="shared" si="1137"/>
        <v>9239</v>
      </c>
      <c r="D2998" s="5">
        <f>IF(N2998&gt;0, RANK(N2998,(N2998:P2998,Q2998:AE2998)),0)</f>
        <v>1</v>
      </c>
      <c r="E2998" s="5">
        <f>IF(O2998&gt;0,RANK(O2998,(N2998:P2998,Q2998:AE2998)),0)</f>
        <v>2</v>
      </c>
      <c r="F2998" s="5">
        <f>IF(P2998&gt;0,RANK(P2998,(N2998:P2998,Q2998:AE2998)),0)</f>
        <v>0</v>
      </c>
      <c r="G2998" s="131">
        <f t="shared" si="1125"/>
        <v>1180</v>
      </c>
      <c r="H2998" s="136">
        <f t="shared" si="1126"/>
        <v>0.12771945015694339</v>
      </c>
      <c r="I2998" s="2"/>
      <c r="J2998" s="2">
        <f t="shared" si="1138"/>
        <v>0.55547137136053681</v>
      </c>
      <c r="K2998" s="2">
        <f t="shared" si="1139"/>
        <v>0.42775192120359345</v>
      </c>
      <c r="L2998" s="2">
        <f t="shared" si="1140"/>
        <v>0</v>
      </c>
      <c r="M2998" s="2">
        <f t="shared" si="1141"/>
        <v>1.6776707435869731E-2</v>
      </c>
      <c r="N2998" s="63">
        <v>5132</v>
      </c>
      <c r="O2998" s="63">
        <v>3952</v>
      </c>
      <c r="P2998" s="63"/>
      <c r="Q2998" s="63">
        <v>57</v>
      </c>
      <c r="R2998" s="63">
        <v>31</v>
      </c>
      <c r="S2998" s="63">
        <v>52</v>
      </c>
      <c r="T2998" s="63"/>
      <c r="U2998" s="63"/>
      <c r="V2998" s="63"/>
      <c r="W2998" s="63">
        <v>15</v>
      </c>
      <c r="X2998" s="63"/>
      <c r="Y2998" s="63"/>
      <c r="Z2998" s="63"/>
      <c r="AA2998" s="63"/>
      <c r="AB2998" s="63"/>
      <c r="AC2998" s="63"/>
      <c r="AD2998" s="63"/>
      <c r="AE2998" s="63"/>
      <c r="AF2998" s="63"/>
      <c r="AG2998" s="63"/>
      <c r="AH2998" s="63"/>
      <c r="AI2998" s="63"/>
      <c r="AJ2998" s="63"/>
      <c r="AK2998" s="63"/>
      <c r="AL2998" s="63"/>
      <c r="AM2998" s="63"/>
      <c r="AN2998" s="63"/>
      <c r="AO2998" s="63"/>
      <c r="AP2998" s="63"/>
      <c r="AQ2998" s="63"/>
      <c r="AS2998" s="5">
        <f>IF(Q2998&gt;0,RANK(Q2998,(N2998:P2998,Q2998:AE2998)),0)</f>
        <v>3</v>
      </c>
      <c r="AT2998" s="5">
        <f>IF(R2998&gt;0,RANK(R2998,(N2998:P2998,Q2998:AE2998)),0)</f>
        <v>5</v>
      </c>
      <c r="AU2998" s="5">
        <f>IF(T2998&gt;0,RANK(T2998,(N2998:P2998,Q2998:AE2998)),0)</f>
        <v>0</v>
      </c>
      <c r="AV2998" s="5">
        <f>IF(S2998&gt;0,RANK(S2998,(N2998:P2998,Q2998:AE2998)),0)</f>
        <v>4</v>
      </c>
      <c r="AW2998" s="2">
        <f t="shared" si="1142"/>
        <v>6.1694988635133674E-3</v>
      </c>
      <c r="AX2998" s="2">
        <f t="shared" si="1143"/>
        <v>3.3553414871739366E-3</v>
      </c>
      <c r="AY2998" s="2">
        <f t="shared" si="1144"/>
        <v>0</v>
      </c>
      <c r="AZ2998" s="2">
        <f t="shared" si="1145"/>
        <v>5.6283147526788617E-3</v>
      </c>
      <c r="BB2998" t="s">
        <v>2597</v>
      </c>
      <c r="BC2998" t="s">
        <v>1603</v>
      </c>
      <c r="BD2998">
        <v>5</v>
      </c>
      <c r="BF2998" s="111">
        <v>51</v>
      </c>
      <c r="BG2998" s="113">
        <v>147</v>
      </c>
      <c r="BH2998" s="117">
        <f t="shared" si="1136"/>
        <v>51147</v>
      </c>
      <c r="BJ2998" s="5" t="s">
        <v>3185</v>
      </c>
    </row>
    <row r="2999" spans="1:62" hidden="1" outlineLevel="1">
      <c r="A2999" t="s">
        <v>1020</v>
      </c>
      <c r="B2999" t="s">
        <v>1603</v>
      </c>
      <c r="C2999" s="1">
        <f t="shared" si="1137"/>
        <v>16046</v>
      </c>
      <c r="D2999" s="5">
        <f>IF(N2999&gt;0, RANK(N2999,(N2999:P2999,Q2999:AE2999)),0)</f>
        <v>2</v>
      </c>
      <c r="E2999" s="5">
        <f>IF(O2999&gt;0,RANK(O2999,(N2999:P2999,Q2999:AE2999)),0)</f>
        <v>1</v>
      </c>
      <c r="F2999" s="5">
        <f>IF(P2999&gt;0,RANK(P2999,(N2999:P2999,Q2999:AE2999)),0)</f>
        <v>0</v>
      </c>
      <c r="G2999" s="131">
        <f t="shared" si="1125"/>
        <v>1888</v>
      </c>
      <c r="H2999" s="136">
        <f t="shared" si="1126"/>
        <v>0.11766172254767543</v>
      </c>
      <c r="I2999" s="2"/>
      <c r="J2999" s="2">
        <f t="shared" si="1138"/>
        <v>0.43568490589555031</v>
      </c>
      <c r="K2999" s="2">
        <f t="shared" si="1139"/>
        <v>0.55334662844322569</v>
      </c>
      <c r="L2999" s="2">
        <f t="shared" si="1140"/>
        <v>0</v>
      </c>
      <c r="M2999" s="2">
        <f t="shared" si="1141"/>
        <v>1.0968465661224003E-2</v>
      </c>
      <c r="N2999" s="63">
        <v>6991</v>
      </c>
      <c r="O2999" s="63">
        <v>8879</v>
      </c>
      <c r="P2999" s="63"/>
      <c r="Q2999" s="63">
        <v>72</v>
      </c>
      <c r="R2999" s="63">
        <v>31</v>
      </c>
      <c r="S2999" s="63">
        <v>44</v>
      </c>
      <c r="T2999" s="63"/>
      <c r="U2999" s="63"/>
      <c r="V2999" s="63"/>
      <c r="W2999" s="63">
        <v>29</v>
      </c>
      <c r="X2999" s="63"/>
      <c r="Y2999" s="63"/>
      <c r="Z2999" s="63"/>
      <c r="AA2999" s="63"/>
      <c r="AB2999" s="63"/>
      <c r="AC2999" s="63"/>
      <c r="AD2999" s="63"/>
      <c r="AE2999" s="63"/>
      <c r="AF2999" s="63"/>
      <c r="AG2999" s="63"/>
      <c r="AH2999" s="63"/>
      <c r="AI2999" s="63"/>
      <c r="AJ2999" s="63"/>
      <c r="AK2999" s="63"/>
      <c r="AL2999" s="63"/>
      <c r="AM2999" s="63"/>
      <c r="AN2999" s="63"/>
      <c r="AO2999" s="63"/>
      <c r="AP2999" s="63"/>
      <c r="AQ2999" s="63"/>
      <c r="AS2999" s="5">
        <f>IF(Q2999&gt;0,RANK(Q2999,(N2999:P2999,Q2999:AE2999)),0)</f>
        <v>3</v>
      </c>
      <c r="AT2999" s="5">
        <f>IF(R2999&gt;0,RANK(R2999,(N2999:P2999,Q2999:AE2999)),0)</f>
        <v>5</v>
      </c>
      <c r="AU2999" s="5">
        <f>IF(T2999&gt;0,RANK(T2999,(N2999:P2999,Q2999:AE2999)),0)</f>
        <v>0</v>
      </c>
      <c r="AV2999" s="5">
        <f>IF(S2999&gt;0,RANK(S2999,(N2999:P2999,Q2999:AE2999)),0)</f>
        <v>4</v>
      </c>
      <c r="AW2999" s="2">
        <f t="shared" si="1142"/>
        <v>4.4870995886825381E-3</v>
      </c>
      <c r="AX2999" s="2">
        <f t="shared" si="1143"/>
        <v>1.9319456562383148E-3</v>
      </c>
      <c r="AY2999" s="2">
        <f t="shared" si="1144"/>
        <v>0</v>
      </c>
      <c r="AZ2999" s="2">
        <f t="shared" si="1145"/>
        <v>2.7421164153059951E-3</v>
      </c>
      <c r="BB2999" t="s">
        <v>1020</v>
      </c>
      <c r="BC2999" t="s">
        <v>1603</v>
      </c>
      <c r="BF2999" s="111">
        <v>51</v>
      </c>
      <c r="BG2999" s="113">
        <v>149</v>
      </c>
      <c r="BH2999" s="117">
        <f t="shared" si="1136"/>
        <v>51149</v>
      </c>
      <c r="BJ2999" s="5" t="s">
        <v>3185</v>
      </c>
    </row>
    <row r="3000" spans="1:62" hidden="1" outlineLevel="1">
      <c r="A3000" t="s">
        <v>1427</v>
      </c>
      <c r="B3000" t="s">
        <v>1603</v>
      </c>
      <c r="C3000" s="1">
        <f t="shared" si="1137"/>
        <v>180195</v>
      </c>
      <c r="D3000" s="5">
        <f>IF(N3000&gt;0, RANK(N3000,(N3000:P3000,Q3000:AE3000)),0)</f>
        <v>1</v>
      </c>
      <c r="E3000" s="5">
        <f>IF(O3000&gt;0,RANK(O3000,(N3000:P3000,Q3000:AE3000)),0)</f>
        <v>2</v>
      </c>
      <c r="F3000" s="5">
        <f>IF(P3000&gt;0,RANK(P3000,(N3000:P3000,Q3000:AE3000)),0)</f>
        <v>0</v>
      </c>
      <c r="G3000" s="131">
        <f t="shared" si="1125"/>
        <v>28873</v>
      </c>
      <c r="H3000" s="136">
        <f t="shared" si="1126"/>
        <v>0.16023197092039179</v>
      </c>
      <c r="I3000" s="2"/>
      <c r="J3000" s="2">
        <f t="shared" si="1138"/>
        <v>0.57343988456949413</v>
      </c>
      <c r="K3000" s="2">
        <f t="shared" si="1139"/>
        <v>0.41320791364910237</v>
      </c>
      <c r="L3000" s="2">
        <f t="shared" si="1140"/>
        <v>0</v>
      </c>
      <c r="M3000" s="2">
        <f t="shared" si="1141"/>
        <v>1.3352201781403505E-2</v>
      </c>
      <c r="N3000" s="63">
        <v>103331</v>
      </c>
      <c r="O3000" s="63">
        <v>74458</v>
      </c>
      <c r="P3000" s="63"/>
      <c r="Q3000" s="63">
        <v>1372</v>
      </c>
      <c r="R3000" s="63">
        <v>381</v>
      </c>
      <c r="S3000" s="63">
        <v>337</v>
      </c>
      <c r="T3000" s="63"/>
      <c r="U3000" s="63"/>
      <c r="V3000" s="63"/>
      <c r="W3000" s="63">
        <v>316</v>
      </c>
      <c r="X3000" s="63"/>
      <c r="Y3000" s="63"/>
      <c r="Z3000" s="63"/>
      <c r="AA3000" s="63"/>
      <c r="AB3000" s="63"/>
      <c r="AC3000" s="63"/>
      <c r="AD3000" s="63"/>
      <c r="AE3000" s="63"/>
      <c r="AF3000" s="63"/>
      <c r="AG3000" s="63"/>
      <c r="AH3000" s="63"/>
      <c r="AI3000" s="63"/>
      <c r="AJ3000" s="63"/>
      <c r="AK3000" s="63"/>
      <c r="AL3000" s="63"/>
      <c r="AM3000" s="63"/>
      <c r="AN3000" s="63"/>
      <c r="AO3000" s="63"/>
      <c r="AP3000" s="63"/>
      <c r="AQ3000" s="63"/>
      <c r="AS3000" s="5">
        <f>IF(Q3000&gt;0,RANK(Q3000,(N3000:P3000,Q3000:AE3000)),0)</f>
        <v>3</v>
      </c>
      <c r="AT3000" s="5">
        <f>IF(R3000&gt;0,RANK(R3000,(N3000:P3000,Q3000:AE3000)),0)</f>
        <v>4</v>
      </c>
      <c r="AU3000" s="5">
        <f>IF(T3000&gt;0,RANK(T3000,(N3000:P3000,Q3000:AE3000)),0)</f>
        <v>0</v>
      </c>
      <c r="AV3000" s="5">
        <f>IF(S3000&gt;0,RANK(S3000,(N3000:P3000,Q3000:AE3000)),0)</f>
        <v>5</v>
      </c>
      <c r="AW3000" s="2">
        <f t="shared" si="1142"/>
        <v>7.6139737506590085E-3</v>
      </c>
      <c r="AX3000" s="2">
        <f t="shared" si="1143"/>
        <v>2.1143760925663863E-3</v>
      </c>
      <c r="AY3000" s="2">
        <f t="shared" si="1144"/>
        <v>0</v>
      </c>
      <c r="AZ3000" s="2">
        <f t="shared" si="1145"/>
        <v>1.8701961763644939E-3</v>
      </c>
      <c r="BB3000" t="s">
        <v>1427</v>
      </c>
      <c r="BC3000" t="s">
        <v>1603</v>
      </c>
      <c r="BF3000" s="111">
        <v>51</v>
      </c>
      <c r="BG3000" s="113">
        <v>153</v>
      </c>
      <c r="BH3000" s="117">
        <f t="shared" si="1136"/>
        <v>51153</v>
      </c>
      <c r="BJ3000" s="5" t="s">
        <v>3185</v>
      </c>
    </row>
    <row r="3001" spans="1:62" hidden="1" outlineLevel="1">
      <c r="A3001" t="s">
        <v>2098</v>
      </c>
      <c r="B3001" t="s">
        <v>1603</v>
      </c>
      <c r="C3001" s="1">
        <f t="shared" si="1137"/>
        <v>14680</v>
      </c>
      <c r="D3001" s="5">
        <f>IF(N3001&gt;0, RANK(N3001,(N3001:P3001,Q3001:AE3001)),0)</f>
        <v>2</v>
      </c>
      <c r="E3001" s="5">
        <f>IF(O3001&gt;0,RANK(O3001,(N3001:P3001,Q3001:AE3001)),0)</f>
        <v>1</v>
      </c>
      <c r="F3001" s="5">
        <f>IF(P3001&gt;0,RANK(P3001,(N3001:P3001,Q3001:AE3001)),0)</f>
        <v>0</v>
      </c>
      <c r="G3001" s="131">
        <f t="shared" si="1125"/>
        <v>3628</v>
      </c>
      <c r="H3001" s="136">
        <f t="shared" si="1126"/>
        <v>0.24713896457765669</v>
      </c>
      <c r="I3001" s="2"/>
      <c r="J3001" s="2">
        <f t="shared" si="1138"/>
        <v>0.36049046321525885</v>
      </c>
      <c r="K3001" s="2">
        <f t="shared" si="1139"/>
        <v>0.60762942779291551</v>
      </c>
      <c r="L3001" s="2">
        <f t="shared" si="1140"/>
        <v>0</v>
      </c>
      <c r="M3001" s="2">
        <f t="shared" si="1141"/>
        <v>3.1880108991825695E-2</v>
      </c>
      <c r="N3001" s="63">
        <v>5292</v>
      </c>
      <c r="O3001" s="63">
        <v>8920</v>
      </c>
      <c r="P3001" s="63"/>
      <c r="Q3001" s="63">
        <v>136</v>
      </c>
      <c r="R3001" s="63">
        <v>75</v>
      </c>
      <c r="S3001" s="63">
        <v>242</v>
      </c>
      <c r="T3001" s="63"/>
      <c r="U3001" s="63"/>
      <c r="V3001" s="63"/>
      <c r="W3001" s="63">
        <v>15</v>
      </c>
      <c r="X3001" s="63"/>
      <c r="Y3001" s="63"/>
      <c r="Z3001" s="63"/>
      <c r="AA3001" s="63"/>
      <c r="AB3001" s="63"/>
      <c r="AC3001" s="63"/>
      <c r="AD3001" s="63"/>
      <c r="AE3001" s="63"/>
      <c r="AF3001" s="63"/>
      <c r="AG3001" s="63"/>
      <c r="AH3001" s="63"/>
      <c r="AI3001" s="63"/>
      <c r="AJ3001" s="63"/>
      <c r="AK3001" s="63"/>
      <c r="AL3001" s="63"/>
      <c r="AM3001" s="63"/>
      <c r="AN3001" s="63"/>
      <c r="AO3001" s="63"/>
      <c r="AP3001" s="63"/>
      <c r="AQ3001" s="63"/>
      <c r="AS3001" s="5">
        <f>IF(Q3001&gt;0,RANK(Q3001,(N3001:P3001,Q3001:AE3001)),0)</f>
        <v>4</v>
      </c>
      <c r="AT3001" s="5">
        <f>IF(R3001&gt;0,RANK(R3001,(N3001:P3001,Q3001:AE3001)),0)</f>
        <v>5</v>
      </c>
      <c r="AU3001" s="5">
        <f>IF(T3001&gt;0,RANK(T3001,(N3001:P3001,Q3001:AE3001)),0)</f>
        <v>0</v>
      </c>
      <c r="AV3001" s="5">
        <f>IF(S3001&gt;0,RANK(S3001,(N3001:P3001,Q3001:AE3001)),0)</f>
        <v>3</v>
      </c>
      <c r="AW3001" s="2">
        <f t="shared" si="1142"/>
        <v>9.2643051771117164E-3</v>
      </c>
      <c r="AX3001" s="2">
        <f t="shared" si="1143"/>
        <v>5.108991825613079E-3</v>
      </c>
      <c r="AY3001" s="2">
        <f t="shared" si="1144"/>
        <v>0</v>
      </c>
      <c r="AZ3001" s="2">
        <f t="shared" si="1145"/>
        <v>1.6485013623978202E-2</v>
      </c>
      <c r="BB3001" t="s">
        <v>2098</v>
      </c>
      <c r="BC3001" t="s">
        <v>1603</v>
      </c>
      <c r="BD3001">
        <v>9</v>
      </c>
      <c r="BF3001" s="111">
        <v>51</v>
      </c>
      <c r="BG3001" s="113">
        <v>155</v>
      </c>
      <c r="BH3001" s="117">
        <f t="shared" si="1136"/>
        <v>51155</v>
      </c>
      <c r="BJ3001" s="5" t="s">
        <v>3185</v>
      </c>
    </row>
    <row r="3002" spans="1:62" hidden="1" outlineLevel="1">
      <c r="A3002" t="s">
        <v>635</v>
      </c>
      <c r="B3002" t="s">
        <v>1603</v>
      </c>
      <c r="C3002" s="1">
        <f t="shared" si="1137"/>
        <v>4357</v>
      </c>
      <c r="D3002" s="5">
        <f>IF(N3002&gt;0, RANK(N3002,(N3002:P3002,Q3002:AE3002)),0)</f>
        <v>2</v>
      </c>
      <c r="E3002" s="5">
        <f>IF(O3002&gt;0,RANK(O3002,(N3002:P3002,Q3002:AE3002)),0)</f>
        <v>1</v>
      </c>
      <c r="F3002" s="5">
        <f>IF(P3002&gt;0,RANK(P3002,(N3002:P3002,Q3002:AE3002)),0)</f>
        <v>0</v>
      </c>
      <c r="G3002" s="131">
        <f t="shared" si="1125"/>
        <v>331</v>
      </c>
      <c r="H3002" s="136">
        <f t="shared" si="1126"/>
        <v>7.5969703924718843E-2</v>
      </c>
      <c r="I3002" s="2"/>
      <c r="J3002" s="2">
        <f t="shared" si="1138"/>
        <v>0.45444112921735141</v>
      </c>
      <c r="K3002" s="2">
        <f t="shared" si="1139"/>
        <v>0.53041083314207027</v>
      </c>
      <c r="L3002" s="2">
        <f t="shared" si="1140"/>
        <v>0</v>
      </c>
      <c r="M3002" s="2">
        <f t="shared" si="1141"/>
        <v>1.5148037640578371E-2</v>
      </c>
      <c r="N3002" s="63">
        <v>1980</v>
      </c>
      <c r="O3002" s="63">
        <v>2311</v>
      </c>
      <c r="P3002" s="63"/>
      <c r="Q3002" s="63">
        <v>33</v>
      </c>
      <c r="R3002" s="63">
        <v>9</v>
      </c>
      <c r="S3002" s="63">
        <v>11</v>
      </c>
      <c r="T3002" s="63"/>
      <c r="U3002" s="63"/>
      <c r="V3002" s="63"/>
      <c r="W3002" s="63">
        <v>13</v>
      </c>
      <c r="X3002" s="63"/>
      <c r="Y3002" s="63"/>
      <c r="Z3002" s="63"/>
      <c r="AA3002" s="63"/>
      <c r="AB3002" s="63"/>
      <c r="AC3002" s="63"/>
      <c r="AD3002" s="63"/>
      <c r="AE3002" s="63"/>
      <c r="AF3002" s="63"/>
      <c r="AG3002" s="63"/>
      <c r="AH3002" s="63"/>
      <c r="AI3002" s="63"/>
      <c r="AJ3002" s="63"/>
      <c r="AK3002" s="63"/>
      <c r="AL3002" s="63"/>
      <c r="AM3002" s="63"/>
      <c r="AN3002" s="63"/>
      <c r="AO3002" s="63"/>
      <c r="AP3002" s="63"/>
      <c r="AQ3002" s="63"/>
      <c r="AS3002" s="5">
        <f>IF(Q3002&gt;0,RANK(Q3002,(N3002:P3002,Q3002:AE3002)),0)</f>
        <v>3</v>
      </c>
      <c r="AT3002" s="5">
        <f>IF(R3002&gt;0,RANK(R3002,(N3002:P3002,Q3002:AE3002)),0)</f>
        <v>6</v>
      </c>
      <c r="AU3002" s="5">
        <f>IF(T3002&gt;0,RANK(T3002,(N3002:P3002,Q3002:AE3002)),0)</f>
        <v>0</v>
      </c>
      <c r="AV3002" s="5">
        <f>IF(S3002&gt;0,RANK(S3002,(N3002:P3002,Q3002:AE3002)),0)</f>
        <v>5</v>
      </c>
      <c r="AW3002" s="2">
        <f t="shared" si="1142"/>
        <v>7.5740188202891899E-3</v>
      </c>
      <c r="AX3002" s="2">
        <f t="shared" si="1143"/>
        <v>2.0656414964425065E-3</v>
      </c>
      <c r="AY3002" s="2">
        <f t="shared" si="1144"/>
        <v>0</v>
      </c>
      <c r="AZ3002" s="2">
        <f t="shared" si="1145"/>
        <v>2.5246729400963965E-3</v>
      </c>
      <c r="BB3002" t="s">
        <v>635</v>
      </c>
      <c r="BC3002" t="s">
        <v>1603</v>
      </c>
      <c r="BD3002">
        <v>5</v>
      </c>
      <c r="BF3002" s="111">
        <v>51</v>
      </c>
      <c r="BG3002" s="113">
        <v>157</v>
      </c>
      <c r="BH3002" s="117">
        <f t="shared" si="1136"/>
        <v>51157</v>
      </c>
      <c r="BJ3002" s="5" t="s">
        <v>3185</v>
      </c>
    </row>
    <row r="3003" spans="1:62" hidden="1" outlineLevel="1">
      <c r="A3003" t="s">
        <v>1891</v>
      </c>
      <c r="B3003" t="s">
        <v>1603</v>
      </c>
      <c r="C3003" s="1">
        <f t="shared" si="1137"/>
        <v>3770</v>
      </c>
      <c r="D3003" s="5">
        <f>IF(N3003&gt;0, RANK(N3003,(N3003:P3003,Q3003:AE3003)),0)</f>
        <v>2</v>
      </c>
      <c r="E3003" s="5">
        <f>IF(O3003&gt;0,RANK(O3003,(N3003:P3003,Q3003:AE3003)),0)</f>
        <v>1</v>
      </c>
      <c r="F3003" s="5">
        <f>IF(P3003&gt;0,RANK(P3003,(N3003:P3003,Q3003:AE3003)),0)</f>
        <v>0</v>
      </c>
      <c r="G3003" s="131">
        <f t="shared" si="1125"/>
        <v>586</v>
      </c>
      <c r="H3003" s="136">
        <f t="shared" si="1126"/>
        <v>0.15543766578249338</v>
      </c>
      <c r="I3003" s="2"/>
      <c r="J3003" s="2">
        <f t="shared" si="1138"/>
        <v>0.41750663129973475</v>
      </c>
      <c r="K3003" s="2">
        <f t="shared" si="1139"/>
        <v>0.57294429708222816</v>
      </c>
      <c r="L3003" s="2">
        <f t="shared" si="1140"/>
        <v>0</v>
      </c>
      <c r="M3003" s="2">
        <f t="shared" si="1141"/>
        <v>9.549071618037086E-3</v>
      </c>
      <c r="N3003" s="63">
        <v>1574</v>
      </c>
      <c r="O3003" s="63">
        <v>2160</v>
      </c>
      <c r="P3003" s="63"/>
      <c r="Q3003" s="63">
        <v>16</v>
      </c>
      <c r="R3003" s="63">
        <v>5</v>
      </c>
      <c r="S3003" s="63">
        <v>13</v>
      </c>
      <c r="T3003" s="63"/>
      <c r="U3003" s="63"/>
      <c r="V3003" s="63"/>
      <c r="W3003" s="63">
        <v>2</v>
      </c>
      <c r="X3003" s="63"/>
      <c r="Y3003" s="63"/>
      <c r="Z3003" s="63"/>
      <c r="AA3003" s="63"/>
      <c r="AB3003" s="63"/>
      <c r="AC3003" s="63"/>
      <c r="AD3003" s="63"/>
      <c r="AE3003" s="63"/>
      <c r="AF3003" s="63"/>
      <c r="AG3003" s="63"/>
      <c r="AH3003" s="63"/>
      <c r="AI3003" s="63"/>
      <c r="AJ3003" s="63"/>
      <c r="AK3003" s="63"/>
      <c r="AL3003" s="63"/>
      <c r="AM3003" s="63"/>
      <c r="AN3003" s="63"/>
      <c r="AO3003" s="63"/>
      <c r="AP3003" s="63"/>
      <c r="AQ3003" s="63"/>
      <c r="AS3003" s="5">
        <f>IF(Q3003&gt;0,RANK(Q3003,(N3003:P3003,Q3003:AE3003)),0)</f>
        <v>3</v>
      </c>
      <c r="AT3003" s="5">
        <f>IF(R3003&gt;0,RANK(R3003,(N3003:P3003,Q3003:AE3003)),0)</f>
        <v>5</v>
      </c>
      <c r="AU3003" s="5">
        <f>IF(T3003&gt;0,RANK(T3003,(N3003:P3003,Q3003:AE3003)),0)</f>
        <v>0</v>
      </c>
      <c r="AV3003" s="5">
        <f>IF(S3003&gt;0,RANK(S3003,(N3003:P3003,Q3003:AE3003)),0)</f>
        <v>4</v>
      </c>
      <c r="AW3003" s="2">
        <f t="shared" si="1142"/>
        <v>4.2440318302387264E-3</v>
      </c>
      <c r="AX3003" s="2">
        <f t="shared" si="1143"/>
        <v>1.3262599469496021E-3</v>
      </c>
      <c r="AY3003" s="2">
        <f t="shared" si="1144"/>
        <v>0</v>
      </c>
      <c r="AZ3003" s="2">
        <f t="shared" si="1145"/>
        <v>3.4482758620689655E-3</v>
      </c>
      <c r="BB3003" t="s">
        <v>1891</v>
      </c>
      <c r="BC3003" t="s">
        <v>1603</v>
      </c>
      <c r="BD3003">
        <v>1</v>
      </c>
      <c r="BF3003" s="111">
        <v>51</v>
      </c>
      <c r="BG3003" s="113">
        <v>159</v>
      </c>
      <c r="BH3003" s="117">
        <f t="shared" si="1136"/>
        <v>51159</v>
      </c>
      <c r="BJ3003" s="5" t="s">
        <v>3185</v>
      </c>
    </row>
    <row r="3004" spans="1:62" hidden="1" outlineLevel="1">
      <c r="A3004" t="s">
        <v>110</v>
      </c>
      <c r="B3004" t="s">
        <v>1603</v>
      </c>
      <c r="C3004" s="1">
        <f t="shared" si="1137"/>
        <v>51217</v>
      </c>
      <c r="D3004" s="5">
        <f>IF(N3004&gt;0, RANK(N3004,(N3004:P3004,Q3004:AE3004)),0)</f>
        <v>2</v>
      </c>
      <c r="E3004" s="5">
        <f>IF(O3004&gt;0,RANK(O3004,(N3004:P3004,Q3004:AE3004)),0)</f>
        <v>1</v>
      </c>
      <c r="F3004" s="5">
        <f>IF(P3004&gt;0,RANK(P3004,(N3004:P3004,Q3004:AE3004)),0)</f>
        <v>0</v>
      </c>
      <c r="G3004" s="131">
        <f t="shared" si="1125"/>
        <v>12913</v>
      </c>
      <c r="H3004" s="136">
        <f t="shared" si="1126"/>
        <v>0.25212331842942776</v>
      </c>
      <c r="I3004" s="2"/>
      <c r="J3004" s="2">
        <f t="shared" si="1138"/>
        <v>0.3653279184645723</v>
      </c>
      <c r="K3004" s="2">
        <f t="shared" si="1139"/>
        <v>0.61745123689400006</v>
      </c>
      <c r="L3004" s="2">
        <f t="shared" si="1140"/>
        <v>0</v>
      </c>
      <c r="M3004" s="2">
        <f t="shared" si="1141"/>
        <v>1.7220844641427591E-2</v>
      </c>
      <c r="N3004" s="63">
        <v>18711</v>
      </c>
      <c r="O3004" s="63">
        <v>31624</v>
      </c>
      <c r="P3004" s="63"/>
      <c r="Q3004" s="63">
        <v>372</v>
      </c>
      <c r="R3004" s="63">
        <v>96</v>
      </c>
      <c r="S3004" s="63">
        <v>333</v>
      </c>
      <c r="T3004" s="63"/>
      <c r="U3004" s="63"/>
      <c r="V3004" s="63"/>
      <c r="W3004" s="63">
        <v>81</v>
      </c>
      <c r="X3004" s="63"/>
      <c r="Y3004" s="63"/>
      <c r="Z3004" s="63"/>
      <c r="AA3004" s="63"/>
      <c r="AB3004" s="63"/>
      <c r="AC3004" s="63"/>
      <c r="AD3004" s="63"/>
      <c r="AE3004" s="63"/>
      <c r="AF3004" s="63"/>
      <c r="AG3004" s="63"/>
      <c r="AH3004" s="63"/>
      <c r="AI3004" s="63"/>
      <c r="AJ3004" s="63"/>
      <c r="AK3004" s="63"/>
      <c r="AL3004" s="63"/>
      <c r="AM3004" s="63"/>
      <c r="AN3004" s="63"/>
      <c r="AO3004" s="63"/>
      <c r="AP3004" s="63"/>
      <c r="AQ3004" s="63"/>
      <c r="AS3004" s="5">
        <f>IF(Q3004&gt;0,RANK(Q3004,(N3004:P3004,Q3004:AE3004)),0)</f>
        <v>3</v>
      </c>
      <c r="AT3004" s="5">
        <f>IF(R3004&gt;0,RANK(R3004,(N3004:P3004,Q3004:AE3004)),0)</f>
        <v>5</v>
      </c>
      <c r="AU3004" s="5">
        <f>IF(T3004&gt;0,RANK(T3004,(N3004:P3004,Q3004:AE3004)),0)</f>
        <v>0</v>
      </c>
      <c r="AV3004" s="5">
        <f>IF(S3004&gt;0,RANK(S3004,(N3004:P3004,Q3004:AE3004)),0)</f>
        <v>4</v>
      </c>
      <c r="AW3004" s="2">
        <f t="shared" si="1142"/>
        <v>7.2632133861803699E-3</v>
      </c>
      <c r="AX3004" s="2">
        <f t="shared" si="1143"/>
        <v>1.874377648046547E-3</v>
      </c>
      <c r="AY3004" s="2">
        <f t="shared" si="1144"/>
        <v>0</v>
      </c>
      <c r="AZ3004" s="2">
        <f t="shared" si="1145"/>
        <v>6.5017474666614599E-3</v>
      </c>
      <c r="BB3004" t="s">
        <v>110</v>
      </c>
      <c r="BC3004" t="s">
        <v>1603</v>
      </c>
      <c r="BF3004" s="111">
        <v>51</v>
      </c>
      <c r="BG3004" s="113">
        <v>161</v>
      </c>
      <c r="BH3004" s="117">
        <f t="shared" si="1136"/>
        <v>51161</v>
      </c>
      <c r="BJ3004" s="5" t="s">
        <v>3185</v>
      </c>
    </row>
    <row r="3005" spans="1:62" hidden="1" outlineLevel="1">
      <c r="A3005" t="s">
        <v>2656</v>
      </c>
      <c r="B3005" t="s">
        <v>1603</v>
      </c>
      <c r="C3005" s="1">
        <f t="shared" si="1137"/>
        <v>10177</v>
      </c>
      <c r="D3005" s="5">
        <f>IF(N3005&gt;0, RANK(N3005,(N3005:P3005,Q3005:AE3005)),0)</f>
        <v>2</v>
      </c>
      <c r="E3005" s="5">
        <f>IF(O3005&gt;0,RANK(O3005,(N3005:P3005,Q3005:AE3005)),0)</f>
        <v>1</v>
      </c>
      <c r="F3005" s="5">
        <f>IF(P3005&gt;0,RANK(P3005,(N3005:P3005,Q3005:AE3005)),0)</f>
        <v>0</v>
      </c>
      <c r="G3005" s="131">
        <f t="shared" si="1125"/>
        <v>1810</v>
      </c>
      <c r="H3005" s="136">
        <f t="shared" si="1126"/>
        <v>0.17785201925911368</v>
      </c>
      <c r="I3005" s="2"/>
      <c r="J3005" s="2">
        <f t="shared" si="1138"/>
        <v>0.40169008548688218</v>
      </c>
      <c r="K3005" s="2">
        <f t="shared" si="1139"/>
        <v>0.57954210474599588</v>
      </c>
      <c r="L3005" s="2">
        <f t="shared" si="1140"/>
        <v>0</v>
      </c>
      <c r="M3005" s="2">
        <f t="shared" si="1141"/>
        <v>1.8767809767122001E-2</v>
      </c>
      <c r="N3005" s="63">
        <v>4088</v>
      </c>
      <c r="O3005" s="63">
        <v>5898</v>
      </c>
      <c r="P3005" s="63"/>
      <c r="Q3005" s="63">
        <v>82</v>
      </c>
      <c r="R3005" s="63">
        <v>21</v>
      </c>
      <c r="S3005" s="63">
        <v>67</v>
      </c>
      <c r="T3005" s="63"/>
      <c r="U3005" s="63"/>
      <c r="V3005" s="63"/>
      <c r="W3005" s="63">
        <v>21</v>
      </c>
      <c r="X3005" s="63"/>
      <c r="Y3005" s="63"/>
      <c r="Z3005" s="63"/>
      <c r="AA3005" s="63"/>
      <c r="AB3005" s="63"/>
      <c r="AC3005" s="63"/>
      <c r="AD3005" s="63"/>
      <c r="AE3005" s="63"/>
      <c r="AF3005" s="63"/>
      <c r="AG3005" s="63"/>
      <c r="AH3005" s="63"/>
      <c r="AI3005" s="63"/>
      <c r="AJ3005" s="63"/>
      <c r="AK3005" s="63"/>
      <c r="AL3005" s="63"/>
      <c r="AM3005" s="63"/>
      <c r="AN3005" s="63"/>
      <c r="AO3005" s="63"/>
      <c r="AP3005" s="63"/>
      <c r="AQ3005" s="63"/>
      <c r="AS3005" s="5">
        <f>IF(Q3005&gt;0,RANK(Q3005,(N3005:P3005,Q3005:AE3005)),0)</f>
        <v>3</v>
      </c>
      <c r="AT3005" s="5">
        <f>IF(R3005&gt;0,RANK(R3005,(N3005:P3005,Q3005:AE3005)),0)</f>
        <v>5</v>
      </c>
      <c r="AU3005" s="5">
        <f>IF(T3005&gt;0,RANK(T3005,(N3005:P3005,Q3005:AE3005)),0)</f>
        <v>0</v>
      </c>
      <c r="AV3005" s="5">
        <f>IF(S3005&gt;0,RANK(S3005,(N3005:P3005,Q3005:AE3005)),0)</f>
        <v>4</v>
      </c>
      <c r="AW3005" s="2">
        <f t="shared" si="1142"/>
        <v>8.057384297926698E-3</v>
      </c>
      <c r="AX3005" s="2">
        <f t="shared" si="1143"/>
        <v>2.0634764665422032E-3</v>
      </c>
      <c r="AY3005" s="2">
        <f t="shared" si="1144"/>
        <v>0</v>
      </c>
      <c r="AZ3005" s="2">
        <f t="shared" si="1145"/>
        <v>6.5834725361108379E-3</v>
      </c>
      <c r="BB3005" t="s">
        <v>2656</v>
      </c>
      <c r="BC3005" t="s">
        <v>1603</v>
      </c>
      <c r="BD3005">
        <v>6</v>
      </c>
      <c r="BF3005" s="111">
        <v>51</v>
      </c>
      <c r="BG3005" s="113">
        <v>163</v>
      </c>
      <c r="BH3005" s="117">
        <f t="shared" si="1136"/>
        <v>51163</v>
      </c>
      <c r="BJ3005" s="5" t="s">
        <v>3185</v>
      </c>
    </row>
    <row r="3006" spans="1:62" hidden="1" outlineLevel="1">
      <c r="A3006" t="s">
        <v>2991</v>
      </c>
      <c r="B3006" t="s">
        <v>1603</v>
      </c>
      <c r="C3006" s="1">
        <f t="shared" si="1137"/>
        <v>34866</v>
      </c>
      <c r="D3006" s="5">
        <f>IF(N3006&gt;0, RANK(N3006,(N3006:P3006,Q3006:AE3006)),0)</f>
        <v>2</v>
      </c>
      <c r="E3006" s="5">
        <f>IF(O3006&gt;0,RANK(O3006,(N3006:P3006,Q3006:AE3006)),0)</f>
        <v>1</v>
      </c>
      <c r="F3006" s="5">
        <f>IF(P3006&gt;0,RANK(P3006,(N3006:P3006,Q3006:AE3006)),0)</f>
        <v>0</v>
      </c>
      <c r="G3006" s="131">
        <f t="shared" si="1125"/>
        <v>14121</v>
      </c>
      <c r="H3006" s="136">
        <f t="shared" si="1126"/>
        <v>0.40500774393391842</v>
      </c>
      <c r="I3006" s="2"/>
      <c r="J3006" s="2">
        <f t="shared" si="1138"/>
        <v>0.28867664773705043</v>
      </c>
      <c r="K3006" s="2">
        <f t="shared" si="1139"/>
        <v>0.69368439167096885</v>
      </c>
      <c r="L3006" s="2">
        <f t="shared" si="1140"/>
        <v>0</v>
      </c>
      <c r="M3006" s="2">
        <f t="shared" si="1141"/>
        <v>1.7638960591980779E-2</v>
      </c>
      <c r="N3006" s="63">
        <v>10065</v>
      </c>
      <c r="O3006" s="63">
        <v>24186</v>
      </c>
      <c r="P3006" s="63"/>
      <c r="Q3006" s="63">
        <v>328</v>
      </c>
      <c r="R3006" s="63">
        <v>102</v>
      </c>
      <c r="S3006" s="63">
        <v>127</v>
      </c>
      <c r="T3006" s="63"/>
      <c r="U3006" s="63"/>
      <c r="V3006" s="63"/>
      <c r="W3006" s="63">
        <v>58</v>
      </c>
      <c r="X3006" s="63"/>
      <c r="Y3006" s="63"/>
      <c r="Z3006" s="63"/>
      <c r="AA3006" s="63"/>
      <c r="AB3006" s="63"/>
      <c r="AC3006" s="63"/>
      <c r="AD3006" s="63"/>
      <c r="AE3006" s="63"/>
      <c r="AF3006" s="63"/>
      <c r="AG3006" s="63"/>
      <c r="AH3006" s="63"/>
      <c r="AI3006" s="63"/>
      <c r="AJ3006" s="63"/>
      <c r="AK3006" s="63"/>
      <c r="AL3006" s="63"/>
      <c r="AM3006" s="63"/>
      <c r="AN3006" s="63"/>
      <c r="AO3006" s="63"/>
      <c r="AP3006" s="63"/>
      <c r="AQ3006" s="63"/>
      <c r="AS3006" s="5">
        <f>IF(Q3006&gt;0,RANK(Q3006,(N3006:P3006,Q3006:AE3006)),0)</f>
        <v>3</v>
      </c>
      <c r="AT3006" s="5">
        <f>IF(R3006&gt;0,RANK(R3006,(N3006:P3006,Q3006:AE3006)),0)</f>
        <v>5</v>
      </c>
      <c r="AU3006" s="5">
        <f>IF(T3006&gt;0,RANK(T3006,(N3006:P3006,Q3006:AE3006)),0)</f>
        <v>0</v>
      </c>
      <c r="AV3006" s="5">
        <f>IF(S3006&gt;0,RANK(S3006,(N3006:P3006,Q3006:AE3006)),0)</f>
        <v>4</v>
      </c>
      <c r="AW3006" s="2">
        <f t="shared" si="1142"/>
        <v>9.4074456490563872E-3</v>
      </c>
      <c r="AX3006" s="2">
        <f t="shared" si="1143"/>
        <v>2.925486146962657E-3</v>
      </c>
      <c r="AY3006" s="2">
        <f t="shared" si="1144"/>
        <v>0</v>
      </c>
      <c r="AZ3006" s="2">
        <f t="shared" si="1145"/>
        <v>3.6425170653358574E-3</v>
      </c>
      <c r="BB3006" t="s">
        <v>2991</v>
      </c>
      <c r="BC3006" t="s">
        <v>1603</v>
      </c>
      <c r="BD3006">
        <v>6</v>
      </c>
      <c r="BF3006" s="111">
        <v>51</v>
      </c>
      <c r="BG3006" s="113">
        <v>165</v>
      </c>
      <c r="BH3006" s="117">
        <f t="shared" si="1136"/>
        <v>51165</v>
      </c>
      <c r="BJ3006" s="5" t="s">
        <v>3185</v>
      </c>
    </row>
    <row r="3007" spans="1:62" hidden="1" outlineLevel="1">
      <c r="A3007" t="s">
        <v>1829</v>
      </c>
      <c r="B3007" t="s">
        <v>1603</v>
      </c>
      <c r="C3007" s="1">
        <f t="shared" si="1137"/>
        <v>12088</v>
      </c>
      <c r="D3007" s="5">
        <f>IF(N3007&gt;0, RANK(N3007,(N3007:P3007,Q3007:AE3007)),0)</f>
        <v>2</v>
      </c>
      <c r="E3007" s="5">
        <f>IF(O3007&gt;0,RANK(O3007,(N3007:P3007,Q3007:AE3007)),0)</f>
        <v>1</v>
      </c>
      <c r="F3007" s="5">
        <f>IF(P3007&gt;0,RANK(P3007,(N3007:P3007,Q3007:AE3007)),0)</f>
        <v>0</v>
      </c>
      <c r="G3007" s="131">
        <f t="shared" si="1125"/>
        <v>4462</v>
      </c>
      <c r="H3007" s="136">
        <f t="shared" si="1126"/>
        <v>0.36912640635340832</v>
      </c>
      <c r="I3007" s="2"/>
      <c r="J3007" s="2">
        <f t="shared" si="1138"/>
        <v>0.30757776307081403</v>
      </c>
      <c r="K3007" s="2">
        <f t="shared" si="1139"/>
        <v>0.6767041694242224</v>
      </c>
      <c r="L3007" s="2">
        <f t="shared" si="1140"/>
        <v>0</v>
      </c>
      <c r="M3007" s="2">
        <f t="shared" si="1141"/>
        <v>1.5718067504963518E-2</v>
      </c>
      <c r="N3007" s="63">
        <v>3718</v>
      </c>
      <c r="O3007" s="63">
        <v>8180</v>
      </c>
      <c r="P3007" s="63"/>
      <c r="Q3007" s="63">
        <v>66</v>
      </c>
      <c r="R3007" s="63">
        <v>29</v>
      </c>
      <c r="S3007" s="63">
        <v>76</v>
      </c>
      <c r="T3007" s="63"/>
      <c r="U3007" s="63"/>
      <c r="V3007" s="63"/>
      <c r="W3007" s="63">
        <v>19</v>
      </c>
      <c r="X3007" s="63"/>
      <c r="Y3007" s="63"/>
      <c r="Z3007" s="63"/>
      <c r="AA3007" s="63"/>
      <c r="AB3007" s="63"/>
      <c r="AC3007" s="63"/>
      <c r="AD3007" s="63"/>
      <c r="AE3007" s="63"/>
      <c r="AF3007" s="63"/>
      <c r="AG3007" s="63"/>
      <c r="AH3007" s="63"/>
      <c r="AI3007" s="63"/>
      <c r="AJ3007" s="63"/>
      <c r="AK3007" s="63"/>
      <c r="AL3007" s="63"/>
      <c r="AM3007" s="63"/>
      <c r="AN3007" s="63"/>
      <c r="AO3007" s="63"/>
      <c r="AP3007" s="63"/>
      <c r="AQ3007" s="63"/>
      <c r="AS3007" s="5">
        <f>IF(Q3007&gt;0,RANK(Q3007,(N3007:P3007,Q3007:AE3007)),0)</f>
        <v>4</v>
      </c>
      <c r="AT3007" s="5">
        <f>IF(R3007&gt;0,RANK(R3007,(N3007:P3007,Q3007:AE3007)),0)</f>
        <v>5</v>
      </c>
      <c r="AU3007" s="5">
        <f>IF(T3007&gt;0,RANK(T3007,(N3007:P3007,Q3007:AE3007)),0)</f>
        <v>0</v>
      </c>
      <c r="AV3007" s="5">
        <f>IF(S3007&gt;0,RANK(S3007,(N3007:P3007,Q3007:AE3007)),0)</f>
        <v>3</v>
      </c>
      <c r="AW3007" s="2">
        <f t="shared" si="1142"/>
        <v>5.4599602911978825E-3</v>
      </c>
      <c r="AX3007" s="2">
        <f t="shared" si="1143"/>
        <v>2.399073461283918E-3</v>
      </c>
      <c r="AY3007" s="2">
        <f t="shared" si="1144"/>
        <v>0</v>
      </c>
      <c r="AZ3007" s="2">
        <f t="shared" si="1145"/>
        <v>6.2872270019854399E-3</v>
      </c>
      <c r="BB3007" t="s">
        <v>1829</v>
      </c>
      <c r="BC3007" t="s">
        <v>1603</v>
      </c>
      <c r="BD3007">
        <v>9</v>
      </c>
      <c r="BF3007" s="111">
        <v>51</v>
      </c>
      <c r="BG3007" s="113">
        <v>167</v>
      </c>
      <c r="BH3007" s="117">
        <f t="shared" si="1136"/>
        <v>51167</v>
      </c>
      <c r="BJ3007" s="5" t="s">
        <v>3185</v>
      </c>
    </row>
    <row r="3008" spans="1:62" hidden="1" outlineLevel="1">
      <c r="A3008" t="s">
        <v>837</v>
      </c>
      <c r="B3008" t="s">
        <v>1603</v>
      </c>
      <c r="C3008" s="1">
        <f t="shared" si="1137"/>
        <v>9992</v>
      </c>
      <c r="D3008" s="5">
        <f>IF(N3008&gt;0, RANK(N3008,(N3008:P3008,Q3008:AE3008)),0)</f>
        <v>2</v>
      </c>
      <c r="E3008" s="5">
        <f>IF(O3008&gt;0,RANK(O3008,(N3008:P3008,Q3008:AE3008)),0)</f>
        <v>1</v>
      </c>
      <c r="F3008" s="5">
        <f>IF(P3008&gt;0,RANK(P3008,(N3008:P3008,Q3008:AE3008)),0)</f>
        <v>0</v>
      </c>
      <c r="G3008" s="131">
        <f t="shared" si="1125"/>
        <v>5044</v>
      </c>
      <c r="H3008" s="136">
        <f t="shared" si="1126"/>
        <v>0.50480384307445958</v>
      </c>
      <c r="I3008" s="2"/>
      <c r="J3008" s="2">
        <f t="shared" si="1138"/>
        <v>0.23969175340272217</v>
      </c>
      <c r="K3008" s="2">
        <f t="shared" si="1139"/>
        <v>0.74449559647718178</v>
      </c>
      <c r="L3008" s="2">
        <f t="shared" si="1140"/>
        <v>0</v>
      </c>
      <c r="M3008" s="2">
        <f t="shared" si="1141"/>
        <v>1.5812650120096028E-2</v>
      </c>
      <c r="N3008" s="63">
        <v>2395</v>
      </c>
      <c r="O3008" s="63">
        <v>7439</v>
      </c>
      <c r="P3008" s="63"/>
      <c r="Q3008" s="63">
        <v>62</v>
      </c>
      <c r="R3008" s="63">
        <v>25</v>
      </c>
      <c r="S3008" s="63">
        <v>43</v>
      </c>
      <c r="T3008" s="63"/>
      <c r="U3008" s="63"/>
      <c r="V3008" s="63"/>
      <c r="W3008" s="63">
        <v>28</v>
      </c>
      <c r="X3008" s="63"/>
      <c r="Y3008" s="63"/>
      <c r="Z3008" s="63"/>
      <c r="AA3008" s="63"/>
      <c r="AB3008" s="63"/>
      <c r="AC3008" s="63"/>
      <c r="AD3008" s="63"/>
      <c r="AE3008" s="63"/>
      <c r="AF3008" s="63"/>
      <c r="AG3008" s="63"/>
      <c r="AH3008" s="63"/>
      <c r="AI3008" s="63"/>
      <c r="AJ3008" s="63"/>
      <c r="AK3008" s="63"/>
      <c r="AL3008" s="63"/>
      <c r="AM3008" s="63"/>
      <c r="AN3008" s="63"/>
      <c r="AO3008" s="63"/>
      <c r="AP3008" s="63"/>
      <c r="AQ3008" s="63"/>
      <c r="AS3008" s="5">
        <f>IF(Q3008&gt;0,RANK(Q3008,(N3008:P3008,Q3008:AE3008)),0)</f>
        <v>3</v>
      </c>
      <c r="AT3008" s="5">
        <f>IF(R3008&gt;0,RANK(R3008,(N3008:P3008,Q3008:AE3008)),0)</f>
        <v>6</v>
      </c>
      <c r="AU3008" s="5">
        <f>IF(T3008&gt;0,RANK(T3008,(N3008:P3008,Q3008:AE3008)),0)</f>
        <v>0</v>
      </c>
      <c r="AV3008" s="5">
        <f>IF(S3008&gt;0,RANK(S3008,(N3008:P3008,Q3008:AE3008)),0)</f>
        <v>4</v>
      </c>
      <c r="AW3008" s="2">
        <f t="shared" si="1142"/>
        <v>6.2049639711769418E-3</v>
      </c>
      <c r="AX3008" s="2">
        <f t="shared" si="1143"/>
        <v>2.5020016012810248E-3</v>
      </c>
      <c r="AY3008" s="2">
        <f t="shared" si="1144"/>
        <v>0</v>
      </c>
      <c r="AZ3008" s="2">
        <f t="shared" si="1145"/>
        <v>4.3034427542033623E-3</v>
      </c>
      <c r="BB3008" t="s">
        <v>837</v>
      </c>
      <c r="BC3008" t="s">
        <v>1603</v>
      </c>
      <c r="BD3008">
        <v>9</v>
      </c>
      <c r="BF3008" s="111">
        <v>51</v>
      </c>
      <c r="BG3008" s="113">
        <v>169</v>
      </c>
      <c r="BH3008" s="117">
        <f t="shared" si="1136"/>
        <v>51169</v>
      </c>
      <c r="BJ3008" s="5" t="s">
        <v>3185</v>
      </c>
    </row>
    <row r="3009" spans="1:62" hidden="1" outlineLevel="1">
      <c r="A3009" t="s">
        <v>1505</v>
      </c>
      <c r="B3009" t="s">
        <v>1603</v>
      </c>
      <c r="C3009" s="1">
        <f t="shared" si="1137"/>
        <v>19373</v>
      </c>
      <c r="D3009" s="5">
        <f>IF(N3009&gt;0, RANK(N3009,(N3009:P3009,Q3009:AE3009)),0)</f>
        <v>2</v>
      </c>
      <c r="E3009" s="5">
        <f>IF(O3009&gt;0,RANK(O3009,(N3009:P3009,Q3009:AE3009)),0)</f>
        <v>1</v>
      </c>
      <c r="F3009" s="5">
        <f>IF(P3009&gt;0,RANK(P3009,(N3009:P3009,Q3009:AE3009)),0)</f>
        <v>0</v>
      </c>
      <c r="G3009" s="131">
        <f t="shared" si="1125"/>
        <v>6069</v>
      </c>
      <c r="H3009" s="136">
        <f t="shared" si="1126"/>
        <v>0.31327104733391836</v>
      </c>
      <c r="I3009" s="2"/>
      <c r="J3009" s="2">
        <f t="shared" si="1138"/>
        <v>0.33391833995767306</v>
      </c>
      <c r="K3009" s="2">
        <f t="shared" si="1139"/>
        <v>0.64718938729159137</v>
      </c>
      <c r="L3009" s="2">
        <f t="shared" si="1140"/>
        <v>0</v>
      </c>
      <c r="M3009" s="2">
        <f t="shared" si="1141"/>
        <v>1.8892272750735573E-2</v>
      </c>
      <c r="N3009" s="63">
        <v>6469</v>
      </c>
      <c r="O3009" s="63">
        <v>12538</v>
      </c>
      <c r="P3009" s="63"/>
      <c r="Q3009" s="63">
        <v>173</v>
      </c>
      <c r="R3009" s="63">
        <v>62</v>
      </c>
      <c r="S3009" s="63">
        <v>66</v>
      </c>
      <c r="T3009" s="63"/>
      <c r="U3009" s="63"/>
      <c r="V3009" s="63"/>
      <c r="W3009" s="63">
        <v>65</v>
      </c>
      <c r="X3009" s="63"/>
      <c r="Y3009" s="63"/>
      <c r="Z3009" s="63"/>
      <c r="AA3009" s="63"/>
      <c r="AB3009" s="63"/>
      <c r="AC3009" s="63"/>
      <c r="AD3009" s="63"/>
      <c r="AE3009" s="63"/>
      <c r="AF3009" s="63"/>
      <c r="AG3009" s="63"/>
      <c r="AH3009" s="63"/>
      <c r="AI3009" s="63"/>
      <c r="AJ3009" s="63"/>
      <c r="AK3009" s="63"/>
      <c r="AL3009" s="63"/>
      <c r="AM3009" s="63"/>
      <c r="AN3009" s="63"/>
      <c r="AO3009" s="63"/>
      <c r="AP3009" s="63"/>
      <c r="AQ3009" s="63"/>
      <c r="AS3009" s="5">
        <f>IF(Q3009&gt;0,RANK(Q3009,(N3009:P3009,Q3009:AE3009)),0)</f>
        <v>3</v>
      </c>
      <c r="AT3009" s="5">
        <f>IF(R3009&gt;0,RANK(R3009,(N3009:P3009,Q3009:AE3009)),0)</f>
        <v>6</v>
      </c>
      <c r="AU3009" s="5">
        <f>IF(T3009&gt;0,RANK(T3009,(N3009:P3009,Q3009:AE3009)),0)</f>
        <v>0</v>
      </c>
      <c r="AV3009" s="5">
        <f>IF(S3009&gt;0,RANK(S3009,(N3009:P3009,Q3009:AE3009)),0)</f>
        <v>4</v>
      </c>
      <c r="AW3009" s="2">
        <f t="shared" si="1142"/>
        <v>8.9299540597739119E-3</v>
      </c>
      <c r="AX3009" s="2">
        <f t="shared" si="1143"/>
        <v>3.2003303566819799E-3</v>
      </c>
      <c r="AY3009" s="2">
        <f t="shared" si="1144"/>
        <v>0</v>
      </c>
      <c r="AZ3009" s="2">
        <f t="shared" si="1145"/>
        <v>3.4068032829195271E-3</v>
      </c>
      <c r="BB3009" t="s">
        <v>1505</v>
      </c>
      <c r="BC3009" t="s">
        <v>1603</v>
      </c>
      <c r="BD3009">
        <v>6</v>
      </c>
      <c r="BF3009" s="111">
        <v>51</v>
      </c>
      <c r="BG3009" s="113">
        <v>171</v>
      </c>
      <c r="BH3009" s="117">
        <f t="shared" si="1136"/>
        <v>51171</v>
      </c>
      <c r="BJ3009" s="5" t="s">
        <v>3185</v>
      </c>
    </row>
    <row r="3010" spans="1:62" hidden="1" outlineLevel="1">
      <c r="A3010" t="s">
        <v>2413</v>
      </c>
      <c r="B3010" t="s">
        <v>1603</v>
      </c>
      <c r="C3010" s="1">
        <f t="shared" si="1137"/>
        <v>12777</v>
      </c>
      <c r="D3010" s="5">
        <f>IF(N3010&gt;0, RANK(N3010,(N3010:P3010,Q3010:AE3010)),0)</f>
        <v>2</v>
      </c>
      <c r="E3010" s="5">
        <f>IF(O3010&gt;0,RANK(O3010,(N3010:P3010,Q3010:AE3010)),0)</f>
        <v>1</v>
      </c>
      <c r="F3010" s="5">
        <f>IF(P3010&gt;0,RANK(P3010,(N3010:P3010,Q3010:AE3010)),0)</f>
        <v>0</v>
      </c>
      <c r="G3010" s="131">
        <f t="shared" si="1125"/>
        <v>4208</v>
      </c>
      <c r="H3010" s="136">
        <f t="shared" si="1126"/>
        <v>0.32934178602175784</v>
      </c>
      <c r="I3010" s="2"/>
      <c r="J3010" s="2">
        <f t="shared" si="1138"/>
        <v>0.32644595758002659</v>
      </c>
      <c r="K3010" s="2">
        <f t="shared" si="1139"/>
        <v>0.65578774360178449</v>
      </c>
      <c r="L3010" s="2">
        <f t="shared" si="1140"/>
        <v>0</v>
      </c>
      <c r="M3010" s="2">
        <f t="shared" si="1141"/>
        <v>1.7766298818188919E-2</v>
      </c>
      <c r="N3010" s="63">
        <v>4171</v>
      </c>
      <c r="O3010" s="63">
        <v>8379</v>
      </c>
      <c r="P3010" s="63"/>
      <c r="Q3010" s="63">
        <v>97</v>
      </c>
      <c r="R3010" s="63">
        <v>32</v>
      </c>
      <c r="S3010" s="63">
        <v>77</v>
      </c>
      <c r="T3010" s="63"/>
      <c r="U3010" s="63"/>
      <c r="V3010" s="63"/>
      <c r="W3010" s="63">
        <v>21</v>
      </c>
      <c r="X3010" s="63"/>
      <c r="Y3010" s="63"/>
      <c r="Z3010" s="63"/>
      <c r="AA3010" s="63"/>
      <c r="AB3010" s="63"/>
      <c r="AC3010" s="63"/>
      <c r="AD3010" s="63"/>
      <c r="AE3010" s="63"/>
      <c r="AF3010" s="63"/>
      <c r="AG3010" s="63"/>
      <c r="AH3010" s="63"/>
      <c r="AI3010" s="63"/>
      <c r="AJ3010" s="63"/>
      <c r="AK3010" s="63"/>
      <c r="AL3010" s="63"/>
      <c r="AM3010" s="63"/>
      <c r="AN3010" s="63"/>
      <c r="AO3010" s="63"/>
      <c r="AP3010" s="63"/>
      <c r="AQ3010" s="63"/>
      <c r="AS3010" s="5">
        <f>IF(Q3010&gt;0,RANK(Q3010,(N3010:P3010,Q3010:AE3010)),0)</f>
        <v>3</v>
      </c>
      <c r="AT3010" s="5">
        <f>IF(R3010&gt;0,RANK(R3010,(N3010:P3010,Q3010:AE3010)),0)</f>
        <v>5</v>
      </c>
      <c r="AU3010" s="5">
        <f>IF(T3010&gt;0,RANK(T3010,(N3010:P3010,Q3010:AE3010)),0)</f>
        <v>0</v>
      </c>
      <c r="AV3010" s="5">
        <f>IF(S3010&gt;0,RANK(S3010,(N3010:P3010,Q3010:AE3010)),0)</f>
        <v>4</v>
      </c>
      <c r="AW3010" s="2">
        <f t="shared" si="1142"/>
        <v>7.5917664553494558E-3</v>
      </c>
      <c r="AX3010" s="2">
        <f t="shared" si="1143"/>
        <v>2.5045002739297177E-3</v>
      </c>
      <c r="AY3010" s="2">
        <f t="shared" si="1144"/>
        <v>0</v>
      </c>
      <c r="AZ3010" s="2">
        <f t="shared" si="1145"/>
        <v>6.0264537841433824E-3</v>
      </c>
      <c r="BB3010" t="s">
        <v>2413</v>
      </c>
      <c r="BC3010" t="s">
        <v>1603</v>
      </c>
      <c r="BD3010">
        <v>9</v>
      </c>
      <c r="BF3010" s="111">
        <v>51</v>
      </c>
      <c r="BG3010" s="113">
        <v>173</v>
      </c>
      <c r="BH3010" s="117">
        <f t="shared" si="1136"/>
        <v>51173</v>
      </c>
      <c r="BJ3010" s="5" t="s">
        <v>3185</v>
      </c>
    </row>
    <row r="3011" spans="1:62" hidden="1" outlineLevel="1">
      <c r="A3011" t="s">
        <v>215</v>
      </c>
      <c r="B3011" t="s">
        <v>1603</v>
      </c>
      <c r="C3011" s="1">
        <f t="shared" si="1137"/>
        <v>9264</v>
      </c>
      <c r="D3011" s="5">
        <f>IF(N3011&gt;0, RANK(N3011,(N3011:P3011,Q3011:AE3011)),0)</f>
        <v>2</v>
      </c>
      <c r="E3011" s="5">
        <f>IF(O3011&gt;0,RANK(O3011,(N3011:P3011,Q3011:AE3011)),0)</f>
        <v>1</v>
      </c>
      <c r="F3011" s="5">
        <f>IF(P3011&gt;0,RANK(P3011,(N3011:P3011,Q3011:AE3011)),0)</f>
        <v>0</v>
      </c>
      <c r="G3011" s="131">
        <f t="shared" si="1125"/>
        <v>296</v>
      </c>
      <c r="H3011" s="136">
        <f t="shared" si="1126"/>
        <v>3.1951640759930913E-2</v>
      </c>
      <c r="I3011" s="2"/>
      <c r="J3011" s="2">
        <f t="shared" si="1138"/>
        <v>0.47895077720207252</v>
      </c>
      <c r="K3011" s="2">
        <f t="shared" si="1139"/>
        <v>0.51090241796200342</v>
      </c>
      <c r="L3011" s="2">
        <f t="shared" si="1140"/>
        <v>0</v>
      </c>
      <c r="M3011" s="2">
        <f t="shared" si="1141"/>
        <v>1.0146804835924117E-2</v>
      </c>
      <c r="N3011" s="63">
        <v>4437</v>
      </c>
      <c r="O3011" s="63">
        <v>4733</v>
      </c>
      <c r="P3011" s="63"/>
      <c r="Q3011" s="63">
        <v>48</v>
      </c>
      <c r="R3011" s="63">
        <v>15</v>
      </c>
      <c r="S3011" s="63">
        <v>28</v>
      </c>
      <c r="T3011" s="63"/>
      <c r="U3011" s="63"/>
      <c r="V3011" s="63"/>
      <c r="W3011" s="63">
        <v>3</v>
      </c>
      <c r="X3011" s="63"/>
      <c r="Y3011" s="63"/>
      <c r="Z3011" s="63"/>
      <c r="AA3011" s="63"/>
      <c r="AB3011" s="63"/>
      <c r="AC3011" s="63"/>
      <c r="AD3011" s="63"/>
      <c r="AE3011" s="63"/>
      <c r="AF3011" s="63"/>
      <c r="AG3011" s="63"/>
      <c r="AH3011" s="63"/>
      <c r="AI3011" s="63"/>
      <c r="AJ3011" s="63"/>
      <c r="AK3011" s="63"/>
      <c r="AL3011" s="63"/>
      <c r="AM3011" s="63"/>
      <c r="AN3011" s="63"/>
      <c r="AO3011" s="63"/>
      <c r="AP3011" s="63"/>
      <c r="AQ3011" s="63"/>
      <c r="AS3011" s="5">
        <f>IF(Q3011&gt;0,RANK(Q3011,(N3011:P3011,Q3011:AE3011)),0)</f>
        <v>3</v>
      </c>
      <c r="AT3011" s="5">
        <f>IF(R3011&gt;0,RANK(R3011,(N3011:P3011,Q3011:AE3011)),0)</f>
        <v>5</v>
      </c>
      <c r="AU3011" s="5">
        <f>IF(T3011&gt;0,RANK(T3011,(N3011:P3011,Q3011:AE3011)),0)</f>
        <v>0</v>
      </c>
      <c r="AV3011" s="5">
        <f>IF(S3011&gt;0,RANK(S3011,(N3011:P3011,Q3011:AE3011)),0)</f>
        <v>4</v>
      </c>
      <c r="AW3011" s="2">
        <f t="shared" si="1142"/>
        <v>5.1813471502590676E-3</v>
      </c>
      <c r="AX3011" s="2">
        <f t="shared" si="1143"/>
        <v>1.6191709844559584E-3</v>
      </c>
      <c r="AY3011" s="2">
        <f t="shared" si="1144"/>
        <v>0</v>
      </c>
      <c r="AZ3011" s="2">
        <f t="shared" si="1145"/>
        <v>3.0224525043177895E-3</v>
      </c>
      <c r="BB3011" t="s">
        <v>215</v>
      </c>
      <c r="BC3011" t="s">
        <v>1603</v>
      </c>
      <c r="BD3011">
        <v>4</v>
      </c>
      <c r="BF3011" s="111">
        <v>51</v>
      </c>
      <c r="BG3011" s="113">
        <v>175</v>
      </c>
      <c r="BH3011" s="117">
        <f t="shared" si="1136"/>
        <v>51175</v>
      </c>
      <c r="BJ3011" s="5" t="s">
        <v>3185</v>
      </c>
    </row>
    <row r="3012" spans="1:62" hidden="1" outlineLevel="1">
      <c r="A3012" t="s">
        <v>1667</v>
      </c>
      <c r="B3012" t="s">
        <v>1603</v>
      </c>
      <c r="C3012" s="1">
        <f t="shared" si="1137"/>
        <v>57974</v>
      </c>
      <c r="D3012" s="5">
        <f>IF(N3012&gt;0, RANK(N3012,(N3012:P3012,Q3012:AE3012)),0)</f>
        <v>2</v>
      </c>
      <c r="E3012" s="5">
        <f>IF(O3012&gt;0,RANK(O3012,(N3012:P3012,Q3012:AE3012)),0)</f>
        <v>1</v>
      </c>
      <c r="F3012" s="5">
        <f>IF(P3012&gt;0,RANK(P3012,(N3012:P3012,Q3012:AE3012)),0)</f>
        <v>0</v>
      </c>
      <c r="G3012" s="131">
        <f t="shared" si="1125"/>
        <v>6679</v>
      </c>
      <c r="H3012" s="136">
        <f t="shared" si="1126"/>
        <v>0.11520681684893228</v>
      </c>
      <c r="I3012" s="2"/>
      <c r="J3012" s="2">
        <f t="shared" si="1138"/>
        <v>0.43407389519439749</v>
      </c>
      <c r="K3012" s="2">
        <f t="shared" si="1139"/>
        <v>0.54928071204332973</v>
      </c>
      <c r="L3012" s="2">
        <f t="shared" si="1140"/>
        <v>0</v>
      </c>
      <c r="M3012" s="2">
        <f t="shared" si="1141"/>
        <v>1.6645392762272837E-2</v>
      </c>
      <c r="N3012" s="63">
        <v>25165</v>
      </c>
      <c r="O3012" s="63">
        <v>31844</v>
      </c>
      <c r="P3012" s="63"/>
      <c r="Q3012" s="63">
        <v>503</v>
      </c>
      <c r="R3012" s="63">
        <v>134</v>
      </c>
      <c r="S3012" s="63">
        <v>187</v>
      </c>
      <c r="T3012" s="63"/>
      <c r="U3012" s="63"/>
      <c r="V3012" s="63"/>
      <c r="W3012" s="63">
        <v>141</v>
      </c>
      <c r="X3012" s="63"/>
      <c r="Y3012" s="63"/>
      <c r="Z3012" s="63"/>
      <c r="AA3012" s="63"/>
      <c r="AB3012" s="63"/>
      <c r="AC3012" s="63"/>
      <c r="AD3012" s="63"/>
      <c r="AE3012" s="63"/>
      <c r="AF3012" s="63"/>
      <c r="AG3012" s="63"/>
      <c r="AH3012" s="63"/>
      <c r="AI3012" s="63"/>
      <c r="AJ3012" s="63"/>
      <c r="AK3012" s="63"/>
      <c r="AL3012" s="63"/>
      <c r="AM3012" s="63"/>
      <c r="AN3012" s="63"/>
      <c r="AO3012" s="63"/>
      <c r="AP3012" s="63"/>
      <c r="AQ3012" s="63"/>
      <c r="AS3012" s="5">
        <f>IF(Q3012&gt;0,RANK(Q3012,(N3012:P3012,Q3012:AE3012)),0)</f>
        <v>3</v>
      </c>
      <c r="AT3012" s="5">
        <f>IF(R3012&gt;0,RANK(R3012,(N3012:P3012,Q3012:AE3012)),0)</f>
        <v>6</v>
      </c>
      <c r="AU3012" s="5">
        <f>IF(T3012&gt;0,RANK(T3012,(N3012:P3012,Q3012:AE3012)),0)</f>
        <v>0</v>
      </c>
      <c r="AV3012" s="5">
        <f>IF(S3012&gt;0,RANK(S3012,(N3012:P3012,Q3012:AE3012)),0)</f>
        <v>4</v>
      </c>
      <c r="AW3012" s="2">
        <f t="shared" si="1142"/>
        <v>8.6763031703867254E-3</v>
      </c>
      <c r="AX3012" s="2">
        <f t="shared" si="1143"/>
        <v>2.3113809638803601E-3</v>
      </c>
      <c r="AY3012" s="2">
        <f t="shared" si="1144"/>
        <v>0</v>
      </c>
      <c r="AZ3012" s="2">
        <f t="shared" si="1145"/>
        <v>3.225583882430055E-3</v>
      </c>
      <c r="BB3012" t="s">
        <v>1667</v>
      </c>
      <c r="BC3012" t="s">
        <v>1603</v>
      </c>
      <c r="BF3012" s="111">
        <v>51</v>
      </c>
      <c r="BG3012" s="113">
        <v>177</v>
      </c>
      <c r="BH3012" s="117">
        <f t="shared" si="1136"/>
        <v>51177</v>
      </c>
      <c r="BJ3012" s="5" t="s">
        <v>3185</v>
      </c>
    </row>
    <row r="3013" spans="1:62" hidden="1" outlineLevel="1">
      <c r="A3013" t="s">
        <v>2698</v>
      </c>
      <c r="B3013" t="s">
        <v>1603</v>
      </c>
      <c r="C3013" s="1">
        <f t="shared" si="1137"/>
        <v>60583</v>
      </c>
      <c r="D3013" s="5">
        <f>IF(N3013&gt;0, RANK(N3013,(N3013:P3013,Q3013:AE3013)),0)</f>
        <v>2</v>
      </c>
      <c r="E3013" s="5">
        <f>IF(O3013&gt;0,RANK(O3013,(N3013:P3013,Q3013:AE3013)),0)</f>
        <v>1</v>
      </c>
      <c r="F3013" s="5">
        <f>IF(P3013&gt;0,RANK(P3013,(N3013:P3013,Q3013:AE3013)),0)</f>
        <v>0</v>
      </c>
      <c r="G3013" s="131">
        <f t="shared" si="1125"/>
        <v>5298</v>
      </c>
      <c r="H3013" s="136">
        <f t="shared" si="1126"/>
        <v>8.7450274829572655E-2</v>
      </c>
      <c r="I3013" s="2"/>
      <c r="J3013" s="2">
        <f t="shared" si="1138"/>
        <v>0.44867372035059339</v>
      </c>
      <c r="K3013" s="2">
        <f t="shared" si="1139"/>
        <v>0.53612399518016607</v>
      </c>
      <c r="L3013" s="2">
        <f t="shared" si="1140"/>
        <v>0</v>
      </c>
      <c r="M3013" s="2">
        <f t="shared" si="1141"/>
        <v>1.5202284469240546E-2</v>
      </c>
      <c r="N3013" s="63">
        <v>27182</v>
      </c>
      <c r="O3013" s="63">
        <v>32480</v>
      </c>
      <c r="P3013" s="63"/>
      <c r="Q3013" s="63">
        <v>511</v>
      </c>
      <c r="R3013" s="63">
        <v>116</v>
      </c>
      <c r="S3013" s="63">
        <v>153</v>
      </c>
      <c r="T3013" s="63"/>
      <c r="U3013" s="63"/>
      <c r="V3013" s="63"/>
      <c r="W3013" s="63">
        <v>141</v>
      </c>
      <c r="X3013" s="63"/>
      <c r="Y3013" s="63"/>
      <c r="Z3013" s="63"/>
      <c r="AA3013" s="63"/>
      <c r="AB3013" s="63"/>
      <c r="AC3013" s="63"/>
      <c r="AD3013" s="63"/>
      <c r="AE3013" s="63"/>
      <c r="AF3013" s="63"/>
      <c r="AG3013" s="63"/>
      <c r="AH3013" s="63"/>
      <c r="AI3013" s="63"/>
      <c r="AJ3013" s="63"/>
      <c r="AK3013" s="63"/>
      <c r="AL3013" s="63"/>
      <c r="AM3013" s="63"/>
      <c r="AN3013" s="63"/>
      <c r="AO3013" s="63"/>
      <c r="AP3013" s="63"/>
      <c r="AQ3013" s="63"/>
      <c r="AS3013" s="5">
        <f>IF(Q3013&gt;0,RANK(Q3013,(N3013:P3013,Q3013:AE3013)),0)</f>
        <v>3</v>
      </c>
      <c r="AT3013" s="5">
        <f>IF(R3013&gt;0,RANK(R3013,(N3013:P3013,Q3013:AE3013)),0)</f>
        <v>6</v>
      </c>
      <c r="AU3013" s="5">
        <f>IF(T3013&gt;0,RANK(T3013,(N3013:P3013,Q3013:AE3013)),0)</f>
        <v>0</v>
      </c>
      <c r="AV3013" s="5">
        <f>IF(S3013&gt;0,RANK(S3013,(N3013:P3013,Q3013:AE3013)),0)</f>
        <v>4</v>
      </c>
      <c r="AW3013" s="2">
        <f t="shared" si="1142"/>
        <v>8.434709406929336E-3</v>
      </c>
      <c r="AX3013" s="2">
        <f t="shared" si="1143"/>
        <v>1.9147285542148787E-3</v>
      </c>
      <c r="AY3013" s="2">
        <f t="shared" si="1144"/>
        <v>0</v>
      </c>
      <c r="AZ3013" s="2">
        <f t="shared" si="1145"/>
        <v>2.525460937886866E-3</v>
      </c>
      <c r="BB3013" t="s">
        <v>2698</v>
      </c>
      <c r="BC3013" t="s">
        <v>1603</v>
      </c>
      <c r="BD3013">
        <v>1</v>
      </c>
      <c r="BF3013" s="111">
        <v>51</v>
      </c>
      <c r="BG3013" s="113">
        <v>179</v>
      </c>
      <c r="BH3013" s="117">
        <f t="shared" si="1136"/>
        <v>51179</v>
      </c>
      <c r="BJ3013" s="5" t="s">
        <v>3185</v>
      </c>
    </row>
    <row r="3014" spans="1:62" hidden="1" outlineLevel="1">
      <c r="A3014" t="s">
        <v>1477</v>
      </c>
      <c r="B3014" t="s">
        <v>1603</v>
      </c>
      <c r="C3014" s="1">
        <f t="shared" si="1137"/>
        <v>4308</v>
      </c>
      <c r="D3014" s="5">
        <f>IF(N3014&gt;0, RANK(N3014,(N3014:P3014,Q3014:AE3014)),0)</f>
        <v>1</v>
      </c>
      <c r="E3014" s="5">
        <f>IF(O3014&gt;0,RANK(O3014,(N3014:P3014,Q3014:AE3014)),0)</f>
        <v>2</v>
      </c>
      <c r="F3014" s="5">
        <f>IF(P3014&gt;0,RANK(P3014,(N3014:P3014,Q3014:AE3014)),0)</f>
        <v>0</v>
      </c>
      <c r="G3014" s="131">
        <f t="shared" si="1125"/>
        <v>905</v>
      </c>
      <c r="H3014" s="136">
        <f t="shared" si="1126"/>
        <v>0.21007428040854226</v>
      </c>
      <c r="I3014" s="2"/>
      <c r="J3014" s="2">
        <f t="shared" si="1138"/>
        <v>0.59795728876508825</v>
      </c>
      <c r="K3014" s="2">
        <f t="shared" si="1139"/>
        <v>0.38788300835654599</v>
      </c>
      <c r="L3014" s="2">
        <f t="shared" si="1140"/>
        <v>0</v>
      </c>
      <c r="M3014" s="2">
        <f t="shared" si="1141"/>
        <v>1.4159702878365765E-2</v>
      </c>
      <c r="N3014" s="63">
        <v>2576</v>
      </c>
      <c r="O3014" s="63">
        <v>1671</v>
      </c>
      <c r="P3014" s="63"/>
      <c r="Q3014" s="63">
        <v>31</v>
      </c>
      <c r="R3014" s="63">
        <v>13</v>
      </c>
      <c r="S3014" s="63">
        <v>13</v>
      </c>
      <c r="T3014" s="63"/>
      <c r="U3014" s="63"/>
      <c r="V3014" s="63"/>
      <c r="W3014" s="63">
        <v>4</v>
      </c>
      <c r="X3014" s="63"/>
      <c r="Y3014" s="63"/>
      <c r="Z3014" s="63"/>
      <c r="AA3014" s="63"/>
      <c r="AB3014" s="63"/>
      <c r="AC3014" s="63"/>
      <c r="AD3014" s="63"/>
      <c r="AE3014" s="63"/>
      <c r="AF3014" s="63"/>
      <c r="AG3014" s="63"/>
      <c r="AH3014" s="63"/>
      <c r="AI3014" s="63"/>
      <c r="AJ3014" s="63"/>
      <c r="AK3014" s="63"/>
      <c r="AL3014" s="63"/>
      <c r="AM3014" s="63"/>
      <c r="AN3014" s="63"/>
      <c r="AO3014" s="63"/>
      <c r="AP3014" s="63"/>
      <c r="AQ3014" s="63"/>
      <c r="AS3014" s="5">
        <f>IF(Q3014&gt;0,RANK(Q3014,(N3014:P3014,Q3014:AE3014)),0)</f>
        <v>3</v>
      </c>
      <c r="AT3014" s="5">
        <f>IF(R3014&gt;0,RANK(R3014,(N3014:P3014,Q3014:AE3014)),0)</f>
        <v>4</v>
      </c>
      <c r="AU3014" s="5">
        <f>IF(T3014&gt;0,RANK(T3014,(N3014:P3014,Q3014:AE3014)),0)</f>
        <v>0</v>
      </c>
      <c r="AV3014" s="5">
        <f>IF(S3014&gt;0,RANK(S3014,(N3014:P3014,Q3014:AE3014)),0)</f>
        <v>4</v>
      </c>
      <c r="AW3014" s="2">
        <f t="shared" si="1142"/>
        <v>7.1959145775301768E-3</v>
      </c>
      <c r="AX3014" s="2">
        <f t="shared" si="1143"/>
        <v>3.0176415970287838E-3</v>
      </c>
      <c r="AY3014" s="2">
        <f t="shared" si="1144"/>
        <v>0</v>
      </c>
      <c r="AZ3014" s="2">
        <f t="shared" si="1145"/>
        <v>3.0176415970287838E-3</v>
      </c>
      <c r="BB3014" t="s">
        <v>1477</v>
      </c>
      <c r="BC3014" t="s">
        <v>1603</v>
      </c>
      <c r="BD3014">
        <v>3</v>
      </c>
      <c r="BF3014" s="111">
        <v>51</v>
      </c>
      <c r="BG3014" s="113">
        <v>181</v>
      </c>
      <c r="BH3014" s="117">
        <f t="shared" si="1136"/>
        <v>51181</v>
      </c>
      <c r="BJ3014" s="5" t="s">
        <v>3185</v>
      </c>
    </row>
    <row r="3015" spans="1:62" hidden="1" outlineLevel="1">
      <c r="A3015" t="s">
        <v>58</v>
      </c>
      <c r="B3015" t="s">
        <v>1603</v>
      </c>
      <c r="C3015" s="1">
        <f t="shared" si="1137"/>
        <v>5440</v>
      </c>
      <c r="D3015" s="5">
        <f>IF(N3015&gt;0, RANK(N3015,(N3015:P3015,Q3015:AE3015)),0)</f>
        <v>1</v>
      </c>
      <c r="E3015" s="5">
        <f>IF(O3015&gt;0,RANK(O3015,(N3015:P3015,Q3015:AE3015)),0)</f>
        <v>2</v>
      </c>
      <c r="F3015" s="5">
        <f>IF(P3015&gt;0,RANK(P3015,(N3015:P3015,Q3015:AE3015)),0)</f>
        <v>0</v>
      </c>
      <c r="G3015" s="131">
        <f t="shared" si="1125"/>
        <v>1337</v>
      </c>
      <c r="H3015" s="136">
        <f t="shared" si="1126"/>
        <v>0.2457720588235294</v>
      </c>
      <c r="I3015" s="2"/>
      <c r="J3015" s="2">
        <f t="shared" si="1138"/>
        <v>0.61727941176470591</v>
      </c>
      <c r="K3015" s="2">
        <f t="shared" si="1139"/>
        <v>0.37150735294117648</v>
      </c>
      <c r="L3015" s="2">
        <f t="shared" si="1140"/>
        <v>0</v>
      </c>
      <c r="M3015" s="2">
        <f t="shared" si="1141"/>
        <v>1.1213235294117607E-2</v>
      </c>
      <c r="N3015" s="63">
        <v>3358</v>
      </c>
      <c r="O3015" s="63">
        <v>2021</v>
      </c>
      <c r="P3015" s="63"/>
      <c r="Q3015" s="63">
        <v>16</v>
      </c>
      <c r="R3015" s="63">
        <v>10</v>
      </c>
      <c r="S3015" s="63">
        <v>27</v>
      </c>
      <c r="T3015" s="63"/>
      <c r="U3015" s="63"/>
      <c r="V3015" s="63"/>
      <c r="W3015" s="63">
        <v>8</v>
      </c>
      <c r="X3015" s="63"/>
      <c r="Y3015" s="63"/>
      <c r="Z3015" s="63"/>
      <c r="AA3015" s="63"/>
      <c r="AB3015" s="63"/>
      <c r="AC3015" s="63"/>
      <c r="AD3015" s="63"/>
      <c r="AE3015" s="63"/>
      <c r="AF3015" s="63"/>
      <c r="AG3015" s="63"/>
      <c r="AH3015" s="63"/>
      <c r="AI3015" s="63"/>
      <c r="AJ3015" s="63"/>
      <c r="AK3015" s="63"/>
      <c r="AL3015" s="63"/>
      <c r="AM3015" s="63"/>
      <c r="AN3015" s="63"/>
      <c r="AO3015" s="63"/>
      <c r="AP3015" s="63"/>
      <c r="AQ3015" s="63"/>
      <c r="AS3015" s="5">
        <f>IF(Q3015&gt;0,RANK(Q3015,(N3015:P3015,Q3015:AE3015)),0)</f>
        <v>4</v>
      </c>
      <c r="AT3015" s="5">
        <f>IF(R3015&gt;0,RANK(R3015,(N3015:P3015,Q3015:AE3015)),0)</f>
        <v>5</v>
      </c>
      <c r="AU3015" s="5">
        <f>IF(T3015&gt;0,RANK(T3015,(N3015:P3015,Q3015:AE3015)),0)</f>
        <v>0</v>
      </c>
      <c r="AV3015" s="5">
        <f>IF(S3015&gt;0,RANK(S3015,(N3015:P3015,Q3015:AE3015)),0)</f>
        <v>3</v>
      </c>
      <c r="AW3015" s="2">
        <f t="shared" si="1142"/>
        <v>2.9411764705882353E-3</v>
      </c>
      <c r="AX3015" s="2">
        <f t="shared" si="1143"/>
        <v>1.838235294117647E-3</v>
      </c>
      <c r="AY3015" s="2">
        <f t="shared" si="1144"/>
        <v>0</v>
      </c>
      <c r="AZ3015" s="2">
        <f t="shared" si="1145"/>
        <v>4.9632352941176468E-3</v>
      </c>
      <c r="BB3015" t="s">
        <v>58</v>
      </c>
      <c r="BC3015" t="s">
        <v>1603</v>
      </c>
      <c r="BD3015">
        <v>4</v>
      </c>
      <c r="BF3015" s="111">
        <v>51</v>
      </c>
      <c r="BG3015" s="113">
        <v>183</v>
      </c>
      <c r="BH3015" s="117">
        <f t="shared" si="1136"/>
        <v>51183</v>
      </c>
      <c r="BJ3015" s="5" t="s">
        <v>3185</v>
      </c>
    </row>
    <row r="3016" spans="1:62" hidden="1" outlineLevel="1">
      <c r="A3016" t="s">
        <v>705</v>
      </c>
      <c r="B3016" t="s">
        <v>1603</v>
      </c>
      <c r="C3016" s="1">
        <f t="shared" si="1137"/>
        <v>17732</v>
      </c>
      <c r="D3016" s="5">
        <f>IF(N3016&gt;0, RANK(N3016,(N3016:P3016,Q3016:AE3016)),0)</f>
        <v>2</v>
      </c>
      <c r="E3016" s="5">
        <f>IF(O3016&gt;0,RANK(O3016,(N3016:P3016,Q3016:AE3016)),0)</f>
        <v>1</v>
      </c>
      <c r="F3016" s="5">
        <f>IF(P3016&gt;0,RANK(P3016,(N3016:P3016,Q3016:AE3016)),0)</f>
        <v>0</v>
      </c>
      <c r="G3016" s="131">
        <f t="shared" si="1125"/>
        <v>10182</v>
      </c>
      <c r="H3016" s="136">
        <f t="shared" si="1126"/>
        <v>0.57421610647417098</v>
      </c>
      <c r="I3016" s="2"/>
      <c r="J3016" s="2">
        <f t="shared" si="1138"/>
        <v>0.20646289194676293</v>
      </c>
      <c r="K3016" s="2">
        <f t="shared" si="1139"/>
        <v>0.78067899842093391</v>
      </c>
      <c r="L3016" s="2">
        <f t="shared" si="1140"/>
        <v>0</v>
      </c>
      <c r="M3016" s="2">
        <f t="shared" si="1141"/>
        <v>1.2858109632303161E-2</v>
      </c>
      <c r="N3016" s="63">
        <v>3661</v>
      </c>
      <c r="O3016" s="63">
        <v>13843</v>
      </c>
      <c r="P3016" s="63"/>
      <c r="Q3016" s="63">
        <v>100</v>
      </c>
      <c r="R3016" s="63">
        <v>35</v>
      </c>
      <c r="S3016" s="63">
        <v>73</v>
      </c>
      <c r="T3016" s="63"/>
      <c r="U3016" s="63"/>
      <c r="V3016" s="63"/>
      <c r="W3016" s="63">
        <v>20</v>
      </c>
      <c r="X3016" s="63"/>
      <c r="Y3016" s="63"/>
      <c r="Z3016" s="63"/>
      <c r="AA3016" s="63"/>
      <c r="AB3016" s="63"/>
      <c r="AC3016" s="63"/>
      <c r="AD3016" s="63"/>
      <c r="AE3016" s="63"/>
      <c r="AF3016" s="63"/>
      <c r="AG3016" s="63"/>
      <c r="AH3016" s="63"/>
      <c r="AI3016" s="63"/>
      <c r="AJ3016" s="63"/>
      <c r="AK3016" s="63"/>
      <c r="AL3016" s="63"/>
      <c r="AM3016" s="63"/>
      <c r="AN3016" s="63"/>
      <c r="AO3016" s="63"/>
      <c r="AP3016" s="63"/>
      <c r="AQ3016" s="63"/>
      <c r="AS3016" s="5">
        <f>IF(Q3016&gt;0,RANK(Q3016,(N3016:P3016,Q3016:AE3016)),0)</f>
        <v>3</v>
      </c>
      <c r="AT3016" s="5">
        <f>IF(R3016&gt;0,RANK(R3016,(N3016:P3016,Q3016:AE3016)),0)</f>
        <v>5</v>
      </c>
      <c r="AU3016" s="5">
        <f>IF(T3016&gt;0,RANK(T3016,(N3016:P3016,Q3016:AE3016)),0)</f>
        <v>0</v>
      </c>
      <c r="AV3016" s="5">
        <f>IF(S3016&gt;0,RANK(S3016,(N3016:P3016,Q3016:AE3016)),0)</f>
        <v>4</v>
      </c>
      <c r="AW3016" s="2">
        <f t="shared" si="1142"/>
        <v>5.6395217685540266E-3</v>
      </c>
      <c r="AX3016" s="2">
        <f t="shared" si="1143"/>
        <v>1.9738326189939095E-3</v>
      </c>
      <c r="AY3016" s="2">
        <f t="shared" si="1144"/>
        <v>0</v>
      </c>
      <c r="AZ3016" s="2">
        <f t="shared" si="1145"/>
        <v>4.1168508910444396E-3</v>
      </c>
      <c r="BB3016" t="s">
        <v>705</v>
      </c>
      <c r="BC3016" t="s">
        <v>1603</v>
      </c>
      <c r="BD3016">
        <v>9</v>
      </c>
      <c r="BF3016" s="111">
        <v>51</v>
      </c>
      <c r="BG3016" s="113">
        <v>185</v>
      </c>
      <c r="BH3016" s="117">
        <f t="shared" si="1136"/>
        <v>51185</v>
      </c>
      <c r="BJ3016" s="5" t="s">
        <v>3185</v>
      </c>
    </row>
    <row r="3017" spans="1:62" hidden="1" outlineLevel="1">
      <c r="A3017" t="s">
        <v>425</v>
      </c>
      <c r="B3017" t="s">
        <v>1603</v>
      </c>
      <c r="C3017" s="1">
        <f t="shared" si="1137"/>
        <v>16698</v>
      </c>
      <c r="D3017" s="5">
        <f>IF(N3017&gt;0, RANK(N3017,(N3017:P3017,Q3017:AE3017)),0)</f>
        <v>2</v>
      </c>
      <c r="E3017" s="5">
        <f>IF(O3017&gt;0,RANK(O3017,(N3017:P3017,Q3017:AE3017)),0)</f>
        <v>1</v>
      </c>
      <c r="F3017" s="5">
        <f>IF(P3017&gt;0,RANK(P3017,(N3017:P3017,Q3017:AE3017)),0)</f>
        <v>0</v>
      </c>
      <c r="G3017" s="131">
        <f t="shared" ref="G3017:G3080" si="1146">IF(C3017&gt;0,MAX(N3017:P3017)-LARGE(N3017:P3017,2),0)</f>
        <v>3417</v>
      </c>
      <c r="H3017" s="136">
        <f t="shared" ref="H3017:H3080" si="1147">IF(C3017&gt;0,G3017/C3017,0)</f>
        <v>0.20463528566295364</v>
      </c>
      <c r="I3017" s="2"/>
      <c r="J3017" s="2">
        <f t="shared" si="1138"/>
        <v>0.38639358006946939</v>
      </c>
      <c r="K3017" s="2">
        <f t="shared" si="1139"/>
        <v>0.59102886573242308</v>
      </c>
      <c r="L3017" s="2">
        <f t="shared" si="1140"/>
        <v>0</v>
      </c>
      <c r="M3017" s="2">
        <f t="shared" si="1141"/>
        <v>2.2577554198107586E-2</v>
      </c>
      <c r="N3017" s="63">
        <v>6452</v>
      </c>
      <c r="O3017" s="63">
        <v>9869</v>
      </c>
      <c r="P3017" s="63"/>
      <c r="Q3017" s="63">
        <v>185</v>
      </c>
      <c r="R3017" s="63">
        <v>46</v>
      </c>
      <c r="S3017" s="63">
        <v>91</v>
      </c>
      <c r="T3017" s="63"/>
      <c r="U3017" s="63"/>
      <c r="V3017" s="63"/>
      <c r="W3017" s="63">
        <v>55</v>
      </c>
      <c r="X3017" s="63"/>
      <c r="Y3017" s="63"/>
      <c r="Z3017" s="63"/>
      <c r="AA3017" s="63"/>
      <c r="AB3017" s="63"/>
      <c r="AC3017" s="63"/>
      <c r="AD3017" s="63"/>
      <c r="AE3017" s="63"/>
      <c r="AF3017" s="63"/>
      <c r="AG3017" s="63"/>
      <c r="AH3017" s="63"/>
      <c r="AI3017" s="63"/>
      <c r="AJ3017" s="63"/>
      <c r="AK3017" s="63"/>
      <c r="AL3017" s="63"/>
      <c r="AM3017" s="63"/>
      <c r="AN3017" s="63"/>
      <c r="AO3017" s="63"/>
      <c r="AP3017" s="63"/>
      <c r="AQ3017" s="63"/>
      <c r="AS3017" s="5">
        <f>IF(Q3017&gt;0,RANK(Q3017,(N3017:P3017,Q3017:AE3017)),0)</f>
        <v>3</v>
      </c>
      <c r="AT3017" s="5">
        <f>IF(R3017&gt;0,RANK(R3017,(N3017:P3017,Q3017:AE3017)),0)</f>
        <v>6</v>
      </c>
      <c r="AU3017" s="5">
        <f>IF(T3017&gt;0,RANK(T3017,(N3017:P3017,Q3017:AE3017)),0)</f>
        <v>0</v>
      </c>
      <c r="AV3017" s="5">
        <f>IF(S3017&gt;0,RANK(S3017,(N3017:P3017,Q3017:AE3017)),0)</f>
        <v>4</v>
      </c>
      <c r="AW3017" s="2">
        <f t="shared" si="1142"/>
        <v>1.1079171158222541E-2</v>
      </c>
      <c r="AX3017" s="2">
        <f t="shared" si="1143"/>
        <v>2.7548209366391185E-3</v>
      </c>
      <c r="AY3017" s="2">
        <f t="shared" si="1144"/>
        <v>0</v>
      </c>
      <c r="AZ3017" s="2">
        <f t="shared" si="1145"/>
        <v>5.4497544616121689E-3</v>
      </c>
      <c r="BB3017" t="s">
        <v>425</v>
      </c>
      <c r="BC3017" t="s">
        <v>1603</v>
      </c>
      <c r="BD3017">
        <v>6</v>
      </c>
      <c r="BF3017" s="111">
        <v>51</v>
      </c>
      <c r="BG3017" s="113">
        <v>187</v>
      </c>
      <c r="BH3017" s="117">
        <f t="shared" si="1136"/>
        <v>51187</v>
      </c>
      <c r="BJ3017" s="5" t="s">
        <v>3185</v>
      </c>
    </row>
    <row r="3018" spans="1:62" hidden="1" outlineLevel="1">
      <c r="A3018" t="s">
        <v>699</v>
      </c>
      <c r="B3018" t="s">
        <v>1603</v>
      </c>
      <c r="C3018" s="1">
        <f t="shared" si="1137"/>
        <v>25632</v>
      </c>
      <c r="D3018" s="5">
        <f>IF(N3018&gt;0, RANK(N3018,(N3018:P3018,Q3018:AE3018)),0)</f>
        <v>2</v>
      </c>
      <c r="E3018" s="5">
        <f>IF(O3018&gt;0,RANK(O3018,(N3018:P3018,Q3018:AE3018)),0)</f>
        <v>1</v>
      </c>
      <c r="F3018" s="5">
        <f>IF(P3018&gt;0,RANK(P3018,(N3018:P3018,Q3018:AE3018)),0)</f>
        <v>0</v>
      </c>
      <c r="G3018" s="131">
        <f t="shared" si="1146"/>
        <v>11065</v>
      </c>
      <c r="H3018" s="136">
        <f t="shared" si="1147"/>
        <v>0.4316869538077403</v>
      </c>
      <c r="I3018" s="2"/>
      <c r="J3018" s="2">
        <f t="shared" si="1138"/>
        <v>0.27606117353308363</v>
      </c>
      <c r="K3018" s="2">
        <f t="shared" si="1139"/>
        <v>0.70774812734082393</v>
      </c>
      <c r="L3018" s="2">
        <f t="shared" si="1140"/>
        <v>0</v>
      </c>
      <c r="M3018" s="2">
        <f t="shared" si="1141"/>
        <v>1.61906991260925E-2</v>
      </c>
      <c r="N3018" s="63">
        <v>7076</v>
      </c>
      <c r="O3018" s="63">
        <v>18141</v>
      </c>
      <c r="P3018" s="63"/>
      <c r="Q3018" s="63">
        <v>184</v>
      </c>
      <c r="R3018" s="63">
        <v>50</v>
      </c>
      <c r="S3018" s="63">
        <v>131</v>
      </c>
      <c r="T3018" s="63"/>
      <c r="U3018" s="63"/>
      <c r="V3018" s="63"/>
      <c r="W3018" s="63">
        <v>50</v>
      </c>
      <c r="X3018" s="63"/>
      <c r="Y3018" s="63"/>
      <c r="Z3018" s="63"/>
      <c r="AA3018" s="63"/>
      <c r="AB3018" s="63"/>
      <c r="AC3018" s="63"/>
      <c r="AD3018" s="63"/>
      <c r="AE3018" s="63"/>
      <c r="AF3018" s="63"/>
      <c r="AG3018" s="63"/>
      <c r="AH3018" s="63"/>
      <c r="AI3018" s="63"/>
      <c r="AJ3018" s="63"/>
      <c r="AK3018" s="63"/>
      <c r="AL3018" s="63"/>
      <c r="AM3018" s="63"/>
      <c r="AN3018" s="63"/>
      <c r="AO3018" s="63"/>
      <c r="AP3018" s="63"/>
      <c r="AQ3018" s="63"/>
      <c r="AS3018" s="5">
        <f>IF(Q3018&gt;0,RANK(Q3018,(N3018:P3018,Q3018:AE3018)),0)</f>
        <v>3</v>
      </c>
      <c r="AT3018" s="5">
        <f>IF(R3018&gt;0,RANK(R3018,(N3018:P3018,Q3018:AE3018)),0)</f>
        <v>5</v>
      </c>
      <c r="AU3018" s="5">
        <f>IF(T3018&gt;0,RANK(T3018,(N3018:P3018,Q3018:AE3018)),0)</f>
        <v>0</v>
      </c>
      <c r="AV3018" s="5">
        <f>IF(S3018&gt;0,RANK(S3018,(N3018:P3018,Q3018:AE3018)),0)</f>
        <v>4</v>
      </c>
      <c r="AW3018" s="2">
        <f t="shared" si="1142"/>
        <v>7.1785268414481899E-3</v>
      </c>
      <c r="AX3018" s="2">
        <f t="shared" si="1143"/>
        <v>1.9506866416978776E-3</v>
      </c>
      <c r="AY3018" s="2">
        <f t="shared" si="1144"/>
        <v>0</v>
      </c>
      <c r="AZ3018" s="2">
        <f t="shared" si="1145"/>
        <v>5.1107990012484398E-3</v>
      </c>
      <c r="BB3018" t="s">
        <v>699</v>
      </c>
      <c r="BC3018" t="s">
        <v>1603</v>
      </c>
      <c r="BD3018">
        <v>9</v>
      </c>
      <c r="BF3018" s="111">
        <v>51</v>
      </c>
      <c r="BG3018" s="113">
        <v>191</v>
      </c>
      <c r="BH3018" s="117">
        <f t="shared" si="1136"/>
        <v>51191</v>
      </c>
      <c r="BJ3018" s="5" t="s">
        <v>3185</v>
      </c>
    </row>
    <row r="3019" spans="1:62" hidden="1" outlineLevel="1">
      <c r="A3019" t="s">
        <v>2773</v>
      </c>
      <c r="B3019" t="s">
        <v>1603</v>
      </c>
      <c r="C3019" s="1">
        <f t="shared" si="1137"/>
        <v>8120</v>
      </c>
      <c r="D3019" s="5">
        <f>IF(N3019&gt;0, RANK(N3019,(N3019:P3019,Q3019:AE3019)),0)</f>
        <v>1</v>
      </c>
      <c r="E3019" s="5">
        <f>IF(O3019&gt;0,RANK(O3019,(N3019:P3019,Q3019:AE3019)),0)</f>
        <v>2</v>
      </c>
      <c r="F3019" s="5">
        <f>IF(P3019&gt;0,RANK(P3019,(N3019:P3019,Q3019:AE3019)),0)</f>
        <v>0</v>
      </c>
      <c r="G3019" s="131">
        <f t="shared" si="1146"/>
        <v>564</v>
      </c>
      <c r="H3019" s="136">
        <f t="shared" si="1147"/>
        <v>6.9458128078817738E-2</v>
      </c>
      <c r="I3019" s="2"/>
      <c r="J3019" s="2">
        <f t="shared" si="1138"/>
        <v>0.52894088669950734</v>
      </c>
      <c r="K3019" s="2">
        <f t="shared" si="1139"/>
        <v>0.45948275862068966</v>
      </c>
      <c r="L3019" s="2">
        <f t="shared" si="1140"/>
        <v>0</v>
      </c>
      <c r="M3019" s="2">
        <f t="shared" si="1141"/>
        <v>1.1576354679803003E-2</v>
      </c>
      <c r="N3019" s="63">
        <v>4295</v>
      </c>
      <c r="O3019" s="63">
        <v>3731</v>
      </c>
      <c r="P3019" s="63"/>
      <c r="Q3019" s="63">
        <v>44</v>
      </c>
      <c r="R3019" s="63">
        <v>21</v>
      </c>
      <c r="S3019" s="63">
        <v>21</v>
      </c>
      <c r="T3019" s="63"/>
      <c r="U3019" s="63"/>
      <c r="V3019" s="63"/>
      <c r="W3019" s="63">
        <v>8</v>
      </c>
      <c r="X3019" s="63"/>
      <c r="Y3019" s="63"/>
      <c r="Z3019" s="63"/>
      <c r="AA3019" s="63"/>
      <c r="AB3019" s="63"/>
      <c r="AC3019" s="63"/>
      <c r="AD3019" s="63"/>
      <c r="AE3019" s="63"/>
      <c r="AF3019" s="63"/>
      <c r="AG3019" s="63"/>
      <c r="AH3019" s="63"/>
      <c r="AI3019" s="63"/>
      <c r="AJ3019" s="63"/>
      <c r="AK3019" s="63"/>
      <c r="AL3019" s="63"/>
      <c r="AM3019" s="63"/>
      <c r="AN3019" s="63"/>
      <c r="AO3019" s="63"/>
      <c r="AP3019" s="63"/>
      <c r="AQ3019" s="63"/>
      <c r="AS3019" s="5">
        <f>IF(Q3019&gt;0,RANK(Q3019,(N3019:P3019,Q3019:AE3019)),0)</f>
        <v>3</v>
      </c>
      <c r="AT3019" s="5">
        <f>IF(R3019&gt;0,RANK(R3019,(N3019:P3019,Q3019:AE3019)),0)</f>
        <v>4</v>
      </c>
      <c r="AU3019" s="5">
        <f>IF(T3019&gt;0,RANK(T3019,(N3019:P3019,Q3019:AE3019)),0)</f>
        <v>0</v>
      </c>
      <c r="AV3019" s="5">
        <f>IF(S3019&gt;0,RANK(S3019,(N3019:P3019,Q3019:AE3019)),0)</f>
        <v>4</v>
      </c>
      <c r="AW3019" s="2">
        <f t="shared" si="1142"/>
        <v>5.4187192118226599E-3</v>
      </c>
      <c r="AX3019" s="2">
        <f t="shared" si="1143"/>
        <v>2.5862068965517241E-3</v>
      </c>
      <c r="AY3019" s="2">
        <f t="shared" si="1144"/>
        <v>0</v>
      </c>
      <c r="AZ3019" s="2">
        <f t="shared" si="1145"/>
        <v>2.5862068965517241E-3</v>
      </c>
      <c r="BB3019" t="s">
        <v>2773</v>
      </c>
      <c r="BC3019" t="s">
        <v>1603</v>
      </c>
      <c r="BD3019">
        <v>1</v>
      </c>
      <c r="BF3019" s="111">
        <v>51</v>
      </c>
      <c r="BG3019" s="113">
        <v>193</v>
      </c>
      <c r="BH3019" s="117">
        <f t="shared" si="1136"/>
        <v>51193</v>
      </c>
      <c r="BJ3019" s="5" t="s">
        <v>3185</v>
      </c>
    </row>
    <row r="3020" spans="1:62" hidden="1" outlineLevel="1">
      <c r="A3020" t="s">
        <v>2904</v>
      </c>
      <c r="B3020" t="s">
        <v>1603</v>
      </c>
      <c r="C3020" s="1">
        <f t="shared" si="1137"/>
        <v>15018</v>
      </c>
      <c r="D3020" s="5">
        <f>IF(N3020&gt;0, RANK(N3020,(N3020:P3020,Q3020:AE3020)),0)</f>
        <v>2</v>
      </c>
      <c r="E3020" s="5">
        <f>IF(O3020&gt;0,RANK(O3020,(N3020:P3020,Q3020:AE3020)),0)</f>
        <v>1</v>
      </c>
      <c r="F3020" s="5">
        <f>IF(P3020&gt;0,RANK(P3020,(N3020:P3020,Q3020:AE3020)),0)</f>
        <v>0</v>
      </c>
      <c r="G3020" s="131">
        <f t="shared" si="1146"/>
        <v>7316</v>
      </c>
      <c r="H3020" s="136">
        <f t="shared" si="1147"/>
        <v>0.48714875482754028</v>
      </c>
      <c r="I3020" s="2"/>
      <c r="J3020" s="2">
        <f t="shared" si="1138"/>
        <v>0.25036622719403384</v>
      </c>
      <c r="K3020" s="2">
        <f t="shared" si="1139"/>
        <v>0.73751498202157406</v>
      </c>
      <c r="L3020" s="2">
        <f t="shared" si="1140"/>
        <v>0</v>
      </c>
      <c r="M3020" s="2">
        <f t="shared" si="1141"/>
        <v>1.2118790784392042E-2</v>
      </c>
      <c r="N3020" s="63">
        <v>3760</v>
      </c>
      <c r="O3020" s="63">
        <v>11076</v>
      </c>
      <c r="P3020" s="63"/>
      <c r="Q3020" s="63">
        <v>63</v>
      </c>
      <c r="R3020" s="63">
        <v>21</v>
      </c>
      <c r="S3020" s="63">
        <v>62</v>
      </c>
      <c r="T3020" s="63"/>
      <c r="U3020" s="63"/>
      <c r="V3020" s="63"/>
      <c r="W3020" s="63">
        <v>36</v>
      </c>
      <c r="X3020" s="63"/>
      <c r="Y3020" s="63"/>
      <c r="Z3020" s="63"/>
      <c r="AA3020" s="63"/>
      <c r="AB3020" s="63"/>
      <c r="AC3020" s="63"/>
      <c r="AD3020" s="63"/>
      <c r="AE3020" s="63"/>
      <c r="AF3020" s="63"/>
      <c r="AG3020" s="63"/>
      <c r="AH3020" s="63"/>
      <c r="AI3020" s="63"/>
      <c r="AJ3020" s="63"/>
      <c r="AK3020" s="63"/>
      <c r="AL3020" s="63"/>
      <c r="AM3020" s="63"/>
      <c r="AN3020" s="63"/>
      <c r="AO3020" s="63"/>
      <c r="AP3020" s="63"/>
      <c r="AQ3020" s="63"/>
      <c r="AS3020" s="5">
        <f>IF(Q3020&gt;0,RANK(Q3020,(N3020:P3020,Q3020:AE3020)),0)</f>
        <v>3</v>
      </c>
      <c r="AT3020" s="5">
        <f>IF(R3020&gt;0,RANK(R3020,(N3020:P3020,Q3020:AE3020)),0)</f>
        <v>6</v>
      </c>
      <c r="AU3020" s="5">
        <f>IF(T3020&gt;0,RANK(T3020,(N3020:P3020,Q3020:AE3020)),0)</f>
        <v>0</v>
      </c>
      <c r="AV3020" s="5">
        <f>IF(S3020&gt;0,RANK(S3020,(N3020:P3020,Q3020:AE3020)),0)</f>
        <v>4</v>
      </c>
      <c r="AW3020" s="2">
        <f t="shared" si="1142"/>
        <v>4.1949660407510983E-3</v>
      </c>
      <c r="AX3020" s="2">
        <f t="shared" si="1143"/>
        <v>1.3983220135836995E-3</v>
      </c>
      <c r="AY3020" s="2">
        <f t="shared" si="1144"/>
        <v>0</v>
      </c>
      <c r="AZ3020" s="2">
        <f t="shared" si="1145"/>
        <v>4.1283792781994936E-3</v>
      </c>
      <c r="BB3020" t="s">
        <v>2904</v>
      </c>
      <c r="BC3020" t="s">
        <v>1603</v>
      </c>
      <c r="BD3020">
        <v>9</v>
      </c>
      <c r="BF3020" s="111">
        <v>51</v>
      </c>
      <c r="BG3020" s="113">
        <v>195</v>
      </c>
      <c r="BH3020" s="117">
        <f t="shared" si="1136"/>
        <v>51195</v>
      </c>
      <c r="BJ3020" s="5" t="s">
        <v>3185</v>
      </c>
    </row>
    <row r="3021" spans="1:62" hidden="1" outlineLevel="1">
      <c r="A3021" t="s">
        <v>1212</v>
      </c>
      <c r="B3021" t="s">
        <v>1603</v>
      </c>
      <c r="C3021" s="1">
        <f t="shared" si="1137"/>
        <v>12358</v>
      </c>
      <c r="D3021" s="5">
        <f>IF(N3021&gt;0, RANK(N3021,(N3021:P3021,Q3021:AE3021)),0)</f>
        <v>2</v>
      </c>
      <c r="E3021" s="5">
        <f>IF(O3021&gt;0,RANK(O3021,(N3021:P3021,Q3021:AE3021)),0)</f>
        <v>1</v>
      </c>
      <c r="F3021" s="5">
        <f>IF(P3021&gt;0,RANK(P3021,(N3021:P3021,Q3021:AE3021)),0)</f>
        <v>0</v>
      </c>
      <c r="G3021" s="131">
        <f t="shared" si="1146"/>
        <v>4541</v>
      </c>
      <c r="H3021" s="136">
        <f t="shared" si="1147"/>
        <v>0.36745428062793334</v>
      </c>
      <c r="I3021" s="2"/>
      <c r="J3021" s="2">
        <f t="shared" si="1138"/>
        <v>0.30611749474024924</v>
      </c>
      <c r="K3021" s="2">
        <f t="shared" si="1139"/>
        <v>0.67357177536818258</v>
      </c>
      <c r="L3021" s="2">
        <f t="shared" si="1140"/>
        <v>0</v>
      </c>
      <c r="M3021" s="2">
        <f t="shared" si="1141"/>
        <v>2.0310729891568235E-2</v>
      </c>
      <c r="N3021" s="63">
        <v>3783</v>
      </c>
      <c r="O3021" s="63">
        <v>8324</v>
      </c>
      <c r="P3021" s="63"/>
      <c r="Q3021" s="63">
        <v>74</v>
      </c>
      <c r="R3021" s="63">
        <v>28</v>
      </c>
      <c r="S3021" s="63">
        <v>128</v>
      </c>
      <c r="T3021" s="63"/>
      <c r="U3021" s="63"/>
      <c r="V3021" s="63"/>
      <c r="W3021" s="63">
        <v>21</v>
      </c>
      <c r="X3021" s="63"/>
      <c r="Y3021" s="63"/>
      <c r="Z3021" s="63"/>
      <c r="AA3021" s="63"/>
      <c r="AB3021" s="63"/>
      <c r="AC3021" s="63"/>
      <c r="AD3021" s="63"/>
      <c r="AE3021" s="63"/>
      <c r="AF3021" s="63"/>
      <c r="AG3021" s="63"/>
      <c r="AH3021" s="63"/>
      <c r="AI3021" s="63"/>
      <c r="AJ3021" s="63"/>
      <c r="AK3021" s="63"/>
      <c r="AL3021" s="63"/>
      <c r="AM3021" s="63"/>
      <c r="AN3021" s="63"/>
      <c r="AO3021" s="63"/>
      <c r="AP3021" s="63"/>
      <c r="AQ3021" s="63"/>
      <c r="AS3021" s="5">
        <f>IF(Q3021&gt;0,RANK(Q3021,(N3021:P3021,Q3021:AE3021)),0)</f>
        <v>4</v>
      </c>
      <c r="AT3021" s="5">
        <f>IF(R3021&gt;0,RANK(R3021,(N3021:P3021,Q3021:AE3021)),0)</f>
        <v>5</v>
      </c>
      <c r="AU3021" s="5">
        <f>IF(T3021&gt;0,RANK(T3021,(N3021:P3021,Q3021:AE3021)),0)</f>
        <v>0</v>
      </c>
      <c r="AV3021" s="5">
        <f>IF(S3021&gt;0,RANK(S3021,(N3021:P3021,Q3021:AE3021)),0)</f>
        <v>3</v>
      </c>
      <c r="AW3021" s="2">
        <f t="shared" si="1142"/>
        <v>5.9880239520958087E-3</v>
      </c>
      <c r="AX3021" s="2">
        <f t="shared" si="1143"/>
        <v>2.2657387926849006E-3</v>
      </c>
      <c r="AY3021" s="2">
        <f t="shared" si="1144"/>
        <v>0</v>
      </c>
      <c r="AZ3021" s="2">
        <f t="shared" si="1145"/>
        <v>1.0357663052273831E-2</v>
      </c>
      <c r="BB3021" t="s">
        <v>1212</v>
      </c>
      <c r="BC3021" t="s">
        <v>1603</v>
      </c>
      <c r="BD3021">
        <v>9</v>
      </c>
      <c r="BF3021" s="111">
        <v>51</v>
      </c>
      <c r="BG3021" s="113">
        <v>197</v>
      </c>
      <c r="BH3021" s="117">
        <f t="shared" si="1136"/>
        <v>51197</v>
      </c>
      <c r="BJ3021" s="5" t="s">
        <v>3185</v>
      </c>
    </row>
    <row r="3022" spans="1:62" hidden="1" outlineLevel="1">
      <c r="A3022" t="s">
        <v>932</v>
      </c>
      <c r="B3022" t="s">
        <v>1603</v>
      </c>
      <c r="C3022" s="1">
        <f t="shared" si="1137"/>
        <v>33953</v>
      </c>
      <c r="D3022" s="5">
        <f>IF(N3022&gt;0, RANK(N3022,(N3022:P3022,Q3022:AE3022)),0)</f>
        <v>2</v>
      </c>
      <c r="E3022" s="5">
        <f>IF(O3022&gt;0,RANK(O3022,(N3022:P3022,Q3022:AE3022)),0)</f>
        <v>1</v>
      </c>
      <c r="F3022" s="5">
        <f>IF(P3022&gt;0,RANK(P3022,(N3022:P3022,Q3022:AE3022)),0)</f>
        <v>0</v>
      </c>
      <c r="G3022" s="131">
        <f t="shared" si="1146"/>
        <v>7021</v>
      </c>
      <c r="H3022" s="136">
        <f t="shared" si="1147"/>
        <v>0.20678585102936411</v>
      </c>
      <c r="I3022" s="2"/>
      <c r="J3022" s="2">
        <f t="shared" si="1138"/>
        <v>0.3882720230907431</v>
      </c>
      <c r="K3022" s="2">
        <f t="shared" si="1139"/>
        <v>0.59505787412010724</v>
      </c>
      <c r="L3022" s="2">
        <f t="shared" si="1140"/>
        <v>0</v>
      </c>
      <c r="M3022" s="2">
        <f t="shared" si="1141"/>
        <v>1.667010278914971E-2</v>
      </c>
      <c r="N3022" s="63">
        <v>13183</v>
      </c>
      <c r="O3022" s="63">
        <v>20204</v>
      </c>
      <c r="P3022" s="63"/>
      <c r="Q3022" s="63">
        <v>352</v>
      </c>
      <c r="R3022" s="63">
        <v>64</v>
      </c>
      <c r="S3022" s="63">
        <v>86</v>
      </c>
      <c r="T3022" s="63"/>
      <c r="U3022" s="63"/>
      <c r="V3022" s="63"/>
      <c r="W3022" s="63">
        <v>64</v>
      </c>
      <c r="X3022" s="63"/>
      <c r="Y3022" s="63"/>
      <c r="Z3022" s="63"/>
      <c r="AA3022" s="63"/>
      <c r="AB3022" s="63"/>
      <c r="AC3022" s="63"/>
      <c r="AD3022" s="63"/>
      <c r="AE3022" s="63"/>
      <c r="AF3022" s="63"/>
      <c r="AG3022" s="63"/>
      <c r="AH3022" s="63"/>
      <c r="AI3022" s="63"/>
      <c r="AJ3022" s="63"/>
      <c r="AK3022" s="63"/>
      <c r="AL3022" s="63"/>
      <c r="AM3022" s="63"/>
      <c r="AN3022" s="63"/>
      <c r="AO3022" s="63"/>
      <c r="AP3022" s="63"/>
      <c r="AQ3022" s="63"/>
      <c r="AS3022" s="5">
        <f>IF(Q3022&gt;0,RANK(Q3022,(N3022:P3022,Q3022:AE3022)),0)</f>
        <v>3</v>
      </c>
      <c r="AT3022" s="5">
        <f>IF(R3022&gt;0,RANK(R3022,(N3022:P3022,Q3022:AE3022)),0)</f>
        <v>5</v>
      </c>
      <c r="AU3022" s="5">
        <f>IF(T3022&gt;0,RANK(T3022,(N3022:P3022,Q3022:AE3022)),0)</f>
        <v>0</v>
      </c>
      <c r="AV3022" s="5">
        <f>IF(S3022&gt;0,RANK(S3022,(N3022:P3022,Q3022:AE3022)),0)</f>
        <v>4</v>
      </c>
      <c r="AW3022" s="2">
        <f t="shared" si="1142"/>
        <v>1.0367272405972962E-2</v>
      </c>
      <c r="AX3022" s="2">
        <f t="shared" si="1143"/>
        <v>1.8849586192678115E-3</v>
      </c>
      <c r="AY3022" s="2">
        <f t="shared" si="1144"/>
        <v>0</v>
      </c>
      <c r="AZ3022" s="2">
        <f t="shared" si="1145"/>
        <v>2.5329131446411215E-3</v>
      </c>
      <c r="BB3022" t="s">
        <v>932</v>
      </c>
      <c r="BC3022" t="s">
        <v>1603</v>
      </c>
      <c r="BD3022">
        <v>1</v>
      </c>
      <c r="BF3022" s="111">
        <v>51</v>
      </c>
      <c r="BG3022" s="113">
        <v>199</v>
      </c>
      <c r="BH3022" s="117">
        <f t="shared" si="1136"/>
        <v>51199</v>
      </c>
      <c r="BJ3022" s="5" t="s">
        <v>3185</v>
      </c>
    </row>
    <row r="3023" spans="1:62" hidden="1" outlineLevel="1">
      <c r="A3023" t="s">
        <v>1538</v>
      </c>
      <c r="B3023" t="s">
        <v>1603</v>
      </c>
      <c r="C3023" s="1">
        <f t="shared" si="1137"/>
        <v>73411</v>
      </c>
      <c r="D3023" s="5">
        <f>IF(N3023&gt;0, RANK(N3023,(N3023:P3023,Q3023:AE3023)),0)</f>
        <v>1</v>
      </c>
      <c r="E3023" s="5">
        <f>IF(O3023&gt;0,RANK(O3023,(N3023:P3023,Q3023:AE3023)),0)</f>
        <v>2</v>
      </c>
      <c r="F3023" s="5">
        <f>IF(P3023&gt;0,RANK(P3023,(N3023:P3023,Q3023:AE3023)),0)</f>
        <v>0</v>
      </c>
      <c r="G3023" s="131">
        <f t="shared" si="1146"/>
        <v>31950</v>
      </c>
      <c r="H3023" s="136">
        <f t="shared" si="1147"/>
        <v>0.43522087970467643</v>
      </c>
      <c r="I3023" s="2"/>
      <c r="J3023" s="2">
        <f t="shared" si="1138"/>
        <v>0.71105147729904239</v>
      </c>
      <c r="K3023" s="2">
        <f t="shared" si="1139"/>
        <v>0.27583059759436596</v>
      </c>
      <c r="L3023" s="2">
        <f t="shared" si="1140"/>
        <v>0</v>
      </c>
      <c r="M3023" s="2">
        <f t="shared" si="1141"/>
        <v>1.3117925106591655E-2</v>
      </c>
      <c r="N3023" s="63">
        <v>52199</v>
      </c>
      <c r="O3023" s="63">
        <v>20249</v>
      </c>
      <c r="P3023" s="63"/>
      <c r="Q3023" s="63">
        <v>553</v>
      </c>
      <c r="R3023" s="63">
        <v>185</v>
      </c>
      <c r="S3023" s="63">
        <v>95</v>
      </c>
      <c r="T3023" s="63"/>
      <c r="U3023" s="63"/>
      <c r="V3023" s="63"/>
      <c r="W3023" s="63">
        <v>130</v>
      </c>
      <c r="X3023" s="63"/>
      <c r="Y3023" s="63"/>
      <c r="Z3023" s="63"/>
      <c r="AA3023" s="63"/>
      <c r="AB3023" s="63"/>
      <c r="AC3023" s="63"/>
      <c r="AD3023" s="63"/>
      <c r="AE3023" s="63"/>
      <c r="AF3023" s="63"/>
      <c r="AG3023" s="63"/>
      <c r="AH3023" s="63"/>
      <c r="AI3023" s="63"/>
      <c r="AJ3023" s="63"/>
      <c r="AK3023" s="63"/>
      <c r="AL3023" s="63"/>
      <c r="AM3023" s="63"/>
      <c r="AN3023" s="63"/>
      <c r="AO3023" s="63"/>
      <c r="AP3023" s="63"/>
      <c r="AQ3023" s="63"/>
      <c r="AS3023" s="5">
        <f>IF(Q3023&gt;0,RANK(Q3023,(N3023:P3023,Q3023:AE3023)),0)</f>
        <v>3</v>
      </c>
      <c r="AT3023" s="5">
        <f>IF(R3023&gt;0,RANK(R3023,(N3023:P3023,Q3023:AE3023)),0)</f>
        <v>4</v>
      </c>
      <c r="AU3023" s="5">
        <f>IF(T3023&gt;0,RANK(T3023,(N3023:P3023,Q3023:AE3023)),0)</f>
        <v>0</v>
      </c>
      <c r="AV3023" s="5">
        <f>IF(S3023&gt;0,RANK(S3023,(N3023:P3023,Q3023:AE3023)),0)</f>
        <v>6</v>
      </c>
      <c r="AW3023" s="2">
        <f t="shared" si="1142"/>
        <v>7.5329310321341492E-3</v>
      </c>
      <c r="AX3023" s="2">
        <f t="shared" si="1143"/>
        <v>2.5200583018893628E-3</v>
      </c>
      <c r="AY3023" s="2">
        <f t="shared" si="1144"/>
        <v>0</v>
      </c>
      <c r="AZ3023" s="2">
        <f t="shared" si="1145"/>
        <v>1.2940839928621052E-3</v>
      </c>
      <c r="BB3023" t="s">
        <v>1538</v>
      </c>
      <c r="BC3023" t="s">
        <v>1603</v>
      </c>
      <c r="BD3023">
        <v>8</v>
      </c>
      <c r="BF3023" s="111">
        <v>51</v>
      </c>
      <c r="BG3023" s="113">
        <v>510</v>
      </c>
      <c r="BH3023" s="117">
        <f t="shared" si="1136"/>
        <v>51510</v>
      </c>
      <c r="BJ3023" s="5" t="s">
        <v>1257</v>
      </c>
    </row>
    <row r="3024" spans="1:62" hidden="1" outlineLevel="1">
      <c r="A3024" t="s">
        <v>1775</v>
      </c>
      <c r="B3024" t="s">
        <v>1603</v>
      </c>
      <c r="C3024" s="1">
        <f t="shared" ref="C3024:C3055" si="1148">SUM(N3024:AQ3024)</f>
        <v>2805</v>
      </c>
      <c r="D3024" s="5">
        <f>IF(N3024&gt;0, RANK(N3024,(N3024:P3024,Q3024:AE3024)),0)</f>
        <v>2</v>
      </c>
      <c r="E3024" s="5">
        <f>IF(O3024&gt;0,RANK(O3024,(N3024:P3024,Q3024:AE3024)),0)</f>
        <v>1</v>
      </c>
      <c r="F3024" s="5">
        <f>IF(P3024&gt;0,RANK(P3024,(N3024:P3024,Q3024:AE3024)),0)</f>
        <v>0</v>
      </c>
      <c r="G3024" s="131">
        <f t="shared" si="1146"/>
        <v>302</v>
      </c>
      <c r="H3024" s="136">
        <f t="shared" si="1147"/>
        <v>0.10766488413547237</v>
      </c>
      <c r="I3024" s="2"/>
      <c r="J3024" s="2">
        <f t="shared" ref="J3024:J3054" si="1149">IF($C3024=0,"-",N3024/$C3024)</f>
        <v>0.43672014260249553</v>
      </c>
      <c r="K3024" s="2">
        <f t="shared" ref="K3024:K3054" si="1150">IF($C3024=0,"-",O3024/$C3024)</f>
        <v>0.54438502673796796</v>
      </c>
      <c r="L3024" s="2">
        <f t="shared" ref="L3024:L3055" si="1151">IF($C3024=0,"-",P3024/$C3024)</f>
        <v>0</v>
      </c>
      <c r="M3024" s="2">
        <f t="shared" ref="M3024:M3054" si="1152">IF(C3024=0,"-",(1-J3024-K3024-L3024))</f>
        <v>1.8894830659536455E-2</v>
      </c>
      <c r="N3024" s="63">
        <v>1225</v>
      </c>
      <c r="O3024" s="63">
        <v>1527</v>
      </c>
      <c r="P3024" s="63"/>
      <c r="Q3024" s="63">
        <v>19</v>
      </c>
      <c r="R3024" s="63">
        <v>4</v>
      </c>
      <c r="S3024" s="63">
        <v>23</v>
      </c>
      <c r="T3024" s="63"/>
      <c r="U3024" s="63"/>
      <c r="V3024" s="63"/>
      <c r="W3024" s="63">
        <v>7</v>
      </c>
      <c r="X3024" s="63"/>
      <c r="Y3024" s="63"/>
      <c r="Z3024" s="63"/>
      <c r="AA3024" s="63"/>
      <c r="AB3024" s="63"/>
      <c r="AC3024" s="63"/>
      <c r="AD3024" s="63"/>
      <c r="AE3024" s="63"/>
      <c r="AF3024" s="63"/>
      <c r="AG3024" s="63"/>
      <c r="AH3024" s="63"/>
      <c r="AI3024" s="63"/>
      <c r="AJ3024" s="63"/>
      <c r="AK3024" s="63"/>
      <c r="AL3024" s="63"/>
      <c r="AM3024" s="63"/>
      <c r="AN3024" s="63"/>
      <c r="AO3024" s="63"/>
      <c r="AP3024" s="63"/>
      <c r="AQ3024" s="63"/>
      <c r="AS3024" s="5">
        <f>IF(Q3024&gt;0,RANK(Q3024,(N3024:P3024,Q3024:AE3024)),0)</f>
        <v>4</v>
      </c>
      <c r="AT3024" s="5">
        <f>IF(R3024&gt;0,RANK(R3024,(N3024:P3024,Q3024:AE3024)),0)</f>
        <v>6</v>
      </c>
      <c r="AU3024" s="5">
        <f>IF(T3024&gt;0,RANK(T3024,(N3024:P3024,Q3024:AE3024)),0)</f>
        <v>0</v>
      </c>
      <c r="AV3024" s="5">
        <f>IF(S3024&gt;0,RANK(S3024,(N3024:P3024,Q3024:AE3024)),0)</f>
        <v>3</v>
      </c>
      <c r="AW3024" s="2">
        <f t="shared" ref="AW3024:AW3055" si="1153">IF($C3024=0,"-",Q3024/$C3024)</f>
        <v>6.773618538324421E-3</v>
      </c>
      <c r="AX3024" s="2">
        <f t="shared" ref="AX3024:AX3055" si="1154">IF($C3024=0,"-",R3024/$C3024)</f>
        <v>1.4260249554367201E-3</v>
      </c>
      <c r="AY3024" s="2">
        <f t="shared" ref="AY3024:AY3055" si="1155">IF($C3024=0,"-",T3024/$C3024)</f>
        <v>0</v>
      </c>
      <c r="AZ3024" s="2">
        <f t="shared" ref="AZ3024:AZ3055" si="1156">IF($C3024=0,"-",S3024/$C3024)</f>
        <v>8.1996434937611409E-3</v>
      </c>
      <c r="BB3024" t="s">
        <v>1775</v>
      </c>
      <c r="BC3024" t="s">
        <v>1603</v>
      </c>
      <c r="BD3024">
        <v>5</v>
      </c>
      <c r="BF3024" s="111">
        <v>51</v>
      </c>
      <c r="BG3024" s="113">
        <v>515</v>
      </c>
      <c r="BH3024" s="117">
        <f t="shared" si="1136"/>
        <v>51515</v>
      </c>
      <c r="BJ3024" s="5" t="s">
        <v>1257</v>
      </c>
    </row>
    <row r="3025" spans="1:62" hidden="1" outlineLevel="1">
      <c r="A3025" t="s">
        <v>2226</v>
      </c>
      <c r="B3025" t="s">
        <v>1603</v>
      </c>
      <c r="C3025" s="1">
        <f t="shared" si="1148"/>
        <v>7387</v>
      </c>
      <c r="D3025" s="5">
        <f>IF(N3025&gt;0, RANK(N3025,(N3025:P3025,Q3025:AE3025)),0)</f>
        <v>2</v>
      </c>
      <c r="E3025" s="5">
        <f>IF(O3025&gt;0,RANK(O3025,(N3025:P3025,Q3025:AE3025)),0)</f>
        <v>1</v>
      </c>
      <c r="F3025" s="5">
        <f>IF(P3025&gt;0,RANK(P3025,(N3025:P3025,Q3025:AE3025)),0)</f>
        <v>0</v>
      </c>
      <c r="G3025" s="131">
        <f t="shared" si="1146"/>
        <v>2288</v>
      </c>
      <c r="H3025" s="136">
        <f t="shared" si="1147"/>
        <v>0.30973331528360631</v>
      </c>
      <c r="I3025" s="2"/>
      <c r="J3025" s="2">
        <f t="shared" si="1149"/>
        <v>0.33734939759036142</v>
      </c>
      <c r="K3025" s="2">
        <f t="shared" si="1150"/>
        <v>0.64708271287396779</v>
      </c>
      <c r="L3025" s="2">
        <f t="shared" si="1151"/>
        <v>0</v>
      </c>
      <c r="M3025" s="2">
        <f t="shared" si="1152"/>
        <v>1.5567889535670787E-2</v>
      </c>
      <c r="N3025" s="63">
        <v>2492</v>
      </c>
      <c r="O3025" s="63">
        <v>4780</v>
      </c>
      <c r="P3025" s="63"/>
      <c r="Q3025" s="63">
        <v>51</v>
      </c>
      <c r="R3025" s="63">
        <v>11</v>
      </c>
      <c r="S3025" s="63">
        <v>31</v>
      </c>
      <c r="T3025" s="63"/>
      <c r="U3025" s="63"/>
      <c r="V3025" s="63"/>
      <c r="W3025" s="63">
        <v>22</v>
      </c>
      <c r="X3025" s="63"/>
      <c r="Y3025" s="63"/>
      <c r="Z3025" s="63"/>
      <c r="AA3025" s="63"/>
      <c r="AB3025" s="63"/>
      <c r="AC3025" s="63"/>
      <c r="AD3025" s="63"/>
      <c r="AE3025" s="63"/>
      <c r="AF3025" s="63"/>
      <c r="AG3025" s="63"/>
      <c r="AH3025" s="63"/>
      <c r="AI3025" s="63"/>
      <c r="AJ3025" s="63"/>
      <c r="AK3025" s="63"/>
      <c r="AL3025" s="63"/>
      <c r="AM3025" s="63"/>
      <c r="AN3025" s="63"/>
      <c r="AO3025" s="63"/>
      <c r="AP3025" s="63"/>
      <c r="AQ3025" s="63"/>
      <c r="AS3025" s="5">
        <f>IF(Q3025&gt;0,RANK(Q3025,(N3025:P3025,Q3025:AE3025)),0)</f>
        <v>3</v>
      </c>
      <c r="AT3025" s="5">
        <f>IF(R3025&gt;0,RANK(R3025,(N3025:P3025,Q3025:AE3025)),0)</f>
        <v>6</v>
      </c>
      <c r="AU3025" s="5">
        <f>IF(T3025&gt;0,RANK(T3025,(N3025:P3025,Q3025:AE3025)),0)</f>
        <v>0</v>
      </c>
      <c r="AV3025" s="5">
        <f>IF(S3025&gt;0,RANK(S3025,(N3025:P3025,Q3025:AE3025)),0)</f>
        <v>4</v>
      </c>
      <c r="AW3025" s="2">
        <f t="shared" si="1153"/>
        <v>6.9040205766887778E-3</v>
      </c>
      <c r="AX3025" s="2">
        <f t="shared" si="1154"/>
        <v>1.4891024773250304E-3</v>
      </c>
      <c r="AY3025" s="2">
        <f t="shared" si="1155"/>
        <v>0</v>
      </c>
      <c r="AZ3025" s="2">
        <f t="shared" si="1156"/>
        <v>4.196561527006904E-3</v>
      </c>
      <c r="BB3025" t="s">
        <v>2226</v>
      </c>
      <c r="BC3025" t="s">
        <v>1603</v>
      </c>
      <c r="BD3025">
        <v>9</v>
      </c>
      <c r="BF3025" s="111">
        <v>51</v>
      </c>
      <c r="BG3025" s="113">
        <v>520</v>
      </c>
      <c r="BH3025" s="117">
        <f t="shared" si="1136"/>
        <v>51520</v>
      </c>
      <c r="BJ3025" s="5" t="s">
        <v>1257</v>
      </c>
    </row>
    <row r="3026" spans="1:62" hidden="1" outlineLevel="1">
      <c r="A3026" t="s">
        <v>1993</v>
      </c>
      <c r="B3026" t="s">
        <v>1603</v>
      </c>
      <c r="C3026" s="1">
        <f t="shared" si="1148"/>
        <v>2526</v>
      </c>
      <c r="D3026" s="5">
        <f>IF(N3026&gt;0, RANK(N3026,(N3026:P3026,Q3026:AE3026)),0)</f>
        <v>2</v>
      </c>
      <c r="E3026" s="5">
        <f>IF(O3026&gt;0,RANK(O3026,(N3026:P3026,Q3026:AE3026)),0)</f>
        <v>1</v>
      </c>
      <c r="F3026" s="5">
        <f>IF(P3026&gt;0,RANK(P3026,(N3026:P3026,Q3026:AE3026)),0)</f>
        <v>0</v>
      </c>
      <c r="G3026" s="131">
        <f t="shared" si="1146"/>
        <v>645</v>
      </c>
      <c r="H3026" s="136">
        <f t="shared" si="1147"/>
        <v>0.25534441805225655</v>
      </c>
      <c r="I3026" s="2"/>
      <c r="J3026" s="2">
        <f t="shared" si="1149"/>
        <v>0.36381631037212986</v>
      </c>
      <c r="K3026" s="2">
        <f t="shared" si="1150"/>
        <v>0.61916072842438641</v>
      </c>
      <c r="L3026" s="2">
        <f t="shared" si="1151"/>
        <v>0</v>
      </c>
      <c r="M3026" s="2">
        <f t="shared" si="1152"/>
        <v>1.7022961203483677E-2</v>
      </c>
      <c r="N3026" s="63">
        <v>919</v>
      </c>
      <c r="O3026" s="63">
        <v>1564</v>
      </c>
      <c r="P3026" s="63"/>
      <c r="Q3026" s="63">
        <v>17</v>
      </c>
      <c r="R3026" s="63">
        <v>8</v>
      </c>
      <c r="S3026" s="63">
        <v>18</v>
      </c>
      <c r="T3026" s="63"/>
      <c r="U3026" s="63"/>
      <c r="V3026" s="63"/>
      <c r="W3026" s="63">
        <v>0</v>
      </c>
      <c r="X3026" s="63"/>
      <c r="Y3026" s="63"/>
      <c r="Z3026" s="63"/>
      <c r="AA3026" s="63"/>
      <c r="AB3026" s="63"/>
      <c r="AC3026" s="63"/>
      <c r="AD3026" s="63"/>
      <c r="AE3026" s="63"/>
      <c r="AF3026" s="63"/>
      <c r="AG3026" s="63"/>
      <c r="AH3026" s="63"/>
      <c r="AI3026" s="63"/>
      <c r="AJ3026" s="63"/>
      <c r="AK3026" s="63"/>
      <c r="AL3026" s="63"/>
      <c r="AM3026" s="63"/>
      <c r="AN3026" s="63"/>
      <c r="AO3026" s="63"/>
      <c r="AP3026" s="63"/>
      <c r="AQ3026" s="63"/>
      <c r="AS3026" s="5">
        <f>IF(Q3026&gt;0,RANK(Q3026,(N3026:P3026,Q3026:AE3026)),0)</f>
        <v>4</v>
      </c>
      <c r="AT3026" s="5">
        <f>IF(R3026&gt;0,RANK(R3026,(N3026:P3026,Q3026:AE3026)),0)</f>
        <v>5</v>
      </c>
      <c r="AU3026" s="5">
        <f>IF(T3026&gt;0,RANK(T3026,(N3026:P3026,Q3026:AE3026)),0)</f>
        <v>0</v>
      </c>
      <c r="AV3026" s="5">
        <f>IF(S3026&gt;0,RANK(S3026,(N3026:P3026,Q3026:AE3026)),0)</f>
        <v>3</v>
      </c>
      <c r="AW3026" s="2">
        <f t="shared" si="1153"/>
        <v>6.7300079176563733E-3</v>
      </c>
      <c r="AX3026" s="2">
        <f t="shared" si="1154"/>
        <v>3.1670625494853522E-3</v>
      </c>
      <c r="AY3026" s="2">
        <f t="shared" si="1155"/>
        <v>0</v>
      </c>
      <c r="AZ3026" s="2">
        <f t="shared" si="1156"/>
        <v>7.1258907363420431E-3</v>
      </c>
      <c r="BB3026" t="s">
        <v>1993</v>
      </c>
      <c r="BC3026" t="s">
        <v>1603</v>
      </c>
      <c r="BD3026">
        <v>6</v>
      </c>
      <c r="BF3026" s="111">
        <v>51</v>
      </c>
      <c r="BG3026" s="113">
        <v>530</v>
      </c>
      <c r="BH3026" s="117">
        <f t="shared" si="1136"/>
        <v>51530</v>
      </c>
      <c r="BJ3026" s="5" t="s">
        <v>1257</v>
      </c>
    </row>
    <row r="3027" spans="1:62" hidden="1" outlineLevel="1">
      <c r="A3027" t="s">
        <v>1879</v>
      </c>
      <c r="B3027" t="s">
        <v>1603</v>
      </c>
      <c r="C3027" s="1">
        <f t="shared" si="1148"/>
        <v>21797</v>
      </c>
      <c r="D3027" s="5">
        <f>IF(N3027&gt;0, RANK(N3027,(N3027:P3027,Q3027:AE3027)),0)</f>
        <v>1</v>
      </c>
      <c r="E3027" s="5">
        <f>IF(O3027&gt;0,RANK(O3027,(N3027:P3027,Q3027:AE3027)),0)</f>
        <v>2</v>
      </c>
      <c r="F3027" s="5">
        <f>IF(P3027&gt;0,RANK(P3027,(N3027:P3027,Q3027:AE3027)),0)</f>
        <v>0</v>
      </c>
      <c r="G3027" s="131">
        <f t="shared" si="1146"/>
        <v>11666</v>
      </c>
      <c r="H3027" s="136">
        <f t="shared" si="1147"/>
        <v>0.53521126760563376</v>
      </c>
      <c r="I3027" s="2"/>
      <c r="J3027" s="2">
        <f t="shared" si="1149"/>
        <v>0.75744368491076752</v>
      </c>
      <c r="K3027" s="2">
        <f t="shared" si="1150"/>
        <v>0.22223241730513374</v>
      </c>
      <c r="L3027" s="2">
        <f t="shared" si="1151"/>
        <v>0</v>
      </c>
      <c r="M3027" s="2">
        <f t="shared" si="1152"/>
        <v>2.0323897784098738E-2</v>
      </c>
      <c r="N3027" s="63">
        <v>16510</v>
      </c>
      <c r="O3027" s="63">
        <v>4844</v>
      </c>
      <c r="P3027" s="63"/>
      <c r="Q3027" s="63">
        <v>237</v>
      </c>
      <c r="R3027" s="63">
        <v>109</v>
      </c>
      <c r="S3027" s="63">
        <v>44</v>
      </c>
      <c r="T3027" s="63"/>
      <c r="U3027" s="63"/>
      <c r="V3027" s="63"/>
      <c r="W3027" s="63">
        <v>53</v>
      </c>
      <c r="X3027" s="63"/>
      <c r="Y3027" s="63"/>
      <c r="Z3027" s="63"/>
      <c r="AA3027" s="63"/>
      <c r="AB3027" s="63"/>
      <c r="AC3027" s="63"/>
      <c r="AD3027" s="63"/>
      <c r="AE3027" s="63"/>
      <c r="AF3027" s="63"/>
      <c r="AG3027" s="63"/>
      <c r="AH3027" s="63"/>
      <c r="AI3027" s="63"/>
      <c r="AJ3027" s="63"/>
      <c r="AK3027" s="63"/>
      <c r="AL3027" s="63"/>
      <c r="AM3027" s="63"/>
      <c r="AN3027" s="63"/>
      <c r="AO3027" s="63"/>
      <c r="AP3027" s="63"/>
      <c r="AQ3027" s="63"/>
      <c r="AS3027" s="5">
        <f>IF(Q3027&gt;0,RANK(Q3027,(N3027:P3027,Q3027:AE3027)),0)</f>
        <v>3</v>
      </c>
      <c r="AT3027" s="5">
        <f>IF(R3027&gt;0,RANK(R3027,(N3027:P3027,Q3027:AE3027)),0)</f>
        <v>4</v>
      </c>
      <c r="AU3027" s="5">
        <f>IF(T3027&gt;0,RANK(T3027,(N3027:P3027,Q3027:AE3027)),0)</f>
        <v>0</v>
      </c>
      <c r="AV3027" s="5">
        <f>IF(S3027&gt;0,RANK(S3027,(N3027:P3027,Q3027:AE3027)),0)</f>
        <v>6</v>
      </c>
      <c r="AW3027" s="2">
        <f t="shared" si="1153"/>
        <v>1.0873055925127311E-2</v>
      </c>
      <c r="AX3027" s="2">
        <f t="shared" si="1154"/>
        <v>5.0006881680965268E-3</v>
      </c>
      <c r="AY3027" s="2">
        <f t="shared" si="1155"/>
        <v>0</v>
      </c>
      <c r="AZ3027" s="2">
        <f t="shared" si="1156"/>
        <v>2.0186264164793319E-3</v>
      </c>
      <c r="BB3027" t="s">
        <v>1879</v>
      </c>
      <c r="BC3027" t="s">
        <v>1603</v>
      </c>
      <c r="BD3027">
        <v>5</v>
      </c>
      <c r="BF3027" s="111">
        <v>51</v>
      </c>
      <c r="BG3027" s="113">
        <v>540</v>
      </c>
      <c r="BH3027" s="117">
        <f t="shared" si="1136"/>
        <v>51540</v>
      </c>
      <c r="BJ3027" s="5" t="s">
        <v>1257</v>
      </c>
    </row>
    <row r="3028" spans="1:62" hidden="1" outlineLevel="1">
      <c r="A3028" t="s">
        <v>2391</v>
      </c>
      <c r="B3028" t="s">
        <v>1603</v>
      </c>
      <c r="C3028" s="1">
        <f t="shared" si="1148"/>
        <v>110425</v>
      </c>
      <c r="D3028" s="5">
        <f>IF(N3028&gt;0, RANK(N3028,(N3028:P3028,Q3028:AE3028)),0)</f>
        <v>1</v>
      </c>
      <c r="E3028" s="5">
        <f>IF(O3028&gt;0,RANK(O3028,(N3028:P3028,Q3028:AE3028)),0)</f>
        <v>2</v>
      </c>
      <c r="F3028" s="5">
        <f>IF(P3028&gt;0,RANK(P3028,(N3028:P3028,Q3028:AE3028)),0)</f>
        <v>0</v>
      </c>
      <c r="G3028" s="131">
        <f t="shared" si="1146"/>
        <v>1152</v>
      </c>
      <c r="H3028" s="136">
        <f t="shared" si="1147"/>
        <v>1.0432420194702287E-2</v>
      </c>
      <c r="I3028" s="2"/>
      <c r="J3028" s="2">
        <f t="shared" si="1149"/>
        <v>0.49854652479058187</v>
      </c>
      <c r="K3028" s="2">
        <f t="shared" si="1150"/>
        <v>0.48811410459587956</v>
      </c>
      <c r="L3028" s="2">
        <f t="shared" si="1151"/>
        <v>0</v>
      </c>
      <c r="M3028" s="2">
        <f t="shared" si="1152"/>
        <v>1.3339370613538626E-2</v>
      </c>
      <c r="N3028" s="63">
        <v>55052</v>
      </c>
      <c r="O3028" s="63">
        <v>53900</v>
      </c>
      <c r="P3028" s="63"/>
      <c r="Q3028" s="63">
        <v>853</v>
      </c>
      <c r="R3028" s="63">
        <v>157</v>
      </c>
      <c r="S3028" s="63">
        <v>212</v>
      </c>
      <c r="T3028" s="63"/>
      <c r="U3028" s="63"/>
      <c r="V3028" s="63"/>
      <c r="W3028" s="63">
        <v>251</v>
      </c>
      <c r="X3028" s="63"/>
      <c r="Y3028" s="63"/>
      <c r="Z3028" s="63"/>
      <c r="AA3028" s="63"/>
      <c r="AB3028" s="63"/>
      <c r="AC3028" s="63"/>
      <c r="AD3028" s="63"/>
      <c r="AE3028" s="63"/>
      <c r="AF3028" s="63"/>
      <c r="AG3028" s="63"/>
      <c r="AH3028" s="63"/>
      <c r="AI3028" s="63"/>
      <c r="AJ3028" s="63"/>
      <c r="AK3028" s="63"/>
      <c r="AL3028" s="63"/>
      <c r="AM3028" s="63"/>
      <c r="AN3028" s="63"/>
      <c r="AO3028" s="63"/>
      <c r="AP3028" s="63"/>
      <c r="AQ3028" s="63"/>
      <c r="AS3028" s="5">
        <f>IF(Q3028&gt;0,RANK(Q3028,(N3028:P3028,Q3028:AE3028)),0)</f>
        <v>3</v>
      </c>
      <c r="AT3028" s="5">
        <f>IF(R3028&gt;0,RANK(R3028,(N3028:P3028,Q3028:AE3028)),0)</f>
        <v>6</v>
      </c>
      <c r="AU3028" s="5">
        <f>IF(T3028&gt;0,RANK(T3028,(N3028:P3028,Q3028:AE3028)),0)</f>
        <v>0</v>
      </c>
      <c r="AV3028" s="5">
        <f>IF(S3028&gt;0,RANK(S3028,(N3028:P3028,Q3028:AE3028)),0)</f>
        <v>5</v>
      </c>
      <c r="AW3028" s="2">
        <f t="shared" si="1153"/>
        <v>7.7247000226398008E-3</v>
      </c>
      <c r="AX3028" s="2">
        <f t="shared" si="1154"/>
        <v>1.4217794883405026E-3</v>
      </c>
      <c r="AY3028" s="2">
        <f t="shared" si="1155"/>
        <v>0</v>
      </c>
      <c r="AZ3028" s="2">
        <f t="shared" si="1156"/>
        <v>1.9198551052750736E-3</v>
      </c>
      <c r="BB3028" t="s">
        <v>2391</v>
      </c>
      <c r="BC3028" t="s">
        <v>1603</v>
      </c>
      <c r="BD3028">
        <v>4</v>
      </c>
      <c r="BF3028" s="111">
        <v>51</v>
      </c>
      <c r="BG3028" s="113">
        <v>550</v>
      </c>
      <c r="BH3028" s="117">
        <f t="shared" si="1136"/>
        <v>51550</v>
      </c>
      <c r="BJ3028" s="5" t="s">
        <v>1257</v>
      </c>
    </row>
    <row r="3029" spans="1:62" hidden="1" outlineLevel="1">
      <c r="A3029" t="s">
        <v>2400</v>
      </c>
      <c r="B3029" t="s">
        <v>1603</v>
      </c>
      <c r="C3029" s="1">
        <f t="shared" si="1148"/>
        <v>8624</v>
      </c>
      <c r="D3029" s="5">
        <f>IF(N3029&gt;0, RANK(N3029,(N3029:P3029,Q3029:AE3029)),0)</f>
        <v>2</v>
      </c>
      <c r="E3029" s="5">
        <f>IF(O3029&gt;0,RANK(O3029,(N3029:P3029,Q3029:AE3029)),0)</f>
        <v>1</v>
      </c>
      <c r="F3029" s="5">
        <f>IF(P3029&gt;0,RANK(P3029,(N3029:P3029,Q3029:AE3029)),0)</f>
        <v>0</v>
      </c>
      <c r="G3029" s="131">
        <f t="shared" si="1146"/>
        <v>3397</v>
      </c>
      <c r="H3029" s="136">
        <f t="shared" si="1147"/>
        <v>0.39390074211502785</v>
      </c>
      <c r="I3029" s="2"/>
      <c r="J3029" s="2">
        <f t="shared" si="1149"/>
        <v>0.29499072356215211</v>
      </c>
      <c r="K3029" s="2">
        <f t="shared" si="1150"/>
        <v>0.68889146567717996</v>
      </c>
      <c r="L3029" s="2">
        <f t="shared" si="1151"/>
        <v>0</v>
      </c>
      <c r="M3029" s="2">
        <f t="shared" si="1152"/>
        <v>1.6117810760667983E-2</v>
      </c>
      <c r="N3029" s="63">
        <v>2544</v>
      </c>
      <c r="O3029" s="63">
        <v>5941</v>
      </c>
      <c r="P3029" s="63"/>
      <c r="Q3029" s="63">
        <v>74</v>
      </c>
      <c r="R3029" s="63">
        <v>18</v>
      </c>
      <c r="S3029" s="63">
        <v>23</v>
      </c>
      <c r="T3029" s="63"/>
      <c r="U3029" s="63"/>
      <c r="V3029" s="63"/>
      <c r="W3029" s="63">
        <v>24</v>
      </c>
      <c r="X3029" s="63"/>
      <c r="Y3029" s="63"/>
      <c r="Z3029" s="63"/>
      <c r="AA3029" s="63"/>
      <c r="AB3029" s="63"/>
      <c r="AC3029" s="63"/>
      <c r="AD3029" s="63"/>
      <c r="AE3029" s="63"/>
      <c r="AF3029" s="63"/>
      <c r="AG3029" s="63"/>
      <c r="AH3029" s="63"/>
      <c r="AI3029" s="63"/>
      <c r="AJ3029" s="63"/>
      <c r="AK3029" s="63"/>
      <c r="AL3029" s="63"/>
      <c r="AM3029" s="63"/>
      <c r="AN3029" s="63"/>
      <c r="AO3029" s="63"/>
      <c r="AP3029" s="63"/>
      <c r="AQ3029" s="63"/>
      <c r="AS3029" s="5">
        <f>IF(Q3029&gt;0,RANK(Q3029,(N3029:P3029,Q3029:AE3029)),0)</f>
        <v>3</v>
      </c>
      <c r="AT3029" s="5">
        <f>IF(R3029&gt;0,RANK(R3029,(N3029:P3029,Q3029:AE3029)),0)</f>
        <v>6</v>
      </c>
      <c r="AU3029" s="5">
        <f>IF(T3029&gt;0,RANK(T3029,(N3029:P3029,Q3029:AE3029)),0)</f>
        <v>0</v>
      </c>
      <c r="AV3029" s="5">
        <f>IF(S3029&gt;0,RANK(S3029,(N3029:P3029,Q3029:AE3029)),0)</f>
        <v>5</v>
      </c>
      <c r="AW3029" s="2">
        <f t="shared" si="1153"/>
        <v>8.5807050092764382E-3</v>
      </c>
      <c r="AX3029" s="2">
        <f t="shared" si="1154"/>
        <v>2.0871985157699443E-3</v>
      </c>
      <c r="AY3029" s="2">
        <f t="shared" si="1155"/>
        <v>0</v>
      </c>
      <c r="AZ3029" s="2">
        <f t="shared" si="1156"/>
        <v>2.6669758812615956E-3</v>
      </c>
      <c r="BB3029" t="s">
        <v>2400</v>
      </c>
      <c r="BC3029" t="s">
        <v>1603</v>
      </c>
      <c r="BD3029">
        <v>4</v>
      </c>
      <c r="BF3029" s="111">
        <v>51</v>
      </c>
      <c r="BG3029" s="113">
        <v>570</v>
      </c>
      <c r="BH3029" s="117">
        <f t="shared" si="1136"/>
        <v>51570</v>
      </c>
      <c r="BJ3029" s="5" t="s">
        <v>1257</v>
      </c>
    </row>
    <row r="3030" spans="1:62" hidden="1" outlineLevel="1">
      <c r="A3030" t="s">
        <v>1524</v>
      </c>
      <c r="B3030" t="s">
        <v>1603</v>
      </c>
      <c r="C3030" s="1">
        <f t="shared" si="1148"/>
        <v>2330</v>
      </c>
      <c r="D3030" s="5">
        <f>IF(N3030&gt;0, RANK(N3030,(N3030:P3030,Q3030:AE3030)),0)</f>
        <v>1</v>
      </c>
      <c r="E3030" s="5">
        <f>IF(O3030&gt;0,RANK(O3030,(N3030:P3030,Q3030:AE3030)),0)</f>
        <v>2</v>
      </c>
      <c r="F3030" s="5">
        <f>IF(P3030&gt;0,RANK(P3030,(N3030:P3030,Q3030:AE3030)),0)</f>
        <v>0</v>
      </c>
      <c r="G3030" s="131">
        <f t="shared" si="1146"/>
        <v>344</v>
      </c>
      <c r="H3030" s="136">
        <f t="shared" si="1147"/>
        <v>0.14763948497854076</v>
      </c>
      <c r="I3030" s="2"/>
      <c r="J3030" s="2">
        <f t="shared" si="1149"/>
        <v>0.56609442060085835</v>
      </c>
      <c r="K3030" s="2">
        <f t="shared" si="1150"/>
        <v>0.41845493562231761</v>
      </c>
      <c r="L3030" s="2">
        <f t="shared" si="1151"/>
        <v>0</v>
      </c>
      <c r="M3030" s="2">
        <f t="shared" si="1152"/>
        <v>1.5450643776824036E-2</v>
      </c>
      <c r="N3030" s="63">
        <v>1319</v>
      </c>
      <c r="O3030" s="63">
        <v>975</v>
      </c>
      <c r="P3030" s="63"/>
      <c r="Q3030" s="63">
        <v>13</v>
      </c>
      <c r="R3030" s="63">
        <v>2</v>
      </c>
      <c r="S3030" s="63">
        <v>20</v>
      </c>
      <c r="T3030" s="63"/>
      <c r="U3030" s="63"/>
      <c r="V3030" s="63"/>
      <c r="W3030" s="63">
        <v>1</v>
      </c>
      <c r="X3030" s="63"/>
      <c r="Y3030" s="63"/>
      <c r="Z3030" s="63"/>
      <c r="AA3030" s="63"/>
      <c r="AB3030" s="63"/>
      <c r="AC3030" s="63"/>
      <c r="AD3030" s="63"/>
      <c r="AE3030" s="63"/>
      <c r="AF3030" s="63"/>
      <c r="AG3030" s="63"/>
      <c r="AH3030" s="63"/>
      <c r="AI3030" s="63"/>
      <c r="AJ3030" s="63"/>
      <c r="AK3030" s="63"/>
      <c r="AL3030" s="63"/>
      <c r="AM3030" s="63"/>
      <c r="AN3030" s="63"/>
      <c r="AO3030" s="63"/>
      <c r="AP3030" s="63"/>
      <c r="AQ3030" s="63"/>
      <c r="AS3030" s="5">
        <f>IF(Q3030&gt;0,RANK(Q3030,(N3030:P3030,Q3030:AE3030)),0)</f>
        <v>4</v>
      </c>
      <c r="AT3030" s="5">
        <f>IF(R3030&gt;0,RANK(R3030,(N3030:P3030,Q3030:AE3030)),0)</f>
        <v>5</v>
      </c>
      <c r="AU3030" s="5">
        <f>IF(T3030&gt;0,RANK(T3030,(N3030:P3030,Q3030:AE3030)),0)</f>
        <v>0</v>
      </c>
      <c r="AV3030" s="5">
        <f>IF(S3030&gt;0,RANK(S3030,(N3030:P3030,Q3030:AE3030)),0)</f>
        <v>3</v>
      </c>
      <c r="AW3030" s="2">
        <f t="shared" si="1153"/>
        <v>5.5793991416309011E-3</v>
      </c>
      <c r="AX3030" s="2">
        <f t="shared" si="1154"/>
        <v>8.5836909871244631E-4</v>
      </c>
      <c r="AY3030" s="2">
        <f t="shared" si="1155"/>
        <v>0</v>
      </c>
      <c r="AZ3030" s="2">
        <f t="shared" si="1156"/>
        <v>8.5836909871244635E-3</v>
      </c>
      <c r="BB3030" t="s">
        <v>1524</v>
      </c>
      <c r="BC3030" t="s">
        <v>1603</v>
      </c>
      <c r="BD3030">
        <v>9</v>
      </c>
      <c r="BF3030" s="111">
        <v>51</v>
      </c>
      <c r="BG3030" s="113">
        <v>580</v>
      </c>
      <c r="BH3030" s="117">
        <f t="shared" si="1136"/>
        <v>51580</v>
      </c>
      <c r="BJ3030" s="5" t="s">
        <v>1257</v>
      </c>
    </row>
    <row r="3031" spans="1:62" hidden="1" outlineLevel="1">
      <c r="A3031" t="s">
        <v>868</v>
      </c>
      <c r="B3031" t="s">
        <v>1603</v>
      </c>
      <c r="C3031" s="1">
        <f t="shared" si="1148"/>
        <v>20204</v>
      </c>
      <c r="D3031" s="5">
        <f>IF(N3031&gt;0, RANK(N3031,(N3031:P3031,Q3031:AE3031)),0)</f>
        <v>1</v>
      </c>
      <c r="E3031" s="5">
        <f>IF(O3031&gt;0,RANK(O3031,(N3031:P3031,Q3031:AE3031)),0)</f>
        <v>2</v>
      </c>
      <c r="F3031" s="5">
        <f>IF(P3031&gt;0,RANK(P3031,(N3031:P3031,Q3031:AE3031)),0)</f>
        <v>0</v>
      </c>
      <c r="G3031" s="131">
        <f t="shared" si="1146"/>
        <v>4455</v>
      </c>
      <c r="H3031" s="136">
        <f t="shared" si="1147"/>
        <v>0.22050089091269057</v>
      </c>
      <c r="I3031" s="2"/>
      <c r="J3031" s="2">
        <f t="shared" si="1149"/>
        <v>0.60473173628984356</v>
      </c>
      <c r="K3031" s="2">
        <f t="shared" si="1150"/>
        <v>0.38423084537715302</v>
      </c>
      <c r="L3031" s="2">
        <f t="shared" si="1151"/>
        <v>0</v>
      </c>
      <c r="M3031" s="2">
        <f t="shared" si="1152"/>
        <v>1.1037418333003424E-2</v>
      </c>
      <c r="N3031" s="63">
        <v>12218</v>
      </c>
      <c r="O3031" s="63">
        <v>7763</v>
      </c>
      <c r="P3031" s="63"/>
      <c r="Q3031" s="63">
        <v>55</v>
      </c>
      <c r="R3031" s="63">
        <v>33</v>
      </c>
      <c r="S3031" s="63">
        <v>110</v>
      </c>
      <c r="T3031" s="63"/>
      <c r="U3031" s="63"/>
      <c r="V3031" s="63"/>
      <c r="W3031" s="63">
        <v>25</v>
      </c>
      <c r="X3031" s="63"/>
      <c r="Y3031" s="63"/>
      <c r="Z3031" s="63"/>
      <c r="AA3031" s="63"/>
      <c r="AB3031" s="63"/>
      <c r="AC3031" s="63"/>
      <c r="AD3031" s="63"/>
      <c r="AE3031" s="63"/>
      <c r="AF3031" s="63"/>
      <c r="AG3031" s="63"/>
      <c r="AH3031" s="63"/>
      <c r="AI3031" s="63"/>
      <c r="AJ3031" s="63"/>
      <c r="AK3031" s="63"/>
      <c r="AL3031" s="63"/>
      <c r="AM3031" s="63"/>
      <c r="AN3031" s="63"/>
      <c r="AO3031" s="63"/>
      <c r="AP3031" s="63"/>
      <c r="AQ3031" s="63"/>
      <c r="AS3031" s="5">
        <f>IF(Q3031&gt;0,RANK(Q3031,(N3031:P3031,Q3031:AE3031)),0)</f>
        <v>4</v>
      </c>
      <c r="AT3031" s="5">
        <f>IF(R3031&gt;0,RANK(R3031,(N3031:P3031,Q3031:AE3031)),0)</f>
        <v>5</v>
      </c>
      <c r="AU3031" s="5">
        <f>IF(T3031&gt;0,RANK(T3031,(N3031:P3031,Q3031:AE3031)),0)</f>
        <v>0</v>
      </c>
      <c r="AV3031" s="5">
        <f>IF(S3031&gt;0,RANK(S3031,(N3031:P3031,Q3031:AE3031)),0)</f>
        <v>3</v>
      </c>
      <c r="AW3031" s="2">
        <f t="shared" si="1153"/>
        <v>2.7222332211443278E-3</v>
      </c>
      <c r="AX3031" s="2">
        <f t="shared" si="1154"/>
        <v>1.6333399326865967E-3</v>
      </c>
      <c r="AY3031" s="2">
        <f t="shared" si="1155"/>
        <v>0</v>
      </c>
      <c r="AZ3031" s="2">
        <f t="shared" si="1156"/>
        <v>5.4444664422886556E-3</v>
      </c>
      <c r="BB3031" t="s">
        <v>868</v>
      </c>
      <c r="BC3031" t="s">
        <v>1603</v>
      </c>
      <c r="BD3031">
        <v>5</v>
      </c>
      <c r="BF3031" s="111">
        <v>51</v>
      </c>
      <c r="BG3031" s="113">
        <v>590</v>
      </c>
      <c r="BH3031" s="117">
        <f t="shared" si="1136"/>
        <v>51590</v>
      </c>
      <c r="BJ3031" s="5" t="s">
        <v>1257</v>
      </c>
    </row>
    <row r="3032" spans="1:62" hidden="1" outlineLevel="1">
      <c r="A3032" t="s">
        <v>989</v>
      </c>
      <c r="B3032" t="s">
        <v>1603</v>
      </c>
      <c r="C3032" s="1">
        <f t="shared" si="1148"/>
        <v>2696</v>
      </c>
      <c r="D3032" s="5">
        <f>IF(N3032&gt;0, RANK(N3032,(N3032:P3032,Q3032:AE3032)),0)</f>
        <v>1</v>
      </c>
      <c r="E3032" s="5">
        <f>IF(O3032&gt;0,RANK(O3032,(N3032:P3032,Q3032:AE3032)),0)</f>
        <v>2</v>
      </c>
      <c r="F3032" s="5">
        <f>IF(P3032&gt;0,RANK(P3032,(N3032:P3032,Q3032:AE3032)),0)</f>
        <v>0</v>
      </c>
      <c r="G3032" s="131">
        <f t="shared" si="1146"/>
        <v>907</v>
      </c>
      <c r="H3032" s="136">
        <f t="shared" si="1147"/>
        <v>0.33642433234421365</v>
      </c>
      <c r="I3032" s="2"/>
      <c r="J3032" s="2">
        <f t="shared" si="1149"/>
        <v>0.6650593471810089</v>
      </c>
      <c r="K3032" s="2">
        <f t="shared" si="1150"/>
        <v>0.32863501483679525</v>
      </c>
      <c r="L3032" s="2">
        <f t="shared" si="1151"/>
        <v>0</v>
      </c>
      <c r="M3032" s="2">
        <f t="shared" si="1152"/>
        <v>6.3056379821958553E-3</v>
      </c>
      <c r="N3032" s="63">
        <v>1793</v>
      </c>
      <c r="O3032" s="63">
        <v>886</v>
      </c>
      <c r="P3032" s="63"/>
      <c r="Q3032" s="63">
        <v>3</v>
      </c>
      <c r="R3032" s="63">
        <v>4</v>
      </c>
      <c r="S3032" s="63">
        <v>6</v>
      </c>
      <c r="T3032" s="63"/>
      <c r="U3032" s="63"/>
      <c r="V3032" s="63"/>
      <c r="W3032" s="63">
        <v>4</v>
      </c>
      <c r="X3032" s="63"/>
      <c r="Y3032" s="63"/>
      <c r="Z3032" s="63"/>
      <c r="AA3032" s="63"/>
      <c r="AB3032" s="63"/>
      <c r="AC3032" s="63"/>
      <c r="AD3032" s="63"/>
      <c r="AE3032" s="63"/>
      <c r="AF3032" s="63"/>
      <c r="AG3032" s="63"/>
      <c r="AH3032" s="63"/>
      <c r="AI3032" s="63"/>
      <c r="AJ3032" s="63"/>
      <c r="AK3032" s="63"/>
      <c r="AL3032" s="63"/>
      <c r="AM3032" s="63"/>
      <c r="AN3032" s="63"/>
      <c r="AO3032" s="63"/>
      <c r="AP3032" s="63"/>
      <c r="AQ3032" s="63"/>
      <c r="AS3032" s="5">
        <f>IF(Q3032&gt;0,RANK(Q3032,(N3032:P3032,Q3032:AE3032)),0)</f>
        <v>6</v>
      </c>
      <c r="AT3032" s="5">
        <f>IF(R3032&gt;0,RANK(R3032,(N3032:P3032,Q3032:AE3032)),0)</f>
        <v>4</v>
      </c>
      <c r="AU3032" s="5">
        <f>IF(T3032&gt;0,RANK(T3032,(N3032:P3032,Q3032:AE3032)),0)</f>
        <v>0</v>
      </c>
      <c r="AV3032" s="5">
        <f>IF(S3032&gt;0,RANK(S3032,(N3032:P3032,Q3032:AE3032)),0)</f>
        <v>3</v>
      </c>
      <c r="AW3032" s="2">
        <f t="shared" si="1153"/>
        <v>1.112759643916914E-3</v>
      </c>
      <c r="AX3032" s="2">
        <f t="shared" si="1154"/>
        <v>1.483679525222552E-3</v>
      </c>
      <c r="AY3032" s="2">
        <f t="shared" si="1155"/>
        <v>0</v>
      </c>
      <c r="AZ3032" s="2">
        <f t="shared" si="1156"/>
        <v>2.225519287833828E-3</v>
      </c>
      <c r="BB3032" t="s">
        <v>989</v>
      </c>
      <c r="BC3032" t="s">
        <v>1603</v>
      </c>
      <c r="BD3032">
        <v>4</v>
      </c>
      <c r="BF3032" s="111">
        <v>51</v>
      </c>
      <c r="BG3032" s="113">
        <v>595</v>
      </c>
      <c r="BH3032" s="117">
        <f t="shared" si="1136"/>
        <v>51595</v>
      </c>
      <c r="BJ3032" s="5" t="s">
        <v>1257</v>
      </c>
    </row>
    <row r="3033" spans="1:62" hidden="1" outlineLevel="1">
      <c r="A3033" t="s">
        <v>1402</v>
      </c>
      <c r="B3033" t="s">
        <v>1603</v>
      </c>
      <c r="C3033" s="1">
        <f t="shared" si="1148"/>
        <v>11629</v>
      </c>
      <c r="D3033" s="5">
        <f>IF(N3033&gt;0, RANK(N3033,(N3033:P3033,Q3033:AE3033)),0)</f>
        <v>1</v>
      </c>
      <c r="E3033" s="5">
        <f>IF(O3033&gt;0,RANK(O3033,(N3033:P3033,Q3033:AE3033)),0)</f>
        <v>2</v>
      </c>
      <c r="F3033" s="5">
        <f>IF(P3033&gt;0,RANK(P3033,(N3033:P3033,Q3033:AE3033)),0)</f>
        <v>0</v>
      </c>
      <c r="G3033" s="131">
        <f t="shared" si="1146"/>
        <v>1876</v>
      </c>
      <c r="H3033" s="136">
        <f t="shared" si="1147"/>
        <v>0.16132083584143089</v>
      </c>
      <c r="I3033" s="2"/>
      <c r="J3033" s="2">
        <f t="shared" si="1149"/>
        <v>0.57193223836959328</v>
      </c>
      <c r="K3033" s="2">
        <f t="shared" si="1150"/>
        <v>0.41061140252816236</v>
      </c>
      <c r="L3033" s="2">
        <f t="shared" si="1151"/>
        <v>0</v>
      </c>
      <c r="M3033" s="2">
        <f t="shared" si="1152"/>
        <v>1.7456359102244356E-2</v>
      </c>
      <c r="N3033" s="63">
        <v>6651</v>
      </c>
      <c r="O3033" s="63">
        <v>4775</v>
      </c>
      <c r="P3033" s="63"/>
      <c r="Q3033" s="63">
        <v>123</v>
      </c>
      <c r="R3033" s="63">
        <v>38</v>
      </c>
      <c r="S3033" s="63">
        <v>18</v>
      </c>
      <c r="T3033" s="63"/>
      <c r="U3033" s="63"/>
      <c r="V3033" s="63"/>
      <c r="W3033" s="63">
        <v>24</v>
      </c>
      <c r="X3033" s="63"/>
      <c r="Y3033" s="63"/>
      <c r="Z3033" s="63"/>
      <c r="AA3033" s="63"/>
      <c r="AB3033" s="63"/>
      <c r="AC3033" s="63"/>
      <c r="AD3033" s="63"/>
      <c r="AE3033" s="63"/>
      <c r="AF3033" s="63"/>
      <c r="AG3033" s="63"/>
      <c r="AH3033" s="63"/>
      <c r="AI3033" s="63"/>
      <c r="AJ3033" s="63"/>
      <c r="AK3033" s="63"/>
      <c r="AL3033" s="63"/>
      <c r="AM3033" s="63"/>
      <c r="AN3033" s="63"/>
      <c r="AO3033" s="63"/>
      <c r="AP3033" s="63"/>
      <c r="AQ3033" s="63"/>
      <c r="AS3033" s="5">
        <f>IF(Q3033&gt;0,RANK(Q3033,(N3033:P3033,Q3033:AE3033)),0)</f>
        <v>3</v>
      </c>
      <c r="AT3033" s="5">
        <f>IF(R3033&gt;0,RANK(R3033,(N3033:P3033,Q3033:AE3033)),0)</f>
        <v>4</v>
      </c>
      <c r="AU3033" s="5">
        <f>IF(T3033&gt;0,RANK(T3033,(N3033:P3033,Q3033:AE3033)),0)</f>
        <v>0</v>
      </c>
      <c r="AV3033" s="5">
        <f>IF(S3033&gt;0,RANK(S3033,(N3033:P3033,Q3033:AE3033)),0)</f>
        <v>6</v>
      </c>
      <c r="AW3033" s="2">
        <f t="shared" si="1153"/>
        <v>1.0577005761458423E-2</v>
      </c>
      <c r="AX3033" s="2">
        <f t="shared" si="1154"/>
        <v>3.2676928368733341E-3</v>
      </c>
      <c r="AY3033" s="2">
        <f t="shared" si="1155"/>
        <v>0</v>
      </c>
      <c r="AZ3033" s="2">
        <f t="shared" si="1156"/>
        <v>1.5478545016768424E-3</v>
      </c>
      <c r="BB3033" t="s">
        <v>1402</v>
      </c>
      <c r="BC3033" t="s">
        <v>1603</v>
      </c>
      <c r="BD3033">
        <v>11</v>
      </c>
      <c r="BF3033" s="111">
        <v>51</v>
      </c>
      <c r="BG3033" s="113">
        <v>600</v>
      </c>
      <c r="BH3033" s="117">
        <f t="shared" si="1136"/>
        <v>51600</v>
      </c>
      <c r="BJ3033" s="5" t="s">
        <v>1257</v>
      </c>
    </row>
    <row r="3034" spans="1:62" hidden="1" outlineLevel="1">
      <c r="A3034" t="s">
        <v>2630</v>
      </c>
      <c r="B3034" t="s">
        <v>1603</v>
      </c>
      <c r="C3034" s="1">
        <f t="shared" si="1148"/>
        <v>7276</v>
      </c>
      <c r="D3034" s="5">
        <f>IF(N3034&gt;0, RANK(N3034,(N3034:P3034,Q3034:AE3034)),0)</f>
        <v>1</v>
      </c>
      <c r="E3034" s="5">
        <f>IF(O3034&gt;0,RANK(O3034,(N3034:P3034,Q3034:AE3034)),0)</f>
        <v>2</v>
      </c>
      <c r="F3034" s="5">
        <f>IF(P3034&gt;0,RANK(P3034,(N3034:P3034,Q3034:AE3034)),0)</f>
        <v>0</v>
      </c>
      <c r="G3034" s="131">
        <f t="shared" si="1146"/>
        <v>2868</v>
      </c>
      <c r="H3034" s="136">
        <f t="shared" si="1147"/>
        <v>0.39417262231995603</v>
      </c>
      <c r="I3034" s="2"/>
      <c r="J3034" s="2">
        <f t="shared" si="1149"/>
        <v>0.68925233644859818</v>
      </c>
      <c r="K3034" s="2">
        <f t="shared" si="1150"/>
        <v>0.29507971412864209</v>
      </c>
      <c r="L3034" s="2">
        <f t="shared" si="1151"/>
        <v>0</v>
      </c>
      <c r="M3034" s="2">
        <f t="shared" si="1152"/>
        <v>1.566794942275973E-2</v>
      </c>
      <c r="N3034" s="63">
        <v>5015</v>
      </c>
      <c r="O3034" s="63">
        <v>2147</v>
      </c>
      <c r="P3034" s="63"/>
      <c r="Q3034" s="63">
        <v>62</v>
      </c>
      <c r="R3034" s="63">
        <v>25</v>
      </c>
      <c r="S3034" s="63">
        <v>11</v>
      </c>
      <c r="T3034" s="63"/>
      <c r="U3034" s="63"/>
      <c r="V3034" s="63"/>
      <c r="W3034" s="63">
        <v>16</v>
      </c>
      <c r="X3034" s="63"/>
      <c r="Y3034" s="63"/>
      <c r="Z3034" s="63"/>
      <c r="AA3034" s="63"/>
      <c r="AB3034" s="63"/>
      <c r="AC3034" s="63"/>
      <c r="AD3034" s="63"/>
      <c r="AE3034" s="63"/>
      <c r="AF3034" s="63"/>
      <c r="AG3034" s="63"/>
      <c r="AH3034" s="63"/>
      <c r="AI3034" s="63"/>
      <c r="AJ3034" s="63"/>
      <c r="AK3034" s="63"/>
      <c r="AL3034" s="63"/>
      <c r="AM3034" s="63"/>
      <c r="AN3034" s="63"/>
      <c r="AO3034" s="63"/>
      <c r="AP3034" s="63"/>
      <c r="AQ3034" s="63"/>
      <c r="AS3034" s="5">
        <f>IF(Q3034&gt;0,RANK(Q3034,(N3034:P3034,Q3034:AE3034)),0)</f>
        <v>3</v>
      </c>
      <c r="AT3034" s="5">
        <f>IF(R3034&gt;0,RANK(R3034,(N3034:P3034,Q3034:AE3034)),0)</f>
        <v>4</v>
      </c>
      <c r="AU3034" s="5">
        <f>IF(T3034&gt;0,RANK(T3034,(N3034:P3034,Q3034:AE3034)),0)</f>
        <v>0</v>
      </c>
      <c r="AV3034" s="5">
        <f>IF(S3034&gt;0,RANK(S3034,(N3034:P3034,Q3034:AE3034)),0)</f>
        <v>6</v>
      </c>
      <c r="AW3034" s="2">
        <f t="shared" si="1153"/>
        <v>8.5211654755360088E-3</v>
      </c>
      <c r="AX3034" s="2">
        <f t="shared" si="1154"/>
        <v>3.4359538207806486E-3</v>
      </c>
      <c r="AY3034" s="2">
        <f t="shared" si="1155"/>
        <v>0</v>
      </c>
      <c r="AZ3034" s="2">
        <f t="shared" si="1156"/>
        <v>1.5118196811434853E-3</v>
      </c>
      <c r="BB3034" t="s">
        <v>2630</v>
      </c>
      <c r="BC3034" t="s">
        <v>1603</v>
      </c>
      <c r="BD3034">
        <v>8</v>
      </c>
      <c r="BF3034" s="111">
        <v>51</v>
      </c>
      <c r="BG3034" s="113">
        <v>610</v>
      </c>
      <c r="BH3034" s="117">
        <f t="shared" si="1136"/>
        <v>51610</v>
      </c>
      <c r="BJ3034" s="5" t="s">
        <v>1257</v>
      </c>
    </row>
    <row r="3035" spans="1:62" hidden="1" outlineLevel="1">
      <c r="A3035" t="s">
        <v>1146</v>
      </c>
      <c r="B3035" t="s">
        <v>1603</v>
      </c>
      <c r="C3035" s="1">
        <f t="shared" si="1148"/>
        <v>4360</v>
      </c>
      <c r="D3035" s="5">
        <f>IF(N3035&gt;0, RANK(N3035,(N3035:P3035,Q3035:AE3035)),0)</f>
        <v>1</v>
      </c>
      <c r="E3035" s="5">
        <f>IF(O3035&gt;0,RANK(O3035,(N3035:P3035,Q3035:AE3035)),0)</f>
        <v>2</v>
      </c>
      <c r="F3035" s="5">
        <f>IF(P3035&gt;0,RANK(P3035,(N3035:P3035,Q3035:AE3035)),0)</f>
        <v>0</v>
      </c>
      <c r="G3035" s="131">
        <f t="shared" si="1146"/>
        <v>1337</v>
      </c>
      <c r="H3035" s="136">
        <f t="shared" si="1147"/>
        <v>0.306651376146789</v>
      </c>
      <c r="I3035" s="2"/>
      <c r="J3035" s="2">
        <f t="shared" si="1149"/>
        <v>0.64977064220183489</v>
      </c>
      <c r="K3035" s="2">
        <f t="shared" si="1150"/>
        <v>0.34311926605504589</v>
      </c>
      <c r="L3035" s="2">
        <f t="shared" si="1151"/>
        <v>0</v>
      </c>
      <c r="M3035" s="2">
        <f t="shared" si="1152"/>
        <v>7.1100917431192179E-3</v>
      </c>
      <c r="N3035" s="63">
        <v>2833</v>
      </c>
      <c r="O3035" s="63">
        <v>1496</v>
      </c>
      <c r="P3035" s="63"/>
      <c r="Q3035" s="63">
        <v>11</v>
      </c>
      <c r="R3035" s="63">
        <v>4</v>
      </c>
      <c r="S3035" s="63">
        <v>10</v>
      </c>
      <c r="T3035" s="63"/>
      <c r="U3035" s="63"/>
      <c r="V3035" s="63"/>
      <c r="W3035" s="63">
        <v>6</v>
      </c>
      <c r="X3035" s="63"/>
      <c r="Y3035" s="63"/>
      <c r="Z3035" s="63"/>
      <c r="AA3035" s="63"/>
      <c r="AB3035" s="63"/>
      <c r="AC3035" s="63"/>
      <c r="AD3035" s="63"/>
      <c r="AE3035" s="63"/>
      <c r="AF3035" s="63"/>
      <c r="AG3035" s="63"/>
      <c r="AH3035" s="63"/>
      <c r="AI3035" s="63"/>
      <c r="AJ3035" s="63"/>
      <c r="AK3035" s="63"/>
      <c r="AL3035" s="63"/>
      <c r="AM3035" s="63"/>
      <c r="AN3035" s="63"/>
      <c r="AO3035" s="63"/>
      <c r="AP3035" s="63"/>
      <c r="AQ3035" s="63"/>
      <c r="AS3035" s="5">
        <f>IF(Q3035&gt;0,RANK(Q3035,(N3035:P3035,Q3035:AE3035)),0)</f>
        <v>3</v>
      </c>
      <c r="AT3035" s="5">
        <f>IF(R3035&gt;0,RANK(R3035,(N3035:P3035,Q3035:AE3035)),0)</f>
        <v>6</v>
      </c>
      <c r="AU3035" s="5">
        <f>IF(T3035&gt;0,RANK(T3035,(N3035:P3035,Q3035:AE3035)),0)</f>
        <v>0</v>
      </c>
      <c r="AV3035" s="5">
        <f>IF(S3035&gt;0,RANK(S3035,(N3035:P3035,Q3035:AE3035)),0)</f>
        <v>4</v>
      </c>
      <c r="AW3035" s="2">
        <f t="shared" si="1153"/>
        <v>2.5229357798165139E-3</v>
      </c>
      <c r="AX3035" s="2">
        <f t="shared" si="1154"/>
        <v>9.1743119266055051E-4</v>
      </c>
      <c r="AY3035" s="2">
        <f t="shared" si="1155"/>
        <v>0</v>
      </c>
      <c r="AZ3035" s="2">
        <f t="shared" si="1156"/>
        <v>2.2935779816513763E-3</v>
      </c>
      <c r="BB3035" t="s">
        <v>1146</v>
      </c>
      <c r="BC3035" t="s">
        <v>1603</v>
      </c>
      <c r="BD3035">
        <v>4</v>
      </c>
      <c r="BF3035" s="111">
        <v>51</v>
      </c>
      <c r="BG3035" s="113">
        <v>620</v>
      </c>
      <c r="BH3035" s="117">
        <f t="shared" si="1136"/>
        <v>51620</v>
      </c>
      <c r="BJ3035" s="5" t="s">
        <v>1257</v>
      </c>
    </row>
    <row r="3036" spans="1:62" hidden="1" outlineLevel="1">
      <c r="A3036" t="s">
        <v>1127</v>
      </c>
      <c r="B3036" t="s">
        <v>1603</v>
      </c>
      <c r="C3036" s="1">
        <f t="shared" si="1148"/>
        <v>11437</v>
      </c>
      <c r="D3036" s="5">
        <f>IF(N3036&gt;0, RANK(N3036,(N3036:P3036,Q3036:AE3036)),0)</f>
        <v>1</v>
      </c>
      <c r="E3036" s="5">
        <f>IF(O3036&gt;0,RANK(O3036,(N3036:P3036,Q3036:AE3036)),0)</f>
        <v>2</v>
      </c>
      <c r="F3036" s="5">
        <f>IF(P3036&gt;0,RANK(P3036,(N3036:P3036,Q3036:AE3036)),0)</f>
        <v>0</v>
      </c>
      <c r="G3036" s="131">
        <f t="shared" si="1146"/>
        <v>3071</v>
      </c>
      <c r="H3036" s="136">
        <f t="shared" si="1147"/>
        <v>0.26851447057794875</v>
      </c>
      <c r="I3036" s="2"/>
      <c r="J3036" s="2">
        <f t="shared" si="1149"/>
        <v>0.62350266678324739</v>
      </c>
      <c r="K3036" s="2">
        <f t="shared" si="1150"/>
        <v>0.35498819620529859</v>
      </c>
      <c r="L3036" s="2">
        <f t="shared" si="1151"/>
        <v>0</v>
      </c>
      <c r="M3036" s="2">
        <f t="shared" si="1152"/>
        <v>2.1509137011454016E-2</v>
      </c>
      <c r="N3036" s="63">
        <v>7131</v>
      </c>
      <c r="O3036" s="63">
        <v>4060</v>
      </c>
      <c r="P3036" s="63"/>
      <c r="Q3036" s="63">
        <v>148</v>
      </c>
      <c r="R3036" s="63">
        <v>57</v>
      </c>
      <c r="S3036" s="63">
        <v>23</v>
      </c>
      <c r="T3036" s="63"/>
      <c r="U3036" s="63"/>
      <c r="V3036" s="63"/>
      <c r="W3036" s="63">
        <v>18</v>
      </c>
      <c r="X3036" s="63"/>
      <c r="Y3036" s="63"/>
      <c r="Z3036" s="63"/>
      <c r="AA3036" s="63"/>
      <c r="AB3036" s="63"/>
      <c r="AC3036" s="63"/>
      <c r="AD3036" s="63"/>
      <c r="AE3036" s="63"/>
      <c r="AF3036" s="63"/>
      <c r="AG3036" s="63"/>
      <c r="AH3036" s="63"/>
      <c r="AI3036" s="63"/>
      <c r="AJ3036" s="63"/>
      <c r="AK3036" s="63"/>
      <c r="AL3036" s="63"/>
      <c r="AM3036" s="63"/>
      <c r="AN3036" s="63"/>
      <c r="AO3036" s="63"/>
      <c r="AP3036" s="63"/>
      <c r="AQ3036" s="63"/>
      <c r="AS3036" s="5">
        <f>IF(Q3036&gt;0,RANK(Q3036,(N3036:P3036,Q3036:AE3036)),0)</f>
        <v>3</v>
      </c>
      <c r="AT3036" s="5">
        <f>IF(R3036&gt;0,RANK(R3036,(N3036:P3036,Q3036:AE3036)),0)</f>
        <v>4</v>
      </c>
      <c r="AU3036" s="5">
        <f>IF(T3036&gt;0,RANK(T3036,(N3036:P3036,Q3036:AE3036)),0)</f>
        <v>0</v>
      </c>
      <c r="AV3036" s="5">
        <f>IF(S3036&gt;0,RANK(S3036,(N3036:P3036,Q3036:AE3036)),0)</f>
        <v>5</v>
      </c>
      <c r="AW3036" s="2">
        <f t="shared" si="1153"/>
        <v>1.2940456413395121E-2</v>
      </c>
      <c r="AX3036" s="2">
        <f t="shared" si="1154"/>
        <v>4.9838244294832558E-3</v>
      </c>
      <c r="AY3036" s="2">
        <f t="shared" si="1155"/>
        <v>0</v>
      </c>
      <c r="AZ3036" s="2">
        <f t="shared" si="1156"/>
        <v>2.0110168750546473E-3</v>
      </c>
      <c r="BB3036" t="s">
        <v>1127</v>
      </c>
      <c r="BC3036" t="s">
        <v>1603</v>
      </c>
      <c r="BD3036">
        <v>1</v>
      </c>
      <c r="BF3036" s="111">
        <v>51</v>
      </c>
      <c r="BG3036" s="113">
        <v>630</v>
      </c>
      <c r="BH3036" s="117">
        <f t="shared" si="1136"/>
        <v>51630</v>
      </c>
      <c r="BJ3036" s="5" t="s">
        <v>1257</v>
      </c>
    </row>
    <row r="3037" spans="1:62" hidden="1" outlineLevel="1">
      <c r="A3037" t="s">
        <v>2499</v>
      </c>
      <c r="B3037" t="s">
        <v>1603</v>
      </c>
      <c r="C3037" s="1">
        <f t="shared" si="1148"/>
        <v>2277</v>
      </c>
      <c r="D3037" s="5">
        <f>IF(N3037&gt;0, RANK(N3037,(N3037:P3037,Q3037:AE3037)),0)</f>
        <v>2</v>
      </c>
      <c r="E3037" s="5">
        <f>IF(O3037&gt;0,RANK(O3037,(N3037:P3037,Q3037:AE3037)),0)</f>
        <v>1</v>
      </c>
      <c r="F3037" s="5">
        <f>IF(P3037&gt;0,RANK(P3037,(N3037:P3037,Q3037:AE3037)),0)</f>
        <v>0</v>
      </c>
      <c r="G3037" s="131">
        <f t="shared" si="1146"/>
        <v>432</v>
      </c>
      <c r="H3037" s="136">
        <f t="shared" si="1147"/>
        <v>0.18972332015810275</v>
      </c>
      <c r="I3037" s="2"/>
      <c r="J3037" s="2">
        <f t="shared" si="1149"/>
        <v>0.39525691699604742</v>
      </c>
      <c r="K3037" s="2">
        <f t="shared" si="1150"/>
        <v>0.58498023715415015</v>
      </c>
      <c r="L3037" s="2">
        <f t="shared" si="1151"/>
        <v>0</v>
      </c>
      <c r="M3037" s="2">
        <f t="shared" si="1152"/>
        <v>1.9762845849802479E-2</v>
      </c>
      <c r="N3037" s="63">
        <v>900</v>
      </c>
      <c r="O3037" s="63">
        <v>1332</v>
      </c>
      <c r="P3037" s="63"/>
      <c r="Q3037" s="63">
        <v>15</v>
      </c>
      <c r="R3037" s="63">
        <v>3</v>
      </c>
      <c r="S3037" s="63">
        <v>23</v>
      </c>
      <c r="T3037" s="63"/>
      <c r="U3037" s="63"/>
      <c r="V3037" s="63"/>
      <c r="W3037" s="63">
        <v>4</v>
      </c>
      <c r="X3037" s="63"/>
      <c r="Y3037" s="63"/>
      <c r="Z3037" s="63"/>
      <c r="AA3037" s="63"/>
      <c r="AB3037" s="63"/>
      <c r="AC3037" s="63"/>
      <c r="AD3037" s="63"/>
      <c r="AE3037" s="63"/>
      <c r="AF3037" s="63"/>
      <c r="AG3037" s="63"/>
      <c r="AH3037" s="63"/>
      <c r="AI3037" s="63"/>
      <c r="AJ3037" s="63"/>
      <c r="AK3037" s="63"/>
      <c r="AL3037" s="63"/>
      <c r="AM3037" s="63"/>
      <c r="AN3037" s="63"/>
      <c r="AO3037" s="63"/>
      <c r="AP3037" s="63"/>
      <c r="AQ3037" s="63"/>
      <c r="AS3037" s="5">
        <f>IF(Q3037&gt;0,RANK(Q3037,(N3037:P3037,Q3037:AE3037)),0)</f>
        <v>4</v>
      </c>
      <c r="AT3037" s="5">
        <f>IF(R3037&gt;0,RANK(R3037,(N3037:P3037,Q3037:AE3037)),0)</f>
        <v>6</v>
      </c>
      <c r="AU3037" s="5">
        <f>IF(T3037&gt;0,RANK(T3037,(N3037:P3037,Q3037:AE3037)),0)</f>
        <v>0</v>
      </c>
      <c r="AV3037" s="5">
        <f>IF(S3037&gt;0,RANK(S3037,(N3037:P3037,Q3037:AE3037)),0)</f>
        <v>3</v>
      </c>
      <c r="AW3037" s="2">
        <f t="shared" si="1153"/>
        <v>6.587615283267457E-3</v>
      </c>
      <c r="AX3037" s="2">
        <f t="shared" si="1154"/>
        <v>1.3175230566534915E-3</v>
      </c>
      <c r="AY3037" s="2">
        <f t="shared" si="1155"/>
        <v>0</v>
      </c>
      <c r="AZ3037" s="2">
        <f t="shared" si="1156"/>
        <v>1.0101010101010102E-2</v>
      </c>
      <c r="BB3037" t="s">
        <v>2499</v>
      </c>
      <c r="BC3037" t="s">
        <v>1603</v>
      </c>
      <c r="BD3037">
        <v>9</v>
      </c>
      <c r="BF3037" s="111">
        <v>51</v>
      </c>
      <c r="BG3037" s="113">
        <v>640</v>
      </c>
      <c r="BH3037" s="117">
        <f t="shared" si="1136"/>
        <v>51640</v>
      </c>
      <c r="BJ3037" s="5" t="s">
        <v>1257</v>
      </c>
    </row>
    <row r="3038" spans="1:62" hidden="1" outlineLevel="1">
      <c r="A3038" t="s">
        <v>726</v>
      </c>
      <c r="B3038" t="s">
        <v>1603</v>
      </c>
      <c r="C3038" s="1">
        <f t="shared" si="1148"/>
        <v>66490</v>
      </c>
      <c r="D3038" s="5">
        <f>IF(N3038&gt;0, RANK(N3038,(N3038:P3038,Q3038:AE3038)),0)</f>
        <v>1</v>
      </c>
      <c r="E3038" s="5">
        <f>IF(O3038&gt;0,RANK(O3038,(N3038:P3038,Q3038:AE3038)),0)</f>
        <v>2</v>
      </c>
      <c r="F3038" s="5">
        <f>IF(P3038&gt;0,RANK(P3038,(N3038:P3038,Q3038:AE3038)),0)</f>
        <v>0</v>
      </c>
      <c r="G3038" s="131">
        <f t="shared" si="1146"/>
        <v>28326</v>
      </c>
      <c r="H3038" s="136">
        <f t="shared" si="1147"/>
        <v>0.4260189502180779</v>
      </c>
      <c r="I3038" s="2"/>
      <c r="J3038" s="2">
        <f t="shared" si="1149"/>
        <v>0.70636185892615433</v>
      </c>
      <c r="K3038" s="2">
        <f t="shared" si="1150"/>
        <v>0.28034290870807638</v>
      </c>
      <c r="L3038" s="2">
        <f t="shared" si="1151"/>
        <v>0</v>
      </c>
      <c r="M3038" s="2">
        <f t="shared" si="1152"/>
        <v>1.3295232365769294E-2</v>
      </c>
      <c r="N3038" s="63">
        <v>46966</v>
      </c>
      <c r="O3038" s="63">
        <v>18640</v>
      </c>
      <c r="P3038" s="63"/>
      <c r="Q3038" s="63">
        <v>514</v>
      </c>
      <c r="R3038" s="63">
        <v>112</v>
      </c>
      <c r="S3038" s="63">
        <v>129</v>
      </c>
      <c r="T3038" s="63"/>
      <c r="U3038" s="63"/>
      <c r="V3038" s="63"/>
      <c r="W3038" s="63">
        <v>129</v>
      </c>
      <c r="X3038" s="63"/>
      <c r="Y3038" s="63"/>
      <c r="Z3038" s="63"/>
      <c r="AA3038" s="63"/>
      <c r="AB3038" s="63"/>
      <c r="AC3038" s="63"/>
      <c r="AD3038" s="63"/>
      <c r="AE3038" s="63"/>
      <c r="AF3038" s="63"/>
      <c r="AG3038" s="63"/>
      <c r="AH3038" s="63"/>
      <c r="AI3038" s="63"/>
      <c r="AJ3038" s="63"/>
      <c r="AK3038" s="63"/>
      <c r="AL3038" s="63"/>
      <c r="AM3038" s="63"/>
      <c r="AN3038" s="63"/>
      <c r="AO3038" s="63"/>
      <c r="AP3038" s="63"/>
      <c r="AQ3038" s="63"/>
      <c r="AS3038" s="5">
        <f>IF(Q3038&gt;0,RANK(Q3038,(N3038:P3038,Q3038:AE3038)),0)</f>
        <v>3</v>
      </c>
      <c r="AT3038" s="5">
        <f>IF(R3038&gt;0,RANK(R3038,(N3038:P3038,Q3038:AE3038)),0)</f>
        <v>6</v>
      </c>
      <c r="AU3038" s="5">
        <f>IF(T3038&gt;0,RANK(T3038,(N3038:P3038,Q3038:AE3038)),0)</f>
        <v>0</v>
      </c>
      <c r="AV3038" s="5">
        <f>IF(S3038&gt;0,RANK(S3038,(N3038:P3038,Q3038:AE3038)),0)</f>
        <v>4</v>
      </c>
      <c r="AW3038" s="2">
        <f t="shared" si="1153"/>
        <v>7.7304857873364413E-3</v>
      </c>
      <c r="AX3038" s="2">
        <f t="shared" si="1154"/>
        <v>1.6844638291472402E-3</v>
      </c>
      <c r="AY3038" s="2">
        <f t="shared" si="1155"/>
        <v>0</v>
      </c>
      <c r="AZ3038" s="2">
        <f t="shared" si="1156"/>
        <v>1.9401413746428034E-3</v>
      </c>
      <c r="BB3038" t="s">
        <v>726</v>
      </c>
      <c r="BC3038" t="s">
        <v>1603</v>
      </c>
      <c r="BF3038" s="111">
        <v>51</v>
      </c>
      <c r="BG3038" s="113">
        <v>650</v>
      </c>
      <c r="BH3038" s="117">
        <f t="shared" si="1136"/>
        <v>51650</v>
      </c>
      <c r="BJ3038" s="5" t="s">
        <v>1257</v>
      </c>
    </row>
    <row r="3039" spans="1:62" hidden="1" outlineLevel="1">
      <c r="A3039" t="s">
        <v>3103</v>
      </c>
      <c r="B3039" t="s">
        <v>1603</v>
      </c>
      <c r="C3039" s="1">
        <f t="shared" si="1148"/>
        <v>15593</v>
      </c>
      <c r="D3039" s="5">
        <f>IF(N3039&gt;0, RANK(N3039,(N3039:P3039,Q3039:AE3039)),0)</f>
        <v>1</v>
      </c>
      <c r="E3039" s="5">
        <f>IF(O3039&gt;0,RANK(O3039,(N3039:P3039,Q3039:AE3039)),0)</f>
        <v>2</v>
      </c>
      <c r="F3039" s="5">
        <f>IF(P3039&gt;0,RANK(P3039,(N3039:P3039,Q3039:AE3039)),0)</f>
        <v>0</v>
      </c>
      <c r="G3039" s="131">
        <f t="shared" si="1146"/>
        <v>2089</v>
      </c>
      <c r="H3039" s="136">
        <f t="shared" si="1147"/>
        <v>0.1339703713204643</v>
      </c>
      <c r="I3039" s="2"/>
      <c r="J3039" s="2">
        <f t="shared" si="1149"/>
        <v>0.5549926248957866</v>
      </c>
      <c r="K3039" s="2">
        <f t="shared" si="1150"/>
        <v>0.42102225357532225</v>
      </c>
      <c r="L3039" s="2">
        <f t="shared" si="1151"/>
        <v>0</v>
      </c>
      <c r="M3039" s="2">
        <f t="shared" si="1152"/>
        <v>2.3985121528891151E-2</v>
      </c>
      <c r="N3039" s="63">
        <v>8654</v>
      </c>
      <c r="O3039" s="63">
        <v>6565</v>
      </c>
      <c r="P3039" s="63"/>
      <c r="Q3039" s="63">
        <v>216</v>
      </c>
      <c r="R3039" s="63">
        <v>75</v>
      </c>
      <c r="S3039" s="63">
        <v>37</v>
      </c>
      <c r="T3039" s="63"/>
      <c r="U3039" s="63"/>
      <c r="V3039" s="63"/>
      <c r="W3039" s="63">
        <v>46</v>
      </c>
      <c r="X3039" s="63"/>
      <c r="Y3039" s="63"/>
      <c r="Z3039" s="63"/>
      <c r="AA3039" s="63"/>
      <c r="AB3039" s="63"/>
      <c r="AC3039" s="63"/>
      <c r="AD3039" s="63"/>
      <c r="AE3039" s="63"/>
      <c r="AF3039" s="63"/>
      <c r="AG3039" s="63"/>
      <c r="AH3039" s="63"/>
      <c r="AI3039" s="63"/>
      <c r="AJ3039" s="63"/>
      <c r="AK3039" s="63"/>
      <c r="AL3039" s="63"/>
      <c r="AM3039" s="63"/>
      <c r="AN3039" s="63"/>
      <c r="AO3039" s="63"/>
      <c r="AP3039" s="63"/>
      <c r="AQ3039" s="63"/>
      <c r="AS3039" s="5">
        <f>IF(Q3039&gt;0,RANK(Q3039,(N3039:P3039,Q3039:AE3039)),0)</f>
        <v>3</v>
      </c>
      <c r="AT3039" s="5">
        <f>IF(R3039&gt;0,RANK(R3039,(N3039:P3039,Q3039:AE3039)),0)</f>
        <v>4</v>
      </c>
      <c r="AU3039" s="5">
        <f>IF(T3039&gt;0,RANK(T3039,(N3039:P3039,Q3039:AE3039)),0)</f>
        <v>0</v>
      </c>
      <c r="AV3039" s="5">
        <f>IF(S3039&gt;0,RANK(S3039,(N3039:P3039,Q3039:AE3039)),0)</f>
        <v>6</v>
      </c>
      <c r="AW3039" s="2">
        <f t="shared" si="1153"/>
        <v>1.3852369653049446E-2</v>
      </c>
      <c r="AX3039" s="2">
        <f t="shared" si="1154"/>
        <v>4.8098505739755017E-3</v>
      </c>
      <c r="AY3039" s="2">
        <f t="shared" si="1155"/>
        <v>0</v>
      </c>
      <c r="AZ3039" s="2">
        <f t="shared" si="1156"/>
        <v>2.3728596164945808E-3</v>
      </c>
      <c r="BB3039" t="s">
        <v>3103</v>
      </c>
      <c r="BC3039" t="s">
        <v>1603</v>
      </c>
      <c r="BD3039">
        <v>6</v>
      </c>
      <c r="BF3039" s="111">
        <v>51</v>
      </c>
      <c r="BG3039" s="113">
        <v>660</v>
      </c>
      <c r="BH3039" s="117">
        <f t="shared" si="1136"/>
        <v>51660</v>
      </c>
      <c r="BJ3039" s="5" t="s">
        <v>1257</v>
      </c>
    </row>
    <row r="3040" spans="1:62" hidden="1" outlineLevel="1">
      <c r="A3040" t="s">
        <v>2506</v>
      </c>
      <c r="B3040" t="s">
        <v>1603</v>
      </c>
      <c r="C3040" s="1">
        <f t="shared" si="1148"/>
        <v>9031</v>
      </c>
      <c r="D3040" s="5">
        <f>IF(N3040&gt;0, RANK(N3040,(N3040:P3040,Q3040:AE3040)),0)</f>
        <v>1</v>
      </c>
      <c r="E3040" s="5">
        <f>IF(O3040&gt;0,RANK(O3040,(N3040:P3040,Q3040:AE3040)),0)</f>
        <v>2</v>
      </c>
      <c r="F3040" s="5">
        <f>IF(P3040&gt;0,RANK(P3040,(N3040:P3040,Q3040:AE3040)),0)</f>
        <v>0</v>
      </c>
      <c r="G3040" s="131">
        <f t="shared" si="1146"/>
        <v>1440</v>
      </c>
      <c r="H3040" s="136">
        <f t="shared" si="1147"/>
        <v>0.1594507806444469</v>
      </c>
      <c r="I3040" s="2"/>
      <c r="J3040" s="2">
        <f t="shared" si="1149"/>
        <v>0.57346916177610452</v>
      </c>
      <c r="K3040" s="2">
        <f t="shared" si="1150"/>
        <v>0.41401838113165762</v>
      </c>
      <c r="L3040" s="2">
        <f t="shared" si="1151"/>
        <v>0</v>
      </c>
      <c r="M3040" s="2">
        <f t="shared" si="1152"/>
        <v>1.2512457092237861E-2</v>
      </c>
      <c r="N3040" s="63">
        <v>5179</v>
      </c>
      <c r="O3040" s="63">
        <v>3739</v>
      </c>
      <c r="P3040" s="63"/>
      <c r="Q3040" s="63">
        <v>44</v>
      </c>
      <c r="R3040" s="63">
        <v>22</v>
      </c>
      <c r="S3040" s="63">
        <v>30</v>
      </c>
      <c r="T3040" s="63"/>
      <c r="U3040" s="63"/>
      <c r="V3040" s="63"/>
      <c r="W3040" s="63">
        <v>17</v>
      </c>
      <c r="X3040" s="63"/>
      <c r="Y3040" s="63"/>
      <c r="Z3040" s="63"/>
      <c r="AA3040" s="63"/>
      <c r="AB3040" s="63"/>
      <c r="AC3040" s="63"/>
      <c r="AD3040" s="63"/>
      <c r="AE3040" s="63"/>
      <c r="AF3040" s="63"/>
      <c r="AG3040" s="63"/>
      <c r="AH3040" s="63"/>
      <c r="AI3040" s="63"/>
      <c r="AJ3040" s="63"/>
      <c r="AK3040" s="63"/>
      <c r="AL3040" s="63"/>
      <c r="AM3040" s="63"/>
      <c r="AN3040" s="63"/>
      <c r="AO3040" s="63"/>
      <c r="AP3040" s="63"/>
      <c r="AQ3040" s="63"/>
      <c r="AS3040" s="5">
        <f>IF(Q3040&gt;0,RANK(Q3040,(N3040:P3040,Q3040:AE3040)),0)</f>
        <v>3</v>
      </c>
      <c r="AT3040" s="5">
        <f>IF(R3040&gt;0,RANK(R3040,(N3040:P3040,Q3040:AE3040)),0)</f>
        <v>5</v>
      </c>
      <c r="AU3040" s="5">
        <f>IF(T3040&gt;0,RANK(T3040,(N3040:P3040,Q3040:AE3040)),0)</f>
        <v>0</v>
      </c>
      <c r="AV3040" s="5">
        <f>IF(S3040&gt;0,RANK(S3040,(N3040:P3040,Q3040:AE3040)),0)</f>
        <v>4</v>
      </c>
      <c r="AW3040" s="2">
        <f t="shared" si="1153"/>
        <v>4.8721071863580996E-3</v>
      </c>
      <c r="AX3040" s="2">
        <f t="shared" si="1154"/>
        <v>2.4360535931790498E-3</v>
      </c>
      <c r="AY3040" s="2">
        <f t="shared" si="1155"/>
        <v>0</v>
      </c>
      <c r="AZ3040" s="2">
        <f t="shared" si="1156"/>
        <v>3.3218912634259772E-3</v>
      </c>
      <c r="BB3040" t="s">
        <v>2506</v>
      </c>
      <c r="BC3040" t="s">
        <v>1603</v>
      </c>
      <c r="BD3040">
        <v>4</v>
      </c>
      <c r="BF3040" s="111">
        <v>51</v>
      </c>
      <c r="BG3040" s="113">
        <v>670</v>
      </c>
      <c r="BH3040" s="117">
        <f t="shared" si="1136"/>
        <v>51670</v>
      </c>
      <c r="BJ3040" s="5" t="s">
        <v>1257</v>
      </c>
    </row>
    <row r="3041" spans="1:62" hidden="1" outlineLevel="1">
      <c r="A3041" t="s">
        <v>1668</v>
      </c>
      <c r="B3041" t="s">
        <v>1603</v>
      </c>
      <c r="C3041" s="1">
        <f t="shared" si="1148"/>
        <v>2687</v>
      </c>
      <c r="D3041" s="5">
        <f>IF(N3041&gt;0, RANK(N3041,(N3041:P3041,Q3041:AE3041)),0)</f>
        <v>1</v>
      </c>
      <c r="E3041" s="5">
        <f>IF(O3041&gt;0,RANK(O3041,(N3041:P3041,Q3041:AE3041)),0)</f>
        <v>2</v>
      </c>
      <c r="F3041" s="5">
        <f>IF(P3041&gt;0,RANK(P3041,(N3041:P3041,Q3041:AE3041)),0)</f>
        <v>0</v>
      </c>
      <c r="G3041" s="131">
        <f t="shared" si="1146"/>
        <v>340</v>
      </c>
      <c r="H3041" s="136">
        <f t="shared" si="1147"/>
        <v>0.12653516933382955</v>
      </c>
      <c r="I3041" s="2"/>
      <c r="J3041" s="2">
        <f t="shared" si="1149"/>
        <v>0.55303312244138447</v>
      </c>
      <c r="K3041" s="2">
        <f t="shared" si="1150"/>
        <v>0.42649795310755489</v>
      </c>
      <c r="L3041" s="2">
        <f t="shared" si="1151"/>
        <v>0</v>
      </c>
      <c r="M3041" s="2">
        <f t="shared" si="1152"/>
        <v>2.0468924451060633E-2</v>
      </c>
      <c r="N3041" s="63">
        <v>1486</v>
      </c>
      <c r="O3041" s="63">
        <v>1146</v>
      </c>
      <c r="P3041" s="63"/>
      <c r="Q3041" s="63">
        <v>28</v>
      </c>
      <c r="R3041" s="63">
        <v>8</v>
      </c>
      <c r="S3041" s="63">
        <v>11</v>
      </c>
      <c r="T3041" s="63"/>
      <c r="U3041" s="63"/>
      <c r="V3041" s="63"/>
      <c r="W3041" s="63">
        <v>8</v>
      </c>
      <c r="X3041" s="63"/>
      <c r="Y3041" s="63"/>
      <c r="Z3041" s="63"/>
      <c r="AA3041" s="63"/>
      <c r="AB3041" s="63"/>
      <c r="AC3041" s="63"/>
      <c r="AD3041" s="63"/>
      <c r="AE3041" s="63"/>
      <c r="AF3041" s="63"/>
      <c r="AG3041" s="63"/>
      <c r="AH3041" s="63"/>
      <c r="AI3041" s="63"/>
      <c r="AJ3041" s="63"/>
      <c r="AK3041" s="63"/>
      <c r="AL3041" s="63"/>
      <c r="AM3041" s="63"/>
      <c r="AN3041" s="63"/>
      <c r="AO3041" s="63"/>
      <c r="AP3041" s="63"/>
      <c r="AQ3041" s="63"/>
      <c r="AS3041" s="5">
        <f>IF(Q3041&gt;0,RANK(Q3041,(N3041:P3041,Q3041:AE3041)),0)</f>
        <v>3</v>
      </c>
      <c r="AT3041" s="5">
        <f>IF(R3041&gt;0,RANK(R3041,(N3041:P3041,Q3041:AE3041)),0)</f>
        <v>5</v>
      </c>
      <c r="AU3041" s="5">
        <f>IF(T3041&gt;0,RANK(T3041,(N3041:P3041,Q3041:AE3041)),0)</f>
        <v>0</v>
      </c>
      <c r="AV3041" s="5">
        <f>IF(S3041&gt;0,RANK(S3041,(N3041:P3041,Q3041:AE3041)),0)</f>
        <v>4</v>
      </c>
      <c r="AW3041" s="2">
        <f t="shared" si="1153"/>
        <v>1.042054335690361E-2</v>
      </c>
      <c r="AX3041" s="2">
        <f t="shared" si="1154"/>
        <v>2.9772981019724602E-3</v>
      </c>
      <c r="AY3041" s="2">
        <f t="shared" si="1155"/>
        <v>0</v>
      </c>
      <c r="AZ3041" s="2">
        <f t="shared" si="1156"/>
        <v>4.0937848902121328E-3</v>
      </c>
      <c r="BB3041" t="s">
        <v>1668</v>
      </c>
      <c r="BC3041" t="s">
        <v>1603</v>
      </c>
      <c r="BD3041">
        <v>6</v>
      </c>
      <c r="BF3041" s="111">
        <v>51</v>
      </c>
      <c r="BG3041" s="113">
        <v>678</v>
      </c>
      <c r="BH3041" s="117">
        <f t="shared" si="1136"/>
        <v>51678</v>
      </c>
      <c r="BJ3041" s="5" t="s">
        <v>1257</v>
      </c>
    </row>
    <row r="3042" spans="1:62" hidden="1" outlineLevel="1">
      <c r="A3042" t="s">
        <v>1849</v>
      </c>
      <c r="B3042" t="s">
        <v>1603</v>
      </c>
      <c r="C3042" s="1">
        <f t="shared" si="1148"/>
        <v>36448</v>
      </c>
      <c r="D3042" s="5">
        <f>IF(N3042&gt;0, RANK(N3042,(N3042:P3042,Q3042:AE3042)),0)</f>
        <v>2</v>
      </c>
      <c r="E3042" s="5">
        <f>IF(O3042&gt;0,RANK(O3042,(N3042:P3042,Q3042:AE3042)),0)</f>
        <v>1</v>
      </c>
      <c r="F3042" s="5">
        <f>IF(P3042&gt;0,RANK(P3042,(N3042:P3042,Q3042:AE3042)),0)</f>
        <v>0</v>
      </c>
      <c r="G3042" s="131">
        <f t="shared" si="1146"/>
        <v>3858</v>
      </c>
      <c r="H3042" s="136">
        <f t="shared" si="1147"/>
        <v>0.10584942932396839</v>
      </c>
      <c r="I3042" s="2"/>
      <c r="J3042" s="2">
        <f t="shared" si="1149"/>
        <v>0.43755487269534682</v>
      </c>
      <c r="K3042" s="2">
        <f t="shared" si="1150"/>
        <v>0.54340430201931522</v>
      </c>
      <c r="L3042" s="2">
        <f t="shared" si="1151"/>
        <v>0</v>
      </c>
      <c r="M3042" s="2">
        <f t="shared" si="1152"/>
        <v>1.9040825285337903E-2</v>
      </c>
      <c r="N3042" s="63">
        <v>15948</v>
      </c>
      <c r="O3042" s="63">
        <v>19806</v>
      </c>
      <c r="P3042" s="63"/>
      <c r="Q3042" s="63">
        <v>402</v>
      </c>
      <c r="R3042" s="63">
        <v>49</v>
      </c>
      <c r="S3042" s="63">
        <v>142</v>
      </c>
      <c r="T3042" s="63"/>
      <c r="U3042" s="63"/>
      <c r="V3042" s="63"/>
      <c r="W3042" s="63">
        <v>101</v>
      </c>
      <c r="X3042" s="63"/>
      <c r="Y3042" s="63"/>
      <c r="Z3042" s="63"/>
      <c r="AA3042" s="63"/>
      <c r="AB3042" s="63"/>
      <c r="AC3042" s="63"/>
      <c r="AD3042" s="63"/>
      <c r="AE3042" s="63"/>
      <c r="AF3042" s="63"/>
      <c r="AG3042" s="63"/>
      <c r="AH3042" s="63"/>
      <c r="AI3042" s="63"/>
      <c r="AJ3042" s="63"/>
      <c r="AK3042" s="63"/>
      <c r="AL3042" s="63"/>
      <c r="AM3042" s="63"/>
      <c r="AN3042" s="63"/>
      <c r="AO3042" s="63"/>
      <c r="AP3042" s="63"/>
      <c r="AQ3042" s="63"/>
      <c r="AS3042" s="5">
        <f>IF(Q3042&gt;0,RANK(Q3042,(N3042:P3042,Q3042:AE3042)),0)</f>
        <v>3</v>
      </c>
      <c r="AT3042" s="5">
        <f>IF(R3042&gt;0,RANK(R3042,(N3042:P3042,Q3042:AE3042)),0)</f>
        <v>6</v>
      </c>
      <c r="AU3042" s="5">
        <f>IF(T3042&gt;0,RANK(T3042,(N3042:P3042,Q3042:AE3042)),0)</f>
        <v>0</v>
      </c>
      <c r="AV3042" s="5">
        <f>IF(S3042&gt;0,RANK(S3042,(N3042:P3042,Q3042:AE3042)),0)</f>
        <v>4</v>
      </c>
      <c r="AW3042" s="2">
        <f t="shared" si="1153"/>
        <v>1.1029411764705883E-2</v>
      </c>
      <c r="AX3042" s="2">
        <f t="shared" si="1154"/>
        <v>1.3443810359964881E-3</v>
      </c>
      <c r="AY3042" s="2">
        <f t="shared" si="1155"/>
        <v>0</v>
      </c>
      <c r="AZ3042" s="2">
        <f t="shared" si="1156"/>
        <v>3.8959613696224757E-3</v>
      </c>
      <c r="BB3042" t="s">
        <v>1849</v>
      </c>
      <c r="BC3042" t="s">
        <v>1603</v>
      </c>
      <c r="BD3042">
        <v>6</v>
      </c>
      <c r="BF3042" s="111">
        <v>51</v>
      </c>
      <c r="BG3042" s="113">
        <v>680</v>
      </c>
      <c r="BH3042" s="117">
        <f t="shared" si="1136"/>
        <v>51680</v>
      </c>
      <c r="BJ3042" s="5" t="s">
        <v>1257</v>
      </c>
    </row>
    <row r="3043" spans="1:62" hidden="1" outlineLevel="1">
      <c r="A3043" t="s">
        <v>885</v>
      </c>
      <c r="B3043" t="s">
        <v>1603</v>
      </c>
      <c r="C3043" s="1">
        <f t="shared" si="1148"/>
        <v>15200</v>
      </c>
      <c r="D3043" s="5">
        <f>IF(N3043&gt;0, RANK(N3043,(N3043:P3043,Q3043:AE3043)),0)</f>
        <v>1</v>
      </c>
      <c r="E3043" s="5">
        <f>IF(O3043&gt;0,RANK(O3043,(N3043:P3043,Q3043:AE3043)),0)</f>
        <v>2</v>
      </c>
      <c r="F3043" s="5">
        <f>IF(P3043&gt;0,RANK(P3043,(N3043:P3043,Q3043:AE3043)),0)</f>
        <v>0</v>
      </c>
      <c r="G3043" s="131">
        <f t="shared" si="1146"/>
        <v>2015</v>
      </c>
      <c r="H3043" s="136">
        <f t="shared" si="1147"/>
        <v>0.13256578947368422</v>
      </c>
      <c r="I3043" s="2"/>
      <c r="J3043" s="2">
        <f t="shared" si="1149"/>
        <v>0.55776315789473685</v>
      </c>
      <c r="K3043" s="2">
        <f t="shared" si="1150"/>
        <v>0.42519736842105266</v>
      </c>
      <c r="L3043" s="2">
        <f t="shared" si="1151"/>
        <v>0</v>
      </c>
      <c r="M3043" s="2">
        <f t="shared" si="1152"/>
        <v>1.7039473684210493E-2</v>
      </c>
      <c r="N3043" s="63">
        <v>8478</v>
      </c>
      <c r="O3043" s="63">
        <v>6463</v>
      </c>
      <c r="P3043" s="63"/>
      <c r="Q3043" s="63">
        <v>148</v>
      </c>
      <c r="R3043" s="63">
        <v>28</v>
      </c>
      <c r="S3043" s="63">
        <v>37</v>
      </c>
      <c r="T3043" s="63"/>
      <c r="U3043" s="63"/>
      <c r="V3043" s="63"/>
      <c r="W3043" s="63">
        <v>46</v>
      </c>
      <c r="X3043" s="63"/>
      <c r="Y3043" s="63"/>
      <c r="Z3043" s="63"/>
      <c r="AA3043" s="63"/>
      <c r="AB3043" s="63"/>
      <c r="AC3043" s="63"/>
      <c r="AD3043" s="63"/>
      <c r="AE3043" s="63"/>
      <c r="AF3043" s="63"/>
      <c r="AG3043" s="63"/>
      <c r="AH3043" s="63"/>
      <c r="AI3043" s="63"/>
      <c r="AJ3043" s="63"/>
      <c r="AK3043" s="63"/>
      <c r="AL3043" s="63"/>
      <c r="AM3043" s="63"/>
      <c r="AN3043" s="63"/>
      <c r="AO3043" s="63"/>
      <c r="AP3043" s="63"/>
      <c r="AQ3043" s="63"/>
      <c r="AS3043" s="5">
        <f>IF(Q3043&gt;0,RANK(Q3043,(N3043:P3043,Q3043:AE3043)),0)</f>
        <v>3</v>
      </c>
      <c r="AT3043" s="5">
        <f>IF(R3043&gt;0,RANK(R3043,(N3043:P3043,Q3043:AE3043)),0)</f>
        <v>6</v>
      </c>
      <c r="AU3043" s="5">
        <f>IF(T3043&gt;0,RANK(T3043,(N3043:P3043,Q3043:AE3043)),0)</f>
        <v>0</v>
      </c>
      <c r="AV3043" s="5">
        <f>IF(S3043&gt;0,RANK(S3043,(N3043:P3043,Q3043:AE3043)),0)</f>
        <v>5</v>
      </c>
      <c r="AW3043" s="2">
        <f t="shared" si="1153"/>
        <v>9.7368421052631583E-3</v>
      </c>
      <c r="AX3043" s="2">
        <f t="shared" si="1154"/>
        <v>1.8421052631578947E-3</v>
      </c>
      <c r="AY3043" s="2">
        <f t="shared" si="1155"/>
        <v>0</v>
      </c>
      <c r="AZ3043" s="2">
        <f t="shared" si="1156"/>
        <v>2.4342105263157896E-3</v>
      </c>
      <c r="BB3043" t="s">
        <v>885</v>
      </c>
      <c r="BC3043" t="s">
        <v>1603</v>
      </c>
      <c r="BD3043">
        <v>10</v>
      </c>
      <c r="BF3043" s="111">
        <v>51</v>
      </c>
      <c r="BG3043" s="113">
        <v>683</v>
      </c>
      <c r="BH3043" s="117">
        <f t="shared" si="1136"/>
        <v>51683</v>
      </c>
      <c r="BJ3043" s="5" t="s">
        <v>1257</v>
      </c>
    </row>
    <row r="3044" spans="1:62" hidden="1" outlineLevel="1">
      <c r="A3044" t="s">
        <v>383</v>
      </c>
      <c r="B3044" t="s">
        <v>1603</v>
      </c>
      <c r="C3044" s="1">
        <f t="shared" si="1148"/>
        <v>4656</v>
      </c>
      <c r="D3044" s="5">
        <f>IF(N3044&gt;0, RANK(N3044,(N3044:P3044,Q3044:AE3044)),0)</f>
        <v>1</v>
      </c>
      <c r="E3044" s="5">
        <f>IF(O3044&gt;0,RANK(O3044,(N3044:P3044,Q3044:AE3044)),0)</f>
        <v>2</v>
      </c>
      <c r="F3044" s="5">
        <f>IF(P3044&gt;0,RANK(P3044,(N3044:P3044,Q3044:AE3044)),0)</f>
        <v>0</v>
      </c>
      <c r="G3044" s="131">
        <f t="shared" si="1146"/>
        <v>1180</v>
      </c>
      <c r="H3044" s="136">
        <f t="shared" si="1147"/>
        <v>0.25343642611683848</v>
      </c>
      <c r="I3044" s="2"/>
      <c r="J3044" s="2">
        <f t="shared" si="1149"/>
        <v>0.61834192439862545</v>
      </c>
      <c r="K3044" s="2">
        <f t="shared" si="1150"/>
        <v>0.36490549828178692</v>
      </c>
      <c r="L3044" s="2">
        <f t="shared" si="1151"/>
        <v>0</v>
      </c>
      <c r="M3044" s="2">
        <f t="shared" si="1152"/>
        <v>1.6752577319587625E-2</v>
      </c>
      <c r="N3044" s="63">
        <v>2879</v>
      </c>
      <c r="O3044" s="63">
        <v>1699</v>
      </c>
      <c r="P3044" s="63"/>
      <c r="Q3044" s="63">
        <v>37</v>
      </c>
      <c r="R3044" s="63">
        <v>17</v>
      </c>
      <c r="S3044" s="63">
        <v>14</v>
      </c>
      <c r="T3044" s="63"/>
      <c r="U3044" s="63"/>
      <c r="V3044" s="63"/>
      <c r="W3044" s="63">
        <v>10</v>
      </c>
      <c r="X3044" s="63"/>
      <c r="Y3044" s="63"/>
      <c r="Z3044" s="63"/>
      <c r="AA3044" s="63"/>
      <c r="AB3044" s="63"/>
      <c r="AC3044" s="63"/>
      <c r="AD3044" s="63"/>
      <c r="AE3044" s="63"/>
      <c r="AF3044" s="63"/>
      <c r="AG3044" s="63"/>
      <c r="AH3044" s="63"/>
      <c r="AI3044" s="63"/>
      <c r="AJ3044" s="63"/>
      <c r="AK3044" s="63"/>
      <c r="AL3044" s="63"/>
      <c r="AM3044" s="63"/>
      <c r="AN3044" s="63"/>
      <c r="AO3044" s="63"/>
      <c r="AP3044" s="63"/>
      <c r="AQ3044" s="63"/>
      <c r="AS3044" s="5">
        <f>IF(Q3044&gt;0,RANK(Q3044,(N3044:P3044,Q3044:AE3044)),0)</f>
        <v>3</v>
      </c>
      <c r="AT3044" s="5">
        <f>IF(R3044&gt;0,RANK(R3044,(N3044:P3044,Q3044:AE3044)),0)</f>
        <v>4</v>
      </c>
      <c r="AU3044" s="5">
        <f>IF(T3044&gt;0,RANK(T3044,(N3044:P3044,Q3044:AE3044)),0)</f>
        <v>0</v>
      </c>
      <c r="AV3044" s="5">
        <f>IF(S3044&gt;0,RANK(S3044,(N3044:P3044,Q3044:AE3044)),0)</f>
        <v>5</v>
      </c>
      <c r="AW3044" s="2">
        <f t="shared" si="1153"/>
        <v>7.946735395189003E-3</v>
      </c>
      <c r="AX3044" s="2">
        <f t="shared" si="1154"/>
        <v>3.6512027491408935E-3</v>
      </c>
      <c r="AY3044" s="2">
        <f t="shared" si="1155"/>
        <v>0</v>
      </c>
      <c r="AZ3044" s="2">
        <f t="shared" si="1156"/>
        <v>3.0068728522336771E-3</v>
      </c>
      <c r="BB3044" t="s">
        <v>383</v>
      </c>
      <c r="BC3044" t="s">
        <v>1603</v>
      </c>
      <c r="BD3044">
        <v>10</v>
      </c>
      <c r="BF3044" s="111">
        <v>51</v>
      </c>
      <c r="BG3044" s="113">
        <v>685</v>
      </c>
      <c r="BH3044" s="117">
        <f t="shared" si="1136"/>
        <v>51685</v>
      </c>
      <c r="BJ3044" s="5" t="s">
        <v>1257</v>
      </c>
    </row>
    <row r="3045" spans="1:62" hidden="1" outlineLevel="1">
      <c r="A3045" t="s">
        <v>214</v>
      </c>
      <c r="B3045" t="s">
        <v>1603</v>
      </c>
      <c r="C3045" s="1">
        <f t="shared" si="1148"/>
        <v>6284</v>
      </c>
      <c r="D3045" s="5">
        <f>IF(N3045&gt;0, RANK(N3045,(N3045:P3045,Q3045:AE3045)),0)</f>
        <v>1</v>
      </c>
      <c r="E3045" s="5">
        <f>IF(O3045&gt;0,RANK(O3045,(N3045:P3045,Q3045:AE3045)),0)</f>
        <v>2</v>
      </c>
      <c r="F3045" s="5">
        <f>IF(P3045&gt;0,RANK(P3045,(N3045:P3045,Q3045:AE3045)),0)</f>
        <v>0</v>
      </c>
      <c r="G3045" s="131">
        <f t="shared" si="1146"/>
        <v>1543</v>
      </c>
      <c r="H3045" s="136">
        <f t="shared" si="1147"/>
        <v>0.24554423933800126</v>
      </c>
      <c r="I3045" s="2"/>
      <c r="J3045" s="2">
        <f t="shared" si="1149"/>
        <v>0.61346276257161048</v>
      </c>
      <c r="K3045" s="2">
        <f t="shared" si="1150"/>
        <v>0.36791852323360918</v>
      </c>
      <c r="L3045" s="2">
        <f t="shared" si="1151"/>
        <v>0</v>
      </c>
      <c r="M3045" s="2">
        <f t="shared" si="1152"/>
        <v>1.8618714194780339E-2</v>
      </c>
      <c r="N3045" s="63">
        <v>3855</v>
      </c>
      <c r="O3045" s="63">
        <v>2312</v>
      </c>
      <c r="P3045" s="63"/>
      <c r="Q3045" s="63">
        <v>17</v>
      </c>
      <c r="R3045" s="63">
        <v>10</v>
      </c>
      <c r="S3045" s="63">
        <v>83</v>
      </c>
      <c r="T3045" s="63"/>
      <c r="U3045" s="63"/>
      <c r="V3045" s="63"/>
      <c r="W3045" s="63">
        <v>7</v>
      </c>
      <c r="X3045" s="63"/>
      <c r="Y3045" s="63"/>
      <c r="Z3045" s="63"/>
      <c r="AA3045" s="63"/>
      <c r="AB3045" s="63"/>
      <c r="AC3045" s="63"/>
      <c r="AD3045" s="63"/>
      <c r="AE3045" s="63"/>
      <c r="AF3045" s="63"/>
      <c r="AG3045" s="63"/>
      <c r="AH3045" s="63"/>
      <c r="AI3045" s="63"/>
      <c r="AJ3045" s="63"/>
      <c r="AK3045" s="63"/>
      <c r="AL3045" s="63"/>
      <c r="AM3045" s="63"/>
      <c r="AN3045" s="63"/>
      <c r="AO3045" s="63"/>
      <c r="AP3045" s="63"/>
      <c r="AQ3045" s="63"/>
      <c r="AS3045" s="5">
        <f>IF(Q3045&gt;0,RANK(Q3045,(N3045:P3045,Q3045:AE3045)),0)</f>
        <v>4</v>
      </c>
      <c r="AT3045" s="5">
        <f>IF(R3045&gt;0,RANK(R3045,(N3045:P3045,Q3045:AE3045)),0)</f>
        <v>5</v>
      </c>
      <c r="AU3045" s="5">
        <f>IF(T3045&gt;0,RANK(T3045,(N3045:P3045,Q3045:AE3045)),0)</f>
        <v>0</v>
      </c>
      <c r="AV3045" s="5">
        <f>IF(S3045&gt;0,RANK(S3045,(N3045:P3045,Q3045:AE3045)),0)</f>
        <v>3</v>
      </c>
      <c r="AW3045" s="2">
        <f t="shared" si="1153"/>
        <v>2.7052832590706557E-3</v>
      </c>
      <c r="AX3045" s="2">
        <f t="shared" si="1154"/>
        <v>1.5913430935709739E-3</v>
      </c>
      <c r="AY3045" s="2">
        <f t="shared" si="1155"/>
        <v>0</v>
      </c>
      <c r="AZ3045" s="2">
        <f t="shared" si="1156"/>
        <v>1.3208147676639083E-2</v>
      </c>
      <c r="BB3045" t="s">
        <v>214</v>
      </c>
      <c r="BC3045" t="s">
        <v>1603</v>
      </c>
      <c r="BD3045">
        <v>9</v>
      </c>
      <c r="BF3045" s="111">
        <v>51</v>
      </c>
      <c r="BG3045" s="113">
        <v>690</v>
      </c>
      <c r="BH3045" s="117">
        <f t="shared" si="1136"/>
        <v>51690</v>
      </c>
      <c r="BJ3045" s="5" t="s">
        <v>1257</v>
      </c>
    </row>
    <row r="3046" spans="1:62" hidden="1" outlineLevel="1">
      <c r="A3046" t="s">
        <v>1142</v>
      </c>
      <c r="B3046" t="s">
        <v>1603</v>
      </c>
      <c r="C3046" s="1">
        <f t="shared" si="1148"/>
        <v>79444</v>
      </c>
      <c r="D3046" s="5">
        <f>IF(N3046&gt;0, RANK(N3046,(N3046:P3046,Q3046:AE3046)),0)</f>
        <v>1</v>
      </c>
      <c r="E3046" s="5">
        <f>IF(O3046&gt;0,RANK(O3046,(N3046:P3046,Q3046:AE3046)),0)</f>
        <v>2</v>
      </c>
      <c r="F3046" s="5">
        <f>IF(P3046&gt;0,RANK(P3046,(N3046:P3046,Q3046:AE3046)),0)</f>
        <v>0</v>
      </c>
      <c r="G3046" s="131">
        <f t="shared" si="1146"/>
        <v>23870</v>
      </c>
      <c r="H3046" s="136">
        <f t="shared" si="1147"/>
        <v>0.30046321937465387</v>
      </c>
      <c r="I3046" s="2"/>
      <c r="J3046" s="2">
        <f t="shared" si="1149"/>
        <v>0.64322038165248474</v>
      </c>
      <c r="K3046" s="2">
        <f t="shared" si="1150"/>
        <v>0.34275716227783093</v>
      </c>
      <c r="L3046" s="2">
        <f t="shared" si="1151"/>
        <v>0</v>
      </c>
      <c r="M3046" s="2">
        <f t="shared" si="1152"/>
        <v>1.402245606968433E-2</v>
      </c>
      <c r="N3046" s="63">
        <v>51100</v>
      </c>
      <c r="O3046" s="63">
        <v>27230</v>
      </c>
      <c r="P3046" s="63"/>
      <c r="Q3046" s="63">
        <v>711</v>
      </c>
      <c r="R3046" s="63">
        <v>122</v>
      </c>
      <c r="S3046" s="63">
        <v>142</v>
      </c>
      <c r="T3046" s="63"/>
      <c r="U3046" s="63"/>
      <c r="V3046" s="63"/>
      <c r="W3046" s="63">
        <v>139</v>
      </c>
      <c r="X3046" s="63"/>
      <c r="Y3046" s="63"/>
      <c r="Z3046" s="63"/>
      <c r="AA3046" s="63"/>
      <c r="AB3046" s="63"/>
      <c r="AC3046" s="63"/>
      <c r="AD3046" s="63"/>
      <c r="AE3046" s="63"/>
      <c r="AF3046" s="63"/>
      <c r="AG3046" s="63"/>
      <c r="AH3046" s="63"/>
      <c r="AI3046" s="63"/>
      <c r="AJ3046" s="63"/>
      <c r="AK3046" s="63"/>
      <c r="AL3046" s="63"/>
      <c r="AM3046" s="63"/>
      <c r="AN3046" s="63"/>
      <c r="AO3046" s="63"/>
      <c r="AP3046" s="63"/>
      <c r="AQ3046" s="63"/>
      <c r="AS3046" s="5">
        <f>IF(Q3046&gt;0,RANK(Q3046,(N3046:P3046,Q3046:AE3046)),0)</f>
        <v>3</v>
      </c>
      <c r="AT3046" s="5">
        <f>IF(R3046&gt;0,RANK(R3046,(N3046:P3046,Q3046:AE3046)),0)</f>
        <v>6</v>
      </c>
      <c r="AU3046" s="5">
        <f>IF(T3046&gt;0,RANK(T3046,(N3046:P3046,Q3046:AE3046)),0)</f>
        <v>0</v>
      </c>
      <c r="AV3046" s="5">
        <f>IF(S3046&gt;0,RANK(S3046,(N3046:P3046,Q3046:AE3046)),0)</f>
        <v>4</v>
      </c>
      <c r="AW3046" s="2">
        <f t="shared" si="1153"/>
        <v>8.9497004179044364E-3</v>
      </c>
      <c r="AX3046" s="2">
        <f t="shared" si="1154"/>
        <v>1.5356729268415487E-3</v>
      </c>
      <c r="AY3046" s="2">
        <f t="shared" si="1155"/>
        <v>0</v>
      </c>
      <c r="AZ3046" s="2">
        <f t="shared" si="1156"/>
        <v>1.7874225869795076E-3</v>
      </c>
      <c r="BB3046" t="s">
        <v>1142</v>
      </c>
      <c r="BC3046" t="s">
        <v>1603</v>
      </c>
      <c r="BF3046" s="111">
        <v>51</v>
      </c>
      <c r="BG3046" s="113">
        <v>700</v>
      </c>
      <c r="BH3046" s="117">
        <f t="shared" si="1136"/>
        <v>51700</v>
      </c>
      <c r="BJ3046" s="5" t="s">
        <v>1257</v>
      </c>
    </row>
    <row r="3047" spans="1:62" hidden="1" outlineLevel="1">
      <c r="A3047" t="s">
        <v>760</v>
      </c>
      <c r="B3047" t="s">
        <v>1603</v>
      </c>
      <c r="C3047" s="1">
        <f t="shared" si="1148"/>
        <v>87043</v>
      </c>
      <c r="D3047" s="5">
        <f>IF(N3047&gt;0, RANK(N3047,(N3047:P3047,Q3047:AE3047)),0)</f>
        <v>1</v>
      </c>
      <c r="E3047" s="5">
        <f>IF(O3047&gt;0,RANK(O3047,(N3047:P3047,Q3047:AE3047)),0)</f>
        <v>2</v>
      </c>
      <c r="F3047" s="5">
        <f>IF(P3047&gt;0,RANK(P3047,(N3047:P3047,Q3047:AE3047)),0)</f>
        <v>0</v>
      </c>
      <c r="G3047" s="131">
        <f t="shared" si="1146"/>
        <v>39540</v>
      </c>
      <c r="H3047" s="136">
        <f t="shared" si="1147"/>
        <v>0.45425824018014083</v>
      </c>
      <c r="I3047" s="2"/>
      <c r="J3047" s="2">
        <f t="shared" si="1149"/>
        <v>0.72018427673678531</v>
      </c>
      <c r="K3047" s="2">
        <f t="shared" si="1150"/>
        <v>0.26592603655664443</v>
      </c>
      <c r="L3047" s="2">
        <f t="shared" si="1151"/>
        <v>0</v>
      </c>
      <c r="M3047" s="2">
        <f t="shared" si="1152"/>
        <v>1.3889686706570259E-2</v>
      </c>
      <c r="N3047" s="63">
        <v>62687</v>
      </c>
      <c r="O3047" s="63">
        <v>23147</v>
      </c>
      <c r="P3047" s="63"/>
      <c r="Q3047" s="63">
        <v>658</v>
      </c>
      <c r="R3047" s="63">
        <v>184</v>
      </c>
      <c r="S3047" s="63">
        <v>150</v>
      </c>
      <c r="T3047" s="63"/>
      <c r="U3047" s="63"/>
      <c r="V3047" s="63"/>
      <c r="W3047" s="63">
        <v>217</v>
      </c>
      <c r="X3047" s="63"/>
      <c r="Y3047" s="63"/>
      <c r="Z3047" s="63"/>
      <c r="AA3047" s="63"/>
      <c r="AB3047" s="63"/>
      <c r="AC3047" s="63"/>
      <c r="AD3047" s="63"/>
      <c r="AE3047" s="63"/>
      <c r="AF3047" s="63"/>
      <c r="AG3047" s="63"/>
      <c r="AH3047" s="63"/>
      <c r="AI3047" s="63"/>
      <c r="AJ3047" s="63"/>
      <c r="AK3047" s="63"/>
      <c r="AL3047" s="63"/>
      <c r="AM3047" s="63"/>
      <c r="AN3047" s="63"/>
      <c r="AO3047" s="63"/>
      <c r="AP3047" s="63"/>
      <c r="AQ3047" s="63"/>
      <c r="AS3047" s="5">
        <f>IF(Q3047&gt;0,RANK(Q3047,(N3047:P3047,Q3047:AE3047)),0)</f>
        <v>3</v>
      </c>
      <c r="AT3047" s="5">
        <f>IF(R3047&gt;0,RANK(R3047,(N3047:P3047,Q3047:AE3047)),0)</f>
        <v>5</v>
      </c>
      <c r="AU3047" s="5">
        <f>IF(T3047&gt;0,RANK(T3047,(N3047:P3047,Q3047:AE3047)),0)</f>
        <v>0</v>
      </c>
      <c r="AV3047" s="5">
        <f>IF(S3047&gt;0,RANK(S3047,(N3047:P3047,Q3047:AE3047)),0)</f>
        <v>6</v>
      </c>
      <c r="AW3047" s="2">
        <f t="shared" si="1153"/>
        <v>7.5594820950564664E-3</v>
      </c>
      <c r="AX3047" s="2">
        <f t="shared" si="1154"/>
        <v>2.113897728708799E-3</v>
      </c>
      <c r="AY3047" s="2">
        <f t="shared" si="1155"/>
        <v>0</v>
      </c>
      <c r="AZ3047" s="2">
        <f t="shared" si="1156"/>
        <v>1.7232861918821732E-3</v>
      </c>
      <c r="BB3047" t="s">
        <v>760</v>
      </c>
      <c r="BC3047" t="s">
        <v>1603</v>
      </c>
      <c r="BF3047" s="111">
        <v>51</v>
      </c>
      <c r="BG3047" s="113">
        <v>710</v>
      </c>
      <c r="BH3047" s="117">
        <f t="shared" si="1136"/>
        <v>51710</v>
      </c>
      <c r="BJ3047" s="5" t="s">
        <v>1257</v>
      </c>
    </row>
    <row r="3048" spans="1:62" hidden="1" outlineLevel="1">
      <c r="A3048" t="s">
        <v>2490</v>
      </c>
      <c r="B3048" t="s">
        <v>1603</v>
      </c>
      <c r="C3048" s="1">
        <f t="shared" si="1148"/>
        <v>1492</v>
      </c>
      <c r="D3048" s="5">
        <f>IF(N3048&gt;0, RANK(N3048,(N3048:P3048,Q3048:AE3048)),0)</f>
        <v>2</v>
      </c>
      <c r="E3048" s="5">
        <f>IF(O3048&gt;0,RANK(O3048,(N3048:P3048,Q3048:AE3048)),0)</f>
        <v>1</v>
      </c>
      <c r="F3048" s="5">
        <f>IF(P3048&gt;0,RANK(P3048,(N3048:P3048,Q3048:AE3048)),0)</f>
        <v>0</v>
      </c>
      <c r="G3048" s="131">
        <f t="shared" si="1146"/>
        <v>329</v>
      </c>
      <c r="H3048" s="136">
        <f t="shared" si="1147"/>
        <v>0.22050938337801609</v>
      </c>
      <c r="I3048" s="2"/>
      <c r="J3048" s="2">
        <f t="shared" si="1149"/>
        <v>0.37935656836461124</v>
      </c>
      <c r="K3048" s="2">
        <f t="shared" si="1150"/>
        <v>0.59986595174262736</v>
      </c>
      <c r="L3048" s="2">
        <f t="shared" si="1151"/>
        <v>0</v>
      </c>
      <c r="M3048" s="2">
        <f t="shared" si="1152"/>
        <v>2.0777479892761463E-2</v>
      </c>
      <c r="N3048" s="63">
        <v>566</v>
      </c>
      <c r="O3048" s="63">
        <v>895</v>
      </c>
      <c r="P3048" s="63"/>
      <c r="Q3048" s="63">
        <v>15</v>
      </c>
      <c r="R3048" s="63">
        <v>5</v>
      </c>
      <c r="S3048" s="63">
        <v>5</v>
      </c>
      <c r="T3048" s="63"/>
      <c r="U3048" s="63"/>
      <c r="V3048" s="63"/>
      <c r="W3048" s="63">
        <v>6</v>
      </c>
      <c r="X3048" s="63"/>
      <c r="Y3048" s="63"/>
      <c r="Z3048" s="63"/>
      <c r="AA3048" s="63"/>
      <c r="AB3048" s="63"/>
      <c r="AC3048" s="63"/>
      <c r="AD3048" s="63"/>
      <c r="AE3048" s="63"/>
      <c r="AF3048" s="63"/>
      <c r="AG3048" s="63"/>
      <c r="AH3048" s="63"/>
      <c r="AI3048" s="63"/>
      <c r="AJ3048" s="63"/>
      <c r="AK3048" s="63"/>
      <c r="AL3048" s="63"/>
      <c r="AM3048" s="63"/>
      <c r="AN3048" s="63"/>
      <c r="AO3048" s="63"/>
      <c r="AP3048" s="63"/>
      <c r="AQ3048" s="63"/>
      <c r="AS3048" s="5">
        <f>IF(Q3048&gt;0,RANK(Q3048,(N3048:P3048,Q3048:AE3048)),0)</f>
        <v>3</v>
      </c>
      <c r="AT3048" s="5">
        <f>IF(R3048&gt;0,RANK(R3048,(N3048:P3048,Q3048:AE3048)),0)</f>
        <v>5</v>
      </c>
      <c r="AU3048" s="5">
        <f>IF(T3048&gt;0,RANK(T3048,(N3048:P3048,Q3048:AE3048)),0)</f>
        <v>0</v>
      </c>
      <c r="AV3048" s="5">
        <f>IF(S3048&gt;0,RANK(S3048,(N3048:P3048,Q3048:AE3048)),0)</f>
        <v>5</v>
      </c>
      <c r="AW3048" s="2">
        <f t="shared" si="1153"/>
        <v>1.0053619302949061E-2</v>
      </c>
      <c r="AX3048" s="2">
        <f t="shared" si="1154"/>
        <v>3.351206434316354E-3</v>
      </c>
      <c r="AY3048" s="2">
        <f t="shared" si="1155"/>
        <v>0</v>
      </c>
      <c r="AZ3048" s="2">
        <f t="shared" si="1156"/>
        <v>3.351206434316354E-3</v>
      </c>
      <c r="BB3048" t="s">
        <v>2490</v>
      </c>
      <c r="BC3048" t="s">
        <v>1603</v>
      </c>
      <c r="BD3048">
        <v>9</v>
      </c>
      <c r="BF3048" s="111">
        <v>51</v>
      </c>
      <c r="BG3048" s="113">
        <v>720</v>
      </c>
      <c r="BH3048" s="117">
        <f t="shared" si="1136"/>
        <v>51720</v>
      </c>
      <c r="BJ3048" s="5" t="s">
        <v>1257</v>
      </c>
    </row>
    <row r="3049" spans="1:62" hidden="1" outlineLevel="1">
      <c r="A3049" t="s">
        <v>1510</v>
      </c>
      <c r="B3049" t="s">
        <v>1603</v>
      </c>
      <c r="C3049" s="1">
        <f t="shared" si="1148"/>
        <v>15908</v>
      </c>
      <c r="D3049" s="5">
        <f>IF(N3049&gt;0, RANK(N3049,(N3049:P3049,Q3049:AE3049)),0)</f>
        <v>1</v>
      </c>
      <c r="E3049" s="5">
        <f>IF(O3049&gt;0,RANK(O3049,(N3049:P3049,Q3049:AE3049)),0)</f>
        <v>2</v>
      </c>
      <c r="F3049" s="5">
        <f>IF(P3049&gt;0,RANK(P3049,(N3049:P3049,Q3049:AE3049)),0)</f>
        <v>0</v>
      </c>
      <c r="G3049" s="131">
        <f t="shared" si="1146"/>
        <v>12756</v>
      </c>
      <c r="H3049" s="136">
        <f t="shared" si="1147"/>
        <v>0.8018606990193613</v>
      </c>
      <c r="I3049" s="2"/>
      <c r="J3049" s="2">
        <f t="shared" si="1149"/>
        <v>0.89785013829519733</v>
      </c>
      <c r="K3049" s="2">
        <f t="shared" si="1150"/>
        <v>9.5989439275836058E-2</v>
      </c>
      <c r="L3049" s="2">
        <f t="shared" si="1151"/>
        <v>0</v>
      </c>
      <c r="M3049" s="2">
        <f t="shared" si="1152"/>
        <v>6.160422428966611E-3</v>
      </c>
      <c r="N3049" s="63">
        <v>14283</v>
      </c>
      <c r="O3049" s="63">
        <v>1527</v>
      </c>
      <c r="P3049" s="63"/>
      <c r="Q3049" s="63">
        <v>39</v>
      </c>
      <c r="R3049" s="63">
        <v>17</v>
      </c>
      <c r="S3049" s="63">
        <v>18</v>
      </c>
      <c r="T3049" s="63"/>
      <c r="U3049" s="63"/>
      <c r="V3049" s="63"/>
      <c r="W3049" s="63">
        <v>24</v>
      </c>
      <c r="X3049" s="63"/>
      <c r="Y3049" s="63"/>
      <c r="Z3049" s="63"/>
      <c r="AA3049" s="63"/>
      <c r="AB3049" s="63"/>
      <c r="AC3049" s="63"/>
      <c r="AD3049" s="63"/>
      <c r="AE3049" s="63"/>
      <c r="AF3049" s="63"/>
      <c r="AG3049" s="63"/>
      <c r="AH3049" s="63"/>
      <c r="AI3049" s="63"/>
      <c r="AJ3049" s="63"/>
      <c r="AK3049" s="63"/>
      <c r="AL3049" s="63"/>
      <c r="AM3049" s="63"/>
      <c r="AN3049" s="63"/>
      <c r="AO3049" s="63"/>
      <c r="AP3049" s="63"/>
      <c r="AQ3049" s="63"/>
      <c r="AS3049" s="5">
        <f>IF(Q3049&gt;0,RANK(Q3049,(N3049:P3049,Q3049:AE3049)),0)</f>
        <v>3</v>
      </c>
      <c r="AT3049" s="5">
        <f>IF(R3049&gt;0,RANK(R3049,(N3049:P3049,Q3049:AE3049)),0)</f>
        <v>6</v>
      </c>
      <c r="AU3049" s="5">
        <f>IF(T3049&gt;0,RANK(T3049,(N3049:P3049,Q3049:AE3049)),0)</f>
        <v>0</v>
      </c>
      <c r="AV3049" s="5">
        <f>IF(S3049&gt;0,RANK(S3049,(N3049:P3049,Q3049:AE3049)),0)</f>
        <v>5</v>
      </c>
      <c r="AW3049" s="2">
        <f t="shared" si="1153"/>
        <v>2.4515966809152629E-3</v>
      </c>
      <c r="AX3049" s="2">
        <f t="shared" si="1154"/>
        <v>1.0686447070656273E-3</v>
      </c>
      <c r="AY3049" s="2">
        <f t="shared" si="1155"/>
        <v>0</v>
      </c>
      <c r="AZ3049" s="2">
        <f t="shared" si="1156"/>
        <v>1.131506160422429E-3</v>
      </c>
      <c r="BB3049" t="s">
        <v>1510</v>
      </c>
      <c r="BC3049" t="s">
        <v>1603</v>
      </c>
      <c r="BD3049">
        <v>3</v>
      </c>
      <c r="BF3049" s="111">
        <v>51</v>
      </c>
      <c r="BG3049" s="113">
        <v>730</v>
      </c>
      <c r="BH3049" s="117">
        <f t="shared" si="1136"/>
        <v>51730</v>
      </c>
      <c r="BJ3049" s="5" t="s">
        <v>1257</v>
      </c>
    </row>
    <row r="3050" spans="1:62" hidden="1" outlineLevel="1">
      <c r="A3050" t="s">
        <v>1430</v>
      </c>
      <c r="B3050" t="s">
        <v>1603</v>
      </c>
      <c r="C3050" s="1">
        <f t="shared" si="1148"/>
        <v>7106</v>
      </c>
      <c r="D3050" s="5">
        <f>IF(N3050&gt;0, RANK(N3050,(N3050:P3050,Q3050:AE3050)),0)</f>
        <v>2</v>
      </c>
      <c r="E3050" s="5">
        <f>IF(O3050&gt;0,RANK(O3050,(N3050:P3050,Q3050:AE3050)),0)</f>
        <v>1</v>
      </c>
      <c r="F3050" s="5">
        <f>IF(P3050&gt;0,RANK(P3050,(N3050:P3050,Q3050:AE3050)),0)</f>
        <v>0</v>
      </c>
      <c r="G3050" s="131">
        <f t="shared" si="1146"/>
        <v>3633</v>
      </c>
      <c r="H3050" s="136">
        <f t="shared" si="1147"/>
        <v>0.51125809175344783</v>
      </c>
      <c r="I3050" s="2"/>
      <c r="J3050" s="2">
        <f t="shared" si="1149"/>
        <v>0.2362792006754855</v>
      </c>
      <c r="K3050" s="2">
        <f t="shared" si="1150"/>
        <v>0.7475372924289333</v>
      </c>
      <c r="L3050" s="2">
        <f t="shared" si="1151"/>
        <v>0</v>
      </c>
      <c r="M3050" s="2">
        <f t="shared" si="1152"/>
        <v>1.6183506895581234E-2</v>
      </c>
      <c r="N3050" s="63">
        <v>1679</v>
      </c>
      <c r="O3050" s="63">
        <v>5312</v>
      </c>
      <c r="P3050" s="63"/>
      <c r="Q3050" s="63">
        <v>85</v>
      </c>
      <c r="R3050" s="63">
        <v>15</v>
      </c>
      <c r="S3050" s="63">
        <v>7</v>
      </c>
      <c r="T3050" s="63"/>
      <c r="U3050" s="63"/>
      <c r="V3050" s="63"/>
      <c r="W3050" s="63">
        <v>8</v>
      </c>
      <c r="X3050" s="63"/>
      <c r="Y3050" s="63"/>
      <c r="Z3050" s="63"/>
      <c r="AA3050" s="63"/>
      <c r="AB3050" s="63"/>
      <c r="AC3050" s="63"/>
      <c r="AD3050" s="63"/>
      <c r="AE3050" s="63"/>
      <c r="AF3050" s="63"/>
      <c r="AG3050" s="63"/>
      <c r="AH3050" s="63"/>
      <c r="AI3050" s="63"/>
      <c r="AJ3050" s="63"/>
      <c r="AK3050" s="63"/>
      <c r="AL3050" s="63"/>
      <c r="AM3050" s="63"/>
      <c r="AN3050" s="63"/>
      <c r="AO3050" s="63"/>
      <c r="AP3050" s="63"/>
      <c r="AQ3050" s="63"/>
      <c r="AS3050" s="5">
        <f>IF(Q3050&gt;0,RANK(Q3050,(N3050:P3050,Q3050:AE3050)),0)</f>
        <v>3</v>
      </c>
      <c r="AT3050" s="5">
        <f>IF(R3050&gt;0,RANK(R3050,(N3050:P3050,Q3050:AE3050)),0)</f>
        <v>4</v>
      </c>
      <c r="AU3050" s="5">
        <f>IF(T3050&gt;0,RANK(T3050,(N3050:P3050,Q3050:AE3050)),0)</f>
        <v>0</v>
      </c>
      <c r="AV3050" s="5">
        <f>IF(S3050&gt;0,RANK(S3050,(N3050:P3050,Q3050:AE3050)),0)</f>
        <v>6</v>
      </c>
      <c r="AW3050" s="2">
        <f t="shared" si="1153"/>
        <v>1.1961722488038277E-2</v>
      </c>
      <c r="AX3050" s="2">
        <f t="shared" si="1154"/>
        <v>2.1108922037714607E-3</v>
      </c>
      <c r="AY3050" s="2">
        <f t="shared" si="1155"/>
        <v>0</v>
      </c>
      <c r="AZ3050" s="2">
        <f t="shared" si="1156"/>
        <v>9.8508302842668168E-4</v>
      </c>
      <c r="BB3050" t="s">
        <v>1430</v>
      </c>
      <c r="BC3050" t="s">
        <v>1603</v>
      </c>
      <c r="BD3050">
        <v>1</v>
      </c>
      <c r="BF3050" s="111">
        <v>51</v>
      </c>
      <c r="BG3050" s="113">
        <v>735</v>
      </c>
      <c r="BH3050" s="117">
        <f t="shared" ref="BH3050:BH3113" si="1157">1000*BF3050+BG3050</f>
        <v>51735</v>
      </c>
      <c r="BJ3050" s="5" t="s">
        <v>1257</v>
      </c>
    </row>
    <row r="3051" spans="1:62" hidden="1" outlineLevel="1">
      <c r="A3051" t="s">
        <v>1298</v>
      </c>
      <c r="B3051" t="s">
        <v>1603</v>
      </c>
      <c r="C3051" s="1">
        <f t="shared" si="1148"/>
        <v>45922</v>
      </c>
      <c r="D3051" s="5">
        <f>IF(N3051&gt;0, RANK(N3051,(N3051:P3051,Q3051:AE3051)),0)</f>
        <v>1</v>
      </c>
      <c r="E3051" s="5">
        <f>IF(O3051&gt;0,RANK(O3051,(N3051:P3051,Q3051:AE3051)),0)</f>
        <v>2</v>
      </c>
      <c r="F3051" s="5">
        <f>IF(P3051&gt;0,RANK(P3051,(N3051:P3051,Q3051:AE3051)),0)</f>
        <v>0</v>
      </c>
      <c r="G3051" s="131">
        <f t="shared" si="1146"/>
        <v>19643</v>
      </c>
      <c r="H3051" s="136">
        <f t="shared" si="1147"/>
        <v>0.42774704934454072</v>
      </c>
      <c r="I3051" s="2"/>
      <c r="J3051" s="2">
        <f t="shared" si="1149"/>
        <v>0.70774356517573278</v>
      </c>
      <c r="K3051" s="2">
        <f t="shared" si="1150"/>
        <v>0.27999651583119201</v>
      </c>
      <c r="L3051" s="2">
        <f t="shared" si="1151"/>
        <v>0</v>
      </c>
      <c r="M3051" s="2">
        <f t="shared" si="1152"/>
        <v>1.2259918993075214E-2</v>
      </c>
      <c r="N3051" s="63">
        <v>32501</v>
      </c>
      <c r="O3051" s="63">
        <v>12858</v>
      </c>
      <c r="P3051" s="63"/>
      <c r="Q3051" s="63">
        <v>319</v>
      </c>
      <c r="R3051" s="63">
        <v>79</v>
      </c>
      <c r="S3051" s="63">
        <v>93</v>
      </c>
      <c r="T3051" s="63"/>
      <c r="U3051" s="63"/>
      <c r="V3051" s="63"/>
      <c r="W3051" s="63">
        <v>72</v>
      </c>
      <c r="X3051" s="63"/>
      <c r="Y3051" s="63"/>
      <c r="Z3051" s="63"/>
      <c r="AA3051" s="63"/>
      <c r="AB3051" s="63"/>
      <c r="AC3051" s="63"/>
      <c r="AD3051" s="63"/>
      <c r="AE3051" s="63"/>
      <c r="AF3051" s="63"/>
      <c r="AG3051" s="63"/>
      <c r="AH3051" s="63"/>
      <c r="AI3051" s="63"/>
      <c r="AJ3051" s="63"/>
      <c r="AK3051" s="63"/>
      <c r="AL3051" s="63"/>
      <c r="AM3051" s="63"/>
      <c r="AN3051" s="63"/>
      <c r="AO3051" s="63"/>
      <c r="AP3051" s="63"/>
      <c r="AQ3051" s="63"/>
      <c r="AS3051" s="5">
        <f>IF(Q3051&gt;0,RANK(Q3051,(N3051:P3051,Q3051:AE3051)),0)</f>
        <v>3</v>
      </c>
      <c r="AT3051" s="5">
        <f>IF(R3051&gt;0,RANK(R3051,(N3051:P3051,Q3051:AE3051)),0)</f>
        <v>5</v>
      </c>
      <c r="AU3051" s="5">
        <f>IF(T3051&gt;0,RANK(T3051,(N3051:P3051,Q3051:AE3051)),0)</f>
        <v>0</v>
      </c>
      <c r="AV3051" s="5">
        <f>IF(S3051&gt;0,RANK(S3051,(N3051:P3051,Q3051:AE3051)),0)</f>
        <v>4</v>
      </c>
      <c r="AW3051" s="2">
        <f t="shared" si="1153"/>
        <v>6.9465615609076263E-3</v>
      </c>
      <c r="AX3051" s="2">
        <f t="shared" si="1154"/>
        <v>1.720308348939506E-3</v>
      </c>
      <c r="AY3051" s="2">
        <f t="shared" si="1155"/>
        <v>0</v>
      </c>
      <c r="AZ3051" s="2">
        <f t="shared" si="1156"/>
        <v>2.0251731196376465E-3</v>
      </c>
      <c r="BB3051" t="s">
        <v>1298</v>
      </c>
      <c r="BC3051" t="s">
        <v>1603</v>
      </c>
      <c r="BD3051">
        <v>3</v>
      </c>
      <c r="BF3051" s="111">
        <v>51</v>
      </c>
      <c r="BG3051" s="113">
        <v>740</v>
      </c>
      <c r="BH3051" s="117">
        <f t="shared" si="1157"/>
        <v>51740</v>
      </c>
      <c r="BJ3051" s="5" t="s">
        <v>1257</v>
      </c>
    </row>
    <row r="3052" spans="1:62" hidden="1" outlineLevel="1">
      <c r="A3052" t="s">
        <v>1132</v>
      </c>
      <c r="B3052" t="s">
        <v>1603</v>
      </c>
      <c r="C3052" s="1">
        <f t="shared" si="1148"/>
        <v>5399</v>
      </c>
      <c r="D3052" s="5">
        <f>IF(N3052&gt;0, RANK(N3052,(N3052:P3052,Q3052:AE3052)),0)</f>
        <v>1</v>
      </c>
      <c r="E3052" s="5">
        <f>IF(O3052&gt;0,RANK(O3052,(N3052:P3052,Q3052:AE3052)),0)</f>
        <v>2</v>
      </c>
      <c r="F3052" s="5">
        <f>IF(P3052&gt;0,RANK(P3052,(N3052:P3052,Q3052:AE3052)),0)</f>
        <v>0</v>
      </c>
      <c r="G3052" s="131">
        <f t="shared" si="1146"/>
        <v>212</v>
      </c>
      <c r="H3052" s="136">
        <f t="shared" si="1147"/>
        <v>3.9266530839044265E-2</v>
      </c>
      <c r="I3052" s="2"/>
      <c r="J3052" s="2">
        <f t="shared" si="1149"/>
        <v>0.50601963326541954</v>
      </c>
      <c r="K3052" s="2">
        <f t="shared" si="1150"/>
        <v>0.46675310242637524</v>
      </c>
      <c r="L3052" s="2">
        <f t="shared" si="1151"/>
        <v>0</v>
      </c>
      <c r="M3052" s="2">
        <f t="shared" si="1152"/>
        <v>2.7227264308205212E-2</v>
      </c>
      <c r="N3052" s="63">
        <v>2732</v>
      </c>
      <c r="O3052" s="63">
        <v>2520</v>
      </c>
      <c r="P3052" s="63"/>
      <c r="Q3052" s="63">
        <v>75</v>
      </c>
      <c r="R3052" s="63">
        <v>15</v>
      </c>
      <c r="S3052" s="63">
        <v>40</v>
      </c>
      <c r="T3052" s="63"/>
      <c r="U3052" s="63"/>
      <c r="V3052" s="63"/>
      <c r="W3052" s="63">
        <v>17</v>
      </c>
      <c r="X3052" s="63"/>
      <c r="Y3052" s="63"/>
      <c r="Z3052" s="63"/>
      <c r="AA3052" s="63"/>
      <c r="AB3052" s="63"/>
      <c r="AC3052" s="63"/>
      <c r="AD3052" s="63"/>
      <c r="AE3052" s="63"/>
      <c r="AF3052" s="63"/>
      <c r="AG3052" s="63"/>
      <c r="AH3052" s="63"/>
      <c r="AI3052" s="63"/>
      <c r="AJ3052" s="63"/>
      <c r="AK3052" s="63"/>
      <c r="AL3052" s="63"/>
      <c r="AM3052" s="63"/>
      <c r="AN3052" s="63"/>
      <c r="AO3052" s="63"/>
      <c r="AP3052" s="63"/>
      <c r="AQ3052" s="63"/>
      <c r="AS3052" s="5">
        <f>IF(Q3052&gt;0,RANK(Q3052,(N3052:P3052,Q3052:AE3052)),0)</f>
        <v>3</v>
      </c>
      <c r="AT3052" s="5">
        <f>IF(R3052&gt;0,RANK(R3052,(N3052:P3052,Q3052:AE3052)),0)</f>
        <v>6</v>
      </c>
      <c r="AU3052" s="5">
        <f>IF(T3052&gt;0,RANK(T3052,(N3052:P3052,Q3052:AE3052)),0)</f>
        <v>0</v>
      </c>
      <c r="AV3052" s="5">
        <f>IF(S3052&gt;0,RANK(S3052,(N3052:P3052,Q3052:AE3052)),0)</f>
        <v>4</v>
      </c>
      <c r="AW3052" s="2">
        <f t="shared" si="1153"/>
        <v>1.389146138173736E-2</v>
      </c>
      <c r="AX3052" s="2">
        <f t="shared" si="1154"/>
        <v>2.7782922763474717E-3</v>
      </c>
      <c r="AY3052" s="2">
        <f t="shared" si="1155"/>
        <v>0</v>
      </c>
      <c r="AZ3052" s="2">
        <f t="shared" si="1156"/>
        <v>7.4087794035932577E-3</v>
      </c>
      <c r="BB3052" t="s">
        <v>1132</v>
      </c>
      <c r="BC3052" t="s">
        <v>1603</v>
      </c>
      <c r="BD3052">
        <v>9</v>
      </c>
      <c r="BF3052" s="111">
        <v>51</v>
      </c>
      <c r="BG3052" s="113">
        <v>750</v>
      </c>
      <c r="BH3052" s="117">
        <f t="shared" si="1157"/>
        <v>51750</v>
      </c>
      <c r="BJ3052" s="5" t="s">
        <v>1257</v>
      </c>
    </row>
    <row r="3053" spans="1:62" hidden="1" outlineLevel="1">
      <c r="A3053" t="s">
        <v>1891</v>
      </c>
      <c r="B3053" t="s">
        <v>1603</v>
      </c>
      <c r="C3053" s="1">
        <f t="shared" si="1148"/>
        <v>97569</v>
      </c>
      <c r="D3053" s="5">
        <f>IF(N3053&gt;0, RANK(N3053,(N3053:P3053,Q3053:AE3053)),0)</f>
        <v>1</v>
      </c>
      <c r="E3053" s="5">
        <f>IF(O3053&gt;0,RANK(O3053,(N3053:P3053,Q3053:AE3053)),0)</f>
        <v>2</v>
      </c>
      <c r="F3053" s="5">
        <f>IF(P3053&gt;0,RANK(P3053,(N3053:P3053,Q3053:AE3053)),0)</f>
        <v>0</v>
      </c>
      <c r="G3053" s="131">
        <f t="shared" si="1146"/>
        <v>55871</v>
      </c>
      <c r="H3053" s="136">
        <f t="shared" si="1147"/>
        <v>0.57263065112894462</v>
      </c>
      <c r="I3053" s="2"/>
      <c r="J3053" s="2">
        <f t="shared" si="1149"/>
        <v>0.77812624911601025</v>
      </c>
      <c r="K3053" s="2">
        <f t="shared" si="1150"/>
        <v>0.20549559798706557</v>
      </c>
      <c r="L3053" s="2">
        <f t="shared" si="1151"/>
        <v>0</v>
      </c>
      <c r="M3053" s="2">
        <f t="shared" si="1152"/>
        <v>1.6378152896924181E-2</v>
      </c>
      <c r="N3053" s="63">
        <v>75921</v>
      </c>
      <c r="O3053" s="63">
        <v>20050</v>
      </c>
      <c r="P3053" s="63"/>
      <c r="Q3053" s="63">
        <v>968</v>
      </c>
      <c r="R3053" s="63">
        <v>303</v>
      </c>
      <c r="S3053" s="63">
        <v>172</v>
      </c>
      <c r="T3053" s="63"/>
      <c r="U3053" s="63"/>
      <c r="V3053" s="63"/>
      <c r="W3053" s="63">
        <v>155</v>
      </c>
      <c r="X3053" s="63"/>
      <c r="Y3053" s="63"/>
      <c r="Z3053" s="63"/>
      <c r="AA3053" s="63"/>
      <c r="AB3053" s="63"/>
      <c r="AC3053" s="63"/>
      <c r="AD3053" s="63"/>
      <c r="AE3053" s="63"/>
      <c r="AF3053" s="63"/>
      <c r="AG3053" s="63"/>
      <c r="AH3053" s="63"/>
      <c r="AI3053" s="63"/>
      <c r="AJ3053" s="63"/>
      <c r="AK3053" s="63"/>
      <c r="AL3053" s="63"/>
      <c r="AM3053" s="63"/>
      <c r="AN3053" s="63"/>
      <c r="AO3053" s="63"/>
      <c r="AP3053" s="63"/>
      <c r="AQ3053" s="63"/>
      <c r="AS3053" s="5">
        <f>IF(Q3053&gt;0,RANK(Q3053,(N3053:P3053,Q3053:AE3053)),0)</f>
        <v>3</v>
      </c>
      <c r="AT3053" s="5">
        <f>IF(R3053&gt;0,RANK(R3053,(N3053:P3053,Q3053:AE3053)),0)</f>
        <v>4</v>
      </c>
      <c r="AU3053" s="5">
        <f>IF(T3053&gt;0,RANK(T3053,(N3053:P3053,Q3053:AE3053)),0)</f>
        <v>0</v>
      </c>
      <c r="AV3053" s="5">
        <f>IF(S3053&gt;0,RANK(S3053,(N3053:P3053,Q3053:AE3053)),0)</f>
        <v>5</v>
      </c>
      <c r="AW3053" s="2">
        <f t="shared" si="1153"/>
        <v>9.9211839826174302E-3</v>
      </c>
      <c r="AX3053" s="2">
        <f t="shared" si="1154"/>
        <v>3.105494573071365E-3</v>
      </c>
      <c r="AY3053" s="2">
        <f t="shared" si="1155"/>
        <v>0</v>
      </c>
      <c r="AZ3053" s="2">
        <f t="shared" si="1156"/>
        <v>1.7628550051758242E-3</v>
      </c>
      <c r="BB3053" t="s">
        <v>1891</v>
      </c>
      <c r="BC3053" t="s">
        <v>1603</v>
      </c>
      <c r="BF3053" s="111">
        <v>51</v>
      </c>
      <c r="BG3053" s="113">
        <v>760</v>
      </c>
      <c r="BH3053" s="117">
        <f t="shared" si="1157"/>
        <v>51760</v>
      </c>
      <c r="BJ3053" s="5" t="s">
        <v>1257</v>
      </c>
    </row>
    <row r="3054" spans="1:62" hidden="1" outlineLevel="1">
      <c r="A3054" t="s">
        <v>110</v>
      </c>
      <c r="B3054" t="s">
        <v>1603</v>
      </c>
      <c r="C3054" s="1">
        <f t="shared" si="1148"/>
        <v>40155</v>
      </c>
      <c r="D3054" s="5">
        <f>IF(N3054&gt;0, RANK(N3054,(N3054:P3054,Q3054:AE3054)),0)</f>
        <v>1</v>
      </c>
      <c r="E3054" s="5">
        <f>IF(O3054&gt;0,RANK(O3054,(N3054:P3054,Q3054:AE3054)),0)</f>
        <v>2</v>
      </c>
      <c r="F3054" s="5">
        <f>IF(P3054&gt;0,RANK(P3054,(N3054:P3054,Q3054:AE3054)),0)</f>
        <v>0</v>
      </c>
      <c r="G3054" s="131">
        <f t="shared" si="1146"/>
        <v>9143</v>
      </c>
      <c r="H3054" s="136">
        <f t="shared" si="1147"/>
        <v>0.22769269082306065</v>
      </c>
      <c r="I3054" s="2"/>
      <c r="J3054" s="2">
        <f t="shared" si="1149"/>
        <v>0.60102104345660567</v>
      </c>
      <c r="K3054" s="2">
        <f t="shared" si="1150"/>
        <v>0.37332835263354502</v>
      </c>
      <c r="L3054" s="2">
        <f t="shared" si="1151"/>
        <v>0</v>
      </c>
      <c r="M3054" s="2">
        <f t="shared" si="1152"/>
        <v>2.5650603909849301E-2</v>
      </c>
      <c r="N3054" s="63">
        <v>24134</v>
      </c>
      <c r="O3054" s="63">
        <v>14991</v>
      </c>
      <c r="P3054" s="63"/>
      <c r="Q3054" s="63">
        <v>397</v>
      </c>
      <c r="R3054" s="63">
        <v>173</v>
      </c>
      <c r="S3054" s="63">
        <v>384</v>
      </c>
      <c r="T3054" s="63"/>
      <c r="U3054" s="63"/>
      <c r="V3054" s="63"/>
      <c r="W3054" s="63">
        <v>76</v>
      </c>
      <c r="X3054" s="63"/>
      <c r="Y3054" s="63"/>
      <c r="Z3054" s="63"/>
      <c r="AA3054" s="63"/>
      <c r="AB3054" s="63"/>
      <c r="AC3054" s="63"/>
      <c r="AD3054" s="63"/>
      <c r="AE3054" s="63"/>
      <c r="AF3054" s="63"/>
      <c r="AG3054" s="63"/>
      <c r="AH3054" s="63"/>
      <c r="AI3054" s="63"/>
      <c r="AJ3054" s="63"/>
      <c r="AK3054" s="63"/>
      <c r="AL3054" s="63"/>
      <c r="AM3054" s="63"/>
      <c r="AN3054" s="63"/>
      <c r="AO3054" s="63"/>
      <c r="AP3054" s="63"/>
      <c r="AQ3054" s="63"/>
      <c r="AS3054" s="5">
        <f>IF(Q3054&gt;0,RANK(Q3054,(N3054:P3054,Q3054:AE3054)),0)</f>
        <v>3</v>
      </c>
      <c r="AT3054" s="5">
        <f>IF(R3054&gt;0,RANK(R3054,(N3054:P3054,Q3054:AE3054)),0)</f>
        <v>5</v>
      </c>
      <c r="AU3054" s="5">
        <f>IF(T3054&gt;0,RANK(T3054,(N3054:P3054,Q3054:AE3054)),0)</f>
        <v>0</v>
      </c>
      <c r="AV3054" s="5">
        <f>IF(S3054&gt;0,RANK(S3054,(N3054:P3054,Q3054:AE3054)),0)</f>
        <v>4</v>
      </c>
      <c r="AW3054" s="2">
        <f t="shared" si="1153"/>
        <v>9.8866890798157137E-3</v>
      </c>
      <c r="AX3054" s="2">
        <f t="shared" si="1154"/>
        <v>4.3083053168970244E-3</v>
      </c>
      <c r="AY3054" s="2">
        <f t="shared" si="1155"/>
        <v>0</v>
      </c>
      <c r="AZ3054" s="2">
        <f t="shared" si="1156"/>
        <v>9.5629435935748967E-3</v>
      </c>
      <c r="BB3054" t="s">
        <v>110</v>
      </c>
      <c r="BC3054" t="s">
        <v>1603</v>
      </c>
      <c r="BD3054">
        <v>6</v>
      </c>
      <c r="BF3054" s="111">
        <v>51</v>
      </c>
      <c r="BG3054" s="113">
        <v>770</v>
      </c>
      <c r="BH3054" s="117">
        <f t="shared" si="1157"/>
        <v>51770</v>
      </c>
      <c r="BJ3054" s="5" t="s">
        <v>1257</v>
      </c>
    </row>
    <row r="3055" spans="1:62" hidden="1" outlineLevel="1">
      <c r="A3055" t="s">
        <v>2898</v>
      </c>
      <c r="B3055" t="s">
        <v>1603</v>
      </c>
      <c r="C3055" s="1">
        <f t="shared" si="1148"/>
        <v>12318</v>
      </c>
      <c r="D3055" s="5">
        <f>IF(N3055&gt;0, RANK(N3055,(N3055:P3055,Q3055:AE3055)),0)</f>
        <v>2</v>
      </c>
      <c r="E3055" s="5">
        <f>IF(O3055&gt;0,RANK(O3055,(N3055:P3055,Q3055:AE3055)),0)</f>
        <v>1</v>
      </c>
      <c r="F3055" s="5">
        <f>IF(P3055&gt;0,RANK(P3055,(N3055:P3055,Q3055:AE3055)),0)</f>
        <v>0</v>
      </c>
      <c r="G3055" s="131">
        <f t="shared" si="1146"/>
        <v>2539</v>
      </c>
      <c r="H3055" s="136">
        <f t="shared" si="1147"/>
        <v>0.20612112355901932</v>
      </c>
      <c r="I3055" s="2"/>
      <c r="J3055" s="2">
        <f t="shared" ref="J3055:J3062" si="1158">IF($C3055=0,"-",N3055/$C3055)</f>
        <v>0.38642636791686963</v>
      </c>
      <c r="K3055" s="2">
        <f t="shared" ref="K3055:K3062" si="1159">IF($C3055=0,"-",O3055/$C3055)</f>
        <v>0.59254749147588892</v>
      </c>
      <c r="L3055" s="2">
        <f t="shared" si="1151"/>
        <v>0</v>
      </c>
      <c r="M3055" s="2">
        <f t="shared" ref="M3055:M3062" si="1160">IF(C3055=0,"-",(1-J3055-K3055-L3055))</f>
        <v>2.1026140607241506E-2</v>
      </c>
      <c r="N3055" s="63">
        <v>4760</v>
      </c>
      <c r="O3055" s="63">
        <v>7299</v>
      </c>
      <c r="P3055" s="63"/>
      <c r="Q3055" s="63">
        <v>116</v>
      </c>
      <c r="R3055" s="63">
        <v>21</v>
      </c>
      <c r="S3055" s="63">
        <v>89</v>
      </c>
      <c r="T3055" s="63"/>
      <c r="U3055" s="63"/>
      <c r="V3055" s="63"/>
      <c r="W3055" s="63">
        <v>33</v>
      </c>
      <c r="X3055" s="63"/>
      <c r="Y3055" s="63"/>
      <c r="Z3055" s="63"/>
      <c r="AA3055" s="63"/>
      <c r="AB3055" s="63"/>
      <c r="AC3055" s="63"/>
      <c r="AD3055" s="63"/>
      <c r="AE3055" s="63"/>
      <c r="AF3055" s="63"/>
      <c r="AG3055" s="63"/>
      <c r="AH3055" s="63"/>
      <c r="AI3055" s="63"/>
      <c r="AJ3055" s="63"/>
      <c r="AK3055" s="63"/>
      <c r="AL3055" s="63"/>
      <c r="AM3055" s="63"/>
      <c r="AN3055" s="63"/>
      <c r="AO3055" s="63"/>
      <c r="AP3055" s="63"/>
      <c r="AQ3055" s="63"/>
      <c r="AS3055" s="5">
        <f>IF(Q3055&gt;0,RANK(Q3055,(N3055:P3055,Q3055:AE3055)),0)</f>
        <v>3</v>
      </c>
      <c r="AT3055" s="5">
        <f>IF(R3055&gt;0,RANK(R3055,(N3055:P3055,Q3055:AE3055)),0)</f>
        <v>6</v>
      </c>
      <c r="AU3055" s="5">
        <f>IF(T3055&gt;0,RANK(T3055,(N3055:P3055,Q3055:AE3055)),0)</f>
        <v>0</v>
      </c>
      <c r="AV3055" s="5">
        <f>IF(S3055&gt;0,RANK(S3055,(N3055:P3055,Q3055:AE3055)),0)</f>
        <v>4</v>
      </c>
      <c r="AW3055" s="2">
        <f t="shared" si="1153"/>
        <v>9.417113167722032E-3</v>
      </c>
      <c r="AX3055" s="2">
        <f t="shared" si="1154"/>
        <v>1.7048222113979542E-3</v>
      </c>
      <c r="AY3055" s="2">
        <f t="shared" si="1155"/>
        <v>0</v>
      </c>
      <c r="AZ3055" s="2">
        <f t="shared" si="1156"/>
        <v>7.225198895924663E-3</v>
      </c>
      <c r="BB3055" t="s">
        <v>2898</v>
      </c>
      <c r="BC3055" t="s">
        <v>1603</v>
      </c>
      <c r="BD3055">
        <v>9</v>
      </c>
      <c r="BF3055" s="111">
        <v>51</v>
      </c>
      <c r="BG3055" s="113">
        <v>775</v>
      </c>
      <c r="BH3055" s="117">
        <f t="shared" si="1157"/>
        <v>51775</v>
      </c>
      <c r="BJ3055" s="5" t="s">
        <v>1257</v>
      </c>
    </row>
    <row r="3056" spans="1:62" hidden="1" outlineLevel="1">
      <c r="A3056" t="s">
        <v>1049</v>
      </c>
      <c r="B3056" t="s">
        <v>1603</v>
      </c>
      <c r="C3056" s="1">
        <f t="shared" ref="C3056:C3062" si="1161">SUM(N3056:AQ3056)</f>
        <v>11210</v>
      </c>
      <c r="D3056" s="5">
        <f>IF(N3056&gt;0, RANK(N3056,(N3056:P3056,Q3056:AE3056)),0)</f>
        <v>1</v>
      </c>
      <c r="E3056" s="5">
        <f>IF(O3056&gt;0,RANK(O3056,(N3056:P3056,Q3056:AE3056)),0)</f>
        <v>2</v>
      </c>
      <c r="F3056" s="5">
        <f>IF(P3056&gt;0,RANK(P3056,(N3056:P3056,Q3056:AE3056)),0)</f>
        <v>0</v>
      </c>
      <c r="G3056" s="131">
        <f t="shared" si="1146"/>
        <v>456</v>
      </c>
      <c r="H3056" s="136">
        <f t="shared" si="1147"/>
        <v>4.0677966101694912E-2</v>
      </c>
      <c r="I3056" s="2"/>
      <c r="J3056" s="2">
        <f t="shared" si="1158"/>
        <v>0.51097234611953612</v>
      </c>
      <c r="K3056" s="2">
        <f t="shared" si="1159"/>
        <v>0.47029438001784124</v>
      </c>
      <c r="L3056" s="2">
        <f t="shared" ref="L3056:L3062" si="1162">IF($C3056=0,"-",P3056/$C3056)</f>
        <v>0</v>
      </c>
      <c r="M3056" s="2">
        <f t="shared" si="1160"/>
        <v>1.8733273862622635E-2</v>
      </c>
      <c r="N3056" s="63">
        <v>5728</v>
      </c>
      <c r="O3056" s="63">
        <v>5272</v>
      </c>
      <c r="P3056" s="63"/>
      <c r="Q3056" s="63">
        <v>119</v>
      </c>
      <c r="R3056" s="63">
        <v>30</v>
      </c>
      <c r="S3056" s="63">
        <v>38</v>
      </c>
      <c r="T3056" s="63"/>
      <c r="U3056" s="63"/>
      <c r="V3056" s="63"/>
      <c r="W3056" s="63">
        <v>23</v>
      </c>
      <c r="X3056" s="63"/>
      <c r="Y3056" s="63"/>
      <c r="Z3056" s="63"/>
      <c r="AA3056" s="63"/>
      <c r="AB3056" s="63"/>
      <c r="AC3056" s="63"/>
      <c r="AD3056" s="63"/>
      <c r="AE3056" s="63"/>
      <c r="AF3056" s="63"/>
      <c r="AG3056" s="63"/>
      <c r="AH3056" s="63"/>
      <c r="AI3056" s="63"/>
      <c r="AJ3056" s="63"/>
      <c r="AK3056" s="63"/>
      <c r="AL3056" s="63"/>
      <c r="AM3056" s="63"/>
      <c r="AN3056" s="63"/>
      <c r="AO3056" s="63"/>
      <c r="AP3056" s="63"/>
      <c r="AQ3056" s="63"/>
      <c r="AS3056" s="5">
        <f>IF(Q3056&gt;0,RANK(Q3056,(N3056:P3056,Q3056:AE3056)),0)</f>
        <v>3</v>
      </c>
      <c r="AT3056" s="5">
        <f>IF(R3056&gt;0,RANK(R3056,(N3056:P3056,Q3056:AE3056)),0)</f>
        <v>5</v>
      </c>
      <c r="AU3056" s="5">
        <f>IF(T3056&gt;0,RANK(T3056,(N3056:P3056,Q3056:AE3056)),0)</f>
        <v>0</v>
      </c>
      <c r="AV3056" s="5">
        <f>IF(S3056&gt;0,RANK(S3056,(N3056:P3056,Q3056:AE3056)),0)</f>
        <v>4</v>
      </c>
      <c r="AW3056" s="2">
        <f t="shared" ref="AW3056:AW3062" si="1163">IF($C3056=0,"-",Q3056/$C3056)</f>
        <v>1.0615521855486173E-2</v>
      </c>
      <c r="AX3056" s="2">
        <f t="shared" ref="AX3056:AX3062" si="1164">IF($C3056=0,"-",R3056/$C3056)</f>
        <v>2.6761819803746653E-3</v>
      </c>
      <c r="AY3056" s="2">
        <f t="shared" ref="AY3056:AY3062" si="1165">IF($C3056=0,"-",T3056/$C3056)</f>
        <v>0</v>
      </c>
      <c r="AZ3056" s="2">
        <f t="shared" ref="AZ3056:AZ3062" si="1166">IF($C3056=0,"-",S3056/$C3056)</f>
        <v>3.3898305084745762E-3</v>
      </c>
      <c r="BB3056" t="s">
        <v>1049</v>
      </c>
      <c r="BC3056" t="s">
        <v>1603</v>
      </c>
      <c r="BD3056">
        <v>6</v>
      </c>
      <c r="BF3056" s="111">
        <v>51</v>
      </c>
      <c r="BG3056" s="113">
        <v>790</v>
      </c>
      <c r="BH3056" s="117">
        <f t="shared" si="1157"/>
        <v>51790</v>
      </c>
      <c r="BJ3056" s="5" t="s">
        <v>1257</v>
      </c>
    </row>
    <row r="3057" spans="1:77" hidden="1" outlineLevel="1">
      <c r="A3057" t="s">
        <v>1476</v>
      </c>
      <c r="B3057" t="s">
        <v>1603</v>
      </c>
      <c r="C3057" s="1">
        <f t="shared" si="1161"/>
        <v>42566</v>
      </c>
      <c r="D3057" s="5">
        <f>IF(N3057&gt;0, RANK(N3057,(N3057:P3057,Q3057:AE3057)),0)</f>
        <v>1</v>
      </c>
      <c r="E3057" s="5">
        <f>IF(O3057&gt;0,RANK(O3057,(N3057:P3057,Q3057:AE3057)),0)</f>
        <v>2</v>
      </c>
      <c r="F3057" s="5">
        <f>IF(P3057&gt;0,RANK(P3057,(N3057:P3057,Q3057:AE3057)),0)</f>
        <v>0</v>
      </c>
      <c r="G3057" s="131">
        <f t="shared" si="1146"/>
        <v>6447</v>
      </c>
      <c r="H3057" s="136">
        <f t="shared" si="1147"/>
        <v>0.15145891086782878</v>
      </c>
      <c r="I3057" s="2"/>
      <c r="J3057" s="2">
        <f t="shared" si="1158"/>
        <v>0.57010289902739275</v>
      </c>
      <c r="K3057" s="2">
        <f t="shared" si="1159"/>
        <v>0.418643988159564</v>
      </c>
      <c r="L3057" s="2">
        <f t="shared" si="1162"/>
        <v>0</v>
      </c>
      <c r="M3057" s="2">
        <f t="shared" si="1160"/>
        <v>1.1253112813043253E-2</v>
      </c>
      <c r="N3057" s="63">
        <v>24267</v>
      </c>
      <c r="O3057" s="63">
        <v>17820</v>
      </c>
      <c r="P3057" s="63"/>
      <c r="Q3057" s="63">
        <v>254</v>
      </c>
      <c r="R3057" s="63">
        <v>51</v>
      </c>
      <c r="S3057" s="63">
        <v>100</v>
      </c>
      <c r="T3057" s="63"/>
      <c r="U3057" s="63"/>
      <c r="V3057" s="63"/>
      <c r="W3057" s="63">
        <v>74</v>
      </c>
      <c r="X3057" s="63"/>
      <c r="Y3057" s="63"/>
      <c r="Z3057" s="63"/>
      <c r="AA3057" s="63"/>
      <c r="AB3057" s="63"/>
      <c r="AC3057" s="63"/>
      <c r="AD3057" s="63"/>
      <c r="AE3057" s="63"/>
      <c r="AF3057" s="63"/>
      <c r="AG3057" s="63"/>
      <c r="AH3057" s="63"/>
      <c r="AI3057" s="63"/>
      <c r="AJ3057" s="63"/>
      <c r="AK3057" s="63"/>
      <c r="AL3057" s="63"/>
      <c r="AM3057" s="63"/>
      <c r="AN3057" s="63"/>
      <c r="AO3057" s="63"/>
      <c r="AP3057" s="63"/>
      <c r="AQ3057" s="63"/>
      <c r="AS3057" s="5">
        <f>IF(Q3057&gt;0,RANK(Q3057,(N3057:P3057,Q3057:AE3057)),0)</f>
        <v>3</v>
      </c>
      <c r="AT3057" s="5">
        <f>IF(R3057&gt;0,RANK(R3057,(N3057:P3057,Q3057:AE3057)),0)</f>
        <v>6</v>
      </c>
      <c r="AU3057" s="5">
        <f>IF(T3057&gt;0,RANK(T3057,(N3057:P3057,Q3057:AE3057)),0)</f>
        <v>0</v>
      </c>
      <c r="AV3057" s="5">
        <f>IF(S3057&gt;0,RANK(S3057,(N3057:P3057,Q3057:AE3057)),0)</f>
        <v>4</v>
      </c>
      <c r="AW3057" s="2">
        <f t="shared" si="1163"/>
        <v>5.9672038716346376E-3</v>
      </c>
      <c r="AX3057" s="2">
        <f t="shared" si="1164"/>
        <v>1.1981393600526242E-3</v>
      </c>
      <c r="AY3057" s="2">
        <f t="shared" si="1165"/>
        <v>0</v>
      </c>
      <c r="AZ3057" s="2">
        <f t="shared" si="1166"/>
        <v>2.3492928628482826E-3</v>
      </c>
      <c r="BB3057" t="s">
        <v>1476</v>
      </c>
      <c r="BC3057" t="s">
        <v>1603</v>
      </c>
      <c r="BD3057">
        <v>4</v>
      </c>
      <c r="BF3057" s="111">
        <v>51</v>
      </c>
      <c r="BG3057" s="113">
        <v>800</v>
      </c>
      <c r="BH3057" s="117">
        <f t="shared" si="1157"/>
        <v>51800</v>
      </c>
      <c r="BJ3057" s="5" t="s">
        <v>1257</v>
      </c>
    </row>
    <row r="3058" spans="1:77" hidden="1" outlineLevel="1">
      <c r="A3058" t="s">
        <v>1853</v>
      </c>
      <c r="B3058" t="s">
        <v>1603</v>
      </c>
      <c r="C3058" s="1">
        <f t="shared" si="1161"/>
        <v>196641</v>
      </c>
      <c r="D3058" s="5">
        <f>IF(N3058&gt;0, RANK(N3058,(N3058:P3058,Q3058:AE3058)),0)</f>
        <v>2</v>
      </c>
      <c r="E3058" s="5">
        <f>IF(O3058&gt;0,RANK(O3058,(N3058:P3058,Q3058:AE3058)),0)</f>
        <v>1</v>
      </c>
      <c r="F3058" s="5">
        <f>IF(P3058&gt;0,RANK(P3058,(N3058:P3058,Q3058:AE3058)),0)</f>
        <v>0</v>
      </c>
      <c r="G3058" s="131">
        <f t="shared" si="1146"/>
        <v>4992</v>
      </c>
      <c r="H3058" s="136">
        <f t="shared" si="1147"/>
        <v>2.53863639830961E-2</v>
      </c>
      <c r="I3058" s="2"/>
      <c r="J3058" s="2">
        <f t="shared" si="1158"/>
        <v>0.47954902588981951</v>
      </c>
      <c r="K3058" s="2">
        <f t="shared" si="1159"/>
        <v>0.50493538987291564</v>
      </c>
      <c r="L3058" s="2">
        <f t="shared" si="1162"/>
        <v>0</v>
      </c>
      <c r="M3058" s="2">
        <f t="shared" si="1160"/>
        <v>1.5515584237264846E-2</v>
      </c>
      <c r="N3058" s="63">
        <v>94299</v>
      </c>
      <c r="O3058" s="63">
        <v>99291</v>
      </c>
      <c r="P3058" s="63"/>
      <c r="Q3058" s="63">
        <v>1829</v>
      </c>
      <c r="R3058" s="63">
        <v>368</v>
      </c>
      <c r="S3058" s="63">
        <v>362</v>
      </c>
      <c r="T3058" s="63"/>
      <c r="U3058" s="63"/>
      <c r="V3058" s="63"/>
      <c r="W3058" s="63">
        <v>492</v>
      </c>
      <c r="X3058" s="63"/>
      <c r="Y3058" s="63"/>
      <c r="Z3058" s="63"/>
      <c r="AA3058" s="63"/>
      <c r="AB3058" s="63"/>
      <c r="AC3058" s="63"/>
      <c r="AD3058" s="63"/>
      <c r="AE3058" s="63"/>
      <c r="AF3058" s="63"/>
      <c r="AG3058" s="63"/>
      <c r="AH3058" s="63"/>
      <c r="AI3058" s="63"/>
      <c r="AJ3058" s="63"/>
      <c r="AK3058" s="63"/>
      <c r="AL3058" s="63"/>
      <c r="AM3058" s="63"/>
      <c r="AN3058" s="63"/>
      <c r="AO3058" s="63"/>
      <c r="AP3058" s="63"/>
      <c r="AQ3058" s="63"/>
      <c r="AS3058" s="5">
        <f>IF(Q3058&gt;0,RANK(Q3058,(N3058:P3058,Q3058:AE3058)),0)</f>
        <v>3</v>
      </c>
      <c r="AT3058" s="5">
        <f>IF(R3058&gt;0,RANK(R3058,(N3058:P3058,Q3058:AE3058)),0)</f>
        <v>5</v>
      </c>
      <c r="AU3058" s="5">
        <f>IF(T3058&gt;0,RANK(T3058,(N3058:P3058,Q3058:AE3058)),0)</f>
        <v>0</v>
      </c>
      <c r="AV3058" s="5">
        <f>IF(S3058&gt;0,RANK(S3058,(N3058:P3058,Q3058:AE3058)),0)</f>
        <v>6</v>
      </c>
      <c r="AW3058" s="2">
        <f t="shared" si="1163"/>
        <v>9.3012138872361309E-3</v>
      </c>
      <c r="AX3058" s="2">
        <f t="shared" si="1164"/>
        <v>1.8714306782410587E-3</v>
      </c>
      <c r="AY3058" s="2">
        <f t="shared" si="1165"/>
        <v>0</v>
      </c>
      <c r="AZ3058" s="2">
        <f t="shared" si="1166"/>
        <v>1.8409182215306066E-3</v>
      </c>
      <c r="BB3058" t="s">
        <v>1853</v>
      </c>
      <c r="BC3058" t="s">
        <v>1603</v>
      </c>
      <c r="BD3058">
        <v>2</v>
      </c>
      <c r="BF3058" s="111">
        <v>51</v>
      </c>
      <c r="BG3058" s="113">
        <v>810</v>
      </c>
      <c r="BH3058" s="117">
        <f t="shared" si="1157"/>
        <v>51810</v>
      </c>
      <c r="BJ3058" s="5" t="s">
        <v>1257</v>
      </c>
    </row>
    <row r="3059" spans="1:77" hidden="1" outlineLevel="1">
      <c r="A3059" t="s">
        <v>1594</v>
      </c>
      <c r="B3059" t="s">
        <v>1603</v>
      </c>
      <c r="C3059" s="1">
        <f t="shared" si="1161"/>
        <v>8791</v>
      </c>
      <c r="D3059" s="5">
        <f>IF(N3059&gt;0, RANK(N3059,(N3059:P3059,Q3059:AE3059)),0)</f>
        <v>2</v>
      </c>
      <c r="E3059" s="5">
        <f>IF(O3059&gt;0,RANK(O3059,(N3059:P3059,Q3059:AE3059)),0)</f>
        <v>1</v>
      </c>
      <c r="F3059" s="5">
        <f>IF(P3059&gt;0,RANK(P3059,(N3059:P3059,Q3059:AE3059)),0)</f>
        <v>0</v>
      </c>
      <c r="G3059" s="131">
        <f t="shared" si="1146"/>
        <v>950</v>
      </c>
      <c r="H3059" s="136">
        <f t="shared" si="1147"/>
        <v>0.10806506654533045</v>
      </c>
      <c r="I3059" s="2"/>
      <c r="J3059" s="2">
        <f t="shared" si="1158"/>
        <v>0.43681037424638836</v>
      </c>
      <c r="K3059" s="2">
        <f t="shared" si="1159"/>
        <v>0.54487544079171879</v>
      </c>
      <c r="L3059" s="2">
        <f t="shared" si="1162"/>
        <v>0</v>
      </c>
      <c r="M3059" s="2">
        <f t="shared" si="1160"/>
        <v>1.8314184961892854E-2</v>
      </c>
      <c r="N3059" s="63">
        <v>3840</v>
      </c>
      <c r="O3059" s="63">
        <v>4790</v>
      </c>
      <c r="P3059" s="63"/>
      <c r="Q3059" s="63">
        <v>94</v>
      </c>
      <c r="R3059" s="63">
        <v>18</v>
      </c>
      <c r="S3059" s="63">
        <v>35</v>
      </c>
      <c r="T3059" s="63"/>
      <c r="U3059" s="63"/>
      <c r="V3059" s="63"/>
      <c r="W3059" s="63">
        <v>14</v>
      </c>
      <c r="X3059" s="63"/>
      <c r="Y3059" s="63"/>
      <c r="Z3059" s="63"/>
      <c r="AA3059" s="63"/>
      <c r="AB3059" s="63"/>
      <c r="AC3059" s="63"/>
      <c r="AD3059" s="63"/>
      <c r="AE3059" s="63"/>
      <c r="AF3059" s="63"/>
      <c r="AG3059" s="63"/>
      <c r="AH3059" s="63"/>
      <c r="AI3059" s="63"/>
      <c r="AJ3059" s="63"/>
      <c r="AK3059" s="63"/>
      <c r="AL3059" s="63"/>
      <c r="AM3059" s="63"/>
      <c r="AN3059" s="63"/>
      <c r="AO3059" s="63"/>
      <c r="AP3059" s="63"/>
      <c r="AQ3059" s="63"/>
      <c r="AS3059" s="5">
        <f>IF(Q3059&gt;0,RANK(Q3059,(N3059:P3059,Q3059:AE3059)),0)</f>
        <v>3</v>
      </c>
      <c r="AT3059" s="5">
        <f>IF(R3059&gt;0,RANK(R3059,(N3059:P3059,Q3059:AE3059)),0)</f>
        <v>5</v>
      </c>
      <c r="AU3059" s="5">
        <f>IF(T3059&gt;0,RANK(T3059,(N3059:P3059,Q3059:AE3059)),0)</f>
        <v>0</v>
      </c>
      <c r="AV3059" s="5">
        <f>IF(S3059&gt;0,RANK(S3059,(N3059:P3059,Q3059:AE3059)),0)</f>
        <v>4</v>
      </c>
      <c r="AW3059" s="2">
        <f t="shared" si="1163"/>
        <v>1.0692753952906382E-2</v>
      </c>
      <c r="AX3059" s="2">
        <f t="shared" si="1164"/>
        <v>2.0475486292799456E-3</v>
      </c>
      <c r="AY3059" s="2">
        <f t="shared" si="1165"/>
        <v>0</v>
      </c>
      <c r="AZ3059" s="2">
        <f t="shared" si="1166"/>
        <v>3.9813445569332273E-3</v>
      </c>
      <c r="BB3059" t="s">
        <v>1594</v>
      </c>
      <c r="BC3059" t="s">
        <v>1603</v>
      </c>
      <c r="BD3059">
        <v>6</v>
      </c>
      <c r="BF3059" s="111">
        <v>51</v>
      </c>
      <c r="BG3059" s="113">
        <v>820</v>
      </c>
      <c r="BH3059" s="117">
        <f t="shared" si="1157"/>
        <v>51820</v>
      </c>
      <c r="BJ3059" s="5" t="s">
        <v>1257</v>
      </c>
    </row>
    <row r="3060" spans="1:77" hidden="1" outlineLevel="1">
      <c r="A3060" t="s">
        <v>65</v>
      </c>
      <c r="B3060" t="s">
        <v>1603</v>
      </c>
      <c r="C3060" s="1">
        <f t="shared" si="1161"/>
        <v>7748</v>
      </c>
      <c r="D3060" s="5">
        <f>IF(N3060&gt;0, RANK(N3060,(N3060:P3060,Q3060:AE3060)),0)</f>
        <v>1</v>
      </c>
      <c r="E3060" s="5">
        <f>IF(O3060&gt;0,RANK(O3060,(N3060:P3060,Q3060:AE3060)),0)</f>
        <v>2</v>
      </c>
      <c r="F3060" s="5">
        <f>IF(P3060&gt;0,RANK(P3060,(N3060:P3060,Q3060:AE3060)),0)</f>
        <v>0</v>
      </c>
      <c r="G3060" s="131">
        <f t="shared" si="1146"/>
        <v>2221</v>
      </c>
      <c r="H3060" s="136">
        <f t="shared" si="1147"/>
        <v>0.286654620547238</v>
      </c>
      <c r="I3060" s="2"/>
      <c r="J3060" s="2">
        <f t="shared" si="1158"/>
        <v>0.63280846670108415</v>
      </c>
      <c r="K3060" s="2">
        <f t="shared" si="1159"/>
        <v>0.34615384615384615</v>
      </c>
      <c r="L3060" s="2">
        <f t="shared" si="1162"/>
        <v>0</v>
      </c>
      <c r="M3060" s="2">
        <f t="shared" si="1160"/>
        <v>2.1037687145069706E-2</v>
      </c>
      <c r="N3060" s="63">
        <v>4903</v>
      </c>
      <c r="O3060" s="63">
        <v>2682</v>
      </c>
      <c r="P3060" s="63"/>
      <c r="Q3060" s="63">
        <v>98</v>
      </c>
      <c r="R3060" s="63">
        <v>30</v>
      </c>
      <c r="S3060" s="63">
        <v>15</v>
      </c>
      <c r="T3060" s="63"/>
      <c r="U3060" s="63"/>
      <c r="V3060" s="63"/>
      <c r="W3060" s="63">
        <v>20</v>
      </c>
      <c r="X3060" s="63"/>
      <c r="Y3060" s="63"/>
      <c r="Z3060" s="63"/>
      <c r="AA3060" s="63"/>
      <c r="AB3060" s="63"/>
      <c r="AC3060" s="63"/>
      <c r="AD3060" s="63"/>
      <c r="AE3060" s="63"/>
      <c r="AF3060" s="63"/>
      <c r="AG3060" s="63"/>
      <c r="AH3060" s="63"/>
      <c r="AI3060" s="63"/>
      <c r="AJ3060" s="63"/>
      <c r="AK3060" s="63"/>
      <c r="AL3060" s="63"/>
      <c r="AM3060" s="63"/>
      <c r="AN3060" s="63"/>
      <c r="AO3060" s="63"/>
      <c r="AP3060" s="63"/>
      <c r="AQ3060" s="63"/>
      <c r="AS3060" s="5">
        <f>IF(Q3060&gt;0,RANK(Q3060,(N3060:P3060,Q3060:AE3060)),0)</f>
        <v>3</v>
      </c>
      <c r="AT3060" s="5">
        <f>IF(R3060&gt;0,RANK(R3060,(N3060:P3060,Q3060:AE3060)),0)</f>
        <v>4</v>
      </c>
      <c r="AU3060" s="5">
        <f>IF(T3060&gt;0,RANK(T3060,(N3060:P3060,Q3060:AE3060)),0)</f>
        <v>0</v>
      </c>
      <c r="AV3060" s="5">
        <f>IF(S3060&gt;0,RANK(S3060,(N3060:P3060,Q3060:AE3060)),0)</f>
        <v>6</v>
      </c>
      <c r="AW3060" s="2">
        <f t="shared" si="1163"/>
        <v>1.2648425400103252E-2</v>
      </c>
      <c r="AX3060" s="2">
        <f t="shared" si="1164"/>
        <v>3.8719669592152815E-3</v>
      </c>
      <c r="AY3060" s="2">
        <f t="shared" si="1165"/>
        <v>0</v>
      </c>
      <c r="AZ3060" s="2">
        <f t="shared" si="1166"/>
        <v>1.9359834796076408E-3</v>
      </c>
      <c r="BB3060" t="s">
        <v>65</v>
      </c>
      <c r="BC3060" t="s">
        <v>1603</v>
      </c>
      <c r="BD3060">
        <v>1</v>
      </c>
      <c r="BF3060" s="111">
        <v>51</v>
      </c>
      <c r="BG3060" s="113">
        <v>830</v>
      </c>
      <c r="BH3060" s="117">
        <f t="shared" si="1157"/>
        <v>51830</v>
      </c>
      <c r="BJ3060" s="5" t="s">
        <v>1257</v>
      </c>
    </row>
    <row r="3061" spans="1:77" hidden="1" outlineLevel="1">
      <c r="A3061" t="s">
        <v>900</v>
      </c>
      <c r="B3061" t="s">
        <v>1603</v>
      </c>
      <c r="C3061" s="1">
        <f t="shared" si="1161"/>
        <v>10296</v>
      </c>
      <c r="D3061" s="5">
        <f>IF(N3061&gt;0, RANK(N3061,(N3061:P3061,Q3061:AE3061)),0)</f>
        <v>1</v>
      </c>
      <c r="E3061" s="5">
        <f>IF(O3061&gt;0,RANK(O3061,(N3061:P3061,Q3061:AE3061)),0)</f>
        <v>2</v>
      </c>
      <c r="F3061" s="5">
        <f>IF(P3061&gt;0,RANK(P3061,(N3061:P3061,Q3061:AE3061)),0)</f>
        <v>0</v>
      </c>
      <c r="G3061" s="131">
        <f t="shared" si="1146"/>
        <v>148</v>
      </c>
      <c r="H3061" s="136">
        <f t="shared" si="1147"/>
        <v>1.4374514374514374E-2</v>
      </c>
      <c r="I3061" s="2"/>
      <c r="J3061" s="2">
        <f t="shared" si="1158"/>
        <v>0.49475524475524474</v>
      </c>
      <c r="K3061" s="2">
        <f t="shared" si="1159"/>
        <v>0.48038073038073037</v>
      </c>
      <c r="L3061" s="2">
        <f t="shared" si="1162"/>
        <v>0</v>
      </c>
      <c r="M3061" s="2">
        <f t="shared" si="1160"/>
        <v>2.4864024864024836E-2</v>
      </c>
      <c r="N3061" s="63">
        <v>5094</v>
      </c>
      <c r="O3061" s="63">
        <v>4946</v>
      </c>
      <c r="P3061" s="63"/>
      <c r="Q3061" s="63">
        <v>109</v>
      </c>
      <c r="R3061" s="63">
        <v>48</v>
      </c>
      <c r="S3061" s="63">
        <v>66</v>
      </c>
      <c r="T3061" s="63"/>
      <c r="U3061" s="63"/>
      <c r="V3061" s="63"/>
      <c r="W3061" s="63">
        <v>33</v>
      </c>
      <c r="X3061" s="63"/>
      <c r="Y3061" s="63"/>
      <c r="Z3061" s="63"/>
      <c r="AA3061" s="63"/>
      <c r="AB3061" s="63"/>
      <c r="AC3061" s="63"/>
      <c r="AD3061" s="63"/>
      <c r="AE3061" s="63"/>
      <c r="AF3061" s="63"/>
      <c r="AG3061" s="63"/>
      <c r="AH3061" s="63"/>
      <c r="AI3061" s="63"/>
      <c r="AJ3061" s="63"/>
      <c r="AK3061" s="63"/>
      <c r="AL3061" s="63"/>
      <c r="AM3061" s="63"/>
      <c r="AN3061" s="63"/>
      <c r="AO3061" s="63"/>
      <c r="AP3061" s="63"/>
      <c r="AQ3061" s="63"/>
      <c r="AS3061" s="5">
        <f>IF(Q3061&gt;0,RANK(Q3061,(N3061:P3061,Q3061:AE3061)),0)</f>
        <v>3</v>
      </c>
      <c r="AT3061" s="5">
        <f>IF(R3061&gt;0,RANK(R3061,(N3061:P3061,Q3061:AE3061)),0)</f>
        <v>5</v>
      </c>
      <c r="AU3061" s="5">
        <f>IF(T3061&gt;0,RANK(T3061,(N3061:P3061,Q3061:AE3061)),0)</f>
        <v>0</v>
      </c>
      <c r="AV3061" s="5">
        <f>IF(S3061&gt;0,RANK(S3061,(N3061:P3061,Q3061:AE3061)),0)</f>
        <v>4</v>
      </c>
      <c r="AW3061" s="2">
        <f t="shared" si="1163"/>
        <v>1.0586635586635586E-2</v>
      </c>
      <c r="AX3061" s="2">
        <f t="shared" si="1164"/>
        <v>4.662004662004662E-3</v>
      </c>
      <c r="AY3061" s="2">
        <f t="shared" si="1165"/>
        <v>0</v>
      </c>
      <c r="AZ3061" s="2">
        <f t="shared" si="1166"/>
        <v>6.41025641025641E-3</v>
      </c>
      <c r="BB3061" t="s">
        <v>900</v>
      </c>
      <c r="BC3061" t="s">
        <v>1603</v>
      </c>
      <c r="BD3061">
        <v>10</v>
      </c>
      <c r="BF3061" s="111">
        <v>51</v>
      </c>
      <c r="BG3061" s="113">
        <v>840</v>
      </c>
      <c r="BH3061" s="117">
        <f t="shared" si="1157"/>
        <v>51840</v>
      </c>
      <c r="BJ3061" s="5" t="s">
        <v>1257</v>
      </c>
    </row>
    <row r="3062" spans="1:77" collapsed="1">
      <c r="A3062" t="s">
        <v>1016</v>
      </c>
      <c r="B3062" t="s">
        <v>548</v>
      </c>
      <c r="C3062" s="1">
        <f t="shared" si="1161"/>
        <v>3854489</v>
      </c>
      <c r="D3062" s="5">
        <f>IF(N3062&gt;0, RANK(N3062,(N3062:P3062,Q3062:AE3062)),0)</f>
        <v>1</v>
      </c>
      <c r="E3062" s="5">
        <f>IF(O3062&gt;0,RANK(O3062,(N3062:P3062,Q3062:AE3062)),0)</f>
        <v>2</v>
      </c>
      <c r="F3062" s="5">
        <f>IF(P3062&gt;0,RANK(P3062,(N3062:P3062,Q3062:AE3062)),0)</f>
        <v>0</v>
      </c>
      <c r="G3062" s="131">
        <f t="shared" si="1146"/>
        <v>149298</v>
      </c>
      <c r="H3062" s="136">
        <f t="shared" si="1147"/>
        <v>3.8733538998295236E-2</v>
      </c>
      <c r="I3062" s="2"/>
      <c r="J3062" s="2">
        <f t="shared" si="1158"/>
        <v>0.51156456796218641</v>
      </c>
      <c r="K3062" s="2">
        <f t="shared" si="1159"/>
        <v>0.47283102896389118</v>
      </c>
      <c r="L3062" s="2">
        <f t="shared" si="1162"/>
        <v>0</v>
      </c>
      <c r="M3062" s="2">
        <f t="shared" si="1160"/>
        <v>1.5604403073922413E-2</v>
      </c>
      <c r="N3062" s="63">
        <f t="shared" ref="N3062:S3062" si="1167">SUM(N2928:N3061)</f>
        <v>1971820</v>
      </c>
      <c r="O3062" s="63">
        <f t="shared" si="1167"/>
        <v>1822522</v>
      </c>
      <c r="P3062" s="63">
        <f t="shared" si="1167"/>
        <v>0</v>
      </c>
      <c r="Q3062" s="63">
        <f t="shared" si="1167"/>
        <v>31216</v>
      </c>
      <c r="R3062" s="63">
        <f t="shared" si="1167"/>
        <v>8627</v>
      </c>
      <c r="S3062" s="63">
        <f t="shared" si="1167"/>
        <v>13058</v>
      </c>
      <c r="T3062" s="63"/>
      <c r="U3062" s="63"/>
      <c r="V3062" s="63"/>
      <c r="W3062" s="132">
        <f>SUM(W2928:W3061)-X3062-AJ3062-AL3062</f>
        <v>7158</v>
      </c>
      <c r="X3062" s="132">
        <v>73</v>
      </c>
      <c r="Y3062" s="63"/>
      <c r="Z3062" s="63"/>
      <c r="AA3062" s="63"/>
      <c r="AB3062" s="63"/>
      <c r="AC3062" s="63"/>
      <c r="AD3062" s="63"/>
      <c r="AE3062" s="63"/>
      <c r="AF3062" s="63"/>
      <c r="AG3062" s="63"/>
      <c r="AH3062" s="63"/>
      <c r="AI3062" s="63"/>
      <c r="AJ3062" s="132">
        <v>14</v>
      </c>
      <c r="AK3062" s="63"/>
      <c r="AL3062" s="132">
        <v>1</v>
      </c>
      <c r="AM3062" s="63"/>
      <c r="AN3062" s="63"/>
      <c r="AO3062" s="63"/>
      <c r="AP3062" s="63"/>
      <c r="AQ3062" s="63"/>
      <c r="AS3062" s="5">
        <f>IF(Q3062&gt;0,RANK(Q3062,(N3062:P3062,Q3062:AE3062)),0)</f>
        <v>3</v>
      </c>
      <c r="AT3062" s="5">
        <f>IF(R3062&gt;0,RANK(R3062,(N3062:P3062,Q3062:AE3062)),0)</f>
        <v>5</v>
      </c>
      <c r="AU3062" s="5">
        <f>IF(T3062&gt;0,RANK(T3062,(N3062:P3062,Q3062:AE3062)),0)</f>
        <v>0</v>
      </c>
      <c r="AV3062" s="5">
        <f>IF(S3062&gt;0,RANK(S3062,(N3062:P3062,Q3062:AE3062)),0)</f>
        <v>4</v>
      </c>
      <c r="AW3062" s="2">
        <f t="shared" si="1163"/>
        <v>8.0986091801014352E-3</v>
      </c>
      <c r="AX3062" s="2">
        <f t="shared" si="1164"/>
        <v>2.2381695731911546E-3</v>
      </c>
      <c r="AY3062" s="2">
        <f t="shared" si="1165"/>
        <v>0</v>
      </c>
      <c r="AZ3062" s="2">
        <f t="shared" si="1166"/>
        <v>3.3877382968274133E-3</v>
      </c>
      <c r="BB3062" t="s">
        <v>1016</v>
      </c>
      <c r="BC3062" t="s">
        <v>548</v>
      </c>
      <c r="BF3062" s="111">
        <v>51</v>
      </c>
      <c r="BG3062" s="113"/>
      <c r="BH3062" s="111">
        <v>51</v>
      </c>
      <c r="BJ3062" s="5" t="s">
        <v>718</v>
      </c>
    </row>
    <row r="3063" spans="1:77">
      <c r="C3063" s="1"/>
      <c r="E3063" s="5"/>
      <c r="F3063" s="5"/>
      <c r="G3063" s="131"/>
      <c r="H3063" s="136"/>
      <c r="I3063" s="2"/>
      <c r="N3063" s="63"/>
      <c r="O3063" s="63"/>
      <c r="P3063" s="63"/>
      <c r="Q3063" s="63"/>
      <c r="R3063" s="63"/>
      <c r="S3063" s="63"/>
      <c r="T3063" s="63"/>
      <c r="U3063" s="63"/>
      <c r="V3063" s="63"/>
      <c r="W3063" s="63"/>
      <c r="X3063" s="63"/>
      <c r="Y3063" s="63"/>
      <c r="Z3063" s="63"/>
      <c r="AA3063" s="63"/>
      <c r="AB3063" s="63"/>
      <c r="AC3063" s="63"/>
      <c r="AD3063" s="63"/>
      <c r="AE3063" s="63"/>
      <c r="AF3063" s="63"/>
      <c r="AG3063" s="63"/>
      <c r="AH3063" s="63"/>
      <c r="AI3063" s="63"/>
      <c r="AJ3063" s="63"/>
      <c r="AK3063" s="63"/>
      <c r="AL3063" s="63"/>
      <c r="AM3063" s="63"/>
      <c r="AN3063" s="63"/>
      <c r="AO3063" s="63"/>
      <c r="AP3063" s="63"/>
      <c r="AQ3063" s="63"/>
      <c r="AS3063" s="5"/>
      <c r="AT3063" s="5"/>
      <c r="AU3063" s="5"/>
      <c r="AV3063" s="5"/>
      <c r="BF3063" s="111"/>
      <c r="BG3063" s="113"/>
      <c r="BH3063" s="117"/>
      <c r="BY3063" s="131" t="s">
        <v>3500</v>
      </c>
    </row>
    <row r="3064" spans="1:77" hidden="1" outlineLevel="1">
      <c r="A3064" t="s">
        <v>1034</v>
      </c>
      <c r="B3064" t="s">
        <v>824</v>
      </c>
      <c r="C3064" s="1">
        <f t="shared" ref="C3064:C3103" si="1168">SUM(N3064:AQ3064)</f>
        <v>4793</v>
      </c>
      <c r="D3064" s="5">
        <f>IF(N3064&gt;0, RANK(N3064,(N3064:P3064,Q3064:AE3064)),0)</f>
        <v>2</v>
      </c>
      <c r="E3064" s="5">
        <f>IF(O3064&gt;0,RANK(O3064,(N3064:P3064,Q3064:AE3064)),0)</f>
        <v>1</v>
      </c>
      <c r="F3064" s="5">
        <f>IF(P3064&gt;0,RANK(P3064,(N3064:P3064,Q3064:AE3064)),0)</f>
        <v>0</v>
      </c>
      <c r="G3064" s="131">
        <f t="shared" si="1146"/>
        <v>1631</v>
      </c>
      <c r="H3064" s="136">
        <f t="shared" si="1147"/>
        <v>0.34028791988316293</v>
      </c>
      <c r="I3064" s="2"/>
      <c r="J3064" s="2">
        <f t="shared" ref="J3064:J3103" si="1169">IF($C3064=0,"-",N3064/$C3064)</f>
        <v>0.3213018986021281</v>
      </c>
      <c r="K3064" s="2">
        <f t="shared" ref="K3064:K3103" si="1170">IF($C3064=0,"-",O3064/$C3064)</f>
        <v>0.66158981848529108</v>
      </c>
      <c r="L3064" s="2">
        <f t="shared" ref="L3064:L3103" si="1171">IF($C3064=0,"-",P3064/$C3064)</f>
        <v>0</v>
      </c>
      <c r="M3064" s="2">
        <f t="shared" ref="M3064:M3103" si="1172">IF(C3064=0,"-",(1-J3064-K3064-L3064))</f>
        <v>1.7108282912580819E-2</v>
      </c>
      <c r="N3064" s="63">
        <v>1540</v>
      </c>
      <c r="O3064" s="63">
        <v>3171</v>
      </c>
      <c r="P3064" s="63"/>
      <c r="Q3064" s="63">
        <v>40</v>
      </c>
      <c r="R3064" s="63">
        <v>20</v>
      </c>
      <c r="S3064" s="63">
        <v>15</v>
      </c>
      <c r="T3064" s="63">
        <v>0</v>
      </c>
      <c r="U3064" s="63"/>
      <c r="V3064" s="63">
        <v>1</v>
      </c>
      <c r="W3064" s="63">
        <f>IF(Copyright!C$12=1,IF(BW3064&gt;0,BW3064-U3064-SUM(Y3064:AQ3064),0),0)</f>
        <v>0</v>
      </c>
      <c r="X3064" s="63">
        <v>6</v>
      </c>
      <c r="Y3064" s="63"/>
      <c r="Z3064" s="63"/>
      <c r="AA3064" s="63"/>
      <c r="AB3064" s="63"/>
      <c r="AC3064" s="63"/>
      <c r="AD3064" s="63"/>
      <c r="AE3064" s="63"/>
      <c r="AF3064" s="63"/>
      <c r="AG3064" s="63"/>
      <c r="AH3064" s="63"/>
      <c r="AI3064" s="63"/>
      <c r="AJ3064" s="63"/>
      <c r="AK3064" s="63"/>
      <c r="AL3064" s="63"/>
      <c r="AM3064" s="63"/>
      <c r="AN3064" s="63"/>
      <c r="AO3064" s="63"/>
      <c r="AP3064" s="63"/>
      <c r="AQ3064" s="63"/>
      <c r="AS3064" s="5">
        <f>IF(Q3064&gt;0,RANK(Q3064,(N3064:P3064,Q3064:AE3064)),0)</f>
        <v>3</v>
      </c>
      <c r="AT3064" s="5">
        <f>IF(R3064&gt;0,RANK(R3064,(N3064:P3064,Q3064:AE3064)),0)</f>
        <v>4</v>
      </c>
      <c r="AU3064" s="5">
        <f>IF(T3064&gt;0,RANK(T3064,(N3064:P3064,Q3064:AE3064)),0)</f>
        <v>0</v>
      </c>
      <c r="AV3064" s="5">
        <f>IF(S3064&gt;0,RANK(S3064,(N3064:P3064,Q3064:AE3064)),0)</f>
        <v>5</v>
      </c>
      <c r="AW3064" s="2">
        <f t="shared" ref="AW3064:AW3103" si="1173">IF($C3064=0,"-",Q3064/$C3064)</f>
        <v>8.3455038597955358E-3</v>
      </c>
      <c r="AX3064" s="2">
        <f t="shared" ref="AX3064:AX3103" si="1174">IF($C3064=0,"-",R3064/$C3064)</f>
        <v>4.1727519298977679E-3</v>
      </c>
      <c r="AY3064" s="2">
        <f t="shared" ref="AY3064:AY3103" si="1175">IF($C3064=0,"-",T3064/$C3064)</f>
        <v>0</v>
      </c>
      <c r="AZ3064" s="2">
        <f t="shared" ref="AZ3064:AZ3103" si="1176">IF($C3064=0,"-",S3064/$C3064)</f>
        <v>3.1295639474233257E-3</v>
      </c>
      <c r="BB3064" t="s">
        <v>1034</v>
      </c>
      <c r="BC3064" t="s">
        <v>824</v>
      </c>
      <c r="BD3064">
        <v>4</v>
      </c>
      <c r="BF3064" s="111">
        <v>53</v>
      </c>
      <c r="BG3064" s="113">
        <v>1</v>
      </c>
      <c r="BH3064" s="117">
        <f t="shared" si="1157"/>
        <v>53001</v>
      </c>
      <c r="BJ3064" s="5" t="s">
        <v>3185</v>
      </c>
      <c r="BW3064" s="63">
        <v>29</v>
      </c>
    </row>
    <row r="3065" spans="1:77" hidden="1" outlineLevel="1">
      <c r="A3065" t="s">
        <v>1755</v>
      </c>
      <c r="B3065" t="s">
        <v>824</v>
      </c>
      <c r="C3065" s="1">
        <f t="shared" si="1168"/>
        <v>9901</v>
      </c>
      <c r="D3065" s="5">
        <f>IF(N3065&gt;0, RANK(N3065,(N3065:P3065,Q3065:AE3065)),0)</f>
        <v>2</v>
      </c>
      <c r="E3065" s="5">
        <f>IF(O3065&gt;0,RANK(O3065,(N3065:P3065,Q3065:AE3065)),0)</f>
        <v>1</v>
      </c>
      <c r="F3065" s="5">
        <f>IF(P3065&gt;0,RANK(P3065,(N3065:P3065,Q3065:AE3065)),0)</f>
        <v>0</v>
      </c>
      <c r="G3065" s="131">
        <f t="shared" si="1146"/>
        <v>1651</v>
      </c>
      <c r="H3065" s="136">
        <f t="shared" si="1147"/>
        <v>0.16675083324916676</v>
      </c>
      <c r="I3065" s="2"/>
      <c r="J3065" s="2">
        <f t="shared" si="1169"/>
        <v>0.40430259569740429</v>
      </c>
      <c r="K3065" s="2">
        <f t="shared" si="1170"/>
        <v>0.57105342894657107</v>
      </c>
      <c r="L3065" s="2">
        <f t="shared" si="1171"/>
        <v>0</v>
      </c>
      <c r="M3065" s="2">
        <f t="shared" si="1172"/>
        <v>2.4643975356024694E-2</v>
      </c>
      <c r="N3065" s="63">
        <v>4003</v>
      </c>
      <c r="O3065" s="63">
        <v>5654</v>
      </c>
      <c r="P3065" s="63"/>
      <c r="Q3065" s="63">
        <v>151</v>
      </c>
      <c r="R3065" s="63">
        <v>34</v>
      </c>
      <c r="S3065" s="63">
        <v>31</v>
      </c>
      <c r="T3065" s="63">
        <v>4</v>
      </c>
      <c r="U3065" s="63"/>
      <c r="V3065" s="63">
        <v>3</v>
      </c>
      <c r="W3065" s="63">
        <f>IF(Copyright!C$12=1,IF(BW3065&gt;0,BW3065-U3065-SUM(Y3065:AQ3065),0),0)</f>
        <v>0</v>
      </c>
      <c r="X3065" s="63">
        <v>21</v>
      </c>
      <c r="Y3065" s="63"/>
      <c r="Z3065" s="63"/>
      <c r="AA3065" s="63"/>
      <c r="AB3065" s="63"/>
      <c r="AC3065" s="63"/>
      <c r="AD3065" s="63"/>
      <c r="AE3065" s="63"/>
      <c r="AF3065" s="63"/>
      <c r="AG3065" s="63"/>
      <c r="AH3065" s="63"/>
      <c r="AI3065" s="63"/>
      <c r="AJ3065" s="63"/>
      <c r="AK3065" s="63"/>
      <c r="AL3065" s="63"/>
      <c r="AM3065" s="63"/>
      <c r="AN3065" s="63"/>
      <c r="AO3065" s="63"/>
      <c r="AP3065" s="63"/>
      <c r="AQ3065" s="63"/>
      <c r="AS3065" s="5">
        <f>IF(Q3065&gt;0,RANK(Q3065,(N3065:P3065,Q3065:AE3065)),0)</f>
        <v>3</v>
      </c>
      <c r="AT3065" s="5">
        <f>IF(R3065&gt;0,RANK(R3065,(N3065:P3065,Q3065:AE3065)),0)</f>
        <v>4</v>
      </c>
      <c r="AU3065" s="5">
        <f>IF(T3065&gt;0,RANK(T3065,(N3065:P3065,Q3065:AE3065)),0)</f>
        <v>7</v>
      </c>
      <c r="AV3065" s="5">
        <f>IF(S3065&gt;0,RANK(S3065,(N3065:P3065,Q3065:AE3065)),0)</f>
        <v>5</v>
      </c>
      <c r="AW3065" s="2">
        <f t="shared" si="1173"/>
        <v>1.5250984749015251E-2</v>
      </c>
      <c r="AX3065" s="2">
        <f t="shared" si="1174"/>
        <v>3.4339965660034341E-3</v>
      </c>
      <c r="AY3065" s="2">
        <f t="shared" si="1175"/>
        <v>4.0399959600040402E-4</v>
      </c>
      <c r="AZ3065" s="2">
        <f t="shared" si="1176"/>
        <v>3.1309968690031312E-3</v>
      </c>
      <c r="BB3065" t="s">
        <v>1755</v>
      </c>
      <c r="BC3065" t="s">
        <v>824</v>
      </c>
      <c r="BD3065">
        <v>5</v>
      </c>
      <c r="BF3065" s="111">
        <v>53</v>
      </c>
      <c r="BG3065" s="113">
        <v>3</v>
      </c>
      <c r="BH3065" s="117">
        <f t="shared" si="1157"/>
        <v>53003</v>
      </c>
      <c r="BJ3065" s="5" t="s">
        <v>3185</v>
      </c>
      <c r="BN3065" s="63"/>
      <c r="BW3065" s="63">
        <v>71</v>
      </c>
    </row>
    <row r="3066" spans="1:77" hidden="1" outlineLevel="1">
      <c r="A3066" t="s">
        <v>1106</v>
      </c>
      <c r="B3066" t="s">
        <v>824</v>
      </c>
      <c r="C3066" s="1">
        <f t="shared" si="1168"/>
        <v>79559</v>
      </c>
      <c r="D3066" s="5">
        <f>IF(N3066&gt;0, RANK(N3066,(N3066:P3066,Q3066:AE3066)),0)</f>
        <v>2</v>
      </c>
      <c r="E3066" s="5">
        <f>IF(O3066&gt;0,RANK(O3066,(N3066:P3066,Q3066:AE3066)),0)</f>
        <v>1</v>
      </c>
      <c r="F3066" s="5">
        <f>IF(P3066&gt;0,RANK(P3066,(N3066:P3066,Q3066:AE3066)),0)</f>
        <v>0</v>
      </c>
      <c r="G3066" s="131">
        <f t="shared" si="1146"/>
        <v>21316</v>
      </c>
      <c r="H3066" s="136">
        <f t="shared" si="1147"/>
        <v>0.26792694729697458</v>
      </c>
      <c r="I3066" s="2"/>
      <c r="J3066" s="2">
        <f t="shared" si="1169"/>
        <v>0.35376261642303197</v>
      </c>
      <c r="K3066" s="2">
        <f t="shared" si="1170"/>
        <v>0.6216895637200065</v>
      </c>
      <c r="L3066" s="2">
        <f t="shared" si="1171"/>
        <v>0</v>
      </c>
      <c r="M3066" s="2">
        <f t="shared" si="1172"/>
        <v>2.4547819856961528E-2</v>
      </c>
      <c r="N3066" s="63">
        <v>28145</v>
      </c>
      <c r="O3066" s="63">
        <v>49461</v>
      </c>
      <c r="P3066" s="63"/>
      <c r="Q3066" s="63">
        <v>1148</v>
      </c>
      <c r="R3066" s="63">
        <v>360</v>
      </c>
      <c r="S3066" s="63">
        <v>303</v>
      </c>
      <c r="T3066" s="63">
        <v>18</v>
      </c>
      <c r="U3066" s="63"/>
      <c r="V3066" s="63">
        <v>19</v>
      </c>
      <c r="W3066" s="63">
        <f>IF(Copyright!C$12=1,IF(BW3066&gt;0,BW3066-U3066-SUM(Y3066:AQ3066),0),0)</f>
        <v>0</v>
      </c>
      <c r="X3066" s="63">
        <v>105</v>
      </c>
      <c r="Y3066" s="63"/>
      <c r="Z3066" s="63"/>
      <c r="AA3066" s="63"/>
      <c r="AB3066" s="63"/>
      <c r="AC3066" s="63"/>
      <c r="AD3066" s="63"/>
      <c r="AE3066" s="63"/>
      <c r="AF3066" s="63"/>
      <c r="AG3066" s="63"/>
      <c r="AH3066" s="63"/>
      <c r="AI3066" s="63"/>
      <c r="AJ3066" s="63"/>
      <c r="AK3066" s="63"/>
      <c r="AL3066" s="63"/>
      <c r="AM3066" s="63"/>
      <c r="AN3066" s="63"/>
      <c r="AO3066" s="63"/>
      <c r="AP3066" s="63"/>
      <c r="AQ3066" s="63"/>
      <c r="AS3066" s="5">
        <f>IF(Q3066&gt;0,RANK(Q3066,(N3066:P3066,Q3066:AE3066)),0)</f>
        <v>3</v>
      </c>
      <c r="AT3066" s="5">
        <f>IF(R3066&gt;0,RANK(R3066,(N3066:P3066,Q3066:AE3066)),0)</f>
        <v>4</v>
      </c>
      <c r="AU3066" s="5">
        <f>IF(T3066&gt;0,RANK(T3066,(N3066:P3066,Q3066:AE3066)),0)</f>
        <v>8</v>
      </c>
      <c r="AV3066" s="5">
        <f>IF(S3066&gt;0,RANK(S3066,(N3066:P3066,Q3066:AE3066)),0)</f>
        <v>5</v>
      </c>
      <c r="AW3066" s="2">
        <f t="shared" si="1173"/>
        <v>1.4429542854988122E-2</v>
      </c>
      <c r="AX3066" s="2">
        <f t="shared" si="1174"/>
        <v>4.5249437524352999E-3</v>
      </c>
      <c r="AY3066" s="2">
        <f t="shared" si="1175"/>
        <v>2.2624718762176497E-4</v>
      </c>
      <c r="AZ3066" s="2">
        <f t="shared" si="1176"/>
        <v>3.8084943249663771E-3</v>
      </c>
      <c r="BB3066" t="s">
        <v>1106</v>
      </c>
      <c r="BC3066" t="s">
        <v>824</v>
      </c>
      <c r="BD3066">
        <v>4</v>
      </c>
      <c r="BF3066" s="111">
        <v>53</v>
      </c>
      <c r="BG3066" s="113">
        <v>5</v>
      </c>
      <c r="BH3066" s="117">
        <f t="shared" si="1157"/>
        <v>53005</v>
      </c>
      <c r="BJ3066" s="5" t="s">
        <v>3185</v>
      </c>
      <c r="BN3066" s="63"/>
      <c r="BW3066" s="63">
        <v>658</v>
      </c>
      <c r="BY3066" s="63">
        <v>309</v>
      </c>
    </row>
    <row r="3067" spans="1:77" hidden="1" outlineLevel="1">
      <c r="A3067" t="s">
        <v>186</v>
      </c>
      <c r="B3067" t="s">
        <v>824</v>
      </c>
      <c r="C3067" s="1">
        <f t="shared" si="1168"/>
        <v>32250</v>
      </c>
      <c r="D3067" s="5">
        <f>IF(N3067&gt;0, RANK(N3067,(N3067:P3067,Q3067:AE3067)),0)</f>
        <v>2</v>
      </c>
      <c r="E3067" s="5">
        <f>IF(O3067&gt;0,RANK(O3067,(N3067:P3067,Q3067:AE3067)),0)</f>
        <v>1</v>
      </c>
      <c r="F3067" s="5">
        <f>IF(P3067&gt;0,RANK(P3067,(N3067:P3067,Q3067:AE3067)),0)</f>
        <v>0</v>
      </c>
      <c r="G3067" s="131">
        <f t="shared" si="1146"/>
        <v>5290</v>
      </c>
      <c r="H3067" s="136">
        <f t="shared" si="1147"/>
        <v>0.16403100775193799</v>
      </c>
      <c r="I3067" s="2"/>
      <c r="J3067" s="2">
        <f t="shared" si="1169"/>
        <v>0.40657364341085273</v>
      </c>
      <c r="K3067" s="2">
        <f t="shared" si="1170"/>
        <v>0.57060465116279069</v>
      </c>
      <c r="L3067" s="2">
        <f t="shared" si="1171"/>
        <v>0</v>
      </c>
      <c r="M3067" s="2">
        <f t="shared" si="1172"/>
        <v>2.2821705426356642E-2</v>
      </c>
      <c r="N3067" s="63">
        <v>13112</v>
      </c>
      <c r="O3067" s="63">
        <v>18402</v>
      </c>
      <c r="P3067" s="63"/>
      <c r="Q3067" s="63">
        <v>426</v>
      </c>
      <c r="R3067" s="63">
        <v>154</v>
      </c>
      <c r="S3067" s="63">
        <v>91</v>
      </c>
      <c r="T3067" s="63">
        <v>20</v>
      </c>
      <c r="U3067" s="63"/>
      <c r="V3067" s="63">
        <v>9</v>
      </c>
      <c r="W3067" s="63">
        <f>IF(Copyright!C$12=1,IF(BW3067&gt;0,BW3067-U3067-SUM(Y3067:AQ3067),0),0)</f>
        <v>0</v>
      </c>
      <c r="X3067" s="63">
        <v>36</v>
      </c>
      <c r="Y3067" s="63"/>
      <c r="Z3067" s="63"/>
      <c r="AA3067" s="63"/>
      <c r="AB3067" s="63"/>
      <c r="AC3067" s="63"/>
      <c r="AD3067" s="63"/>
      <c r="AE3067" s="63"/>
      <c r="AF3067" s="63"/>
      <c r="AG3067" s="63"/>
      <c r="AH3067" s="63"/>
      <c r="AI3067" s="63"/>
      <c r="AJ3067" s="63"/>
      <c r="AK3067" s="63"/>
      <c r="AL3067" s="63"/>
      <c r="AM3067" s="63"/>
      <c r="AN3067" s="63"/>
      <c r="AO3067" s="63"/>
      <c r="AP3067" s="63"/>
      <c r="AQ3067" s="63"/>
      <c r="AS3067" s="5">
        <f>IF(Q3067&gt;0,RANK(Q3067,(N3067:P3067,Q3067:AE3067)),0)</f>
        <v>3</v>
      </c>
      <c r="AT3067" s="5">
        <f>IF(R3067&gt;0,RANK(R3067,(N3067:P3067,Q3067:AE3067)),0)</f>
        <v>4</v>
      </c>
      <c r="AU3067" s="5">
        <f>IF(T3067&gt;0,RANK(T3067,(N3067:P3067,Q3067:AE3067)),0)</f>
        <v>7</v>
      </c>
      <c r="AV3067" s="5">
        <f>IF(S3067&gt;0,RANK(S3067,(N3067:P3067,Q3067:AE3067)),0)</f>
        <v>5</v>
      </c>
      <c r="AW3067" s="2">
        <f t="shared" si="1173"/>
        <v>1.3209302325581396E-2</v>
      </c>
      <c r="AX3067" s="2">
        <f t="shared" si="1174"/>
        <v>4.7751937984496125E-3</v>
      </c>
      <c r="AY3067" s="2">
        <f t="shared" si="1175"/>
        <v>6.2015503875968996E-4</v>
      </c>
      <c r="AZ3067" s="2">
        <f t="shared" si="1176"/>
        <v>2.8217054263565892E-3</v>
      </c>
      <c r="BB3067" t="s">
        <v>186</v>
      </c>
      <c r="BC3067" t="s">
        <v>824</v>
      </c>
      <c r="BD3067">
        <v>8</v>
      </c>
      <c r="BF3067" s="111">
        <v>53</v>
      </c>
      <c r="BG3067" s="113">
        <v>7</v>
      </c>
      <c r="BH3067" s="117">
        <f t="shared" si="1157"/>
        <v>53007</v>
      </c>
      <c r="BJ3067" s="5" t="s">
        <v>3185</v>
      </c>
      <c r="BN3067" s="63"/>
      <c r="BW3067" s="63">
        <v>238</v>
      </c>
      <c r="BY3067" s="63">
        <v>122</v>
      </c>
    </row>
    <row r="3068" spans="1:77" hidden="1" outlineLevel="1">
      <c r="A3068" t="s">
        <v>341</v>
      </c>
      <c r="B3068" t="s">
        <v>824</v>
      </c>
      <c r="C3068" s="1">
        <f t="shared" si="1168"/>
        <v>38066</v>
      </c>
      <c r="D3068" s="5">
        <f>IF(N3068&gt;0, RANK(N3068,(N3068:P3068,Q3068:AE3068)),0)</f>
        <v>1</v>
      </c>
      <c r="E3068" s="5">
        <f>IF(O3068&gt;0,RANK(O3068,(N3068:P3068,Q3068:AE3068)),0)</f>
        <v>2</v>
      </c>
      <c r="F3068" s="5">
        <f>IF(P3068&gt;0,RANK(P3068,(N3068:P3068,Q3068:AE3068)),0)</f>
        <v>0</v>
      </c>
      <c r="G3068" s="131">
        <f t="shared" si="1146"/>
        <v>143</v>
      </c>
      <c r="H3068" s="136">
        <f t="shared" si="1147"/>
        <v>3.756633215993275E-3</v>
      </c>
      <c r="I3068" s="2"/>
      <c r="J3068" s="2">
        <f t="shared" si="1169"/>
        <v>0.48809961645562971</v>
      </c>
      <c r="K3068" s="2">
        <f t="shared" si="1170"/>
        <v>0.48434298323963643</v>
      </c>
      <c r="L3068" s="2">
        <f t="shared" si="1171"/>
        <v>0</v>
      </c>
      <c r="M3068" s="2">
        <f t="shared" si="1172"/>
        <v>2.7557400304733859E-2</v>
      </c>
      <c r="N3068" s="63">
        <v>18580</v>
      </c>
      <c r="O3068" s="63">
        <v>18437</v>
      </c>
      <c r="P3068" s="63"/>
      <c r="Q3068" s="63">
        <v>522</v>
      </c>
      <c r="R3068" s="63">
        <v>293</v>
      </c>
      <c r="S3068" s="63">
        <v>135</v>
      </c>
      <c r="T3068" s="63">
        <v>21</v>
      </c>
      <c r="U3068" s="63"/>
      <c r="V3068" s="63">
        <v>26</v>
      </c>
      <c r="W3068" s="63">
        <f>IF(Copyright!C$12=1,IF(BW3068&gt;0,BW3068-U3068-SUM(Y3068:AQ3068),0),0)</f>
        <v>0</v>
      </c>
      <c r="X3068" s="63">
        <v>52</v>
      </c>
      <c r="Y3068" s="63"/>
      <c r="Z3068" s="63"/>
      <c r="AA3068" s="63"/>
      <c r="AB3068" s="63"/>
      <c r="AC3068" s="63"/>
      <c r="AD3068" s="63"/>
      <c r="AE3068" s="63"/>
      <c r="AF3068" s="63"/>
      <c r="AG3068" s="63"/>
      <c r="AH3068" s="63"/>
      <c r="AI3068" s="63"/>
      <c r="AJ3068" s="63"/>
      <c r="AK3068" s="63"/>
      <c r="AL3068" s="63"/>
      <c r="AM3068" s="63"/>
      <c r="AN3068" s="63"/>
      <c r="AO3068" s="63"/>
      <c r="AP3068" s="63"/>
      <c r="AQ3068" s="63"/>
      <c r="AS3068" s="5">
        <f>IF(Q3068&gt;0,RANK(Q3068,(N3068:P3068,Q3068:AE3068)),0)</f>
        <v>3</v>
      </c>
      <c r="AT3068" s="5">
        <f>IF(R3068&gt;0,RANK(R3068,(N3068:P3068,Q3068:AE3068)),0)</f>
        <v>4</v>
      </c>
      <c r="AU3068" s="5">
        <f>IF(T3068&gt;0,RANK(T3068,(N3068:P3068,Q3068:AE3068)),0)</f>
        <v>8</v>
      </c>
      <c r="AV3068" s="5">
        <f>IF(S3068&gt;0,RANK(S3068,(N3068:P3068,Q3068:AE3068)),0)</f>
        <v>5</v>
      </c>
      <c r="AW3068" s="2">
        <f t="shared" si="1173"/>
        <v>1.3713024746492934E-2</v>
      </c>
      <c r="AX3068" s="2">
        <f t="shared" si="1174"/>
        <v>7.6971575684337728E-3</v>
      </c>
      <c r="AY3068" s="2">
        <f t="shared" si="1175"/>
        <v>5.5167340934166975E-4</v>
      </c>
      <c r="AZ3068" s="2">
        <f t="shared" si="1176"/>
        <v>3.5464719171964484E-3</v>
      </c>
      <c r="BB3068" t="s">
        <v>341</v>
      </c>
      <c r="BC3068" t="s">
        <v>824</v>
      </c>
      <c r="BD3068">
        <v>6</v>
      </c>
      <c r="BF3068" s="111">
        <v>53</v>
      </c>
      <c r="BG3068" s="113">
        <v>9</v>
      </c>
      <c r="BH3068" s="117">
        <f t="shared" si="1157"/>
        <v>53009</v>
      </c>
      <c r="BJ3068" s="5" t="s">
        <v>3185</v>
      </c>
      <c r="BN3068" s="63"/>
      <c r="BW3068" s="63">
        <v>319</v>
      </c>
    </row>
    <row r="3069" spans="1:77" hidden="1" outlineLevel="1">
      <c r="A3069" t="s">
        <v>395</v>
      </c>
      <c r="B3069" t="s">
        <v>824</v>
      </c>
      <c r="C3069" s="1">
        <f t="shared" si="1168"/>
        <v>190805</v>
      </c>
      <c r="D3069" s="5">
        <f>IF(N3069&gt;0, RANK(N3069,(N3069:P3069,Q3069:AE3069)),0)</f>
        <v>1</v>
      </c>
      <c r="E3069" s="5">
        <f>IF(O3069&gt;0,RANK(O3069,(N3069:P3069,Q3069:AE3069)),0)</f>
        <v>2</v>
      </c>
      <c r="F3069" s="5">
        <f>IF(P3069&gt;0,RANK(P3069,(N3069:P3069,Q3069:AE3069)),0)</f>
        <v>0</v>
      </c>
      <c r="G3069" s="131">
        <f t="shared" si="1146"/>
        <v>431</v>
      </c>
      <c r="H3069" s="136">
        <f t="shared" si="1147"/>
        <v>2.2588506590498153E-3</v>
      </c>
      <c r="I3069" s="2"/>
      <c r="J3069" s="2">
        <f t="shared" si="1169"/>
        <v>0.48941065485705298</v>
      </c>
      <c r="K3069" s="2">
        <f t="shared" si="1170"/>
        <v>0.48715180419800319</v>
      </c>
      <c r="L3069" s="2">
        <f t="shared" si="1171"/>
        <v>0</v>
      </c>
      <c r="M3069" s="2">
        <f t="shared" si="1172"/>
        <v>2.343754094494388E-2</v>
      </c>
      <c r="N3069" s="63">
        <v>93382</v>
      </c>
      <c r="O3069" s="63">
        <v>92951</v>
      </c>
      <c r="P3069" s="63"/>
      <c r="Q3069" s="63">
        <v>2523</v>
      </c>
      <c r="R3069" s="63">
        <v>984</v>
      </c>
      <c r="S3069" s="63">
        <v>591</v>
      </c>
      <c r="T3069" s="63">
        <v>61</v>
      </c>
      <c r="U3069" s="63"/>
      <c r="V3069" s="63">
        <v>58</v>
      </c>
      <c r="W3069" s="63">
        <f>IF(Copyright!C$12=1,IF(BW3069&gt;0,BW3069-U3069-SUM(Y3069:AQ3069),0),0)</f>
        <v>0</v>
      </c>
      <c r="X3069" s="63">
        <v>255</v>
      </c>
      <c r="Y3069" s="63"/>
      <c r="Z3069" s="63"/>
      <c r="AA3069" s="63"/>
      <c r="AB3069" s="63"/>
      <c r="AC3069" s="63"/>
      <c r="AD3069" s="63"/>
      <c r="AE3069" s="63"/>
      <c r="AF3069" s="63"/>
      <c r="AG3069" s="63"/>
      <c r="AH3069" s="63"/>
      <c r="AI3069" s="63"/>
      <c r="AJ3069" s="63"/>
      <c r="AK3069" s="63"/>
      <c r="AL3069" s="63"/>
      <c r="AM3069" s="63"/>
      <c r="AN3069" s="63"/>
      <c r="AO3069" s="63"/>
      <c r="AP3069" s="63"/>
      <c r="AQ3069" s="63"/>
      <c r="AS3069" s="5">
        <f>IF(Q3069&gt;0,RANK(Q3069,(N3069:P3069,Q3069:AE3069)),0)</f>
        <v>3</v>
      </c>
      <c r="AT3069" s="5">
        <f>IF(R3069&gt;0,RANK(R3069,(N3069:P3069,Q3069:AE3069)),0)</f>
        <v>4</v>
      </c>
      <c r="AU3069" s="5">
        <f>IF(T3069&gt;0,RANK(T3069,(N3069:P3069,Q3069:AE3069)),0)</f>
        <v>7</v>
      </c>
      <c r="AV3069" s="5">
        <f>IF(S3069&gt;0,RANK(S3069,(N3069:P3069,Q3069:AE3069)),0)</f>
        <v>5</v>
      </c>
      <c r="AW3069" s="2">
        <f t="shared" si="1173"/>
        <v>1.3222923927570032E-2</v>
      </c>
      <c r="AX3069" s="2">
        <f t="shared" si="1174"/>
        <v>5.1570975603364693E-3</v>
      </c>
      <c r="AY3069" s="2">
        <f t="shared" si="1175"/>
        <v>3.1969812111841932E-4</v>
      </c>
      <c r="AZ3069" s="2">
        <f t="shared" si="1176"/>
        <v>3.0974031078850133E-3</v>
      </c>
      <c r="BB3069" t="s">
        <v>395</v>
      </c>
      <c r="BC3069" t="s">
        <v>824</v>
      </c>
      <c r="BD3069">
        <v>3</v>
      </c>
      <c r="BF3069" s="111">
        <v>53</v>
      </c>
      <c r="BG3069" s="113">
        <v>11</v>
      </c>
      <c r="BH3069" s="117">
        <f t="shared" si="1157"/>
        <v>53011</v>
      </c>
      <c r="BJ3069" s="5" t="s">
        <v>3185</v>
      </c>
      <c r="BN3069" s="63"/>
      <c r="BW3069" s="63">
        <v>1371</v>
      </c>
    </row>
    <row r="3070" spans="1:77" hidden="1" outlineLevel="1">
      <c r="A3070" t="s">
        <v>1504</v>
      </c>
      <c r="B3070" t="s">
        <v>824</v>
      </c>
      <c r="C3070" s="1">
        <f t="shared" si="1168"/>
        <v>2259</v>
      </c>
      <c r="D3070" s="5">
        <f>IF(N3070&gt;0, RANK(N3070,(N3070:P3070,Q3070:AE3070)),0)</f>
        <v>2</v>
      </c>
      <c r="E3070" s="5">
        <f>IF(O3070&gt;0,RANK(O3070,(N3070:P3070,Q3070:AE3070)),0)</f>
        <v>1</v>
      </c>
      <c r="F3070" s="5">
        <f>IF(P3070&gt;0,RANK(P3070,(N3070:P3070,Q3070:AE3070)),0)</f>
        <v>0</v>
      </c>
      <c r="G3070" s="131">
        <f t="shared" si="1146"/>
        <v>923</v>
      </c>
      <c r="H3070" s="136">
        <f t="shared" si="1147"/>
        <v>0.40858787073926517</v>
      </c>
      <c r="I3070" s="2"/>
      <c r="J3070" s="2">
        <f t="shared" si="1169"/>
        <v>0.28552456839309431</v>
      </c>
      <c r="K3070" s="2">
        <f t="shared" si="1170"/>
        <v>0.69411243913235943</v>
      </c>
      <c r="L3070" s="2">
        <f t="shared" si="1171"/>
        <v>0</v>
      </c>
      <c r="M3070" s="2">
        <f t="shared" si="1172"/>
        <v>2.0362992474546315E-2</v>
      </c>
      <c r="N3070" s="63">
        <v>645</v>
      </c>
      <c r="O3070" s="63">
        <v>1568</v>
      </c>
      <c r="P3070" s="63"/>
      <c r="Q3070" s="63">
        <v>26</v>
      </c>
      <c r="R3070" s="63">
        <v>7</v>
      </c>
      <c r="S3070" s="63">
        <v>6</v>
      </c>
      <c r="T3070" s="63">
        <v>2</v>
      </c>
      <c r="U3070" s="63"/>
      <c r="V3070" s="63">
        <v>0</v>
      </c>
      <c r="W3070" s="63">
        <f>IF(Copyright!C$12=1,IF(BW3070&gt;0,BW3070-U3070-SUM(Y3070:AQ3070),0),0)</f>
        <v>0</v>
      </c>
      <c r="X3070" s="63">
        <v>5</v>
      </c>
      <c r="Y3070" s="63"/>
      <c r="Z3070" s="63"/>
      <c r="AA3070" s="63"/>
      <c r="AB3070" s="63"/>
      <c r="AC3070" s="63"/>
      <c r="AD3070" s="63"/>
      <c r="AE3070" s="63"/>
      <c r="AF3070" s="63"/>
      <c r="AG3070" s="63"/>
      <c r="AH3070" s="63"/>
      <c r="AI3070" s="63"/>
      <c r="AJ3070" s="63"/>
      <c r="AK3070" s="63"/>
      <c r="AL3070" s="63"/>
      <c r="AM3070" s="63"/>
      <c r="AN3070" s="63"/>
      <c r="AO3070" s="63"/>
      <c r="AP3070" s="63"/>
      <c r="AQ3070" s="63"/>
      <c r="AS3070" s="5">
        <f>IF(Q3070&gt;0,RANK(Q3070,(N3070:P3070,Q3070:AE3070)),0)</f>
        <v>3</v>
      </c>
      <c r="AT3070" s="5">
        <f>IF(R3070&gt;0,RANK(R3070,(N3070:P3070,Q3070:AE3070)),0)</f>
        <v>4</v>
      </c>
      <c r="AU3070" s="5">
        <f>IF(T3070&gt;0,RANK(T3070,(N3070:P3070,Q3070:AE3070)),0)</f>
        <v>7</v>
      </c>
      <c r="AV3070" s="5">
        <f>IF(S3070&gt;0,RANK(S3070,(N3070:P3070,Q3070:AE3070)),0)</f>
        <v>5</v>
      </c>
      <c r="AW3070" s="2">
        <f t="shared" si="1173"/>
        <v>1.1509517485613104E-2</v>
      </c>
      <c r="AX3070" s="2">
        <f t="shared" si="1174"/>
        <v>3.0987162461266048E-3</v>
      </c>
      <c r="AY3070" s="2">
        <f t="shared" si="1175"/>
        <v>8.8534749889331564E-4</v>
      </c>
      <c r="AZ3070" s="2">
        <f t="shared" si="1176"/>
        <v>2.6560424966799467E-3</v>
      </c>
      <c r="BB3070" t="s">
        <v>1504</v>
      </c>
      <c r="BC3070" t="s">
        <v>824</v>
      </c>
      <c r="BD3070">
        <v>5</v>
      </c>
      <c r="BF3070" s="111">
        <v>53</v>
      </c>
      <c r="BG3070" s="113">
        <v>13</v>
      </c>
      <c r="BH3070" s="117">
        <f t="shared" si="1157"/>
        <v>53013</v>
      </c>
      <c r="BJ3070" s="5" t="s">
        <v>3185</v>
      </c>
      <c r="BN3070" s="63"/>
      <c r="BW3070" s="63">
        <v>21</v>
      </c>
      <c r="BX3070" s="131"/>
      <c r="BY3070" s="63">
        <v>16</v>
      </c>
    </row>
    <row r="3071" spans="1:77" hidden="1" outlineLevel="1">
      <c r="A3071" t="s">
        <v>1244</v>
      </c>
      <c r="B3071" t="s">
        <v>824</v>
      </c>
      <c r="C3071" s="1">
        <f t="shared" si="1168"/>
        <v>44620</v>
      </c>
      <c r="D3071" s="5">
        <f>IF(N3071&gt;0, RANK(N3071,(N3071:P3071,Q3071:AE3071)),0)</f>
        <v>1</v>
      </c>
      <c r="E3071" s="5">
        <f>IF(O3071&gt;0,RANK(O3071,(N3071:P3071,Q3071:AE3071)),0)</f>
        <v>2</v>
      </c>
      <c r="F3071" s="5">
        <f>IF(P3071&gt;0,RANK(P3071,(N3071:P3071,Q3071:AE3071)),0)</f>
        <v>0</v>
      </c>
      <c r="G3071" s="131">
        <f t="shared" si="1146"/>
        <v>1980</v>
      </c>
      <c r="H3071" s="136">
        <f t="shared" si="1147"/>
        <v>4.4374719856566561E-2</v>
      </c>
      <c r="I3071" s="2"/>
      <c r="J3071" s="2">
        <f t="shared" si="1169"/>
        <v>0.50932317346481404</v>
      </c>
      <c r="K3071" s="2">
        <f t="shared" si="1170"/>
        <v>0.46494845360824744</v>
      </c>
      <c r="L3071" s="2">
        <f t="shared" si="1171"/>
        <v>0</v>
      </c>
      <c r="M3071" s="2">
        <f t="shared" si="1172"/>
        <v>2.5728372926938525E-2</v>
      </c>
      <c r="N3071" s="63">
        <v>22726</v>
      </c>
      <c r="O3071" s="63">
        <v>20746</v>
      </c>
      <c r="P3071" s="63"/>
      <c r="Q3071" s="63">
        <v>553</v>
      </c>
      <c r="R3071" s="63">
        <v>261</v>
      </c>
      <c r="S3071" s="63">
        <v>221</v>
      </c>
      <c r="T3071" s="63">
        <v>26</v>
      </c>
      <c r="U3071" s="63"/>
      <c r="V3071" s="63">
        <v>15</v>
      </c>
      <c r="W3071" s="63">
        <f>IF(Copyright!C$12=1,IF(BW3071&gt;0,BW3071-U3071-SUM(Y3071:AQ3071),0),0)</f>
        <v>0</v>
      </c>
      <c r="X3071" s="63">
        <v>72</v>
      </c>
      <c r="Y3071" s="63"/>
      <c r="Z3071" s="63"/>
      <c r="AA3071" s="63"/>
      <c r="AB3071" s="63"/>
      <c r="AC3071" s="63"/>
      <c r="AD3071" s="63"/>
      <c r="AE3071" s="63"/>
      <c r="AF3071" s="63"/>
      <c r="AG3071" s="63"/>
      <c r="AH3071" s="63"/>
      <c r="AI3071" s="63"/>
      <c r="AJ3071" s="63"/>
      <c r="AK3071" s="63"/>
      <c r="AL3071" s="63"/>
      <c r="AM3071" s="63"/>
      <c r="AN3071" s="63"/>
      <c r="AO3071" s="63"/>
      <c r="AP3071" s="63"/>
      <c r="AQ3071" s="63"/>
      <c r="AS3071" s="5">
        <f>IF(Q3071&gt;0,RANK(Q3071,(N3071:P3071,Q3071:AE3071)),0)</f>
        <v>3</v>
      </c>
      <c r="AT3071" s="5">
        <f>IF(R3071&gt;0,RANK(R3071,(N3071:P3071,Q3071:AE3071)),0)</f>
        <v>4</v>
      </c>
      <c r="AU3071" s="5">
        <f>IF(T3071&gt;0,RANK(T3071,(N3071:P3071,Q3071:AE3071)),0)</f>
        <v>7</v>
      </c>
      <c r="AV3071" s="5">
        <f>IF(S3071&gt;0,RANK(S3071,(N3071:P3071,Q3071:AE3071)),0)</f>
        <v>5</v>
      </c>
      <c r="AW3071" s="2">
        <f t="shared" si="1173"/>
        <v>1.239354549529359E-2</v>
      </c>
      <c r="AX3071" s="2">
        <f t="shared" si="1174"/>
        <v>5.8493948901837739E-3</v>
      </c>
      <c r="AY3071" s="2">
        <f t="shared" si="1175"/>
        <v>5.8269834155087405E-4</v>
      </c>
      <c r="AZ3071" s="2">
        <f t="shared" si="1176"/>
        <v>4.9529359031824293E-3</v>
      </c>
      <c r="BB3071" t="s">
        <v>1244</v>
      </c>
      <c r="BC3071" t="s">
        <v>824</v>
      </c>
      <c r="BD3071">
        <v>3</v>
      </c>
      <c r="BF3071" s="111">
        <v>53</v>
      </c>
      <c r="BG3071" s="113">
        <v>15</v>
      </c>
      <c r="BH3071" s="117">
        <f t="shared" si="1157"/>
        <v>53015</v>
      </c>
      <c r="BJ3071" s="5" t="s">
        <v>3185</v>
      </c>
      <c r="BW3071" s="63">
        <v>392</v>
      </c>
    </row>
    <row r="3072" spans="1:77" hidden="1" outlineLevel="1">
      <c r="A3072" t="s">
        <v>1156</v>
      </c>
      <c r="B3072" t="s">
        <v>824</v>
      </c>
      <c r="C3072" s="1">
        <f t="shared" si="1168"/>
        <v>14942</v>
      </c>
      <c r="D3072" s="5">
        <f>IF(N3072&gt;0, RANK(N3072,(N3072:P3072,Q3072:AE3072)),0)</f>
        <v>2</v>
      </c>
      <c r="E3072" s="5">
        <f>IF(O3072&gt;0,RANK(O3072,(N3072:P3072,Q3072:AE3072)),0)</f>
        <v>1</v>
      </c>
      <c r="F3072" s="5">
        <f>IF(P3072&gt;0,RANK(P3072,(N3072:P3072,Q3072:AE3072)),0)</f>
        <v>0</v>
      </c>
      <c r="G3072" s="131">
        <f t="shared" si="1146"/>
        <v>4259</v>
      </c>
      <c r="H3072" s="136">
        <f t="shared" si="1147"/>
        <v>0.28503547048587874</v>
      </c>
      <c r="I3072" s="2"/>
      <c r="J3072" s="2">
        <f t="shared" si="1169"/>
        <v>0.34573684915004682</v>
      </c>
      <c r="K3072" s="2">
        <f t="shared" si="1170"/>
        <v>0.63077231963592562</v>
      </c>
      <c r="L3072" s="2">
        <f t="shared" si="1171"/>
        <v>0</v>
      </c>
      <c r="M3072" s="2">
        <f t="shared" si="1172"/>
        <v>2.3490831214027619E-2</v>
      </c>
      <c r="N3072" s="63">
        <v>5166</v>
      </c>
      <c r="O3072" s="63">
        <v>9425</v>
      </c>
      <c r="P3072" s="63"/>
      <c r="Q3072" s="63">
        <v>204</v>
      </c>
      <c r="R3072" s="63">
        <v>53</v>
      </c>
      <c r="S3072" s="63">
        <v>60</v>
      </c>
      <c r="T3072" s="63">
        <v>6</v>
      </c>
      <c r="U3072" s="63"/>
      <c r="V3072" s="63">
        <v>8</v>
      </c>
      <c r="W3072" s="63">
        <f>IF(Copyright!C$12=1,IF(BW3072&gt;0,BW3072-U3072-SUM(Y3072:AQ3072),0),0)</f>
        <v>0</v>
      </c>
      <c r="X3072" s="63">
        <v>20</v>
      </c>
      <c r="Y3072" s="63"/>
      <c r="Z3072" s="63"/>
      <c r="AA3072" s="63"/>
      <c r="AB3072" s="63"/>
      <c r="AC3072" s="63"/>
      <c r="AD3072" s="63"/>
      <c r="AE3072" s="63"/>
      <c r="AF3072" s="63"/>
      <c r="AG3072" s="63"/>
      <c r="AH3072" s="63"/>
      <c r="AI3072" s="63"/>
      <c r="AJ3072" s="63"/>
      <c r="AK3072" s="63"/>
      <c r="AL3072" s="63"/>
      <c r="AM3072" s="63"/>
      <c r="AN3072" s="63"/>
      <c r="AO3072" s="63"/>
      <c r="AP3072" s="63"/>
      <c r="AQ3072" s="63"/>
      <c r="AS3072" s="5">
        <f>IF(Q3072&gt;0,RANK(Q3072,(N3072:P3072,Q3072:AE3072)),0)</f>
        <v>3</v>
      </c>
      <c r="AT3072" s="5">
        <f>IF(R3072&gt;0,RANK(R3072,(N3072:P3072,Q3072:AE3072)),0)</f>
        <v>5</v>
      </c>
      <c r="AU3072" s="5">
        <f>IF(T3072&gt;0,RANK(T3072,(N3072:P3072,Q3072:AE3072)),0)</f>
        <v>8</v>
      </c>
      <c r="AV3072" s="5">
        <f>IF(S3072&gt;0,RANK(S3072,(N3072:P3072,Q3072:AE3072)),0)</f>
        <v>4</v>
      </c>
      <c r="AW3072" s="2">
        <f t="shared" si="1173"/>
        <v>1.365279079105876E-2</v>
      </c>
      <c r="AX3072" s="2">
        <f t="shared" si="1174"/>
        <v>3.5470485878731093E-3</v>
      </c>
      <c r="AY3072" s="2">
        <f t="shared" si="1175"/>
        <v>4.0155267032525766E-4</v>
      </c>
      <c r="AZ3072" s="2">
        <f t="shared" si="1176"/>
        <v>4.015526703252577E-3</v>
      </c>
      <c r="BB3072" t="s">
        <v>1156</v>
      </c>
      <c r="BC3072" t="s">
        <v>824</v>
      </c>
      <c r="BF3072" s="111">
        <v>53</v>
      </c>
      <c r="BG3072" s="113">
        <v>17</v>
      </c>
      <c r="BH3072" s="117">
        <f t="shared" si="1157"/>
        <v>53017</v>
      </c>
      <c r="BJ3072" s="5" t="s">
        <v>3185</v>
      </c>
      <c r="BW3072" s="63">
        <v>118</v>
      </c>
    </row>
    <row r="3073" spans="1:77" hidden="1" outlineLevel="1">
      <c r="A3073" t="s">
        <v>1840</v>
      </c>
      <c r="B3073" t="s">
        <v>824</v>
      </c>
      <c r="C3073" s="1">
        <f t="shared" si="1168"/>
        <v>3440</v>
      </c>
      <c r="D3073" s="5">
        <f>IF(N3073&gt;0, RANK(N3073,(N3073:P3073,Q3073:AE3073)),0)</f>
        <v>2</v>
      </c>
      <c r="E3073" s="5">
        <f>IF(O3073&gt;0,RANK(O3073,(N3073:P3073,Q3073:AE3073)),0)</f>
        <v>1</v>
      </c>
      <c r="F3073" s="5">
        <f>IF(P3073&gt;0,RANK(P3073,(N3073:P3073,Q3073:AE3073)),0)</f>
        <v>0</v>
      </c>
      <c r="G3073" s="131">
        <f t="shared" si="1146"/>
        <v>701</v>
      </c>
      <c r="H3073" s="136">
        <f t="shared" si="1147"/>
        <v>0.20377906976744187</v>
      </c>
      <c r="I3073" s="2"/>
      <c r="J3073" s="2">
        <f t="shared" si="1169"/>
        <v>0.37616279069767444</v>
      </c>
      <c r="K3073" s="2">
        <f t="shared" si="1170"/>
        <v>0.57994186046511631</v>
      </c>
      <c r="L3073" s="2">
        <f t="shared" si="1171"/>
        <v>0</v>
      </c>
      <c r="M3073" s="2">
        <f t="shared" si="1172"/>
        <v>4.3895348837209247E-2</v>
      </c>
      <c r="N3073" s="63">
        <v>1294</v>
      </c>
      <c r="O3073" s="63">
        <v>1995</v>
      </c>
      <c r="P3073" s="63"/>
      <c r="Q3073" s="63">
        <v>73</v>
      </c>
      <c r="R3073" s="63">
        <v>30</v>
      </c>
      <c r="S3073" s="63">
        <v>31</v>
      </c>
      <c r="T3073" s="63">
        <v>2</v>
      </c>
      <c r="U3073" s="63"/>
      <c r="V3073" s="63">
        <v>2</v>
      </c>
      <c r="W3073" s="63">
        <f>IF(Copyright!C$12=1,IF(BW3073&gt;0,BW3073-U3073-SUM(Y3073:AQ3073),0),0)</f>
        <v>0</v>
      </c>
      <c r="X3073" s="63">
        <v>13</v>
      </c>
      <c r="Y3073" s="63"/>
      <c r="Z3073" s="63"/>
      <c r="AA3073" s="63"/>
      <c r="AB3073" s="63"/>
      <c r="AC3073" s="63"/>
      <c r="AD3073" s="63"/>
      <c r="AE3073" s="63"/>
      <c r="AF3073" s="63"/>
      <c r="AG3073" s="63"/>
      <c r="AH3073" s="63"/>
      <c r="AI3073" s="63"/>
      <c r="AJ3073" s="63"/>
      <c r="AK3073" s="63"/>
      <c r="AL3073" s="63"/>
      <c r="AM3073" s="63"/>
      <c r="AN3073" s="63"/>
      <c r="AO3073" s="63"/>
      <c r="AP3073" s="63"/>
      <c r="AQ3073" s="63"/>
      <c r="AS3073" s="5">
        <f>IF(Q3073&gt;0,RANK(Q3073,(N3073:P3073,Q3073:AE3073)),0)</f>
        <v>3</v>
      </c>
      <c r="AT3073" s="5">
        <f>IF(R3073&gt;0,RANK(R3073,(N3073:P3073,Q3073:AE3073)),0)</f>
        <v>5</v>
      </c>
      <c r="AU3073" s="5">
        <f>IF(T3073&gt;0,RANK(T3073,(N3073:P3073,Q3073:AE3073)),0)</f>
        <v>7</v>
      </c>
      <c r="AV3073" s="5">
        <f>IF(S3073&gt;0,RANK(S3073,(N3073:P3073,Q3073:AE3073)),0)</f>
        <v>4</v>
      </c>
      <c r="AW3073" s="2">
        <f t="shared" si="1173"/>
        <v>2.1220930232558138E-2</v>
      </c>
      <c r="AX3073" s="2">
        <f t="shared" si="1174"/>
        <v>8.7209302325581394E-3</v>
      </c>
      <c r="AY3073" s="2">
        <f t="shared" si="1175"/>
        <v>5.8139534883720929E-4</v>
      </c>
      <c r="AZ3073" s="2">
        <f t="shared" si="1176"/>
        <v>9.0116279069767449E-3</v>
      </c>
      <c r="BB3073" t="s">
        <v>1840</v>
      </c>
      <c r="BC3073" t="s">
        <v>824</v>
      </c>
      <c r="BD3073">
        <v>5</v>
      </c>
      <c r="BF3073" s="111">
        <v>53</v>
      </c>
      <c r="BG3073" s="113">
        <v>19</v>
      </c>
      <c r="BH3073" s="117">
        <f t="shared" si="1157"/>
        <v>53019</v>
      </c>
      <c r="BJ3073" s="5" t="s">
        <v>3185</v>
      </c>
      <c r="BN3073" s="63"/>
      <c r="BW3073" s="63">
        <v>48</v>
      </c>
      <c r="BX3073" s="131"/>
    </row>
    <row r="3074" spans="1:77" hidden="1" outlineLevel="1">
      <c r="A3074" t="s">
        <v>1146</v>
      </c>
      <c r="B3074" t="s">
        <v>824</v>
      </c>
      <c r="C3074" s="1">
        <f t="shared" si="1168"/>
        <v>22643</v>
      </c>
      <c r="D3074" s="5">
        <f>IF(N3074&gt;0, RANK(N3074,(N3074:P3074,Q3074:AE3074)),0)</f>
        <v>2</v>
      </c>
      <c r="E3074" s="5">
        <f>IF(O3074&gt;0,RANK(O3074,(N3074:P3074,Q3074:AE3074)),0)</f>
        <v>1</v>
      </c>
      <c r="F3074" s="5">
        <f>IF(P3074&gt;0,RANK(P3074,(N3074:P3074,Q3074:AE3074)),0)</f>
        <v>0</v>
      </c>
      <c r="G3074" s="131">
        <f t="shared" si="1146"/>
        <v>5350</v>
      </c>
      <c r="H3074" s="136">
        <f t="shared" si="1147"/>
        <v>0.23627611182263833</v>
      </c>
      <c r="I3074" s="2"/>
      <c r="J3074" s="2">
        <f t="shared" si="1169"/>
        <v>0.37088724992271344</v>
      </c>
      <c r="K3074" s="2">
        <f t="shared" si="1170"/>
        <v>0.60716336174535179</v>
      </c>
      <c r="L3074" s="2">
        <f t="shared" si="1171"/>
        <v>0</v>
      </c>
      <c r="M3074" s="2">
        <f t="shared" si="1172"/>
        <v>2.1949388331934827E-2</v>
      </c>
      <c r="N3074" s="63">
        <v>8398</v>
      </c>
      <c r="O3074" s="63">
        <v>13748</v>
      </c>
      <c r="P3074" s="63"/>
      <c r="Q3074" s="63">
        <v>293</v>
      </c>
      <c r="R3074" s="63">
        <v>74</v>
      </c>
      <c r="S3074" s="63">
        <v>83</v>
      </c>
      <c r="T3074" s="63">
        <v>4</v>
      </c>
      <c r="U3074" s="63"/>
      <c r="V3074" s="63">
        <v>10</v>
      </c>
      <c r="W3074" s="63">
        <f>IF(Copyright!C$12=1,IF(BW3074&gt;0,BW3074-U3074-SUM(Y3074:AQ3074),0),0)</f>
        <v>0</v>
      </c>
      <c r="X3074" s="63">
        <v>33</v>
      </c>
      <c r="Y3074" s="63"/>
      <c r="Z3074" s="63"/>
      <c r="AA3074" s="63"/>
      <c r="AB3074" s="63"/>
      <c r="AC3074" s="63"/>
      <c r="AD3074" s="63"/>
      <c r="AE3074" s="63"/>
      <c r="AF3074" s="63"/>
      <c r="AG3074" s="63"/>
      <c r="AH3074" s="63"/>
      <c r="AI3074" s="63"/>
      <c r="AJ3074" s="63"/>
      <c r="AK3074" s="63"/>
      <c r="AL3074" s="63"/>
      <c r="AM3074" s="63"/>
      <c r="AN3074" s="63"/>
      <c r="AO3074" s="63"/>
      <c r="AP3074" s="63"/>
      <c r="AQ3074" s="63"/>
      <c r="AS3074" s="5">
        <f>IF(Q3074&gt;0,RANK(Q3074,(N3074:P3074,Q3074:AE3074)),0)</f>
        <v>3</v>
      </c>
      <c r="AT3074" s="5">
        <f>IF(R3074&gt;0,RANK(R3074,(N3074:P3074,Q3074:AE3074)),0)</f>
        <v>5</v>
      </c>
      <c r="AU3074" s="5">
        <f>IF(T3074&gt;0,RANK(T3074,(N3074:P3074,Q3074:AE3074)),0)</f>
        <v>8</v>
      </c>
      <c r="AV3074" s="5">
        <f>IF(S3074&gt;0,RANK(S3074,(N3074:P3074,Q3074:AE3074)),0)</f>
        <v>4</v>
      </c>
      <c r="AW3074" s="2">
        <f t="shared" si="1173"/>
        <v>1.2939981451221128E-2</v>
      </c>
      <c r="AX3074" s="2">
        <f t="shared" si="1174"/>
        <v>3.2681181822196708E-3</v>
      </c>
      <c r="AY3074" s="2">
        <f t="shared" si="1175"/>
        <v>1.7665503687673895E-4</v>
      </c>
      <c r="AZ3074" s="2">
        <f t="shared" si="1176"/>
        <v>3.6655920151923331E-3</v>
      </c>
      <c r="BB3074" t="s">
        <v>1146</v>
      </c>
      <c r="BC3074" t="s">
        <v>824</v>
      </c>
      <c r="BD3074">
        <v>4</v>
      </c>
      <c r="BF3074" s="111">
        <v>53</v>
      </c>
      <c r="BG3074" s="113">
        <v>21</v>
      </c>
      <c r="BH3074" s="117">
        <f t="shared" si="1157"/>
        <v>53021</v>
      </c>
      <c r="BJ3074" s="5" t="s">
        <v>3185</v>
      </c>
      <c r="BN3074" s="63"/>
      <c r="BW3074" s="63">
        <v>121</v>
      </c>
      <c r="BX3074" s="131"/>
    </row>
    <row r="3075" spans="1:77" hidden="1" outlineLevel="1">
      <c r="A3075" t="s">
        <v>2965</v>
      </c>
      <c r="B3075" t="s">
        <v>824</v>
      </c>
      <c r="C3075" s="1">
        <f t="shared" si="1168"/>
        <v>1278</v>
      </c>
      <c r="D3075" s="5">
        <f>IF(N3075&gt;0, RANK(N3075,(N3075:P3075,Q3075:AE3075)),0)</f>
        <v>2</v>
      </c>
      <c r="E3075" s="5">
        <f>IF(O3075&gt;0,RANK(O3075,(N3075:P3075,Q3075:AE3075)),0)</f>
        <v>1</v>
      </c>
      <c r="F3075" s="5">
        <f>IF(P3075&gt;0,RANK(P3075,(N3075:P3075,Q3075:AE3075)),0)</f>
        <v>0</v>
      </c>
      <c r="G3075" s="131">
        <f t="shared" si="1146"/>
        <v>577</v>
      </c>
      <c r="H3075" s="136">
        <f t="shared" si="1147"/>
        <v>0.45148669796557123</v>
      </c>
      <c r="I3075" s="2"/>
      <c r="J3075" s="2">
        <f t="shared" si="1169"/>
        <v>0.26291079812206575</v>
      </c>
      <c r="K3075" s="2">
        <f t="shared" si="1170"/>
        <v>0.71439749608763692</v>
      </c>
      <c r="L3075" s="2">
        <f t="shared" si="1171"/>
        <v>0</v>
      </c>
      <c r="M3075" s="2">
        <f t="shared" si="1172"/>
        <v>2.2691705790297334E-2</v>
      </c>
      <c r="N3075" s="63">
        <v>336</v>
      </c>
      <c r="O3075" s="63">
        <v>913</v>
      </c>
      <c r="P3075" s="63"/>
      <c r="Q3075" s="63">
        <v>16</v>
      </c>
      <c r="R3075" s="63">
        <v>4</v>
      </c>
      <c r="S3075" s="63">
        <v>2</v>
      </c>
      <c r="T3075" s="63">
        <v>3</v>
      </c>
      <c r="U3075" s="63"/>
      <c r="V3075" s="63">
        <v>1</v>
      </c>
      <c r="W3075" s="63">
        <f>IF(Copyright!C$12=1,IF(BW3075&gt;0,BW3075-U3075-SUM(Y3075:AQ3075),0),0)</f>
        <v>0</v>
      </c>
      <c r="X3075" s="63">
        <v>3</v>
      </c>
      <c r="Y3075" s="63"/>
      <c r="Z3075" s="63"/>
      <c r="AA3075" s="63"/>
      <c r="AB3075" s="63"/>
      <c r="AC3075" s="63"/>
      <c r="AD3075" s="63"/>
      <c r="AE3075" s="63"/>
      <c r="AF3075" s="63"/>
      <c r="AG3075" s="63"/>
      <c r="AH3075" s="63"/>
      <c r="AI3075" s="63"/>
      <c r="AJ3075" s="63"/>
      <c r="AK3075" s="63"/>
      <c r="AL3075" s="63"/>
      <c r="AM3075" s="63"/>
      <c r="AN3075" s="63"/>
      <c r="AO3075" s="63"/>
      <c r="AP3075" s="63"/>
      <c r="AQ3075" s="63"/>
      <c r="AS3075" s="5">
        <f>IF(Q3075&gt;0,RANK(Q3075,(N3075:P3075,Q3075:AE3075)),0)</f>
        <v>3</v>
      </c>
      <c r="AT3075" s="5">
        <f>IF(R3075&gt;0,RANK(R3075,(N3075:P3075,Q3075:AE3075)),0)</f>
        <v>4</v>
      </c>
      <c r="AU3075" s="5">
        <f>IF(T3075&gt;0,RANK(T3075,(N3075:P3075,Q3075:AE3075)),0)</f>
        <v>5</v>
      </c>
      <c r="AV3075" s="5">
        <f>IF(S3075&gt;0,RANK(S3075,(N3075:P3075,Q3075:AE3075)),0)</f>
        <v>7</v>
      </c>
      <c r="AW3075" s="2">
        <f t="shared" si="1173"/>
        <v>1.2519561815336464E-2</v>
      </c>
      <c r="AX3075" s="2">
        <f t="shared" si="1174"/>
        <v>3.1298904538341159E-3</v>
      </c>
      <c r="AY3075" s="2">
        <f t="shared" si="1175"/>
        <v>2.3474178403755869E-3</v>
      </c>
      <c r="AZ3075" s="2">
        <f t="shared" si="1176"/>
        <v>1.5649452269170579E-3</v>
      </c>
      <c r="BB3075" t="s">
        <v>2965</v>
      </c>
      <c r="BC3075" t="s">
        <v>824</v>
      </c>
      <c r="BD3075">
        <v>5</v>
      </c>
      <c r="BF3075" s="111">
        <v>53</v>
      </c>
      <c r="BG3075" s="113">
        <v>23</v>
      </c>
      <c r="BH3075" s="117">
        <f t="shared" si="1157"/>
        <v>53023</v>
      </c>
      <c r="BJ3075" s="5" t="s">
        <v>3185</v>
      </c>
      <c r="BN3075" s="63"/>
      <c r="BW3075" s="63">
        <v>3</v>
      </c>
      <c r="BX3075" s="131"/>
    </row>
    <row r="3076" spans="1:77" hidden="1" outlineLevel="1">
      <c r="A3076" t="s">
        <v>1425</v>
      </c>
      <c r="B3076" t="s">
        <v>824</v>
      </c>
      <c r="C3076" s="1">
        <f t="shared" si="1168"/>
        <v>27558</v>
      </c>
      <c r="D3076" s="5">
        <f>IF(N3076&gt;0, RANK(N3076,(N3076:P3076,Q3076:AE3076)),0)</f>
        <v>2</v>
      </c>
      <c r="E3076" s="5">
        <f>IF(O3076&gt;0,RANK(O3076,(N3076:P3076,Q3076:AE3076)),0)</f>
        <v>1</v>
      </c>
      <c r="F3076" s="5">
        <f>IF(P3076&gt;0,RANK(P3076,(N3076:P3076,Q3076:AE3076)),0)</f>
        <v>0</v>
      </c>
      <c r="G3076" s="131">
        <f t="shared" si="1146"/>
        <v>8902</v>
      </c>
      <c r="H3076" s="136">
        <f t="shared" si="1147"/>
        <v>0.32302779592132957</v>
      </c>
      <c r="I3076" s="2"/>
      <c r="J3076" s="2">
        <f t="shared" si="1169"/>
        <v>0.32476957689237246</v>
      </c>
      <c r="K3076" s="2">
        <f t="shared" si="1170"/>
        <v>0.64779737281370198</v>
      </c>
      <c r="L3076" s="2">
        <f t="shared" si="1171"/>
        <v>0</v>
      </c>
      <c r="M3076" s="2">
        <f t="shared" si="1172"/>
        <v>2.743305029392562E-2</v>
      </c>
      <c r="N3076" s="63">
        <v>8950</v>
      </c>
      <c r="O3076" s="63">
        <v>17852</v>
      </c>
      <c r="P3076" s="63"/>
      <c r="Q3076" s="63">
        <v>427</v>
      </c>
      <c r="R3076" s="63">
        <v>125</v>
      </c>
      <c r="S3076" s="63">
        <v>135</v>
      </c>
      <c r="T3076" s="63">
        <v>17</v>
      </c>
      <c r="U3076" s="63"/>
      <c r="V3076" s="63">
        <v>19</v>
      </c>
      <c r="W3076" s="63">
        <f>IF(Copyright!C$12=1,IF(BW3076&gt;0,BW3076-U3076-SUM(Y3076:AQ3076),0),0)</f>
        <v>0</v>
      </c>
      <c r="X3076" s="63">
        <v>33</v>
      </c>
      <c r="Y3076" s="63"/>
      <c r="Z3076" s="63"/>
      <c r="AA3076" s="63"/>
      <c r="AB3076" s="63"/>
      <c r="AC3076" s="63"/>
      <c r="AD3076" s="63"/>
      <c r="AE3076" s="63"/>
      <c r="AF3076" s="63"/>
      <c r="AG3076" s="63"/>
      <c r="AH3076" s="63"/>
      <c r="AI3076" s="63"/>
      <c r="AJ3076" s="63"/>
      <c r="AK3076" s="63"/>
      <c r="AL3076" s="63"/>
      <c r="AM3076" s="63"/>
      <c r="AN3076" s="63"/>
      <c r="AO3076" s="63"/>
      <c r="AP3076" s="63"/>
      <c r="AQ3076" s="63"/>
      <c r="AS3076" s="5">
        <f>IF(Q3076&gt;0,RANK(Q3076,(N3076:P3076,Q3076:AE3076)),0)</f>
        <v>3</v>
      </c>
      <c r="AT3076" s="5">
        <f>IF(R3076&gt;0,RANK(R3076,(N3076:P3076,Q3076:AE3076)),0)</f>
        <v>5</v>
      </c>
      <c r="AU3076" s="5">
        <f>IF(T3076&gt;0,RANK(T3076,(N3076:P3076,Q3076:AE3076)),0)</f>
        <v>8</v>
      </c>
      <c r="AV3076" s="5">
        <f>IF(S3076&gt;0,RANK(S3076,(N3076:P3076,Q3076:AE3076)),0)</f>
        <v>4</v>
      </c>
      <c r="AW3076" s="2">
        <f t="shared" si="1173"/>
        <v>1.5494593221569054E-2</v>
      </c>
      <c r="AX3076" s="2">
        <f t="shared" si="1174"/>
        <v>4.5358879454241961E-3</v>
      </c>
      <c r="AY3076" s="2">
        <f t="shared" si="1175"/>
        <v>6.1688076057769066E-4</v>
      </c>
      <c r="AZ3076" s="2">
        <f t="shared" si="1176"/>
        <v>4.8987589810581319E-3</v>
      </c>
      <c r="BB3076" t="s">
        <v>1425</v>
      </c>
      <c r="BC3076" t="s">
        <v>824</v>
      </c>
      <c r="BD3076">
        <v>4</v>
      </c>
      <c r="BF3076" s="111">
        <v>53</v>
      </c>
      <c r="BG3076" s="113">
        <v>25</v>
      </c>
      <c r="BH3076" s="117">
        <f t="shared" si="1157"/>
        <v>53025</v>
      </c>
      <c r="BJ3076" s="5" t="s">
        <v>3185</v>
      </c>
      <c r="BN3076" s="63"/>
      <c r="BW3076" s="63">
        <v>271</v>
      </c>
    </row>
    <row r="3077" spans="1:77" hidden="1" outlineLevel="1">
      <c r="A3077" t="s">
        <v>155</v>
      </c>
      <c r="B3077" t="s">
        <v>824</v>
      </c>
      <c r="C3077" s="1">
        <f t="shared" si="1168"/>
        <v>28684</v>
      </c>
      <c r="D3077" s="5">
        <f>IF(N3077&gt;0, RANK(N3077,(N3077:P3077,Q3077:AE3077)),0)</f>
        <v>1</v>
      </c>
      <c r="E3077" s="5">
        <f>IF(O3077&gt;0,RANK(O3077,(N3077:P3077,Q3077:AE3077)),0)</f>
        <v>2</v>
      </c>
      <c r="F3077" s="5">
        <f>IF(P3077&gt;0,RANK(P3077,(N3077:P3077,Q3077:AE3077)),0)</f>
        <v>0</v>
      </c>
      <c r="G3077" s="131">
        <f t="shared" si="1146"/>
        <v>4046</v>
      </c>
      <c r="H3077" s="136">
        <f t="shared" si="1147"/>
        <v>0.1410542462696974</v>
      </c>
      <c r="I3077" s="2"/>
      <c r="J3077" s="2">
        <f t="shared" si="1169"/>
        <v>0.55640775345140148</v>
      </c>
      <c r="K3077" s="2">
        <f t="shared" si="1170"/>
        <v>0.41535350718170411</v>
      </c>
      <c r="L3077" s="2">
        <f t="shared" si="1171"/>
        <v>0</v>
      </c>
      <c r="M3077" s="2">
        <f t="shared" si="1172"/>
        <v>2.8238739366894416E-2</v>
      </c>
      <c r="N3077" s="63">
        <v>15960</v>
      </c>
      <c r="O3077" s="63">
        <v>11914</v>
      </c>
      <c r="P3077" s="63"/>
      <c r="Q3077" s="63">
        <v>425</v>
      </c>
      <c r="R3077" s="63">
        <v>159</v>
      </c>
      <c r="S3077" s="63">
        <v>150</v>
      </c>
      <c r="T3077" s="63">
        <v>17</v>
      </c>
      <c r="U3077" s="63"/>
      <c r="V3077" s="63">
        <v>12</v>
      </c>
      <c r="W3077" s="63">
        <f>IF(Copyright!C$12=1,IF(BW3077&gt;0,BW3077-U3077-SUM(Y3077:AQ3077),0),0)</f>
        <v>0</v>
      </c>
      <c r="X3077" s="63">
        <v>47</v>
      </c>
      <c r="Y3077" s="63"/>
      <c r="Z3077" s="63"/>
      <c r="AA3077" s="63"/>
      <c r="AB3077" s="63"/>
      <c r="AC3077" s="63"/>
      <c r="AD3077" s="63"/>
      <c r="AE3077" s="63"/>
      <c r="AF3077" s="63"/>
      <c r="AG3077" s="63"/>
      <c r="AH3077" s="63"/>
      <c r="AI3077" s="63"/>
      <c r="AJ3077" s="63"/>
      <c r="AK3077" s="63"/>
      <c r="AL3077" s="63"/>
      <c r="AM3077" s="63"/>
      <c r="AN3077" s="63"/>
      <c r="AO3077" s="63"/>
      <c r="AP3077" s="63"/>
      <c r="AQ3077" s="63"/>
      <c r="AS3077" s="5">
        <f>IF(Q3077&gt;0,RANK(Q3077,(N3077:P3077,Q3077:AE3077)),0)</f>
        <v>3</v>
      </c>
      <c r="AT3077" s="5">
        <f>IF(R3077&gt;0,RANK(R3077,(N3077:P3077,Q3077:AE3077)),0)</f>
        <v>4</v>
      </c>
      <c r="AU3077" s="5">
        <f>IF(T3077&gt;0,RANK(T3077,(N3077:P3077,Q3077:AE3077)),0)</f>
        <v>7</v>
      </c>
      <c r="AV3077" s="5">
        <f>IF(S3077&gt;0,RANK(S3077,(N3077:P3077,Q3077:AE3077)),0)</f>
        <v>5</v>
      </c>
      <c r="AW3077" s="2">
        <f t="shared" si="1173"/>
        <v>1.4816622507321155E-2</v>
      </c>
      <c r="AX3077" s="2">
        <f t="shared" si="1174"/>
        <v>5.5431599497977966E-3</v>
      </c>
      <c r="AY3077" s="2">
        <f t="shared" si="1175"/>
        <v>5.9266490029284615E-4</v>
      </c>
      <c r="AZ3077" s="2">
        <f t="shared" si="1176"/>
        <v>5.2293961790545254E-3</v>
      </c>
      <c r="BB3077" t="s">
        <v>155</v>
      </c>
      <c r="BC3077" t="s">
        <v>824</v>
      </c>
      <c r="BD3077">
        <v>6</v>
      </c>
      <c r="BF3077" s="111">
        <v>53</v>
      </c>
      <c r="BG3077" s="113">
        <v>27</v>
      </c>
      <c r="BH3077" s="117">
        <f t="shared" si="1157"/>
        <v>53027</v>
      </c>
      <c r="BJ3077" s="5" t="s">
        <v>3185</v>
      </c>
      <c r="BW3077" s="63">
        <v>263</v>
      </c>
    </row>
    <row r="3078" spans="1:77" hidden="1" outlineLevel="1">
      <c r="A3078" t="s">
        <v>174</v>
      </c>
      <c r="B3078" t="s">
        <v>824</v>
      </c>
      <c r="C3078" s="1">
        <f t="shared" si="1168"/>
        <v>42099</v>
      </c>
      <c r="D3078" s="5">
        <f>IF(N3078&gt;0, RANK(N3078,(N3078:P3078,Q3078:AE3078)),0)</f>
        <v>1</v>
      </c>
      <c r="E3078" s="5">
        <f>IF(O3078&gt;0,RANK(O3078,(N3078:P3078,Q3078:AE3078)),0)</f>
        <v>2</v>
      </c>
      <c r="F3078" s="5">
        <f>IF(P3078&gt;0,RANK(P3078,(N3078:P3078,Q3078:AE3078)),0)</f>
        <v>0</v>
      </c>
      <c r="G3078" s="131">
        <f t="shared" si="1146"/>
        <v>1873</v>
      </c>
      <c r="H3078" s="136">
        <f t="shared" si="1147"/>
        <v>4.4490367942231407E-2</v>
      </c>
      <c r="I3078" s="2"/>
      <c r="J3078" s="2">
        <f t="shared" si="1169"/>
        <v>0.51017838903536905</v>
      </c>
      <c r="K3078" s="2">
        <f t="shared" si="1170"/>
        <v>0.46568802109313762</v>
      </c>
      <c r="L3078" s="2">
        <f t="shared" si="1171"/>
        <v>0</v>
      </c>
      <c r="M3078" s="2">
        <f t="shared" si="1172"/>
        <v>2.4133589871493333E-2</v>
      </c>
      <c r="N3078" s="63">
        <v>21478</v>
      </c>
      <c r="O3078" s="63">
        <v>19605</v>
      </c>
      <c r="P3078" s="63"/>
      <c r="Q3078" s="63">
        <v>531</v>
      </c>
      <c r="R3078" s="63">
        <v>265</v>
      </c>
      <c r="S3078" s="63">
        <v>116</v>
      </c>
      <c r="T3078" s="63">
        <v>11</v>
      </c>
      <c r="U3078" s="63"/>
      <c r="V3078" s="63">
        <v>22</v>
      </c>
      <c r="W3078" s="63">
        <f>IF(Copyright!C$12=1,IF(BW3078&gt;0,BW3078-U3078-SUM(Y3078:AQ3078),0),0)</f>
        <v>0</v>
      </c>
      <c r="X3078" s="63">
        <v>71</v>
      </c>
      <c r="Y3078" s="63"/>
      <c r="Z3078" s="63"/>
      <c r="AA3078" s="63"/>
      <c r="AB3078" s="63"/>
      <c r="AC3078" s="63"/>
      <c r="AD3078" s="63"/>
      <c r="AE3078" s="63"/>
      <c r="AF3078" s="63"/>
      <c r="AG3078" s="63"/>
      <c r="AH3078" s="63"/>
      <c r="AI3078" s="63"/>
      <c r="AJ3078" s="63"/>
      <c r="AK3078" s="63"/>
      <c r="AL3078" s="63"/>
      <c r="AM3078" s="63"/>
      <c r="AN3078" s="63"/>
      <c r="AO3078" s="63"/>
      <c r="AP3078" s="63"/>
      <c r="AQ3078" s="63"/>
      <c r="AS3078" s="5">
        <f>IF(Q3078&gt;0,RANK(Q3078,(N3078:P3078,Q3078:AE3078)),0)</f>
        <v>3</v>
      </c>
      <c r="AT3078" s="5">
        <f>IF(R3078&gt;0,RANK(R3078,(N3078:P3078,Q3078:AE3078)),0)</f>
        <v>4</v>
      </c>
      <c r="AU3078" s="5">
        <f>IF(T3078&gt;0,RANK(T3078,(N3078:P3078,Q3078:AE3078)),0)</f>
        <v>8</v>
      </c>
      <c r="AV3078" s="5">
        <f>IF(S3078&gt;0,RANK(S3078,(N3078:P3078,Q3078:AE3078)),0)</f>
        <v>5</v>
      </c>
      <c r="AW3078" s="2">
        <f t="shared" si="1173"/>
        <v>1.2613126202522626E-2</v>
      </c>
      <c r="AX3078" s="2">
        <f t="shared" si="1174"/>
        <v>6.2946863345922704E-3</v>
      </c>
      <c r="AY3078" s="2">
        <f t="shared" si="1175"/>
        <v>2.6128886671892442E-4</v>
      </c>
      <c r="AZ3078" s="2">
        <f t="shared" si="1176"/>
        <v>2.7554098672177485E-3</v>
      </c>
      <c r="BB3078" t="s">
        <v>174</v>
      </c>
      <c r="BC3078" t="s">
        <v>824</v>
      </c>
      <c r="BD3078">
        <v>2</v>
      </c>
      <c r="BF3078" s="111">
        <v>53</v>
      </c>
      <c r="BG3078" s="113">
        <v>29</v>
      </c>
      <c r="BH3078" s="117">
        <f t="shared" si="1157"/>
        <v>53029</v>
      </c>
      <c r="BJ3078" s="5" t="s">
        <v>3185</v>
      </c>
      <c r="BW3078" s="63">
        <v>273</v>
      </c>
      <c r="BY3078" s="63">
        <v>150</v>
      </c>
    </row>
    <row r="3079" spans="1:77" hidden="1" outlineLevel="1">
      <c r="A3079" t="s">
        <v>1100</v>
      </c>
      <c r="B3079" t="s">
        <v>824</v>
      </c>
      <c r="C3079" s="1">
        <f t="shared" si="1168"/>
        <v>19829</v>
      </c>
      <c r="D3079" s="5">
        <f>IF(N3079&gt;0, RANK(N3079,(N3079:P3079,Q3079:AE3079)),0)</f>
        <v>1</v>
      </c>
      <c r="E3079" s="5">
        <f>IF(O3079&gt;0,RANK(O3079,(N3079:P3079,Q3079:AE3079)),0)</f>
        <v>2</v>
      </c>
      <c r="F3079" s="5">
        <f>IF(P3079&gt;0,RANK(P3079,(N3079:P3079,Q3079:AE3079)),0)</f>
        <v>0</v>
      </c>
      <c r="G3079" s="131">
        <f t="shared" si="1146"/>
        <v>6334</v>
      </c>
      <c r="H3079" s="136">
        <f t="shared" si="1147"/>
        <v>0.31943113621463515</v>
      </c>
      <c r="I3079" s="2"/>
      <c r="J3079" s="2">
        <f t="shared" si="1169"/>
        <v>0.64244288668112359</v>
      </c>
      <c r="K3079" s="2">
        <f t="shared" si="1170"/>
        <v>0.3230117504664885</v>
      </c>
      <c r="L3079" s="2">
        <f t="shared" si="1171"/>
        <v>0</v>
      </c>
      <c r="M3079" s="2">
        <f t="shared" si="1172"/>
        <v>3.4545362852387906E-2</v>
      </c>
      <c r="N3079" s="63">
        <v>12739</v>
      </c>
      <c r="O3079" s="63">
        <v>6405</v>
      </c>
      <c r="P3079" s="63"/>
      <c r="Q3079" s="63">
        <v>248</v>
      </c>
      <c r="R3079" s="63">
        <v>301</v>
      </c>
      <c r="S3079" s="63">
        <v>54</v>
      </c>
      <c r="T3079" s="63">
        <v>7</v>
      </c>
      <c r="U3079" s="63"/>
      <c r="V3079" s="63">
        <v>8</v>
      </c>
      <c r="W3079" s="63">
        <f>IF(Copyright!C$12=1,IF(BW3079&gt;0,BW3079-U3079-SUM(Y3079:AQ3079),0),0)</f>
        <v>0</v>
      </c>
      <c r="X3079" s="63">
        <v>67</v>
      </c>
      <c r="Y3079" s="63"/>
      <c r="Z3079" s="63"/>
      <c r="AA3079" s="63"/>
      <c r="AB3079" s="63"/>
      <c r="AC3079" s="63"/>
      <c r="AD3079" s="63"/>
      <c r="AE3079" s="63"/>
      <c r="AF3079" s="63"/>
      <c r="AG3079" s="63"/>
      <c r="AH3079" s="63"/>
      <c r="AI3079" s="63"/>
      <c r="AJ3079" s="63"/>
      <c r="AK3079" s="63"/>
      <c r="AL3079" s="63"/>
      <c r="AM3079" s="63"/>
      <c r="AN3079" s="63"/>
      <c r="AO3079" s="63"/>
      <c r="AP3079" s="63"/>
      <c r="AQ3079" s="63"/>
      <c r="AS3079" s="5">
        <f>IF(Q3079&gt;0,RANK(Q3079,(N3079:P3079,Q3079:AE3079)),0)</f>
        <v>4</v>
      </c>
      <c r="AT3079" s="5">
        <f>IF(R3079&gt;0,RANK(R3079,(N3079:P3079,Q3079:AE3079)),0)</f>
        <v>3</v>
      </c>
      <c r="AU3079" s="5">
        <f>IF(T3079&gt;0,RANK(T3079,(N3079:P3079,Q3079:AE3079)),0)</f>
        <v>8</v>
      </c>
      <c r="AV3079" s="5">
        <f>IF(S3079&gt;0,RANK(S3079,(N3079:P3079,Q3079:AE3079)),0)</f>
        <v>6</v>
      </c>
      <c r="AW3079" s="2">
        <f t="shared" si="1173"/>
        <v>1.2506934288163801E-2</v>
      </c>
      <c r="AX3079" s="2">
        <f t="shared" si="1174"/>
        <v>1.5179787180392354E-2</v>
      </c>
      <c r="AY3079" s="2">
        <f t="shared" si="1175"/>
        <v>3.5301830652075244E-4</v>
      </c>
      <c r="AZ3079" s="2">
        <f t="shared" si="1176"/>
        <v>2.7232840788743761E-3</v>
      </c>
      <c r="BB3079" t="s">
        <v>1100</v>
      </c>
      <c r="BC3079" t="s">
        <v>824</v>
      </c>
      <c r="BD3079">
        <v>6</v>
      </c>
      <c r="BF3079" s="111">
        <v>53</v>
      </c>
      <c r="BG3079" s="113">
        <v>31</v>
      </c>
      <c r="BH3079" s="117">
        <f t="shared" si="1157"/>
        <v>53031</v>
      </c>
      <c r="BJ3079" s="5" t="s">
        <v>3185</v>
      </c>
      <c r="BN3079" s="63"/>
      <c r="BW3079" s="63">
        <v>132</v>
      </c>
    </row>
    <row r="3080" spans="1:77" hidden="1" outlineLevel="1">
      <c r="A3080" t="s">
        <v>410</v>
      </c>
      <c r="B3080" t="s">
        <v>824</v>
      </c>
      <c r="C3080" s="1">
        <f t="shared" si="1168"/>
        <v>967154</v>
      </c>
      <c r="D3080" s="5">
        <f>IF(N3080&gt;0, RANK(N3080,(N3080:P3080,Q3080:AE3080)),0)</f>
        <v>1</v>
      </c>
      <c r="E3080" s="5">
        <f>IF(O3080&gt;0,RANK(O3080,(N3080:P3080,Q3080:AE3080)),0)</f>
        <v>2</v>
      </c>
      <c r="F3080" s="5">
        <f>IF(P3080&gt;0,RANK(P3080,(N3080:P3080,Q3080:AE3080)),0)</f>
        <v>0</v>
      </c>
      <c r="G3080" s="131">
        <f t="shared" si="1146"/>
        <v>392304</v>
      </c>
      <c r="H3080" s="136">
        <f t="shared" si="1147"/>
        <v>0.40562723206438683</v>
      </c>
      <c r="I3080" s="2"/>
      <c r="J3080" s="2">
        <f t="shared" si="1169"/>
        <v>0.69069041745161575</v>
      </c>
      <c r="K3080" s="2">
        <f t="shared" si="1170"/>
        <v>0.28506318538722891</v>
      </c>
      <c r="L3080" s="2">
        <f t="shared" si="1171"/>
        <v>0</v>
      </c>
      <c r="M3080" s="2">
        <f t="shared" si="1172"/>
        <v>2.4246397161155342E-2</v>
      </c>
      <c r="N3080" s="63">
        <v>668004</v>
      </c>
      <c r="O3080" s="63">
        <v>275700</v>
      </c>
      <c r="P3080" s="63"/>
      <c r="Q3080" s="63">
        <v>12411</v>
      </c>
      <c r="R3080" s="63">
        <v>7264</v>
      </c>
      <c r="S3080" s="63">
        <v>1369</v>
      </c>
      <c r="T3080" s="63">
        <v>367</v>
      </c>
      <c r="U3080" s="63"/>
      <c r="V3080" s="63">
        <v>411</v>
      </c>
      <c r="W3080" s="63">
        <f>IF(Copyright!C$12=1,IF(BW3080&gt;0,BW3080-U3080-SUM(Y3080:AQ3080),0),0)</f>
        <v>0</v>
      </c>
      <c r="X3080" s="63">
        <v>1628</v>
      </c>
      <c r="Y3080" s="63"/>
      <c r="Z3080" s="63"/>
      <c r="AA3080" s="63"/>
      <c r="AB3080" s="63"/>
      <c r="AC3080" s="63"/>
      <c r="AD3080" s="63"/>
      <c r="AE3080" s="63"/>
      <c r="AF3080" s="63"/>
      <c r="AG3080" s="63"/>
      <c r="AH3080" s="63"/>
      <c r="AI3080" s="63"/>
      <c r="AJ3080" s="63"/>
      <c r="AK3080" s="63"/>
      <c r="AL3080" s="63"/>
      <c r="AM3080" s="63"/>
      <c r="AN3080" s="63"/>
      <c r="AO3080" s="63"/>
      <c r="AP3080" s="63"/>
      <c r="AQ3080" s="63"/>
      <c r="AS3080" s="5">
        <f>IF(Q3080&gt;0,RANK(Q3080,(N3080:P3080,Q3080:AE3080)),0)</f>
        <v>3</v>
      </c>
      <c r="AT3080" s="5">
        <f>IF(R3080&gt;0,RANK(R3080,(N3080:P3080,Q3080:AE3080)),0)</f>
        <v>4</v>
      </c>
      <c r="AU3080" s="5">
        <f>IF(T3080&gt;0,RANK(T3080,(N3080:P3080,Q3080:AE3080)),0)</f>
        <v>8</v>
      </c>
      <c r="AV3080" s="5">
        <f>IF(S3080&gt;0,RANK(S3080,(N3080:P3080,Q3080:AE3080)),0)</f>
        <v>6</v>
      </c>
      <c r="AW3080" s="2">
        <f t="shared" si="1173"/>
        <v>1.2832496169172645E-2</v>
      </c>
      <c r="AX3080" s="2">
        <f t="shared" si="1174"/>
        <v>7.5106963317113926E-3</v>
      </c>
      <c r="AY3080" s="2">
        <f t="shared" si="1175"/>
        <v>3.7946387028332611E-4</v>
      </c>
      <c r="AZ3080" s="2">
        <f t="shared" si="1176"/>
        <v>1.4154932926917533E-3</v>
      </c>
      <c r="BB3080" t="s">
        <v>410</v>
      </c>
      <c r="BC3080" t="s">
        <v>824</v>
      </c>
      <c r="BF3080" s="111">
        <v>53</v>
      </c>
      <c r="BG3080" s="113">
        <v>33</v>
      </c>
      <c r="BH3080" s="117">
        <f t="shared" si="1157"/>
        <v>53033</v>
      </c>
      <c r="BJ3080" s="5" t="s">
        <v>3185</v>
      </c>
      <c r="BN3080" s="63"/>
      <c r="BW3080" s="63">
        <v>4867</v>
      </c>
    </row>
    <row r="3081" spans="1:77" hidden="1" outlineLevel="1">
      <c r="A3081" t="s">
        <v>2150</v>
      </c>
      <c r="B3081" t="s">
        <v>824</v>
      </c>
      <c r="C3081" s="1">
        <f t="shared" si="1168"/>
        <v>123367</v>
      </c>
      <c r="D3081" s="5">
        <f>IF(N3081&gt;0, RANK(N3081,(N3081:P3081,Q3081:AE3081)),0)</f>
        <v>1</v>
      </c>
      <c r="E3081" s="5">
        <f>IF(O3081&gt;0,RANK(O3081,(N3081:P3081,Q3081:AE3081)),0)</f>
        <v>2</v>
      </c>
      <c r="F3081" s="5">
        <f>IF(P3081&gt;0,RANK(P3081,(N3081:P3081,Q3081:AE3081)),0)</f>
        <v>0</v>
      </c>
      <c r="G3081" s="131">
        <f t="shared" ref="G3081:G3144" si="1177">IF(C3081&gt;0,MAX(N3081:P3081)-LARGE(N3081:P3081,2),0)</f>
        <v>14431</v>
      </c>
      <c r="H3081" s="136">
        <f t="shared" ref="H3081:H3144" si="1178">IF(C3081&gt;0,G3081/C3081,0)</f>
        <v>0.11697617677336727</v>
      </c>
      <c r="I3081" s="2"/>
      <c r="J3081" s="2">
        <f t="shared" si="1169"/>
        <v>0.54534032601911375</v>
      </c>
      <c r="K3081" s="2">
        <f t="shared" si="1170"/>
        <v>0.42836414924574645</v>
      </c>
      <c r="L3081" s="2">
        <f t="shared" si="1171"/>
        <v>0</v>
      </c>
      <c r="M3081" s="2">
        <f t="shared" si="1172"/>
        <v>2.6295524735139797E-2</v>
      </c>
      <c r="N3081" s="63">
        <v>67277</v>
      </c>
      <c r="O3081" s="63">
        <v>52846</v>
      </c>
      <c r="P3081" s="63"/>
      <c r="Q3081" s="63">
        <v>1774</v>
      </c>
      <c r="R3081" s="63">
        <v>799</v>
      </c>
      <c r="S3081" s="63">
        <v>414</v>
      </c>
      <c r="T3081" s="63">
        <v>43</v>
      </c>
      <c r="U3081" s="63"/>
      <c r="V3081" s="63">
        <v>37</v>
      </c>
      <c r="W3081" s="63">
        <f>IF(Copyright!C$12=1,IF(BW3081&gt;0,BW3081-U3081-SUM(Y3081:AQ3081),0),0)</f>
        <v>0</v>
      </c>
      <c r="X3081" s="63">
        <v>177</v>
      </c>
      <c r="Y3081" s="63"/>
      <c r="Z3081" s="63"/>
      <c r="AA3081" s="63"/>
      <c r="AB3081" s="63"/>
      <c r="AC3081" s="63"/>
      <c r="AD3081" s="63"/>
      <c r="AE3081" s="63"/>
      <c r="AF3081" s="63"/>
      <c r="AG3081" s="63"/>
      <c r="AH3081" s="63"/>
      <c r="AI3081" s="63"/>
      <c r="AJ3081" s="63"/>
      <c r="AK3081" s="63"/>
      <c r="AL3081" s="63"/>
      <c r="AM3081" s="63"/>
      <c r="AN3081" s="63"/>
      <c r="AO3081" s="63"/>
      <c r="AP3081" s="63"/>
      <c r="AQ3081" s="63"/>
      <c r="AS3081" s="5">
        <f>IF(Q3081&gt;0,RANK(Q3081,(N3081:P3081,Q3081:AE3081)),0)</f>
        <v>3</v>
      </c>
      <c r="AT3081" s="5">
        <f>IF(R3081&gt;0,RANK(R3081,(N3081:P3081,Q3081:AE3081)),0)</f>
        <v>4</v>
      </c>
      <c r="AU3081" s="5">
        <f>IF(T3081&gt;0,RANK(T3081,(N3081:P3081,Q3081:AE3081)),0)</f>
        <v>7</v>
      </c>
      <c r="AV3081" s="5">
        <f>IF(S3081&gt;0,RANK(S3081,(N3081:P3081,Q3081:AE3081)),0)</f>
        <v>5</v>
      </c>
      <c r="AW3081" s="2">
        <f t="shared" si="1173"/>
        <v>1.4379858471066006E-2</v>
      </c>
      <c r="AX3081" s="2">
        <f t="shared" si="1174"/>
        <v>6.4766104387721192E-3</v>
      </c>
      <c r="AY3081" s="2">
        <f t="shared" si="1175"/>
        <v>3.4855350296270478E-4</v>
      </c>
      <c r="AZ3081" s="2">
        <f t="shared" si="1176"/>
        <v>3.3558407029432506E-3</v>
      </c>
      <c r="BB3081" t="s">
        <v>2150</v>
      </c>
      <c r="BC3081" t="s">
        <v>824</v>
      </c>
      <c r="BD3081">
        <v>6</v>
      </c>
      <c r="BF3081" s="111">
        <v>53</v>
      </c>
      <c r="BG3081" s="113">
        <v>35</v>
      </c>
      <c r="BH3081" s="117">
        <f t="shared" si="1157"/>
        <v>53035</v>
      </c>
      <c r="BJ3081" s="5" t="s">
        <v>3185</v>
      </c>
      <c r="BN3081" s="63"/>
      <c r="BW3081" s="63">
        <v>734</v>
      </c>
    </row>
    <row r="3082" spans="1:77" hidden="1" outlineLevel="1">
      <c r="A3082" t="s">
        <v>1751</v>
      </c>
      <c r="B3082" t="s">
        <v>824</v>
      </c>
      <c r="C3082" s="1">
        <f t="shared" si="1168"/>
        <v>18171</v>
      </c>
      <c r="D3082" s="5">
        <f>IF(N3082&gt;0, RANK(N3082,(N3082:P3082,Q3082:AE3082)),0)</f>
        <v>2</v>
      </c>
      <c r="E3082" s="5">
        <f>IF(O3082&gt;0,RANK(O3082,(N3082:P3082,Q3082:AE3082)),0)</f>
        <v>1</v>
      </c>
      <c r="F3082" s="5">
        <f>IF(P3082&gt;0,RANK(P3082,(N3082:P3082,Q3082:AE3082)),0)</f>
        <v>0</v>
      </c>
      <c r="G3082" s="131">
        <f t="shared" si="1177"/>
        <v>1833</v>
      </c>
      <c r="H3082" s="136">
        <f t="shared" si="1178"/>
        <v>0.10087502063727918</v>
      </c>
      <c r="I3082" s="2"/>
      <c r="J3082" s="2">
        <f t="shared" si="1169"/>
        <v>0.43745528589510757</v>
      </c>
      <c r="K3082" s="2">
        <f t="shared" si="1170"/>
        <v>0.53833030653238678</v>
      </c>
      <c r="L3082" s="2">
        <f t="shared" si="1171"/>
        <v>0</v>
      </c>
      <c r="M3082" s="2">
        <f t="shared" si="1172"/>
        <v>2.4214407572505703E-2</v>
      </c>
      <c r="N3082" s="63">
        <v>7949</v>
      </c>
      <c r="O3082" s="63">
        <v>9782</v>
      </c>
      <c r="P3082" s="63"/>
      <c r="Q3082" s="63">
        <v>239</v>
      </c>
      <c r="R3082" s="63">
        <v>110</v>
      </c>
      <c r="S3082" s="63">
        <v>39</v>
      </c>
      <c r="T3082" s="63">
        <v>10</v>
      </c>
      <c r="U3082" s="63"/>
      <c r="V3082" s="63">
        <v>5</v>
      </c>
      <c r="W3082" s="63">
        <f>IF(Copyright!C$12=1,IF(BW3082&gt;0,BW3082-U3082-SUM(Y3082:AQ3082),0),0)</f>
        <v>0</v>
      </c>
      <c r="X3082" s="63">
        <v>37</v>
      </c>
      <c r="Y3082" s="63"/>
      <c r="Z3082" s="63"/>
      <c r="AA3082" s="63"/>
      <c r="AB3082" s="63"/>
      <c r="AC3082" s="63"/>
      <c r="AD3082" s="63"/>
      <c r="AE3082" s="63"/>
      <c r="AF3082" s="63"/>
      <c r="AG3082" s="63"/>
      <c r="AH3082" s="63"/>
      <c r="AI3082" s="63"/>
      <c r="AJ3082" s="63"/>
      <c r="AK3082" s="63"/>
      <c r="AL3082" s="63"/>
      <c r="AM3082" s="63"/>
      <c r="AN3082" s="63"/>
      <c r="AO3082" s="63"/>
      <c r="AP3082" s="63"/>
      <c r="AQ3082" s="63"/>
      <c r="AS3082" s="5">
        <f>IF(Q3082&gt;0,RANK(Q3082,(N3082:P3082,Q3082:AE3082)),0)</f>
        <v>3</v>
      </c>
      <c r="AT3082" s="5">
        <f>IF(R3082&gt;0,RANK(R3082,(N3082:P3082,Q3082:AE3082)),0)</f>
        <v>4</v>
      </c>
      <c r="AU3082" s="5">
        <f>IF(T3082&gt;0,RANK(T3082,(N3082:P3082,Q3082:AE3082)),0)</f>
        <v>7</v>
      </c>
      <c r="AV3082" s="5">
        <f>IF(S3082&gt;0,RANK(S3082,(N3082:P3082,Q3082:AE3082)),0)</f>
        <v>5</v>
      </c>
      <c r="AW3082" s="2">
        <f t="shared" si="1173"/>
        <v>1.3152825931429201E-2</v>
      </c>
      <c r="AX3082" s="2">
        <f t="shared" si="1174"/>
        <v>6.0536018931264101E-3</v>
      </c>
      <c r="AY3082" s="2">
        <f t="shared" si="1175"/>
        <v>5.5032744482967362E-4</v>
      </c>
      <c r="AZ3082" s="2">
        <f t="shared" si="1176"/>
        <v>2.1462770348357274E-3</v>
      </c>
      <c r="BB3082" t="s">
        <v>1751</v>
      </c>
      <c r="BC3082" t="s">
        <v>824</v>
      </c>
      <c r="BD3082">
        <v>8</v>
      </c>
      <c r="BF3082" s="111">
        <v>53</v>
      </c>
      <c r="BG3082" s="113">
        <v>37</v>
      </c>
      <c r="BH3082" s="117">
        <f t="shared" si="1157"/>
        <v>53037</v>
      </c>
      <c r="BJ3082" s="5" t="s">
        <v>3185</v>
      </c>
      <c r="BN3082" s="63"/>
      <c r="BW3082" s="63">
        <v>122</v>
      </c>
      <c r="BY3082" s="63">
        <v>61</v>
      </c>
    </row>
    <row r="3083" spans="1:77" hidden="1" outlineLevel="1">
      <c r="A3083" t="s">
        <v>1046</v>
      </c>
      <c r="B3083" t="s">
        <v>824</v>
      </c>
      <c r="C3083" s="1">
        <f t="shared" si="1168"/>
        <v>10274</v>
      </c>
      <c r="D3083" s="5">
        <f>IF(N3083&gt;0, RANK(N3083,(N3083:P3083,Q3083:AE3083)),0)</f>
        <v>2</v>
      </c>
      <c r="E3083" s="5">
        <f>IF(O3083&gt;0,RANK(O3083,(N3083:P3083,Q3083:AE3083)),0)</f>
        <v>1</v>
      </c>
      <c r="F3083" s="5">
        <f>IF(P3083&gt;0,RANK(P3083,(N3083:P3083,Q3083:AE3083)),0)</f>
        <v>0</v>
      </c>
      <c r="G3083" s="131">
        <f t="shared" si="1177"/>
        <v>718</v>
      </c>
      <c r="H3083" s="136">
        <f t="shared" si="1178"/>
        <v>6.9885146972941403E-2</v>
      </c>
      <c r="I3083" s="2"/>
      <c r="J3083" s="2">
        <f t="shared" si="1169"/>
        <v>0.4475374732334047</v>
      </c>
      <c r="K3083" s="2">
        <f t="shared" si="1170"/>
        <v>0.51742262020634611</v>
      </c>
      <c r="L3083" s="2">
        <f t="shared" si="1171"/>
        <v>0</v>
      </c>
      <c r="M3083" s="2">
        <f t="shared" si="1172"/>
        <v>3.5039906560249134E-2</v>
      </c>
      <c r="N3083" s="63">
        <v>4598</v>
      </c>
      <c r="O3083" s="63">
        <v>5316</v>
      </c>
      <c r="P3083" s="63"/>
      <c r="Q3083" s="63">
        <v>147</v>
      </c>
      <c r="R3083" s="63">
        <v>121</v>
      </c>
      <c r="S3083" s="63">
        <v>53</v>
      </c>
      <c r="T3083" s="63">
        <v>7</v>
      </c>
      <c r="U3083" s="63"/>
      <c r="V3083" s="63">
        <v>5</v>
      </c>
      <c r="W3083" s="63">
        <f>IF(Copyright!C$12=1,IF(BW3083&gt;0,BW3083-U3083-SUM(Y3083:AQ3083),0),0)</f>
        <v>0</v>
      </c>
      <c r="X3083" s="63">
        <v>27</v>
      </c>
      <c r="Y3083" s="63"/>
      <c r="Z3083" s="63"/>
      <c r="AA3083" s="63"/>
      <c r="AB3083" s="63"/>
      <c r="AC3083" s="63"/>
      <c r="AD3083" s="63"/>
      <c r="AE3083" s="63"/>
      <c r="AF3083" s="63"/>
      <c r="AG3083" s="63"/>
      <c r="AH3083" s="63"/>
      <c r="AI3083" s="63"/>
      <c r="AJ3083" s="63"/>
      <c r="AK3083" s="63"/>
      <c r="AL3083" s="63"/>
      <c r="AM3083" s="63"/>
      <c r="AN3083" s="63"/>
      <c r="AO3083" s="63"/>
      <c r="AP3083" s="63"/>
      <c r="AQ3083" s="63"/>
      <c r="AS3083" s="5">
        <f>IF(Q3083&gt;0,RANK(Q3083,(N3083:P3083,Q3083:AE3083)),0)</f>
        <v>3</v>
      </c>
      <c r="AT3083" s="5">
        <f>IF(R3083&gt;0,RANK(R3083,(N3083:P3083,Q3083:AE3083)),0)</f>
        <v>4</v>
      </c>
      <c r="AU3083" s="5">
        <f>IF(T3083&gt;0,RANK(T3083,(N3083:P3083,Q3083:AE3083)),0)</f>
        <v>7</v>
      </c>
      <c r="AV3083" s="5">
        <f>IF(S3083&gt;0,RANK(S3083,(N3083:P3083,Q3083:AE3083)),0)</f>
        <v>5</v>
      </c>
      <c r="AW3083" s="2">
        <f t="shared" si="1173"/>
        <v>1.4307961845435079E-2</v>
      </c>
      <c r="AX3083" s="2">
        <f t="shared" si="1174"/>
        <v>1.1777301927194861E-2</v>
      </c>
      <c r="AY3083" s="2">
        <f t="shared" si="1175"/>
        <v>6.8133151644928945E-4</v>
      </c>
      <c r="AZ3083" s="2">
        <f t="shared" si="1176"/>
        <v>5.1586529102589061E-3</v>
      </c>
      <c r="BB3083" t="s">
        <v>1046</v>
      </c>
      <c r="BC3083" t="s">
        <v>824</v>
      </c>
      <c r="BD3083">
        <v>3</v>
      </c>
      <c r="BF3083" s="111">
        <v>53</v>
      </c>
      <c r="BG3083" s="113">
        <v>39</v>
      </c>
      <c r="BH3083" s="117">
        <f t="shared" si="1157"/>
        <v>53039</v>
      </c>
      <c r="BJ3083" s="5" t="s">
        <v>3185</v>
      </c>
      <c r="BN3083" s="63"/>
      <c r="BW3083" s="63">
        <v>117</v>
      </c>
    </row>
    <row r="3084" spans="1:77" hidden="1" outlineLevel="1">
      <c r="A3084" t="s">
        <v>2805</v>
      </c>
      <c r="B3084" t="s">
        <v>824</v>
      </c>
      <c r="C3084" s="1">
        <f t="shared" si="1168"/>
        <v>34044</v>
      </c>
      <c r="D3084" s="5">
        <f>IF(N3084&gt;0, RANK(N3084,(N3084:P3084,Q3084:AE3084)),0)</f>
        <v>2</v>
      </c>
      <c r="E3084" s="5">
        <f>IF(O3084&gt;0,RANK(O3084,(N3084:P3084,Q3084:AE3084)),0)</f>
        <v>1</v>
      </c>
      <c r="F3084" s="5">
        <f>IF(P3084&gt;0,RANK(P3084,(N3084:P3084,Q3084:AE3084)),0)</f>
        <v>0</v>
      </c>
      <c r="G3084" s="131">
        <f t="shared" si="1177"/>
        <v>7788</v>
      </c>
      <c r="H3084" s="136">
        <f t="shared" si="1178"/>
        <v>0.22876277758195276</v>
      </c>
      <c r="I3084" s="2"/>
      <c r="J3084" s="2">
        <f t="shared" si="1169"/>
        <v>0.37198919045940548</v>
      </c>
      <c r="K3084" s="2">
        <f t="shared" si="1170"/>
        <v>0.60075196804135822</v>
      </c>
      <c r="L3084" s="2">
        <f t="shared" si="1171"/>
        <v>0</v>
      </c>
      <c r="M3084" s="2">
        <f t="shared" si="1172"/>
        <v>2.7258841499236297E-2</v>
      </c>
      <c r="N3084" s="63">
        <v>12664</v>
      </c>
      <c r="O3084" s="63">
        <v>20452</v>
      </c>
      <c r="P3084" s="63"/>
      <c r="Q3084" s="63">
        <v>508</v>
      </c>
      <c r="R3084" s="63">
        <v>172</v>
      </c>
      <c r="S3084" s="63">
        <v>149</v>
      </c>
      <c r="T3084" s="63">
        <v>25</v>
      </c>
      <c r="U3084" s="63"/>
      <c r="V3084" s="63">
        <v>18</v>
      </c>
      <c r="W3084" s="63">
        <f>IF(Copyright!C$12=1,IF(BW3084&gt;0,BW3084-U3084-SUM(Y3084:AQ3084),0),0)</f>
        <v>0</v>
      </c>
      <c r="X3084" s="63">
        <v>56</v>
      </c>
      <c r="Y3084" s="63"/>
      <c r="Z3084" s="63"/>
      <c r="AA3084" s="63"/>
      <c r="AB3084" s="63"/>
      <c r="AC3084" s="63"/>
      <c r="AD3084" s="63"/>
      <c r="AE3084" s="63"/>
      <c r="AF3084" s="63"/>
      <c r="AG3084" s="63"/>
      <c r="AH3084" s="63"/>
      <c r="AI3084" s="63"/>
      <c r="AJ3084" s="63"/>
      <c r="AK3084" s="63"/>
      <c r="AL3084" s="63"/>
      <c r="AM3084" s="63"/>
      <c r="AN3084" s="63"/>
      <c r="AO3084" s="63"/>
      <c r="AP3084" s="63"/>
      <c r="AQ3084" s="63"/>
      <c r="AS3084" s="5">
        <f>IF(Q3084&gt;0,RANK(Q3084,(N3084:P3084,Q3084:AE3084)),0)</f>
        <v>3</v>
      </c>
      <c r="AT3084" s="5">
        <f>IF(R3084&gt;0,RANK(R3084,(N3084:P3084,Q3084:AE3084)),0)</f>
        <v>4</v>
      </c>
      <c r="AU3084" s="5">
        <f>IF(T3084&gt;0,RANK(T3084,(N3084:P3084,Q3084:AE3084)),0)</f>
        <v>7</v>
      </c>
      <c r="AV3084" s="5">
        <f>IF(S3084&gt;0,RANK(S3084,(N3084:P3084,Q3084:AE3084)),0)</f>
        <v>5</v>
      </c>
      <c r="AW3084" s="2">
        <f t="shared" si="1173"/>
        <v>1.492186582070262E-2</v>
      </c>
      <c r="AX3084" s="2">
        <f t="shared" si="1174"/>
        <v>5.0522852778756904E-3</v>
      </c>
      <c r="AY3084" s="2">
        <f t="shared" si="1175"/>
        <v>7.3434379038890844E-4</v>
      </c>
      <c r="AZ3084" s="2">
        <f t="shared" si="1176"/>
        <v>4.3766889907178941E-3</v>
      </c>
      <c r="BB3084" t="s">
        <v>2805</v>
      </c>
      <c r="BC3084" t="s">
        <v>824</v>
      </c>
      <c r="BD3084">
        <v>3</v>
      </c>
      <c r="BF3084" s="111">
        <v>53</v>
      </c>
      <c r="BG3084" s="113">
        <v>41</v>
      </c>
      <c r="BH3084" s="117">
        <f t="shared" si="1157"/>
        <v>53041</v>
      </c>
      <c r="BJ3084" s="5" t="s">
        <v>3185</v>
      </c>
      <c r="BN3084" s="63"/>
      <c r="BW3084" s="63">
        <v>276</v>
      </c>
      <c r="BY3084" s="63">
        <v>181</v>
      </c>
    </row>
    <row r="3085" spans="1:77" hidden="1" outlineLevel="1">
      <c r="A3085" t="s">
        <v>1605</v>
      </c>
      <c r="B3085" t="s">
        <v>824</v>
      </c>
      <c r="C3085" s="1">
        <f t="shared" si="1168"/>
        <v>5872</v>
      </c>
      <c r="D3085" s="5">
        <f>IF(N3085&gt;0, RANK(N3085,(N3085:P3085,Q3085:AE3085)),0)</f>
        <v>2</v>
      </c>
      <c r="E3085" s="5">
        <f>IF(O3085&gt;0,RANK(O3085,(N3085:P3085,Q3085:AE3085)),0)</f>
        <v>1</v>
      </c>
      <c r="F3085" s="5">
        <f>IF(P3085&gt;0,RANK(P3085,(N3085:P3085,Q3085:AE3085)),0)</f>
        <v>0</v>
      </c>
      <c r="G3085" s="131">
        <f t="shared" si="1177"/>
        <v>2390</v>
      </c>
      <c r="H3085" s="136">
        <f t="shared" si="1178"/>
        <v>0.40701634877384196</v>
      </c>
      <c r="I3085" s="2"/>
      <c r="J3085" s="2">
        <f t="shared" si="1169"/>
        <v>0.2849114441416894</v>
      </c>
      <c r="K3085" s="2">
        <f t="shared" si="1170"/>
        <v>0.6919277929155313</v>
      </c>
      <c r="L3085" s="2">
        <f t="shared" si="1171"/>
        <v>0</v>
      </c>
      <c r="M3085" s="2">
        <f t="shared" si="1172"/>
        <v>2.3160762942779356E-2</v>
      </c>
      <c r="N3085" s="63">
        <v>1673</v>
      </c>
      <c r="O3085" s="63">
        <v>4063</v>
      </c>
      <c r="P3085" s="63"/>
      <c r="Q3085" s="63">
        <v>66</v>
      </c>
      <c r="R3085" s="63">
        <v>36</v>
      </c>
      <c r="S3085" s="63">
        <v>24</v>
      </c>
      <c r="T3085" s="63">
        <v>3</v>
      </c>
      <c r="U3085" s="63"/>
      <c r="V3085" s="63">
        <v>1</v>
      </c>
      <c r="W3085" s="63">
        <f>IF(Copyright!C$12=1,IF(BW3085&gt;0,BW3085-U3085-SUM(Y3085:AQ3085),0),0)</f>
        <v>0</v>
      </c>
      <c r="X3085" s="63">
        <v>6</v>
      </c>
      <c r="Y3085" s="63"/>
      <c r="Z3085" s="63"/>
      <c r="AA3085" s="63"/>
      <c r="AB3085" s="63"/>
      <c r="AC3085" s="63"/>
      <c r="AD3085" s="63"/>
      <c r="AE3085" s="63"/>
      <c r="AF3085" s="63"/>
      <c r="AG3085" s="63"/>
      <c r="AH3085" s="63"/>
      <c r="AI3085" s="63"/>
      <c r="AJ3085" s="63"/>
      <c r="AK3085" s="63"/>
      <c r="AL3085" s="63"/>
      <c r="AM3085" s="63"/>
      <c r="AN3085" s="63"/>
      <c r="AO3085" s="63"/>
      <c r="AP3085" s="63"/>
      <c r="AQ3085" s="63"/>
      <c r="AS3085" s="5">
        <f>IF(Q3085&gt;0,RANK(Q3085,(N3085:P3085,Q3085:AE3085)),0)</f>
        <v>3</v>
      </c>
      <c r="AT3085" s="5">
        <f>IF(R3085&gt;0,RANK(R3085,(N3085:P3085,Q3085:AE3085)),0)</f>
        <v>4</v>
      </c>
      <c r="AU3085" s="5">
        <f>IF(T3085&gt;0,RANK(T3085,(N3085:P3085,Q3085:AE3085)),0)</f>
        <v>7</v>
      </c>
      <c r="AV3085" s="5">
        <f>IF(S3085&gt;0,RANK(S3085,(N3085:P3085,Q3085:AE3085)),0)</f>
        <v>5</v>
      </c>
      <c r="AW3085" s="2">
        <f t="shared" si="1173"/>
        <v>1.1239782016348773E-2</v>
      </c>
      <c r="AX3085" s="2">
        <f t="shared" si="1174"/>
        <v>6.1307901907356951E-3</v>
      </c>
      <c r="AY3085" s="2">
        <f t="shared" si="1175"/>
        <v>5.1089918256130786E-4</v>
      </c>
      <c r="AZ3085" s="2">
        <f t="shared" si="1176"/>
        <v>4.0871934604904629E-3</v>
      </c>
      <c r="BB3085" t="s">
        <v>1605</v>
      </c>
      <c r="BC3085" t="s">
        <v>824</v>
      </c>
      <c r="BD3085">
        <v>5</v>
      </c>
      <c r="BF3085" s="111">
        <v>53</v>
      </c>
      <c r="BG3085" s="113">
        <v>43</v>
      </c>
      <c r="BH3085" s="117">
        <f t="shared" si="1157"/>
        <v>53043</v>
      </c>
      <c r="BJ3085" s="5" t="s">
        <v>3185</v>
      </c>
      <c r="BN3085" s="63"/>
      <c r="BW3085" s="63">
        <v>39</v>
      </c>
    </row>
    <row r="3086" spans="1:77" hidden="1" outlineLevel="1">
      <c r="A3086" t="s">
        <v>1953</v>
      </c>
      <c r="B3086" t="s">
        <v>824</v>
      </c>
      <c r="C3086" s="1">
        <f t="shared" si="1168"/>
        <v>28235</v>
      </c>
      <c r="D3086" s="5">
        <f>IF(N3086&gt;0, RANK(N3086,(N3086:P3086,Q3086:AE3086)),0)</f>
        <v>1</v>
      </c>
      <c r="E3086" s="5">
        <f>IF(O3086&gt;0,RANK(O3086,(N3086:P3086,Q3086:AE3086)),0)</f>
        <v>2</v>
      </c>
      <c r="F3086" s="5">
        <f>IF(P3086&gt;0,RANK(P3086,(N3086:P3086,Q3086:AE3086)),0)</f>
        <v>0</v>
      </c>
      <c r="G3086" s="131">
        <f t="shared" si="1177"/>
        <v>2003</v>
      </c>
      <c r="H3086" s="136">
        <f t="shared" si="1178"/>
        <v>7.0940322295023908E-2</v>
      </c>
      <c r="I3086" s="2"/>
      <c r="J3086" s="2">
        <f t="shared" si="1169"/>
        <v>0.52289711351159907</v>
      </c>
      <c r="K3086" s="2">
        <f t="shared" si="1170"/>
        <v>0.45195679121657517</v>
      </c>
      <c r="L3086" s="2">
        <f t="shared" si="1171"/>
        <v>0</v>
      </c>
      <c r="M3086" s="2">
        <f t="shared" si="1172"/>
        <v>2.5146095271825764E-2</v>
      </c>
      <c r="N3086" s="63">
        <v>14764</v>
      </c>
      <c r="O3086" s="63">
        <v>12761</v>
      </c>
      <c r="P3086" s="63"/>
      <c r="Q3086" s="63">
        <v>357</v>
      </c>
      <c r="R3086" s="63">
        <v>175</v>
      </c>
      <c r="S3086" s="63">
        <v>104</v>
      </c>
      <c r="T3086" s="63">
        <v>9</v>
      </c>
      <c r="U3086" s="63"/>
      <c r="V3086" s="63">
        <v>17</v>
      </c>
      <c r="W3086" s="63">
        <f>IF(Copyright!C$12=1,IF(BW3086&gt;0,BW3086-U3086-SUM(Y3086:AQ3086),0),0)</f>
        <v>0</v>
      </c>
      <c r="X3086" s="63">
        <v>48</v>
      </c>
      <c r="Y3086" s="63"/>
      <c r="Z3086" s="63"/>
      <c r="AA3086" s="63"/>
      <c r="AB3086" s="63"/>
      <c r="AC3086" s="63"/>
      <c r="AD3086" s="63"/>
      <c r="AE3086" s="63"/>
      <c r="AF3086" s="63"/>
      <c r="AG3086" s="63"/>
      <c r="AH3086" s="63"/>
      <c r="AI3086" s="63"/>
      <c r="AJ3086" s="63"/>
      <c r="AK3086" s="63"/>
      <c r="AL3086" s="63"/>
      <c r="AM3086" s="63"/>
      <c r="AN3086" s="63"/>
      <c r="AO3086" s="63"/>
      <c r="AP3086" s="63"/>
      <c r="AQ3086" s="63"/>
      <c r="AS3086" s="5">
        <f>IF(Q3086&gt;0,RANK(Q3086,(N3086:P3086,Q3086:AE3086)),0)</f>
        <v>3</v>
      </c>
      <c r="AT3086" s="5">
        <f>IF(R3086&gt;0,RANK(R3086,(N3086:P3086,Q3086:AE3086)),0)</f>
        <v>4</v>
      </c>
      <c r="AU3086" s="5">
        <f>IF(T3086&gt;0,RANK(T3086,(N3086:P3086,Q3086:AE3086)),0)</f>
        <v>8</v>
      </c>
      <c r="AV3086" s="5">
        <f>IF(S3086&gt;0,RANK(S3086,(N3086:P3086,Q3086:AE3086)),0)</f>
        <v>5</v>
      </c>
      <c r="AW3086" s="2">
        <f t="shared" si="1173"/>
        <v>1.2643881707101116E-2</v>
      </c>
      <c r="AX3086" s="2">
        <f t="shared" si="1174"/>
        <v>6.1979812289711354E-3</v>
      </c>
      <c r="AY3086" s="2">
        <f t="shared" si="1175"/>
        <v>3.1875332034708693E-4</v>
      </c>
      <c r="AZ3086" s="2">
        <f t="shared" si="1176"/>
        <v>3.6833717017885604E-3</v>
      </c>
      <c r="BB3086" t="s">
        <v>1953</v>
      </c>
      <c r="BC3086" t="s">
        <v>824</v>
      </c>
      <c r="BF3086" s="111">
        <v>53</v>
      </c>
      <c r="BG3086" s="113">
        <v>45</v>
      </c>
      <c r="BH3086" s="117">
        <f t="shared" si="1157"/>
        <v>53045</v>
      </c>
      <c r="BJ3086" s="5" t="s">
        <v>3185</v>
      </c>
      <c r="BN3086" s="63"/>
      <c r="BW3086" s="63">
        <v>254</v>
      </c>
      <c r="BY3086" s="63">
        <v>113</v>
      </c>
    </row>
    <row r="3087" spans="1:77" hidden="1" outlineLevel="1">
      <c r="A3087" t="s">
        <v>1558</v>
      </c>
      <c r="B3087" t="s">
        <v>824</v>
      </c>
      <c r="C3087" s="1">
        <f t="shared" si="1168"/>
        <v>16846</v>
      </c>
      <c r="D3087" s="5">
        <f>IF(N3087&gt;0, RANK(N3087,(N3087:P3087,Q3087:AE3087)),0)</f>
        <v>2</v>
      </c>
      <c r="E3087" s="5">
        <f>IF(O3087&gt;0,RANK(O3087,(N3087:P3087,Q3087:AE3087)),0)</f>
        <v>1</v>
      </c>
      <c r="F3087" s="5">
        <f>IF(P3087&gt;0,RANK(P3087,(N3087:P3087,Q3087:AE3087)),0)</f>
        <v>0</v>
      </c>
      <c r="G3087" s="131">
        <f t="shared" si="1177"/>
        <v>2113</v>
      </c>
      <c r="H3087" s="136">
        <f t="shared" si="1178"/>
        <v>0.12543036922711623</v>
      </c>
      <c r="I3087" s="2"/>
      <c r="J3087" s="2">
        <f t="shared" si="1169"/>
        <v>0.42193992639202182</v>
      </c>
      <c r="K3087" s="2">
        <f t="shared" si="1170"/>
        <v>0.54737029561913808</v>
      </c>
      <c r="L3087" s="2">
        <f t="shared" si="1171"/>
        <v>0</v>
      </c>
      <c r="M3087" s="2">
        <f t="shared" si="1172"/>
        <v>3.0689777988840095E-2</v>
      </c>
      <c r="N3087" s="63">
        <v>7108</v>
      </c>
      <c r="O3087" s="63">
        <v>9221</v>
      </c>
      <c r="P3087" s="63"/>
      <c r="Q3087" s="63">
        <v>237</v>
      </c>
      <c r="R3087" s="63">
        <v>142</v>
      </c>
      <c r="S3087" s="63">
        <v>86</v>
      </c>
      <c r="T3087" s="63">
        <v>8</v>
      </c>
      <c r="U3087" s="63"/>
      <c r="V3087" s="63">
        <v>10</v>
      </c>
      <c r="W3087" s="63">
        <f>IF(Copyright!C$12=1,IF(BW3087&gt;0,BW3087-U3087-SUM(Y3087:AQ3087),0),0)</f>
        <v>0</v>
      </c>
      <c r="X3087" s="63">
        <v>34</v>
      </c>
      <c r="Y3087" s="63"/>
      <c r="Z3087" s="63"/>
      <c r="AA3087" s="63"/>
      <c r="AB3087" s="63"/>
      <c r="AC3087" s="63"/>
      <c r="AD3087" s="63"/>
      <c r="AE3087" s="63"/>
      <c r="AF3087" s="63"/>
      <c r="AG3087" s="63"/>
      <c r="AH3087" s="63"/>
      <c r="AI3087" s="63"/>
      <c r="AJ3087" s="63"/>
      <c r="AK3087" s="63"/>
      <c r="AL3087" s="63"/>
      <c r="AM3087" s="63"/>
      <c r="AN3087" s="63"/>
      <c r="AO3087" s="63"/>
      <c r="AP3087" s="63"/>
      <c r="AQ3087" s="63"/>
      <c r="AS3087" s="5">
        <f>IF(Q3087&gt;0,RANK(Q3087,(N3087:P3087,Q3087:AE3087)),0)</f>
        <v>3</v>
      </c>
      <c r="AT3087" s="5">
        <f>IF(R3087&gt;0,RANK(R3087,(N3087:P3087,Q3087:AE3087)),0)</f>
        <v>4</v>
      </c>
      <c r="AU3087" s="5">
        <f>IF(T3087&gt;0,RANK(T3087,(N3087:P3087,Q3087:AE3087)),0)</f>
        <v>8</v>
      </c>
      <c r="AV3087" s="5">
        <f>IF(S3087&gt;0,RANK(S3087,(N3087:P3087,Q3087:AE3087)),0)</f>
        <v>5</v>
      </c>
      <c r="AW3087" s="2">
        <f t="shared" si="1173"/>
        <v>1.4068621631247774E-2</v>
      </c>
      <c r="AX3087" s="2">
        <f t="shared" si="1174"/>
        <v>8.4293007242075262E-3</v>
      </c>
      <c r="AY3087" s="2">
        <f t="shared" si="1175"/>
        <v>4.7489018164549449E-4</v>
      </c>
      <c r="AZ3087" s="2">
        <f t="shared" si="1176"/>
        <v>5.1050694526890653E-3</v>
      </c>
      <c r="BB3087" t="s">
        <v>1558</v>
      </c>
      <c r="BC3087" t="s">
        <v>824</v>
      </c>
      <c r="BD3087">
        <v>4</v>
      </c>
      <c r="BF3087" s="111">
        <v>53</v>
      </c>
      <c r="BG3087" s="113">
        <v>47</v>
      </c>
      <c r="BH3087" s="117">
        <f t="shared" si="1157"/>
        <v>53047</v>
      </c>
      <c r="BJ3087" s="5" t="s">
        <v>3185</v>
      </c>
      <c r="BN3087" s="63"/>
      <c r="BW3087" s="63">
        <v>157</v>
      </c>
      <c r="BY3087" s="63">
        <f>2+1+95+1+2+1+1+1+1</f>
        <v>105</v>
      </c>
    </row>
    <row r="3088" spans="1:77" hidden="1" outlineLevel="1">
      <c r="A3088" t="s">
        <v>2420</v>
      </c>
      <c r="B3088" t="s">
        <v>824</v>
      </c>
      <c r="C3088" s="1">
        <f t="shared" si="1168"/>
        <v>10524</v>
      </c>
      <c r="D3088" s="5">
        <f>IF(N3088&gt;0, RANK(N3088,(N3088:P3088,Q3088:AE3088)),0)</f>
        <v>1</v>
      </c>
      <c r="E3088" s="5">
        <f>IF(O3088&gt;0,RANK(O3088,(N3088:P3088,Q3088:AE3088)),0)</f>
        <v>2</v>
      </c>
      <c r="F3088" s="5">
        <f>IF(P3088&gt;0,RANK(P3088,(N3088:P3088,Q3088:AE3088)),0)</f>
        <v>0</v>
      </c>
      <c r="G3088" s="131">
        <f t="shared" si="1177"/>
        <v>1212</v>
      </c>
      <c r="H3088" s="136">
        <f t="shared" si="1178"/>
        <v>0.11516533637400228</v>
      </c>
      <c r="I3088" s="2"/>
      <c r="J3088" s="2">
        <f t="shared" si="1169"/>
        <v>0.54266438616495627</v>
      </c>
      <c r="K3088" s="2">
        <f t="shared" si="1170"/>
        <v>0.42749904979095399</v>
      </c>
      <c r="L3088" s="2">
        <f t="shared" si="1171"/>
        <v>0</v>
      </c>
      <c r="M3088" s="2">
        <f t="shared" si="1172"/>
        <v>2.9836564044089742E-2</v>
      </c>
      <c r="N3088" s="63">
        <v>5711</v>
      </c>
      <c r="O3088" s="63">
        <v>4499</v>
      </c>
      <c r="P3088" s="63"/>
      <c r="Q3088" s="63">
        <v>152</v>
      </c>
      <c r="R3088" s="63">
        <v>70</v>
      </c>
      <c r="S3088" s="63">
        <v>49</v>
      </c>
      <c r="T3088" s="63">
        <v>11</v>
      </c>
      <c r="U3088" s="63"/>
      <c r="V3088" s="63">
        <v>6</v>
      </c>
      <c r="W3088" s="63">
        <f>IF(Copyright!C$12=1,IF(BW3088&gt;0,BW3088-U3088-SUM(Y3088:AQ3088),0),0)</f>
        <v>0</v>
      </c>
      <c r="X3088" s="63">
        <v>26</v>
      </c>
      <c r="Y3088" s="63"/>
      <c r="Z3088" s="63"/>
      <c r="AA3088" s="63"/>
      <c r="AB3088" s="63"/>
      <c r="AC3088" s="63"/>
      <c r="AD3088" s="63"/>
      <c r="AE3088" s="63"/>
      <c r="AF3088" s="63"/>
      <c r="AG3088" s="63"/>
      <c r="AH3088" s="63"/>
      <c r="AI3088" s="63"/>
      <c r="AJ3088" s="63"/>
      <c r="AK3088" s="63"/>
      <c r="AL3088" s="63"/>
      <c r="AM3088" s="63"/>
      <c r="AN3088" s="63"/>
      <c r="AO3088" s="63"/>
      <c r="AP3088" s="63"/>
      <c r="AQ3088" s="63"/>
      <c r="AS3088" s="5">
        <f>IF(Q3088&gt;0,RANK(Q3088,(N3088:P3088,Q3088:AE3088)),0)</f>
        <v>3</v>
      </c>
      <c r="AT3088" s="5">
        <f>IF(R3088&gt;0,RANK(R3088,(N3088:P3088,Q3088:AE3088)),0)</f>
        <v>4</v>
      </c>
      <c r="AU3088" s="5">
        <f>IF(T3088&gt;0,RANK(T3088,(N3088:P3088,Q3088:AE3088)),0)</f>
        <v>7</v>
      </c>
      <c r="AV3088" s="5">
        <f>IF(S3088&gt;0,RANK(S3088,(N3088:P3088,Q3088:AE3088)),0)</f>
        <v>5</v>
      </c>
      <c r="AW3088" s="2">
        <f t="shared" si="1173"/>
        <v>1.4443177499049791E-2</v>
      </c>
      <c r="AX3088" s="2">
        <f t="shared" si="1174"/>
        <v>6.6514633219308247E-3</v>
      </c>
      <c r="AY3088" s="2">
        <f t="shared" si="1175"/>
        <v>1.0452299505891297E-3</v>
      </c>
      <c r="AZ3088" s="2">
        <f t="shared" si="1176"/>
        <v>4.6560243253515772E-3</v>
      </c>
      <c r="BB3088" t="s">
        <v>2420</v>
      </c>
      <c r="BC3088" t="s">
        <v>824</v>
      </c>
      <c r="BD3088">
        <v>3</v>
      </c>
      <c r="BF3088" s="111">
        <v>53</v>
      </c>
      <c r="BG3088" s="113">
        <v>49</v>
      </c>
      <c r="BH3088" s="117">
        <f t="shared" si="1157"/>
        <v>53049</v>
      </c>
      <c r="BJ3088" s="5" t="s">
        <v>3185</v>
      </c>
      <c r="BN3088" s="63"/>
      <c r="BW3088" s="63">
        <v>112</v>
      </c>
      <c r="BY3088" s="63">
        <v>62</v>
      </c>
    </row>
    <row r="3089" spans="1:85" hidden="1" outlineLevel="1">
      <c r="A3089" t="s">
        <v>1640</v>
      </c>
      <c r="B3089" t="s">
        <v>824</v>
      </c>
      <c r="C3089" s="1">
        <f t="shared" si="1168"/>
        <v>6668</v>
      </c>
      <c r="D3089" s="5">
        <f>IF(N3089&gt;0, RANK(N3089,(N3089:P3089,Q3089:AE3089)),0)</f>
        <v>2</v>
      </c>
      <c r="E3089" s="5">
        <f>IF(O3089&gt;0,RANK(O3089,(N3089:P3089,Q3089:AE3089)),0)</f>
        <v>1</v>
      </c>
      <c r="F3089" s="5">
        <f>IF(P3089&gt;0,RANK(P3089,(N3089:P3089,Q3089:AE3089)),0)</f>
        <v>0</v>
      </c>
      <c r="G3089" s="131">
        <f t="shared" si="1177"/>
        <v>1444</v>
      </c>
      <c r="H3089" s="136">
        <f t="shared" si="1178"/>
        <v>0.21655668866226754</v>
      </c>
      <c r="I3089" s="2"/>
      <c r="J3089" s="2">
        <f t="shared" si="1169"/>
        <v>0.37612477504499098</v>
      </c>
      <c r="K3089" s="2">
        <f t="shared" si="1170"/>
        <v>0.59268146370725849</v>
      </c>
      <c r="L3089" s="2">
        <f t="shared" si="1171"/>
        <v>0</v>
      </c>
      <c r="M3089" s="2">
        <f t="shared" si="1172"/>
        <v>3.1193761247750529E-2</v>
      </c>
      <c r="N3089" s="63">
        <v>2508</v>
      </c>
      <c r="O3089" s="63">
        <v>3952</v>
      </c>
      <c r="P3089" s="63"/>
      <c r="Q3089" s="63">
        <v>103</v>
      </c>
      <c r="R3089" s="63">
        <v>42</v>
      </c>
      <c r="S3089" s="63">
        <v>40</v>
      </c>
      <c r="T3089" s="63">
        <v>5</v>
      </c>
      <c r="U3089" s="63"/>
      <c r="V3089" s="63">
        <v>4</v>
      </c>
      <c r="W3089" s="63">
        <f>IF(Copyright!C$12=1,IF(BW3089&gt;0,BW3089-U3089-SUM(Y3089:AQ3089),0),0)</f>
        <v>0</v>
      </c>
      <c r="X3089" s="63">
        <v>14</v>
      </c>
      <c r="Y3089" s="63"/>
      <c r="Z3089" s="63"/>
      <c r="AA3089" s="63"/>
      <c r="AB3089" s="63"/>
      <c r="AC3089" s="63"/>
      <c r="AD3089" s="63"/>
      <c r="AE3089" s="63"/>
      <c r="AF3089" s="63"/>
      <c r="AG3089" s="63"/>
      <c r="AH3089" s="63"/>
      <c r="AI3089" s="63"/>
      <c r="AJ3089" s="63"/>
      <c r="AK3089" s="63"/>
      <c r="AL3089" s="63"/>
      <c r="AM3089" s="63"/>
      <c r="AN3089" s="63"/>
      <c r="AO3089" s="63"/>
      <c r="AP3089" s="63"/>
      <c r="AQ3089" s="63"/>
      <c r="AS3089" s="5">
        <f>IF(Q3089&gt;0,RANK(Q3089,(N3089:P3089,Q3089:AE3089)),0)</f>
        <v>3</v>
      </c>
      <c r="AT3089" s="5">
        <f>IF(R3089&gt;0,RANK(R3089,(N3089:P3089,Q3089:AE3089)),0)</f>
        <v>4</v>
      </c>
      <c r="AU3089" s="5">
        <f>IF(T3089&gt;0,RANK(T3089,(N3089:P3089,Q3089:AE3089)),0)</f>
        <v>7</v>
      </c>
      <c r="AV3089" s="5">
        <f>IF(S3089&gt;0,RANK(S3089,(N3089:P3089,Q3089:AE3089)),0)</f>
        <v>5</v>
      </c>
      <c r="AW3089" s="2">
        <f t="shared" si="1173"/>
        <v>1.5446910617876425E-2</v>
      </c>
      <c r="AX3089" s="2">
        <f t="shared" si="1174"/>
        <v>6.2987402519496102E-3</v>
      </c>
      <c r="AY3089" s="2">
        <f t="shared" si="1175"/>
        <v>7.4985002999400125E-4</v>
      </c>
      <c r="AZ3089" s="2">
        <f t="shared" si="1176"/>
        <v>5.99880023995201E-3</v>
      </c>
      <c r="BB3089" t="s">
        <v>1640</v>
      </c>
      <c r="BC3089" t="s">
        <v>824</v>
      </c>
      <c r="BD3089">
        <v>5</v>
      </c>
      <c r="BF3089" s="111">
        <v>53</v>
      </c>
      <c r="BG3089" s="113">
        <v>51</v>
      </c>
      <c r="BH3089" s="117">
        <f t="shared" si="1157"/>
        <v>53051</v>
      </c>
      <c r="BJ3089" s="5" t="s">
        <v>3185</v>
      </c>
      <c r="BW3089" s="63">
        <v>81</v>
      </c>
    </row>
    <row r="3090" spans="1:85" hidden="1" outlineLevel="1">
      <c r="A3090" t="s">
        <v>1771</v>
      </c>
      <c r="B3090" t="s">
        <v>824</v>
      </c>
      <c r="C3090" s="1">
        <f t="shared" si="1168"/>
        <v>342910</v>
      </c>
      <c r="D3090" s="5">
        <f>IF(N3090&gt;0, RANK(N3090,(N3090:P3090,Q3090:AE3090)),0)</f>
        <v>1</v>
      </c>
      <c r="E3090" s="5">
        <f>IF(O3090&gt;0,RANK(O3090,(N3090:P3090,Q3090:AE3090)),0)</f>
        <v>2</v>
      </c>
      <c r="F3090" s="5">
        <f>IF(P3090&gt;0,RANK(P3090,(N3090:P3090,Q3090:AE3090)),0)</f>
        <v>0</v>
      </c>
      <c r="G3090" s="131">
        <f t="shared" si="1177"/>
        <v>37963</v>
      </c>
      <c r="H3090" s="136">
        <f t="shared" si="1178"/>
        <v>0.11070834912950921</v>
      </c>
      <c r="I3090" s="2"/>
      <c r="J3090" s="2">
        <f t="shared" si="1169"/>
        <v>0.54367035082091508</v>
      </c>
      <c r="K3090" s="2">
        <f t="shared" si="1170"/>
        <v>0.43296200169140592</v>
      </c>
      <c r="L3090" s="2">
        <f t="shared" si="1171"/>
        <v>0</v>
      </c>
      <c r="M3090" s="2">
        <f t="shared" si="1172"/>
        <v>2.3367647487679E-2</v>
      </c>
      <c r="N3090" s="63">
        <v>186430</v>
      </c>
      <c r="O3090" s="63">
        <v>148467</v>
      </c>
      <c r="P3090" s="63"/>
      <c r="Q3090" s="63">
        <v>4584</v>
      </c>
      <c r="R3090" s="63">
        <v>1777</v>
      </c>
      <c r="S3090" s="63">
        <v>1010</v>
      </c>
      <c r="T3090" s="63">
        <v>113</v>
      </c>
      <c r="U3090" s="63"/>
      <c r="V3090" s="63">
        <v>135</v>
      </c>
      <c r="W3090" s="63">
        <f>IF(Copyright!C$12=1,IF(BW3090&gt;0,BW3090-U3090-SUM(Y3090:AQ3090),0),0)</f>
        <v>0</v>
      </c>
      <c r="X3090" s="63">
        <v>394</v>
      </c>
      <c r="Y3090" s="63"/>
      <c r="Z3090" s="63"/>
      <c r="AA3090" s="63"/>
      <c r="AB3090" s="63"/>
      <c r="AC3090" s="63"/>
      <c r="AD3090" s="63"/>
      <c r="AE3090" s="63"/>
      <c r="AF3090" s="63"/>
      <c r="AG3090" s="63"/>
      <c r="AH3090" s="63"/>
      <c r="AI3090" s="63"/>
      <c r="AJ3090" s="63"/>
      <c r="AK3090" s="63"/>
      <c r="AL3090" s="63"/>
      <c r="AM3090" s="63"/>
      <c r="AN3090" s="63"/>
      <c r="AO3090" s="63"/>
      <c r="AP3090" s="63"/>
      <c r="AQ3090" s="63"/>
      <c r="AS3090" s="5">
        <f>IF(Q3090&gt;0,RANK(Q3090,(N3090:P3090,Q3090:AE3090)),0)</f>
        <v>3</v>
      </c>
      <c r="AT3090" s="5">
        <f>IF(R3090&gt;0,RANK(R3090,(N3090:P3090,Q3090:AE3090)),0)</f>
        <v>4</v>
      </c>
      <c r="AU3090" s="5">
        <f>IF(T3090&gt;0,RANK(T3090,(N3090:P3090,Q3090:AE3090)),0)</f>
        <v>8</v>
      </c>
      <c r="AV3090" s="5">
        <f>IF(S3090&gt;0,RANK(S3090,(N3090:P3090,Q3090:AE3090)),0)</f>
        <v>5</v>
      </c>
      <c r="AW3090" s="2">
        <f t="shared" si="1173"/>
        <v>1.3367939109387304E-2</v>
      </c>
      <c r="AX3090" s="2">
        <f t="shared" si="1174"/>
        <v>5.1821177568458195E-3</v>
      </c>
      <c r="AY3090" s="2">
        <f t="shared" si="1175"/>
        <v>3.2953253040156311E-4</v>
      </c>
      <c r="AZ3090" s="2">
        <f t="shared" si="1176"/>
        <v>2.94537925403167E-3</v>
      </c>
      <c r="BB3090" t="s">
        <v>1771</v>
      </c>
      <c r="BC3090" t="s">
        <v>824</v>
      </c>
      <c r="BF3090" s="111">
        <v>53</v>
      </c>
      <c r="BG3090" s="113">
        <v>53</v>
      </c>
      <c r="BH3090" s="117">
        <f t="shared" si="1157"/>
        <v>53053</v>
      </c>
      <c r="BJ3090" s="5" t="s">
        <v>3185</v>
      </c>
      <c r="BN3090" s="63"/>
      <c r="BW3090" s="63">
        <v>2022</v>
      </c>
    </row>
    <row r="3091" spans="1:85" hidden="1" outlineLevel="1">
      <c r="A3091" t="s">
        <v>2533</v>
      </c>
      <c r="B3091" t="s">
        <v>824</v>
      </c>
      <c r="C3091" s="1">
        <f t="shared" si="1168"/>
        <v>10594</v>
      </c>
      <c r="D3091" s="5">
        <f>IF(N3091&gt;0, RANK(N3091,(N3091:P3091,Q3091:AE3091)),0)</f>
        <v>1</v>
      </c>
      <c r="E3091" s="5">
        <f>IF(O3091&gt;0,RANK(O3091,(N3091:P3091,Q3091:AE3091)),0)</f>
        <v>2</v>
      </c>
      <c r="F3091" s="5">
        <f>IF(P3091&gt;0,RANK(P3091,(N3091:P3091,Q3091:AE3091)),0)</f>
        <v>0</v>
      </c>
      <c r="G3091" s="131">
        <f t="shared" si="1177"/>
        <v>4014</v>
      </c>
      <c r="H3091" s="136">
        <f t="shared" si="1178"/>
        <v>0.37889371342269207</v>
      </c>
      <c r="I3091" s="2"/>
      <c r="J3091" s="2">
        <f t="shared" si="1169"/>
        <v>0.6725505002831792</v>
      </c>
      <c r="K3091" s="2">
        <f t="shared" si="1170"/>
        <v>0.29365678686048707</v>
      </c>
      <c r="L3091" s="2">
        <f t="shared" si="1171"/>
        <v>0</v>
      </c>
      <c r="M3091" s="2">
        <f t="shared" si="1172"/>
        <v>3.3792712856333729E-2</v>
      </c>
      <c r="N3091" s="63">
        <v>7125</v>
      </c>
      <c r="O3091" s="63">
        <v>3111</v>
      </c>
      <c r="P3091" s="63"/>
      <c r="Q3091" s="63">
        <v>140</v>
      </c>
      <c r="R3091" s="63">
        <v>175</v>
      </c>
      <c r="S3091" s="63">
        <v>8</v>
      </c>
      <c r="T3091" s="63">
        <v>2</v>
      </c>
      <c r="U3091" s="63"/>
      <c r="V3091" s="63">
        <v>7</v>
      </c>
      <c r="W3091" s="63">
        <f>IF(Copyright!C$12=1,IF(BW3091&gt;0,BW3091-U3091-SUM(Y3091:AQ3091),0),0)</f>
        <v>0</v>
      </c>
      <c r="X3091" s="63">
        <v>26</v>
      </c>
      <c r="Y3091" s="63"/>
      <c r="Z3091" s="63"/>
      <c r="AA3091" s="63"/>
      <c r="AB3091" s="63"/>
      <c r="AC3091" s="63"/>
      <c r="AD3091" s="63"/>
      <c r="AE3091" s="63"/>
      <c r="AF3091" s="63"/>
      <c r="AG3091" s="63"/>
      <c r="AH3091" s="63"/>
      <c r="AI3091" s="63"/>
      <c r="AJ3091" s="63"/>
      <c r="AK3091" s="63"/>
      <c r="AL3091" s="63"/>
      <c r="AM3091" s="63"/>
      <c r="AN3091" s="63"/>
      <c r="AO3091" s="63"/>
      <c r="AP3091" s="63"/>
      <c r="AQ3091" s="63"/>
      <c r="AS3091" s="5">
        <f>IF(Q3091&gt;0,RANK(Q3091,(N3091:P3091,Q3091:AE3091)),0)</f>
        <v>4</v>
      </c>
      <c r="AT3091" s="5">
        <f>IF(R3091&gt;0,RANK(R3091,(N3091:P3091,Q3091:AE3091)),0)</f>
        <v>3</v>
      </c>
      <c r="AU3091" s="5">
        <f>IF(T3091&gt;0,RANK(T3091,(N3091:P3091,Q3091:AE3091)),0)</f>
        <v>8</v>
      </c>
      <c r="AV3091" s="5">
        <f>IF(S3091&gt;0,RANK(S3091,(N3091:P3091,Q3091:AE3091)),0)</f>
        <v>6</v>
      </c>
      <c r="AW3091" s="2">
        <f t="shared" si="1173"/>
        <v>1.3215027373985274E-2</v>
      </c>
      <c r="AX3091" s="2">
        <f t="shared" si="1174"/>
        <v>1.6518784217481593E-2</v>
      </c>
      <c r="AY3091" s="2">
        <f t="shared" si="1175"/>
        <v>1.8878610534264677E-4</v>
      </c>
      <c r="AZ3091" s="2">
        <f t="shared" si="1176"/>
        <v>7.551444213705871E-4</v>
      </c>
      <c r="BB3091" t="s">
        <v>2533</v>
      </c>
      <c r="BC3091" t="s">
        <v>824</v>
      </c>
      <c r="BD3091">
        <v>2</v>
      </c>
      <c r="BF3091" s="111">
        <v>53</v>
      </c>
      <c r="BG3091" s="113">
        <v>55</v>
      </c>
      <c r="BH3091" s="117">
        <f t="shared" si="1157"/>
        <v>53055</v>
      </c>
      <c r="BJ3091" s="5" t="s">
        <v>3185</v>
      </c>
      <c r="BN3091" s="63"/>
      <c r="BW3091" s="63">
        <v>98</v>
      </c>
    </row>
    <row r="3092" spans="1:85" hidden="1" outlineLevel="1">
      <c r="A3092" t="s">
        <v>1147</v>
      </c>
      <c r="B3092" t="s">
        <v>824</v>
      </c>
      <c r="C3092" s="1">
        <f t="shared" si="1168"/>
        <v>55269</v>
      </c>
      <c r="D3092" s="5">
        <f>IF(N3092&gt;0, RANK(N3092,(N3092:P3092,Q3092:AE3092)),0)</f>
        <v>1</v>
      </c>
      <c r="E3092" s="5">
        <f>IF(O3092&gt;0,RANK(O3092,(N3092:P3092,Q3092:AE3092)),0)</f>
        <v>2</v>
      </c>
      <c r="F3092" s="5">
        <f>IF(P3092&gt;0,RANK(P3092,(N3092:P3092,Q3092:AE3092)),0)</f>
        <v>0</v>
      </c>
      <c r="G3092" s="131">
        <f t="shared" si="1177"/>
        <v>3617</v>
      </c>
      <c r="H3092" s="136">
        <f t="shared" si="1178"/>
        <v>6.5443557871501204E-2</v>
      </c>
      <c r="I3092" s="2"/>
      <c r="J3092" s="2">
        <f t="shared" si="1169"/>
        <v>0.5190613182796866</v>
      </c>
      <c r="K3092" s="2">
        <f t="shared" si="1170"/>
        <v>0.45361776040818541</v>
      </c>
      <c r="L3092" s="2">
        <f t="shared" si="1171"/>
        <v>0</v>
      </c>
      <c r="M3092" s="2">
        <f t="shared" si="1172"/>
        <v>2.7320921312127988E-2</v>
      </c>
      <c r="N3092" s="63">
        <v>28688</v>
      </c>
      <c r="O3092" s="63">
        <v>25071</v>
      </c>
      <c r="P3092" s="63"/>
      <c r="Q3092" s="63">
        <v>785</v>
      </c>
      <c r="R3092" s="63">
        <v>431</v>
      </c>
      <c r="S3092" s="63">
        <v>165</v>
      </c>
      <c r="T3092" s="63">
        <v>16</v>
      </c>
      <c r="U3092" s="63"/>
      <c r="V3092" s="63">
        <v>21</v>
      </c>
      <c r="W3092" s="63">
        <f>IF(Copyright!C$12=1,IF(BW3092&gt;0,BW3092-U3092-SUM(Y3092:AQ3092),0),0)</f>
        <v>0</v>
      </c>
      <c r="X3092" s="63">
        <v>92</v>
      </c>
      <c r="Y3092" s="63"/>
      <c r="Z3092" s="63"/>
      <c r="AA3092" s="63"/>
      <c r="AB3092" s="63"/>
      <c r="AC3092" s="63"/>
      <c r="AD3092" s="63"/>
      <c r="AE3092" s="63"/>
      <c r="AF3092" s="63"/>
      <c r="AG3092" s="63"/>
      <c r="AH3092" s="63"/>
      <c r="AI3092" s="63"/>
      <c r="AJ3092" s="63"/>
      <c r="AK3092" s="63"/>
      <c r="AL3092" s="63"/>
      <c r="AM3092" s="63"/>
      <c r="AN3092" s="63"/>
      <c r="AO3092" s="63"/>
      <c r="AP3092" s="63"/>
      <c r="AQ3092" s="63"/>
      <c r="AS3092" s="5">
        <f>IF(Q3092&gt;0,RANK(Q3092,(N3092:P3092,Q3092:AE3092)),0)</f>
        <v>3</v>
      </c>
      <c r="AT3092" s="5">
        <f>IF(R3092&gt;0,RANK(R3092,(N3092:P3092,Q3092:AE3092)),0)</f>
        <v>4</v>
      </c>
      <c r="AU3092" s="5">
        <f>IF(T3092&gt;0,RANK(T3092,(N3092:P3092,Q3092:AE3092)),0)</f>
        <v>8</v>
      </c>
      <c r="AV3092" s="5">
        <f>IF(S3092&gt;0,RANK(S3092,(N3092:P3092,Q3092:AE3092)),0)</f>
        <v>5</v>
      </c>
      <c r="AW3092" s="2">
        <f t="shared" si="1173"/>
        <v>1.4203260417232083E-2</v>
      </c>
      <c r="AX3092" s="2">
        <f t="shared" si="1174"/>
        <v>7.7982232354484428E-3</v>
      </c>
      <c r="AY3092" s="2">
        <f t="shared" si="1175"/>
        <v>2.8949320595632273E-4</v>
      </c>
      <c r="AZ3092" s="2">
        <f t="shared" si="1176"/>
        <v>2.985398686424578E-3</v>
      </c>
      <c r="BB3092" t="s">
        <v>1147</v>
      </c>
      <c r="BC3092" t="s">
        <v>824</v>
      </c>
      <c r="BF3092" s="111">
        <v>53</v>
      </c>
      <c r="BG3092" s="113">
        <v>57</v>
      </c>
      <c r="BH3092" s="117">
        <f t="shared" si="1157"/>
        <v>53057</v>
      </c>
      <c r="BJ3092" s="5" t="s">
        <v>3185</v>
      </c>
      <c r="BN3092" s="63"/>
      <c r="BW3092" s="63">
        <v>428</v>
      </c>
      <c r="BY3092" s="63">
        <v>243</v>
      </c>
    </row>
    <row r="3093" spans="1:85" hidden="1" outlineLevel="1">
      <c r="A3093" t="s">
        <v>2067</v>
      </c>
      <c r="B3093" t="s">
        <v>824</v>
      </c>
      <c r="C3093" s="1">
        <f t="shared" si="1168"/>
        <v>5466</v>
      </c>
      <c r="D3093" s="5">
        <f>IF(N3093&gt;0, RANK(N3093,(N3093:P3093,Q3093:AE3093)),0)</f>
        <v>2</v>
      </c>
      <c r="E3093" s="5">
        <f>IF(O3093&gt;0,RANK(O3093,(N3093:P3093,Q3093:AE3093)),0)</f>
        <v>1</v>
      </c>
      <c r="F3093" s="5">
        <f>IF(P3093&gt;0,RANK(P3093,(N3093:P3093,Q3093:AE3093)),0)</f>
        <v>0</v>
      </c>
      <c r="G3093" s="131">
        <f t="shared" si="1177"/>
        <v>59</v>
      </c>
      <c r="H3093" s="136">
        <f t="shared" si="1178"/>
        <v>1.0793999268203439E-2</v>
      </c>
      <c r="I3093" s="2"/>
      <c r="J3093" s="2">
        <f t="shared" si="1169"/>
        <v>0.48079034028540069</v>
      </c>
      <c r="K3093" s="2">
        <f t="shared" si="1170"/>
        <v>0.49158433955360409</v>
      </c>
      <c r="L3093" s="2">
        <f t="shared" si="1171"/>
        <v>0</v>
      </c>
      <c r="M3093" s="2">
        <f t="shared" si="1172"/>
        <v>2.7625320160995226E-2</v>
      </c>
      <c r="N3093" s="63">
        <v>2628</v>
      </c>
      <c r="O3093" s="63">
        <v>2687</v>
      </c>
      <c r="P3093" s="63"/>
      <c r="Q3093" s="63">
        <v>84</v>
      </c>
      <c r="R3093" s="63">
        <v>40</v>
      </c>
      <c r="S3093" s="63">
        <v>13</v>
      </c>
      <c r="T3093" s="63">
        <v>1</v>
      </c>
      <c r="U3093" s="63"/>
      <c r="V3093" s="63">
        <v>4</v>
      </c>
      <c r="W3093" s="63">
        <f>IF(Copyright!C$12=1,IF(BW3093&gt;0,BW3093-U3093-SUM(Y3093:AQ3093),0),0)</f>
        <v>0</v>
      </c>
      <c r="X3093" s="63">
        <v>9</v>
      </c>
      <c r="Y3093" s="63"/>
      <c r="Z3093" s="63"/>
      <c r="AA3093" s="63"/>
      <c r="AB3093" s="63"/>
      <c r="AC3093" s="63"/>
      <c r="AD3093" s="63"/>
      <c r="AE3093" s="63"/>
      <c r="AF3093" s="63"/>
      <c r="AG3093" s="63"/>
      <c r="AH3093" s="63"/>
      <c r="AI3093" s="63"/>
      <c r="AJ3093" s="63"/>
      <c r="AK3093" s="63"/>
      <c r="AL3093" s="63"/>
      <c r="AM3093" s="63"/>
      <c r="AN3093" s="63"/>
      <c r="AO3093" s="63"/>
      <c r="AP3093" s="63"/>
      <c r="AQ3093" s="63"/>
      <c r="AS3093" s="5">
        <f>IF(Q3093&gt;0,RANK(Q3093,(N3093:P3093,Q3093:AE3093)),0)</f>
        <v>3</v>
      </c>
      <c r="AT3093" s="5">
        <f>IF(R3093&gt;0,RANK(R3093,(N3093:P3093,Q3093:AE3093)),0)</f>
        <v>4</v>
      </c>
      <c r="AU3093" s="5">
        <f>IF(T3093&gt;0,RANK(T3093,(N3093:P3093,Q3093:AE3093)),0)</f>
        <v>8</v>
      </c>
      <c r="AV3093" s="5">
        <f>IF(S3093&gt;0,RANK(S3093,(N3093:P3093,Q3093:AE3093)),0)</f>
        <v>5</v>
      </c>
      <c r="AW3093" s="2">
        <f t="shared" si="1173"/>
        <v>1.5367727771679473E-2</v>
      </c>
      <c r="AX3093" s="2">
        <f t="shared" si="1174"/>
        <v>7.3179656055616538E-3</v>
      </c>
      <c r="AY3093" s="2">
        <f t="shared" si="1175"/>
        <v>1.8294914013904133E-4</v>
      </c>
      <c r="AZ3093" s="2">
        <f t="shared" si="1176"/>
        <v>2.3783388218075376E-3</v>
      </c>
      <c r="BB3093" t="s">
        <v>2067</v>
      </c>
      <c r="BC3093" t="s">
        <v>824</v>
      </c>
      <c r="BD3093">
        <v>3</v>
      </c>
      <c r="BF3093" s="111">
        <v>53</v>
      </c>
      <c r="BG3093" s="113">
        <v>59</v>
      </c>
      <c r="BH3093" s="117">
        <f t="shared" si="1157"/>
        <v>53059</v>
      </c>
      <c r="BJ3093" s="5" t="s">
        <v>3185</v>
      </c>
      <c r="BN3093" s="63"/>
      <c r="BW3093" s="63">
        <v>66</v>
      </c>
      <c r="BX3093" s="131"/>
    </row>
    <row r="3094" spans="1:85" hidden="1" outlineLevel="1">
      <c r="A3094" t="s">
        <v>2068</v>
      </c>
      <c r="B3094" t="s">
        <v>824</v>
      </c>
      <c r="C3094" s="1">
        <f t="shared" si="1168"/>
        <v>329817</v>
      </c>
      <c r="D3094" s="5">
        <f>IF(N3094&gt;0, RANK(N3094,(N3094:P3094,Q3094:AE3094)),0)</f>
        <v>1</v>
      </c>
      <c r="E3094" s="5">
        <f>IF(O3094&gt;0,RANK(O3094,(N3094:P3094,Q3094:AE3094)),0)</f>
        <v>2</v>
      </c>
      <c r="F3094" s="5">
        <f>IF(P3094&gt;0,RANK(P3094,(N3094:P3094,Q3094:AE3094)),0)</f>
        <v>0</v>
      </c>
      <c r="G3094" s="131">
        <f t="shared" si="1177"/>
        <v>55500</v>
      </c>
      <c r="H3094" s="136">
        <f t="shared" si="1178"/>
        <v>0.16827513439270869</v>
      </c>
      <c r="I3094" s="2"/>
      <c r="J3094" s="2">
        <f t="shared" si="1169"/>
        <v>0.5715775718049706</v>
      </c>
      <c r="K3094" s="2">
        <f t="shared" si="1170"/>
        <v>0.40330243741226196</v>
      </c>
      <c r="L3094" s="2">
        <f t="shared" si="1171"/>
        <v>0</v>
      </c>
      <c r="M3094" s="2">
        <f t="shared" si="1172"/>
        <v>2.5119990782767443E-2</v>
      </c>
      <c r="N3094" s="63">
        <v>188516</v>
      </c>
      <c r="O3094" s="63">
        <v>133016</v>
      </c>
      <c r="P3094" s="63"/>
      <c r="Q3094" s="63">
        <v>4788</v>
      </c>
      <c r="R3094" s="63">
        <v>1753</v>
      </c>
      <c r="S3094" s="63">
        <v>1002</v>
      </c>
      <c r="T3094" s="63">
        <v>123</v>
      </c>
      <c r="U3094" s="63"/>
      <c r="V3094" s="63">
        <v>129</v>
      </c>
      <c r="W3094" s="63">
        <f>IF(Copyright!C$12=1,IF(BW3094&gt;0,BW3094-U3094-SUM(Y3094:AQ3094),0),0)</f>
        <v>0</v>
      </c>
      <c r="X3094" s="63">
        <v>490</v>
      </c>
      <c r="Y3094" s="63"/>
      <c r="Z3094" s="63"/>
      <c r="AA3094" s="63"/>
      <c r="AB3094" s="63"/>
      <c r="AC3094" s="63"/>
      <c r="AD3094" s="63"/>
      <c r="AE3094" s="63"/>
      <c r="AF3094" s="63"/>
      <c r="AG3094" s="63"/>
      <c r="AH3094" s="63"/>
      <c r="AI3094" s="63"/>
      <c r="AJ3094" s="63"/>
      <c r="AK3094" s="63"/>
      <c r="AL3094" s="63"/>
      <c r="AM3094" s="63"/>
      <c r="AN3094" s="63"/>
      <c r="AO3094" s="63"/>
      <c r="AP3094" s="63"/>
      <c r="AQ3094" s="63"/>
      <c r="AS3094" s="5">
        <f>IF(Q3094&gt;0,RANK(Q3094,(N3094:P3094,Q3094:AE3094)),0)</f>
        <v>3</v>
      </c>
      <c r="AT3094" s="5">
        <f>IF(R3094&gt;0,RANK(R3094,(N3094:P3094,Q3094:AE3094)),0)</f>
        <v>4</v>
      </c>
      <c r="AU3094" s="5">
        <f>IF(T3094&gt;0,RANK(T3094,(N3094:P3094,Q3094:AE3094)),0)</f>
        <v>8</v>
      </c>
      <c r="AV3094" s="5">
        <f>IF(S3094&gt;0,RANK(S3094,(N3094:P3094,Q3094:AE3094)),0)</f>
        <v>5</v>
      </c>
      <c r="AW3094" s="2">
        <f t="shared" si="1173"/>
        <v>1.451714132382503E-2</v>
      </c>
      <c r="AX3094" s="2">
        <f t="shared" si="1174"/>
        <v>5.315068659286817E-3</v>
      </c>
      <c r="AY3094" s="2">
        <f t="shared" si="1175"/>
        <v>3.7293408162708411E-4</v>
      </c>
      <c r="AZ3094" s="2">
        <f t="shared" si="1176"/>
        <v>3.038048372279173E-3</v>
      </c>
      <c r="BB3094" t="s">
        <v>2068</v>
      </c>
      <c r="BC3094" t="s">
        <v>824</v>
      </c>
      <c r="BF3094" s="111">
        <v>53</v>
      </c>
      <c r="BG3094" s="113">
        <v>61</v>
      </c>
      <c r="BH3094" s="117">
        <f t="shared" si="1157"/>
        <v>53061</v>
      </c>
      <c r="BJ3094" s="5" t="s">
        <v>3185</v>
      </c>
      <c r="BW3094" s="63">
        <v>2151</v>
      </c>
    </row>
    <row r="3095" spans="1:85" hidden="1" outlineLevel="1">
      <c r="A3095" t="s">
        <v>140</v>
      </c>
      <c r="B3095" t="s">
        <v>824</v>
      </c>
      <c r="C3095" s="1">
        <f t="shared" si="1168"/>
        <v>223830</v>
      </c>
      <c r="D3095" s="5">
        <f>IF(N3095&gt;0, RANK(N3095,(N3095:P3095,Q3095:AE3095)),0)</f>
        <v>2</v>
      </c>
      <c r="E3095" s="5">
        <f>IF(O3095&gt;0,RANK(O3095,(N3095:P3095,Q3095:AE3095)),0)</f>
        <v>1</v>
      </c>
      <c r="F3095" s="5">
        <f>IF(P3095&gt;0,RANK(P3095,(N3095:P3095,Q3095:AE3095)),0)</f>
        <v>0</v>
      </c>
      <c r="G3095" s="131">
        <f t="shared" si="1177"/>
        <v>12990</v>
      </c>
      <c r="H3095" s="136">
        <f t="shared" si="1178"/>
        <v>5.803511593620158E-2</v>
      </c>
      <c r="I3095" s="2"/>
      <c r="J3095" s="2">
        <f t="shared" si="1169"/>
        <v>0.45702095340213555</v>
      </c>
      <c r="K3095" s="2">
        <f t="shared" si="1170"/>
        <v>0.51505606933833714</v>
      </c>
      <c r="L3095" s="2">
        <f t="shared" si="1171"/>
        <v>0</v>
      </c>
      <c r="M3095" s="2">
        <f t="shared" si="1172"/>
        <v>2.7922977259527304E-2</v>
      </c>
      <c r="N3095" s="63">
        <v>102295</v>
      </c>
      <c r="O3095" s="63">
        <v>115285</v>
      </c>
      <c r="P3095" s="63"/>
      <c r="Q3095" s="63">
        <v>3257</v>
      </c>
      <c r="R3095" s="63">
        <v>1361</v>
      </c>
      <c r="S3095" s="63">
        <v>1086</v>
      </c>
      <c r="T3095" s="63">
        <v>84</v>
      </c>
      <c r="U3095" s="63"/>
      <c r="V3095" s="63">
        <v>118</v>
      </c>
      <c r="W3095" s="63">
        <f>IF(Copyright!C$12=1,IF(BW3095&gt;0,BW3095-U3095-SUM(Y3095:AQ3095),0),0)</f>
        <v>0</v>
      </c>
      <c r="X3095" s="63">
        <v>344</v>
      </c>
      <c r="Y3095" s="63"/>
      <c r="Z3095" s="63"/>
      <c r="AA3095" s="63"/>
      <c r="AB3095" s="63"/>
      <c r="AC3095" s="63"/>
      <c r="AD3095" s="63"/>
      <c r="AE3095" s="63"/>
      <c r="AF3095" s="63"/>
      <c r="AG3095" s="63"/>
      <c r="AH3095" s="63"/>
      <c r="AI3095" s="63"/>
      <c r="AJ3095" s="63"/>
      <c r="AK3095" s="63"/>
      <c r="AL3095" s="63"/>
      <c r="AM3095" s="63"/>
      <c r="AN3095" s="63"/>
      <c r="AO3095" s="63"/>
      <c r="AP3095" s="63"/>
      <c r="AQ3095" s="63"/>
      <c r="AS3095" s="5">
        <f>IF(Q3095&gt;0,RANK(Q3095,(N3095:P3095,Q3095:AE3095)),0)</f>
        <v>3</v>
      </c>
      <c r="AT3095" s="5">
        <f>IF(R3095&gt;0,RANK(R3095,(N3095:P3095,Q3095:AE3095)),0)</f>
        <v>4</v>
      </c>
      <c r="AU3095" s="5">
        <f>IF(T3095&gt;0,RANK(T3095,(N3095:P3095,Q3095:AE3095)),0)</f>
        <v>8</v>
      </c>
      <c r="AV3095" s="5">
        <f>IF(S3095&gt;0,RANK(S3095,(N3095:P3095,Q3095:AE3095)),0)</f>
        <v>5</v>
      </c>
      <c r="AW3095" s="2">
        <f t="shared" si="1173"/>
        <v>1.4551221909484878E-2</v>
      </c>
      <c r="AX3095" s="2">
        <f t="shared" si="1174"/>
        <v>6.0805075280346696E-3</v>
      </c>
      <c r="AY3095" s="2">
        <f t="shared" si="1175"/>
        <v>3.7528481436804715E-4</v>
      </c>
      <c r="AZ3095" s="2">
        <f t="shared" si="1176"/>
        <v>4.851896528615467E-3</v>
      </c>
      <c r="BB3095" t="s">
        <v>140</v>
      </c>
      <c r="BC3095" t="s">
        <v>824</v>
      </c>
      <c r="BD3095">
        <v>5</v>
      </c>
      <c r="BF3095" s="111">
        <v>53</v>
      </c>
      <c r="BG3095" s="113">
        <v>63</v>
      </c>
      <c r="BH3095" s="117">
        <f t="shared" si="1157"/>
        <v>53063</v>
      </c>
      <c r="BJ3095" s="5" t="s">
        <v>3185</v>
      </c>
      <c r="BN3095" s="63"/>
      <c r="BW3095" s="63">
        <v>1924</v>
      </c>
    </row>
    <row r="3096" spans="1:85" hidden="1" outlineLevel="1">
      <c r="A3096" t="s">
        <v>2796</v>
      </c>
      <c r="B3096" t="s">
        <v>824</v>
      </c>
      <c r="C3096" s="1">
        <f t="shared" si="1168"/>
        <v>22161</v>
      </c>
      <c r="D3096" s="5">
        <f>IF(N3096&gt;0, RANK(N3096,(N3096:P3096,Q3096:AE3096)),0)</f>
        <v>2</v>
      </c>
      <c r="E3096" s="5">
        <f>IF(O3096&gt;0,RANK(O3096,(N3096:P3096,Q3096:AE3096)),0)</f>
        <v>1</v>
      </c>
      <c r="F3096" s="5">
        <f>IF(P3096&gt;0,RANK(P3096,(N3096:P3096,Q3096:AE3096)),0)</f>
        <v>0</v>
      </c>
      <c r="G3096" s="131">
        <f t="shared" si="1177"/>
        <v>5929</v>
      </c>
      <c r="H3096" s="136">
        <f t="shared" si="1178"/>
        <v>0.26754207842606381</v>
      </c>
      <c r="I3096" s="2"/>
      <c r="J3096" s="2">
        <f t="shared" si="1169"/>
        <v>0.35025495239384502</v>
      </c>
      <c r="K3096" s="2">
        <f t="shared" si="1170"/>
        <v>0.61779703081990889</v>
      </c>
      <c r="L3096" s="2">
        <f t="shared" si="1171"/>
        <v>0</v>
      </c>
      <c r="M3096" s="2">
        <f t="shared" si="1172"/>
        <v>3.1948016786246147E-2</v>
      </c>
      <c r="N3096" s="63">
        <v>7762</v>
      </c>
      <c r="O3096" s="63">
        <v>13691</v>
      </c>
      <c r="P3096" s="63"/>
      <c r="Q3096" s="63">
        <v>329</v>
      </c>
      <c r="R3096" s="63">
        <v>130</v>
      </c>
      <c r="S3096" s="63">
        <v>194</v>
      </c>
      <c r="T3096" s="63">
        <v>13</v>
      </c>
      <c r="U3096" s="63"/>
      <c r="V3096" s="63">
        <v>11</v>
      </c>
      <c r="W3096" s="63">
        <f>IF(Copyright!C$12=1,IF(BW3096&gt;0,BW3096-U3096-SUM(Y3096:AQ3096),0),0)</f>
        <v>0</v>
      </c>
      <c r="X3096" s="63">
        <v>31</v>
      </c>
      <c r="Y3096" s="63"/>
      <c r="Z3096" s="63"/>
      <c r="AA3096" s="63"/>
      <c r="AB3096" s="63"/>
      <c r="AC3096" s="63"/>
      <c r="AD3096" s="63"/>
      <c r="AE3096" s="63"/>
      <c r="AF3096" s="63"/>
      <c r="AG3096" s="63"/>
      <c r="AH3096" s="63"/>
      <c r="AI3096" s="63"/>
      <c r="AJ3096" s="63"/>
      <c r="AK3096" s="63"/>
      <c r="AL3096" s="63"/>
      <c r="AM3096" s="63"/>
      <c r="AN3096" s="63"/>
      <c r="AO3096" s="63"/>
      <c r="AP3096" s="63"/>
      <c r="AQ3096" s="63"/>
      <c r="AS3096" s="5">
        <f>IF(Q3096&gt;0,RANK(Q3096,(N3096:P3096,Q3096:AE3096)),0)</f>
        <v>3</v>
      </c>
      <c r="AT3096" s="5">
        <f>IF(R3096&gt;0,RANK(R3096,(N3096:P3096,Q3096:AE3096)),0)</f>
        <v>5</v>
      </c>
      <c r="AU3096" s="5">
        <f>IF(T3096&gt;0,RANK(T3096,(N3096:P3096,Q3096:AE3096)),0)</f>
        <v>7</v>
      </c>
      <c r="AV3096" s="5">
        <f>IF(S3096&gt;0,RANK(S3096,(N3096:P3096,Q3096:AE3096)),0)</f>
        <v>4</v>
      </c>
      <c r="AW3096" s="2">
        <f t="shared" si="1173"/>
        <v>1.4845900455755607E-2</v>
      </c>
      <c r="AX3096" s="2">
        <f t="shared" si="1174"/>
        <v>5.866161274310726E-3</v>
      </c>
      <c r="AY3096" s="2">
        <f t="shared" si="1175"/>
        <v>5.8661612743107262E-4</v>
      </c>
      <c r="AZ3096" s="2">
        <f t="shared" si="1176"/>
        <v>8.7541175939713917E-3</v>
      </c>
      <c r="BB3096" t="s">
        <v>2796</v>
      </c>
      <c r="BC3096" t="s">
        <v>824</v>
      </c>
      <c r="BD3096">
        <v>5</v>
      </c>
      <c r="BF3096" s="111">
        <v>53</v>
      </c>
      <c r="BG3096" s="113">
        <v>65</v>
      </c>
      <c r="BH3096" s="117">
        <f t="shared" si="1157"/>
        <v>53065</v>
      </c>
      <c r="BJ3096" s="5" t="s">
        <v>3185</v>
      </c>
      <c r="BN3096" s="63"/>
      <c r="BW3096" s="63">
        <f>4+335</f>
        <v>339</v>
      </c>
      <c r="BY3096" s="63">
        <v>246</v>
      </c>
    </row>
    <row r="3097" spans="1:85" hidden="1" outlineLevel="1">
      <c r="A3097" t="s">
        <v>1624</v>
      </c>
      <c r="B3097" t="s">
        <v>824</v>
      </c>
      <c r="C3097" s="1">
        <f t="shared" si="1168"/>
        <v>127063</v>
      </c>
      <c r="D3097" s="5">
        <f>IF(N3097&gt;0, RANK(N3097,(N3097:P3097,Q3097:AE3097)),0)</f>
        <v>1</v>
      </c>
      <c r="E3097" s="5">
        <f>IF(O3097&gt;0,RANK(O3097,(N3097:P3097,Q3097:AE3097)),0)</f>
        <v>2</v>
      </c>
      <c r="F3097" s="5">
        <f>IF(P3097&gt;0,RANK(P3097,(N3097:P3097,Q3097:AE3097)),0)</f>
        <v>0</v>
      </c>
      <c r="G3097" s="131">
        <f t="shared" si="1177"/>
        <v>24750</v>
      </c>
      <c r="H3097" s="136">
        <f t="shared" si="1178"/>
        <v>0.1947852640028962</v>
      </c>
      <c r="I3097" s="2"/>
      <c r="J3097" s="2">
        <f t="shared" si="1169"/>
        <v>0.58267945822151213</v>
      </c>
      <c r="K3097" s="2">
        <f t="shared" si="1170"/>
        <v>0.38789419421861598</v>
      </c>
      <c r="L3097" s="2">
        <f t="shared" si="1171"/>
        <v>0</v>
      </c>
      <c r="M3097" s="2">
        <f t="shared" si="1172"/>
        <v>2.942634755987189E-2</v>
      </c>
      <c r="N3097" s="63">
        <v>74037</v>
      </c>
      <c r="O3097" s="63">
        <v>49287</v>
      </c>
      <c r="P3097" s="63"/>
      <c r="Q3097" s="63">
        <v>1737</v>
      </c>
      <c r="R3097" s="63">
        <v>1333</v>
      </c>
      <c r="S3097" s="63">
        <v>304</v>
      </c>
      <c r="T3097" s="63">
        <v>44</v>
      </c>
      <c r="U3097" s="63"/>
      <c r="V3097" s="63">
        <v>59</v>
      </c>
      <c r="W3097" s="63">
        <f>IF(Copyright!C$12=1,IF(BW3097&gt;0,BW3097-U3097-SUM(Y3097:AQ3097),0),0)</f>
        <v>0</v>
      </c>
      <c r="X3097" s="63">
        <v>262</v>
      </c>
      <c r="Y3097" s="63"/>
      <c r="Z3097" s="63"/>
      <c r="AA3097" s="63"/>
      <c r="AB3097" s="63"/>
      <c r="AC3097" s="63"/>
      <c r="AD3097" s="63"/>
      <c r="AE3097" s="63"/>
      <c r="AF3097" s="63"/>
      <c r="AG3097" s="63"/>
      <c r="AH3097" s="63"/>
      <c r="AI3097" s="63"/>
      <c r="AJ3097" s="63"/>
      <c r="AK3097" s="63"/>
      <c r="AL3097" s="63"/>
      <c r="AM3097" s="63"/>
      <c r="AN3097" s="63"/>
      <c r="AO3097" s="63"/>
      <c r="AP3097" s="63"/>
      <c r="AQ3097" s="63"/>
      <c r="AS3097" s="5">
        <f>IF(Q3097&gt;0,RANK(Q3097,(N3097:P3097,Q3097:AE3097)),0)</f>
        <v>3</v>
      </c>
      <c r="AT3097" s="5">
        <f>IF(R3097&gt;0,RANK(R3097,(N3097:P3097,Q3097:AE3097)),0)</f>
        <v>4</v>
      </c>
      <c r="AU3097" s="5">
        <f>IF(T3097&gt;0,RANK(T3097,(N3097:P3097,Q3097:AE3097)),0)</f>
        <v>8</v>
      </c>
      <c r="AV3097" s="5">
        <f>IF(S3097&gt;0,RANK(S3097,(N3097:P3097,Q3097:AE3097)),0)</f>
        <v>5</v>
      </c>
      <c r="AW3097" s="2">
        <f t="shared" si="1173"/>
        <v>1.3670383982748715E-2</v>
      </c>
      <c r="AX3097" s="2">
        <f t="shared" si="1174"/>
        <v>1.0490858865287299E-2</v>
      </c>
      <c r="AY3097" s="2">
        <f t="shared" si="1175"/>
        <v>3.4628491378292658E-4</v>
      </c>
      <c r="AZ3097" s="2">
        <f t="shared" si="1176"/>
        <v>2.3925139497729471E-3</v>
      </c>
      <c r="BB3097" t="s">
        <v>1624</v>
      </c>
      <c r="BC3097" t="s">
        <v>824</v>
      </c>
      <c r="BF3097" s="111">
        <v>53</v>
      </c>
      <c r="BG3097" s="113">
        <v>67</v>
      </c>
      <c r="BH3097" s="117">
        <f t="shared" si="1157"/>
        <v>53067</v>
      </c>
      <c r="BJ3097" s="5" t="s">
        <v>3185</v>
      </c>
      <c r="BW3097" s="63">
        <v>677</v>
      </c>
      <c r="BX3097" s="131"/>
    </row>
    <row r="3098" spans="1:85" hidden="1" outlineLevel="1">
      <c r="A3098" t="s">
        <v>1773</v>
      </c>
      <c r="B3098" t="s">
        <v>824</v>
      </c>
      <c r="C3098" s="1">
        <f t="shared" si="1168"/>
        <v>2294</v>
      </c>
      <c r="D3098" s="5">
        <f>IF(N3098&gt;0, RANK(N3098,(N3098:P3098,Q3098:AE3098)),0)</f>
        <v>2</v>
      </c>
      <c r="E3098" s="5">
        <f>IF(O3098&gt;0,RANK(O3098,(N3098:P3098,Q3098:AE3098)),0)</f>
        <v>1</v>
      </c>
      <c r="F3098" s="5">
        <f>IF(P3098&gt;0,RANK(P3098,(N3098:P3098,Q3098:AE3098)),0)</f>
        <v>0</v>
      </c>
      <c r="G3098" s="131">
        <f t="shared" si="1177"/>
        <v>25</v>
      </c>
      <c r="H3098" s="136">
        <f t="shared" si="1178"/>
        <v>1.0897994768962511E-2</v>
      </c>
      <c r="I3098" s="2"/>
      <c r="J3098" s="2">
        <f t="shared" si="1169"/>
        <v>0.47689625108979949</v>
      </c>
      <c r="K3098" s="2">
        <f t="shared" si="1170"/>
        <v>0.48779424585876197</v>
      </c>
      <c r="L3098" s="2">
        <f t="shared" si="1171"/>
        <v>0</v>
      </c>
      <c r="M3098" s="2">
        <f t="shared" si="1172"/>
        <v>3.530950305143854E-2</v>
      </c>
      <c r="N3098" s="63">
        <v>1094</v>
      </c>
      <c r="O3098" s="63">
        <v>1119</v>
      </c>
      <c r="P3098" s="63"/>
      <c r="Q3098" s="63">
        <v>34</v>
      </c>
      <c r="R3098" s="63">
        <v>23</v>
      </c>
      <c r="S3098" s="63">
        <v>11</v>
      </c>
      <c r="T3098" s="63">
        <v>2</v>
      </c>
      <c r="U3098" s="63"/>
      <c r="V3098" s="63">
        <v>1</v>
      </c>
      <c r="W3098" s="63">
        <f>IF(Copyright!C$12=1,IF(BW3098&gt;0,BW3098-U3098-SUM(Y3098:AQ3098),0),0)</f>
        <v>0</v>
      </c>
      <c r="X3098" s="63">
        <v>10</v>
      </c>
      <c r="Y3098" s="63"/>
      <c r="Z3098" s="63"/>
      <c r="AA3098" s="63"/>
      <c r="AB3098" s="63"/>
      <c r="AC3098" s="63"/>
      <c r="AD3098" s="63"/>
      <c r="AE3098" s="63"/>
      <c r="AF3098" s="63"/>
      <c r="AG3098" s="63"/>
      <c r="AH3098" s="63"/>
      <c r="AI3098" s="63"/>
      <c r="AJ3098" s="63"/>
      <c r="AK3098" s="63"/>
      <c r="AL3098" s="63"/>
      <c r="AM3098" s="63"/>
      <c r="AN3098" s="63"/>
      <c r="AO3098" s="63"/>
      <c r="AP3098" s="63"/>
      <c r="AQ3098" s="63"/>
      <c r="AS3098" s="5">
        <f>IF(Q3098&gt;0,RANK(Q3098,(N3098:P3098,Q3098:AE3098)),0)</f>
        <v>3</v>
      </c>
      <c r="AT3098" s="5">
        <f>IF(R3098&gt;0,RANK(R3098,(N3098:P3098,Q3098:AE3098)),0)</f>
        <v>4</v>
      </c>
      <c r="AU3098" s="5">
        <f>IF(T3098&gt;0,RANK(T3098,(N3098:P3098,Q3098:AE3098)),0)</f>
        <v>7</v>
      </c>
      <c r="AV3098" s="5">
        <f>IF(S3098&gt;0,RANK(S3098,(N3098:P3098,Q3098:AE3098)),0)</f>
        <v>5</v>
      </c>
      <c r="AW3098" s="2">
        <f t="shared" si="1173"/>
        <v>1.4821272885789015E-2</v>
      </c>
      <c r="AX3098" s="2">
        <f t="shared" si="1174"/>
        <v>1.0026155187445511E-2</v>
      </c>
      <c r="AY3098" s="2">
        <f t="shared" si="1175"/>
        <v>8.7183958151700091E-4</v>
      </c>
      <c r="AZ3098" s="2">
        <f t="shared" si="1176"/>
        <v>4.7951176983435052E-3</v>
      </c>
      <c r="BB3098" t="s">
        <v>1773</v>
      </c>
      <c r="BC3098" t="s">
        <v>824</v>
      </c>
      <c r="BD3098">
        <v>3</v>
      </c>
      <c r="BF3098" s="111">
        <v>53</v>
      </c>
      <c r="BG3098" s="113">
        <v>69</v>
      </c>
      <c r="BH3098" s="117">
        <f t="shared" si="1157"/>
        <v>53069</v>
      </c>
      <c r="BJ3098" s="5" t="s">
        <v>3185</v>
      </c>
      <c r="BN3098" s="63"/>
      <c r="BW3098" s="63">
        <v>19</v>
      </c>
      <c r="BX3098" s="131"/>
    </row>
    <row r="3099" spans="1:85" hidden="1" outlineLevel="1">
      <c r="A3099" t="s">
        <v>695</v>
      </c>
      <c r="B3099" t="s">
        <v>824</v>
      </c>
      <c r="C3099" s="1">
        <f t="shared" si="1168"/>
        <v>25108</v>
      </c>
      <c r="D3099" s="5">
        <f>IF(N3099&gt;0, RANK(N3099,(N3099:P3099,Q3099:AE3099)),0)</f>
        <v>2</v>
      </c>
      <c r="E3099" s="5">
        <f>IF(O3099&gt;0,RANK(O3099,(N3099:P3099,Q3099:AE3099)),0)</f>
        <v>1</v>
      </c>
      <c r="F3099" s="5">
        <f>IF(P3099&gt;0,RANK(P3099,(N3099:P3099,Q3099:AE3099)),0)</f>
        <v>0</v>
      </c>
      <c r="G3099" s="131">
        <f t="shared" si="1177"/>
        <v>4880</v>
      </c>
      <c r="H3099" s="136">
        <f t="shared" si="1178"/>
        <v>0.19436036323084277</v>
      </c>
      <c r="I3099" s="2"/>
      <c r="J3099" s="2">
        <f t="shared" si="1169"/>
        <v>0.38903935000796558</v>
      </c>
      <c r="K3099" s="2">
        <f t="shared" si="1170"/>
        <v>0.58339971323880835</v>
      </c>
      <c r="L3099" s="2">
        <f t="shared" si="1171"/>
        <v>0</v>
      </c>
      <c r="M3099" s="2">
        <f t="shared" si="1172"/>
        <v>2.7560936753226017E-2</v>
      </c>
      <c r="N3099" s="63">
        <v>9768</v>
      </c>
      <c r="O3099" s="63">
        <v>14648</v>
      </c>
      <c r="P3099" s="63"/>
      <c r="Q3099" s="63">
        <v>398</v>
      </c>
      <c r="R3099" s="63">
        <v>154</v>
      </c>
      <c r="S3099" s="63">
        <v>71</v>
      </c>
      <c r="T3099" s="63">
        <v>12</v>
      </c>
      <c r="U3099" s="63"/>
      <c r="V3099" s="63">
        <v>12</v>
      </c>
      <c r="W3099" s="63">
        <f>IF(Copyright!C$12=1,IF(BW3099&gt;0,BW3099-U3099-SUM(Y3099:AQ3099),0),0)</f>
        <v>0</v>
      </c>
      <c r="X3099" s="63">
        <v>45</v>
      </c>
      <c r="Y3099" s="63"/>
      <c r="Z3099" s="63"/>
      <c r="AA3099" s="63"/>
      <c r="AB3099" s="63"/>
      <c r="AC3099" s="63"/>
      <c r="AD3099" s="63"/>
      <c r="AE3099" s="63"/>
      <c r="AF3099" s="63"/>
      <c r="AG3099" s="63"/>
      <c r="AH3099" s="63"/>
      <c r="AI3099" s="63"/>
      <c r="AJ3099" s="63"/>
      <c r="AK3099" s="63"/>
      <c r="AL3099" s="63"/>
      <c r="AM3099" s="63"/>
      <c r="AN3099" s="63"/>
      <c r="AO3099" s="63"/>
      <c r="AP3099" s="63"/>
      <c r="AQ3099" s="63"/>
      <c r="AS3099" s="5">
        <f>IF(Q3099&gt;0,RANK(Q3099,(N3099:P3099,Q3099:AE3099)),0)</f>
        <v>3</v>
      </c>
      <c r="AT3099" s="5">
        <f>IF(R3099&gt;0,RANK(R3099,(N3099:P3099,Q3099:AE3099)),0)</f>
        <v>4</v>
      </c>
      <c r="AU3099" s="5">
        <f>IF(T3099&gt;0,RANK(T3099,(N3099:P3099,Q3099:AE3099)),0)</f>
        <v>7</v>
      </c>
      <c r="AV3099" s="5">
        <f>IF(S3099&gt;0,RANK(S3099,(N3099:P3099,Q3099:AE3099)),0)</f>
        <v>5</v>
      </c>
      <c r="AW3099" s="2">
        <f t="shared" si="1173"/>
        <v>1.5851521427433488E-2</v>
      </c>
      <c r="AX3099" s="2">
        <f t="shared" si="1174"/>
        <v>6.1335032658913491E-3</v>
      </c>
      <c r="AY3099" s="2">
        <f t="shared" si="1175"/>
        <v>4.7793531942010514E-4</v>
      </c>
      <c r="AZ3099" s="2">
        <f t="shared" si="1176"/>
        <v>2.8277839732356222E-3</v>
      </c>
      <c r="BB3099" t="s">
        <v>695</v>
      </c>
      <c r="BC3099" t="s">
        <v>824</v>
      </c>
      <c r="BF3099" s="111">
        <v>53</v>
      </c>
      <c r="BG3099" s="113">
        <v>71</v>
      </c>
      <c r="BH3099" s="117">
        <f t="shared" si="1157"/>
        <v>53071</v>
      </c>
      <c r="BJ3099" s="5" t="s">
        <v>3185</v>
      </c>
      <c r="BW3099" s="63">
        <v>190</v>
      </c>
    </row>
    <row r="3100" spans="1:85" hidden="1" outlineLevel="1">
      <c r="A3100" t="s">
        <v>696</v>
      </c>
      <c r="B3100" t="s">
        <v>824</v>
      </c>
      <c r="C3100" s="1">
        <f t="shared" si="1168"/>
        <v>103029</v>
      </c>
      <c r="D3100" s="5">
        <f>IF(N3100&gt;0, RANK(N3100,(N3100:P3100,Q3100:AE3100)),0)</f>
        <v>1</v>
      </c>
      <c r="E3100" s="5">
        <f>IF(O3100&gt;0,RANK(O3100,(N3100:P3100,Q3100:AE3100)),0)</f>
        <v>2</v>
      </c>
      <c r="F3100" s="5">
        <f>IF(P3100&gt;0,RANK(P3100,(N3100:P3100,Q3100:AE3100)),0)</f>
        <v>0</v>
      </c>
      <c r="G3100" s="131">
        <f t="shared" si="1177"/>
        <v>14386</v>
      </c>
      <c r="H3100" s="136">
        <f t="shared" si="1178"/>
        <v>0.13963058944569004</v>
      </c>
      <c r="I3100" s="2"/>
      <c r="J3100" s="2">
        <f t="shared" si="1169"/>
        <v>0.55410612545982196</v>
      </c>
      <c r="K3100" s="2">
        <f t="shared" si="1170"/>
        <v>0.41447553601413195</v>
      </c>
      <c r="L3100" s="2">
        <f t="shared" si="1171"/>
        <v>0</v>
      </c>
      <c r="M3100" s="2">
        <f t="shared" si="1172"/>
        <v>3.1418338526046086E-2</v>
      </c>
      <c r="N3100" s="63">
        <v>57089</v>
      </c>
      <c r="O3100" s="63">
        <v>42703</v>
      </c>
      <c r="P3100" s="63"/>
      <c r="Q3100" s="63">
        <v>1383</v>
      </c>
      <c r="R3100" s="63">
        <v>1248</v>
      </c>
      <c r="S3100" s="63">
        <v>287</v>
      </c>
      <c r="T3100" s="63">
        <v>43</v>
      </c>
      <c r="U3100" s="63"/>
      <c r="V3100" s="63">
        <v>57</v>
      </c>
      <c r="W3100" s="63">
        <f>IF(Copyright!C$12=1,IF(BW3100&gt;0,BW3100-U3100-SUM(Y3100:AQ3100),0),0)</f>
        <v>0</v>
      </c>
      <c r="X3100" s="63">
        <v>219</v>
      </c>
      <c r="Y3100" s="63"/>
      <c r="Z3100" s="63"/>
      <c r="AA3100" s="63"/>
      <c r="AB3100" s="63"/>
      <c r="AC3100" s="63"/>
      <c r="AD3100" s="63"/>
      <c r="AE3100" s="63"/>
      <c r="AF3100" s="63"/>
      <c r="AG3100" s="63"/>
      <c r="AH3100" s="63"/>
      <c r="AI3100" s="63"/>
      <c r="AJ3100" s="63"/>
      <c r="AK3100" s="63"/>
      <c r="AL3100" s="63"/>
      <c r="AM3100" s="63"/>
      <c r="AN3100" s="63"/>
      <c r="AO3100" s="63"/>
      <c r="AP3100" s="63"/>
      <c r="AQ3100" s="63"/>
      <c r="AS3100" s="5">
        <f>IF(Q3100&gt;0,RANK(Q3100,(N3100:P3100,Q3100:AE3100)),0)</f>
        <v>3</v>
      </c>
      <c r="AT3100" s="5">
        <f>IF(R3100&gt;0,RANK(R3100,(N3100:P3100,Q3100:AE3100)),0)</f>
        <v>4</v>
      </c>
      <c r="AU3100" s="5">
        <f>IF(T3100&gt;0,RANK(T3100,(N3100:P3100,Q3100:AE3100)),0)</f>
        <v>8</v>
      </c>
      <c r="AV3100" s="5">
        <f>IF(S3100&gt;0,RANK(S3100,(N3100:P3100,Q3100:AE3100)),0)</f>
        <v>5</v>
      </c>
      <c r="AW3100" s="2">
        <f t="shared" si="1173"/>
        <v>1.3423405060711062E-2</v>
      </c>
      <c r="AX3100" s="2">
        <f t="shared" si="1174"/>
        <v>1.2113094371487639E-2</v>
      </c>
      <c r="AY3100" s="2">
        <f t="shared" si="1175"/>
        <v>4.1735821953042346E-4</v>
      </c>
      <c r="AZ3100" s="2">
        <f t="shared" si="1176"/>
        <v>2.7856234652379429E-3</v>
      </c>
      <c r="BB3100" t="s">
        <v>696</v>
      </c>
      <c r="BC3100" t="s">
        <v>824</v>
      </c>
      <c r="BF3100" s="111">
        <v>53</v>
      </c>
      <c r="BG3100" s="113">
        <v>73</v>
      </c>
      <c r="BH3100" s="117">
        <f t="shared" si="1157"/>
        <v>53073</v>
      </c>
      <c r="BJ3100" s="5" t="s">
        <v>3185</v>
      </c>
      <c r="BN3100" s="63"/>
      <c r="BW3100" s="63">
        <v>759</v>
      </c>
    </row>
    <row r="3101" spans="1:85" hidden="1" outlineLevel="1">
      <c r="A3101" t="s">
        <v>2457</v>
      </c>
      <c r="B3101" t="s">
        <v>824</v>
      </c>
      <c r="C3101" s="1">
        <f t="shared" si="1168"/>
        <v>17121</v>
      </c>
      <c r="D3101" s="5">
        <f>IF(N3101&gt;0, RANK(N3101,(N3101:P3101,Q3101:AE3101)),0)</f>
        <v>2</v>
      </c>
      <c r="E3101" s="5">
        <f>IF(O3101&gt;0,RANK(O3101,(N3101:P3101,Q3101:AE3101)),0)</f>
        <v>1</v>
      </c>
      <c r="F3101" s="5">
        <f>IF(P3101&gt;0,RANK(P3101,(N3101:P3101,Q3101:AE3101)),0)</f>
        <v>0</v>
      </c>
      <c r="G3101" s="131">
        <f t="shared" si="1177"/>
        <v>470</v>
      </c>
      <c r="H3101" s="136">
        <f t="shared" si="1178"/>
        <v>2.7451667542783716E-2</v>
      </c>
      <c r="I3101" s="2"/>
      <c r="J3101" s="2">
        <f t="shared" si="1169"/>
        <v>0.46942351498160156</v>
      </c>
      <c r="K3101" s="2">
        <f t="shared" si="1170"/>
        <v>0.49687518252438528</v>
      </c>
      <c r="L3101" s="2">
        <f t="shared" si="1171"/>
        <v>0</v>
      </c>
      <c r="M3101" s="2">
        <f t="shared" si="1172"/>
        <v>3.3701302494013208E-2</v>
      </c>
      <c r="N3101" s="63">
        <v>8037</v>
      </c>
      <c r="O3101" s="63">
        <v>8507</v>
      </c>
      <c r="P3101" s="63"/>
      <c r="Q3101" s="63">
        <v>334</v>
      </c>
      <c r="R3101" s="63">
        <v>118</v>
      </c>
      <c r="S3101" s="63">
        <v>64</v>
      </c>
      <c r="T3101" s="63">
        <v>15</v>
      </c>
      <c r="U3101" s="63"/>
      <c r="V3101" s="63">
        <v>9</v>
      </c>
      <c r="W3101" s="63">
        <f>IF(Copyright!C$12=1,IF(BW3101&gt;0,BW3101-U3101-SUM(Y3101:AQ3101),0),0)</f>
        <v>0</v>
      </c>
      <c r="X3101" s="63">
        <v>37</v>
      </c>
      <c r="Y3101" s="63"/>
      <c r="Z3101" s="63"/>
      <c r="AA3101" s="63"/>
      <c r="AB3101" s="63"/>
      <c r="AC3101" s="63"/>
      <c r="AD3101" s="63"/>
      <c r="AE3101" s="63"/>
      <c r="AF3101" s="63"/>
      <c r="AG3101" s="63"/>
      <c r="AH3101" s="63"/>
      <c r="AI3101" s="63"/>
      <c r="AJ3101" s="63"/>
      <c r="AK3101" s="63"/>
      <c r="AL3101" s="63"/>
      <c r="AM3101" s="63"/>
      <c r="AN3101" s="63"/>
      <c r="AO3101" s="63"/>
      <c r="AP3101" s="63"/>
      <c r="AQ3101" s="63"/>
      <c r="AS3101" s="5">
        <f>IF(Q3101&gt;0,RANK(Q3101,(N3101:P3101,Q3101:AE3101)),0)</f>
        <v>3</v>
      </c>
      <c r="AT3101" s="5">
        <f>IF(R3101&gt;0,RANK(R3101,(N3101:P3101,Q3101:AE3101)),0)</f>
        <v>4</v>
      </c>
      <c r="AU3101" s="5">
        <f>IF(T3101&gt;0,RANK(T3101,(N3101:P3101,Q3101:AE3101)),0)</f>
        <v>7</v>
      </c>
      <c r="AV3101" s="5">
        <f>IF(S3101&gt;0,RANK(S3101,(N3101:P3101,Q3101:AE3101)),0)</f>
        <v>5</v>
      </c>
      <c r="AW3101" s="2">
        <f t="shared" si="1173"/>
        <v>1.9508206296361193E-2</v>
      </c>
      <c r="AX3101" s="2">
        <f t="shared" si="1174"/>
        <v>6.8921207873371883E-3</v>
      </c>
      <c r="AY3101" s="2">
        <f t="shared" si="1175"/>
        <v>8.7611704923777818E-4</v>
      </c>
      <c r="AZ3101" s="2">
        <f t="shared" si="1176"/>
        <v>3.7380994100811868E-3</v>
      </c>
      <c r="BB3101" t="s">
        <v>2457</v>
      </c>
      <c r="BC3101" t="s">
        <v>824</v>
      </c>
      <c r="BD3101">
        <v>5</v>
      </c>
      <c r="BF3101" s="111">
        <v>53</v>
      </c>
      <c r="BG3101" s="113">
        <v>75</v>
      </c>
      <c r="BH3101" s="117">
        <f t="shared" si="1157"/>
        <v>53075</v>
      </c>
      <c r="BJ3101" s="5" t="s">
        <v>3185</v>
      </c>
      <c r="BW3101" s="63">
        <v>149</v>
      </c>
      <c r="BX3101" s="131"/>
    </row>
    <row r="3102" spans="1:85" hidden="1" outlineLevel="1">
      <c r="A3102" t="s">
        <v>687</v>
      </c>
      <c r="B3102" t="s">
        <v>824</v>
      </c>
      <c r="C3102" s="1">
        <f t="shared" si="1168"/>
        <v>76973</v>
      </c>
      <c r="D3102" s="5">
        <f>IF(N3102&gt;0, RANK(N3102,(N3102:P3102,Q3102:AE3102)),0)</f>
        <v>2</v>
      </c>
      <c r="E3102" s="5">
        <f>IF(O3102&gt;0,RANK(O3102,(N3102:P3102,Q3102:AE3102)),0)</f>
        <v>1</v>
      </c>
      <c r="F3102" s="5">
        <f>IF(P3102&gt;0,RANK(P3102,(N3102:P3102,Q3102:AE3102)),0)</f>
        <v>0</v>
      </c>
      <c r="G3102" s="131">
        <f t="shared" si="1177"/>
        <v>9022</v>
      </c>
      <c r="H3102" s="136">
        <f t="shared" si="1178"/>
        <v>0.11720993075494004</v>
      </c>
      <c r="I3102" s="2"/>
      <c r="J3102" s="2">
        <f t="shared" si="1169"/>
        <v>0.43154092993647125</v>
      </c>
      <c r="K3102" s="2">
        <f t="shared" si="1170"/>
        <v>0.54875086069141132</v>
      </c>
      <c r="L3102" s="2">
        <f t="shared" si="1171"/>
        <v>0</v>
      </c>
      <c r="M3102" s="2">
        <f t="shared" si="1172"/>
        <v>1.970820937211748E-2</v>
      </c>
      <c r="N3102" s="63">
        <v>33217</v>
      </c>
      <c r="O3102" s="63">
        <v>42239</v>
      </c>
      <c r="P3102" s="63"/>
      <c r="Q3102" s="63">
        <v>749</v>
      </c>
      <c r="R3102" s="63">
        <v>330</v>
      </c>
      <c r="S3102" s="63">
        <v>285</v>
      </c>
      <c r="T3102" s="63">
        <v>30</v>
      </c>
      <c r="U3102" s="63"/>
      <c r="V3102" s="63">
        <v>28</v>
      </c>
      <c r="W3102" s="63">
        <f>IF(Copyright!C$12=1,IF(BW3102&gt;0,BW3102-U3102-SUM(Y3102:AQ3102),0),0)</f>
        <v>0</v>
      </c>
      <c r="X3102" s="63">
        <v>95</v>
      </c>
      <c r="Y3102" s="63"/>
      <c r="Z3102" s="63"/>
      <c r="AA3102" s="63"/>
      <c r="AB3102" s="63"/>
      <c r="AC3102" s="63"/>
      <c r="AD3102" s="63"/>
      <c r="AE3102" s="63"/>
      <c r="AF3102" s="63"/>
      <c r="AG3102" s="63"/>
      <c r="AH3102" s="63"/>
      <c r="AI3102" s="63"/>
      <c r="AJ3102" s="63"/>
      <c r="AK3102" s="63"/>
      <c r="AL3102" s="63"/>
      <c r="AM3102" s="63"/>
      <c r="AN3102" s="63"/>
      <c r="AO3102" s="63"/>
      <c r="AP3102" s="63"/>
      <c r="AQ3102" s="63"/>
      <c r="AS3102" s="5">
        <f>IF(Q3102&gt;0,RANK(Q3102,(N3102:P3102,Q3102:AE3102)),0)</f>
        <v>3</v>
      </c>
      <c r="AT3102" s="5">
        <f>IF(R3102&gt;0,RANK(R3102,(N3102:P3102,Q3102:AE3102)),0)</f>
        <v>4</v>
      </c>
      <c r="AU3102" s="5">
        <f>IF(T3102&gt;0,RANK(T3102,(N3102:P3102,Q3102:AE3102)),0)</f>
        <v>7</v>
      </c>
      <c r="AV3102" s="5">
        <f>IF(S3102&gt;0,RANK(S3102,(N3102:P3102,Q3102:AE3102)),0)</f>
        <v>5</v>
      </c>
      <c r="AW3102" s="2">
        <f t="shared" si="1173"/>
        <v>9.7306847855741629E-3</v>
      </c>
      <c r="AX3102" s="2">
        <f t="shared" si="1174"/>
        <v>4.2872175957803385E-3</v>
      </c>
      <c r="AY3102" s="2">
        <f t="shared" si="1175"/>
        <v>3.8974705416184896E-4</v>
      </c>
      <c r="AZ3102" s="2">
        <f t="shared" si="1176"/>
        <v>3.7025970145375649E-3</v>
      </c>
      <c r="BB3102" t="s">
        <v>687</v>
      </c>
      <c r="BC3102" t="s">
        <v>824</v>
      </c>
      <c r="BD3102">
        <v>4</v>
      </c>
      <c r="BF3102" s="111">
        <v>53</v>
      </c>
      <c r="BG3102" s="113">
        <v>77</v>
      </c>
      <c r="BH3102" s="117">
        <f t="shared" si="1157"/>
        <v>53077</v>
      </c>
      <c r="BJ3102" s="5" t="s">
        <v>3185</v>
      </c>
      <c r="BN3102" s="63"/>
      <c r="BW3102" s="63">
        <v>533</v>
      </c>
      <c r="BY3102" s="63">
        <v>206</v>
      </c>
    </row>
    <row r="3103" spans="1:85" collapsed="1">
      <c r="A3103" t="s">
        <v>699</v>
      </c>
      <c r="B3103" t="s">
        <v>548</v>
      </c>
      <c r="C3103" s="1">
        <f t="shared" si="1168"/>
        <v>3125516</v>
      </c>
      <c r="D3103" s="5">
        <f>IF(N3103&gt;0, RANK(N3103,(N3103:P3103,Q3103:AE3103)),0)</f>
        <v>1</v>
      </c>
      <c r="E3103" s="5">
        <f>IF(O3103&gt;0,RANK(O3103,(N3103:P3103,Q3103:AE3103)),0)</f>
        <v>2</v>
      </c>
      <c r="F3103" s="5">
        <f>IF(P3103&gt;0,RANK(P3103,(N3103:P3103,Q3103:AE3103)),0)</f>
        <v>0</v>
      </c>
      <c r="G3103" s="131">
        <f t="shared" si="1177"/>
        <v>464726</v>
      </c>
      <c r="H3103" s="136">
        <f t="shared" si="1178"/>
        <v>0.14868776867563627</v>
      </c>
      <c r="I3103" s="2"/>
      <c r="J3103" s="2">
        <f t="shared" si="1169"/>
        <v>0.56163398299672762</v>
      </c>
      <c r="K3103" s="2">
        <f t="shared" si="1170"/>
        <v>0.4129462143210913</v>
      </c>
      <c r="L3103" s="2">
        <f t="shared" si="1171"/>
        <v>0</v>
      </c>
      <c r="M3103" s="2">
        <f t="shared" si="1172"/>
        <v>2.5419802682181081E-2</v>
      </c>
      <c r="N3103" s="63">
        <f t="shared" ref="N3103:T3103" si="1179">SUM(N3064:N3102)</f>
        <v>1755396</v>
      </c>
      <c r="O3103" s="63">
        <f t="shared" si="1179"/>
        <v>1290670</v>
      </c>
      <c r="P3103" s="63">
        <f t="shared" si="1179"/>
        <v>0</v>
      </c>
      <c r="Q3103" s="63">
        <f t="shared" si="1179"/>
        <v>42202</v>
      </c>
      <c r="R3103" s="63">
        <f t="shared" si="1179"/>
        <v>20928</v>
      </c>
      <c r="S3103" s="63">
        <f t="shared" si="1179"/>
        <v>8851</v>
      </c>
      <c r="T3103" s="63">
        <f t="shared" si="1179"/>
        <v>1205</v>
      </c>
      <c r="U3103" s="63"/>
      <c r="V3103" s="63">
        <f>SUM(V3064:V3102)</f>
        <v>1318</v>
      </c>
      <c r="W3103" s="63">
        <f>SUM(W3064:W3102)</f>
        <v>0</v>
      </c>
      <c r="X3103" s="63">
        <f>SUM(X3064:X3102)</f>
        <v>4946</v>
      </c>
      <c r="Y3103" s="63"/>
      <c r="Z3103" s="63"/>
      <c r="AA3103" s="63"/>
      <c r="AB3103" s="63"/>
      <c r="AC3103" s="63"/>
      <c r="AD3103" s="63"/>
      <c r="AE3103" s="63"/>
      <c r="AF3103" s="63"/>
      <c r="AG3103" s="63"/>
      <c r="AH3103" s="63"/>
      <c r="AI3103" s="63"/>
      <c r="AJ3103" s="63"/>
      <c r="AK3103" s="63"/>
      <c r="AL3103" s="63"/>
      <c r="AM3103" s="63"/>
      <c r="AN3103" s="63"/>
      <c r="AO3103" s="63"/>
      <c r="AP3103" s="63"/>
      <c r="AQ3103" s="63"/>
      <c r="AS3103" s="5">
        <f>IF(Q3103&gt;0,RANK(Q3103,(N3103:P3103,Q3103:AE3103)),0)</f>
        <v>3</v>
      </c>
      <c r="AT3103" s="5">
        <f>IF(R3103&gt;0,RANK(R3103,(N3103:P3103,Q3103:AE3103)),0)</f>
        <v>4</v>
      </c>
      <c r="AU3103" s="5">
        <f>IF(T3103&gt;0,RANK(T3103,(N3103:P3103,Q3103:AE3103)),0)</f>
        <v>8</v>
      </c>
      <c r="AV3103" s="5">
        <f>IF(S3103&gt;0,RANK(S3103,(N3103:P3103,Q3103:AE3103)),0)</f>
        <v>5</v>
      </c>
      <c r="AW3103" s="2">
        <f t="shared" si="1173"/>
        <v>1.3502410481981215E-2</v>
      </c>
      <c r="AX3103" s="2">
        <f t="shared" si="1174"/>
        <v>6.6958543805246875E-3</v>
      </c>
      <c r="AY3103" s="2">
        <f t="shared" si="1175"/>
        <v>3.8553634023949968E-4</v>
      </c>
      <c r="AZ3103" s="2">
        <f t="shared" si="1176"/>
        <v>2.831852404530964E-3</v>
      </c>
      <c r="BB3103" t="s">
        <v>699</v>
      </c>
      <c r="BC3103" t="s">
        <v>548</v>
      </c>
      <c r="BF3103" s="111">
        <v>53</v>
      </c>
      <c r="BG3103" s="113"/>
      <c r="BH3103" s="111">
        <v>53</v>
      </c>
      <c r="BJ3103" s="5" t="s">
        <v>718</v>
      </c>
      <c r="BK3103" s="63">
        <f>SUM(BK3064:BK3102)</f>
        <v>0</v>
      </c>
      <c r="BL3103" s="63">
        <f>SUM(BL3064:BL3102)</f>
        <v>0</v>
      </c>
      <c r="BW3103" s="63">
        <f>SUM(BW3064:BW3102)</f>
        <v>20442</v>
      </c>
      <c r="BY3103" s="63">
        <f>SUM(BY3064:BY3102)</f>
        <v>1814</v>
      </c>
    </row>
    <row r="3104" spans="1:85">
      <c r="C3104" s="1"/>
      <c r="E3104" s="5"/>
      <c r="F3104" s="5"/>
      <c r="G3104" s="131"/>
      <c r="H3104" s="136"/>
      <c r="I3104" s="2"/>
      <c r="N3104" s="63"/>
      <c r="O3104" s="63"/>
      <c r="P3104" s="63"/>
      <c r="Q3104" s="63"/>
      <c r="R3104" s="63"/>
      <c r="S3104" s="63"/>
      <c r="T3104" s="63"/>
      <c r="U3104" s="63"/>
      <c r="V3104" s="63"/>
      <c r="W3104" s="63"/>
      <c r="X3104" s="63"/>
      <c r="Y3104" s="63"/>
      <c r="Z3104" s="63"/>
      <c r="AA3104" s="63"/>
      <c r="AB3104" s="63"/>
      <c r="AC3104" s="63"/>
      <c r="AD3104" s="63"/>
      <c r="AE3104" s="63"/>
      <c r="AF3104" s="63"/>
      <c r="AG3104" s="63"/>
      <c r="AH3104" s="63"/>
      <c r="AI3104" s="63"/>
      <c r="AJ3104" s="63"/>
      <c r="AK3104" s="63"/>
      <c r="AL3104" s="63"/>
      <c r="AM3104" s="63"/>
      <c r="AN3104" s="63"/>
      <c r="AO3104" s="63"/>
      <c r="AP3104" s="63"/>
      <c r="AQ3104" s="63"/>
      <c r="AS3104" s="5"/>
      <c r="AT3104" s="5"/>
      <c r="AU3104" s="5"/>
      <c r="AV3104" s="5"/>
      <c r="BF3104" s="111"/>
      <c r="BG3104" s="113"/>
      <c r="BH3104" s="117"/>
      <c r="BY3104" s="63" t="s">
        <v>3619</v>
      </c>
      <c r="BZ3104" s="63" t="s">
        <v>3514</v>
      </c>
      <c r="CA3104" s="63" t="s">
        <v>3620</v>
      </c>
      <c r="CB3104" s="63" t="s">
        <v>3621</v>
      </c>
      <c r="CC3104" s="8" t="s">
        <v>3405</v>
      </c>
      <c r="CD3104" s="8" t="s">
        <v>3622</v>
      </c>
      <c r="CE3104" s="8" t="s">
        <v>3623</v>
      </c>
      <c r="CF3104" s="8" t="s">
        <v>3624</v>
      </c>
      <c r="CG3104" s="8" t="s">
        <v>3625</v>
      </c>
    </row>
    <row r="3105" spans="1:85" hidden="1" outlineLevel="1">
      <c r="A3105" t="s">
        <v>2972</v>
      </c>
      <c r="B3105" t="s">
        <v>2371</v>
      </c>
      <c r="C3105" s="1">
        <f t="shared" ref="C3105:C3136" si="1180">SUM(N3105:AQ3105)</f>
        <v>5761</v>
      </c>
      <c r="D3105" s="5">
        <f>IF(N3105&gt;0, RANK(N3105,(N3105:P3105,Q3105:AE3105)),0)</f>
        <v>2</v>
      </c>
      <c r="E3105" s="5">
        <f>IF(O3105&gt;0,RANK(O3105,(N3105:P3105,Q3105:AE3105)),0)</f>
        <v>1</v>
      </c>
      <c r="F3105" s="5">
        <f>IF(P3105&gt;0,RANK(P3105,(N3105:P3105,Q3105:AE3105)),0)</f>
        <v>0</v>
      </c>
      <c r="G3105" s="131">
        <f t="shared" si="1177"/>
        <v>2056</v>
      </c>
      <c r="H3105" s="136">
        <f t="shared" si="1178"/>
        <v>0.35688248567956954</v>
      </c>
      <c r="I3105" s="2"/>
      <c r="J3105" s="2">
        <f t="shared" ref="J3105:J3136" si="1181">IF($C3105=0,"-",N3105/$C3105)</f>
        <v>0.30689116472834577</v>
      </c>
      <c r="K3105" s="2">
        <f t="shared" ref="K3105:K3136" si="1182">IF($C3105=0,"-",O3105/$C3105)</f>
        <v>0.66377365040791525</v>
      </c>
      <c r="L3105" s="2">
        <f t="shared" ref="L3105:L3136" si="1183">IF($C3105=0,"-",P3105/$C3105)</f>
        <v>0</v>
      </c>
      <c r="M3105" s="2">
        <f t="shared" ref="M3105:M3136" si="1184">IF(C3105=0,"-",(1-J3105-K3105-L3105))</f>
        <v>2.9335184863738983E-2</v>
      </c>
      <c r="N3105" s="63">
        <v>1768</v>
      </c>
      <c r="O3105" s="63">
        <v>3824</v>
      </c>
      <c r="P3105" s="63"/>
      <c r="Q3105" s="63">
        <v>71</v>
      </c>
      <c r="R3105" s="63">
        <v>53</v>
      </c>
      <c r="S3105" s="63">
        <v>0</v>
      </c>
      <c r="T3105" s="63"/>
      <c r="U3105" s="63"/>
      <c r="V3105" s="63"/>
      <c r="W3105" s="63">
        <f>IF(Copyright!C$12=1,IF(BW3105&gt;0,BW3105-SUM(S3105:V3105)-SUM(AJ3105:AQ3105)-SUM(X3105:AH3105),SUM(BY3105:CL3105)),SUM(BY3105:CL3105))</f>
        <v>0</v>
      </c>
      <c r="X3105" s="63">
        <v>0</v>
      </c>
      <c r="Y3105" s="63">
        <v>0</v>
      </c>
      <c r="Z3105" s="63">
        <v>0</v>
      </c>
      <c r="AA3105" s="63"/>
      <c r="AB3105" s="63"/>
      <c r="AC3105" s="63"/>
      <c r="AD3105" s="63">
        <v>0</v>
      </c>
      <c r="AE3105" s="63"/>
      <c r="AF3105" s="63"/>
      <c r="AG3105" s="63"/>
      <c r="AH3105" s="63"/>
      <c r="AI3105" s="1">
        <v>45</v>
      </c>
      <c r="AJ3105" s="63"/>
      <c r="AK3105" s="63"/>
      <c r="AL3105" s="63">
        <v>0</v>
      </c>
      <c r="AM3105" s="63">
        <v>0</v>
      </c>
      <c r="AN3105" s="63"/>
      <c r="AO3105" s="63"/>
      <c r="AP3105" s="63"/>
      <c r="AQ3105" s="63"/>
      <c r="AS3105" s="5">
        <f>IF(Q3105&gt;0,RANK(Q3105,(N3105:P3105,Q3105:AE3105)),0)</f>
        <v>3</v>
      </c>
      <c r="AT3105" s="5">
        <f>IF(R3105&gt;0,RANK(R3105,(N3105:P3105,Q3105:AE3105)),0)</f>
        <v>4</v>
      </c>
      <c r="AU3105" s="5">
        <f>IF(T3105&gt;0,RANK(T3105,(N3105:P3105,Q3105:AE3105)),0)</f>
        <v>0</v>
      </c>
      <c r="AV3105" s="5">
        <f>IF(S3105&gt;0,RANK(S3105,(N3105:P3105,Q3105:AE3105)),0)</f>
        <v>0</v>
      </c>
      <c r="AW3105" s="2">
        <f t="shared" ref="AW3105:AW3136" si="1185">IF($C3105=0,"-",Q3105/$C3105)</f>
        <v>1.2324249262280854E-2</v>
      </c>
      <c r="AX3105" s="2">
        <f t="shared" ref="AX3105:AX3136" si="1186">IF($C3105=0,"-",R3105/$C3105)</f>
        <v>9.1997917028293699E-3</v>
      </c>
      <c r="AY3105" s="2">
        <f t="shared" ref="AY3105:AY3136" si="1187">IF($C3105=0,"-",T3105/$C3105)</f>
        <v>0</v>
      </c>
      <c r="AZ3105" s="2">
        <f t="shared" ref="AZ3105:AZ3136" si="1188">IF($C3105=0,"-",S3105/$C3105)</f>
        <v>0</v>
      </c>
      <c r="BB3105" t="s">
        <v>2972</v>
      </c>
      <c r="BC3105" t="s">
        <v>2371</v>
      </c>
      <c r="BD3105">
        <v>1</v>
      </c>
      <c r="BF3105" s="111">
        <v>54</v>
      </c>
      <c r="BG3105" s="113">
        <v>1</v>
      </c>
      <c r="BH3105" s="117">
        <f t="shared" si="1157"/>
        <v>54001</v>
      </c>
      <c r="BJ3105" s="5" t="s">
        <v>3185</v>
      </c>
      <c r="BY3105" s="63">
        <v>0</v>
      </c>
      <c r="BZ3105" s="63">
        <v>0</v>
      </c>
      <c r="CA3105" s="63">
        <v>0</v>
      </c>
      <c r="CB3105" s="63">
        <v>0</v>
      </c>
      <c r="CC3105" s="8">
        <v>0</v>
      </c>
      <c r="CD3105" s="8">
        <v>0</v>
      </c>
      <c r="CE3105" s="8">
        <v>0</v>
      </c>
      <c r="CF3105" s="8">
        <v>0</v>
      </c>
      <c r="CG3105" s="8">
        <v>0</v>
      </c>
    </row>
    <row r="3106" spans="1:85" hidden="1" outlineLevel="1">
      <c r="A3106" t="s">
        <v>1570</v>
      </c>
      <c r="B3106" t="s">
        <v>2371</v>
      </c>
      <c r="C3106" s="1">
        <f t="shared" si="1180"/>
        <v>37191</v>
      </c>
      <c r="D3106" s="5">
        <f>IF(N3106&gt;0, RANK(N3106,(N3106:P3106,Q3106:AE3106)),0)</f>
        <v>2</v>
      </c>
      <c r="E3106" s="5">
        <f>IF(O3106&gt;0,RANK(O3106,(N3106:P3106,Q3106:AE3106)),0)</f>
        <v>1</v>
      </c>
      <c r="F3106" s="5">
        <f>IF(P3106&gt;0,RANK(P3106,(N3106:P3106,Q3106:AE3106)),0)</f>
        <v>0</v>
      </c>
      <c r="G3106" s="131">
        <f t="shared" si="1177"/>
        <v>7881</v>
      </c>
      <c r="H3106" s="136">
        <f t="shared" si="1178"/>
        <v>0.2119061063160442</v>
      </c>
      <c r="I3106" s="2"/>
      <c r="J3106" s="2">
        <f t="shared" si="1181"/>
        <v>0.38382942109650187</v>
      </c>
      <c r="K3106" s="2">
        <f t="shared" si="1182"/>
        <v>0.5957355274125461</v>
      </c>
      <c r="L3106" s="2">
        <f t="shared" si="1183"/>
        <v>0</v>
      </c>
      <c r="M3106" s="2">
        <f t="shared" si="1184"/>
        <v>2.0435051490952039E-2</v>
      </c>
      <c r="N3106" s="63">
        <v>14275</v>
      </c>
      <c r="O3106" s="63">
        <v>22156</v>
      </c>
      <c r="P3106" s="63"/>
      <c r="Q3106" s="63">
        <v>426</v>
      </c>
      <c r="R3106" s="63">
        <v>207</v>
      </c>
      <c r="S3106" s="63">
        <v>11</v>
      </c>
      <c r="T3106" s="63"/>
      <c r="U3106" s="63"/>
      <c r="V3106" s="63"/>
      <c r="W3106" s="63">
        <f>IF(Copyright!C$12=1,IF(BW3106&gt;0,BW3106-SUM(S3106:V3106)-SUM(AJ3106:AQ3106)-SUM(X3106:AH3106),SUM(BY3106:CL3106)),SUM(BY3106:CL3106))</f>
        <v>2</v>
      </c>
      <c r="X3106" s="63">
        <v>1</v>
      </c>
      <c r="Y3106" s="63">
        <v>0</v>
      </c>
      <c r="Z3106" s="63">
        <v>5</v>
      </c>
      <c r="AA3106" s="63"/>
      <c r="AB3106" s="63"/>
      <c r="AC3106" s="63"/>
      <c r="AD3106" s="63">
        <v>0</v>
      </c>
      <c r="AE3106" s="63"/>
      <c r="AF3106" s="63"/>
      <c r="AG3106" s="63"/>
      <c r="AH3106" s="63"/>
      <c r="AI3106" s="1">
        <v>108</v>
      </c>
      <c r="AJ3106" s="63"/>
      <c r="AK3106" s="63"/>
      <c r="AL3106" s="63">
        <v>0</v>
      </c>
      <c r="AM3106" s="63">
        <v>0</v>
      </c>
      <c r="AN3106" s="63"/>
      <c r="AO3106" s="63"/>
      <c r="AP3106" s="63"/>
      <c r="AQ3106" s="63"/>
      <c r="AS3106" s="5">
        <f>IF(Q3106&gt;0,RANK(Q3106,(N3106:P3106,Q3106:AE3106)),0)</f>
        <v>3</v>
      </c>
      <c r="AT3106" s="5">
        <f>IF(R3106&gt;0,RANK(R3106,(N3106:P3106,Q3106:AE3106)),0)</f>
        <v>4</v>
      </c>
      <c r="AU3106" s="5">
        <f>IF(T3106&gt;0,RANK(T3106,(N3106:P3106,Q3106:AE3106)),0)</f>
        <v>0</v>
      </c>
      <c r="AV3106" s="5">
        <f>IF(S3106&gt;0,RANK(S3106,(N3106:P3106,Q3106:AE3106)),0)</f>
        <v>5</v>
      </c>
      <c r="AW3106" s="2">
        <f t="shared" si="1185"/>
        <v>1.1454384125191579E-2</v>
      </c>
      <c r="AX3106" s="2">
        <f t="shared" si="1186"/>
        <v>5.5658627087198514E-3</v>
      </c>
      <c r="AY3106" s="2">
        <f t="shared" si="1187"/>
        <v>0</v>
      </c>
      <c r="AZ3106" s="2">
        <f t="shared" si="1188"/>
        <v>2.9577048210588581E-4</v>
      </c>
      <c r="BB3106" t="s">
        <v>1570</v>
      </c>
      <c r="BC3106" t="s">
        <v>2371</v>
      </c>
      <c r="BD3106">
        <v>2</v>
      </c>
      <c r="BF3106" s="111">
        <v>54</v>
      </c>
      <c r="BG3106" s="113">
        <v>3</v>
      </c>
      <c r="BH3106" s="117">
        <f t="shared" si="1157"/>
        <v>54003</v>
      </c>
      <c r="BJ3106" s="5" t="s">
        <v>3185</v>
      </c>
      <c r="BY3106" s="63">
        <v>0</v>
      </c>
      <c r="BZ3106" s="63">
        <v>1</v>
      </c>
      <c r="CA3106" s="63">
        <v>0</v>
      </c>
      <c r="CB3106" s="63">
        <v>1</v>
      </c>
      <c r="CC3106" s="8">
        <v>0</v>
      </c>
      <c r="CD3106" s="8">
        <v>0</v>
      </c>
      <c r="CE3106" s="8">
        <v>0</v>
      </c>
      <c r="CF3106" s="8">
        <v>0</v>
      </c>
      <c r="CG3106" s="8">
        <v>0</v>
      </c>
    </row>
    <row r="3107" spans="1:85" hidden="1" outlineLevel="1">
      <c r="A3107" t="s">
        <v>1051</v>
      </c>
      <c r="B3107" t="s">
        <v>2371</v>
      </c>
      <c r="C3107" s="1">
        <f t="shared" si="1180"/>
        <v>8502</v>
      </c>
      <c r="D3107" s="5">
        <f>IF(N3107&gt;0, RANK(N3107,(N3107:P3107,Q3107:AE3107)),0)</f>
        <v>2</v>
      </c>
      <c r="E3107" s="5">
        <f>IF(O3107&gt;0,RANK(O3107,(N3107:P3107,Q3107:AE3107)),0)</f>
        <v>1</v>
      </c>
      <c r="F3107" s="5">
        <f>IF(P3107&gt;0,RANK(P3107,(N3107:P3107,Q3107:AE3107)),0)</f>
        <v>0</v>
      </c>
      <c r="G3107" s="131">
        <f t="shared" si="1177"/>
        <v>2677</v>
      </c>
      <c r="H3107" s="136">
        <f t="shared" si="1178"/>
        <v>0.31486709009644792</v>
      </c>
      <c r="I3107" s="2"/>
      <c r="J3107" s="2">
        <f t="shared" si="1181"/>
        <v>0.32815808045165845</v>
      </c>
      <c r="K3107" s="2">
        <f t="shared" si="1182"/>
        <v>0.64302517054810637</v>
      </c>
      <c r="L3107" s="2">
        <f t="shared" si="1183"/>
        <v>0</v>
      </c>
      <c r="M3107" s="2">
        <f t="shared" si="1184"/>
        <v>2.8816749000235231E-2</v>
      </c>
      <c r="N3107" s="63">
        <v>2790</v>
      </c>
      <c r="O3107" s="63">
        <v>5467</v>
      </c>
      <c r="P3107" s="63"/>
      <c r="Q3107" s="63">
        <v>77</v>
      </c>
      <c r="R3107" s="63">
        <v>66</v>
      </c>
      <c r="S3107" s="63">
        <v>0</v>
      </c>
      <c r="T3107" s="63"/>
      <c r="U3107" s="63"/>
      <c r="V3107" s="63"/>
      <c r="W3107" s="63">
        <f>IF(Copyright!C$12=1,IF(BW3107&gt;0,BW3107-SUM(S3107:V3107)-SUM(AJ3107:AQ3107)-SUM(X3107:AH3107),SUM(BY3107:CL3107)),SUM(BY3107:CL3107))</f>
        <v>1</v>
      </c>
      <c r="X3107" s="63">
        <v>1</v>
      </c>
      <c r="Y3107" s="63">
        <v>0</v>
      </c>
      <c r="Z3107" s="63">
        <v>0</v>
      </c>
      <c r="AA3107" s="63"/>
      <c r="AB3107" s="63"/>
      <c r="AC3107" s="63"/>
      <c r="AD3107" s="63">
        <v>0</v>
      </c>
      <c r="AE3107" s="63"/>
      <c r="AF3107" s="63"/>
      <c r="AG3107" s="63"/>
      <c r="AH3107" s="63"/>
      <c r="AI3107" s="1">
        <v>100</v>
      </c>
      <c r="AJ3107" s="63"/>
      <c r="AK3107" s="63"/>
      <c r="AL3107" s="63">
        <v>0</v>
      </c>
      <c r="AM3107" s="63">
        <v>0</v>
      </c>
      <c r="AN3107" s="63"/>
      <c r="AO3107" s="63"/>
      <c r="AP3107" s="63"/>
      <c r="AQ3107" s="63"/>
      <c r="AS3107" s="5">
        <f>IF(Q3107&gt;0,RANK(Q3107,(N3107:P3107,Q3107:AE3107)),0)</f>
        <v>3</v>
      </c>
      <c r="AT3107" s="5">
        <f>IF(R3107&gt;0,RANK(R3107,(N3107:P3107,Q3107:AE3107)),0)</f>
        <v>4</v>
      </c>
      <c r="AU3107" s="5">
        <f>IF(T3107&gt;0,RANK(T3107,(N3107:P3107,Q3107:AE3107)),0)</f>
        <v>0</v>
      </c>
      <c r="AV3107" s="5">
        <f>IF(S3107&gt;0,RANK(S3107,(N3107:P3107,Q3107:AE3107)),0)</f>
        <v>0</v>
      </c>
      <c r="AW3107" s="2">
        <f t="shared" si="1185"/>
        <v>9.056692542931075E-3</v>
      </c>
      <c r="AX3107" s="2">
        <f t="shared" si="1186"/>
        <v>7.7628793225123505E-3</v>
      </c>
      <c r="AY3107" s="2">
        <f t="shared" si="1187"/>
        <v>0</v>
      </c>
      <c r="AZ3107" s="2">
        <f t="shared" si="1188"/>
        <v>0</v>
      </c>
      <c r="BB3107" t="s">
        <v>1051</v>
      </c>
      <c r="BC3107" t="s">
        <v>2371</v>
      </c>
      <c r="BD3107">
        <v>3</v>
      </c>
      <c r="BF3107" s="111">
        <v>54</v>
      </c>
      <c r="BG3107" s="113">
        <v>5</v>
      </c>
      <c r="BH3107" s="117">
        <f t="shared" si="1157"/>
        <v>54005</v>
      </c>
      <c r="BJ3107" s="5" t="s">
        <v>3185</v>
      </c>
      <c r="BY3107" s="63">
        <v>0</v>
      </c>
      <c r="BZ3107" s="63">
        <v>0</v>
      </c>
      <c r="CA3107" s="63">
        <v>0</v>
      </c>
      <c r="CB3107" s="63">
        <v>1</v>
      </c>
      <c r="CC3107" s="8">
        <v>0</v>
      </c>
      <c r="CD3107" s="8">
        <v>0</v>
      </c>
      <c r="CE3107" s="8">
        <v>0</v>
      </c>
      <c r="CF3107" s="8">
        <v>0</v>
      </c>
      <c r="CG3107" s="8">
        <v>0</v>
      </c>
    </row>
    <row r="3108" spans="1:85" hidden="1" outlineLevel="1">
      <c r="A3108" t="s">
        <v>2418</v>
      </c>
      <c r="B3108" t="s">
        <v>2371</v>
      </c>
      <c r="C3108" s="1">
        <f t="shared" si="1180"/>
        <v>4805</v>
      </c>
      <c r="D3108" s="5">
        <f>IF(N3108&gt;0, RANK(N3108,(N3108:P3108,Q3108:AE3108)),0)</f>
        <v>2</v>
      </c>
      <c r="E3108" s="5">
        <f>IF(O3108&gt;0,RANK(O3108,(N3108:P3108,Q3108:AE3108)),0)</f>
        <v>1</v>
      </c>
      <c r="F3108" s="5">
        <f>IF(P3108&gt;0,RANK(P3108,(N3108:P3108,Q3108:AE3108)),0)</f>
        <v>0</v>
      </c>
      <c r="G3108" s="131">
        <f t="shared" si="1177"/>
        <v>727</v>
      </c>
      <c r="H3108" s="136">
        <f t="shared" si="1178"/>
        <v>0.15130072840790842</v>
      </c>
      <c r="I3108" s="2"/>
      <c r="J3108" s="2">
        <f t="shared" si="1181"/>
        <v>0.4158168574401665</v>
      </c>
      <c r="K3108" s="2">
        <f t="shared" si="1182"/>
        <v>0.56711758584807492</v>
      </c>
      <c r="L3108" s="2">
        <f t="shared" si="1183"/>
        <v>0</v>
      </c>
      <c r="M3108" s="2">
        <f t="shared" si="1184"/>
        <v>1.7065556711758578E-2</v>
      </c>
      <c r="N3108" s="63">
        <v>1998</v>
      </c>
      <c r="O3108" s="63">
        <v>2725</v>
      </c>
      <c r="P3108" s="63"/>
      <c r="Q3108" s="63">
        <v>25</v>
      </c>
      <c r="R3108" s="63">
        <v>26</v>
      </c>
      <c r="S3108" s="63">
        <v>1</v>
      </c>
      <c r="T3108" s="63"/>
      <c r="U3108" s="63"/>
      <c r="V3108" s="63"/>
      <c r="W3108" s="63">
        <f>IF(Copyright!C$12=1,IF(BW3108&gt;0,BW3108-SUM(S3108:V3108)-SUM(AJ3108:AQ3108)-SUM(X3108:AH3108),SUM(BY3108:CL3108)),SUM(BY3108:CL3108))</f>
        <v>0</v>
      </c>
      <c r="X3108" s="63">
        <v>0</v>
      </c>
      <c r="Y3108" s="63">
        <v>0</v>
      </c>
      <c r="Z3108" s="63">
        <v>0</v>
      </c>
      <c r="AA3108" s="63"/>
      <c r="AB3108" s="63"/>
      <c r="AC3108" s="63"/>
      <c r="AD3108" s="63">
        <v>0</v>
      </c>
      <c r="AE3108" s="63"/>
      <c r="AF3108" s="63"/>
      <c r="AG3108" s="63"/>
      <c r="AH3108" s="63"/>
      <c r="AI3108">
        <v>30</v>
      </c>
      <c r="AJ3108" s="63"/>
      <c r="AK3108" s="63"/>
      <c r="AL3108" s="63">
        <v>0</v>
      </c>
      <c r="AM3108" s="63">
        <v>0</v>
      </c>
      <c r="AN3108" s="63"/>
      <c r="AO3108" s="63"/>
      <c r="AP3108" s="63"/>
      <c r="AQ3108" s="63"/>
      <c r="AS3108" s="5">
        <f>IF(Q3108&gt;0,RANK(Q3108,(N3108:P3108,Q3108:AE3108)),0)</f>
        <v>4</v>
      </c>
      <c r="AT3108" s="5">
        <f>IF(R3108&gt;0,RANK(R3108,(N3108:P3108,Q3108:AE3108)),0)</f>
        <v>3</v>
      </c>
      <c r="AU3108" s="5">
        <f>IF(T3108&gt;0,RANK(T3108,(N3108:P3108,Q3108:AE3108)),0)</f>
        <v>0</v>
      </c>
      <c r="AV3108" s="5">
        <f>IF(S3108&gt;0,RANK(S3108,(N3108:P3108,Q3108:AE3108)),0)</f>
        <v>5</v>
      </c>
      <c r="AW3108" s="2">
        <f t="shared" si="1185"/>
        <v>5.2029136316337149E-3</v>
      </c>
      <c r="AX3108" s="2">
        <f t="shared" si="1186"/>
        <v>5.4110301768990638E-3</v>
      </c>
      <c r="AY3108" s="2">
        <f t="shared" si="1187"/>
        <v>0</v>
      </c>
      <c r="AZ3108" s="2">
        <f t="shared" si="1188"/>
        <v>2.081165452653486E-4</v>
      </c>
      <c r="BB3108" t="s">
        <v>2418</v>
      </c>
      <c r="BC3108" t="s">
        <v>2371</v>
      </c>
      <c r="BD3108">
        <v>2</v>
      </c>
      <c r="BF3108" s="111">
        <v>54</v>
      </c>
      <c r="BG3108" s="113">
        <v>7</v>
      </c>
      <c r="BH3108" s="117">
        <f t="shared" si="1157"/>
        <v>54007</v>
      </c>
      <c r="BJ3108" s="5" t="s">
        <v>3185</v>
      </c>
      <c r="BY3108" s="63">
        <v>0</v>
      </c>
      <c r="BZ3108" s="63">
        <v>0</v>
      </c>
      <c r="CA3108" s="63">
        <v>0</v>
      </c>
      <c r="CB3108" s="63">
        <v>0</v>
      </c>
      <c r="CC3108" s="8">
        <v>0</v>
      </c>
      <c r="CD3108" s="8">
        <v>0</v>
      </c>
      <c r="CE3108" s="8">
        <v>0</v>
      </c>
      <c r="CF3108" s="8">
        <v>0</v>
      </c>
      <c r="CG3108" s="8">
        <v>0</v>
      </c>
    </row>
    <row r="3109" spans="1:85" hidden="1" outlineLevel="1">
      <c r="A3109" t="s">
        <v>1437</v>
      </c>
      <c r="B3109" t="s">
        <v>2371</v>
      </c>
      <c r="C3109" s="1">
        <f t="shared" si="1180"/>
        <v>9296</v>
      </c>
      <c r="D3109" s="5">
        <f>IF(N3109&gt;0, RANK(N3109,(N3109:P3109,Q3109:AE3109)),0)</f>
        <v>2</v>
      </c>
      <c r="E3109" s="5">
        <f>IF(O3109&gt;0,RANK(O3109,(N3109:P3109,Q3109:AE3109)),0)</f>
        <v>1</v>
      </c>
      <c r="F3109" s="5">
        <f>IF(P3109&gt;0,RANK(P3109,(N3109:P3109,Q3109:AE3109)),0)</f>
        <v>0</v>
      </c>
      <c r="G3109" s="131">
        <f t="shared" si="1177"/>
        <v>1055</v>
      </c>
      <c r="H3109" s="136">
        <f t="shared" si="1178"/>
        <v>0.11348967297762479</v>
      </c>
      <c r="I3109" s="2"/>
      <c r="J3109" s="2">
        <f t="shared" si="1181"/>
        <v>0.43083046471600689</v>
      </c>
      <c r="K3109" s="2">
        <f t="shared" si="1182"/>
        <v>0.54432013769363163</v>
      </c>
      <c r="L3109" s="2">
        <f t="shared" si="1183"/>
        <v>0</v>
      </c>
      <c r="M3109" s="2">
        <f t="shared" si="1184"/>
        <v>2.4849397590361533E-2</v>
      </c>
      <c r="N3109" s="63">
        <v>4005</v>
      </c>
      <c r="O3109" s="63">
        <v>5060</v>
      </c>
      <c r="P3109" s="63"/>
      <c r="Q3109" s="63">
        <v>111</v>
      </c>
      <c r="R3109" s="63">
        <v>57</v>
      </c>
      <c r="S3109" s="63">
        <v>1</v>
      </c>
      <c r="T3109" s="63"/>
      <c r="U3109" s="63"/>
      <c r="V3109" s="63"/>
      <c r="W3109" s="63">
        <f>IF(Copyright!C$12=1,IF(BW3109&gt;0,BW3109-SUM(S3109:V3109)-SUM(AJ3109:AQ3109)-SUM(X3109:AH3109),SUM(BY3109:CL3109)),SUM(BY3109:CL3109))</f>
        <v>0</v>
      </c>
      <c r="X3109" s="63">
        <v>0</v>
      </c>
      <c r="Y3109" s="63">
        <v>0</v>
      </c>
      <c r="Z3109" s="63">
        <v>1</v>
      </c>
      <c r="AA3109" s="63"/>
      <c r="AB3109" s="63"/>
      <c r="AC3109" s="63"/>
      <c r="AD3109" s="63">
        <v>0</v>
      </c>
      <c r="AE3109" s="63"/>
      <c r="AF3109" s="63"/>
      <c r="AG3109" s="63"/>
      <c r="AH3109" s="63"/>
      <c r="AI3109" s="1">
        <v>61</v>
      </c>
      <c r="AJ3109" s="63"/>
      <c r="AK3109" s="63"/>
      <c r="AL3109" s="63">
        <v>0</v>
      </c>
      <c r="AM3109" s="63">
        <v>0</v>
      </c>
      <c r="AN3109" s="63"/>
      <c r="AO3109" s="63"/>
      <c r="AP3109" s="63"/>
      <c r="AQ3109" s="63"/>
      <c r="AS3109" s="5">
        <f>IF(Q3109&gt;0,RANK(Q3109,(N3109:P3109,Q3109:AE3109)),0)</f>
        <v>3</v>
      </c>
      <c r="AT3109" s="5">
        <f>IF(R3109&gt;0,RANK(R3109,(N3109:P3109,Q3109:AE3109)),0)</f>
        <v>4</v>
      </c>
      <c r="AU3109" s="5">
        <f>IF(T3109&gt;0,RANK(T3109,(N3109:P3109,Q3109:AE3109)),0)</f>
        <v>0</v>
      </c>
      <c r="AV3109" s="5">
        <f>IF(S3109&gt;0,RANK(S3109,(N3109:P3109,Q3109:AE3109)),0)</f>
        <v>5</v>
      </c>
      <c r="AW3109" s="2">
        <f t="shared" si="1185"/>
        <v>1.1940619621342513E-2</v>
      </c>
      <c r="AX3109" s="2">
        <f t="shared" si="1186"/>
        <v>6.1316695352839935E-3</v>
      </c>
      <c r="AY3109" s="2">
        <f t="shared" si="1187"/>
        <v>0</v>
      </c>
      <c r="AZ3109" s="2">
        <f t="shared" si="1188"/>
        <v>1.0757314974182444E-4</v>
      </c>
      <c r="BB3109" t="s">
        <v>1437</v>
      </c>
      <c r="BC3109" t="s">
        <v>2371</v>
      </c>
      <c r="BD3109">
        <v>1</v>
      </c>
      <c r="BF3109" s="111">
        <v>54</v>
      </c>
      <c r="BG3109" s="113">
        <v>9</v>
      </c>
      <c r="BH3109" s="117">
        <f t="shared" si="1157"/>
        <v>54009</v>
      </c>
      <c r="BJ3109" s="5" t="s">
        <v>3185</v>
      </c>
      <c r="BY3109" s="63">
        <v>0</v>
      </c>
      <c r="BZ3109" s="63">
        <v>0</v>
      </c>
      <c r="CA3109" s="63">
        <v>0</v>
      </c>
      <c r="CB3109" s="63">
        <v>0</v>
      </c>
      <c r="CC3109" s="8">
        <v>0</v>
      </c>
      <c r="CD3109" s="8">
        <v>0</v>
      </c>
      <c r="CE3109" s="8">
        <v>0</v>
      </c>
      <c r="CF3109" s="8">
        <v>0</v>
      </c>
      <c r="CG3109" s="8">
        <v>0</v>
      </c>
    </row>
    <row r="3110" spans="1:85" hidden="1" outlineLevel="1">
      <c r="A3110" t="s">
        <v>991</v>
      </c>
      <c r="B3110" t="s">
        <v>2371</v>
      </c>
      <c r="C3110" s="1">
        <f t="shared" si="1180"/>
        <v>32158</v>
      </c>
      <c r="D3110" s="5">
        <f>IF(N3110&gt;0, RANK(N3110,(N3110:P3110,Q3110:AE3110)),0)</f>
        <v>2</v>
      </c>
      <c r="E3110" s="5">
        <f>IF(O3110&gt;0,RANK(O3110,(N3110:P3110,Q3110:AE3110)),0)</f>
        <v>1</v>
      </c>
      <c r="F3110" s="5">
        <f>IF(P3110&gt;0,RANK(P3110,(N3110:P3110,Q3110:AE3110)),0)</f>
        <v>0</v>
      </c>
      <c r="G3110" s="131">
        <f t="shared" si="1177"/>
        <v>4417</v>
      </c>
      <c r="H3110" s="136">
        <f t="shared" si="1178"/>
        <v>0.13735306922072268</v>
      </c>
      <c r="I3110" s="2"/>
      <c r="J3110" s="2">
        <f t="shared" si="1181"/>
        <v>0.421916785869768</v>
      </c>
      <c r="K3110" s="2">
        <f t="shared" si="1182"/>
        <v>0.55926985509049065</v>
      </c>
      <c r="L3110" s="2">
        <f t="shared" si="1183"/>
        <v>0</v>
      </c>
      <c r="M3110" s="2">
        <f t="shared" si="1184"/>
        <v>1.8813359039741351E-2</v>
      </c>
      <c r="N3110" s="63">
        <v>13568</v>
      </c>
      <c r="O3110" s="63">
        <v>17985</v>
      </c>
      <c r="P3110" s="63"/>
      <c r="Q3110" s="63">
        <v>315</v>
      </c>
      <c r="R3110" s="63">
        <v>190</v>
      </c>
      <c r="S3110" s="63">
        <v>12</v>
      </c>
      <c r="T3110" s="63"/>
      <c r="U3110" s="63"/>
      <c r="V3110" s="63"/>
      <c r="W3110" s="63">
        <f>IF(Copyright!C$12=1,IF(BW3110&gt;0,BW3110-SUM(S3110:V3110)-SUM(AJ3110:AQ3110)-SUM(X3110:AH3110),SUM(BY3110:CL3110)),SUM(BY3110:CL3110))</f>
        <v>1</v>
      </c>
      <c r="X3110" s="63">
        <v>0</v>
      </c>
      <c r="Y3110" s="63">
        <v>0</v>
      </c>
      <c r="Z3110" s="63">
        <v>1</v>
      </c>
      <c r="AA3110" s="63"/>
      <c r="AB3110" s="63"/>
      <c r="AC3110" s="63"/>
      <c r="AD3110" s="63">
        <v>0</v>
      </c>
      <c r="AE3110" s="63"/>
      <c r="AF3110" s="63"/>
      <c r="AG3110" s="63"/>
      <c r="AH3110" s="63"/>
      <c r="AI3110" s="1">
        <v>86</v>
      </c>
      <c r="AJ3110" s="63"/>
      <c r="AK3110" s="63"/>
      <c r="AL3110" s="63">
        <v>0</v>
      </c>
      <c r="AM3110" s="63">
        <v>0</v>
      </c>
      <c r="AN3110" s="63"/>
      <c r="AO3110" s="63"/>
      <c r="AP3110" s="63"/>
      <c r="AQ3110" s="63"/>
      <c r="AS3110" s="5">
        <f>IF(Q3110&gt;0,RANK(Q3110,(N3110:P3110,Q3110:AE3110)),0)</f>
        <v>3</v>
      </c>
      <c r="AT3110" s="5">
        <f>IF(R3110&gt;0,RANK(R3110,(N3110:P3110,Q3110:AE3110)),0)</f>
        <v>4</v>
      </c>
      <c r="AU3110" s="5">
        <f>IF(T3110&gt;0,RANK(T3110,(N3110:P3110,Q3110:AE3110)),0)</f>
        <v>0</v>
      </c>
      <c r="AV3110" s="5">
        <f>IF(S3110&gt;0,RANK(S3110,(N3110:P3110,Q3110:AE3110)),0)</f>
        <v>5</v>
      </c>
      <c r="AW3110" s="2">
        <f t="shared" si="1185"/>
        <v>9.7953852851545495E-3</v>
      </c>
      <c r="AX3110" s="2">
        <f t="shared" si="1186"/>
        <v>5.9083276323154427E-3</v>
      </c>
      <c r="AY3110" s="2">
        <f t="shared" si="1187"/>
        <v>0</v>
      </c>
      <c r="AZ3110" s="2">
        <f t="shared" si="1188"/>
        <v>3.7315753467255427E-4</v>
      </c>
      <c r="BB3110" t="s">
        <v>991</v>
      </c>
      <c r="BC3110" t="s">
        <v>2371</v>
      </c>
      <c r="BD3110">
        <v>3</v>
      </c>
      <c r="BF3110" s="111">
        <v>54</v>
      </c>
      <c r="BG3110" s="113">
        <v>11</v>
      </c>
      <c r="BH3110" s="117">
        <f t="shared" si="1157"/>
        <v>54011</v>
      </c>
      <c r="BJ3110" s="5" t="s">
        <v>3185</v>
      </c>
      <c r="BY3110" s="63">
        <v>0</v>
      </c>
      <c r="BZ3110" s="63">
        <v>0</v>
      </c>
      <c r="CA3110" s="63">
        <v>0</v>
      </c>
      <c r="CB3110" s="63">
        <v>0</v>
      </c>
      <c r="CC3110" s="8">
        <v>1</v>
      </c>
      <c r="CD3110" s="8">
        <v>0</v>
      </c>
      <c r="CE3110" s="8">
        <v>0</v>
      </c>
      <c r="CF3110" s="8">
        <v>0</v>
      </c>
      <c r="CG3110" s="8">
        <v>0</v>
      </c>
    </row>
    <row r="3111" spans="1:85" hidden="1" outlineLevel="1">
      <c r="A3111" t="s">
        <v>1205</v>
      </c>
      <c r="B3111" t="s">
        <v>2371</v>
      </c>
      <c r="C3111" s="1">
        <f t="shared" si="1180"/>
        <v>2207</v>
      </c>
      <c r="D3111" s="5">
        <f>IF(N3111&gt;0, RANK(N3111,(N3111:P3111,Q3111:AE3111)),0)</f>
        <v>2</v>
      </c>
      <c r="E3111" s="5">
        <f>IF(O3111&gt;0,RANK(O3111,(N3111:P3111,Q3111:AE3111)),0)</f>
        <v>1</v>
      </c>
      <c r="F3111" s="5">
        <f>IF(P3111&gt;0,RANK(P3111,(N3111:P3111,Q3111:AE3111)),0)</f>
        <v>0</v>
      </c>
      <c r="G3111" s="131">
        <f t="shared" si="1177"/>
        <v>501</v>
      </c>
      <c r="H3111" s="136">
        <f t="shared" si="1178"/>
        <v>0.22700498414136838</v>
      </c>
      <c r="I3111" s="2"/>
      <c r="J3111" s="2">
        <f t="shared" si="1181"/>
        <v>0.37063887630267334</v>
      </c>
      <c r="K3111" s="2">
        <f t="shared" si="1182"/>
        <v>0.59764386044404172</v>
      </c>
      <c r="L3111" s="2">
        <f t="shared" si="1183"/>
        <v>0</v>
      </c>
      <c r="M3111" s="2">
        <f t="shared" si="1184"/>
        <v>3.1717263253284944E-2</v>
      </c>
      <c r="N3111" s="63">
        <v>818</v>
      </c>
      <c r="O3111" s="63">
        <v>1319</v>
      </c>
      <c r="P3111" s="63"/>
      <c r="Q3111" s="63">
        <v>30</v>
      </c>
      <c r="R3111" s="63">
        <v>24</v>
      </c>
      <c r="S3111" s="63">
        <v>0</v>
      </c>
      <c r="T3111" s="63"/>
      <c r="U3111" s="63"/>
      <c r="V3111" s="63"/>
      <c r="W3111" s="63">
        <f>IF(Copyright!C$12=1,IF(BW3111&gt;0,BW3111-SUM(S3111:V3111)-SUM(AJ3111:AQ3111)-SUM(X3111:AH3111),SUM(BY3111:CL3111)),SUM(BY3111:CL3111))</f>
        <v>0</v>
      </c>
      <c r="X3111" s="63">
        <v>0</v>
      </c>
      <c r="Y3111" s="63">
        <v>0</v>
      </c>
      <c r="Z3111" s="63">
        <v>0</v>
      </c>
      <c r="AA3111" s="63"/>
      <c r="AB3111" s="63"/>
      <c r="AC3111" s="63"/>
      <c r="AD3111" s="63">
        <v>0</v>
      </c>
      <c r="AE3111" s="63"/>
      <c r="AF3111" s="63"/>
      <c r="AG3111" s="63"/>
      <c r="AH3111" s="63"/>
      <c r="AI3111" s="1">
        <v>16</v>
      </c>
      <c r="AJ3111" s="63"/>
      <c r="AK3111" s="63"/>
      <c r="AL3111" s="63">
        <v>0</v>
      </c>
      <c r="AM3111" s="63">
        <v>0</v>
      </c>
      <c r="AN3111" s="63"/>
      <c r="AO3111" s="63"/>
      <c r="AP3111" s="63"/>
      <c r="AQ3111" s="63"/>
      <c r="AS3111" s="5">
        <f>IF(Q3111&gt;0,RANK(Q3111,(N3111:P3111,Q3111:AE3111)),0)</f>
        <v>3</v>
      </c>
      <c r="AT3111" s="5">
        <f>IF(R3111&gt;0,RANK(R3111,(N3111:P3111,Q3111:AE3111)),0)</f>
        <v>4</v>
      </c>
      <c r="AU3111" s="5">
        <f>IF(T3111&gt;0,RANK(T3111,(N3111:P3111,Q3111:AE3111)),0)</f>
        <v>0</v>
      </c>
      <c r="AV3111" s="5">
        <f>IF(S3111&gt;0,RANK(S3111,(N3111:P3111,Q3111:AE3111)),0)</f>
        <v>0</v>
      </c>
      <c r="AW3111" s="2">
        <f t="shared" si="1185"/>
        <v>1.359311282283643E-2</v>
      </c>
      <c r="AX3111" s="2">
        <f t="shared" si="1186"/>
        <v>1.0874490258269144E-2</v>
      </c>
      <c r="AY3111" s="2">
        <f t="shared" si="1187"/>
        <v>0</v>
      </c>
      <c r="AZ3111" s="2">
        <f t="shared" si="1188"/>
        <v>0</v>
      </c>
      <c r="BB3111" t="s">
        <v>1205</v>
      </c>
      <c r="BC3111" t="s">
        <v>2371</v>
      </c>
      <c r="BD3111">
        <v>2</v>
      </c>
      <c r="BF3111" s="111">
        <v>54</v>
      </c>
      <c r="BG3111" s="113">
        <v>13</v>
      </c>
      <c r="BH3111" s="117">
        <f t="shared" si="1157"/>
        <v>54013</v>
      </c>
      <c r="BJ3111" s="5" t="s">
        <v>3185</v>
      </c>
      <c r="BY3111" s="63">
        <v>0</v>
      </c>
      <c r="BZ3111" s="63">
        <v>0</v>
      </c>
      <c r="CA3111" s="63">
        <v>0</v>
      </c>
      <c r="CB3111" s="63">
        <v>0</v>
      </c>
      <c r="CC3111" s="8">
        <v>0</v>
      </c>
      <c r="CD3111" s="8">
        <v>0</v>
      </c>
      <c r="CE3111" s="8">
        <v>0</v>
      </c>
      <c r="CF3111" s="8">
        <v>0</v>
      </c>
      <c r="CG3111" s="8">
        <v>0</v>
      </c>
    </row>
    <row r="3112" spans="1:85" hidden="1" outlineLevel="1">
      <c r="A3112" t="s">
        <v>3118</v>
      </c>
      <c r="B3112" t="s">
        <v>2371</v>
      </c>
      <c r="C3112" s="1">
        <f t="shared" si="1180"/>
        <v>3012</v>
      </c>
      <c r="D3112" s="5">
        <f>IF(N3112&gt;0, RANK(N3112,(N3112:P3112,Q3112:AE3112)),0)</f>
        <v>2</v>
      </c>
      <c r="E3112" s="5">
        <f>IF(O3112&gt;0,RANK(O3112,(N3112:P3112,Q3112:AE3112)),0)</f>
        <v>1</v>
      </c>
      <c r="F3112" s="5">
        <f>IF(P3112&gt;0,RANK(P3112,(N3112:P3112,Q3112:AE3112)),0)</f>
        <v>0</v>
      </c>
      <c r="G3112" s="131">
        <f t="shared" si="1177"/>
        <v>1040</v>
      </c>
      <c r="H3112" s="136">
        <f t="shared" si="1178"/>
        <v>0.34528552456839312</v>
      </c>
      <c r="I3112" s="2"/>
      <c r="J3112" s="2">
        <f t="shared" si="1181"/>
        <v>0.30909694555112882</v>
      </c>
      <c r="K3112" s="2">
        <f t="shared" si="1182"/>
        <v>0.65438247011952189</v>
      </c>
      <c r="L3112" s="2">
        <f t="shared" si="1183"/>
        <v>0</v>
      </c>
      <c r="M3112" s="2">
        <f t="shared" si="1184"/>
        <v>3.6520584329349348E-2</v>
      </c>
      <c r="N3112" s="63">
        <v>931</v>
      </c>
      <c r="O3112" s="63">
        <v>1971</v>
      </c>
      <c r="P3112" s="63"/>
      <c r="Q3112" s="63">
        <v>24</v>
      </c>
      <c r="R3112" s="63">
        <v>38</v>
      </c>
      <c r="S3112" s="63">
        <v>0</v>
      </c>
      <c r="T3112" s="63"/>
      <c r="U3112" s="63"/>
      <c r="V3112" s="63"/>
      <c r="W3112" s="63">
        <f>IF(Copyright!C$12=1,IF(BW3112&gt;0,BW3112-SUM(S3112:V3112)-SUM(AJ3112:AQ3112)-SUM(X3112:AH3112),SUM(BY3112:CL3112)),SUM(BY3112:CL3112))</f>
        <v>0</v>
      </c>
      <c r="X3112" s="63">
        <v>0</v>
      </c>
      <c r="Y3112" s="63">
        <v>0</v>
      </c>
      <c r="Z3112" s="63">
        <v>0</v>
      </c>
      <c r="AA3112" s="63"/>
      <c r="AB3112" s="63"/>
      <c r="AC3112" s="63"/>
      <c r="AD3112" s="63">
        <v>0</v>
      </c>
      <c r="AE3112" s="63"/>
      <c r="AF3112" s="63"/>
      <c r="AG3112" s="63"/>
      <c r="AH3112" s="63"/>
      <c r="AI3112" s="1">
        <v>48</v>
      </c>
      <c r="AJ3112" s="63"/>
      <c r="AK3112" s="63"/>
      <c r="AL3112" s="63">
        <v>0</v>
      </c>
      <c r="AM3112" s="63">
        <v>0</v>
      </c>
      <c r="AN3112" s="63"/>
      <c r="AO3112" s="63"/>
      <c r="AP3112" s="63"/>
      <c r="AQ3112" s="63"/>
      <c r="AS3112" s="5">
        <f>IF(Q3112&gt;0,RANK(Q3112,(N3112:P3112,Q3112:AE3112)),0)</f>
        <v>4</v>
      </c>
      <c r="AT3112" s="5">
        <f>IF(R3112&gt;0,RANK(R3112,(N3112:P3112,Q3112:AE3112)),0)</f>
        <v>3</v>
      </c>
      <c r="AU3112" s="5">
        <f>IF(T3112&gt;0,RANK(T3112,(N3112:P3112,Q3112:AE3112)),0)</f>
        <v>0</v>
      </c>
      <c r="AV3112" s="5">
        <f>IF(S3112&gt;0,RANK(S3112,(N3112:P3112,Q3112:AE3112)),0)</f>
        <v>0</v>
      </c>
      <c r="AW3112" s="2">
        <f t="shared" si="1185"/>
        <v>7.9681274900398405E-3</v>
      </c>
      <c r="AX3112" s="2">
        <f t="shared" si="1186"/>
        <v>1.2616201859229747E-2</v>
      </c>
      <c r="AY3112" s="2">
        <f t="shared" si="1187"/>
        <v>0</v>
      </c>
      <c r="AZ3112" s="2">
        <f t="shared" si="1188"/>
        <v>0</v>
      </c>
      <c r="BB3112" t="s">
        <v>3118</v>
      </c>
      <c r="BC3112" t="s">
        <v>2371</v>
      </c>
      <c r="BD3112">
        <v>2</v>
      </c>
      <c r="BF3112" s="111">
        <v>54</v>
      </c>
      <c r="BG3112" s="113">
        <v>15</v>
      </c>
      <c r="BH3112" s="117">
        <f t="shared" si="1157"/>
        <v>54015</v>
      </c>
      <c r="BJ3112" s="5" t="s">
        <v>3185</v>
      </c>
      <c r="BY3112" s="63">
        <v>0</v>
      </c>
      <c r="BZ3112" s="63">
        <v>0</v>
      </c>
      <c r="CA3112" s="63">
        <v>0</v>
      </c>
      <c r="CB3112" s="63">
        <v>0</v>
      </c>
      <c r="CC3112" s="8">
        <v>0</v>
      </c>
      <c r="CD3112" s="8">
        <v>0</v>
      </c>
      <c r="CE3112" s="8">
        <v>0</v>
      </c>
      <c r="CF3112" s="8">
        <v>0</v>
      </c>
      <c r="CG3112" s="8">
        <v>0</v>
      </c>
    </row>
    <row r="3113" spans="1:85" hidden="1" outlineLevel="1">
      <c r="A3113" t="s">
        <v>1264</v>
      </c>
      <c r="B3113" t="s">
        <v>2371</v>
      </c>
      <c r="C3113" s="1">
        <f t="shared" si="1180"/>
        <v>2769</v>
      </c>
      <c r="D3113" s="5">
        <f>IF(N3113&gt;0, RANK(N3113,(N3113:P3113,Q3113:AE3113)),0)</f>
        <v>2</v>
      </c>
      <c r="E3113" s="5">
        <f>IF(O3113&gt;0,RANK(O3113,(N3113:P3113,Q3113:AE3113)),0)</f>
        <v>1</v>
      </c>
      <c r="F3113" s="5">
        <f>IF(P3113&gt;0,RANK(P3113,(N3113:P3113,Q3113:AE3113)),0)</f>
        <v>0</v>
      </c>
      <c r="G3113" s="131">
        <f t="shared" si="1177"/>
        <v>1555</v>
      </c>
      <c r="H3113" s="136">
        <f t="shared" si="1178"/>
        <v>0.56157457565908275</v>
      </c>
      <c r="I3113" s="2"/>
      <c r="J3113" s="2">
        <f t="shared" si="1181"/>
        <v>0.20765619357168652</v>
      </c>
      <c r="K3113" s="2">
        <f t="shared" si="1182"/>
        <v>0.76923076923076927</v>
      </c>
      <c r="L3113" s="2">
        <f t="shared" si="1183"/>
        <v>0</v>
      </c>
      <c r="M3113" s="2">
        <f t="shared" si="1184"/>
        <v>2.3113037197544206E-2</v>
      </c>
      <c r="N3113" s="63">
        <v>575</v>
      </c>
      <c r="O3113" s="63">
        <v>2130</v>
      </c>
      <c r="P3113" s="63"/>
      <c r="Q3113" s="63">
        <v>22</v>
      </c>
      <c r="R3113" s="63">
        <v>25</v>
      </c>
      <c r="S3113" s="63">
        <v>0</v>
      </c>
      <c r="T3113" s="63"/>
      <c r="U3113" s="63"/>
      <c r="V3113" s="63"/>
      <c r="W3113" s="63">
        <f>IF(Copyright!C$12=1,IF(BW3113&gt;0,BW3113-SUM(S3113:V3113)-SUM(AJ3113:AQ3113)-SUM(X3113:AH3113),SUM(BY3113:CL3113)),SUM(BY3113:CL3113))</f>
        <v>0</v>
      </c>
      <c r="X3113" s="63">
        <v>0</v>
      </c>
      <c r="Y3113" s="63">
        <v>0</v>
      </c>
      <c r="Z3113" s="63">
        <v>0</v>
      </c>
      <c r="AA3113" s="63"/>
      <c r="AB3113" s="63"/>
      <c r="AC3113" s="63"/>
      <c r="AD3113" s="63">
        <v>0</v>
      </c>
      <c r="AE3113" s="63"/>
      <c r="AF3113" s="63"/>
      <c r="AG3113" s="63"/>
      <c r="AH3113" s="63"/>
      <c r="AI3113" s="1">
        <v>17</v>
      </c>
      <c r="AJ3113" s="63"/>
      <c r="AK3113" s="63"/>
      <c r="AL3113" s="63">
        <v>0</v>
      </c>
      <c r="AM3113" s="63">
        <v>0</v>
      </c>
      <c r="AN3113" s="63"/>
      <c r="AO3113" s="63"/>
      <c r="AP3113" s="63"/>
      <c r="AQ3113" s="63"/>
      <c r="AS3113" s="5">
        <f>IF(Q3113&gt;0,RANK(Q3113,(N3113:P3113,Q3113:AE3113)),0)</f>
        <v>4</v>
      </c>
      <c r="AT3113" s="5">
        <f>IF(R3113&gt;0,RANK(R3113,(N3113:P3113,Q3113:AE3113)),0)</f>
        <v>3</v>
      </c>
      <c r="AU3113" s="5">
        <f>IF(T3113&gt;0,RANK(T3113,(N3113:P3113,Q3113:AE3113)),0)</f>
        <v>0</v>
      </c>
      <c r="AV3113" s="5">
        <f>IF(S3113&gt;0,RANK(S3113,(N3113:P3113,Q3113:AE3113)),0)</f>
        <v>0</v>
      </c>
      <c r="AW3113" s="2">
        <f t="shared" si="1185"/>
        <v>7.945106536655833E-3</v>
      </c>
      <c r="AX3113" s="2">
        <f t="shared" si="1186"/>
        <v>9.0285301552907194E-3</v>
      </c>
      <c r="AY3113" s="2">
        <f t="shared" si="1187"/>
        <v>0</v>
      </c>
      <c r="AZ3113" s="2">
        <f t="shared" si="1188"/>
        <v>0</v>
      </c>
      <c r="BB3113" t="s">
        <v>1264</v>
      </c>
      <c r="BC3113" t="s">
        <v>2371</v>
      </c>
      <c r="BD3113">
        <v>1</v>
      </c>
      <c r="BF3113" s="111">
        <v>54</v>
      </c>
      <c r="BG3113" s="113">
        <v>17</v>
      </c>
      <c r="BH3113" s="117">
        <f t="shared" si="1157"/>
        <v>54017</v>
      </c>
      <c r="BJ3113" s="5" t="s">
        <v>3185</v>
      </c>
      <c r="BY3113" s="63">
        <v>0</v>
      </c>
      <c r="BZ3113" s="63">
        <v>0</v>
      </c>
      <c r="CA3113" s="63">
        <v>0</v>
      </c>
      <c r="CB3113" s="63">
        <v>0</v>
      </c>
      <c r="CC3113" s="8">
        <v>0</v>
      </c>
      <c r="CD3113" s="8">
        <v>0</v>
      </c>
      <c r="CE3113" s="8">
        <v>0</v>
      </c>
      <c r="CF3113" s="8">
        <v>0</v>
      </c>
      <c r="CG3113" s="8">
        <v>0</v>
      </c>
    </row>
    <row r="3114" spans="1:85" hidden="1" outlineLevel="1">
      <c r="A3114" t="s">
        <v>1424</v>
      </c>
      <c r="B3114" t="s">
        <v>2371</v>
      </c>
      <c r="C3114" s="1">
        <f t="shared" si="1180"/>
        <v>14070</v>
      </c>
      <c r="D3114" s="5">
        <f>IF(N3114&gt;0, RANK(N3114,(N3114:P3114,Q3114:AE3114)),0)</f>
        <v>2</v>
      </c>
      <c r="E3114" s="5">
        <f>IF(O3114&gt;0,RANK(O3114,(N3114:P3114,Q3114:AE3114)),0)</f>
        <v>1</v>
      </c>
      <c r="F3114" s="5">
        <f>IF(P3114&gt;0,RANK(P3114,(N3114:P3114,Q3114:AE3114)),0)</f>
        <v>0</v>
      </c>
      <c r="G3114" s="131">
        <f t="shared" si="1177"/>
        <v>2931</v>
      </c>
      <c r="H3114" s="136">
        <f t="shared" si="1178"/>
        <v>0.20831556503198295</v>
      </c>
      <c r="I3114" s="2"/>
      <c r="J3114" s="2">
        <f t="shared" si="1181"/>
        <v>0.38514570007107318</v>
      </c>
      <c r="K3114" s="2">
        <f t="shared" si="1182"/>
        <v>0.59346126510305619</v>
      </c>
      <c r="L3114" s="2">
        <f t="shared" si="1183"/>
        <v>0</v>
      </c>
      <c r="M3114" s="2">
        <f t="shared" si="1184"/>
        <v>2.1393034825870627E-2</v>
      </c>
      <c r="N3114" s="63">
        <v>5419</v>
      </c>
      <c r="O3114" s="63">
        <v>8350</v>
      </c>
      <c r="P3114" s="63"/>
      <c r="Q3114" s="63">
        <v>118</v>
      </c>
      <c r="R3114" s="63">
        <v>98</v>
      </c>
      <c r="S3114" s="63">
        <v>0</v>
      </c>
      <c r="T3114" s="63"/>
      <c r="U3114" s="63"/>
      <c r="V3114" s="63"/>
      <c r="W3114" s="63">
        <f>IF(Copyright!C$12=1,IF(BW3114&gt;0,BW3114-SUM(S3114:V3114)-SUM(AJ3114:AQ3114)-SUM(X3114:AH3114),SUM(BY3114:CL3114)),SUM(BY3114:CL3114))</f>
        <v>0</v>
      </c>
      <c r="X3114" s="63">
        <v>0</v>
      </c>
      <c r="Y3114" s="63">
        <v>0</v>
      </c>
      <c r="Z3114" s="63">
        <v>0</v>
      </c>
      <c r="AA3114" s="63"/>
      <c r="AB3114" s="63"/>
      <c r="AC3114" s="63"/>
      <c r="AD3114" s="63">
        <v>0</v>
      </c>
      <c r="AE3114" s="63"/>
      <c r="AF3114" s="63"/>
      <c r="AG3114" s="63"/>
      <c r="AH3114" s="63"/>
      <c r="AI3114" s="1">
        <v>85</v>
      </c>
      <c r="AJ3114" s="63"/>
      <c r="AK3114" s="63"/>
      <c r="AL3114" s="63">
        <v>0</v>
      </c>
      <c r="AM3114" s="63">
        <v>0</v>
      </c>
      <c r="AN3114" s="63"/>
      <c r="AO3114" s="63"/>
      <c r="AP3114" s="63"/>
      <c r="AQ3114" s="63"/>
      <c r="AS3114" s="5">
        <f>IF(Q3114&gt;0,RANK(Q3114,(N3114:P3114,Q3114:AE3114)),0)</f>
        <v>3</v>
      </c>
      <c r="AT3114" s="5">
        <f>IF(R3114&gt;0,RANK(R3114,(N3114:P3114,Q3114:AE3114)),0)</f>
        <v>4</v>
      </c>
      <c r="AU3114" s="5">
        <f>IF(T3114&gt;0,RANK(T3114,(N3114:P3114,Q3114:AE3114)),0)</f>
        <v>0</v>
      </c>
      <c r="AV3114" s="5">
        <f>IF(S3114&gt;0,RANK(S3114,(N3114:P3114,Q3114:AE3114)),0)</f>
        <v>0</v>
      </c>
      <c r="AW3114" s="2">
        <f t="shared" si="1185"/>
        <v>8.3866382373845062E-3</v>
      </c>
      <c r="AX3114" s="2">
        <f t="shared" si="1186"/>
        <v>6.965174129353234E-3</v>
      </c>
      <c r="AY3114" s="2">
        <f t="shared" si="1187"/>
        <v>0</v>
      </c>
      <c r="AZ3114" s="2">
        <f t="shared" si="1188"/>
        <v>0</v>
      </c>
      <c r="BB3114" t="s">
        <v>1424</v>
      </c>
      <c r="BC3114" t="s">
        <v>2371</v>
      </c>
      <c r="BD3114">
        <v>3</v>
      </c>
      <c r="BF3114" s="111">
        <v>54</v>
      </c>
      <c r="BG3114" s="113">
        <v>19</v>
      </c>
      <c r="BH3114" s="117">
        <f t="shared" ref="BH3114:BH3177" si="1189">1000*BF3114+BG3114</f>
        <v>54019</v>
      </c>
      <c r="BJ3114" s="5" t="s">
        <v>3185</v>
      </c>
      <c r="BY3114" s="63">
        <v>0</v>
      </c>
      <c r="BZ3114" s="63">
        <v>0</v>
      </c>
      <c r="CA3114" s="63">
        <v>0</v>
      </c>
      <c r="CB3114" s="63">
        <v>0</v>
      </c>
      <c r="CC3114" s="8">
        <v>0</v>
      </c>
      <c r="CD3114" s="8">
        <v>0</v>
      </c>
      <c r="CE3114" s="8">
        <v>0</v>
      </c>
      <c r="CF3114" s="8">
        <v>0</v>
      </c>
      <c r="CG3114" s="8">
        <v>0</v>
      </c>
    </row>
    <row r="3115" spans="1:85" hidden="1" outlineLevel="1">
      <c r="A3115" t="s">
        <v>2761</v>
      </c>
      <c r="B3115" t="s">
        <v>2371</v>
      </c>
      <c r="C3115" s="1">
        <f t="shared" si="1180"/>
        <v>2509</v>
      </c>
      <c r="D3115" s="5">
        <f>IF(N3115&gt;0, RANK(N3115,(N3115:P3115,Q3115:AE3115)),0)</f>
        <v>2</v>
      </c>
      <c r="E3115" s="5">
        <f>IF(O3115&gt;0,RANK(O3115,(N3115:P3115,Q3115:AE3115)),0)</f>
        <v>1</v>
      </c>
      <c r="F3115" s="5">
        <f>IF(P3115&gt;0,RANK(P3115,(N3115:P3115,Q3115:AE3115)),0)</f>
        <v>0</v>
      </c>
      <c r="G3115" s="131">
        <f t="shared" si="1177"/>
        <v>755</v>
      </c>
      <c r="H3115" s="136">
        <f t="shared" si="1178"/>
        <v>0.30091669988043046</v>
      </c>
      <c r="I3115" s="2"/>
      <c r="J3115" s="2">
        <f t="shared" si="1181"/>
        <v>0.33479473893981665</v>
      </c>
      <c r="K3115" s="2">
        <f t="shared" si="1182"/>
        <v>0.63571143882024717</v>
      </c>
      <c r="L3115" s="2">
        <f t="shared" si="1183"/>
        <v>0</v>
      </c>
      <c r="M3115" s="2">
        <f t="shared" si="1184"/>
        <v>2.9493822239936129E-2</v>
      </c>
      <c r="N3115" s="63">
        <v>840</v>
      </c>
      <c r="O3115" s="63">
        <v>1595</v>
      </c>
      <c r="P3115" s="63"/>
      <c r="Q3115" s="63">
        <v>27</v>
      </c>
      <c r="R3115" s="63">
        <v>25</v>
      </c>
      <c r="S3115" s="63">
        <v>0</v>
      </c>
      <c r="T3115" s="63"/>
      <c r="U3115" s="63"/>
      <c r="V3115" s="63"/>
      <c r="W3115" s="63">
        <f>IF(Copyright!C$12=1,IF(BW3115&gt;0,BW3115-SUM(S3115:V3115)-SUM(AJ3115:AQ3115)-SUM(X3115:AH3115),SUM(BY3115:CL3115)),SUM(BY3115:CL3115))</f>
        <v>0</v>
      </c>
      <c r="X3115" s="63">
        <v>0</v>
      </c>
      <c r="Y3115" s="63">
        <v>0</v>
      </c>
      <c r="Z3115" s="63">
        <v>0</v>
      </c>
      <c r="AA3115" s="63"/>
      <c r="AB3115" s="63"/>
      <c r="AC3115" s="63"/>
      <c r="AD3115" s="63">
        <v>0</v>
      </c>
      <c r="AE3115" s="63"/>
      <c r="AF3115" s="63"/>
      <c r="AG3115" s="63"/>
      <c r="AH3115" s="63"/>
      <c r="AI3115" s="1">
        <v>22</v>
      </c>
      <c r="AJ3115" s="63"/>
      <c r="AK3115" s="63"/>
      <c r="AL3115" s="63">
        <v>0</v>
      </c>
      <c r="AM3115" s="63">
        <v>0</v>
      </c>
      <c r="AN3115" s="63"/>
      <c r="AO3115" s="63"/>
      <c r="AP3115" s="63"/>
      <c r="AQ3115" s="63"/>
      <c r="AS3115" s="5">
        <f>IF(Q3115&gt;0,RANK(Q3115,(N3115:P3115,Q3115:AE3115)),0)</f>
        <v>3</v>
      </c>
      <c r="AT3115" s="5">
        <f>IF(R3115&gt;0,RANK(R3115,(N3115:P3115,Q3115:AE3115)),0)</f>
        <v>4</v>
      </c>
      <c r="AU3115" s="5">
        <f>IF(T3115&gt;0,RANK(T3115,(N3115:P3115,Q3115:AE3115)),0)</f>
        <v>0</v>
      </c>
      <c r="AV3115" s="5">
        <f>IF(S3115&gt;0,RANK(S3115,(N3115:P3115,Q3115:AE3115)),0)</f>
        <v>0</v>
      </c>
      <c r="AW3115" s="2">
        <f t="shared" si="1185"/>
        <v>1.0761259465922678E-2</v>
      </c>
      <c r="AX3115" s="2">
        <f t="shared" si="1186"/>
        <v>9.9641291351135908E-3</v>
      </c>
      <c r="AY3115" s="2">
        <f t="shared" si="1187"/>
        <v>0</v>
      </c>
      <c r="AZ3115" s="2">
        <f t="shared" si="1188"/>
        <v>0</v>
      </c>
      <c r="BB3115" t="s">
        <v>2761</v>
      </c>
      <c r="BC3115" t="s">
        <v>2371</v>
      </c>
      <c r="BD3115">
        <v>1</v>
      </c>
      <c r="BF3115" s="111">
        <v>54</v>
      </c>
      <c r="BG3115" s="113">
        <v>21</v>
      </c>
      <c r="BH3115" s="117">
        <f t="shared" si="1189"/>
        <v>54021</v>
      </c>
      <c r="BJ3115" s="5" t="s">
        <v>3185</v>
      </c>
      <c r="BY3115" s="63">
        <v>0</v>
      </c>
      <c r="BZ3115" s="63">
        <v>0</v>
      </c>
      <c r="CA3115" s="63">
        <v>0</v>
      </c>
      <c r="CB3115" s="63">
        <v>0</v>
      </c>
      <c r="CC3115" s="8">
        <v>0</v>
      </c>
      <c r="CD3115" s="8">
        <v>0</v>
      </c>
      <c r="CE3115" s="8">
        <v>0</v>
      </c>
      <c r="CF3115" s="8">
        <v>0</v>
      </c>
      <c r="CG3115" s="8">
        <v>0</v>
      </c>
    </row>
    <row r="3116" spans="1:85" hidden="1" outlineLevel="1">
      <c r="A3116" t="s">
        <v>1425</v>
      </c>
      <c r="B3116" t="s">
        <v>2371</v>
      </c>
      <c r="C3116" s="1">
        <f t="shared" si="1180"/>
        <v>4586</v>
      </c>
      <c r="D3116" s="5">
        <f>IF(N3116&gt;0, RANK(N3116,(N3116:P3116,Q3116:AE3116)),0)</f>
        <v>2</v>
      </c>
      <c r="E3116" s="5">
        <f>IF(O3116&gt;0,RANK(O3116,(N3116:P3116,Q3116:AE3116)),0)</f>
        <v>1</v>
      </c>
      <c r="F3116" s="5">
        <f>IF(P3116&gt;0,RANK(P3116,(N3116:P3116,Q3116:AE3116)),0)</f>
        <v>0</v>
      </c>
      <c r="G3116" s="131">
        <f t="shared" si="1177"/>
        <v>3065</v>
      </c>
      <c r="H3116" s="136">
        <f t="shared" si="1178"/>
        <v>0.66833842128216314</v>
      </c>
      <c r="I3116" s="2"/>
      <c r="J3116" s="2">
        <f t="shared" si="1181"/>
        <v>0.15656345399040558</v>
      </c>
      <c r="K3116" s="2">
        <f t="shared" si="1182"/>
        <v>0.82490187527256864</v>
      </c>
      <c r="L3116" s="2">
        <f t="shared" si="1183"/>
        <v>0</v>
      </c>
      <c r="M3116" s="2">
        <f t="shared" si="1184"/>
        <v>1.8534670737025749E-2</v>
      </c>
      <c r="N3116" s="63">
        <v>718</v>
      </c>
      <c r="O3116" s="63">
        <v>3783</v>
      </c>
      <c r="P3116" s="63"/>
      <c r="Q3116" s="63">
        <v>24</v>
      </c>
      <c r="R3116" s="63">
        <v>25</v>
      </c>
      <c r="S3116" s="63">
        <v>0</v>
      </c>
      <c r="T3116" s="63"/>
      <c r="U3116" s="63"/>
      <c r="V3116" s="63"/>
      <c r="W3116" s="63">
        <f>IF(Copyright!C$12=1,IF(BW3116&gt;0,BW3116-SUM(S3116:V3116)-SUM(AJ3116:AQ3116)-SUM(X3116:AH3116),SUM(BY3116:CL3116)),SUM(BY3116:CL3116))</f>
        <v>0</v>
      </c>
      <c r="X3116" s="63">
        <v>0</v>
      </c>
      <c r="Y3116" s="63">
        <v>0</v>
      </c>
      <c r="Z3116" s="63">
        <v>0</v>
      </c>
      <c r="AA3116" s="63"/>
      <c r="AB3116" s="63"/>
      <c r="AC3116" s="63"/>
      <c r="AD3116" s="63">
        <v>0</v>
      </c>
      <c r="AE3116" s="63"/>
      <c r="AF3116" s="63"/>
      <c r="AG3116" s="63"/>
      <c r="AH3116" s="63"/>
      <c r="AI3116" s="1">
        <v>36</v>
      </c>
      <c r="AJ3116" s="63"/>
      <c r="AK3116" s="63"/>
      <c r="AL3116" s="63">
        <v>0</v>
      </c>
      <c r="AM3116" s="63">
        <v>0</v>
      </c>
      <c r="AN3116" s="63"/>
      <c r="AO3116" s="63"/>
      <c r="AP3116" s="63"/>
      <c r="AQ3116" s="63"/>
      <c r="AS3116" s="5">
        <f>IF(Q3116&gt;0,RANK(Q3116,(N3116:P3116,Q3116:AE3116)),0)</f>
        <v>4</v>
      </c>
      <c r="AT3116" s="5">
        <f>IF(R3116&gt;0,RANK(R3116,(N3116:P3116,Q3116:AE3116)),0)</f>
        <v>3</v>
      </c>
      <c r="AU3116" s="5">
        <f>IF(T3116&gt;0,RANK(T3116,(N3116:P3116,Q3116:AE3116)),0)</f>
        <v>0</v>
      </c>
      <c r="AV3116" s="5">
        <f>IF(S3116&gt;0,RANK(S3116,(N3116:P3116,Q3116:AE3116)),0)</f>
        <v>0</v>
      </c>
      <c r="AW3116" s="2">
        <f t="shared" si="1185"/>
        <v>5.233318796336677E-3</v>
      </c>
      <c r="AX3116" s="2">
        <f t="shared" si="1186"/>
        <v>5.451373746184038E-3</v>
      </c>
      <c r="AY3116" s="2">
        <f t="shared" si="1187"/>
        <v>0</v>
      </c>
      <c r="AZ3116" s="2">
        <f t="shared" si="1188"/>
        <v>0</v>
      </c>
      <c r="BB3116" t="s">
        <v>1425</v>
      </c>
      <c r="BC3116" t="s">
        <v>2371</v>
      </c>
      <c r="BD3116">
        <v>1</v>
      </c>
      <c r="BF3116" s="111">
        <v>54</v>
      </c>
      <c r="BG3116" s="113">
        <v>23</v>
      </c>
      <c r="BH3116" s="117">
        <f t="shared" si="1189"/>
        <v>54023</v>
      </c>
      <c r="BJ3116" s="5" t="s">
        <v>3185</v>
      </c>
      <c r="BY3116" s="63">
        <v>0</v>
      </c>
      <c r="BZ3116" s="63">
        <v>0</v>
      </c>
      <c r="CA3116" s="63">
        <v>0</v>
      </c>
      <c r="CB3116" s="63">
        <v>0</v>
      </c>
      <c r="CC3116" s="8">
        <v>0</v>
      </c>
      <c r="CD3116" s="8">
        <v>0</v>
      </c>
      <c r="CE3116" s="8">
        <v>0</v>
      </c>
      <c r="CF3116" s="8">
        <v>0</v>
      </c>
      <c r="CG3116" s="8">
        <v>0</v>
      </c>
    </row>
    <row r="3117" spans="1:85" hidden="1" outlineLevel="1">
      <c r="A3117" t="s">
        <v>128</v>
      </c>
      <c r="B3117" t="s">
        <v>2371</v>
      </c>
      <c r="C3117" s="1">
        <f t="shared" si="1180"/>
        <v>12963</v>
      </c>
      <c r="D3117" s="5">
        <f>IF(N3117&gt;0, RANK(N3117,(N3117:P3117,Q3117:AE3117)),0)</f>
        <v>2</v>
      </c>
      <c r="E3117" s="5">
        <f>IF(O3117&gt;0,RANK(O3117,(N3117:P3117,Q3117:AE3117)),0)</f>
        <v>1</v>
      </c>
      <c r="F3117" s="5">
        <f>IF(P3117&gt;0,RANK(P3117,(N3117:P3117,Q3117:AE3117)),0)</f>
        <v>0</v>
      </c>
      <c r="G3117" s="131">
        <f t="shared" si="1177"/>
        <v>3220</v>
      </c>
      <c r="H3117" s="136">
        <f t="shared" si="1178"/>
        <v>0.24839929028774205</v>
      </c>
      <c r="I3117" s="2"/>
      <c r="J3117" s="2">
        <f t="shared" si="1181"/>
        <v>0.3633418190233742</v>
      </c>
      <c r="K3117" s="2">
        <f t="shared" si="1182"/>
        <v>0.61174110931111625</v>
      </c>
      <c r="L3117" s="2">
        <f t="shared" si="1183"/>
        <v>0</v>
      </c>
      <c r="M3117" s="2">
        <f t="shared" si="1184"/>
        <v>2.4917071665509605E-2</v>
      </c>
      <c r="N3117" s="63">
        <v>4710</v>
      </c>
      <c r="O3117" s="63">
        <v>7930</v>
      </c>
      <c r="P3117" s="63"/>
      <c r="Q3117" s="63">
        <v>141</v>
      </c>
      <c r="R3117" s="63">
        <v>106</v>
      </c>
      <c r="S3117" s="63">
        <v>0</v>
      </c>
      <c r="T3117" s="63"/>
      <c r="U3117" s="63"/>
      <c r="V3117" s="63"/>
      <c r="W3117" s="63">
        <f>IF(Copyright!C$12=1,IF(BW3117&gt;0,BW3117-SUM(S3117:V3117)-SUM(AJ3117:AQ3117)-SUM(X3117:AH3117),SUM(BY3117:CL3117)),SUM(BY3117:CL3117))</f>
        <v>0</v>
      </c>
      <c r="X3117" s="63">
        <v>0</v>
      </c>
      <c r="Y3117" s="63">
        <v>0</v>
      </c>
      <c r="Z3117" s="63">
        <v>0</v>
      </c>
      <c r="AA3117" s="63"/>
      <c r="AB3117" s="63"/>
      <c r="AC3117" s="63"/>
      <c r="AD3117" s="63">
        <v>0</v>
      </c>
      <c r="AE3117" s="63"/>
      <c r="AF3117" s="63"/>
      <c r="AG3117" s="63"/>
      <c r="AH3117" s="63"/>
      <c r="AI3117" s="1">
        <v>76</v>
      </c>
      <c r="AJ3117" s="63"/>
      <c r="AK3117" s="63"/>
      <c r="AL3117" s="63">
        <v>0</v>
      </c>
      <c r="AM3117" s="63">
        <v>0</v>
      </c>
      <c r="AN3117" s="63"/>
      <c r="AO3117" s="63"/>
      <c r="AP3117" s="63"/>
      <c r="AQ3117" s="63"/>
      <c r="AS3117" s="5">
        <f>IF(Q3117&gt;0,RANK(Q3117,(N3117:P3117,Q3117:AE3117)),0)</f>
        <v>3</v>
      </c>
      <c r="AT3117" s="5">
        <f>IF(R3117&gt;0,RANK(R3117,(N3117:P3117,Q3117:AE3117)),0)</f>
        <v>4</v>
      </c>
      <c r="AU3117" s="5">
        <f>IF(T3117&gt;0,RANK(T3117,(N3117:P3117,Q3117:AE3117)),0)</f>
        <v>0</v>
      </c>
      <c r="AV3117" s="5">
        <f>IF(S3117&gt;0,RANK(S3117,(N3117:P3117,Q3117:AE3117)),0)</f>
        <v>0</v>
      </c>
      <c r="AW3117" s="2">
        <f t="shared" si="1185"/>
        <v>1.0877111779680629E-2</v>
      </c>
      <c r="AX3117" s="2">
        <f t="shared" si="1186"/>
        <v>8.1771194939443022E-3</v>
      </c>
      <c r="AY3117" s="2">
        <f t="shared" si="1187"/>
        <v>0</v>
      </c>
      <c r="AZ3117" s="2">
        <f t="shared" si="1188"/>
        <v>0</v>
      </c>
      <c r="BB3117" t="s">
        <v>128</v>
      </c>
      <c r="BC3117" t="s">
        <v>2371</v>
      </c>
      <c r="BD3117">
        <v>3</v>
      </c>
      <c r="BF3117" s="111">
        <v>54</v>
      </c>
      <c r="BG3117" s="113">
        <v>25</v>
      </c>
      <c r="BH3117" s="117">
        <f t="shared" si="1189"/>
        <v>54025</v>
      </c>
      <c r="BJ3117" s="5" t="s">
        <v>3185</v>
      </c>
      <c r="BY3117" s="63">
        <v>0</v>
      </c>
      <c r="BZ3117" s="63">
        <v>0</v>
      </c>
      <c r="CA3117" s="63">
        <v>0</v>
      </c>
      <c r="CB3117" s="63">
        <v>0</v>
      </c>
      <c r="CC3117" s="8">
        <v>0</v>
      </c>
      <c r="CD3117" s="8">
        <v>0</v>
      </c>
      <c r="CE3117" s="8">
        <v>0</v>
      </c>
      <c r="CF3117" s="8">
        <v>0</v>
      </c>
      <c r="CG3117" s="8">
        <v>0</v>
      </c>
    </row>
    <row r="3118" spans="1:85" hidden="1" outlineLevel="1">
      <c r="A3118" t="s">
        <v>2187</v>
      </c>
      <c r="B3118" t="s">
        <v>2371</v>
      </c>
      <c r="C3118" s="1">
        <f t="shared" si="1180"/>
        <v>7990</v>
      </c>
      <c r="D3118" s="5">
        <f>IF(N3118&gt;0, RANK(N3118,(N3118:P3118,Q3118:AE3118)),0)</f>
        <v>2</v>
      </c>
      <c r="E3118" s="5">
        <f>IF(O3118&gt;0,RANK(O3118,(N3118:P3118,Q3118:AE3118)),0)</f>
        <v>1</v>
      </c>
      <c r="F3118" s="5">
        <f>IF(P3118&gt;0,RANK(P3118,(N3118:P3118,Q3118:AE3118)),0)</f>
        <v>0</v>
      </c>
      <c r="G3118" s="131">
        <f t="shared" si="1177"/>
        <v>3224</v>
      </c>
      <c r="H3118" s="136">
        <f t="shared" si="1178"/>
        <v>0.4035043804755945</v>
      </c>
      <c r="I3118" s="2"/>
      <c r="J3118" s="2">
        <f t="shared" si="1181"/>
        <v>0.28773466833541927</v>
      </c>
      <c r="K3118" s="2">
        <f t="shared" si="1182"/>
        <v>0.69123904881101372</v>
      </c>
      <c r="L3118" s="2">
        <f t="shared" si="1183"/>
        <v>0</v>
      </c>
      <c r="M3118" s="2">
        <f t="shared" si="1184"/>
        <v>2.1026282853567002E-2</v>
      </c>
      <c r="N3118" s="63">
        <v>2299</v>
      </c>
      <c r="O3118" s="63">
        <v>5523</v>
      </c>
      <c r="P3118" s="63"/>
      <c r="Q3118" s="63">
        <v>53</v>
      </c>
      <c r="R3118" s="63">
        <v>46</v>
      </c>
      <c r="S3118" s="63">
        <v>1</v>
      </c>
      <c r="T3118" s="63"/>
      <c r="U3118" s="63"/>
      <c r="V3118" s="63"/>
      <c r="W3118" s="63">
        <f>IF(Copyright!C$12=1,IF(BW3118&gt;0,BW3118-SUM(S3118:V3118)-SUM(AJ3118:AQ3118)-SUM(X3118:AH3118),SUM(BY3118:CL3118)),SUM(BY3118:CL3118))</f>
        <v>0</v>
      </c>
      <c r="X3118" s="63">
        <v>3</v>
      </c>
      <c r="Y3118" s="63">
        <v>0</v>
      </c>
      <c r="Z3118" s="63">
        <v>0</v>
      </c>
      <c r="AA3118" s="63"/>
      <c r="AB3118" s="63"/>
      <c r="AC3118" s="63"/>
      <c r="AD3118" s="63">
        <v>0</v>
      </c>
      <c r="AE3118" s="63"/>
      <c r="AF3118" s="63"/>
      <c r="AG3118" s="63"/>
      <c r="AH3118" s="63"/>
      <c r="AI3118" s="1">
        <v>65</v>
      </c>
      <c r="AJ3118" s="63"/>
      <c r="AK3118" s="63"/>
      <c r="AL3118" s="63">
        <v>0</v>
      </c>
      <c r="AM3118" s="63">
        <v>0</v>
      </c>
      <c r="AN3118" s="63"/>
      <c r="AO3118" s="63"/>
      <c r="AP3118" s="63"/>
      <c r="AQ3118" s="63"/>
      <c r="AS3118" s="5">
        <f>IF(Q3118&gt;0,RANK(Q3118,(N3118:P3118,Q3118:AE3118)),0)</f>
        <v>3</v>
      </c>
      <c r="AT3118" s="5">
        <f>IF(R3118&gt;0,RANK(R3118,(N3118:P3118,Q3118:AE3118)),0)</f>
        <v>4</v>
      </c>
      <c r="AU3118" s="5">
        <f>IF(T3118&gt;0,RANK(T3118,(N3118:P3118,Q3118:AE3118)),0)</f>
        <v>0</v>
      </c>
      <c r="AV3118" s="5">
        <f>IF(S3118&gt;0,RANK(S3118,(N3118:P3118,Q3118:AE3118)),0)</f>
        <v>6</v>
      </c>
      <c r="AW3118" s="2">
        <f t="shared" si="1185"/>
        <v>6.6332916145181477E-3</v>
      </c>
      <c r="AX3118" s="2">
        <f t="shared" si="1186"/>
        <v>5.7571964956195246E-3</v>
      </c>
      <c r="AY3118" s="2">
        <f t="shared" si="1187"/>
        <v>0</v>
      </c>
      <c r="AZ3118" s="2">
        <f t="shared" si="1188"/>
        <v>1.2515644555694618E-4</v>
      </c>
      <c r="BB3118" t="s">
        <v>2187</v>
      </c>
      <c r="BC3118" t="s">
        <v>2371</v>
      </c>
      <c r="BD3118">
        <v>2</v>
      </c>
      <c r="BF3118" s="111">
        <v>54</v>
      </c>
      <c r="BG3118" s="113">
        <v>27</v>
      </c>
      <c r="BH3118" s="117">
        <f t="shared" si="1189"/>
        <v>54027</v>
      </c>
      <c r="BJ3118" s="5" t="s">
        <v>3185</v>
      </c>
      <c r="BY3118" s="63">
        <v>0</v>
      </c>
      <c r="BZ3118" s="63">
        <v>0</v>
      </c>
      <c r="CA3118" s="63">
        <v>0</v>
      </c>
      <c r="CB3118" s="63">
        <v>0</v>
      </c>
      <c r="CC3118" s="8">
        <v>0</v>
      </c>
      <c r="CD3118" s="8">
        <v>0</v>
      </c>
      <c r="CE3118" s="8">
        <v>0</v>
      </c>
      <c r="CF3118" s="8">
        <v>0</v>
      </c>
      <c r="CG3118" s="8">
        <v>0</v>
      </c>
    </row>
    <row r="3119" spans="1:85" hidden="1" outlineLevel="1">
      <c r="A3119" t="s">
        <v>603</v>
      </c>
      <c r="B3119" t="s">
        <v>2371</v>
      </c>
      <c r="C3119" s="1">
        <f t="shared" si="1180"/>
        <v>12120</v>
      </c>
      <c r="D3119" s="5">
        <f>IF(N3119&gt;0, RANK(N3119,(N3119:P3119,Q3119:AE3119)),0)</f>
        <v>2</v>
      </c>
      <c r="E3119" s="5">
        <f>IF(O3119&gt;0,RANK(O3119,(N3119:P3119,Q3119:AE3119)),0)</f>
        <v>1</v>
      </c>
      <c r="F3119" s="5">
        <f>IF(P3119&gt;0,RANK(P3119,(N3119:P3119,Q3119:AE3119)),0)</f>
        <v>0</v>
      </c>
      <c r="G3119" s="131">
        <f t="shared" si="1177"/>
        <v>2599</v>
      </c>
      <c r="H3119" s="136">
        <f t="shared" si="1178"/>
        <v>0.21443894389438944</v>
      </c>
      <c r="I3119" s="2"/>
      <c r="J3119" s="2">
        <f t="shared" si="1181"/>
        <v>0.38176567656765675</v>
      </c>
      <c r="K3119" s="2">
        <f t="shared" si="1182"/>
        <v>0.59620462046204625</v>
      </c>
      <c r="L3119" s="2">
        <f t="shared" si="1183"/>
        <v>0</v>
      </c>
      <c r="M3119" s="2">
        <f t="shared" si="1184"/>
        <v>2.2029702970297049E-2</v>
      </c>
      <c r="N3119" s="63">
        <v>4627</v>
      </c>
      <c r="O3119" s="63">
        <v>7226</v>
      </c>
      <c r="P3119" s="63"/>
      <c r="Q3119" s="63">
        <v>111</v>
      </c>
      <c r="R3119" s="63">
        <v>65</v>
      </c>
      <c r="S3119" s="63">
        <v>0</v>
      </c>
      <c r="T3119" s="63"/>
      <c r="U3119" s="63"/>
      <c r="V3119" s="63"/>
      <c r="W3119" s="63">
        <f>IF(Copyright!C$12=1,IF(BW3119&gt;0,BW3119-SUM(S3119:V3119)-SUM(AJ3119:AQ3119)-SUM(X3119:AH3119),SUM(BY3119:CL3119)),SUM(BY3119:CL3119))</f>
        <v>1</v>
      </c>
      <c r="X3119" s="63">
        <v>0</v>
      </c>
      <c r="Y3119" s="63">
        <v>0</v>
      </c>
      <c r="Z3119" s="63">
        <v>1</v>
      </c>
      <c r="AA3119" s="63"/>
      <c r="AB3119" s="63"/>
      <c r="AC3119" s="63"/>
      <c r="AD3119" s="63">
        <v>0</v>
      </c>
      <c r="AE3119" s="63"/>
      <c r="AF3119" s="63"/>
      <c r="AG3119" s="63"/>
      <c r="AH3119" s="63"/>
      <c r="AI3119" s="1">
        <v>89</v>
      </c>
      <c r="AJ3119" s="63"/>
      <c r="AK3119" s="63"/>
      <c r="AL3119" s="63">
        <v>0</v>
      </c>
      <c r="AM3119" s="63">
        <v>0</v>
      </c>
      <c r="AN3119" s="63"/>
      <c r="AO3119" s="63"/>
      <c r="AP3119" s="63"/>
      <c r="AQ3119" s="63"/>
      <c r="AS3119" s="5">
        <f>IF(Q3119&gt;0,RANK(Q3119,(N3119:P3119,Q3119:AE3119)),0)</f>
        <v>3</v>
      </c>
      <c r="AT3119" s="5">
        <f>IF(R3119&gt;0,RANK(R3119,(N3119:P3119,Q3119:AE3119)),0)</f>
        <v>4</v>
      </c>
      <c r="AU3119" s="5">
        <f>IF(T3119&gt;0,RANK(T3119,(N3119:P3119,Q3119:AE3119)),0)</f>
        <v>0</v>
      </c>
      <c r="AV3119" s="5">
        <f>IF(S3119&gt;0,RANK(S3119,(N3119:P3119,Q3119:AE3119)),0)</f>
        <v>0</v>
      </c>
      <c r="AW3119" s="2">
        <f t="shared" si="1185"/>
        <v>9.1584158415841579E-3</v>
      </c>
      <c r="AX3119" s="2">
        <f t="shared" si="1186"/>
        <v>5.3630363036303629E-3</v>
      </c>
      <c r="AY3119" s="2">
        <f t="shared" si="1187"/>
        <v>0</v>
      </c>
      <c r="AZ3119" s="2">
        <f t="shared" si="1188"/>
        <v>0</v>
      </c>
      <c r="BB3119" t="s">
        <v>603</v>
      </c>
      <c r="BC3119" t="s">
        <v>2371</v>
      </c>
      <c r="BD3119">
        <v>1</v>
      </c>
      <c r="BF3119" s="111">
        <v>54</v>
      </c>
      <c r="BG3119" s="113">
        <v>29</v>
      </c>
      <c r="BH3119" s="117">
        <f t="shared" si="1189"/>
        <v>54029</v>
      </c>
      <c r="BJ3119" s="5" t="s">
        <v>3185</v>
      </c>
      <c r="BY3119" s="63">
        <v>0</v>
      </c>
      <c r="BZ3119" s="63">
        <v>0</v>
      </c>
      <c r="CA3119" s="63">
        <v>0</v>
      </c>
      <c r="CB3119" s="63">
        <v>0</v>
      </c>
      <c r="CC3119" s="8">
        <v>1</v>
      </c>
      <c r="CD3119" s="8">
        <v>0</v>
      </c>
      <c r="CE3119" s="8">
        <v>0</v>
      </c>
      <c r="CF3119" s="8">
        <v>0</v>
      </c>
      <c r="CG3119" s="8">
        <v>0</v>
      </c>
    </row>
    <row r="3120" spans="1:85" hidden="1" outlineLevel="1">
      <c r="A3120" t="s">
        <v>931</v>
      </c>
      <c r="B3120" t="s">
        <v>2371</v>
      </c>
      <c r="C3120" s="1">
        <f t="shared" si="1180"/>
        <v>5170</v>
      </c>
      <c r="D3120" s="5">
        <f>IF(N3120&gt;0, RANK(N3120,(N3120:P3120,Q3120:AE3120)),0)</f>
        <v>2</v>
      </c>
      <c r="E3120" s="5">
        <f>IF(O3120&gt;0,RANK(O3120,(N3120:P3120,Q3120:AE3120)),0)</f>
        <v>1</v>
      </c>
      <c r="F3120" s="5">
        <f>IF(P3120&gt;0,RANK(P3120,(N3120:P3120,Q3120:AE3120)),0)</f>
        <v>0</v>
      </c>
      <c r="G3120" s="131">
        <f t="shared" si="1177"/>
        <v>2054</v>
      </c>
      <c r="H3120" s="136">
        <f t="shared" si="1178"/>
        <v>0.39729206963249514</v>
      </c>
      <c r="I3120" s="2"/>
      <c r="J3120" s="2">
        <f t="shared" si="1181"/>
        <v>0.28665377176015472</v>
      </c>
      <c r="K3120" s="2">
        <f t="shared" si="1182"/>
        <v>0.68394584139264991</v>
      </c>
      <c r="L3120" s="2">
        <f t="shared" si="1183"/>
        <v>0</v>
      </c>
      <c r="M3120" s="2">
        <f t="shared" si="1184"/>
        <v>2.940038684719537E-2</v>
      </c>
      <c r="N3120" s="63">
        <v>1482</v>
      </c>
      <c r="O3120" s="63">
        <v>3536</v>
      </c>
      <c r="P3120" s="63"/>
      <c r="Q3120" s="63">
        <v>47</v>
      </c>
      <c r="R3120" s="63">
        <v>43</v>
      </c>
      <c r="S3120" s="63">
        <v>0</v>
      </c>
      <c r="T3120" s="63"/>
      <c r="U3120" s="63"/>
      <c r="V3120" s="63"/>
      <c r="W3120" s="63">
        <f>IF(Copyright!C$12=1,IF(BW3120&gt;0,BW3120-SUM(S3120:V3120)-SUM(AJ3120:AQ3120)-SUM(X3120:AH3120),SUM(BY3120:CL3120)),SUM(BY3120:CL3120))</f>
        <v>2</v>
      </c>
      <c r="X3120" s="63">
        <v>0</v>
      </c>
      <c r="Y3120" s="63">
        <v>0</v>
      </c>
      <c r="Z3120" s="63">
        <v>0</v>
      </c>
      <c r="AA3120" s="63"/>
      <c r="AB3120" s="63"/>
      <c r="AC3120" s="63"/>
      <c r="AD3120" s="63">
        <v>0</v>
      </c>
      <c r="AE3120" s="63"/>
      <c r="AF3120" s="63"/>
      <c r="AG3120" s="63"/>
      <c r="AH3120" s="63"/>
      <c r="AI3120" s="1">
        <v>60</v>
      </c>
      <c r="AJ3120" s="63"/>
      <c r="AK3120" s="63"/>
      <c r="AL3120" s="63">
        <v>0</v>
      </c>
      <c r="AM3120" s="63">
        <v>0</v>
      </c>
      <c r="AN3120" s="63"/>
      <c r="AO3120" s="63"/>
      <c r="AP3120" s="63"/>
      <c r="AQ3120" s="63"/>
      <c r="AS3120" s="5">
        <f>IF(Q3120&gt;0,RANK(Q3120,(N3120:P3120,Q3120:AE3120)),0)</f>
        <v>3</v>
      </c>
      <c r="AT3120" s="5">
        <f>IF(R3120&gt;0,RANK(R3120,(N3120:P3120,Q3120:AE3120)),0)</f>
        <v>4</v>
      </c>
      <c r="AU3120" s="5">
        <f>IF(T3120&gt;0,RANK(T3120,(N3120:P3120,Q3120:AE3120)),0)</f>
        <v>0</v>
      </c>
      <c r="AV3120" s="5">
        <f>IF(S3120&gt;0,RANK(S3120,(N3120:P3120,Q3120:AE3120)),0)</f>
        <v>0</v>
      </c>
      <c r="AW3120" s="2">
        <f t="shared" si="1185"/>
        <v>9.0909090909090905E-3</v>
      </c>
      <c r="AX3120" s="2">
        <f t="shared" si="1186"/>
        <v>8.3172147001934239E-3</v>
      </c>
      <c r="AY3120" s="2">
        <f t="shared" si="1187"/>
        <v>0</v>
      </c>
      <c r="AZ3120" s="2">
        <f t="shared" si="1188"/>
        <v>0</v>
      </c>
      <c r="BB3120" t="s">
        <v>931</v>
      </c>
      <c r="BC3120" t="s">
        <v>2371</v>
      </c>
      <c r="BD3120">
        <v>2</v>
      </c>
      <c r="BF3120" s="111">
        <v>54</v>
      </c>
      <c r="BG3120" s="113">
        <v>31</v>
      </c>
      <c r="BH3120" s="117">
        <f t="shared" si="1189"/>
        <v>54031</v>
      </c>
      <c r="BJ3120" s="5" t="s">
        <v>3185</v>
      </c>
      <c r="BY3120" s="63">
        <v>0</v>
      </c>
      <c r="BZ3120" s="63">
        <v>0</v>
      </c>
      <c r="CA3120" s="63">
        <v>0</v>
      </c>
      <c r="CB3120" s="63">
        <v>0</v>
      </c>
      <c r="CC3120" s="8">
        <v>2</v>
      </c>
      <c r="CD3120" s="8">
        <v>0</v>
      </c>
      <c r="CE3120" s="8">
        <v>0</v>
      </c>
      <c r="CF3120" s="8">
        <v>0</v>
      </c>
      <c r="CG3120" s="8">
        <v>0</v>
      </c>
    </row>
    <row r="3121" spans="1:85" hidden="1" outlineLevel="1">
      <c r="A3121" t="s">
        <v>882</v>
      </c>
      <c r="B3121" t="s">
        <v>2371</v>
      </c>
      <c r="C3121" s="1">
        <f t="shared" si="1180"/>
        <v>26154</v>
      </c>
      <c r="D3121" s="5">
        <f>IF(N3121&gt;0, RANK(N3121,(N3121:P3121,Q3121:AE3121)),0)</f>
        <v>2</v>
      </c>
      <c r="E3121" s="5">
        <f>IF(O3121&gt;0,RANK(O3121,(N3121:P3121,Q3121:AE3121)),0)</f>
        <v>1</v>
      </c>
      <c r="F3121" s="5">
        <f>IF(P3121&gt;0,RANK(P3121,(N3121:P3121,Q3121:AE3121)),0)</f>
        <v>0</v>
      </c>
      <c r="G3121" s="131">
        <f t="shared" si="1177"/>
        <v>6144</v>
      </c>
      <c r="H3121" s="136">
        <f t="shared" si="1178"/>
        <v>0.23491626519844</v>
      </c>
      <c r="I3121" s="2"/>
      <c r="J3121" s="2">
        <f t="shared" si="1181"/>
        <v>0.37210369350768524</v>
      </c>
      <c r="K3121" s="2">
        <f t="shared" si="1182"/>
        <v>0.60701995870612524</v>
      </c>
      <c r="L3121" s="2">
        <f t="shared" si="1183"/>
        <v>0</v>
      </c>
      <c r="M3121" s="2">
        <f t="shared" si="1184"/>
        <v>2.087634778618952E-2</v>
      </c>
      <c r="N3121" s="63">
        <v>9732</v>
      </c>
      <c r="O3121" s="63">
        <v>15876</v>
      </c>
      <c r="P3121" s="63"/>
      <c r="Q3121" s="63">
        <v>209</v>
      </c>
      <c r="R3121" s="63">
        <v>153</v>
      </c>
      <c r="S3121" s="63">
        <v>3</v>
      </c>
      <c r="T3121" s="63"/>
      <c r="U3121" s="63"/>
      <c r="V3121" s="63"/>
      <c r="W3121" s="63">
        <f>IF(Copyright!C$12=1,IF(BW3121&gt;0,BW3121-SUM(S3121:V3121)-SUM(AJ3121:AQ3121)-SUM(X3121:AH3121),SUM(BY3121:CL3121)),SUM(BY3121:CL3121))</f>
        <v>3</v>
      </c>
      <c r="X3121" s="63">
        <v>0</v>
      </c>
      <c r="Y3121" s="63">
        <v>0</v>
      </c>
      <c r="Z3121" s="63">
        <v>1</v>
      </c>
      <c r="AA3121" s="63"/>
      <c r="AB3121" s="63"/>
      <c r="AC3121" s="63"/>
      <c r="AD3121" s="63">
        <v>0</v>
      </c>
      <c r="AE3121" s="63"/>
      <c r="AF3121" s="63"/>
      <c r="AG3121" s="63"/>
      <c r="AH3121" s="63"/>
      <c r="AI3121" s="1">
        <v>177</v>
      </c>
      <c r="AJ3121" s="63"/>
      <c r="AK3121" s="63"/>
      <c r="AL3121" s="63">
        <v>0</v>
      </c>
      <c r="AM3121" s="63">
        <v>0</v>
      </c>
      <c r="AN3121" s="63"/>
      <c r="AO3121" s="63"/>
      <c r="AP3121" s="63"/>
      <c r="AQ3121" s="63"/>
      <c r="AS3121" s="5">
        <f>IF(Q3121&gt;0,RANK(Q3121,(N3121:P3121,Q3121:AE3121)),0)</f>
        <v>3</v>
      </c>
      <c r="AT3121" s="5">
        <f>IF(R3121&gt;0,RANK(R3121,(N3121:P3121,Q3121:AE3121)),0)</f>
        <v>4</v>
      </c>
      <c r="AU3121" s="5">
        <f>IF(T3121&gt;0,RANK(T3121,(N3121:P3121,Q3121:AE3121)),0)</f>
        <v>0</v>
      </c>
      <c r="AV3121" s="5">
        <f>IF(S3121&gt;0,RANK(S3121,(N3121:P3121,Q3121:AE3121)),0)</f>
        <v>5</v>
      </c>
      <c r="AW3121" s="2">
        <f t="shared" si="1185"/>
        <v>7.9911294639443305E-3</v>
      </c>
      <c r="AX3121" s="2">
        <f t="shared" si="1186"/>
        <v>5.8499655884377147E-3</v>
      </c>
      <c r="AY3121" s="2">
        <f t="shared" si="1187"/>
        <v>0</v>
      </c>
      <c r="AZ3121" s="2">
        <f t="shared" si="1188"/>
        <v>1.1470520761642578E-4</v>
      </c>
      <c r="BB3121" t="s">
        <v>882</v>
      </c>
      <c r="BC3121" t="s">
        <v>2371</v>
      </c>
      <c r="BD3121">
        <v>1</v>
      </c>
      <c r="BF3121" s="111">
        <v>54</v>
      </c>
      <c r="BG3121" s="113">
        <v>33</v>
      </c>
      <c r="BH3121" s="117">
        <f t="shared" si="1189"/>
        <v>54033</v>
      </c>
      <c r="BJ3121" s="5" t="s">
        <v>3185</v>
      </c>
      <c r="BY3121" s="63">
        <v>0</v>
      </c>
      <c r="BZ3121" s="63">
        <v>0</v>
      </c>
      <c r="CA3121" s="63">
        <v>0</v>
      </c>
      <c r="CB3121" s="63">
        <v>0</v>
      </c>
      <c r="CC3121" s="8">
        <v>3</v>
      </c>
      <c r="CD3121" s="8">
        <v>0</v>
      </c>
      <c r="CE3121" s="8">
        <v>0</v>
      </c>
      <c r="CF3121" s="8">
        <v>0</v>
      </c>
      <c r="CG3121" s="8">
        <v>0</v>
      </c>
    </row>
    <row r="3122" spans="1:85" hidden="1" outlineLevel="1">
      <c r="A3122" t="s">
        <v>2939</v>
      </c>
      <c r="B3122" t="s">
        <v>2371</v>
      </c>
      <c r="C3122" s="1">
        <f t="shared" si="1180"/>
        <v>11548</v>
      </c>
      <c r="D3122" s="5">
        <f>IF(N3122&gt;0, RANK(N3122,(N3122:P3122,Q3122:AE3122)),0)</f>
        <v>2</v>
      </c>
      <c r="E3122" s="5">
        <f>IF(O3122&gt;0,RANK(O3122,(N3122:P3122,Q3122:AE3122)),0)</f>
        <v>1</v>
      </c>
      <c r="F3122" s="5">
        <f>IF(P3122&gt;0,RANK(P3122,(N3122:P3122,Q3122:AE3122)),0)</f>
        <v>0</v>
      </c>
      <c r="G3122" s="131">
        <f t="shared" si="1177"/>
        <v>3554</v>
      </c>
      <c r="H3122" s="136">
        <f t="shared" si="1178"/>
        <v>0.30775891929338411</v>
      </c>
      <c r="I3122" s="2"/>
      <c r="J3122" s="2">
        <f t="shared" si="1181"/>
        <v>0.33373744371319708</v>
      </c>
      <c r="K3122" s="2">
        <f t="shared" si="1182"/>
        <v>0.64149636300658119</v>
      </c>
      <c r="L3122" s="2">
        <f t="shared" si="1183"/>
        <v>0</v>
      </c>
      <c r="M3122" s="2">
        <f t="shared" si="1184"/>
        <v>2.4766193280221782E-2</v>
      </c>
      <c r="N3122" s="63">
        <v>3854</v>
      </c>
      <c r="O3122" s="63">
        <v>7408</v>
      </c>
      <c r="P3122" s="63"/>
      <c r="Q3122" s="63">
        <v>101</v>
      </c>
      <c r="R3122" s="63">
        <v>100</v>
      </c>
      <c r="S3122" s="63">
        <v>2</v>
      </c>
      <c r="T3122" s="63"/>
      <c r="U3122" s="63"/>
      <c r="V3122" s="63"/>
      <c r="W3122" s="63">
        <f>IF(Copyright!C$12=1,IF(BW3122&gt;0,BW3122-SUM(S3122:V3122)-SUM(AJ3122:AQ3122)-SUM(X3122:AH3122),SUM(BY3122:CL3122)),SUM(BY3122:CL3122))</f>
        <v>1</v>
      </c>
      <c r="X3122" s="63">
        <v>0</v>
      </c>
      <c r="Y3122" s="63">
        <v>0</v>
      </c>
      <c r="Z3122" s="63">
        <v>1</v>
      </c>
      <c r="AA3122" s="63"/>
      <c r="AB3122" s="63"/>
      <c r="AC3122" s="63"/>
      <c r="AD3122" s="63">
        <v>0</v>
      </c>
      <c r="AE3122" s="63"/>
      <c r="AF3122" s="63"/>
      <c r="AG3122" s="63"/>
      <c r="AH3122" s="63"/>
      <c r="AI3122" s="1">
        <v>81</v>
      </c>
      <c r="AJ3122" s="63"/>
      <c r="AK3122" s="63"/>
      <c r="AL3122" s="63">
        <v>0</v>
      </c>
      <c r="AM3122" s="63">
        <v>0</v>
      </c>
      <c r="AN3122" s="63"/>
      <c r="AO3122" s="63"/>
      <c r="AP3122" s="63"/>
      <c r="AQ3122" s="63"/>
      <c r="AS3122" s="5">
        <f>IF(Q3122&gt;0,RANK(Q3122,(N3122:P3122,Q3122:AE3122)),0)</f>
        <v>3</v>
      </c>
      <c r="AT3122" s="5">
        <f>IF(R3122&gt;0,RANK(R3122,(N3122:P3122,Q3122:AE3122)),0)</f>
        <v>4</v>
      </c>
      <c r="AU3122" s="5">
        <f>IF(T3122&gt;0,RANK(T3122,(N3122:P3122,Q3122:AE3122)),0)</f>
        <v>0</v>
      </c>
      <c r="AV3122" s="5">
        <f>IF(S3122&gt;0,RANK(S3122,(N3122:P3122,Q3122:AE3122)),0)</f>
        <v>5</v>
      </c>
      <c r="AW3122" s="2">
        <f t="shared" si="1185"/>
        <v>8.7461032213370284E-3</v>
      </c>
      <c r="AX3122" s="2">
        <f t="shared" si="1186"/>
        <v>8.6595081399376515E-3</v>
      </c>
      <c r="AY3122" s="2">
        <f t="shared" si="1187"/>
        <v>0</v>
      </c>
      <c r="AZ3122" s="2">
        <f t="shared" si="1188"/>
        <v>1.7319016279875303E-4</v>
      </c>
      <c r="BB3122" t="s">
        <v>2939</v>
      </c>
      <c r="BC3122" t="s">
        <v>2371</v>
      </c>
      <c r="BD3122">
        <v>2</v>
      </c>
      <c r="BF3122" s="111">
        <v>54</v>
      </c>
      <c r="BG3122" s="113">
        <v>35</v>
      </c>
      <c r="BH3122" s="117">
        <f t="shared" si="1189"/>
        <v>54035</v>
      </c>
      <c r="BJ3122" s="5" t="s">
        <v>3185</v>
      </c>
      <c r="BY3122" s="63">
        <v>0</v>
      </c>
      <c r="BZ3122" s="63">
        <v>0</v>
      </c>
      <c r="CA3122" s="63">
        <v>0</v>
      </c>
      <c r="CB3122" s="63">
        <v>0</v>
      </c>
      <c r="CC3122" s="8">
        <v>1</v>
      </c>
      <c r="CD3122" s="8">
        <v>0</v>
      </c>
      <c r="CE3122" s="8">
        <v>0</v>
      </c>
      <c r="CF3122" s="8">
        <v>0</v>
      </c>
      <c r="CG3122" s="8">
        <v>0</v>
      </c>
    </row>
    <row r="3123" spans="1:85" hidden="1" outlineLevel="1">
      <c r="A3123" t="s">
        <v>1100</v>
      </c>
      <c r="B3123" t="s">
        <v>2371</v>
      </c>
      <c r="C3123" s="1">
        <f t="shared" si="1180"/>
        <v>22154</v>
      </c>
      <c r="D3123" s="5">
        <f>IF(N3123&gt;0, RANK(N3123,(N3123:P3123,Q3123:AE3123)),0)</f>
        <v>2</v>
      </c>
      <c r="E3123" s="5">
        <f>IF(O3123&gt;0,RANK(O3123,(N3123:P3123,Q3123:AE3123)),0)</f>
        <v>1</v>
      </c>
      <c r="F3123" s="5">
        <f>IF(P3123&gt;0,RANK(P3123,(N3123:P3123,Q3123:AE3123)),0)</f>
        <v>0</v>
      </c>
      <c r="G3123" s="131">
        <f t="shared" si="1177"/>
        <v>860</v>
      </c>
      <c r="H3123" s="136">
        <f t="shared" si="1178"/>
        <v>3.8819174866841201E-2</v>
      </c>
      <c r="I3123" s="2"/>
      <c r="J3123" s="2">
        <f t="shared" si="1181"/>
        <v>0.46935090728536605</v>
      </c>
      <c r="K3123" s="2">
        <f t="shared" si="1182"/>
        <v>0.50817008215220727</v>
      </c>
      <c r="L3123" s="2">
        <f t="shared" si="1183"/>
        <v>0</v>
      </c>
      <c r="M3123" s="2">
        <f t="shared" si="1184"/>
        <v>2.2479010562426627E-2</v>
      </c>
      <c r="N3123" s="63">
        <v>10398</v>
      </c>
      <c r="O3123" s="63">
        <v>11258</v>
      </c>
      <c r="P3123" s="63"/>
      <c r="Q3123" s="63">
        <v>271</v>
      </c>
      <c r="R3123" s="63">
        <v>144</v>
      </c>
      <c r="S3123" s="63">
        <v>13</v>
      </c>
      <c r="T3123" s="63"/>
      <c r="U3123" s="63"/>
      <c r="V3123" s="63"/>
      <c r="W3123" s="63">
        <f>IF(Copyright!C$12=1,IF(BW3123&gt;0,BW3123-SUM(S3123:V3123)-SUM(AJ3123:AQ3123)-SUM(X3123:AH3123),SUM(BY3123:CL3123)),SUM(BY3123:CL3123))</f>
        <v>1</v>
      </c>
      <c r="X3123" s="63">
        <v>2</v>
      </c>
      <c r="Y3123" s="63">
        <v>0</v>
      </c>
      <c r="Z3123" s="63">
        <v>0</v>
      </c>
      <c r="AA3123" s="63"/>
      <c r="AB3123" s="63"/>
      <c r="AC3123" s="63"/>
      <c r="AD3123" s="63">
        <v>0</v>
      </c>
      <c r="AE3123" s="63"/>
      <c r="AF3123" s="63"/>
      <c r="AG3123" s="63"/>
      <c r="AH3123" s="63"/>
      <c r="AI3123" s="1">
        <v>67</v>
      </c>
      <c r="AJ3123" s="63"/>
      <c r="AK3123" s="63"/>
      <c r="AL3123" s="63">
        <v>0</v>
      </c>
      <c r="AM3123" s="63">
        <v>0</v>
      </c>
      <c r="AN3123" s="63"/>
      <c r="AO3123" s="63"/>
      <c r="AP3123" s="63"/>
      <c r="AQ3123" s="63"/>
      <c r="AS3123" s="5">
        <f>IF(Q3123&gt;0,RANK(Q3123,(N3123:P3123,Q3123:AE3123)),0)</f>
        <v>3</v>
      </c>
      <c r="AT3123" s="5">
        <f>IF(R3123&gt;0,RANK(R3123,(N3123:P3123,Q3123:AE3123)),0)</f>
        <v>4</v>
      </c>
      <c r="AU3123" s="5">
        <f>IF(T3123&gt;0,RANK(T3123,(N3123:P3123,Q3123:AE3123)),0)</f>
        <v>0</v>
      </c>
      <c r="AV3123" s="5">
        <f>IF(S3123&gt;0,RANK(S3123,(N3123:P3123,Q3123:AE3123)),0)</f>
        <v>5</v>
      </c>
      <c r="AW3123" s="2">
        <f t="shared" si="1185"/>
        <v>1.2232553940597635E-2</v>
      </c>
      <c r="AX3123" s="2">
        <f t="shared" si="1186"/>
        <v>6.4999548614245737E-3</v>
      </c>
      <c r="AY3123" s="2">
        <f t="shared" si="1187"/>
        <v>0</v>
      </c>
      <c r="AZ3123" s="2">
        <f t="shared" si="1188"/>
        <v>5.8680148054527401E-4</v>
      </c>
      <c r="BB3123" t="s">
        <v>1100</v>
      </c>
      <c r="BC3123" t="s">
        <v>2371</v>
      </c>
      <c r="BD3123">
        <v>2</v>
      </c>
      <c r="BF3123" s="111">
        <v>54</v>
      </c>
      <c r="BG3123" s="113">
        <v>37</v>
      </c>
      <c r="BH3123" s="117">
        <f t="shared" si="1189"/>
        <v>54037</v>
      </c>
      <c r="BJ3123" s="5" t="s">
        <v>3185</v>
      </c>
      <c r="BY3123" s="63">
        <v>0</v>
      </c>
      <c r="BZ3123" s="63">
        <v>0</v>
      </c>
      <c r="CA3123" s="63">
        <v>0</v>
      </c>
      <c r="CB3123" s="63">
        <v>0</v>
      </c>
      <c r="CC3123" s="8">
        <v>1</v>
      </c>
      <c r="CD3123" s="8">
        <v>0</v>
      </c>
      <c r="CE3123" s="8">
        <v>0</v>
      </c>
      <c r="CF3123" s="8">
        <v>0</v>
      </c>
      <c r="CG3123" s="8">
        <v>0</v>
      </c>
    </row>
    <row r="3124" spans="1:85" hidden="1" outlineLevel="1">
      <c r="A3124" t="s">
        <v>771</v>
      </c>
      <c r="B3124" t="s">
        <v>2371</v>
      </c>
      <c r="C3124" s="1">
        <f t="shared" si="1180"/>
        <v>75082</v>
      </c>
      <c r="D3124" s="5">
        <f>IF(N3124&gt;0, RANK(N3124,(N3124:P3124,Q3124:AE3124)),0)</f>
        <v>2</v>
      </c>
      <c r="E3124" s="5">
        <f>IF(O3124&gt;0,RANK(O3124,(N3124:P3124,Q3124:AE3124)),0)</f>
        <v>1</v>
      </c>
      <c r="F3124" s="5">
        <f>IF(P3124&gt;0,RANK(P3124,(N3124:P3124,Q3124:AE3124)),0)</f>
        <v>0</v>
      </c>
      <c r="G3124" s="131">
        <f t="shared" si="1177"/>
        <v>8884</v>
      </c>
      <c r="H3124" s="136">
        <f t="shared" si="1178"/>
        <v>0.11832396579739485</v>
      </c>
      <c r="I3124" s="2"/>
      <c r="J3124" s="2">
        <f t="shared" si="1181"/>
        <v>0.43259369755733729</v>
      </c>
      <c r="K3124" s="2">
        <f t="shared" si="1182"/>
        <v>0.55091766335473213</v>
      </c>
      <c r="L3124" s="2">
        <f t="shared" si="1183"/>
        <v>0</v>
      </c>
      <c r="M3124" s="2">
        <f t="shared" si="1184"/>
        <v>1.6488639087930634E-2</v>
      </c>
      <c r="N3124" s="63">
        <v>32480</v>
      </c>
      <c r="O3124" s="63">
        <v>41364</v>
      </c>
      <c r="P3124" s="63"/>
      <c r="Q3124" s="63">
        <v>587</v>
      </c>
      <c r="R3124" s="63">
        <v>400</v>
      </c>
      <c r="S3124" s="63">
        <v>2</v>
      </c>
      <c r="T3124" s="63"/>
      <c r="U3124" s="63"/>
      <c r="V3124" s="63"/>
      <c r="W3124" s="63">
        <f>IF(Copyright!C$12=1,IF(BW3124&gt;0,BW3124-SUM(S3124:V3124)-SUM(AJ3124:AQ3124)-SUM(X3124:AH3124),SUM(BY3124:CL3124)),SUM(BY3124:CL3124))</f>
        <v>3</v>
      </c>
      <c r="X3124" s="63">
        <v>0</v>
      </c>
      <c r="Y3124" s="63">
        <v>0</v>
      </c>
      <c r="Z3124" s="63">
        <v>0</v>
      </c>
      <c r="AA3124" s="63"/>
      <c r="AB3124" s="63"/>
      <c r="AC3124" s="63"/>
      <c r="AD3124" s="63">
        <v>0</v>
      </c>
      <c r="AE3124" s="63"/>
      <c r="AF3124" s="63"/>
      <c r="AG3124" s="63"/>
      <c r="AH3124" s="63"/>
      <c r="AI3124" s="1">
        <v>246</v>
      </c>
      <c r="AJ3124" s="63"/>
      <c r="AK3124" s="63"/>
      <c r="AL3124" s="63">
        <v>0</v>
      </c>
      <c r="AM3124" s="63">
        <v>0</v>
      </c>
      <c r="AN3124" s="63"/>
      <c r="AO3124" s="63"/>
      <c r="AP3124" s="63"/>
      <c r="AQ3124" s="63"/>
      <c r="AS3124" s="5">
        <f>IF(Q3124&gt;0,RANK(Q3124,(N3124:P3124,Q3124:AE3124)),0)</f>
        <v>3</v>
      </c>
      <c r="AT3124" s="5">
        <f>IF(R3124&gt;0,RANK(R3124,(N3124:P3124,Q3124:AE3124)),0)</f>
        <v>4</v>
      </c>
      <c r="AU3124" s="5">
        <f>IF(T3124&gt;0,RANK(T3124,(N3124:P3124,Q3124:AE3124)),0)</f>
        <v>0</v>
      </c>
      <c r="AV3124" s="5">
        <f>IF(S3124&gt;0,RANK(S3124,(N3124:P3124,Q3124:AE3124)),0)</f>
        <v>6</v>
      </c>
      <c r="AW3124" s="2">
        <f t="shared" si="1185"/>
        <v>7.8181188567166566E-3</v>
      </c>
      <c r="AX3124" s="2">
        <f t="shared" si="1186"/>
        <v>5.3275085906076027E-3</v>
      </c>
      <c r="AY3124" s="2">
        <f t="shared" si="1187"/>
        <v>0</v>
      </c>
      <c r="AZ3124" s="2">
        <f t="shared" si="1188"/>
        <v>2.6637542953038011E-5</v>
      </c>
      <c r="BB3124" t="s">
        <v>771</v>
      </c>
      <c r="BC3124" t="s">
        <v>2371</v>
      </c>
      <c r="BD3124">
        <v>2</v>
      </c>
      <c r="BF3124" s="111">
        <v>54</v>
      </c>
      <c r="BG3124" s="113">
        <v>39</v>
      </c>
      <c r="BH3124" s="117">
        <f t="shared" si="1189"/>
        <v>54039</v>
      </c>
      <c r="BJ3124" s="5" t="s">
        <v>3185</v>
      </c>
      <c r="BY3124" s="63">
        <v>0</v>
      </c>
      <c r="BZ3124" s="63">
        <v>0</v>
      </c>
      <c r="CA3124" s="63">
        <v>0</v>
      </c>
      <c r="CB3124" s="63">
        <v>1</v>
      </c>
      <c r="CC3124" s="8">
        <v>2</v>
      </c>
      <c r="CD3124" s="8">
        <v>0</v>
      </c>
      <c r="CE3124" s="8">
        <v>0</v>
      </c>
      <c r="CF3124" s="8">
        <v>0</v>
      </c>
      <c r="CG3124" s="8">
        <v>0</v>
      </c>
    </row>
    <row r="3125" spans="1:85" hidden="1" outlineLevel="1">
      <c r="A3125" t="s">
        <v>2805</v>
      </c>
      <c r="B3125" t="s">
        <v>2371</v>
      </c>
      <c r="C3125" s="1">
        <f t="shared" si="1180"/>
        <v>6289</v>
      </c>
      <c r="D3125" s="5">
        <f>IF(N3125&gt;0, RANK(N3125,(N3125:P3125,Q3125:AE3125)),0)</f>
        <v>2</v>
      </c>
      <c r="E3125" s="5">
        <f>IF(O3125&gt;0,RANK(O3125,(N3125:P3125,Q3125:AE3125)),0)</f>
        <v>1</v>
      </c>
      <c r="F3125" s="5">
        <f>IF(P3125&gt;0,RANK(P3125,(N3125:P3125,Q3125:AE3125)),0)</f>
        <v>0</v>
      </c>
      <c r="G3125" s="131">
        <f t="shared" si="1177"/>
        <v>2639</v>
      </c>
      <c r="H3125" s="136">
        <f t="shared" si="1178"/>
        <v>0.41962156145651136</v>
      </c>
      <c r="I3125" s="2"/>
      <c r="J3125" s="2">
        <f t="shared" si="1181"/>
        <v>0.27603752583876612</v>
      </c>
      <c r="K3125" s="2">
        <f t="shared" si="1182"/>
        <v>0.69565908729527748</v>
      </c>
      <c r="L3125" s="2">
        <f t="shared" si="1183"/>
        <v>0</v>
      </c>
      <c r="M3125" s="2">
        <f t="shared" si="1184"/>
        <v>2.8303386865956348E-2</v>
      </c>
      <c r="N3125" s="63">
        <v>1736</v>
      </c>
      <c r="O3125" s="63">
        <v>4375</v>
      </c>
      <c r="P3125" s="63"/>
      <c r="Q3125" s="63">
        <v>68</v>
      </c>
      <c r="R3125" s="63">
        <v>52</v>
      </c>
      <c r="S3125" s="63">
        <v>2</v>
      </c>
      <c r="T3125" s="63"/>
      <c r="U3125" s="63"/>
      <c r="V3125" s="63"/>
      <c r="W3125" s="63">
        <f>IF(Copyright!C$12=1,IF(BW3125&gt;0,BW3125-SUM(S3125:V3125)-SUM(AJ3125:AQ3125)-SUM(X3125:AH3125),SUM(BY3125:CL3125)),SUM(BY3125:CL3125))</f>
        <v>0</v>
      </c>
      <c r="X3125" s="63">
        <v>0</v>
      </c>
      <c r="Y3125" s="63">
        <v>0</v>
      </c>
      <c r="Z3125" s="63">
        <v>0</v>
      </c>
      <c r="AA3125" s="63"/>
      <c r="AB3125" s="63"/>
      <c r="AC3125" s="63"/>
      <c r="AD3125" s="63">
        <v>0</v>
      </c>
      <c r="AE3125" s="63"/>
      <c r="AF3125" s="63"/>
      <c r="AG3125" s="63"/>
      <c r="AH3125" s="63"/>
      <c r="AI3125" s="1">
        <v>56</v>
      </c>
      <c r="AJ3125" s="63"/>
      <c r="AK3125" s="63"/>
      <c r="AL3125" s="63">
        <v>0</v>
      </c>
      <c r="AM3125" s="63">
        <v>0</v>
      </c>
      <c r="AN3125" s="63"/>
      <c r="AO3125" s="63"/>
      <c r="AP3125" s="63"/>
      <c r="AQ3125" s="63"/>
      <c r="AS3125" s="5">
        <f>IF(Q3125&gt;0,RANK(Q3125,(N3125:P3125,Q3125:AE3125)),0)</f>
        <v>3</v>
      </c>
      <c r="AT3125" s="5">
        <f>IF(R3125&gt;0,RANK(R3125,(N3125:P3125,Q3125:AE3125)),0)</f>
        <v>4</v>
      </c>
      <c r="AU3125" s="5">
        <f>IF(T3125&gt;0,RANK(T3125,(N3125:P3125,Q3125:AE3125)),0)</f>
        <v>0</v>
      </c>
      <c r="AV3125" s="5">
        <f>IF(S3125&gt;0,RANK(S3125,(N3125:P3125,Q3125:AE3125)),0)</f>
        <v>5</v>
      </c>
      <c r="AW3125" s="2">
        <f t="shared" si="1185"/>
        <v>1.0812529813960884E-2</v>
      </c>
      <c r="AX3125" s="2">
        <f t="shared" si="1186"/>
        <v>8.2684051518524416E-3</v>
      </c>
      <c r="AY3125" s="2">
        <f t="shared" si="1187"/>
        <v>0</v>
      </c>
      <c r="AZ3125" s="2">
        <f t="shared" si="1188"/>
        <v>3.180155827635554E-4</v>
      </c>
      <c r="BB3125" t="s">
        <v>2805</v>
      </c>
      <c r="BC3125" t="s">
        <v>2371</v>
      </c>
      <c r="BD3125">
        <v>2</v>
      </c>
      <c r="BF3125" s="111">
        <v>54</v>
      </c>
      <c r="BG3125" s="113">
        <v>41</v>
      </c>
      <c r="BH3125" s="117">
        <f t="shared" si="1189"/>
        <v>54041</v>
      </c>
      <c r="BJ3125" s="5" t="s">
        <v>3185</v>
      </c>
      <c r="BY3125" s="63">
        <v>0</v>
      </c>
      <c r="BZ3125" s="63">
        <v>0</v>
      </c>
      <c r="CA3125" s="63">
        <v>0</v>
      </c>
      <c r="CB3125" s="63">
        <v>0</v>
      </c>
      <c r="CC3125" s="8">
        <v>0</v>
      </c>
      <c r="CD3125" s="8">
        <v>0</v>
      </c>
      <c r="CE3125" s="8">
        <v>0</v>
      </c>
      <c r="CF3125" s="8">
        <v>0</v>
      </c>
      <c r="CG3125" s="8">
        <v>0</v>
      </c>
    </row>
    <row r="3126" spans="1:85" hidden="1" outlineLevel="1">
      <c r="A3126" t="s">
        <v>1605</v>
      </c>
      <c r="B3126" t="s">
        <v>2371</v>
      </c>
      <c r="C3126" s="1">
        <f t="shared" si="1180"/>
        <v>6818</v>
      </c>
      <c r="D3126" s="5">
        <f>IF(N3126&gt;0, RANK(N3126,(N3126:P3126,Q3126:AE3126)),0)</f>
        <v>2</v>
      </c>
      <c r="E3126" s="5">
        <f>IF(O3126&gt;0,RANK(O3126,(N3126:P3126,Q3126:AE3126)),0)</f>
        <v>1</v>
      </c>
      <c r="F3126" s="5">
        <f>IF(P3126&gt;0,RANK(P3126,(N3126:P3126,Q3126:AE3126)),0)</f>
        <v>0</v>
      </c>
      <c r="G3126" s="131">
        <f t="shared" si="1177"/>
        <v>2156</v>
      </c>
      <c r="H3126" s="136">
        <f t="shared" si="1178"/>
        <v>0.31622176591375772</v>
      </c>
      <c r="I3126" s="2"/>
      <c r="J3126" s="2">
        <f t="shared" si="1181"/>
        <v>0.32663537694338518</v>
      </c>
      <c r="K3126" s="2">
        <f t="shared" si="1182"/>
        <v>0.6428571428571429</v>
      </c>
      <c r="L3126" s="2">
        <f t="shared" si="1183"/>
        <v>0</v>
      </c>
      <c r="M3126" s="2">
        <f t="shared" si="1184"/>
        <v>3.0507480199471915E-2</v>
      </c>
      <c r="N3126" s="63">
        <v>2227</v>
      </c>
      <c r="O3126" s="63">
        <v>4383</v>
      </c>
      <c r="P3126" s="63"/>
      <c r="Q3126" s="63">
        <v>71</v>
      </c>
      <c r="R3126" s="63">
        <v>50</v>
      </c>
      <c r="S3126" s="63">
        <v>0</v>
      </c>
      <c r="T3126" s="63"/>
      <c r="U3126" s="63"/>
      <c r="V3126" s="63"/>
      <c r="W3126" s="63">
        <f>IF(Copyright!C$12=1,IF(BW3126&gt;0,BW3126-SUM(S3126:V3126)-SUM(AJ3126:AQ3126)-SUM(X3126:AH3126),SUM(BY3126:CL3126)),SUM(BY3126:CL3126))</f>
        <v>0</v>
      </c>
      <c r="X3126" s="63">
        <v>0</v>
      </c>
      <c r="Y3126" s="63">
        <v>0</v>
      </c>
      <c r="Z3126" s="63">
        <v>0</v>
      </c>
      <c r="AA3126" s="63"/>
      <c r="AB3126" s="63"/>
      <c r="AC3126" s="63"/>
      <c r="AD3126" s="63">
        <v>0</v>
      </c>
      <c r="AE3126" s="63"/>
      <c r="AF3126" s="63"/>
      <c r="AG3126" s="63"/>
      <c r="AH3126" s="63"/>
      <c r="AI3126" s="1">
        <v>87</v>
      </c>
      <c r="AJ3126" s="63"/>
      <c r="AK3126" s="63"/>
      <c r="AL3126" s="63">
        <v>0</v>
      </c>
      <c r="AM3126" s="63">
        <v>0</v>
      </c>
      <c r="AN3126" s="63"/>
      <c r="AO3126" s="63"/>
      <c r="AP3126" s="63"/>
      <c r="AQ3126" s="63"/>
      <c r="AS3126" s="5">
        <f>IF(Q3126&gt;0,RANK(Q3126,(N3126:P3126,Q3126:AE3126)),0)</f>
        <v>3</v>
      </c>
      <c r="AT3126" s="5">
        <f>IF(R3126&gt;0,RANK(R3126,(N3126:P3126,Q3126:AE3126)),0)</f>
        <v>4</v>
      </c>
      <c r="AU3126" s="5">
        <f>IF(T3126&gt;0,RANK(T3126,(N3126:P3126,Q3126:AE3126)),0)</f>
        <v>0</v>
      </c>
      <c r="AV3126" s="5">
        <f>IF(S3126&gt;0,RANK(S3126,(N3126:P3126,Q3126:AE3126)),0)</f>
        <v>0</v>
      </c>
      <c r="AW3126" s="2">
        <f t="shared" si="1185"/>
        <v>1.0413611029627456E-2</v>
      </c>
      <c r="AX3126" s="2">
        <f t="shared" si="1186"/>
        <v>7.3335288941038428E-3</v>
      </c>
      <c r="AY3126" s="2">
        <f t="shared" si="1187"/>
        <v>0</v>
      </c>
      <c r="AZ3126" s="2">
        <f t="shared" si="1188"/>
        <v>0</v>
      </c>
      <c r="BB3126" t="s">
        <v>1605</v>
      </c>
      <c r="BC3126" t="s">
        <v>2371</v>
      </c>
      <c r="BD3126">
        <v>3</v>
      </c>
      <c r="BF3126" s="111">
        <v>54</v>
      </c>
      <c r="BG3126" s="113">
        <v>43</v>
      </c>
      <c r="BH3126" s="117">
        <f t="shared" si="1189"/>
        <v>54043</v>
      </c>
      <c r="BJ3126" s="5" t="s">
        <v>3185</v>
      </c>
      <c r="BY3126" s="63">
        <v>0</v>
      </c>
      <c r="BZ3126" s="63">
        <v>0</v>
      </c>
      <c r="CA3126" s="63">
        <v>0</v>
      </c>
      <c r="CB3126" s="63">
        <v>0</v>
      </c>
      <c r="CC3126" s="8">
        <v>0</v>
      </c>
      <c r="CD3126" s="8">
        <v>0</v>
      </c>
      <c r="CE3126" s="8">
        <v>0</v>
      </c>
      <c r="CF3126" s="8">
        <v>0</v>
      </c>
      <c r="CG3126" s="8">
        <v>0</v>
      </c>
    </row>
    <row r="3127" spans="1:85" hidden="1" outlineLevel="1">
      <c r="A3127" t="s">
        <v>851</v>
      </c>
      <c r="B3127" t="s">
        <v>2371</v>
      </c>
      <c r="C3127" s="1">
        <f t="shared" si="1180"/>
        <v>11953</v>
      </c>
      <c r="D3127" s="5">
        <f>IF(N3127&gt;0, RANK(N3127,(N3127:P3127,Q3127:AE3127)),0)</f>
        <v>2</v>
      </c>
      <c r="E3127" s="5">
        <f>IF(O3127&gt;0,RANK(O3127,(N3127:P3127,Q3127:AE3127)),0)</f>
        <v>1</v>
      </c>
      <c r="F3127" s="5">
        <f>IF(P3127&gt;0,RANK(P3127,(N3127:P3127,Q3127:AE3127)),0)</f>
        <v>0</v>
      </c>
      <c r="G3127" s="131">
        <f t="shared" si="1177"/>
        <v>4753</v>
      </c>
      <c r="H3127" s="136">
        <f t="shared" si="1178"/>
        <v>0.39764075964193091</v>
      </c>
      <c r="I3127" s="2"/>
      <c r="J3127" s="2">
        <f t="shared" si="1181"/>
        <v>0.29022002844474193</v>
      </c>
      <c r="K3127" s="2">
        <f t="shared" si="1182"/>
        <v>0.68786078808667284</v>
      </c>
      <c r="L3127" s="2">
        <f t="shared" si="1183"/>
        <v>0</v>
      </c>
      <c r="M3127" s="2">
        <f t="shared" si="1184"/>
        <v>2.1919183468585235E-2</v>
      </c>
      <c r="N3127" s="63">
        <v>3469</v>
      </c>
      <c r="O3127" s="63">
        <v>8222</v>
      </c>
      <c r="P3127" s="63"/>
      <c r="Q3127" s="63">
        <v>86</v>
      </c>
      <c r="R3127" s="63">
        <v>77</v>
      </c>
      <c r="S3127" s="63">
        <v>1</v>
      </c>
      <c r="T3127" s="63"/>
      <c r="U3127" s="63"/>
      <c r="V3127" s="63"/>
      <c r="W3127" s="63">
        <f>IF(Copyright!C$12=1,IF(BW3127&gt;0,BW3127-SUM(S3127:V3127)-SUM(AJ3127:AQ3127)-SUM(X3127:AH3127),SUM(BY3127:CL3127)),SUM(BY3127:CL3127))</f>
        <v>3</v>
      </c>
      <c r="X3127" s="63">
        <v>0</v>
      </c>
      <c r="Y3127" s="63">
        <v>0</v>
      </c>
      <c r="Z3127" s="63">
        <v>3</v>
      </c>
      <c r="AA3127" s="63"/>
      <c r="AB3127" s="63"/>
      <c r="AC3127" s="63"/>
      <c r="AD3127" s="63">
        <v>0</v>
      </c>
      <c r="AE3127" s="63"/>
      <c r="AF3127" s="63"/>
      <c r="AG3127" s="63"/>
      <c r="AH3127" s="63"/>
      <c r="AI3127" s="1">
        <v>92</v>
      </c>
      <c r="AJ3127" s="63"/>
      <c r="AK3127" s="63"/>
      <c r="AL3127" s="63">
        <v>0</v>
      </c>
      <c r="AM3127" s="63">
        <v>0</v>
      </c>
      <c r="AN3127" s="63"/>
      <c r="AO3127" s="63"/>
      <c r="AP3127" s="63"/>
      <c r="AQ3127" s="63"/>
      <c r="AS3127" s="5">
        <f>IF(Q3127&gt;0,RANK(Q3127,(N3127:P3127,Q3127:AE3127)),0)</f>
        <v>3</v>
      </c>
      <c r="AT3127" s="5">
        <f>IF(R3127&gt;0,RANK(R3127,(N3127:P3127,Q3127:AE3127)),0)</f>
        <v>4</v>
      </c>
      <c r="AU3127" s="5">
        <f>IF(T3127&gt;0,RANK(T3127,(N3127:P3127,Q3127:AE3127)),0)</f>
        <v>0</v>
      </c>
      <c r="AV3127" s="5">
        <f>IF(S3127&gt;0,RANK(S3127,(N3127:P3127,Q3127:AE3127)),0)</f>
        <v>7</v>
      </c>
      <c r="AW3127" s="2">
        <f t="shared" si="1185"/>
        <v>7.1948464820547143E-3</v>
      </c>
      <c r="AX3127" s="2">
        <f t="shared" si="1186"/>
        <v>6.4418974316071279E-3</v>
      </c>
      <c r="AY3127" s="2">
        <f t="shared" si="1187"/>
        <v>0</v>
      </c>
      <c r="AZ3127" s="2">
        <f t="shared" si="1188"/>
        <v>8.3661005605287377E-5</v>
      </c>
      <c r="BB3127" t="s">
        <v>851</v>
      </c>
      <c r="BC3127" t="s">
        <v>2371</v>
      </c>
      <c r="BD3127">
        <v>3</v>
      </c>
      <c r="BF3127" s="111">
        <v>54</v>
      </c>
      <c r="BG3127" s="113">
        <v>45</v>
      </c>
      <c r="BH3127" s="117">
        <f t="shared" si="1189"/>
        <v>54045</v>
      </c>
      <c r="BJ3127" s="5" t="s">
        <v>3185</v>
      </c>
      <c r="BY3127" s="63">
        <v>0</v>
      </c>
      <c r="BZ3127" s="63">
        <v>0</v>
      </c>
      <c r="CA3127" s="63">
        <v>0</v>
      </c>
      <c r="CB3127" s="63">
        <v>1</v>
      </c>
      <c r="CC3127" s="8">
        <v>0</v>
      </c>
      <c r="CD3127" s="8">
        <v>1</v>
      </c>
      <c r="CE3127" s="8">
        <v>0</v>
      </c>
      <c r="CF3127" s="8">
        <v>0</v>
      </c>
      <c r="CG3127" s="8">
        <v>1</v>
      </c>
    </row>
    <row r="3128" spans="1:85" hidden="1" outlineLevel="1">
      <c r="A3128" t="s">
        <v>1728</v>
      </c>
      <c r="B3128" t="s">
        <v>2371</v>
      </c>
      <c r="C3128" s="1">
        <f t="shared" si="1180"/>
        <v>6188</v>
      </c>
      <c r="D3128" s="5">
        <f>IF(N3128&gt;0, RANK(N3128,(N3128:P3128,Q3128:AE3128)),0)</f>
        <v>2</v>
      </c>
      <c r="E3128" s="5">
        <f>IF(O3128&gt;0,RANK(O3128,(N3128:P3128,Q3128:AE3128)),0)</f>
        <v>1</v>
      </c>
      <c r="F3128" s="5">
        <f>IF(P3128&gt;0,RANK(P3128,(N3128:P3128,Q3128:AE3128)),0)</f>
        <v>0</v>
      </c>
      <c r="G3128" s="131">
        <f t="shared" si="1177"/>
        <v>1850</v>
      </c>
      <c r="H3128" s="136">
        <f t="shared" si="1178"/>
        <v>0.29896574014221072</v>
      </c>
      <c r="I3128" s="2"/>
      <c r="J3128" s="2">
        <f t="shared" si="1181"/>
        <v>0.34082094376212024</v>
      </c>
      <c r="K3128" s="2">
        <f t="shared" si="1182"/>
        <v>0.63978668390433091</v>
      </c>
      <c r="L3128" s="2">
        <f t="shared" si="1183"/>
        <v>0</v>
      </c>
      <c r="M3128" s="2">
        <f t="shared" si="1184"/>
        <v>1.9392372333548846E-2</v>
      </c>
      <c r="N3128" s="63">
        <v>2109</v>
      </c>
      <c r="O3128" s="63">
        <v>3959</v>
      </c>
      <c r="P3128" s="63"/>
      <c r="Q3128" s="63">
        <v>32</v>
      </c>
      <c r="R3128" s="63">
        <v>37</v>
      </c>
      <c r="S3128" s="63">
        <v>0</v>
      </c>
      <c r="T3128" s="63"/>
      <c r="U3128" s="63"/>
      <c r="V3128" s="63"/>
      <c r="W3128" s="63">
        <f>IF(Copyright!C$12=1,IF(BW3128&gt;0,BW3128-SUM(S3128:V3128)-SUM(AJ3128:AQ3128)-SUM(X3128:AH3128),SUM(BY3128:CL3128)),SUM(BY3128:CL3128))</f>
        <v>0</v>
      </c>
      <c r="X3128" s="63">
        <v>0</v>
      </c>
      <c r="Y3128" s="63">
        <v>0</v>
      </c>
      <c r="Z3128" s="63">
        <v>0</v>
      </c>
      <c r="AA3128" s="63"/>
      <c r="AB3128" s="63"/>
      <c r="AC3128" s="63"/>
      <c r="AD3128" s="63">
        <v>0</v>
      </c>
      <c r="AE3128" s="63"/>
      <c r="AF3128" s="63"/>
      <c r="AG3128" s="63"/>
      <c r="AH3128" s="63"/>
      <c r="AI3128" s="1">
        <v>51</v>
      </c>
      <c r="AJ3128" s="63"/>
      <c r="AK3128" s="63"/>
      <c r="AL3128" s="63">
        <v>0</v>
      </c>
      <c r="AM3128" s="63">
        <v>0</v>
      </c>
      <c r="AN3128" s="63"/>
      <c r="AO3128" s="63"/>
      <c r="AP3128" s="63"/>
      <c r="AQ3128" s="63"/>
      <c r="AS3128" s="5">
        <f>IF(Q3128&gt;0,RANK(Q3128,(N3128:P3128,Q3128:AE3128)),0)</f>
        <v>4</v>
      </c>
      <c r="AT3128" s="5">
        <f>IF(R3128&gt;0,RANK(R3128,(N3128:P3128,Q3128:AE3128)),0)</f>
        <v>3</v>
      </c>
      <c r="AU3128" s="5">
        <f>IF(T3128&gt;0,RANK(T3128,(N3128:P3128,Q3128:AE3128)),0)</f>
        <v>0</v>
      </c>
      <c r="AV3128" s="5">
        <f>IF(S3128&gt;0,RANK(S3128,(N3128:P3128,Q3128:AE3128)),0)</f>
        <v>0</v>
      </c>
      <c r="AW3128" s="2">
        <f t="shared" si="1185"/>
        <v>5.1712992889463476E-3</v>
      </c>
      <c r="AX3128" s="2">
        <f t="shared" si="1186"/>
        <v>5.9793148028442142E-3</v>
      </c>
      <c r="AY3128" s="2">
        <f t="shared" si="1187"/>
        <v>0</v>
      </c>
      <c r="AZ3128" s="2">
        <f t="shared" si="1188"/>
        <v>0</v>
      </c>
      <c r="BB3128" t="s">
        <v>1728</v>
      </c>
      <c r="BC3128" t="s">
        <v>2371</v>
      </c>
      <c r="BD3128">
        <v>3</v>
      </c>
      <c r="BF3128" s="111">
        <v>54</v>
      </c>
      <c r="BG3128" s="113">
        <v>47</v>
      </c>
      <c r="BH3128" s="117">
        <f t="shared" si="1189"/>
        <v>54047</v>
      </c>
      <c r="BJ3128" s="5" t="s">
        <v>3185</v>
      </c>
      <c r="BY3128" s="63">
        <v>0</v>
      </c>
      <c r="BZ3128" s="63">
        <v>0</v>
      </c>
      <c r="CA3128" s="63">
        <v>0</v>
      </c>
      <c r="CB3128" s="63">
        <v>0</v>
      </c>
      <c r="CC3128" s="8">
        <v>0</v>
      </c>
      <c r="CD3128" s="8">
        <v>0</v>
      </c>
      <c r="CE3128" s="8">
        <v>0</v>
      </c>
      <c r="CF3128" s="8">
        <v>0</v>
      </c>
      <c r="CG3128" s="8">
        <v>0</v>
      </c>
    </row>
    <row r="3129" spans="1:85" hidden="1" outlineLevel="1">
      <c r="A3129" t="s">
        <v>1835</v>
      </c>
      <c r="B3129" t="s">
        <v>2371</v>
      </c>
      <c r="C3129" s="1">
        <f t="shared" si="1180"/>
        <v>21553</v>
      </c>
      <c r="D3129" s="5">
        <f>IF(N3129&gt;0, RANK(N3129,(N3129:P3129,Q3129:AE3129)),0)</f>
        <v>2</v>
      </c>
      <c r="E3129" s="5">
        <f>IF(O3129&gt;0,RANK(O3129,(N3129:P3129,Q3129:AE3129)),0)</f>
        <v>1</v>
      </c>
      <c r="F3129" s="5">
        <f>IF(P3129&gt;0,RANK(P3129,(N3129:P3129,Q3129:AE3129)),0)</f>
        <v>0</v>
      </c>
      <c r="G3129" s="131">
        <f t="shared" si="1177"/>
        <v>3095</v>
      </c>
      <c r="H3129" s="136">
        <f t="shared" si="1178"/>
        <v>0.14359949890966456</v>
      </c>
      <c r="I3129" s="2"/>
      <c r="J3129" s="2">
        <f t="shared" si="1181"/>
        <v>0.41567299215886422</v>
      </c>
      <c r="K3129" s="2">
        <f t="shared" si="1182"/>
        <v>0.55927249106852872</v>
      </c>
      <c r="L3129" s="2">
        <f t="shared" si="1183"/>
        <v>0</v>
      </c>
      <c r="M3129" s="2">
        <f t="shared" si="1184"/>
        <v>2.5054516772607061E-2</v>
      </c>
      <c r="N3129" s="63">
        <v>8959</v>
      </c>
      <c r="O3129" s="63">
        <v>12054</v>
      </c>
      <c r="P3129" s="63"/>
      <c r="Q3129" s="63">
        <v>241</v>
      </c>
      <c r="R3129" s="63">
        <v>158</v>
      </c>
      <c r="S3129" s="63">
        <v>6</v>
      </c>
      <c r="T3129" s="63"/>
      <c r="U3129" s="63"/>
      <c r="V3129" s="63"/>
      <c r="W3129" s="63">
        <f>IF(Copyright!C$12=1,IF(BW3129&gt;0,BW3129-SUM(S3129:V3129)-SUM(AJ3129:AQ3129)-SUM(X3129:AH3129),SUM(BY3129:CL3129)),SUM(BY3129:CL3129))</f>
        <v>2</v>
      </c>
      <c r="X3129" s="63">
        <v>1</v>
      </c>
      <c r="Y3129" s="63">
        <v>0</v>
      </c>
      <c r="Z3129" s="63">
        <v>2</v>
      </c>
      <c r="AA3129" s="63"/>
      <c r="AB3129" s="63"/>
      <c r="AC3129" s="63"/>
      <c r="AD3129" s="63">
        <v>0</v>
      </c>
      <c r="AE3129" s="63"/>
      <c r="AF3129" s="63"/>
      <c r="AG3129" s="63"/>
      <c r="AH3129" s="63"/>
      <c r="AI3129" s="1">
        <v>130</v>
      </c>
      <c r="AJ3129" s="63"/>
      <c r="AK3129" s="63"/>
      <c r="AL3129" s="63">
        <v>0</v>
      </c>
      <c r="AM3129" s="63">
        <v>0</v>
      </c>
      <c r="AN3129" s="63"/>
      <c r="AO3129" s="63"/>
      <c r="AP3129" s="63"/>
      <c r="AQ3129" s="63"/>
      <c r="AS3129" s="5">
        <f>IF(Q3129&gt;0,RANK(Q3129,(N3129:P3129,Q3129:AE3129)),0)</f>
        <v>3</v>
      </c>
      <c r="AT3129" s="5">
        <f>IF(R3129&gt;0,RANK(R3129,(N3129:P3129,Q3129:AE3129)),0)</f>
        <v>4</v>
      </c>
      <c r="AU3129" s="5">
        <f>IF(T3129&gt;0,RANK(T3129,(N3129:P3129,Q3129:AE3129)),0)</f>
        <v>0</v>
      </c>
      <c r="AV3129" s="5">
        <f>IF(S3129&gt;0,RANK(S3129,(N3129:P3129,Q3129:AE3129)),0)</f>
        <v>5</v>
      </c>
      <c r="AW3129" s="2">
        <f t="shared" si="1185"/>
        <v>1.1181738041107966E-2</v>
      </c>
      <c r="AX3129" s="2">
        <f t="shared" si="1186"/>
        <v>7.3307660186516955E-3</v>
      </c>
      <c r="AY3129" s="2">
        <f t="shared" si="1187"/>
        <v>0</v>
      </c>
      <c r="AZ3129" s="2">
        <f t="shared" si="1188"/>
        <v>2.7838351969563401E-4</v>
      </c>
      <c r="BB3129" t="s">
        <v>1835</v>
      </c>
      <c r="BC3129" t="s">
        <v>2371</v>
      </c>
      <c r="BD3129">
        <v>1</v>
      </c>
      <c r="BF3129" s="111">
        <v>54</v>
      </c>
      <c r="BG3129" s="113">
        <v>49</v>
      </c>
      <c r="BH3129" s="117">
        <f t="shared" si="1189"/>
        <v>54049</v>
      </c>
      <c r="BJ3129" s="5" t="s">
        <v>3185</v>
      </c>
      <c r="BY3129" s="63">
        <v>0</v>
      </c>
      <c r="BZ3129" s="63">
        <v>0</v>
      </c>
      <c r="CA3129" s="63">
        <v>0</v>
      </c>
      <c r="CB3129" s="63">
        <v>0</v>
      </c>
      <c r="CC3129" s="8">
        <v>2</v>
      </c>
      <c r="CD3129" s="8">
        <v>0</v>
      </c>
      <c r="CE3129" s="8">
        <v>0</v>
      </c>
      <c r="CF3129" s="8">
        <v>0</v>
      </c>
      <c r="CG3129" s="8">
        <v>0</v>
      </c>
    </row>
    <row r="3130" spans="1:85" hidden="1" outlineLevel="1">
      <c r="A3130" t="s">
        <v>1857</v>
      </c>
      <c r="B3130" t="s">
        <v>2371</v>
      </c>
      <c r="C3130" s="1">
        <f t="shared" si="1180"/>
        <v>12923</v>
      </c>
      <c r="D3130" s="5">
        <f>IF(N3130&gt;0, RANK(N3130,(N3130:P3130,Q3130:AE3130)),0)</f>
        <v>2</v>
      </c>
      <c r="E3130" s="5">
        <f>IF(O3130&gt;0,RANK(O3130,(N3130:P3130,Q3130:AE3130)),0)</f>
        <v>1</v>
      </c>
      <c r="F3130" s="5">
        <f>IF(P3130&gt;0,RANK(P3130,(N3130:P3130,Q3130:AE3130)),0)</f>
        <v>0</v>
      </c>
      <c r="G3130" s="131">
        <f t="shared" si="1177"/>
        <v>3651</v>
      </c>
      <c r="H3130" s="136">
        <f t="shared" si="1178"/>
        <v>0.2825195388067786</v>
      </c>
      <c r="I3130" s="2"/>
      <c r="J3130" s="2">
        <f t="shared" si="1181"/>
        <v>0.34697825582295133</v>
      </c>
      <c r="K3130" s="2">
        <f t="shared" si="1182"/>
        <v>0.62949779462972999</v>
      </c>
      <c r="L3130" s="2">
        <f t="shared" si="1183"/>
        <v>0</v>
      </c>
      <c r="M3130" s="2">
        <f t="shared" si="1184"/>
        <v>2.3523949547318734E-2</v>
      </c>
      <c r="N3130" s="63">
        <v>4484</v>
      </c>
      <c r="O3130" s="63">
        <v>8135</v>
      </c>
      <c r="P3130" s="63"/>
      <c r="Q3130" s="63">
        <v>93</v>
      </c>
      <c r="R3130" s="63">
        <v>118</v>
      </c>
      <c r="S3130" s="63">
        <v>4</v>
      </c>
      <c r="T3130" s="63"/>
      <c r="U3130" s="63"/>
      <c r="V3130" s="63"/>
      <c r="W3130" s="63">
        <f>IF(Copyright!C$12=1,IF(BW3130&gt;0,BW3130-SUM(S3130:V3130)-SUM(AJ3130:AQ3130)-SUM(X3130:AH3130),SUM(BY3130:CL3130)),SUM(BY3130:CL3130))</f>
        <v>2</v>
      </c>
      <c r="X3130" s="63">
        <v>0</v>
      </c>
      <c r="Y3130" s="63">
        <v>0</v>
      </c>
      <c r="Z3130" s="63">
        <v>1</v>
      </c>
      <c r="AA3130" s="63"/>
      <c r="AB3130" s="63"/>
      <c r="AC3130" s="63"/>
      <c r="AD3130" s="63">
        <v>0</v>
      </c>
      <c r="AE3130" s="63"/>
      <c r="AF3130" s="63"/>
      <c r="AG3130" s="63"/>
      <c r="AH3130" s="63"/>
      <c r="AI3130" s="1">
        <v>86</v>
      </c>
      <c r="AJ3130" s="63"/>
      <c r="AK3130" s="63"/>
      <c r="AL3130" s="63">
        <v>0</v>
      </c>
      <c r="AM3130" s="63">
        <v>0</v>
      </c>
      <c r="AN3130" s="63"/>
      <c r="AO3130" s="63"/>
      <c r="AP3130" s="63"/>
      <c r="AQ3130" s="63"/>
      <c r="AS3130" s="5">
        <f>IF(Q3130&gt;0,RANK(Q3130,(N3130:P3130,Q3130:AE3130)),0)</f>
        <v>4</v>
      </c>
      <c r="AT3130" s="5">
        <f>IF(R3130&gt;0,RANK(R3130,(N3130:P3130,Q3130:AE3130)),0)</f>
        <v>3</v>
      </c>
      <c r="AU3130" s="5">
        <f>IF(T3130&gt;0,RANK(T3130,(N3130:P3130,Q3130:AE3130)),0)</f>
        <v>0</v>
      </c>
      <c r="AV3130" s="5">
        <f>IF(S3130&gt;0,RANK(S3130,(N3130:P3130,Q3130:AE3130)),0)</f>
        <v>5</v>
      </c>
      <c r="AW3130" s="2">
        <f t="shared" si="1185"/>
        <v>7.1964714075679025E-3</v>
      </c>
      <c r="AX3130" s="2">
        <f t="shared" si="1186"/>
        <v>9.1310067321829294E-3</v>
      </c>
      <c r="AY3130" s="2">
        <f t="shared" si="1187"/>
        <v>0</v>
      </c>
      <c r="AZ3130" s="2">
        <f t="shared" si="1188"/>
        <v>3.0952565193840441E-4</v>
      </c>
      <c r="BB3130" t="s">
        <v>1857</v>
      </c>
      <c r="BC3130" t="s">
        <v>2371</v>
      </c>
      <c r="BD3130">
        <v>1</v>
      </c>
      <c r="BF3130" s="111">
        <v>54</v>
      </c>
      <c r="BG3130" s="113">
        <v>51</v>
      </c>
      <c r="BH3130" s="117">
        <f t="shared" si="1189"/>
        <v>54051</v>
      </c>
      <c r="BJ3130" s="5" t="s">
        <v>3185</v>
      </c>
      <c r="BY3130" s="63">
        <v>0</v>
      </c>
      <c r="BZ3130" s="63">
        <v>0</v>
      </c>
      <c r="CA3130" s="63">
        <v>1</v>
      </c>
      <c r="CB3130" s="63">
        <v>0</v>
      </c>
      <c r="CC3130" s="8">
        <v>1</v>
      </c>
      <c r="CD3130" s="8">
        <v>0</v>
      </c>
      <c r="CE3130" s="8">
        <v>0</v>
      </c>
      <c r="CF3130" s="8">
        <v>0</v>
      </c>
      <c r="CG3130" s="8">
        <v>0</v>
      </c>
    </row>
    <row r="3131" spans="1:85" hidden="1" outlineLevel="1">
      <c r="A3131" t="s">
        <v>1953</v>
      </c>
      <c r="B3131" t="s">
        <v>2371</v>
      </c>
      <c r="C3131" s="1">
        <f t="shared" si="1180"/>
        <v>9790</v>
      </c>
      <c r="D3131" s="5">
        <f>IF(N3131&gt;0, RANK(N3131,(N3131:P3131,Q3131:AE3131)),0)</f>
        <v>2</v>
      </c>
      <c r="E3131" s="5">
        <f>IF(O3131&gt;0,RANK(O3131,(N3131:P3131,Q3131:AE3131)),0)</f>
        <v>1</v>
      </c>
      <c r="F3131" s="5">
        <f>IF(P3131&gt;0,RANK(P3131,(N3131:P3131,Q3131:AE3131)),0)</f>
        <v>0</v>
      </c>
      <c r="G3131" s="131">
        <f t="shared" si="1177"/>
        <v>1963</v>
      </c>
      <c r="H3131" s="136">
        <f t="shared" si="1178"/>
        <v>0.20051072522982635</v>
      </c>
      <c r="I3131" s="2"/>
      <c r="J3131" s="2">
        <f t="shared" si="1181"/>
        <v>0.38590398365679263</v>
      </c>
      <c r="K3131" s="2">
        <f t="shared" si="1182"/>
        <v>0.58641470888661895</v>
      </c>
      <c r="L3131" s="2">
        <f t="shared" si="1183"/>
        <v>0</v>
      </c>
      <c r="M3131" s="2">
        <f t="shared" si="1184"/>
        <v>2.7681307456588478E-2</v>
      </c>
      <c r="N3131" s="63">
        <v>3778</v>
      </c>
      <c r="O3131" s="63">
        <v>5741</v>
      </c>
      <c r="P3131" s="63"/>
      <c r="Q3131" s="63">
        <v>99</v>
      </c>
      <c r="R3131" s="63">
        <v>77</v>
      </c>
      <c r="S3131" s="63">
        <v>0</v>
      </c>
      <c r="T3131" s="63"/>
      <c r="U3131" s="63"/>
      <c r="V3131" s="63"/>
      <c r="W3131" s="63">
        <f>IF(Copyright!C$12=1,IF(BW3131&gt;0,BW3131-SUM(S3131:V3131)-SUM(AJ3131:AQ3131)-SUM(X3131:AH3131),SUM(BY3131:CL3131)),SUM(BY3131:CL3131))</f>
        <v>0</v>
      </c>
      <c r="X3131" s="63">
        <v>0</v>
      </c>
      <c r="Y3131" s="63">
        <v>0</v>
      </c>
      <c r="Z3131" s="63">
        <v>0</v>
      </c>
      <c r="AA3131" s="63"/>
      <c r="AB3131" s="63"/>
      <c r="AC3131" s="63"/>
      <c r="AD3131" s="63">
        <v>1</v>
      </c>
      <c r="AE3131" s="63"/>
      <c r="AF3131" s="63"/>
      <c r="AG3131" s="63"/>
      <c r="AH3131" s="63"/>
      <c r="AI3131" s="1">
        <v>94</v>
      </c>
      <c r="AJ3131" s="63"/>
      <c r="AK3131" s="63"/>
      <c r="AL3131" s="63">
        <v>0</v>
      </c>
      <c r="AM3131" s="63">
        <v>0</v>
      </c>
      <c r="AN3131" s="63"/>
      <c r="AO3131" s="63"/>
      <c r="AP3131" s="63"/>
      <c r="AQ3131" s="63"/>
      <c r="AS3131" s="5">
        <f>IF(Q3131&gt;0,RANK(Q3131,(N3131:P3131,Q3131:AE3131)),0)</f>
        <v>3</v>
      </c>
      <c r="AT3131" s="5">
        <f>IF(R3131&gt;0,RANK(R3131,(N3131:P3131,Q3131:AE3131)),0)</f>
        <v>4</v>
      </c>
      <c r="AU3131" s="5">
        <f>IF(T3131&gt;0,RANK(T3131,(N3131:P3131,Q3131:AE3131)),0)</f>
        <v>0</v>
      </c>
      <c r="AV3131" s="5">
        <f>IF(S3131&gt;0,RANK(S3131,(N3131:P3131,Q3131:AE3131)),0)</f>
        <v>0</v>
      </c>
      <c r="AW3131" s="2">
        <f t="shared" si="1185"/>
        <v>1.0112359550561797E-2</v>
      </c>
      <c r="AX3131" s="2">
        <f t="shared" si="1186"/>
        <v>7.8651685393258432E-3</v>
      </c>
      <c r="AY3131" s="2">
        <f t="shared" si="1187"/>
        <v>0</v>
      </c>
      <c r="AZ3131" s="2">
        <f t="shared" si="1188"/>
        <v>0</v>
      </c>
      <c r="BB3131" t="s">
        <v>1953</v>
      </c>
      <c r="BC3131" t="s">
        <v>2371</v>
      </c>
      <c r="BD3131">
        <v>3</v>
      </c>
      <c r="BF3131" s="111">
        <v>54</v>
      </c>
      <c r="BG3131" s="113">
        <v>53</v>
      </c>
      <c r="BH3131" s="117">
        <f t="shared" si="1189"/>
        <v>54053</v>
      </c>
      <c r="BJ3131" s="5" t="s">
        <v>3185</v>
      </c>
      <c r="BY3131" s="63">
        <v>0</v>
      </c>
      <c r="BZ3131" s="63">
        <v>0</v>
      </c>
      <c r="CA3131" s="63">
        <v>0</v>
      </c>
      <c r="CB3131" s="63">
        <v>0</v>
      </c>
      <c r="CC3131" s="8">
        <v>0</v>
      </c>
      <c r="CD3131" s="8">
        <v>0</v>
      </c>
      <c r="CE3131" s="8">
        <v>0</v>
      </c>
      <c r="CF3131" s="8">
        <v>0</v>
      </c>
      <c r="CG3131" s="8">
        <v>0</v>
      </c>
    </row>
    <row r="3132" spans="1:85" hidden="1" outlineLevel="1">
      <c r="A3132" t="s">
        <v>452</v>
      </c>
      <c r="B3132" t="s">
        <v>2371</v>
      </c>
      <c r="C3132" s="1">
        <f t="shared" si="1180"/>
        <v>21281</v>
      </c>
      <c r="D3132" s="5">
        <f>IF(N3132&gt;0, RANK(N3132,(N3132:P3132,Q3132:AE3132)),0)</f>
        <v>2</v>
      </c>
      <c r="E3132" s="5">
        <f>IF(O3132&gt;0,RANK(O3132,(N3132:P3132,Q3132:AE3132)),0)</f>
        <v>1</v>
      </c>
      <c r="F3132" s="5">
        <f>IF(P3132&gt;0,RANK(P3132,(N3132:P3132,Q3132:AE3132)),0)</f>
        <v>0</v>
      </c>
      <c r="G3132" s="131">
        <f t="shared" si="1177"/>
        <v>10018</v>
      </c>
      <c r="H3132" s="136">
        <f t="shared" si="1178"/>
        <v>0.47074855504910484</v>
      </c>
      <c r="I3132" s="2"/>
      <c r="J3132" s="2">
        <f t="shared" si="1181"/>
        <v>0.2552511630092571</v>
      </c>
      <c r="K3132" s="2">
        <f t="shared" si="1182"/>
        <v>0.72599971805836194</v>
      </c>
      <c r="L3132" s="2">
        <f t="shared" si="1183"/>
        <v>0</v>
      </c>
      <c r="M3132" s="2">
        <f t="shared" si="1184"/>
        <v>1.8749118932380959E-2</v>
      </c>
      <c r="N3132" s="63">
        <v>5432</v>
      </c>
      <c r="O3132" s="63">
        <v>15450</v>
      </c>
      <c r="P3132" s="63"/>
      <c r="Q3132" s="63">
        <v>174</v>
      </c>
      <c r="R3132" s="63">
        <v>109</v>
      </c>
      <c r="S3132" s="63">
        <v>0</v>
      </c>
      <c r="T3132" s="63"/>
      <c r="U3132" s="63"/>
      <c r="V3132" s="63"/>
      <c r="W3132" s="63">
        <f>IF(Copyright!C$12=1,IF(BW3132&gt;0,BW3132-SUM(S3132:V3132)-SUM(AJ3132:AQ3132)-SUM(X3132:AH3132),SUM(BY3132:CL3132)),SUM(BY3132:CL3132))</f>
        <v>1</v>
      </c>
      <c r="X3132" s="63">
        <v>1</v>
      </c>
      <c r="Y3132" s="63">
        <v>0</v>
      </c>
      <c r="Z3132" s="63">
        <v>1</v>
      </c>
      <c r="AA3132" s="63"/>
      <c r="AB3132" s="63"/>
      <c r="AC3132" s="63"/>
      <c r="AD3132" s="63">
        <v>2</v>
      </c>
      <c r="AE3132" s="63"/>
      <c r="AF3132" s="63"/>
      <c r="AG3132" s="63"/>
      <c r="AH3132" s="63"/>
      <c r="AI3132" s="1">
        <v>111</v>
      </c>
      <c r="AJ3132" s="63"/>
      <c r="AK3132" s="63"/>
      <c r="AL3132" s="63">
        <v>0</v>
      </c>
      <c r="AM3132" s="63">
        <v>0</v>
      </c>
      <c r="AN3132" s="63"/>
      <c r="AO3132" s="63"/>
      <c r="AP3132" s="63"/>
      <c r="AQ3132" s="63"/>
      <c r="AS3132" s="5">
        <f>IF(Q3132&gt;0,RANK(Q3132,(N3132:P3132,Q3132:AE3132)),0)</f>
        <v>3</v>
      </c>
      <c r="AT3132" s="5">
        <f>IF(R3132&gt;0,RANK(R3132,(N3132:P3132,Q3132:AE3132)),0)</f>
        <v>4</v>
      </c>
      <c r="AU3132" s="5">
        <f>IF(T3132&gt;0,RANK(T3132,(N3132:P3132,Q3132:AE3132)),0)</f>
        <v>0</v>
      </c>
      <c r="AV3132" s="5">
        <f>IF(S3132&gt;0,RANK(S3132,(N3132:P3132,Q3132:AE3132)),0)</f>
        <v>0</v>
      </c>
      <c r="AW3132" s="2">
        <f t="shared" si="1185"/>
        <v>8.1763075043465999E-3</v>
      </c>
      <c r="AX3132" s="2">
        <f t="shared" si="1186"/>
        <v>5.1219397584699967E-3</v>
      </c>
      <c r="AY3132" s="2">
        <f t="shared" si="1187"/>
        <v>0</v>
      </c>
      <c r="AZ3132" s="2">
        <f t="shared" si="1188"/>
        <v>0</v>
      </c>
      <c r="BB3132" t="s">
        <v>452</v>
      </c>
      <c r="BC3132" t="s">
        <v>2371</v>
      </c>
      <c r="BD3132">
        <v>3</v>
      </c>
      <c r="BF3132" s="111">
        <v>54</v>
      </c>
      <c r="BG3132" s="113">
        <v>55</v>
      </c>
      <c r="BH3132" s="117">
        <f t="shared" si="1189"/>
        <v>54055</v>
      </c>
      <c r="BJ3132" s="5" t="s">
        <v>3185</v>
      </c>
      <c r="BY3132" s="63">
        <v>0</v>
      </c>
      <c r="BZ3132" s="63">
        <v>0</v>
      </c>
      <c r="CA3132" s="63">
        <v>0</v>
      </c>
      <c r="CB3132" s="63">
        <v>0</v>
      </c>
      <c r="CC3132" s="8">
        <v>1</v>
      </c>
      <c r="CD3132" s="8">
        <v>0</v>
      </c>
      <c r="CE3132" s="8">
        <v>0</v>
      </c>
      <c r="CF3132" s="8">
        <v>0</v>
      </c>
      <c r="CG3132" s="8">
        <v>0</v>
      </c>
    </row>
    <row r="3133" spans="1:85" hidden="1" outlineLevel="1">
      <c r="A3133" t="s">
        <v>1883</v>
      </c>
      <c r="B3133" t="s">
        <v>2371</v>
      </c>
      <c r="C3133" s="1">
        <f t="shared" si="1180"/>
        <v>10988</v>
      </c>
      <c r="D3133" s="5">
        <f>IF(N3133&gt;0, RANK(N3133,(N3133:P3133,Q3133:AE3133)),0)</f>
        <v>2</v>
      </c>
      <c r="E3133" s="5">
        <f>IF(O3133&gt;0,RANK(O3133,(N3133:P3133,Q3133:AE3133)),0)</f>
        <v>1</v>
      </c>
      <c r="F3133" s="5">
        <f>IF(P3133&gt;0,RANK(P3133,(N3133:P3133,Q3133:AE3133)),0)</f>
        <v>0</v>
      </c>
      <c r="G3133" s="131">
        <f t="shared" si="1177"/>
        <v>4948</v>
      </c>
      <c r="H3133" s="136">
        <f t="shared" si="1178"/>
        <v>0.450309428467419</v>
      </c>
      <c r="I3133" s="2"/>
      <c r="J3133" s="2">
        <f t="shared" si="1181"/>
        <v>0.26255915544230068</v>
      </c>
      <c r="K3133" s="2">
        <f t="shared" si="1182"/>
        <v>0.71286858390971974</v>
      </c>
      <c r="L3133" s="2">
        <f t="shared" si="1183"/>
        <v>0</v>
      </c>
      <c r="M3133" s="2">
        <f t="shared" si="1184"/>
        <v>2.4572260647979571E-2</v>
      </c>
      <c r="N3133" s="63">
        <v>2885</v>
      </c>
      <c r="O3133" s="63">
        <v>7833</v>
      </c>
      <c r="P3133" s="63"/>
      <c r="Q3133" s="63">
        <v>110</v>
      </c>
      <c r="R3133" s="63">
        <v>64</v>
      </c>
      <c r="S3133" s="63">
        <v>5</v>
      </c>
      <c r="T3133" s="63"/>
      <c r="U3133" s="63"/>
      <c r="V3133" s="63"/>
      <c r="W3133" s="63">
        <f>IF(Copyright!C$12=1,IF(BW3133&gt;0,BW3133-SUM(S3133:V3133)-SUM(AJ3133:AQ3133)-SUM(X3133:AH3133),SUM(BY3133:CL3133)),SUM(BY3133:CL3133))</f>
        <v>1</v>
      </c>
      <c r="X3133" s="63">
        <v>0</v>
      </c>
      <c r="Y3133" s="63">
        <v>0</v>
      </c>
      <c r="Z3133" s="63">
        <v>3</v>
      </c>
      <c r="AA3133" s="63"/>
      <c r="AB3133" s="63"/>
      <c r="AC3133" s="63"/>
      <c r="AD3133" s="63">
        <v>0</v>
      </c>
      <c r="AE3133" s="63"/>
      <c r="AF3133" s="63"/>
      <c r="AG3133" s="63"/>
      <c r="AH3133" s="63"/>
      <c r="AI3133" s="1">
        <v>87</v>
      </c>
      <c r="AJ3133" s="63"/>
      <c r="AK3133" s="63"/>
      <c r="AL3133" s="63">
        <v>0</v>
      </c>
      <c r="AM3133" s="63">
        <v>0</v>
      </c>
      <c r="AN3133" s="63"/>
      <c r="AO3133" s="63"/>
      <c r="AP3133" s="63"/>
      <c r="AQ3133" s="63"/>
      <c r="AS3133" s="5">
        <f>IF(Q3133&gt;0,RANK(Q3133,(N3133:P3133,Q3133:AE3133)),0)</f>
        <v>3</v>
      </c>
      <c r="AT3133" s="5">
        <f>IF(R3133&gt;0,RANK(R3133,(N3133:P3133,Q3133:AE3133)),0)</f>
        <v>4</v>
      </c>
      <c r="AU3133" s="5">
        <f>IF(T3133&gt;0,RANK(T3133,(N3133:P3133,Q3133:AE3133)),0)</f>
        <v>0</v>
      </c>
      <c r="AV3133" s="5">
        <f>IF(S3133&gt;0,RANK(S3133,(N3133:P3133,Q3133:AE3133)),0)</f>
        <v>5</v>
      </c>
      <c r="AW3133" s="2">
        <f t="shared" si="1185"/>
        <v>1.0010921004732436E-2</v>
      </c>
      <c r="AX3133" s="2">
        <f t="shared" si="1186"/>
        <v>5.8245358572988713E-3</v>
      </c>
      <c r="AY3133" s="2">
        <f t="shared" si="1187"/>
        <v>0</v>
      </c>
      <c r="AZ3133" s="2">
        <f t="shared" si="1188"/>
        <v>4.5504186385147434E-4</v>
      </c>
      <c r="BB3133" t="s">
        <v>1883</v>
      </c>
      <c r="BC3133" t="s">
        <v>2371</v>
      </c>
      <c r="BD3133">
        <v>1</v>
      </c>
      <c r="BF3133" s="111">
        <v>54</v>
      </c>
      <c r="BG3133" s="113">
        <v>57</v>
      </c>
      <c r="BH3133" s="117">
        <f t="shared" si="1189"/>
        <v>54057</v>
      </c>
      <c r="BJ3133" s="5" t="s">
        <v>3185</v>
      </c>
      <c r="BY3133" s="63">
        <v>0</v>
      </c>
      <c r="BZ3133" s="63">
        <v>0</v>
      </c>
      <c r="CA3133" s="63">
        <v>0</v>
      </c>
      <c r="CB3133" s="63">
        <v>0</v>
      </c>
      <c r="CC3133" s="8">
        <v>1</v>
      </c>
      <c r="CD3133" s="8">
        <v>0</v>
      </c>
      <c r="CE3133" s="8">
        <v>0</v>
      </c>
      <c r="CF3133" s="8">
        <v>0</v>
      </c>
      <c r="CG3133" s="8">
        <v>0</v>
      </c>
    </row>
    <row r="3134" spans="1:85" hidden="1" outlineLevel="1">
      <c r="A3134" t="s">
        <v>749</v>
      </c>
      <c r="B3134" t="s">
        <v>2371</v>
      </c>
      <c r="C3134" s="1">
        <f t="shared" si="1180"/>
        <v>8830</v>
      </c>
      <c r="D3134" s="5">
        <f>IF(N3134&gt;0, RANK(N3134,(N3134:P3134,Q3134:AE3134)),0)</f>
        <v>2</v>
      </c>
      <c r="E3134" s="5">
        <f>IF(O3134&gt;0,RANK(O3134,(N3134:P3134,Q3134:AE3134)),0)</f>
        <v>1</v>
      </c>
      <c r="F3134" s="5">
        <f>IF(P3134&gt;0,RANK(P3134,(N3134:P3134,Q3134:AE3134)),0)</f>
        <v>0</v>
      </c>
      <c r="G3134" s="131">
        <f t="shared" si="1177"/>
        <v>3763</v>
      </c>
      <c r="H3134" s="136">
        <f t="shared" si="1178"/>
        <v>0.42616081540203848</v>
      </c>
      <c r="I3134" s="2"/>
      <c r="J3134" s="2">
        <f t="shared" si="1181"/>
        <v>0.27497168742921857</v>
      </c>
      <c r="K3134" s="2">
        <f t="shared" si="1182"/>
        <v>0.70113250283125705</v>
      </c>
      <c r="L3134" s="2">
        <f t="shared" si="1183"/>
        <v>0</v>
      </c>
      <c r="M3134" s="2">
        <f t="shared" si="1184"/>
        <v>2.3895809739524432E-2</v>
      </c>
      <c r="N3134" s="63">
        <v>2428</v>
      </c>
      <c r="O3134" s="63">
        <v>6191</v>
      </c>
      <c r="P3134" s="63"/>
      <c r="Q3134" s="63">
        <v>80</v>
      </c>
      <c r="R3134" s="63">
        <v>66</v>
      </c>
      <c r="S3134" s="63">
        <v>0</v>
      </c>
      <c r="T3134" s="63"/>
      <c r="U3134" s="63"/>
      <c r="V3134" s="63"/>
      <c r="W3134" s="63">
        <f>IF(Copyright!C$12=1,IF(BW3134&gt;0,BW3134-SUM(S3134:V3134)-SUM(AJ3134:AQ3134)-SUM(X3134:AH3134),SUM(BY3134:CL3134)),SUM(BY3134:CL3134))</f>
        <v>0</v>
      </c>
      <c r="X3134" s="63">
        <v>0</v>
      </c>
      <c r="Y3134" s="63">
        <v>0</v>
      </c>
      <c r="Z3134" s="63">
        <v>0</v>
      </c>
      <c r="AA3134" s="63"/>
      <c r="AB3134" s="63"/>
      <c r="AC3134" s="63"/>
      <c r="AD3134" s="63">
        <v>0</v>
      </c>
      <c r="AE3134" s="63"/>
      <c r="AF3134" s="63"/>
      <c r="AG3134" s="63"/>
      <c r="AH3134" s="63"/>
      <c r="AI3134" s="1">
        <v>65</v>
      </c>
      <c r="AJ3134" s="63"/>
      <c r="AK3134" s="63"/>
      <c r="AL3134" s="63">
        <v>0</v>
      </c>
      <c r="AM3134" s="63">
        <v>0</v>
      </c>
      <c r="AN3134" s="63"/>
      <c r="AO3134" s="63"/>
      <c r="AP3134" s="63"/>
      <c r="AQ3134" s="63"/>
      <c r="AS3134" s="5">
        <f>IF(Q3134&gt;0,RANK(Q3134,(N3134:P3134,Q3134:AE3134)),0)</f>
        <v>3</v>
      </c>
      <c r="AT3134" s="5">
        <f>IF(R3134&gt;0,RANK(R3134,(N3134:P3134,Q3134:AE3134)),0)</f>
        <v>4</v>
      </c>
      <c r="AU3134" s="5">
        <f>IF(T3134&gt;0,RANK(T3134,(N3134:P3134,Q3134:AE3134)),0)</f>
        <v>0</v>
      </c>
      <c r="AV3134" s="5">
        <f>IF(S3134&gt;0,RANK(S3134,(N3134:P3134,Q3134:AE3134)),0)</f>
        <v>0</v>
      </c>
      <c r="AW3134" s="2">
        <f t="shared" si="1185"/>
        <v>9.0600226500566258E-3</v>
      </c>
      <c r="AX3134" s="2">
        <f t="shared" si="1186"/>
        <v>7.4745186862967159E-3</v>
      </c>
      <c r="AY3134" s="2">
        <f t="shared" si="1187"/>
        <v>0</v>
      </c>
      <c r="AZ3134" s="2">
        <f t="shared" si="1188"/>
        <v>0</v>
      </c>
      <c r="BB3134" t="s">
        <v>749</v>
      </c>
      <c r="BC3134" t="s">
        <v>2371</v>
      </c>
      <c r="BD3134">
        <v>3</v>
      </c>
      <c r="BF3134" s="111">
        <v>54</v>
      </c>
      <c r="BG3134" s="113">
        <v>59</v>
      </c>
      <c r="BH3134" s="117">
        <f t="shared" si="1189"/>
        <v>54059</v>
      </c>
      <c r="BJ3134" s="5" t="s">
        <v>3185</v>
      </c>
      <c r="BY3134" s="63">
        <v>0</v>
      </c>
      <c r="BZ3134" s="63">
        <v>0</v>
      </c>
      <c r="CA3134" s="63">
        <v>0</v>
      </c>
      <c r="CB3134" s="63">
        <v>0</v>
      </c>
      <c r="CC3134" s="8">
        <v>0</v>
      </c>
      <c r="CD3134" s="8">
        <v>0</v>
      </c>
      <c r="CE3134" s="8">
        <v>0</v>
      </c>
      <c r="CF3134" s="8">
        <v>0</v>
      </c>
      <c r="CG3134" s="8">
        <v>0</v>
      </c>
    </row>
    <row r="3135" spans="1:85" hidden="1" outlineLevel="1">
      <c r="A3135" t="s">
        <v>268</v>
      </c>
      <c r="B3135" t="s">
        <v>2371</v>
      </c>
      <c r="C3135" s="1">
        <f t="shared" si="1180"/>
        <v>31500</v>
      </c>
      <c r="D3135" s="5">
        <f>IF(N3135&gt;0, RANK(N3135,(N3135:P3135,Q3135:AE3135)),0)</f>
        <v>2</v>
      </c>
      <c r="E3135" s="5">
        <f>IF(O3135&gt;0,RANK(O3135,(N3135:P3135,Q3135:AE3135)),0)</f>
        <v>1</v>
      </c>
      <c r="F3135" s="5">
        <f>IF(P3135&gt;0,RANK(P3135,(N3135:P3135,Q3135:AE3135)),0)</f>
        <v>0</v>
      </c>
      <c r="G3135" s="131">
        <f t="shared" si="1177"/>
        <v>3005</v>
      </c>
      <c r="H3135" s="136">
        <f t="shared" si="1178"/>
        <v>9.5396825396825397E-2</v>
      </c>
      <c r="I3135" s="2"/>
      <c r="J3135" s="2">
        <f t="shared" si="1181"/>
        <v>0.43892063492063493</v>
      </c>
      <c r="K3135" s="2">
        <f t="shared" si="1182"/>
        <v>0.5343174603174603</v>
      </c>
      <c r="L3135" s="2">
        <f t="shared" si="1183"/>
        <v>0</v>
      </c>
      <c r="M3135" s="2">
        <f t="shared" si="1184"/>
        <v>2.6761904761904765E-2</v>
      </c>
      <c r="N3135" s="63">
        <v>13826</v>
      </c>
      <c r="O3135" s="63">
        <v>16831</v>
      </c>
      <c r="P3135" s="63"/>
      <c r="Q3135" s="63">
        <v>472</v>
      </c>
      <c r="R3135" s="63">
        <v>240</v>
      </c>
      <c r="S3135" s="63">
        <v>6</v>
      </c>
      <c r="T3135" s="63"/>
      <c r="U3135" s="63"/>
      <c r="V3135" s="63"/>
      <c r="W3135" s="63">
        <f>IF(Copyright!C$12=1,IF(BW3135&gt;0,BW3135-SUM(S3135:V3135)-SUM(AJ3135:AQ3135)-SUM(X3135:AH3135),SUM(BY3135:CL3135)),SUM(BY3135:CL3135))</f>
        <v>14</v>
      </c>
      <c r="X3135" s="63">
        <v>2</v>
      </c>
      <c r="Y3135" s="63">
        <v>0</v>
      </c>
      <c r="Z3135" s="63">
        <v>0</v>
      </c>
      <c r="AA3135" s="63"/>
      <c r="AB3135" s="63"/>
      <c r="AC3135" s="63"/>
      <c r="AD3135" s="63">
        <v>3</v>
      </c>
      <c r="AE3135" s="63"/>
      <c r="AF3135" s="63"/>
      <c r="AG3135" s="63"/>
      <c r="AH3135" s="63"/>
      <c r="AI3135" s="1">
        <v>106</v>
      </c>
      <c r="AJ3135" s="63"/>
      <c r="AK3135" s="63"/>
      <c r="AL3135" s="63">
        <v>0</v>
      </c>
      <c r="AM3135" s="63">
        <v>0</v>
      </c>
      <c r="AN3135" s="63"/>
      <c r="AO3135" s="63"/>
      <c r="AP3135" s="63"/>
      <c r="AQ3135" s="63"/>
      <c r="AS3135" s="5">
        <f>IF(Q3135&gt;0,RANK(Q3135,(N3135:P3135,Q3135:AE3135)),0)</f>
        <v>3</v>
      </c>
      <c r="AT3135" s="5">
        <f>IF(R3135&gt;0,RANK(R3135,(N3135:P3135,Q3135:AE3135)),0)</f>
        <v>4</v>
      </c>
      <c r="AU3135" s="5">
        <f>IF(T3135&gt;0,RANK(T3135,(N3135:P3135,Q3135:AE3135)),0)</f>
        <v>0</v>
      </c>
      <c r="AV3135" s="5">
        <f>IF(S3135&gt;0,RANK(S3135,(N3135:P3135,Q3135:AE3135)),0)</f>
        <v>6</v>
      </c>
      <c r="AW3135" s="2">
        <f t="shared" si="1185"/>
        <v>1.4984126984126983E-2</v>
      </c>
      <c r="AX3135" s="2">
        <f t="shared" si="1186"/>
        <v>7.619047619047619E-3</v>
      </c>
      <c r="AY3135" s="2">
        <f t="shared" si="1187"/>
        <v>0</v>
      </c>
      <c r="AZ3135" s="2">
        <f t="shared" si="1188"/>
        <v>1.9047619047619048E-4</v>
      </c>
      <c r="BB3135" t="s">
        <v>268</v>
      </c>
      <c r="BC3135" t="s">
        <v>2371</v>
      </c>
      <c r="BD3135">
        <v>1</v>
      </c>
      <c r="BF3135" s="111">
        <v>54</v>
      </c>
      <c r="BG3135" s="113">
        <v>61</v>
      </c>
      <c r="BH3135" s="117">
        <f t="shared" si="1189"/>
        <v>54061</v>
      </c>
      <c r="BJ3135" s="5" t="s">
        <v>3185</v>
      </c>
      <c r="BY3135" s="63">
        <v>1</v>
      </c>
      <c r="BZ3135" s="63">
        <v>0</v>
      </c>
      <c r="CA3135" s="63">
        <v>0</v>
      </c>
      <c r="CB3135" s="63">
        <v>1</v>
      </c>
      <c r="CC3135" s="8">
        <v>9</v>
      </c>
      <c r="CD3135" s="8">
        <v>0</v>
      </c>
      <c r="CE3135" s="8">
        <v>3</v>
      </c>
      <c r="CF3135" s="8">
        <v>0</v>
      </c>
      <c r="CG3135" s="8">
        <v>0</v>
      </c>
    </row>
    <row r="3136" spans="1:85" hidden="1" outlineLevel="1">
      <c r="A3136" t="s">
        <v>651</v>
      </c>
      <c r="B3136" t="s">
        <v>2371</v>
      </c>
      <c r="C3136" s="1">
        <f t="shared" si="1180"/>
        <v>5213</v>
      </c>
      <c r="D3136" s="5">
        <f>IF(N3136&gt;0, RANK(N3136,(N3136:P3136,Q3136:AE3136)),0)</f>
        <v>2</v>
      </c>
      <c r="E3136" s="5">
        <f>IF(O3136&gt;0,RANK(O3136,(N3136:P3136,Q3136:AE3136)),0)</f>
        <v>1</v>
      </c>
      <c r="F3136" s="5">
        <f>IF(P3136&gt;0,RANK(P3136,(N3136:P3136,Q3136:AE3136)),0)</f>
        <v>0</v>
      </c>
      <c r="G3136" s="131">
        <f t="shared" si="1177"/>
        <v>2161</v>
      </c>
      <c r="H3136" s="136">
        <f t="shared" si="1178"/>
        <v>0.41454057164780356</v>
      </c>
      <c r="I3136" s="2"/>
      <c r="J3136" s="2">
        <f t="shared" si="1181"/>
        <v>0.27910991751390751</v>
      </c>
      <c r="K3136" s="2">
        <f t="shared" si="1182"/>
        <v>0.69365048916171113</v>
      </c>
      <c r="L3136" s="2">
        <f t="shared" si="1183"/>
        <v>0</v>
      </c>
      <c r="M3136" s="2">
        <f t="shared" si="1184"/>
        <v>2.7239593324381306E-2</v>
      </c>
      <c r="N3136" s="63">
        <v>1455</v>
      </c>
      <c r="O3136" s="63">
        <v>3616</v>
      </c>
      <c r="P3136" s="63"/>
      <c r="Q3136" s="63">
        <v>53</v>
      </c>
      <c r="R3136" s="63">
        <v>45</v>
      </c>
      <c r="S3136" s="63">
        <v>0</v>
      </c>
      <c r="T3136" s="63"/>
      <c r="U3136" s="63"/>
      <c r="V3136" s="63"/>
      <c r="W3136" s="63">
        <f>IF(Copyright!C$12=1,IF(BW3136&gt;0,BW3136-SUM(S3136:V3136)-SUM(AJ3136:AQ3136)-SUM(X3136:AH3136),SUM(BY3136:CL3136)),SUM(BY3136:CL3136))</f>
        <v>0</v>
      </c>
      <c r="X3136" s="63">
        <v>0</v>
      </c>
      <c r="Y3136" s="63">
        <v>0</v>
      </c>
      <c r="Z3136" s="63">
        <v>1</v>
      </c>
      <c r="AA3136" s="63"/>
      <c r="AB3136" s="63"/>
      <c r="AC3136" s="63"/>
      <c r="AD3136" s="63">
        <v>0</v>
      </c>
      <c r="AE3136" s="63"/>
      <c r="AF3136" s="63"/>
      <c r="AG3136" s="63"/>
      <c r="AH3136" s="63"/>
      <c r="AI3136" s="1">
        <v>43</v>
      </c>
      <c r="AJ3136" s="63"/>
      <c r="AK3136" s="63"/>
      <c r="AL3136" s="63">
        <v>0</v>
      </c>
      <c r="AM3136" s="63">
        <v>0</v>
      </c>
      <c r="AN3136" s="63"/>
      <c r="AO3136" s="63"/>
      <c r="AP3136" s="63"/>
      <c r="AQ3136" s="63"/>
      <c r="AS3136" s="5">
        <f>IF(Q3136&gt;0,RANK(Q3136,(N3136:P3136,Q3136:AE3136)),0)</f>
        <v>3</v>
      </c>
      <c r="AT3136" s="5">
        <f>IF(R3136&gt;0,RANK(R3136,(N3136:P3136,Q3136:AE3136)),0)</f>
        <v>4</v>
      </c>
      <c r="AU3136" s="5">
        <f>IF(T3136&gt;0,RANK(T3136,(N3136:P3136,Q3136:AE3136)),0)</f>
        <v>0</v>
      </c>
      <c r="AV3136" s="5">
        <f>IF(S3136&gt;0,RANK(S3136,(N3136:P3136,Q3136:AE3136)),0)</f>
        <v>0</v>
      </c>
      <c r="AW3136" s="2">
        <f t="shared" si="1185"/>
        <v>1.0166890466142336E-2</v>
      </c>
      <c r="AX3136" s="2">
        <f t="shared" si="1186"/>
        <v>8.632265490120852E-3</v>
      </c>
      <c r="AY3136" s="2">
        <f t="shared" si="1187"/>
        <v>0</v>
      </c>
      <c r="AZ3136" s="2">
        <f t="shared" si="1188"/>
        <v>0</v>
      </c>
      <c r="BB3136" t="s">
        <v>651</v>
      </c>
      <c r="BC3136" t="s">
        <v>2371</v>
      </c>
      <c r="BD3136">
        <v>3</v>
      </c>
      <c r="BF3136" s="111">
        <v>54</v>
      </c>
      <c r="BG3136" s="113">
        <v>63</v>
      </c>
      <c r="BH3136" s="117">
        <f t="shared" si="1189"/>
        <v>54063</v>
      </c>
      <c r="BJ3136" s="5" t="s">
        <v>3185</v>
      </c>
      <c r="BY3136" s="63">
        <v>0</v>
      </c>
      <c r="BZ3136" s="63">
        <v>0</v>
      </c>
      <c r="CA3136" s="63">
        <v>0</v>
      </c>
      <c r="CB3136" s="63">
        <v>0</v>
      </c>
      <c r="CC3136" s="8">
        <v>0</v>
      </c>
      <c r="CD3136" s="8">
        <v>0</v>
      </c>
      <c r="CE3136" s="8">
        <v>0</v>
      </c>
      <c r="CF3136" s="8">
        <v>0</v>
      </c>
      <c r="CG3136" s="8">
        <v>0</v>
      </c>
    </row>
    <row r="3137" spans="1:85" hidden="1" outlineLevel="1">
      <c r="A3137" t="s">
        <v>1153</v>
      </c>
      <c r="B3137" t="s">
        <v>2371</v>
      </c>
      <c r="C3137" s="1">
        <f t="shared" ref="C3137:C3160" si="1190">SUM(N3137:AQ3137)</f>
        <v>7052</v>
      </c>
      <c r="D3137" s="5">
        <f>IF(N3137&gt;0, RANK(N3137,(N3137:P3137,Q3137:AE3137)),0)</f>
        <v>2</v>
      </c>
      <c r="E3137" s="5">
        <f>IF(O3137&gt;0,RANK(O3137,(N3137:P3137,Q3137:AE3137)),0)</f>
        <v>1</v>
      </c>
      <c r="F3137" s="5">
        <f>IF(P3137&gt;0,RANK(P3137,(N3137:P3137,Q3137:AE3137)),0)</f>
        <v>0</v>
      </c>
      <c r="G3137" s="131">
        <f t="shared" si="1177"/>
        <v>2150</v>
      </c>
      <c r="H3137" s="136">
        <f t="shared" si="1178"/>
        <v>0.3048780487804878</v>
      </c>
      <c r="I3137" s="2"/>
      <c r="J3137" s="2">
        <f t="shared" ref="J3137:J3160" si="1191">IF($C3137=0,"-",N3137/$C3137)</f>
        <v>0.33508224617129895</v>
      </c>
      <c r="K3137" s="2">
        <f t="shared" ref="K3137:K3160" si="1192">IF($C3137=0,"-",O3137/$C3137)</f>
        <v>0.63996029495178675</v>
      </c>
      <c r="L3137" s="2">
        <f t="shared" ref="L3137:L3160" si="1193">IF($C3137=0,"-",P3137/$C3137)</f>
        <v>0</v>
      </c>
      <c r="M3137" s="2">
        <f t="shared" ref="M3137:M3160" si="1194">IF(C3137=0,"-",(1-J3137-K3137-L3137))</f>
        <v>2.4957458876914251E-2</v>
      </c>
      <c r="N3137" s="63">
        <v>2363</v>
      </c>
      <c r="O3137" s="63">
        <v>4513</v>
      </c>
      <c r="P3137" s="63"/>
      <c r="Q3137" s="63">
        <v>60</v>
      </c>
      <c r="R3137" s="63">
        <v>60</v>
      </c>
      <c r="S3137" s="63">
        <v>5</v>
      </c>
      <c r="T3137" s="63"/>
      <c r="U3137" s="63"/>
      <c r="V3137" s="63"/>
      <c r="W3137" s="63">
        <f>IF(Copyright!C$12=1,IF(BW3137&gt;0,BW3137-SUM(S3137:V3137)-SUM(AJ3137:AQ3137)-SUM(X3137:AH3137),SUM(BY3137:CL3137)),SUM(BY3137:CL3137))</f>
        <v>0</v>
      </c>
      <c r="X3137" s="63">
        <v>0</v>
      </c>
      <c r="Y3137" s="63">
        <v>2</v>
      </c>
      <c r="Z3137" s="63">
        <v>0</v>
      </c>
      <c r="AA3137" s="63"/>
      <c r="AB3137" s="63"/>
      <c r="AC3137" s="63"/>
      <c r="AD3137" s="63">
        <v>1</v>
      </c>
      <c r="AE3137" s="63"/>
      <c r="AF3137" s="63"/>
      <c r="AG3137" s="63"/>
      <c r="AH3137" s="63"/>
      <c r="AI3137" s="1">
        <v>48</v>
      </c>
      <c r="AJ3137" s="63"/>
      <c r="AK3137" s="63"/>
      <c r="AL3137" s="63">
        <v>0</v>
      </c>
      <c r="AM3137" s="63">
        <v>0</v>
      </c>
      <c r="AN3137" s="63"/>
      <c r="AO3137" s="63"/>
      <c r="AP3137" s="63"/>
      <c r="AQ3137" s="63"/>
      <c r="AS3137" s="5">
        <f>IF(Q3137&gt;0,RANK(Q3137,(N3137:P3137,Q3137:AE3137)),0)</f>
        <v>3</v>
      </c>
      <c r="AT3137" s="5">
        <f>IF(R3137&gt;0,RANK(R3137,(N3137:P3137,Q3137:AE3137)),0)</f>
        <v>3</v>
      </c>
      <c r="AU3137" s="5">
        <f>IF(T3137&gt;0,RANK(T3137,(N3137:P3137,Q3137:AE3137)),0)</f>
        <v>0</v>
      </c>
      <c r="AV3137" s="5">
        <f>IF(S3137&gt;0,RANK(S3137,(N3137:P3137,Q3137:AE3137)),0)</f>
        <v>5</v>
      </c>
      <c r="AW3137" s="2">
        <f t="shared" ref="AW3137:AW3160" si="1195">IF($C3137=0,"-",Q3137/$C3137)</f>
        <v>8.5082246171298923E-3</v>
      </c>
      <c r="AX3137" s="2">
        <f t="shared" ref="AX3137:AX3160" si="1196">IF($C3137=0,"-",R3137/$C3137)</f>
        <v>8.5082246171298923E-3</v>
      </c>
      <c r="AY3137" s="2">
        <f t="shared" ref="AY3137:AY3160" si="1197">IF($C3137=0,"-",T3137/$C3137)</f>
        <v>0</v>
      </c>
      <c r="AZ3137" s="2">
        <f t="shared" ref="AZ3137:AZ3160" si="1198">IF($C3137=0,"-",S3137/$C3137)</f>
        <v>7.0901871809415766E-4</v>
      </c>
      <c r="BB3137" t="s">
        <v>1153</v>
      </c>
      <c r="BC3137" t="s">
        <v>2371</v>
      </c>
      <c r="BD3137">
        <v>2</v>
      </c>
      <c r="BF3137" s="111">
        <v>54</v>
      </c>
      <c r="BG3137" s="113">
        <v>65</v>
      </c>
      <c r="BH3137" s="117">
        <f t="shared" si="1189"/>
        <v>54065</v>
      </c>
      <c r="BJ3137" s="5" t="s">
        <v>3185</v>
      </c>
      <c r="BY3137" s="63">
        <v>0</v>
      </c>
      <c r="BZ3137" s="63">
        <v>0</v>
      </c>
      <c r="CA3137" s="63">
        <v>0</v>
      </c>
      <c r="CB3137" s="63">
        <v>0</v>
      </c>
      <c r="CC3137" s="8">
        <v>0</v>
      </c>
      <c r="CD3137" s="8">
        <v>0</v>
      </c>
      <c r="CE3137" s="8">
        <v>0</v>
      </c>
      <c r="CF3137" s="8">
        <v>0</v>
      </c>
      <c r="CG3137" s="8">
        <v>0</v>
      </c>
    </row>
    <row r="3138" spans="1:85" hidden="1" outlineLevel="1">
      <c r="A3138" t="s">
        <v>2130</v>
      </c>
      <c r="B3138" t="s">
        <v>2371</v>
      </c>
      <c r="C3138" s="1">
        <f t="shared" si="1190"/>
        <v>8791</v>
      </c>
      <c r="D3138" s="5">
        <f>IF(N3138&gt;0, RANK(N3138,(N3138:P3138,Q3138:AE3138)),0)</f>
        <v>2</v>
      </c>
      <c r="E3138" s="5">
        <f>IF(O3138&gt;0,RANK(O3138,(N3138:P3138,Q3138:AE3138)),0)</f>
        <v>1</v>
      </c>
      <c r="F3138" s="5">
        <f>IF(P3138&gt;0,RANK(P3138,(N3138:P3138,Q3138:AE3138)),0)</f>
        <v>0</v>
      </c>
      <c r="G3138" s="131">
        <f t="shared" si="1177"/>
        <v>3234</v>
      </c>
      <c r="H3138" s="136">
        <f t="shared" si="1178"/>
        <v>0.36787623706063016</v>
      </c>
      <c r="I3138" s="2"/>
      <c r="J3138" s="2">
        <f t="shared" si="1191"/>
        <v>0.30303719713343191</v>
      </c>
      <c r="K3138" s="2">
        <f t="shared" si="1192"/>
        <v>0.67091343419406213</v>
      </c>
      <c r="L3138" s="2">
        <f t="shared" si="1193"/>
        <v>0</v>
      </c>
      <c r="M3138" s="2">
        <f t="shared" si="1194"/>
        <v>2.6049368672505957E-2</v>
      </c>
      <c r="N3138" s="63">
        <v>2664</v>
      </c>
      <c r="O3138" s="63">
        <v>5898</v>
      </c>
      <c r="P3138" s="63"/>
      <c r="Q3138" s="63">
        <v>92</v>
      </c>
      <c r="R3138" s="63">
        <v>60</v>
      </c>
      <c r="S3138" s="63">
        <v>4</v>
      </c>
      <c r="T3138" s="63"/>
      <c r="U3138" s="63"/>
      <c r="V3138" s="63"/>
      <c r="W3138" s="63">
        <f>IF(Copyright!C$12=1,IF(BW3138&gt;0,BW3138-SUM(S3138:V3138)-SUM(AJ3138:AQ3138)-SUM(X3138:AH3138),SUM(BY3138:CL3138)),SUM(BY3138:CL3138))</f>
        <v>1</v>
      </c>
      <c r="X3138" s="63">
        <v>0</v>
      </c>
      <c r="Y3138" s="63">
        <v>0</v>
      </c>
      <c r="Z3138" s="63">
        <v>1</v>
      </c>
      <c r="AA3138" s="63"/>
      <c r="AB3138" s="63"/>
      <c r="AC3138" s="63"/>
      <c r="AD3138" s="63">
        <v>0</v>
      </c>
      <c r="AE3138" s="63"/>
      <c r="AF3138" s="63"/>
      <c r="AG3138" s="63"/>
      <c r="AH3138" s="63"/>
      <c r="AI3138" s="1">
        <v>71</v>
      </c>
      <c r="AJ3138" s="63"/>
      <c r="AK3138" s="63"/>
      <c r="AL3138" s="63">
        <v>0</v>
      </c>
      <c r="AM3138" s="63">
        <v>0</v>
      </c>
      <c r="AN3138" s="63"/>
      <c r="AO3138" s="63"/>
      <c r="AP3138" s="63"/>
      <c r="AQ3138" s="63"/>
      <c r="AS3138" s="5">
        <f>IF(Q3138&gt;0,RANK(Q3138,(N3138:P3138,Q3138:AE3138)),0)</f>
        <v>3</v>
      </c>
      <c r="AT3138" s="5">
        <f>IF(R3138&gt;0,RANK(R3138,(N3138:P3138,Q3138:AE3138)),0)</f>
        <v>4</v>
      </c>
      <c r="AU3138" s="5">
        <f>IF(T3138&gt;0,RANK(T3138,(N3138:P3138,Q3138:AE3138)),0)</f>
        <v>0</v>
      </c>
      <c r="AV3138" s="5">
        <f>IF(S3138&gt;0,RANK(S3138,(N3138:P3138,Q3138:AE3138)),0)</f>
        <v>5</v>
      </c>
      <c r="AW3138" s="2">
        <f t="shared" si="1195"/>
        <v>1.0465248549653054E-2</v>
      </c>
      <c r="AX3138" s="2">
        <f t="shared" si="1196"/>
        <v>6.8251620975998181E-3</v>
      </c>
      <c r="AY3138" s="2">
        <f t="shared" si="1197"/>
        <v>0</v>
      </c>
      <c r="AZ3138" s="2">
        <f t="shared" si="1198"/>
        <v>4.5501080650665453E-4</v>
      </c>
      <c r="BB3138" t="s">
        <v>2130</v>
      </c>
      <c r="BC3138" t="s">
        <v>2371</v>
      </c>
      <c r="BD3138">
        <v>3</v>
      </c>
      <c r="BF3138" s="111">
        <v>54</v>
      </c>
      <c r="BG3138" s="113">
        <v>67</v>
      </c>
      <c r="BH3138" s="117">
        <f t="shared" si="1189"/>
        <v>54067</v>
      </c>
      <c r="BJ3138" s="5" t="s">
        <v>3185</v>
      </c>
      <c r="BY3138" s="63">
        <v>0</v>
      </c>
      <c r="BZ3138" s="63">
        <v>0</v>
      </c>
      <c r="CA3138" s="63">
        <v>0</v>
      </c>
      <c r="CB3138" s="63">
        <v>0</v>
      </c>
      <c r="CC3138" s="8">
        <v>1</v>
      </c>
      <c r="CD3138" s="8">
        <v>0</v>
      </c>
      <c r="CE3138" s="8">
        <v>0</v>
      </c>
      <c r="CF3138" s="8">
        <v>0</v>
      </c>
      <c r="CG3138" s="8">
        <v>0</v>
      </c>
    </row>
    <row r="3139" spans="1:85" hidden="1" outlineLevel="1">
      <c r="A3139" t="s">
        <v>743</v>
      </c>
      <c r="B3139" t="s">
        <v>2371</v>
      </c>
      <c r="C3139" s="1">
        <f t="shared" si="1190"/>
        <v>17915</v>
      </c>
      <c r="D3139" s="5">
        <f>IF(N3139&gt;0, RANK(N3139,(N3139:P3139,Q3139:AE3139)),0)</f>
        <v>2</v>
      </c>
      <c r="E3139" s="5">
        <f>IF(O3139&gt;0,RANK(O3139,(N3139:P3139,Q3139:AE3139)),0)</f>
        <v>1</v>
      </c>
      <c r="F3139" s="5">
        <f>IF(P3139&gt;0,RANK(P3139,(N3139:P3139,Q3139:AE3139)),0)</f>
        <v>0</v>
      </c>
      <c r="G3139" s="131">
        <f t="shared" si="1177"/>
        <v>3982</v>
      </c>
      <c r="H3139" s="136">
        <f t="shared" si="1178"/>
        <v>0.22227183924085961</v>
      </c>
      <c r="I3139" s="2"/>
      <c r="J3139" s="2">
        <f t="shared" si="1191"/>
        <v>0.37878872453251466</v>
      </c>
      <c r="K3139" s="2">
        <f t="shared" si="1192"/>
        <v>0.60106056377337425</v>
      </c>
      <c r="L3139" s="2">
        <f t="shared" si="1193"/>
        <v>0</v>
      </c>
      <c r="M3139" s="2">
        <f t="shared" si="1194"/>
        <v>2.015071169411109E-2</v>
      </c>
      <c r="N3139" s="63">
        <v>6786</v>
      </c>
      <c r="O3139" s="63">
        <v>10768</v>
      </c>
      <c r="P3139" s="63"/>
      <c r="Q3139" s="63">
        <v>191</v>
      </c>
      <c r="R3139" s="63">
        <v>107</v>
      </c>
      <c r="S3139" s="63">
        <v>2</v>
      </c>
      <c r="T3139" s="63"/>
      <c r="U3139" s="63"/>
      <c r="V3139" s="63"/>
      <c r="W3139" s="63">
        <f>IF(Copyright!C$12=1,IF(BW3139&gt;0,BW3139-SUM(S3139:V3139)-SUM(AJ3139:AQ3139)-SUM(X3139:AH3139),SUM(BY3139:CL3139)),SUM(BY3139:CL3139))</f>
        <v>0</v>
      </c>
      <c r="X3139" s="63">
        <v>0</v>
      </c>
      <c r="Y3139" s="63">
        <v>0</v>
      </c>
      <c r="Z3139" s="63">
        <v>2</v>
      </c>
      <c r="AA3139" s="63"/>
      <c r="AB3139" s="63"/>
      <c r="AC3139" s="63"/>
      <c r="AD3139" s="63">
        <v>0</v>
      </c>
      <c r="AE3139" s="63"/>
      <c r="AF3139" s="63"/>
      <c r="AG3139" s="63"/>
      <c r="AH3139" s="63"/>
      <c r="AI3139" s="1">
        <v>59</v>
      </c>
      <c r="AJ3139" s="63"/>
      <c r="AK3139" s="63"/>
      <c r="AL3139" s="63">
        <v>0</v>
      </c>
      <c r="AM3139" s="63">
        <v>0</v>
      </c>
      <c r="AN3139" s="63"/>
      <c r="AO3139" s="63"/>
      <c r="AP3139" s="63"/>
      <c r="AQ3139" s="63"/>
      <c r="AS3139" s="5">
        <f>IF(Q3139&gt;0,RANK(Q3139,(N3139:P3139,Q3139:AE3139)),0)</f>
        <v>3</v>
      </c>
      <c r="AT3139" s="5">
        <f>IF(R3139&gt;0,RANK(R3139,(N3139:P3139,Q3139:AE3139)),0)</f>
        <v>4</v>
      </c>
      <c r="AU3139" s="5">
        <f>IF(T3139&gt;0,RANK(T3139,(N3139:P3139,Q3139:AE3139)),0)</f>
        <v>0</v>
      </c>
      <c r="AV3139" s="5">
        <f>IF(S3139&gt;0,RANK(S3139,(N3139:P3139,Q3139:AE3139)),0)</f>
        <v>5</v>
      </c>
      <c r="AW3139" s="2">
        <f t="shared" si="1195"/>
        <v>1.0661456879709741E-2</v>
      </c>
      <c r="AX3139" s="2">
        <f t="shared" si="1196"/>
        <v>5.9726486184761372E-3</v>
      </c>
      <c r="AY3139" s="2">
        <f t="shared" si="1197"/>
        <v>0</v>
      </c>
      <c r="AZ3139" s="2">
        <f t="shared" si="1198"/>
        <v>1.1163829193413341E-4</v>
      </c>
      <c r="BB3139" t="s">
        <v>743</v>
      </c>
      <c r="BC3139" t="s">
        <v>2371</v>
      </c>
      <c r="BD3139">
        <v>1</v>
      </c>
      <c r="BF3139" s="111">
        <v>54</v>
      </c>
      <c r="BG3139" s="113">
        <v>69</v>
      </c>
      <c r="BH3139" s="117">
        <f t="shared" si="1189"/>
        <v>54069</v>
      </c>
      <c r="BJ3139" s="5" t="s">
        <v>3185</v>
      </c>
      <c r="BY3139" s="63">
        <v>0</v>
      </c>
      <c r="BZ3139" s="63">
        <v>0</v>
      </c>
      <c r="CA3139" s="63">
        <v>0</v>
      </c>
      <c r="CB3139" s="63">
        <v>0</v>
      </c>
      <c r="CC3139" s="8">
        <v>0</v>
      </c>
      <c r="CD3139" s="8">
        <v>0</v>
      </c>
      <c r="CE3139" s="8">
        <v>0</v>
      </c>
      <c r="CF3139" s="8">
        <v>0</v>
      </c>
      <c r="CG3139" s="8">
        <v>0</v>
      </c>
    </row>
    <row r="3140" spans="1:85" hidden="1" outlineLevel="1">
      <c r="A3140" t="s">
        <v>336</v>
      </c>
      <c r="B3140" t="s">
        <v>2371</v>
      </c>
      <c r="C3140" s="1">
        <f t="shared" si="1190"/>
        <v>3241</v>
      </c>
      <c r="D3140" s="5">
        <f>IF(N3140&gt;0, RANK(N3140,(N3140:P3140,Q3140:AE3140)),0)</f>
        <v>2</v>
      </c>
      <c r="E3140" s="5">
        <f>IF(O3140&gt;0,RANK(O3140,(N3140:P3140,Q3140:AE3140)),0)</f>
        <v>1</v>
      </c>
      <c r="F3140" s="5">
        <f>IF(P3140&gt;0,RANK(P3140,(N3140:P3140,Q3140:AE3140)),0)</f>
        <v>0</v>
      </c>
      <c r="G3140" s="131">
        <f t="shared" si="1177"/>
        <v>1021</v>
      </c>
      <c r="H3140" s="136">
        <f t="shared" si="1178"/>
        <v>0.31502622647331069</v>
      </c>
      <c r="I3140" s="2"/>
      <c r="J3140" s="2">
        <f t="shared" si="1191"/>
        <v>0.33137920394939835</v>
      </c>
      <c r="K3140" s="2">
        <f t="shared" si="1192"/>
        <v>0.64640543042270904</v>
      </c>
      <c r="L3140" s="2">
        <f t="shared" si="1193"/>
        <v>0</v>
      </c>
      <c r="M3140" s="2">
        <f t="shared" si="1194"/>
        <v>2.2215365627892614E-2</v>
      </c>
      <c r="N3140" s="63">
        <v>1074</v>
      </c>
      <c r="O3140" s="63">
        <v>2095</v>
      </c>
      <c r="P3140" s="63"/>
      <c r="Q3140" s="63">
        <v>15</v>
      </c>
      <c r="R3140" s="63">
        <v>30</v>
      </c>
      <c r="S3140" s="63">
        <v>2</v>
      </c>
      <c r="T3140" s="63"/>
      <c r="U3140" s="63"/>
      <c r="V3140" s="63"/>
      <c r="W3140" s="63">
        <f>IF(Copyright!C$12=1,IF(BW3140&gt;0,BW3140-SUM(S3140:V3140)-SUM(AJ3140:AQ3140)-SUM(X3140:AH3140),SUM(BY3140:CL3140)),SUM(BY3140:CL3140))</f>
        <v>0</v>
      </c>
      <c r="X3140" s="63">
        <v>0</v>
      </c>
      <c r="Y3140" s="63">
        <v>0</v>
      </c>
      <c r="Z3140" s="63">
        <v>0</v>
      </c>
      <c r="AA3140" s="63"/>
      <c r="AB3140" s="63"/>
      <c r="AC3140" s="63"/>
      <c r="AD3140" s="63">
        <v>0</v>
      </c>
      <c r="AE3140" s="63"/>
      <c r="AF3140" s="63"/>
      <c r="AG3140" s="63"/>
      <c r="AH3140" s="63"/>
      <c r="AI3140" s="1">
        <v>25</v>
      </c>
      <c r="AJ3140" s="63"/>
      <c r="AK3140" s="63"/>
      <c r="AL3140" s="63">
        <v>0</v>
      </c>
      <c r="AM3140" s="63">
        <v>0</v>
      </c>
      <c r="AN3140" s="63"/>
      <c r="AO3140" s="63"/>
      <c r="AP3140" s="63"/>
      <c r="AQ3140" s="63"/>
      <c r="AS3140" s="5">
        <f>IF(Q3140&gt;0,RANK(Q3140,(N3140:P3140,Q3140:AE3140)),0)</f>
        <v>4</v>
      </c>
      <c r="AT3140" s="5">
        <f>IF(R3140&gt;0,RANK(R3140,(N3140:P3140,Q3140:AE3140)),0)</f>
        <v>3</v>
      </c>
      <c r="AU3140" s="5">
        <f>IF(T3140&gt;0,RANK(T3140,(N3140:P3140,Q3140:AE3140)),0)</f>
        <v>0</v>
      </c>
      <c r="AV3140" s="5">
        <f>IF(S3140&gt;0,RANK(S3140,(N3140:P3140,Q3140:AE3140)),0)</f>
        <v>5</v>
      </c>
      <c r="AW3140" s="2">
        <f t="shared" si="1195"/>
        <v>4.6282011724776305E-3</v>
      </c>
      <c r="AX3140" s="2">
        <f t="shared" si="1196"/>
        <v>9.2564023449552609E-3</v>
      </c>
      <c r="AY3140" s="2">
        <f t="shared" si="1197"/>
        <v>0</v>
      </c>
      <c r="AZ3140" s="2">
        <f t="shared" si="1198"/>
        <v>6.1709348966368404E-4</v>
      </c>
      <c r="BB3140" t="s">
        <v>336</v>
      </c>
      <c r="BC3140" t="s">
        <v>2371</v>
      </c>
      <c r="BD3140">
        <v>2</v>
      </c>
      <c r="BF3140" s="111">
        <v>54</v>
      </c>
      <c r="BG3140" s="113">
        <v>71</v>
      </c>
      <c r="BH3140" s="117">
        <f t="shared" si="1189"/>
        <v>54071</v>
      </c>
      <c r="BJ3140" s="5" t="s">
        <v>3185</v>
      </c>
      <c r="BY3140" s="63">
        <v>0</v>
      </c>
      <c r="BZ3140" s="63">
        <v>0</v>
      </c>
      <c r="CA3140" s="63">
        <v>0</v>
      </c>
      <c r="CB3140" s="63">
        <v>0</v>
      </c>
      <c r="CC3140" s="8">
        <v>0</v>
      </c>
      <c r="CD3140" s="8">
        <v>0</v>
      </c>
      <c r="CE3140" s="8">
        <v>0</v>
      </c>
      <c r="CF3140" s="8">
        <v>0</v>
      </c>
      <c r="CG3140" s="8">
        <v>0</v>
      </c>
    </row>
    <row r="3141" spans="1:85" hidden="1" outlineLevel="1">
      <c r="A3141" t="s">
        <v>949</v>
      </c>
      <c r="B3141" t="s">
        <v>2371</v>
      </c>
      <c r="C3141" s="1">
        <f t="shared" si="1190"/>
        <v>2841</v>
      </c>
      <c r="D3141" s="5">
        <f>IF(N3141&gt;0, RANK(N3141,(N3141:P3141,Q3141:AE3141)),0)</f>
        <v>2</v>
      </c>
      <c r="E3141" s="5">
        <f>IF(O3141&gt;0,RANK(O3141,(N3141:P3141,Q3141:AE3141)),0)</f>
        <v>1</v>
      </c>
      <c r="F3141" s="5">
        <f>IF(P3141&gt;0,RANK(P3141,(N3141:P3141,Q3141:AE3141)),0)</f>
        <v>0</v>
      </c>
      <c r="G3141" s="131">
        <f t="shared" si="1177"/>
        <v>870</v>
      </c>
      <c r="H3141" s="136">
        <f t="shared" si="1178"/>
        <v>0.30623020063357975</v>
      </c>
      <c r="I3141" s="2"/>
      <c r="J3141" s="2">
        <f t="shared" si="1191"/>
        <v>0.3361492432242168</v>
      </c>
      <c r="K3141" s="2">
        <f t="shared" si="1192"/>
        <v>0.64237944385779655</v>
      </c>
      <c r="L3141" s="2">
        <f t="shared" si="1193"/>
        <v>0</v>
      </c>
      <c r="M3141" s="2">
        <f t="shared" si="1194"/>
        <v>2.1471312917986651E-2</v>
      </c>
      <c r="N3141" s="63">
        <v>955</v>
      </c>
      <c r="O3141" s="63">
        <v>1825</v>
      </c>
      <c r="P3141" s="63"/>
      <c r="Q3141" s="63">
        <v>26</v>
      </c>
      <c r="R3141" s="63">
        <v>17</v>
      </c>
      <c r="S3141" s="63">
        <v>0</v>
      </c>
      <c r="T3141" s="63"/>
      <c r="U3141" s="63"/>
      <c r="V3141" s="63"/>
      <c r="W3141" s="63">
        <f>IF(Copyright!C$12=1,IF(BW3141&gt;0,BW3141-SUM(S3141:V3141)-SUM(AJ3141:AQ3141)-SUM(X3141:AH3141),SUM(BY3141:CL3141)),SUM(BY3141:CL3141))</f>
        <v>0</v>
      </c>
      <c r="X3141" s="63">
        <v>0</v>
      </c>
      <c r="Y3141" s="63">
        <v>1</v>
      </c>
      <c r="Z3141" s="63">
        <v>0</v>
      </c>
      <c r="AA3141" s="63"/>
      <c r="AB3141" s="63"/>
      <c r="AC3141" s="63"/>
      <c r="AD3141" s="63">
        <v>0</v>
      </c>
      <c r="AE3141" s="63"/>
      <c r="AF3141" s="63"/>
      <c r="AG3141" s="63"/>
      <c r="AH3141" s="63"/>
      <c r="AI3141" s="1">
        <v>17</v>
      </c>
      <c r="AJ3141" s="63"/>
      <c r="AK3141" s="63"/>
      <c r="AL3141" s="63">
        <v>0</v>
      </c>
      <c r="AM3141" s="63">
        <v>0</v>
      </c>
      <c r="AN3141" s="63"/>
      <c r="AO3141" s="63"/>
      <c r="AP3141" s="63"/>
      <c r="AQ3141" s="63"/>
      <c r="AS3141" s="5">
        <f>IF(Q3141&gt;0,RANK(Q3141,(N3141:P3141,Q3141:AE3141)),0)</f>
        <v>3</v>
      </c>
      <c r="AT3141" s="5">
        <f>IF(R3141&gt;0,RANK(R3141,(N3141:P3141,Q3141:AE3141)),0)</f>
        <v>4</v>
      </c>
      <c r="AU3141" s="5">
        <f>IF(T3141&gt;0,RANK(T3141,(N3141:P3141,Q3141:AE3141)),0)</f>
        <v>0</v>
      </c>
      <c r="AV3141" s="5">
        <f>IF(S3141&gt;0,RANK(S3141,(N3141:P3141,Q3141:AE3141)),0)</f>
        <v>0</v>
      </c>
      <c r="AW3141" s="2">
        <f t="shared" si="1195"/>
        <v>9.1517071453713489E-3</v>
      </c>
      <c r="AX3141" s="2">
        <f t="shared" si="1196"/>
        <v>5.9838085181274196E-3</v>
      </c>
      <c r="AY3141" s="2">
        <f t="shared" si="1197"/>
        <v>0</v>
      </c>
      <c r="AZ3141" s="2">
        <f t="shared" si="1198"/>
        <v>0</v>
      </c>
      <c r="BB3141" t="s">
        <v>949</v>
      </c>
      <c r="BC3141" t="s">
        <v>2371</v>
      </c>
      <c r="BD3141">
        <v>1</v>
      </c>
      <c r="BF3141" s="111">
        <v>54</v>
      </c>
      <c r="BG3141" s="113">
        <v>73</v>
      </c>
      <c r="BH3141" s="117">
        <f t="shared" si="1189"/>
        <v>54073</v>
      </c>
      <c r="BJ3141" s="5" t="s">
        <v>3185</v>
      </c>
      <c r="BY3141" s="63">
        <v>0</v>
      </c>
      <c r="BZ3141" s="63">
        <v>0</v>
      </c>
      <c r="CA3141" s="63">
        <v>0</v>
      </c>
      <c r="CB3141" s="63">
        <v>0</v>
      </c>
      <c r="CC3141" s="8">
        <v>0</v>
      </c>
      <c r="CD3141" s="8">
        <v>0</v>
      </c>
      <c r="CE3141" s="8">
        <v>0</v>
      </c>
      <c r="CF3141" s="8">
        <v>0</v>
      </c>
      <c r="CG3141" s="8">
        <v>0</v>
      </c>
    </row>
    <row r="3142" spans="1:85" hidden="1" outlineLevel="1">
      <c r="A3142" t="s">
        <v>2642</v>
      </c>
      <c r="B3142" t="s">
        <v>2371</v>
      </c>
      <c r="C3142" s="1">
        <f t="shared" si="1190"/>
        <v>3579</v>
      </c>
      <c r="D3142" s="5">
        <f>IF(N3142&gt;0, RANK(N3142,(N3142:P3142,Q3142:AE3142)),0)</f>
        <v>2</v>
      </c>
      <c r="E3142" s="5">
        <f>IF(O3142&gt;0,RANK(O3142,(N3142:P3142,Q3142:AE3142)),0)</f>
        <v>1</v>
      </c>
      <c r="F3142" s="5">
        <f>IF(P3142&gt;0,RANK(P3142,(N3142:P3142,Q3142:AE3142)),0)</f>
        <v>0</v>
      </c>
      <c r="G3142" s="131">
        <f t="shared" si="1177"/>
        <v>879</v>
      </c>
      <c r="H3142" s="136">
        <f t="shared" si="1178"/>
        <v>0.24559932942162616</v>
      </c>
      <c r="I3142" s="2"/>
      <c r="J3142" s="2">
        <f t="shared" si="1191"/>
        <v>0.36406817546800785</v>
      </c>
      <c r="K3142" s="2">
        <f t="shared" si="1192"/>
        <v>0.60966750488963395</v>
      </c>
      <c r="L3142" s="2">
        <f t="shared" si="1193"/>
        <v>0</v>
      </c>
      <c r="M3142" s="2">
        <f t="shared" si="1194"/>
        <v>2.6264319642358203E-2</v>
      </c>
      <c r="N3142" s="63">
        <v>1303</v>
      </c>
      <c r="O3142" s="63">
        <v>2182</v>
      </c>
      <c r="P3142" s="63"/>
      <c r="Q3142" s="63">
        <v>33</v>
      </c>
      <c r="R3142" s="63">
        <v>33</v>
      </c>
      <c r="S3142" s="63">
        <v>0</v>
      </c>
      <c r="T3142" s="63"/>
      <c r="U3142" s="63"/>
      <c r="V3142" s="63"/>
      <c r="W3142" s="63">
        <f>IF(Copyright!C$12=1,IF(BW3142&gt;0,BW3142-SUM(S3142:V3142)-SUM(AJ3142:AQ3142)-SUM(X3142:AH3142),SUM(BY3142:CL3142)),SUM(BY3142:CL3142))</f>
        <v>0</v>
      </c>
      <c r="X3142" s="63">
        <v>1</v>
      </c>
      <c r="Y3142" s="63">
        <v>0</v>
      </c>
      <c r="Z3142" s="63">
        <v>1</v>
      </c>
      <c r="AA3142" s="63"/>
      <c r="AB3142" s="63"/>
      <c r="AC3142" s="63"/>
      <c r="AD3142" s="63">
        <v>1</v>
      </c>
      <c r="AE3142" s="63"/>
      <c r="AF3142" s="63"/>
      <c r="AG3142" s="63"/>
      <c r="AH3142" s="63"/>
      <c r="AI3142" s="1">
        <v>25</v>
      </c>
      <c r="AJ3142" s="63"/>
      <c r="AK3142" s="63"/>
      <c r="AL3142" s="63">
        <v>0</v>
      </c>
      <c r="AM3142" s="63">
        <v>0</v>
      </c>
      <c r="AN3142" s="63"/>
      <c r="AO3142" s="63"/>
      <c r="AP3142" s="63"/>
      <c r="AQ3142" s="63"/>
      <c r="AS3142" s="5">
        <f>IF(Q3142&gt;0,RANK(Q3142,(N3142:P3142,Q3142:AE3142)),0)</f>
        <v>3</v>
      </c>
      <c r="AT3142" s="5">
        <f>IF(R3142&gt;0,RANK(R3142,(N3142:P3142,Q3142:AE3142)),0)</f>
        <v>3</v>
      </c>
      <c r="AU3142" s="5">
        <f>IF(T3142&gt;0,RANK(T3142,(N3142:P3142,Q3142:AE3142)),0)</f>
        <v>0</v>
      </c>
      <c r="AV3142" s="5">
        <f>IF(S3142&gt;0,RANK(S3142,(N3142:P3142,Q3142:AE3142)),0)</f>
        <v>0</v>
      </c>
      <c r="AW3142" s="2">
        <f t="shared" si="1195"/>
        <v>9.2204526404023462E-3</v>
      </c>
      <c r="AX3142" s="2">
        <f t="shared" si="1196"/>
        <v>9.2204526404023462E-3</v>
      </c>
      <c r="AY3142" s="2">
        <f t="shared" si="1197"/>
        <v>0</v>
      </c>
      <c r="AZ3142" s="2">
        <f t="shared" si="1198"/>
        <v>0</v>
      </c>
      <c r="BB3142" t="s">
        <v>2642</v>
      </c>
      <c r="BC3142" t="s">
        <v>2371</v>
      </c>
      <c r="BD3142">
        <v>3</v>
      </c>
      <c r="BF3142" s="111">
        <v>54</v>
      </c>
      <c r="BG3142" s="113">
        <v>75</v>
      </c>
      <c r="BH3142" s="117">
        <f t="shared" si="1189"/>
        <v>54075</v>
      </c>
      <c r="BJ3142" s="5" t="s">
        <v>3185</v>
      </c>
      <c r="BY3142" s="63">
        <v>0</v>
      </c>
      <c r="BZ3142" s="63">
        <v>0</v>
      </c>
      <c r="CA3142" s="63">
        <v>0</v>
      </c>
      <c r="CB3142" s="63">
        <v>0</v>
      </c>
      <c r="CC3142" s="8">
        <v>0</v>
      </c>
      <c r="CD3142" s="8">
        <v>0</v>
      </c>
      <c r="CE3142" s="8">
        <v>0</v>
      </c>
      <c r="CF3142" s="8">
        <v>0</v>
      </c>
      <c r="CG3142" s="8">
        <v>0</v>
      </c>
    </row>
    <row r="3143" spans="1:85" hidden="1" outlineLevel="1">
      <c r="A3143" t="s">
        <v>2608</v>
      </c>
      <c r="B3143" t="s">
        <v>2371</v>
      </c>
      <c r="C3143" s="1">
        <f t="shared" si="1190"/>
        <v>11160</v>
      </c>
      <c r="D3143" s="5">
        <f>IF(N3143&gt;0, RANK(N3143,(N3143:P3143,Q3143:AE3143)),0)</f>
        <v>2</v>
      </c>
      <c r="E3143" s="5">
        <f>IF(O3143&gt;0,RANK(O3143,(N3143:P3143,Q3143:AE3143)),0)</f>
        <v>1</v>
      </c>
      <c r="F3143" s="5">
        <f>IF(P3143&gt;0,RANK(P3143,(N3143:P3143,Q3143:AE3143)),0)</f>
        <v>0</v>
      </c>
      <c r="G3143" s="131">
        <f t="shared" si="1177"/>
        <v>4958</v>
      </c>
      <c r="H3143" s="136">
        <f t="shared" si="1178"/>
        <v>0.44426523297491038</v>
      </c>
      <c r="I3143" s="2"/>
      <c r="J3143" s="2">
        <f t="shared" si="1191"/>
        <v>0.26263440860215054</v>
      </c>
      <c r="K3143" s="2">
        <f t="shared" si="1192"/>
        <v>0.70689964157706098</v>
      </c>
      <c r="L3143" s="2">
        <f t="shared" si="1193"/>
        <v>0</v>
      </c>
      <c r="M3143" s="2">
        <f t="shared" si="1194"/>
        <v>3.0465949820788429E-2</v>
      </c>
      <c r="N3143" s="63">
        <v>2931</v>
      </c>
      <c r="O3143" s="63">
        <v>7889</v>
      </c>
      <c r="P3143" s="63"/>
      <c r="Q3143" s="63">
        <v>128</v>
      </c>
      <c r="R3143" s="63">
        <v>106</v>
      </c>
      <c r="S3143" s="63">
        <v>3</v>
      </c>
      <c r="T3143" s="63"/>
      <c r="U3143" s="63"/>
      <c r="V3143" s="63"/>
      <c r="W3143" s="63">
        <f>IF(Copyright!C$12=1,IF(BW3143&gt;0,BW3143-SUM(S3143:V3143)-SUM(AJ3143:AQ3143)-SUM(X3143:AH3143),SUM(BY3143:CL3143)),SUM(BY3143:CL3143))</f>
        <v>1</v>
      </c>
      <c r="X3143" s="63">
        <v>0</v>
      </c>
      <c r="Y3143" s="63">
        <v>0</v>
      </c>
      <c r="Z3143" s="63">
        <v>0</v>
      </c>
      <c r="AA3143" s="63"/>
      <c r="AB3143" s="63"/>
      <c r="AC3143" s="63"/>
      <c r="AD3143" s="63">
        <v>1</v>
      </c>
      <c r="AE3143" s="63"/>
      <c r="AF3143" s="63"/>
      <c r="AG3143" s="63"/>
      <c r="AH3143" s="63"/>
      <c r="AI3143" s="1">
        <v>101</v>
      </c>
      <c r="AJ3143" s="63"/>
      <c r="AK3143" s="63"/>
      <c r="AL3143" s="63">
        <v>0</v>
      </c>
      <c r="AM3143" s="63">
        <v>0</v>
      </c>
      <c r="AN3143" s="63"/>
      <c r="AO3143" s="63"/>
      <c r="AP3143" s="63"/>
      <c r="AQ3143" s="63"/>
      <c r="AS3143" s="5">
        <f>IF(Q3143&gt;0,RANK(Q3143,(N3143:P3143,Q3143:AE3143)),0)</f>
        <v>3</v>
      </c>
      <c r="AT3143" s="5">
        <f>IF(R3143&gt;0,RANK(R3143,(N3143:P3143,Q3143:AE3143)),0)</f>
        <v>4</v>
      </c>
      <c r="AU3143" s="5">
        <f>IF(T3143&gt;0,RANK(T3143,(N3143:P3143,Q3143:AE3143)),0)</f>
        <v>0</v>
      </c>
      <c r="AV3143" s="5">
        <f>IF(S3143&gt;0,RANK(S3143,(N3143:P3143,Q3143:AE3143)),0)</f>
        <v>5</v>
      </c>
      <c r="AW3143" s="2">
        <f t="shared" si="1195"/>
        <v>1.1469534050179211E-2</v>
      </c>
      <c r="AX3143" s="2">
        <f t="shared" si="1196"/>
        <v>9.4982078853046593E-3</v>
      </c>
      <c r="AY3143" s="2">
        <f t="shared" si="1197"/>
        <v>0</v>
      </c>
      <c r="AZ3143" s="2">
        <f t="shared" si="1198"/>
        <v>2.6881720430107527E-4</v>
      </c>
      <c r="BB3143" t="s">
        <v>2608</v>
      </c>
      <c r="BC3143" t="s">
        <v>2371</v>
      </c>
      <c r="BD3143">
        <v>1</v>
      </c>
      <c r="BF3143" s="111">
        <v>54</v>
      </c>
      <c r="BG3143" s="113">
        <v>77</v>
      </c>
      <c r="BH3143" s="117">
        <f t="shared" si="1189"/>
        <v>54077</v>
      </c>
      <c r="BJ3143" s="5" t="s">
        <v>3185</v>
      </c>
      <c r="BY3143" s="63">
        <v>0</v>
      </c>
      <c r="BZ3143" s="63">
        <v>0</v>
      </c>
      <c r="CA3143" s="63">
        <v>0</v>
      </c>
      <c r="CB3143" s="63">
        <v>0</v>
      </c>
      <c r="CC3143" s="8">
        <v>1</v>
      </c>
      <c r="CD3143" s="8">
        <v>0</v>
      </c>
      <c r="CE3143" s="8">
        <v>0</v>
      </c>
      <c r="CF3143" s="8">
        <v>0</v>
      </c>
      <c r="CG3143" s="8">
        <v>0</v>
      </c>
    </row>
    <row r="3144" spans="1:85" hidden="1" outlineLevel="1">
      <c r="A3144" t="s">
        <v>963</v>
      </c>
      <c r="B3144" t="s">
        <v>2371</v>
      </c>
      <c r="C3144" s="1">
        <f t="shared" si="1190"/>
        <v>23682</v>
      </c>
      <c r="D3144" s="5">
        <f>IF(N3144&gt;0, RANK(N3144,(N3144:P3144,Q3144:AE3144)),0)</f>
        <v>2</v>
      </c>
      <c r="E3144" s="5">
        <f>IF(O3144&gt;0,RANK(O3144,(N3144:P3144,Q3144:AE3144)),0)</f>
        <v>1</v>
      </c>
      <c r="F3144" s="5">
        <f>IF(P3144&gt;0,RANK(P3144,(N3144:P3144,Q3144:AE3144)),0)</f>
        <v>0</v>
      </c>
      <c r="G3144" s="131">
        <f t="shared" si="1177"/>
        <v>8776</v>
      </c>
      <c r="H3144" s="136">
        <f t="shared" si="1178"/>
        <v>0.37057680939109872</v>
      </c>
      <c r="I3144" s="2"/>
      <c r="J3144" s="2">
        <f t="shared" si="1191"/>
        <v>0.30639304112828308</v>
      </c>
      <c r="K3144" s="2">
        <f t="shared" si="1192"/>
        <v>0.67696985051938185</v>
      </c>
      <c r="L3144" s="2">
        <f t="shared" si="1193"/>
        <v>0</v>
      </c>
      <c r="M3144" s="2">
        <f t="shared" si="1194"/>
        <v>1.6637108352335006E-2</v>
      </c>
      <c r="N3144" s="63">
        <v>7256</v>
      </c>
      <c r="O3144" s="63">
        <v>16032</v>
      </c>
      <c r="P3144" s="63"/>
      <c r="Q3144" s="63">
        <v>190</v>
      </c>
      <c r="R3144" s="63">
        <v>113</v>
      </c>
      <c r="S3144" s="63">
        <v>6</v>
      </c>
      <c r="T3144" s="63"/>
      <c r="U3144" s="63"/>
      <c r="V3144" s="63"/>
      <c r="W3144" s="63">
        <f>IF(Copyright!C$12=1,IF(BW3144&gt;0,BW3144-SUM(S3144:V3144)-SUM(AJ3144:AQ3144)-SUM(X3144:AH3144),SUM(BY3144:CL3144)),SUM(BY3144:CL3144))</f>
        <v>1</v>
      </c>
      <c r="X3144" s="63">
        <v>0</v>
      </c>
      <c r="Y3144" s="63">
        <v>1</v>
      </c>
      <c r="Z3144" s="63">
        <v>1</v>
      </c>
      <c r="AA3144" s="63"/>
      <c r="AB3144" s="63"/>
      <c r="AC3144" s="63"/>
      <c r="AD3144" s="63">
        <v>0</v>
      </c>
      <c r="AE3144" s="63"/>
      <c r="AF3144" s="63"/>
      <c r="AG3144" s="63"/>
      <c r="AH3144" s="63"/>
      <c r="AI3144" s="1">
        <v>82</v>
      </c>
      <c r="AJ3144" s="63"/>
      <c r="AK3144" s="63"/>
      <c r="AL3144" s="63">
        <v>0</v>
      </c>
      <c r="AM3144" s="63">
        <v>0</v>
      </c>
      <c r="AN3144" s="63"/>
      <c r="AO3144" s="63"/>
      <c r="AP3144" s="63"/>
      <c r="AQ3144" s="63"/>
      <c r="AS3144" s="5">
        <f>IF(Q3144&gt;0,RANK(Q3144,(N3144:P3144,Q3144:AE3144)),0)</f>
        <v>3</v>
      </c>
      <c r="AT3144" s="5">
        <f>IF(R3144&gt;0,RANK(R3144,(N3144:P3144,Q3144:AE3144)),0)</f>
        <v>4</v>
      </c>
      <c r="AU3144" s="5">
        <f>IF(T3144&gt;0,RANK(T3144,(N3144:P3144,Q3144:AE3144)),0)</f>
        <v>0</v>
      </c>
      <c r="AV3144" s="5">
        <f>IF(S3144&gt;0,RANK(S3144,(N3144:P3144,Q3144:AE3144)),0)</f>
        <v>5</v>
      </c>
      <c r="AW3144" s="2">
        <f t="shared" si="1195"/>
        <v>8.0229710328519558E-3</v>
      </c>
      <c r="AX3144" s="2">
        <f t="shared" si="1196"/>
        <v>4.7715564563803733E-3</v>
      </c>
      <c r="AY3144" s="2">
        <f t="shared" si="1197"/>
        <v>0</v>
      </c>
      <c r="AZ3144" s="2">
        <f t="shared" si="1198"/>
        <v>2.533569799847986E-4</v>
      </c>
      <c r="BB3144" t="s">
        <v>963</v>
      </c>
      <c r="BC3144" t="s">
        <v>2371</v>
      </c>
      <c r="BD3144">
        <v>2</v>
      </c>
      <c r="BF3144" s="111">
        <v>54</v>
      </c>
      <c r="BG3144" s="113">
        <v>79</v>
      </c>
      <c r="BH3144" s="117">
        <f t="shared" si="1189"/>
        <v>54079</v>
      </c>
      <c r="BJ3144" s="5" t="s">
        <v>3185</v>
      </c>
      <c r="BY3144" s="63">
        <v>0</v>
      </c>
      <c r="BZ3144" s="63">
        <v>0</v>
      </c>
      <c r="CA3144" s="63">
        <v>0</v>
      </c>
      <c r="CB3144" s="63">
        <v>0</v>
      </c>
      <c r="CC3144" s="8">
        <v>1</v>
      </c>
      <c r="CD3144" s="8">
        <v>0</v>
      </c>
      <c r="CE3144" s="8">
        <v>0</v>
      </c>
      <c r="CF3144" s="8">
        <v>0</v>
      </c>
      <c r="CG3144" s="8">
        <v>0</v>
      </c>
    </row>
    <row r="3145" spans="1:85" hidden="1" outlineLevel="1">
      <c r="A3145" t="s">
        <v>177</v>
      </c>
      <c r="B3145" t="s">
        <v>2371</v>
      </c>
      <c r="C3145" s="1">
        <f t="shared" si="1190"/>
        <v>28837</v>
      </c>
      <c r="D3145" s="5">
        <f>IF(N3145&gt;0, RANK(N3145,(N3145:P3145,Q3145:AE3145)),0)</f>
        <v>2</v>
      </c>
      <c r="E3145" s="5">
        <f>IF(O3145&gt;0,RANK(O3145,(N3145:P3145,Q3145:AE3145)),0)</f>
        <v>1</v>
      </c>
      <c r="F3145" s="5">
        <f>IF(P3145&gt;0,RANK(P3145,(N3145:P3145,Q3145:AE3145)),0)</f>
        <v>0</v>
      </c>
      <c r="G3145" s="131">
        <f t="shared" ref="G3145:G3208" si="1199">IF(C3145&gt;0,MAX(N3145:P3145)-LARGE(N3145:P3145,2),0)</f>
        <v>12875</v>
      </c>
      <c r="H3145" s="136">
        <f t="shared" ref="H3145:H3208" si="1200">IF(C3145&gt;0,G3145/C3145,0)</f>
        <v>0.44647501473801021</v>
      </c>
      <c r="I3145" s="2"/>
      <c r="J3145" s="2">
        <f t="shared" si="1191"/>
        <v>0.26837049623747267</v>
      </c>
      <c r="K3145" s="2">
        <f t="shared" si="1192"/>
        <v>0.71484551097548288</v>
      </c>
      <c r="L3145" s="2">
        <f t="shared" si="1193"/>
        <v>0</v>
      </c>
      <c r="M3145" s="2">
        <f t="shared" si="1194"/>
        <v>1.6783992787044455E-2</v>
      </c>
      <c r="N3145" s="63">
        <v>7739</v>
      </c>
      <c r="O3145" s="63">
        <v>20614</v>
      </c>
      <c r="P3145" s="63"/>
      <c r="Q3145" s="63">
        <v>217</v>
      </c>
      <c r="R3145" s="63">
        <v>141</v>
      </c>
      <c r="S3145" s="63">
        <v>4</v>
      </c>
      <c r="T3145" s="63"/>
      <c r="U3145" s="63"/>
      <c r="V3145" s="63"/>
      <c r="W3145" s="63">
        <f>IF(Copyright!C$12=1,IF(BW3145&gt;0,BW3145-SUM(S3145:V3145)-SUM(AJ3145:AQ3145)-SUM(X3145:AH3145),SUM(BY3145:CL3145)),SUM(BY3145:CL3145))</f>
        <v>0</v>
      </c>
      <c r="X3145" s="63">
        <v>0</v>
      </c>
      <c r="Y3145" s="63">
        <v>0</v>
      </c>
      <c r="Z3145" s="63">
        <v>3</v>
      </c>
      <c r="AA3145" s="63"/>
      <c r="AB3145" s="63"/>
      <c r="AC3145" s="63"/>
      <c r="AD3145" s="63">
        <v>1</v>
      </c>
      <c r="AE3145" s="63"/>
      <c r="AF3145" s="63"/>
      <c r="AG3145" s="63"/>
      <c r="AH3145" s="63"/>
      <c r="AI3145" s="1">
        <v>118</v>
      </c>
      <c r="AJ3145" s="63"/>
      <c r="AK3145" s="63"/>
      <c r="AL3145" s="63">
        <v>0</v>
      </c>
      <c r="AM3145" s="63">
        <v>0</v>
      </c>
      <c r="AN3145" s="63"/>
      <c r="AO3145" s="63"/>
      <c r="AP3145" s="63"/>
      <c r="AQ3145" s="63"/>
      <c r="AS3145" s="5">
        <f>IF(Q3145&gt;0,RANK(Q3145,(N3145:P3145,Q3145:AE3145)),0)</f>
        <v>3</v>
      </c>
      <c r="AT3145" s="5">
        <f>IF(R3145&gt;0,RANK(R3145,(N3145:P3145,Q3145:AE3145)),0)</f>
        <v>4</v>
      </c>
      <c r="AU3145" s="5">
        <f>IF(T3145&gt;0,RANK(T3145,(N3145:P3145,Q3145:AE3145)),0)</f>
        <v>0</v>
      </c>
      <c r="AV3145" s="5">
        <f>IF(S3145&gt;0,RANK(S3145,(N3145:P3145,Q3145:AE3145)),0)</f>
        <v>5</v>
      </c>
      <c r="AW3145" s="2">
        <f t="shared" si="1195"/>
        <v>7.5250546173318998E-3</v>
      </c>
      <c r="AX3145" s="2">
        <f t="shared" si="1196"/>
        <v>4.8895516177133542E-3</v>
      </c>
      <c r="AY3145" s="2">
        <f t="shared" si="1197"/>
        <v>0</v>
      </c>
      <c r="AZ3145" s="2">
        <f t="shared" si="1198"/>
        <v>1.3871068419044977E-4</v>
      </c>
      <c r="BB3145" t="s">
        <v>177</v>
      </c>
      <c r="BC3145" t="s">
        <v>2371</v>
      </c>
      <c r="BD3145">
        <v>3</v>
      </c>
      <c r="BF3145" s="111">
        <v>54</v>
      </c>
      <c r="BG3145" s="113">
        <v>81</v>
      </c>
      <c r="BH3145" s="117">
        <f t="shared" si="1189"/>
        <v>54081</v>
      </c>
      <c r="BJ3145" s="5" t="s">
        <v>3185</v>
      </c>
      <c r="BY3145" s="63">
        <v>0</v>
      </c>
      <c r="BZ3145" s="63">
        <v>0</v>
      </c>
      <c r="CA3145" s="63">
        <v>0</v>
      </c>
      <c r="CB3145" s="63">
        <v>0</v>
      </c>
      <c r="CC3145" s="8">
        <v>0</v>
      </c>
      <c r="CD3145" s="8">
        <v>0</v>
      </c>
      <c r="CE3145" s="8">
        <v>0</v>
      </c>
      <c r="CF3145" s="8">
        <v>0</v>
      </c>
      <c r="CG3145" s="8">
        <v>0</v>
      </c>
    </row>
    <row r="3146" spans="1:85" hidden="1" outlineLevel="1">
      <c r="A3146" t="s">
        <v>1468</v>
      </c>
      <c r="B3146" t="s">
        <v>2371</v>
      </c>
      <c r="C3146" s="1">
        <f t="shared" si="1190"/>
        <v>9762</v>
      </c>
      <c r="D3146" s="5">
        <f>IF(N3146&gt;0, RANK(N3146,(N3146:P3146,Q3146:AE3146)),0)</f>
        <v>2</v>
      </c>
      <c r="E3146" s="5">
        <f>IF(O3146&gt;0,RANK(O3146,(N3146:P3146,Q3146:AE3146)),0)</f>
        <v>1</v>
      </c>
      <c r="F3146" s="5">
        <f>IF(P3146&gt;0,RANK(P3146,(N3146:P3146,Q3146:AE3146)),0)</f>
        <v>0</v>
      </c>
      <c r="G3146" s="131">
        <f t="shared" si="1199"/>
        <v>2818</v>
      </c>
      <c r="H3146" s="136">
        <f t="shared" si="1200"/>
        <v>0.28867035443556649</v>
      </c>
      <c r="I3146" s="2"/>
      <c r="J3146" s="2">
        <f t="shared" si="1191"/>
        <v>0.34234787953288259</v>
      </c>
      <c r="K3146" s="2">
        <f t="shared" si="1192"/>
        <v>0.63101823396844914</v>
      </c>
      <c r="L3146" s="2">
        <f t="shared" si="1193"/>
        <v>0</v>
      </c>
      <c r="M3146" s="2">
        <f t="shared" si="1194"/>
        <v>2.6633886498668269E-2</v>
      </c>
      <c r="N3146" s="63">
        <v>3342</v>
      </c>
      <c r="O3146" s="63">
        <v>6160</v>
      </c>
      <c r="P3146" s="63"/>
      <c r="Q3146" s="63">
        <v>99</v>
      </c>
      <c r="R3146" s="63">
        <v>94</v>
      </c>
      <c r="S3146" s="63">
        <v>8</v>
      </c>
      <c r="T3146" s="63"/>
      <c r="U3146" s="63"/>
      <c r="V3146" s="63"/>
      <c r="W3146" s="63">
        <f>IF(Copyright!C$12=1,IF(BW3146&gt;0,BW3146-SUM(S3146:V3146)-SUM(AJ3146:AQ3146)-SUM(X3146:AH3146),SUM(BY3146:CL3146)),SUM(BY3146:CL3146))</f>
        <v>0</v>
      </c>
      <c r="X3146" s="63">
        <v>0</v>
      </c>
      <c r="Y3146" s="63">
        <v>0</v>
      </c>
      <c r="Z3146" s="63">
        <v>0</v>
      </c>
      <c r="AA3146" s="63"/>
      <c r="AB3146" s="63"/>
      <c r="AC3146" s="63"/>
      <c r="AD3146" s="63">
        <v>0</v>
      </c>
      <c r="AE3146" s="63"/>
      <c r="AF3146" s="63"/>
      <c r="AG3146" s="63"/>
      <c r="AH3146" s="63"/>
      <c r="AI3146" s="1">
        <v>59</v>
      </c>
      <c r="AJ3146" s="63"/>
      <c r="AK3146" s="63"/>
      <c r="AL3146" s="63">
        <v>0</v>
      </c>
      <c r="AM3146" s="63">
        <v>0</v>
      </c>
      <c r="AN3146" s="63"/>
      <c r="AO3146" s="63"/>
      <c r="AP3146" s="63"/>
      <c r="AQ3146" s="63"/>
      <c r="AS3146" s="5">
        <f>IF(Q3146&gt;0,RANK(Q3146,(N3146:P3146,Q3146:AE3146)),0)</f>
        <v>3</v>
      </c>
      <c r="AT3146" s="5">
        <f>IF(R3146&gt;0,RANK(R3146,(N3146:P3146,Q3146:AE3146)),0)</f>
        <v>4</v>
      </c>
      <c r="AU3146" s="5">
        <f>IF(T3146&gt;0,RANK(T3146,(N3146:P3146,Q3146:AE3146)),0)</f>
        <v>0</v>
      </c>
      <c r="AV3146" s="5">
        <f>IF(S3146&gt;0,RANK(S3146,(N3146:P3146,Q3146:AE3146)),0)</f>
        <v>5</v>
      </c>
      <c r="AW3146" s="2">
        <f t="shared" si="1195"/>
        <v>1.0141364474492931E-2</v>
      </c>
      <c r="AX3146" s="2">
        <f t="shared" si="1196"/>
        <v>9.6291743495185416E-3</v>
      </c>
      <c r="AY3146" s="2">
        <f t="shared" si="1197"/>
        <v>0</v>
      </c>
      <c r="AZ3146" s="2">
        <f t="shared" si="1198"/>
        <v>8.1950419995902479E-4</v>
      </c>
      <c r="BB3146" t="s">
        <v>1468</v>
      </c>
      <c r="BC3146" t="s">
        <v>2371</v>
      </c>
      <c r="BD3146">
        <v>2</v>
      </c>
      <c r="BF3146" s="111">
        <v>54</v>
      </c>
      <c r="BG3146" s="113">
        <v>83</v>
      </c>
      <c r="BH3146" s="117">
        <f t="shared" si="1189"/>
        <v>54083</v>
      </c>
      <c r="BJ3146" s="5" t="s">
        <v>3185</v>
      </c>
      <c r="BY3146" s="63">
        <v>0</v>
      </c>
      <c r="BZ3146" s="63">
        <v>0</v>
      </c>
      <c r="CA3146" s="63">
        <v>0</v>
      </c>
      <c r="CB3146" s="63">
        <v>0</v>
      </c>
      <c r="CC3146" s="8">
        <v>0</v>
      </c>
      <c r="CD3146" s="8">
        <v>0</v>
      </c>
      <c r="CE3146" s="8">
        <v>0</v>
      </c>
      <c r="CF3146" s="8">
        <v>0</v>
      </c>
      <c r="CG3146" s="8">
        <v>0</v>
      </c>
    </row>
    <row r="3147" spans="1:85" hidden="1" outlineLevel="1">
      <c r="A3147" t="s">
        <v>2407</v>
      </c>
      <c r="B3147" t="s">
        <v>2371</v>
      </c>
      <c r="C3147" s="1">
        <f t="shared" si="1190"/>
        <v>3790</v>
      </c>
      <c r="D3147" s="5">
        <f>IF(N3147&gt;0, RANK(N3147,(N3147:P3147,Q3147:AE3147)),0)</f>
        <v>2</v>
      </c>
      <c r="E3147" s="5">
        <f>IF(O3147&gt;0,RANK(O3147,(N3147:P3147,Q3147:AE3147)),0)</f>
        <v>1</v>
      </c>
      <c r="F3147" s="5">
        <f>IF(P3147&gt;0,RANK(P3147,(N3147:P3147,Q3147:AE3147)),0)</f>
        <v>0</v>
      </c>
      <c r="G3147" s="131">
        <f t="shared" si="1199"/>
        <v>2153</v>
      </c>
      <c r="H3147" s="136">
        <f t="shared" si="1200"/>
        <v>0.56807387862796832</v>
      </c>
      <c r="I3147" s="2"/>
      <c r="J3147" s="2">
        <f t="shared" si="1191"/>
        <v>0.20263852242744063</v>
      </c>
      <c r="K3147" s="2">
        <f t="shared" si="1192"/>
        <v>0.77071240105540895</v>
      </c>
      <c r="L3147" s="2">
        <f t="shared" si="1193"/>
        <v>0</v>
      </c>
      <c r="M3147" s="2">
        <f t="shared" si="1194"/>
        <v>2.6649076517150427E-2</v>
      </c>
      <c r="N3147" s="63">
        <v>768</v>
      </c>
      <c r="O3147" s="63">
        <v>2921</v>
      </c>
      <c r="P3147" s="63"/>
      <c r="Q3147" s="63">
        <v>36</v>
      </c>
      <c r="R3147" s="63">
        <v>32</v>
      </c>
      <c r="S3147" s="63">
        <v>2</v>
      </c>
      <c r="T3147" s="63"/>
      <c r="U3147" s="63"/>
      <c r="V3147" s="63"/>
      <c r="W3147" s="63">
        <f>IF(Copyright!C$12=1,IF(BW3147&gt;0,BW3147-SUM(S3147:V3147)-SUM(AJ3147:AQ3147)-SUM(X3147:AH3147),SUM(BY3147:CL3147)),SUM(BY3147:CL3147))</f>
        <v>0</v>
      </c>
      <c r="X3147" s="63">
        <v>0</v>
      </c>
      <c r="Y3147" s="63">
        <v>0</v>
      </c>
      <c r="Z3147" s="63">
        <v>0</v>
      </c>
      <c r="AA3147" s="63"/>
      <c r="AB3147" s="63"/>
      <c r="AC3147" s="63"/>
      <c r="AD3147" s="63">
        <v>0</v>
      </c>
      <c r="AE3147" s="63"/>
      <c r="AF3147" s="63"/>
      <c r="AG3147" s="63"/>
      <c r="AH3147" s="63"/>
      <c r="AI3147" s="1">
        <v>31</v>
      </c>
      <c r="AJ3147" s="63"/>
      <c r="AK3147" s="63"/>
      <c r="AL3147" s="63">
        <v>0</v>
      </c>
      <c r="AM3147" s="63">
        <v>0</v>
      </c>
      <c r="AN3147" s="63"/>
      <c r="AO3147" s="63"/>
      <c r="AP3147" s="63"/>
      <c r="AQ3147" s="63"/>
      <c r="AS3147" s="5">
        <f>IF(Q3147&gt;0,RANK(Q3147,(N3147:P3147,Q3147:AE3147)),0)</f>
        <v>3</v>
      </c>
      <c r="AT3147" s="5">
        <f>IF(R3147&gt;0,RANK(R3147,(N3147:P3147,Q3147:AE3147)),0)</f>
        <v>4</v>
      </c>
      <c r="AU3147" s="5">
        <f>IF(T3147&gt;0,RANK(T3147,(N3147:P3147,Q3147:AE3147)),0)</f>
        <v>0</v>
      </c>
      <c r="AV3147" s="5">
        <f>IF(S3147&gt;0,RANK(S3147,(N3147:P3147,Q3147:AE3147)),0)</f>
        <v>5</v>
      </c>
      <c r="AW3147" s="2">
        <f t="shared" si="1195"/>
        <v>9.4986807387862793E-3</v>
      </c>
      <c r="AX3147" s="2">
        <f t="shared" si="1196"/>
        <v>8.4432717678100261E-3</v>
      </c>
      <c r="AY3147" s="2">
        <f t="shared" si="1197"/>
        <v>0</v>
      </c>
      <c r="AZ3147" s="2">
        <f t="shared" si="1198"/>
        <v>5.2770448548812663E-4</v>
      </c>
      <c r="BB3147" t="s">
        <v>2407</v>
      </c>
      <c r="BC3147" t="s">
        <v>2371</v>
      </c>
      <c r="BD3147">
        <v>1</v>
      </c>
      <c r="BF3147" s="111">
        <v>54</v>
      </c>
      <c r="BG3147" s="113">
        <v>85</v>
      </c>
      <c r="BH3147" s="117">
        <f t="shared" si="1189"/>
        <v>54085</v>
      </c>
      <c r="BJ3147" s="5" t="s">
        <v>3185</v>
      </c>
      <c r="BY3147" s="63">
        <v>0</v>
      </c>
      <c r="BZ3147" s="63">
        <v>0</v>
      </c>
      <c r="CA3147" s="63">
        <v>0</v>
      </c>
      <c r="CB3147" s="63">
        <v>0</v>
      </c>
      <c r="CC3147" s="8">
        <v>0</v>
      </c>
      <c r="CD3147" s="8">
        <v>0</v>
      </c>
      <c r="CE3147" s="8">
        <v>0</v>
      </c>
      <c r="CF3147" s="8">
        <v>0</v>
      </c>
      <c r="CG3147" s="8">
        <v>0</v>
      </c>
    </row>
    <row r="3148" spans="1:85" hidden="1" outlineLevel="1">
      <c r="A3148" t="s">
        <v>1030</v>
      </c>
      <c r="B3148" t="s">
        <v>2371</v>
      </c>
      <c r="C3148" s="1">
        <f t="shared" si="1190"/>
        <v>5050</v>
      </c>
      <c r="D3148" s="5">
        <f>IF(N3148&gt;0, RANK(N3148,(N3148:P3148,Q3148:AE3148)),0)</f>
        <v>2</v>
      </c>
      <c r="E3148" s="5">
        <f>IF(O3148&gt;0,RANK(O3148,(N3148:P3148,Q3148:AE3148)),0)</f>
        <v>1</v>
      </c>
      <c r="F3148" s="5">
        <f>IF(P3148&gt;0,RANK(P3148,(N3148:P3148,Q3148:AE3148)),0)</f>
        <v>0</v>
      </c>
      <c r="G3148" s="131">
        <f t="shared" si="1199"/>
        <v>1043</v>
      </c>
      <c r="H3148" s="136">
        <f t="shared" si="1200"/>
        <v>0.20653465346534652</v>
      </c>
      <c r="I3148" s="2"/>
      <c r="J3148" s="2">
        <f t="shared" si="1191"/>
        <v>0.38396039603960397</v>
      </c>
      <c r="K3148" s="2">
        <f t="shared" si="1192"/>
        <v>0.59049504950495046</v>
      </c>
      <c r="L3148" s="2">
        <f t="shared" si="1193"/>
        <v>0</v>
      </c>
      <c r="M3148" s="2">
        <f t="shared" si="1194"/>
        <v>2.5544554455445567E-2</v>
      </c>
      <c r="N3148" s="63">
        <v>1939</v>
      </c>
      <c r="O3148" s="63">
        <v>2982</v>
      </c>
      <c r="P3148" s="63"/>
      <c r="Q3148" s="63">
        <v>39</v>
      </c>
      <c r="R3148" s="63">
        <v>44</v>
      </c>
      <c r="S3148" s="63">
        <v>2</v>
      </c>
      <c r="T3148" s="63"/>
      <c r="U3148" s="63"/>
      <c r="V3148" s="63"/>
      <c r="W3148" s="63">
        <f>IF(Copyright!C$12=1,IF(BW3148&gt;0,BW3148-SUM(S3148:V3148)-SUM(AJ3148:AQ3148)-SUM(X3148:AH3148),SUM(BY3148:CL3148)),SUM(BY3148:CL3148))</f>
        <v>1</v>
      </c>
      <c r="X3148" s="63">
        <v>0</v>
      </c>
      <c r="Y3148" s="63">
        <v>0</v>
      </c>
      <c r="Z3148" s="63">
        <v>0</v>
      </c>
      <c r="AA3148" s="63"/>
      <c r="AB3148" s="63"/>
      <c r="AC3148" s="63"/>
      <c r="AD3148" s="63">
        <v>0</v>
      </c>
      <c r="AE3148" s="63"/>
      <c r="AF3148" s="63"/>
      <c r="AG3148" s="63"/>
      <c r="AH3148" s="63"/>
      <c r="AI3148" s="1">
        <v>43</v>
      </c>
      <c r="AJ3148" s="63"/>
      <c r="AK3148" s="63"/>
      <c r="AL3148" s="63">
        <v>0</v>
      </c>
      <c r="AM3148" s="63">
        <v>0</v>
      </c>
      <c r="AN3148" s="63"/>
      <c r="AO3148" s="63"/>
      <c r="AP3148" s="63"/>
      <c r="AQ3148" s="63"/>
      <c r="AS3148" s="5">
        <f>IF(Q3148&gt;0,RANK(Q3148,(N3148:P3148,Q3148:AE3148)),0)</f>
        <v>4</v>
      </c>
      <c r="AT3148" s="5">
        <f>IF(R3148&gt;0,RANK(R3148,(N3148:P3148,Q3148:AE3148)),0)</f>
        <v>3</v>
      </c>
      <c r="AU3148" s="5">
        <f>IF(T3148&gt;0,RANK(T3148,(N3148:P3148,Q3148:AE3148)),0)</f>
        <v>0</v>
      </c>
      <c r="AV3148" s="5">
        <f>IF(S3148&gt;0,RANK(S3148,(N3148:P3148,Q3148:AE3148)),0)</f>
        <v>5</v>
      </c>
      <c r="AW3148" s="2">
        <f t="shared" si="1195"/>
        <v>7.7227722772277227E-3</v>
      </c>
      <c r="AX3148" s="2">
        <f t="shared" si="1196"/>
        <v>8.7128712871287137E-3</v>
      </c>
      <c r="AY3148" s="2">
        <f t="shared" si="1197"/>
        <v>0</v>
      </c>
      <c r="AZ3148" s="2">
        <f t="shared" si="1198"/>
        <v>3.9603960396039607E-4</v>
      </c>
      <c r="BB3148" t="s">
        <v>1030</v>
      </c>
      <c r="BC3148" t="s">
        <v>2371</v>
      </c>
      <c r="BD3148">
        <v>2</v>
      </c>
      <c r="BF3148" s="111">
        <v>54</v>
      </c>
      <c r="BG3148" s="113">
        <v>87</v>
      </c>
      <c r="BH3148" s="117">
        <f t="shared" si="1189"/>
        <v>54087</v>
      </c>
      <c r="BJ3148" s="5" t="s">
        <v>3185</v>
      </c>
      <c r="BY3148" s="63">
        <v>0</v>
      </c>
      <c r="BZ3148" s="63">
        <v>0</v>
      </c>
      <c r="CA3148" s="63">
        <v>0</v>
      </c>
      <c r="CB3148" s="63">
        <v>0</v>
      </c>
      <c r="CC3148" s="8">
        <v>1</v>
      </c>
      <c r="CD3148" s="8">
        <v>0</v>
      </c>
      <c r="CE3148" s="8">
        <v>0</v>
      </c>
      <c r="CF3148" s="8">
        <v>0</v>
      </c>
      <c r="CG3148" s="8">
        <v>0</v>
      </c>
    </row>
    <row r="3149" spans="1:85" hidden="1" outlineLevel="1">
      <c r="A3149" t="s">
        <v>298</v>
      </c>
      <c r="B3149" t="s">
        <v>2371</v>
      </c>
      <c r="C3149" s="1">
        <f t="shared" si="1190"/>
        <v>4736</v>
      </c>
      <c r="D3149" s="5">
        <f>IF(N3149&gt;0, RANK(N3149,(N3149:P3149,Q3149:AE3149)),0)</f>
        <v>2</v>
      </c>
      <c r="E3149" s="5">
        <f>IF(O3149&gt;0,RANK(O3149,(N3149:P3149,Q3149:AE3149)),0)</f>
        <v>1</v>
      </c>
      <c r="F3149" s="5">
        <f>IF(P3149&gt;0,RANK(P3149,(N3149:P3149,Q3149:AE3149)),0)</f>
        <v>0</v>
      </c>
      <c r="G3149" s="131">
        <f t="shared" si="1199"/>
        <v>1360</v>
      </c>
      <c r="H3149" s="136">
        <f t="shared" si="1200"/>
        <v>0.28716216216216217</v>
      </c>
      <c r="I3149" s="2"/>
      <c r="J3149" s="2">
        <f t="shared" si="1191"/>
        <v>0.34227195945945948</v>
      </c>
      <c r="K3149" s="2">
        <f t="shared" si="1192"/>
        <v>0.6294341216216216</v>
      </c>
      <c r="L3149" s="2">
        <f t="shared" si="1193"/>
        <v>0</v>
      </c>
      <c r="M3149" s="2">
        <f t="shared" si="1194"/>
        <v>2.829391891891897E-2</v>
      </c>
      <c r="N3149" s="63">
        <v>1621</v>
      </c>
      <c r="O3149" s="63">
        <v>2981</v>
      </c>
      <c r="P3149" s="63"/>
      <c r="Q3149" s="63">
        <v>56</v>
      </c>
      <c r="R3149" s="63">
        <v>48</v>
      </c>
      <c r="S3149" s="63">
        <v>0</v>
      </c>
      <c r="T3149" s="63"/>
      <c r="U3149" s="63"/>
      <c r="V3149" s="63"/>
      <c r="W3149" s="63">
        <f>IF(Copyright!C$12=1,IF(BW3149&gt;0,BW3149-SUM(S3149:V3149)-SUM(AJ3149:AQ3149)-SUM(X3149:AH3149),SUM(BY3149:CL3149)),SUM(BY3149:CL3149))</f>
        <v>0</v>
      </c>
      <c r="X3149" s="63">
        <v>0</v>
      </c>
      <c r="Y3149" s="63">
        <v>0</v>
      </c>
      <c r="Z3149" s="63">
        <v>0</v>
      </c>
      <c r="AA3149" s="63"/>
      <c r="AB3149" s="63"/>
      <c r="AC3149" s="63"/>
      <c r="AD3149" s="63">
        <v>1</v>
      </c>
      <c r="AE3149" s="63"/>
      <c r="AF3149" s="63"/>
      <c r="AG3149" s="63"/>
      <c r="AH3149" s="63"/>
      <c r="AI3149" s="1">
        <v>29</v>
      </c>
      <c r="AJ3149" s="63"/>
      <c r="AK3149" s="63"/>
      <c r="AL3149" s="63">
        <v>0</v>
      </c>
      <c r="AM3149" s="63">
        <v>0</v>
      </c>
      <c r="AN3149" s="63"/>
      <c r="AO3149" s="63"/>
      <c r="AP3149" s="63"/>
      <c r="AQ3149" s="63"/>
      <c r="AS3149" s="5">
        <f>IF(Q3149&gt;0,RANK(Q3149,(N3149:P3149,Q3149:AE3149)),0)</f>
        <v>3</v>
      </c>
      <c r="AT3149" s="5">
        <f>IF(R3149&gt;0,RANK(R3149,(N3149:P3149,Q3149:AE3149)),0)</f>
        <v>4</v>
      </c>
      <c r="AU3149" s="5">
        <f>IF(T3149&gt;0,RANK(T3149,(N3149:P3149,Q3149:AE3149)),0)</f>
        <v>0</v>
      </c>
      <c r="AV3149" s="5">
        <f>IF(S3149&gt;0,RANK(S3149,(N3149:P3149,Q3149:AE3149)),0)</f>
        <v>0</v>
      </c>
      <c r="AW3149" s="2">
        <f t="shared" si="1195"/>
        <v>1.1824324324324325E-2</v>
      </c>
      <c r="AX3149" s="2">
        <f t="shared" si="1196"/>
        <v>1.0135135135135136E-2</v>
      </c>
      <c r="AY3149" s="2">
        <f t="shared" si="1197"/>
        <v>0</v>
      </c>
      <c r="AZ3149" s="2">
        <f t="shared" si="1198"/>
        <v>0</v>
      </c>
      <c r="BB3149" t="s">
        <v>298</v>
      </c>
      <c r="BC3149" t="s">
        <v>2371</v>
      </c>
      <c r="BD3149">
        <v>3</v>
      </c>
      <c r="BF3149" s="111">
        <v>54</v>
      </c>
      <c r="BG3149" s="113">
        <v>89</v>
      </c>
      <c r="BH3149" s="117">
        <f t="shared" si="1189"/>
        <v>54089</v>
      </c>
      <c r="BJ3149" s="5" t="s">
        <v>3185</v>
      </c>
      <c r="BY3149" s="63">
        <v>0</v>
      </c>
      <c r="BZ3149" s="63">
        <v>0</v>
      </c>
      <c r="CA3149" s="63">
        <v>0</v>
      </c>
      <c r="CB3149" s="63">
        <v>0</v>
      </c>
      <c r="CC3149" s="8">
        <v>0</v>
      </c>
      <c r="CD3149" s="8">
        <v>0</v>
      </c>
      <c r="CE3149" s="8">
        <v>0</v>
      </c>
      <c r="CF3149" s="8">
        <v>0</v>
      </c>
      <c r="CG3149" s="8">
        <v>0</v>
      </c>
    </row>
    <row r="3150" spans="1:85" hidden="1" outlineLevel="1">
      <c r="A3150" t="s">
        <v>1148</v>
      </c>
      <c r="B3150" t="s">
        <v>2371</v>
      </c>
      <c r="C3150" s="1">
        <f t="shared" si="1190"/>
        <v>5908</v>
      </c>
      <c r="D3150" s="5">
        <f>IF(N3150&gt;0, RANK(N3150,(N3150:P3150,Q3150:AE3150)),0)</f>
        <v>2</v>
      </c>
      <c r="E3150" s="5">
        <f>IF(O3150&gt;0,RANK(O3150,(N3150:P3150,Q3150:AE3150)),0)</f>
        <v>1</v>
      </c>
      <c r="F3150" s="5">
        <f>IF(P3150&gt;0,RANK(P3150,(N3150:P3150,Q3150:AE3150)),0)</f>
        <v>0</v>
      </c>
      <c r="G3150" s="131">
        <f t="shared" si="1199"/>
        <v>1899</v>
      </c>
      <c r="H3150" s="136">
        <f t="shared" si="1200"/>
        <v>0.32142857142857145</v>
      </c>
      <c r="I3150" s="2"/>
      <c r="J3150" s="2">
        <f t="shared" si="1191"/>
        <v>0.32853757616790791</v>
      </c>
      <c r="K3150" s="2">
        <f t="shared" si="1192"/>
        <v>0.6499661475964793</v>
      </c>
      <c r="L3150" s="2">
        <f t="shared" si="1193"/>
        <v>0</v>
      </c>
      <c r="M3150" s="2">
        <f t="shared" si="1194"/>
        <v>2.1496276235612788E-2</v>
      </c>
      <c r="N3150" s="63">
        <v>1941</v>
      </c>
      <c r="O3150" s="63">
        <v>3840</v>
      </c>
      <c r="P3150" s="63"/>
      <c r="Q3150" s="63">
        <v>44</v>
      </c>
      <c r="R3150" s="63">
        <v>48</v>
      </c>
      <c r="S3150" s="63">
        <v>0</v>
      </c>
      <c r="T3150" s="63"/>
      <c r="U3150" s="63"/>
      <c r="V3150" s="63"/>
      <c r="W3150" s="63">
        <f>IF(Copyright!C$12=1,IF(BW3150&gt;0,BW3150-SUM(S3150:V3150)-SUM(AJ3150:AQ3150)-SUM(X3150:AH3150),SUM(BY3150:CL3150)),SUM(BY3150:CL3150))</f>
        <v>0</v>
      </c>
      <c r="X3150" s="63">
        <v>0</v>
      </c>
      <c r="Y3150" s="63">
        <v>0</v>
      </c>
      <c r="Z3150" s="63">
        <v>0</v>
      </c>
      <c r="AA3150" s="63"/>
      <c r="AB3150" s="63"/>
      <c r="AC3150" s="63"/>
      <c r="AD3150" s="63">
        <v>0</v>
      </c>
      <c r="AE3150" s="63"/>
      <c r="AF3150" s="63"/>
      <c r="AG3150" s="63"/>
      <c r="AH3150" s="63"/>
      <c r="AI3150" s="1">
        <v>35</v>
      </c>
      <c r="AJ3150" s="63"/>
      <c r="AK3150" s="63"/>
      <c r="AL3150" s="63">
        <v>0</v>
      </c>
      <c r="AM3150" s="63">
        <v>0</v>
      </c>
      <c r="AN3150" s="63"/>
      <c r="AO3150" s="63"/>
      <c r="AP3150" s="63"/>
      <c r="AQ3150" s="63"/>
      <c r="AS3150" s="5">
        <f>IF(Q3150&gt;0,RANK(Q3150,(N3150:P3150,Q3150:AE3150)),0)</f>
        <v>4</v>
      </c>
      <c r="AT3150" s="5">
        <f>IF(R3150&gt;0,RANK(R3150,(N3150:P3150,Q3150:AE3150)),0)</f>
        <v>3</v>
      </c>
      <c r="AU3150" s="5">
        <f>IF(T3150&gt;0,RANK(T3150,(N3150:P3150,Q3150:AE3150)),0)</f>
        <v>0</v>
      </c>
      <c r="AV3150" s="5">
        <f>IF(S3150&gt;0,RANK(S3150,(N3150:P3150,Q3150:AE3150)),0)</f>
        <v>0</v>
      </c>
      <c r="AW3150" s="2">
        <f t="shared" si="1195"/>
        <v>7.4475287745429924E-3</v>
      </c>
      <c r="AX3150" s="2">
        <f t="shared" si="1196"/>
        <v>8.124576844955992E-3</v>
      </c>
      <c r="AY3150" s="2">
        <f t="shared" si="1197"/>
        <v>0</v>
      </c>
      <c r="AZ3150" s="2">
        <f t="shared" si="1198"/>
        <v>0</v>
      </c>
      <c r="BB3150" t="s">
        <v>1148</v>
      </c>
      <c r="BC3150" t="s">
        <v>2371</v>
      </c>
      <c r="BD3150">
        <v>1</v>
      </c>
      <c r="BF3150" s="111">
        <v>54</v>
      </c>
      <c r="BG3150" s="113">
        <v>91</v>
      </c>
      <c r="BH3150" s="117">
        <f t="shared" si="1189"/>
        <v>54091</v>
      </c>
      <c r="BJ3150" s="5" t="s">
        <v>3185</v>
      </c>
      <c r="BY3150" s="63">
        <v>0</v>
      </c>
      <c r="BZ3150" s="63">
        <v>0</v>
      </c>
      <c r="CA3150" s="63">
        <v>0</v>
      </c>
      <c r="CB3150" s="63">
        <v>0</v>
      </c>
      <c r="CC3150" s="8">
        <v>0</v>
      </c>
      <c r="CD3150" s="8">
        <v>0</v>
      </c>
      <c r="CE3150" s="8">
        <v>0</v>
      </c>
      <c r="CF3150" s="8">
        <v>0</v>
      </c>
      <c r="CG3150" s="8">
        <v>0</v>
      </c>
    </row>
    <row r="3151" spans="1:85" hidden="1" outlineLevel="1">
      <c r="A3151" t="s">
        <v>844</v>
      </c>
      <c r="B3151" t="s">
        <v>2371</v>
      </c>
      <c r="C3151" s="1">
        <f t="shared" si="1190"/>
        <v>3138</v>
      </c>
      <c r="D3151" s="5">
        <f>IF(N3151&gt;0, RANK(N3151,(N3151:P3151,Q3151:AE3151)),0)</f>
        <v>2</v>
      </c>
      <c r="E3151" s="5">
        <f>IF(O3151&gt;0,RANK(O3151,(N3151:P3151,Q3151:AE3151)),0)</f>
        <v>1</v>
      </c>
      <c r="F3151" s="5">
        <f>IF(P3151&gt;0,RANK(P3151,(N3151:P3151,Q3151:AE3151)),0)</f>
        <v>0</v>
      </c>
      <c r="G3151" s="131">
        <f t="shared" si="1199"/>
        <v>1296</v>
      </c>
      <c r="H3151" s="136">
        <f t="shared" si="1200"/>
        <v>0.4130019120458891</v>
      </c>
      <c r="I3151" s="2"/>
      <c r="J3151" s="2">
        <f t="shared" si="1191"/>
        <v>0.28043339706819631</v>
      </c>
      <c r="K3151" s="2">
        <f t="shared" si="1192"/>
        <v>0.69343530911408535</v>
      </c>
      <c r="L3151" s="2">
        <f t="shared" si="1193"/>
        <v>0</v>
      </c>
      <c r="M3151" s="2">
        <f t="shared" si="1194"/>
        <v>2.6131293817718393E-2</v>
      </c>
      <c r="N3151" s="63">
        <v>880</v>
      </c>
      <c r="O3151" s="63">
        <v>2176</v>
      </c>
      <c r="P3151" s="63"/>
      <c r="Q3151" s="63">
        <v>30</v>
      </c>
      <c r="R3151" s="63">
        <v>20</v>
      </c>
      <c r="S3151" s="63">
        <v>0</v>
      </c>
      <c r="T3151" s="63"/>
      <c r="U3151" s="63"/>
      <c r="V3151" s="63"/>
      <c r="W3151" s="63">
        <f>IF(Copyright!C$12=1,IF(BW3151&gt;0,BW3151-SUM(S3151:V3151)-SUM(AJ3151:AQ3151)-SUM(X3151:AH3151),SUM(BY3151:CL3151)),SUM(BY3151:CL3151))</f>
        <v>0</v>
      </c>
      <c r="X3151" s="63">
        <v>0</v>
      </c>
      <c r="Y3151" s="63">
        <v>0</v>
      </c>
      <c r="Z3151" s="63">
        <v>0</v>
      </c>
      <c r="AA3151" s="63"/>
      <c r="AB3151" s="63"/>
      <c r="AC3151" s="63"/>
      <c r="AD3151" s="63">
        <v>0</v>
      </c>
      <c r="AE3151" s="63"/>
      <c r="AF3151" s="63"/>
      <c r="AG3151" s="63"/>
      <c r="AH3151" s="63"/>
      <c r="AI3151" s="1">
        <v>32</v>
      </c>
      <c r="AJ3151" s="63"/>
      <c r="AK3151" s="63"/>
      <c r="AL3151" s="63">
        <v>0</v>
      </c>
      <c r="AM3151" s="63">
        <v>0</v>
      </c>
      <c r="AN3151" s="63"/>
      <c r="AO3151" s="63"/>
      <c r="AP3151" s="63"/>
      <c r="AQ3151" s="63"/>
      <c r="AS3151" s="5">
        <f>IF(Q3151&gt;0,RANK(Q3151,(N3151:P3151,Q3151:AE3151)),0)</f>
        <v>3</v>
      </c>
      <c r="AT3151" s="5">
        <f>IF(R3151&gt;0,RANK(R3151,(N3151:P3151,Q3151:AE3151)),0)</f>
        <v>4</v>
      </c>
      <c r="AU3151" s="5">
        <f>IF(T3151&gt;0,RANK(T3151,(N3151:P3151,Q3151:AE3151)),0)</f>
        <v>0</v>
      </c>
      <c r="AV3151" s="5">
        <f>IF(S3151&gt;0,RANK(S3151,(N3151:P3151,Q3151:AE3151)),0)</f>
        <v>0</v>
      </c>
      <c r="AW3151" s="2">
        <f t="shared" si="1195"/>
        <v>9.5602294455066923E-3</v>
      </c>
      <c r="AX3151" s="2">
        <f t="shared" si="1196"/>
        <v>6.3734862970044612E-3</v>
      </c>
      <c r="AY3151" s="2">
        <f t="shared" si="1197"/>
        <v>0</v>
      </c>
      <c r="AZ3151" s="2">
        <f t="shared" si="1198"/>
        <v>0</v>
      </c>
      <c r="BB3151" t="s">
        <v>844</v>
      </c>
      <c r="BC3151" t="s">
        <v>2371</v>
      </c>
      <c r="BD3151">
        <v>1</v>
      </c>
      <c r="BF3151" s="111">
        <v>54</v>
      </c>
      <c r="BG3151" s="113">
        <v>93</v>
      </c>
      <c r="BH3151" s="117">
        <f t="shared" si="1189"/>
        <v>54093</v>
      </c>
      <c r="BJ3151" s="5" t="s">
        <v>3185</v>
      </c>
      <c r="BY3151" s="63">
        <v>0</v>
      </c>
      <c r="BZ3151" s="63">
        <v>0</v>
      </c>
      <c r="CA3151" s="63">
        <v>0</v>
      </c>
      <c r="CB3151" s="63">
        <v>0</v>
      </c>
      <c r="CC3151" s="8">
        <v>0</v>
      </c>
      <c r="CD3151" s="8">
        <v>0</v>
      </c>
      <c r="CE3151" s="8">
        <v>0</v>
      </c>
      <c r="CF3151" s="8">
        <v>0</v>
      </c>
      <c r="CG3151" s="8">
        <v>0</v>
      </c>
    </row>
    <row r="3152" spans="1:85" hidden="1" outlineLevel="1">
      <c r="A3152" t="s">
        <v>845</v>
      </c>
      <c r="B3152" t="s">
        <v>2371</v>
      </c>
      <c r="C3152" s="1">
        <f t="shared" si="1190"/>
        <v>3279</v>
      </c>
      <c r="D3152" s="5">
        <f>IF(N3152&gt;0, RANK(N3152,(N3152:P3152,Q3152:AE3152)),0)</f>
        <v>2</v>
      </c>
      <c r="E3152" s="5">
        <f>IF(O3152&gt;0,RANK(O3152,(N3152:P3152,Q3152:AE3152)),0)</f>
        <v>1</v>
      </c>
      <c r="F3152" s="5">
        <f>IF(P3152&gt;0,RANK(P3152,(N3152:P3152,Q3152:AE3152)),0)</f>
        <v>0</v>
      </c>
      <c r="G3152" s="131">
        <f t="shared" si="1199"/>
        <v>1424</v>
      </c>
      <c r="H3152" s="136">
        <f t="shared" si="1200"/>
        <v>0.43427874351936568</v>
      </c>
      <c r="I3152" s="2"/>
      <c r="J3152" s="2">
        <f t="shared" si="1191"/>
        <v>0.27142421469960354</v>
      </c>
      <c r="K3152" s="2">
        <f t="shared" si="1192"/>
        <v>0.70570295821896922</v>
      </c>
      <c r="L3152" s="2">
        <f t="shared" si="1193"/>
        <v>0</v>
      </c>
      <c r="M3152" s="2">
        <f t="shared" si="1194"/>
        <v>2.2872827081427238E-2</v>
      </c>
      <c r="N3152" s="63">
        <v>890</v>
      </c>
      <c r="O3152" s="63">
        <v>2314</v>
      </c>
      <c r="P3152" s="63"/>
      <c r="Q3152" s="63">
        <v>29</v>
      </c>
      <c r="R3152" s="63">
        <v>24</v>
      </c>
      <c r="S3152" s="63">
        <v>0</v>
      </c>
      <c r="T3152" s="63"/>
      <c r="U3152" s="63"/>
      <c r="V3152" s="63"/>
      <c r="W3152" s="63">
        <f>IF(Copyright!C$12=1,IF(BW3152&gt;0,BW3152-SUM(S3152:V3152)-SUM(AJ3152:AQ3152)-SUM(X3152:AH3152),SUM(BY3152:CL3152)),SUM(BY3152:CL3152))</f>
        <v>0</v>
      </c>
      <c r="X3152" s="63">
        <v>0</v>
      </c>
      <c r="Y3152" s="63">
        <v>0</v>
      </c>
      <c r="Z3152" s="63">
        <v>0</v>
      </c>
      <c r="AA3152" s="63"/>
      <c r="AB3152" s="63"/>
      <c r="AC3152" s="63"/>
      <c r="AD3152" s="63">
        <v>0</v>
      </c>
      <c r="AE3152" s="63"/>
      <c r="AF3152" s="63"/>
      <c r="AG3152" s="63"/>
      <c r="AH3152" s="63"/>
      <c r="AI3152" s="1">
        <v>22</v>
      </c>
      <c r="AJ3152" s="63"/>
      <c r="AK3152" s="63"/>
      <c r="AL3152" s="63">
        <v>0</v>
      </c>
      <c r="AM3152" s="63">
        <v>0</v>
      </c>
      <c r="AN3152" s="63"/>
      <c r="AO3152" s="63"/>
      <c r="AP3152" s="63"/>
      <c r="AQ3152" s="63"/>
      <c r="AS3152" s="5">
        <f>IF(Q3152&gt;0,RANK(Q3152,(N3152:P3152,Q3152:AE3152)),0)</f>
        <v>3</v>
      </c>
      <c r="AT3152" s="5">
        <f>IF(R3152&gt;0,RANK(R3152,(N3152:P3152,Q3152:AE3152)),0)</f>
        <v>4</v>
      </c>
      <c r="AU3152" s="5">
        <f>IF(T3152&gt;0,RANK(T3152,(N3152:P3152,Q3152:AE3152)),0)</f>
        <v>0</v>
      </c>
      <c r="AV3152" s="5">
        <f>IF(S3152&gt;0,RANK(S3152,(N3152:P3152,Q3152:AE3152)),0)</f>
        <v>0</v>
      </c>
      <c r="AW3152" s="2">
        <f t="shared" si="1195"/>
        <v>8.8441598048185424E-3</v>
      </c>
      <c r="AX3152" s="2">
        <f t="shared" si="1196"/>
        <v>7.319304666056725E-3</v>
      </c>
      <c r="AY3152" s="2">
        <f t="shared" si="1197"/>
        <v>0</v>
      </c>
      <c r="AZ3152" s="2">
        <f t="shared" si="1198"/>
        <v>0</v>
      </c>
      <c r="BB3152" t="s">
        <v>845</v>
      </c>
      <c r="BC3152" t="s">
        <v>2371</v>
      </c>
      <c r="BD3152">
        <v>1</v>
      </c>
      <c r="BF3152" s="111">
        <v>54</v>
      </c>
      <c r="BG3152" s="113">
        <v>95</v>
      </c>
      <c r="BH3152" s="117">
        <f t="shared" si="1189"/>
        <v>54095</v>
      </c>
      <c r="BJ3152" s="5" t="s">
        <v>3185</v>
      </c>
      <c r="BY3152" s="63">
        <v>0</v>
      </c>
      <c r="BZ3152" s="63">
        <v>0</v>
      </c>
      <c r="CA3152" s="63">
        <v>0</v>
      </c>
      <c r="CB3152" s="63">
        <v>0</v>
      </c>
      <c r="CC3152" s="8">
        <v>0</v>
      </c>
      <c r="CD3152" s="8">
        <v>0</v>
      </c>
      <c r="CE3152" s="8">
        <v>0</v>
      </c>
      <c r="CF3152" s="8">
        <v>0</v>
      </c>
      <c r="CG3152" s="8">
        <v>0</v>
      </c>
    </row>
    <row r="3153" spans="1:85" hidden="1" outlineLevel="1">
      <c r="A3153" t="s">
        <v>2859</v>
      </c>
      <c r="B3153" t="s">
        <v>2371</v>
      </c>
      <c r="C3153" s="1">
        <f t="shared" si="1190"/>
        <v>8276</v>
      </c>
      <c r="D3153" s="5">
        <f>IF(N3153&gt;0, RANK(N3153,(N3153:P3153,Q3153:AE3153)),0)</f>
        <v>2</v>
      </c>
      <c r="E3153" s="5">
        <f>IF(O3153&gt;0,RANK(O3153,(N3153:P3153,Q3153:AE3153)),0)</f>
        <v>1</v>
      </c>
      <c r="F3153" s="5">
        <f>IF(P3153&gt;0,RANK(P3153,(N3153:P3153,Q3153:AE3153)),0)</f>
        <v>0</v>
      </c>
      <c r="G3153" s="131">
        <f t="shared" si="1199"/>
        <v>3781</v>
      </c>
      <c r="H3153" s="136">
        <f t="shared" si="1200"/>
        <v>0.4568632189463509</v>
      </c>
      <c r="I3153" s="2"/>
      <c r="J3153" s="2">
        <f t="shared" si="1191"/>
        <v>0.26075398743354278</v>
      </c>
      <c r="K3153" s="2">
        <f t="shared" si="1192"/>
        <v>0.71761720637989368</v>
      </c>
      <c r="L3153" s="2">
        <f t="shared" si="1193"/>
        <v>0</v>
      </c>
      <c r="M3153" s="2">
        <f t="shared" si="1194"/>
        <v>2.1628806186563598E-2</v>
      </c>
      <c r="N3153" s="63">
        <v>2158</v>
      </c>
      <c r="O3153" s="63">
        <v>5939</v>
      </c>
      <c r="P3153" s="63"/>
      <c r="Q3153" s="63">
        <v>76</v>
      </c>
      <c r="R3153" s="63">
        <v>49</v>
      </c>
      <c r="S3153" s="63">
        <v>2</v>
      </c>
      <c r="T3153" s="63"/>
      <c r="U3153" s="63"/>
      <c r="V3153" s="63"/>
      <c r="W3153" s="63">
        <f>IF(Copyright!C$12=1,IF(BW3153&gt;0,BW3153-SUM(S3153:V3153)-SUM(AJ3153:AQ3153)-SUM(X3153:AH3153),SUM(BY3153:CL3153)),SUM(BY3153:CL3153))</f>
        <v>1</v>
      </c>
      <c r="X3153" s="63">
        <v>0</v>
      </c>
      <c r="Y3153" s="63">
        <v>0</v>
      </c>
      <c r="Z3153" s="63">
        <v>0</v>
      </c>
      <c r="AA3153" s="63"/>
      <c r="AB3153" s="63"/>
      <c r="AC3153" s="63"/>
      <c r="AD3153" s="63">
        <v>0</v>
      </c>
      <c r="AE3153" s="63"/>
      <c r="AF3153" s="63"/>
      <c r="AG3153" s="63"/>
      <c r="AH3153" s="63"/>
      <c r="AI3153" s="1">
        <v>51</v>
      </c>
      <c r="AJ3153" s="63"/>
      <c r="AK3153" s="63"/>
      <c r="AL3153" s="63">
        <v>0</v>
      </c>
      <c r="AM3153" s="63">
        <v>0</v>
      </c>
      <c r="AN3153" s="63"/>
      <c r="AO3153" s="63"/>
      <c r="AP3153" s="63"/>
      <c r="AQ3153" s="63"/>
      <c r="AS3153" s="5">
        <f>IF(Q3153&gt;0,RANK(Q3153,(N3153:P3153,Q3153:AE3153)),0)</f>
        <v>3</v>
      </c>
      <c r="AT3153" s="5">
        <f>IF(R3153&gt;0,RANK(R3153,(N3153:P3153,Q3153:AE3153)),0)</f>
        <v>4</v>
      </c>
      <c r="AU3153" s="5">
        <f>IF(T3153&gt;0,RANK(T3153,(N3153:P3153,Q3153:AE3153)),0)</f>
        <v>0</v>
      </c>
      <c r="AV3153" s="5">
        <f>IF(S3153&gt;0,RANK(S3153,(N3153:P3153,Q3153:AE3153)),0)</f>
        <v>5</v>
      </c>
      <c r="AW3153" s="2">
        <f t="shared" si="1195"/>
        <v>9.1831802803286604E-3</v>
      </c>
      <c r="AX3153" s="2">
        <f t="shared" si="1196"/>
        <v>5.9207346544224264E-3</v>
      </c>
      <c r="AY3153" s="2">
        <f t="shared" si="1197"/>
        <v>0</v>
      </c>
      <c r="AZ3153" s="2">
        <f t="shared" si="1198"/>
        <v>2.416626389560174E-4</v>
      </c>
      <c r="BB3153" t="s">
        <v>2859</v>
      </c>
      <c r="BC3153" t="s">
        <v>2371</v>
      </c>
      <c r="BD3153">
        <v>2</v>
      </c>
      <c r="BF3153" s="111">
        <v>54</v>
      </c>
      <c r="BG3153" s="113">
        <v>97</v>
      </c>
      <c r="BH3153" s="117">
        <f t="shared" si="1189"/>
        <v>54097</v>
      </c>
      <c r="BJ3153" s="5" t="s">
        <v>3185</v>
      </c>
      <c r="BY3153" s="63">
        <v>0</v>
      </c>
      <c r="BZ3153" s="63">
        <v>0</v>
      </c>
      <c r="CA3153" s="63">
        <v>0</v>
      </c>
      <c r="CB3153" s="63">
        <v>0</v>
      </c>
      <c r="CC3153" s="8">
        <v>1</v>
      </c>
      <c r="CD3153" s="8">
        <v>0</v>
      </c>
      <c r="CE3153" s="8">
        <v>0</v>
      </c>
      <c r="CF3153" s="8">
        <v>0</v>
      </c>
      <c r="CG3153" s="8">
        <v>0</v>
      </c>
    </row>
    <row r="3154" spans="1:85" hidden="1" outlineLevel="1">
      <c r="A3154" t="s">
        <v>426</v>
      </c>
      <c r="B3154" t="s">
        <v>2371</v>
      </c>
      <c r="C3154" s="1">
        <f t="shared" si="1190"/>
        <v>13960</v>
      </c>
      <c r="D3154" s="5">
        <f>IF(N3154&gt;0, RANK(N3154,(N3154:P3154,Q3154:AE3154)),0)</f>
        <v>2</v>
      </c>
      <c r="E3154" s="5">
        <f>IF(O3154&gt;0,RANK(O3154,(N3154:P3154,Q3154:AE3154)),0)</f>
        <v>1</v>
      </c>
      <c r="F3154" s="5">
        <f>IF(P3154&gt;0,RANK(P3154,(N3154:P3154,Q3154:AE3154)),0)</f>
        <v>0</v>
      </c>
      <c r="G3154" s="131">
        <f t="shared" si="1199"/>
        <v>3757</v>
      </c>
      <c r="H3154" s="136">
        <f t="shared" si="1200"/>
        <v>0.26912607449856735</v>
      </c>
      <c r="I3154" s="2"/>
      <c r="J3154" s="2">
        <f t="shared" si="1191"/>
        <v>0.35322349570200573</v>
      </c>
      <c r="K3154" s="2">
        <f t="shared" si="1192"/>
        <v>0.62234957020057302</v>
      </c>
      <c r="L3154" s="2">
        <f t="shared" si="1193"/>
        <v>0</v>
      </c>
      <c r="M3154" s="2">
        <f t="shared" si="1194"/>
        <v>2.4426934097421249E-2</v>
      </c>
      <c r="N3154" s="63">
        <v>4931</v>
      </c>
      <c r="O3154" s="63">
        <v>8688</v>
      </c>
      <c r="P3154" s="63"/>
      <c r="Q3154" s="63">
        <v>143</v>
      </c>
      <c r="R3154" s="63">
        <v>85</v>
      </c>
      <c r="S3154" s="63">
        <v>3</v>
      </c>
      <c r="T3154" s="63"/>
      <c r="U3154" s="63"/>
      <c r="V3154" s="63"/>
      <c r="W3154" s="63">
        <f>IF(Copyright!C$12=1,IF(BW3154&gt;0,BW3154-SUM(S3154:V3154)-SUM(AJ3154:AQ3154)-SUM(X3154:AH3154),SUM(BY3154:CL3154)),SUM(BY3154:CL3154))</f>
        <v>1</v>
      </c>
      <c r="X3154" s="63">
        <v>0</v>
      </c>
      <c r="Y3154" s="63">
        <v>0</v>
      </c>
      <c r="Z3154" s="63">
        <v>1</v>
      </c>
      <c r="AA3154" s="63"/>
      <c r="AB3154" s="63"/>
      <c r="AC3154" s="63"/>
      <c r="AD3154" s="63">
        <v>0</v>
      </c>
      <c r="AE3154" s="63"/>
      <c r="AF3154" s="63"/>
      <c r="AG3154" s="63"/>
      <c r="AH3154" s="63"/>
      <c r="AI3154" s="1">
        <v>108</v>
      </c>
      <c r="AJ3154" s="63"/>
      <c r="AK3154" s="63"/>
      <c r="AL3154" s="63">
        <v>0</v>
      </c>
      <c r="AM3154" s="63">
        <v>0</v>
      </c>
      <c r="AN3154" s="63"/>
      <c r="AO3154" s="63"/>
      <c r="AP3154" s="63"/>
      <c r="AQ3154" s="63"/>
      <c r="AS3154" s="5">
        <f>IF(Q3154&gt;0,RANK(Q3154,(N3154:P3154,Q3154:AE3154)),0)</f>
        <v>3</v>
      </c>
      <c r="AT3154" s="5">
        <f>IF(R3154&gt;0,RANK(R3154,(N3154:P3154,Q3154:AE3154)),0)</f>
        <v>4</v>
      </c>
      <c r="AU3154" s="5">
        <f>IF(T3154&gt;0,RANK(T3154,(N3154:P3154,Q3154:AE3154)),0)</f>
        <v>0</v>
      </c>
      <c r="AV3154" s="5">
        <f>IF(S3154&gt;0,RANK(S3154,(N3154:P3154,Q3154:AE3154)),0)</f>
        <v>5</v>
      </c>
      <c r="AW3154" s="2">
        <f t="shared" si="1195"/>
        <v>1.0243553008595989E-2</v>
      </c>
      <c r="AX3154" s="2">
        <f t="shared" si="1196"/>
        <v>6.0888252148997134E-3</v>
      </c>
      <c r="AY3154" s="2">
        <f t="shared" si="1197"/>
        <v>0</v>
      </c>
      <c r="AZ3154" s="2">
        <f t="shared" si="1198"/>
        <v>2.1489971346704871E-4</v>
      </c>
      <c r="BB3154" t="s">
        <v>426</v>
      </c>
      <c r="BC3154" t="s">
        <v>2371</v>
      </c>
      <c r="BD3154">
        <v>3</v>
      </c>
      <c r="BF3154" s="111">
        <v>54</v>
      </c>
      <c r="BG3154" s="113">
        <v>99</v>
      </c>
      <c r="BH3154" s="117">
        <f t="shared" si="1189"/>
        <v>54099</v>
      </c>
      <c r="BJ3154" s="5" t="s">
        <v>3185</v>
      </c>
      <c r="BY3154" s="63">
        <v>0</v>
      </c>
      <c r="BZ3154" s="63">
        <v>0</v>
      </c>
      <c r="CA3154" s="63">
        <v>0</v>
      </c>
      <c r="CB3154" s="63">
        <v>0</v>
      </c>
      <c r="CC3154" s="8">
        <v>1</v>
      </c>
      <c r="CD3154" s="8">
        <v>0</v>
      </c>
      <c r="CE3154" s="8">
        <v>0</v>
      </c>
      <c r="CF3154" s="8">
        <v>0</v>
      </c>
      <c r="CG3154" s="8">
        <v>0</v>
      </c>
    </row>
    <row r="3155" spans="1:85" hidden="1" outlineLevel="1">
      <c r="A3155" t="s">
        <v>704</v>
      </c>
      <c r="B3155" t="s">
        <v>2371</v>
      </c>
      <c r="C3155" s="1">
        <f t="shared" si="1190"/>
        <v>2759</v>
      </c>
      <c r="D3155" s="5">
        <f>IF(N3155&gt;0, RANK(N3155,(N3155:P3155,Q3155:AE3155)),0)</f>
        <v>2</v>
      </c>
      <c r="E3155" s="5">
        <f>IF(O3155&gt;0,RANK(O3155,(N3155:P3155,Q3155:AE3155)),0)</f>
        <v>1</v>
      </c>
      <c r="F3155" s="5">
        <f>IF(P3155&gt;0,RANK(P3155,(N3155:P3155,Q3155:AE3155)),0)</f>
        <v>0</v>
      </c>
      <c r="G3155" s="131">
        <f t="shared" si="1199"/>
        <v>763</v>
      </c>
      <c r="H3155" s="136">
        <f t="shared" si="1200"/>
        <v>0.27654947444726352</v>
      </c>
      <c r="I3155" s="2"/>
      <c r="J3155" s="2">
        <f t="shared" si="1191"/>
        <v>0.34324030445813702</v>
      </c>
      <c r="K3155" s="2">
        <f t="shared" si="1192"/>
        <v>0.61978977890540055</v>
      </c>
      <c r="L3155" s="2">
        <f t="shared" si="1193"/>
        <v>0</v>
      </c>
      <c r="M3155" s="2">
        <f t="shared" si="1194"/>
        <v>3.696991663646243E-2</v>
      </c>
      <c r="N3155" s="63">
        <v>947</v>
      </c>
      <c r="O3155" s="63">
        <v>1710</v>
      </c>
      <c r="P3155" s="63"/>
      <c r="Q3155" s="63">
        <v>21</v>
      </c>
      <c r="R3155" s="63">
        <v>29</v>
      </c>
      <c r="S3155" s="63">
        <v>1</v>
      </c>
      <c r="T3155" s="63"/>
      <c r="U3155" s="63"/>
      <c r="V3155" s="63"/>
      <c r="W3155" s="63">
        <f>IF(Copyright!C$12=1,IF(BW3155&gt;0,BW3155-SUM(S3155:V3155)-SUM(AJ3155:AQ3155)-SUM(X3155:AH3155),SUM(BY3155:CL3155)),SUM(BY3155:CL3155))</f>
        <v>3</v>
      </c>
      <c r="X3155" s="63">
        <v>0</v>
      </c>
      <c r="Y3155" s="63">
        <v>0</v>
      </c>
      <c r="Z3155" s="63">
        <v>0</v>
      </c>
      <c r="AA3155" s="63"/>
      <c r="AB3155" s="63"/>
      <c r="AC3155" s="63"/>
      <c r="AD3155" s="63">
        <v>0</v>
      </c>
      <c r="AE3155" s="63"/>
      <c r="AF3155" s="63"/>
      <c r="AG3155" s="63"/>
      <c r="AH3155" s="63"/>
      <c r="AI3155" s="1">
        <v>48</v>
      </c>
      <c r="AJ3155" s="63"/>
      <c r="AK3155" s="63"/>
      <c r="AL3155" s="63">
        <v>0</v>
      </c>
      <c r="AM3155" s="63">
        <v>0</v>
      </c>
      <c r="AN3155" s="63"/>
      <c r="AO3155" s="63"/>
      <c r="AP3155" s="63"/>
      <c r="AQ3155" s="63"/>
      <c r="AS3155" s="5">
        <f>IF(Q3155&gt;0,RANK(Q3155,(N3155:P3155,Q3155:AE3155)),0)</f>
        <v>4</v>
      </c>
      <c r="AT3155" s="5">
        <f>IF(R3155&gt;0,RANK(R3155,(N3155:P3155,Q3155:AE3155)),0)</f>
        <v>3</v>
      </c>
      <c r="AU3155" s="5">
        <f>IF(T3155&gt;0,RANK(T3155,(N3155:P3155,Q3155:AE3155)),0)</f>
        <v>0</v>
      </c>
      <c r="AV3155" s="5">
        <f>IF(S3155&gt;0,RANK(S3155,(N3155:P3155,Q3155:AE3155)),0)</f>
        <v>6</v>
      </c>
      <c r="AW3155" s="2">
        <f t="shared" si="1195"/>
        <v>7.6114534251540411E-3</v>
      </c>
      <c r="AX3155" s="2">
        <f t="shared" si="1196"/>
        <v>1.0511054729974628E-2</v>
      </c>
      <c r="AY3155" s="2">
        <f t="shared" si="1197"/>
        <v>0</v>
      </c>
      <c r="AZ3155" s="2">
        <f t="shared" si="1198"/>
        <v>3.6245016310257339E-4</v>
      </c>
      <c r="BB3155" t="s">
        <v>704</v>
      </c>
      <c r="BC3155" t="s">
        <v>2371</v>
      </c>
      <c r="BD3155">
        <v>3</v>
      </c>
      <c r="BF3155" s="111">
        <v>54</v>
      </c>
      <c r="BG3155" s="113">
        <v>101</v>
      </c>
      <c r="BH3155" s="117">
        <f t="shared" si="1189"/>
        <v>54101</v>
      </c>
      <c r="BJ3155" s="5" t="s">
        <v>3185</v>
      </c>
      <c r="BY3155" s="63">
        <v>0</v>
      </c>
      <c r="BZ3155" s="63">
        <v>0</v>
      </c>
      <c r="CA3155" s="63">
        <v>0</v>
      </c>
      <c r="CB3155" s="63">
        <v>3</v>
      </c>
      <c r="CC3155" s="8">
        <v>0</v>
      </c>
      <c r="CD3155" s="8">
        <v>0</v>
      </c>
      <c r="CE3155" s="8">
        <v>0</v>
      </c>
      <c r="CF3155" s="8">
        <v>0</v>
      </c>
      <c r="CG3155" s="8">
        <v>0</v>
      </c>
    </row>
    <row r="3156" spans="1:85" hidden="1" outlineLevel="1">
      <c r="A3156" t="s">
        <v>1887</v>
      </c>
      <c r="B3156" t="s">
        <v>2371</v>
      </c>
      <c r="C3156" s="1">
        <f t="shared" si="1190"/>
        <v>5858</v>
      </c>
      <c r="D3156" s="5">
        <f>IF(N3156&gt;0, RANK(N3156,(N3156:P3156,Q3156:AE3156)),0)</f>
        <v>2</v>
      </c>
      <c r="E3156" s="5">
        <f>IF(O3156&gt;0,RANK(O3156,(N3156:P3156,Q3156:AE3156)),0)</f>
        <v>1</v>
      </c>
      <c r="F3156" s="5">
        <f>IF(P3156&gt;0,RANK(P3156,(N3156:P3156,Q3156:AE3156)),0)</f>
        <v>0</v>
      </c>
      <c r="G3156" s="131">
        <f t="shared" si="1199"/>
        <v>1256</v>
      </c>
      <c r="H3156" s="136">
        <f t="shared" si="1200"/>
        <v>0.21440764766131787</v>
      </c>
      <c r="I3156" s="2"/>
      <c r="J3156" s="2">
        <f t="shared" si="1191"/>
        <v>0.37845681119836122</v>
      </c>
      <c r="K3156" s="2">
        <f t="shared" si="1192"/>
        <v>0.59286445885967909</v>
      </c>
      <c r="L3156" s="2">
        <f t="shared" si="1193"/>
        <v>0</v>
      </c>
      <c r="M3156" s="2">
        <f t="shared" si="1194"/>
        <v>2.8678729941959635E-2</v>
      </c>
      <c r="N3156" s="63">
        <v>2217</v>
      </c>
      <c r="O3156" s="63">
        <v>3473</v>
      </c>
      <c r="P3156" s="63"/>
      <c r="Q3156" s="63">
        <v>65</v>
      </c>
      <c r="R3156" s="63">
        <v>57</v>
      </c>
      <c r="S3156" s="63">
        <v>2</v>
      </c>
      <c r="T3156" s="63"/>
      <c r="U3156" s="63"/>
      <c r="V3156" s="63"/>
      <c r="W3156" s="63">
        <f>IF(Copyright!C$12=1,IF(BW3156&gt;0,BW3156-SUM(S3156:V3156)-SUM(AJ3156:AQ3156)-SUM(X3156:AH3156),SUM(BY3156:CL3156)),SUM(BY3156:CL3156))</f>
        <v>0</v>
      </c>
      <c r="X3156" s="63">
        <v>0</v>
      </c>
      <c r="Y3156" s="63">
        <v>0</v>
      </c>
      <c r="Z3156" s="63">
        <v>0</v>
      </c>
      <c r="AA3156" s="63"/>
      <c r="AB3156" s="63"/>
      <c r="AC3156" s="63"/>
      <c r="AD3156" s="63">
        <v>0</v>
      </c>
      <c r="AE3156" s="63"/>
      <c r="AF3156" s="63"/>
      <c r="AG3156" s="63"/>
      <c r="AH3156" s="63"/>
      <c r="AI3156" s="1">
        <v>44</v>
      </c>
      <c r="AJ3156" s="63"/>
      <c r="AK3156" s="63"/>
      <c r="AL3156" s="63">
        <v>0</v>
      </c>
      <c r="AM3156" s="63">
        <v>0</v>
      </c>
      <c r="AN3156" s="63"/>
      <c r="AO3156" s="63"/>
      <c r="AP3156" s="63"/>
      <c r="AQ3156" s="63"/>
      <c r="AS3156" s="5">
        <f>IF(Q3156&gt;0,RANK(Q3156,(N3156:P3156,Q3156:AE3156)),0)</f>
        <v>3</v>
      </c>
      <c r="AT3156" s="5">
        <f>IF(R3156&gt;0,RANK(R3156,(N3156:P3156,Q3156:AE3156)),0)</f>
        <v>4</v>
      </c>
      <c r="AU3156" s="5">
        <f>IF(T3156&gt;0,RANK(T3156,(N3156:P3156,Q3156:AE3156)),0)</f>
        <v>0</v>
      </c>
      <c r="AV3156" s="5">
        <f>IF(S3156&gt;0,RANK(S3156,(N3156:P3156,Q3156:AE3156)),0)</f>
        <v>5</v>
      </c>
      <c r="AW3156" s="2">
        <f t="shared" si="1195"/>
        <v>1.1095937179924889E-2</v>
      </c>
      <c r="AX3156" s="2">
        <f t="shared" si="1196"/>
        <v>9.7302833731649028E-3</v>
      </c>
      <c r="AY3156" s="2">
        <f t="shared" si="1197"/>
        <v>0</v>
      </c>
      <c r="AZ3156" s="2">
        <f t="shared" si="1198"/>
        <v>3.414134516899966E-4</v>
      </c>
      <c r="BB3156" t="s">
        <v>1887</v>
      </c>
      <c r="BC3156" t="s">
        <v>2371</v>
      </c>
      <c r="BD3156">
        <v>1</v>
      </c>
      <c r="BF3156" s="111">
        <v>54</v>
      </c>
      <c r="BG3156" s="113">
        <v>103</v>
      </c>
      <c r="BH3156" s="117">
        <f t="shared" si="1189"/>
        <v>54103</v>
      </c>
      <c r="BJ3156" s="5" t="s">
        <v>3185</v>
      </c>
      <c r="BY3156" s="63">
        <v>0</v>
      </c>
      <c r="BZ3156" s="63">
        <v>0</v>
      </c>
      <c r="CA3156" s="63">
        <v>0</v>
      </c>
      <c r="CB3156" s="63">
        <v>0</v>
      </c>
      <c r="CC3156" s="8">
        <v>0</v>
      </c>
      <c r="CD3156" s="8">
        <v>0</v>
      </c>
      <c r="CE3156" s="8">
        <v>0</v>
      </c>
      <c r="CF3156" s="8">
        <v>0</v>
      </c>
      <c r="CG3156" s="8">
        <v>0</v>
      </c>
    </row>
    <row r="3157" spans="1:85" hidden="1" outlineLevel="1">
      <c r="A3157" t="s">
        <v>2852</v>
      </c>
      <c r="B3157" t="s">
        <v>2371</v>
      </c>
      <c r="C3157" s="1">
        <f t="shared" si="1190"/>
        <v>2171</v>
      </c>
      <c r="D3157" s="5">
        <f>IF(N3157&gt;0, RANK(N3157,(N3157:P3157,Q3157:AE3157)),0)</f>
        <v>2</v>
      </c>
      <c r="E3157" s="5">
        <f>IF(O3157&gt;0,RANK(O3157,(N3157:P3157,Q3157:AE3157)),0)</f>
        <v>1</v>
      </c>
      <c r="F3157" s="5">
        <f>IF(P3157&gt;0,RANK(P3157,(N3157:P3157,Q3157:AE3157)),0)</f>
        <v>0</v>
      </c>
      <c r="G3157" s="131">
        <f t="shared" si="1199"/>
        <v>751</v>
      </c>
      <c r="H3157" s="136">
        <f t="shared" si="1200"/>
        <v>0.34592353754030403</v>
      </c>
      <c r="I3157" s="2"/>
      <c r="J3157" s="2">
        <f t="shared" si="1191"/>
        <v>0.31137724550898205</v>
      </c>
      <c r="K3157" s="2">
        <f t="shared" si="1192"/>
        <v>0.65730078304928607</v>
      </c>
      <c r="L3157" s="2">
        <f t="shared" si="1193"/>
        <v>0</v>
      </c>
      <c r="M3157" s="2">
        <f t="shared" si="1194"/>
        <v>3.1321971441731877E-2</v>
      </c>
      <c r="N3157" s="63">
        <v>676</v>
      </c>
      <c r="O3157" s="63">
        <v>1427</v>
      </c>
      <c r="P3157" s="63"/>
      <c r="Q3157" s="63">
        <v>27</v>
      </c>
      <c r="R3157" s="63">
        <v>12</v>
      </c>
      <c r="S3157" s="63">
        <v>0</v>
      </c>
      <c r="T3157" s="63"/>
      <c r="U3157" s="63"/>
      <c r="V3157" s="63"/>
      <c r="W3157" s="63">
        <f>IF(Copyright!C$12=1,IF(BW3157&gt;0,BW3157-SUM(S3157:V3157)-SUM(AJ3157:AQ3157)-SUM(X3157:AH3157),SUM(BY3157:CL3157)),SUM(BY3157:CL3157))</f>
        <v>0</v>
      </c>
      <c r="X3157" s="63">
        <v>0</v>
      </c>
      <c r="Y3157" s="63">
        <v>0</v>
      </c>
      <c r="Z3157" s="63">
        <v>0</v>
      </c>
      <c r="AA3157" s="63"/>
      <c r="AB3157" s="63"/>
      <c r="AC3157" s="63"/>
      <c r="AD3157" s="63">
        <v>0</v>
      </c>
      <c r="AE3157" s="63"/>
      <c r="AF3157" s="63"/>
      <c r="AG3157" s="63"/>
      <c r="AH3157" s="63"/>
      <c r="AI3157" s="1">
        <v>29</v>
      </c>
      <c r="AJ3157" s="63"/>
      <c r="AK3157" s="63"/>
      <c r="AL3157" s="63">
        <v>0</v>
      </c>
      <c r="AM3157" s="63">
        <v>0</v>
      </c>
      <c r="AN3157" s="63"/>
      <c r="AO3157" s="63"/>
      <c r="AP3157" s="63"/>
      <c r="AQ3157" s="63"/>
      <c r="AS3157" s="5">
        <f>IF(Q3157&gt;0,RANK(Q3157,(N3157:P3157,Q3157:AE3157)),0)</f>
        <v>3</v>
      </c>
      <c r="AT3157" s="5">
        <f>IF(R3157&gt;0,RANK(R3157,(N3157:P3157,Q3157:AE3157)),0)</f>
        <v>4</v>
      </c>
      <c r="AU3157" s="5">
        <f>IF(T3157&gt;0,RANK(T3157,(N3157:P3157,Q3157:AE3157)),0)</f>
        <v>0</v>
      </c>
      <c r="AV3157" s="5">
        <f>IF(S3157&gt;0,RANK(S3157,(N3157:P3157,Q3157:AE3157)),0)</f>
        <v>0</v>
      </c>
      <c r="AW3157" s="2">
        <f t="shared" si="1195"/>
        <v>1.243666513127591E-2</v>
      </c>
      <c r="AX3157" s="2">
        <f t="shared" si="1196"/>
        <v>5.5274067250115156E-3</v>
      </c>
      <c r="AY3157" s="2">
        <f t="shared" si="1197"/>
        <v>0</v>
      </c>
      <c r="AZ3157" s="2">
        <f t="shared" si="1198"/>
        <v>0</v>
      </c>
      <c r="BB3157" t="s">
        <v>2852</v>
      </c>
      <c r="BC3157" t="s">
        <v>2371</v>
      </c>
      <c r="BD3157">
        <v>2</v>
      </c>
      <c r="BF3157" s="111">
        <v>54</v>
      </c>
      <c r="BG3157" s="113">
        <v>105</v>
      </c>
      <c r="BH3157" s="117">
        <f t="shared" si="1189"/>
        <v>54105</v>
      </c>
      <c r="BJ3157" s="5" t="s">
        <v>3185</v>
      </c>
      <c r="BY3157" s="63">
        <v>0</v>
      </c>
      <c r="BZ3157" s="63">
        <v>0</v>
      </c>
      <c r="CA3157" s="63">
        <v>0</v>
      </c>
      <c r="CB3157" s="63">
        <v>0</v>
      </c>
      <c r="CC3157" s="8">
        <v>0</v>
      </c>
      <c r="CD3157" s="8">
        <v>0</v>
      </c>
      <c r="CE3157" s="8">
        <v>0</v>
      </c>
      <c r="CF3157" s="8">
        <v>0</v>
      </c>
      <c r="CG3157" s="8">
        <v>0</v>
      </c>
    </row>
    <row r="3158" spans="1:85" hidden="1" outlineLevel="1">
      <c r="A3158" t="s">
        <v>334</v>
      </c>
      <c r="B3158" t="s">
        <v>2371</v>
      </c>
      <c r="C3158" s="1">
        <f t="shared" si="1190"/>
        <v>33983</v>
      </c>
      <c r="D3158" s="5">
        <f>IF(N3158&gt;0, RANK(N3158,(N3158:P3158,Q3158:AE3158)),0)</f>
        <v>2</v>
      </c>
      <c r="E3158" s="5">
        <f>IF(O3158&gt;0,RANK(O3158,(N3158:P3158,Q3158:AE3158)),0)</f>
        <v>1</v>
      </c>
      <c r="F3158" s="5">
        <f>IF(P3158&gt;0,RANK(P3158,(N3158:P3158,Q3158:AE3158)),0)</f>
        <v>0</v>
      </c>
      <c r="G3158" s="131">
        <f t="shared" si="1199"/>
        <v>10953</v>
      </c>
      <c r="H3158" s="136">
        <f t="shared" si="1200"/>
        <v>0.3223082129299944</v>
      </c>
      <c r="I3158" s="2"/>
      <c r="J3158" s="2">
        <f t="shared" si="1191"/>
        <v>0.33045934732071919</v>
      </c>
      <c r="K3158" s="2">
        <f t="shared" si="1192"/>
        <v>0.65276756025071359</v>
      </c>
      <c r="L3158" s="2">
        <f t="shared" si="1193"/>
        <v>0</v>
      </c>
      <c r="M3158" s="2">
        <f t="shared" si="1194"/>
        <v>1.6773092428567282E-2</v>
      </c>
      <c r="N3158" s="63">
        <v>11230</v>
      </c>
      <c r="O3158" s="63">
        <v>22183</v>
      </c>
      <c r="P3158" s="63"/>
      <c r="Q3158" s="63">
        <v>264</v>
      </c>
      <c r="R3158" s="63">
        <v>160</v>
      </c>
      <c r="S3158" s="63">
        <v>3</v>
      </c>
      <c r="T3158" s="63"/>
      <c r="U3158" s="63"/>
      <c r="V3158" s="63"/>
      <c r="W3158" s="63">
        <f>IF(Copyright!C$12=1,IF(BW3158&gt;0,BW3158-SUM(S3158:V3158)-SUM(AJ3158:AQ3158)-SUM(X3158:AH3158),SUM(BY3158:CL3158)),SUM(BY3158:CL3158))</f>
        <v>1</v>
      </c>
      <c r="X3158" s="63">
        <v>0</v>
      </c>
      <c r="Y3158" s="63">
        <v>1</v>
      </c>
      <c r="Z3158" s="63">
        <v>1</v>
      </c>
      <c r="AA3158" s="63"/>
      <c r="AB3158" s="63"/>
      <c r="AC3158" s="63"/>
      <c r="AD3158" s="63">
        <v>0</v>
      </c>
      <c r="AE3158" s="63"/>
      <c r="AF3158" s="63"/>
      <c r="AG3158" s="63"/>
      <c r="AH3158" s="63"/>
      <c r="AI3158" s="1">
        <v>140</v>
      </c>
      <c r="AJ3158" s="63"/>
      <c r="AK3158" s="63"/>
      <c r="AL3158" s="63">
        <v>0</v>
      </c>
      <c r="AM3158" s="63">
        <v>0</v>
      </c>
      <c r="AN3158" s="63"/>
      <c r="AO3158" s="63"/>
      <c r="AP3158" s="63"/>
      <c r="AQ3158" s="63"/>
      <c r="AS3158" s="5">
        <f>IF(Q3158&gt;0,RANK(Q3158,(N3158:P3158,Q3158:AE3158)),0)</f>
        <v>3</v>
      </c>
      <c r="AT3158" s="5">
        <f>IF(R3158&gt;0,RANK(R3158,(N3158:P3158,Q3158:AE3158)),0)</f>
        <v>4</v>
      </c>
      <c r="AU3158" s="5">
        <f>IF(T3158&gt;0,RANK(T3158,(N3158:P3158,Q3158:AE3158)),0)</f>
        <v>0</v>
      </c>
      <c r="AV3158" s="5">
        <f>IF(S3158&gt;0,RANK(S3158,(N3158:P3158,Q3158:AE3158)),0)</f>
        <v>5</v>
      </c>
      <c r="AW3158" s="2">
        <f t="shared" si="1195"/>
        <v>7.7685901774416618E-3</v>
      </c>
      <c r="AX3158" s="2">
        <f t="shared" si="1196"/>
        <v>4.7082364711767645E-3</v>
      </c>
      <c r="AY3158" s="2">
        <f t="shared" si="1197"/>
        <v>0</v>
      </c>
      <c r="AZ3158" s="2">
        <f t="shared" si="1198"/>
        <v>8.8279433834564342E-5</v>
      </c>
      <c r="BB3158" t="s">
        <v>334</v>
      </c>
      <c r="BC3158" t="s">
        <v>2371</v>
      </c>
      <c r="BD3158">
        <v>1</v>
      </c>
      <c r="BF3158" s="111">
        <v>54</v>
      </c>
      <c r="BG3158" s="113">
        <v>107</v>
      </c>
      <c r="BH3158" s="117">
        <f t="shared" si="1189"/>
        <v>54107</v>
      </c>
      <c r="BJ3158" s="5" t="s">
        <v>3185</v>
      </c>
      <c r="BY3158" s="63">
        <v>0</v>
      </c>
      <c r="BZ3158" s="63">
        <v>0</v>
      </c>
      <c r="CA3158" s="63">
        <v>0</v>
      </c>
      <c r="CB3158" s="63">
        <v>0</v>
      </c>
      <c r="CC3158" s="8">
        <v>0</v>
      </c>
      <c r="CD3158" s="8">
        <v>0</v>
      </c>
      <c r="CE3158" s="8">
        <v>0</v>
      </c>
      <c r="CF3158" s="8">
        <v>1</v>
      </c>
      <c r="CG3158" s="8">
        <v>0</v>
      </c>
    </row>
    <row r="3159" spans="1:85" hidden="1" outlineLevel="1">
      <c r="A3159" t="s">
        <v>716</v>
      </c>
      <c r="B3159" t="s">
        <v>2371</v>
      </c>
      <c r="C3159" s="1">
        <f t="shared" si="1190"/>
        <v>7526</v>
      </c>
      <c r="D3159" s="5">
        <f>IF(N3159&gt;0, RANK(N3159,(N3159:P3159,Q3159:AE3159)),0)</f>
        <v>2</v>
      </c>
      <c r="E3159" s="5">
        <f>IF(O3159&gt;0,RANK(O3159,(N3159:P3159,Q3159:AE3159)),0)</f>
        <v>1</v>
      </c>
      <c r="F3159" s="5">
        <f>IF(P3159&gt;0,RANK(P3159,(N3159:P3159,Q3159:AE3159)),0)</f>
        <v>0</v>
      </c>
      <c r="G3159" s="131">
        <f t="shared" si="1199"/>
        <v>4186</v>
      </c>
      <c r="H3159" s="136">
        <f t="shared" si="1200"/>
        <v>0.5562051554610683</v>
      </c>
      <c r="I3159" s="2"/>
      <c r="J3159" s="2">
        <f t="shared" si="1191"/>
        <v>0.2103374966781823</v>
      </c>
      <c r="K3159" s="2">
        <f t="shared" si="1192"/>
        <v>0.76654265213925055</v>
      </c>
      <c r="L3159" s="2">
        <f t="shared" si="1193"/>
        <v>0</v>
      </c>
      <c r="M3159" s="2">
        <f t="shared" si="1194"/>
        <v>2.3119851182567097E-2</v>
      </c>
      <c r="N3159" s="63">
        <v>1583</v>
      </c>
      <c r="O3159" s="63">
        <v>5769</v>
      </c>
      <c r="P3159" s="63"/>
      <c r="Q3159" s="63">
        <v>52</v>
      </c>
      <c r="R3159" s="63">
        <v>53</v>
      </c>
      <c r="S3159" s="63">
        <v>0</v>
      </c>
      <c r="T3159" s="63"/>
      <c r="U3159" s="63"/>
      <c r="V3159" s="63"/>
      <c r="W3159" s="63">
        <f>IF(Copyright!C$12=1,IF(BW3159&gt;0,BW3159-SUM(S3159:V3159)-SUM(AJ3159:AQ3159)-SUM(X3159:AH3159),SUM(BY3159:CL3159)),SUM(BY3159:CL3159))</f>
        <v>2</v>
      </c>
      <c r="X3159" s="63">
        <v>0</v>
      </c>
      <c r="Y3159" s="63">
        <v>0</v>
      </c>
      <c r="Z3159" s="63">
        <v>0</v>
      </c>
      <c r="AA3159" s="63"/>
      <c r="AB3159" s="63"/>
      <c r="AC3159" s="63"/>
      <c r="AD3159" s="63">
        <v>0</v>
      </c>
      <c r="AE3159" s="63"/>
      <c r="AF3159" s="63"/>
      <c r="AG3159" s="63"/>
      <c r="AH3159" s="63"/>
      <c r="AI3159" s="1">
        <v>66</v>
      </c>
      <c r="AJ3159" s="63"/>
      <c r="AK3159" s="63"/>
      <c r="AL3159" s="63">
        <v>0</v>
      </c>
      <c r="AM3159" s="63">
        <v>1</v>
      </c>
      <c r="AN3159" s="63"/>
      <c r="AO3159" s="63"/>
      <c r="AP3159" s="63"/>
      <c r="AQ3159" s="63"/>
      <c r="AS3159" s="5">
        <f>IF(Q3159&gt;0,RANK(Q3159,(N3159:P3159,Q3159:AE3159)),0)</f>
        <v>4</v>
      </c>
      <c r="AT3159" s="5">
        <f>IF(R3159&gt;0,RANK(R3159,(N3159:P3159,Q3159:AE3159)),0)</f>
        <v>3</v>
      </c>
      <c r="AU3159" s="5">
        <f>IF(T3159&gt;0,RANK(T3159,(N3159:P3159,Q3159:AE3159)),0)</f>
        <v>0</v>
      </c>
      <c r="AV3159" s="5">
        <f>IF(S3159&gt;0,RANK(S3159,(N3159:P3159,Q3159:AE3159)),0)</f>
        <v>0</v>
      </c>
      <c r="AW3159" s="2">
        <f t="shared" si="1195"/>
        <v>6.9093808131809728E-3</v>
      </c>
      <c r="AX3159" s="2">
        <f t="shared" si="1196"/>
        <v>7.0422535211267607E-3</v>
      </c>
      <c r="AY3159" s="2">
        <f t="shared" si="1197"/>
        <v>0</v>
      </c>
      <c r="AZ3159" s="2">
        <f t="shared" si="1198"/>
        <v>0</v>
      </c>
      <c r="BB3159" t="s">
        <v>716</v>
      </c>
      <c r="BC3159" t="s">
        <v>2371</v>
      </c>
      <c r="BD3159">
        <v>3</v>
      </c>
      <c r="BF3159" s="111">
        <v>54</v>
      </c>
      <c r="BG3159" s="113">
        <v>109</v>
      </c>
      <c r="BH3159" s="117">
        <f t="shared" si="1189"/>
        <v>54109</v>
      </c>
      <c r="BJ3159" s="5" t="s">
        <v>3185</v>
      </c>
      <c r="BY3159" s="63">
        <v>0</v>
      </c>
      <c r="BZ3159" s="63">
        <v>0</v>
      </c>
      <c r="CA3159" s="63">
        <v>0</v>
      </c>
      <c r="CB3159" s="63">
        <v>0</v>
      </c>
      <c r="CC3159" s="8">
        <v>2</v>
      </c>
      <c r="CD3159" s="8">
        <v>0</v>
      </c>
      <c r="CE3159" s="8">
        <v>0</v>
      </c>
      <c r="CF3159" s="8">
        <v>0</v>
      </c>
      <c r="CG3159" s="8">
        <v>0</v>
      </c>
    </row>
    <row r="3160" spans="1:85" collapsed="1">
      <c r="A3160" t="s">
        <v>2370</v>
      </c>
      <c r="B3160" t="s">
        <v>548</v>
      </c>
      <c r="C3160" s="1">
        <f t="shared" si="1190"/>
        <v>670667</v>
      </c>
      <c r="D3160" s="5">
        <f>IF(N3160&gt;0, RANK(N3160,(N3160:P3160,Q3160:AE3160)),0)</f>
        <v>2</v>
      </c>
      <c r="E3160" s="5">
        <f>IF(O3160&gt;0,RANK(O3160,(N3160:P3160,Q3160:AE3160)),0)</f>
        <v>1</v>
      </c>
      <c r="F3160" s="5">
        <f>IF(P3160&gt;0,RANK(P3160,(N3160:P3160,Q3160:AE3160)),0)</f>
        <v>0</v>
      </c>
      <c r="G3160" s="131">
        <f t="shared" si="1199"/>
        <v>179386</v>
      </c>
      <c r="H3160" s="136">
        <f t="shared" si="1200"/>
        <v>0.26747402213020771</v>
      </c>
      <c r="I3160" s="2"/>
      <c r="J3160" s="2">
        <f t="shared" si="1191"/>
        <v>0.35527169221088856</v>
      </c>
      <c r="K3160" s="2">
        <f t="shared" si="1192"/>
        <v>0.62274571434109627</v>
      </c>
      <c r="L3160" s="2">
        <f t="shared" si="1193"/>
        <v>0</v>
      </c>
      <c r="M3160" s="2">
        <f t="shared" si="1194"/>
        <v>2.1982593448015231E-2</v>
      </c>
      <c r="N3160" s="63">
        <f>SUM(N3105:N3159)</f>
        <v>238269</v>
      </c>
      <c r="O3160" s="63">
        <f>SUM(O3105:O3159)</f>
        <v>417655</v>
      </c>
      <c r="P3160" s="63">
        <f>SUM(P3105:P3159)</f>
        <v>0</v>
      </c>
      <c r="Q3160" s="63">
        <f>SUM(Q3105:Q3159)</f>
        <v>6302</v>
      </c>
      <c r="R3160" s="63">
        <f>SUM(R3105:R3159)</f>
        <v>4406</v>
      </c>
      <c r="S3160" s="63">
        <f t="shared" ref="S3160" si="1201">SUM(S3105:S3159)</f>
        <v>119</v>
      </c>
      <c r="T3160" s="63"/>
      <c r="U3160" s="63"/>
      <c r="V3160" s="63"/>
      <c r="W3160" s="63">
        <f t="shared" ref="W3160:Z3160" si="1202">SUM(W3105:W3159)</f>
        <v>50</v>
      </c>
      <c r="X3160" s="63">
        <f t="shared" si="1202"/>
        <v>12</v>
      </c>
      <c r="Y3160" s="63">
        <f t="shared" si="1202"/>
        <v>5</v>
      </c>
      <c r="Z3160" s="63">
        <f t="shared" si="1202"/>
        <v>31</v>
      </c>
      <c r="AA3160" s="63"/>
      <c r="AB3160" s="63"/>
      <c r="AC3160" s="63"/>
      <c r="AD3160" s="63">
        <f>SUM(AD3105:AD3159)</f>
        <v>11</v>
      </c>
      <c r="AE3160" s="63"/>
      <c r="AF3160" s="63"/>
      <c r="AG3160" s="63"/>
      <c r="AH3160" s="63"/>
      <c r="AI3160" s="63">
        <f>SUM(AI3105:AI3159)</f>
        <v>3806</v>
      </c>
      <c r="AJ3160" s="63"/>
      <c r="AK3160" s="63"/>
      <c r="AL3160" s="63">
        <f>SUM(AL3105:AL3159)</f>
        <v>0</v>
      </c>
      <c r="AM3160" s="63">
        <f>SUM(AM3105:AM3159)</f>
        <v>1</v>
      </c>
      <c r="AN3160" s="63"/>
      <c r="AO3160" s="63"/>
      <c r="AP3160" s="63"/>
      <c r="AQ3160" s="63"/>
      <c r="AS3160" s="5">
        <f>IF(Q3160&gt;0,RANK(Q3160,(N3160:P3160,Q3160:AE3160)),0)</f>
        <v>3</v>
      </c>
      <c r="AT3160" s="5">
        <f>IF(R3160&gt;0,RANK(R3160,(N3160:P3160,Q3160:AE3160)),0)</f>
        <v>4</v>
      </c>
      <c r="AU3160" s="5">
        <f>IF(T3160&gt;0,RANK(T3160,(N3160:P3160,Q3160:AE3160)),0)</f>
        <v>0</v>
      </c>
      <c r="AV3160" s="5">
        <f>IF(S3160&gt;0,RANK(S3160,(N3160:P3160,Q3160:AE3160)),0)</f>
        <v>5</v>
      </c>
      <c r="AW3160" s="2">
        <f t="shared" si="1195"/>
        <v>9.3966156080439317E-3</v>
      </c>
      <c r="AX3160" s="2">
        <f t="shared" si="1196"/>
        <v>6.5695792397717492E-3</v>
      </c>
      <c r="AY3160" s="2">
        <f t="shared" si="1197"/>
        <v>0</v>
      </c>
      <c r="AZ3160" s="2">
        <f t="shared" si="1198"/>
        <v>1.7743529948543763E-4</v>
      </c>
      <c r="BB3160" t="s">
        <v>2370</v>
      </c>
      <c r="BC3160" t="s">
        <v>548</v>
      </c>
      <c r="BF3160" s="111">
        <v>54</v>
      </c>
      <c r="BG3160" s="113"/>
      <c r="BH3160" s="111">
        <v>54</v>
      </c>
      <c r="BJ3160" s="5" t="s">
        <v>718</v>
      </c>
      <c r="BY3160" s="63">
        <f>SUM(BY3105:BY3159)</f>
        <v>1</v>
      </c>
      <c r="BZ3160" s="63">
        <f>SUM(BZ3105:BZ3159)</f>
        <v>1</v>
      </c>
      <c r="CA3160" s="63">
        <f>SUM(CA3105:CA3159)</f>
        <v>1</v>
      </c>
      <c r="CB3160" s="63">
        <f>SUM(CB3105:CB3159)</f>
        <v>8</v>
      </c>
      <c r="CC3160" s="63">
        <f t="shared" ref="CC3160:CG3160" si="1203">SUM(CC3105:CC3159)</f>
        <v>33</v>
      </c>
      <c r="CD3160" s="63">
        <f t="shared" si="1203"/>
        <v>1</v>
      </c>
      <c r="CE3160" s="63">
        <f t="shared" si="1203"/>
        <v>3</v>
      </c>
      <c r="CF3160" s="63">
        <f t="shared" si="1203"/>
        <v>1</v>
      </c>
      <c r="CG3160" s="63">
        <f t="shared" si="1203"/>
        <v>1</v>
      </c>
    </row>
    <row r="3161" spans="1:85">
      <c r="C3161" s="1"/>
      <c r="E3161" s="5"/>
      <c r="F3161" s="5"/>
      <c r="G3161" s="131"/>
      <c r="H3161" s="136"/>
      <c r="I3161" s="2"/>
      <c r="N3161" s="63"/>
      <c r="O3161" s="63"/>
      <c r="P3161" s="63"/>
      <c r="Q3161" s="63"/>
      <c r="R3161" s="63"/>
      <c r="S3161" s="63"/>
      <c r="T3161" s="63"/>
      <c r="U3161" s="63"/>
      <c r="V3161" s="63"/>
      <c r="W3161" s="63"/>
      <c r="X3161" s="63"/>
      <c r="Y3161" s="63"/>
      <c r="Z3161" s="63"/>
      <c r="AA3161" s="63"/>
      <c r="AB3161" s="63"/>
      <c r="AC3161" s="63"/>
      <c r="AD3161" s="63"/>
      <c r="AE3161" s="63"/>
      <c r="AF3161" s="63"/>
      <c r="AG3161" s="63"/>
      <c r="AH3161" s="63"/>
      <c r="AI3161" s="63"/>
      <c r="AJ3161" s="63"/>
      <c r="AK3161" s="63"/>
      <c r="AL3161" s="63"/>
      <c r="AM3161" s="63"/>
      <c r="AN3161" s="63"/>
      <c r="AO3161" s="63"/>
      <c r="AP3161" s="63"/>
      <c r="AQ3161" s="63"/>
      <c r="AS3161" s="5"/>
      <c r="AT3161" s="5"/>
      <c r="AU3161" s="5"/>
      <c r="AV3161" s="5"/>
      <c r="BF3161" s="111"/>
      <c r="BG3161" s="113"/>
      <c r="BH3161" s="117"/>
    </row>
    <row r="3162" spans="1:85" hidden="1" outlineLevel="1">
      <c r="A3162" t="s">
        <v>1034</v>
      </c>
      <c r="B3162" t="s">
        <v>3022</v>
      </c>
      <c r="C3162" s="1">
        <f t="shared" ref="C3162:C3193" si="1204">SUM(N3162:AQ3162)</f>
        <v>10287</v>
      </c>
      <c r="D3162" s="5">
        <f>IF(N3162&gt;0, RANK(N3162,(N3162:P3162,Q3162:AE3162)),0)</f>
        <v>1</v>
      </c>
      <c r="E3162" s="5">
        <f>IF(O3162&gt;0,RANK(O3162,(N3162:P3162,Q3162:AE3162)),0)</f>
        <v>2</v>
      </c>
      <c r="F3162" s="5">
        <f>IF(P3162&gt;0,RANK(P3162,(N3162:P3162,Q3162:AE3162)),0)</f>
        <v>0</v>
      </c>
      <c r="G3162" s="131">
        <f t="shared" si="1199"/>
        <v>898</v>
      </c>
      <c r="H3162" s="136">
        <f t="shared" si="1200"/>
        <v>8.7294643725089924E-2</v>
      </c>
      <c r="I3162" s="2"/>
      <c r="J3162" s="2">
        <f t="shared" ref="J3162:J3193" si="1205">IF($C3162=0,"-",N3162/$C3162)</f>
        <v>0.53873821327889571</v>
      </c>
      <c r="K3162" s="2">
        <f t="shared" ref="K3162:K3193" si="1206">IF($C3162=0,"-",O3162/$C3162)</f>
        <v>0.45144356955380577</v>
      </c>
      <c r="L3162" s="2">
        <f t="shared" ref="L3162:L3193" si="1207">IF($C3162=0,"-",P3162/$C3162)</f>
        <v>0</v>
      </c>
      <c r="M3162" s="2">
        <f t="shared" ref="M3162:M3193" si="1208">IF(C3162=0,"-",(1-J3162-K3162-L3162))</f>
        <v>9.8182171672985263E-3</v>
      </c>
      <c r="N3162" s="63">
        <v>5542</v>
      </c>
      <c r="O3162" s="63">
        <v>4644</v>
      </c>
      <c r="P3162" s="63"/>
      <c r="Q3162" s="63">
        <v>51</v>
      </c>
      <c r="R3162" s="63">
        <v>10</v>
      </c>
      <c r="S3162" s="63">
        <v>16</v>
      </c>
      <c r="T3162" s="63"/>
      <c r="U3162" s="63"/>
      <c r="V3162" s="63">
        <v>3</v>
      </c>
      <c r="W3162" s="63">
        <v>14</v>
      </c>
      <c r="X3162" s="63">
        <v>0</v>
      </c>
      <c r="Y3162" s="63"/>
      <c r="Z3162" s="63">
        <v>2</v>
      </c>
      <c r="AA3162" s="63"/>
      <c r="AB3162" s="63"/>
      <c r="AC3162" s="63"/>
      <c r="AD3162" s="63"/>
      <c r="AE3162" s="63"/>
      <c r="AF3162" s="63"/>
      <c r="AG3162" s="63">
        <v>5</v>
      </c>
      <c r="AH3162" s="63"/>
      <c r="AI3162" s="63"/>
      <c r="AJ3162" s="63"/>
      <c r="AK3162" s="63"/>
      <c r="AL3162" s="63"/>
      <c r="AM3162" s="63"/>
      <c r="AN3162" s="63"/>
      <c r="AO3162" s="63"/>
      <c r="AP3162" s="63"/>
      <c r="AQ3162" s="63"/>
      <c r="AS3162" s="5">
        <f>IF(Q3162&gt;0,RANK(Q3162,(N3162:P3162,Q3162:AE3162)),0)</f>
        <v>3</v>
      </c>
      <c r="AT3162" s="5">
        <f>IF(R3162&gt;0,RANK(R3162,(N3162:P3162,Q3162:AE3162)),0)</f>
        <v>6</v>
      </c>
      <c r="AU3162" s="5">
        <f>IF(T3162&gt;0,RANK(T3162,(N3162:P3162,Q3162:AE3162)),0)</f>
        <v>0</v>
      </c>
      <c r="AV3162" s="5">
        <f>IF(S3162&gt;0,RANK(S3162,(N3162:P3162,Q3162:AE3162)),0)</f>
        <v>4</v>
      </c>
      <c r="AW3162" s="2">
        <f t="shared" ref="AW3162:AW3193" si="1209">IF($C3162=0,"-",Q3162/$C3162)</f>
        <v>4.9577136191309417E-3</v>
      </c>
      <c r="AX3162" s="2">
        <f t="shared" ref="AX3162:AX3193" si="1210">IF($C3162=0,"-",R3162/$C3162)</f>
        <v>9.7210070963351801E-4</v>
      </c>
      <c r="AY3162" s="2">
        <f t="shared" ref="AY3162:AY3193" si="1211">IF($C3162=0,"-",T3162/$C3162)</f>
        <v>0</v>
      </c>
      <c r="AZ3162" s="2">
        <f t="shared" ref="AZ3162:AZ3193" si="1212">IF($C3162=0,"-",S3162/$C3162)</f>
        <v>1.5553611354136288E-3</v>
      </c>
      <c r="BB3162" t="s">
        <v>1034</v>
      </c>
      <c r="BC3162" t="s">
        <v>3022</v>
      </c>
      <c r="BD3162" s="63">
        <v>3</v>
      </c>
      <c r="BF3162" s="111">
        <v>55</v>
      </c>
      <c r="BG3162" s="113">
        <v>1</v>
      </c>
      <c r="BH3162" s="117">
        <f t="shared" si="1189"/>
        <v>55001</v>
      </c>
      <c r="BJ3162" s="5" t="s">
        <v>3185</v>
      </c>
    </row>
    <row r="3163" spans="1:85" hidden="1" outlineLevel="1">
      <c r="A3163" t="s">
        <v>199</v>
      </c>
      <c r="B3163" t="s">
        <v>3022</v>
      </c>
      <c r="C3163" s="1">
        <f t="shared" si="1204"/>
        <v>8372</v>
      </c>
      <c r="D3163" s="5">
        <f>IF(N3163&gt;0, RANK(N3163,(N3163:P3163,Q3163:AE3163)),0)</f>
        <v>1</v>
      </c>
      <c r="E3163" s="5">
        <f>IF(O3163&gt;0,RANK(O3163,(N3163:P3163,Q3163:AE3163)),0)</f>
        <v>2</v>
      </c>
      <c r="F3163" s="5">
        <f>IF(P3163&gt;0,RANK(P3163,(N3163:P3163,Q3163:AE3163)),0)</f>
        <v>0</v>
      </c>
      <c r="G3163" s="131">
        <f t="shared" si="1199"/>
        <v>2579</v>
      </c>
      <c r="H3163" s="136">
        <f t="shared" si="1200"/>
        <v>0.30805064500716672</v>
      </c>
      <c r="I3163" s="2"/>
      <c r="J3163" s="2">
        <f t="shared" si="1205"/>
        <v>0.6448877209746775</v>
      </c>
      <c r="K3163" s="2">
        <f t="shared" si="1206"/>
        <v>0.33683707596751072</v>
      </c>
      <c r="L3163" s="2">
        <f t="shared" si="1207"/>
        <v>0</v>
      </c>
      <c r="M3163" s="2">
        <f t="shared" si="1208"/>
        <v>1.8275203057811773E-2</v>
      </c>
      <c r="N3163" s="63">
        <v>5399</v>
      </c>
      <c r="O3163" s="63">
        <v>2820</v>
      </c>
      <c r="P3163" s="63"/>
      <c r="Q3163" s="63">
        <v>50</v>
      </c>
      <c r="R3163" s="63">
        <v>59</v>
      </c>
      <c r="S3163" s="63">
        <v>18</v>
      </c>
      <c r="T3163" s="63"/>
      <c r="U3163" s="63"/>
      <c r="V3163" s="63">
        <v>4</v>
      </c>
      <c r="W3163" s="63">
        <v>17</v>
      </c>
      <c r="X3163" s="63">
        <v>2</v>
      </c>
      <c r="Y3163" s="63"/>
      <c r="Z3163" s="63">
        <v>0</v>
      </c>
      <c r="AA3163" s="63"/>
      <c r="AB3163" s="63"/>
      <c r="AC3163" s="63"/>
      <c r="AD3163" s="63"/>
      <c r="AE3163" s="63"/>
      <c r="AF3163" s="63"/>
      <c r="AG3163" s="63">
        <v>3</v>
      </c>
      <c r="AH3163" s="63"/>
      <c r="AI3163" s="63"/>
      <c r="AJ3163" s="63"/>
      <c r="AK3163" s="63"/>
      <c r="AL3163" s="63"/>
      <c r="AM3163" s="63"/>
      <c r="AN3163" s="63"/>
      <c r="AO3163" s="63"/>
      <c r="AP3163" s="63"/>
      <c r="AQ3163" s="63"/>
      <c r="AS3163" s="5">
        <f>IF(Q3163&gt;0,RANK(Q3163,(N3163:P3163,Q3163:AE3163)),0)</f>
        <v>4</v>
      </c>
      <c r="AT3163" s="5">
        <f>IF(R3163&gt;0,RANK(R3163,(N3163:P3163,Q3163:AE3163)),0)</f>
        <v>3</v>
      </c>
      <c r="AU3163" s="5">
        <f>IF(T3163&gt;0,RANK(T3163,(N3163:P3163,Q3163:AE3163)),0)</f>
        <v>0</v>
      </c>
      <c r="AV3163" s="5">
        <f>IF(S3163&gt;0,RANK(S3163,(N3163:P3163,Q3163:AE3163)),0)</f>
        <v>5</v>
      </c>
      <c r="AW3163" s="2">
        <f t="shared" si="1209"/>
        <v>5.972288580984233E-3</v>
      </c>
      <c r="AX3163" s="2">
        <f t="shared" si="1210"/>
        <v>7.047300525561395E-3</v>
      </c>
      <c r="AY3163" s="2">
        <f t="shared" si="1211"/>
        <v>0</v>
      </c>
      <c r="AZ3163" s="2">
        <f t="shared" si="1212"/>
        <v>2.150023889154324E-3</v>
      </c>
      <c r="BB3163" t="s">
        <v>199</v>
      </c>
      <c r="BC3163" t="s">
        <v>3022</v>
      </c>
      <c r="BD3163" s="63">
        <v>7</v>
      </c>
      <c r="BF3163" s="111">
        <v>55</v>
      </c>
      <c r="BG3163" s="113">
        <v>3</v>
      </c>
      <c r="BH3163" s="117">
        <f t="shared" si="1189"/>
        <v>55003</v>
      </c>
      <c r="BJ3163" s="5" t="s">
        <v>3185</v>
      </c>
    </row>
    <row r="3164" spans="1:85" hidden="1" outlineLevel="1">
      <c r="A3164" t="s">
        <v>1600</v>
      </c>
      <c r="B3164" t="s">
        <v>3022</v>
      </c>
      <c r="C3164" s="1">
        <f t="shared" si="1204"/>
        <v>22692</v>
      </c>
      <c r="D3164" s="5">
        <f>IF(N3164&gt;0, RANK(N3164,(N3164:P3164,Q3164:AE3164)),0)</f>
        <v>2</v>
      </c>
      <c r="E3164" s="5">
        <f>IF(O3164&gt;0,RANK(O3164,(N3164:P3164,Q3164:AE3164)),0)</f>
        <v>1</v>
      </c>
      <c r="F3164" s="5">
        <f>IF(P3164&gt;0,RANK(P3164,(N3164:P3164,Q3164:AE3164)),0)</f>
        <v>0</v>
      </c>
      <c r="G3164" s="131">
        <f t="shared" si="1199"/>
        <v>553</v>
      </c>
      <c r="H3164" s="136">
        <f t="shared" si="1200"/>
        <v>2.4369821963687643E-2</v>
      </c>
      <c r="I3164" s="2"/>
      <c r="J3164" s="2">
        <f t="shared" si="1205"/>
        <v>0.47990481226864096</v>
      </c>
      <c r="K3164" s="2">
        <f t="shared" si="1206"/>
        <v>0.50427463423232854</v>
      </c>
      <c r="L3164" s="2">
        <f t="shared" si="1207"/>
        <v>0</v>
      </c>
      <c r="M3164" s="2">
        <f t="shared" si="1208"/>
        <v>1.5820553499030554E-2</v>
      </c>
      <c r="N3164" s="63">
        <v>10890</v>
      </c>
      <c r="O3164" s="63">
        <v>11443</v>
      </c>
      <c r="P3164" s="63"/>
      <c r="Q3164" s="63">
        <v>169</v>
      </c>
      <c r="R3164" s="63">
        <v>54</v>
      </c>
      <c r="S3164" s="63">
        <v>47</v>
      </c>
      <c r="T3164" s="63"/>
      <c r="U3164" s="63"/>
      <c r="V3164" s="63">
        <v>5</v>
      </c>
      <c r="W3164" s="63">
        <v>40</v>
      </c>
      <c r="X3164" s="63">
        <v>15</v>
      </c>
      <c r="Y3164" s="63"/>
      <c r="Z3164" s="63">
        <v>23</v>
      </c>
      <c r="AA3164" s="63"/>
      <c r="AB3164" s="63"/>
      <c r="AC3164" s="63"/>
      <c r="AD3164" s="63"/>
      <c r="AE3164" s="63"/>
      <c r="AF3164" s="63"/>
      <c r="AG3164" s="63">
        <v>6</v>
      </c>
      <c r="AH3164" s="63"/>
      <c r="AI3164" s="63"/>
      <c r="AJ3164" s="63"/>
      <c r="AK3164" s="63"/>
      <c r="AL3164" s="63"/>
      <c r="AM3164" s="63"/>
      <c r="AN3164" s="63"/>
      <c r="AO3164" s="63"/>
      <c r="AP3164" s="63"/>
      <c r="AQ3164" s="63"/>
      <c r="AS3164" s="5">
        <f>IF(Q3164&gt;0,RANK(Q3164,(N3164:P3164,Q3164:AE3164)),0)</f>
        <v>3</v>
      </c>
      <c r="AT3164" s="5">
        <f>IF(R3164&gt;0,RANK(R3164,(N3164:P3164,Q3164:AE3164)),0)</f>
        <v>4</v>
      </c>
      <c r="AU3164" s="5">
        <f>IF(T3164&gt;0,RANK(T3164,(N3164:P3164,Q3164:AE3164)),0)</f>
        <v>0</v>
      </c>
      <c r="AV3164" s="5">
        <f>IF(S3164&gt;0,RANK(S3164,(N3164:P3164,Q3164:AE3164)),0)</f>
        <v>5</v>
      </c>
      <c r="AW3164" s="2">
        <f t="shared" si="1209"/>
        <v>7.4475586109642167E-3</v>
      </c>
      <c r="AX3164" s="2">
        <f t="shared" si="1210"/>
        <v>2.3796932839767319E-3</v>
      </c>
      <c r="AY3164" s="2">
        <f t="shared" si="1211"/>
        <v>0</v>
      </c>
      <c r="AZ3164" s="2">
        <f t="shared" si="1212"/>
        <v>2.0712145249427113E-3</v>
      </c>
      <c r="BB3164" t="s">
        <v>1600</v>
      </c>
      <c r="BC3164" t="s">
        <v>3022</v>
      </c>
      <c r="BD3164" s="63">
        <v>7</v>
      </c>
      <c r="BF3164" s="111">
        <v>55</v>
      </c>
      <c r="BG3164" s="113">
        <v>5</v>
      </c>
      <c r="BH3164" s="117">
        <f t="shared" si="1189"/>
        <v>55005</v>
      </c>
      <c r="BJ3164" s="5" t="s">
        <v>3185</v>
      </c>
    </row>
    <row r="3165" spans="1:85" hidden="1" outlineLevel="1">
      <c r="A3165" t="s">
        <v>2881</v>
      </c>
      <c r="B3165" t="s">
        <v>3022</v>
      </c>
      <c r="C3165" s="1">
        <f t="shared" si="1204"/>
        <v>9788</v>
      </c>
      <c r="D3165" s="5">
        <f>IF(N3165&gt;0, RANK(N3165,(N3165:P3165,Q3165:AE3165)),0)</f>
        <v>1</v>
      </c>
      <c r="E3165" s="5">
        <f>IF(O3165&gt;0,RANK(O3165,(N3165:P3165,Q3165:AE3165)),0)</f>
        <v>2</v>
      </c>
      <c r="F3165" s="5">
        <f>IF(P3165&gt;0,RANK(P3165,(N3165:P3165,Q3165:AE3165)),0)</f>
        <v>0</v>
      </c>
      <c r="G3165" s="131">
        <f t="shared" si="1199"/>
        <v>2430</v>
      </c>
      <c r="H3165" s="136">
        <f t="shared" si="1200"/>
        <v>0.24826317940335105</v>
      </c>
      <c r="I3165" s="2"/>
      <c r="J3165" s="2">
        <f t="shared" si="1205"/>
        <v>0.61636697997548018</v>
      </c>
      <c r="K3165" s="2">
        <f t="shared" si="1206"/>
        <v>0.36810380057212916</v>
      </c>
      <c r="L3165" s="2">
        <f t="shared" si="1207"/>
        <v>0</v>
      </c>
      <c r="M3165" s="2">
        <f t="shared" si="1208"/>
        <v>1.5529219452390663E-2</v>
      </c>
      <c r="N3165" s="63">
        <v>6033</v>
      </c>
      <c r="O3165" s="63">
        <v>3603</v>
      </c>
      <c r="P3165" s="63"/>
      <c r="Q3165" s="63">
        <v>55</v>
      </c>
      <c r="R3165" s="63">
        <v>67</v>
      </c>
      <c r="S3165" s="63">
        <v>17</v>
      </c>
      <c r="T3165" s="63"/>
      <c r="U3165" s="63"/>
      <c r="V3165" s="63">
        <v>0</v>
      </c>
      <c r="W3165" s="63">
        <v>12</v>
      </c>
      <c r="X3165" s="63">
        <v>0</v>
      </c>
      <c r="Y3165" s="63"/>
      <c r="Z3165" s="63">
        <v>0</v>
      </c>
      <c r="AA3165" s="63"/>
      <c r="AB3165" s="63"/>
      <c r="AC3165" s="63"/>
      <c r="AD3165" s="63"/>
      <c r="AE3165" s="63"/>
      <c r="AF3165" s="63"/>
      <c r="AG3165" s="63">
        <v>1</v>
      </c>
      <c r="AH3165" s="63"/>
      <c r="AI3165" s="63"/>
      <c r="AJ3165" s="63"/>
      <c r="AK3165" s="63"/>
      <c r="AL3165" s="63"/>
      <c r="AM3165" s="63"/>
      <c r="AN3165" s="63"/>
      <c r="AO3165" s="63"/>
      <c r="AP3165" s="63"/>
      <c r="AQ3165" s="63"/>
      <c r="AS3165" s="5">
        <f>IF(Q3165&gt;0,RANK(Q3165,(N3165:P3165,Q3165:AE3165)),0)</f>
        <v>4</v>
      </c>
      <c r="AT3165" s="5">
        <f>IF(R3165&gt;0,RANK(R3165,(N3165:P3165,Q3165:AE3165)),0)</f>
        <v>3</v>
      </c>
      <c r="AU3165" s="5">
        <f>IF(T3165&gt;0,RANK(T3165,(N3165:P3165,Q3165:AE3165)),0)</f>
        <v>0</v>
      </c>
      <c r="AV3165" s="5">
        <f>IF(S3165&gt;0,RANK(S3165,(N3165:P3165,Q3165:AE3165)),0)</f>
        <v>5</v>
      </c>
      <c r="AW3165" s="2">
        <f t="shared" si="1209"/>
        <v>5.6191254597466288E-3</v>
      </c>
      <c r="AX3165" s="2">
        <f t="shared" si="1210"/>
        <v>6.8451164691458932E-3</v>
      </c>
      <c r="AY3165" s="2">
        <f t="shared" si="1211"/>
        <v>0</v>
      </c>
      <c r="AZ3165" s="2">
        <f t="shared" si="1212"/>
        <v>1.7368205966489579E-3</v>
      </c>
      <c r="BB3165" t="s">
        <v>2881</v>
      </c>
      <c r="BC3165" t="s">
        <v>3022</v>
      </c>
      <c r="BD3165" s="63">
        <v>7</v>
      </c>
      <c r="BF3165" s="111">
        <v>55</v>
      </c>
      <c r="BG3165" s="113">
        <v>7</v>
      </c>
      <c r="BH3165" s="117">
        <f t="shared" si="1189"/>
        <v>55007</v>
      </c>
      <c r="BJ3165" s="5" t="s">
        <v>3185</v>
      </c>
    </row>
    <row r="3166" spans="1:85" hidden="1" outlineLevel="1">
      <c r="A3166" t="s">
        <v>584</v>
      </c>
      <c r="B3166" t="s">
        <v>3022</v>
      </c>
      <c r="C3166" s="1">
        <f t="shared" si="1204"/>
        <v>128928</v>
      </c>
      <c r="D3166" s="5">
        <f>IF(N3166&gt;0, RANK(N3166,(N3166:P3166,Q3166:AE3166)),0)</f>
        <v>2</v>
      </c>
      <c r="E3166" s="5">
        <f>IF(O3166&gt;0,RANK(O3166,(N3166:P3166,Q3166:AE3166)),0)</f>
        <v>1</v>
      </c>
      <c r="F3166" s="5">
        <f>IF(P3166&gt;0,RANK(P3166,(N3166:P3166,Q3166:AE3166)),0)</f>
        <v>0</v>
      </c>
      <c r="G3166" s="131">
        <f t="shared" si="1199"/>
        <v>2310</v>
      </c>
      <c r="H3166" s="136">
        <f t="shared" si="1200"/>
        <v>1.7916976917349219E-2</v>
      </c>
      <c r="I3166" s="2"/>
      <c r="J3166" s="2">
        <f t="shared" si="1205"/>
        <v>0.48496835443037972</v>
      </c>
      <c r="K3166" s="2">
        <f t="shared" si="1206"/>
        <v>0.50288533134772895</v>
      </c>
      <c r="L3166" s="2">
        <f t="shared" si="1207"/>
        <v>0</v>
      </c>
      <c r="M3166" s="2">
        <f t="shared" si="1208"/>
        <v>1.2146314221891275E-2</v>
      </c>
      <c r="N3166" s="63">
        <v>62526</v>
      </c>
      <c r="O3166" s="63">
        <v>64836</v>
      </c>
      <c r="P3166" s="63"/>
      <c r="Q3166" s="63">
        <v>805</v>
      </c>
      <c r="R3166" s="63">
        <v>308</v>
      </c>
      <c r="S3166" s="63">
        <v>204</v>
      </c>
      <c r="T3166" s="63"/>
      <c r="U3166" s="63"/>
      <c r="V3166" s="63">
        <v>21</v>
      </c>
      <c r="W3166" s="63">
        <v>211</v>
      </c>
      <c r="X3166" s="63">
        <v>0</v>
      </c>
      <c r="Y3166" s="63"/>
      <c r="Z3166" s="63">
        <v>1</v>
      </c>
      <c r="AA3166" s="63"/>
      <c r="AB3166" s="63"/>
      <c r="AC3166" s="63"/>
      <c r="AD3166" s="63"/>
      <c r="AE3166" s="63"/>
      <c r="AF3166" s="63"/>
      <c r="AG3166" s="63">
        <v>16</v>
      </c>
      <c r="AH3166" s="63"/>
      <c r="AI3166" s="63"/>
      <c r="AJ3166" s="63"/>
      <c r="AK3166" s="63"/>
      <c r="AL3166" s="63"/>
      <c r="AM3166" s="63"/>
      <c r="AN3166" s="63"/>
      <c r="AO3166" s="63"/>
      <c r="AP3166" s="63"/>
      <c r="AQ3166" s="63"/>
      <c r="AS3166" s="5">
        <f>IF(Q3166&gt;0,RANK(Q3166,(N3166:P3166,Q3166:AE3166)),0)</f>
        <v>3</v>
      </c>
      <c r="AT3166" s="5">
        <f>IF(R3166&gt;0,RANK(R3166,(N3166:P3166,Q3166:AE3166)),0)</f>
        <v>4</v>
      </c>
      <c r="AU3166" s="5">
        <f>IF(T3166&gt;0,RANK(T3166,(N3166:P3166,Q3166:AE3166)),0)</f>
        <v>0</v>
      </c>
      <c r="AV3166" s="5">
        <f>IF(S3166&gt;0,RANK(S3166,(N3166:P3166,Q3166:AE3166)),0)</f>
        <v>6</v>
      </c>
      <c r="AW3166" s="2">
        <f t="shared" si="1209"/>
        <v>6.2437949863489699E-3</v>
      </c>
      <c r="AX3166" s="2">
        <f t="shared" si="1210"/>
        <v>2.3889302556465626E-3</v>
      </c>
      <c r="AY3166" s="2">
        <f t="shared" si="1211"/>
        <v>0</v>
      </c>
      <c r="AZ3166" s="2">
        <f t="shared" si="1212"/>
        <v>1.5822784810126582E-3</v>
      </c>
      <c r="BB3166" t="s">
        <v>584</v>
      </c>
      <c r="BC3166" t="s">
        <v>3022</v>
      </c>
      <c r="BD3166" s="63">
        <v>8</v>
      </c>
      <c r="BF3166" s="111">
        <v>55</v>
      </c>
      <c r="BG3166" s="113">
        <v>9</v>
      </c>
      <c r="BH3166" s="117">
        <f t="shared" si="1189"/>
        <v>55009</v>
      </c>
      <c r="BJ3166" s="5" t="s">
        <v>3185</v>
      </c>
    </row>
    <row r="3167" spans="1:85" hidden="1" outlineLevel="1">
      <c r="A3167" t="s">
        <v>2589</v>
      </c>
      <c r="B3167" t="s">
        <v>3022</v>
      </c>
      <c r="C3167" s="1">
        <f t="shared" si="1204"/>
        <v>7039</v>
      </c>
      <c r="D3167" s="5">
        <f>IF(N3167&gt;0, RANK(N3167,(N3167:P3167,Q3167:AE3167)),0)</f>
        <v>1</v>
      </c>
      <c r="E3167" s="5">
        <f>IF(O3167&gt;0,RANK(O3167,(N3167:P3167,Q3167:AE3167)),0)</f>
        <v>2</v>
      </c>
      <c r="F3167" s="5">
        <f>IF(P3167&gt;0,RANK(P3167,(N3167:P3167,Q3167:AE3167)),0)</f>
        <v>0</v>
      </c>
      <c r="G3167" s="131">
        <f t="shared" si="1199"/>
        <v>206</v>
      </c>
      <c r="H3167" s="136">
        <f t="shared" si="1200"/>
        <v>2.9265520670549793E-2</v>
      </c>
      <c r="I3167" s="2"/>
      <c r="J3167" s="2">
        <f t="shared" si="1205"/>
        <v>0.50717431453331441</v>
      </c>
      <c r="K3167" s="2">
        <f t="shared" si="1206"/>
        <v>0.47790879386276458</v>
      </c>
      <c r="L3167" s="2">
        <f t="shared" si="1207"/>
        <v>0</v>
      </c>
      <c r="M3167" s="2">
        <f t="shared" si="1208"/>
        <v>1.4916891603921012E-2</v>
      </c>
      <c r="N3167" s="63">
        <v>3570</v>
      </c>
      <c r="O3167" s="63">
        <v>3364</v>
      </c>
      <c r="P3167" s="63"/>
      <c r="Q3167" s="63">
        <v>41</v>
      </c>
      <c r="R3167" s="63">
        <v>14</v>
      </c>
      <c r="S3167" s="63">
        <v>29</v>
      </c>
      <c r="T3167" s="63"/>
      <c r="U3167" s="63"/>
      <c r="V3167" s="63">
        <v>3</v>
      </c>
      <c r="W3167" s="63">
        <v>12</v>
      </c>
      <c r="X3167" s="63">
        <v>0</v>
      </c>
      <c r="Y3167" s="63"/>
      <c r="Z3167" s="63">
        <v>2</v>
      </c>
      <c r="AA3167" s="63"/>
      <c r="AB3167" s="63"/>
      <c r="AC3167" s="63"/>
      <c r="AD3167" s="63"/>
      <c r="AE3167" s="63"/>
      <c r="AF3167" s="63"/>
      <c r="AG3167" s="63">
        <v>4</v>
      </c>
      <c r="AH3167" s="63"/>
      <c r="AI3167" s="63"/>
      <c r="AJ3167" s="63"/>
      <c r="AK3167" s="63"/>
      <c r="AL3167" s="63"/>
      <c r="AM3167" s="63"/>
      <c r="AN3167" s="63"/>
      <c r="AO3167" s="63"/>
      <c r="AP3167" s="63"/>
      <c r="AQ3167" s="63"/>
      <c r="AS3167" s="5">
        <f>IF(Q3167&gt;0,RANK(Q3167,(N3167:P3167,Q3167:AE3167)),0)</f>
        <v>3</v>
      </c>
      <c r="AT3167" s="5">
        <f>IF(R3167&gt;0,RANK(R3167,(N3167:P3167,Q3167:AE3167)),0)</f>
        <v>5</v>
      </c>
      <c r="AU3167" s="5">
        <f>IF(T3167&gt;0,RANK(T3167,(N3167:P3167,Q3167:AE3167)),0)</f>
        <v>0</v>
      </c>
      <c r="AV3167" s="5">
        <f>IF(S3167&gt;0,RANK(S3167,(N3167:P3167,Q3167:AE3167)),0)</f>
        <v>4</v>
      </c>
      <c r="AW3167" s="2">
        <f t="shared" si="1209"/>
        <v>5.8246910072453474E-3</v>
      </c>
      <c r="AX3167" s="2">
        <f t="shared" si="1210"/>
        <v>1.9889188805228015E-3</v>
      </c>
      <c r="AY3167" s="2">
        <f t="shared" si="1211"/>
        <v>0</v>
      </c>
      <c r="AZ3167" s="2">
        <f t="shared" si="1212"/>
        <v>4.11990339536866E-3</v>
      </c>
      <c r="BB3167" t="s">
        <v>2589</v>
      </c>
      <c r="BC3167" t="s">
        <v>3022</v>
      </c>
      <c r="BD3167" s="63">
        <v>3</v>
      </c>
      <c r="BF3167" s="111">
        <v>55</v>
      </c>
      <c r="BG3167" s="113">
        <v>11</v>
      </c>
      <c r="BH3167" s="117">
        <f t="shared" si="1189"/>
        <v>55011</v>
      </c>
      <c r="BJ3167" s="5" t="s">
        <v>3185</v>
      </c>
    </row>
    <row r="3168" spans="1:85" hidden="1" outlineLevel="1">
      <c r="A3168" t="s">
        <v>1984</v>
      </c>
      <c r="B3168" t="s">
        <v>3022</v>
      </c>
      <c r="C3168" s="1">
        <f t="shared" si="1204"/>
        <v>8677</v>
      </c>
      <c r="D3168" s="5">
        <f>IF(N3168&gt;0, RANK(N3168,(N3168:P3168,Q3168:AE3168)),0)</f>
        <v>2</v>
      </c>
      <c r="E3168" s="5">
        <f>IF(O3168&gt;0,RANK(O3168,(N3168:P3168,Q3168:AE3168)),0)</f>
        <v>1</v>
      </c>
      <c r="F3168" s="5">
        <f>IF(P3168&gt;0,RANK(P3168,(N3168:P3168,Q3168:AE3168)),0)</f>
        <v>0</v>
      </c>
      <c r="G3168" s="131">
        <f t="shared" si="1199"/>
        <v>564</v>
      </c>
      <c r="H3168" s="136">
        <f t="shared" si="1200"/>
        <v>6.4999423763973718E-2</v>
      </c>
      <c r="I3168" s="2"/>
      <c r="J3168" s="2">
        <f t="shared" si="1205"/>
        <v>0.4593753601475164</v>
      </c>
      <c r="K3168" s="2">
        <f t="shared" si="1206"/>
        <v>0.52437478391149017</v>
      </c>
      <c r="L3168" s="2">
        <f t="shared" si="1207"/>
        <v>0</v>
      </c>
      <c r="M3168" s="2">
        <f t="shared" si="1208"/>
        <v>1.6249855940993485E-2</v>
      </c>
      <c r="N3168" s="63">
        <v>3986</v>
      </c>
      <c r="O3168" s="63">
        <v>4550</v>
      </c>
      <c r="P3168" s="63"/>
      <c r="Q3168" s="63">
        <v>64</v>
      </c>
      <c r="R3168" s="63">
        <v>24</v>
      </c>
      <c r="S3168" s="63">
        <v>26</v>
      </c>
      <c r="T3168" s="63"/>
      <c r="U3168" s="63"/>
      <c r="V3168" s="63">
        <v>5</v>
      </c>
      <c r="W3168" s="63">
        <v>21</v>
      </c>
      <c r="X3168" s="63">
        <v>0</v>
      </c>
      <c r="Y3168" s="63"/>
      <c r="Z3168" s="63">
        <v>0</v>
      </c>
      <c r="AA3168" s="63"/>
      <c r="AB3168" s="63"/>
      <c r="AC3168" s="63"/>
      <c r="AD3168" s="63"/>
      <c r="AE3168" s="63"/>
      <c r="AF3168" s="63"/>
      <c r="AG3168" s="63">
        <v>1</v>
      </c>
      <c r="AH3168" s="63"/>
      <c r="AI3168" s="63"/>
      <c r="AJ3168" s="63"/>
      <c r="AK3168" s="63"/>
      <c r="AL3168" s="63"/>
      <c r="AM3168" s="63"/>
      <c r="AN3168" s="63"/>
      <c r="AO3168" s="63"/>
      <c r="AP3168" s="63"/>
      <c r="AQ3168" s="63"/>
      <c r="AS3168" s="5">
        <f>IF(Q3168&gt;0,RANK(Q3168,(N3168:P3168,Q3168:AE3168)),0)</f>
        <v>3</v>
      </c>
      <c r="AT3168" s="5">
        <f>IF(R3168&gt;0,RANK(R3168,(N3168:P3168,Q3168:AE3168)),0)</f>
        <v>5</v>
      </c>
      <c r="AU3168" s="5">
        <f>IF(T3168&gt;0,RANK(T3168,(N3168:P3168,Q3168:AE3168)),0)</f>
        <v>0</v>
      </c>
      <c r="AV3168" s="5">
        <f>IF(S3168&gt;0,RANK(S3168,(N3168:P3168,Q3168:AE3168)),0)</f>
        <v>4</v>
      </c>
      <c r="AW3168" s="2">
        <f t="shared" si="1209"/>
        <v>7.3758211363374442E-3</v>
      </c>
      <c r="AX3168" s="2">
        <f t="shared" si="1210"/>
        <v>2.7659329261265414E-3</v>
      </c>
      <c r="AY3168" s="2">
        <f t="shared" si="1211"/>
        <v>0</v>
      </c>
      <c r="AZ3168" s="2">
        <f t="shared" si="1212"/>
        <v>2.9964273366370866E-3</v>
      </c>
      <c r="BB3168" t="s">
        <v>1984</v>
      </c>
      <c r="BC3168" t="s">
        <v>3022</v>
      </c>
      <c r="BD3168" s="63">
        <v>7</v>
      </c>
      <c r="BF3168" s="111">
        <v>55</v>
      </c>
      <c r="BG3168" s="113">
        <v>13</v>
      </c>
      <c r="BH3168" s="117">
        <f t="shared" si="1189"/>
        <v>55013</v>
      </c>
      <c r="BJ3168" s="5" t="s">
        <v>3185</v>
      </c>
    </row>
    <row r="3169" spans="1:62" hidden="1" outlineLevel="1">
      <c r="A3169" t="s">
        <v>1914</v>
      </c>
      <c r="B3169" t="s">
        <v>3022</v>
      </c>
      <c r="C3169" s="1">
        <f t="shared" si="1204"/>
        <v>26420</v>
      </c>
      <c r="D3169" s="5">
        <f>IF(N3169&gt;0, RANK(N3169,(N3169:P3169,Q3169:AE3169)),0)</f>
        <v>2</v>
      </c>
      <c r="E3169" s="5">
        <f>IF(O3169&gt;0,RANK(O3169,(N3169:P3169,Q3169:AE3169)),0)</f>
        <v>1</v>
      </c>
      <c r="F3169" s="5">
        <f>IF(P3169&gt;0,RANK(P3169,(N3169:P3169,Q3169:AE3169)),0)</f>
        <v>0</v>
      </c>
      <c r="G3169" s="131">
        <f t="shared" si="1199"/>
        <v>3050</v>
      </c>
      <c r="H3169" s="136">
        <f t="shared" si="1200"/>
        <v>0.11544284632853899</v>
      </c>
      <c r="I3169" s="2"/>
      <c r="J3169" s="2">
        <f t="shared" si="1205"/>
        <v>0.43485995457986376</v>
      </c>
      <c r="K3169" s="2">
        <f t="shared" si="1206"/>
        <v>0.55030280090840278</v>
      </c>
      <c r="L3169" s="2">
        <f t="shared" si="1207"/>
        <v>0</v>
      </c>
      <c r="M3169" s="2">
        <f t="shared" si="1208"/>
        <v>1.4837244511733516E-2</v>
      </c>
      <c r="N3169" s="63">
        <v>11489</v>
      </c>
      <c r="O3169" s="63">
        <v>14539</v>
      </c>
      <c r="P3169" s="63"/>
      <c r="Q3169" s="63">
        <v>224</v>
      </c>
      <c r="R3169" s="63">
        <v>56</v>
      </c>
      <c r="S3169" s="63">
        <v>54</v>
      </c>
      <c r="T3169" s="63"/>
      <c r="U3169" s="63"/>
      <c r="V3169" s="63">
        <v>6</v>
      </c>
      <c r="W3169" s="63">
        <v>46</v>
      </c>
      <c r="X3169" s="63">
        <v>0</v>
      </c>
      <c r="Y3169" s="63"/>
      <c r="Z3169" s="63">
        <v>0</v>
      </c>
      <c r="AA3169" s="63"/>
      <c r="AB3169" s="63"/>
      <c r="AC3169" s="63"/>
      <c r="AD3169" s="63"/>
      <c r="AE3169" s="63"/>
      <c r="AF3169" s="63"/>
      <c r="AG3169" s="63">
        <v>6</v>
      </c>
      <c r="AH3169" s="63"/>
      <c r="AI3169" s="63"/>
      <c r="AJ3169" s="63"/>
      <c r="AK3169" s="63"/>
      <c r="AL3169" s="63"/>
      <c r="AM3169" s="63"/>
      <c r="AN3169" s="63"/>
      <c r="AO3169" s="63"/>
      <c r="AP3169" s="63"/>
      <c r="AQ3169" s="63"/>
      <c r="AS3169" s="5">
        <f>IF(Q3169&gt;0,RANK(Q3169,(N3169:P3169,Q3169:AE3169)),0)</f>
        <v>3</v>
      </c>
      <c r="AT3169" s="5">
        <f>IF(R3169&gt;0,RANK(R3169,(N3169:P3169,Q3169:AE3169)),0)</f>
        <v>4</v>
      </c>
      <c r="AU3169" s="5">
        <f>IF(T3169&gt;0,RANK(T3169,(N3169:P3169,Q3169:AE3169)),0)</f>
        <v>0</v>
      </c>
      <c r="AV3169" s="5">
        <f>IF(S3169&gt;0,RANK(S3169,(N3169:P3169,Q3169:AE3169)),0)</f>
        <v>5</v>
      </c>
      <c r="AW3169" s="2">
        <f t="shared" si="1209"/>
        <v>8.4784254352763058E-3</v>
      </c>
      <c r="AX3169" s="2">
        <f t="shared" si="1210"/>
        <v>2.1196063588190765E-3</v>
      </c>
      <c r="AY3169" s="2">
        <f t="shared" si="1211"/>
        <v>0</v>
      </c>
      <c r="AZ3169" s="2">
        <f t="shared" si="1212"/>
        <v>2.0439061317183952E-3</v>
      </c>
      <c r="BB3169" t="s">
        <v>1914</v>
      </c>
      <c r="BC3169" t="s">
        <v>3022</v>
      </c>
      <c r="BD3169" s="63">
        <v>8</v>
      </c>
      <c r="BF3169" s="111">
        <v>55</v>
      </c>
      <c r="BG3169" s="113">
        <v>15</v>
      </c>
      <c r="BH3169" s="117">
        <f t="shared" si="1189"/>
        <v>55015</v>
      </c>
      <c r="BJ3169" s="5" t="s">
        <v>3185</v>
      </c>
    </row>
    <row r="3170" spans="1:62" hidden="1" outlineLevel="1">
      <c r="A3170" t="s">
        <v>1633</v>
      </c>
      <c r="B3170" t="s">
        <v>3022</v>
      </c>
      <c r="C3170" s="1">
        <f t="shared" si="1204"/>
        <v>30932</v>
      </c>
      <c r="D3170" s="5">
        <f>IF(N3170&gt;0, RANK(N3170,(N3170:P3170,Q3170:AE3170)),0)</f>
        <v>2</v>
      </c>
      <c r="E3170" s="5">
        <f>IF(O3170&gt;0,RANK(O3170,(N3170:P3170,Q3170:AE3170)),0)</f>
        <v>1</v>
      </c>
      <c r="F3170" s="5">
        <f>IF(P3170&gt;0,RANK(P3170,(N3170:P3170,Q3170:AE3170)),0)</f>
        <v>0</v>
      </c>
      <c r="G3170" s="131">
        <f t="shared" si="1199"/>
        <v>85</v>
      </c>
      <c r="H3170" s="136">
        <f t="shared" si="1200"/>
        <v>2.7479632742790638E-3</v>
      </c>
      <c r="I3170" s="2"/>
      <c r="J3170" s="2">
        <f t="shared" si="1205"/>
        <v>0.49259666364929522</v>
      </c>
      <c r="K3170" s="2">
        <f t="shared" si="1206"/>
        <v>0.49534462692357428</v>
      </c>
      <c r="L3170" s="2">
        <f t="shared" si="1207"/>
        <v>0</v>
      </c>
      <c r="M3170" s="2">
        <f t="shared" si="1208"/>
        <v>1.2058709427130498E-2</v>
      </c>
      <c r="N3170" s="63">
        <v>15237</v>
      </c>
      <c r="O3170" s="63">
        <v>15322</v>
      </c>
      <c r="P3170" s="63"/>
      <c r="Q3170" s="63">
        <v>183</v>
      </c>
      <c r="R3170" s="63">
        <v>67</v>
      </c>
      <c r="S3170" s="63">
        <v>69</v>
      </c>
      <c r="T3170" s="63"/>
      <c r="U3170" s="63"/>
      <c r="V3170" s="63">
        <v>3</v>
      </c>
      <c r="W3170" s="63">
        <v>35</v>
      </c>
      <c r="X3170" s="63">
        <v>1</v>
      </c>
      <c r="Y3170" s="63"/>
      <c r="Z3170" s="63">
        <v>2</v>
      </c>
      <c r="AA3170" s="63"/>
      <c r="AB3170" s="63"/>
      <c r="AC3170" s="63"/>
      <c r="AD3170" s="63"/>
      <c r="AE3170" s="63"/>
      <c r="AF3170" s="63"/>
      <c r="AG3170" s="63">
        <v>13</v>
      </c>
      <c r="AH3170" s="63"/>
      <c r="AI3170" s="63"/>
      <c r="AJ3170" s="63"/>
      <c r="AK3170" s="63"/>
      <c r="AL3170" s="63"/>
      <c r="AM3170" s="63"/>
      <c r="AN3170" s="63"/>
      <c r="AO3170" s="63"/>
      <c r="AP3170" s="63"/>
      <c r="AQ3170" s="63"/>
      <c r="AS3170" s="5">
        <f>IF(Q3170&gt;0,RANK(Q3170,(N3170:P3170,Q3170:AE3170)),0)</f>
        <v>3</v>
      </c>
      <c r="AT3170" s="5">
        <f>IF(R3170&gt;0,RANK(R3170,(N3170:P3170,Q3170:AE3170)),0)</f>
        <v>5</v>
      </c>
      <c r="AU3170" s="5">
        <f>IF(T3170&gt;0,RANK(T3170,(N3170:P3170,Q3170:AE3170)),0)</f>
        <v>0</v>
      </c>
      <c r="AV3170" s="5">
        <f>IF(S3170&gt;0,RANK(S3170,(N3170:P3170,Q3170:AE3170)),0)</f>
        <v>4</v>
      </c>
      <c r="AW3170" s="2">
        <f t="shared" si="1209"/>
        <v>5.9162032846243372E-3</v>
      </c>
      <c r="AX3170" s="2">
        <f t="shared" si="1210"/>
        <v>2.16604163972585E-3</v>
      </c>
      <c r="AY3170" s="2">
        <f t="shared" si="1211"/>
        <v>0</v>
      </c>
      <c r="AZ3170" s="2">
        <f t="shared" si="1212"/>
        <v>2.2306995991206516E-3</v>
      </c>
      <c r="BB3170" t="s">
        <v>1633</v>
      </c>
      <c r="BC3170" t="s">
        <v>3022</v>
      </c>
      <c r="BD3170" s="63"/>
      <c r="BF3170" s="111">
        <v>55</v>
      </c>
      <c r="BG3170" s="113">
        <v>17</v>
      </c>
      <c r="BH3170" s="117">
        <f t="shared" si="1189"/>
        <v>55017</v>
      </c>
      <c r="BJ3170" s="5" t="s">
        <v>3185</v>
      </c>
    </row>
    <row r="3171" spans="1:62" hidden="1" outlineLevel="1">
      <c r="A3171" t="s">
        <v>395</v>
      </c>
      <c r="B3171" t="s">
        <v>3022</v>
      </c>
      <c r="C3171" s="1">
        <f t="shared" si="1204"/>
        <v>13801</v>
      </c>
      <c r="D3171" s="5">
        <f>IF(N3171&gt;0, RANK(N3171,(N3171:P3171,Q3171:AE3171)),0)</f>
        <v>2</v>
      </c>
      <c r="E3171" s="5">
        <f>IF(O3171&gt;0,RANK(O3171,(N3171:P3171,Q3171:AE3171)),0)</f>
        <v>1</v>
      </c>
      <c r="F3171" s="5">
        <f>IF(P3171&gt;0,RANK(P3171,(N3171:P3171,Q3171:AE3171)),0)</f>
        <v>0</v>
      </c>
      <c r="G3171" s="131">
        <f t="shared" si="1199"/>
        <v>1240</v>
      </c>
      <c r="H3171" s="136">
        <f t="shared" si="1200"/>
        <v>8.9848561698427656E-2</v>
      </c>
      <c r="I3171" s="2"/>
      <c r="J3171" s="2">
        <f t="shared" si="1205"/>
        <v>0.44721397000217378</v>
      </c>
      <c r="K3171" s="2">
        <f t="shared" si="1206"/>
        <v>0.53706253170060136</v>
      </c>
      <c r="L3171" s="2">
        <f t="shared" si="1207"/>
        <v>0</v>
      </c>
      <c r="M3171" s="2">
        <f t="shared" si="1208"/>
        <v>1.5723498297224858E-2</v>
      </c>
      <c r="N3171" s="63">
        <v>6172</v>
      </c>
      <c r="O3171" s="63">
        <v>7412</v>
      </c>
      <c r="P3171" s="63"/>
      <c r="Q3171" s="63">
        <v>87</v>
      </c>
      <c r="R3171" s="63">
        <v>39</v>
      </c>
      <c r="S3171" s="63">
        <v>42</v>
      </c>
      <c r="T3171" s="63"/>
      <c r="U3171" s="63"/>
      <c r="V3171" s="63">
        <v>7</v>
      </c>
      <c r="W3171" s="63">
        <v>34</v>
      </c>
      <c r="X3171" s="63">
        <v>0</v>
      </c>
      <c r="Y3171" s="63"/>
      <c r="Z3171" s="63">
        <v>0</v>
      </c>
      <c r="AA3171" s="63"/>
      <c r="AB3171" s="63"/>
      <c r="AC3171" s="63"/>
      <c r="AD3171" s="63"/>
      <c r="AE3171" s="63"/>
      <c r="AF3171" s="63"/>
      <c r="AG3171" s="63">
        <v>8</v>
      </c>
      <c r="AH3171" s="63"/>
      <c r="AI3171" s="63"/>
      <c r="AJ3171" s="63"/>
      <c r="AK3171" s="63"/>
      <c r="AL3171" s="63"/>
      <c r="AM3171" s="63"/>
      <c r="AN3171" s="63"/>
      <c r="AO3171" s="63"/>
      <c r="AP3171" s="63"/>
      <c r="AQ3171" s="63"/>
      <c r="AS3171" s="5">
        <f>IF(Q3171&gt;0,RANK(Q3171,(N3171:P3171,Q3171:AE3171)),0)</f>
        <v>3</v>
      </c>
      <c r="AT3171" s="5">
        <f>IF(R3171&gt;0,RANK(R3171,(N3171:P3171,Q3171:AE3171)),0)</f>
        <v>5</v>
      </c>
      <c r="AU3171" s="5">
        <f>IF(T3171&gt;0,RANK(T3171,(N3171:P3171,Q3171:AE3171)),0)</f>
        <v>0</v>
      </c>
      <c r="AV3171" s="5">
        <f>IF(S3171&gt;0,RANK(S3171,(N3171:P3171,Q3171:AE3171)),0)</f>
        <v>4</v>
      </c>
      <c r="AW3171" s="2">
        <f t="shared" si="1209"/>
        <v>6.303891022389682E-3</v>
      </c>
      <c r="AX3171" s="2">
        <f t="shared" si="1210"/>
        <v>2.8258821824505469E-3</v>
      </c>
      <c r="AY3171" s="2">
        <f t="shared" si="1211"/>
        <v>0</v>
      </c>
      <c r="AZ3171" s="2">
        <f t="shared" si="1212"/>
        <v>3.043257734946743E-3</v>
      </c>
      <c r="BB3171" t="s">
        <v>395</v>
      </c>
      <c r="BC3171" t="s">
        <v>3022</v>
      </c>
      <c r="BD3171" s="63">
        <v>7</v>
      </c>
      <c r="BF3171" s="111">
        <v>55</v>
      </c>
      <c r="BG3171" s="113">
        <v>19</v>
      </c>
      <c r="BH3171" s="117">
        <f t="shared" si="1189"/>
        <v>55019</v>
      </c>
      <c r="BJ3171" s="5" t="s">
        <v>3185</v>
      </c>
    </row>
    <row r="3172" spans="1:62" hidden="1" outlineLevel="1">
      <c r="A3172" t="s">
        <v>1504</v>
      </c>
      <c r="B3172" t="s">
        <v>3022</v>
      </c>
      <c r="C3172" s="1">
        <f t="shared" si="1204"/>
        <v>30546</v>
      </c>
      <c r="D3172" s="5">
        <f>IF(N3172&gt;0, RANK(N3172,(N3172:P3172,Q3172:AE3172)),0)</f>
        <v>1</v>
      </c>
      <c r="E3172" s="5">
        <f>IF(O3172&gt;0,RANK(O3172,(N3172:P3172,Q3172:AE3172)),0)</f>
        <v>2</v>
      </c>
      <c r="F3172" s="5">
        <f>IF(P3172&gt;0,RANK(P3172,(N3172:P3172,Q3172:AE3172)),0)</f>
        <v>0</v>
      </c>
      <c r="G3172" s="131">
        <f t="shared" si="1199"/>
        <v>4149</v>
      </c>
      <c r="H3172" s="136">
        <f t="shared" si="1200"/>
        <v>0.13582793164407778</v>
      </c>
      <c r="I3172" s="2"/>
      <c r="J3172" s="2">
        <f t="shared" si="1205"/>
        <v>0.56226674523669218</v>
      </c>
      <c r="K3172" s="2">
        <f t="shared" si="1206"/>
        <v>0.42643881359261443</v>
      </c>
      <c r="L3172" s="2">
        <f t="shared" si="1207"/>
        <v>0</v>
      </c>
      <c r="M3172" s="2">
        <f t="shared" si="1208"/>
        <v>1.1294441170693392E-2</v>
      </c>
      <c r="N3172" s="63">
        <v>17175</v>
      </c>
      <c r="O3172" s="63">
        <v>13026</v>
      </c>
      <c r="P3172" s="63"/>
      <c r="Q3172" s="63">
        <v>180</v>
      </c>
      <c r="R3172" s="63">
        <v>69</v>
      </c>
      <c r="S3172" s="63">
        <v>36</v>
      </c>
      <c r="T3172" s="63"/>
      <c r="U3172" s="63"/>
      <c r="V3172" s="63">
        <v>2</v>
      </c>
      <c r="W3172" s="63">
        <v>57</v>
      </c>
      <c r="X3172" s="63">
        <v>0</v>
      </c>
      <c r="Y3172" s="63"/>
      <c r="Z3172" s="63">
        <v>0</v>
      </c>
      <c r="AA3172" s="63"/>
      <c r="AB3172" s="63"/>
      <c r="AC3172" s="63"/>
      <c r="AD3172" s="63"/>
      <c r="AE3172" s="63"/>
      <c r="AF3172" s="63"/>
      <c r="AG3172" s="63">
        <v>1</v>
      </c>
      <c r="AH3172" s="63"/>
      <c r="AI3172" s="63"/>
      <c r="AJ3172" s="63"/>
      <c r="AK3172" s="63"/>
      <c r="AL3172" s="63"/>
      <c r="AM3172" s="63"/>
      <c r="AN3172" s="63"/>
      <c r="AO3172" s="63"/>
      <c r="AP3172" s="63"/>
      <c r="AQ3172" s="63"/>
      <c r="AS3172" s="5">
        <f>IF(Q3172&gt;0,RANK(Q3172,(N3172:P3172,Q3172:AE3172)),0)</f>
        <v>3</v>
      </c>
      <c r="AT3172" s="5">
        <f>IF(R3172&gt;0,RANK(R3172,(N3172:P3172,Q3172:AE3172)),0)</f>
        <v>4</v>
      </c>
      <c r="AU3172" s="5">
        <f>IF(T3172&gt;0,RANK(T3172,(N3172:P3172,Q3172:AE3172)),0)</f>
        <v>0</v>
      </c>
      <c r="AV3172" s="5">
        <f>IF(S3172&gt;0,RANK(S3172,(N3172:P3172,Q3172:AE3172)),0)</f>
        <v>6</v>
      </c>
      <c r="AW3172" s="2">
        <f t="shared" si="1209"/>
        <v>5.8927519151443725E-3</v>
      </c>
      <c r="AX3172" s="2">
        <f t="shared" si="1210"/>
        <v>2.258888234138676E-3</v>
      </c>
      <c r="AY3172" s="2">
        <f t="shared" si="1211"/>
        <v>0</v>
      </c>
      <c r="AZ3172" s="2">
        <f t="shared" si="1212"/>
        <v>1.1785503830288745E-3</v>
      </c>
      <c r="BB3172" t="s">
        <v>1504</v>
      </c>
      <c r="BC3172" t="s">
        <v>3022</v>
      </c>
      <c r="BD3172" s="63">
        <v>6</v>
      </c>
      <c r="BF3172" s="111">
        <v>55</v>
      </c>
      <c r="BG3172" s="113">
        <v>21</v>
      </c>
      <c r="BH3172" s="117">
        <f t="shared" si="1189"/>
        <v>55021</v>
      </c>
      <c r="BJ3172" s="5" t="s">
        <v>3185</v>
      </c>
    </row>
    <row r="3173" spans="1:62" hidden="1" outlineLevel="1">
      <c r="A3173" t="s">
        <v>1885</v>
      </c>
      <c r="B3173" t="s">
        <v>3022</v>
      </c>
      <c r="C3173" s="1">
        <f t="shared" si="1204"/>
        <v>7817</v>
      </c>
      <c r="D3173" s="5">
        <f>IF(N3173&gt;0, RANK(N3173,(N3173:P3173,Q3173:AE3173)),0)</f>
        <v>1</v>
      </c>
      <c r="E3173" s="5">
        <f>IF(O3173&gt;0,RANK(O3173,(N3173:P3173,Q3173:AE3173)),0)</f>
        <v>2</v>
      </c>
      <c r="F3173" s="5">
        <f>IF(P3173&gt;0,RANK(P3173,(N3173:P3173,Q3173:AE3173)),0)</f>
        <v>0</v>
      </c>
      <c r="G3173" s="131">
        <f t="shared" si="1199"/>
        <v>1562</v>
      </c>
      <c r="H3173" s="136">
        <f t="shared" si="1200"/>
        <v>0.19982090315977996</v>
      </c>
      <c r="I3173" s="2"/>
      <c r="J3173" s="2">
        <f t="shared" si="1205"/>
        <v>0.59217090955609564</v>
      </c>
      <c r="K3173" s="2">
        <f t="shared" si="1206"/>
        <v>0.39235000639631573</v>
      </c>
      <c r="L3173" s="2">
        <f t="shared" si="1207"/>
        <v>0</v>
      </c>
      <c r="M3173" s="2">
        <f t="shared" si="1208"/>
        <v>1.5479084047588632E-2</v>
      </c>
      <c r="N3173" s="63">
        <v>4629</v>
      </c>
      <c r="O3173" s="63">
        <v>3067</v>
      </c>
      <c r="P3173" s="63"/>
      <c r="Q3173" s="63">
        <v>62</v>
      </c>
      <c r="R3173" s="63">
        <v>19</v>
      </c>
      <c r="S3173" s="63">
        <v>16</v>
      </c>
      <c r="T3173" s="63"/>
      <c r="U3173" s="63"/>
      <c r="V3173" s="63">
        <v>4</v>
      </c>
      <c r="W3173" s="63">
        <v>16</v>
      </c>
      <c r="X3173" s="63">
        <v>0</v>
      </c>
      <c r="Y3173" s="63"/>
      <c r="Z3173" s="63">
        <v>0</v>
      </c>
      <c r="AA3173" s="63"/>
      <c r="AB3173" s="63"/>
      <c r="AC3173" s="63"/>
      <c r="AD3173" s="63"/>
      <c r="AE3173" s="63"/>
      <c r="AF3173" s="63"/>
      <c r="AG3173" s="63">
        <v>4</v>
      </c>
      <c r="AH3173" s="63"/>
      <c r="AI3173" s="63"/>
      <c r="AJ3173" s="63"/>
      <c r="AK3173" s="63"/>
      <c r="AL3173" s="63"/>
      <c r="AM3173" s="63"/>
      <c r="AN3173" s="63"/>
      <c r="AO3173" s="63"/>
      <c r="AP3173" s="63"/>
      <c r="AQ3173" s="63"/>
      <c r="AS3173" s="5">
        <f>IF(Q3173&gt;0,RANK(Q3173,(N3173:P3173,Q3173:AE3173)),0)</f>
        <v>3</v>
      </c>
      <c r="AT3173" s="5">
        <f>IF(R3173&gt;0,RANK(R3173,(N3173:P3173,Q3173:AE3173)),0)</f>
        <v>4</v>
      </c>
      <c r="AU3173" s="5">
        <f>IF(T3173&gt;0,RANK(T3173,(N3173:P3173,Q3173:AE3173)),0)</f>
        <v>0</v>
      </c>
      <c r="AV3173" s="5">
        <f>IF(S3173&gt;0,RANK(S3173,(N3173:P3173,Q3173:AE3173)),0)</f>
        <v>5</v>
      </c>
      <c r="AW3173" s="2">
        <f t="shared" si="1209"/>
        <v>7.931431495458616E-3</v>
      </c>
      <c r="AX3173" s="2">
        <f t="shared" si="1210"/>
        <v>2.4305999744147371E-3</v>
      </c>
      <c r="AY3173" s="2">
        <f t="shared" si="1211"/>
        <v>0</v>
      </c>
      <c r="AZ3173" s="2">
        <f t="shared" si="1212"/>
        <v>2.0468210310860945E-3</v>
      </c>
      <c r="BB3173" t="s">
        <v>1885</v>
      </c>
      <c r="BC3173" t="s">
        <v>3022</v>
      </c>
      <c r="BD3173" s="63">
        <v>3</v>
      </c>
      <c r="BF3173" s="111">
        <v>55</v>
      </c>
      <c r="BG3173" s="113">
        <v>23</v>
      </c>
      <c r="BH3173" s="117">
        <f t="shared" si="1189"/>
        <v>55023</v>
      </c>
      <c r="BJ3173" s="5" t="s">
        <v>3185</v>
      </c>
    </row>
    <row r="3174" spans="1:62" hidden="1" outlineLevel="1">
      <c r="A3174" t="s">
        <v>2085</v>
      </c>
      <c r="B3174" t="s">
        <v>3022</v>
      </c>
      <c r="C3174" s="1">
        <f t="shared" si="1204"/>
        <v>304181</v>
      </c>
      <c r="D3174" s="5">
        <f>IF(N3174&gt;0, RANK(N3174,(N3174:P3174,Q3174:AE3174)),0)</f>
        <v>1</v>
      </c>
      <c r="E3174" s="5">
        <f>IF(O3174&gt;0,RANK(O3174,(N3174:P3174,Q3174:AE3174)),0)</f>
        <v>2</v>
      </c>
      <c r="F3174" s="5">
        <f>IF(P3174&gt;0,RANK(P3174,(N3174:P3174,Q3174:AE3174)),0)</f>
        <v>0</v>
      </c>
      <c r="G3174" s="131">
        <f t="shared" si="1199"/>
        <v>132427</v>
      </c>
      <c r="H3174" s="136">
        <f t="shared" si="1200"/>
        <v>0.43535592295376768</v>
      </c>
      <c r="I3174" s="2"/>
      <c r="J3174" s="2">
        <f t="shared" si="1205"/>
        <v>0.71033693754705263</v>
      </c>
      <c r="K3174" s="2">
        <f t="shared" si="1206"/>
        <v>0.27498101459328494</v>
      </c>
      <c r="L3174" s="2">
        <f t="shared" si="1207"/>
        <v>0</v>
      </c>
      <c r="M3174" s="2">
        <f t="shared" si="1208"/>
        <v>1.4682047859662428E-2</v>
      </c>
      <c r="N3174" s="63">
        <v>216071</v>
      </c>
      <c r="O3174" s="63">
        <v>83644</v>
      </c>
      <c r="P3174" s="63"/>
      <c r="Q3174" s="63">
        <v>2294</v>
      </c>
      <c r="R3174" s="63">
        <v>1335</v>
      </c>
      <c r="S3174" s="63">
        <v>307</v>
      </c>
      <c r="T3174" s="63"/>
      <c r="U3174" s="63"/>
      <c r="V3174" s="63">
        <v>38</v>
      </c>
      <c r="W3174" s="63">
        <v>406</v>
      </c>
      <c r="X3174" s="63">
        <v>36</v>
      </c>
      <c r="Y3174" s="63"/>
      <c r="Z3174" s="63">
        <v>3</v>
      </c>
      <c r="AA3174" s="63"/>
      <c r="AB3174" s="63"/>
      <c r="AC3174" s="63"/>
      <c r="AD3174" s="63"/>
      <c r="AE3174" s="63"/>
      <c r="AF3174" s="63"/>
      <c r="AG3174" s="63">
        <v>47</v>
      </c>
      <c r="AH3174" s="63"/>
      <c r="AI3174" s="63"/>
      <c r="AJ3174" s="63"/>
      <c r="AK3174" s="63"/>
      <c r="AL3174" s="63"/>
      <c r="AM3174" s="63"/>
      <c r="AN3174" s="63"/>
      <c r="AO3174" s="63"/>
      <c r="AP3174" s="63"/>
      <c r="AQ3174" s="63"/>
      <c r="AS3174" s="5">
        <f>IF(Q3174&gt;0,RANK(Q3174,(N3174:P3174,Q3174:AE3174)),0)</f>
        <v>3</v>
      </c>
      <c r="AT3174" s="5">
        <f>IF(R3174&gt;0,RANK(R3174,(N3174:P3174,Q3174:AE3174)),0)</f>
        <v>4</v>
      </c>
      <c r="AU3174" s="5">
        <f>IF(T3174&gt;0,RANK(T3174,(N3174:P3174,Q3174:AE3174)),0)</f>
        <v>0</v>
      </c>
      <c r="AV3174" s="5">
        <f>IF(S3174&gt;0,RANK(S3174,(N3174:P3174,Q3174:AE3174)),0)</f>
        <v>6</v>
      </c>
      <c r="AW3174" s="2">
        <f t="shared" si="1209"/>
        <v>7.541562425003534E-3</v>
      </c>
      <c r="AX3174" s="2">
        <f t="shared" si="1210"/>
        <v>4.3888342795901127E-3</v>
      </c>
      <c r="AY3174" s="2">
        <f t="shared" si="1211"/>
        <v>0</v>
      </c>
      <c r="AZ3174" s="2">
        <f t="shared" si="1212"/>
        <v>1.0092675084900108E-3</v>
      </c>
      <c r="BB3174" t="s">
        <v>2085</v>
      </c>
      <c r="BC3174" t="s">
        <v>3022</v>
      </c>
      <c r="BD3174" s="63">
        <v>2</v>
      </c>
      <c r="BF3174" s="111">
        <v>55</v>
      </c>
      <c r="BG3174" s="113">
        <v>25</v>
      </c>
      <c r="BH3174" s="117">
        <f t="shared" si="1189"/>
        <v>55025</v>
      </c>
      <c r="BJ3174" s="5" t="s">
        <v>3185</v>
      </c>
    </row>
    <row r="3175" spans="1:62" hidden="1" outlineLevel="1">
      <c r="A3175" t="s">
        <v>3166</v>
      </c>
      <c r="B3175" t="s">
        <v>3022</v>
      </c>
      <c r="C3175" s="1">
        <f t="shared" si="1204"/>
        <v>44488</v>
      </c>
      <c r="D3175" s="5">
        <f>IF(N3175&gt;0, RANK(N3175,(N3175:P3175,Q3175:AE3175)),0)</f>
        <v>2</v>
      </c>
      <c r="E3175" s="5">
        <f>IF(O3175&gt;0,RANK(O3175,(N3175:P3175,Q3175:AE3175)),0)</f>
        <v>1</v>
      </c>
      <c r="F3175" s="5">
        <f>IF(P3175&gt;0,RANK(P3175,(N3175:P3175,Q3175:AE3175)),0)</f>
        <v>0</v>
      </c>
      <c r="G3175" s="131">
        <f t="shared" si="1199"/>
        <v>6449</v>
      </c>
      <c r="H3175" s="136">
        <f t="shared" si="1200"/>
        <v>0.14496043877000539</v>
      </c>
      <c r="I3175" s="2"/>
      <c r="J3175" s="2">
        <f t="shared" si="1205"/>
        <v>0.42173170293112749</v>
      </c>
      <c r="K3175" s="2">
        <f t="shared" si="1206"/>
        <v>0.56669214170113291</v>
      </c>
      <c r="L3175" s="2">
        <f t="shared" si="1207"/>
        <v>0</v>
      </c>
      <c r="M3175" s="2">
        <f t="shared" si="1208"/>
        <v>1.1576155367739593E-2</v>
      </c>
      <c r="N3175" s="63">
        <v>18762</v>
      </c>
      <c r="O3175" s="63">
        <v>25211</v>
      </c>
      <c r="P3175" s="63"/>
      <c r="Q3175" s="63">
        <v>267</v>
      </c>
      <c r="R3175" s="63">
        <v>83</v>
      </c>
      <c r="S3175" s="63">
        <v>76</v>
      </c>
      <c r="T3175" s="63"/>
      <c r="U3175" s="63"/>
      <c r="V3175" s="63">
        <v>5</v>
      </c>
      <c r="W3175" s="63">
        <v>69</v>
      </c>
      <c r="X3175" s="63">
        <v>0</v>
      </c>
      <c r="Y3175" s="63"/>
      <c r="Z3175" s="63">
        <v>1</v>
      </c>
      <c r="AA3175" s="63"/>
      <c r="AB3175" s="63"/>
      <c r="AC3175" s="63"/>
      <c r="AD3175" s="63"/>
      <c r="AE3175" s="63"/>
      <c r="AF3175" s="63"/>
      <c r="AG3175" s="63">
        <v>14</v>
      </c>
      <c r="AH3175" s="63"/>
      <c r="AI3175" s="63"/>
      <c r="AJ3175" s="63"/>
      <c r="AK3175" s="63"/>
      <c r="AL3175" s="63"/>
      <c r="AM3175" s="63"/>
      <c r="AN3175" s="63"/>
      <c r="AO3175" s="63"/>
      <c r="AP3175" s="63"/>
      <c r="AQ3175" s="63"/>
      <c r="AS3175" s="5">
        <f>IF(Q3175&gt;0,RANK(Q3175,(N3175:P3175,Q3175:AE3175)),0)</f>
        <v>3</v>
      </c>
      <c r="AT3175" s="5">
        <f>IF(R3175&gt;0,RANK(R3175,(N3175:P3175,Q3175:AE3175)),0)</f>
        <v>4</v>
      </c>
      <c r="AU3175" s="5">
        <f>IF(T3175&gt;0,RANK(T3175,(N3175:P3175,Q3175:AE3175)),0)</f>
        <v>0</v>
      </c>
      <c r="AV3175" s="5">
        <f>IF(S3175&gt;0,RANK(S3175,(N3175:P3175,Q3175:AE3175)),0)</f>
        <v>5</v>
      </c>
      <c r="AW3175" s="2">
        <f t="shared" si="1209"/>
        <v>6.001618413954325E-3</v>
      </c>
      <c r="AX3175" s="2">
        <f t="shared" si="1210"/>
        <v>1.8656716417910447E-3</v>
      </c>
      <c r="AY3175" s="2">
        <f t="shared" si="1211"/>
        <v>0</v>
      </c>
      <c r="AZ3175" s="2">
        <f t="shared" si="1212"/>
        <v>1.7083258406761373E-3</v>
      </c>
      <c r="BB3175" t="s">
        <v>3166</v>
      </c>
      <c r="BC3175" t="s">
        <v>3022</v>
      </c>
      <c r="BD3175" s="63"/>
      <c r="BF3175" s="111">
        <v>55</v>
      </c>
      <c r="BG3175" s="113">
        <v>27</v>
      </c>
      <c r="BH3175" s="117">
        <f t="shared" si="1189"/>
        <v>55027</v>
      </c>
      <c r="BJ3175" s="5" t="s">
        <v>3185</v>
      </c>
    </row>
    <row r="3176" spans="1:62" hidden="1" outlineLevel="1">
      <c r="A3176" t="s">
        <v>1462</v>
      </c>
      <c r="B3176" t="s">
        <v>3022</v>
      </c>
      <c r="C3176" s="1">
        <f t="shared" si="1204"/>
        <v>17671</v>
      </c>
      <c r="D3176" s="5">
        <f>IF(N3176&gt;0, RANK(N3176,(N3176:P3176,Q3176:AE3176)),0)</f>
        <v>1</v>
      </c>
      <c r="E3176" s="5">
        <f>IF(O3176&gt;0,RANK(O3176,(N3176:P3176,Q3176:AE3176)),0)</f>
        <v>2</v>
      </c>
      <c r="F3176" s="5">
        <f>IF(P3176&gt;0,RANK(P3176,(N3176:P3176,Q3176:AE3176)),0)</f>
        <v>0</v>
      </c>
      <c r="G3176" s="131">
        <f t="shared" si="1199"/>
        <v>1236</v>
      </c>
      <c r="H3176" s="136">
        <f t="shared" si="1200"/>
        <v>6.9945107803746256E-2</v>
      </c>
      <c r="I3176" s="2"/>
      <c r="J3176" s="2">
        <f t="shared" si="1205"/>
        <v>0.52951162922302075</v>
      </c>
      <c r="K3176" s="2">
        <f t="shared" si="1206"/>
        <v>0.45956652141927451</v>
      </c>
      <c r="L3176" s="2">
        <f t="shared" si="1207"/>
        <v>0</v>
      </c>
      <c r="M3176" s="2">
        <f t="shared" si="1208"/>
        <v>1.0921849357704738E-2</v>
      </c>
      <c r="N3176" s="63">
        <v>9357</v>
      </c>
      <c r="O3176" s="63">
        <v>8121</v>
      </c>
      <c r="P3176" s="63"/>
      <c r="Q3176" s="63">
        <v>83</v>
      </c>
      <c r="R3176" s="63">
        <v>47</v>
      </c>
      <c r="S3176" s="63">
        <v>22</v>
      </c>
      <c r="T3176" s="63"/>
      <c r="U3176" s="63"/>
      <c r="V3176" s="63">
        <v>6</v>
      </c>
      <c r="W3176" s="63">
        <v>33</v>
      </c>
      <c r="X3176" s="63">
        <v>0</v>
      </c>
      <c r="Y3176" s="63"/>
      <c r="Z3176" s="63">
        <v>0</v>
      </c>
      <c r="AA3176" s="63"/>
      <c r="AB3176" s="63"/>
      <c r="AC3176" s="63"/>
      <c r="AD3176" s="63"/>
      <c r="AE3176" s="63"/>
      <c r="AF3176" s="63"/>
      <c r="AG3176" s="63">
        <v>2</v>
      </c>
      <c r="AH3176" s="63"/>
      <c r="AI3176" s="63"/>
      <c r="AJ3176" s="63"/>
      <c r="AK3176" s="63"/>
      <c r="AL3176" s="63"/>
      <c r="AM3176" s="63"/>
      <c r="AN3176" s="63"/>
      <c r="AO3176" s="63"/>
      <c r="AP3176" s="63"/>
      <c r="AQ3176" s="63"/>
      <c r="AS3176" s="5">
        <f>IF(Q3176&gt;0,RANK(Q3176,(N3176:P3176,Q3176:AE3176)),0)</f>
        <v>3</v>
      </c>
      <c r="AT3176" s="5">
        <f>IF(R3176&gt;0,RANK(R3176,(N3176:P3176,Q3176:AE3176)),0)</f>
        <v>4</v>
      </c>
      <c r="AU3176" s="5">
        <f>IF(T3176&gt;0,RANK(T3176,(N3176:P3176,Q3176:AE3176)),0)</f>
        <v>0</v>
      </c>
      <c r="AV3176" s="5">
        <f>IF(S3176&gt;0,RANK(S3176,(N3176:P3176,Q3176:AE3176)),0)</f>
        <v>6</v>
      </c>
      <c r="AW3176" s="2">
        <f t="shared" si="1209"/>
        <v>4.6969611227434781E-3</v>
      </c>
      <c r="AX3176" s="2">
        <f t="shared" si="1210"/>
        <v>2.6597249731198009E-3</v>
      </c>
      <c r="AY3176" s="2">
        <f t="shared" si="1211"/>
        <v>0</v>
      </c>
      <c r="AZ3176" s="2">
        <f t="shared" si="1212"/>
        <v>1.2449776469922471E-3</v>
      </c>
      <c r="BB3176" t="s">
        <v>1462</v>
      </c>
      <c r="BC3176" t="s">
        <v>3022</v>
      </c>
      <c r="BD3176" s="63">
        <v>8</v>
      </c>
      <c r="BF3176" s="111">
        <v>55</v>
      </c>
      <c r="BG3176" s="113">
        <v>29</v>
      </c>
      <c r="BH3176" s="117">
        <f t="shared" si="1189"/>
        <v>55029</v>
      </c>
      <c r="BJ3176" s="5" t="s">
        <v>3185</v>
      </c>
    </row>
    <row r="3177" spans="1:62" hidden="1" outlineLevel="1">
      <c r="A3177" t="s">
        <v>1156</v>
      </c>
      <c r="B3177" t="s">
        <v>3022</v>
      </c>
      <c r="C3177" s="1">
        <f t="shared" si="1204"/>
        <v>22894</v>
      </c>
      <c r="D3177" s="5">
        <f>IF(N3177&gt;0, RANK(N3177,(N3177:P3177,Q3177:AE3177)),0)</f>
        <v>1</v>
      </c>
      <c r="E3177" s="5">
        <f>IF(O3177&gt;0,RANK(O3177,(N3177:P3177,Q3177:AE3177)),0)</f>
        <v>2</v>
      </c>
      <c r="F3177" s="5">
        <f>IF(P3177&gt;0,RANK(P3177,(N3177:P3177,Q3177:AE3177)),0)</f>
        <v>0</v>
      </c>
      <c r="G3177" s="131">
        <f t="shared" si="1199"/>
        <v>7158</v>
      </c>
      <c r="H3177" s="136">
        <f t="shared" si="1200"/>
        <v>0.31265833842928276</v>
      </c>
      <c r="I3177" s="2"/>
      <c r="J3177" s="2">
        <f t="shared" si="1205"/>
        <v>0.64920939984275361</v>
      </c>
      <c r="K3177" s="2">
        <f t="shared" si="1206"/>
        <v>0.3365510614134708</v>
      </c>
      <c r="L3177" s="2">
        <f t="shared" si="1207"/>
        <v>0</v>
      </c>
      <c r="M3177" s="2">
        <f t="shared" si="1208"/>
        <v>1.4239538743775593E-2</v>
      </c>
      <c r="N3177" s="63">
        <v>14863</v>
      </c>
      <c r="O3177" s="63">
        <v>7705</v>
      </c>
      <c r="P3177" s="63"/>
      <c r="Q3177" s="63">
        <v>151</v>
      </c>
      <c r="R3177" s="63">
        <v>104</v>
      </c>
      <c r="S3177" s="63">
        <v>48</v>
      </c>
      <c r="T3177" s="63"/>
      <c r="U3177" s="63"/>
      <c r="V3177" s="63">
        <v>4</v>
      </c>
      <c r="W3177" s="63">
        <v>14</v>
      </c>
      <c r="X3177" s="63">
        <v>0</v>
      </c>
      <c r="Y3177" s="63"/>
      <c r="Z3177" s="63">
        <v>0</v>
      </c>
      <c r="AA3177" s="63"/>
      <c r="AB3177" s="63"/>
      <c r="AC3177" s="63"/>
      <c r="AD3177" s="63"/>
      <c r="AE3177" s="63"/>
      <c r="AF3177" s="63"/>
      <c r="AG3177" s="63">
        <v>5</v>
      </c>
      <c r="AH3177" s="63"/>
      <c r="AI3177" s="63"/>
      <c r="AJ3177" s="63"/>
      <c r="AK3177" s="63"/>
      <c r="AL3177" s="63"/>
      <c r="AM3177" s="63"/>
      <c r="AN3177" s="63"/>
      <c r="AO3177" s="63"/>
      <c r="AP3177" s="63"/>
      <c r="AQ3177" s="63"/>
      <c r="AS3177" s="5">
        <f>IF(Q3177&gt;0,RANK(Q3177,(N3177:P3177,Q3177:AE3177)),0)</f>
        <v>3</v>
      </c>
      <c r="AT3177" s="5">
        <f>IF(R3177&gt;0,RANK(R3177,(N3177:P3177,Q3177:AE3177)),0)</f>
        <v>4</v>
      </c>
      <c r="AU3177" s="5">
        <f>IF(T3177&gt;0,RANK(T3177,(N3177:P3177,Q3177:AE3177)),0)</f>
        <v>0</v>
      </c>
      <c r="AV3177" s="5">
        <f>IF(S3177&gt;0,RANK(S3177,(N3177:P3177,Q3177:AE3177)),0)</f>
        <v>5</v>
      </c>
      <c r="AW3177" s="2">
        <f t="shared" si="1209"/>
        <v>6.595614571503451E-3</v>
      </c>
      <c r="AX3177" s="2">
        <f t="shared" si="1210"/>
        <v>4.5426749366646287E-3</v>
      </c>
      <c r="AY3177" s="2">
        <f t="shared" si="1211"/>
        <v>0</v>
      </c>
      <c r="AZ3177" s="2">
        <f t="shared" si="1212"/>
        <v>2.0966192015375207E-3</v>
      </c>
      <c r="BB3177" t="s">
        <v>1156</v>
      </c>
      <c r="BC3177" t="s">
        <v>3022</v>
      </c>
      <c r="BD3177" s="63">
        <v>7</v>
      </c>
      <c r="BF3177" s="111">
        <v>55</v>
      </c>
      <c r="BG3177" s="113">
        <v>31</v>
      </c>
      <c r="BH3177" s="117">
        <f t="shared" si="1189"/>
        <v>55031</v>
      </c>
      <c r="BJ3177" s="5" t="s">
        <v>3185</v>
      </c>
    </row>
    <row r="3178" spans="1:62" hidden="1" outlineLevel="1">
      <c r="A3178" t="s">
        <v>541</v>
      </c>
      <c r="B3178" t="s">
        <v>3022</v>
      </c>
      <c r="C3178" s="1">
        <f t="shared" si="1204"/>
        <v>21992</v>
      </c>
      <c r="D3178" s="5">
        <f>IF(N3178&gt;0, RANK(N3178,(N3178:P3178,Q3178:AE3178)),0)</f>
        <v>1</v>
      </c>
      <c r="E3178" s="5">
        <f>IF(O3178&gt;0,RANK(O3178,(N3178:P3178,Q3178:AE3178)),0)</f>
        <v>2</v>
      </c>
      <c r="F3178" s="5">
        <f>IF(P3178&gt;0,RANK(P3178,(N3178:P3178,Q3178:AE3178)),0)</f>
        <v>0</v>
      </c>
      <c r="G3178" s="131">
        <f t="shared" si="1199"/>
        <v>1092</v>
      </c>
      <c r="H3178" s="136">
        <f t="shared" si="1200"/>
        <v>4.9654419789014186E-2</v>
      </c>
      <c r="I3178" s="2"/>
      <c r="J3178" s="2">
        <f t="shared" si="1205"/>
        <v>0.51455074572571846</v>
      </c>
      <c r="K3178" s="2">
        <f t="shared" si="1206"/>
        <v>0.46489632593670427</v>
      </c>
      <c r="L3178" s="2">
        <f t="shared" si="1207"/>
        <v>0</v>
      </c>
      <c r="M3178" s="2">
        <f t="shared" si="1208"/>
        <v>2.055292833757727E-2</v>
      </c>
      <c r="N3178" s="63">
        <v>11316</v>
      </c>
      <c r="O3178" s="63">
        <v>10224</v>
      </c>
      <c r="P3178" s="63"/>
      <c r="Q3178" s="63">
        <v>271</v>
      </c>
      <c r="R3178" s="63">
        <v>69</v>
      </c>
      <c r="S3178" s="63">
        <v>49</v>
      </c>
      <c r="T3178" s="63"/>
      <c r="U3178" s="63"/>
      <c r="V3178" s="63">
        <v>6</v>
      </c>
      <c r="W3178" s="63">
        <v>50</v>
      </c>
      <c r="X3178" s="63">
        <v>2</v>
      </c>
      <c r="Y3178" s="63"/>
      <c r="Z3178" s="63">
        <v>0</v>
      </c>
      <c r="AA3178" s="63"/>
      <c r="AB3178" s="63"/>
      <c r="AC3178" s="63"/>
      <c r="AD3178" s="63"/>
      <c r="AE3178" s="63"/>
      <c r="AF3178" s="63"/>
      <c r="AG3178" s="63">
        <v>5</v>
      </c>
      <c r="AH3178" s="63"/>
      <c r="AI3178" s="63"/>
      <c r="AJ3178" s="63"/>
      <c r="AK3178" s="63"/>
      <c r="AL3178" s="63"/>
      <c r="AM3178" s="63"/>
      <c r="AN3178" s="63"/>
      <c r="AO3178" s="63"/>
      <c r="AP3178" s="63"/>
      <c r="AQ3178" s="63"/>
      <c r="AS3178" s="5">
        <f>IF(Q3178&gt;0,RANK(Q3178,(N3178:P3178,Q3178:AE3178)),0)</f>
        <v>3</v>
      </c>
      <c r="AT3178" s="5">
        <f>IF(R3178&gt;0,RANK(R3178,(N3178:P3178,Q3178:AE3178)),0)</f>
        <v>4</v>
      </c>
      <c r="AU3178" s="5">
        <f>IF(T3178&gt;0,RANK(T3178,(N3178:P3178,Q3178:AE3178)),0)</f>
        <v>0</v>
      </c>
      <c r="AV3178" s="5">
        <f>IF(S3178&gt;0,RANK(S3178,(N3178:P3178,Q3178:AE3178)),0)</f>
        <v>6</v>
      </c>
      <c r="AW3178" s="2">
        <f t="shared" si="1209"/>
        <v>1.2322662786467806E-2</v>
      </c>
      <c r="AX3178" s="2">
        <f t="shared" si="1210"/>
        <v>3.1375045471080392E-3</v>
      </c>
      <c r="AY3178" s="2">
        <f t="shared" si="1211"/>
        <v>0</v>
      </c>
      <c r="AZ3178" s="2">
        <f t="shared" si="1212"/>
        <v>2.2280829392506366E-3</v>
      </c>
      <c r="BB3178" t="s">
        <v>541</v>
      </c>
      <c r="BC3178" t="s">
        <v>3022</v>
      </c>
      <c r="BD3178" s="63">
        <v>3</v>
      </c>
      <c r="BF3178" s="111">
        <v>55</v>
      </c>
      <c r="BG3178" s="113">
        <v>33</v>
      </c>
      <c r="BH3178" s="117">
        <f t="shared" ref="BH3178:BH3241" si="1213">1000*BF3178+BG3178</f>
        <v>55033</v>
      </c>
      <c r="BJ3178" s="5" t="s">
        <v>3185</v>
      </c>
    </row>
    <row r="3179" spans="1:62" hidden="1" outlineLevel="1">
      <c r="A3179" t="s">
        <v>739</v>
      </c>
      <c r="B3179" t="s">
        <v>3022</v>
      </c>
      <c r="C3179" s="1">
        <f t="shared" si="1204"/>
        <v>54806</v>
      </c>
      <c r="D3179" s="5">
        <f>IF(N3179&gt;0, RANK(N3179,(N3179:P3179,Q3179:AE3179)),0)</f>
        <v>1</v>
      </c>
      <c r="E3179" s="5">
        <f>IF(O3179&gt;0,RANK(O3179,(N3179:P3179,Q3179:AE3179)),0)</f>
        <v>2</v>
      </c>
      <c r="F3179" s="5">
        <f>IF(P3179&gt;0,RANK(P3179,(N3179:P3179,Q3179:AE3179)),0)</f>
        <v>0</v>
      </c>
      <c r="G3179" s="131">
        <f t="shared" si="1199"/>
        <v>7410</v>
      </c>
      <c r="H3179" s="136">
        <f t="shared" si="1200"/>
        <v>0.13520417472539503</v>
      </c>
      <c r="I3179" s="2"/>
      <c r="J3179" s="2">
        <f t="shared" si="1205"/>
        <v>0.55953727694048094</v>
      </c>
      <c r="K3179" s="2">
        <f t="shared" si="1206"/>
        <v>0.42433310221508597</v>
      </c>
      <c r="L3179" s="2">
        <f t="shared" si="1207"/>
        <v>0</v>
      </c>
      <c r="M3179" s="2">
        <f t="shared" si="1208"/>
        <v>1.612962084443309E-2</v>
      </c>
      <c r="N3179" s="63">
        <v>30666</v>
      </c>
      <c r="O3179" s="63">
        <v>23256</v>
      </c>
      <c r="P3179" s="63"/>
      <c r="Q3179" s="63">
        <v>494</v>
      </c>
      <c r="R3179" s="63">
        <v>176</v>
      </c>
      <c r="S3179" s="63">
        <v>75</v>
      </c>
      <c r="T3179" s="63"/>
      <c r="U3179" s="63"/>
      <c r="V3179" s="63">
        <v>9</v>
      </c>
      <c r="W3179" s="63">
        <v>123</v>
      </c>
      <c r="X3179" s="63">
        <v>1</v>
      </c>
      <c r="Y3179" s="63"/>
      <c r="Z3179" s="63">
        <v>0</v>
      </c>
      <c r="AA3179" s="63"/>
      <c r="AB3179" s="63"/>
      <c r="AC3179" s="63"/>
      <c r="AD3179" s="63"/>
      <c r="AE3179" s="63"/>
      <c r="AF3179" s="63"/>
      <c r="AG3179" s="63">
        <v>6</v>
      </c>
      <c r="AH3179" s="63"/>
      <c r="AI3179" s="63"/>
      <c r="AJ3179" s="63"/>
      <c r="AK3179" s="63"/>
      <c r="AL3179" s="63"/>
      <c r="AM3179" s="63"/>
      <c r="AN3179" s="63"/>
      <c r="AO3179" s="63"/>
      <c r="AP3179" s="63"/>
      <c r="AQ3179" s="63"/>
      <c r="AS3179" s="5">
        <f>IF(Q3179&gt;0,RANK(Q3179,(N3179:P3179,Q3179:AE3179)),0)</f>
        <v>3</v>
      </c>
      <c r="AT3179" s="5">
        <f>IF(R3179&gt;0,RANK(R3179,(N3179:P3179,Q3179:AE3179)),0)</f>
        <v>4</v>
      </c>
      <c r="AU3179" s="5">
        <f>IF(T3179&gt;0,RANK(T3179,(N3179:P3179,Q3179:AE3179)),0)</f>
        <v>0</v>
      </c>
      <c r="AV3179" s="5">
        <f>IF(S3179&gt;0,RANK(S3179,(N3179:P3179,Q3179:AE3179)),0)</f>
        <v>6</v>
      </c>
      <c r="AW3179" s="2">
        <f t="shared" si="1209"/>
        <v>9.0136116483596693E-3</v>
      </c>
      <c r="AX3179" s="2">
        <f t="shared" si="1210"/>
        <v>3.211327226945955E-3</v>
      </c>
      <c r="AY3179" s="2">
        <f t="shared" si="1211"/>
        <v>0</v>
      </c>
      <c r="AZ3179" s="2">
        <f t="shared" si="1212"/>
        <v>1.3684633069371967E-3</v>
      </c>
      <c r="BB3179" t="s">
        <v>739</v>
      </c>
      <c r="BC3179" t="s">
        <v>3022</v>
      </c>
      <c r="BD3179" s="63">
        <v>3</v>
      </c>
      <c r="BF3179" s="111">
        <v>55</v>
      </c>
      <c r="BG3179" s="113">
        <v>35</v>
      </c>
      <c r="BH3179" s="117">
        <f t="shared" si="1213"/>
        <v>55035</v>
      </c>
      <c r="BJ3179" s="5" t="s">
        <v>3185</v>
      </c>
    </row>
    <row r="3180" spans="1:62" hidden="1" outlineLevel="1">
      <c r="A3180" t="s">
        <v>2611</v>
      </c>
      <c r="B3180" t="s">
        <v>3022</v>
      </c>
      <c r="C3180" s="1">
        <f t="shared" si="1204"/>
        <v>2625</v>
      </c>
      <c r="D3180" s="5">
        <f>IF(N3180&gt;0, RANK(N3180,(N3180:P3180,Q3180:AE3180)),0)</f>
        <v>2</v>
      </c>
      <c r="E3180" s="5">
        <f>IF(O3180&gt;0,RANK(O3180,(N3180:P3180,Q3180:AE3180)),0)</f>
        <v>1</v>
      </c>
      <c r="F3180" s="5">
        <f>IF(P3180&gt;0,RANK(P3180,(N3180:P3180,Q3180:AE3180)),0)</f>
        <v>0</v>
      </c>
      <c r="G3180" s="131">
        <f t="shared" si="1199"/>
        <v>692</v>
      </c>
      <c r="H3180" s="136">
        <f t="shared" si="1200"/>
        <v>0.26361904761904764</v>
      </c>
      <c r="I3180" s="2"/>
      <c r="J3180" s="2">
        <f t="shared" si="1205"/>
        <v>0.36304761904761906</v>
      </c>
      <c r="K3180" s="2">
        <f t="shared" si="1206"/>
        <v>0.62666666666666671</v>
      </c>
      <c r="L3180" s="2">
        <f t="shared" si="1207"/>
        <v>0</v>
      </c>
      <c r="M3180" s="2">
        <f t="shared" si="1208"/>
        <v>1.0285714285714231E-2</v>
      </c>
      <c r="N3180" s="63">
        <v>953</v>
      </c>
      <c r="O3180" s="63">
        <v>1645</v>
      </c>
      <c r="P3180" s="63"/>
      <c r="Q3180" s="63">
        <v>12</v>
      </c>
      <c r="R3180" s="63">
        <v>1</v>
      </c>
      <c r="S3180" s="63">
        <v>6</v>
      </c>
      <c r="T3180" s="63"/>
      <c r="U3180" s="63"/>
      <c r="V3180" s="63">
        <v>0</v>
      </c>
      <c r="W3180" s="63">
        <v>7</v>
      </c>
      <c r="X3180" s="63">
        <v>0</v>
      </c>
      <c r="Y3180" s="63"/>
      <c r="Z3180" s="63">
        <v>0</v>
      </c>
      <c r="AA3180" s="63"/>
      <c r="AB3180" s="63"/>
      <c r="AC3180" s="63"/>
      <c r="AD3180" s="63"/>
      <c r="AE3180" s="63"/>
      <c r="AF3180" s="63"/>
      <c r="AG3180" s="63">
        <v>1</v>
      </c>
      <c r="AH3180" s="63"/>
      <c r="AI3180" s="63"/>
      <c r="AJ3180" s="63"/>
      <c r="AK3180" s="63"/>
      <c r="AL3180" s="63"/>
      <c r="AM3180" s="63"/>
      <c r="AN3180" s="63"/>
      <c r="AO3180" s="63"/>
      <c r="AP3180" s="63"/>
      <c r="AQ3180" s="63"/>
      <c r="AS3180" s="5">
        <f>IF(Q3180&gt;0,RANK(Q3180,(N3180:P3180,Q3180:AE3180)),0)</f>
        <v>3</v>
      </c>
      <c r="AT3180" s="5">
        <f>IF(R3180&gt;0,RANK(R3180,(N3180:P3180,Q3180:AE3180)),0)</f>
        <v>6</v>
      </c>
      <c r="AU3180" s="5">
        <f>IF(T3180&gt;0,RANK(T3180,(N3180:P3180,Q3180:AE3180)),0)</f>
        <v>0</v>
      </c>
      <c r="AV3180" s="5">
        <f>IF(S3180&gt;0,RANK(S3180,(N3180:P3180,Q3180:AE3180)),0)</f>
        <v>5</v>
      </c>
      <c r="AW3180" s="2">
        <f t="shared" si="1209"/>
        <v>4.5714285714285718E-3</v>
      </c>
      <c r="AX3180" s="2">
        <f t="shared" si="1210"/>
        <v>3.8095238095238096E-4</v>
      </c>
      <c r="AY3180" s="2">
        <f t="shared" si="1211"/>
        <v>0</v>
      </c>
      <c r="AZ3180" s="2">
        <f t="shared" si="1212"/>
        <v>2.2857142857142859E-3</v>
      </c>
      <c r="BB3180" t="s">
        <v>2611</v>
      </c>
      <c r="BC3180" t="s">
        <v>3022</v>
      </c>
      <c r="BD3180" s="63">
        <v>7</v>
      </c>
      <c r="BF3180" s="111">
        <v>55</v>
      </c>
      <c r="BG3180" s="113">
        <v>37</v>
      </c>
      <c r="BH3180" s="117">
        <f t="shared" si="1213"/>
        <v>55037</v>
      </c>
      <c r="BJ3180" s="5" t="s">
        <v>3185</v>
      </c>
    </row>
    <row r="3181" spans="1:62" hidden="1" outlineLevel="1">
      <c r="A3181" t="s">
        <v>2092</v>
      </c>
      <c r="B3181" t="s">
        <v>3022</v>
      </c>
      <c r="C3181" s="1">
        <f t="shared" si="1204"/>
        <v>53402</v>
      </c>
      <c r="D3181" s="5">
        <f>IF(N3181&gt;0, RANK(N3181,(N3181:P3181,Q3181:AE3181)),0)</f>
        <v>2</v>
      </c>
      <c r="E3181" s="5">
        <f>IF(O3181&gt;0,RANK(O3181,(N3181:P3181,Q3181:AE3181)),0)</f>
        <v>1</v>
      </c>
      <c r="F3181" s="5">
        <f>IF(P3181&gt;0,RANK(P3181,(N3181:P3181,Q3181:AE3181)),0)</f>
        <v>0</v>
      </c>
      <c r="G3181" s="131">
        <f t="shared" si="1199"/>
        <v>7976</v>
      </c>
      <c r="H3181" s="136">
        <f t="shared" si="1200"/>
        <v>0.14935770195872813</v>
      </c>
      <c r="I3181" s="2"/>
      <c r="J3181" s="2">
        <f t="shared" si="1205"/>
        <v>0.4190667016216621</v>
      </c>
      <c r="K3181" s="2">
        <f t="shared" si="1206"/>
        <v>0.56842440358039026</v>
      </c>
      <c r="L3181" s="2">
        <f t="shared" si="1207"/>
        <v>0</v>
      </c>
      <c r="M3181" s="2">
        <f t="shared" si="1208"/>
        <v>1.2508894797947701E-2</v>
      </c>
      <c r="N3181" s="63">
        <v>22379</v>
      </c>
      <c r="O3181" s="63">
        <v>30355</v>
      </c>
      <c r="P3181" s="63"/>
      <c r="Q3181" s="63">
        <v>351</v>
      </c>
      <c r="R3181" s="63">
        <v>111</v>
      </c>
      <c r="S3181" s="63">
        <v>115</v>
      </c>
      <c r="T3181" s="63"/>
      <c r="U3181" s="63"/>
      <c r="V3181" s="63">
        <v>5</v>
      </c>
      <c r="W3181" s="63">
        <v>72</v>
      </c>
      <c r="X3181" s="63">
        <v>2</v>
      </c>
      <c r="Y3181" s="63"/>
      <c r="Z3181" s="63">
        <v>4</v>
      </c>
      <c r="AA3181" s="63"/>
      <c r="AB3181" s="63"/>
      <c r="AC3181" s="63"/>
      <c r="AD3181" s="63"/>
      <c r="AE3181" s="63"/>
      <c r="AF3181" s="63"/>
      <c r="AG3181" s="63">
        <v>8</v>
      </c>
      <c r="AH3181" s="63"/>
      <c r="AI3181" s="63"/>
      <c r="AJ3181" s="63"/>
      <c r="AK3181" s="63"/>
      <c r="AL3181" s="63"/>
      <c r="AM3181" s="63"/>
      <c r="AN3181" s="63"/>
      <c r="AO3181" s="63"/>
      <c r="AP3181" s="63"/>
      <c r="AQ3181" s="63"/>
      <c r="AS3181" s="5">
        <f>IF(Q3181&gt;0,RANK(Q3181,(N3181:P3181,Q3181:AE3181)),0)</f>
        <v>3</v>
      </c>
      <c r="AT3181" s="5">
        <f>IF(R3181&gt;0,RANK(R3181,(N3181:P3181,Q3181:AE3181)),0)</f>
        <v>5</v>
      </c>
      <c r="AU3181" s="5">
        <f>IF(T3181&gt;0,RANK(T3181,(N3181:P3181,Q3181:AE3181)),0)</f>
        <v>0</v>
      </c>
      <c r="AV3181" s="5">
        <f>IF(S3181&gt;0,RANK(S3181,(N3181:P3181,Q3181:AE3181)),0)</f>
        <v>4</v>
      </c>
      <c r="AW3181" s="2">
        <f t="shared" si="1209"/>
        <v>6.5727875360473394E-3</v>
      </c>
      <c r="AX3181" s="2">
        <f t="shared" si="1210"/>
        <v>2.0785738361859107E-3</v>
      </c>
      <c r="AY3181" s="2">
        <f t="shared" si="1211"/>
        <v>0</v>
      </c>
      <c r="AZ3181" s="2">
        <f t="shared" si="1212"/>
        <v>2.1534773978502679E-3</v>
      </c>
      <c r="BB3181" t="s">
        <v>2092</v>
      </c>
      <c r="BC3181" t="s">
        <v>3022</v>
      </c>
      <c r="BD3181" s="63">
        <v>6</v>
      </c>
      <c r="BF3181" s="111">
        <v>55</v>
      </c>
      <c r="BG3181" s="113">
        <v>39</v>
      </c>
      <c r="BH3181" s="117">
        <f t="shared" si="1213"/>
        <v>55039</v>
      </c>
      <c r="BJ3181" s="5" t="s">
        <v>3185</v>
      </c>
    </row>
    <row r="3182" spans="1:62" hidden="1" outlineLevel="1">
      <c r="A3182" t="s">
        <v>3114</v>
      </c>
      <c r="B3182" t="s">
        <v>3022</v>
      </c>
      <c r="C3182" s="1">
        <f t="shared" si="1204"/>
        <v>4648</v>
      </c>
      <c r="D3182" s="5">
        <f>IF(N3182&gt;0, RANK(N3182,(N3182:P3182,Q3182:AE3182)),0)</f>
        <v>1</v>
      </c>
      <c r="E3182" s="5">
        <f>IF(O3182&gt;0,RANK(O3182,(N3182:P3182,Q3182:AE3182)),0)</f>
        <v>2</v>
      </c>
      <c r="F3182" s="5">
        <f>IF(P3182&gt;0,RANK(P3182,(N3182:P3182,Q3182:AE3182)),0)</f>
        <v>0</v>
      </c>
      <c r="G3182" s="131">
        <f t="shared" si="1199"/>
        <v>253</v>
      </c>
      <c r="H3182" s="136">
        <f t="shared" si="1200"/>
        <v>5.4432013769363165E-2</v>
      </c>
      <c r="I3182" s="2"/>
      <c r="J3182" s="2">
        <f t="shared" si="1205"/>
        <v>0.52172977624784855</v>
      </c>
      <c r="K3182" s="2">
        <f t="shared" si="1206"/>
        <v>0.46729776247848537</v>
      </c>
      <c r="L3182" s="2">
        <f t="shared" si="1207"/>
        <v>0</v>
      </c>
      <c r="M3182" s="2">
        <f t="shared" si="1208"/>
        <v>1.0972461273666079E-2</v>
      </c>
      <c r="N3182" s="63">
        <v>2425</v>
      </c>
      <c r="O3182" s="63">
        <v>2172</v>
      </c>
      <c r="P3182" s="63"/>
      <c r="Q3182" s="63">
        <v>23</v>
      </c>
      <c r="R3182" s="63">
        <v>6</v>
      </c>
      <c r="S3182" s="63">
        <v>11</v>
      </c>
      <c r="T3182" s="63"/>
      <c r="U3182" s="63"/>
      <c r="V3182" s="63">
        <v>0</v>
      </c>
      <c r="W3182" s="63">
        <v>7</v>
      </c>
      <c r="X3182" s="63">
        <v>0</v>
      </c>
      <c r="Y3182" s="63"/>
      <c r="Z3182" s="63">
        <v>0</v>
      </c>
      <c r="AA3182" s="63"/>
      <c r="AB3182" s="63"/>
      <c r="AC3182" s="63"/>
      <c r="AD3182" s="63"/>
      <c r="AE3182" s="63"/>
      <c r="AF3182" s="63"/>
      <c r="AG3182" s="63">
        <v>4</v>
      </c>
      <c r="AH3182" s="63"/>
      <c r="AI3182" s="63"/>
      <c r="AJ3182" s="63"/>
      <c r="AK3182" s="63"/>
      <c r="AL3182" s="63"/>
      <c r="AM3182" s="63"/>
      <c r="AN3182" s="63"/>
      <c r="AO3182" s="63"/>
      <c r="AP3182" s="63"/>
      <c r="AQ3182" s="63"/>
      <c r="AS3182" s="5">
        <f>IF(Q3182&gt;0,RANK(Q3182,(N3182:P3182,Q3182:AE3182)),0)</f>
        <v>3</v>
      </c>
      <c r="AT3182" s="5">
        <f>IF(R3182&gt;0,RANK(R3182,(N3182:P3182,Q3182:AE3182)),0)</f>
        <v>6</v>
      </c>
      <c r="AU3182" s="5">
        <f>IF(T3182&gt;0,RANK(T3182,(N3182:P3182,Q3182:AE3182)),0)</f>
        <v>0</v>
      </c>
      <c r="AV3182" s="5">
        <f>IF(S3182&gt;0,RANK(S3182,(N3182:P3182,Q3182:AE3182)),0)</f>
        <v>4</v>
      </c>
      <c r="AW3182" s="2">
        <f t="shared" si="1209"/>
        <v>4.9483648881239245E-3</v>
      </c>
      <c r="AX3182" s="2">
        <f t="shared" si="1210"/>
        <v>1.2908777969018934E-3</v>
      </c>
      <c r="AY3182" s="2">
        <f t="shared" si="1211"/>
        <v>0</v>
      </c>
      <c r="AZ3182" s="2">
        <f t="shared" si="1212"/>
        <v>2.3666092943201377E-3</v>
      </c>
      <c r="BB3182" t="s">
        <v>3114</v>
      </c>
      <c r="BC3182" t="s">
        <v>3022</v>
      </c>
      <c r="BD3182" s="63">
        <v>7</v>
      </c>
      <c r="BF3182" s="111">
        <v>55</v>
      </c>
      <c r="BG3182" s="113">
        <v>41</v>
      </c>
      <c r="BH3182" s="117">
        <f t="shared" si="1213"/>
        <v>55041</v>
      </c>
      <c r="BJ3182" s="5" t="s">
        <v>3185</v>
      </c>
    </row>
    <row r="3183" spans="1:62" hidden="1" outlineLevel="1">
      <c r="A3183" t="s">
        <v>1425</v>
      </c>
      <c r="B3183" t="s">
        <v>3022</v>
      </c>
      <c r="C3183" s="1">
        <f t="shared" si="1204"/>
        <v>24248</v>
      </c>
      <c r="D3183" s="5">
        <f>IF(N3183&gt;0, RANK(N3183,(N3183:P3183,Q3183:AE3183)),0)</f>
        <v>1</v>
      </c>
      <c r="E3183" s="5">
        <f>IF(O3183&gt;0,RANK(O3183,(N3183:P3183,Q3183:AE3183)),0)</f>
        <v>2</v>
      </c>
      <c r="F3183" s="5">
        <f>IF(P3183&gt;0,RANK(P3183,(N3183:P3183,Q3183:AE3183)),0)</f>
        <v>0</v>
      </c>
      <c r="G3183" s="131">
        <f t="shared" si="1199"/>
        <v>3339</v>
      </c>
      <c r="H3183" s="136">
        <f t="shared" si="1200"/>
        <v>0.13770207852193994</v>
      </c>
      <c r="I3183" s="2"/>
      <c r="J3183" s="2">
        <f t="shared" si="1205"/>
        <v>0.56062355658198615</v>
      </c>
      <c r="K3183" s="2">
        <f t="shared" si="1206"/>
        <v>0.42292147806004621</v>
      </c>
      <c r="L3183" s="2">
        <f t="shared" si="1207"/>
        <v>0</v>
      </c>
      <c r="M3183" s="2">
        <f t="shared" si="1208"/>
        <v>1.6454965357967644E-2</v>
      </c>
      <c r="N3183" s="63">
        <v>13594</v>
      </c>
      <c r="O3183" s="63">
        <v>10255</v>
      </c>
      <c r="P3183" s="63"/>
      <c r="Q3183" s="63">
        <v>201</v>
      </c>
      <c r="R3183" s="63">
        <v>56</v>
      </c>
      <c r="S3183" s="63">
        <v>62</v>
      </c>
      <c r="T3183" s="63"/>
      <c r="U3183" s="63"/>
      <c r="V3183" s="63">
        <v>9</v>
      </c>
      <c r="W3183" s="63">
        <v>65</v>
      </c>
      <c r="X3183" s="63">
        <v>1</v>
      </c>
      <c r="Y3183" s="63"/>
      <c r="Z3183" s="63">
        <v>0</v>
      </c>
      <c r="AA3183" s="63"/>
      <c r="AB3183" s="63"/>
      <c r="AC3183" s="63"/>
      <c r="AD3183" s="63"/>
      <c r="AE3183" s="63"/>
      <c r="AF3183" s="63"/>
      <c r="AG3183" s="63">
        <v>5</v>
      </c>
      <c r="AH3183" s="63"/>
      <c r="AI3183" s="63"/>
      <c r="AJ3183" s="63"/>
      <c r="AK3183" s="63"/>
      <c r="AL3183" s="63"/>
      <c r="AM3183" s="63"/>
      <c r="AN3183" s="63"/>
      <c r="AO3183" s="63"/>
      <c r="AP3183" s="63"/>
      <c r="AQ3183" s="63"/>
      <c r="AS3183" s="5">
        <f>IF(Q3183&gt;0,RANK(Q3183,(N3183:P3183,Q3183:AE3183)),0)</f>
        <v>3</v>
      </c>
      <c r="AT3183" s="5">
        <f>IF(R3183&gt;0,RANK(R3183,(N3183:P3183,Q3183:AE3183)),0)</f>
        <v>6</v>
      </c>
      <c r="AU3183" s="5">
        <f>IF(T3183&gt;0,RANK(T3183,(N3183:P3183,Q3183:AE3183)),0)</f>
        <v>0</v>
      </c>
      <c r="AV3183" s="5">
        <f>IF(S3183&gt;0,RANK(S3183,(N3183:P3183,Q3183:AE3183)),0)</f>
        <v>5</v>
      </c>
      <c r="AW3183" s="2">
        <f t="shared" si="1209"/>
        <v>8.2893434510062682E-3</v>
      </c>
      <c r="AX3183" s="2">
        <f t="shared" si="1210"/>
        <v>2.3094688221709007E-3</v>
      </c>
      <c r="AY3183" s="2">
        <f t="shared" si="1211"/>
        <v>0</v>
      </c>
      <c r="AZ3183" s="2">
        <f t="shared" si="1212"/>
        <v>2.5569119102606401E-3</v>
      </c>
      <c r="BB3183" t="s">
        <v>1425</v>
      </c>
      <c r="BC3183" t="s">
        <v>3022</v>
      </c>
      <c r="BD3183" s="63">
        <v>3</v>
      </c>
      <c r="BF3183" s="111">
        <v>55</v>
      </c>
      <c r="BG3183" s="113">
        <v>43</v>
      </c>
      <c r="BH3183" s="117">
        <f t="shared" si="1213"/>
        <v>55043</v>
      </c>
      <c r="BJ3183" s="5" t="s">
        <v>3185</v>
      </c>
    </row>
    <row r="3184" spans="1:62" hidden="1" outlineLevel="1">
      <c r="A3184" t="s">
        <v>2406</v>
      </c>
      <c r="B3184" t="s">
        <v>3022</v>
      </c>
      <c r="C3184" s="1">
        <f t="shared" si="1204"/>
        <v>19322</v>
      </c>
      <c r="D3184" s="5">
        <f>IF(N3184&gt;0, RANK(N3184,(N3184:P3184,Q3184:AE3184)),0)</f>
        <v>1</v>
      </c>
      <c r="E3184" s="5">
        <f>IF(O3184&gt;0,RANK(O3184,(N3184:P3184,Q3184:AE3184)),0)</f>
        <v>2</v>
      </c>
      <c r="F3184" s="5">
        <f>IF(P3184&gt;0,RANK(P3184,(N3184:P3184,Q3184:AE3184)),0)</f>
        <v>0</v>
      </c>
      <c r="G3184" s="131">
        <f t="shared" si="1199"/>
        <v>3349</v>
      </c>
      <c r="H3184" s="136">
        <f t="shared" si="1200"/>
        <v>0.17332574267674153</v>
      </c>
      <c r="I3184" s="2"/>
      <c r="J3184" s="2">
        <f t="shared" si="1205"/>
        <v>0.57996066659766066</v>
      </c>
      <c r="K3184" s="2">
        <f t="shared" si="1206"/>
        <v>0.40663492392091916</v>
      </c>
      <c r="L3184" s="2">
        <f t="shared" si="1207"/>
        <v>0</v>
      </c>
      <c r="M3184" s="2">
        <f t="shared" si="1208"/>
        <v>1.3404409481420188E-2</v>
      </c>
      <c r="N3184" s="63">
        <v>11206</v>
      </c>
      <c r="O3184" s="63">
        <v>7857</v>
      </c>
      <c r="P3184" s="63"/>
      <c r="Q3184" s="63">
        <v>142</v>
      </c>
      <c r="R3184" s="63">
        <v>44</v>
      </c>
      <c r="S3184" s="63">
        <v>29</v>
      </c>
      <c r="T3184" s="63"/>
      <c r="U3184" s="63"/>
      <c r="V3184" s="63">
        <v>2</v>
      </c>
      <c r="W3184" s="63">
        <v>39</v>
      </c>
      <c r="X3184" s="63">
        <v>0</v>
      </c>
      <c r="Y3184" s="63"/>
      <c r="Z3184" s="63">
        <v>0</v>
      </c>
      <c r="AA3184" s="63"/>
      <c r="AB3184" s="63"/>
      <c r="AC3184" s="63"/>
      <c r="AD3184" s="63"/>
      <c r="AE3184" s="63"/>
      <c r="AF3184" s="63"/>
      <c r="AG3184" s="63">
        <v>3</v>
      </c>
      <c r="AH3184" s="63"/>
      <c r="AI3184" s="63"/>
      <c r="AJ3184" s="63"/>
      <c r="AK3184" s="63"/>
      <c r="AL3184" s="63"/>
      <c r="AM3184" s="63"/>
      <c r="AN3184" s="63"/>
      <c r="AO3184" s="63"/>
      <c r="AP3184" s="63"/>
      <c r="AQ3184" s="63"/>
      <c r="AS3184" s="5">
        <f>IF(Q3184&gt;0,RANK(Q3184,(N3184:P3184,Q3184:AE3184)),0)</f>
        <v>3</v>
      </c>
      <c r="AT3184" s="5">
        <f>IF(R3184&gt;0,RANK(R3184,(N3184:P3184,Q3184:AE3184)),0)</f>
        <v>4</v>
      </c>
      <c r="AU3184" s="5">
        <f>IF(T3184&gt;0,RANK(T3184,(N3184:P3184,Q3184:AE3184)),0)</f>
        <v>0</v>
      </c>
      <c r="AV3184" s="5">
        <f>IF(S3184&gt;0,RANK(S3184,(N3184:P3184,Q3184:AE3184)),0)</f>
        <v>6</v>
      </c>
      <c r="AW3184" s="2">
        <f t="shared" si="1209"/>
        <v>7.3491357002380703E-3</v>
      </c>
      <c r="AX3184" s="2">
        <f t="shared" si="1210"/>
        <v>2.277196977538557E-3</v>
      </c>
      <c r="AY3184" s="2">
        <f t="shared" si="1211"/>
        <v>0</v>
      </c>
      <c r="AZ3184" s="2">
        <f t="shared" si="1212"/>
        <v>1.500879826104958E-3</v>
      </c>
      <c r="BB3184" t="s">
        <v>2406</v>
      </c>
      <c r="BC3184" t="s">
        <v>3022</v>
      </c>
      <c r="BD3184" s="63">
        <v>2</v>
      </c>
      <c r="BF3184" s="111">
        <v>55</v>
      </c>
      <c r="BG3184" s="113">
        <v>45</v>
      </c>
      <c r="BH3184" s="117">
        <f t="shared" si="1213"/>
        <v>55045</v>
      </c>
      <c r="BJ3184" s="5" t="s">
        <v>3185</v>
      </c>
    </row>
    <row r="3185" spans="1:62" hidden="1" outlineLevel="1">
      <c r="A3185" t="s">
        <v>1627</v>
      </c>
      <c r="B3185" t="s">
        <v>3022</v>
      </c>
      <c r="C3185" s="1">
        <f t="shared" si="1204"/>
        <v>9675</v>
      </c>
      <c r="D3185" s="5">
        <f>IF(N3185&gt;0, RANK(N3185,(N3185:P3185,Q3185:AE3185)),0)</f>
        <v>2</v>
      </c>
      <c r="E3185" s="5">
        <f>IF(O3185&gt;0,RANK(O3185,(N3185:P3185,Q3185:AE3185)),0)</f>
        <v>1</v>
      </c>
      <c r="F3185" s="5">
        <f>IF(P3185&gt;0,RANK(P3185,(N3185:P3185,Q3185:AE3185)),0)</f>
        <v>0</v>
      </c>
      <c r="G3185" s="131">
        <f t="shared" si="1199"/>
        <v>1989</v>
      </c>
      <c r="H3185" s="136">
        <f t="shared" si="1200"/>
        <v>0.20558139534883721</v>
      </c>
      <c r="I3185" s="2"/>
      <c r="J3185" s="2">
        <f t="shared" si="1205"/>
        <v>0.39204134366925064</v>
      </c>
      <c r="K3185" s="2">
        <f t="shared" si="1206"/>
        <v>0.59762273901808782</v>
      </c>
      <c r="L3185" s="2">
        <f t="shared" si="1207"/>
        <v>0</v>
      </c>
      <c r="M3185" s="2">
        <f t="shared" si="1208"/>
        <v>1.033591731266148E-2</v>
      </c>
      <c r="N3185" s="63">
        <v>3793</v>
      </c>
      <c r="O3185" s="63">
        <v>5782</v>
      </c>
      <c r="P3185" s="63"/>
      <c r="Q3185" s="63">
        <v>43</v>
      </c>
      <c r="R3185" s="63">
        <v>19</v>
      </c>
      <c r="S3185" s="63">
        <v>22</v>
      </c>
      <c r="T3185" s="63"/>
      <c r="U3185" s="63"/>
      <c r="V3185" s="63">
        <v>4</v>
      </c>
      <c r="W3185" s="63">
        <v>11</v>
      </c>
      <c r="X3185" s="63">
        <v>0</v>
      </c>
      <c r="Y3185" s="63"/>
      <c r="Z3185" s="63">
        <v>1</v>
      </c>
      <c r="AA3185" s="63"/>
      <c r="AB3185" s="63"/>
      <c r="AC3185" s="63"/>
      <c r="AD3185" s="63"/>
      <c r="AE3185" s="63"/>
      <c r="AF3185" s="63"/>
      <c r="AG3185" s="63">
        <v>0</v>
      </c>
      <c r="AH3185" s="63"/>
      <c r="AI3185" s="63"/>
      <c r="AJ3185" s="63"/>
      <c r="AK3185" s="63"/>
      <c r="AL3185" s="63"/>
      <c r="AM3185" s="63"/>
      <c r="AN3185" s="63"/>
      <c r="AO3185" s="63"/>
      <c r="AP3185" s="63"/>
      <c r="AQ3185" s="63"/>
      <c r="AS3185" s="5">
        <f>IF(Q3185&gt;0,RANK(Q3185,(N3185:P3185,Q3185:AE3185)),0)</f>
        <v>3</v>
      </c>
      <c r="AT3185" s="5">
        <f>IF(R3185&gt;0,RANK(R3185,(N3185:P3185,Q3185:AE3185)),0)</f>
        <v>5</v>
      </c>
      <c r="AU3185" s="5">
        <f>IF(T3185&gt;0,RANK(T3185,(N3185:P3185,Q3185:AE3185)),0)</f>
        <v>0</v>
      </c>
      <c r="AV3185" s="5">
        <f>IF(S3185&gt;0,RANK(S3185,(N3185:P3185,Q3185:AE3185)),0)</f>
        <v>4</v>
      </c>
      <c r="AW3185" s="2">
        <f t="shared" si="1209"/>
        <v>4.4444444444444444E-3</v>
      </c>
      <c r="AX3185" s="2">
        <f t="shared" si="1210"/>
        <v>1.9638242894056846E-3</v>
      </c>
      <c r="AY3185" s="2">
        <f t="shared" si="1211"/>
        <v>0</v>
      </c>
      <c r="AZ3185" s="2">
        <f t="shared" si="1212"/>
        <v>2.2739018087855299E-3</v>
      </c>
      <c r="BB3185" t="s">
        <v>1627</v>
      </c>
      <c r="BC3185" t="s">
        <v>3022</v>
      </c>
      <c r="BD3185" s="63">
        <v>6</v>
      </c>
      <c r="BF3185" s="111">
        <v>55</v>
      </c>
      <c r="BG3185" s="113">
        <v>47</v>
      </c>
      <c r="BH3185" s="117">
        <f t="shared" si="1213"/>
        <v>55047</v>
      </c>
      <c r="BJ3185" s="5" t="s">
        <v>3185</v>
      </c>
    </row>
    <row r="3186" spans="1:62" hidden="1" outlineLevel="1">
      <c r="A3186" t="s">
        <v>1629</v>
      </c>
      <c r="B3186" t="s">
        <v>3022</v>
      </c>
      <c r="C3186" s="1">
        <f t="shared" si="1204"/>
        <v>12534</v>
      </c>
      <c r="D3186" s="5">
        <f>IF(N3186&gt;0, RANK(N3186,(N3186:P3186,Q3186:AE3186)),0)</f>
        <v>1</v>
      </c>
      <c r="E3186" s="5">
        <f>IF(O3186&gt;0,RANK(O3186,(N3186:P3186,Q3186:AE3186)),0)</f>
        <v>2</v>
      </c>
      <c r="F3186" s="5">
        <f>IF(P3186&gt;0,RANK(P3186,(N3186:P3186,Q3186:AE3186)),0)</f>
        <v>0</v>
      </c>
      <c r="G3186" s="131">
        <f t="shared" si="1199"/>
        <v>3818</v>
      </c>
      <c r="H3186" s="136">
        <f t="shared" si="1200"/>
        <v>0.30461145683740226</v>
      </c>
      <c r="I3186" s="2"/>
      <c r="J3186" s="2">
        <f t="shared" si="1205"/>
        <v>0.64664113610978136</v>
      </c>
      <c r="K3186" s="2">
        <f t="shared" si="1206"/>
        <v>0.34202967927237915</v>
      </c>
      <c r="L3186" s="2">
        <f t="shared" si="1207"/>
        <v>0</v>
      </c>
      <c r="M3186" s="2">
        <f t="shared" si="1208"/>
        <v>1.1329184617839494E-2</v>
      </c>
      <c r="N3186" s="63">
        <v>8105</v>
      </c>
      <c r="O3186" s="63">
        <v>4287</v>
      </c>
      <c r="P3186" s="63"/>
      <c r="Q3186" s="63">
        <v>78</v>
      </c>
      <c r="R3186" s="63">
        <v>27</v>
      </c>
      <c r="S3186" s="63">
        <v>13</v>
      </c>
      <c r="T3186" s="63"/>
      <c r="U3186" s="63"/>
      <c r="V3186" s="63">
        <v>0</v>
      </c>
      <c r="W3186" s="63">
        <v>22</v>
      </c>
      <c r="X3186" s="63">
        <v>0</v>
      </c>
      <c r="Y3186" s="63"/>
      <c r="Z3186" s="63">
        <v>0</v>
      </c>
      <c r="AA3186" s="63"/>
      <c r="AB3186" s="63"/>
      <c r="AC3186" s="63"/>
      <c r="AD3186" s="63"/>
      <c r="AE3186" s="63"/>
      <c r="AF3186" s="63"/>
      <c r="AG3186" s="63">
        <v>2</v>
      </c>
      <c r="AH3186" s="63"/>
      <c r="AI3186" s="63"/>
      <c r="AJ3186" s="63"/>
      <c r="AK3186" s="63"/>
      <c r="AL3186" s="63"/>
      <c r="AM3186" s="63"/>
      <c r="AN3186" s="63"/>
      <c r="AO3186" s="63"/>
      <c r="AP3186" s="63"/>
      <c r="AQ3186" s="63"/>
      <c r="AS3186" s="5">
        <f>IF(Q3186&gt;0,RANK(Q3186,(N3186:P3186,Q3186:AE3186)),0)</f>
        <v>3</v>
      </c>
      <c r="AT3186" s="5">
        <f>IF(R3186&gt;0,RANK(R3186,(N3186:P3186,Q3186:AE3186)),0)</f>
        <v>4</v>
      </c>
      <c r="AU3186" s="5">
        <f>IF(T3186&gt;0,RANK(T3186,(N3186:P3186,Q3186:AE3186)),0)</f>
        <v>0</v>
      </c>
      <c r="AV3186" s="5">
        <f>IF(S3186&gt;0,RANK(S3186,(N3186:P3186,Q3186:AE3186)),0)</f>
        <v>6</v>
      </c>
      <c r="AW3186" s="2">
        <f t="shared" si="1209"/>
        <v>6.2230732407850646E-3</v>
      </c>
      <c r="AX3186" s="2">
        <f t="shared" si="1210"/>
        <v>2.1541407371948301E-3</v>
      </c>
      <c r="AY3186" s="2">
        <f t="shared" si="1211"/>
        <v>0</v>
      </c>
      <c r="AZ3186" s="2">
        <f t="shared" si="1212"/>
        <v>1.0371788734641774E-3</v>
      </c>
      <c r="BB3186" t="s">
        <v>1629</v>
      </c>
      <c r="BC3186" t="s">
        <v>3022</v>
      </c>
      <c r="BD3186" s="63">
        <v>2</v>
      </c>
      <c r="BF3186" s="111">
        <v>55</v>
      </c>
      <c r="BG3186" s="113">
        <v>49</v>
      </c>
      <c r="BH3186" s="117">
        <f t="shared" si="1213"/>
        <v>55049</v>
      </c>
      <c r="BJ3186" s="5" t="s">
        <v>3185</v>
      </c>
    </row>
    <row r="3187" spans="1:62" hidden="1" outlineLevel="1">
      <c r="A3187" t="s">
        <v>2851</v>
      </c>
      <c r="B3187" t="s">
        <v>3022</v>
      </c>
      <c r="C3187" s="1">
        <f t="shared" si="1204"/>
        <v>3632</v>
      </c>
      <c r="D3187" s="5">
        <f>IF(N3187&gt;0, RANK(N3187,(N3187:P3187,Q3187:AE3187)),0)</f>
        <v>2</v>
      </c>
      <c r="E3187" s="5">
        <f>IF(O3187&gt;0,RANK(O3187,(N3187:P3187,Q3187:AE3187)),0)</f>
        <v>1</v>
      </c>
      <c r="F3187" s="5">
        <f>IF(P3187&gt;0,RANK(P3187,(N3187:P3187,Q3187:AE3187)),0)</f>
        <v>0</v>
      </c>
      <c r="G3187" s="131">
        <f t="shared" si="1199"/>
        <v>6</v>
      </c>
      <c r="H3187" s="136">
        <f t="shared" si="1200"/>
        <v>1.6519823788546256E-3</v>
      </c>
      <c r="I3187" s="2"/>
      <c r="J3187" s="2">
        <f t="shared" si="1205"/>
        <v>0.49118942731277532</v>
      </c>
      <c r="K3187" s="2">
        <f t="shared" si="1206"/>
        <v>0.49284140969162998</v>
      </c>
      <c r="L3187" s="2">
        <f t="shared" si="1207"/>
        <v>0</v>
      </c>
      <c r="M3187" s="2">
        <f t="shared" si="1208"/>
        <v>1.5969162995594754E-2</v>
      </c>
      <c r="N3187" s="63">
        <v>1784</v>
      </c>
      <c r="O3187" s="63">
        <v>1790</v>
      </c>
      <c r="P3187" s="63"/>
      <c r="Q3187" s="63">
        <v>27</v>
      </c>
      <c r="R3187" s="63">
        <v>9</v>
      </c>
      <c r="S3187" s="63">
        <v>10</v>
      </c>
      <c r="T3187" s="63"/>
      <c r="U3187" s="63"/>
      <c r="V3187" s="63">
        <v>2</v>
      </c>
      <c r="W3187" s="63">
        <v>8</v>
      </c>
      <c r="X3187" s="63">
        <v>0</v>
      </c>
      <c r="Y3187" s="63"/>
      <c r="Z3187" s="63">
        <v>0</v>
      </c>
      <c r="AA3187" s="63"/>
      <c r="AB3187" s="63"/>
      <c r="AC3187" s="63"/>
      <c r="AD3187" s="63"/>
      <c r="AE3187" s="63"/>
      <c r="AF3187" s="63"/>
      <c r="AG3187" s="63">
        <v>2</v>
      </c>
      <c r="AH3187" s="63"/>
      <c r="AI3187" s="63"/>
      <c r="AJ3187" s="63"/>
      <c r="AK3187" s="63"/>
      <c r="AL3187" s="63"/>
      <c r="AM3187" s="63"/>
      <c r="AN3187" s="63"/>
      <c r="AO3187" s="63"/>
      <c r="AP3187" s="63"/>
      <c r="AQ3187" s="63"/>
      <c r="AS3187" s="5">
        <f>IF(Q3187&gt;0,RANK(Q3187,(N3187:P3187,Q3187:AE3187)),0)</f>
        <v>3</v>
      </c>
      <c r="AT3187" s="5">
        <f>IF(R3187&gt;0,RANK(R3187,(N3187:P3187,Q3187:AE3187)),0)</f>
        <v>5</v>
      </c>
      <c r="AU3187" s="5">
        <f>IF(T3187&gt;0,RANK(T3187,(N3187:P3187,Q3187:AE3187)),0)</f>
        <v>0</v>
      </c>
      <c r="AV3187" s="5">
        <f>IF(S3187&gt;0,RANK(S3187,(N3187:P3187,Q3187:AE3187)),0)</f>
        <v>4</v>
      </c>
      <c r="AW3187" s="2">
        <f t="shared" si="1209"/>
        <v>7.4339207048458146E-3</v>
      </c>
      <c r="AX3187" s="2">
        <f t="shared" si="1210"/>
        <v>2.4779735682819385E-3</v>
      </c>
      <c r="AY3187" s="2">
        <f t="shared" si="1211"/>
        <v>0</v>
      </c>
      <c r="AZ3187" s="2">
        <f t="shared" si="1212"/>
        <v>2.7533039647577094E-3</v>
      </c>
      <c r="BB3187" t="s">
        <v>2851</v>
      </c>
      <c r="BC3187" t="s">
        <v>3022</v>
      </c>
      <c r="BD3187" s="63">
        <v>7</v>
      </c>
      <c r="BF3187" s="111">
        <v>55</v>
      </c>
      <c r="BG3187" s="113">
        <v>51</v>
      </c>
      <c r="BH3187" s="117">
        <f t="shared" si="1213"/>
        <v>55051</v>
      </c>
      <c r="BJ3187" s="5" t="s">
        <v>3185</v>
      </c>
    </row>
    <row r="3188" spans="1:62" hidden="1" outlineLevel="1">
      <c r="A3188" t="s">
        <v>2939</v>
      </c>
      <c r="B3188" t="s">
        <v>3022</v>
      </c>
      <c r="C3188" s="1">
        <f t="shared" si="1204"/>
        <v>9313</v>
      </c>
      <c r="D3188" s="5">
        <f>IF(N3188&gt;0, RANK(N3188,(N3188:P3188,Q3188:AE3188)),0)</f>
        <v>1</v>
      </c>
      <c r="E3188" s="5">
        <f>IF(O3188&gt;0,RANK(O3188,(N3188:P3188,Q3188:AE3188)),0)</f>
        <v>2</v>
      </c>
      <c r="F3188" s="5">
        <f>IF(P3188&gt;0,RANK(P3188,(N3188:P3188,Q3188:AE3188)),0)</f>
        <v>0</v>
      </c>
      <c r="G3188" s="131">
        <f t="shared" si="1199"/>
        <v>1398</v>
      </c>
      <c r="H3188" s="136">
        <f t="shared" si="1200"/>
        <v>0.150112745624396</v>
      </c>
      <c r="I3188" s="2"/>
      <c r="J3188" s="2">
        <f t="shared" si="1205"/>
        <v>0.5688822076667025</v>
      </c>
      <c r="K3188" s="2">
        <f t="shared" si="1206"/>
        <v>0.41876946204230647</v>
      </c>
      <c r="L3188" s="2">
        <f t="shared" si="1207"/>
        <v>0</v>
      </c>
      <c r="M3188" s="2">
        <f t="shared" si="1208"/>
        <v>1.2348330290991028E-2</v>
      </c>
      <c r="N3188" s="63">
        <v>5298</v>
      </c>
      <c r="O3188" s="63">
        <v>3900</v>
      </c>
      <c r="P3188" s="63"/>
      <c r="Q3188" s="63">
        <v>48</v>
      </c>
      <c r="R3188" s="63">
        <v>21</v>
      </c>
      <c r="S3188" s="63">
        <v>17</v>
      </c>
      <c r="T3188" s="63"/>
      <c r="U3188" s="63"/>
      <c r="V3188" s="63">
        <v>4</v>
      </c>
      <c r="W3188" s="63">
        <v>21</v>
      </c>
      <c r="X3188" s="63">
        <v>0</v>
      </c>
      <c r="Y3188" s="63"/>
      <c r="Z3188" s="63">
        <v>0</v>
      </c>
      <c r="AA3188" s="63"/>
      <c r="AB3188" s="63"/>
      <c r="AC3188" s="63"/>
      <c r="AD3188" s="63"/>
      <c r="AE3188" s="63"/>
      <c r="AF3188" s="63"/>
      <c r="AG3188" s="63">
        <v>4</v>
      </c>
      <c r="AH3188" s="63"/>
      <c r="AI3188" s="63"/>
      <c r="AJ3188" s="63"/>
      <c r="AK3188" s="63"/>
      <c r="AL3188" s="63"/>
      <c r="AM3188" s="63"/>
      <c r="AN3188" s="63"/>
      <c r="AO3188" s="63"/>
      <c r="AP3188" s="63"/>
      <c r="AQ3188" s="63"/>
      <c r="AS3188" s="5">
        <f>IF(Q3188&gt;0,RANK(Q3188,(N3188:P3188,Q3188:AE3188)),0)</f>
        <v>3</v>
      </c>
      <c r="AT3188" s="5">
        <f>IF(R3188&gt;0,RANK(R3188,(N3188:P3188,Q3188:AE3188)),0)</f>
        <v>4</v>
      </c>
      <c r="AU3188" s="5">
        <f>IF(T3188&gt;0,RANK(T3188,(N3188:P3188,Q3188:AE3188)),0)</f>
        <v>0</v>
      </c>
      <c r="AV3188" s="5">
        <f>IF(S3188&gt;0,RANK(S3188,(N3188:P3188,Q3188:AE3188)),0)</f>
        <v>6</v>
      </c>
      <c r="AW3188" s="2">
        <f t="shared" si="1209"/>
        <v>5.1540856866745411E-3</v>
      </c>
      <c r="AX3188" s="2">
        <f t="shared" si="1210"/>
        <v>2.2549124879201118E-3</v>
      </c>
      <c r="AY3188" s="2">
        <f t="shared" si="1211"/>
        <v>0</v>
      </c>
      <c r="AZ3188" s="2">
        <f t="shared" si="1212"/>
        <v>1.8254053473639E-3</v>
      </c>
      <c r="BB3188" t="s">
        <v>2939</v>
      </c>
      <c r="BC3188" t="s">
        <v>3022</v>
      </c>
      <c r="BD3188" s="63"/>
      <c r="BF3188" s="111">
        <v>55</v>
      </c>
      <c r="BG3188" s="113">
        <v>53</v>
      </c>
      <c r="BH3188" s="117">
        <f t="shared" si="1213"/>
        <v>55053</v>
      </c>
      <c r="BJ3188" s="5" t="s">
        <v>3185</v>
      </c>
    </row>
    <row r="3189" spans="1:62" hidden="1" outlineLevel="1">
      <c r="A3189" t="s">
        <v>1100</v>
      </c>
      <c r="B3189" t="s">
        <v>3022</v>
      </c>
      <c r="C3189" s="1">
        <f t="shared" si="1204"/>
        <v>44281</v>
      </c>
      <c r="D3189" s="5">
        <f>IF(N3189&gt;0, RANK(N3189,(N3189:P3189,Q3189:AE3189)),0)</f>
        <v>2</v>
      </c>
      <c r="E3189" s="5">
        <f>IF(O3189&gt;0,RANK(O3189,(N3189:P3189,Q3189:AE3189)),0)</f>
        <v>1</v>
      </c>
      <c r="F3189" s="5">
        <f>IF(P3189&gt;0,RANK(P3189,(N3189:P3189,Q3189:AE3189)),0)</f>
        <v>0</v>
      </c>
      <c r="G3189" s="131">
        <f t="shared" si="1199"/>
        <v>3359</v>
      </c>
      <c r="H3189" s="136">
        <f t="shared" si="1200"/>
        <v>7.5856462139518077E-2</v>
      </c>
      <c r="I3189" s="2"/>
      <c r="J3189" s="2">
        <f t="shared" si="1205"/>
        <v>0.45522910503376168</v>
      </c>
      <c r="K3189" s="2">
        <f t="shared" si="1206"/>
        <v>0.5310855671732797</v>
      </c>
      <c r="L3189" s="2">
        <f t="shared" si="1207"/>
        <v>0</v>
      </c>
      <c r="M3189" s="2">
        <f t="shared" si="1208"/>
        <v>1.3685327792958613E-2</v>
      </c>
      <c r="N3189" s="63">
        <v>20158</v>
      </c>
      <c r="O3189" s="63">
        <v>23517</v>
      </c>
      <c r="P3189" s="63"/>
      <c r="Q3189" s="63">
        <v>303</v>
      </c>
      <c r="R3189" s="63">
        <v>106</v>
      </c>
      <c r="S3189" s="63">
        <v>93</v>
      </c>
      <c r="T3189" s="63"/>
      <c r="U3189" s="63"/>
      <c r="V3189" s="63">
        <v>3</v>
      </c>
      <c r="W3189" s="63">
        <v>94</v>
      </c>
      <c r="X3189" s="63">
        <v>0</v>
      </c>
      <c r="Y3189" s="63"/>
      <c r="Z3189" s="63">
        <v>0</v>
      </c>
      <c r="AA3189" s="63"/>
      <c r="AB3189" s="63"/>
      <c r="AC3189" s="63"/>
      <c r="AD3189" s="63"/>
      <c r="AE3189" s="63"/>
      <c r="AF3189" s="63"/>
      <c r="AG3189" s="63">
        <v>7</v>
      </c>
      <c r="AH3189" s="63"/>
      <c r="AI3189" s="63"/>
      <c r="AJ3189" s="63"/>
      <c r="AK3189" s="63"/>
      <c r="AL3189" s="63"/>
      <c r="AM3189" s="63"/>
      <c r="AN3189" s="63"/>
      <c r="AO3189" s="63"/>
      <c r="AP3189" s="63"/>
      <c r="AQ3189" s="63"/>
      <c r="AS3189" s="5">
        <f>IF(Q3189&gt;0,RANK(Q3189,(N3189:P3189,Q3189:AE3189)),0)</f>
        <v>3</v>
      </c>
      <c r="AT3189" s="5">
        <f>IF(R3189&gt;0,RANK(R3189,(N3189:P3189,Q3189:AE3189)),0)</f>
        <v>4</v>
      </c>
      <c r="AU3189" s="5">
        <f>IF(T3189&gt;0,RANK(T3189,(N3189:P3189,Q3189:AE3189)),0)</f>
        <v>0</v>
      </c>
      <c r="AV3189" s="5">
        <f>IF(S3189&gt;0,RANK(S3189,(N3189:P3189,Q3189:AE3189)),0)</f>
        <v>6</v>
      </c>
      <c r="AW3189" s="2">
        <f t="shared" si="1209"/>
        <v>6.8426638964793028E-3</v>
      </c>
      <c r="AX3189" s="2">
        <f t="shared" si="1210"/>
        <v>2.3938032113095908E-3</v>
      </c>
      <c r="AY3189" s="2">
        <f t="shared" si="1211"/>
        <v>0</v>
      </c>
      <c r="AZ3189" s="2">
        <f t="shared" si="1212"/>
        <v>2.1002235721867169E-3</v>
      </c>
      <c r="BB3189" t="s">
        <v>1100</v>
      </c>
      <c r="BC3189" t="s">
        <v>3022</v>
      </c>
      <c r="BD3189" s="63">
        <v>5</v>
      </c>
      <c r="BF3189" s="111">
        <v>55</v>
      </c>
      <c r="BG3189" s="113">
        <v>55</v>
      </c>
      <c r="BH3189" s="117">
        <f t="shared" si="1213"/>
        <v>55055</v>
      </c>
      <c r="BJ3189" s="5" t="s">
        <v>3185</v>
      </c>
    </row>
    <row r="3190" spans="1:62" hidden="1" outlineLevel="1">
      <c r="A3190" t="s">
        <v>2173</v>
      </c>
      <c r="B3190" t="s">
        <v>3022</v>
      </c>
      <c r="C3190" s="1">
        <f t="shared" si="1204"/>
        <v>11827</v>
      </c>
      <c r="D3190" s="5">
        <f>IF(N3190&gt;0, RANK(N3190,(N3190:P3190,Q3190:AE3190)),0)</f>
        <v>1</v>
      </c>
      <c r="E3190" s="5">
        <f>IF(O3190&gt;0,RANK(O3190,(N3190:P3190,Q3190:AE3190)),0)</f>
        <v>2</v>
      </c>
      <c r="F3190" s="5">
        <f>IF(P3190&gt;0,RANK(P3190,(N3190:P3190,Q3190:AE3190)),0)</f>
        <v>0</v>
      </c>
      <c r="G3190" s="131">
        <f t="shared" si="1199"/>
        <v>831</v>
      </c>
      <c r="H3190" s="136">
        <f t="shared" si="1200"/>
        <v>7.0262957639299906E-2</v>
      </c>
      <c r="I3190" s="2"/>
      <c r="J3190" s="2">
        <f t="shared" si="1205"/>
        <v>0.5277754291029001</v>
      </c>
      <c r="K3190" s="2">
        <f t="shared" si="1206"/>
        <v>0.45751247146360025</v>
      </c>
      <c r="L3190" s="2">
        <f t="shared" si="1207"/>
        <v>0</v>
      </c>
      <c r="M3190" s="2">
        <f t="shared" si="1208"/>
        <v>1.4712099433499659E-2</v>
      </c>
      <c r="N3190" s="63">
        <v>6242</v>
      </c>
      <c r="O3190" s="63">
        <v>5411</v>
      </c>
      <c r="P3190" s="63"/>
      <c r="Q3190" s="63">
        <v>82</v>
      </c>
      <c r="R3190" s="63">
        <v>33</v>
      </c>
      <c r="S3190" s="63">
        <v>22</v>
      </c>
      <c r="T3190" s="63"/>
      <c r="U3190" s="63"/>
      <c r="V3190" s="63">
        <v>2</v>
      </c>
      <c r="W3190" s="63">
        <v>32</v>
      </c>
      <c r="X3190" s="63">
        <v>0</v>
      </c>
      <c r="Y3190" s="63"/>
      <c r="Z3190" s="63">
        <v>0</v>
      </c>
      <c r="AA3190" s="63"/>
      <c r="AB3190" s="63"/>
      <c r="AC3190" s="63"/>
      <c r="AD3190" s="63"/>
      <c r="AE3190" s="63"/>
      <c r="AF3190" s="63"/>
      <c r="AG3190" s="63">
        <v>3</v>
      </c>
      <c r="AH3190" s="63"/>
      <c r="AI3190" s="63"/>
      <c r="AJ3190" s="63"/>
      <c r="AK3190" s="63"/>
      <c r="AL3190" s="63"/>
      <c r="AM3190" s="63"/>
      <c r="AN3190" s="63"/>
      <c r="AO3190" s="63"/>
      <c r="AP3190" s="63"/>
      <c r="AQ3190" s="63"/>
      <c r="AS3190" s="5">
        <f>IF(Q3190&gt;0,RANK(Q3190,(N3190:P3190,Q3190:AE3190)),0)</f>
        <v>3</v>
      </c>
      <c r="AT3190" s="5">
        <f>IF(R3190&gt;0,RANK(R3190,(N3190:P3190,Q3190:AE3190)),0)</f>
        <v>4</v>
      </c>
      <c r="AU3190" s="5">
        <f>IF(T3190&gt;0,RANK(T3190,(N3190:P3190,Q3190:AE3190)),0)</f>
        <v>0</v>
      </c>
      <c r="AV3190" s="5">
        <f>IF(S3190&gt;0,RANK(S3190,(N3190:P3190,Q3190:AE3190)),0)</f>
        <v>6</v>
      </c>
      <c r="AW3190" s="2">
        <f t="shared" si="1209"/>
        <v>6.9332882387756825E-3</v>
      </c>
      <c r="AX3190" s="2">
        <f t="shared" si="1210"/>
        <v>2.7902257546292383E-3</v>
      </c>
      <c r="AY3190" s="2">
        <f t="shared" si="1211"/>
        <v>0</v>
      </c>
      <c r="AZ3190" s="2">
        <f t="shared" si="1212"/>
        <v>1.8601505030861588E-3</v>
      </c>
      <c r="BB3190" t="s">
        <v>2173</v>
      </c>
      <c r="BC3190" t="s">
        <v>3022</v>
      </c>
      <c r="BD3190" s="63"/>
      <c r="BF3190" s="111">
        <v>55</v>
      </c>
      <c r="BG3190" s="113">
        <v>57</v>
      </c>
      <c r="BH3190" s="117">
        <f t="shared" si="1213"/>
        <v>55057</v>
      </c>
      <c r="BJ3190" s="5" t="s">
        <v>3185</v>
      </c>
    </row>
    <row r="3191" spans="1:62" hidden="1" outlineLevel="1">
      <c r="A3191" t="s">
        <v>1816</v>
      </c>
      <c r="B3191" t="s">
        <v>3022</v>
      </c>
      <c r="C3191" s="1">
        <f t="shared" si="1204"/>
        <v>80897</v>
      </c>
      <c r="D3191" s="5">
        <f>IF(N3191&gt;0, RANK(N3191,(N3191:P3191,Q3191:AE3191)),0)</f>
        <v>1</v>
      </c>
      <c r="E3191" s="5">
        <f>IF(O3191&gt;0,RANK(O3191,(N3191:P3191,Q3191:AE3191)),0)</f>
        <v>2</v>
      </c>
      <c r="F3191" s="5">
        <f>IF(P3191&gt;0,RANK(P3191,(N3191:P3191,Q3191:AE3191)),0)</f>
        <v>0</v>
      </c>
      <c r="G3191" s="131">
        <f t="shared" si="1199"/>
        <v>9890</v>
      </c>
      <c r="H3191" s="136">
        <f t="shared" si="1200"/>
        <v>0.12225422450770733</v>
      </c>
      <c r="I3191" s="2"/>
      <c r="J3191" s="2">
        <f t="shared" si="1205"/>
        <v>0.55461883629800857</v>
      </c>
      <c r="K3191" s="2">
        <f t="shared" si="1206"/>
        <v>0.43236461179030122</v>
      </c>
      <c r="L3191" s="2">
        <f t="shared" si="1207"/>
        <v>0</v>
      </c>
      <c r="M3191" s="2">
        <f t="shared" si="1208"/>
        <v>1.3016551911690211E-2</v>
      </c>
      <c r="N3191" s="63">
        <v>44867</v>
      </c>
      <c r="O3191" s="63">
        <v>34977</v>
      </c>
      <c r="P3191" s="63"/>
      <c r="Q3191" s="63">
        <v>566</v>
      </c>
      <c r="R3191" s="63">
        <v>188</v>
      </c>
      <c r="S3191" s="63">
        <v>97</v>
      </c>
      <c r="T3191" s="63"/>
      <c r="U3191" s="63"/>
      <c r="V3191" s="63">
        <v>20</v>
      </c>
      <c r="W3191" s="63">
        <v>170</v>
      </c>
      <c r="X3191" s="63">
        <v>1</v>
      </c>
      <c r="Y3191" s="63"/>
      <c r="Z3191" s="63">
        <v>0</v>
      </c>
      <c r="AA3191" s="63"/>
      <c r="AB3191" s="63"/>
      <c r="AC3191" s="63"/>
      <c r="AD3191" s="63"/>
      <c r="AE3191" s="63"/>
      <c r="AF3191" s="63"/>
      <c r="AG3191" s="63">
        <v>11</v>
      </c>
      <c r="AH3191" s="63"/>
      <c r="AI3191" s="63"/>
      <c r="AJ3191" s="63"/>
      <c r="AK3191" s="63"/>
      <c r="AL3191" s="63"/>
      <c r="AM3191" s="63"/>
      <c r="AN3191" s="63"/>
      <c r="AO3191" s="63"/>
      <c r="AP3191" s="63"/>
      <c r="AQ3191" s="63"/>
      <c r="AS3191" s="5">
        <f>IF(Q3191&gt;0,RANK(Q3191,(N3191:P3191,Q3191:AE3191)),0)</f>
        <v>3</v>
      </c>
      <c r="AT3191" s="5">
        <f>IF(R3191&gt;0,RANK(R3191,(N3191:P3191,Q3191:AE3191)),0)</f>
        <v>4</v>
      </c>
      <c r="AU3191" s="5">
        <f>IF(T3191&gt;0,RANK(T3191,(N3191:P3191,Q3191:AE3191)),0)</f>
        <v>0</v>
      </c>
      <c r="AV3191" s="5">
        <f>IF(S3191&gt;0,RANK(S3191,(N3191:P3191,Q3191:AE3191)),0)</f>
        <v>6</v>
      </c>
      <c r="AW3191" s="2">
        <f t="shared" si="1209"/>
        <v>6.9965511700063043E-3</v>
      </c>
      <c r="AX3191" s="2">
        <f t="shared" si="1210"/>
        <v>2.3239427914508574E-3</v>
      </c>
      <c r="AY3191" s="2">
        <f t="shared" si="1211"/>
        <v>0</v>
      </c>
      <c r="AZ3191" s="2">
        <f t="shared" si="1212"/>
        <v>1.1990555892060274E-3</v>
      </c>
      <c r="BB3191" t="s">
        <v>1816</v>
      </c>
      <c r="BC3191" t="s">
        <v>3022</v>
      </c>
      <c r="BD3191" s="63">
        <v>1</v>
      </c>
      <c r="BF3191" s="111">
        <v>55</v>
      </c>
      <c r="BG3191" s="113">
        <v>59</v>
      </c>
      <c r="BH3191" s="117">
        <f t="shared" si="1213"/>
        <v>55059</v>
      </c>
      <c r="BJ3191" s="5" t="s">
        <v>3185</v>
      </c>
    </row>
    <row r="3192" spans="1:62" hidden="1" outlineLevel="1">
      <c r="A3192" t="s">
        <v>2801</v>
      </c>
      <c r="B3192" t="s">
        <v>3022</v>
      </c>
      <c r="C3192" s="1">
        <f t="shared" si="1204"/>
        <v>11037</v>
      </c>
      <c r="D3192" s="5">
        <f>IF(N3192&gt;0, RANK(N3192,(N3192:P3192,Q3192:AE3192)),0)</f>
        <v>2</v>
      </c>
      <c r="E3192" s="5">
        <f>IF(O3192&gt;0,RANK(O3192,(N3192:P3192,Q3192:AE3192)),0)</f>
        <v>1</v>
      </c>
      <c r="F3192" s="5">
        <f>IF(P3192&gt;0,RANK(P3192,(N3192:P3192,Q3192:AE3192)),0)</f>
        <v>0</v>
      </c>
      <c r="G3192" s="131">
        <f t="shared" si="1199"/>
        <v>594</v>
      </c>
      <c r="H3192" s="136">
        <f t="shared" si="1200"/>
        <v>5.3818972546887743E-2</v>
      </c>
      <c r="I3192" s="2"/>
      <c r="J3192" s="2">
        <f t="shared" si="1205"/>
        <v>0.46688411706079552</v>
      </c>
      <c r="K3192" s="2">
        <f t="shared" si="1206"/>
        <v>0.5207030896076833</v>
      </c>
      <c r="L3192" s="2">
        <f t="shared" si="1207"/>
        <v>0</v>
      </c>
      <c r="M3192" s="2">
        <f t="shared" si="1208"/>
        <v>1.2412793331521121E-2</v>
      </c>
      <c r="N3192" s="63">
        <v>5153</v>
      </c>
      <c r="O3192" s="63">
        <v>5747</v>
      </c>
      <c r="P3192" s="63"/>
      <c r="Q3192" s="63">
        <v>56</v>
      </c>
      <c r="R3192" s="63">
        <v>30</v>
      </c>
      <c r="S3192" s="63">
        <v>27</v>
      </c>
      <c r="T3192" s="63"/>
      <c r="U3192" s="63"/>
      <c r="V3192" s="63">
        <v>2</v>
      </c>
      <c r="W3192" s="63">
        <v>16</v>
      </c>
      <c r="X3192" s="63">
        <v>0</v>
      </c>
      <c r="Y3192" s="63"/>
      <c r="Z3192" s="63">
        <v>0</v>
      </c>
      <c r="AA3192" s="63"/>
      <c r="AB3192" s="63"/>
      <c r="AC3192" s="63"/>
      <c r="AD3192" s="63"/>
      <c r="AE3192" s="63"/>
      <c r="AF3192" s="63"/>
      <c r="AG3192" s="63">
        <v>6</v>
      </c>
      <c r="AH3192" s="63"/>
      <c r="AI3192" s="63"/>
      <c r="AJ3192" s="63"/>
      <c r="AK3192" s="63"/>
      <c r="AL3192" s="63"/>
      <c r="AM3192" s="63"/>
      <c r="AN3192" s="63"/>
      <c r="AO3192" s="63"/>
      <c r="AP3192" s="63"/>
      <c r="AQ3192" s="63"/>
      <c r="AS3192" s="5">
        <f>IF(Q3192&gt;0,RANK(Q3192,(N3192:P3192,Q3192:AE3192)),0)</f>
        <v>3</v>
      </c>
      <c r="AT3192" s="5">
        <f>IF(R3192&gt;0,RANK(R3192,(N3192:P3192,Q3192:AE3192)),0)</f>
        <v>4</v>
      </c>
      <c r="AU3192" s="5">
        <f>IF(T3192&gt;0,RANK(T3192,(N3192:P3192,Q3192:AE3192)),0)</f>
        <v>0</v>
      </c>
      <c r="AV3192" s="5">
        <f>IF(S3192&gt;0,RANK(S3192,(N3192:P3192,Q3192:AE3192)),0)</f>
        <v>5</v>
      </c>
      <c r="AW3192" s="2">
        <f t="shared" si="1209"/>
        <v>5.0738425296729187E-3</v>
      </c>
      <c r="AX3192" s="2">
        <f t="shared" si="1210"/>
        <v>2.718129926610492E-3</v>
      </c>
      <c r="AY3192" s="2">
        <f t="shared" si="1211"/>
        <v>0</v>
      </c>
      <c r="AZ3192" s="2">
        <f t="shared" si="1212"/>
        <v>2.446316933949443E-3</v>
      </c>
      <c r="BB3192" t="s">
        <v>2801</v>
      </c>
      <c r="BC3192" t="s">
        <v>3022</v>
      </c>
      <c r="BD3192" s="63">
        <v>8</v>
      </c>
      <c r="BF3192" s="111">
        <v>55</v>
      </c>
      <c r="BG3192" s="113">
        <v>61</v>
      </c>
      <c r="BH3192" s="117">
        <f t="shared" si="1213"/>
        <v>55061</v>
      </c>
      <c r="BJ3192" s="5" t="s">
        <v>3185</v>
      </c>
    </row>
    <row r="3193" spans="1:62" hidden="1" outlineLevel="1">
      <c r="A3193" t="s">
        <v>388</v>
      </c>
      <c r="B3193" t="s">
        <v>3022</v>
      </c>
      <c r="C3193" s="1">
        <f t="shared" si="1204"/>
        <v>63462</v>
      </c>
      <c r="D3193" s="5">
        <f>IF(N3193&gt;0, RANK(N3193,(N3193:P3193,Q3193:AE3193)),0)</f>
        <v>1</v>
      </c>
      <c r="E3193" s="5">
        <f>IF(O3193&gt;0,RANK(O3193,(N3193:P3193,Q3193:AE3193)),0)</f>
        <v>2</v>
      </c>
      <c r="F3193" s="5">
        <f>IF(P3193&gt;0,RANK(P3193,(N3193:P3193,Q3193:AE3193)),0)</f>
        <v>0</v>
      </c>
      <c r="G3193" s="131">
        <f t="shared" si="1199"/>
        <v>10942</v>
      </c>
      <c r="H3193" s="136">
        <f t="shared" si="1200"/>
        <v>0.17241813998928493</v>
      </c>
      <c r="I3193" s="2"/>
      <c r="J3193" s="2">
        <f t="shared" si="1205"/>
        <v>0.5781885222652926</v>
      </c>
      <c r="K3193" s="2">
        <f t="shared" si="1206"/>
        <v>0.4057703822760077</v>
      </c>
      <c r="L3193" s="2">
        <f t="shared" si="1207"/>
        <v>0</v>
      </c>
      <c r="M3193" s="2">
        <f t="shared" si="1208"/>
        <v>1.6041095458699695E-2</v>
      </c>
      <c r="N3193" s="63">
        <v>36693</v>
      </c>
      <c r="O3193" s="63">
        <v>25751</v>
      </c>
      <c r="P3193" s="63"/>
      <c r="Q3193" s="63">
        <v>547</v>
      </c>
      <c r="R3193" s="63">
        <v>176</v>
      </c>
      <c r="S3193" s="63">
        <v>129</v>
      </c>
      <c r="T3193" s="63"/>
      <c r="U3193" s="63"/>
      <c r="V3193" s="63">
        <v>9</v>
      </c>
      <c r="W3193" s="63">
        <v>132</v>
      </c>
      <c r="X3193" s="63">
        <v>8</v>
      </c>
      <c r="Y3193" s="63"/>
      <c r="Z3193" s="63">
        <v>5</v>
      </c>
      <c r="AA3193" s="63"/>
      <c r="AB3193" s="63"/>
      <c r="AC3193" s="63"/>
      <c r="AD3193" s="63"/>
      <c r="AE3193" s="63"/>
      <c r="AF3193" s="63"/>
      <c r="AG3193" s="63">
        <v>12</v>
      </c>
      <c r="AH3193" s="63"/>
      <c r="AI3193" s="63"/>
      <c r="AJ3193" s="63"/>
      <c r="AK3193" s="63"/>
      <c r="AL3193" s="63"/>
      <c r="AM3193" s="63"/>
      <c r="AN3193" s="63"/>
      <c r="AO3193" s="63"/>
      <c r="AP3193" s="63"/>
      <c r="AQ3193" s="63"/>
      <c r="AS3193" s="5">
        <f>IF(Q3193&gt;0,RANK(Q3193,(N3193:P3193,Q3193:AE3193)),0)</f>
        <v>3</v>
      </c>
      <c r="AT3193" s="5">
        <f>IF(R3193&gt;0,RANK(R3193,(N3193:P3193,Q3193:AE3193)),0)</f>
        <v>4</v>
      </c>
      <c r="AU3193" s="5">
        <f>IF(T3193&gt;0,RANK(T3193,(N3193:P3193,Q3193:AE3193)),0)</f>
        <v>0</v>
      </c>
      <c r="AV3193" s="5">
        <f>IF(S3193&gt;0,RANK(S3193,(N3193:P3193,Q3193:AE3193)),0)</f>
        <v>6</v>
      </c>
      <c r="AW3193" s="2">
        <f t="shared" si="1209"/>
        <v>8.6193312533484612E-3</v>
      </c>
      <c r="AX3193" s="2">
        <f t="shared" si="1210"/>
        <v>2.7733131637830513E-3</v>
      </c>
      <c r="AY3193" s="2">
        <f t="shared" si="1211"/>
        <v>0</v>
      </c>
      <c r="AZ3193" s="2">
        <f t="shared" si="1212"/>
        <v>2.0327124893637139E-3</v>
      </c>
      <c r="BB3193" t="s">
        <v>388</v>
      </c>
      <c r="BC3193" t="s">
        <v>3022</v>
      </c>
      <c r="BD3193" s="63">
        <v>3</v>
      </c>
      <c r="BF3193" s="111">
        <v>55</v>
      </c>
      <c r="BG3193" s="113">
        <v>63</v>
      </c>
      <c r="BH3193" s="117">
        <f t="shared" si="1213"/>
        <v>55063</v>
      </c>
      <c r="BJ3193" s="5" t="s">
        <v>3185</v>
      </c>
    </row>
    <row r="3194" spans="1:62" hidden="1" outlineLevel="1">
      <c r="A3194" t="s">
        <v>499</v>
      </c>
      <c r="B3194" t="s">
        <v>3022</v>
      </c>
      <c r="C3194" s="1">
        <f t="shared" ref="C3194:C3225" si="1214">SUM(N3194:AQ3194)</f>
        <v>7952</v>
      </c>
      <c r="D3194" s="5">
        <f>IF(N3194&gt;0, RANK(N3194,(N3194:P3194,Q3194:AE3194)),0)</f>
        <v>1</v>
      </c>
      <c r="E3194" s="5">
        <f>IF(O3194&gt;0,RANK(O3194,(N3194:P3194,Q3194:AE3194)),0)</f>
        <v>2</v>
      </c>
      <c r="F3194" s="5">
        <f>IF(P3194&gt;0,RANK(P3194,(N3194:P3194,Q3194:AE3194)),0)</f>
        <v>0</v>
      </c>
      <c r="G3194" s="131">
        <f t="shared" si="1199"/>
        <v>1222</v>
      </c>
      <c r="H3194" s="136">
        <f t="shared" si="1200"/>
        <v>0.15367203219315895</v>
      </c>
      <c r="I3194" s="2"/>
      <c r="J3194" s="2">
        <f t="shared" ref="J3194:J3225" si="1215">IF($C3194=0,"-",N3194/$C3194)</f>
        <v>0.57042253521126762</v>
      </c>
      <c r="K3194" s="2">
        <f t="shared" ref="K3194:K3225" si="1216">IF($C3194=0,"-",O3194/$C3194)</f>
        <v>0.41675050301810868</v>
      </c>
      <c r="L3194" s="2">
        <f t="shared" ref="L3194:L3225" si="1217">IF($C3194=0,"-",P3194/$C3194)</f>
        <v>0</v>
      </c>
      <c r="M3194" s="2">
        <f t="shared" ref="M3194:M3225" si="1218">IF(C3194=0,"-",(1-J3194-K3194-L3194))</f>
        <v>1.2826961770623702E-2</v>
      </c>
      <c r="N3194" s="63">
        <v>4536</v>
      </c>
      <c r="O3194" s="63">
        <v>3314</v>
      </c>
      <c r="P3194" s="63"/>
      <c r="Q3194" s="63">
        <v>46</v>
      </c>
      <c r="R3194" s="63">
        <v>25</v>
      </c>
      <c r="S3194" s="63">
        <v>17</v>
      </c>
      <c r="T3194" s="63"/>
      <c r="U3194" s="63"/>
      <c r="V3194" s="63">
        <v>2</v>
      </c>
      <c r="W3194" s="63">
        <v>9</v>
      </c>
      <c r="X3194" s="63">
        <v>0</v>
      </c>
      <c r="Y3194" s="63"/>
      <c r="Z3194" s="63">
        <v>0</v>
      </c>
      <c r="AA3194" s="63"/>
      <c r="AB3194" s="63"/>
      <c r="AC3194" s="63"/>
      <c r="AD3194" s="63"/>
      <c r="AE3194" s="63"/>
      <c r="AF3194" s="63"/>
      <c r="AG3194" s="63">
        <v>3</v>
      </c>
      <c r="AH3194" s="63"/>
      <c r="AI3194" s="63"/>
      <c r="AJ3194" s="63"/>
      <c r="AK3194" s="63"/>
      <c r="AL3194" s="63"/>
      <c r="AM3194" s="63"/>
      <c r="AN3194" s="63"/>
      <c r="AO3194" s="63"/>
      <c r="AP3194" s="63"/>
      <c r="AQ3194" s="63"/>
      <c r="AS3194" s="5">
        <f>IF(Q3194&gt;0,RANK(Q3194,(N3194:P3194,Q3194:AE3194)),0)</f>
        <v>3</v>
      </c>
      <c r="AT3194" s="5">
        <f>IF(R3194&gt;0,RANK(R3194,(N3194:P3194,Q3194:AE3194)),0)</f>
        <v>4</v>
      </c>
      <c r="AU3194" s="5">
        <f>IF(T3194&gt;0,RANK(T3194,(N3194:P3194,Q3194:AE3194)),0)</f>
        <v>0</v>
      </c>
      <c r="AV3194" s="5">
        <f>IF(S3194&gt;0,RANK(S3194,(N3194:P3194,Q3194:AE3194)),0)</f>
        <v>5</v>
      </c>
      <c r="AW3194" s="2">
        <f t="shared" ref="AW3194:AW3225" si="1219">IF($C3194=0,"-",Q3194/$C3194)</f>
        <v>5.7847082494969816E-3</v>
      </c>
      <c r="AX3194" s="2">
        <f t="shared" ref="AX3194:AX3225" si="1220">IF($C3194=0,"-",R3194/$C3194)</f>
        <v>3.1438631790744469E-3</v>
      </c>
      <c r="AY3194" s="2">
        <f t="shared" ref="AY3194:AY3225" si="1221">IF($C3194=0,"-",T3194/$C3194)</f>
        <v>0</v>
      </c>
      <c r="AZ3194" s="2">
        <f t="shared" ref="AZ3194:AZ3225" si="1222">IF($C3194=0,"-",S3194/$C3194)</f>
        <v>2.1378269617706239E-3</v>
      </c>
      <c r="BB3194" t="s">
        <v>499</v>
      </c>
      <c r="BC3194" t="s">
        <v>3022</v>
      </c>
      <c r="BD3194" s="63">
        <v>2</v>
      </c>
      <c r="BF3194" s="111">
        <v>55</v>
      </c>
      <c r="BG3194" s="113">
        <v>65</v>
      </c>
      <c r="BH3194" s="117">
        <f t="shared" si="1213"/>
        <v>55065</v>
      </c>
      <c r="BJ3194" s="5" t="s">
        <v>3185</v>
      </c>
    </row>
    <row r="3195" spans="1:62" hidden="1" outlineLevel="1">
      <c r="A3195" t="s">
        <v>198</v>
      </c>
      <c r="B3195" t="s">
        <v>3022</v>
      </c>
      <c r="C3195" s="1">
        <f t="shared" si="1214"/>
        <v>10519</v>
      </c>
      <c r="D3195" s="5">
        <f>IF(N3195&gt;0, RANK(N3195,(N3195:P3195,Q3195:AE3195)),0)</f>
        <v>2</v>
      </c>
      <c r="E3195" s="5">
        <f>IF(O3195&gt;0,RANK(O3195,(N3195:P3195,Q3195:AE3195)),0)</f>
        <v>1</v>
      </c>
      <c r="F3195" s="5">
        <f>IF(P3195&gt;0,RANK(P3195,(N3195:P3195,Q3195:AE3195)),0)</f>
        <v>0</v>
      </c>
      <c r="G3195" s="131">
        <f t="shared" si="1199"/>
        <v>1243</v>
      </c>
      <c r="H3195" s="136">
        <f t="shared" si="1200"/>
        <v>0.11816712615267611</v>
      </c>
      <c r="I3195" s="2"/>
      <c r="J3195" s="2">
        <f t="shared" si="1215"/>
        <v>0.43473714231390814</v>
      </c>
      <c r="K3195" s="2">
        <f t="shared" si="1216"/>
        <v>0.55290426846658425</v>
      </c>
      <c r="L3195" s="2">
        <f t="shared" si="1217"/>
        <v>0</v>
      </c>
      <c r="M3195" s="2">
        <f t="shared" si="1218"/>
        <v>1.235858921950761E-2</v>
      </c>
      <c r="N3195" s="63">
        <v>4573</v>
      </c>
      <c r="O3195" s="63">
        <v>5816</v>
      </c>
      <c r="P3195" s="63"/>
      <c r="Q3195" s="63">
        <v>49</v>
      </c>
      <c r="R3195" s="63">
        <v>22</v>
      </c>
      <c r="S3195" s="63">
        <v>26</v>
      </c>
      <c r="T3195" s="63"/>
      <c r="U3195" s="63"/>
      <c r="V3195" s="63">
        <v>2</v>
      </c>
      <c r="W3195" s="63">
        <v>28</v>
      </c>
      <c r="X3195" s="63">
        <v>0</v>
      </c>
      <c r="Y3195" s="63"/>
      <c r="Z3195" s="63">
        <v>0</v>
      </c>
      <c r="AA3195" s="63"/>
      <c r="AB3195" s="63"/>
      <c r="AC3195" s="63"/>
      <c r="AD3195" s="63"/>
      <c r="AE3195" s="63"/>
      <c r="AF3195" s="63"/>
      <c r="AG3195" s="63">
        <v>3</v>
      </c>
      <c r="AH3195" s="63"/>
      <c r="AI3195" s="63"/>
      <c r="AJ3195" s="63"/>
      <c r="AK3195" s="63"/>
      <c r="AL3195" s="63"/>
      <c r="AM3195" s="63"/>
      <c r="AN3195" s="63"/>
      <c r="AO3195" s="63"/>
      <c r="AP3195" s="63"/>
      <c r="AQ3195" s="63"/>
      <c r="AS3195" s="5">
        <f>IF(Q3195&gt;0,RANK(Q3195,(N3195:P3195,Q3195:AE3195)),0)</f>
        <v>3</v>
      </c>
      <c r="AT3195" s="5">
        <f>IF(R3195&gt;0,RANK(R3195,(N3195:P3195,Q3195:AE3195)),0)</f>
        <v>6</v>
      </c>
      <c r="AU3195" s="5">
        <f>IF(T3195&gt;0,RANK(T3195,(N3195:P3195,Q3195:AE3195)),0)</f>
        <v>0</v>
      </c>
      <c r="AV3195" s="5">
        <f>IF(S3195&gt;0,RANK(S3195,(N3195:P3195,Q3195:AE3195)),0)</f>
        <v>5</v>
      </c>
      <c r="AW3195" s="2">
        <f t="shared" si="1219"/>
        <v>4.658237475045156E-3</v>
      </c>
      <c r="AX3195" s="2">
        <f t="shared" si="1220"/>
        <v>2.0914535602243561E-3</v>
      </c>
      <c r="AY3195" s="2">
        <f t="shared" si="1221"/>
        <v>0</v>
      </c>
      <c r="AZ3195" s="2">
        <f t="shared" si="1222"/>
        <v>2.4717178439015116E-3</v>
      </c>
      <c r="BB3195" t="s">
        <v>198</v>
      </c>
      <c r="BC3195" t="s">
        <v>3022</v>
      </c>
      <c r="BD3195" s="63">
        <v>7</v>
      </c>
      <c r="BF3195" s="111">
        <v>55</v>
      </c>
      <c r="BG3195" s="113">
        <v>67</v>
      </c>
      <c r="BH3195" s="117">
        <f t="shared" si="1213"/>
        <v>55067</v>
      </c>
      <c r="BJ3195" s="5" t="s">
        <v>3185</v>
      </c>
    </row>
    <row r="3196" spans="1:62" hidden="1" outlineLevel="1">
      <c r="A3196" t="s">
        <v>1605</v>
      </c>
      <c r="B3196" t="s">
        <v>3022</v>
      </c>
      <c r="C3196" s="1">
        <f t="shared" si="1214"/>
        <v>15216</v>
      </c>
      <c r="D3196" s="5">
        <f>IF(N3196&gt;0, RANK(N3196,(N3196:P3196,Q3196:AE3196)),0)</f>
        <v>1</v>
      </c>
      <c r="E3196" s="5">
        <f>IF(O3196&gt;0,RANK(O3196,(N3196:P3196,Q3196:AE3196)),0)</f>
        <v>2</v>
      </c>
      <c r="F3196" s="5">
        <f>IF(P3196&gt;0,RANK(P3196,(N3196:P3196,Q3196:AE3196)),0)</f>
        <v>0</v>
      </c>
      <c r="G3196" s="131">
        <f t="shared" si="1199"/>
        <v>108</v>
      </c>
      <c r="H3196" s="136">
        <f t="shared" si="1200"/>
        <v>7.0977917981072556E-3</v>
      </c>
      <c r="I3196" s="2"/>
      <c r="J3196" s="2">
        <f t="shared" si="1215"/>
        <v>0.49704258675078866</v>
      </c>
      <c r="K3196" s="2">
        <f t="shared" si="1216"/>
        <v>0.4899447949526814</v>
      </c>
      <c r="L3196" s="2">
        <f t="shared" si="1217"/>
        <v>0</v>
      </c>
      <c r="M3196" s="2">
        <f t="shared" si="1218"/>
        <v>1.3012618296529999E-2</v>
      </c>
      <c r="N3196" s="63">
        <v>7563</v>
      </c>
      <c r="O3196" s="63">
        <v>7455</v>
      </c>
      <c r="P3196" s="63"/>
      <c r="Q3196" s="63">
        <v>90</v>
      </c>
      <c r="R3196" s="63">
        <v>35</v>
      </c>
      <c r="S3196" s="63">
        <v>37</v>
      </c>
      <c r="T3196" s="63"/>
      <c r="U3196" s="63"/>
      <c r="V3196" s="63">
        <v>1</v>
      </c>
      <c r="W3196" s="63">
        <v>32</v>
      </c>
      <c r="X3196" s="63">
        <v>0</v>
      </c>
      <c r="Y3196" s="63"/>
      <c r="Z3196" s="63">
        <v>0</v>
      </c>
      <c r="AA3196" s="63"/>
      <c r="AB3196" s="63"/>
      <c r="AC3196" s="63"/>
      <c r="AD3196" s="63"/>
      <c r="AE3196" s="63"/>
      <c r="AF3196" s="63"/>
      <c r="AG3196" s="63">
        <v>3</v>
      </c>
      <c r="AH3196" s="63"/>
      <c r="AI3196" s="63"/>
      <c r="AJ3196" s="63"/>
      <c r="AK3196" s="63"/>
      <c r="AL3196" s="63"/>
      <c r="AM3196" s="63"/>
      <c r="AN3196" s="63"/>
      <c r="AO3196" s="63"/>
      <c r="AP3196" s="63"/>
      <c r="AQ3196" s="63"/>
      <c r="AS3196" s="5">
        <f>IF(Q3196&gt;0,RANK(Q3196,(N3196:P3196,Q3196:AE3196)),0)</f>
        <v>3</v>
      </c>
      <c r="AT3196" s="5">
        <f>IF(R3196&gt;0,RANK(R3196,(N3196:P3196,Q3196:AE3196)),0)</f>
        <v>5</v>
      </c>
      <c r="AU3196" s="5">
        <f>IF(T3196&gt;0,RANK(T3196,(N3196:P3196,Q3196:AE3196)),0)</f>
        <v>0</v>
      </c>
      <c r="AV3196" s="5">
        <f>IF(S3196&gt;0,RANK(S3196,(N3196:P3196,Q3196:AE3196)),0)</f>
        <v>4</v>
      </c>
      <c r="AW3196" s="2">
        <f t="shared" si="1219"/>
        <v>5.9148264984227126E-3</v>
      </c>
      <c r="AX3196" s="2">
        <f t="shared" si="1220"/>
        <v>2.3002103049421662E-3</v>
      </c>
      <c r="AY3196" s="2">
        <f t="shared" si="1221"/>
        <v>0</v>
      </c>
      <c r="AZ3196" s="2">
        <f t="shared" si="1222"/>
        <v>2.4316508937960043E-3</v>
      </c>
      <c r="BB3196" t="s">
        <v>1605</v>
      </c>
      <c r="BC3196" t="s">
        <v>3022</v>
      </c>
      <c r="BD3196" s="63">
        <v>7</v>
      </c>
      <c r="BF3196" s="111">
        <v>55</v>
      </c>
      <c r="BG3196" s="113">
        <v>69</v>
      </c>
      <c r="BH3196" s="117">
        <f t="shared" si="1213"/>
        <v>55069</v>
      </c>
      <c r="BJ3196" s="5" t="s">
        <v>3185</v>
      </c>
    </row>
    <row r="3197" spans="1:62" hidden="1" outlineLevel="1">
      <c r="A3197" t="s">
        <v>353</v>
      </c>
      <c r="B3197" t="s">
        <v>3022</v>
      </c>
      <c r="C3197" s="1">
        <f t="shared" si="1214"/>
        <v>42617</v>
      </c>
      <c r="D3197" s="5">
        <f>IF(N3197&gt;0, RANK(N3197,(N3197:P3197,Q3197:AE3197)),0)</f>
        <v>2</v>
      </c>
      <c r="E3197" s="5">
        <f>IF(O3197&gt;0,RANK(O3197,(N3197:P3197,Q3197:AE3197)),0)</f>
        <v>1</v>
      </c>
      <c r="F3197" s="5">
        <f>IF(P3197&gt;0,RANK(P3197,(N3197:P3197,Q3197:AE3197)),0)</f>
        <v>0</v>
      </c>
      <c r="G3197" s="131">
        <f t="shared" si="1199"/>
        <v>1201</v>
      </c>
      <c r="H3197" s="136">
        <f t="shared" si="1200"/>
        <v>2.8181242227280193E-2</v>
      </c>
      <c r="I3197" s="2"/>
      <c r="J3197" s="2">
        <f t="shared" si="1215"/>
        <v>0.47875261046061429</v>
      </c>
      <c r="K3197" s="2">
        <f t="shared" si="1216"/>
        <v>0.50693385268789448</v>
      </c>
      <c r="L3197" s="2">
        <f t="shared" si="1217"/>
        <v>0</v>
      </c>
      <c r="M3197" s="2">
        <f t="shared" si="1218"/>
        <v>1.4313536851491171E-2</v>
      </c>
      <c r="N3197" s="63">
        <v>20403</v>
      </c>
      <c r="O3197" s="63">
        <v>21604</v>
      </c>
      <c r="P3197" s="63"/>
      <c r="Q3197" s="63">
        <v>300</v>
      </c>
      <c r="R3197" s="63">
        <v>102</v>
      </c>
      <c r="S3197" s="63">
        <v>111</v>
      </c>
      <c r="T3197" s="63"/>
      <c r="U3197" s="63"/>
      <c r="V3197" s="63">
        <v>7</v>
      </c>
      <c r="W3197" s="63">
        <v>82</v>
      </c>
      <c r="X3197" s="63">
        <v>1</v>
      </c>
      <c r="Y3197" s="63"/>
      <c r="Z3197" s="63">
        <v>2</v>
      </c>
      <c r="AA3197" s="63"/>
      <c r="AB3197" s="63"/>
      <c r="AC3197" s="63"/>
      <c r="AD3197" s="63"/>
      <c r="AE3197" s="63"/>
      <c r="AF3197" s="63"/>
      <c r="AG3197" s="63">
        <v>5</v>
      </c>
      <c r="AH3197" s="63"/>
      <c r="AI3197" s="63"/>
      <c r="AJ3197" s="63"/>
      <c r="AK3197" s="63"/>
      <c r="AL3197" s="63"/>
      <c r="AM3197" s="63"/>
      <c r="AN3197" s="63"/>
      <c r="AO3197" s="63"/>
      <c r="AP3197" s="63"/>
      <c r="AQ3197" s="63"/>
      <c r="AS3197" s="5">
        <f>IF(Q3197&gt;0,RANK(Q3197,(N3197:P3197,Q3197:AE3197)),0)</f>
        <v>3</v>
      </c>
      <c r="AT3197" s="5">
        <f>IF(R3197&gt;0,RANK(R3197,(N3197:P3197,Q3197:AE3197)),0)</f>
        <v>5</v>
      </c>
      <c r="AU3197" s="5">
        <f>IF(T3197&gt;0,RANK(T3197,(N3197:P3197,Q3197:AE3197)),0)</f>
        <v>0</v>
      </c>
      <c r="AV3197" s="5">
        <f>IF(S3197&gt;0,RANK(S3197,(N3197:P3197,Q3197:AE3197)),0)</f>
        <v>4</v>
      </c>
      <c r="AW3197" s="2">
        <f t="shared" si="1219"/>
        <v>7.0394443531923883E-3</v>
      </c>
      <c r="AX3197" s="2">
        <f t="shared" si="1220"/>
        <v>2.3934110800854121E-3</v>
      </c>
      <c r="AY3197" s="2">
        <f t="shared" si="1221"/>
        <v>0</v>
      </c>
      <c r="AZ3197" s="2">
        <f t="shared" si="1222"/>
        <v>2.6045944106811835E-3</v>
      </c>
      <c r="BB3197" t="s">
        <v>353</v>
      </c>
      <c r="BC3197" t="s">
        <v>3022</v>
      </c>
      <c r="BD3197" s="63">
        <v>6</v>
      </c>
      <c r="BF3197" s="111">
        <v>55</v>
      </c>
      <c r="BG3197" s="113">
        <v>71</v>
      </c>
      <c r="BH3197" s="117">
        <f t="shared" si="1213"/>
        <v>55071</v>
      </c>
      <c r="BJ3197" s="5" t="s">
        <v>3185</v>
      </c>
    </row>
    <row r="3198" spans="1:62" hidden="1" outlineLevel="1">
      <c r="A3198" t="s">
        <v>354</v>
      </c>
      <c r="B3198" t="s">
        <v>3022</v>
      </c>
      <c r="C3198" s="1">
        <f t="shared" si="1214"/>
        <v>69862</v>
      </c>
      <c r="D3198" s="5">
        <f>IF(N3198&gt;0, RANK(N3198,(N3198:P3198,Q3198:AE3198)),0)</f>
        <v>2</v>
      </c>
      <c r="E3198" s="5">
        <f>IF(O3198&gt;0,RANK(O3198,(N3198:P3198,Q3198:AE3198)),0)</f>
        <v>1</v>
      </c>
      <c r="F3198" s="5">
        <f>IF(P3198&gt;0,RANK(P3198,(N3198:P3198,Q3198:AE3198)),0)</f>
        <v>0</v>
      </c>
      <c r="G3198" s="131">
        <f t="shared" si="1199"/>
        <v>4254</v>
      </c>
      <c r="H3198" s="136">
        <f t="shared" si="1200"/>
        <v>6.089147175860983E-2</v>
      </c>
      <c r="I3198" s="2"/>
      <c r="J3198" s="2">
        <f t="shared" si="1215"/>
        <v>0.46324181958718619</v>
      </c>
      <c r="K3198" s="2">
        <f t="shared" si="1216"/>
        <v>0.524133291345796</v>
      </c>
      <c r="L3198" s="2">
        <f t="shared" si="1217"/>
        <v>0</v>
      </c>
      <c r="M3198" s="2">
        <f t="shared" si="1218"/>
        <v>1.2624889067017864E-2</v>
      </c>
      <c r="N3198" s="63">
        <v>32363</v>
      </c>
      <c r="O3198" s="63">
        <v>36617</v>
      </c>
      <c r="P3198" s="63"/>
      <c r="Q3198" s="63">
        <v>421</v>
      </c>
      <c r="R3198" s="63">
        <v>175</v>
      </c>
      <c r="S3198" s="63">
        <v>126</v>
      </c>
      <c r="T3198" s="63"/>
      <c r="U3198" s="63"/>
      <c r="V3198" s="63">
        <v>6</v>
      </c>
      <c r="W3198" s="63">
        <v>135</v>
      </c>
      <c r="X3198" s="63">
        <v>1</v>
      </c>
      <c r="Y3198" s="63"/>
      <c r="Z3198" s="63">
        <v>3</v>
      </c>
      <c r="AA3198" s="63"/>
      <c r="AB3198" s="63"/>
      <c r="AC3198" s="63"/>
      <c r="AD3198" s="63"/>
      <c r="AE3198" s="63"/>
      <c r="AF3198" s="63"/>
      <c r="AG3198" s="63">
        <v>15</v>
      </c>
      <c r="AH3198" s="63"/>
      <c r="AI3198" s="63"/>
      <c r="AJ3198" s="63"/>
      <c r="AK3198" s="63"/>
      <c r="AL3198" s="63"/>
      <c r="AM3198" s="63"/>
      <c r="AN3198" s="63"/>
      <c r="AO3198" s="63"/>
      <c r="AP3198" s="63"/>
      <c r="AQ3198" s="63"/>
      <c r="AS3198" s="5">
        <f>IF(Q3198&gt;0,RANK(Q3198,(N3198:P3198,Q3198:AE3198)),0)</f>
        <v>3</v>
      </c>
      <c r="AT3198" s="5">
        <f>IF(R3198&gt;0,RANK(R3198,(N3198:P3198,Q3198:AE3198)),0)</f>
        <v>4</v>
      </c>
      <c r="AU3198" s="5">
        <f>IF(T3198&gt;0,RANK(T3198,(N3198:P3198,Q3198:AE3198)),0)</f>
        <v>0</v>
      </c>
      <c r="AV3198" s="5">
        <f>IF(S3198&gt;0,RANK(S3198,(N3198:P3198,Q3198:AE3198)),0)</f>
        <v>6</v>
      </c>
      <c r="AW3198" s="2">
        <f t="shared" si="1219"/>
        <v>6.0261658698577197E-3</v>
      </c>
      <c r="AX3198" s="2">
        <f t="shared" si="1220"/>
        <v>2.504938306947983E-3</v>
      </c>
      <c r="AY3198" s="2">
        <f t="shared" si="1221"/>
        <v>0</v>
      </c>
      <c r="AZ3198" s="2">
        <f t="shared" si="1222"/>
        <v>1.8035555810025478E-3</v>
      </c>
      <c r="BB3198" t="s">
        <v>354</v>
      </c>
      <c r="BC3198" t="s">
        <v>3022</v>
      </c>
      <c r="BD3198" s="63">
        <v>7</v>
      </c>
      <c r="BF3198" s="111">
        <v>55</v>
      </c>
      <c r="BG3198" s="113">
        <v>73</v>
      </c>
      <c r="BH3198" s="117">
        <f t="shared" si="1213"/>
        <v>55073</v>
      </c>
      <c r="BJ3198" s="5" t="s">
        <v>3185</v>
      </c>
    </row>
    <row r="3199" spans="1:62" hidden="1" outlineLevel="1">
      <c r="A3199" t="s">
        <v>335</v>
      </c>
      <c r="B3199" t="s">
        <v>3022</v>
      </c>
      <c r="C3199" s="1">
        <f t="shared" si="1214"/>
        <v>20777</v>
      </c>
      <c r="D3199" s="5">
        <f>IF(N3199&gt;0, RANK(N3199,(N3199:P3199,Q3199:AE3199)),0)</f>
        <v>2</v>
      </c>
      <c r="E3199" s="5">
        <f>IF(O3199&gt;0,RANK(O3199,(N3199:P3199,Q3199:AE3199)),0)</f>
        <v>1</v>
      </c>
      <c r="F3199" s="5">
        <f>IF(P3199&gt;0,RANK(P3199,(N3199:P3199,Q3199:AE3199)),0)</f>
        <v>0</v>
      </c>
      <c r="G3199" s="131">
        <f t="shared" si="1199"/>
        <v>737</v>
      </c>
      <c r="H3199" s="136">
        <f t="shared" si="1200"/>
        <v>3.5471916061029021E-2</v>
      </c>
      <c r="I3199" s="2"/>
      <c r="J3199" s="2">
        <f t="shared" si="1215"/>
        <v>0.47562208211002549</v>
      </c>
      <c r="K3199" s="2">
        <f t="shared" si="1216"/>
        <v>0.5110939981710545</v>
      </c>
      <c r="L3199" s="2">
        <f t="shared" si="1217"/>
        <v>0</v>
      </c>
      <c r="M3199" s="2">
        <f t="shared" si="1218"/>
        <v>1.3283919718920068E-2</v>
      </c>
      <c r="N3199" s="63">
        <v>9882</v>
      </c>
      <c r="O3199" s="63">
        <v>10619</v>
      </c>
      <c r="P3199" s="63"/>
      <c r="Q3199" s="63">
        <v>141</v>
      </c>
      <c r="R3199" s="63">
        <v>51</v>
      </c>
      <c r="S3199" s="63">
        <v>38</v>
      </c>
      <c r="T3199" s="63"/>
      <c r="U3199" s="63"/>
      <c r="V3199" s="63">
        <v>4</v>
      </c>
      <c r="W3199" s="63">
        <v>38</v>
      </c>
      <c r="X3199" s="63">
        <v>0</v>
      </c>
      <c r="Y3199" s="63"/>
      <c r="Z3199" s="63">
        <v>0</v>
      </c>
      <c r="AA3199" s="63"/>
      <c r="AB3199" s="63"/>
      <c r="AC3199" s="63"/>
      <c r="AD3199" s="63"/>
      <c r="AE3199" s="63"/>
      <c r="AF3199" s="63"/>
      <c r="AG3199" s="63">
        <v>4</v>
      </c>
      <c r="AH3199" s="63"/>
      <c r="AI3199" s="63"/>
      <c r="AJ3199" s="63"/>
      <c r="AK3199" s="63"/>
      <c r="AL3199" s="63"/>
      <c r="AM3199" s="63"/>
      <c r="AN3199" s="63"/>
      <c r="AO3199" s="63"/>
      <c r="AP3199" s="63"/>
      <c r="AQ3199" s="63"/>
      <c r="AS3199" s="5">
        <f>IF(Q3199&gt;0,RANK(Q3199,(N3199:P3199,Q3199:AE3199)),0)</f>
        <v>3</v>
      </c>
      <c r="AT3199" s="5">
        <f>IF(R3199&gt;0,RANK(R3199,(N3199:P3199,Q3199:AE3199)),0)</f>
        <v>4</v>
      </c>
      <c r="AU3199" s="5">
        <f>IF(T3199&gt;0,RANK(T3199,(N3199:P3199,Q3199:AE3199)),0)</f>
        <v>0</v>
      </c>
      <c r="AV3199" s="5">
        <f>IF(S3199&gt;0,RANK(S3199,(N3199:P3199,Q3199:AE3199)),0)</f>
        <v>5</v>
      </c>
      <c r="AW3199" s="2">
        <f t="shared" si="1219"/>
        <v>6.7863502911873702E-3</v>
      </c>
      <c r="AX3199" s="2">
        <f t="shared" si="1220"/>
        <v>2.4546373393656445E-3</v>
      </c>
      <c r="AY3199" s="2">
        <f t="shared" si="1221"/>
        <v>0</v>
      </c>
      <c r="AZ3199" s="2">
        <f t="shared" si="1222"/>
        <v>1.828945468546951E-3</v>
      </c>
      <c r="BB3199" t="s">
        <v>335</v>
      </c>
      <c r="BC3199" t="s">
        <v>3022</v>
      </c>
      <c r="BD3199" s="63">
        <v>8</v>
      </c>
      <c r="BF3199" s="111">
        <v>55</v>
      </c>
      <c r="BG3199" s="113">
        <v>75</v>
      </c>
      <c r="BH3199" s="117">
        <f t="shared" si="1213"/>
        <v>55075</v>
      </c>
      <c r="BJ3199" s="5" t="s">
        <v>3185</v>
      </c>
    </row>
    <row r="3200" spans="1:62" hidden="1" outlineLevel="1">
      <c r="A3200" t="s">
        <v>518</v>
      </c>
      <c r="B3200" t="s">
        <v>3022</v>
      </c>
      <c r="C3200" s="1">
        <f t="shared" si="1214"/>
        <v>8105</v>
      </c>
      <c r="D3200" s="5">
        <f>IF(N3200&gt;0, RANK(N3200,(N3200:P3200,Q3200:AE3200)),0)</f>
        <v>1</v>
      </c>
      <c r="E3200" s="5">
        <f>IF(O3200&gt;0,RANK(O3200,(N3200:P3200,Q3200:AE3200)),0)</f>
        <v>2</v>
      </c>
      <c r="F3200" s="5">
        <f>IF(P3200&gt;0,RANK(P3200,(N3200:P3200,Q3200:AE3200)),0)</f>
        <v>0</v>
      </c>
      <c r="G3200" s="131">
        <f t="shared" si="1199"/>
        <v>22</v>
      </c>
      <c r="H3200" s="136">
        <f t="shared" si="1200"/>
        <v>2.7143738433066007E-3</v>
      </c>
      <c r="I3200" s="2"/>
      <c r="J3200" s="2">
        <f t="shared" si="1215"/>
        <v>0.49524984577421344</v>
      </c>
      <c r="K3200" s="2">
        <f t="shared" si="1216"/>
        <v>0.49253547193090685</v>
      </c>
      <c r="L3200" s="2">
        <f t="shared" si="1217"/>
        <v>0</v>
      </c>
      <c r="M3200" s="2">
        <f t="shared" si="1218"/>
        <v>1.2214682294879764E-2</v>
      </c>
      <c r="N3200" s="63">
        <v>4014</v>
      </c>
      <c r="O3200" s="63">
        <v>3992</v>
      </c>
      <c r="P3200" s="63"/>
      <c r="Q3200" s="63">
        <v>43</v>
      </c>
      <c r="R3200" s="63">
        <v>13</v>
      </c>
      <c r="S3200" s="63">
        <v>17</v>
      </c>
      <c r="T3200" s="63"/>
      <c r="U3200" s="63"/>
      <c r="V3200" s="63">
        <v>2</v>
      </c>
      <c r="W3200" s="63">
        <v>20</v>
      </c>
      <c r="X3200" s="63">
        <v>0</v>
      </c>
      <c r="Y3200" s="63"/>
      <c r="Z3200" s="63">
        <v>0</v>
      </c>
      <c r="AA3200" s="63"/>
      <c r="AB3200" s="63"/>
      <c r="AC3200" s="63"/>
      <c r="AD3200" s="63"/>
      <c r="AE3200" s="63"/>
      <c r="AF3200" s="63"/>
      <c r="AG3200" s="63">
        <v>4</v>
      </c>
      <c r="AH3200" s="63"/>
      <c r="AI3200" s="63"/>
      <c r="AJ3200" s="63"/>
      <c r="AK3200" s="63"/>
      <c r="AL3200" s="63"/>
      <c r="AM3200" s="63"/>
      <c r="AN3200" s="63"/>
      <c r="AO3200" s="63"/>
      <c r="AP3200" s="63"/>
      <c r="AQ3200" s="63"/>
      <c r="AS3200" s="5">
        <f>IF(Q3200&gt;0,RANK(Q3200,(N3200:P3200,Q3200:AE3200)),0)</f>
        <v>3</v>
      </c>
      <c r="AT3200" s="5">
        <f>IF(R3200&gt;0,RANK(R3200,(N3200:P3200,Q3200:AE3200)),0)</f>
        <v>6</v>
      </c>
      <c r="AU3200" s="5">
        <f>IF(T3200&gt;0,RANK(T3200,(N3200:P3200,Q3200:AE3200)),0)</f>
        <v>0</v>
      </c>
      <c r="AV3200" s="5">
        <f>IF(S3200&gt;0,RANK(S3200,(N3200:P3200,Q3200:AE3200)),0)</f>
        <v>5</v>
      </c>
      <c r="AW3200" s="2">
        <f t="shared" si="1219"/>
        <v>5.3053670573719926E-3</v>
      </c>
      <c r="AX3200" s="2">
        <f t="shared" si="1220"/>
        <v>1.6039481801357186E-3</v>
      </c>
      <c r="AY3200" s="2">
        <f t="shared" si="1221"/>
        <v>0</v>
      </c>
      <c r="AZ3200" s="2">
        <f t="shared" si="1222"/>
        <v>2.0974706971005554E-3</v>
      </c>
      <c r="BB3200" t="s">
        <v>518</v>
      </c>
      <c r="BC3200" t="s">
        <v>3022</v>
      </c>
      <c r="BD3200" s="63">
        <v>6</v>
      </c>
      <c r="BF3200" s="111">
        <v>55</v>
      </c>
      <c r="BG3200" s="113">
        <v>77</v>
      </c>
      <c r="BH3200" s="117">
        <f t="shared" si="1213"/>
        <v>55077</v>
      </c>
      <c r="BJ3200" s="5" t="s">
        <v>3185</v>
      </c>
    </row>
    <row r="3201" spans="1:62" hidden="1" outlineLevel="1">
      <c r="A3201" t="s">
        <v>2398</v>
      </c>
      <c r="B3201" t="s">
        <v>3022</v>
      </c>
      <c r="C3201" s="1">
        <f t="shared" si="1214"/>
        <v>1377</v>
      </c>
      <c r="D3201" s="5">
        <f>IF(N3201&gt;0, RANK(N3201,(N3201:P3201,Q3201:AE3201)),0)</f>
        <v>1</v>
      </c>
      <c r="E3201" s="5">
        <f>IF(O3201&gt;0,RANK(O3201,(N3201:P3201,Q3201:AE3201)),0)</f>
        <v>2</v>
      </c>
      <c r="F3201" s="5">
        <f>IF(P3201&gt;0,RANK(P3201,(N3201:P3201,Q3201:AE3201)),0)</f>
        <v>0</v>
      </c>
      <c r="G3201" s="131">
        <f t="shared" si="1199"/>
        <v>1012</v>
      </c>
      <c r="H3201" s="136">
        <f t="shared" si="1200"/>
        <v>0.73493100944081335</v>
      </c>
      <c r="I3201" s="2"/>
      <c r="J3201" s="2">
        <f t="shared" si="1215"/>
        <v>0.86492374727668841</v>
      </c>
      <c r="K3201" s="2">
        <f t="shared" si="1216"/>
        <v>0.12999273783587509</v>
      </c>
      <c r="L3201" s="2">
        <f t="shared" si="1217"/>
        <v>0</v>
      </c>
      <c r="M3201" s="2">
        <f t="shared" si="1218"/>
        <v>5.0835148874364966E-3</v>
      </c>
      <c r="N3201" s="63">
        <v>1191</v>
      </c>
      <c r="O3201" s="63">
        <v>179</v>
      </c>
      <c r="P3201" s="63"/>
      <c r="Q3201" s="63">
        <v>5</v>
      </c>
      <c r="R3201" s="63">
        <v>1</v>
      </c>
      <c r="S3201" s="63">
        <v>1</v>
      </c>
      <c r="T3201" s="63"/>
      <c r="U3201" s="63"/>
      <c r="V3201" s="63">
        <v>0</v>
      </c>
      <c r="W3201" s="63">
        <v>0</v>
      </c>
      <c r="X3201" s="63">
        <v>0</v>
      </c>
      <c r="Y3201" s="63"/>
      <c r="Z3201" s="63">
        <v>0</v>
      </c>
      <c r="AA3201" s="63"/>
      <c r="AB3201" s="63"/>
      <c r="AC3201" s="63"/>
      <c r="AD3201" s="63"/>
      <c r="AE3201" s="63"/>
      <c r="AF3201" s="63"/>
      <c r="AG3201" s="63">
        <v>0</v>
      </c>
      <c r="AH3201" s="63"/>
      <c r="AI3201" s="63"/>
      <c r="AJ3201" s="63"/>
      <c r="AK3201" s="63"/>
      <c r="AL3201" s="63"/>
      <c r="AM3201" s="63"/>
      <c r="AN3201" s="63"/>
      <c r="AO3201" s="63"/>
      <c r="AP3201" s="63"/>
      <c r="AQ3201" s="63"/>
      <c r="AS3201" s="5">
        <f>IF(Q3201&gt;0,RANK(Q3201,(N3201:P3201,Q3201:AE3201)),0)</f>
        <v>3</v>
      </c>
      <c r="AT3201" s="5">
        <f>IF(R3201&gt;0,RANK(R3201,(N3201:P3201,Q3201:AE3201)),0)</f>
        <v>4</v>
      </c>
      <c r="AU3201" s="5">
        <f>IF(T3201&gt;0,RANK(T3201,(N3201:P3201,Q3201:AE3201)),0)</f>
        <v>0</v>
      </c>
      <c r="AV3201" s="5">
        <f>IF(S3201&gt;0,RANK(S3201,(N3201:P3201,Q3201:AE3201)),0)</f>
        <v>4</v>
      </c>
      <c r="AW3201" s="2">
        <f t="shared" si="1219"/>
        <v>3.6310820624546117E-3</v>
      </c>
      <c r="AX3201" s="2">
        <f t="shared" si="1220"/>
        <v>7.2621641249092229E-4</v>
      </c>
      <c r="AY3201" s="2">
        <f t="shared" si="1221"/>
        <v>0</v>
      </c>
      <c r="AZ3201" s="2">
        <f t="shared" si="1222"/>
        <v>7.2621641249092229E-4</v>
      </c>
      <c r="BB3201" t="s">
        <v>2398</v>
      </c>
      <c r="BC3201" t="s">
        <v>3022</v>
      </c>
      <c r="BD3201" s="63">
        <v>8</v>
      </c>
      <c r="BF3201" s="111">
        <v>55</v>
      </c>
      <c r="BG3201" s="113">
        <v>78</v>
      </c>
      <c r="BH3201" s="117">
        <f t="shared" si="1213"/>
        <v>55078</v>
      </c>
      <c r="BJ3201" s="5" t="s">
        <v>3185</v>
      </c>
    </row>
    <row r="3202" spans="1:62" hidden="1" outlineLevel="1">
      <c r="A3202" t="s">
        <v>2149</v>
      </c>
      <c r="B3202" t="s">
        <v>3022</v>
      </c>
      <c r="C3202" s="1">
        <f t="shared" si="1214"/>
        <v>492576</v>
      </c>
      <c r="D3202" s="5">
        <f>IF(N3202&gt;0, RANK(N3202,(N3202:P3202,Q3202:AE3202)),0)</f>
        <v>1</v>
      </c>
      <c r="E3202" s="5">
        <f>IF(O3202&gt;0,RANK(O3202,(N3202:P3202,Q3202:AE3202)),0)</f>
        <v>2</v>
      </c>
      <c r="F3202" s="5">
        <f>IF(P3202&gt;0,RANK(P3202,(N3202:P3202,Q3202:AE3202)),0)</f>
        <v>0</v>
      </c>
      <c r="G3202" s="131">
        <f t="shared" si="1199"/>
        <v>177514</v>
      </c>
      <c r="H3202" s="136">
        <f t="shared" si="1200"/>
        <v>0.36037890599623207</v>
      </c>
      <c r="I3202" s="2"/>
      <c r="J3202" s="2">
        <f t="shared" si="1215"/>
        <v>0.67489686870655496</v>
      </c>
      <c r="K3202" s="2">
        <f t="shared" si="1216"/>
        <v>0.3145179627103229</v>
      </c>
      <c r="L3202" s="2">
        <f t="shared" si="1217"/>
        <v>0</v>
      </c>
      <c r="M3202" s="2">
        <f t="shared" si="1218"/>
        <v>1.058516858312214E-2</v>
      </c>
      <c r="N3202" s="63">
        <v>332438</v>
      </c>
      <c r="O3202" s="63">
        <v>154924</v>
      </c>
      <c r="P3202" s="63"/>
      <c r="Q3202" s="63">
        <v>2623</v>
      </c>
      <c r="R3202" s="63">
        <v>1042</v>
      </c>
      <c r="S3202" s="63">
        <v>594</v>
      </c>
      <c r="T3202" s="63"/>
      <c r="U3202" s="63"/>
      <c r="V3202" s="63">
        <v>98</v>
      </c>
      <c r="W3202" s="63">
        <v>775</v>
      </c>
      <c r="X3202" s="63">
        <v>2</v>
      </c>
      <c r="Y3202" s="63"/>
      <c r="Z3202" s="63">
        <v>2</v>
      </c>
      <c r="AA3202" s="63"/>
      <c r="AB3202" s="63"/>
      <c r="AC3202" s="63"/>
      <c r="AD3202" s="63"/>
      <c r="AE3202" s="63"/>
      <c r="AF3202" s="63"/>
      <c r="AG3202" s="63">
        <v>78</v>
      </c>
      <c r="AH3202" s="63"/>
      <c r="AI3202" s="63"/>
      <c r="AJ3202" s="63"/>
      <c r="AK3202" s="63"/>
      <c r="AL3202" s="63"/>
      <c r="AM3202" s="63"/>
      <c r="AN3202" s="63"/>
      <c r="AO3202" s="63"/>
      <c r="AP3202" s="63"/>
      <c r="AQ3202" s="63"/>
      <c r="AS3202" s="5">
        <f>IF(Q3202&gt;0,RANK(Q3202,(N3202:P3202,Q3202:AE3202)),0)</f>
        <v>3</v>
      </c>
      <c r="AT3202" s="5">
        <f>IF(R3202&gt;0,RANK(R3202,(N3202:P3202,Q3202:AE3202)),0)</f>
        <v>4</v>
      </c>
      <c r="AU3202" s="5">
        <f>IF(T3202&gt;0,RANK(T3202,(N3202:P3202,Q3202:AE3202)),0)</f>
        <v>0</v>
      </c>
      <c r="AV3202" s="5">
        <f>IF(S3202&gt;0,RANK(S3202,(N3202:P3202,Q3202:AE3202)),0)</f>
        <v>6</v>
      </c>
      <c r="AW3202" s="2">
        <f t="shared" si="1219"/>
        <v>5.3250665887091533E-3</v>
      </c>
      <c r="AX3202" s="2">
        <f t="shared" si="1220"/>
        <v>2.1154096017670368E-3</v>
      </c>
      <c r="AY3202" s="2">
        <f t="shared" si="1221"/>
        <v>0</v>
      </c>
      <c r="AZ3202" s="2">
        <f t="shared" si="1222"/>
        <v>1.2059052816215162E-3</v>
      </c>
      <c r="BB3202" t="s">
        <v>2149</v>
      </c>
      <c r="BC3202" t="s">
        <v>3022</v>
      </c>
      <c r="BD3202" s="63"/>
      <c r="BF3202" s="111">
        <v>55</v>
      </c>
      <c r="BG3202" s="113">
        <v>79</v>
      </c>
      <c r="BH3202" s="117">
        <f t="shared" si="1213"/>
        <v>55079</v>
      </c>
      <c r="BJ3202" s="5" t="s">
        <v>3185</v>
      </c>
    </row>
    <row r="3203" spans="1:62" hidden="1" outlineLevel="1">
      <c r="A3203" t="s">
        <v>651</v>
      </c>
      <c r="B3203" t="s">
        <v>3022</v>
      </c>
      <c r="C3203" s="1">
        <f t="shared" si="1214"/>
        <v>19485</v>
      </c>
      <c r="D3203" s="5">
        <f>IF(N3203&gt;0, RANK(N3203,(N3203:P3203,Q3203:AE3203)),0)</f>
        <v>2</v>
      </c>
      <c r="E3203" s="5">
        <f>IF(O3203&gt;0,RANK(O3203,(N3203:P3203,Q3203:AE3203)),0)</f>
        <v>1</v>
      </c>
      <c r="F3203" s="5">
        <f>IF(P3203&gt;0,RANK(P3203,(N3203:P3203,Q3203:AE3203)),0)</f>
        <v>0</v>
      </c>
      <c r="G3203" s="131">
        <f t="shared" si="1199"/>
        <v>160</v>
      </c>
      <c r="H3203" s="136">
        <f t="shared" si="1200"/>
        <v>8.2114447010520914E-3</v>
      </c>
      <c r="I3203" s="2"/>
      <c r="J3203" s="2">
        <f t="shared" si="1215"/>
        <v>0.48832435206569158</v>
      </c>
      <c r="K3203" s="2">
        <f t="shared" si="1216"/>
        <v>0.49653579676674364</v>
      </c>
      <c r="L3203" s="2">
        <f t="shared" si="1217"/>
        <v>0</v>
      </c>
      <c r="M3203" s="2">
        <f t="shared" si="1218"/>
        <v>1.5139851167564777E-2</v>
      </c>
      <c r="N3203" s="63">
        <v>9515</v>
      </c>
      <c r="O3203" s="63">
        <v>9675</v>
      </c>
      <c r="P3203" s="63"/>
      <c r="Q3203" s="63">
        <v>132</v>
      </c>
      <c r="R3203" s="63">
        <v>55</v>
      </c>
      <c r="S3203" s="63">
        <v>47</v>
      </c>
      <c r="T3203" s="63"/>
      <c r="U3203" s="63"/>
      <c r="V3203" s="63">
        <v>6</v>
      </c>
      <c r="W3203" s="63">
        <v>42</v>
      </c>
      <c r="X3203" s="63">
        <v>1</v>
      </c>
      <c r="Y3203" s="63"/>
      <c r="Z3203" s="63">
        <v>4</v>
      </c>
      <c r="AA3203" s="63"/>
      <c r="AB3203" s="63"/>
      <c r="AC3203" s="63"/>
      <c r="AD3203" s="63"/>
      <c r="AE3203" s="63"/>
      <c r="AF3203" s="63"/>
      <c r="AG3203" s="63">
        <v>8</v>
      </c>
      <c r="AH3203" s="63"/>
      <c r="AI3203" s="63"/>
      <c r="AJ3203" s="63"/>
      <c r="AK3203" s="63"/>
      <c r="AL3203" s="63"/>
      <c r="AM3203" s="63"/>
      <c r="AN3203" s="63"/>
      <c r="AO3203" s="63"/>
      <c r="AP3203" s="63"/>
      <c r="AQ3203" s="63"/>
      <c r="AS3203" s="5">
        <f>IF(Q3203&gt;0,RANK(Q3203,(N3203:P3203,Q3203:AE3203)),0)</f>
        <v>3</v>
      </c>
      <c r="AT3203" s="5">
        <f>IF(R3203&gt;0,RANK(R3203,(N3203:P3203,Q3203:AE3203)),0)</f>
        <v>4</v>
      </c>
      <c r="AU3203" s="5">
        <f>IF(T3203&gt;0,RANK(T3203,(N3203:P3203,Q3203:AE3203)),0)</f>
        <v>0</v>
      </c>
      <c r="AV3203" s="5">
        <f>IF(S3203&gt;0,RANK(S3203,(N3203:P3203,Q3203:AE3203)),0)</f>
        <v>5</v>
      </c>
      <c r="AW3203" s="2">
        <f t="shared" si="1219"/>
        <v>6.7744418783679755E-3</v>
      </c>
      <c r="AX3203" s="2">
        <f t="shared" si="1220"/>
        <v>2.8226841159866563E-3</v>
      </c>
      <c r="AY3203" s="2">
        <f t="shared" si="1221"/>
        <v>0</v>
      </c>
      <c r="AZ3203" s="2">
        <f t="shared" si="1222"/>
        <v>2.412111880934052E-3</v>
      </c>
      <c r="BB3203" t="s">
        <v>651</v>
      </c>
      <c r="BC3203" t="s">
        <v>3022</v>
      </c>
      <c r="BD3203" s="63"/>
      <c r="BF3203" s="111">
        <v>55</v>
      </c>
      <c r="BG3203" s="113">
        <v>81</v>
      </c>
      <c r="BH3203" s="117">
        <f t="shared" si="1213"/>
        <v>55081</v>
      </c>
      <c r="BJ3203" s="5" t="s">
        <v>3185</v>
      </c>
    </row>
    <row r="3204" spans="1:62" hidden="1" outlineLevel="1">
      <c r="A3204" t="s">
        <v>757</v>
      </c>
      <c r="B3204" t="s">
        <v>3022</v>
      </c>
      <c r="C3204" s="1">
        <f t="shared" si="1214"/>
        <v>19859</v>
      </c>
      <c r="D3204" s="5">
        <f>IF(N3204&gt;0, RANK(N3204,(N3204:P3204,Q3204:AE3204)),0)</f>
        <v>2</v>
      </c>
      <c r="E3204" s="5">
        <f>IF(O3204&gt;0,RANK(O3204,(N3204:P3204,Q3204:AE3204)),0)</f>
        <v>1</v>
      </c>
      <c r="F3204" s="5">
        <f>IF(P3204&gt;0,RANK(P3204,(N3204:P3204,Q3204:AE3204)),0)</f>
        <v>0</v>
      </c>
      <c r="G3204" s="131">
        <f t="shared" si="1199"/>
        <v>1876</v>
      </c>
      <c r="H3204" s="136">
        <f t="shared" si="1200"/>
        <v>9.4465985195629182E-2</v>
      </c>
      <c r="I3204" s="2"/>
      <c r="J3204" s="2">
        <f t="shared" si="1215"/>
        <v>0.44639709955184048</v>
      </c>
      <c r="K3204" s="2">
        <f t="shared" si="1216"/>
        <v>0.54086308474746969</v>
      </c>
      <c r="L3204" s="2">
        <f t="shared" si="1217"/>
        <v>0</v>
      </c>
      <c r="M3204" s="2">
        <f t="shared" si="1218"/>
        <v>1.2739815700689827E-2</v>
      </c>
      <c r="N3204" s="63">
        <v>8865</v>
      </c>
      <c r="O3204" s="63">
        <v>10741</v>
      </c>
      <c r="P3204" s="63"/>
      <c r="Q3204" s="63">
        <v>138</v>
      </c>
      <c r="R3204" s="63">
        <v>43</v>
      </c>
      <c r="S3204" s="63">
        <v>35</v>
      </c>
      <c r="T3204" s="63"/>
      <c r="U3204" s="63"/>
      <c r="V3204" s="63">
        <v>6</v>
      </c>
      <c r="W3204" s="63">
        <v>27</v>
      </c>
      <c r="X3204" s="63">
        <v>1</v>
      </c>
      <c r="Y3204" s="63"/>
      <c r="Z3204" s="63">
        <v>0</v>
      </c>
      <c r="AA3204" s="63"/>
      <c r="AB3204" s="63"/>
      <c r="AC3204" s="63"/>
      <c r="AD3204" s="63"/>
      <c r="AE3204" s="63"/>
      <c r="AF3204" s="63"/>
      <c r="AG3204" s="63">
        <v>3</v>
      </c>
      <c r="AH3204" s="63"/>
      <c r="AI3204" s="63"/>
      <c r="AJ3204" s="63"/>
      <c r="AK3204" s="63"/>
      <c r="AL3204" s="63"/>
      <c r="AM3204" s="63"/>
      <c r="AN3204" s="63"/>
      <c r="AO3204" s="63"/>
      <c r="AP3204" s="63"/>
      <c r="AQ3204" s="63"/>
      <c r="AS3204" s="5">
        <f>IF(Q3204&gt;0,RANK(Q3204,(N3204:P3204,Q3204:AE3204)),0)</f>
        <v>3</v>
      </c>
      <c r="AT3204" s="5">
        <f>IF(R3204&gt;0,RANK(R3204,(N3204:P3204,Q3204:AE3204)),0)</f>
        <v>4</v>
      </c>
      <c r="AU3204" s="5">
        <f>IF(T3204&gt;0,RANK(T3204,(N3204:P3204,Q3204:AE3204)),0)</f>
        <v>0</v>
      </c>
      <c r="AV3204" s="5">
        <f>IF(S3204&gt;0,RANK(S3204,(N3204:P3204,Q3204:AE3204)),0)</f>
        <v>5</v>
      </c>
      <c r="AW3204" s="2">
        <f t="shared" si="1219"/>
        <v>6.9489903821944709E-3</v>
      </c>
      <c r="AX3204" s="2">
        <f t="shared" si="1220"/>
        <v>2.1652651190895815E-3</v>
      </c>
      <c r="AY3204" s="2">
        <f t="shared" si="1221"/>
        <v>0</v>
      </c>
      <c r="AZ3204" s="2">
        <f t="shared" si="1222"/>
        <v>1.7624250969333803E-3</v>
      </c>
      <c r="BB3204" t="s">
        <v>757</v>
      </c>
      <c r="BC3204" t="s">
        <v>3022</v>
      </c>
      <c r="BD3204" s="63">
        <v>8</v>
      </c>
      <c r="BF3204" s="111">
        <v>55</v>
      </c>
      <c r="BG3204" s="113">
        <v>83</v>
      </c>
      <c r="BH3204" s="117">
        <f t="shared" si="1213"/>
        <v>55083</v>
      </c>
      <c r="BJ3204" s="5" t="s">
        <v>3185</v>
      </c>
    </row>
    <row r="3205" spans="1:62" hidden="1" outlineLevel="1">
      <c r="A3205" t="s">
        <v>3115</v>
      </c>
      <c r="B3205" t="s">
        <v>3022</v>
      </c>
      <c r="C3205" s="1">
        <f t="shared" si="1214"/>
        <v>21652</v>
      </c>
      <c r="D3205" s="5">
        <f>IF(N3205&gt;0, RANK(N3205,(N3205:P3205,Q3205:AE3205)),0)</f>
        <v>2</v>
      </c>
      <c r="E3205" s="5">
        <f>IF(O3205&gt;0,RANK(O3205,(N3205:P3205,Q3205:AE3205)),0)</f>
        <v>1</v>
      </c>
      <c r="F3205" s="5">
        <f>IF(P3205&gt;0,RANK(P3205,(N3205:P3205,Q3205:AE3205)),0)</f>
        <v>0</v>
      </c>
      <c r="G3205" s="131">
        <f t="shared" si="1199"/>
        <v>465</v>
      </c>
      <c r="H3205" s="136">
        <f t="shared" si="1200"/>
        <v>2.1476076113061147E-2</v>
      </c>
      <c r="I3205" s="2"/>
      <c r="J3205" s="2">
        <f t="shared" si="1215"/>
        <v>0.48272676888970995</v>
      </c>
      <c r="K3205" s="2">
        <f t="shared" si="1216"/>
        <v>0.50420284500277113</v>
      </c>
      <c r="L3205" s="2">
        <f t="shared" si="1217"/>
        <v>0</v>
      </c>
      <c r="M3205" s="2">
        <f t="shared" si="1218"/>
        <v>1.3070386107518983E-2</v>
      </c>
      <c r="N3205" s="63">
        <v>10452</v>
      </c>
      <c r="O3205" s="63">
        <v>10917</v>
      </c>
      <c r="P3205" s="63"/>
      <c r="Q3205" s="63">
        <v>137</v>
      </c>
      <c r="R3205" s="63">
        <v>44</v>
      </c>
      <c r="S3205" s="63">
        <v>51</v>
      </c>
      <c r="T3205" s="63"/>
      <c r="U3205" s="63"/>
      <c r="V3205" s="63">
        <v>2</v>
      </c>
      <c r="W3205" s="63">
        <v>46</v>
      </c>
      <c r="X3205" s="63">
        <v>2</v>
      </c>
      <c r="Y3205" s="63"/>
      <c r="Z3205" s="63">
        <v>0</v>
      </c>
      <c r="AA3205" s="63"/>
      <c r="AB3205" s="63"/>
      <c r="AC3205" s="63"/>
      <c r="AD3205" s="63"/>
      <c r="AE3205" s="63"/>
      <c r="AF3205" s="63"/>
      <c r="AG3205" s="63">
        <v>1</v>
      </c>
      <c r="AH3205" s="63"/>
      <c r="AI3205" s="63"/>
      <c r="AJ3205" s="63"/>
      <c r="AK3205" s="63"/>
      <c r="AL3205" s="63"/>
      <c r="AM3205" s="63"/>
      <c r="AN3205" s="63"/>
      <c r="AO3205" s="63"/>
      <c r="AP3205" s="63"/>
      <c r="AQ3205" s="63"/>
      <c r="AS3205" s="5">
        <f>IF(Q3205&gt;0,RANK(Q3205,(N3205:P3205,Q3205:AE3205)),0)</f>
        <v>3</v>
      </c>
      <c r="AT3205" s="5">
        <f>IF(R3205&gt;0,RANK(R3205,(N3205:P3205,Q3205:AE3205)),0)</f>
        <v>6</v>
      </c>
      <c r="AU3205" s="5">
        <f>IF(T3205&gt;0,RANK(T3205,(N3205:P3205,Q3205:AE3205)),0)</f>
        <v>0</v>
      </c>
      <c r="AV3205" s="5">
        <f>IF(S3205&gt;0,RANK(S3205,(N3205:P3205,Q3205:AE3205)),0)</f>
        <v>4</v>
      </c>
      <c r="AW3205" s="2">
        <f t="shared" si="1219"/>
        <v>6.3273600591169403E-3</v>
      </c>
      <c r="AX3205" s="2">
        <f t="shared" si="1220"/>
        <v>2.032144836504711E-3</v>
      </c>
      <c r="AY3205" s="2">
        <f t="shared" si="1221"/>
        <v>0</v>
      </c>
      <c r="AZ3205" s="2">
        <f t="shared" si="1222"/>
        <v>2.3554406059486423E-3</v>
      </c>
      <c r="BB3205" t="s">
        <v>3115</v>
      </c>
      <c r="BC3205" t="s">
        <v>3022</v>
      </c>
      <c r="BD3205" s="63">
        <v>7</v>
      </c>
      <c r="BF3205" s="111">
        <v>55</v>
      </c>
      <c r="BG3205" s="113">
        <v>85</v>
      </c>
      <c r="BH3205" s="117">
        <f t="shared" si="1213"/>
        <v>55085</v>
      </c>
      <c r="BJ3205" s="5" t="s">
        <v>3185</v>
      </c>
    </row>
    <row r="3206" spans="1:62" hidden="1" outlineLevel="1">
      <c r="A3206" t="s">
        <v>1235</v>
      </c>
      <c r="B3206" t="s">
        <v>3022</v>
      </c>
      <c r="C3206" s="1">
        <f t="shared" si="1214"/>
        <v>94596</v>
      </c>
      <c r="D3206" s="5">
        <f>IF(N3206&gt;0, RANK(N3206,(N3206:P3206,Q3206:AE3206)),0)</f>
        <v>2</v>
      </c>
      <c r="E3206" s="5">
        <f>IF(O3206&gt;0,RANK(O3206,(N3206:P3206,Q3206:AE3206)),0)</f>
        <v>1</v>
      </c>
      <c r="F3206" s="5">
        <f>IF(P3206&gt;0,RANK(P3206,(N3206:P3206,Q3206:AE3206)),0)</f>
        <v>0</v>
      </c>
      <c r="G3206" s="131">
        <f t="shared" si="1199"/>
        <v>1713</v>
      </c>
      <c r="H3206" s="136">
        <f t="shared" si="1200"/>
        <v>1.8108588100976784E-2</v>
      </c>
      <c r="I3206" s="2"/>
      <c r="J3206" s="2">
        <f t="shared" si="1215"/>
        <v>0.48267368599095101</v>
      </c>
      <c r="K3206" s="2">
        <f t="shared" si="1216"/>
        <v>0.50078227409192777</v>
      </c>
      <c r="L3206" s="2">
        <f t="shared" si="1217"/>
        <v>0</v>
      </c>
      <c r="M3206" s="2">
        <f t="shared" si="1218"/>
        <v>1.6544039917121167E-2</v>
      </c>
      <c r="N3206" s="63">
        <v>45659</v>
      </c>
      <c r="O3206" s="63">
        <v>47372</v>
      </c>
      <c r="P3206" s="63"/>
      <c r="Q3206" s="63">
        <v>961</v>
      </c>
      <c r="R3206" s="63">
        <v>240</v>
      </c>
      <c r="S3206" s="63">
        <v>176</v>
      </c>
      <c r="T3206" s="63"/>
      <c r="U3206" s="63"/>
      <c r="V3206" s="63">
        <v>16</v>
      </c>
      <c r="W3206" s="63">
        <v>151</v>
      </c>
      <c r="X3206" s="63">
        <v>2</v>
      </c>
      <c r="Y3206" s="63"/>
      <c r="Z3206" s="63">
        <v>3</v>
      </c>
      <c r="AA3206" s="63"/>
      <c r="AB3206" s="63"/>
      <c r="AC3206" s="63"/>
      <c r="AD3206" s="63"/>
      <c r="AE3206" s="63"/>
      <c r="AF3206" s="63"/>
      <c r="AG3206" s="63">
        <v>16</v>
      </c>
      <c r="AH3206" s="63"/>
      <c r="AI3206" s="63"/>
      <c r="AJ3206" s="63"/>
      <c r="AK3206" s="63"/>
      <c r="AL3206" s="63"/>
      <c r="AM3206" s="63"/>
      <c r="AN3206" s="63"/>
      <c r="AO3206" s="63"/>
      <c r="AP3206" s="63"/>
      <c r="AQ3206" s="63"/>
      <c r="AS3206" s="5">
        <f>IF(Q3206&gt;0,RANK(Q3206,(N3206:P3206,Q3206:AE3206)),0)</f>
        <v>3</v>
      </c>
      <c r="AT3206" s="5">
        <f>IF(R3206&gt;0,RANK(R3206,(N3206:P3206,Q3206:AE3206)),0)</f>
        <v>4</v>
      </c>
      <c r="AU3206" s="5">
        <f>IF(T3206&gt;0,RANK(T3206,(N3206:P3206,Q3206:AE3206)),0)</f>
        <v>0</v>
      </c>
      <c r="AV3206" s="5">
        <f>IF(S3206&gt;0,RANK(S3206,(N3206:P3206,Q3206:AE3206)),0)</f>
        <v>5</v>
      </c>
      <c r="AW3206" s="2">
        <f t="shared" si="1219"/>
        <v>1.0158991923548565E-2</v>
      </c>
      <c r="AX3206" s="2">
        <f t="shared" si="1220"/>
        <v>2.5371051630090069E-3</v>
      </c>
      <c r="AY3206" s="2">
        <f t="shared" si="1221"/>
        <v>0</v>
      </c>
      <c r="AZ3206" s="2">
        <f t="shared" si="1222"/>
        <v>1.8605437862066049E-3</v>
      </c>
      <c r="BB3206" t="s">
        <v>1235</v>
      </c>
      <c r="BC3206" t="s">
        <v>3022</v>
      </c>
      <c r="BD3206" s="63">
        <v>8</v>
      </c>
      <c r="BF3206" s="111">
        <v>55</v>
      </c>
      <c r="BG3206" s="113">
        <v>87</v>
      </c>
      <c r="BH3206" s="117">
        <f t="shared" si="1213"/>
        <v>55087</v>
      </c>
      <c r="BJ3206" s="5" t="s">
        <v>3185</v>
      </c>
    </row>
    <row r="3207" spans="1:62" hidden="1" outlineLevel="1">
      <c r="A3207" t="s">
        <v>4</v>
      </c>
      <c r="B3207" t="s">
        <v>3022</v>
      </c>
      <c r="C3207" s="1">
        <f t="shared" si="1214"/>
        <v>55817</v>
      </c>
      <c r="D3207" s="5">
        <f>IF(N3207&gt;0, RANK(N3207,(N3207:P3207,Q3207:AE3207)),0)</f>
        <v>2</v>
      </c>
      <c r="E3207" s="5">
        <f>IF(O3207&gt;0,RANK(O3207,(N3207:P3207,Q3207:AE3207)),0)</f>
        <v>1</v>
      </c>
      <c r="F3207" s="5">
        <f>IF(P3207&gt;0,RANK(P3207,(N3207:P3207,Q3207:AE3207)),0)</f>
        <v>0</v>
      </c>
      <c r="G3207" s="131">
        <f t="shared" si="1199"/>
        <v>16918</v>
      </c>
      <c r="H3207" s="136">
        <f t="shared" si="1200"/>
        <v>0.30309762258810041</v>
      </c>
      <c r="I3207" s="2"/>
      <c r="J3207" s="2">
        <f t="shared" si="1215"/>
        <v>0.34324668111865558</v>
      </c>
      <c r="K3207" s="2">
        <f t="shared" si="1216"/>
        <v>0.646344303706756</v>
      </c>
      <c r="L3207" s="2">
        <f t="shared" si="1217"/>
        <v>0</v>
      </c>
      <c r="M3207" s="2">
        <f t="shared" si="1218"/>
        <v>1.0409015174588365E-2</v>
      </c>
      <c r="N3207" s="63">
        <v>19159</v>
      </c>
      <c r="O3207" s="63">
        <v>36077</v>
      </c>
      <c r="P3207" s="63"/>
      <c r="Q3207" s="63">
        <v>317</v>
      </c>
      <c r="R3207" s="63">
        <v>127</v>
      </c>
      <c r="S3207" s="63">
        <v>52</v>
      </c>
      <c r="T3207" s="63"/>
      <c r="U3207" s="63"/>
      <c r="V3207" s="63">
        <v>6</v>
      </c>
      <c r="W3207" s="63">
        <v>71</v>
      </c>
      <c r="X3207" s="63">
        <v>3</v>
      </c>
      <c r="Y3207" s="63"/>
      <c r="Z3207" s="63">
        <v>4</v>
      </c>
      <c r="AA3207" s="63"/>
      <c r="AB3207" s="63"/>
      <c r="AC3207" s="63"/>
      <c r="AD3207" s="63"/>
      <c r="AE3207" s="63"/>
      <c r="AF3207" s="63"/>
      <c r="AG3207" s="63">
        <v>1</v>
      </c>
      <c r="AH3207" s="63"/>
      <c r="AI3207" s="63"/>
      <c r="AJ3207" s="63"/>
      <c r="AK3207" s="63"/>
      <c r="AL3207" s="63"/>
      <c r="AM3207" s="63"/>
      <c r="AN3207" s="63"/>
      <c r="AO3207" s="63"/>
      <c r="AP3207" s="63"/>
      <c r="AQ3207" s="63"/>
      <c r="AS3207" s="5">
        <f>IF(Q3207&gt;0,RANK(Q3207,(N3207:P3207,Q3207:AE3207)),0)</f>
        <v>3</v>
      </c>
      <c r="AT3207" s="5">
        <f>IF(R3207&gt;0,RANK(R3207,(N3207:P3207,Q3207:AE3207)),0)</f>
        <v>4</v>
      </c>
      <c r="AU3207" s="5">
        <f>IF(T3207&gt;0,RANK(T3207,(N3207:P3207,Q3207:AE3207)),0)</f>
        <v>0</v>
      </c>
      <c r="AV3207" s="5">
        <f>IF(S3207&gt;0,RANK(S3207,(N3207:P3207,Q3207:AE3207)),0)</f>
        <v>6</v>
      </c>
      <c r="AW3207" s="2">
        <f t="shared" si="1219"/>
        <v>5.6792733396635433E-3</v>
      </c>
      <c r="AX3207" s="2">
        <f t="shared" si="1220"/>
        <v>2.2752924736191482E-3</v>
      </c>
      <c r="AY3207" s="2">
        <f t="shared" si="1221"/>
        <v>0</v>
      </c>
      <c r="AZ3207" s="2">
        <f t="shared" si="1222"/>
        <v>9.3161581597004501E-4</v>
      </c>
      <c r="BB3207" t="s">
        <v>4</v>
      </c>
      <c r="BC3207" t="s">
        <v>3022</v>
      </c>
      <c r="BD3207" s="63">
        <v>6</v>
      </c>
      <c r="BF3207" s="111">
        <v>55</v>
      </c>
      <c r="BG3207" s="113">
        <v>89</v>
      </c>
      <c r="BH3207" s="117">
        <f t="shared" si="1213"/>
        <v>55089</v>
      </c>
      <c r="BJ3207" s="5" t="s">
        <v>3185</v>
      </c>
    </row>
    <row r="3208" spans="1:62" hidden="1" outlineLevel="1">
      <c r="A3208" t="s">
        <v>1024</v>
      </c>
      <c r="B3208" t="s">
        <v>3022</v>
      </c>
      <c r="C3208" s="1">
        <f t="shared" si="1214"/>
        <v>3699</v>
      </c>
      <c r="D3208" s="5">
        <f>IF(N3208&gt;0, RANK(N3208,(N3208:P3208,Q3208:AE3208)),0)</f>
        <v>1</v>
      </c>
      <c r="E3208" s="5">
        <f>IF(O3208&gt;0,RANK(O3208,(N3208:P3208,Q3208:AE3208)),0)</f>
        <v>2</v>
      </c>
      <c r="F3208" s="5">
        <f>IF(P3208&gt;0,RANK(P3208,(N3208:P3208,Q3208:AE3208)),0)</f>
        <v>0</v>
      </c>
      <c r="G3208" s="131">
        <f t="shared" si="1199"/>
        <v>82</v>
      </c>
      <c r="H3208" s="136">
        <f t="shared" si="1200"/>
        <v>2.216815355501487E-2</v>
      </c>
      <c r="I3208" s="2"/>
      <c r="J3208" s="2">
        <f t="shared" si="1215"/>
        <v>0.50716409840497434</v>
      </c>
      <c r="K3208" s="2">
        <f t="shared" si="1216"/>
        <v>0.48499594484995945</v>
      </c>
      <c r="L3208" s="2">
        <f t="shared" si="1217"/>
        <v>0</v>
      </c>
      <c r="M3208" s="2">
        <f t="shared" si="1218"/>
        <v>7.8399567450662122E-3</v>
      </c>
      <c r="N3208" s="63">
        <v>1876</v>
      </c>
      <c r="O3208" s="63">
        <v>1794</v>
      </c>
      <c r="P3208" s="63"/>
      <c r="Q3208" s="63">
        <v>12</v>
      </c>
      <c r="R3208" s="63">
        <v>6</v>
      </c>
      <c r="S3208" s="63">
        <v>8</v>
      </c>
      <c r="T3208" s="63"/>
      <c r="U3208" s="63"/>
      <c r="V3208" s="63">
        <v>1</v>
      </c>
      <c r="W3208" s="63">
        <v>1</v>
      </c>
      <c r="X3208" s="63">
        <v>0</v>
      </c>
      <c r="Y3208" s="63"/>
      <c r="Z3208" s="63">
        <v>0</v>
      </c>
      <c r="AA3208" s="63"/>
      <c r="AB3208" s="63"/>
      <c r="AC3208" s="63"/>
      <c r="AD3208" s="63"/>
      <c r="AE3208" s="63"/>
      <c r="AF3208" s="63"/>
      <c r="AG3208" s="63">
        <v>1</v>
      </c>
      <c r="AH3208" s="63"/>
      <c r="AI3208" s="63"/>
      <c r="AJ3208" s="63"/>
      <c r="AK3208" s="63"/>
      <c r="AL3208" s="63"/>
      <c r="AM3208" s="63"/>
      <c r="AN3208" s="63"/>
      <c r="AO3208" s="63"/>
      <c r="AP3208" s="63"/>
      <c r="AQ3208" s="63"/>
      <c r="AS3208" s="5">
        <f>IF(Q3208&gt;0,RANK(Q3208,(N3208:P3208,Q3208:AE3208)),0)</f>
        <v>3</v>
      </c>
      <c r="AT3208" s="5">
        <f>IF(R3208&gt;0,RANK(R3208,(N3208:P3208,Q3208:AE3208)),0)</f>
        <v>5</v>
      </c>
      <c r="AU3208" s="5">
        <f>IF(T3208&gt;0,RANK(T3208,(N3208:P3208,Q3208:AE3208)),0)</f>
        <v>0</v>
      </c>
      <c r="AV3208" s="5">
        <f>IF(S3208&gt;0,RANK(S3208,(N3208:P3208,Q3208:AE3208)),0)</f>
        <v>4</v>
      </c>
      <c r="AW3208" s="2">
        <f t="shared" si="1219"/>
        <v>3.2441200324412004E-3</v>
      </c>
      <c r="AX3208" s="2">
        <f t="shared" si="1220"/>
        <v>1.6220600162206002E-3</v>
      </c>
      <c r="AY3208" s="2">
        <f t="shared" si="1221"/>
        <v>0</v>
      </c>
      <c r="AZ3208" s="2">
        <f t="shared" si="1222"/>
        <v>2.1627466882941336E-3</v>
      </c>
      <c r="BB3208" t="s">
        <v>1024</v>
      </c>
      <c r="BC3208" t="s">
        <v>3022</v>
      </c>
      <c r="BD3208" s="63">
        <v>3</v>
      </c>
      <c r="BF3208" s="111">
        <v>55</v>
      </c>
      <c r="BG3208" s="113">
        <v>91</v>
      </c>
      <c r="BH3208" s="117">
        <f t="shared" si="1213"/>
        <v>55091</v>
      </c>
      <c r="BJ3208" s="5" t="s">
        <v>3185</v>
      </c>
    </row>
    <row r="3209" spans="1:62" hidden="1" outlineLevel="1">
      <c r="A3209" t="s">
        <v>1771</v>
      </c>
      <c r="B3209" t="s">
        <v>3022</v>
      </c>
      <c r="C3209" s="1">
        <f t="shared" si="1214"/>
        <v>21020</v>
      </c>
      <c r="D3209" s="5">
        <f>IF(N3209&gt;0, RANK(N3209,(N3209:P3209,Q3209:AE3209)),0)</f>
        <v>2</v>
      </c>
      <c r="E3209" s="5">
        <f>IF(O3209&gt;0,RANK(O3209,(N3209:P3209,Q3209:AE3209)),0)</f>
        <v>1</v>
      </c>
      <c r="F3209" s="5">
        <f>IF(P3209&gt;0,RANK(P3209,(N3209:P3209,Q3209:AE3209)),0)</f>
        <v>0</v>
      </c>
      <c r="G3209" s="131">
        <f t="shared" ref="G3209:G3259" si="1223">IF(C3209&gt;0,MAX(N3209:P3209)-LARGE(N3209:P3209,2),0)</f>
        <v>162</v>
      </c>
      <c r="H3209" s="136">
        <f t="shared" ref="H3209:H3259" si="1224">IF(C3209&gt;0,G3209/C3209,0)</f>
        <v>7.7069457659372023E-3</v>
      </c>
      <c r="I3209" s="2"/>
      <c r="J3209" s="2">
        <f t="shared" si="1215"/>
        <v>0.48691722169362511</v>
      </c>
      <c r="K3209" s="2">
        <f t="shared" si="1216"/>
        <v>0.49462416745956234</v>
      </c>
      <c r="L3209" s="2">
        <f t="shared" si="1217"/>
        <v>0</v>
      </c>
      <c r="M3209" s="2">
        <f t="shared" si="1218"/>
        <v>1.8458610846812606E-2</v>
      </c>
      <c r="N3209" s="63">
        <v>10235</v>
      </c>
      <c r="O3209" s="63">
        <v>10397</v>
      </c>
      <c r="P3209" s="63"/>
      <c r="Q3209" s="63">
        <v>177</v>
      </c>
      <c r="R3209" s="63">
        <v>86</v>
      </c>
      <c r="S3209" s="63">
        <v>58</v>
      </c>
      <c r="T3209" s="63"/>
      <c r="U3209" s="63"/>
      <c r="V3209" s="63">
        <v>5</v>
      </c>
      <c r="W3209" s="63">
        <v>60</v>
      </c>
      <c r="X3209" s="63">
        <v>0</v>
      </c>
      <c r="Y3209" s="63"/>
      <c r="Z3209" s="63">
        <v>0</v>
      </c>
      <c r="AA3209" s="63"/>
      <c r="AB3209" s="63"/>
      <c r="AC3209" s="63"/>
      <c r="AD3209" s="63"/>
      <c r="AE3209" s="63"/>
      <c r="AF3209" s="63"/>
      <c r="AG3209" s="63">
        <v>2</v>
      </c>
      <c r="AH3209" s="63"/>
      <c r="AI3209" s="63"/>
      <c r="AJ3209" s="63"/>
      <c r="AK3209" s="63"/>
      <c r="AL3209" s="63"/>
      <c r="AM3209" s="63"/>
      <c r="AN3209" s="63"/>
      <c r="AO3209" s="63"/>
      <c r="AP3209" s="63"/>
      <c r="AQ3209" s="63"/>
      <c r="AS3209" s="5">
        <f>IF(Q3209&gt;0,RANK(Q3209,(N3209:P3209,Q3209:AE3209)),0)</f>
        <v>3</v>
      </c>
      <c r="AT3209" s="5">
        <f>IF(R3209&gt;0,RANK(R3209,(N3209:P3209,Q3209:AE3209)),0)</f>
        <v>4</v>
      </c>
      <c r="AU3209" s="5">
        <f>IF(T3209&gt;0,RANK(T3209,(N3209:P3209,Q3209:AE3209)),0)</f>
        <v>0</v>
      </c>
      <c r="AV3209" s="5">
        <f>IF(S3209&gt;0,RANK(S3209,(N3209:P3209,Q3209:AE3209)),0)</f>
        <v>6</v>
      </c>
      <c r="AW3209" s="2">
        <f t="shared" si="1219"/>
        <v>8.4205518553758327E-3</v>
      </c>
      <c r="AX3209" s="2">
        <f t="shared" si="1220"/>
        <v>4.0913415794481449E-3</v>
      </c>
      <c r="AY3209" s="2">
        <f t="shared" si="1221"/>
        <v>0</v>
      </c>
      <c r="AZ3209" s="2">
        <f t="shared" si="1222"/>
        <v>2.759276879162702E-3</v>
      </c>
      <c r="BB3209" t="s">
        <v>1771</v>
      </c>
      <c r="BC3209" t="s">
        <v>3022</v>
      </c>
      <c r="BD3209" s="63">
        <v>3</v>
      </c>
      <c r="BF3209" s="111">
        <v>55</v>
      </c>
      <c r="BG3209" s="113">
        <v>93</v>
      </c>
      <c r="BH3209" s="117">
        <f t="shared" si="1213"/>
        <v>55093</v>
      </c>
      <c r="BJ3209" s="5" t="s">
        <v>3185</v>
      </c>
    </row>
    <row r="3210" spans="1:62" hidden="1" outlineLevel="1">
      <c r="A3210" t="s">
        <v>886</v>
      </c>
      <c r="B3210" t="s">
        <v>3022</v>
      </c>
      <c r="C3210" s="1">
        <f t="shared" si="1214"/>
        <v>22573</v>
      </c>
      <c r="D3210" s="5">
        <f>IF(N3210&gt;0, RANK(N3210,(N3210:P3210,Q3210:AE3210)),0)</f>
        <v>2</v>
      </c>
      <c r="E3210" s="5">
        <f>IF(O3210&gt;0,RANK(O3210,(N3210:P3210,Q3210:AE3210)),0)</f>
        <v>1</v>
      </c>
      <c r="F3210" s="5">
        <f>IF(P3210&gt;0,RANK(P3210,(N3210:P3210,Q3210:AE3210)),0)</f>
        <v>0</v>
      </c>
      <c r="G3210" s="131">
        <f t="shared" si="1223"/>
        <v>2021</v>
      </c>
      <c r="H3210" s="136">
        <f t="shared" si="1224"/>
        <v>8.9531741461037526E-2</v>
      </c>
      <c r="I3210" s="2"/>
      <c r="J3210" s="2">
        <f t="shared" si="1215"/>
        <v>0.44624108448146016</v>
      </c>
      <c r="K3210" s="2">
        <f t="shared" si="1216"/>
        <v>0.53577282594249764</v>
      </c>
      <c r="L3210" s="2">
        <f t="shared" si="1217"/>
        <v>0</v>
      </c>
      <c r="M3210" s="2">
        <f t="shared" si="1218"/>
        <v>1.7986089576042197E-2</v>
      </c>
      <c r="N3210" s="63">
        <v>10073</v>
      </c>
      <c r="O3210" s="63">
        <v>12094</v>
      </c>
      <c r="P3210" s="63"/>
      <c r="Q3210" s="63">
        <v>226</v>
      </c>
      <c r="R3210" s="63">
        <v>79</v>
      </c>
      <c r="S3210" s="63">
        <v>46</v>
      </c>
      <c r="T3210" s="63"/>
      <c r="U3210" s="63"/>
      <c r="V3210" s="63">
        <v>4</v>
      </c>
      <c r="W3210" s="63">
        <v>40</v>
      </c>
      <c r="X3210" s="63">
        <v>0</v>
      </c>
      <c r="Y3210" s="63"/>
      <c r="Z3210" s="63">
        <v>0</v>
      </c>
      <c r="AA3210" s="63"/>
      <c r="AB3210" s="63"/>
      <c r="AC3210" s="63"/>
      <c r="AD3210" s="63"/>
      <c r="AE3210" s="63"/>
      <c r="AF3210" s="63"/>
      <c r="AG3210" s="63">
        <v>11</v>
      </c>
      <c r="AH3210" s="63"/>
      <c r="AI3210" s="63"/>
      <c r="AJ3210" s="63"/>
      <c r="AK3210" s="63"/>
      <c r="AL3210" s="63"/>
      <c r="AM3210" s="63"/>
      <c r="AN3210" s="63"/>
      <c r="AO3210" s="63"/>
      <c r="AP3210" s="63"/>
      <c r="AQ3210" s="63"/>
      <c r="AS3210" s="5">
        <f>IF(Q3210&gt;0,RANK(Q3210,(N3210:P3210,Q3210:AE3210)),0)</f>
        <v>3</v>
      </c>
      <c r="AT3210" s="5">
        <f>IF(R3210&gt;0,RANK(R3210,(N3210:P3210,Q3210:AE3210)),0)</f>
        <v>4</v>
      </c>
      <c r="AU3210" s="5">
        <f>IF(T3210&gt;0,RANK(T3210,(N3210:P3210,Q3210:AE3210)),0)</f>
        <v>0</v>
      </c>
      <c r="AV3210" s="5">
        <f>IF(S3210&gt;0,RANK(S3210,(N3210:P3210,Q3210:AE3210)),0)</f>
        <v>5</v>
      </c>
      <c r="AW3210" s="2">
        <f t="shared" si="1219"/>
        <v>1.00119611925752E-2</v>
      </c>
      <c r="AX3210" s="2">
        <f t="shared" si="1220"/>
        <v>3.4997563460771718E-3</v>
      </c>
      <c r="AY3210" s="2">
        <f t="shared" si="1221"/>
        <v>0</v>
      </c>
      <c r="AZ3210" s="2">
        <f t="shared" si="1222"/>
        <v>2.0378328091082264E-3</v>
      </c>
      <c r="BB3210" t="s">
        <v>886</v>
      </c>
      <c r="BC3210" t="s">
        <v>3022</v>
      </c>
      <c r="BD3210" s="63">
        <v>7</v>
      </c>
      <c r="BF3210" s="111">
        <v>55</v>
      </c>
      <c r="BG3210" s="113">
        <v>95</v>
      </c>
      <c r="BH3210" s="117">
        <f t="shared" si="1213"/>
        <v>55095</v>
      </c>
      <c r="BJ3210" s="5" t="s">
        <v>3185</v>
      </c>
    </row>
    <row r="3211" spans="1:62" hidden="1" outlineLevel="1">
      <c r="A3211" t="s">
        <v>2105</v>
      </c>
      <c r="B3211" t="s">
        <v>3022</v>
      </c>
      <c r="C3211" s="1">
        <f t="shared" si="1214"/>
        <v>39337</v>
      </c>
      <c r="D3211" s="5">
        <f>IF(N3211&gt;0, RANK(N3211,(N3211:P3211,Q3211:AE3211)),0)</f>
        <v>1</v>
      </c>
      <c r="E3211" s="5">
        <f>IF(O3211&gt;0,RANK(O3211,(N3211:P3211,Q3211:AE3211)),0)</f>
        <v>2</v>
      </c>
      <c r="F3211" s="5">
        <f>IF(P3211&gt;0,RANK(P3211,(N3211:P3211,Q3211:AE3211)),0)</f>
        <v>0</v>
      </c>
      <c r="G3211" s="131">
        <f t="shared" si="1223"/>
        <v>5460</v>
      </c>
      <c r="H3211" s="136">
        <f t="shared" si="1224"/>
        <v>0.13880062028116022</v>
      </c>
      <c r="I3211" s="2"/>
      <c r="J3211" s="2">
        <f t="shared" si="1215"/>
        <v>0.56117650049571655</v>
      </c>
      <c r="K3211" s="2">
        <f t="shared" si="1216"/>
        <v>0.42237588021455624</v>
      </c>
      <c r="L3211" s="2">
        <f t="shared" si="1217"/>
        <v>0</v>
      </c>
      <c r="M3211" s="2">
        <f t="shared" si="1218"/>
        <v>1.6447619289727211E-2</v>
      </c>
      <c r="N3211" s="63">
        <v>22075</v>
      </c>
      <c r="O3211" s="63">
        <v>16615</v>
      </c>
      <c r="P3211" s="63"/>
      <c r="Q3211" s="63">
        <v>309</v>
      </c>
      <c r="R3211" s="63">
        <v>143</v>
      </c>
      <c r="S3211" s="63">
        <v>73</v>
      </c>
      <c r="T3211" s="63"/>
      <c r="U3211" s="63"/>
      <c r="V3211" s="63">
        <v>7</v>
      </c>
      <c r="W3211" s="63">
        <v>107</v>
      </c>
      <c r="X3211" s="63">
        <v>2</v>
      </c>
      <c r="Y3211" s="63"/>
      <c r="Z3211" s="63">
        <v>1</v>
      </c>
      <c r="AA3211" s="63"/>
      <c r="AB3211" s="63"/>
      <c r="AC3211" s="63"/>
      <c r="AD3211" s="63"/>
      <c r="AE3211" s="63"/>
      <c r="AF3211" s="63"/>
      <c r="AG3211" s="63">
        <v>5</v>
      </c>
      <c r="AH3211" s="63"/>
      <c r="AI3211" s="63"/>
      <c r="AJ3211" s="63"/>
      <c r="AK3211" s="63"/>
      <c r="AL3211" s="63"/>
      <c r="AM3211" s="63"/>
      <c r="AN3211" s="63"/>
      <c r="AO3211" s="63"/>
      <c r="AP3211" s="63"/>
      <c r="AQ3211" s="63"/>
      <c r="AS3211" s="5">
        <f>IF(Q3211&gt;0,RANK(Q3211,(N3211:P3211,Q3211:AE3211)),0)</f>
        <v>3</v>
      </c>
      <c r="AT3211" s="5">
        <f>IF(R3211&gt;0,RANK(R3211,(N3211:P3211,Q3211:AE3211)),0)</f>
        <v>4</v>
      </c>
      <c r="AU3211" s="5">
        <f>IF(T3211&gt;0,RANK(T3211,(N3211:P3211,Q3211:AE3211)),0)</f>
        <v>0</v>
      </c>
      <c r="AV3211" s="5">
        <f>IF(S3211&gt;0,RANK(S3211,(N3211:P3211,Q3211:AE3211)),0)</f>
        <v>6</v>
      </c>
      <c r="AW3211" s="2">
        <f t="shared" si="1219"/>
        <v>7.8551999389887377E-3</v>
      </c>
      <c r="AX3211" s="2">
        <f t="shared" si="1220"/>
        <v>3.6352543406970536E-3</v>
      </c>
      <c r="AY3211" s="2">
        <f t="shared" si="1221"/>
        <v>0</v>
      </c>
      <c r="AZ3211" s="2">
        <f t="shared" si="1222"/>
        <v>1.8557592088873072E-3</v>
      </c>
      <c r="BB3211" t="s">
        <v>2105</v>
      </c>
      <c r="BC3211" t="s">
        <v>3022</v>
      </c>
      <c r="BD3211" s="63">
        <v>3</v>
      </c>
      <c r="BF3211" s="111">
        <v>55</v>
      </c>
      <c r="BG3211" s="113">
        <v>97</v>
      </c>
      <c r="BH3211" s="117">
        <f t="shared" si="1213"/>
        <v>55097</v>
      </c>
      <c r="BJ3211" s="5" t="s">
        <v>3185</v>
      </c>
    </row>
    <row r="3212" spans="1:62" hidden="1" outlineLevel="1">
      <c r="A3212" t="s">
        <v>823</v>
      </c>
      <c r="B3212" t="s">
        <v>3022</v>
      </c>
      <c r="C3212" s="1">
        <f t="shared" si="1214"/>
        <v>7901</v>
      </c>
      <c r="D3212" s="5">
        <f>IF(N3212&gt;0, RANK(N3212,(N3212:P3212,Q3212:AE3212)),0)</f>
        <v>1</v>
      </c>
      <c r="E3212" s="5">
        <f>IF(O3212&gt;0,RANK(O3212,(N3212:P3212,Q3212:AE3212)),0)</f>
        <v>2</v>
      </c>
      <c r="F3212" s="5">
        <f>IF(P3212&gt;0,RANK(P3212,(N3212:P3212,Q3212:AE3212)),0)</f>
        <v>0</v>
      </c>
      <c r="G3212" s="131">
        <f t="shared" si="1223"/>
        <v>3</v>
      </c>
      <c r="H3212" s="136">
        <f t="shared" si="1224"/>
        <v>3.7969877230730289E-4</v>
      </c>
      <c r="I3212" s="2"/>
      <c r="J3212" s="2">
        <f t="shared" si="1215"/>
        <v>0.49196304265282875</v>
      </c>
      <c r="K3212" s="2">
        <f t="shared" si="1216"/>
        <v>0.49158334388052144</v>
      </c>
      <c r="L3212" s="2">
        <f t="shared" si="1217"/>
        <v>0</v>
      </c>
      <c r="M3212" s="2">
        <f t="shared" si="1218"/>
        <v>1.6453613466649808E-2</v>
      </c>
      <c r="N3212" s="63">
        <v>3887</v>
      </c>
      <c r="O3212" s="63">
        <v>3884</v>
      </c>
      <c r="P3212" s="63"/>
      <c r="Q3212" s="63">
        <v>60</v>
      </c>
      <c r="R3212" s="63">
        <v>23</v>
      </c>
      <c r="S3212" s="63">
        <v>21</v>
      </c>
      <c r="T3212" s="63"/>
      <c r="U3212" s="63"/>
      <c r="V3212" s="63">
        <v>2</v>
      </c>
      <c r="W3212" s="63">
        <v>21</v>
      </c>
      <c r="X3212" s="63">
        <v>0</v>
      </c>
      <c r="Y3212" s="63"/>
      <c r="Z3212" s="63">
        <v>0</v>
      </c>
      <c r="AA3212" s="63"/>
      <c r="AB3212" s="63"/>
      <c r="AC3212" s="63"/>
      <c r="AD3212" s="63"/>
      <c r="AE3212" s="63"/>
      <c r="AF3212" s="63"/>
      <c r="AG3212" s="63">
        <v>3</v>
      </c>
      <c r="AH3212" s="63"/>
      <c r="AI3212" s="63"/>
      <c r="AJ3212" s="63"/>
      <c r="AK3212" s="63"/>
      <c r="AL3212" s="63"/>
      <c r="AM3212" s="63"/>
      <c r="AN3212" s="63"/>
      <c r="AO3212" s="63"/>
      <c r="AP3212" s="63"/>
      <c r="AQ3212" s="63"/>
      <c r="AS3212" s="5">
        <f>IF(Q3212&gt;0,RANK(Q3212,(N3212:P3212,Q3212:AE3212)),0)</f>
        <v>3</v>
      </c>
      <c r="AT3212" s="5">
        <f>IF(R3212&gt;0,RANK(R3212,(N3212:P3212,Q3212:AE3212)),0)</f>
        <v>4</v>
      </c>
      <c r="AU3212" s="5">
        <f>IF(T3212&gt;0,RANK(T3212,(N3212:P3212,Q3212:AE3212)),0)</f>
        <v>0</v>
      </c>
      <c r="AV3212" s="5">
        <f>IF(S3212&gt;0,RANK(S3212,(N3212:P3212,Q3212:AE3212)),0)</f>
        <v>5</v>
      </c>
      <c r="AW3212" s="2">
        <f t="shared" si="1219"/>
        <v>7.5939754461460578E-3</v>
      </c>
      <c r="AX3212" s="2">
        <f t="shared" si="1220"/>
        <v>2.9110239210226553E-3</v>
      </c>
      <c r="AY3212" s="2">
        <f t="shared" si="1221"/>
        <v>0</v>
      </c>
      <c r="AZ3212" s="2">
        <f t="shared" si="1222"/>
        <v>2.65789140615112E-3</v>
      </c>
      <c r="BB3212" t="s">
        <v>823</v>
      </c>
      <c r="BC3212" t="s">
        <v>3022</v>
      </c>
      <c r="BD3212" s="63">
        <v>7</v>
      </c>
      <c r="BF3212" s="111">
        <v>55</v>
      </c>
      <c r="BG3212" s="113">
        <v>99</v>
      </c>
      <c r="BH3212" s="117">
        <f t="shared" si="1213"/>
        <v>55099</v>
      </c>
      <c r="BJ3212" s="5" t="s">
        <v>3185</v>
      </c>
    </row>
    <row r="3213" spans="1:62" hidden="1" outlineLevel="1">
      <c r="A3213" t="s">
        <v>1692</v>
      </c>
      <c r="B3213" t="s">
        <v>3022</v>
      </c>
      <c r="C3213" s="1">
        <f t="shared" si="1214"/>
        <v>103364</v>
      </c>
      <c r="D3213" s="5">
        <f>IF(N3213&gt;0, RANK(N3213,(N3213:P3213,Q3213:AE3213)),0)</f>
        <v>1</v>
      </c>
      <c r="E3213" s="5">
        <f>IF(O3213&gt;0,RANK(O3213,(N3213:P3213,Q3213:AE3213)),0)</f>
        <v>2</v>
      </c>
      <c r="F3213" s="5">
        <f>IF(P3213&gt;0,RANK(P3213,(N3213:P3213,Q3213:AE3213)),0)</f>
        <v>0</v>
      </c>
      <c r="G3213" s="131">
        <f t="shared" si="1223"/>
        <v>3661</v>
      </c>
      <c r="H3213" s="136">
        <f t="shared" si="1224"/>
        <v>3.5418520955071399E-2</v>
      </c>
      <c r="I3213" s="2"/>
      <c r="J3213" s="2">
        <f t="shared" si="1215"/>
        <v>0.51282845091134244</v>
      </c>
      <c r="K3213" s="2">
        <f t="shared" si="1216"/>
        <v>0.47740992995627102</v>
      </c>
      <c r="L3213" s="2">
        <f t="shared" si="1217"/>
        <v>0</v>
      </c>
      <c r="M3213" s="2">
        <f t="shared" si="1218"/>
        <v>9.7616191323865453E-3</v>
      </c>
      <c r="N3213" s="63">
        <v>53008</v>
      </c>
      <c r="O3213" s="63">
        <v>49347</v>
      </c>
      <c r="P3213" s="63"/>
      <c r="Q3213" s="63">
        <v>550</v>
      </c>
      <c r="R3213" s="63">
        <v>149</v>
      </c>
      <c r="S3213" s="63">
        <v>153</v>
      </c>
      <c r="T3213" s="63"/>
      <c r="U3213" s="63"/>
      <c r="V3213" s="63">
        <v>14</v>
      </c>
      <c r="W3213" s="63">
        <v>106</v>
      </c>
      <c r="X3213" s="63">
        <v>12</v>
      </c>
      <c r="Y3213" s="63"/>
      <c r="Z3213" s="63">
        <v>8</v>
      </c>
      <c r="AA3213" s="63"/>
      <c r="AB3213" s="63"/>
      <c r="AC3213" s="63"/>
      <c r="AD3213" s="63"/>
      <c r="AE3213" s="63"/>
      <c r="AF3213" s="63"/>
      <c r="AG3213" s="63">
        <v>17</v>
      </c>
      <c r="AH3213" s="63"/>
      <c r="AI3213" s="63"/>
      <c r="AJ3213" s="63"/>
      <c r="AK3213" s="63"/>
      <c r="AL3213" s="63"/>
      <c r="AM3213" s="63"/>
      <c r="AN3213" s="63"/>
      <c r="AO3213" s="63"/>
      <c r="AP3213" s="63"/>
      <c r="AQ3213" s="63"/>
      <c r="AS3213" s="5">
        <f>IF(Q3213&gt;0,RANK(Q3213,(N3213:P3213,Q3213:AE3213)),0)</f>
        <v>3</v>
      </c>
      <c r="AT3213" s="5">
        <f>IF(R3213&gt;0,RANK(R3213,(N3213:P3213,Q3213:AE3213)),0)</f>
        <v>5</v>
      </c>
      <c r="AU3213" s="5">
        <f>IF(T3213&gt;0,RANK(T3213,(N3213:P3213,Q3213:AE3213)),0)</f>
        <v>0</v>
      </c>
      <c r="AV3213" s="5">
        <f>IF(S3213&gt;0,RANK(S3213,(N3213:P3213,Q3213:AE3213)),0)</f>
        <v>4</v>
      </c>
      <c r="AW3213" s="2">
        <f t="shared" si="1219"/>
        <v>5.3210015092295193E-3</v>
      </c>
      <c r="AX3213" s="2">
        <f t="shared" si="1220"/>
        <v>1.4415076815912696E-3</v>
      </c>
      <c r="AY3213" s="2">
        <f t="shared" si="1221"/>
        <v>0</v>
      </c>
      <c r="AZ3213" s="2">
        <f t="shared" si="1222"/>
        <v>1.4802058743856661E-3</v>
      </c>
      <c r="BB3213" t="s">
        <v>1692</v>
      </c>
      <c r="BC3213" t="s">
        <v>3022</v>
      </c>
      <c r="BD3213" s="63">
        <v>1</v>
      </c>
      <c r="BF3213" s="111">
        <v>55</v>
      </c>
      <c r="BG3213" s="113">
        <v>101</v>
      </c>
      <c r="BH3213" s="117">
        <f t="shared" si="1213"/>
        <v>55101</v>
      </c>
      <c r="BJ3213" s="5" t="s">
        <v>3185</v>
      </c>
    </row>
    <row r="3214" spans="1:62" hidden="1" outlineLevel="1">
      <c r="A3214" t="s">
        <v>52</v>
      </c>
      <c r="B3214" t="s">
        <v>3022</v>
      </c>
      <c r="C3214" s="1">
        <f t="shared" si="1214"/>
        <v>8655</v>
      </c>
      <c r="D3214" s="5">
        <f>IF(N3214&gt;0, RANK(N3214,(N3214:P3214,Q3214:AE3214)),0)</f>
        <v>1</v>
      </c>
      <c r="E3214" s="5">
        <f>IF(O3214&gt;0,RANK(O3214,(N3214:P3214,Q3214:AE3214)),0)</f>
        <v>2</v>
      </c>
      <c r="F3214" s="5">
        <f>IF(P3214&gt;0,RANK(P3214,(N3214:P3214,Q3214:AE3214)),0)</f>
        <v>0</v>
      </c>
      <c r="G3214" s="131">
        <f t="shared" si="1223"/>
        <v>1396</v>
      </c>
      <c r="H3214" s="136">
        <f t="shared" si="1224"/>
        <v>0.1612940496822646</v>
      </c>
      <c r="I3214" s="2"/>
      <c r="J3214" s="2">
        <f t="shared" si="1215"/>
        <v>0.57411900635470825</v>
      </c>
      <c r="K3214" s="2">
        <f t="shared" si="1216"/>
        <v>0.41282495667244368</v>
      </c>
      <c r="L3214" s="2">
        <f t="shared" si="1217"/>
        <v>0</v>
      </c>
      <c r="M3214" s="2">
        <f t="shared" si="1218"/>
        <v>1.3056036972848073E-2</v>
      </c>
      <c r="N3214" s="63">
        <v>4969</v>
      </c>
      <c r="O3214" s="63">
        <v>3573</v>
      </c>
      <c r="P3214" s="63"/>
      <c r="Q3214" s="63">
        <v>53</v>
      </c>
      <c r="R3214" s="63">
        <v>26</v>
      </c>
      <c r="S3214" s="63">
        <v>20</v>
      </c>
      <c r="T3214" s="63"/>
      <c r="U3214" s="63"/>
      <c r="V3214" s="63">
        <v>2</v>
      </c>
      <c r="W3214" s="63">
        <v>11</v>
      </c>
      <c r="X3214" s="63">
        <v>0</v>
      </c>
      <c r="Y3214" s="63"/>
      <c r="Z3214" s="63">
        <v>0</v>
      </c>
      <c r="AA3214" s="63"/>
      <c r="AB3214" s="63"/>
      <c r="AC3214" s="63"/>
      <c r="AD3214" s="63"/>
      <c r="AE3214" s="63"/>
      <c r="AF3214" s="63"/>
      <c r="AG3214" s="63">
        <v>1</v>
      </c>
      <c r="AH3214" s="63"/>
      <c r="AI3214" s="63"/>
      <c r="AJ3214" s="63"/>
      <c r="AK3214" s="63"/>
      <c r="AL3214" s="63"/>
      <c r="AM3214" s="63"/>
      <c r="AN3214" s="63"/>
      <c r="AO3214" s="63"/>
      <c r="AP3214" s="63"/>
      <c r="AQ3214" s="63"/>
      <c r="AS3214" s="5">
        <f>IF(Q3214&gt;0,RANK(Q3214,(N3214:P3214,Q3214:AE3214)),0)</f>
        <v>3</v>
      </c>
      <c r="AT3214" s="5">
        <f>IF(R3214&gt;0,RANK(R3214,(N3214:P3214,Q3214:AE3214)),0)</f>
        <v>4</v>
      </c>
      <c r="AU3214" s="5">
        <f>IF(T3214&gt;0,RANK(T3214,(N3214:P3214,Q3214:AE3214)),0)</f>
        <v>0</v>
      </c>
      <c r="AV3214" s="5">
        <f>IF(S3214&gt;0,RANK(S3214,(N3214:P3214,Q3214:AE3214)),0)</f>
        <v>5</v>
      </c>
      <c r="AW3214" s="2">
        <f t="shared" si="1219"/>
        <v>6.1236279607163489E-3</v>
      </c>
      <c r="AX3214" s="2">
        <f t="shared" si="1220"/>
        <v>3.0040439052570768E-3</v>
      </c>
      <c r="AY3214" s="2">
        <f t="shared" si="1221"/>
        <v>0</v>
      </c>
      <c r="AZ3214" s="2">
        <f t="shared" si="1222"/>
        <v>2.3108030040439051E-3</v>
      </c>
      <c r="BB3214" t="s">
        <v>52</v>
      </c>
      <c r="BC3214" t="s">
        <v>3022</v>
      </c>
      <c r="BD3214" s="63"/>
      <c r="BF3214" s="111">
        <v>55</v>
      </c>
      <c r="BG3214" s="113">
        <v>103</v>
      </c>
      <c r="BH3214" s="117">
        <f t="shared" si="1213"/>
        <v>55103</v>
      </c>
      <c r="BJ3214" s="5" t="s">
        <v>3185</v>
      </c>
    </row>
    <row r="3215" spans="1:62" hidden="1" outlineLevel="1">
      <c r="A3215" t="s">
        <v>1511</v>
      </c>
      <c r="B3215" t="s">
        <v>3022</v>
      </c>
      <c r="C3215" s="1">
        <f t="shared" si="1214"/>
        <v>80690</v>
      </c>
      <c r="D3215" s="5">
        <f>IF(N3215&gt;0, RANK(N3215,(N3215:P3215,Q3215:AE3215)),0)</f>
        <v>1</v>
      </c>
      <c r="E3215" s="5">
        <f>IF(O3215&gt;0,RANK(O3215,(N3215:P3215,Q3215:AE3215)),0)</f>
        <v>2</v>
      </c>
      <c r="F3215" s="5">
        <f>IF(P3215&gt;0,RANK(P3215,(N3215:P3215,Q3215:AE3215)),0)</f>
        <v>0</v>
      </c>
      <c r="G3215" s="131">
        <f t="shared" si="1223"/>
        <v>18702</v>
      </c>
      <c r="H3215" s="136">
        <f t="shared" si="1224"/>
        <v>0.23177593258148468</v>
      </c>
      <c r="I3215" s="2"/>
      <c r="J3215" s="2">
        <f t="shared" si="1215"/>
        <v>0.60997645309208082</v>
      </c>
      <c r="K3215" s="2">
        <f t="shared" si="1216"/>
        <v>0.37820052051059611</v>
      </c>
      <c r="L3215" s="2">
        <f t="shared" si="1217"/>
        <v>0</v>
      </c>
      <c r="M3215" s="2">
        <f t="shared" si="1218"/>
        <v>1.1823026397323078E-2</v>
      </c>
      <c r="N3215" s="63">
        <v>49219</v>
      </c>
      <c r="O3215" s="63">
        <v>30517</v>
      </c>
      <c r="P3215" s="63"/>
      <c r="Q3215" s="63">
        <v>470</v>
      </c>
      <c r="R3215" s="63">
        <v>148</v>
      </c>
      <c r="S3215" s="63">
        <v>170</v>
      </c>
      <c r="T3215" s="63"/>
      <c r="U3215" s="63"/>
      <c r="V3215" s="63">
        <v>10</v>
      </c>
      <c r="W3215" s="63">
        <v>139</v>
      </c>
      <c r="X3215" s="63">
        <v>0</v>
      </c>
      <c r="Y3215" s="63"/>
      <c r="Z3215" s="63">
        <v>0</v>
      </c>
      <c r="AA3215" s="63"/>
      <c r="AB3215" s="63"/>
      <c r="AC3215" s="63"/>
      <c r="AD3215" s="63"/>
      <c r="AE3215" s="63"/>
      <c r="AF3215" s="63"/>
      <c r="AG3215" s="63">
        <v>17</v>
      </c>
      <c r="AH3215" s="63"/>
      <c r="AI3215" s="63"/>
      <c r="AJ3215" s="63"/>
      <c r="AK3215" s="63"/>
      <c r="AL3215" s="63"/>
      <c r="AM3215" s="63"/>
      <c r="AN3215" s="63"/>
      <c r="AO3215" s="63"/>
      <c r="AP3215" s="63"/>
      <c r="AQ3215" s="63"/>
      <c r="AS3215" s="5">
        <f>IF(Q3215&gt;0,RANK(Q3215,(N3215:P3215,Q3215:AE3215)),0)</f>
        <v>3</v>
      </c>
      <c r="AT3215" s="5">
        <f>IF(R3215&gt;0,RANK(R3215,(N3215:P3215,Q3215:AE3215)),0)</f>
        <v>5</v>
      </c>
      <c r="AU3215" s="5">
        <f>IF(T3215&gt;0,RANK(T3215,(N3215:P3215,Q3215:AE3215)),0)</f>
        <v>0</v>
      </c>
      <c r="AV3215" s="5">
        <f>IF(S3215&gt;0,RANK(S3215,(N3215:P3215,Q3215:AE3215)),0)</f>
        <v>4</v>
      </c>
      <c r="AW3215" s="2">
        <f t="shared" si="1219"/>
        <v>5.8247614326434501E-3</v>
      </c>
      <c r="AX3215" s="2">
        <f t="shared" si="1220"/>
        <v>1.834180195811129E-3</v>
      </c>
      <c r="AY3215" s="2">
        <f t="shared" si="1221"/>
        <v>0</v>
      </c>
      <c r="AZ3215" s="2">
        <f t="shared" si="1222"/>
        <v>2.106828603296567E-3</v>
      </c>
      <c r="BB3215" t="s">
        <v>1511</v>
      </c>
      <c r="BC3215" t="s">
        <v>3022</v>
      </c>
      <c r="BD3215" s="63"/>
      <c r="BF3215" s="111">
        <v>55</v>
      </c>
      <c r="BG3215" s="113">
        <v>105</v>
      </c>
      <c r="BH3215" s="117">
        <f t="shared" si="1213"/>
        <v>55105</v>
      </c>
      <c r="BJ3215" s="5" t="s">
        <v>3185</v>
      </c>
    </row>
    <row r="3216" spans="1:62" ht="14" hidden="1" customHeight="1" outlineLevel="1">
      <c r="A3216" t="s">
        <v>351</v>
      </c>
      <c r="B3216" t="s">
        <v>3022</v>
      </c>
      <c r="C3216" s="1">
        <f t="shared" si="1214"/>
        <v>7191</v>
      </c>
      <c r="D3216" s="5">
        <f>IF(N3216&gt;0, RANK(N3216,(N3216:P3216,Q3216:AE3216)),0)</f>
        <v>2</v>
      </c>
      <c r="E3216" s="5">
        <f>IF(O3216&gt;0,RANK(O3216,(N3216:P3216,Q3216:AE3216)),0)</f>
        <v>1</v>
      </c>
      <c r="F3216" s="5">
        <f>IF(P3216&gt;0,RANK(P3216,(N3216:P3216,Q3216:AE3216)),0)</f>
        <v>0</v>
      </c>
      <c r="G3216" s="131">
        <f t="shared" si="1223"/>
        <v>279</v>
      </c>
      <c r="H3216" s="136">
        <f t="shared" si="1224"/>
        <v>3.8798498122653319E-2</v>
      </c>
      <c r="I3216" s="2"/>
      <c r="J3216" s="2">
        <f t="shared" si="1215"/>
        <v>0.47239605061882911</v>
      </c>
      <c r="K3216" s="2">
        <f t="shared" si="1216"/>
        <v>0.5111945487414824</v>
      </c>
      <c r="L3216" s="2">
        <f t="shared" si="1217"/>
        <v>0</v>
      </c>
      <c r="M3216" s="2">
        <f t="shared" si="1218"/>
        <v>1.6409400639688432E-2</v>
      </c>
      <c r="N3216" s="63">
        <v>3397</v>
      </c>
      <c r="O3216" s="63">
        <v>3676</v>
      </c>
      <c r="P3216" s="63"/>
      <c r="Q3216" s="63">
        <v>52</v>
      </c>
      <c r="R3216" s="63">
        <v>25</v>
      </c>
      <c r="S3216" s="63">
        <v>23</v>
      </c>
      <c r="T3216" s="63"/>
      <c r="U3216" s="63"/>
      <c r="V3216" s="63">
        <v>5</v>
      </c>
      <c r="W3216" s="63">
        <v>11</v>
      </c>
      <c r="X3216" s="63">
        <v>0</v>
      </c>
      <c r="Y3216" s="63"/>
      <c r="Z3216" s="63">
        <v>0</v>
      </c>
      <c r="AA3216" s="63"/>
      <c r="AB3216" s="63"/>
      <c r="AC3216" s="63"/>
      <c r="AD3216" s="63"/>
      <c r="AE3216" s="63"/>
      <c r="AF3216" s="63"/>
      <c r="AG3216" s="63">
        <v>2</v>
      </c>
      <c r="AH3216" s="63"/>
      <c r="AI3216" s="63"/>
      <c r="AJ3216" s="63"/>
      <c r="AK3216" s="63"/>
      <c r="AL3216" s="63"/>
      <c r="AM3216" s="63"/>
      <c r="AN3216" s="63"/>
      <c r="AO3216" s="63"/>
      <c r="AP3216" s="63"/>
      <c r="AQ3216" s="63"/>
      <c r="AS3216" s="5">
        <f>IF(Q3216&gt;0,RANK(Q3216,(N3216:P3216,Q3216:AE3216)),0)</f>
        <v>3</v>
      </c>
      <c r="AT3216" s="5">
        <f>IF(R3216&gt;0,RANK(R3216,(N3216:P3216,Q3216:AE3216)),0)</f>
        <v>4</v>
      </c>
      <c r="AU3216" s="5">
        <f>IF(T3216&gt;0,RANK(T3216,(N3216:P3216,Q3216:AE3216)),0)</f>
        <v>0</v>
      </c>
      <c r="AV3216" s="5">
        <f>IF(S3216&gt;0,RANK(S3216,(N3216:P3216,Q3216:AE3216)),0)</f>
        <v>5</v>
      </c>
      <c r="AW3216" s="2">
        <f t="shared" si="1219"/>
        <v>7.2312612988457798E-3</v>
      </c>
      <c r="AX3216" s="2">
        <f t="shared" si="1220"/>
        <v>3.476567932137394E-3</v>
      </c>
      <c r="AY3216" s="2">
        <f t="shared" si="1221"/>
        <v>0</v>
      </c>
      <c r="AZ3216" s="2">
        <f t="shared" si="1222"/>
        <v>3.1984424975664023E-3</v>
      </c>
      <c r="BB3216" t="s">
        <v>351</v>
      </c>
      <c r="BC3216" t="s">
        <v>3022</v>
      </c>
      <c r="BD3216" s="63">
        <v>7</v>
      </c>
      <c r="BF3216" s="111">
        <v>55</v>
      </c>
      <c r="BG3216" s="113">
        <v>107</v>
      </c>
      <c r="BH3216" s="117">
        <f t="shared" si="1213"/>
        <v>55107</v>
      </c>
      <c r="BJ3216" s="5" t="s">
        <v>3185</v>
      </c>
    </row>
    <row r="3217" spans="1:62" ht="14" hidden="1" customHeight="1" outlineLevel="1">
      <c r="A3217" t="s">
        <v>1843</v>
      </c>
      <c r="B3217" t="s">
        <v>3022</v>
      </c>
      <c r="C3217" s="1">
        <f t="shared" si="1214"/>
        <v>46225</v>
      </c>
      <c r="D3217" s="5">
        <f>IF(N3217&gt;0, RANK(N3217,(N3217:P3217,Q3217:AE3217)),0)</f>
        <v>2</v>
      </c>
      <c r="E3217" s="5">
        <f>IF(O3217&gt;0,RANK(O3217,(N3217:P3217,Q3217:AE3217)),0)</f>
        <v>1</v>
      </c>
      <c r="F3217" s="5">
        <f>IF(P3217&gt;0,RANK(P3217,(N3217:P3217,Q3217:AE3217)),0)</f>
        <v>0</v>
      </c>
      <c r="G3217" s="131">
        <f t="shared" si="1223"/>
        <v>5593</v>
      </c>
      <c r="H3217" s="136">
        <f t="shared" si="1224"/>
        <v>0.12099513250405625</v>
      </c>
      <c r="I3217" s="2"/>
      <c r="J3217" s="2">
        <f t="shared" si="1215"/>
        <v>0.43071930773391021</v>
      </c>
      <c r="K3217" s="2">
        <f t="shared" si="1216"/>
        <v>0.55171444023796645</v>
      </c>
      <c r="L3217" s="2">
        <f t="shared" si="1217"/>
        <v>0</v>
      </c>
      <c r="M3217" s="2">
        <f t="shared" si="1218"/>
        <v>1.7566252028123341E-2</v>
      </c>
      <c r="N3217" s="63">
        <v>19910</v>
      </c>
      <c r="O3217" s="63">
        <v>25503</v>
      </c>
      <c r="P3217" s="63"/>
      <c r="Q3217" s="63">
        <v>455</v>
      </c>
      <c r="R3217" s="63">
        <v>112</v>
      </c>
      <c r="S3217" s="63">
        <v>76</v>
      </c>
      <c r="T3217" s="63"/>
      <c r="U3217" s="63"/>
      <c r="V3217" s="63">
        <v>6</v>
      </c>
      <c r="W3217" s="63">
        <v>148</v>
      </c>
      <c r="X3217" s="63">
        <v>1</v>
      </c>
      <c r="Y3217" s="63"/>
      <c r="Z3217" s="63">
        <v>0</v>
      </c>
      <c r="AA3217" s="63"/>
      <c r="AB3217" s="63"/>
      <c r="AC3217" s="63"/>
      <c r="AD3217" s="63"/>
      <c r="AE3217" s="63"/>
      <c r="AF3217" s="63"/>
      <c r="AG3217" s="63">
        <v>14</v>
      </c>
      <c r="AH3217" s="63"/>
      <c r="AI3217" s="63"/>
      <c r="AJ3217" s="63"/>
      <c r="AK3217" s="63"/>
      <c r="AL3217" s="63"/>
      <c r="AM3217" s="63"/>
      <c r="AN3217" s="63"/>
      <c r="AO3217" s="63"/>
      <c r="AP3217" s="63"/>
      <c r="AQ3217" s="63"/>
      <c r="AS3217" s="5">
        <f>IF(Q3217&gt;0,RANK(Q3217,(N3217:P3217,Q3217:AE3217)),0)</f>
        <v>3</v>
      </c>
      <c r="AT3217" s="5">
        <f>IF(R3217&gt;0,RANK(R3217,(N3217:P3217,Q3217:AE3217)),0)</f>
        <v>5</v>
      </c>
      <c r="AU3217" s="5">
        <f>IF(T3217&gt;0,RANK(T3217,(N3217:P3217,Q3217:AE3217)),0)</f>
        <v>0</v>
      </c>
      <c r="AV3217" s="5">
        <f>IF(S3217&gt;0,RANK(S3217,(N3217:P3217,Q3217:AE3217)),0)</f>
        <v>6</v>
      </c>
      <c r="AW3217" s="2">
        <f t="shared" si="1219"/>
        <v>9.843158464034614E-3</v>
      </c>
      <c r="AX3217" s="2">
        <f t="shared" si="1220"/>
        <v>2.4229313142239048E-3</v>
      </c>
      <c r="AY3217" s="2">
        <f t="shared" si="1221"/>
        <v>0</v>
      </c>
      <c r="AZ3217" s="2">
        <f t="shared" si="1222"/>
        <v>1.644131963223364E-3</v>
      </c>
      <c r="BB3217" t="s">
        <v>1843</v>
      </c>
      <c r="BC3217" t="s">
        <v>3022</v>
      </c>
      <c r="BD3217" s="63">
        <v>7</v>
      </c>
      <c r="BF3217" s="111">
        <v>55</v>
      </c>
      <c r="BG3217" s="113">
        <v>109</v>
      </c>
      <c r="BH3217" s="117">
        <f t="shared" si="1213"/>
        <v>55109</v>
      </c>
      <c r="BJ3217" s="5" t="s">
        <v>3185</v>
      </c>
    </row>
    <row r="3218" spans="1:62" hidden="1" outlineLevel="1">
      <c r="A3218" t="s">
        <v>1844</v>
      </c>
      <c r="B3218" t="s">
        <v>3022</v>
      </c>
      <c r="C3218" s="1">
        <f t="shared" si="1214"/>
        <v>31927</v>
      </c>
      <c r="D3218" s="5">
        <f>IF(N3218&gt;0, RANK(N3218,(N3218:P3218,Q3218:AE3218)),0)</f>
        <v>1</v>
      </c>
      <c r="E3218" s="5">
        <f>IF(O3218&gt;0,RANK(O3218,(N3218:P3218,Q3218:AE3218)),0)</f>
        <v>2</v>
      </c>
      <c r="F3218" s="5">
        <f>IF(P3218&gt;0,RANK(P3218,(N3218:P3218,Q3218:AE3218)),0)</f>
        <v>0</v>
      </c>
      <c r="G3218" s="131">
        <f t="shared" si="1223"/>
        <v>5898</v>
      </c>
      <c r="H3218" s="136">
        <f t="shared" si="1224"/>
        <v>0.1847339242647289</v>
      </c>
      <c r="I3218" s="2"/>
      <c r="J3218" s="2">
        <f t="shared" si="1215"/>
        <v>0.58683872584333008</v>
      </c>
      <c r="K3218" s="2">
        <f t="shared" si="1216"/>
        <v>0.40210480157860118</v>
      </c>
      <c r="L3218" s="2">
        <f t="shared" si="1217"/>
        <v>0</v>
      </c>
      <c r="M3218" s="2">
        <f t="shared" si="1218"/>
        <v>1.1056472578068743E-2</v>
      </c>
      <c r="N3218" s="63">
        <v>18736</v>
      </c>
      <c r="O3218" s="63">
        <v>12838</v>
      </c>
      <c r="P3218" s="63"/>
      <c r="Q3218" s="63">
        <v>179</v>
      </c>
      <c r="R3218" s="63">
        <v>66</v>
      </c>
      <c r="S3218" s="63">
        <v>34</v>
      </c>
      <c r="T3218" s="63"/>
      <c r="U3218" s="63"/>
      <c r="V3218" s="63">
        <v>4</v>
      </c>
      <c r="W3218" s="63">
        <v>63</v>
      </c>
      <c r="X3218" s="63">
        <v>1</v>
      </c>
      <c r="Y3218" s="63"/>
      <c r="Z3218" s="63">
        <v>2</v>
      </c>
      <c r="AA3218" s="63"/>
      <c r="AB3218" s="63"/>
      <c r="AC3218" s="63"/>
      <c r="AD3218" s="63"/>
      <c r="AE3218" s="63"/>
      <c r="AF3218" s="63"/>
      <c r="AG3218" s="63">
        <v>4</v>
      </c>
      <c r="AH3218" s="63"/>
      <c r="AI3218" s="63"/>
      <c r="AJ3218" s="63"/>
      <c r="AK3218" s="63"/>
      <c r="AL3218" s="63"/>
      <c r="AM3218" s="63"/>
      <c r="AN3218" s="63"/>
      <c r="AO3218" s="63"/>
      <c r="AP3218" s="63"/>
      <c r="AQ3218" s="63"/>
      <c r="AS3218" s="5">
        <f>IF(Q3218&gt;0,RANK(Q3218,(N3218:P3218,Q3218:AE3218)),0)</f>
        <v>3</v>
      </c>
      <c r="AT3218" s="5">
        <f>IF(R3218&gt;0,RANK(R3218,(N3218:P3218,Q3218:AE3218)),0)</f>
        <v>4</v>
      </c>
      <c r="AU3218" s="5">
        <f>IF(T3218&gt;0,RANK(T3218,(N3218:P3218,Q3218:AE3218)),0)</f>
        <v>0</v>
      </c>
      <c r="AV3218" s="5">
        <f>IF(S3218&gt;0,RANK(S3218,(N3218:P3218,Q3218:AE3218)),0)</f>
        <v>6</v>
      </c>
      <c r="AW3218" s="2">
        <f t="shared" si="1219"/>
        <v>5.6065399191906539E-3</v>
      </c>
      <c r="AX3218" s="2">
        <f t="shared" si="1220"/>
        <v>2.0672158361261629E-3</v>
      </c>
      <c r="AY3218" s="2">
        <f t="shared" si="1221"/>
        <v>0</v>
      </c>
      <c r="AZ3218" s="2">
        <f t="shared" si="1222"/>
        <v>1.0649293701255991E-3</v>
      </c>
      <c r="BB3218" t="s">
        <v>1844</v>
      </c>
      <c r="BC3218" t="s">
        <v>3022</v>
      </c>
      <c r="BD3218" s="63">
        <v>2</v>
      </c>
      <c r="BF3218" s="111">
        <v>55</v>
      </c>
      <c r="BG3218" s="113">
        <v>111</v>
      </c>
      <c r="BH3218" s="117">
        <f t="shared" si="1213"/>
        <v>55111</v>
      </c>
      <c r="BJ3218" s="5" t="s">
        <v>3185</v>
      </c>
    </row>
    <row r="3219" spans="1:62" hidden="1" outlineLevel="1">
      <c r="A3219" t="s">
        <v>125</v>
      </c>
      <c r="B3219" t="s">
        <v>3022</v>
      </c>
      <c r="C3219" s="1">
        <f t="shared" si="1214"/>
        <v>9025</v>
      </c>
      <c r="D3219" s="5">
        <f>IF(N3219&gt;0, RANK(N3219,(N3219:P3219,Q3219:AE3219)),0)</f>
        <v>1</v>
      </c>
      <c r="E3219" s="5">
        <f>IF(O3219&gt;0,RANK(O3219,(N3219:P3219,Q3219:AE3219)),0)</f>
        <v>2</v>
      </c>
      <c r="F3219" s="5">
        <f>IF(P3219&gt;0,RANK(P3219,(N3219:P3219,Q3219:AE3219)),0)</f>
        <v>0</v>
      </c>
      <c r="G3219" s="131">
        <f t="shared" si="1223"/>
        <v>44</v>
      </c>
      <c r="H3219" s="136">
        <f t="shared" si="1224"/>
        <v>4.875346260387812E-3</v>
      </c>
      <c r="I3219" s="2"/>
      <c r="J3219" s="2">
        <f t="shared" si="1215"/>
        <v>0.49706371191135734</v>
      </c>
      <c r="K3219" s="2">
        <f t="shared" si="1216"/>
        <v>0.49218836565096952</v>
      </c>
      <c r="L3219" s="2">
        <f t="shared" si="1217"/>
        <v>0</v>
      </c>
      <c r="M3219" s="2">
        <f t="shared" si="1218"/>
        <v>1.0747922437673141E-2</v>
      </c>
      <c r="N3219" s="63">
        <v>4486</v>
      </c>
      <c r="O3219" s="63">
        <v>4442</v>
      </c>
      <c r="P3219" s="63"/>
      <c r="Q3219" s="63">
        <v>37</v>
      </c>
      <c r="R3219" s="63">
        <v>26</v>
      </c>
      <c r="S3219" s="63">
        <v>20</v>
      </c>
      <c r="T3219" s="63"/>
      <c r="U3219" s="63"/>
      <c r="V3219" s="63">
        <v>0</v>
      </c>
      <c r="W3219" s="63">
        <v>10</v>
      </c>
      <c r="X3219" s="63">
        <v>0</v>
      </c>
      <c r="Y3219" s="63"/>
      <c r="Z3219" s="63">
        <v>0</v>
      </c>
      <c r="AA3219" s="63"/>
      <c r="AB3219" s="63"/>
      <c r="AC3219" s="63"/>
      <c r="AD3219" s="63"/>
      <c r="AE3219" s="63"/>
      <c r="AF3219" s="63"/>
      <c r="AG3219" s="63">
        <v>4</v>
      </c>
      <c r="AH3219" s="63"/>
      <c r="AI3219" s="63"/>
      <c r="AJ3219" s="63"/>
      <c r="AK3219" s="63"/>
      <c r="AL3219" s="63"/>
      <c r="AM3219" s="63"/>
      <c r="AN3219" s="63"/>
      <c r="AO3219" s="63"/>
      <c r="AP3219" s="63"/>
      <c r="AQ3219" s="63"/>
      <c r="AS3219" s="5">
        <f>IF(Q3219&gt;0,RANK(Q3219,(N3219:P3219,Q3219:AE3219)),0)</f>
        <v>3</v>
      </c>
      <c r="AT3219" s="5">
        <f>IF(R3219&gt;0,RANK(R3219,(N3219:P3219,Q3219:AE3219)),0)</f>
        <v>4</v>
      </c>
      <c r="AU3219" s="5">
        <f>IF(T3219&gt;0,RANK(T3219,(N3219:P3219,Q3219:AE3219)),0)</f>
        <v>0</v>
      </c>
      <c r="AV3219" s="5">
        <f>IF(S3219&gt;0,RANK(S3219,(N3219:P3219,Q3219:AE3219)),0)</f>
        <v>5</v>
      </c>
      <c r="AW3219" s="2">
        <f t="shared" si="1219"/>
        <v>4.0997229916897504E-3</v>
      </c>
      <c r="AX3219" s="2">
        <f t="shared" si="1220"/>
        <v>2.8808864265927976E-3</v>
      </c>
      <c r="AY3219" s="2">
        <f t="shared" si="1221"/>
        <v>0</v>
      </c>
      <c r="AZ3219" s="2">
        <f t="shared" si="1222"/>
        <v>2.21606648199446E-3</v>
      </c>
      <c r="BB3219" t="s">
        <v>125</v>
      </c>
      <c r="BC3219" t="s">
        <v>3022</v>
      </c>
      <c r="BD3219" s="63">
        <v>7</v>
      </c>
      <c r="BF3219" s="111">
        <v>55</v>
      </c>
      <c r="BG3219" s="113">
        <v>113</v>
      </c>
      <c r="BH3219" s="117">
        <f t="shared" si="1213"/>
        <v>55113</v>
      </c>
      <c r="BJ3219" s="5" t="s">
        <v>3185</v>
      </c>
    </row>
    <row r="3220" spans="1:62" hidden="1" outlineLevel="1">
      <c r="A3220" t="s">
        <v>126</v>
      </c>
      <c r="B3220" t="s">
        <v>3022</v>
      </c>
      <c r="C3220" s="1">
        <f t="shared" si="1214"/>
        <v>20279</v>
      </c>
      <c r="D3220" s="5">
        <f>IF(N3220&gt;0, RANK(N3220,(N3220:P3220,Q3220:AE3220)),0)</f>
        <v>2</v>
      </c>
      <c r="E3220" s="5">
        <f>IF(O3220&gt;0,RANK(O3220,(N3220:P3220,Q3220:AE3220)),0)</f>
        <v>1</v>
      </c>
      <c r="F3220" s="5">
        <f>IF(P3220&gt;0,RANK(P3220,(N3220:P3220,Q3220:AE3220)),0)</f>
        <v>0</v>
      </c>
      <c r="G3220" s="131">
        <f t="shared" si="1223"/>
        <v>2022</v>
      </c>
      <c r="H3220" s="136">
        <f t="shared" si="1224"/>
        <v>9.9709058632082445E-2</v>
      </c>
      <c r="I3220" s="2"/>
      <c r="J3220" s="2">
        <f t="shared" si="1215"/>
        <v>0.44380886631490707</v>
      </c>
      <c r="K3220" s="2">
        <f t="shared" si="1216"/>
        <v>0.54351792494698947</v>
      </c>
      <c r="L3220" s="2">
        <f t="shared" si="1217"/>
        <v>0</v>
      </c>
      <c r="M3220" s="2">
        <f t="shared" si="1218"/>
        <v>1.2673208738103403E-2</v>
      </c>
      <c r="N3220" s="63">
        <v>9000</v>
      </c>
      <c r="O3220" s="63">
        <v>11022</v>
      </c>
      <c r="P3220" s="63"/>
      <c r="Q3220" s="63">
        <v>139</v>
      </c>
      <c r="R3220" s="63">
        <v>32</v>
      </c>
      <c r="S3220" s="63">
        <v>40</v>
      </c>
      <c r="T3220" s="63"/>
      <c r="U3220" s="63"/>
      <c r="V3220" s="63">
        <v>6</v>
      </c>
      <c r="W3220" s="63">
        <v>36</v>
      </c>
      <c r="X3220" s="63">
        <v>0</v>
      </c>
      <c r="Y3220" s="63"/>
      <c r="Z3220" s="63">
        <v>0</v>
      </c>
      <c r="AA3220" s="63"/>
      <c r="AB3220" s="63"/>
      <c r="AC3220" s="63"/>
      <c r="AD3220" s="63"/>
      <c r="AE3220" s="63"/>
      <c r="AF3220" s="63"/>
      <c r="AG3220" s="63">
        <v>4</v>
      </c>
      <c r="AH3220" s="63"/>
      <c r="AI3220" s="63"/>
      <c r="AJ3220" s="63"/>
      <c r="AK3220" s="63"/>
      <c r="AL3220" s="63"/>
      <c r="AM3220" s="63"/>
      <c r="AN3220" s="63"/>
      <c r="AO3220" s="63"/>
      <c r="AP3220" s="63"/>
      <c r="AQ3220" s="63"/>
      <c r="AS3220" s="5">
        <f>IF(Q3220&gt;0,RANK(Q3220,(N3220:P3220,Q3220:AE3220)),0)</f>
        <v>3</v>
      </c>
      <c r="AT3220" s="5">
        <f>IF(R3220&gt;0,RANK(R3220,(N3220:P3220,Q3220:AE3220)),0)</f>
        <v>6</v>
      </c>
      <c r="AU3220" s="5">
        <f>IF(T3220&gt;0,RANK(T3220,(N3220:P3220,Q3220:AE3220)),0)</f>
        <v>0</v>
      </c>
      <c r="AV3220" s="5">
        <f>IF(S3220&gt;0,RANK(S3220,(N3220:P3220,Q3220:AE3220)),0)</f>
        <v>4</v>
      </c>
      <c r="AW3220" s="2">
        <f t="shared" si="1219"/>
        <v>6.8543813797524531E-3</v>
      </c>
      <c r="AX3220" s="2">
        <f t="shared" si="1220"/>
        <v>1.5779870802307807E-3</v>
      </c>
      <c r="AY3220" s="2">
        <f t="shared" si="1221"/>
        <v>0</v>
      </c>
      <c r="AZ3220" s="2">
        <f t="shared" si="1222"/>
        <v>1.9724838502884756E-3</v>
      </c>
      <c r="BB3220" t="s">
        <v>126</v>
      </c>
      <c r="BC3220" t="s">
        <v>3022</v>
      </c>
      <c r="BD3220" s="63">
        <v>8</v>
      </c>
      <c r="BF3220" s="111">
        <v>55</v>
      </c>
      <c r="BG3220" s="113">
        <v>115</v>
      </c>
      <c r="BH3220" s="117">
        <f t="shared" si="1213"/>
        <v>55115</v>
      </c>
      <c r="BJ3220" s="5" t="s">
        <v>3185</v>
      </c>
    </row>
    <row r="3221" spans="1:62" hidden="1" outlineLevel="1">
      <c r="A3221" t="s">
        <v>75</v>
      </c>
      <c r="B3221" t="s">
        <v>3022</v>
      </c>
      <c r="C3221" s="1">
        <f t="shared" si="1214"/>
        <v>62651</v>
      </c>
      <c r="D3221" s="5">
        <f>IF(N3221&gt;0, RANK(N3221,(N3221:P3221,Q3221:AE3221)),0)</f>
        <v>2</v>
      </c>
      <c r="E3221" s="5">
        <f>IF(O3221&gt;0,RANK(O3221,(N3221:P3221,Q3221:AE3221)),0)</f>
        <v>1</v>
      </c>
      <c r="F3221" s="5">
        <f>IF(P3221&gt;0,RANK(P3221,(N3221:P3221,Q3221:AE3221)),0)</f>
        <v>0</v>
      </c>
      <c r="G3221" s="131">
        <f t="shared" si="1223"/>
        <v>6154</v>
      </c>
      <c r="H3221" s="136">
        <f t="shared" si="1224"/>
        <v>9.8226684330657135E-2</v>
      </c>
      <c r="I3221" s="2"/>
      <c r="J3221" s="2">
        <f t="shared" si="1215"/>
        <v>0.44561140285071266</v>
      </c>
      <c r="K3221" s="2">
        <f t="shared" si="1216"/>
        <v>0.54383808718136983</v>
      </c>
      <c r="L3221" s="2">
        <f t="shared" si="1217"/>
        <v>0</v>
      </c>
      <c r="M3221" s="2">
        <f t="shared" si="1218"/>
        <v>1.055050996791751E-2</v>
      </c>
      <c r="N3221" s="63">
        <v>27918</v>
      </c>
      <c r="O3221" s="63">
        <v>34072</v>
      </c>
      <c r="P3221" s="63"/>
      <c r="Q3221" s="63">
        <v>372</v>
      </c>
      <c r="R3221" s="63">
        <v>115</v>
      </c>
      <c r="S3221" s="63">
        <v>116</v>
      </c>
      <c r="T3221" s="63"/>
      <c r="U3221" s="63"/>
      <c r="V3221" s="63">
        <v>10</v>
      </c>
      <c r="W3221" s="63">
        <v>26</v>
      </c>
      <c r="X3221" s="63">
        <v>4</v>
      </c>
      <c r="Y3221" s="63"/>
      <c r="Z3221" s="63">
        <v>3</v>
      </c>
      <c r="AA3221" s="63"/>
      <c r="AB3221" s="63"/>
      <c r="AC3221" s="63"/>
      <c r="AD3221" s="63"/>
      <c r="AE3221" s="63"/>
      <c r="AF3221" s="63"/>
      <c r="AG3221" s="63">
        <v>15</v>
      </c>
      <c r="AH3221" s="63"/>
      <c r="AI3221" s="63"/>
      <c r="AJ3221" s="63"/>
      <c r="AK3221" s="63"/>
      <c r="AL3221" s="63"/>
      <c r="AM3221" s="63"/>
      <c r="AN3221" s="63"/>
      <c r="AO3221" s="63"/>
      <c r="AP3221" s="63"/>
      <c r="AQ3221" s="63"/>
      <c r="AS3221" s="5">
        <f>IF(Q3221&gt;0,RANK(Q3221,(N3221:P3221,Q3221:AE3221)),0)</f>
        <v>3</v>
      </c>
      <c r="AT3221" s="5">
        <f>IF(R3221&gt;0,RANK(R3221,(N3221:P3221,Q3221:AE3221)),0)</f>
        <v>5</v>
      </c>
      <c r="AU3221" s="5">
        <f>IF(T3221&gt;0,RANK(T3221,(N3221:P3221,Q3221:AE3221)),0)</f>
        <v>0</v>
      </c>
      <c r="AV3221" s="5">
        <f>IF(S3221&gt;0,RANK(S3221,(N3221:P3221,Q3221:AE3221)),0)</f>
        <v>4</v>
      </c>
      <c r="AW3221" s="2">
        <f t="shared" si="1219"/>
        <v>5.9376546264225628E-3</v>
      </c>
      <c r="AX3221" s="2">
        <f t="shared" si="1220"/>
        <v>1.8355652742972977E-3</v>
      </c>
      <c r="AY3221" s="2">
        <f t="shared" si="1221"/>
        <v>0</v>
      </c>
      <c r="AZ3221" s="2">
        <f t="shared" si="1222"/>
        <v>1.8515267114651004E-3</v>
      </c>
      <c r="BB3221" t="s">
        <v>75</v>
      </c>
      <c r="BC3221" t="s">
        <v>3022</v>
      </c>
      <c r="BD3221" s="63">
        <v>6</v>
      </c>
      <c r="BF3221" s="111">
        <v>55</v>
      </c>
      <c r="BG3221" s="113">
        <v>117</v>
      </c>
      <c r="BH3221" s="117">
        <f t="shared" si="1213"/>
        <v>55117</v>
      </c>
      <c r="BJ3221" s="5" t="s">
        <v>3185</v>
      </c>
    </row>
    <row r="3222" spans="1:62" hidden="1" outlineLevel="1">
      <c r="A3222" t="s">
        <v>1148</v>
      </c>
      <c r="B3222" t="s">
        <v>3022</v>
      </c>
      <c r="C3222" s="1">
        <f t="shared" si="1214"/>
        <v>9512</v>
      </c>
      <c r="D3222" s="5">
        <f>IF(N3222&gt;0, RANK(N3222,(N3222:P3222,Q3222:AE3222)),0)</f>
        <v>2</v>
      </c>
      <c r="E3222" s="5">
        <f>IF(O3222&gt;0,RANK(O3222,(N3222:P3222,Q3222:AE3222)),0)</f>
        <v>1</v>
      </c>
      <c r="F3222" s="5">
        <f>IF(P3222&gt;0,RANK(P3222,(N3222:P3222,Q3222:AE3222)),0)</f>
        <v>0</v>
      </c>
      <c r="G3222" s="131">
        <f t="shared" si="1223"/>
        <v>1838</v>
      </c>
      <c r="H3222" s="136">
        <f t="shared" si="1224"/>
        <v>0.19322960470984021</v>
      </c>
      <c r="I3222" s="2"/>
      <c r="J3222" s="2">
        <f t="shared" si="1215"/>
        <v>0.39560555088309501</v>
      </c>
      <c r="K3222" s="2">
        <f t="shared" si="1216"/>
        <v>0.5888351555929352</v>
      </c>
      <c r="L3222" s="2">
        <f t="shared" si="1217"/>
        <v>0</v>
      </c>
      <c r="M3222" s="2">
        <f t="shared" si="1218"/>
        <v>1.5559293523969786E-2</v>
      </c>
      <c r="N3222" s="63">
        <v>3763</v>
      </c>
      <c r="O3222" s="63">
        <v>5601</v>
      </c>
      <c r="P3222" s="63"/>
      <c r="Q3222" s="63">
        <v>58</v>
      </c>
      <c r="R3222" s="63">
        <v>28</v>
      </c>
      <c r="S3222" s="63">
        <v>31</v>
      </c>
      <c r="T3222" s="63"/>
      <c r="U3222" s="63"/>
      <c r="V3222" s="63">
        <v>7</v>
      </c>
      <c r="W3222" s="63">
        <v>18</v>
      </c>
      <c r="X3222" s="63">
        <v>0</v>
      </c>
      <c r="Y3222" s="63"/>
      <c r="Z3222" s="63">
        <v>0</v>
      </c>
      <c r="AA3222" s="63"/>
      <c r="AB3222" s="63"/>
      <c r="AC3222" s="63"/>
      <c r="AD3222" s="63"/>
      <c r="AE3222" s="63"/>
      <c r="AF3222" s="63"/>
      <c r="AG3222" s="63">
        <v>6</v>
      </c>
      <c r="AH3222" s="63"/>
      <c r="AI3222" s="63"/>
      <c r="AJ3222" s="63"/>
      <c r="AK3222" s="63"/>
      <c r="AL3222" s="63"/>
      <c r="AM3222" s="63"/>
      <c r="AN3222" s="63"/>
      <c r="AO3222" s="63"/>
      <c r="AP3222" s="63"/>
      <c r="AQ3222" s="63"/>
      <c r="AS3222" s="5">
        <f>IF(Q3222&gt;0,RANK(Q3222,(N3222:P3222,Q3222:AE3222)),0)</f>
        <v>3</v>
      </c>
      <c r="AT3222" s="5">
        <f>IF(R3222&gt;0,RANK(R3222,(N3222:P3222,Q3222:AE3222)),0)</f>
        <v>5</v>
      </c>
      <c r="AU3222" s="5">
        <f>IF(T3222&gt;0,RANK(T3222,(N3222:P3222,Q3222:AE3222)),0)</f>
        <v>0</v>
      </c>
      <c r="AV3222" s="5">
        <f>IF(S3222&gt;0,RANK(S3222,(N3222:P3222,Q3222:AE3222)),0)</f>
        <v>4</v>
      </c>
      <c r="AW3222" s="2">
        <f t="shared" si="1219"/>
        <v>6.0975609756097563E-3</v>
      </c>
      <c r="AX3222" s="2">
        <f t="shared" si="1220"/>
        <v>2.9436501261564342E-3</v>
      </c>
      <c r="AY3222" s="2">
        <f t="shared" si="1221"/>
        <v>0</v>
      </c>
      <c r="AZ3222" s="2">
        <f t="shared" si="1222"/>
        <v>3.2590412111017661E-3</v>
      </c>
      <c r="BB3222" t="s">
        <v>1148</v>
      </c>
      <c r="BC3222" t="s">
        <v>3022</v>
      </c>
      <c r="BD3222" s="63">
        <v>7</v>
      </c>
      <c r="BF3222" s="111">
        <v>55</v>
      </c>
      <c r="BG3222" s="113">
        <v>119</v>
      </c>
      <c r="BH3222" s="117">
        <f t="shared" si="1213"/>
        <v>55119</v>
      </c>
      <c r="BJ3222" s="5" t="s">
        <v>3185</v>
      </c>
    </row>
    <row r="3223" spans="1:62" hidden="1" outlineLevel="1">
      <c r="A3223" t="s">
        <v>474</v>
      </c>
      <c r="B3223" t="s">
        <v>3022</v>
      </c>
      <c r="C3223" s="1">
        <f t="shared" si="1214"/>
        <v>13481</v>
      </c>
      <c r="D3223" s="5">
        <f>IF(N3223&gt;0, RANK(N3223,(N3223:P3223,Q3223:AE3223)),0)</f>
        <v>1</v>
      </c>
      <c r="E3223" s="5">
        <f>IF(O3223&gt;0,RANK(O3223,(N3223:P3223,Q3223:AE3223)),0)</f>
        <v>2</v>
      </c>
      <c r="F3223" s="5">
        <f>IF(P3223&gt;0,RANK(P3223,(N3223:P3223,Q3223:AE3223)),0)</f>
        <v>0</v>
      </c>
      <c r="G3223" s="131">
        <f t="shared" si="1223"/>
        <v>1898</v>
      </c>
      <c r="H3223" s="136">
        <f t="shared" si="1224"/>
        <v>0.1407907425265188</v>
      </c>
      <c r="I3223" s="2"/>
      <c r="J3223" s="2">
        <f t="shared" si="1215"/>
        <v>0.56412729026036645</v>
      </c>
      <c r="K3223" s="2">
        <f t="shared" si="1216"/>
        <v>0.42333654773384766</v>
      </c>
      <c r="L3223" s="2">
        <f t="shared" si="1217"/>
        <v>0</v>
      </c>
      <c r="M3223" s="2">
        <f t="shared" si="1218"/>
        <v>1.2536162005785889E-2</v>
      </c>
      <c r="N3223" s="63">
        <v>7605</v>
      </c>
      <c r="O3223" s="63">
        <v>5707</v>
      </c>
      <c r="P3223" s="63"/>
      <c r="Q3223" s="63">
        <v>82</v>
      </c>
      <c r="R3223" s="63">
        <v>41</v>
      </c>
      <c r="S3223" s="63">
        <v>23</v>
      </c>
      <c r="T3223" s="63"/>
      <c r="U3223" s="63"/>
      <c r="V3223" s="63">
        <v>3</v>
      </c>
      <c r="W3223" s="63">
        <v>15</v>
      </c>
      <c r="X3223" s="63">
        <v>0</v>
      </c>
      <c r="Y3223" s="63"/>
      <c r="Z3223" s="63">
        <v>0</v>
      </c>
      <c r="AA3223" s="63"/>
      <c r="AB3223" s="63"/>
      <c r="AC3223" s="63"/>
      <c r="AD3223" s="63"/>
      <c r="AE3223" s="63"/>
      <c r="AF3223" s="63"/>
      <c r="AG3223" s="63">
        <v>5</v>
      </c>
      <c r="AH3223" s="63"/>
      <c r="AI3223" s="63"/>
      <c r="AJ3223" s="63"/>
      <c r="AK3223" s="63"/>
      <c r="AL3223" s="63"/>
      <c r="AM3223" s="63"/>
      <c r="AN3223" s="63"/>
      <c r="AO3223" s="63"/>
      <c r="AP3223" s="63"/>
      <c r="AQ3223" s="63"/>
      <c r="AS3223" s="5">
        <f>IF(Q3223&gt;0,RANK(Q3223,(N3223:P3223,Q3223:AE3223)),0)</f>
        <v>3</v>
      </c>
      <c r="AT3223" s="5">
        <f>IF(R3223&gt;0,RANK(R3223,(N3223:P3223,Q3223:AE3223)),0)</f>
        <v>4</v>
      </c>
      <c r="AU3223" s="5">
        <f>IF(T3223&gt;0,RANK(T3223,(N3223:P3223,Q3223:AE3223)),0)</f>
        <v>0</v>
      </c>
      <c r="AV3223" s="5">
        <f>IF(S3223&gt;0,RANK(S3223,(N3223:P3223,Q3223:AE3223)),0)</f>
        <v>5</v>
      </c>
      <c r="AW3223" s="2">
        <f t="shared" si="1219"/>
        <v>6.0826348193754173E-3</v>
      </c>
      <c r="AX3223" s="2">
        <f t="shared" si="1220"/>
        <v>3.0413174096877086E-3</v>
      </c>
      <c r="AY3223" s="2">
        <f t="shared" si="1221"/>
        <v>0</v>
      </c>
      <c r="AZ3223" s="2">
        <f t="shared" si="1222"/>
        <v>1.7061048883613974E-3</v>
      </c>
      <c r="BB3223" t="s">
        <v>474</v>
      </c>
      <c r="BC3223" t="s">
        <v>3022</v>
      </c>
      <c r="BD3223" s="63">
        <v>3</v>
      </c>
      <c r="BF3223" s="111">
        <v>55</v>
      </c>
      <c r="BG3223" s="113">
        <v>121</v>
      </c>
      <c r="BH3223" s="117">
        <f t="shared" si="1213"/>
        <v>55121</v>
      </c>
      <c r="BJ3223" s="5" t="s">
        <v>3185</v>
      </c>
    </row>
    <row r="3224" spans="1:62" hidden="1" outlineLevel="1">
      <c r="A3224" t="s">
        <v>1874</v>
      </c>
      <c r="B3224" t="s">
        <v>3022</v>
      </c>
      <c r="C3224" s="1">
        <f t="shared" si="1214"/>
        <v>14269</v>
      </c>
      <c r="D3224" s="5">
        <f>IF(N3224&gt;0, RANK(N3224,(N3224:P3224,Q3224:AE3224)),0)</f>
        <v>1</v>
      </c>
      <c r="E3224" s="5">
        <f>IF(O3224&gt;0,RANK(O3224,(N3224:P3224,Q3224:AE3224)),0)</f>
        <v>2</v>
      </c>
      <c r="F3224" s="5">
        <f>IF(P3224&gt;0,RANK(P3224,(N3224:P3224,Q3224:AE3224)),0)</f>
        <v>0</v>
      </c>
      <c r="G3224" s="131">
        <f t="shared" si="1223"/>
        <v>2102</v>
      </c>
      <c r="H3224" s="136">
        <f t="shared" si="1224"/>
        <v>0.14731235545588339</v>
      </c>
      <c r="I3224" s="2"/>
      <c r="J3224" s="2">
        <f t="shared" si="1215"/>
        <v>0.56373957530310459</v>
      </c>
      <c r="K3224" s="2">
        <f t="shared" si="1216"/>
        <v>0.41642721984722125</v>
      </c>
      <c r="L3224" s="2">
        <f t="shared" si="1217"/>
        <v>0</v>
      </c>
      <c r="M3224" s="2">
        <f t="shared" si="1218"/>
        <v>1.9833204849674158E-2</v>
      </c>
      <c r="N3224" s="63">
        <v>8044</v>
      </c>
      <c r="O3224" s="63">
        <v>5942</v>
      </c>
      <c r="P3224" s="63"/>
      <c r="Q3224" s="63">
        <v>103</v>
      </c>
      <c r="R3224" s="63">
        <v>96</v>
      </c>
      <c r="S3224" s="63">
        <v>42</v>
      </c>
      <c r="T3224" s="63"/>
      <c r="U3224" s="63"/>
      <c r="V3224" s="63">
        <v>8</v>
      </c>
      <c r="W3224" s="63">
        <v>32</v>
      </c>
      <c r="X3224" s="63">
        <v>0</v>
      </c>
      <c r="Y3224" s="63"/>
      <c r="Z3224" s="63">
        <v>0</v>
      </c>
      <c r="AA3224" s="63"/>
      <c r="AB3224" s="63"/>
      <c r="AC3224" s="63"/>
      <c r="AD3224" s="63"/>
      <c r="AE3224" s="63"/>
      <c r="AF3224" s="63"/>
      <c r="AG3224" s="63">
        <v>2</v>
      </c>
      <c r="AH3224" s="63"/>
      <c r="AI3224" s="63"/>
      <c r="AJ3224" s="63"/>
      <c r="AK3224" s="63"/>
      <c r="AL3224" s="63"/>
      <c r="AM3224" s="63"/>
      <c r="AN3224" s="63"/>
      <c r="AO3224" s="63"/>
      <c r="AP3224" s="63"/>
      <c r="AQ3224" s="63"/>
      <c r="AS3224" s="5">
        <f>IF(Q3224&gt;0,RANK(Q3224,(N3224:P3224,Q3224:AE3224)),0)</f>
        <v>3</v>
      </c>
      <c r="AT3224" s="5">
        <f>IF(R3224&gt;0,RANK(R3224,(N3224:P3224,Q3224:AE3224)),0)</f>
        <v>4</v>
      </c>
      <c r="AU3224" s="5">
        <f>IF(T3224&gt;0,RANK(T3224,(N3224:P3224,Q3224:AE3224)),0)</f>
        <v>0</v>
      </c>
      <c r="AV3224" s="5">
        <f>IF(S3224&gt;0,RANK(S3224,(N3224:P3224,Q3224:AE3224)),0)</f>
        <v>5</v>
      </c>
      <c r="AW3224" s="2">
        <f t="shared" si="1219"/>
        <v>7.2184455813301563E-3</v>
      </c>
      <c r="AX3224" s="2">
        <f t="shared" si="1220"/>
        <v>6.7278716097834467E-3</v>
      </c>
      <c r="AY3224" s="2">
        <f t="shared" si="1221"/>
        <v>0</v>
      </c>
      <c r="AZ3224" s="2">
        <f t="shared" si="1222"/>
        <v>2.9434438292802578E-3</v>
      </c>
      <c r="BB3224" t="s">
        <v>1874</v>
      </c>
      <c r="BC3224" t="s">
        <v>3022</v>
      </c>
      <c r="BD3224" s="63">
        <v>3</v>
      </c>
      <c r="BF3224" s="111">
        <v>55</v>
      </c>
      <c r="BG3224" s="113">
        <v>123</v>
      </c>
      <c r="BH3224" s="117">
        <f t="shared" si="1213"/>
        <v>55123</v>
      </c>
      <c r="BJ3224" s="5" t="s">
        <v>3185</v>
      </c>
    </row>
    <row r="3225" spans="1:62" hidden="1" outlineLevel="1">
      <c r="A3225" t="s">
        <v>1088</v>
      </c>
      <c r="B3225" t="s">
        <v>3022</v>
      </c>
      <c r="C3225" s="1">
        <f t="shared" si="1214"/>
        <v>13842</v>
      </c>
      <c r="D3225" s="5">
        <f>IF(N3225&gt;0, RANK(N3225,(N3225:P3225,Q3225:AE3225)),0)</f>
        <v>2</v>
      </c>
      <c r="E3225" s="5">
        <f>IF(O3225&gt;0,RANK(O3225,(N3225:P3225,Q3225:AE3225)),0)</f>
        <v>1</v>
      </c>
      <c r="F3225" s="5">
        <f>IF(P3225&gt;0,RANK(P3225,(N3225:P3225,Q3225:AE3225)),0)</f>
        <v>0</v>
      </c>
      <c r="G3225" s="131">
        <f t="shared" si="1223"/>
        <v>1798</v>
      </c>
      <c r="H3225" s="136">
        <f t="shared" si="1224"/>
        <v>0.12989452391272938</v>
      </c>
      <c r="I3225" s="2"/>
      <c r="J3225" s="2">
        <f t="shared" si="1215"/>
        <v>0.42992342147088569</v>
      </c>
      <c r="K3225" s="2">
        <f t="shared" si="1216"/>
        <v>0.55981794538361507</v>
      </c>
      <c r="L3225" s="2">
        <f t="shared" si="1217"/>
        <v>0</v>
      </c>
      <c r="M3225" s="2">
        <f t="shared" si="1218"/>
        <v>1.0258633145499241E-2</v>
      </c>
      <c r="N3225" s="63">
        <v>5951</v>
      </c>
      <c r="O3225" s="63">
        <v>7749</v>
      </c>
      <c r="P3225" s="63"/>
      <c r="Q3225" s="63">
        <v>61</v>
      </c>
      <c r="R3225" s="63">
        <v>35</v>
      </c>
      <c r="S3225" s="63">
        <v>17</v>
      </c>
      <c r="T3225" s="63"/>
      <c r="U3225" s="63"/>
      <c r="V3225" s="63">
        <v>2</v>
      </c>
      <c r="W3225" s="63">
        <v>26</v>
      </c>
      <c r="X3225" s="63">
        <v>0</v>
      </c>
      <c r="Y3225" s="63"/>
      <c r="Z3225" s="63">
        <v>0</v>
      </c>
      <c r="AA3225" s="63"/>
      <c r="AB3225" s="63"/>
      <c r="AC3225" s="63"/>
      <c r="AD3225" s="63"/>
      <c r="AE3225" s="63"/>
      <c r="AF3225" s="63"/>
      <c r="AG3225" s="63">
        <v>1</v>
      </c>
      <c r="AH3225" s="63"/>
      <c r="AI3225" s="63"/>
      <c r="AJ3225" s="63"/>
      <c r="AK3225" s="63"/>
      <c r="AL3225" s="63"/>
      <c r="AM3225" s="63"/>
      <c r="AN3225" s="63"/>
      <c r="AO3225" s="63"/>
      <c r="AP3225" s="63"/>
      <c r="AQ3225" s="63"/>
      <c r="AS3225" s="5">
        <f>IF(Q3225&gt;0,RANK(Q3225,(N3225:P3225,Q3225:AE3225)),0)</f>
        <v>3</v>
      </c>
      <c r="AT3225" s="5">
        <f>IF(R3225&gt;0,RANK(R3225,(N3225:P3225,Q3225:AE3225)),0)</f>
        <v>4</v>
      </c>
      <c r="AU3225" s="5">
        <f>IF(T3225&gt;0,RANK(T3225,(N3225:P3225,Q3225:AE3225)),0)</f>
        <v>0</v>
      </c>
      <c r="AV3225" s="5">
        <f>IF(S3225&gt;0,RANK(S3225,(N3225:P3225,Q3225:AE3225)),0)</f>
        <v>6</v>
      </c>
      <c r="AW3225" s="2">
        <f t="shared" si="1219"/>
        <v>4.4068776188412083E-3</v>
      </c>
      <c r="AX3225" s="2">
        <f t="shared" si="1220"/>
        <v>2.5285363386793815E-3</v>
      </c>
      <c r="AY3225" s="2">
        <f t="shared" si="1221"/>
        <v>0</v>
      </c>
      <c r="AZ3225" s="2">
        <f t="shared" si="1222"/>
        <v>1.2281462216442711E-3</v>
      </c>
      <c r="BB3225" t="s">
        <v>1088</v>
      </c>
      <c r="BC3225" t="s">
        <v>3022</v>
      </c>
      <c r="BD3225" s="63">
        <v>7</v>
      </c>
      <c r="BF3225" s="111">
        <v>55</v>
      </c>
      <c r="BG3225" s="113">
        <v>125</v>
      </c>
      <c r="BH3225" s="117">
        <f t="shared" si="1213"/>
        <v>55125</v>
      </c>
      <c r="BJ3225" s="5" t="s">
        <v>3185</v>
      </c>
    </row>
    <row r="3226" spans="1:62" hidden="1" outlineLevel="1">
      <c r="A3226" t="s">
        <v>1001</v>
      </c>
      <c r="B3226" t="s">
        <v>3022</v>
      </c>
      <c r="C3226" s="1">
        <f t="shared" ref="C3226:C3234" si="1225">SUM(N3226:AQ3226)</f>
        <v>52303</v>
      </c>
      <c r="D3226" s="5">
        <f>IF(N3226&gt;0, RANK(N3226,(N3226:P3226,Q3226:AE3226)),0)</f>
        <v>2</v>
      </c>
      <c r="E3226" s="5">
        <f>IF(O3226&gt;0,RANK(O3226,(N3226:P3226,Q3226:AE3226)),0)</f>
        <v>1</v>
      </c>
      <c r="F3226" s="5">
        <f>IF(P3226&gt;0,RANK(P3226,(N3226:P3226,Q3226:AE3226)),0)</f>
        <v>0</v>
      </c>
      <c r="G3226" s="131">
        <f t="shared" si="1223"/>
        <v>6454</v>
      </c>
      <c r="H3226" s="136">
        <f t="shared" si="1224"/>
        <v>0.12339636349731373</v>
      </c>
      <c r="I3226" s="2"/>
      <c r="J3226" s="2">
        <f t="shared" ref="J3226:J3234" si="1226">IF($C3226=0,"-",N3226/$C3226)</f>
        <v>0.43117985584000917</v>
      </c>
      <c r="K3226" s="2">
        <f t="shared" ref="K3226:K3234" si="1227">IF($C3226=0,"-",O3226/$C3226)</f>
        <v>0.55457621933732293</v>
      </c>
      <c r="L3226" s="2">
        <f t="shared" ref="L3226:L3234" si="1228">IF($C3226=0,"-",P3226/$C3226)</f>
        <v>0</v>
      </c>
      <c r="M3226" s="2">
        <f t="shared" ref="M3226:M3234" si="1229">IF(C3226=0,"-",(1-J3226-K3226-L3226))</f>
        <v>1.4243924822667897E-2</v>
      </c>
      <c r="N3226" s="63">
        <v>22552</v>
      </c>
      <c r="O3226" s="63">
        <v>29006</v>
      </c>
      <c r="P3226" s="63"/>
      <c r="Q3226" s="63">
        <v>441</v>
      </c>
      <c r="R3226" s="63">
        <v>102</v>
      </c>
      <c r="S3226" s="63">
        <v>83</v>
      </c>
      <c r="T3226" s="63"/>
      <c r="U3226" s="63"/>
      <c r="V3226" s="63">
        <v>10</v>
      </c>
      <c r="W3226" s="63">
        <v>99</v>
      </c>
      <c r="X3226" s="63">
        <v>0</v>
      </c>
      <c r="Y3226" s="63"/>
      <c r="Z3226" s="63">
        <v>0</v>
      </c>
      <c r="AA3226" s="63"/>
      <c r="AB3226" s="63"/>
      <c r="AC3226" s="63"/>
      <c r="AD3226" s="63"/>
      <c r="AE3226" s="63"/>
      <c r="AF3226" s="63"/>
      <c r="AG3226" s="63">
        <v>10</v>
      </c>
      <c r="AH3226" s="63"/>
      <c r="AI3226" s="63"/>
      <c r="AJ3226" s="63"/>
      <c r="AK3226" s="63"/>
      <c r="AL3226" s="63"/>
      <c r="AM3226" s="63"/>
      <c r="AN3226" s="63"/>
      <c r="AO3226" s="63"/>
      <c r="AP3226" s="63"/>
      <c r="AQ3226" s="63"/>
      <c r="AS3226" s="5">
        <f>IF(Q3226&gt;0,RANK(Q3226,(N3226:P3226,Q3226:AE3226)),0)</f>
        <v>3</v>
      </c>
      <c r="AT3226" s="5">
        <f>IF(R3226&gt;0,RANK(R3226,(N3226:P3226,Q3226:AE3226)),0)</f>
        <v>4</v>
      </c>
      <c r="AU3226" s="5">
        <f>IF(T3226&gt;0,RANK(T3226,(N3226:P3226,Q3226:AE3226)),0)</f>
        <v>0</v>
      </c>
      <c r="AV3226" s="5">
        <f>IF(S3226&gt;0,RANK(S3226,(N3226:P3226,Q3226:AE3226)),0)</f>
        <v>6</v>
      </c>
      <c r="AW3226" s="2">
        <f t="shared" ref="AW3226:AW3234" si="1230">IF($C3226=0,"-",Q3226/$C3226)</f>
        <v>8.4316387205322831E-3</v>
      </c>
      <c r="AX3226" s="2">
        <f t="shared" ref="AX3226:AX3234" si="1231">IF($C3226=0,"-",R3226/$C3226)</f>
        <v>1.9501749421639294E-3</v>
      </c>
      <c r="AY3226" s="2">
        <f t="shared" ref="AY3226:AY3234" si="1232">IF($C3226=0,"-",T3226/$C3226)</f>
        <v>0</v>
      </c>
      <c r="AZ3226" s="2">
        <f t="shared" ref="AZ3226:AZ3234" si="1233">IF($C3226=0,"-",S3226/$C3226)</f>
        <v>1.5869070607804523E-3</v>
      </c>
      <c r="BB3226" t="s">
        <v>1001</v>
      </c>
      <c r="BC3226" t="s">
        <v>3022</v>
      </c>
      <c r="BD3226" s="63"/>
      <c r="BF3226" s="111">
        <v>55</v>
      </c>
      <c r="BG3226" s="113">
        <v>127</v>
      </c>
      <c r="BH3226" s="117">
        <f t="shared" si="1213"/>
        <v>55127</v>
      </c>
      <c r="BJ3226" s="5" t="s">
        <v>3185</v>
      </c>
    </row>
    <row r="3227" spans="1:62" hidden="1" outlineLevel="1">
      <c r="A3227" t="s">
        <v>112</v>
      </c>
      <c r="B3227" t="s">
        <v>3022</v>
      </c>
      <c r="C3227" s="1">
        <f t="shared" si="1225"/>
        <v>9287</v>
      </c>
      <c r="D3227" s="5">
        <f>IF(N3227&gt;0, RANK(N3227,(N3227:P3227,Q3227:AE3227)),0)</f>
        <v>2</v>
      </c>
      <c r="E3227" s="5">
        <f>IF(O3227&gt;0,RANK(O3227,(N3227:P3227,Q3227:AE3227)),0)</f>
        <v>1</v>
      </c>
      <c r="F3227" s="5">
        <f>IF(P3227&gt;0,RANK(P3227,(N3227:P3227,Q3227:AE3227)),0)</f>
        <v>0</v>
      </c>
      <c r="G3227" s="131">
        <f t="shared" si="1223"/>
        <v>252</v>
      </c>
      <c r="H3227" s="136">
        <f t="shared" si="1224"/>
        <v>2.7134704425541081E-2</v>
      </c>
      <c r="I3227" s="2"/>
      <c r="J3227" s="2">
        <f t="shared" si="1226"/>
        <v>0.47884139119198882</v>
      </c>
      <c r="K3227" s="2">
        <f t="shared" si="1227"/>
        <v>0.50597609561752988</v>
      </c>
      <c r="L3227" s="2">
        <f t="shared" si="1228"/>
        <v>0</v>
      </c>
      <c r="M3227" s="2">
        <f t="shared" si="1229"/>
        <v>1.518251319048125E-2</v>
      </c>
      <c r="N3227" s="63">
        <v>4447</v>
      </c>
      <c r="O3227" s="63">
        <v>4699</v>
      </c>
      <c r="P3227" s="63"/>
      <c r="Q3227" s="63">
        <v>79</v>
      </c>
      <c r="R3227" s="63">
        <v>25</v>
      </c>
      <c r="S3227" s="63">
        <v>13</v>
      </c>
      <c r="T3227" s="63"/>
      <c r="U3227" s="63"/>
      <c r="V3227" s="63">
        <v>3</v>
      </c>
      <c r="W3227" s="63">
        <v>20</v>
      </c>
      <c r="X3227" s="63">
        <v>0</v>
      </c>
      <c r="Y3227" s="63"/>
      <c r="Z3227" s="63">
        <v>0</v>
      </c>
      <c r="AA3227" s="63"/>
      <c r="AB3227" s="63"/>
      <c r="AC3227" s="63"/>
      <c r="AD3227" s="63"/>
      <c r="AE3227" s="63"/>
      <c r="AF3227" s="63"/>
      <c r="AG3227" s="63">
        <v>1</v>
      </c>
      <c r="AH3227" s="63"/>
      <c r="AI3227" s="63"/>
      <c r="AJ3227" s="63"/>
      <c r="AK3227" s="63"/>
      <c r="AL3227" s="63"/>
      <c r="AM3227" s="63"/>
      <c r="AN3227" s="63"/>
      <c r="AO3227" s="63"/>
      <c r="AP3227" s="63"/>
      <c r="AQ3227" s="63"/>
      <c r="AS3227" s="5">
        <f>IF(Q3227&gt;0,RANK(Q3227,(N3227:P3227,Q3227:AE3227)),0)</f>
        <v>3</v>
      </c>
      <c r="AT3227" s="5">
        <f>IF(R3227&gt;0,RANK(R3227,(N3227:P3227,Q3227:AE3227)),0)</f>
        <v>4</v>
      </c>
      <c r="AU3227" s="5">
        <f>IF(T3227&gt;0,RANK(T3227,(N3227:P3227,Q3227:AE3227)),0)</f>
        <v>0</v>
      </c>
      <c r="AV3227" s="5">
        <f>IF(S3227&gt;0,RANK(S3227,(N3227:P3227,Q3227:AE3227)),0)</f>
        <v>6</v>
      </c>
      <c r="AW3227" s="2">
        <f t="shared" si="1230"/>
        <v>8.5065144826101009E-3</v>
      </c>
      <c r="AX3227" s="2">
        <f t="shared" si="1231"/>
        <v>2.6919349628512974E-3</v>
      </c>
      <c r="AY3227" s="2">
        <f t="shared" si="1232"/>
        <v>0</v>
      </c>
      <c r="AZ3227" s="2">
        <f t="shared" si="1233"/>
        <v>1.3998061806826747E-3</v>
      </c>
      <c r="BB3227" t="s">
        <v>112</v>
      </c>
      <c r="BC3227" t="s">
        <v>3022</v>
      </c>
      <c r="BD3227" s="63">
        <v>7</v>
      </c>
      <c r="BF3227" s="111">
        <v>55</v>
      </c>
      <c r="BG3227" s="113">
        <v>129</v>
      </c>
      <c r="BH3227" s="117">
        <f t="shared" si="1213"/>
        <v>55129</v>
      </c>
      <c r="BJ3227" s="5" t="s">
        <v>3185</v>
      </c>
    </row>
    <row r="3228" spans="1:62" hidden="1" outlineLevel="1">
      <c r="A3228" t="s">
        <v>699</v>
      </c>
      <c r="B3228" t="s">
        <v>3022</v>
      </c>
      <c r="C3228" s="1">
        <f t="shared" si="1225"/>
        <v>78742</v>
      </c>
      <c r="D3228" s="5">
        <f>IF(N3228&gt;0, RANK(N3228,(N3228:P3228,Q3228:AE3228)),0)</f>
        <v>2</v>
      </c>
      <c r="E3228" s="5">
        <f>IF(O3228&gt;0,RANK(O3228,(N3228:P3228,Q3228:AE3228)),0)</f>
        <v>1</v>
      </c>
      <c r="F3228" s="5">
        <f>IF(P3228&gt;0,RANK(P3228,(N3228:P3228,Q3228:AE3228)),0)</f>
        <v>0</v>
      </c>
      <c r="G3228" s="131">
        <f t="shared" si="1223"/>
        <v>31599</v>
      </c>
      <c r="H3228" s="136">
        <f t="shared" si="1224"/>
        <v>0.40129790962891471</v>
      </c>
      <c r="I3228" s="2"/>
      <c r="J3228" s="2">
        <f t="shared" si="1226"/>
        <v>0.29420131568921287</v>
      </c>
      <c r="K3228" s="2">
        <f t="shared" si="1227"/>
        <v>0.69549922531812758</v>
      </c>
      <c r="L3228" s="2">
        <f t="shared" si="1228"/>
        <v>0</v>
      </c>
      <c r="M3228" s="2">
        <f t="shared" si="1229"/>
        <v>1.0299458992659494E-2</v>
      </c>
      <c r="N3228" s="63">
        <v>23166</v>
      </c>
      <c r="O3228" s="63">
        <v>54765</v>
      </c>
      <c r="P3228" s="63"/>
      <c r="Q3228" s="63">
        <v>435</v>
      </c>
      <c r="R3228" s="63">
        <v>139</v>
      </c>
      <c r="S3228" s="63">
        <v>122</v>
      </c>
      <c r="T3228" s="63"/>
      <c r="U3228" s="63"/>
      <c r="V3228" s="63">
        <v>10</v>
      </c>
      <c r="W3228" s="63">
        <v>92</v>
      </c>
      <c r="X3228" s="63">
        <v>4</v>
      </c>
      <c r="Y3228" s="63"/>
      <c r="Z3228" s="63">
        <v>2</v>
      </c>
      <c r="AA3228" s="63"/>
      <c r="AB3228" s="63"/>
      <c r="AC3228" s="63"/>
      <c r="AD3228" s="63"/>
      <c r="AE3228" s="63"/>
      <c r="AF3228" s="63"/>
      <c r="AG3228" s="63">
        <v>7</v>
      </c>
      <c r="AH3228" s="63"/>
      <c r="AI3228" s="63"/>
      <c r="AJ3228" s="63"/>
      <c r="AK3228" s="63"/>
      <c r="AL3228" s="63"/>
      <c r="AM3228" s="63"/>
      <c r="AN3228" s="63"/>
      <c r="AO3228" s="63"/>
      <c r="AP3228" s="63"/>
      <c r="AQ3228" s="63"/>
      <c r="AS3228" s="5">
        <f>IF(Q3228&gt;0,RANK(Q3228,(N3228:P3228,Q3228:AE3228)),0)</f>
        <v>3</v>
      </c>
      <c r="AT3228" s="5">
        <f>IF(R3228&gt;0,RANK(R3228,(N3228:P3228,Q3228:AE3228)),0)</f>
        <v>4</v>
      </c>
      <c r="AU3228" s="5">
        <f>IF(T3228&gt;0,RANK(T3228,(N3228:P3228,Q3228:AE3228)),0)</f>
        <v>0</v>
      </c>
      <c r="AV3228" s="5">
        <f>IF(S3228&gt;0,RANK(S3228,(N3228:P3228,Q3228:AE3228)),0)</f>
        <v>5</v>
      </c>
      <c r="AW3228" s="2">
        <f t="shared" si="1230"/>
        <v>5.5243707297249244E-3</v>
      </c>
      <c r="AX3228" s="2">
        <f t="shared" si="1231"/>
        <v>1.7652586929465851E-3</v>
      </c>
      <c r="AY3228" s="2">
        <f t="shared" si="1232"/>
        <v>0</v>
      </c>
      <c r="AZ3228" s="2">
        <f t="shared" si="1233"/>
        <v>1.5493637448883695E-3</v>
      </c>
      <c r="BB3228" t="s">
        <v>699</v>
      </c>
      <c r="BC3228" t="s">
        <v>3022</v>
      </c>
      <c r="BD3228" s="63">
        <v>5</v>
      </c>
      <c r="BF3228" s="111">
        <v>55</v>
      </c>
      <c r="BG3228" s="113">
        <v>131</v>
      </c>
      <c r="BH3228" s="117">
        <f t="shared" si="1213"/>
        <v>55131</v>
      </c>
      <c r="BJ3228" s="5" t="s">
        <v>3185</v>
      </c>
    </row>
    <row r="3229" spans="1:62" hidden="1" outlineLevel="1">
      <c r="A3229" t="s">
        <v>254</v>
      </c>
      <c r="B3229" t="s">
        <v>3022</v>
      </c>
      <c r="C3229" s="1">
        <f t="shared" si="1225"/>
        <v>243856</v>
      </c>
      <c r="D3229" s="5">
        <f>IF(N3229&gt;0, RANK(N3229,(N3229:P3229,Q3229:AE3229)),0)</f>
        <v>2</v>
      </c>
      <c r="E3229" s="5">
        <f>IF(O3229&gt;0,RANK(O3229,(N3229:P3229,Q3229:AE3229)),0)</f>
        <v>1</v>
      </c>
      <c r="F3229" s="5">
        <f>IF(P3229&gt;0,RANK(P3229,(N3229:P3229,Q3229:AE3229)),0)</f>
        <v>0</v>
      </c>
      <c r="G3229" s="131">
        <f t="shared" si="1223"/>
        <v>84019</v>
      </c>
      <c r="H3229" s="136">
        <f t="shared" si="1224"/>
        <v>0.34454350108260612</v>
      </c>
      <c r="I3229" s="2"/>
      <c r="J3229" s="2">
        <f t="shared" si="1226"/>
        <v>0.3230554097500164</v>
      </c>
      <c r="K3229" s="2">
        <f t="shared" si="1227"/>
        <v>0.66759891083262257</v>
      </c>
      <c r="L3229" s="2">
        <f t="shared" si="1228"/>
        <v>0</v>
      </c>
      <c r="M3229" s="2">
        <f t="shared" si="1229"/>
        <v>9.3456794173609747E-3</v>
      </c>
      <c r="N3229" s="63">
        <v>78779</v>
      </c>
      <c r="O3229" s="63">
        <v>162798</v>
      </c>
      <c r="P3229" s="63"/>
      <c r="Q3229" s="63">
        <v>1262</v>
      </c>
      <c r="R3229" s="63">
        <v>311</v>
      </c>
      <c r="S3229" s="63">
        <v>297</v>
      </c>
      <c r="T3229" s="63"/>
      <c r="U3229" s="63"/>
      <c r="V3229" s="63">
        <v>26</v>
      </c>
      <c r="W3229" s="63">
        <v>361</v>
      </c>
      <c r="X3229" s="63">
        <v>0</v>
      </c>
      <c r="Y3229" s="63"/>
      <c r="Z3229" s="63">
        <v>1</v>
      </c>
      <c r="AA3229" s="63"/>
      <c r="AB3229" s="63"/>
      <c r="AC3229" s="63"/>
      <c r="AD3229" s="63"/>
      <c r="AE3229" s="63"/>
      <c r="AF3229" s="63"/>
      <c r="AG3229" s="63">
        <v>21</v>
      </c>
      <c r="AH3229" s="63"/>
      <c r="AI3229" s="63"/>
      <c r="AJ3229" s="63"/>
      <c r="AK3229" s="63"/>
      <c r="AL3229" s="63"/>
      <c r="AM3229" s="63"/>
      <c r="AN3229" s="63"/>
      <c r="AO3229" s="63"/>
      <c r="AP3229" s="63"/>
      <c r="AQ3229" s="63"/>
      <c r="AS3229" s="5">
        <f>IF(Q3229&gt;0,RANK(Q3229,(N3229:P3229,Q3229:AE3229)),0)</f>
        <v>3</v>
      </c>
      <c r="AT3229" s="5">
        <f>IF(R3229&gt;0,RANK(R3229,(N3229:P3229,Q3229:AE3229)),0)</f>
        <v>5</v>
      </c>
      <c r="AU3229" s="5">
        <f>IF(T3229&gt;0,RANK(T3229,(N3229:P3229,Q3229:AE3229)),0)</f>
        <v>0</v>
      </c>
      <c r="AV3229" s="5">
        <f>IF(S3229&gt;0,RANK(S3229,(N3229:P3229,Q3229:AE3229)),0)</f>
        <v>6</v>
      </c>
      <c r="AW3229" s="2">
        <f t="shared" si="1230"/>
        <v>5.1751853552916473E-3</v>
      </c>
      <c r="AX3229" s="2">
        <f t="shared" si="1231"/>
        <v>1.2753428252739321E-3</v>
      </c>
      <c r="AY3229" s="2">
        <f t="shared" si="1232"/>
        <v>0</v>
      </c>
      <c r="AZ3229" s="2">
        <f t="shared" si="1233"/>
        <v>1.2179318942326619E-3</v>
      </c>
      <c r="BB3229" t="s">
        <v>254</v>
      </c>
      <c r="BC3229" t="s">
        <v>3022</v>
      </c>
      <c r="BD3229" s="63"/>
      <c r="BF3229" s="111">
        <v>55</v>
      </c>
      <c r="BG3229" s="113">
        <v>133</v>
      </c>
      <c r="BH3229" s="117">
        <f t="shared" si="1213"/>
        <v>55133</v>
      </c>
      <c r="BJ3229" s="5" t="s">
        <v>3185</v>
      </c>
    </row>
    <row r="3230" spans="1:62" hidden="1" outlineLevel="1">
      <c r="A3230" t="s">
        <v>1839</v>
      </c>
      <c r="B3230" t="s">
        <v>3022</v>
      </c>
      <c r="C3230" s="1">
        <f t="shared" si="1225"/>
        <v>25840</v>
      </c>
      <c r="D3230" s="5">
        <f>IF(N3230&gt;0, RANK(N3230,(N3230:P3230,Q3230:AE3230)),0)</f>
        <v>2</v>
      </c>
      <c r="E3230" s="5">
        <f>IF(O3230&gt;0,RANK(O3230,(N3230:P3230,Q3230:AE3230)),0)</f>
        <v>1</v>
      </c>
      <c r="F3230" s="5">
        <f>IF(P3230&gt;0,RANK(P3230,(N3230:P3230,Q3230:AE3230)),0)</f>
        <v>0</v>
      </c>
      <c r="G3230" s="131">
        <f t="shared" si="1223"/>
        <v>2424</v>
      </c>
      <c r="H3230" s="136">
        <f t="shared" si="1224"/>
        <v>9.3808049535603719E-2</v>
      </c>
      <c r="I3230" s="2"/>
      <c r="J3230" s="2">
        <f t="shared" si="1226"/>
        <v>0.44806501547987615</v>
      </c>
      <c r="K3230" s="2">
        <f t="shared" si="1227"/>
        <v>0.54187306501547983</v>
      </c>
      <c r="L3230" s="2">
        <f t="shared" si="1228"/>
        <v>0</v>
      </c>
      <c r="M3230" s="2">
        <f t="shared" si="1229"/>
        <v>1.0061919504643968E-2</v>
      </c>
      <c r="N3230" s="63">
        <v>11578</v>
      </c>
      <c r="O3230" s="63">
        <v>14002</v>
      </c>
      <c r="P3230" s="63"/>
      <c r="Q3230" s="63">
        <v>142</v>
      </c>
      <c r="R3230" s="63">
        <v>49</v>
      </c>
      <c r="S3230" s="63">
        <v>45</v>
      </c>
      <c r="T3230" s="63"/>
      <c r="U3230" s="63"/>
      <c r="V3230" s="63">
        <v>7</v>
      </c>
      <c r="W3230" s="63">
        <v>8</v>
      </c>
      <c r="X3230" s="63">
        <v>2</v>
      </c>
      <c r="Y3230" s="63"/>
      <c r="Z3230" s="63">
        <v>2</v>
      </c>
      <c r="AA3230" s="63"/>
      <c r="AB3230" s="63"/>
      <c r="AC3230" s="63"/>
      <c r="AD3230" s="63"/>
      <c r="AE3230" s="63"/>
      <c r="AF3230" s="63"/>
      <c r="AG3230" s="63">
        <v>5</v>
      </c>
      <c r="AH3230" s="63"/>
      <c r="AI3230" s="63"/>
      <c r="AJ3230" s="63"/>
      <c r="AK3230" s="63"/>
      <c r="AL3230" s="63"/>
      <c r="AM3230" s="63"/>
      <c r="AN3230" s="63"/>
      <c r="AO3230" s="63"/>
      <c r="AP3230" s="63"/>
      <c r="AQ3230" s="63"/>
      <c r="AS3230" s="5">
        <f>IF(Q3230&gt;0,RANK(Q3230,(N3230:P3230,Q3230:AE3230)),0)</f>
        <v>3</v>
      </c>
      <c r="AT3230" s="5">
        <f>IF(R3230&gt;0,RANK(R3230,(N3230:P3230,Q3230:AE3230)),0)</f>
        <v>4</v>
      </c>
      <c r="AU3230" s="5">
        <f>IF(T3230&gt;0,RANK(T3230,(N3230:P3230,Q3230:AE3230)),0)</f>
        <v>0</v>
      </c>
      <c r="AV3230" s="5">
        <f>IF(S3230&gt;0,RANK(S3230,(N3230:P3230,Q3230:AE3230)),0)</f>
        <v>5</v>
      </c>
      <c r="AW3230" s="2">
        <f t="shared" si="1230"/>
        <v>5.4953560371517026E-3</v>
      </c>
      <c r="AX3230" s="2">
        <f t="shared" si="1231"/>
        <v>1.8962848297213622E-3</v>
      </c>
      <c r="AY3230" s="2">
        <f t="shared" si="1232"/>
        <v>0</v>
      </c>
      <c r="AZ3230" s="2">
        <f t="shared" si="1233"/>
        <v>1.741486068111455E-3</v>
      </c>
      <c r="BB3230" t="s">
        <v>1839</v>
      </c>
      <c r="BC3230" t="s">
        <v>3022</v>
      </c>
      <c r="BD3230" s="63">
        <v>8</v>
      </c>
      <c r="BF3230" s="111">
        <v>55</v>
      </c>
      <c r="BG3230" s="113">
        <v>135</v>
      </c>
      <c r="BH3230" s="117">
        <f t="shared" si="1213"/>
        <v>55135</v>
      </c>
      <c r="BJ3230" s="5" t="s">
        <v>3185</v>
      </c>
    </row>
    <row r="3231" spans="1:62" hidden="1" outlineLevel="1">
      <c r="A3231" t="s">
        <v>2921</v>
      </c>
      <c r="B3231" t="s">
        <v>3022</v>
      </c>
      <c r="C3231" s="1">
        <f t="shared" si="1225"/>
        <v>12048</v>
      </c>
      <c r="D3231" s="5">
        <f>IF(N3231&gt;0, RANK(N3231,(N3231:P3231,Q3231:AE3231)),0)</f>
        <v>2</v>
      </c>
      <c r="E3231" s="5">
        <f>IF(O3231&gt;0,RANK(O3231,(N3231:P3231,Q3231:AE3231)),0)</f>
        <v>1</v>
      </c>
      <c r="F3231" s="5">
        <f>IF(P3231&gt;0,RANK(P3231,(N3231:P3231,Q3231:AE3231)),0)</f>
        <v>0</v>
      </c>
      <c r="G3231" s="131">
        <f t="shared" si="1223"/>
        <v>1227</v>
      </c>
      <c r="H3231" s="136">
        <f t="shared" si="1224"/>
        <v>0.10184262948207172</v>
      </c>
      <c r="I3231" s="2"/>
      <c r="J3231" s="2">
        <f t="shared" si="1226"/>
        <v>0.44281208499335989</v>
      </c>
      <c r="K3231" s="2">
        <f t="shared" si="1227"/>
        <v>0.54465471447543157</v>
      </c>
      <c r="L3231" s="2">
        <f t="shared" si="1228"/>
        <v>0</v>
      </c>
      <c r="M3231" s="2">
        <f t="shared" si="1229"/>
        <v>1.2533200531208544E-2</v>
      </c>
      <c r="N3231" s="63">
        <v>5335</v>
      </c>
      <c r="O3231" s="63">
        <v>6562</v>
      </c>
      <c r="P3231" s="63"/>
      <c r="Q3231" s="63">
        <v>64</v>
      </c>
      <c r="R3231" s="63">
        <v>27</v>
      </c>
      <c r="S3231" s="63">
        <v>29</v>
      </c>
      <c r="T3231" s="63"/>
      <c r="U3231" s="63"/>
      <c r="V3231" s="63">
        <v>4</v>
      </c>
      <c r="W3231" s="63">
        <v>20</v>
      </c>
      <c r="X3231" s="63">
        <v>0</v>
      </c>
      <c r="Y3231" s="63"/>
      <c r="Z3231" s="63">
        <v>0</v>
      </c>
      <c r="AA3231" s="63"/>
      <c r="AB3231" s="63"/>
      <c r="AC3231" s="63"/>
      <c r="AD3231" s="63"/>
      <c r="AE3231" s="63"/>
      <c r="AF3231" s="63"/>
      <c r="AG3231" s="63">
        <v>7</v>
      </c>
      <c r="AH3231" s="63"/>
      <c r="AI3231" s="63"/>
      <c r="AJ3231" s="63"/>
      <c r="AK3231" s="63"/>
      <c r="AL3231" s="63"/>
      <c r="AM3231" s="63"/>
      <c r="AN3231" s="63"/>
      <c r="AO3231" s="63"/>
      <c r="AP3231" s="63"/>
      <c r="AQ3231" s="63"/>
      <c r="AS3231" s="5">
        <f>IF(Q3231&gt;0,RANK(Q3231,(N3231:P3231,Q3231:AE3231)),0)</f>
        <v>3</v>
      </c>
      <c r="AT3231" s="5">
        <f>IF(R3231&gt;0,RANK(R3231,(N3231:P3231,Q3231:AE3231)),0)</f>
        <v>5</v>
      </c>
      <c r="AU3231" s="5">
        <f>IF(T3231&gt;0,RANK(T3231,(N3231:P3231,Q3231:AE3231)),0)</f>
        <v>0</v>
      </c>
      <c r="AV3231" s="5">
        <f>IF(S3231&gt;0,RANK(S3231,(N3231:P3231,Q3231:AE3231)),0)</f>
        <v>4</v>
      </c>
      <c r="AW3231" s="2">
        <f t="shared" si="1230"/>
        <v>5.3120849933598934E-3</v>
      </c>
      <c r="AX3231" s="2">
        <f t="shared" si="1231"/>
        <v>2.2410358565737054E-3</v>
      </c>
      <c r="AY3231" s="2">
        <f t="shared" si="1232"/>
        <v>0</v>
      </c>
      <c r="AZ3231" s="2">
        <f t="shared" si="1233"/>
        <v>2.4070385126162019E-3</v>
      </c>
      <c r="BB3231" t="s">
        <v>2921</v>
      </c>
      <c r="BC3231" t="s">
        <v>3022</v>
      </c>
      <c r="BD3231" s="63">
        <v>6</v>
      </c>
      <c r="BF3231" s="111">
        <v>55</v>
      </c>
      <c r="BG3231" s="113">
        <v>137</v>
      </c>
      <c r="BH3231" s="117">
        <f t="shared" si="1213"/>
        <v>55137</v>
      </c>
      <c r="BJ3231" s="5" t="s">
        <v>3185</v>
      </c>
    </row>
    <row r="3232" spans="1:62" hidden="1" outlineLevel="1">
      <c r="A3232" t="s">
        <v>1625</v>
      </c>
      <c r="B3232" t="s">
        <v>3022</v>
      </c>
      <c r="C3232" s="1">
        <f t="shared" si="1225"/>
        <v>89173</v>
      </c>
      <c r="D3232" s="5">
        <f>IF(N3232&gt;0, RANK(N3232,(N3232:P3232,Q3232:AE3232)),0)</f>
        <v>1</v>
      </c>
      <c r="E3232" s="5">
        <f>IF(O3232&gt;0,RANK(O3232,(N3232:P3232,Q3232:AE3232)),0)</f>
        <v>2</v>
      </c>
      <c r="F3232" s="5">
        <f>IF(P3232&gt;0,RANK(P3232,(N3232:P3232,Q3232:AE3232)),0)</f>
        <v>0</v>
      </c>
      <c r="G3232" s="131">
        <f t="shared" si="1223"/>
        <v>3327</v>
      </c>
      <c r="H3232" s="136">
        <f t="shared" si="1224"/>
        <v>3.730949951218418E-2</v>
      </c>
      <c r="I3232" s="2"/>
      <c r="J3232" s="2">
        <f t="shared" si="1226"/>
        <v>0.50967221019815412</v>
      </c>
      <c r="K3232" s="2">
        <f t="shared" si="1227"/>
        <v>0.47236271068596997</v>
      </c>
      <c r="L3232" s="2">
        <f t="shared" si="1228"/>
        <v>0</v>
      </c>
      <c r="M3232" s="2">
        <f t="shared" si="1229"/>
        <v>1.7965079115875915E-2</v>
      </c>
      <c r="N3232" s="63">
        <v>45449</v>
      </c>
      <c r="O3232" s="63">
        <v>42122</v>
      </c>
      <c r="P3232" s="63"/>
      <c r="Q3232" s="63">
        <v>922</v>
      </c>
      <c r="R3232" s="63">
        <v>238</v>
      </c>
      <c r="S3232" s="63">
        <v>136</v>
      </c>
      <c r="T3232" s="63"/>
      <c r="U3232" s="63"/>
      <c r="V3232" s="63">
        <v>14</v>
      </c>
      <c r="W3232" s="63">
        <v>259</v>
      </c>
      <c r="X3232" s="63">
        <v>4</v>
      </c>
      <c r="Y3232" s="63"/>
      <c r="Z3232" s="63">
        <v>5</v>
      </c>
      <c r="AA3232" s="63"/>
      <c r="AB3232" s="63"/>
      <c r="AC3232" s="63"/>
      <c r="AD3232" s="63"/>
      <c r="AE3232" s="63"/>
      <c r="AF3232" s="63"/>
      <c r="AG3232" s="63">
        <v>24</v>
      </c>
      <c r="AH3232" s="63"/>
      <c r="AI3232" s="63"/>
      <c r="AJ3232" s="63"/>
      <c r="AK3232" s="63"/>
      <c r="AL3232" s="63"/>
      <c r="AM3232" s="63"/>
      <c r="AN3232" s="63"/>
      <c r="AO3232" s="63"/>
      <c r="AP3232" s="63"/>
      <c r="AQ3232" s="63"/>
      <c r="AS3232" s="5">
        <f>IF(Q3232&gt;0,RANK(Q3232,(N3232:P3232,Q3232:AE3232)),0)</f>
        <v>3</v>
      </c>
      <c r="AT3232" s="5">
        <f>IF(R3232&gt;0,RANK(R3232,(N3232:P3232,Q3232:AE3232)),0)</f>
        <v>5</v>
      </c>
      <c r="AU3232" s="5">
        <f>IF(T3232&gt;0,RANK(T3232,(N3232:P3232,Q3232:AE3232)),0)</f>
        <v>0</v>
      </c>
      <c r="AV3232" s="5">
        <f>IF(S3232&gt;0,RANK(S3232,(N3232:P3232,Q3232:AE3232)),0)</f>
        <v>6</v>
      </c>
      <c r="AW3232" s="2">
        <f t="shared" si="1230"/>
        <v>1.0339452524867393E-2</v>
      </c>
      <c r="AX3232" s="2">
        <f t="shared" si="1231"/>
        <v>2.6689693068529712E-3</v>
      </c>
      <c r="AY3232" s="2">
        <f t="shared" si="1232"/>
        <v>0</v>
      </c>
      <c r="AZ3232" s="2">
        <f t="shared" si="1233"/>
        <v>1.5251253182016979E-3</v>
      </c>
      <c r="BB3232" t="s">
        <v>1625</v>
      </c>
      <c r="BC3232" t="s">
        <v>3022</v>
      </c>
      <c r="BD3232" s="63"/>
      <c r="BF3232" s="111">
        <v>55</v>
      </c>
      <c r="BG3232" s="113">
        <v>139</v>
      </c>
      <c r="BH3232" s="117">
        <f t="shared" si="1213"/>
        <v>55139</v>
      </c>
      <c r="BJ3232" s="5" t="s">
        <v>3185</v>
      </c>
    </row>
    <row r="3233" spans="1:66" hidden="1" outlineLevel="1">
      <c r="A3233" t="s">
        <v>334</v>
      </c>
      <c r="B3233" t="s">
        <v>3022</v>
      </c>
      <c r="C3233" s="1">
        <f t="shared" si="1225"/>
        <v>38900</v>
      </c>
      <c r="D3233" s="5">
        <f>IF(N3233&gt;0, RANK(N3233,(N3233:P3233,Q3233:AE3233)),0)</f>
        <v>2</v>
      </c>
      <c r="E3233" s="5">
        <f>IF(O3233&gt;0,RANK(O3233,(N3233:P3233,Q3233:AE3233)),0)</f>
        <v>1</v>
      </c>
      <c r="F3233" s="5">
        <f>IF(P3233&gt;0,RANK(P3233,(N3233:P3233,Q3233:AE3233)),0)</f>
        <v>0</v>
      </c>
      <c r="G3233" s="131">
        <f t="shared" si="1223"/>
        <v>1123</v>
      </c>
      <c r="H3233" s="136">
        <f t="shared" si="1224"/>
        <v>2.8868894601542416E-2</v>
      </c>
      <c r="I3233" s="2"/>
      <c r="J3233" s="2">
        <f t="shared" si="1226"/>
        <v>0.47766066838046273</v>
      </c>
      <c r="K3233" s="2">
        <f t="shared" si="1227"/>
        <v>0.50652956298200513</v>
      </c>
      <c r="L3233" s="2">
        <f t="shared" si="1228"/>
        <v>0</v>
      </c>
      <c r="M3233" s="2">
        <f t="shared" si="1229"/>
        <v>1.580976863753214E-2</v>
      </c>
      <c r="N3233" s="63">
        <v>18581</v>
      </c>
      <c r="O3233" s="63">
        <v>19704</v>
      </c>
      <c r="P3233" s="63"/>
      <c r="Q3233" s="63">
        <v>286</v>
      </c>
      <c r="R3233" s="63">
        <v>136</v>
      </c>
      <c r="S3233" s="63">
        <v>102</v>
      </c>
      <c r="T3233" s="63"/>
      <c r="U3233" s="63"/>
      <c r="V3233" s="63">
        <v>5</v>
      </c>
      <c r="W3233" s="63">
        <v>79</v>
      </c>
      <c r="X3233" s="63">
        <v>0</v>
      </c>
      <c r="Y3233" s="63"/>
      <c r="Z3233" s="63">
        <v>2</v>
      </c>
      <c r="AA3233" s="63"/>
      <c r="AB3233" s="63"/>
      <c r="AC3233" s="63"/>
      <c r="AD3233" s="63"/>
      <c r="AE3233" s="63"/>
      <c r="AF3233" s="63"/>
      <c r="AG3233" s="63">
        <v>5</v>
      </c>
      <c r="AH3233" s="63"/>
      <c r="AI3233" s="63"/>
      <c r="AJ3233" s="63"/>
      <c r="AK3233" s="63"/>
      <c r="AL3233" s="63"/>
      <c r="AM3233" s="63"/>
      <c r="AN3233" s="63"/>
      <c r="AO3233" s="63"/>
      <c r="AP3233" s="63"/>
      <c r="AQ3233" s="63"/>
      <c r="AS3233" s="5">
        <f>IF(Q3233&gt;0,RANK(Q3233,(N3233:P3233,Q3233:AE3233)),0)</f>
        <v>3</v>
      </c>
      <c r="AT3233" s="5">
        <f>IF(R3233&gt;0,RANK(R3233,(N3233:P3233,Q3233:AE3233)),0)</f>
        <v>4</v>
      </c>
      <c r="AU3233" s="5">
        <f>IF(T3233&gt;0,RANK(T3233,(N3233:P3233,Q3233:AE3233)),0)</f>
        <v>0</v>
      </c>
      <c r="AV3233" s="5">
        <f>IF(S3233&gt;0,RANK(S3233,(N3233:P3233,Q3233:AE3233)),0)</f>
        <v>5</v>
      </c>
      <c r="AW3233" s="2">
        <f t="shared" si="1230"/>
        <v>7.3521850899742934E-3</v>
      </c>
      <c r="AX3233" s="2">
        <f t="shared" si="1231"/>
        <v>3.4961439588688946E-3</v>
      </c>
      <c r="AY3233" s="2">
        <f t="shared" si="1232"/>
        <v>0</v>
      </c>
      <c r="AZ3233" s="2">
        <f t="shared" si="1233"/>
        <v>2.6221079691516711E-3</v>
      </c>
      <c r="BB3233" t="s">
        <v>334</v>
      </c>
      <c r="BC3233" t="s">
        <v>3022</v>
      </c>
      <c r="BD3233" s="63"/>
      <c r="BF3233" s="111">
        <v>55</v>
      </c>
      <c r="BG3233" s="113">
        <v>141</v>
      </c>
      <c r="BH3233" s="117">
        <f t="shared" si="1213"/>
        <v>55141</v>
      </c>
      <c r="BJ3233" s="5" t="s">
        <v>3185</v>
      </c>
    </row>
    <row r="3234" spans="1:66" collapsed="1">
      <c r="A3234" t="s">
        <v>1130</v>
      </c>
      <c r="B3234" t="s">
        <v>548</v>
      </c>
      <c r="C3234" s="1">
        <f t="shared" si="1225"/>
        <v>3068434</v>
      </c>
      <c r="D3234" s="5">
        <f>IF(N3234&gt;0, RANK(N3234,(N3234:P3234,Q3234:AE3234)),0)</f>
        <v>1</v>
      </c>
      <c r="E3234" s="5">
        <f>IF(O3234&gt;0,RANK(O3234,(N3234:P3234,Q3234:AE3234)),0)</f>
        <v>2</v>
      </c>
      <c r="F3234" s="5">
        <f>IF(P3234&gt;0,RANK(P3234,(N3234:P3234,Q3234:AE3234)),0)</f>
        <v>0</v>
      </c>
      <c r="G3234" s="131">
        <f t="shared" si="1223"/>
        <v>213019</v>
      </c>
      <c r="H3234" s="136">
        <f t="shared" si="1224"/>
        <v>6.942270878239519E-2</v>
      </c>
      <c r="I3234" s="2"/>
      <c r="J3234" s="2">
        <f t="shared" si="1226"/>
        <v>0.52827761653012584</v>
      </c>
      <c r="K3234" s="2">
        <f t="shared" si="1227"/>
        <v>0.45885490774773058</v>
      </c>
      <c r="L3234" s="2">
        <f t="shared" si="1228"/>
        <v>0</v>
      </c>
      <c r="M3234" s="2">
        <f t="shared" si="1229"/>
        <v>1.2867475722143584E-2</v>
      </c>
      <c r="N3234" s="63">
        <f t="shared" ref="N3234:S3234" si="1234">SUM(N3162:N3233)</f>
        <v>1620985</v>
      </c>
      <c r="O3234" s="63">
        <f t="shared" si="1234"/>
        <v>1407966</v>
      </c>
      <c r="P3234" s="63">
        <f t="shared" si="1234"/>
        <v>0</v>
      </c>
      <c r="Q3234" s="63">
        <f t="shared" si="1234"/>
        <v>20439</v>
      </c>
      <c r="R3234" s="63">
        <f t="shared" si="1234"/>
        <v>7665</v>
      </c>
      <c r="S3234" s="63">
        <f t="shared" si="1234"/>
        <v>4930</v>
      </c>
      <c r="T3234" s="63"/>
      <c r="U3234" s="63"/>
      <c r="V3234" s="63">
        <f>SUM(V3162:V3233)</f>
        <v>526</v>
      </c>
      <c r="W3234" s="63">
        <f>SUM(W3162:W3233)</f>
        <v>5170</v>
      </c>
      <c r="X3234" s="63">
        <f>SUM(X3162:X3233)</f>
        <v>112</v>
      </c>
      <c r="Y3234" s="63"/>
      <c r="Z3234" s="63">
        <f>SUM(Z3162:Z3233)</f>
        <v>88</v>
      </c>
      <c r="AA3234" s="63"/>
      <c r="AB3234" s="63"/>
      <c r="AC3234" s="63"/>
      <c r="AD3234" s="63"/>
      <c r="AE3234" s="63"/>
      <c r="AF3234" s="63"/>
      <c r="AG3234" s="63">
        <f>SUM(AG3162:AG3233)</f>
        <v>553</v>
      </c>
      <c r="AH3234" s="63"/>
      <c r="AI3234" s="63"/>
      <c r="AJ3234" s="63"/>
      <c r="AK3234" s="63"/>
      <c r="AL3234" s="63"/>
      <c r="AM3234" s="63"/>
      <c r="AN3234" s="63"/>
      <c r="AO3234" s="63"/>
      <c r="AP3234" s="63"/>
      <c r="AQ3234" s="63"/>
      <c r="AS3234" s="5">
        <f>IF(Q3234&gt;0,RANK(Q3234,(N3234:P3234,Q3234:AE3234)),0)</f>
        <v>3</v>
      </c>
      <c r="AT3234" s="5">
        <f>IF(R3234&gt;0,RANK(R3234,(N3234:P3234,Q3234:AE3234)),0)</f>
        <v>4</v>
      </c>
      <c r="AU3234" s="5">
        <f>IF(T3234&gt;0,RANK(T3234,(N3234:P3234,Q3234:AE3234)),0)</f>
        <v>0</v>
      </c>
      <c r="AV3234" s="5">
        <f>IF(S3234&gt;0,RANK(S3234,(N3234:P3234,Q3234:AE3234)),0)</f>
        <v>6</v>
      </c>
      <c r="AW3234" s="2">
        <f t="shared" si="1230"/>
        <v>6.6610525108247399E-3</v>
      </c>
      <c r="AX3234" s="2">
        <f t="shared" si="1231"/>
        <v>2.4980169037365639E-3</v>
      </c>
      <c r="AY3234" s="2">
        <f t="shared" si="1232"/>
        <v>0</v>
      </c>
      <c r="AZ3234" s="2">
        <f t="shared" si="1233"/>
        <v>1.6066827573935109E-3</v>
      </c>
      <c r="BB3234" t="s">
        <v>1130</v>
      </c>
      <c r="BC3234" t="s">
        <v>548</v>
      </c>
      <c r="BF3234" s="111">
        <v>55</v>
      </c>
      <c r="BG3234" s="113"/>
      <c r="BH3234" s="111">
        <v>55</v>
      </c>
      <c r="BJ3234" s="5" t="s">
        <v>718</v>
      </c>
    </row>
    <row r="3235" spans="1:66">
      <c r="C3235" s="1"/>
      <c r="E3235" s="5"/>
      <c r="F3235" s="5"/>
      <c r="G3235" s="131"/>
      <c r="H3235" s="136"/>
      <c r="I3235" s="2"/>
      <c r="N3235" s="63"/>
      <c r="O3235" s="63"/>
      <c r="P3235" s="63"/>
      <c r="Q3235" s="63"/>
      <c r="R3235" s="63"/>
      <c r="S3235" s="63"/>
      <c r="T3235" s="63"/>
      <c r="U3235" s="63"/>
      <c r="V3235" s="63"/>
      <c r="W3235" s="63"/>
      <c r="X3235" s="63"/>
      <c r="Y3235" s="63"/>
      <c r="Z3235" s="63"/>
      <c r="AA3235" s="63"/>
      <c r="AB3235" s="63"/>
      <c r="AC3235" s="63"/>
      <c r="AD3235" s="63"/>
      <c r="AE3235" s="63"/>
      <c r="AF3235" s="63"/>
      <c r="AG3235" s="63"/>
      <c r="AH3235" s="63"/>
      <c r="AI3235" s="63"/>
      <c r="AJ3235" s="63"/>
      <c r="AK3235" s="63"/>
      <c r="AL3235" s="63"/>
      <c r="AM3235" s="63"/>
      <c r="AN3235" s="63"/>
      <c r="AO3235" s="63"/>
      <c r="AP3235" s="63"/>
      <c r="AQ3235" s="63"/>
      <c r="AS3235" s="5"/>
      <c r="AT3235" s="5"/>
      <c r="AU3235" s="5"/>
      <c r="AV3235" s="5"/>
      <c r="BF3235" s="111"/>
      <c r="BG3235" s="113"/>
      <c r="BH3235" s="117"/>
    </row>
    <row r="3236" spans="1:66" hidden="1" outlineLevel="1">
      <c r="A3236" t="s">
        <v>236</v>
      </c>
      <c r="B3236" t="s">
        <v>1102</v>
      </c>
      <c r="C3236" s="1">
        <f t="shared" ref="C3236:C3259" si="1235">SUM(N3236:AQ3236)</f>
        <v>16300</v>
      </c>
      <c r="D3236" s="5">
        <f>IF(N3236&gt;0, RANK(N3236,(N3236:P3236,Q3236:AE3236)),0)</f>
        <v>2</v>
      </c>
      <c r="E3236" s="5">
        <f>IF(O3236&gt;0,RANK(O3236,(N3236:P3236,Q3236:AE3236)),0)</f>
        <v>1</v>
      </c>
      <c r="F3236" s="5">
        <f>IF(P3236&gt;0,RANK(P3236,(N3236:P3236,Q3236:AE3236)),0)</f>
        <v>0</v>
      </c>
      <c r="G3236" s="131">
        <f t="shared" si="1223"/>
        <v>408</v>
      </c>
      <c r="H3236" s="136">
        <f t="shared" si="1224"/>
        <v>2.5030674846625765E-2</v>
      </c>
      <c r="I3236" s="2"/>
      <c r="J3236" s="2">
        <f t="shared" ref="J3236:J3259" si="1236">IF($C3236=0,"-",N3236/$C3236)</f>
        <v>0.45754601226993863</v>
      </c>
      <c r="K3236" s="2">
        <f t="shared" ref="K3236:K3259" si="1237">IF($C3236=0,"-",O3236/$C3236)</f>
        <v>0.48257668711656443</v>
      </c>
      <c r="L3236" s="2">
        <f t="shared" ref="L3236:L3259" si="1238">IF($C3236=0,"-",P3236/$C3236)</f>
        <v>0</v>
      </c>
      <c r="M3236" s="2">
        <f t="shared" ref="M3236:M3259" si="1239">IF(C3236=0,"-",(1-J3236-K3236-L3236))</f>
        <v>5.9877300613496942E-2</v>
      </c>
      <c r="N3236" s="63">
        <v>7458</v>
      </c>
      <c r="O3236" s="63">
        <v>7866</v>
      </c>
      <c r="P3236" s="63"/>
      <c r="Q3236" s="63">
        <v>673</v>
      </c>
      <c r="R3236" s="63"/>
      <c r="S3236" s="63">
        <v>85</v>
      </c>
      <c r="T3236" s="63"/>
      <c r="U3236" s="63"/>
      <c r="V3236" s="63"/>
      <c r="W3236" s="63">
        <v>218</v>
      </c>
      <c r="X3236" s="63"/>
      <c r="Y3236" s="63"/>
      <c r="Z3236" s="63"/>
      <c r="AA3236" s="63"/>
      <c r="AB3236" s="63"/>
      <c r="AC3236" s="63"/>
      <c r="AD3236" s="63"/>
      <c r="AE3236" s="63"/>
      <c r="AF3236" s="63"/>
      <c r="AG3236" s="63"/>
      <c r="AH3236" s="63"/>
      <c r="AI3236" s="63"/>
      <c r="AJ3236" s="63"/>
      <c r="AK3236" s="63"/>
      <c r="AL3236" s="63"/>
      <c r="AM3236" s="63"/>
      <c r="AN3236" s="63"/>
      <c r="AO3236" s="63"/>
      <c r="AP3236" s="63"/>
      <c r="AQ3236" s="63"/>
      <c r="AS3236" s="5">
        <f>IF(Q3236&gt;0,RANK(Q3236,(N3236:P3236,Q3236:AE3236)),0)</f>
        <v>3</v>
      </c>
      <c r="AT3236" s="5">
        <f>IF(R3236&gt;0,RANK(R3236,(N3236:P3236,Q3236:AE3236)),0)</f>
        <v>0</v>
      </c>
      <c r="AU3236" s="5">
        <f>IF(T3236&gt;0,RANK(T3236,(N3236:P3236,Q3236:AE3236)),0)</f>
        <v>0</v>
      </c>
      <c r="AV3236" s="5">
        <f>IF(S3236&gt;0,RANK(S3236,(N3236:P3236,Q3236:AE3236)),0)</f>
        <v>5</v>
      </c>
      <c r="AW3236" s="2">
        <f t="shared" ref="AW3236:AW3259" si="1240">IF($C3236=0,"-",Q3236/$C3236)</f>
        <v>4.128834355828221E-2</v>
      </c>
      <c r="AX3236" s="2">
        <f t="shared" ref="AX3236:AX3259" si="1241">IF($C3236=0,"-",R3236/$C3236)</f>
        <v>0</v>
      </c>
      <c r="AY3236" s="2">
        <f t="shared" ref="AY3236:AY3259" si="1242">IF($C3236=0,"-",T3236/$C3236)</f>
        <v>0</v>
      </c>
      <c r="AZ3236" s="2">
        <f t="shared" ref="AZ3236:AZ3259" si="1243">IF($C3236=0,"-",S3236/$C3236)</f>
        <v>5.2147239263803684E-3</v>
      </c>
      <c r="BB3236" t="s">
        <v>236</v>
      </c>
      <c r="BC3236" t="s">
        <v>1102</v>
      </c>
      <c r="BD3236" s="63">
        <v>1</v>
      </c>
      <c r="BF3236" s="111">
        <v>56</v>
      </c>
      <c r="BG3236" s="113">
        <v>1</v>
      </c>
      <c r="BH3236" s="117">
        <f t="shared" si="1213"/>
        <v>56001</v>
      </c>
      <c r="BJ3236" s="5" t="s">
        <v>3185</v>
      </c>
      <c r="BK3236" s="63">
        <v>66</v>
      </c>
      <c r="BL3236" s="63">
        <v>12</v>
      </c>
      <c r="BN3236" s="63"/>
    </row>
    <row r="3237" spans="1:66" hidden="1" outlineLevel="1">
      <c r="A3237" t="s">
        <v>1281</v>
      </c>
      <c r="B3237" t="s">
        <v>1102</v>
      </c>
      <c r="C3237" s="1">
        <f t="shared" si="1235"/>
        <v>5324</v>
      </c>
      <c r="D3237" s="5">
        <f>IF(N3237&gt;0, RANK(N3237,(N3237:P3237,Q3237:AE3237)),0)</f>
        <v>2</v>
      </c>
      <c r="E3237" s="5">
        <f>IF(O3237&gt;0,RANK(O3237,(N3237:P3237,Q3237:AE3237)),0)</f>
        <v>1</v>
      </c>
      <c r="F3237" s="5">
        <f>IF(P3237&gt;0,RANK(P3237,(N3237:P3237,Q3237:AE3237)),0)</f>
        <v>0</v>
      </c>
      <c r="G3237" s="131">
        <f t="shared" si="1223"/>
        <v>3417</v>
      </c>
      <c r="H3237" s="136">
        <f t="shared" si="1224"/>
        <v>0.64181066867017278</v>
      </c>
      <c r="I3237" s="2"/>
      <c r="J3237" s="2">
        <f t="shared" si="1236"/>
        <v>0.16303531179564237</v>
      </c>
      <c r="K3237" s="2">
        <f t="shared" si="1237"/>
        <v>0.80484598046581513</v>
      </c>
      <c r="L3237" s="2">
        <f t="shared" si="1238"/>
        <v>0</v>
      </c>
      <c r="M3237" s="2">
        <f t="shared" si="1239"/>
        <v>3.2118707738542529E-2</v>
      </c>
      <c r="N3237" s="63">
        <v>868</v>
      </c>
      <c r="O3237" s="63">
        <v>4285</v>
      </c>
      <c r="P3237" s="63"/>
      <c r="Q3237" s="63">
        <v>85</v>
      </c>
      <c r="R3237" s="63"/>
      <c r="S3237" s="63">
        <v>40</v>
      </c>
      <c r="T3237" s="63"/>
      <c r="U3237" s="63"/>
      <c r="V3237" s="63"/>
      <c r="W3237" s="63">
        <v>46</v>
      </c>
      <c r="X3237" s="63"/>
      <c r="Y3237" s="63"/>
      <c r="Z3237" s="63"/>
      <c r="AA3237" s="63"/>
      <c r="AB3237" s="63"/>
      <c r="AC3237" s="63"/>
      <c r="AD3237" s="63"/>
      <c r="AE3237" s="63"/>
      <c r="AF3237" s="63"/>
      <c r="AG3237" s="63"/>
      <c r="AH3237" s="63"/>
      <c r="AI3237" s="63"/>
      <c r="AJ3237" s="63"/>
      <c r="AK3237" s="63"/>
      <c r="AL3237" s="63"/>
      <c r="AM3237" s="63"/>
      <c r="AN3237" s="63"/>
      <c r="AO3237" s="63"/>
      <c r="AP3237" s="63"/>
      <c r="AQ3237" s="63"/>
      <c r="AS3237" s="5">
        <f>IF(Q3237&gt;0,RANK(Q3237,(N3237:P3237,Q3237:AE3237)),0)</f>
        <v>3</v>
      </c>
      <c r="AT3237" s="5">
        <f>IF(R3237&gt;0,RANK(R3237,(N3237:P3237,Q3237:AE3237)),0)</f>
        <v>0</v>
      </c>
      <c r="AU3237" s="5">
        <f>IF(T3237&gt;0,RANK(T3237,(N3237:P3237,Q3237:AE3237)),0)</f>
        <v>0</v>
      </c>
      <c r="AV3237" s="5">
        <f>IF(S3237&gt;0,RANK(S3237,(N3237:P3237,Q3237:AE3237)),0)</f>
        <v>5</v>
      </c>
      <c r="AW3237" s="2">
        <f t="shared" si="1240"/>
        <v>1.5965439519158527E-2</v>
      </c>
      <c r="AX3237" s="2">
        <f t="shared" si="1241"/>
        <v>0</v>
      </c>
      <c r="AY3237" s="2">
        <f t="shared" si="1242"/>
        <v>0</v>
      </c>
      <c r="AZ3237" s="2">
        <f t="shared" si="1243"/>
        <v>7.5131480090157776E-3</v>
      </c>
      <c r="BB3237" t="s">
        <v>1281</v>
      </c>
      <c r="BC3237" t="s">
        <v>1102</v>
      </c>
      <c r="BD3237" s="63">
        <v>1</v>
      </c>
      <c r="BF3237" s="111">
        <v>56</v>
      </c>
      <c r="BG3237" s="113">
        <v>3</v>
      </c>
      <c r="BH3237" s="117">
        <f t="shared" si="1213"/>
        <v>56003</v>
      </c>
      <c r="BJ3237" s="5" t="s">
        <v>3185</v>
      </c>
      <c r="BK3237" s="63">
        <v>33</v>
      </c>
      <c r="BL3237" s="63">
        <v>5</v>
      </c>
      <c r="BN3237" s="63"/>
    </row>
    <row r="3238" spans="1:66" hidden="1" outlineLevel="1">
      <c r="A3238" t="s">
        <v>209</v>
      </c>
      <c r="B3238" t="s">
        <v>1102</v>
      </c>
      <c r="C3238" s="1">
        <f t="shared" si="1235"/>
        <v>17571</v>
      </c>
      <c r="D3238" s="5">
        <f>IF(N3238&gt;0, RANK(N3238,(N3238:P3238,Q3238:AE3238)),0)</f>
        <v>2</v>
      </c>
      <c r="E3238" s="5">
        <f>IF(O3238&gt;0,RANK(O3238,(N3238:P3238,Q3238:AE3238)),0)</f>
        <v>1</v>
      </c>
      <c r="F3238" s="5">
        <f>IF(P3238&gt;0,RANK(P3238,(N3238:P3238,Q3238:AE3238)),0)</f>
        <v>0</v>
      </c>
      <c r="G3238" s="131">
        <f t="shared" si="1223"/>
        <v>12790</v>
      </c>
      <c r="H3238" s="136">
        <f t="shared" si="1224"/>
        <v>0.72790393261624264</v>
      </c>
      <c r="I3238" s="2"/>
      <c r="J3238" s="2">
        <f t="shared" si="1236"/>
        <v>0.1231005634283763</v>
      </c>
      <c r="K3238" s="2">
        <f t="shared" si="1237"/>
        <v>0.85100449604461903</v>
      </c>
      <c r="L3238" s="2">
        <f t="shared" si="1238"/>
        <v>0</v>
      </c>
      <c r="M3238" s="2">
        <f t="shared" si="1239"/>
        <v>2.5894940527004695E-2</v>
      </c>
      <c r="N3238" s="63">
        <v>2163</v>
      </c>
      <c r="O3238" s="63">
        <v>14953</v>
      </c>
      <c r="P3238" s="63"/>
      <c r="Q3238" s="63">
        <v>292</v>
      </c>
      <c r="R3238" s="63"/>
      <c r="S3238" s="63">
        <v>70</v>
      </c>
      <c r="T3238" s="63"/>
      <c r="U3238" s="63"/>
      <c r="V3238" s="63"/>
      <c r="W3238" s="63">
        <v>93</v>
      </c>
      <c r="X3238" s="63"/>
      <c r="Y3238" s="63"/>
      <c r="Z3238" s="63"/>
      <c r="AA3238" s="63"/>
      <c r="AB3238" s="63"/>
      <c r="AC3238" s="63"/>
      <c r="AD3238" s="63"/>
      <c r="AE3238" s="63"/>
      <c r="AF3238" s="63"/>
      <c r="AG3238" s="63"/>
      <c r="AH3238" s="63"/>
      <c r="AI3238" s="63"/>
      <c r="AJ3238" s="63"/>
      <c r="AK3238" s="63"/>
      <c r="AL3238" s="63"/>
      <c r="AM3238" s="63"/>
      <c r="AN3238" s="63"/>
      <c r="AO3238" s="63"/>
      <c r="AP3238" s="63"/>
      <c r="AQ3238" s="63"/>
      <c r="AS3238" s="5">
        <f>IF(Q3238&gt;0,RANK(Q3238,(N3238:P3238,Q3238:AE3238)),0)</f>
        <v>3</v>
      </c>
      <c r="AT3238" s="5">
        <f>IF(R3238&gt;0,RANK(R3238,(N3238:P3238,Q3238:AE3238)),0)</f>
        <v>0</v>
      </c>
      <c r="AU3238" s="5">
        <f>IF(T3238&gt;0,RANK(T3238,(N3238:P3238,Q3238:AE3238)),0)</f>
        <v>0</v>
      </c>
      <c r="AV3238" s="5">
        <f>IF(S3238&gt;0,RANK(S3238,(N3238:P3238,Q3238:AE3238)),0)</f>
        <v>5</v>
      </c>
      <c r="AW3238" s="2">
        <f t="shared" si="1240"/>
        <v>1.661829150304479E-2</v>
      </c>
      <c r="AX3238" s="2">
        <f t="shared" si="1241"/>
        <v>0</v>
      </c>
      <c r="AY3238" s="2">
        <f t="shared" si="1242"/>
        <v>0</v>
      </c>
      <c r="AZ3238" s="2">
        <f t="shared" si="1243"/>
        <v>3.983837004154573E-3</v>
      </c>
      <c r="BB3238" t="s">
        <v>209</v>
      </c>
      <c r="BC3238" t="s">
        <v>1102</v>
      </c>
      <c r="BD3238" s="63">
        <v>1</v>
      </c>
      <c r="BF3238" s="111">
        <v>56</v>
      </c>
      <c r="BG3238" s="113">
        <v>5</v>
      </c>
      <c r="BH3238" s="117">
        <f t="shared" si="1213"/>
        <v>56005</v>
      </c>
      <c r="BJ3238" s="5" t="s">
        <v>3185</v>
      </c>
      <c r="BK3238" s="63">
        <v>55</v>
      </c>
      <c r="BL3238" s="63">
        <v>27</v>
      </c>
      <c r="BN3238" s="63"/>
    </row>
    <row r="3239" spans="1:66" hidden="1" outlineLevel="1">
      <c r="A3239" t="s">
        <v>161</v>
      </c>
      <c r="B3239" t="s">
        <v>1102</v>
      </c>
      <c r="C3239" s="1">
        <f t="shared" si="1235"/>
        <v>6509</v>
      </c>
      <c r="D3239" s="5">
        <f>IF(N3239&gt;0, RANK(N3239,(N3239:P3239,Q3239:AE3239)),0)</f>
        <v>2</v>
      </c>
      <c r="E3239" s="5">
        <f>IF(O3239&gt;0,RANK(O3239,(N3239:P3239,Q3239:AE3239)),0)</f>
        <v>1</v>
      </c>
      <c r="F3239" s="5">
        <f>IF(P3239&gt;0,RANK(P3239,(N3239:P3239,Q3239:AE3239)),0)</f>
        <v>0</v>
      </c>
      <c r="G3239" s="131">
        <f t="shared" si="1223"/>
        <v>2038</v>
      </c>
      <c r="H3239" s="136">
        <f t="shared" si="1224"/>
        <v>0.31310493163312336</v>
      </c>
      <c r="I3239" s="2"/>
      <c r="J3239" s="2">
        <f t="shared" si="1236"/>
        <v>0.32416653863880779</v>
      </c>
      <c r="K3239" s="2">
        <f t="shared" si="1237"/>
        <v>0.63727147027193121</v>
      </c>
      <c r="L3239" s="2">
        <f t="shared" si="1238"/>
        <v>0</v>
      </c>
      <c r="M3239" s="2">
        <f t="shared" si="1239"/>
        <v>3.8561991089261061E-2</v>
      </c>
      <c r="N3239" s="63">
        <v>2110</v>
      </c>
      <c r="O3239" s="63">
        <v>4148</v>
      </c>
      <c r="P3239" s="63"/>
      <c r="Q3239" s="63">
        <v>154</v>
      </c>
      <c r="R3239" s="63"/>
      <c r="S3239" s="63">
        <v>46</v>
      </c>
      <c r="T3239" s="63"/>
      <c r="U3239" s="63"/>
      <c r="V3239" s="63"/>
      <c r="W3239" s="63">
        <v>51</v>
      </c>
      <c r="X3239" s="63"/>
      <c r="Y3239" s="63"/>
      <c r="Z3239" s="63"/>
      <c r="AA3239" s="63"/>
      <c r="AB3239" s="63"/>
      <c r="AC3239" s="63"/>
      <c r="AD3239" s="63"/>
      <c r="AE3239" s="63"/>
      <c r="AF3239" s="63"/>
      <c r="AG3239" s="63"/>
      <c r="AH3239" s="63"/>
      <c r="AI3239" s="63"/>
      <c r="AJ3239" s="63"/>
      <c r="AK3239" s="63"/>
      <c r="AL3239" s="63"/>
      <c r="AM3239" s="63"/>
      <c r="AN3239" s="63"/>
      <c r="AO3239" s="63"/>
      <c r="AP3239" s="63"/>
      <c r="AQ3239" s="63"/>
      <c r="AS3239" s="5">
        <f>IF(Q3239&gt;0,RANK(Q3239,(N3239:P3239,Q3239:AE3239)),0)</f>
        <v>3</v>
      </c>
      <c r="AT3239" s="5">
        <f>IF(R3239&gt;0,RANK(R3239,(N3239:P3239,Q3239:AE3239)),0)</f>
        <v>0</v>
      </c>
      <c r="AU3239" s="5">
        <f>IF(T3239&gt;0,RANK(T3239,(N3239:P3239,Q3239:AE3239)),0)</f>
        <v>0</v>
      </c>
      <c r="AV3239" s="5">
        <f>IF(S3239&gt;0,RANK(S3239,(N3239:P3239,Q3239:AE3239)),0)</f>
        <v>5</v>
      </c>
      <c r="AW3239" s="2">
        <f t="shared" si="1240"/>
        <v>2.3659548317713934E-2</v>
      </c>
      <c r="AX3239" s="2">
        <f t="shared" si="1241"/>
        <v>0</v>
      </c>
      <c r="AY3239" s="2">
        <f t="shared" si="1242"/>
        <v>0</v>
      </c>
      <c r="AZ3239" s="2">
        <f t="shared" si="1243"/>
        <v>7.0671378091872791E-3</v>
      </c>
      <c r="BB3239" t="s">
        <v>161</v>
      </c>
      <c r="BC3239" t="s">
        <v>1102</v>
      </c>
      <c r="BD3239" s="63">
        <v>1</v>
      </c>
      <c r="BF3239" s="111">
        <v>56</v>
      </c>
      <c r="BG3239" s="113">
        <v>7</v>
      </c>
      <c r="BH3239" s="117">
        <f t="shared" si="1213"/>
        <v>56007</v>
      </c>
      <c r="BJ3239" s="5" t="s">
        <v>3185</v>
      </c>
      <c r="BK3239" s="63">
        <v>38</v>
      </c>
      <c r="BL3239" s="63">
        <v>4</v>
      </c>
      <c r="BN3239" s="63"/>
    </row>
    <row r="3240" spans="1:66" hidden="1" outlineLevel="1">
      <c r="A3240" t="s">
        <v>1831</v>
      </c>
      <c r="B3240" t="s">
        <v>1102</v>
      </c>
      <c r="C3240" s="1">
        <f t="shared" si="1235"/>
        <v>6343</v>
      </c>
      <c r="D3240" s="5">
        <f>IF(N3240&gt;0, RANK(N3240,(N3240:P3240,Q3240:AE3240)),0)</f>
        <v>2</v>
      </c>
      <c r="E3240" s="5">
        <f>IF(O3240&gt;0,RANK(O3240,(N3240:P3240,Q3240:AE3240)),0)</f>
        <v>1</v>
      </c>
      <c r="F3240" s="5">
        <f>IF(P3240&gt;0,RANK(P3240,(N3240:P3240,Q3240:AE3240)),0)</f>
        <v>0</v>
      </c>
      <c r="G3240" s="131">
        <f t="shared" si="1223"/>
        <v>3954</v>
      </c>
      <c r="H3240" s="136">
        <f t="shared" si="1224"/>
        <v>0.62336433864102159</v>
      </c>
      <c r="I3240" s="2"/>
      <c r="J3240" s="2">
        <f t="shared" si="1236"/>
        <v>0.17168532240264858</v>
      </c>
      <c r="K3240" s="2">
        <f t="shared" si="1237"/>
        <v>0.79504966104367014</v>
      </c>
      <c r="L3240" s="2">
        <f t="shared" si="1238"/>
        <v>0</v>
      </c>
      <c r="M3240" s="2">
        <f t="shared" si="1239"/>
        <v>3.3265016553681304E-2</v>
      </c>
      <c r="N3240" s="63">
        <v>1089</v>
      </c>
      <c r="O3240" s="63">
        <v>5043</v>
      </c>
      <c r="P3240" s="63"/>
      <c r="Q3240" s="63">
        <v>111</v>
      </c>
      <c r="R3240" s="63"/>
      <c r="S3240" s="63">
        <v>44</v>
      </c>
      <c r="T3240" s="63"/>
      <c r="U3240" s="63"/>
      <c r="V3240" s="63"/>
      <c r="W3240" s="63">
        <v>56</v>
      </c>
      <c r="X3240" s="63"/>
      <c r="Y3240" s="63"/>
      <c r="Z3240" s="63"/>
      <c r="AA3240" s="63"/>
      <c r="AB3240" s="63"/>
      <c r="AC3240" s="63"/>
      <c r="AD3240" s="63"/>
      <c r="AE3240" s="63"/>
      <c r="AF3240" s="63"/>
      <c r="AG3240" s="63"/>
      <c r="AH3240" s="63"/>
      <c r="AI3240" s="63"/>
      <c r="AJ3240" s="63"/>
      <c r="AK3240" s="63"/>
      <c r="AL3240" s="63"/>
      <c r="AM3240" s="63"/>
      <c r="AN3240" s="63"/>
      <c r="AO3240" s="63"/>
      <c r="AP3240" s="63"/>
      <c r="AQ3240" s="63"/>
      <c r="AS3240" s="5">
        <f>IF(Q3240&gt;0,RANK(Q3240,(N3240:P3240,Q3240:AE3240)),0)</f>
        <v>3</v>
      </c>
      <c r="AT3240" s="5">
        <f>IF(R3240&gt;0,RANK(R3240,(N3240:P3240,Q3240:AE3240)),0)</f>
        <v>0</v>
      </c>
      <c r="AU3240" s="5">
        <f>IF(T3240&gt;0,RANK(T3240,(N3240:P3240,Q3240:AE3240)),0)</f>
        <v>0</v>
      </c>
      <c r="AV3240" s="5">
        <f>IF(S3240&gt;0,RANK(S3240,(N3240:P3240,Q3240:AE3240)),0)</f>
        <v>5</v>
      </c>
      <c r="AW3240" s="2">
        <f t="shared" si="1240"/>
        <v>1.7499605864732776E-2</v>
      </c>
      <c r="AX3240" s="2">
        <f t="shared" si="1241"/>
        <v>0</v>
      </c>
      <c r="AY3240" s="2">
        <f t="shared" si="1242"/>
        <v>0</v>
      </c>
      <c r="AZ3240" s="2">
        <f t="shared" si="1243"/>
        <v>6.9367807031373166E-3</v>
      </c>
      <c r="BB3240" t="s">
        <v>1831</v>
      </c>
      <c r="BC3240" t="s">
        <v>1102</v>
      </c>
      <c r="BD3240" s="63">
        <v>1</v>
      </c>
      <c r="BF3240" s="111">
        <v>56</v>
      </c>
      <c r="BG3240" s="113">
        <v>9</v>
      </c>
      <c r="BH3240" s="117">
        <f t="shared" si="1213"/>
        <v>56009</v>
      </c>
      <c r="BJ3240" s="5" t="s">
        <v>3185</v>
      </c>
      <c r="BK3240" s="63">
        <v>41</v>
      </c>
      <c r="BL3240" s="63">
        <v>4</v>
      </c>
      <c r="BN3240" s="63"/>
    </row>
    <row r="3241" spans="1:66" hidden="1" outlineLevel="1">
      <c r="A3241" t="s">
        <v>1942</v>
      </c>
      <c r="B3241" t="s">
        <v>1102</v>
      </c>
      <c r="C3241" s="1">
        <f t="shared" si="1235"/>
        <v>3685</v>
      </c>
      <c r="D3241" s="5">
        <f>IF(N3241&gt;0, RANK(N3241,(N3241:P3241,Q3241:AE3241)),0)</f>
        <v>2</v>
      </c>
      <c r="E3241" s="5">
        <f>IF(O3241&gt;0,RANK(O3241,(N3241:P3241,Q3241:AE3241)),0)</f>
        <v>1</v>
      </c>
      <c r="F3241" s="5">
        <f>IF(P3241&gt;0,RANK(P3241,(N3241:P3241,Q3241:AE3241)),0)</f>
        <v>0</v>
      </c>
      <c r="G3241" s="131">
        <f t="shared" si="1223"/>
        <v>2683</v>
      </c>
      <c r="H3241" s="136">
        <f t="shared" si="1224"/>
        <v>0.72808683853459977</v>
      </c>
      <c r="I3241" s="2"/>
      <c r="J3241" s="2">
        <f t="shared" si="1236"/>
        <v>0.11560379918588874</v>
      </c>
      <c r="K3241" s="2">
        <f t="shared" si="1237"/>
        <v>0.84369063772048847</v>
      </c>
      <c r="L3241" s="2">
        <f t="shared" si="1238"/>
        <v>0</v>
      </c>
      <c r="M3241" s="2">
        <f t="shared" si="1239"/>
        <v>4.0705563093622832E-2</v>
      </c>
      <c r="N3241" s="63">
        <v>426</v>
      </c>
      <c r="O3241" s="63">
        <v>3109</v>
      </c>
      <c r="P3241" s="63"/>
      <c r="Q3241" s="63">
        <v>102</v>
      </c>
      <c r="R3241" s="63"/>
      <c r="S3241" s="63">
        <v>20</v>
      </c>
      <c r="T3241" s="63"/>
      <c r="U3241" s="63"/>
      <c r="V3241" s="63"/>
      <c r="W3241" s="63">
        <v>28</v>
      </c>
      <c r="X3241" s="63"/>
      <c r="Y3241" s="63"/>
      <c r="Z3241" s="63"/>
      <c r="AA3241" s="63"/>
      <c r="AB3241" s="63"/>
      <c r="AC3241" s="63"/>
      <c r="AD3241" s="63"/>
      <c r="AE3241" s="63"/>
      <c r="AF3241" s="63"/>
      <c r="AG3241" s="63"/>
      <c r="AH3241" s="63"/>
      <c r="AI3241" s="63"/>
      <c r="AJ3241" s="63"/>
      <c r="AK3241" s="63"/>
      <c r="AL3241" s="63"/>
      <c r="AM3241" s="63"/>
      <c r="AN3241" s="63"/>
      <c r="AO3241" s="63"/>
      <c r="AP3241" s="63"/>
      <c r="AQ3241" s="63"/>
      <c r="AS3241" s="5">
        <f>IF(Q3241&gt;0,RANK(Q3241,(N3241:P3241,Q3241:AE3241)),0)</f>
        <v>3</v>
      </c>
      <c r="AT3241" s="5">
        <f>IF(R3241&gt;0,RANK(R3241,(N3241:P3241,Q3241:AE3241)),0)</f>
        <v>0</v>
      </c>
      <c r="AU3241" s="5">
        <f>IF(T3241&gt;0,RANK(T3241,(N3241:P3241,Q3241:AE3241)),0)</f>
        <v>0</v>
      </c>
      <c r="AV3241" s="5">
        <f>IF(S3241&gt;0,RANK(S3241,(N3241:P3241,Q3241:AE3241)),0)</f>
        <v>5</v>
      </c>
      <c r="AW3241" s="2">
        <f t="shared" si="1240"/>
        <v>2.7679782903663502E-2</v>
      </c>
      <c r="AX3241" s="2">
        <f t="shared" si="1241"/>
        <v>0</v>
      </c>
      <c r="AY3241" s="2">
        <f t="shared" si="1242"/>
        <v>0</v>
      </c>
      <c r="AZ3241" s="2">
        <f t="shared" si="1243"/>
        <v>5.4274084124830389E-3</v>
      </c>
      <c r="BB3241" t="s">
        <v>1942</v>
      </c>
      <c r="BC3241" t="s">
        <v>1102</v>
      </c>
      <c r="BD3241" s="63">
        <v>1</v>
      </c>
      <c r="BF3241" s="111">
        <v>56</v>
      </c>
      <c r="BG3241" s="113">
        <v>11</v>
      </c>
      <c r="BH3241" s="117">
        <f t="shared" si="1213"/>
        <v>56011</v>
      </c>
      <c r="BJ3241" s="5" t="s">
        <v>3185</v>
      </c>
      <c r="BK3241" s="63">
        <v>27</v>
      </c>
      <c r="BL3241" s="63">
        <v>6</v>
      </c>
      <c r="BN3241" s="63"/>
    </row>
    <row r="3242" spans="1:66" hidden="1" outlineLevel="1">
      <c r="A3242" t="s">
        <v>1766</v>
      </c>
      <c r="B3242" t="s">
        <v>1102</v>
      </c>
      <c r="C3242" s="1">
        <f t="shared" si="1235"/>
        <v>16939</v>
      </c>
      <c r="D3242" s="5">
        <f>IF(N3242&gt;0, RANK(N3242,(N3242:P3242,Q3242:AE3242)),0)</f>
        <v>2</v>
      </c>
      <c r="E3242" s="5">
        <f>IF(O3242&gt;0,RANK(O3242,(N3242:P3242,Q3242:AE3242)),0)</f>
        <v>1</v>
      </c>
      <c r="F3242" s="5">
        <f>IF(P3242&gt;0,RANK(P3242,(N3242:P3242,Q3242:AE3242)),0)</f>
        <v>0</v>
      </c>
      <c r="G3242" s="131">
        <f t="shared" si="1223"/>
        <v>5742</v>
      </c>
      <c r="H3242" s="136">
        <f t="shared" si="1224"/>
        <v>0.3389810496487396</v>
      </c>
      <c r="I3242" s="2"/>
      <c r="J3242" s="2">
        <f t="shared" si="1236"/>
        <v>0.31483558651632326</v>
      </c>
      <c r="K3242" s="2">
        <f t="shared" si="1237"/>
        <v>0.65381663616506291</v>
      </c>
      <c r="L3242" s="2">
        <f t="shared" si="1238"/>
        <v>0</v>
      </c>
      <c r="M3242" s="2">
        <f t="shared" si="1239"/>
        <v>3.1347777318613823E-2</v>
      </c>
      <c r="N3242" s="63">
        <v>5333</v>
      </c>
      <c r="O3242" s="63">
        <v>11075</v>
      </c>
      <c r="P3242" s="63"/>
      <c r="Q3242" s="63">
        <v>319</v>
      </c>
      <c r="R3242" s="63"/>
      <c r="S3242" s="63">
        <v>93</v>
      </c>
      <c r="T3242" s="63"/>
      <c r="U3242" s="63"/>
      <c r="V3242" s="63"/>
      <c r="W3242" s="63">
        <v>119</v>
      </c>
      <c r="X3242" s="63"/>
      <c r="Y3242" s="63"/>
      <c r="Z3242" s="63"/>
      <c r="AA3242" s="63"/>
      <c r="AB3242" s="63"/>
      <c r="AC3242" s="63"/>
      <c r="AD3242" s="63"/>
      <c r="AE3242" s="63"/>
      <c r="AF3242" s="63"/>
      <c r="AG3242" s="63"/>
      <c r="AH3242" s="63"/>
      <c r="AI3242" s="63"/>
      <c r="AJ3242" s="63"/>
      <c r="AK3242" s="63"/>
      <c r="AL3242" s="63"/>
      <c r="AM3242" s="63"/>
      <c r="AN3242" s="63"/>
      <c r="AO3242" s="63"/>
      <c r="AP3242" s="63"/>
      <c r="AQ3242" s="63"/>
      <c r="AS3242" s="5">
        <f>IF(Q3242&gt;0,RANK(Q3242,(N3242:P3242,Q3242:AE3242)),0)</f>
        <v>3</v>
      </c>
      <c r="AT3242" s="5">
        <f>IF(R3242&gt;0,RANK(R3242,(N3242:P3242,Q3242:AE3242)),0)</f>
        <v>0</v>
      </c>
      <c r="AU3242" s="5">
        <f>IF(T3242&gt;0,RANK(T3242,(N3242:P3242,Q3242:AE3242)),0)</f>
        <v>0</v>
      </c>
      <c r="AV3242" s="5">
        <f>IF(S3242&gt;0,RANK(S3242,(N3242:P3242,Q3242:AE3242)),0)</f>
        <v>5</v>
      </c>
      <c r="AW3242" s="2">
        <f t="shared" si="1240"/>
        <v>1.883228053604109E-2</v>
      </c>
      <c r="AX3242" s="2">
        <f t="shared" si="1241"/>
        <v>0</v>
      </c>
      <c r="AY3242" s="2">
        <f t="shared" si="1242"/>
        <v>0</v>
      </c>
      <c r="AZ3242" s="2">
        <f t="shared" si="1243"/>
        <v>5.4902886829210698E-3</v>
      </c>
      <c r="BB3242" t="s">
        <v>1766</v>
      </c>
      <c r="BC3242" t="s">
        <v>1102</v>
      </c>
      <c r="BD3242" s="63">
        <v>1</v>
      </c>
      <c r="BF3242" s="111">
        <v>56</v>
      </c>
      <c r="BG3242" s="113">
        <v>13</v>
      </c>
      <c r="BH3242" s="117">
        <f t="shared" ref="BH3242:BH3258" si="1244">1000*BF3242+BG3242</f>
        <v>56013</v>
      </c>
      <c r="BJ3242" s="5" t="s">
        <v>3185</v>
      </c>
      <c r="BK3242" s="63">
        <v>118</v>
      </c>
      <c r="BL3242" s="63">
        <v>24</v>
      </c>
      <c r="BN3242" s="63"/>
    </row>
    <row r="3243" spans="1:66" hidden="1" outlineLevel="1">
      <c r="A3243" t="s">
        <v>598</v>
      </c>
      <c r="B3243" t="s">
        <v>1102</v>
      </c>
      <c r="C3243" s="1">
        <f t="shared" si="1235"/>
        <v>5806</v>
      </c>
      <c r="D3243" s="5">
        <f>IF(N3243&gt;0, RANK(N3243,(N3243:P3243,Q3243:AE3243)),0)</f>
        <v>2</v>
      </c>
      <c r="E3243" s="5">
        <f>IF(O3243&gt;0,RANK(O3243,(N3243:P3243,Q3243:AE3243)),0)</f>
        <v>1</v>
      </c>
      <c r="F3243" s="5">
        <f>IF(P3243&gt;0,RANK(P3243,(N3243:P3243,Q3243:AE3243)),0)</f>
        <v>0</v>
      </c>
      <c r="G3243" s="131">
        <f t="shared" si="1223"/>
        <v>2720</v>
      </c>
      <c r="H3243" s="136">
        <f t="shared" si="1224"/>
        <v>0.46848088184636583</v>
      </c>
      <c r="I3243" s="2"/>
      <c r="J3243" s="2">
        <f t="shared" si="1236"/>
        <v>0.25111953151911814</v>
      </c>
      <c r="K3243" s="2">
        <f t="shared" si="1237"/>
        <v>0.71960041336548397</v>
      </c>
      <c r="L3243" s="2">
        <f t="shared" si="1238"/>
        <v>0</v>
      </c>
      <c r="M3243" s="2">
        <f t="shared" si="1239"/>
        <v>2.9280055115397885E-2</v>
      </c>
      <c r="N3243" s="63">
        <v>1458</v>
      </c>
      <c r="O3243" s="63">
        <v>4178</v>
      </c>
      <c r="P3243" s="63"/>
      <c r="Q3243" s="63">
        <v>80</v>
      </c>
      <c r="R3243" s="63"/>
      <c r="S3243" s="63">
        <v>42</v>
      </c>
      <c r="T3243" s="63"/>
      <c r="U3243" s="63"/>
      <c r="V3243" s="63"/>
      <c r="W3243" s="63">
        <v>48</v>
      </c>
      <c r="X3243" s="63"/>
      <c r="Y3243" s="63"/>
      <c r="Z3243" s="63"/>
      <c r="AA3243" s="63"/>
      <c r="AB3243" s="63"/>
      <c r="AC3243" s="63"/>
      <c r="AD3243" s="63"/>
      <c r="AE3243" s="63"/>
      <c r="AF3243" s="63"/>
      <c r="AG3243" s="63"/>
      <c r="AH3243" s="63"/>
      <c r="AI3243" s="63"/>
      <c r="AJ3243" s="63"/>
      <c r="AK3243" s="63"/>
      <c r="AL3243" s="63"/>
      <c r="AM3243" s="63"/>
      <c r="AN3243" s="63"/>
      <c r="AO3243" s="63"/>
      <c r="AP3243" s="63"/>
      <c r="AQ3243" s="63"/>
      <c r="AS3243" s="5">
        <f>IF(Q3243&gt;0,RANK(Q3243,(N3243:P3243,Q3243:AE3243)),0)</f>
        <v>3</v>
      </c>
      <c r="AT3243" s="5">
        <f>IF(R3243&gt;0,RANK(R3243,(N3243:P3243,Q3243:AE3243)),0)</f>
        <v>0</v>
      </c>
      <c r="AU3243" s="5">
        <f>IF(T3243&gt;0,RANK(T3243,(N3243:P3243,Q3243:AE3243)),0)</f>
        <v>0</v>
      </c>
      <c r="AV3243" s="5">
        <f>IF(S3243&gt;0,RANK(S3243,(N3243:P3243,Q3243:AE3243)),0)</f>
        <v>5</v>
      </c>
      <c r="AW3243" s="2">
        <f t="shared" si="1240"/>
        <v>1.3778849466069583E-2</v>
      </c>
      <c r="AX3243" s="2">
        <f t="shared" si="1241"/>
        <v>0</v>
      </c>
      <c r="AY3243" s="2">
        <f t="shared" si="1242"/>
        <v>0</v>
      </c>
      <c r="AZ3243" s="2">
        <f t="shared" si="1243"/>
        <v>7.2338959696865313E-3</v>
      </c>
      <c r="BB3243" t="s">
        <v>598</v>
      </c>
      <c r="BC3243" t="s">
        <v>1102</v>
      </c>
      <c r="BD3243" s="63">
        <v>1</v>
      </c>
      <c r="BF3243" s="111">
        <v>56</v>
      </c>
      <c r="BG3243" s="113">
        <v>15</v>
      </c>
      <c r="BH3243" s="117">
        <f t="shared" si="1244"/>
        <v>56015</v>
      </c>
      <c r="BJ3243" s="5" t="s">
        <v>3185</v>
      </c>
      <c r="BK3243" s="63">
        <v>40</v>
      </c>
      <c r="BL3243" s="63">
        <v>3</v>
      </c>
      <c r="BN3243" s="63"/>
    </row>
    <row r="3244" spans="1:66" hidden="1" outlineLevel="1">
      <c r="A3244" t="s">
        <v>2657</v>
      </c>
      <c r="B3244" t="s">
        <v>1102</v>
      </c>
      <c r="C3244" s="1">
        <f t="shared" si="1235"/>
        <v>2515</v>
      </c>
      <c r="D3244" s="5">
        <f>IF(N3244&gt;0, RANK(N3244,(N3244:P3244,Q3244:AE3244)),0)</f>
        <v>2</v>
      </c>
      <c r="E3244" s="5">
        <f>IF(O3244&gt;0,RANK(O3244,(N3244:P3244,Q3244:AE3244)),0)</f>
        <v>1</v>
      </c>
      <c r="F3244" s="5">
        <f>IF(P3244&gt;0,RANK(P3244,(N3244:P3244,Q3244:AE3244)),0)</f>
        <v>0</v>
      </c>
      <c r="G3244" s="131">
        <f t="shared" si="1223"/>
        <v>1372</v>
      </c>
      <c r="H3244" s="136">
        <f t="shared" si="1224"/>
        <v>0.5455268389662028</v>
      </c>
      <c r="I3244" s="2"/>
      <c r="J3244" s="2">
        <f t="shared" si="1236"/>
        <v>0.20795228628230616</v>
      </c>
      <c r="K3244" s="2">
        <f t="shared" si="1237"/>
        <v>0.75347912524850891</v>
      </c>
      <c r="L3244" s="2">
        <f t="shared" si="1238"/>
        <v>0</v>
      </c>
      <c r="M3244" s="2">
        <f t="shared" si="1239"/>
        <v>3.8568588469184872E-2</v>
      </c>
      <c r="N3244" s="63">
        <v>523</v>
      </c>
      <c r="O3244" s="63">
        <v>1895</v>
      </c>
      <c r="P3244" s="63"/>
      <c r="Q3244" s="63">
        <v>63</v>
      </c>
      <c r="R3244" s="63"/>
      <c r="S3244" s="63">
        <v>15</v>
      </c>
      <c r="T3244" s="63"/>
      <c r="U3244" s="63"/>
      <c r="V3244" s="63"/>
      <c r="W3244" s="63">
        <v>19</v>
      </c>
      <c r="X3244" s="63"/>
      <c r="Y3244" s="63"/>
      <c r="Z3244" s="63"/>
      <c r="AA3244" s="63"/>
      <c r="AB3244" s="63"/>
      <c r="AC3244" s="63"/>
      <c r="AD3244" s="63"/>
      <c r="AE3244" s="63"/>
      <c r="AF3244" s="63"/>
      <c r="AG3244" s="63"/>
      <c r="AH3244" s="63"/>
      <c r="AI3244" s="63"/>
      <c r="AJ3244" s="63"/>
      <c r="AK3244" s="63"/>
      <c r="AL3244" s="63"/>
      <c r="AM3244" s="63"/>
      <c r="AN3244" s="63"/>
      <c r="AO3244" s="63"/>
      <c r="AP3244" s="63"/>
      <c r="AQ3244" s="63"/>
      <c r="AS3244" s="5">
        <f>IF(Q3244&gt;0,RANK(Q3244,(N3244:P3244,Q3244:AE3244)),0)</f>
        <v>3</v>
      </c>
      <c r="AT3244" s="5">
        <f>IF(R3244&gt;0,RANK(R3244,(N3244:P3244,Q3244:AE3244)),0)</f>
        <v>0</v>
      </c>
      <c r="AU3244" s="5">
        <f>IF(T3244&gt;0,RANK(T3244,(N3244:P3244,Q3244:AE3244)),0)</f>
        <v>0</v>
      </c>
      <c r="AV3244" s="5">
        <f>IF(S3244&gt;0,RANK(S3244,(N3244:P3244,Q3244:AE3244)),0)</f>
        <v>5</v>
      </c>
      <c r="AW3244" s="2">
        <f t="shared" si="1240"/>
        <v>2.5049701789264415E-2</v>
      </c>
      <c r="AX3244" s="2">
        <f t="shared" si="1241"/>
        <v>0</v>
      </c>
      <c r="AY3244" s="2">
        <f t="shared" si="1242"/>
        <v>0</v>
      </c>
      <c r="AZ3244" s="2">
        <f t="shared" si="1243"/>
        <v>5.9642147117296221E-3</v>
      </c>
      <c r="BB3244" t="s">
        <v>2657</v>
      </c>
      <c r="BC3244" t="s">
        <v>1102</v>
      </c>
      <c r="BD3244" s="63">
        <v>1</v>
      </c>
      <c r="BF3244" s="111">
        <v>56</v>
      </c>
      <c r="BG3244" s="113">
        <v>17</v>
      </c>
      <c r="BH3244" s="117">
        <f t="shared" si="1244"/>
        <v>56017</v>
      </c>
      <c r="BJ3244" s="5" t="s">
        <v>3185</v>
      </c>
      <c r="BK3244" s="63">
        <v>20</v>
      </c>
      <c r="BL3244" s="63">
        <v>6</v>
      </c>
      <c r="BN3244" s="63"/>
    </row>
    <row r="3245" spans="1:66" hidden="1" outlineLevel="1">
      <c r="A3245" t="s">
        <v>1369</v>
      </c>
      <c r="B3245" t="s">
        <v>1102</v>
      </c>
      <c r="C3245" s="1">
        <f t="shared" si="1235"/>
        <v>4259</v>
      </c>
      <c r="D3245" s="5">
        <f>IF(N3245&gt;0, RANK(N3245,(N3245:P3245,Q3245:AE3245)),0)</f>
        <v>2</v>
      </c>
      <c r="E3245" s="5">
        <f>IF(O3245&gt;0,RANK(O3245,(N3245:P3245,Q3245:AE3245)),0)</f>
        <v>1</v>
      </c>
      <c r="F3245" s="5">
        <f>IF(P3245&gt;0,RANK(P3245,(N3245:P3245,Q3245:AE3245)),0)</f>
        <v>0</v>
      </c>
      <c r="G3245" s="131">
        <f t="shared" si="1223"/>
        <v>2614</v>
      </c>
      <c r="H3245" s="136">
        <f t="shared" si="1224"/>
        <v>0.61375909837990139</v>
      </c>
      <c r="I3245" s="2"/>
      <c r="J3245" s="2">
        <f t="shared" si="1236"/>
        <v>0.17586287861000235</v>
      </c>
      <c r="K3245" s="2">
        <f t="shared" si="1237"/>
        <v>0.78962197698990377</v>
      </c>
      <c r="L3245" s="2">
        <f t="shared" si="1238"/>
        <v>0</v>
      </c>
      <c r="M3245" s="2">
        <f t="shared" si="1239"/>
        <v>3.4515144400093845E-2</v>
      </c>
      <c r="N3245" s="63">
        <v>749</v>
      </c>
      <c r="O3245" s="63">
        <v>3363</v>
      </c>
      <c r="P3245" s="63"/>
      <c r="Q3245" s="63">
        <v>84</v>
      </c>
      <c r="R3245" s="63"/>
      <c r="S3245" s="63">
        <v>22</v>
      </c>
      <c r="T3245" s="63"/>
      <c r="U3245" s="63"/>
      <c r="V3245" s="63"/>
      <c r="W3245" s="63">
        <v>41</v>
      </c>
      <c r="X3245" s="63"/>
      <c r="Y3245" s="63"/>
      <c r="Z3245" s="63"/>
      <c r="AA3245" s="63"/>
      <c r="AB3245" s="63"/>
      <c r="AC3245" s="63"/>
      <c r="AD3245" s="63"/>
      <c r="AE3245" s="63"/>
      <c r="AF3245" s="63"/>
      <c r="AG3245" s="63"/>
      <c r="AH3245" s="63"/>
      <c r="AI3245" s="63"/>
      <c r="AJ3245" s="63"/>
      <c r="AK3245" s="63"/>
      <c r="AL3245" s="63"/>
      <c r="AM3245" s="63"/>
      <c r="AN3245" s="63"/>
      <c r="AO3245" s="63"/>
      <c r="AP3245" s="63"/>
      <c r="AQ3245" s="63"/>
      <c r="AS3245" s="5">
        <f>IF(Q3245&gt;0,RANK(Q3245,(N3245:P3245,Q3245:AE3245)),0)</f>
        <v>3</v>
      </c>
      <c r="AT3245" s="5">
        <f>IF(R3245&gt;0,RANK(R3245,(N3245:P3245,Q3245:AE3245)),0)</f>
        <v>0</v>
      </c>
      <c r="AU3245" s="5">
        <f>IF(T3245&gt;0,RANK(T3245,(N3245:P3245,Q3245:AE3245)),0)</f>
        <v>0</v>
      </c>
      <c r="AV3245" s="5">
        <f>IF(S3245&gt;0,RANK(S3245,(N3245:P3245,Q3245:AE3245)),0)</f>
        <v>5</v>
      </c>
      <c r="AW3245" s="2">
        <f t="shared" si="1240"/>
        <v>1.9722939657196525E-2</v>
      </c>
      <c r="AX3245" s="2">
        <f t="shared" si="1241"/>
        <v>0</v>
      </c>
      <c r="AY3245" s="2">
        <f t="shared" si="1242"/>
        <v>0</v>
      </c>
      <c r="AZ3245" s="2">
        <f t="shared" si="1243"/>
        <v>5.1655318149800419E-3</v>
      </c>
      <c r="BB3245" t="s">
        <v>1369</v>
      </c>
      <c r="BC3245" t="s">
        <v>1102</v>
      </c>
      <c r="BD3245" s="63">
        <v>1</v>
      </c>
      <c r="BF3245" s="111">
        <v>56</v>
      </c>
      <c r="BG3245" s="113">
        <v>19</v>
      </c>
      <c r="BH3245" s="117">
        <f t="shared" si="1244"/>
        <v>56019</v>
      </c>
      <c r="BJ3245" s="5" t="s">
        <v>3185</v>
      </c>
      <c r="BK3245" s="63">
        <v>19</v>
      </c>
      <c r="BL3245" s="63">
        <v>3</v>
      </c>
      <c r="BN3245" s="63"/>
    </row>
    <row r="3246" spans="1:66" hidden="1" outlineLevel="1">
      <c r="A3246" t="s">
        <v>1085</v>
      </c>
      <c r="B3246" t="s">
        <v>1102</v>
      </c>
      <c r="C3246" s="1">
        <f t="shared" si="1235"/>
        <v>39505</v>
      </c>
      <c r="D3246" s="5">
        <f>IF(N3246&gt;0, RANK(N3246,(N3246:P3246,Q3246:AE3246)),0)</f>
        <v>2</v>
      </c>
      <c r="E3246" s="5">
        <f>IF(O3246&gt;0,RANK(O3246,(N3246:P3246,Q3246:AE3246)),0)</f>
        <v>1</v>
      </c>
      <c r="F3246" s="5">
        <f>IF(P3246&gt;0,RANK(P3246,(N3246:P3246,Q3246:AE3246)),0)</f>
        <v>0</v>
      </c>
      <c r="G3246" s="131">
        <f t="shared" si="1223"/>
        <v>9609</v>
      </c>
      <c r="H3246" s="136">
        <f t="shared" si="1224"/>
        <v>0.24323503354005821</v>
      </c>
      <c r="I3246" s="2"/>
      <c r="J3246" s="2">
        <f t="shared" si="1236"/>
        <v>0.36185293000885965</v>
      </c>
      <c r="K3246" s="2">
        <f t="shared" si="1237"/>
        <v>0.60508796354891781</v>
      </c>
      <c r="L3246" s="2">
        <f t="shared" si="1238"/>
        <v>0</v>
      </c>
      <c r="M3246" s="2">
        <f t="shared" si="1239"/>
        <v>3.3059106442222541E-2</v>
      </c>
      <c r="N3246" s="63">
        <v>14295</v>
      </c>
      <c r="O3246" s="63">
        <v>23904</v>
      </c>
      <c r="P3246" s="63"/>
      <c r="Q3246" s="63">
        <v>786</v>
      </c>
      <c r="R3246" s="63"/>
      <c r="S3246" s="63">
        <v>251</v>
      </c>
      <c r="T3246" s="63"/>
      <c r="U3246" s="63"/>
      <c r="V3246" s="63"/>
      <c r="W3246" s="63">
        <v>269</v>
      </c>
      <c r="X3246" s="63"/>
      <c r="Y3246" s="63"/>
      <c r="Z3246" s="63"/>
      <c r="AA3246" s="63"/>
      <c r="AB3246" s="63"/>
      <c r="AC3246" s="63"/>
      <c r="AD3246" s="63"/>
      <c r="AE3246" s="63"/>
      <c r="AF3246" s="63"/>
      <c r="AG3246" s="63"/>
      <c r="AH3246" s="63"/>
      <c r="AI3246" s="63"/>
      <c r="AJ3246" s="63"/>
      <c r="AK3246" s="63"/>
      <c r="AL3246" s="63"/>
      <c r="AM3246" s="63"/>
      <c r="AN3246" s="63"/>
      <c r="AO3246" s="63"/>
      <c r="AP3246" s="63"/>
      <c r="AQ3246" s="63"/>
      <c r="AS3246" s="5">
        <f>IF(Q3246&gt;0,RANK(Q3246,(N3246:P3246,Q3246:AE3246)),0)</f>
        <v>3</v>
      </c>
      <c r="AT3246" s="5">
        <f>IF(R3246&gt;0,RANK(R3246,(N3246:P3246,Q3246:AE3246)),0)</f>
        <v>0</v>
      </c>
      <c r="AU3246" s="5">
        <f>IF(T3246&gt;0,RANK(T3246,(N3246:P3246,Q3246:AE3246)),0)</f>
        <v>0</v>
      </c>
      <c r="AV3246" s="5">
        <f>IF(S3246&gt;0,RANK(S3246,(N3246:P3246,Q3246:AE3246)),0)</f>
        <v>5</v>
      </c>
      <c r="AW3246" s="2">
        <f t="shared" si="1240"/>
        <v>1.9896215668902671E-2</v>
      </c>
      <c r="AX3246" s="2">
        <f t="shared" si="1241"/>
        <v>0</v>
      </c>
      <c r="AY3246" s="2">
        <f t="shared" si="1242"/>
        <v>0</v>
      </c>
      <c r="AZ3246" s="2">
        <f t="shared" si="1243"/>
        <v>6.353626123275535E-3</v>
      </c>
      <c r="BB3246" t="s">
        <v>1085</v>
      </c>
      <c r="BC3246" t="s">
        <v>1102</v>
      </c>
      <c r="BD3246" s="63">
        <v>1</v>
      </c>
      <c r="BF3246" s="111">
        <v>56</v>
      </c>
      <c r="BG3246" s="113">
        <v>21</v>
      </c>
      <c r="BH3246" s="117">
        <f t="shared" si="1244"/>
        <v>56021</v>
      </c>
      <c r="BJ3246" s="5" t="s">
        <v>3185</v>
      </c>
      <c r="BK3246" s="63">
        <v>225</v>
      </c>
      <c r="BL3246" s="63">
        <v>20</v>
      </c>
      <c r="BN3246" s="63"/>
    </row>
    <row r="3247" spans="1:66" hidden="1" outlineLevel="1">
      <c r="A3247" t="s">
        <v>1605</v>
      </c>
      <c r="B3247" t="s">
        <v>1102</v>
      </c>
      <c r="C3247" s="1">
        <f t="shared" si="1235"/>
        <v>8618</v>
      </c>
      <c r="D3247" s="5">
        <f>IF(N3247&gt;0, RANK(N3247,(N3247:P3247,Q3247:AE3247)),0)</f>
        <v>2</v>
      </c>
      <c r="E3247" s="5">
        <f>IF(O3247&gt;0,RANK(O3247,(N3247:P3247,Q3247:AE3247)),0)</f>
        <v>1</v>
      </c>
      <c r="F3247" s="5">
        <f>IF(P3247&gt;0,RANK(P3247,(N3247:P3247,Q3247:AE3247)),0)</f>
        <v>0</v>
      </c>
      <c r="G3247" s="131">
        <f t="shared" si="1223"/>
        <v>5857</v>
      </c>
      <c r="H3247" s="136">
        <f t="shared" si="1224"/>
        <v>0.67962404270132282</v>
      </c>
      <c r="I3247" s="2"/>
      <c r="J3247" s="2">
        <f t="shared" si="1236"/>
        <v>0.14933859364121607</v>
      </c>
      <c r="K3247" s="2">
        <f t="shared" si="1237"/>
        <v>0.82896263634253886</v>
      </c>
      <c r="L3247" s="2">
        <f t="shared" si="1238"/>
        <v>0</v>
      </c>
      <c r="M3247" s="2">
        <f t="shared" si="1239"/>
        <v>2.1698770016245095E-2</v>
      </c>
      <c r="N3247" s="63">
        <v>1287</v>
      </c>
      <c r="O3247" s="63">
        <v>7144</v>
      </c>
      <c r="P3247" s="63"/>
      <c r="Q3247" s="63">
        <v>111</v>
      </c>
      <c r="R3247" s="63"/>
      <c r="S3247" s="63">
        <v>31</v>
      </c>
      <c r="T3247" s="63"/>
      <c r="U3247" s="63"/>
      <c r="V3247" s="63"/>
      <c r="W3247" s="63">
        <v>45</v>
      </c>
      <c r="X3247" s="63"/>
      <c r="Y3247" s="63"/>
      <c r="Z3247" s="63"/>
      <c r="AA3247" s="63"/>
      <c r="AB3247" s="63"/>
      <c r="AC3247" s="63"/>
      <c r="AD3247" s="63"/>
      <c r="AE3247" s="63"/>
      <c r="AF3247" s="63"/>
      <c r="AG3247" s="63"/>
      <c r="AH3247" s="63"/>
      <c r="AI3247" s="63"/>
      <c r="AJ3247" s="63"/>
      <c r="AK3247" s="63"/>
      <c r="AL3247" s="63"/>
      <c r="AM3247" s="63"/>
      <c r="AN3247" s="63"/>
      <c r="AO3247" s="63"/>
      <c r="AP3247" s="63"/>
      <c r="AQ3247" s="63"/>
      <c r="AS3247" s="5">
        <f>IF(Q3247&gt;0,RANK(Q3247,(N3247:P3247,Q3247:AE3247)),0)</f>
        <v>3</v>
      </c>
      <c r="AT3247" s="5">
        <f>IF(R3247&gt;0,RANK(R3247,(N3247:P3247,Q3247:AE3247)),0)</f>
        <v>0</v>
      </c>
      <c r="AU3247" s="5">
        <f>IF(T3247&gt;0,RANK(T3247,(N3247:P3247,Q3247:AE3247)),0)</f>
        <v>0</v>
      </c>
      <c r="AV3247" s="5">
        <f>IF(S3247&gt;0,RANK(S3247,(N3247:P3247,Q3247:AE3247)),0)</f>
        <v>5</v>
      </c>
      <c r="AW3247" s="2">
        <f t="shared" si="1240"/>
        <v>1.2880018565792527E-2</v>
      </c>
      <c r="AX3247" s="2">
        <f t="shared" si="1241"/>
        <v>0</v>
      </c>
      <c r="AY3247" s="2">
        <f t="shared" si="1242"/>
        <v>0</v>
      </c>
      <c r="AZ3247" s="2">
        <f t="shared" si="1243"/>
        <v>3.5971223021582736E-3</v>
      </c>
      <c r="BB3247" t="s">
        <v>1605</v>
      </c>
      <c r="BC3247" t="s">
        <v>1102</v>
      </c>
      <c r="BD3247" s="63">
        <v>1</v>
      </c>
      <c r="BF3247" s="111">
        <v>56</v>
      </c>
      <c r="BG3247" s="113">
        <v>23</v>
      </c>
      <c r="BH3247" s="117">
        <f t="shared" si="1244"/>
        <v>56023</v>
      </c>
      <c r="BJ3247" s="5" t="s">
        <v>3185</v>
      </c>
      <c r="BK3247" s="63">
        <v>36</v>
      </c>
      <c r="BL3247" s="63">
        <v>5</v>
      </c>
      <c r="BN3247" s="63"/>
    </row>
    <row r="3248" spans="1:66" hidden="1" outlineLevel="1">
      <c r="A3248" t="s">
        <v>1832</v>
      </c>
      <c r="B3248" t="s">
        <v>1102</v>
      </c>
      <c r="C3248" s="1">
        <f t="shared" si="1235"/>
        <v>32373</v>
      </c>
      <c r="D3248" s="5">
        <f>IF(N3248&gt;0, RANK(N3248,(N3248:P3248,Q3248:AE3248)),0)</f>
        <v>2</v>
      </c>
      <c r="E3248" s="5">
        <f>IF(O3248&gt;0,RANK(O3248,(N3248:P3248,Q3248:AE3248)),0)</f>
        <v>1</v>
      </c>
      <c r="F3248" s="5">
        <f>IF(P3248&gt;0,RANK(P3248,(N3248:P3248,Q3248:AE3248)),0)</f>
        <v>0</v>
      </c>
      <c r="G3248" s="131">
        <f t="shared" si="1223"/>
        <v>13171</v>
      </c>
      <c r="H3248" s="136">
        <f t="shared" si="1224"/>
        <v>0.40685138850276464</v>
      </c>
      <c r="I3248" s="2"/>
      <c r="J3248" s="2">
        <f t="shared" si="1236"/>
        <v>0.27680474469465294</v>
      </c>
      <c r="K3248" s="2">
        <f t="shared" si="1237"/>
        <v>0.68365613319741758</v>
      </c>
      <c r="L3248" s="2">
        <f t="shared" si="1238"/>
        <v>0</v>
      </c>
      <c r="M3248" s="2">
        <f t="shared" si="1239"/>
        <v>3.9539122107929536E-2</v>
      </c>
      <c r="N3248" s="63">
        <v>8961</v>
      </c>
      <c r="O3248" s="63">
        <v>22132</v>
      </c>
      <c r="P3248" s="63"/>
      <c r="Q3248" s="63">
        <v>727</v>
      </c>
      <c r="R3248" s="63"/>
      <c r="S3248" s="63">
        <v>242</v>
      </c>
      <c r="T3248" s="63"/>
      <c r="U3248" s="63"/>
      <c r="V3248" s="63"/>
      <c r="W3248" s="63">
        <v>311</v>
      </c>
      <c r="X3248" s="63"/>
      <c r="Y3248" s="63"/>
      <c r="Z3248" s="63"/>
      <c r="AA3248" s="63"/>
      <c r="AB3248" s="63"/>
      <c r="AC3248" s="63"/>
      <c r="AD3248" s="63"/>
      <c r="AE3248" s="63"/>
      <c r="AF3248" s="63"/>
      <c r="AG3248" s="63"/>
      <c r="AH3248" s="63"/>
      <c r="AI3248" s="63"/>
      <c r="AJ3248" s="63"/>
      <c r="AK3248" s="63"/>
      <c r="AL3248" s="63"/>
      <c r="AM3248" s="63"/>
      <c r="AN3248" s="63"/>
      <c r="AO3248" s="63"/>
      <c r="AP3248" s="63"/>
      <c r="AQ3248" s="63"/>
      <c r="AS3248" s="5">
        <f>IF(Q3248&gt;0,RANK(Q3248,(N3248:P3248,Q3248:AE3248)),0)</f>
        <v>3</v>
      </c>
      <c r="AT3248" s="5">
        <f>IF(R3248&gt;0,RANK(R3248,(N3248:P3248,Q3248:AE3248)),0)</f>
        <v>0</v>
      </c>
      <c r="AU3248" s="5">
        <f>IF(T3248&gt;0,RANK(T3248,(N3248:P3248,Q3248:AE3248)),0)</f>
        <v>0</v>
      </c>
      <c r="AV3248" s="5">
        <f>IF(S3248&gt;0,RANK(S3248,(N3248:P3248,Q3248:AE3248)),0)</f>
        <v>5</v>
      </c>
      <c r="AW3248" s="2">
        <f t="shared" si="1240"/>
        <v>2.2456985759738052E-2</v>
      </c>
      <c r="AX3248" s="2">
        <f t="shared" si="1241"/>
        <v>0</v>
      </c>
      <c r="AY3248" s="2">
        <f t="shared" si="1242"/>
        <v>0</v>
      </c>
      <c r="AZ3248" s="2">
        <f t="shared" si="1243"/>
        <v>7.4753652735304113E-3</v>
      </c>
      <c r="BB3248" t="s">
        <v>1832</v>
      </c>
      <c r="BC3248" t="s">
        <v>1102</v>
      </c>
      <c r="BD3248" s="63">
        <v>1</v>
      </c>
      <c r="BF3248" s="111">
        <v>56</v>
      </c>
      <c r="BG3248" s="113">
        <v>25</v>
      </c>
      <c r="BH3248" s="117">
        <f t="shared" si="1244"/>
        <v>56025</v>
      </c>
      <c r="BJ3248" s="5" t="s">
        <v>3185</v>
      </c>
      <c r="BK3248" s="63">
        <v>174</v>
      </c>
      <c r="BL3248" s="63">
        <v>55</v>
      </c>
      <c r="BN3248" s="63"/>
    </row>
    <row r="3249" spans="1:66" hidden="1" outlineLevel="1">
      <c r="A3249" t="s">
        <v>3238</v>
      </c>
      <c r="B3249" t="s">
        <v>1102</v>
      </c>
      <c r="C3249" s="1">
        <f t="shared" si="1235"/>
        <v>1276</v>
      </c>
      <c r="D3249" s="5">
        <f>IF(N3249&gt;0, RANK(N3249,(N3249:P3249,Q3249:AE3249)),0)</f>
        <v>2</v>
      </c>
      <c r="E3249" s="5">
        <f>IF(O3249&gt;0,RANK(O3249,(N3249:P3249,Q3249:AE3249)),0)</f>
        <v>1</v>
      </c>
      <c r="F3249" s="5">
        <f>IF(P3249&gt;0,RANK(P3249,(N3249:P3249,Q3249:AE3249)),0)</f>
        <v>0</v>
      </c>
      <c r="G3249" s="131">
        <f t="shared" si="1223"/>
        <v>822</v>
      </c>
      <c r="H3249" s="136">
        <f t="shared" si="1224"/>
        <v>0.64420062695924762</v>
      </c>
      <c r="I3249" s="2"/>
      <c r="J3249" s="2">
        <f t="shared" si="1236"/>
        <v>0.15673981191222572</v>
      </c>
      <c r="K3249" s="2">
        <f t="shared" si="1237"/>
        <v>0.80094043887147337</v>
      </c>
      <c r="L3249" s="2">
        <f t="shared" si="1238"/>
        <v>0</v>
      </c>
      <c r="M3249" s="2">
        <f t="shared" si="1239"/>
        <v>4.2319749216300884E-2</v>
      </c>
      <c r="N3249" s="63">
        <v>200</v>
      </c>
      <c r="O3249" s="63">
        <v>1022</v>
      </c>
      <c r="P3249" s="63"/>
      <c r="Q3249" s="63">
        <v>30</v>
      </c>
      <c r="R3249" s="63"/>
      <c r="S3249" s="63">
        <v>16</v>
      </c>
      <c r="T3249" s="63"/>
      <c r="U3249" s="63"/>
      <c r="V3249" s="63"/>
      <c r="W3249" s="63">
        <v>8</v>
      </c>
      <c r="X3249" s="63"/>
      <c r="Y3249" s="63"/>
      <c r="Z3249" s="63"/>
      <c r="AA3249" s="63"/>
      <c r="AB3249" s="63"/>
      <c r="AC3249" s="63"/>
      <c r="AD3249" s="63"/>
      <c r="AE3249" s="63"/>
      <c r="AF3249" s="63"/>
      <c r="AG3249" s="63"/>
      <c r="AH3249" s="63"/>
      <c r="AI3249" s="63"/>
      <c r="AJ3249" s="63"/>
      <c r="AK3249" s="63"/>
      <c r="AL3249" s="63"/>
      <c r="AM3249" s="63"/>
      <c r="AN3249" s="63"/>
      <c r="AO3249" s="63"/>
      <c r="AP3249" s="63"/>
      <c r="AQ3249" s="63"/>
      <c r="AS3249" s="5">
        <f>IF(Q3249&gt;0,RANK(Q3249,(N3249:P3249,Q3249:AE3249)),0)</f>
        <v>3</v>
      </c>
      <c r="AT3249" s="5">
        <f>IF(R3249&gt;0,RANK(R3249,(N3249:P3249,Q3249:AE3249)),0)</f>
        <v>0</v>
      </c>
      <c r="AU3249" s="5">
        <f>IF(T3249&gt;0,RANK(T3249,(N3249:P3249,Q3249:AE3249)),0)</f>
        <v>0</v>
      </c>
      <c r="AV3249" s="5">
        <f>IF(S3249&gt;0,RANK(S3249,(N3249:P3249,Q3249:AE3249)),0)</f>
        <v>4</v>
      </c>
      <c r="AW3249" s="2">
        <f t="shared" si="1240"/>
        <v>2.3510971786833857E-2</v>
      </c>
      <c r="AX3249" s="2">
        <f t="shared" si="1241"/>
        <v>0</v>
      </c>
      <c r="AY3249" s="2">
        <f t="shared" si="1242"/>
        <v>0</v>
      </c>
      <c r="AZ3249" s="2">
        <f t="shared" si="1243"/>
        <v>1.2539184952978056E-2</v>
      </c>
      <c r="BB3249" t="s">
        <v>3238</v>
      </c>
      <c r="BC3249" t="s">
        <v>1102</v>
      </c>
      <c r="BD3249" s="63">
        <v>1</v>
      </c>
      <c r="BF3249" s="111">
        <v>56</v>
      </c>
      <c r="BG3249" s="113">
        <v>27</v>
      </c>
      <c r="BH3249" s="117">
        <f t="shared" si="1244"/>
        <v>56027</v>
      </c>
      <c r="BJ3249" s="5" t="s">
        <v>3185</v>
      </c>
      <c r="BK3249" s="63">
        <v>9</v>
      </c>
      <c r="BL3249" s="63">
        <v>3</v>
      </c>
      <c r="BN3249" s="63"/>
    </row>
    <row r="3250" spans="1:66" hidden="1" outlineLevel="1">
      <c r="A3250" t="s">
        <v>2798</v>
      </c>
      <c r="B3250" t="s">
        <v>1102</v>
      </c>
      <c r="C3250" s="1">
        <f t="shared" si="1235"/>
        <v>14608</v>
      </c>
      <c r="D3250" s="5">
        <f>IF(N3250&gt;0, RANK(N3250,(N3250:P3250,Q3250:AE3250)),0)</f>
        <v>2</v>
      </c>
      <c r="E3250" s="5">
        <f>IF(O3250&gt;0,RANK(O3250,(N3250:P3250,Q3250:AE3250)),0)</f>
        <v>1</v>
      </c>
      <c r="F3250" s="5">
        <f>IF(P3250&gt;0,RANK(P3250,(N3250:P3250,Q3250:AE3250)),0)</f>
        <v>0</v>
      </c>
      <c r="G3250" s="131">
        <f t="shared" si="1223"/>
        <v>8307</v>
      </c>
      <c r="H3250" s="136">
        <f t="shared" si="1224"/>
        <v>0.56866100766703176</v>
      </c>
      <c r="I3250" s="2"/>
      <c r="J3250" s="2">
        <f t="shared" si="1236"/>
        <v>0.20036966046002191</v>
      </c>
      <c r="K3250" s="2">
        <f t="shared" si="1237"/>
        <v>0.76903066812705367</v>
      </c>
      <c r="L3250" s="2">
        <f t="shared" si="1238"/>
        <v>0</v>
      </c>
      <c r="M3250" s="2">
        <f t="shared" si="1239"/>
        <v>3.0599671412924412E-2</v>
      </c>
      <c r="N3250" s="63">
        <v>2927</v>
      </c>
      <c r="O3250" s="63">
        <v>11234</v>
      </c>
      <c r="P3250" s="63"/>
      <c r="Q3250" s="63">
        <v>252</v>
      </c>
      <c r="R3250" s="63"/>
      <c r="S3250" s="63">
        <v>79</v>
      </c>
      <c r="T3250" s="63"/>
      <c r="U3250" s="63"/>
      <c r="V3250" s="63"/>
      <c r="W3250" s="63">
        <v>116</v>
      </c>
      <c r="X3250" s="63"/>
      <c r="Y3250" s="63"/>
      <c r="Z3250" s="63"/>
      <c r="AA3250" s="63"/>
      <c r="AB3250" s="63"/>
      <c r="AC3250" s="63"/>
      <c r="AD3250" s="63"/>
      <c r="AE3250" s="63"/>
      <c r="AF3250" s="63"/>
      <c r="AG3250" s="63"/>
      <c r="AH3250" s="63"/>
      <c r="AI3250" s="63"/>
      <c r="AJ3250" s="63"/>
      <c r="AK3250" s="63"/>
      <c r="AL3250" s="63"/>
      <c r="AM3250" s="63"/>
      <c r="AN3250" s="63"/>
      <c r="AO3250" s="63"/>
      <c r="AP3250" s="63"/>
      <c r="AQ3250" s="63"/>
      <c r="AS3250" s="5">
        <f>IF(Q3250&gt;0,RANK(Q3250,(N3250:P3250,Q3250:AE3250)),0)</f>
        <v>3</v>
      </c>
      <c r="AT3250" s="5">
        <f>IF(R3250&gt;0,RANK(R3250,(N3250:P3250,Q3250:AE3250)),0)</f>
        <v>0</v>
      </c>
      <c r="AU3250" s="5">
        <f>IF(T3250&gt;0,RANK(T3250,(N3250:P3250,Q3250:AE3250)),0)</f>
        <v>0</v>
      </c>
      <c r="AV3250" s="5">
        <f>IF(S3250&gt;0,RANK(S3250,(N3250:P3250,Q3250:AE3250)),0)</f>
        <v>5</v>
      </c>
      <c r="AW3250" s="2">
        <f t="shared" si="1240"/>
        <v>1.7250821467688939E-2</v>
      </c>
      <c r="AX3250" s="2">
        <f t="shared" si="1241"/>
        <v>0</v>
      </c>
      <c r="AY3250" s="2">
        <f t="shared" si="1242"/>
        <v>0</v>
      </c>
      <c r="AZ3250" s="2">
        <f t="shared" si="1243"/>
        <v>5.4079956188389927E-3</v>
      </c>
      <c r="BB3250" t="s">
        <v>2798</v>
      </c>
      <c r="BC3250" t="s">
        <v>1102</v>
      </c>
      <c r="BD3250" s="63">
        <v>1</v>
      </c>
      <c r="BF3250" s="111">
        <v>56</v>
      </c>
      <c r="BG3250" s="113">
        <v>29</v>
      </c>
      <c r="BH3250" s="117">
        <f t="shared" si="1244"/>
        <v>56029</v>
      </c>
      <c r="BJ3250" s="5" t="s">
        <v>3185</v>
      </c>
      <c r="BK3250" s="63">
        <v>86</v>
      </c>
      <c r="BL3250" s="63">
        <v>12</v>
      </c>
      <c r="BN3250" s="63"/>
    </row>
    <row r="3251" spans="1:66" hidden="1" outlineLevel="1">
      <c r="A3251" t="s">
        <v>1688</v>
      </c>
      <c r="B3251" t="s">
        <v>1102</v>
      </c>
      <c r="C3251" s="1">
        <f t="shared" si="1235"/>
        <v>4531</v>
      </c>
      <c r="D3251" s="5">
        <f>IF(N3251&gt;0, RANK(N3251,(N3251:P3251,Q3251:AE3251)),0)</f>
        <v>2</v>
      </c>
      <c r="E3251" s="5">
        <f>IF(O3251&gt;0,RANK(O3251,(N3251:P3251,Q3251:AE3251)),0)</f>
        <v>1</v>
      </c>
      <c r="F3251" s="5">
        <f>IF(P3251&gt;0,RANK(P3251,(N3251:P3251,Q3251:AE3251)),0)</f>
        <v>0</v>
      </c>
      <c r="G3251" s="131">
        <f t="shared" si="1223"/>
        <v>1913</v>
      </c>
      <c r="H3251" s="136">
        <f t="shared" si="1224"/>
        <v>0.42220260428161555</v>
      </c>
      <c r="I3251" s="2"/>
      <c r="J3251" s="2">
        <f t="shared" si="1236"/>
        <v>0.26991834032222467</v>
      </c>
      <c r="K3251" s="2">
        <f t="shared" si="1237"/>
        <v>0.69212094460384022</v>
      </c>
      <c r="L3251" s="2">
        <f t="shared" si="1238"/>
        <v>0</v>
      </c>
      <c r="M3251" s="2">
        <f t="shared" si="1239"/>
        <v>3.7960715073935059E-2</v>
      </c>
      <c r="N3251" s="63">
        <v>1223</v>
      </c>
      <c r="O3251" s="63">
        <v>3136</v>
      </c>
      <c r="P3251" s="63"/>
      <c r="Q3251" s="63">
        <v>95</v>
      </c>
      <c r="R3251" s="63"/>
      <c r="S3251" s="63">
        <v>46</v>
      </c>
      <c r="T3251" s="63"/>
      <c r="U3251" s="63"/>
      <c r="V3251" s="63"/>
      <c r="W3251" s="63">
        <v>31</v>
      </c>
      <c r="X3251" s="63"/>
      <c r="Y3251" s="63"/>
      <c r="Z3251" s="63"/>
      <c r="AA3251" s="63"/>
      <c r="AB3251" s="63"/>
      <c r="AC3251" s="63"/>
      <c r="AD3251" s="63"/>
      <c r="AE3251" s="63"/>
      <c r="AF3251" s="63"/>
      <c r="AG3251" s="63"/>
      <c r="AH3251" s="63"/>
      <c r="AI3251" s="63"/>
      <c r="AJ3251" s="63"/>
      <c r="AK3251" s="63"/>
      <c r="AL3251" s="63"/>
      <c r="AM3251" s="63"/>
      <c r="AN3251" s="63"/>
      <c r="AO3251" s="63"/>
      <c r="AP3251" s="63"/>
      <c r="AQ3251" s="63"/>
      <c r="AS3251" s="5">
        <f>IF(Q3251&gt;0,RANK(Q3251,(N3251:P3251,Q3251:AE3251)),0)</f>
        <v>3</v>
      </c>
      <c r="AT3251" s="5">
        <f>IF(R3251&gt;0,RANK(R3251,(N3251:P3251,Q3251:AE3251)),0)</f>
        <v>0</v>
      </c>
      <c r="AU3251" s="5">
        <f>IF(T3251&gt;0,RANK(T3251,(N3251:P3251,Q3251:AE3251)),0)</f>
        <v>0</v>
      </c>
      <c r="AV3251" s="5">
        <f>IF(S3251&gt;0,RANK(S3251,(N3251:P3251,Q3251:AE3251)),0)</f>
        <v>4</v>
      </c>
      <c r="AW3251" s="2">
        <f t="shared" si="1240"/>
        <v>2.0966674023394395E-2</v>
      </c>
      <c r="AX3251" s="2">
        <f t="shared" si="1241"/>
        <v>0</v>
      </c>
      <c r="AY3251" s="2">
        <f t="shared" si="1242"/>
        <v>0</v>
      </c>
      <c r="AZ3251" s="2">
        <f t="shared" si="1243"/>
        <v>1.015228426395939E-2</v>
      </c>
      <c r="BB3251" t="s">
        <v>1688</v>
      </c>
      <c r="BC3251" t="s">
        <v>1102</v>
      </c>
      <c r="BD3251" s="63">
        <v>1</v>
      </c>
      <c r="BF3251" s="111">
        <v>56</v>
      </c>
      <c r="BG3251" s="113">
        <v>31</v>
      </c>
      <c r="BH3251" s="117">
        <f t="shared" si="1244"/>
        <v>56031</v>
      </c>
      <c r="BJ3251" s="5" t="s">
        <v>3185</v>
      </c>
      <c r="BK3251" s="63">
        <v>30</v>
      </c>
      <c r="BL3251" s="63">
        <v>6</v>
      </c>
      <c r="BN3251" s="63"/>
    </row>
    <row r="3252" spans="1:66" hidden="1" outlineLevel="1">
      <c r="A3252" t="s">
        <v>306</v>
      </c>
      <c r="B3252" t="s">
        <v>1102</v>
      </c>
      <c r="C3252" s="1">
        <f t="shared" si="1235"/>
        <v>14322</v>
      </c>
      <c r="D3252" s="5">
        <f>IF(N3252&gt;0, RANK(N3252,(N3252:P3252,Q3252:AE3252)),0)</f>
        <v>2</v>
      </c>
      <c r="E3252" s="5">
        <f>IF(O3252&gt;0,RANK(O3252,(N3252:P3252,Q3252:AE3252)),0)</f>
        <v>1</v>
      </c>
      <c r="F3252" s="5">
        <f>IF(P3252&gt;0,RANK(P3252,(N3252:P3252,Q3252:AE3252)),0)</f>
        <v>0</v>
      </c>
      <c r="G3252" s="131">
        <f t="shared" si="1223"/>
        <v>6649</v>
      </c>
      <c r="H3252" s="136">
        <f t="shared" si="1224"/>
        <v>0.46425080296048038</v>
      </c>
      <c r="I3252" s="2"/>
      <c r="J3252" s="2">
        <f t="shared" si="1236"/>
        <v>0.25261834939254296</v>
      </c>
      <c r="K3252" s="2">
        <f t="shared" si="1237"/>
        <v>0.71686915235302329</v>
      </c>
      <c r="L3252" s="2">
        <f t="shared" si="1238"/>
        <v>0</v>
      </c>
      <c r="M3252" s="2">
        <f t="shared" si="1239"/>
        <v>3.0512498254433806E-2</v>
      </c>
      <c r="N3252" s="63">
        <v>3618</v>
      </c>
      <c r="O3252" s="63">
        <v>10267</v>
      </c>
      <c r="P3252" s="63"/>
      <c r="Q3252" s="63">
        <v>290</v>
      </c>
      <c r="R3252" s="63"/>
      <c r="S3252" s="63">
        <v>50</v>
      </c>
      <c r="T3252" s="63"/>
      <c r="U3252" s="63"/>
      <c r="V3252" s="63"/>
      <c r="W3252" s="63">
        <v>97</v>
      </c>
      <c r="X3252" s="63"/>
      <c r="Y3252" s="63"/>
      <c r="Z3252" s="63"/>
      <c r="AA3252" s="63"/>
      <c r="AB3252" s="63"/>
      <c r="AC3252" s="63"/>
      <c r="AD3252" s="63"/>
      <c r="AE3252" s="63"/>
      <c r="AF3252" s="63"/>
      <c r="AG3252" s="63"/>
      <c r="AH3252" s="63"/>
      <c r="AI3252" s="63"/>
      <c r="AJ3252" s="63"/>
      <c r="AK3252" s="63"/>
      <c r="AL3252" s="63"/>
      <c r="AM3252" s="63"/>
      <c r="AN3252" s="63"/>
      <c r="AO3252" s="63"/>
      <c r="AP3252" s="63"/>
      <c r="AQ3252" s="63"/>
      <c r="AS3252" s="5">
        <f>IF(Q3252&gt;0,RANK(Q3252,(N3252:P3252,Q3252:AE3252)),0)</f>
        <v>3</v>
      </c>
      <c r="AT3252" s="5">
        <f>IF(R3252&gt;0,RANK(R3252,(N3252:P3252,Q3252:AE3252)),0)</f>
        <v>0</v>
      </c>
      <c r="AU3252" s="5">
        <f>IF(T3252&gt;0,RANK(T3252,(N3252:P3252,Q3252:AE3252)),0)</f>
        <v>0</v>
      </c>
      <c r="AV3252" s="5">
        <f>IF(S3252&gt;0,RANK(S3252,(N3252:P3252,Q3252:AE3252)),0)</f>
        <v>5</v>
      </c>
      <c r="AW3252" s="2">
        <f t="shared" si="1240"/>
        <v>2.0248568635665411E-2</v>
      </c>
      <c r="AX3252" s="2">
        <f t="shared" si="1241"/>
        <v>0</v>
      </c>
      <c r="AY3252" s="2">
        <f t="shared" si="1242"/>
        <v>0</v>
      </c>
      <c r="AZ3252" s="2">
        <f t="shared" si="1243"/>
        <v>3.4911325233905879E-3</v>
      </c>
      <c r="BB3252" t="s">
        <v>306</v>
      </c>
      <c r="BC3252" t="s">
        <v>1102</v>
      </c>
      <c r="BD3252" s="63">
        <v>1</v>
      </c>
      <c r="BF3252" s="111">
        <v>56</v>
      </c>
      <c r="BG3252" s="113">
        <v>33</v>
      </c>
      <c r="BH3252" s="117">
        <f t="shared" si="1244"/>
        <v>56033</v>
      </c>
      <c r="BJ3252" s="5" t="s">
        <v>3185</v>
      </c>
      <c r="BK3252" s="63">
        <v>73</v>
      </c>
      <c r="BL3252" s="63">
        <v>16</v>
      </c>
      <c r="BN3252" s="63"/>
    </row>
    <row r="3253" spans="1:66" hidden="1" outlineLevel="1">
      <c r="A3253" t="s">
        <v>2617</v>
      </c>
      <c r="B3253" t="s">
        <v>1102</v>
      </c>
      <c r="C3253" s="1">
        <f t="shared" si="1235"/>
        <v>4376</v>
      </c>
      <c r="D3253" s="5">
        <f>IF(N3253&gt;0, RANK(N3253,(N3253:P3253,Q3253:AE3253)),0)</f>
        <v>2</v>
      </c>
      <c r="E3253" s="5">
        <f>IF(O3253&gt;0,RANK(O3253,(N3253:P3253,Q3253:AE3253)),0)</f>
        <v>1</v>
      </c>
      <c r="F3253" s="5">
        <f>IF(P3253&gt;0,RANK(P3253,(N3253:P3253,Q3253:AE3253)),0)</f>
        <v>0</v>
      </c>
      <c r="G3253" s="131">
        <f t="shared" si="1223"/>
        <v>2705</v>
      </c>
      <c r="H3253" s="136">
        <f t="shared" si="1224"/>
        <v>0.61814442413162707</v>
      </c>
      <c r="I3253" s="2"/>
      <c r="J3253" s="2">
        <f t="shared" si="1236"/>
        <v>0.17527422303473492</v>
      </c>
      <c r="K3253" s="2">
        <f t="shared" si="1237"/>
        <v>0.79341864716636201</v>
      </c>
      <c r="L3253" s="2">
        <f t="shared" si="1238"/>
        <v>0</v>
      </c>
      <c r="M3253" s="2">
        <f t="shared" si="1239"/>
        <v>3.1307129798903044E-2</v>
      </c>
      <c r="N3253" s="63">
        <v>767</v>
      </c>
      <c r="O3253" s="63">
        <v>3472</v>
      </c>
      <c r="P3253" s="63"/>
      <c r="Q3253" s="63">
        <v>76</v>
      </c>
      <c r="R3253" s="63"/>
      <c r="S3253" s="63">
        <v>22</v>
      </c>
      <c r="T3253" s="63"/>
      <c r="U3253" s="63"/>
      <c r="V3253" s="63"/>
      <c r="W3253" s="63">
        <v>39</v>
      </c>
      <c r="X3253" s="63"/>
      <c r="Y3253" s="63"/>
      <c r="Z3253" s="63"/>
      <c r="AA3253" s="63"/>
      <c r="AB3253" s="63"/>
      <c r="AC3253" s="63"/>
      <c r="AD3253" s="63"/>
      <c r="AE3253" s="63"/>
      <c r="AF3253" s="63"/>
      <c r="AG3253" s="63"/>
      <c r="AH3253" s="63"/>
      <c r="AI3253" s="63"/>
      <c r="AJ3253" s="63"/>
      <c r="AK3253" s="63"/>
      <c r="AL3253" s="63"/>
      <c r="AM3253" s="63"/>
      <c r="AN3253" s="63"/>
      <c r="AO3253" s="63"/>
      <c r="AP3253" s="63"/>
      <c r="AQ3253" s="63"/>
      <c r="AS3253" s="5">
        <f>IF(Q3253&gt;0,RANK(Q3253,(N3253:P3253,Q3253:AE3253)),0)</f>
        <v>3</v>
      </c>
      <c r="AT3253" s="5">
        <f>IF(R3253&gt;0,RANK(R3253,(N3253:P3253,Q3253:AE3253)),0)</f>
        <v>0</v>
      </c>
      <c r="AU3253" s="5">
        <f>IF(T3253&gt;0,RANK(T3253,(N3253:P3253,Q3253:AE3253)),0)</f>
        <v>0</v>
      </c>
      <c r="AV3253" s="5">
        <f>IF(S3253&gt;0,RANK(S3253,(N3253:P3253,Q3253:AE3253)),0)</f>
        <v>5</v>
      </c>
      <c r="AW3253" s="2">
        <f t="shared" si="1240"/>
        <v>1.736745886654479E-2</v>
      </c>
      <c r="AX3253" s="2">
        <f t="shared" si="1241"/>
        <v>0</v>
      </c>
      <c r="AY3253" s="2">
        <f t="shared" si="1242"/>
        <v>0</v>
      </c>
      <c r="AZ3253" s="2">
        <f t="shared" si="1243"/>
        <v>5.0274223034734921E-3</v>
      </c>
      <c r="BB3253" t="s">
        <v>2617</v>
      </c>
      <c r="BC3253" t="s">
        <v>1102</v>
      </c>
      <c r="BD3253" s="63">
        <v>1</v>
      </c>
      <c r="BF3253" s="111">
        <v>56</v>
      </c>
      <c r="BG3253" s="113">
        <v>35</v>
      </c>
      <c r="BH3253" s="117">
        <f t="shared" si="1244"/>
        <v>56035</v>
      </c>
      <c r="BJ3253" s="5" t="s">
        <v>3185</v>
      </c>
      <c r="BK3253" s="63">
        <v>28</v>
      </c>
      <c r="BL3253" s="63">
        <v>8</v>
      </c>
      <c r="BN3253" s="63"/>
    </row>
    <row r="3254" spans="1:66" hidden="1" outlineLevel="1">
      <c r="A3254" t="s">
        <v>1939</v>
      </c>
      <c r="B3254" t="s">
        <v>1102</v>
      </c>
      <c r="C3254" s="1">
        <f t="shared" si="1235"/>
        <v>16895</v>
      </c>
      <c r="D3254" s="5">
        <f>IF(N3254&gt;0, RANK(N3254,(N3254:P3254,Q3254:AE3254)),0)</f>
        <v>2</v>
      </c>
      <c r="E3254" s="5">
        <f>IF(O3254&gt;0,RANK(O3254,(N3254:P3254,Q3254:AE3254)),0)</f>
        <v>1</v>
      </c>
      <c r="F3254" s="5">
        <f>IF(P3254&gt;0,RANK(P3254,(N3254:P3254,Q3254:AE3254)),0)</f>
        <v>0</v>
      </c>
      <c r="G3254" s="131">
        <f t="shared" si="1223"/>
        <v>6654</v>
      </c>
      <c r="H3254" s="136">
        <f t="shared" si="1224"/>
        <v>0.39384433264279373</v>
      </c>
      <c r="I3254" s="2"/>
      <c r="J3254" s="2">
        <f t="shared" si="1236"/>
        <v>0.28256880733944956</v>
      </c>
      <c r="K3254" s="2">
        <f t="shared" si="1237"/>
        <v>0.67641313998224328</v>
      </c>
      <c r="L3254" s="2">
        <f t="shared" si="1238"/>
        <v>0</v>
      </c>
      <c r="M3254" s="2">
        <f t="shared" si="1239"/>
        <v>4.101805267830716E-2</v>
      </c>
      <c r="N3254" s="63">
        <v>4774</v>
      </c>
      <c r="O3254" s="63">
        <v>11428</v>
      </c>
      <c r="P3254" s="63"/>
      <c r="Q3254" s="63">
        <v>431</v>
      </c>
      <c r="R3254" s="63"/>
      <c r="S3254" s="63">
        <v>119</v>
      </c>
      <c r="T3254" s="63"/>
      <c r="U3254" s="63"/>
      <c r="V3254" s="63"/>
      <c r="W3254" s="63">
        <v>143</v>
      </c>
      <c r="X3254" s="63"/>
      <c r="Y3254" s="63"/>
      <c r="Z3254" s="63"/>
      <c r="AA3254" s="63"/>
      <c r="AB3254" s="63"/>
      <c r="AC3254" s="63"/>
      <c r="AD3254" s="63"/>
      <c r="AE3254" s="63"/>
      <c r="AF3254" s="63"/>
      <c r="AG3254" s="63"/>
      <c r="AH3254" s="63"/>
      <c r="AI3254" s="63"/>
      <c r="AJ3254" s="63"/>
      <c r="AK3254" s="63"/>
      <c r="AL3254" s="63"/>
      <c r="AM3254" s="63"/>
      <c r="AN3254" s="63"/>
      <c r="AO3254" s="63"/>
      <c r="AP3254" s="63"/>
      <c r="AQ3254" s="63"/>
      <c r="AS3254" s="5">
        <f>IF(Q3254&gt;0,RANK(Q3254,(N3254:P3254,Q3254:AE3254)),0)</f>
        <v>3</v>
      </c>
      <c r="AT3254" s="5">
        <f>IF(R3254&gt;0,RANK(R3254,(N3254:P3254,Q3254:AE3254)),0)</f>
        <v>0</v>
      </c>
      <c r="AU3254" s="5">
        <f>IF(T3254&gt;0,RANK(T3254,(N3254:P3254,Q3254:AE3254)),0)</f>
        <v>0</v>
      </c>
      <c r="AV3254" s="5">
        <f>IF(S3254&gt;0,RANK(S3254,(N3254:P3254,Q3254:AE3254)),0)</f>
        <v>5</v>
      </c>
      <c r="AW3254" s="2">
        <f t="shared" si="1240"/>
        <v>2.5510506066883692E-2</v>
      </c>
      <c r="AX3254" s="2">
        <f t="shared" si="1241"/>
        <v>0</v>
      </c>
      <c r="AY3254" s="2">
        <f t="shared" si="1242"/>
        <v>0</v>
      </c>
      <c r="AZ3254" s="2">
        <f t="shared" si="1243"/>
        <v>7.043503995264871E-3</v>
      </c>
      <c r="BB3254" t="s">
        <v>1939</v>
      </c>
      <c r="BC3254" t="s">
        <v>1102</v>
      </c>
      <c r="BD3254" s="63">
        <v>1</v>
      </c>
      <c r="BF3254" s="111">
        <v>56</v>
      </c>
      <c r="BG3254" s="113">
        <v>37</v>
      </c>
      <c r="BH3254" s="117">
        <f t="shared" si="1244"/>
        <v>56037</v>
      </c>
      <c r="BJ3254" s="5" t="s">
        <v>3185</v>
      </c>
      <c r="BK3254" s="63">
        <v>130</v>
      </c>
      <c r="BL3254" s="63">
        <v>16</v>
      </c>
      <c r="BN3254" s="63"/>
    </row>
    <row r="3255" spans="1:66" hidden="1" outlineLevel="1">
      <c r="A3255" t="s">
        <v>2574</v>
      </c>
      <c r="B3255" t="s">
        <v>1102</v>
      </c>
      <c r="C3255" s="1">
        <f t="shared" si="1235"/>
        <v>11464</v>
      </c>
      <c r="D3255" s="5">
        <f>IF(N3255&gt;0, RANK(N3255,(N3255:P3255,Q3255:AE3255)),0)</f>
        <v>1</v>
      </c>
      <c r="E3255" s="5">
        <f>IF(O3255&gt;0,RANK(O3255,(N3255:P3255,Q3255:AE3255)),0)</f>
        <v>2</v>
      </c>
      <c r="F3255" s="5">
        <f>IF(P3255&gt;0,RANK(P3255,(N3255:P3255,Q3255:AE3255)),0)</f>
        <v>0</v>
      </c>
      <c r="G3255" s="131">
        <f t="shared" si="1223"/>
        <v>1355</v>
      </c>
      <c r="H3255" s="136">
        <f t="shared" si="1224"/>
        <v>0.11819609211444522</v>
      </c>
      <c r="I3255" s="2"/>
      <c r="J3255" s="2">
        <f t="shared" si="1236"/>
        <v>0.54195743196092117</v>
      </c>
      <c r="K3255" s="2">
        <f t="shared" si="1237"/>
        <v>0.4237613398464759</v>
      </c>
      <c r="L3255" s="2">
        <f t="shared" si="1238"/>
        <v>0</v>
      </c>
      <c r="M3255" s="2">
        <f t="shared" si="1239"/>
        <v>3.4281228192602931E-2</v>
      </c>
      <c r="N3255" s="63">
        <v>6213</v>
      </c>
      <c r="O3255" s="63">
        <v>4858</v>
      </c>
      <c r="P3255" s="63"/>
      <c r="Q3255" s="63">
        <v>273</v>
      </c>
      <c r="R3255" s="63"/>
      <c r="S3255" s="63">
        <v>15</v>
      </c>
      <c r="T3255" s="63"/>
      <c r="U3255" s="63"/>
      <c r="V3255" s="63"/>
      <c r="W3255" s="63">
        <v>105</v>
      </c>
      <c r="X3255" s="63"/>
      <c r="Y3255" s="63"/>
      <c r="Z3255" s="63"/>
      <c r="AA3255" s="63"/>
      <c r="AB3255" s="63"/>
      <c r="AC3255" s="63"/>
      <c r="AD3255" s="63"/>
      <c r="AE3255" s="63"/>
      <c r="AF3255" s="63"/>
      <c r="AG3255" s="63"/>
      <c r="AH3255" s="63"/>
      <c r="AI3255" s="63"/>
      <c r="AJ3255" s="63"/>
      <c r="AK3255" s="63"/>
      <c r="AL3255" s="63"/>
      <c r="AM3255" s="63"/>
      <c r="AN3255" s="63"/>
      <c r="AO3255" s="63"/>
      <c r="AP3255" s="63"/>
      <c r="AQ3255" s="63"/>
      <c r="AS3255" s="5">
        <f>IF(Q3255&gt;0,RANK(Q3255,(N3255:P3255,Q3255:AE3255)),0)</f>
        <v>3</v>
      </c>
      <c r="AT3255" s="5">
        <f>IF(R3255&gt;0,RANK(R3255,(N3255:P3255,Q3255:AE3255)),0)</f>
        <v>0</v>
      </c>
      <c r="AU3255" s="5">
        <f>IF(T3255&gt;0,RANK(T3255,(N3255:P3255,Q3255:AE3255)),0)</f>
        <v>0</v>
      </c>
      <c r="AV3255" s="5">
        <f>IF(S3255&gt;0,RANK(S3255,(N3255:P3255,Q3255:AE3255)),0)</f>
        <v>5</v>
      </c>
      <c r="AW3255" s="2">
        <f t="shared" si="1240"/>
        <v>2.3813677599441731E-2</v>
      </c>
      <c r="AX3255" s="2">
        <f t="shared" si="1241"/>
        <v>0</v>
      </c>
      <c r="AY3255" s="2">
        <f t="shared" si="1242"/>
        <v>0</v>
      </c>
      <c r="AZ3255" s="2">
        <f t="shared" si="1243"/>
        <v>1.30844382414515E-3</v>
      </c>
      <c r="BB3255" t="s">
        <v>2574</v>
      </c>
      <c r="BC3255" t="s">
        <v>1102</v>
      </c>
      <c r="BD3255" s="63">
        <v>1</v>
      </c>
      <c r="BF3255" s="111">
        <v>56</v>
      </c>
      <c r="BG3255" s="113">
        <v>39</v>
      </c>
      <c r="BH3255" s="117">
        <f t="shared" si="1244"/>
        <v>56039</v>
      </c>
      <c r="BJ3255" s="5" t="s">
        <v>3185</v>
      </c>
      <c r="BK3255" s="63">
        <v>41</v>
      </c>
      <c r="BL3255" s="63">
        <v>2</v>
      </c>
      <c r="BN3255" s="63"/>
    </row>
    <row r="3256" spans="1:66" hidden="1" outlineLevel="1">
      <c r="A3256" t="s">
        <v>1252</v>
      </c>
      <c r="B3256" t="s">
        <v>1102</v>
      </c>
      <c r="C3256" s="1">
        <f t="shared" si="1235"/>
        <v>8539</v>
      </c>
      <c r="D3256" s="5">
        <f>IF(N3256&gt;0, RANK(N3256,(N3256:P3256,Q3256:AE3256)),0)</f>
        <v>2</v>
      </c>
      <c r="E3256" s="5">
        <f>IF(O3256&gt;0,RANK(O3256,(N3256:P3256,Q3256:AE3256)),0)</f>
        <v>1</v>
      </c>
      <c r="F3256" s="5">
        <f>IF(P3256&gt;0,RANK(P3256,(N3256:P3256,Q3256:AE3256)),0)</f>
        <v>0</v>
      </c>
      <c r="G3256" s="131">
        <f t="shared" si="1223"/>
        <v>4987</v>
      </c>
      <c r="H3256" s="136">
        <f t="shared" si="1224"/>
        <v>0.58402623257992736</v>
      </c>
      <c r="I3256" s="2"/>
      <c r="J3256" s="2">
        <f t="shared" si="1236"/>
        <v>0.1906546434008666</v>
      </c>
      <c r="K3256" s="2">
        <f t="shared" si="1237"/>
        <v>0.77468087598079405</v>
      </c>
      <c r="L3256" s="2">
        <f t="shared" si="1238"/>
        <v>0</v>
      </c>
      <c r="M3256" s="2">
        <f t="shared" si="1239"/>
        <v>3.4664480618339377E-2</v>
      </c>
      <c r="N3256" s="63">
        <v>1628</v>
      </c>
      <c r="O3256" s="63">
        <v>6615</v>
      </c>
      <c r="P3256" s="63"/>
      <c r="Q3256" s="63">
        <v>166</v>
      </c>
      <c r="R3256" s="63"/>
      <c r="S3256" s="63">
        <v>46</v>
      </c>
      <c r="T3256" s="63"/>
      <c r="U3256" s="63"/>
      <c r="V3256" s="63"/>
      <c r="W3256" s="63">
        <v>84</v>
      </c>
      <c r="X3256" s="63"/>
      <c r="Y3256" s="63"/>
      <c r="Z3256" s="63"/>
      <c r="AA3256" s="63"/>
      <c r="AB3256" s="63"/>
      <c r="AC3256" s="63"/>
      <c r="AD3256" s="63"/>
      <c r="AE3256" s="63"/>
      <c r="AF3256" s="63"/>
      <c r="AG3256" s="63"/>
      <c r="AH3256" s="63"/>
      <c r="AI3256" s="63"/>
      <c r="AJ3256" s="63"/>
      <c r="AK3256" s="63"/>
      <c r="AL3256" s="63"/>
      <c r="AM3256" s="63"/>
      <c r="AN3256" s="63"/>
      <c r="AO3256" s="63"/>
      <c r="AP3256" s="63"/>
      <c r="AQ3256" s="63"/>
      <c r="AS3256" s="5">
        <f>IF(Q3256&gt;0,RANK(Q3256,(N3256:P3256,Q3256:AE3256)),0)</f>
        <v>3</v>
      </c>
      <c r="AT3256" s="5">
        <f>IF(R3256&gt;0,RANK(R3256,(N3256:P3256,Q3256:AE3256)),0)</f>
        <v>0</v>
      </c>
      <c r="AU3256" s="5">
        <f>IF(T3256&gt;0,RANK(T3256,(N3256:P3256,Q3256:AE3256)),0)</f>
        <v>0</v>
      </c>
      <c r="AV3256" s="5">
        <f>IF(S3256&gt;0,RANK(S3256,(N3256:P3256,Q3256:AE3256)),0)</f>
        <v>5</v>
      </c>
      <c r="AW3256" s="2">
        <f t="shared" si="1240"/>
        <v>1.9440215481906546E-2</v>
      </c>
      <c r="AX3256" s="2">
        <f t="shared" si="1241"/>
        <v>0</v>
      </c>
      <c r="AY3256" s="2">
        <f t="shared" si="1242"/>
        <v>0</v>
      </c>
      <c r="AZ3256" s="2">
        <f t="shared" si="1243"/>
        <v>5.3870476636608501E-3</v>
      </c>
      <c r="BB3256" t="s">
        <v>1252</v>
      </c>
      <c r="BC3256" t="s">
        <v>1102</v>
      </c>
      <c r="BD3256" s="63">
        <v>1</v>
      </c>
      <c r="BF3256" s="111">
        <v>56</v>
      </c>
      <c r="BG3256" s="113">
        <v>41</v>
      </c>
      <c r="BH3256" s="117">
        <f t="shared" si="1244"/>
        <v>56041</v>
      </c>
      <c r="BJ3256" s="5" t="s">
        <v>3185</v>
      </c>
      <c r="BK3256" s="63">
        <v>23</v>
      </c>
      <c r="BL3256" s="63">
        <v>16</v>
      </c>
      <c r="BN3256" s="63"/>
    </row>
    <row r="3257" spans="1:66" hidden="1" outlineLevel="1">
      <c r="A3257" t="s">
        <v>2615</v>
      </c>
      <c r="B3257" t="s">
        <v>1102</v>
      </c>
      <c r="C3257" s="1">
        <f t="shared" si="1235"/>
        <v>3944</v>
      </c>
      <c r="D3257" s="5">
        <f>IF(N3257&gt;0, RANK(N3257,(N3257:P3257,Q3257:AE3257)),0)</f>
        <v>2</v>
      </c>
      <c r="E3257" s="5">
        <f>IF(O3257&gt;0,RANK(O3257,(N3257:P3257,Q3257:AE3257)),0)</f>
        <v>1</v>
      </c>
      <c r="F3257" s="5">
        <f>IF(P3257&gt;0,RANK(P3257,(N3257:P3257,Q3257:AE3257)),0)</f>
        <v>0</v>
      </c>
      <c r="G3257" s="131">
        <f t="shared" si="1223"/>
        <v>2220</v>
      </c>
      <c r="H3257" s="136">
        <f t="shared" si="1224"/>
        <v>0.56288032454361059</v>
      </c>
      <c r="I3257" s="2"/>
      <c r="J3257" s="2">
        <f t="shared" si="1236"/>
        <v>0.2013184584178499</v>
      </c>
      <c r="K3257" s="2">
        <f t="shared" si="1237"/>
        <v>0.76419878296146049</v>
      </c>
      <c r="L3257" s="2">
        <f t="shared" si="1238"/>
        <v>0</v>
      </c>
      <c r="M3257" s="2">
        <f t="shared" si="1239"/>
        <v>3.4482758620689613E-2</v>
      </c>
      <c r="N3257" s="63">
        <v>794</v>
      </c>
      <c r="O3257" s="63">
        <v>3014</v>
      </c>
      <c r="P3257" s="63"/>
      <c r="Q3257" s="63">
        <v>74</v>
      </c>
      <c r="R3257" s="63"/>
      <c r="S3257" s="63">
        <v>30</v>
      </c>
      <c r="T3257" s="63"/>
      <c r="U3257" s="63"/>
      <c r="V3257" s="63"/>
      <c r="W3257" s="63">
        <v>32</v>
      </c>
      <c r="X3257" s="63"/>
      <c r="Y3257" s="63"/>
      <c r="Z3257" s="63"/>
      <c r="AA3257" s="63"/>
      <c r="AB3257" s="63"/>
      <c r="AC3257" s="63"/>
      <c r="AD3257" s="63"/>
      <c r="AE3257" s="63"/>
      <c r="AF3257" s="63"/>
      <c r="AG3257" s="63"/>
      <c r="AH3257" s="63"/>
      <c r="AI3257" s="63"/>
      <c r="AJ3257" s="63"/>
      <c r="AK3257" s="63"/>
      <c r="AL3257" s="63"/>
      <c r="AM3257" s="63"/>
      <c r="AN3257" s="63"/>
      <c r="AO3257" s="63"/>
      <c r="AP3257" s="63"/>
      <c r="AQ3257" s="63"/>
      <c r="AS3257" s="5">
        <f>IF(Q3257&gt;0,RANK(Q3257,(N3257:P3257,Q3257:AE3257)),0)</f>
        <v>3</v>
      </c>
      <c r="AT3257" s="5">
        <f>IF(R3257&gt;0,RANK(R3257,(N3257:P3257,Q3257:AE3257)),0)</f>
        <v>0</v>
      </c>
      <c r="AU3257" s="5">
        <f>IF(T3257&gt;0,RANK(T3257,(N3257:P3257,Q3257:AE3257)),0)</f>
        <v>0</v>
      </c>
      <c r="AV3257" s="5">
        <f>IF(S3257&gt;0,RANK(S3257,(N3257:P3257,Q3257:AE3257)),0)</f>
        <v>5</v>
      </c>
      <c r="AW3257" s="2">
        <f t="shared" si="1240"/>
        <v>1.8762677484787018E-2</v>
      </c>
      <c r="AX3257" s="2">
        <f t="shared" si="1241"/>
        <v>0</v>
      </c>
      <c r="AY3257" s="2">
        <f t="shared" si="1242"/>
        <v>0</v>
      </c>
      <c r="AZ3257" s="2">
        <f t="shared" si="1243"/>
        <v>7.6064908722109532E-3</v>
      </c>
      <c r="BB3257" t="s">
        <v>2615</v>
      </c>
      <c r="BC3257" t="s">
        <v>1102</v>
      </c>
      <c r="BD3257" s="63">
        <v>1</v>
      </c>
      <c r="BF3257" s="111">
        <v>56</v>
      </c>
      <c r="BG3257" s="113">
        <v>43</v>
      </c>
      <c r="BH3257" s="117">
        <f t="shared" si="1244"/>
        <v>56043</v>
      </c>
      <c r="BJ3257" s="5" t="s">
        <v>3185</v>
      </c>
      <c r="BK3257" s="63">
        <v>24</v>
      </c>
      <c r="BL3257" s="63">
        <v>11</v>
      </c>
      <c r="BN3257" s="63"/>
    </row>
    <row r="3258" spans="1:66" hidden="1" outlineLevel="1">
      <c r="A3258" t="s">
        <v>1438</v>
      </c>
      <c r="B3258" t="s">
        <v>1102</v>
      </c>
      <c r="C3258" s="1">
        <f t="shared" si="1235"/>
        <v>3359</v>
      </c>
      <c r="D3258" s="5">
        <f>IF(N3258&gt;0, RANK(N3258,(N3258:P3258,Q3258:AE3258)),0)</f>
        <v>2</v>
      </c>
      <c r="E3258" s="5">
        <f>IF(O3258&gt;0,RANK(O3258,(N3258:P3258,Q3258:AE3258)),0)</f>
        <v>1</v>
      </c>
      <c r="F3258" s="5">
        <f>IF(P3258&gt;0,RANK(P3258,(N3258:P3258,Q3258:AE3258)),0)</f>
        <v>0</v>
      </c>
      <c r="G3258" s="131">
        <f t="shared" si="1223"/>
        <v>2399</v>
      </c>
      <c r="H3258" s="136">
        <f t="shared" si="1224"/>
        <v>0.71420065495683238</v>
      </c>
      <c r="I3258" s="2"/>
      <c r="J3258" s="2">
        <f t="shared" si="1236"/>
        <v>0.1256326287585591</v>
      </c>
      <c r="K3258" s="2">
        <f t="shared" si="1237"/>
        <v>0.83983328371539145</v>
      </c>
      <c r="L3258" s="2">
        <f t="shared" si="1238"/>
        <v>0</v>
      </c>
      <c r="M3258" s="2">
        <f t="shared" si="1239"/>
        <v>3.4534087526049473E-2</v>
      </c>
      <c r="N3258" s="63">
        <v>422</v>
      </c>
      <c r="O3258" s="63">
        <v>2821</v>
      </c>
      <c r="P3258" s="63"/>
      <c r="Q3258" s="63">
        <v>52</v>
      </c>
      <c r="R3258" s="63"/>
      <c r="S3258" s="63">
        <v>28</v>
      </c>
      <c r="T3258" s="63"/>
      <c r="U3258" s="63"/>
      <c r="V3258" s="63"/>
      <c r="W3258" s="63">
        <v>36</v>
      </c>
      <c r="X3258" s="63"/>
      <c r="Y3258" s="63"/>
      <c r="Z3258" s="63"/>
      <c r="AA3258" s="63"/>
      <c r="AB3258" s="63"/>
      <c r="AC3258" s="63"/>
      <c r="AD3258" s="63"/>
      <c r="AE3258" s="63"/>
      <c r="AF3258" s="63"/>
      <c r="AG3258" s="63"/>
      <c r="AH3258" s="63"/>
      <c r="AI3258" s="63"/>
      <c r="AJ3258" s="63"/>
      <c r="AK3258" s="63"/>
      <c r="AL3258" s="63"/>
      <c r="AM3258" s="63"/>
      <c r="AN3258" s="63"/>
      <c r="AO3258" s="63"/>
      <c r="AP3258" s="63"/>
      <c r="AQ3258" s="63"/>
      <c r="AS3258" s="5">
        <f>IF(Q3258&gt;0,RANK(Q3258,(N3258:P3258,Q3258:AE3258)),0)</f>
        <v>3</v>
      </c>
      <c r="AT3258" s="5">
        <f>IF(R3258&gt;0,RANK(R3258,(N3258:P3258,Q3258:AE3258)),0)</f>
        <v>0</v>
      </c>
      <c r="AU3258" s="5">
        <f>IF(T3258&gt;0,RANK(T3258,(N3258:P3258,Q3258:AE3258)),0)</f>
        <v>0</v>
      </c>
      <c r="AV3258" s="5">
        <f>IF(S3258&gt;0,RANK(S3258,(N3258:P3258,Q3258:AE3258)),0)</f>
        <v>5</v>
      </c>
      <c r="AW3258" s="2">
        <f t="shared" si="1240"/>
        <v>1.5480797856504911E-2</v>
      </c>
      <c r="AX3258" s="2">
        <f t="shared" si="1241"/>
        <v>0</v>
      </c>
      <c r="AY3258" s="2">
        <f t="shared" si="1242"/>
        <v>0</v>
      </c>
      <c r="AZ3258" s="2">
        <f t="shared" si="1243"/>
        <v>8.3358142304257223E-3</v>
      </c>
      <c r="BB3258" t="s">
        <v>1438</v>
      </c>
      <c r="BC3258" t="s">
        <v>1102</v>
      </c>
      <c r="BD3258" s="63">
        <v>1</v>
      </c>
      <c r="BF3258" s="111">
        <v>56</v>
      </c>
      <c r="BG3258" s="113">
        <v>45</v>
      </c>
      <c r="BH3258" s="117">
        <f t="shared" si="1244"/>
        <v>56045</v>
      </c>
      <c r="BJ3258" s="5" t="s">
        <v>3185</v>
      </c>
      <c r="BK3258" s="63">
        <v>31</v>
      </c>
      <c r="BL3258" s="63">
        <v>9</v>
      </c>
      <c r="BN3258" s="63"/>
    </row>
    <row r="3259" spans="1:66" collapsed="1">
      <c r="A3259" t="s">
        <v>716</v>
      </c>
      <c r="B3259" t="s">
        <v>548</v>
      </c>
      <c r="C3259" s="1">
        <f t="shared" si="1235"/>
        <v>249061</v>
      </c>
      <c r="D3259" s="5">
        <f>IF(N3259&gt;0, RANK(N3259,(N3259:P3259,Q3259:AE3259)),0)</f>
        <v>2</v>
      </c>
      <c r="E3259" s="5">
        <f>IF(O3259&gt;0,RANK(O3259,(N3259:P3259,Q3259:AE3259)),0)</f>
        <v>1</v>
      </c>
      <c r="F3259" s="5">
        <f>IF(P3259&gt;0,RANK(P3259,(N3259:P3259,Q3259:AE3259)),0)</f>
        <v>0</v>
      </c>
      <c r="G3259" s="131">
        <f t="shared" si="1223"/>
        <v>101676</v>
      </c>
      <c r="H3259" s="136">
        <f t="shared" si="1224"/>
        <v>0.40823733944696278</v>
      </c>
      <c r="I3259" s="2"/>
      <c r="J3259" s="2">
        <f t="shared" si="1236"/>
        <v>0.27818887742360304</v>
      </c>
      <c r="K3259" s="2">
        <f t="shared" si="1237"/>
        <v>0.68642621687056582</v>
      </c>
      <c r="L3259" s="2">
        <f t="shared" si="1238"/>
        <v>0</v>
      </c>
      <c r="M3259" s="2">
        <f t="shared" si="1239"/>
        <v>3.5384905705831193E-2</v>
      </c>
      <c r="N3259" s="63">
        <f t="shared" ref="N3259:W3259" si="1245">SUM(N3236:N3258)</f>
        <v>69286</v>
      </c>
      <c r="O3259" s="63">
        <f t="shared" si="1245"/>
        <v>170962</v>
      </c>
      <c r="P3259" s="63">
        <f t="shared" si="1245"/>
        <v>0</v>
      </c>
      <c r="Q3259" s="63">
        <f t="shared" si="1245"/>
        <v>5326</v>
      </c>
      <c r="R3259" s="63"/>
      <c r="S3259" s="63">
        <f t="shared" si="1245"/>
        <v>1452</v>
      </c>
      <c r="T3259" s="63"/>
      <c r="U3259" s="63"/>
      <c r="V3259" s="63"/>
      <c r="W3259" s="63">
        <f t="shared" si="1245"/>
        <v>2035</v>
      </c>
      <c r="X3259" s="63"/>
      <c r="Y3259" s="63"/>
      <c r="Z3259" s="63"/>
      <c r="AA3259" s="63"/>
      <c r="AB3259" s="63"/>
      <c r="AC3259" s="63"/>
      <c r="AD3259" s="63"/>
      <c r="AE3259" s="63"/>
      <c r="AF3259" s="63"/>
      <c r="AG3259" s="63"/>
      <c r="AH3259" s="63"/>
      <c r="AI3259" s="63"/>
      <c r="AJ3259" s="63"/>
      <c r="AK3259" s="63"/>
      <c r="AL3259" s="63"/>
      <c r="AM3259" s="63"/>
      <c r="AN3259" s="63"/>
      <c r="AO3259" s="63"/>
      <c r="AP3259" s="63"/>
      <c r="AQ3259" s="63"/>
      <c r="AS3259" s="5">
        <f>IF(Q3259&gt;0,RANK(Q3259,(N3259:P3259,Q3259:AE3259)),0)</f>
        <v>3</v>
      </c>
      <c r="AT3259" s="5">
        <f>IF(R3259&gt;0,RANK(R3259,(N3259:P3259,Q3259:AE3259)),0)</f>
        <v>0</v>
      </c>
      <c r="AU3259" s="5">
        <f>IF(T3259&gt;0,RANK(T3259,(N3259:P3259,Q3259:AE3259)),0)</f>
        <v>0</v>
      </c>
      <c r="AV3259" s="5">
        <f>IF(S3259&gt;0,RANK(S3259,(N3259:P3259,Q3259:AE3259)),0)</f>
        <v>5</v>
      </c>
      <c r="AW3259" s="2">
        <f t="shared" si="1240"/>
        <v>2.1384319504057239E-2</v>
      </c>
      <c r="AX3259" s="2">
        <f t="shared" si="1241"/>
        <v>0</v>
      </c>
      <c r="AY3259" s="2">
        <f t="shared" si="1242"/>
        <v>0</v>
      </c>
      <c r="AZ3259" s="2">
        <f t="shared" si="1243"/>
        <v>5.8298970934831228E-3</v>
      </c>
      <c r="BB3259" t="s">
        <v>716</v>
      </c>
      <c r="BC3259" t="s">
        <v>548</v>
      </c>
      <c r="BF3259" s="111">
        <v>56</v>
      </c>
      <c r="BG3259" s="113"/>
      <c r="BH3259" s="111">
        <v>56</v>
      </c>
      <c r="BJ3259" s="5" t="s">
        <v>718</v>
      </c>
      <c r="BK3259" s="63">
        <f>SUM(BK3236:BK3258)</f>
        <v>1367</v>
      </c>
      <c r="BL3259" s="63">
        <f>SUM(BL3236:BL3258)</f>
        <v>273</v>
      </c>
      <c r="BN3259" s="63"/>
    </row>
    <row r="3260" spans="1:66">
      <c r="C3260" s="1"/>
      <c r="E3260" s="5"/>
      <c r="F3260" s="5"/>
      <c r="I3260" s="2"/>
      <c r="AS3260" s="5"/>
      <c r="AT3260" s="5"/>
      <c r="AU3260" s="5"/>
      <c r="AV3260" s="5"/>
      <c r="BF3260" s="111"/>
      <c r="BG3260" s="113"/>
      <c r="BH3260" s="117"/>
    </row>
    <row r="3261" spans="1:66">
      <c r="A3261" s="62"/>
      <c r="C3261" s="1"/>
      <c r="E3261" s="5"/>
      <c r="F3261" s="5"/>
      <c r="I3261" s="2"/>
      <c r="AS3261" s="5"/>
      <c r="AT3261" s="5"/>
      <c r="AU3261" s="5"/>
      <c r="AV3261" s="5"/>
      <c r="BF3261" s="111"/>
      <c r="BG3261" s="113"/>
      <c r="BH3261" s="117"/>
    </row>
    <row r="3262" spans="1:66">
      <c r="A3262" s="62"/>
      <c r="BF3262" s="111"/>
      <c r="BG3262" s="113"/>
      <c r="BH3262" s="117"/>
    </row>
    <row r="3263" spans="1:66">
      <c r="BF3263" s="111"/>
      <c r="BG3263" s="113"/>
      <c r="BH3263" s="117"/>
    </row>
    <row r="3264" spans="1:66">
      <c r="BF3264" s="111"/>
      <c r="BG3264" s="113"/>
      <c r="BH3264" s="117"/>
    </row>
    <row r="3265" spans="1:62" hidden="1" outlineLevel="1">
      <c r="A3265" t="s">
        <v>2311</v>
      </c>
      <c r="B3265" t="s">
        <v>496</v>
      </c>
      <c r="BB3265" t="s">
        <v>2311</v>
      </c>
      <c r="BC3265" t="s">
        <v>496</v>
      </c>
      <c r="BF3265" s="111">
        <v>72</v>
      </c>
      <c r="BG3265" s="113">
        <v>1</v>
      </c>
      <c r="BH3265" s="117"/>
      <c r="BJ3265" s="5" t="s">
        <v>1107</v>
      </c>
    </row>
    <row r="3266" spans="1:62" hidden="1" outlineLevel="1">
      <c r="A3266" t="s">
        <v>1116</v>
      </c>
      <c r="B3266" t="s">
        <v>496</v>
      </c>
      <c r="BB3266" t="s">
        <v>1116</v>
      </c>
      <c r="BC3266" t="s">
        <v>496</v>
      </c>
      <c r="BF3266" s="111">
        <v>72</v>
      </c>
      <c r="BG3266" s="113">
        <v>3</v>
      </c>
      <c r="BH3266" s="117"/>
      <c r="BJ3266" s="5" t="s">
        <v>1107</v>
      </c>
    </row>
    <row r="3267" spans="1:62" hidden="1" outlineLevel="1">
      <c r="A3267" t="s">
        <v>611</v>
      </c>
      <c r="B3267" t="s">
        <v>496</v>
      </c>
      <c r="BB3267" t="s">
        <v>611</v>
      </c>
      <c r="BC3267" t="s">
        <v>496</v>
      </c>
      <c r="BF3267" s="111">
        <v>72</v>
      </c>
      <c r="BG3267" s="113">
        <v>5</v>
      </c>
      <c r="BH3267" s="117"/>
      <c r="BJ3267" s="5" t="s">
        <v>1107</v>
      </c>
    </row>
    <row r="3268" spans="1:62" hidden="1" outlineLevel="1">
      <c r="A3268" t="s">
        <v>1769</v>
      </c>
      <c r="B3268" t="s">
        <v>496</v>
      </c>
      <c r="BB3268" t="s">
        <v>1769</v>
      </c>
      <c r="BC3268" t="s">
        <v>496</v>
      </c>
      <c r="BF3268" s="111">
        <v>72</v>
      </c>
      <c r="BG3268" s="113">
        <v>7</v>
      </c>
      <c r="BH3268" s="117"/>
      <c r="BJ3268" s="5" t="s">
        <v>1107</v>
      </c>
    </row>
    <row r="3269" spans="1:62" hidden="1" outlineLevel="1">
      <c r="A3269" t="s">
        <v>374</v>
      </c>
      <c r="B3269" t="s">
        <v>496</v>
      </c>
      <c r="BB3269" t="s">
        <v>374</v>
      </c>
      <c r="BC3269" t="s">
        <v>496</v>
      </c>
      <c r="BF3269" s="111">
        <v>72</v>
      </c>
      <c r="BG3269" s="113">
        <v>9</v>
      </c>
      <c r="BH3269" s="117"/>
      <c r="BJ3269" s="5" t="s">
        <v>1107</v>
      </c>
    </row>
    <row r="3270" spans="1:62" hidden="1" outlineLevel="1">
      <c r="A3270" t="s">
        <v>1007</v>
      </c>
      <c r="B3270" t="s">
        <v>496</v>
      </c>
      <c r="BB3270" t="s">
        <v>1007</v>
      </c>
      <c r="BC3270" t="s">
        <v>496</v>
      </c>
      <c r="BF3270" s="111">
        <v>72</v>
      </c>
      <c r="BG3270" s="113">
        <v>11</v>
      </c>
      <c r="BH3270" s="117"/>
      <c r="BJ3270" s="5" t="s">
        <v>1107</v>
      </c>
    </row>
    <row r="3271" spans="1:62" hidden="1" outlineLevel="1">
      <c r="A3271" t="s">
        <v>1023</v>
      </c>
      <c r="B3271" t="s">
        <v>496</v>
      </c>
      <c r="BB3271" t="s">
        <v>1023</v>
      </c>
      <c r="BC3271" t="s">
        <v>496</v>
      </c>
      <c r="BF3271" s="111">
        <v>72</v>
      </c>
      <c r="BG3271" s="113">
        <v>13</v>
      </c>
      <c r="BH3271" s="117"/>
      <c r="BJ3271" s="5" t="s">
        <v>1107</v>
      </c>
    </row>
    <row r="3272" spans="1:62" hidden="1" outlineLevel="1">
      <c r="A3272" t="s">
        <v>347</v>
      </c>
      <c r="B3272" t="s">
        <v>496</v>
      </c>
      <c r="BB3272" t="s">
        <v>347</v>
      </c>
      <c r="BC3272" t="s">
        <v>496</v>
      </c>
      <c r="BF3272" s="111">
        <v>72</v>
      </c>
      <c r="BG3272" s="113">
        <v>15</v>
      </c>
      <c r="BH3272" s="117"/>
      <c r="BJ3272" s="5" t="s">
        <v>1107</v>
      </c>
    </row>
    <row r="3273" spans="1:62" hidden="1" outlineLevel="1">
      <c r="A3273" t="s">
        <v>318</v>
      </c>
      <c r="B3273" t="s">
        <v>496</v>
      </c>
      <c r="BB3273" t="s">
        <v>318</v>
      </c>
      <c r="BC3273" t="s">
        <v>496</v>
      </c>
      <c r="BF3273" s="111">
        <v>72</v>
      </c>
      <c r="BG3273" s="113">
        <v>17</v>
      </c>
      <c r="BH3273" s="117"/>
      <c r="BJ3273" s="5" t="s">
        <v>1107</v>
      </c>
    </row>
    <row r="3274" spans="1:62" hidden="1" outlineLevel="1">
      <c r="A3274" t="s">
        <v>317</v>
      </c>
      <c r="B3274" t="s">
        <v>496</v>
      </c>
      <c r="BB3274" t="s">
        <v>317</v>
      </c>
      <c r="BC3274" t="s">
        <v>496</v>
      </c>
      <c r="BF3274" s="111">
        <v>72</v>
      </c>
      <c r="BG3274" s="113">
        <v>19</v>
      </c>
      <c r="BH3274" s="117"/>
      <c r="BJ3274" s="5" t="s">
        <v>1107</v>
      </c>
    </row>
    <row r="3275" spans="1:62" hidden="1" outlineLevel="1">
      <c r="A3275" t="s">
        <v>819</v>
      </c>
      <c r="B3275" t="s">
        <v>496</v>
      </c>
      <c r="BB3275" t="s">
        <v>819</v>
      </c>
      <c r="BC3275" t="s">
        <v>496</v>
      </c>
      <c r="BF3275" s="111">
        <v>72</v>
      </c>
      <c r="BG3275" s="113">
        <v>21</v>
      </c>
      <c r="BH3275" s="117"/>
      <c r="BJ3275" s="5" t="s">
        <v>1107</v>
      </c>
    </row>
    <row r="3276" spans="1:62" hidden="1" outlineLevel="1">
      <c r="A3276" t="s">
        <v>975</v>
      </c>
      <c r="B3276" t="s">
        <v>496</v>
      </c>
      <c r="BB3276" t="s">
        <v>975</v>
      </c>
      <c r="BC3276" t="s">
        <v>496</v>
      </c>
      <c r="BF3276" s="111">
        <v>72</v>
      </c>
      <c r="BG3276" s="113">
        <v>23</v>
      </c>
      <c r="BH3276" s="117"/>
      <c r="BJ3276" s="5" t="s">
        <v>1107</v>
      </c>
    </row>
    <row r="3277" spans="1:62" hidden="1" outlineLevel="1">
      <c r="A3277" t="s">
        <v>1422</v>
      </c>
      <c r="B3277" t="s">
        <v>496</v>
      </c>
      <c r="BB3277" t="s">
        <v>1422</v>
      </c>
      <c r="BC3277" t="s">
        <v>496</v>
      </c>
      <c r="BF3277" s="111">
        <v>72</v>
      </c>
      <c r="BG3277" s="113">
        <v>25</v>
      </c>
      <c r="BH3277" s="117"/>
      <c r="BJ3277" s="5" t="s">
        <v>1107</v>
      </c>
    </row>
    <row r="3278" spans="1:62" hidden="1" outlineLevel="1">
      <c r="A3278" t="s">
        <v>1686</v>
      </c>
      <c r="B3278" t="s">
        <v>496</v>
      </c>
      <c r="BB3278" t="s">
        <v>1686</v>
      </c>
      <c r="BC3278" t="s">
        <v>496</v>
      </c>
      <c r="BF3278" s="111">
        <v>72</v>
      </c>
      <c r="BG3278" s="113">
        <v>27</v>
      </c>
      <c r="BH3278" s="117"/>
      <c r="BJ3278" s="5" t="s">
        <v>1107</v>
      </c>
    </row>
    <row r="3279" spans="1:62" hidden="1" outlineLevel="1">
      <c r="A3279" t="s">
        <v>497</v>
      </c>
      <c r="B3279" t="s">
        <v>496</v>
      </c>
      <c r="BB3279" t="s">
        <v>497</v>
      </c>
      <c r="BC3279" t="s">
        <v>496</v>
      </c>
      <c r="BF3279" s="111">
        <v>72</v>
      </c>
      <c r="BG3279" s="113">
        <v>29</v>
      </c>
      <c r="BH3279" s="117"/>
      <c r="BJ3279" s="5" t="s">
        <v>1107</v>
      </c>
    </row>
    <row r="3280" spans="1:62" hidden="1" outlineLevel="1">
      <c r="A3280" t="s">
        <v>498</v>
      </c>
      <c r="B3280" t="s">
        <v>496</v>
      </c>
      <c r="BB3280" t="s">
        <v>498</v>
      </c>
      <c r="BC3280" t="s">
        <v>496</v>
      </c>
      <c r="BF3280" s="111">
        <v>72</v>
      </c>
      <c r="BG3280" s="113">
        <v>31</v>
      </c>
      <c r="BH3280" s="117"/>
      <c r="BJ3280" s="5" t="s">
        <v>1107</v>
      </c>
    </row>
    <row r="3281" spans="1:62" hidden="1" outlineLevel="1">
      <c r="A3281" t="s">
        <v>1499</v>
      </c>
      <c r="B3281" t="s">
        <v>496</v>
      </c>
      <c r="BB3281" t="s">
        <v>1499</v>
      </c>
      <c r="BC3281" t="s">
        <v>496</v>
      </c>
      <c r="BF3281" s="111">
        <v>72</v>
      </c>
      <c r="BG3281" s="113">
        <v>33</v>
      </c>
      <c r="BH3281" s="117"/>
      <c r="BJ3281" s="5" t="s">
        <v>1107</v>
      </c>
    </row>
    <row r="3282" spans="1:62" hidden="1" outlineLevel="1">
      <c r="A3282" t="s">
        <v>682</v>
      </c>
      <c r="B3282" t="s">
        <v>496</v>
      </c>
      <c r="BB3282" t="s">
        <v>682</v>
      </c>
      <c r="BC3282" t="s">
        <v>496</v>
      </c>
      <c r="BF3282" s="111">
        <v>72</v>
      </c>
      <c r="BG3282" s="113">
        <v>35</v>
      </c>
      <c r="BH3282" s="117"/>
      <c r="BJ3282" s="5" t="s">
        <v>1107</v>
      </c>
    </row>
    <row r="3283" spans="1:62" hidden="1" outlineLevel="1">
      <c r="A3283" t="s">
        <v>722</v>
      </c>
      <c r="B3283" t="s">
        <v>496</v>
      </c>
      <c r="BB3283" t="s">
        <v>722</v>
      </c>
      <c r="BC3283" t="s">
        <v>496</v>
      </c>
      <c r="BF3283" s="111">
        <v>72</v>
      </c>
      <c r="BG3283" s="113">
        <v>37</v>
      </c>
      <c r="BH3283" s="117"/>
      <c r="BJ3283" s="5" t="s">
        <v>1107</v>
      </c>
    </row>
    <row r="3284" spans="1:62" hidden="1" outlineLevel="1">
      <c r="A3284" t="s">
        <v>1210</v>
      </c>
      <c r="B3284" t="s">
        <v>496</v>
      </c>
      <c r="BB3284" t="s">
        <v>1210</v>
      </c>
      <c r="BC3284" t="s">
        <v>496</v>
      </c>
      <c r="BF3284" s="111">
        <v>72</v>
      </c>
      <c r="BG3284" s="113">
        <v>39</v>
      </c>
      <c r="BH3284" s="117"/>
      <c r="BJ3284" s="5" t="s">
        <v>1107</v>
      </c>
    </row>
    <row r="3285" spans="1:62" hidden="1" outlineLevel="1">
      <c r="A3285" t="s">
        <v>2422</v>
      </c>
      <c r="B3285" t="s">
        <v>496</v>
      </c>
      <c r="BB3285" t="s">
        <v>2422</v>
      </c>
      <c r="BC3285" t="s">
        <v>496</v>
      </c>
      <c r="BF3285" s="111">
        <v>72</v>
      </c>
      <c r="BG3285" s="113">
        <v>41</v>
      </c>
      <c r="BH3285" s="117"/>
      <c r="BJ3285" s="5" t="s">
        <v>1107</v>
      </c>
    </row>
    <row r="3286" spans="1:62" hidden="1" outlineLevel="1">
      <c r="A3286" t="s">
        <v>2423</v>
      </c>
      <c r="B3286" t="s">
        <v>496</v>
      </c>
      <c r="BB3286" t="s">
        <v>2423</v>
      </c>
      <c r="BC3286" t="s">
        <v>496</v>
      </c>
      <c r="BF3286" s="111">
        <v>72</v>
      </c>
      <c r="BG3286" s="113">
        <v>43</v>
      </c>
      <c r="BH3286" s="117"/>
      <c r="BJ3286" s="5" t="s">
        <v>1107</v>
      </c>
    </row>
    <row r="3287" spans="1:62" hidden="1" outlineLevel="1">
      <c r="A3287" t="s">
        <v>1223</v>
      </c>
      <c r="B3287" t="s">
        <v>496</v>
      </c>
      <c r="BB3287" t="s">
        <v>1223</v>
      </c>
      <c r="BC3287" t="s">
        <v>496</v>
      </c>
      <c r="BF3287" s="111">
        <v>72</v>
      </c>
      <c r="BG3287" s="113">
        <v>45</v>
      </c>
      <c r="BH3287" s="117"/>
      <c r="BJ3287" s="5" t="s">
        <v>1107</v>
      </c>
    </row>
    <row r="3288" spans="1:62" hidden="1" outlineLevel="1">
      <c r="A3288" t="s">
        <v>2596</v>
      </c>
      <c r="B3288" t="s">
        <v>496</v>
      </c>
      <c r="BB3288" t="s">
        <v>2596</v>
      </c>
      <c r="BC3288" t="s">
        <v>496</v>
      </c>
      <c r="BF3288" s="111">
        <v>72</v>
      </c>
      <c r="BG3288" s="113">
        <v>47</v>
      </c>
      <c r="BH3288" s="117"/>
      <c r="BJ3288" s="5" t="s">
        <v>1107</v>
      </c>
    </row>
    <row r="3289" spans="1:62" hidden="1" outlineLevel="1">
      <c r="A3289" t="s">
        <v>2933</v>
      </c>
      <c r="B3289" t="s">
        <v>496</v>
      </c>
      <c r="BB3289" t="s">
        <v>2933</v>
      </c>
      <c r="BC3289" t="s">
        <v>496</v>
      </c>
      <c r="BF3289" s="111">
        <v>72</v>
      </c>
      <c r="BG3289" s="113">
        <v>49</v>
      </c>
      <c r="BH3289" s="117"/>
      <c r="BJ3289" s="5" t="s">
        <v>1107</v>
      </c>
    </row>
    <row r="3290" spans="1:62" hidden="1" outlineLevel="1">
      <c r="A3290" t="s">
        <v>3086</v>
      </c>
      <c r="B3290" t="s">
        <v>496</v>
      </c>
      <c r="BB3290" t="s">
        <v>3086</v>
      </c>
      <c r="BC3290" t="s">
        <v>496</v>
      </c>
      <c r="BF3290" s="111">
        <v>72</v>
      </c>
      <c r="BG3290" s="113">
        <v>51</v>
      </c>
      <c r="BH3290" s="117"/>
      <c r="BJ3290" s="5" t="s">
        <v>1107</v>
      </c>
    </row>
    <row r="3291" spans="1:62" hidden="1" outlineLevel="1">
      <c r="A3291" t="s">
        <v>67</v>
      </c>
      <c r="B3291" t="s">
        <v>496</v>
      </c>
      <c r="BB3291" t="s">
        <v>67</v>
      </c>
      <c r="BC3291" t="s">
        <v>496</v>
      </c>
      <c r="BF3291" s="111">
        <v>72</v>
      </c>
      <c r="BG3291" s="113">
        <v>53</v>
      </c>
      <c r="BH3291" s="117"/>
      <c r="BJ3291" s="5" t="s">
        <v>1107</v>
      </c>
    </row>
    <row r="3292" spans="1:62" hidden="1" outlineLevel="1">
      <c r="A3292" t="s">
        <v>1541</v>
      </c>
      <c r="B3292" t="s">
        <v>496</v>
      </c>
      <c r="BB3292" t="s">
        <v>1541</v>
      </c>
      <c r="BC3292" t="s">
        <v>496</v>
      </c>
      <c r="BF3292" s="111">
        <v>72</v>
      </c>
      <c r="BG3292" s="113">
        <v>54</v>
      </c>
      <c r="BH3292" s="117"/>
      <c r="BJ3292" s="5" t="s">
        <v>1107</v>
      </c>
    </row>
    <row r="3293" spans="1:62" hidden="1" outlineLevel="1">
      <c r="A3293" t="s">
        <v>764</v>
      </c>
      <c r="B3293" t="s">
        <v>496</v>
      </c>
      <c r="BB3293" t="s">
        <v>764</v>
      </c>
      <c r="BC3293" t="s">
        <v>496</v>
      </c>
      <c r="BF3293" s="111">
        <v>72</v>
      </c>
      <c r="BG3293" s="113">
        <v>55</v>
      </c>
      <c r="BH3293" s="117"/>
      <c r="BJ3293" s="5" t="s">
        <v>1107</v>
      </c>
    </row>
    <row r="3294" spans="1:62" hidden="1" outlineLevel="1">
      <c r="A3294" t="s">
        <v>213</v>
      </c>
      <c r="B3294" t="s">
        <v>496</v>
      </c>
      <c r="BB3294" t="s">
        <v>213</v>
      </c>
      <c r="BC3294" t="s">
        <v>496</v>
      </c>
      <c r="BF3294" s="111">
        <v>72</v>
      </c>
      <c r="BG3294" s="113">
        <v>57</v>
      </c>
      <c r="BH3294" s="117"/>
      <c r="BJ3294" s="5" t="s">
        <v>1107</v>
      </c>
    </row>
    <row r="3295" spans="1:62" hidden="1" outlineLevel="1">
      <c r="A3295" t="s">
        <v>2254</v>
      </c>
      <c r="B3295" t="s">
        <v>496</v>
      </c>
      <c r="BB3295" t="s">
        <v>2254</v>
      </c>
      <c r="BC3295" t="s">
        <v>496</v>
      </c>
      <c r="BF3295" s="111">
        <v>72</v>
      </c>
      <c r="BG3295" s="113">
        <v>59</v>
      </c>
      <c r="BH3295" s="117"/>
      <c r="BJ3295" s="5" t="s">
        <v>1107</v>
      </c>
    </row>
    <row r="3296" spans="1:62" hidden="1" outlineLevel="1">
      <c r="A3296" t="s">
        <v>1970</v>
      </c>
      <c r="B3296" t="s">
        <v>496</v>
      </c>
      <c r="BB3296" t="s">
        <v>1970</v>
      </c>
      <c r="BC3296" t="s">
        <v>496</v>
      </c>
      <c r="BF3296" s="111">
        <v>72</v>
      </c>
      <c r="BG3296" s="113">
        <v>61</v>
      </c>
      <c r="BH3296" s="117"/>
      <c r="BJ3296" s="5" t="s">
        <v>1107</v>
      </c>
    </row>
    <row r="3297" spans="1:62" hidden="1" outlineLevel="1">
      <c r="A3297" t="s">
        <v>2487</v>
      </c>
      <c r="B3297" t="s">
        <v>496</v>
      </c>
      <c r="BB3297" t="s">
        <v>2487</v>
      </c>
      <c r="BC3297" t="s">
        <v>496</v>
      </c>
      <c r="BF3297" s="111">
        <v>72</v>
      </c>
      <c r="BG3297" s="113">
        <v>63</v>
      </c>
      <c r="BH3297" s="117"/>
      <c r="BJ3297" s="5" t="s">
        <v>1107</v>
      </c>
    </row>
    <row r="3298" spans="1:62" hidden="1" outlineLevel="1">
      <c r="A3298" t="s">
        <v>2245</v>
      </c>
      <c r="B3298" t="s">
        <v>496</v>
      </c>
      <c r="BB3298" t="s">
        <v>2245</v>
      </c>
      <c r="BC3298" t="s">
        <v>496</v>
      </c>
      <c r="BF3298" s="111">
        <v>72</v>
      </c>
      <c r="BG3298" s="113">
        <v>65</v>
      </c>
      <c r="BH3298" s="117"/>
      <c r="BJ3298" s="5" t="s">
        <v>1107</v>
      </c>
    </row>
    <row r="3299" spans="1:62" hidden="1" outlineLevel="1">
      <c r="A3299" t="s">
        <v>1761</v>
      </c>
      <c r="B3299" t="s">
        <v>496</v>
      </c>
      <c r="BB3299" t="s">
        <v>1761</v>
      </c>
      <c r="BC3299" t="s">
        <v>496</v>
      </c>
      <c r="BF3299" s="111">
        <v>72</v>
      </c>
      <c r="BG3299" s="113">
        <v>67</v>
      </c>
      <c r="BH3299" s="117"/>
      <c r="BJ3299" s="5" t="s">
        <v>1107</v>
      </c>
    </row>
    <row r="3300" spans="1:62" hidden="1" outlineLevel="1">
      <c r="A3300" t="s">
        <v>406</v>
      </c>
      <c r="B3300" t="s">
        <v>496</v>
      </c>
      <c r="BB3300" t="s">
        <v>406</v>
      </c>
      <c r="BC3300" t="s">
        <v>496</v>
      </c>
      <c r="BF3300" s="111">
        <v>72</v>
      </c>
      <c r="BG3300" s="113">
        <v>69</v>
      </c>
      <c r="BH3300" s="117"/>
      <c r="BJ3300" s="5" t="s">
        <v>1107</v>
      </c>
    </row>
    <row r="3301" spans="1:62" hidden="1" outlineLevel="1">
      <c r="A3301" t="s">
        <v>2455</v>
      </c>
      <c r="B3301" t="s">
        <v>496</v>
      </c>
      <c r="BB3301" t="s">
        <v>2455</v>
      </c>
      <c r="BC3301" t="s">
        <v>496</v>
      </c>
      <c r="BF3301" s="111">
        <v>72</v>
      </c>
      <c r="BG3301" s="113">
        <v>71</v>
      </c>
      <c r="BH3301" s="117"/>
      <c r="BJ3301" s="5" t="s">
        <v>1107</v>
      </c>
    </row>
    <row r="3302" spans="1:62" hidden="1" outlineLevel="1">
      <c r="A3302" t="s">
        <v>2443</v>
      </c>
      <c r="B3302" t="s">
        <v>496</v>
      </c>
      <c r="BB3302" t="s">
        <v>2443</v>
      </c>
      <c r="BC3302" t="s">
        <v>496</v>
      </c>
      <c r="BF3302" s="111">
        <v>72</v>
      </c>
      <c r="BG3302" s="113">
        <v>73</v>
      </c>
      <c r="BH3302" s="117"/>
      <c r="BJ3302" s="5" t="s">
        <v>1107</v>
      </c>
    </row>
    <row r="3303" spans="1:62" hidden="1" outlineLevel="1">
      <c r="A3303" t="s">
        <v>1411</v>
      </c>
      <c r="B3303" t="s">
        <v>496</v>
      </c>
      <c r="BB3303" t="s">
        <v>1411</v>
      </c>
      <c r="BC3303" t="s">
        <v>496</v>
      </c>
      <c r="BF3303" s="111">
        <v>72</v>
      </c>
      <c r="BG3303" s="113">
        <v>75</v>
      </c>
      <c r="BH3303" s="117"/>
      <c r="BJ3303" s="5" t="s">
        <v>1107</v>
      </c>
    </row>
    <row r="3304" spans="1:62" hidden="1" outlineLevel="1">
      <c r="A3304" t="s">
        <v>1582</v>
      </c>
      <c r="B3304" t="s">
        <v>496</v>
      </c>
      <c r="BB3304" t="s">
        <v>1582</v>
      </c>
      <c r="BC3304" t="s">
        <v>496</v>
      </c>
      <c r="BF3304" s="111">
        <v>72</v>
      </c>
      <c r="BG3304" s="113">
        <v>77</v>
      </c>
      <c r="BH3304" s="117"/>
      <c r="BJ3304" s="5" t="s">
        <v>1107</v>
      </c>
    </row>
    <row r="3305" spans="1:62" hidden="1" outlineLevel="1">
      <c r="A3305" t="s">
        <v>723</v>
      </c>
      <c r="B3305" t="s">
        <v>496</v>
      </c>
      <c r="BB3305" t="s">
        <v>723</v>
      </c>
      <c r="BC3305" t="s">
        <v>496</v>
      </c>
      <c r="BF3305" s="111">
        <v>72</v>
      </c>
      <c r="BG3305" s="113">
        <v>79</v>
      </c>
      <c r="BH3305" s="117"/>
      <c r="BJ3305" s="5" t="s">
        <v>1107</v>
      </c>
    </row>
    <row r="3306" spans="1:62" hidden="1" outlineLevel="1">
      <c r="A3306" t="s">
        <v>736</v>
      </c>
      <c r="B3306" t="s">
        <v>496</v>
      </c>
      <c r="BB3306" t="s">
        <v>736</v>
      </c>
      <c r="BC3306" t="s">
        <v>496</v>
      </c>
      <c r="BF3306" s="111">
        <v>72</v>
      </c>
      <c r="BG3306" s="113">
        <v>81</v>
      </c>
      <c r="BH3306" s="117"/>
      <c r="BJ3306" s="5" t="s">
        <v>1107</v>
      </c>
    </row>
    <row r="3307" spans="1:62" hidden="1" outlineLevel="1">
      <c r="A3307" t="s">
        <v>2093</v>
      </c>
      <c r="B3307" t="s">
        <v>496</v>
      </c>
      <c r="BB3307" t="s">
        <v>2093</v>
      </c>
      <c r="BC3307" t="s">
        <v>496</v>
      </c>
      <c r="BF3307" s="111">
        <v>72</v>
      </c>
      <c r="BG3307" s="113">
        <v>83</v>
      </c>
      <c r="BH3307" s="117"/>
      <c r="BJ3307" s="5" t="s">
        <v>1107</v>
      </c>
    </row>
    <row r="3308" spans="1:62" hidden="1" outlineLevel="1">
      <c r="A3308" t="s">
        <v>2240</v>
      </c>
      <c r="B3308" t="s">
        <v>496</v>
      </c>
      <c r="BB3308" t="s">
        <v>2240</v>
      </c>
      <c r="BC3308" t="s">
        <v>496</v>
      </c>
      <c r="BF3308" s="111">
        <v>72</v>
      </c>
      <c r="BG3308" s="113">
        <v>85</v>
      </c>
      <c r="BH3308" s="117"/>
      <c r="BJ3308" s="5" t="s">
        <v>1107</v>
      </c>
    </row>
    <row r="3309" spans="1:62" hidden="1" outlineLevel="1">
      <c r="A3309" t="s">
        <v>277</v>
      </c>
      <c r="B3309" t="s">
        <v>496</v>
      </c>
      <c r="BB3309" t="s">
        <v>277</v>
      </c>
      <c r="BC3309" t="s">
        <v>496</v>
      </c>
      <c r="BF3309" s="111">
        <v>72</v>
      </c>
      <c r="BG3309" s="113">
        <v>87</v>
      </c>
      <c r="BH3309" s="117"/>
      <c r="BJ3309" s="5" t="s">
        <v>1107</v>
      </c>
    </row>
    <row r="3310" spans="1:62" hidden="1" outlineLevel="1">
      <c r="A3310" t="s">
        <v>1806</v>
      </c>
      <c r="B3310" t="s">
        <v>496</v>
      </c>
      <c r="BB3310" t="s">
        <v>1806</v>
      </c>
      <c r="BC3310" t="s">
        <v>496</v>
      </c>
      <c r="BF3310" s="111">
        <v>72</v>
      </c>
      <c r="BG3310" s="113">
        <v>89</v>
      </c>
      <c r="BH3310" s="117"/>
      <c r="BJ3310" s="5" t="s">
        <v>1107</v>
      </c>
    </row>
    <row r="3311" spans="1:62" hidden="1" outlineLevel="1">
      <c r="A3311" t="s">
        <v>850</v>
      </c>
      <c r="B3311" t="s">
        <v>496</v>
      </c>
      <c r="BB3311" t="s">
        <v>850</v>
      </c>
      <c r="BC3311" t="s">
        <v>496</v>
      </c>
      <c r="BF3311" s="111">
        <v>72</v>
      </c>
      <c r="BG3311" s="113">
        <v>91</v>
      </c>
      <c r="BH3311" s="117"/>
      <c r="BJ3311" s="5" t="s">
        <v>1107</v>
      </c>
    </row>
    <row r="3312" spans="1:62" hidden="1" outlineLevel="1">
      <c r="A3312" t="s">
        <v>1375</v>
      </c>
      <c r="B3312" t="s">
        <v>496</v>
      </c>
      <c r="BB3312" t="s">
        <v>1375</v>
      </c>
      <c r="BC3312" t="s">
        <v>496</v>
      </c>
      <c r="BF3312" s="111">
        <v>72</v>
      </c>
      <c r="BG3312" s="113">
        <v>93</v>
      </c>
      <c r="BH3312" s="117"/>
      <c r="BJ3312" s="5" t="s">
        <v>1107</v>
      </c>
    </row>
    <row r="3313" spans="1:62" hidden="1" outlineLevel="1">
      <c r="A3313" t="s">
        <v>1423</v>
      </c>
      <c r="B3313" t="s">
        <v>496</v>
      </c>
      <c r="BB3313" t="s">
        <v>1423</v>
      </c>
      <c r="BC3313" t="s">
        <v>496</v>
      </c>
      <c r="BF3313" s="111">
        <v>72</v>
      </c>
      <c r="BG3313" s="113">
        <v>95</v>
      </c>
      <c r="BH3313" s="117"/>
      <c r="BJ3313" s="5" t="s">
        <v>1107</v>
      </c>
    </row>
    <row r="3314" spans="1:62" hidden="1" outlineLevel="1">
      <c r="A3314" t="s">
        <v>2408</v>
      </c>
      <c r="B3314" t="s">
        <v>496</v>
      </c>
      <c r="BB3314" t="s">
        <v>2408</v>
      </c>
      <c r="BC3314" t="s">
        <v>496</v>
      </c>
      <c r="BF3314" s="111">
        <v>72</v>
      </c>
      <c r="BG3314" s="113">
        <v>97</v>
      </c>
      <c r="BH3314" s="117"/>
      <c r="BJ3314" s="5" t="s">
        <v>1107</v>
      </c>
    </row>
    <row r="3315" spans="1:62" hidden="1" outlineLevel="1">
      <c r="A3315" t="s">
        <v>2409</v>
      </c>
      <c r="B3315" t="s">
        <v>496</v>
      </c>
      <c r="BB3315" t="s">
        <v>2409</v>
      </c>
      <c r="BC3315" t="s">
        <v>496</v>
      </c>
      <c r="BF3315" s="111">
        <v>72</v>
      </c>
      <c r="BG3315" s="113">
        <v>99</v>
      </c>
      <c r="BH3315" s="117"/>
      <c r="BJ3315" s="5" t="s">
        <v>1107</v>
      </c>
    </row>
    <row r="3316" spans="1:62" hidden="1" outlineLevel="1">
      <c r="A3316" t="s">
        <v>413</v>
      </c>
      <c r="B3316" t="s">
        <v>496</v>
      </c>
      <c r="BB3316" t="s">
        <v>413</v>
      </c>
      <c r="BC3316" t="s">
        <v>496</v>
      </c>
      <c r="BF3316" s="111">
        <v>72</v>
      </c>
      <c r="BG3316" s="113">
        <v>101</v>
      </c>
      <c r="BH3316" s="117"/>
      <c r="BJ3316" s="5" t="s">
        <v>1107</v>
      </c>
    </row>
    <row r="3317" spans="1:62" hidden="1" outlineLevel="1">
      <c r="A3317" t="s">
        <v>1685</v>
      </c>
      <c r="B3317" t="s">
        <v>496</v>
      </c>
      <c r="BB3317" t="s">
        <v>1685</v>
      </c>
      <c r="BC3317" t="s">
        <v>496</v>
      </c>
      <c r="BF3317" s="111">
        <v>72</v>
      </c>
      <c r="BG3317" s="113">
        <v>103</v>
      </c>
      <c r="BH3317" s="117"/>
      <c r="BJ3317" s="5" t="s">
        <v>1107</v>
      </c>
    </row>
    <row r="3318" spans="1:62" hidden="1" outlineLevel="1">
      <c r="A3318" t="s">
        <v>285</v>
      </c>
      <c r="B3318" t="s">
        <v>496</v>
      </c>
      <c r="BB3318" t="s">
        <v>285</v>
      </c>
      <c r="BC3318" t="s">
        <v>496</v>
      </c>
      <c r="BF3318" s="111">
        <v>72</v>
      </c>
      <c r="BG3318" s="113">
        <v>105</v>
      </c>
      <c r="BH3318" s="117"/>
      <c r="BJ3318" s="5" t="s">
        <v>1107</v>
      </c>
    </row>
    <row r="3319" spans="1:62" hidden="1" outlineLevel="1">
      <c r="A3319" t="s">
        <v>769</v>
      </c>
      <c r="B3319" t="s">
        <v>496</v>
      </c>
      <c r="BB3319" t="s">
        <v>769</v>
      </c>
      <c r="BC3319" t="s">
        <v>496</v>
      </c>
      <c r="BF3319" s="111">
        <v>72</v>
      </c>
      <c r="BG3319" s="113">
        <v>107</v>
      </c>
      <c r="BH3319" s="117"/>
      <c r="BJ3319" s="5" t="s">
        <v>1107</v>
      </c>
    </row>
    <row r="3320" spans="1:62" hidden="1" outlineLevel="1">
      <c r="A3320" t="s">
        <v>1678</v>
      </c>
      <c r="B3320" t="s">
        <v>496</v>
      </c>
      <c r="BB3320" t="s">
        <v>1678</v>
      </c>
      <c r="BC3320" t="s">
        <v>496</v>
      </c>
      <c r="BF3320" s="111">
        <v>72</v>
      </c>
      <c r="BG3320" s="113">
        <v>109</v>
      </c>
      <c r="BH3320" s="117"/>
      <c r="BJ3320" s="5" t="s">
        <v>1107</v>
      </c>
    </row>
    <row r="3321" spans="1:62" hidden="1" outlineLevel="1">
      <c r="A3321" t="s">
        <v>994</v>
      </c>
      <c r="B3321" t="s">
        <v>496</v>
      </c>
      <c r="BB3321" t="s">
        <v>994</v>
      </c>
      <c r="BC3321" t="s">
        <v>496</v>
      </c>
      <c r="BF3321" s="111">
        <v>72</v>
      </c>
      <c r="BG3321" s="113">
        <v>111</v>
      </c>
      <c r="BH3321" s="117"/>
      <c r="BJ3321" s="5" t="s">
        <v>1107</v>
      </c>
    </row>
    <row r="3322" spans="1:62" hidden="1" outlineLevel="1">
      <c r="A3322" t="s">
        <v>468</v>
      </c>
      <c r="B3322" t="s">
        <v>496</v>
      </c>
      <c r="BB3322" t="s">
        <v>468</v>
      </c>
      <c r="BC3322" t="s">
        <v>496</v>
      </c>
      <c r="BF3322" s="111">
        <v>72</v>
      </c>
      <c r="BG3322" s="113">
        <v>113</v>
      </c>
      <c r="BH3322" s="117"/>
      <c r="BJ3322" s="5" t="s">
        <v>1107</v>
      </c>
    </row>
    <row r="3323" spans="1:62" hidden="1" outlineLevel="1">
      <c r="A3323" t="s">
        <v>839</v>
      </c>
      <c r="B3323" t="s">
        <v>496</v>
      </c>
      <c r="BB3323" t="s">
        <v>839</v>
      </c>
      <c r="BC3323" t="s">
        <v>496</v>
      </c>
      <c r="BF3323" s="111">
        <v>72</v>
      </c>
      <c r="BG3323" s="113">
        <v>115</v>
      </c>
      <c r="BH3323" s="117"/>
      <c r="BJ3323" s="5" t="s">
        <v>1107</v>
      </c>
    </row>
    <row r="3324" spans="1:62" hidden="1" outlineLevel="1">
      <c r="A3324" t="s">
        <v>840</v>
      </c>
      <c r="B3324" t="s">
        <v>496</v>
      </c>
      <c r="BB3324" t="s">
        <v>840</v>
      </c>
      <c r="BC3324" t="s">
        <v>496</v>
      </c>
      <c r="BF3324" s="111">
        <v>72</v>
      </c>
      <c r="BG3324" s="113">
        <v>117</v>
      </c>
      <c r="BH3324" s="117"/>
      <c r="BJ3324" s="5" t="s">
        <v>1107</v>
      </c>
    </row>
    <row r="3325" spans="1:62" hidden="1" outlineLevel="1">
      <c r="A3325" t="s">
        <v>1925</v>
      </c>
      <c r="B3325" t="s">
        <v>496</v>
      </c>
      <c r="BB3325" t="s">
        <v>1925</v>
      </c>
      <c r="BC3325" t="s">
        <v>496</v>
      </c>
      <c r="BF3325" s="111">
        <v>72</v>
      </c>
      <c r="BG3325" s="113">
        <v>119</v>
      </c>
      <c r="BH3325" s="117"/>
      <c r="BJ3325" s="5" t="s">
        <v>1107</v>
      </c>
    </row>
    <row r="3326" spans="1:62" hidden="1" outlineLevel="1">
      <c r="A3326" t="s">
        <v>568</v>
      </c>
      <c r="B3326" t="s">
        <v>496</v>
      </c>
      <c r="BB3326" t="s">
        <v>568</v>
      </c>
      <c r="BC3326" t="s">
        <v>496</v>
      </c>
      <c r="BF3326" s="111">
        <v>72</v>
      </c>
      <c r="BG3326" s="113">
        <v>121</v>
      </c>
      <c r="BH3326" s="117"/>
      <c r="BJ3326" s="5" t="s">
        <v>1107</v>
      </c>
    </row>
    <row r="3327" spans="1:62" hidden="1" outlineLevel="1">
      <c r="A3327" t="s">
        <v>2022</v>
      </c>
      <c r="B3327" t="s">
        <v>496</v>
      </c>
      <c r="BB3327" t="s">
        <v>2022</v>
      </c>
      <c r="BC3327" t="s">
        <v>496</v>
      </c>
      <c r="BF3327" s="111">
        <v>72</v>
      </c>
      <c r="BG3327" s="113">
        <v>123</v>
      </c>
      <c r="BH3327" s="117"/>
      <c r="BJ3327" s="5" t="s">
        <v>1107</v>
      </c>
    </row>
    <row r="3328" spans="1:62" hidden="1" outlineLevel="1">
      <c r="A3328" t="s">
        <v>720</v>
      </c>
      <c r="B3328" t="s">
        <v>496</v>
      </c>
      <c r="BB3328" t="s">
        <v>720</v>
      </c>
      <c r="BC3328" t="s">
        <v>496</v>
      </c>
      <c r="BF3328" s="111">
        <v>72</v>
      </c>
      <c r="BG3328" s="113">
        <v>125</v>
      </c>
      <c r="BH3328" s="117"/>
      <c r="BJ3328" s="5" t="s">
        <v>1107</v>
      </c>
    </row>
    <row r="3329" spans="1:62" hidden="1" outlineLevel="1">
      <c r="A3329" t="s">
        <v>2533</v>
      </c>
      <c r="B3329" t="s">
        <v>496</v>
      </c>
      <c r="BB3329" t="s">
        <v>2533</v>
      </c>
      <c r="BC3329" t="s">
        <v>496</v>
      </c>
      <c r="BF3329" s="111">
        <v>72</v>
      </c>
      <c r="BG3329" s="113">
        <v>127</v>
      </c>
      <c r="BH3329" s="117"/>
      <c r="BJ3329" s="5" t="s">
        <v>1107</v>
      </c>
    </row>
    <row r="3330" spans="1:62" hidden="1" outlineLevel="1">
      <c r="A3330" t="s">
        <v>1598</v>
      </c>
      <c r="B3330" t="s">
        <v>496</v>
      </c>
      <c r="BB3330" t="s">
        <v>1598</v>
      </c>
      <c r="BC3330" t="s">
        <v>496</v>
      </c>
      <c r="BF3330" s="111">
        <v>72</v>
      </c>
      <c r="BG3330" s="113">
        <v>129</v>
      </c>
      <c r="BH3330" s="117"/>
      <c r="BJ3330" s="5" t="s">
        <v>1107</v>
      </c>
    </row>
    <row r="3331" spans="1:62" hidden="1" outlineLevel="1">
      <c r="A3331" t="s">
        <v>881</v>
      </c>
      <c r="B3331" t="s">
        <v>496</v>
      </c>
      <c r="BB3331" t="s">
        <v>881</v>
      </c>
      <c r="BC3331" t="s">
        <v>496</v>
      </c>
      <c r="BF3331" s="111">
        <v>72</v>
      </c>
      <c r="BG3331" s="113">
        <v>131</v>
      </c>
      <c r="BH3331" s="117"/>
      <c r="BJ3331" s="5" t="s">
        <v>1107</v>
      </c>
    </row>
    <row r="3332" spans="1:62" hidden="1" outlineLevel="1">
      <c r="A3332" t="s">
        <v>890</v>
      </c>
      <c r="B3332" t="s">
        <v>496</v>
      </c>
      <c r="BB3332" t="s">
        <v>890</v>
      </c>
      <c r="BC3332" t="s">
        <v>496</v>
      </c>
      <c r="BF3332" s="111">
        <v>72</v>
      </c>
      <c r="BG3332" s="113">
        <v>133</v>
      </c>
      <c r="BH3332" s="117"/>
      <c r="BJ3332" s="5" t="s">
        <v>1107</v>
      </c>
    </row>
    <row r="3333" spans="1:62" hidden="1" outlineLevel="1">
      <c r="A3333" t="s">
        <v>346</v>
      </c>
      <c r="B3333" t="s">
        <v>496</v>
      </c>
      <c r="BB3333" t="s">
        <v>346</v>
      </c>
      <c r="BC3333" t="s">
        <v>496</v>
      </c>
      <c r="BF3333" s="111">
        <v>72</v>
      </c>
      <c r="BG3333" s="113">
        <v>135</v>
      </c>
      <c r="BH3333" s="117"/>
      <c r="BJ3333" s="5" t="s">
        <v>1107</v>
      </c>
    </row>
    <row r="3334" spans="1:62" hidden="1" outlineLevel="1">
      <c r="A3334" t="s">
        <v>158</v>
      </c>
      <c r="B3334" t="s">
        <v>496</v>
      </c>
      <c r="BB3334" t="s">
        <v>158</v>
      </c>
      <c r="BC3334" t="s">
        <v>496</v>
      </c>
      <c r="BF3334" s="111">
        <v>72</v>
      </c>
      <c r="BG3334" s="113">
        <v>137</v>
      </c>
      <c r="BH3334" s="117"/>
      <c r="BJ3334" s="5" t="s">
        <v>1107</v>
      </c>
    </row>
    <row r="3335" spans="1:62" hidden="1" outlineLevel="1">
      <c r="A3335" t="s">
        <v>27</v>
      </c>
      <c r="B3335" t="s">
        <v>496</v>
      </c>
      <c r="BB3335" t="s">
        <v>27</v>
      </c>
      <c r="BC3335" t="s">
        <v>496</v>
      </c>
      <c r="BF3335" s="111">
        <v>72</v>
      </c>
      <c r="BG3335" s="113">
        <v>139</v>
      </c>
      <c r="BH3335" s="117"/>
      <c r="BJ3335" s="5" t="s">
        <v>1107</v>
      </c>
    </row>
    <row r="3336" spans="1:62" hidden="1" outlineLevel="1">
      <c r="A3336" t="s">
        <v>28</v>
      </c>
      <c r="B3336" t="s">
        <v>496</v>
      </c>
      <c r="BB3336" t="s">
        <v>28</v>
      </c>
      <c r="BC3336" t="s">
        <v>496</v>
      </c>
      <c r="BF3336" s="111">
        <v>72</v>
      </c>
      <c r="BG3336" s="113">
        <v>141</v>
      </c>
      <c r="BH3336" s="117"/>
      <c r="BJ3336" s="5" t="s">
        <v>1107</v>
      </c>
    </row>
    <row r="3337" spans="1:62" hidden="1" outlineLevel="1">
      <c r="A3337" t="s">
        <v>31</v>
      </c>
      <c r="B3337" t="s">
        <v>496</v>
      </c>
      <c r="BB3337" t="s">
        <v>31</v>
      </c>
      <c r="BC3337" t="s">
        <v>496</v>
      </c>
      <c r="BF3337" s="111">
        <v>72</v>
      </c>
      <c r="BG3337" s="113">
        <v>143</v>
      </c>
      <c r="BH3337" s="117"/>
      <c r="BJ3337" s="5" t="s">
        <v>1107</v>
      </c>
    </row>
    <row r="3338" spans="1:62" hidden="1" outlineLevel="1">
      <c r="A3338" t="s">
        <v>74</v>
      </c>
      <c r="B3338" t="s">
        <v>496</v>
      </c>
      <c r="BB3338" t="s">
        <v>74</v>
      </c>
      <c r="BC3338" t="s">
        <v>496</v>
      </c>
      <c r="BF3338" s="111">
        <v>72</v>
      </c>
      <c r="BG3338" s="113">
        <v>145</v>
      </c>
      <c r="BH3338" s="117"/>
      <c r="BJ3338" s="5" t="s">
        <v>1107</v>
      </c>
    </row>
    <row r="3339" spans="1:62" hidden="1" outlineLevel="1">
      <c r="A3339" t="s">
        <v>1581</v>
      </c>
      <c r="B3339" t="s">
        <v>496</v>
      </c>
      <c r="BB3339" t="s">
        <v>1581</v>
      </c>
      <c r="BC3339" t="s">
        <v>496</v>
      </c>
      <c r="BF3339" s="111">
        <v>72</v>
      </c>
      <c r="BG3339" s="113">
        <v>147</v>
      </c>
      <c r="BH3339" s="117"/>
      <c r="BJ3339" s="5" t="s">
        <v>1107</v>
      </c>
    </row>
    <row r="3340" spans="1:62" hidden="1" outlineLevel="1">
      <c r="A3340" t="s">
        <v>431</v>
      </c>
      <c r="B3340" t="s">
        <v>496</v>
      </c>
      <c r="BB3340" t="s">
        <v>431</v>
      </c>
      <c r="BC3340" t="s">
        <v>496</v>
      </c>
      <c r="BF3340" s="111">
        <v>72</v>
      </c>
      <c r="BG3340" s="113">
        <v>149</v>
      </c>
      <c r="BH3340" s="117"/>
      <c r="BJ3340" s="5" t="s">
        <v>1107</v>
      </c>
    </row>
    <row r="3341" spans="1:62" hidden="1" outlineLevel="1">
      <c r="A3341" t="s">
        <v>804</v>
      </c>
      <c r="B3341" t="s">
        <v>496</v>
      </c>
      <c r="BB3341" t="s">
        <v>804</v>
      </c>
      <c r="BC3341" t="s">
        <v>496</v>
      </c>
      <c r="BF3341" s="111">
        <v>72</v>
      </c>
      <c r="BG3341" s="113">
        <v>151</v>
      </c>
      <c r="BH3341" s="117"/>
      <c r="BJ3341" s="5" t="s">
        <v>1107</v>
      </c>
    </row>
    <row r="3342" spans="1:62" hidden="1" outlineLevel="1">
      <c r="A3342" t="s">
        <v>602</v>
      </c>
      <c r="B3342" t="s">
        <v>496</v>
      </c>
      <c r="BB3342" t="s">
        <v>602</v>
      </c>
      <c r="BC3342" t="s">
        <v>496</v>
      </c>
      <c r="BF3342" s="111">
        <v>72</v>
      </c>
      <c r="BG3342" s="113">
        <v>153</v>
      </c>
      <c r="BH3342" s="117"/>
      <c r="BJ3342" s="5" t="s">
        <v>1107</v>
      </c>
    </row>
    <row r="3343" spans="1:62" collapsed="1">
      <c r="A3343" t="s">
        <v>2952</v>
      </c>
      <c r="B3343" t="s">
        <v>548</v>
      </c>
      <c r="BF3343" s="111"/>
      <c r="BG3343" s="113"/>
      <c r="BH3343" s="117"/>
    </row>
    <row r="3344" spans="1:62">
      <c r="BF3344" s="111"/>
      <c r="BG3344" s="113"/>
      <c r="BH3344" s="117"/>
    </row>
    <row r="3345" spans="1:62" hidden="1" outlineLevel="1">
      <c r="A3345" t="s">
        <v>929</v>
      </c>
      <c r="B3345" t="s">
        <v>1334</v>
      </c>
      <c r="BB3345" t="s">
        <v>929</v>
      </c>
      <c r="BC3345" t="s">
        <v>1334</v>
      </c>
      <c r="BF3345" s="111">
        <v>2</v>
      </c>
      <c r="BG3345" s="113">
        <v>13</v>
      </c>
      <c r="BH3345" s="117">
        <f t="shared" ref="BH3345:BH3376" si="1246">(BF3345&amp;BG3345)*1</f>
        <v>213</v>
      </c>
      <c r="BJ3345" s="5" t="s">
        <v>1923</v>
      </c>
    </row>
    <row r="3346" spans="1:62" hidden="1" outlineLevel="1">
      <c r="A3346" t="s">
        <v>929</v>
      </c>
      <c r="B3346" t="s">
        <v>1334</v>
      </c>
      <c r="BB3346" t="s">
        <v>929</v>
      </c>
      <c r="BC3346" t="s">
        <v>1334</v>
      </c>
      <c r="BF3346" s="111">
        <v>2</v>
      </c>
      <c r="BG3346" s="113">
        <v>13</v>
      </c>
      <c r="BH3346" s="117">
        <f t="shared" si="1246"/>
        <v>213</v>
      </c>
      <c r="BJ3346" s="5" t="s">
        <v>1923</v>
      </c>
    </row>
    <row r="3347" spans="1:62" hidden="1" outlineLevel="1">
      <c r="A3347" t="s">
        <v>929</v>
      </c>
      <c r="B3347" t="s">
        <v>1334</v>
      </c>
      <c r="BB3347" t="s">
        <v>929</v>
      </c>
      <c r="BC3347" t="s">
        <v>1334</v>
      </c>
      <c r="BF3347" s="111">
        <v>2</v>
      </c>
      <c r="BG3347" s="113">
        <v>13</v>
      </c>
      <c r="BH3347" s="117">
        <f t="shared" si="1246"/>
        <v>213</v>
      </c>
      <c r="BJ3347" s="5" t="s">
        <v>1923</v>
      </c>
    </row>
    <row r="3348" spans="1:62" hidden="1" outlineLevel="1">
      <c r="A3348" t="s">
        <v>929</v>
      </c>
      <c r="B3348" t="s">
        <v>1334</v>
      </c>
      <c r="BB3348" t="s">
        <v>929</v>
      </c>
      <c r="BC3348" t="s">
        <v>1334</v>
      </c>
      <c r="BF3348" s="111">
        <v>2</v>
      </c>
      <c r="BG3348" s="113">
        <v>13</v>
      </c>
      <c r="BH3348" s="117">
        <f t="shared" si="1246"/>
        <v>213</v>
      </c>
      <c r="BJ3348" s="5" t="s">
        <v>1923</v>
      </c>
    </row>
    <row r="3349" spans="1:62" hidden="1" outlineLevel="1">
      <c r="A3349" t="s">
        <v>929</v>
      </c>
      <c r="B3349" t="s">
        <v>1334</v>
      </c>
      <c r="BB3349" t="s">
        <v>929</v>
      </c>
      <c r="BC3349" t="s">
        <v>1334</v>
      </c>
      <c r="BF3349" s="111">
        <v>2</v>
      </c>
      <c r="BG3349" s="113">
        <v>13</v>
      </c>
      <c r="BH3349" s="117">
        <f t="shared" si="1246"/>
        <v>213</v>
      </c>
      <c r="BJ3349" s="5" t="s">
        <v>1923</v>
      </c>
    </row>
    <row r="3350" spans="1:62" hidden="1" outlineLevel="1">
      <c r="A3350" t="s">
        <v>929</v>
      </c>
      <c r="B3350" t="s">
        <v>1334</v>
      </c>
      <c r="BB3350" t="s">
        <v>929</v>
      </c>
      <c r="BC3350" t="s">
        <v>1334</v>
      </c>
      <c r="BF3350" s="111">
        <v>2</v>
      </c>
      <c r="BG3350" s="113">
        <v>13</v>
      </c>
      <c r="BH3350" s="117">
        <f t="shared" si="1246"/>
        <v>213</v>
      </c>
      <c r="BJ3350" s="5" t="s">
        <v>1923</v>
      </c>
    </row>
    <row r="3351" spans="1:62" hidden="1" outlineLevel="1">
      <c r="A3351" t="s">
        <v>929</v>
      </c>
      <c r="B3351" t="s">
        <v>1334</v>
      </c>
      <c r="BB3351" t="s">
        <v>929</v>
      </c>
      <c r="BC3351" t="s">
        <v>1334</v>
      </c>
      <c r="BF3351" s="111">
        <v>2</v>
      </c>
      <c r="BG3351" s="113">
        <v>13</v>
      </c>
      <c r="BH3351" s="117">
        <f t="shared" si="1246"/>
        <v>213</v>
      </c>
      <c r="BJ3351" s="5" t="s">
        <v>1923</v>
      </c>
    </row>
    <row r="3352" spans="1:62" hidden="1" outlineLevel="1">
      <c r="A3352" t="s">
        <v>929</v>
      </c>
      <c r="B3352" t="s">
        <v>1334</v>
      </c>
      <c r="BB3352" t="s">
        <v>929</v>
      </c>
      <c r="BC3352" t="s">
        <v>1334</v>
      </c>
      <c r="BF3352" s="111">
        <v>2</v>
      </c>
      <c r="BG3352" s="113">
        <v>13</v>
      </c>
      <c r="BH3352" s="117">
        <f t="shared" si="1246"/>
        <v>213</v>
      </c>
      <c r="BJ3352" s="5" t="s">
        <v>1923</v>
      </c>
    </row>
    <row r="3353" spans="1:62" hidden="1" outlineLevel="1">
      <c r="A3353" t="s">
        <v>929</v>
      </c>
      <c r="B3353" t="s">
        <v>1334</v>
      </c>
      <c r="BB3353" t="s">
        <v>929</v>
      </c>
      <c r="BC3353" t="s">
        <v>1334</v>
      </c>
      <c r="BF3353" s="111">
        <v>2</v>
      </c>
      <c r="BG3353" s="113">
        <v>13</v>
      </c>
      <c r="BH3353" s="117">
        <f t="shared" si="1246"/>
        <v>213</v>
      </c>
      <c r="BJ3353" s="5" t="s">
        <v>1923</v>
      </c>
    </row>
    <row r="3354" spans="1:62" hidden="1" outlineLevel="1">
      <c r="A3354" t="s">
        <v>929</v>
      </c>
      <c r="B3354" t="s">
        <v>1334</v>
      </c>
      <c r="BB3354" t="s">
        <v>929</v>
      </c>
      <c r="BC3354" t="s">
        <v>1334</v>
      </c>
      <c r="BF3354" s="111">
        <v>2</v>
      </c>
      <c r="BG3354" s="113">
        <v>13</v>
      </c>
      <c r="BH3354" s="117">
        <f t="shared" si="1246"/>
        <v>213</v>
      </c>
      <c r="BJ3354" s="5" t="s">
        <v>1923</v>
      </c>
    </row>
    <row r="3355" spans="1:62" hidden="1" outlineLevel="1">
      <c r="A3355" t="s">
        <v>929</v>
      </c>
      <c r="B3355" t="s">
        <v>1334</v>
      </c>
      <c r="BB3355" t="s">
        <v>929</v>
      </c>
      <c r="BC3355" t="s">
        <v>1334</v>
      </c>
      <c r="BF3355" s="111">
        <v>2</v>
      </c>
      <c r="BG3355" s="113">
        <v>13</v>
      </c>
      <c r="BH3355" s="117">
        <f t="shared" si="1246"/>
        <v>213</v>
      </c>
      <c r="BJ3355" s="5" t="s">
        <v>1923</v>
      </c>
    </row>
    <row r="3356" spans="1:62" hidden="1" outlineLevel="1">
      <c r="A3356" t="s">
        <v>929</v>
      </c>
      <c r="B3356" t="s">
        <v>1334</v>
      </c>
      <c r="BB3356" t="s">
        <v>929</v>
      </c>
      <c r="BC3356" t="s">
        <v>1334</v>
      </c>
      <c r="BF3356" s="111">
        <v>2</v>
      </c>
      <c r="BG3356" s="113">
        <v>13</v>
      </c>
      <c r="BH3356" s="117">
        <f t="shared" si="1246"/>
        <v>213</v>
      </c>
      <c r="BJ3356" s="5" t="s">
        <v>1923</v>
      </c>
    </row>
    <row r="3357" spans="1:62" hidden="1" outlineLevel="1">
      <c r="A3357" t="s">
        <v>929</v>
      </c>
      <c r="B3357" t="s">
        <v>1334</v>
      </c>
      <c r="BB3357" t="s">
        <v>929</v>
      </c>
      <c r="BC3357" t="s">
        <v>1334</v>
      </c>
      <c r="BF3357" s="111">
        <v>2</v>
      </c>
      <c r="BG3357" s="113">
        <v>13</v>
      </c>
      <c r="BH3357" s="117">
        <f t="shared" si="1246"/>
        <v>213</v>
      </c>
      <c r="BJ3357" s="5" t="s">
        <v>1923</v>
      </c>
    </row>
    <row r="3358" spans="1:62" hidden="1" outlineLevel="1">
      <c r="A3358" t="s">
        <v>929</v>
      </c>
      <c r="B3358" t="s">
        <v>1334</v>
      </c>
      <c r="BB3358" t="s">
        <v>929</v>
      </c>
      <c r="BC3358" t="s">
        <v>1334</v>
      </c>
      <c r="BF3358" s="111">
        <v>2</v>
      </c>
      <c r="BG3358" s="113">
        <v>13</v>
      </c>
      <c r="BH3358" s="117">
        <f t="shared" si="1246"/>
        <v>213</v>
      </c>
      <c r="BJ3358" s="5" t="s">
        <v>1923</v>
      </c>
    </row>
    <row r="3359" spans="1:62" hidden="1" outlineLevel="1">
      <c r="A3359" t="s">
        <v>107</v>
      </c>
      <c r="B3359" t="s">
        <v>1334</v>
      </c>
      <c r="BB3359" t="s">
        <v>107</v>
      </c>
      <c r="BC3359" t="s">
        <v>1334</v>
      </c>
      <c r="BF3359" s="111">
        <v>2</v>
      </c>
      <c r="BG3359" s="113">
        <v>16</v>
      </c>
      <c r="BH3359" s="117">
        <f t="shared" si="1246"/>
        <v>216</v>
      </c>
      <c r="BJ3359" s="5" t="s">
        <v>222</v>
      </c>
    </row>
    <row r="3360" spans="1:62" hidden="1" outlineLevel="1">
      <c r="A3360" t="s">
        <v>107</v>
      </c>
      <c r="B3360" t="s">
        <v>1334</v>
      </c>
      <c r="BB3360" t="s">
        <v>107</v>
      </c>
      <c r="BC3360" t="s">
        <v>1334</v>
      </c>
      <c r="BF3360" s="111">
        <v>2</v>
      </c>
      <c r="BG3360" s="113">
        <v>16</v>
      </c>
      <c r="BH3360" s="117">
        <f t="shared" si="1246"/>
        <v>216</v>
      </c>
      <c r="BJ3360" s="5" t="s">
        <v>222</v>
      </c>
    </row>
    <row r="3361" spans="1:62" hidden="1" outlineLevel="1">
      <c r="A3361" t="s">
        <v>107</v>
      </c>
      <c r="B3361" t="s">
        <v>1334</v>
      </c>
      <c r="BB3361" t="s">
        <v>107</v>
      </c>
      <c r="BC3361" t="s">
        <v>1334</v>
      </c>
      <c r="BF3361" s="111">
        <v>2</v>
      </c>
      <c r="BG3361" s="113">
        <v>16</v>
      </c>
      <c r="BH3361" s="117">
        <f t="shared" si="1246"/>
        <v>216</v>
      </c>
      <c r="BJ3361" s="5" t="s">
        <v>222</v>
      </c>
    </row>
    <row r="3362" spans="1:62" hidden="1" outlineLevel="1">
      <c r="A3362" t="s">
        <v>107</v>
      </c>
      <c r="B3362" t="s">
        <v>1334</v>
      </c>
      <c r="BB3362" t="s">
        <v>107</v>
      </c>
      <c r="BC3362" t="s">
        <v>1334</v>
      </c>
      <c r="BF3362" s="111">
        <v>2</v>
      </c>
      <c r="BG3362" s="113">
        <v>16</v>
      </c>
      <c r="BH3362" s="117">
        <f t="shared" si="1246"/>
        <v>216</v>
      </c>
      <c r="BJ3362" s="5" t="s">
        <v>222</v>
      </c>
    </row>
    <row r="3363" spans="1:62" hidden="1" outlineLevel="1">
      <c r="A3363" t="s">
        <v>107</v>
      </c>
      <c r="B3363" t="s">
        <v>1334</v>
      </c>
      <c r="BB3363" t="s">
        <v>107</v>
      </c>
      <c r="BC3363" t="s">
        <v>1334</v>
      </c>
      <c r="BF3363" s="111">
        <v>2</v>
      </c>
      <c r="BG3363" s="113">
        <v>16</v>
      </c>
      <c r="BH3363" s="117">
        <f t="shared" si="1246"/>
        <v>216</v>
      </c>
      <c r="BJ3363" s="5" t="s">
        <v>222</v>
      </c>
    </row>
    <row r="3364" spans="1:62" hidden="1" outlineLevel="1">
      <c r="A3364" t="s">
        <v>107</v>
      </c>
      <c r="B3364" t="s">
        <v>1334</v>
      </c>
      <c r="BB3364" t="s">
        <v>107</v>
      </c>
      <c r="BC3364" t="s">
        <v>1334</v>
      </c>
      <c r="BF3364" s="111">
        <v>2</v>
      </c>
      <c r="BG3364" s="113">
        <v>16</v>
      </c>
      <c r="BH3364" s="117">
        <f t="shared" si="1246"/>
        <v>216</v>
      </c>
      <c r="BJ3364" s="5" t="s">
        <v>222</v>
      </c>
    </row>
    <row r="3365" spans="1:62" hidden="1" outlineLevel="1">
      <c r="A3365" t="s">
        <v>107</v>
      </c>
      <c r="B3365" t="s">
        <v>1334</v>
      </c>
      <c r="BB3365" t="s">
        <v>107</v>
      </c>
      <c r="BC3365" t="s">
        <v>1334</v>
      </c>
      <c r="BF3365" s="111">
        <v>2</v>
      </c>
      <c r="BG3365" s="113">
        <v>16</v>
      </c>
      <c r="BH3365" s="117">
        <f t="shared" si="1246"/>
        <v>216</v>
      </c>
      <c r="BJ3365" s="5" t="s">
        <v>222</v>
      </c>
    </row>
    <row r="3366" spans="1:62" hidden="1" outlineLevel="1">
      <c r="A3366" t="s">
        <v>107</v>
      </c>
      <c r="B3366" t="s">
        <v>1334</v>
      </c>
      <c r="BB3366" t="s">
        <v>107</v>
      </c>
      <c r="BC3366" t="s">
        <v>1334</v>
      </c>
      <c r="BF3366" s="111">
        <v>2</v>
      </c>
      <c r="BG3366" s="113">
        <v>16</v>
      </c>
      <c r="BH3366" s="117">
        <f t="shared" si="1246"/>
        <v>216</v>
      </c>
      <c r="BJ3366" s="5" t="s">
        <v>222</v>
      </c>
    </row>
    <row r="3367" spans="1:62" hidden="1" outlineLevel="1">
      <c r="A3367" t="s">
        <v>107</v>
      </c>
      <c r="B3367" t="s">
        <v>1334</v>
      </c>
      <c r="BB3367" t="s">
        <v>107</v>
      </c>
      <c r="BC3367" t="s">
        <v>1334</v>
      </c>
      <c r="BF3367" s="111">
        <v>2</v>
      </c>
      <c r="BG3367" s="113">
        <v>16</v>
      </c>
      <c r="BH3367" s="117">
        <f t="shared" si="1246"/>
        <v>216</v>
      </c>
      <c r="BJ3367" s="5" t="s">
        <v>222</v>
      </c>
    </row>
    <row r="3368" spans="1:62" hidden="1" outlineLevel="1">
      <c r="A3368" t="s">
        <v>107</v>
      </c>
      <c r="B3368" t="s">
        <v>1334</v>
      </c>
      <c r="BB3368" t="s">
        <v>107</v>
      </c>
      <c r="BC3368" t="s">
        <v>1334</v>
      </c>
      <c r="BF3368" s="111">
        <v>2</v>
      </c>
      <c r="BG3368" s="113">
        <v>16</v>
      </c>
      <c r="BH3368" s="117">
        <f t="shared" si="1246"/>
        <v>216</v>
      </c>
      <c r="BJ3368" s="5" t="s">
        <v>222</v>
      </c>
    </row>
    <row r="3369" spans="1:62" hidden="1" outlineLevel="1">
      <c r="A3369" t="s">
        <v>107</v>
      </c>
      <c r="B3369" t="s">
        <v>1334</v>
      </c>
      <c r="BB3369" t="s">
        <v>107</v>
      </c>
      <c r="BC3369" t="s">
        <v>1334</v>
      </c>
      <c r="BF3369" s="111">
        <v>2</v>
      </c>
      <c r="BG3369" s="113">
        <v>16</v>
      </c>
      <c r="BH3369" s="117">
        <f t="shared" si="1246"/>
        <v>216</v>
      </c>
      <c r="BJ3369" s="5" t="s">
        <v>222</v>
      </c>
    </row>
    <row r="3370" spans="1:62" hidden="1" outlineLevel="1">
      <c r="A3370" t="s">
        <v>107</v>
      </c>
      <c r="B3370" t="s">
        <v>1334</v>
      </c>
      <c r="BB3370" t="s">
        <v>107</v>
      </c>
      <c r="BC3370" t="s">
        <v>1334</v>
      </c>
      <c r="BF3370" s="111">
        <v>2</v>
      </c>
      <c r="BG3370" s="113">
        <v>16</v>
      </c>
      <c r="BH3370" s="117">
        <f t="shared" si="1246"/>
        <v>216</v>
      </c>
      <c r="BJ3370" s="5" t="s">
        <v>222</v>
      </c>
    </row>
    <row r="3371" spans="1:62" hidden="1" outlineLevel="1">
      <c r="A3371" t="s">
        <v>107</v>
      </c>
      <c r="B3371" t="s">
        <v>1334</v>
      </c>
      <c r="BB3371" t="s">
        <v>107</v>
      </c>
      <c r="BC3371" t="s">
        <v>1334</v>
      </c>
      <c r="BF3371" s="111">
        <v>2</v>
      </c>
      <c r="BG3371" s="113">
        <v>16</v>
      </c>
      <c r="BH3371" s="117">
        <f t="shared" si="1246"/>
        <v>216</v>
      </c>
      <c r="BJ3371" s="5" t="s">
        <v>222</v>
      </c>
    </row>
    <row r="3372" spans="1:62" hidden="1" outlineLevel="1">
      <c r="A3372" t="s">
        <v>107</v>
      </c>
      <c r="B3372" t="s">
        <v>1334</v>
      </c>
      <c r="BB3372" t="s">
        <v>107</v>
      </c>
      <c r="BC3372" t="s">
        <v>1334</v>
      </c>
      <c r="BF3372" s="111">
        <v>2</v>
      </c>
      <c r="BG3372" s="113">
        <v>16</v>
      </c>
      <c r="BH3372" s="117">
        <f t="shared" si="1246"/>
        <v>216</v>
      </c>
      <c r="BJ3372" s="5" t="s">
        <v>222</v>
      </c>
    </row>
    <row r="3373" spans="1:62" hidden="1" outlineLevel="1">
      <c r="A3373" t="s">
        <v>107</v>
      </c>
      <c r="B3373" t="s">
        <v>1334</v>
      </c>
      <c r="BB3373" t="s">
        <v>107</v>
      </c>
      <c r="BC3373" t="s">
        <v>1334</v>
      </c>
      <c r="BF3373" s="111">
        <v>2</v>
      </c>
      <c r="BG3373" s="113">
        <v>16</v>
      </c>
      <c r="BH3373" s="117">
        <f t="shared" si="1246"/>
        <v>216</v>
      </c>
      <c r="BJ3373" s="5" t="s">
        <v>222</v>
      </c>
    </row>
    <row r="3374" spans="1:62" hidden="1" outlineLevel="1">
      <c r="A3374" t="s">
        <v>107</v>
      </c>
      <c r="B3374" t="s">
        <v>1334</v>
      </c>
      <c r="BB3374" t="s">
        <v>107</v>
      </c>
      <c r="BC3374" t="s">
        <v>1334</v>
      </c>
      <c r="BF3374" s="111">
        <v>2</v>
      </c>
      <c r="BG3374" s="113">
        <v>16</v>
      </c>
      <c r="BH3374" s="117">
        <f t="shared" si="1246"/>
        <v>216</v>
      </c>
      <c r="BJ3374" s="5" t="s">
        <v>222</v>
      </c>
    </row>
    <row r="3375" spans="1:62" hidden="1" outlineLevel="1">
      <c r="A3375" t="s">
        <v>107</v>
      </c>
      <c r="B3375" t="s">
        <v>1334</v>
      </c>
      <c r="BB3375" t="s">
        <v>107</v>
      </c>
      <c r="BC3375" t="s">
        <v>1334</v>
      </c>
      <c r="BF3375" s="111">
        <v>2</v>
      </c>
      <c r="BG3375" s="113">
        <v>16</v>
      </c>
      <c r="BH3375" s="117">
        <f t="shared" si="1246"/>
        <v>216</v>
      </c>
      <c r="BJ3375" s="5" t="s">
        <v>222</v>
      </c>
    </row>
    <row r="3376" spans="1:62" hidden="1" outlineLevel="1">
      <c r="A3376" t="s">
        <v>107</v>
      </c>
      <c r="B3376" t="s">
        <v>1334</v>
      </c>
      <c r="BB3376" t="s">
        <v>107</v>
      </c>
      <c r="BC3376" t="s">
        <v>1334</v>
      </c>
      <c r="BF3376" s="111">
        <v>2</v>
      </c>
      <c r="BG3376" s="113">
        <v>16</v>
      </c>
      <c r="BH3376" s="117">
        <f t="shared" si="1246"/>
        <v>216</v>
      </c>
      <c r="BJ3376" s="5" t="s">
        <v>222</v>
      </c>
    </row>
    <row r="3377" spans="1:62" hidden="1" outlineLevel="1">
      <c r="A3377" t="s">
        <v>107</v>
      </c>
      <c r="B3377" t="s">
        <v>1334</v>
      </c>
      <c r="BB3377" t="s">
        <v>107</v>
      </c>
      <c r="BC3377" t="s">
        <v>1334</v>
      </c>
      <c r="BF3377" s="111">
        <v>2</v>
      </c>
      <c r="BG3377" s="113">
        <v>16</v>
      </c>
      <c r="BH3377" s="117">
        <f t="shared" ref="BH3377:BH3408" si="1247">(BF3377&amp;BG3377)*1</f>
        <v>216</v>
      </c>
      <c r="BJ3377" s="5" t="s">
        <v>222</v>
      </c>
    </row>
    <row r="3378" spans="1:62" hidden="1" outlineLevel="1">
      <c r="A3378" t="s">
        <v>107</v>
      </c>
      <c r="B3378" t="s">
        <v>1334</v>
      </c>
      <c r="BB3378" t="s">
        <v>107</v>
      </c>
      <c r="BC3378" t="s">
        <v>1334</v>
      </c>
      <c r="BF3378" s="111">
        <v>2</v>
      </c>
      <c r="BG3378" s="113">
        <v>16</v>
      </c>
      <c r="BH3378" s="117">
        <f t="shared" si="1247"/>
        <v>216</v>
      </c>
      <c r="BJ3378" s="5" t="s">
        <v>222</v>
      </c>
    </row>
    <row r="3379" spans="1:62" hidden="1" outlineLevel="1">
      <c r="A3379" t="s">
        <v>107</v>
      </c>
      <c r="B3379" t="s">
        <v>1334</v>
      </c>
      <c r="BB3379" t="s">
        <v>107</v>
      </c>
      <c r="BC3379" t="s">
        <v>1334</v>
      </c>
      <c r="BF3379" s="111">
        <v>2</v>
      </c>
      <c r="BG3379" s="113">
        <v>16</v>
      </c>
      <c r="BH3379" s="117">
        <f t="shared" si="1247"/>
        <v>216</v>
      </c>
      <c r="BJ3379" s="5" t="s">
        <v>222</v>
      </c>
    </row>
    <row r="3380" spans="1:62" hidden="1" outlineLevel="1">
      <c r="A3380" t="s">
        <v>107</v>
      </c>
      <c r="B3380" t="s">
        <v>1334</v>
      </c>
      <c r="BB3380" t="s">
        <v>107</v>
      </c>
      <c r="BC3380" t="s">
        <v>1334</v>
      </c>
      <c r="BF3380" s="111">
        <v>2</v>
      </c>
      <c r="BG3380" s="113">
        <v>16</v>
      </c>
      <c r="BH3380" s="117">
        <f t="shared" si="1247"/>
        <v>216</v>
      </c>
      <c r="BJ3380" s="5" t="s">
        <v>222</v>
      </c>
    </row>
    <row r="3381" spans="1:62" hidden="1" outlineLevel="1">
      <c r="A3381" t="s">
        <v>107</v>
      </c>
      <c r="B3381" t="s">
        <v>1334</v>
      </c>
      <c r="BB3381" t="s">
        <v>107</v>
      </c>
      <c r="BC3381" t="s">
        <v>1334</v>
      </c>
      <c r="BF3381" s="111">
        <v>2</v>
      </c>
      <c r="BG3381" s="113">
        <v>16</v>
      </c>
      <c r="BH3381" s="117">
        <f t="shared" si="1247"/>
        <v>216</v>
      </c>
      <c r="BJ3381" s="5" t="s">
        <v>222</v>
      </c>
    </row>
    <row r="3382" spans="1:62" hidden="1" outlineLevel="1">
      <c r="A3382" t="s">
        <v>107</v>
      </c>
      <c r="B3382" t="s">
        <v>1334</v>
      </c>
      <c r="BB3382" t="s">
        <v>107</v>
      </c>
      <c r="BC3382" t="s">
        <v>1334</v>
      </c>
      <c r="BF3382" s="111">
        <v>2</v>
      </c>
      <c r="BG3382" s="113">
        <v>16</v>
      </c>
      <c r="BH3382" s="117">
        <f t="shared" si="1247"/>
        <v>216</v>
      </c>
      <c r="BJ3382" s="5" t="s">
        <v>222</v>
      </c>
    </row>
    <row r="3383" spans="1:62" hidden="1" outlineLevel="1">
      <c r="A3383" t="s">
        <v>107</v>
      </c>
      <c r="B3383" t="s">
        <v>1334</v>
      </c>
      <c r="BB3383" t="s">
        <v>107</v>
      </c>
      <c r="BC3383" t="s">
        <v>1334</v>
      </c>
      <c r="BF3383" s="111">
        <v>2</v>
      </c>
      <c r="BG3383" s="113">
        <v>16</v>
      </c>
      <c r="BH3383" s="117">
        <f t="shared" si="1247"/>
        <v>216</v>
      </c>
      <c r="BJ3383" s="5" t="s">
        <v>222</v>
      </c>
    </row>
    <row r="3384" spans="1:62" hidden="1" outlineLevel="1">
      <c r="A3384" t="s">
        <v>107</v>
      </c>
      <c r="B3384" t="s">
        <v>1334</v>
      </c>
      <c r="BB3384" t="s">
        <v>107</v>
      </c>
      <c r="BC3384" t="s">
        <v>1334</v>
      </c>
      <c r="BF3384" s="111">
        <v>2</v>
      </c>
      <c r="BG3384" s="113">
        <v>16</v>
      </c>
      <c r="BH3384" s="117">
        <f t="shared" si="1247"/>
        <v>216</v>
      </c>
      <c r="BJ3384" s="5" t="s">
        <v>222</v>
      </c>
    </row>
    <row r="3385" spans="1:62" hidden="1" outlineLevel="1">
      <c r="A3385" t="s">
        <v>107</v>
      </c>
      <c r="B3385" t="s">
        <v>1334</v>
      </c>
      <c r="BB3385" t="s">
        <v>107</v>
      </c>
      <c r="BC3385" t="s">
        <v>1334</v>
      </c>
      <c r="BF3385" s="111">
        <v>2</v>
      </c>
      <c r="BG3385" s="113">
        <v>16</v>
      </c>
      <c r="BH3385" s="117">
        <f t="shared" si="1247"/>
        <v>216</v>
      </c>
      <c r="BJ3385" s="5" t="s">
        <v>222</v>
      </c>
    </row>
    <row r="3386" spans="1:62" hidden="1" outlineLevel="1">
      <c r="A3386" t="s">
        <v>107</v>
      </c>
      <c r="B3386" t="s">
        <v>1334</v>
      </c>
      <c r="BB3386" t="s">
        <v>107</v>
      </c>
      <c r="BC3386" t="s">
        <v>1334</v>
      </c>
      <c r="BF3386" s="111">
        <v>2</v>
      </c>
      <c r="BG3386" s="113">
        <v>16</v>
      </c>
      <c r="BH3386" s="117">
        <f t="shared" si="1247"/>
        <v>216</v>
      </c>
      <c r="BJ3386" s="5" t="s">
        <v>222</v>
      </c>
    </row>
    <row r="3387" spans="1:62" hidden="1" outlineLevel="1">
      <c r="A3387" t="s">
        <v>107</v>
      </c>
      <c r="B3387" t="s">
        <v>1334</v>
      </c>
      <c r="BB3387" t="s">
        <v>107</v>
      </c>
      <c r="BC3387" t="s">
        <v>1334</v>
      </c>
      <c r="BF3387" s="111">
        <v>2</v>
      </c>
      <c r="BG3387" s="113">
        <v>16</v>
      </c>
      <c r="BH3387" s="117">
        <f t="shared" si="1247"/>
        <v>216</v>
      </c>
      <c r="BJ3387" s="5" t="s">
        <v>222</v>
      </c>
    </row>
    <row r="3388" spans="1:62" hidden="1" outlineLevel="1">
      <c r="A3388" t="s">
        <v>107</v>
      </c>
      <c r="B3388" t="s">
        <v>1334</v>
      </c>
      <c r="BB3388" t="s">
        <v>107</v>
      </c>
      <c r="BC3388" t="s">
        <v>1334</v>
      </c>
      <c r="BF3388" s="111">
        <v>2</v>
      </c>
      <c r="BG3388" s="113">
        <v>16</v>
      </c>
      <c r="BH3388" s="117">
        <f t="shared" si="1247"/>
        <v>216</v>
      </c>
      <c r="BJ3388" s="5" t="s">
        <v>222</v>
      </c>
    </row>
    <row r="3389" spans="1:62" hidden="1" outlineLevel="1">
      <c r="A3389" t="s">
        <v>107</v>
      </c>
      <c r="B3389" t="s">
        <v>1334</v>
      </c>
      <c r="BB3389" t="s">
        <v>107</v>
      </c>
      <c r="BC3389" t="s">
        <v>1334</v>
      </c>
      <c r="BF3389" s="111">
        <v>2</v>
      </c>
      <c r="BG3389" s="113">
        <v>16</v>
      </c>
      <c r="BH3389" s="117">
        <f t="shared" si="1247"/>
        <v>216</v>
      </c>
      <c r="BJ3389" s="5" t="s">
        <v>222</v>
      </c>
    </row>
    <row r="3390" spans="1:62" hidden="1" outlineLevel="1">
      <c r="A3390" t="s">
        <v>107</v>
      </c>
      <c r="B3390" t="s">
        <v>1334</v>
      </c>
      <c r="BB3390" t="s">
        <v>107</v>
      </c>
      <c r="BC3390" t="s">
        <v>1334</v>
      </c>
      <c r="BF3390" s="111">
        <v>2</v>
      </c>
      <c r="BG3390" s="113">
        <v>16</v>
      </c>
      <c r="BH3390" s="117">
        <f t="shared" si="1247"/>
        <v>216</v>
      </c>
      <c r="BJ3390" s="5" t="s">
        <v>222</v>
      </c>
    </row>
    <row r="3391" spans="1:62" hidden="1" outlineLevel="1">
      <c r="A3391" t="s">
        <v>107</v>
      </c>
      <c r="B3391" t="s">
        <v>1334</v>
      </c>
      <c r="BB3391" t="s">
        <v>107</v>
      </c>
      <c r="BC3391" t="s">
        <v>1334</v>
      </c>
      <c r="BF3391" s="111">
        <v>2</v>
      </c>
      <c r="BG3391" s="113">
        <v>16</v>
      </c>
      <c r="BH3391" s="117">
        <f t="shared" si="1247"/>
        <v>216</v>
      </c>
      <c r="BJ3391" s="5" t="s">
        <v>222</v>
      </c>
    </row>
    <row r="3392" spans="1:62" hidden="1" outlineLevel="1">
      <c r="A3392" t="s">
        <v>107</v>
      </c>
      <c r="B3392" t="s">
        <v>1334</v>
      </c>
      <c r="BB3392" t="s">
        <v>107</v>
      </c>
      <c r="BC3392" t="s">
        <v>1334</v>
      </c>
      <c r="BF3392" s="111">
        <v>2</v>
      </c>
      <c r="BG3392" s="113">
        <v>16</v>
      </c>
      <c r="BH3392" s="117">
        <f t="shared" si="1247"/>
        <v>216</v>
      </c>
      <c r="BJ3392" s="5" t="s">
        <v>222</v>
      </c>
    </row>
    <row r="3393" spans="1:62" hidden="1" outlineLevel="1">
      <c r="A3393" t="s">
        <v>107</v>
      </c>
      <c r="B3393" t="s">
        <v>1334</v>
      </c>
      <c r="BB3393" t="s">
        <v>107</v>
      </c>
      <c r="BC3393" t="s">
        <v>1334</v>
      </c>
      <c r="BF3393" s="111">
        <v>2</v>
      </c>
      <c r="BG3393" s="113">
        <v>16</v>
      </c>
      <c r="BH3393" s="117">
        <f t="shared" si="1247"/>
        <v>216</v>
      </c>
      <c r="BJ3393" s="5" t="s">
        <v>222</v>
      </c>
    </row>
    <row r="3394" spans="1:62" hidden="1" outlineLevel="1">
      <c r="A3394" t="s">
        <v>30</v>
      </c>
      <c r="B3394" t="s">
        <v>1334</v>
      </c>
      <c r="BB3394" t="s">
        <v>30</v>
      </c>
      <c r="BC3394" t="s">
        <v>1334</v>
      </c>
      <c r="BF3394" s="111">
        <v>2</v>
      </c>
      <c r="BG3394" s="113">
        <v>20</v>
      </c>
      <c r="BH3394" s="117">
        <f t="shared" si="1247"/>
        <v>220</v>
      </c>
      <c r="BJ3394" s="5" t="s">
        <v>537</v>
      </c>
    </row>
    <row r="3395" spans="1:62" hidden="1" outlineLevel="1">
      <c r="A3395" t="s">
        <v>368</v>
      </c>
      <c r="B3395" t="s">
        <v>1334</v>
      </c>
      <c r="BB3395" t="s">
        <v>368</v>
      </c>
      <c r="BC3395" t="s">
        <v>1334</v>
      </c>
      <c r="BF3395" s="111">
        <v>2</v>
      </c>
      <c r="BG3395" s="113">
        <v>50</v>
      </c>
      <c r="BH3395" s="117">
        <f t="shared" si="1247"/>
        <v>250</v>
      </c>
      <c r="BJ3395" s="5" t="s">
        <v>222</v>
      </c>
    </row>
    <row r="3396" spans="1:62" hidden="1" outlineLevel="1">
      <c r="A3396" t="s">
        <v>368</v>
      </c>
      <c r="B3396" t="s">
        <v>1334</v>
      </c>
      <c r="BB3396" t="s">
        <v>368</v>
      </c>
      <c r="BC3396" t="s">
        <v>1334</v>
      </c>
      <c r="BF3396" s="111">
        <v>2</v>
      </c>
      <c r="BG3396" s="113">
        <v>50</v>
      </c>
      <c r="BH3396" s="117">
        <f t="shared" si="1247"/>
        <v>250</v>
      </c>
      <c r="BJ3396" s="5" t="s">
        <v>222</v>
      </c>
    </row>
    <row r="3397" spans="1:62" hidden="1" outlineLevel="1">
      <c r="A3397" t="s">
        <v>368</v>
      </c>
      <c r="B3397" t="s">
        <v>1334</v>
      </c>
      <c r="BB3397" t="s">
        <v>368</v>
      </c>
      <c r="BC3397" t="s">
        <v>1334</v>
      </c>
      <c r="BF3397" s="111">
        <v>2</v>
      </c>
      <c r="BG3397" s="113">
        <v>50</v>
      </c>
      <c r="BH3397" s="117">
        <f t="shared" si="1247"/>
        <v>250</v>
      </c>
      <c r="BJ3397" s="5" t="s">
        <v>222</v>
      </c>
    </row>
    <row r="3398" spans="1:62" hidden="1" outlineLevel="1">
      <c r="A3398" t="s">
        <v>642</v>
      </c>
      <c r="B3398" t="s">
        <v>1334</v>
      </c>
      <c r="BB3398" t="s">
        <v>642</v>
      </c>
      <c r="BC3398" t="s">
        <v>1334</v>
      </c>
      <c r="BF3398" s="111">
        <v>2</v>
      </c>
      <c r="BG3398" s="113">
        <v>60</v>
      </c>
      <c r="BH3398" s="117">
        <f t="shared" si="1247"/>
        <v>260</v>
      </c>
      <c r="BJ3398" s="5" t="s">
        <v>1923</v>
      </c>
    </row>
    <row r="3399" spans="1:62" hidden="1" outlineLevel="1">
      <c r="A3399" t="s">
        <v>810</v>
      </c>
      <c r="B3399" t="s">
        <v>1334</v>
      </c>
      <c r="BB3399" t="s">
        <v>810</v>
      </c>
      <c r="BC3399" t="s">
        <v>1334</v>
      </c>
      <c r="BF3399" s="111">
        <v>2</v>
      </c>
      <c r="BG3399" s="113">
        <v>68</v>
      </c>
      <c r="BH3399" s="117">
        <f t="shared" si="1247"/>
        <v>268</v>
      </c>
      <c r="BJ3399" s="5" t="s">
        <v>1923</v>
      </c>
    </row>
    <row r="3400" spans="1:62" hidden="1" outlineLevel="1">
      <c r="A3400" t="s">
        <v>1836</v>
      </c>
      <c r="B3400" t="s">
        <v>1334</v>
      </c>
      <c r="BB3400" t="s">
        <v>1836</v>
      </c>
      <c r="BC3400" t="s">
        <v>1334</v>
      </c>
      <c r="BF3400" s="111">
        <v>2</v>
      </c>
      <c r="BG3400" s="113">
        <v>70</v>
      </c>
      <c r="BH3400" s="117">
        <f t="shared" si="1247"/>
        <v>270</v>
      </c>
      <c r="BJ3400" s="5" t="s">
        <v>222</v>
      </c>
    </row>
    <row r="3401" spans="1:62" hidden="1" outlineLevel="1">
      <c r="A3401" t="s">
        <v>1836</v>
      </c>
      <c r="B3401" t="s">
        <v>1334</v>
      </c>
      <c r="BB3401" t="s">
        <v>1836</v>
      </c>
      <c r="BC3401" t="s">
        <v>1334</v>
      </c>
      <c r="BF3401" s="111">
        <v>2</v>
      </c>
      <c r="BG3401" s="113">
        <v>70</v>
      </c>
      <c r="BH3401" s="117">
        <f t="shared" si="1247"/>
        <v>270</v>
      </c>
      <c r="BJ3401" s="5" t="s">
        <v>222</v>
      </c>
    </row>
    <row r="3402" spans="1:62" hidden="1" outlineLevel="1">
      <c r="A3402" t="s">
        <v>180</v>
      </c>
      <c r="B3402" t="s">
        <v>1334</v>
      </c>
      <c r="BB3402" t="s">
        <v>180</v>
      </c>
      <c r="BC3402" t="s">
        <v>1334</v>
      </c>
      <c r="BF3402" s="111">
        <v>2</v>
      </c>
      <c r="BG3402" s="113">
        <v>90</v>
      </c>
      <c r="BH3402" s="117">
        <f t="shared" si="1247"/>
        <v>290</v>
      </c>
      <c r="BJ3402" s="5" t="s">
        <v>1923</v>
      </c>
    </row>
    <row r="3403" spans="1:62" hidden="1" outlineLevel="1">
      <c r="A3403" t="s">
        <v>434</v>
      </c>
      <c r="B3403" t="s">
        <v>1334</v>
      </c>
      <c r="BB3403" t="s">
        <v>434</v>
      </c>
      <c r="BC3403" t="s">
        <v>1334</v>
      </c>
      <c r="BF3403" s="111">
        <v>2</v>
      </c>
      <c r="BG3403" s="113">
        <v>100</v>
      </c>
      <c r="BH3403" s="117">
        <f t="shared" si="1247"/>
        <v>2100</v>
      </c>
      <c r="BJ3403" s="5" t="s">
        <v>1923</v>
      </c>
    </row>
    <row r="3404" spans="1:62" hidden="1" outlineLevel="1">
      <c r="A3404" t="s">
        <v>2173</v>
      </c>
      <c r="B3404" t="s">
        <v>1334</v>
      </c>
      <c r="BB3404" t="s">
        <v>2173</v>
      </c>
      <c r="BC3404" t="s">
        <v>1334</v>
      </c>
      <c r="BF3404" s="111">
        <v>2</v>
      </c>
      <c r="BG3404" s="113">
        <v>110</v>
      </c>
      <c r="BH3404" s="117">
        <f t="shared" si="1247"/>
        <v>2110</v>
      </c>
      <c r="BJ3404" s="5" t="s">
        <v>1597</v>
      </c>
    </row>
    <row r="3405" spans="1:62" hidden="1" outlineLevel="1">
      <c r="A3405" t="s">
        <v>2173</v>
      </c>
      <c r="B3405" t="s">
        <v>1334</v>
      </c>
      <c r="BB3405" t="s">
        <v>2173</v>
      </c>
      <c r="BC3405" t="s">
        <v>1334</v>
      </c>
      <c r="BF3405" s="111">
        <v>2</v>
      </c>
      <c r="BG3405" s="113">
        <v>110</v>
      </c>
      <c r="BH3405" s="117">
        <f t="shared" si="1247"/>
        <v>2110</v>
      </c>
      <c r="BJ3405" s="5" t="s">
        <v>1597</v>
      </c>
    </row>
    <row r="3406" spans="1:62" hidden="1" outlineLevel="1">
      <c r="A3406" t="s">
        <v>828</v>
      </c>
      <c r="B3406" t="s">
        <v>1334</v>
      </c>
      <c r="BB3406" t="s">
        <v>828</v>
      </c>
      <c r="BC3406" t="s">
        <v>1334</v>
      </c>
      <c r="BF3406" s="111">
        <v>2</v>
      </c>
      <c r="BG3406" s="113">
        <v>122</v>
      </c>
      <c r="BH3406" s="117">
        <f t="shared" si="1247"/>
        <v>2122</v>
      </c>
      <c r="BJ3406" s="5" t="s">
        <v>1923</v>
      </c>
    </row>
    <row r="3407" spans="1:62" hidden="1" outlineLevel="1">
      <c r="A3407" t="s">
        <v>828</v>
      </c>
      <c r="B3407" t="s">
        <v>1334</v>
      </c>
      <c r="BB3407" t="s">
        <v>828</v>
      </c>
      <c r="BC3407" t="s">
        <v>1334</v>
      </c>
      <c r="BF3407" s="111">
        <v>2</v>
      </c>
      <c r="BG3407" s="113">
        <v>122</v>
      </c>
      <c r="BH3407" s="117">
        <f t="shared" si="1247"/>
        <v>2122</v>
      </c>
      <c r="BJ3407" s="5" t="s">
        <v>1923</v>
      </c>
    </row>
    <row r="3408" spans="1:62" hidden="1" outlineLevel="1">
      <c r="A3408" t="s">
        <v>1675</v>
      </c>
      <c r="B3408" t="s">
        <v>1334</v>
      </c>
      <c r="BB3408" t="s">
        <v>1675</v>
      </c>
      <c r="BC3408" t="s">
        <v>1334</v>
      </c>
      <c r="BF3408" s="111">
        <v>2</v>
      </c>
      <c r="BG3408" s="113">
        <v>130</v>
      </c>
      <c r="BH3408" s="117">
        <f t="shared" si="1247"/>
        <v>2130</v>
      </c>
      <c r="BJ3408" s="5" t="s">
        <v>1923</v>
      </c>
    </row>
    <row r="3409" spans="1:62" hidden="1" outlineLevel="1">
      <c r="A3409" t="s">
        <v>1675</v>
      </c>
      <c r="B3409" t="s">
        <v>1334</v>
      </c>
      <c r="BB3409" t="s">
        <v>1675</v>
      </c>
      <c r="BC3409" t="s">
        <v>1334</v>
      </c>
      <c r="BF3409" s="111">
        <v>2</v>
      </c>
      <c r="BG3409" s="113">
        <v>130</v>
      </c>
      <c r="BH3409" s="117">
        <f t="shared" ref="BH3409:BH3440" si="1248">(BF3409&amp;BG3409)*1</f>
        <v>2130</v>
      </c>
      <c r="BJ3409" s="5" t="s">
        <v>1923</v>
      </c>
    </row>
    <row r="3410" spans="1:62" hidden="1" outlineLevel="1">
      <c r="A3410" t="s">
        <v>2094</v>
      </c>
      <c r="B3410" t="s">
        <v>1334</v>
      </c>
      <c r="BB3410" t="s">
        <v>2094</v>
      </c>
      <c r="BC3410" t="s">
        <v>1334</v>
      </c>
      <c r="BF3410" s="111">
        <v>2</v>
      </c>
      <c r="BG3410" s="113">
        <v>150</v>
      </c>
      <c r="BH3410" s="117">
        <f t="shared" si="1248"/>
        <v>2150</v>
      </c>
      <c r="BJ3410" s="5" t="s">
        <v>1923</v>
      </c>
    </row>
    <row r="3411" spans="1:62" hidden="1" outlineLevel="1">
      <c r="A3411" t="s">
        <v>2094</v>
      </c>
      <c r="B3411" t="s">
        <v>1334</v>
      </c>
      <c r="BB3411" t="s">
        <v>2094</v>
      </c>
      <c r="BC3411" t="s">
        <v>1334</v>
      </c>
      <c r="BF3411" s="111">
        <v>2</v>
      </c>
      <c r="BG3411" s="113">
        <v>150</v>
      </c>
      <c r="BH3411" s="117">
        <f t="shared" si="1248"/>
        <v>2150</v>
      </c>
      <c r="BJ3411" s="5" t="s">
        <v>1923</v>
      </c>
    </row>
    <row r="3412" spans="1:62" hidden="1" outlineLevel="1">
      <c r="A3412" t="s">
        <v>2094</v>
      </c>
      <c r="B3412" t="s">
        <v>1334</v>
      </c>
      <c r="BB3412" t="s">
        <v>2094</v>
      </c>
      <c r="BC3412" t="s">
        <v>1334</v>
      </c>
      <c r="BF3412" s="111">
        <v>2</v>
      </c>
      <c r="BG3412" s="113">
        <v>150</v>
      </c>
      <c r="BH3412" s="117">
        <f t="shared" si="1248"/>
        <v>2150</v>
      </c>
      <c r="BJ3412" s="5" t="s">
        <v>1923</v>
      </c>
    </row>
    <row r="3413" spans="1:62" hidden="1" outlineLevel="1">
      <c r="A3413" t="s">
        <v>2094</v>
      </c>
      <c r="B3413" t="s">
        <v>1334</v>
      </c>
      <c r="BB3413" t="s">
        <v>2094</v>
      </c>
      <c r="BC3413" t="s">
        <v>1334</v>
      </c>
      <c r="BF3413" s="111">
        <v>2</v>
      </c>
      <c r="BG3413" s="113">
        <v>150</v>
      </c>
      <c r="BH3413" s="117">
        <f t="shared" si="1248"/>
        <v>2150</v>
      </c>
      <c r="BJ3413" s="5" t="s">
        <v>1923</v>
      </c>
    </row>
    <row r="3414" spans="1:62" hidden="1" outlineLevel="1">
      <c r="A3414" t="s">
        <v>2094</v>
      </c>
      <c r="B3414" t="s">
        <v>1334</v>
      </c>
      <c r="BB3414" t="s">
        <v>2094</v>
      </c>
      <c r="BC3414" t="s">
        <v>1334</v>
      </c>
      <c r="BF3414" s="111">
        <v>2</v>
      </c>
      <c r="BG3414" s="113">
        <v>150</v>
      </c>
      <c r="BH3414" s="117">
        <f t="shared" si="1248"/>
        <v>2150</v>
      </c>
      <c r="BJ3414" s="5" t="s">
        <v>1923</v>
      </c>
    </row>
    <row r="3415" spans="1:62" hidden="1" outlineLevel="1">
      <c r="A3415" t="s">
        <v>2094</v>
      </c>
      <c r="B3415" t="s">
        <v>1334</v>
      </c>
      <c r="BB3415" t="s">
        <v>2094</v>
      </c>
      <c r="BC3415" t="s">
        <v>1334</v>
      </c>
      <c r="BF3415" s="111">
        <v>2</v>
      </c>
      <c r="BG3415" s="113">
        <v>150</v>
      </c>
      <c r="BH3415" s="117">
        <f t="shared" si="1248"/>
        <v>2150</v>
      </c>
      <c r="BJ3415" s="5" t="s">
        <v>1923</v>
      </c>
    </row>
    <row r="3416" spans="1:62" hidden="1" outlineLevel="1">
      <c r="A3416" t="s">
        <v>54</v>
      </c>
      <c r="B3416" t="s">
        <v>1334</v>
      </c>
      <c r="BB3416" t="s">
        <v>54</v>
      </c>
      <c r="BC3416" t="s">
        <v>1334</v>
      </c>
      <c r="BF3416" s="111">
        <v>2</v>
      </c>
      <c r="BG3416" s="113">
        <v>164</v>
      </c>
      <c r="BH3416" s="117">
        <f t="shared" si="1248"/>
        <v>2164</v>
      </c>
      <c r="BJ3416" s="5" t="s">
        <v>1923</v>
      </c>
    </row>
    <row r="3417" spans="1:62" hidden="1" outlineLevel="1">
      <c r="A3417" t="s">
        <v>54</v>
      </c>
      <c r="B3417" t="s">
        <v>1334</v>
      </c>
      <c r="BB3417" t="s">
        <v>54</v>
      </c>
      <c r="BC3417" t="s">
        <v>1334</v>
      </c>
      <c r="BF3417" s="111">
        <v>2</v>
      </c>
      <c r="BG3417" s="113">
        <v>164</v>
      </c>
      <c r="BH3417" s="117">
        <f t="shared" si="1248"/>
        <v>2164</v>
      </c>
      <c r="BJ3417" s="5" t="s">
        <v>1923</v>
      </c>
    </row>
    <row r="3418" spans="1:62" hidden="1" outlineLevel="1">
      <c r="A3418" t="s">
        <v>1459</v>
      </c>
      <c r="B3418" t="s">
        <v>1334</v>
      </c>
      <c r="BB3418" t="s">
        <v>1459</v>
      </c>
      <c r="BC3418" t="s">
        <v>1334</v>
      </c>
      <c r="BF3418" s="111">
        <v>2</v>
      </c>
      <c r="BG3418" s="113">
        <v>170</v>
      </c>
      <c r="BH3418" s="117">
        <f t="shared" si="1248"/>
        <v>2170</v>
      </c>
      <c r="BJ3418" s="5" t="s">
        <v>1923</v>
      </c>
    </row>
    <row r="3419" spans="1:62" hidden="1" outlineLevel="1">
      <c r="A3419" t="s">
        <v>1272</v>
      </c>
      <c r="B3419" t="s">
        <v>1334</v>
      </c>
      <c r="BB3419" t="s">
        <v>1272</v>
      </c>
      <c r="BC3419" t="s">
        <v>1334</v>
      </c>
      <c r="BF3419" s="111">
        <v>2</v>
      </c>
      <c r="BG3419" s="113">
        <v>180</v>
      </c>
      <c r="BH3419" s="117">
        <f t="shared" si="1248"/>
        <v>2180</v>
      </c>
      <c r="BJ3419" s="5" t="s">
        <v>222</v>
      </c>
    </row>
    <row r="3420" spans="1:62" hidden="1" outlineLevel="1">
      <c r="A3420" t="s">
        <v>1272</v>
      </c>
      <c r="B3420" t="s">
        <v>1334</v>
      </c>
      <c r="BB3420" t="s">
        <v>1272</v>
      </c>
      <c r="BC3420" t="s">
        <v>1334</v>
      </c>
      <c r="BF3420" s="111">
        <v>2</v>
      </c>
      <c r="BG3420" s="113">
        <v>180</v>
      </c>
      <c r="BH3420" s="117">
        <f t="shared" si="1248"/>
        <v>2180</v>
      </c>
      <c r="BJ3420" s="5" t="s">
        <v>222</v>
      </c>
    </row>
    <row r="3421" spans="1:62" hidden="1" outlineLevel="1">
      <c r="A3421" t="s">
        <v>1272</v>
      </c>
      <c r="B3421" t="s">
        <v>1334</v>
      </c>
      <c r="BB3421" t="s">
        <v>1272</v>
      </c>
      <c r="BC3421" t="s">
        <v>1334</v>
      </c>
      <c r="BF3421" s="111">
        <v>2</v>
      </c>
      <c r="BG3421" s="113">
        <v>180</v>
      </c>
      <c r="BH3421" s="117">
        <f t="shared" si="1248"/>
        <v>2180</v>
      </c>
      <c r="BJ3421" s="5" t="s">
        <v>222</v>
      </c>
    </row>
    <row r="3422" spans="1:62" hidden="1" outlineLevel="1">
      <c r="A3422" t="s">
        <v>1272</v>
      </c>
      <c r="B3422" t="s">
        <v>1334</v>
      </c>
      <c r="BB3422" t="s">
        <v>1272</v>
      </c>
      <c r="BC3422" t="s">
        <v>1334</v>
      </c>
      <c r="BF3422" s="111">
        <v>2</v>
      </c>
      <c r="BG3422" s="113">
        <v>180</v>
      </c>
      <c r="BH3422" s="117">
        <f t="shared" si="1248"/>
        <v>2180</v>
      </c>
      <c r="BJ3422" s="5" t="s">
        <v>222</v>
      </c>
    </row>
    <row r="3423" spans="1:62" hidden="1" outlineLevel="1">
      <c r="A3423" t="s">
        <v>1272</v>
      </c>
      <c r="B3423" t="s">
        <v>1334</v>
      </c>
      <c r="BB3423" t="s">
        <v>1272</v>
      </c>
      <c r="BC3423" t="s">
        <v>1334</v>
      </c>
      <c r="BF3423" s="111">
        <v>2</v>
      </c>
      <c r="BG3423" s="113">
        <v>180</v>
      </c>
      <c r="BH3423" s="117">
        <f t="shared" si="1248"/>
        <v>2180</v>
      </c>
      <c r="BJ3423" s="5" t="s">
        <v>222</v>
      </c>
    </row>
    <row r="3424" spans="1:62" hidden="1" outlineLevel="1">
      <c r="A3424" t="s">
        <v>1272</v>
      </c>
      <c r="B3424" t="s">
        <v>1334</v>
      </c>
      <c r="BB3424" t="s">
        <v>1272</v>
      </c>
      <c r="BC3424" t="s">
        <v>1334</v>
      </c>
      <c r="BF3424" s="111">
        <v>2</v>
      </c>
      <c r="BG3424" s="113">
        <v>180</v>
      </c>
      <c r="BH3424" s="117">
        <f t="shared" si="1248"/>
        <v>2180</v>
      </c>
      <c r="BJ3424" s="5" t="s">
        <v>222</v>
      </c>
    </row>
    <row r="3425" spans="1:62" hidden="1" outlineLevel="1">
      <c r="A3425" t="s">
        <v>1864</v>
      </c>
      <c r="B3425" t="s">
        <v>1334</v>
      </c>
      <c r="BB3425" t="s">
        <v>1864</v>
      </c>
      <c r="BC3425" t="s">
        <v>1334</v>
      </c>
      <c r="BF3425" s="111">
        <v>2</v>
      </c>
      <c r="BG3425" s="113">
        <v>185</v>
      </c>
      <c r="BH3425" s="117">
        <f t="shared" si="1248"/>
        <v>2185</v>
      </c>
      <c r="BJ3425" s="5" t="s">
        <v>1923</v>
      </c>
    </row>
    <row r="3426" spans="1:62" hidden="1" outlineLevel="1">
      <c r="A3426" t="s">
        <v>2241</v>
      </c>
      <c r="B3426" t="s">
        <v>1334</v>
      </c>
      <c r="BB3426" t="s">
        <v>2241</v>
      </c>
      <c r="BC3426" t="s">
        <v>1334</v>
      </c>
      <c r="BF3426" s="111">
        <v>2</v>
      </c>
      <c r="BG3426" s="113">
        <v>188</v>
      </c>
      <c r="BH3426" s="117">
        <f t="shared" si="1248"/>
        <v>2188</v>
      </c>
      <c r="BJ3426" s="5" t="s">
        <v>1923</v>
      </c>
    </row>
    <row r="3427" spans="1:62" hidden="1" outlineLevel="1">
      <c r="A3427" t="s">
        <v>679</v>
      </c>
      <c r="B3427" t="s">
        <v>1334</v>
      </c>
      <c r="BB3427" t="s">
        <v>679</v>
      </c>
      <c r="BC3427" t="s">
        <v>1334</v>
      </c>
      <c r="BF3427" s="111">
        <v>2</v>
      </c>
      <c r="BG3427" s="113">
        <v>201</v>
      </c>
      <c r="BH3427" s="117">
        <f t="shared" si="1248"/>
        <v>2201</v>
      </c>
      <c r="BJ3427" s="5" t="s">
        <v>222</v>
      </c>
    </row>
    <row r="3428" spans="1:62" hidden="1" outlineLevel="1">
      <c r="A3428" t="s">
        <v>679</v>
      </c>
      <c r="B3428" t="s">
        <v>1334</v>
      </c>
      <c r="BB3428" t="s">
        <v>679</v>
      </c>
      <c r="BC3428" t="s">
        <v>1334</v>
      </c>
      <c r="BF3428" s="111">
        <v>2</v>
      </c>
      <c r="BG3428" s="113">
        <v>201</v>
      </c>
      <c r="BH3428" s="117">
        <f t="shared" si="1248"/>
        <v>2201</v>
      </c>
      <c r="BJ3428" s="5" t="s">
        <v>222</v>
      </c>
    </row>
    <row r="3429" spans="1:62" hidden="1" outlineLevel="1">
      <c r="A3429" t="s">
        <v>679</v>
      </c>
      <c r="B3429" t="s">
        <v>1334</v>
      </c>
      <c r="BB3429" t="s">
        <v>679</v>
      </c>
      <c r="BC3429" t="s">
        <v>1334</v>
      </c>
      <c r="BF3429" s="111">
        <v>2</v>
      </c>
      <c r="BG3429" s="113">
        <v>201</v>
      </c>
      <c r="BH3429" s="117">
        <f t="shared" si="1248"/>
        <v>2201</v>
      </c>
      <c r="BJ3429" s="5" t="s">
        <v>222</v>
      </c>
    </row>
    <row r="3430" spans="1:62" hidden="1" outlineLevel="1">
      <c r="A3430" t="s">
        <v>679</v>
      </c>
      <c r="B3430" t="s">
        <v>1334</v>
      </c>
      <c r="BB3430" t="s">
        <v>679</v>
      </c>
      <c r="BC3430" t="s">
        <v>1334</v>
      </c>
      <c r="BF3430" s="111">
        <v>2</v>
      </c>
      <c r="BG3430" s="113">
        <v>201</v>
      </c>
      <c r="BH3430" s="117">
        <f t="shared" si="1248"/>
        <v>2201</v>
      </c>
      <c r="BJ3430" s="5" t="s">
        <v>222</v>
      </c>
    </row>
    <row r="3431" spans="1:62" hidden="1" outlineLevel="1">
      <c r="A3431" t="s">
        <v>679</v>
      </c>
      <c r="B3431" t="s">
        <v>1334</v>
      </c>
      <c r="BB3431" t="s">
        <v>679</v>
      </c>
      <c r="BC3431" t="s">
        <v>1334</v>
      </c>
      <c r="BF3431" s="111">
        <v>2</v>
      </c>
      <c r="BG3431" s="113">
        <v>201</v>
      </c>
      <c r="BH3431" s="117">
        <f t="shared" si="1248"/>
        <v>2201</v>
      </c>
      <c r="BJ3431" s="5" t="s">
        <v>222</v>
      </c>
    </row>
    <row r="3432" spans="1:62" hidden="1" outlineLevel="1">
      <c r="A3432" t="s">
        <v>679</v>
      </c>
      <c r="B3432" t="s">
        <v>1334</v>
      </c>
      <c r="BB3432" t="s">
        <v>679</v>
      </c>
      <c r="BC3432" t="s">
        <v>1334</v>
      </c>
      <c r="BF3432" s="111">
        <v>2</v>
      </c>
      <c r="BG3432" s="113">
        <v>201</v>
      </c>
      <c r="BH3432" s="117">
        <f t="shared" si="1248"/>
        <v>2201</v>
      </c>
      <c r="BJ3432" s="5" t="s">
        <v>222</v>
      </c>
    </row>
    <row r="3433" spans="1:62" hidden="1" outlineLevel="1">
      <c r="A3433" t="s">
        <v>181</v>
      </c>
      <c r="B3433" t="s">
        <v>1334</v>
      </c>
      <c r="BB3433" t="s">
        <v>181</v>
      </c>
      <c r="BC3433" t="s">
        <v>1334</v>
      </c>
      <c r="BF3433" s="111">
        <v>2</v>
      </c>
      <c r="BG3433" s="113">
        <v>220</v>
      </c>
      <c r="BH3433" s="117">
        <f t="shared" si="1248"/>
        <v>2220</v>
      </c>
      <c r="BJ3433" s="5" t="s">
        <v>1597</v>
      </c>
    </row>
    <row r="3434" spans="1:62" hidden="1" outlineLevel="1">
      <c r="A3434" t="s">
        <v>181</v>
      </c>
      <c r="B3434" t="s">
        <v>1334</v>
      </c>
      <c r="BB3434" t="s">
        <v>181</v>
      </c>
      <c r="BC3434" t="s">
        <v>1334</v>
      </c>
      <c r="BF3434" s="111">
        <v>2</v>
      </c>
      <c r="BG3434" s="113">
        <v>220</v>
      </c>
      <c r="BH3434" s="117">
        <f t="shared" si="1248"/>
        <v>2220</v>
      </c>
      <c r="BJ3434" s="5" t="s">
        <v>1597</v>
      </c>
    </row>
    <row r="3435" spans="1:62" hidden="1" outlineLevel="1">
      <c r="A3435" t="s">
        <v>181</v>
      </c>
      <c r="B3435" t="s">
        <v>1334</v>
      </c>
      <c r="BB3435" t="s">
        <v>181</v>
      </c>
      <c r="BC3435" t="s">
        <v>1334</v>
      </c>
      <c r="BF3435" s="111">
        <v>2</v>
      </c>
      <c r="BG3435" s="113">
        <v>220</v>
      </c>
      <c r="BH3435" s="117">
        <f t="shared" si="1248"/>
        <v>2220</v>
      </c>
      <c r="BJ3435" s="5" t="s">
        <v>1597</v>
      </c>
    </row>
    <row r="3436" spans="1:62" hidden="1" outlineLevel="1">
      <c r="A3436" t="s">
        <v>2015</v>
      </c>
      <c r="B3436" t="s">
        <v>1334</v>
      </c>
      <c r="BB3436" t="s">
        <v>2015</v>
      </c>
      <c r="BC3436" t="s">
        <v>1334</v>
      </c>
      <c r="BF3436" s="111">
        <v>2</v>
      </c>
      <c r="BG3436" s="113">
        <v>232</v>
      </c>
      <c r="BH3436" s="117">
        <f t="shared" si="1248"/>
        <v>2232</v>
      </c>
      <c r="BJ3436" s="5" t="s">
        <v>222</v>
      </c>
    </row>
    <row r="3437" spans="1:62" hidden="1" outlineLevel="1">
      <c r="A3437" t="s">
        <v>2015</v>
      </c>
      <c r="B3437" t="s">
        <v>1334</v>
      </c>
      <c r="BB3437" t="s">
        <v>2015</v>
      </c>
      <c r="BC3437" t="s">
        <v>1334</v>
      </c>
      <c r="BF3437" s="111">
        <v>2</v>
      </c>
      <c r="BG3437" s="113">
        <v>232</v>
      </c>
      <c r="BH3437" s="117">
        <f t="shared" si="1248"/>
        <v>2232</v>
      </c>
      <c r="BJ3437" s="5" t="s">
        <v>222</v>
      </c>
    </row>
    <row r="3438" spans="1:62" hidden="1" outlineLevel="1">
      <c r="A3438" t="s">
        <v>2015</v>
      </c>
      <c r="B3438" t="s">
        <v>1334</v>
      </c>
      <c r="BB3438" t="s">
        <v>2015</v>
      </c>
      <c r="BC3438" t="s">
        <v>1334</v>
      </c>
      <c r="BF3438" s="111">
        <v>2</v>
      </c>
      <c r="BG3438" s="113">
        <v>232</v>
      </c>
      <c r="BH3438" s="117">
        <f t="shared" si="1248"/>
        <v>2232</v>
      </c>
      <c r="BJ3438" s="5" t="s">
        <v>222</v>
      </c>
    </row>
    <row r="3439" spans="1:62" hidden="1" outlineLevel="1">
      <c r="A3439" t="s">
        <v>2015</v>
      </c>
      <c r="B3439" t="s">
        <v>1334</v>
      </c>
      <c r="BB3439" t="s">
        <v>2015</v>
      </c>
      <c r="BC3439" t="s">
        <v>1334</v>
      </c>
      <c r="BF3439" s="111">
        <v>2</v>
      </c>
      <c r="BG3439" s="113">
        <v>232</v>
      </c>
      <c r="BH3439" s="117">
        <f t="shared" si="1248"/>
        <v>2232</v>
      </c>
      <c r="BJ3439" s="5" t="s">
        <v>222</v>
      </c>
    </row>
    <row r="3440" spans="1:62" hidden="1" outlineLevel="1">
      <c r="A3440" t="s">
        <v>2015</v>
      </c>
      <c r="B3440" t="s">
        <v>1334</v>
      </c>
      <c r="BB3440" t="s">
        <v>2015</v>
      </c>
      <c r="BC3440" t="s">
        <v>1334</v>
      </c>
      <c r="BF3440" s="111">
        <v>2</v>
      </c>
      <c r="BG3440" s="113">
        <v>232</v>
      </c>
      <c r="BH3440" s="117">
        <f t="shared" si="1248"/>
        <v>2232</v>
      </c>
      <c r="BJ3440" s="5" t="s">
        <v>222</v>
      </c>
    </row>
    <row r="3441" spans="1:62" hidden="1" outlineLevel="1">
      <c r="A3441" t="s">
        <v>2015</v>
      </c>
      <c r="B3441" t="s">
        <v>1334</v>
      </c>
      <c r="BB3441" t="s">
        <v>2015</v>
      </c>
      <c r="BC3441" t="s">
        <v>1334</v>
      </c>
      <c r="BF3441" s="111">
        <v>2</v>
      </c>
      <c r="BG3441" s="113">
        <v>232</v>
      </c>
      <c r="BH3441" s="117">
        <f t="shared" ref="BH3441:BH3457" si="1249">(BF3441&amp;BG3441)*1</f>
        <v>2232</v>
      </c>
      <c r="BJ3441" s="5" t="s">
        <v>222</v>
      </c>
    </row>
    <row r="3442" spans="1:62" hidden="1" outlineLevel="1">
      <c r="A3442" t="s">
        <v>1068</v>
      </c>
      <c r="B3442" t="s">
        <v>1334</v>
      </c>
      <c r="BB3442" t="s">
        <v>1068</v>
      </c>
      <c r="BC3442" t="s">
        <v>1334</v>
      </c>
      <c r="BF3442" s="111">
        <v>2</v>
      </c>
      <c r="BG3442" s="113">
        <v>240</v>
      </c>
      <c r="BH3442" s="117">
        <f t="shared" si="1249"/>
        <v>2240</v>
      </c>
      <c r="BJ3442" s="5" t="s">
        <v>222</v>
      </c>
    </row>
    <row r="3443" spans="1:62" hidden="1" outlineLevel="1">
      <c r="A3443" t="s">
        <v>1943</v>
      </c>
      <c r="B3443" t="s">
        <v>1334</v>
      </c>
      <c r="BB3443" t="s">
        <v>1943</v>
      </c>
      <c r="BC3443" t="s">
        <v>1334</v>
      </c>
      <c r="BF3443" s="111">
        <v>2</v>
      </c>
      <c r="BG3443" s="113">
        <v>261</v>
      </c>
      <c r="BH3443" s="117">
        <f t="shared" si="1249"/>
        <v>2261</v>
      </c>
      <c r="BJ3443" s="5" t="s">
        <v>222</v>
      </c>
    </row>
    <row r="3444" spans="1:62" hidden="1" outlineLevel="1">
      <c r="A3444" t="s">
        <v>1943</v>
      </c>
      <c r="B3444" t="s">
        <v>1334</v>
      </c>
      <c r="BB3444" t="s">
        <v>1943</v>
      </c>
      <c r="BC3444" t="s">
        <v>1334</v>
      </c>
      <c r="BF3444" s="111">
        <v>2</v>
      </c>
      <c r="BG3444" s="113">
        <v>261</v>
      </c>
      <c r="BH3444" s="117">
        <f t="shared" si="1249"/>
        <v>2261</v>
      </c>
      <c r="BJ3444" s="5" t="s">
        <v>222</v>
      </c>
    </row>
    <row r="3445" spans="1:62" hidden="1" outlineLevel="1">
      <c r="A3445" t="s">
        <v>1943</v>
      </c>
      <c r="B3445" t="s">
        <v>1334</v>
      </c>
      <c r="BB3445" t="s">
        <v>1943</v>
      </c>
      <c r="BC3445" t="s">
        <v>1334</v>
      </c>
      <c r="BF3445" s="111">
        <v>2</v>
      </c>
      <c r="BG3445" s="113">
        <v>261</v>
      </c>
      <c r="BH3445" s="117">
        <f t="shared" si="1249"/>
        <v>2261</v>
      </c>
      <c r="BJ3445" s="5" t="s">
        <v>222</v>
      </c>
    </row>
    <row r="3446" spans="1:62" hidden="1" outlineLevel="1">
      <c r="A3446" t="s">
        <v>1943</v>
      </c>
      <c r="B3446" t="s">
        <v>1334</v>
      </c>
      <c r="BB3446" t="s">
        <v>1943</v>
      </c>
      <c r="BC3446" t="s">
        <v>1334</v>
      </c>
      <c r="BF3446" s="111">
        <v>2</v>
      </c>
      <c r="BG3446" s="113">
        <v>261</v>
      </c>
      <c r="BH3446" s="117">
        <f t="shared" si="1249"/>
        <v>2261</v>
      </c>
      <c r="BJ3446" s="5" t="s">
        <v>222</v>
      </c>
    </row>
    <row r="3447" spans="1:62" hidden="1" outlineLevel="1">
      <c r="A3447" t="s">
        <v>1943</v>
      </c>
      <c r="B3447" t="s">
        <v>1334</v>
      </c>
      <c r="BB3447" t="s">
        <v>1943</v>
      </c>
      <c r="BC3447" t="s">
        <v>1334</v>
      </c>
      <c r="BF3447" s="111">
        <v>2</v>
      </c>
      <c r="BG3447" s="113">
        <v>261</v>
      </c>
      <c r="BH3447" s="117">
        <f t="shared" si="1249"/>
        <v>2261</v>
      </c>
      <c r="BJ3447" s="5" t="s">
        <v>222</v>
      </c>
    </row>
    <row r="3448" spans="1:62" hidden="1" outlineLevel="1">
      <c r="A3448" t="s">
        <v>1943</v>
      </c>
      <c r="B3448" t="s">
        <v>1334</v>
      </c>
      <c r="BB3448" t="s">
        <v>1943</v>
      </c>
      <c r="BC3448" t="s">
        <v>1334</v>
      </c>
      <c r="BF3448" s="111">
        <v>2</v>
      </c>
      <c r="BG3448" s="113">
        <v>261</v>
      </c>
      <c r="BH3448" s="117">
        <f t="shared" si="1249"/>
        <v>2261</v>
      </c>
      <c r="BJ3448" s="5" t="s">
        <v>222</v>
      </c>
    </row>
    <row r="3449" spans="1:62" hidden="1" outlineLevel="1">
      <c r="A3449" t="s">
        <v>1245</v>
      </c>
      <c r="B3449" t="s">
        <v>1334</v>
      </c>
      <c r="BB3449" t="s">
        <v>1245</v>
      </c>
      <c r="BC3449" t="s">
        <v>1334</v>
      </c>
      <c r="BF3449" s="111">
        <v>2</v>
      </c>
      <c r="BG3449" s="113">
        <v>270</v>
      </c>
      <c r="BH3449" s="117">
        <f t="shared" si="1249"/>
        <v>2270</v>
      </c>
      <c r="BJ3449" s="5" t="s">
        <v>222</v>
      </c>
    </row>
    <row r="3450" spans="1:62" hidden="1" outlineLevel="1">
      <c r="A3450" t="s">
        <v>314</v>
      </c>
      <c r="B3450" t="s">
        <v>1334</v>
      </c>
      <c r="BB3450" t="s">
        <v>314</v>
      </c>
      <c r="BC3450" t="s">
        <v>1334</v>
      </c>
      <c r="BF3450" s="111">
        <v>2</v>
      </c>
      <c r="BG3450" s="113">
        <v>280</v>
      </c>
      <c r="BH3450" s="117">
        <f t="shared" si="1249"/>
        <v>2280</v>
      </c>
      <c r="BJ3450" s="5" t="s">
        <v>222</v>
      </c>
    </row>
    <row r="3451" spans="1:62" hidden="1" outlineLevel="1">
      <c r="A3451" t="s">
        <v>314</v>
      </c>
      <c r="B3451" t="s">
        <v>1334</v>
      </c>
      <c r="BB3451" t="s">
        <v>314</v>
      </c>
      <c r="BC3451" t="s">
        <v>1334</v>
      </c>
      <c r="BF3451" s="111">
        <v>2</v>
      </c>
      <c r="BG3451" s="113">
        <v>280</v>
      </c>
      <c r="BH3451" s="117">
        <f t="shared" si="1249"/>
        <v>2280</v>
      </c>
      <c r="BJ3451" s="5" t="s">
        <v>222</v>
      </c>
    </row>
    <row r="3452" spans="1:62" hidden="1" outlineLevel="1">
      <c r="A3452" t="s">
        <v>314</v>
      </c>
      <c r="B3452" t="s">
        <v>1334</v>
      </c>
      <c r="BB3452" t="s">
        <v>314</v>
      </c>
      <c r="BC3452" t="s">
        <v>1334</v>
      </c>
      <c r="BF3452" s="111">
        <v>2</v>
      </c>
      <c r="BG3452" s="113">
        <v>280</v>
      </c>
      <c r="BH3452" s="117">
        <f t="shared" si="1249"/>
        <v>2280</v>
      </c>
      <c r="BJ3452" s="5" t="s">
        <v>222</v>
      </c>
    </row>
    <row r="3453" spans="1:62" hidden="1" outlineLevel="1">
      <c r="A3453" t="s">
        <v>314</v>
      </c>
      <c r="B3453" t="s">
        <v>1334</v>
      </c>
      <c r="BB3453" t="s">
        <v>314</v>
      </c>
      <c r="BC3453" t="s">
        <v>1334</v>
      </c>
      <c r="BF3453" s="111">
        <v>2</v>
      </c>
      <c r="BG3453" s="113">
        <v>280</v>
      </c>
      <c r="BH3453" s="117">
        <f t="shared" si="1249"/>
        <v>2280</v>
      </c>
      <c r="BJ3453" s="5" t="s">
        <v>222</v>
      </c>
    </row>
    <row r="3454" spans="1:62" hidden="1" outlineLevel="1">
      <c r="A3454" t="s">
        <v>314</v>
      </c>
      <c r="B3454" t="s">
        <v>1334</v>
      </c>
      <c r="BB3454" t="s">
        <v>314</v>
      </c>
      <c r="BC3454" t="s">
        <v>1334</v>
      </c>
      <c r="BF3454" s="111">
        <v>2</v>
      </c>
      <c r="BG3454" s="113">
        <v>280</v>
      </c>
      <c r="BH3454" s="117">
        <f t="shared" si="1249"/>
        <v>2280</v>
      </c>
      <c r="BJ3454" s="5" t="s">
        <v>222</v>
      </c>
    </row>
    <row r="3455" spans="1:62" hidden="1" outlineLevel="1">
      <c r="A3455" t="s">
        <v>314</v>
      </c>
      <c r="B3455" t="s">
        <v>1334</v>
      </c>
      <c r="BB3455" t="s">
        <v>314</v>
      </c>
      <c r="BC3455" t="s">
        <v>1334</v>
      </c>
      <c r="BF3455" s="111">
        <v>2</v>
      </c>
      <c r="BG3455" s="113">
        <v>280</v>
      </c>
      <c r="BH3455" s="117">
        <f t="shared" si="1249"/>
        <v>2280</v>
      </c>
      <c r="BJ3455" s="5" t="s">
        <v>222</v>
      </c>
    </row>
    <row r="3456" spans="1:62" hidden="1" outlineLevel="1">
      <c r="A3456" t="s">
        <v>372</v>
      </c>
      <c r="B3456" t="s">
        <v>1334</v>
      </c>
      <c r="BB3456" t="s">
        <v>372</v>
      </c>
      <c r="BC3456" t="s">
        <v>1334</v>
      </c>
      <c r="BF3456" s="111">
        <v>2</v>
      </c>
      <c r="BG3456" s="113">
        <v>282</v>
      </c>
      <c r="BH3456" s="117">
        <f t="shared" si="1249"/>
        <v>2282</v>
      </c>
      <c r="BJ3456" s="5" t="s">
        <v>1597</v>
      </c>
    </row>
    <row r="3457" spans="1:62" hidden="1" outlineLevel="1">
      <c r="A3457" t="s">
        <v>1256</v>
      </c>
      <c r="B3457" t="s">
        <v>1334</v>
      </c>
      <c r="BB3457" t="s">
        <v>1256</v>
      </c>
      <c r="BC3457" t="s">
        <v>1334</v>
      </c>
      <c r="BF3457" s="111">
        <v>2</v>
      </c>
      <c r="BG3457" s="113">
        <v>290</v>
      </c>
      <c r="BH3457" s="117">
        <f t="shared" si="1249"/>
        <v>2290</v>
      </c>
      <c r="BJ3457" s="5" t="s">
        <v>222</v>
      </c>
    </row>
    <row r="3458" spans="1:62" collapsed="1">
      <c r="A3458" s="8" t="s">
        <v>2005</v>
      </c>
      <c r="B3458" t="s">
        <v>548</v>
      </c>
      <c r="BF3458" s="111"/>
      <c r="BG3458" s="113"/>
      <c r="BH3458" s="117"/>
    </row>
  </sheetData>
  <phoneticPr fontId="8"/>
  <conditionalFormatting sqref="D3267:D3294 D3804:D3822 D2409:D3265 D1245:D2407 D3:D1243">
    <cfRule type="cellIs" dxfId="711" priority="31" stopIfTrue="1" operator="equal">
      <formula>1</formula>
    </cfRule>
    <cfRule type="cellIs" dxfId="710" priority="32" stopIfTrue="1" operator="equal">
      <formula>3</formula>
    </cfRule>
  </conditionalFormatting>
  <conditionalFormatting sqref="E3267:E3294 E3804:E3822 E2409:E3265 E1245:E2407 E3:E1243">
    <cfRule type="cellIs" dxfId="709" priority="33" stopIfTrue="1" operator="equal">
      <formula>1</formula>
    </cfRule>
    <cfRule type="cellIs" dxfId="708" priority="34" stopIfTrue="1" operator="equal">
      <formula>3</formula>
    </cfRule>
  </conditionalFormatting>
  <conditionalFormatting sqref="F3804:F3822 AS3804:AV3822 F3267:F3294 AS3267:AV3294 F114:F1243 F72:F112 AS72:AV1243 AS2409:AV3265 F2409:F3265 AS1245:AV2407 F1245:F2407 F3:F70 AS3:AV70">
    <cfRule type="cellIs" dxfId="707" priority="35" stopIfTrue="1" operator="equal">
      <formula>1</formula>
    </cfRule>
    <cfRule type="cellIs" dxfId="706" priority="36" stopIfTrue="1" operator="equal">
      <formula>3</formula>
    </cfRule>
  </conditionalFormatting>
  <conditionalFormatting sqref="H3264:H65539">
    <cfRule type="expression" dxfId="705" priority="39" stopIfTrue="1">
      <formula>IF(#REF!=1,1,0)</formula>
    </cfRule>
    <cfRule type="expression" dxfId="704" priority="40" stopIfTrue="1">
      <formula>IF(#REF!=1,1,0)</formula>
    </cfRule>
  </conditionalFormatting>
  <conditionalFormatting sqref="G3260:G3263">
    <cfRule type="expression" dxfId="703" priority="41" stopIfTrue="1">
      <formula>IF(AND(G3260&gt;0,#REF!=1),1,0)</formula>
    </cfRule>
    <cfRule type="expression" dxfId="702" priority="42" stopIfTrue="1">
      <formula>IF(AND(G3260&gt;0,#REF!=1),1,0)</formula>
    </cfRule>
    <cfRule type="expression" dxfId="701" priority="43" stopIfTrue="1">
      <formula>IF(AND(G3260&gt;0,F3260=1),1,0)</formula>
    </cfRule>
  </conditionalFormatting>
  <conditionalFormatting sqref="H3260:H3263">
    <cfRule type="expression" dxfId="700" priority="44" stopIfTrue="1">
      <formula>IF(AND(G3260&gt;0,#REF!=1),1,0)</formula>
    </cfRule>
    <cfRule type="expression" dxfId="699" priority="45" stopIfTrue="1">
      <formula>IF(AND(G3260&gt;0,#REF!=1),1,0)</formula>
    </cfRule>
    <cfRule type="expression" dxfId="698" priority="46" stopIfTrue="1">
      <formula>IF(AND(G3260&gt;0,#REF!=1),1,0)</formula>
    </cfRule>
  </conditionalFormatting>
  <conditionalFormatting sqref="D2408">
    <cfRule type="cellIs" dxfId="697" priority="19" stopIfTrue="1" operator="equal">
      <formula>1</formula>
    </cfRule>
    <cfRule type="cellIs" dxfId="696" priority="20" stopIfTrue="1" operator="equal">
      <formula>3</formula>
    </cfRule>
  </conditionalFormatting>
  <conditionalFormatting sqref="E2408">
    <cfRule type="cellIs" dxfId="695" priority="21" stopIfTrue="1" operator="equal">
      <formula>1</formula>
    </cfRule>
    <cfRule type="cellIs" dxfId="694" priority="22" stopIfTrue="1" operator="equal">
      <formula>3</formula>
    </cfRule>
  </conditionalFormatting>
  <conditionalFormatting sqref="AS2408:AV2408 F2408">
    <cfRule type="cellIs" dxfId="693" priority="23" stopIfTrue="1" operator="equal">
      <formula>1</formula>
    </cfRule>
    <cfRule type="cellIs" dxfId="692" priority="24" stopIfTrue="1" operator="equal">
      <formula>3</formula>
    </cfRule>
  </conditionalFormatting>
  <conditionalFormatting sqref="G1245:G3259 G1:G1243">
    <cfRule type="expression" dxfId="691" priority="13" stopIfTrue="1">
      <formula>IF(AND(G1&gt;0,D1=1),1,0)</formula>
    </cfRule>
    <cfRule type="expression" dxfId="690" priority="14" stopIfTrue="1">
      <formula>IF(AND(G1&gt;0,E1=1),1,0)</formula>
    </cfRule>
    <cfRule type="expression" dxfId="689" priority="15" stopIfTrue="1">
      <formula>IF(AND(G1&gt;0,F1=1),1,0)</formula>
    </cfRule>
  </conditionalFormatting>
  <conditionalFormatting sqref="H1245:H3259 H1:H1243">
    <cfRule type="expression" dxfId="688" priority="16" stopIfTrue="1">
      <formula>IF(AND(G1&gt;0,D1=1),1,0)</formula>
    </cfRule>
    <cfRule type="expression" dxfId="687" priority="17" stopIfTrue="1">
      <formula>IF(AND(G1&gt;0,E1=1),1,0)</formula>
    </cfRule>
    <cfRule type="expression" dxfId="686" priority="18" stopIfTrue="1">
      <formula>IF(AND(G1&gt;0,F1=1),1,0)</formula>
    </cfRule>
  </conditionalFormatting>
  <conditionalFormatting sqref="D1244">
    <cfRule type="cellIs" dxfId="685" priority="7" stopIfTrue="1" operator="equal">
      <formula>1</formula>
    </cfRule>
    <cfRule type="cellIs" dxfId="684" priority="8" stopIfTrue="1" operator="equal">
      <formula>3</formula>
    </cfRule>
  </conditionalFormatting>
  <conditionalFormatting sqref="E1244">
    <cfRule type="cellIs" dxfId="683" priority="9" stopIfTrue="1" operator="equal">
      <formula>1</formula>
    </cfRule>
    <cfRule type="cellIs" dxfId="682" priority="10" stopIfTrue="1" operator="equal">
      <formula>3</formula>
    </cfRule>
  </conditionalFormatting>
  <conditionalFormatting sqref="AS1244:AV1244 F1244">
    <cfRule type="cellIs" dxfId="681" priority="11" stopIfTrue="1" operator="equal">
      <formula>1</formula>
    </cfRule>
    <cfRule type="cellIs" dxfId="680" priority="12" stopIfTrue="1" operator="equal">
      <formula>3</formula>
    </cfRule>
  </conditionalFormatting>
  <conditionalFormatting sqref="G1244">
    <cfRule type="expression" dxfId="679" priority="1" stopIfTrue="1">
      <formula>IF(AND(G1244&gt;0,D1244=1),1,0)</formula>
    </cfRule>
    <cfRule type="expression" dxfId="678" priority="2" stopIfTrue="1">
      <formula>IF(AND(G1244&gt;0,E1244=1),1,0)</formula>
    </cfRule>
    <cfRule type="expression" dxfId="677" priority="3" stopIfTrue="1">
      <formula>IF(AND(G1244&gt;0,F1244=1),1,0)</formula>
    </cfRule>
  </conditionalFormatting>
  <conditionalFormatting sqref="H1244">
    <cfRule type="expression" dxfId="676" priority="4" stopIfTrue="1">
      <formula>IF(AND(G1244&gt;0,D1244=1),1,0)</formula>
    </cfRule>
    <cfRule type="expression" dxfId="675" priority="5" stopIfTrue="1">
      <formula>IF(AND(G1244&gt;0,E1244=1),1,0)</formula>
    </cfRule>
    <cfRule type="expression" dxfId="674" priority="6" stopIfTrue="1">
      <formula>IF(AND(G1244&gt;0,F1244=1),1,0)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BN1686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K1692" sqref="K1692"/>
    </sheetView>
  </sheetViews>
  <sheetFormatPr baseColWidth="10" defaultRowHeight="13" outlineLevelRow="1" x14ac:dyDescent="0"/>
  <cols>
    <col min="1" max="1" width="16.28515625" customWidth="1"/>
    <col min="2" max="2" width="2.42578125" style="62" customWidth="1"/>
    <col min="3" max="3" width="10.7109375" style="62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style="8" customWidth="1"/>
    <col min="18" max="36" width="8.7109375" style="8" customWidth="1"/>
    <col min="37" max="39" width="8.7109375" customWidth="1"/>
    <col min="40" max="40" width="18.140625" customWidth="1"/>
    <col min="41" max="41" width="14.28515625" customWidth="1"/>
    <col min="42" max="42" width="3" bestFit="1" customWidth="1"/>
    <col min="44" max="44" width="3" style="111" bestFit="1" customWidth="1"/>
    <col min="45" max="45" width="4" style="113" bestFit="1" customWidth="1"/>
    <col min="46" max="46" width="4.140625" style="113" bestFit="1" customWidth="1"/>
    <col min="47" max="47" width="7.140625" style="117" customWidth="1"/>
    <col min="48" max="48" width="6" style="117" bestFit="1" customWidth="1"/>
    <col min="51" max="52" width="6.7109375" style="1" customWidth="1"/>
    <col min="53" max="53" width="5.5703125" style="1" bestFit="1" customWidth="1"/>
    <col min="60" max="60" width="6.7109375" style="123" customWidth="1"/>
    <col min="61" max="62" width="6.7109375" customWidth="1"/>
  </cols>
  <sheetData>
    <row r="1" spans="1:62">
      <c r="A1" s="62" t="s">
        <v>1480</v>
      </c>
      <c r="C1" s="23" t="s">
        <v>2384</v>
      </c>
      <c r="D1" s="20" t="str">
        <f>LEFT(N1)</f>
        <v>O</v>
      </c>
      <c r="E1" s="18" t="str">
        <f>LEFT(O1)</f>
        <v>R</v>
      </c>
      <c r="F1" s="19" t="str">
        <f>LEFT(P1)</f>
        <v>0</v>
      </c>
      <c r="G1" s="27" t="s">
        <v>1886</v>
      </c>
      <c r="H1" s="2" t="s">
        <v>311</v>
      </c>
      <c r="I1" s="14"/>
      <c r="J1" s="13" t="str">
        <f>County!J1</f>
        <v>Obama</v>
      </c>
      <c r="K1" s="12" t="str">
        <f>County!K1</f>
        <v>Romney</v>
      </c>
      <c r="L1" s="14">
        <f>County!L1</f>
        <v>0</v>
      </c>
      <c r="M1" t="str">
        <f>County!M1</f>
        <v>Other</v>
      </c>
      <c r="N1" s="13" t="str">
        <f>County!N1</f>
        <v>Obama</v>
      </c>
      <c r="O1" s="12" t="str">
        <f>County!O1</f>
        <v>Romney</v>
      </c>
      <c r="P1" s="63">
        <f>County!P1</f>
        <v>0</v>
      </c>
      <c r="Q1" s="63" t="str">
        <f>County!Q1</f>
        <v>Johnson</v>
      </c>
      <c r="R1" s="63" t="str">
        <f>County!R1</f>
        <v>Stein</v>
      </c>
      <c r="S1" s="63" t="str">
        <f>County!S1</f>
        <v>Goode</v>
      </c>
      <c r="T1" s="63" t="str">
        <f>County!T1</f>
        <v>Harris</v>
      </c>
      <c r="U1" s="63" t="str">
        <f>County!U1</f>
        <v>Alexander</v>
      </c>
      <c r="V1" s="63" t="str">
        <f>County!V1</f>
        <v>Lindsay</v>
      </c>
      <c r="W1" s="63" t="str">
        <f>County!W1</f>
        <v>Write-ins</v>
      </c>
      <c r="X1" s="63" t="str">
        <f>County!X1</f>
        <v>Anderson</v>
      </c>
      <c r="Y1" s="63" t="str">
        <f>County!Y1</f>
        <v>Hoefling</v>
      </c>
      <c r="Z1" s="63" t="str">
        <f>County!Z1</f>
        <v>Barr</v>
      </c>
      <c r="AA1" s="63" t="str">
        <f>County!AA1</f>
        <v>None</v>
      </c>
      <c r="AB1" s="63" t="str">
        <f>County!AB1</f>
        <v>Carlson</v>
      </c>
      <c r="AC1" s="8" t="str">
        <f>County!AC1</f>
        <v>Morstad</v>
      </c>
      <c r="AD1" s="8" t="str">
        <f>County!AD1</f>
        <v>Miller</v>
      </c>
      <c r="AE1" s="8" t="str">
        <f>County!AE1</f>
        <v>Fellure</v>
      </c>
      <c r="AF1" s="8" t="str">
        <f>County!AF1</f>
        <v>Stevens</v>
      </c>
      <c r="AG1" s="8" t="str">
        <f>County!AG1</f>
        <v>White</v>
      </c>
      <c r="AH1" s="8" t="str">
        <f>County!AH1</f>
        <v>Barnett</v>
      </c>
      <c r="AI1" s="8" t="str">
        <f>County!AI1</f>
        <v>Terry</v>
      </c>
      <c r="AJ1" s="8" t="str">
        <f>County!AJ1</f>
        <v>Reed</v>
      </c>
      <c r="AK1" t="str">
        <f>County!AK1</f>
        <v>Litzel</v>
      </c>
      <c r="AL1" t="str">
        <f>County!AL1</f>
        <v>Tittle</v>
      </c>
      <c r="AN1" t="s">
        <v>1480</v>
      </c>
      <c r="AO1" t="s">
        <v>3185</v>
      </c>
      <c r="AP1" t="s">
        <v>380</v>
      </c>
      <c r="AR1" s="116" t="s">
        <v>3102</v>
      </c>
      <c r="AS1" s="113" t="s">
        <v>2845</v>
      </c>
      <c r="AT1" s="113" t="s">
        <v>2836</v>
      </c>
      <c r="AU1" s="117" t="s">
        <v>3029</v>
      </c>
      <c r="AV1" s="117" t="s">
        <v>628</v>
      </c>
      <c r="AW1" s="5" t="s">
        <v>1676</v>
      </c>
      <c r="AX1" s="5" t="s">
        <v>1677</v>
      </c>
      <c r="AY1" s="1" t="s">
        <v>153</v>
      </c>
      <c r="AZ1" s="1" t="s">
        <v>524</v>
      </c>
      <c r="BA1" s="1" t="s">
        <v>3065</v>
      </c>
      <c r="BC1" s="5" t="s">
        <v>3045</v>
      </c>
      <c r="BD1" s="5" t="s">
        <v>3182</v>
      </c>
      <c r="BE1" s="5" t="s">
        <v>2653</v>
      </c>
      <c r="BH1" s="123" t="s">
        <v>3049</v>
      </c>
      <c r="BI1" t="s">
        <v>3050</v>
      </c>
      <c r="BJ1" t="s">
        <v>3164</v>
      </c>
    </row>
    <row r="2" spans="1:62">
      <c r="A2" s="8"/>
      <c r="B2" s="8"/>
      <c r="C2" s="1"/>
      <c r="D2" s="5"/>
      <c r="E2" s="5"/>
      <c r="F2" s="5"/>
      <c r="G2" s="1"/>
      <c r="I2" s="14"/>
      <c r="J2" s="2"/>
      <c r="K2" s="2"/>
      <c r="L2" s="2"/>
      <c r="M2" s="2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  <c r="BI2" s="123"/>
    </row>
    <row r="3" spans="1:62" hidden="1" outlineLevel="1">
      <c r="A3" t="s">
        <v>779</v>
      </c>
      <c r="B3" s="8" t="s">
        <v>1493</v>
      </c>
      <c r="C3" s="1">
        <f t="shared" ref="C3:C34" si="0">SUM(N3:AL3)</f>
        <v>1772</v>
      </c>
      <c r="D3" s="5">
        <f>IF(N3&gt;0, RANK(N3,(N3:P3,Q3:AE3)),0)</f>
        <v>1</v>
      </c>
      <c r="E3" s="5">
        <f>IF(O3&gt;0,RANK(O3,(N3:P3,Q3:AE3)),0)</f>
        <v>2</v>
      </c>
      <c r="F3" s="5">
        <f t="shared" ref="F3:F34" si="1">IF(P3&gt;0,RANK(P3,(N3:AE3)),0)</f>
        <v>0</v>
      </c>
      <c r="G3" s="1">
        <f t="shared" ref="G3:G34" si="2">IF(C3&gt;0,MAX(N3:P3)-LARGE(N3:P3,2),0)</f>
        <v>202</v>
      </c>
      <c r="H3" s="2">
        <f t="shared" ref="H3:H34" si="3">IF(C3&gt;0,G3/C3,0)</f>
        <v>0.11399548532731377</v>
      </c>
      <c r="I3" s="6"/>
      <c r="J3" s="2">
        <f t="shared" ref="J3:J34" si="4">IF(C3=0,"-",N3/C3)</f>
        <v>0.55079006772009032</v>
      </c>
      <c r="K3" s="2">
        <f t="shared" ref="K3:K34" si="5">IF(C3=0,"-",O3/C3)</f>
        <v>0.43679458239277652</v>
      </c>
      <c r="L3" s="2">
        <f t="shared" ref="L3:L34" si="6">IF(C3=0,"-",P3/C3)</f>
        <v>0</v>
      </c>
      <c r="M3" s="2">
        <f t="shared" ref="M3:M34" si="7">IF(C3=0,"-",(1-J3-K3-L3))</f>
        <v>1.2415349887133165E-2</v>
      </c>
      <c r="N3" s="63">
        <v>976</v>
      </c>
      <c r="O3" s="63">
        <v>774</v>
      </c>
      <c r="P3" s="63"/>
      <c r="Q3" s="63">
        <v>13</v>
      </c>
      <c r="R3" s="63"/>
      <c r="S3" s="63"/>
      <c r="T3" s="63"/>
      <c r="W3" s="63"/>
      <c r="X3" s="8">
        <v>9</v>
      </c>
      <c r="Y3" s="63"/>
      <c r="Z3" s="63"/>
      <c r="AA3" s="63"/>
      <c r="AB3" s="63"/>
      <c r="AN3" t="str">
        <f t="shared" ref="AN3:AN34" si="8">A3</f>
        <v>Andover</v>
      </c>
      <c r="AO3" t="s">
        <v>69</v>
      </c>
      <c r="AP3" s="8">
        <v>2</v>
      </c>
      <c r="AR3" s="111">
        <v>9</v>
      </c>
      <c r="AS3" s="113">
        <v>13</v>
      </c>
      <c r="AT3" s="113">
        <v>5</v>
      </c>
      <c r="AU3" s="117">
        <v>1080</v>
      </c>
      <c r="AV3" s="117">
        <f t="shared" ref="AV3:AV34" si="9">AR3*1000+AS3</f>
        <v>9013</v>
      </c>
      <c r="AW3" t="s">
        <v>1480</v>
      </c>
      <c r="AX3" s="121">
        <f t="shared" ref="AX3:AX34" si="10">AR3*100000+AU3</f>
        <v>901080</v>
      </c>
      <c r="BC3">
        <v>15.7</v>
      </c>
      <c r="BD3">
        <v>0.24</v>
      </c>
      <c r="BE3">
        <v>15.46</v>
      </c>
      <c r="BF3" s="2"/>
      <c r="BH3" s="123">
        <f t="shared" ref="BH3:BH34" si="11">IF(D3=1,ROUNDDOWN(J3,3),0)</f>
        <v>0.55000000000000004</v>
      </c>
      <c r="BI3" s="123">
        <f t="shared" ref="BI3:BI34" si="12">IF(E3=1,ROUNDDOWN(K3,3),0)</f>
        <v>0</v>
      </c>
      <c r="BJ3">
        <f t="shared" ref="BJ3:BJ34" si="13">IF(BH3=BI3,ROUNDDOWN(BI3*10,0),0)</f>
        <v>0</v>
      </c>
    </row>
    <row r="4" spans="1:62" hidden="1" outlineLevel="1">
      <c r="A4" t="s">
        <v>2737</v>
      </c>
      <c r="B4" s="8" t="s">
        <v>1493</v>
      </c>
      <c r="C4" s="1">
        <f t="shared" si="0"/>
        <v>6967</v>
      </c>
      <c r="D4" s="5">
        <f>IF(N4&gt;0, RANK(N4,(N4:P4,Q4:AE4)),0)</f>
        <v>1</v>
      </c>
      <c r="E4" s="5">
        <f>IF(O4&gt;0,RANK(O4,(N4:P4,Q4:AE4)),0)</f>
        <v>2</v>
      </c>
      <c r="F4" s="5">
        <f t="shared" si="1"/>
        <v>0</v>
      </c>
      <c r="G4" s="1">
        <f t="shared" si="2"/>
        <v>1677</v>
      </c>
      <c r="H4" s="2">
        <f t="shared" si="3"/>
        <v>0.24070618630687526</v>
      </c>
      <c r="I4" s="6"/>
      <c r="J4" s="2">
        <f t="shared" si="4"/>
        <v>0.61331993684512698</v>
      </c>
      <c r="K4" s="2">
        <f t="shared" si="5"/>
        <v>0.37261375053825174</v>
      </c>
      <c r="L4" s="2">
        <f t="shared" si="6"/>
        <v>0</v>
      </c>
      <c r="M4" s="2">
        <f t="shared" si="7"/>
        <v>1.4066312616621279E-2</v>
      </c>
      <c r="N4" s="63">
        <v>4273</v>
      </c>
      <c r="O4" s="63">
        <v>2596</v>
      </c>
      <c r="P4" s="63"/>
      <c r="Q4" s="63">
        <v>57</v>
      </c>
      <c r="R4" s="63"/>
      <c r="S4" s="63"/>
      <c r="T4" s="63"/>
      <c r="W4" s="63"/>
      <c r="X4" s="8">
        <v>41</v>
      </c>
      <c r="Y4" s="63"/>
      <c r="Z4" s="63"/>
      <c r="AA4" s="63"/>
      <c r="AB4" s="63"/>
      <c r="AN4" t="str">
        <f t="shared" si="8"/>
        <v>Ansonia</v>
      </c>
      <c r="AO4" t="s">
        <v>2815</v>
      </c>
      <c r="AP4" s="8">
        <v>3</v>
      </c>
      <c r="AR4" s="111">
        <v>9</v>
      </c>
      <c r="AS4" s="113">
        <v>9</v>
      </c>
      <c r="AT4" s="113">
        <v>5</v>
      </c>
      <c r="AU4" s="117">
        <v>1220</v>
      </c>
      <c r="AV4" s="117">
        <f t="shared" si="9"/>
        <v>9009</v>
      </c>
      <c r="AW4" t="s">
        <v>1480</v>
      </c>
      <c r="AX4" s="121">
        <f t="shared" si="10"/>
        <v>901220</v>
      </c>
      <c r="BC4">
        <v>6.19</v>
      </c>
      <c r="BD4">
        <v>0.16</v>
      </c>
      <c r="BE4">
        <v>6.03</v>
      </c>
      <c r="BF4" s="2"/>
      <c r="BH4" s="123">
        <f t="shared" si="11"/>
        <v>0.61299999999999999</v>
      </c>
      <c r="BI4" s="123">
        <f t="shared" si="12"/>
        <v>0</v>
      </c>
      <c r="BJ4">
        <f t="shared" si="13"/>
        <v>0</v>
      </c>
    </row>
    <row r="5" spans="1:62" hidden="1" outlineLevel="1">
      <c r="A5" t="s">
        <v>1200</v>
      </c>
      <c r="B5" s="8" t="s">
        <v>1493</v>
      </c>
      <c r="C5" s="1">
        <f t="shared" si="0"/>
        <v>2173</v>
      </c>
      <c r="D5" s="5">
        <f>IF(N5&gt;0, RANK(N5,(N5:P5,Q5:AE5)),0)</f>
        <v>1</v>
      </c>
      <c r="E5" s="5">
        <f>IF(O5&gt;0,RANK(O5,(N5:P5,Q5:AE5)),0)</f>
        <v>2</v>
      </c>
      <c r="F5" s="5">
        <f t="shared" si="1"/>
        <v>0</v>
      </c>
      <c r="G5" s="1">
        <f t="shared" si="2"/>
        <v>528</v>
      </c>
      <c r="H5" s="2">
        <f t="shared" si="3"/>
        <v>0.24298205246203405</v>
      </c>
      <c r="I5" s="6"/>
      <c r="J5" s="2">
        <f t="shared" si="4"/>
        <v>0.61251725724804418</v>
      </c>
      <c r="K5" s="2">
        <f t="shared" si="5"/>
        <v>0.36953520478601015</v>
      </c>
      <c r="L5" s="2">
        <f t="shared" si="6"/>
        <v>0</v>
      </c>
      <c r="M5" s="2">
        <f t="shared" si="7"/>
        <v>1.794753796594567E-2</v>
      </c>
      <c r="N5" s="63">
        <v>1331</v>
      </c>
      <c r="O5" s="63">
        <v>803</v>
      </c>
      <c r="P5" s="63"/>
      <c r="Q5" s="63">
        <v>26</v>
      </c>
      <c r="R5" s="63"/>
      <c r="S5" s="63"/>
      <c r="T5" s="63"/>
      <c r="W5" s="63"/>
      <c r="X5" s="8">
        <v>13</v>
      </c>
      <c r="Y5" s="63"/>
      <c r="Z5" s="63"/>
      <c r="AA5" s="63"/>
      <c r="AB5" s="63"/>
      <c r="AN5" t="str">
        <f t="shared" si="8"/>
        <v>Ashford</v>
      </c>
      <c r="AO5" t="s">
        <v>2140</v>
      </c>
      <c r="AP5" s="8">
        <v>2</v>
      </c>
      <c r="AR5" s="111">
        <v>9</v>
      </c>
      <c r="AS5" s="113">
        <v>15</v>
      </c>
      <c r="AT5" s="113">
        <v>5</v>
      </c>
      <c r="AU5" s="117">
        <v>1430</v>
      </c>
      <c r="AV5" s="117">
        <f t="shared" si="9"/>
        <v>9015</v>
      </c>
      <c r="AW5" t="s">
        <v>1480</v>
      </c>
      <c r="AX5" s="121">
        <f t="shared" si="10"/>
        <v>901430</v>
      </c>
      <c r="BC5">
        <v>39.5</v>
      </c>
      <c r="BD5">
        <v>0.71</v>
      </c>
      <c r="BE5">
        <v>38.79</v>
      </c>
      <c r="BF5" s="2"/>
      <c r="BH5" s="123">
        <f t="shared" si="11"/>
        <v>0.61199999999999999</v>
      </c>
      <c r="BI5" s="123">
        <f t="shared" si="12"/>
        <v>0</v>
      </c>
      <c r="BJ5">
        <f t="shared" si="13"/>
        <v>0</v>
      </c>
    </row>
    <row r="6" spans="1:62" hidden="1" outlineLevel="1">
      <c r="A6" t="s">
        <v>247</v>
      </c>
      <c r="B6" s="8" t="s">
        <v>1493</v>
      </c>
      <c r="C6" s="1">
        <f t="shared" si="0"/>
        <v>10477</v>
      </c>
      <c r="D6" s="5">
        <f>IF(N6&gt;0, RANK(N6,(N6:P6,Q6:AE6)),0)</f>
        <v>2</v>
      </c>
      <c r="E6" s="5">
        <f>IF(O6&gt;0,RANK(O6,(N6:P6,Q6:AE6)),0)</f>
        <v>1</v>
      </c>
      <c r="F6" s="5">
        <f t="shared" si="1"/>
        <v>0</v>
      </c>
      <c r="G6" s="1">
        <f t="shared" si="2"/>
        <v>712</v>
      </c>
      <c r="H6" s="2">
        <f t="shared" si="3"/>
        <v>6.7958385033883739E-2</v>
      </c>
      <c r="I6" s="6"/>
      <c r="J6" s="2">
        <f t="shared" si="4"/>
        <v>0.46100983105850912</v>
      </c>
      <c r="K6" s="2">
        <f t="shared" si="5"/>
        <v>0.52896821609239286</v>
      </c>
      <c r="L6" s="2">
        <f t="shared" si="6"/>
        <v>0</v>
      </c>
      <c r="M6" s="2">
        <f t="shared" si="7"/>
        <v>1.0021952849098015E-2</v>
      </c>
      <c r="N6" s="63">
        <v>4830</v>
      </c>
      <c r="O6" s="63">
        <v>5542</v>
      </c>
      <c r="P6" s="63"/>
      <c r="Q6" s="63">
        <v>81</v>
      </c>
      <c r="R6" s="63"/>
      <c r="S6" s="63"/>
      <c r="T6" s="63"/>
      <c r="W6" s="63"/>
      <c r="X6" s="8">
        <v>24</v>
      </c>
      <c r="Y6" s="63"/>
      <c r="Z6" s="63"/>
      <c r="AA6" s="63"/>
      <c r="AB6" s="63"/>
      <c r="AN6" t="str">
        <f t="shared" si="8"/>
        <v>Avon</v>
      </c>
      <c r="AO6" t="s">
        <v>1746</v>
      </c>
      <c r="AP6" s="8">
        <v>5</v>
      </c>
      <c r="AR6" s="111">
        <v>9</v>
      </c>
      <c r="AS6" s="113">
        <v>3</v>
      </c>
      <c r="AT6" s="113">
        <v>5</v>
      </c>
      <c r="AU6" s="117">
        <v>2060</v>
      </c>
      <c r="AV6" s="117">
        <f t="shared" si="9"/>
        <v>9003</v>
      </c>
      <c r="AW6" t="s">
        <v>1480</v>
      </c>
      <c r="AX6" s="121">
        <f t="shared" si="10"/>
        <v>902060</v>
      </c>
      <c r="BC6">
        <v>23.52</v>
      </c>
      <c r="BD6">
        <v>0.4</v>
      </c>
      <c r="BE6">
        <v>23.12</v>
      </c>
      <c r="BF6" s="2"/>
      <c r="BH6" s="123">
        <f t="shared" si="11"/>
        <v>0</v>
      </c>
      <c r="BI6" s="123">
        <f t="shared" si="12"/>
        <v>0.52800000000000002</v>
      </c>
      <c r="BJ6">
        <f t="shared" si="13"/>
        <v>0</v>
      </c>
    </row>
    <row r="7" spans="1:62" hidden="1" outlineLevel="1">
      <c r="A7" t="s">
        <v>1681</v>
      </c>
      <c r="B7" s="8" t="s">
        <v>1493</v>
      </c>
      <c r="C7" s="1">
        <f t="shared" si="0"/>
        <v>2105</v>
      </c>
      <c r="D7" s="5">
        <f>IF(N7&gt;0, RANK(N7,(N7:P7,Q7:AE7)),0)</f>
        <v>1</v>
      </c>
      <c r="E7" s="5">
        <f>IF(O7&gt;0,RANK(O7,(N7:P7,Q7:AE7)),0)</f>
        <v>1</v>
      </c>
      <c r="F7" s="5">
        <f t="shared" si="1"/>
        <v>0</v>
      </c>
      <c r="G7" s="1">
        <f t="shared" si="2"/>
        <v>0</v>
      </c>
      <c r="H7" s="2">
        <f t="shared" si="3"/>
        <v>0</v>
      </c>
      <c r="I7" s="6"/>
      <c r="J7" s="2">
        <f t="shared" si="4"/>
        <v>0.49073634204275535</v>
      </c>
      <c r="K7" s="2">
        <f t="shared" si="5"/>
        <v>0.49073634204275535</v>
      </c>
      <c r="L7" s="2">
        <f t="shared" si="6"/>
        <v>0</v>
      </c>
      <c r="M7" s="2">
        <f t="shared" si="7"/>
        <v>1.8527315914489362E-2</v>
      </c>
      <c r="N7" s="63">
        <v>1033</v>
      </c>
      <c r="O7" s="63">
        <v>1033</v>
      </c>
      <c r="P7" s="63"/>
      <c r="Q7" s="63">
        <v>31</v>
      </c>
      <c r="R7" s="63"/>
      <c r="S7" s="63"/>
      <c r="T7" s="63"/>
      <c r="W7" s="63"/>
      <c r="X7" s="8">
        <v>8</v>
      </c>
      <c r="Y7" s="63"/>
      <c r="Z7" s="63"/>
      <c r="AA7" s="63"/>
      <c r="AB7" s="63"/>
      <c r="AN7" t="str">
        <f t="shared" si="8"/>
        <v>Barkhamsted</v>
      </c>
      <c r="AO7" t="s">
        <v>1284</v>
      </c>
      <c r="AP7" s="8">
        <v>1</v>
      </c>
      <c r="AR7" s="111">
        <v>9</v>
      </c>
      <c r="AS7" s="113">
        <v>5</v>
      </c>
      <c r="AT7" s="113">
        <v>5</v>
      </c>
      <c r="AU7" s="117">
        <v>2760</v>
      </c>
      <c r="AV7" s="117">
        <f t="shared" si="9"/>
        <v>9005</v>
      </c>
      <c r="AW7" t="s">
        <v>1480</v>
      </c>
      <c r="AX7" s="121">
        <f t="shared" si="10"/>
        <v>902760</v>
      </c>
      <c r="BC7">
        <v>38.83</v>
      </c>
      <c r="BD7">
        <v>2.61</v>
      </c>
      <c r="BE7">
        <v>36.22</v>
      </c>
      <c r="BF7" s="2"/>
      <c r="BH7" s="123">
        <f t="shared" si="11"/>
        <v>0.49</v>
      </c>
      <c r="BI7" s="123">
        <f t="shared" si="12"/>
        <v>0.49</v>
      </c>
      <c r="BJ7">
        <f t="shared" si="13"/>
        <v>4</v>
      </c>
    </row>
    <row r="8" spans="1:62" hidden="1" outlineLevel="1">
      <c r="A8" t="s">
        <v>2522</v>
      </c>
      <c r="B8" s="8" t="s">
        <v>1493</v>
      </c>
      <c r="C8" s="1">
        <f t="shared" si="0"/>
        <v>2959</v>
      </c>
      <c r="D8" s="5">
        <f>IF(N8&gt;0, RANK(N8,(N8:P8,Q8:AE8)),0)</f>
        <v>2</v>
      </c>
      <c r="E8" s="5">
        <f>IF(O8&gt;0,RANK(O8,(N8:P8,Q8:AE8)),0)</f>
        <v>1</v>
      </c>
      <c r="F8" s="5">
        <f t="shared" si="1"/>
        <v>0</v>
      </c>
      <c r="G8" s="1">
        <f t="shared" si="2"/>
        <v>298</v>
      </c>
      <c r="H8" s="2">
        <f t="shared" si="3"/>
        <v>0.10070969922271038</v>
      </c>
      <c r="I8" s="6"/>
      <c r="J8" s="2">
        <f t="shared" si="4"/>
        <v>0.43933761405880367</v>
      </c>
      <c r="K8" s="2">
        <f t="shared" si="5"/>
        <v>0.54004731328151401</v>
      </c>
      <c r="L8" s="2">
        <f t="shared" si="6"/>
        <v>0</v>
      </c>
      <c r="M8" s="2">
        <f t="shared" si="7"/>
        <v>2.0615072659682321E-2</v>
      </c>
      <c r="N8" s="63">
        <v>1300</v>
      </c>
      <c r="O8" s="63">
        <v>1598</v>
      </c>
      <c r="P8" s="63"/>
      <c r="Q8" s="63">
        <v>39</v>
      </c>
      <c r="R8" s="63"/>
      <c r="S8" s="63"/>
      <c r="T8" s="63"/>
      <c r="W8" s="63"/>
      <c r="X8" s="8">
        <v>22</v>
      </c>
      <c r="Y8" s="63"/>
      <c r="Z8" s="63"/>
      <c r="AA8" s="63"/>
      <c r="AB8" s="63"/>
      <c r="AN8" t="str">
        <f t="shared" si="8"/>
        <v>Beacon Falls</v>
      </c>
      <c r="AO8" t="s">
        <v>2815</v>
      </c>
      <c r="AP8" s="8">
        <v>3</v>
      </c>
      <c r="AR8" s="111">
        <v>9</v>
      </c>
      <c r="AS8" s="113">
        <v>9</v>
      </c>
      <c r="AT8" s="113">
        <v>10</v>
      </c>
      <c r="AU8" s="117">
        <v>3250</v>
      </c>
      <c r="AV8" s="117">
        <f t="shared" si="9"/>
        <v>9009</v>
      </c>
      <c r="AW8" t="s">
        <v>1480</v>
      </c>
      <c r="AX8" s="121">
        <f t="shared" si="10"/>
        <v>903250</v>
      </c>
      <c r="BC8">
        <v>9.8699999999999992</v>
      </c>
      <c r="BD8">
        <v>0.1</v>
      </c>
      <c r="BE8">
        <v>9.7799999999999994</v>
      </c>
      <c r="BF8" s="2"/>
      <c r="BH8" s="123">
        <f t="shared" si="11"/>
        <v>0</v>
      </c>
      <c r="BI8" s="123">
        <f t="shared" si="12"/>
        <v>0.54</v>
      </c>
      <c r="BJ8">
        <f t="shared" si="13"/>
        <v>0</v>
      </c>
    </row>
    <row r="9" spans="1:62" hidden="1" outlineLevel="1">
      <c r="A9" t="s">
        <v>367</v>
      </c>
      <c r="B9" s="8" t="s">
        <v>1493</v>
      </c>
      <c r="C9" s="1">
        <f t="shared" si="0"/>
        <v>10984</v>
      </c>
      <c r="D9" s="5">
        <f>IF(N9&gt;0, RANK(N9,(N9:P9,Q9:AE9)),0)</f>
        <v>1</v>
      </c>
      <c r="E9" s="5">
        <f>IF(O9&gt;0,RANK(O9,(N9:P9,Q9:AE9)),0)</f>
        <v>2</v>
      </c>
      <c r="F9" s="5">
        <f t="shared" si="1"/>
        <v>0</v>
      </c>
      <c r="G9" s="1">
        <f t="shared" si="2"/>
        <v>138</v>
      </c>
      <c r="H9" s="2">
        <f t="shared" si="3"/>
        <v>1.2563729060451567E-2</v>
      </c>
      <c r="I9" s="6"/>
      <c r="J9" s="2">
        <f t="shared" si="4"/>
        <v>0.50063729060451567</v>
      </c>
      <c r="K9" s="2">
        <f t="shared" si="5"/>
        <v>0.48807356154406412</v>
      </c>
      <c r="L9" s="2">
        <f t="shared" si="6"/>
        <v>0</v>
      </c>
      <c r="M9" s="2">
        <f t="shared" si="7"/>
        <v>1.1289147851420211E-2</v>
      </c>
      <c r="N9" s="63">
        <v>5499</v>
      </c>
      <c r="O9" s="63">
        <v>5361</v>
      </c>
      <c r="P9" s="63"/>
      <c r="Q9" s="63">
        <v>80</v>
      </c>
      <c r="R9" s="63"/>
      <c r="S9" s="63"/>
      <c r="T9" s="63"/>
      <c r="W9" s="63"/>
      <c r="X9" s="8">
        <v>44</v>
      </c>
      <c r="Y9" s="63"/>
      <c r="Z9" s="63"/>
      <c r="AA9" s="63"/>
      <c r="AB9" s="63"/>
      <c r="AN9" t="str">
        <f t="shared" si="8"/>
        <v>Berlin</v>
      </c>
      <c r="AO9" t="s">
        <v>1746</v>
      </c>
      <c r="AP9" s="8">
        <v>1</v>
      </c>
      <c r="AR9" s="111">
        <v>9</v>
      </c>
      <c r="AS9" s="113">
        <v>3</v>
      </c>
      <c r="AT9" s="113">
        <v>10</v>
      </c>
      <c r="AU9" s="117">
        <v>4300</v>
      </c>
      <c r="AV9" s="117">
        <f t="shared" si="9"/>
        <v>9003</v>
      </c>
      <c r="AW9" t="s">
        <v>1480</v>
      </c>
      <c r="AX9" s="121">
        <f t="shared" si="10"/>
        <v>904300</v>
      </c>
      <c r="BC9">
        <v>27.04</v>
      </c>
      <c r="BD9">
        <v>0.59</v>
      </c>
      <c r="BE9">
        <v>26.45</v>
      </c>
      <c r="BF9" s="2"/>
      <c r="BH9" s="123">
        <f t="shared" si="11"/>
        <v>0.5</v>
      </c>
      <c r="BI9" s="123">
        <f t="shared" si="12"/>
        <v>0</v>
      </c>
      <c r="BJ9">
        <f t="shared" si="13"/>
        <v>0</v>
      </c>
    </row>
    <row r="10" spans="1:62" hidden="1" outlineLevel="1">
      <c r="A10" t="s">
        <v>2217</v>
      </c>
      <c r="B10" s="8" t="s">
        <v>1493</v>
      </c>
      <c r="C10" s="1">
        <f t="shared" si="0"/>
        <v>3190</v>
      </c>
      <c r="D10" s="5">
        <f>IF(N10&gt;0, RANK(N10,(N10:P10,Q10:AE10)),0)</f>
        <v>1</v>
      </c>
      <c r="E10" s="5">
        <f>IF(O10&gt;0,RANK(O10,(N10:P10,Q10:AE10)),0)</f>
        <v>2</v>
      </c>
      <c r="F10" s="5">
        <f t="shared" si="1"/>
        <v>0</v>
      </c>
      <c r="G10" s="1">
        <f t="shared" si="2"/>
        <v>79</v>
      </c>
      <c r="H10" s="2">
        <f t="shared" si="3"/>
        <v>2.4764890282131663E-2</v>
      </c>
      <c r="I10" s="6"/>
      <c r="J10" s="2">
        <f t="shared" si="4"/>
        <v>0.50626959247648906</v>
      </c>
      <c r="K10" s="2">
        <f t="shared" si="5"/>
        <v>0.48150470219435737</v>
      </c>
      <c r="L10" s="2">
        <f t="shared" si="6"/>
        <v>0</v>
      </c>
      <c r="M10" s="2">
        <f t="shared" si="7"/>
        <v>1.2225705329153569E-2</v>
      </c>
      <c r="N10" s="63">
        <v>1615</v>
      </c>
      <c r="O10" s="63">
        <v>1536</v>
      </c>
      <c r="P10" s="63"/>
      <c r="Q10" s="63">
        <v>25</v>
      </c>
      <c r="R10" s="63"/>
      <c r="S10" s="63"/>
      <c r="T10" s="63"/>
      <c r="W10" s="63"/>
      <c r="X10" s="8">
        <v>14</v>
      </c>
      <c r="Y10" s="63"/>
      <c r="Z10" s="63"/>
      <c r="AA10" s="63"/>
      <c r="AB10" s="63"/>
      <c r="AN10" t="str">
        <f t="shared" si="8"/>
        <v>Bethany</v>
      </c>
      <c r="AO10" t="s">
        <v>2815</v>
      </c>
      <c r="AP10" s="8">
        <v>3</v>
      </c>
      <c r="AR10" s="111">
        <v>9</v>
      </c>
      <c r="AS10" s="113">
        <v>9</v>
      </c>
      <c r="AT10" s="113">
        <v>15</v>
      </c>
      <c r="AU10" s="117">
        <v>4580</v>
      </c>
      <c r="AV10" s="117">
        <f t="shared" si="9"/>
        <v>9009</v>
      </c>
      <c r="AW10" t="s">
        <v>1480</v>
      </c>
      <c r="AX10" s="121">
        <f t="shared" si="10"/>
        <v>904580</v>
      </c>
      <c r="BC10">
        <v>21.36</v>
      </c>
      <c r="BD10">
        <v>0.39</v>
      </c>
      <c r="BE10">
        <v>20.97</v>
      </c>
      <c r="BF10" s="2"/>
      <c r="BH10" s="123">
        <f t="shared" si="11"/>
        <v>0.50600000000000001</v>
      </c>
      <c r="BI10" s="123">
        <f t="shared" si="12"/>
        <v>0</v>
      </c>
      <c r="BJ10">
        <f t="shared" si="13"/>
        <v>0</v>
      </c>
    </row>
    <row r="11" spans="1:62" hidden="1" outlineLevel="1">
      <c r="A11" t="s">
        <v>368</v>
      </c>
      <c r="B11" s="8" t="s">
        <v>1493</v>
      </c>
      <c r="C11" s="1">
        <f t="shared" si="0"/>
        <v>9333</v>
      </c>
      <c r="D11" s="5">
        <f>IF(N11&gt;0, RANK(N11,(N11:P11,Q11:AE11)),0)</f>
        <v>1</v>
      </c>
      <c r="E11" s="5">
        <f>IF(O11&gt;0,RANK(O11,(N11:P11,Q11:AE11)),0)</f>
        <v>2</v>
      </c>
      <c r="F11" s="5">
        <f t="shared" si="1"/>
        <v>0</v>
      </c>
      <c r="G11" s="1">
        <f t="shared" si="2"/>
        <v>332</v>
      </c>
      <c r="H11" s="2">
        <f t="shared" si="3"/>
        <v>3.5572699024965175E-2</v>
      </c>
      <c r="I11" s="6"/>
      <c r="J11" s="2">
        <f t="shared" si="4"/>
        <v>0.51183970856102001</v>
      </c>
      <c r="K11" s="2">
        <f t="shared" si="5"/>
        <v>0.47626700953605489</v>
      </c>
      <c r="L11" s="2">
        <f t="shared" si="6"/>
        <v>0</v>
      </c>
      <c r="M11" s="2">
        <f t="shared" si="7"/>
        <v>1.1893281902925101E-2</v>
      </c>
      <c r="N11" s="63">
        <v>4777</v>
      </c>
      <c r="O11" s="63">
        <v>4445</v>
      </c>
      <c r="P11" s="63"/>
      <c r="Q11" s="63">
        <v>74</v>
      </c>
      <c r="R11" s="63"/>
      <c r="S11" s="63"/>
      <c r="T11" s="63"/>
      <c r="W11" s="63"/>
      <c r="X11" s="8">
        <v>37</v>
      </c>
      <c r="Y11" s="63"/>
      <c r="Z11" s="63"/>
      <c r="AA11" s="63"/>
      <c r="AB11" s="63"/>
      <c r="AN11" t="str">
        <f t="shared" si="8"/>
        <v>Bethel</v>
      </c>
      <c r="AO11" t="s">
        <v>283</v>
      </c>
      <c r="AP11" s="8">
        <v>5</v>
      </c>
      <c r="AR11" s="111">
        <v>9</v>
      </c>
      <c r="AS11" s="113">
        <v>1</v>
      </c>
      <c r="AT11" s="113">
        <v>5</v>
      </c>
      <c r="AU11" s="117">
        <v>4720</v>
      </c>
      <c r="AV11" s="117">
        <f t="shared" si="9"/>
        <v>9001</v>
      </c>
      <c r="AW11" t="s">
        <v>1480</v>
      </c>
      <c r="AX11" s="121">
        <f t="shared" si="10"/>
        <v>904720</v>
      </c>
      <c r="BC11">
        <v>16.89</v>
      </c>
      <c r="BD11">
        <v>0.09</v>
      </c>
      <c r="BE11">
        <v>16.79</v>
      </c>
      <c r="BF11" s="2"/>
      <c r="BH11" s="123">
        <f t="shared" si="11"/>
        <v>0.51100000000000001</v>
      </c>
      <c r="BI11" s="123">
        <f t="shared" si="12"/>
        <v>0</v>
      </c>
      <c r="BJ11">
        <f t="shared" si="13"/>
        <v>0</v>
      </c>
    </row>
    <row r="12" spans="1:62" hidden="1" outlineLevel="1">
      <c r="A12" t="s">
        <v>2567</v>
      </c>
      <c r="B12" s="8" t="s">
        <v>1493</v>
      </c>
      <c r="C12" s="1">
        <f t="shared" si="0"/>
        <v>2182</v>
      </c>
      <c r="D12" s="5">
        <f>IF(N12&gt;0, RANK(N12,(N12:P12,Q12:AE12)),0)</f>
        <v>2</v>
      </c>
      <c r="E12" s="5">
        <f>IF(O12&gt;0,RANK(O12,(N12:P12,Q12:AE12)),0)</f>
        <v>1</v>
      </c>
      <c r="F12" s="5">
        <f t="shared" si="1"/>
        <v>0</v>
      </c>
      <c r="G12" s="1">
        <f t="shared" si="2"/>
        <v>378</v>
      </c>
      <c r="H12" s="2">
        <f t="shared" si="3"/>
        <v>0.17323556370302476</v>
      </c>
      <c r="I12" s="6"/>
      <c r="J12" s="2">
        <f t="shared" si="4"/>
        <v>0.40971585701191565</v>
      </c>
      <c r="K12" s="2">
        <f t="shared" si="5"/>
        <v>0.58295142071494044</v>
      </c>
      <c r="L12" s="2">
        <f t="shared" si="6"/>
        <v>0</v>
      </c>
      <c r="M12" s="2">
        <f t="shared" si="7"/>
        <v>7.3327222731438546E-3</v>
      </c>
      <c r="N12" s="63">
        <v>894</v>
      </c>
      <c r="O12" s="63">
        <v>1272</v>
      </c>
      <c r="P12" s="63"/>
      <c r="Q12" s="63">
        <v>9</v>
      </c>
      <c r="R12" s="63"/>
      <c r="S12" s="63"/>
      <c r="T12" s="63"/>
      <c r="W12" s="63"/>
      <c r="X12" s="8">
        <v>7</v>
      </c>
      <c r="Y12" s="63"/>
      <c r="Z12" s="63"/>
      <c r="AA12" s="63"/>
      <c r="AB12" s="63"/>
      <c r="AN12" t="str">
        <f t="shared" si="8"/>
        <v>Bethlehem</v>
      </c>
      <c r="AO12" t="s">
        <v>1284</v>
      </c>
      <c r="AP12" s="8">
        <v>5</v>
      </c>
      <c r="AR12" s="111">
        <v>9</v>
      </c>
      <c r="AS12" s="113">
        <v>5</v>
      </c>
      <c r="AT12" s="113">
        <v>10</v>
      </c>
      <c r="AU12" s="117">
        <v>4930</v>
      </c>
      <c r="AV12" s="117">
        <f t="shared" si="9"/>
        <v>9005</v>
      </c>
      <c r="AW12" t="s">
        <v>1480</v>
      </c>
      <c r="AX12" s="121">
        <f t="shared" si="10"/>
        <v>904930</v>
      </c>
      <c r="BC12">
        <v>19.66</v>
      </c>
      <c r="BD12">
        <v>0.3</v>
      </c>
      <c r="BE12">
        <v>19.36</v>
      </c>
      <c r="BF12" s="2"/>
      <c r="BH12" s="123">
        <f t="shared" si="11"/>
        <v>0</v>
      </c>
      <c r="BI12" s="123">
        <f t="shared" si="12"/>
        <v>0.58199999999999996</v>
      </c>
      <c r="BJ12">
        <f t="shared" si="13"/>
        <v>0</v>
      </c>
    </row>
    <row r="13" spans="1:62" hidden="1" outlineLevel="1">
      <c r="A13" t="s">
        <v>56</v>
      </c>
      <c r="B13" s="8" t="s">
        <v>1493</v>
      </c>
      <c r="C13" s="1">
        <f t="shared" si="0"/>
        <v>11895</v>
      </c>
      <c r="D13" s="5">
        <f>IF(N13&gt;0, RANK(N13,(N13:P13,Q13:AE13)),0)</f>
        <v>1</v>
      </c>
      <c r="E13" s="5">
        <f>IF(O13&gt;0,RANK(O13,(N13:P13,Q13:AE13)),0)</f>
        <v>2</v>
      </c>
      <c r="F13" s="5">
        <f t="shared" si="1"/>
        <v>0</v>
      </c>
      <c r="G13" s="1">
        <f t="shared" si="2"/>
        <v>7996</v>
      </c>
      <c r="H13" s="2">
        <f t="shared" si="3"/>
        <v>0.67221521647751159</v>
      </c>
      <c r="I13" s="6"/>
      <c r="J13" s="2">
        <f t="shared" si="4"/>
        <v>0.83404791929382094</v>
      </c>
      <c r="K13" s="2">
        <f t="shared" si="5"/>
        <v>0.16183270281630938</v>
      </c>
      <c r="L13" s="2">
        <f t="shared" si="6"/>
        <v>0</v>
      </c>
      <c r="M13" s="2">
        <f t="shared" si="7"/>
        <v>4.1193778898696853E-3</v>
      </c>
      <c r="N13" s="63">
        <v>9921</v>
      </c>
      <c r="O13" s="63">
        <v>1925</v>
      </c>
      <c r="P13" s="63"/>
      <c r="Q13" s="63">
        <v>37</v>
      </c>
      <c r="R13" s="63"/>
      <c r="S13" s="63"/>
      <c r="T13" s="63"/>
      <c r="W13" s="63"/>
      <c r="X13" s="8">
        <v>12</v>
      </c>
      <c r="Y13" s="63"/>
      <c r="Z13" s="63"/>
      <c r="AA13" s="63"/>
      <c r="AB13" s="63"/>
      <c r="AN13" t="str">
        <f t="shared" si="8"/>
        <v>Bloomfield</v>
      </c>
      <c r="AO13" t="s">
        <v>1746</v>
      </c>
      <c r="AP13" s="8">
        <v>1</v>
      </c>
      <c r="AR13" s="111">
        <v>9</v>
      </c>
      <c r="AS13" s="113">
        <v>3</v>
      </c>
      <c r="AT13" s="113">
        <v>15</v>
      </c>
      <c r="AU13" s="117">
        <v>5910</v>
      </c>
      <c r="AV13" s="117">
        <f t="shared" si="9"/>
        <v>9003</v>
      </c>
      <c r="AW13" t="s">
        <v>1480</v>
      </c>
      <c r="AX13" s="121">
        <f t="shared" si="10"/>
        <v>905910</v>
      </c>
      <c r="BC13">
        <v>26.18</v>
      </c>
      <c r="BD13">
        <v>0.16</v>
      </c>
      <c r="BE13">
        <v>26.01</v>
      </c>
      <c r="BF13" s="2"/>
      <c r="BH13" s="123">
        <f t="shared" si="11"/>
        <v>0.83399999999999996</v>
      </c>
      <c r="BI13" s="123">
        <f t="shared" si="12"/>
        <v>0</v>
      </c>
      <c r="BJ13">
        <f t="shared" si="13"/>
        <v>0</v>
      </c>
    </row>
    <row r="14" spans="1:62" hidden="1" outlineLevel="1">
      <c r="A14" t="s">
        <v>57</v>
      </c>
      <c r="B14" s="8" t="s">
        <v>1493</v>
      </c>
      <c r="C14" s="1">
        <f t="shared" si="0"/>
        <v>2911</v>
      </c>
      <c r="D14" s="5">
        <f>IF(N14&gt;0, RANK(N14,(N14:P14,Q14:AE14)),0)</f>
        <v>2</v>
      </c>
      <c r="E14" s="5">
        <f>IF(O14&gt;0,RANK(O14,(N14:P14,Q14:AE14)),0)</f>
        <v>1</v>
      </c>
      <c r="F14" s="5">
        <f t="shared" si="1"/>
        <v>0</v>
      </c>
      <c r="G14" s="1">
        <f t="shared" si="2"/>
        <v>1</v>
      </c>
      <c r="H14" s="2">
        <f t="shared" si="3"/>
        <v>3.4352456200618345E-4</v>
      </c>
      <c r="I14" s="6"/>
      <c r="J14" s="2">
        <f t="shared" si="4"/>
        <v>0.4922706973548609</v>
      </c>
      <c r="K14" s="2">
        <f t="shared" si="5"/>
        <v>0.49261422191686705</v>
      </c>
      <c r="L14" s="2">
        <f t="shared" si="6"/>
        <v>0</v>
      </c>
      <c r="M14" s="2">
        <f t="shared" si="7"/>
        <v>1.5115080728272001E-2</v>
      </c>
      <c r="N14" s="63">
        <v>1433</v>
      </c>
      <c r="O14" s="63">
        <v>1434</v>
      </c>
      <c r="P14" s="63"/>
      <c r="Q14" s="63">
        <v>28</v>
      </c>
      <c r="R14" s="63"/>
      <c r="S14" s="63"/>
      <c r="T14" s="63"/>
      <c r="W14" s="63"/>
      <c r="X14" s="8">
        <v>16</v>
      </c>
      <c r="Y14" s="63"/>
      <c r="Z14" s="63"/>
      <c r="AA14" s="63"/>
      <c r="AB14" s="63"/>
      <c r="AN14" t="str">
        <f t="shared" si="8"/>
        <v>Bolton</v>
      </c>
      <c r="AO14" t="s">
        <v>69</v>
      </c>
      <c r="AP14" s="8">
        <v>2</v>
      </c>
      <c r="AR14" s="111">
        <v>9</v>
      </c>
      <c r="AS14" s="113">
        <v>13</v>
      </c>
      <c r="AT14" s="113">
        <v>10</v>
      </c>
      <c r="AU14" s="117">
        <v>6260</v>
      </c>
      <c r="AV14" s="117">
        <f t="shared" si="9"/>
        <v>9013</v>
      </c>
      <c r="AW14" t="s">
        <v>1480</v>
      </c>
      <c r="AX14" s="121">
        <f t="shared" si="10"/>
        <v>906260</v>
      </c>
      <c r="BC14">
        <v>14.69</v>
      </c>
      <c r="BD14">
        <v>0.28000000000000003</v>
      </c>
      <c r="BE14">
        <v>14.41</v>
      </c>
      <c r="BF14" s="2"/>
      <c r="BH14" s="123">
        <f t="shared" si="11"/>
        <v>0</v>
      </c>
      <c r="BI14" s="123">
        <f t="shared" si="12"/>
        <v>0.49199999999999999</v>
      </c>
      <c r="BJ14">
        <f t="shared" si="13"/>
        <v>0</v>
      </c>
    </row>
    <row r="15" spans="1:62" hidden="1" outlineLevel="1">
      <c r="A15" t="s">
        <v>2032</v>
      </c>
      <c r="B15" s="8" t="s">
        <v>1493</v>
      </c>
      <c r="C15" s="1">
        <f t="shared" si="0"/>
        <v>1288</v>
      </c>
      <c r="D15" s="5">
        <f>IF(N15&gt;0, RANK(N15,(N15:P15,Q15:AE15)),0)</f>
        <v>1</v>
      </c>
      <c r="E15" s="5">
        <f>IF(O15&gt;0,RANK(O15,(N15:P15,Q15:AE15)),0)</f>
        <v>2</v>
      </c>
      <c r="F15" s="5">
        <f t="shared" si="1"/>
        <v>0</v>
      </c>
      <c r="G15" s="1">
        <f t="shared" si="2"/>
        <v>42</v>
      </c>
      <c r="H15" s="2">
        <f t="shared" si="3"/>
        <v>3.2608695652173912E-2</v>
      </c>
      <c r="I15" s="6"/>
      <c r="J15" s="2">
        <f t="shared" si="4"/>
        <v>0.50310559006211175</v>
      </c>
      <c r="K15" s="2">
        <f t="shared" si="5"/>
        <v>0.47049689440993792</v>
      </c>
      <c r="L15" s="2">
        <f t="shared" si="6"/>
        <v>0</v>
      </c>
      <c r="M15" s="2">
        <f t="shared" si="7"/>
        <v>2.6397515527950333E-2</v>
      </c>
      <c r="N15" s="63">
        <v>648</v>
      </c>
      <c r="O15" s="63">
        <v>606</v>
      </c>
      <c r="P15" s="63"/>
      <c r="Q15" s="63">
        <v>25</v>
      </c>
      <c r="R15" s="63"/>
      <c r="S15" s="63"/>
      <c r="T15" s="63"/>
      <c r="W15" s="63"/>
      <c r="X15" s="8">
        <v>9</v>
      </c>
      <c r="Y15" s="63"/>
      <c r="Z15" s="63"/>
      <c r="AA15" s="63"/>
      <c r="AB15" s="63"/>
      <c r="AN15" t="str">
        <f t="shared" si="8"/>
        <v>Bozrah</v>
      </c>
      <c r="AO15" t="s">
        <v>132</v>
      </c>
      <c r="AP15" s="8">
        <v>2</v>
      </c>
      <c r="AR15" s="111">
        <v>9</v>
      </c>
      <c r="AS15" s="113">
        <v>11</v>
      </c>
      <c r="AT15" s="113">
        <v>5</v>
      </c>
      <c r="AU15" s="117">
        <v>6820</v>
      </c>
      <c r="AV15" s="117">
        <f t="shared" si="9"/>
        <v>9011</v>
      </c>
      <c r="AW15" t="s">
        <v>1480</v>
      </c>
      <c r="AX15" s="121">
        <f t="shared" si="10"/>
        <v>906820</v>
      </c>
      <c r="BC15">
        <v>20.239999999999998</v>
      </c>
      <c r="BD15">
        <v>0.27</v>
      </c>
      <c r="BE15">
        <v>19.97</v>
      </c>
      <c r="BF15" s="2"/>
      <c r="BH15" s="123">
        <f t="shared" si="11"/>
        <v>0.503</v>
      </c>
      <c r="BI15" s="123">
        <f t="shared" si="12"/>
        <v>0</v>
      </c>
      <c r="BJ15">
        <f t="shared" si="13"/>
        <v>0</v>
      </c>
    </row>
    <row r="16" spans="1:62" hidden="1" outlineLevel="1">
      <c r="A16" t="s">
        <v>1396</v>
      </c>
      <c r="B16" s="8" t="s">
        <v>1493</v>
      </c>
      <c r="C16" s="1">
        <f t="shared" si="0"/>
        <v>14262</v>
      </c>
      <c r="D16" s="5">
        <f>IF(N16&gt;0, RANK(N16,(N16:P16,Q16:AE16)),0)</f>
        <v>1</v>
      </c>
      <c r="E16" s="5">
        <f>IF(O16&gt;0,RANK(O16,(N16:P16,Q16:AE16)),0)</f>
        <v>2</v>
      </c>
      <c r="F16" s="5">
        <f t="shared" si="1"/>
        <v>0</v>
      </c>
      <c r="G16" s="1">
        <f t="shared" si="2"/>
        <v>2484</v>
      </c>
      <c r="H16" s="2">
        <f t="shared" si="3"/>
        <v>0.17416912074042912</v>
      </c>
      <c r="I16" s="6"/>
      <c r="J16" s="2">
        <f t="shared" si="4"/>
        <v>0.58203618005889779</v>
      </c>
      <c r="K16" s="2">
        <f t="shared" si="5"/>
        <v>0.40786705931846867</v>
      </c>
      <c r="L16" s="2">
        <f t="shared" si="6"/>
        <v>0</v>
      </c>
      <c r="M16" s="2">
        <f t="shared" si="7"/>
        <v>1.0096760622633538E-2</v>
      </c>
      <c r="N16" s="63">
        <v>8301</v>
      </c>
      <c r="O16" s="63">
        <v>5817</v>
      </c>
      <c r="P16" s="63"/>
      <c r="Q16" s="63">
        <v>90</v>
      </c>
      <c r="R16" s="63"/>
      <c r="S16" s="63"/>
      <c r="T16" s="63"/>
      <c r="W16" s="63"/>
      <c r="X16" s="8">
        <v>54</v>
      </c>
      <c r="Y16" s="63"/>
      <c r="Z16" s="63"/>
      <c r="AA16" s="63"/>
      <c r="AB16" s="63"/>
      <c r="AN16" t="str">
        <f t="shared" si="8"/>
        <v>Branford</v>
      </c>
      <c r="AO16" t="s">
        <v>2815</v>
      </c>
      <c r="AP16" s="8">
        <v>3</v>
      </c>
      <c r="AR16" s="111">
        <v>9</v>
      </c>
      <c r="AS16" s="113">
        <v>9</v>
      </c>
      <c r="AT16" s="113">
        <v>20</v>
      </c>
      <c r="AU16" s="117">
        <v>7310</v>
      </c>
      <c r="AV16" s="117">
        <f t="shared" si="9"/>
        <v>9009</v>
      </c>
      <c r="AW16" t="s">
        <v>1480</v>
      </c>
      <c r="AX16" s="121">
        <f t="shared" si="10"/>
        <v>907310</v>
      </c>
      <c r="BC16">
        <v>28</v>
      </c>
      <c r="BD16">
        <v>6.02</v>
      </c>
      <c r="BE16">
        <v>21.98</v>
      </c>
      <c r="BF16" s="2"/>
      <c r="BH16" s="123">
        <f t="shared" si="11"/>
        <v>0.58199999999999996</v>
      </c>
      <c r="BI16" s="123">
        <f t="shared" si="12"/>
        <v>0</v>
      </c>
      <c r="BJ16">
        <f t="shared" si="13"/>
        <v>0</v>
      </c>
    </row>
    <row r="17" spans="1:62" hidden="1" outlineLevel="1">
      <c r="A17" t="s">
        <v>3131</v>
      </c>
      <c r="B17" s="8" t="s">
        <v>1493</v>
      </c>
      <c r="C17" s="1">
        <f t="shared" si="0"/>
        <v>37476</v>
      </c>
      <c r="D17" s="5">
        <f>IF(N17&gt;0, RANK(N17,(N17:P17,Q17:AE17)),0)</f>
        <v>1</v>
      </c>
      <c r="E17" s="5">
        <f>IF(O17&gt;0,RANK(O17,(N17:P17,Q17:AE17)),0)</f>
        <v>2</v>
      </c>
      <c r="F17" s="5">
        <f t="shared" si="1"/>
        <v>0</v>
      </c>
      <c r="G17" s="1">
        <f t="shared" si="2"/>
        <v>26967</v>
      </c>
      <c r="H17" s="2">
        <f t="shared" si="3"/>
        <v>0.71958053154018575</v>
      </c>
      <c r="I17" s="6"/>
      <c r="J17" s="2">
        <f t="shared" si="4"/>
        <v>0.85748212189134376</v>
      </c>
      <c r="K17" s="2">
        <f t="shared" si="5"/>
        <v>0.13790159035115807</v>
      </c>
      <c r="L17" s="2">
        <f t="shared" si="6"/>
        <v>0</v>
      </c>
      <c r="M17" s="2">
        <f t="shared" si="7"/>
        <v>4.616287757498172E-3</v>
      </c>
      <c r="N17" s="63">
        <v>32135</v>
      </c>
      <c r="O17" s="63">
        <v>5168</v>
      </c>
      <c r="P17" s="63"/>
      <c r="Q17" s="63">
        <v>103</v>
      </c>
      <c r="R17" s="63"/>
      <c r="S17" s="63"/>
      <c r="T17" s="63"/>
      <c r="W17" s="63"/>
      <c r="X17" s="8">
        <v>70</v>
      </c>
      <c r="Y17" s="63"/>
      <c r="Z17" s="63"/>
      <c r="AA17" s="63"/>
      <c r="AB17" s="63"/>
      <c r="AN17" t="str">
        <f t="shared" si="8"/>
        <v>Bridgeport</v>
      </c>
      <c r="AO17" t="s">
        <v>283</v>
      </c>
      <c r="AP17" s="8">
        <v>4</v>
      </c>
      <c r="AR17" s="111">
        <v>9</v>
      </c>
      <c r="AS17" s="113">
        <v>1</v>
      </c>
      <c r="AT17" s="113">
        <v>10</v>
      </c>
      <c r="AU17" s="117">
        <v>8070</v>
      </c>
      <c r="AV17" s="117">
        <f t="shared" si="9"/>
        <v>9001</v>
      </c>
      <c r="AW17" t="s">
        <v>1480</v>
      </c>
      <c r="AX17" s="121">
        <f t="shared" si="10"/>
        <v>908070</v>
      </c>
      <c r="BC17">
        <v>19.399999999999999</v>
      </c>
      <c r="BD17">
        <v>3.4</v>
      </c>
      <c r="BE17">
        <v>16</v>
      </c>
      <c r="BF17" s="2"/>
      <c r="BH17" s="123">
        <f t="shared" si="11"/>
        <v>0.85699999999999998</v>
      </c>
      <c r="BI17" s="123">
        <f t="shared" si="12"/>
        <v>0</v>
      </c>
      <c r="BJ17">
        <f t="shared" si="13"/>
        <v>0</v>
      </c>
    </row>
    <row r="18" spans="1:62" hidden="1" outlineLevel="1">
      <c r="A18" t="s">
        <v>811</v>
      </c>
      <c r="B18" s="8" t="s">
        <v>1493</v>
      </c>
      <c r="C18" s="1">
        <f t="shared" si="0"/>
        <v>1064</v>
      </c>
      <c r="D18" s="5">
        <f>IF(N18&gt;0, RANK(N18,(N18:P18,Q18:AE18)),0)</f>
        <v>2</v>
      </c>
      <c r="E18" s="5">
        <f>IF(O18&gt;0,RANK(O18,(N18:P18,Q18:AE18)),0)</f>
        <v>1</v>
      </c>
      <c r="F18" s="5">
        <f t="shared" si="1"/>
        <v>0</v>
      </c>
      <c r="G18" s="1">
        <f t="shared" si="2"/>
        <v>108</v>
      </c>
      <c r="H18" s="2">
        <f t="shared" si="3"/>
        <v>0.10150375939849623</v>
      </c>
      <c r="I18" s="6"/>
      <c r="J18" s="2">
        <f t="shared" si="4"/>
        <v>0.44360902255639095</v>
      </c>
      <c r="K18" s="2">
        <f t="shared" si="5"/>
        <v>0.54511278195488722</v>
      </c>
      <c r="L18" s="2">
        <f t="shared" si="6"/>
        <v>0</v>
      </c>
      <c r="M18" s="2">
        <f t="shared" si="7"/>
        <v>1.1278195488721887E-2</v>
      </c>
      <c r="N18" s="63">
        <v>472</v>
      </c>
      <c r="O18" s="63">
        <v>580</v>
      </c>
      <c r="P18" s="63"/>
      <c r="Q18" s="63">
        <v>8</v>
      </c>
      <c r="R18" s="63"/>
      <c r="S18" s="63"/>
      <c r="T18" s="63"/>
      <c r="W18" s="63"/>
      <c r="X18" s="8">
        <v>4</v>
      </c>
      <c r="Y18" s="63"/>
      <c r="Z18" s="63"/>
      <c r="AA18" s="63"/>
      <c r="AB18" s="63"/>
      <c r="AN18" t="str">
        <f t="shared" si="8"/>
        <v>Bridgewater</v>
      </c>
      <c r="AO18" t="s">
        <v>1284</v>
      </c>
      <c r="AP18" s="8">
        <v>5</v>
      </c>
      <c r="AR18" s="111">
        <v>9</v>
      </c>
      <c r="AS18" s="113">
        <v>5</v>
      </c>
      <c r="AT18" s="113">
        <v>15</v>
      </c>
      <c r="AU18" s="117">
        <v>8210</v>
      </c>
      <c r="AV18" s="117">
        <f t="shared" si="9"/>
        <v>9005</v>
      </c>
      <c r="AW18" t="s">
        <v>1480</v>
      </c>
      <c r="AX18" s="121">
        <f t="shared" si="10"/>
        <v>908210</v>
      </c>
      <c r="BC18">
        <v>17.260000000000002</v>
      </c>
      <c r="BD18">
        <v>1.03</v>
      </c>
      <c r="BE18">
        <v>16.23</v>
      </c>
      <c r="BF18" s="2"/>
      <c r="BH18" s="123">
        <f t="shared" si="11"/>
        <v>0</v>
      </c>
      <c r="BI18" s="123">
        <f t="shared" si="12"/>
        <v>0.54500000000000004</v>
      </c>
      <c r="BJ18">
        <f t="shared" si="13"/>
        <v>0</v>
      </c>
    </row>
    <row r="19" spans="1:62" hidden="1" outlineLevel="1">
      <c r="A19" t="s">
        <v>2226</v>
      </c>
      <c r="B19" s="8" t="s">
        <v>1493</v>
      </c>
      <c r="C19" s="1">
        <f t="shared" si="0"/>
        <v>24429</v>
      </c>
      <c r="D19" s="5">
        <f>IF(N19&gt;0, RANK(N19,(N19:P19,Q19:AE19)),0)</f>
        <v>1</v>
      </c>
      <c r="E19" s="5">
        <f>IF(O19&gt;0,RANK(O19,(N19:P19,Q19:AE19)),0)</f>
        <v>2</v>
      </c>
      <c r="F19" s="5">
        <f t="shared" si="1"/>
        <v>0</v>
      </c>
      <c r="G19" s="1">
        <f t="shared" si="2"/>
        <v>4142</v>
      </c>
      <c r="H19" s="2">
        <f t="shared" si="3"/>
        <v>0.16955258094887224</v>
      </c>
      <c r="I19" s="6"/>
      <c r="J19" s="2">
        <f t="shared" si="4"/>
        <v>0.57906586434156126</v>
      </c>
      <c r="K19" s="2">
        <f t="shared" si="5"/>
        <v>0.409513283392689</v>
      </c>
      <c r="L19" s="2">
        <f t="shared" si="6"/>
        <v>0</v>
      </c>
      <c r="M19" s="2">
        <f t="shared" si="7"/>
        <v>1.1420852265749737E-2</v>
      </c>
      <c r="N19" s="63">
        <v>14146</v>
      </c>
      <c r="O19" s="63">
        <v>10004</v>
      </c>
      <c r="P19" s="63"/>
      <c r="Q19" s="63">
        <v>192</v>
      </c>
      <c r="R19" s="63"/>
      <c r="S19" s="63"/>
      <c r="T19" s="63"/>
      <c r="W19" s="63"/>
      <c r="X19" s="8">
        <v>87</v>
      </c>
      <c r="Y19" s="63"/>
      <c r="Z19" s="63"/>
      <c r="AA19" s="63"/>
      <c r="AB19" s="63"/>
      <c r="AN19" t="str">
        <f t="shared" si="8"/>
        <v>Bristol</v>
      </c>
      <c r="AO19" t="s">
        <v>1746</v>
      </c>
      <c r="AP19" s="8">
        <v>1</v>
      </c>
      <c r="AR19" s="111">
        <v>9</v>
      </c>
      <c r="AS19" s="113">
        <v>3</v>
      </c>
      <c r="AT19" s="113">
        <v>20</v>
      </c>
      <c r="AU19" s="117">
        <v>8490</v>
      </c>
      <c r="AV19" s="117">
        <f t="shared" si="9"/>
        <v>9003</v>
      </c>
      <c r="AW19" t="s">
        <v>1480</v>
      </c>
      <c r="AX19" s="121">
        <f t="shared" si="10"/>
        <v>908490</v>
      </c>
      <c r="BC19">
        <v>26.84</v>
      </c>
      <c r="BD19">
        <v>0.34</v>
      </c>
      <c r="BE19">
        <v>26.51</v>
      </c>
      <c r="BF19" s="2"/>
      <c r="BH19" s="123">
        <f t="shared" si="11"/>
        <v>0.57899999999999996</v>
      </c>
      <c r="BI19" s="123">
        <f t="shared" si="12"/>
        <v>0</v>
      </c>
      <c r="BJ19">
        <f t="shared" si="13"/>
        <v>0</v>
      </c>
    </row>
    <row r="20" spans="1:62" hidden="1" outlineLevel="1">
      <c r="A20" t="s">
        <v>921</v>
      </c>
      <c r="B20" s="8" t="s">
        <v>1493</v>
      </c>
      <c r="C20" s="1">
        <f t="shared" si="0"/>
        <v>8965</v>
      </c>
      <c r="D20" s="5">
        <f>IF(N20&gt;0, RANK(N20,(N20:P20,Q20:AE20)),0)</f>
        <v>2</v>
      </c>
      <c r="E20" s="5">
        <f>IF(O20&gt;0,RANK(O20,(N20:P20,Q20:AE20)),0)</f>
        <v>1</v>
      </c>
      <c r="F20" s="5">
        <f t="shared" si="1"/>
        <v>0</v>
      </c>
      <c r="G20" s="1">
        <f t="shared" si="2"/>
        <v>1025</v>
      </c>
      <c r="H20" s="2">
        <f t="shared" si="3"/>
        <v>0.11433351924149471</v>
      </c>
      <c r="I20" s="6"/>
      <c r="J20" s="2">
        <f t="shared" si="4"/>
        <v>0.43680981595092022</v>
      </c>
      <c r="K20" s="2">
        <f t="shared" si="5"/>
        <v>0.55114333519241498</v>
      </c>
      <c r="L20" s="2">
        <f t="shared" si="6"/>
        <v>0</v>
      </c>
      <c r="M20" s="2">
        <f t="shared" si="7"/>
        <v>1.2046848856664849E-2</v>
      </c>
      <c r="N20" s="63">
        <v>3916</v>
      </c>
      <c r="O20" s="63">
        <v>4941</v>
      </c>
      <c r="P20" s="63"/>
      <c r="Q20" s="63">
        <v>78</v>
      </c>
      <c r="R20" s="63"/>
      <c r="S20" s="63"/>
      <c r="T20" s="63"/>
      <c r="W20" s="63"/>
      <c r="X20" s="8">
        <v>30</v>
      </c>
      <c r="Y20" s="63"/>
      <c r="Z20" s="63"/>
      <c r="AA20" s="63"/>
      <c r="AB20" s="63"/>
      <c r="AN20" t="str">
        <f t="shared" si="8"/>
        <v>Brookfield</v>
      </c>
      <c r="AO20" t="s">
        <v>283</v>
      </c>
      <c r="AP20" s="8">
        <v>5</v>
      </c>
      <c r="AR20" s="111">
        <v>9</v>
      </c>
      <c r="AS20" s="113">
        <v>1</v>
      </c>
      <c r="AT20" s="113">
        <v>15</v>
      </c>
      <c r="AU20" s="117">
        <v>8980</v>
      </c>
      <c r="AV20" s="117">
        <f t="shared" si="9"/>
        <v>9001</v>
      </c>
      <c r="AW20" t="s">
        <v>1480</v>
      </c>
      <c r="AX20" s="121">
        <f t="shared" si="10"/>
        <v>908980</v>
      </c>
      <c r="BC20">
        <v>20.399999999999999</v>
      </c>
      <c r="BD20">
        <v>0.6</v>
      </c>
      <c r="BE20">
        <v>19.8</v>
      </c>
      <c r="BF20" s="2"/>
      <c r="BH20" s="123">
        <f t="shared" si="11"/>
        <v>0</v>
      </c>
      <c r="BI20" s="123">
        <f t="shared" si="12"/>
        <v>0.55100000000000005</v>
      </c>
      <c r="BJ20">
        <f t="shared" si="13"/>
        <v>0</v>
      </c>
    </row>
    <row r="21" spans="1:62" hidden="1" outlineLevel="1">
      <c r="A21" t="s">
        <v>2164</v>
      </c>
      <c r="B21" s="8" t="s">
        <v>1493</v>
      </c>
      <c r="C21" s="1">
        <f t="shared" si="0"/>
        <v>3381</v>
      </c>
      <c r="D21" s="5">
        <f>IF(N21&gt;0, RANK(N21,(N21:P21,Q21:AE21)),0)</f>
        <v>1</v>
      </c>
      <c r="E21" s="5">
        <f>IF(O21&gt;0,RANK(O21,(N21:P21,Q21:AE21)),0)</f>
        <v>2</v>
      </c>
      <c r="F21" s="5">
        <f t="shared" si="1"/>
        <v>0</v>
      </c>
      <c r="G21" s="1">
        <f t="shared" si="2"/>
        <v>173</v>
      </c>
      <c r="H21" s="2">
        <f t="shared" si="3"/>
        <v>5.1168293404318249E-2</v>
      </c>
      <c r="I21" s="6"/>
      <c r="J21" s="2">
        <f t="shared" si="4"/>
        <v>0.51552795031055898</v>
      </c>
      <c r="K21" s="2">
        <f t="shared" si="5"/>
        <v>0.46435965690624076</v>
      </c>
      <c r="L21" s="2">
        <f t="shared" si="6"/>
        <v>0</v>
      </c>
      <c r="M21" s="2">
        <f t="shared" si="7"/>
        <v>2.0112392783200261E-2</v>
      </c>
      <c r="N21" s="63">
        <v>1743</v>
      </c>
      <c r="O21" s="63">
        <v>1570</v>
      </c>
      <c r="P21" s="63"/>
      <c r="Q21" s="63">
        <v>44</v>
      </c>
      <c r="R21" s="63"/>
      <c r="S21" s="63"/>
      <c r="T21" s="63"/>
      <c r="W21" s="63"/>
      <c r="X21" s="8">
        <v>24</v>
      </c>
      <c r="Y21" s="63"/>
      <c r="Z21" s="63"/>
      <c r="AA21" s="63"/>
      <c r="AB21" s="63"/>
      <c r="AN21" t="str">
        <f t="shared" si="8"/>
        <v>Brooklyn</v>
      </c>
      <c r="AO21" t="s">
        <v>2140</v>
      </c>
      <c r="AP21" s="8">
        <v>2</v>
      </c>
      <c r="AR21" s="111">
        <v>9</v>
      </c>
      <c r="AS21" s="113">
        <v>15</v>
      </c>
      <c r="AT21" s="113">
        <v>10</v>
      </c>
      <c r="AU21" s="117">
        <v>9190</v>
      </c>
      <c r="AV21" s="117">
        <f t="shared" si="9"/>
        <v>9015</v>
      </c>
      <c r="AW21" t="s">
        <v>1480</v>
      </c>
      <c r="AX21" s="121">
        <f t="shared" si="10"/>
        <v>909190</v>
      </c>
      <c r="BC21">
        <v>29.14</v>
      </c>
      <c r="BD21">
        <v>0.17</v>
      </c>
      <c r="BE21">
        <v>28.97</v>
      </c>
      <c r="BF21" s="2"/>
      <c r="BH21" s="123">
        <f t="shared" si="11"/>
        <v>0.51500000000000001</v>
      </c>
      <c r="BI21" s="123">
        <f t="shared" si="12"/>
        <v>0</v>
      </c>
      <c r="BJ21">
        <f t="shared" si="13"/>
        <v>0</v>
      </c>
    </row>
    <row r="22" spans="1:62" hidden="1" outlineLevel="1">
      <c r="A22" t="s">
        <v>2577</v>
      </c>
      <c r="B22" s="8" t="s">
        <v>1493</v>
      </c>
      <c r="C22" s="1">
        <f t="shared" si="0"/>
        <v>5098</v>
      </c>
      <c r="D22" s="5">
        <f>IF(N22&gt;0, RANK(N22,(N22:P22,Q22:AE22)),0)</f>
        <v>2</v>
      </c>
      <c r="E22" s="5">
        <f>IF(O22&gt;0,RANK(O22,(N22:P22,Q22:AE22)),0)</f>
        <v>1</v>
      </c>
      <c r="F22" s="5">
        <f t="shared" si="1"/>
        <v>0</v>
      </c>
      <c r="G22" s="1">
        <f t="shared" si="2"/>
        <v>326</v>
      </c>
      <c r="H22" s="2">
        <f t="shared" si="3"/>
        <v>6.3946645743428801E-2</v>
      </c>
      <c r="I22" s="6"/>
      <c r="J22" s="2">
        <f t="shared" si="4"/>
        <v>0.46233817183209103</v>
      </c>
      <c r="K22" s="2">
        <f t="shared" si="5"/>
        <v>0.52628481757551981</v>
      </c>
      <c r="L22" s="2">
        <f t="shared" si="6"/>
        <v>0</v>
      </c>
      <c r="M22" s="2">
        <f t="shared" si="7"/>
        <v>1.1377010592389158E-2</v>
      </c>
      <c r="N22" s="63">
        <v>2357</v>
      </c>
      <c r="O22" s="63">
        <v>2683</v>
      </c>
      <c r="P22" s="63"/>
      <c r="Q22" s="63">
        <v>46</v>
      </c>
      <c r="R22" s="63"/>
      <c r="S22" s="63"/>
      <c r="T22" s="63"/>
      <c r="W22" s="63"/>
      <c r="X22" s="8">
        <v>12</v>
      </c>
      <c r="Y22" s="63"/>
      <c r="Z22" s="63"/>
      <c r="AA22" s="63"/>
      <c r="AB22" s="63"/>
      <c r="AN22" t="str">
        <f t="shared" si="8"/>
        <v>Burlington</v>
      </c>
      <c r="AO22" t="s">
        <v>1746</v>
      </c>
      <c r="AP22" s="8">
        <v>5</v>
      </c>
      <c r="AR22" s="111">
        <v>9</v>
      </c>
      <c r="AS22" s="113">
        <v>3</v>
      </c>
      <c r="AT22" s="113">
        <v>25</v>
      </c>
      <c r="AU22" s="117">
        <v>10100</v>
      </c>
      <c r="AV22" s="117">
        <f t="shared" si="9"/>
        <v>9003</v>
      </c>
      <c r="AW22" t="s">
        <v>1480</v>
      </c>
      <c r="AX22" s="121">
        <f t="shared" si="10"/>
        <v>910100</v>
      </c>
      <c r="BC22">
        <v>30.43</v>
      </c>
      <c r="BD22">
        <v>0.63</v>
      </c>
      <c r="BE22">
        <v>29.8</v>
      </c>
      <c r="BF22" s="2"/>
      <c r="BH22" s="123">
        <f t="shared" si="11"/>
        <v>0</v>
      </c>
      <c r="BI22" s="123">
        <f t="shared" si="12"/>
        <v>0.52600000000000002</v>
      </c>
      <c r="BJ22">
        <f t="shared" si="13"/>
        <v>0</v>
      </c>
    </row>
    <row r="23" spans="1:62" hidden="1" outlineLevel="1">
      <c r="A23" t="s">
        <v>2579</v>
      </c>
      <c r="B23" s="8" t="s">
        <v>1493</v>
      </c>
      <c r="C23" s="1">
        <f t="shared" si="0"/>
        <v>606</v>
      </c>
      <c r="D23" s="5">
        <f>IF(N23&gt;0, RANK(N23,(N23:P23,Q23:AE23)),0)</f>
        <v>1</v>
      </c>
      <c r="E23" s="5">
        <f>IF(O23&gt;0,RANK(O23,(N23:P23,Q23:AE23)),0)</f>
        <v>2</v>
      </c>
      <c r="F23" s="5">
        <f t="shared" si="1"/>
        <v>0</v>
      </c>
      <c r="G23" s="1">
        <f t="shared" si="2"/>
        <v>174</v>
      </c>
      <c r="H23" s="2">
        <f t="shared" si="3"/>
        <v>0.28712871287128711</v>
      </c>
      <c r="I23" s="6"/>
      <c r="J23" s="2">
        <f t="shared" si="4"/>
        <v>0.63366336633663367</v>
      </c>
      <c r="K23" s="2">
        <f t="shared" si="5"/>
        <v>0.34653465346534651</v>
      </c>
      <c r="L23" s="2">
        <f t="shared" si="6"/>
        <v>0</v>
      </c>
      <c r="M23" s="2">
        <f t="shared" si="7"/>
        <v>1.980198019801982E-2</v>
      </c>
      <c r="N23" s="63">
        <v>384</v>
      </c>
      <c r="O23" s="63">
        <v>210</v>
      </c>
      <c r="P23" s="63"/>
      <c r="Q23" s="63">
        <v>8</v>
      </c>
      <c r="R23" s="63"/>
      <c r="S23" s="63"/>
      <c r="T23" s="63"/>
      <c r="W23" s="63"/>
      <c r="X23" s="8">
        <v>4</v>
      </c>
      <c r="Y23" s="63"/>
      <c r="Z23" s="63"/>
      <c r="AA23" s="63"/>
      <c r="AB23" s="63"/>
      <c r="AN23" t="str">
        <f t="shared" si="8"/>
        <v>Canaan</v>
      </c>
      <c r="AO23" t="s">
        <v>1284</v>
      </c>
      <c r="AP23" s="8">
        <v>5</v>
      </c>
      <c r="AR23" s="111">
        <v>9</v>
      </c>
      <c r="AS23" s="113">
        <v>5</v>
      </c>
      <c r="AT23" s="113">
        <v>20</v>
      </c>
      <c r="AU23" s="117">
        <v>10940</v>
      </c>
      <c r="AV23" s="117">
        <f t="shared" si="9"/>
        <v>9005</v>
      </c>
      <c r="AW23" t="s">
        <v>1480</v>
      </c>
      <c r="AX23" s="121">
        <f t="shared" si="10"/>
        <v>910940</v>
      </c>
      <c r="BC23">
        <v>33.28</v>
      </c>
      <c r="BD23">
        <v>0.33</v>
      </c>
      <c r="BE23">
        <v>32.950000000000003</v>
      </c>
      <c r="BF23" s="2"/>
      <c r="BH23" s="123">
        <f t="shared" si="11"/>
        <v>0.63300000000000001</v>
      </c>
      <c r="BI23" s="123">
        <f t="shared" si="12"/>
        <v>0</v>
      </c>
      <c r="BJ23">
        <f t="shared" si="13"/>
        <v>0</v>
      </c>
    </row>
    <row r="24" spans="1:62" hidden="1" outlineLevel="1">
      <c r="A24" t="s">
        <v>2908</v>
      </c>
      <c r="B24" s="8" t="s">
        <v>1493</v>
      </c>
      <c r="C24" s="1">
        <f t="shared" si="0"/>
        <v>2543</v>
      </c>
      <c r="D24" s="5">
        <f>IF(N24&gt;0, RANK(N24,(N24:P24,Q24:AE24)),0)</f>
        <v>2</v>
      </c>
      <c r="E24" s="5">
        <f>IF(O24&gt;0,RANK(O24,(N24:P24,Q24:AE24)),0)</f>
        <v>1</v>
      </c>
      <c r="F24" s="5">
        <f t="shared" si="1"/>
        <v>0</v>
      </c>
      <c r="G24" s="1">
        <f t="shared" si="2"/>
        <v>97</v>
      </c>
      <c r="H24" s="2">
        <f t="shared" si="3"/>
        <v>3.8143924498623673E-2</v>
      </c>
      <c r="I24" s="6"/>
      <c r="J24" s="2">
        <f t="shared" si="4"/>
        <v>0.47070389303971688</v>
      </c>
      <c r="K24" s="2">
        <f t="shared" si="5"/>
        <v>0.50884781753834052</v>
      </c>
      <c r="L24" s="2">
        <f t="shared" si="6"/>
        <v>0</v>
      </c>
      <c r="M24" s="2">
        <f t="shared" si="7"/>
        <v>2.0448289421942545E-2</v>
      </c>
      <c r="N24" s="63">
        <v>1197</v>
      </c>
      <c r="O24" s="63">
        <v>1294</v>
      </c>
      <c r="P24" s="63"/>
      <c r="Q24" s="63">
        <v>39</v>
      </c>
      <c r="R24" s="63"/>
      <c r="S24" s="63"/>
      <c r="T24" s="63"/>
      <c r="W24" s="63"/>
      <c r="X24" s="8">
        <v>13</v>
      </c>
      <c r="Y24" s="63"/>
      <c r="Z24" s="63"/>
      <c r="AA24" s="63"/>
      <c r="AB24" s="63"/>
      <c r="AN24" t="str">
        <f t="shared" si="8"/>
        <v>Canterbury</v>
      </c>
      <c r="AO24" t="s">
        <v>2140</v>
      </c>
      <c r="AP24" s="8">
        <v>2</v>
      </c>
      <c r="AR24" s="111">
        <v>9</v>
      </c>
      <c r="AS24" s="113">
        <v>15</v>
      </c>
      <c r="AT24" s="113">
        <v>15</v>
      </c>
      <c r="AU24" s="117">
        <v>12130</v>
      </c>
      <c r="AV24" s="117">
        <f t="shared" si="9"/>
        <v>9015</v>
      </c>
      <c r="AW24" t="s">
        <v>1480</v>
      </c>
      <c r="AX24" s="121">
        <f t="shared" si="10"/>
        <v>912130</v>
      </c>
      <c r="BC24">
        <v>40.15</v>
      </c>
      <c r="BD24">
        <v>0.25</v>
      </c>
      <c r="BE24">
        <v>39.9</v>
      </c>
      <c r="BF24" s="2"/>
      <c r="BH24" s="123">
        <f t="shared" si="11"/>
        <v>0</v>
      </c>
      <c r="BI24" s="123">
        <f t="shared" si="12"/>
        <v>0.50800000000000001</v>
      </c>
      <c r="BJ24">
        <f t="shared" si="13"/>
        <v>0</v>
      </c>
    </row>
    <row r="25" spans="1:62" hidden="1" outlineLevel="1">
      <c r="A25" t="s">
        <v>2931</v>
      </c>
      <c r="B25" s="8" t="s">
        <v>1493</v>
      </c>
      <c r="C25" s="1">
        <f t="shared" si="0"/>
        <v>5791</v>
      </c>
      <c r="D25" s="5">
        <f>IF(N25&gt;0, RANK(N25,(N25:P25,Q25:AE25)),0)</f>
        <v>1</v>
      </c>
      <c r="E25" s="5">
        <f>IF(O25&gt;0,RANK(O25,(N25:P25,Q25:AE25)),0)</f>
        <v>2</v>
      </c>
      <c r="F25" s="5">
        <f t="shared" si="1"/>
        <v>0</v>
      </c>
      <c r="G25" s="1">
        <f t="shared" si="2"/>
        <v>225</v>
      </c>
      <c r="H25" s="2">
        <f t="shared" si="3"/>
        <v>3.8853393196339146E-2</v>
      </c>
      <c r="I25" s="6"/>
      <c r="J25" s="2">
        <f t="shared" si="4"/>
        <v>0.51234674494905885</v>
      </c>
      <c r="K25" s="2">
        <f t="shared" si="5"/>
        <v>0.47349335175271973</v>
      </c>
      <c r="L25" s="2">
        <f t="shared" si="6"/>
        <v>0</v>
      </c>
      <c r="M25" s="2">
        <f t="shared" si="7"/>
        <v>1.4159903298221421E-2</v>
      </c>
      <c r="N25" s="63">
        <v>2967</v>
      </c>
      <c r="O25" s="63">
        <v>2742</v>
      </c>
      <c r="P25" s="63"/>
      <c r="Q25" s="63">
        <v>61</v>
      </c>
      <c r="R25" s="63"/>
      <c r="S25" s="63"/>
      <c r="T25" s="63"/>
      <c r="W25" s="63"/>
      <c r="X25" s="8">
        <v>21</v>
      </c>
      <c r="Y25" s="63"/>
      <c r="Z25" s="63"/>
      <c r="AA25" s="63"/>
      <c r="AB25" s="63"/>
      <c r="AN25" t="str">
        <f t="shared" si="8"/>
        <v>Canton</v>
      </c>
      <c r="AO25" t="s">
        <v>1746</v>
      </c>
      <c r="AP25" s="8">
        <v>5</v>
      </c>
      <c r="AR25" s="111">
        <v>9</v>
      </c>
      <c r="AS25" s="113">
        <v>3</v>
      </c>
      <c r="AT25" s="113">
        <v>30</v>
      </c>
      <c r="AU25" s="117">
        <v>12270</v>
      </c>
      <c r="AV25" s="117">
        <f t="shared" si="9"/>
        <v>9003</v>
      </c>
      <c r="AW25" t="s">
        <v>1480</v>
      </c>
      <c r="AX25" s="121">
        <f t="shared" si="10"/>
        <v>912270</v>
      </c>
      <c r="BC25">
        <v>25.04</v>
      </c>
      <c r="BD25">
        <v>0.47</v>
      </c>
      <c r="BE25">
        <v>24.57</v>
      </c>
      <c r="BF25" s="2"/>
      <c r="BH25" s="123">
        <f t="shared" si="11"/>
        <v>0.51200000000000001</v>
      </c>
      <c r="BI25" s="123">
        <f t="shared" si="12"/>
        <v>0</v>
      </c>
      <c r="BJ25">
        <f t="shared" si="13"/>
        <v>0</v>
      </c>
    </row>
    <row r="26" spans="1:62" hidden="1" outlineLevel="1">
      <c r="A26" t="s">
        <v>2165</v>
      </c>
      <c r="B26" s="8" t="s">
        <v>1493</v>
      </c>
      <c r="C26" s="1">
        <f t="shared" si="0"/>
        <v>1074</v>
      </c>
      <c r="D26" s="5">
        <f>IF(N26&gt;0, RANK(N26,(N26:P26,Q26:AE26)),0)</f>
        <v>1</v>
      </c>
      <c r="E26" s="5">
        <f>IF(O26&gt;0,RANK(O26,(N26:P26,Q26:AE26)),0)</f>
        <v>2</v>
      </c>
      <c r="F26" s="5">
        <f t="shared" si="1"/>
        <v>0</v>
      </c>
      <c r="G26" s="1">
        <f t="shared" si="2"/>
        <v>118</v>
      </c>
      <c r="H26" s="2">
        <f t="shared" si="3"/>
        <v>0.10986964618249534</v>
      </c>
      <c r="I26" s="6"/>
      <c r="J26" s="2">
        <f t="shared" si="4"/>
        <v>0.54376163873370575</v>
      </c>
      <c r="K26" s="2">
        <f t="shared" si="5"/>
        <v>0.43389199255121041</v>
      </c>
      <c r="L26" s="2">
        <f t="shared" si="6"/>
        <v>0</v>
      </c>
      <c r="M26" s="2">
        <f t="shared" si="7"/>
        <v>2.2346368715083831E-2</v>
      </c>
      <c r="N26" s="63">
        <v>584</v>
      </c>
      <c r="O26" s="63">
        <v>466</v>
      </c>
      <c r="P26" s="63"/>
      <c r="Q26" s="63">
        <v>10</v>
      </c>
      <c r="R26" s="63"/>
      <c r="S26" s="63"/>
      <c r="T26" s="63"/>
      <c r="W26" s="63"/>
      <c r="X26" s="8">
        <v>14</v>
      </c>
      <c r="Y26" s="63"/>
      <c r="Z26" s="63"/>
      <c r="AA26" s="63"/>
      <c r="AB26" s="63"/>
      <c r="AN26" t="str">
        <f t="shared" si="8"/>
        <v>Chaplin</v>
      </c>
      <c r="AO26" t="s">
        <v>2140</v>
      </c>
      <c r="AP26" s="8">
        <v>2</v>
      </c>
      <c r="AR26" s="111">
        <v>9</v>
      </c>
      <c r="AS26" s="113">
        <v>15</v>
      </c>
      <c r="AT26" s="113">
        <v>20</v>
      </c>
      <c r="AU26" s="117">
        <v>13810</v>
      </c>
      <c r="AV26" s="117">
        <f t="shared" si="9"/>
        <v>9015</v>
      </c>
      <c r="AW26" t="s">
        <v>1480</v>
      </c>
      <c r="AX26" s="121">
        <f t="shared" si="10"/>
        <v>913810</v>
      </c>
      <c r="BC26">
        <v>19.559999999999999</v>
      </c>
      <c r="BD26">
        <v>0.13</v>
      </c>
      <c r="BE26">
        <v>19.43</v>
      </c>
      <c r="BF26" s="2"/>
      <c r="BH26" s="123">
        <f t="shared" si="11"/>
        <v>0.54300000000000004</v>
      </c>
      <c r="BI26" s="123">
        <f t="shared" si="12"/>
        <v>0</v>
      </c>
      <c r="BJ26">
        <f t="shared" si="13"/>
        <v>0</v>
      </c>
    </row>
    <row r="27" spans="1:62" hidden="1" outlineLevel="1">
      <c r="A27" t="s">
        <v>1471</v>
      </c>
      <c r="B27" s="8" t="s">
        <v>1493</v>
      </c>
      <c r="C27" s="1">
        <f t="shared" si="0"/>
        <v>14894</v>
      </c>
      <c r="D27" s="5">
        <f>IF(N27&gt;0, RANK(N27,(N27:P27,Q27:AE27)),0)</f>
        <v>1</v>
      </c>
      <c r="E27" s="5">
        <f>IF(O27&gt;0,RANK(O27,(N27:P27,Q27:AE27)),0)</f>
        <v>2</v>
      </c>
      <c r="F27" s="5">
        <f t="shared" si="1"/>
        <v>0</v>
      </c>
      <c r="G27" s="1">
        <f t="shared" si="2"/>
        <v>86</v>
      </c>
      <c r="H27" s="2">
        <f t="shared" si="3"/>
        <v>5.7741372364710618E-3</v>
      </c>
      <c r="I27" s="6"/>
      <c r="J27" s="2">
        <f t="shared" si="4"/>
        <v>0.49664294346716797</v>
      </c>
      <c r="K27" s="2">
        <f t="shared" si="5"/>
        <v>0.49086880623069695</v>
      </c>
      <c r="L27" s="2">
        <f t="shared" si="6"/>
        <v>0</v>
      </c>
      <c r="M27" s="2">
        <f t="shared" si="7"/>
        <v>1.2488250302135073E-2</v>
      </c>
      <c r="N27" s="63">
        <v>7397</v>
      </c>
      <c r="O27" s="63">
        <v>7311</v>
      </c>
      <c r="P27" s="63"/>
      <c r="Q27" s="63">
        <v>141</v>
      </c>
      <c r="R27" s="63"/>
      <c r="S27" s="63"/>
      <c r="T27" s="63"/>
      <c r="W27" s="63"/>
      <c r="X27" s="8">
        <v>45</v>
      </c>
      <c r="Y27" s="63"/>
      <c r="Z27" s="63"/>
      <c r="AA27" s="63"/>
      <c r="AB27" s="63"/>
      <c r="AN27" t="str">
        <f t="shared" si="8"/>
        <v>Cheshire</v>
      </c>
      <c r="AO27" t="s">
        <v>2815</v>
      </c>
      <c r="AP27" s="8">
        <v>5</v>
      </c>
      <c r="AR27" s="111">
        <v>9</v>
      </c>
      <c r="AS27" s="113">
        <v>9</v>
      </c>
      <c r="AT27" s="113">
        <v>25</v>
      </c>
      <c r="AU27" s="117">
        <v>14160</v>
      </c>
      <c r="AV27" s="117">
        <f t="shared" si="9"/>
        <v>9009</v>
      </c>
      <c r="AW27" t="s">
        <v>1480</v>
      </c>
      <c r="AX27" s="121">
        <f t="shared" si="10"/>
        <v>914160</v>
      </c>
      <c r="BC27">
        <v>33.409999999999997</v>
      </c>
      <c r="BD27">
        <v>0.5</v>
      </c>
      <c r="BE27">
        <v>32.909999999999997</v>
      </c>
      <c r="BF27" s="2"/>
      <c r="BH27" s="123">
        <f t="shared" si="11"/>
        <v>0.496</v>
      </c>
      <c r="BI27" s="123">
        <f t="shared" si="12"/>
        <v>0</v>
      </c>
      <c r="BJ27">
        <f t="shared" si="13"/>
        <v>0</v>
      </c>
    </row>
    <row r="28" spans="1:62" hidden="1" outlineLevel="1">
      <c r="A28" t="s">
        <v>360</v>
      </c>
      <c r="B28" s="8" t="s">
        <v>1493</v>
      </c>
      <c r="C28" s="1">
        <f t="shared" si="0"/>
        <v>2109</v>
      </c>
      <c r="D28" s="5">
        <f>IF(N28&gt;0, RANK(N28,(N28:P28,Q28:AE28)),0)</f>
        <v>1</v>
      </c>
      <c r="E28" s="5">
        <f>IF(O28&gt;0,RANK(O28,(N28:P28,Q28:AE28)),0)</f>
        <v>2</v>
      </c>
      <c r="F28" s="5">
        <f t="shared" si="1"/>
        <v>0</v>
      </c>
      <c r="G28" s="1">
        <f t="shared" si="2"/>
        <v>673</v>
      </c>
      <c r="H28" s="2">
        <f t="shared" si="3"/>
        <v>0.31910858226647698</v>
      </c>
      <c r="I28" s="6"/>
      <c r="J28" s="2">
        <f t="shared" si="4"/>
        <v>0.65433854907539113</v>
      </c>
      <c r="K28" s="2">
        <f t="shared" si="5"/>
        <v>0.3352299668089142</v>
      </c>
      <c r="L28" s="2">
        <f t="shared" si="6"/>
        <v>0</v>
      </c>
      <c r="M28" s="2">
        <f t="shared" si="7"/>
        <v>1.0431484115694667E-2</v>
      </c>
      <c r="N28" s="63">
        <v>1380</v>
      </c>
      <c r="O28" s="63">
        <v>707</v>
      </c>
      <c r="P28" s="63"/>
      <c r="Q28" s="63">
        <v>16</v>
      </c>
      <c r="R28" s="63"/>
      <c r="S28" s="63"/>
      <c r="T28" s="63"/>
      <c r="W28" s="63"/>
      <c r="X28" s="8">
        <v>6</v>
      </c>
      <c r="Y28" s="63"/>
      <c r="Z28" s="63"/>
      <c r="AA28" s="63"/>
      <c r="AB28" s="63"/>
      <c r="AN28" t="str">
        <f t="shared" si="8"/>
        <v>Chester</v>
      </c>
      <c r="AO28" t="s">
        <v>506</v>
      </c>
      <c r="AP28" s="8">
        <v>2</v>
      </c>
      <c r="AR28" s="111">
        <v>9</v>
      </c>
      <c r="AS28" s="113">
        <v>7</v>
      </c>
      <c r="AT28" s="113">
        <v>5</v>
      </c>
      <c r="AU28" s="117">
        <v>14300</v>
      </c>
      <c r="AV28" s="117">
        <f t="shared" si="9"/>
        <v>9007</v>
      </c>
      <c r="AW28" t="s">
        <v>1480</v>
      </c>
      <c r="AX28" s="121">
        <f t="shared" si="10"/>
        <v>914300</v>
      </c>
      <c r="BC28">
        <v>16.829999999999998</v>
      </c>
      <c r="BD28">
        <v>0.8</v>
      </c>
      <c r="BE28">
        <v>16.03</v>
      </c>
      <c r="BF28" s="2"/>
      <c r="BH28" s="123">
        <f t="shared" si="11"/>
        <v>0.65400000000000003</v>
      </c>
      <c r="BI28" s="123">
        <f t="shared" si="12"/>
        <v>0</v>
      </c>
      <c r="BJ28">
        <f t="shared" si="13"/>
        <v>0</v>
      </c>
    </row>
    <row r="29" spans="1:62" hidden="1" outlineLevel="1">
      <c r="A29" t="s">
        <v>1293</v>
      </c>
      <c r="B29" s="8" t="s">
        <v>1493</v>
      </c>
      <c r="C29" s="1">
        <f t="shared" si="0"/>
        <v>6592</v>
      </c>
      <c r="D29" s="5">
        <f>IF(N29&gt;0, RANK(N29,(N29:P29,Q29:AE29)),0)</f>
        <v>1</v>
      </c>
      <c r="E29" s="5">
        <f>IF(O29&gt;0,RANK(O29,(N29:P29,Q29:AE29)),0)</f>
        <v>2</v>
      </c>
      <c r="F29" s="5">
        <f t="shared" si="1"/>
        <v>0</v>
      </c>
      <c r="G29" s="1">
        <f t="shared" si="2"/>
        <v>681</v>
      </c>
      <c r="H29" s="2">
        <f t="shared" si="3"/>
        <v>0.10330703883495146</v>
      </c>
      <c r="I29" s="6"/>
      <c r="J29" s="2">
        <f t="shared" si="4"/>
        <v>0.54717839805825241</v>
      </c>
      <c r="K29" s="2">
        <f t="shared" si="5"/>
        <v>0.44387135922330095</v>
      </c>
      <c r="L29" s="2">
        <f t="shared" si="6"/>
        <v>0</v>
      </c>
      <c r="M29" s="2">
        <f t="shared" si="7"/>
        <v>8.9502427184466327E-3</v>
      </c>
      <c r="N29" s="63">
        <v>3607</v>
      </c>
      <c r="O29" s="63">
        <v>2926</v>
      </c>
      <c r="P29" s="63"/>
      <c r="Q29" s="63">
        <v>36</v>
      </c>
      <c r="R29" s="63"/>
      <c r="S29" s="63"/>
      <c r="T29" s="63"/>
      <c r="W29" s="63"/>
      <c r="X29" s="8">
        <v>23</v>
      </c>
      <c r="Y29" s="63"/>
      <c r="Z29" s="63"/>
      <c r="AA29" s="63"/>
      <c r="AB29" s="63"/>
      <c r="AN29" t="str">
        <f t="shared" si="8"/>
        <v>Clinton</v>
      </c>
      <c r="AO29" t="s">
        <v>506</v>
      </c>
      <c r="AP29" s="8">
        <v>2</v>
      </c>
      <c r="AR29" s="111">
        <v>9</v>
      </c>
      <c r="AS29" s="113">
        <v>7</v>
      </c>
      <c r="AT29" s="113">
        <v>10</v>
      </c>
      <c r="AU29" s="117">
        <v>15350</v>
      </c>
      <c r="AV29" s="117">
        <f t="shared" si="9"/>
        <v>9007</v>
      </c>
      <c r="AW29" t="s">
        <v>1480</v>
      </c>
      <c r="AX29" s="121">
        <f t="shared" si="10"/>
        <v>915350</v>
      </c>
      <c r="BC29">
        <v>19.04</v>
      </c>
      <c r="BD29">
        <v>2.76</v>
      </c>
      <c r="BE29">
        <v>16.28</v>
      </c>
      <c r="BF29" s="2"/>
      <c r="BH29" s="123">
        <f t="shared" si="11"/>
        <v>0.54700000000000004</v>
      </c>
      <c r="BI29" s="123">
        <f t="shared" si="12"/>
        <v>0</v>
      </c>
      <c r="BJ29">
        <f t="shared" si="13"/>
        <v>0</v>
      </c>
    </row>
    <row r="30" spans="1:62" hidden="1" outlineLevel="1">
      <c r="A30" t="s">
        <v>2559</v>
      </c>
      <c r="B30" s="8" t="s">
        <v>1493</v>
      </c>
      <c r="C30" s="1">
        <f t="shared" si="0"/>
        <v>7848</v>
      </c>
      <c r="D30" s="5">
        <f>IF(N30&gt;0, RANK(N30,(N30:P30,Q30:AE30)),0)</f>
        <v>1</v>
      </c>
      <c r="E30" s="5">
        <f>IF(O30&gt;0,RANK(O30,(N30:P30,Q30:AE30)),0)</f>
        <v>2</v>
      </c>
      <c r="F30" s="5">
        <f t="shared" si="1"/>
        <v>0</v>
      </c>
      <c r="G30" s="1">
        <f t="shared" si="2"/>
        <v>546</v>
      </c>
      <c r="H30" s="2">
        <f t="shared" si="3"/>
        <v>6.9571865443425071E-2</v>
      </c>
      <c r="I30" s="6"/>
      <c r="J30" s="2">
        <f t="shared" si="4"/>
        <v>0.52561162079510704</v>
      </c>
      <c r="K30" s="2">
        <f t="shared" si="5"/>
        <v>0.45603975535168195</v>
      </c>
      <c r="L30" s="2">
        <f t="shared" si="6"/>
        <v>0</v>
      </c>
      <c r="M30" s="2">
        <f t="shared" si="7"/>
        <v>1.834862385321101E-2</v>
      </c>
      <c r="N30" s="63">
        <v>4125</v>
      </c>
      <c r="O30" s="63">
        <v>3579</v>
      </c>
      <c r="P30" s="63"/>
      <c r="Q30" s="63">
        <v>102</v>
      </c>
      <c r="R30" s="63"/>
      <c r="S30" s="63"/>
      <c r="T30" s="63"/>
      <c r="W30" s="63"/>
      <c r="X30" s="8">
        <v>42</v>
      </c>
      <c r="Y30" s="63"/>
      <c r="Z30" s="63"/>
      <c r="AA30" s="63"/>
      <c r="AB30" s="63"/>
      <c r="AN30" t="str">
        <f t="shared" si="8"/>
        <v>Colchester</v>
      </c>
      <c r="AO30" t="s">
        <v>132</v>
      </c>
      <c r="AP30" s="8">
        <v>2</v>
      </c>
      <c r="AR30" s="111">
        <v>9</v>
      </c>
      <c r="AS30" s="113">
        <v>11</v>
      </c>
      <c r="AT30" s="113">
        <v>10</v>
      </c>
      <c r="AU30" s="117">
        <v>15910</v>
      </c>
      <c r="AV30" s="117">
        <f t="shared" si="9"/>
        <v>9011</v>
      </c>
      <c r="AW30" t="s">
        <v>1480</v>
      </c>
      <c r="AX30" s="121">
        <f t="shared" si="10"/>
        <v>915910</v>
      </c>
      <c r="BC30">
        <v>49.8</v>
      </c>
      <c r="BD30">
        <v>0.74</v>
      </c>
      <c r="BE30">
        <v>49.06</v>
      </c>
      <c r="BF30" s="2"/>
      <c r="BH30" s="123">
        <f t="shared" si="11"/>
        <v>0.52500000000000002</v>
      </c>
      <c r="BI30" s="123">
        <f t="shared" si="12"/>
        <v>0</v>
      </c>
      <c r="BJ30">
        <f t="shared" si="13"/>
        <v>0</v>
      </c>
    </row>
    <row r="31" spans="1:62" hidden="1" outlineLevel="1">
      <c r="A31" t="s">
        <v>399</v>
      </c>
      <c r="B31" s="8" t="s">
        <v>1493</v>
      </c>
      <c r="C31" s="1">
        <f t="shared" si="0"/>
        <v>856</v>
      </c>
      <c r="D31" s="5">
        <f>IF(N31&gt;0, RANK(N31,(N31:P31,Q31:AE31)),0)</f>
        <v>2</v>
      </c>
      <c r="E31" s="5">
        <f>IF(O31&gt;0,RANK(O31,(N31:P31,Q31:AE31)),0)</f>
        <v>1</v>
      </c>
      <c r="F31" s="5">
        <f t="shared" si="1"/>
        <v>0</v>
      </c>
      <c r="G31" s="1">
        <f t="shared" si="2"/>
        <v>82</v>
      </c>
      <c r="H31" s="2">
        <f t="shared" si="3"/>
        <v>9.5794392523364483E-2</v>
      </c>
      <c r="I31" s="6"/>
      <c r="J31" s="2">
        <f t="shared" si="4"/>
        <v>0.44392523364485981</v>
      </c>
      <c r="K31" s="2">
        <f t="shared" si="5"/>
        <v>0.53971962616822433</v>
      </c>
      <c r="L31" s="2">
        <f t="shared" si="6"/>
        <v>0</v>
      </c>
      <c r="M31" s="2">
        <f t="shared" si="7"/>
        <v>1.6355140186915862E-2</v>
      </c>
      <c r="N31" s="63">
        <v>380</v>
      </c>
      <c r="O31" s="63">
        <v>462</v>
      </c>
      <c r="P31" s="63"/>
      <c r="Q31" s="63">
        <v>12</v>
      </c>
      <c r="R31" s="63"/>
      <c r="S31" s="63"/>
      <c r="T31" s="63"/>
      <c r="W31" s="63"/>
      <c r="X31" s="8">
        <v>2</v>
      </c>
      <c r="Y31" s="63"/>
      <c r="Z31" s="63"/>
      <c r="AA31" s="63"/>
      <c r="AB31" s="63"/>
      <c r="AN31" t="str">
        <f t="shared" si="8"/>
        <v>Colebrook</v>
      </c>
      <c r="AO31" t="s">
        <v>1284</v>
      </c>
      <c r="AP31" s="8">
        <v>1</v>
      </c>
      <c r="AR31" s="111">
        <v>9</v>
      </c>
      <c r="AS31" s="113">
        <v>5</v>
      </c>
      <c r="AT31" s="113">
        <v>25</v>
      </c>
      <c r="AU31" s="117">
        <v>16050</v>
      </c>
      <c r="AV31" s="117">
        <f t="shared" si="9"/>
        <v>9005</v>
      </c>
      <c r="AW31" t="s">
        <v>1480</v>
      </c>
      <c r="AX31" s="121">
        <f t="shared" si="10"/>
        <v>916050</v>
      </c>
      <c r="BC31">
        <v>32.92</v>
      </c>
      <c r="BD31">
        <v>1.45</v>
      </c>
      <c r="BE31">
        <v>31.47</v>
      </c>
      <c r="BF31" s="2"/>
      <c r="BH31" s="123">
        <f t="shared" si="11"/>
        <v>0</v>
      </c>
      <c r="BI31" s="123">
        <f t="shared" si="12"/>
        <v>0.53900000000000003</v>
      </c>
      <c r="BJ31">
        <f t="shared" si="13"/>
        <v>0</v>
      </c>
    </row>
    <row r="32" spans="1:62" hidden="1" outlineLevel="1">
      <c r="A32" t="s">
        <v>1504</v>
      </c>
      <c r="B32" s="8" t="s">
        <v>1493</v>
      </c>
      <c r="C32" s="1">
        <f t="shared" si="0"/>
        <v>3077</v>
      </c>
      <c r="D32" s="5">
        <f>IF(N32&gt;0, RANK(N32,(N32:P32,Q32:AE32)),0)</f>
        <v>1</v>
      </c>
      <c r="E32" s="5">
        <f>IF(O32&gt;0,RANK(O32,(N32:P32,Q32:AE32)),0)</f>
        <v>2</v>
      </c>
      <c r="F32" s="5">
        <f t="shared" si="1"/>
        <v>0</v>
      </c>
      <c r="G32" s="1">
        <f t="shared" si="2"/>
        <v>396</v>
      </c>
      <c r="H32" s="2">
        <f t="shared" si="3"/>
        <v>0.12869678258043549</v>
      </c>
      <c r="I32" s="6"/>
      <c r="J32" s="2">
        <f t="shared" si="4"/>
        <v>0.55736106597335067</v>
      </c>
      <c r="K32" s="2">
        <f t="shared" si="5"/>
        <v>0.42866428339291518</v>
      </c>
      <c r="L32" s="2">
        <f t="shared" si="6"/>
        <v>0</v>
      </c>
      <c r="M32" s="2">
        <f t="shared" si="7"/>
        <v>1.3974650633734154E-2</v>
      </c>
      <c r="N32" s="63">
        <v>1715</v>
      </c>
      <c r="O32" s="63">
        <v>1319</v>
      </c>
      <c r="P32" s="63"/>
      <c r="Q32" s="63">
        <v>34</v>
      </c>
      <c r="R32" s="63"/>
      <c r="S32" s="63"/>
      <c r="T32" s="63"/>
      <c r="W32" s="63"/>
      <c r="X32" s="127">
        <v>9</v>
      </c>
      <c r="Y32" s="63"/>
      <c r="Z32" s="63"/>
      <c r="AA32" s="63"/>
      <c r="AB32" s="63"/>
      <c r="AN32" t="str">
        <f t="shared" si="8"/>
        <v>Columbia</v>
      </c>
      <c r="AO32" t="s">
        <v>69</v>
      </c>
      <c r="AP32" s="8">
        <v>2</v>
      </c>
      <c r="AR32" s="111">
        <v>9</v>
      </c>
      <c r="AS32" s="113">
        <v>13</v>
      </c>
      <c r="AT32" s="113">
        <v>15</v>
      </c>
      <c r="AU32" s="117">
        <v>16400</v>
      </c>
      <c r="AV32" s="117">
        <f t="shared" si="9"/>
        <v>9013</v>
      </c>
      <c r="AW32" t="s">
        <v>1480</v>
      </c>
      <c r="AX32" s="121">
        <f t="shared" si="10"/>
        <v>916400</v>
      </c>
      <c r="BC32">
        <v>21.97</v>
      </c>
      <c r="BD32">
        <v>0.61</v>
      </c>
      <c r="BE32">
        <v>21.36</v>
      </c>
      <c r="BF32" s="2"/>
      <c r="BH32" s="123">
        <f t="shared" si="11"/>
        <v>0.55700000000000005</v>
      </c>
      <c r="BI32" s="123">
        <f t="shared" si="12"/>
        <v>0</v>
      </c>
      <c r="BJ32">
        <f t="shared" si="13"/>
        <v>0</v>
      </c>
    </row>
    <row r="33" spans="1:62" hidden="1" outlineLevel="1">
      <c r="A33" t="s">
        <v>3149</v>
      </c>
      <c r="B33" s="8" t="s">
        <v>1493</v>
      </c>
      <c r="C33" s="1">
        <f t="shared" si="0"/>
        <v>883</v>
      </c>
      <c r="D33" s="5">
        <f>IF(N33&gt;0, RANK(N33,(N33:P33,Q33:AE33)),0)</f>
        <v>1</v>
      </c>
      <c r="E33" s="5">
        <f>IF(O33&gt;0,RANK(O33,(N33:P33,Q33:AE33)),0)</f>
        <v>2</v>
      </c>
      <c r="F33" s="5">
        <f t="shared" si="1"/>
        <v>0</v>
      </c>
      <c r="G33" s="1">
        <f t="shared" si="2"/>
        <v>379</v>
      </c>
      <c r="H33" s="2">
        <f t="shared" si="3"/>
        <v>0.42921857304643263</v>
      </c>
      <c r="I33" s="6"/>
      <c r="J33" s="2">
        <f t="shared" si="4"/>
        <v>0.71234428086070212</v>
      </c>
      <c r="K33" s="2">
        <f t="shared" si="5"/>
        <v>0.28312570781426954</v>
      </c>
      <c r="L33" s="2">
        <f t="shared" si="6"/>
        <v>0</v>
      </c>
      <c r="M33" s="2">
        <f t="shared" si="7"/>
        <v>4.530011325028338E-3</v>
      </c>
      <c r="N33" s="63">
        <v>629</v>
      </c>
      <c r="O33" s="63">
        <v>250</v>
      </c>
      <c r="P33" s="63"/>
      <c r="Q33" s="63">
        <v>3</v>
      </c>
      <c r="R33" s="63"/>
      <c r="S33" s="63"/>
      <c r="T33" s="63"/>
      <c r="W33" s="63"/>
      <c r="X33" s="8">
        <v>1</v>
      </c>
      <c r="Y33" s="63"/>
      <c r="Z33" s="63"/>
      <c r="AA33" s="63"/>
      <c r="AB33" s="63"/>
      <c r="AN33" t="str">
        <f t="shared" si="8"/>
        <v>Cornwall</v>
      </c>
      <c r="AO33" t="s">
        <v>1284</v>
      </c>
      <c r="AP33" s="8">
        <v>5</v>
      </c>
      <c r="AR33" s="111">
        <v>9</v>
      </c>
      <c r="AS33" s="113">
        <v>5</v>
      </c>
      <c r="AT33" s="113">
        <v>30</v>
      </c>
      <c r="AU33" s="117">
        <v>17240</v>
      </c>
      <c r="AV33" s="117">
        <f t="shared" si="9"/>
        <v>9005</v>
      </c>
      <c r="AW33" t="s">
        <v>1480</v>
      </c>
      <c r="AX33" s="121">
        <f t="shared" si="10"/>
        <v>917240</v>
      </c>
      <c r="BC33">
        <v>46.27</v>
      </c>
      <c r="BD33">
        <v>0.25</v>
      </c>
      <c r="BE33">
        <v>46.01</v>
      </c>
      <c r="BF33" s="2"/>
      <c r="BH33" s="123">
        <f t="shared" si="11"/>
        <v>0.71199999999999997</v>
      </c>
      <c r="BI33" s="123">
        <f t="shared" si="12"/>
        <v>0</v>
      </c>
      <c r="BJ33">
        <f t="shared" si="13"/>
        <v>0</v>
      </c>
    </row>
    <row r="34" spans="1:62" hidden="1" outlineLevel="1">
      <c r="A34" t="s">
        <v>3223</v>
      </c>
      <c r="B34" s="8" t="s">
        <v>1493</v>
      </c>
      <c r="C34" s="1">
        <f t="shared" si="0"/>
        <v>6285</v>
      </c>
      <c r="D34" s="5">
        <f>IF(N34&gt;0, RANK(N34,(N34:P34,Q34:AE34)),0)</f>
        <v>1</v>
      </c>
      <c r="E34" s="5">
        <f>IF(O34&gt;0,RANK(O34,(N34:P34,Q34:AE34)),0)</f>
        <v>2</v>
      </c>
      <c r="F34" s="5">
        <f t="shared" si="1"/>
        <v>0</v>
      </c>
      <c r="G34" s="1">
        <f t="shared" si="2"/>
        <v>917</v>
      </c>
      <c r="H34" s="2">
        <f t="shared" si="3"/>
        <v>0.14590294351630867</v>
      </c>
      <c r="I34" s="6"/>
      <c r="J34" s="2">
        <f t="shared" si="4"/>
        <v>0.56292760540970566</v>
      </c>
      <c r="K34" s="2">
        <f t="shared" si="5"/>
        <v>0.41702466189339699</v>
      </c>
      <c r="L34" s="2">
        <f t="shared" si="6"/>
        <v>0</v>
      </c>
      <c r="M34" s="2">
        <f t="shared" si="7"/>
        <v>2.0047732696897358E-2</v>
      </c>
      <c r="N34" s="63">
        <v>3538</v>
      </c>
      <c r="O34" s="63">
        <v>2621</v>
      </c>
      <c r="P34" s="63"/>
      <c r="Q34" s="63">
        <v>88</v>
      </c>
      <c r="R34" s="63"/>
      <c r="S34" s="63"/>
      <c r="T34" s="63"/>
      <c r="W34" s="63"/>
      <c r="X34" s="8">
        <v>38</v>
      </c>
      <c r="Y34" s="63"/>
      <c r="Z34" s="63"/>
      <c r="AA34" s="63"/>
      <c r="AB34" s="63"/>
      <c r="AN34" t="str">
        <f t="shared" si="8"/>
        <v>Coventry</v>
      </c>
      <c r="AO34" t="s">
        <v>69</v>
      </c>
      <c r="AP34" s="8">
        <v>2</v>
      </c>
      <c r="AR34" s="111">
        <v>9</v>
      </c>
      <c r="AS34" s="113">
        <v>13</v>
      </c>
      <c r="AT34" s="113">
        <v>20</v>
      </c>
      <c r="AU34" s="117">
        <v>17800</v>
      </c>
      <c r="AV34" s="117">
        <f t="shared" si="9"/>
        <v>9013</v>
      </c>
      <c r="AW34" t="s">
        <v>1480</v>
      </c>
      <c r="AX34" s="121">
        <f t="shared" si="10"/>
        <v>917800</v>
      </c>
      <c r="BC34">
        <v>38.36</v>
      </c>
      <c r="BD34">
        <v>0.64</v>
      </c>
      <c r="BE34">
        <v>37.72</v>
      </c>
      <c r="BF34" s="2"/>
      <c r="BH34" s="123">
        <f t="shared" si="11"/>
        <v>0.56200000000000006</v>
      </c>
      <c r="BI34" s="123">
        <f t="shared" si="12"/>
        <v>0</v>
      </c>
      <c r="BJ34">
        <f t="shared" si="13"/>
        <v>0</v>
      </c>
    </row>
    <row r="35" spans="1:62" hidden="1" outlineLevel="1">
      <c r="A35" t="s">
        <v>2915</v>
      </c>
      <c r="B35" s="8" t="s">
        <v>1493</v>
      </c>
      <c r="C35" s="1">
        <f t="shared" ref="C35:C66" si="14">SUM(N35:AL35)</f>
        <v>7348</v>
      </c>
      <c r="D35" s="5">
        <f>IF(N35&gt;0, RANK(N35,(N35:P35,Q35:AE35)),0)</f>
        <v>1</v>
      </c>
      <c r="E35" s="5">
        <f>IF(O35&gt;0,RANK(O35,(N35:P35,Q35:AE35)),0)</f>
        <v>2</v>
      </c>
      <c r="F35" s="5">
        <f t="shared" ref="F35:F66" si="15">IF(P35&gt;0,RANK(P35,(N35:AE35)),0)</f>
        <v>0</v>
      </c>
      <c r="G35" s="1">
        <f t="shared" ref="G35:G66" si="16">IF(C35&gt;0,MAX(N35:P35)-LARGE(N35:P35,2),0)</f>
        <v>870</v>
      </c>
      <c r="H35" s="2">
        <f t="shared" ref="H35:H66" si="17">IF(C35&gt;0,G35/C35,0)</f>
        <v>0.11839956450734894</v>
      </c>
      <c r="I35" s="6"/>
      <c r="J35" s="2">
        <f t="shared" ref="J35:J66" si="18">IF(C35=0,"-",N35/C35)</f>
        <v>0.55293957539466521</v>
      </c>
      <c r="K35" s="2">
        <f t="shared" ref="K35:K66" si="19">IF(C35=0,"-",O35/C35)</f>
        <v>0.43454001088731625</v>
      </c>
      <c r="L35" s="2">
        <f t="shared" ref="L35:L66" si="20">IF(C35=0,"-",P35/C35)</f>
        <v>0</v>
      </c>
      <c r="M35" s="2">
        <f t="shared" ref="M35:M66" si="21">IF(C35=0,"-",(1-J35-K35-L35))</f>
        <v>1.2520413718018542E-2</v>
      </c>
      <c r="N35" s="63">
        <v>4063</v>
      </c>
      <c r="O35" s="63">
        <v>3193</v>
      </c>
      <c r="P35" s="63"/>
      <c r="Q35" s="63">
        <v>68</v>
      </c>
      <c r="R35" s="63"/>
      <c r="S35" s="63"/>
      <c r="T35" s="63"/>
      <c r="W35" s="63"/>
      <c r="X35" s="8">
        <v>24</v>
      </c>
      <c r="Y35" s="63"/>
      <c r="Z35" s="63"/>
      <c r="AA35" s="63"/>
      <c r="AB35" s="63"/>
      <c r="AN35" t="str">
        <f t="shared" ref="AN35:AN66" si="22">A35</f>
        <v>Cromwell</v>
      </c>
      <c r="AO35" t="s">
        <v>506</v>
      </c>
      <c r="AP35" s="8">
        <v>1</v>
      </c>
      <c r="AR35" s="111">
        <v>9</v>
      </c>
      <c r="AS35" s="113">
        <v>7</v>
      </c>
      <c r="AT35" s="113">
        <v>15</v>
      </c>
      <c r="AU35" s="117">
        <v>18080</v>
      </c>
      <c r="AV35" s="117">
        <f t="shared" ref="AV35:AV66" si="23">AR35*1000+AS35</f>
        <v>9007</v>
      </c>
      <c r="AW35" t="s">
        <v>1480</v>
      </c>
      <c r="AX35" s="121">
        <f t="shared" ref="AX35:AX66" si="24">AR35*100000+AU35</f>
        <v>918080</v>
      </c>
      <c r="BC35">
        <v>12.91</v>
      </c>
      <c r="BD35">
        <v>0.52</v>
      </c>
      <c r="BE35">
        <v>12.39</v>
      </c>
      <c r="BF35" s="2"/>
      <c r="BH35" s="123">
        <f t="shared" ref="BH35:BH66" si="25">IF(D35=1,ROUNDDOWN(J35,3),0)</f>
        <v>0.55200000000000005</v>
      </c>
      <c r="BI35" s="123">
        <f t="shared" ref="BI35:BI66" si="26">IF(E35=1,ROUNDDOWN(K35,3),0)</f>
        <v>0</v>
      </c>
      <c r="BJ35">
        <f t="shared" ref="BJ35:BJ66" si="27">IF(BH35=BI35,ROUNDDOWN(BI35*10,0),0)</f>
        <v>0</v>
      </c>
    </row>
    <row r="36" spans="1:62" hidden="1" outlineLevel="1">
      <c r="A36" t="s">
        <v>1626</v>
      </c>
      <c r="B36" s="8" t="s">
        <v>1493</v>
      </c>
      <c r="C36" s="1">
        <f t="shared" si="14"/>
        <v>26161</v>
      </c>
      <c r="D36" s="5">
        <f>IF(N36&gt;0, RANK(N36,(N36:P36,Q36:AE36)),0)</f>
        <v>1</v>
      </c>
      <c r="E36" s="5">
        <f>IF(O36&gt;0,RANK(O36,(N36:P36,Q36:AE36)),0)</f>
        <v>2</v>
      </c>
      <c r="F36" s="5">
        <f t="shared" si="15"/>
        <v>0</v>
      </c>
      <c r="G36" s="1">
        <f t="shared" si="16"/>
        <v>4700</v>
      </c>
      <c r="H36" s="2">
        <f t="shared" si="17"/>
        <v>0.17965674095026948</v>
      </c>
      <c r="I36" s="6"/>
      <c r="J36" s="2">
        <f t="shared" si="18"/>
        <v>0.58445778066587672</v>
      </c>
      <c r="K36" s="2">
        <f t="shared" si="19"/>
        <v>0.40480103971560721</v>
      </c>
      <c r="L36" s="2">
        <f t="shared" si="20"/>
        <v>0</v>
      </c>
      <c r="M36" s="2">
        <f t="shared" si="21"/>
        <v>1.0741179618516061E-2</v>
      </c>
      <c r="N36" s="63">
        <v>15290</v>
      </c>
      <c r="O36" s="63">
        <v>10590</v>
      </c>
      <c r="P36" s="63"/>
      <c r="Q36" s="63">
        <v>196</v>
      </c>
      <c r="R36" s="63"/>
      <c r="S36" s="63"/>
      <c r="T36" s="63"/>
      <c r="W36" s="63"/>
      <c r="X36" s="8">
        <v>85</v>
      </c>
      <c r="Y36" s="63"/>
      <c r="Z36" s="63"/>
      <c r="AA36" s="63"/>
      <c r="AB36" s="63"/>
      <c r="AN36" t="str">
        <f t="shared" si="22"/>
        <v>Danbury</v>
      </c>
      <c r="AO36" t="s">
        <v>283</v>
      </c>
      <c r="AP36" s="8">
        <v>5</v>
      </c>
      <c r="AR36" s="111">
        <v>9</v>
      </c>
      <c r="AS36" s="113">
        <v>1</v>
      </c>
      <c r="AT36" s="113">
        <v>20</v>
      </c>
      <c r="AU36" s="117">
        <v>18500</v>
      </c>
      <c r="AV36" s="117">
        <f t="shared" si="23"/>
        <v>9001</v>
      </c>
      <c r="AW36" t="s">
        <v>1480</v>
      </c>
      <c r="AX36" s="121">
        <f t="shared" si="24"/>
        <v>918500</v>
      </c>
      <c r="BC36">
        <v>44.3</v>
      </c>
      <c r="BD36">
        <v>2.19</v>
      </c>
      <c r="BE36">
        <v>42.11</v>
      </c>
      <c r="BF36" s="2"/>
      <c r="BH36" s="123">
        <f t="shared" si="25"/>
        <v>0.58399999999999996</v>
      </c>
      <c r="BI36" s="123">
        <f t="shared" si="26"/>
        <v>0</v>
      </c>
      <c r="BJ36">
        <f t="shared" si="27"/>
        <v>0</v>
      </c>
    </row>
    <row r="37" spans="1:62" hidden="1" outlineLevel="1">
      <c r="A37" t="s">
        <v>3046</v>
      </c>
      <c r="B37" s="8" t="s">
        <v>1493</v>
      </c>
      <c r="C37" s="1">
        <f t="shared" si="14"/>
        <v>10973</v>
      </c>
      <c r="D37" s="5">
        <f>IF(N37&gt;0, RANK(N37,(N37:P37,Q37:AE37)),0)</f>
        <v>2</v>
      </c>
      <c r="E37" s="5">
        <f>IF(O37&gt;0,RANK(O37,(N37:P37,Q37:AE37)),0)</f>
        <v>1</v>
      </c>
      <c r="F37" s="5">
        <f t="shared" si="15"/>
        <v>0</v>
      </c>
      <c r="G37" s="1">
        <f t="shared" si="16"/>
        <v>3398</v>
      </c>
      <c r="H37" s="2">
        <f t="shared" si="17"/>
        <v>0.30966918800692611</v>
      </c>
      <c r="I37" s="6"/>
      <c r="J37" s="2">
        <f t="shared" si="18"/>
        <v>0.34420851180169509</v>
      </c>
      <c r="K37" s="2">
        <f t="shared" si="19"/>
        <v>0.6538776998086212</v>
      </c>
      <c r="L37" s="2">
        <f t="shared" si="20"/>
        <v>0</v>
      </c>
      <c r="M37" s="2">
        <f t="shared" si="21"/>
        <v>1.9137883896837016E-3</v>
      </c>
      <c r="N37" s="63">
        <v>3777</v>
      </c>
      <c r="O37" s="63">
        <v>7175</v>
      </c>
      <c r="P37" s="63"/>
      <c r="Q37" s="63">
        <v>10</v>
      </c>
      <c r="R37" s="63"/>
      <c r="S37" s="63"/>
      <c r="T37" s="63"/>
      <c r="W37" s="63"/>
      <c r="X37" s="8">
        <v>11</v>
      </c>
      <c r="Y37" s="63"/>
      <c r="Z37" s="63"/>
      <c r="AA37" s="63"/>
      <c r="AB37" s="63"/>
      <c r="AN37" t="str">
        <f t="shared" si="22"/>
        <v>Darien</v>
      </c>
      <c r="AO37" t="s">
        <v>283</v>
      </c>
      <c r="AP37" s="8">
        <v>4</v>
      </c>
      <c r="AR37" s="111">
        <v>9</v>
      </c>
      <c r="AS37" s="113">
        <v>1</v>
      </c>
      <c r="AT37" s="113">
        <v>25</v>
      </c>
      <c r="AU37" s="117">
        <v>18850</v>
      </c>
      <c r="AV37" s="117">
        <f t="shared" si="23"/>
        <v>9001</v>
      </c>
      <c r="AW37" t="s">
        <v>1480</v>
      </c>
      <c r="AX37" s="121">
        <f t="shared" si="24"/>
        <v>918850</v>
      </c>
      <c r="BC37">
        <v>23.44</v>
      </c>
      <c r="BD37">
        <v>10.59</v>
      </c>
      <c r="BE37">
        <v>12.86</v>
      </c>
      <c r="BF37" s="2"/>
      <c r="BH37" s="123">
        <f t="shared" si="25"/>
        <v>0</v>
      </c>
      <c r="BI37" s="123">
        <f t="shared" si="26"/>
        <v>0.65300000000000002</v>
      </c>
      <c r="BJ37">
        <f t="shared" si="27"/>
        <v>0</v>
      </c>
    </row>
    <row r="38" spans="1:62" hidden="1" outlineLevel="1">
      <c r="A38" t="s">
        <v>2687</v>
      </c>
      <c r="B38" s="8" t="s">
        <v>1493</v>
      </c>
      <c r="C38" s="1">
        <f t="shared" si="14"/>
        <v>2433</v>
      </c>
      <c r="D38" s="5">
        <f>IF(N38&gt;0, RANK(N38,(N38:P38,Q38:AE38)),0)</f>
        <v>1</v>
      </c>
      <c r="E38" s="5">
        <f>IF(O38&gt;0,RANK(O38,(N38:P38,Q38:AE38)),0)</f>
        <v>2</v>
      </c>
      <c r="F38" s="5">
        <f t="shared" si="15"/>
        <v>0</v>
      </c>
      <c r="G38" s="1">
        <f t="shared" si="16"/>
        <v>547</v>
      </c>
      <c r="H38" s="2">
        <f t="shared" si="17"/>
        <v>0.22482531853678586</v>
      </c>
      <c r="I38" s="6"/>
      <c r="J38" s="2">
        <f t="shared" si="18"/>
        <v>0.60789149198520342</v>
      </c>
      <c r="K38" s="2">
        <f t="shared" si="19"/>
        <v>0.38306617344841759</v>
      </c>
      <c r="L38" s="2">
        <f t="shared" si="20"/>
        <v>0</v>
      </c>
      <c r="M38" s="2">
        <f t="shared" si="21"/>
        <v>9.0423345663789845E-3</v>
      </c>
      <c r="N38" s="63">
        <v>1479</v>
      </c>
      <c r="O38" s="63">
        <v>932</v>
      </c>
      <c r="P38" s="63"/>
      <c r="Q38" s="63">
        <v>14</v>
      </c>
      <c r="R38" s="63"/>
      <c r="S38" s="63"/>
      <c r="T38" s="63"/>
      <c r="W38" s="63"/>
      <c r="X38" s="8">
        <v>8</v>
      </c>
      <c r="Y38" s="63"/>
      <c r="Z38" s="63"/>
      <c r="AA38" s="63"/>
      <c r="AB38" s="63"/>
      <c r="AN38" t="str">
        <f t="shared" si="22"/>
        <v>Deep River</v>
      </c>
      <c r="AO38" t="s">
        <v>506</v>
      </c>
      <c r="AP38" s="8">
        <v>2</v>
      </c>
      <c r="AR38" s="111">
        <v>9</v>
      </c>
      <c r="AS38" s="113">
        <v>7</v>
      </c>
      <c r="AT38" s="113">
        <v>20</v>
      </c>
      <c r="AU38" s="117">
        <v>19130</v>
      </c>
      <c r="AV38" s="117">
        <f t="shared" si="23"/>
        <v>9007</v>
      </c>
      <c r="AW38" t="s">
        <v>1480</v>
      </c>
      <c r="AX38" s="121">
        <f t="shared" si="24"/>
        <v>919130</v>
      </c>
      <c r="BC38">
        <v>14.17</v>
      </c>
      <c r="BD38">
        <v>0.61</v>
      </c>
      <c r="BE38">
        <v>13.55</v>
      </c>
      <c r="BF38" s="2"/>
      <c r="BH38" s="123">
        <f t="shared" si="25"/>
        <v>0.60699999999999998</v>
      </c>
      <c r="BI38" s="123">
        <f t="shared" si="26"/>
        <v>0</v>
      </c>
      <c r="BJ38">
        <f t="shared" si="27"/>
        <v>0</v>
      </c>
    </row>
    <row r="39" spans="1:62" hidden="1" outlineLevel="1">
      <c r="A39" t="s">
        <v>3188</v>
      </c>
      <c r="B39" s="8" t="s">
        <v>1493</v>
      </c>
      <c r="C39" s="1">
        <f t="shared" si="14"/>
        <v>4555</v>
      </c>
      <c r="D39" s="5">
        <f>IF(N39&gt;0, RANK(N39,(N39:P39,Q39:AE39)),0)</f>
        <v>1</v>
      </c>
      <c r="E39" s="5">
        <f>IF(O39&gt;0,RANK(O39,(N39:P39,Q39:AE39)),0)</f>
        <v>2</v>
      </c>
      <c r="F39" s="5">
        <f t="shared" si="15"/>
        <v>0</v>
      </c>
      <c r="G39" s="1">
        <f t="shared" si="16"/>
        <v>516</v>
      </c>
      <c r="H39" s="2">
        <f t="shared" si="17"/>
        <v>0.1132821075740944</v>
      </c>
      <c r="I39" s="6"/>
      <c r="J39" s="2">
        <f t="shared" si="18"/>
        <v>0.55082327113062568</v>
      </c>
      <c r="K39" s="2">
        <f t="shared" si="19"/>
        <v>0.43754116355653128</v>
      </c>
      <c r="L39" s="2">
        <f t="shared" si="20"/>
        <v>0</v>
      </c>
      <c r="M39" s="2">
        <f t="shared" si="21"/>
        <v>1.1635565312843044E-2</v>
      </c>
      <c r="N39" s="63">
        <v>2509</v>
      </c>
      <c r="O39" s="63">
        <v>1993</v>
      </c>
      <c r="P39" s="63"/>
      <c r="Q39" s="63">
        <v>31</v>
      </c>
      <c r="R39" s="63"/>
      <c r="S39" s="63"/>
      <c r="T39" s="63"/>
      <c r="W39" s="63"/>
      <c r="X39" s="8">
        <v>22</v>
      </c>
      <c r="Y39" s="63"/>
      <c r="Z39" s="63"/>
      <c r="AA39" s="63"/>
      <c r="AB39" s="63"/>
      <c r="AN39" t="str">
        <f t="shared" si="22"/>
        <v>Derby</v>
      </c>
      <c r="AO39" t="s">
        <v>2815</v>
      </c>
      <c r="AP39" s="8">
        <v>3</v>
      </c>
      <c r="AR39" s="111">
        <v>9</v>
      </c>
      <c r="AS39" s="113">
        <v>9</v>
      </c>
      <c r="AT39" s="113">
        <v>30</v>
      </c>
      <c r="AU39" s="117">
        <v>19550</v>
      </c>
      <c r="AV39" s="117">
        <f t="shared" si="23"/>
        <v>9009</v>
      </c>
      <c r="AW39" t="s">
        <v>1480</v>
      </c>
      <c r="AX39" s="121">
        <f t="shared" si="24"/>
        <v>919550</v>
      </c>
      <c r="BC39">
        <v>5.38</v>
      </c>
      <c r="BD39">
        <v>0.4</v>
      </c>
      <c r="BE39">
        <v>4.9800000000000004</v>
      </c>
      <c r="BF39" s="2"/>
      <c r="BH39" s="123">
        <f t="shared" si="25"/>
        <v>0.55000000000000004</v>
      </c>
      <c r="BI39" s="123">
        <f t="shared" si="26"/>
        <v>0</v>
      </c>
      <c r="BJ39">
        <f t="shared" si="27"/>
        <v>0</v>
      </c>
    </row>
    <row r="40" spans="1:62" hidden="1" outlineLevel="1">
      <c r="A40" t="s">
        <v>2232</v>
      </c>
      <c r="B40" s="8" t="s">
        <v>1493</v>
      </c>
      <c r="C40" s="1">
        <f t="shared" si="14"/>
        <v>4113</v>
      </c>
      <c r="D40" s="5">
        <f>IF(N40&gt;0, RANK(N40,(N40:P40,Q40:AE40)),0)</f>
        <v>2</v>
      </c>
      <c r="E40" s="5">
        <f>IF(O40&gt;0,RANK(O40,(N40:P40,Q40:AE40)),0)</f>
        <v>1</v>
      </c>
      <c r="F40" s="5">
        <f t="shared" si="15"/>
        <v>0</v>
      </c>
      <c r="G40" s="1">
        <f t="shared" si="16"/>
        <v>30</v>
      </c>
      <c r="H40" s="2">
        <f t="shared" si="17"/>
        <v>7.2939460247994168E-3</v>
      </c>
      <c r="I40" s="6"/>
      <c r="J40" s="2">
        <f t="shared" si="18"/>
        <v>0.48942377826404082</v>
      </c>
      <c r="K40" s="2">
        <f t="shared" si="19"/>
        <v>0.49671772428884026</v>
      </c>
      <c r="L40" s="2">
        <f t="shared" si="20"/>
        <v>0</v>
      </c>
      <c r="M40" s="2">
        <f t="shared" si="21"/>
        <v>1.3858497447118923E-2</v>
      </c>
      <c r="N40" s="63">
        <v>2013</v>
      </c>
      <c r="O40" s="63">
        <v>2043</v>
      </c>
      <c r="P40" s="63"/>
      <c r="Q40" s="63">
        <v>35</v>
      </c>
      <c r="R40" s="63"/>
      <c r="S40" s="63"/>
      <c r="T40" s="63"/>
      <c r="W40" s="63"/>
      <c r="X40" s="8">
        <v>22</v>
      </c>
      <c r="Y40" s="63"/>
      <c r="Z40" s="63"/>
      <c r="AA40" s="63"/>
      <c r="AB40" s="63"/>
      <c r="AN40" t="str">
        <f t="shared" si="22"/>
        <v>Durham</v>
      </c>
      <c r="AO40" t="s">
        <v>506</v>
      </c>
      <c r="AP40" s="8">
        <v>3</v>
      </c>
      <c r="AR40" s="111">
        <v>9</v>
      </c>
      <c r="AS40" s="113">
        <v>7</v>
      </c>
      <c r="AT40" s="113">
        <v>25</v>
      </c>
      <c r="AU40" s="117">
        <v>20810</v>
      </c>
      <c r="AV40" s="117">
        <f t="shared" si="23"/>
        <v>9007</v>
      </c>
      <c r="AW40" t="s">
        <v>1480</v>
      </c>
      <c r="AX40" s="121">
        <f t="shared" si="24"/>
        <v>920810</v>
      </c>
      <c r="BC40">
        <v>23.76</v>
      </c>
      <c r="BD40">
        <v>0.16</v>
      </c>
      <c r="BE40">
        <v>23.6</v>
      </c>
      <c r="BF40" s="2"/>
      <c r="BH40" s="123">
        <f t="shared" si="25"/>
        <v>0</v>
      </c>
      <c r="BI40" s="123">
        <f t="shared" si="26"/>
        <v>0.496</v>
      </c>
      <c r="BJ40">
        <f t="shared" si="27"/>
        <v>0</v>
      </c>
    </row>
    <row r="41" spans="1:62" hidden="1" outlineLevel="1">
      <c r="A41" t="s">
        <v>2434</v>
      </c>
      <c r="B41" s="8" t="s">
        <v>1493</v>
      </c>
      <c r="C41" s="1">
        <f t="shared" si="14"/>
        <v>2878</v>
      </c>
      <c r="D41" s="5">
        <f>IF(N41&gt;0, RANK(N41,(N41:P41,Q41:AE41)),0)</f>
        <v>2</v>
      </c>
      <c r="E41" s="5">
        <f>IF(O41&gt;0,RANK(O41,(N41:P41,Q41:AE41)),0)</f>
        <v>1</v>
      </c>
      <c r="F41" s="5">
        <f t="shared" si="15"/>
        <v>0</v>
      </c>
      <c r="G41" s="1">
        <f t="shared" si="16"/>
        <v>59</v>
      </c>
      <c r="H41" s="2">
        <f t="shared" si="17"/>
        <v>2.0500347463516332E-2</v>
      </c>
      <c r="I41" s="6"/>
      <c r="J41" s="2">
        <f t="shared" si="18"/>
        <v>0.48262682418346076</v>
      </c>
      <c r="K41" s="2">
        <f t="shared" si="19"/>
        <v>0.50312717164697707</v>
      </c>
      <c r="L41" s="2">
        <f t="shared" si="20"/>
        <v>0</v>
      </c>
      <c r="M41" s="2">
        <f t="shared" si="21"/>
        <v>1.4246004169562121E-2</v>
      </c>
      <c r="N41" s="63">
        <v>1389</v>
      </c>
      <c r="O41" s="63">
        <v>1448</v>
      </c>
      <c r="P41" s="63"/>
      <c r="Q41" s="63">
        <v>30</v>
      </c>
      <c r="R41" s="63"/>
      <c r="S41" s="63"/>
      <c r="T41" s="63"/>
      <c r="W41" s="63"/>
      <c r="X41" s="8">
        <v>11</v>
      </c>
      <c r="Y41" s="63"/>
      <c r="Z41" s="63"/>
      <c r="AA41" s="63"/>
      <c r="AB41" s="63"/>
      <c r="AN41" t="str">
        <f t="shared" si="22"/>
        <v>East Granby</v>
      </c>
      <c r="AO41" t="s">
        <v>1746</v>
      </c>
      <c r="AP41" s="8">
        <v>1</v>
      </c>
      <c r="AR41" s="111">
        <v>9</v>
      </c>
      <c r="AS41" s="113">
        <v>3</v>
      </c>
      <c r="AT41" s="113">
        <v>35</v>
      </c>
      <c r="AU41" s="117">
        <v>22070</v>
      </c>
      <c r="AV41" s="117">
        <f t="shared" si="23"/>
        <v>9003</v>
      </c>
      <c r="AW41" t="s">
        <v>1480</v>
      </c>
      <c r="AX41" s="121">
        <f t="shared" si="24"/>
        <v>922070</v>
      </c>
      <c r="BC41">
        <v>17.559999999999999</v>
      </c>
      <c r="BD41">
        <v>0.08</v>
      </c>
      <c r="BE41">
        <v>17.48</v>
      </c>
      <c r="BF41" s="2"/>
      <c r="BH41" s="123">
        <f t="shared" si="25"/>
        <v>0</v>
      </c>
      <c r="BI41" s="123">
        <f t="shared" si="26"/>
        <v>0.503</v>
      </c>
      <c r="BJ41">
        <f t="shared" si="27"/>
        <v>0</v>
      </c>
    </row>
    <row r="42" spans="1:62" hidden="1" outlineLevel="1">
      <c r="A42" t="s">
        <v>1576</v>
      </c>
      <c r="B42" s="8" t="s">
        <v>1493</v>
      </c>
      <c r="C42" s="1">
        <f t="shared" si="14"/>
        <v>4662</v>
      </c>
      <c r="D42" s="5">
        <f>IF(N42&gt;0, RANK(N42,(N42:P42,Q42:AE42)),0)</f>
        <v>1</v>
      </c>
      <c r="E42" s="5">
        <f>IF(O42&gt;0,RANK(O42,(N42:P42,Q42:AE42)),0)</f>
        <v>2</v>
      </c>
      <c r="F42" s="5">
        <f t="shared" si="15"/>
        <v>0</v>
      </c>
      <c r="G42" s="1">
        <f t="shared" si="16"/>
        <v>362</v>
      </c>
      <c r="H42" s="2">
        <f t="shared" si="17"/>
        <v>7.764907764907765E-2</v>
      </c>
      <c r="I42" s="6"/>
      <c r="J42" s="2">
        <f t="shared" si="18"/>
        <v>0.53003003003003002</v>
      </c>
      <c r="K42" s="2">
        <f t="shared" si="19"/>
        <v>0.45238095238095238</v>
      </c>
      <c r="L42" s="2">
        <f t="shared" si="20"/>
        <v>0</v>
      </c>
      <c r="M42" s="2">
        <f t="shared" si="21"/>
        <v>1.7589017589017597E-2</v>
      </c>
      <c r="N42" s="63">
        <v>2471</v>
      </c>
      <c r="O42" s="63">
        <v>2109</v>
      </c>
      <c r="P42" s="63"/>
      <c r="Q42" s="63">
        <v>50</v>
      </c>
      <c r="R42" s="63"/>
      <c r="S42" s="63"/>
      <c r="T42" s="63"/>
      <c r="W42" s="63"/>
      <c r="X42" s="8">
        <v>32</v>
      </c>
      <c r="Y42" s="63"/>
      <c r="Z42" s="63"/>
      <c r="AA42" s="63"/>
      <c r="AB42" s="63"/>
      <c r="AN42" t="str">
        <f t="shared" si="22"/>
        <v>East Haddam</v>
      </c>
      <c r="AO42" t="s">
        <v>506</v>
      </c>
      <c r="AP42" s="8">
        <v>2</v>
      </c>
      <c r="AR42" s="111">
        <v>9</v>
      </c>
      <c r="AS42" s="113">
        <v>7</v>
      </c>
      <c r="AT42" s="113">
        <v>30</v>
      </c>
      <c r="AU42" s="117">
        <v>22280</v>
      </c>
      <c r="AV42" s="117">
        <f t="shared" si="23"/>
        <v>9007</v>
      </c>
      <c r="AW42" t="s">
        <v>1480</v>
      </c>
      <c r="AX42" s="121">
        <f t="shared" si="24"/>
        <v>922280</v>
      </c>
      <c r="BC42">
        <v>56.57</v>
      </c>
      <c r="BD42">
        <v>2.2400000000000002</v>
      </c>
      <c r="BE42">
        <v>54.33</v>
      </c>
      <c r="BF42" s="2"/>
      <c r="BH42" s="123">
        <f t="shared" si="25"/>
        <v>0.53</v>
      </c>
      <c r="BI42" s="123">
        <f t="shared" si="26"/>
        <v>0</v>
      </c>
      <c r="BJ42">
        <f t="shared" si="27"/>
        <v>0</v>
      </c>
    </row>
    <row r="43" spans="1:62" hidden="1" outlineLevel="1">
      <c r="A43" t="s">
        <v>2414</v>
      </c>
      <c r="B43" s="8" t="s">
        <v>1493</v>
      </c>
      <c r="C43" s="1">
        <f t="shared" si="14"/>
        <v>6738</v>
      </c>
      <c r="D43" s="5">
        <f>IF(N43&gt;0, RANK(N43,(N43:P43,Q43:AE43)),0)</f>
        <v>1</v>
      </c>
      <c r="E43" s="5">
        <f>IF(O43&gt;0,RANK(O43,(N43:P43,Q43:AE43)),0)</f>
        <v>2</v>
      </c>
      <c r="F43" s="5">
        <f t="shared" si="15"/>
        <v>0</v>
      </c>
      <c r="G43" s="1">
        <f t="shared" si="16"/>
        <v>371</v>
      </c>
      <c r="H43" s="2">
        <f t="shared" si="17"/>
        <v>5.5060848916592457E-2</v>
      </c>
      <c r="I43" s="6"/>
      <c r="J43" s="2">
        <f t="shared" si="18"/>
        <v>0.52077767883644999</v>
      </c>
      <c r="K43" s="2">
        <f t="shared" si="19"/>
        <v>0.46571682991985752</v>
      </c>
      <c r="L43" s="2">
        <f t="shared" si="20"/>
        <v>0</v>
      </c>
      <c r="M43" s="2">
        <f t="shared" si="21"/>
        <v>1.3505491243692491E-2</v>
      </c>
      <c r="N43" s="63">
        <v>3509</v>
      </c>
      <c r="O43" s="63">
        <v>3138</v>
      </c>
      <c r="P43" s="63"/>
      <c r="Q43" s="63">
        <v>64</v>
      </c>
      <c r="R43" s="63"/>
      <c r="S43" s="63"/>
      <c r="T43" s="63"/>
      <c r="W43" s="63"/>
      <c r="X43" s="8">
        <v>27</v>
      </c>
      <c r="Y43" s="63"/>
      <c r="Z43" s="63"/>
      <c r="AA43" s="63"/>
      <c r="AB43" s="63"/>
      <c r="AN43" t="str">
        <f t="shared" si="22"/>
        <v>East Hampton</v>
      </c>
      <c r="AO43" t="s">
        <v>506</v>
      </c>
      <c r="AP43" s="8">
        <v>2</v>
      </c>
      <c r="AR43" s="111">
        <v>9</v>
      </c>
      <c r="AS43" s="113">
        <v>7</v>
      </c>
      <c r="AT43" s="113">
        <v>35</v>
      </c>
      <c r="AU43" s="117">
        <v>22490</v>
      </c>
      <c r="AV43" s="117">
        <f t="shared" si="23"/>
        <v>9007</v>
      </c>
      <c r="AW43" t="s">
        <v>1480</v>
      </c>
      <c r="AX43" s="121">
        <f t="shared" si="24"/>
        <v>922490</v>
      </c>
      <c r="BC43">
        <v>36.840000000000003</v>
      </c>
      <c r="BD43">
        <v>1.24</v>
      </c>
      <c r="BE43">
        <v>35.590000000000003</v>
      </c>
      <c r="BF43" s="2"/>
      <c r="BH43" s="123">
        <f t="shared" si="25"/>
        <v>0.52</v>
      </c>
      <c r="BI43" s="123">
        <f t="shared" si="26"/>
        <v>0</v>
      </c>
      <c r="BJ43">
        <f t="shared" si="27"/>
        <v>0</v>
      </c>
    </row>
    <row r="44" spans="1:62" hidden="1" outlineLevel="1">
      <c r="A44" t="s">
        <v>1974</v>
      </c>
      <c r="B44" s="8" t="s">
        <v>1493</v>
      </c>
      <c r="C44" s="1">
        <f t="shared" si="14"/>
        <v>18855</v>
      </c>
      <c r="D44" s="5">
        <f>IF(N44&gt;0, RANK(N44,(N44:P44,Q44:AE44)),0)</f>
        <v>1</v>
      </c>
      <c r="E44" s="5">
        <f>IF(O44&gt;0,RANK(O44,(N44:P44,Q44:AE44)),0)</f>
        <v>2</v>
      </c>
      <c r="F44" s="5">
        <f t="shared" si="15"/>
        <v>0</v>
      </c>
      <c r="G44" s="1">
        <f t="shared" si="16"/>
        <v>9593</v>
      </c>
      <c r="H44" s="2">
        <f t="shared" si="17"/>
        <v>0.50877751259612836</v>
      </c>
      <c r="I44" s="6"/>
      <c r="J44" s="2">
        <f t="shared" si="18"/>
        <v>0.75041103155661626</v>
      </c>
      <c r="K44" s="2">
        <f t="shared" si="19"/>
        <v>0.24163351896048793</v>
      </c>
      <c r="L44" s="2">
        <f t="shared" si="20"/>
        <v>0</v>
      </c>
      <c r="M44" s="2">
        <f t="shared" si="21"/>
        <v>7.95544948289581E-3</v>
      </c>
      <c r="N44" s="63">
        <v>14149</v>
      </c>
      <c r="O44" s="63">
        <v>4556</v>
      </c>
      <c r="P44" s="63"/>
      <c r="Q44" s="63">
        <v>103</v>
      </c>
      <c r="R44" s="63"/>
      <c r="S44" s="63"/>
      <c r="T44" s="63"/>
      <c r="W44" s="63"/>
      <c r="X44" s="8">
        <v>47</v>
      </c>
      <c r="Y44" s="63"/>
      <c r="Z44" s="63"/>
      <c r="AA44" s="63"/>
      <c r="AB44" s="63"/>
      <c r="AN44" t="str">
        <f t="shared" si="22"/>
        <v>East Hartford</v>
      </c>
      <c r="AO44" t="s">
        <v>1746</v>
      </c>
      <c r="AP44" s="8">
        <v>1</v>
      </c>
      <c r="AR44" s="111">
        <v>9</v>
      </c>
      <c r="AS44" s="113">
        <v>3</v>
      </c>
      <c r="AT44" s="113">
        <v>40</v>
      </c>
      <c r="AU44" s="117">
        <v>22630</v>
      </c>
      <c r="AV44" s="117">
        <f t="shared" si="23"/>
        <v>9003</v>
      </c>
      <c r="AW44" t="s">
        <v>1480</v>
      </c>
      <c r="AX44" s="121">
        <f t="shared" si="24"/>
        <v>922630</v>
      </c>
      <c r="BC44">
        <v>18.78</v>
      </c>
      <c r="BD44">
        <v>0.76</v>
      </c>
      <c r="BE44">
        <v>18.02</v>
      </c>
      <c r="BF44" s="2"/>
      <c r="BH44" s="123">
        <f t="shared" si="25"/>
        <v>0.75</v>
      </c>
      <c r="BI44" s="123">
        <f t="shared" si="26"/>
        <v>0</v>
      </c>
      <c r="BJ44">
        <f t="shared" si="27"/>
        <v>0</v>
      </c>
    </row>
    <row r="45" spans="1:62" hidden="1" outlineLevel="1">
      <c r="A45" t="s">
        <v>1322</v>
      </c>
      <c r="B45" s="8" t="s">
        <v>1493</v>
      </c>
      <c r="C45" s="1">
        <f t="shared" si="14"/>
        <v>11302</v>
      </c>
      <c r="D45" s="5">
        <f>IF(N45&gt;0, RANK(N45,(N45:P45,Q45:AE45)),0)</f>
        <v>1</v>
      </c>
      <c r="E45" s="5">
        <f>IF(O45&gt;0,RANK(O45,(N45:P45,Q45:AE45)),0)</f>
        <v>2</v>
      </c>
      <c r="F45" s="5">
        <f t="shared" si="15"/>
        <v>0</v>
      </c>
      <c r="G45" s="1">
        <f t="shared" si="16"/>
        <v>1883</v>
      </c>
      <c r="H45" s="2">
        <f t="shared" si="17"/>
        <v>0.16660768005662716</v>
      </c>
      <c r="I45" s="6"/>
      <c r="J45" s="2">
        <f t="shared" si="18"/>
        <v>0.5780392850822863</v>
      </c>
      <c r="K45" s="2">
        <f t="shared" si="19"/>
        <v>0.41143160502565918</v>
      </c>
      <c r="L45" s="2">
        <f t="shared" si="20"/>
        <v>0</v>
      </c>
      <c r="M45" s="2">
        <f t="shared" si="21"/>
        <v>1.0529109892054522E-2</v>
      </c>
      <c r="N45" s="63">
        <v>6533</v>
      </c>
      <c r="O45" s="63">
        <v>4650</v>
      </c>
      <c r="P45" s="63"/>
      <c r="Q45" s="63">
        <v>77</v>
      </c>
      <c r="R45" s="63"/>
      <c r="S45" s="63"/>
      <c r="T45" s="63"/>
      <c r="W45" s="63"/>
      <c r="X45" s="8">
        <v>42</v>
      </c>
      <c r="Y45" s="63"/>
      <c r="Z45" s="63"/>
      <c r="AA45" s="63"/>
      <c r="AB45" s="63"/>
      <c r="AN45" t="str">
        <f t="shared" si="22"/>
        <v>East Haven</v>
      </c>
      <c r="AO45" t="s">
        <v>2815</v>
      </c>
      <c r="AP45" s="8">
        <v>3</v>
      </c>
      <c r="AR45" s="111">
        <v>9</v>
      </c>
      <c r="AS45" s="113">
        <v>9</v>
      </c>
      <c r="AT45" s="113">
        <v>35</v>
      </c>
      <c r="AU45" s="117">
        <v>22910</v>
      </c>
      <c r="AV45" s="117">
        <f t="shared" si="23"/>
        <v>9009</v>
      </c>
      <c r="AW45" t="s">
        <v>1480</v>
      </c>
      <c r="AX45" s="121">
        <f t="shared" si="24"/>
        <v>922910</v>
      </c>
      <c r="BC45">
        <v>13.42</v>
      </c>
      <c r="BD45">
        <v>1.1499999999999999</v>
      </c>
      <c r="BE45">
        <v>12.26</v>
      </c>
      <c r="BF45" s="2"/>
      <c r="BH45" s="123">
        <f t="shared" si="25"/>
        <v>0.57799999999999996</v>
      </c>
      <c r="BI45" s="123">
        <f t="shared" si="26"/>
        <v>0</v>
      </c>
      <c r="BJ45">
        <f t="shared" si="27"/>
        <v>0</v>
      </c>
    </row>
    <row r="46" spans="1:62" hidden="1" outlineLevel="1">
      <c r="A46" t="s">
        <v>2463</v>
      </c>
      <c r="B46" s="8" t="s">
        <v>1493</v>
      </c>
      <c r="C46" s="1">
        <f t="shared" si="14"/>
        <v>9413</v>
      </c>
      <c r="D46" s="5">
        <f>IF(N46&gt;0, RANK(N46,(N46:P46,Q46:AE46)),0)</f>
        <v>1</v>
      </c>
      <c r="E46" s="5">
        <f>IF(O46&gt;0,RANK(O46,(N46:P46,Q46:AE46)),0)</f>
        <v>2</v>
      </c>
      <c r="F46" s="5">
        <f t="shared" si="15"/>
        <v>0</v>
      </c>
      <c r="G46" s="1">
        <f t="shared" si="16"/>
        <v>1540</v>
      </c>
      <c r="H46" s="2">
        <f t="shared" si="17"/>
        <v>0.1636035270370764</v>
      </c>
      <c r="I46" s="6"/>
      <c r="J46" s="2">
        <f t="shared" si="18"/>
        <v>0.57643684266440032</v>
      </c>
      <c r="K46" s="2">
        <f t="shared" si="19"/>
        <v>0.41283331562732389</v>
      </c>
      <c r="L46" s="2">
        <f t="shared" si="20"/>
        <v>0</v>
      </c>
      <c r="M46" s="2">
        <f t="shared" si="21"/>
        <v>1.0729841708275789E-2</v>
      </c>
      <c r="N46" s="63">
        <v>5426</v>
      </c>
      <c r="O46" s="63">
        <v>3886</v>
      </c>
      <c r="P46" s="63"/>
      <c r="Q46" s="63">
        <v>69</v>
      </c>
      <c r="R46" s="63"/>
      <c r="S46" s="63"/>
      <c r="T46" s="63"/>
      <c r="W46" s="63"/>
      <c r="X46" s="8">
        <v>32</v>
      </c>
      <c r="Y46" s="63"/>
      <c r="Z46" s="63"/>
      <c r="AA46" s="63"/>
      <c r="AB46" s="63"/>
      <c r="AN46" t="str">
        <f t="shared" si="22"/>
        <v>East Lyme</v>
      </c>
      <c r="AO46" t="s">
        <v>132</v>
      </c>
      <c r="AP46" s="8">
        <v>2</v>
      </c>
      <c r="AR46" s="111">
        <v>9</v>
      </c>
      <c r="AS46" s="113">
        <v>11</v>
      </c>
      <c r="AT46" s="113">
        <v>15</v>
      </c>
      <c r="AU46" s="117">
        <v>23400</v>
      </c>
      <c r="AV46" s="117">
        <f t="shared" si="23"/>
        <v>9011</v>
      </c>
      <c r="AW46" t="s">
        <v>1480</v>
      </c>
      <c r="AX46" s="121">
        <f t="shared" si="24"/>
        <v>923400</v>
      </c>
      <c r="BC46">
        <v>41.97</v>
      </c>
      <c r="BD46">
        <v>7.93</v>
      </c>
      <c r="BE46">
        <v>34.03</v>
      </c>
      <c r="BF46" s="2"/>
      <c r="BH46" s="123">
        <f t="shared" si="25"/>
        <v>0.57599999999999996</v>
      </c>
      <c r="BI46" s="123">
        <f t="shared" si="26"/>
        <v>0</v>
      </c>
      <c r="BJ46">
        <f t="shared" si="27"/>
        <v>0</v>
      </c>
    </row>
    <row r="47" spans="1:62" hidden="1" outlineLevel="1">
      <c r="A47" t="s">
        <v>2090</v>
      </c>
      <c r="B47" s="8" t="s">
        <v>1493</v>
      </c>
      <c r="C47" s="1">
        <f t="shared" si="14"/>
        <v>5026</v>
      </c>
      <c r="D47" s="5">
        <f>IF(N47&gt;0, RANK(N47,(N47:P47,Q47:AE47)),0)</f>
        <v>1</v>
      </c>
      <c r="E47" s="5">
        <f>IF(O47&gt;0,RANK(O47,(N47:P47,Q47:AE47)),0)</f>
        <v>2</v>
      </c>
      <c r="F47" s="5">
        <f t="shared" si="15"/>
        <v>0</v>
      </c>
      <c r="G47" s="1">
        <f t="shared" si="16"/>
        <v>745</v>
      </c>
      <c r="H47" s="2">
        <f t="shared" si="17"/>
        <v>0.1482292081177875</v>
      </c>
      <c r="I47" s="6"/>
      <c r="J47" s="2">
        <f t="shared" si="18"/>
        <v>0.56844409072821334</v>
      </c>
      <c r="K47" s="2">
        <f t="shared" si="19"/>
        <v>0.42021488261042578</v>
      </c>
      <c r="L47" s="2">
        <f t="shared" si="20"/>
        <v>0</v>
      </c>
      <c r="M47" s="2">
        <f t="shared" si="21"/>
        <v>1.1341026661360887E-2</v>
      </c>
      <c r="N47" s="63">
        <v>2857</v>
      </c>
      <c r="O47" s="63">
        <v>2112</v>
      </c>
      <c r="P47" s="63"/>
      <c r="Q47" s="63">
        <v>37</v>
      </c>
      <c r="R47" s="63"/>
      <c r="S47" s="63"/>
      <c r="T47" s="63"/>
      <c r="W47" s="63"/>
      <c r="X47" s="8">
        <v>20</v>
      </c>
      <c r="Y47" s="63"/>
      <c r="Z47" s="63"/>
      <c r="AA47" s="63"/>
      <c r="AB47" s="63"/>
      <c r="AN47" t="str">
        <f t="shared" si="22"/>
        <v>East Windsor</v>
      </c>
      <c r="AO47" t="s">
        <v>1746</v>
      </c>
      <c r="AP47" s="8">
        <v>1</v>
      </c>
      <c r="AR47" s="111">
        <v>9</v>
      </c>
      <c r="AS47" s="113">
        <v>3</v>
      </c>
      <c r="AT47" s="113">
        <v>45</v>
      </c>
      <c r="AU47" s="117">
        <v>24800</v>
      </c>
      <c r="AV47" s="117">
        <f t="shared" si="23"/>
        <v>9003</v>
      </c>
      <c r="AW47" t="s">
        <v>1480</v>
      </c>
      <c r="AX47" s="121">
        <f t="shared" si="24"/>
        <v>924800</v>
      </c>
      <c r="BC47">
        <v>26.82</v>
      </c>
      <c r="BD47">
        <v>0.53</v>
      </c>
      <c r="BE47">
        <v>26.29</v>
      </c>
      <c r="BF47" s="2"/>
      <c r="BH47" s="123">
        <f t="shared" si="25"/>
        <v>0.56799999999999995</v>
      </c>
      <c r="BI47" s="123">
        <f t="shared" si="26"/>
        <v>0</v>
      </c>
      <c r="BJ47">
        <f t="shared" si="27"/>
        <v>0</v>
      </c>
    </row>
    <row r="48" spans="1:62" hidden="1" outlineLevel="1">
      <c r="A48" t="s">
        <v>1575</v>
      </c>
      <c r="B48" s="8" t="s">
        <v>1493</v>
      </c>
      <c r="C48" s="1">
        <f t="shared" si="14"/>
        <v>947</v>
      </c>
      <c r="D48" s="5">
        <f>IF(N48&gt;0, RANK(N48,(N48:P48,Q48:AE48)),0)</f>
        <v>2</v>
      </c>
      <c r="E48" s="5">
        <f>IF(O48&gt;0,RANK(O48,(N48:P48,Q48:AE48)),0)</f>
        <v>1</v>
      </c>
      <c r="F48" s="5">
        <f t="shared" si="15"/>
        <v>0</v>
      </c>
      <c r="G48" s="1">
        <f t="shared" si="16"/>
        <v>1</v>
      </c>
      <c r="H48" s="2">
        <f t="shared" si="17"/>
        <v>1.0559662090813093E-3</v>
      </c>
      <c r="I48" s="6"/>
      <c r="J48" s="2">
        <f t="shared" si="18"/>
        <v>0.48996832101372756</v>
      </c>
      <c r="K48" s="2">
        <f t="shared" si="19"/>
        <v>0.49102428722280889</v>
      </c>
      <c r="L48" s="2">
        <f t="shared" si="20"/>
        <v>0</v>
      </c>
      <c r="M48" s="2">
        <f t="shared" si="21"/>
        <v>1.9007391763463555E-2</v>
      </c>
      <c r="N48" s="63">
        <v>464</v>
      </c>
      <c r="O48" s="63">
        <v>465</v>
      </c>
      <c r="P48" s="63"/>
      <c r="Q48" s="63">
        <v>10</v>
      </c>
      <c r="R48" s="63"/>
      <c r="S48" s="63"/>
      <c r="T48" s="63"/>
      <c r="W48" s="63"/>
      <c r="X48" s="8">
        <v>8</v>
      </c>
      <c r="Y48" s="63"/>
      <c r="Z48" s="63"/>
      <c r="AA48" s="63"/>
      <c r="AB48" s="63"/>
      <c r="AN48" t="str">
        <f t="shared" si="22"/>
        <v>Eastford</v>
      </c>
      <c r="AO48" t="s">
        <v>2140</v>
      </c>
      <c r="AP48" s="8">
        <v>2</v>
      </c>
      <c r="AR48" s="111">
        <v>9</v>
      </c>
      <c r="AS48" s="113">
        <v>15</v>
      </c>
      <c r="AT48" s="113">
        <v>25</v>
      </c>
      <c r="AU48" s="117">
        <v>21860</v>
      </c>
      <c r="AV48" s="117">
        <f t="shared" si="23"/>
        <v>9015</v>
      </c>
      <c r="AW48" t="s">
        <v>1480</v>
      </c>
      <c r="AX48" s="121">
        <f t="shared" si="24"/>
        <v>921860</v>
      </c>
      <c r="BC48">
        <v>29.23</v>
      </c>
      <c r="BD48">
        <v>0.35</v>
      </c>
      <c r="BE48">
        <v>28.89</v>
      </c>
      <c r="BF48" s="2"/>
      <c r="BH48" s="123">
        <f t="shared" si="25"/>
        <v>0</v>
      </c>
      <c r="BI48" s="123">
        <f t="shared" si="26"/>
        <v>0.49099999999999999</v>
      </c>
      <c r="BJ48">
        <f t="shared" si="27"/>
        <v>0</v>
      </c>
    </row>
    <row r="49" spans="1:62" hidden="1" outlineLevel="1">
      <c r="A49" t="s">
        <v>2539</v>
      </c>
      <c r="B49" s="8" t="s">
        <v>1493</v>
      </c>
      <c r="C49" s="1">
        <f t="shared" si="14"/>
        <v>4266</v>
      </c>
      <c r="D49" s="5">
        <f>IF(N49&gt;0, RANK(N49,(N49:P49,Q49:AE49)),0)</f>
        <v>2</v>
      </c>
      <c r="E49" s="5">
        <f>IF(O49&gt;0,RANK(O49,(N49:P49,Q49:AE49)),0)</f>
        <v>1</v>
      </c>
      <c r="F49" s="5">
        <f t="shared" si="15"/>
        <v>0</v>
      </c>
      <c r="G49" s="1">
        <f t="shared" si="16"/>
        <v>539</v>
      </c>
      <c r="H49" s="2">
        <f t="shared" si="17"/>
        <v>0.12634786685419597</v>
      </c>
      <c r="I49" s="6"/>
      <c r="J49" s="2">
        <f t="shared" si="18"/>
        <v>0.4315518049695265</v>
      </c>
      <c r="K49" s="2">
        <f t="shared" si="19"/>
        <v>0.55789967182372247</v>
      </c>
      <c r="L49" s="2">
        <f t="shared" si="20"/>
        <v>0</v>
      </c>
      <c r="M49" s="2">
        <f t="shared" si="21"/>
        <v>1.0548523206751037E-2</v>
      </c>
      <c r="N49" s="63">
        <v>1841</v>
      </c>
      <c r="O49" s="63">
        <v>2380</v>
      </c>
      <c r="P49" s="63"/>
      <c r="Q49" s="63">
        <v>37</v>
      </c>
      <c r="R49" s="63"/>
      <c r="S49" s="63"/>
      <c r="T49" s="63"/>
      <c r="W49" s="63"/>
      <c r="X49" s="8">
        <v>8</v>
      </c>
      <c r="Y49" s="63"/>
      <c r="Z49" s="63"/>
      <c r="AA49" s="63"/>
      <c r="AB49" s="63"/>
      <c r="AN49" t="str">
        <f t="shared" si="22"/>
        <v>Easton</v>
      </c>
      <c r="AO49" t="s">
        <v>283</v>
      </c>
      <c r="AP49" s="8">
        <v>4</v>
      </c>
      <c r="AR49" s="111">
        <v>9</v>
      </c>
      <c r="AS49" s="113">
        <v>1</v>
      </c>
      <c r="AT49" s="113">
        <v>30</v>
      </c>
      <c r="AU49" s="117">
        <v>23890</v>
      </c>
      <c r="AV49" s="117">
        <f t="shared" si="23"/>
        <v>9001</v>
      </c>
      <c r="AW49" t="s">
        <v>1480</v>
      </c>
      <c r="AX49" s="121">
        <f t="shared" si="24"/>
        <v>923890</v>
      </c>
      <c r="BC49">
        <v>28.63</v>
      </c>
      <c r="BD49">
        <v>1.21</v>
      </c>
      <c r="BE49">
        <v>27.42</v>
      </c>
      <c r="BF49" s="2"/>
      <c r="BH49" s="123">
        <f t="shared" si="25"/>
        <v>0</v>
      </c>
      <c r="BI49" s="123">
        <f t="shared" si="26"/>
        <v>0.55700000000000005</v>
      </c>
      <c r="BJ49">
        <f t="shared" si="27"/>
        <v>0</v>
      </c>
    </row>
    <row r="50" spans="1:62" hidden="1" outlineLevel="1">
      <c r="A50" t="s">
        <v>2590</v>
      </c>
      <c r="B50" s="8" t="s">
        <v>1493</v>
      </c>
      <c r="C50" s="1">
        <f t="shared" si="14"/>
        <v>7606</v>
      </c>
      <c r="D50" s="5">
        <f>IF(N50&gt;0, RANK(N50,(N50:P50,Q50:AE50)),0)</f>
        <v>2</v>
      </c>
      <c r="E50" s="5">
        <f>IF(O50&gt;0,RANK(O50,(N50:P50,Q50:AE50)),0)</f>
        <v>1</v>
      </c>
      <c r="F50" s="5">
        <f t="shared" si="15"/>
        <v>0</v>
      </c>
      <c r="G50" s="1">
        <f t="shared" si="16"/>
        <v>296</v>
      </c>
      <c r="H50" s="2">
        <f t="shared" si="17"/>
        <v>3.8916644754141465E-2</v>
      </c>
      <c r="I50" s="6"/>
      <c r="J50" s="2">
        <f t="shared" si="18"/>
        <v>0.47304759400473312</v>
      </c>
      <c r="K50" s="2">
        <f t="shared" si="19"/>
        <v>0.51196423875887453</v>
      </c>
      <c r="L50" s="2">
        <f t="shared" si="20"/>
        <v>0</v>
      </c>
      <c r="M50" s="2">
        <f t="shared" si="21"/>
        <v>1.4988167236392291E-2</v>
      </c>
      <c r="N50" s="63">
        <v>3598</v>
      </c>
      <c r="O50" s="63">
        <v>3894</v>
      </c>
      <c r="P50" s="63"/>
      <c r="Q50" s="63">
        <v>81</v>
      </c>
      <c r="R50" s="63"/>
      <c r="S50" s="63"/>
      <c r="T50" s="63"/>
      <c r="W50" s="63"/>
      <c r="X50" s="8">
        <v>33</v>
      </c>
      <c r="Y50" s="63"/>
      <c r="Z50" s="63"/>
      <c r="AA50" s="63"/>
      <c r="AB50" s="63"/>
      <c r="AN50" t="str">
        <f t="shared" si="22"/>
        <v>Ellington</v>
      </c>
      <c r="AO50" t="s">
        <v>69</v>
      </c>
      <c r="AP50" s="8">
        <v>2</v>
      </c>
      <c r="AR50" s="111">
        <v>9</v>
      </c>
      <c r="AS50" s="113">
        <v>13</v>
      </c>
      <c r="AT50" s="113">
        <v>25</v>
      </c>
      <c r="AU50" s="117">
        <v>25360</v>
      </c>
      <c r="AV50" s="117">
        <f t="shared" si="23"/>
        <v>9013</v>
      </c>
      <c r="AW50" t="s">
        <v>1480</v>
      </c>
      <c r="AX50" s="121">
        <f t="shared" si="24"/>
        <v>925360</v>
      </c>
      <c r="BC50">
        <v>34.61</v>
      </c>
      <c r="BD50">
        <v>0.55000000000000004</v>
      </c>
      <c r="BE50">
        <v>34.049999999999997</v>
      </c>
      <c r="BF50" s="2"/>
      <c r="BH50" s="123">
        <f t="shared" si="25"/>
        <v>0</v>
      </c>
      <c r="BI50" s="123">
        <f t="shared" si="26"/>
        <v>0.51100000000000001</v>
      </c>
      <c r="BJ50">
        <f t="shared" si="27"/>
        <v>0</v>
      </c>
    </row>
    <row r="51" spans="1:62" hidden="1" outlineLevel="1">
      <c r="A51" t="s">
        <v>2415</v>
      </c>
      <c r="B51" s="8" t="s">
        <v>1493</v>
      </c>
      <c r="C51" s="1">
        <f t="shared" si="14"/>
        <v>18156</v>
      </c>
      <c r="D51" s="5">
        <f>IF(N51&gt;0, RANK(N51,(N51:P51,Q51:AE51)),0)</f>
        <v>1</v>
      </c>
      <c r="E51" s="5">
        <f>IF(O51&gt;0,RANK(O51,(N51:P51,Q51:AE51)),0)</f>
        <v>2</v>
      </c>
      <c r="F51" s="5">
        <f t="shared" si="15"/>
        <v>0</v>
      </c>
      <c r="G51" s="1">
        <f t="shared" si="16"/>
        <v>2443</v>
      </c>
      <c r="H51" s="2">
        <f t="shared" si="17"/>
        <v>0.13455606961885877</v>
      </c>
      <c r="I51" s="6"/>
      <c r="J51" s="2">
        <f t="shared" si="18"/>
        <v>0.55915399867812299</v>
      </c>
      <c r="K51" s="2">
        <f t="shared" si="19"/>
        <v>0.42459792905926413</v>
      </c>
      <c r="L51" s="2">
        <f t="shared" si="20"/>
        <v>0</v>
      </c>
      <c r="M51" s="2">
        <f t="shared" si="21"/>
        <v>1.6248072262612878E-2</v>
      </c>
      <c r="N51" s="63">
        <v>10152</v>
      </c>
      <c r="O51" s="63">
        <v>7709</v>
      </c>
      <c r="P51" s="63"/>
      <c r="Q51" s="63">
        <v>184</v>
      </c>
      <c r="R51" s="63"/>
      <c r="S51" s="63"/>
      <c r="T51" s="63"/>
      <c r="W51" s="63"/>
      <c r="X51" s="8">
        <v>111</v>
      </c>
      <c r="Y51" s="63"/>
      <c r="Z51" s="63"/>
      <c r="AA51" s="63"/>
      <c r="AB51" s="63"/>
      <c r="AN51" t="str">
        <f t="shared" si="22"/>
        <v>Enfield</v>
      </c>
      <c r="AO51" t="s">
        <v>1746</v>
      </c>
      <c r="AP51" s="8">
        <v>2</v>
      </c>
      <c r="AR51" s="111">
        <v>9</v>
      </c>
      <c r="AS51" s="113">
        <v>3</v>
      </c>
      <c r="AT51" s="113">
        <v>50</v>
      </c>
      <c r="AU51" s="117">
        <v>25990</v>
      </c>
      <c r="AV51" s="117">
        <f t="shared" si="23"/>
        <v>9003</v>
      </c>
      <c r="AW51" t="s">
        <v>1480</v>
      </c>
      <c r="AX51" s="121">
        <f t="shared" si="24"/>
        <v>925990</v>
      </c>
      <c r="BC51">
        <v>34.22</v>
      </c>
      <c r="BD51">
        <v>0.83</v>
      </c>
      <c r="BE51">
        <v>33.380000000000003</v>
      </c>
      <c r="BF51" s="2"/>
      <c r="BH51" s="123">
        <f t="shared" si="25"/>
        <v>0.55900000000000005</v>
      </c>
      <c r="BI51" s="123">
        <f t="shared" si="26"/>
        <v>0</v>
      </c>
      <c r="BJ51">
        <f t="shared" si="27"/>
        <v>0</v>
      </c>
    </row>
    <row r="52" spans="1:62" hidden="1" outlineLevel="1">
      <c r="A52" t="s">
        <v>849</v>
      </c>
      <c r="B52" s="8" t="s">
        <v>1493</v>
      </c>
      <c r="C52" s="1">
        <f t="shared" si="14"/>
        <v>3975</v>
      </c>
      <c r="D52" s="5">
        <f>IF(N52&gt;0, RANK(N52,(N52:P52,Q52:AE52)),0)</f>
        <v>1</v>
      </c>
      <c r="E52" s="5">
        <f>IF(O52&gt;0,RANK(O52,(N52:P52,Q52:AE52)),0)</f>
        <v>2</v>
      </c>
      <c r="F52" s="5">
        <f t="shared" si="15"/>
        <v>0</v>
      </c>
      <c r="G52" s="1">
        <f t="shared" si="16"/>
        <v>529</v>
      </c>
      <c r="H52" s="2">
        <f t="shared" si="17"/>
        <v>0.1330817610062893</v>
      </c>
      <c r="I52" s="6"/>
      <c r="J52" s="2">
        <f t="shared" si="18"/>
        <v>0.56100628930817609</v>
      </c>
      <c r="K52" s="2">
        <f t="shared" si="19"/>
        <v>0.42792452830188682</v>
      </c>
      <c r="L52" s="2">
        <f t="shared" si="20"/>
        <v>0</v>
      </c>
      <c r="M52" s="2">
        <f t="shared" si="21"/>
        <v>1.1069182389937093E-2</v>
      </c>
      <c r="N52" s="63">
        <v>2230</v>
      </c>
      <c r="O52" s="63">
        <v>1701</v>
      </c>
      <c r="P52" s="63"/>
      <c r="Q52" s="63">
        <v>29</v>
      </c>
      <c r="R52" s="63"/>
      <c r="S52" s="63"/>
      <c r="T52" s="63"/>
      <c r="W52" s="63"/>
      <c r="X52" s="8">
        <v>15</v>
      </c>
      <c r="Y52" s="63"/>
      <c r="Z52" s="63"/>
      <c r="AA52" s="63"/>
      <c r="AB52" s="63"/>
      <c r="AN52" t="str">
        <f t="shared" si="22"/>
        <v>Essex</v>
      </c>
      <c r="AO52" t="s">
        <v>506</v>
      </c>
      <c r="AP52" s="8">
        <v>2</v>
      </c>
      <c r="AR52" s="111">
        <v>9</v>
      </c>
      <c r="AS52" s="113">
        <v>7</v>
      </c>
      <c r="AT52" s="113">
        <v>40</v>
      </c>
      <c r="AU52" s="117">
        <v>26270</v>
      </c>
      <c r="AV52" s="117">
        <f t="shared" si="23"/>
        <v>9007</v>
      </c>
      <c r="AW52" t="s">
        <v>1480</v>
      </c>
      <c r="AX52" s="121">
        <f t="shared" si="24"/>
        <v>926270</v>
      </c>
      <c r="BC52">
        <v>11.82</v>
      </c>
      <c r="BD52">
        <v>1.46</v>
      </c>
      <c r="BE52">
        <v>10.36</v>
      </c>
      <c r="BF52" s="2"/>
      <c r="BH52" s="123">
        <f t="shared" si="25"/>
        <v>0.56100000000000005</v>
      </c>
      <c r="BI52" s="123">
        <f t="shared" si="26"/>
        <v>0</v>
      </c>
      <c r="BJ52">
        <f t="shared" si="27"/>
        <v>0</v>
      </c>
    </row>
    <row r="53" spans="1:62" hidden="1" outlineLevel="1">
      <c r="A53" t="s">
        <v>283</v>
      </c>
      <c r="B53" s="8" t="s">
        <v>1493</v>
      </c>
      <c r="C53" s="1">
        <f t="shared" si="14"/>
        <v>29940</v>
      </c>
      <c r="D53" s="5">
        <f>IF(N53&gt;0, RANK(N53,(N53:P53,Q53:AE53)),0)</f>
        <v>1</v>
      </c>
      <c r="E53" s="5">
        <f>IF(O53&gt;0,RANK(O53,(N53:P53,Q53:AE53)),0)</f>
        <v>2</v>
      </c>
      <c r="F53" s="5">
        <f t="shared" si="15"/>
        <v>0</v>
      </c>
      <c r="G53" s="1">
        <f t="shared" si="16"/>
        <v>926</v>
      </c>
      <c r="H53" s="2">
        <f t="shared" si="17"/>
        <v>3.0928523714094856E-2</v>
      </c>
      <c r="I53" s="6"/>
      <c r="J53" s="2">
        <f t="shared" si="18"/>
        <v>0.5104542418169673</v>
      </c>
      <c r="K53" s="2">
        <f t="shared" si="19"/>
        <v>0.47952571810287242</v>
      </c>
      <c r="L53" s="2">
        <f t="shared" si="20"/>
        <v>0</v>
      </c>
      <c r="M53" s="2">
        <f t="shared" si="21"/>
        <v>1.0020040080160275E-2</v>
      </c>
      <c r="N53" s="63">
        <v>15283</v>
      </c>
      <c r="O53" s="63">
        <v>14357</v>
      </c>
      <c r="P53" s="63"/>
      <c r="Q53" s="63">
        <v>223</v>
      </c>
      <c r="R53" s="63"/>
      <c r="S53" s="63"/>
      <c r="T53" s="63"/>
      <c r="W53" s="63"/>
      <c r="X53" s="8">
        <v>77</v>
      </c>
      <c r="Y53" s="63"/>
      <c r="Z53" s="63"/>
      <c r="AA53" s="63"/>
      <c r="AB53" s="63"/>
      <c r="AN53" t="str">
        <f t="shared" si="22"/>
        <v>Fairfield</v>
      </c>
      <c r="AO53" t="s">
        <v>283</v>
      </c>
      <c r="AP53" s="8">
        <v>4</v>
      </c>
      <c r="AR53" s="111">
        <v>9</v>
      </c>
      <c r="AS53" s="113">
        <v>1</v>
      </c>
      <c r="AT53" s="113">
        <v>35</v>
      </c>
      <c r="AU53" s="117">
        <v>26620</v>
      </c>
      <c r="AV53" s="117">
        <f t="shared" si="23"/>
        <v>9001</v>
      </c>
      <c r="AW53" t="s">
        <v>1480</v>
      </c>
      <c r="AX53" s="121">
        <f t="shared" si="24"/>
        <v>926620</v>
      </c>
      <c r="BC53">
        <v>31.33</v>
      </c>
      <c r="BD53">
        <v>1.3</v>
      </c>
      <c r="BE53">
        <v>30.03</v>
      </c>
      <c r="BF53" s="2"/>
      <c r="BH53" s="123">
        <f t="shared" si="25"/>
        <v>0.51</v>
      </c>
      <c r="BI53" s="123">
        <f t="shared" si="26"/>
        <v>0</v>
      </c>
      <c r="BJ53">
        <f t="shared" si="27"/>
        <v>0</v>
      </c>
    </row>
    <row r="54" spans="1:62" hidden="1" outlineLevel="1">
      <c r="A54" t="s">
        <v>1959</v>
      </c>
      <c r="B54" s="8" t="s">
        <v>1493</v>
      </c>
      <c r="C54" s="1">
        <f t="shared" si="14"/>
        <v>13782</v>
      </c>
      <c r="D54" s="5">
        <f>IF(N54&gt;0, RANK(N54,(N54:P54,Q54:AE54)),0)</f>
        <v>1</v>
      </c>
      <c r="E54" s="5">
        <f>IF(O54&gt;0,RANK(O54,(N54:P54,Q54:AE54)),0)</f>
        <v>2</v>
      </c>
      <c r="F54" s="5">
        <f t="shared" si="15"/>
        <v>0</v>
      </c>
      <c r="G54" s="1">
        <f t="shared" si="16"/>
        <v>402</v>
      </c>
      <c r="H54" s="2">
        <f t="shared" si="17"/>
        <v>2.9168480626904657E-2</v>
      </c>
      <c r="I54" s="6"/>
      <c r="J54" s="2">
        <f t="shared" si="18"/>
        <v>0.50885212596139895</v>
      </c>
      <c r="K54" s="2">
        <f t="shared" si="19"/>
        <v>0.47968364533449426</v>
      </c>
      <c r="L54" s="2">
        <f t="shared" si="20"/>
        <v>0</v>
      </c>
      <c r="M54" s="2">
        <f t="shared" si="21"/>
        <v>1.1464228704106794E-2</v>
      </c>
      <c r="N54" s="63">
        <v>7013</v>
      </c>
      <c r="O54" s="63">
        <v>6611</v>
      </c>
      <c r="P54" s="63"/>
      <c r="Q54" s="63">
        <v>118</v>
      </c>
      <c r="R54" s="63"/>
      <c r="S54" s="63"/>
      <c r="T54" s="63"/>
      <c r="W54" s="63"/>
      <c r="X54" s="8">
        <v>40</v>
      </c>
      <c r="Y54" s="63"/>
      <c r="Z54" s="63"/>
      <c r="AA54" s="63"/>
      <c r="AB54" s="63"/>
      <c r="AN54" t="str">
        <f t="shared" si="22"/>
        <v>Farmington</v>
      </c>
      <c r="AO54" t="s">
        <v>1746</v>
      </c>
      <c r="AP54" s="8">
        <v>5</v>
      </c>
      <c r="AR54" s="111">
        <v>9</v>
      </c>
      <c r="AS54" s="113">
        <v>3</v>
      </c>
      <c r="AT54" s="113">
        <v>55</v>
      </c>
      <c r="AU54" s="117">
        <v>27600</v>
      </c>
      <c r="AV54" s="117">
        <f t="shared" si="23"/>
        <v>9003</v>
      </c>
      <c r="AW54" t="s">
        <v>1480</v>
      </c>
      <c r="AX54" s="121">
        <f t="shared" si="24"/>
        <v>927600</v>
      </c>
      <c r="BC54">
        <v>28.77</v>
      </c>
      <c r="BD54">
        <v>0.72</v>
      </c>
      <c r="BE54">
        <v>28.06</v>
      </c>
      <c r="BF54" s="2"/>
      <c r="BH54" s="123">
        <f t="shared" si="25"/>
        <v>0.50800000000000001</v>
      </c>
      <c r="BI54" s="123">
        <f t="shared" si="26"/>
        <v>0</v>
      </c>
      <c r="BJ54">
        <f t="shared" si="27"/>
        <v>0</v>
      </c>
    </row>
    <row r="55" spans="1:62" hidden="1" outlineLevel="1">
      <c r="A55" t="s">
        <v>1146</v>
      </c>
      <c r="B55" s="8" t="s">
        <v>1493</v>
      </c>
      <c r="C55" s="1">
        <f t="shared" si="14"/>
        <v>1055</v>
      </c>
      <c r="D55" s="5">
        <f>IF(N55&gt;0, RANK(N55,(N55:P55,Q55:AE55)),0)</f>
        <v>1</v>
      </c>
      <c r="E55" s="5">
        <f>IF(O55&gt;0,RANK(O55,(N55:P55,Q55:AE55)),0)</f>
        <v>2</v>
      </c>
      <c r="F55" s="5">
        <f t="shared" si="15"/>
        <v>0</v>
      </c>
      <c r="G55" s="1">
        <f t="shared" si="16"/>
        <v>3</v>
      </c>
      <c r="H55" s="2">
        <f t="shared" si="17"/>
        <v>2.843601895734597E-3</v>
      </c>
      <c r="I55" s="6"/>
      <c r="J55" s="2">
        <f t="shared" si="18"/>
        <v>0.49194312796208528</v>
      </c>
      <c r="K55" s="2">
        <f t="shared" si="19"/>
        <v>0.48909952606635071</v>
      </c>
      <c r="L55" s="2">
        <f t="shared" si="20"/>
        <v>0</v>
      </c>
      <c r="M55" s="2">
        <f t="shared" si="21"/>
        <v>1.895734597156401E-2</v>
      </c>
      <c r="N55" s="63">
        <v>519</v>
      </c>
      <c r="O55" s="63">
        <v>516</v>
      </c>
      <c r="P55" s="63"/>
      <c r="Q55" s="63">
        <v>13</v>
      </c>
      <c r="R55" s="63"/>
      <c r="S55" s="63"/>
      <c r="T55" s="63"/>
      <c r="W55" s="63"/>
      <c r="X55" s="8">
        <v>7</v>
      </c>
      <c r="Y55" s="63"/>
      <c r="Z55" s="63"/>
      <c r="AA55" s="63"/>
      <c r="AB55" s="63"/>
      <c r="AN55" t="str">
        <f t="shared" si="22"/>
        <v>Franklin</v>
      </c>
      <c r="AO55" t="s">
        <v>132</v>
      </c>
      <c r="AP55" s="8">
        <v>2</v>
      </c>
      <c r="AR55" s="111">
        <v>9</v>
      </c>
      <c r="AS55" s="113">
        <v>11</v>
      </c>
      <c r="AT55" s="113">
        <v>20</v>
      </c>
      <c r="AU55" s="117">
        <v>29910</v>
      </c>
      <c r="AV55" s="117">
        <f t="shared" si="23"/>
        <v>9011</v>
      </c>
      <c r="AW55" t="s">
        <v>1480</v>
      </c>
      <c r="AX55" s="121">
        <f t="shared" si="24"/>
        <v>929910</v>
      </c>
      <c r="BC55">
        <v>19.579999999999998</v>
      </c>
      <c r="BD55">
        <v>7.0000000000000007E-2</v>
      </c>
      <c r="BE55">
        <v>19.510000000000002</v>
      </c>
      <c r="BF55" s="2"/>
      <c r="BH55" s="123">
        <f t="shared" si="25"/>
        <v>0.49099999999999999</v>
      </c>
      <c r="BI55" s="123">
        <f t="shared" si="26"/>
        <v>0</v>
      </c>
      <c r="BJ55">
        <f t="shared" si="27"/>
        <v>0</v>
      </c>
    </row>
    <row r="56" spans="1:62" hidden="1" outlineLevel="1">
      <c r="A56" t="s">
        <v>1019</v>
      </c>
      <c r="B56" s="8" t="s">
        <v>1493</v>
      </c>
      <c r="C56" s="1">
        <f t="shared" si="14"/>
        <v>19178</v>
      </c>
      <c r="D56" s="5">
        <f>IF(N56&gt;0, RANK(N56,(N56:P56,Q56:AE56)),0)</f>
        <v>1</v>
      </c>
      <c r="E56" s="5">
        <f>IF(O56&gt;0,RANK(O56,(N56:P56,Q56:AE56)),0)</f>
        <v>2</v>
      </c>
      <c r="F56" s="5">
        <f t="shared" si="15"/>
        <v>0</v>
      </c>
      <c r="G56" s="1">
        <f t="shared" si="16"/>
        <v>1326</v>
      </c>
      <c r="H56" s="2">
        <f t="shared" si="17"/>
        <v>6.9141724893106687E-2</v>
      </c>
      <c r="I56" s="6"/>
      <c r="J56" s="2">
        <f t="shared" si="18"/>
        <v>0.52847012201480859</v>
      </c>
      <c r="K56" s="2">
        <f t="shared" si="19"/>
        <v>0.45932839712170193</v>
      </c>
      <c r="L56" s="2">
        <f t="shared" si="20"/>
        <v>0</v>
      </c>
      <c r="M56" s="2">
        <f t="shared" si="21"/>
        <v>1.2201480863489489E-2</v>
      </c>
      <c r="N56" s="63">
        <v>10135</v>
      </c>
      <c r="O56" s="63">
        <v>8809</v>
      </c>
      <c r="P56" s="63"/>
      <c r="Q56" s="63">
        <v>172</v>
      </c>
      <c r="R56" s="63">
        <v>12</v>
      </c>
      <c r="S56" s="63"/>
      <c r="T56" s="63">
        <v>0</v>
      </c>
      <c r="W56" s="63">
        <v>0</v>
      </c>
      <c r="X56" s="8">
        <v>50</v>
      </c>
      <c r="Y56" s="63">
        <v>0</v>
      </c>
      <c r="Z56" s="63"/>
      <c r="AA56" s="63"/>
      <c r="AB56" s="63"/>
      <c r="AN56" t="str">
        <f t="shared" si="22"/>
        <v>Glastonbury</v>
      </c>
      <c r="AO56" t="s">
        <v>1746</v>
      </c>
      <c r="AP56" s="8">
        <v>0</v>
      </c>
      <c r="AR56" s="111">
        <v>9</v>
      </c>
      <c r="AS56" s="113">
        <v>3</v>
      </c>
      <c r="AT56" s="113">
        <v>60</v>
      </c>
      <c r="AU56" s="117">
        <v>31240</v>
      </c>
      <c r="AV56" s="117">
        <f t="shared" si="23"/>
        <v>9003</v>
      </c>
      <c r="AW56" t="s">
        <v>1480</v>
      </c>
      <c r="AX56" s="121">
        <f t="shared" si="24"/>
        <v>931240</v>
      </c>
      <c r="BC56">
        <v>52.29</v>
      </c>
      <c r="BD56">
        <v>0.92</v>
      </c>
      <c r="BE56">
        <v>51.37</v>
      </c>
      <c r="BF56" s="2"/>
      <c r="BH56" s="123">
        <f t="shared" si="25"/>
        <v>0.52800000000000002</v>
      </c>
      <c r="BI56" s="123">
        <f t="shared" si="26"/>
        <v>0</v>
      </c>
      <c r="BJ56">
        <f t="shared" si="27"/>
        <v>0</v>
      </c>
    </row>
    <row r="57" spans="1:62" hidden="1" outlineLevel="1">
      <c r="A57" t="s">
        <v>598</v>
      </c>
      <c r="B57" s="8" t="s">
        <v>1493</v>
      </c>
      <c r="C57" s="1">
        <f t="shared" si="14"/>
        <v>1787</v>
      </c>
      <c r="D57" s="5">
        <f>IF(N57&gt;0, RANK(N57,(N57:P57,Q57:AE57)),0)</f>
        <v>2</v>
      </c>
      <c r="E57" s="5">
        <f>IF(O57&gt;0,RANK(O57,(N57:P57,Q57:AE57)),0)</f>
        <v>1</v>
      </c>
      <c r="F57" s="5">
        <f t="shared" si="15"/>
        <v>0</v>
      </c>
      <c r="G57" s="1">
        <f t="shared" si="16"/>
        <v>266</v>
      </c>
      <c r="H57" s="2">
        <f t="shared" si="17"/>
        <v>0.14885282596530497</v>
      </c>
      <c r="I57" s="6"/>
      <c r="J57" s="2">
        <f t="shared" si="18"/>
        <v>0.42025741466144378</v>
      </c>
      <c r="K57" s="2">
        <f t="shared" si="19"/>
        <v>0.56911024062674875</v>
      </c>
      <c r="L57" s="2">
        <f t="shared" si="20"/>
        <v>0</v>
      </c>
      <c r="M57" s="2">
        <f t="shared" si="21"/>
        <v>1.0632344711807518E-2</v>
      </c>
      <c r="N57" s="63">
        <v>751</v>
      </c>
      <c r="O57" s="63">
        <v>1017</v>
      </c>
      <c r="P57" s="63"/>
      <c r="Q57" s="63">
        <v>14</v>
      </c>
      <c r="R57" s="63"/>
      <c r="S57" s="63"/>
      <c r="T57" s="63"/>
      <c r="W57" s="63"/>
      <c r="X57" s="8">
        <v>5</v>
      </c>
      <c r="Y57" s="63"/>
      <c r="Z57" s="63"/>
      <c r="AA57" s="63"/>
      <c r="AB57" s="63"/>
      <c r="AN57" t="str">
        <f t="shared" si="22"/>
        <v>Goshen</v>
      </c>
      <c r="AO57" t="s">
        <v>1284</v>
      </c>
      <c r="AP57" s="8">
        <v>5</v>
      </c>
      <c r="AR57" s="111">
        <v>9</v>
      </c>
      <c r="AS57" s="113">
        <v>5</v>
      </c>
      <c r="AT57" s="113">
        <v>35</v>
      </c>
      <c r="AU57" s="117">
        <v>32290</v>
      </c>
      <c r="AV57" s="117">
        <f t="shared" si="23"/>
        <v>9005</v>
      </c>
      <c r="AW57" t="s">
        <v>1480</v>
      </c>
      <c r="AX57" s="121">
        <f t="shared" si="24"/>
        <v>932290</v>
      </c>
      <c r="BC57">
        <v>45.2</v>
      </c>
      <c r="BD57">
        <v>1.55</v>
      </c>
      <c r="BE57">
        <v>43.66</v>
      </c>
      <c r="BF57" s="2"/>
      <c r="BH57" s="123">
        <f t="shared" si="25"/>
        <v>0</v>
      </c>
      <c r="BI57" s="123">
        <f t="shared" si="26"/>
        <v>0.56899999999999995</v>
      </c>
      <c r="BJ57">
        <f t="shared" si="27"/>
        <v>0</v>
      </c>
    </row>
    <row r="58" spans="1:62" hidden="1" outlineLevel="1">
      <c r="A58" t="s">
        <v>2467</v>
      </c>
      <c r="B58" s="8" t="s">
        <v>1493</v>
      </c>
      <c r="C58" s="1">
        <f t="shared" si="14"/>
        <v>6378</v>
      </c>
      <c r="D58" s="5">
        <f>IF(N58&gt;0, RANK(N58,(N58:P58,Q58:AE58)),0)</f>
        <v>2</v>
      </c>
      <c r="E58" s="5">
        <f>IF(O58&gt;0,RANK(O58,(N58:P58,Q58:AE58)),0)</f>
        <v>1</v>
      </c>
      <c r="F58" s="5">
        <f t="shared" si="15"/>
        <v>0</v>
      </c>
      <c r="G58" s="1">
        <f t="shared" si="16"/>
        <v>142</v>
      </c>
      <c r="H58" s="2">
        <f t="shared" si="17"/>
        <v>2.2264032612104107E-2</v>
      </c>
      <c r="I58" s="6"/>
      <c r="J58" s="2">
        <f t="shared" si="18"/>
        <v>0.48275321417372219</v>
      </c>
      <c r="K58" s="2">
        <f t="shared" si="19"/>
        <v>0.50501724678582627</v>
      </c>
      <c r="L58" s="2">
        <f t="shared" si="20"/>
        <v>0</v>
      </c>
      <c r="M58" s="2">
        <f t="shared" si="21"/>
        <v>1.2229539040451542E-2</v>
      </c>
      <c r="N58" s="63">
        <v>3079</v>
      </c>
      <c r="O58" s="63">
        <v>3221</v>
      </c>
      <c r="P58" s="63"/>
      <c r="Q58" s="63">
        <v>53</v>
      </c>
      <c r="R58" s="63"/>
      <c r="S58" s="63"/>
      <c r="T58" s="63"/>
      <c r="W58" s="63"/>
      <c r="X58" s="8">
        <v>25</v>
      </c>
      <c r="Y58" s="63"/>
      <c r="Z58" s="63"/>
      <c r="AA58" s="63"/>
      <c r="AB58" s="63"/>
      <c r="AN58" t="str">
        <f t="shared" si="22"/>
        <v>Granby</v>
      </c>
      <c r="AO58" t="s">
        <v>1746</v>
      </c>
      <c r="AP58" s="8">
        <v>1</v>
      </c>
      <c r="AR58" s="111">
        <v>9</v>
      </c>
      <c r="AS58" s="113">
        <v>3</v>
      </c>
      <c r="AT58" s="113">
        <v>65</v>
      </c>
      <c r="AU58" s="117">
        <v>32640</v>
      </c>
      <c r="AV58" s="117">
        <f t="shared" si="23"/>
        <v>9003</v>
      </c>
      <c r="AW58" t="s">
        <v>1480</v>
      </c>
      <c r="AX58" s="121">
        <f t="shared" si="24"/>
        <v>932640</v>
      </c>
      <c r="BC58">
        <v>40.82</v>
      </c>
      <c r="BD58">
        <v>0.13</v>
      </c>
      <c r="BE58">
        <v>40.69</v>
      </c>
      <c r="BF58" s="2"/>
      <c r="BH58" s="123">
        <f t="shared" si="25"/>
        <v>0</v>
      </c>
      <c r="BI58" s="123">
        <f t="shared" si="26"/>
        <v>0.505</v>
      </c>
      <c r="BJ58">
        <f t="shared" si="27"/>
        <v>0</v>
      </c>
    </row>
    <row r="59" spans="1:62" hidden="1" outlineLevel="1">
      <c r="A59" t="s">
        <v>3053</v>
      </c>
      <c r="B59" s="8" t="s">
        <v>1493</v>
      </c>
      <c r="C59" s="1">
        <f t="shared" si="14"/>
        <v>29790</v>
      </c>
      <c r="D59" s="5">
        <f>IF(N59&gt;0, RANK(N59,(N59:P59,Q59:AE59)),0)</f>
        <v>2</v>
      </c>
      <c r="E59" s="5">
        <f>IF(O59&gt;0,RANK(O59,(N59:P59,Q59:AE59)),0)</f>
        <v>1</v>
      </c>
      <c r="F59" s="5">
        <f t="shared" si="15"/>
        <v>0</v>
      </c>
      <c r="G59" s="1">
        <f t="shared" si="16"/>
        <v>3377</v>
      </c>
      <c r="H59" s="2">
        <f t="shared" si="17"/>
        <v>0.11336018798254448</v>
      </c>
      <c r="I59" s="6"/>
      <c r="J59" s="2">
        <f t="shared" si="18"/>
        <v>0.43903994629070159</v>
      </c>
      <c r="K59" s="2">
        <f t="shared" si="19"/>
        <v>0.55240013427324608</v>
      </c>
      <c r="L59" s="2">
        <f t="shared" si="20"/>
        <v>0</v>
      </c>
      <c r="M59" s="2">
        <f t="shared" si="21"/>
        <v>8.5599194360523878E-3</v>
      </c>
      <c r="N59" s="63">
        <v>13079</v>
      </c>
      <c r="O59" s="63">
        <v>16456</v>
      </c>
      <c r="P59" s="63"/>
      <c r="Q59" s="63">
        <v>199</v>
      </c>
      <c r="R59" s="63"/>
      <c r="S59" s="63"/>
      <c r="T59" s="63"/>
      <c r="W59" s="63"/>
      <c r="X59" s="8">
        <v>56</v>
      </c>
      <c r="Y59" s="63"/>
      <c r="Z59" s="63"/>
      <c r="AA59" s="63"/>
      <c r="AB59" s="63"/>
      <c r="AN59" t="str">
        <f t="shared" si="22"/>
        <v>Greenwich</v>
      </c>
      <c r="AO59" t="s">
        <v>283</v>
      </c>
      <c r="AP59" s="8">
        <v>4</v>
      </c>
      <c r="AR59" s="111">
        <v>9</v>
      </c>
      <c r="AS59" s="113">
        <v>1</v>
      </c>
      <c r="AT59" s="113">
        <v>40</v>
      </c>
      <c r="AU59" s="117">
        <v>33620</v>
      </c>
      <c r="AV59" s="117">
        <f t="shared" si="23"/>
        <v>9001</v>
      </c>
      <c r="AW59" t="s">
        <v>1480</v>
      </c>
      <c r="AX59" s="121">
        <f t="shared" si="24"/>
        <v>933620</v>
      </c>
      <c r="BC59">
        <v>67.239999999999995</v>
      </c>
      <c r="BD59">
        <v>19.420000000000002</v>
      </c>
      <c r="BE59">
        <v>47.83</v>
      </c>
      <c r="BF59" s="2"/>
      <c r="BH59" s="123">
        <f t="shared" si="25"/>
        <v>0</v>
      </c>
      <c r="BI59" s="123">
        <f t="shared" si="26"/>
        <v>0.55200000000000005</v>
      </c>
      <c r="BJ59">
        <f t="shared" si="27"/>
        <v>0</v>
      </c>
    </row>
    <row r="60" spans="1:62" hidden="1" outlineLevel="1">
      <c r="A60" t="s">
        <v>2044</v>
      </c>
      <c r="B60" s="8" t="s">
        <v>1493</v>
      </c>
      <c r="C60" s="1">
        <f t="shared" si="14"/>
        <v>4846</v>
      </c>
      <c r="D60" s="5">
        <f>IF(N60&gt;0, RANK(N60,(N60:P60,Q60:AE60)),0)</f>
        <v>1</v>
      </c>
      <c r="E60" s="5">
        <f>IF(O60&gt;0,RANK(O60,(N60:P60,Q60:AE60)),0)</f>
        <v>2</v>
      </c>
      <c r="F60" s="5">
        <f t="shared" si="15"/>
        <v>0</v>
      </c>
      <c r="G60" s="1">
        <f t="shared" si="16"/>
        <v>415</v>
      </c>
      <c r="H60" s="2">
        <f t="shared" si="17"/>
        <v>8.5637639290136194E-2</v>
      </c>
      <c r="I60" s="6"/>
      <c r="J60" s="2">
        <f t="shared" si="18"/>
        <v>0.53260420965744948</v>
      </c>
      <c r="K60" s="2">
        <f t="shared" si="19"/>
        <v>0.44696657036731324</v>
      </c>
      <c r="L60" s="2">
        <f t="shared" si="20"/>
        <v>0</v>
      </c>
      <c r="M60" s="2">
        <f t="shared" si="21"/>
        <v>2.0429219975237278E-2</v>
      </c>
      <c r="N60" s="63">
        <v>2581</v>
      </c>
      <c r="O60" s="63">
        <v>2166</v>
      </c>
      <c r="P60" s="63"/>
      <c r="Q60" s="63">
        <v>58</v>
      </c>
      <c r="R60" s="63"/>
      <c r="S60" s="63"/>
      <c r="T60" s="63"/>
      <c r="W60" s="63"/>
      <c r="X60" s="8">
        <v>41</v>
      </c>
      <c r="Y60" s="63"/>
      <c r="Z60" s="63"/>
      <c r="AA60" s="63"/>
      <c r="AB60" s="63"/>
      <c r="AN60" t="str">
        <f t="shared" si="22"/>
        <v>Griswold</v>
      </c>
      <c r="AO60" t="s">
        <v>132</v>
      </c>
      <c r="AP60" s="8">
        <v>2</v>
      </c>
      <c r="AR60" s="111">
        <v>9</v>
      </c>
      <c r="AS60" s="113">
        <v>11</v>
      </c>
      <c r="AT60" s="113">
        <v>25</v>
      </c>
      <c r="AU60" s="117">
        <v>33900</v>
      </c>
      <c r="AV60" s="117">
        <f t="shared" si="23"/>
        <v>9011</v>
      </c>
      <c r="AW60" t="s">
        <v>1480</v>
      </c>
      <c r="AX60" s="121">
        <f t="shared" si="24"/>
        <v>933900</v>
      </c>
      <c r="BC60">
        <v>37.1</v>
      </c>
      <c r="BD60">
        <v>2.16</v>
      </c>
      <c r="BE60">
        <v>34.950000000000003</v>
      </c>
      <c r="BF60" s="2"/>
      <c r="BH60" s="123">
        <f t="shared" si="25"/>
        <v>0.53200000000000003</v>
      </c>
      <c r="BI60" s="123">
        <f t="shared" si="26"/>
        <v>0</v>
      </c>
      <c r="BJ60">
        <f t="shared" si="27"/>
        <v>0</v>
      </c>
    </row>
    <row r="61" spans="1:62" hidden="1" outlineLevel="1">
      <c r="A61" t="s">
        <v>2497</v>
      </c>
      <c r="B61" s="8" t="s">
        <v>1493</v>
      </c>
      <c r="C61" s="1">
        <f t="shared" si="14"/>
        <v>13964</v>
      </c>
      <c r="D61" s="5">
        <f>IF(N61&gt;0, RANK(N61,(N61:P61,Q61:AE61)),0)</f>
        <v>1</v>
      </c>
      <c r="E61" s="5">
        <f>IF(O61&gt;0,RANK(O61,(N61:P61,Q61:AE61)),0)</f>
        <v>2</v>
      </c>
      <c r="F61" s="5">
        <f t="shared" si="15"/>
        <v>0</v>
      </c>
      <c r="G61" s="1">
        <f t="shared" si="16"/>
        <v>3017</v>
      </c>
      <c r="H61" s="2">
        <f t="shared" si="17"/>
        <v>0.21605557146949297</v>
      </c>
      <c r="I61" s="6"/>
      <c r="J61" s="2">
        <f t="shared" si="18"/>
        <v>0.60040103122314525</v>
      </c>
      <c r="K61" s="2">
        <f t="shared" si="19"/>
        <v>0.38434545975365225</v>
      </c>
      <c r="L61" s="2">
        <f t="shared" si="20"/>
        <v>0</v>
      </c>
      <c r="M61" s="2">
        <f t="shared" si="21"/>
        <v>1.5253509023202494E-2</v>
      </c>
      <c r="N61" s="63">
        <v>8384</v>
      </c>
      <c r="O61" s="63">
        <v>5367</v>
      </c>
      <c r="P61" s="63"/>
      <c r="Q61" s="63">
        <v>142</v>
      </c>
      <c r="R61" s="63"/>
      <c r="S61" s="63"/>
      <c r="T61" s="63"/>
      <c r="W61" s="63"/>
      <c r="X61" s="8">
        <v>71</v>
      </c>
      <c r="Y61" s="63"/>
      <c r="Z61" s="63"/>
      <c r="AA61" s="63"/>
      <c r="AB61" s="63"/>
      <c r="AN61" t="str">
        <f t="shared" si="22"/>
        <v>Groton</v>
      </c>
      <c r="AO61" t="s">
        <v>132</v>
      </c>
      <c r="AP61" s="8">
        <v>2</v>
      </c>
      <c r="AR61" s="111">
        <v>9</v>
      </c>
      <c r="AS61" s="113">
        <v>11</v>
      </c>
      <c r="AT61" s="113">
        <v>30</v>
      </c>
      <c r="AU61" s="117">
        <v>34250</v>
      </c>
      <c r="AV61" s="117">
        <f t="shared" si="23"/>
        <v>9011</v>
      </c>
      <c r="AW61" t="s">
        <v>1480</v>
      </c>
      <c r="AX61" s="121">
        <f t="shared" si="24"/>
        <v>934250</v>
      </c>
      <c r="BC61">
        <v>45.2</v>
      </c>
      <c r="BD61">
        <v>13.9</v>
      </c>
      <c r="BE61">
        <v>31.3</v>
      </c>
      <c r="BF61" s="2"/>
      <c r="BH61" s="123">
        <f t="shared" si="25"/>
        <v>0.6</v>
      </c>
      <c r="BI61" s="123">
        <f t="shared" si="26"/>
        <v>0</v>
      </c>
      <c r="BJ61">
        <f t="shared" si="27"/>
        <v>0</v>
      </c>
    </row>
    <row r="62" spans="1:62" hidden="1" outlineLevel="1">
      <c r="A62" t="s">
        <v>1044</v>
      </c>
      <c r="B62" s="8" t="s">
        <v>1493</v>
      </c>
      <c r="C62" s="1">
        <f t="shared" si="14"/>
        <v>12693</v>
      </c>
      <c r="D62" s="5">
        <f>IF(N62&gt;0, RANK(N62,(N62:P62,Q62:AE62)),0)</f>
        <v>1</v>
      </c>
      <c r="E62" s="5">
        <f>IF(O62&gt;0,RANK(O62,(N62:P62,Q62:AE62)),0)</f>
        <v>2</v>
      </c>
      <c r="F62" s="5">
        <f t="shared" si="15"/>
        <v>0</v>
      </c>
      <c r="G62" s="1">
        <f t="shared" si="16"/>
        <v>2241</v>
      </c>
      <c r="H62" s="2">
        <f t="shared" si="17"/>
        <v>0.17655400614511935</v>
      </c>
      <c r="I62" s="6"/>
      <c r="J62" s="2">
        <f t="shared" si="18"/>
        <v>0.58386512250846923</v>
      </c>
      <c r="K62" s="2">
        <f t="shared" si="19"/>
        <v>0.40731111636334988</v>
      </c>
      <c r="L62" s="2">
        <f t="shared" si="20"/>
        <v>0</v>
      </c>
      <c r="M62" s="2">
        <f t="shared" si="21"/>
        <v>8.8237611281808959E-3</v>
      </c>
      <c r="N62" s="63">
        <v>7411</v>
      </c>
      <c r="O62" s="63">
        <v>5170</v>
      </c>
      <c r="P62" s="63"/>
      <c r="Q62" s="63">
        <v>86</v>
      </c>
      <c r="R62" s="63"/>
      <c r="S62" s="63"/>
      <c r="T62" s="63"/>
      <c r="W62" s="63"/>
      <c r="X62" s="8">
        <v>26</v>
      </c>
      <c r="Y62" s="63"/>
      <c r="Z62" s="63"/>
      <c r="AA62" s="63"/>
      <c r="AB62" s="63"/>
      <c r="AN62" t="str">
        <f t="shared" si="22"/>
        <v>Guilford</v>
      </c>
      <c r="AO62" t="s">
        <v>2815</v>
      </c>
      <c r="AP62" s="8">
        <v>3</v>
      </c>
      <c r="AR62" s="111">
        <v>9</v>
      </c>
      <c r="AS62" s="113">
        <v>9</v>
      </c>
      <c r="AT62" s="113">
        <v>40</v>
      </c>
      <c r="AU62" s="117">
        <v>34950</v>
      </c>
      <c r="AV62" s="117">
        <f t="shared" si="23"/>
        <v>9009</v>
      </c>
      <c r="AW62" t="s">
        <v>1480</v>
      </c>
      <c r="AX62" s="121">
        <f t="shared" si="24"/>
        <v>934950</v>
      </c>
      <c r="BC62">
        <v>49.73</v>
      </c>
      <c r="BD62">
        <v>2.68</v>
      </c>
      <c r="BE62">
        <v>47.05</v>
      </c>
      <c r="BF62" s="2"/>
      <c r="BH62" s="123">
        <f t="shared" si="25"/>
        <v>0.58299999999999996</v>
      </c>
      <c r="BI62" s="123">
        <f t="shared" si="26"/>
        <v>0</v>
      </c>
      <c r="BJ62">
        <f t="shared" si="27"/>
        <v>0</v>
      </c>
    </row>
    <row r="63" spans="1:62" hidden="1" outlineLevel="1">
      <c r="A63" t="s">
        <v>2728</v>
      </c>
      <c r="B63" s="8" t="s">
        <v>1493</v>
      </c>
      <c r="C63" s="1">
        <f t="shared" si="14"/>
        <v>4646</v>
      </c>
      <c r="D63" s="5">
        <f>IF(N63&gt;0, RANK(N63,(N63:P63,Q63:AE63)),0)</f>
        <v>1</v>
      </c>
      <c r="E63" s="5">
        <f>IF(O63&gt;0,RANK(O63,(N63:P63,Q63:AE63)),0)</f>
        <v>2</v>
      </c>
      <c r="F63" s="5">
        <f t="shared" si="15"/>
        <v>0</v>
      </c>
      <c r="G63" s="1">
        <f t="shared" si="16"/>
        <v>116</v>
      </c>
      <c r="H63" s="2">
        <f t="shared" si="17"/>
        <v>2.496771416272062E-2</v>
      </c>
      <c r="I63" s="6"/>
      <c r="J63" s="2">
        <f t="shared" si="18"/>
        <v>0.50495049504950495</v>
      </c>
      <c r="K63" s="2">
        <f t="shared" si="19"/>
        <v>0.47998278088678431</v>
      </c>
      <c r="L63" s="2">
        <f t="shared" si="20"/>
        <v>0</v>
      </c>
      <c r="M63" s="2">
        <f t="shared" si="21"/>
        <v>1.5066724063710735E-2</v>
      </c>
      <c r="N63" s="63">
        <v>2346</v>
      </c>
      <c r="O63" s="63">
        <v>2230</v>
      </c>
      <c r="P63" s="63"/>
      <c r="Q63" s="63">
        <v>48</v>
      </c>
      <c r="R63" s="63"/>
      <c r="S63" s="63"/>
      <c r="T63" s="63"/>
      <c r="W63" s="63"/>
      <c r="X63" s="8">
        <v>22</v>
      </c>
      <c r="Y63" s="63"/>
      <c r="Z63" s="63"/>
      <c r="AA63" s="63"/>
      <c r="AB63" s="63"/>
      <c r="AN63" t="str">
        <f t="shared" si="22"/>
        <v>Haddam</v>
      </c>
      <c r="AO63" t="s">
        <v>506</v>
      </c>
      <c r="AP63" s="8">
        <v>2</v>
      </c>
      <c r="AR63" s="111">
        <v>9</v>
      </c>
      <c r="AS63" s="113">
        <v>7</v>
      </c>
      <c r="AT63" s="113">
        <v>45</v>
      </c>
      <c r="AU63" s="117">
        <v>35230</v>
      </c>
      <c r="AV63" s="117">
        <f t="shared" si="23"/>
        <v>9007</v>
      </c>
      <c r="AW63" t="s">
        <v>1480</v>
      </c>
      <c r="AX63" s="121">
        <f t="shared" si="24"/>
        <v>935230</v>
      </c>
      <c r="BC63">
        <v>46.35</v>
      </c>
      <c r="BD63">
        <v>2.3199999999999998</v>
      </c>
      <c r="BE63">
        <v>44.03</v>
      </c>
      <c r="BF63" s="2"/>
      <c r="BH63" s="123">
        <f t="shared" si="25"/>
        <v>0.504</v>
      </c>
      <c r="BI63" s="123">
        <f t="shared" si="26"/>
        <v>0</v>
      </c>
      <c r="BJ63">
        <f t="shared" si="27"/>
        <v>0</v>
      </c>
    </row>
    <row r="64" spans="1:62" hidden="1" outlineLevel="1">
      <c r="A64" t="s">
        <v>2999</v>
      </c>
      <c r="B64" s="8" t="s">
        <v>1493</v>
      </c>
      <c r="C64" s="1">
        <f t="shared" si="14"/>
        <v>26900</v>
      </c>
      <c r="D64" s="5">
        <f>IF(N64&gt;0, RANK(N64,(N64:P64,Q64:AE64)),0)</f>
        <v>1</v>
      </c>
      <c r="E64" s="5">
        <f>IF(O64&gt;0,RANK(O64,(N64:P64,Q64:AE64)),0)</f>
        <v>2</v>
      </c>
      <c r="F64" s="5">
        <f t="shared" si="15"/>
        <v>0</v>
      </c>
      <c r="G64" s="1">
        <f t="shared" si="16"/>
        <v>11699</v>
      </c>
      <c r="H64" s="2">
        <f t="shared" si="17"/>
        <v>0.43490706319702604</v>
      </c>
      <c r="I64" s="6"/>
      <c r="J64" s="2">
        <f t="shared" si="18"/>
        <v>0.71304832713754651</v>
      </c>
      <c r="K64" s="2">
        <f t="shared" si="19"/>
        <v>0.27814126394052047</v>
      </c>
      <c r="L64" s="2">
        <f t="shared" si="20"/>
        <v>0</v>
      </c>
      <c r="M64" s="2">
        <f t="shared" si="21"/>
        <v>8.8104089219330217E-3</v>
      </c>
      <c r="N64" s="63">
        <v>19181</v>
      </c>
      <c r="O64" s="63">
        <v>7482</v>
      </c>
      <c r="P64" s="63"/>
      <c r="Q64" s="63">
        <v>160</v>
      </c>
      <c r="R64" s="63"/>
      <c r="S64" s="63"/>
      <c r="T64" s="63"/>
      <c r="W64" s="63"/>
      <c r="X64" s="8">
        <v>77</v>
      </c>
      <c r="Y64" s="63"/>
      <c r="Z64" s="63"/>
      <c r="AA64" s="63"/>
      <c r="AB64" s="63"/>
      <c r="AN64" t="str">
        <f t="shared" si="22"/>
        <v>Hamden</v>
      </c>
      <c r="AO64" t="s">
        <v>2815</v>
      </c>
      <c r="AP64" s="8">
        <v>3</v>
      </c>
      <c r="AR64" s="111">
        <v>9</v>
      </c>
      <c r="AS64" s="113">
        <v>9</v>
      </c>
      <c r="AT64" s="113">
        <v>45</v>
      </c>
      <c r="AU64" s="117">
        <v>35650</v>
      </c>
      <c r="AV64" s="117">
        <f t="shared" si="23"/>
        <v>9009</v>
      </c>
      <c r="AW64" t="s">
        <v>1480</v>
      </c>
      <c r="AX64" s="121">
        <f t="shared" si="24"/>
        <v>935650</v>
      </c>
      <c r="BC64">
        <v>33.32</v>
      </c>
      <c r="BD64">
        <v>0.54</v>
      </c>
      <c r="BE64">
        <v>32.78</v>
      </c>
      <c r="BF64" s="2"/>
      <c r="BH64" s="123">
        <f t="shared" si="25"/>
        <v>0.71299999999999997</v>
      </c>
      <c r="BI64" s="123">
        <f t="shared" si="26"/>
        <v>0</v>
      </c>
      <c r="BJ64">
        <f t="shared" si="27"/>
        <v>0</v>
      </c>
    </row>
    <row r="65" spans="1:62" hidden="1" outlineLevel="1">
      <c r="A65" t="s">
        <v>726</v>
      </c>
      <c r="B65" s="8" t="s">
        <v>1493</v>
      </c>
      <c r="C65" s="1">
        <f t="shared" si="14"/>
        <v>1029</v>
      </c>
      <c r="D65" s="5">
        <f>IF(N65&gt;0, RANK(N65,(N65:P65,Q65:AE65)),0)</f>
        <v>1</v>
      </c>
      <c r="E65" s="5">
        <f>IF(O65&gt;0,RANK(O65,(N65:P65,Q65:AE65)),0)</f>
        <v>2</v>
      </c>
      <c r="F65" s="5">
        <f t="shared" si="15"/>
        <v>0</v>
      </c>
      <c r="G65" s="1">
        <f t="shared" si="16"/>
        <v>188</v>
      </c>
      <c r="H65" s="2">
        <f t="shared" si="17"/>
        <v>0.1827016520894072</v>
      </c>
      <c r="I65" s="6"/>
      <c r="J65" s="2">
        <f t="shared" si="18"/>
        <v>0.58406219630709422</v>
      </c>
      <c r="K65" s="2">
        <f t="shared" si="19"/>
        <v>0.40136054421768708</v>
      </c>
      <c r="L65" s="2">
        <f t="shared" si="20"/>
        <v>0</v>
      </c>
      <c r="M65" s="2">
        <f t="shared" si="21"/>
        <v>1.4577259475218707E-2</v>
      </c>
      <c r="N65" s="63">
        <v>601</v>
      </c>
      <c r="O65" s="63">
        <v>413</v>
      </c>
      <c r="P65" s="63"/>
      <c r="Q65" s="63">
        <v>8</v>
      </c>
      <c r="R65" s="63"/>
      <c r="S65" s="63"/>
      <c r="T65" s="63"/>
      <c r="W65" s="63"/>
      <c r="X65" s="8">
        <v>7</v>
      </c>
      <c r="Y65" s="63"/>
      <c r="Z65" s="63"/>
      <c r="AA65" s="63"/>
      <c r="AB65" s="63"/>
      <c r="AN65" t="str">
        <f t="shared" si="22"/>
        <v>Hampton</v>
      </c>
      <c r="AO65" t="s">
        <v>2140</v>
      </c>
      <c r="AP65" s="8">
        <v>2</v>
      </c>
      <c r="AR65" s="111">
        <v>9</v>
      </c>
      <c r="AS65" s="113">
        <v>15</v>
      </c>
      <c r="AT65" s="113">
        <v>30</v>
      </c>
      <c r="AU65" s="117">
        <v>36000</v>
      </c>
      <c r="AV65" s="117">
        <f t="shared" si="23"/>
        <v>9015</v>
      </c>
      <c r="AW65" t="s">
        <v>1480</v>
      </c>
      <c r="AX65" s="121">
        <f t="shared" si="24"/>
        <v>936000</v>
      </c>
      <c r="BC65">
        <v>25.5</v>
      </c>
      <c r="BD65">
        <v>0.5</v>
      </c>
      <c r="BE65">
        <v>25</v>
      </c>
      <c r="BF65" s="2"/>
      <c r="BH65" s="123">
        <f t="shared" si="25"/>
        <v>0.58399999999999996</v>
      </c>
      <c r="BI65" s="123">
        <f t="shared" si="26"/>
        <v>0</v>
      </c>
      <c r="BJ65">
        <f t="shared" si="27"/>
        <v>0</v>
      </c>
    </row>
    <row r="66" spans="1:62" hidden="1" outlineLevel="1">
      <c r="A66" t="s">
        <v>1746</v>
      </c>
      <c r="B66" s="8" t="s">
        <v>1493</v>
      </c>
      <c r="C66" s="1">
        <f t="shared" si="14"/>
        <v>34037</v>
      </c>
      <c r="D66" s="5">
        <f>IF(N66&gt;0, RANK(N66,(N66:P66,Q66:AE66)),0)</f>
        <v>1</v>
      </c>
      <c r="E66" s="5">
        <f>IF(O66&gt;0,RANK(O66,(N66:P66,Q66:AE66)),0)</f>
        <v>2</v>
      </c>
      <c r="F66" s="5">
        <f t="shared" si="15"/>
        <v>0</v>
      </c>
      <c r="G66" s="1">
        <f t="shared" si="16"/>
        <v>29597</v>
      </c>
      <c r="H66" s="2">
        <f t="shared" si="17"/>
        <v>0.86955372095073014</v>
      </c>
      <c r="I66" s="6"/>
      <c r="J66" s="2">
        <f t="shared" si="18"/>
        <v>0.93236771748391456</v>
      </c>
      <c r="K66" s="2">
        <f t="shared" si="19"/>
        <v>6.281399653318448E-2</v>
      </c>
      <c r="L66" s="2">
        <f t="shared" si="20"/>
        <v>0</v>
      </c>
      <c r="M66" s="2">
        <f t="shared" si="21"/>
        <v>4.8182859829009606E-3</v>
      </c>
      <c r="N66" s="63">
        <v>31735</v>
      </c>
      <c r="O66" s="63">
        <v>2138</v>
      </c>
      <c r="P66" s="63"/>
      <c r="Q66" s="63">
        <v>93</v>
      </c>
      <c r="R66" s="63"/>
      <c r="S66" s="63"/>
      <c r="T66" s="63"/>
      <c r="W66" s="63"/>
      <c r="X66" s="8">
        <v>71</v>
      </c>
      <c r="Y66" s="63"/>
      <c r="Z66" s="63"/>
      <c r="AA66" s="63"/>
      <c r="AB66" s="63"/>
      <c r="AN66" t="str">
        <f t="shared" si="22"/>
        <v>Hartford</v>
      </c>
      <c r="AO66" t="s">
        <v>1746</v>
      </c>
      <c r="AP66" s="8">
        <v>1</v>
      </c>
      <c r="AR66" s="111">
        <v>9</v>
      </c>
      <c r="AS66" s="113">
        <v>3</v>
      </c>
      <c r="AT66" s="113">
        <v>70</v>
      </c>
      <c r="AU66" s="117">
        <v>37070</v>
      </c>
      <c r="AV66" s="117">
        <f t="shared" si="23"/>
        <v>9003</v>
      </c>
      <c r="AW66" t="s">
        <v>1480</v>
      </c>
      <c r="AX66" s="121">
        <f t="shared" si="24"/>
        <v>937070</v>
      </c>
      <c r="BC66">
        <v>17.97</v>
      </c>
      <c r="BD66">
        <v>0.66</v>
      </c>
      <c r="BE66">
        <v>17.309999999999999</v>
      </c>
      <c r="BF66" s="2"/>
      <c r="BH66" s="123">
        <f t="shared" si="25"/>
        <v>0.93200000000000005</v>
      </c>
      <c r="BI66" s="123">
        <f t="shared" si="26"/>
        <v>0</v>
      </c>
      <c r="BJ66">
        <f t="shared" si="27"/>
        <v>0</v>
      </c>
    </row>
    <row r="67" spans="1:62" hidden="1" outlineLevel="1">
      <c r="A67" t="s">
        <v>2387</v>
      </c>
      <c r="B67" s="8" t="s">
        <v>1493</v>
      </c>
      <c r="C67" s="1">
        <f t="shared" ref="C67:C98" si="28">SUM(N67:AL67)</f>
        <v>1205</v>
      </c>
      <c r="D67" s="5">
        <f>IF(N67&gt;0, RANK(N67,(N67:P67,Q67:AE67)),0)</f>
        <v>2</v>
      </c>
      <c r="E67" s="5">
        <f>IF(O67&gt;0,RANK(O67,(N67:P67,Q67:AE67)),0)</f>
        <v>1</v>
      </c>
      <c r="F67" s="5">
        <f t="shared" ref="F67:F98" si="29">IF(P67&gt;0,RANK(P67,(N67:AE67)),0)</f>
        <v>0</v>
      </c>
      <c r="G67" s="1">
        <f t="shared" ref="G67:G98" si="30">IF(C67&gt;0,MAX(N67:P67)-LARGE(N67:P67,2),0)</f>
        <v>364</v>
      </c>
      <c r="H67" s="2">
        <f t="shared" ref="H67:H98" si="31">IF(C67&gt;0,G67/C67,0)</f>
        <v>0.30207468879668048</v>
      </c>
      <c r="I67" s="6"/>
      <c r="J67" s="2">
        <f t="shared" ref="J67:J98" si="32">IF(C67=0,"-",N67/C67)</f>
        <v>0.34356846473029046</v>
      </c>
      <c r="K67" s="2">
        <f t="shared" ref="K67:K98" si="33">IF(C67=0,"-",O67/C67)</f>
        <v>0.64564315352697099</v>
      </c>
      <c r="L67" s="2">
        <f t="shared" ref="L67:L98" si="34">IF(C67=0,"-",P67/C67)</f>
        <v>0</v>
      </c>
      <c r="M67" s="2">
        <f t="shared" ref="M67:M98" si="35">IF(C67=0,"-",(1-J67-K67-L67))</f>
        <v>1.0788381742738551E-2</v>
      </c>
      <c r="N67" s="63">
        <v>414</v>
      </c>
      <c r="O67" s="63">
        <v>778</v>
      </c>
      <c r="P67" s="63"/>
      <c r="Q67" s="63">
        <v>13</v>
      </c>
      <c r="R67" s="63"/>
      <c r="S67" s="63"/>
      <c r="T67" s="63"/>
      <c r="W67" s="63"/>
      <c r="X67" s="8">
        <v>0</v>
      </c>
      <c r="Y67" s="63"/>
      <c r="Z67" s="63"/>
      <c r="AA67" s="63"/>
      <c r="AB67" s="63"/>
      <c r="AN67" t="str">
        <f t="shared" ref="AN67:AN98" si="36">A67</f>
        <v>Hartland</v>
      </c>
      <c r="AO67" t="s">
        <v>1746</v>
      </c>
      <c r="AP67" s="8">
        <v>1</v>
      </c>
      <c r="AR67" s="111">
        <v>9</v>
      </c>
      <c r="AS67" s="113">
        <v>3</v>
      </c>
      <c r="AT67" s="113">
        <v>75</v>
      </c>
      <c r="AU67" s="117">
        <v>37140</v>
      </c>
      <c r="AV67" s="117">
        <f t="shared" ref="AV67:AV98" si="37">AR67*1000+AS67</f>
        <v>9003</v>
      </c>
      <c r="AW67" t="s">
        <v>1480</v>
      </c>
      <c r="AX67" s="121">
        <f t="shared" ref="AX67:AX98" si="38">AR67*100000+AU67</f>
        <v>937140</v>
      </c>
      <c r="BC67">
        <v>34.57</v>
      </c>
      <c r="BD67">
        <v>1.54</v>
      </c>
      <c r="BE67">
        <v>33.03</v>
      </c>
      <c r="BF67" s="2"/>
      <c r="BH67" s="123">
        <f t="shared" ref="BH67:BH98" si="39">IF(D67=1,ROUNDDOWN(J67,3),0)</f>
        <v>0</v>
      </c>
      <c r="BI67" s="123">
        <f t="shared" ref="BI67:BI98" si="40">IF(E67=1,ROUNDDOWN(K67,3),0)</f>
        <v>0.64500000000000002</v>
      </c>
      <c r="BJ67">
        <f t="shared" ref="BJ67:BJ98" si="41">IF(BH67=BI67,ROUNDDOWN(BI67*10,0),0)</f>
        <v>0</v>
      </c>
    </row>
    <row r="68" spans="1:62" hidden="1" outlineLevel="1">
      <c r="A68" t="s">
        <v>512</v>
      </c>
      <c r="B68" s="8" t="s">
        <v>1493</v>
      </c>
      <c r="C68" s="1">
        <f t="shared" si="28"/>
        <v>3244</v>
      </c>
      <c r="D68" s="5">
        <f>IF(N68&gt;0, RANK(N68,(N68:P68,Q68:AE68)),0)</f>
        <v>2</v>
      </c>
      <c r="E68" s="5">
        <f>IF(O68&gt;0,RANK(O68,(N68:P68,Q68:AE68)),0)</f>
        <v>1</v>
      </c>
      <c r="F68" s="5">
        <f t="shared" si="29"/>
        <v>0</v>
      </c>
      <c r="G68" s="1">
        <f t="shared" si="30"/>
        <v>664</v>
      </c>
      <c r="H68" s="2">
        <f t="shared" si="31"/>
        <v>0.20468557336621454</v>
      </c>
      <c r="I68" s="6"/>
      <c r="J68" s="2">
        <f t="shared" si="32"/>
        <v>0.38840937114673241</v>
      </c>
      <c r="K68" s="2">
        <f t="shared" si="33"/>
        <v>0.59309494451294698</v>
      </c>
      <c r="L68" s="2">
        <f t="shared" si="34"/>
        <v>0</v>
      </c>
      <c r="M68" s="2">
        <f t="shared" si="35"/>
        <v>1.8495684340320562E-2</v>
      </c>
      <c r="N68" s="63">
        <v>1260</v>
      </c>
      <c r="O68" s="63">
        <v>1924</v>
      </c>
      <c r="P68" s="63"/>
      <c r="Q68" s="63">
        <v>44</v>
      </c>
      <c r="R68" s="63"/>
      <c r="S68" s="63"/>
      <c r="T68" s="63"/>
      <c r="W68" s="63"/>
      <c r="X68" s="8">
        <v>16</v>
      </c>
      <c r="Y68" s="63"/>
      <c r="Z68" s="63"/>
      <c r="AA68" s="63"/>
      <c r="AB68" s="63"/>
      <c r="AN68" t="str">
        <f t="shared" si="36"/>
        <v>Harwinton</v>
      </c>
      <c r="AO68" t="s">
        <v>1284</v>
      </c>
      <c r="AP68" s="8">
        <v>5</v>
      </c>
      <c r="AR68" s="111">
        <v>9</v>
      </c>
      <c r="AS68" s="113">
        <v>5</v>
      </c>
      <c r="AT68" s="113">
        <v>40</v>
      </c>
      <c r="AU68" s="117">
        <v>37280</v>
      </c>
      <c r="AV68" s="117">
        <f t="shared" si="37"/>
        <v>9005</v>
      </c>
      <c r="AW68" t="s">
        <v>1480</v>
      </c>
      <c r="AX68" s="121">
        <f t="shared" si="38"/>
        <v>937280</v>
      </c>
      <c r="BC68">
        <v>31.1</v>
      </c>
      <c r="BD68">
        <v>0.35</v>
      </c>
      <c r="BE68">
        <v>30.75</v>
      </c>
      <c r="BF68" s="2"/>
      <c r="BH68" s="123">
        <f t="shared" si="39"/>
        <v>0</v>
      </c>
      <c r="BI68" s="123">
        <f t="shared" si="40"/>
        <v>0.59299999999999997</v>
      </c>
      <c r="BJ68">
        <f t="shared" si="41"/>
        <v>0</v>
      </c>
    </row>
    <row r="69" spans="1:62" hidden="1" outlineLevel="1">
      <c r="A69" t="s">
        <v>984</v>
      </c>
      <c r="B69" s="8" t="s">
        <v>1493</v>
      </c>
      <c r="C69" s="1">
        <f t="shared" si="28"/>
        <v>5143</v>
      </c>
      <c r="D69" s="5">
        <f>IF(N69&gt;0, RANK(N69,(N69:P69,Q69:AE69)),0)</f>
        <v>1</v>
      </c>
      <c r="E69" s="5">
        <f>IF(O69&gt;0,RANK(O69,(N69:P69,Q69:AE69)),0)</f>
        <v>2</v>
      </c>
      <c r="F69" s="5">
        <f t="shared" si="29"/>
        <v>0</v>
      </c>
      <c r="G69" s="1">
        <f t="shared" si="30"/>
        <v>135</v>
      </c>
      <c r="H69" s="2">
        <f t="shared" si="31"/>
        <v>2.62492708535874E-2</v>
      </c>
      <c r="I69" s="6"/>
      <c r="J69" s="2">
        <f t="shared" si="32"/>
        <v>0.50670814699591682</v>
      </c>
      <c r="K69" s="2">
        <f t="shared" si="33"/>
        <v>0.48045887614232941</v>
      </c>
      <c r="L69" s="2">
        <f t="shared" si="34"/>
        <v>0</v>
      </c>
      <c r="M69" s="2">
        <f t="shared" si="35"/>
        <v>1.2832976861753775E-2</v>
      </c>
      <c r="N69" s="63">
        <v>2606</v>
      </c>
      <c r="O69" s="63">
        <v>2471</v>
      </c>
      <c r="P69" s="63"/>
      <c r="Q69" s="63">
        <v>52</v>
      </c>
      <c r="R69" s="63"/>
      <c r="S69" s="63"/>
      <c r="T69" s="63"/>
      <c r="W69" s="63"/>
      <c r="X69" s="8">
        <v>14</v>
      </c>
      <c r="Y69" s="63"/>
      <c r="Z69" s="63"/>
      <c r="AA69" s="63"/>
      <c r="AB69" s="63"/>
      <c r="AN69" t="str">
        <f t="shared" si="36"/>
        <v>Hebron</v>
      </c>
      <c r="AO69" t="s">
        <v>69</v>
      </c>
      <c r="AP69" s="8">
        <v>2</v>
      </c>
      <c r="AR69" s="111">
        <v>9</v>
      </c>
      <c r="AS69" s="113">
        <v>13</v>
      </c>
      <c r="AT69" s="113">
        <v>30</v>
      </c>
      <c r="AU69" s="117">
        <v>37910</v>
      </c>
      <c r="AV69" s="117">
        <f t="shared" si="37"/>
        <v>9013</v>
      </c>
      <c r="AW69" t="s">
        <v>1480</v>
      </c>
      <c r="AX69" s="121">
        <f t="shared" si="38"/>
        <v>937910</v>
      </c>
      <c r="BC69">
        <v>37.26</v>
      </c>
      <c r="BD69">
        <v>0.36</v>
      </c>
      <c r="BE69">
        <v>36.9</v>
      </c>
      <c r="BF69" s="2"/>
      <c r="BH69" s="123">
        <f t="shared" si="39"/>
        <v>0.50600000000000001</v>
      </c>
      <c r="BI69" s="123">
        <f t="shared" si="40"/>
        <v>0</v>
      </c>
      <c r="BJ69">
        <f t="shared" si="41"/>
        <v>0</v>
      </c>
    </row>
    <row r="70" spans="1:62" hidden="1" outlineLevel="1">
      <c r="A70" t="s">
        <v>732</v>
      </c>
      <c r="B70" s="8" t="s">
        <v>1493</v>
      </c>
      <c r="C70" s="1">
        <f t="shared" si="28"/>
        <v>1706</v>
      </c>
      <c r="D70" s="5">
        <f>IF(N70&gt;0, RANK(N70,(N70:P70,Q70:AE70)),0)</f>
        <v>1</v>
      </c>
      <c r="E70" s="5">
        <f>IF(O70&gt;0,RANK(O70,(N70:P70,Q70:AE70)),0)</f>
        <v>2</v>
      </c>
      <c r="F70" s="5">
        <f t="shared" si="29"/>
        <v>0</v>
      </c>
      <c r="G70" s="1">
        <f t="shared" si="30"/>
        <v>474</v>
      </c>
      <c r="H70" s="2">
        <f t="shared" si="31"/>
        <v>0.27784290738569756</v>
      </c>
      <c r="I70" s="6"/>
      <c r="J70" s="2">
        <f t="shared" si="32"/>
        <v>0.63305978898007031</v>
      </c>
      <c r="K70" s="2">
        <f t="shared" si="33"/>
        <v>0.35521688159437281</v>
      </c>
      <c r="L70" s="2">
        <f t="shared" si="34"/>
        <v>0</v>
      </c>
      <c r="M70" s="2">
        <f t="shared" si="35"/>
        <v>1.1723329425556872E-2</v>
      </c>
      <c r="N70" s="63">
        <v>1080</v>
      </c>
      <c r="O70" s="63">
        <v>606</v>
      </c>
      <c r="P70" s="63"/>
      <c r="Q70" s="63">
        <v>14</v>
      </c>
      <c r="R70" s="63"/>
      <c r="S70" s="63"/>
      <c r="T70" s="63"/>
      <c r="W70" s="63"/>
      <c r="X70" s="8">
        <v>6</v>
      </c>
      <c r="Y70" s="63"/>
      <c r="Z70" s="63"/>
      <c r="AA70" s="63"/>
      <c r="AB70" s="63"/>
      <c r="AN70" t="str">
        <f t="shared" si="36"/>
        <v>Kent</v>
      </c>
      <c r="AO70" t="s">
        <v>1284</v>
      </c>
      <c r="AP70" s="8">
        <v>5</v>
      </c>
      <c r="AR70" s="111">
        <v>9</v>
      </c>
      <c r="AS70" s="113">
        <v>5</v>
      </c>
      <c r="AT70" s="113">
        <v>45</v>
      </c>
      <c r="AU70" s="117">
        <v>40290</v>
      </c>
      <c r="AV70" s="117">
        <f t="shared" si="37"/>
        <v>9005</v>
      </c>
      <c r="AW70" t="s">
        <v>1480</v>
      </c>
      <c r="AX70" s="121">
        <f t="shared" si="38"/>
        <v>940290</v>
      </c>
      <c r="BC70">
        <v>49.59</v>
      </c>
      <c r="BD70">
        <v>1.1200000000000001</v>
      </c>
      <c r="BE70">
        <v>48.47</v>
      </c>
      <c r="BF70" s="2"/>
      <c r="BH70" s="123">
        <f t="shared" si="39"/>
        <v>0.63300000000000001</v>
      </c>
      <c r="BI70" s="123">
        <f t="shared" si="40"/>
        <v>0</v>
      </c>
      <c r="BJ70">
        <f t="shared" si="41"/>
        <v>0</v>
      </c>
    </row>
    <row r="71" spans="1:62" hidden="1" outlineLevel="1">
      <c r="A71" t="s">
        <v>2586</v>
      </c>
      <c r="B71" s="8" t="s">
        <v>1493</v>
      </c>
      <c r="C71" s="1">
        <f t="shared" si="28"/>
        <v>6040</v>
      </c>
      <c r="D71" s="5">
        <f>IF(N71&gt;0, RANK(N71,(N71:P71,Q71:AE71)),0)</f>
        <v>1</v>
      </c>
      <c r="E71" s="5">
        <f>IF(O71&gt;0,RANK(O71,(N71:P71,Q71:AE71)),0)</f>
        <v>2</v>
      </c>
      <c r="F71" s="5">
        <f t="shared" si="29"/>
        <v>0</v>
      </c>
      <c r="G71" s="1">
        <f t="shared" si="30"/>
        <v>596</v>
      </c>
      <c r="H71" s="2">
        <f t="shared" si="31"/>
        <v>9.8675496688741718E-2</v>
      </c>
      <c r="I71" s="6"/>
      <c r="J71" s="2">
        <f t="shared" si="32"/>
        <v>0.53956953642384109</v>
      </c>
      <c r="K71" s="2">
        <f t="shared" si="33"/>
        <v>0.44089403973509933</v>
      </c>
      <c r="L71" s="2">
        <f t="shared" si="34"/>
        <v>0</v>
      </c>
      <c r="M71" s="2">
        <f t="shared" si="35"/>
        <v>1.953642384105958E-2</v>
      </c>
      <c r="N71" s="63">
        <v>3259</v>
      </c>
      <c r="O71" s="63">
        <v>2663</v>
      </c>
      <c r="P71" s="63"/>
      <c r="Q71" s="63">
        <v>87</v>
      </c>
      <c r="R71" s="63"/>
      <c r="S71" s="63"/>
      <c r="T71" s="63"/>
      <c r="W71" s="63"/>
      <c r="X71" s="8">
        <v>31</v>
      </c>
      <c r="Y71" s="63"/>
      <c r="Z71" s="63"/>
      <c r="AA71" s="63"/>
      <c r="AB71" s="63"/>
      <c r="AN71" t="str">
        <f t="shared" si="36"/>
        <v>Killingly</v>
      </c>
      <c r="AO71" t="s">
        <v>2140</v>
      </c>
      <c r="AP71" s="8">
        <v>2</v>
      </c>
      <c r="AR71" s="111">
        <v>9</v>
      </c>
      <c r="AS71" s="113">
        <v>15</v>
      </c>
      <c r="AT71" s="113">
        <v>35</v>
      </c>
      <c r="AU71" s="117">
        <v>40500</v>
      </c>
      <c r="AV71" s="117">
        <f t="shared" si="37"/>
        <v>9015</v>
      </c>
      <c r="AW71" t="s">
        <v>1480</v>
      </c>
      <c r="AX71" s="121">
        <f t="shared" si="38"/>
        <v>940500</v>
      </c>
      <c r="BC71">
        <v>49.99</v>
      </c>
      <c r="BD71">
        <v>1.47</v>
      </c>
      <c r="BE71">
        <v>48.52</v>
      </c>
      <c r="BF71" s="2"/>
      <c r="BH71" s="123">
        <f t="shared" si="39"/>
        <v>0.53900000000000003</v>
      </c>
      <c r="BI71" s="123">
        <f t="shared" si="40"/>
        <v>0</v>
      </c>
      <c r="BJ71">
        <f t="shared" si="41"/>
        <v>0</v>
      </c>
    </row>
    <row r="72" spans="1:62" hidden="1" outlineLevel="1">
      <c r="A72" t="s">
        <v>1785</v>
      </c>
      <c r="B72" s="8" t="s">
        <v>1493</v>
      </c>
      <c r="C72" s="1">
        <f t="shared" si="28"/>
        <v>3816</v>
      </c>
      <c r="D72" s="5">
        <f>IF(N72&gt;0, RANK(N72,(N72:P72,Q72:AE72)),0)</f>
        <v>1</v>
      </c>
      <c r="E72" s="5">
        <f>IF(O72&gt;0,RANK(O72,(N72:P72,Q72:AE72)),0)</f>
        <v>2</v>
      </c>
      <c r="F72" s="5">
        <f t="shared" si="29"/>
        <v>0</v>
      </c>
      <c r="G72" s="1">
        <f t="shared" si="30"/>
        <v>81</v>
      </c>
      <c r="H72" s="2">
        <f t="shared" si="31"/>
        <v>2.1226415094339621E-2</v>
      </c>
      <c r="I72" s="6"/>
      <c r="J72" s="2">
        <f t="shared" si="32"/>
        <v>0.50340670859538783</v>
      </c>
      <c r="K72" s="2">
        <f t="shared" si="33"/>
        <v>0.48218029350104824</v>
      </c>
      <c r="L72" s="2">
        <f t="shared" si="34"/>
        <v>0</v>
      </c>
      <c r="M72" s="2">
        <f t="shared" si="35"/>
        <v>1.4412997903563929E-2</v>
      </c>
      <c r="N72" s="63">
        <v>1921</v>
      </c>
      <c r="O72" s="63">
        <v>1840</v>
      </c>
      <c r="P72" s="63"/>
      <c r="Q72" s="63">
        <v>39</v>
      </c>
      <c r="R72" s="63"/>
      <c r="S72" s="63"/>
      <c r="T72" s="63"/>
      <c r="W72" s="63"/>
      <c r="X72" s="8">
        <v>16</v>
      </c>
      <c r="Y72" s="63"/>
      <c r="Z72" s="63"/>
      <c r="AA72" s="63"/>
      <c r="AB72" s="63"/>
      <c r="AN72" t="str">
        <f t="shared" si="36"/>
        <v>Killingworth</v>
      </c>
      <c r="AO72" t="s">
        <v>506</v>
      </c>
      <c r="AP72" s="8">
        <v>2</v>
      </c>
      <c r="AR72" s="111">
        <v>9</v>
      </c>
      <c r="AS72" s="113">
        <v>7</v>
      </c>
      <c r="AT72" s="113">
        <v>50</v>
      </c>
      <c r="AU72" s="117">
        <v>40710</v>
      </c>
      <c r="AV72" s="117">
        <f t="shared" si="37"/>
        <v>9007</v>
      </c>
      <c r="AW72" t="s">
        <v>1480</v>
      </c>
      <c r="AX72" s="121">
        <f t="shared" si="38"/>
        <v>940710</v>
      </c>
      <c r="BC72">
        <v>35.81</v>
      </c>
      <c r="BD72">
        <v>0.48</v>
      </c>
      <c r="BE72">
        <v>35.33</v>
      </c>
      <c r="BF72" s="2"/>
      <c r="BH72" s="123">
        <f t="shared" si="39"/>
        <v>0.503</v>
      </c>
      <c r="BI72" s="123">
        <f t="shared" si="40"/>
        <v>0</v>
      </c>
      <c r="BJ72">
        <f t="shared" si="41"/>
        <v>0</v>
      </c>
    </row>
    <row r="73" spans="1:62" hidden="1" outlineLevel="1">
      <c r="A73" t="s">
        <v>190</v>
      </c>
      <c r="B73" s="8" t="s">
        <v>1493</v>
      </c>
      <c r="C73" s="1">
        <f t="shared" si="28"/>
        <v>3475</v>
      </c>
      <c r="D73" s="5">
        <f>IF(N73&gt;0, RANK(N73,(N73:P73,Q73:AE73)),0)</f>
        <v>1</v>
      </c>
      <c r="E73" s="5">
        <f>IF(O73&gt;0,RANK(O73,(N73:P73,Q73:AE73)),0)</f>
        <v>2</v>
      </c>
      <c r="F73" s="5">
        <f t="shared" si="29"/>
        <v>0</v>
      </c>
      <c r="G73" s="1">
        <f t="shared" si="30"/>
        <v>204</v>
      </c>
      <c r="H73" s="2">
        <f t="shared" si="31"/>
        <v>5.8705035971223021E-2</v>
      </c>
      <c r="I73" s="6"/>
      <c r="J73" s="2">
        <f t="shared" si="32"/>
        <v>0.52143884892086334</v>
      </c>
      <c r="K73" s="2">
        <f t="shared" si="33"/>
        <v>0.46273381294964028</v>
      </c>
      <c r="L73" s="2">
        <f t="shared" si="34"/>
        <v>0</v>
      </c>
      <c r="M73" s="2">
        <f t="shared" si="35"/>
        <v>1.5827338129496382E-2</v>
      </c>
      <c r="N73" s="63">
        <v>1812</v>
      </c>
      <c r="O73" s="63">
        <v>1608</v>
      </c>
      <c r="P73" s="63"/>
      <c r="Q73" s="63">
        <v>36</v>
      </c>
      <c r="R73" s="63"/>
      <c r="S73" s="63"/>
      <c r="T73" s="63"/>
      <c r="W73" s="63"/>
      <c r="X73" s="8">
        <v>19</v>
      </c>
      <c r="Y73" s="63"/>
      <c r="Z73" s="63"/>
      <c r="AA73" s="63"/>
      <c r="AB73" s="63"/>
      <c r="AN73" t="str">
        <f t="shared" si="36"/>
        <v>Lebanon</v>
      </c>
      <c r="AO73" t="s">
        <v>132</v>
      </c>
      <c r="AP73" s="8">
        <v>2</v>
      </c>
      <c r="AR73" s="111">
        <v>9</v>
      </c>
      <c r="AS73" s="113">
        <v>11</v>
      </c>
      <c r="AT73" s="113">
        <v>35</v>
      </c>
      <c r="AU73" s="117">
        <v>42390</v>
      </c>
      <c r="AV73" s="117">
        <f t="shared" si="37"/>
        <v>9011</v>
      </c>
      <c r="AW73" t="s">
        <v>1480</v>
      </c>
      <c r="AX73" s="121">
        <f t="shared" si="38"/>
        <v>942390</v>
      </c>
      <c r="BC73">
        <v>55.24</v>
      </c>
      <c r="BD73">
        <v>1.1299999999999999</v>
      </c>
      <c r="BE73">
        <v>54.11</v>
      </c>
      <c r="BF73" s="2"/>
      <c r="BH73" s="123">
        <f t="shared" si="39"/>
        <v>0.52100000000000002</v>
      </c>
      <c r="BI73" s="123">
        <f t="shared" si="40"/>
        <v>0</v>
      </c>
      <c r="BJ73">
        <f t="shared" si="41"/>
        <v>0</v>
      </c>
    </row>
    <row r="74" spans="1:62" hidden="1" outlineLevel="1">
      <c r="A74" t="s">
        <v>2066</v>
      </c>
      <c r="B74" s="8" t="s">
        <v>1493</v>
      </c>
      <c r="C74" s="1">
        <f t="shared" si="28"/>
        <v>6900</v>
      </c>
      <c r="D74" s="5">
        <f>IF(N74&gt;0, RANK(N74,(N74:P74,Q74:AE74)),0)</f>
        <v>1</v>
      </c>
      <c r="E74" s="5">
        <f>IF(O74&gt;0,RANK(O74,(N74:P74,Q74:AE74)),0)</f>
        <v>2</v>
      </c>
      <c r="F74" s="5">
        <f t="shared" si="29"/>
        <v>0</v>
      </c>
      <c r="G74" s="1">
        <f t="shared" si="30"/>
        <v>355</v>
      </c>
      <c r="H74" s="2">
        <f t="shared" si="31"/>
        <v>5.1449275362318837E-2</v>
      </c>
      <c r="I74" s="6"/>
      <c r="J74" s="2">
        <f t="shared" si="32"/>
        <v>0.51652173913043475</v>
      </c>
      <c r="K74" s="2">
        <f t="shared" si="33"/>
        <v>0.46507246376811595</v>
      </c>
      <c r="L74" s="2">
        <f t="shared" si="34"/>
        <v>0</v>
      </c>
      <c r="M74" s="2">
        <f t="shared" si="35"/>
        <v>1.8405797101449295E-2</v>
      </c>
      <c r="N74" s="63">
        <v>3564</v>
      </c>
      <c r="O74" s="63">
        <v>3209</v>
      </c>
      <c r="P74" s="63"/>
      <c r="Q74" s="63">
        <v>81</v>
      </c>
      <c r="R74" s="63"/>
      <c r="S74" s="63"/>
      <c r="T74" s="63"/>
      <c r="W74" s="63"/>
      <c r="X74" s="8">
        <v>46</v>
      </c>
      <c r="Y74" s="63"/>
      <c r="Z74" s="63"/>
      <c r="AA74" s="63"/>
      <c r="AB74" s="63"/>
      <c r="AN74" t="str">
        <f t="shared" si="36"/>
        <v>Ledyard</v>
      </c>
      <c r="AO74" t="s">
        <v>132</v>
      </c>
      <c r="AP74" s="8">
        <v>2</v>
      </c>
      <c r="AR74" s="111">
        <v>9</v>
      </c>
      <c r="AS74" s="113">
        <v>11</v>
      </c>
      <c r="AT74" s="113">
        <v>40</v>
      </c>
      <c r="AU74" s="117">
        <v>42600</v>
      </c>
      <c r="AV74" s="117">
        <f t="shared" si="37"/>
        <v>9011</v>
      </c>
      <c r="AW74" t="s">
        <v>1480</v>
      </c>
      <c r="AX74" s="121">
        <f t="shared" si="38"/>
        <v>942600</v>
      </c>
      <c r="BC74">
        <v>40</v>
      </c>
      <c r="BD74">
        <v>1.85</v>
      </c>
      <c r="BE74">
        <v>38.14</v>
      </c>
      <c r="BF74" s="2"/>
      <c r="BH74" s="123">
        <f t="shared" si="39"/>
        <v>0.51600000000000001</v>
      </c>
      <c r="BI74" s="123">
        <f t="shared" si="40"/>
        <v>0</v>
      </c>
      <c r="BJ74">
        <f t="shared" si="41"/>
        <v>0</v>
      </c>
    </row>
    <row r="75" spans="1:62" hidden="1" outlineLevel="1">
      <c r="A75" t="s">
        <v>1518</v>
      </c>
      <c r="B75" s="8" t="s">
        <v>1493</v>
      </c>
      <c r="C75" s="1">
        <f t="shared" si="28"/>
        <v>2050</v>
      </c>
      <c r="D75" s="5">
        <f>IF(N75&gt;0, RANK(N75,(N75:P75,Q75:AE75)),0)</f>
        <v>1</v>
      </c>
      <c r="E75" s="5">
        <f>IF(O75&gt;0,RANK(O75,(N75:P75,Q75:AE75)),0)</f>
        <v>2</v>
      </c>
      <c r="F75" s="5">
        <f t="shared" si="29"/>
        <v>0</v>
      </c>
      <c r="G75" s="1">
        <f t="shared" si="30"/>
        <v>235</v>
      </c>
      <c r="H75" s="2">
        <f t="shared" si="31"/>
        <v>0.11463414634146342</v>
      </c>
      <c r="I75" s="6"/>
      <c r="J75" s="2">
        <f t="shared" si="32"/>
        <v>0.54878048780487809</v>
      </c>
      <c r="K75" s="2">
        <f t="shared" si="33"/>
        <v>0.43414634146341463</v>
      </c>
      <c r="L75" s="2">
        <f t="shared" si="34"/>
        <v>0</v>
      </c>
      <c r="M75" s="2">
        <f t="shared" si="35"/>
        <v>1.7073170731707277E-2</v>
      </c>
      <c r="N75" s="63">
        <v>1125</v>
      </c>
      <c r="O75" s="63">
        <v>890</v>
      </c>
      <c r="P75" s="63"/>
      <c r="Q75" s="63">
        <v>24</v>
      </c>
      <c r="R75" s="63"/>
      <c r="S75" s="63"/>
      <c r="T75" s="63"/>
      <c r="W75" s="63"/>
      <c r="X75" s="8">
        <v>11</v>
      </c>
      <c r="Y75" s="63"/>
      <c r="Z75" s="63"/>
      <c r="AA75" s="63"/>
      <c r="AB75" s="63"/>
      <c r="AN75" t="str">
        <f t="shared" si="36"/>
        <v>Lisbon</v>
      </c>
      <c r="AO75" t="s">
        <v>132</v>
      </c>
      <c r="AP75" s="8">
        <v>2</v>
      </c>
      <c r="AR75" s="111">
        <v>9</v>
      </c>
      <c r="AS75" s="113">
        <v>11</v>
      </c>
      <c r="AT75" s="113">
        <v>45</v>
      </c>
      <c r="AU75" s="117">
        <v>43230</v>
      </c>
      <c r="AV75" s="117">
        <f t="shared" si="37"/>
        <v>9011</v>
      </c>
      <c r="AW75" t="s">
        <v>1480</v>
      </c>
      <c r="AX75" s="121">
        <f t="shared" si="38"/>
        <v>943230</v>
      </c>
      <c r="BC75">
        <v>16.63</v>
      </c>
      <c r="BD75">
        <v>0.38</v>
      </c>
      <c r="BE75">
        <v>16.260000000000002</v>
      </c>
      <c r="BF75" s="2"/>
      <c r="BH75" s="123">
        <f t="shared" si="39"/>
        <v>0.54800000000000004</v>
      </c>
      <c r="BI75" s="123">
        <f t="shared" si="40"/>
        <v>0</v>
      </c>
      <c r="BJ75">
        <f t="shared" si="41"/>
        <v>0</v>
      </c>
    </row>
    <row r="76" spans="1:62" hidden="1" outlineLevel="1">
      <c r="A76" t="s">
        <v>1284</v>
      </c>
      <c r="B76" s="8" t="s">
        <v>1493</v>
      </c>
      <c r="C76" s="1">
        <f t="shared" si="28"/>
        <v>4640</v>
      </c>
      <c r="D76" s="5">
        <f>IF(N76&gt;0, RANK(N76,(N76:P76,Q76:AE76)),0)</f>
        <v>2</v>
      </c>
      <c r="E76" s="5">
        <f>IF(O76&gt;0,RANK(O76,(N76:P76,Q76:AE76)),0)</f>
        <v>1</v>
      </c>
      <c r="F76" s="5">
        <f t="shared" si="29"/>
        <v>0</v>
      </c>
      <c r="G76" s="1">
        <f t="shared" si="30"/>
        <v>252</v>
      </c>
      <c r="H76" s="2">
        <f t="shared" si="31"/>
        <v>5.4310344827586204E-2</v>
      </c>
      <c r="I76" s="6"/>
      <c r="J76" s="2">
        <f t="shared" si="32"/>
        <v>0.46465517241379312</v>
      </c>
      <c r="K76" s="2">
        <f t="shared" si="33"/>
        <v>0.51896551724137929</v>
      </c>
      <c r="L76" s="2">
        <f t="shared" si="34"/>
        <v>0</v>
      </c>
      <c r="M76" s="2">
        <f t="shared" si="35"/>
        <v>1.6379310344827647E-2</v>
      </c>
      <c r="N76" s="63">
        <v>2156</v>
      </c>
      <c r="O76" s="63">
        <v>2408</v>
      </c>
      <c r="P76" s="63"/>
      <c r="Q76" s="63">
        <v>57</v>
      </c>
      <c r="R76" s="63"/>
      <c r="S76" s="63"/>
      <c r="T76" s="63"/>
      <c r="W76" s="63"/>
      <c r="X76" s="8">
        <v>19</v>
      </c>
      <c r="Y76" s="63"/>
      <c r="Z76" s="63"/>
      <c r="AA76" s="63"/>
      <c r="AB76" s="63"/>
      <c r="AN76" t="str">
        <f t="shared" si="36"/>
        <v>Litchfield</v>
      </c>
      <c r="AO76" t="s">
        <v>1284</v>
      </c>
      <c r="AP76" s="8">
        <v>5</v>
      </c>
      <c r="AR76" s="111">
        <v>9</v>
      </c>
      <c r="AS76" s="113">
        <v>5</v>
      </c>
      <c r="AT76" s="113">
        <v>50</v>
      </c>
      <c r="AU76" s="117">
        <v>43370</v>
      </c>
      <c r="AV76" s="117">
        <f t="shared" si="37"/>
        <v>9005</v>
      </c>
      <c r="AW76" t="s">
        <v>1480</v>
      </c>
      <c r="AX76" s="121">
        <f t="shared" si="38"/>
        <v>943370</v>
      </c>
      <c r="BC76">
        <v>56.78</v>
      </c>
      <c r="BD76">
        <v>0.72</v>
      </c>
      <c r="BE76">
        <v>56.06</v>
      </c>
      <c r="BF76" s="2"/>
      <c r="BH76" s="123">
        <f t="shared" si="39"/>
        <v>0</v>
      </c>
      <c r="BI76" s="123">
        <f t="shared" si="40"/>
        <v>0.51800000000000002</v>
      </c>
      <c r="BJ76">
        <f t="shared" si="41"/>
        <v>0</v>
      </c>
    </row>
    <row r="77" spans="1:62" hidden="1" outlineLevel="1">
      <c r="A77" t="s">
        <v>2360</v>
      </c>
      <c r="B77" s="8" t="s">
        <v>1493</v>
      </c>
      <c r="C77" s="1">
        <f t="shared" si="28"/>
        <v>1473</v>
      </c>
      <c r="D77" s="5">
        <f>IF(N77&gt;0, RANK(N77,(N77:P77,Q77:AE77)),0)</f>
        <v>1</v>
      </c>
      <c r="E77" s="5">
        <f>IF(O77&gt;0,RANK(O77,(N77:P77,Q77:AE77)),0)</f>
        <v>2</v>
      </c>
      <c r="F77" s="5">
        <f t="shared" si="29"/>
        <v>0</v>
      </c>
      <c r="G77" s="1">
        <f t="shared" si="30"/>
        <v>263</v>
      </c>
      <c r="H77" s="2">
        <f t="shared" si="31"/>
        <v>0.17854718262050237</v>
      </c>
      <c r="I77" s="6"/>
      <c r="J77" s="2">
        <f t="shared" si="32"/>
        <v>0.58112695179904961</v>
      </c>
      <c r="K77" s="2">
        <f t="shared" si="33"/>
        <v>0.40257976917854721</v>
      </c>
      <c r="L77" s="2">
        <f t="shared" si="34"/>
        <v>0</v>
      </c>
      <c r="M77" s="2">
        <f t="shared" si="35"/>
        <v>1.6293279022403184E-2</v>
      </c>
      <c r="N77" s="63">
        <v>856</v>
      </c>
      <c r="O77" s="63">
        <v>593</v>
      </c>
      <c r="P77" s="63"/>
      <c r="Q77" s="63">
        <v>20</v>
      </c>
      <c r="R77" s="63"/>
      <c r="S77" s="63"/>
      <c r="T77" s="63"/>
      <c r="W77" s="63"/>
      <c r="X77" s="8">
        <v>4</v>
      </c>
      <c r="Y77" s="63"/>
      <c r="Z77" s="63"/>
      <c r="AA77" s="63"/>
      <c r="AB77" s="63"/>
      <c r="AN77" t="str">
        <f t="shared" si="36"/>
        <v>Lyme</v>
      </c>
      <c r="AO77" t="s">
        <v>132</v>
      </c>
      <c r="AP77" s="8">
        <v>2</v>
      </c>
      <c r="AR77" s="111">
        <v>9</v>
      </c>
      <c r="AS77" s="113">
        <v>11</v>
      </c>
      <c r="AT77" s="113">
        <v>50</v>
      </c>
      <c r="AU77" s="117">
        <v>44210</v>
      </c>
      <c r="AV77" s="117">
        <f t="shared" si="37"/>
        <v>9011</v>
      </c>
      <c r="AW77" t="s">
        <v>1480</v>
      </c>
      <c r="AX77" s="121">
        <f t="shared" si="38"/>
        <v>944210</v>
      </c>
      <c r="BC77">
        <v>34.479999999999997</v>
      </c>
      <c r="BD77">
        <v>2.63</v>
      </c>
      <c r="BE77">
        <v>31.85</v>
      </c>
      <c r="BF77" s="2"/>
      <c r="BH77" s="123">
        <f t="shared" si="39"/>
        <v>0.58099999999999996</v>
      </c>
      <c r="BI77" s="123">
        <f t="shared" si="40"/>
        <v>0</v>
      </c>
      <c r="BJ77">
        <f t="shared" si="41"/>
        <v>0</v>
      </c>
    </row>
    <row r="78" spans="1:62" hidden="1" outlineLevel="1">
      <c r="A78" t="s">
        <v>1659</v>
      </c>
      <c r="B78" s="8" t="s">
        <v>1493</v>
      </c>
      <c r="C78" s="1">
        <f t="shared" si="28"/>
        <v>10533</v>
      </c>
      <c r="D78" s="5">
        <f>IF(N78&gt;0, RANK(N78,(N78:P78,Q78:AE78)),0)</f>
        <v>1</v>
      </c>
      <c r="E78" s="5">
        <f>IF(O78&gt;0,RANK(O78,(N78:P78,Q78:AE78)),0)</f>
        <v>2</v>
      </c>
      <c r="F78" s="5">
        <f t="shared" si="29"/>
        <v>0</v>
      </c>
      <c r="G78" s="1">
        <f t="shared" si="30"/>
        <v>100</v>
      </c>
      <c r="H78" s="2">
        <f t="shared" si="31"/>
        <v>9.493971328206589E-3</v>
      </c>
      <c r="I78" s="6"/>
      <c r="J78" s="2">
        <f t="shared" si="32"/>
        <v>0.50251590240197475</v>
      </c>
      <c r="K78" s="2">
        <f t="shared" si="33"/>
        <v>0.49302193107376818</v>
      </c>
      <c r="L78" s="2">
        <f t="shared" si="34"/>
        <v>0</v>
      </c>
      <c r="M78" s="2">
        <f t="shared" si="35"/>
        <v>4.4621665242570718E-3</v>
      </c>
      <c r="N78" s="63">
        <v>5293</v>
      </c>
      <c r="O78" s="63">
        <v>5193</v>
      </c>
      <c r="P78" s="63"/>
      <c r="Q78" s="63">
        <v>29</v>
      </c>
      <c r="R78" s="63"/>
      <c r="S78" s="63"/>
      <c r="T78" s="63"/>
      <c r="W78" s="63"/>
      <c r="X78" s="8">
        <v>18</v>
      </c>
      <c r="Y78" s="63"/>
      <c r="Z78" s="63"/>
      <c r="AA78" s="63"/>
      <c r="AB78" s="63"/>
      <c r="AN78" t="str">
        <f t="shared" si="36"/>
        <v>Madison</v>
      </c>
      <c r="AO78" t="s">
        <v>2815</v>
      </c>
      <c r="AP78" s="8">
        <v>2</v>
      </c>
      <c r="AR78" s="111">
        <v>9</v>
      </c>
      <c r="AS78" s="113">
        <v>9</v>
      </c>
      <c r="AT78" s="113">
        <v>50</v>
      </c>
      <c r="AU78" s="117">
        <v>44560</v>
      </c>
      <c r="AV78" s="117">
        <f t="shared" si="37"/>
        <v>9009</v>
      </c>
      <c r="AW78" t="s">
        <v>1480</v>
      </c>
      <c r="AX78" s="121">
        <f t="shared" si="38"/>
        <v>944560</v>
      </c>
      <c r="BC78">
        <v>36.78</v>
      </c>
      <c r="BD78">
        <v>0.57999999999999996</v>
      </c>
      <c r="BE78">
        <v>36.200000000000003</v>
      </c>
      <c r="BF78" s="2"/>
      <c r="BH78" s="123">
        <f t="shared" si="39"/>
        <v>0.502</v>
      </c>
      <c r="BI78" s="123">
        <f t="shared" si="40"/>
        <v>0</v>
      </c>
      <c r="BJ78">
        <f t="shared" si="41"/>
        <v>0</v>
      </c>
    </row>
    <row r="79" spans="1:62" hidden="1" outlineLevel="1">
      <c r="A79" t="s">
        <v>1994</v>
      </c>
      <c r="B79" s="8" t="s">
        <v>1493</v>
      </c>
      <c r="C79" s="1">
        <f t="shared" si="28"/>
        <v>23869</v>
      </c>
      <c r="D79" s="5">
        <f>IF(N79&gt;0, RANK(N79,(N79:P79,Q79:AE79)),0)</f>
        <v>1</v>
      </c>
      <c r="E79" s="5">
        <f>IF(O79&gt;0,RANK(O79,(N79:P79,Q79:AE79)),0)</f>
        <v>2</v>
      </c>
      <c r="F79" s="5">
        <f t="shared" si="29"/>
        <v>0</v>
      </c>
      <c r="G79" s="1">
        <f t="shared" si="30"/>
        <v>7604</v>
      </c>
      <c r="H79" s="2">
        <f t="shared" si="31"/>
        <v>0.31857220662784363</v>
      </c>
      <c r="I79" s="6"/>
      <c r="J79" s="2">
        <f t="shared" si="32"/>
        <v>0.65210105157317022</v>
      </c>
      <c r="K79" s="2">
        <f t="shared" si="33"/>
        <v>0.33352884494532659</v>
      </c>
      <c r="L79" s="2">
        <f t="shared" si="34"/>
        <v>0</v>
      </c>
      <c r="M79" s="2">
        <f t="shared" si="35"/>
        <v>1.4370103481503194E-2</v>
      </c>
      <c r="N79" s="63">
        <v>15565</v>
      </c>
      <c r="O79" s="63">
        <v>7961</v>
      </c>
      <c r="P79" s="63"/>
      <c r="Q79" s="63">
        <v>249</v>
      </c>
      <c r="R79" s="63"/>
      <c r="S79" s="63"/>
      <c r="T79" s="63"/>
      <c r="W79" s="63"/>
      <c r="X79" s="8">
        <v>94</v>
      </c>
      <c r="Y79" s="63"/>
      <c r="Z79" s="63"/>
      <c r="AA79" s="63"/>
      <c r="AB79" s="63"/>
      <c r="AN79" t="str">
        <f t="shared" si="36"/>
        <v>Manchester</v>
      </c>
      <c r="AO79" t="s">
        <v>1746</v>
      </c>
      <c r="AP79" s="8">
        <v>1</v>
      </c>
      <c r="AR79" s="111">
        <v>9</v>
      </c>
      <c r="AS79" s="113">
        <v>3</v>
      </c>
      <c r="AT79" s="113">
        <v>80</v>
      </c>
      <c r="AU79" s="117">
        <v>44700</v>
      </c>
      <c r="AV79" s="117">
        <f t="shared" si="37"/>
        <v>9003</v>
      </c>
      <c r="AW79" t="s">
        <v>1480</v>
      </c>
      <c r="AX79" s="121">
        <f t="shared" si="38"/>
        <v>944700</v>
      </c>
      <c r="BC79">
        <v>27.68</v>
      </c>
      <c r="BD79">
        <v>0.42</v>
      </c>
      <c r="BE79">
        <v>27.26</v>
      </c>
      <c r="BF79" s="2"/>
      <c r="BH79" s="123">
        <f t="shared" si="39"/>
        <v>0.65200000000000002</v>
      </c>
      <c r="BI79" s="123">
        <f t="shared" si="40"/>
        <v>0</v>
      </c>
      <c r="BJ79">
        <f t="shared" si="41"/>
        <v>0</v>
      </c>
    </row>
    <row r="80" spans="1:62" hidden="1" outlineLevel="1">
      <c r="A80" t="s">
        <v>2272</v>
      </c>
      <c r="B80" s="8" t="s">
        <v>1493</v>
      </c>
      <c r="C80" s="1">
        <f t="shared" si="28"/>
        <v>9363</v>
      </c>
      <c r="D80" s="5">
        <f>IF(N80&gt;0, RANK(N80,(N80:P80,Q80:AE80)),0)</f>
        <v>1</v>
      </c>
      <c r="E80" s="5">
        <f>IF(O80&gt;0,RANK(O80,(N80:P80,Q80:AE80)),0)</f>
        <v>2</v>
      </c>
      <c r="F80" s="5">
        <f t="shared" si="29"/>
        <v>0</v>
      </c>
      <c r="G80" s="1">
        <f t="shared" si="30"/>
        <v>4748</v>
      </c>
      <c r="H80" s="2">
        <f t="shared" si="31"/>
        <v>0.50710242443661224</v>
      </c>
      <c r="I80" s="6"/>
      <c r="J80" s="2">
        <f t="shared" si="32"/>
        <v>0.74132222578233475</v>
      </c>
      <c r="K80" s="2">
        <f t="shared" si="33"/>
        <v>0.23421980134572251</v>
      </c>
      <c r="L80" s="2">
        <f t="shared" si="34"/>
        <v>0</v>
      </c>
      <c r="M80" s="2">
        <f t="shared" si="35"/>
        <v>2.4457972871942735E-2</v>
      </c>
      <c r="N80" s="63">
        <v>6941</v>
      </c>
      <c r="O80" s="63">
        <v>2193</v>
      </c>
      <c r="P80" s="63"/>
      <c r="Q80" s="63">
        <v>174</v>
      </c>
      <c r="R80" s="63"/>
      <c r="S80" s="63"/>
      <c r="T80" s="63"/>
      <c r="W80" s="63"/>
      <c r="X80" s="8">
        <v>55</v>
      </c>
      <c r="Y80" s="63"/>
      <c r="Z80" s="63"/>
      <c r="AA80" s="63"/>
      <c r="AB80" s="63"/>
      <c r="AN80" t="str">
        <f t="shared" si="36"/>
        <v>Mansfield</v>
      </c>
      <c r="AO80" t="s">
        <v>69</v>
      </c>
      <c r="AP80" s="8">
        <v>2</v>
      </c>
      <c r="AR80" s="111">
        <v>9</v>
      </c>
      <c r="AS80" s="113">
        <v>13</v>
      </c>
      <c r="AT80" s="113">
        <v>35</v>
      </c>
      <c r="AU80" s="117">
        <v>44910</v>
      </c>
      <c r="AV80" s="117">
        <f t="shared" si="37"/>
        <v>9013</v>
      </c>
      <c r="AW80" t="s">
        <v>1480</v>
      </c>
      <c r="AX80" s="121">
        <f t="shared" si="38"/>
        <v>944910</v>
      </c>
      <c r="BC80">
        <v>45.49</v>
      </c>
      <c r="BD80">
        <v>1.03</v>
      </c>
      <c r="BE80">
        <v>44.46</v>
      </c>
      <c r="BF80" s="2"/>
      <c r="BH80" s="123">
        <f t="shared" si="39"/>
        <v>0.74099999999999999</v>
      </c>
      <c r="BI80" s="123">
        <f t="shared" si="40"/>
        <v>0</v>
      </c>
      <c r="BJ80">
        <f t="shared" si="41"/>
        <v>0</v>
      </c>
    </row>
    <row r="81" spans="1:62" hidden="1" outlineLevel="1">
      <c r="A81" t="s">
        <v>1618</v>
      </c>
      <c r="B81" s="8" t="s">
        <v>1493</v>
      </c>
      <c r="C81" s="1">
        <f t="shared" si="28"/>
        <v>3509</v>
      </c>
      <c r="D81" s="5">
        <f>IF(N81&gt;0, RANK(N81,(N81:P81,Q81:AE81)),0)</f>
        <v>1</v>
      </c>
      <c r="E81" s="5">
        <f>IF(O81&gt;0,RANK(O81,(N81:P81,Q81:AE81)),0)</f>
        <v>2</v>
      </c>
      <c r="F81" s="5">
        <f t="shared" si="29"/>
        <v>0</v>
      </c>
      <c r="G81" s="1">
        <f t="shared" si="30"/>
        <v>123</v>
      </c>
      <c r="H81" s="2">
        <f t="shared" si="31"/>
        <v>3.5052721573097752E-2</v>
      </c>
      <c r="I81" s="6"/>
      <c r="J81" s="2">
        <f t="shared" si="32"/>
        <v>0.51040182388144772</v>
      </c>
      <c r="K81" s="2">
        <f t="shared" si="33"/>
        <v>0.47534910230834998</v>
      </c>
      <c r="L81" s="2">
        <f t="shared" si="34"/>
        <v>0</v>
      </c>
      <c r="M81" s="2">
        <f t="shared" si="35"/>
        <v>1.4249073810202295E-2</v>
      </c>
      <c r="N81" s="63">
        <v>1791</v>
      </c>
      <c r="O81" s="63">
        <v>1668</v>
      </c>
      <c r="P81" s="63"/>
      <c r="Q81" s="63">
        <v>34</v>
      </c>
      <c r="R81" s="63"/>
      <c r="S81" s="63"/>
      <c r="T81" s="63"/>
      <c r="W81" s="63"/>
      <c r="X81" s="8">
        <v>16</v>
      </c>
      <c r="Y81" s="63"/>
      <c r="Z81" s="63"/>
      <c r="AA81" s="63"/>
      <c r="AB81" s="63"/>
      <c r="AN81" t="str">
        <f t="shared" si="36"/>
        <v>Marlborough</v>
      </c>
      <c r="AO81" t="s">
        <v>1746</v>
      </c>
      <c r="AP81" s="8">
        <v>2</v>
      </c>
      <c r="AR81" s="111">
        <v>9</v>
      </c>
      <c r="AS81" s="113">
        <v>3</v>
      </c>
      <c r="AT81" s="113">
        <v>85</v>
      </c>
      <c r="AU81" s="117">
        <v>45820</v>
      </c>
      <c r="AV81" s="117">
        <f t="shared" si="37"/>
        <v>9003</v>
      </c>
      <c r="AW81" t="s">
        <v>1480</v>
      </c>
      <c r="AX81" s="121">
        <f t="shared" si="38"/>
        <v>945820</v>
      </c>
      <c r="BC81">
        <v>23.43</v>
      </c>
      <c r="BD81">
        <v>0.15</v>
      </c>
      <c r="BE81">
        <v>23.28</v>
      </c>
      <c r="BF81" s="2"/>
      <c r="BH81" s="123">
        <f t="shared" si="39"/>
        <v>0.51</v>
      </c>
      <c r="BI81" s="123">
        <f t="shared" si="40"/>
        <v>0</v>
      </c>
      <c r="BJ81">
        <f t="shared" si="41"/>
        <v>0</v>
      </c>
    </row>
    <row r="82" spans="1:62" hidden="1" outlineLevel="1">
      <c r="A82" t="s">
        <v>2752</v>
      </c>
      <c r="B82" s="8" t="s">
        <v>1493</v>
      </c>
      <c r="C82" s="1">
        <f t="shared" si="28"/>
        <v>22006</v>
      </c>
      <c r="D82" s="5">
        <f>IF(N82&gt;0, RANK(N82,(N82:P82,Q82:AE82)),0)</f>
        <v>1</v>
      </c>
      <c r="E82" s="5">
        <f>IF(O82&gt;0,RANK(O82,(N82:P82,Q82:AE82)),0)</f>
        <v>2</v>
      </c>
      <c r="F82" s="5">
        <f t="shared" si="29"/>
        <v>0</v>
      </c>
      <c r="G82" s="1">
        <f t="shared" si="30"/>
        <v>8006</v>
      </c>
      <c r="H82" s="2">
        <f t="shared" si="31"/>
        <v>0.3638098700354449</v>
      </c>
      <c r="I82" s="6"/>
      <c r="J82" s="2">
        <f t="shared" si="32"/>
        <v>0.67645187676088336</v>
      </c>
      <c r="K82" s="2">
        <f t="shared" si="33"/>
        <v>0.31264200672543851</v>
      </c>
      <c r="L82" s="2">
        <f t="shared" si="34"/>
        <v>0</v>
      </c>
      <c r="M82" s="2">
        <f t="shared" si="35"/>
        <v>1.0906116513678121E-2</v>
      </c>
      <c r="N82" s="63">
        <v>14886</v>
      </c>
      <c r="O82" s="63">
        <v>6880</v>
      </c>
      <c r="P82" s="63"/>
      <c r="Q82" s="63">
        <v>149</v>
      </c>
      <c r="R82" s="63"/>
      <c r="S82" s="63"/>
      <c r="T82" s="63"/>
      <c r="W82" s="63"/>
      <c r="X82" s="8">
        <v>91</v>
      </c>
      <c r="Y82" s="63"/>
      <c r="Z82" s="63"/>
      <c r="AA82" s="63"/>
      <c r="AB82" s="63"/>
      <c r="AN82" t="str">
        <f t="shared" si="36"/>
        <v>Meriden</v>
      </c>
      <c r="AO82" t="s">
        <v>2815</v>
      </c>
      <c r="AP82" s="8">
        <v>5</v>
      </c>
      <c r="AR82" s="111">
        <v>9</v>
      </c>
      <c r="AS82" s="113">
        <v>9</v>
      </c>
      <c r="AT82" s="113">
        <v>55</v>
      </c>
      <c r="AU82" s="117">
        <v>46520</v>
      </c>
      <c r="AV82" s="117">
        <f t="shared" si="37"/>
        <v>9009</v>
      </c>
      <c r="AW82" t="s">
        <v>1480</v>
      </c>
      <c r="AX82" s="121">
        <f t="shared" si="38"/>
        <v>946520</v>
      </c>
      <c r="BC82">
        <v>24.14</v>
      </c>
      <c r="BD82">
        <v>0.4</v>
      </c>
      <c r="BE82">
        <v>23.75</v>
      </c>
      <c r="BF82" s="2"/>
      <c r="BH82" s="123">
        <f t="shared" si="39"/>
        <v>0.67600000000000005</v>
      </c>
      <c r="BI82" s="123">
        <f t="shared" si="40"/>
        <v>0</v>
      </c>
      <c r="BJ82">
        <f t="shared" si="41"/>
        <v>0</v>
      </c>
    </row>
    <row r="83" spans="1:62" hidden="1" outlineLevel="1">
      <c r="A83" t="s">
        <v>1179</v>
      </c>
      <c r="B83" s="8" t="s">
        <v>1493</v>
      </c>
      <c r="C83" s="1">
        <f t="shared" si="28"/>
        <v>4288</v>
      </c>
      <c r="D83" s="5">
        <f>IF(N83&gt;0, RANK(N83,(N83:P83,Q83:AE83)),0)</f>
        <v>2</v>
      </c>
      <c r="E83" s="5">
        <f>IF(O83&gt;0,RANK(O83,(N83:P83,Q83:AE83)),0)</f>
        <v>1</v>
      </c>
      <c r="F83" s="5">
        <f t="shared" si="29"/>
        <v>0</v>
      </c>
      <c r="G83" s="1">
        <f t="shared" si="30"/>
        <v>1080</v>
      </c>
      <c r="H83" s="2">
        <f t="shared" si="31"/>
        <v>0.25186567164179102</v>
      </c>
      <c r="I83" s="6"/>
      <c r="J83" s="2">
        <f t="shared" si="32"/>
        <v>0.36986940298507465</v>
      </c>
      <c r="K83" s="2">
        <f t="shared" si="33"/>
        <v>0.62173507462686572</v>
      </c>
      <c r="L83" s="2">
        <f t="shared" si="34"/>
        <v>0</v>
      </c>
      <c r="M83" s="2">
        <f t="shared" si="35"/>
        <v>8.3955223880596286E-3</v>
      </c>
      <c r="N83" s="63">
        <v>1586</v>
      </c>
      <c r="O83" s="63">
        <v>2666</v>
      </c>
      <c r="P83" s="63"/>
      <c r="Q83" s="63">
        <v>27</v>
      </c>
      <c r="R83" s="63"/>
      <c r="S83" s="63"/>
      <c r="T83" s="63"/>
      <c r="W83" s="63"/>
      <c r="X83" s="8">
        <v>9</v>
      </c>
      <c r="Y83" s="63"/>
      <c r="Z83" s="63"/>
      <c r="AA83" s="63"/>
      <c r="AB83" s="63"/>
      <c r="AN83" t="str">
        <f t="shared" si="36"/>
        <v>Middlebury</v>
      </c>
      <c r="AO83" t="s">
        <v>2815</v>
      </c>
      <c r="AP83" s="8">
        <v>5</v>
      </c>
      <c r="AR83" s="111">
        <v>9</v>
      </c>
      <c r="AS83" s="113">
        <v>9</v>
      </c>
      <c r="AT83" s="113">
        <v>60</v>
      </c>
      <c r="AU83" s="117">
        <v>46940</v>
      </c>
      <c r="AV83" s="117">
        <f t="shared" si="37"/>
        <v>9009</v>
      </c>
      <c r="AW83" t="s">
        <v>1480</v>
      </c>
      <c r="AX83" s="121">
        <f t="shared" si="38"/>
        <v>946940</v>
      </c>
      <c r="BC83">
        <v>18.45</v>
      </c>
      <c r="BD83">
        <v>0.7</v>
      </c>
      <c r="BE83">
        <v>17.75</v>
      </c>
      <c r="BF83" s="2"/>
      <c r="BH83" s="123">
        <f t="shared" si="39"/>
        <v>0</v>
      </c>
      <c r="BI83" s="123">
        <f t="shared" si="40"/>
        <v>0.621</v>
      </c>
      <c r="BJ83">
        <f t="shared" si="41"/>
        <v>0</v>
      </c>
    </row>
    <row r="84" spans="1:62" hidden="1" outlineLevel="1">
      <c r="A84" t="s">
        <v>14</v>
      </c>
      <c r="B84" s="8" t="s">
        <v>1493</v>
      </c>
      <c r="C84" s="1">
        <f t="shared" si="28"/>
        <v>2539</v>
      </c>
      <c r="D84" s="5">
        <f>IF(N84&gt;0, RANK(N84,(N84:P84,Q84:AE84)),0)</f>
        <v>1</v>
      </c>
      <c r="E84" s="5">
        <f>IF(O84&gt;0,RANK(O84,(N84:P84,Q84:AE84)),0)</f>
        <v>2</v>
      </c>
      <c r="F84" s="5">
        <f t="shared" si="29"/>
        <v>0</v>
      </c>
      <c r="G84" s="1">
        <f t="shared" si="30"/>
        <v>166</v>
      </c>
      <c r="H84" s="2">
        <f t="shared" si="31"/>
        <v>6.5380070894052775E-2</v>
      </c>
      <c r="I84" s="6"/>
      <c r="J84" s="2">
        <f t="shared" si="32"/>
        <v>0.52540370224497834</v>
      </c>
      <c r="K84" s="2">
        <f t="shared" si="33"/>
        <v>0.46002363135092555</v>
      </c>
      <c r="L84" s="2">
        <f t="shared" si="34"/>
        <v>0</v>
      </c>
      <c r="M84" s="2">
        <f t="shared" si="35"/>
        <v>1.4572666404096102E-2</v>
      </c>
      <c r="N84" s="63">
        <v>1334</v>
      </c>
      <c r="O84" s="63">
        <v>1168</v>
      </c>
      <c r="P84" s="63"/>
      <c r="Q84" s="63">
        <v>23</v>
      </c>
      <c r="R84" s="63"/>
      <c r="S84" s="63"/>
      <c r="T84" s="63"/>
      <c r="W84" s="63"/>
      <c r="X84" s="8">
        <v>14</v>
      </c>
      <c r="Y84" s="63"/>
      <c r="Z84" s="63"/>
      <c r="AA84" s="63"/>
      <c r="AB84" s="63"/>
      <c r="AN84" t="str">
        <f t="shared" si="36"/>
        <v>Middlefield</v>
      </c>
      <c r="AO84" t="s">
        <v>506</v>
      </c>
      <c r="AP84" s="8">
        <v>3</v>
      </c>
      <c r="AR84" s="111">
        <v>9</v>
      </c>
      <c r="AS84" s="113">
        <v>7</v>
      </c>
      <c r="AT84" s="113">
        <v>55</v>
      </c>
      <c r="AU84" s="117">
        <v>47080</v>
      </c>
      <c r="AV84" s="117">
        <f t="shared" si="37"/>
        <v>9007</v>
      </c>
      <c r="AW84" t="s">
        <v>1480</v>
      </c>
      <c r="AX84" s="121">
        <f t="shared" si="38"/>
        <v>947080</v>
      </c>
      <c r="BC84">
        <v>13.32</v>
      </c>
      <c r="BD84">
        <v>0.62</v>
      </c>
      <c r="BE84">
        <v>12.7</v>
      </c>
      <c r="BF84" s="2"/>
      <c r="BH84" s="123">
        <f t="shared" si="39"/>
        <v>0.52500000000000002</v>
      </c>
      <c r="BI84" s="123">
        <f t="shared" si="40"/>
        <v>0</v>
      </c>
      <c r="BJ84">
        <f t="shared" si="41"/>
        <v>0</v>
      </c>
    </row>
    <row r="85" spans="1:62" hidden="1" outlineLevel="1">
      <c r="A85" t="s">
        <v>774</v>
      </c>
      <c r="B85" s="8" t="s">
        <v>1493</v>
      </c>
      <c r="C85" s="1">
        <f t="shared" si="28"/>
        <v>20256</v>
      </c>
      <c r="D85" s="5">
        <f>IF(N85&gt;0, RANK(N85,(N85:P85,Q85:AE85)),0)</f>
        <v>1</v>
      </c>
      <c r="E85" s="5">
        <f>IF(O85&gt;0,RANK(O85,(N85:P85,Q85:AE85)),0)</f>
        <v>2</v>
      </c>
      <c r="F85" s="5">
        <f t="shared" si="29"/>
        <v>0</v>
      </c>
      <c r="G85" s="1">
        <f t="shared" si="30"/>
        <v>7729</v>
      </c>
      <c r="H85" s="2">
        <f t="shared" si="31"/>
        <v>0.38156595576619273</v>
      </c>
      <c r="I85" s="6"/>
      <c r="J85" s="2">
        <f t="shared" si="32"/>
        <v>0.68295813586097942</v>
      </c>
      <c r="K85" s="2">
        <f t="shared" si="33"/>
        <v>0.30139218009478674</v>
      </c>
      <c r="L85" s="2">
        <f t="shared" si="34"/>
        <v>0</v>
      </c>
      <c r="M85" s="2">
        <f t="shared" si="35"/>
        <v>1.5649684044233836E-2</v>
      </c>
      <c r="N85" s="63">
        <v>13834</v>
      </c>
      <c r="O85" s="63">
        <v>6105</v>
      </c>
      <c r="P85" s="63"/>
      <c r="Q85" s="63">
        <v>206</v>
      </c>
      <c r="R85" s="63">
        <v>31</v>
      </c>
      <c r="S85" s="63"/>
      <c r="T85" s="63">
        <v>0</v>
      </c>
      <c r="W85" s="63">
        <v>0</v>
      </c>
      <c r="X85" s="8">
        <v>78</v>
      </c>
      <c r="Y85" s="63">
        <v>2</v>
      </c>
      <c r="Z85" s="63"/>
      <c r="AA85" s="63"/>
      <c r="AB85" s="63"/>
      <c r="AN85" t="str">
        <f t="shared" si="36"/>
        <v>Middletown</v>
      </c>
      <c r="AO85" t="s">
        <v>506</v>
      </c>
      <c r="AP85" s="8">
        <v>0</v>
      </c>
      <c r="AR85" s="111">
        <v>9</v>
      </c>
      <c r="AS85" s="113">
        <v>7</v>
      </c>
      <c r="AT85" s="113">
        <v>60</v>
      </c>
      <c r="AU85" s="117">
        <v>47360</v>
      </c>
      <c r="AV85" s="117">
        <f t="shared" si="37"/>
        <v>9007</v>
      </c>
      <c r="AW85" t="s">
        <v>1480</v>
      </c>
      <c r="AX85" s="121">
        <f t="shared" si="38"/>
        <v>947360</v>
      </c>
      <c r="BC85">
        <v>42.32</v>
      </c>
      <c r="BD85">
        <v>1.42</v>
      </c>
      <c r="BE85">
        <v>40.9</v>
      </c>
      <c r="BF85" s="2"/>
      <c r="BH85" s="123">
        <f t="shared" si="39"/>
        <v>0.68200000000000005</v>
      </c>
      <c r="BI85" s="123">
        <f t="shared" si="40"/>
        <v>0</v>
      </c>
      <c r="BJ85">
        <f t="shared" si="41"/>
        <v>0</v>
      </c>
    </row>
    <row r="86" spans="1:62" hidden="1" outlineLevel="1">
      <c r="A86" t="s">
        <v>141</v>
      </c>
      <c r="B86" s="8" t="s">
        <v>1493</v>
      </c>
      <c r="C86" s="1">
        <f t="shared" si="28"/>
        <v>25477</v>
      </c>
      <c r="D86" s="5">
        <f>IF(N86&gt;0, RANK(N86,(N86:P86,Q86:AE86)),0)</f>
        <v>1</v>
      </c>
      <c r="E86" s="5">
        <f>IF(O86&gt;0,RANK(O86,(N86:P86,Q86:AE86)),0)</f>
        <v>2</v>
      </c>
      <c r="F86" s="5">
        <f t="shared" si="29"/>
        <v>0</v>
      </c>
      <c r="G86" s="1">
        <f t="shared" si="30"/>
        <v>2206</v>
      </c>
      <c r="H86" s="2">
        <f t="shared" si="31"/>
        <v>8.6587902814303092E-2</v>
      </c>
      <c r="I86" s="6"/>
      <c r="J86" s="2">
        <f t="shared" si="32"/>
        <v>0.53648388742787612</v>
      </c>
      <c r="K86" s="2">
        <f t="shared" si="33"/>
        <v>0.44989598461357305</v>
      </c>
      <c r="L86" s="2">
        <f t="shared" si="34"/>
        <v>0</v>
      </c>
      <c r="M86" s="2">
        <f t="shared" si="35"/>
        <v>1.3620127958550832E-2</v>
      </c>
      <c r="N86" s="63">
        <v>13668</v>
      </c>
      <c r="O86" s="63">
        <v>11462</v>
      </c>
      <c r="P86" s="63"/>
      <c r="Q86" s="63">
        <v>256</v>
      </c>
      <c r="R86" s="63"/>
      <c r="S86" s="63"/>
      <c r="T86" s="63"/>
      <c r="W86" s="63"/>
      <c r="X86" s="8">
        <v>91</v>
      </c>
      <c r="Y86" s="63"/>
      <c r="Z86" s="63"/>
      <c r="AA86" s="63"/>
      <c r="AB86" s="63"/>
      <c r="AN86" t="str">
        <f t="shared" si="36"/>
        <v>Milford</v>
      </c>
      <c r="AO86" t="s">
        <v>2815</v>
      </c>
      <c r="AP86" s="8">
        <v>3</v>
      </c>
      <c r="AR86" s="111">
        <v>9</v>
      </c>
      <c r="AS86" s="113">
        <v>9</v>
      </c>
      <c r="AT86" s="113">
        <v>65</v>
      </c>
      <c r="AU86" s="117">
        <v>47535</v>
      </c>
      <c r="AV86" s="117">
        <f t="shared" si="37"/>
        <v>9009</v>
      </c>
      <c r="AW86" t="s">
        <v>1480</v>
      </c>
      <c r="AX86" s="121">
        <f t="shared" si="38"/>
        <v>947535</v>
      </c>
      <c r="BC86">
        <v>26.15</v>
      </c>
      <c r="BD86">
        <v>3.59</v>
      </c>
      <c r="BE86">
        <v>22.56</v>
      </c>
      <c r="BF86" s="2"/>
      <c r="BH86" s="123">
        <f t="shared" si="39"/>
        <v>0.53600000000000003</v>
      </c>
      <c r="BI86" s="123">
        <f t="shared" si="40"/>
        <v>0</v>
      </c>
      <c r="BJ86">
        <f t="shared" si="41"/>
        <v>0</v>
      </c>
    </row>
    <row r="87" spans="1:62" hidden="1" outlineLevel="1">
      <c r="A87" t="s">
        <v>651</v>
      </c>
      <c r="B87" s="8" t="s">
        <v>1493</v>
      </c>
      <c r="C87" s="1">
        <f t="shared" si="28"/>
        <v>10335</v>
      </c>
      <c r="D87" s="5">
        <f>IF(N87&gt;0, RANK(N87,(N87:P87,Q87:AE87)),0)</f>
        <v>2</v>
      </c>
      <c r="E87" s="5">
        <f>IF(O87&gt;0,RANK(O87,(N87:P87,Q87:AE87)),0)</f>
        <v>1</v>
      </c>
      <c r="F87" s="5">
        <f t="shared" si="29"/>
        <v>0</v>
      </c>
      <c r="G87" s="1">
        <f t="shared" si="30"/>
        <v>1311</v>
      </c>
      <c r="H87" s="2">
        <f t="shared" si="31"/>
        <v>0.12685050798258346</v>
      </c>
      <c r="I87" s="6"/>
      <c r="J87" s="2">
        <f t="shared" si="32"/>
        <v>0.43018867924528303</v>
      </c>
      <c r="K87" s="2">
        <f t="shared" si="33"/>
        <v>0.55703918722786649</v>
      </c>
      <c r="L87" s="2">
        <f t="shared" si="34"/>
        <v>0</v>
      </c>
      <c r="M87" s="2">
        <f t="shared" si="35"/>
        <v>1.2772133526850471E-2</v>
      </c>
      <c r="N87" s="63">
        <v>4446</v>
      </c>
      <c r="O87" s="63">
        <v>5757</v>
      </c>
      <c r="P87" s="63"/>
      <c r="Q87" s="63">
        <v>99</v>
      </c>
      <c r="R87" s="63"/>
      <c r="S87" s="63"/>
      <c r="T87" s="63"/>
      <c r="W87" s="63"/>
      <c r="X87" s="8">
        <v>33</v>
      </c>
      <c r="Y87" s="63"/>
      <c r="Z87" s="63"/>
      <c r="AA87" s="63"/>
      <c r="AB87" s="63"/>
      <c r="AN87" t="str">
        <f t="shared" si="36"/>
        <v>Monroe</v>
      </c>
      <c r="AO87" t="s">
        <v>283</v>
      </c>
      <c r="AP87" s="8">
        <v>4</v>
      </c>
      <c r="AR87" s="111">
        <v>9</v>
      </c>
      <c r="AS87" s="113">
        <v>1</v>
      </c>
      <c r="AT87" s="113">
        <v>45</v>
      </c>
      <c r="AU87" s="117">
        <v>48620</v>
      </c>
      <c r="AV87" s="117">
        <f t="shared" si="37"/>
        <v>9001</v>
      </c>
      <c r="AW87" t="s">
        <v>1480</v>
      </c>
      <c r="AX87" s="121">
        <f t="shared" si="38"/>
        <v>948620</v>
      </c>
      <c r="BC87">
        <v>26.33</v>
      </c>
      <c r="BD87">
        <v>0.2</v>
      </c>
      <c r="BE87">
        <v>26.13</v>
      </c>
      <c r="BF87" s="2"/>
      <c r="BH87" s="123">
        <f t="shared" si="39"/>
        <v>0</v>
      </c>
      <c r="BI87" s="123">
        <f t="shared" si="40"/>
        <v>0.55700000000000005</v>
      </c>
      <c r="BJ87">
        <f t="shared" si="41"/>
        <v>0</v>
      </c>
    </row>
    <row r="88" spans="1:62" hidden="1" outlineLevel="1">
      <c r="A88" t="s">
        <v>1584</v>
      </c>
      <c r="B88" s="8" t="s">
        <v>1493</v>
      </c>
      <c r="C88" s="1">
        <f t="shared" si="28"/>
        <v>7230</v>
      </c>
      <c r="D88" s="5">
        <f>IF(N88&gt;0, RANK(N88,(N88:P88,Q88:AE88)),0)</f>
        <v>1</v>
      </c>
      <c r="E88" s="5">
        <f>IF(O88&gt;0,RANK(O88,(N88:P88,Q88:AE88)),0)</f>
        <v>2</v>
      </c>
      <c r="F88" s="5">
        <f t="shared" si="29"/>
        <v>0</v>
      </c>
      <c r="G88" s="1">
        <f t="shared" si="30"/>
        <v>899</v>
      </c>
      <c r="H88" s="2">
        <f t="shared" si="31"/>
        <v>0.12434301521438451</v>
      </c>
      <c r="I88" s="6"/>
      <c r="J88" s="2">
        <f t="shared" si="32"/>
        <v>0.55518672199170127</v>
      </c>
      <c r="K88" s="2">
        <f t="shared" si="33"/>
        <v>0.43084370677731676</v>
      </c>
      <c r="L88" s="2">
        <f t="shared" si="34"/>
        <v>0</v>
      </c>
      <c r="M88" s="2">
        <f t="shared" si="35"/>
        <v>1.396957123098197E-2</v>
      </c>
      <c r="N88" s="63">
        <v>4014</v>
      </c>
      <c r="O88" s="63">
        <v>3115</v>
      </c>
      <c r="P88" s="63"/>
      <c r="Q88" s="63">
        <v>63</v>
      </c>
      <c r="R88" s="63"/>
      <c r="S88" s="63"/>
      <c r="T88" s="63"/>
      <c r="W88" s="63"/>
      <c r="X88" s="8">
        <v>38</v>
      </c>
      <c r="Y88" s="63"/>
      <c r="Z88" s="63"/>
      <c r="AA88" s="63"/>
      <c r="AB88" s="63"/>
      <c r="AN88" t="str">
        <f t="shared" si="36"/>
        <v>Montville</v>
      </c>
      <c r="AO88" t="s">
        <v>132</v>
      </c>
      <c r="AP88" s="8">
        <v>2</v>
      </c>
      <c r="AR88" s="111">
        <v>9</v>
      </c>
      <c r="AS88" s="113">
        <v>11</v>
      </c>
      <c r="AT88" s="113">
        <v>55</v>
      </c>
      <c r="AU88" s="117">
        <v>48900</v>
      </c>
      <c r="AV88" s="117">
        <f t="shared" si="37"/>
        <v>9011</v>
      </c>
      <c r="AW88" t="s">
        <v>1480</v>
      </c>
      <c r="AX88" s="121">
        <f t="shared" si="38"/>
        <v>948900</v>
      </c>
      <c r="BC88">
        <v>44.13</v>
      </c>
      <c r="BD88">
        <v>2.11</v>
      </c>
      <c r="BE88">
        <v>42.02</v>
      </c>
      <c r="BF88" s="2"/>
      <c r="BH88" s="123">
        <f t="shared" si="39"/>
        <v>0.55500000000000005</v>
      </c>
      <c r="BI88" s="123">
        <f t="shared" si="40"/>
        <v>0</v>
      </c>
      <c r="BJ88">
        <f t="shared" si="41"/>
        <v>0</v>
      </c>
    </row>
    <row r="89" spans="1:62" hidden="1" outlineLevel="1">
      <c r="A89" t="s">
        <v>2634</v>
      </c>
      <c r="B89" s="8" t="s">
        <v>1493</v>
      </c>
      <c r="C89" s="1">
        <f t="shared" si="28"/>
        <v>1295</v>
      </c>
      <c r="D89" s="5">
        <f>IF(N89&gt;0, RANK(N89,(N89:P89,Q89:AE89)),0)</f>
        <v>2</v>
      </c>
      <c r="E89" s="5">
        <f>IF(O89&gt;0,RANK(O89,(N89:P89,Q89:AE89)),0)</f>
        <v>1</v>
      </c>
      <c r="F89" s="5">
        <f t="shared" si="29"/>
        <v>0</v>
      </c>
      <c r="G89" s="1">
        <f t="shared" si="30"/>
        <v>205</v>
      </c>
      <c r="H89" s="2">
        <f t="shared" si="31"/>
        <v>0.15830115830115829</v>
      </c>
      <c r="I89" s="6"/>
      <c r="J89" s="2">
        <f t="shared" si="32"/>
        <v>0.41312741312741313</v>
      </c>
      <c r="K89" s="2">
        <f t="shared" si="33"/>
        <v>0.5714285714285714</v>
      </c>
      <c r="L89" s="2">
        <f t="shared" si="34"/>
        <v>0</v>
      </c>
      <c r="M89" s="2">
        <f t="shared" si="35"/>
        <v>1.5444015444015413E-2</v>
      </c>
      <c r="N89" s="63">
        <v>535</v>
      </c>
      <c r="O89" s="63">
        <v>740</v>
      </c>
      <c r="P89" s="63"/>
      <c r="Q89" s="63">
        <v>13</v>
      </c>
      <c r="R89" s="63"/>
      <c r="S89" s="63"/>
      <c r="T89" s="63"/>
      <c r="W89" s="63"/>
      <c r="X89" s="8">
        <v>7</v>
      </c>
      <c r="Y89" s="63"/>
      <c r="Z89" s="63"/>
      <c r="AA89" s="63"/>
      <c r="AB89" s="63"/>
      <c r="AN89" t="str">
        <f t="shared" si="36"/>
        <v>Morris</v>
      </c>
      <c r="AO89" t="s">
        <v>1284</v>
      </c>
      <c r="AP89" s="8">
        <v>5</v>
      </c>
      <c r="AR89" s="111">
        <v>9</v>
      </c>
      <c r="AS89" s="113">
        <v>5</v>
      </c>
      <c r="AT89" s="113">
        <v>55</v>
      </c>
      <c r="AU89" s="117">
        <v>49460</v>
      </c>
      <c r="AV89" s="117">
        <f t="shared" si="37"/>
        <v>9005</v>
      </c>
      <c r="AW89" t="s">
        <v>1480</v>
      </c>
      <c r="AX89" s="121">
        <f t="shared" si="38"/>
        <v>949460</v>
      </c>
      <c r="BC89">
        <v>18.72</v>
      </c>
      <c r="BD89">
        <v>1.53</v>
      </c>
      <c r="BE89">
        <v>17.190000000000001</v>
      </c>
      <c r="BF89" s="2"/>
      <c r="BH89" s="123">
        <f t="shared" si="39"/>
        <v>0</v>
      </c>
      <c r="BI89" s="123">
        <f t="shared" si="40"/>
        <v>0.57099999999999995</v>
      </c>
      <c r="BJ89">
        <f t="shared" si="41"/>
        <v>0</v>
      </c>
    </row>
    <row r="90" spans="1:62" hidden="1" outlineLevel="1">
      <c r="A90" t="s">
        <v>2781</v>
      </c>
      <c r="B90" s="8" t="s">
        <v>1493</v>
      </c>
      <c r="C90" s="1">
        <f t="shared" si="28"/>
        <v>11918</v>
      </c>
      <c r="D90" s="5">
        <f>IF(N90&gt;0, RANK(N90,(N90:P90,Q90:AE90)),0)</f>
        <v>1</v>
      </c>
      <c r="E90" s="5">
        <f>IF(O90&gt;0,RANK(O90,(N90:P90,Q90:AE90)),0)</f>
        <v>2</v>
      </c>
      <c r="F90" s="5">
        <f t="shared" si="29"/>
        <v>0</v>
      </c>
      <c r="G90" s="1">
        <f t="shared" si="30"/>
        <v>116</v>
      </c>
      <c r="H90" s="2">
        <f t="shared" si="31"/>
        <v>9.7331767075012586E-3</v>
      </c>
      <c r="I90" s="6"/>
      <c r="J90" s="2">
        <f t="shared" si="32"/>
        <v>0.49697935895284445</v>
      </c>
      <c r="K90" s="2">
        <f t="shared" si="33"/>
        <v>0.48724618224534316</v>
      </c>
      <c r="L90" s="2">
        <f t="shared" si="34"/>
        <v>0</v>
      </c>
      <c r="M90" s="2">
        <f t="shared" si="35"/>
        <v>1.5774458801812441E-2</v>
      </c>
      <c r="N90" s="63">
        <v>5923</v>
      </c>
      <c r="O90" s="63">
        <v>5807</v>
      </c>
      <c r="P90" s="63"/>
      <c r="Q90" s="63">
        <v>131</v>
      </c>
      <c r="R90" s="63"/>
      <c r="S90" s="63"/>
      <c r="T90" s="63"/>
      <c r="W90" s="63"/>
      <c r="X90" s="8">
        <v>57</v>
      </c>
      <c r="Y90" s="63"/>
      <c r="Z90" s="63"/>
      <c r="AA90" s="63"/>
      <c r="AB90" s="63"/>
      <c r="AN90" t="str">
        <f t="shared" si="36"/>
        <v>Naugatuck</v>
      </c>
      <c r="AO90" t="s">
        <v>2815</v>
      </c>
      <c r="AP90" s="8">
        <v>3</v>
      </c>
      <c r="AR90" s="111">
        <v>9</v>
      </c>
      <c r="AS90" s="113">
        <v>9</v>
      </c>
      <c r="AT90" s="113">
        <v>70</v>
      </c>
      <c r="AU90" s="117">
        <v>49950</v>
      </c>
      <c r="AV90" s="117">
        <f t="shared" si="37"/>
        <v>9009</v>
      </c>
      <c r="AW90" t="s">
        <v>1480</v>
      </c>
      <c r="AX90" s="121">
        <f t="shared" si="38"/>
        <v>949950</v>
      </c>
      <c r="BC90">
        <v>16.45</v>
      </c>
      <c r="BD90">
        <v>0.06</v>
      </c>
      <c r="BE90">
        <v>16.39</v>
      </c>
      <c r="BF90" s="2"/>
      <c r="BH90" s="123">
        <f t="shared" si="39"/>
        <v>0.496</v>
      </c>
      <c r="BI90" s="123">
        <f t="shared" si="40"/>
        <v>0</v>
      </c>
      <c r="BJ90">
        <f t="shared" si="41"/>
        <v>0</v>
      </c>
    </row>
    <row r="91" spans="1:62" hidden="1" outlineLevel="1">
      <c r="A91" t="s">
        <v>2871</v>
      </c>
      <c r="B91" s="8" t="s">
        <v>1493</v>
      </c>
      <c r="C91" s="1">
        <f t="shared" si="28"/>
        <v>21032</v>
      </c>
      <c r="D91" s="5">
        <f>IF(N91&gt;0, RANK(N91,(N91:P91,Q91:AE91)),0)</f>
        <v>1</v>
      </c>
      <c r="E91" s="5">
        <f>IF(O91&gt;0,RANK(O91,(N91:P91,Q91:AE91)),0)</f>
        <v>2</v>
      </c>
      <c r="F91" s="5">
        <f t="shared" si="29"/>
        <v>0</v>
      </c>
      <c r="G91" s="1">
        <f t="shared" si="30"/>
        <v>11269</v>
      </c>
      <c r="H91" s="2">
        <f t="shared" si="31"/>
        <v>0.53580258653480406</v>
      </c>
      <c r="I91" s="6"/>
      <c r="J91" s="2">
        <f t="shared" si="32"/>
        <v>0.7632179535945226</v>
      </c>
      <c r="K91" s="2">
        <f t="shared" si="33"/>
        <v>0.22741536705971852</v>
      </c>
      <c r="L91" s="2">
        <f t="shared" si="34"/>
        <v>0</v>
      </c>
      <c r="M91" s="2">
        <f t="shared" si="35"/>
        <v>9.3666793457588826E-3</v>
      </c>
      <c r="N91" s="63">
        <v>16052</v>
      </c>
      <c r="O91" s="63">
        <v>4783</v>
      </c>
      <c r="P91" s="63"/>
      <c r="Q91" s="63">
        <v>130</v>
      </c>
      <c r="R91" s="63"/>
      <c r="S91" s="63"/>
      <c r="T91" s="63"/>
      <c r="W91" s="63"/>
      <c r="X91" s="8">
        <v>67</v>
      </c>
      <c r="Y91" s="63"/>
      <c r="Z91" s="63"/>
      <c r="AA91" s="63"/>
      <c r="AB91" s="63"/>
      <c r="AN91" t="str">
        <f t="shared" si="36"/>
        <v>New Britain</v>
      </c>
      <c r="AO91" t="s">
        <v>1746</v>
      </c>
      <c r="AP91" s="8">
        <v>5</v>
      </c>
      <c r="AR91" s="111">
        <v>9</v>
      </c>
      <c r="AS91" s="113">
        <v>3</v>
      </c>
      <c r="AT91" s="113">
        <v>90</v>
      </c>
      <c r="AU91" s="117">
        <v>50440</v>
      </c>
      <c r="AV91" s="117">
        <f t="shared" si="37"/>
        <v>9003</v>
      </c>
      <c r="AW91" t="s">
        <v>1480</v>
      </c>
      <c r="AX91" s="121">
        <f t="shared" si="38"/>
        <v>950440</v>
      </c>
      <c r="BC91">
        <v>13.4</v>
      </c>
      <c r="BD91">
        <v>7.0000000000000007E-2</v>
      </c>
      <c r="BE91">
        <v>13.34</v>
      </c>
      <c r="BF91" s="2"/>
      <c r="BH91" s="123">
        <f t="shared" si="39"/>
        <v>0.76300000000000001</v>
      </c>
      <c r="BI91" s="123">
        <f t="shared" si="40"/>
        <v>0</v>
      </c>
      <c r="BJ91">
        <f t="shared" si="41"/>
        <v>0</v>
      </c>
    </row>
    <row r="92" spans="1:62" hidden="1" outlineLevel="1">
      <c r="A92" t="s">
        <v>2849</v>
      </c>
      <c r="B92" s="8" t="s">
        <v>1493</v>
      </c>
      <c r="C92" s="1">
        <f t="shared" si="28"/>
        <v>10862</v>
      </c>
      <c r="D92" s="5">
        <f>IF(N92&gt;0, RANK(N92,(N92:P92,Q92:AE92)),0)</f>
        <v>2</v>
      </c>
      <c r="E92" s="5">
        <f>IF(O92&gt;0,RANK(O92,(N92:P92,Q92:AE92)),0)</f>
        <v>1</v>
      </c>
      <c r="F92" s="5">
        <f t="shared" si="29"/>
        <v>0</v>
      </c>
      <c r="G92" s="1">
        <f t="shared" si="30"/>
        <v>3162</v>
      </c>
      <c r="H92" s="2">
        <f t="shared" si="31"/>
        <v>0.29110661020069967</v>
      </c>
      <c r="I92" s="6"/>
      <c r="J92" s="2">
        <f t="shared" si="32"/>
        <v>0.35021174737617383</v>
      </c>
      <c r="K92" s="2">
        <f t="shared" si="33"/>
        <v>0.6413183575768735</v>
      </c>
      <c r="L92" s="2">
        <f t="shared" si="34"/>
        <v>0</v>
      </c>
      <c r="M92" s="2">
        <f t="shared" si="35"/>
        <v>8.4698950469526135E-3</v>
      </c>
      <c r="N92" s="63">
        <v>3804</v>
      </c>
      <c r="O92" s="63">
        <v>6966</v>
      </c>
      <c r="P92" s="63"/>
      <c r="Q92" s="63">
        <v>75</v>
      </c>
      <c r="R92" s="63"/>
      <c r="S92" s="63"/>
      <c r="T92" s="63"/>
      <c r="W92" s="63"/>
      <c r="X92" s="8">
        <v>17</v>
      </c>
      <c r="Y92" s="63"/>
      <c r="Z92" s="63"/>
      <c r="AA92" s="63"/>
      <c r="AB92" s="63"/>
      <c r="AN92" t="str">
        <f t="shared" si="36"/>
        <v>New Canaan</v>
      </c>
      <c r="AO92" t="s">
        <v>283</v>
      </c>
      <c r="AP92" s="8">
        <v>4</v>
      </c>
      <c r="AR92" s="111">
        <v>9</v>
      </c>
      <c r="AS92" s="113">
        <v>1</v>
      </c>
      <c r="AT92" s="113">
        <v>50</v>
      </c>
      <c r="AU92" s="117">
        <v>50580</v>
      </c>
      <c r="AV92" s="117">
        <f t="shared" si="37"/>
        <v>9001</v>
      </c>
      <c r="AW92" t="s">
        <v>1480</v>
      </c>
      <c r="AX92" s="121">
        <f t="shared" si="38"/>
        <v>950580</v>
      </c>
      <c r="BC92">
        <v>22.48</v>
      </c>
      <c r="BD92">
        <v>0.35</v>
      </c>
      <c r="BE92">
        <v>22.13</v>
      </c>
      <c r="BF92" s="2"/>
      <c r="BH92" s="123">
        <f t="shared" si="39"/>
        <v>0</v>
      </c>
      <c r="BI92" s="123">
        <f t="shared" si="40"/>
        <v>0.64100000000000001</v>
      </c>
      <c r="BJ92">
        <f t="shared" si="41"/>
        <v>0</v>
      </c>
    </row>
    <row r="93" spans="1:62" hidden="1" outlineLevel="1">
      <c r="A93" t="s">
        <v>2508</v>
      </c>
      <c r="B93" s="8" t="s">
        <v>1493</v>
      </c>
      <c r="C93" s="1">
        <f t="shared" si="28"/>
        <v>7699</v>
      </c>
      <c r="D93" s="5">
        <f>IF(N93&gt;0, RANK(N93,(N93:P93,Q93:AE93)),0)</f>
        <v>2</v>
      </c>
      <c r="E93" s="5">
        <f>IF(O93&gt;0,RANK(O93,(N93:P93,Q93:AE93)),0)</f>
        <v>1</v>
      </c>
      <c r="F93" s="5">
        <f t="shared" si="29"/>
        <v>0</v>
      </c>
      <c r="G93" s="1">
        <f t="shared" si="30"/>
        <v>965</v>
      </c>
      <c r="H93" s="2">
        <f t="shared" si="31"/>
        <v>0.12534095337056761</v>
      </c>
      <c r="I93" s="6"/>
      <c r="J93" s="2">
        <f t="shared" si="32"/>
        <v>0.43161449538901159</v>
      </c>
      <c r="K93" s="2">
        <f t="shared" si="33"/>
        <v>0.55695544875957914</v>
      </c>
      <c r="L93" s="2">
        <f t="shared" si="34"/>
        <v>0</v>
      </c>
      <c r="M93" s="2">
        <f t="shared" si="35"/>
        <v>1.1430055851409326E-2</v>
      </c>
      <c r="N93" s="63">
        <v>3323</v>
      </c>
      <c r="O93" s="63">
        <v>4288</v>
      </c>
      <c r="P93" s="63"/>
      <c r="Q93" s="63">
        <v>59</v>
      </c>
      <c r="R93" s="63"/>
      <c r="S93" s="63"/>
      <c r="T93" s="63"/>
      <c r="W93" s="63"/>
      <c r="X93" s="8">
        <v>29</v>
      </c>
      <c r="Y93" s="63"/>
      <c r="Z93" s="63"/>
      <c r="AA93" s="63"/>
      <c r="AB93" s="63"/>
      <c r="AN93" t="str">
        <f t="shared" si="36"/>
        <v>New Fairfield</v>
      </c>
      <c r="AO93" t="s">
        <v>283</v>
      </c>
      <c r="AP93" s="8">
        <v>5</v>
      </c>
      <c r="AR93" s="111">
        <v>9</v>
      </c>
      <c r="AS93" s="113">
        <v>1</v>
      </c>
      <c r="AT93" s="113">
        <v>55</v>
      </c>
      <c r="AU93" s="117">
        <v>50860</v>
      </c>
      <c r="AV93" s="117">
        <f t="shared" si="37"/>
        <v>9001</v>
      </c>
      <c r="AW93" t="s">
        <v>1480</v>
      </c>
      <c r="AX93" s="121">
        <f t="shared" si="38"/>
        <v>950860</v>
      </c>
      <c r="BC93">
        <v>25.06</v>
      </c>
      <c r="BD93">
        <v>4.59</v>
      </c>
      <c r="BE93">
        <v>20.46</v>
      </c>
      <c r="BF93" s="2"/>
      <c r="BH93" s="123">
        <f t="shared" si="39"/>
        <v>0</v>
      </c>
      <c r="BI93" s="123">
        <f t="shared" si="40"/>
        <v>0.55600000000000005</v>
      </c>
      <c r="BJ93">
        <f t="shared" si="41"/>
        <v>0</v>
      </c>
    </row>
    <row r="94" spans="1:62" hidden="1" outlineLevel="1">
      <c r="A94" t="s">
        <v>2470</v>
      </c>
      <c r="B94" s="8" t="s">
        <v>1493</v>
      </c>
      <c r="C94" s="1">
        <f t="shared" si="28"/>
        <v>3881</v>
      </c>
      <c r="D94" s="5">
        <f>IF(N94&gt;0, RANK(N94,(N94:P94,Q94:AE94)),0)</f>
        <v>2</v>
      </c>
      <c r="E94" s="5">
        <f>IF(O94&gt;0,RANK(O94,(N94:P94,Q94:AE94)),0)</f>
        <v>1</v>
      </c>
      <c r="F94" s="5">
        <f t="shared" si="29"/>
        <v>0</v>
      </c>
      <c r="G94" s="1">
        <f t="shared" si="30"/>
        <v>297</v>
      </c>
      <c r="H94" s="2">
        <f t="shared" si="31"/>
        <v>7.6526668384437002E-2</v>
      </c>
      <c r="I94" s="6"/>
      <c r="J94" s="2">
        <f t="shared" si="32"/>
        <v>0.45323370265395518</v>
      </c>
      <c r="K94" s="2">
        <f t="shared" si="33"/>
        <v>0.52976037103839213</v>
      </c>
      <c r="L94" s="2">
        <f t="shared" si="34"/>
        <v>0</v>
      </c>
      <c r="M94" s="2">
        <f t="shared" si="35"/>
        <v>1.700592630765263E-2</v>
      </c>
      <c r="N94" s="63">
        <v>1759</v>
      </c>
      <c r="O94" s="63">
        <v>2056</v>
      </c>
      <c r="P94" s="63"/>
      <c r="Q94" s="63">
        <v>47</v>
      </c>
      <c r="R94" s="63"/>
      <c r="S94" s="63"/>
      <c r="T94" s="63"/>
      <c r="W94" s="63"/>
      <c r="X94" s="8">
        <v>19</v>
      </c>
      <c r="Y94" s="63"/>
      <c r="Z94" s="63"/>
      <c r="AA94" s="63"/>
      <c r="AB94" s="63"/>
      <c r="AN94" t="str">
        <f t="shared" si="36"/>
        <v>New Hartford</v>
      </c>
      <c r="AO94" t="s">
        <v>1284</v>
      </c>
      <c r="AP94" s="8">
        <v>1</v>
      </c>
      <c r="AR94" s="111">
        <v>9</v>
      </c>
      <c r="AS94" s="113">
        <v>5</v>
      </c>
      <c r="AT94" s="113">
        <v>60</v>
      </c>
      <c r="AU94" s="117">
        <v>51350</v>
      </c>
      <c r="AV94" s="117">
        <f t="shared" si="37"/>
        <v>9005</v>
      </c>
      <c r="AW94" t="s">
        <v>1480</v>
      </c>
      <c r="AX94" s="121">
        <f t="shared" si="38"/>
        <v>951350</v>
      </c>
      <c r="BC94">
        <v>38.14</v>
      </c>
      <c r="BD94">
        <v>1.1100000000000001</v>
      </c>
      <c r="BE94">
        <v>37.03</v>
      </c>
      <c r="BF94" s="2"/>
      <c r="BH94" s="123">
        <f t="shared" si="39"/>
        <v>0</v>
      </c>
      <c r="BI94" s="123">
        <f t="shared" si="40"/>
        <v>0.52900000000000003</v>
      </c>
      <c r="BJ94">
        <f t="shared" si="41"/>
        <v>0</v>
      </c>
    </row>
    <row r="95" spans="1:62" hidden="1" outlineLevel="1">
      <c r="A95" t="s">
        <v>2815</v>
      </c>
      <c r="B95" s="8" t="s">
        <v>1493</v>
      </c>
      <c r="C95" s="1">
        <f t="shared" si="28"/>
        <v>44643</v>
      </c>
      <c r="D95" s="5">
        <f>IF(N95&gt;0, RANK(N95,(N95:P95,Q95:AE95)),0)</f>
        <v>1</v>
      </c>
      <c r="E95" s="5">
        <f>IF(O95&gt;0,RANK(O95,(N95:P95,Q95:AE95)),0)</f>
        <v>2</v>
      </c>
      <c r="F95" s="5">
        <f t="shared" si="29"/>
        <v>0</v>
      </c>
      <c r="G95" s="1">
        <f t="shared" si="30"/>
        <v>35435</v>
      </c>
      <c r="H95" s="2">
        <f t="shared" si="31"/>
        <v>0.79374146002732793</v>
      </c>
      <c r="I95" s="6"/>
      <c r="J95" s="2">
        <f t="shared" si="32"/>
        <v>0.89297314248594406</v>
      </c>
      <c r="K95" s="2">
        <f t="shared" si="33"/>
        <v>9.9231682458616133E-2</v>
      </c>
      <c r="L95" s="2">
        <f t="shared" si="34"/>
        <v>0</v>
      </c>
      <c r="M95" s="2">
        <f t="shared" si="35"/>
        <v>7.7951750554398069E-3</v>
      </c>
      <c r="N95" s="63">
        <v>39865</v>
      </c>
      <c r="O95" s="63">
        <v>4430</v>
      </c>
      <c r="P95" s="63"/>
      <c r="Q95" s="63">
        <v>229</v>
      </c>
      <c r="R95" s="63"/>
      <c r="S95" s="63"/>
      <c r="T95" s="63"/>
      <c r="W95" s="63"/>
      <c r="X95" s="8">
        <v>119</v>
      </c>
      <c r="Y95" s="63"/>
      <c r="Z95" s="63"/>
      <c r="AA95" s="63"/>
      <c r="AB95" s="63"/>
      <c r="AN95" t="str">
        <f t="shared" si="36"/>
        <v>New Haven</v>
      </c>
      <c r="AO95" t="s">
        <v>2815</v>
      </c>
      <c r="AP95" s="8">
        <v>3</v>
      </c>
      <c r="AR95" s="111">
        <v>9</v>
      </c>
      <c r="AS95" s="113">
        <v>9</v>
      </c>
      <c r="AT95" s="113">
        <v>75</v>
      </c>
      <c r="AU95" s="117">
        <v>52070</v>
      </c>
      <c r="AV95" s="117">
        <f t="shared" si="37"/>
        <v>9009</v>
      </c>
      <c r="AW95" t="s">
        <v>1480</v>
      </c>
      <c r="AX95" s="121">
        <f t="shared" si="38"/>
        <v>952070</v>
      </c>
      <c r="BC95">
        <v>20.25</v>
      </c>
      <c r="BD95">
        <v>1.4</v>
      </c>
      <c r="BE95">
        <v>18.850000000000001</v>
      </c>
      <c r="BF95" s="2"/>
      <c r="BH95" s="123">
        <f t="shared" si="39"/>
        <v>0.89200000000000002</v>
      </c>
      <c r="BI95" s="123">
        <f t="shared" si="40"/>
        <v>0</v>
      </c>
      <c r="BJ95">
        <f t="shared" si="41"/>
        <v>0</v>
      </c>
    </row>
    <row r="96" spans="1:62" hidden="1" outlineLevel="1">
      <c r="A96" t="s">
        <v>132</v>
      </c>
      <c r="B96" s="8" t="s">
        <v>1493</v>
      </c>
      <c r="C96" s="1">
        <f t="shared" si="28"/>
        <v>8500</v>
      </c>
      <c r="D96" s="5">
        <f>IF(N96&gt;0, RANK(N96,(N96:P96,Q96:AE96)),0)</f>
        <v>1</v>
      </c>
      <c r="E96" s="5">
        <f>IF(O96&gt;0,RANK(O96,(N96:P96,Q96:AE96)),0)</f>
        <v>2</v>
      </c>
      <c r="F96" s="5">
        <f t="shared" si="29"/>
        <v>0</v>
      </c>
      <c r="G96" s="1">
        <f t="shared" si="30"/>
        <v>5056</v>
      </c>
      <c r="H96" s="2">
        <f t="shared" si="31"/>
        <v>0.59482352941176475</v>
      </c>
      <c r="I96" s="6"/>
      <c r="J96" s="2">
        <f t="shared" si="32"/>
        <v>0.78941176470588237</v>
      </c>
      <c r="K96" s="2">
        <f t="shared" si="33"/>
        <v>0.19458823529411765</v>
      </c>
      <c r="L96" s="2">
        <f t="shared" si="34"/>
        <v>0</v>
      </c>
      <c r="M96" s="2">
        <f t="shared" si="35"/>
        <v>1.5999999999999986E-2</v>
      </c>
      <c r="N96" s="63">
        <v>6710</v>
      </c>
      <c r="O96" s="63">
        <v>1654</v>
      </c>
      <c r="P96" s="63"/>
      <c r="Q96" s="63">
        <v>93</v>
      </c>
      <c r="R96" s="63"/>
      <c r="S96" s="63"/>
      <c r="T96" s="63"/>
      <c r="W96" s="63"/>
      <c r="X96" s="8">
        <v>43</v>
      </c>
      <c r="Y96" s="63"/>
      <c r="Z96" s="63"/>
      <c r="AA96" s="63"/>
      <c r="AB96" s="63"/>
      <c r="AN96" t="str">
        <f t="shared" si="36"/>
        <v>New London</v>
      </c>
      <c r="AO96" t="s">
        <v>132</v>
      </c>
      <c r="AP96" s="8">
        <v>2</v>
      </c>
      <c r="AR96" s="111">
        <v>9</v>
      </c>
      <c r="AS96" s="113">
        <v>11</v>
      </c>
      <c r="AT96" s="113">
        <v>60</v>
      </c>
      <c r="AU96" s="117">
        <v>52350</v>
      </c>
      <c r="AV96" s="117">
        <f t="shared" si="37"/>
        <v>9011</v>
      </c>
      <c r="AW96" t="s">
        <v>1480</v>
      </c>
      <c r="AX96" s="121">
        <f t="shared" si="38"/>
        <v>952350</v>
      </c>
      <c r="BC96">
        <v>10.76</v>
      </c>
      <c r="BD96">
        <v>5.23</v>
      </c>
      <c r="BE96">
        <v>5.54</v>
      </c>
      <c r="BF96" s="2"/>
      <c r="BH96" s="123">
        <f t="shared" si="39"/>
        <v>0.78900000000000003</v>
      </c>
      <c r="BI96" s="123">
        <f t="shared" si="40"/>
        <v>0</v>
      </c>
      <c r="BJ96">
        <f t="shared" si="41"/>
        <v>0</v>
      </c>
    </row>
    <row r="97" spans="1:62" hidden="1" outlineLevel="1">
      <c r="A97" t="s">
        <v>2438</v>
      </c>
      <c r="B97" s="8" t="s">
        <v>1493</v>
      </c>
      <c r="C97" s="1">
        <f t="shared" si="28"/>
        <v>13160</v>
      </c>
      <c r="D97" s="5">
        <f>IF(N97&gt;0, RANK(N97,(N97:P97,Q97:AE97)),0)</f>
        <v>1</v>
      </c>
      <c r="E97" s="5">
        <f>IF(O97&gt;0,RANK(O97,(N97:P97,Q97:AE97)),0)</f>
        <v>2</v>
      </c>
      <c r="F97" s="5">
        <f t="shared" si="29"/>
        <v>0</v>
      </c>
      <c r="G97" s="1">
        <f t="shared" si="30"/>
        <v>310</v>
      </c>
      <c r="H97" s="2">
        <f t="shared" si="31"/>
        <v>2.3556231003039513E-2</v>
      </c>
      <c r="I97" s="6"/>
      <c r="J97" s="2">
        <f t="shared" si="32"/>
        <v>0.50455927051671734</v>
      </c>
      <c r="K97" s="2">
        <f t="shared" si="33"/>
        <v>0.48100303951367779</v>
      </c>
      <c r="L97" s="2">
        <f t="shared" si="34"/>
        <v>0</v>
      </c>
      <c r="M97" s="2">
        <f t="shared" si="35"/>
        <v>1.4437689969604872E-2</v>
      </c>
      <c r="N97" s="63">
        <v>6640</v>
      </c>
      <c r="O97" s="63">
        <v>6330</v>
      </c>
      <c r="P97" s="63"/>
      <c r="Q97" s="63">
        <v>130</v>
      </c>
      <c r="R97" s="63"/>
      <c r="S97" s="63"/>
      <c r="T97" s="63"/>
      <c r="W97" s="63"/>
      <c r="X97" s="8">
        <v>60</v>
      </c>
      <c r="Y97" s="63"/>
      <c r="Z97" s="63"/>
      <c r="AA97" s="63"/>
      <c r="AB97" s="63"/>
      <c r="AN97" t="str">
        <f t="shared" si="36"/>
        <v>New Milford</v>
      </c>
      <c r="AO97" t="s">
        <v>1284</v>
      </c>
      <c r="AP97" s="8">
        <v>5</v>
      </c>
      <c r="AR97" s="111">
        <v>9</v>
      </c>
      <c r="AS97" s="113">
        <v>5</v>
      </c>
      <c r="AT97" s="113">
        <v>65</v>
      </c>
      <c r="AU97" s="117">
        <v>52630</v>
      </c>
      <c r="AV97" s="117">
        <f t="shared" si="37"/>
        <v>9005</v>
      </c>
      <c r="AW97" t="s">
        <v>1480</v>
      </c>
      <c r="AX97" s="121">
        <f t="shared" si="38"/>
        <v>952630</v>
      </c>
      <c r="BC97">
        <v>63.7</v>
      </c>
      <c r="BD97">
        <v>2.11</v>
      </c>
      <c r="BE97">
        <v>61.59</v>
      </c>
      <c r="BF97" s="2"/>
      <c r="BH97" s="123">
        <f t="shared" si="39"/>
        <v>0.504</v>
      </c>
      <c r="BI97" s="123">
        <f t="shared" si="40"/>
        <v>0</v>
      </c>
      <c r="BJ97">
        <f t="shared" si="41"/>
        <v>0</v>
      </c>
    </row>
    <row r="98" spans="1:62" hidden="1" outlineLevel="1">
      <c r="A98" t="s">
        <v>2926</v>
      </c>
      <c r="B98" s="8" t="s">
        <v>1493</v>
      </c>
      <c r="C98" s="1">
        <f t="shared" si="28"/>
        <v>14739</v>
      </c>
      <c r="D98" s="5">
        <f>IF(N98&gt;0, RANK(N98,(N98:P98,Q98:AE98)),0)</f>
        <v>1</v>
      </c>
      <c r="E98" s="5">
        <f>IF(O98&gt;0,RANK(O98,(N98:P98,Q98:AE98)),0)</f>
        <v>2</v>
      </c>
      <c r="F98" s="5">
        <f t="shared" si="29"/>
        <v>0</v>
      </c>
      <c r="G98" s="1">
        <f t="shared" si="30"/>
        <v>3040</v>
      </c>
      <c r="H98" s="2">
        <f t="shared" si="31"/>
        <v>0.20625551258565711</v>
      </c>
      <c r="I98" s="6"/>
      <c r="J98" s="2">
        <f t="shared" si="32"/>
        <v>0.59651265350430827</v>
      </c>
      <c r="K98" s="2">
        <f t="shared" si="33"/>
        <v>0.39025714091865121</v>
      </c>
      <c r="L98" s="2">
        <f t="shared" si="34"/>
        <v>0</v>
      </c>
      <c r="M98" s="2">
        <f t="shared" si="35"/>
        <v>1.3230205577040521E-2</v>
      </c>
      <c r="N98" s="63">
        <v>8792</v>
      </c>
      <c r="O98" s="63">
        <v>5752</v>
      </c>
      <c r="P98" s="63"/>
      <c r="Q98" s="63">
        <v>138</v>
      </c>
      <c r="R98" s="63"/>
      <c r="S98" s="63"/>
      <c r="T98" s="63"/>
      <c r="W98" s="63"/>
      <c r="X98" s="8">
        <v>57</v>
      </c>
      <c r="Y98" s="63"/>
      <c r="Z98" s="63"/>
      <c r="AA98" s="63"/>
      <c r="AB98" s="63"/>
      <c r="AN98" t="str">
        <f t="shared" si="36"/>
        <v>Newington</v>
      </c>
      <c r="AO98" t="s">
        <v>1746</v>
      </c>
      <c r="AP98" s="8">
        <v>1</v>
      </c>
      <c r="AR98" s="111">
        <v>9</v>
      </c>
      <c r="AS98" s="113">
        <v>3</v>
      </c>
      <c r="AT98" s="113">
        <v>95</v>
      </c>
      <c r="AU98" s="117">
        <v>52140</v>
      </c>
      <c r="AV98" s="117">
        <f t="shared" si="37"/>
        <v>9003</v>
      </c>
      <c r="AW98" t="s">
        <v>1480</v>
      </c>
      <c r="AX98" s="121">
        <f t="shared" si="38"/>
        <v>952140</v>
      </c>
      <c r="BC98">
        <v>13.18</v>
      </c>
      <c r="BD98">
        <v>0</v>
      </c>
      <c r="BE98">
        <v>13.18</v>
      </c>
      <c r="BF98" s="2"/>
      <c r="BH98" s="123">
        <f t="shared" si="39"/>
        <v>0.59599999999999997</v>
      </c>
      <c r="BI98" s="123">
        <f t="shared" si="40"/>
        <v>0</v>
      </c>
      <c r="BJ98">
        <f t="shared" si="41"/>
        <v>0</v>
      </c>
    </row>
    <row r="99" spans="1:62" hidden="1" outlineLevel="1">
      <c r="A99" t="s">
        <v>2884</v>
      </c>
      <c r="B99" s="8" t="s">
        <v>1493</v>
      </c>
      <c r="C99" s="1">
        <f t="shared" ref="C99:C130" si="42">SUM(N99:AL99)</f>
        <v>14398</v>
      </c>
      <c r="D99" s="5">
        <f>IF(N99&gt;0, RANK(N99,(N99:P99,Q99:AE99)),0)</f>
        <v>2</v>
      </c>
      <c r="E99" s="5">
        <f>IF(O99&gt;0,RANK(O99,(N99:P99,Q99:AE99)),0)</f>
        <v>1</v>
      </c>
      <c r="F99" s="5">
        <f t="shared" ref="F99:F130" si="43">IF(P99&gt;0,RANK(P99,(N99:AE99)),0)</f>
        <v>0</v>
      </c>
      <c r="G99" s="1">
        <f t="shared" ref="G99:G130" si="44">IF(C99&gt;0,MAX(N99:P99)-LARGE(N99:P99,2),0)</f>
        <v>667</v>
      </c>
      <c r="H99" s="2">
        <f t="shared" ref="H99:H130" si="45">IF(C99&gt;0,G99/C99,0)</f>
        <v>4.6325878594249199E-2</v>
      </c>
      <c r="I99" s="6"/>
      <c r="J99" s="2">
        <f t="shared" ref="J99:J130" si="46">IF(C99=0,"-",N99/C99)</f>
        <v>0.47117655229893041</v>
      </c>
      <c r="K99" s="2">
        <f t="shared" ref="K99:K130" si="47">IF(C99=0,"-",O99/C99)</f>
        <v>0.5175024308931796</v>
      </c>
      <c r="L99" s="2">
        <f t="shared" ref="L99:L130" si="48">IF(C99=0,"-",P99/C99)</f>
        <v>0</v>
      </c>
      <c r="M99" s="2">
        <f t="shared" ref="M99:M130" si="49">IF(C99=0,"-",(1-J99-K99-L99))</f>
        <v>1.1321016807889994E-2</v>
      </c>
      <c r="N99" s="63">
        <v>6784</v>
      </c>
      <c r="O99" s="63">
        <v>7451</v>
      </c>
      <c r="P99" s="63"/>
      <c r="Q99" s="63">
        <v>122</v>
      </c>
      <c r="R99" s="63"/>
      <c r="S99" s="63"/>
      <c r="T99" s="63"/>
      <c r="W99" s="63"/>
      <c r="X99" s="8">
        <v>41</v>
      </c>
      <c r="Y99" s="63"/>
      <c r="Z99" s="63"/>
      <c r="AA99" s="63"/>
      <c r="AB99" s="63"/>
      <c r="AN99" t="str">
        <f t="shared" ref="AN99:AN130" si="50">A99</f>
        <v>Newtown</v>
      </c>
      <c r="AO99" t="s">
        <v>283</v>
      </c>
      <c r="AP99" s="8">
        <v>5</v>
      </c>
      <c r="AR99" s="111">
        <v>9</v>
      </c>
      <c r="AS99" s="113">
        <v>1</v>
      </c>
      <c r="AT99" s="113">
        <v>60</v>
      </c>
      <c r="AU99" s="117">
        <v>52980</v>
      </c>
      <c r="AV99" s="117">
        <f t="shared" ref="AV99:AV130" si="51">AR99*1000+AS99</f>
        <v>9001</v>
      </c>
      <c r="AW99" t="s">
        <v>1480</v>
      </c>
      <c r="AX99" s="121">
        <f t="shared" ref="AX99:AX130" si="52">AR99*100000+AU99</f>
        <v>952980</v>
      </c>
      <c r="BC99">
        <v>59.07</v>
      </c>
      <c r="BD99">
        <v>1.31</v>
      </c>
      <c r="BE99">
        <v>57.76</v>
      </c>
      <c r="BF99" s="2"/>
      <c r="BH99" s="123">
        <f t="shared" ref="BH99:BH130" si="53">IF(D99=1,ROUNDDOWN(J99,3),0)</f>
        <v>0</v>
      </c>
      <c r="BI99" s="123">
        <f t="shared" ref="BI99:BI130" si="54">IF(E99=1,ROUNDDOWN(K99,3),0)</f>
        <v>0.51700000000000002</v>
      </c>
      <c r="BJ99">
        <f t="shared" ref="BJ99:BJ130" si="55">IF(BH99=BI99,ROUNDDOWN(BI99*10,0),0)</f>
        <v>0</v>
      </c>
    </row>
    <row r="100" spans="1:62" hidden="1" outlineLevel="1">
      <c r="A100" t="s">
        <v>760</v>
      </c>
      <c r="B100" s="8" t="s">
        <v>1493</v>
      </c>
      <c r="C100" s="1">
        <f t="shared" si="42"/>
        <v>943</v>
      </c>
      <c r="D100" s="5">
        <f>IF(N100&gt;0, RANK(N100,(N100:P100,Q100:AE100)),0)</f>
        <v>1</v>
      </c>
      <c r="E100" s="5">
        <f>IF(O100&gt;0,RANK(O100,(N100:P100,Q100:AE100)),0)</f>
        <v>2</v>
      </c>
      <c r="F100" s="5">
        <f t="shared" si="43"/>
        <v>0</v>
      </c>
      <c r="G100" s="1">
        <f t="shared" si="44"/>
        <v>178</v>
      </c>
      <c r="H100" s="2">
        <f t="shared" si="45"/>
        <v>0.18875927889713678</v>
      </c>
      <c r="I100" s="6"/>
      <c r="J100" s="2">
        <f t="shared" si="46"/>
        <v>0.58960763520678683</v>
      </c>
      <c r="K100" s="2">
        <f t="shared" si="47"/>
        <v>0.40084835630965004</v>
      </c>
      <c r="L100" s="2">
        <f t="shared" si="48"/>
        <v>0</v>
      </c>
      <c r="M100" s="2">
        <f t="shared" si="49"/>
        <v>9.5440084835631267E-3</v>
      </c>
      <c r="N100" s="63">
        <v>556</v>
      </c>
      <c r="O100" s="63">
        <v>378</v>
      </c>
      <c r="P100" s="63"/>
      <c r="Q100" s="63">
        <v>5</v>
      </c>
      <c r="R100" s="63"/>
      <c r="S100" s="63"/>
      <c r="T100" s="63"/>
      <c r="W100" s="63"/>
      <c r="X100" s="8">
        <v>4</v>
      </c>
      <c r="Y100" s="63"/>
      <c r="Z100" s="63"/>
      <c r="AA100" s="63"/>
      <c r="AB100" s="63"/>
      <c r="AN100" t="str">
        <f t="shared" si="50"/>
        <v>Norfolk</v>
      </c>
      <c r="AO100" t="s">
        <v>1284</v>
      </c>
      <c r="AP100" s="8">
        <v>5</v>
      </c>
      <c r="AR100" s="111">
        <v>9</v>
      </c>
      <c r="AS100" s="113">
        <v>5</v>
      </c>
      <c r="AT100" s="113">
        <v>70</v>
      </c>
      <c r="AU100" s="117">
        <v>53470</v>
      </c>
      <c r="AV100" s="117">
        <f t="shared" si="51"/>
        <v>9005</v>
      </c>
      <c r="AW100" t="s">
        <v>1480</v>
      </c>
      <c r="AX100" s="121">
        <f t="shared" si="52"/>
        <v>953470</v>
      </c>
      <c r="BC100">
        <v>46.41</v>
      </c>
      <c r="BD100">
        <v>1.1000000000000001</v>
      </c>
      <c r="BE100">
        <v>45.31</v>
      </c>
      <c r="BF100" s="2"/>
      <c r="BH100" s="123">
        <f t="shared" si="53"/>
        <v>0.58899999999999997</v>
      </c>
      <c r="BI100" s="123">
        <f t="shared" si="54"/>
        <v>0</v>
      </c>
      <c r="BJ100">
        <f t="shared" si="55"/>
        <v>0</v>
      </c>
    </row>
    <row r="101" spans="1:62" hidden="1" outlineLevel="1">
      <c r="A101" t="s">
        <v>1403</v>
      </c>
      <c r="B101" s="8" t="s">
        <v>1493</v>
      </c>
      <c r="C101" s="1">
        <f t="shared" si="42"/>
        <v>6936</v>
      </c>
      <c r="D101" s="5">
        <f>IF(N101&gt;0, RANK(N101,(N101:P101,Q101:AE101)),0)</f>
        <v>1</v>
      </c>
      <c r="E101" s="5">
        <f>IF(O101&gt;0,RANK(O101,(N101:P101,Q101:AE101)),0)</f>
        <v>2</v>
      </c>
      <c r="F101" s="5">
        <f t="shared" si="43"/>
        <v>0</v>
      </c>
      <c r="G101" s="1">
        <f t="shared" si="44"/>
        <v>92</v>
      </c>
      <c r="H101" s="2">
        <f t="shared" si="45"/>
        <v>1.3264129181084199E-2</v>
      </c>
      <c r="I101" s="6"/>
      <c r="J101" s="2">
        <f t="shared" si="46"/>
        <v>0.50129757785467133</v>
      </c>
      <c r="K101" s="2">
        <f t="shared" si="47"/>
        <v>0.48803344867358706</v>
      </c>
      <c r="L101" s="2">
        <f t="shared" si="48"/>
        <v>0</v>
      </c>
      <c r="M101" s="2">
        <f t="shared" si="49"/>
        <v>1.0668973471741616E-2</v>
      </c>
      <c r="N101" s="63">
        <v>3477</v>
      </c>
      <c r="O101" s="63">
        <v>3385</v>
      </c>
      <c r="P101" s="63"/>
      <c r="Q101" s="63">
        <v>53</v>
      </c>
      <c r="R101" s="63"/>
      <c r="S101" s="63"/>
      <c r="T101" s="63"/>
      <c r="W101" s="63"/>
      <c r="X101" s="8">
        <v>21</v>
      </c>
      <c r="Y101" s="63"/>
      <c r="Z101" s="63"/>
      <c r="AA101" s="63"/>
      <c r="AB101" s="63"/>
      <c r="AN101" t="str">
        <f t="shared" si="50"/>
        <v>North Branford</v>
      </c>
      <c r="AO101" t="s">
        <v>2815</v>
      </c>
      <c r="AP101" s="8">
        <v>3</v>
      </c>
      <c r="AR101" s="111">
        <v>9</v>
      </c>
      <c r="AS101" s="113">
        <v>9</v>
      </c>
      <c r="AT101" s="113">
        <v>80</v>
      </c>
      <c r="AU101" s="117">
        <v>53890</v>
      </c>
      <c r="AV101" s="117">
        <f t="shared" si="51"/>
        <v>9009</v>
      </c>
      <c r="AW101" t="s">
        <v>1480</v>
      </c>
      <c r="AX101" s="121">
        <f t="shared" si="52"/>
        <v>953890</v>
      </c>
      <c r="BC101">
        <v>26.65</v>
      </c>
      <c r="BD101">
        <v>1.73</v>
      </c>
      <c r="BE101">
        <v>24.92</v>
      </c>
      <c r="BF101" s="2"/>
      <c r="BH101" s="123">
        <f t="shared" si="53"/>
        <v>0.501</v>
      </c>
      <c r="BI101" s="123">
        <f t="shared" si="54"/>
        <v>0</v>
      </c>
      <c r="BJ101">
        <f t="shared" si="55"/>
        <v>0</v>
      </c>
    </row>
    <row r="102" spans="1:62" hidden="1" outlineLevel="1">
      <c r="A102" t="s">
        <v>1187</v>
      </c>
      <c r="B102" s="8" t="s">
        <v>1493</v>
      </c>
      <c r="C102" s="1">
        <f t="shared" si="42"/>
        <v>1277</v>
      </c>
      <c r="D102" s="5">
        <f>IF(N102&gt;0, RANK(N102,(N102:P102,Q102:AE102)),0)</f>
        <v>1</v>
      </c>
      <c r="E102" s="5">
        <f>IF(O102&gt;0,RANK(O102,(N102:P102,Q102:AE102)),0)</f>
        <v>2</v>
      </c>
      <c r="F102" s="5">
        <f t="shared" si="43"/>
        <v>0</v>
      </c>
      <c r="G102" s="1">
        <f t="shared" si="44"/>
        <v>154</v>
      </c>
      <c r="H102" s="2">
        <f t="shared" si="45"/>
        <v>0.12059514487079091</v>
      </c>
      <c r="I102" s="6"/>
      <c r="J102" s="2">
        <f t="shared" si="46"/>
        <v>0.55285826155050899</v>
      </c>
      <c r="K102" s="2">
        <f t="shared" si="47"/>
        <v>0.43226311667971806</v>
      </c>
      <c r="L102" s="2">
        <f t="shared" si="48"/>
        <v>0</v>
      </c>
      <c r="M102" s="2">
        <f t="shared" si="49"/>
        <v>1.4878621769772948E-2</v>
      </c>
      <c r="N102" s="63">
        <v>706</v>
      </c>
      <c r="O102" s="63">
        <v>552</v>
      </c>
      <c r="P102" s="63"/>
      <c r="Q102" s="63">
        <v>10</v>
      </c>
      <c r="R102" s="63"/>
      <c r="S102" s="63"/>
      <c r="T102" s="63"/>
      <c r="W102" s="63"/>
      <c r="X102" s="8">
        <v>9</v>
      </c>
      <c r="Y102" s="63"/>
      <c r="Z102" s="63"/>
      <c r="AA102" s="63"/>
      <c r="AB102" s="63"/>
      <c r="AN102" t="str">
        <f t="shared" si="50"/>
        <v>North Canaan</v>
      </c>
      <c r="AO102" t="s">
        <v>1284</v>
      </c>
      <c r="AP102" s="8">
        <v>5</v>
      </c>
      <c r="AR102" s="111">
        <v>9</v>
      </c>
      <c r="AS102" s="113">
        <v>5</v>
      </c>
      <c r="AT102" s="113">
        <v>75</v>
      </c>
      <c r="AU102" s="117">
        <v>54030</v>
      </c>
      <c r="AV102" s="117">
        <f t="shared" si="51"/>
        <v>9005</v>
      </c>
      <c r="AW102" t="s">
        <v>1480</v>
      </c>
      <c r="AX102" s="121">
        <f t="shared" si="52"/>
        <v>954030</v>
      </c>
      <c r="BC102">
        <v>19.46</v>
      </c>
      <c r="BD102">
        <v>0.01</v>
      </c>
      <c r="BE102">
        <v>19.45</v>
      </c>
      <c r="BF102" s="2"/>
      <c r="BH102" s="123">
        <f t="shared" si="53"/>
        <v>0.55200000000000005</v>
      </c>
      <c r="BI102" s="123">
        <f t="shared" si="54"/>
        <v>0</v>
      </c>
      <c r="BJ102">
        <f t="shared" si="55"/>
        <v>0</v>
      </c>
    </row>
    <row r="103" spans="1:62" hidden="1" outlineLevel="1">
      <c r="A103" t="s">
        <v>2128</v>
      </c>
      <c r="B103" s="8" t="s">
        <v>1493</v>
      </c>
      <c r="C103" s="1">
        <f t="shared" si="42"/>
        <v>12502</v>
      </c>
      <c r="D103" s="5">
        <f>IF(N103&gt;0, RANK(N103,(N103:P103,Q103:AE103)),0)</f>
        <v>1</v>
      </c>
      <c r="E103" s="5">
        <f>IF(O103&gt;0,RANK(O103,(N103:P103,Q103:AE103)),0)</f>
        <v>2</v>
      </c>
      <c r="F103" s="5">
        <f t="shared" si="43"/>
        <v>0</v>
      </c>
      <c r="G103" s="1">
        <f t="shared" si="44"/>
        <v>386</v>
      </c>
      <c r="H103" s="2">
        <f t="shared" si="45"/>
        <v>3.0875059990401535E-2</v>
      </c>
      <c r="I103" s="6"/>
      <c r="J103" s="2">
        <f t="shared" si="46"/>
        <v>0.50999840025595899</v>
      </c>
      <c r="K103" s="2">
        <f t="shared" si="47"/>
        <v>0.47912334026555753</v>
      </c>
      <c r="L103" s="2">
        <f t="shared" si="48"/>
        <v>0</v>
      </c>
      <c r="M103" s="2">
        <f t="shared" si="49"/>
        <v>1.0878259478483476E-2</v>
      </c>
      <c r="N103" s="63">
        <v>6376</v>
      </c>
      <c r="O103" s="63">
        <v>5990</v>
      </c>
      <c r="P103" s="63"/>
      <c r="Q103" s="63">
        <v>100</v>
      </c>
      <c r="R103" s="63"/>
      <c r="S103" s="63"/>
      <c r="T103" s="63"/>
      <c r="W103" s="63"/>
      <c r="X103" s="8">
        <v>36</v>
      </c>
      <c r="Y103" s="63"/>
      <c r="Z103" s="63"/>
      <c r="AA103" s="63"/>
      <c r="AB103" s="63"/>
      <c r="AN103" t="str">
        <f t="shared" si="50"/>
        <v>North Haven</v>
      </c>
      <c r="AO103" t="s">
        <v>2815</v>
      </c>
      <c r="AP103" s="8">
        <v>3</v>
      </c>
      <c r="AR103" s="111">
        <v>9</v>
      </c>
      <c r="AS103" s="113">
        <v>9</v>
      </c>
      <c r="AT103" s="113">
        <v>85</v>
      </c>
      <c r="AU103" s="117">
        <v>54870</v>
      </c>
      <c r="AV103" s="117">
        <f t="shared" si="51"/>
        <v>9009</v>
      </c>
      <c r="AW103" t="s">
        <v>1480</v>
      </c>
      <c r="AX103" s="121">
        <f t="shared" si="52"/>
        <v>954870</v>
      </c>
      <c r="BC103">
        <v>21.09</v>
      </c>
      <c r="BD103">
        <v>0.32</v>
      </c>
      <c r="BE103">
        <v>20.77</v>
      </c>
      <c r="BF103" s="2"/>
      <c r="BH103" s="123">
        <f t="shared" si="53"/>
        <v>0.50900000000000001</v>
      </c>
      <c r="BI103" s="123">
        <f t="shared" si="54"/>
        <v>0</v>
      </c>
      <c r="BJ103">
        <f t="shared" si="55"/>
        <v>0</v>
      </c>
    </row>
    <row r="104" spans="1:62" hidden="1" outlineLevel="1">
      <c r="A104" t="s">
        <v>878</v>
      </c>
      <c r="B104" s="8" t="s">
        <v>1493</v>
      </c>
      <c r="C104" s="1">
        <f t="shared" si="42"/>
        <v>2723</v>
      </c>
      <c r="D104" s="5">
        <f>IF(N104&gt;0, RANK(N104,(N104:P104,Q104:AE104)),0)</f>
        <v>1</v>
      </c>
      <c r="E104" s="5">
        <f>IF(O104&gt;0,RANK(O104,(N104:P104,Q104:AE104)),0)</f>
        <v>2</v>
      </c>
      <c r="F104" s="5">
        <f t="shared" si="43"/>
        <v>0</v>
      </c>
      <c r="G104" s="1">
        <f t="shared" si="44"/>
        <v>104</v>
      </c>
      <c r="H104" s="2">
        <f t="shared" si="45"/>
        <v>3.8193169298567753E-2</v>
      </c>
      <c r="I104" s="6"/>
      <c r="J104" s="2">
        <f t="shared" si="46"/>
        <v>0.5078957032684539</v>
      </c>
      <c r="K104" s="2">
        <f t="shared" si="47"/>
        <v>0.46970253396988615</v>
      </c>
      <c r="L104" s="2">
        <f t="shared" si="48"/>
        <v>0</v>
      </c>
      <c r="M104" s="2">
        <f t="shared" si="49"/>
        <v>2.2401762761659949E-2</v>
      </c>
      <c r="N104" s="63">
        <v>1383</v>
      </c>
      <c r="O104" s="63">
        <v>1279</v>
      </c>
      <c r="P104" s="63"/>
      <c r="Q104" s="63">
        <v>41</v>
      </c>
      <c r="R104" s="63"/>
      <c r="S104" s="63"/>
      <c r="T104" s="63"/>
      <c r="W104" s="63"/>
      <c r="X104" s="8">
        <v>20</v>
      </c>
      <c r="Y104" s="63"/>
      <c r="Z104" s="63"/>
      <c r="AA104" s="63"/>
      <c r="AB104" s="63"/>
      <c r="AN104" t="str">
        <f t="shared" si="50"/>
        <v>North Stonington</v>
      </c>
      <c r="AO104" t="s">
        <v>132</v>
      </c>
      <c r="AP104" s="8">
        <v>2</v>
      </c>
      <c r="AR104" s="111">
        <v>9</v>
      </c>
      <c r="AS104" s="113">
        <v>11</v>
      </c>
      <c r="AT104" s="113">
        <v>65</v>
      </c>
      <c r="AU104" s="117">
        <v>55500</v>
      </c>
      <c r="AV104" s="117">
        <f t="shared" si="51"/>
        <v>9011</v>
      </c>
      <c r="AW104" t="s">
        <v>1480</v>
      </c>
      <c r="AX104" s="121">
        <f t="shared" si="52"/>
        <v>955500</v>
      </c>
      <c r="BC104">
        <v>54.97</v>
      </c>
      <c r="BD104">
        <v>0.66</v>
      </c>
      <c r="BE104">
        <v>54.31</v>
      </c>
      <c r="BF104" s="2"/>
      <c r="BH104" s="123">
        <f t="shared" si="53"/>
        <v>0.50700000000000001</v>
      </c>
      <c r="BI104" s="123">
        <f t="shared" si="54"/>
        <v>0</v>
      </c>
      <c r="BJ104">
        <f t="shared" si="55"/>
        <v>0</v>
      </c>
    </row>
    <row r="105" spans="1:62" hidden="1" outlineLevel="1">
      <c r="A105" t="s">
        <v>879</v>
      </c>
      <c r="B105" s="8" t="s">
        <v>1493</v>
      </c>
      <c r="C105" s="1">
        <f t="shared" si="42"/>
        <v>35499</v>
      </c>
      <c r="D105" s="5">
        <f>IF(N105&gt;0, RANK(N105,(N105:P105,Q105:AE105)),0)</f>
        <v>1</v>
      </c>
      <c r="E105" s="5">
        <f>IF(O105&gt;0,RANK(O105,(N105:P105,Q105:AE105)),0)</f>
        <v>2</v>
      </c>
      <c r="F105" s="5">
        <f t="shared" si="43"/>
        <v>0</v>
      </c>
      <c r="G105" s="1">
        <f t="shared" si="44"/>
        <v>9596</v>
      </c>
      <c r="H105" s="2">
        <f t="shared" si="45"/>
        <v>0.27031747373165443</v>
      </c>
      <c r="I105" s="6"/>
      <c r="J105" s="2">
        <f t="shared" si="46"/>
        <v>0.63013042620918902</v>
      </c>
      <c r="K105" s="2">
        <f t="shared" si="47"/>
        <v>0.35981295247753459</v>
      </c>
      <c r="L105" s="2">
        <f t="shared" si="48"/>
        <v>0</v>
      </c>
      <c r="M105" s="2">
        <f t="shared" si="49"/>
        <v>1.0056621313276393E-2</v>
      </c>
      <c r="N105" s="63">
        <v>22369</v>
      </c>
      <c r="O105" s="63">
        <v>12773</v>
      </c>
      <c r="P105" s="63"/>
      <c r="Q105" s="63">
        <v>252</v>
      </c>
      <c r="R105" s="63"/>
      <c r="S105" s="63"/>
      <c r="T105" s="63"/>
      <c r="W105" s="63"/>
      <c r="X105" s="8">
        <v>105</v>
      </c>
      <c r="Y105" s="63"/>
      <c r="Z105" s="63"/>
      <c r="AA105" s="63"/>
      <c r="AB105" s="63"/>
      <c r="AN105" t="str">
        <f t="shared" si="50"/>
        <v>Norwalk</v>
      </c>
      <c r="AO105" t="s">
        <v>283</v>
      </c>
      <c r="AP105" s="8">
        <v>4</v>
      </c>
      <c r="AR105" s="111">
        <v>9</v>
      </c>
      <c r="AS105" s="113">
        <v>1</v>
      </c>
      <c r="AT105" s="113">
        <v>65</v>
      </c>
      <c r="AU105" s="117">
        <v>56060</v>
      </c>
      <c r="AV105" s="117">
        <f t="shared" si="51"/>
        <v>9001</v>
      </c>
      <c r="AW105" t="s">
        <v>1480</v>
      </c>
      <c r="AX105" s="121">
        <f t="shared" si="52"/>
        <v>956060</v>
      </c>
      <c r="BC105">
        <v>36.33</v>
      </c>
      <c r="BD105">
        <v>13.53</v>
      </c>
      <c r="BE105">
        <v>22.81</v>
      </c>
      <c r="BF105" s="2"/>
      <c r="BH105" s="123">
        <f t="shared" si="53"/>
        <v>0.63</v>
      </c>
      <c r="BI105" s="123">
        <f t="shared" si="54"/>
        <v>0</v>
      </c>
      <c r="BJ105">
        <f t="shared" si="55"/>
        <v>0</v>
      </c>
    </row>
    <row r="106" spans="1:62" hidden="1" outlineLevel="1">
      <c r="A106" t="s">
        <v>3120</v>
      </c>
      <c r="B106" s="8" t="s">
        <v>1493</v>
      </c>
      <c r="C106" s="1">
        <f t="shared" si="42"/>
        <v>12923</v>
      </c>
      <c r="D106" s="5">
        <f>IF(N106&gt;0, RANK(N106,(N106:P106,Q106:AE106)),0)</f>
        <v>1</v>
      </c>
      <c r="E106" s="5">
        <f>IF(O106&gt;0,RANK(O106,(N106:P106,Q106:AE106)),0)</f>
        <v>2</v>
      </c>
      <c r="F106" s="5">
        <f t="shared" si="43"/>
        <v>0</v>
      </c>
      <c r="G106" s="1">
        <f t="shared" si="44"/>
        <v>4397</v>
      </c>
      <c r="H106" s="2">
        <f t="shared" si="45"/>
        <v>0.34024607289329101</v>
      </c>
      <c r="I106" s="6"/>
      <c r="J106" s="2">
        <f t="shared" si="46"/>
        <v>0.66091464830147795</v>
      </c>
      <c r="K106" s="2">
        <f t="shared" si="47"/>
        <v>0.32066857540818694</v>
      </c>
      <c r="L106" s="2">
        <f t="shared" si="48"/>
        <v>0</v>
      </c>
      <c r="M106" s="2">
        <f t="shared" si="49"/>
        <v>1.8416776290335113E-2</v>
      </c>
      <c r="N106" s="63">
        <v>8541</v>
      </c>
      <c r="O106" s="63">
        <v>4144</v>
      </c>
      <c r="P106" s="63"/>
      <c r="Q106" s="63">
        <v>168</v>
      </c>
      <c r="R106" s="63"/>
      <c r="S106" s="63"/>
      <c r="T106" s="63"/>
      <c r="W106" s="63"/>
      <c r="X106" s="8">
        <v>70</v>
      </c>
      <c r="Y106" s="63"/>
      <c r="Z106" s="63"/>
      <c r="AA106" s="63"/>
      <c r="AB106" s="63"/>
      <c r="AN106" t="str">
        <f t="shared" si="50"/>
        <v>Norwich</v>
      </c>
      <c r="AO106" t="s">
        <v>132</v>
      </c>
      <c r="AP106" s="8">
        <v>2</v>
      </c>
      <c r="AR106" s="111">
        <v>9</v>
      </c>
      <c r="AS106" s="113">
        <v>11</v>
      </c>
      <c r="AT106" s="113">
        <v>70</v>
      </c>
      <c r="AU106" s="117">
        <v>56270</v>
      </c>
      <c r="AV106" s="117">
        <f t="shared" si="51"/>
        <v>9011</v>
      </c>
      <c r="AW106" t="s">
        <v>1480</v>
      </c>
      <c r="AX106" s="121">
        <f t="shared" si="52"/>
        <v>956270</v>
      </c>
      <c r="BC106">
        <v>29.48</v>
      </c>
      <c r="BD106">
        <v>1.1399999999999999</v>
      </c>
      <c r="BE106">
        <v>28.33</v>
      </c>
      <c r="BF106" s="2"/>
      <c r="BH106" s="123">
        <f t="shared" si="53"/>
        <v>0.66</v>
      </c>
      <c r="BI106" s="123">
        <f t="shared" si="54"/>
        <v>0</v>
      </c>
      <c r="BJ106">
        <f t="shared" si="55"/>
        <v>0</v>
      </c>
    </row>
    <row r="107" spans="1:62" hidden="1" outlineLevel="1">
      <c r="A107" t="s">
        <v>694</v>
      </c>
      <c r="B107" s="8" t="s">
        <v>1493</v>
      </c>
      <c r="C107" s="1">
        <f t="shared" si="42"/>
        <v>4561</v>
      </c>
      <c r="D107" s="5">
        <f>IF(N107&gt;0, RANK(N107,(N107:P107,Q107:AE107)),0)</f>
        <v>1</v>
      </c>
      <c r="E107" s="5">
        <f>IF(O107&gt;0,RANK(O107,(N107:P107,Q107:AE107)),0)</f>
        <v>2</v>
      </c>
      <c r="F107" s="5">
        <f t="shared" si="43"/>
        <v>0</v>
      </c>
      <c r="G107" s="1">
        <f t="shared" si="44"/>
        <v>603</v>
      </c>
      <c r="H107" s="2">
        <f t="shared" si="45"/>
        <v>0.13220784915588688</v>
      </c>
      <c r="I107" s="6"/>
      <c r="J107" s="2">
        <f t="shared" si="46"/>
        <v>0.5614996711247533</v>
      </c>
      <c r="K107" s="2">
        <f t="shared" si="47"/>
        <v>0.42929182196886645</v>
      </c>
      <c r="L107" s="2">
        <f t="shared" si="48"/>
        <v>0</v>
      </c>
      <c r="M107" s="2">
        <f t="shared" si="49"/>
        <v>9.2085069063802538E-3</v>
      </c>
      <c r="N107" s="63">
        <v>2561</v>
      </c>
      <c r="O107" s="63">
        <v>1958</v>
      </c>
      <c r="P107" s="63"/>
      <c r="Q107" s="63">
        <v>33</v>
      </c>
      <c r="R107" s="63"/>
      <c r="S107" s="63"/>
      <c r="T107" s="63"/>
      <c r="W107" s="63"/>
      <c r="X107" s="8">
        <v>9</v>
      </c>
      <c r="Y107" s="63"/>
      <c r="Z107" s="63"/>
      <c r="AA107" s="63"/>
      <c r="AB107" s="63"/>
      <c r="AN107" t="str">
        <f t="shared" si="50"/>
        <v>Old Lyme</v>
      </c>
      <c r="AO107" t="s">
        <v>132</v>
      </c>
      <c r="AP107" s="8">
        <v>2</v>
      </c>
      <c r="AR107" s="111">
        <v>9</v>
      </c>
      <c r="AS107" s="113">
        <v>11</v>
      </c>
      <c r="AT107" s="113">
        <v>75</v>
      </c>
      <c r="AU107" s="117">
        <v>57040</v>
      </c>
      <c r="AV107" s="117">
        <f t="shared" si="51"/>
        <v>9011</v>
      </c>
      <c r="AW107" t="s">
        <v>1480</v>
      </c>
      <c r="AX107" s="121">
        <f t="shared" si="52"/>
        <v>957040</v>
      </c>
      <c r="BC107">
        <v>28.82</v>
      </c>
      <c r="BD107">
        <v>5.72</v>
      </c>
      <c r="BE107">
        <v>23.1</v>
      </c>
      <c r="BF107" s="2"/>
      <c r="BH107" s="123">
        <f t="shared" si="53"/>
        <v>0.56100000000000005</v>
      </c>
      <c r="BI107" s="123">
        <f t="shared" si="54"/>
        <v>0</v>
      </c>
      <c r="BJ107">
        <f t="shared" si="55"/>
        <v>0</v>
      </c>
    </row>
    <row r="108" spans="1:62" hidden="1" outlineLevel="1">
      <c r="A108" t="s">
        <v>1758</v>
      </c>
      <c r="B108" s="8" t="s">
        <v>1493</v>
      </c>
      <c r="C108" s="1">
        <f t="shared" si="42"/>
        <v>5916</v>
      </c>
      <c r="D108" s="5">
        <f>IF(N108&gt;0, RANK(N108,(N108:P108,Q108:AE108)),0)</f>
        <v>1</v>
      </c>
      <c r="E108" s="5">
        <f>IF(O108&gt;0,RANK(O108,(N108:P108,Q108:AE108)),0)</f>
        <v>2</v>
      </c>
      <c r="F108" s="5">
        <f t="shared" si="43"/>
        <v>0</v>
      </c>
      <c r="G108" s="1">
        <f t="shared" si="44"/>
        <v>348</v>
      </c>
      <c r="H108" s="2">
        <f t="shared" si="45"/>
        <v>5.8823529411764705E-2</v>
      </c>
      <c r="I108" s="6"/>
      <c r="J108" s="2">
        <f t="shared" si="46"/>
        <v>0.52417173766058145</v>
      </c>
      <c r="K108" s="2">
        <f t="shared" si="47"/>
        <v>0.46534820824881679</v>
      </c>
      <c r="L108" s="2">
        <f t="shared" si="48"/>
        <v>0</v>
      </c>
      <c r="M108" s="2">
        <f t="shared" si="49"/>
        <v>1.0480054090601765E-2</v>
      </c>
      <c r="N108" s="63">
        <v>3101</v>
      </c>
      <c r="O108" s="63">
        <v>2753</v>
      </c>
      <c r="P108" s="63"/>
      <c r="Q108" s="63">
        <v>45</v>
      </c>
      <c r="R108" s="63"/>
      <c r="S108" s="63"/>
      <c r="T108" s="63"/>
      <c r="W108" s="63"/>
      <c r="X108" s="8">
        <v>17</v>
      </c>
      <c r="Y108" s="63"/>
      <c r="Z108" s="63"/>
      <c r="AA108" s="63"/>
      <c r="AB108" s="63"/>
      <c r="AN108" t="str">
        <f t="shared" si="50"/>
        <v>Old Saybrook</v>
      </c>
      <c r="AO108" t="s">
        <v>506</v>
      </c>
      <c r="AP108" s="8">
        <v>2</v>
      </c>
      <c r="AR108" s="111">
        <v>9</v>
      </c>
      <c r="AS108" s="113">
        <v>7</v>
      </c>
      <c r="AT108" s="113">
        <v>65</v>
      </c>
      <c r="AU108" s="117">
        <v>57320</v>
      </c>
      <c r="AV108" s="117">
        <f t="shared" si="51"/>
        <v>9007</v>
      </c>
      <c r="AW108" t="s">
        <v>1480</v>
      </c>
      <c r="AX108" s="121">
        <f t="shared" si="52"/>
        <v>957320</v>
      </c>
      <c r="BC108">
        <v>21.61</v>
      </c>
      <c r="BD108">
        <v>6.58</v>
      </c>
      <c r="BE108">
        <v>15.04</v>
      </c>
      <c r="BF108" s="2"/>
      <c r="BH108" s="123">
        <f t="shared" si="53"/>
        <v>0.52400000000000002</v>
      </c>
      <c r="BI108" s="123">
        <f t="shared" si="54"/>
        <v>0</v>
      </c>
      <c r="BJ108">
        <f t="shared" si="55"/>
        <v>0</v>
      </c>
    </row>
    <row r="109" spans="1:62" hidden="1" outlineLevel="1">
      <c r="A109" t="s">
        <v>2024</v>
      </c>
      <c r="B109" s="8" t="s">
        <v>1493</v>
      </c>
      <c r="C109" s="1">
        <f t="shared" si="42"/>
        <v>7914</v>
      </c>
      <c r="D109" s="5">
        <f>IF(N109&gt;0, RANK(N109,(N109:P109,Q109:AE109)),0)</f>
        <v>2</v>
      </c>
      <c r="E109" s="5">
        <f>IF(O109&gt;0,RANK(O109,(N109:P109,Q109:AE109)),0)</f>
        <v>1</v>
      </c>
      <c r="F109" s="5">
        <f t="shared" si="43"/>
        <v>0</v>
      </c>
      <c r="G109" s="1">
        <f t="shared" si="44"/>
        <v>586</v>
      </c>
      <c r="H109" s="2">
        <f t="shared" si="45"/>
        <v>7.4045994440232493E-2</v>
      </c>
      <c r="I109" s="6"/>
      <c r="J109" s="2">
        <f t="shared" si="46"/>
        <v>0.45779631033611323</v>
      </c>
      <c r="K109" s="2">
        <f t="shared" si="47"/>
        <v>0.53184230477634575</v>
      </c>
      <c r="L109" s="2">
        <f t="shared" si="48"/>
        <v>0</v>
      </c>
      <c r="M109" s="2">
        <f t="shared" si="49"/>
        <v>1.0361384887541014E-2</v>
      </c>
      <c r="N109" s="63">
        <v>3623</v>
      </c>
      <c r="O109" s="63">
        <v>4209</v>
      </c>
      <c r="P109" s="63"/>
      <c r="Q109" s="63">
        <v>60</v>
      </c>
      <c r="R109" s="63"/>
      <c r="S109" s="63"/>
      <c r="T109" s="63"/>
      <c r="W109" s="63"/>
      <c r="X109" s="8">
        <v>22</v>
      </c>
      <c r="Y109" s="63"/>
      <c r="Z109" s="63"/>
      <c r="AA109" s="63"/>
      <c r="AB109" s="63"/>
      <c r="AN109" t="str">
        <f t="shared" si="50"/>
        <v>Orange</v>
      </c>
      <c r="AO109" t="s">
        <v>2815</v>
      </c>
      <c r="AP109" s="8">
        <v>3</v>
      </c>
      <c r="AR109" s="111">
        <v>9</v>
      </c>
      <c r="AS109" s="113">
        <v>9</v>
      </c>
      <c r="AT109" s="113">
        <v>90</v>
      </c>
      <c r="AU109" s="117">
        <v>57600</v>
      </c>
      <c r="AV109" s="117">
        <f t="shared" si="51"/>
        <v>9009</v>
      </c>
      <c r="AW109" t="s">
        <v>1480</v>
      </c>
      <c r="AX109" s="121">
        <f t="shared" si="52"/>
        <v>957600</v>
      </c>
      <c r="BC109">
        <v>17.43</v>
      </c>
      <c r="BD109">
        <v>0.24</v>
      </c>
      <c r="BE109">
        <v>17.190000000000001</v>
      </c>
      <c r="BF109" s="2"/>
      <c r="BH109" s="123">
        <f t="shared" si="53"/>
        <v>0</v>
      </c>
      <c r="BI109" s="123">
        <f t="shared" si="54"/>
        <v>0.53100000000000003</v>
      </c>
      <c r="BJ109">
        <f t="shared" si="55"/>
        <v>0</v>
      </c>
    </row>
    <row r="110" spans="1:62" hidden="1" outlineLevel="1">
      <c r="A110" t="s">
        <v>2397</v>
      </c>
      <c r="B110" s="8" t="s">
        <v>1493</v>
      </c>
      <c r="C110" s="1">
        <f t="shared" si="42"/>
        <v>6599</v>
      </c>
      <c r="D110" s="5">
        <f>IF(N110&gt;0, RANK(N110,(N110:P110,Q110:AE110)),0)</f>
        <v>2</v>
      </c>
      <c r="E110" s="5">
        <f>IF(O110&gt;0,RANK(O110,(N110:P110,Q110:AE110)),0)</f>
        <v>1</v>
      </c>
      <c r="F110" s="5">
        <f t="shared" si="43"/>
        <v>0</v>
      </c>
      <c r="G110" s="1">
        <f t="shared" si="44"/>
        <v>1307</v>
      </c>
      <c r="H110" s="2">
        <f t="shared" si="45"/>
        <v>0.19806031216851039</v>
      </c>
      <c r="I110" s="6"/>
      <c r="J110" s="2">
        <f t="shared" si="46"/>
        <v>0.39384755265949384</v>
      </c>
      <c r="K110" s="2">
        <f t="shared" si="47"/>
        <v>0.59190786482800428</v>
      </c>
      <c r="L110" s="2">
        <f t="shared" si="48"/>
        <v>0</v>
      </c>
      <c r="M110" s="2">
        <f t="shared" si="49"/>
        <v>1.4244582512501935E-2</v>
      </c>
      <c r="N110" s="63">
        <v>2599</v>
      </c>
      <c r="O110" s="63">
        <v>3906</v>
      </c>
      <c r="P110" s="63"/>
      <c r="Q110" s="63">
        <v>64</v>
      </c>
      <c r="R110" s="63"/>
      <c r="S110" s="63"/>
      <c r="T110" s="63"/>
      <c r="W110" s="63"/>
      <c r="X110" s="8">
        <v>30</v>
      </c>
      <c r="Y110" s="63"/>
      <c r="Z110" s="63"/>
      <c r="AA110" s="63"/>
      <c r="AB110" s="63"/>
      <c r="AN110" t="str">
        <f t="shared" si="50"/>
        <v>Oxford</v>
      </c>
      <c r="AO110" t="s">
        <v>2815</v>
      </c>
      <c r="AP110" s="8">
        <v>4</v>
      </c>
      <c r="AR110" s="111">
        <v>9</v>
      </c>
      <c r="AS110" s="113">
        <v>9</v>
      </c>
      <c r="AT110" s="113">
        <v>95</v>
      </c>
      <c r="AU110" s="117">
        <v>58300</v>
      </c>
      <c r="AV110" s="117">
        <f t="shared" si="51"/>
        <v>9009</v>
      </c>
      <c r="AW110" t="s">
        <v>1480</v>
      </c>
      <c r="AX110" s="121">
        <f t="shared" si="52"/>
        <v>958300</v>
      </c>
      <c r="BC110">
        <v>33.39</v>
      </c>
      <c r="BD110">
        <v>0.5</v>
      </c>
      <c r="BE110">
        <v>32.89</v>
      </c>
      <c r="BF110" s="2"/>
      <c r="BH110" s="123">
        <f t="shared" si="53"/>
        <v>0</v>
      </c>
      <c r="BI110" s="123">
        <f t="shared" si="54"/>
        <v>0.59099999999999997</v>
      </c>
      <c r="BJ110">
        <f t="shared" si="55"/>
        <v>0</v>
      </c>
    </row>
    <row r="111" spans="1:62" hidden="1" outlineLevel="1">
      <c r="A111" t="s">
        <v>2141</v>
      </c>
      <c r="B111" s="8" t="s">
        <v>1493</v>
      </c>
      <c r="C111" s="1">
        <f t="shared" si="42"/>
        <v>5450</v>
      </c>
      <c r="D111" s="5">
        <f>IF(N111&gt;0, RANK(N111,(N111:P111,Q111:AE111)),0)</f>
        <v>1</v>
      </c>
      <c r="E111" s="5">
        <f>IF(O111&gt;0,RANK(O111,(N111:P111,Q111:AE111)),0)</f>
        <v>2</v>
      </c>
      <c r="F111" s="5">
        <f t="shared" si="43"/>
        <v>0</v>
      </c>
      <c r="G111" s="1">
        <f t="shared" si="44"/>
        <v>579</v>
      </c>
      <c r="H111" s="2">
        <f t="shared" si="45"/>
        <v>0.10623853211009174</v>
      </c>
      <c r="I111" s="6"/>
      <c r="J111" s="2">
        <f t="shared" si="46"/>
        <v>0.54256880733944957</v>
      </c>
      <c r="K111" s="2">
        <f t="shared" si="47"/>
        <v>0.4363302752293578</v>
      </c>
      <c r="L111" s="2">
        <f t="shared" si="48"/>
        <v>0</v>
      </c>
      <c r="M111" s="2">
        <f t="shared" si="49"/>
        <v>2.1100917431192634E-2</v>
      </c>
      <c r="N111" s="63">
        <v>2957</v>
      </c>
      <c r="O111" s="63">
        <v>2378</v>
      </c>
      <c r="P111" s="63"/>
      <c r="Q111" s="63">
        <v>79</v>
      </c>
      <c r="R111" s="63"/>
      <c r="S111" s="63"/>
      <c r="T111" s="63"/>
      <c r="W111" s="63"/>
      <c r="X111" s="8">
        <v>36</v>
      </c>
      <c r="Y111" s="63"/>
      <c r="Z111" s="63"/>
      <c r="AA111" s="63"/>
      <c r="AB111" s="63"/>
      <c r="AN111" t="str">
        <f t="shared" si="50"/>
        <v>Plainfield</v>
      </c>
      <c r="AO111" t="s">
        <v>2140</v>
      </c>
      <c r="AP111" s="8">
        <v>2</v>
      </c>
      <c r="AR111" s="111">
        <v>9</v>
      </c>
      <c r="AS111" s="113">
        <v>15</v>
      </c>
      <c r="AT111" s="113">
        <v>40</v>
      </c>
      <c r="AU111" s="117">
        <v>59980</v>
      </c>
      <c r="AV111" s="117">
        <f t="shared" si="51"/>
        <v>9015</v>
      </c>
      <c r="AW111" t="s">
        <v>1480</v>
      </c>
      <c r="AX111" s="121">
        <f t="shared" si="52"/>
        <v>959980</v>
      </c>
      <c r="BC111">
        <v>43.04</v>
      </c>
      <c r="BD111">
        <v>0.78</v>
      </c>
      <c r="BE111">
        <v>42.27</v>
      </c>
      <c r="BF111" s="2"/>
      <c r="BH111" s="123">
        <f t="shared" si="53"/>
        <v>0.54200000000000004</v>
      </c>
      <c r="BI111" s="123">
        <f t="shared" si="54"/>
        <v>0</v>
      </c>
      <c r="BJ111">
        <f t="shared" si="55"/>
        <v>0</v>
      </c>
    </row>
    <row r="112" spans="1:62" hidden="1" outlineLevel="1">
      <c r="A112" t="s">
        <v>2831</v>
      </c>
      <c r="B112" s="8" t="s">
        <v>1493</v>
      </c>
      <c r="C112" s="1">
        <f t="shared" si="42"/>
        <v>7960</v>
      </c>
      <c r="D112" s="5">
        <f>IF(N112&gt;0, RANK(N112,(N112:P112,Q112:AE112)),0)</f>
        <v>1</v>
      </c>
      <c r="E112" s="5">
        <f>IF(O112&gt;0,RANK(O112,(N112:P112,Q112:AE112)),0)</f>
        <v>2</v>
      </c>
      <c r="F112" s="5">
        <f t="shared" si="43"/>
        <v>0</v>
      </c>
      <c r="G112" s="1">
        <f t="shared" si="44"/>
        <v>1222</v>
      </c>
      <c r="H112" s="2">
        <f t="shared" si="45"/>
        <v>0.1535175879396985</v>
      </c>
      <c r="I112" s="6"/>
      <c r="J112" s="2">
        <f t="shared" si="46"/>
        <v>0.57035175879396982</v>
      </c>
      <c r="K112" s="2">
        <f t="shared" si="47"/>
        <v>0.41683417085427138</v>
      </c>
      <c r="L112" s="2">
        <f t="shared" si="48"/>
        <v>0</v>
      </c>
      <c r="M112" s="2">
        <f t="shared" si="49"/>
        <v>1.2814070351758799E-2</v>
      </c>
      <c r="N112" s="63">
        <v>4540</v>
      </c>
      <c r="O112" s="63">
        <v>3318</v>
      </c>
      <c r="P112" s="63"/>
      <c r="Q112" s="63">
        <v>66</v>
      </c>
      <c r="R112" s="63"/>
      <c r="S112" s="63"/>
      <c r="T112" s="63"/>
      <c r="W112" s="63"/>
      <c r="X112" s="8">
        <v>36</v>
      </c>
      <c r="Y112" s="63"/>
      <c r="Z112" s="63"/>
      <c r="AA112" s="63"/>
      <c r="AB112" s="63"/>
      <c r="AN112" t="str">
        <f t="shared" si="50"/>
        <v>Plainville</v>
      </c>
      <c r="AO112" t="s">
        <v>1746</v>
      </c>
      <c r="AP112" s="8">
        <v>5</v>
      </c>
      <c r="AR112" s="111">
        <v>9</v>
      </c>
      <c r="AS112" s="113">
        <v>3</v>
      </c>
      <c r="AT112" s="113">
        <v>100</v>
      </c>
      <c r="AU112" s="117">
        <v>60120</v>
      </c>
      <c r="AV112" s="117">
        <f t="shared" si="51"/>
        <v>9003</v>
      </c>
      <c r="AW112" t="s">
        <v>1480</v>
      </c>
      <c r="AX112" s="121">
        <f t="shared" si="52"/>
        <v>960120</v>
      </c>
      <c r="BC112">
        <v>9.81</v>
      </c>
      <c r="BD112">
        <v>0.05</v>
      </c>
      <c r="BE112">
        <v>9.76</v>
      </c>
      <c r="BF112" s="2"/>
      <c r="BH112" s="123">
        <f t="shared" si="53"/>
        <v>0.56999999999999995</v>
      </c>
      <c r="BI112" s="123">
        <f t="shared" si="54"/>
        <v>0</v>
      </c>
      <c r="BJ112">
        <f t="shared" si="55"/>
        <v>0</v>
      </c>
    </row>
    <row r="113" spans="1:62" hidden="1" outlineLevel="1">
      <c r="A113" t="s">
        <v>234</v>
      </c>
      <c r="B113" s="8" t="s">
        <v>1493</v>
      </c>
      <c r="C113" s="1">
        <f t="shared" si="42"/>
        <v>5352</v>
      </c>
      <c r="D113" s="5">
        <f>IF(N113&gt;0, RANK(N113,(N113:P113,Q113:AE113)),0)</f>
        <v>2</v>
      </c>
      <c r="E113" s="5">
        <f>IF(O113&gt;0,RANK(O113,(N113:P113,Q113:AE113)),0)</f>
        <v>1</v>
      </c>
      <c r="F113" s="5">
        <f t="shared" si="43"/>
        <v>0</v>
      </c>
      <c r="G113" s="1">
        <f t="shared" si="44"/>
        <v>160</v>
      </c>
      <c r="H113" s="2">
        <f t="shared" si="45"/>
        <v>2.9895366218236172E-2</v>
      </c>
      <c r="I113" s="6"/>
      <c r="J113" s="2">
        <f t="shared" si="46"/>
        <v>0.47701793721973096</v>
      </c>
      <c r="K113" s="2">
        <f t="shared" si="47"/>
        <v>0.50691330343796714</v>
      </c>
      <c r="L113" s="2">
        <f t="shared" si="48"/>
        <v>0</v>
      </c>
      <c r="M113" s="2">
        <f t="shared" si="49"/>
        <v>1.6068759342301897E-2</v>
      </c>
      <c r="N113" s="63">
        <v>2553</v>
      </c>
      <c r="O113" s="63">
        <v>2713</v>
      </c>
      <c r="P113" s="63"/>
      <c r="Q113" s="63">
        <v>60</v>
      </c>
      <c r="R113" s="63"/>
      <c r="S113" s="63"/>
      <c r="T113" s="63"/>
      <c r="W113" s="63"/>
      <c r="X113" s="8">
        <v>26</v>
      </c>
      <c r="Y113" s="63"/>
      <c r="Z113" s="63"/>
      <c r="AA113" s="63"/>
      <c r="AB113" s="63"/>
      <c r="AN113" t="str">
        <f t="shared" si="50"/>
        <v>Plymouth</v>
      </c>
      <c r="AO113" t="s">
        <v>1284</v>
      </c>
      <c r="AP113" s="8">
        <v>5</v>
      </c>
      <c r="AR113" s="111">
        <v>9</v>
      </c>
      <c r="AS113" s="113">
        <v>5</v>
      </c>
      <c r="AT113" s="113">
        <v>80</v>
      </c>
      <c r="AU113" s="117">
        <v>60750</v>
      </c>
      <c r="AV113" s="117">
        <f t="shared" si="51"/>
        <v>9005</v>
      </c>
      <c r="AW113" t="s">
        <v>1480</v>
      </c>
      <c r="AX113" s="121">
        <f t="shared" si="52"/>
        <v>960750</v>
      </c>
      <c r="BC113">
        <v>22.32</v>
      </c>
      <c r="BD113">
        <v>0.6</v>
      </c>
      <c r="BE113">
        <v>21.72</v>
      </c>
      <c r="BF113" s="2"/>
      <c r="BH113" s="123">
        <f t="shared" si="53"/>
        <v>0</v>
      </c>
      <c r="BI113" s="123">
        <f t="shared" si="54"/>
        <v>0.50600000000000001</v>
      </c>
      <c r="BJ113">
        <f t="shared" si="55"/>
        <v>0</v>
      </c>
    </row>
    <row r="114" spans="1:62" hidden="1" outlineLevel="1">
      <c r="A114" t="s">
        <v>1436</v>
      </c>
      <c r="B114" s="8" t="s">
        <v>1493</v>
      </c>
      <c r="C114" s="1">
        <f t="shared" si="42"/>
        <v>2149</v>
      </c>
      <c r="D114" s="5">
        <f>IF(N114&gt;0, RANK(N114,(N114:P114,Q114:AE114)),0)</f>
        <v>1</v>
      </c>
      <c r="E114" s="5">
        <f>IF(O114&gt;0,RANK(O114,(N114:P114,Q114:AE114)),0)</f>
        <v>2</v>
      </c>
      <c r="F114" s="5">
        <f t="shared" si="43"/>
        <v>0</v>
      </c>
      <c r="G114" s="1">
        <f t="shared" si="44"/>
        <v>91</v>
      </c>
      <c r="H114" s="2">
        <f t="shared" si="45"/>
        <v>4.2345276872964167E-2</v>
      </c>
      <c r="I114" s="6"/>
      <c r="J114" s="2">
        <f t="shared" si="46"/>
        <v>0.51326198231735687</v>
      </c>
      <c r="K114" s="2">
        <f t="shared" si="47"/>
        <v>0.47091670544439274</v>
      </c>
      <c r="L114" s="2">
        <f t="shared" si="48"/>
        <v>0</v>
      </c>
      <c r="M114" s="2">
        <f t="shared" si="49"/>
        <v>1.5821312238250396E-2</v>
      </c>
      <c r="N114" s="63">
        <v>1103</v>
      </c>
      <c r="O114" s="63">
        <v>1012</v>
      </c>
      <c r="P114" s="63"/>
      <c r="Q114" s="63">
        <v>23</v>
      </c>
      <c r="R114" s="63"/>
      <c r="S114" s="63"/>
      <c r="T114" s="63"/>
      <c r="W114" s="63"/>
      <c r="X114" s="8">
        <v>11</v>
      </c>
      <c r="Y114" s="63"/>
      <c r="Z114" s="63"/>
      <c r="AA114" s="63"/>
      <c r="AB114" s="63"/>
      <c r="AN114" t="str">
        <f t="shared" si="50"/>
        <v>Pomfret</v>
      </c>
      <c r="AO114" t="s">
        <v>2140</v>
      </c>
      <c r="AP114" s="8">
        <v>2</v>
      </c>
      <c r="AR114" s="111">
        <v>9</v>
      </c>
      <c r="AS114" s="113">
        <v>15</v>
      </c>
      <c r="AT114" s="113">
        <v>45</v>
      </c>
      <c r="AU114" s="117">
        <v>61030</v>
      </c>
      <c r="AV114" s="117">
        <f t="shared" si="51"/>
        <v>9015</v>
      </c>
      <c r="AW114" t="s">
        <v>1480</v>
      </c>
      <c r="AX114" s="121">
        <f t="shared" si="52"/>
        <v>961030</v>
      </c>
      <c r="BC114">
        <v>40.56</v>
      </c>
      <c r="BD114">
        <v>0.26</v>
      </c>
      <c r="BE114">
        <v>40.299999999999997</v>
      </c>
      <c r="BF114" s="2"/>
      <c r="BH114" s="123">
        <f t="shared" si="53"/>
        <v>0.51300000000000001</v>
      </c>
      <c r="BI114" s="123">
        <f t="shared" si="54"/>
        <v>0</v>
      </c>
      <c r="BJ114">
        <f t="shared" si="55"/>
        <v>0</v>
      </c>
    </row>
    <row r="115" spans="1:62" hidden="1" outlineLevel="1">
      <c r="A115" t="s">
        <v>1306</v>
      </c>
      <c r="B115" s="8" t="s">
        <v>1493</v>
      </c>
      <c r="C115" s="1">
        <f t="shared" si="42"/>
        <v>4875</v>
      </c>
      <c r="D115" s="5">
        <f>IF(N115&gt;0, RANK(N115,(N115:P115,Q115:AE115)),0)</f>
        <v>1</v>
      </c>
      <c r="E115" s="5">
        <f>IF(O115&gt;0,RANK(O115,(N115:P115,Q115:AE115)),0)</f>
        <v>2</v>
      </c>
      <c r="F115" s="5">
        <f t="shared" si="43"/>
        <v>0</v>
      </c>
      <c r="G115" s="1">
        <f t="shared" si="44"/>
        <v>523</v>
      </c>
      <c r="H115" s="2">
        <f t="shared" si="45"/>
        <v>0.10728205128205129</v>
      </c>
      <c r="I115" s="6"/>
      <c r="J115" s="2">
        <f t="shared" si="46"/>
        <v>0.54646153846153844</v>
      </c>
      <c r="K115" s="2">
        <f t="shared" si="47"/>
        <v>0.43917948717948718</v>
      </c>
      <c r="L115" s="2">
        <f t="shared" si="48"/>
        <v>0</v>
      </c>
      <c r="M115" s="2">
        <f t="shared" si="49"/>
        <v>1.4358974358974375E-2</v>
      </c>
      <c r="N115" s="63">
        <v>2664</v>
      </c>
      <c r="O115" s="63">
        <v>2141</v>
      </c>
      <c r="P115" s="63"/>
      <c r="Q115" s="63">
        <v>46</v>
      </c>
      <c r="R115" s="63"/>
      <c r="S115" s="63"/>
      <c r="T115" s="63"/>
      <c r="W115" s="63"/>
      <c r="X115" s="8">
        <v>24</v>
      </c>
      <c r="Y115" s="63"/>
      <c r="Z115" s="63"/>
      <c r="AA115" s="63"/>
      <c r="AB115" s="63"/>
      <c r="AN115" t="str">
        <f t="shared" si="50"/>
        <v>Portland</v>
      </c>
      <c r="AO115" t="s">
        <v>506</v>
      </c>
      <c r="AP115" s="8">
        <v>1</v>
      </c>
      <c r="AR115" s="111">
        <v>9</v>
      </c>
      <c r="AS115" s="113">
        <v>7</v>
      </c>
      <c r="AT115" s="113">
        <v>70</v>
      </c>
      <c r="AU115" s="117">
        <v>61800</v>
      </c>
      <c r="AV115" s="117">
        <f t="shared" si="51"/>
        <v>9007</v>
      </c>
      <c r="AW115" t="s">
        <v>1480</v>
      </c>
      <c r="AX115" s="121">
        <f t="shared" si="52"/>
        <v>961800</v>
      </c>
      <c r="BC115">
        <v>24.89</v>
      </c>
      <c r="BD115">
        <v>1.49</v>
      </c>
      <c r="BE115">
        <v>23.4</v>
      </c>
      <c r="BF115" s="2"/>
      <c r="BH115" s="123">
        <f t="shared" si="53"/>
        <v>0.54600000000000004</v>
      </c>
      <c r="BI115" s="123">
        <f t="shared" si="54"/>
        <v>0</v>
      </c>
      <c r="BJ115">
        <f t="shared" si="55"/>
        <v>0</v>
      </c>
    </row>
    <row r="116" spans="1:62" hidden="1" outlineLevel="1">
      <c r="A116" t="s">
        <v>2608</v>
      </c>
      <c r="B116" s="8" t="s">
        <v>1493</v>
      </c>
      <c r="C116" s="1">
        <f t="shared" si="42"/>
        <v>2393</v>
      </c>
      <c r="D116" s="5">
        <f>IF(N116&gt;0, RANK(N116,(N116:P116,Q116:AE116)),0)</f>
        <v>2</v>
      </c>
      <c r="E116" s="5">
        <f>IF(O116&gt;0,RANK(O116,(N116:P116,Q116:AE116)),0)</f>
        <v>1</v>
      </c>
      <c r="F116" s="5">
        <f t="shared" si="43"/>
        <v>0</v>
      </c>
      <c r="G116" s="1">
        <f t="shared" si="44"/>
        <v>21</v>
      </c>
      <c r="H116" s="2">
        <f t="shared" si="45"/>
        <v>8.7755954868366064E-3</v>
      </c>
      <c r="I116" s="6"/>
      <c r="J116" s="2">
        <f t="shared" si="46"/>
        <v>0.48683660676974511</v>
      </c>
      <c r="K116" s="2">
        <f t="shared" si="47"/>
        <v>0.4956122022565817</v>
      </c>
      <c r="L116" s="2">
        <f t="shared" si="48"/>
        <v>0</v>
      </c>
      <c r="M116" s="2">
        <f t="shared" si="49"/>
        <v>1.7551190973673136E-2</v>
      </c>
      <c r="N116" s="63">
        <v>1165</v>
      </c>
      <c r="O116" s="63">
        <v>1186</v>
      </c>
      <c r="P116" s="63"/>
      <c r="Q116" s="63">
        <v>28</v>
      </c>
      <c r="R116" s="63"/>
      <c r="S116" s="63"/>
      <c r="T116" s="63"/>
      <c r="W116" s="63"/>
      <c r="X116" s="8">
        <v>14</v>
      </c>
      <c r="Y116" s="63"/>
      <c r="Z116" s="63"/>
      <c r="AA116" s="63"/>
      <c r="AB116" s="63"/>
      <c r="AN116" t="str">
        <f t="shared" si="50"/>
        <v>Preston</v>
      </c>
      <c r="AO116" t="s">
        <v>132</v>
      </c>
      <c r="AP116" s="8">
        <v>2</v>
      </c>
      <c r="AR116" s="111">
        <v>9</v>
      </c>
      <c r="AS116" s="113">
        <v>11</v>
      </c>
      <c r="AT116" s="113">
        <v>80</v>
      </c>
      <c r="AU116" s="117">
        <v>62150</v>
      </c>
      <c r="AV116" s="117">
        <f t="shared" si="51"/>
        <v>9011</v>
      </c>
      <c r="AW116" t="s">
        <v>1480</v>
      </c>
      <c r="AX116" s="121">
        <f t="shared" si="52"/>
        <v>962150</v>
      </c>
      <c r="BC116">
        <v>31.76</v>
      </c>
      <c r="BD116">
        <v>0.86</v>
      </c>
      <c r="BE116">
        <v>30.9</v>
      </c>
      <c r="BF116" s="2"/>
      <c r="BH116" s="123">
        <f t="shared" si="53"/>
        <v>0</v>
      </c>
      <c r="BI116" s="123">
        <f t="shared" si="54"/>
        <v>0.495</v>
      </c>
      <c r="BJ116">
        <f t="shared" si="55"/>
        <v>0</v>
      </c>
    </row>
    <row r="117" spans="1:62" hidden="1" outlineLevel="1">
      <c r="A117" t="s">
        <v>2373</v>
      </c>
      <c r="B117" s="8" t="s">
        <v>1493</v>
      </c>
      <c r="C117" s="1">
        <f t="shared" si="42"/>
        <v>5149</v>
      </c>
      <c r="D117" s="5">
        <f>IF(N117&gt;0, RANK(N117,(N117:P117,Q117:AE117)),0)</f>
        <v>2</v>
      </c>
      <c r="E117" s="5">
        <f>IF(O117&gt;0,RANK(O117,(N117:P117,Q117:AE117)),0)</f>
        <v>1</v>
      </c>
      <c r="F117" s="5">
        <f t="shared" si="43"/>
        <v>0</v>
      </c>
      <c r="G117" s="1">
        <f t="shared" si="44"/>
        <v>1396</v>
      </c>
      <c r="H117" s="2">
        <f t="shared" si="45"/>
        <v>0.27112060594290155</v>
      </c>
      <c r="I117" s="6"/>
      <c r="J117" s="2">
        <f t="shared" si="46"/>
        <v>0.35715672946203147</v>
      </c>
      <c r="K117" s="2">
        <f t="shared" si="47"/>
        <v>0.62827733540493302</v>
      </c>
      <c r="L117" s="2">
        <f t="shared" si="48"/>
        <v>0</v>
      </c>
      <c r="M117" s="2">
        <f t="shared" si="49"/>
        <v>1.4565935133035501E-2</v>
      </c>
      <c r="N117" s="63">
        <v>1839</v>
      </c>
      <c r="O117" s="63">
        <v>3235</v>
      </c>
      <c r="P117" s="63"/>
      <c r="Q117" s="63">
        <v>49</v>
      </c>
      <c r="R117" s="63"/>
      <c r="S117" s="63"/>
      <c r="T117" s="63"/>
      <c r="W117" s="63"/>
      <c r="X117" s="8">
        <v>26</v>
      </c>
      <c r="Y117" s="63"/>
      <c r="Z117" s="63"/>
      <c r="AA117" s="63"/>
      <c r="AB117" s="63"/>
      <c r="AN117" t="str">
        <f t="shared" si="50"/>
        <v>Prospect</v>
      </c>
      <c r="AO117" t="s">
        <v>2815</v>
      </c>
      <c r="AP117" s="8">
        <v>3</v>
      </c>
      <c r="AR117" s="111">
        <v>9</v>
      </c>
      <c r="AS117" s="113">
        <v>9</v>
      </c>
      <c r="AT117" s="113">
        <v>100</v>
      </c>
      <c r="AU117" s="117">
        <v>62290</v>
      </c>
      <c r="AV117" s="117">
        <f t="shared" si="51"/>
        <v>9009</v>
      </c>
      <c r="AW117" t="s">
        <v>1480</v>
      </c>
      <c r="AX117" s="121">
        <f t="shared" si="52"/>
        <v>962290</v>
      </c>
      <c r="BC117">
        <v>14.54</v>
      </c>
      <c r="BD117">
        <v>0.23</v>
      </c>
      <c r="BE117">
        <v>14.32</v>
      </c>
      <c r="BF117" s="2"/>
      <c r="BH117" s="123">
        <f t="shared" si="53"/>
        <v>0</v>
      </c>
      <c r="BI117" s="123">
        <f t="shared" si="54"/>
        <v>0.628</v>
      </c>
      <c r="BJ117">
        <f t="shared" si="55"/>
        <v>0</v>
      </c>
    </row>
    <row r="118" spans="1:62" hidden="1" outlineLevel="1">
      <c r="A118" t="s">
        <v>963</v>
      </c>
      <c r="B118" s="8" t="s">
        <v>1493</v>
      </c>
      <c r="C118" s="1">
        <f t="shared" si="42"/>
        <v>3421</v>
      </c>
      <c r="D118" s="5">
        <f>IF(N118&gt;0, RANK(N118,(N118:P118,Q118:AE118)),0)</f>
        <v>1</v>
      </c>
      <c r="E118" s="5">
        <f>IF(O118&gt;0,RANK(O118,(N118:P118,Q118:AE118)),0)</f>
        <v>2</v>
      </c>
      <c r="F118" s="5">
        <f t="shared" si="43"/>
        <v>0</v>
      </c>
      <c r="G118" s="1">
        <f t="shared" si="44"/>
        <v>332</v>
      </c>
      <c r="H118" s="2">
        <f t="shared" si="45"/>
        <v>9.7047646886875186E-2</v>
      </c>
      <c r="I118" s="6"/>
      <c r="J118" s="2">
        <f t="shared" si="46"/>
        <v>0.53756211634025142</v>
      </c>
      <c r="K118" s="2">
        <f t="shared" si="47"/>
        <v>0.44051446945337619</v>
      </c>
      <c r="L118" s="2">
        <f t="shared" si="48"/>
        <v>0</v>
      </c>
      <c r="M118" s="2">
        <f t="shared" si="49"/>
        <v>2.1923414206372394E-2</v>
      </c>
      <c r="N118" s="63">
        <v>1839</v>
      </c>
      <c r="O118" s="63">
        <v>1507</v>
      </c>
      <c r="P118" s="63"/>
      <c r="Q118" s="63">
        <v>57</v>
      </c>
      <c r="R118" s="63"/>
      <c r="S118" s="63"/>
      <c r="T118" s="63"/>
      <c r="W118" s="63"/>
      <c r="X118" s="8">
        <v>18</v>
      </c>
      <c r="Y118" s="63"/>
      <c r="Z118" s="63"/>
      <c r="AA118" s="63"/>
      <c r="AB118" s="63"/>
      <c r="AN118" t="str">
        <f t="shared" si="50"/>
        <v>Putnam</v>
      </c>
      <c r="AO118" t="s">
        <v>2140</v>
      </c>
      <c r="AP118" s="8">
        <v>2</v>
      </c>
      <c r="AR118" s="111">
        <v>9</v>
      </c>
      <c r="AS118" s="113">
        <v>15</v>
      </c>
      <c r="AT118" s="113">
        <v>50</v>
      </c>
      <c r="AU118" s="117">
        <v>62710</v>
      </c>
      <c r="AV118" s="117">
        <f t="shared" si="51"/>
        <v>9015</v>
      </c>
      <c r="AW118" t="s">
        <v>1480</v>
      </c>
      <c r="AX118" s="121">
        <f t="shared" si="52"/>
        <v>962710</v>
      </c>
      <c r="BC118">
        <v>20.399999999999999</v>
      </c>
      <c r="BD118">
        <v>0.11</v>
      </c>
      <c r="BE118">
        <v>20.29</v>
      </c>
      <c r="BF118" s="2"/>
      <c r="BH118" s="123">
        <f t="shared" si="53"/>
        <v>0.53700000000000003</v>
      </c>
      <c r="BI118" s="123">
        <f t="shared" si="54"/>
        <v>0</v>
      </c>
      <c r="BJ118">
        <f t="shared" si="55"/>
        <v>0</v>
      </c>
    </row>
    <row r="119" spans="1:62" hidden="1" outlineLevel="1">
      <c r="A119" t="s">
        <v>1553</v>
      </c>
      <c r="B119" s="8" t="s">
        <v>1493</v>
      </c>
      <c r="C119" s="1">
        <f t="shared" si="42"/>
        <v>5351</v>
      </c>
      <c r="D119" s="5">
        <f>IF(N119&gt;0, RANK(N119,(N119:P119,Q119:AE119)),0)</f>
        <v>1</v>
      </c>
      <c r="E119" s="5">
        <f>IF(O119&gt;0,RANK(O119,(N119:P119,Q119:AE119)),0)</f>
        <v>2</v>
      </c>
      <c r="F119" s="5">
        <f t="shared" si="43"/>
        <v>0</v>
      </c>
      <c r="G119" s="1">
        <f t="shared" si="44"/>
        <v>284</v>
      </c>
      <c r="H119" s="2">
        <f t="shared" si="45"/>
        <v>5.3074191739861706E-2</v>
      </c>
      <c r="I119" s="6"/>
      <c r="J119" s="2">
        <f t="shared" si="46"/>
        <v>0.5208372266866006</v>
      </c>
      <c r="K119" s="2">
        <f t="shared" si="47"/>
        <v>0.46776303494673893</v>
      </c>
      <c r="L119" s="2">
        <f t="shared" si="48"/>
        <v>0</v>
      </c>
      <c r="M119" s="2">
        <f t="shared" si="49"/>
        <v>1.1399738366660472E-2</v>
      </c>
      <c r="N119" s="63">
        <v>2787</v>
      </c>
      <c r="O119" s="63">
        <v>2503</v>
      </c>
      <c r="P119" s="63"/>
      <c r="Q119" s="63">
        <v>48</v>
      </c>
      <c r="R119" s="63"/>
      <c r="S119" s="63"/>
      <c r="T119" s="63"/>
      <c r="W119" s="63"/>
      <c r="X119" s="8">
        <v>13</v>
      </c>
      <c r="Y119" s="63"/>
      <c r="Z119" s="63"/>
      <c r="AA119" s="63"/>
      <c r="AB119" s="63"/>
      <c r="AN119" t="str">
        <f t="shared" si="50"/>
        <v>Redding</v>
      </c>
      <c r="AO119" t="s">
        <v>283</v>
      </c>
      <c r="AP119" s="8">
        <v>4</v>
      </c>
      <c r="AR119" s="111">
        <v>9</v>
      </c>
      <c r="AS119" s="113">
        <v>1</v>
      </c>
      <c r="AT119" s="113">
        <v>70</v>
      </c>
      <c r="AU119" s="117">
        <v>63480</v>
      </c>
      <c r="AV119" s="117">
        <f t="shared" si="51"/>
        <v>9001</v>
      </c>
      <c r="AW119" t="s">
        <v>1480</v>
      </c>
      <c r="AX119" s="121">
        <f t="shared" si="52"/>
        <v>963480</v>
      </c>
      <c r="BC119">
        <v>32.06</v>
      </c>
      <c r="BD119">
        <v>0.56000000000000005</v>
      </c>
      <c r="BE119">
        <v>31.5</v>
      </c>
      <c r="BF119" s="2"/>
      <c r="BH119" s="123">
        <f t="shared" si="53"/>
        <v>0.52</v>
      </c>
      <c r="BI119" s="123">
        <f t="shared" si="54"/>
        <v>0</v>
      </c>
      <c r="BJ119">
        <f t="shared" si="55"/>
        <v>0</v>
      </c>
    </row>
    <row r="120" spans="1:62" hidden="1" outlineLevel="1">
      <c r="A120" t="s">
        <v>1700</v>
      </c>
      <c r="B120" s="8" t="s">
        <v>1493</v>
      </c>
      <c r="C120" s="1">
        <f t="shared" si="42"/>
        <v>13955</v>
      </c>
      <c r="D120" s="5">
        <f>IF(N120&gt;0, RANK(N120,(N120:P120,Q120:AE120)),0)</f>
        <v>2</v>
      </c>
      <c r="E120" s="5">
        <f>IF(O120&gt;0,RANK(O120,(N120:P120,Q120:AE120)),0)</f>
        <v>1</v>
      </c>
      <c r="F120" s="5">
        <f t="shared" si="43"/>
        <v>0</v>
      </c>
      <c r="G120" s="1">
        <f t="shared" si="44"/>
        <v>899</v>
      </c>
      <c r="H120" s="2">
        <f t="shared" si="45"/>
        <v>6.4421354353278393E-2</v>
      </c>
      <c r="I120" s="6"/>
      <c r="J120" s="2">
        <f t="shared" si="46"/>
        <v>0.46298817628090289</v>
      </c>
      <c r="K120" s="2">
        <f t="shared" si="47"/>
        <v>0.52740953063418128</v>
      </c>
      <c r="L120" s="2">
        <f t="shared" si="48"/>
        <v>0</v>
      </c>
      <c r="M120" s="2">
        <f t="shared" si="49"/>
        <v>9.6022930849157806E-3</v>
      </c>
      <c r="N120" s="63">
        <v>6461</v>
      </c>
      <c r="O120" s="63">
        <v>7360</v>
      </c>
      <c r="P120" s="63"/>
      <c r="Q120" s="63">
        <v>109</v>
      </c>
      <c r="R120" s="63"/>
      <c r="S120" s="63"/>
      <c r="T120" s="63"/>
      <c r="W120" s="63"/>
      <c r="X120" s="8">
        <v>25</v>
      </c>
      <c r="Y120" s="63"/>
      <c r="Z120" s="63"/>
      <c r="AA120" s="63"/>
      <c r="AB120" s="63"/>
      <c r="AN120" t="str">
        <f t="shared" si="50"/>
        <v>Ridgefield</v>
      </c>
      <c r="AO120" t="s">
        <v>283</v>
      </c>
      <c r="AP120" s="8">
        <v>4</v>
      </c>
      <c r="AR120" s="111">
        <v>9</v>
      </c>
      <c r="AS120" s="113">
        <v>1</v>
      </c>
      <c r="AT120" s="113">
        <v>75</v>
      </c>
      <c r="AU120" s="117">
        <v>63970</v>
      </c>
      <c r="AV120" s="117">
        <f t="shared" si="51"/>
        <v>9001</v>
      </c>
      <c r="AW120" t="s">
        <v>1480</v>
      </c>
      <c r="AX120" s="121">
        <f t="shared" si="52"/>
        <v>963970</v>
      </c>
      <c r="BC120">
        <v>34.97</v>
      </c>
      <c r="BD120">
        <v>0.53</v>
      </c>
      <c r="BE120">
        <v>34.43</v>
      </c>
      <c r="BF120" s="2"/>
      <c r="BH120" s="123">
        <f t="shared" si="53"/>
        <v>0</v>
      </c>
      <c r="BI120" s="123">
        <f t="shared" si="54"/>
        <v>0.52700000000000002</v>
      </c>
      <c r="BJ120">
        <f t="shared" si="55"/>
        <v>0</v>
      </c>
    </row>
    <row r="121" spans="1:62" hidden="1" outlineLevel="1">
      <c r="A121" t="s">
        <v>1782</v>
      </c>
      <c r="B121" s="8" t="s">
        <v>1493</v>
      </c>
      <c r="C121" s="1">
        <f t="shared" si="42"/>
        <v>9309</v>
      </c>
      <c r="D121" s="5">
        <f>IF(N121&gt;0, RANK(N121,(N121:P121,Q121:AE121)),0)</f>
        <v>1</v>
      </c>
      <c r="E121" s="5">
        <f>IF(O121&gt;0,RANK(O121,(N121:P121,Q121:AE121)),0)</f>
        <v>2</v>
      </c>
      <c r="F121" s="5">
        <f t="shared" si="43"/>
        <v>0</v>
      </c>
      <c r="G121" s="1">
        <f t="shared" si="44"/>
        <v>1143</v>
      </c>
      <c r="H121" s="2">
        <f t="shared" si="45"/>
        <v>0.12278440219142765</v>
      </c>
      <c r="I121" s="6"/>
      <c r="J121" s="2">
        <f t="shared" si="46"/>
        <v>0.55569878612095824</v>
      </c>
      <c r="K121" s="2">
        <f t="shared" si="47"/>
        <v>0.43291438392953058</v>
      </c>
      <c r="L121" s="2">
        <f t="shared" si="48"/>
        <v>0</v>
      </c>
      <c r="M121" s="2">
        <f t="shared" si="49"/>
        <v>1.1386829949511179E-2</v>
      </c>
      <c r="N121" s="63">
        <v>5173</v>
      </c>
      <c r="O121" s="63">
        <v>4030</v>
      </c>
      <c r="P121" s="63"/>
      <c r="Q121" s="63">
        <v>80</v>
      </c>
      <c r="R121" s="63"/>
      <c r="S121" s="63"/>
      <c r="T121" s="63"/>
      <c r="W121" s="63"/>
      <c r="X121" s="8">
        <v>26</v>
      </c>
      <c r="Y121" s="63"/>
      <c r="Z121" s="63"/>
      <c r="AA121" s="63"/>
      <c r="AB121" s="63"/>
      <c r="AN121" t="str">
        <f t="shared" si="50"/>
        <v>Rocky Hill</v>
      </c>
      <c r="AO121" t="s">
        <v>1746</v>
      </c>
      <c r="AP121" s="8">
        <v>1</v>
      </c>
      <c r="AR121" s="111">
        <v>9</v>
      </c>
      <c r="AS121" s="113">
        <v>3</v>
      </c>
      <c r="AT121" s="113">
        <v>105</v>
      </c>
      <c r="AU121" s="117">
        <v>65370</v>
      </c>
      <c r="AV121" s="117">
        <f t="shared" si="51"/>
        <v>9003</v>
      </c>
      <c r="AW121" t="s">
        <v>1480</v>
      </c>
      <c r="AX121" s="121">
        <f t="shared" si="52"/>
        <v>965370</v>
      </c>
      <c r="BC121">
        <v>13.8</v>
      </c>
      <c r="BD121">
        <v>0.35</v>
      </c>
      <c r="BE121">
        <v>13.45</v>
      </c>
      <c r="BF121" s="2"/>
      <c r="BH121" s="123">
        <f t="shared" si="53"/>
        <v>0.55500000000000005</v>
      </c>
      <c r="BI121" s="123">
        <f t="shared" si="54"/>
        <v>0</v>
      </c>
      <c r="BJ121">
        <f t="shared" si="55"/>
        <v>0</v>
      </c>
    </row>
    <row r="122" spans="1:62" hidden="1" outlineLevel="1">
      <c r="A122" t="s">
        <v>2735</v>
      </c>
      <c r="B122" s="8" t="s">
        <v>1493</v>
      </c>
      <c r="C122" s="1">
        <f t="shared" si="42"/>
        <v>1477</v>
      </c>
      <c r="D122" s="5">
        <f>IF(N122&gt;0, RANK(N122,(N122:P122,Q122:AE122)),0)</f>
        <v>1</v>
      </c>
      <c r="E122" s="5">
        <f>IF(O122&gt;0,RANK(O122,(N122:P122,Q122:AE122)),0)</f>
        <v>2</v>
      </c>
      <c r="F122" s="5">
        <f t="shared" si="43"/>
        <v>0</v>
      </c>
      <c r="G122" s="1">
        <f t="shared" si="44"/>
        <v>52</v>
      </c>
      <c r="H122" s="2">
        <f t="shared" si="45"/>
        <v>3.5206499661475966E-2</v>
      </c>
      <c r="I122" s="6"/>
      <c r="J122" s="2">
        <f t="shared" si="46"/>
        <v>0.51320243737305349</v>
      </c>
      <c r="K122" s="2">
        <f t="shared" si="47"/>
        <v>0.4779959377115775</v>
      </c>
      <c r="L122" s="2">
        <f t="shared" si="48"/>
        <v>0</v>
      </c>
      <c r="M122" s="2">
        <f t="shared" si="49"/>
        <v>8.8016249153690107E-3</v>
      </c>
      <c r="N122" s="63">
        <v>758</v>
      </c>
      <c r="O122" s="63">
        <v>706</v>
      </c>
      <c r="P122" s="63"/>
      <c r="Q122" s="63">
        <v>10</v>
      </c>
      <c r="R122" s="63"/>
      <c r="S122" s="63"/>
      <c r="T122" s="63"/>
      <c r="W122" s="63"/>
      <c r="X122" s="8">
        <v>3</v>
      </c>
      <c r="Y122" s="63"/>
      <c r="Z122" s="63"/>
      <c r="AA122" s="63"/>
      <c r="AB122" s="63"/>
      <c r="AN122" t="str">
        <f t="shared" si="50"/>
        <v>Roxbury</v>
      </c>
      <c r="AO122" t="s">
        <v>1284</v>
      </c>
      <c r="AP122" s="8">
        <v>5</v>
      </c>
      <c r="AR122" s="111">
        <v>9</v>
      </c>
      <c r="AS122" s="113">
        <v>5</v>
      </c>
      <c r="AT122" s="113">
        <v>85</v>
      </c>
      <c r="AU122" s="117">
        <v>65930</v>
      </c>
      <c r="AV122" s="117">
        <f t="shared" si="51"/>
        <v>9005</v>
      </c>
      <c r="AW122" t="s">
        <v>1480</v>
      </c>
      <c r="AX122" s="121">
        <f t="shared" si="52"/>
        <v>965930</v>
      </c>
      <c r="BC122">
        <v>26.29</v>
      </c>
      <c r="BD122">
        <v>0.06</v>
      </c>
      <c r="BE122">
        <v>26.23</v>
      </c>
      <c r="BF122" s="2"/>
      <c r="BH122" s="123">
        <f t="shared" si="53"/>
        <v>0.51300000000000001</v>
      </c>
      <c r="BI122" s="123">
        <f t="shared" si="54"/>
        <v>0</v>
      </c>
      <c r="BJ122">
        <f t="shared" si="55"/>
        <v>0</v>
      </c>
    </row>
    <row r="123" spans="1:62" hidden="1" outlineLevel="1">
      <c r="A123" t="s">
        <v>2898</v>
      </c>
      <c r="B123" s="8" t="s">
        <v>1493</v>
      </c>
      <c r="C123" s="1">
        <f t="shared" si="42"/>
        <v>2138</v>
      </c>
      <c r="D123" s="5">
        <f>IF(N123&gt;0, RANK(N123,(N123:P123,Q123:AE123)),0)</f>
        <v>1</v>
      </c>
      <c r="E123" s="5">
        <f>IF(O123&gt;0,RANK(O123,(N123:P123,Q123:AE123)),0)</f>
        <v>2</v>
      </c>
      <c r="F123" s="5">
        <f t="shared" si="43"/>
        <v>0</v>
      </c>
      <c r="G123" s="1">
        <f t="shared" si="44"/>
        <v>102</v>
      </c>
      <c r="H123" s="2">
        <f t="shared" si="45"/>
        <v>4.7708138447146865E-2</v>
      </c>
      <c r="I123" s="6"/>
      <c r="J123" s="2">
        <f t="shared" si="46"/>
        <v>0.51356407857811037</v>
      </c>
      <c r="K123" s="2">
        <f t="shared" si="47"/>
        <v>0.46585594013096354</v>
      </c>
      <c r="L123" s="2">
        <f t="shared" si="48"/>
        <v>0</v>
      </c>
      <c r="M123" s="2">
        <f t="shared" si="49"/>
        <v>2.0579981290926086E-2</v>
      </c>
      <c r="N123" s="63">
        <v>1098</v>
      </c>
      <c r="O123" s="63">
        <v>996</v>
      </c>
      <c r="P123" s="63"/>
      <c r="Q123" s="63">
        <v>32</v>
      </c>
      <c r="R123" s="63"/>
      <c r="S123" s="63"/>
      <c r="T123" s="63"/>
      <c r="W123" s="63"/>
      <c r="X123" s="8">
        <v>12</v>
      </c>
      <c r="Y123" s="63"/>
      <c r="Z123" s="63"/>
      <c r="AA123" s="63"/>
      <c r="AB123" s="63"/>
      <c r="AN123" t="str">
        <f t="shared" si="50"/>
        <v>Salem</v>
      </c>
      <c r="AO123" t="s">
        <v>132</v>
      </c>
      <c r="AP123" s="8">
        <v>2</v>
      </c>
      <c r="AR123" s="111">
        <v>9</v>
      </c>
      <c r="AS123" s="113">
        <v>11</v>
      </c>
      <c r="AT123" s="113">
        <v>85</v>
      </c>
      <c r="AU123" s="117">
        <v>66210</v>
      </c>
      <c r="AV123" s="117">
        <f t="shared" si="51"/>
        <v>9011</v>
      </c>
      <c r="AW123" t="s">
        <v>1480</v>
      </c>
      <c r="AX123" s="121">
        <f t="shared" si="52"/>
        <v>966210</v>
      </c>
      <c r="BC123">
        <v>29.79</v>
      </c>
      <c r="BD123">
        <v>0.83</v>
      </c>
      <c r="BE123">
        <v>28.95</v>
      </c>
      <c r="BF123" s="2"/>
      <c r="BH123" s="123">
        <f t="shared" si="53"/>
        <v>0.51300000000000001</v>
      </c>
      <c r="BI123" s="123">
        <f t="shared" si="54"/>
        <v>0</v>
      </c>
      <c r="BJ123">
        <f t="shared" si="55"/>
        <v>0</v>
      </c>
    </row>
    <row r="124" spans="1:62" hidden="1" outlineLevel="1">
      <c r="A124" t="s">
        <v>2108</v>
      </c>
      <c r="B124" s="8" t="s">
        <v>1493</v>
      </c>
      <c r="C124" s="1">
        <f t="shared" si="42"/>
        <v>2243</v>
      </c>
      <c r="D124" s="5">
        <f>IF(N124&gt;0, RANK(N124,(N124:P124,Q124:AE124)),0)</f>
        <v>1</v>
      </c>
      <c r="E124" s="5">
        <f>IF(O124&gt;0,RANK(O124,(N124:P124,Q124:AE124)),0)</f>
        <v>2</v>
      </c>
      <c r="F124" s="5">
        <f t="shared" si="43"/>
        <v>0</v>
      </c>
      <c r="G124" s="1">
        <f t="shared" si="44"/>
        <v>893</v>
      </c>
      <c r="H124" s="2">
        <f t="shared" si="45"/>
        <v>0.39812750780205081</v>
      </c>
      <c r="I124" s="6"/>
      <c r="J124" s="2">
        <f t="shared" si="46"/>
        <v>0.6919304502897905</v>
      </c>
      <c r="K124" s="2">
        <f t="shared" si="47"/>
        <v>0.29380294248773964</v>
      </c>
      <c r="L124" s="2">
        <f t="shared" si="48"/>
        <v>0</v>
      </c>
      <c r="M124" s="2">
        <f t="shared" si="49"/>
        <v>1.4266607222469863E-2</v>
      </c>
      <c r="N124" s="63">
        <v>1552</v>
      </c>
      <c r="O124" s="63">
        <v>659</v>
      </c>
      <c r="P124" s="63"/>
      <c r="Q124" s="63">
        <v>24</v>
      </c>
      <c r="R124" s="63"/>
      <c r="S124" s="63"/>
      <c r="T124" s="63"/>
      <c r="W124" s="63"/>
      <c r="X124" s="8">
        <v>8</v>
      </c>
      <c r="Y124" s="63"/>
      <c r="Z124" s="63"/>
      <c r="AA124" s="63"/>
      <c r="AB124" s="63"/>
      <c r="AN124" t="str">
        <f t="shared" si="50"/>
        <v>Salisbury</v>
      </c>
      <c r="AO124" t="s">
        <v>1284</v>
      </c>
      <c r="AP124" s="8">
        <v>5</v>
      </c>
      <c r="AR124" s="111">
        <v>9</v>
      </c>
      <c r="AS124" s="113">
        <v>5</v>
      </c>
      <c r="AT124" s="113">
        <v>90</v>
      </c>
      <c r="AU124" s="117">
        <v>66420</v>
      </c>
      <c r="AV124" s="117">
        <f t="shared" si="51"/>
        <v>9005</v>
      </c>
      <c r="AW124" t="s">
        <v>1480</v>
      </c>
      <c r="AX124" s="121">
        <f t="shared" si="52"/>
        <v>966420</v>
      </c>
      <c r="BC124">
        <v>60.08</v>
      </c>
      <c r="BD124">
        <v>2.76</v>
      </c>
      <c r="BE124">
        <v>57.32</v>
      </c>
      <c r="BF124" s="2"/>
      <c r="BH124" s="123">
        <f t="shared" si="53"/>
        <v>0.69099999999999995</v>
      </c>
      <c r="BI124" s="123">
        <f t="shared" si="54"/>
        <v>0</v>
      </c>
      <c r="BJ124">
        <f t="shared" si="55"/>
        <v>0</v>
      </c>
    </row>
    <row r="125" spans="1:62" hidden="1" outlineLevel="1">
      <c r="A125" t="s">
        <v>1556</v>
      </c>
      <c r="B125" s="8" t="s">
        <v>1493</v>
      </c>
      <c r="C125" s="1">
        <f t="shared" si="42"/>
        <v>835</v>
      </c>
      <c r="D125" s="5">
        <f>IF(N125&gt;0, RANK(N125,(N125:P125,Q125:AE125)),0)</f>
        <v>2</v>
      </c>
      <c r="E125" s="5">
        <f>IF(O125&gt;0,RANK(O125,(N125:P125,Q125:AE125)),0)</f>
        <v>1</v>
      </c>
      <c r="F125" s="5">
        <f t="shared" si="43"/>
        <v>0</v>
      </c>
      <c r="G125" s="1">
        <f t="shared" si="44"/>
        <v>7</v>
      </c>
      <c r="H125" s="2">
        <f t="shared" si="45"/>
        <v>8.3832335329341312E-3</v>
      </c>
      <c r="I125" s="6"/>
      <c r="J125" s="2">
        <f t="shared" si="46"/>
        <v>0.48862275449101794</v>
      </c>
      <c r="K125" s="2">
        <f t="shared" si="47"/>
        <v>0.49700598802395207</v>
      </c>
      <c r="L125" s="2">
        <f t="shared" si="48"/>
        <v>0</v>
      </c>
      <c r="M125" s="2">
        <f t="shared" si="49"/>
        <v>1.4371257485029931E-2</v>
      </c>
      <c r="N125" s="63">
        <v>408</v>
      </c>
      <c r="O125" s="63">
        <v>415</v>
      </c>
      <c r="P125" s="63"/>
      <c r="Q125" s="63">
        <v>9</v>
      </c>
      <c r="R125" s="63"/>
      <c r="S125" s="63"/>
      <c r="T125" s="63"/>
      <c r="W125" s="63"/>
      <c r="X125" s="8">
        <v>3</v>
      </c>
      <c r="Y125" s="63"/>
      <c r="Z125" s="63"/>
      <c r="AA125" s="63"/>
      <c r="AB125" s="63"/>
      <c r="AN125" t="str">
        <f t="shared" si="50"/>
        <v>Scotland</v>
      </c>
      <c r="AO125" t="s">
        <v>2140</v>
      </c>
      <c r="AP125" s="8">
        <v>2</v>
      </c>
      <c r="AR125" s="111">
        <v>9</v>
      </c>
      <c r="AS125" s="113">
        <v>15</v>
      </c>
      <c r="AT125" s="113">
        <v>55</v>
      </c>
      <c r="AU125" s="117">
        <v>67400</v>
      </c>
      <c r="AV125" s="117">
        <f t="shared" si="51"/>
        <v>9015</v>
      </c>
      <c r="AW125" t="s">
        <v>1480</v>
      </c>
      <c r="AX125" s="121">
        <f t="shared" si="52"/>
        <v>967400</v>
      </c>
      <c r="BC125">
        <v>18.66</v>
      </c>
      <c r="BD125">
        <v>0.05</v>
      </c>
      <c r="BE125">
        <v>18.61</v>
      </c>
      <c r="BF125" s="2"/>
      <c r="BH125" s="123">
        <f t="shared" si="53"/>
        <v>0</v>
      </c>
      <c r="BI125" s="123">
        <f t="shared" si="54"/>
        <v>0.497</v>
      </c>
      <c r="BJ125">
        <f t="shared" si="55"/>
        <v>0</v>
      </c>
    </row>
    <row r="126" spans="1:62" hidden="1" outlineLevel="1">
      <c r="A126" t="s">
        <v>2505</v>
      </c>
      <c r="B126" s="8" t="s">
        <v>1493</v>
      </c>
      <c r="C126" s="1">
        <f t="shared" si="42"/>
        <v>7077</v>
      </c>
      <c r="D126" s="5">
        <f>IF(N126&gt;0, RANK(N126,(N126:P126,Q126:AE126)),0)</f>
        <v>2</v>
      </c>
      <c r="E126" s="5">
        <f>IF(O126&gt;0,RANK(O126,(N126:P126,Q126:AE126)),0)</f>
        <v>1</v>
      </c>
      <c r="F126" s="5">
        <f t="shared" si="43"/>
        <v>0</v>
      </c>
      <c r="G126" s="1">
        <f t="shared" si="44"/>
        <v>183</v>
      </c>
      <c r="H126" s="2">
        <f t="shared" si="45"/>
        <v>2.5858414582450192E-2</v>
      </c>
      <c r="I126" s="6"/>
      <c r="J126" s="2">
        <f t="shared" si="46"/>
        <v>0.4870707927087749</v>
      </c>
      <c r="K126" s="2">
        <f t="shared" si="47"/>
        <v>0.51292920729122504</v>
      </c>
      <c r="L126" s="2">
        <f t="shared" si="48"/>
        <v>0</v>
      </c>
      <c r="M126" s="2">
        <f t="shared" si="49"/>
        <v>0</v>
      </c>
      <c r="N126" s="63">
        <v>3447</v>
      </c>
      <c r="O126" s="63">
        <v>3630</v>
      </c>
      <c r="P126" s="63"/>
      <c r="Q126" s="63">
        <v>0</v>
      </c>
      <c r="R126" s="63"/>
      <c r="S126" s="63"/>
      <c r="T126" s="63"/>
      <c r="W126" s="63"/>
      <c r="X126" s="8">
        <v>0</v>
      </c>
      <c r="Y126" s="63"/>
      <c r="Z126" s="63"/>
      <c r="AA126" s="63"/>
      <c r="AB126" s="63"/>
      <c r="AN126" t="str">
        <f t="shared" si="50"/>
        <v>Seymour</v>
      </c>
      <c r="AO126" t="s">
        <v>2815</v>
      </c>
      <c r="AP126" s="8">
        <v>3</v>
      </c>
      <c r="AR126" s="111">
        <v>9</v>
      </c>
      <c r="AS126" s="113">
        <v>9</v>
      </c>
      <c r="AT126" s="113">
        <v>105</v>
      </c>
      <c r="AU126" s="117">
        <v>67610</v>
      </c>
      <c r="AV126" s="117">
        <f t="shared" si="51"/>
        <v>9009</v>
      </c>
      <c r="AW126" t="s">
        <v>1480</v>
      </c>
      <c r="AX126" s="121">
        <f t="shared" si="52"/>
        <v>967610</v>
      </c>
      <c r="BC126">
        <v>14.97</v>
      </c>
      <c r="BD126">
        <v>0.4</v>
      </c>
      <c r="BE126">
        <v>14.57</v>
      </c>
      <c r="BF126" s="2"/>
      <c r="BH126" s="123">
        <f t="shared" si="53"/>
        <v>0</v>
      </c>
      <c r="BI126" s="123">
        <f t="shared" si="54"/>
        <v>0.51200000000000001</v>
      </c>
      <c r="BJ126">
        <f t="shared" si="55"/>
        <v>0</v>
      </c>
    </row>
    <row r="127" spans="1:62" hidden="1" outlineLevel="1">
      <c r="A127" t="s">
        <v>1693</v>
      </c>
      <c r="B127" s="8" t="s">
        <v>1493</v>
      </c>
      <c r="C127" s="1">
        <f t="shared" si="42"/>
        <v>1440</v>
      </c>
      <c r="D127" s="5">
        <f>IF(N127&gt;0, RANK(N127,(N127:P127,Q127:AE127)),0)</f>
        <v>1</v>
      </c>
      <c r="E127" s="5">
        <f>IF(O127&gt;0,RANK(O127,(N127:P127,Q127:AE127)),0)</f>
        <v>2</v>
      </c>
      <c r="F127" s="5">
        <f t="shared" si="43"/>
        <v>0</v>
      </c>
      <c r="G127" s="1">
        <f t="shared" si="44"/>
        <v>383</v>
      </c>
      <c r="H127" s="2">
        <f t="shared" si="45"/>
        <v>0.26597222222222222</v>
      </c>
      <c r="I127" s="6"/>
      <c r="J127" s="2">
        <f t="shared" si="46"/>
        <v>0.62638888888888888</v>
      </c>
      <c r="K127" s="2">
        <f t="shared" si="47"/>
        <v>0.36041666666666666</v>
      </c>
      <c r="L127" s="2">
        <f t="shared" si="48"/>
        <v>0</v>
      </c>
      <c r="M127" s="2">
        <f t="shared" si="49"/>
        <v>1.3194444444444453E-2</v>
      </c>
      <c r="N127" s="63">
        <v>902</v>
      </c>
      <c r="O127" s="63">
        <v>519</v>
      </c>
      <c r="P127" s="63"/>
      <c r="Q127" s="63">
        <v>12</v>
      </c>
      <c r="R127" s="63"/>
      <c r="S127" s="63"/>
      <c r="T127" s="63"/>
      <c r="W127" s="63"/>
      <c r="X127" s="8">
        <v>7</v>
      </c>
      <c r="Y127" s="63"/>
      <c r="Z127" s="63"/>
      <c r="AA127" s="63"/>
      <c r="AB127" s="63"/>
      <c r="AN127" t="str">
        <f t="shared" si="50"/>
        <v>Sharon</v>
      </c>
      <c r="AO127" t="s">
        <v>1284</v>
      </c>
      <c r="AP127" s="8">
        <v>5</v>
      </c>
      <c r="AR127" s="111">
        <v>9</v>
      </c>
      <c r="AS127" s="113">
        <v>5</v>
      </c>
      <c r="AT127" s="113">
        <v>95</v>
      </c>
      <c r="AU127" s="117">
        <v>67960</v>
      </c>
      <c r="AV127" s="117">
        <f t="shared" si="51"/>
        <v>9005</v>
      </c>
      <c r="AW127" t="s">
        <v>1480</v>
      </c>
      <c r="AX127" s="121">
        <f t="shared" si="52"/>
        <v>967960</v>
      </c>
      <c r="BC127">
        <v>59.56</v>
      </c>
      <c r="BD127">
        <v>0.86</v>
      </c>
      <c r="BE127">
        <v>58.7</v>
      </c>
      <c r="BF127" s="2"/>
      <c r="BH127" s="123">
        <f t="shared" si="53"/>
        <v>0.626</v>
      </c>
      <c r="BI127" s="123">
        <f t="shared" si="54"/>
        <v>0</v>
      </c>
      <c r="BJ127">
        <f t="shared" si="55"/>
        <v>0</v>
      </c>
    </row>
    <row r="128" spans="1:62" hidden="1" outlineLevel="1">
      <c r="A128" t="s">
        <v>1154</v>
      </c>
      <c r="B128" s="8" t="s">
        <v>1493</v>
      </c>
      <c r="C128" s="1">
        <f t="shared" si="42"/>
        <v>18907</v>
      </c>
      <c r="D128" s="5">
        <f>IF(N128&gt;0, RANK(N128,(N128:P128,Q128:AE128)),0)</f>
        <v>2</v>
      </c>
      <c r="E128" s="5">
        <f>IF(O128&gt;0,RANK(O128,(N128:P128,Q128:AE128)),0)</f>
        <v>1</v>
      </c>
      <c r="F128" s="5">
        <f t="shared" si="43"/>
        <v>0</v>
      </c>
      <c r="G128" s="1">
        <f t="shared" si="44"/>
        <v>1965</v>
      </c>
      <c r="H128" s="2">
        <f t="shared" si="45"/>
        <v>0.10392976146400804</v>
      </c>
      <c r="I128" s="6"/>
      <c r="J128" s="2">
        <f t="shared" si="46"/>
        <v>0.44227005870841485</v>
      </c>
      <c r="K128" s="2">
        <f t="shared" si="47"/>
        <v>0.54619982017242297</v>
      </c>
      <c r="L128" s="2">
        <f t="shared" si="48"/>
        <v>0</v>
      </c>
      <c r="M128" s="2">
        <f t="shared" si="49"/>
        <v>1.1530121119162184E-2</v>
      </c>
      <c r="N128" s="63">
        <v>8362</v>
      </c>
      <c r="O128" s="63">
        <v>10327</v>
      </c>
      <c r="P128" s="63"/>
      <c r="Q128" s="63">
        <v>158</v>
      </c>
      <c r="R128" s="63">
        <v>3</v>
      </c>
      <c r="S128" s="63"/>
      <c r="T128" s="63"/>
      <c r="W128" s="63"/>
      <c r="X128" s="8">
        <v>57</v>
      </c>
      <c r="Y128" s="63"/>
      <c r="Z128" s="63"/>
      <c r="AA128" s="63"/>
      <c r="AB128" s="63"/>
      <c r="AN128" t="str">
        <f t="shared" si="50"/>
        <v>Shelton</v>
      </c>
      <c r="AO128" t="s">
        <v>283</v>
      </c>
      <c r="AP128" s="8">
        <v>0</v>
      </c>
      <c r="AR128" s="111">
        <v>9</v>
      </c>
      <c r="AS128" s="113">
        <v>1</v>
      </c>
      <c r="AT128" s="113">
        <v>80</v>
      </c>
      <c r="AU128" s="117">
        <v>68170</v>
      </c>
      <c r="AV128" s="117">
        <f t="shared" si="51"/>
        <v>9001</v>
      </c>
      <c r="AW128" t="s">
        <v>1480</v>
      </c>
      <c r="AX128" s="121">
        <f t="shared" si="52"/>
        <v>968170</v>
      </c>
      <c r="BC128">
        <v>31.93</v>
      </c>
      <c r="BD128">
        <v>1.36</v>
      </c>
      <c r="BE128">
        <v>30.57</v>
      </c>
      <c r="BF128" s="2"/>
      <c r="BH128" s="123">
        <f t="shared" si="53"/>
        <v>0</v>
      </c>
      <c r="BI128" s="123">
        <f t="shared" si="54"/>
        <v>0.54600000000000004</v>
      </c>
      <c r="BJ128">
        <f t="shared" si="55"/>
        <v>0</v>
      </c>
    </row>
    <row r="129" spans="1:62" hidden="1" outlineLevel="1">
      <c r="A129" t="s">
        <v>2895</v>
      </c>
      <c r="B129" s="8" t="s">
        <v>1493</v>
      </c>
      <c r="C129" s="1">
        <f t="shared" si="42"/>
        <v>2096</v>
      </c>
      <c r="D129" s="5">
        <f>IF(N129&gt;0, RANK(N129,(N129:P129,Q129:AE129)),0)</f>
        <v>2</v>
      </c>
      <c r="E129" s="5">
        <f>IF(O129&gt;0,RANK(O129,(N129:P129,Q129:AE129)),0)</f>
        <v>1</v>
      </c>
      <c r="F129" s="5">
        <f t="shared" si="43"/>
        <v>0</v>
      </c>
      <c r="G129" s="1">
        <f t="shared" si="44"/>
        <v>29</v>
      </c>
      <c r="H129" s="2">
        <f t="shared" si="45"/>
        <v>1.383587786259542E-2</v>
      </c>
      <c r="I129" s="6"/>
      <c r="J129" s="2">
        <f t="shared" si="46"/>
        <v>0.48664122137404581</v>
      </c>
      <c r="K129" s="2">
        <f t="shared" si="47"/>
        <v>0.50047709923664119</v>
      </c>
      <c r="L129" s="2">
        <f t="shared" si="48"/>
        <v>0</v>
      </c>
      <c r="M129" s="2">
        <f t="shared" si="49"/>
        <v>1.288167938931295E-2</v>
      </c>
      <c r="N129" s="63">
        <v>1020</v>
      </c>
      <c r="O129" s="63">
        <v>1049</v>
      </c>
      <c r="P129" s="63"/>
      <c r="Q129" s="63">
        <v>20</v>
      </c>
      <c r="R129" s="63"/>
      <c r="S129" s="63"/>
      <c r="T129" s="63"/>
      <c r="W129" s="63"/>
      <c r="X129" s="8">
        <v>7</v>
      </c>
      <c r="Y129" s="63"/>
      <c r="Z129" s="63"/>
      <c r="AA129" s="63"/>
      <c r="AB129" s="63"/>
      <c r="AN129" t="str">
        <f t="shared" si="50"/>
        <v>Sherman</v>
      </c>
      <c r="AO129" t="s">
        <v>283</v>
      </c>
      <c r="AP129" s="8">
        <v>5</v>
      </c>
      <c r="AR129" s="111">
        <v>9</v>
      </c>
      <c r="AS129" s="113">
        <v>1</v>
      </c>
      <c r="AT129" s="113">
        <v>85</v>
      </c>
      <c r="AU129" s="117">
        <v>68310</v>
      </c>
      <c r="AV129" s="117">
        <f t="shared" si="51"/>
        <v>9001</v>
      </c>
      <c r="AW129" t="s">
        <v>1480</v>
      </c>
      <c r="AX129" s="121">
        <f t="shared" si="52"/>
        <v>968310</v>
      </c>
      <c r="BC129">
        <v>23.36</v>
      </c>
      <c r="BD129">
        <v>1.56</v>
      </c>
      <c r="BE129">
        <v>21.8</v>
      </c>
      <c r="BF129" s="2"/>
      <c r="BH129" s="123">
        <f t="shared" si="53"/>
        <v>0</v>
      </c>
      <c r="BI129" s="123">
        <f t="shared" si="54"/>
        <v>0.5</v>
      </c>
      <c r="BJ129">
        <f t="shared" si="55"/>
        <v>0</v>
      </c>
    </row>
    <row r="130" spans="1:62" hidden="1" outlineLevel="1">
      <c r="A130" t="s">
        <v>251</v>
      </c>
      <c r="B130" s="8" t="s">
        <v>1493</v>
      </c>
      <c r="C130" s="1">
        <f t="shared" si="42"/>
        <v>13742</v>
      </c>
      <c r="D130" s="5">
        <f>IF(N130&gt;0, RANK(N130,(N130:P130,Q130:AE130)),0)</f>
        <v>1</v>
      </c>
      <c r="E130" s="5">
        <f>IF(O130&gt;0,RANK(O130,(N130:P130,Q130:AE130)),0)</f>
        <v>2</v>
      </c>
      <c r="F130" s="5">
        <f t="shared" si="43"/>
        <v>0</v>
      </c>
      <c r="G130" s="1">
        <f t="shared" si="44"/>
        <v>143</v>
      </c>
      <c r="H130" s="2">
        <f t="shared" si="45"/>
        <v>1.0406054431669335E-2</v>
      </c>
      <c r="I130" s="6"/>
      <c r="J130" s="2">
        <f t="shared" si="46"/>
        <v>0.49869014699461506</v>
      </c>
      <c r="K130" s="2">
        <f t="shared" si="47"/>
        <v>0.48828409256294569</v>
      </c>
      <c r="L130" s="2">
        <f t="shared" si="48"/>
        <v>0</v>
      </c>
      <c r="M130" s="2">
        <f t="shared" si="49"/>
        <v>1.3025760442439305E-2</v>
      </c>
      <c r="N130" s="63">
        <v>6853</v>
      </c>
      <c r="O130" s="63">
        <v>6710</v>
      </c>
      <c r="P130" s="63"/>
      <c r="Q130" s="63">
        <v>140</v>
      </c>
      <c r="R130" s="63"/>
      <c r="S130" s="63"/>
      <c r="T130" s="63"/>
      <c r="W130" s="63"/>
      <c r="X130" s="8">
        <v>39</v>
      </c>
      <c r="Y130" s="63"/>
      <c r="Z130" s="63"/>
      <c r="AA130" s="63"/>
      <c r="AB130" s="63"/>
      <c r="AN130" t="str">
        <f t="shared" si="50"/>
        <v>Simsbury</v>
      </c>
      <c r="AO130" t="s">
        <v>1746</v>
      </c>
      <c r="AP130" s="8">
        <v>5</v>
      </c>
      <c r="AR130" s="111">
        <v>9</v>
      </c>
      <c r="AS130" s="113">
        <v>3</v>
      </c>
      <c r="AT130" s="113">
        <v>110</v>
      </c>
      <c r="AU130" s="117">
        <v>68940</v>
      </c>
      <c r="AV130" s="117">
        <f t="shared" si="51"/>
        <v>9003</v>
      </c>
      <c r="AW130" t="s">
        <v>1480</v>
      </c>
      <c r="AX130" s="121">
        <f t="shared" si="52"/>
        <v>968940</v>
      </c>
      <c r="BC130">
        <v>34.31</v>
      </c>
      <c r="BD130">
        <v>0.43</v>
      </c>
      <c r="BE130">
        <v>33.880000000000003</v>
      </c>
      <c r="BF130" s="2"/>
      <c r="BH130" s="123">
        <f t="shared" si="53"/>
        <v>0.498</v>
      </c>
      <c r="BI130" s="123">
        <f t="shared" si="54"/>
        <v>0</v>
      </c>
      <c r="BJ130">
        <f t="shared" si="55"/>
        <v>0</v>
      </c>
    </row>
    <row r="131" spans="1:62" hidden="1" outlineLevel="1">
      <c r="A131" t="s">
        <v>1418</v>
      </c>
      <c r="B131" s="8" t="s">
        <v>1493</v>
      </c>
      <c r="C131" s="1">
        <f t="shared" ref="C131:C162" si="56">SUM(N131:AL131)</f>
        <v>4946</v>
      </c>
      <c r="D131" s="5">
        <f>IF(N131&gt;0, RANK(N131,(N131:P131,Q131:AE131)),0)</f>
        <v>2</v>
      </c>
      <c r="E131" s="5">
        <f>IF(O131&gt;0,RANK(O131,(N131:P131,Q131:AE131)),0)</f>
        <v>1</v>
      </c>
      <c r="F131" s="5">
        <f t="shared" ref="F131:F162" si="57">IF(P131&gt;0,RANK(P131,(N131:AE131)),0)</f>
        <v>0</v>
      </c>
      <c r="G131" s="1">
        <f t="shared" ref="G131:G162" si="58">IF(C131&gt;0,MAX(N131:P131)-LARGE(N131:P131,2),0)</f>
        <v>782</v>
      </c>
      <c r="H131" s="2">
        <f t="shared" ref="H131:H162" si="59">IF(C131&gt;0,G131/C131,0)</f>
        <v>0.15810756166599271</v>
      </c>
      <c r="I131" s="6"/>
      <c r="J131" s="2">
        <f t="shared" ref="J131:J162" si="60">IF(C131=0,"-",N131/C131)</f>
        <v>0.41548726243429035</v>
      </c>
      <c r="K131" s="2">
        <f t="shared" ref="K131:K162" si="61">IF(C131=0,"-",O131/C131)</f>
        <v>0.57359482410028306</v>
      </c>
      <c r="L131" s="2">
        <f t="shared" ref="L131:L162" si="62">IF(C131=0,"-",P131/C131)</f>
        <v>0</v>
      </c>
      <c r="M131" s="2">
        <f t="shared" ref="M131:M162" si="63">IF(C131=0,"-",(1-J131-K131-L131))</f>
        <v>1.0917913465426587E-2</v>
      </c>
      <c r="N131" s="63">
        <v>2055</v>
      </c>
      <c r="O131" s="63">
        <v>2837</v>
      </c>
      <c r="P131" s="63"/>
      <c r="Q131" s="63">
        <v>38</v>
      </c>
      <c r="R131" s="63"/>
      <c r="S131" s="63"/>
      <c r="T131" s="63"/>
      <c r="W131" s="63"/>
      <c r="X131" s="8">
        <v>16</v>
      </c>
      <c r="Y131" s="63"/>
      <c r="Z131" s="63"/>
      <c r="AA131" s="63"/>
      <c r="AB131" s="63"/>
      <c r="AN131" t="str">
        <f t="shared" ref="AN131:AN162" si="64">A131</f>
        <v>Somers</v>
      </c>
      <c r="AO131" t="s">
        <v>69</v>
      </c>
      <c r="AP131" s="8">
        <v>2</v>
      </c>
      <c r="AR131" s="111">
        <v>9</v>
      </c>
      <c r="AS131" s="113">
        <v>13</v>
      </c>
      <c r="AT131" s="113">
        <v>40</v>
      </c>
      <c r="AU131" s="117">
        <v>69220</v>
      </c>
      <c r="AV131" s="117">
        <f t="shared" ref="AV131:AV162" si="65">AR131*1000+AS131</f>
        <v>9013</v>
      </c>
      <c r="AW131" t="s">
        <v>1480</v>
      </c>
      <c r="AX131" s="121">
        <f t="shared" ref="AX131:AX162" si="66">AR131*100000+AU131</f>
        <v>969220</v>
      </c>
      <c r="BC131">
        <v>28.48</v>
      </c>
      <c r="BD131">
        <v>0.14000000000000001</v>
      </c>
      <c r="BE131">
        <v>28.34</v>
      </c>
      <c r="BF131" s="2"/>
      <c r="BH131" s="123">
        <f t="shared" ref="BH131:BH162" si="67">IF(D131=1,ROUNDDOWN(J131,3),0)</f>
        <v>0</v>
      </c>
      <c r="BI131" s="123">
        <f t="shared" ref="BI131:BI162" si="68">IF(E131=1,ROUNDDOWN(K131,3),0)</f>
        <v>0.57299999999999995</v>
      </c>
      <c r="BJ131">
        <f t="shared" ref="BJ131:BJ162" si="69">IF(BH131=BI131,ROUNDDOWN(BI131*10,0),0)</f>
        <v>0</v>
      </c>
    </row>
    <row r="132" spans="1:62" hidden="1" outlineLevel="1">
      <c r="A132" t="s">
        <v>2649</v>
      </c>
      <c r="B132" s="8" t="s">
        <v>1493</v>
      </c>
      <c r="C132" s="1">
        <f t="shared" si="56"/>
        <v>13660</v>
      </c>
      <c r="D132" s="5">
        <f>IF(N132&gt;0, RANK(N132,(N132:P132,Q132:AE132)),0)</f>
        <v>1</v>
      </c>
      <c r="E132" s="5">
        <f>IF(O132&gt;0,RANK(O132,(N132:P132,Q132:AE132)),0)</f>
        <v>2</v>
      </c>
      <c r="F132" s="5">
        <f t="shared" si="57"/>
        <v>0</v>
      </c>
      <c r="G132" s="1">
        <f t="shared" si="58"/>
        <v>1933</v>
      </c>
      <c r="H132" s="2">
        <f t="shared" si="59"/>
        <v>0.14150805270863837</v>
      </c>
      <c r="I132" s="6"/>
      <c r="J132" s="2">
        <f t="shared" si="60"/>
        <v>0.56427525622254759</v>
      </c>
      <c r="K132" s="2">
        <f t="shared" si="61"/>
        <v>0.42276720351390923</v>
      </c>
      <c r="L132" s="2">
        <f t="shared" si="62"/>
        <v>0</v>
      </c>
      <c r="M132" s="2">
        <f t="shared" si="63"/>
        <v>1.2957540263543177E-2</v>
      </c>
      <c r="N132" s="63">
        <v>7708</v>
      </c>
      <c r="O132" s="63">
        <v>5775</v>
      </c>
      <c r="P132" s="63"/>
      <c r="Q132" s="63">
        <v>127</v>
      </c>
      <c r="R132" s="63"/>
      <c r="S132" s="63"/>
      <c r="T132" s="63"/>
      <c r="W132" s="63"/>
      <c r="X132" s="8">
        <v>50</v>
      </c>
      <c r="Y132" s="63"/>
      <c r="Z132" s="63"/>
      <c r="AA132" s="63"/>
      <c r="AB132" s="63"/>
      <c r="AN132" t="str">
        <f t="shared" si="64"/>
        <v>South Windsor</v>
      </c>
      <c r="AO132" t="s">
        <v>1746</v>
      </c>
      <c r="AP132" s="8">
        <v>1</v>
      </c>
      <c r="AR132" s="111">
        <v>9</v>
      </c>
      <c r="AS132" s="113">
        <v>3</v>
      </c>
      <c r="AT132" s="113">
        <v>120</v>
      </c>
      <c r="AU132" s="117">
        <v>71390</v>
      </c>
      <c r="AV132" s="117">
        <f t="shared" si="65"/>
        <v>9003</v>
      </c>
      <c r="AW132" t="s">
        <v>1480</v>
      </c>
      <c r="AX132" s="121">
        <f t="shared" si="66"/>
        <v>971390</v>
      </c>
      <c r="BC132">
        <v>28.66</v>
      </c>
      <c r="BD132">
        <v>0.7</v>
      </c>
      <c r="BE132">
        <v>27.96</v>
      </c>
      <c r="BF132" s="2"/>
      <c r="BH132" s="123">
        <f t="shared" si="67"/>
        <v>0.56399999999999995</v>
      </c>
      <c r="BI132" s="123">
        <f t="shared" si="68"/>
        <v>0</v>
      </c>
      <c r="BJ132">
        <f t="shared" si="69"/>
        <v>0</v>
      </c>
    </row>
    <row r="133" spans="1:62" hidden="1" outlineLevel="1">
      <c r="A133" t="s">
        <v>2695</v>
      </c>
      <c r="B133" s="8" t="s">
        <v>1493</v>
      </c>
      <c r="C133" s="1">
        <f t="shared" si="56"/>
        <v>11193</v>
      </c>
      <c r="D133" s="5">
        <f>IF(N133&gt;0, RANK(N133,(N133:P133,Q133:AE133)),0)</f>
        <v>2</v>
      </c>
      <c r="E133" s="5">
        <f>IF(O133&gt;0,RANK(O133,(N133:P133,Q133:AE133)),0)</f>
        <v>1</v>
      </c>
      <c r="F133" s="5">
        <f t="shared" si="57"/>
        <v>0</v>
      </c>
      <c r="G133" s="1">
        <f t="shared" si="58"/>
        <v>1198</v>
      </c>
      <c r="H133" s="2">
        <f t="shared" si="59"/>
        <v>0.10703118020191191</v>
      </c>
      <c r="I133" s="6"/>
      <c r="J133" s="2">
        <f t="shared" si="60"/>
        <v>0.44098990440453856</v>
      </c>
      <c r="K133" s="2">
        <f t="shared" si="61"/>
        <v>0.54802108460645049</v>
      </c>
      <c r="L133" s="2">
        <f t="shared" si="62"/>
        <v>0</v>
      </c>
      <c r="M133" s="2">
        <f t="shared" si="63"/>
        <v>1.098901098901095E-2</v>
      </c>
      <c r="N133" s="63">
        <v>4936</v>
      </c>
      <c r="O133" s="63">
        <v>6134</v>
      </c>
      <c r="P133" s="63"/>
      <c r="Q133" s="63">
        <v>89</v>
      </c>
      <c r="R133" s="63"/>
      <c r="S133" s="63"/>
      <c r="T133" s="63"/>
      <c r="W133" s="63"/>
      <c r="X133" s="8">
        <v>34</v>
      </c>
      <c r="Y133" s="63"/>
      <c r="Z133" s="63"/>
      <c r="AA133" s="63"/>
      <c r="AB133" s="63"/>
      <c r="AN133" t="str">
        <f t="shared" si="64"/>
        <v>Southbury</v>
      </c>
      <c r="AO133" t="s">
        <v>2815</v>
      </c>
      <c r="AP133" s="8">
        <v>5</v>
      </c>
      <c r="AR133" s="111">
        <v>9</v>
      </c>
      <c r="AS133" s="113">
        <v>9</v>
      </c>
      <c r="AT133" s="113">
        <v>110</v>
      </c>
      <c r="AU133" s="117">
        <v>69640</v>
      </c>
      <c r="AV133" s="117">
        <f t="shared" si="65"/>
        <v>9009</v>
      </c>
      <c r="AW133" t="s">
        <v>1480</v>
      </c>
      <c r="AX133" s="121">
        <f t="shared" si="66"/>
        <v>969640</v>
      </c>
      <c r="BC133">
        <v>39.97</v>
      </c>
      <c r="BD133">
        <v>0.91</v>
      </c>
      <c r="BE133">
        <v>39.06</v>
      </c>
      <c r="BF133" s="2"/>
      <c r="BH133" s="123">
        <f t="shared" si="67"/>
        <v>0</v>
      </c>
      <c r="BI133" s="123">
        <f t="shared" si="68"/>
        <v>0.54800000000000004</v>
      </c>
      <c r="BJ133">
        <f t="shared" si="69"/>
        <v>0</v>
      </c>
    </row>
    <row r="134" spans="1:62" hidden="1" outlineLevel="1">
      <c r="A134" t="s">
        <v>2749</v>
      </c>
      <c r="B134" s="8" t="s">
        <v>1493</v>
      </c>
      <c r="C134" s="1">
        <f t="shared" si="56"/>
        <v>21462</v>
      </c>
      <c r="D134" s="5">
        <f>IF(N134&gt;0, RANK(N134,(N134:P134,Q134:AE134)),0)</f>
        <v>1</v>
      </c>
      <c r="E134" s="5">
        <f>IF(O134&gt;0,RANK(O134,(N134:P134,Q134:AE134)),0)</f>
        <v>2</v>
      </c>
      <c r="F134" s="5">
        <f t="shared" si="57"/>
        <v>0</v>
      </c>
      <c r="G134" s="1">
        <f t="shared" si="58"/>
        <v>275</v>
      </c>
      <c r="H134" s="2">
        <f t="shared" si="59"/>
        <v>1.2813344515888548E-2</v>
      </c>
      <c r="I134" s="6"/>
      <c r="J134" s="2">
        <f t="shared" si="60"/>
        <v>0.49981362407976887</v>
      </c>
      <c r="K134" s="2">
        <f t="shared" si="61"/>
        <v>0.48700027956388037</v>
      </c>
      <c r="L134" s="2">
        <f t="shared" si="62"/>
        <v>0</v>
      </c>
      <c r="M134" s="2">
        <f t="shared" si="63"/>
        <v>1.3186096356350818E-2</v>
      </c>
      <c r="N134" s="63">
        <v>10727</v>
      </c>
      <c r="O134" s="63">
        <v>10452</v>
      </c>
      <c r="P134" s="63"/>
      <c r="Q134" s="63">
        <v>194</v>
      </c>
      <c r="R134" s="63"/>
      <c r="S134" s="63"/>
      <c r="T134" s="63"/>
      <c r="W134" s="63"/>
      <c r="X134" s="8">
        <v>89</v>
      </c>
      <c r="Y134" s="63"/>
      <c r="Z134" s="63"/>
      <c r="AA134" s="63"/>
      <c r="AB134" s="63"/>
      <c r="AN134" t="str">
        <f t="shared" si="64"/>
        <v>Southington</v>
      </c>
      <c r="AO134" t="s">
        <v>1746</v>
      </c>
      <c r="AP134" s="8">
        <v>1</v>
      </c>
      <c r="AR134" s="111">
        <v>9</v>
      </c>
      <c r="AS134" s="113">
        <v>3</v>
      </c>
      <c r="AT134" s="113">
        <v>115</v>
      </c>
      <c r="AU134" s="117">
        <v>70550</v>
      </c>
      <c r="AV134" s="117">
        <f t="shared" si="65"/>
        <v>9003</v>
      </c>
      <c r="AW134" t="s">
        <v>1480</v>
      </c>
      <c r="AX134" s="121">
        <f t="shared" si="66"/>
        <v>970550</v>
      </c>
      <c r="BC134">
        <v>36.619999999999997</v>
      </c>
      <c r="BD134">
        <v>0.63</v>
      </c>
      <c r="BE134">
        <v>35.99</v>
      </c>
      <c r="BF134" s="2"/>
      <c r="BH134" s="123">
        <f t="shared" si="67"/>
        <v>0.499</v>
      </c>
      <c r="BI134" s="123">
        <f t="shared" si="68"/>
        <v>0</v>
      </c>
      <c r="BJ134">
        <f t="shared" si="69"/>
        <v>0</v>
      </c>
    </row>
    <row r="135" spans="1:62" hidden="1" outlineLevel="1">
      <c r="A135" t="s">
        <v>2754</v>
      </c>
      <c r="B135" s="8" t="s">
        <v>1493</v>
      </c>
      <c r="C135" s="1">
        <f t="shared" si="56"/>
        <v>1399</v>
      </c>
      <c r="D135" s="5">
        <f>IF(N135&gt;0, RANK(N135,(N135:P135,Q135:AE135)),0)</f>
        <v>1</v>
      </c>
      <c r="E135" s="5">
        <f>IF(O135&gt;0,RANK(O135,(N135:P135,Q135:AE135)),0)</f>
        <v>2</v>
      </c>
      <c r="F135" s="5">
        <f t="shared" si="57"/>
        <v>0</v>
      </c>
      <c r="G135" s="1">
        <f t="shared" si="58"/>
        <v>69</v>
      </c>
      <c r="H135" s="2">
        <f t="shared" si="59"/>
        <v>4.932094353109364E-2</v>
      </c>
      <c r="I135" s="6"/>
      <c r="J135" s="2">
        <f t="shared" si="60"/>
        <v>0.51751250893495349</v>
      </c>
      <c r="K135" s="2">
        <f t="shared" si="61"/>
        <v>0.46819156540385992</v>
      </c>
      <c r="L135" s="2">
        <f t="shared" si="62"/>
        <v>0</v>
      </c>
      <c r="M135" s="2">
        <f t="shared" si="63"/>
        <v>1.4295925661186593E-2</v>
      </c>
      <c r="N135" s="63">
        <v>724</v>
      </c>
      <c r="O135" s="63">
        <v>655</v>
      </c>
      <c r="P135" s="63"/>
      <c r="Q135" s="63">
        <v>12</v>
      </c>
      <c r="R135" s="63"/>
      <c r="S135" s="63"/>
      <c r="T135" s="63"/>
      <c r="W135" s="63"/>
      <c r="X135" s="8">
        <v>8</v>
      </c>
      <c r="Y135" s="63"/>
      <c r="Z135" s="63"/>
      <c r="AA135" s="63"/>
      <c r="AB135" s="63"/>
      <c r="AN135" t="str">
        <f t="shared" si="64"/>
        <v>Sprague</v>
      </c>
      <c r="AO135" t="s">
        <v>132</v>
      </c>
      <c r="AP135" s="8">
        <v>2</v>
      </c>
      <c r="AR135" s="111">
        <v>9</v>
      </c>
      <c r="AS135" s="113">
        <v>11</v>
      </c>
      <c r="AT135" s="113">
        <v>90</v>
      </c>
      <c r="AU135" s="117">
        <v>71670</v>
      </c>
      <c r="AV135" s="117">
        <f t="shared" si="65"/>
        <v>9011</v>
      </c>
      <c r="AW135" t="s">
        <v>1480</v>
      </c>
      <c r="AX135" s="121">
        <f t="shared" si="66"/>
        <v>971670</v>
      </c>
      <c r="BC135">
        <v>13.83</v>
      </c>
      <c r="BD135">
        <v>0.61</v>
      </c>
      <c r="BE135">
        <v>13.21</v>
      </c>
      <c r="BF135" s="2"/>
      <c r="BH135" s="123">
        <f t="shared" si="67"/>
        <v>0.51700000000000002</v>
      </c>
      <c r="BI135" s="123">
        <f t="shared" si="68"/>
        <v>0</v>
      </c>
      <c r="BJ135">
        <f t="shared" si="69"/>
        <v>0</v>
      </c>
    </row>
    <row r="136" spans="1:62" hidden="1" outlineLevel="1">
      <c r="A136" t="s">
        <v>2698</v>
      </c>
      <c r="B136" s="8" t="s">
        <v>1493</v>
      </c>
      <c r="C136" s="1">
        <f t="shared" si="56"/>
        <v>5624</v>
      </c>
      <c r="D136" s="5">
        <f>IF(N136&gt;0, RANK(N136,(N136:P136,Q136:AE136)),0)</f>
        <v>1</v>
      </c>
      <c r="E136" s="5">
        <f>IF(O136&gt;0,RANK(O136,(N136:P136,Q136:AE136)),0)</f>
        <v>2</v>
      </c>
      <c r="F136" s="5">
        <f t="shared" si="57"/>
        <v>0</v>
      </c>
      <c r="G136" s="1">
        <f t="shared" si="58"/>
        <v>527</v>
      </c>
      <c r="H136" s="2">
        <f t="shared" si="59"/>
        <v>9.3705547652916069E-2</v>
      </c>
      <c r="I136" s="6"/>
      <c r="J136" s="2">
        <f t="shared" si="60"/>
        <v>0.53662873399715505</v>
      </c>
      <c r="K136" s="2">
        <f t="shared" si="61"/>
        <v>0.44292318634423899</v>
      </c>
      <c r="L136" s="2">
        <f t="shared" si="62"/>
        <v>0</v>
      </c>
      <c r="M136" s="2">
        <f t="shared" si="63"/>
        <v>2.0448079658605955E-2</v>
      </c>
      <c r="N136" s="63">
        <v>3018</v>
      </c>
      <c r="O136" s="63">
        <v>2491</v>
      </c>
      <c r="P136" s="63"/>
      <c r="Q136" s="63">
        <v>76</v>
      </c>
      <c r="R136" s="63"/>
      <c r="S136" s="63"/>
      <c r="T136" s="63"/>
      <c r="W136" s="63"/>
      <c r="X136" s="8">
        <v>39</v>
      </c>
      <c r="Y136" s="63"/>
      <c r="Z136" s="63"/>
      <c r="AA136" s="63"/>
      <c r="AB136" s="63"/>
      <c r="AN136" t="str">
        <f t="shared" si="64"/>
        <v>Stafford</v>
      </c>
      <c r="AO136" t="s">
        <v>69</v>
      </c>
      <c r="AP136" s="8">
        <v>2</v>
      </c>
      <c r="AR136" s="111">
        <v>9</v>
      </c>
      <c r="AS136" s="113">
        <v>13</v>
      </c>
      <c r="AT136" s="113">
        <v>45</v>
      </c>
      <c r="AU136" s="117">
        <v>72090</v>
      </c>
      <c r="AV136" s="117">
        <f t="shared" si="65"/>
        <v>9013</v>
      </c>
      <c r="AW136" t="s">
        <v>1480</v>
      </c>
      <c r="AX136" s="121">
        <f t="shared" si="66"/>
        <v>972090</v>
      </c>
      <c r="BC136">
        <v>58.77</v>
      </c>
      <c r="BD136">
        <v>0.81</v>
      </c>
      <c r="BE136">
        <v>57.96</v>
      </c>
      <c r="BF136" s="2"/>
      <c r="BH136" s="123">
        <f t="shared" si="67"/>
        <v>0.53600000000000003</v>
      </c>
      <c r="BI136" s="123">
        <f t="shared" si="68"/>
        <v>0</v>
      </c>
      <c r="BJ136">
        <f t="shared" si="69"/>
        <v>0</v>
      </c>
    </row>
    <row r="137" spans="1:62" hidden="1" outlineLevel="1">
      <c r="A137" t="s">
        <v>59</v>
      </c>
      <c r="B137" s="8" t="s">
        <v>1493</v>
      </c>
      <c r="C137" s="1">
        <f t="shared" si="56"/>
        <v>47529</v>
      </c>
      <c r="D137" s="5">
        <f>IF(N137&gt;0, RANK(N137,(N137:P137,Q137:AE137)),0)</f>
        <v>1</v>
      </c>
      <c r="E137" s="5">
        <f>IF(O137&gt;0,RANK(O137,(N137:P137,Q137:AE137)),0)</f>
        <v>2</v>
      </c>
      <c r="F137" s="5">
        <f t="shared" si="57"/>
        <v>0</v>
      </c>
      <c r="G137" s="1">
        <f t="shared" si="58"/>
        <v>12150</v>
      </c>
      <c r="H137" s="2">
        <f t="shared" si="59"/>
        <v>0.25563340276462793</v>
      </c>
      <c r="I137" s="6"/>
      <c r="J137" s="2">
        <f t="shared" si="60"/>
        <v>0.62326158766226936</v>
      </c>
      <c r="K137" s="2">
        <f t="shared" si="61"/>
        <v>0.36762818489764143</v>
      </c>
      <c r="L137" s="2">
        <f t="shared" si="62"/>
        <v>0</v>
      </c>
      <c r="M137" s="2">
        <f t="shared" si="63"/>
        <v>9.1102274400892136E-3</v>
      </c>
      <c r="N137" s="63">
        <v>29623</v>
      </c>
      <c r="O137" s="63">
        <v>17473</v>
      </c>
      <c r="P137" s="63"/>
      <c r="Q137" s="63">
        <v>314</v>
      </c>
      <c r="R137" s="63"/>
      <c r="S137" s="63"/>
      <c r="T137" s="63"/>
      <c r="W137" s="63"/>
      <c r="X137" s="8">
        <v>119</v>
      </c>
      <c r="Y137" s="63"/>
      <c r="Z137" s="63"/>
      <c r="AA137" s="63"/>
      <c r="AB137" s="63"/>
      <c r="AN137" t="str">
        <f t="shared" si="64"/>
        <v>Stamford</v>
      </c>
      <c r="AO137" t="s">
        <v>283</v>
      </c>
      <c r="AP137" s="8">
        <v>4</v>
      </c>
      <c r="AR137" s="111">
        <v>9</v>
      </c>
      <c r="AS137" s="113">
        <v>1</v>
      </c>
      <c r="AT137" s="113">
        <v>90</v>
      </c>
      <c r="AU137" s="117">
        <v>73070</v>
      </c>
      <c r="AV137" s="117">
        <f t="shared" si="65"/>
        <v>9001</v>
      </c>
      <c r="AW137" t="s">
        <v>1480</v>
      </c>
      <c r="AX137" s="121">
        <f t="shared" si="66"/>
        <v>973070</v>
      </c>
      <c r="BC137">
        <v>52.07</v>
      </c>
      <c r="BD137">
        <v>14.33</v>
      </c>
      <c r="BE137">
        <v>37.75</v>
      </c>
      <c r="BF137" s="2"/>
      <c r="BH137" s="123">
        <f t="shared" si="67"/>
        <v>0.623</v>
      </c>
      <c r="BI137" s="123">
        <f t="shared" si="68"/>
        <v>0</v>
      </c>
      <c r="BJ137">
        <f t="shared" si="69"/>
        <v>0</v>
      </c>
    </row>
    <row r="138" spans="1:62" hidden="1" outlineLevel="1">
      <c r="A138" t="s">
        <v>2640</v>
      </c>
      <c r="B138" s="8" t="s">
        <v>1493</v>
      </c>
      <c r="C138" s="1">
        <f t="shared" si="56"/>
        <v>1399</v>
      </c>
      <c r="D138" s="5">
        <f>IF(N138&gt;0, RANK(N138,(N138:P138,Q138:AE138)),0)</f>
        <v>2</v>
      </c>
      <c r="E138" s="5">
        <f>IF(O138&gt;0,RANK(O138,(N138:P138,Q138:AE138)),0)</f>
        <v>1</v>
      </c>
      <c r="F138" s="5">
        <f t="shared" si="57"/>
        <v>0</v>
      </c>
      <c r="G138" s="1">
        <f t="shared" si="58"/>
        <v>56</v>
      </c>
      <c r="H138" s="2">
        <f t="shared" si="59"/>
        <v>4.0028591851322376E-2</v>
      </c>
      <c r="I138" s="6"/>
      <c r="J138" s="2">
        <f t="shared" si="60"/>
        <v>0.46819156540385992</v>
      </c>
      <c r="K138" s="2">
        <f t="shared" si="61"/>
        <v>0.50822015725518233</v>
      </c>
      <c r="L138" s="2">
        <f t="shared" si="62"/>
        <v>0</v>
      </c>
      <c r="M138" s="2">
        <f t="shared" si="63"/>
        <v>2.3588277340957697E-2</v>
      </c>
      <c r="N138" s="63">
        <v>655</v>
      </c>
      <c r="O138" s="63">
        <v>711</v>
      </c>
      <c r="P138" s="63"/>
      <c r="Q138" s="63">
        <v>19</v>
      </c>
      <c r="R138" s="63"/>
      <c r="S138" s="63"/>
      <c r="T138" s="63"/>
      <c r="W138" s="63"/>
      <c r="X138" s="8">
        <v>14</v>
      </c>
      <c r="Y138" s="63"/>
      <c r="Z138" s="63"/>
      <c r="AA138" s="63"/>
      <c r="AB138" s="63"/>
      <c r="AN138" t="str">
        <f t="shared" si="64"/>
        <v>Sterling</v>
      </c>
      <c r="AO138" t="s">
        <v>2140</v>
      </c>
      <c r="AP138" s="8">
        <v>2</v>
      </c>
      <c r="AR138" s="111">
        <v>9</v>
      </c>
      <c r="AS138" s="113">
        <v>15</v>
      </c>
      <c r="AT138" s="113">
        <v>60</v>
      </c>
      <c r="AU138" s="117">
        <v>73420</v>
      </c>
      <c r="AV138" s="117">
        <f t="shared" si="65"/>
        <v>9015</v>
      </c>
      <c r="AW138" t="s">
        <v>1480</v>
      </c>
      <c r="AX138" s="121">
        <f t="shared" si="66"/>
        <v>973420</v>
      </c>
      <c r="BC138">
        <v>27.31</v>
      </c>
      <c r="BD138">
        <v>0.08</v>
      </c>
      <c r="BE138">
        <v>27.23</v>
      </c>
      <c r="BF138" s="2"/>
      <c r="BH138" s="123">
        <f t="shared" si="67"/>
        <v>0</v>
      </c>
      <c r="BI138" s="123">
        <f t="shared" si="68"/>
        <v>0.50800000000000001</v>
      </c>
      <c r="BJ138">
        <f t="shared" si="69"/>
        <v>0</v>
      </c>
    </row>
    <row r="139" spans="1:62" hidden="1" outlineLevel="1">
      <c r="A139" t="s">
        <v>1078</v>
      </c>
      <c r="B139" s="8" t="s">
        <v>1493</v>
      </c>
      <c r="C139" s="1">
        <f t="shared" si="56"/>
        <v>9784</v>
      </c>
      <c r="D139" s="5">
        <f>IF(N139&gt;0, RANK(N139,(N139:P139,Q139:AE139)),0)</f>
        <v>1</v>
      </c>
      <c r="E139" s="5">
        <f>IF(O139&gt;0,RANK(O139,(N139:P139,Q139:AE139)),0)</f>
        <v>2</v>
      </c>
      <c r="F139" s="5">
        <f t="shared" si="57"/>
        <v>0</v>
      </c>
      <c r="G139" s="1">
        <f t="shared" si="58"/>
        <v>1796</v>
      </c>
      <c r="H139" s="2">
        <f t="shared" si="59"/>
        <v>0.18356500408830745</v>
      </c>
      <c r="I139" s="6"/>
      <c r="J139" s="2">
        <f t="shared" si="60"/>
        <v>0.58513900245298445</v>
      </c>
      <c r="K139" s="2">
        <f t="shared" si="61"/>
        <v>0.401573998364677</v>
      </c>
      <c r="L139" s="2">
        <f t="shared" si="62"/>
        <v>0</v>
      </c>
      <c r="M139" s="2">
        <f t="shared" si="63"/>
        <v>1.3286999182338555E-2</v>
      </c>
      <c r="N139" s="63">
        <v>5725</v>
      </c>
      <c r="O139" s="63">
        <v>3929</v>
      </c>
      <c r="P139" s="63"/>
      <c r="Q139" s="63">
        <v>95</v>
      </c>
      <c r="R139" s="63"/>
      <c r="S139" s="63"/>
      <c r="T139" s="63"/>
      <c r="W139" s="63"/>
      <c r="X139" s="8">
        <v>35</v>
      </c>
      <c r="Y139" s="63"/>
      <c r="Z139" s="63"/>
      <c r="AA139" s="63"/>
      <c r="AB139" s="63"/>
      <c r="AN139" t="str">
        <f t="shared" si="64"/>
        <v>Stonington</v>
      </c>
      <c r="AO139" t="s">
        <v>132</v>
      </c>
      <c r="AP139" s="8">
        <v>2</v>
      </c>
      <c r="AR139" s="111">
        <v>9</v>
      </c>
      <c r="AS139" s="113">
        <v>11</v>
      </c>
      <c r="AT139" s="113">
        <v>95</v>
      </c>
      <c r="AU139" s="117">
        <v>73770</v>
      </c>
      <c r="AV139" s="117">
        <f t="shared" si="65"/>
        <v>9011</v>
      </c>
      <c r="AW139" t="s">
        <v>1480</v>
      </c>
      <c r="AX139" s="121">
        <f t="shared" si="66"/>
        <v>973770</v>
      </c>
      <c r="BC139">
        <v>50.04</v>
      </c>
      <c r="BD139">
        <v>11.35</v>
      </c>
      <c r="BE139">
        <v>38.69</v>
      </c>
      <c r="BF139" s="2"/>
      <c r="BH139" s="123">
        <f t="shared" si="67"/>
        <v>0.58499999999999996</v>
      </c>
      <c r="BI139" s="123">
        <f t="shared" si="68"/>
        <v>0</v>
      </c>
      <c r="BJ139">
        <f t="shared" si="69"/>
        <v>0</v>
      </c>
    </row>
    <row r="140" spans="1:62" hidden="1" outlineLevel="1">
      <c r="A140" t="s">
        <v>2855</v>
      </c>
      <c r="B140" s="8" t="s">
        <v>1493</v>
      </c>
      <c r="C140" s="1">
        <f t="shared" si="56"/>
        <v>23034</v>
      </c>
      <c r="D140" s="5">
        <f>IF(N140&gt;0, RANK(N140,(N140:P140,Q140:AE140)),0)</f>
        <v>1</v>
      </c>
      <c r="E140" s="5">
        <f>IF(O140&gt;0,RANK(O140,(N140:P140,Q140:AE140)),0)</f>
        <v>2</v>
      </c>
      <c r="F140" s="5">
        <f t="shared" si="57"/>
        <v>0</v>
      </c>
      <c r="G140" s="1">
        <f t="shared" si="58"/>
        <v>4159</v>
      </c>
      <c r="H140" s="2">
        <f t="shared" si="59"/>
        <v>0.18055917339584962</v>
      </c>
      <c r="I140" s="6"/>
      <c r="J140" s="2">
        <f t="shared" si="60"/>
        <v>0.58535208821741769</v>
      </c>
      <c r="K140" s="2">
        <f t="shared" si="61"/>
        <v>0.4047929148215681</v>
      </c>
      <c r="L140" s="2">
        <f t="shared" si="62"/>
        <v>0</v>
      </c>
      <c r="M140" s="2">
        <f t="shared" si="63"/>
        <v>9.8549969610142174E-3</v>
      </c>
      <c r="N140" s="63">
        <v>13483</v>
      </c>
      <c r="O140" s="63">
        <v>9324</v>
      </c>
      <c r="P140" s="63"/>
      <c r="Q140" s="63">
        <v>134</v>
      </c>
      <c r="R140" s="63"/>
      <c r="S140" s="63"/>
      <c r="T140" s="63"/>
      <c r="W140" s="63"/>
      <c r="X140" s="8">
        <v>93</v>
      </c>
      <c r="Y140" s="63"/>
      <c r="Z140" s="63"/>
      <c r="AA140" s="63"/>
      <c r="AB140" s="63"/>
      <c r="AN140" t="str">
        <f t="shared" si="64"/>
        <v>Stratford</v>
      </c>
      <c r="AO140" t="s">
        <v>283</v>
      </c>
      <c r="AP140" s="8">
        <v>3</v>
      </c>
      <c r="AR140" s="111">
        <v>9</v>
      </c>
      <c r="AS140" s="113">
        <v>1</v>
      </c>
      <c r="AT140" s="113">
        <v>95</v>
      </c>
      <c r="AU140" s="117">
        <v>74190</v>
      </c>
      <c r="AV140" s="117">
        <f t="shared" si="65"/>
        <v>9001</v>
      </c>
      <c r="AW140" t="s">
        <v>1480</v>
      </c>
      <c r="AX140" s="121">
        <f t="shared" si="66"/>
        <v>974190</v>
      </c>
      <c r="BC140">
        <v>19.88</v>
      </c>
      <c r="BD140">
        <v>2.29</v>
      </c>
      <c r="BE140">
        <v>17.59</v>
      </c>
      <c r="BF140" s="2"/>
      <c r="BH140" s="123">
        <f t="shared" si="67"/>
        <v>0.58499999999999996</v>
      </c>
      <c r="BI140" s="123">
        <f t="shared" si="68"/>
        <v>0</v>
      </c>
      <c r="BJ140">
        <f t="shared" si="69"/>
        <v>0</v>
      </c>
    </row>
    <row r="141" spans="1:62" hidden="1" outlineLevel="1">
      <c r="A141" t="s">
        <v>2595</v>
      </c>
      <c r="B141" s="8" t="s">
        <v>1493</v>
      </c>
      <c r="C141" s="1">
        <f t="shared" si="56"/>
        <v>7271</v>
      </c>
      <c r="D141" s="5">
        <f>IF(N141&gt;0, RANK(N141,(N141:P141,Q141:AE141)),0)</f>
        <v>2</v>
      </c>
      <c r="E141" s="5">
        <f>IF(O141&gt;0,RANK(O141,(N141:P141,Q141:AE141)),0)</f>
        <v>1</v>
      </c>
      <c r="F141" s="5">
        <f t="shared" si="57"/>
        <v>0</v>
      </c>
      <c r="G141" s="1">
        <f t="shared" si="58"/>
        <v>531</v>
      </c>
      <c r="H141" s="2">
        <f t="shared" si="59"/>
        <v>7.3029844588089671E-2</v>
      </c>
      <c r="I141" s="6"/>
      <c r="J141" s="2">
        <f t="shared" si="60"/>
        <v>0.4582588364736625</v>
      </c>
      <c r="K141" s="2">
        <f t="shared" si="61"/>
        <v>0.5312886810617522</v>
      </c>
      <c r="L141" s="2">
        <f t="shared" si="62"/>
        <v>0</v>
      </c>
      <c r="M141" s="2">
        <f t="shared" si="63"/>
        <v>1.04524824645853E-2</v>
      </c>
      <c r="N141" s="63">
        <v>3332</v>
      </c>
      <c r="O141" s="63">
        <v>3863</v>
      </c>
      <c r="P141" s="63"/>
      <c r="Q141" s="63">
        <v>56</v>
      </c>
      <c r="R141" s="63"/>
      <c r="S141" s="63"/>
      <c r="T141" s="63"/>
      <c r="W141" s="63"/>
      <c r="X141" s="8">
        <v>20</v>
      </c>
      <c r="Y141" s="63"/>
      <c r="Z141" s="63"/>
      <c r="AA141" s="63"/>
      <c r="AB141" s="63"/>
      <c r="AN141" t="str">
        <f t="shared" si="64"/>
        <v>Suffield</v>
      </c>
      <c r="AO141" t="s">
        <v>1746</v>
      </c>
      <c r="AP141" s="8">
        <v>2</v>
      </c>
      <c r="AR141" s="111">
        <v>9</v>
      </c>
      <c r="AS141" s="113">
        <v>3</v>
      </c>
      <c r="AT141" s="113">
        <v>125</v>
      </c>
      <c r="AU141" s="117">
        <v>74540</v>
      </c>
      <c r="AV141" s="117">
        <f t="shared" si="65"/>
        <v>9003</v>
      </c>
      <c r="AW141" t="s">
        <v>1480</v>
      </c>
      <c r="AX141" s="121">
        <f t="shared" si="66"/>
        <v>974540</v>
      </c>
      <c r="BC141">
        <v>42.94</v>
      </c>
      <c r="BD141">
        <v>0.72</v>
      </c>
      <c r="BE141">
        <v>42.21</v>
      </c>
      <c r="BF141" s="2"/>
      <c r="BH141" s="123">
        <f t="shared" si="67"/>
        <v>0</v>
      </c>
      <c r="BI141" s="123">
        <f t="shared" si="68"/>
        <v>0.53100000000000003</v>
      </c>
      <c r="BJ141">
        <f t="shared" si="69"/>
        <v>0</v>
      </c>
    </row>
    <row r="142" spans="1:62" hidden="1" outlineLevel="1">
      <c r="A142" t="s">
        <v>2537</v>
      </c>
      <c r="B142" s="8" t="s">
        <v>1493</v>
      </c>
      <c r="C142" s="1">
        <f t="shared" si="56"/>
        <v>3764</v>
      </c>
      <c r="D142" s="5">
        <f>IF(N142&gt;0, RANK(N142,(N142:P142,Q142:AE142)),0)</f>
        <v>2</v>
      </c>
      <c r="E142" s="5">
        <f>IF(O142&gt;0,RANK(O142,(N142:P142,Q142:AE142)),0)</f>
        <v>1</v>
      </c>
      <c r="F142" s="5">
        <f t="shared" si="57"/>
        <v>0</v>
      </c>
      <c r="G142" s="1">
        <f t="shared" si="58"/>
        <v>588</v>
      </c>
      <c r="H142" s="2">
        <f t="shared" si="59"/>
        <v>0.15621679064824653</v>
      </c>
      <c r="I142" s="6"/>
      <c r="J142" s="2">
        <f t="shared" si="60"/>
        <v>0.41339001062699254</v>
      </c>
      <c r="K142" s="2">
        <f t="shared" si="61"/>
        <v>0.56960680127523911</v>
      </c>
      <c r="L142" s="2">
        <f t="shared" si="62"/>
        <v>0</v>
      </c>
      <c r="M142" s="2">
        <f t="shared" si="63"/>
        <v>1.7003188097768351E-2</v>
      </c>
      <c r="N142" s="63">
        <v>1556</v>
      </c>
      <c r="O142" s="63">
        <v>2144</v>
      </c>
      <c r="P142" s="63"/>
      <c r="Q142" s="63">
        <v>49</v>
      </c>
      <c r="R142" s="63"/>
      <c r="S142" s="63"/>
      <c r="T142" s="63"/>
      <c r="W142" s="63"/>
      <c r="X142" s="8">
        <v>15</v>
      </c>
      <c r="Y142" s="63"/>
      <c r="Z142" s="63"/>
      <c r="AA142" s="63"/>
      <c r="AB142" s="63"/>
      <c r="AN142" t="str">
        <f t="shared" si="64"/>
        <v>Thomaston</v>
      </c>
      <c r="AO142" t="s">
        <v>1284</v>
      </c>
      <c r="AP142" s="8">
        <v>5</v>
      </c>
      <c r="AR142" s="111">
        <v>9</v>
      </c>
      <c r="AS142" s="113">
        <v>5</v>
      </c>
      <c r="AT142" s="113">
        <v>100</v>
      </c>
      <c r="AU142" s="117">
        <v>75730</v>
      </c>
      <c r="AV142" s="117">
        <f t="shared" si="65"/>
        <v>9005</v>
      </c>
      <c r="AW142" t="s">
        <v>1480</v>
      </c>
      <c r="AX142" s="121">
        <f t="shared" si="66"/>
        <v>975730</v>
      </c>
      <c r="BC142">
        <v>12.23</v>
      </c>
      <c r="BD142">
        <v>0.22</v>
      </c>
      <c r="BE142">
        <v>12.01</v>
      </c>
      <c r="BF142" s="2"/>
      <c r="BH142" s="123">
        <f t="shared" si="67"/>
        <v>0</v>
      </c>
      <c r="BI142" s="123">
        <f t="shared" si="68"/>
        <v>0.56899999999999995</v>
      </c>
      <c r="BJ142">
        <f t="shared" si="69"/>
        <v>0</v>
      </c>
    </row>
    <row r="143" spans="1:62" hidden="1" outlineLevel="1">
      <c r="A143" t="s">
        <v>2740</v>
      </c>
      <c r="B143" s="8" t="s">
        <v>1493</v>
      </c>
      <c r="C143" s="1">
        <f t="shared" si="56"/>
        <v>4050</v>
      </c>
      <c r="D143" s="5">
        <f>IF(N143&gt;0, RANK(N143,(N143:P143,Q143:AE143)),0)</f>
        <v>2</v>
      </c>
      <c r="E143" s="5">
        <f>IF(O143&gt;0,RANK(O143,(N143:P143,Q143:AE143)),0)</f>
        <v>1</v>
      </c>
      <c r="F143" s="5">
        <f t="shared" si="57"/>
        <v>0</v>
      </c>
      <c r="G143" s="1">
        <f t="shared" si="58"/>
        <v>16</v>
      </c>
      <c r="H143" s="2">
        <f t="shared" si="59"/>
        <v>3.9506172839506174E-3</v>
      </c>
      <c r="I143" s="6"/>
      <c r="J143" s="2">
        <f t="shared" si="60"/>
        <v>0.48814814814814816</v>
      </c>
      <c r="K143" s="2">
        <f t="shared" si="61"/>
        <v>0.49209876543209874</v>
      </c>
      <c r="L143" s="2">
        <f t="shared" si="62"/>
        <v>0</v>
      </c>
      <c r="M143" s="2">
        <f t="shared" si="63"/>
        <v>1.9753086419753041E-2</v>
      </c>
      <c r="N143" s="63">
        <v>1977</v>
      </c>
      <c r="O143" s="63">
        <v>1993</v>
      </c>
      <c r="P143" s="63"/>
      <c r="Q143" s="63">
        <v>57</v>
      </c>
      <c r="R143" s="63"/>
      <c r="S143" s="63"/>
      <c r="T143" s="63"/>
      <c r="W143" s="63"/>
      <c r="X143" s="8">
        <v>23</v>
      </c>
      <c r="Y143" s="63"/>
      <c r="Z143" s="63"/>
      <c r="AA143" s="63"/>
      <c r="AB143" s="63"/>
      <c r="AN143" t="str">
        <f t="shared" si="64"/>
        <v>Thompson</v>
      </c>
      <c r="AO143" t="s">
        <v>2140</v>
      </c>
      <c r="AP143" s="8">
        <v>2</v>
      </c>
      <c r="AR143" s="111">
        <v>9</v>
      </c>
      <c r="AS143" s="113">
        <v>15</v>
      </c>
      <c r="AT143" s="113">
        <v>65</v>
      </c>
      <c r="AU143" s="117">
        <v>75870</v>
      </c>
      <c r="AV143" s="117">
        <f t="shared" si="65"/>
        <v>9015</v>
      </c>
      <c r="AW143" t="s">
        <v>1480</v>
      </c>
      <c r="AX143" s="121">
        <f t="shared" si="66"/>
        <v>975870</v>
      </c>
      <c r="BC143">
        <v>48.65</v>
      </c>
      <c r="BD143">
        <v>1.71</v>
      </c>
      <c r="BE143">
        <v>46.94</v>
      </c>
      <c r="BF143" s="2"/>
      <c r="BH143" s="123">
        <f t="shared" si="67"/>
        <v>0</v>
      </c>
      <c r="BI143" s="123">
        <f t="shared" si="68"/>
        <v>0.49199999999999999</v>
      </c>
      <c r="BJ143">
        <f t="shared" si="69"/>
        <v>0</v>
      </c>
    </row>
    <row r="144" spans="1:62" hidden="1" outlineLevel="1">
      <c r="A144" t="s">
        <v>69</v>
      </c>
      <c r="B144" s="8" t="s">
        <v>1493</v>
      </c>
      <c r="C144" s="1">
        <f t="shared" si="56"/>
        <v>8086</v>
      </c>
      <c r="D144" s="5">
        <f>IF(N144&gt;0, RANK(N144,(N144:P144,Q144:AE144)),0)</f>
        <v>1</v>
      </c>
      <c r="E144" s="5">
        <f>IF(O144&gt;0,RANK(O144,(N144:P144,Q144:AE144)),0)</f>
        <v>2</v>
      </c>
      <c r="F144" s="5">
        <f t="shared" si="57"/>
        <v>0</v>
      </c>
      <c r="G144" s="1">
        <f t="shared" si="58"/>
        <v>295</v>
      </c>
      <c r="H144" s="2">
        <f t="shared" si="59"/>
        <v>3.6482809794706902E-2</v>
      </c>
      <c r="I144" s="6"/>
      <c r="J144" s="2">
        <f t="shared" si="60"/>
        <v>0.51137768983428145</v>
      </c>
      <c r="K144" s="2">
        <f t="shared" si="61"/>
        <v>0.47489488003957459</v>
      </c>
      <c r="L144" s="2">
        <f t="shared" si="62"/>
        <v>0</v>
      </c>
      <c r="M144" s="2">
        <f t="shared" si="63"/>
        <v>1.3727430126143969E-2</v>
      </c>
      <c r="N144" s="63">
        <v>4135</v>
      </c>
      <c r="O144" s="63">
        <v>3840</v>
      </c>
      <c r="P144" s="63"/>
      <c r="Q144" s="63">
        <v>73</v>
      </c>
      <c r="R144" s="63"/>
      <c r="S144" s="63"/>
      <c r="T144" s="63"/>
      <c r="W144" s="63"/>
      <c r="X144" s="8">
        <v>38</v>
      </c>
      <c r="Y144" s="63"/>
      <c r="Z144" s="63"/>
      <c r="AA144" s="63"/>
      <c r="AB144" s="63"/>
      <c r="AN144" t="str">
        <f t="shared" si="64"/>
        <v>Tolland</v>
      </c>
      <c r="AO144" t="s">
        <v>69</v>
      </c>
      <c r="AP144" s="8">
        <v>2</v>
      </c>
      <c r="AR144" s="111">
        <v>9</v>
      </c>
      <c r="AS144" s="113">
        <v>13</v>
      </c>
      <c r="AT144" s="113">
        <v>50</v>
      </c>
      <c r="AU144" s="117">
        <v>76290</v>
      </c>
      <c r="AV144" s="117">
        <f t="shared" si="65"/>
        <v>9013</v>
      </c>
      <c r="AW144" t="s">
        <v>1480</v>
      </c>
      <c r="AX144" s="121">
        <f t="shared" si="66"/>
        <v>976290</v>
      </c>
      <c r="BC144">
        <v>40.299999999999997</v>
      </c>
      <c r="BD144">
        <v>0.59</v>
      </c>
      <c r="BE144">
        <v>39.71</v>
      </c>
      <c r="BF144" s="2"/>
      <c r="BH144" s="123">
        <f t="shared" si="67"/>
        <v>0.51100000000000001</v>
      </c>
      <c r="BI144" s="123">
        <f t="shared" si="68"/>
        <v>0</v>
      </c>
      <c r="BJ144">
        <f t="shared" si="69"/>
        <v>0</v>
      </c>
    </row>
    <row r="145" spans="1:62" hidden="1" outlineLevel="1">
      <c r="A145" t="s">
        <v>1989</v>
      </c>
      <c r="B145" s="8" t="s">
        <v>1493</v>
      </c>
      <c r="C145" s="1">
        <f t="shared" si="56"/>
        <v>14419</v>
      </c>
      <c r="D145" s="5">
        <f>IF(N145&gt;0, RANK(N145,(N145:P145,Q145:AE145)),0)</f>
        <v>2</v>
      </c>
      <c r="E145" s="5">
        <f>IF(O145&gt;0,RANK(O145,(N145:P145,Q145:AE145)),0)</f>
        <v>1</v>
      </c>
      <c r="F145" s="5">
        <f t="shared" si="57"/>
        <v>0</v>
      </c>
      <c r="G145" s="1">
        <f t="shared" si="58"/>
        <v>477</v>
      </c>
      <c r="H145" s="2">
        <f t="shared" si="59"/>
        <v>3.3081350995214649E-2</v>
      </c>
      <c r="I145" s="6"/>
      <c r="J145" s="2">
        <f t="shared" si="60"/>
        <v>0.47458214855399128</v>
      </c>
      <c r="K145" s="2">
        <f t="shared" si="61"/>
        <v>0.50766349954920587</v>
      </c>
      <c r="L145" s="2">
        <f t="shared" si="62"/>
        <v>0</v>
      </c>
      <c r="M145" s="2">
        <f t="shared" si="63"/>
        <v>1.7754351896802856E-2</v>
      </c>
      <c r="N145" s="63">
        <v>6843</v>
      </c>
      <c r="O145" s="63">
        <v>7320</v>
      </c>
      <c r="P145" s="63"/>
      <c r="Q145" s="63">
        <v>178</v>
      </c>
      <c r="R145" s="63"/>
      <c r="S145" s="63"/>
      <c r="T145" s="63"/>
      <c r="W145" s="63"/>
      <c r="X145" s="8">
        <v>78</v>
      </c>
      <c r="Y145" s="63"/>
      <c r="Z145" s="63"/>
      <c r="AA145" s="63"/>
      <c r="AB145" s="63"/>
      <c r="AN145" t="str">
        <f t="shared" si="64"/>
        <v>Torrington</v>
      </c>
      <c r="AO145" t="s">
        <v>1284</v>
      </c>
      <c r="AP145" s="8">
        <v>0</v>
      </c>
      <c r="AR145" s="111">
        <v>9</v>
      </c>
      <c r="AS145" s="113">
        <v>5</v>
      </c>
      <c r="AT145" s="113">
        <v>105</v>
      </c>
      <c r="AU145" s="117">
        <v>76570</v>
      </c>
      <c r="AV145" s="117">
        <f t="shared" si="65"/>
        <v>9005</v>
      </c>
      <c r="AW145" t="s">
        <v>1480</v>
      </c>
      <c r="AX145" s="121">
        <f t="shared" si="66"/>
        <v>976570</v>
      </c>
      <c r="BC145">
        <v>40.369999999999997</v>
      </c>
      <c r="BD145">
        <v>0.56999999999999995</v>
      </c>
      <c r="BE145">
        <v>39.79</v>
      </c>
      <c r="BF145" s="2"/>
      <c r="BH145" s="123">
        <f t="shared" si="67"/>
        <v>0</v>
      </c>
      <c r="BI145" s="123">
        <f t="shared" si="68"/>
        <v>0.50700000000000001</v>
      </c>
      <c r="BJ145">
        <f t="shared" si="69"/>
        <v>0</v>
      </c>
    </row>
    <row r="146" spans="1:62" hidden="1" outlineLevel="1">
      <c r="A146" t="s">
        <v>157</v>
      </c>
      <c r="B146" s="8" t="s">
        <v>1493</v>
      </c>
      <c r="C146" s="1">
        <f t="shared" si="56"/>
        <v>18869</v>
      </c>
      <c r="D146" s="5">
        <f>IF(N146&gt;0, RANK(N146,(N146:P146,Q146:AE146)),0)</f>
        <v>2</v>
      </c>
      <c r="E146" s="5">
        <f>IF(O146&gt;0,RANK(O146,(N146:P146,Q146:AE146)),0)</f>
        <v>1</v>
      </c>
      <c r="F146" s="5">
        <f t="shared" si="57"/>
        <v>0</v>
      </c>
      <c r="G146" s="1">
        <f t="shared" si="58"/>
        <v>1283</v>
      </c>
      <c r="H146" s="2">
        <f t="shared" si="59"/>
        <v>6.7995124277916152E-2</v>
      </c>
      <c r="I146" s="6"/>
      <c r="J146" s="2">
        <f t="shared" si="60"/>
        <v>0.46123270973554509</v>
      </c>
      <c r="K146" s="2">
        <f t="shared" si="61"/>
        <v>0.52922783401346118</v>
      </c>
      <c r="L146" s="2">
        <f t="shared" si="62"/>
        <v>0</v>
      </c>
      <c r="M146" s="2">
        <f t="shared" si="63"/>
        <v>9.5394562509937275E-3</v>
      </c>
      <c r="N146" s="63">
        <v>8703</v>
      </c>
      <c r="O146" s="63">
        <v>9986</v>
      </c>
      <c r="P146" s="63"/>
      <c r="Q146" s="63">
        <v>120</v>
      </c>
      <c r="R146" s="63"/>
      <c r="S146" s="63"/>
      <c r="T146" s="63"/>
      <c r="W146" s="63"/>
      <c r="X146" s="8">
        <v>60</v>
      </c>
      <c r="Y146" s="63"/>
      <c r="Z146" s="63"/>
      <c r="AA146" s="63"/>
      <c r="AB146" s="63"/>
      <c r="AN146" t="str">
        <f t="shared" si="64"/>
        <v>Trumbull</v>
      </c>
      <c r="AO146" t="s">
        <v>283</v>
      </c>
      <c r="AP146" s="8">
        <v>4</v>
      </c>
      <c r="AR146" s="111">
        <v>9</v>
      </c>
      <c r="AS146" s="113">
        <v>1</v>
      </c>
      <c r="AT146" s="113">
        <v>100</v>
      </c>
      <c r="AU146" s="117">
        <v>77200</v>
      </c>
      <c r="AV146" s="117">
        <f t="shared" si="65"/>
        <v>9001</v>
      </c>
      <c r="AW146" t="s">
        <v>1480</v>
      </c>
      <c r="AX146" s="121">
        <f t="shared" si="66"/>
        <v>977200</v>
      </c>
      <c r="BC146">
        <v>23.52</v>
      </c>
      <c r="BD146">
        <v>0.23</v>
      </c>
      <c r="BE146">
        <v>23.29</v>
      </c>
      <c r="BF146" s="2"/>
      <c r="BH146" s="123">
        <f t="shared" si="67"/>
        <v>0</v>
      </c>
      <c r="BI146" s="123">
        <f t="shared" si="68"/>
        <v>0.52900000000000003</v>
      </c>
      <c r="BJ146">
        <f t="shared" si="69"/>
        <v>0</v>
      </c>
    </row>
    <row r="147" spans="1:62" hidden="1" outlineLevel="1">
      <c r="A147" t="s">
        <v>1521</v>
      </c>
      <c r="B147" s="8" t="s">
        <v>1493</v>
      </c>
      <c r="C147" s="1">
        <f t="shared" si="56"/>
        <v>516</v>
      </c>
      <c r="D147" s="5">
        <f>IF(N147&gt;0, RANK(N147,(N147:P147,Q147:AE147)),0)</f>
        <v>1</v>
      </c>
      <c r="E147" s="5">
        <f>IF(O147&gt;0,RANK(O147,(N147:P147,Q147:AE147)),0)</f>
        <v>2</v>
      </c>
      <c r="F147" s="5">
        <f t="shared" si="57"/>
        <v>0</v>
      </c>
      <c r="G147" s="1">
        <f t="shared" si="58"/>
        <v>7</v>
      </c>
      <c r="H147" s="2">
        <f t="shared" si="59"/>
        <v>1.3565891472868217E-2</v>
      </c>
      <c r="I147" s="6"/>
      <c r="J147" s="2">
        <f t="shared" si="60"/>
        <v>0.49806201550387597</v>
      </c>
      <c r="K147" s="2">
        <f t="shared" si="61"/>
        <v>0.48449612403100772</v>
      </c>
      <c r="L147" s="2">
        <f t="shared" si="62"/>
        <v>0</v>
      </c>
      <c r="M147" s="2">
        <f t="shared" si="63"/>
        <v>1.744186046511631E-2</v>
      </c>
      <c r="N147" s="63">
        <v>257</v>
      </c>
      <c r="O147" s="63">
        <v>250</v>
      </c>
      <c r="P147" s="63"/>
      <c r="Q147" s="63">
        <v>6</v>
      </c>
      <c r="R147" s="63"/>
      <c r="S147" s="63"/>
      <c r="T147" s="63"/>
      <c r="W147" s="63"/>
      <c r="X147" s="8">
        <v>3</v>
      </c>
      <c r="Y147" s="63"/>
      <c r="Z147" s="63"/>
      <c r="AA147" s="63"/>
      <c r="AB147" s="63"/>
      <c r="AN147" t="str">
        <f t="shared" si="64"/>
        <v>Union</v>
      </c>
      <c r="AO147" t="s">
        <v>69</v>
      </c>
      <c r="AP147" s="8">
        <v>2</v>
      </c>
      <c r="AR147" s="111">
        <v>9</v>
      </c>
      <c r="AS147" s="113">
        <v>13</v>
      </c>
      <c r="AT147" s="113">
        <v>55</v>
      </c>
      <c r="AU147" s="117">
        <v>77830</v>
      </c>
      <c r="AV147" s="117">
        <f t="shared" si="65"/>
        <v>9013</v>
      </c>
      <c r="AW147" t="s">
        <v>1480</v>
      </c>
      <c r="AX147" s="121">
        <f t="shared" si="66"/>
        <v>977830</v>
      </c>
      <c r="BC147">
        <v>29.83</v>
      </c>
      <c r="BD147">
        <v>1.1200000000000001</v>
      </c>
      <c r="BE147">
        <v>28.71</v>
      </c>
      <c r="BF147" s="2"/>
      <c r="BH147" s="123">
        <f t="shared" si="67"/>
        <v>0.498</v>
      </c>
      <c r="BI147" s="123">
        <f t="shared" si="68"/>
        <v>0</v>
      </c>
      <c r="BJ147">
        <f t="shared" si="69"/>
        <v>0</v>
      </c>
    </row>
    <row r="148" spans="1:62" hidden="1" outlineLevel="1">
      <c r="A148" t="s">
        <v>1874</v>
      </c>
      <c r="B148" s="8" t="s">
        <v>1493</v>
      </c>
      <c r="C148" s="1">
        <f t="shared" si="56"/>
        <v>12832</v>
      </c>
      <c r="D148" s="5">
        <f>IF(N148&gt;0, RANK(N148,(N148:P148,Q148:AE148)),0)</f>
        <v>1</v>
      </c>
      <c r="E148" s="5">
        <f>IF(O148&gt;0,RANK(O148,(N148:P148,Q148:AE148)),0)</f>
        <v>2</v>
      </c>
      <c r="F148" s="5">
        <f t="shared" si="57"/>
        <v>0</v>
      </c>
      <c r="G148" s="1">
        <f t="shared" si="58"/>
        <v>2471</v>
      </c>
      <c r="H148" s="2">
        <f t="shared" si="59"/>
        <v>0.19256546134663341</v>
      </c>
      <c r="I148" s="6"/>
      <c r="J148" s="2">
        <f t="shared" si="60"/>
        <v>0.58884039900249374</v>
      </c>
      <c r="K148" s="2">
        <f t="shared" si="61"/>
        <v>0.39627493765586036</v>
      </c>
      <c r="L148" s="2">
        <f t="shared" si="62"/>
        <v>0</v>
      </c>
      <c r="M148" s="2">
        <f t="shared" si="63"/>
        <v>1.4884663341645898E-2</v>
      </c>
      <c r="N148" s="63">
        <v>7556</v>
      </c>
      <c r="O148" s="63">
        <v>5085</v>
      </c>
      <c r="P148" s="63"/>
      <c r="Q148" s="63">
        <v>131</v>
      </c>
      <c r="R148" s="63"/>
      <c r="S148" s="63"/>
      <c r="T148" s="63"/>
      <c r="W148" s="63"/>
      <c r="X148" s="8">
        <v>60</v>
      </c>
      <c r="Y148" s="63"/>
      <c r="Z148" s="63"/>
      <c r="AA148" s="63"/>
      <c r="AB148" s="63"/>
      <c r="AN148" t="str">
        <f t="shared" si="64"/>
        <v>Vernon</v>
      </c>
      <c r="AO148" t="s">
        <v>69</v>
      </c>
      <c r="AP148" s="8">
        <v>2</v>
      </c>
      <c r="AR148" s="111">
        <v>9</v>
      </c>
      <c r="AS148" s="113">
        <v>13</v>
      </c>
      <c r="AT148" s="113">
        <v>60</v>
      </c>
      <c r="AU148" s="117">
        <v>78250</v>
      </c>
      <c r="AV148" s="117">
        <f t="shared" si="65"/>
        <v>9013</v>
      </c>
      <c r="AW148" t="s">
        <v>1480</v>
      </c>
      <c r="AX148" s="121">
        <f t="shared" si="66"/>
        <v>978250</v>
      </c>
      <c r="BC148">
        <v>18.07</v>
      </c>
      <c r="BD148">
        <v>0.34</v>
      </c>
      <c r="BE148">
        <v>17.73</v>
      </c>
      <c r="BF148" s="2"/>
      <c r="BH148" s="123">
        <f t="shared" si="67"/>
        <v>0.58799999999999997</v>
      </c>
      <c r="BI148" s="123">
        <f t="shared" si="68"/>
        <v>0</v>
      </c>
      <c r="BJ148">
        <f t="shared" si="69"/>
        <v>0</v>
      </c>
    </row>
    <row r="149" spans="1:62" hidden="1" outlineLevel="1">
      <c r="A149" t="s">
        <v>917</v>
      </c>
      <c r="B149" s="8" t="s">
        <v>1493</v>
      </c>
      <c r="C149" s="1">
        <f t="shared" si="56"/>
        <v>1238</v>
      </c>
      <c r="D149" s="5">
        <f>IF(N149&gt;0, RANK(N149,(N149:P149,Q149:AE149)),0)</f>
        <v>1</v>
      </c>
      <c r="E149" s="5">
        <f>IF(O149&gt;0,RANK(O149,(N149:P149,Q149:AE149)),0)</f>
        <v>2</v>
      </c>
      <c r="F149" s="5">
        <f t="shared" si="57"/>
        <v>0</v>
      </c>
      <c r="G149" s="1">
        <f t="shared" si="58"/>
        <v>10</v>
      </c>
      <c r="H149" s="2">
        <f t="shared" si="59"/>
        <v>8.0775444264943458E-3</v>
      </c>
      <c r="I149" s="6"/>
      <c r="J149" s="2">
        <f t="shared" si="60"/>
        <v>0.49273021001615508</v>
      </c>
      <c r="K149" s="2">
        <f t="shared" si="61"/>
        <v>0.48465266558966075</v>
      </c>
      <c r="L149" s="2">
        <f t="shared" si="62"/>
        <v>0</v>
      </c>
      <c r="M149" s="2">
        <f t="shared" si="63"/>
        <v>2.2617124394184229E-2</v>
      </c>
      <c r="N149" s="63">
        <v>610</v>
      </c>
      <c r="O149" s="63">
        <v>600</v>
      </c>
      <c r="P149" s="63"/>
      <c r="Q149" s="63">
        <v>18</v>
      </c>
      <c r="R149" s="63"/>
      <c r="S149" s="63"/>
      <c r="T149" s="63"/>
      <c r="W149" s="63"/>
      <c r="X149" s="8">
        <v>10</v>
      </c>
      <c r="Y149" s="63"/>
      <c r="Z149" s="63"/>
      <c r="AA149" s="63"/>
      <c r="AB149" s="63"/>
      <c r="AN149" t="str">
        <f t="shared" si="64"/>
        <v>Voluntown</v>
      </c>
      <c r="AO149" t="s">
        <v>132</v>
      </c>
      <c r="AP149" s="8">
        <v>2</v>
      </c>
      <c r="AR149" s="111">
        <v>9</v>
      </c>
      <c r="AS149" s="113">
        <v>11</v>
      </c>
      <c r="AT149" s="113">
        <v>100</v>
      </c>
      <c r="AU149" s="117">
        <v>78600</v>
      </c>
      <c r="AV149" s="117">
        <f t="shared" si="65"/>
        <v>9011</v>
      </c>
      <c r="AW149" t="s">
        <v>1480</v>
      </c>
      <c r="AX149" s="121">
        <f t="shared" si="66"/>
        <v>978600</v>
      </c>
      <c r="BC149">
        <v>39.76</v>
      </c>
      <c r="BD149">
        <v>0.85</v>
      </c>
      <c r="BE149">
        <v>38.92</v>
      </c>
      <c r="BF149" s="2"/>
      <c r="BH149" s="123">
        <f t="shared" si="67"/>
        <v>0.49199999999999999</v>
      </c>
      <c r="BI149" s="123">
        <f t="shared" si="68"/>
        <v>0</v>
      </c>
      <c r="BJ149">
        <f t="shared" si="69"/>
        <v>0</v>
      </c>
    </row>
    <row r="150" spans="1:62" hidden="1" outlineLevel="1">
      <c r="A150" t="s">
        <v>1841</v>
      </c>
      <c r="B150" s="8" t="s">
        <v>1493</v>
      </c>
      <c r="C150" s="1">
        <f t="shared" si="56"/>
        <v>21084</v>
      </c>
      <c r="D150" s="5">
        <f>IF(N150&gt;0, RANK(N150,(N150:P150,Q150:AE150)),0)</f>
        <v>1</v>
      </c>
      <c r="E150" s="5">
        <f>IF(O150&gt;0,RANK(O150,(N150:P150,Q150:AE150)),0)</f>
        <v>2</v>
      </c>
      <c r="F150" s="5">
        <f t="shared" si="57"/>
        <v>0</v>
      </c>
      <c r="G150" s="1">
        <f t="shared" si="58"/>
        <v>2301</v>
      </c>
      <c r="H150" s="2">
        <f t="shared" si="59"/>
        <v>0.10913488901536711</v>
      </c>
      <c r="I150" s="6"/>
      <c r="J150" s="2">
        <f t="shared" si="60"/>
        <v>0.54828305824321766</v>
      </c>
      <c r="K150" s="2">
        <f t="shared" si="61"/>
        <v>0.43914816922785049</v>
      </c>
      <c r="L150" s="2">
        <f t="shared" si="62"/>
        <v>0</v>
      </c>
      <c r="M150" s="2">
        <f t="shared" si="63"/>
        <v>1.2568772528931849E-2</v>
      </c>
      <c r="N150" s="63">
        <v>11560</v>
      </c>
      <c r="O150" s="63">
        <v>9259</v>
      </c>
      <c r="P150" s="63"/>
      <c r="Q150" s="63">
        <v>190</v>
      </c>
      <c r="R150" s="63"/>
      <c r="S150" s="63"/>
      <c r="T150" s="63"/>
      <c r="W150" s="63"/>
      <c r="X150" s="8">
        <v>75</v>
      </c>
      <c r="Y150" s="63"/>
      <c r="Z150" s="63"/>
      <c r="AA150" s="63"/>
      <c r="AB150" s="63"/>
      <c r="AN150" t="str">
        <f t="shared" si="64"/>
        <v>Wallingford</v>
      </c>
      <c r="AO150" t="s">
        <v>2815</v>
      </c>
      <c r="AP150" s="8">
        <v>3</v>
      </c>
      <c r="AR150" s="111">
        <v>9</v>
      </c>
      <c r="AS150" s="113">
        <v>9</v>
      </c>
      <c r="AT150" s="113">
        <v>115</v>
      </c>
      <c r="AU150" s="117">
        <v>78740</v>
      </c>
      <c r="AV150" s="117">
        <f t="shared" si="65"/>
        <v>9009</v>
      </c>
      <c r="AW150" t="s">
        <v>1480</v>
      </c>
      <c r="AX150" s="121">
        <f t="shared" si="66"/>
        <v>978740</v>
      </c>
      <c r="BC150">
        <v>39.880000000000003</v>
      </c>
      <c r="BD150">
        <v>0.86</v>
      </c>
      <c r="BE150">
        <v>39.020000000000003</v>
      </c>
      <c r="BF150" s="2"/>
      <c r="BH150" s="123">
        <f t="shared" si="67"/>
        <v>0.54800000000000004</v>
      </c>
      <c r="BI150" s="123">
        <f t="shared" si="68"/>
        <v>0</v>
      </c>
      <c r="BJ150">
        <f t="shared" si="69"/>
        <v>0</v>
      </c>
    </row>
    <row r="151" spans="1:62" hidden="1" outlineLevel="1">
      <c r="A151" t="s">
        <v>425</v>
      </c>
      <c r="B151" s="8" t="s">
        <v>1493</v>
      </c>
      <c r="C151" s="1">
        <f t="shared" si="56"/>
        <v>827</v>
      </c>
      <c r="D151" s="5">
        <f>IF(N151&gt;0, RANK(N151,(N151:P151,Q151:AE151)),0)</f>
        <v>2</v>
      </c>
      <c r="E151" s="5">
        <f>IF(O151&gt;0,RANK(O151,(N151:P151,Q151:AE151)),0)</f>
        <v>1</v>
      </c>
      <c r="F151" s="5">
        <f t="shared" si="57"/>
        <v>0</v>
      </c>
      <c r="G151" s="1">
        <f t="shared" si="58"/>
        <v>3</v>
      </c>
      <c r="H151" s="2">
        <f t="shared" si="59"/>
        <v>3.6275695284159614E-3</v>
      </c>
      <c r="I151" s="6"/>
      <c r="J151" s="2">
        <f t="shared" si="60"/>
        <v>0.48851269649334944</v>
      </c>
      <c r="K151" s="2">
        <f t="shared" si="61"/>
        <v>0.49214026602176542</v>
      </c>
      <c r="L151" s="2">
        <f t="shared" si="62"/>
        <v>0</v>
      </c>
      <c r="M151" s="2">
        <f t="shared" si="63"/>
        <v>1.9347037484885088E-2</v>
      </c>
      <c r="N151" s="63">
        <v>404</v>
      </c>
      <c r="O151" s="63">
        <v>407</v>
      </c>
      <c r="P151" s="63"/>
      <c r="Q151" s="63">
        <v>12</v>
      </c>
      <c r="R151" s="63"/>
      <c r="S151" s="63"/>
      <c r="T151" s="63"/>
      <c r="W151" s="63"/>
      <c r="X151" s="8">
        <v>4</v>
      </c>
      <c r="Y151" s="63"/>
      <c r="Z151" s="63"/>
      <c r="AA151" s="63"/>
      <c r="AB151" s="63"/>
      <c r="AN151" t="str">
        <f t="shared" si="64"/>
        <v>Warren</v>
      </c>
      <c r="AO151" t="s">
        <v>1284</v>
      </c>
      <c r="AP151" s="8">
        <v>5</v>
      </c>
      <c r="AR151" s="111">
        <v>9</v>
      </c>
      <c r="AS151" s="113">
        <v>5</v>
      </c>
      <c r="AT151" s="113">
        <v>110</v>
      </c>
      <c r="AU151" s="117">
        <v>79510</v>
      </c>
      <c r="AV151" s="117">
        <f t="shared" si="65"/>
        <v>9005</v>
      </c>
      <c r="AW151" t="s">
        <v>1480</v>
      </c>
      <c r="AX151" s="121">
        <f t="shared" si="66"/>
        <v>979510</v>
      </c>
      <c r="BC151">
        <v>27.56</v>
      </c>
      <c r="BD151">
        <v>1.25</v>
      </c>
      <c r="BE151">
        <v>26.31</v>
      </c>
      <c r="BF151" s="2"/>
      <c r="BH151" s="123">
        <f t="shared" si="67"/>
        <v>0</v>
      </c>
      <c r="BI151" s="123">
        <f t="shared" si="68"/>
        <v>0.49199999999999999</v>
      </c>
      <c r="BJ151">
        <f t="shared" si="69"/>
        <v>0</v>
      </c>
    </row>
    <row r="152" spans="1:62" hidden="1" outlineLevel="1">
      <c r="A152" t="s">
        <v>699</v>
      </c>
      <c r="B152" s="8" t="s">
        <v>1493</v>
      </c>
      <c r="C152" s="1">
        <f t="shared" si="56"/>
        <v>2082</v>
      </c>
      <c r="D152" s="5">
        <f>IF(N152&gt;0, RANK(N152,(N152:P152,Q152:AE152)),0)</f>
        <v>1</v>
      </c>
      <c r="E152" s="5">
        <f>IF(O152&gt;0,RANK(O152,(N152:P152,Q152:AE152)),0)</f>
        <v>2</v>
      </c>
      <c r="F152" s="5">
        <f t="shared" si="57"/>
        <v>0</v>
      </c>
      <c r="G152" s="1">
        <f t="shared" si="58"/>
        <v>413</v>
      </c>
      <c r="H152" s="2">
        <f t="shared" si="59"/>
        <v>0.1983669548511047</v>
      </c>
      <c r="I152" s="6"/>
      <c r="J152" s="2">
        <f t="shared" si="60"/>
        <v>0.59414024975984625</v>
      </c>
      <c r="K152" s="2">
        <f t="shared" si="61"/>
        <v>0.39577329490874158</v>
      </c>
      <c r="L152" s="2">
        <f t="shared" si="62"/>
        <v>0</v>
      </c>
      <c r="M152" s="2">
        <f t="shared" si="63"/>
        <v>1.008645533141217E-2</v>
      </c>
      <c r="N152" s="63">
        <v>1237</v>
      </c>
      <c r="O152" s="63">
        <v>824</v>
      </c>
      <c r="P152" s="63"/>
      <c r="Q152" s="63">
        <v>15</v>
      </c>
      <c r="R152" s="63"/>
      <c r="S152" s="63"/>
      <c r="T152" s="63"/>
      <c r="W152" s="63"/>
      <c r="X152" s="8">
        <v>6</v>
      </c>
      <c r="Y152" s="63"/>
      <c r="Z152" s="63"/>
      <c r="AA152" s="63"/>
      <c r="AB152" s="63"/>
      <c r="AN152" t="str">
        <f t="shared" si="64"/>
        <v>Washington</v>
      </c>
      <c r="AO152" t="s">
        <v>1284</v>
      </c>
      <c r="AP152" s="8">
        <v>5</v>
      </c>
      <c r="AR152" s="111">
        <v>9</v>
      </c>
      <c r="AS152" s="113">
        <v>5</v>
      </c>
      <c r="AT152" s="113">
        <v>115</v>
      </c>
      <c r="AU152" s="117">
        <v>79720</v>
      </c>
      <c r="AV152" s="117">
        <f t="shared" si="65"/>
        <v>9005</v>
      </c>
      <c r="AW152" t="s">
        <v>1480</v>
      </c>
      <c r="AX152" s="121">
        <f t="shared" si="66"/>
        <v>979720</v>
      </c>
      <c r="BC152">
        <v>38.71</v>
      </c>
      <c r="BD152">
        <v>0.52</v>
      </c>
      <c r="BE152">
        <v>38.19</v>
      </c>
      <c r="BF152" s="2"/>
      <c r="BH152" s="123">
        <f t="shared" si="67"/>
        <v>0.59399999999999997</v>
      </c>
      <c r="BI152" s="123">
        <f t="shared" si="68"/>
        <v>0</v>
      </c>
      <c r="BJ152">
        <f t="shared" si="69"/>
        <v>0</v>
      </c>
    </row>
    <row r="153" spans="1:62" hidden="1" outlineLevel="1">
      <c r="A153" t="s">
        <v>832</v>
      </c>
      <c r="B153" s="8" t="s">
        <v>1493</v>
      </c>
      <c r="C153" s="1">
        <f t="shared" si="56"/>
        <v>32274</v>
      </c>
      <c r="D153" s="5">
        <f>IF(N153&gt;0, RANK(N153,(N153:P153,Q153:AE153)),0)</f>
        <v>1</v>
      </c>
      <c r="E153" s="5">
        <f>IF(O153&gt;0,RANK(O153,(N153:P153,Q153:AE153)),0)</f>
        <v>2</v>
      </c>
      <c r="F153" s="5">
        <f t="shared" si="57"/>
        <v>0</v>
      </c>
      <c r="G153" s="1">
        <f t="shared" si="58"/>
        <v>9907</v>
      </c>
      <c r="H153" s="2">
        <f t="shared" si="59"/>
        <v>0.30696535911259837</v>
      </c>
      <c r="I153" s="6"/>
      <c r="J153" s="2">
        <f t="shared" si="60"/>
        <v>0.64934622296585487</v>
      </c>
      <c r="K153" s="2">
        <f t="shared" si="61"/>
        <v>0.3423808638532565</v>
      </c>
      <c r="L153" s="2">
        <f t="shared" si="62"/>
        <v>0</v>
      </c>
      <c r="M153" s="2">
        <f t="shared" si="63"/>
        <v>8.2729131808886303E-3</v>
      </c>
      <c r="N153" s="63">
        <v>20957</v>
      </c>
      <c r="O153" s="63">
        <v>11050</v>
      </c>
      <c r="P153" s="63"/>
      <c r="Q153" s="63">
        <v>156</v>
      </c>
      <c r="R153" s="63">
        <v>0</v>
      </c>
      <c r="S153" s="63"/>
      <c r="T153" s="63">
        <v>0</v>
      </c>
      <c r="W153" s="63">
        <v>0</v>
      </c>
      <c r="X153" s="8">
        <v>110</v>
      </c>
      <c r="Y153" s="63">
        <v>1</v>
      </c>
      <c r="Z153" s="63"/>
      <c r="AA153" s="63"/>
      <c r="AB153" s="63"/>
      <c r="AN153" t="str">
        <f t="shared" si="64"/>
        <v>Waterbury</v>
      </c>
      <c r="AO153" t="s">
        <v>2815</v>
      </c>
      <c r="AP153" s="8">
        <v>0</v>
      </c>
      <c r="AR153" s="111">
        <v>9</v>
      </c>
      <c r="AS153" s="113">
        <v>9</v>
      </c>
      <c r="AT153" s="113">
        <v>120</v>
      </c>
      <c r="AU153" s="117">
        <v>80070</v>
      </c>
      <c r="AV153" s="117">
        <f t="shared" si="65"/>
        <v>9009</v>
      </c>
      <c r="AW153" t="s">
        <v>1480</v>
      </c>
      <c r="AX153" s="121">
        <f t="shared" si="66"/>
        <v>980070</v>
      </c>
      <c r="BC153">
        <v>28.92</v>
      </c>
      <c r="BD153">
        <v>0.35</v>
      </c>
      <c r="BE153">
        <v>28.57</v>
      </c>
      <c r="BF153" s="2"/>
      <c r="BH153" s="123">
        <f t="shared" si="67"/>
        <v>0.64900000000000002</v>
      </c>
      <c r="BI153" s="123">
        <f t="shared" si="68"/>
        <v>0</v>
      </c>
      <c r="BJ153">
        <f t="shared" si="69"/>
        <v>0</v>
      </c>
    </row>
    <row r="154" spans="1:62" hidden="1" outlineLevel="1">
      <c r="A154" t="s">
        <v>1066</v>
      </c>
      <c r="B154" s="8" t="s">
        <v>1493</v>
      </c>
      <c r="C154" s="1">
        <f t="shared" si="56"/>
        <v>9901</v>
      </c>
      <c r="D154" s="5">
        <f>IF(N154&gt;0, RANK(N154,(N154:P154,Q154:AE154)),0)</f>
        <v>1</v>
      </c>
      <c r="E154" s="5">
        <f>IF(O154&gt;0,RANK(O154,(N154:P154,Q154:AE154)),0)</f>
        <v>2</v>
      </c>
      <c r="F154" s="5">
        <f t="shared" si="57"/>
        <v>0</v>
      </c>
      <c r="G154" s="1">
        <f t="shared" si="58"/>
        <v>1390</v>
      </c>
      <c r="H154" s="2">
        <f t="shared" si="59"/>
        <v>0.14038985961014039</v>
      </c>
      <c r="I154" s="6"/>
      <c r="J154" s="2">
        <f t="shared" si="60"/>
        <v>0.56287243712756285</v>
      </c>
      <c r="K154" s="2">
        <f t="shared" si="61"/>
        <v>0.42248257751742246</v>
      </c>
      <c r="L154" s="2">
        <f t="shared" si="62"/>
        <v>0</v>
      </c>
      <c r="M154" s="2">
        <f t="shared" si="63"/>
        <v>1.4644985355014684E-2</v>
      </c>
      <c r="N154" s="63">
        <v>5573</v>
      </c>
      <c r="O154" s="63">
        <v>4183</v>
      </c>
      <c r="P154" s="63"/>
      <c r="Q154" s="63">
        <v>91</v>
      </c>
      <c r="R154" s="63"/>
      <c r="S154" s="63"/>
      <c r="T154" s="63"/>
      <c r="W154" s="63"/>
      <c r="X154" s="8">
        <v>54</v>
      </c>
      <c r="Y154" s="63"/>
      <c r="Z154" s="63"/>
      <c r="AA154" s="63"/>
      <c r="AB154" s="63"/>
      <c r="AN154" t="str">
        <f t="shared" si="64"/>
        <v>Waterford</v>
      </c>
      <c r="AO154" t="s">
        <v>132</v>
      </c>
      <c r="AP154" s="8">
        <v>2</v>
      </c>
      <c r="AR154" s="111">
        <v>9</v>
      </c>
      <c r="AS154" s="113">
        <v>11</v>
      </c>
      <c r="AT154" s="113">
        <v>105</v>
      </c>
      <c r="AU154" s="117">
        <v>80280</v>
      </c>
      <c r="AV154" s="117">
        <f t="shared" si="65"/>
        <v>9011</v>
      </c>
      <c r="AW154" t="s">
        <v>1480</v>
      </c>
      <c r="AX154" s="121">
        <f t="shared" si="66"/>
        <v>980280</v>
      </c>
      <c r="BC154">
        <v>44.39</v>
      </c>
      <c r="BD154">
        <v>11.64</v>
      </c>
      <c r="BE154">
        <v>32.75</v>
      </c>
      <c r="BF154" s="2"/>
      <c r="BH154" s="123">
        <f t="shared" si="67"/>
        <v>0.56200000000000006</v>
      </c>
      <c r="BI154" s="123">
        <f t="shared" si="68"/>
        <v>0</v>
      </c>
      <c r="BJ154">
        <f t="shared" si="69"/>
        <v>0</v>
      </c>
    </row>
    <row r="155" spans="1:62" hidden="1" outlineLevel="1">
      <c r="A155" t="s">
        <v>1365</v>
      </c>
      <c r="B155" s="8" t="s">
        <v>1493</v>
      </c>
      <c r="C155" s="1">
        <f t="shared" si="56"/>
        <v>10960</v>
      </c>
      <c r="D155" s="5">
        <f>IF(N155&gt;0, RANK(N155,(N155:P155,Q155:AE155)),0)</f>
        <v>2</v>
      </c>
      <c r="E155" s="5">
        <f>IF(O155&gt;0,RANK(O155,(N155:P155,Q155:AE155)),0)</f>
        <v>1</v>
      </c>
      <c r="F155" s="5">
        <f t="shared" si="57"/>
        <v>0</v>
      </c>
      <c r="G155" s="1">
        <f t="shared" si="58"/>
        <v>2463</v>
      </c>
      <c r="H155" s="2">
        <f t="shared" si="59"/>
        <v>0.22472627737226278</v>
      </c>
      <c r="I155" s="6"/>
      <c r="J155" s="2">
        <f t="shared" si="60"/>
        <v>0.38147810218978101</v>
      </c>
      <c r="K155" s="2">
        <f t="shared" si="61"/>
        <v>0.60620437956204376</v>
      </c>
      <c r="L155" s="2">
        <f t="shared" si="62"/>
        <v>0</v>
      </c>
      <c r="M155" s="2">
        <f t="shared" si="63"/>
        <v>1.2317518248175174E-2</v>
      </c>
      <c r="N155" s="63">
        <v>4181</v>
      </c>
      <c r="O155" s="63">
        <v>6644</v>
      </c>
      <c r="P155" s="63"/>
      <c r="Q155" s="63">
        <v>76</v>
      </c>
      <c r="R155" s="63"/>
      <c r="S155" s="63"/>
      <c r="T155" s="63"/>
      <c r="W155" s="63"/>
      <c r="X155" s="8">
        <v>59</v>
      </c>
      <c r="Y155" s="63"/>
      <c r="Z155" s="63"/>
      <c r="AA155" s="63"/>
      <c r="AB155" s="63"/>
      <c r="AN155" t="str">
        <f t="shared" si="64"/>
        <v>Watertown</v>
      </c>
      <c r="AO155" t="s">
        <v>1284</v>
      </c>
      <c r="AP155" s="8">
        <v>5</v>
      </c>
      <c r="AR155" s="111">
        <v>9</v>
      </c>
      <c r="AS155" s="113">
        <v>5</v>
      </c>
      <c r="AT155" s="113">
        <v>120</v>
      </c>
      <c r="AU155" s="117">
        <v>80490</v>
      </c>
      <c r="AV155" s="117">
        <f t="shared" si="65"/>
        <v>9005</v>
      </c>
      <c r="AW155" t="s">
        <v>1480</v>
      </c>
      <c r="AX155" s="121">
        <f t="shared" si="66"/>
        <v>980490</v>
      </c>
      <c r="BC155">
        <v>29.58</v>
      </c>
      <c r="BD155">
        <v>0.43</v>
      </c>
      <c r="BE155">
        <v>29.15</v>
      </c>
      <c r="BF155" s="2"/>
      <c r="BH155" s="123">
        <f t="shared" si="67"/>
        <v>0</v>
      </c>
      <c r="BI155" s="123">
        <f t="shared" si="68"/>
        <v>0.60599999999999998</v>
      </c>
      <c r="BJ155">
        <f t="shared" si="69"/>
        <v>0</v>
      </c>
    </row>
    <row r="156" spans="1:62" hidden="1" outlineLevel="1">
      <c r="A156" t="s">
        <v>748</v>
      </c>
      <c r="B156" s="8" t="s">
        <v>1493</v>
      </c>
      <c r="C156" s="1">
        <f t="shared" si="56"/>
        <v>31928</v>
      </c>
      <c r="D156" s="5">
        <f>IF(N156&gt;0, RANK(N156,(N156:P156,Q156:AE156)),0)</f>
        <v>1</v>
      </c>
      <c r="E156" s="5">
        <f>IF(O156&gt;0,RANK(O156,(N156:P156,Q156:AE156)),0)</f>
        <v>2</v>
      </c>
      <c r="F156" s="5">
        <f t="shared" si="57"/>
        <v>0</v>
      </c>
      <c r="G156" s="1">
        <f t="shared" si="58"/>
        <v>10558</v>
      </c>
      <c r="H156" s="2">
        <f t="shared" si="59"/>
        <v>0.33068153345026308</v>
      </c>
      <c r="I156" s="6"/>
      <c r="J156" s="2">
        <f t="shared" si="60"/>
        <v>0.65989100476071161</v>
      </c>
      <c r="K156" s="2">
        <f t="shared" si="61"/>
        <v>0.32920947131044853</v>
      </c>
      <c r="L156" s="2">
        <f t="shared" si="62"/>
        <v>0</v>
      </c>
      <c r="M156" s="2">
        <f t="shared" si="63"/>
        <v>1.089952392883986E-2</v>
      </c>
      <c r="N156" s="63">
        <v>21069</v>
      </c>
      <c r="O156" s="63">
        <v>10511</v>
      </c>
      <c r="P156" s="63"/>
      <c r="Q156" s="63">
        <v>253</v>
      </c>
      <c r="R156" s="63"/>
      <c r="S156" s="63"/>
      <c r="T156" s="63"/>
      <c r="W156" s="63"/>
      <c r="X156" s="8">
        <v>95</v>
      </c>
      <c r="Y156" s="63"/>
      <c r="Z156" s="63"/>
      <c r="AA156" s="63"/>
      <c r="AB156" s="63"/>
      <c r="AN156" t="str">
        <f t="shared" si="64"/>
        <v>West Hartford</v>
      </c>
      <c r="AO156" t="s">
        <v>1746</v>
      </c>
      <c r="AP156" s="8">
        <v>1</v>
      </c>
      <c r="AR156" s="111">
        <v>9</v>
      </c>
      <c r="AS156" s="113">
        <v>3</v>
      </c>
      <c r="AT156" s="113">
        <v>130</v>
      </c>
      <c r="AU156" s="117">
        <v>82590</v>
      </c>
      <c r="AV156" s="117">
        <f t="shared" si="65"/>
        <v>9003</v>
      </c>
      <c r="AW156" t="s">
        <v>1480</v>
      </c>
      <c r="AX156" s="121">
        <f t="shared" si="66"/>
        <v>982590</v>
      </c>
      <c r="BC156">
        <v>22.36</v>
      </c>
      <c r="BD156">
        <v>0.38</v>
      </c>
      <c r="BE156">
        <v>21.98</v>
      </c>
      <c r="BF156" s="2"/>
      <c r="BH156" s="123">
        <f t="shared" si="67"/>
        <v>0.65900000000000003</v>
      </c>
      <c r="BI156" s="123">
        <f t="shared" si="68"/>
        <v>0</v>
      </c>
      <c r="BJ156">
        <f t="shared" si="69"/>
        <v>0</v>
      </c>
    </row>
    <row r="157" spans="1:62" hidden="1" outlineLevel="1">
      <c r="A157" t="s">
        <v>2784</v>
      </c>
      <c r="B157" s="8" t="s">
        <v>1493</v>
      </c>
      <c r="C157" s="1">
        <f t="shared" si="56"/>
        <v>20278</v>
      </c>
      <c r="D157" s="5">
        <f>IF(N157&gt;0, RANK(N157,(N157:P157,Q157:AE157)),0)</f>
        <v>1</v>
      </c>
      <c r="E157" s="5">
        <f>IF(O157&gt;0,RANK(O157,(N157:P157,Q157:AE157)),0)</f>
        <v>2</v>
      </c>
      <c r="F157" s="5">
        <f t="shared" si="57"/>
        <v>0</v>
      </c>
      <c r="G157" s="1">
        <f t="shared" si="58"/>
        <v>8497</v>
      </c>
      <c r="H157" s="2">
        <f t="shared" si="59"/>
        <v>0.41902554492553507</v>
      </c>
      <c r="I157" s="6"/>
      <c r="J157" s="2">
        <f t="shared" si="60"/>
        <v>0.70450734786468094</v>
      </c>
      <c r="K157" s="2">
        <f t="shared" si="61"/>
        <v>0.28548180293914588</v>
      </c>
      <c r="L157" s="2">
        <f t="shared" si="62"/>
        <v>0</v>
      </c>
      <c r="M157" s="2">
        <f t="shared" si="63"/>
        <v>1.0010849196173177E-2</v>
      </c>
      <c r="N157" s="63">
        <v>14286</v>
      </c>
      <c r="O157" s="63">
        <v>5789</v>
      </c>
      <c r="P157" s="63"/>
      <c r="Q157" s="63">
        <v>111</v>
      </c>
      <c r="R157" s="63"/>
      <c r="S157" s="63"/>
      <c r="T157" s="63"/>
      <c r="W157" s="63"/>
      <c r="X157" s="8">
        <v>92</v>
      </c>
      <c r="Y157" s="63"/>
      <c r="Z157" s="63"/>
      <c r="AA157" s="63"/>
      <c r="AB157" s="63"/>
      <c r="AN157" t="str">
        <f t="shared" si="64"/>
        <v>West Haven</v>
      </c>
      <c r="AO157" t="s">
        <v>2815</v>
      </c>
      <c r="AP157" s="8">
        <v>3</v>
      </c>
      <c r="AR157" s="111">
        <v>9</v>
      </c>
      <c r="AS157" s="113">
        <v>9</v>
      </c>
      <c r="AT157" s="113">
        <v>125</v>
      </c>
      <c r="AU157" s="117">
        <v>82870</v>
      </c>
      <c r="AV157" s="117">
        <f t="shared" si="65"/>
        <v>9009</v>
      </c>
      <c r="AW157" t="s">
        <v>1480</v>
      </c>
      <c r="AX157" s="121">
        <f t="shared" si="66"/>
        <v>982870</v>
      </c>
      <c r="BC157">
        <v>11.01</v>
      </c>
      <c r="BD157">
        <v>0.17</v>
      </c>
      <c r="BE157">
        <v>10.84</v>
      </c>
      <c r="BF157" s="2"/>
      <c r="BH157" s="123">
        <f t="shared" si="67"/>
        <v>0.70399999999999996</v>
      </c>
      <c r="BI157" s="123">
        <f t="shared" si="68"/>
        <v>0</v>
      </c>
      <c r="BJ157">
        <f t="shared" si="69"/>
        <v>0</v>
      </c>
    </row>
    <row r="158" spans="1:62" hidden="1" outlineLevel="1">
      <c r="A158" t="s">
        <v>467</v>
      </c>
      <c r="B158" s="8" t="s">
        <v>1493</v>
      </c>
      <c r="C158" s="1">
        <f t="shared" si="56"/>
        <v>3553</v>
      </c>
      <c r="D158" s="5">
        <f>IF(N158&gt;0, RANK(N158,(N158:P158,Q158:AE158)),0)</f>
        <v>1</v>
      </c>
      <c r="E158" s="5">
        <f>IF(O158&gt;0,RANK(O158,(N158:P158,Q158:AE158)),0)</f>
        <v>2</v>
      </c>
      <c r="F158" s="5">
        <f t="shared" si="57"/>
        <v>0</v>
      </c>
      <c r="G158" s="1">
        <f t="shared" si="58"/>
        <v>298</v>
      </c>
      <c r="H158" s="2">
        <f t="shared" si="59"/>
        <v>8.3872783563186046E-2</v>
      </c>
      <c r="I158" s="6"/>
      <c r="J158" s="2">
        <f t="shared" si="60"/>
        <v>0.5356037151702786</v>
      </c>
      <c r="K158" s="2">
        <f t="shared" si="61"/>
        <v>0.4517309316070926</v>
      </c>
      <c r="L158" s="2">
        <f t="shared" si="62"/>
        <v>0</v>
      </c>
      <c r="M158" s="2">
        <f t="shared" si="63"/>
        <v>1.2665353222628795E-2</v>
      </c>
      <c r="N158" s="63">
        <v>1903</v>
      </c>
      <c r="O158" s="63">
        <v>1605</v>
      </c>
      <c r="P158" s="63"/>
      <c r="Q158" s="63">
        <v>34</v>
      </c>
      <c r="R158" s="63"/>
      <c r="S158" s="63"/>
      <c r="T158" s="63"/>
      <c r="W158" s="63"/>
      <c r="X158" s="8">
        <v>11</v>
      </c>
      <c r="Y158" s="63"/>
      <c r="Z158" s="63"/>
      <c r="AA158" s="63"/>
      <c r="AB158" s="63"/>
      <c r="AN158" t="str">
        <f t="shared" si="64"/>
        <v>Westbrook</v>
      </c>
      <c r="AO158" t="s">
        <v>506</v>
      </c>
      <c r="AP158" s="8">
        <v>2</v>
      </c>
      <c r="AR158" s="111">
        <v>9</v>
      </c>
      <c r="AS158" s="113">
        <v>7</v>
      </c>
      <c r="AT158" s="113">
        <v>75</v>
      </c>
      <c r="AU158" s="117">
        <v>81680</v>
      </c>
      <c r="AV158" s="117">
        <f t="shared" si="65"/>
        <v>9007</v>
      </c>
      <c r="AW158" t="s">
        <v>1480</v>
      </c>
      <c r="AX158" s="121">
        <f t="shared" si="66"/>
        <v>981680</v>
      </c>
      <c r="BC158">
        <v>21.38</v>
      </c>
      <c r="BD158">
        <v>5.66</v>
      </c>
      <c r="BE158">
        <v>15.72</v>
      </c>
      <c r="BF158" s="2"/>
      <c r="BH158" s="123">
        <f t="shared" si="67"/>
        <v>0.53500000000000003</v>
      </c>
      <c r="BI158" s="123">
        <f t="shared" si="68"/>
        <v>0</v>
      </c>
      <c r="BJ158">
        <f t="shared" si="69"/>
        <v>0</v>
      </c>
    </row>
    <row r="159" spans="1:62" hidden="1" outlineLevel="1">
      <c r="A159" t="s">
        <v>1438</v>
      </c>
      <c r="B159" s="8" t="s">
        <v>1493</v>
      </c>
      <c r="C159" s="1">
        <f t="shared" si="56"/>
        <v>5532</v>
      </c>
      <c r="D159" s="5">
        <f>IF(N159&gt;0, RANK(N159,(N159:P159,Q159:AE159)),0)</f>
        <v>1</v>
      </c>
      <c r="E159" s="5">
        <f>IF(O159&gt;0,RANK(O159,(N159:P159,Q159:AE159)),0)</f>
        <v>2</v>
      </c>
      <c r="F159" s="5">
        <f t="shared" si="57"/>
        <v>0</v>
      </c>
      <c r="G159" s="1">
        <f t="shared" si="58"/>
        <v>411</v>
      </c>
      <c r="H159" s="2">
        <f t="shared" si="59"/>
        <v>7.4295010845986983E-2</v>
      </c>
      <c r="I159" s="6"/>
      <c r="J159" s="2">
        <f t="shared" si="60"/>
        <v>0.53271872740419379</v>
      </c>
      <c r="K159" s="2">
        <f t="shared" si="61"/>
        <v>0.4584237165582068</v>
      </c>
      <c r="L159" s="2">
        <f t="shared" si="62"/>
        <v>0</v>
      </c>
      <c r="M159" s="2">
        <f t="shared" si="63"/>
        <v>8.8575560375994122E-3</v>
      </c>
      <c r="N159" s="63">
        <v>2947</v>
      </c>
      <c r="O159" s="63">
        <v>2536</v>
      </c>
      <c r="P159" s="63"/>
      <c r="Q159" s="63">
        <v>42</v>
      </c>
      <c r="R159" s="63"/>
      <c r="S159" s="63"/>
      <c r="T159" s="63"/>
      <c r="W159" s="63"/>
      <c r="X159" s="8">
        <v>7</v>
      </c>
      <c r="Y159" s="63"/>
      <c r="Z159" s="63"/>
      <c r="AA159" s="63"/>
      <c r="AB159" s="63"/>
      <c r="AN159" t="str">
        <f t="shared" si="64"/>
        <v>Weston</v>
      </c>
      <c r="AO159" t="s">
        <v>283</v>
      </c>
      <c r="AP159" s="8">
        <v>4</v>
      </c>
      <c r="AR159" s="111">
        <v>9</v>
      </c>
      <c r="AS159" s="113">
        <v>1</v>
      </c>
      <c r="AT159" s="113">
        <v>105</v>
      </c>
      <c r="AU159" s="117">
        <v>83430</v>
      </c>
      <c r="AV159" s="117">
        <f t="shared" si="65"/>
        <v>9001</v>
      </c>
      <c r="AW159" t="s">
        <v>1480</v>
      </c>
      <c r="AX159" s="121">
        <f t="shared" si="66"/>
        <v>983430</v>
      </c>
      <c r="BC159">
        <v>20.71</v>
      </c>
      <c r="BD159">
        <v>0.91</v>
      </c>
      <c r="BE159">
        <v>19.8</v>
      </c>
      <c r="BF159" s="2"/>
      <c r="BH159" s="123">
        <f t="shared" si="67"/>
        <v>0.53200000000000003</v>
      </c>
      <c r="BI159" s="123">
        <f t="shared" si="68"/>
        <v>0</v>
      </c>
      <c r="BJ159">
        <f t="shared" si="69"/>
        <v>0</v>
      </c>
    </row>
    <row r="160" spans="1:62" hidden="1" outlineLevel="1">
      <c r="A160" t="s">
        <v>2204</v>
      </c>
      <c r="B160" s="8" t="s">
        <v>1493</v>
      </c>
      <c r="C160" s="1">
        <f t="shared" si="56"/>
        <v>15048</v>
      </c>
      <c r="D160" s="5">
        <f>IF(N160&gt;0, RANK(N160,(N160:P160,Q160:AE160)),0)</f>
        <v>1</v>
      </c>
      <c r="E160" s="5">
        <f>IF(O160&gt;0,RANK(O160,(N160:P160,Q160:AE160)),0)</f>
        <v>2</v>
      </c>
      <c r="F160" s="5">
        <f t="shared" si="57"/>
        <v>0</v>
      </c>
      <c r="G160" s="1">
        <f t="shared" si="58"/>
        <v>2056</v>
      </c>
      <c r="H160" s="2">
        <f t="shared" si="59"/>
        <v>0.1366294524189261</v>
      </c>
      <c r="I160" s="6"/>
      <c r="J160" s="2">
        <f t="shared" si="60"/>
        <v>0.56452684742158421</v>
      </c>
      <c r="K160" s="2">
        <f t="shared" si="61"/>
        <v>0.42789739500265817</v>
      </c>
      <c r="L160" s="2">
        <f t="shared" si="62"/>
        <v>0</v>
      </c>
      <c r="M160" s="2">
        <f t="shared" si="63"/>
        <v>7.5757575757576245E-3</v>
      </c>
      <c r="N160" s="63">
        <v>8495</v>
      </c>
      <c r="O160" s="63">
        <v>6439</v>
      </c>
      <c r="P160" s="63"/>
      <c r="Q160" s="63">
        <v>90</v>
      </c>
      <c r="R160" s="63"/>
      <c r="S160" s="63"/>
      <c r="T160" s="63"/>
      <c r="W160" s="63"/>
      <c r="X160" s="8">
        <v>24</v>
      </c>
      <c r="Y160" s="63"/>
      <c r="Z160" s="63"/>
      <c r="AA160" s="63"/>
      <c r="AB160" s="63"/>
      <c r="AN160" t="str">
        <f t="shared" si="64"/>
        <v>Westport</v>
      </c>
      <c r="AO160" t="s">
        <v>283</v>
      </c>
      <c r="AP160" s="8">
        <v>4</v>
      </c>
      <c r="AR160" s="111">
        <v>9</v>
      </c>
      <c r="AS160" s="113">
        <v>1</v>
      </c>
      <c r="AT160" s="113">
        <v>110</v>
      </c>
      <c r="AU160" s="117">
        <v>83500</v>
      </c>
      <c r="AV160" s="117">
        <f t="shared" si="65"/>
        <v>9001</v>
      </c>
      <c r="AW160" t="s">
        <v>1480</v>
      </c>
      <c r="AX160" s="121">
        <f t="shared" si="66"/>
        <v>983500</v>
      </c>
      <c r="BC160">
        <v>33.33</v>
      </c>
      <c r="BD160">
        <v>13.32</v>
      </c>
      <c r="BE160">
        <v>20.010000000000002</v>
      </c>
      <c r="BF160" s="2"/>
      <c r="BH160" s="123">
        <f t="shared" si="67"/>
        <v>0.56399999999999995</v>
      </c>
      <c r="BI160" s="123">
        <f t="shared" si="68"/>
        <v>0</v>
      </c>
      <c r="BJ160">
        <f t="shared" si="69"/>
        <v>0</v>
      </c>
    </row>
    <row r="161" spans="1:66" hidden="1" outlineLevel="1">
      <c r="A161" t="s">
        <v>1420</v>
      </c>
      <c r="B161" s="8" t="s">
        <v>1493</v>
      </c>
      <c r="C161" s="1">
        <f t="shared" si="56"/>
        <v>13936</v>
      </c>
      <c r="D161" s="5">
        <f>IF(N161&gt;0, RANK(N161,(N161:P161,Q161:AE161)),0)</f>
        <v>1</v>
      </c>
      <c r="E161" s="5">
        <f>IF(O161&gt;0,RANK(O161,(N161:P161,Q161:AE161)),0)</f>
        <v>2</v>
      </c>
      <c r="F161" s="5">
        <f t="shared" si="57"/>
        <v>0</v>
      </c>
      <c r="G161" s="1">
        <f t="shared" si="58"/>
        <v>1738</v>
      </c>
      <c r="H161" s="2">
        <f t="shared" si="59"/>
        <v>0.12471297359357061</v>
      </c>
      <c r="I161" s="6"/>
      <c r="J161" s="2">
        <f t="shared" si="60"/>
        <v>0.55632893226176805</v>
      </c>
      <c r="K161" s="2">
        <f t="shared" si="61"/>
        <v>0.43161595866819746</v>
      </c>
      <c r="L161" s="2">
        <f t="shared" si="62"/>
        <v>0</v>
      </c>
      <c r="M161" s="2">
        <f t="shared" si="63"/>
        <v>1.2055109070034487E-2</v>
      </c>
      <c r="N161" s="63">
        <v>7753</v>
      </c>
      <c r="O161" s="63">
        <v>6015</v>
      </c>
      <c r="P161" s="63"/>
      <c r="Q161" s="63">
        <v>126</v>
      </c>
      <c r="R161" s="63"/>
      <c r="S161" s="63"/>
      <c r="T161" s="63"/>
      <c r="W161" s="63"/>
      <c r="X161" s="8">
        <v>42</v>
      </c>
      <c r="Y161" s="63"/>
      <c r="Z161" s="63"/>
      <c r="AA161" s="63"/>
      <c r="AB161" s="63"/>
      <c r="AN161" t="str">
        <f t="shared" si="64"/>
        <v>Wethersfield</v>
      </c>
      <c r="AO161" t="s">
        <v>1746</v>
      </c>
      <c r="AP161" s="8">
        <v>1</v>
      </c>
      <c r="AR161" s="111">
        <v>9</v>
      </c>
      <c r="AS161" s="113">
        <v>3</v>
      </c>
      <c r="AT161" s="113">
        <v>135</v>
      </c>
      <c r="AU161" s="117">
        <v>84900</v>
      </c>
      <c r="AV161" s="117">
        <f t="shared" si="65"/>
        <v>9003</v>
      </c>
      <c r="AW161" t="s">
        <v>1480</v>
      </c>
      <c r="AX161" s="121">
        <f t="shared" si="66"/>
        <v>984900</v>
      </c>
      <c r="BC161">
        <v>13.11</v>
      </c>
      <c r="BD161">
        <v>0.72</v>
      </c>
      <c r="BE161">
        <v>12.39</v>
      </c>
      <c r="BF161" s="2"/>
      <c r="BH161" s="123">
        <f t="shared" si="67"/>
        <v>0.55600000000000005</v>
      </c>
      <c r="BI161" s="123">
        <f t="shared" si="68"/>
        <v>0</v>
      </c>
      <c r="BJ161">
        <f t="shared" si="69"/>
        <v>0</v>
      </c>
    </row>
    <row r="162" spans="1:66" hidden="1" outlineLevel="1">
      <c r="A162" t="s">
        <v>1682</v>
      </c>
      <c r="B162" s="8" t="s">
        <v>1493</v>
      </c>
      <c r="C162" s="1">
        <f t="shared" si="56"/>
        <v>2830</v>
      </c>
      <c r="D162" s="5">
        <f>IF(N162&gt;0, RANK(N162,(N162:P162,Q162:AE162)),0)</f>
        <v>1</v>
      </c>
      <c r="E162" s="5">
        <f>IF(O162&gt;0,RANK(O162,(N162:P162,Q162:AE162)),0)</f>
        <v>2</v>
      </c>
      <c r="F162" s="5">
        <f t="shared" si="57"/>
        <v>0</v>
      </c>
      <c r="G162" s="1">
        <f t="shared" si="58"/>
        <v>297</v>
      </c>
      <c r="H162" s="2">
        <f t="shared" si="59"/>
        <v>0.10494699646643109</v>
      </c>
      <c r="I162" s="6"/>
      <c r="J162" s="2">
        <f t="shared" si="60"/>
        <v>0.54346289752650179</v>
      </c>
      <c r="K162" s="2">
        <f t="shared" si="61"/>
        <v>0.43851590106007066</v>
      </c>
      <c r="L162" s="2">
        <f t="shared" si="62"/>
        <v>0</v>
      </c>
      <c r="M162" s="2">
        <f t="shared" si="63"/>
        <v>1.8021201413427557E-2</v>
      </c>
      <c r="N162" s="63">
        <v>1538</v>
      </c>
      <c r="O162" s="63">
        <v>1241</v>
      </c>
      <c r="P162" s="63"/>
      <c r="Q162" s="63">
        <v>36</v>
      </c>
      <c r="R162" s="63"/>
      <c r="S162" s="63"/>
      <c r="T162" s="63"/>
      <c r="W162" s="63"/>
      <c r="X162" s="8">
        <v>15</v>
      </c>
      <c r="Y162" s="63"/>
      <c r="Z162" s="63"/>
      <c r="AA162" s="63"/>
      <c r="AB162" s="63"/>
      <c r="AN162" t="str">
        <f t="shared" si="64"/>
        <v>Willington</v>
      </c>
      <c r="AO162" t="s">
        <v>69</v>
      </c>
      <c r="AP162" s="8">
        <v>2</v>
      </c>
      <c r="AR162" s="111">
        <v>9</v>
      </c>
      <c r="AS162" s="113">
        <v>13</v>
      </c>
      <c r="AT162" s="113">
        <v>65</v>
      </c>
      <c r="AU162" s="117">
        <v>85950</v>
      </c>
      <c r="AV162" s="117">
        <f t="shared" si="65"/>
        <v>9013</v>
      </c>
      <c r="AW162" t="s">
        <v>1480</v>
      </c>
      <c r="AX162" s="121">
        <f t="shared" si="66"/>
        <v>985950</v>
      </c>
      <c r="BC162">
        <v>33.479999999999997</v>
      </c>
      <c r="BD162">
        <v>0.21</v>
      </c>
      <c r="BE162">
        <v>33.270000000000003</v>
      </c>
      <c r="BF162" s="2"/>
      <c r="BH162" s="123">
        <f t="shared" si="67"/>
        <v>0.54300000000000004</v>
      </c>
      <c r="BI162" s="123">
        <f t="shared" si="68"/>
        <v>0</v>
      </c>
      <c r="BJ162">
        <f t="shared" si="69"/>
        <v>0</v>
      </c>
    </row>
    <row r="163" spans="1:66" hidden="1" outlineLevel="1">
      <c r="A163" t="s">
        <v>2086</v>
      </c>
      <c r="B163" s="8" t="s">
        <v>1493</v>
      </c>
      <c r="C163" s="1">
        <f t="shared" ref="C163:C172" si="70">SUM(N163:AL163)</f>
        <v>10115</v>
      </c>
      <c r="D163" s="5">
        <f>IF(N163&gt;0, RANK(N163,(N163:P163,Q163:AE163)),0)</f>
        <v>2</v>
      </c>
      <c r="E163" s="5">
        <f>IF(O163&gt;0,RANK(O163,(N163:P163,Q163:AE163)),0)</f>
        <v>1</v>
      </c>
      <c r="F163" s="5">
        <f t="shared" ref="F163:F172" si="71">IF(P163&gt;0,RANK(P163,(N163:AE163)),0)</f>
        <v>0</v>
      </c>
      <c r="G163" s="1">
        <f t="shared" ref="G163:G172" si="72">IF(C163&gt;0,MAX(N163:P163)-LARGE(N163:P163,2),0)</f>
        <v>835</v>
      </c>
      <c r="H163" s="2">
        <f t="shared" ref="H163:H172" si="73">IF(C163&gt;0,G163/C163,0)</f>
        <v>8.2550667325753835E-2</v>
      </c>
      <c r="I163" s="6"/>
      <c r="J163" s="2">
        <f t="shared" ref="J163:J172" si="74">IF(C163=0,"-",N163/C163)</f>
        <v>0.45368264953040038</v>
      </c>
      <c r="K163" s="2">
        <f t="shared" ref="K163:K172" si="75">IF(C163=0,"-",O163/C163)</f>
        <v>0.53623331685615427</v>
      </c>
      <c r="L163" s="2">
        <f t="shared" ref="L163:L172" si="76">IF(C163=0,"-",P163/C163)</f>
        <v>0</v>
      </c>
      <c r="M163" s="2">
        <f t="shared" ref="M163:M172" si="77">IF(C163=0,"-",(1-J163-K163-L163))</f>
        <v>1.0084033613445342E-2</v>
      </c>
      <c r="N163" s="63">
        <v>4589</v>
      </c>
      <c r="O163" s="63">
        <v>5424</v>
      </c>
      <c r="P163" s="63"/>
      <c r="Q163" s="63">
        <v>82</v>
      </c>
      <c r="R163" s="63"/>
      <c r="S163" s="63"/>
      <c r="T163" s="63"/>
      <c r="W163" s="63"/>
      <c r="X163" s="8">
        <v>20</v>
      </c>
      <c r="Y163" s="63"/>
      <c r="Z163" s="63"/>
      <c r="AA163" s="63"/>
      <c r="AB163" s="63"/>
      <c r="AN163" t="str">
        <f t="shared" ref="AN163:AN172" si="78">A163</f>
        <v>Wilton</v>
      </c>
      <c r="AO163" t="s">
        <v>283</v>
      </c>
      <c r="AP163" s="8">
        <v>4</v>
      </c>
      <c r="AR163" s="111">
        <v>9</v>
      </c>
      <c r="AS163" s="113">
        <v>1</v>
      </c>
      <c r="AT163" s="113">
        <v>115</v>
      </c>
      <c r="AU163" s="117">
        <v>86370</v>
      </c>
      <c r="AV163" s="117">
        <f t="shared" ref="AV163:AV171" si="79">AR163*1000+AS163</f>
        <v>9001</v>
      </c>
      <c r="AW163" t="s">
        <v>1480</v>
      </c>
      <c r="AX163" s="121">
        <f t="shared" ref="AX163:AX171" si="80">AR163*100000+AU163</f>
        <v>986370</v>
      </c>
      <c r="BC163">
        <v>27.36</v>
      </c>
      <c r="BD163">
        <v>0.41</v>
      </c>
      <c r="BE163">
        <v>26.95</v>
      </c>
      <c r="BF163" s="2"/>
      <c r="BH163" s="123">
        <f t="shared" ref="BH163:BH172" si="81">IF(D163=1,ROUNDDOWN(J163,3),0)</f>
        <v>0</v>
      </c>
      <c r="BI163" s="123">
        <f t="shared" ref="BI163:BI172" si="82">IF(E163=1,ROUNDDOWN(K163,3),0)</f>
        <v>0.53600000000000003</v>
      </c>
      <c r="BJ163">
        <f t="shared" ref="BJ163:BJ172" si="83">IF(BH163=BI163,ROUNDDOWN(BI163*10,0),0)</f>
        <v>0</v>
      </c>
    </row>
    <row r="164" spans="1:66" hidden="1" outlineLevel="1">
      <c r="A164" t="s">
        <v>900</v>
      </c>
      <c r="B164" s="8" t="s">
        <v>1493</v>
      </c>
      <c r="C164" s="1">
        <f t="shared" si="70"/>
        <v>4680</v>
      </c>
      <c r="D164" s="5">
        <f>IF(N164&gt;0, RANK(N164,(N164:P164,Q164:AE164)),0)</f>
        <v>2</v>
      </c>
      <c r="E164" s="5">
        <f>IF(O164&gt;0,RANK(O164,(N164:P164,Q164:AE164)),0)</f>
        <v>1</v>
      </c>
      <c r="F164" s="5">
        <f t="shared" si="71"/>
        <v>0</v>
      </c>
      <c r="G164" s="1">
        <f t="shared" si="72"/>
        <v>188</v>
      </c>
      <c r="H164" s="2">
        <f t="shared" si="73"/>
        <v>4.0170940170940174E-2</v>
      </c>
      <c r="I164" s="6"/>
      <c r="J164" s="2">
        <f t="shared" si="74"/>
        <v>0.47029914529914529</v>
      </c>
      <c r="K164" s="2">
        <f t="shared" si="75"/>
        <v>0.51047008547008543</v>
      </c>
      <c r="L164" s="2">
        <f t="shared" si="76"/>
        <v>0</v>
      </c>
      <c r="M164" s="2">
        <f t="shared" si="77"/>
        <v>1.9230769230769273E-2</v>
      </c>
      <c r="N164" s="63">
        <v>2201</v>
      </c>
      <c r="O164" s="63">
        <v>2389</v>
      </c>
      <c r="P164" s="63"/>
      <c r="Q164" s="63">
        <v>54</v>
      </c>
      <c r="R164" s="63"/>
      <c r="S164" s="63"/>
      <c r="T164" s="63"/>
      <c r="W164" s="63"/>
      <c r="X164" s="8">
        <v>36</v>
      </c>
      <c r="Y164" s="63"/>
      <c r="Z164" s="63"/>
      <c r="AA164" s="63"/>
      <c r="AB164" s="63"/>
      <c r="AN164" t="str">
        <f t="shared" si="78"/>
        <v>Winchester</v>
      </c>
      <c r="AO164" t="s">
        <v>1284</v>
      </c>
      <c r="AP164" s="8">
        <v>1</v>
      </c>
      <c r="AR164" s="111">
        <v>9</v>
      </c>
      <c r="AS164" s="113">
        <v>5</v>
      </c>
      <c r="AT164" s="113">
        <v>125</v>
      </c>
      <c r="AU164" s="117">
        <v>86440</v>
      </c>
      <c r="AV164" s="117">
        <f t="shared" si="79"/>
        <v>9005</v>
      </c>
      <c r="AW164" t="s">
        <v>1480</v>
      </c>
      <c r="AX164" s="121">
        <f t="shared" si="80"/>
        <v>986440</v>
      </c>
      <c r="BC164">
        <v>33.840000000000003</v>
      </c>
      <c r="BD164">
        <v>1.56</v>
      </c>
      <c r="BE164">
        <v>32.28</v>
      </c>
      <c r="BF164" s="2"/>
      <c r="BH164" s="123">
        <f t="shared" si="81"/>
        <v>0</v>
      </c>
      <c r="BI164" s="123">
        <f t="shared" si="82"/>
        <v>0.51</v>
      </c>
      <c r="BJ164">
        <f t="shared" si="83"/>
        <v>0</v>
      </c>
    </row>
    <row r="165" spans="1:66" hidden="1" outlineLevel="1">
      <c r="A165" t="s">
        <v>2140</v>
      </c>
      <c r="B165" s="8" t="s">
        <v>1493</v>
      </c>
      <c r="C165" s="1">
        <f t="shared" si="70"/>
        <v>7875</v>
      </c>
      <c r="D165" s="5">
        <f>IF(N165&gt;0, RANK(N165,(N165:P165,Q165:AE165)),0)</f>
        <v>1</v>
      </c>
      <c r="E165" s="5">
        <f>IF(O165&gt;0,RANK(O165,(N165:P165,Q165:AE165)),0)</f>
        <v>2</v>
      </c>
      <c r="F165" s="5">
        <f t="shared" si="71"/>
        <v>0</v>
      </c>
      <c r="G165" s="1">
        <f t="shared" si="72"/>
        <v>3874</v>
      </c>
      <c r="H165" s="2">
        <f t="shared" si="73"/>
        <v>0.49193650793650795</v>
      </c>
      <c r="I165" s="6"/>
      <c r="J165" s="2">
        <f t="shared" si="74"/>
        <v>0.73879365079365078</v>
      </c>
      <c r="K165" s="2">
        <f t="shared" si="75"/>
        <v>0.24685714285714286</v>
      </c>
      <c r="L165" s="2">
        <f t="shared" si="76"/>
        <v>0</v>
      </c>
      <c r="M165" s="2">
        <f t="shared" si="77"/>
        <v>1.4349206349206362E-2</v>
      </c>
      <c r="N165" s="63">
        <v>5818</v>
      </c>
      <c r="O165" s="63">
        <v>1944</v>
      </c>
      <c r="P165" s="63"/>
      <c r="Q165" s="63">
        <v>86</v>
      </c>
      <c r="R165" s="63"/>
      <c r="S165" s="63"/>
      <c r="T165" s="63"/>
      <c r="W165" s="63"/>
      <c r="X165" s="8">
        <v>27</v>
      </c>
      <c r="Y165" s="63"/>
      <c r="Z165" s="63"/>
      <c r="AA165" s="63"/>
      <c r="AB165" s="63"/>
      <c r="AN165" t="str">
        <f t="shared" si="78"/>
        <v>Windham</v>
      </c>
      <c r="AO165" t="s">
        <v>2140</v>
      </c>
      <c r="AP165" s="8">
        <v>2</v>
      </c>
      <c r="AR165" s="111">
        <v>9</v>
      </c>
      <c r="AS165" s="113">
        <v>15</v>
      </c>
      <c r="AT165" s="113">
        <v>70</v>
      </c>
      <c r="AU165" s="117">
        <v>86790</v>
      </c>
      <c r="AV165" s="117">
        <f t="shared" si="79"/>
        <v>9015</v>
      </c>
      <c r="AW165" t="s">
        <v>1480</v>
      </c>
      <c r="AX165" s="121">
        <f t="shared" si="80"/>
        <v>986790</v>
      </c>
      <c r="BC165">
        <v>27.92</v>
      </c>
      <c r="BD165">
        <v>0.85</v>
      </c>
      <c r="BE165">
        <v>27.07</v>
      </c>
      <c r="BF165" s="2"/>
      <c r="BH165" s="123">
        <f t="shared" si="81"/>
        <v>0.73799999999999999</v>
      </c>
      <c r="BI165" s="123">
        <f t="shared" si="82"/>
        <v>0</v>
      </c>
      <c r="BJ165">
        <f t="shared" si="83"/>
        <v>0</v>
      </c>
    </row>
    <row r="166" spans="1:66" hidden="1" outlineLevel="1">
      <c r="A166" t="s">
        <v>2295</v>
      </c>
      <c r="B166" s="8" t="s">
        <v>1493</v>
      </c>
      <c r="C166" s="1">
        <f t="shared" si="70"/>
        <v>15940</v>
      </c>
      <c r="D166" s="5">
        <f>IF(N166&gt;0, RANK(N166,(N166:P166,Q166:AE166)),0)</f>
        <v>1</v>
      </c>
      <c r="E166" s="5">
        <f>IF(O166&gt;0,RANK(O166,(N166:P166,Q166:AE166)),0)</f>
        <v>2</v>
      </c>
      <c r="F166" s="5">
        <f t="shared" si="71"/>
        <v>0</v>
      </c>
      <c r="G166" s="1">
        <f t="shared" si="72"/>
        <v>7158</v>
      </c>
      <c r="H166" s="2">
        <f t="shared" si="73"/>
        <v>0.44905897114178167</v>
      </c>
      <c r="I166" s="6"/>
      <c r="J166" s="2">
        <f t="shared" si="74"/>
        <v>0.71913425345043913</v>
      </c>
      <c r="K166" s="2">
        <f t="shared" si="75"/>
        <v>0.27007528230865746</v>
      </c>
      <c r="L166" s="2">
        <f t="shared" si="76"/>
        <v>0</v>
      </c>
      <c r="M166" s="2">
        <f t="shared" si="77"/>
        <v>1.0790464240903408E-2</v>
      </c>
      <c r="N166" s="63">
        <v>11463</v>
      </c>
      <c r="O166" s="63">
        <v>4305</v>
      </c>
      <c r="P166" s="63"/>
      <c r="Q166" s="63">
        <v>116</v>
      </c>
      <c r="R166" s="63"/>
      <c r="S166" s="63"/>
      <c r="T166" s="63"/>
      <c r="W166" s="63"/>
      <c r="X166" s="8">
        <v>56</v>
      </c>
      <c r="Y166" s="63"/>
      <c r="Z166" s="63"/>
      <c r="AA166" s="63"/>
      <c r="AB166" s="63"/>
      <c r="AN166" t="str">
        <f t="shared" si="78"/>
        <v>Windsor</v>
      </c>
      <c r="AO166" t="s">
        <v>1746</v>
      </c>
      <c r="AP166" s="8">
        <v>1</v>
      </c>
      <c r="AR166" s="111">
        <v>9</v>
      </c>
      <c r="AS166" s="113">
        <v>3</v>
      </c>
      <c r="AT166" s="113">
        <v>150</v>
      </c>
      <c r="AU166" s="117">
        <v>87000</v>
      </c>
      <c r="AV166" s="117">
        <f t="shared" si="79"/>
        <v>9003</v>
      </c>
      <c r="AW166" t="s">
        <v>1480</v>
      </c>
      <c r="AX166" s="121">
        <f t="shared" si="80"/>
        <v>987000</v>
      </c>
      <c r="BC166">
        <v>31.05</v>
      </c>
      <c r="BD166">
        <v>1.43</v>
      </c>
      <c r="BE166">
        <v>29.63</v>
      </c>
      <c r="BF166" s="2"/>
      <c r="BH166" s="123">
        <f t="shared" si="81"/>
        <v>0.71899999999999997</v>
      </c>
      <c r="BI166" s="123">
        <f t="shared" si="82"/>
        <v>0</v>
      </c>
      <c r="BJ166">
        <f t="shared" si="83"/>
        <v>0</v>
      </c>
    </row>
    <row r="167" spans="1:66" hidden="1" outlineLevel="1">
      <c r="A167" t="s">
        <v>258</v>
      </c>
      <c r="B167" s="8" t="s">
        <v>1493</v>
      </c>
      <c r="C167" s="1">
        <f t="shared" si="70"/>
        <v>5726</v>
      </c>
      <c r="D167" s="5">
        <f>IF(N167&gt;0, RANK(N167,(N167:P167,Q167:AE167)),0)</f>
        <v>1</v>
      </c>
      <c r="E167" s="5">
        <f>IF(O167&gt;0,RANK(O167,(N167:P167,Q167:AE167)),0)</f>
        <v>2</v>
      </c>
      <c r="F167" s="5">
        <f t="shared" si="71"/>
        <v>0</v>
      </c>
      <c r="G167" s="1">
        <f t="shared" si="72"/>
        <v>722</v>
      </c>
      <c r="H167" s="2">
        <f t="shared" si="73"/>
        <v>0.12609151239958086</v>
      </c>
      <c r="I167" s="6"/>
      <c r="J167" s="2">
        <f t="shared" si="74"/>
        <v>0.55501222493887525</v>
      </c>
      <c r="K167" s="2">
        <f t="shared" si="75"/>
        <v>0.42892071253929442</v>
      </c>
      <c r="L167" s="2">
        <f t="shared" si="76"/>
        <v>0</v>
      </c>
      <c r="M167" s="2">
        <f t="shared" si="77"/>
        <v>1.6067062521830322E-2</v>
      </c>
      <c r="N167" s="63">
        <v>3178</v>
      </c>
      <c r="O167" s="63">
        <v>2456</v>
      </c>
      <c r="P167" s="63"/>
      <c r="Q167" s="63">
        <v>67</v>
      </c>
      <c r="R167" s="63"/>
      <c r="S167" s="63"/>
      <c r="T167" s="63"/>
      <c r="W167" s="63"/>
      <c r="X167" s="8">
        <v>25</v>
      </c>
      <c r="Y167" s="63"/>
      <c r="Z167" s="63"/>
      <c r="AA167" s="63"/>
      <c r="AB167" s="63"/>
      <c r="AN167" t="str">
        <f t="shared" si="78"/>
        <v>Windsor Locks</v>
      </c>
      <c r="AO167" t="s">
        <v>1746</v>
      </c>
      <c r="AP167" s="8">
        <v>1</v>
      </c>
      <c r="AR167" s="111">
        <v>9</v>
      </c>
      <c r="AS167" s="113">
        <v>3</v>
      </c>
      <c r="AT167" s="113">
        <v>155</v>
      </c>
      <c r="AU167" s="117">
        <v>87070</v>
      </c>
      <c r="AV167" s="117">
        <f t="shared" si="79"/>
        <v>9003</v>
      </c>
      <c r="AW167" t="s">
        <v>1480</v>
      </c>
      <c r="AX167" s="121">
        <f t="shared" si="80"/>
        <v>987070</v>
      </c>
      <c r="BC167">
        <v>9.36</v>
      </c>
      <c r="BD167">
        <v>0.33</v>
      </c>
      <c r="BE167">
        <v>9.0299999999999994</v>
      </c>
      <c r="BF167" s="2"/>
      <c r="BH167" s="123">
        <f t="shared" si="81"/>
        <v>0.55500000000000005</v>
      </c>
      <c r="BI167" s="123">
        <f t="shared" si="82"/>
        <v>0</v>
      </c>
      <c r="BJ167">
        <f t="shared" si="83"/>
        <v>0</v>
      </c>
    </row>
    <row r="168" spans="1:66" hidden="1" outlineLevel="1">
      <c r="A168" t="s">
        <v>2770</v>
      </c>
      <c r="B168" s="8" t="s">
        <v>1493</v>
      </c>
      <c r="C168" s="1">
        <f t="shared" si="70"/>
        <v>8298</v>
      </c>
      <c r="D168" s="5">
        <f>IF(N168&gt;0, RANK(N168,(N168:P168,Q168:AE168)),0)</f>
        <v>2</v>
      </c>
      <c r="E168" s="5">
        <f>IF(O168&gt;0,RANK(O168,(N168:P168,Q168:AE168)),0)</f>
        <v>1</v>
      </c>
      <c r="F168" s="5">
        <f t="shared" si="71"/>
        <v>0</v>
      </c>
      <c r="G168" s="1">
        <f t="shared" si="72"/>
        <v>1938</v>
      </c>
      <c r="H168" s="2">
        <f t="shared" si="73"/>
        <v>0.23355025307302965</v>
      </c>
      <c r="I168" s="6"/>
      <c r="J168" s="2">
        <f t="shared" si="74"/>
        <v>0.37828392383706916</v>
      </c>
      <c r="K168" s="2">
        <f t="shared" si="75"/>
        <v>0.61183417691009878</v>
      </c>
      <c r="L168" s="2">
        <f t="shared" si="76"/>
        <v>0</v>
      </c>
      <c r="M168" s="2">
        <f t="shared" si="77"/>
        <v>9.8818992528320049E-3</v>
      </c>
      <c r="N168" s="63">
        <v>3139</v>
      </c>
      <c r="O168" s="63">
        <v>5077</v>
      </c>
      <c r="P168" s="63"/>
      <c r="Q168" s="63">
        <v>58</v>
      </c>
      <c r="R168" s="63"/>
      <c r="S168" s="63"/>
      <c r="T168" s="63"/>
      <c r="W168" s="63"/>
      <c r="X168" s="8">
        <v>24</v>
      </c>
      <c r="Y168" s="63"/>
      <c r="Z168" s="63"/>
      <c r="AA168" s="63"/>
      <c r="AB168" s="63"/>
      <c r="AN168" t="str">
        <f t="shared" si="78"/>
        <v>Wolcott</v>
      </c>
      <c r="AO168" t="s">
        <v>2815</v>
      </c>
      <c r="AP168" s="8">
        <v>5</v>
      </c>
      <c r="AR168" s="111">
        <v>9</v>
      </c>
      <c r="AS168" s="113">
        <v>9</v>
      </c>
      <c r="AT168" s="113">
        <v>130</v>
      </c>
      <c r="AU168" s="117">
        <v>87560</v>
      </c>
      <c r="AV168" s="117">
        <f t="shared" si="79"/>
        <v>9009</v>
      </c>
      <c r="AW168" t="s">
        <v>1480</v>
      </c>
      <c r="AX168" s="121">
        <f t="shared" si="80"/>
        <v>987560</v>
      </c>
      <c r="BC168">
        <v>21.11</v>
      </c>
      <c r="BD168">
        <v>0.68</v>
      </c>
      <c r="BE168">
        <v>20.43</v>
      </c>
      <c r="BF168" s="2"/>
      <c r="BH168" s="123">
        <f t="shared" si="81"/>
        <v>0</v>
      </c>
      <c r="BI168" s="123">
        <f t="shared" si="82"/>
        <v>0.61099999999999999</v>
      </c>
      <c r="BJ168">
        <f t="shared" si="83"/>
        <v>0</v>
      </c>
    </row>
    <row r="169" spans="1:66" hidden="1" outlineLevel="1">
      <c r="A169" t="s">
        <v>2768</v>
      </c>
      <c r="B169" s="8" t="s">
        <v>1493</v>
      </c>
      <c r="C169" s="1">
        <f t="shared" si="70"/>
        <v>5169</v>
      </c>
      <c r="D169" s="5">
        <f>IF(N169&gt;0, RANK(N169,(N169:P169,Q169:AE169)),0)</f>
        <v>1</v>
      </c>
      <c r="E169" s="5">
        <f>IF(O169&gt;0,RANK(O169,(N169:P169,Q169:AE169)),0)</f>
        <v>2</v>
      </c>
      <c r="F169" s="5">
        <f t="shared" si="71"/>
        <v>0</v>
      </c>
      <c r="G169" s="1">
        <f t="shared" si="72"/>
        <v>909</v>
      </c>
      <c r="H169" s="2">
        <f t="shared" si="73"/>
        <v>0.17585606500290191</v>
      </c>
      <c r="I169" s="6"/>
      <c r="J169" s="2">
        <f t="shared" si="74"/>
        <v>0.58386535113174698</v>
      </c>
      <c r="K169" s="2">
        <f t="shared" si="75"/>
        <v>0.40800928612884502</v>
      </c>
      <c r="L169" s="2">
        <f t="shared" si="76"/>
        <v>0</v>
      </c>
      <c r="M169" s="2">
        <f t="shared" si="77"/>
        <v>8.1253627394080041E-3</v>
      </c>
      <c r="N169" s="63">
        <v>3018</v>
      </c>
      <c r="O169" s="63">
        <v>2109</v>
      </c>
      <c r="P169" s="63"/>
      <c r="Q169" s="63">
        <v>33</v>
      </c>
      <c r="R169" s="63"/>
      <c r="S169" s="63"/>
      <c r="T169" s="63"/>
      <c r="W169" s="63"/>
      <c r="X169" s="8">
        <v>9</v>
      </c>
      <c r="Y169" s="63"/>
      <c r="Z169" s="63"/>
      <c r="AA169" s="63"/>
      <c r="AB169" s="63"/>
      <c r="AN169" t="str">
        <f t="shared" si="78"/>
        <v>Woodbridge</v>
      </c>
      <c r="AO169" t="s">
        <v>2815</v>
      </c>
      <c r="AP169" s="8">
        <v>3</v>
      </c>
      <c r="AR169" s="111">
        <v>9</v>
      </c>
      <c r="AS169" s="113">
        <v>9</v>
      </c>
      <c r="AT169" s="113">
        <v>135</v>
      </c>
      <c r="AU169" s="117">
        <v>87700</v>
      </c>
      <c r="AV169" s="117">
        <f t="shared" si="79"/>
        <v>9009</v>
      </c>
      <c r="AW169" t="s">
        <v>1480</v>
      </c>
      <c r="AX169" s="121">
        <f t="shared" si="80"/>
        <v>987700</v>
      </c>
      <c r="BC169">
        <v>19.23</v>
      </c>
      <c r="BD169">
        <v>0.39</v>
      </c>
      <c r="BE169">
        <v>18.829999999999998</v>
      </c>
      <c r="BF169" s="2"/>
      <c r="BH169" s="123">
        <f t="shared" si="81"/>
        <v>0.58299999999999996</v>
      </c>
      <c r="BI169" s="123">
        <f t="shared" si="82"/>
        <v>0</v>
      </c>
      <c r="BJ169">
        <f t="shared" si="83"/>
        <v>0</v>
      </c>
    </row>
    <row r="170" spans="1:66" hidden="1" outlineLevel="1">
      <c r="A170" t="s">
        <v>791</v>
      </c>
      <c r="B170" s="8" t="s">
        <v>1493</v>
      </c>
      <c r="C170" s="1">
        <f t="shared" si="70"/>
        <v>5554</v>
      </c>
      <c r="D170" s="5">
        <f>IF(N170&gt;0, RANK(N170,(N170:P170,Q170:AE170)),0)</f>
        <v>2</v>
      </c>
      <c r="E170" s="5">
        <f>IF(O170&gt;0,RANK(O170,(N170:P170,Q170:AE170)),0)</f>
        <v>1</v>
      </c>
      <c r="F170" s="5">
        <f t="shared" si="71"/>
        <v>0</v>
      </c>
      <c r="G170" s="1">
        <f t="shared" si="72"/>
        <v>624</v>
      </c>
      <c r="H170" s="2">
        <f t="shared" si="73"/>
        <v>0.11235145840835434</v>
      </c>
      <c r="I170" s="6"/>
      <c r="J170" s="2">
        <f t="shared" si="74"/>
        <v>0.43824270795822828</v>
      </c>
      <c r="K170" s="2">
        <f t="shared" si="75"/>
        <v>0.55059416636658265</v>
      </c>
      <c r="L170" s="2">
        <f t="shared" si="76"/>
        <v>0</v>
      </c>
      <c r="M170" s="2">
        <f t="shared" si="77"/>
        <v>1.1163125675189067E-2</v>
      </c>
      <c r="N170" s="63">
        <v>2434</v>
      </c>
      <c r="O170" s="63">
        <v>3058</v>
      </c>
      <c r="P170" s="63"/>
      <c r="Q170" s="63">
        <v>52</v>
      </c>
      <c r="R170" s="63"/>
      <c r="S170" s="63"/>
      <c r="T170" s="63"/>
      <c r="W170" s="63"/>
      <c r="X170" s="127">
        <v>10</v>
      </c>
      <c r="Y170" s="63"/>
      <c r="Z170" s="63"/>
      <c r="AA170" s="63"/>
      <c r="AB170" s="63"/>
      <c r="AN170" t="str">
        <f t="shared" si="78"/>
        <v>Woodbury</v>
      </c>
      <c r="AO170" t="s">
        <v>1284</v>
      </c>
      <c r="AP170" s="8">
        <v>5</v>
      </c>
      <c r="AR170" s="111">
        <v>9</v>
      </c>
      <c r="AS170" s="113">
        <v>5</v>
      </c>
      <c r="AT170" s="113">
        <v>130</v>
      </c>
      <c r="AU170" s="117">
        <v>87910</v>
      </c>
      <c r="AV170" s="117">
        <f t="shared" si="79"/>
        <v>9005</v>
      </c>
      <c r="AW170" t="s">
        <v>1480</v>
      </c>
      <c r="AX170" s="121">
        <f t="shared" si="80"/>
        <v>987910</v>
      </c>
      <c r="BC170">
        <v>36.729999999999997</v>
      </c>
      <c r="BD170">
        <v>0.27</v>
      </c>
      <c r="BE170">
        <v>36.47</v>
      </c>
      <c r="BF170" s="2"/>
      <c r="BH170" s="123">
        <f t="shared" si="81"/>
        <v>0</v>
      </c>
      <c r="BI170" s="123">
        <f t="shared" si="82"/>
        <v>0.55000000000000004</v>
      </c>
      <c r="BJ170">
        <f t="shared" si="83"/>
        <v>0</v>
      </c>
    </row>
    <row r="171" spans="1:66" hidden="1" outlineLevel="1">
      <c r="A171" t="s">
        <v>1718</v>
      </c>
      <c r="B171" s="8" t="s">
        <v>1493</v>
      </c>
      <c r="C171" s="1">
        <f t="shared" si="70"/>
        <v>4222</v>
      </c>
      <c r="D171" s="5">
        <f>IF(N171&gt;0, RANK(N171,(N171:P171,Q171:AE171)),0)</f>
        <v>2</v>
      </c>
      <c r="E171" s="5">
        <f>IF(O171&gt;0,RANK(O171,(N171:P171,Q171:AE171)),0)</f>
        <v>1</v>
      </c>
      <c r="F171" s="5">
        <f t="shared" si="71"/>
        <v>0</v>
      </c>
      <c r="G171" s="1">
        <f t="shared" si="72"/>
        <v>113</v>
      </c>
      <c r="H171" s="2">
        <f t="shared" si="73"/>
        <v>2.6764566556134534E-2</v>
      </c>
      <c r="I171" s="6"/>
      <c r="J171" s="2">
        <f t="shared" si="74"/>
        <v>0.47868308858360964</v>
      </c>
      <c r="K171" s="2">
        <f t="shared" si="75"/>
        <v>0.50544765513974421</v>
      </c>
      <c r="L171" s="2">
        <f t="shared" si="76"/>
        <v>0</v>
      </c>
      <c r="M171" s="2">
        <f t="shared" si="77"/>
        <v>1.5869256276646149E-2</v>
      </c>
      <c r="N171" s="63">
        <v>2021</v>
      </c>
      <c r="O171" s="63">
        <v>2134</v>
      </c>
      <c r="P171" s="63"/>
      <c r="Q171" s="63">
        <v>42</v>
      </c>
      <c r="R171" s="63"/>
      <c r="S171" s="63"/>
      <c r="T171" s="63"/>
      <c r="W171" s="63"/>
      <c r="X171" s="8">
        <v>25</v>
      </c>
      <c r="Y171" s="63"/>
      <c r="Z171" s="63"/>
      <c r="AA171" s="63"/>
      <c r="AB171" s="63"/>
      <c r="AN171" t="str">
        <f t="shared" si="78"/>
        <v>Woodstock</v>
      </c>
      <c r="AO171" t="s">
        <v>2140</v>
      </c>
      <c r="AP171" s="8">
        <v>2</v>
      </c>
      <c r="AR171" s="111">
        <v>9</v>
      </c>
      <c r="AS171" s="113">
        <v>15</v>
      </c>
      <c r="AT171" s="113">
        <v>75</v>
      </c>
      <c r="AU171" s="117">
        <v>88190</v>
      </c>
      <c r="AV171" s="117">
        <f t="shared" si="79"/>
        <v>9015</v>
      </c>
      <c r="AW171" t="s">
        <v>1480</v>
      </c>
      <c r="AX171" s="121">
        <f t="shared" si="80"/>
        <v>988190</v>
      </c>
      <c r="BC171">
        <v>61.83</v>
      </c>
      <c r="BD171">
        <v>1.3</v>
      </c>
      <c r="BE171">
        <v>60.54</v>
      </c>
      <c r="BF171" s="2"/>
      <c r="BH171" s="123">
        <f t="shared" si="81"/>
        <v>0</v>
      </c>
      <c r="BI171" s="123">
        <f t="shared" si="82"/>
        <v>0.505</v>
      </c>
      <c r="BJ171">
        <f t="shared" si="83"/>
        <v>0</v>
      </c>
    </row>
    <row r="172" spans="1:66" collapsed="1">
      <c r="A172" s="8" t="s">
        <v>1041</v>
      </c>
      <c r="B172" s="8" t="s">
        <v>548</v>
      </c>
      <c r="C172" s="1">
        <f t="shared" si="70"/>
        <v>1558993</v>
      </c>
      <c r="D172" s="5">
        <f>IF(N172&gt;0, RANK(N172,(N172:P172,Q172:AE172)),0)</f>
        <v>1</v>
      </c>
      <c r="E172" s="5">
        <f>IF(O172&gt;0,RANK(O172,(N172:P172,Q172:AE172)),0)</f>
        <v>2</v>
      </c>
      <c r="F172" s="5">
        <f t="shared" si="71"/>
        <v>0</v>
      </c>
      <c r="G172" s="1">
        <f t="shared" si="72"/>
        <v>270210</v>
      </c>
      <c r="H172" s="2">
        <f t="shared" si="73"/>
        <v>0.17332342095185801</v>
      </c>
      <c r="I172" s="6"/>
      <c r="J172" s="2">
        <f t="shared" si="74"/>
        <v>0.58057284413720911</v>
      </c>
      <c r="K172" s="2">
        <f t="shared" si="75"/>
        <v>0.40724942318535107</v>
      </c>
      <c r="L172" s="2">
        <f t="shared" si="76"/>
        <v>0</v>
      </c>
      <c r="M172" s="2">
        <f t="shared" si="77"/>
        <v>1.2177732677439823E-2</v>
      </c>
      <c r="N172" s="63">
        <f>SUM(N3:N171)</f>
        <v>905109</v>
      </c>
      <c r="O172" s="63">
        <f>SUM(O3:O171)</f>
        <v>634899</v>
      </c>
      <c r="P172" s="63"/>
      <c r="Q172" s="63">
        <f>SUM(Q3:Q171)</f>
        <v>12580</v>
      </c>
      <c r="R172" s="132">
        <v>863</v>
      </c>
      <c r="S172" s="63"/>
      <c r="T172" s="132">
        <v>5</v>
      </c>
      <c r="U172" s="63"/>
      <c r="V172" s="63"/>
      <c r="W172" s="132">
        <f>1+5+19</f>
        <v>25</v>
      </c>
      <c r="X172" s="63">
        <f>SUM(X3:X171)</f>
        <v>5487</v>
      </c>
      <c r="Y172" s="132">
        <v>25</v>
      </c>
      <c r="Z172" s="63"/>
      <c r="AA172" s="63"/>
      <c r="AB172" s="63"/>
      <c r="AL172" s="1">
        <f>SUM(AL3:AL171)</f>
        <v>0</v>
      </c>
      <c r="AN172" t="str">
        <f t="shared" si="78"/>
        <v>Connecticut</v>
      </c>
      <c r="AR172" s="111">
        <v>9</v>
      </c>
      <c r="AV172" s="111">
        <v>9</v>
      </c>
      <c r="AW172" t="s">
        <v>718</v>
      </c>
      <c r="AX172" s="111">
        <v>9</v>
      </c>
      <c r="BC172">
        <v>5543.33</v>
      </c>
      <c r="BD172">
        <v>698.53</v>
      </c>
      <c r="BE172">
        <v>4844.8</v>
      </c>
      <c r="BH172" s="123">
        <f t="shared" si="81"/>
        <v>0.57999999999999996</v>
      </c>
      <c r="BI172" s="123">
        <f t="shared" si="82"/>
        <v>0</v>
      </c>
      <c r="BJ172">
        <f t="shared" si="83"/>
        <v>0</v>
      </c>
    </row>
    <row r="173" spans="1:66">
      <c r="A173" s="8"/>
      <c r="B173" s="8"/>
      <c r="C173" s="1"/>
      <c r="D173" s="5"/>
      <c r="E173" s="5"/>
      <c r="F173" s="5"/>
      <c r="G173" s="1"/>
      <c r="I173" s="14"/>
      <c r="J173" s="2"/>
      <c r="K173" s="2"/>
      <c r="L173" s="2"/>
      <c r="M173" s="2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BI173" s="123"/>
      <c r="BN173" s="63" t="s">
        <v>3500</v>
      </c>
    </row>
    <row r="174" spans="1:66" hidden="1" outlineLevel="1">
      <c r="A174" t="s">
        <v>2725</v>
      </c>
      <c r="B174" s="8" t="s">
        <v>1706</v>
      </c>
      <c r="C174" s="1">
        <f t="shared" ref="C174:C237" si="84">SUM(N174:AL174)</f>
        <v>384</v>
      </c>
      <c r="D174" s="5">
        <f>IF(N174&gt;0, RANK(N174,(N174:P174,Q174:AE174)),0)</f>
        <v>2</v>
      </c>
      <c r="E174" s="5">
        <f>IF(O174&gt;0,RANK(O174,(N174:P174,Q174:AE174)),0)</f>
        <v>1</v>
      </c>
      <c r="F174" s="5">
        <f t="shared" ref="F174:F237" si="85">IF(P174&gt;0,RANK(P174,(N174:AE174)),0)</f>
        <v>0</v>
      </c>
      <c r="G174" s="1">
        <f t="shared" ref="G174:G237" si="86">IF(C174&gt;0,MAX(N174:P174)-LARGE(N174:P174,2),0)</f>
        <v>63</v>
      </c>
      <c r="H174" s="2">
        <f t="shared" ref="H174:H237" si="87">IF(C174&gt;0,G174/C174,0)</f>
        <v>0.1640625</v>
      </c>
      <c r="I174" s="6"/>
      <c r="J174" s="2">
        <f t="shared" ref="J174:J237" si="88">IF(C174=0,"-",N174/C174)</f>
        <v>0.3984375</v>
      </c>
      <c r="K174" s="2">
        <f t="shared" ref="K174:K237" si="89">IF(C174=0,"-",O174/C174)</f>
        <v>0.5625</v>
      </c>
      <c r="L174" s="2">
        <f t="shared" ref="L174:L237" si="90">IF(C174=0,"-",P174/C174)</f>
        <v>0</v>
      </c>
      <c r="M174" s="2">
        <f t="shared" ref="M174:M237" si="91">IF(C174=0,"-",(1-J174-K174-L174))</f>
        <v>3.90625E-2</v>
      </c>
      <c r="N174" s="63">
        <v>153</v>
      </c>
      <c r="O174" s="63">
        <v>216</v>
      </c>
      <c r="P174" s="63"/>
      <c r="Q174" s="63">
        <v>6</v>
      </c>
      <c r="R174" s="63">
        <v>4</v>
      </c>
      <c r="S174" s="63"/>
      <c r="T174" s="67"/>
      <c r="U174" s="63"/>
      <c r="V174" s="63"/>
      <c r="W174" s="63">
        <f t="shared" ref="W174:W237" si="92">BN174</f>
        <v>5</v>
      </c>
      <c r="X174" s="63">
        <v>0</v>
      </c>
      <c r="Y174" s="63"/>
      <c r="Z174" s="63"/>
      <c r="AA174" s="63"/>
      <c r="AB174" s="63"/>
      <c r="AJ174" s="8">
        <v>0</v>
      </c>
      <c r="AN174" t="str">
        <f t="shared" ref="AN174:AN237" si="93">A174</f>
        <v>Abbot</v>
      </c>
      <c r="AO174" t="s">
        <v>1968</v>
      </c>
      <c r="AP174">
        <v>2</v>
      </c>
      <c r="AR174" s="111">
        <v>23</v>
      </c>
      <c r="AS174" s="113">
        <v>21</v>
      </c>
      <c r="AT174" s="113">
        <v>5</v>
      </c>
      <c r="AU174" s="117">
        <v>100</v>
      </c>
      <c r="AV174" s="117">
        <f t="shared" ref="AV174:AV237" si="94">AR174*1000+AS174</f>
        <v>23021</v>
      </c>
      <c r="AW174" t="s">
        <v>1480</v>
      </c>
      <c r="AX174">
        <f t="shared" ref="AX174:AX237" si="95">AR174*100000+AU174</f>
        <v>2300100</v>
      </c>
      <c r="AY174" s="1">
        <v>6</v>
      </c>
      <c r="BC174">
        <v>35.53</v>
      </c>
      <c r="BD174">
        <v>0.8</v>
      </c>
      <c r="BE174">
        <v>34.74</v>
      </c>
      <c r="BH174" s="123">
        <f t="shared" ref="BH174:BH186" si="96">IF(D174=1,ROUNDDOWN(J174,3),0)</f>
        <v>0</v>
      </c>
      <c r="BI174" s="123">
        <f t="shared" ref="BI174:BI186" si="97">IF(E174=1,ROUNDDOWN(K174,3),0)</f>
        <v>0.56200000000000006</v>
      </c>
      <c r="BJ174">
        <f t="shared" ref="BJ174:BJ186" si="98">IF(BH174=BI174,ROUNDDOWN(BI174*10,0),0)</f>
        <v>0</v>
      </c>
      <c r="BN174" s="63">
        <v>5</v>
      </c>
    </row>
    <row r="175" spans="1:66" hidden="1" outlineLevel="1">
      <c r="A175" t="s">
        <v>2043</v>
      </c>
      <c r="B175" s="8" t="s">
        <v>1706</v>
      </c>
      <c r="C175" s="1">
        <f t="shared" si="84"/>
        <v>1346</v>
      </c>
      <c r="D175" s="5">
        <f>IF(N175&gt;0, RANK(N175,(N175:P175,Q175:AE175)),0)</f>
        <v>1</v>
      </c>
      <c r="E175" s="5">
        <f>IF(O175&gt;0,RANK(O175,(N175:P175,Q175:AE175)),0)</f>
        <v>2</v>
      </c>
      <c r="F175" s="5">
        <f t="shared" si="85"/>
        <v>0</v>
      </c>
      <c r="G175" s="1">
        <f t="shared" si="86"/>
        <v>63</v>
      </c>
      <c r="H175" s="2">
        <f t="shared" si="87"/>
        <v>4.6805349182763745E-2</v>
      </c>
      <c r="I175" s="6"/>
      <c r="J175" s="2">
        <f t="shared" si="88"/>
        <v>0.51114413075780085</v>
      </c>
      <c r="K175" s="2">
        <f t="shared" si="89"/>
        <v>0.46433878157503716</v>
      </c>
      <c r="L175" s="2">
        <f t="shared" si="90"/>
        <v>0</v>
      </c>
      <c r="M175" s="2">
        <f t="shared" si="91"/>
        <v>2.4517087667161985E-2</v>
      </c>
      <c r="N175" s="63">
        <v>688</v>
      </c>
      <c r="O175" s="63">
        <v>625</v>
      </c>
      <c r="P175" s="63"/>
      <c r="Q175" s="63">
        <v>16</v>
      </c>
      <c r="R175" s="63">
        <v>11</v>
      </c>
      <c r="S175" s="63"/>
      <c r="T175" s="67"/>
      <c r="U175" s="63"/>
      <c r="V175" s="63"/>
      <c r="W175" s="63">
        <f t="shared" si="92"/>
        <v>6</v>
      </c>
      <c r="X175" s="63">
        <v>0</v>
      </c>
      <c r="Y175" s="63"/>
      <c r="Z175" s="63"/>
      <c r="AA175" s="63"/>
      <c r="AB175" s="63"/>
      <c r="AJ175" s="8">
        <v>0</v>
      </c>
      <c r="AN175" t="str">
        <f t="shared" si="93"/>
        <v>Acton</v>
      </c>
      <c r="AO175" t="s">
        <v>932</v>
      </c>
      <c r="AP175">
        <v>1</v>
      </c>
      <c r="AR175" s="111">
        <v>23</v>
      </c>
      <c r="AS175" s="113">
        <v>31</v>
      </c>
      <c r="AT175" s="113">
        <v>5</v>
      </c>
      <c r="AU175" s="117">
        <v>275</v>
      </c>
      <c r="AV175" s="117">
        <f t="shared" si="94"/>
        <v>23031</v>
      </c>
      <c r="AW175" t="s">
        <v>1480</v>
      </c>
      <c r="AX175">
        <f t="shared" si="95"/>
        <v>2300275</v>
      </c>
      <c r="AY175" s="1">
        <v>12</v>
      </c>
      <c r="BC175">
        <v>41.07</v>
      </c>
      <c r="BD175">
        <v>3.41</v>
      </c>
      <c r="BE175">
        <v>37.659999999999997</v>
      </c>
      <c r="BH175" s="123">
        <f t="shared" si="96"/>
        <v>0.51100000000000001</v>
      </c>
      <c r="BI175" s="123">
        <f t="shared" si="97"/>
        <v>0</v>
      </c>
      <c r="BJ175">
        <f t="shared" si="98"/>
        <v>0</v>
      </c>
      <c r="BN175" s="63">
        <v>6</v>
      </c>
    </row>
    <row r="176" spans="1:66" hidden="1" outlineLevel="1">
      <c r="A176" t="s">
        <v>1354</v>
      </c>
      <c r="B176" s="8" t="s">
        <v>1706</v>
      </c>
      <c r="C176" s="1">
        <f t="shared" si="84"/>
        <v>588</v>
      </c>
      <c r="D176" s="5">
        <f>IF(N176&gt;0, RANK(N176,(N176:P176,Q176:AE176)),0)</f>
        <v>2</v>
      </c>
      <c r="E176" s="5">
        <f>IF(O176&gt;0,RANK(O176,(N176:P176,Q176:AE176)),0)</f>
        <v>1</v>
      </c>
      <c r="F176" s="5">
        <f t="shared" si="85"/>
        <v>0</v>
      </c>
      <c r="G176" s="1">
        <f t="shared" si="86"/>
        <v>26</v>
      </c>
      <c r="H176" s="2">
        <f t="shared" si="87"/>
        <v>4.4217687074829932E-2</v>
      </c>
      <c r="I176" s="6"/>
      <c r="J176" s="2">
        <f t="shared" si="88"/>
        <v>0.4642857142857143</v>
      </c>
      <c r="K176" s="2">
        <f t="shared" si="89"/>
        <v>0.50850340136054417</v>
      </c>
      <c r="L176" s="2">
        <f t="shared" si="90"/>
        <v>0</v>
      </c>
      <c r="M176" s="2">
        <f t="shared" si="91"/>
        <v>2.7210884353741527E-2</v>
      </c>
      <c r="N176" s="63">
        <v>273</v>
      </c>
      <c r="O176" s="63">
        <v>299</v>
      </c>
      <c r="P176" s="63"/>
      <c r="Q176" s="63">
        <v>10</v>
      </c>
      <c r="R176" s="63">
        <v>3</v>
      </c>
      <c r="S176" s="63"/>
      <c r="T176" s="67"/>
      <c r="U176" s="63"/>
      <c r="V176" s="63"/>
      <c r="W176" s="63">
        <f t="shared" si="92"/>
        <v>3</v>
      </c>
      <c r="X176" s="63">
        <v>0</v>
      </c>
      <c r="Y176" s="63"/>
      <c r="Z176" s="63"/>
      <c r="AA176" s="63"/>
      <c r="AB176" s="63"/>
      <c r="AJ176" s="8">
        <v>0</v>
      </c>
      <c r="AN176" t="str">
        <f t="shared" si="93"/>
        <v>Addison</v>
      </c>
      <c r="AO176" t="s">
        <v>699</v>
      </c>
      <c r="AP176">
        <v>2</v>
      </c>
      <c r="AR176" s="111">
        <v>23</v>
      </c>
      <c r="AS176" s="113">
        <v>29</v>
      </c>
      <c r="AT176" s="113">
        <v>5</v>
      </c>
      <c r="AU176" s="117">
        <v>380</v>
      </c>
      <c r="AV176" s="117">
        <f t="shared" si="94"/>
        <v>23029</v>
      </c>
      <c r="AW176" t="s">
        <v>1480</v>
      </c>
      <c r="AX176">
        <f t="shared" si="95"/>
        <v>2300380</v>
      </c>
      <c r="AY176" s="1">
        <v>7</v>
      </c>
      <c r="BC176">
        <v>97.23</v>
      </c>
      <c r="BD176">
        <v>54.85</v>
      </c>
      <c r="BE176">
        <v>42.38</v>
      </c>
      <c r="BH176" s="123">
        <f t="shared" si="96"/>
        <v>0</v>
      </c>
      <c r="BI176" s="123">
        <f t="shared" si="97"/>
        <v>0.50800000000000001</v>
      </c>
      <c r="BJ176">
        <f t="shared" si="98"/>
        <v>0</v>
      </c>
      <c r="BN176" s="63">
        <v>3</v>
      </c>
    </row>
    <row r="177" spans="1:66" hidden="1" outlineLevel="1">
      <c r="A177" t="s">
        <v>236</v>
      </c>
      <c r="B177" s="8" t="s">
        <v>1706</v>
      </c>
      <c r="C177" s="1">
        <f t="shared" si="84"/>
        <v>282</v>
      </c>
      <c r="D177" s="5">
        <f>IF(N177&gt;0, RANK(N177,(N177:P177,Q177:AE177)),0)</f>
        <v>1</v>
      </c>
      <c r="E177" s="5">
        <f>IF(O177&gt;0,RANK(O177,(N177:P177,Q177:AE177)),0)</f>
        <v>2</v>
      </c>
      <c r="F177" s="5">
        <f t="shared" si="85"/>
        <v>0</v>
      </c>
      <c r="G177" s="1">
        <f t="shared" si="86"/>
        <v>75</v>
      </c>
      <c r="H177" s="2">
        <f t="shared" si="87"/>
        <v>0.26595744680851063</v>
      </c>
      <c r="I177" s="6"/>
      <c r="J177" s="2">
        <f t="shared" si="88"/>
        <v>0.599290780141844</v>
      </c>
      <c r="K177" s="2">
        <f t="shared" si="89"/>
        <v>0.33333333333333331</v>
      </c>
      <c r="L177" s="2">
        <f t="shared" si="90"/>
        <v>0</v>
      </c>
      <c r="M177" s="2">
        <f t="shared" si="91"/>
        <v>6.7375886524822681E-2</v>
      </c>
      <c r="N177" s="63">
        <v>169</v>
      </c>
      <c r="O177" s="63">
        <v>94</v>
      </c>
      <c r="P177" s="63"/>
      <c r="Q177" s="63">
        <v>8</v>
      </c>
      <c r="R177" s="63">
        <v>10</v>
      </c>
      <c r="S177" s="63"/>
      <c r="T177" s="67"/>
      <c r="U177" s="63"/>
      <c r="V177" s="63"/>
      <c r="W177" s="63">
        <f t="shared" si="92"/>
        <v>1</v>
      </c>
      <c r="X177" s="63">
        <v>0</v>
      </c>
      <c r="Y177" s="63"/>
      <c r="Z177" s="63"/>
      <c r="AA177" s="63"/>
      <c r="AB177" s="63"/>
      <c r="AJ177" s="8">
        <v>0</v>
      </c>
      <c r="AN177" t="str">
        <f t="shared" si="93"/>
        <v>Albany</v>
      </c>
      <c r="AO177" t="s">
        <v>2397</v>
      </c>
      <c r="AP177">
        <v>2</v>
      </c>
      <c r="AR177" s="111">
        <v>23</v>
      </c>
      <c r="AS177" s="113">
        <v>17</v>
      </c>
      <c r="AU177" s="117">
        <v>390</v>
      </c>
      <c r="AV177" s="117">
        <f t="shared" si="94"/>
        <v>23017</v>
      </c>
      <c r="AW177" t="s">
        <v>965</v>
      </c>
      <c r="AX177">
        <f t="shared" si="95"/>
        <v>2300390</v>
      </c>
      <c r="AY177" s="1">
        <v>0</v>
      </c>
      <c r="BH177" s="123">
        <f t="shared" si="96"/>
        <v>0.59899999999999998</v>
      </c>
      <c r="BI177" s="123">
        <f t="shared" si="97"/>
        <v>0</v>
      </c>
      <c r="BJ177">
        <f t="shared" si="98"/>
        <v>0</v>
      </c>
      <c r="BN177" s="63">
        <v>1</v>
      </c>
    </row>
    <row r="178" spans="1:66" hidden="1" outlineLevel="1">
      <c r="A178" t="s">
        <v>1292</v>
      </c>
      <c r="B178" s="8" t="s">
        <v>1706</v>
      </c>
      <c r="C178" s="1">
        <f t="shared" si="84"/>
        <v>1025</v>
      </c>
      <c r="D178" s="5">
        <f>IF(N178&gt;0, RANK(N178,(N178:P178,Q178:AE178)),0)</f>
        <v>2</v>
      </c>
      <c r="E178" s="5">
        <f>IF(O178&gt;0,RANK(O178,(N178:P178,Q178:AE178)),0)</f>
        <v>1</v>
      </c>
      <c r="F178" s="5">
        <f t="shared" si="85"/>
        <v>0</v>
      </c>
      <c r="G178" s="1">
        <f t="shared" si="86"/>
        <v>132</v>
      </c>
      <c r="H178" s="2">
        <f t="shared" si="87"/>
        <v>0.12878048780487805</v>
      </c>
      <c r="I178" s="6"/>
      <c r="J178" s="2">
        <f t="shared" si="88"/>
        <v>0.41853658536585364</v>
      </c>
      <c r="K178" s="2">
        <f t="shared" si="89"/>
        <v>0.54731707317073175</v>
      </c>
      <c r="L178" s="2">
        <f t="shared" si="90"/>
        <v>0</v>
      </c>
      <c r="M178" s="2">
        <f t="shared" si="91"/>
        <v>3.4146341463414664E-2</v>
      </c>
      <c r="N178" s="63">
        <v>429</v>
      </c>
      <c r="O178" s="63">
        <v>561</v>
      </c>
      <c r="P178" s="63"/>
      <c r="Q178" s="63">
        <v>20</v>
      </c>
      <c r="R178" s="63">
        <v>12</v>
      </c>
      <c r="S178" s="63"/>
      <c r="T178" s="67"/>
      <c r="U178" s="63"/>
      <c r="V178" s="63"/>
      <c r="W178" s="63">
        <f t="shared" si="92"/>
        <v>3</v>
      </c>
      <c r="X178" s="63">
        <v>0</v>
      </c>
      <c r="Y178" s="63"/>
      <c r="Z178" s="63"/>
      <c r="AA178" s="63"/>
      <c r="AB178" s="63"/>
      <c r="AJ178" s="8">
        <v>0</v>
      </c>
      <c r="AN178" t="str">
        <f t="shared" si="93"/>
        <v>Albion</v>
      </c>
      <c r="AO178" t="s">
        <v>3027</v>
      </c>
      <c r="AP178">
        <v>2</v>
      </c>
      <c r="AR178" s="111">
        <v>23</v>
      </c>
      <c r="AS178" s="113">
        <v>11</v>
      </c>
      <c r="AT178" s="113">
        <v>5</v>
      </c>
      <c r="AU178" s="117">
        <v>590</v>
      </c>
      <c r="AV178" s="117">
        <f t="shared" si="94"/>
        <v>23011</v>
      </c>
      <c r="AW178" t="s">
        <v>1480</v>
      </c>
      <c r="AX178">
        <f t="shared" si="95"/>
        <v>2300590</v>
      </c>
      <c r="AY178" s="1">
        <v>11</v>
      </c>
      <c r="BC178">
        <v>39.479999999999997</v>
      </c>
      <c r="BD178">
        <v>0.63</v>
      </c>
      <c r="BE178">
        <v>38.85</v>
      </c>
      <c r="BH178" s="123">
        <f t="shared" si="96"/>
        <v>0</v>
      </c>
      <c r="BI178" s="123">
        <f t="shared" si="97"/>
        <v>0.54700000000000004</v>
      </c>
      <c r="BJ178">
        <f t="shared" si="98"/>
        <v>0</v>
      </c>
      <c r="BN178" s="63">
        <v>3</v>
      </c>
    </row>
    <row r="179" spans="1:66" hidden="1" outlineLevel="1">
      <c r="A179" t="s">
        <v>26</v>
      </c>
      <c r="B179" s="8" t="s">
        <v>1706</v>
      </c>
      <c r="C179" s="1">
        <f t="shared" si="84"/>
        <v>289</v>
      </c>
      <c r="D179" s="5">
        <f>IF(N179&gt;0, RANK(N179,(N179:P179,Q179:AE179)),0)</f>
        <v>2</v>
      </c>
      <c r="E179" s="5">
        <f>IF(O179&gt;0,RANK(O179,(N179:P179,Q179:AE179)),0)</f>
        <v>1</v>
      </c>
      <c r="F179" s="5">
        <f t="shared" si="85"/>
        <v>0</v>
      </c>
      <c r="G179" s="1">
        <f t="shared" si="86"/>
        <v>22</v>
      </c>
      <c r="H179" s="2">
        <f t="shared" si="87"/>
        <v>7.6124567474048443E-2</v>
      </c>
      <c r="I179" s="6"/>
      <c r="J179" s="2">
        <f t="shared" si="88"/>
        <v>0.45328719723183392</v>
      </c>
      <c r="K179" s="2">
        <f t="shared" si="89"/>
        <v>0.52941176470588236</v>
      </c>
      <c r="L179" s="2">
        <f t="shared" si="90"/>
        <v>0</v>
      </c>
      <c r="M179" s="2">
        <f t="shared" si="91"/>
        <v>1.7301038062283669E-2</v>
      </c>
      <c r="N179" s="63">
        <v>131</v>
      </c>
      <c r="O179" s="63">
        <v>153</v>
      </c>
      <c r="P179" s="63"/>
      <c r="Q179" s="63">
        <v>1</v>
      </c>
      <c r="R179" s="63">
        <v>3</v>
      </c>
      <c r="S179" s="63"/>
      <c r="T179" s="67"/>
      <c r="U179" s="63"/>
      <c r="V179" s="63"/>
      <c r="W179" s="63">
        <f t="shared" si="92"/>
        <v>1</v>
      </c>
      <c r="X179" s="63">
        <v>0</v>
      </c>
      <c r="Y179" s="63"/>
      <c r="Z179" s="63"/>
      <c r="AA179" s="63"/>
      <c r="AB179" s="63"/>
      <c r="AJ179" s="8">
        <v>0</v>
      </c>
      <c r="AN179" t="str">
        <f t="shared" si="93"/>
        <v>Alexander</v>
      </c>
      <c r="AO179" t="s">
        <v>699</v>
      </c>
      <c r="AP179">
        <v>2</v>
      </c>
      <c r="AR179" s="111">
        <v>23</v>
      </c>
      <c r="AS179" s="113">
        <v>29</v>
      </c>
      <c r="AT179" s="113">
        <v>10</v>
      </c>
      <c r="AU179" s="117">
        <v>660</v>
      </c>
      <c r="AV179" s="117">
        <f t="shared" si="94"/>
        <v>23029</v>
      </c>
      <c r="AW179" t="s">
        <v>1480</v>
      </c>
      <c r="AX179">
        <f t="shared" si="95"/>
        <v>2300660</v>
      </c>
      <c r="AY179" s="1">
        <v>3</v>
      </c>
      <c r="BC179">
        <v>45.11</v>
      </c>
      <c r="BD179">
        <v>5.53</v>
      </c>
      <c r="BE179">
        <v>39.58</v>
      </c>
      <c r="BH179" s="123">
        <f t="shared" si="96"/>
        <v>0</v>
      </c>
      <c r="BI179" s="123">
        <f t="shared" si="97"/>
        <v>0.52900000000000003</v>
      </c>
      <c r="BJ179">
        <f t="shared" si="98"/>
        <v>0</v>
      </c>
      <c r="BN179" s="63">
        <v>1</v>
      </c>
    </row>
    <row r="180" spans="1:66" hidden="1" outlineLevel="1">
      <c r="A180" t="s">
        <v>1290</v>
      </c>
      <c r="B180" s="8" t="s">
        <v>1706</v>
      </c>
      <c r="C180" s="1">
        <f t="shared" si="84"/>
        <v>1742</v>
      </c>
      <c r="D180" s="5">
        <f>IF(N180&gt;0, RANK(N180,(N180:P180,Q180:AE180)),0)</f>
        <v>1</v>
      </c>
      <c r="E180" s="5">
        <f>IF(O180&gt;0,RANK(O180,(N180:P180,Q180:AE180)),0)</f>
        <v>2</v>
      </c>
      <c r="F180" s="5">
        <f t="shared" si="85"/>
        <v>0</v>
      </c>
      <c r="G180" s="1">
        <f t="shared" si="86"/>
        <v>225</v>
      </c>
      <c r="H180" s="2">
        <f t="shared" si="87"/>
        <v>0.12916188289322617</v>
      </c>
      <c r="I180" s="6"/>
      <c r="J180" s="2">
        <f t="shared" si="88"/>
        <v>0.55338691159586684</v>
      </c>
      <c r="K180" s="2">
        <f t="shared" si="89"/>
        <v>0.42422502870264062</v>
      </c>
      <c r="L180" s="2">
        <f t="shared" si="90"/>
        <v>0</v>
      </c>
      <c r="M180" s="2">
        <f t="shared" si="91"/>
        <v>2.2388059701492546E-2</v>
      </c>
      <c r="N180" s="63">
        <v>964</v>
      </c>
      <c r="O180" s="63">
        <v>739</v>
      </c>
      <c r="P180" s="63"/>
      <c r="Q180" s="63">
        <v>13</v>
      </c>
      <c r="R180" s="63">
        <v>23</v>
      </c>
      <c r="S180" s="63"/>
      <c r="T180" s="67"/>
      <c r="U180" s="63"/>
      <c r="V180" s="63"/>
      <c r="W180" s="63">
        <f t="shared" si="92"/>
        <v>3</v>
      </c>
      <c r="X180" s="63">
        <v>0</v>
      </c>
      <c r="Y180" s="63"/>
      <c r="Z180" s="63"/>
      <c r="AA180" s="63"/>
      <c r="AB180" s="63"/>
      <c r="AJ180" s="8">
        <v>0</v>
      </c>
      <c r="AN180" t="str">
        <f t="shared" si="93"/>
        <v>Alfred</v>
      </c>
      <c r="AO180" t="s">
        <v>932</v>
      </c>
      <c r="AP180">
        <v>1</v>
      </c>
      <c r="AR180" s="111">
        <v>23</v>
      </c>
      <c r="AS180" s="113">
        <v>31</v>
      </c>
      <c r="AT180" s="113">
        <v>10</v>
      </c>
      <c r="AU180" s="117">
        <v>730</v>
      </c>
      <c r="AV180" s="117">
        <f t="shared" si="94"/>
        <v>23031</v>
      </c>
      <c r="AW180" t="s">
        <v>1480</v>
      </c>
      <c r="AX180">
        <f t="shared" si="95"/>
        <v>2300730</v>
      </c>
      <c r="AY180" s="1">
        <v>25</v>
      </c>
      <c r="BC180">
        <v>27.91</v>
      </c>
      <c r="BD180">
        <v>0.67</v>
      </c>
      <c r="BE180">
        <v>27.24</v>
      </c>
      <c r="BH180" s="123">
        <f t="shared" si="96"/>
        <v>0.55300000000000005</v>
      </c>
      <c r="BI180" s="123">
        <f t="shared" si="97"/>
        <v>0</v>
      </c>
      <c r="BJ180">
        <f t="shared" si="98"/>
        <v>0</v>
      </c>
      <c r="BN180" s="63">
        <v>3</v>
      </c>
    </row>
    <row r="181" spans="1:66" hidden="1" outlineLevel="1">
      <c r="A181" t="s">
        <v>2844</v>
      </c>
      <c r="B181" s="8" t="s">
        <v>1706</v>
      </c>
      <c r="C181" s="1">
        <f t="shared" si="84"/>
        <v>140</v>
      </c>
      <c r="D181" s="5">
        <f>IF(N181&gt;0, RANK(N181,(N181:P181,Q181:AE181)),0)</f>
        <v>1</v>
      </c>
      <c r="E181" s="5">
        <f>IF(O181&gt;0,RANK(O181,(N181:P181,Q181:AE181)),0)</f>
        <v>2</v>
      </c>
      <c r="F181" s="5">
        <f t="shared" si="85"/>
        <v>0</v>
      </c>
      <c r="G181" s="1">
        <f t="shared" si="86"/>
        <v>20</v>
      </c>
      <c r="H181" s="2">
        <f t="shared" si="87"/>
        <v>0.14285714285714285</v>
      </c>
      <c r="I181" s="6"/>
      <c r="J181" s="2">
        <f t="shared" si="88"/>
        <v>0.56428571428571428</v>
      </c>
      <c r="K181" s="2">
        <f t="shared" si="89"/>
        <v>0.42142857142857143</v>
      </c>
      <c r="L181" s="2">
        <f t="shared" si="90"/>
        <v>0</v>
      </c>
      <c r="M181" s="2">
        <f t="shared" si="91"/>
        <v>1.428571428571429E-2</v>
      </c>
      <c r="N181" s="63">
        <v>79</v>
      </c>
      <c r="O181" s="63">
        <v>59</v>
      </c>
      <c r="P181" s="63"/>
      <c r="Q181" s="63">
        <v>2</v>
      </c>
      <c r="R181" s="63">
        <v>0</v>
      </c>
      <c r="S181" s="63"/>
      <c r="T181" s="67"/>
      <c r="U181" s="63"/>
      <c r="V181" s="63"/>
      <c r="W181" s="63">
        <f t="shared" si="92"/>
        <v>0</v>
      </c>
      <c r="X181" s="63">
        <v>0</v>
      </c>
      <c r="Y181" s="63"/>
      <c r="Z181" s="63"/>
      <c r="AA181" s="63"/>
      <c r="AB181" s="63"/>
      <c r="AJ181" s="8">
        <v>0</v>
      </c>
      <c r="AN181" t="str">
        <f t="shared" si="93"/>
        <v>Allagash</v>
      </c>
      <c r="AO181" t="s">
        <v>2848</v>
      </c>
      <c r="AP181">
        <v>2</v>
      </c>
      <c r="AR181" s="111">
        <v>23</v>
      </c>
      <c r="AS181" s="113">
        <v>3</v>
      </c>
      <c r="AT181" s="113">
        <v>5</v>
      </c>
      <c r="AU181" s="117">
        <v>800</v>
      </c>
      <c r="AV181" s="117">
        <f t="shared" si="94"/>
        <v>23003</v>
      </c>
      <c r="AW181" t="s">
        <v>1480</v>
      </c>
      <c r="AX181">
        <f t="shared" si="95"/>
        <v>2300800</v>
      </c>
      <c r="AY181" s="1">
        <v>3</v>
      </c>
      <c r="BC181">
        <v>131.31</v>
      </c>
      <c r="BD181">
        <v>2.83</v>
      </c>
      <c r="BE181">
        <v>128.47999999999999</v>
      </c>
      <c r="BH181" s="123">
        <f t="shared" si="96"/>
        <v>0.56399999999999995</v>
      </c>
      <c r="BI181" s="123">
        <f t="shared" si="97"/>
        <v>0</v>
      </c>
      <c r="BJ181">
        <f t="shared" si="98"/>
        <v>0</v>
      </c>
      <c r="BN181" s="63">
        <v>0</v>
      </c>
    </row>
    <row r="182" spans="1:66" hidden="1" outlineLevel="1">
      <c r="A182" t="s">
        <v>2183</v>
      </c>
      <c r="B182" s="8" t="s">
        <v>1706</v>
      </c>
      <c r="C182" s="1">
        <f t="shared" si="84"/>
        <v>467</v>
      </c>
      <c r="D182" s="5">
        <f>IF(N182&gt;0, RANK(N182,(N182:P182,Q182:AE182)),0)</f>
        <v>1</v>
      </c>
      <c r="E182" s="5">
        <f>IF(O182&gt;0,RANK(O182,(N182:P182,Q182:AE182)),0)</f>
        <v>2</v>
      </c>
      <c r="F182" s="5">
        <f t="shared" si="85"/>
        <v>0</v>
      </c>
      <c r="G182" s="1">
        <f t="shared" si="86"/>
        <v>89</v>
      </c>
      <c r="H182" s="2">
        <f t="shared" si="87"/>
        <v>0.19057815845824411</v>
      </c>
      <c r="I182" s="6"/>
      <c r="J182" s="2">
        <f t="shared" si="88"/>
        <v>0.58029978586723774</v>
      </c>
      <c r="K182" s="2">
        <f t="shared" si="89"/>
        <v>0.38972162740899358</v>
      </c>
      <c r="L182" s="2">
        <f t="shared" si="90"/>
        <v>0</v>
      </c>
      <c r="M182" s="2">
        <f t="shared" si="91"/>
        <v>2.9978586723768685E-2</v>
      </c>
      <c r="N182" s="63">
        <v>271</v>
      </c>
      <c r="O182" s="63">
        <v>182</v>
      </c>
      <c r="P182" s="63"/>
      <c r="Q182" s="63">
        <v>3</v>
      </c>
      <c r="R182" s="63">
        <v>11</v>
      </c>
      <c r="S182" s="63"/>
      <c r="T182" s="67"/>
      <c r="U182" s="63"/>
      <c r="V182" s="63"/>
      <c r="W182" s="63">
        <f t="shared" si="92"/>
        <v>0</v>
      </c>
      <c r="X182" s="63">
        <v>0</v>
      </c>
      <c r="Y182" s="63"/>
      <c r="Z182" s="63"/>
      <c r="AA182" s="63"/>
      <c r="AB182" s="63"/>
      <c r="AJ182" s="8">
        <v>0</v>
      </c>
      <c r="AN182" t="str">
        <f t="shared" si="93"/>
        <v>Alna</v>
      </c>
      <c r="AO182" t="s">
        <v>1605</v>
      </c>
      <c r="AP182">
        <v>1</v>
      </c>
      <c r="AR182" s="111">
        <v>23</v>
      </c>
      <c r="AS182" s="113">
        <v>15</v>
      </c>
      <c r="AT182" s="113">
        <v>5</v>
      </c>
      <c r="AU182" s="117">
        <v>1010</v>
      </c>
      <c r="AV182" s="117">
        <f t="shared" si="94"/>
        <v>23015</v>
      </c>
      <c r="AW182" t="s">
        <v>1480</v>
      </c>
      <c r="AX182">
        <f t="shared" si="95"/>
        <v>2301010</v>
      </c>
      <c r="AY182" s="1">
        <v>6</v>
      </c>
      <c r="BC182">
        <v>21.39</v>
      </c>
      <c r="BD182">
        <v>0.47</v>
      </c>
      <c r="BE182">
        <v>20.92</v>
      </c>
      <c r="BH182" s="123">
        <f t="shared" si="96"/>
        <v>0.57999999999999996</v>
      </c>
      <c r="BI182" s="123">
        <f t="shared" si="97"/>
        <v>0</v>
      </c>
      <c r="BJ182">
        <f t="shared" si="98"/>
        <v>0</v>
      </c>
      <c r="BN182" s="63">
        <v>0</v>
      </c>
    </row>
    <row r="183" spans="1:66" hidden="1" outlineLevel="1">
      <c r="A183" t="s">
        <v>1497</v>
      </c>
      <c r="B183" s="8" t="s">
        <v>1706</v>
      </c>
      <c r="C183" s="1">
        <f t="shared" si="84"/>
        <v>450</v>
      </c>
      <c r="D183" s="5">
        <f>IF(N183&gt;0, RANK(N183,(N183:P183,Q183:AE183)),0)</f>
        <v>1</v>
      </c>
      <c r="E183" s="5">
        <f>IF(O183&gt;0,RANK(O183,(N183:P183,Q183:AE183)),0)</f>
        <v>2</v>
      </c>
      <c r="F183" s="5">
        <f t="shared" si="85"/>
        <v>0</v>
      </c>
      <c r="G183" s="1">
        <f t="shared" si="86"/>
        <v>14</v>
      </c>
      <c r="H183" s="2">
        <f t="shared" si="87"/>
        <v>3.111111111111111E-2</v>
      </c>
      <c r="I183" s="6"/>
      <c r="J183" s="2">
        <f t="shared" si="88"/>
        <v>0.5</v>
      </c>
      <c r="K183" s="2">
        <f t="shared" si="89"/>
        <v>0.46888888888888891</v>
      </c>
      <c r="L183" s="2">
        <f t="shared" si="90"/>
        <v>0</v>
      </c>
      <c r="M183" s="2">
        <f t="shared" si="91"/>
        <v>3.1111111111111089E-2</v>
      </c>
      <c r="N183" s="63">
        <v>225</v>
      </c>
      <c r="O183" s="63">
        <v>211</v>
      </c>
      <c r="P183" s="63"/>
      <c r="Q183" s="63">
        <v>7</v>
      </c>
      <c r="R183" s="63">
        <v>5</v>
      </c>
      <c r="S183" s="63"/>
      <c r="T183" s="67"/>
      <c r="U183" s="63"/>
      <c r="V183" s="63"/>
      <c r="W183" s="63">
        <f t="shared" si="92"/>
        <v>2</v>
      </c>
      <c r="X183" s="63">
        <v>0</v>
      </c>
      <c r="Y183" s="63"/>
      <c r="Z183" s="63"/>
      <c r="AA183" s="63"/>
      <c r="AB183" s="63"/>
      <c r="AJ183" s="8">
        <v>0</v>
      </c>
      <c r="AN183" t="str">
        <f t="shared" si="93"/>
        <v>Alton</v>
      </c>
      <c r="AO183" t="s">
        <v>2496</v>
      </c>
      <c r="AP183">
        <v>2</v>
      </c>
      <c r="AR183" s="111">
        <v>23</v>
      </c>
      <c r="AS183" s="113">
        <v>19</v>
      </c>
      <c r="AT183" s="113">
        <v>5</v>
      </c>
      <c r="AU183" s="117">
        <v>1115</v>
      </c>
      <c r="AV183" s="117">
        <f t="shared" si="94"/>
        <v>23019</v>
      </c>
      <c r="AW183" t="s">
        <v>1480</v>
      </c>
      <c r="AX183">
        <f t="shared" si="95"/>
        <v>2301115</v>
      </c>
      <c r="AY183" s="1">
        <v>8</v>
      </c>
      <c r="BC183">
        <v>42.76</v>
      </c>
      <c r="BD183">
        <v>0.37</v>
      </c>
      <c r="BE183">
        <v>42.39</v>
      </c>
      <c r="BH183" s="123">
        <f t="shared" si="96"/>
        <v>0.5</v>
      </c>
      <c r="BI183" s="123">
        <f t="shared" si="97"/>
        <v>0</v>
      </c>
      <c r="BJ183">
        <f t="shared" si="98"/>
        <v>0</v>
      </c>
      <c r="BN183" s="63">
        <v>2</v>
      </c>
    </row>
    <row r="184" spans="1:66" hidden="1" outlineLevel="1">
      <c r="A184" t="s">
        <v>2489</v>
      </c>
      <c r="B184" s="8" t="s">
        <v>1706</v>
      </c>
      <c r="C184" s="1">
        <f t="shared" si="84"/>
        <v>146</v>
      </c>
      <c r="D184" s="5">
        <f>IF(N184&gt;0, RANK(N184,(N184:P184,Q184:AE184)),0)</f>
        <v>2</v>
      </c>
      <c r="E184" s="5">
        <f>IF(O184&gt;0,RANK(O184,(N184:P184,Q184:AE184)),0)</f>
        <v>1</v>
      </c>
      <c r="F184" s="5">
        <f t="shared" si="85"/>
        <v>0</v>
      </c>
      <c r="G184" s="1">
        <f t="shared" si="86"/>
        <v>1</v>
      </c>
      <c r="H184" s="2">
        <f t="shared" si="87"/>
        <v>6.8493150684931503E-3</v>
      </c>
      <c r="I184" s="6"/>
      <c r="J184" s="2">
        <f t="shared" si="88"/>
        <v>0.4726027397260274</v>
      </c>
      <c r="K184" s="2">
        <f t="shared" si="89"/>
        <v>0.47945205479452052</v>
      </c>
      <c r="L184" s="2">
        <f t="shared" si="90"/>
        <v>0</v>
      </c>
      <c r="M184" s="2">
        <f t="shared" si="91"/>
        <v>4.794520547945208E-2</v>
      </c>
      <c r="N184" s="63">
        <v>69</v>
      </c>
      <c r="O184" s="63">
        <v>70</v>
      </c>
      <c r="P184" s="63"/>
      <c r="Q184" s="63">
        <v>2</v>
      </c>
      <c r="R184" s="63">
        <v>3</v>
      </c>
      <c r="S184" s="63"/>
      <c r="T184" s="67"/>
      <c r="U184" s="63"/>
      <c r="V184" s="63"/>
      <c r="W184" s="63">
        <f t="shared" si="92"/>
        <v>2</v>
      </c>
      <c r="X184" s="63">
        <v>0</v>
      </c>
      <c r="Y184" s="63"/>
      <c r="Z184" s="63"/>
      <c r="AA184" s="63"/>
      <c r="AB184" s="63"/>
      <c r="AJ184" s="8">
        <v>0</v>
      </c>
      <c r="AN184" t="str">
        <f t="shared" si="93"/>
        <v>Amherst</v>
      </c>
      <c r="AO184" t="s">
        <v>603</v>
      </c>
      <c r="AP184">
        <v>2</v>
      </c>
      <c r="AR184" s="111">
        <v>23</v>
      </c>
      <c r="AS184" s="113">
        <v>9</v>
      </c>
      <c r="AT184" s="113">
        <v>5</v>
      </c>
      <c r="AU184" s="117">
        <v>1185</v>
      </c>
      <c r="AV184" s="117">
        <f t="shared" si="94"/>
        <v>23009</v>
      </c>
      <c r="AW184" t="s">
        <v>1480</v>
      </c>
      <c r="AX184">
        <f t="shared" si="95"/>
        <v>2301185</v>
      </c>
      <c r="AY184" s="1">
        <v>3</v>
      </c>
      <c r="BC184">
        <v>39.29</v>
      </c>
      <c r="BD184">
        <v>0.32</v>
      </c>
      <c r="BE184">
        <v>38.97</v>
      </c>
      <c r="BH184" s="123">
        <f t="shared" si="96"/>
        <v>0</v>
      </c>
      <c r="BI184" s="123">
        <f t="shared" si="97"/>
        <v>0.47899999999999998</v>
      </c>
      <c r="BJ184">
        <f t="shared" si="98"/>
        <v>0</v>
      </c>
      <c r="BN184" s="63">
        <v>2</v>
      </c>
    </row>
    <row r="185" spans="1:66" hidden="1" outlineLevel="1">
      <c r="A185" t="s">
        <v>457</v>
      </c>
      <c r="B185" s="8" t="s">
        <v>1706</v>
      </c>
      <c r="C185" s="1">
        <f t="shared" si="84"/>
        <v>97</v>
      </c>
      <c r="D185" s="5">
        <f>IF(N185&gt;0, RANK(N185,(N185:P185,Q185:AE185)),0)</f>
        <v>2</v>
      </c>
      <c r="E185" s="5">
        <f>IF(O185&gt;0,RANK(O185,(N185:P185,Q185:AE185)),0)</f>
        <v>1</v>
      </c>
      <c r="F185" s="5">
        <f t="shared" si="85"/>
        <v>0</v>
      </c>
      <c r="G185" s="1">
        <f t="shared" si="86"/>
        <v>21</v>
      </c>
      <c r="H185" s="2">
        <f t="shared" si="87"/>
        <v>0.21649484536082475</v>
      </c>
      <c r="I185" s="6"/>
      <c r="J185" s="2">
        <f t="shared" si="88"/>
        <v>0.36082474226804123</v>
      </c>
      <c r="K185" s="2">
        <f t="shared" si="89"/>
        <v>0.57731958762886593</v>
      </c>
      <c r="L185" s="2">
        <f t="shared" si="90"/>
        <v>0</v>
      </c>
      <c r="M185" s="2">
        <f t="shared" si="91"/>
        <v>6.1855670103092786E-2</v>
      </c>
      <c r="N185" s="63">
        <v>35</v>
      </c>
      <c r="O185" s="63">
        <v>56</v>
      </c>
      <c r="P185" s="63"/>
      <c r="Q185" s="63">
        <v>2</v>
      </c>
      <c r="R185" s="63">
        <v>1</v>
      </c>
      <c r="S185" s="63"/>
      <c r="T185" s="67"/>
      <c r="U185" s="63"/>
      <c r="V185" s="63"/>
      <c r="W185" s="63">
        <f t="shared" si="92"/>
        <v>3</v>
      </c>
      <c r="X185" s="63">
        <v>0</v>
      </c>
      <c r="Y185" s="63"/>
      <c r="Z185" s="63"/>
      <c r="AA185" s="63"/>
      <c r="AB185" s="63"/>
      <c r="AJ185" s="8">
        <v>0</v>
      </c>
      <c r="AN185" t="str">
        <f t="shared" si="93"/>
        <v>Amity</v>
      </c>
      <c r="AO185" t="s">
        <v>2848</v>
      </c>
      <c r="AP185">
        <v>2</v>
      </c>
      <c r="AR185" s="111">
        <v>23</v>
      </c>
      <c r="AS185" s="113">
        <v>3</v>
      </c>
      <c r="AT185" s="113">
        <v>10</v>
      </c>
      <c r="AU185" s="117">
        <v>1220</v>
      </c>
      <c r="AV185" s="117">
        <f t="shared" si="94"/>
        <v>23003</v>
      </c>
      <c r="AW185" t="s">
        <v>1480</v>
      </c>
      <c r="AX185">
        <f t="shared" si="95"/>
        <v>2301220</v>
      </c>
      <c r="AY185" s="1">
        <v>2</v>
      </c>
      <c r="BC185">
        <v>42.13</v>
      </c>
      <c r="BD185">
        <v>0</v>
      </c>
      <c r="BE185">
        <v>42.13</v>
      </c>
      <c r="BH185" s="123">
        <f t="shared" si="96"/>
        <v>0</v>
      </c>
      <c r="BI185" s="123">
        <f t="shared" si="97"/>
        <v>0.57699999999999996</v>
      </c>
      <c r="BJ185">
        <f t="shared" si="98"/>
        <v>0</v>
      </c>
      <c r="BN185" s="63">
        <v>3</v>
      </c>
    </row>
    <row r="186" spans="1:66" hidden="1" outlineLevel="1">
      <c r="A186" t="s">
        <v>779</v>
      </c>
      <c r="B186" s="8" t="s">
        <v>1706</v>
      </c>
      <c r="C186" s="1">
        <f t="shared" si="84"/>
        <v>506</v>
      </c>
      <c r="D186" s="5">
        <f>IF(N186&gt;0, RANK(N186,(N186:P186,Q186:AE186)),0)</f>
        <v>1</v>
      </c>
      <c r="E186" s="5">
        <f>IF(O186&gt;0,RANK(O186,(N186:P186,Q186:AE186)),0)</f>
        <v>2</v>
      </c>
      <c r="F186" s="5">
        <f t="shared" si="85"/>
        <v>0</v>
      </c>
      <c r="G186" s="1">
        <f t="shared" si="86"/>
        <v>38</v>
      </c>
      <c r="H186" s="2">
        <f t="shared" si="87"/>
        <v>7.5098814229249009E-2</v>
      </c>
      <c r="I186" s="6"/>
      <c r="J186" s="2">
        <f t="shared" si="88"/>
        <v>0.50395256916996045</v>
      </c>
      <c r="K186" s="2">
        <f t="shared" si="89"/>
        <v>0.42885375494071148</v>
      </c>
      <c r="L186" s="2">
        <f t="shared" si="90"/>
        <v>0</v>
      </c>
      <c r="M186" s="2">
        <f t="shared" si="91"/>
        <v>6.7193675889328064E-2</v>
      </c>
      <c r="N186" s="63">
        <v>255</v>
      </c>
      <c r="O186" s="63">
        <v>217</v>
      </c>
      <c r="P186" s="63"/>
      <c r="Q186" s="63">
        <v>19</v>
      </c>
      <c r="R186" s="63">
        <v>14</v>
      </c>
      <c r="S186" s="63"/>
      <c r="T186" s="67"/>
      <c r="U186" s="63"/>
      <c r="V186" s="63"/>
      <c r="W186" s="63">
        <f t="shared" si="92"/>
        <v>1</v>
      </c>
      <c r="X186" s="63">
        <v>0</v>
      </c>
      <c r="Y186" s="63"/>
      <c r="Z186" s="63"/>
      <c r="AA186" s="63"/>
      <c r="AB186" s="63"/>
      <c r="AJ186" s="8">
        <v>0</v>
      </c>
      <c r="AN186" t="str">
        <f t="shared" si="93"/>
        <v>Andover</v>
      </c>
      <c r="AO186" t="s">
        <v>2397</v>
      </c>
      <c r="AP186">
        <v>2</v>
      </c>
      <c r="AR186" s="111">
        <v>23</v>
      </c>
      <c r="AS186" s="113">
        <v>17</v>
      </c>
      <c r="AT186" s="113">
        <v>5</v>
      </c>
      <c r="AU186" s="117">
        <v>1325</v>
      </c>
      <c r="AV186" s="117">
        <f t="shared" si="94"/>
        <v>23017</v>
      </c>
      <c r="AW186" t="s">
        <v>1480</v>
      </c>
      <c r="AX186">
        <f t="shared" si="95"/>
        <v>2301325</v>
      </c>
      <c r="AY186" s="1">
        <v>13</v>
      </c>
      <c r="BC186">
        <v>57.45</v>
      </c>
      <c r="BD186">
        <v>0.04</v>
      </c>
      <c r="BE186">
        <v>57.41</v>
      </c>
      <c r="BH186" s="123">
        <f t="shared" si="96"/>
        <v>0.503</v>
      </c>
      <c r="BI186" s="123">
        <f t="shared" si="97"/>
        <v>0</v>
      </c>
      <c r="BJ186">
        <f t="shared" si="98"/>
        <v>0</v>
      </c>
      <c r="BN186" s="63">
        <v>1</v>
      </c>
    </row>
    <row r="187" spans="1:66" hidden="1" outlineLevel="1">
      <c r="A187" t="s">
        <v>3464</v>
      </c>
      <c r="B187" s="8" t="s">
        <v>1706</v>
      </c>
      <c r="C187" s="1">
        <f t="shared" si="84"/>
        <v>4</v>
      </c>
      <c r="D187" s="5">
        <f>IF(N187&gt;0, RANK(N187,(N187:P187,Q187:AE187)),0)</f>
        <v>0</v>
      </c>
      <c r="E187" s="5">
        <f>IF(O187&gt;0,RANK(O187,(N187:P187,Q187:AE187)),0)</f>
        <v>1</v>
      </c>
      <c r="F187" s="5">
        <f t="shared" si="85"/>
        <v>0</v>
      </c>
      <c r="G187" s="1">
        <f t="shared" si="86"/>
        <v>3</v>
      </c>
      <c r="H187" s="2">
        <f t="shared" si="87"/>
        <v>0.75</v>
      </c>
      <c r="I187" s="6"/>
      <c r="J187" s="2">
        <f t="shared" si="88"/>
        <v>0</v>
      </c>
      <c r="K187" s="2">
        <f t="shared" si="89"/>
        <v>0.75</v>
      </c>
      <c r="L187" s="2">
        <f t="shared" si="90"/>
        <v>0</v>
      </c>
      <c r="M187" s="2">
        <f t="shared" si="91"/>
        <v>0.25</v>
      </c>
      <c r="N187" s="63">
        <v>0</v>
      </c>
      <c r="O187" s="63">
        <v>3</v>
      </c>
      <c r="P187" s="63"/>
      <c r="Q187" s="63">
        <v>0</v>
      </c>
      <c r="R187" s="63">
        <v>0</v>
      </c>
      <c r="S187" s="63"/>
      <c r="T187" s="67"/>
      <c r="U187" s="63"/>
      <c r="V187" s="63"/>
      <c r="W187" s="63">
        <f t="shared" si="92"/>
        <v>0</v>
      </c>
      <c r="X187" s="63">
        <v>0</v>
      </c>
      <c r="Y187" s="63"/>
      <c r="Z187" s="63"/>
      <c r="AA187" s="63"/>
      <c r="AB187" s="63"/>
      <c r="AJ187" s="8">
        <v>1</v>
      </c>
      <c r="AN187" t="str">
        <f t="shared" si="93"/>
        <v xml:space="preserve"> Andover Twps</v>
      </c>
      <c r="AO187" t="s">
        <v>2397</v>
      </c>
      <c r="AP187">
        <v>2</v>
      </c>
      <c r="AR187" s="111">
        <v>23</v>
      </c>
      <c r="AS187" s="113">
        <v>17</v>
      </c>
      <c r="AU187" s="141">
        <v>1326</v>
      </c>
      <c r="AV187" s="117">
        <f t="shared" si="94"/>
        <v>23017</v>
      </c>
      <c r="AW187" t="s">
        <v>965</v>
      </c>
      <c r="AX187">
        <f t="shared" si="95"/>
        <v>2301326</v>
      </c>
      <c r="AY187" s="1">
        <v>0</v>
      </c>
      <c r="BI187" s="123"/>
      <c r="BN187" s="63">
        <v>0</v>
      </c>
    </row>
    <row r="188" spans="1:66" hidden="1" outlineLevel="1">
      <c r="A188" t="s">
        <v>70</v>
      </c>
      <c r="B188" s="8" t="s">
        <v>1706</v>
      </c>
      <c r="C188" s="1">
        <f t="shared" si="84"/>
        <v>1089</v>
      </c>
      <c r="D188" s="5">
        <f>IF(N188&gt;0, RANK(N188,(N188:P188,Q188:AE188)),0)</f>
        <v>1</v>
      </c>
      <c r="E188" s="5">
        <f>IF(O188&gt;0,RANK(O188,(N188:P188,Q188:AE188)),0)</f>
        <v>2</v>
      </c>
      <c r="F188" s="5">
        <f t="shared" si="85"/>
        <v>0</v>
      </c>
      <c r="G188" s="1">
        <f t="shared" si="86"/>
        <v>31</v>
      </c>
      <c r="H188" s="2">
        <f t="shared" si="87"/>
        <v>2.8466483011937556E-2</v>
      </c>
      <c r="I188" s="6"/>
      <c r="J188" s="2">
        <f t="shared" si="88"/>
        <v>0.49862258953168043</v>
      </c>
      <c r="K188" s="2">
        <f t="shared" si="89"/>
        <v>0.47015610651974288</v>
      </c>
      <c r="L188" s="2">
        <f t="shared" si="90"/>
        <v>0</v>
      </c>
      <c r="M188" s="2">
        <f t="shared" si="91"/>
        <v>3.122130394857664E-2</v>
      </c>
      <c r="N188" s="63">
        <v>543</v>
      </c>
      <c r="O188" s="63">
        <v>512</v>
      </c>
      <c r="P188" s="63"/>
      <c r="Q188" s="63">
        <v>14</v>
      </c>
      <c r="R188" s="63">
        <v>17</v>
      </c>
      <c r="S188" s="63"/>
      <c r="T188" s="67"/>
      <c r="U188" s="63"/>
      <c r="V188" s="63"/>
      <c r="W188" s="63">
        <f t="shared" si="92"/>
        <v>3</v>
      </c>
      <c r="X188" s="63">
        <v>0</v>
      </c>
      <c r="Y188" s="63"/>
      <c r="Z188" s="63"/>
      <c r="AA188" s="63"/>
      <c r="AB188" s="63"/>
      <c r="AJ188" s="8">
        <v>0</v>
      </c>
      <c r="AN188" t="str">
        <f t="shared" si="93"/>
        <v>Anson</v>
      </c>
      <c r="AO188" t="s">
        <v>1796</v>
      </c>
      <c r="AP188">
        <v>2</v>
      </c>
      <c r="AR188" s="111">
        <v>23</v>
      </c>
      <c r="AS188" s="113">
        <v>25</v>
      </c>
      <c r="AT188" s="113">
        <v>5</v>
      </c>
      <c r="AU188" s="117">
        <v>1395</v>
      </c>
      <c r="AV188" s="117">
        <f t="shared" si="94"/>
        <v>23025</v>
      </c>
      <c r="AW188" t="s">
        <v>1480</v>
      </c>
      <c r="AX188">
        <f t="shared" si="95"/>
        <v>2301395</v>
      </c>
      <c r="AY188" s="1">
        <v>25</v>
      </c>
      <c r="BC188">
        <v>48.36</v>
      </c>
      <c r="BD188">
        <v>0.87</v>
      </c>
      <c r="BE188">
        <v>47.49</v>
      </c>
      <c r="BH188" s="123">
        <f>IF(D188=1,ROUNDDOWN(J188,3),0)</f>
        <v>0.498</v>
      </c>
      <c r="BI188" s="123">
        <f>IF(E188=1,ROUNDDOWN(K188,3),0)</f>
        <v>0</v>
      </c>
      <c r="BJ188">
        <f>IF(BH188=BI188,ROUNDDOWN(BI188*10,0),0)</f>
        <v>0</v>
      </c>
      <c r="BN188" s="63">
        <v>3</v>
      </c>
    </row>
    <row r="189" spans="1:66" hidden="1" outlineLevel="1">
      <c r="A189" t="s">
        <v>1982</v>
      </c>
      <c r="B189" s="8" t="s">
        <v>1706</v>
      </c>
      <c r="C189" s="1">
        <f t="shared" si="84"/>
        <v>794</v>
      </c>
      <c r="D189" s="5">
        <f>IF(N189&gt;0, RANK(N189,(N189:P189,Q189:AE189)),0)</f>
        <v>1</v>
      </c>
      <c r="E189" s="5">
        <f>IF(O189&gt;0,RANK(O189,(N189:P189,Q189:AE189)),0)</f>
        <v>2</v>
      </c>
      <c r="F189" s="5">
        <f t="shared" si="85"/>
        <v>0</v>
      </c>
      <c r="G189" s="1">
        <f t="shared" si="86"/>
        <v>106</v>
      </c>
      <c r="H189" s="2">
        <f t="shared" si="87"/>
        <v>0.13350125944584382</v>
      </c>
      <c r="I189" s="6"/>
      <c r="J189" s="2">
        <f t="shared" si="88"/>
        <v>0.54785894206549124</v>
      </c>
      <c r="K189" s="2">
        <f t="shared" si="89"/>
        <v>0.41435768261964734</v>
      </c>
      <c r="L189" s="2">
        <f t="shared" si="90"/>
        <v>0</v>
      </c>
      <c r="M189" s="2">
        <f t="shared" si="91"/>
        <v>3.7783375314861423E-2</v>
      </c>
      <c r="N189" s="63">
        <v>435</v>
      </c>
      <c r="O189" s="63">
        <v>329</v>
      </c>
      <c r="P189" s="63"/>
      <c r="Q189" s="63">
        <v>12</v>
      </c>
      <c r="R189" s="63">
        <v>18</v>
      </c>
      <c r="S189" s="63"/>
      <c r="T189" s="67"/>
      <c r="U189" s="63"/>
      <c r="V189" s="63"/>
      <c r="W189" s="63">
        <f t="shared" si="92"/>
        <v>0</v>
      </c>
      <c r="X189" s="63">
        <v>0</v>
      </c>
      <c r="Y189" s="63"/>
      <c r="Z189" s="63"/>
      <c r="AA189" s="63"/>
      <c r="AB189" s="63"/>
      <c r="AJ189" s="8">
        <v>0</v>
      </c>
      <c r="AN189" t="str">
        <f t="shared" si="93"/>
        <v>Appleton</v>
      </c>
      <c r="AO189" t="s">
        <v>1738</v>
      </c>
      <c r="AP189">
        <v>1</v>
      </c>
      <c r="AR189" s="111">
        <v>23</v>
      </c>
      <c r="AS189" s="113">
        <v>13</v>
      </c>
      <c r="AT189" s="113">
        <v>5</v>
      </c>
      <c r="AU189" s="117">
        <v>1465</v>
      </c>
      <c r="AV189" s="117">
        <f t="shared" si="94"/>
        <v>23013</v>
      </c>
      <c r="AW189" t="s">
        <v>1480</v>
      </c>
      <c r="AX189">
        <f t="shared" si="95"/>
        <v>2301465</v>
      </c>
      <c r="AY189" s="1">
        <v>14</v>
      </c>
      <c r="BC189">
        <v>33.51</v>
      </c>
      <c r="BD189">
        <v>0.77</v>
      </c>
      <c r="BE189">
        <v>32.75</v>
      </c>
      <c r="BH189" s="123">
        <f>IF(D189=1,ROUNDDOWN(J189,3),0)</f>
        <v>0.54700000000000004</v>
      </c>
      <c r="BI189" s="123">
        <f>IF(E189=1,ROUNDDOWN(K189,3),0)</f>
        <v>0</v>
      </c>
      <c r="BJ189">
        <f>IF(BH189=BI189,ROUNDDOWN(BI189*10,0),0)</f>
        <v>0</v>
      </c>
      <c r="BN189" s="63">
        <v>0</v>
      </c>
    </row>
    <row r="190" spans="1:66" hidden="1" outlineLevel="1">
      <c r="A190" t="s">
        <v>2281</v>
      </c>
      <c r="B190" s="8" t="s">
        <v>1706</v>
      </c>
      <c r="C190" s="1">
        <f t="shared" si="84"/>
        <v>79</v>
      </c>
      <c r="D190" s="5">
        <f>IF(N190&gt;0, RANK(N190,(N190:P190,Q190:AE190)),0)</f>
        <v>2</v>
      </c>
      <c r="E190" s="5">
        <f>IF(O190&gt;0,RANK(O190,(N190:P190,Q190:AE190)),0)</f>
        <v>1</v>
      </c>
      <c r="F190" s="5">
        <f t="shared" si="85"/>
        <v>0</v>
      </c>
      <c r="G190" s="1">
        <f t="shared" si="86"/>
        <v>2</v>
      </c>
      <c r="H190" s="2">
        <f t="shared" si="87"/>
        <v>2.5316455696202531E-2</v>
      </c>
      <c r="I190" s="6"/>
      <c r="J190" s="2">
        <f t="shared" si="88"/>
        <v>0.48101265822784811</v>
      </c>
      <c r="K190" s="2">
        <f t="shared" si="89"/>
        <v>0.50632911392405067</v>
      </c>
      <c r="L190" s="2">
        <f t="shared" si="90"/>
        <v>0</v>
      </c>
      <c r="M190" s="2">
        <f t="shared" si="91"/>
        <v>1.2658227848101222E-2</v>
      </c>
      <c r="N190" s="63">
        <v>38</v>
      </c>
      <c r="O190" s="63">
        <v>40</v>
      </c>
      <c r="P190" s="63"/>
      <c r="Q190" s="63">
        <v>1</v>
      </c>
      <c r="R190" s="63">
        <v>0</v>
      </c>
      <c r="S190" s="63"/>
      <c r="T190" s="67"/>
      <c r="U190" s="63"/>
      <c r="V190" s="63"/>
      <c r="W190" s="63">
        <f t="shared" si="92"/>
        <v>0</v>
      </c>
      <c r="X190" s="63">
        <v>0</v>
      </c>
      <c r="Y190" s="63"/>
      <c r="Z190" s="63"/>
      <c r="AA190" s="63"/>
      <c r="AB190" s="63"/>
      <c r="AJ190" s="8">
        <v>0</v>
      </c>
      <c r="AN190" t="str">
        <f t="shared" si="93"/>
        <v>Argyle</v>
      </c>
      <c r="AO190" t="s">
        <v>2496</v>
      </c>
      <c r="AP190">
        <v>2</v>
      </c>
      <c r="AR190" s="111">
        <v>23</v>
      </c>
      <c r="AS190" s="113">
        <v>19</v>
      </c>
      <c r="AU190" s="117">
        <v>1500</v>
      </c>
      <c r="AV190" s="117">
        <f t="shared" si="94"/>
        <v>23019</v>
      </c>
      <c r="AW190" t="s">
        <v>965</v>
      </c>
      <c r="AX190">
        <f t="shared" si="95"/>
        <v>2301500</v>
      </c>
      <c r="AY190" s="1">
        <v>0</v>
      </c>
      <c r="BI190" s="123"/>
      <c r="BN190" s="63">
        <v>0</v>
      </c>
    </row>
    <row r="191" spans="1:66" hidden="1" outlineLevel="1">
      <c r="A191" t="s">
        <v>2864</v>
      </c>
      <c r="B191" s="8" t="s">
        <v>1706</v>
      </c>
      <c r="C191" s="1">
        <f t="shared" si="84"/>
        <v>322</v>
      </c>
      <c r="D191" s="5">
        <f>IF(N191&gt;0, RANK(N191,(N191:P191,Q191:AE191)),0)</f>
        <v>1</v>
      </c>
      <c r="E191" s="5">
        <f>IF(O191&gt;0,RANK(O191,(N191:P191,Q191:AE191)),0)</f>
        <v>2</v>
      </c>
      <c r="F191" s="5">
        <f t="shared" si="85"/>
        <v>0</v>
      </c>
      <c r="G191" s="1">
        <f t="shared" si="86"/>
        <v>128</v>
      </c>
      <c r="H191" s="2">
        <f t="shared" si="87"/>
        <v>0.39751552795031053</v>
      </c>
      <c r="I191" s="6"/>
      <c r="J191" s="2">
        <f t="shared" si="88"/>
        <v>0.68322981366459623</v>
      </c>
      <c r="K191" s="2">
        <f t="shared" si="89"/>
        <v>0.2857142857142857</v>
      </c>
      <c r="L191" s="2">
        <f t="shared" si="90"/>
        <v>0</v>
      </c>
      <c r="M191" s="2">
        <f t="shared" si="91"/>
        <v>3.1055900621118071E-2</v>
      </c>
      <c r="N191" s="63">
        <v>220</v>
      </c>
      <c r="O191" s="63">
        <v>92</v>
      </c>
      <c r="P191" s="63"/>
      <c r="Q191" s="63">
        <v>3</v>
      </c>
      <c r="R191" s="63">
        <v>6</v>
      </c>
      <c r="S191" s="63"/>
      <c r="T191" s="67"/>
      <c r="U191" s="63"/>
      <c r="V191" s="63"/>
      <c r="W191" s="63">
        <f t="shared" si="92"/>
        <v>1</v>
      </c>
      <c r="X191" s="63">
        <v>0</v>
      </c>
      <c r="Y191" s="63"/>
      <c r="Z191" s="63"/>
      <c r="AA191" s="63"/>
      <c r="AB191" s="63"/>
      <c r="AJ191" s="8">
        <v>0</v>
      </c>
      <c r="AN191" t="str">
        <f t="shared" si="93"/>
        <v>Arrowsic</v>
      </c>
      <c r="AO191" t="s">
        <v>1291</v>
      </c>
      <c r="AP191">
        <v>1</v>
      </c>
      <c r="AR191" s="111">
        <v>23</v>
      </c>
      <c r="AS191" s="113">
        <v>23</v>
      </c>
      <c r="AT191" s="113">
        <v>5</v>
      </c>
      <c r="AU191" s="117">
        <v>1570</v>
      </c>
      <c r="AV191" s="117">
        <f t="shared" si="94"/>
        <v>23023</v>
      </c>
      <c r="AW191" t="s">
        <v>1480</v>
      </c>
      <c r="AX191">
        <f t="shared" si="95"/>
        <v>2301570</v>
      </c>
      <c r="AY191" s="1">
        <v>7</v>
      </c>
      <c r="BC191">
        <v>10.77</v>
      </c>
      <c r="BD191">
        <v>2.99</v>
      </c>
      <c r="BE191">
        <v>7.78</v>
      </c>
      <c r="BH191" s="123">
        <f t="shared" ref="BH191:BI198" si="99">IF(D191=1,ROUNDDOWN(J191,3),0)</f>
        <v>0.68300000000000005</v>
      </c>
      <c r="BI191" s="123">
        <f t="shared" si="99"/>
        <v>0</v>
      </c>
      <c r="BJ191">
        <f t="shared" ref="BJ191:BJ198" si="100">IF(BH191=BI191,ROUNDDOWN(BI191*10,0),0)</f>
        <v>0</v>
      </c>
      <c r="BN191" s="63">
        <v>1</v>
      </c>
    </row>
    <row r="192" spans="1:66" hidden="1" outlineLevel="1">
      <c r="A192" t="s">
        <v>2554</v>
      </c>
      <c r="B192" s="8" t="s">
        <v>1706</v>
      </c>
      <c r="C192" s="1">
        <f t="shared" si="84"/>
        <v>2251</v>
      </c>
      <c r="D192" s="5">
        <f>IF(N192&gt;0, RANK(N192,(N192:P192,Q192:AE192)),0)</f>
        <v>1</v>
      </c>
      <c r="E192" s="5">
        <f>IF(O192&gt;0,RANK(O192,(N192:P192,Q192:AE192)),0)</f>
        <v>2</v>
      </c>
      <c r="F192" s="5">
        <f t="shared" si="85"/>
        <v>0</v>
      </c>
      <c r="G192" s="1">
        <f t="shared" si="86"/>
        <v>269</v>
      </c>
      <c r="H192" s="2">
        <f t="shared" si="87"/>
        <v>0.11950244335850733</v>
      </c>
      <c r="I192" s="6"/>
      <c r="J192" s="2">
        <f t="shared" si="88"/>
        <v>0.54597956463793873</v>
      </c>
      <c r="K192" s="2">
        <f t="shared" si="89"/>
        <v>0.42647712127943138</v>
      </c>
      <c r="L192" s="2">
        <f t="shared" si="90"/>
        <v>0</v>
      </c>
      <c r="M192" s="2">
        <f t="shared" si="91"/>
        <v>2.7543314082629888E-2</v>
      </c>
      <c r="N192" s="63">
        <v>1229</v>
      </c>
      <c r="O192" s="63">
        <v>960</v>
      </c>
      <c r="P192" s="63"/>
      <c r="Q192" s="63">
        <v>40</v>
      </c>
      <c r="R192" s="63">
        <v>19</v>
      </c>
      <c r="S192" s="63"/>
      <c r="T192" s="67"/>
      <c r="U192" s="63"/>
      <c r="V192" s="63"/>
      <c r="W192" s="63">
        <f t="shared" si="92"/>
        <v>3</v>
      </c>
      <c r="X192" s="63">
        <v>0</v>
      </c>
      <c r="Y192" s="63"/>
      <c r="Z192" s="63"/>
      <c r="AA192" s="63"/>
      <c r="AB192" s="63"/>
      <c r="AJ192" s="8">
        <v>0</v>
      </c>
      <c r="AN192" t="str">
        <f t="shared" si="93"/>
        <v>Arundel</v>
      </c>
      <c r="AO192" t="s">
        <v>932</v>
      </c>
      <c r="AP192">
        <v>1</v>
      </c>
      <c r="AR192" s="111">
        <v>23</v>
      </c>
      <c r="AS192" s="113">
        <v>31</v>
      </c>
      <c r="AT192" s="113">
        <v>15</v>
      </c>
      <c r="AU192" s="117">
        <v>1605</v>
      </c>
      <c r="AV192" s="117">
        <f t="shared" si="94"/>
        <v>23031</v>
      </c>
      <c r="AW192" t="s">
        <v>1480</v>
      </c>
      <c r="AX192">
        <f t="shared" si="95"/>
        <v>2301605</v>
      </c>
      <c r="AY192" s="1">
        <v>30</v>
      </c>
      <c r="BC192">
        <v>23.94</v>
      </c>
      <c r="BD192">
        <v>0.03</v>
      </c>
      <c r="BE192">
        <v>23.91</v>
      </c>
      <c r="BH192" s="123">
        <f t="shared" si="99"/>
        <v>0.54500000000000004</v>
      </c>
      <c r="BI192" s="123">
        <f t="shared" si="99"/>
        <v>0</v>
      </c>
      <c r="BJ192">
        <f t="shared" si="100"/>
        <v>0</v>
      </c>
      <c r="BN192" s="63">
        <v>3</v>
      </c>
    </row>
    <row r="193" spans="1:66" hidden="1" outlineLevel="1">
      <c r="A193" t="s">
        <v>199</v>
      </c>
      <c r="B193" s="8" t="s">
        <v>1706</v>
      </c>
      <c r="C193" s="1">
        <f t="shared" si="84"/>
        <v>565</v>
      </c>
      <c r="D193" s="5">
        <f>IF(N193&gt;0, RANK(N193,(N193:P193,Q193:AE193)),0)</f>
        <v>1</v>
      </c>
      <c r="E193" s="5">
        <f>IF(O193&gt;0,RANK(O193,(N193:P193,Q193:AE193)),0)</f>
        <v>2</v>
      </c>
      <c r="F193" s="5">
        <f t="shared" si="85"/>
        <v>0</v>
      </c>
      <c r="G193" s="1">
        <f t="shared" si="86"/>
        <v>95</v>
      </c>
      <c r="H193" s="2">
        <f t="shared" si="87"/>
        <v>0.16814159292035399</v>
      </c>
      <c r="I193" s="6"/>
      <c r="J193" s="2">
        <f t="shared" si="88"/>
        <v>0.57876106194690269</v>
      </c>
      <c r="K193" s="2">
        <f t="shared" si="89"/>
        <v>0.41061946902654867</v>
      </c>
      <c r="L193" s="2">
        <f t="shared" si="90"/>
        <v>0</v>
      </c>
      <c r="M193" s="2">
        <f t="shared" si="91"/>
        <v>1.0619469026548645E-2</v>
      </c>
      <c r="N193" s="63">
        <v>327</v>
      </c>
      <c r="O193" s="63">
        <v>232</v>
      </c>
      <c r="P193" s="63"/>
      <c r="Q193" s="63">
        <v>1</v>
      </c>
      <c r="R193" s="63">
        <v>4</v>
      </c>
      <c r="S193" s="63"/>
      <c r="T193" s="67"/>
      <c r="U193" s="63"/>
      <c r="V193" s="63"/>
      <c r="W193" s="63">
        <f t="shared" si="92"/>
        <v>1</v>
      </c>
      <c r="X193" s="63">
        <v>0</v>
      </c>
      <c r="Y193" s="63"/>
      <c r="Z193" s="63"/>
      <c r="AA193" s="63"/>
      <c r="AB193" s="63"/>
      <c r="AJ193" s="8">
        <v>0</v>
      </c>
      <c r="AN193" t="str">
        <f t="shared" si="93"/>
        <v>Ashland</v>
      </c>
      <c r="AO193" t="s">
        <v>2848</v>
      </c>
      <c r="AP193">
        <v>2</v>
      </c>
      <c r="AR193" s="111">
        <v>23</v>
      </c>
      <c r="AS193" s="113">
        <v>3</v>
      </c>
      <c r="AT193" s="113">
        <v>15</v>
      </c>
      <c r="AU193" s="117">
        <v>1710</v>
      </c>
      <c r="AV193" s="117">
        <f t="shared" si="94"/>
        <v>23003</v>
      </c>
      <c r="AW193" t="s">
        <v>1480</v>
      </c>
      <c r="AX193">
        <f t="shared" si="95"/>
        <v>2301710</v>
      </c>
      <c r="AY193" s="1">
        <v>8</v>
      </c>
      <c r="BC193">
        <v>81.73</v>
      </c>
      <c r="BD193">
        <v>1.1399999999999999</v>
      </c>
      <c r="BE193">
        <v>80.59</v>
      </c>
      <c r="BH193" s="123">
        <f t="shared" si="99"/>
        <v>0.57799999999999996</v>
      </c>
      <c r="BI193" s="123">
        <f t="shared" si="99"/>
        <v>0</v>
      </c>
      <c r="BJ193">
        <f t="shared" si="100"/>
        <v>0</v>
      </c>
      <c r="BN193" s="63">
        <v>1</v>
      </c>
    </row>
    <row r="194" spans="1:66" hidden="1" outlineLevel="1">
      <c r="A194" t="s">
        <v>1536</v>
      </c>
      <c r="B194" s="8" t="s">
        <v>1706</v>
      </c>
      <c r="C194" s="1">
        <f t="shared" si="84"/>
        <v>430</v>
      </c>
      <c r="D194" s="5">
        <f>IF(N194&gt;0, RANK(N194,(N194:P194,Q194:AE194)),0)</f>
        <v>1</v>
      </c>
      <c r="E194" s="5">
        <f>IF(O194&gt;0,RANK(O194,(N194:P194,Q194:AE194)),0)</f>
        <v>2</v>
      </c>
      <c r="F194" s="5">
        <f t="shared" si="85"/>
        <v>0</v>
      </c>
      <c r="G194" s="1">
        <f t="shared" si="86"/>
        <v>7</v>
      </c>
      <c r="H194" s="2">
        <f t="shared" si="87"/>
        <v>1.627906976744186E-2</v>
      </c>
      <c r="I194" s="6"/>
      <c r="J194" s="2">
        <f t="shared" si="88"/>
        <v>0.49069767441860462</v>
      </c>
      <c r="K194" s="2">
        <f t="shared" si="89"/>
        <v>0.47441860465116281</v>
      </c>
      <c r="L194" s="2">
        <f t="shared" si="90"/>
        <v>0</v>
      </c>
      <c r="M194" s="2">
        <f t="shared" si="91"/>
        <v>3.4883720930232509E-2</v>
      </c>
      <c r="N194" s="63">
        <v>211</v>
      </c>
      <c r="O194" s="63">
        <v>204</v>
      </c>
      <c r="P194" s="63"/>
      <c r="Q194" s="63">
        <v>8</v>
      </c>
      <c r="R194" s="63">
        <v>7</v>
      </c>
      <c r="S194" s="63"/>
      <c r="T194" s="67"/>
      <c r="U194" s="63"/>
      <c r="V194" s="63"/>
      <c r="W194" s="63">
        <f t="shared" si="92"/>
        <v>0</v>
      </c>
      <c r="X194" s="63">
        <v>0</v>
      </c>
      <c r="Y194" s="63"/>
      <c r="Z194" s="63"/>
      <c r="AA194" s="63"/>
      <c r="AB194" s="63"/>
      <c r="AJ194" s="8">
        <v>0</v>
      </c>
      <c r="AN194" t="str">
        <f t="shared" si="93"/>
        <v>Athens</v>
      </c>
      <c r="AO194" t="s">
        <v>1796</v>
      </c>
      <c r="AP194">
        <v>2</v>
      </c>
      <c r="AR194" s="111">
        <v>23</v>
      </c>
      <c r="AS194" s="113">
        <v>25</v>
      </c>
      <c r="AT194" s="113">
        <v>10</v>
      </c>
      <c r="AU194" s="117">
        <v>1885</v>
      </c>
      <c r="AV194" s="117">
        <f t="shared" si="94"/>
        <v>23025</v>
      </c>
      <c r="AW194" t="s">
        <v>1480</v>
      </c>
      <c r="AX194">
        <f t="shared" si="95"/>
        <v>2301885</v>
      </c>
      <c r="AY194" s="1">
        <v>8</v>
      </c>
      <c r="BC194">
        <v>43.51</v>
      </c>
      <c r="BD194">
        <v>0.02</v>
      </c>
      <c r="BE194">
        <v>43.5</v>
      </c>
      <c r="BH194" s="123">
        <f t="shared" si="99"/>
        <v>0.49</v>
      </c>
      <c r="BI194" s="123">
        <f t="shared" si="99"/>
        <v>0</v>
      </c>
      <c r="BJ194">
        <f t="shared" si="100"/>
        <v>0</v>
      </c>
      <c r="BN194" s="63">
        <v>0</v>
      </c>
    </row>
    <row r="195" spans="1:66" hidden="1" outlineLevel="1">
      <c r="A195" t="s">
        <v>2179</v>
      </c>
      <c r="B195" s="8" t="s">
        <v>1706</v>
      </c>
      <c r="C195" s="1">
        <f t="shared" si="84"/>
        <v>181</v>
      </c>
      <c r="D195" s="5">
        <f>IF(N195&gt;0, RANK(N195,(N195:P195,Q195:AE195)),0)</f>
        <v>2</v>
      </c>
      <c r="E195" s="5">
        <f>IF(O195&gt;0,RANK(O195,(N195:P195,Q195:AE195)),0)</f>
        <v>1</v>
      </c>
      <c r="F195" s="5">
        <f t="shared" si="85"/>
        <v>0</v>
      </c>
      <c r="G195" s="1">
        <f t="shared" si="86"/>
        <v>30</v>
      </c>
      <c r="H195" s="2">
        <f t="shared" si="87"/>
        <v>0.16574585635359115</v>
      </c>
      <c r="I195" s="6"/>
      <c r="J195" s="2">
        <f t="shared" si="88"/>
        <v>0.40331491712707185</v>
      </c>
      <c r="K195" s="2">
        <f t="shared" si="89"/>
        <v>0.56906077348066297</v>
      </c>
      <c r="L195" s="2">
        <f t="shared" si="90"/>
        <v>0</v>
      </c>
      <c r="M195" s="2">
        <f t="shared" si="91"/>
        <v>2.7624309392265234E-2</v>
      </c>
      <c r="N195" s="63">
        <v>73</v>
      </c>
      <c r="O195" s="63">
        <v>103</v>
      </c>
      <c r="P195" s="63"/>
      <c r="Q195" s="63">
        <v>2</v>
      </c>
      <c r="R195" s="63">
        <v>1</v>
      </c>
      <c r="S195" s="63"/>
      <c r="T195" s="67"/>
      <c r="U195" s="63"/>
      <c r="V195" s="63"/>
      <c r="W195" s="63">
        <f t="shared" si="92"/>
        <v>2</v>
      </c>
      <c r="X195" s="63">
        <v>0</v>
      </c>
      <c r="Y195" s="63"/>
      <c r="Z195" s="63"/>
      <c r="AA195" s="63"/>
      <c r="AB195" s="63"/>
      <c r="AJ195" s="8">
        <v>0</v>
      </c>
      <c r="AN195" t="str">
        <f t="shared" si="93"/>
        <v>Atkinson</v>
      </c>
      <c r="AO195" t="s">
        <v>1968</v>
      </c>
      <c r="AP195">
        <v>2</v>
      </c>
      <c r="AR195" s="111">
        <v>23</v>
      </c>
      <c r="AS195" s="113">
        <v>21</v>
      </c>
      <c r="AT195" s="113">
        <v>10</v>
      </c>
      <c r="AU195" s="117">
        <v>1920</v>
      </c>
      <c r="AV195" s="117">
        <f t="shared" si="94"/>
        <v>23021</v>
      </c>
      <c r="AW195" t="s">
        <v>1480</v>
      </c>
      <c r="AX195">
        <f t="shared" si="95"/>
        <v>2301920</v>
      </c>
      <c r="AY195" s="1">
        <v>4</v>
      </c>
      <c r="BC195">
        <v>39.19</v>
      </c>
      <c r="BD195">
        <v>0.02</v>
      </c>
      <c r="BE195">
        <v>39.17</v>
      </c>
      <c r="BH195" s="123">
        <f t="shared" si="99"/>
        <v>0</v>
      </c>
      <c r="BI195" s="123">
        <f t="shared" si="99"/>
        <v>0.56899999999999995</v>
      </c>
      <c r="BJ195">
        <f t="shared" si="100"/>
        <v>0</v>
      </c>
      <c r="BN195" s="63">
        <v>2</v>
      </c>
    </row>
    <row r="196" spans="1:66" hidden="1" outlineLevel="1">
      <c r="A196" t="s">
        <v>1351</v>
      </c>
      <c r="B196" s="8" t="s">
        <v>1706</v>
      </c>
      <c r="C196" s="1">
        <f t="shared" si="84"/>
        <v>11332</v>
      </c>
      <c r="D196" s="5">
        <f>IF(N196&gt;0, RANK(N196,(N196:P196,Q196:AE196)),0)</f>
        <v>1</v>
      </c>
      <c r="E196" s="5">
        <f>IF(O196&gt;0,RANK(O196,(N196:P196,Q196:AE196)),0)</f>
        <v>2</v>
      </c>
      <c r="F196" s="5">
        <f t="shared" si="85"/>
        <v>0</v>
      </c>
      <c r="G196" s="1">
        <f t="shared" si="86"/>
        <v>2041</v>
      </c>
      <c r="H196" s="2">
        <f t="shared" si="87"/>
        <v>0.18010942463819274</v>
      </c>
      <c r="I196" s="6"/>
      <c r="J196" s="2">
        <f t="shared" si="88"/>
        <v>0.57386163078009178</v>
      </c>
      <c r="K196" s="2">
        <f t="shared" si="89"/>
        <v>0.39375220614189904</v>
      </c>
      <c r="L196" s="2">
        <f t="shared" si="90"/>
        <v>0</v>
      </c>
      <c r="M196" s="2">
        <f t="shared" si="91"/>
        <v>3.2386163078009178E-2</v>
      </c>
      <c r="N196" s="63">
        <v>6503</v>
      </c>
      <c r="O196" s="63">
        <v>4462</v>
      </c>
      <c r="P196" s="63"/>
      <c r="Q196" s="63">
        <v>201</v>
      </c>
      <c r="R196" s="63">
        <v>123</v>
      </c>
      <c r="S196" s="63"/>
      <c r="T196" s="67"/>
      <c r="U196" s="63"/>
      <c r="V196" s="63"/>
      <c r="W196" s="63">
        <f t="shared" si="92"/>
        <v>41</v>
      </c>
      <c r="X196" s="63">
        <v>1</v>
      </c>
      <c r="Y196" s="63"/>
      <c r="Z196" s="63"/>
      <c r="AA196" s="63"/>
      <c r="AB196" s="63"/>
      <c r="AJ196" s="8">
        <v>1</v>
      </c>
      <c r="AN196" t="str">
        <f t="shared" si="93"/>
        <v>Auburn</v>
      </c>
      <c r="AO196" t="s">
        <v>1126</v>
      </c>
      <c r="AP196">
        <v>2</v>
      </c>
      <c r="AR196" s="111">
        <v>23</v>
      </c>
      <c r="AS196" s="113">
        <v>1</v>
      </c>
      <c r="AT196" s="113">
        <v>5</v>
      </c>
      <c r="AU196" s="117">
        <v>2060</v>
      </c>
      <c r="AV196" s="117">
        <f t="shared" si="94"/>
        <v>23001</v>
      </c>
      <c r="AW196" t="s">
        <v>1257</v>
      </c>
      <c r="AX196">
        <f t="shared" si="95"/>
        <v>2302060</v>
      </c>
      <c r="AY196" s="1">
        <v>117</v>
      </c>
      <c r="BC196">
        <v>65.8</v>
      </c>
      <c r="BD196">
        <v>6.01</v>
      </c>
      <c r="BE196">
        <v>59.78</v>
      </c>
      <c r="BH196" s="123">
        <f t="shared" si="99"/>
        <v>0.57299999999999995</v>
      </c>
      <c r="BI196" s="123">
        <f t="shared" si="99"/>
        <v>0</v>
      </c>
      <c r="BJ196">
        <f t="shared" si="100"/>
        <v>0</v>
      </c>
      <c r="BN196" s="63">
        <v>41</v>
      </c>
    </row>
    <row r="197" spans="1:66" hidden="1" outlineLevel="1">
      <c r="A197" t="s">
        <v>2392</v>
      </c>
      <c r="B197" s="8" t="s">
        <v>1706</v>
      </c>
      <c r="C197" s="1">
        <f t="shared" si="84"/>
        <v>8851</v>
      </c>
      <c r="D197" s="5">
        <f>IF(N197&gt;0, RANK(N197,(N197:P197,Q197:AE197)),0)</f>
        <v>1</v>
      </c>
      <c r="E197" s="5">
        <f>IF(O197&gt;0,RANK(O197,(N197:P197,Q197:AE197)),0)</f>
        <v>2</v>
      </c>
      <c r="F197" s="5">
        <f t="shared" si="85"/>
        <v>0</v>
      </c>
      <c r="G197" s="1">
        <f t="shared" si="86"/>
        <v>1869</v>
      </c>
      <c r="H197" s="2">
        <f t="shared" si="87"/>
        <v>0.21116258049937861</v>
      </c>
      <c r="I197" s="6"/>
      <c r="J197" s="2">
        <f t="shared" si="88"/>
        <v>0.58976386848943618</v>
      </c>
      <c r="K197" s="2">
        <f t="shared" si="89"/>
        <v>0.3786012879900576</v>
      </c>
      <c r="L197" s="2">
        <f t="shared" si="90"/>
        <v>0</v>
      </c>
      <c r="M197" s="2">
        <f t="shared" si="91"/>
        <v>3.1634843520506217E-2</v>
      </c>
      <c r="N197" s="63">
        <v>5220</v>
      </c>
      <c r="O197" s="63">
        <v>3351</v>
      </c>
      <c r="P197" s="63"/>
      <c r="Q197" s="63">
        <v>133</v>
      </c>
      <c r="R197" s="63">
        <v>118</v>
      </c>
      <c r="S197" s="63"/>
      <c r="T197" s="67"/>
      <c r="U197" s="63"/>
      <c r="V197" s="63"/>
      <c r="W197" s="63">
        <f t="shared" si="92"/>
        <v>29</v>
      </c>
      <c r="X197" s="63">
        <v>0</v>
      </c>
      <c r="Y197" s="63"/>
      <c r="Z197" s="63"/>
      <c r="AA197" s="63"/>
      <c r="AB197" s="63"/>
      <c r="AJ197" s="8">
        <v>0</v>
      </c>
      <c r="AN197" t="str">
        <f t="shared" si="93"/>
        <v>Augusta</v>
      </c>
      <c r="AO197" t="s">
        <v>3027</v>
      </c>
      <c r="AP197">
        <v>1</v>
      </c>
      <c r="AR197" s="111">
        <v>23</v>
      </c>
      <c r="AS197" s="113">
        <v>11</v>
      </c>
      <c r="AT197" s="113">
        <v>10</v>
      </c>
      <c r="AU197" s="117">
        <v>2100</v>
      </c>
      <c r="AV197" s="117">
        <f t="shared" si="94"/>
        <v>23011</v>
      </c>
      <c r="AW197" t="s">
        <v>1257</v>
      </c>
      <c r="AX197">
        <f t="shared" si="95"/>
        <v>2302100</v>
      </c>
      <c r="AY197" s="1">
        <v>195</v>
      </c>
      <c r="BC197">
        <v>58.28</v>
      </c>
      <c r="BD197">
        <v>2.9</v>
      </c>
      <c r="BE197">
        <v>55.38</v>
      </c>
      <c r="BH197" s="123">
        <f t="shared" si="99"/>
        <v>0.58899999999999997</v>
      </c>
      <c r="BI197" s="123">
        <f t="shared" si="99"/>
        <v>0</v>
      </c>
      <c r="BJ197">
        <f t="shared" si="100"/>
        <v>0</v>
      </c>
      <c r="BN197" s="63">
        <v>29</v>
      </c>
    </row>
    <row r="198" spans="1:66" hidden="1" outlineLevel="1">
      <c r="A198" t="s">
        <v>1530</v>
      </c>
      <c r="B198" s="8" t="s">
        <v>1706</v>
      </c>
      <c r="C198" s="1">
        <f t="shared" si="84"/>
        <v>62</v>
      </c>
      <c r="D198" s="5">
        <f>IF(N198&gt;0, RANK(N198,(N198:P198,Q198:AE198)),0)</f>
        <v>2</v>
      </c>
      <c r="E198" s="5">
        <f>IF(O198&gt;0,RANK(O198,(N198:P198,Q198:AE198)),0)</f>
        <v>1</v>
      </c>
      <c r="F198" s="5">
        <f t="shared" si="85"/>
        <v>0</v>
      </c>
      <c r="G198" s="1">
        <f t="shared" si="86"/>
        <v>22</v>
      </c>
      <c r="H198" s="2">
        <f t="shared" si="87"/>
        <v>0.35483870967741937</v>
      </c>
      <c r="I198" s="6"/>
      <c r="J198" s="2">
        <f t="shared" si="88"/>
        <v>0.29032258064516131</v>
      </c>
      <c r="K198" s="2">
        <f t="shared" si="89"/>
        <v>0.64516129032258063</v>
      </c>
      <c r="L198" s="2">
        <f t="shared" si="90"/>
        <v>0</v>
      </c>
      <c r="M198" s="2">
        <f t="shared" si="91"/>
        <v>6.4516129032258118E-2</v>
      </c>
      <c r="N198" s="63">
        <v>18</v>
      </c>
      <c r="O198" s="63">
        <v>40</v>
      </c>
      <c r="P198" s="63"/>
      <c r="Q198" s="63">
        <v>3</v>
      </c>
      <c r="R198" s="63">
        <v>1</v>
      </c>
      <c r="S198" s="63"/>
      <c r="T198" s="67"/>
      <c r="U198" s="63"/>
      <c r="V198" s="63"/>
      <c r="W198" s="63">
        <f t="shared" si="92"/>
        <v>0</v>
      </c>
      <c r="X198" s="63">
        <v>0</v>
      </c>
      <c r="Y198" s="63"/>
      <c r="Z198" s="63"/>
      <c r="AA198" s="63"/>
      <c r="AB198" s="63"/>
      <c r="AJ198" s="8">
        <v>0</v>
      </c>
      <c r="AN198" t="str">
        <f t="shared" si="93"/>
        <v>Aurora</v>
      </c>
      <c r="AO198" t="s">
        <v>603</v>
      </c>
      <c r="AP198">
        <v>2</v>
      </c>
      <c r="AR198" s="111">
        <v>23</v>
      </c>
      <c r="AS198" s="113">
        <v>9</v>
      </c>
      <c r="AT198" s="113">
        <v>10</v>
      </c>
      <c r="AU198" s="117">
        <v>2165</v>
      </c>
      <c r="AV198" s="117">
        <f t="shared" si="94"/>
        <v>23009</v>
      </c>
      <c r="AW198" t="s">
        <v>1480</v>
      </c>
      <c r="AX198">
        <f t="shared" si="95"/>
        <v>2302165</v>
      </c>
      <c r="AY198" s="1">
        <v>0</v>
      </c>
      <c r="BC198">
        <v>38.85</v>
      </c>
      <c r="BD198">
        <v>1.54</v>
      </c>
      <c r="BE198">
        <v>37.31</v>
      </c>
      <c r="BH198" s="123">
        <f t="shared" si="99"/>
        <v>0</v>
      </c>
      <c r="BI198" s="123">
        <f t="shared" si="99"/>
        <v>0.64500000000000002</v>
      </c>
      <c r="BJ198">
        <f t="shared" si="100"/>
        <v>0</v>
      </c>
      <c r="BN198" s="63">
        <v>0</v>
      </c>
    </row>
    <row r="199" spans="1:66" hidden="1" outlineLevel="1">
      <c r="A199" t="s">
        <v>3465</v>
      </c>
      <c r="B199" s="8" t="s">
        <v>1706</v>
      </c>
      <c r="C199" s="1">
        <f t="shared" si="84"/>
        <v>2</v>
      </c>
      <c r="D199" s="5">
        <f>IF(N199&gt;0, RANK(N199,(N199:P199,Q199:AE199)),0)</f>
        <v>0</v>
      </c>
      <c r="E199" s="5">
        <f>IF(O199&gt;0,RANK(O199,(N199:P199,Q199:AE199)),0)</f>
        <v>1</v>
      </c>
      <c r="F199" s="5">
        <f t="shared" si="85"/>
        <v>0</v>
      </c>
      <c r="G199" s="1">
        <f t="shared" si="86"/>
        <v>2</v>
      </c>
      <c r="H199" s="2">
        <f t="shared" si="87"/>
        <v>1</v>
      </c>
      <c r="I199" s="6"/>
      <c r="J199" s="2">
        <f t="shared" si="88"/>
        <v>0</v>
      </c>
      <c r="K199" s="2">
        <f t="shared" si="89"/>
        <v>1</v>
      </c>
      <c r="L199" s="2">
        <f t="shared" si="90"/>
        <v>0</v>
      </c>
      <c r="M199" s="2">
        <f t="shared" si="91"/>
        <v>0</v>
      </c>
      <c r="N199" s="63">
        <v>0</v>
      </c>
      <c r="O199" s="63">
        <v>2</v>
      </c>
      <c r="P199" s="63"/>
      <c r="Q199" s="63">
        <v>0</v>
      </c>
      <c r="R199" s="63">
        <v>0</v>
      </c>
      <c r="S199" s="63"/>
      <c r="T199" s="67"/>
      <c r="U199" s="63"/>
      <c r="V199" s="63"/>
      <c r="W199" s="63">
        <f t="shared" si="92"/>
        <v>0</v>
      </c>
      <c r="X199" s="63">
        <v>0</v>
      </c>
      <c r="Y199" s="63"/>
      <c r="Z199" s="63"/>
      <c r="AA199" s="63"/>
      <c r="AB199" s="63"/>
      <c r="AJ199" s="8">
        <v>0</v>
      </c>
      <c r="AN199" t="str">
        <f t="shared" si="93"/>
        <v xml:space="preserve"> Aurora Twps</v>
      </c>
      <c r="AO199" t="s">
        <v>603</v>
      </c>
      <c r="AP199">
        <v>2</v>
      </c>
      <c r="AR199" s="111">
        <v>23</v>
      </c>
      <c r="AS199" s="113">
        <v>9</v>
      </c>
      <c r="AU199" s="141">
        <v>2166</v>
      </c>
      <c r="AV199" s="117">
        <f t="shared" si="94"/>
        <v>23009</v>
      </c>
      <c r="AW199" t="s">
        <v>965</v>
      </c>
      <c r="AX199">
        <f t="shared" si="95"/>
        <v>2302166</v>
      </c>
      <c r="AY199" s="1">
        <v>0</v>
      </c>
      <c r="BI199" s="123"/>
      <c r="BN199" s="63">
        <v>0</v>
      </c>
    </row>
    <row r="200" spans="1:66" hidden="1" outlineLevel="1">
      <c r="A200" t="s">
        <v>247</v>
      </c>
      <c r="B200" s="8" t="s">
        <v>1706</v>
      </c>
      <c r="C200" s="1">
        <f t="shared" si="84"/>
        <v>236</v>
      </c>
      <c r="D200" s="5">
        <f>IF(N200&gt;0, RANK(N200,(N200:P200,Q200:AE200)),0)</f>
        <v>1</v>
      </c>
      <c r="E200" s="5">
        <f>IF(O200&gt;0,RANK(O200,(N200:P200,Q200:AE200)),0)</f>
        <v>2</v>
      </c>
      <c r="F200" s="5">
        <f t="shared" si="85"/>
        <v>0</v>
      </c>
      <c r="G200" s="1">
        <f t="shared" si="86"/>
        <v>22</v>
      </c>
      <c r="H200" s="2">
        <f t="shared" si="87"/>
        <v>9.3220338983050849E-2</v>
      </c>
      <c r="I200" s="6"/>
      <c r="J200" s="2">
        <f t="shared" si="88"/>
        <v>0.53813559322033899</v>
      </c>
      <c r="K200" s="2">
        <f t="shared" si="89"/>
        <v>0.44491525423728812</v>
      </c>
      <c r="L200" s="2">
        <f t="shared" si="90"/>
        <v>0</v>
      </c>
      <c r="M200" s="2">
        <f t="shared" si="91"/>
        <v>1.6949152542372892E-2</v>
      </c>
      <c r="N200" s="63">
        <v>127</v>
      </c>
      <c r="O200" s="63">
        <v>105</v>
      </c>
      <c r="P200" s="63"/>
      <c r="Q200" s="63">
        <v>2</v>
      </c>
      <c r="R200" s="63">
        <v>2</v>
      </c>
      <c r="S200" s="63"/>
      <c r="T200" s="67"/>
      <c r="U200" s="63"/>
      <c r="V200" s="63"/>
      <c r="W200" s="63">
        <f t="shared" si="92"/>
        <v>0</v>
      </c>
      <c r="X200" s="63">
        <v>0</v>
      </c>
      <c r="Y200" s="63"/>
      <c r="Z200" s="63"/>
      <c r="AA200" s="63"/>
      <c r="AB200" s="63"/>
      <c r="AJ200" s="8">
        <v>0</v>
      </c>
      <c r="AN200" t="str">
        <f t="shared" si="93"/>
        <v>Avon</v>
      </c>
      <c r="AO200" t="s">
        <v>1146</v>
      </c>
      <c r="AP200">
        <v>2</v>
      </c>
      <c r="AR200" s="111">
        <v>23</v>
      </c>
      <c r="AS200" s="113">
        <v>7</v>
      </c>
      <c r="AT200" s="113">
        <v>5</v>
      </c>
      <c r="AU200" s="117">
        <v>2235</v>
      </c>
      <c r="AV200" s="117">
        <f t="shared" si="94"/>
        <v>23007</v>
      </c>
      <c r="AW200" t="s">
        <v>1480</v>
      </c>
      <c r="AX200">
        <f t="shared" si="95"/>
        <v>2302235</v>
      </c>
      <c r="AY200" s="1">
        <v>5</v>
      </c>
      <c r="BC200">
        <v>41.52</v>
      </c>
      <c r="BD200">
        <v>0.24</v>
      </c>
      <c r="BE200">
        <v>41.28</v>
      </c>
      <c r="BH200" s="123">
        <f t="shared" ref="BH200:BH209" si="101">IF(D200=1,ROUNDDOWN(J200,3),0)</f>
        <v>0.53800000000000003</v>
      </c>
      <c r="BI200" s="123">
        <f t="shared" ref="BI200:BI209" si="102">IF(E200=1,ROUNDDOWN(K200,3),0)</f>
        <v>0</v>
      </c>
      <c r="BJ200">
        <f t="shared" ref="BJ200:BJ209" si="103">IF(BH200=BI200,ROUNDDOWN(BI200*10,0),0)</f>
        <v>0</v>
      </c>
      <c r="BN200" s="63">
        <v>0</v>
      </c>
    </row>
    <row r="201" spans="1:66" hidden="1" outlineLevel="1">
      <c r="A201" t="s">
        <v>3025</v>
      </c>
      <c r="B201" s="8" t="s">
        <v>1706</v>
      </c>
      <c r="C201" s="1">
        <f t="shared" si="84"/>
        <v>624</v>
      </c>
      <c r="D201" s="5">
        <f>IF(N201&gt;0, RANK(N201,(N201:P201,Q201:AE201)),0)</f>
        <v>1</v>
      </c>
      <c r="E201" s="5">
        <f>IF(O201&gt;0,RANK(O201,(N201:P201,Q201:AE201)),0)</f>
        <v>2</v>
      </c>
      <c r="F201" s="5">
        <f t="shared" si="85"/>
        <v>0</v>
      </c>
      <c r="G201" s="1">
        <f t="shared" si="86"/>
        <v>124</v>
      </c>
      <c r="H201" s="2">
        <f t="shared" si="87"/>
        <v>0.19871794871794871</v>
      </c>
      <c r="I201" s="6"/>
      <c r="J201" s="2">
        <f t="shared" si="88"/>
        <v>0.56730769230769229</v>
      </c>
      <c r="K201" s="2">
        <f t="shared" si="89"/>
        <v>0.36858974358974361</v>
      </c>
      <c r="L201" s="2">
        <f t="shared" si="90"/>
        <v>0</v>
      </c>
      <c r="M201" s="2">
        <f t="shared" si="91"/>
        <v>6.4102564102564097E-2</v>
      </c>
      <c r="N201" s="63">
        <v>354</v>
      </c>
      <c r="O201" s="63">
        <v>230</v>
      </c>
      <c r="P201" s="63"/>
      <c r="Q201" s="63">
        <v>34</v>
      </c>
      <c r="R201" s="63">
        <v>5</v>
      </c>
      <c r="S201" s="63"/>
      <c r="T201" s="67"/>
      <c r="U201" s="63"/>
      <c r="V201" s="63"/>
      <c r="W201" s="63">
        <f t="shared" si="92"/>
        <v>1</v>
      </c>
      <c r="X201" s="63">
        <v>0</v>
      </c>
      <c r="Y201" s="63"/>
      <c r="Z201" s="63"/>
      <c r="AA201" s="63"/>
      <c r="AB201" s="63"/>
      <c r="AJ201" s="8">
        <v>0</v>
      </c>
      <c r="AN201" t="str">
        <f t="shared" si="93"/>
        <v>Baileyville</v>
      </c>
      <c r="AO201" t="s">
        <v>699</v>
      </c>
      <c r="AP201">
        <v>2</v>
      </c>
      <c r="AR201" s="111">
        <v>23</v>
      </c>
      <c r="AS201" s="113">
        <v>29</v>
      </c>
      <c r="AT201" s="113">
        <v>15</v>
      </c>
      <c r="AU201" s="117">
        <v>2480</v>
      </c>
      <c r="AV201" s="117">
        <f t="shared" si="94"/>
        <v>23029</v>
      </c>
      <c r="AW201" t="s">
        <v>1480</v>
      </c>
      <c r="AX201">
        <f t="shared" si="95"/>
        <v>2302480</v>
      </c>
      <c r="AY201" s="1">
        <v>23</v>
      </c>
      <c r="BC201">
        <v>41.08</v>
      </c>
      <c r="BD201">
        <v>4.62</v>
      </c>
      <c r="BE201">
        <v>36.46</v>
      </c>
      <c r="BH201" s="123">
        <f t="shared" si="101"/>
        <v>0.56699999999999995</v>
      </c>
      <c r="BI201" s="123">
        <f t="shared" si="102"/>
        <v>0</v>
      </c>
      <c r="BJ201">
        <f t="shared" si="103"/>
        <v>0</v>
      </c>
      <c r="BN201" s="63">
        <v>1</v>
      </c>
    </row>
    <row r="202" spans="1:66" hidden="1" outlineLevel="1">
      <c r="A202" t="s">
        <v>2758</v>
      </c>
      <c r="B202" s="8" t="s">
        <v>1706</v>
      </c>
      <c r="C202" s="1">
        <f t="shared" si="84"/>
        <v>800</v>
      </c>
      <c r="D202" s="5">
        <f>IF(N202&gt;0, RANK(N202,(N202:P202,Q202:AE202)),0)</f>
        <v>2</v>
      </c>
      <c r="E202" s="5">
        <f>IF(O202&gt;0,RANK(O202,(N202:P202,Q202:AE202)),0)</f>
        <v>1</v>
      </c>
      <c r="F202" s="5">
        <f t="shared" si="85"/>
        <v>0</v>
      </c>
      <c r="G202" s="1">
        <f t="shared" si="86"/>
        <v>59</v>
      </c>
      <c r="H202" s="2">
        <f t="shared" si="87"/>
        <v>7.3749999999999996E-2</v>
      </c>
      <c r="I202" s="6"/>
      <c r="J202" s="2">
        <f t="shared" si="88"/>
        <v>0.4425</v>
      </c>
      <c r="K202" s="2">
        <f t="shared" si="89"/>
        <v>0.51624999999999999</v>
      </c>
      <c r="L202" s="2">
        <f t="shared" si="90"/>
        <v>0</v>
      </c>
      <c r="M202" s="2">
        <f t="shared" si="91"/>
        <v>4.1250000000000009E-2</v>
      </c>
      <c r="N202" s="63">
        <v>354</v>
      </c>
      <c r="O202" s="63">
        <v>413</v>
      </c>
      <c r="P202" s="63"/>
      <c r="Q202" s="63">
        <v>25</v>
      </c>
      <c r="R202" s="63">
        <v>7</v>
      </c>
      <c r="S202" s="63"/>
      <c r="T202" s="67"/>
      <c r="U202" s="63"/>
      <c r="V202" s="63"/>
      <c r="W202" s="63">
        <f t="shared" si="92"/>
        <v>1</v>
      </c>
      <c r="X202" s="63">
        <v>0</v>
      </c>
      <c r="Y202" s="63"/>
      <c r="Z202" s="63"/>
      <c r="AA202" s="63"/>
      <c r="AB202" s="63"/>
      <c r="AJ202" s="8">
        <v>0</v>
      </c>
      <c r="AN202" t="str">
        <f t="shared" si="93"/>
        <v>Baldwin</v>
      </c>
      <c r="AO202" t="s">
        <v>1539</v>
      </c>
      <c r="AP202">
        <v>1</v>
      </c>
      <c r="AR202" s="111">
        <v>23</v>
      </c>
      <c r="AS202" s="113">
        <v>5</v>
      </c>
      <c r="AT202" s="113">
        <v>5</v>
      </c>
      <c r="AU202" s="117">
        <v>2655</v>
      </c>
      <c r="AV202" s="117">
        <f t="shared" si="94"/>
        <v>23005</v>
      </c>
      <c r="AW202" t="s">
        <v>1480</v>
      </c>
      <c r="AX202">
        <f t="shared" si="95"/>
        <v>2302655</v>
      </c>
      <c r="AY202" s="1">
        <v>0</v>
      </c>
      <c r="BC202">
        <v>36.33</v>
      </c>
      <c r="BD202">
        <v>1.03</v>
      </c>
      <c r="BE202">
        <v>35.299999999999997</v>
      </c>
      <c r="BH202" s="123">
        <f t="shared" si="101"/>
        <v>0</v>
      </c>
      <c r="BI202" s="123">
        <f t="shared" si="102"/>
        <v>0.51600000000000001</v>
      </c>
      <c r="BJ202">
        <f t="shared" si="103"/>
        <v>0</v>
      </c>
      <c r="BN202" s="63">
        <v>1</v>
      </c>
    </row>
    <row r="203" spans="1:66" hidden="1" outlineLevel="1">
      <c r="A203" t="s">
        <v>2830</v>
      </c>
      <c r="B203" s="8" t="s">
        <v>1706</v>
      </c>
      <c r="C203" s="1">
        <f t="shared" si="84"/>
        <v>31</v>
      </c>
      <c r="D203" s="5">
        <f>IF(N203&gt;0, RANK(N203,(N203:P203,Q203:AE203)),0)</f>
        <v>2</v>
      </c>
      <c r="E203" s="5">
        <f>IF(O203&gt;0,RANK(O203,(N203:P203,Q203:AE203)),0)</f>
        <v>1</v>
      </c>
      <c r="F203" s="5">
        <f t="shared" si="85"/>
        <v>0</v>
      </c>
      <c r="G203" s="1">
        <f t="shared" si="86"/>
        <v>9</v>
      </c>
      <c r="H203" s="2">
        <f t="shared" si="87"/>
        <v>0.29032258064516131</v>
      </c>
      <c r="I203" s="6"/>
      <c r="J203" s="2">
        <f t="shared" si="88"/>
        <v>0.35483870967741937</v>
      </c>
      <c r="K203" s="2">
        <f t="shared" si="89"/>
        <v>0.64516129032258063</v>
      </c>
      <c r="L203" s="2">
        <f t="shared" si="90"/>
        <v>0</v>
      </c>
      <c r="M203" s="2">
        <f t="shared" si="91"/>
        <v>0</v>
      </c>
      <c r="N203" s="63">
        <v>11</v>
      </c>
      <c r="O203" s="63">
        <v>20</v>
      </c>
      <c r="P203" s="63"/>
      <c r="Q203" s="63">
        <v>0</v>
      </c>
      <c r="R203" s="63">
        <v>0</v>
      </c>
      <c r="S203" s="63"/>
      <c r="T203" s="67"/>
      <c r="U203" s="63"/>
      <c r="V203" s="63"/>
      <c r="W203" s="63">
        <f t="shared" si="92"/>
        <v>0</v>
      </c>
      <c r="X203" s="63">
        <v>0</v>
      </c>
      <c r="Y203" s="63"/>
      <c r="Z203" s="63"/>
      <c r="AA203" s="63"/>
      <c r="AB203" s="63"/>
      <c r="AJ203" s="8">
        <v>0</v>
      </c>
      <c r="AN203" t="str">
        <f t="shared" si="93"/>
        <v>Bancroft</v>
      </c>
      <c r="AO203" t="s">
        <v>2848</v>
      </c>
      <c r="AP203">
        <v>2</v>
      </c>
      <c r="AR203" s="111">
        <v>23</v>
      </c>
      <c r="AS203" s="113">
        <v>3</v>
      </c>
      <c r="AT203" s="113">
        <v>20</v>
      </c>
      <c r="AU203" s="117">
        <v>2760</v>
      </c>
      <c r="AV203" s="117">
        <f t="shared" si="94"/>
        <v>23003</v>
      </c>
      <c r="AW203" t="s">
        <v>1480</v>
      </c>
      <c r="AX203">
        <f t="shared" si="95"/>
        <v>2302760</v>
      </c>
      <c r="AY203" s="1">
        <v>0</v>
      </c>
      <c r="BC203">
        <v>40.53</v>
      </c>
      <c r="BD203">
        <v>0.56000000000000005</v>
      </c>
      <c r="BE203">
        <v>39.97</v>
      </c>
      <c r="BH203" s="123">
        <f t="shared" si="101"/>
        <v>0</v>
      </c>
      <c r="BI203" s="123">
        <f t="shared" si="102"/>
        <v>0.64500000000000002</v>
      </c>
      <c r="BJ203">
        <f t="shared" si="103"/>
        <v>0</v>
      </c>
      <c r="BN203" s="63">
        <v>0</v>
      </c>
    </row>
    <row r="204" spans="1:66" hidden="1" outlineLevel="1">
      <c r="A204" t="s">
        <v>3138</v>
      </c>
      <c r="B204" s="8" t="s">
        <v>1706</v>
      </c>
      <c r="C204" s="1">
        <f t="shared" si="84"/>
        <v>14946</v>
      </c>
      <c r="D204" s="5">
        <f>IF(N204&gt;0, RANK(N204,(N204:P204,Q204:AE204)),0)</f>
        <v>1</v>
      </c>
      <c r="E204" s="5">
        <f>IF(O204&gt;0,RANK(O204,(N204:P204,Q204:AE204)),0)</f>
        <v>2</v>
      </c>
      <c r="F204" s="5">
        <f t="shared" si="85"/>
        <v>0</v>
      </c>
      <c r="G204" s="1">
        <f t="shared" si="86"/>
        <v>2993</v>
      </c>
      <c r="H204" s="2">
        <f t="shared" si="87"/>
        <v>0.20025424862839555</v>
      </c>
      <c r="I204" s="6"/>
      <c r="J204" s="2">
        <f t="shared" si="88"/>
        <v>0.58751505419510242</v>
      </c>
      <c r="K204" s="2">
        <f t="shared" si="89"/>
        <v>0.38726080556670683</v>
      </c>
      <c r="L204" s="2">
        <f t="shared" si="90"/>
        <v>0</v>
      </c>
      <c r="M204" s="2">
        <f t="shared" si="91"/>
        <v>2.5224140238190751E-2</v>
      </c>
      <c r="N204" s="63">
        <v>8781</v>
      </c>
      <c r="O204" s="63">
        <v>5788</v>
      </c>
      <c r="P204" s="63"/>
      <c r="Q204" s="63">
        <v>204</v>
      </c>
      <c r="R204" s="63">
        <v>133</v>
      </c>
      <c r="S204" s="63"/>
      <c r="T204" s="67"/>
      <c r="U204" s="63"/>
      <c r="V204" s="63"/>
      <c r="W204" s="63">
        <f t="shared" si="92"/>
        <v>40</v>
      </c>
      <c r="X204" s="63">
        <v>0</v>
      </c>
      <c r="Y204" s="63"/>
      <c r="Z204" s="63"/>
      <c r="AA204" s="63"/>
      <c r="AB204" s="63"/>
      <c r="AJ204" s="8">
        <v>0</v>
      </c>
      <c r="AN204" t="str">
        <f t="shared" si="93"/>
        <v>Bangor</v>
      </c>
      <c r="AO204" t="s">
        <v>2496</v>
      </c>
      <c r="AP204">
        <v>2</v>
      </c>
      <c r="AR204" s="111">
        <v>23</v>
      </c>
      <c r="AS204" s="113">
        <v>19</v>
      </c>
      <c r="AT204" s="113">
        <v>10</v>
      </c>
      <c r="AU204" s="117">
        <v>2795</v>
      </c>
      <c r="AV204" s="117">
        <f t="shared" si="94"/>
        <v>23019</v>
      </c>
      <c r="AW204" t="s">
        <v>1257</v>
      </c>
      <c r="AX204">
        <f t="shared" si="95"/>
        <v>2302795</v>
      </c>
      <c r="AY204" s="1">
        <v>299</v>
      </c>
      <c r="BC204">
        <v>34.74</v>
      </c>
      <c r="BD204">
        <v>0.3</v>
      </c>
      <c r="BE204">
        <v>34.450000000000003</v>
      </c>
      <c r="BH204" s="123">
        <f t="shared" si="101"/>
        <v>0.58699999999999997</v>
      </c>
      <c r="BI204" s="123">
        <f t="shared" si="102"/>
        <v>0</v>
      </c>
      <c r="BJ204">
        <f t="shared" si="103"/>
        <v>0</v>
      </c>
      <c r="BN204" s="63">
        <v>40</v>
      </c>
    </row>
    <row r="205" spans="1:66" hidden="1" outlineLevel="1">
      <c r="A205" t="s">
        <v>1484</v>
      </c>
      <c r="B205" s="8" t="s">
        <v>1706</v>
      </c>
      <c r="C205" s="1">
        <f t="shared" si="84"/>
        <v>3014</v>
      </c>
      <c r="D205" s="5">
        <f>IF(N205&gt;0, RANK(N205,(N205:P205,Q205:AE205)),0)</f>
        <v>1</v>
      </c>
      <c r="E205" s="5">
        <f>IF(O205&gt;0,RANK(O205,(N205:P205,Q205:AE205)),0)</f>
        <v>2</v>
      </c>
      <c r="F205" s="5">
        <f t="shared" si="85"/>
        <v>0</v>
      </c>
      <c r="G205" s="1">
        <f t="shared" si="86"/>
        <v>1363</v>
      </c>
      <c r="H205" s="2">
        <f t="shared" si="87"/>
        <v>0.45222295952222957</v>
      </c>
      <c r="I205" s="6"/>
      <c r="J205" s="2">
        <f t="shared" si="88"/>
        <v>0.71068347710683477</v>
      </c>
      <c r="K205" s="2">
        <f t="shared" si="89"/>
        <v>0.2584605175846052</v>
      </c>
      <c r="L205" s="2">
        <f t="shared" si="90"/>
        <v>0</v>
      </c>
      <c r="M205" s="2">
        <f t="shared" si="91"/>
        <v>3.0856005308560031E-2</v>
      </c>
      <c r="N205" s="63">
        <v>2142</v>
      </c>
      <c r="O205" s="63">
        <v>779</v>
      </c>
      <c r="P205" s="63"/>
      <c r="Q205" s="63">
        <v>38</v>
      </c>
      <c r="R205" s="63">
        <v>50</v>
      </c>
      <c r="S205" s="63"/>
      <c r="T205" s="67"/>
      <c r="U205" s="63"/>
      <c r="V205" s="63"/>
      <c r="W205" s="63">
        <f t="shared" si="92"/>
        <v>5</v>
      </c>
      <c r="X205" s="63">
        <v>0</v>
      </c>
      <c r="Y205" s="63"/>
      <c r="Z205" s="63"/>
      <c r="AA205" s="63"/>
      <c r="AB205" s="63"/>
      <c r="AJ205" s="8">
        <v>0</v>
      </c>
      <c r="AN205" t="str">
        <f t="shared" si="93"/>
        <v>Bar Harbor</v>
      </c>
      <c r="AO205" t="s">
        <v>603</v>
      </c>
      <c r="AP205">
        <v>2</v>
      </c>
      <c r="AR205" s="111">
        <v>23</v>
      </c>
      <c r="AS205" s="113">
        <v>9</v>
      </c>
      <c r="AT205" s="113">
        <v>15</v>
      </c>
      <c r="AU205" s="117">
        <v>2865</v>
      </c>
      <c r="AV205" s="117">
        <f t="shared" si="94"/>
        <v>23009</v>
      </c>
      <c r="AW205" t="s">
        <v>1480</v>
      </c>
      <c r="AX205">
        <f t="shared" si="95"/>
        <v>2302865</v>
      </c>
      <c r="AY205" s="1">
        <v>20</v>
      </c>
      <c r="BC205">
        <v>70.44</v>
      </c>
      <c r="BD205">
        <v>28.22</v>
      </c>
      <c r="BE205">
        <v>42.21</v>
      </c>
      <c r="BH205" s="123">
        <f t="shared" si="101"/>
        <v>0.71</v>
      </c>
      <c r="BI205" s="123">
        <f t="shared" si="102"/>
        <v>0</v>
      </c>
      <c r="BJ205">
        <f t="shared" si="103"/>
        <v>0</v>
      </c>
      <c r="BN205" s="63">
        <v>5</v>
      </c>
    </row>
    <row r="206" spans="1:66" hidden="1" outlineLevel="1">
      <c r="A206" t="s">
        <v>2252</v>
      </c>
      <c r="B206" s="8" t="s">
        <v>1706</v>
      </c>
      <c r="C206" s="1">
        <f t="shared" si="84"/>
        <v>106</v>
      </c>
      <c r="D206" s="5">
        <f>IF(N206&gt;0, RANK(N206,(N206:P206,Q206:AE206)),0)</f>
        <v>1</v>
      </c>
      <c r="E206" s="5">
        <f>IF(O206&gt;0,RANK(O206,(N206:P206,Q206:AE206)),0)</f>
        <v>2</v>
      </c>
      <c r="F206" s="5">
        <f t="shared" si="85"/>
        <v>0</v>
      </c>
      <c r="G206" s="1">
        <f t="shared" si="86"/>
        <v>7</v>
      </c>
      <c r="H206" s="2">
        <f t="shared" si="87"/>
        <v>6.6037735849056603E-2</v>
      </c>
      <c r="I206" s="6"/>
      <c r="J206" s="2">
        <f t="shared" si="88"/>
        <v>0.52830188679245282</v>
      </c>
      <c r="K206" s="2">
        <f t="shared" si="89"/>
        <v>0.46226415094339623</v>
      </c>
      <c r="L206" s="2">
        <f t="shared" si="90"/>
        <v>0</v>
      </c>
      <c r="M206" s="2">
        <f t="shared" si="91"/>
        <v>9.4339622641509413E-3</v>
      </c>
      <c r="N206" s="63">
        <v>56</v>
      </c>
      <c r="O206" s="63">
        <v>49</v>
      </c>
      <c r="P206" s="63"/>
      <c r="Q206" s="63">
        <v>0</v>
      </c>
      <c r="R206" s="63">
        <v>1</v>
      </c>
      <c r="S206" s="63"/>
      <c r="T206" s="67"/>
      <c r="U206" s="63"/>
      <c r="V206" s="63"/>
      <c r="W206" s="63">
        <f t="shared" si="92"/>
        <v>0</v>
      </c>
      <c r="X206" s="63">
        <v>0</v>
      </c>
      <c r="Y206" s="63"/>
      <c r="Z206" s="63"/>
      <c r="AA206" s="63"/>
      <c r="AB206" s="63"/>
      <c r="AJ206" s="8">
        <v>0</v>
      </c>
      <c r="AN206" t="str">
        <f t="shared" si="93"/>
        <v>Baring</v>
      </c>
      <c r="AO206" t="s">
        <v>699</v>
      </c>
      <c r="AP206">
        <v>2</v>
      </c>
      <c r="AR206" s="111">
        <v>23</v>
      </c>
      <c r="AS206" s="113">
        <v>29</v>
      </c>
      <c r="AT206" s="113">
        <v>17</v>
      </c>
      <c r="AU206" s="117">
        <v>2970</v>
      </c>
      <c r="AV206" s="117">
        <f t="shared" si="94"/>
        <v>23029</v>
      </c>
      <c r="AW206" t="s">
        <v>3099</v>
      </c>
      <c r="AX206">
        <f t="shared" si="95"/>
        <v>2302970</v>
      </c>
      <c r="AY206" s="1">
        <v>2</v>
      </c>
      <c r="BC206">
        <v>24.09</v>
      </c>
      <c r="BD206">
        <v>3.18</v>
      </c>
      <c r="BE206">
        <v>20.91</v>
      </c>
      <c r="BH206" s="123">
        <f t="shared" si="101"/>
        <v>0.52800000000000002</v>
      </c>
      <c r="BI206" s="123">
        <f t="shared" si="102"/>
        <v>0</v>
      </c>
      <c r="BJ206">
        <f t="shared" si="103"/>
        <v>0</v>
      </c>
      <c r="BN206" s="63">
        <v>0</v>
      </c>
    </row>
    <row r="207" spans="1:66" hidden="1" outlineLevel="1">
      <c r="A207" t="s">
        <v>715</v>
      </c>
      <c r="B207" s="8" t="s">
        <v>1706</v>
      </c>
      <c r="C207" s="1">
        <f t="shared" si="84"/>
        <v>4549</v>
      </c>
      <c r="D207" s="5">
        <f>IF(N207&gt;0, RANK(N207,(N207:P207,Q207:AE207)),0)</f>
        <v>1</v>
      </c>
      <c r="E207" s="5">
        <f>IF(O207&gt;0,RANK(O207,(N207:P207,Q207:AE207)),0)</f>
        <v>2</v>
      </c>
      <c r="F207" s="5">
        <f t="shared" si="85"/>
        <v>0</v>
      </c>
      <c r="G207" s="1">
        <f t="shared" si="86"/>
        <v>1383</v>
      </c>
      <c r="H207" s="2">
        <f t="shared" si="87"/>
        <v>0.30402286216750934</v>
      </c>
      <c r="I207" s="6"/>
      <c r="J207" s="2">
        <f t="shared" si="88"/>
        <v>0.63640360518795336</v>
      </c>
      <c r="K207" s="2">
        <f t="shared" si="89"/>
        <v>0.33238074302044407</v>
      </c>
      <c r="L207" s="2">
        <f t="shared" si="90"/>
        <v>0</v>
      </c>
      <c r="M207" s="2">
        <f t="shared" si="91"/>
        <v>3.1215651791602572E-2</v>
      </c>
      <c r="N207" s="63">
        <v>2895</v>
      </c>
      <c r="O207" s="63">
        <v>1512</v>
      </c>
      <c r="P207" s="63"/>
      <c r="Q207" s="63">
        <v>67</v>
      </c>
      <c r="R207" s="63">
        <v>54</v>
      </c>
      <c r="S207" s="63"/>
      <c r="T207" s="67"/>
      <c r="U207" s="63"/>
      <c r="V207" s="63"/>
      <c r="W207" s="63">
        <f t="shared" si="92"/>
        <v>21</v>
      </c>
      <c r="X207" s="63">
        <v>0</v>
      </c>
      <c r="Y207" s="63"/>
      <c r="Z207" s="63"/>
      <c r="AA207" s="63"/>
      <c r="AB207" s="63"/>
      <c r="AJ207" s="8">
        <v>0</v>
      </c>
      <c r="AN207" t="str">
        <f t="shared" si="93"/>
        <v>Bath</v>
      </c>
      <c r="AO207" t="s">
        <v>1291</v>
      </c>
      <c r="AP207">
        <v>1</v>
      </c>
      <c r="AR207" s="111">
        <v>23</v>
      </c>
      <c r="AS207" s="113">
        <v>23</v>
      </c>
      <c r="AT207" s="113">
        <v>10</v>
      </c>
      <c r="AU207" s="117">
        <v>3355</v>
      </c>
      <c r="AV207" s="117">
        <f t="shared" si="94"/>
        <v>23023</v>
      </c>
      <c r="AW207" t="s">
        <v>1257</v>
      </c>
      <c r="AX207">
        <f t="shared" si="95"/>
        <v>2303355</v>
      </c>
      <c r="AY207" s="1">
        <v>182</v>
      </c>
      <c r="BC207">
        <v>13.24</v>
      </c>
      <c r="BD207">
        <v>4.12</v>
      </c>
      <c r="BE207">
        <v>9.11</v>
      </c>
      <c r="BH207" s="123">
        <f t="shared" si="101"/>
        <v>0.63600000000000001</v>
      </c>
      <c r="BI207" s="123">
        <f t="shared" si="102"/>
        <v>0</v>
      </c>
      <c r="BJ207">
        <f t="shared" si="103"/>
        <v>0</v>
      </c>
      <c r="BN207" s="63">
        <v>21</v>
      </c>
    </row>
    <row r="208" spans="1:66" hidden="1" outlineLevel="1">
      <c r="A208" t="s">
        <v>2258</v>
      </c>
      <c r="B208" s="8" t="s">
        <v>1706</v>
      </c>
      <c r="C208" s="1">
        <f t="shared" si="84"/>
        <v>277</v>
      </c>
      <c r="D208" s="5">
        <f>IF(N208&gt;0, RANK(N208,(N208:P208,Q208:AE208)),0)</f>
        <v>2</v>
      </c>
      <c r="E208" s="5">
        <f>IF(O208&gt;0,RANK(O208,(N208:P208,Q208:AE208)),0)</f>
        <v>1</v>
      </c>
      <c r="F208" s="5">
        <f t="shared" si="85"/>
        <v>0</v>
      </c>
      <c r="G208" s="1">
        <f t="shared" si="86"/>
        <v>3</v>
      </c>
      <c r="H208" s="2">
        <f t="shared" si="87"/>
        <v>1.0830324909747292E-2</v>
      </c>
      <c r="I208" s="6"/>
      <c r="J208" s="2">
        <f t="shared" si="88"/>
        <v>0.48375451263537905</v>
      </c>
      <c r="K208" s="2">
        <f t="shared" si="89"/>
        <v>0.49458483754512633</v>
      </c>
      <c r="L208" s="2">
        <f t="shared" si="90"/>
        <v>0</v>
      </c>
      <c r="M208" s="2">
        <f t="shared" si="91"/>
        <v>2.1660649819494615E-2</v>
      </c>
      <c r="N208" s="63">
        <v>134</v>
      </c>
      <c r="O208" s="63">
        <v>137</v>
      </c>
      <c r="P208" s="63"/>
      <c r="Q208" s="63">
        <v>4</v>
      </c>
      <c r="R208" s="63">
        <v>2</v>
      </c>
      <c r="S208" s="63"/>
      <c r="T208" s="67"/>
      <c r="U208" s="63"/>
      <c r="V208" s="63"/>
      <c r="W208" s="63">
        <f t="shared" si="92"/>
        <v>0</v>
      </c>
      <c r="X208" s="63">
        <v>0</v>
      </c>
      <c r="Y208" s="63"/>
      <c r="Z208" s="63"/>
      <c r="AA208" s="63"/>
      <c r="AB208" s="63"/>
      <c r="AJ208" s="8">
        <v>0</v>
      </c>
      <c r="AN208" t="str">
        <f t="shared" si="93"/>
        <v>Beals</v>
      </c>
      <c r="AO208" t="s">
        <v>699</v>
      </c>
      <c r="AP208">
        <v>2</v>
      </c>
      <c r="AR208" s="111">
        <v>23</v>
      </c>
      <c r="AS208" s="113">
        <v>29</v>
      </c>
      <c r="AT208" s="113">
        <v>20</v>
      </c>
      <c r="AU208" s="117">
        <v>3670</v>
      </c>
      <c r="AV208" s="117">
        <f t="shared" si="94"/>
        <v>23029</v>
      </c>
      <c r="AW208" t="s">
        <v>1480</v>
      </c>
      <c r="AX208">
        <f t="shared" si="95"/>
        <v>2303670</v>
      </c>
      <c r="AY208" s="1">
        <v>3</v>
      </c>
      <c r="BC208">
        <v>47.48</v>
      </c>
      <c r="BD208">
        <v>41.8</v>
      </c>
      <c r="BE208">
        <v>5.68</v>
      </c>
      <c r="BH208" s="123">
        <f t="shared" si="101"/>
        <v>0</v>
      </c>
      <c r="BI208" s="123">
        <f t="shared" si="102"/>
        <v>0.49399999999999999</v>
      </c>
      <c r="BJ208">
        <f t="shared" si="103"/>
        <v>0</v>
      </c>
      <c r="BN208" s="63">
        <v>0</v>
      </c>
    </row>
    <row r="209" spans="1:66" hidden="1" outlineLevel="1">
      <c r="A209" t="s">
        <v>1076</v>
      </c>
      <c r="B209" s="8" t="s">
        <v>1706</v>
      </c>
      <c r="C209" s="1">
        <f t="shared" si="84"/>
        <v>94</v>
      </c>
      <c r="D209" s="5">
        <f>IF(N209&gt;0, RANK(N209,(N209:P209,Q209:AE209)),0)</f>
        <v>2</v>
      </c>
      <c r="E209" s="5">
        <f>IF(O209&gt;0,RANK(O209,(N209:P209,Q209:AE209)),0)</f>
        <v>1</v>
      </c>
      <c r="F209" s="5">
        <f t="shared" si="85"/>
        <v>0</v>
      </c>
      <c r="G209" s="1">
        <f t="shared" si="86"/>
        <v>11</v>
      </c>
      <c r="H209" s="2">
        <f t="shared" si="87"/>
        <v>0.11702127659574468</v>
      </c>
      <c r="I209" s="6"/>
      <c r="J209" s="2">
        <f t="shared" si="88"/>
        <v>0.43617021276595747</v>
      </c>
      <c r="K209" s="2">
        <f t="shared" si="89"/>
        <v>0.55319148936170215</v>
      </c>
      <c r="L209" s="2">
        <f t="shared" si="90"/>
        <v>0</v>
      </c>
      <c r="M209" s="2">
        <f t="shared" si="91"/>
        <v>1.0638297872340385E-2</v>
      </c>
      <c r="N209" s="63">
        <v>41</v>
      </c>
      <c r="O209" s="63">
        <v>52</v>
      </c>
      <c r="P209" s="63"/>
      <c r="Q209" s="63">
        <v>1</v>
      </c>
      <c r="R209" s="63">
        <v>0</v>
      </c>
      <c r="S209" s="63"/>
      <c r="T209" s="67"/>
      <c r="U209" s="63"/>
      <c r="V209" s="63"/>
      <c r="W209" s="63">
        <f t="shared" si="92"/>
        <v>0</v>
      </c>
      <c r="X209" s="63">
        <v>0</v>
      </c>
      <c r="Y209" s="63"/>
      <c r="Z209" s="63"/>
      <c r="AA209" s="63"/>
      <c r="AB209" s="63"/>
      <c r="AJ209" s="8">
        <v>0</v>
      </c>
      <c r="AN209" t="str">
        <f t="shared" si="93"/>
        <v>Beaver Cove</v>
      </c>
      <c r="AO209" t="s">
        <v>1968</v>
      </c>
      <c r="AP209">
        <v>2</v>
      </c>
      <c r="AR209" s="111">
        <v>23</v>
      </c>
      <c r="AS209" s="113">
        <v>21</v>
      </c>
      <c r="AT209" s="113">
        <v>17</v>
      </c>
      <c r="AU209" s="117">
        <v>3740</v>
      </c>
      <c r="AV209" s="117">
        <f t="shared" si="94"/>
        <v>23021</v>
      </c>
      <c r="AW209" t="s">
        <v>1480</v>
      </c>
      <c r="AX209">
        <f t="shared" si="95"/>
        <v>2303740</v>
      </c>
      <c r="AY209" s="1">
        <v>1</v>
      </c>
      <c r="BC209">
        <v>32.549999999999997</v>
      </c>
      <c r="BD209">
        <v>0.85</v>
      </c>
      <c r="BE209">
        <v>31.7</v>
      </c>
      <c r="BH209" s="123">
        <f t="shared" si="101"/>
        <v>0</v>
      </c>
      <c r="BI209" s="123">
        <f t="shared" si="102"/>
        <v>0.55300000000000005</v>
      </c>
      <c r="BJ209">
        <f t="shared" si="103"/>
        <v>0</v>
      </c>
      <c r="BN209" s="63">
        <v>0</v>
      </c>
    </row>
    <row r="210" spans="1:66" hidden="1" outlineLevel="1">
      <c r="A210" t="s">
        <v>3466</v>
      </c>
      <c r="B210" s="8" t="s">
        <v>1706</v>
      </c>
      <c r="C210" s="1">
        <f t="shared" si="84"/>
        <v>0</v>
      </c>
      <c r="D210" s="5">
        <f>IF(N210&gt;0, RANK(N210,(N210:P210,Q210:AE210)),0)</f>
        <v>0</v>
      </c>
      <c r="E210" s="5">
        <f>IF(O210&gt;0,RANK(O210,(N210:P210,Q210:AE210)),0)</f>
        <v>0</v>
      </c>
      <c r="F210" s="5">
        <f t="shared" si="85"/>
        <v>0</v>
      </c>
      <c r="G210" s="1">
        <f t="shared" si="86"/>
        <v>0</v>
      </c>
      <c r="H210" s="2">
        <f t="shared" si="87"/>
        <v>0</v>
      </c>
      <c r="I210" s="6"/>
      <c r="J210" s="2" t="str">
        <f t="shared" si="88"/>
        <v>-</v>
      </c>
      <c r="K210" s="2" t="str">
        <f t="shared" si="89"/>
        <v>-</v>
      </c>
      <c r="L210" s="2" t="str">
        <f t="shared" si="90"/>
        <v>-</v>
      </c>
      <c r="M210" s="2" t="str">
        <f t="shared" si="91"/>
        <v>-</v>
      </c>
      <c r="N210" s="63">
        <v>0</v>
      </c>
      <c r="O210" s="63">
        <v>0</v>
      </c>
      <c r="P210" s="63"/>
      <c r="Q210" s="63">
        <v>0</v>
      </c>
      <c r="R210" s="63">
        <v>0</v>
      </c>
      <c r="S210" s="63"/>
      <c r="T210" s="67"/>
      <c r="U210" s="63"/>
      <c r="V210" s="63"/>
      <c r="W210" s="63">
        <f t="shared" si="92"/>
        <v>0</v>
      </c>
      <c r="X210" s="63">
        <v>0</v>
      </c>
      <c r="Y210" s="63"/>
      <c r="Z210" s="63"/>
      <c r="AA210" s="63"/>
      <c r="AB210" s="63"/>
      <c r="AJ210" s="8">
        <v>0</v>
      </c>
      <c r="AN210" t="str">
        <f t="shared" si="93"/>
        <v xml:space="preserve"> Beaver Cove Twps</v>
      </c>
      <c r="AO210" t="s">
        <v>1968</v>
      </c>
      <c r="AP210">
        <v>2</v>
      </c>
      <c r="AR210" s="111">
        <v>23</v>
      </c>
      <c r="AS210" s="113">
        <v>21</v>
      </c>
      <c r="AU210" s="141">
        <v>3741</v>
      </c>
      <c r="AV210" s="117">
        <f t="shared" si="94"/>
        <v>23021</v>
      </c>
      <c r="AW210" t="s">
        <v>965</v>
      </c>
      <c r="AX210">
        <f t="shared" si="95"/>
        <v>2303741</v>
      </c>
      <c r="AY210" s="1">
        <v>0</v>
      </c>
      <c r="BI210" s="123"/>
      <c r="BN210" s="63">
        <v>0</v>
      </c>
    </row>
    <row r="211" spans="1:66" hidden="1" outlineLevel="1">
      <c r="A211" t="s">
        <v>2680</v>
      </c>
      <c r="B211" s="8" t="s">
        <v>1706</v>
      </c>
      <c r="C211" s="1">
        <f t="shared" si="84"/>
        <v>35</v>
      </c>
      <c r="D211" s="5">
        <f>IF(N211&gt;0, RANK(N211,(N211:P211,Q211:AE211)),0)</f>
        <v>2</v>
      </c>
      <c r="E211" s="5">
        <f>IF(O211&gt;0,RANK(O211,(N211:P211,Q211:AE211)),0)</f>
        <v>1</v>
      </c>
      <c r="F211" s="5">
        <f t="shared" si="85"/>
        <v>0</v>
      </c>
      <c r="G211" s="1">
        <f t="shared" si="86"/>
        <v>8</v>
      </c>
      <c r="H211" s="2">
        <f t="shared" si="87"/>
        <v>0.22857142857142856</v>
      </c>
      <c r="I211" s="6"/>
      <c r="J211" s="2">
        <f t="shared" si="88"/>
        <v>0.37142857142857144</v>
      </c>
      <c r="K211" s="2">
        <f t="shared" si="89"/>
        <v>0.6</v>
      </c>
      <c r="L211" s="2">
        <f t="shared" si="90"/>
        <v>0</v>
      </c>
      <c r="M211" s="2">
        <f t="shared" si="91"/>
        <v>2.8571428571428581E-2</v>
      </c>
      <c r="N211" s="63">
        <v>13</v>
      </c>
      <c r="O211" s="63">
        <v>21</v>
      </c>
      <c r="P211" s="63"/>
      <c r="Q211" s="63">
        <v>0</v>
      </c>
      <c r="R211" s="63">
        <v>1</v>
      </c>
      <c r="S211" s="63"/>
      <c r="T211" s="67"/>
      <c r="U211" s="63"/>
      <c r="V211" s="63"/>
      <c r="W211" s="63">
        <f t="shared" si="92"/>
        <v>0</v>
      </c>
      <c r="X211" s="63">
        <v>0</v>
      </c>
      <c r="Y211" s="63"/>
      <c r="Z211" s="63"/>
      <c r="AA211" s="63"/>
      <c r="AB211" s="63"/>
      <c r="AJ211" s="8">
        <v>0</v>
      </c>
      <c r="AN211" t="str">
        <f t="shared" si="93"/>
        <v>Beddington</v>
      </c>
      <c r="AO211" t="s">
        <v>699</v>
      </c>
      <c r="AP211">
        <v>2</v>
      </c>
      <c r="AR211" s="111">
        <v>23</v>
      </c>
      <c r="AS211" s="113">
        <v>29</v>
      </c>
      <c r="AT211" s="113">
        <v>25</v>
      </c>
      <c r="AU211" s="117">
        <v>3810</v>
      </c>
      <c r="AV211" s="117">
        <f t="shared" si="94"/>
        <v>23029</v>
      </c>
      <c r="AW211" t="s">
        <v>1480</v>
      </c>
      <c r="AX211">
        <f t="shared" si="95"/>
        <v>2303810</v>
      </c>
      <c r="AY211" s="1">
        <v>0</v>
      </c>
      <c r="BC211">
        <v>38.159999999999997</v>
      </c>
      <c r="BD211">
        <v>3.32</v>
      </c>
      <c r="BE211">
        <v>34.840000000000003</v>
      </c>
      <c r="BH211" s="123">
        <f>IF(D211=1,ROUNDDOWN(J211,3),0)</f>
        <v>0</v>
      </c>
      <c r="BI211" s="123">
        <f>IF(E211=1,ROUNDDOWN(K211,3),0)</f>
        <v>0.6</v>
      </c>
      <c r="BJ211">
        <f>IF(BH211=BI211,ROUNDDOWN(BI211*10,0),0)</f>
        <v>0</v>
      </c>
      <c r="BN211" s="63">
        <v>0</v>
      </c>
    </row>
    <row r="212" spans="1:66" hidden="1" outlineLevel="1">
      <c r="A212" t="s">
        <v>3467</v>
      </c>
      <c r="B212" s="8" t="s">
        <v>1706</v>
      </c>
      <c r="C212" s="1">
        <f t="shared" si="84"/>
        <v>4</v>
      </c>
      <c r="D212" s="5">
        <f>IF(N212&gt;0, RANK(N212,(N212:P212,Q212:AE212)),0)</f>
        <v>2</v>
      </c>
      <c r="E212" s="5">
        <f>IF(O212&gt;0,RANK(O212,(N212:P212,Q212:AE212)),0)</f>
        <v>1</v>
      </c>
      <c r="F212" s="5">
        <f t="shared" si="85"/>
        <v>0</v>
      </c>
      <c r="G212" s="1">
        <f t="shared" si="86"/>
        <v>2</v>
      </c>
      <c r="H212" s="2">
        <f t="shared" si="87"/>
        <v>0.5</v>
      </c>
      <c r="I212" s="6"/>
      <c r="J212" s="2">
        <f t="shared" si="88"/>
        <v>0.25</v>
      </c>
      <c r="K212" s="2">
        <f t="shared" si="89"/>
        <v>0.75</v>
      </c>
      <c r="L212" s="2">
        <f t="shared" si="90"/>
        <v>0</v>
      </c>
      <c r="M212" s="2">
        <f t="shared" si="91"/>
        <v>0</v>
      </c>
      <c r="N212" s="63">
        <v>1</v>
      </c>
      <c r="O212" s="63">
        <v>3</v>
      </c>
      <c r="P212" s="63"/>
      <c r="Q212" s="63">
        <v>0</v>
      </c>
      <c r="R212" s="63">
        <v>0</v>
      </c>
      <c r="S212" s="63"/>
      <c r="T212" s="67"/>
      <c r="U212" s="63"/>
      <c r="V212" s="63"/>
      <c r="W212" s="63">
        <f t="shared" si="92"/>
        <v>0</v>
      </c>
      <c r="X212" s="63">
        <v>0</v>
      </c>
      <c r="Y212" s="63"/>
      <c r="Z212" s="63"/>
      <c r="AA212" s="63"/>
      <c r="AB212" s="63"/>
      <c r="AJ212" s="8">
        <v>0</v>
      </c>
      <c r="AN212" t="str">
        <f t="shared" si="93"/>
        <v xml:space="preserve"> Beddington Twps</v>
      </c>
      <c r="AO212" t="s">
        <v>699</v>
      </c>
      <c r="AP212">
        <v>2</v>
      </c>
      <c r="AR212" s="111">
        <v>23</v>
      </c>
      <c r="AS212" s="113">
        <v>29</v>
      </c>
      <c r="AU212" s="141">
        <v>3811</v>
      </c>
      <c r="AV212" s="117">
        <f t="shared" si="94"/>
        <v>23029</v>
      </c>
      <c r="AW212" t="s">
        <v>965</v>
      </c>
      <c r="AX212">
        <f t="shared" si="95"/>
        <v>2303811</v>
      </c>
      <c r="AY212" s="1">
        <v>0</v>
      </c>
      <c r="BI212" s="123"/>
      <c r="BN212" s="63">
        <v>0</v>
      </c>
    </row>
    <row r="213" spans="1:66" hidden="1" outlineLevel="1">
      <c r="A213" t="s">
        <v>1954</v>
      </c>
      <c r="B213" s="8" t="s">
        <v>1706</v>
      </c>
      <c r="C213" s="1">
        <f t="shared" si="84"/>
        <v>3620</v>
      </c>
      <c r="D213" s="5">
        <f>IF(N213&gt;0, RANK(N213,(N213:P213,Q213:AE213)),0)</f>
        <v>1</v>
      </c>
      <c r="E213" s="5">
        <f>IF(O213&gt;0,RANK(O213,(N213:P213,Q213:AE213)),0)</f>
        <v>2</v>
      </c>
      <c r="F213" s="5">
        <f t="shared" si="85"/>
        <v>0</v>
      </c>
      <c r="G213" s="1">
        <f t="shared" si="86"/>
        <v>1034</v>
      </c>
      <c r="H213" s="2">
        <f t="shared" si="87"/>
        <v>0.28563535911602211</v>
      </c>
      <c r="I213" s="6"/>
      <c r="J213" s="2">
        <f t="shared" si="88"/>
        <v>0.62817679558011053</v>
      </c>
      <c r="K213" s="2">
        <f t="shared" si="89"/>
        <v>0.34254143646408841</v>
      </c>
      <c r="L213" s="2">
        <f t="shared" si="90"/>
        <v>0</v>
      </c>
      <c r="M213" s="2">
        <f t="shared" si="91"/>
        <v>2.9281767955801064E-2</v>
      </c>
      <c r="N213" s="63">
        <v>2274</v>
      </c>
      <c r="O213" s="63">
        <v>1240</v>
      </c>
      <c r="P213" s="63"/>
      <c r="Q213" s="63">
        <v>46</v>
      </c>
      <c r="R213" s="63">
        <v>49</v>
      </c>
      <c r="S213" s="63"/>
      <c r="T213" s="67"/>
      <c r="U213" s="63"/>
      <c r="V213" s="63"/>
      <c r="W213" s="63">
        <f t="shared" si="92"/>
        <v>11</v>
      </c>
      <c r="X213" s="63">
        <v>0</v>
      </c>
      <c r="Y213" s="63"/>
      <c r="Z213" s="63"/>
      <c r="AA213" s="63"/>
      <c r="AB213" s="63"/>
      <c r="AJ213" s="8">
        <v>0</v>
      </c>
      <c r="AN213" t="str">
        <f t="shared" si="93"/>
        <v>Belfast</v>
      </c>
      <c r="AO213" t="s">
        <v>220</v>
      </c>
      <c r="AP213">
        <v>2</v>
      </c>
      <c r="AR213" s="111">
        <v>23</v>
      </c>
      <c r="AS213" s="113">
        <v>27</v>
      </c>
      <c r="AT213" s="113">
        <v>5</v>
      </c>
      <c r="AU213" s="117">
        <v>3950</v>
      </c>
      <c r="AV213" s="117">
        <f t="shared" si="94"/>
        <v>23027</v>
      </c>
      <c r="AW213" t="s">
        <v>1257</v>
      </c>
      <c r="AX213">
        <f t="shared" si="95"/>
        <v>2303950</v>
      </c>
      <c r="AY213" s="1">
        <v>27</v>
      </c>
      <c r="BC213">
        <v>38.35</v>
      </c>
      <c r="BD213">
        <v>4.32</v>
      </c>
      <c r="BE213">
        <v>34.04</v>
      </c>
      <c r="BH213" s="123">
        <f t="shared" ref="BH213:BH244" si="104">IF(D213=1,ROUNDDOWN(J213,3),0)</f>
        <v>0.628</v>
      </c>
      <c r="BI213" s="123">
        <f t="shared" ref="BI213:BI244" si="105">IF(E213=1,ROUNDDOWN(K213,3),0)</f>
        <v>0</v>
      </c>
      <c r="BJ213">
        <f t="shared" ref="BJ213:BJ244" si="106">IF(BH213=BI213,ROUNDDOWN(BI213*10,0),0)</f>
        <v>0</v>
      </c>
      <c r="BN213" s="63">
        <v>11</v>
      </c>
    </row>
    <row r="214" spans="1:66" hidden="1" outlineLevel="1">
      <c r="A214" t="s">
        <v>1451</v>
      </c>
      <c r="B214" s="8" t="s">
        <v>1706</v>
      </c>
      <c r="C214" s="1">
        <f t="shared" si="84"/>
        <v>1886</v>
      </c>
      <c r="D214" s="5">
        <f>IF(N214&gt;0, RANK(N214,(N214:P214,Q214:AE214)),0)</f>
        <v>1</v>
      </c>
      <c r="E214" s="5">
        <f>IF(O214&gt;0,RANK(O214,(N214:P214,Q214:AE214)),0)</f>
        <v>2</v>
      </c>
      <c r="F214" s="5">
        <f t="shared" si="85"/>
        <v>0</v>
      </c>
      <c r="G214" s="1">
        <f t="shared" si="86"/>
        <v>62</v>
      </c>
      <c r="H214" s="2">
        <f t="shared" si="87"/>
        <v>3.2873806998939555E-2</v>
      </c>
      <c r="I214" s="6"/>
      <c r="J214" s="2">
        <f t="shared" si="88"/>
        <v>0.50477200424178159</v>
      </c>
      <c r="K214" s="2">
        <f t="shared" si="89"/>
        <v>0.47189819724284199</v>
      </c>
      <c r="L214" s="2">
        <f t="shared" si="90"/>
        <v>0</v>
      </c>
      <c r="M214" s="2">
        <f t="shared" si="91"/>
        <v>2.3329798515376421E-2</v>
      </c>
      <c r="N214" s="63">
        <v>952</v>
      </c>
      <c r="O214" s="63">
        <v>890</v>
      </c>
      <c r="P214" s="63"/>
      <c r="Q214" s="63">
        <v>16</v>
      </c>
      <c r="R214" s="63">
        <v>24</v>
      </c>
      <c r="S214" s="63"/>
      <c r="T214" s="67"/>
      <c r="U214" s="63"/>
      <c r="V214" s="63"/>
      <c r="W214" s="63">
        <f t="shared" si="92"/>
        <v>4</v>
      </c>
      <c r="X214" s="63">
        <v>0</v>
      </c>
      <c r="Y214" s="63"/>
      <c r="Z214" s="63"/>
      <c r="AA214" s="63"/>
      <c r="AB214" s="63"/>
      <c r="AJ214" s="8">
        <v>0</v>
      </c>
      <c r="AN214" t="str">
        <f t="shared" si="93"/>
        <v>Belgrade</v>
      </c>
      <c r="AO214" t="s">
        <v>3027</v>
      </c>
      <c r="AP214">
        <v>2</v>
      </c>
      <c r="AR214" s="111">
        <v>23</v>
      </c>
      <c r="AS214" s="113">
        <v>11</v>
      </c>
      <c r="AT214" s="113">
        <v>15</v>
      </c>
      <c r="AU214" s="117">
        <v>4020</v>
      </c>
      <c r="AV214" s="117">
        <f t="shared" si="94"/>
        <v>23011</v>
      </c>
      <c r="AW214" t="s">
        <v>1480</v>
      </c>
      <c r="AX214">
        <f t="shared" si="95"/>
        <v>2304020</v>
      </c>
      <c r="AY214" s="1">
        <v>14</v>
      </c>
      <c r="BC214">
        <v>57.91</v>
      </c>
      <c r="BD214">
        <v>14.66</v>
      </c>
      <c r="BE214">
        <v>43.25</v>
      </c>
      <c r="BH214" s="123">
        <f t="shared" si="104"/>
        <v>0.504</v>
      </c>
      <c r="BI214" s="123">
        <f t="shared" si="105"/>
        <v>0</v>
      </c>
      <c r="BJ214">
        <f t="shared" si="106"/>
        <v>0</v>
      </c>
      <c r="BN214" s="63">
        <v>4</v>
      </c>
    </row>
    <row r="215" spans="1:66" hidden="1" outlineLevel="1">
      <c r="A215" t="s">
        <v>906</v>
      </c>
      <c r="B215" s="8" t="s">
        <v>1706</v>
      </c>
      <c r="C215" s="1">
        <f t="shared" si="84"/>
        <v>491</v>
      </c>
      <c r="D215" s="5">
        <f>IF(N215&gt;0, RANK(N215,(N215:P215,Q215:AE215)),0)</f>
        <v>1</v>
      </c>
      <c r="E215" s="5">
        <f>IF(O215&gt;0,RANK(O215,(N215:P215,Q215:AE215)),0)</f>
        <v>2</v>
      </c>
      <c r="F215" s="5">
        <f t="shared" si="85"/>
        <v>0</v>
      </c>
      <c r="G215" s="1">
        <f t="shared" si="86"/>
        <v>47</v>
      </c>
      <c r="H215" s="2">
        <f t="shared" si="87"/>
        <v>9.5723014256619138E-2</v>
      </c>
      <c r="I215" s="6"/>
      <c r="J215" s="2">
        <f t="shared" si="88"/>
        <v>0.53156822810590632</v>
      </c>
      <c r="K215" s="2">
        <f t="shared" si="89"/>
        <v>0.43584521384928715</v>
      </c>
      <c r="L215" s="2">
        <f t="shared" si="90"/>
        <v>0</v>
      </c>
      <c r="M215" s="2">
        <f t="shared" si="91"/>
        <v>3.2586558044806535E-2</v>
      </c>
      <c r="N215" s="63">
        <v>261</v>
      </c>
      <c r="O215" s="63">
        <v>214</v>
      </c>
      <c r="P215" s="63"/>
      <c r="Q215" s="63">
        <v>6</v>
      </c>
      <c r="R215" s="63">
        <v>8</v>
      </c>
      <c r="S215" s="63"/>
      <c r="T215" s="67"/>
      <c r="U215" s="63"/>
      <c r="V215" s="63"/>
      <c r="W215" s="63">
        <f t="shared" si="92"/>
        <v>2</v>
      </c>
      <c r="X215" s="63">
        <v>0</v>
      </c>
      <c r="Y215" s="63"/>
      <c r="Z215" s="63"/>
      <c r="AA215" s="63"/>
      <c r="AB215" s="63"/>
      <c r="AJ215" s="8">
        <v>0</v>
      </c>
      <c r="AN215" t="str">
        <f t="shared" si="93"/>
        <v>Belmont</v>
      </c>
      <c r="AO215" t="s">
        <v>220</v>
      </c>
      <c r="AP215">
        <v>2</v>
      </c>
      <c r="AR215" s="111">
        <v>23</v>
      </c>
      <c r="AS215" s="113">
        <v>27</v>
      </c>
      <c r="AT215" s="113">
        <v>10</v>
      </c>
      <c r="AU215" s="117">
        <v>4125</v>
      </c>
      <c r="AV215" s="117">
        <f t="shared" si="94"/>
        <v>23027</v>
      </c>
      <c r="AW215" t="s">
        <v>1480</v>
      </c>
      <c r="AX215">
        <f t="shared" si="95"/>
        <v>2304125</v>
      </c>
      <c r="AY215" s="1">
        <v>10</v>
      </c>
      <c r="BC215">
        <v>14.2</v>
      </c>
      <c r="BD215">
        <v>0.57999999999999996</v>
      </c>
      <c r="BE215">
        <v>13.62</v>
      </c>
      <c r="BH215" s="123">
        <f t="shared" si="104"/>
        <v>0.53100000000000003</v>
      </c>
      <c r="BI215" s="123">
        <f t="shared" si="105"/>
        <v>0</v>
      </c>
      <c r="BJ215">
        <f t="shared" si="106"/>
        <v>0</v>
      </c>
      <c r="BN215" s="63">
        <v>2</v>
      </c>
    </row>
    <row r="216" spans="1:66" hidden="1" outlineLevel="1">
      <c r="A216" t="s">
        <v>1106</v>
      </c>
      <c r="B216" s="8" t="s">
        <v>1706</v>
      </c>
      <c r="C216" s="1">
        <f t="shared" si="84"/>
        <v>1443</v>
      </c>
      <c r="D216" s="5">
        <f>IF(N216&gt;0, RANK(N216,(N216:P216,Q216:AE216)),0)</f>
        <v>1</v>
      </c>
      <c r="E216" s="5">
        <f>IF(O216&gt;0,RANK(O216,(N216:P216,Q216:AE216)),0)</f>
        <v>2</v>
      </c>
      <c r="F216" s="5">
        <f t="shared" si="85"/>
        <v>0</v>
      </c>
      <c r="G216" s="1">
        <f t="shared" si="86"/>
        <v>58</v>
      </c>
      <c r="H216" s="2">
        <f t="shared" si="87"/>
        <v>4.0194040194040194E-2</v>
      </c>
      <c r="I216" s="6"/>
      <c r="J216" s="2">
        <f t="shared" si="88"/>
        <v>0.50658350658350659</v>
      </c>
      <c r="K216" s="2">
        <f t="shared" si="89"/>
        <v>0.46638946638946638</v>
      </c>
      <c r="L216" s="2">
        <f t="shared" si="90"/>
        <v>0</v>
      </c>
      <c r="M216" s="2">
        <f t="shared" si="91"/>
        <v>2.7027027027027029E-2</v>
      </c>
      <c r="N216" s="63">
        <v>731</v>
      </c>
      <c r="O216" s="63">
        <v>673</v>
      </c>
      <c r="P216" s="63"/>
      <c r="Q216" s="63">
        <v>17</v>
      </c>
      <c r="R216" s="63">
        <v>19</v>
      </c>
      <c r="S216" s="63"/>
      <c r="T216" s="67"/>
      <c r="U216" s="63"/>
      <c r="V216" s="63"/>
      <c r="W216" s="63">
        <f t="shared" si="92"/>
        <v>3</v>
      </c>
      <c r="X216" s="63">
        <v>0</v>
      </c>
      <c r="Y216" s="63"/>
      <c r="Z216" s="63"/>
      <c r="AA216" s="63"/>
      <c r="AB216" s="63"/>
      <c r="AJ216" s="8">
        <v>0</v>
      </c>
      <c r="AN216" t="str">
        <f t="shared" si="93"/>
        <v>Benton</v>
      </c>
      <c r="AO216" t="s">
        <v>3027</v>
      </c>
      <c r="AP216">
        <v>2</v>
      </c>
      <c r="AR216" s="111">
        <v>23</v>
      </c>
      <c r="AS216" s="113">
        <v>11</v>
      </c>
      <c r="AT216" s="113">
        <v>20</v>
      </c>
      <c r="AU216" s="117">
        <v>4475</v>
      </c>
      <c r="AV216" s="117">
        <f t="shared" si="94"/>
        <v>23011</v>
      </c>
      <c r="AW216" t="s">
        <v>1480</v>
      </c>
      <c r="AX216">
        <f t="shared" si="95"/>
        <v>2304475</v>
      </c>
      <c r="AY216" s="1">
        <v>22</v>
      </c>
      <c r="BC216">
        <v>29.06</v>
      </c>
      <c r="BD216">
        <v>0.64</v>
      </c>
      <c r="BE216">
        <v>28.42</v>
      </c>
      <c r="BH216" s="123">
        <f t="shared" si="104"/>
        <v>0.50600000000000001</v>
      </c>
      <c r="BI216" s="123">
        <f t="shared" si="105"/>
        <v>0</v>
      </c>
      <c r="BJ216">
        <f t="shared" si="106"/>
        <v>0</v>
      </c>
      <c r="BN216" s="63">
        <v>3</v>
      </c>
    </row>
    <row r="217" spans="1:66" hidden="1" outlineLevel="1">
      <c r="A217" t="s">
        <v>1512</v>
      </c>
      <c r="B217" s="8" t="s">
        <v>1706</v>
      </c>
      <c r="C217" s="1">
        <f t="shared" si="84"/>
        <v>3642</v>
      </c>
      <c r="D217" s="5">
        <f>IF(N217&gt;0, RANK(N217,(N217:P217,Q217:AE217)),0)</f>
        <v>2</v>
      </c>
      <c r="E217" s="5">
        <f>IF(O217&gt;0,RANK(O217,(N217:P217,Q217:AE217)),0)</f>
        <v>1</v>
      </c>
      <c r="F217" s="5">
        <f t="shared" si="85"/>
        <v>0</v>
      </c>
      <c r="G217" s="1">
        <f t="shared" si="86"/>
        <v>79</v>
      </c>
      <c r="H217" s="2">
        <f t="shared" si="87"/>
        <v>2.1691378363536518E-2</v>
      </c>
      <c r="I217" s="6"/>
      <c r="J217" s="2">
        <f t="shared" si="88"/>
        <v>0.4758374519494783</v>
      </c>
      <c r="K217" s="2">
        <f t="shared" si="89"/>
        <v>0.49752883031301481</v>
      </c>
      <c r="L217" s="2">
        <f t="shared" si="90"/>
        <v>0</v>
      </c>
      <c r="M217" s="2">
        <f t="shared" si="91"/>
        <v>2.6633717737506835E-2</v>
      </c>
      <c r="N217" s="63">
        <v>1733</v>
      </c>
      <c r="O217" s="63">
        <v>1812</v>
      </c>
      <c r="P217" s="63"/>
      <c r="Q217" s="63">
        <v>48</v>
      </c>
      <c r="R217" s="63">
        <v>36</v>
      </c>
      <c r="S217" s="63"/>
      <c r="T217" s="67"/>
      <c r="U217" s="63"/>
      <c r="V217" s="63"/>
      <c r="W217" s="63">
        <f t="shared" si="92"/>
        <v>13</v>
      </c>
      <c r="X217" s="63">
        <v>0</v>
      </c>
      <c r="Y217" s="63"/>
      <c r="Z217" s="63"/>
      <c r="AA217" s="63"/>
      <c r="AB217" s="63"/>
      <c r="AJ217" s="8">
        <v>0</v>
      </c>
      <c r="AN217" t="str">
        <f t="shared" si="93"/>
        <v>Berwick</v>
      </c>
      <c r="AO217" t="s">
        <v>932</v>
      </c>
      <c r="AP217">
        <v>1</v>
      </c>
      <c r="AR217" s="111">
        <v>23</v>
      </c>
      <c r="AS217" s="113">
        <v>31</v>
      </c>
      <c r="AT217" s="113">
        <v>20</v>
      </c>
      <c r="AU217" s="117">
        <v>4720</v>
      </c>
      <c r="AV217" s="117">
        <f t="shared" si="94"/>
        <v>23031</v>
      </c>
      <c r="AW217" t="s">
        <v>1480</v>
      </c>
      <c r="AX217">
        <f t="shared" si="95"/>
        <v>2304720</v>
      </c>
      <c r="AY217" s="1">
        <v>30</v>
      </c>
      <c r="BC217">
        <v>37.58</v>
      </c>
      <c r="BD217">
        <v>0.46</v>
      </c>
      <c r="BE217">
        <v>37.119999999999997</v>
      </c>
      <c r="BH217" s="123">
        <f t="shared" si="104"/>
        <v>0</v>
      </c>
      <c r="BI217" s="123">
        <f t="shared" si="105"/>
        <v>0.497</v>
      </c>
      <c r="BJ217">
        <f t="shared" si="106"/>
        <v>0</v>
      </c>
      <c r="BN217" s="63">
        <v>13</v>
      </c>
    </row>
    <row r="218" spans="1:66" hidden="1" outlineLevel="1">
      <c r="A218" t="s">
        <v>368</v>
      </c>
      <c r="B218" s="8" t="s">
        <v>1706</v>
      </c>
      <c r="C218" s="1">
        <f t="shared" si="84"/>
        <v>1511</v>
      </c>
      <c r="D218" s="5">
        <f>IF(N218&gt;0, RANK(N218,(N218:P218,Q218:AE218)),0)</f>
        <v>1</v>
      </c>
      <c r="E218" s="5">
        <f>IF(O218&gt;0,RANK(O218,(N218:P218,Q218:AE218)),0)</f>
        <v>2</v>
      </c>
      <c r="F218" s="5">
        <f t="shared" si="85"/>
        <v>0</v>
      </c>
      <c r="G218" s="1">
        <f t="shared" si="86"/>
        <v>359</v>
      </c>
      <c r="H218" s="2">
        <f t="shared" si="87"/>
        <v>0.23759099933818664</v>
      </c>
      <c r="I218" s="6"/>
      <c r="J218" s="2">
        <f t="shared" si="88"/>
        <v>0.60291197882197223</v>
      </c>
      <c r="K218" s="2">
        <f t="shared" si="89"/>
        <v>0.36532097948378556</v>
      </c>
      <c r="L218" s="2">
        <f t="shared" si="90"/>
        <v>0</v>
      </c>
      <c r="M218" s="2">
        <f t="shared" si="91"/>
        <v>3.1767041694242215E-2</v>
      </c>
      <c r="N218" s="63">
        <v>911</v>
      </c>
      <c r="O218" s="63">
        <v>552</v>
      </c>
      <c r="P218" s="63"/>
      <c r="Q218" s="63">
        <v>25</v>
      </c>
      <c r="R218" s="63">
        <v>20</v>
      </c>
      <c r="S218" s="63"/>
      <c r="T218" s="67"/>
      <c r="U218" s="63"/>
      <c r="V218" s="63"/>
      <c r="W218" s="63">
        <f t="shared" si="92"/>
        <v>3</v>
      </c>
      <c r="X218" s="63">
        <v>0</v>
      </c>
      <c r="Y218" s="63"/>
      <c r="Z218" s="63"/>
      <c r="AA218" s="63"/>
      <c r="AB218" s="63"/>
      <c r="AJ218" s="8">
        <v>0</v>
      </c>
      <c r="AN218" t="str">
        <f t="shared" si="93"/>
        <v>Bethel</v>
      </c>
      <c r="AO218" t="s">
        <v>2397</v>
      </c>
      <c r="AP218">
        <v>2</v>
      </c>
      <c r="AR218" s="111">
        <v>23</v>
      </c>
      <c r="AS218" s="113">
        <v>17</v>
      </c>
      <c r="AT218" s="113">
        <v>10</v>
      </c>
      <c r="AU218" s="117">
        <v>4825</v>
      </c>
      <c r="AV218" s="117">
        <f t="shared" si="94"/>
        <v>23017</v>
      </c>
      <c r="AW218" t="s">
        <v>1480</v>
      </c>
      <c r="AX218">
        <f t="shared" si="95"/>
        <v>2304825</v>
      </c>
      <c r="AY218" s="1">
        <v>23</v>
      </c>
      <c r="BC218">
        <v>65.95</v>
      </c>
      <c r="BD218">
        <v>1.1200000000000001</v>
      </c>
      <c r="BE218">
        <v>64.83</v>
      </c>
      <c r="BH218" s="123">
        <f t="shared" si="104"/>
        <v>0.60199999999999998</v>
      </c>
      <c r="BI218" s="123">
        <f t="shared" si="105"/>
        <v>0</v>
      </c>
      <c r="BJ218">
        <f t="shared" si="106"/>
        <v>0</v>
      </c>
      <c r="BN218" s="63">
        <v>3</v>
      </c>
    </row>
    <row r="219" spans="1:66" hidden="1" outlineLevel="1">
      <c r="A219" t="s">
        <v>480</v>
      </c>
      <c r="B219" s="8" t="s">
        <v>1706</v>
      </c>
      <c r="C219" s="1">
        <f t="shared" si="84"/>
        <v>9902</v>
      </c>
      <c r="D219" s="5">
        <f>IF(N219&gt;0, RANK(N219,(N219:P219,Q219:AE219)),0)</f>
        <v>1</v>
      </c>
      <c r="E219" s="5">
        <f>IF(O219&gt;0,RANK(O219,(N219:P219,Q219:AE219)),0)</f>
        <v>2</v>
      </c>
      <c r="F219" s="5">
        <f t="shared" si="85"/>
        <v>0</v>
      </c>
      <c r="G219" s="1">
        <f t="shared" si="86"/>
        <v>3571</v>
      </c>
      <c r="H219" s="2">
        <f t="shared" si="87"/>
        <v>0.36063421531003836</v>
      </c>
      <c r="I219" s="6"/>
      <c r="J219" s="2">
        <f t="shared" si="88"/>
        <v>0.66834982831751166</v>
      </c>
      <c r="K219" s="2">
        <f t="shared" si="89"/>
        <v>0.30771561300747324</v>
      </c>
      <c r="L219" s="2">
        <f t="shared" si="90"/>
        <v>0</v>
      </c>
      <c r="M219" s="2">
        <f t="shared" si="91"/>
        <v>2.3934558675015094E-2</v>
      </c>
      <c r="N219" s="63">
        <v>6618</v>
      </c>
      <c r="O219" s="63">
        <v>3047</v>
      </c>
      <c r="P219" s="63"/>
      <c r="Q219" s="63">
        <v>127</v>
      </c>
      <c r="R219" s="63">
        <v>92</v>
      </c>
      <c r="S219" s="63"/>
      <c r="T219" s="67"/>
      <c r="U219" s="63"/>
      <c r="V219" s="63"/>
      <c r="W219" s="63">
        <f t="shared" si="92"/>
        <v>18</v>
      </c>
      <c r="X219" s="63">
        <v>0</v>
      </c>
      <c r="Y219" s="63"/>
      <c r="Z219" s="63"/>
      <c r="AA219" s="63"/>
      <c r="AB219" s="63"/>
      <c r="AJ219" s="8">
        <v>0</v>
      </c>
      <c r="AN219" t="str">
        <f t="shared" si="93"/>
        <v>Biddeford</v>
      </c>
      <c r="AO219" t="s">
        <v>932</v>
      </c>
      <c r="AP219">
        <v>1</v>
      </c>
      <c r="AR219" s="111">
        <v>23</v>
      </c>
      <c r="AS219" s="113">
        <v>31</v>
      </c>
      <c r="AT219" s="113">
        <v>25</v>
      </c>
      <c r="AU219" s="117">
        <v>4860</v>
      </c>
      <c r="AV219" s="117">
        <f t="shared" si="94"/>
        <v>23031</v>
      </c>
      <c r="AW219" t="s">
        <v>1257</v>
      </c>
      <c r="AX219">
        <f t="shared" si="95"/>
        <v>2304860</v>
      </c>
      <c r="AY219" s="1">
        <v>146</v>
      </c>
      <c r="BC219">
        <v>34.54</v>
      </c>
      <c r="BD219">
        <v>4.53</v>
      </c>
      <c r="BE219">
        <v>30.01</v>
      </c>
      <c r="BH219" s="123">
        <f t="shared" si="104"/>
        <v>0.66800000000000004</v>
      </c>
      <c r="BI219" s="123">
        <f t="shared" si="105"/>
        <v>0</v>
      </c>
      <c r="BJ219">
        <f t="shared" si="106"/>
        <v>0</v>
      </c>
      <c r="BN219" s="63">
        <v>18</v>
      </c>
    </row>
    <row r="220" spans="1:66" hidden="1" outlineLevel="1">
      <c r="A220" t="s">
        <v>765</v>
      </c>
      <c r="B220" s="8" t="s">
        <v>1706</v>
      </c>
      <c r="C220" s="1">
        <f t="shared" si="84"/>
        <v>465</v>
      </c>
      <c r="D220" s="5">
        <f>IF(N220&gt;0, RANK(N220,(N220:P220,Q220:AE220)),0)</f>
        <v>1</v>
      </c>
      <c r="E220" s="5">
        <f>IF(O220&gt;0,RANK(O220,(N220:P220,Q220:AE220)),0)</f>
        <v>2</v>
      </c>
      <c r="F220" s="5">
        <f t="shared" si="85"/>
        <v>0</v>
      </c>
      <c r="G220" s="1">
        <f t="shared" si="86"/>
        <v>45</v>
      </c>
      <c r="H220" s="2">
        <f t="shared" si="87"/>
        <v>9.6774193548387094E-2</v>
      </c>
      <c r="I220" s="6"/>
      <c r="J220" s="2">
        <f t="shared" si="88"/>
        <v>0.53333333333333333</v>
      </c>
      <c r="K220" s="2">
        <f t="shared" si="89"/>
        <v>0.43655913978494626</v>
      </c>
      <c r="L220" s="2">
        <f t="shared" si="90"/>
        <v>0</v>
      </c>
      <c r="M220" s="2">
        <f t="shared" si="91"/>
        <v>3.0107526881720414E-2</v>
      </c>
      <c r="N220" s="63">
        <v>248</v>
      </c>
      <c r="O220" s="63">
        <v>203</v>
      </c>
      <c r="P220" s="63"/>
      <c r="Q220" s="63">
        <v>6</v>
      </c>
      <c r="R220" s="63">
        <v>4</v>
      </c>
      <c r="S220" s="63"/>
      <c r="T220" s="67"/>
      <c r="U220" s="63"/>
      <c r="V220" s="63"/>
      <c r="W220" s="63">
        <f t="shared" si="92"/>
        <v>4</v>
      </c>
      <c r="X220" s="63">
        <v>0</v>
      </c>
      <c r="Y220" s="63"/>
      <c r="Z220" s="63"/>
      <c r="AA220" s="63"/>
      <c r="AB220" s="63"/>
      <c r="AJ220" s="8">
        <v>0</v>
      </c>
      <c r="AN220" t="str">
        <f t="shared" si="93"/>
        <v>Bingham</v>
      </c>
      <c r="AO220" t="s">
        <v>1796</v>
      </c>
      <c r="AP220">
        <v>2</v>
      </c>
      <c r="AR220" s="111">
        <v>23</v>
      </c>
      <c r="AS220" s="113">
        <v>25</v>
      </c>
      <c r="AT220" s="113">
        <v>15</v>
      </c>
      <c r="AU220" s="117">
        <v>5000</v>
      </c>
      <c r="AV220" s="117">
        <f t="shared" si="94"/>
        <v>23025</v>
      </c>
      <c r="AW220" t="s">
        <v>1480</v>
      </c>
      <c r="AX220">
        <f t="shared" si="95"/>
        <v>2305000</v>
      </c>
      <c r="AY220" s="1">
        <v>9</v>
      </c>
      <c r="BC220">
        <v>35</v>
      </c>
      <c r="BD220">
        <v>0.41</v>
      </c>
      <c r="BE220">
        <v>34.6</v>
      </c>
      <c r="BH220" s="123">
        <f t="shared" si="104"/>
        <v>0.53300000000000003</v>
      </c>
      <c r="BI220" s="123">
        <f t="shared" si="105"/>
        <v>0</v>
      </c>
      <c r="BJ220">
        <f t="shared" si="106"/>
        <v>0</v>
      </c>
      <c r="BN220" s="63">
        <v>4</v>
      </c>
    </row>
    <row r="221" spans="1:66" hidden="1" outlineLevel="1">
      <c r="A221" t="s">
        <v>801</v>
      </c>
      <c r="B221" s="8" t="s">
        <v>1706</v>
      </c>
      <c r="C221" s="1">
        <f t="shared" si="84"/>
        <v>365</v>
      </c>
      <c r="D221" s="5">
        <f>IF(N221&gt;0, RANK(N221,(N221:P221,Q221:AE221)),0)</f>
        <v>2</v>
      </c>
      <c r="E221" s="5">
        <f>IF(O221&gt;0,RANK(O221,(N221:P221,Q221:AE221)),0)</f>
        <v>1</v>
      </c>
      <c r="F221" s="5">
        <f t="shared" si="85"/>
        <v>0</v>
      </c>
      <c r="G221" s="1">
        <f t="shared" si="86"/>
        <v>159</v>
      </c>
      <c r="H221" s="2">
        <f t="shared" si="87"/>
        <v>0.43561643835616437</v>
      </c>
      <c r="I221" s="6"/>
      <c r="J221" s="2">
        <f t="shared" si="88"/>
        <v>0.27123287671232876</v>
      </c>
      <c r="K221" s="2">
        <f t="shared" si="89"/>
        <v>0.70684931506849313</v>
      </c>
      <c r="L221" s="2">
        <f t="shared" si="90"/>
        <v>0</v>
      </c>
      <c r="M221" s="2">
        <f t="shared" si="91"/>
        <v>2.1917808219178103E-2</v>
      </c>
      <c r="N221" s="63">
        <v>99</v>
      </c>
      <c r="O221" s="63">
        <v>258</v>
      </c>
      <c r="P221" s="63"/>
      <c r="Q221" s="63">
        <v>5</v>
      </c>
      <c r="R221" s="63">
        <v>3</v>
      </c>
      <c r="S221" s="63"/>
      <c r="T221" s="67"/>
      <c r="U221" s="63"/>
      <c r="V221" s="63"/>
      <c r="W221" s="63">
        <f t="shared" si="92"/>
        <v>0</v>
      </c>
      <c r="X221" s="63">
        <v>0</v>
      </c>
      <c r="Y221" s="63"/>
      <c r="Z221" s="63"/>
      <c r="AA221" s="63"/>
      <c r="AB221" s="63"/>
      <c r="AJ221" s="8">
        <v>0</v>
      </c>
      <c r="AN221" t="str">
        <f t="shared" si="93"/>
        <v>Blaine</v>
      </c>
      <c r="AO221" t="s">
        <v>2848</v>
      </c>
      <c r="AP221">
        <v>2</v>
      </c>
      <c r="AR221" s="111">
        <v>23</v>
      </c>
      <c r="AS221" s="113">
        <v>3</v>
      </c>
      <c r="AT221" s="113">
        <v>30</v>
      </c>
      <c r="AU221" s="117">
        <v>5385</v>
      </c>
      <c r="AV221" s="117">
        <f t="shared" si="94"/>
        <v>23003</v>
      </c>
      <c r="AW221" t="s">
        <v>1480</v>
      </c>
      <c r="AX221">
        <f t="shared" si="95"/>
        <v>2305385</v>
      </c>
      <c r="AY221" s="1">
        <v>6</v>
      </c>
      <c r="BC221">
        <v>18.54</v>
      </c>
      <c r="BD221">
        <v>0.05</v>
      </c>
      <c r="BE221">
        <v>18.48</v>
      </c>
      <c r="BH221" s="123">
        <f t="shared" si="104"/>
        <v>0</v>
      </c>
      <c r="BI221" s="123">
        <f t="shared" si="105"/>
        <v>0.70599999999999996</v>
      </c>
      <c r="BJ221">
        <f t="shared" si="106"/>
        <v>0</v>
      </c>
      <c r="BN221" s="63">
        <v>0</v>
      </c>
    </row>
    <row r="222" spans="1:66" hidden="1" outlineLevel="1">
      <c r="A222" t="s">
        <v>1307</v>
      </c>
      <c r="B222" s="8" t="s">
        <v>1706</v>
      </c>
      <c r="C222" s="1">
        <f t="shared" si="84"/>
        <v>1764</v>
      </c>
      <c r="D222" s="5">
        <f>IF(N222&gt;0, RANK(N222,(N222:P222,Q222:AE222)),0)</f>
        <v>1</v>
      </c>
      <c r="E222" s="5">
        <f>IF(O222&gt;0,RANK(O222,(N222:P222,Q222:AE222)),0)</f>
        <v>2</v>
      </c>
      <c r="F222" s="5">
        <f t="shared" si="85"/>
        <v>0</v>
      </c>
      <c r="G222" s="1">
        <f t="shared" si="86"/>
        <v>537</v>
      </c>
      <c r="H222" s="2">
        <f t="shared" si="87"/>
        <v>0.304421768707483</v>
      </c>
      <c r="I222" s="6"/>
      <c r="J222" s="2">
        <f t="shared" si="88"/>
        <v>0.63775510204081631</v>
      </c>
      <c r="K222" s="2">
        <f t="shared" si="89"/>
        <v>0.33333333333333331</v>
      </c>
      <c r="L222" s="2">
        <f t="shared" si="90"/>
        <v>0</v>
      </c>
      <c r="M222" s="2">
        <f t="shared" si="91"/>
        <v>2.8911564625850372E-2</v>
      </c>
      <c r="N222" s="63">
        <v>1125</v>
      </c>
      <c r="O222" s="63">
        <v>588</v>
      </c>
      <c r="P222" s="63"/>
      <c r="Q222" s="63">
        <v>22</v>
      </c>
      <c r="R222" s="63">
        <v>25</v>
      </c>
      <c r="S222" s="63"/>
      <c r="T222" s="67"/>
      <c r="U222" s="63"/>
      <c r="V222" s="63"/>
      <c r="W222" s="63">
        <f t="shared" si="92"/>
        <v>3</v>
      </c>
      <c r="X222" s="63">
        <v>1</v>
      </c>
      <c r="Y222" s="63"/>
      <c r="Z222" s="63"/>
      <c r="AA222" s="63"/>
      <c r="AB222" s="63"/>
      <c r="AJ222" s="8">
        <v>0</v>
      </c>
      <c r="AN222" t="str">
        <f t="shared" si="93"/>
        <v>Blue Hill</v>
      </c>
      <c r="AO222" t="s">
        <v>603</v>
      </c>
      <c r="AP222">
        <v>2</v>
      </c>
      <c r="AR222" s="111">
        <v>23</v>
      </c>
      <c r="AS222" s="113">
        <v>9</v>
      </c>
      <c r="AT222" s="113">
        <v>20</v>
      </c>
      <c r="AU222" s="117">
        <v>5700</v>
      </c>
      <c r="AV222" s="117">
        <f t="shared" si="94"/>
        <v>23009</v>
      </c>
      <c r="AW222" t="s">
        <v>1480</v>
      </c>
      <c r="AX222">
        <f t="shared" si="95"/>
        <v>2305700</v>
      </c>
      <c r="AY222" s="1">
        <v>13</v>
      </c>
      <c r="BC222">
        <v>86.67</v>
      </c>
      <c r="BD222">
        <v>24.13</v>
      </c>
      <c r="BE222">
        <v>62.53</v>
      </c>
      <c r="BH222" s="123">
        <f t="shared" si="104"/>
        <v>0.63700000000000001</v>
      </c>
      <c r="BI222" s="123">
        <f t="shared" si="105"/>
        <v>0</v>
      </c>
      <c r="BJ222">
        <f t="shared" si="106"/>
        <v>0</v>
      </c>
      <c r="BN222" s="63">
        <v>3</v>
      </c>
    </row>
    <row r="223" spans="1:66" hidden="1" outlineLevel="1">
      <c r="A223" t="s">
        <v>2536</v>
      </c>
      <c r="B223" s="8" t="s">
        <v>1706</v>
      </c>
      <c r="C223" s="1">
        <f t="shared" si="84"/>
        <v>2054</v>
      </c>
      <c r="D223" s="5">
        <f>IF(N223&gt;0, RANK(N223,(N223:P223,Q223:AE223)),0)</f>
        <v>1</v>
      </c>
      <c r="E223" s="5">
        <f>IF(O223&gt;0,RANK(O223,(N223:P223,Q223:AE223)),0)</f>
        <v>2</v>
      </c>
      <c r="F223" s="5">
        <f t="shared" si="85"/>
        <v>0</v>
      </c>
      <c r="G223" s="1">
        <f t="shared" si="86"/>
        <v>179</v>
      </c>
      <c r="H223" s="2">
        <f t="shared" si="87"/>
        <v>8.7147030185004873E-2</v>
      </c>
      <c r="I223" s="6"/>
      <c r="J223" s="2">
        <f t="shared" si="88"/>
        <v>0.53505355404089583</v>
      </c>
      <c r="K223" s="2">
        <f t="shared" si="89"/>
        <v>0.44790652385589097</v>
      </c>
      <c r="L223" s="2">
        <f t="shared" si="90"/>
        <v>0</v>
      </c>
      <c r="M223" s="2">
        <f t="shared" si="91"/>
        <v>1.7039922103213201E-2</v>
      </c>
      <c r="N223" s="63">
        <v>1099</v>
      </c>
      <c r="O223" s="63">
        <v>920</v>
      </c>
      <c r="P223" s="63"/>
      <c r="Q223" s="63">
        <v>22</v>
      </c>
      <c r="R223" s="63">
        <v>13</v>
      </c>
      <c r="S223" s="63"/>
      <c r="T223" s="67"/>
      <c r="U223" s="63"/>
      <c r="V223" s="63"/>
      <c r="W223" s="63">
        <f t="shared" si="92"/>
        <v>0</v>
      </c>
      <c r="X223" s="63">
        <v>0</v>
      </c>
      <c r="Y223" s="63"/>
      <c r="Z223" s="63"/>
      <c r="AA223" s="63"/>
      <c r="AB223" s="63"/>
      <c r="AJ223" s="8">
        <v>0</v>
      </c>
      <c r="AN223" t="str">
        <f t="shared" si="93"/>
        <v>Boothbay</v>
      </c>
      <c r="AO223" t="s">
        <v>1605</v>
      </c>
      <c r="AP223">
        <v>1</v>
      </c>
      <c r="AR223" s="111">
        <v>23</v>
      </c>
      <c r="AS223" s="113">
        <v>15</v>
      </c>
      <c r="AT223" s="113">
        <v>10</v>
      </c>
      <c r="AU223" s="117">
        <v>6050</v>
      </c>
      <c r="AV223" s="117">
        <f t="shared" si="94"/>
        <v>23015</v>
      </c>
      <c r="AW223" t="s">
        <v>1480</v>
      </c>
      <c r="AX223">
        <f t="shared" si="95"/>
        <v>2306050</v>
      </c>
      <c r="AY223" s="1">
        <v>20</v>
      </c>
      <c r="BC223">
        <v>46.13</v>
      </c>
      <c r="BD223">
        <v>24.03</v>
      </c>
      <c r="BE223">
        <v>22.1</v>
      </c>
      <c r="BH223" s="123">
        <f t="shared" si="104"/>
        <v>0.53500000000000003</v>
      </c>
      <c r="BI223" s="123">
        <f t="shared" si="105"/>
        <v>0</v>
      </c>
      <c r="BJ223">
        <f t="shared" si="106"/>
        <v>0</v>
      </c>
      <c r="BN223" s="63">
        <v>0</v>
      </c>
    </row>
    <row r="224" spans="1:66" hidden="1" outlineLevel="1">
      <c r="A224" t="s">
        <v>940</v>
      </c>
      <c r="B224" s="8" t="s">
        <v>1706</v>
      </c>
      <c r="C224" s="1">
        <f t="shared" si="84"/>
        <v>1352</v>
      </c>
      <c r="D224" s="5">
        <f>IF(N224&gt;0, RANK(N224,(N224:P224,Q224:AE224)),0)</f>
        <v>1</v>
      </c>
      <c r="E224" s="5">
        <f>IF(O224&gt;0,RANK(O224,(N224:P224,Q224:AE224)),0)</f>
        <v>2</v>
      </c>
      <c r="F224" s="5">
        <f t="shared" si="85"/>
        <v>0</v>
      </c>
      <c r="G224" s="1">
        <f t="shared" si="86"/>
        <v>182</v>
      </c>
      <c r="H224" s="2">
        <f t="shared" si="87"/>
        <v>0.13461538461538461</v>
      </c>
      <c r="I224" s="6"/>
      <c r="J224" s="2">
        <f t="shared" si="88"/>
        <v>0.55769230769230771</v>
      </c>
      <c r="K224" s="2">
        <f t="shared" si="89"/>
        <v>0.42307692307692307</v>
      </c>
      <c r="L224" s="2">
        <f t="shared" si="90"/>
        <v>0</v>
      </c>
      <c r="M224" s="2">
        <f t="shared" si="91"/>
        <v>1.9230769230769218E-2</v>
      </c>
      <c r="N224" s="63">
        <v>754</v>
      </c>
      <c r="O224" s="63">
        <v>572</v>
      </c>
      <c r="P224" s="63"/>
      <c r="Q224" s="63">
        <v>14</v>
      </c>
      <c r="R224" s="63">
        <v>11</v>
      </c>
      <c r="S224" s="63"/>
      <c r="T224" s="67"/>
      <c r="U224" s="63"/>
      <c r="V224" s="63"/>
      <c r="W224" s="63">
        <f t="shared" si="92"/>
        <v>1</v>
      </c>
      <c r="X224" s="63">
        <v>0</v>
      </c>
      <c r="Y224" s="63"/>
      <c r="Z224" s="63"/>
      <c r="AA224" s="63"/>
      <c r="AB224" s="63"/>
      <c r="AJ224" s="8">
        <v>0</v>
      </c>
      <c r="AN224" t="str">
        <f t="shared" si="93"/>
        <v>Boothbay Harbor</v>
      </c>
      <c r="AO224" t="s">
        <v>1605</v>
      </c>
      <c r="AP224">
        <v>1</v>
      </c>
      <c r="AR224" s="111">
        <v>23</v>
      </c>
      <c r="AS224" s="113">
        <v>15</v>
      </c>
      <c r="AT224" s="113">
        <v>15</v>
      </c>
      <c r="AU224" s="117">
        <v>6120</v>
      </c>
      <c r="AV224" s="117">
        <f t="shared" si="94"/>
        <v>23015</v>
      </c>
      <c r="AW224" t="s">
        <v>1480</v>
      </c>
      <c r="AX224">
        <f t="shared" si="95"/>
        <v>2306120</v>
      </c>
      <c r="AY224" s="1">
        <v>16</v>
      </c>
      <c r="BC224">
        <v>9.23</v>
      </c>
      <c r="BD224">
        <v>3.46</v>
      </c>
      <c r="BE224">
        <v>5.77</v>
      </c>
      <c r="BH224" s="123">
        <f t="shared" si="104"/>
        <v>0.55700000000000005</v>
      </c>
      <c r="BI224" s="123">
        <f t="shared" si="105"/>
        <v>0</v>
      </c>
      <c r="BJ224">
        <f t="shared" si="106"/>
        <v>0</v>
      </c>
      <c r="BN224" s="63">
        <v>1</v>
      </c>
    </row>
    <row r="225" spans="1:66" hidden="1" outlineLevel="1">
      <c r="A225" t="s">
        <v>2834</v>
      </c>
      <c r="B225" s="8" t="s">
        <v>1706</v>
      </c>
      <c r="C225" s="1">
        <f t="shared" si="84"/>
        <v>1599</v>
      </c>
      <c r="D225" s="5">
        <f>IF(N225&gt;0, RANK(N225,(N225:P225,Q225:AE225)),0)</f>
        <v>2</v>
      </c>
      <c r="E225" s="5">
        <f>IF(O225&gt;0,RANK(O225,(N225:P225,Q225:AE225)),0)</f>
        <v>1</v>
      </c>
      <c r="F225" s="5">
        <f t="shared" si="85"/>
        <v>0</v>
      </c>
      <c r="G225" s="1">
        <f t="shared" si="86"/>
        <v>126</v>
      </c>
      <c r="H225" s="2">
        <f t="shared" si="87"/>
        <v>7.879924953095685E-2</v>
      </c>
      <c r="I225" s="6"/>
      <c r="J225" s="2">
        <f t="shared" si="88"/>
        <v>0.44465290806754221</v>
      </c>
      <c r="K225" s="2">
        <f t="shared" si="89"/>
        <v>0.52345215759849906</v>
      </c>
      <c r="L225" s="2">
        <f t="shared" si="90"/>
        <v>0</v>
      </c>
      <c r="M225" s="2">
        <f t="shared" si="91"/>
        <v>3.1894934333958735E-2</v>
      </c>
      <c r="N225" s="63">
        <v>711</v>
      </c>
      <c r="O225" s="63">
        <v>837</v>
      </c>
      <c r="P225" s="63"/>
      <c r="Q225" s="63">
        <v>20</v>
      </c>
      <c r="R225" s="63">
        <v>22</v>
      </c>
      <c r="S225" s="63"/>
      <c r="T225" s="67"/>
      <c r="U225" s="63"/>
      <c r="V225" s="63"/>
      <c r="W225" s="63">
        <f t="shared" si="92"/>
        <v>9</v>
      </c>
      <c r="X225" s="63">
        <v>0</v>
      </c>
      <c r="Y225" s="63"/>
      <c r="Z225" s="63"/>
      <c r="AA225" s="63"/>
      <c r="AB225" s="63"/>
      <c r="AJ225" s="8">
        <v>0</v>
      </c>
      <c r="AN225" t="str">
        <f t="shared" si="93"/>
        <v>Bowdoin</v>
      </c>
      <c r="AO225" t="s">
        <v>1291</v>
      </c>
      <c r="AP225">
        <v>1</v>
      </c>
      <c r="AR225" s="111">
        <v>23</v>
      </c>
      <c r="AS225" s="113">
        <v>23</v>
      </c>
      <c r="AT225" s="113">
        <v>15</v>
      </c>
      <c r="AU225" s="117">
        <v>6260</v>
      </c>
      <c r="AV225" s="117">
        <f t="shared" si="94"/>
        <v>23023</v>
      </c>
      <c r="AW225" t="s">
        <v>1480</v>
      </c>
      <c r="AX225">
        <f t="shared" si="95"/>
        <v>2306260</v>
      </c>
      <c r="AY225" s="1">
        <v>45</v>
      </c>
      <c r="BC225">
        <v>43.65</v>
      </c>
      <c r="BD225">
        <v>0.16</v>
      </c>
      <c r="BE225">
        <v>43.49</v>
      </c>
      <c r="BH225" s="123">
        <f t="shared" si="104"/>
        <v>0</v>
      </c>
      <c r="BI225" s="123">
        <f t="shared" si="105"/>
        <v>0.52300000000000002</v>
      </c>
      <c r="BJ225">
        <f t="shared" si="106"/>
        <v>0</v>
      </c>
      <c r="BN225" s="63">
        <v>9</v>
      </c>
    </row>
    <row r="226" spans="1:66" hidden="1" outlineLevel="1">
      <c r="A226" t="s">
        <v>84</v>
      </c>
      <c r="B226" s="8" t="s">
        <v>1706</v>
      </c>
      <c r="C226" s="1">
        <f t="shared" si="84"/>
        <v>1758</v>
      </c>
      <c r="D226" s="5">
        <f>IF(N226&gt;0, RANK(N226,(N226:P226,Q226:AE226)),0)</f>
        <v>1</v>
      </c>
      <c r="E226" s="5">
        <f>IF(O226&gt;0,RANK(O226,(N226:P226,Q226:AE226)),0)</f>
        <v>2</v>
      </c>
      <c r="F226" s="5">
        <f t="shared" si="85"/>
        <v>0</v>
      </c>
      <c r="G226" s="1">
        <f t="shared" si="86"/>
        <v>329</v>
      </c>
      <c r="H226" s="2">
        <f t="shared" si="87"/>
        <v>0.18714448236632536</v>
      </c>
      <c r="I226" s="6"/>
      <c r="J226" s="2">
        <f t="shared" si="88"/>
        <v>0.58020477815699656</v>
      </c>
      <c r="K226" s="2">
        <f t="shared" si="89"/>
        <v>0.3930602957906712</v>
      </c>
      <c r="L226" s="2">
        <f t="shared" si="90"/>
        <v>0</v>
      </c>
      <c r="M226" s="2">
        <f t="shared" si="91"/>
        <v>2.6734926052332242E-2</v>
      </c>
      <c r="N226" s="63">
        <v>1020</v>
      </c>
      <c r="O226" s="63">
        <v>691</v>
      </c>
      <c r="P226" s="63"/>
      <c r="Q226" s="63">
        <v>16</v>
      </c>
      <c r="R226" s="63">
        <v>25</v>
      </c>
      <c r="S226" s="63"/>
      <c r="T226" s="67"/>
      <c r="U226" s="63"/>
      <c r="V226" s="63"/>
      <c r="W226" s="63">
        <f t="shared" si="92"/>
        <v>6</v>
      </c>
      <c r="X226" s="63">
        <v>0</v>
      </c>
      <c r="Y226" s="63"/>
      <c r="Z226" s="63"/>
      <c r="AA226" s="63"/>
      <c r="AB226" s="63"/>
      <c r="AJ226" s="8">
        <v>0</v>
      </c>
      <c r="AN226" t="str">
        <f t="shared" si="93"/>
        <v>Bowdoinham</v>
      </c>
      <c r="AO226" t="s">
        <v>1291</v>
      </c>
      <c r="AP226">
        <v>1</v>
      </c>
      <c r="AR226" s="111">
        <v>23</v>
      </c>
      <c r="AS226" s="113">
        <v>23</v>
      </c>
      <c r="AT226" s="113">
        <v>20</v>
      </c>
      <c r="AU226" s="117">
        <v>6365</v>
      </c>
      <c r="AV226" s="117">
        <f t="shared" si="94"/>
        <v>23023</v>
      </c>
      <c r="AW226" t="s">
        <v>1480</v>
      </c>
      <c r="AX226">
        <f t="shared" si="95"/>
        <v>2306365</v>
      </c>
      <c r="AY226" s="1">
        <v>9</v>
      </c>
      <c r="BC226">
        <v>39.14</v>
      </c>
      <c r="BD226">
        <v>4.74</v>
      </c>
      <c r="BE226">
        <v>34.4</v>
      </c>
      <c r="BH226" s="123">
        <f t="shared" si="104"/>
        <v>0.57999999999999996</v>
      </c>
      <c r="BI226" s="123">
        <f t="shared" si="105"/>
        <v>0</v>
      </c>
      <c r="BJ226">
        <f t="shared" si="106"/>
        <v>0</v>
      </c>
      <c r="BN226" s="63">
        <v>6</v>
      </c>
    </row>
    <row r="227" spans="1:66" hidden="1" outlineLevel="1">
      <c r="A227" t="s">
        <v>625</v>
      </c>
      <c r="B227" s="8" t="s">
        <v>1706</v>
      </c>
      <c r="C227" s="1">
        <f t="shared" si="84"/>
        <v>84</v>
      </c>
      <c r="D227" s="5">
        <f>IF(N227&gt;0, RANK(N227,(N227:P227,Q227:AE227)),0)</f>
        <v>2</v>
      </c>
      <c r="E227" s="5">
        <f>IF(O227&gt;0,RANK(O227,(N227:P227,Q227:AE227)),0)</f>
        <v>1</v>
      </c>
      <c r="F227" s="5">
        <f t="shared" si="85"/>
        <v>0</v>
      </c>
      <c r="G227" s="1">
        <f t="shared" si="86"/>
        <v>12</v>
      </c>
      <c r="H227" s="2">
        <f t="shared" si="87"/>
        <v>0.14285714285714285</v>
      </c>
      <c r="I227" s="6"/>
      <c r="J227" s="2">
        <f t="shared" si="88"/>
        <v>0.42857142857142855</v>
      </c>
      <c r="K227" s="2">
        <f t="shared" si="89"/>
        <v>0.5714285714285714</v>
      </c>
      <c r="L227" s="2">
        <f t="shared" si="90"/>
        <v>0</v>
      </c>
      <c r="M227" s="2">
        <f t="shared" si="91"/>
        <v>0</v>
      </c>
      <c r="N227" s="63">
        <v>36</v>
      </c>
      <c r="O227" s="63">
        <v>48</v>
      </c>
      <c r="P227" s="63"/>
      <c r="Q227" s="63">
        <v>0</v>
      </c>
      <c r="R227" s="63">
        <v>0</v>
      </c>
      <c r="S227" s="63"/>
      <c r="T227" s="67"/>
      <c r="U227" s="63"/>
      <c r="V227" s="63"/>
      <c r="W227" s="63">
        <f t="shared" si="92"/>
        <v>0</v>
      </c>
      <c r="X227" s="63">
        <v>0</v>
      </c>
      <c r="Y227" s="63"/>
      <c r="Z227" s="63"/>
      <c r="AA227" s="63"/>
      <c r="AB227" s="63"/>
      <c r="AJ227" s="8">
        <v>0</v>
      </c>
      <c r="AN227" t="str">
        <f t="shared" si="93"/>
        <v>Bowerbank</v>
      </c>
      <c r="AO227" t="s">
        <v>1968</v>
      </c>
      <c r="AP227">
        <v>2</v>
      </c>
      <c r="AR227" s="111">
        <v>23</v>
      </c>
      <c r="AS227" s="113">
        <v>21</v>
      </c>
      <c r="AT227" s="113">
        <v>25</v>
      </c>
      <c r="AU227" s="117">
        <v>6400</v>
      </c>
      <c r="AV227" s="117">
        <f t="shared" si="94"/>
        <v>23021</v>
      </c>
      <c r="AW227" t="s">
        <v>1480</v>
      </c>
      <c r="AX227">
        <f t="shared" si="95"/>
        <v>2306400</v>
      </c>
      <c r="AY227" s="1">
        <v>1</v>
      </c>
      <c r="BC227">
        <v>47.27</v>
      </c>
      <c r="BD227">
        <v>5.57</v>
      </c>
      <c r="BE227">
        <v>41.7</v>
      </c>
      <c r="BH227" s="123">
        <f t="shared" si="104"/>
        <v>0</v>
      </c>
      <c r="BI227" s="123">
        <f t="shared" si="105"/>
        <v>0.57099999999999995</v>
      </c>
      <c r="BJ227">
        <f t="shared" si="106"/>
        <v>0</v>
      </c>
      <c r="BN227" s="63">
        <v>0</v>
      </c>
    </row>
    <row r="228" spans="1:66" hidden="1" outlineLevel="1">
      <c r="A228" t="s">
        <v>2289</v>
      </c>
      <c r="B228" s="8" t="s">
        <v>1706</v>
      </c>
      <c r="C228" s="1">
        <f t="shared" si="84"/>
        <v>614</v>
      </c>
      <c r="D228" s="5">
        <f>IF(N228&gt;0, RANK(N228,(N228:P228,Q228:AE228)),0)</f>
        <v>2</v>
      </c>
      <c r="E228" s="5">
        <f>IF(O228&gt;0,RANK(O228,(N228:P228,Q228:AE228)),0)</f>
        <v>1</v>
      </c>
      <c r="F228" s="5">
        <f t="shared" si="85"/>
        <v>0</v>
      </c>
      <c r="G228" s="1">
        <f t="shared" si="86"/>
        <v>98</v>
      </c>
      <c r="H228" s="2">
        <f t="shared" si="87"/>
        <v>0.15960912052117263</v>
      </c>
      <c r="I228" s="6"/>
      <c r="J228" s="2">
        <f t="shared" si="88"/>
        <v>0.40879478827361565</v>
      </c>
      <c r="K228" s="2">
        <f t="shared" si="89"/>
        <v>0.5684039087947883</v>
      </c>
      <c r="L228" s="2">
        <f t="shared" si="90"/>
        <v>0</v>
      </c>
      <c r="M228" s="2">
        <f t="shared" si="91"/>
        <v>2.2801302931596101E-2</v>
      </c>
      <c r="N228" s="63">
        <v>251</v>
      </c>
      <c r="O228" s="63">
        <v>349</v>
      </c>
      <c r="P228" s="63"/>
      <c r="Q228" s="63">
        <v>4</v>
      </c>
      <c r="R228" s="63">
        <v>7</v>
      </c>
      <c r="S228" s="63"/>
      <c r="T228" s="67"/>
      <c r="U228" s="63"/>
      <c r="V228" s="63"/>
      <c r="W228" s="63">
        <f t="shared" si="92"/>
        <v>1</v>
      </c>
      <c r="X228" s="63">
        <v>2</v>
      </c>
      <c r="Y228" s="63"/>
      <c r="Z228" s="63"/>
      <c r="AA228" s="63"/>
      <c r="AB228" s="63"/>
      <c r="AJ228" s="8">
        <v>0</v>
      </c>
      <c r="AN228" t="str">
        <f t="shared" si="93"/>
        <v>Bradford</v>
      </c>
      <c r="AO228" t="s">
        <v>2496</v>
      </c>
      <c r="AP228">
        <v>2</v>
      </c>
      <c r="AR228" s="111">
        <v>23</v>
      </c>
      <c r="AS228" s="113">
        <v>19</v>
      </c>
      <c r="AT228" s="113">
        <v>15</v>
      </c>
      <c r="AU228" s="117">
        <v>6575</v>
      </c>
      <c r="AV228" s="117">
        <f t="shared" si="94"/>
        <v>23019</v>
      </c>
      <c r="AW228" t="s">
        <v>1480</v>
      </c>
      <c r="AX228">
        <f t="shared" si="95"/>
        <v>2306575</v>
      </c>
      <c r="AY228" s="1">
        <v>9</v>
      </c>
      <c r="BC228">
        <v>41.31</v>
      </c>
      <c r="BD228">
        <v>0</v>
      </c>
      <c r="BE228">
        <v>41.31</v>
      </c>
      <c r="BH228" s="123">
        <f t="shared" si="104"/>
        <v>0</v>
      </c>
      <c r="BI228" s="123">
        <f t="shared" si="105"/>
        <v>0.56799999999999995</v>
      </c>
      <c r="BJ228">
        <f t="shared" si="106"/>
        <v>0</v>
      </c>
      <c r="BN228" s="63">
        <v>1</v>
      </c>
    </row>
    <row r="229" spans="1:66" hidden="1" outlineLevel="1">
      <c r="A229" t="s">
        <v>617</v>
      </c>
      <c r="B229" s="8" t="s">
        <v>1706</v>
      </c>
      <c r="C229" s="1">
        <f t="shared" si="84"/>
        <v>797</v>
      </c>
      <c r="D229" s="5">
        <f>IF(N229&gt;0, RANK(N229,(N229:P229,Q229:AE229)),0)</f>
        <v>1</v>
      </c>
      <c r="E229" s="5">
        <f>IF(O229&gt;0,RANK(O229,(N229:P229,Q229:AE229)),0)</f>
        <v>2</v>
      </c>
      <c r="F229" s="5">
        <f t="shared" si="85"/>
        <v>0</v>
      </c>
      <c r="G229" s="1">
        <f t="shared" si="86"/>
        <v>94</v>
      </c>
      <c r="H229" s="2">
        <f t="shared" si="87"/>
        <v>0.11794228356336262</v>
      </c>
      <c r="I229" s="6"/>
      <c r="J229" s="2">
        <f t="shared" si="88"/>
        <v>0.55081555834378926</v>
      </c>
      <c r="K229" s="2">
        <f t="shared" si="89"/>
        <v>0.43287327478042659</v>
      </c>
      <c r="L229" s="2">
        <f t="shared" si="90"/>
        <v>0</v>
      </c>
      <c r="M229" s="2">
        <f t="shared" si="91"/>
        <v>1.6311166875784155E-2</v>
      </c>
      <c r="N229" s="63">
        <v>439</v>
      </c>
      <c r="O229" s="63">
        <v>345</v>
      </c>
      <c r="P229" s="63"/>
      <c r="Q229" s="63">
        <v>8</v>
      </c>
      <c r="R229" s="63">
        <v>5</v>
      </c>
      <c r="S229" s="63"/>
      <c r="T229" s="67"/>
      <c r="U229" s="63"/>
      <c r="V229" s="63"/>
      <c r="W229" s="63">
        <f t="shared" si="92"/>
        <v>0</v>
      </c>
      <c r="X229" s="63">
        <v>0</v>
      </c>
      <c r="Y229" s="63"/>
      <c r="Z229" s="63"/>
      <c r="AA229" s="63"/>
      <c r="AB229" s="63"/>
      <c r="AJ229" s="8">
        <v>0</v>
      </c>
      <c r="AN229" t="str">
        <f t="shared" si="93"/>
        <v>Bradley</v>
      </c>
      <c r="AO229" t="s">
        <v>2496</v>
      </c>
      <c r="AP229">
        <v>2</v>
      </c>
      <c r="AR229" s="111">
        <v>23</v>
      </c>
      <c r="AS229" s="113">
        <v>19</v>
      </c>
      <c r="AT229" s="113">
        <v>20</v>
      </c>
      <c r="AU229" s="117">
        <v>6680</v>
      </c>
      <c r="AV229" s="117">
        <f t="shared" si="94"/>
        <v>23019</v>
      </c>
      <c r="AW229" t="s">
        <v>1480</v>
      </c>
      <c r="AX229">
        <f t="shared" si="95"/>
        <v>2306680</v>
      </c>
      <c r="AY229" s="1">
        <v>14</v>
      </c>
      <c r="BC229">
        <v>50.79</v>
      </c>
      <c r="BD229">
        <v>1.23</v>
      </c>
      <c r="BE229">
        <v>49.56</v>
      </c>
      <c r="BH229" s="123">
        <f t="shared" si="104"/>
        <v>0.55000000000000004</v>
      </c>
      <c r="BI229" s="123">
        <f t="shared" si="105"/>
        <v>0</v>
      </c>
      <c r="BJ229">
        <f t="shared" si="106"/>
        <v>0</v>
      </c>
      <c r="BN229" s="63">
        <v>0</v>
      </c>
    </row>
    <row r="230" spans="1:66" hidden="1" outlineLevel="1">
      <c r="A230" t="s">
        <v>644</v>
      </c>
      <c r="B230" s="8" t="s">
        <v>1706</v>
      </c>
      <c r="C230" s="1">
        <f t="shared" si="84"/>
        <v>493</v>
      </c>
      <c r="D230" s="5">
        <f>IF(N230&gt;0, RANK(N230,(N230:P230,Q230:AE230)),0)</f>
        <v>1</v>
      </c>
      <c r="E230" s="5">
        <f>IF(O230&gt;0,RANK(O230,(N230:P230,Q230:AE230)),0)</f>
        <v>2</v>
      </c>
      <c r="F230" s="5">
        <f t="shared" si="85"/>
        <v>0</v>
      </c>
      <c r="G230" s="1">
        <f t="shared" si="86"/>
        <v>106</v>
      </c>
      <c r="H230" s="2">
        <f t="shared" si="87"/>
        <v>0.21501014198782961</v>
      </c>
      <c r="I230" s="6"/>
      <c r="J230" s="2">
        <f t="shared" si="88"/>
        <v>0.59432048681541583</v>
      </c>
      <c r="K230" s="2">
        <f t="shared" si="89"/>
        <v>0.37931034482758619</v>
      </c>
      <c r="L230" s="2">
        <f t="shared" si="90"/>
        <v>0</v>
      </c>
      <c r="M230" s="2">
        <f t="shared" si="91"/>
        <v>2.6369168356997985E-2</v>
      </c>
      <c r="N230" s="63">
        <v>293</v>
      </c>
      <c r="O230" s="63">
        <v>187</v>
      </c>
      <c r="P230" s="63"/>
      <c r="Q230" s="63">
        <v>3</v>
      </c>
      <c r="R230" s="63">
        <v>7</v>
      </c>
      <c r="S230" s="63"/>
      <c r="T230" s="67"/>
      <c r="U230" s="63"/>
      <c r="V230" s="63"/>
      <c r="W230" s="63">
        <f t="shared" si="92"/>
        <v>3</v>
      </c>
      <c r="X230" s="63">
        <v>0</v>
      </c>
      <c r="Y230" s="63"/>
      <c r="Z230" s="63"/>
      <c r="AA230" s="63"/>
      <c r="AB230" s="63"/>
      <c r="AJ230" s="8">
        <v>0</v>
      </c>
      <c r="AN230" t="str">
        <f t="shared" si="93"/>
        <v>Bremen</v>
      </c>
      <c r="AO230" t="s">
        <v>1605</v>
      </c>
      <c r="AP230">
        <v>1</v>
      </c>
      <c r="AR230" s="111">
        <v>23</v>
      </c>
      <c r="AS230" s="113">
        <v>15</v>
      </c>
      <c r="AT230" s="113">
        <v>20</v>
      </c>
      <c r="AU230" s="117">
        <v>6855</v>
      </c>
      <c r="AV230" s="117">
        <f t="shared" si="94"/>
        <v>23015</v>
      </c>
      <c r="AW230" t="s">
        <v>1480</v>
      </c>
      <c r="AX230">
        <f t="shared" si="95"/>
        <v>2306855</v>
      </c>
      <c r="AY230" s="1">
        <v>9</v>
      </c>
      <c r="BC230">
        <v>27.39</v>
      </c>
      <c r="BD230">
        <v>10.91</v>
      </c>
      <c r="BE230">
        <v>16.48</v>
      </c>
      <c r="BH230" s="123">
        <f t="shared" si="104"/>
        <v>0.59399999999999997</v>
      </c>
      <c r="BI230" s="123">
        <f t="shared" si="105"/>
        <v>0</v>
      </c>
      <c r="BJ230">
        <f t="shared" si="106"/>
        <v>0</v>
      </c>
      <c r="BN230" s="63">
        <v>3</v>
      </c>
    </row>
    <row r="231" spans="1:66" hidden="1" outlineLevel="1">
      <c r="A231" t="s">
        <v>1517</v>
      </c>
      <c r="B231" s="8" t="s">
        <v>1706</v>
      </c>
      <c r="C231" s="1">
        <f t="shared" si="84"/>
        <v>5081</v>
      </c>
      <c r="D231" s="5">
        <f>IF(N231&gt;0, RANK(N231,(N231:P231,Q231:AE231)),0)</f>
        <v>2</v>
      </c>
      <c r="E231" s="5">
        <f>IF(O231&gt;0,RANK(O231,(N231:P231,Q231:AE231)),0)</f>
        <v>1</v>
      </c>
      <c r="F231" s="5">
        <f t="shared" si="85"/>
        <v>0</v>
      </c>
      <c r="G231" s="1">
        <f t="shared" si="86"/>
        <v>92</v>
      </c>
      <c r="H231" s="2">
        <f t="shared" si="87"/>
        <v>1.8106671914977366E-2</v>
      </c>
      <c r="I231" s="6"/>
      <c r="J231" s="2">
        <f t="shared" si="88"/>
        <v>0.48218854556189727</v>
      </c>
      <c r="K231" s="2">
        <f t="shared" si="89"/>
        <v>0.50029521747687467</v>
      </c>
      <c r="L231" s="2">
        <f t="shared" si="90"/>
        <v>0</v>
      </c>
      <c r="M231" s="2">
        <f t="shared" si="91"/>
        <v>1.751623696122806E-2</v>
      </c>
      <c r="N231" s="63">
        <v>2450</v>
      </c>
      <c r="O231" s="63">
        <v>2542</v>
      </c>
      <c r="P231" s="63"/>
      <c r="Q231" s="63">
        <v>48</v>
      </c>
      <c r="R231" s="63">
        <v>41</v>
      </c>
      <c r="S231" s="63"/>
      <c r="T231" s="67"/>
      <c r="U231" s="63"/>
      <c r="V231" s="63"/>
      <c r="W231" s="63">
        <f t="shared" si="92"/>
        <v>0</v>
      </c>
      <c r="X231" s="63">
        <v>0</v>
      </c>
      <c r="Y231" s="63"/>
      <c r="Z231" s="63"/>
      <c r="AA231" s="63"/>
      <c r="AB231" s="63"/>
      <c r="AJ231" s="8">
        <v>0</v>
      </c>
      <c r="AN231" t="str">
        <f t="shared" si="93"/>
        <v>Brewer</v>
      </c>
      <c r="AO231" t="s">
        <v>2496</v>
      </c>
      <c r="AP231">
        <v>2</v>
      </c>
      <c r="AR231" s="111">
        <v>23</v>
      </c>
      <c r="AS231" s="113">
        <v>19</v>
      </c>
      <c r="AT231" s="113">
        <v>25</v>
      </c>
      <c r="AU231" s="117">
        <v>6925</v>
      </c>
      <c r="AV231" s="117">
        <f t="shared" si="94"/>
        <v>23019</v>
      </c>
      <c r="AW231" t="s">
        <v>1257</v>
      </c>
      <c r="AX231">
        <f t="shared" si="95"/>
        <v>2306925</v>
      </c>
      <c r="AY231" s="1">
        <v>104</v>
      </c>
      <c r="BC231">
        <v>15.6</v>
      </c>
      <c r="BD231">
        <v>0.5</v>
      </c>
      <c r="BE231">
        <v>15.1</v>
      </c>
      <c r="BH231" s="123">
        <f t="shared" si="104"/>
        <v>0</v>
      </c>
      <c r="BI231" s="123">
        <f t="shared" si="105"/>
        <v>0.5</v>
      </c>
      <c r="BJ231">
        <f t="shared" si="106"/>
        <v>0</v>
      </c>
      <c r="BN231" s="63">
        <v>0</v>
      </c>
    </row>
    <row r="232" spans="1:66" hidden="1" outlineLevel="1">
      <c r="A232" t="s">
        <v>811</v>
      </c>
      <c r="B232" s="8" t="s">
        <v>1706</v>
      </c>
      <c r="C232" s="1">
        <f t="shared" si="84"/>
        <v>290</v>
      </c>
      <c r="D232" s="5">
        <f>IF(N232&gt;0, RANK(N232,(N232:P232,Q232:AE232)),0)</f>
        <v>2</v>
      </c>
      <c r="E232" s="5">
        <f>IF(O232&gt;0,RANK(O232,(N232:P232,Q232:AE232)),0)</f>
        <v>1</v>
      </c>
      <c r="F232" s="5">
        <f t="shared" si="85"/>
        <v>0</v>
      </c>
      <c r="G232" s="1">
        <f t="shared" si="86"/>
        <v>64</v>
      </c>
      <c r="H232" s="2">
        <f t="shared" si="87"/>
        <v>0.22068965517241379</v>
      </c>
      <c r="I232" s="6"/>
      <c r="J232" s="2">
        <f t="shared" si="88"/>
        <v>0.38275862068965516</v>
      </c>
      <c r="K232" s="2">
        <f t="shared" si="89"/>
        <v>0.60344827586206895</v>
      </c>
      <c r="L232" s="2">
        <f t="shared" si="90"/>
        <v>0</v>
      </c>
      <c r="M232" s="2">
        <f t="shared" si="91"/>
        <v>1.379310344827589E-2</v>
      </c>
      <c r="N232" s="63">
        <v>111</v>
      </c>
      <c r="O232" s="63">
        <v>175</v>
      </c>
      <c r="P232" s="63"/>
      <c r="Q232" s="63">
        <v>2</v>
      </c>
      <c r="R232" s="63">
        <v>2</v>
      </c>
      <c r="S232" s="63"/>
      <c r="T232" s="67"/>
      <c r="U232" s="63"/>
      <c r="V232" s="63"/>
      <c r="W232" s="63">
        <f t="shared" si="92"/>
        <v>0</v>
      </c>
      <c r="X232" s="63">
        <v>0</v>
      </c>
      <c r="Y232" s="63"/>
      <c r="Z232" s="63"/>
      <c r="AA232" s="63"/>
      <c r="AB232" s="63"/>
      <c r="AJ232" s="8">
        <v>0</v>
      </c>
      <c r="AN232" t="str">
        <f t="shared" si="93"/>
        <v>Bridgewater</v>
      </c>
      <c r="AO232" t="s">
        <v>2848</v>
      </c>
      <c r="AP232">
        <v>2</v>
      </c>
      <c r="AR232" s="111">
        <v>23</v>
      </c>
      <c r="AS232" s="113">
        <v>3</v>
      </c>
      <c r="AT232" s="113">
        <v>35</v>
      </c>
      <c r="AU232" s="117">
        <v>7065</v>
      </c>
      <c r="AV232" s="117">
        <f t="shared" si="94"/>
        <v>23003</v>
      </c>
      <c r="AW232" t="s">
        <v>1480</v>
      </c>
      <c r="AX232">
        <f t="shared" si="95"/>
        <v>2307065</v>
      </c>
      <c r="AY232" s="1">
        <v>7</v>
      </c>
      <c r="BC232">
        <v>38.950000000000003</v>
      </c>
      <c r="BD232">
        <v>0.17</v>
      </c>
      <c r="BE232">
        <v>38.78</v>
      </c>
      <c r="BH232" s="123">
        <f t="shared" si="104"/>
        <v>0</v>
      </c>
      <c r="BI232" s="123">
        <f t="shared" si="105"/>
        <v>0.60299999999999998</v>
      </c>
      <c r="BJ232">
        <f t="shared" si="106"/>
        <v>0</v>
      </c>
      <c r="BN232" s="63">
        <v>0</v>
      </c>
    </row>
    <row r="233" spans="1:66" hidden="1" outlineLevel="1">
      <c r="A233" t="s">
        <v>854</v>
      </c>
      <c r="B233" s="8" t="s">
        <v>1706</v>
      </c>
      <c r="C233" s="1">
        <f t="shared" si="84"/>
        <v>2784</v>
      </c>
      <c r="D233" s="5">
        <f>IF(N233&gt;0, RANK(N233,(N233:P233,Q233:AE233)),0)</f>
        <v>1</v>
      </c>
      <c r="E233" s="5">
        <f>IF(O233&gt;0,RANK(O233,(N233:P233,Q233:AE233)),0)</f>
        <v>2</v>
      </c>
      <c r="F233" s="5">
        <f t="shared" si="85"/>
        <v>0</v>
      </c>
      <c r="G233" s="1">
        <f t="shared" si="86"/>
        <v>302</v>
      </c>
      <c r="H233" s="2">
        <f t="shared" si="87"/>
        <v>0.10847701149425287</v>
      </c>
      <c r="I233" s="6"/>
      <c r="J233" s="2">
        <f t="shared" si="88"/>
        <v>0.5391522988505747</v>
      </c>
      <c r="K233" s="2">
        <f t="shared" si="89"/>
        <v>0.43067528735632182</v>
      </c>
      <c r="L233" s="2">
        <f t="shared" si="90"/>
        <v>0</v>
      </c>
      <c r="M233" s="2">
        <f t="shared" si="91"/>
        <v>3.0172413793103481E-2</v>
      </c>
      <c r="N233" s="63">
        <v>1501</v>
      </c>
      <c r="O233" s="63">
        <v>1199</v>
      </c>
      <c r="P233" s="63"/>
      <c r="Q233" s="63">
        <v>32</v>
      </c>
      <c r="R233" s="63">
        <v>38</v>
      </c>
      <c r="S233" s="63"/>
      <c r="T233" s="67"/>
      <c r="U233" s="63"/>
      <c r="V233" s="63"/>
      <c r="W233" s="63">
        <f t="shared" si="92"/>
        <v>13</v>
      </c>
      <c r="X233" s="63">
        <v>1</v>
      </c>
      <c r="Y233" s="63"/>
      <c r="Z233" s="63"/>
      <c r="AA233" s="63"/>
      <c r="AB233" s="63"/>
      <c r="AJ233" s="8">
        <v>0</v>
      </c>
      <c r="AN233" t="str">
        <f t="shared" si="93"/>
        <v>Bridgton</v>
      </c>
      <c r="AO233" t="s">
        <v>1539</v>
      </c>
      <c r="AP233">
        <v>1</v>
      </c>
      <c r="AR233" s="111">
        <v>23</v>
      </c>
      <c r="AS233" s="113">
        <v>5</v>
      </c>
      <c r="AT233" s="113">
        <v>10</v>
      </c>
      <c r="AU233" s="117">
        <v>7170</v>
      </c>
      <c r="AV233" s="117">
        <f t="shared" si="94"/>
        <v>23005</v>
      </c>
      <c r="AW233" t="s">
        <v>1480</v>
      </c>
      <c r="AX233">
        <f t="shared" si="95"/>
        <v>2307170</v>
      </c>
      <c r="AY233" s="1">
        <v>31</v>
      </c>
      <c r="BC233">
        <v>67.650000000000006</v>
      </c>
      <c r="BD233">
        <v>10.36</v>
      </c>
      <c r="BE233">
        <v>57.29</v>
      </c>
      <c r="BH233" s="123">
        <f t="shared" si="104"/>
        <v>0.53900000000000003</v>
      </c>
      <c r="BI233" s="123">
        <f t="shared" si="105"/>
        <v>0</v>
      </c>
      <c r="BJ233">
        <f t="shared" si="106"/>
        <v>0</v>
      </c>
      <c r="BN233" s="63">
        <v>13</v>
      </c>
    </row>
    <row r="234" spans="1:66" hidden="1" outlineLevel="1">
      <c r="A234" t="s">
        <v>794</v>
      </c>
      <c r="B234" s="8" t="s">
        <v>1706</v>
      </c>
      <c r="C234" s="1">
        <f t="shared" si="84"/>
        <v>43</v>
      </c>
      <c r="D234" s="5">
        <f>IF(N234&gt;0, RANK(N234,(N234:P234,Q234:AE234)),0)</f>
        <v>2</v>
      </c>
      <c r="E234" s="5">
        <f>IF(O234&gt;0,RANK(O234,(N234:P234,Q234:AE234)),0)</f>
        <v>1</v>
      </c>
      <c r="F234" s="5">
        <f t="shared" si="85"/>
        <v>0</v>
      </c>
      <c r="G234" s="1">
        <f t="shared" si="86"/>
        <v>4</v>
      </c>
      <c r="H234" s="2">
        <f t="shared" si="87"/>
        <v>9.3023255813953487E-2</v>
      </c>
      <c r="I234" s="6"/>
      <c r="J234" s="2">
        <f t="shared" si="88"/>
        <v>0.44186046511627908</v>
      </c>
      <c r="K234" s="2">
        <f t="shared" si="89"/>
        <v>0.53488372093023251</v>
      </c>
      <c r="L234" s="2">
        <f t="shared" si="90"/>
        <v>0</v>
      </c>
      <c r="M234" s="2">
        <f t="shared" si="91"/>
        <v>2.3255813953488413E-2</v>
      </c>
      <c r="N234" s="63">
        <v>19</v>
      </c>
      <c r="O234" s="63">
        <v>23</v>
      </c>
      <c r="P234" s="63"/>
      <c r="Q234" s="63">
        <v>1</v>
      </c>
      <c r="R234" s="63">
        <v>0</v>
      </c>
      <c r="S234" s="63"/>
      <c r="T234" s="67"/>
      <c r="U234" s="63"/>
      <c r="V234" s="63"/>
      <c r="W234" s="63">
        <f t="shared" si="92"/>
        <v>0</v>
      </c>
      <c r="X234" s="63">
        <v>0</v>
      </c>
      <c r="Y234" s="63"/>
      <c r="Z234" s="63"/>
      <c r="AA234" s="63"/>
      <c r="AB234" s="63"/>
      <c r="AJ234" s="8">
        <v>0</v>
      </c>
      <c r="AN234" t="str">
        <f t="shared" si="93"/>
        <v>Brighton</v>
      </c>
      <c r="AO234" t="s">
        <v>1796</v>
      </c>
      <c r="AP234">
        <v>2</v>
      </c>
      <c r="AR234" s="111">
        <v>23</v>
      </c>
      <c r="AS234" s="113">
        <v>25</v>
      </c>
      <c r="AT234" s="113">
        <v>20</v>
      </c>
      <c r="AU234" s="117">
        <v>7380</v>
      </c>
      <c r="AV234" s="117">
        <f t="shared" si="94"/>
        <v>23025</v>
      </c>
      <c r="AW234" t="s">
        <v>3099</v>
      </c>
      <c r="AX234">
        <f t="shared" si="95"/>
        <v>2307380</v>
      </c>
      <c r="AY234" s="1">
        <v>4</v>
      </c>
      <c r="BC234">
        <v>39.99</v>
      </c>
      <c r="BD234">
        <v>0.67</v>
      </c>
      <c r="BE234">
        <v>39.32</v>
      </c>
      <c r="BH234" s="123">
        <f t="shared" si="104"/>
        <v>0</v>
      </c>
      <c r="BI234" s="123">
        <f t="shared" si="105"/>
        <v>0.53400000000000003</v>
      </c>
      <c r="BJ234">
        <f t="shared" si="106"/>
        <v>0</v>
      </c>
      <c r="BN234" s="63">
        <v>0</v>
      </c>
    </row>
    <row r="235" spans="1:66" hidden="1" outlineLevel="1">
      <c r="A235" t="s">
        <v>2226</v>
      </c>
      <c r="B235" s="8" t="s">
        <v>1706</v>
      </c>
      <c r="C235" s="1">
        <f t="shared" si="84"/>
        <v>1807</v>
      </c>
      <c r="D235" s="5">
        <f>IF(N235&gt;0, RANK(N235,(N235:P235,Q235:AE235)),0)</f>
        <v>1</v>
      </c>
      <c r="E235" s="5">
        <f>IF(O235&gt;0,RANK(O235,(N235:P235,Q235:AE235)),0)</f>
        <v>2</v>
      </c>
      <c r="F235" s="5">
        <f t="shared" si="85"/>
        <v>0</v>
      </c>
      <c r="G235" s="1">
        <f t="shared" si="86"/>
        <v>331</v>
      </c>
      <c r="H235" s="2">
        <f t="shared" si="87"/>
        <v>0.1831765356945213</v>
      </c>
      <c r="I235" s="6"/>
      <c r="J235" s="2">
        <f t="shared" si="88"/>
        <v>0.58052019922523523</v>
      </c>
      <c r="K235" s="2">
        <f t="shared" si="89"/>
        <v>0.39734366353071388</v>
      </c>
      <c r="L235" s="2">
        <f t="shared" si="90"/>
        <v>0</v>
      </c>
      <c r="M235" s="2">
        <f t="shared" si="91"/>
        <v>2.2136137244050891E-2</v>
      </c>
      <c r="N235" s="63">
        <v>1049</v>
      </c>
      <c r="O235" s="63">
        <v>718</v>
      </c>
      <c r="P235" s="63"/>
      <c r="Q235" s="63">
        <v>14</v>
      </c>
      <c r="R235" s="63">
        <v>22</v>
      </c>
      <c r="S235" s="63"/>
      <c r="T235" s="67"/>
      <c r="U235" s="63"/>
      <c r="V235" s="63"/>
      <c r="W235" s="63">
        <f t="shared" si="92"/>
        <v>4</v>
      </c>
      <c r="X235" s="63">
        <v>0</v>
      </c>
      <c r="Y235" s="63"/>
      <c r="Z235" s="63"/>
      <c r="AA235" s="63"/>
      <c r="AB235" s="63"/>
      <c r="AJ235" s="8">
        <v>0</v>
      </c>
      <c r="AN235" t="str">
        <f t="shared" si="93"/>
        <v>Bristol</v>
      </c>
      <c r="AO235" t="s">
        <v>1605</v>
      </c>
      <c r="AP235">
        <v>1</v>
      </c>
      <c r="AR235" s="111">
        <v>23</v>
      </c>
      <c r="AS235" s="113">
        <v>15</v>
      </c>
      <c r="AT235" s="113">
        <v>25</v>
      </c>
      <c r="AU235" s="117">
        <v>7485</v>
      </c>
      <c r="AV235" s="117">
        <f t="shared" si="94"/>
        <v>23015</v>
      </c>
      <c r="AW235" t="s">
        <v>1480</v>
      </c>
      <c r="AX235">
        <f t="shared" si="95"/>
        <v>2307485</v>
      </c>
      <c r="AY235" s="1">
        <v>18</v>
      </c>
      <c r="BC235">
        <v>62.45</v>
      </c>
      <c r="BD235">
        <v>27</v>
      </c>
      <c r="BE235">
        <v>35.450000000000003</v>
      </c>
      <c r="BH235" s="123">
        <f t="shared" si="104"/>
        <v>0.57999999999999996</v>
      </c>
      <c r="BI235" s="123">
        <f t="shared" si="105"/>
        <v>0</v>
      </c>
      <c r="BJ235">
        <f t="shared" si="106"/>
        <v>0</v>
      </c>
      <c r="BN235" s="63">
        <v>4</v>
      </c>
    </row>
    <row r="236" spans="1:66" hidden="1" outlineLevel="1">
      <c r="A236" t="s">
        <v>646</v>
      </c>
      <c r="B236" s="8" t="s">
        <v>1706</v>
      </c>
      <c r="C236" s="1">
        <f t="shared" si="84"/>
        <v>574</v>
      </c>
      <c r="D236" s="5">
        <f>IF(N236&gt;0, RANK(N236,(N236:P236,Q236:AE236)),0)</f>
        <v>1</v>
      </c>
      <c r="E236" s="5">
        <f>IF(O236&gt;0,RANK(O236,(N236:P236,Q236:AE236)),0)</f>
        <v>2</v>
      </c>
      <c r="F236" s="5">
        <f t="shared" si="85"/>
        <v>0</v>
      </c>
      <c r="G236" s="1">
        <f t="shared" si="86"/>
        <v>174</v>
      </c>
      <c r="H236" s="2">
        <f t="shared" si="87"/>
        <v>0.30313588850174217</v>
      </c>
      <c r="I236" s="6"/>
      <c r="J236" s="2">
        <f t="shared" si="88"/>
        <v>0.64111498257839716</v>
      </c>
      <c r="K236" s="2">
        <f t="shared" si="89"/>
        <v>0.33797909407665505</v>
      </c>
      <c r="L236" s="2">
        <f t="shared" si="90"/>
        <v>0</v>
      </c>
      <c r="M236" s="2">
        <f t="shared" si="91"/>
        <v>2.0905923344947785E-2</v>
      </c>
      <c r="N236" s="63">
        <v>368</v>
      </c>
      <c r="O236" s="63">
        <v>194</v>
      </c>
      <c r="P236" s="63"/>
      <c r="Q236" s="63">
        <v>2</v>
      </c>
      <c r="R236" s="63">
        <v>9</v>
      </c>
      <c r="S236" s="63"/>
      <c r="T236" s="67"/>
      <c r="U236" s="63"/>
      <c r="V236" s="63"/>
      <c r="W236" s="63">
        <f t="shared" si="92"/>
        <v>1</v>
      </c>
      <c r="X236" s="63">
        <v>0</v>
      </c>
      <c r="Y236" s="63"/>
      <c r="Z236" s="63"/>
      <c r="AA236" s="63"/>
      <c r="AB236" s="63"/>
      <c r="AJ236" s="8">
        <v>0</v>
      </c>
      <c r="AN236" t="str">
        <f t="shared" si="93"/>
        <v>Brooklin</v>
      </c>
      <c r="AO236" t="s">
        <v>603</v>
      </c>
      <c r="AP236">
        <v>2</v>
      </c>
      <c r="AR236" s="111">
        <v>23</v>
      </c>
      <c r="AS236" s="113">
        <v>9</v>
      </c>
      <c r="AT236" s="113">
        <v>25</v>
      </c>
      <c r="AU236" s="117">
        <v>7800</v>
      </c>
      <c r="AV236" s="117">
        <f t="shared" si="94"/>
        <v>23009</v>
      </c>
      <c r="AW236" t="s">
        <v>1480</v>
      </c>
      <c r="AX236">
        <f t="shared" si="95"/>
        <v>2307800</v>
      </c>
      <c r="AY236" s="1">
        <v>3</v>
      </c>
      <c r="BC236">
        <v>41.19</v>
      </c>
      <c r="BD236">
        <v>23.23</v>
      </c>
      <c r="BE236">
        <v>17.95</v>
      </c>
      <c r="BH236" s="123">
        <f t="shared" si="104"/>
        <v>0.64100000000000001</v>
      </c>
      <c r="BI236" s="123">
        <f t="shared" si="105"/>
        <v>0</v>
      </c>
      <c r="BJ236">
        <f t="shared" si="106"/>
        <v>0</v>
      </c>
      <c r="BN236" s="63">
        <v>1</v>
      </c>
    </row>
    <row r="237" spans="1:66" hidden="1" outlineLevel="1">
      <c r="A237" t="s">
        <v>3159</v>
      </c>
      <c r="B237" s="8" t="s">
        <v>1706</v>
      </c>
      <c r="C237" s="1">
        <f t="shared" si="84"/>
        <v>516</v>
      </c>
      <c r="D237" s="5">
        <f>IF(N237&gt;0, RANK(N237,(N237:P237,Q237:AE237)),0)</f>
        <v>2</v>
      </c>
      <c r="E237" s="5">
        <f>IF(O237&gt;0,RANK(O237,(N237:P237,Q237:AE237)),0)</f>
        <v>1</v>
      </c>
      <c r="F237" s="5">
        <f t="shared" si="85"/>
        <v>0</v>
      </c>
      <c r="G237" s="1">
        <f t="shared" si="86"/>
        <v>17</v>
      </c>
      <c r="H237" s="2">
        <f t="shared" si="87"/>
        <v>3.294573643410853E-2</v>
      </c>
      <c r="I237" s="6"/>
      <c r="J237" s="2">
        <f t="shared" si="88"/>
        <v>0.47093023255813954</v>
      </c>
      <c r="K237" s="2">
        <f t="shared" si="89"/>
        <v>0.50387596899224807</v>
      </c>
      <c r="L237" s="2">
        <f t="shared" si="90"/>
        <v>0</v>
      </c>
      <c r="M237" s="2">
        <f t="shared" si="91"/>
        <v>2.5193798449612448E-2</v>
      </c>
      <c r="N237" s="63">
        <v>243</v>
      </c>
      <c r="O237" s="63">
        <v>260</v>
      </c>
      <c r="P237" s="63"/>
      <c r="Q237" s="63">
        <v>2</v>
      </c>
      <c r="R237" s="63">
        <v>8</v>
      </c>
      <c r="S237" s="63"/>
      <c r="T237" s="67"/>
      <c r="U237" s="63"/>
      <c r="V237" s="63"/>
      <c r="W237" s="63">
        <f t="shared" si="92"/>
        <v>3</v>
      </c>
      <c r="X237" s="63">
        <v>0</v>
      </c>
      <c r="Y237" s="63"/>
      <c r="Z237" s="63"/>
      <c r="AA237" s="63"/>
      <c r="AB237" s="63"/>
      <c r="AJ237" s="8">
        <v>0</v>
      </c>
      <c r="AN237" t="str">
        <f t="shared" si="93"/>
        <v>Brooks</v>
      </c>
      <c r="AO237" t="s">
        <v>220</v>
      </c>
      <c r="AP237">
        <v>2</v>
      </c>
      <c r="AR237" s="111">
        <v>23</v>
      </c>
      <c r="AS237" s="113">
        <v>27</v>
      </c>
      <c r="AT237" s="113">
        <v>15</v>
      </c>
      <c r="AU237" s="117">
        <v>7870</v>
      </c>
      <c r="AV237" s="117">
        <f t="shared" si="94"/>
        <v>23027</v>
      </c>
      <c r="AW237" t="s">
        <v>1480</v>
      </c>
      <c r="AX237">
        <f t="shared" si="95"/>
        <v>2307870</v>
      </c>
      <c r="AY237" s="1">
        <v>7</v>
      </c>
      <c r="BC237">
        <v>25.1</v>
      </c>
      <c r="BD237">
        <v>0.66</v>
      </c>
      <c r="BE237">
        <v>24.44</v>
      </c>
      <c r="BH237" s="123">
        <f t="shared" si="104"/>
        <v>0</v>
      </c>
      <c r="BI237" s="123">
        <f t="shared" si="105"/>
        <v>0.503</v>
      </c>
      <c r="BJ237">
        <f t="shared" si="106"/>
        <v>0</v>
      </c>
      <c r="BN237" s="63">
        <v>3</v>
      </c>
    </row>
    <row r="238" spans="1:66" hidden="1" outlineLevel="1">
      <c r="A238" t="s">
        <v>83</v>
      </c>
      <c r="B238" s="8" t="s">
        <v>1706</v>
      </c>
      <c r="C238" s="1">
        <f t="shared" ref="C238:C301" si="107">SUM(N238:AL238)</f>
        <v>651</v>
      </c>
      <c r="D238" s="5">
        <f>IF(N238&gt;0, RANK(N238,(N238:P238,Q238:AE238)),0)</f>
        <v>1</v>
      </c>
      <c r="E238" s="5">
        <f>IF(O238&gt;0,RANK(O238,(N238:P238,Q238:AE238)),0)</f>
        <v>2</v>
      </c>
      <c r="F238" s="5">
        <f t="shared" ref="F238:F301" si="108">IF(P238&gt;0,RANK(P238,(N238:AE238)),0)</f>
        <v>0</v>
      </c>
      <c r="G238" s="1">
        <f t="shared" ref="G238:G301" si="109">IF(C238&gt;0,MAX(N238:P238)-LARGE(N238:P238,2),0)</f>
        <v>208</v>
      </c>
      <c r="H238" s="2">
        <f t="shared" ref="H238:H301" si="110">IF(C238&gt;0,G238/C238,0)</f>
        <v>0.31950844854070659</v>
      </c>
      <c r="I238" s="6"/>
      <c r="J238" s="2">
        <f t="shared" ref="J238:J301" si="111">IF(C238=0,"-",N238/C238)</f>
        <v>0.64208909370199696</v>
      </c>
      <c r="K238" s="2">
        <f t="shared" ref="K238:K301" si="112">IF(C238=0,"-",O238/C238)</f>
        <v>0.32258064516129031</v>
      </c>
      <c r="L238" s="2">
        <f t="shared" ref="L238:L301" si="113">IF(C238=0,"-",P238/C238)</f>
        <v>0</v>
      </c>
      <c r="M238" s="2">
        <f t="shared" ref="M238:M301" si="114">IF(C238=0,"-",(1-J238-K238-L238))</f>
        <v>3.5330261136712726E-2</v>
      </c>
      <c r="N238" s="63">
        <v>418</v>
      </c>
      <c r="O238" s="63">
        <v>210</v>
      </c>
      <c r="P238" s="63"/>
      <c r="Q238" s="63">
        <v>7</v>
      </c>
      <c r="R238" s="63">
        <v>15</v>
      </c>
      <c r="S238" s="63"/>
      <c r="T238" s="67"/>
      <c r="U238" s="63"/>
      <c r="V238" s="63"/>
      <c r="W238" s="63">
        <f t="shared" ref="W238:W301" si="115">BN238</f>
        <v>0</v>
      </c>
      <c r="X238" s="63">
        <v>1</v>
      </c>
      <c r="Y238" s="63"/>
      <c r="Z238" s="63"/>
      <c r="AA238" s="63"/>
      <c r="AB238" s="63"/>
      <c r="AJ238" s="8">
        <v>0</v>
      </c>
      <c r="AN238" t="str">
        <f t="shared" ref="AN238:AN301" si="116">A238</f>
        <v>Brooksville</v>
      </c>
      <c r="AO238" t="s">
        <v>603</v>
      </c>
      <c r="AP238">
        <v>2</v>
      </c>
      <c r="AR238" s="111">
        <v>23</v>
      </c>
      <c r="AS238" s="113">
        <v>9</v>
      </c>
      <c r="AT238" s="113">
        <v>30</v>
      </c>
      <c r="AU238" s="117">
        <v>7975</v>
      </c>
      <c r="AV238" s="117">
        <f t="shared" ref="AV238:AV301" si="117">AR238*1000+AS238</f>
        <v>23009</v>
      </c>
      <c r="AW238" t="s">
        <v>1480</v>
      </c>
      <c r="AX238">
        <f t="shared" ref="AX238:AX301" si="118">AR238*100000+AU238</f>
        <v>2307975</v>
      </c>
      <c r="AY238" s="1">
        <v>10</v>
      </c>
      <c r="BC238">
        <v>51.1</v>
      </c>
      <c r="BD238">
        <v>19.989999999999998</v>
      </c>
      <c r="BE238">
        <v>31.11</v>
      </c>
      <c r="BH238" s="123">
        <f t="shared" si="104"/>
        <v>0.64200000000000002</v>
      </c>
      <c r="BI238" s="123">
        <f t="shared" si="105"/>
        <v>0</v>
      </c>
      <c r="BJ238">
        <f t="shared" si="106"/>
        <v>0</v>
      </c>
      <c r="BN238" s="63">
        <v>0</v>
      </c>
    </row>
    <row r="239" spans="1:66" hidden="1" outlineLevel="1">
      <c r="A239" t="s">
        <v>2262</v>
      </c>
      <c r="B239" s="8" t="s">
        <v>1706</v>
      </c>
      <c r="C239" s="1">
        <f t="shared" si="107"/>
        <v>111</v>
      </c>
      <c r="D239" s="5">
        <f>IF(N239&gt;0, RANK(N239,(N239:P239,Q239:AE239)),0)</f>
        <v>2</v>
      </c>
      <c r="E239" s="5">
        <f>IF(O239&gt;0,RANK(O239,(N239:P239,Q239:AE239)),0)</f>
        <v>1</v>
      </c>
      <c r="F239" s="5">
        <f t="shared" si="108"/>
        <v>0</v>
      </c>
      <c r="G239" s="1">
        <f t="shared" si="109"/>
        <v>59</v>
      </c>
      <c r="H239" s="2">
        <f t="shared" si="110"/>
        <v>0.53153153153153154</v>
      </c>
      <c r="I239" s="6"/>
      <c r="J239" s="2">
        <f t="shared" si="111"/>
        <v>0.22522522522522523</v>
      </c>
      <c r="K239" s="2">
        <f t="shared" si="112"/>
        <v>0.7567567567567568</v>
      </c>
      <c r="L239" s="2">
        <f t="shared" si="113"/>
        <v>0</v>
      </c>
      <c r="M239" s="2">
        <f t="shared" si="114"/>
        <v>1.8018018018017945E-2</v>
      </c>
      <c r="N239" s="63">
        <v>25</v>
      </c>
      <c r="O239" s="63">
        <v>84</v>
      </c>
      <c r="P239" s="63"/>
      <c r="Q239" s="63">
        <v>1</v>
      </c>
      <c r="R239" s="63">
        <v>1</v>
      </c>
      <c r="S239" s="63"/>
      <c r="T239" s="67"/>
      <c r="U239" s="63"/>
      <c r="V239" s="63"/>
      <c r="W239" s="63">
        <f t="shared" si="115"/>
        <v>0</v>
      </c>
      <c r="X239" s="63">
        <v>0</v>
      </c>
      <c r="Y239" s="63"/>
      <c r="Z239" s="63"/>
      <c r="AA239" s="63"/>
      <c r="AB239" s="63"/>
      <c r="AJ239" s="8">
        <v>0</v>
      </c>
      <c r="AN239" t="str">
        <f t="shared" si="116"/>
        <v>Brookton</v>
      </c>
      <c r="AO239" t="s">
        <v>699</v>
      </c>
      <c r="AP239">
        <v>2</v>
      </c>
      <c r="AR239" s="111">
        <v>23</v>
      </c>
      <c r="AS239" s="113">
        <v>29</v>
      </c>
      <c r="AU239" s="117">
        <v>7985</v>
      </c>
      <c r="AV239" s="117">
        <f t="shared" si="117"/>
        <v>23029</v>
      </c>
      <c r="AW239" t="s">
        <v>965</v>
      </c>
      <c r="AX239">
        <f t="shared" si="118"/>
        <v>2307985</v>
      </c>
      <c r="AY239" s="1">
        <v>0</v>
      </c>
      <c r="BH239" s="123">
        <f t="shared" si="104"/>
        <v>0</v>
      </c>
      <c r="BI239" s="123">
        <f t="shared" si="105"/>
        <v>0.75600000000000001</v>
      </c>
      <c r="BJ239">
        <f t="shared" si="106"/>
        <v>0</v>
      </c>
      <c r="BN239" s="63">
        <v>0</v>
      </c>
    </row>
    <row r="240" spans="1:66" hidden="1" outlineLevel="1">
      <c r="A240" t="s">
        <v>1086</v>
      </c>
      <c r="B240" s="8" t="s">
        <v>1706</v>
      </c>
      <c r="C240" s="1">
        <f t="shared" si="107"/>
        <v>816</v>
      </c>
      <c r="D240" s="5">
        <f>IF(N240&gt;0, RANK(N240,(N240:P240,Q240:AE240)),0)</f>
        <v>1</v>
      </c>
      <c r="E240" s="5">
        <f>IF(O240&gt;0,RANK(O240,(N240:P240,Q240:AE240)),0)</f>
        <v>2</v>
      </c>
      <c r="F240" s="5">
        <f t="shared" si="108"/>
        <v>0</v>
      </c>
      <c r="G240" s="1">
        <f t="shared" si="109"/>
        <v>96</v>
      </c>
      <c r="H240" s="2">
        <f t="shared" si="110"/>
        <v>0.11764705882352941</v>
      </c>
      <c r="I240" s="6"/>
      <c r="J240" s="2">
        <f t="shared" si="111"/>
        <v>0.54534313725490191</v>
      </c>
      <c r="K240" s="2">
        <f t="shared" si="112"/>
        <v>0.42769607843137253</v>
      </c>
      <c r="L240" s="2">
        <f t="shared" si="113"/>
        <v>0</v>
      </c>
      <c r="M240" s="2">
        <f t="shared" si="114"/>
        <v>2.6960784313725561E-2</v>
      </c>
      <c r="N240" s="63">
        <v>445</v>
      </c>
      <c r="O240" s="63">
        <v>349</v>
      </c>
      <c r="P240" s="63"/>
      <c r="Q240" s="63">
        <v>7</v>
      </c>
      <c r="R240" s="63">
        <v>12</v>
      </c>
      <c r="S240" s="63"/>
      <c r="T240" s="67"/>
      <c r="U240" s="63"/>
      <c r="V240" s="63"/>
      <c r="W240" s="63">
        <f t="shared" si="115"/>
        <v>3</v>
      </c>
      <c r="X240" s="63">
        <v>0</v>
      </c>
      <c r="Y240" s="63"/>
      <c r="Z240" s="63"/>
      <c r="AA240" s="63"/>
      <c r="AB240" s="63"/>
      <c r="AJ240" s="8">
        <v>0</v>
      </c>
      <c r="AN240" t="str">
        <f t="shared" si="116"/>
        <v>Brownfield</v>
      </c>
      <c r="AO240" t="s">
        <v>2397</v>
      </c>
      <c r="AP240">
        <v>2</v>
      </c>
      <c r="AR240" s="111">
        <v>23</v>
      </c>
      <c r="AS240" s="113">
        <v>17</v>
      </c>
      <c r="AT240" s="113">
        <v>15</v>
      </c>
      <c r="AU240" s="117">
        <v>8150</v>
      </c>
      <c r="AV240" s="117">
        <f t="shared" si="117"/>
        <v>23017</v>
      </c>
      <c r="AW240" t="s">
        <v>1480</v>
      </c>
      <c r="AX240">
        <f t="shared" si="118"/>
        <v>2308150</v>
      </c>
      <c r="AY240" s="1">
        <v>9</v>
      </c>
      <c r="BC240">
        <v>46.15</v>
      </c>
      <c r="BD240">
        <v>1.28</v>
      </c>
      <c r="BE240">
        <v>44.86</v>
      </c>
      <c r="BH240" s="123">
        <f t="shared" si="104"/>
        <v>0.54500000000000004</v>
      </c>
      <c r="BI240" s="123">
        <f t="shared" si="105"/>
        <v>0</v>
      </c>
      <c r="BJ240">
        <f t="shared" si="106"/>
        <v>0</v>
      </c>
      <c r="BN240" s="63">
        <v>3</v>
      </c>
    </row>
    <row r="241" spans="1:66" hidden="1" outlineLevel="1">
      <c r="A241" t="s">
        <v>2632</v>
      </c>
      <c r="B241" s="8" t="s">
        <v>1706</v>
      </c>
      <c r="C241" s="1">
        <f t="shared" si="107"/>
        <v>702</v>
      </c>
      <c r="D241" s="5">
        <f>IF(N241&gt;0, RANK(N241,(N241:P241,Q241:AE241)),0)</f>
        <v>1</v>
      </c>
      <c r="E241" s="5">
        <f>IF(O241&gt;0,RANK(O241,(N241:P241,Q241:AE241)),0)</f>
        <v>2</v>
      </c>
      <c r="F241" s="5">
        <f t="shared" si="108"/>
        <v>0</v>
      </c>
      <c r="G241" s="1">
        <f t="shared" si="109"/>
        <v>11</v>
      </c>
      <c r="H241" s="2">
        <f t="shared" si="110"/>
        <v>1.5669515669515671E-2</v>
      </c>
      <c r="I241" s="6"/>
      <c r="J241" s="2">
        <f t="shared" si="111"/>
        <v>0.49287749287749288</v>
      </c>
      <c r="K241" s="2">
        <f t="shared" si="112"/>
        <v>0.4772079772079772</v>
      </c>
      <c r="L241" s="2">
        <f t="shared" si="113"/>
        <v>0</v>
      </c>
      <c r="M241" s="2">
        <f t="shared" si="114"/>
        <v>2.9914529914529975E-2</v>
      </c>
      <c r="N241" s="63">
        <v>346</v>
      </c>
      <c r="O241" s="63">
        <v>335</v>
      </c>
      <c r="P241" s="63"/>
      <c r="Q241" s="63">
        <v>7</v>
      </c>
      <c r="R241" s="63">
        <v>13</v>
      </c>
      <c r="S241" s="63"/>
      <c r="T241" s="67"/>
      <c r="U241" s="63"/>
      <c r="V241" s="63"/>
      <c r="W241" s="63">
        <f t="shared" si="115"/>
        <v>1</v>
      </c>
      <c r="X241" s="63">
        <v>0</v>
      </c>
      <c r="Y241" s="63"/>
      <c r="Z241" s="63"/>
      <c r="AA241" s="63"/>
      <c r="AB241" s="63"/>
      <c r="AJ241" s="8">
        <v>0</v>
      </c>
      <c r="AN241" t="str">
        <f t="shared" si="116"/>
        <v>Brownville</v>
      </c>
      <c r="AO241" t="s">
        <v>1968</v>
      </c>
      <c r="AP241">
        <v>2</v>
      </c>
      <c r="AR241" s="111">
        <v>23</v>
      </c>
      <c r="AS241" s="113">
        <v>21</v>
      </c>
      <c r="AT241" s="113">
        <v>30</v>
      </c>
      <c r="AU241" s="117">
        <v>8325</v>
      </c>
      <c r="AV241" s="117">
        <f t="shared" si="117"/>
        <v>23021</v>
      </c>
      <c r="AW241" t="s">
        <v>1480</v>
      </c>
      <c r="AX241">
        <f t="shared" si="118"/>
        <v>2308325</v>
      </c>
      <c r="AY241" s="1">
        <v>15</v>
      </c>
      <c r="BC241">
        <v>44.61</v>
      </c>
      <c r="BD241">
        <v>0.25</v>
      </c>
      <c r="BE241">
        <v>44.36</v>
      </c>
      <c r="BH241" s="123">
        <f t="shared" si="104"/>
        <v>0.49199999999999999</v>
      </c>
      <c r="BI241" s="123">
        <f t="shared" si="105"/>
        <v>0</v>
      </c>
      <c r="BJ241">
        <f t="shared" si="106"/>
        <v>0</v>
      </c>
      <c r="BN241" s="63">
        <v>1</v>
      </c>
    </row>
    <row r="242" spans="1:66" hidden="1" outlineLevel="1">
      <c r="A242" t="s">
        <v>1817</v>
      </c>
      <c r="B242" s="8" t="s">
        <v>1706</v>
      </c>
      <c r="C242" s="1">
        <f t="shared" si="107"/>
        <v>11899</v>
      </c>
      <c r="D242" s="5">
        <f>IF(N242&gt;0, RANK(N242,(N242:P242,Q242:AE242)),0)</f>
        <v>1</v>
      </c>
      <c r="E242" s="5">
        <f>IF(O242&gt;0,RANK(O242,(N242:P242,Q242:AE242)),0)</f>
        <v>2</v>
      </c>
      <c r="F242" s="5">
        <f t="shared" si="108"/>
        <v>0</v>
      </c>
      <c r="G242" s="1">
        <f t="shared" si="109"/>
        <v>4230</v>
      </c>
      <c r="H242" s="2">
        <f t="shared" si="110"/>
        <v>0.35549205815614759</v>
      </c>
      <c r="I242" s="6"/>
      <c r="J242" s="2">
        <f t="shared" si="111"/>
        <v>0.66392133792755692</v>
      </c>
      <c r="K242" s="2">
        <f t="shared" si="112"/>
        <v>0.30842927977140938</v>
      </c>
      <c r="L242" s="2">
        <f t="shared" si="113"/>
        <v>0</v>
      </c>
      <c r="M242" s="2">
        <f t="shared" si="114"/>
        <v>2.7649382301033698E-2</v>
      </c>
      <c r="N242" s="63">
        <v>7900</v>
      </c>
      <c r="O242" s="63">
        <v>3670</v>
      </c>
      <c r="P242" s="63"/>
      <c r="Q242" s="63">
        <v>141</v>
      </c>
      <c r="R242" s="63">
        <v>160</v>
      </c>
      <c r="S242" s="63"/>
      <c r="T242" s="67"/>
      <c r="U242" s="63"/>
      <c r="V242" s="63"/>
      <c r="W242" s="63">
        <f t="shared" si="115"/>
        <v>27</v>
      </c>
      <c r="X242" s="63">
        <v>1</v>
      </c>
      <c r="Y242" s="63"/>
      <c r="Z242" s="63"/>
      <c r="AA242" s="63"/>
      <c r="AB242" s="63"/>
      <c r="AJ242" s="8">
        <v>0</v>
      </c>
      <c r="AN242" t="str">
        <f t="shared" si="116"/>
        <v>Brunswick</v>
      </c>
      <c r="AO242" t="s">
        <v>1539</v>
      </c>
      <c r="AP242">
        <v>1</v>
      </c>
      <c r="AR242" s="111">
        <v>23</v>
      </c>
      <c r="AS242" s="113">
        <v>5</v>
      </c>
      <c r="AT242" s="113">
        <v>15</v>
      </c>
      <c r="AU242" s="117">
        <v>8430</v>
      </c>
      <c r="AV242" s="117">
        <f t="shared" si="117"/>
        <v>23005</v>
      </c>
      <c r="AW242" t="s">
        <v>1480</v>
      </c>
      <c r="AX242">
        <f t="shared" si="118"/>
        <v>2308430</v>
      </c>
      <c r="AY242" s="1">
        <v>189</v>
      </c>
      <c r="BC242">
        <v>54.22</v>
      </c>
      <c r="BD242">
        <v>7.44</v>
      </c>
      <c r="BE242">
        <v>46.78</v>
      </c>
      <c r="BH242" s="123">
        <f t="shared" si="104"/>
        <v>0.66300000000000003</v>
      </c>
      <c r="BI242" s="123">
        <f t="shared" si="105"/>
        <v>0</v>
      </c>
      <c r="BJ242">
        <f t="shared" si="106"/>
        <v>0</v>
      </c>
      <c r="BN242" s="63">
        <v>27</v>
      </c>
    </row>
    <row r="243" spans="1:66" hidden="1" outlineLevel="1">
      <c r="A243" t="s">
        <v>2479</v>
      </c>
      <c r="B243" s="8" t="s">
        <v>1706</v>
      </c>
      <c r="C243" s="1">
        <f t="shared" si="107"/>
        <v>1027</v>
      </c>
      <c r="D243" s="5">
        <f>IF(N243&gt;0, RANK(N243,(N243:P243,Q243:AE243)),0)</f>
        <v>1</v>
      </c>
      <c r="E243" s="5">
        <f>IF(O243&gt;0,RANK(O243,(N243:P243,Q243:AE243)),0)</f>
        <v>2</v>
      </c>
      <c r="F243" s="5">
        <f t="shared" si="108"/>
        <v>0</v>
      </c>
      <c r="G243" s="1">
        <f t="shared" si="109"/>
        <v>53</v>
      </c>
      <c r="H243" s="2">
        <f t="shared" si="110"/>
        <v>5.1606621226874393E-2</v>
      </c>
      <c r="I243" s="6"/>
      <c r="J243" s="2">
        <f t="shared" si="111"/>
        <v>0.50438169425511192</v>
      </c>
      <c r="K243" s="2">
        <f t="shared" si="112"/>
        <v>0.45277507302823761</v>
      </c>
      <c r="L243" s="2">
        <f t="shared" si="113"/>
        <v>0</v>
      </c>
      <c r="M243" s="2">
        <f t="shared" si="114"/>
        <v>4.284323271665047E-2</v>
      </c>
      <c r="N243" s="63">
        <v>518</v>
      </c>
      <c r="O243" s="63">
        <v>465</v>
      </c>
      <c r="P243" s="63"/>
      <c r="Q243" s="63">
        <v>18</v>
      </c>
      <c r="R243" s="63">
        <v>20</v>
      </c>
      <c r="S243" s="63"/>
      <c r="T243" s="67"/>
      <c r="U243" s="63"/>
      <c r="V243" s="63"/>
      <c r="W243" s="63">
        <f t="shared" si="115"/>
        <v>6</v>
      </c>
      <c r="X243" s="63">
        <v>0</v>
      </c>
      <c r="Y243" s="63"/>
      <c r="Z243" s="63"/>
      <c r="AA243" s="63"/>
      <c r="AB243" s="63"/>
      <c r="AJ243" s="8">
        <v>0</v>
      </c>
      <c r="AN243" t="str">
        <f t="shared" si="116"/>
        <v>Buckfield</v>
      </c>
      <c r="AO243" t="s">
        <v>2397</v>
      </c>
      <c r="AP243">
        <v>2</v>
      </c>
      <c r="AR243" s="111">
        <v>23</v>
      </c>
      <c r="AS243" s="113">
        <v>17</v>
      </c>
      <c r="AT243" s="113">
        <v>20</v>
      </c>
      <c r="AU243" s="117">
        <v>8710</v>
      </c>
      <c r="AV243" s="117">
        <f t="shared" si="117"/>
        <v>23017</v>
      </c>
      <c r="AW243" t="s">
        <v>1480</v>
      </c>
      <c r="AX243">
        <f t="shared" si="118"/>
        <v>2308710</v>
      </c>
      <c r="AY243" s="1">
        <v>11</v>
      </c>
      <c r="BC243">
        <v>37.89</v>
      </c>
      <c r="BD243">
        <v>0.2</v>
      </c>
      <c r="BE243">
        <v>37.69</v>
      </c>
      <c r="BH243" s="123">
        <f t="shared" si="104"/>
        <v>0.504</v>
      </c>
      <c r="BI243" s="123">
        <f t="shared" si="105"/>
        <v>0</v>
      </c>
      <c r="BJ243">
        <f t="shared" si="106"/>
        <v>0</v>
      </c>
      <c r="BN243" s="63">
        <v>6</v>
      </c>
    </row>
    <row r="244" spans="1:66" hidden="1" outlineLevel="1">
      <c r="A244" t="s">
        <v>717</v>
      </c>
      <c r="B244" s="8" t="s">
        <v>1706</v>
      </c>
      <c r="C244" s="1">
        <f t="shared" si="107"/>
        <v>2444</v>
      </c>
      <c r="D244" s="5">
        <f>IF(N244&gt;0, RANK(N244,(N244:P244,Q244:AE244)),0)</f>
        <v>1</v>
      </c>
      <c r="E244" s="5">
        <f>IF(O244&gt;0,RANK(O244,(N244:P244,Q244:AE244)),0)</f>
        <v>2</v>
      </c>
      <c r="F244" s="5">
        <f t="shared" si="108"/>
        <v>0</v>
      </c>
      <c r="G244" s="1">
        <f t="shared" si="109"/>
        <v>334</v>
      </c>
      <c r="H244" s="2">
        <f t="shared" si="110"/>
        <v>0.13666121112929625</v>
      </c>
      <c r="I244" s="6"/>
      <c r="J244" s="2">
        <f t="shared" si="111"/>
        <v>0.5556464811783961</v>
      </c>
      <c r="K244" s="2">
        <f t="shared" si="112"/>
        <v>0.41898527004909986</v>
      </c>
      <c r="L244" s="2">
        <f t="shared" si="113"/>
        <v>0</v>
      </c>
      <c r="M244" s="2">
        <f t="shared" si="114"/>
        <v>2.5368248772504043E-2</v>
      </c>
      <c r="N244" s="63">
        <v>1358</v>
      </c>
      <c r="O244" s="63">
        <v>1024</v>
      </c>
      <c r="P244" s="63"/>
      <c r="Q244" s="63">
        <v>28</v>
      </c>
      <c r="R244" s="63">
        <v>25</v>
      </c>
      <c r="S244" s="63"/>
      <c r="T244" s="67"/>
      <c r="U244" s="63"/>
      <c r="V244" s="63"/>
      <c r="W244" s="63">
        <f t="shared" si="115"/>
        <v>9</v>
      </c>
      <c r="X244" s="63">
        <v>0</v>
      </c>
      <c r="Y244" s="63"/>
      <c r="Z244" s="63"/>
      <c r="AA244" s="63"/>
      <c r="AB244" s="63"/>
      <c r="AJ244" s="8">
        <v>0</v>
      </c>
      <c r="AN244" t="str">
        <f t="shared" si="116"/>
        <v>Bucksport</v>
      </c>
      <c r="AO244" t="s">
        <v>603</v>
      </c>
      <c r="AP244">
        <v>2</v>
      </c>
      <c r="AR244" s="111">
        <v>23</v>
      </c>
      <c r="AS244" s="113">
        <v>9</v>
      </c>
      <c r="AT244" s="113">
        <v>35</v>
      </c>
      <c r="AU244" s="117">
        <v>8815</v>
      </c>
      <c r="AV244" s="117">
        <f t="shared" si="117"/>
        <v>23009</v>
      </c>
      <c r="AW244" t="s">
        <v>1480</v>
      </c>
      <c r="AX244">
        <f t="shared" si="118"/>
        <v>2308815</v>
      </c>
      <c r="AY244" s="1">
        <v>155</v>
      </c>
      <c r="BC244">
        <v>56.46</v>
      </c>
      <c r="BD244">
        <v>4.9000000000000004</v>
      </c>
      <c r="BE244">
        <v>51.56</v>
      </c>
      <c r="BH244" s="123">
        <f t="shared" si="104"/>
        <v>0.55500000000000005</v>
      </c>
      <c r="BI244" s="123">
        <f t="shared" si="105"/>
        <v>0</v>
      </c>
      <c r="BJ244">
        <f t="shared" si="106"/>
        <v>0</v>
      </c>
      <c r="BN244" s="63">
        <v>9</v>
      </c>
    </row>
    <row r="245" spans="1:66" hidden="1" outlineLevel="1">
      <c r="A245" t="s">
        <v>2577</v>
      </c>
      <c r="B245" s="8" t="s">
        <v>1706</v>
      </c>
      <c r="C245" s="1">
        <f t="shared" si="107"/>
        <v>183</v>
      </c>
      <c r="D245" s="5">
        <f>IF(N245&gt;0, RANK(N245,(N245:P245,Q245:AE245)),0)</f>
        <v>2</v>
      </c>
      <c r="E245" s="5">
        <f>IF(O245&gt;0,RANK(O245,(N245:P245,Q245:AE245)),0)</f>
        <v>1</v>
      </c>
      <c r="F245" s="5">
        <f t="shared" si="108"/>
        <v>0</v>
      </c>
      <c r="G245" s="1">
        <f t="shared" si="109"/>
        <v>44</v>
      </c>
      <c r="H245" s="2">
        <f t="shared" si="110"/>
        <v>0.24043715846994534</v>
      </c>
      <c r="I245" s="6"/>
      <c r="J245" s="2">
        <f t="shared" si="111"/>
        <v>0.36612021857923499</v>
      </c>
      <c r="K245" s="2">
        <f t="shared" si="112"/>
        <v>0.60655737704918034</v>
      </c>
      <c r="L245" s="2">
        <f t="shared" si="113"/>
        <v>0</v>
      </c>
      <c r="M245" s="2">
        <f t="shared" si="114"/>
        <v>2.732240437158473E-2</v>
      </c>
      <c r="N245" s="63">
        <v>67</v>
      </c>
      <c r="O245" s="63">
        <v>111</v>
      </c>
      <c r="P245" s="63"/>
      <c r="Q245" s="63">
        <v>3</v>
      </c>
      <c r="R245" s="63">
        <v>2</v>
      </c>
      <c r="S245" s="63"/>
      <c r="T245" s="67"/>
      <c r="U245" s="63"/>
      <c r="V245" s="63"/>
      <c r="W245" s="63">
        <f t="shared" si="115"/>
        <v>0</v>
      </c>
      <c r="X245" s="63">
        <v>0</v>
      </c>
      <c r="Y245" s="63"/>
      <c r="Z245" s="63"/>
      <c r="AA245" s="63"/>
      <c r="AB245" s="63"/>
      <c r="AJ245" s="8">
        <v>0</v>
      </c>
      <c r="AN245" t="str">
        <f t="shared" si="116"/>
        <v>Burlington</v>
      </c>
      <c r="AO245" t="s">
        <v>2496</v>
      </c>
      <c r="AP245">
        <v>2</v>
      </c>
      <c r="AR245" s="111">
        <v>23</v>
      </c>
      <c r="AS245" s="113">
        <v>19</v>
      </c>
      <c r="AT245" s="113">
        <v>30</v>
      </c>
      <c r="AU245" s="117">
        <v>9200</v>
      </c>
      <c r="AV245" s="117">
        <f t="shared" si="117"/>
        <v>23019</v>
      </c>
      <c r="AW245" t="s">
        <v>1480</v>
      </c>
      <c r="AX245">
        <f t="shared" si="118"/>
        <v>2309200</v>
      </c>
      <c r="AY245" s="1">
        <v>4</v>
      </c>
      <c r="BC245">
        <v>56.24</v>
      </c>
      <c r="BD245">
        <v>2.4300000000000002</v>
      </c>
      <c r="BE245">
        <v>53.81</v>
      </c>
      <c r="BH245" s="123">
        <f t="shared" ref="BH245:BH279" si="119">IF(D245=1,ROUNDDOWN(J245,3),0)</f>
        <v>0</v>
      </c>
      <c r="BI245" s="123">
        <f t="shared" ref="BI245:BI279" si="120">IF(E245=1,ROUNDDOWN(K245,3),0)</f>
        <v>0.60599999999999998</v>
      </c>
      <c r="BJ245">
        <f t="shared" ref="BJ245:BJ276" si="121">IF(BH245=BI245,ROUNDDOWN(BI245*10,0),0)</f>
        <v>0</v>
      </c>
      <c r="BN245" s="63">
        <v>0</v>
      </c>
    </row>
    <row r="246" spans="1:66" hidden="1" outlineLevel="1">
      <c r="A246" t="s">
        <v>1087</v>
      </c>
      <c r="B246" s="8" t="s">
        <v>1706</v>
      </c>
      <c r="C246" s="1">
        <f t="shared" si="107"/>
        <v>597</v>
      </c>
      <c r="D246" s="5">
        <f>IF(N246&gt;0, RANK(N246,(N246:P246,Q246:AE246)),0)</f>
        <v>2</v>
      </c>
      <c r="E246" s="5">
        <f>IF(O246&gt;0,RANK(O246,(N246:P246,Q246:AE246)),0)</f>
        <v>1</v>
      </c>
      <c r="F246" s="5">
        <f t="shared" si="108"/>
        <v>0</v>
      </c>
      <c r="G246" s="1">
        <f t="shared" si="109"/>
        <v>2</v>
      </c>
      <c r="H246" s="2">
        <f t="shared" si="110"/>
        <v>3.3500837520938024E-3</v>
      </c>
      <c r="I246" s="6"/>
      <c r="J246" s="2">
        <f t="shared" si="111"/>
        <v>0.48576214405360135</v>
      </c>
      <c r="K246" s="2">
        <f t="shared" si="112"/>
        <v>0.48911222780569513</v>
      </c>
      <c r="L246" s="2">
        <f t="shared" si="113"/>
        <v>0</v>
      </c>
      <c r="M246" s="2">
        <f t="shared" si="114"/>
        <v>2.5125628140703571E-2</v>
      </c>
      <c r="N246" s="63">
        <v>290</v>
      </c>
      <c r="O246" s="63">
        <v>292</v>
      </c>
      <c r="P246" s="63"/>
      <c r="Q246" s="63">
        <v>4</v>
      </c>
      <c r="R246" s="63">
        <v>9</v>
      </c>
      <c r="S246" s="63"/>
      <c r="T246" s="67"/>
      <c r="U246" s="63"/>
      <c r="V246" s="63"/>
      <c r="W246" s="63">
        <f t="shared" si="115"/>
        <v>2</v>
      </c>
      <c r="X246" s="63">
        <v>0</v>
      </c>
      <c r="Y246" s="63"/>
      <c r="Z246" s="63"/>
      <c r="AA246" s="63"/>
      <c r="AB246" s="63"/>
      <c r="AJ246" s="8">
        <v>0</v>
      </c>
      <c r="AN246" t="str">
        <f t="shared" si="116"/>
        <v>Burnham</v>
      </c>
      <c r="AO246" t="s">
        <v>220</v>
      </c>
      <c r="AP246">
        <v>2</v>
      </c>
      <c r="AR246" s="111">
        <v>23</v>
      </c>
      <c r="AS246" s="113">
        <v>27</v>
      </c>
      <c r="AT246" s="113">
        <v>20</v>
      </c>
      <c r="AU246" s="117">
        <v>9270</v>
      </c>
      <c r="AV246" s="117">
        <f t="shared" si="117"/>
        <v>23027</v>
      </c>
      <c r="AW246" t="s">
        <v>1480</v>
      </c>
      <c r="AX246">
        <f t="shared" si="118"/>
        <v>2309270</v>
      </c>
      <c r="AY246" s="1">
        <v>15</v>
      </c>
      <c r="BC246">
        <v>41.15</v>
      </c>
      <c r="BD246">
        <v>2.23</v>
      </c>
      <c r="BE246">
        <v>38.92</v>
      </c>
      <c r="BH246" s="123">
        <f t="shared" si="119"/>
        <v>0</v>
      </c>
      <c r="BI246" s="123">
        <f t="shared" si="120"/>
        <v>0.48899999999999999</v>
      </c>
      <c r="BJ246">
        <f t="shared" si="121"/>
        <v>0</v>
      </c>
      <c r="BN246" s="63">
        <v>2</v>
      </c>
    </row>
    <row r="247" spans="1:66" hidden="1" outlineLevel="1">
      <c r="A247" t="s">
        <v>1119</v>
      </c>
      <c r="B247" s="8" t="s">
        <v>1706</v>
      </c>
      <c r="C247" s="1">
        <f t="shared" si="107"/>
        <v>4239</v>
      </c>
      <c r="D247" s="5">
        <f>IF(N247&gt;0, RANK(N247,(N247:P247,Q247:AE247)),0)</f>
        <v>1</v>
      </c>
      <c r="E247" s="5">
        <f>IF(O247&gt;0,RANK(O247,(N247:P247,Q247:AE247)),0)</f>
        <v>2</v>
      </c>
      <c r="F247" s="5">
        <f t="shared" si="108"/>
        <v>0</v>
      </c>
      <c r="G247" s="1">
        <f t="shared" si="109"/>
        <v>303</v>
      </c>
      <c r="H247" s="2">
        <f t="shared" si="110"/>
        <v>7.1479122434536441E-2</v>
      </c>
      <c r="I247" s="6"/>
      <c r="J247" s="2">
        <f t="shared" si="111"/>
        <v>0.52182118424156643</v>
      </c>
      <c r="K247" s="2">
        <f t="shared" si="112"/>
        <v>0.45034206180702996</v>
      </c>
      <c r="L247" s="2">
        <f t="shared" si="113"/>
        <v>0</v>
      </c>
      <c r="M247" s="2">
        <f t="shared" si="114"/>
        <v>2.7836753951403614E-2</v>
      </c>
      <c r="N247" s="63">
        <v>2212</v>
      </c>
      <c r="O247" s="63">
        <v>1909</v>
      </c>
      <c r="P247" s="63"/>
      <c r="Q247" s="63">
        <v>56</v>
      </c>
      <c r="R247" s="63">
        <v>41</v>
      </c>
      <c r="S247" s="63"/>
      <c r="T247" s="67"/>
      <c r="U247" s="63"/>
      <c r="V247" s="63"/>
      <c r="W247" s="63">
        <f t="shared" si="115"/>
        <v>21</v>
      </c>
      <c r="X247" s="63">
        <v>0</v>
      </c>
      <c r="Y247" s="63"/>
      <c r="Z247" s="63"/>
      <c r="AA247" s="63"/>
      <c r="AB247" s="63"/>
      <c r="AJ247" s="8">
        <v>0</v>
      </c>
      <c r="AN247" t="str">
        <f t="shared" si="116"/>
        <v>Buxton</v>
      </c>
      <c r="AO247" t="s">
        <v>932</v>
      </c>
      <c r="AP247">
        <v>1</v>
      </c>
      <c r="AR247" s="111">
        <v>23</v>
      </c>
      <c r="AS247" s="113">
        <v>31</v>
      </c>
      <c r="AT247" s="113">
        <v>30</v>
      </c>
      <c r="AU247" s="117">
        <v>9410</v>
      </c>
      <c r="AV247" s="117">
        <f t="shared" si="117"/>
        <v>23031</v>
      </c>
      <c r="AW247" t="s">
        <v>1480</v>
      </c>
      <c r="AX247">
        <f t="shared" si="118"/>
        <v>2309410</v>
      </c>
      <c r="AY247" s="1">
        <v>173</v>
      </c>
      <c r="BC247">
        <v>41.19</v>
      </c>
      <c r="BD247">
        <v>0.7</v>
      </c>
      <c r="BE247">
        <v>40.49</v>
      </c>
      <c r="BH247" s="123">
        <f t="shared" si="119"/>
        <v>0.52100000000000002</v>
      </c>
      <c r="BI247" s="123">
        <f t="shared" si="120"/>
        <v>0</v>
      </c>
      <c r="BJ247">
        <f t="shared" si="121"/>
        <v>0</v>
      </c>
      <c r="BN247" s="63">
        <v>21</v>
      </c>
    </row>
    <row r="248" spans="1:66" hidden="1" outlineLevel="1">
      <c r="A248" t="s">
        <v>1742</v>
      </c>
      <c r="B248" s="8" t="s">
        <v>1706</v>
      </c>
      <c r="C248" s="1">
        <f t="shared" si="107"/>
        <v>80</v>
      </c>
      <c r="D248" s="5">
        <f>IF(N248&gt;0, RANK(N248,(N248:P248,Q248:AE248)),0)</f>
        <v>1</v>
      </c>
      <c r="E248" s="5">
        <f>IF(O248&gt;0,RANK(O248,(N248:P248,Q248:AE248)),0)</f>
        <v>2</v>
      </c>
      <c r="F248" s="5">
        <f t="shared" si="108"/>
        <v>0</v>
      </c>
      <c r="G248" s="1">
        <f t="shared" si="109"/>
        <v>2</v>
      </c>
      <c r="H248" s="2">
        <f t="shared" si="110"/>
        <v>2.5000000000000001E-2</v>
      </c>
      <c r="I248" s="6"/>
      <c r="J248" s="2">
        <f t="shared" si="111"/>
        <v>0.48749999999999999</v>
      </c>
      <c r="K248" s="2">
        <f t="shared" si="112"/>
        <v>0.46250000000000002</v>
      </c>
      <c r="L248" s="2">
        <f t="shared" si="113"/>
        <v>0</v>
      </c>
      <c r="M248" s="2">
        <f t="shared" si="114"/>
        <v>4.9999999999999933E-2</v>
      </c>
      <c r="N248" s="63">
        <v>39</v>
      </c>
      <c r="O248" s="63">
        <v>37</v>
      </c>
      <c r="P248" s="63"/>
      <c r="Q248" s="63">
        <v>1</v>
      </c>
      <c r="R248" s="63">
        <v>3</v>
      </c>
      <c r="S248" s="63"/>
      <c r="T248" s="67"/>
      <c r="U248" s="63"/>
      <c r="V248" s="63"/>
      <c r="W248" s="63">
        <f t="shared" si="115"/>
        <v>0</v>
      </c>
      <c r="X248" s="63">
        <v>0</v>
      </c>
      <c r="Y248" s="63"/>
      <c r="Z248" s="63"/>
      <c r="AA248" s="63"/>
      <c r="AB248" s="63"/>
      <c r="AJ248" s="8">
        <v>0</v>
      </c>
      <c r="AN248" t="str">
        <f t="shared" si="116"/>
        <v>Byron</v>
      </c>
      <c r="AO248" t="s">
        <v>2397</v>
      </c>
      <c r="AP248">
        <v>2</v>
      </c>
      <c r="AR248" s="111">
        <v>23</v>
      </c>
      <c r="AS248" s="113">
        <v>17</v>
      </c>
      <c r="AT248" s="113">
        <v>25</v>
      </c>
      <c r="AU248" s="117">
        <v>9550</v>
      </c>
      <c r="AV248" s="117">
        <f t="shared" si="117"/>
        <v>23017</v>
      </c>
      <c r="AW248" t="s">
        <v>1480</v>
      </c>
      <c r="AX248">
        <f t="shared" si="118"/>
        <v>2309550</v>
      </c>
      <c r="AY248" s="1">
        <v>4</v>
      </c>
      <c r="BC248">
        <v>52.51</v>
      </c>
      <c r="BD248">
        <v>0.73</v>
      </c>
      <c r="BE248">
        <v>51.78</v>
      </c>
      <c r="BH248" s="123">
        <f t="shared" si="119"/>
        <v>0.48699999999999999</v>
      </c>
      <c r="BI248" s="123">
        <f t="shared" si="120"/>
        <v>0</v>
      </c>
      <c r="BJ248">
        <f t="shared" si="121"/>
        <v>0</v>
      </c>
      <c r="BN248" s="63">
        <v>0</v>
      </c>
    </row>
    <row r="249" spans="1:66" hidden="1" outlineLevel="1">
      <c r="A249" t="s">
        <v>3083</v>
      </c>
      <c r="B249" s="8" t="s">
        <v>1706</v>
      </c>
      <c r="C249" s="1">
        <f t="shared" si="107"/>
        <v>1489</v>
      </c>
      <c r="D249" s="5">
        <f>IF(N249&gt;0, RANK(N249,(N249:P249,Q249:AE249)),0)</f>
        <v>1</v>
      </c>
      <c r="E249" s="5">
        <f>IF(O249&gt;0,RANK(O249,(N249:P249,Q249:AE249)),0)</f>
        <v>2</v>
      </c>
      <c r="F249" s="5">
        <f t="shared" si="108"/>
        <v>0</v>
      </c>
      <c r="G249" s="1">
        <f t="shared" si="109"/>
        <v>5</v>
      </c>
      <c r="H249" s="2">
        <f t="shared" si="110"/>
        <v>3.3579583613163196E-3</v>
      </c>
      <c r="I249" s="6"/>
      <c r="J249" s="2">
        <f t="shared" si="111"/>
        <v>0.49026192075218267</v>
      </c>
      <c r="K249" s="2">
        <f t="shared" si="112"/>
        <v>0.48690396239086636</v>
      </c>
      <c r="L249" s="2">
        <f t="shared" si="113"/>
        <v>0</v>
      </c>
      <c r="M249" s="2">
        <f t="shared" si="114"/>
        <v>2.283411685695097E-2</v>
      </c>
      <c r="N249" s="63">
        <v>730</v>
      </c>
      <c r="O249" s="63">
        <v>725</v>
      </c>
      <c r="P249" s="63"/>
      <c r="Q249" s="63">
        <v>12</v>
      </c>
      <c r="R249" s="63">
        <v>19</v>
      </c>
      <c r="S249" s="63"/>
      <c r="T249" s="67"/>
      <c r="U249" s="63"/>
      <c r="V249" s="63"/>
      <c r="W249" s="63">
        <f t="shared" si="115"/>
        <v>3</v>
      </c>
      <c r="X249" s="63">
        <v>0</v>
      </c>
      <c r="Y249" s="63"/>
      <c r="Z249" s="63"/>
      <c r="AA249" s="63"/>
      <c r="AB249" s="63"/>
      <c r="AJ249" s="8">
        <v>0</v>
      </c>
      <c r="AN249" t="str">
        <f t="shared" si="116"/>
        <v>Calais</v>
      </c>
      <c r="AO249" t="s">
        <v>699</v>
      </c>
      <c r="AP249">
        <v>2</v>
      </c>
      <c r="AR249" s="111">
        <v>23</v>
      </c>
      <c r="AS249" s="113">
        <v>29</v>
      </c>
      <c r="AT249" s="113">
        <v>30</v>
      </c>
      <c r="AU249" s="117">
        <v>9585</v>
      </c>
      <c r="AV249" s="117">
        <f t="shared" si="117"/>
        <v>23029</v>
      </c>
      <c r="AW249" t="s">
        <v>1257</v>
      </c>
      <c r="AX249">
        <f t="shared" si="118"/>
        <v>2309585</v>
      </c>
      <c r="AY249" s="1">
        <v>19</v>
      </c>
      <c r="BC249">
        <v>40.020000000000003</v>
      </c>
      <c r="BD249">
        <v>5.98</v>
      </c>
      <c r="BE249">
        <v>34.04</v>
      </c>
      <c r="BH249" s="123">
        <f t="shared" si="119"/>
        <v>0.49</v>
      </c>
      <c r="BI249" s="123">
        <f t="shared" si="120"/>
        <v>0</v>
      </c>
      <c r="BJ249">
        <f t="shared" si="121"/>
        <v>0</v>
      </c>
      <c r="BN249" s="63">
        <v>3</v>
      </c>
    </row>
    <row r="250" spans="1:66" hidden="1" outlineLevel="1">
      <c r="A250" t="s">
        <v>2578</v>
      </c>
      <c r="B250" s="8" t="s">
        <v>1706</v>
      </c>
      <c r="C250" s="1">
        <f t="shared" si="107"/>
        <v>269</v>
      </c>
      <c r="D250" s="5">
        <f>IF(N250&gt;0, RANK(N250,(N250:P250,Q250:AE250)),0)</f>
        <v>2</v>
      </c>
      <c r="E250" s="5">
        <f>IF(O250&gt;0,RANK(O250,(N250:P250,Q250:AE250)),0)</f>
        <v>1</v>
      </c>
      <c r="F250" s="5">
        <f t="shared" si="108"/>
        <v>0</v>
      </c>
      <c r="G250" s="1">
        <f t="shared" si="109"/>
        <v>69</v>
      </c>
      <c r="H250" s="2">
        <f t="shared" si="110"/>
        <v>0.25650557620817843</v>
      </c>
      <c r="I250" s="6"/>
      <c r="J250" s="2">
        <f t="shared" si="111"/>
        <v>0.35687732342007433</v>
      </c>
      <c r="K250" s="2">
        <f t="shared" si="112"/>
        <v>0.61338289962825276</v>
      </c>
      <c r="L250" s="2">
        <f t="shared" si="113"/>
        <v>0</v>
      </c>
      <c r="M250" s="2">
        <f t="shared" si="114"/>
        <v>2.9739776951672847E-2</v>
      </c>
      <c r="N250" s="63">
        <v>96</v>
      </c>
      <c r="O250" s="63">
        <v>165</v>
      </c>
      <c r="P250" s="63"/>
      <c r="Q250" s="63">
        <v>3</v>
      </c>
      <c r="R250" s="63">
        <v>3</v>
      </c>
      <c r="S250" s="63"/>
      <c r="T250" s="67"/>
      <c r="U250" s="63"/>
      <c r="V250" s="63"/>
      <c r="W250" s="63">
        <f t="shared" si="115"/>
        <v>2</v>
      </c>
      <c r="X250" s="63">
        <v>0</v>
      </c>
      <c r="Y250" s="63"/>
      <c r="Z250" s="63"/>
      <c r="AA250" s="63"/>
      <c r="AB250" s="63"/>
      <c r="AJ250" s="8">
        <v>0</v>
      </c>
      <c r="AN250" t="str">
        <f t="shared" si="116"/>
        <v>Cambridge</v>
      </c>
      <c r="AO250" t="s">
        <v>1796</v>
      </c>
      <c r="AP250">
        <v>2</v>
      </c>
      <c r="AR250" s="111">
        <v>23</v>
      </c>
      <c r="AS250" s="113">
        <v>25</v>
      </c>
      <c r="AT250" s="113">
        <v>25</v>
      </c>
      <c r="AU250" s="117">
        <v>9655</v>
      </c>
      <c r="AV250" s="117">
        <f t="shared" si="117"/>
        <v>23025</v>
      </c>
      <c r="AW250" t="s">
        <v>1480</v>
      </c>
      <c r="AX250">
        <f t="shared" si="118"/>
        <v>2309655</v>
      </c>
      <c r="AY250" s="1">
        <v>4</v>
      </c>
      <c r="BC250">
        <v>19.420000000000002</v>
      </c>
      <c r="BD250">
        <v>0.05</v>
      </c>
      <c r="BE250">
        <v>19.37</v>
      </c>
      <c r="BH250" s="123">
        <f t="shared" si="119"/>
        <v>0</v>
      </c>
      <c r="BI250" s="123">
        <f t="shared" si="120"/>
        <v>0.61299999999999999</v>
      </c>
      <c r="BJ250">
        <f t="shared" si="121"/>
        <v>0</v>
      </c>
      <c r="BN250" s="63">
        <v>2</v>
      </c>
    </row>
    <row r="251" spans="1:66" hidden="1" outlineLevel="1">
      <c r="A251" t="s">
        <v>1613</v>
      </c>
      <c r="B251" s="8" t="s">
        <v>1706</v>
      </c>
      <c r="C251" s="1">
        <f t="shared" si="107"/>
        <v>3176</v>
      </c>
      <c r="D251" s="5">
        <f>IF(N251&gt;0, RANK(N251,(N251:P251,Q251:AE251)),0)</f>
        <v>1</v>
      </c>
      <c r="E251" s="5">
        <f>IF(O251&gt;0,RANK(O251,(N251:P251,Q251:AE251)),0)</f>
        <v>2</v>
      </c>
      <c r="F251" s="5">
        <f t="shared" si="108"/>
        <v>0</v>
      </c>
      <c r="G251" s="1">
        <f t="shared" si="109"/>
        <v>1287</v>
      </c>
      <c r="H251" s="2">
        <f t="shared" si="110"/>
        <v>0.40522670025188917</v>
      </c>
      <c r="I251" s="6"/>
      <c r="J251" s="2">
        <f t="shared" si="111"/>
        <v>0.69301007556675065</v>
      </c>
      <c r="K251" s="2">
        <f t="shared" si="112"/>
        <v>0.28778337531486148</v>
      </c>
      <c r="L251" s="2">
        <f t="shared" si="113"/>
        <v>0</v>
      </c>
      <c r="M251" s="2">
        <f t="shared" si="114"/>
        <v>1.9206549118387872E-2</v>
      </c>
      <c r="N251" s="63">
        <v>2201</v>
      </c>
      <c r="O251" s="63">
        <v>914</v>
      </c>
      <c r="P251" s="63"/>
      <c r="Q251" s="63">
        <v>23</v>
      </c>
      <c r="R251" s="63">
        <v>31</v>
      </c>
      <c r="S251" s="63"/>
      <c r="T251" s="67"/>
      <c r="U251" s="63"/>
      <c r="V251" s="63"/>
      <c r="W251" s="63">
        <f t="shared" si="115"/>
        <v>4</v>
      </c>
      <c r="X251" s="63">
        <v>3</v>
      </c>
      <c r="Y251" s="63"/>
      <c r="Z251" s="63"/>
      <c r="AA251" s="63"/>
      <c r="AB251" s="63"/>
      <c r="AJ251" s="8">
        <v>0</v>
      </c>
      <c r="AN251" t="str">
        <f t="shared" si="116"/>
        <v>Camden</v>
      </c>
      <c r="AO251" t="s">
        <v>1738</v>
      </c>
      <c r="AP251">
        <v>1</v>
      </c>
      <c r="AR251" s="111">
        <v>23</v>
      </c>
      <c r="AS251" s="113">
        <v>13</v>
      </c>
      <c r="AT251" s="113">
        <v>10</v>
      </c>
      <c r="AU251" s="117">
        <v>9725</v>
      </c>
      <c r="AV251" s="117">
        <f t="shared" si="117"/>
        <v>23013</v>
      </c>
      <c r="AW251" t="s">
        <v>1480</v>
      </c>
      <c r="AX251">
        <f t="shared" si="118"/>
        <v>2309725</v>
      </c>
      <c r="AY251" s="1">
        <v>143</v>
      </c>
      <c r="BC251">
        <v>25.81</v>
      </c>
      <c r="BD251">
        <v>7.52</v>
      </c>
      <c r="BE251">
        <v>18.29</v>
      </c>
      <c r="BH251" s="123">
        <f t="shared" si="119"/>
        <v>0.69299999999999995</v>
      </c>
      <c r="BI251" s="123">
        <f t="shared" si="120"/>
        <v>0</v>
      </c>
      <c r="BJ251">
        <f t="shared" si="121"/>
        <v>0</v>
      </c>
      <c r="BN251" s="63">
        <v>4</v>
      </c>
    </row>
    <row r="252" spans="1:66" hidden="1" outlineLevel="1">
      <c r="A252" t="s">
        <v>2579</v>
      </c>
      <c r="B252" s="8" t="s">
        <v>1706</v>
      </c>
      <c r="C252" s="1">
        <f t="shared" si="107"/>
        <v>1009</v>
      </c>
      <c r="D252" s="5">
        <f>IF(N252&gt;0, RANK(N252,(N252:P252,Q252:AE252)),0)</f>
        <v>1</v>
      </c>
      <c r="E252" s="5">
        <f>IF(O252&gt;0,RANK(O252,(N252:P252,Q252:AE252)),0)</f>
        <v>2</v>
      </c>
      <c r="F252" s="5">
        <f t="shared" si="108"/>
        <v>0</v>
      </c>
      <c r="G252" s="1">
        <f t="shared" si="109"/>
        <v>51</v>
      </c>
      <c r="H252" s="2">
        <f t="shared" si="110"/>
        <v>5.0545094152626362E-2</v>
      </c>
      <c r="I252" s="6"/>
      <c r="J252" s="2">
        <f t="shared" si="111"/>
        <v>0.51040634291377607</v>
      </c>
      <c r="K252" s="2">
        <f t="shared" si="112"/>
        <v>0.45986124876114964</v>
      </c>
      <c r="L252" s="2">
        <f t="shared" si="113"/>
        <v>0</v>
      </c>
      <c r="M252" s="2">
        <f t="shared" si="114"/>
        <v>2.9732408325074289E-2</v>
      </c>
      <c r="N252" s="63">
        <v>515</v>
      </c>
      <c r="O252" s="63">
        <v>464</v>
      </c>
      <c r="P252" s="63"/>
      <c r="Q252" s="63">
        <v>13</v>
      </c>
      <c r="R252" s="63">
        <v>13</v>
      </c>
      <c r="S252" s="63"/>
      <c r="T252" s="67"/>
      <c r="U252" s="63"/>
      <c r="V252" s="63"/>
      <c r="W252" s="63">
        <f t="shared" si="115"/>
        <v>4</v>
      </c>
      <c r="X252" s="63">
        <v>0</v>
      </c>
      <c r="Y252" s="63"/>
      <c r="Z252" s="63"/>
      <c r="AA252" s="63"/>
      <c r="AB252" s="63"/>
      <c r="AJ252" s="8">
        <v>0</v>
      </c>
      <c r="AN252" t="str">
        <f t="shared" si="116"/>
        <v>Canaan</v>
      </c>
      <c r="AO252" t="s">
        <v>1796</v>
      </c>
      <c r="AP252">
        <v>2</v>
      </c>
      <c r="AR252" s="111">
        <v>23</v>
      </c>
      <c r="AS252" s="113">
        <v>25</v>
      </c>
      <c r="AT252" s="113">
        <v>30</v>
      </c>
      <c r="AU252" s="117">
        <v>9935</v>
      </c>
      <c r="AV252" s="117">
        <f t="shared" si="117"/>
        <v>23025</v>
      </c>
      <c r="AW252" t="s">
        <v>1480</v>
      </c>
      <c r="AX252">
        <f t="shared" si="118"/>
        <v>2309935</v>
      </c>
      <c r="AY252" s="1">
        <v>14</v>
      </c>
      <c r="BC252">
        <v>42.09</v>
      </c>
      <c r="BD252">
        <v>0.97</v>
      </c>
      <c r="BE252">
        <v>41.12</v>
      </c>
      <c r="BH252" s="123">
        <f t="shared" si="119"/>
        <v>0.51</v>
      </c>
      <c r="BI252" s="123">
        <f t="shared" si="120"/>
        <v>0</v>
      </c>
      <c r="BJ252">
        <f t="shared" si="121"/>
        <v>0</v>
      </c>
      <c r="BN252" s="63">
        <v>4</v>
      </c>
    </row>
    <row r="253" spans="1:66" hidden="1" outlineLevel="1">
      <c r="A253" t="s">
        <v>2931</v>
      </c>
      <c r="B253" s="8" t="s">
        <v>1706</v>
      </c>
      <c r="C253" s="1">
        <f t="shared" si="107"/>
        <v>483</v>
      </c>
      <c r="D253" s="5">
        <f>IF(N253&gt;0, RANK(N253,(N253:P253,Q253:AE253)),0)</f>
        <v>1</v>
      </c>
      <c r="E253" s="5">
        <f>IF(O253&gt;0,RANK(O253,(N253:P253,Q253:AE253)),0)</f>
        <v>2</v>
      </c>
      <c r="F253" s="5">
        <f t="shared" si="108"/>
        <v>0</v>
      </c>
      <c r="G253" s="1">
        <f t="shared" si="109"/>
        <v>63</v>
      </c>
      <c r="H253" s="2">
        <f t="shared" si="110"/>
        <v>0.13043478260869565</v>
      </c>
      <c r="I253" s="6"/>
      <c r="J253" s="2">
        <f t="shared" si="111"/>
        <v>0.5383022774327122</v>
      </c>
      <c r="K253" s="2">
        <f t="shared" si="112"/>
        <v>0.40786749482401657</v>
      </c>
      <c r="L253" s="2">
        <f t="shared" si="113"/>
        <v>0</v>
      </c>
      <c r="M253" s="2">
        <f t="shared" si="114"/>
        <v>5.3830227743271231E-2</v>
      </c>
      <c r="N253" s="63">
        <v>260</v>
      </c>
      <c r="O253" s="63">
        <v>197</v>
      </c>
      <c r="P253" s="63"/>
      <c r="Q253" s="63">
        <v>11</v>
      </c>
      <c r="R253" s="63">
        <v>5</v>
      </c>
      <c r="S253" s="63"/>
      <c r="T253" s="67"/>
      <c r="U253" s="63"/>
      <c r="V253" s="63"/>
      <c r="W253" s="63">
        <f t="shared" si="115"/>
        <v>4</v>
      </c>
      <c r="X253" s="63">
        <v>0</v>
      </c>
      <c r="Y253" s="63"/>
      <c r="Z253" s="63"/>
      <c r="AA253" s="63"/>
      <c r="AB253" s="63"/>
      <c r="AJ253" s="8">
        <v>6</v>
      </c>
      <c r="AN253" t="str">
        <f t="shared" si="116"/>
        <v>Canton</v>
      </c>
      <c r="AO253" t="s">
        <v>2397</v>
      </c>
      <c r="AP253">
        <v>2</v>
      </c>
      <c r="AR253" s="111">
        <v>23</v>
      </c>
      <c r="AS253" s="113">
        <v>17</v>
      </c>
      <c r="AT253" s="113">
        <v>30</v>
      </c>
      <c r="AU253" s="117">
        <v>10005</v>
      </c>
      <c r="AV253" s="117">
        <f t="shared" si="117"/>
        <v>23017</v>
      </c>
      <c r="AW253" t="s">
        <v>1480</v>
      </c>
      <c r="AX253">
        <f t="shared" si="118"/>
        <v>2310005</v>
      </c>
      <c r="AY253" s="1">
        <v>6</v>
      </c>
      <c r="BC253">
        <v>30.26</v>
      </c>
      <c r="BD253">
        <v>1.32</v>
      </c>
      <c r="BE253">
        <v>28.94</v>
      </c>
      <c r="BH253" s="123">
        <f t="shared" si="119"/>
        <v>0.53800000000000003</v>
      </c>
      <c r="BI253" s="123">
        <f t="shared" si="120"/>
        <v>0</v>
      </c>
      <c r="BJ253">
        <f t="shared" si="121"/>
        <v>0</v>
      </c>
      <c r="BN253" s="63">
        <v>4</v>
      </c>
    </row>
    <row r="254" spans="1:66" hidden="1" outlineLevel="1">
      <c r="A254" t="s">
        <v>3077</v>
      </c>
      <c r="B254" s="8" t="s">
        <v>1706</v>
      </c>
      <c r="C254" s="1">
        <f t="shared" si="107"/>
        <v>6370</v>
      </c>
      <c r="D254" s="5">
        <f>IF(N254&gt;0, RANK(N254,(N254:P254,Q254:AE254)),0)</f>
        <v>1</v>
      </c>
      <c r="E254" s="5">
        <f>IF(O254&gt;0,RANK(O254,(N254:P254,Q254:AE254)),0)</f>
        <v>2</v>
      </c>
      <c r="F254" s="5">
        <f t="shared" si="108"/>
        <v>0</v>
      </c>
      <c r="G254" s="1">
        <f t="shared" si="109"/>
        <v>1757</v>
      </c>
      <c r="H254" s="2">
        <f t="shared" si="110"/>
        <v>0.27582417582417584</v>
      </c>
      <c r="I254" s="6"/>
      <c r="J254" s="2">
        <f t="shared" si="111"/>
        <v>0.63076923076923075</v>
      </c>
      <c r="K254" s="2">
        <f t="shared" si="112"/>
        <v>0.35494505494505496</v>
      </c>
      <c r="L254" s="2">
        <f t="shared" si="113"/>
        <v>0</v>
      </c>
      <c r="M254" s="2">
        <f t="shared" si="114"/>
        <v>1.428571428571429E-2</v>
      </c>
      <c r="N254" s="63">
        <v>4018</v>
      </c>
      <c r="O254" s="63">
        <v>2261</v>
      </c>
      <c r="P254" s="63"/>
      <c r="Q254" s="63">
        <v>39</v>
      </c>
      <c r="R254" s="63">
        <v>42</v>
      </c>
      <c r="S254" s="63"/>
      <c r="T254" s="67"/>
      <c r="U254" s="63"/>
      <c r="V254" s="63"/>
      <c r="W254" s="63">
        <f t="shared" si="115"/>
        <v>9</v>
      </c>
      <c r="X254" s="63">
        <v>1</v>
      </c>
      <c r="Y254" s="63"/>
      <c r="Z254" s="63"/>
      <c r="AA254" s="63"/>
      <c r="AB254" s="63"/>
      <c r="AJ254" s="8">
        <v>0</v>
      </c>
      <c r="AN254" t="str">
        <f t="shared" si="116"/>
        <v>Cape Elizabeth</v>
      </c>
      <c r="AO254" t="s">
        <v>1539</v>
      </c>
      <c r="AP254">
        <v>1</v>
      </c>
      <c r="AR254" s="111">
        <v>23</v>
      </c>
      <c r="AS254" s="113">
        <v>5</v>
      </c>
      <c r="AT254" s="113">
        <v>20</v>
      </c>
      <c r="AU254" s="117">
        <v>10180</v>
      </c>
      <c r="AV254" s="117">
        <f t="shared" si="117"/>
        <v>23005</v>
      </c>
      <c r="AW254" t="s">
        <v>1480</v>
      </c>
      <c r="AX254">
        <f t="shared" si="118"/>
        <v>2310180</v>
      </c>
      <c r="AY254" s="1">
        <v>24</v>
      </c>
      <c r="BC254">
        <v>58.41</v>
      </c>
      <c r="BD254">
        <v>43.68</v>
      </c>
      <c r="BE254">
        <v>14.73</v>
      </c>
      <c r="BH254" s="123">
        <f t="shared" si="119"/>
        <v>0.63</v>
      </c>
      <c r="BI254" s="123">
        <f t="shared" si="120"/>
        <v>0</v>
      </c>
      <c r="BJ254">
        <f t="shared" si="121"/>
        <v>0</v>
      </c>
      <c r="BN254" s="63">
        <v>9</v>
      </c>
    </row>
    <row r="255" spans="1:66" hidden="1" outlineLevel="1">
      <c r="A255" t="s">
        <v>2145</v>
      </c>
      <c r="B255" s="8" t="s">
        <v>1706</v>
      </c>
      <c r="C255" s="1">
        <f t="shared" si="107"/>
        <v>51</v>
      </c>
      <c r="D255" s="5">
        <f>IF(N255&gt;0, RANK(N255,(N255:P255,Q255:AE255)),0)</f>
        <v>2</v>
      </c>
      <c r="E255" s="5">
        <f>IF(O255&gt;0,RANK(O255,(N255:P255,Q255:AE255)),0)</f>
        <v>1</v>
      </c>
      <c r="F255" s="5">
        <f t="shared" si="108"/>
        <v>0</v>
      </c>
      <c r="G255" s="1">
        <f t="shared" si="109"/>
        <v>5</v>
      </c>
      <c r="H255" s="2">
        <f t="shared" si="110"/>
        <v>9.8039215686274508E-2</v>
      </c>
      <c r="I255" s="6"/>
      <c r="J255" s="2">
        <f t="shared" si="111"/>
        <v>0.45098039215686275</v>
      </c>
      <c r="K255" s="2">
        <f t="shared" si="112"/>
        <v>0.5490196078431373</v>
      </c>
      <c r="L255" s="2">
        <f t="shared" si="113"/>
        <v>0</v>
      </c>
      <c r="M255" s="2">
        <f t="shared" si="114"/>
        <v>0</v>
      </c>
      <c r="N255" s="63">
        <v>23</v>
      </c>
      <c r="O255" s="63">
        <v>28</v>
      </c>
      <c r="P255" s="63"/>
      <c r="Q255" s="63">
        <v>0</v>
      </c>
      <c r="R255" s="63">
        <v>0</v>
      </c>
      <c r="S255" s="63"/>
      <c r="T255" s="67"/>
      <c r="U255" s="63"/>
      <c r="V255" s="63"/>
      <c r="W255" s="63">
        <f t="shared" si="115"/>
        <v>0</v>
      </c>
      <c r="X255" s="63">
        <v>0</v>
      </c>
      <c r="Y255" s="63"/>
      <c r="Z255" s="63"/>
      <c r="AA255" s="63"/>
      <c r="AB255" s="63"/>
      <c r="AJ255" s="8">
        <v>0</v>
      </c>
      <c r="AN255" t="str">
        <f t="shared" si="116"/>
        <v>Caratunk</v>
      </c>
      <c r="AO255" t="s">
        <v>1796</v>
      </c>
      <c r="AP255">
        <v>2</v>
      </c>
      <c r="AR255" s="111">
        <v>23</v>
      </c>
      <c r="AS255" s="113">
        <v>25</v>
      </c>
      <c r="AT255" s="113">
        <v>35</v>
      </c>
      <c r="AU255" s="117">
        <v>10495</v>
      </c>
      <c r="AV255" s="117">
        <f t="shared" si="117"/>
        <v>23025</v>
      </c>
      <c r="AW255" t="s">
        <v>1480</v>
      </c>
      <c r="AX255">
        <f t="shared" si="118"/>
        <v>2310495</v>
      </c>
      <c r="AY255" s="1">
        <v>0</v>
      </c>
      <c r="BC255">
        <v>55.31</v>
      </c>
      <c r="BD255">
        <v>3</v>
      </c>
      <c r="BE255">
        <v>52.31</v>
      </c>
      <c r="BH255" s="123">
        <f t="shared" si="119"/>
        <v>0</v>
      </c>
      <c r="BI255" s="123">
        <f t="shared" si="120"/>
        <v>0.54900000000000004</v>
      </c>
      <c r="BJ255">
        <f t="shared" si="121"/>
        <v>0</v>
      </c>
      <c r="BN255" s="63">
        <v>0</v>
      </c>
    </row>
    <row r="256" spans="1:66" hidden="1" outlineLevel="1">
      <c r="A256" t="s">
        <v>1812</v>
      </c>
      <c r="B256" s="8" t="s">
        <v>1706</v>
      </c>
      <c r="C256" s="1">
        <f t="shared" si="107"/>
        <v>3669</v>
      </c>
      <c r="D256" s="5">
        <f>IF(N256&gt;0, RANK(N256,(N256:P256,Q256:AE256)),0)</f>
        <v>1</v>
      </c>
      <c r="E256" s="5">
        <f>IF(O256&gt;0,RANK(O256,(N256:P256,Q256:AE256)),0)</f>
        <v>2</v>
      </c>
      <c r="F256" s="5">
        <f t="shared" si="108"/>
        <v>0</v>
      </c>
      <c r="G256" s="1">
        <f t="shared" si="109"/>
        <v>245</v>
      </c>
      <c r="H256" s="2">
        <f t="shared" si="110"/>
        <v>6.6775688198419184E-2</v>
      </c>
      <c r="I256" s="6"/>
      <c r="J256" s="2">
        <f t="shared" si="111"/>
        <v>0.52057781411828841</v>
      </c>
      <c r="K256" s="2">
        <f t="shared" si="112"/>
        <v>0.45380212591986918</v>
      </c>
      <c r="L256" s="2">
        <f t="shared" si="113"/>
        <v>0</v>
      </c>
      <c r="M256" s="2">
        <f t="shared" si="114"/>
        <v>2.5620059961842412E-2</v>
      </c>
      <c r="N256" s="63">
        <v>1910</v>
      </c>
      <c r="O256" s="63">
        <v>1665</v>
      </c>
      <c r="P256" s="63"/>
      <c r="Q256" s="63">
        <v>45</v>
      </c>
      <c r="R256" s="63">
        <v>35</v>
      </c>
      <c r="S256" s="63"/>
      <c r="T256" s="67"/>
      <c r="U256" s="63"/>
      <c r="V256" s="63"/>
      <c r="W256" s="63">
        <f t="shared" si="115"/>
        <v>14</v>
      </c>
      <c r="X256" s="63">
        <v>0</v>
      </c>
      <c r="Y256" s="63"/>
      <c r="Z256" s="63"/>
      <c r="AA256" s="63"/>
      <c r="AB256" s="63"/>
      <c r="AJ256" s="8">
        <v>0</v>
      </c>
      <c r="AN256" t="str">
        <f t="shared" si="116"/>
        <v>Caribou</v>
      </c>
      <c r="AO256" t="s">
        <v>2848</v>
      </c>
      <c r="AP256">
        <v>2</v>
      </c>
      <c r="AR256" s="111">
        <v>23</v>
      </c>
      <c r="AS256" s="113">
        <v>3</v>
      </c>
      <c r="AT256" s="113">
        <v>40</v>
      </c>
      <c r="AU256" s="117">
        <v>10565</v>
      </c>
      <c r="AV256" s="117">
        <f t="shared" si="117"/>
        <v>23003</v>
      </c>
      <c r="AW256" t="s">
        <v>1257</v>
      </c>
      <c r="AX256">
        <f t="shared" si="118"/>
        <v>2310565</v>
      </c>
      <c r="AY256" s="1">
        <v>37</v>
      </c>
      <c r="BC256">
        <v>80.180000000000007</v>
      </c>
      <c r="BD256">
        <v>0.89</v>
      </c>
      <c r="BE256">
        <v>79.290000000000006</v>
      </c>
      <c r="BH256" s="123">
        <f t="shared" si="119"/>
        <v>0.52</v>
      </c>
      <c r="BI256" s="123">
        <f t="shared" si="120"/>
        <v>0</v>
      </c>
      <c r="BJ256">
        <f t="shared" si="121"/>
        <v>0</v>
      </c>
      <c r="BN256" s="63">
        <v>14</v>
      </c>
    </row>
    <row r="257" spans="1:66" hidden="1" outlineLevel="1">
      <c r="A257" t="s">
        <v>852</v>
      </c>
      <c r="B257" s="8" t="s">
        <v>1706</v>
      </c>
      <c r="C257" s="1">
        <f t="shared" si="107"/>
        <v>1462</v>
      </c>
      <c r="D257" s="5">
        <f>IF(N257&gt;0, RANK(N257,(N257:P257,Q257:AE257)),0)</f>
        <v>2</v>
      </c>
      <c r="E257" s="5">
        <f>IF(O257&gt;0,RANK(O257,(N257:P257,Q257:AE257)),0)</f>
        <v>1</v>
      </c>
      <c r="F257" s="5">
        <f t="shared" si="108"/>
        <v>0</v>
      </c>
      <c r="G257" s="1">
        <f t="shared" si="109"/>
        <v>270</v>
      </c>
      <c r="H257" s="2">
        <f t="shared" si="110"/>
        <v>0.18467852257181944</v>
      </c>
      <c r="I257" s="6"/>
      <c r="J257" s="2">
        <f t="shared" si="111"/>
        <v>0.3960328317373461</v>
      </c>
      <c r="K257" s="2">
        <f t="shared" si="112"/>
        <v>0.58071135430916554</v>
      </c>
      <c r="L257" s="2">
        <f t="shared" si="113"/>
        <v>0</v>
      </c>
      <c r="M257" s="2">
        <f t="shared" si="114"/>
        <v>2.3255813953488413E-2</v>
      </c>
      <c r="N257" s="63">
        <v>579</v>
      </c>
      <c r="O257" s="63">
        <v>849</v>
      </c>
      <c r="P257" s="63"/>
      <c r="Q257" s="63">
        <v>15</v>
      </c>
      <c r="R257" s="63">
        <v>11</v>
      </c>
      <c r="S257" s="63"/>
      <c r="T257" s="67"/>
      <c r="U257" s="63"/>
      <c r="V257" s="63"/>
      <c r="W257" s="63">
        <f t="shared" si="115"/>
        <v>8</v>
      </c>
      <c r="X257" s="63">
        <v>0</v>
      </c>
      <c r="Y257" s="63"/>
      <c r="Z257" s="63"/>
      <c r="AA257" s="63"/>
      <c r="AB257" s="63"/>
      <c r="AJ257" s="8">
        <v>0</v>
      </c>
      <c r="AN257" t="str">
        <f t="shared" si="116"/>
        <v>Carmel</v>
      </c>
      <c r="AO257" t="s">
        <v>2496</v>
      </c>
      <c r="AP257">
        <v>2</v>
      </c>
      <c r="AR257" s="111">
        <v>23</v>
      </c>
      <c r="AS257" s="113">
        <v>19</v>
      </c>
      <c r="AT257" s="113">
        <v>35</v>
      </c>
      <c r="AU257" s="117">
        <v>10670</v>
      </c>
      <c r="AV257" s="117">
        <f t="shared" si="117"/>
        <v>23019</v>
      </c>
      <c r="AW257" t="s">
        <v>1480</v>
      </c>
      <c r="AX257">
        <f t="shared" si="118"/>
        <v>2310670</v>
      </c>
      <c r="AY257" s="1">
        <v>20</v>
      </c>
      <c r="BC257">
        <v>37</v>
      </c>
      <c r="BD257">
        <v>0.46</v>
      </c>
      <c r="BE257">
        <v>36.54</v>
      </c>
      <c r="BH257" s="123">
        <f t="shared" si="119"/>
        <v>0</v>
      </c>
      <c r="BI257" s="123">
        <f t="shared" si="120"/>
        <v>0.57999999999999996</v>
      </c>
      <c r="BJ257">
        <f t="shared" si="121"/>
        <v>0</v>
      </c>
      <c r="BN257" s="63">
        <v>8</v>
      </c>
    </row>
    <row r="258" spans="1:66" hidden="1" outlineLevel="1">
      <c r="A258" t="s">
        <v>1941</v>
      </c>
      <c r="B258" s="8" t="s">
        <v>1706</v>
      </c>
      <c r="C258" s="1">
        <f t="shared" si="107"/>
        <v>465</v>
      </c>
      <c r="D258" s="5">
        <f>IF(N258&gt;0, RANK(N258,(N258:P258,Q258:AE258)),0)</f>
        <v>1</v>
      </c>
      <c r="E258" s="5">
        <f>IF(O258&gt;0,RANK(O258,(N258:P258,Q258:AE258)),0)</f>
        <v>2</v>
      </c>
      <c r="F258" s="5">
        <f t="shared" si="108"/>
        <v>0</v>
      </c>
      <c r="G258" s="1">
        <f t="shared" si="109"/>
        <v>142</v>
      </c>
      <c r="H258" s="2">
        <f t="shared" si="110"/>
        <v>0.30537634408602149</v>
      </c>
      <c r="I258" s="6"/>
      <c r="J258" s="2">
        <f t="shared" si="111"/>
        <v>0.63440860215053763</v>
      </c>
      <c r="K258" s="2">
        <f t="shared" si="112"/>
        <v>0.32903225806451614</v>
      </c>
      <c r="L258" s="2">
        <f t="shared" si="113"/>
        <v>0</v>
      </c>
      <c r="M258" s="2">
        <f t="shared" si="114"/>
        <v>3.6559139784946237E-2</v>
      </c>
      <c r="N258" s="63">
        <v>295</v>
      </c>
      <c r="O258" s="63">
        <v>153</v>
      </c>
      <c r="P258" s="63"/>
      <c r="Q258" s="63">
        <v>12</v>
      </c>
      <c r="R258" s="63">
        <v>3</v>
      </c>
      <c r="S258" s="63"/>
      <c r="T258" s="67"/>
      <c r="U258" s="63"/>
      <c r="V258" s="63"/>
      <c r="W258" s="63">
        <f t="shared" si="115"/>
        <v>2</v>
      </c>
      <c r="X258" s="63">
        <v>0</v>
      </c>
      <c r="Y258" s="63"/>
      <c r="Z258" s="63"/>
      <c r="AA258" s="63"/>
      <c r="AB258" s="63"/>
      <c r="AJ258" s="8">
        <v>0</v>
      </c>
      <c r="AN258" t="str">
        <f t="shared" si="116"/>
        <v>Carrabassett Valley</v>
      </c>
      <c r="AO258" t="s">
        <v>1146</v>
      </c>
      <c r="AP258">
        <v>2</v>
      </c>
      <c r="AR258" s="111">
        <v>23</v>
      </c>
      <c r="AS258" s="113">
        <v>7</v>
      </c>
      <c r="AT258" s="113">
        <v>8</v>
      </c>
      <c r="AU258" s="117">
        <v>10740</v>
      </c>
      <c r="AV258" s="117">
        <f t="shared" si="117"/>
        <v>23007</v>
      </c>
      <c r="AW258" t="s">
        <v>1480</v>
      </c>
      <c r="AX258">
        <f t="shared" si="118"/>
        <v>2310740</v>
      </c>
      <c r="AY258" s="1">
        <v>3</v>
      </c>
      <c r="BC258">
        <v>77.53</v>
      </c>
      <c r="BD258">
        <v>0.15</v>
      </c>
      <c r="BE258">
        <v>77.39</v>
      </c>
      <c r="BH258" s="123">
        <f t="shared" si="119"/>
        <v>0.63400000000000001</v>
      </c>
      <c r="BI258" s="123">
        <f t="shared" si="120"/>
        <v>0</v>
      </c>
      <c r="BJ258">
        <f t="shared" si="121"/>
        <v>0</v>
      </c>
      <c r="BN258" s="63">
        <v>2</v>
      </c>
    </row>
    <row r="259" spans="1:66" hidden="1" outlineLevel="1">
      <c r="A259" t="s">
        <v>1684</v>
      </c>
      <c r="B259" s="8" t="s">
        <v>1706</v>
      </c>
      <c r="C259" s="1">
        <f t="shared" si="107"/>
        <v>83</v>
      </c>
      <c r="D259" s="5">
        <f>IF(N259&gt;0, RANK(N259,(N259:P259,Q259:AE259)),0)</f>
        <v>2</v>
      </c>
      <c r="E259" s="5">
        <f>IF(O259&gt;0,RANK(O259,(N259:P259,Q259:AE259)),0)</f>
        <v>1</v>
      </c>
      <c r="F259" s="5">
        <f t="shared" si="108"/>
        <v>0</v>
      </c>
      <c r="G259" s="1">
        <f t="shared" si="109"/>
        <v>23</v>
      </c>
      <c r="H259" s="2">
        <f t="shared" si="110"/>
        <v>0.27710843373493976</v>
      </c>
      <c r="I259" s="6"/>
      <c r="J259" s="2">
        <f t="shared" si="111"/>
        <v>0.3493975903614458</v>
      </c>
      <c r="K259" s="2">
        <f t="shared" si="112"/>
        <v>0.62650602409638556</v>
      </c>
      <c r="L259" s="2">
        <f t="shared" si="113"/>
        <v>0</v>
      </c>
      <c r="M259" s="2">
        <f t="shared" si="114"/>
        <v>2.4096385542168641E-2</v>
      </c>
      <c r="N259" s="63">
        <v>29</v>
      </c>
      <c r="O259" s="63">
        <v>52</v>
      </c>
      <c r="P259" s="63"/>
      <c r="Q259" s="63">
        <v>2</v>
      </c>
      <c r="R259" s="63">
        <v>0</v>
      </c>
      <c r="S259" s="63"/>
      <c r="T259" s="67"/>
      <c r="U259" s="63"/>
      <c r="V259" s="63"/>
      <c r="W259" s="63">
        <f t="shared" si="115"/>
        <v>0</v>
      </c>
      <c r="X259" s="63">
        <v>0</v>
      </c>
      <c r="Y259" s="63"/>
      <c r="Z259" s="63"/>
      <c r="AA259" s="63"/>
      <c r="AB259" s="63"/>
      <c r="AJ259" s="8">
        <v>0</v>
      </c>
      <c r="AN259" t="str">
        <f t="shared" si="116"/>
        <v>Carroll</v>
      </c>
      <c r="AO259" t="s">
        <v>2496</v>
      </c>
      <c r="AP259">
        <v>2</v>
      </c>
      <c r="AR259" s="111">
        <v>23</v>
      </c>
      <c r="AS259" s="113">
        <v>19</v>
      </c>
      <c r="AT259" s="113">
        <v>40</v>
      </c>
      <c r="AU259" s="117">
        <v>10810</v>
      </c>
      <c r="AV259" s="117">
        <f t="shared" si="117"/>
        <v>23019</v>
      </c>
      <c r="AW259" t="s">
        <v>3099</v>
      </c>
      <c r="AX259">
        <f t="shared" si="118"/>
        <v>2310810</v>
      </c>
      <c r="AY259" s="1">
        <v>1</v>
      </c>
      <c r="BC259">
        <v>44.36</v>
      </c>
      <c r="BD259">
        <v>0.17</v>
      </c>
      <c r="BE259">
        <v>44.18</v>
      </c>
      <c r="BH259" s="123">
        <f t="shared" si="119"/>
        <v>0</v>
      </c>
      <c r="BI259" s="123">
        <f t="shared" si="120"/>
        <v>0.626</v>
      </c>
      <c r="BJ259">
        <f t="shared" si="121"/>
        <v>0</v>
      </c>
      <c r="BN259" s="63">
        <v>0</v>
      </c>
    </row>
    <row r="260" spans="1:66" hidden="1" outlineLevel="1">
      <c r="A260" t="s">
        <v>0</v>
      </c>
      <c r="B260" s="8" t="s">
        <v>1706</v>
      </c>
      <c r="C260" s="1">
        <f t="shared" si="107"/>
        <v>245</v>
      </c>
      <c r="D260" s="5">
        <f>IF(N260&gt;0, RANK(N260,(N260:P260,Q260:AE260)),0)</f>
        <v>1</v>
      </c>
      <c r="E260" s="5">
        <f>IF(O260&gt;0,RANK(O260,(N260:P260,Q260:AE260)),0)</f>
        <v>2</v>
      </c>
      <c r="F260" s="5">
        <f t="shared" si="108"/>
        <v>0</v>
      </c>
      <c r="G260" s="1">
        <f t="shared" si="109"/>
        <v>43</v>
      </c>
      <c r="H260" s="2">
        <f t="shared" si="110"/>
        <v>0.17551020408163265</v>
      </c>
      <c r="I260" s="6"/>
      <c r="J260" s="2">
        <f t="shared" si="111"/>
        <v>0.56734693877551023</v>
      </c>
      <c r="K260" s="2">
        <f t="shared" si="112"/>
        <v>0.39183673469387753</v>
      </c>
      <c r="L260" s="2">
        <f t="shared" si="113"/>
        <v>0</v>
      </c>
      <c r="M260" s="2">
        <f t="shared" si="114"/>
        <v>4.0816326530612235E-2</v>
      </c>
      <c r="N260" s="63">
        <v>139</v>
      </c>
      <c r="O260" s="63">
        <v>96</v>
      </c>
      <c r="P260" s="63"/>
      <c r="Q260" s="63">
        <v>4</v>
      </c>
      <c r="R260" s="63">
        <v>6</v>
      </c>
      <c r="S260" s="63"/>
      <c r="T260" s="67"/>
      <c r="U260" s="63"/>
      <c r="V260" s="63"/>
      <c r="W260" s="63">
        <f t="shared" si="115"/>
        <v>0</v>
      </c>
      <c r="X260" s="63">
        <v>0</v>
      </c>
      <c r="Y260" s="63"/>
      <c r="Z260" s="63"/>
      <c r="AA260" s="63"/>
      <c r="AB260" s="63"/>
      <c r="AJ260" s="8">
        <v>0</v>
      </c>
      <c r="AN260" t="str">
        <f t="shared" si="116"/>
        <v>Carthage</v>
      </c>
      <c r="AO260" t="s">
        <v>1146</v>
      </c>
      <c r="AP260">
        <v>2</v>
      </c>
      <c r="AR260" s="111">
        <v>23</v>
      </c>
      <c r="AS260" s="113">
        <v>7</v>
      </c>
      <c r="AT260" s="113">
        <v>10</v>
      </c>
      <c r="AU260" s="117">
        <v>10915</v>
      </c>
      <c r="AV260" s="117">
        <f t="shared" si="117"/>
        <v>23007</v>
      </c>
      <c r="AW260" t="s">
        <v>1480</v>
      </c>
      <c r="AX260">
        <f t="shared" si="118"/>
        <v>2310915</v>
      </c>
      <c r="AY260" s="1">
        <v>6</v>
      </c>
      <c r="BC260">
        <v>33.299999999999997</v>
      </c>
      <c r="BD260">
        <v>0.12</v>
      </c>
      <c r="BE260">
        <v>33.18</v>
      </c>
      <c r="BH260" s="123">
        <f t="shared" si="119"/>
        <v>0.56699999999999995</v>
      </c>
      <c r="BI260" s="123">
        <f t="shared" si="120"/>
        <v>0</v>
      </c>
      <c r="BJ260">
        <f t="shared" si="121"/>
        <v>0</v>
      </c>
      <c r="BN260" s="63">
        <v>0</v>
      </c>
    </row>
    <row r="261" spans="1:66" hidden="1" outlineLevel="1">
      <c r="A261" t="s">
        <v>662</v>
      </c>
      <c r="B261" s="8" t="s">
        <v>1706</v>
      </c>
      <c r="C261" s="1">
        <f t="shared" si="107"/>
        <v>109</v>
      </c>
      <c r="D261" s="5">
        <f>IF(N261&gt;0, RANK(N261,(N261:P261,Q261:AE261)),0)</f>
        <v>2</v>
      </c>
      <c r="E261" s="5">
        <f>IF(O261&gt;0,RANK(O261,(N261:P261,Q261:AE261)),0)</f>
        <v>1</v>
      </c>
      <c r="F261" s="5">
        <f t="shared" si="108"/>
        <v>0</v>
      </c>
      <c r="G261" s="1">
        <f t="shared" si="109"/>
        <v>29</v>
      </c>
      <c r="H261" s="2">
        <f t="shared" si="110"/>
        <v>0.26605504587155965</v>
      </c>
      <c r="I261" s="6"/>
      <c r="J261" s="2">
        <f t="shared" si="111"/>
        <v>0.3577981651376147</v>
      </c>
      <c r="K261" s="2">
        <f t="shared" si="112"/>
        <v>0.62385321100917435</v>
      </c>
      <c r="L261" s="2">
        <f t="shared" si="113"/>
        <v>0</v>
      </c>
      <c r="M261" s="2">
        <f t="shared" si="114"/>
        <v>1.8348623853210899E-2</v>
      </c>
      <c r="N261" s="63">
        <v>39</v>
      </c>
      <c r="O261" s="63">
        <v>68</v>
      </c>
      <c r="P261" s="63"/>
      <c r="Q261" s="63">
        <v>1</v>
      </c>
      <c r="R261" s="63">
        <v>1</v>
      </c>
      <c r="S261" s="63"/>
      <c r="T261" s="67"/>
      <c r="U261" s="63"/>
      <c r="V261" s="63"/>
      <c r="W261" s="63">
        <f t="shared" si="115"/>
        <v>0</v>
      </c>
      <c r="X261" s="63">
        <v>0</v>
      </c>
      <c r="Y261" s="63"/>
      <c r="Z261" s="63"/>
      <c r="AA261" s="63"/>
      <c r="AB261" s="63"/>
      <c r="AJ261" s="8">
        <v>0</v>
      </c>
      <c r="AN261" t="str">
        <f t="shared" si="116"/>
        <v>Cary</v>
      </c>
      <c r="AO261" t="s">
        <v>2848</v>
      </c>
      <c r="AP261">
        <v>2</v>
      </c>
      <c r="AR261" s="111">
        <v>23</v>
      </c>
      <c r="AS261" s="113">
        <v>3</v>
      </c>
      <c r="AT261" s="113">
        <v>45</v>
      </c>
      <c r="AU261" s="117">
        <v>11020</v>
      </c>
      <c r="AV261" s="117">
        <f t="shared" si="117"/>
        <v>23003</v>
      </c>
      <c r="AW261" t="s">
        <v>3099</v>
      </c>
      <c r="AX261">
        <f t="shared" si="118"/>
        <v>2311020</v>
      </c>
      <c r="AY261" s="1">
        <v>5</v>
      </c>
      <c r="BC261">
        <v>18.97</v>
      </c>
      <c r="BD261">
        <v>0</v>
      </c>
      <c r="BE261">
        <v>18.97</v>
      </c>
      <c r="BH261" s="123">
        <f t="shared" si="119"/>
        <v>0</v>
      </c>
      <c r="BI261" s="123">
        <f t="shared" si="120"/>
        <v>0.623</v>
      </c>
      <c r="BJ261">
        <f t="shared" si="121"/>
        <v>0</v>
      </c>
      <c r="BN261" s="63">
        <v>0</v>
      </c>
    </row>
    <row r="262" spans="1:66" hidden="1" outlineLevel="1">
      <c r="A262" t="s">
        <v>1743</v>
      </c>
      <c r="B262" s="8" t="s">
        <v>1706</v>
      </c>
      <c r="C262" s="1">
        <f t="shared" si="107"/>
        <v>1946</v>
      </c>
      <c r="D262" s="5">
        <f>IF(N262&gt;0, RANK(N262,(N262:P262,Q262:AE262)),0)</f>
        <v>1</v>
      </c>
      <c r="E262" s="5">
        <f>IF(O262&gt;0,RANK(O262,(N262:P262,Q262:AE262)),0)</f>
        <v>2</v>
      </c>
      <c r="F262" s="5">
        <f t="shared" si="108"/>
        <v>0</v>
      </c>
      <c r="G262" s="1">
        <f t="shared" si="109"/>
        <v>94</v>
      </c>
      <c r="H262" s="2">
        <f t="shared" si="110"/>
        <v>4.8304213771839674E-2</v>
      </c>
      <c r="I262" s="6"/>
      <c r="J262" s="2">
        <f t="shared" si="111"/>
        <v>0.5102774922918808</v>
      </c>
      <c r="K262" s="2">
        <f t="shared" si="112"/>
        <v>0.46197327852004111</v>
      </c>
      <c r="L262" s="2">
        <f t="shared" si="113"/>
        <v>0</v>
      </c>
      <c r="M262" s="2">
        <f t="shared" si="114"/>
        <v>2.7749229188078095E-2</v>
      </c>
      <c r="N262" s="63">
        <v>993</v>
      </c>
      <c r="O262" s="63">
        <v>899</v>
      </c>
      <c r="P262" s="63"/>
      <c r="Q262" s="63">
        <v>25</v>
      </c>
      <c r="R262" s="63">
        <v>23</v>
      </c>
      <c r="S262" s="63"/>
      <c r="T262" s="67"/>
      <c r="U262" s="63"/>
      <c r="V262" s="63"/>
      <c r="W262" s="63">
        <f t="shared" si="115"/>
        <v>6</v>
      </c>
      <c r="X262" s="63">
        <v>0</v>
      </c>
      <c r="Y262" s="63"/>
      <c r="Z262" s="63"/>
      <c r="AA262" s="63"/>
      <c r="AB262" s="63"/>
      <c r="AJ262" s="8">
        <v>0</v>
      </c>
      <c r="AN262" t="str">
        <f t="shared" si="116"/>
        <v>Casco</v>
      </c>
      <c r="AO262" t="s">
        <v>1539</v>
      </c>
      <c r="AP262">
        <v>1</v>
      </c>
      <c r="AR262" s="111">
        <v>23</v>
      </c>
      <c r="AS262" s="113">
        <v>5</v>
      </c>
      <c r="AT262" s="113">
        <v>25</v>
      </c>
      <c r="AU262" s="117">
        <v>11125</v>
      </c>
      <c r="AV262" s="117">
        <f t="shared" si="117"/>
        <v>23005</v>
      </c>
      <c r="AW262" t="s">
        <v>1480</v>
      </c>
      <c r="AX262">
        <f t="shared" si="118"/>
        <v>2311125</v>
      </c>
      <c r="AY262" s="1">
        <v>17</v>
      </c>
      <c r="BC262">
        <v>36.43</v>
      </c>
      <c r="BD262">
        <v>5.16</v>
      </c>
      <c r="BE262">
        <v>31.27</v>
      </c>
      <c r="BH262" s="123">
        <f t="shared" si="119"/>
        <v>0.51</v>
      </c>
      <c r="BI262" s="123">
        <f t="shared" si="120"/>
        <v>0</v>
      </c>
      <c r="BJ262">
        <f t="shared" si="121"/>
        <v>0</v>
      </c>
      <c r="BN262" s="63">
        <v>6</v>
      </c>
    </row>
    <row r="263" spans="1:66" hidden="1" outlineLevel="1">
      <c r="A263" t="s">
        <v>1744</v>
      </c>
      <c r="B263" s="8" t="s">
        <v>1706</v>
      </c>
      <c r="C263" s="1">
        <f t="shared" si="107"/>
        <v>591</v>
      </c>
      <c r="D263" s="5">
        <f>IF(N263&gt;0, RANK(N263,(N263:P263,Q263:AE263)),0)</f>
        <v>1</v>
      </c>
      <c r="E263" s="5">
        <f>IF(O263&gt;0,RANK(O263,(N263:P263,Q263:AE263)),0)</f>
        <v>2</v>
      </c>
      <c r="F263" s="5">
        <f t="shared" si="108"/>
        <v>0</v>
      </c>
      <c r="G263" s="1">
        <f t="shared" si="109"/>
        <v>97</v>
      </c>
      <c r="H263" s="2">
        <f t="shared" si="110"/>
        <v>0.16412859560067683</v>
      </c>
      <c r="I263" s="6"/>
      <c r="J263" s="2">
        <f t="shared" si="111"/>
        <v>0.57191201353637899</v>
      </c>
      <c r="K263" s="2">
        <f t="shared" si="112"/>
        <v>0.40778341793570222</v>
      </c>
      <c r="L263" s="2">
        <f t="shared" si="113"/>
        <v>0</v>
      </c>
      <c r="M263" s="2">
        <f t="shared" si="114"/>
        <v>2.0304568527918787E-2</v>
      </c>
      <c r="N263" s="63">
        <v>338</v>
      </c>
      <c r="O263" s="63">
        <v>241</v>
      </c>
      <c r="P263" s="63"/>
      <c r="Q263" s="63">
        <v>10</v>
      </c>
      <c r="R263" s="63">
        <v>2</v>
      </c>
      <c r="S263" s="63"/>
      <c r="T263" s="67"/>
      <c r="U263" s="63"/>
      <c r="V263" s="63"/>
      <c r="W263" s="63">
        <f t="shared" si="115"/>
        <v>0</v>
      </c>
      <c r="X263" s="63">
        <v>0</v>
      </c>
      <c r="Y263" s="63"/>
      <c r="Z263" s="63"/>
      <c r="AA263" s="63"/>
      <c r="AB263" s="63"/>
      <c r="AJ263" s="8">
        <v>0</v>
      </c>
      <c r="AN263" t="str">
        <f t="shared" si="116"/>
        <v>Castine</v>
      </c>
      <c r="AO263" t="s">
        <v>603</v>
      </c>
      <c r="AP263">
        <v>2</v>
      </c>
      <c r="AR263" s="111">
        <v>23</v>
      </c>
      <c r="AS263" s="113">
        <v>9</v>
      </c>
      <c r="AT263" s="113">
        <v>40</v>
      </c>
      <c r="AU263" s="117">
        <v>11265</v>
      </c>
      <c r="AV263" s="117">
        <f t="shared" si="117"/>
        <v>23009</v>
      </c>
      <c r="AW263" t="s">
        <v>1480</v>
      </c>
      <c r="AX263">
        <f t="shared" si="118"/>
        <v>2311265</v>
      </c>
      <c r="AY263" s="1">
        <v>11</v>
      </c>
      <c r="BC263">
        <v>19.989999999999998</v>
      </c>
      <c r="BD263">
        <v>12.19</v>
      </c>
      <c r="BE263">
        <v>7.8</v>
      </c>
      <c r="BH263" s="123">
        <f t="shared" si="119"/>
        <v>0.57099999999999995</v>
      </c>
      <c r="BI263" s="123">
        <f t="shared" si="120"/>
        <v>0</v>
      </c>
      <c r="BJ263">
        <f t="shared" si="121"/>
        <v>0</v>
      </c>
      <c r="BN263" s="63">
        <v>0</v>
      </c>
    </row>
    <row r="264" spans="1:66" hidden="1" outlineLevel="1">
      <c r="A264" t="s">
        <v>91</v>
      </c>
      <c r="B264" s="8" t="s">
        <v>1706</v>
      </c>
      <c r="C264" s="1">
        <f t="shared" si="107"/>
        <v>197</v>
      </c>
      <c r="D264" s="5">
        <f>IF(N264&gt;0, RANK(N264,(N264:P264,Q264:AE264)),0)</f>
        <v>2</v>
      </c>
      <c r="E264" s="5">
        <f>IF(O264&gt;0,RANK(O264,(N264:P264,Q264:AE264)),0)</f>
        <v>1</v>
      </c>
      <c r="F264" s="5">
        <f t="shared" si="108"/>
        <v>0</v>
      </c>
      <c r="G264" s="1">
        <f t="shared" si="109"/>
        <v>42</v>
      </c>
      <c r="H264" s="2">
        <f t="shared" si="110"/>
        <v>0.21319796954314721</v>
      </c>
      <c r="I264" s="6"/>
      <c r="J264" s="2">
        <f t="shared" si="111"/>
        <v>0.38578680203045684</v>
      </c>
      <c r="K264" s="2">
        <f t="shared" si="112"/>
        <v>0.59898477157360408</v>
      </c>
      <c r="L264" s="2">
        <f t="shared" si="113"/>
        <v>0</v>
      </c>
      <c r="M264" s="2">
        <f t="shared" si="114"/>
        <v>1.5228426395939021E-2</v>
      </c>
      <c r="N264" s="63">
        <v>76</v>
      </c>
      <c r="O264" s="63">
        <v>118</v>
      </c>
      <c r="P264" s="63"/>
      <c r="Q264" s="63">
        <v>0</v>
      </c>
      <c r="R264" s="63">
        <v>2</v>
      </c>
      <c r="S264" s="63"/>
      <c r="T264" s="67"/>
      <c r="U264" s="63"/>
      <c r="V264" s="63"/>
      <c r="W264" s="63">
        <f t="shared" si="115"/>
        <v>1</v>
      </c>
      <c r="X264" s="63">
        <v>0</v>
      </c>
      <c r="Y264" s="63"/>
      <c r="Z264" s="63"/>
      <c r="AA264" s="63"/>
      <c r="AB264" s="63"/>
      <c r="AJ264" s="8">
        <v>0</v>
      </c>
      <c r="AN264" t="str">
        <f t="shared" si="116"/>
        <v>Castle Hill</v>
      </c>
      <c r="AO264" t="s">
        <v>2848</v>
      </c>
      <c r="AP264">
        <v>2</v>
      </c>
      <c r="AR264" s="111">
        <v>23</v>
      </c>
      <c r="AS264" s="113">
        <v>3</v>
      </c>
      <c r="AT264" s="113">
        <v>50</v>
      </c>
      <c r="AU264" s="117">
        <v>11300</v>
      </c>
      <c r="AV264" s="117">
        <f t="shared" si="117"/>
        <v>23003</v>
      </c>
      <c r="AW264" t="s">
        <v>1480</v>
      </c>
      <c r="AX264">
        <f t="shared" si="118"/>
        <v>2311300</v>
      </c>
      <c r="AY264" s="1">
        <v>3</v>
      </c>
      <c r="BC264">
        <v>36.14</v>
      </c>
      <c r="BD264">
        <v>0.46</v>
      </c>
      <c r="BE264">
        <v>35.68</v>
      </c>
      <c r="BH264" s="123">
        <f t="shared" si="119"/>
        <v>0</v>
      </c>
      <c r="BI264" s="123">
        <f t="shared" si="120"/>
        <v>0.59799999999999998</v>
      </c>
      <c r="BJ264">
        <f t="shared" si="121"/>
        <v>0</v>
      </c>
      <c r="BN264" s="63">
        <v>1</v>
      </c>
    </row>
    <row r="265" spans="1:66" hidden="1" outlineLevel="1">
      <c r="A265" t="s">
        <v>1255</v>
      </c>
      <c r="B265" s="8" t="s">
        <v>1706</v>
      </c>
      <c r="C265" s="1">
        <f t="shared" si="107"/>
        <v>138</v>
      </c>
      <c r="D265" s="5">
        <f>IF(N265&gt;0, RANK(N265,(N265:P265,Q265:AE265)),0)</f>
        <v>1</v>
      </c>
      <c r="E265" s="5">
        <f>IF(O265&gt;0,RANK(O265,(N265:P265,Q265:AE265)),0)</f>
        <v>2</v>
      </c>
      <c r="F265" s="5">
        <f t="shared" si="108"/>
        <v>0</v>
      </c>
      <c r="G265" s="1">
        <f t="shared" si="109"/>
        <v>45</v>
      </c>
      <c r="H265" s="2">
        <f t="shared" si="110"/>
        <v>0.32608695652173914</v>
      </c>
      <c r="I265" s="6"/>
      <c r="J265" s="2">
        <f t="shared" si="111"/>
        <v>0.65217391304347827</v>
      </c>
      <c r="K265" s="2">
        <f t="shared" si="112"/>
        <v>0.32608695652173914</v>
      </c>
      <c r="L265" s="2">
        <f t="shared" si="113"/>
        <v>0</v>
      </c>
      <c r="M265" s="2">
        <f t="shared" si="114"/>
        <v>2.1739130434782594E-2</v>
      </c>
      <c r="N265" s="63">
        <v>90</v>
      </c>
      <c r="O265" s="63">
        <v>45</v>
      </c>
      <c r="P265" s="63"/>
      <c r="Q265" s="63">
        <v>1</v>
      </c>
      <c r="R265" s="63">
        <v>2</v>
      </c>
      <c r="S265" s="63"/>
      <c r="T265" s="67"/>
      <c r="U265" s="63"/>
      <c r="V265" s="63"/>
      <c r="W265" s="63">
        <f t="shared" si="115"/>
        <v>0</v>
      </c>
      <c r="X265" s="63">
        <v>0</v>
      </c>
      <c r="Y265" s="63"/>
      <c r="Z265" s="63"/>
      <c r="AA265" s="63"/>
      <c r="AB265" s="63"/>
      <c r="AJ265" s="8">
        <v>0</v>
      </c>
      <c r="AN265" t="str">
        <f t="shared" si="116"/>
        <v>Caswell</v>
      </c>
      <c r="AO265" t="s">
        <v>2848</v>
      </c>
      <c r="AP265">
        <v>2</v>
      </c>
      <c r="AR265" s="111">
        <v>23</v>
      </c>
      <c r="AS265" s="113">
        <v>3</v>
      </c>
      <c r="AT265" s="113">
        <v>55</v>
      </c>
      <c r="AU265" s="117">
        <v>11335</v>
      </c>
      <c r="AV265" s="117">
        <f t="shared" si="117"/>
        <v>23003</v>
      </c>
      <c r="AW265" t="s">
        <v>1480</v>
      </c>
      <c r="AX265">
        <f t="shared" si="118"/>
        <v>2311335</v>
      </c>
      <c r="AY265" s="1">
        <v>4</v>
      </c>
      <c r="BC265">
        <v>41.71</v>
      </c>
      <c r="BD265">
        <v>0.26</v>
      </c>
      <c r="BE265">
        <v>41.45</v>
      </c>
      <c r="BH265" s="123">
        <f t="shared" si="119"/>
        <v>0.65200000000000002</v>
      </c>
      <c r="BI265" s="123">
        <f t="shared" si="120"/>
        <v>0</v>
      </c>
      <c r="BJ265">
        <f t="shared" si="121"/>
        <v>0</v>
      </c>
      <c r="BN265" s="63">
        <v>0</v>
      </c>
    </row>
    <row r="266" spans="1:66" hidden="1" outlineLevel="1">
      <c r="A266" t="s">
        <v>816</v>
      </c>
      <c r="B266" s="8" t="s">
        <v>1706</v>
      </c>
      <c r="C266" s="1">
        <f t="shared" si="107"/>
        <v>20</v>
      </c>
      <c r="D266" s="5">
        <f>IF(N266&gt;0, RANK(N266,(N266:P266,Q266:AE266)),0)</f>
        <v>2</v>
      </c>
      <c r="E266" s="5">
        <f>IF(O266&gt;0,RANK(O266,(N266:P266,Q266:AE266)),0)</f>
        <v>1</v>
      </c>
      <c r="F266" s="5">
        <f t="shared" si="108"/>
        <v>0</v>
      </c>
      <c r="G266" s="1">
        <f t="shared" si="109"/>
        <v>8</v>
      </c>
      <c r="H266" s="2">
        <f t="shared" si="110"/>
        <v>0.4</v>
      </c>
      <c r="I266" s="6"/>
      <c r="J266" s="2">
        <f t="shared" si="111"/>
        <v>0.3</v>
      </c>
      <c r="K266" s="2">
        <f t="shared" si="112"/>
        <v>0.7</v>
      </c>
      <c r="L266" s="2">
        <f t="shared" si="113"/>
        <v>0</v>
      </c>
      <c r="M266" s="2">
        <f t="shared" si="114"/>
        <v>0</v>
      </c>
      <c r="N266" s="63">
        <v>6</v>
      </c>
      <c r="O266" s="63">
        <v>14</v>
      </c>
      <c r="P266" s="63"/>
      <c r="Q266" s="63">
        <v>0</v>
      </c>
      <c r="R266" s="63">
        <v>0</v>
      </c>
      <c r="S266" s="63"/>
      <c r="T266" s="67"/>
      <c r="U266" s="63"/>
      <c r="V266" s="63"/>
      <c r="W266" s="63">
        <f t="shared" si="115"/>
        <v>0</v>
      </c>
      <c r="X266" s="63">
        <v>0</v>
      </c>
      <c r="Y266" s="63"/>
      <c r="Z266" s="63"/>
      <c r="AA266" s="63"/>
      <c r="AB266" s="63"/>
      <c r="AJ266" s="8">
        <v>0</v>
      </c>
      <c r="AN266" t="str">
        <f t="shared" si="116"/>
        <v>Centerville</v>
      </c>
      <c r="AO266" t="s">
        <v>699</v>
      </c>
      <c r="AP266">
        <v>2</v>
      </c>
      <c r="AR266" s="111">
        <v>23</v>
      </c>
      <c r="AS266" s="113">
        <v>29</v>
      </c>
      <c r="AT266" s="113">
        <v>35</v>
      </c>
      <c r="AU266" s="117">
        <v>11755</v>
      </c>
      <c r="AV266" s="117">
        <f t="shared" si="117"/>
        <v>23029</v>
      </c>
      <c r="AW266" t="s">
        <v>965</v>
      </c>
      <c r="AX266">
        <f t="shared" si="118"/>
        <v>2311755</v>
      </c>
      <c r="AY266" s="1">
        <v>0</v>
      </c>
      <c r="BC266">
        <v>42.99</v>
      </c>
      <c r="BD266">
        <v>1.06</v>
      </c>
      <c r="BE266">
        <v>41.93</v>
      </c>
      <c r="BH266" s="123">
        <f t="shared" si="119"/>
        <v>0</v>
      </c>
      <c r="BI266" s="123">
        <f t="shared" si="120"/>
        <v>0.7</v>
      </c>
      <c r="BJ266">
        <f t="shared" si="121"/>
        <v>0</v>
      </c>
      <c r="BN266" s="63">
        <v>0</v>
      </c>
    </row>
    <row r="267" spans="1:66" hidden="1" outlineLevel="1">
      <c r="A267" t="s">
        <v>2351</v>
      </c>
      <c r="B267" s="8" t="s">
        <v>1706</v>
      </c>
      <c r="C267" s="1">
        <f t="shared" si="107"/>
        <v>246</v>
      </c>
      <c r="D267" s="5">
        <f>IF(N267&gt;0, RANK(N267,(N267:P267,Q267:AE267)),0)</f>
        <v>1</v>
      </c>
      <c r="E267" s="5">
        <f>IF(O267&gt;0,RANK(O267,(N267:P267,Q267:AE267)),0)</f>
        <v>2</v>
      </c>
      <c r="F267" s="5">
        <f t="shared" si="108"/>
        <v>0</v>
      </c>
      <c r="G267" s="1">
        <f t="shared" si="109"/>
        <v>23</v>
      </c>
      <c r="H267" s="2">
        <f t="shared" si="110"/>
        <v>9.3495934959349589E-2</v>
      </c>
      <c r="I267" s="6"/>
      <c r="J267" s="2">
        <f t="shared" si="111"/>
        <v>0.48373983739837401</v>
      </c>
      <c r="K267" s="2">
        <f t="shared" si="112"/>
        <v>0.3902439024390244</v>
      </c>
      <c r="L267" s="2">
        <f t="shared" si="113"/>
        <v>0</v>
      </c>
      <c r="M267" s="2">
        <f t="shared" si="114"/>
        <v>0.12601626016260159</v>
      </c>
      <c r="N267" s="63">
        <v>119</v>
      </c>
      <c r="O267" s="63">
        <v>96</v>
      </c>
      <c r="P267" s="63"/>
      <c r="Q267" s="63">
        <v>27</v>
      </c>
      <c r="R267" s="63">
        <v>4</v>
      </c>
      <c r="S267" s="63"/>
      <c r="T267" s="67"/>
      <c r="U267" s="63"/>
      <c r="V267" s="63"/>
      <c r="W267" s="63">
        <f t="shared" si="115"/>
        <v>0</v>
      </c>
      <c r="X267" s="63">
        <v>0</v>
      </c>
      <c r="Y267" s="63"/>
      <c r="Z267" s="63"/>
      <c r="AA267" s="63"/>
      <c r="AB267" s="63"/>
      <c r="AJ267" s="8">
        <v>0</v>
      </c>
      <c r="AN267" t="str">
        <f t="shared" si="116"/>
        <v>Chapman</v>
      </c>
      <c r="AO267" t="s">
        <v>2848</v>
      </c>
      <c r="AP267">
        <v>2</v>
      </c>
      <c r="AR267" s="111">
        <v>23</v>
      </c>
      <c r="AS267" s="113">
        <v>3</v>
      </c>
      <c r="AT267" s="113">
        <v>60</v>
      </c>
      <c r="AU267" s="117">
        <v>12000</v>
      </c>
      <c r="AV267" s="117">
        <f t="shared" si="117"/>
        <v>23003</v>
      </c>
      <c r="AW267" t="s">
        <v>1480</v>
      </c>
      <c r="AX267">
        <f t="shared" si="118"/>
        <v>2312000</v>
      </c>
      <c r="AY267" s="1">
        <v>4</v>
      </c>
      <c r="BC267">
        <v>38.79</v>
      </c>
      <c r="BD267">
        <v>0.42</v>
      </c>
      <c r="BE267">
        <v>38.369999999999997</v>
      </c>
      <c r="BH267" s="123">
        <f t="shared" si="119"/>
        <v>0.48299999999999998</v>
      </c>
      <c r="BI267" s="123">
        <f t="shared" si="120"/>
        <v>0</v>
      </c>
      <c r="BJ267">
        <f t="shared" si="121"/>
        <v>0</v>
      </c>
      <c r="BN267" s="63">
        <v>0</v>
      </c>
    </row>
    <row r="268" spans="1:66" hidden="1" outlineLevel="1">
      <c r="A268" t="s">
        <v>2802</v>
      </c>
      <c r="B268" s="8" t="s">
        <v>1706</v>
      </c>
      <c r="C268" s="1">
        <f t="shared" si="107"/>
        <v>664</v>
      </c>
      <c r="D268" s="5">
        <f>IF(N268&gt;0, RANK(N268,(N268:P268,Q268:AE268)),0)</f>
        <v>2</v>
      </c>
      <c r="E268" s="5">
        <f>IF(O268&gt;0,RANK(O268,(N268:P268,Q268:AE268)),0)</f>
        <v>1</v>
      </c>
      <c r="F268" s="5">
        <f t="shared" si="108"/>
        <v>0</v>
      </c>
      <c r="G268" s="1">
        <f t="shared" si="109"/>
        <v>268</v>
      </c>
      <c r="H268" s="2">
        <f t="shared" si="110"/>
        <v>0.40361445783132532</v>
      </c>
      <c r="I268" s="6"/>
      <c r="J268" s="2">
        <f t="shared" si="111"/>
        <v>0.28012048192771083</v>
      </c>
      <c r="K268" s="2">
        <f t="shared" si="112"/>
        <v>0.6837349397590361</v>
      </c>
      <c r="L268" s="2">
        <f t="shared" si="113"/>
        <v>0</v>
      </c>
      <c r="M268" s="2">
        <f t="shared" si="114"/>
        <v>3.6144578313253128E-2</v>
      </c>
      <c r="N268" s="63">
        <v>186</v>
      </c>
      <c r="O268" s="63">
        <v>454</v>
      </c>
      <c r="P268" s="63"/>
      <c r="Q268" s="63">
        <v>8</v>
      </c>
      <c r="R268" s="63">
        <v>7</v>
      </c>
      <c r="S268" s="63"/>
      <c r="T268" s="67"/>
      <c r="U268" s="63"/>
      <c r="V268" s="63"/>
      <c r="W268" s="63">
        <f t="shared" si="115"/>
        <v>9</v>
      </c>
      <c r="X268" s="63">
        <v>0</v>
      </c>
      <c r="Y268" s="63"/>
      <c r="Z268" s="63"/>
      <c r="AA268" s="63"/>
      <c r="AB268" s="63"/>
      <c r="AJ268" s="8">
        <v>0</v>
      </c>
      <c r="AN268" t="str">
        <f t="shared" si="116"/>
        <v>Charleston</v>
      </c>
      <c r="AO268" t="s">
        <v>2496</v>
      </c>
      <c r="AP268">
        <v>2</v>
      </c>
      <c r="AR268" s="111">
        <v>23</v>
      </c>
      <c r="AS268" s="113">
        <v>19</v>
      </c>
      <c r="AT268" s="113">
        <v>45</v>
      </c>
      <c r="AU268" s="117">
        <v>12105</v>
      </c>
      <c r="AV268" s="117">
        <f t="shared" si="117"/>
        <v>23019</v>
      </c>
      <c r="AW268" t="s">
        <v>1480</v>
      </c>
      <c r="AX268">
        <f t="shared" si="118"/>
        <v>2312105</v>
      </c>
      <c r="AY268" s="1">
        <v>13</v>
      </c>
      <c r="BC268">
        <v>40.229999999999997</v>
      </c>
      <c r="BD268">
        <v>0.02</v>
      </c>
      <c r="BE268">
        <v>40.21</v>
      </c>
      <c r="BH268" s="123">
        <f t="shared" si="119"/>
        <v>0</v>
      </c>
      <c r="BI268" s="123">
        <f t="shared" si="120"/>
        <v>0.68300000000000005</v>
      </c>
      <c r="BJ268">
        <f t="shared" si="121"/>
        <v>0</v>
      </c>
      <c r="BN268" s="63">
        <v>9</v>
      </c>
    </row>
    <row r="269" spans="1:66" hidden="1" outlineLevel="1">
      <c r="A269" t="s">
        <v>1196</v>
      </c>
      <c r="B269" s="8" t="s">
        <v>1706</v>
      </c>
      <c r="C269" s="1">
        <f t="shared" si="107"/>
        <v>169</v>
      </c>
      <c r="D269" s="5">
        <f>IF(N269&gt;0, RANK(N269,(N269:P269,Q269:AE269)),0)</f>
        <v>2</v>
      </c>
      <c r="E269" s="5">
        <f>IF(O269&gt;0,RANK(O269,(N269:P269,Q269:AE269)),0)</f>
        <v>1</v>
      </c>
      <c r="F269" s="5">
        <f t="shared" si="108"/>
        <v>0</v>
      </c>
      <c r="G269" s="1">
        <f t="shared" si="109"/>
        <v>33</v>
      </c>
      <c r="H269" s="2">
        <f t="shared" si="110"/>
        <v>0.19526627218934911</v>
      </c>
      <c r="I269" s="6"/>
      <c r="J269" s="2">
        <f t="shared" si="111"/>
        <v>0.378698224852071</v>
      </c>
      <c r="K269" s="2">
        <f t="shared" si="112"/>
        <v>0.57396449704142016</v>
      </c>
      <c r="L269" s="2">
        <f t="shared" si="113"/>
        <v>0</v>
      </c>
      <c r="M269" s="2">
        <f t="shared" si="114"/>
        <v>4.7337278106508895E-2</v>
      </c>
      <c r="N269" s="63">
        <v>64</v>
      </c>
      <c r="O269" s="63">
        <v>97</v>
      </c>
      <c r="P269" s="63"/>
      <c r="Q269" s="63">
        <v>5</v>
      </c>
      <c r="R269" s="63">
        <v>3</v>
      </c>
      <c r="S269" s="63"/>
      <c r="T269" s="67"/>
      <c r="U269" s="63"/>
      <c r="V269" s="63"/>
      <c r="W269" s="63">
        <f t="shared" si="115"/>
        <v>0</v>
      </c>
      <c r="X269" s="63">
        <v>0</v>
      </c>
      <c r="Y269" s="63"/>
      <c r="Z269" s="63"/>
      <c r="AA269" s="63"/>
      <c r="AB269" s="63"/>
      <c r="AJ269" s="8">
        <v>0</v>
      </c>
      <c r="AN269" t="str">
        <f t="shared" si="116"/>
        <v>Charlotte</v>
      </c>
      <c r="AO269" t="s">
        <v>699</v>
      </c>
      <c r="AP269">
        <v>2</v>
      </c>
      <c r="AR269" s="111">
        <v>23</v>
      </c>
      <c r="AS269" s="113">
        <v>29</v>
      </c>
      <c r="AT269" s="113">
        <v>40</v>
      </c>
      <c r="AU269" s="117">
        <v>12175</v>
      </c>
      <c r="AV269" s="117">
        <f t="shared" si="117"/>
        <v>23029</v>
      </c>
      <c r="AW269" t="s">
        <v>1480</v>
      </c>
      <c r="AX269">
        <f t="shared" si="118"/>
        <v>2312175</v>
      </c>
      <c r="AY269" s="1">
        <v>7</v>
      </c>
      <c r="BC269">
        <v>34.049999999999997</v>
      </c>
      <c r="BD269">
        <v>2.75</v>
      </c>
      <c r="BE269">
        <v>31.3</v>
      </c>
      <c r="BH269" s="123">
        <f t="shared" si="119"/>
        <v>0</v>
      </c>
      <c r="BI269" s="123">
        <f t="shared" si="120"/>
        <v>0.57299999999999995</v>
      </c>
      <c r="BJ269">
        <f t="shared" si="121"/>
        <v>0</v>
      </c>
      <c r="BN269" s="63">
        <v>0</v>
      </c>
    </row>
    <row r="270" spans="1:66" hidden="1" outlineLevel="1">
      <c r="A270" t="s">
        <v>3136</v>
      </c>
      <c r="B270" s="8" t="s">
        <v>1706</v>
      </c>
      <c r="C270" s="1">
        <f t="shared" si="107"/>
        <v>296</v>
      </c>
      <c r="D270" s="5">
        <f>IF(N270&gt;0, RANK(N270,(N270:P270,Q270:AE270)),0)</f>
        <v>1</v>
      </c>
      <c r="E270" s="5">
        <f>IF(O270&gt;0,RANK(O270,(N270:P270,Q270:AE270)),0)</f>
        <v>2</v>
      </c>
      <c r="F270" s="5">
        <f t="shared" si="108"/>
        <v>0</v>
      </c>
      <c r="G270" s="1">
        <f t="shared" si="109"/>
        <v>145</v>
      </c>
      <c r="H270" s="2">
        <f t="shared" si="110"/>
        <v>0.48986486486486486</v>
      </c>
      <c r="I270" s="6"/>
      <c r="J270" s="2">
        <f t="shared" si="111"/>
        <v>0.72972972972972971</v>
      </c>
      <c r="K270" s="2">
        <f t="shared" si="112"/>
        <v>0.23986486486486486</v>
      </c>
      <c r="L270" s="2">
        <f t="shared" si="113"/>
        <v>0</v>
      </c>
      <c r="M270" s="2">
        <f t="shared" si="114"/>
        <v>3.0405405405405428E-2</v>
      </c>
      <c r="N270" s="63">
        <v>216</v>
      </c>
      <c r="O270" s="63">
        <v>71</v>
      </c>
      <c r="P270" s="63"/>
      <c r="Q270" s="63">
        <v>7</v>
      </c>
      <c r="R270" s="63">
        <v>2</v>
      </c>
      <c r="S270" s="63"/>
      <c r="T270" s="67"/>
      <c r="U270" s="63"/>
      <c r="V270" s="63"/>
      <c r="W270" s="63">
        <f t="shared" si="115"/>
        <v>0</v>
      </c>
      <c r="X270" s="63">
        <v>0</v>
      </c>
      <c r="Y270" s="63"/>
      <c r="Z270" s="63"/>
      <c r="AA270" s="63"/>
      <c r="AB270" s="63"/>
      <c r="AJ270" s="8">
        <v>0</v>
      </c>
      <c r="AN270" t="str">
        <f t="shared" si="116"/>
        <v>Chebeague Island</v>
      </c>
      <c r="AO270" t="s">
        <v>1539</v>
      </c>
      <c r="AP270">
        <v>1</v>
      </c>
      <c r="AR270" s="111">
        <v>23</v>
      </c>
      <c r="AS270" s="113">
        <v>5</v>
      </c>
      <c r="AU270" s="117">
        <v>12280</v>
      </c>
      <c r="AV270" s="117">
        <f t="shared" si="117"/>
        <v>23005</v>
      </c>
      <c r="AW270" t="s">
        <v>1480</v>
      </c>
      <c r="AX270">
        <f t="shared" si="118"/>
        <v>2312280</v>
      </c>
      <c r="AY270" s="1">
        <v>0</v>
      </c>
      <c r="BG270" t="s">
        <v>3229</v>
      </c>
      <c r="BH270" s="123">
        <f t="shared" si="119"/>
        <v>0.72899999999999998</v>
      </c>
      <c r="BI270" s="123">
        <f t="shared" si="120"/>
        <v>0</v>
      </c>
      <c r="BJ270">
        <f t="shared" si="121"/>
        <v>0</v>
      </c>
      <c r="BN270" s="63">
        <v>0</v>
      </c>
    </row>
    <row r="271" spans="1:66" hidden="1" outlineLevel="1">
      <c r="A271" t="s">
        <v>1014</v>
      </c>
      <c r="B271" s="8" t="s">
        <v>1706</v>
      </c>
      <c r="C271" s="1">
        <f t="shared" si="107"/>
        <v>1350</v>
      </c>
      <c r="D271" s="5">
        <f>IF(N271&gt;0, RANK(N271,(N271:P271,Q271:AE271)),0)</f>
        <v>1</v>
      </c>
      <c r="E271" s="5">
        <f>IF(O271&gt;0,RANK(O271,(N271:P271,Q271:AE271)),0)</f>
        <v>2</v>
      </c>
      <c r="F271" s="5">
        <f t="shared" si="108"/>
        <v>0</v>
      </c>
      <c r="G271" s="1">
        <f t="shared" si="109"/>
        <v>89</v>
      </c>
      <c r="H271" s="2">
        <f t="shared" si="110"/>
        <v>6.5925925925925929E-2</v>
      </c>
      <c r="I271" s="6"/>
      <c r="J271" s="2">
        <f t="shared" si="111"/>
        <v>0.51333333333333331</v>
      </c>
      <c r="K271" s="2">
        <f t="shared" si="112"/>
        <v>0.44740740740740742</v>
      </c>
      <c r="L271" s="2">
        <f t="shared" si="113"/>
        <v>0</v>
      </c>
      <c r="M271" s="2">
        <f t="shared" si="114"/>
        <v>3.9259259259259272E-2</v>
      </c>
      <c r="N271" s="63">
        <v>693</v>
      </c>
      <c r="O271" s="63">
        <v>604</v>
      </c>
      <c r="P271" s="63"/>
      <c r="Q271" s="63">
        <v>15</v>
      </c>
      <c r="R271" s="63">
        <v>31</v>
      </c>
      <c r="S271" s="63"/>
      <c r="T271" s="67"/>
      <c r="U271" s="63"/>
      <c r="V271" s="63"/>
      <c r="W271" s="63">
        <f t="shared" si="115"/>
        <v>7</v>
      </c>
      <c r="X271" s="63">
        <v>0</v>
      </c>
      <c r="Y271" s="63"/>
      <c r="Z271" s="63"/>
      <c r="AA271" s="63"/>
      <c r="AB271" s="63"/>
      <c r="AJ271" s="8">
        <v>0</v>
      </c>
      <c r="AN271" t="str">
        <f t="shared" si="116"/>
        <v>Chelsea</v>
      </c>
      <c r="AO271" t="s">
        <v>3027</v>
      </c>
      <c r="AP271">
        <v>1</v>
      </c>
      <c r="AR271" s="111">
        <v>23</v>
      </c>
      <c r="AS271" s="113">
        <v>11</v>
      </c>
      <c r="AT271" s="113">
        <v>25</v>
      </c>
      <c r="AU271" s="117">
        <v>12350</v>
      </c>
      <c r="AV271" s="117">
        <f t="shared" si="117"/>
        <v>23011</v>
      </c>
      <c r="AW271" t="s">
        <v>1480</v>
      </c>
      <c r="AX271">
        <f t="shared" si="118"/>
        <v>2312350</v>
      </c>
      <c r="AY271" s="1">
        <v>17</v>
      </c>
      <c r="BC271">
        <v>19.91</v>
      </c>
      <c r="BD271">
        <v>0.4</v>
      </c>
      <c r="BE271">
        <v>19.5</v>
      </c>
      <c r="BH271" s="123">
        <f t="shared" si="119"/>
        <v>0.51300000000000001</v>
      </c>
      <c r="BI271" s="123">
        <f t="shared" si="120"/>
        <v>0</v>
      </c>
      <c r="BJ271">
        <f t="shared" si="121"/>
        <v>0</v>
      </c>
      <c r="BN271" s="63">
        <v>7</v>
      </c>
    </row>
    <row r="272" spans="1:66" hidden="1" outlineLevel="1">
      <c r="A272" t="s">
        <v>915</v>
      </c>
      <c r="B272" s="8" t="s">
        <v>1706</v>
      </c>
      <c r="C272" s="1">
        <f t="shared" si="107"/>
        <v>595</v>
      </c>
      <c r="D272" s="5">
        <f>IF(N272&gt;0, RANK(N272,(N272:P272,Q272:AE272)),0)</f>
        <v>2</v>
      </c>
      <c r="E272" s="5">
        <f>IF(O272&gt;0,RANK(O272,(N272:P272,Q272:AE272)),0)</f>
        <v>1</v>
      </c>
      <c r="F272" s="5">
        <f t="shared" si="108"/>
        <v>0</v>
      </c>
      <c r="G272" s="1">
        <f t="shared" si="109"/>
        <v>25</v>
      </c>
      <c r="H272" s="2">
        <f t="shared" si="110"/>
        <v>4.2016806722689079E-2</v>
      </c>
      <c r="I272" s="6"/>
      <c r="J272" s="2">
        <f t="shared" si="111"/>
        <v>0.46722689075630253</v>
      </c>
      <c r="K272" s="2">
        <f t="shared" si="112"/>
        <v>0.50924369747899156</v>
      </c>
      <c r="L272" s="2">
        <f t="shared" si="113"/>
        <v>0</v>
      </c>
      <c r="M272" s="2">
        <f t="shared" si="114"/>
        <v>2.352941176470591E-2</v>
      </c>
      <c r="N272" s="63">
        <v>278</v>
      </c>
      <c r="O272" s="63">
        <v>303</v>
      </c>
      <c r="P272" s="63"/>
      <c r="Q272" s="63">
        <v>3</v>
      </c>
      <c r="R272" s="63">
        <v>9</v>
      </c>
      <c r="S272" s="63"/>
      <c r="T272" s="67"/>
      <c r="U272" s="63"/>
      <c r="V272" s="63"/>
      <c r="W272" s="63">
        <f t="shared" si="115"/>
        <v>0</v>
      </c>
      <c r="X272" s="63">
        <v>2</v>
      </c>
      <c r="Y272" s="63"/>
      <c r="Z272" s="63"/>
      <c r="AA272" s="63"/>
      <c r="AB272" s="63"/>
      <c r="AJ272" s="8">
        <v>0</v>
      </c>
      <c r="AN272" t="str">
        <f t="shared" si="116"/>
        <v>Cherryfield</v>
      </c>
      <c r="AO272" t="s">
        <v>699</v>
      </c>
      <c r="AP272">
        <v>2</v>
      </c>
      <c r="AR272" s="111">
        <v>23</v>
      </c>
      <c r="AS272" s="113">
        <v>29</v>
      </c>
      <c r="AT272" s="113">
        <v>45</v>
      </c>
      <c r="AU272" s="117">
        <v>12455</v>
      </c>
      <c r="AV272" s="117">
        <f t="shared" si="117"/>
        <v>23029</v>
      </c>
      <c r="AW272" t="s">
        <v>1480</v>
      </c>
      <c r="AX272">
        <f t="shared" si="118"/>
        <v>2312455</v>
      </c>
      <c r="AY272" s="1">
        <v>9</v>
      </c>
      <c r="BC272">
        <v>44.25</v>
      </c>
      <c r="BD272">
        <v>0.52</v>
      </c>
      <c r="BE272">
        <v>43.74</v>
      </c>
      <c r="BH272" s="123">
        <f t="shared" si="119"/>
        <v>0</v>
      </c>
      <c r="BI272" s="123">
        <f t="shared" si="120"/>
        <v>0.50900000000000001</v>
      </c>
      <c r="BJ272">
        <f t="shared" si="121"/>
        <v>0</v>
      </c>
      <c r="BN272" s="63">
        <v>0</v>
      </c>
    </row>
    <row r="273" spans="1:66" hidden="1" outlineLevel="1">
      <c r="A273" t="s">
        <v>360</v>
      </c>
      <c r="B273" s="8" t="s">
        <v>1706</v>
      </c>
      <c r="C273" s="1">
        <f t="shared" si="107"/>
        <v>285</v>
      </c>
      <c r="D273" s="5">
        <f>IF(N273&gt;0, RANK(N273,(N273:P273,Q273:AE273)),0)</f>
        <v>2</v>
      </c>
      <c r="E273" s="5">
        <f>IF(O273&gt;0,RANK(O273,(N273:P273,Q273:AE273)),0)</f>
        <v>1</v>
      </c>
      <c r="F273" s="5">
        <f t="shared" si="108"/>
        <v>0</v>
      </c>
      <c r="G273" s="1">
        <f t="shared" si="109"/>
        <v>73</v>
      </c>
      <c r="H273" s="2">
        <f t="shared" si="110"/>
        <v>0.256140350877193</v>
      </c>
      <c r="I273" s="6"/>
      <c r="J273" s="2">
        <f t="shared" si="111"/>
        <v>0.36140350877192984</v>
      </c>
      <c r="K273" s="2">
        <f t="shared" si="112"/>
        <v>0.61754385964912284</v>
      </c>
      <c r="L273" s="2">
        <f t="shared" si="113"/>
        <v>0</v>
      </c>
      <c r="M273" s="2">
        <f t="shared" si="114"/>
        <v>2.1052631578947323E-2</v>
      </c>
      <c r="N273" s="63">
        <v>103</v>
      </c>
      <c r="O273" s="63">
        <v>176</v>
      </c>
      <c r="P273" s="63"/>
      <c r="Q273" s="63">
        <v>4</v>
      </c>
      <c r="R273" s="63">
        <v>2</v>
      </c>
      <c r="S273" s="63"/>
      <c r="T273" s="67"/>
      <c r="U273" s="63"/>
      <c r="V273" s="63"/>
      <c r="W273" s="63">
        <f t="shared" si="115"/>
        <v>0</v>
      </c>
      <c r="X273" s="63">
        <v>0</v>
      </c>
      <c r="Y273" s="63"/>
      <c r="Z273" s="63"/>
      <c r="AA273" s="63"/>
      <c r="AB273" s="63"/>
      <c r="AJ273" s="8">
        <v>0</v>
      </c>
      <c r="AN273" t="str">
        <f t="shared" si="116"/>
        <v>Chester</v>
      </c>
      <c r="AO273" t="s">
        <v>2496</v>
      </c>
      <c r="AP273">
        <v>2</v>
      </c>
      <c r="AR273" s="111">
        <v>23</v>
      </c>
      <c r="AS273" s="113">
        <v>19</v>
      </c>
      <c r="AT273" s="113">
        <v>50</v>
      </c>
      <c r="AU273" s="117">
        <v>12525</v>
      </c>
      <c r="AV273" s="117">
        <f t="shared" si="117"/>
        <v>23019</v>
      </c>
      <c r="AW273" t="s">
        <v>1480</v>
      </c>
      <c r="AX273">
        <f t="shared" si="118"/>
        <v>2312525</v>
      </c>
      <c r="AY273" s="1">
        <v>5</v>
      </c>
      <c r="BC273">
        <v>44.32</v>
      </c>
      <c r="BD273">
        <v>0</v>
      </c>
      <c r="BE273">
        <v>44.31</v>
      </c>
      <c r="BH273" s="123">
        <f t="shared" si="119"/>
        <v>0</v>
      </c>
      <c r="BI273" s="123">
        <f t="shared" si="120"/>
        <v>0.61699999999999999</v>
      </c>
      <c r="BJ273">
        <f t="shared" si="121"/>
        <v>0</v>
      </c>
      <c r="BN273" s="63">
        <v>0</v>
      </c>
    </row>
    <row r="274" spans="1:66" hidden="1" outlineLevel="1">
      <c r="A274" t="s">
        <v>202</v>
      </c>
      <c r="B274" s="8" t="s">
        <v>1706</v>
      </c>
      <c r="C274" s="1">
        <f t="shared" si="107"/>
        <v>662</v>
      </c>
      <c r="D274" s="5">
        <f>IF(N274&gt;0, RANK(N274,(N274:P274,Q274:AE274)),0)</f>
        <v>1</v>
      </c>
      <c r="E274" s="5">
        <f>IF(O274&gt;0,RANK(O274,(N274:P274,Q274:AE274)),0)</f>
        <v>2</v>
      </c>
      <c r="F274" s="5">
        <f t="shared" si="108"/>
        <v>0</v>
      </c>
      <c r="G274" s="1">
        <f t="shared" si="109"/>
        <v>153</v>
      </c>
      <c r="H274" s="2">
        <f t="shared" si="110"/>
        <v>0.23111782477341389</v>
      </c>
      <c r="I274" s="6"/>
      <c r="J274" s="2">
        <f t="shared" si="111"/>
        <v>0.60271903323262843</v>
      </c>
      <c r="K274" s="2">
        <f t="shared" si="112"/>
        <v>0.37160120845921452</v>
      </c>
      <c r="L274" s="2">
        <f t="shared" si="113"/>
        <v>0</v>
      </c>
      <c r="M274" s="2">
        <f t="shared" si="114"/>
        <v>2.5679758308157052E-2</v>
      </c>
      <c r="N274" s="63">
        <v>399</v>
      </c>
      <c r="O274" s="63">
        <v>246</v>
      </c>
      <c r="P274" s="63"/>
      <c r="Q274" s="63">
        <v>6</v>
      </c>
      <c r="R274" s="63">
        <v>11</v>
      </c>
      <c r="S274" s="63"/>
      <c r="T274" s="67"/>
      <c r="U274" s="63"/>
      <c r="V274" s="63"/>
      <c r="W274" s="63">
        <f t="shared" si="115"/>
        <v>0</v>
      </c>
      <c r="X274" s="63">
        <v>0</v>
      </c>
      <c r="Y274" s="63"/>
      <c r="Z274" s="63"/>
      <c r="AA274" s="63"/>
      <c r="AB274" s="63"/>
      <c r="AJ274" s="8">
        <v>0</v>
      </c>
      <c r="AN274" t="str">
        <f t="shared" si="116"/>
        <v>Chesterville</v>
      </c>
      <c r="AO274" t="s">
        <v>1146</v>
      </c>
      <c r="AP274">
        <v>2</v>
      </c>
      <c r="AR274" s="111">
        <v>23</v>
      </c>
      <c r="AS274" s="113">
        <v>7</v>
      </c>
      <c r="AT274" s="113">
        <v>15</v>
      </c>
      <c r="AU274" s="117">
        <v>12595</v>
      </c>
      <c r="AV274" s="117">
        <f t="shared" si="117"/>
        <v>23007</v>
      </c>
      <c r="AW274" t="s">
        <v>1480</v>
      </c>
      <c r="AX274">
        <f t="shared" si="118"/>
        <v>2312595</v>
      </c>
      <c r="AY274" s="1">
        <v>16</v>
      </c>
      <c r="BC274">
        <v>37.630000000000003</v>
      </c>
      <c r="BD274">
        <v>1.17</v>
      </c>
      <c r="BE274">
        <v>36.46</v>
      </c>
      <c r="BH274" s="123">
        <f t="shared" si="119"/>
        <v>0.60199999999999998</v>
      </c>
      <c r="BI274" s="123">
        <f t="shared" si="120"/>
        <v>0</v>
      </c>
      <c r="BJ274">
        <f t="shared" si="121"/>
        <v>0</v>
      </c>
      <c r="BN274" s="63">
        <v>0</v>
      </c>
    </row>
    <row r="275" spans="1:66" hidden="1" outlineLevel="1">
      <c r="A275" t="s">
        <v>2819</v>
      </c>
      <c r="B275" s="8" t="s">
        <v>1706</v>
      </c>
      <c r="C275" s="1">
        <f t="shared" si="107"/>
        <v>2298</v>
      </c>
      <c r="D275" s="5">
        <f>IF(N275&gt;0, RANK(N275,(N275:P275,Q275:AE275)),0)</f>
        <v>1</v>
      </c>
      <c r="E275" s="5">
        <f>IF(O275&gt;0,RANK(O275,(N275:P275,Q275:AE275)),0)</f>
        <v>2</v>
      </c>
      <c r="F275" s="5">
        <f t="shared" si="108"/>
        <v>0</v>
      </c>
      <c r="G275" s="1">
        <f t="shared" si="109"/>
        <v>8</v>
      </c>
      <c r="H275" s="2">
        <f t="shared" si="110"/>
        <v>3.4812880765883376E-3</v>
      </c>
      <c r="I275" s="6"/>
      <c r="J275" s="2">
        <f t="shared" si="111"/>
        <v>0.48781549173194083</v>
      </c>
      <c r="K275" s="2">
        <f t="shared" si="112"/>
        <v>0.48433420365535246</v>
      </c>
      <c r="L275" s="2">
        <f t="shared" si="113"/>
        <v>0</v>
      </c>
      <c r="M275" s="2">
        <f t="shared" si="114"/>
        <v>2.7850304612706711E-2</v>
      </c>
      <c r="N275" s="63">
        <v>1121</v>
      </c>
      <c r="O275" s="63">
        <v>1113</v>
      </c>
      <c r="P275" s="63"/>
      <c r="Q275" s="63">
        <v>25</v>
      </c>
      <c r="R275" s="63">
        <v>32</v>
      </c>
      <c r="S275" s="63"/>
      <c r="T275" s="67"/>
      <c r="U275" s="63"/>
      <c r="V275" s="63"/>
      <c r="W275" s="63">
        <f t="shared" si="115"/>
        <v>7</v>
      </c>
      <c r="X275" s="63">
        <v>0</v>
      </c>
      <c r="Y275" s="63"/>
      <c r="Z275" s="63"/>
      <c r="AA275" s="63"/>
      <c r="AB275" s="63"/>
      <c r="AJ275" s="8">
        <v>0</v>
      </c>
      <c r="AN275" t="str">
        <f t="shared" si="116"/>
        <v>China</v>
      </c>
      <c r="AO275" t="s">
        <v>3027</v>
      </c>
      <c r="AP275">
        <v>1</v>
      </c>
      <c r="AR275" s="111">
        <v>23</v>
      </c>
      <c r="AS275" s="113">
        <v>11</v>
      </c>
      <c r="AT275" s="113">
        <v>30</v>
      </c>
      <c r="AU275" s="117">
        <v>12735</v>
      </c>
      <c r="AV275" s="117">
        <f t="shared" si="117"/>
        <v>23011</v>
      </c>
      <c r="AW275" t="s">
        <v>1480</v>
      </c>
      <c r="AX275">
        <f t="shared" si="118"/>
        <v>2312735</v>
      </c>
      <c r="AY275" s="1">
        <v>24</v>
      </c>
      <c r="BC275">
        <v>56.77</v>
      </c>
      <c r="BD275">
        <v>6.93</v>
      </c>
      <c r="BE275">
        <v>49.85</v>
      </c>
      <c r="BH275" s="123">
        <f t="shared" si="119"/>
        <v>0.48699999999999999</v>
      </c>
      <c r="BI275" s="123">
        <f t="shared" si="120"/>
        <v>0</v>
      </c>
      <c r="BJ275">
        <f t="shared" si="121"/>
        <v>0</v>
      </c>
      <c r="BN275" s="63">
        <v>7</v>
      </c>
    </row>
    <row r="276" spans="1:66" hidden="1" outlineLevel="1">
      <c r="A276" t="s">
        <v>1021</v>
      </c>
      <c r="B276" s="8" t="s">
        <v>1706</v>
      </c>
      <c r="C276" s="1">
        <f t="shared" si="107"/>
        <v>462</v>
      </c>
      <c r="D276" s="5">
        <f>IF(N276&gt;0, RANK(N276,(N276:P276,Q276:AE276)),0)</f>
        <v>2</v>
      </c>
      <c r="E276" s="5">
        <f>IF(O276&gt;0,RANK(O276,(N276:P276,Q276:AE276)),0)</f>
        <v>1</v>
      </c>
      <c r="F276" s="5">
        <f t="shared" si="108"/>
        <v>0</v>
      </c>
      <c r="G276" s="1">
        <f t="shared" si="109"/>
        <v>10</v>
      </c>
      <c r="H276" s="2">
        <f t="shared" si="110"/>
        <v>2.1645021645021644E-2</v>
      </c>
      <c r="I276" s="6"/>
      <c r="J276" s="2">
        <f t="shared" si="111"/>
        <v>0.47835497835497837</v>
      </c>
      <c r="K276" s="2">
        <f t="shared" si="112"/>
        <v>0.5</v>
      </c>
      <c r="L276" s="2">
        <f t="shared" si="113"/>
        <v>0</v>
      </c>
      <c r="M276" s="2">
        <f t="shared" si="114"/>
        <v>2.1645021645021689E-2</v>
      </c>
      <c r="N276" s="63">
        <v>221</v>
      </c>
      <c r="O276" s="63">
        <v>231</v>
      </c>
      <c r="P276" s="63"/>
      <c r="Q276" s="63">
        <v>6</v>
      </c>
      <c r="R276" s="63">
        <v>4</v>
      </c>
      <c r="S276" s="63"/>
      <c r="T276" s="67"/>
      <c r="U276" s="63"/>
      <c r="V276" s="63"/>
      <c r="W276" s="63">
        <f t="shared" si="115"/>
        <v>0</v>
      </c>
      <c r="X276" s="63">
        <v>0</v>
      </c>
      <c r="Y276" s="63"/>
      <c r="Z276" s="63"/>
      <c r="AA276" s="63"/>
      <c r="AB276" s="63"/>
      <c r="AJ276" s="8">
        <v>0</v>
      </c>
      <c r="AN276" t="str">
        <f t="shared" si="116"/>
        <v>Clifton</v>
      </c>
      <c r="AO276" t="s">
        <v>2496</v>
      </c>
      <c r="AP276">
        <v>2</v>
      </c>
      <c r="AR276" s="111">
        <v>23</v>
      </c>
      <c r="AS276" s="113">
        <v>19</v>
      </c>
      <c r="AT276" s="113">
        <v>55</v>
      </c>
      <c r="AU276" s="117">
        <v>13365</v>
      </c>
      <c r="AV276" s="117">
        <f t="shared" si="117"/>
        <v>23019</v>
      </c>
      <c r="AW276" t="s">
        <v>1480</v>
      </c>
      <c r="AX276">
        <f t="shared" si="118"/>
        <v>2313365</v>
      </c>
      <c r="AY276" s="1">
        <v>3</v>
      </c>
      <c r="BC276">
        <v>35.82</v>
      </c>
      <c r="BD276">
        <v>1.43</v>
      </c>
      <c r="BE276">
        <v>34.39</v>
      </c>
      <c r="BH276" s="123">
        <f t="shared" si="119"/>
        <v>0</v>
      </c>
      <c r="BI276" s="123">
        <f t="shared" si="120"/>
        <v>0.5</v>
      </c>
      <c r="BJ276">
        <f t="shared" si="121"/>
        <v>0</v>
      </c>
      <c r="BN276" s="63">
        <v>0</v>
      </c>
    </row>
    <row r="277" spans="1:66" hidden="1" outlineLevel="1">
      <c r="A277" t="s">
        <v>1293</v>
      </c>
      <c r="B277" s="8" t="s">
        <v>1706</v>
      </c>
      <c r="C277" s="1">
        <f t="shared" si="107"/>
        <v>1586</v>
      </c>
      <c r="D277" s="5">
        <f>IF(N277&gt;0, RANK(N277,(N277:P277,Q277:AE277)),0)</f>
        <v>1</v>
      </c>
      <c r="E277" s="5">
        <f>IF(O277&gt;0,RANK(O277,(N277:P277,Q277:AE277)),0)</f>
        <v>2</v>
      </c>
      <c r="F277" s="5">
        <f t="shared" si="108"/>
        <v>0</v>
      </c>
      <c r="G277" s="1">
        <f t="shared" si="109"/>
        <v>87</v>
      </c>
      <c r="H277" s="2">
        <f t="shared" si="110"/>
        <v>5.4854981084489281E-2</v>
      </c>
      <c r="I277" s="6"/>
      <c r="J277" s="2">
        <f t="shared" si="111"/>
        <v>0.51513240857503151</v>
      </c>
      <c r="K277" s="2">
        <f t="shared" si="112"/>
        <v>0.46027742749054223</v>
      </c>
      <c r="L277" s="2">
        <f t="shared" si="113"/>
        <v>0</v>
      </c>
      <c r="M277" s="2">
        <f t="shared" si="114"/>
        <v>2.4590163934426257E-2</v>
      </c>
      <c r="N277" s="63">
        <v>817</v>
      </c>
      <c r="O277" s="63">
        <v>730</v>
      </c>
      <c r="P277" s="63"/>
      <c r="Q277" s="63">
        <v>16</v>
      </c>
      <c r="R277" s="63">
        <v>20</v>
      </c>
      <c r="S277" s="63"/>
      <c r="T277" s="67"/>
      <c r="U277" s="63"/>
      <c r="V277" s="63"/>
      <c r="W277" s="63">
        <f t="shared" si="115"/>
        <v>3</v>
      </c>
      <c r="X277" s="63">
        <v>0</v>
      </c>
      <c r="Y277" s="63"/>
      <c r="Z277" s="63"/>
      <c r="AA277" s="63"/>
      <c r="AB277" s="63"/>
      <c r="AJ277" s="8">
        <v>0</v>
      </c>
      <c r="AN277" t="str">
        <f t="shared" si="116"/>
        <v>Clinton</v>
      </c>
      <c r="AO277" t="s">
        <v>3027</v>
      </c>
      <c r="AP277">
        <v>2</v>
      </c>
      <c r="AR277" s="111">
        <v>23</v>
      </c>
      <c r="AS277" s="113">
        <v>11</v>
      </c>
      <c r="AT277" s="113">
        <v>35</v>
      </c>
      <c r="AU277" s="117">
        <v>13470</v>
      </c>
      <c r="AV277" s="117">
        <f t="shared" si="117"/>
        <v>23011</v>
      </c>
      <c r="AW277" t="s">
        <v>1480</v>
      </c>
      <c r="AX277">
        <f t="shared" si="118"/>
        <v>2313470</v>
      </c>
      <c r="AY277" s="1">
        <v>25</v>
      </c>
      <c r="BC277">
        <v>44.83</v>
      </c>
      <c r="BD277">
        <v>0.95</v>
      </c>
      <c r="BE277">
        <v>43.89</v>
      </c>
      <c r="BH277" s="123">
        <f t="shared" si="119"/>
        <v>0.51500000000000001</v>
      </c>
      <c r="BI277" s="123">
        <f t="shared" si="120"/>
        <v>0</v>
      </c>
      <c r="BJ277">
        <f t="shared" ref="BJ277:BJ279" si="122">IF(BH277=BI277,ROUNDDOWN(BI277*10,0),0)</f>
        <v>0</v>
      </c>
      <c r="BN277" s="63">
        <v>3</v>
      </c>
    </row>
    <row r="278" spans="1:66" hidden="1" outlineLevel="1">
      <c r="A278" t="s">
        <v>1504</v>
      </c>
      <c r="B278" s="8" t="s">
        <v>1706</v>
      </c>
      <c r="C278" s="1">
        <f t="shared" si="107"/>
        <v>201</v>
      </c>
      <c r="D278" s="5">
        <f>IF(N278&gt;0, RANK(N278,(N278:P278,Q278:AE278)),0)</f>
        <v>2</v>
      </c>
      <c r="E278" s="5">
        <f>IF(O278&gt;0,RANK(O278,(N278:P278,Q278:AE278)),0)</f>
        <v>1</v>
      </c>
      <c r="F278" s="5">
        <f t="shared" si="108"/>
        <v>0</v>
      </c>
      <c r="G278" s="1">
        <f t="shared" si="109"/>
        <v>59</v>
      </c>
      <c r="H278" s="2">
        <f t="shared" si="110"/>
        <v>0.29353233830845771</v>
      </c>
      <c r="I278" s="6"/>
      <c r="J278" s="2">
        <f t="shared" si="111"/>
        <v>0.33333333333333331</v>
      </c>
      <c r="K278" s="2">
        <f t="shared" si="112"/>
        <v>0.62686567164179108</v>
      </c>
      <c r="L278" s="2">
        <f t="shared" si="113"/>
        <v>0</v>
      </c>
      <c r="M278" s="2">
        <f t="shared" si="114"/>
        <v>3.9800995024875663E-2</v>
      </c>
      <c r="N278" s="63">
        <v>67</v>
      </c>
      <c r="O278" s="63">
        <v>126</v>
      </c>
      <c r="P278" s="63"/>
      <c r="Q278" s="63">
        <v>5</v>
      </c>
      <c r="R278" s="63">
        <v>3</v>
      </c>
      <c r="S278" s="63"/>
      <c r="T278" s="67"/>
      <c r="U278" s="63"/>
      <c r="V278" s="63"/>
      <c r="W278" s="63">
        <f t="shared" si="115"/>
        <v>0</v>
      </c>
      <c r="X278" s="63">
        <v>0</v>
      </c>
      <c r="Y278" s="63"/>
      <c r="Z278" s="63"/>
      <c r="AA278" s="63"/>
      <c r="AB278" s="63"/>
      <c r="AJ278" s="8">
        <v>0</v>
      </c>
      <c r="AN278" t="str">
        <f t="shared" si="116"/>
        <v>Columbia</v>
      </c>
      <c r="AO278" t="s">
        <v>699</v>
      </c>
      <c r="AP278">
        <v>2</v>
      </c>
      <c r="AR278" s="111">
        <v>23</v>
      </c>
      <c r="AS278" s="113">
        <v>29</v>
      </c>
      <c r="AT278" s="113">
        <v>55</v>
      </c>
      <c r="AU278" s="117">
        <v>13750</v>
      </c>
      <c r="AV278" s="117">
        <f t="shared" si="117"/>
        <v>23029</v>
      </c>
      <c r="AW278" t="s">
        <v>1480</v>
      </c>
      <c r="AX278">
        <f t="shared" si="118"/>
        <v>2313750</v>
      </c>
      <c r="AY278" s="1">
        <v>5</v>
      </c>
      <c r="BC278">
        <v>36.270000000000003</v>
      </c>
      <c r="BD278">
        <v>0.27</v>
      </c>
      <c r="BE278">
        <v>36</v>
      </c>
      <c r="BH278" s="123">
        <f t="shared" si="119"/>
        <v>0</v>
      </c>
      <c r="BI278" s="123">
        <f t="shared" si="120"/>
        <v>0.626</v>
      </c>
      <c r="BJ278">
        <f t="shared" si="122"/>
        <v>0</v>
      </c>
      <c r="BN278" s="63">
        <v>0</v>
      </c>
    </row>
    <row r="279" spans="1:66" hidden="1" outlineLevel="1">
      <c r="A279" t="s">
        <v>1602</v>
      </c>
      <c r="B279" s="8" t="s">
        <v>1706</v>
      </c>
      <c r="C279" s="1">
        <f t="shared" si="107"/>
        <v>285</v>
      </c>
      <c r="D279" s="5">
        <f>IF(N279&gt;0, RANK(N279,(N279:P279,Q279:AE279)),0)</f>
        <v>2</v>
      </c>
      <c r="E279" s="5">
        <f>IF(O279&gt;0,RANK(O279,(N279:P279,Q279:AE279)),0)</f>
        <v>1</v>
      </c>
      <c r="F279" s="5">
        <f t="shared" si="108"/>
        <v>0</v>
      </c>
      <c r="G279" s="1">
        <f t="shared" si="109"/>
        <v>26</v>
      </c>
      <c r="H279" s="2">
        <f t="shared" si="110"/>
        <v>9.1228070175438603E-2</v>
      </c>
      <c r="I279" s="6"/>
      <c r="J279" s="2">
        <f t="shared" si="111"/>
        <v>0.42807017543859649</v>
      </c>
      <c r="K279" s="2">
        <f t="shared" si="112"/>
        <v>0.51929824561403504</v>
      </c>
      <c r="L279" s="2">
        <f t="shared" si="113"/>
        <v>0</v>
      </c>
      <c r="M279" s="2">
        <f t="shared" si="114"/>
        <v>5.2631578947368474E-2</v>
      </c>
      <c r="N279" s="63">
        <v>122</v>
      </c>
      <c r="O279" s="63">
        <v>148</v>
      </c>
      <c r="P279" s="63"/>
      <c r="Q279" s="63">
        <v>10</v>
      </c>
      <c r="R279" s="63">
        <v>3</v>
      </c>
      <c r="S279" s="63"/>
      <c r="T279" s="67"/>
      <c r="U279" s="63"/>
      <c r="V279" s="63"/>
      <c r="W279" s="63">
        <f t="shared" si="115"/>
        <v>2</v>
      </c>
      <c r="X279" s="63">
        <v>0</v>
      </c>
      <c r="Y279" s="63"/>
      <c r="Z279" s="63"/>
      <c r="AA279" s="63"/>
      <c r="AB279" s="63"/>
      <c r="AJ279" s="8">
        <v>0</v>
      </c>
      <c r="AN279" t="str">
        <f t="shared" si="116"/>
        <v>Columbia Falls</v>
      </c>
      <c r="AO279" t="s">
        <v>699</v>
      </c>
      <c r="AP279">
        <v>2</v>
      </c>
      <c r="AR279" s="111">
        <v>23</v>
      </c>
      <c r="AS279" s="113">
        <v>29</v>
      </c>
      <c r="AT279" s="113">
        <v>60</v>
      </c>
      <c r="AU279" s="117">
        <v>13820</v>
      </c>
      <c r="AV279" s="117">
        <f t="shared" si="117"/>
        <v>23029</v>
      </c>
      <c r="AW279" t="s">
        <v>1480</v>
      </c>
      <c r="AX279">
        <f t="shared" si="118"/>
        <v>2313820</v>
      </c>
      <c r="AY279" s="1">
        <v>2</v>
      </c>
      <c r="BC279">
        <v>24.66</v>
      </c>
      <c r="BD279">
        <v>0.14000000000000001</v>
      </c>
      <c r="BE279">
        <v>24.53</v>
      </c>
      <c r="BH279" s="123">
        <f t="shared" si="119"/>
        <v>0</v>
      </c>
      <c r="BI279" s="123">
        <f t="shared" si="120"/>
        <v>0.51900000000000002</v>
      </c>
      <c r="BJ279">
        <f t="shared" si="122"/>
        <v>0</v>
      </c>
      <c r="BN279" s="63">
        <v>2</v>
      </c>
    </row>
    <row r="280" spans="1:66" hidden="1" outlineLevel="1">
      <c r="A280" t="s">
        <v>2710</v>
      </c>
      <c r="B280" s="8" t="s">
        <v>1706</v>
      </c>
      <c r="C280" s="1">
        <f t="shared" si="107"/>
        <v>3</v>
      </c>
      <c r="D280" s="5">
        <f>IF(N280&gt;0, RANK(N280,(N280:P280,Q280:AE280)),0)</f>
        <v>0</v>
      </c>
      <c r="E280" s="5">
        <f>IF(O280&gt;0,RANK(O280,(N280:P280,Q280:AE280)),0)</f>
        <v>0</v>
      </c>
      <c r="F280" s="5">
        <f t="shared" si="108"/>
        <v>0</v>
      </c>
      <c r="G280" s="1">
        <f t="shared" si="109"/>
        <v>0</v>
      </c>
      <c r="H280" s="2">
        <f t="shared" si="110"/>
        <v>0</v>
      </c>
      <c r="I280" s="6"/>
      <c r="J280" s="2">
        <f t="shared" si="111"/>
        <v>0</v>
      </c>
      <c r="K280" s="2">
        <f t="shared" si="112"/>
        <v>0</v>
      </c>
      <c r="L280" s="2">
        <f t="shared" si="113"/>
        <v>0</v>
      </c>
      <c r="M280" s="2">
        <f t="shared" si="114"/>
        <v>1</v>
      </c>
      <c r="N280" s="63">
        <v>0</v>
      </c>
      <c r="O280" s="63">
        <v>0</v>
      </c>
      <c r="P280" s="63"/>
      <c r="Q280" s="63">
        <v>0</v>
      </c>
      <c r="R280" s="63">
        <v>0</v>
      </c>
      <c r="S280" s="63"/>
      <c r="T280" s="67"/>
      <c r="U280" s="63"/>
      <c r="V280" s="63"/>
      <c r="W280" s="63">
        <f t="shared" si="115"/>
        <v>3</v>
      </c>
      <c r="X280" s="63">
        <v>0</v>
      </c>
      <c r="Y280" s="63"/>
      <c r="Z280" s="63"/>
      <c r="AA280" s="63"/>
      <c r="AB280" s="63"/>
      <c r="AJ280" s="8">
        <v>0</v>
      </c>
      <c r="AN280" t="str">
        <f t="shared" si="116"/>
        <v>Concord</v>
      </c>
      <c r="AO280" t="s">
        <v>1796</v>
      </c>
      <c r="AP280">
        <v>2</v>
      </c>
      <c r="AR280" s="111">
        <v>23</v>
      </c>
      <c r="AS280" s="113">
        <v>25</v>
      </c>
      <c r="AU280" s="141">
        <v>13870</v>
      </c>
      <c r="AV280" s="117">
        <f t="shared" si="117"/>
        <v>23025</v>
      </c>
      <c r="AW280" s="117" t="s">
        <v>965</v>
      </c>
      <c r="AX280">
        <f t="shared" si="118"/>
        <v>2313870</v>
      </c>
      <c r="AY280" s="1">
        <v>0</v>
      </c>
      <c r="BI280" s="123"/>
      <c r="BN280" s="63">
        <v>3</v>
      </c>
    </row>
    <row r="281" spans="1:66" hidden="1" outlineLevel="1">
      <c r="A281" t="s">
        <v>665</v>
      </c>
      <c r="B281" s="8" t="s">
        <v>1706</v>
      </c>
      <c r="C281" s="1">
        <f t="shared" si="107"/>
        <v>186</v>
      </c>
      <c r="D281" s="5">
        <f>IF(N281&gt;0, RANK(N281,(N281:P281,Q281:AE281)),0)</f>
        <v>1</v>
      </c>
      <c r="E281" s="5">
        <f>IF(O281&gt;0,RANK(O281,(N281:P281,Q281:AE281)),0)</f>
        <v>2</v>
      </c>
      <c r="F281" s="5">
        <f t="shared" si="108"/>
        <v>0</v>
      </c>
      <c r="G281" s="1">
        <f t="shared" si="109"/>
        <v>41</v>
      </c>
      <c r="H281" s="2">
        <f t="shared" si="110"/>
        <v>0.22043010752688172</v>
      </c>
      <c r="I281" s="6"/>
      <c r="J281" s="2">
        <f t="shared" si="111"/>
        <v>0.59677419354838712</v>
      </c>
      <c r="K281" s="2">
        <f t="shared" si="112"/>
        <v>0.37634408602150538</v>
      </c>
      <c r="L281" s="2">
        <f t="shared" si="113"/>
        <v>0</v>
      </c>
      <c r="M281" s="2">
        <f t="shared" si="114"/>
        <v>2.6881720430107503E-2</v>
      </c>
      <c r="N281" s="63">
        <v>111</v>
      </c>
      <c r="O281" s="63">
        <v>70</v>
      </c>
      <c r="P281" s="63"/>
      <c r="Q281" s="63">
        <v>3</v>
      </c>
      <c r="R281" s="63">
        <v>2</v>
      </c>
      <c r="S281" s="63"/>
      <c r="T281" s="67"/>
      <c r="U281" s="63"/>
      <c r="V281" s="63"/>
      <c r="W281" s="63">
        <f t="shared" si="115"/>
        <v>0</v>
      </c>
      <c r="X281" s="63">
        <v>0</v>
      </c>
      <c r="Y281" s="63"/>
      <c r="Z281" s="63"/>
      <c r="AA281" s="63"/>
      <c r="AB281" s="63"/>
      <c r="AJ281" s="8">
        <v>0</v>
      </c>
      <c r="AN281" t="str">
        <f t="shared" si="116"/>
        <v>Connor</v>
      </c>
      <c r="AO281" t="s">
        <v>2848</v>
      </c>
      <c r="AP281">
        <v>2</v>
      </c>
      <c r="AR281" s="111">
        <v>23</v>
      </c>
      <c r="AS281" s="113">
        <v>3</v>
      </c>
      <c r="AT281" s="113">
        <v>63</v>
      </c>
      <c r="AU281" s="117">
        <v>13900</v>
      </c>
      <c r="AV281" s="117">
        <f t="shared" si="117"/>
        <v>23003</v>
      </c>
      <c r="AW281" t="s">
        <v>965</v>
      </c>
      <c r="AX281">
        <f t="shared" si="118"/>
        <v>2313900</v>
      </c>
      <c r="AY281" s="1">
        <v>0</v>
      </c>
      <c r="BC281">
        <v>39.51</v>
      </c>
      <c r="BD281">
        <v>0.09</v>
      </c>
      <c r="BE281">
        <v>39.43</v>
      </c>
      <c r="BH281" s="123">
        <f>IF(D281=1,ROUNDDOWN(J281,3),0)</f>
        <v>0.59599999999999997</v>
      </c>
      <c r="BI281" s="123">
        <f>IF(E281=1,ROUNDDOWN(K281,3),0)</f>
        <v>0</v>
      </c>
      <c r="BJ281">
        <f>IF(BH281=BI281,ROUNDDOWN(BI281*10,0),0)</f>
        <v>0</v>
      </c>
      <c r="BN281" s="63">
        <v>0</v>
      </c>
    </row>
    <row r="282" spans="1:66" hidden="1" outlineLevel="1">
      <c r="A282" t="s">
        <v>1884</v>
      </c>
      <c r="B282" s="8" t="s">
        <v>1706</v>
      </c>
      <c r="C282" s="1">
        <f t="shared" si="107"/>
        <v>113</v>
      </c>
      <c r="D282" s="5">
        <f>IF(N282&gt;0, RANK(N282,(N282:P282,Q282:AE282)),0)</f>
        <v>2</v>
      </c>
      <c r="E282" s="5">
        <f>IF(O282&gt;0,RANK(O282,(N282:P282,Q282:AE282)),0)</f>
        <v>1</v>
      </c>
      <c r="F282" s="5">
        <f t="shared" si="108"/>
        <v>0</v>
      </c>
      <c r="G282" s="1">
        <f t="shared" si="109"/>
        <v>2</v>
      </c>
      <c r="H282" s="2">
        <f t="shared" si="110"/>
        <v>1.7699115044247787E-2</v>
      </c>
      <c r="I282" s="6"/>
      <c r="J282" s="2">
        <f t="shared" si="111"/>
        <v>0.46902654867256638</v>
      </c>
      <c r="K282" s="2">
        <f t="shared" si="112"/>
        <v>0.48672566371681414</v>
      </c>
      <c r="L282" s="2">
        <f t="shared" si="113"/>
        <v>0</v>
      </c>
      <c r="M282" s="2">
        <f t="shared" si="114"/>
        <v>4.4247787610619427E-2</v>
      </c>
      <c r="N282" s="63">
        <v>53</v>
      </c>
      <c r="O282" s="63">
        <v>55</v>
      </c>
      <c r="P282" s="63"/>
      <c r="Q282" s="63">
        <v>4</v>
      </c>
      <c r="R282" s="63">
        <v>1</v>
      </c>
      <c r="S282" s="63"/>
      <c r="T282" s="67"/>
      <c r="U282" s="63"/>
      <c r="V282" s="63"/>
      <c r="W282" s="63">
        <f t="shared" si="115"/>
        <v>0</v>
      </c>
      <c r="X282" s="63">
        <v>0</v>
      </c>
      <c r="Y282" s="63"/>
      <c r="Z282" s="63"/>
      <c r="AA282" s="63"/>
      <c r="AB282" s="63"/>
      <c r="AJ282" s="8">
        <v>0</v>
      </c>
      <c r="AN282" t="str">
        <f t="shared" si="116"/>
        <v>Cooper</v>
      </c>
      <c r="AO282" t="s">
        <v>699</v>
      </c>
      <c r="AP282">
        <v>2</v>
      </c>
      <c r="AR282" s="111">
        <v>23</v>
      </c>
      <c r="AS282" s="113">
        <v>29</v>
      </c>
      <c r="AT282" s="113">
        <v>65</v>
      </c>
      <c r="AU282" s="117">
        <v>14100</v>
      </c>
      <c r="AV282" s="117">
        <f t="shared" si="117"/>
        <v>23029</v>
      </c>
      <c r="AW282" t="s">
        <v>1480</v>
      </c>
      <c r="AX282">
        <f t="shared" si="118"/>
        <v>2314100</v>
      </c>
      <c r="AY282" s="1">
        <v>1</v>
      </c>
      <c r="BC282">
        <v>32.909999999999997</v>
      </c>
      <c r="BD282">
        <v>1.79</v>
      </c>
      <c r="BE282">
        <v>31.11</v>
      </c>
      <c r="BH282" s="123">
        <f>IF(D282=1,ROUNDDOWN(J282,3),0)</f>
        <v>0</v>
      </c>
      <c r="BI282" s="123">
        <f>IF(E282=1,ROUNDDOWN(K282,3),0)</f>
        <v>0.48599999999999999</v>
      </c>
      <c r="BJ282">
        <f>IF(BH282=BI282,ROUNDDOWN(BI282*10,0),0)</f>
        <v>0</v>
      </c>
      <c r="BN282" s="63">
        <v>0</v>
      </c>
    </row>
    <row r="283" spans="1:66" hidden="1" outlineLevel="1">
      <c r="A283" t="s">
        <v>3468</v>
      </c>
      <c r="B283" s="8" t="s">
        <v>1706</v>
      </c>
      <c r="C283" s="1">
        <f t="shared" si="107"/>
        <v>16</v>
      </c>
      <c r="D283" s="5">
        <f>IF(N283&gt;0, RANK(N283,(N283:P283,Q283:AE283)),0)</f>
        <v>2</v>
      </c>
      <c r="E283" s="5">
        <f>IF(O283&gt;0,RANK(O283,(N283:P283,Q283:AE283)),0)</f>
        <v>1</v>
      </c>
      <c r="F283" s="5">
        <f t="shared" si="108"/>
        <v>0</v>
      </c>
      <c r="G283" s="1">
        <f t="shared" si="109"/>
        <v>8</v>
      </c>
      <c r="H283" s="2">
        <f t="shared" si="110"/>
        <v>0.5</v>
      </c>
      <c r="I283" s="6"/>
      <c r="J283" s="2">
        <f t="shared" si="111"/>
        <v>0.25</v>
      </c>
      <c r="K283" s="2">
        <f t="shared" si="112"/>
        <v>0.75</v>
      </c>
      <c r="L283" s="2">
        <f t="shared" si="113"/>
        <v>0</v>
      </c>
      <c r="M283" s="2">
        <f t="shared" si="114"/>
        <v>0</v>
      </c>
      <c r="N283" s="63">
        <v>4</v>
      </c>
      <c r="O283" s="63">
        <v>12</v>
      </c>
      <c r="P283" s="63"/>
      <c r="Q283" s="63">
        <v>0</v>
      </c>
      <c r="R283" s="63">
        <v>0</v>
      </c>
      <c r="S283" s="63"/>
      <c r="T283" s="67"/>
      <c r="U283" s="63"/>
      <c r="V283" s="63"/>
      <c r="W283" s="63">
        <f t="shared" si="115"/>
        <v>0</v>
      </c>
      <c r="X283" s="63">
        <v>0</v>
      </c>
      <c r="Y283" s="63"/>
      <c r="Z283" s="63"/>
      <c r="AA283" s="63"/>
      <c r="AB283" s="63"/>
      <c r="AJ283" s="8">
        <v>0</v>
      </c>
      <c r="AN283" t="str">
        <f t="shared" si="116"/>
        <v xml:space="preserve"> Cooper Twps</v>
      </c>
      <c r="AO283" t="s">
        <v>699</v>
      </c>
      <c r="AP283">
        <v>2</v>
      </c>
      <c r="AR283" s="111">
        <v>23</v>
      </c>
      <c r="AS283" s="113">
        <v>29</v>
      </c>
      <c r="AU283" s="141">
        <v>14001</v>
      </c>
      <c r="AV283" s="117">
        <f t="shared" si="117"/>
        <v>23029</v>
      </c>
      <c r="AW283" t="s">
        <v>965</v>
      </c>
      <c r="AX283">
        <f t="shared" si="118"/>
        <v>2314001</v>
      </c>
      <c r="AY283" s="1">
        <v>0</v>
      </c>
      <c r="BI283" s="123"/>
      <c r="BN283" s="63">
        <v>0</v>
      </c>
    </row>
    <row r="284" spans="1:66" hidden="1" outlineLevel="1">
      <c r="A284" t="s">
        <v>87</v>
      </c>
      <c r="B284" s="8" t="s">
        <v>1706</v>
      </c>
      <c r="C284" s="1">
        <f t="shared" si="107"/>
        <v>83</v>
      </c>
      <c r="D284" s="5">
        <f>IF(N284&gt;0, RANK(N284,(N284:P284,Q284:AE284)),0)</f>
        <v>1</v>
      </c>
      <c r="E284" s="5">
        <f>IF(O284&gt;0,RANK(O284,(N284:P284,Q284:AE284)),0)</f>
        <v>2</v>
      </c>
      <c r="F284" s="5">
        <f t="shared" si="108"/>
        <v>0</v>
      </c>
      <c r="G284" s="1">
        <f t="shared" si="109"/>
        <v>2</v>
      </c>
      <c r="H284" s="2">
        <f t="shared" si="110"/>
        <v>2.4096385542168676E-2</v>
      </c>
      <c r="I284" s="6"/>
      <c r="J284" s="2">
        <f t="shared" si="111"/>
        <v>0.50602409638554213</v>
      </c>
      <c r="K284" s="2">
        <f t="shared" si="112"/>
        <v>0.48192771084337349</v>
      </c>
      <c r="L284" s="2">
        <f t="shared" si="113"/>
        <v>0</v>
      </c>
      <c r="M284" s="2">
        <f t="shared" si="114"/>
        <v>1.2048192771084376E-2</v>
      </c>
      <c r="N284" s="63">
        <v>42</v>
      </c>
      <c r="O284" s="63">
        <v>40</v>
      </c>
      <c r="P284" s="63"/>
      <c r="Q284" s="63">
        <v>0</v>
      </c>
      <c r="R284" s="63">
        <v>1</v>
      </c>
      <c r="S284" s="63"/>
      <c r="T284" s="67"/>
      <c r="U284" s="63"/>
      <c r="V284" s="63"/>
      <c r="W284" s="63">
        <f t="shared" si="115"/>
        <v>0</v>
      </c>
      <c r="X284" s="63">
        <v>0</v>
      </c>
      <c r="Y284" s="63"/>
      <c r="Z284" s="63"/>
      <c r="AA284" s="63"/>
      <c r="AB284" s="63"/>
      <c r="AJ284" s="8">
        <v>0</v>
      </c>
      <c r="AN284" t="str">
        <f t="shared" si="116"/>
        <v>Coplin</v>
      </c>
      <c r="AO284" t="s">
        <v>1146</v>
      </c>
      <c r="AP284">
        <v>2</v>
      </c>
      <c r="AR284" s="111">
        <v>23</v>
      </c>
      <c r="AS284" s="113">
        <v>7</v>
      </c>
      <c r="AT284" s="113">
        <v>20</v>
      </c>
      <c r="AU284" s="117">
        <v>14205</v>
      </c>
      <c r="AV284" s="117">
        <f t="shared" si="117"/>
        <v>23007</v>
      </c>
      <c r="AW284" t="s">
        <v>3099</v>
      </c>
      <c r="AX284">
        <f t="shared" si="118"/>
        <v>2314205</v>
      </c>
      <c r="AY284" s="1">
        <v>2</v>
      </c>
      <c r="BC284">
        <v>33.06</v>
      </c>
      <c r="BD284">
        <v>0</v>
      </c>
      <c r="BE284">
        <v>33.06</v>
      </c>
      <c r="BH284" s="123">
        <f t="shared" ref="BH284:BI290" si="123">IF(D284=1,ROUNDDOWN(J284,3),0)</f>
        <v>0.50600000000000001</v>
      </c>
      <c r="BI284" s="123">
        <f t="shared" si="123"/>
        <v>0</v>
      </c>
      <c r="BJ284">
        <f t="shared" ref="BJ284:BJ290" si="124">IF(BH284=BI284,ROUNDDOWN(BI284*10,0),0)</f>
        <v>0</v>
      </c>
      <c r="BN284" s="63">
        <v>0</v>
      </c>
    </row>
    <row r="285" spans="1:66" hidden="1" outlineLevel="1">
      <c r="A285" t="s">
        <v>3018</v>
      </c>
      <c r="B285" s="8" t="s">
        <v>1706</v>
      </c>
      <c r="C285" s="1">
        <f t="shared" si="107"/>
        <v>1094</v>
      </c>
      <c r="D285" s="5">
        <f>IF(N285&gt;0, RANK(N285,(N285:P285,Q285:AE285)),0)</f>
        <v>2</v>
      </c>
      <c r="E285" s="5">
        <f>IF(O285&gt;0,RANK(O285,(N285:P285,Q285:AE285)),0)</f>
        <v>1</v>
      </c>
      <c r="F285" s="5">
        <f t="shared" si="108"/>
        <v>0</v>
      </c>
      <c r="G285" s="1">
        <f t="shared" si="109"/>
        <v>235</v>
      </c>
      <c r="H285" s="2">
        <f t="shared" si="110"/>
        <v>0.21480804387568556</v>
      </c>
      <c r="I285" s="6"/>
      <c r="J285" s="2">
        <f t="shared" si="111"/>
        <v>0.37842778793418647</v>
      </c>
      <c r="K285" s="2">
        <f t="shared" si="112"/>
        <v>0.59323583180987205</v>
      </c>
      <c r="L285" s="2">
        <f t="shared" si="113"/>
        <v>0</v>
      </c>
      <c r="M285" s="2">
        <f t="shared" si="114"/>
        <v>2.833638025594154E-2</v>
      </c>
      <c r="N285" s="63">
        <v>414</v>
      </c>
      <c r="O285" s="63">
        <v>649</v>
      </c>
      <c r="P285" s="63"/>
      <c r="Q285" s="63">
        <v>12</v>
      </c>
      <c r="R285" s="63">
        <v>15</v>
      </c>
      <c r="S285" s="63"/>
      <c r="T285" s="67"/>
      <c r="U285" s="63"/>
      <c r="V285" s="63"/>
      <c r="W285" s="63">
        <f t="shared" si="115"/>
        <v>4</v>
      </c>
      <c r="X285" s="63">
        <v>0</v>
      </c>
      <c r="Y285" s="63"/>
      <c r="Z285" s="63"/>
      <c r="AA285" s="63"/>
      <c r="AB285" s="63"/>
      <c r="AJ285" s="8">
        <v>0</v>
      </c>
      <c r="AN285" t="str">
        <f t="shared" si="116"/>
        <v>Corinna</v>
      </c>
      <c r="AO285" t="s">
        <v>2496</v>
      </c>
      <c r="AP285">
        <v>2</v>
      </c>
      <c r="AR285" s="111">
        <v>23</v>
      </c>
      <c r="AS285" s="113">
        <v>19</v>
      </c>
      <c r="AT285" s="113">
        <v>60</v>
      </c>
      <c r="AU285" s="117">
        <v>14310</v>
      </c>
      <c r="AV285" s="117">
        <f t="shared" si="117"/>
        <v>23019</v>
      </c>
      <c r="AW285" t="s">
        <v>1480</v>
      </c>
      <c r="AX285">
        <f t="shared" si="118"/>
        <v>2314310</v>
      </c>
      <c r="AY285" s="1">
        <v>11</v>
      </c>
      <c r="BC285">
        <v>39.44</v>
      </c>
      <c r="BD285">
        <v>0.78</v>
      </c>
      <c r="BE285">
        <v>38.659999999999997</v>
      </c>
      <c r="BH285" s="123">
        <f t="shared" si="123"/>
        <v>0</v>
      </c>
      <c r="BI285" s="123">
        <f t="shared" si="123"/>
        <v>0.59299999999999997</v>
      </c>
      <c r="BJ285">
        <f t="shared" si="124"/>
        <v>0</v>
      </c>
      <c r="BN285" s="63">
        <v>4</v>
      </c>
    </row>
    <row r="286" spans="1:66" hidden="1" outlineLevel="1">
      <c r="A286" t="s">
        <v>2163</v>
      </c>
      <c r="B286" s="8" t="s">
        <v>1706</v>
      </c>
      <c r="C286" s="1">
        <f t="shared" si="107"/>
        <v>1380</v>
      </c>
      <c r="D286" s="5">
        <f>IF(N286&gt;0, RANK(N286,(N286:P286,Q286:AE286)),0)</f>
        <v>2</v>
      </c>
      <c r="E286" s="5">
        <f>IF(O286&gt;0,RANK(O286,(N286:P286,Q286:AE286)),0)</f>
        <v>1</v>
      </c>
      <c r="F286" s="5">
        <f t="shared" si="108"/>
        <v>0</v>
      </c>
      <c r="G286" s="1">
        <f t="shared" si="109"/>
        <v>397</v>
      </c>
      <c r="H286" s="2">
        <f t="shared" si="110"/>
        <v>0.28768115942028988</v>
      </c>
      <c r="I286" s="6"/>
      <c r="J286" s="2">
        <f t="shared" si="111"/>
        <v>0.34565217391304348</v>
      </c>
      <c r="K286" s="2">
        <f t="shared" si="112"/>
        <v>0.6333333333333333</v>
      </c>
      <c r="L286" s="2">
        <f t="shared" si="113"/>
        <v>0</v>
      </c>
      <c r="M286" s="2">
        <f t="shared" si="114"/>
        <v>2.1014492753623215E-2</v>
      </c>
      <c r="N286" s="63">
        <v>477</v>
      </c>
      <c r="O286" s="63">
        <v>874</v>
      </c>
      <c r="P286" s="63"/>
      <c r="Q286" s="63">
        <v>16</v>
      </c>
      <c r="R286" s="63">
        <v>13</v>
      </c>
      <c r="S286" s="63"/>
      <c r="T286" s="67"/>
      <c r="U286" s="63"/>
      <c r="V286" s="63"/>
      <c r="W286" s="63">
        <f t="shared" si="115"/>
        <v>0</v>
      </c>
      <c r="X286" s="63">
        <v>0</v>
      </c>
      <c r="Y286" s="63"/>
      <c r="Z286" s="63"/>
      <c r="AA286" s="63"/>
      <c r="AB286" s="63"/>
      <c r="AJ286" s="8">
        <v>0</v>
      </c>
      <c r="AN286" t="str">
        <f t="shared" si="116"/>
        <v>Corinth</v>
      </c>
      <c r="AO286" t="s">
        <v>2496</v>
      </c>
      <c r="AP286">
        <v>2</v>
      </c>
      <c r="AR286" s="111">
        <v>23</v>
      </c>
      <c r="AS286" s="113">
        <v>19</v>
      </c>
      <c r="AT286" s="113">
        <v>65</v>
      </c>
      <c r="AU286" s="117">
        <v>14380</v>
      </c>
      <c r="AV286" s="117">
        <f t="shared" si="117"/>
        <v>23019</v>
      </c>
      <c r="AW286" t="s">
        <v>1480</v>
      </c>
      <c r="AX286">
        <f t="shared" si="118"/>
        <v>2314380</v>
      </c>
      <c r="AY286" s="1">
        <v>23</v>
      </c>
      <c r="BC286">
        <v>40.15</v>
      </c>
      <c r="BD286">
        <v>0</v>
      </c>
      <c r="BE286">
        <v>40.15</v>
      </c>
      <c r="BH286" s="123">
        <f t="shared" si="123"/>
        <v>0</v>
      </c>
      <c r="BI286" s="123">
        <f t="shared" si="123"/>
        <v>0.63300000000000001</v>
      </c>
      <c r="BJ286">
        <f t="shared" si="124"/>
        <v>0</v>
      </c>
      <c r="BN286" s="63">
        <v>0</v>
      </c>
    </row>
    <row r="287" spans="1:66" hidden="1" outlineLevel="1">
      <c r="A287" t="s">
        <v>1168</v>
      </c>
      <c r="B287" s="8" t="s">
        <v>1706</v>
      </c>
      <c r="C287" s="1">
        <f t="shared" si="107"/>
        <v>760</v>
      </c>
      <c r="D287" s="5">
        <f>IF(N287&gt;0, RANK(N287,(N287:P287,Q287:AE287)),0)</f>
        <v>1</v>
      </c>
      <c r="E287" s="5">
        <f>IF(O287&gt;0,RANK(O287,(N287:P287,Q287:AE287)),0)</f>
        <v>2</v>
      </c>
      <c r="F287" s="5">
        <f t="shared" si="108"/>
        <v>0</v>
      </c>
      <c r="G287" s="1">
        <f t="shared" si="109"/>
        <v>91</v>
      </c>
      <c r="H287" s="2">
        <f t="shared" si="110"/>
        <v>0.11973684210526316</v>
      </c>
      <c r="I287" s="6"/>
      <c r="J287" s="2">
        <f t="shared" si="111"/>
        <v>0.54605263157894735</v>
      </c>
      <c r="K287" s="2">
        <f t="shared" si="112"/>
        <v>0.4263157894736842</v>
      </c>
      <c r="L287" s="2">
        <f t="shared" si="113"/>
        <v>0</v>
      </c>
      <c r="M287" s="2">
        <f t="shared" si="114"/>
        <v>2.7631578947368451E-2</v>
      </c>
      <c r="N287" s="63">
        <v>415</v>
      </c>
      <c r="O287" s="63">
        <v>324</v>
      </c>
      <c r="P287" s="63"/>
      <c r="Q287" s="63">
        <v>8</v>
      </c>
      <c r="R287" s="63">
        <v>9</v>
      </c>
      <c r="S287" s="63"/>
      <c r="T287" s="67"/>
      <c r="U287" s="63"/>
      <c r="V287" s="63"/>
      <c r="W287" s="63">
        <f t="shared" si="115"/>
        <v>3</v>
      </c>
      <c r="X287" s="63">
        <v>1</v>
      </c>
      <c r="Y287" s="63"/>
      <c r="Z287" s="63"/>
      <c r="AA287" s="63"/>
      <c r="AB287" s="63"/>
      <c r="AJ287" s="8">
        <v>0</v>
      </c>
      <c r="AN287" t="str">
        <f t="shared" si="116"/>
        <v>Cornish</v>
      </c>
      <c r="AO287" t="s">
        <v>932</v>
      </c>
      <c r="AP287">
        <v>1</v>
      </c>
      <c r="AR287" s="111">
        <v>23</v>
      </c>
      <c r="AS287" s="113">
        <v>31</v>
      </c>
      <c r="AT287" s="113">
        <v>35</v>
      </c>
      <c r="AU287" s="117">
        <v>14485</v>
      </c>
      <c r="AV287" s="117">
        <f t="shared" si="117"/>
        <v>23031</v>
      </c>
      <c r="AW287" t="s">
        <v>1480</v>
      </c>
      <c r="AX287">
        <f t="shared" si="118"/>
        <v>2314485</v>
      </c>
      <c r="AY287" s="1">
        <v>9</v>
      </c>
      <c r="BC287">
        <v>22.28</v>
      </c>
      <c r="BD287">
        <v>0.18</v>
      </c>
      <c r="BE287">
        <v>22.1</v>
      </c>
      <c r="BH287" s="123">
        <f t="shared" si="123"/>
        <v>0.54600000000000004</v>
      </c>
      <c r="BI287" s="123">
        <f t="shared" si="123"/>
        <v>0</v>
      </c>
      <c r="BJ287">
        <f t="shared" si="124"/>
        <v>0</v>
      </c>
      <c r="BN287" s="63">
        <v>3</v>
      </c>
    </row>
    <row r="288" spans="1:66" hidden="1" outlineLevel="1">
      <c r="A288" t="s">
        <v>2116</v>
      </c>
      <c r="B288" s="8" t="s">
        <v>1706</v>
      </c>
      <c r="C288" s="1">
        <f t="shared" si="107"/>
        <v>672</v>
      </c>
      <c r="D288" s="5">
        <f>IF(N288&gt;0, RANK(N288,(N288:P288,Q288:AE288)),0)</f>
        <v>2</v>
      </c>
      <c r="E288" s="5">
        <f>IF(O288&gt;0,RANK(O288,(N288:P288,Q288:AE288)),0)</f>
        <v>1</v>
      </c>
      <c r="F288" s="5">
        <f t="shared" si="108"/>
        <v>0</v>
      </c>
      <c r="G288" s="1">
        <f t="shared" si="109"/>
        <v>54</v>
      </c>
      <c r="H288" s="2">
        <f t="shared" si="110"/>
        <v>8.0357142857142863E-2</v>
      </c>
      <c r="I288" s="6"/>
      <c r="J288" s="2">
        <f t="shared" si="111"/>
        <v>0.45238095238095238</v>
      </c>
      <c r="K288" s="2">
        <f t="shared" si="112"/>
        <v>0.53273809523809523</v>
      </c>
      <c r="L288" s="2">
        <f t="shared" si="113"/>
        <v>0</v>
      </c>
      <c r="M288" s="2">
        <f t="shared" si="114"/>
        <v>1.4880952380952439E-2</v>
      </c>
      <c r="N288" s="63">
        <v>304</v>
      </c>
      <c r="O288" s="63">
        <v>358</v>
      </c>
      <c r="P288" s="63"/>
      <c r="Q288" s="63">
        <v>6</v>
      </c>
      <c r="R288" s="63">
        <v>4</v>
      </c>
      <c r="S288" s="63"/>
      <c r="T288" s="67"/>
      <c r="U288" s="63"/>
      <c r="V288" s="63"/>
      <c r="W288" s="63">
        <f t="shared" si="115"/>
        <v>0</v>
      </c>
      <c r="X288" s="63">
        <v>0</v>
      </c>
      <c r="Y288" s="63"/>
      <c r="Z288" s="63"/>
      <c r="AA288" s="63"/>
      <c r="AB288" s="63"/>
      <c r="AJ288" s="8">
        <v>0</v>
      </c>
      <c r="AN288" t="str">
        <f t="shared" si="116"/>
        <v>Cornville</v>
      </c>
      <c r="AO288" t="s">
        <v>1796</v>
      </c>
      <c r="AP288">
        <v>2</v>
      </c>
      <c r="AR288" s="111">
        <v>23</v>
      </c>
      <c r="AS288" s="113">
        <v>25</v>
      </c>
      <c r="AT288" s="113">
        <v>40</v>
      </c>
      <c r="AU288" s="117">
        <v>14555</v>
      </c>
      <c r="AV288" s="117">
        <f t="shared" si="117"/>
        <v>23025</v>
      </c>
      <c r="AW288" t="s">
        <v>1480</v>
      </c>
      <c r="AX288">
        <f t="shared" si="118"/>
        <v>2314555</v>
      </c>
      <c r="AY288" s="1">
        <v>7</v>
      </c>
      <c r="BC288">
        <v>40.65</v>
      </c>
      <c r="BD288">
        <v>0.21</v>
      </c>
      <c r="BE288">
        <v>40.450000000000003</v>
      </c>
      <c r="BH288" s="123">
        <f t="shared" si="123"/>
        <v>0</v>
      </c>
      <c r="BI288" s="123">
        <f t="shared" si="123"/>
        <v>0.53200000000000003</v>
      </c>
      <c r="BJ288">
        <f t="shared" si="124"/>
        <v>0</v>
      </c>
      <c r="BN288" s="63">
        <v>0</v>
      </c>
    </row>
    <row r="289" spans="1:66" hidden="1" outlineLevel="1">
      <c r="A289" t="s">
        <v>2572</v>
      </c>
      <c r="B289" s="8" t="s">
        <v>1706</v>
      </c>
      <c r="C289" s="1">
        <f t="shared" si="107"/>
        <v>151</v>
      </c>
      <c r="D289" s="5">
        <f>IF(N289&gt;0, RANK(N289,(N289:P289,Q289:AE289)),0)</f>
        <v>1</v>
      </c>
      <c r="E289" s="5">
        <f>IF(O289&gt;0,RANK(O289,(N289:P289,Q289:AE289)),0)</f>
        <v>2</v>
      </c>
      <c r="F289" s="5">
        <f t="shared" si="108"/>
        <v>0</v>
      </c>
      <c r="G289" s="1">
        <f t="shared" si="109"/>
        <v>61</v>
      </c>
      <c r="H289" s="2">
        <f t="shared" si="110"/>
        <v>0.40397350993377484</v>
      </c>
      <c r="I289" s="6"/>
      <c r="J289" s="2">
        <f t="shared" si="111"/>
        <v>0.67549668874172186</v>
      </c>
      <c r="K289" s="2">
        <f t="shared" si="112"/>
        <v>0.27152317880794702</v>
      </c>
      <c r="L289" s="2">
        <f t="shared" si="113"/>
        <v>0</v>
      </c>
      <c r="M289" s="2">
        <f t="shared" si="114"/>
        <v>5.2980132450331119E-2</v>
      </c>
      <c r="N289" s="63">
        <v>102</v>
      </c>
      <c r="O289" s="63">
        <v>41</v>
      </c>
      <c r="P289" s="63"/>
      <c r="Q289" s="63">
        <v>2</v>
      </c>
      <c r="R289" s="63">
        <v>4</v>
      </c>
      <c r="S289" s="63"/>
      <c r="T289" s="67"/>
      <c r="U289" s="63"/>
      <c r="V289" s="63"/>
      <c r="W289" s="63">
        <f t="shared" si="115"/>
        <v>2</v>
      </c>
      <c r="X289" s="63">
        <v>0</v>
      </c>
      <c r="Y289" s="63"/>
      <c r="Z289" s="63"/>
      <c r="AA289" s="63"/>
      <c r="AB289" s="63"/>
      <c r="AJ289" s="8">
        <v>0</v>
      </c>
      <c r="AN289" t="str">
        <f t="shared" si="116"/>
        <v>Cranberry Isles</v>
      </c>
      <c r="AO289" t="s">
        <v>603</v>
      </c>
      <c r="AP289">
        <v>2</v>
      </c>
      <c r="AR289" s="111">
        <v>23</v>
      </c>
      <c r="AS289" s="113">
        <v>9</v>
      </c>
      <c r="AT289" s="113">
        <v>45</v>
      </c>
      <c r="AU289" s="117">
        <v>14905</v>
      </c>
      <c r="AV289" s="117">
        <f t="shared" si="117"/>
        <v>23009</v>
      </c>
      <c r="AW289" t="s">
        <v>1480</v>
      </c>
      <c r="AX289">
        <f t="shared" si="118"/>
        <v>2314905</v>
      </c>
      <c r="AY289" s="1">
        <v>1</v>
      </c>
      <c r="BC289">
        <v>42.41</v>
      </c>
      <c r="BD289">
        <v>39.229999999999997</v>
      </c>
      <c r="BE289">
        <v>3.17</v>
      </c>
      <c r="BH289" s="123">
        <f t="shared" si="123"/>
        <v>0.67500000000000004</v>
      </c>
      <c r="BI289" s="123">
        <f t="shared" si="123"/>
        <v>0</v>
      </c>
      <c r="BJ289">
        <f t="shared" si="124"/>
        <v>0</v>
      </c>
      <c r="BN289" s="63">
        <v>2</v>
      </c>
    </row>
    <row r="290" spans="1:66" hidden="1" outlineLevel="1">
      <c r="A290" t="s">
        <v>1885</v>
      </c>
      <c r="B290" s="8" t="s">
        <v>1706</v>
      </c>
      <c r="C290" s="1">
        <f t="shared" si="107"/>
        <v>63</v>
      </c>
      <c r="D290" s="5">
        <f>IF(N290&gt;0, RANK(N290,(N290:P290,Q290:AE290)),0)</f>
        <v>2</v>
      </c>
      <c r="E290" s="5">
        <f>IF(O290&gt;0,RANK(O290,(N290:P290,Q290:AE290)),0)</f>
        <v>1</v>
      </c>
      <c r="F290" s="5">
        <f t="shared" si="108"/>
        <v>0</v>
      </c>
      <c r="G290" s="1">
        <f t="shared" si="109"/>
        <v>17</v>
      </c>
      <c r="H290" s="2">
        <f t="shared" si="110"/>
        <v>0.26984126984126983</v>
      </c>
      <c r="I290" s="6"/>
      <c r="J290" s="2">
        <f t="shared" si="111"/>
        <v>0.36507936507936506</v>
      </c>
      <c r="K290" s="2">
        <f t="shared" si="112"/>
        <v>0.63492063492063489</v>
      </c>
      <c r="L290" s="2">
        <f t="shared" si="113"/>
        <v>0</v>
      </c>
      <c r="M290" s="2">
        <f t="shared" si="114"/>
        <v>0</v>
      </c>
      <c r="N290" s="63">
        <v>23</v>
      </c>
      <c r="O290" s="63">
        <v>40</v>
      </c>
      <c r="P290" s="63"/>
      <c r="Q290" s="63">
        <v>0</v>
      </c>
      <c r="R290" s="63">
        <v>0</v>
      </c>
      <c r="S290" s="63"/>
      <c r="T290" s="67"/>
      <c r="U290" s="63"/>
      <c r="V290" s="63"/>
      <c r="W290" s="63">
        <f t="shared" si="115"/>
        <v>0</v>
      </c>
      <c r="X290" s="63">
        <v>0</v>
      </c>
      <c r="Y290" s="63"/>
      <c r="Z290" s="63"/>
      <c r="AA290" s="63"/>
      <c r="AB290" s="63"/>
      <c r="AJ290" s="8">
        <v>0</v>
      </c>
      <c r="AN290" t="str">
        <f t="shared" si="116"/>
        <v>Crawford</v>
      </c>
      <c r="AO290" t="s">
        <v>699</v>
      </c>
      <c r="AP290">
        <v>2</v>
      </c>
      <c r="AR290" s="111">
        <v>23</v>
      </c>
      <c r="AS290" s="113">
        <v>29</v>
      </c>
      <c r="AT290" s="113">
        <v>70</v>
      </c>
      <c r="AU290" s="117">
        <v>14940</v>
      </c>
      <c r="AV290" s="117">
        <f t="shared" si="117"/>
        <v>23029</v>
      </c>
      <c r="AW290" t="s">
        <v>1480</v>
      </c>
      <c r="AX290">
        <f t="shared" si="118"/>
        <v>2314940</v>
      </c>
      <c r="AY290" s="1">
        <v>1</v>
      </c>
      <c r="BC290">
        <v>37.68</v>
      </c>
      <c r="BD290">
        <v>3.09</v>
      </c>
      <c r="BE290">
        <v>34.590000000000003</v>
      </c>
      <c r="BH290" s="123">
        <f t="shared" si="123"/>
        <v>0</v>
      </c>
      <c r="BI290" s="123">
        <f t="shared" si="123"/>
        <v>0.63400000000000001</v>
      </c>
      <c r="BJ290">
        <f t="shared" si="124"/>
        <v>0</v>
      </c>
      <c r="BN290" s="63">
        <v>0</v>
      </c>
    </row>
    <row r="291" spans="1:66" hidden="1" outlineLevel="1">
      <c r="A291" t="s">
        <v>2517</v>
      </c>
      <c r="B291" s="8" t="s">
        <v>1706</v>
      </c>
      <c r="C291" s="1">
        <f t="shared" si="107"/>
        <v>1</v>
      </c>
      <c r="D291" s="5">
        <f>IF(N291&gt;0, RANK(N291,(N291:P291,Q291:AE291)),0)</f>
        <v>1</v>
      </c>
      <c r="E291" s="5">
        <f>IF(O291&gt;0,RANK(O291,(N291:P291,Q291:AE291)),0)</f>
        <v>0</v>
      </c>
      <c r="F291" s="5">
        <f t="shared" si="108"/>
        <v>0</v>
      </c>
      <c r="G291" s="1">
        <f t="shared" si="109"/>
        <v>1</v>
      </c>
      <c r="H291" s="2">
        <f t="shared" si="110"/>
        <v>1</v>
      </c>
      <c r="I291" s="6"/>
      <c r="J291" s="2">
        <f t="shared" si="111"/>
        <v>1</v>
      </c>
      <c r="K291" s="2">
        <f t="shared" si="112"/>
        <v>0</v>
      </c>
      <c r="L291" s="2">
        <f t="shared" si="113"/>
        <v>0</v>
      </c>
      <c r="M291" s="2">
        <f t="shared" si="114"/>
        <v>0</v>
      </c>
      <c r="N291" s="63">
        <v>1</v>
      </c>
      <c r="O291" s="63">
        <v>0</v>
      </c>
      <c r="P291" s="63"/>
      <c r="Q291" s="63">
        <v>0</v>
      </c>
      <c r="R291" s="63">
        <v>0</v>
      </c>
      <c r="S291" s="63"/>
      <c r="T291" s="67"/>
      <c r="U291" s="63"/>
      <c r="V291" s="63"/>
      <c r="W291" s="63">
        <f t="shared" si="115"/>
        <v>0</v>
      </c>
      <c r="X291" s="63">
        <v>0</v>
      </c>
      <c r="Y291" s="63"/>
      <c r="Z291" s="63"/>
      <c r="AA291" s="63"/>
      <c r="AB291" s="63"/>
      <c r="AJ291" s="8">
        <v>0</v>
      </c>
      <c r="AN291" t="str">
        <f t="shared" si="116"/>
        <v>Criehaven</v>
      </c>
      <c r="AO291" t="s">
        <v>1738</v>
      </c>
      <c r="AP291">
        <v>1</v>
      </c>
      <c r="AR291" s="111">
        <v>23</v>
      </c>
      <c r="AS291" s="113">
        <v>13</v>
      </c>
      <c r="AU291" s="117">
        <v>15125</v>
      </c>
      <c r="AV291" s="117">
        <f t="shared" si="117"/>
        <v>23013</v>
      </c>
      <c r="AW291" t="s">
        <v>965</v>
      </c>
      <c r="AX291">
        <f t="shared" si="118"/>
        <v>2315125</v>
      </c>
      <c r="AY291" s="1">
        <v>0</v>
      </c>
      <c r="BI291" s="123"/>
      <c r="BN291" s="63">
        <v>0</v>
      </c>
    </row>
    <row r="292" spans="1:66" hidden="1" outlineLevel="1">
      <c r="A292" t="s">
        <v>2404</v>
      </c>
      <c r="B292" s="8" t="s">
        <v>1706</v>
      </c>
      <c r="C292" s="1">
        <f t="shared" si="107"/>
        <v>142</v>
      </c>
      <c r="D292" s="5">
        <f>IF(N292&gt;0, RANK(N292,(N292:P292,Q292:AE292)),0)</f>
        <v>2</v>
      </c>
      <c r="E292" s="5">
        <f>IF(O292&gt;0,RANK(O292,(N292:P292,Q292:AE292)),0)</f>
        <v>1</v>
      </c>
      <c r="F292" s="5">
        <f t="shared" si="108"/>
        <v>0</v>
      </c>
      <c r="G292" s="1">
        <f t="shared" si="109"/>
        <v>35</v>
      </c>
      <c r="H292" s="2">
        <f t="shared" si="110"/>
        <v>0.24647887323943662</v>
      </c>
      <c r="I292" s="6"/>
      <c r="J292" s="2">
        <f t="shared" si="111"/>
        <v>0.35915492957746481</v>
      </c>
      <c r="K292" s="2">
        <f t="shared" si="112"/>
        <v>0.60563380281690138</v>
      </c>
      <c r="L292" s="2">
        <f t="shared" si="113"/>
        <v>0</v>
      </c>
      <c r="M292" s="2">
        <f t="shared" si="114"/>
        <v>3.5211267605633867E-2</v>
      </c>
      <c r="N292" s="63">
        <v>51</v>
      </c>
      <c r="O292" s="63">
        <v>86</v>
      </c>
      <c r="P292" s="63"/>
      <c r="Q292" s="63">
        <v>2</v>
      </c>
      <c r="R292" s="63">
        <v>3</v>
      </c>
      <c r="S292" s="63"/>
      <c r="T292" s="67"/>
      <c r="U292" s="63"/>
      <c r="V292" s="63"/>
      <c r="W292" s="63">
        <f t="shared" si="115"/>
        <v>0</v>
      </c>
      <c r="X292" s="63">
        <v>0</v>
      </c>
      <c r="Y292" s="63"/>
      <c r="Z292" s="63"/>
      <c r="AA292" s="63"/>
      <c r="AB292" s="63"/>
      <c r="AJ292" s="8">
        <v>0</v>
      </c>
      <c r="AN292" t="str">
        <f t="shared" si="116"/>
        <v>Crystal</v>
      </c>
      <c r="AO292" t="s">
        <v>2848</v>
      </c>
      <c r="AP292">
        <v>2</v>
      </c>
      <c r="AR292" s="111">
        <v>23</v>
      </c>
      <c r="AS292" s="113">
        <v>3</v>
      </c>
      <c r="AT292" s="113">
        <v>65</v>
      </c>
      <c r="AU292" s="117">
        <v>15395</v>
      </c>
      <c r="AV292" s="117">
        <f t="shared" si="117"/>
        <v>23003</v>
      </c>
      <c r="AW292" t="s">
        <v>1480</v>
      </c>
      <c r="AX292">
        <f t="shared" si="118"/>
        <v>2315395</v>
      </c>
      <c r="AY292" s="1">
        <v>1</v>
      </c>
      <c r="BC292">
        <v>40.159999999999997</v>
      </c>
      <c r="BD292">
        <v>0.03</v>
      </c>
      <c r="BE292">
        <v>40.130000000000003</v>
      </c>
      <c r="BH292" s="123">
        <f t="shared" ref="BH292:BH316" si="125">IF(D292=1,ROUNDDOWN(J292,3),0)</f>
        <v>0</v>
      </c>
      <c r="BI292" s="123">
        <f t="shared" ref="BI292:BI316" si="126">IF(E292=1,ROUNDDOWN(K292,3),0)</f>
        <v>0.60499999999999998</v>
      </c>
      <c r="BJ292">
        <f t="shared" ref="BJ292:BJ316" si="127">IF(BH292=BI292,ROUNDDOWN(BI292*10,0),0)</f>
        <v>0</v>
      </c>
      <c r="BN292" s="63">
        <v>0</v>
      </c>
    </row>
    <row r="293" spans="1:66" hidden="1" outlineLevel="1">
      <c r="A293" t="s">
        <v>1539</v>
      </c>
      <c r="B293" s="8" t="s">
        <v>1706</v>
      </c>
      <c r="C293" s="1">
        <f t="shared" si="107"/>
        <v>4917</v>
      </c>
      <c r="D293" s="5">
        <f>IF(N293&gt;0, RANK(N293,(N293:P293,Q293:AE293)),0)</f>
        <v>1</v>
      </c>
      <c r="E293" s="5">
        <f>IF(O293&gt;0,RANK(O293,(N293:P293,Q293:AE293)),0)</f>
        <v>2</v>
      </c>
      <c r="F293" s="5">
        <f t="shared" si="108"/>
        <v>0</v>
      </c>
      <c r="G293" s="1">
        <f t="shared" si="109"/>
        <v>398</v>
      </c>
      <c r="H293" s="2">
        <f t="shared" si="110"/>
        <v>8.0943664836282292E-2</v>
      </c>
      <c r="I293" s="6"/>
      <c r="J293" s="2">
        <f t="shared" si="111"/>
        <v>0.53264185478950576</v>
      </c>
      <c r="K293" s="2">
        <f t="shared" si="112"/>
        <v>0.45169818995322353</v>
      </c>
      <c r="L293" s="2">
        <f t="shared" si="113"/>
        <v>0</v>
      </c>
      <c r="M293" s="2">
        <f t="shared" si="114"/>
        <v>1.5659955257270708E-2</v>
      </c>
      <c r="N293" s="63">
        <v>2619</v>
      </c>
      <c r="O293" s="63">
        <v>2221</v>
      </c>
      <c r="P293" s="63"/>
      <c r="Q293" s="63">
        <v>47</v>
      </c>
      <c r="R293" s="63">
        <v>24</v>
      </c>
      <c r="S293" s="63"/>
      <c r="T293" s="67"/>
      <c r="U293" s="63"/>
      <c r="V293" s="63"/>
      <c r="W293" s="63">
        <f t="shared" si="115"/>
        <v>6</v>
      </c>
      <c r="X293" s="63">
        <v>0</v>
      </c>
      <c r="Y293" s="63"/>
      <c r="Z293" s="63"/>
      <c r="AA293" s="63"/>
      <c r="AB293" s="63"/>
      <c r="AJ293" s="8">
        <v>0</v>
      </c>
      <c r="AN293" t="str">
        <f t="shared" si="116"/>
        <v>Cumberland</v>
      </c>
      <c r="AO293" t="s">
        <v>1539</v>
      </c>
      <c r="AP293">
        <v>1</v>
      </c>
      <c r="AR293" s="111">
        <v>23</v>
      </c>
      <c r="AS293" s="113">
        <v>5</v>
      </c>
      <c r="AT293" s="113">
        <v>30</v>
      </c>
      <c r="AU293" s="117">
        <v>15430</v>
      </c>
      <c r="AV293" s="117">
        <f t="shared" si="117"/>
        <v>23005</v>
      </c>
      <c r="AW293" t="s">
        <v>1480</v>
      </c>
      <c r="AX293">
        <f t="shared" si="118"/>
        <v>2315430</v>
      </c>
      <c r="AY293" s="1">
        <v>26</v>
      </c>
      <c r="BC293">
        <v>46.37</v>
      </c>
      <c r="BD293">
        <v>20.3</v>
      </c>
      <c r="BE293">
        <v>26.07</v>
      </c>
      <c r="BH293" s="123">
        <f t="shared" si="125"/>
        <v>0.53200000000000003</v>
      </c>
      <c r="BI293" s="123">
        <f t="shared" si="126"/>
        <v>0</v>
      </c>
      <c r="BJ293">
        <f t="shared" si="127"/>
        <v>0</v>
      </c>
      <c r="BN293" s="63">
        <v>6</v>
      </c>
    </row>
    <row r="294" spans="1:66" hidden="1" outlineLevel="1">
      <c r="A294" t="s">
        <v>2405</v>
      </c>
      <c r="B294" s="8" t="s">
        <v>1706</v>
      </c>
      <c r="C294" s="1">
        <f t="shared" si="107"/>
        <v>817</v>
      </c>
      <c r="D294" s="5">
        <f>IF(N294&gt;0, RANK(N294,(N294:P294,Q294:AE294)),0)</f>
        <v>1</v>
      </c>
      <c r="E294" s="5">
        <f>IF(O294&gt;0,RANK(O294,(N294:P294,Q294:AE294)),0)</f>
        <v>2</v>
      </c>
      <c r="F294" s="5">
        <f t="shared" si="108"/>
        <v>0</v>
      </c>
      <c r="G294" s="1">
        <f t="shared" si="109"/>
        <v>44</v>
      </c>
      <c r="H294" s="2">
        <f t="shared" si="110"/>
        <v>5.3855569155446759E-2</v>
      </c>
      <c r="I294" s="6"/>
      <c r="J294" s="2">
        <f t="shared" si="111"/>
        <v>0.51652386780905757</v>
      </c>
      <c r="K294" s="2">
        <f t="shared" si="112"/>
        <v>0.46266829865361075</v>
      </c>
      <c r="L294" s="2">
        <f t="shared" si="113"/>
        <v>0</v>
      </c>
      <c r="M294" s="2">
        <f t="shared" si="114"/>
        <v>2.0807833537331677E-2</v>
      </c>
      <c r="N294" s="63">
        <v>422</v>
      </c>
      <c r="O294" s="63">
        <v>378</v>
      </c>
      <c r="P294" s="63"/>
      <c r="Q294" s="63">
        <v>6</v>
      </c>
      <c r="R294" s="63">
        <v>11</v>
      </c>
      <c r="S294" s="63"/>
      <c r="T294" s="67"/>
      <c r="U294" s="63"/>
      <c r="V294" s="63"/>
      <c r="W294" s="63">
        <f t="shared" si="115"/>
        <v>0</v>
      </c>
      <c r="X294" s="63">
        <v>0</v>
      </c>
      <c r="Y294" s="63"/>
      <c r="Z294" s="63"/>
      <c r="AA294" s="63"/>
      <c r="AB294" s="63"/>
      <c r="AJ294" s="8">
        <v>0</v>
      </c>
      <c r="AN294" t="str">
        <f t="shared" si="116"/>
        <v>Cushing</v>
      </c>
      <c r="AO294" t="s">
        <v>1738</v>
      </c>
      <c r="AP294">
        <v>1</v>
      </c>
      <c r="AR294" s="111">
        <v>23</v>
      </c>
      <c r="AS294" s="113">
        <v>13</v>
      </c>
      <c r="AT294" s="113">
        <v>15</v>
      </c>
      <c r="AU294" s="117">
        <v>15780</v>
      </c>
      <c r="AV294" s="117">
        <f t="shared" si="117"/>
        <v>23013</v>
      </c>
      <c r="AW294" t="s">
        <v>1480</v>
      </c>
      <c r="AX294">
        <f t="shared" si="118"/>
        <v>2315780</v>
      </c>
      <c r="AY294" s="1">
        <v>14</v>
      </c>
      <c r="BC294">
        <v>26.11</v>
      </c>
      <c r="BD294">
        <v>6.72</v>
      </c>
      <c r="BE294">
        <v>19.399999999999999</v>
      </c>
      <c r="BH294" s="123">
        <f t="shared" si="125"/>
        <v>0.51600000000000001</v>
      </c>
      <c r="BI294" s="123">
        <f t="shared" si="126"/>
        <v>0</v>
      </c>
      <c r="BJ294">
        <f t="shared" si="127"/>
        <v>0</v>
      </c>
      <c r="BN294" s="63">
        <v>0</v>
      </c>
    </row>
    <row r="295" spans="1:66" hidden="1" outlineLevel="1">
      <c r="A295" t="s">
        <v>2045</v>
      </c>
      <c r="B295" s="8" t="s">
        <v>1706</v>
      </c>
      <c r="C295" s="1">
        <f t="shared" si="107"/>
        <v>284</v>
      </c>
      <c r="D295" s="5">
        <f>IF(N295&gt;0, RANK(N295,(N295:P295,Q295:AE295)),0)</f>
        <v>2</v>
      </c>
      <c r="E295" s="5">
        <f>IF(O295&gt;0,RANK(O295,(N295:P295,Q295:AE295)),0)</f>
        <v>1</v>
      </c>
      <c r="F295" s="5">
        <f t="shared" si="108"/>
        <v>0</v>
      </c>
      <c r="G295" s="1">
        <f t="shared" si="109"/>
        <v>47</v>
      </c>
      <c r="H295" s="2">
        <f t="shared" si="110"/>
        <v>0.16549295774647887</v>
      </c>
      <c r="I295" s="6"/>
      <c r="J295" s="2">
        <f t="shared" si="111"/>
        <v>0.40845070422535212</v>
      </c>
      <c r="K295" s="2">
        <f t="shared" si="112"/>
        <v>0.573943661971831</v>
      </c>
      <c r="L295" s="2">
        <f t="shared" si="113"/>
        <v>0</v>
      </c>
      <c r="M295" s="2">
        <f t="shared" si="114"/>
        <v>1.7605633802816878E-2</v>
      </c>
      <c r="N295" s="63">
        <v>116</v>
      </c>
      <c r="O295" s="63">
        <v>163</v>
      </c>
      <c r="P295" s="63"/>
      <c r="Q295" s="63">
        <v>2</v>
      </c>
      <c r="R295" s="63">
        <v>3</v>
      </c>
      <c r="S295" s="63"/>
      <c r="T295" s="67"/>
      <c r="U295" s="63"/>
      <c r="V295" s="63"/>
      <c r="W295" s="63">
        <f t="shared" si="115"/>
        <v>0</v>
      </c>
      <c r="X295" s="63">
        <v>0</v>
      </c>
      <c r="Y295" s="63"/>
      <c r="Z295" s="63"/>
      <c r="AA295" s="63"/>
      <c r="AB295" s="63"/>
      <c r="AJ295" s="8">
        <v>0</v>
      </c>
      <c r="AN295" t="str">
        <f t="shared" si="116"/>
        <v>Cutler</v>
      </c>
      <c r="AO295" t="s">
        <v>699</v>
      </c>
      <c r="AP295">
        <v>2</v>
      </c>
      <c r="AR295" s="111">
        <v>23</v>
      </c>
      <c r="AS295" s="113">
        <v>29</v>
      </c>
      <c r="AT295" s="113">
        <v>75</v>
      </c>
      <c r="AU295" s="117">
        <v>15920</v>
      </c>
      <c r="AV295" s="117">
        <f t="shared" si="117"/>
        <v>23029</v>
      </c>
      <c r="AW295" t="s">
        <v>1480</v>
      </c>
      <c r="AX295">
        <f t="shared" si="118"/>
        <v>2315920</v>
      </c>
      <c r="AY295" s="1">
        <v>3</v>
      </c>
      <c r="BC295">
        <v>116.34</v>
      </c>
      <c r="BD295">
        <v>69.34</v>
      </c>
      <c r="BE295">
        <v>47</v>
      </c>
      <c r="BH295" s="123">
        <f t="shared" si="125"/>
        <v>0</v>
      </c>
      <c r="BI295" s="123">
        <f t="shared" si="126"/>
        <v>0.57299999999999995</v>
      </c>
      <c r="BJ295">
        <f t="shared" si="127"/>
        <v>0</v>
      </c>
      <c r="BN295" s="63">
        <v>0</v>
      </c>
    </row>
    <row r="296" spans="1:66" hidden="1" outlineLevel="1">
      <c r="A296" t="s">
        <v>340</v>
      </c>
      <c r="B296" s="8" t="s">
        <v>1706</v>
      </c>
      <c r="C296" s="1">
        <f t="shared" si="107"/>
        <v>43</v>
      </c>
      <c r="D296" s="5">
        <f>IF(N296&gt;0, RANK(N296,(N296:P296,Q296:AE296)),0)</f>
        <v>1</v>
      </c>
      <c r="E296" s="5">
        <f>IF(O296&gt;0,RANK(O296,(N296:P296,Q296:AE296)),0)</f>
        <v>2</v>
      </c>
      <c r="F296" s="5">
        <f t="shared" si="108"/>
        <v>0</v>
      </c>
      <c r="G296" s="1">
        <f t="shared" si="109"/>
        <v>3</v>
      </c>
      <c r="H296" s="2">
        <f t="shared" si="110"/>
        <v>6.9767441860465115E-2</v>
      </c>
      <c r="I296" s="6"/>
      <c r="J296" s="2">
        <f t="shared" si="111"/>
        <v>0.53488372093023251</v>
      </c>
      <c r="K296" s="2">
        <f t="shared" si="112"/>
        <v>0.46511627906976744</v>
      </c>
      <c r="L296" s="2">
        <f t="shared" si="113"/>
        <v>0</v>
      </c>
      <c r="M296" s="2">
        <f t="shared" si="114"/>
        <v>5.5511151231257827E-17</v>
      </c>
      <c r="N296" s="63">
        <v>23</v>
      </c>
      <c r="O296" s="63">
        <v>20</v>
      </c>
      <c r="P296" s="63"/>
      <c r="Q296" s="63">
        <v>0</v>
      </c>
      <c r="R296" s="63">
        <v>0</v>
      </c>
      <c r="S296" s="63"/>
      <c r="T296" s="67"/>
      <c r="U296" s="63"/>
      <c r="V296" s="63"/>
      <c r="W296" s="63">
        <f t="shared" si="115"/>
        <v>0</v>
      </c>
      <c r="X296" s="63">
        <v>0</v>
      </c>
      <c r="Y296" s="63"/>
      <c r="Z296" s="63"/>
      <c r="AA296" s="63"/>
      <c r="AB296" s="63"/>
      <c r="AJ296" s="8">
        <v>0</v>
      </c>
      <c r="AN296" t="str">
        <f t="shared" si="116"/>
        <v>Cyr</v>
      </c>
      <c r="AO296" t="s">
        <v>2848</v>
      </c>
      <c r="AP296">
        <v>2</v>
      </c>
      <c r="AR296" s="111">
        <v>23</v>
      </c>
      <c r="AS296" s="113">
        <v>3</v>
      </c>
      <c r="AT296" s="113">
        <v>70</v>
      </c>
      <c r="AU296" s="117">
        <v>15990</v>
      </c>
      <c r="AV296" s="117">
        <f t="shared" si="117"/>
        <v>23003</v>
      </c>
      <c r="AW296" t="s">
        <v>3099</v>
      </c>
      <c r="AX296">
        <f t="shared" si="118"/>
        <v>2315990</v>
      </c>
      <c r="AY296" s="1">
        <v>1</v>
      </c>
      <c r="BC296">
        <v>38.43</v>
      </c>
      <c r="BD296">
        <v>0</v>
      </c>
      <c r="BE296">
        <v>38.43</v>
      </c>
      <c r="BH296" s="123">
        <f t="shared" si="125"/>
        <v>0.53400000000000003</v>
      </c>
      <c r="BI296" s="123">
        <f t="shared" si="126"/>
        <v>0</v>
      </c>
      <c r="BJ296">
        <f t="shared" si="127"/>
        <v>0</v>
      </c>
      <c r="BN296" s="63">
        <v>0</v>
      </c>
    </row>
    <row r="297" spans="1:66" hidden="1" outlineLevel="1">
      <c r="A297" t="s">
        <v>1094</v>
      </c>
      <c r="B297" s="8" t="s">
        <v>1706</v>
      </c>
      <c r="C297" s="1">
        <f t="shared" si="107"/>
        <v>227</v>
      </c>
      <c r="D297" s="5">
        <f>IF(N297&gt;0, RANK(N297,(N297:P297,Q297:AE297)),0)</f>
        <v>1</v>
      </c>
      <c r="E297" s="5">
        <f>IF(O297&gt;0,RANK(O297,(N297:P297,Q297:AE297)),0)</f>
        <v>2</v>
      </c>
      <c r="F297" s="5">
        <f t="shared" si="108"/>
        <v>0</v>
      </c>
      <c r="G297" s="1">
        <f t="shared" si="109"/>
        <v>30</v>
      </c>
      <c r="H297" s="2">
        <f t="shared" si="110"/>
        <v>0.13215859030837004</v>
      </c>
      <c r="I297" s="6"/>
      <c r="J297" s="2">
        <f t="shared" si="111"/>
        <v>0.55947136563876654</v>
      </c>
      <c r="K297" s="2">
        <f t="shared" si="112"/>
        <v>0.42731277533039647</v>
      </c>
      <c r="L297" s="2">
        <f t="shared" si="113"/>
        <v>0</v>
      </c>
      <c r="M297" s="2">
        <f t="shared" si="114"/>
        <v>1.3215859030836996E-2</v>
      </c>
      <c r="N297" s="63">
        <v>127</v>
      </c>
      <c r="O297" s="63">
        <v>97</v>
      </c>
      <c r="P297" s="63"/>
      <c r="Q297" s="63">
        <v>1</v>
      </c>
      <c r="R297" s="63">
        <v>2</v>
      </c>
      <c r="S297" s="63"/>
      <c r="T297" s="67"/>
      <c r="U297" s="63"/>
      <c r="V297" s="63"/>
      <c r="W297" s="63">
        <f t="shared" si="115"/>
        <v>0</v>
      </c>
      <c r="X297" s="63">
        <v>0</v>
      </c>
      <c r="Y297" s="63"/>
      <c r="Z297" s="63"/>
      <c r="AA297" s="63"/>
      <c r="AB297" s="63"/>
      <c r="AJ297" s="8">
        <v>0</v>
      </c>
      <c r="AN297" t="str">
        <f t="shared" si="116"/>
        <v>Dallas</v>
      </c>
      <c r="AO297" t="s">
        <v>1146</v>
      </c>
      <c r="AP297">
        <v>2</v>
      </c>
      <c r="AR297" s="111">
        <v>23</v>
      </c>
      <c r="AS297" s="113">
        <v>7</v>
      </c>
      <c r="AT297" s="113">
        <v>25</v>
      </c>
      <c r="AU297" s="117">
        <v>16165</v>
      </c>
      <c r="AV297" s="117">
        <f t="shared" si="117"/>
        <v>23007</v>
      </c>
      <c r="AW297" t="s">
        <v>3099</v>
      </c>
      <c r="AX297">
        <f t="shared" si="118"/>
        <v>2316165</v>
      </c>
      <c r="AY297" s="1">
        <v>0</v>
      </c>
      <c r="BC297">
        <v>40.44</v>
      </c>
      <c r="BD297">
        <v>1.4</v>
      </c>
      <c r="BE297">
        <v>39.04</v>
      </c>
      <c r="BH297" s="123">
        <f t="shared" si="125"/>
        <v>0.55900000000000005</v>
      </c>
      <c r="BI297" s="123">
        <f t="shared" si="126"/>
        <v>0</v>
      </c>
      <c r="BJ297">
        <f t="shared" si="127"/>
        <v>0</v>
      </c>
      <c r="BN297" s="63">
        <v>0</v>
      </c>
    </row>
    <row r="298" spans="1:66" hidden="1" outlineLevel="1">
      <c r="A298" t="s">
        <v>1709</v>
      </c>
      <c r="B298" s="8" t="s">
        <v>1706</v>
      </c>
      <c r="C298" s="1">
        <f t="shared" si="107"/>
        <v>1307</v>
      </c>
      <c r="D298" s="5">
        <f>IF(N298&gt;0, RANK(N298,(N298:P298,Q298:AE298)),0)</f>
        <v>1</v>
      </c>
      <c r="E298" s="5">
        <f>IF(O298&gt;0,RANK(O298,(N298:P298,Q298:AE298)),0)</f>
        <v>2</v>
      </c>
      <c r="F298" s="5">
        <f t="shared" si="108"/>
        <v>0</v>
      </c>
      <c r="G298" s="1">
        <f t="shared" si="109"/>
        <v>268</v>
      </c>
      <c r="H298" s="2">
        <f t="shared" si="110"/>
        <v>0.20504973221117062</v>
      </c>
      <c r="I298" s="6"/>
      <c r="J298" s="2">
        <f t="shared" si="111"/>
        <v>0.58990053557765876</v>
      </c>
      <c r="K298" s="2">
        <f t="shared" si="112"/>
        <v>0.38485080336648814</v>
      </c>
      <c r="L298" s="2">
        <f t="shared" si="113"/>
        <v>0</v>
      </c>
      <c r="M298" s="2">
        <f t="shared" si="114"/>
        <v>2.5248661055853105E-2</v>
      </c>
      <c r="N298" s="63">
        <v>771</v>
      </c>
      <c r="O298" s="63">
        <v>503</v>
      </c>
      <c r="P298" s="63"/>
      <c r="Q298" s="63">
        <v>19</v>
      </c>
      <c r="R298" s="63">
        <v>14</v>
      </c>
      <c r="S298" s="63"/>
      <c r="T298" s="67"/>
      <c r="U298" s="63"/>
      <c r="V298" s="63"/>
      <c r="W298" s="63">
        <f t="shared" si="115"/>
        <v>0</v>
      </c>
      <c r="X298" s="63">
        <v>0</v>
      </c>
      <c r="Y298" s="63"/>
      <c r="Z298" s="63"/>
      <c r="AA298" s="63"/>
      <c r="AB298" s="63"/>
      <c r="AJ298" s="8">
        <v>0</v>
      </c>
      <c r="AN298" t="str">
        <f t="shared" si="116"/>
        <v>Damariscotta</v>
      </c>
      <c r="AO298" t="s">
        <v>1605</v>
      </c>
      <c r="AP298">
        <v>1</v>
      </c>
      <c r="AR298" s="111">
        <v>23</v>
      </c>
      <c r="AS298" s="113">
        <v>15</v>
      </c>
      <c r="AT298" s="113">
        <v>30</v>
      </c>
      <c r="AU298" s="117">
        <v>16235</v>
      </c>
      <c r="AV298" s="117">
        <f t="shared" si="117"/>
        <v>23015</v>
      </c>
      <c r="AW298" t="s">
        <v>1480</v>
      </c>
      <c r="AX298">
        <f t="shared" si="118"/>
        <v>2316235</v>
      </c>
      <c r="AY298" s="1">
        <v>27</v>
      </c>
      <c r="BC298">
        <v>14.59</v>
      </c>
      <c r="BD298">
        <v>2.17</v>
      </c>
      <c r="BE298">
        <v>12.42</v>
      </c>
      <c r="BH298" s="123">
        <f t="shared" si="125"/>
        <v>0.58899999999999997</v>
      </c>
      <c r="BI298" s="123">
        <f t="shared" si="126"/>
        <v>0</v>
      </c>
      <c r="BJ298">
        <f t="shared" si="127"/>
        <v>0</v>
      </c>
      <c r="BN298" s="63">
        <v>0</v>
      </c>
    </row>
    <row r="299" spans="1:66" hidden="1" outlineLevel="1">
      <c r="A299" t="s">
        <v>1577</v>
      </c>
      <c r="B299" s="8" t="s">
        <v>1706</v>
      </c>
      <c r="C299" s="1">
        <f t="shared" si="107"/>
        <v>265</v>
      </c>
      <c r="D299" s="5">
        <f>IF(N299&gt;0, RANK(N299,(N299:P299,Q299:AE299)),0)</f>
        <v>2</v>
      </c>
      <c r="E299" s="5">
        <f>IF(O299&gt;0,RANK(O299,(N299:P299,Q299:AE299)),0)</f>
        <v>1</v>
      </c>
      <c r="F299" s="5">
        <f t="shared" si="108"/>
        <v>0</v>
      </c>
      <c r="G299" s="1">
        <f t="shared" si="109"/>
        <v>40</v>
      </c>
      <c r="H299" s="2">
        <f t="shared" si="110"/>
        <v>0.15094339622641509</v>
      </c>
      <c r="I299" s="6"/>
      <c r="J299" s="2">
        <f t="shared" si="111"/>
        <v>0.41509433962264153</v>
      </c>
      <c r="K299" s="2">
        <f t="shared" si="112"/>
        <v>0.56603773584905659</v>
      </c>
      <c r="L299" s="2">
        <f t="shared" si="113"/>
        <v>0</v>
      </c>
      <c r="M299" s="2">
        <f t="shared" si="114"/>
        <v>1.8867924528301883E-2</v>
      </c>
      <c r="N299" s="63">
        <v>110</v>
      </c>
      <c r="O299" s="63">
        <v>150</v>
      </c>
      <c r="P299" s="63"/>
      <c r="Q299" s="63">
        <v>3</v>
      </c>
      <c r="R299" s="63">
        <v>2</v>
      </c>
      <c r="S299" s="63"/>
      <c r="T299" s="67"/>
      <c r="U299" s="63"/>
      <c r="V299" s="63"/>
      <c r="W299" s="63">
        <f t="shared" si="115"/>
        <v>0</v>
      </c>
      <c r="X299" s="63">
        <v>0</v>
      </c>
      <c r="Y299" s="63"/>
      <c r="Z299" s="63"/>
      <c r="AA299" s="63"/>
      <c r="AB299" s="63"/>
      <c r="AJ299" s="8">
        <v>0</v>
      </c>
      <c r="AN299" t="str">
        <f t="shared" si="116"/>
        <v>Danforth</v>
      </c>
      <c r="AO299" t="s">
        <v>699</v>
      </c>
      <c r="AP299">
        <v>2</v>
      </c>
      <c r="AR299" s="111">
        <v>23</v>
      </c>
      <c r="AS299" s="113">
        <v>29</v>
      </c>
      <c r="AT299" s="113">
        <v>80</v>
      </c>
      <c r="AU299" s="117">
        <v>16410</v>
      </c>
      <c r="AV299" s="117">
        <f t="shared" si="117"/>
        <v>23029</v>
      </c>
      <c r="AW299" t="s">
        <v>1480</v>
      </c>
      <c r="AX299">
        <f t="shared" si="118"/>
        <v>2316410</v>
      </c>
      <c r="AY299" s="1">
        <v>3</v>
      </c>
      <c r="BC299">
        <v>60.89</v>
      </c>
      <c r="BD299">
        <v>6.48</v>
      </c>
      <c r="BE299">
        <v>54.41</v>
      </c>
      <c r="BH299" s="123">
        <f t="shared" si="125"/>
        <v>0</v>
      </c>
      <c r="BI299" s="123">
        <f t="shared" si="126"/>
        <v>0.56599999999999995</v>
      </c>
      <c r="BJ299">
        <f t="shared" si="127"/>
        <v>0</v>
      </c>
      <c r="BN299" s="63">
        <v>0</v>
      </c>
    </row>
    <row r="300" spans="1:66" hidden="1" outlineLevel="1">
      <c r="A300" t="s">
        <v>1578</v>
      </c>
      <c r="B300" s="8" t="s">
        <v>1706</v>
      </c>
      <c r="C300" s="1">
        <f t="shared" si="107"/>
        <v>1134</v>
      </c>
      <c r="D300" s="5">
        <f>IF(N300&gt;0, RANK(N300,(N300:P300,Q300:AE300)),0)</f>
        <v>1</v>
      </c>
      <c r="E300" s="5">
        <f>IF(O300&gt;0,RANK(O300,(N300:P300,Q300:AE300)),0)</f>
        <v>2</v>
      </c>
      <c r="F300" s="5">
        <f t="shared" si="108"/>
        <v>0</v>
      </c>
      <c r="G300" s="1">
        <f t="shared" si="109"/>
        <v>87</v>
      </c>
      <c r="H300" s="2">
        <f t="shared" si="110"/>
        <v>7.6719576719576715E-2</v>
      </c>
      <c r="I300" s="6"/>
      <c r="J300" s="2">
        <f t="shared" si="111"/>
        <v>0.52028218694885364</v>
      </c>
      <c r="K300" s="2">
        <f t="shared" si="112"/>
        <v>0.4435626102292769</v>
      </c>
      <c r="L300" s="2">
        <f t="shared" si="113"/>
        <v>0</v>
      </c>
      <c r="M300" s="2">
        <f t="shared" si="114"/>
        <v>3.6155202821869459E-2</v>
      </c>
      <c r="N300" s="63">
        <v>590</v>
      </c>
      <c r="O300" s="63">
        <v>503</v>
      </c>
      <c r="P300" s="63"/>
      <c r="Q300" s="63">
        <v>23</v>
      </c>
      <c r="R300" s="63">
        <v>11</v>
      </c>
      <c r="S300" s="63"/>
      <c r="T300" s="67"/>
      <c r="U300" s="63"/>
      <c r="V300" s="63"/>
      <c r="W300" s="63">
        <f t="shared" si="115"/>
        <v>7</v>
      </c>
      <c r="X300" s="63">
        <v>0</v>
      </c>
      <c r="Y300" s="63"/>
      <c r="Z300" s="63"/>
      <c r="AA300" s="63"/>
      <c r="AB300" s="63"/>
      <c r="AJ300" s="8">
        <v>0</v>
      </c>
      <c r="AN300" t="str">
        <f t="shared" si="116"/>
        <v>Dayton</v>
      </c>
      <c r="AO300" t="s">
        <v>932</v>
      </c>
      <c r="AP300">
        <v>1</v>
      </c>
      <c r="AR300" s="111">
        <v>23</v>
      </c>
      <c r="AS300" s="113">
        <v>31</v>
      </c>
      <c r="AT300" s="113">
        <v>40</v>
      </c>
      <c r="AU300" s="117">
        <v>16725</v>
      </c>
      <c r="AV300" s="117">
        <f t="shared" si="117"/>
        <v>23031</v>
      </c>
      <c r="AW300" t="s">
        <v>1480</v>
      </c>
      <c r="AX300">
        <f t="shared" si="118"/>
        <v>2316725</v>
      </c>
      <c r="AY300" s="1">
        <v>17</v>
      </c>
      <c r="BC300">
        <v>18.41</v>
      </c>
      <c r="BD300">
        <v>0.52</v>
      </c>
      <c r="BE300">
        <v>17.89</v>
      </c>
      <c r="BH300" s="123">
        <f t="shared" si="125"/>
        <v>0.52</v>
      </c>
      <c r="BI300" s="123">
        <f t="shared" si="126"/>
        <v>0</v>
      </c>
      <c r="BJ300">
        <f t="shared" si="127"/>
        <v>0</v>
      </c>
      <c r="BN300" s="63">
        <v>7</v>
      </c>
    </row>
    <row r="301" spans="1:66" hidden="1" outlineLevel="1">
      <c r="A301" t="s">
        <v>1554</v>
      </c>
      <c r="B301" s="8" t="s">
        <v>1706</v>
      </c>
      <c r="C301" s="1">
        <f t="shared" si="107"/>
        <v>27</v>
      </c>
      <c r="D301" s="5">
        <f>IF(N301&gt;0, RANK(N301,(N301:P301,Q301:AE301)),0)</f>
        <v>2</v>
      </c>
      <c r="E301" s="5">
        <f>IF(O301&gt;0,RANK(O301,(N301:P301,Q301:AE301)),0)</f>
        <v>1</v>
      </c>
      <c r="F301" s="5">
        <f t="shared" si="108"/>
        <v>0</v>
      </c>
      <c r="G301" s="1">
        <f t="shared" si="109"/>
        <v>13</v>
      </c>
      <c r="H301" s="2">
        <f t="shared" si="110"/>
        <v>0.48148148148148145</v>
      </c>
      <c r="I301" s="6"/>
      <c r="J301" s="2">
        <f t="shared" si="111"/>
        <v>0.25925925925925924</v>
      </c>
      <c r="K301" s="2">
        <f t="shared" si="112"/>
        <v>0.7407407407407407</v>
      </c>
      <c r="L301" s="2">
        <f t="shared" si="113"/>
        <v>0</v>
      </c>
      <c r="M301" s="2">
        <f t="shared" si="114"/>
        <v>0</v>
      </c>
      <c r="N301" s="63">
        <v>7</v>
      </c>
      <c r="O301" s="63">
        <v>20</v>
      </c>
      <c r="P301" s="63"/>
      <c r="Q301" s="63">
        <v>0</v>
      </c>
      <c r="R301" s="63">
        <v>0</v>
      </c>
      <c r="S301" s="63"/>
      <c r="T301" s="67"/>
      <c r="U301" s="63"/>
      <c r="V301" s="63"/>
      <c r="W301" s="63">
        <f t="shared" si="115"/>
        <v>0</v>
      </c>
      <c r="X301" s="63">
        <v>0</v>
      </c>
      <c r="Y301" s="63"/>
      <c r="Z301" s="63"/>
      <c r="AA301" s="63"/>
      <c r="AB301" s="63"/>
      <c r="AJ301" s="8">
        <v>0</v>
      </c>
      <c r="AN301" t="str">
        <f t="shared" si="116"/>
        <v>Deblois</v>
      </c>
      <c r="AO301" t="s">
        <v>699</v>
      </c>
      <c r="AP301">
        <v>2</v>
      </c>
      <c r="AR301" s="111">
        <v>23</v>
      </c>
      <c r="AS301" s="113">
        <v>29</v>
      </c>
      <c r="AT301" s="113">
        <v>85</v>
      </c>
      <c r="AU301" s="117">
        <v>16865</v>
      </c>
      <c r="AV301" s="117">
        <f t="shared" si="117"/>
        <v>23029</v>
      </c>
      <c r="AW301" t="s">
        <v>1480</v>
      </c>
      <c r="AX301">
        <f t="shared" si="118"/>
        <v>2316865</v>
      </c>
      <c r="AY301" s="1">
        <v>0</v>
      </c>
      <c r="BC301">
        <v>33.549999999999997</v>
      </c>
      <c r="BD301">
        <v>0.2</v>
      </c>
      <c r="BE301">
        <v>33.35</v>
      </c>
      <c r="BH301" s="123">
        <f t="shared" si="125"/>
        <v>0</v>
      </c>
      <c r="BI301" s="123">
        <f t="shared" si="126"/>
        <v>0.74</v>
      </c>
      <c r="BJ301">
        <f t="shared" si="127"/>
        <v>0</v>
      </c>
      <c r="BN301" s="63">
        <v>0</v>
      </c>
    </row>
    <row r="302" spans="1:66" hidden="1" outlineLevel="1">
      <c r="A302" t="s">
        <v>692</v>
      </c>
      <c r="B302" s="8" t="s">
        <v>1706</v>
      </c>
      <c r="C302" s="1">
        <f t="shared" ref="C302:C365" si="128">SUM(N302:AL302)</f>
        <v>1039</v>
      </c>
      <c r="D302" s="5">
        <f>IF(N302&gt;0, RANK(N302,(N302:P302,Q302:AE302)),0)</f>
        <v>1</v>
      </c>
      <c r="E302" s="5">
        <f>IF(O302&gt;0,RANK(O302,(N302:P302,Q302:AE302)),0)</f>
        <v>2</v>
      </c>
      <c r="F302" s="5">
        <f t="shared" ref="F302:F365" si="129">IF(P302&gt;0,RANK(P302,(N302:AE302)),0)</f>
        <v>0</v>
      </c>
      <c r="G302" s="1">
        <f t="shared" ref="G302:G365" si="130">IF(C302&gt;0,MAX(N302:P302)-LARGE(N302:P302,2),0)</f>
        <v>52</v>
      </c>
      <c r="H302" s="2">
        <f t="shared" ref="H302:H365" si="131">IF(C302&gt;0,G302/C302,0)</f>
        <v>5.004812319538017E-2</v>
      </c>
      <c r="I302" s="6"/>
      <c r="J302" s="2">
        <f t="shared" ref="J302:J365" si="132">IF(C302=0,"-",N302/C302)</f>
        <v>0.51395572666025024</v>
      </c>
      <c r="K302" s="2">
        <f t="shared" ref="K302:K365" si="133">IF(C302=0,"-",O302/C302)</f>
        <v>0.46390760346487009</v>
      </c>
      <c r="L302" s="2">
        <f t="shared" ref="L302:L365" si="134">IF(C302=0,"-",P302/C302)</f>
        <v>0</v>
      </c>
      <c r="M302" s="2">
        <f t="shared" ref="M302:M365" si="135">IF(C302=0,"-",(1-J302-K302-L302))</f>
        <v>2.2136669874879666E-2</v>
      </c>
      <c r="N302" s="63">
        <v>534</v>
      </c>
      <c r="O302" s="63">
        <v>482</v>
      </c>
      <c r="P302" s="63"/>
      <c r="Q302" s="63">
        <v>15</v>
      </c>
      <c r="R302" s="63">
        <v>7</v>
      </c>
      <c r="S302" s="63"/>
      <c r="T302" s="67"/>
      <c r="U302" s="63"/>
      <c r="V302" s="63"/>
      <c r="W302" s="63">
        <f t="shared" ref="W302:W365" si="136">BN302</f>
        <v>1</v>
      </c>
      <c r="X302" s="63">
        <v>0</v>
      </c>
      <c r="Y302" s="63"/>
      <c r="Z302" s="63"/>
      <c r="AA302" s="63"/>
      <c r="AB302" s="63"/>
      <c r="AJ302" s="8">
        <v>0</v>
      </c>
      <c r="AN302" t="str">
        <f t="shared" ref="AN302:AN365" si="137">A302</f>
        <v>Dedham</v>
      </c>
      <c r="AO302" t="s">
        <v>603</v>
      </c>
      <c r="AP302">
        <v>2</v>
      </c>
      <c r="AR302" s="111">
        <v>23</v>
      </c>
      <c r="AS302" s="113">
        <v>9</v>
      </c>
      <c r="AT302" s="113">
        <v>50</v>
      </c>
      <c r="AU302" s="117">
        <v>16935</v>
      </c>
      <c r="AV302" s="117">
        <f t="shared" ref="AV302:AV365" si="138">AR302*1000+AS302</f>
        <v>23009</v>
      </c>
      <c r="AW302" t="s">
        <v>1480</v>
      </c>
      <c r="AX302">
        <f t="shared" ref="AX302:AX365" si="139">AR302*100000+AU302</f>
        <v>2316935</v>
      </c>
      <c r="AY302" s="1">
        <v>6</v>
      </c>
      <c r="BC302">
        <v>44.26</v>
      </c>
      <c r="BD302">
        <v>5.01</v>
      </c>
      <c r="BE302">
        <v>39.25</v>
      </c>
      <c r="BH302" s="123">
        <f t="shared" si="125"/>
        <v>0.51300000000000001</v>
      </c>
      <c r="BI302" s="123">
        <f t="shared" si="126"/>
        <v>0</v>
      </c>
      <c r="BJ302">
        <f t="shared" si="127"/>
        <v>0</v>
      </c>
      <c r="BN302" s="63">
        <v>1</v>
      </c>
    </row>
    <row r="303" spans="1:66" hidden="1" outlineLevel="1">
      <c r="A303" t="s">
        <v>1828</v>
      </c>
      <c r="B303" s="8" t="s">
        <v>1706</v>
      </c>
      <c r="C303" s="1">
        <f t="shared" si="128"/>
        <v>1106</v>
      </c>
      <c r="D303" s="5">
        <f>IF(N303&gt;0, RANK(N303,(N303:P303,Q303:AE303)),0)</f>
        <v>1</v>
      </c>
      <c r="E303" s="5">
        <f>IF(O303&gt;0,RANK(O303,(N303:P303,Q303:AE303)),0)</f>
        <v>2</v>
      </c>
      <c r="F303" s="5">
        <f t="shared" si="129"/>
        <v>0</v>
      </c>
      <c r="G303" s="1">
        <f t="shared" si="130"/>
        <v>365</v>
      </c>
      <c r="H303" s="2">
        <f t="shared" si="131"/>
        <v>0.33001808318264014</v>
      </c>
      <c r="I303" s="6"/>
      <c r="J303" s="2">
        <f t="shared" si="132"/>
        <v>0.65641952983725138</v>
      </c>
      <c r="K303" s="2">
        <f t="shared" si="133"/>
        <v>0.32640144665461124</v>
      </c>
      <c r="L303" s="2">
        <f t="shared" si="134"/>
        <v>0</v>
      </c>
      <c r="M303" s="2">
        <f t="shared" si="135"/>
        <v>1.7179023508137381E-2</v>
      </c>
      <c r="N303" s="63">
        <v>726</v>
      </c>
      <c r="O303" s="63">
        <v>361</v>
      </c>
      <c r="P303" s="63"/>
      <c r="Q303" s="63">
        <v>4</v>
      </c>
      <c r="R303" s="63">
        <v>13</v>
      </c>
      <c r="S303" s="63"/>
      <c r="T303" s="67"/>
      <c r="U303" s="63"/>
      <c r="V303" s="63"/>
      <c r="W303" s="63">
        <f t="shared" si="136"/>
        <v>2</v>
      </c>
      <c r="X303" s="63">
        <v>0</v>
      </c>
      <c r="Y303" s="63"/>
      <c r="Z303" s="63"/>
      <c r="AA303" s="63"/>
      <c r="AB303" s="63"/>
      <c r="AJ303" s="8">
        <v>0</v>
      </c>
      <c r="AN303" t="str">
        <f t="shared" si="137"/>
        <v>Deer Isle</v>
      </c>
      <c r="AO303" t="s">
        <v>603</v>
      </c>
      <c r="AP303">
        <v>2</v>
      </c>
      <c r="AR303" s="111">
        <v>23</v>
      </c>
      <c r="AS303" s="113">
        <v>9</v>
      </c>
      <c r="AT303" s="113">
        <v>55</v>
      </c>
      <c r="AU303" s="117">
        <v>17145</v>
      </c>
      <c r="AV303" s="117">
        <f t="shared" si="138"/>
        <v>23009</v>
      </c>
      <c r="AW303" t="s">
        <v>1480</v>
      </c>
      <c r="AX303">
        <f t="shared" si="139"/>
        <v>2317145</v>
      </c>
      <c r="AY303" s="1">
        <v>24</v>
      </c>
      <c r="BC303">
        <v>123.71</v>
      </c>
      <c r="BD303">
        <v>94.02</v>
      </c>
      <c r="BE303">
        <v>29.7</v>
      </c>
      <c r="BH303" s="123">
        <f t="shared" si="125"/>
        <v>0.65600000000000003</v>
      </c>
      <c r="BI303" s="123">
        <f t="shared" si="126"/>
        <v>0</v>
      </c>
      <c r="BJ303">
        <f t="shared" si="127"/>
        <v>0</v>
      </c>
      <c r="BN303" s="63">
        <v>2</v>
      </c>
    </row>
    <row r="304" spans="1:66" hidden="1" outlineLevel="1">
      <c r="A304" t="s">
        <v>1823</v>
      </c>
      <c r="B304" s="8" t="s">
        <v>1706</v>
      </c>
      <c r="C304" s="1">
        <f t="shared" si="128"/>
        <v>661</v>
      </c>
      <c r="D304" s="5">
        <f>IF(N304&gt;0, RANK(N304,(N304:P304,Q304:AE304)),0)</f>
        <v>1</v>
      </c>
      <c r="E304" s="5">
        <f>IF(O304&gt;0,RANK(O304,(N304:P304,Q304:AE304)),0)</f>
        <v>2</v>
      </c>
      <c r="F304" s="5">
        <f t="shared" si="129"/>
        <v>0</v>
      </c>
      <c r="G304" s="1">
        <f t="shared" si="130"/>
        <v>1</v>
      </c>
      <c r="H304" s="2">
        <f t="shared" si="131"/>
        <v>1.5128593040847202E-3</v>
      </c>
      <c r="I304" s="6"/>
      <c r="J304" s="2">
        <f t="shared" si="132"/>
        <v>0.48108925869894098</v>
      </c>
      <c r="K304" s="2">
        <f t="shared" si="133"/>
        <v>0.4795763993948563</v>
      </c>
      <c r="L304" s="2">
        <f t="shared" si="134"/>
        <v>0</v>
      </c>
      <c r="M304" s="2">
        <f t="shared" si="135"/>
        <v>3.9334341906202663E-2</v>
      </c>
      <c r="N304" s="63">
        <v>318</v>
      </c>
      <c r="O304" s="63">
        <v>317</v>
      </c>
      <c r="P304" s="63"/>
      <c r="Q304" s="63">
        <v>14</v>
      </c>
      <c r="R304" s="63">
        <v>9</v>
      </c>
      <c r="S304" s="63"/>
      <c r="T304" s="67"/>
      <c r="U304" s="63"/>
      <c r="V304" s="63"/>
      <c r="W304" s="63">
        <f t="shared" si="136"/>
        <v>3</v>
      </c>
      <c r="X304" s="63">
        <v>0</v>
      </c>
      <c r="Y304" s="63"/>
      <c r="Z304" s="63"/>
      <c r="AA304" s="63"/>
      <c r="AB304" s="63"/>
      <c r="AJ304" s="8">
        <v>0</v>
      </c>
      <c r="AN304" t="str">
        <f t="shared" si="137"/>
        <v>Denmark</v>
      </c>
      <c r="AO304" t="s">
        <v>2397</v>
      </c>
      <c r="AP304">
        <v>2</v>
      </c>
      <c r="AR304" s="111">
        <v>23</v>
      </c>
      <c r="AS304" s="113">
        <v>17</v>
      </c>
      <c r="AT304" s="113">
        <v>35</v>
      </c>
      <c r="AU304" s="117">
        <v>17250</v>
      </c>
      <c r="AV304" s="117">
        <f t="shared" si="138"/>
        <v>23017</v>
      </c>
      <c r="AW304" t="s">
        <v>1480</v>
      </c>
      <c r="AX304">
        <f t="shared" si="139"/>
        <v>2317250</v>
      </c>
      <c r="AY304" s="1">
        <v>10</v>
      </c>
      <c r="BC304">
        <v>48.6</v>
      </c>
      <c r="BD304">
        <v>3.56</v>
      </c>
      <c r="BE304">
        <v>45.04</v>
      </c>
      <c r="BH304" s="123">
        <f t="shared" si="125"/>
        <v>0.48099999999999998</v>
      </c>
      <c r="BI304" s="123">
        <f t="shared" si="126"/>
        <v>0</v>
      </c>
      <c r="BJ304">
        <f t="shared" si="127"/>
        <v>0</v>
      </c>
      <c r="BN304" s="63">
        <v>3</v>
      </c>
    </row>
    <row r="305" spans="1:66" hidden="1" outlineLevel="1">
      <c r="A305" t="s">
        <v>897</v>
      </c>
      <c r="B305" s="8" t="s">
        <v>1706</v>
      </c>
      <c r="C305" s="1">
        <f t="shared" si="128"/>
        <v>15</v>
      </c>
      <c r="D305" s="5">
        <f>IF(N305&gt;0, RANK(N305,(N305:P305,Q305:AE305)),0)</f>
        <v>2</v>
      </c>
      <c r="E305" s="5">
        <f>IF(O305&gt;0,RANK(O305,(N305:P305,Q305:AE305)),0)</f>
        <v>1</v>
      </c>
      <c r="F305" s="5">
        <f t="shared" si="129"/>
        <v>0</v>
      </c>
      <c r="G305" s="1">
        <f t="shared" si="130"/>
        <v>4</v>
      </c>
      <c r="H305" s="2">
        <f t="shared" si="131"/>
        <v>0.26666666666666666</v>
      </c>
      <c r="I305" s="6"/>
      <c r="J305" s="2">
        <f t="shared" si="132"/>
        <v>0.33333333333333331</v>
      </c>
      <c r="K305" s="2">
        <f t="shared" si="133"/>
        <v>0.6</v>
      </c>
      <c r="L305" s="2">
        <f t="shared" si="134"/>
        <v>0</v>
      </c>
      <c r="M305" s="2">
        <f t="shared" si="135"/>
        <v>6.6666666666666763E-2</v>
      </c>
      <c r="N305" s="63">
        <v>5</v>
      </c>
      <c r="O305" s="63">
        <v>9</v>
      </c>
      <c r="P305" s="63"/>
      <c r="Q305" s="63">
        <v>0</v>
      </c>
      <c r="R305" s="63">
        <v>1</v>
      </c>
      <c r="S305" s="63"/>
      <c r="T305" s="67"/>
      <c r="U305" s="63"/>
      <c r="V305" s="63"/>
      <c r="W305" s="63">
        <f t="shared" si="136"/>
        <v>0</v>
      </c>
      <c r="X305" s="63">
        <v>0</v>
      </c>
      <c r="Y305" s="63"/>
      <c r="Z305" s="63"/>
      <c r="AA305" s="63"/>
      <c r="AB305" s="63"/>
      <c r="AJ305" s="8">
        <v>0</v>
      </c>
      <c r="AN305" t="str">
        <f t="shared" si="137"/>
        <v>Dennistown</v>
      </c>
      <c r="AO305" t="s">
        <v>1796</v>
      </c>
      <c r="AP305">
        <v>2</v>
      </c>
      <c r="AR305" s="111">
        <v>23</v>
      </c>
      <c r="AS305" s="113">
        <v>25</v>
      </c>
      <c r="AT305" s="113">
        <v>45</v>
      </c>
      <c r="AU305" s="117">
        <v>17285</v>
      </c>
      <c r="AV305" s="117">
        <f t="shared" si="138"/>
        <v>23025</v>
      </c>
      <c r="AW305" t="s">
        <v>3099</v>
      </c>
      <c r="AX305">
        <f t="shared" si="139"/>
        <v>2317285</v>
      </c>
      <c r="AY305" s="1">
        <v>2</v>
      </c>
      <c r="BC305">
        <v>40.590000000000003</v>
      </c>
      <c r="BD305">
        <v>1.81</v>
      </c>
      <c r="BE305">
        <v>38.78</v>
      </c>
      <c r="BH305" s="123">
        <f t="shared" si="125"/>
        <v>0</v>
      </c>
      <c r="BI305" s="123">
        <f t="shared" si="126"/>
        <v>0.6</v>
      </c>
      <c r="BJ305">
        <f t="shared" si="127"/>
        <v>0</v>
      </c>
      <c r="BN305" s="63">
        <v>0</v>
      </c>
    </row>
    <row r="306" spans="1:66" hidden="1" outlineLevel="1">
      <c r="A306" t="s">
        <v>1404</v>
      </c>
      <c r="B306" s="8" t="s">
        <v>1706</v>
      </c>
      <c r="C306" s="1">
        <f t="shared" si="128"/>
        <v>157</v>
      </c>
      <c r="D306" s="5">
        <f>IF(N306&gt;0, RANK(N306,(N306:P306,Q306:AE306)),0)</f>
        <v>1</v>
      </c>
      <c r="E306" s="5">
        <f>IF(O306&gt;0,RANK(O306,(N306:P306,Q306:AE306)),0)</f>
        <v>1</v>
      </c>
      <c r="F306" s="5">
        <f t="shared" si="129"/>
        <v>0</v>
      </c>
      <c r="G306" s="1">
        <f t="shared" si="130"/>
        <v>0</v>
      </c>
      <c r="H306" s="2">
        <f t="shared" si="131"/>
        <v>0</v>
      </c>
      <c r="I306" s="6"/>
      <c r="J306" s="2">
        <f t="shared" si="132"/>
        <v>0.49044585987261147</v>
      </c>
      <c r="K306" s="2">
        <f t="shared" si="133"/>
        <v>0.49044585987261147</v>
      </c>
      <c r="L306" s="2">
        <f t="shared" si="134"/>
        <v>0</v>
      </c>
      <c r="M306" s="2">
        <f t="shared" si="135"/>
        <v>1.9108280254777066E-2</v>
      </c>
      <c r="N306" s="63">
        <v>77</v>
      </c>
      <c r="O306" s="63">
        <v>77</v>
      </c>
      <c r="P306" s="63"/>
      <c r="Q306" s="63">
        <v>3</v>
      </c>
      <c r="R306" s="63">
        <v>0</v>
      </c>
      <c r="S306" s="63"/>
      <c r="T306" s="67"/>
      <c r="U306" s="63"/>
      <c r="V306" s="63"/>
      <c r="W306" s="63">
        <f t="shared" si="136"/>
        <v>0</v>
      </c>
      <c r="X306" s="63">
        <v>0</v>
      </c>
      <c r="Y306" s="63"/>
      <c r="Z306" s="63"/>
      <c r="AA306" s="63"/>
      <c r="AB306" s="63"/>
      <c r="AJ306" s="8">
        <v>0</v>
      </c>
      <c r="AN306" t="str">
        <f t="shared" si="137"/>
        <v>Dennysville</v>
      </c>
      <c r="AO306" t="s">
        <v>699</v>
      </c>
      <c r="AP306">
        <v>2</v>
      </c>
      <c r="AR306" s="111">
        <v>23</v>
      </c>
      <c r="AS306" s="113">
        <v>29</v>
      </c>
      <c r="AT306" s="113">
        <v>90</v>
      </c>
      <c r="AU306" s="117">
        <v>17355</v>
      </c>
      <c r="AV306" s="117">
        <f t="shared" si="138"/>
        <v>23029</v>
      </c>
      <c r="AW306" t="s">
        <v>1480</v>
      </c>
      <c r="AX306">
        <f t="shared" si="139"/>
        <v>2317355</v>
      </c>
      <c r="AY306" s="1">
        <v>3</v>
      </c>
      <c r="BC306">
        <v>15.12</v>
      </c>
      <c r="BD306">
        <v>0.36</v>
      </c>
      <c r="BE306">
        <v>14.76</v>
      </c>
      <c r="BH306" s="123">
        <f t="shared" si="125"/>
        <v>0.49</v>
      </c>
      <c r="BI306" s="123">
        <f t="shared" si="126"/>
        <v>0.49</v>
      </c>
      <c r="BJ306">
        <f t="shared" si="127"/>
        <v>4</v>
      </c>
      <c r="BN306" s="63">
        <v>0</v>
      </c>
    </row>
    <row r="307" spans="1:66" hidden="1" outlineLevel="1">
      <c r="A307" t="s">
        <v>2626</v>
      </c>
      <c r="B307" s="8" t="s">
        <v>1706</v>
      </c>
      <c r="C307" s="1">
        <f t="shared" si="128"/>
        <v>395</v>
      </c>
      <c r="D307" s="5">
        <f>IF(N307&gt;0, RANK(N307,(N307:P307,Q307:AE307)),0)</f>
        <v>1</v>
      </c>
      <c r="E307" s="5">
        <f>IF(O307&gt;0,RANK(O307,(N307:P307,Q307:AE307)),0)</f>
        <v>2</v>
      </c>
      <c r="F307" s="5">
        <f t="shared" si="129"/>
        <v>0</v>
      </c>
      <c r="G307" s="1">
        <f t="shared" si="130"/>
        <v>16</v>
      </c>
      <c r="H307" s="2">
        <f t="shared" si="131"/>
        <v>4.0506329113924051E-2</v>
      </c>
      <c r="I307" s="6"/>
      <c r="J307" s="2">
        <f t="shared" si="132"/>
        <v>0.50886075949367093</v>
      </c>
      <c r="K307" s="2">
        <f t="shared" si="133"/>
        <v>0.46835443037974683</v>
      </c>
      <c r="L307" s="2">
        <f t="shared" si="134"/>
        <v>0</v>
      </c>
      <c r="M307" s="2">
        <f t="shared" si="135"/>
        <v>2.2784810126582233E-2</v>
      </c>
      <c r="N307" s="63">
        <v>201</v>
      </c>
      <c r="O307" s="63">
        <v>185</v>
      </c>
      <c r="P307" s="63"/>
      <c r="Q307" s="63">
        <v>2</v>
      </c>
      <c r="R307" s="63">
        <v>6</v>
      </c>
      <c r="S307" s="63"/>
      <c r="T307" s="67"/>
      <c r="U307" s="63"/>
      <c r="V307" s="63"/>
      <c r="W307" s="63">
        <f t="shared" si="136"/>
        <v>1</v>
      </c>
      <c r="X307" s="63">
        <v>0</v>
      </c>
      <c r="Y307" s="63"/>
      <c r="Z307" s="63"/>
      <c r="AA307" s="63"/>
      <c r="AB307" s="63"/>
      <c r="AJ307" s="8">
        <v>0</v>
      </c>
      <c r="AN307" t="str">
        <f t="shared" si="137"/>
        <v>Detroit</v>
      </c>
      <c r="AO307" t="s">
        <v>1796</v>
      </c>
      <c r="AP307">
        <v>2</v>
      </c>
      <c r="AR307" s="111">
        <v>23</v>
      </c>
      <c r="AS307" s="113">
        <v>25</v>
      </c>
      <c r="AT307" s="113">
        <v>50</v>
      </c>
      <c r="AU307" s="117">
        <v>17460</v>
      </c>
      <c r="AV307" s="117">
        <f t="shared" si="138"/>
        <v>23025</v>
      </c>
      <c r="AW307" t="s">
        <v>1480</v>
      </c>
      <c r="AX307">
        <f t="shared" si="139"/>
        <v>2317460</v>
      </c>
      <c r="AY307" s="1">
        <v>8</v>
      </c>
      <c r="BC307">
        <v>20.41</v>
      </c>
      <c r="BD307">
        <v>0.16</v>
      </c>
      <c r="BE307">
        <v>20.25</v>
      </c>
      <c r="BH307" s="123">
        <f t="shared" si="125"/>
        <v>0.50800000000000001</v>
      </c>
      <c r="BI307" s="123">
        <f t="shared" si="126"/>
        <v>0</v>
      </c>
      <c r="BJ307">
        <f t="shared" si="127"/>
        <v>0</v>
      </c>
      <c r="BN307" s="63">
        <v>1</v>
      </c>
    </row>
    <row r="308" spans="1:66" hidden="1" outlineLevel="1">
      <c r="A308" t="s">
        <v>1174</v>
      </c>
      <c r="B308" s="8" t="s">
        <v>1706</v>
      </c>
      <c r="C308" s="1">
        <f t="shared" si="128"/>
        <v>1650</v>
      </c>
      <c r="D308" s="5">
        <f>IF(N308&gt;0, RANK(N308,(N308:P308,Q308:AE308)),0)</f>
        <v>2</v>
      </c>
      <c r="E308" s="5">
        <f>IF(O308&gt;0,RANK(O308,(N308:P308,Q308:AE308)),0)</f>
        <v>1</v>
      </c>
      <c r="F308" s="5">
        <f t="shared" si="129"/>
        <v>0</v>
      </c>
      <c r="G308" s="1">
        <f t="shared" si="130"/>
        <v>115</v>
      </c>
      <c r="H308" s="2">
        <f t="shared" si="131"/>
        <v>6.9696969696969702E-2</v>
      </c>
      <c r="I308" s="6"/>
      <c r="J308" s="2">
        <f t="shared" si="132"/>
        <v>0.45151515151515154</v>
      </c>
      <c r="K308" s="2">
        <f t="shared" si="133"/>
        <v>0.52121212121212124</v>
      </c>
      <c r="L308" s="2">
        <f t="shared" si="134"/>
        <v>0</v>
      </c>
      <c r="M308" s="2">
        <f t="shared" si="135"/>
        <v>2.7272727272727226E-2</v>
      </c>
      <c r="N308" s="63">
        <v>745</v>
      </c>
      <c r="O308" s="63">
        <v>860</v>
      </c>
      <c r="P308" s="63"/>
      <c r="Q308" s="63">
        <v>17</v>
      </c>
      <c r="R308" s="63">
        <v>21</v>
      </c>
      <c r="S308" s="63"/>
      <c r="T308" s="67"/>
      <c r="U308" s="63"/>
      <c r="V308" s="63"/>
      <c r="W308" s="63">
        <f t="shared" si="136"/>
        <v>7</v>
      </c>
      <c r="X308" s="63">
        <v>0</v>
      </c>
      <c r="Y308" s="63"/>
      <c r="Z308" s="63"/>
      <c r="AA308" s="63"/>
      <c r="AB308" s="63"/>
      <c r="AJ308" s="8">
        <v>0</v>
      </c>
      <c r="AN308" t="str">
        <f t="shared" si="137"/>
        <v>Dexter</v>
      </c>
      <c r="AO308" t="s">
        <v>2496</v>
      </c>
      <c r="AP308">
        <v>2</v>
      </c>
      <c r="AR308" s="111">
        <v>23</v>
      </c>
      <c r="AS308" s="113">
        <v>19</v>
      </c>
      <c r="AT308" s="113">
        <v>70</v>
      </c>
      <c r="AU308" s="117">
        <v>17530</v>
      </c>
      <c r="AV308" s="117">
        <f t="shared" si="138"/>
        <v>23019</v>
      </c>
      <c r="AW308" t="s">
        <v>1480</v>
      </c>
      <c r="AX308">
        <f t="shared" si="139"/>
        <v>2317530</v>
      </c>
      <c r="AY308" s="1">
        <v>48</v>
      </c>
      <c r="BC308">
        <v>37.18</v>
      </c>
      <c r="BD308">
        <v>2</v>
      </c>
      <c r="BE308">
        <v>35.17</v>
      </c>
      <c r="BH308" s="123">
        <f t="shared" si="125"/>
        <v>0</v>
      </c>
      <c r="BI308" s="123">
        <f t="shared" si="126"/>
        <v>0.52100000000000002</v>
      </c>
      <c r="BJ308">
        <f t="shared" si="127"/>
        <v>0</v>
      </c>
      <c r="BN308" s="63">
        <v>7</v>
      </c>
    </row>
    <row r="309" spans="1:66" hidden="1" outlineLevel="1">
      <c r="A309" t="s">
        <v>1893</v>
      </c>
      <c r="B309" s="8" t="s">
        <v>1706</v>
      </c>
      <c r="C309" s="1">
        <f t="shared" si="128"/>
        <v>1268</v>
      </c>
      <c r="D309" s="5">
        <f>IF(N309&gt;0, RANK(N309,(N309:P309,Q309:AE309)),0)</f>
        <v>1</v>
      </c>
      <c r="E309" s="5">
        <f>IF(O309&gt;0,RANK(O309,(N309:P309,Q309:AE309)),0)</f>
        <v>2</v>
      </c>
      <c r="F309" s="5">
        <f t="shared" si="129"/>
        <v>0</v>
      </c>
      <c r="G309" s="1">
        <f t="shared" si="130"/>
        <v>280</v>
      </c>
      <c r="H309" s="2">
        <f t="shared" si="131"/>
        <v>0.22082018927444794</v>
      </c>
      <c r="I309" s="6"/>
      <c r="J309" s="2">
        <f t="shared" si="132"/>
        <v>0.59148264984227128</v>
      </c>
      <c r="K309" s="2">
        <f t="shared" si="133"/>
        <v>0.37066246056782337</v>
      </c>
      <c r="L309" s="2">
        <f t="shared" si="134"/>
        <v>0</v>
      </c>
      <c r="M309" s="2">
        <f t="shared" si="135"/>
        <v>3.7854889589905349E-2</v>
      </c>
      <c r="N309" s="63">
        <v>750</v>
      </c>
      <c r="O309" s="63">
        <v>470</v>
      </c>
      <c r="P309" s="63"/>
      <c r="Q309" s="63">
        <v>21</v>
      </c>
      <c r="R309" s="63">
        <v>13</v>
      </c>
      <c r="S309" s="63"/>
      <c r="T309" s="67"/>
      <c r="U309" s="63"/>
      <c r="V309" s="63"/>
      <c r="W309" s="63">
        <f t="shared" si="136"/>
        <v>14</v>
      </c>
      <c r="X309" s="63">
        <v>0</v>
      </c>
      <c r="Y309" s="63"/>
      <c r="Z309" s="63"/>
      <c r="AA309" s="63"/>
      <c r="AB309" s="63"/>
      <c r="AJ309" s="8">
        <v>0</v>
      </c>
      <c r="AN309" t="str">
        <f t="shared" si="137"/>
        <v>Dixfield</v>
      </c>
      <c r="AO309" t="s">
        <v>2397</v>
      </c>
      <c r="AP309">
        <v>2</v>
      </c>
      <c r="AR309" s="111">
        <v>23</v>
      </c>
      <c r="AS309" s="113">
        <v>17</v>
      </c>
      <c r="AT309" s="113">
        <v>40</v>
      </c>
      <c r="AU309" s="117">
        <v>17740</v>
      </c>
      <c r="AV309" s="117">
        <f t="shared" si="138"/>
        <v>23017</v>
      </c>
      <c r="AW309" t="s">
        <v>1480</v>
      </c>
      <c r="AX309">
        <f t="shared" si="139"/>
        <v>2317740</v>
      </c>
      <c r="AY309" s="1">
        <v>44</v>
      </c>
      <c r="BC309">
        <v>41.61</v>
      </c>
      <c r="BD309">
        <v>0.41</v>
      </c>
      <c r="BE309">
        <v>41.2</v>
      </c>
      <c r="BH309" s="123">
        <f t="shared" si="125"/>
        <v>0.59099999999999997</v>
      </c>
      <c r="BI309" s="123">
        <f t="shared" si="126"/>
        <v>0</v>
      </c>
      <c r="BJ309">
        <f t="shared" si="127"/>
        <v>0</v>
      </c>
      <c r="BN309" s="63">
        <v>14</v>
      </c>
    </row>
    <row r="310" spans="1:66" hidden="1" outlineLevel="1">
      <c r="A310" t="s">
        <v>1243</v>
      </c>
      <c r="B310" s="8" t="s">
        <v>1706</v>
      </c>
      <c r="C310" s="1">
        <f t="shared" si="128"/>
        <v>694</v>
      </c>
      <c r="D310" s="5">
        <f>IF(N310&gt;0, RANK(N310,(N310:P310,Q310:AE310)),0)</f>
        <v>2</v>
      </c>
      <c r="E310" s="5">
        <f>IF(O310&gt;0,RANK(O310,(N310:P310,Q310:AE310)),0)</f>
        <v>1</v>
      </c>
      <c r="F310" s="5">
        <f t="shared" si="129"/>
        <v>0</v>
      </c>
      <c r="G310" s="1">
        <f t="shared" si="130"/>
        <v>34</v>
      </c>
      <c r="H310" s="2">
        <f t="shared" si="131"/>
        <v>4.8991354466858789E-2</v>
      </c>
      <c r="I310" s="6"/>
      <c r="J310" s="2">
        <f t="shared" si="132"/>
        <v>0.46541786743515851</v>
      </c>
      <c r="K310" s="2">
        <f t="shared" si="133"/>
        <v>0.51440922190201732</v>
      </c>
      <c r="L310" s="2">
        <f t="shared" si="134"/>
        <v>0</v>
      </c>
      <c r="M310" s="2">
        <f t="shared" si="135"/>
        <v>2.0172910662824117E-2</v>
      </c>
      <c r="N310" s="63">
        <v>323</v>
      </c>
      <c r="O310" s="63">
        <v>357</v>
      </c>
      <c r="P310" s="63"/>
      <c r="Q310" s="63">
        <v>5</v>
      </c>
      <c r="R310" s="63">
        <v>8</v>
      </c>
      <c r="S310" s="63"/>
      <c r="T310" s="67"/>
      <c r="U310" s="63"/>
      <c r="V310" s="63"/>
      <c r="W310" s="63">
        <f t="shared" si="136"/>
        <v>1</v>
      </c>
      <c r="X310" s="63">
        <v>0</v>
      </c>
      <c r="Y310" s="63"/>
      <c r="Z310" s="63"/>
      <c r="AA310" s="63"/>
      <c r="AB310" s="63"/>
      <c r="AJ310" s="8">
        <v>0</v>
      </c>
      <c r="AN310" t="str">
        <f t="shared" si="137"/>
        <v>Dixmont</v>
      </c>
      <c r="AO310" t="s">
        <v>2496</v>
      </c>
      <c r="AP310">
        <v>2</v>
      </c>
      <c r="AR310" s="111">
        <v>23</v>
      </c>
      <c r="AS310" s="113">
        <v>19</v>
      </c>
      <c r="AT310" s="113">
        <v>75</v>
      </c>
      <c r="AU310" s="117">
        <v>17950</v>
      </c>
      <c r="AV310" s="117">
        <f t="shared" si="138"/>
        <v>23019</v>
      </c>
      <c r="AW310" t="s">
        <v>1480</v>
      </c>
      <c r="AX310">
        <f t="shared" si="139"/>
        <v>2317950</v>
      </c>
      <c r="AY310" s="1">
        <v>16</v>
      </c>
      <c r="BC310">
        <v>36.49</v>
      </c>
      <c r="BD310">
        <v>0.15</v>
      </c>
      <c r="BE310">
        <v>36.340000000000003</v>
      </c>
      <c r="BH310" s="123">
        <f t="shared" si="125"/>
        <v>0</v>
      </c>
      <c r="BI310" s="123">
        <f t="shared" si="126"/>
        <v>0.51400000000000001</v>
      </c>
      <c r="BJ310">
        <f t="shared" si="127"/>
        <v>0</v>
      </c>
      <c r="BN310" s="63">
        <v>1</v>
      </c>
    </row>
    <row r="311" spans="1:66" hidden="1" outlineLevel="1">
      <c r="A311" t="s">
        <v>2715</v>
      </c>
      <c r="B311" s="8" t="s">
        <v>1706</v>
      </c>
      <c r="C311" s="1">
        <f t="shared" si="128"/>
        <v>2108</v>
      </c>
      <c r="D311" s="5">
        <f>IF(N311&gt;0, RANK(N311,(N311:P311,Q311:AE311)),0)</f>
        <v>2</v>
      </c>
      <c r="E311" s="5">
        <f>IF(O311&gt;0,RANK(O311,(N311:P311,Q311:AE311)),0)</f>
        <v>1</v>
      </c>
      <c r="F311" s="5">
        <f t="shared" si="129"/>
        <v>0</v>
      </c>
      <c r="G311" s="1">
        <f t="shared" si="130"/>
        <v>67</v>
      </c>
      <c r="H311" s="2">
        <f t="shared" si="131"/>
        <v>3.1783681214421253E-2</v>
      </c>
      <c r="I311" s="6"/>
      <c r="J311" s="2">
        <f t="shared" si="132"/>
        <v>0.47011385199240985</v>
      </c>
      <c r="K311" s="2">
        <f t="shared" si="133"/>
        <v>0.50189753320683117</v>
      </c>
      <c r="L311" s="2">
        <f t="shared" si="134"/>
        <v>0</v>
      </c>
      <c r="M311" s="2">
        <f t="shared" si="135"/>
        <v>2.7988614800758982E-2</v>
      </c>
      <c r="N311" s="63">
        <v>991</v>
      </c>
      <c r="O311" s="63">
        <v>1058</v>
      </c>
      <c r="P311" s="63"/>
      <c r="Q311" s="63">
        <v>30</v>
      </c>
      <c r="R311" s="63">
        <v>27</v>
      </c>
      <c r="S311" s="63"/>
      <c r="T311" s="67"/>
      <c r="U311" s="63"/>
      <c r="V311" s="63"/>
      <c r="W311" s="63">
        <f t="shared" si="136"/>
        <v>2</v>
      </c>
      <c r="X311" s="63">
        <v>0</v>
      </c>
      <c r="Y311" s="63"/>
      <c r="Z311" s="63"/>
      <c r="AA311" s="63"/>
      <c r="AB311" s="63"/>
      <c r="AJ311" s="8">
        <v>0</v>
      </c>
      <c r="AN311" t="str">
        <f t="shared" si="137"/>
        <v>Dover-Foxcroft</v>
      </c>
      <c r="AO311" t="s">
        <v>1968</v>
      </c>
      <c r="AP311">
        <v>2</v>
      </c>
      <c r="AR311" s="111">
        <v>23</v>
      </c>
      <c r="AS311" s="113">
        <v>21</v>
      </c>
      <c r="AT311" s="113">
        <v>35</v>
      </c>
      <c r="AU311" s="117">
        <v>18195</v>
      </c>
      <c r="AV311" s="117">
        <f t="shared" si="138"/>
        <v>23021</v>
      </c>
      <c r="AW311" t="s">
        <v>1480</v>
      </c>
      <c r="AX311">
        <f t="shared" si="139"/>
        <v>2318195</v>
      </c>
      <c r="AY311" s="1">
        <v>36</v>
      </c>
      <c r="BC311">
        <v>71.23</v>
      </c>
      <c r="BD311">
        <v>2.98</v>
      </c>
      <c r="BE311">
        <v>68.239999999999995</v>
      </c>
      <c r="BH311" s="123">
        <f t="shared" si="125"/>
        <v>0</v>
      </c>
      <c r="BI311" s="123">
        <f t="shared" si="126"/>
        <v>0.501</v>
      </c>
      <c r="BJ311">
        <f t="shared" si="127"/>
        <v>0</v>
      </c>
      <c r="BN311" s="63">
        <v>2</v>
      </c>
    </row>
    <row r="312" spans="1:66" hidden="1" outlineLevel="1">
      <c r="A312" t="s">
        <v>1431</v>
      </c>
      <c r="B312" s="8" t="s">
        <v>1706</v>
      </c>
      <c r="C312" s="1">
        <f t="shared" si="128"/>
        <v>999</v>
      </c>
      <c r="D312" s="5">
        <f>IF(N312&gt;0, RANK(N312,(N312:P312,Q312:AE312)),0)</f>
        <v>1</v>
      </c>
      <c r="E312" s="5">
        <f>IF(O312&gt;0,RANK(O312,(N312:P312,Q312:AE312)),0)</f>
        <v>2</v>
      </c>
      <c r="F312" s="5">
        <f t="shared" si="129"/>
        <v>0</v>
      </c>
      <c r="G312" s="1">
        <f t="shared" si="130"/>
        <v>132</v>
      </c>
      <c r="H312" s="2">
        <f t="shared" si="131"/>
        <v>0.13213213213213212</v>
      </c>
      <c r="I312" s="6"/>
      <c r="J312" s="2">
        <f t="shared" si="132"/>
        <v>0.5445445445445446</v>
      </c>
      <c r="K312" s="2">
        <f t="shared" si="133"/>
        <v>0.41241241241241239</v>
      </c>
      <c r="L312" s="2">
        <f t="shared" si="134"/>
        <v>0</v>
      </c>
      <c r="M312" s="2">
        <f t="shared" si="135"/>
        <v>4.3043043043043017E-2</v>
      </c>
      <c r="N312" s="63">
        <v>544</v>
      </c>
      <c r="O312" s="63">
        <v>412</v>
      </c>
      <c r="P312" s="63"/>
      <c r="Q312" s="63">
        <v>22</v>
      </c>
      <c r="R312" s="63">
        <v>11</v>
      </c>
      <c r="S312" s="63"/>
      <c r="T312" s="67"/>
      <c r="U312" s="63"/>
      <c r="V312" s="63"/>
      <c r="W312" s="63">
        <f t="shared" si="136"/>
        <v>10</v>
      </c>
      <c r="X312" s="63">
        <v>0</v>
      </c>
      <c r="Y312" s="63"/>
      <c r="Z312" s="63"/>
      <c r="AA312" s="63"/>
      <c r="AB312" s="63"/>
      <c r="AJ312" s="8">
        <v>0</v>
      </c>
      <c r="AN312" t="str">
        <f t="shared" si="137"/>
        <v>Dresden</v>
      </c>
      <c r="AO312" t="s">
        <v>1605</v>
      </c>
      <c r="AP312">
        <v>1</v>
      </c>
      <c r="AR312" s="111">
        <v>23</v>
      </c>
      <c r="AS312" s="113">
        <v>15</v>
      </c>
      <c r="AT312" s="113">
        <v>35</v>
      </c>
      <c r="AU312" s="117">
        <v>18475</v>
      </c>
      <c r="AV312" s="117">
        <f t="shared" si="138"/>
        <v>23015</v>
      </c>
      <c r="AW312" t="s">
        <v>1480</v>
      </c>
      <c r="AX312">
        <f t="shared" si="139"/>
        <v>2318475</v>
      </c>
      <c r="AY312" s="1">
        <v>14</v>
      </c>
      <c r="BC312">
        <v>33.159999999999997</v>
      </c>
      <c r="BD312">
        <v>2.52</v>
      </c>
      <c r="BE312">
        <v>30.64</v>
      </c>
      <c r="BH312" s="123">
        <f t="shared" si="125"/>
        <v>0.54400000000000004</v>
      </c>
      <c r="BI312" s="123">
        <f t="shared" si="126"/>
        <v>0</v>
      </c>
      <c r="BJ312">
        <f t="shared" si="127"/>
        <v>0</v>
      </c>
      <c r="BN312" s="63">
        <v>10</v>
      </c>
    </row>
    <row r="313" spans="1:66" hidden="1" outlineLevel="1">
      <c r="A313" t="s">
        <v>1265</v>
      </c>
      <c r="B313" s="8" t="s">
        <v>1706</v>
      </c>
      <c r="C313" s="1">
        <f t="shared" si="128"/>
        <v>20</v>
      </c>
      <c r="D313" s="5">
        <f>IF(N313&gt;0, RANK(N313,(N313:P313,Q313:AE313)),0)</f>
        <v>2</v>
      </c>
      <c r="E313" s="5">
        <f>IF(O313&gt;0,RANK(O313,(N313:P313,Q313:AE313)),0)</f>
        <v>1</v>
      </c>
      <c r="F313" s="5">
        <f t="shared" si="129"/>
        <v>0</v>
      </c>
      <c r="G313" s="1">
        <f t="shared" si="130"/>
        <v>6</v>
      </c>
      <c r="H313" s="2">
        <f t="shared" si="131"/>
        <v>0.3</v>
      </c>
      <c r="I313" s="6"/>
      <c r="J313" s="2">
        <f t="shared" si="132"/>
        <v>0.35</v>
      </c>
      <c r="K313" s="2">
        <f t="shared" si="133"/>
        <v>0.65</v>
      </c>
      <c r="L313" s="2">
        <f t="shared" si="134"/>
        <v>0</v>
      </c>
      <c r="M313" s="2">
        <f t="shared" si="135"/>
        <v>0</v>
      </c>
      <c r="N313" s="63">
        <v>7</v>
      </c>
      <c r="O313" s="63">
        <v>13</v>
      </c>
      <c r="P313" s="63"/>
      <c r="Q313" s="63">
        <v>0</v>
      </c>
      <c r="R313" s="63">
        <v>0</v>
      </c>
      <c r="S313" s="63"/>
      <c r="T313" s="67"/>
      <c r="U313" s="63"/>
      <c r="V313" s="63"/>
      <c r="W313" s="63">
        <f t="shared" si="136"/>
        <v>0</v>
      </c>
      <c r="X313" s="63">
        <v>0</v>
      </c>
      <c r="Y313" s="63"/>
      <c r="Z313" s="63"/>
      <c r="AA313" s="63"/>
      <c r="AB313" s="63"/>
      <c r="AJ313" s="8">
        <v>0</v>
      </c>
      <c r="AN313" t="str">
        <f t="shared" si="137"/>
        <v>Drew</v>
      </c>
      <c r="AO313" t="s">
        <v>2496</v>
      </c>
      <c r="AP313">
        <v>2</v>
      </c>
      <c r="AR313" s="111">
        <v>23</v>
      </c>
      <c r="AS313" s="113">
        <v>19</v>
      </c>
      <c r="AT313" s="113">
        <v>80</v>
      </c>
      <c r="AU313" s="117">
        <v>18580</v>
      </c>
      <c r="AV313" s="117">
        <f t="shared" si="138"/>
        <v>23019</v>
      </c>
      <c r="AW313" t="s">
        <v>3099</v>
      </c>
      <c r="AX313">
        <f t="shared" si="139"/>
        <v>2318580</v>
      </c>
      <c r="AY313" s="1">
        <v>0</v>
      </c>
      <c r="BC313">
        <v>38.78</v>
      </c>
      <c r="BD313">
        <v>1.17</v>
      </c>
      <c r="BE313">
        <v>37.61</v>
      </c>
      <c r="BH313" s="123">
        <f t="shared" si="125"/>
        <v>0</v>
      </c>
      <c r="BI313" s="123">
        <f t="shared" si="126"/>
        <v>0.65</v>
      </c>
      <c r="BJ313">
        <f t="shared" si="127"/>
        <v>0</v>
      </c>
      <c r="BN313" s="63">
        <v>0</v>
      </c>
    </row>
    <row r="314" spans="1:66" hidden="1" outlineLevel="1">
      <c r="A314" s="34" t="s">
        <v>746</v>
      </c>
      <c r="B314" s="8" t="s">
        <v>1706</v>
      </c>
      <c r="C314" s="1">
        <f t="shared" si="128"/>
        <v>0</v>
      </c>
      <c r="D314" s="5">
        <f>IF(N314&gt;0, RANK(N314,(N314:P314,Q314:AE314)),0)</f>
        <v>0</v>
      </c>
      <c r="E314" s="5">
        <f>IF(O314&gt;0,RANK(O314,(N314:P314,Q314:AE314)),0)</f>
        <v>0</v>
      </c>
      <c r="F314" s="5">
        <f t="shared" si="129"/>
        <v>0</v>
      </c>
      <c r="G314" s="1">
        <f t="shared" si="130"/>
        <v>0</v>
      </c>
      <c r="H314" s="2">
        <f t="shared" si="131"/>
        <v>0</v>
      </c>
      <c r="I314" s="6"/>
      <c r="J314" s="2" t="str">
        <f t="shared" si="132"/>
        <v>-</v>
      </c>
      <c r="K314" s="2" t="str">
        <f t="shared" si="133"/>
        <v>-</v>
      </c>
      <c r="L314" s="2" t="str">
        <f t="shared" si="134"/>
        <v>-</v>
      </c>
      <c r="M314" s="2" t="str">
        <f t="shared" si="135"/>
        <v>-</v>
      </c>
      <c r="N314" s="63"/>
      <c r="O314" s="63"/>
      <c r="P314" s="63"/>
      <c r="Q314" s="63"/>
      <c r="R314" s="63"/>
      <c r="S314" s="63"/>
      <c r="T314" s="67"/>
      <c r="U314" s="63"/>
      <c r="V314" s="63"/>
      <c r="W314" s="63">
        <f t="shared" si="136"/>
        <v>0</v>
      </c>
      <c r="X314" s="63"/>
      <c r="Y314" s="63"/>
      <c r="Z314" s="63"/>
      <c r="AA314" s="63"/>
      <c r="AB314" s="63"/>
      <c r="AN314" t="str">
        <f t="shared" si="137"/>
        <v>DTT9 &amp; T10</v>
      </c>
      <c r="AO314" t="s">
        <v>603</v>
      </c>
      <c r="AP314">
        <v>2</v>
      </c>
      <c r="AR314" s="111">
        <v>23</v>
      </c>
      <c r="AS314" s="113">
        <v>9</v>
      </c>
      <c r="AU314" s="117">
        <v>16750</v>
      </c>
      <c r="AV314" s="117">
        <f t="shared" si="138"/>
        <v>23009</v>
      </c>
      <c r="AW314" t="s">
        <v>965</v>
      </c>
      <c r="AX314">
        <f t="shared" si="139"/>
        <v>2316750</v>
      </c>
      <c r="BH314" s="123">
        <f t="shared" si="125"/>
        <v>0</v>
      </c>
      <c r="BI314" s="123">
        <f t="shared" si="126"/>
        <v>0</v>
      </c>
      <c r="BJ314">
        <f t="shared" si="127"/>
        <v>0</v>
      </c>
      <c r="BN314" s="63"/>
    </row>
    <row r="315" spans="1:66" hidden="1" outlineLevel="1">
      <c r="A315" t="s">
        <v>2232</v>
      </c>
      <c r="B315" s="8" t="s">
        <v>1706</v>
      </c>
      <c r="C315" s="1">
        <f t="shared" si="128"/>
        <v>2308</v>
      </c>
      <c r="D315" s="5">
        <f>IF(N315&gt;0, RANK(N315,(N315:P315,Q315:AE315)),0)</f>
        <v>1</v>
      </c>
      <c r="E315" s="5">
        <f>IF(O315&gt;0,RANK(O315,(N315:P315,Q315:AE315)),0)</f>
        <v>2</v>
      </c>
      <c r="F315" s="5">
        <f t="shared" si="129"/>
        <v>0</v>
      </c>
      <c r="G315" s="1">
        <f t="shared" si="130"/>
        <v>57</v>
      </c>
      <c r="H315" s="2">
        <f t="shared" si="131"/>
        <v>2.4696707105719237E-2</v>
      </c>
      <c r="I315" s="6"/>
      <c r="J315" s="2">
        <f t="shared" si="132"/>
        <v>0.49263431542461006</v>
      </c>
      <c r="K315" s="2">
        <f t="shared" si="133"/>
        <v>0.46793760831889081</v>
      </c>
      <c r="L315" s="2">
        <f t="shared" si="134"/>
        <v>0</v>
      </c>
      <c r="M315" s="2">
        <f t="shared" si="135"/>
        <v>3.9428076256499189E-2</v>
      </c>
      <c r="N315" s="63">
        <v>1137</v>
      </c>
      <c r="O315" s="63">
        <v>1080</v>
      </c>
      <c r="P315" s="63"/>
      <c r="Q315" s="63">
        <v>44</v>
      </c>
      <c r="R315" s="63">
        <v>34</v>
      </c>
      <c r="S315" s="63"/>
      <c r="T315" s="67"/>
      <c r="U315" s="63"/>
      <c r="V315" s="63"/>
      <c r="W315" s="63">
        <f t="shared" si="136"/>
        <v>13</v>
      </c>
      <c r="X315" s="63">
        <v>0</v>
      </c>
      <c r="Y315" s="63"/>
      <c r="Z315" s="63"/>
      <c r="AA315" s="63"/>
      <c r="AB315" s="63"/>
      <c r="AJ315" s="8">
        <v>0</v>
      </c>
      <c r="AN315" t="str">
        <f t="shared" si="137"/>
        <v>Durham</v>
      </c>
      <c r="AO315" t="s">
        <v>1126</v>
      </c>
      <c r="AP315">
        <v>2</v>
      </c>
      <c r="AR315" s="111">
        <v>23</v>
      </c>
      <c r="AS315" s="113">
        <v>1</v>
      </c>
      <c r="AT315" s="113">
        <v>10</v>
      </c>
      <c r="AU315" s="117">
        <v>19105</v>
      </c>
      <c r="AV315" s="117">
        <f t="shared" si="138"/>
        <v>23001</v>
      </c>
      <c r="AW315" t="s">
        <v>1480</v>
      </c>
      <c r="AX315">
        <f t="shared" si="139"/>
        <v>2319105</v>
      </c>
      <c r="AY315" s="1">
        <v>120</v>
      </c>
      <c r="BC315">
        <v>38.75</v>
      </c>
      <c r="BD315">
        <v>0.65</v>
      </c>
      <c r="BE315">
        <v>38.1</v>
      </c>
      <c r="BH315" s="123">
        <f t="shared" si="125"/>
        <v>0.49199999999999999</v>
      </c>
      <c r="BI315" s="123">
        <f t="shared" si="126"/>
        <v>0</v>
      </c>
      <c r="BJ315">
        <f t="shared" si="127"/>
        <v>0</v>
      </c>
      <c r="BN315" s="63">
        <v>13</v>
      </c>
    </row>
    <row r="316" spans="1:66" hidden="1" outlineLevel="1">
      <c r="A316" t="s">
        <v>674</v>
      </c>
      <c r="B316" s="8" t="s">
        <v>1706</v>
      </c>
      <c r="C316" s="1">
        <f t="shared" si="128"/>
        <v>131</v>
      </c>
      <c r="D316" s="5">
        <f>IF(N316&gt;0, RANK(N316,(N316:P316,Q316:AE316)),0)</f>
        <v>2</v>
      </c>
      <c r="E316" s="5">
        <f>IF(O316&gt;0,RANK(O316,(N316:P316,Q316:AE316)),0)</f>
        <v>1</v>
      </c>
      <c r="F316" s="5">
        <f t="shared" si="129"/>
        <v>0</v>
      </c>
      <c r="G316" s="1">
        <f t="shared" si="130"/>
        <v>35</v>
      </c>
      <c r="H316" s="2">
        <f t="shared" si="131"/>
        <v>0.26717557251908397</v>
      </c>
      <c r="I316" s="6"/>
      <c r="J316" s="2">
        <f t="shared" si="132"/>
        <v>0.3282442748091603</v>
      </c>
      <c r="K316" s="2">
        <f t="shared" si="133"/>
        <v>0.59541984732824427</v>
      </c>
      <c r="L316" s="2">
        <f t="shared" si="134"/>
        <v>0</v>
      </c>
      <c r="M316" s="2">
        <f t="shared" si="135"/>
        <v>7.6335877862595436E-2</v>
      </c>
      <c r="N316" s="63">
        <v>43</v>
      </c>
      <c r="O316" s="63">
        <v>78</v>
      </c>
      <c r="P316" s="63"/>
      <c r="Q316" s="63">
        <v>1</v>
      </c>
      <c r="R316" s="63">
        <v>7</v>
      </c>
      <c r="S316" s="63"/>
      <c r="T316" s="67"/>
      <c r="U316" s="63"/>
      <c r="V316" s="63"/>
      <c r="W316" s="63">
        <f t="shared" si="136"/>
        <v>2</v>
      </c>
      <c r="X316" s="63">
        <v>0</v>
      </c>
      <c r="Y316" s="63"/>
      <c r="Z316" s="63"/>
      <c r="AA316" s="63"/>
      <c r="AB316" s="63"/>
      <c r="AJ316" s="8">
        <v>0</v>
      </c>
      <c r="AN316" t="str">
        <f t="shared" si="137"/>
        <v>Dyer Brook</v>
      </c>
      <c r="AO316" t="s">
        <v>2848</v>
      </c>
      <c r="AP316">
        <v>2</v>
      </c>
      <c r="AR316" s="111">
        <v>23</v>
      </c>
      <c r="AS316" s="113">
        <v>3</v>
      </c>
      <c r="AT316" s="113">
        <v>75</v>
      </c>
      <c r="AU316" s="117">
        <v>19210</v>
      </c>
      <c r="AV316" s="117">
        <f t="shared" si="138"/>
        <v>23003</v>
      </c>
      <c r="AW316" t="s">
        <v>1480</v>
      </c>
      <c r="AX316">
        <f t="shared" si="139"/>
        <v>2319210</v>
      </c>
      <c r="AY316" s="1">
        <v>3</v>
      </c>
      <c r="BC316">
        <v>38.51</v>
      </c>
      <c r="BD316">
        <v>0.01</v>
      </c>
      <c r="BE316">
        <v>38.5</v>
      </c>
      <c r="BH316" s="123">
        <f t="shared" si="125"/>
        <v>0</v>
      </c>
      <c r="BI316" s="123">
        <f t="shared" si="126"/>
        <v>0.59499999999999997</v>
      </c>
      <c r="BJ316">
        <f t="shared" si="127"/>
        <v>0</v>
      </c>
      <c r="BN316" s="63">
        <v>2</v>
      </c>
    </row>
    <row r="317" spans="1:66" hidden="1" outlineLevel="1">
      <c r="A317" t="s">
        <v>3469</v>
      </c>
      <c r="B317" s="8" t="s">
        <v>1706</v>
      </c>
      <c r="C317" s="1">
        <f t="shared" si="128"/>
        <v>34</v>
      </c>
      <c r="D317" s="5">
        <f>IF(N317&gt;0, RANK(N317,(N317:P317,Q317:AE317)),0)</f>
        <v>2</v>
      </c>
      <c r="E317" s="5">
        <f>IF(O317&gt;0,RANK(O317,(N317:P317,Q317:AE317)),0)</f>
        <v>1</v>
      </c>
      <c r="F317" s="5">
        <f t="shared" si="129"/>
        <v>0</v>
      </c>
      <c r="G317" s="1">
        <f t="shared" si="130"/>
        <v>16</v>
      </c>
      <c r="H317" s="2">
        <f t="shared" si="131"/>
        <v>0.47058823529411764</v>
      </c>
      <c r="I317" s="6"/>
      <c r="J317" s="2">
        <f t="shared" si="132"/>
        <v>0.26470588235294118</v>
      </c>
      <c r="K317" s="2">
        <f t="shared" si="133"/>
        <v>0.73529411764705888</v>
      </c>
      <c r="L317" s="2">
        <f t="shared" si="134"/>
        <v>0</v>
      </c>
      <c r="M317" s="2">
        <f t="shared" si="135"/>
        <v>0</v>
      </c>
      <c r="N317" s="63">
        <v>9</v>
      </c>
      <c r="O317" s="63">
        <v>25</v>
      </c>
      <c r="P317" s="63"/>
      <c r="Q317" s="63">
        <v>0</v>
      </c>
      <c r="R317" s="63">
        <v>0</v>
      </c>
      <c r="S317" s="63"/>
      <c r="T317" s="67"/>
      <c r="U317" s="63"/>
      <c r="V317" s="63"/>
      <c r="W317" s="63">
        <f t="shared" si="136"/>
        <v>0</v>
      </c>
      <c r="X317" s="63">
        <v>0</v>
      </c>
      <c r="Y317" s="63"/>
      <c r="Z317" s="63"/>
      <c r="AA317" s="63"/>
      <c r="AB317" s="63"/>
      <c r="AJ317" s="8">
        <v>0</v>
      </c>
      <c r="AN317" t="str">
        <f t="shared" si="137"/>
        <v>E</v>
      </c>
      <c r="AO317" t="s">
        <v>2848</v>
      </c>
      <c r="AP317">
        <v>2</v>
      </c>
      <c r="AR317" s="111">
        <v>23</v>
      </c>
      <c r="AS317" s="113">
        <v>3</v>
      </c>
      <c r="AU317" s="117">
        <v>19300</v>
      </c>
      <c r="AV317" s="117">
        <f t="shared" si="138"/>
        <v>23003</v>
      </c>
      <c r="AW317" t="s">
        <v>965</v>
      </c>
      <c r="AX317">
        <f t="shared" si="139"/>
        <v>2319300</v>
      </c>
      <c r="AY317" s="1">
        <v>0</v>
      </c>
      <c r="BI317" s="123"/>
      <c r="BN317" s="63">
        <v>0</v>
      </c>
    </row>
    <row r="318" spans="1:66" hidden="1" outlineLevel="1">
      <c r="A318" t="s">
        <v>365</v>
      </c>
      <c r="B318" s="8" t="s">
        <v>1706</v>
      </c>
      <c r="C318" s="1">
        <f t="shared" si="128"/>
        <v>416</v>
      </c>
      <c r="D318" s="5">
        <f>IF(N318&gt;0, RANK(N318,(N318:P318,Q318:AE318)),0)</f>
        <v>1</v>
      </c>
      <c r="E318" s="5">
        <f>IF(O318&gt;0,RANK(O318,(N318:P318,Q318:AE318)),0)</f>
        <v>2</v>
      </c>
      <c r="F318" s="5">
        <f t="shared" si="129"/>
        <v>0</v>
      </c>
      <c r="G318" s="1">
        <f t="shared" si="130"/>
        <v>101</v>
      </c>
      <c r="H318" s="2">
        <f t="shared" si="131"/>
        <v>0.24278846153846154</v>
      </c>
      <c r="I318" s="6"/>
      <c r="J318" s="2">
        <f t="shared" si="132"/>
        <v>0.60817307692307687</v>
      </c>
      <c r="K318" s="2">
        <f t="shared" si="133"/>
        <v>0.36538461538461536</v>
      </c>
      <c r="L318" s="2">
        <f t="shared" si="134"/>
        <v>0</v>
      </c>
      <c r="M318" s="2">
        <f t="shared" si="135"/>
        <v>2.6442307692307765E-2</v>
      </c>
      <c r="N318" s="63">
        <v>253</v>
      </c>
      <c r="O318" s="63">
        <v>152</v>
      </c>
      <c r="P318" s="63"/>
      <c r="Q318" s="63">
        <v>4</v>
      </c>
      <c r="R318" s="63">
        <v>7</v>
      </c>
      <c r="S318" s="63"/>
      <c r="T318" s="67"/>
      <c r="U318" s="63"/>
      <c r="V318" s="63"/>
      <c r="W318" s="63">
        <f t="shared" si="136"/>
        <v>0</v>
      </c>
      <c r="X318" s="63">
        <v>0</v>
      </c>
      <c r="Y318" s="63"/>
      <c r="Z318" s="63"/>
      <c r="AA318" s="63"/>
      <c r="AB318" s="63"/>
      <c r="AJ318" s="8">
        <v>0</v>
      </c>
      <c r="AN318" t="str">
        <f t="shared" si="137"/>
        <v>Eagle Lake</v>
      </c>
      <c r="AO318" t="s">
        <v>2848</v>
      </c>
      <c r="AP318">
        <v>2</v>
      </c>
      <c r="AR318" s="111">
        <v>23</v>
      </c>
      <c r="AS318" s="113">
        <v>3</v>
      </c>
      <c r="AT318" s="113">
        <v>85</v>
      </c>
      <c r="AU318" s="117">
        <v>19420</v>
      </c>
      <c r="AV318" s="117">
        <f t="shared" si="138"/>
        <v>23003</v>
      </c>
      <c r="AW318" t="s">
        <v>1480</v>
      </c>
      <c r="AX318">
        <f t="shared" si="139"/>
        <v>2319420</v>
      </c>
      <c r="AY318" s="1">
        <v>23</v>
      </c>
      <c r="BC318">
        <v>39.31</v>
      </c>
      <c r="BD318">
        <v>2.13</v>
      </c>
      <c r="BE318">
        <v>37.18</v>
      </c>
      <c r="BH318" s="123">
        <f t="shared" ref="BH318:BI320" si="140">IF(D318=1,ROUNDDOWN(J318,3),0)</f>
        <v>0.60799999999999998</v>
      </c>
      <c r="BI318" s="123">
        <f t="shared" si="140"/>
        <v>0</v>
      </c>
      <c r="BJ318">
        <f>IF(BH318=BI318,ROUNDDOWN(BI318*10,0),0)</f>
        <v>0</v>
      </c>
      <c r="BN318" s="63">
        <v>0</v>
      </c>
    </row>
    <row r="319" spans="1:66" hidden="1" outlineLevel="1">
      <c r="A319" t="s">
        <v>2666</v>
      </c>
      <c r="B319" s="8" t="s">
        <v>1706</v>
      </c>
      <c r="C319" s="1">
        <f t="shared" si="128"/>
        <v>712</v>
      </c>
      <c r="D319" s="5">
        <f>IF(N319&gt;0, RANK(N319,(N319:P319,Q319:AE319)),0)</f>
        <v>2</v>
      </c>
      <c r="E319" s="5">
        <f>IF(O319&gt;0,RANK(O319,(N319:P319,Q319:AE319)),0)</f>
        <v>1</v>
      </c>
      <c r="F319" s="5">
        <f t="shared" si="129"/>
        <v>0</v>
      </c>
      <c r="G319" s="1">
        <f t="shared" si="130"/>
        <v>71</v>
      </c>
      <c r="H319" s="2">
        <f t="shared" si="131"/>
        <v>9.9719101123595499E-2</v>
      </c>
      <c r="I319" s="6"/>
      <c r="J319" s="2">
        <f t="shared" si="132"/>
        <v>0.4353932584269663</v>
      </c>
      <c r="K319" s="2">
        <f t="shared" si="133"/>
        <v>0.5351123595505618</v>
      </c>
      <c r="L319" s="2">
        <f t="shared" si="134"/>
        <v>0</v>
      </c>
      <c r="M319" s="2">
        <f t="shared" si="135"/>
        <v>2.9494382022471899E-2</v>
      </c>
      <c r="N319" s="63">
        <v>310</v>
      </c>
      <c r="O319" s="63">
        <v>381</v>
      </c>
      <c r="P319" s="63"/>
      <c r="Q319" s="63">
        <v>7</v>
      </c>
      <c r="R319" s="63">
        <v>9</v>
      </c>
      <c r="S319" s="63"/>
      <c r="T319" s="67"/>
      <c r="U319" s="63"/>
      <c r="V319" s="63"/>
      <c r="W319" s="63">
        <f t="shared" si="136"/>
        <v>4</v>
      </c>
      <c r="X319" s="63">
        <v>0</v>
      </c>
      <c r="Y319" s="63"/>
      <c r="Z319" s="63"/>
      <c r="AA319" s="63"/>
      <c r="AB319" s="63"/>
      <c r="AJ319" s="8">
        <v>1</v>
      </c>
      <c r="AN319" t="str">
        <f t="shared" si="137"/>
        <v>East Machias</v>
      </c>
      <c r="AO319" t="s">
        <v>699</v>
      </c>
      <c r="AP319">
        <v>2</v>
      </c>
      <c r="AR319" s="111">
        <v>23</v>
      </c>
      <c r="AS319" s="113">
        <v>29</v>
      </c>
      <c r="AT319" s="113">
        <v>95</v>
      </c>
      <c r="AU319" s="117">
        <v>20960</v>
      </c>
      <c r="AV319" s="117">
        <f t="shared" si="138"/>
        <v>23029</v>
      </c>
      <c r="AW319" t="s">
        <v>1480</v>
      </c>
      <c r="AX319">
        <f t="shared" si="139"/>
        <v>2320960</v>
      </c>
      <c r="AY319" s="1">
        <v>18</v>
      </c>
      <c r="BC319">
        <v>40.01</v>
      </c>
      <c r="BD319">
        <v>4.8</v>
      </c>
      <c r="BE319">
        <v>35.21</v>
      </c>
      <c r="BH319" s="123">
        <f t="shared" si="140"/>
        <v>0</v>
      </c>
      <c r="BI319" s="123">
        <f t="shared" si="140"/>
        <v>0.53500000000000003</v>
      </c>
      <c r="BJ319">
        <f>IF(BH319=BI319,ROUNDDOWN(BI319*10,0),0)</f>
        <v>0</v>
      </c>
      <c r="BN319" s="63">
        <v>4</v>
      </c>
    </row>
    <row r="320" spans="1:66" hidden="1" outlineLevel="1">
      <c r="A320" t="s">
        <v>2008</v>
      </c>
      <c r="B320" s="8" t="s">
        <v>1706</v>
      </c>
      <c r="C320" s="1">
        <f t="shared" si="128"/>
        <v>921</v>
      </c>
      <c r="D320" s="5">
        <f>IF(N320&gt;0, RANK(N320,(N320:P320,Q320:AE320)),0)</f>
        <v>1</v>
      </c>
      <c r="E320" s="5">
        <f>IF(O320&gt;0,RANK(O320,(N320:P320,Q320:AE320)),0)</f>
        <v>2</v>
      </c>
      <c r="F320" s="5">
        <f t="shared" si="129"/>
        <v>0</v>
      </c>
      <c r="G320" s="1">
        <f t="shared" si="130"/>
        <v>67</v>
      </c>
      <c r="H320" s="2">
        <f t="shared" si="131"/>
        <v>7.2747014115092296E-2</v>
      </c>
      <c r="I320" s="6"/>
      <c r="J320" s="2">
        <f t="shared" si="132"/>
        <v>0.52442996742671011</v>
      </c>
      <c r="K320" s="2">
        <f t="shared" si="133"/>
        <v>0.45168295331161779</v>
      </c>
      <c r="L320" s="2">
        <f t="shared" si="134"/>
        <v>0</v>
      </c>
      <c r="M320" s="2">
        <f t="shared" si="135"/>
        <v>2.3887079261672106E-2</v>
      </c>
      <c r="N320" s="63">
        <v>483</v>
      </c>
      <c r="O320" s="63">
        <v>416</v>
      </c>
      <c r="P320" s="63"/>
      <c r="Q320" s="63">
        <v>15</v>
      </c>
      <c r="R320" s="63">
        <v>6</v>
      </c>
      <c r="S320" s="63"/>
      <c r="T320" s="67"/>
      <c r="U320" s="63"/>
      <c r="V320" s="63"/>
      <c r="W320" s="63">
        <f t="shared" si="136"/>
        <v>1</v>
      </c>
      <c r="X320" s="63">
        <v>0</v>
      </c>
      <c r="Y320" s="63"/>
      <c r="Z320" s="63"/>
      <c r="AA320" s="63"/>
      <c r="AB320" s="63"/>
      <c r="AJ320" s="8">
        <v>0</v>
      </c>
      <c r="AN320" t="str">
        <f t="shared" si="137"/>
        <v>East Millinocket</v>
      </c>
      <c r="AO320" t="s">
        <v>2496</v>
      </c>
      <c r="AP320">
        <v>2</v>
      </c>
      <c r="AR320" s="111">
        <v>23</v>
      </c>
      <c r="AS320" s="113">
        <v>19</v>
      </c>
      <c r="AT320" s="113">
        <v>85</v>
      </c>
      <c r="AU320" s="117">
        <v>21030</v>
      </c>
      <c r="AV320" s="117">
        <f t="shared" si="138"/>
        <v>23019</v>
      </c>
      <c r="AW320" t="s">
        <v>1480</v>
      </c>
      <c r="AX320">
        <f t="shared" si="139"/>
        <v>2321030</v>
      </c>
      <c r="AY320" s="1">
        <v>19</v>
      </c>
      <c r="BC320">
        <v>7.89</v>
      </c>
      <c r="BD320">
        <v>0.76</v>
      </c>
      <c r="BE320">
        <v>7.13</v>
      </c>
      <c r="BH320" s="123">
        <f t="shared" si="140"/>
        <v>0.52400000000000002</v>
      </c>
      <c r="BI320" s="123">
        <f t="shared" si="140"/>
        <v>0</v>
      </c>
      <c r="BJ320">
        <f>IF(BH320=BI320,ROUNDDOWN(BI320*10,0),0)</f>
        <v>0</v>
      </c>
      <c r="BN320" s="63">
        <v>1</v>
      </c>
    </row>
    <row r="321" spans="1:66" hidden="1" outlineLevel="1">
      <c r="A321" t="s">
        <v>3470</v>
      </c>
      <c r="B321" s="8" t="s">
        <v>1706</v>
      </c>
      <c r="C321" s="1">
        <f t="shared" si="128"/>
        <v>1</v>
      </c>
      <c r="D321" s="5">
        <f>IF(N321&gt;0, RANK(N321,(N321:P321,Q321:AE321)),0)</f>
        <v>1</v>
      </c>
      <c r="E321" s="5">
        <f>IF(O321&gt;0,RANK(O321,(N321:P321,Q321:AE321)),0)</f>
        <v>0</v>
      </c>
      <c r="F321" s="5">
        <f t="shared" si="129"/>
        <v>0</v>
      </c>
      <c r="G321" s="1">
        <f t="shared" si="130"/>
        <v>1</v>
      </c>
      <c r="H321" s="2">
        <f t="shared" si="131"/>
        <v>1</v>
      </c>
      <c r="I321" s="6"/>
      <c r="J321" s="2">
        <f t="shared" si="132"/>
        <v>1</v>
      </c>
      <c r="K321" s="2">
        <f t="shared" si="133"/>
        <v>0</v>
      </c>
      <c r="L321" s="2">
        <f t="shared" si="134"/>
        <v>0</v>
      </c>
      <c r="M321" s="2">
        <f t="shared" si="135"/>
        <v>0</v>
      </c>
      <c r="N321" s="63">
        <v>1</v>
      </c>
      <c r="O321" s="63">
        <v>0</v>
      </c>
      <c r="P321" s="63"/>
      <c r="Q321" s="63">
        <v>0</v>
      </c>
      <c r="R321" s="63">
        <v>0</v>
      </c>
      <c r="S321" s="63"/>
      <c r="T321" s="67"/>
      <c r="U321" s="63"/>
      <c r="V321" s="63"/>
      <c r="W321" s="63">
        <f t="shared" si="136"/>
        <v>0</v>
      </c>
      <c r="X321" s="63">
        <v>0</v>
      </c>
      <c r="Y321" s="63"/>
      <c r="Z321" s="63"/>
      <c r="AA321" s="63"/>
      <c r="AB321" s="63"/>
      <c r="AJ321" s="8">
        <v>0</v>
      </c>
      <c r="AN321" t="str">
        <f t="shared" si="137"/>
        <v xml:space="preserve"> East Millinocket Twps</v>
      </c>
      <c r="AO321" t="s">
        <v>2496</v>
      </c>
      <c r="AP321">
        <v>2</v>
      </c>
      <c r="AR321" s="111">
        <v>23</v>
      </c>
      <c r="AS321" s="113">
        <v>19</v>
      </c>
      <c r="AU321" s="141">
        <v>21031</v>
      </c>
      <c r="AV321" s="117">
        <f t="shared" si="138"/>
        <v>23019</v>
      </c>
      <c r="AW321" t="s">
        <v>965</v>
      </c>
      <c r="AX321">
        <f t="shared" si="139"/>
        <v>2321031</v>
      </c>
      <c r="AY321" s="1">
        <v>0</v>
      </c>
      <c r="BI321" s="123"/>
      <c r="BN321" s="63">
        <v>0</v>
      </c>
    </row>
    <row r="322" spans="1:66" hidden="1" outlineLevel="1">
      <c r="A322" t="s">
        <v>3470</v>
      </c>
      <c r="B322" s="8" t="s">
        <v>1706</v>
      </c>
      <c r="C322" s="1">
        <f t="shared" si="128"/>
        <v>2</v>
      </c>
      <c r="D322" s="5">
        <f>IF(N322&gt;0, RANK(N322,(N322:P322,Q322:AE322)),0)</f>
        <v>1</v>
      </c>
      <c r="E322" s="5">
        <f>IF(O322&gt;0,RANK(O322,(N322:P322,Q322:AE322)),0)</f>
        <v>0</v>
      </c>
      <c r="F322" s="5">
        <f t="shared" si="129"/>
        <v>0</v>
      </c>
      <c r="G322" s="1">
        <f t="shared" si="130"/>
        <v>2</v>
      </c>
      <c r="H322" s="2">
        <f t="shared" si="131"/>
        <v>1</v>
      </c>
      <c r="I322" s="6"/>
      <c r="J322" s="2">
        <f t="shared" si="132"/>
        <v>1</v>
      </c>
      <c r="K322" s="2">
        <f t="shared" si="133"/>
        <v>0</v>
      </c>
      <c r="L322" s="2">
        <f t="shared" si="134"/>
        <v>0</v>
      </c>
      <c r="M322" s="2">
        <f t="shared" si="135"/>
        <v>0</v>
      </c>
      <c r="N322" s="63">
        <v>2</v>
      </c>
      <c r="O322" s="63">
        <v>0</v>
      </c>
      <c r="P322" s="63"/>
      <c r="Q322" s="63">
        <v>0</v>
      </c>
      <c r="R322" s="63">
        <v>0</v>
      </c>
      <c r="S322" s="63"/>
      <c r="T322" s="67"/>
      <c r="U322" s="63"/>
      <c r="V322" s="63"/>
      <c r="W322" s="63">
        <f t="shared" si="136"/>
        <v>0</v>
      </c>
      <c r="X322" s="63">
        <v>0</v>
      </c>
      <c r="Y322" s="63"/>
      <c r="Z322" s="63"/>
      <c r="AA322" s="63"/>
      <c r="AB322" s="63"/>
      <c r="AJ322" s="8">
        <v>0</v>
      </c>
      <c r="AN322" t="str">
        <f t="shared" si="137"/>
        <v xml:space="preserve"> East Millinocket Twps</v>
      </c>
      <c r="AO322" t="s">
        <v>2496</v>
      </c>
      <c r="AP322">
        <v>2</v>
      </c>
      <c r="AR322" s="111">
        <v>23</v>
      </c>
      <c r="AS322" s="113">
        <v>19</v>
      </c>
      <c r="AU322" s="141">
        <v>21032</v>
      </c>
      <c r="AV322" s="117">
        <f t="shared" si="138"/>
        <v>23019</v>
      </c>
      <c r="AW322" t="s">
        <v>965</v>
      </c>
      <c r="AX322">
        <f t="shared" si="139"/>
        <v>2321032</v>
      </c>
      <c r="AY322" s="1">
        <v>0</v>
      </c>
      <c r="BI322" s="123"/>
      <c r="BN322" s="63">
        <v>0</v>
      </c>
    </row>
    <row r="323" spans="1:66" hidden="1" outlineLevel="1">
      <c r="A323" t="s">
        <v>681</v>
      </c>
      <c r="B323" s="8" t="s">
        <v>1706</v>
      </c>
      <c r="C323" s="1">
        <f t="shared" si="128"/>
        <v>214</v>
      </c>
      <c r="D323" s="5">
        <f>IF(N323&gt;0, RANK(N323,(N323:P323,Q323:AE323)),0)</f>
        <v>2</v>
      </c>
      <c r="E323" s="5">
        <f>IF(O323&gt;0,RANK(O323,(N323:P323,Q323:AE323)),0)</f>
        <v>1</v>
      </c>
      <c r="F323" s="5">
        <f t="shared" si="129"/>
        <v>0</v>
      </c>
      <c r="G323" s="1">
        <f t="shared" si="130"/>
        <v>26</v>
      </c>
      <c r="H323" s="2">
        <f t="shared" si="131"/>
        <v>0.12149532710280374</v>
      </c>
      <c r="I323" s="6"/>
      <c r="J323" s="2">
        <f t="shared" si="132"/>
        <v>0.42056074766355139</v>
      </c>
      <c r="K323" s="2">
        <f t="shared" si="133"/>
        <v>0.54205607476635509</v>
      </c>
      <c r="L323" s="2">
        <f t="shared" si="134"/>
        <v>0</v>
      </c>
      <c r="M323" s="2">
        <f t="shared" si="135"/>
        <v>3.7383177570093573E-2</v>
      </c>
      <c r="N323" s="63">
        <v>90</v>
      </c>
      <c r="O323" s="63">
        <v>116</v>
      </c>
      <c r="P323" s="63"/>
      <c r="Q323" s="63">
        <v>5</v>
      </c>
      <c r="R323" s="63">
        <v>3</v>
      </c>
      <c r="S323" s="63"/>
      <c r="T323" s="67"/>
      <c r="U323" s="63"/>
      <c r="V323" s="63"/>
      <c r="W323" s="63">
        <f t="shared" si="136"/>
        <v>0</v>
      </c>
      <c r="X323" s="63">
        <v>0</v>
      </c>
      <c r="Y323" s="63"/>
      <c r="Z323" s="63"/>
      <c r="AA323" s="63"/>
      <c r="AB323" s="63"/>
      <c r="AJ323" s="8">
        <v>0</v>
      </c>
      <c r="AN323" t="str">
        <f t="shared" si="137"/>
        <v>Eastbrook</v>
      </c>
      <c r="AO323" t="s">
        <v>603</v>
      </c>
      <c r="AP323">
        <v>2</v>
      </c>
      <c r="AR323" s="111">
        <v>23</v>
      </c>
      <c r="AS323" s="113">
        <v>9</v>
      </c>
      <c r="AT323" s="113">
        <v>60</v>
      </c>
      <c r="AU323" s="117">
        <v>19770</v>
      </c>
      <c r="AV323" s="117">
        <f t="shared" si="138"/>
        <v>23009</v>
      </c>
      <c r="AW323" t="s">
        <v>1480</v>
      </c>
      <c r="AX323">
        <f t="shared" si="139"/>
        <v>2319770</v>
      </c>
      <c r="AY323" s="1">
        <v>5</v>
      </c>
      <c r="BC323">
        <v>37.590000000000003</v>
      </c>
      <c r="BD323">
        <v>4.32</v>
      </c>
      <c r="BE323">
        <v>33.28</v>
      </c>
      <c r="BH323" s="123">
        <f t="shared" ref="BH323:BI330" si="141">IF(D323=1,ROUNDDOWN(J323,3),0)</f>
        <v>0</v>
      </c>
      <c r="BI323" s="123">
        <f t="shared" si="141"/>
        <v>0.54200000000000004</v>
      </c>
      <c r="BJ323">
        <f t="shared" ref="BJ323:BJ330" si="142">IF(BH323=BI323,ROUNDDOWN(BI323*10,0),0)</f>
        <v>0</v>
      </c>
      <c r="BN323" s="63">
        <v>0</v>
      </c>
    </row>
    <row r="324" spans="1:66" hidden="1" outlineLevel="1">
      <c r="A324" t="s">
        <v>2539</v>
      </c>
      <c r="B324" s="8" t="s">
        <v>1706</v>
      </c>
      <c r="C324" s="1">
        <f t="shared" si="128"/>
        <v>654</v>
      </c>
      <c r="D324" s="5">
        <f>IF(N324&gt;0, RANK(N324,(N324:P324,Q324:AE324)),0)</f>
        <v>2</v>
      </c>
      <c r="E324" s="5">
        <f>IF(O324&gt;0,RANK(O324,(N324:P324,Q324:AE324)),0)</f>
        <v>1</v>
      </c>
      <c r="F324" s="5">
        <f t="shared" si="129"/>
        <v>0</v>
      </c>
      <c r="G324" s="1">
        <f t="shared" si="130"/>
        <v>10</v>
      </c>
      <c r="H324" s="2">
        <f t="shared" si="131"/>
        <v>1.5290519877675841E-2</v>
      </c>
      <c r="I324" s="6"/>
      <c r="J324" s="2">
        <f t="shared" si="132"/>
        <v>0.47706422018348627</v>
      </c>
      <c r="K324" s="2">
        <f t="shared" si="133"/>
        <v>0.49235474006116209</v>
      </c>
      <c r="L324" s="2">
        <f t="shared" si="134"/>
        <v>0</v>
      </c>
      <c r="M324" s="2">
        <f t="shared" si="135"/>
        <v>3.0581039755351647E-2</v>
      </c>
      <c r="N324" s="63">
        <v>312</v>
      </c>
      <c r="O324" s="63">
        <v>322</v>
      </c>
      <c r="P324" s="63"/>
      <c r="Q324" s="63">
        <v>12</v>
      </c>
      <c r="R324" s="63">
        <v>5</v>
      </c>
      <c r="S324" s="63"/>
      <c r="T324" s="67"/>
      <c r="U324" s="63"/>
      <c r="V324" s="63"/>
      <c r="W324" s="63">
        <f t="shared" si="136"/>
        <v>3</v>
      </c>
      <c r="X324" s="63">
        <v>0</v>
      </c>
      <c r="Y324" s="63"/>
      <c r="Z324" s="63"/>
      <c r="AA324" s="63"/>
      <c r="AB324" s="63"/>
      <c r="AJ324" s="8">
        <v>0</v>
      </c>
      <c r="AN324" t="str">
        <f t="shared" si="137"/>
        <v>Easton</v>
      </c>
      <c r="AO324" t="s">
        <v>2848</v>
      </c>
      <c r="AP324">
        <v>2</v>
      </c>
      <c r="AR324" s="111">
        <v>23</v>
      </c>
      <c r="AS324" s="113">
        <v>3</v>
      </c>
      <c r="AT324" s="113">
        <v>90</v>
      </c>
      <c r="AU324" s="117">
        <v>21380</v>
      </c>
      <c r="AV324" s="117">
        <f t="shared" si="138"/>
        <v>23003</v>
      </c>
      <c r="AW324" t="s">
        <v>1480</v>
      </c>
      <c r="AX324">
        <f t="shared" si="139"/>
        <v>2321380</v>
      </c>
      <c r="AY324" s="1">
        <v>10</v>
      </c>
      <c r="BC324">
        <v>38.96</v>
      </c>
      <c r="BD324">
        <v>0.22</v>
      </c>
      <c r="BE324">
        <v>38.74</v>
      </c>
      <c r="BH324" s="123">
        <f t="shared" si="141"/>
        <v>0</v>
      </c>
      <c r="BI324" s="123">
        <f t="shared" si="141"/>
        <v>0.49199999999999999</v>
      </c>
      <c r="BJ324">
        <f t="shared" si="142"/>
        <v>0</v>
      </c>
      <c r="BN324" s="63">
        <v>3</v>
      </c>
    </row>
    <row r="325" spans="1:66" hidden="1" outlineLevel="1">
      <c r="A325" t="s">
        <v>529</v>
      </c>
      <c r="B325" s="8" t="s">
        <v>1706</v>
      </c>
      <c r="C325" s="1">
        <f t="shared" si="128"/>
        <v>840</v>
      </c>
      <c r="D325" s="5">
        <f>IF(N325&gt;0, RANK(N325,(N325:P325,Q325:AE325)),0)</f>
        <v>1</v>
      </c>
      <c r="E325" s="5">
        <f>IF(O325&gt;0,RANK(O325,(N325:P325,Q325:AE325)),0)</f>
        <v>2</v>
      </c>
      <c r="F325" s="5">
        <f t="shared" si="129"/>
        <v>0</v>
      </c>
      <c r="G325" s="1">
        <f t="shared" si="130"/>
        <v>192</v>
      </c>
      <c r="H325" s="2">
        <f t="shared" si="131"/>
        <v>0.22857142857142856</v>
      </c>
      <c r="I325" s="6"/>
      <c r="J325" s="2">
        <f t="shared" si="132"/>
        <v>0.580952380952381</v>
      </c>
      <c r="K325" s="2">
        <f t="shared" si="133"/>
        <v>0.35238095238095241</v>
      </c>
      <c r="L325" s="2">
        <f t="shared" si="134"/>
        <v>0</v>
      </c>
      <c r="M325" s="2">
        <f t="shared" si="135"/>
        <v>6.6666666666666596E-2</v>
      </c>
      <c r="N325" s="63">
        <v>488</v>
      </c>
      <c r="O325" s="63">
        <v>296</v>
      </c>
      <c r="P325" s="63"/>
      <c r="Q325" s="63">
        <v>42</v>
      </c>
      <c r="R325" s="63">
        <v>12</v>
      </c>
      <c r="S325" s="63"/>
      <c r="T325" s="67"/>
      <c r="U325" s="63"/>
      <c r="V325" s="63"/>
      <c r="W325" s="63">
        <f t="shared" si="136"/>
        <v>1</v>
      </c>
      <c r="X325" s="63">
        <v>0</v>
      </c>
      <c r="Y325" s="63"/>
      <c r="Z325" s="63"/>
      <c r="AA325" s="63"/>
      <c r="AB325" s="63"/>
      <c r="AJ325" s="8">
        <v>1</v>
      </c>
      <c r="AN325" t="str">
        <f t="shared" si="137"/>
        <v>Eastport</v>
      </c>
      <c r="AO325" t="s">
        <v>699</v>
      </c>
      <c r="AP325">
        <v>2</v>
      </c>
      <c r="AR325" s="111">
        <v>23</v>
      </c>
      <c r="AS325" s="113">
        <v>29</v>
      </c>
      <c r="AT325" s="113">
        <v>100</v>
      </c>
      <c r="AU325" s="117">
        <v>21730</v>
      </c>
      <c r="AV325" s="117">
        <f t="shared" si="138"/>
        <v>23029</v>
      </c>
      <c r="AW325" t="s">
        <v>1257</v>
      </c>
      <c r="AX325">
        <f t="shared" si="139"/>
        <v>2321730</v>
      </c>
      <c r="AY325" s="1">
        <v>18</v>
      </c>
      <c r="BC325">
        <v>12.06</v>
      </c>
      <c r="BD325">
        <v>8.4</v>
      </c>
      <c r="BE325">
        <v>3.66</v>
      </c>
      <c r="BH325" s="123">
        <f t="shared" si="141"/>
        <v>0.57999999999999996</v>
      </c>
      <c r="BI325" s="123">
        <f t="shared" si="141"/>
        <v>0</v>
      </c>
      <c r="BJ325">
        <f t="shared" si="142"/>
        <v>0</v>
      </c>
      <c r="BN325" s="63">
        <v>1</v>
      </c>
    </row>
    <row r="326" spans="1:66" hidden="1" outlineLevel="1">
      <c r="A326" t="s">
        <v>1515</v>
      </c>
      <c r="B326" s="8" t="s">
        <v>1706</v>
      </c>
      <c r="C326" s="1">
        <f t="shared" si="128"/>
        <v>1268</v>
      </c>
      <c r="D326" s="5">
        <f>IF(N326&gt;0, RANK(N326,(N326:P326,Q326:AE326)),0)</f>
        <v>2</v>
      </c>
      <c r="E326" s="5">
        <f>IF(O326&gt;0,RANK(O326,(N326:P326,Q326:AE326)),0)</f>
        <v>1</v>
      </c>
      <c r="F326" s="5">
        <f t="shared" si="129"/>
        <v>0</v>
      </c>
      <c r="G326" s="1">
        <f t="shared" si="130"/>
        <v>125</v>
      </c>
      <c r="H326" s="2">
        <f t="shared" si="131"/>
        <v>9.8580441640378547E-2</v>
      </c>
      <c r="I326" s="6"/>
      <c r="J326" s="2">
        <f t="shared" si="132"/>
        <v>0.4392744479495268</v>
      </c>
      <c r="K326" s="2">
        <f t="shared" si="133"/>
        <v>0.53785488958990535</v>
      </c>
      <c r="L326" s="2">
        <f t="shared" si="134"/>
        <v>0</v>
      </c>
      <c r="M326" s="2">
        <f t="shared" si="135"/>
        <v>2.2870662460567903E-2</v>
      </c>
      <c r="N326" s="63">
        <v>557</v>
      </c>
      <c r="O326" s="63">
        <v>682</v>
      </c>
      <c r="P326" s="63"/>
      <c r="Q326" s="63">
        <v>16</v>
      </c>
      <c r="R326" s="63">
        <v>9</v>
      </c>
      <c r="S326" s="63"/>
      <c r="T326" s="67"/>
      <c r="U326" s="63"/>
      <c r="V326" s="63"/>
      <c r="W326" s="63">
        <f t="shared" si="136"/>
        <v>2</v>
      </c>
      <c r="X326" s="63">
        <v>2</v>
      </c>
      <c r="Y326" s="63"/>
      <c r="Z326" s="63"/>
      <c r="AA326" s="63"/>
      <c r="AB326" s="63"/>
      <c r="AJ326" s="8">
        <v>0</v>
      </c>
      <c r="AN326" t="str">
        <f t="shared" si="137"/>
        <v>Eddington</v>
      </c>
      <c r="AO326" t="s">
        <v>2496</v>
      </c>
      <c r="AP326">
        <v>2</v>
      </c>
      <c r="AR326" s="111">
        <v>23</v>
      </c>
      <c r="AS326" s="113">
        <v>19</v>
      </c>
      <c r="AT326" s="113">
        <v>90</v>
      </c>
      <c r="AU326" s="117">
        <v>22535</v>
      </c>
      <c r="AV326" s="117">
        <f t="shared" si="138"/>
        <v>23019</v>
      </c>
      <c r="AW326" t="s">
        <v>1480</v>
      </c>
      <c r="AX326">
        <f t="shared" si="139"/>
        <v>2322535</v>
      </c>
      <c r="AY326" s="1">
        <v>13</v>
      </c>
      <c r="BC326">
        <v>26.52</v>
      </c>
      <c r="BD326">
        <v>1.41</v>
      </c>
      <c r="BE326">
        <v>25.11</v>
      </c>
      <c r="BH326" s="123">
        <f t="shared" si="141"/>
        <v>0</v>
      </c>
      <c r="BI326" s="123">
        <f t="shared" si="141"/>
        <v>0.53700000000000003</v>
      </c>
      <c r="BJ326">
        <f t="shared" si="142"/>
        <v>0</v>
      </c>
      <c r="BN326" s="63">
        <v>2</v>
      </c>
    </row>
    <row r="327" spans="1:66" hidden="1" outlineLevel="1">
      <c r="A327" t="s">
        <v>1555</v>
      </c>
      <c r="B327" s="8" t="s">
        <v>1706</v>
      </c>
      <c r="C327" s="1">
        <f t="shared" si="128"/>
        <v>761</v>
      </c>
      <c r="D327" s="5">
        <f>IF(N327&gt;0, RANK(N327,(N327:P327,Q327:AE327)),0)</f>
        <v>1</v>
      </c>
      <c r="E327" s="5">
        <f>IF(O327&gt;0,RANK(O327,(N327:P327,Q327:AE327)),0)</f>
        <v>2</v>
      </c>
      <c r="F327" s="5">
        <f t="shared" si="129"/>
        <v>0</v>
      </c>
      <c r="G327" s="1">
        <f t="shared" si="130"/>
        <v>101</v>
      </c>
      <c r="H327" s="2">
        <f t="shared" si="131"/>
        <v>0.13272010512483573</v>
      </c>
      <c r="I327" s="6"/>
      <c r="J327" s="2">
        <f t="shared" si="132"/>
        <v>0.54927726675427069</v>
      </c>
      <c r="K327" s="2">
        <f t="shared" si="133"/>
        <v>0.41655716162943496</v>
      </c>
      <c r="L327" s="2">
        <f t="shared" si="134"/>
        <v>0</v>
      </c>
      <c r="M327" s="2">
        <f t="shared" si="135"/>
        <v>3.4165571616294355E-2</v>
      </c>
      <c r="N327" s="63">
        <v>418</v>
      </c>
      <c r="O327" s="63">
        <v>317</v>
      </c>
      <c r="P327" s="63"/>
      <c r="Q327" s="63">
        <v>10</v>
      </c>
      <c r="R327" s="63">
        <v>12</v>
      </c>
      <c r="S327" s="63"/>
      <c r="T327" s="67"/>
      <c r="U327" s="63"/>
      <c r="V327" s="63"/>
      <c r="W327" s="63">
        <f t="shared" si="136"/>
        <v>4</v>
      </c>
      <c r="X327" s="63">
        <v>0</v>
      </c>
      <c r="Y327" s="63"/>
      <c r="Z327" s="63"/>
      <c r="AA327" s="63"/>
      <c r="AB327" s="63"/>
      <c r="AJ327" s="8">
        <v>0</v>
      </c>
      <c r="AN327" t="str">
        <f t="shared" si="137"/>
        <v>Edgecomb</v>
      </c>
      <c r="AO327" t="s">
        <v>1605</v>
      </c>
      <c r="AP327">
        <v>1</v>
      </c>
      <c r="AR327" s="111">
        <v>23</v>
      </c>
      <c r="AS327" s="113">
        <v>15</v>
      </c>
      <c r="AT327" s="113">
        <v>40</v>
      </c>
      <c r="AU327" s="117">
        <v>22675</v>
      </c>
      <c r="AV327" s="117">
        <f t="shared" si="138"/>
        <v>23015</v>
      </c>
      <c r="AW327" t="s">
        <v>1480</v>
      </c>
      <c r="AX327">
        <f t="shared" si="139"/>
        <v>2322675</v>
      </c>
      <c r="AY327" s="1">
        <v>8</v>
      </c>
      <c r="BC327">
        <v>20.78</v>
      </c>
      <c r="BD327">
        <v>2.71</v>
      </c>
      <c r="BE327">
        <v>18.07</v>
      </c>
      <c r="BH327" s="123">
        <f t="shared" si="141"/>
        <v>0.54900000000000004</v>
      </c>
      <c r="BI327" s="123">
        <f t="shared" si="141"/>
        <v>0</v>
      </c>
      <c r="BJ327">
        <f t="shared" si="142"/>
        <v>0</v>
      </c>
      <c r="BN327" s="63">
        <v>4</v>
      </c>
    </row>
    <row r="328" spans="1:66" hidden="1" outlineLevel="1">
      <c r="A328" t="s">
        <v>1043</v>
      </c>
      <c r="B328" s="8" t="s">
        <v>1706</v>
      </c>
      <c r="C328" s="1">
        <f t="shared" si="128"/>
        <v>71</v>
      </c>
      <c r="D328" s="5">
        <f>IF(N328&gt;0, RANK(N328,(N328:P328,Q328:AE328)),0)</f>
        <v>1</v>
      </c>
      <c r="E328" s="5">
        <f>IF(O328&gt;0,RANK(O328,(N328:P328,Q328:AE328)),0)</f>
        <v>2</v>
      </c>
      <c r="F328" s="5">
        <f t="shared" si="129"/>
        <v>0</v>
      </c>
      <c r="G328" s="1">
        <f t="shared" si="130"/>
        <v>11</v>
      </c>
      <c r="H328" s="2">
        <f t="shared" si="131"/>
        <v>0.15492957746478872</v>
      </c>
      <c r="I328" s="6"/>
      <c r="J328" s="2">
        <f t="shared" si="132"/>
        <v>0.57746478873239437</v>
      </c>
      <c r="K328" s="2">
        <f t="shared" si="133"/>
        <v>0.42253521126760563</v>
      </c>
      <c r="L328" s="2">
        <f t="shared" si="134"/>
        <v>0</v>
      </c>
      <c r="M328" s="2">
        <f t="shared" si="135"/>
        <v>0</v>
      </c>
      <c r="N328" s="63">
        <v>41</v>
      </c>
      <c r="O328" s="63">
        <v>30</v>
      </c>
      <c r="P328" s="63"/>
      <c r="Q328" s="63">
        <v>0</v>
      </c>
      <c r="R328" s="63">
        <v>0</v>
      </c>
      <c r="S328" s="63"/>
      <c r="T328" s="67"/>
      <c r="U328" s="63"/>
      <c r="V328" s="63"/>
      <c r="W328" s="63">
        <f t="shared" si="136"/>
        <v>0</v>
      </c>
      <c r="X328" s="63">
        <v>0</v>
      </c>
      <c r="Y328" s="63"/>
      <c r="Z328" s="63"/>
      <c r="AA328" s="63"/>
      <c r="AB328" s="63"/>
      <c r="AJ328" s="8">
        <v>0</v>
      </c>
      <c r="AN328" t="str">
        <f t="shared" si="137"/>
        <v>Edinburg</v>
      </c>
      <c r="AO328" t="s">
        <v>2496</v>
      </c>
      <c r="AP328">
        <v>2</v>
      </c>
      <c r="AR328" s="111">
        <v>23</v>
      </c>
      <c r="AS328" s="113">
        <v>19</v>
      </c>
      <c r="AT328" s="113">
        <v>95</v>
      </c>
      <c r="AU328" s="117">
        <v>22710</v>
      </c>
      <c r="AV328" s="117">
        <f t="shared" si="138"/>
        <v>23019</v>
      </c>
      <c r="AW328" t="s">
        <v>1480</v>
      </c>
      <c r="AX328">
        <f t="shared" si="139"/>
        <v>2322710</v>
      </c>
      <c r="AY328" s="1">
        <v>0</v>
      </c>
      <c r="BC328">
        <v>35.049999999999997</v>
      </c>
      <c r="BD328">
        <v>0</v>
      </c>
      <c r="BE328">
        <v>35.049999999999997</v>
      </c>
      <c r="BH328" s="123">
        <f t="shared" si="141"/>
        <v>0.57699999999999996</v>
      </c>
      <c r="BI328" s="123">
        <f t="shared" si="141"/>
        <v>0</v>
      </c>
      <c r="BJ328">
        <f t="shared" si="142"/>
        <v>0</v>
      </c>
      <c r="BN328" s="63">
        <v>0</v>
      </c>
    </row>
    <row r="329" spans="1:66" hidden="1" outlineLevel="1">
      <c r="A329" t="s">
        <v>1976</v>
      </c>
      <c r="B329" s="8" t="s">
        <v>1706</v>
      </c>
      <c r="C329" s="1">
        <f t="shared" si="128"/>
        <v>159</v>
      </c>
      <c r="D329" s="5">
        <f>IF(N329&gt;0, RANK(N329,(N329:P329,Q329:AE329)),0)</f>
        <v>2</v>
      </c>
      <c r="E329" s="5">
        <f>IF(O329&gt;0,RANK(O329,(N329:P329,Q329:AE329)),0)</f>
        <v>1</v>
      </c>
      <c r="F329" s="5">
        <f t="shared" si="129"/>
        <v>0</v>
      </c>
      <c r="G329" s="1">
        <f t="shared" si="130"/>
        <v>2</v>
      </c>
      <c r="H329" s="2">
        <f t="shared" si="131"/>
        <v>1.2578616352201259E-2</v>
      </c>
      <c r="I329" s="6"/>
      <c r="J329" s="2">
        <f t="shared" si="132"/>
        <v>0.45911949685534592</v>
      </c>
      <c r="K329" s="2">
        <f t="shared" si="133"/>
        <v>0.47169811320754718</v>
      </c>
      <c r="L329" s="2">
        <f t="shared" si="134"/>
        <v>0</v>
      </c>
      <c r="M329" s="2">
        <f t="shared" si="135"/>
        <v>6.9182389937106903E-2</v>
      </c>
      <c r="N329" s="63">
        <v>73</v>
      </c>
      <c r="O329" s="63">
        <v>75</v>
      </c>
      <c r="P329" s="63"/>
      <c r="Q329" s="63">
        <v>8</v>
      </c>
      <c r="R329" s="63">
        <v>2</v>
      </c>
      <c r="S329" s="63"/>
      <c r="T329" s="67"/>
      <c r="U329" s="63"/>
      <c r="V329" s="63"/>
      <c r="W329" s="63">
        <f t="shared" si="136"/>
        <v>0</v>
      </c>
      <c r="X329" s="63">
        <v>1</v>
      </c>
      <c r="Y329" s="63"/>
      <c r="Z329" s="63"/>
      <c r="AA329" s="63"/>
      <c r="AB329" s="63"/>
      <c r="AJ329" s="8">
        <v>0</v>
      </c>
      <c r="AN329" t="str">
        <f t="shared" si="137"/>
        <v>Edmunds</v>
      </c>
      <c r="AO329" t="s">
        <v>699</v>
      </c>
      <c r="AP329">
        <v>2</v>
      </c>
      <c r="AR329" s="111">
        <v>23</v>
      </c>
      <c r="AS329" s="113">
        <v>29</v>
      </c>
      <c r="AU329" s="117">
        <v>22800</v>
      </c>
      <c r="AV329" s="117">
        <f t="shared" si="138"/>
        <v>23029</v>
      </c>
      <c r="AW329" t="s">
        <v>965</v>
      </c>
      <c r="AX329">
        <f t="shared" si="139"/>
        <v>2322800</v>
      </c>
      <c r="AY329" s="1">
        <v>6</v>
      </c>
      <c r="BH329" s="123">
        <f t="shared" si="141"/>
        <v>0</v>
      </c>
      <c r="BI329" s="123">
        <f t="shared" si="141"/>
        <v>0.47099999999999997</v>
      </c>
      <c r="BJ329">
        <f t="shared" si="142"/>
        <v>0</v>
      </c>
      <c r="BN329" s="63">
        <v>0</v>
      </c>
    </row>
    <row r="330" spans="1:66" hidden="1" outlineLevel="1">
      <c r="A330" t="s">
        <v>2616</v>
      </c>
      <c r="B330" s="8" t="s">
        <v>1706</v>
      </c>
      <c r="C330" s="1">
        <f t="shared" si="128"/>
        <v>3931</v>
      </c>
      <c r="D330" s="5">
        <f>IF(N330&gt;0, RANK(N330,(N330:P330,Q330:AE330)),0)</f>
        <v>1</v>
      </c>
      <c r="E330" s="5">
        <f>IF(O330&gt;0,RANK(O330,(N330:P330,Q330:AE330)),0)</f>
        <v>2</v>
      </c>
      <c r="F330" s="5">
        <f t="shared" si="129"/>
        <v>0</v>
      </c>
      <c r="G330" s="1">
        <f t="shared" si="130"/>
        <v>566</v>
      </c>
      <c r="H330" s="2">
        <f t="shared" si="131"/>
        <v>0.14398371915543118</v>
      </c>
      <c r="I330" s="6"/>
      <c r="J330" s="2">
        <f t="shared" si="132"/>
        <v>0.56219791401678965</v>
      </c>
      <c r="K330" s="2">
        <f t="shared" si="133"/>
        <v>0.41821419486135841</v>
      </c>
      <c r="L330" s="2">
        <f t="shared" si="134"/>
        <v>0</v>
      </c>
      <c r="M330" s="2">
        <f t="shared" si="135"/>
        <v>1.9587891121851941E-2</v>
      </c>
      <c r="N330" s="63">
        <v>2210</v>
      </c>
      <c r="O330" s="63">
        <v>1644</v>
      </c>
      <c r="P330" s="63"/>
      <c r="Q330" s="63">
        <v>47</v>
      </c>
      <c r="R330" s="63">
        <v>24</v>
      </c>
      <c r="S330" s="63"/>
      <c r="T330" s="67"/>
      <c r="U330" s="63"/>
      <c r="V330" s="63"/>
      <c r="W330" s="63">
        <f t="shared" si="136"/>
        <v>6</v>
      </c>
      <c r="X330" s="63">
        <v>0</v>
      </c>
      <c r="Y330" s="63"/>
      <c r="Z330" s="63"/>
      <c r="AA330" s="63"/>
      <c r="AB330" s="63"/>
      <c r="AJ330" s="8">
        <v>0</v>
      </c>
      <c r="AN330" t="str">
        <f t="shared" si="137"/>
        <v>Eliot</v>
      </c>
      <c r="AO330" t="s">
        <v>932</v>
      </c>
      <c r="AP330">
        <v>1</v>
      </c>
      <c r="AR330" s="111">
        <v>23</v>
      </c>
      <c r="AS330" s="113">
        <v>31</v>
      </c>
      <c r="AT330" s="113">
        <v>45</v>
      </c>
      <c r="AU330" s="117">
        <v>22955</v>
      </c>
      <c r="AV330" s="117">
        <f t="shared" si="138"/>
        <v>23031</v>
      </c>
      <c r="AW330" t="s">
        <v>1480</v>
      </c>
      <c r="AX330">
        <f t="shared" si="139"/>
        <v>2322955</v>
      </c>
      <c r="AY330" s="1">
        <v>16</v>
      </c>
      <c r="BC330">
        <v>21.27</v>
      </c>
      <c r="BD330">
        <v>1.55</v>
      </c>
      <c r="BE330">
        <v>19.72</v>
      </c>
      <c r="BH330" s="123">
        <f t="shared" si="141"/>
        <v>0.56200000000000006</v>
      </c>
      <c r="BI330" s="123">
        <f t="shared" si="141"/>
        <v>0</v>
      </c>
      <c r="BJ330">
        <f t="shared" si="142"/>
        <v>0</v>
      </c>
      <c r="BN330" s="63">
        <v>6</v>
      </c>
    </row>
    <row r="331" spans="1:66" hidden="1" outlineLevel="1">
      <c r="A331" t="s">
        <v>3472</v>
      </c>
      <c r="B331" s="8" t="s">
        <v>1706</v>
      </c>
      <c r="C331" s="1">
        <f t="shared" si="128"/>
        <v>17</v>
      </c>
      <c r="D331" s="5">
        <f>IF(N331&gt;0, RANK(N331,(N331:P331,Q331:AE331)),0)</f>
        <v>1</v>
      </c>
      <c r="E331" s="5">
        <f>IF(O331&gt;0,RANK(O331,(N331:P331,Q331:AE331)),0)</f>
        <v>2</v>
      </c>
      <c r="F331" s="5">
        <f t="shared" si="129"/>
        <v>0</v>
      </c>
      <c r="G331" s="1">
        <f t="shared" si="130"/>
        <v>5</v>
      </c>
      <c r="H331" s="2">
        <f t="shared" si="131"/>
        <v>0.29411764705882354</v>
      </c>
      <c r="I331" s="6"/>
      <c r="J331" s="2">
        <f t="shared" si="132"/>
        <v>0.6470588235294118</v>
      </c>
      <c r="K331" s="2">
        <f t="shared" si="133"/>
        <v>0.35294117647058826</v>
      </c>
      <c r="L331" s="2">
        <f t="shared" si="134"/>
        <v>0</v>
      </c>
      <c r="M331" s="2">
        <f t="shared" si="135"/>
        <v>-5.5511151231257827E-17</v>
      </c>
      <c r="N331" s="63">
        <v>11</v>
      </c>
      <c r="O331" s="63">
        <v>6</v>
      </c>
      <c r="P331" s="63"/>
      <c r="Q331" s="63">
        <v>0</v>
      </c>
      <c r="R331" s="63">
        <v>0</v>
      </c>
      <c r="S331" s="63"/>
      <c r="T331" s="67"/>
      <c r="U331" s="63"/>
      <c r="V331" s="63"/>
      <c r="W331" s="63">
        <f t="shared" si="136"/>
        <v>0</v>
      </c>
      <c r="X331" s="63">
        <v>0</v>
      </c>
      <c r="Y331" s="63"/>
      <c r="Z331" s="63"/>
      <c r="AA331" s="63"/>
      <c r="AB331" s="63"/>
      <c r="AJ331" s="8">
        <v>0</v>
      </c>
      <c r="AN331" t="str">
        <f t="shared" si="137"/>
        <v>Elliottsville</v>
      </c>
      <c r="AO331" t="s">
        <v>1968</v>
      </c>
      <c r="AP331">
        <v>2</v>
      </c>
      <c r="AR331" s="111">
        <v>23</v>
      </c>
      <c r="AS331" s="113">
        <v>21</v>
      </c>
      <c r="AU331" s="141">
        <v>23100</v>
      </c>
      <c r="AV331" s="117">
        <f t="shared" si="138"/>
        <v>23021</v>
      </c>
      <c r="AW331" t="s">
        <v>965</v>
      </c>
      <c r="AX331">
        <f t="shared" si="139"/>
        <v>2323100</v>
      </c>
      <c r="AY331" s="1">
        <v>0</v>
      </c>
      <c r="BI331" s="123"/>
      <c r="BN331" s="63">
        <v>0</v>
      </c>
    </row>
    <row r="332" spans="1:66" hidden="1" outlineLevel="1">
      <c r="A332" t="s">
        <v>1474</v>
      </c>
      <c r="B332" s="8" t="s">
        <v>1706</v>
      </c>
      <c r="C332" s="1">
        <f t="shared" si="128"/>
        <v>3948</v>
      </c>
      <c r="D332" s="5">
        <f>IF(N332&gt;0, RANK(N332,(N332:P332,Q332:AE332)),0)</f>
        <v>1</v>
      </c>
      <c r="E332" s="5">
        <f>IF(O332&gt;0,RANK(O332,(N332:P332,Q332:AE332)),0)</f>
        <v>2</v>
      </c>
      <c r="F332" s="5">
        <f t="shared" si="129"/>
        <v>0</v>
      </c>
      <c r="G332" s="1">
        <f t="shared" si="130"/>
        <v>106</v>
      </c>
      <c r="H332" s="2">
        <f t="shared" si="131"/>
        <v>2.6849037487335359E-2</v>
      </c>
      <c r="I332" s="6"/>
      <c r="J332" s="2">
        <f t="shared" si="132"/>
        <v>0.49442755825734547</v>
      </c>
      <c r="K332" s="2">
        <f t="shared" si="133"/>
        <v>0.46757852077001011</v>
      </c>
      <c r="L332" s="2">
        <f t="shared" si="134"/>
        <v>0</v>
      </c>
      <c r="M332" s="2">
        <f t="shared" si="135"/>
        <v>3.7993920972644479E-2</v>
      </c>
      <c r="N332" s="63">
        <v>1952</v>
      </c>
      <c r="O332" s="63">
        <v>1846</v>
      </c>
      <c r="P332" s="63"/>
      <c r="Q332" s="63">
        <v>79</v>
      </c>
      <c r="R332" s="63">
        <v>55</v>
      </c>
      <c r="S332" s="63"/>
      <c r="T332" s="67"/>
      <c r="U332" s="63"/>
      <c r="V332" s="63"/>
      <c r="W332" s="63">
        <f t="shared" si="136"/>
        <v>16</v>
      </c>
      <c r="X332" s="63">
        <v>0</v>
      </c>
      <c r="Y332" s="63"/>
      <c r="Z332" s="63"/>
      <c r="AA332" s="63"/>
      <c r="AB332" s="63"/>
      <c r="AJ332" s="8">
        <v>0</v>
      </c>
      <c r="AN332" t="str">
        <f t="shared" si="137"/>
        <v>Ellsworth</v>
      </c>
      <c r="AO332" t="s">
        <v>603</v>
      </c>
      <c r="AP332">
        <v>2</v>
      </c>
      <c r="AR332" s="111">
        <v>23</v>
      </c>
      <c r="AS332" s="113">
        <v>9</v>
      </c>
      <c r="AT332" s="113">
        <v>65</v>
      </c>
      <c r="AU332" s="117">
        <v>23200</v>
      </c>
      <c r="AV332" s="117">
        <f t="shared" si="138"/>
        <v>23009</v>
      </c>
      <c r="AW332" t="s">
        <v>1257</v>
      </c>
      <c r="AX332">
        <f t="shared" si="139"/>
        <v>2323200</v>
      </c>
      <c r="AY332" s="1">
        <v>49</v>
      </c>
      <c r="BC332">
        <v>93.82</v>
      </c>
      <c r="BD332">
        <v>14.57</v>
      </c>
      <c r="BE332">
        <v>79.25</v>
      </c>
      <c r="BH332" s="123">
        <f t="shared" ref="BH332:BI336" si="143">IF(D332=1,ROUNDDOWN(J332,3),0)</f>
        <v>0.49399999999999999</v>
      </c>
      <c r="BI332" s="123">
        <f t="shared" si="143"/>
        <v>0</v>
      </c>
      <c r="BJ332">
        <f>IF(BH332=BI332,ROUNDDOWN(BI332*10,0),0)</f>
        <v>0</v>
      </c>
      <c r="BN332" s="63">
        <v>16</v>
      </c>
    </row>
    <row r="333" spans="1:66" hidden="1" outlineLevel="1">
      <c r="A333" t="s">
        <v>2446</v>
      </c>
      <c r="B333" s="8" t="s">
        <v>1706</v>
      </c>
      <c r="C333" s="1">
        <f t="shared" si="128"/>
        <v>483</v>
      </c>
      <c r="D333" s="5">
        <f>IF(N333&gt;0, RANK(N333,(N333:P333,Q333:AE333)),0)</f>
        <v>2</v>
      </c>
      <c r="E333" s="5">
        <f>IF(O333&gt;0,RANK(O333,(N333:P333,Q333:AE333)),0)</f>
        <v>1</v>
      </c>
      <c r="F333" s="5">
        <f t="shared" si="129"/>
        <v>0</v>
      </c>
      <c r="G333" s="1">
        <f t="shared" si="130"/>
        <v>30</v>
      </c>
      <c r="H333" s="2">
        <f t="shared" si="131"/>
        <v>6.2111801242236024E-2</v>
      </c>
      <c r="I333" s="6"/>
      <c r="J333" s="2">
        <f t="shared" si="132"/>
        <v>0.45134575569358176</v>
      </c>
      <c r="K333" s="2">
        <f t="shared" si="133"/>
        <v>0.51345755693581785</v>
      </c>
      <c r="L333" s="2">
        <f t="shared" si="134"/>
        <v>0</v>
      </c>
      <c r="M333" s="2">
        <f t="shared" si="135"/>
        <v>3.5196687370600332E-2</v>
      </c>
      <c r="N333" s="63">
        <v>218</v>
      </c>
      <c r="O333" s="63">
        <v>248</v>
      </c>
      <c r="P333" s="63"/>
      <c r="Q333" s="63">
        <v>8</v>
      </c>
      <c r="R333" s="63">
        <v>9</v>
      </c>
      <c r="S333" s="63"/>
      <c r="T333" s="67"/>
      <c r="U333" s="63"/>
      <c r="V333" s="63"/>
      <c r="W333" s="63">
        <f t="shared" si="136"/>
        <v>0</v>
      </c>
      <c r="X333" s="63">
        <v>0</v>
      </c>
      <c r="Y333" s="63"/>
      <c r="Z333" s="63"/>
      <c r="AA333" s="63"/>
      <c r="AB333" s="63"/>
      <c r="AJ333" s="8">
        <v>0</v>
      </c>
      <c r="AN333" t="str">
        <f t="shared" si="137"/>
        <v>Embden</v>
      </c>
      <c r="AO333" t="s">
        <v>1796</v>
      </c>
      <c r="AP333">
        <v>2</v>
      </c>
      <c r="AR333" s="111">
        <v>23</v>
      </c>
      <c r="AS333" s="113">
        <v>25</v>
      </c>
      <c r="AT333" s="113">
        <v>55</v>
      </c>
      <c r="AU333" s="117">
        <v>23410</v>
      </c>
      <c r="AV333" s="117">
        <f t="shared" si="138"/>
        <v>23025</v>
      </c>
      <c r="AW333" t="s">
        <v>1480</v>
      </c>
      <c r="AX333">
        <f t="shared" si="139"/>
        <v>2323410</v>
      </c>
      <c r="AY333" s="1">
        <v>14</v>
      </c>
      <c r="BC333">
        <v>44.06</v>
      </c>
      <c r="BD333">
        <v>3.95</v>
      </c>
      <c r="BE333">
        <v>40.11</v>
      </c>
      <c r="BH333" s="123">
        <f t="shared" si="143"/>
        <v>0</v>
      </c>
      <c r="BI333" s="123">
        <f t="shared" si="143"/>
        <v>0.51300000000000001</v>
      </c>
      <c r="BJ333">
        <f>IF(BH333=BI333,ROUNDDOWN(BI333*10,0),0)</f>
        <v>0</v>
      </c>
      <c r="BN333" s="63">
        <v>0</v>
      </c>
    </row>
    <row r="334" spans="1:66" hidden="1" outlineLevel="1">
      <c r="A334" t="s">
        <v>2415</v>
      </c>
      <c r="B334" s="8" t="s">
        <v>1706</v>
      </c>
      <c r="C334" s="1">
        <f t="shared" si="128"/>
        <v>769</v>
      </c>
      <c r="D334" s="5">
        <f>IF(N334&gt;0, RANK(N334,(N334:P334,Q334:AE334)),0)</f>
        <v>2</v>
      </c>
      <c r="E334" s="5">
        <f>IF(O334&gt;0,RANK(O334,(N334:P334,Q334:AE334)),0)</f>
        <v>1</v>
      </c>
      <c r="F334" s="5">
        <f t="shared" si="129"/>
        <v>0</v>
      </c>
      <c r="G334" s="1">
        <f t="shared" si="130"/>
        <v>33</v>
      </c>
      <c r="H334" s="2">
        <f t="shared" si="131"/>
        <v>4.2912873862158647E-2</v>
      </c>
      <c r="I334" s="6"/>
      <c r="J334" s="2">
        <f t="shared" si="132"/>
        <v>0.46293888166449937</v>
      </c>
      <c r="K334" s="2">
        <f t="shared" si="133"/>
        <v>0.50585175552665795</v>
      </c>
      <c r="L334" s="2">
        <f t="shared" si="134"/>
        <v>0</v>
      </c>
      <c r="M334" s="2">
        <f t="shared" si="135"/>
        <v>3.1209362808842678E-2</v>
      </c>
      <c r="N334" s="63">
        <v>356</v>
      </c>
      <c r="O334" s="63">
        <v>389</v>
      </c>
      <c r="P334" s="63"/>
      <c r="Q334" s="63">
        <v>12</v>
      </c>
      <c r="R334" s="63">
        <v>12</v>
      </c>
      <c r="S334" s="63"/>
      <c r="T334" s="67"/>
      <c r="U334" s="63"/>
      <c r="V334" s="63"/>
      <c r="W334" s="63">
        <f t="shared" si="136"/>
        <v>0</v>
      </c>
      <c r="X334" s="63">
        <v>0</v>
      </c>
      <c r="Y334" s="63"/>
      <c r="Z334" s="63"/>
      <c r="AA334" s="63"/>
      <c r="AB334" s="63"/>
      <c r="AJ334" s="8">
        <v>0</v>
      </c>
      <c r="AN334" t="str">
        <f t="shared" si="137"/>
        <v>Enfield</v>
      </c>
      <c r="AO334" t="s">
        <v>2496</v>
      </c>
      <c r="AP334">
        <v>2</v>
      </c>
      <c r="AR334" s="111">
        <v>23</v>
      </c>
      <c r="AS334" s="113">
        <v>19</v>
      </c>
      <c r="AT334" s="113">
        <v>100</v>
      </c>
      <c r="AU334" s="117">
        <v>23620</v>
      </c>
      <c r="AV334" s="117">
        <f t="shared" si="138"/>
        <v>23019</v>
      </c>
      <c r="AW334" t="s">
        <v>1480</v>
      </c>
      <c r="AX334">
        <f t="shared" si="139"/>
        <v>2323620</v>
      </c>
      <c r="AY334" s="1">
        <v>16</v>
      </c>
      <c r="BC334">
        <v>33.17</v>
      </c>
      <c r="BD334">
        <v>5.28</v>
      </c>
      <c r="BE334">
        <v>27.88</v>
      </c>
      <c r="BH334" s="123">
        <f t="shared" si="143"/>
        <v>0</v>
      </c>
      <c r="BI334" s="123">
        <f t="shared" si="143"/>
        <v>0.505</v>
      </c>
      <c r="BJ334">
        <f>IF(BH334=BI334,ROUNDDOWN(BI334*10,0),0)</f>
        <v>0</v>
      </c>
      <c r="BN334" s="63">
        <v>0</v>
      </c>
    </row>
    <row r="335" spans="1:66" hidden="1" outlineLevel="1">
      <c r="A335" t="s">
        <v>276</v>
      </c>
      <c r="B335" s="8" t="s">
        <v>1706</v>
      </c>
      <c r="C335" s="1">
        <f t="shared" si="128"/>
        <v>616</v>
      </c>
      <c r="D335" s="5">
        <f>IF(N335&gt;0, RANK(N335,(N335:P335,Q335:AE335)),0)</f>
        <v>2</v>
      </c>
      <c r="E335" s="5">
        <f>IF(O335&gt;0,RANK(O335,(N335:P335,Q335:AE335)),0)</f>
        <v>1</v>
      </c>
      <c r="F335" s="5">
        <f t="shared" si="129"/>
        <v>0</v>
      </c>
      <c r="G335" s="1">
        <f t="shared" si="130"/>
        <v>88</v>
      </c>
      <c r="H335" s="2">
        <f t="shared" si="131"/>
        <v>0.14285714285714285</v>
      </c>
      <c r="I335" s="6"/>
      <c r="J335" s="2">
        <f t="shared" si="132"/>
        <v>0.41558441558441561</v>
      </c>
      <c r="K335" s="2">
        <f t="shared" si="133"/>
        <v>0.55844155844155841</v>
      </c>
      <c r="L335" s="2">
        <f t="shared" si="134"/>
        <v>0</v>
      </c>
      <c r="M335" s="2">
        <f t="shared" si="135"/>
        <v>2.5974025974025983E-2</v>
      </c>
      <c r="N335" s="63">
        <v>256</v>
      </c>
      <c r="O335" s="63">
        <v>344</v>
      </c>
      <c r="P335" s="63"/>
      <c r="Q335" s="63">
        <v>4</v>
      </c>
      <c r="R335" s="63">
        <v>11</v>
      </c>
      <c r="S335" s="63"/>
      <c r="T335" s="67"/>
      <c r="U335" s="63"/>
      <c r="V335" s="63"/>
      <c r="W335" s="63">
        <f t="shared" si="136"/>
        <v>1</v>
      </c>
      <c r="X335" s="63">
        <v>0</v>
      </c>
      <c r="Y335" s="63"/>
      <c r="Z335" s="63"/>
      <c r="AA335" s="63"/>
      <c r="AB335" s="63"/>
      <c r="AJ335" s="8">
        <v>0</v>
      </c>
      <c r="AN335" t="str">
        <f t="shared" si="137"/>
        <v>Etna</v>
      </c>
      <c r="AO335" t="s">
        <v>2496</v>
      </c>
      <c r="AP335">
        <v>2</v>
      </c>
      <c r="AR335" s="111">
        <v>23</v>
      </c>
      <c r="AS335" s="113">
        <v>19</v>
      </c>
      <c r="AT335" s="113">
        <v>105</v>
      </c>
      <c r="AU335" s="117">
        <v>23865</v>
      </c>
      <c r="AV335" s="117">
        <f t="shared" si="138"/>
        <v>23019</v>
      </c>
      <c r="AW335" t="s">
        <v>1480</v>
      </c>
      <c r="AX335">
        <f t="shared" si="139"/>
        <v>2323865</v>
      </c>
      <c r="AY335" s="1">
        <v>5</v>
      </c>
      <c r="BC335">
        <v>24.63</v>
      </c>
      <c r="BD335">
        <v>0.2</v>
      </c>
      <c r="BE335">
        <v>24.43</v>
      </c>
      <c r="BH335" s="123">
        <f t="shared" si="143"/>
        <v>0</v>
      </c>
      <c r="BI335" s="123">
        <f t="shared" si="143"/>
        <v>0.55800000000000005</v>
      </c>
      <c r="BJ335">
        <f>IF(BH335=BI335,ROUNDDOWN(BI335*10,0),0)</f>
        <v>0</v>
      </c>
      <c r="BN335" s="63">
        <v>1</v>
      </c>
    </row>
    <row r="336" spans="1:66" hidden="1" outlineLevel="1">
      <c r="A336" t="s">
        <v>2421</v>
      </c>
      <c r="B336" s="8" t="s">
        <v>1706</v>
      </c>
      <c r="C336" s="1">
        <f t="shared" si="128"/>
        <v>373</v>
      </c>
      <c r="D336" s="5">
        <f>IF(N336&gt;0, RANK(N336,(N336:P336,Q336:AE336)),0)</f>
        <v>1</v>
      </c>
      <c r="E336" s="5">
        <f>IF(O336&gt;0,RANK(O336,(N336:P336,Q336:AE336)),0)</f>
        <v>2</v>
      </c>
      <c r="F336" s="5">
        <f t="shared" si="129"/>
        <v>0</v>
      </c>
      <c r="G336" s="1">
        <f t="shared" si="130"/>
        <v>23</v>
      </c>
      <c r="H336" s="2">
        <f t="shared" si="131"/>
        <v>6.1662198391420911E-2</v>
      </c>
      <c r="I336" s="6"/>
      <c r="J336" s="2">
        <f t="shared" si="132"/>
        <v>0.50670241286863271</v>
      </c>
      <c r="K336" s="2">
        <f t="shared" si="133"/>
        <v>0.44504021447721182</v>
      </c>
      <c r="L336" s="2">
        <f t="shared" si="134"/>
        <v>0</v>
      </c>
      <c r="M336" s="2">
        <f t="shared" si="135"/>
        <v>4.8257372654155473E-2</v>
      </c>
      <c r="N336" s="63">
        <v>189</v>
      </c>
      <c r="O336" s="63">
        <v>166</v>
      </c>
      <c r="P336" s="63"/>
      <c r="Q336" s="63">
        <v>11</v>
      </c>
      <c r="R336" s="63">
        <v>5</v>
      </c>
      <c r="S336" s="63"/>
      <c r="T336" s="67"/>
      <c r="U336" s="63"/>
      <c r="V336" s="63"/>
      <c r="W336" s="63">
        <f t="shared" si="136"/>
        <v>2</v>
      </c>
      <c r="X336" s="63">
        <v>0</v>
      </c>
      <c r="Y336" s="63"/>
      <c r="Z336" s="63"/>
      <c r="AA336" s="63"/>
      <c r="AB336" s="63"/>
      <c r="AJ336" s="8">
        <v>0</v>
      </c>
      <c r="AN336" t="str">
        <f t="shared" si="137"/>
        <v>Eustis</v>
      </c>
      <c r="AO336" t="s">
        <v>1146</v>
      </c>
      <c r="AP336">
        <v>2</v>
      </c>
      <c r="AR336" s="111">
        <v>23</v>
      </c>
      <c r="AS336" s="113">
        <v>7</v>
      </c>
      <c r="AT336" s="113">
        <v>30</v>
      </c>
      <c r="AU336" s="117">
        <v>24005</v>
      </c>
      <c r="AV336" s="117">
        <f t="shared" si="138"/>
        <v>23007</v>
      </c>
      <c r="AW336" t="s">
        <v>1480</v>
      </c>
      <c r="AX336">
        <f t="shared" si="139"/>
        <v>2324005</v>
      </c>
      <c r="AY336" s="1">
        <v>12</v>
      </c>
      <c r="BC336">
        <v>41.35</v>
      </c>
      <c r="BD336">
        <v>2.23</v>
      </c>
      <c r="BE336">
        <v>39.119999999999997</v>
      </c>
      <c r="BH336" s="123">
        <f t="shared" si="143"/>
        <v>0.50600000000000001</v>
      </c>
      <c r="BI336" s="123">
        <f t="shared" si="143"/>
        <v>0</v>
      </c>
      <c r="BJ336">
        <f>IF(BH336=BI336,ROUNDDOWN(BI336*10,0),0)</f>
        <v>0</v>
      </c>
      <c r="BN336" s="63">
        <v>2</v>
      </c>
    </row>
    <row r="337" spans="1:66" hidden="1" outlineLevel="1">
      <c r="A337" t="s">
        <v>3471</v>
      </c>
      <c r="B337" s="8" t="s">
        <v>1706</v>
      </c>
      <c r="C337" s="1">
        <f t="shared" si="128"/>
        <v>2</v>
      </c>
      <c r="D337" s="5">
        <f>IF(N337&gt;0, RANK(N337,(N337:P337,Q337:AE337)),0)</f>
        <v>1</v>
      </c>
      <c r="E337" s="5">
        <f>IF(O337&gt;0,RANK(O337,(N337:P337,Q337:AE337)),0)</f>
        <v>0</v>
      </c>
      <c r="F337" s="5">
        <f t="shared" si="129"/>
        <v>0</v>
      </c>
      <c r="G337" s="1">
        <f t="shared" si="130"/>
        <v>2</v>
      </c>
      <c r="H337" s="2">
        <f t="shared" si="131"/>
        <v>1</v>
      </c>
      <c r="I337" s="6"/>
      <c r="J337" s="2">
        <f t="shared" si="132"/>
        <v>1</v>
      </c>
      <c r="K337" s="2">
        <f t="shared" si="133"/>
        <v>0</v>
      </c>
      <c r="L337" s="2">
        <f t="shared" si="134"/>
        <v>0</v>
      </c>
      <c r="M337" s="2">
        <f t="shared" si="135"/>
        <v>0</v>
      </c>
      <c r="N337" s="63">
        <v>2</v>
      </c>
      <c r="O337" s="63">
        <v>0</v>
      </c>
      <c r="P337" s="63"/>
      <c r="Q337" s="63">
        <v>0</v>
      </c>
      <c r="R337" s="63">
        <v>0</v>
      </c>
      <c r="S337" s="63"/>
      <c r="T337" s="67"/>
      <c r="U337" s="63"/>
      <c r="V337" s="63"/>
      <c r="W337" s="63">
        <f t="shared" si="136"/>
        <v>0</v>
      </c>
      <c r="X337" s="63">
        <v>0</v>
      </c>
      <c r="Y337" s="63"/>
      <c r="Z337" s="63"/>
      <c r="AA337" s="63"/>
      <c r="AB337" s="63"/>
      <c r="AJ337" s="8">
        <v>0</v>
      </c>
      <c r="AN337" t="str">
        <f t="shared" si="137"/>
        <v xml:space="preserve"> Eustis Twps</v>
      </c>
      <c r="AO337" t="s">
        <v>1146</v>
      </c>
      <c r="AP337">
        <v>2</v>
      </c>
      <c r="AR337" s="111">
        <v>23</v>
      </c>
      <c r="AS337" s="113">
        <v>7</v>
      </c>
      <c r="AU337" s="141">
        <v>24006</v>
      </c>
      <c r="AV337" s="117">
        <f t="shared" si="138"/>
        <v>23007</v>
      </c>
      <c r="AW337" t="s">
        <v>965</v>
      </c>
      <c r="AX337">
        <f t="shared" si="139"/>
        <v>2324006</v>
      </c>
      <c r="AY337" s="1">
        <v>0</v>
      </c>
      <c r="BI337" s="123"/>
      <c r="BN337" s="63">
        <v>0</v>
      </c>
    </row>
    <row r="338" spans="1:66" hidden="1" outlineLevel="1">
      <c r="A338" t="s">
        <v>1786</v>
      </c>
      <c r="B338" s="8" t="s">
        <v>1706</v>
      </c>
      <c r="C338" s="1">
        <f t="shared" si="128"/>
        <v>543</v>
      </c>
      <c r="D338" s="5">
        <f>IF(N338&gt;0, RANK(N338,(N338:P338,Q338:AE338)),0)</f>
        <v>2</v>
      </c>
      <c r="E338" s="5">
        <f>IF(O338&gt;0,RANK(O338,(N338:P338,Q338:AE338)),0)</f>
        <v>1</v>
      </c>
      <c r="F338" s="5">
        <f t="shared" si="129"/>
        <v>0</v>
      </c>
      <c r="G338" s="1">
        <f t="shared" si="130"/>
        <v>92</v>
      </c>
      <c r="H338" s="2">
        <f t="shared" si="131"/>
        <v>0.1694290976058932</v>
      </c>
      <c r="I338" s="6"/>
      <c r="J338" s="2">
        <f t="shared" si="132"/>
        <v>0.40515653775322286</v>
      </c>
      <c r="K338" s="2">
        <f t="shared" si="133"/>
        <v>0.574585635359116</v>
      </c>
      <c r="L338" s="2">
        <f t="shared" si="134"/>
        <v>0</v>
      </c>
      <c r="M338" s="2">
        <f t="shared" si="135"/>
        <v>2.025782688766109E-2</v>
      </c>
      <c r="N338" s="63">
        <v>220</v>
      </c>
      <c r="O338" s="63">
        <v>312</v>
      </c>
      <c r="P338" s="63"/>
      <c r="Q338" s="63">
        <v>4</v>
      </c>
      <c r="R338" s="63">
        <v>6</v>
      </c>
      <c r="S338" s="63"/>
      <c r="T338" s="67"/>
      <c r="U338" s="63"/>
      <c r="V338" s="63"/>
      <c r="W338" s="63">
        <f t="shared" si="136"/>
        <v>1</v>
      </c>
      <c r="X338" s="63">
        <v>0</v>
      </c>
      <c r="Y338" s="63"/>
      <c r="Z338" s="63"/>
      <c r="AA338" s="63"/>
      <c r="AB338" s="63"/>
      <c r="AJ338" s="8">
        <v>0</v>
      </c>
      <c r="AN338" t="str">
        <f t="shared" si="137"/>
        <v>Exeter</v>
      </c>
      <c r="AO338" t="s">
        <v>2496</v>
      </c>
      <c r="AP338">
        <v>2</v>
      </c>
      <c r="AR338" s="111">
        <v>23</v>
      </c>
      <c r="AS338" s="113">
        <v>19</v>
      </c>
      <c r="AT338" s="113">
        <v>110</v>
      </c>
      <c r="AU338" s="117">
        <v>24110</v>
      </c>
      <c r="AV338" s="117">
        <f t="shared" si="138"/>
        <v>23019</v>
      </c>
      <c r="AW338" t="s">
        <v>1480</v>
      </c>
      <c r="AX338">
        <f t="shared" si="139"/>
        <v>2324110</v>
      </c>
      <c r="AY338" s="1">
        <v>10</v>
      </c>
      <c r="BC338">
        <v>38.44</v>
      </c>
      <c r="BD338">
        <v>0.03</v>
      </c>
      <c r="BE338">
        <v>38.409999999999997</v>
      </c>
      <c r="BH338" s="123">
        <f t="shared" ref="BH338:BH346" si="144">IF(D338=1,ROUNDDOWN(J338,3),0)</f>
        <v>0</v>
      </c>
      <c r="BI338" s="123">
        <f t="shared" ref="BI338:BI346" si="145">IF(E338=1,ROUNDDOWN(K338,3),0)</f>
        <v>0.57399999999999995</v>
      </c>
      <c r="BJ338">
        <f t="shared" ref="BJ338:BJ346" si="146">IF(BH338=BI338,ROUNDDOWN(BI338*10,0),0)</f>
        <v>0</v>
      </c>
      <c r="BN338" s="63">
        <v>1</v>
      </c>
    </row>
    <row r="339" spans="1:66" hidden="1" outlineLevel="1">
      <c r="A339" t="s">
        <v>283</v>
      </c>
      <c r="B339" s="8" t="s">
        <v>1706</v>
      </c>
      <c r="C339" s="1">
        <f t="shared" si="128"/>
        <v>3203</v>
      </c>
      <c r="D339" s="5">
        <f>IF(N339&gt;0, RANK(N339,(N339:P339,Q339:AE339)),0)</f>
        <v>1</v>
      </c>
      <c r="E339" s="5">
        <f>IF(O339&gt;0,RANK(O339,(N339:P339,Q339:AE339)),0)</f>
        <v>2</v>
      </c>
      <c r="F339" s="5">
        <f t="shared" si="129"/>
        <v>0</v>
      </c>
      <c r="G339" s="1">
        <f t="shared" si="130"/>
        <v>360</v>
      </c>
      <c r="H339" s="2">
        <f t="shared" si="131"/>
        <v>0.1123946300343428</v>
      </c>
      <c r="I339" s="6"/>
      <c r="J339" s="2">
        <f t="shared" si="132"/>
        <v>0.53668435841398687</v>
      </c>
      <c r="K339" s="2">
        <f t="shared" si="133"/>
        <v>0.42428972837964407</v>
      </c>
      <c r="L339" s="2">
        <f t="shared" si="134"/>
        <v>0</v>
      </c>
      <c r="M339" s="2">
        <f t="shared" si="135"/>
        <v>3.9025913206369056E-2</v>
      </c>
      <c r="N339" s="63">
        <v>1719</v>
      </c>
      <c r="O339" s="63">
        <v>1359</v>
      </c>
      <c r="P339" s="63"/>
      <c r="Q339" s="63">
        <v>47</v>
      </c>
      <c r="R339" s="63">
        <v>65</v>
      </c>
      <c r="S339" s="63"/>
      <c r="T339" s="67"/>
      <c r="U339" s="63"/>
      <c r="V339" s="63"/>
      <c r="W339" s="63">
        <f t="shared" si="136"/>
        <v>13</v>
      </c>
      <c r="X339" s="63">
        <v>0</v>
      </c>
      <c r="Y339" s="63"/>
      <c r="Z339" s="63"/>
      <c r="AA339" s="63"/>
      <c r="AB339" s="63"/>
      <c r="AJ339" s="8">
        <v>0</v>
      </c>
      <c r="AN339" t="str">
        <f t="shared" si="137"/>
        <v>Fairfield</v>
      </c>
      <c r="AO339" t="s">
        <v>1796</v>
      </c>
      <c r="AP339">
        <v>2</v>
      </c>
      <c r="AR339" s="111">
        <v>23</v>
      </c>
      <c r="AS339" s="113">
        <v>25</v>
      </c>
      <c r="AT339" s="113">
        <v>60</v>
      </c>
      <c r="AU339" s="117">
        <v>24320</v>
      </c>
      <c r="AV339" s="117">
        <f t="shared" si="138"/>
        <v>23025</v>
      </c>
      <c r="AW339" t="s">
        <v>1480</v>
      </c>
      <c r="AX339">
        <f t="shared" si="139"/>
        <v>2324320</v>
      </c>
      <c r="AY339" s="1">
        <v>37</v>
      </c>
      <c r="BC339">
        <v>54.62</v>
      </c>
      <c r="BD339">
        <v>0.85</v>
      </c>
      <c r="BE339">
        <v>53.77</v>
      </c>
      <c r="BH339" s="123">
        <f t="shared" si="144"/>
        <v>0.53600000000000003</v>
      </c>
      <c r="BI339" s="123">
        <f t="shared" si="145"/>
        <v>0</v>
      </c>
      <c r="BJ339">
        <f t="shared" si="146"/>
        <v>0</v>
      </c>
      <c r="BN339" s="63">
        <v>13</v>
      </c>
    </row>
    <row r="340" spans="1:66" hidden="1" outlineLevel="1">
      <c r="A340" t="s">
        <v>1532</v>
      </c>
      <c r="B340" s="8" t="s">
        <v>1706</v>
      </c>
      <c r="C340" s="1">
        <f t="shared" si="128"/>
        <v>7590</v>
      </c>
      <c r="D340" s="5">
        <f>IF(N340&gt;0, RANK(N340,(N340:P340,Q340:AE340)),0)</f>
        <v>1</v>
      </c>
      <c r="E340" s="5">
        <f>IF(O340&gt;0,RANK(O340,(N340:P340,Q340:AE340)),0)</f>
        <v>2</v>
      </c>
      <c r="F340" s="5">
        <f t="shared" si="129"/>
        <v>0</v>
      </c>
      <c r="G340" s="1">
        <f t="shared" si="130"/>
        <v>831</v>
      </c>
      <c r="H340" s="2">
        <f t="shared" si="131"/>
        <v>0.10948616600790514</v>
      </c>
      <c r="I340" s="6"/>
      <c r="J340" s="2">
        <f t="shared" si="132"/>
        <v>0.54677206851119897</v>
      </c>
      <c r="K340" s="2">
        <f t="shared" si="133"/>
        <v>0.4372859025032938</v>
      </c>
      <c r="L340" s="2">
        <f t="shared" si="134"/>
        <v>0</v>
      </c>
      <c r="M340" s="2">
        <f t="shared" si="135"/>
        <v>1.5942028985507228E-2</v>
      </c>
      <c r="N340" s="63">
        <v>4150</v>
      </c>
      <c r="O340" s="63">
        <v>3319</v>
      </c>
      <c r="P340" s="63"/>
      <c r="Q340" s="63">
        <v>49</v>
      </c>
      <c r="R340" s="63">
        <v>54</v>
      </c>
      <c r="S340" s="63"/>
      <c r="T340" s="67"/>
      <c r="U340" s="63"/>
      <c r="V340" s="63"/>
      <c r="W340" s="63">
        <f t="shared" si="136"/>
        <v>18</v>
      </c>
      <c r="X340" s="63">
        <v>0</v>
      </c>
      <c r="Y340" s="63"/>
      <c r="Z340" s="63"/>
      <c r="AA340" s="63"/>
      <c r="AB340" s="63"/>
      <c r="AJ340" s="8">
        <v>0</v>
      </c>
      <c r="AN340" t="str">
        <f t="shared" si="137"/>
        <v>Falmouth</v>
      </c>
      <c r="AO340" t="s">
        <v>1539</v>
      </c>
      <c r="AP340">
        <v>1</v>
      </c>
      <c r="AR340" s="111">
        <v>23</v>
      </c>
      <c r="AS340" s="113">
        <v>5</v>
      </c>
      <c r="AT340" s="113">
        <v>35</v>
      </c>
      <c r="AU340" s="117">
        <v>24495</v>
      </c>
      <c r="AV340" s="117">
        <f t="shared" si="138"/>
        <v>23005</v>
      </c>
      <c r="AW340" t="s">
        <v>1480</v>
      </c>
      <c r="AX340">
        <f t="shared" si="139"/>
        <v>2324495</v>
      </c>
      <c r="AY340" s="1">
        <v>44</v>
      </c>
      <c r="BC340">
        <v>37.409999999999997</v>
      </c>
      <c r="BD340">
        <v>7.8</v>
      </c>
      <c r="BE340">
        <v>29.62</v>
      </c>
      <c r="BH340" s="123">
        <f t="shared" si="144"/>
        <v>0.54600000000000004</v>
      </c>
      <c r="BI340" s="123">
        <f t="shared" si="145"/>
        <v>0</v>
      </c>
      <c r="BJ340">
        <f t="shared" si="146"/>
        <v>0</v>
      </c>
      <c r="BN340" s="63">
        <v>18</v>
      </c>
    </row>
    <row r="341" spans="1:66" hidden="1" outlineLevel="1">
      <c r="A341" t="s">
        <v>1426</v>
      </c>
      <c r="B341" s="8" t="s">
        <v>1706</v>
      </c>
      <c r="C341" s="1">
        <f t="shared" si="128"/>
        <v>1597</v>
      </c>
      <c r="D341" s="5">
        <f>IF(N341&gt;0, RANK(N341,(N341:P341,Q341:AE341)),0)</f>
        <v>1</v>
      </c>
      <c r="E341" s="5">
        <f>IF(O341&gt;0,RANK(O341,(N341:P341,Q341:AE341)),0)</f>
        <v>2</v>
      </c>
      <c r="F341" s="5">
        <f t="shared" si="129"/>
        <v>0</v>
      </c>
      <c r="G341" s="1">
        <f t="shared" si="130"/>
        <v>211</v>
      </c>
      <c r="H341" s="2">
        <f t="shared" si="131"/>
        <v>0.13212273011897308</v>
      </c>
      <c r="I341" s="6"/>
      <c r="J341" s="2">
        <f t="shared" si="132"/>
        <v>0.55479023168440822</v>
      </c>
      <c r="K341" s="2">
        <f t="shared" si="133"/>
        <v>0.4226675015654352</v>
      </c>
      <c r="L341" s="2">
        <f t="shared" si="134"/>
        <v>0</v>
      </c>
      <c r="M341" s="2">
        <f t="shared" si="135"/>
        <v>2.2542266750156581E-2</v>
      </c>
      <c r="N341" s="63">
        <v>886</v>
      </c>
      <c r="O341" s="63">
        <v>675</v>
      </c>
      <c r="P341" s="63"/>
      <c r="Q341" s="63">
        <v>13</v>
      </c>
      <c r="R341" s="63">
        <v>16</v>
      </c>
      <c r="S341" s="63"/>
      <c r="T341" s="67"/>
      <c r="U341" s="63"/>
      <c r="V341" s="63"/>
      <c r="W341" s="63">
        <f t="shared" si="136"/>
        <v>6</v>
      </c>
      <c r="X341" s="63">
        <v>1</v>
      </c>
      <c r="Y341" s="63"/>
      <c r="Z341" s="63"/>
      <c r="AA341" s="63"/>
      <c r="AB341" s="63"/>
      <c r="AJ341" s="8">
        <v>0</v>
      </c>
      <c r="AN341" t="str">
        <f t="shared" si="137"/>
        <v>Farmingdale</v>
      </c>
      <c r="AO341" t="s">
        <v>3027</v>
      </c>
      <c r="AP341">
        <v>1</v>
      </c>
      <c r="AR341" s="111">
        <v>23</v>
      </c>
      <c r="AS341" s="113">
        <v>11</v>
      </c>
      <c r="AT341" s="113">
        <v>40</v>
      </c>
      <c r="AU341" s="117">
        <v>24670</v>
      </c>
      <c r="AV341" s="117">
        <f t="shared" si="138"/>
        <v>23011</v>
      </c>
      <c r="AW341" t="s">
        <v>1480</v>
      </c>
      <c r="AX341">
        <f t="shared" si="139"/>
        <v>2324670</v>
      </c>
      <c r="AY341" s="1">
        <v>30</v>
      </c>
      <c r="BC341">
        <v>11.53</v>
      </c>
      <c r="BD341">
        <v>0.33</v>
      </c>
      <c r="BE341">
        <v>11.21</v>
      </c>
      <c r="BH341" s="123">
        <f t="shared" si="144"/>
        <v>0.55400000000000005</v>
      </c>
      <c r="BI341" s="123">
        <f t="shared" si="145"/>
        <v>0</v>
      </c>
      <c r="BJ341">
        <f t="shared" si="146"/>
        <v>0</v>
      </c>
      <c r="BN341" s="63">
        <v>6</v>
      </c>
    </row>
    <row r="342" spans="1:66" hidden="1" outlineLevel="1">
      <c r="A342" t="s">
        <v>1959</v>
      </c>
      <c r="B342" s="8" t="s">
        <v>1706</v>
      </c>
      <c r="C342" s="1">
        <f t="shared" si="128"/>
        <v>3897</v>
      </c>
      <c r="D342" s="5">
        <f>IF(N342&gt;0, RANK(N342,(N342:P342,Q342:AE342)),0)</f>
        <v>1</v>
      </c>
      <c r="E342" s="5">
        <f>IF(O342&gt;0,RANK(O342,(N342:P342,Q342:AE342)),0)</f>
        <v>2</v>
      </c>
      <c r="F342" s="5">
        <f t="shared" si="129"/>
        <v>0</v>
      </c>
      <c r="G342" s="1">
        <f t="shared" si="130"/>
        <v>1153</v>
      </c>
      <c r="H342" s="2">
        <f t="shared" si="131"/>
        <v>0.29586861688478316</v>
      </c>
      <c r="I342" s="6"/>
      <c r="J342" s="2">
        <f t="shared" si="132"/>
        <v>0.62637926610212979</v>
      </c>
      <c r="K342" s="2">
        <f t="shared" si="133"/>
        <v>0.33051064921734669</v>
      </c>
      <c r="L342" s="2">
        <f t="shared" si="134"/>
        <v>0</v>
      </c>
      <c r="M342" s="2">
        <f t="shared" si="135"/>
        <v>4.3110084680523519E-2</v>
      </c>
      <c r="N342" s="63">
        <v>2441</v>
      </c>
      <c r="O342" s="63">
        <v>1288</v>
      </c>
      <c r="P342" s="63"/>
      <c r="Q342" s="63">
        <v>94</v>
      </c>
      <c r="R342" s="63">
        <v>63</v>
      </c>
      <c r="S342" s="63"/>
      <c r="T342" s="67"/>
      <c r="U342" s="63"/>
      <c r="V342" s="63"/>
      <c r="W342" s="63">
        <f t="shared" si="136"/>
        <v>11</v>
      </c>
      <c r="X342" s="63">
        <v>0</v>
      </c>
      <c r="Y342" s="63"/>
      <c r="Z342" s="63"/>
      <c r="AA342" s="63"/>
      <c r="AB342" s="63"/>
      <c r="AJ342" s="8">
        <v>0</v>
      </c>
      <c r="AN342" t="str">
        <f t="shared" si="137"/>
        <v>Farmington</v>
      </c>
      <c r="AO342" t="s">
        <v>1146</v>
      </c>
      <c r="AP342">
        <v>2</v>
      </c>
      <c r="AR342" s="111">
        <v>23</v>
      </c>
      <c r="AS342" s="113">
        <v>7</v>
      </c>
      <c r="AT342" s="113">
        <v>35</v>
      </c>
      <c r="AU342" s="117">
        <v>24775</v>
      </c>
      <c r="AV342" s="117">
        <f t="shared" si="138"/>
        <v>23007</v>
      </c>
      <c r="AW342" t="s">
        <v>1480</v>
      </c>
      <c r="AX342">
        <f t="shared" si="139"/>
        <v>2324775</v>
      </c>
      <c r="AY342" s="1">
        <v>320</v>
      </c>
      <c r="BC342">
        <v>56.04</v>
      </c>
      <c r="BD342">
        <v>0.2</v>
      </c>
      <c r="BE342">
        <v>55.83</v>
      </c>
      <c r="BH342" s="123">
        <f t="shared" si="144"/>
        <v>0.626</v>
      </c>
      <c r="BI342" s="123">
        <f t="shared" si="145"/>
        <v>0</v>
      </c>
      <c r="BJ342">
        <f t="shared" si="146"/>
        <v>0</v>
      </c>
      <c r="BN342" s="63">
        <v>11</v>
      </c>
    </row>
    <row r="343" spans="1:66" hidden="1" outlineLevel="1">
      <c r="A343" t="s">
        <v>1424</v>
      </c>
      <c r="B343" s="8" t="s">
        <v>1706</v>
      </c>
      <c r="C343" s="1">
        <f t="shared" si="128"/>
        <v>742</v>
      </c>
      <c r="D343" s="5">
        <f>IF(N343&gt;0, RANK(N343,(N343:P343,Q343:AE343)),0)</f>
        <v>1</v>
      </c>
      <c r="E343" s="5">
        <f>IF(O343&gt;0,RANK(O343,(N343:P343,Q343:AE343)),0)</f>
        <v>2</v>
      </c>
      <c r="F343" s="5">
        <f t="shared" si="129"/>
        <v>0</v>
      </c>
      <c r="G343" s="1">
        <f t="shared" si="130"/>
        <v>138</v>
      </c>
      <c r="H343" s="2">
        <f t="shared" si="131"/>
        <v>0.18598382749326145</v>
      </c>
      <c r="I343" s="6"/>
      <c r="J343" s="2">
        <f t="shared" si="132"/>
        <v>0.58221024258760112</v>
      </c>
      <c r="K343" s="2">
        <f t="shared" si="133"/>
        <v>0.39622641509433965</v>
      </c>
      <c r="L343" s="2">
        <f t="shared" si="134"/>
        <v>0</v>
      </c>
      <c r="M343" s="2">
        <f t="shared" si="135"/>
        <v>2.1563342318059231E-2</v>
      </c>
      <c r="N343" s="63">
        <v>432</v>
      </c>
      <c r="O343" s="63">
        <v>294</v>
      </c>
      <c r="P343" s="63"/>
      <c r="Q343" s="63">
        <v>7</v>
      </c>
      <c r="R343" s="63">
        <v>8</v>
      </c>
      <c r="S343" s="63"/>
      <c r="T343" s="67"/>
      <c r="U343" s="63"/>
      <c r="V343" s="63"/>
      <c r="W343" s="63">
        <f t="shared" si="136"/>
        <v>1</v>
      </c>
      <c r="X343" s="63">
        <v>0</v>
      </c>
      <c r="Y343" s="63"/>
      <c r="Z343" s="63"/>
      <c r="AA343" s="63"/>
      <c r="AB343" s="63"/>
      <c r="AJ343" s="8">
        <v>0</v>
      </c>
      <c r="AN343" t="str">
        <f t="shared" si="137"/>
        <v>Fayette</v>
      </c>
      <c r="AO343" t="s">
        <v>3027</v>
      </c>
      <c r="AP343">
        <v>2</v>
      </c>
      <c r="AR343" s="111">
        <v>23</v>
      </c>
      <c r="AS343" s="113">
        <v>11</v>
      </c>
      <c r="AT343" s="113">
        <v>45</v>
      </c>
      <c r="AU343" s="117">
        <v>24950</v>
      </c>
      <c r="AV343" s="117">
        <f t="shared" si="138"/>
        <v>23011</v>
      </c>
      <c r="AW343" t="s">
        <v>1480</v>
      </c>
      <c r="AX343">
        <f t="shared" si="139"/>
        <v>2324950</v>
      </c>
      <c r="AY343" s="1">
        <v>5</v>
      </c>
      <c r="BC343">
        <v>31.4</v>
      </c>
      <c r="BD343">
        <v>2.2200000000000002</v>
      </c>
      <c r="BE343">
        <v>29.18</v>
      </c>
      <c r="BH343" s="123">
        <f t="shared" si="144"/>
        <v>0.58199999999999996</v>
      </c>
      <c r="BI343" s="123">
        <f t="shared" si="145"/>
        <v>0</v>
      </c>
      <c r="BJ343">
        <f t="shared" si="146"/>
        <v>0</v>
      </c>
      <c r="BN343" s="63">
        <v>1</v>
      </c>
    </row>
    <row r="344" spans="1:66" hidden="1" outlineLevel="1">
      <c r="A344" t="s">
        <v>3474</v>
      </c>
      <c r="B344" s="8" t="s">
        <v>1706</v>
      </c>
      <c r="C344" s="1">
        <f t="shared" si="128"/>
        <v>51</v>
      </c>
      <c r="D344" s="5">
        <f>IF(N344&gt;0, RANK(N344,(N344:P344,Q344:AE344)),0)</f>
        <v>2</v>
      </c>
      <c r="E344" s="5">
        <f>IF(O344&gt;0,RANK(O344,(N344:P344,Q344:AE344)),0)</f>
        <v>1</v>
      </c>
      <c r="F344" s="5">
        <f t="shared" si="129"/>
        <v>0</v>
      </c>
      <c r="G344" s="1">
        <f t="shared" si="130"/>
        <v>13</v>
      </c>
      <c r="H344" s="2">
        <f t="shared" si="131"/>
        <v>0.25490196078431371</v>
      </c>
      <c r="I344" s="6"/>
      <c r="J344" s="2">
        <f t="shared" si="132"/>
        <v>0.37254901960784315</v>
      </c>
      <c r="K344" s="2">
        <f t="shared" si="133"/>
        <v>0.62745098039215685</v>
      </c>
      <c r="L344" s="2">
        <f t="shared" si="134"/>
        <v>0</v>
      </c>
      <c r="M344" s="2">
        <f t="shared" si="135"/>
        <v>0</v>
      </c>
      <c r="N344" s="63">
        <v>19</v>
      </c>
      <c r="O344" s="63">
        <v>32</v>
      </c>
      <c r="P344" s="63"/>
      <c r="Q344" s="63">
        <v>0</v>
      </c>
      <c r="R344" s="63">
        <v>0</v>
      </c>
      <c r="S344" s="63"/>
      <c r="T344" s="67"/>
      <c r="U344" s="63"/>
      <c r="V344" s="63"/>
      <c r="W344" s="63">
        <f t="shared" si="136"/>
        <v>0</v>
      </c>
      <c r="X344" s="63">
        <v>0</v>
      </c>
      <c r="Y344" s="63"/>
      <c r="Z344" s="63"/>
      <c r="AA344" s="63"/>
      <c r="AB344" s="63"/>
      <c r="AJ344" s="8">
        <v>0</v>
      </c>
      <c r="AN344" t="str">
        <f t="shared" si="137"/>
        <v>Fletcher's Landing</v>
      </c>
      <c r="AO344" t="s">
        <v>603</v>
      </c>
      <c r="AP344">
        <v>2</v>
      </c>
      <c r="AR344" s="111">
        <v>23</v>
      </c>
      <c r="AS344" s="113">
        <v>9</v>
      </c>
      <c r="AU344" s="117">
        <v>54050</v>
      </c>
      <c r="AV344" s="117">
        <f t="shared" si="138"/>
        <v>23009</v>
      </c>
      <c r="AW344" t="s">
        <v>965</v>
      </c>
      <c r="AX344">
        <f t="shared" si="139"/>
        <v>2354050</v>
      </c>
      <c r="AY344" s="1">
        <v>1</v>
      </c>
      <c r="BB344" t="s">
        <v>3473</v>
      </c>
      <c r="BH344" s="123">
        <f t="shared" si="144"/>
        <v>0</v>
      </c>
      <c r="BI344" s="123">
        <f t="shared" si="145"/>
        <v>0.627</v>
      </c>
      <c r="BJ344">
        <f t="shared" si="146"/>
        <v>0</v>
      </c>
      <c r="BN344" s="63">
        <v>0</v>
      </c>
    </row>
    <row r="345" spans="1:66" hidden="1" outlineLevel="1">
      <c r="A345" t="s">
        <v>2591</v>
      </c>
      <c r="B345" s="8" t="s">
        <v>1706</v>
      </c>
      <c r="C345" s="1">
        <f t="shared" si="128"/>
        <v>1580</v>
      </c>
      <c r="D345" s="5">
        <f>IF(N345&gt;0, RANK(N345,(N345:P345,Q345:AE345)),0)</f>
        <v>1</v>
      </c>
      <c r="E345" s="5">
        <f>IF(O345&gt;0,RANK(O345,(N345:P345,Q345:AE345)),0)</f>
        <v>2</v>
      </c>
      <c r="F345" s="5">
        <f t="shared" si="129"/>
        <v>0</v>
      </c>
      <c r="G345" s="1">
        <f t="shared" si="130"/>
        <v>123</v>
      </c>
      <c r="H345" s="2">
        <f t="shared" si="131"/>
        <v>7.7848101265822783E-2</v>
      </c>
      <c r="I345" s="6"/>
      <c r="J345" s="2">
        <f t="shared" si="132"/>
        <v>0.51962025316455696</v>
      </c>
      <c r="K345" s="2">
        <f t="shared" si="133"/>
        <v>0.4417721518987342</v>
      </c>
      <c r="L345" s="2">
        <f t="shared" si="134"/>
        <v>0</v>
      </c>
      <c r="M345" s="2">
        <f t="shared" si="135"/>
        <v>3.8607594936708844E-2</v>
      </c>
      <c r="N345" s="63">
        <v>821</v>
      </c>
      <c r="O345" s="63">
        <v>698</v>
      </c>
      <c r="P345" s="63"/>
      <c r="Q345" s="63">
        <v>27</v>
      </c>
      <c r="R345" s="63">
        <v>26</v>
      </c>
      <c r="S345" s="63"/>
      <c r="T345" s="67"/>
      <c r="U345" s="63"/>
      <c r="V345" s="63"/>
      <c r="W345" s="63">
        <f t="shared" si="136"/>
        <v>8</v>
      </c>
      <c r="X345" s="63">
        <v>0</v>
      </c>
      <c r="Y345" s="63"/>
      <c r="Z345" s="63"/>
      <c r="AA345" s="63"/>
      <c r="AB345" s="63"/>
      <c r="AJ345" s="8">
        <v>0</v>
      </c>
      <c r="AN345" t="str">
        <f t="shared" si="137"/>
        <v>Fort Fairfield</v>
      </c>
      <c r="AO345" t="s">
        <v>2848</v>
      </c>
      <c r="AP345">
        <v>2</v>
      </c>
      <c r="AR345" s="111">
        <v>23</v>
      </c>
      <c r="AS345" s="113">
        <v>3</v>
      </c>
      <c r="AT345" s="113">
        <v>95</v>
      </c>
      <c r="AU345" s="117">
        <v>25615</v>
      </c>
      <c r="AV345" s="117">
        <f t="shared" si="138"/>
        <v>23003</v>
      </c>
      <c r="AW345" t="s">
        <v>1480</v>
      </c>
      <c r="AX345">
        <f t="shared" si="139"/>
        <v>2325615</v>
      </c>
      <c r="AY345" s="1">
        <v>37</v>
      </c>
      <c r="BC345">
        <v>78.37</v>
      </c>
      <c r="BD345">
        <v>1.73</v>
      </c>
      <c r="BE345">
        <v>76.64</v>
      </c>
      <c r="BH345" s="123">
        <f t="shared" si="144"/>
        <v>0.51900000000000002</v>
      </c>
      <c r="BI345" s="123">
        <f t="shared" si="145"/>
        <v>0</v>
      </c>
      <c r="BJ345">
        <f t="shared" si="146"/>
        <v>0</v>
      </c>
      <c r="BN345" s="63">
        <v>8</v>
      </c>
    </row>
    <row r="346" spans="1:66" hidden="1" outlineLevel="1">
      <c r="A346" t="s">
        <v>2668</v>
      </c>
      <c r="B346" s="8" t="s">
        <v>1706</v>
      </c>
      <c r="C346" s="1">
        <f t="shared" si="128"/>
        <v>2053</v>
      </c>
      <c r="D346" s="5">
        <f>IF(N346&gt;0, RANK(N346,(N346:P346,Q346:AE346)),0)</f>
        <v>1</v>
      </c>
      <c r="E346" s="5">
        <f>IF(O346&gt;0,RANK(O346,(N346:P346,Q346:AE346)),0)</f>
        <v>2</v>
      </c>
      <c r="F346" s="5">
        <f t="shared" si="129"/>
        <v>0</v>
      </c>
      <c r="G346" s="1">
        <f t="shared" si="130"/>
        <v>751</v>
      </c>
      <c r="H346" s="2">
        <f t="shared" si="131"/>
        <v>0.36580613735996104</v>
      </c>
      <c r="I346" s="6"/>
      <c r="J346" s="2">
        <f t="shared" si="132"/>
        <v>0.67023867510959567</v>
      </c>
      <c r="K346" s="2">
        <f t="shared" si="133"/>
        <v>0.30443253774963469</v>
      </c>
      <c r="L346" s="2">
        <f t="shared" si="134"/>
        <v>0</v>
      </c>
      <c r="M346" s="2">
        <f t="shared" si="135"/>
        <v>2.5328787140769637E-2</v>
      </c>
      <c r="N346" s="63">
        <v>1376</v>
      </c>
      <c r="O346" s="63">
        <v>625</v>
      </c>
      <c r="P346" s="63"/>
      <c r="Q346" s="63">
        <v>24</v>
      </c>
      <c r="R346" s="63">
        <v>18</v>
      </c>
      <c r="S346" s="63"/>
      <c r="T346" s="67"/>
      <c r="U346" s="63"/>
      <c r="V346" s="63"/>
      <c r="W346" s="63">
        <f t="shared" si="136"/>
        <v>10</v>
      </c>
      <c r="X346" s="63">
        <v>0</v>
      </c>
      <c r="Y346" s="63"/>
      <c r="Z346" s="63"/>
      <c r="AA346" s="63"/>
      <c r="AB346" s="63"/>
      <c r="AJ346" s="8">
        <v>0</v>
      </c>
      <c r="AN346" t="str">
        <f t="shared" si="137"/>
        <v>Fort Kent</v>
      </c>
      <c r="AO346" t="s">
        <v>2848</v>
      </c>
      <c r="AP346">
        <v>2</v>
      </c>
      <c r="AR346" s="111">
        <v>23</v>
      </c>
      <c r="AS346" s="113">
        <v>3</v>
      </c>
      <c r="AT346" s="113">
        <v>100</v>
      </c>
      <c r="AU346" s="117">
        <v>25755</v>
      </c>
      <c r="AV346" s="117">
        <f t="shared" si="138"/>
        <v>23003</v>
      </c>
      <c r="AW346" t="s">
        <v>1480</v>
      </c>
      <c r="AX346">
        <f t="shared" si="139"/>
        <v>2325755</v>
      </c>
      <c r="AY346" s="1">
        <v>35</v>
      </c>
      <c r="BC346">
        <v>55.35</v>
      </c>
      <c r="BD346">
        <v>1.19</v>
      </c>
      <c r="BE346">
        <v>54.16</v>
      </c>
      <c r="BH346" s="123">
        <f t="shared" si="144"/>
        <v>0.67</v>
      </c>
      <c r="BI346" s="123">
        <f t="shared" si="145"/>
        <v>0</v>
      </c>
      <c r="BJ346">
        <f t="shared" si="146"/>
        <v>0</v>
      </c>
      <c r="BN346" s="63">
        <v>10</v>
      </c>
    </row>
    <row r="347" spans="1:66" hidden="1" outlineLevel="1">
      <c r="A347" t="s">
        <v>3475</v>
      </c>
      <c r="B347" s="8" t="s">
        <v>1706</v>
      </c>
      <c r="C347" s="1">
        <f t="shared" si="128"/>
        <v>2</v>
      </c>
      <c r="D347" s="5">
        <f>IF(N347&gt;0, RANK(N347,(N347:P347,Q347:AE347)),0)</f>
        <v>1</v>
      </c>
      <c r="E347" s="5">
        <f>IF(O347&gt;0,RANK(O347,(N347:P347,Q347:AE347)),0)</f>
        <v>1</v>
      </c>
      <c r="F347" s="5">
        <f t="shared" si="129"/>
        <v>0</v>
      </c>
      <c r="G347" s="1">
        <f t="shared" si="130"/>
        <v>0</v>
      </c>
      <c r="H347" s="2">
        <f t="shared" si="131"/>
        <v>0</v>
      </c>
      <c r="I347" s="6"/>
      <c r="J347" s="2">
        <f t="shared" si="132"/>
        <v>0.5</v>
      </c>
      <c r="K347" s="2">
        <f t="shared" si="133"/>
        <v>0.5</v>
      </c>
      <c r="L347" s="2">
        <f t="shared" si="134"/>
        <v>0</v>
      </c>
      <c r="M347" s="2">
        <f t="shared" si="135"/>
        <v>0</v>
      </c>
      <c r="N347" s="63">
        <v>1</v>
      </c>
      <c r="O347" s="63">
        <v>1</v>
      </c>
      <c r="P347" s="63"/>
      <c r="Q347" s="63">
        <v>0</v>
      </c>
      <c r="R347" s="63">
        <v>0</v>
      </c>
      <c r="S347" s="63"/>
      <c r="T347" s="67"/>
      <c r="U347" s="63"/>
      <c r="V347" s="63"/>
      <c r="W347" s="63">
        <f t="shared" si="136"/>
        <v>0</v>
      </c>
      <c r="X347" s="63">
        <v>0</v>
      </c>
      <c r="Y347" s="63"/>
      <c r="Z347" s="63"/>
      <c r="AA347" s="63"/>
      <c r="AB347" s="63"/>
      <c r="AJ347" s="8">
        <v>0</v>
      </c>
      <c r="AN347" t="str">
        <f t="shared" si="137"/>
        <v xml:space="preserve"> Fort Kent Twps</v>
      </c>
      <c r="AO347" t="s">
        <v>2848</v>
      </c>
      <c r="AP347">
        <v>2</v>
      </c>
      <c r="AR347" s="111">
        <v>23</v>
      </c>
      <c r="AS347" s="113">
        <v>3</v>
      </c>
      <c r="AU347" s="141">
        <v>25756</v>
      </c>
      <c r="AV347" s="117">
        <f t="shared" si="138"/>
        <v>23003</v>
      </c>
      <c r="AW347" t="s">
        <v>965</v>
      </c>
      <c r="AX347">
        <f t="shared" si="139"/>
        <v>2325756</v>
      </c>
      <c r="AY347" s="1">
        <v>0</v>
      </c>
      <c r="BI347" s="123"/>
      <c r="BN347" s="63">
        <v>0</v>
      </c>
    </row>
    <row r="348" spans="1:66" hidden="1" outlineLevel="1">
      <c r="A348" t="s">
        <v>2451</v>
      </c>
      <c r="B348" s="8" t="s">
        <v>1706</v>
      </c>
      <c r="C348" s="1">
        <f t="shared" si="128"/>
        <v>532</v>
      </c>
      <c r="D348" s="5">
        <f>IF(N348&gt;0, RANK(N348,(N348:P348,Q348:AE348)),0)</f>
        <v>2</v>
      </c>
      <c r="E348" s="5">
        <f>IF(O348&gt;0,RANK(O348,(N348:P348,Q348:AE348)),0)</f>
        <v>1</v>
      </c>
      <c r="F348" s="5">
        <f t="shared" si="129"/>
        <v>0</v>
      </c>
      <c r="G348" s="1">
        <f t="shared" si="130"/>
        <v>28</v>
      </c>
      <c r="H348" s="2">
        <f t="shared" si="131"/>
        <v>5.2631578947368418E-2</v>
      </c>
      <c r="I348" s="6"/>
      <c r="J348" s="2">
        <f t="shared" si="132"/>
        <v>0.45488721804511278</v>
      </c>
      <c r="K348" s="2">
        <f t="shared" si="133"/>
        <v>0.50751879699248126</v>
      </c>
      <c r="L348" s="2">
        <f t="shared" si="134"/>
        <v>0</v>
      </c>
      <c r="M348" s="2">
        <f t="shared" si="135"/>
        <v>3.7593984962405957E-2</v>
      </c>
      <c r="N348" s="63">
        <v>242</v>
      </c>
      <c r="O348" s="63">
        <v>270</v>
      </c>
      <c r="P348" s="63"/>
      <c r="Q348" s="63">
        <v>9</v>
      </c>
      <c r="R348" s="63">
        <v>8</v>
      </c>
      <c r="S348" s="63"/>
      <c r="T348" s="67"/>
      <c r="U348" s="63"/>
      <c r="V348" s="63"/>
      <c r="W348" s="63">
        <f t="shared" si="136"/>
        <v>3</v>
      </c>
      <c r="X348" s="63">
        <v>0</v>
      </c>
      <c r="Y348" s="63"/>
      <c r="Z348" s="63"/>
      <c r="AA348" s="63"/>
      <c r="AB348" s="63"/>
      <c r="AJ348" s="8">
        <v>0</v>
      </c>
      <c r="AN348" t="str">
        <f t="shared" si="137"/>
        <v>Frankfort</v>
      </c>
      <c r="AO348" t="s">
        <v>220</v>
      </c>
      <c r="AP348">
        <v>2</v>
      </c>
      <c r="AR348" s="111">
        <v>23</v>
      </c>
      <c r="AS348" s="113">
        <v>27</v>
      </c>
      <c r="AT348" s="113">
        <v>25</v>
      </c>
      <c r="AU348" s="117">
        <v>26280</v>
      </c>
      <c r="AV348" s="117">
        <f t="shared" si="138"/>
        <v>23027</v>
      </c>
      <c r="AW348" t="s">
        <v>1480</v>
      </c>
      <c r="AX348">
        <f t="shared" si="139"/>
        <v>2326280</v>
      </c>
      <c r="AY348" s="1">
        <v>13</v>
      </c>
      <c r="BC348">
        <v>25.91</v>
      </c>
      <c r="BD348">
        <v>1.28</v>
      </c>
      <c r="BE348">
        <v>24.63</v>
      </c>
      <c r="BH348" s="123">
        <f>IF(D348=1,ROUNDDOWN(J348,3),0)</f>
        <v>0</v>
      </c>
      <c r="BI348" s="123">
        <f>IF(E348=1,ROUNDDOWN(K348,3),0)</f>
        <v>0.50700000000000001</v>
      </c>
      <c r="BJ348">
        <f>IF(BH348=BI348,ROUNDDOWN(BI348*10,0),0)</f>
        <v>0</v>
      </c>
      <c r="BN348" s="63">
        <v>3</v>
      </c>
    </row>
    <row r="349" spans="1:66" hidden="1" outlineLevel="1">
      <c r="A349" t="s">
        <v>1146</v>
      </c>
      <c r="B349" s="8" t="s">
        <v>1706</v>
      </c>
      <c r="C349" s="1">
        <f t="shared" si="128"/>
        <v>733</v>
      </c>
      <c r="D349" s="5">
        <f>IF(N349&gt;0, RANK(N349,(N349:P349,Q349:AE349)),0)</f>
        <v>2</v>
      </c>
      <c r="E349" s="5">
        <f>IF(O349&gt;0,RANK(O349,(N349:P349,Q349:AE349)),0)</f>
        <v>1</v>
      </c>
      <c r="F349" s="5">
        <f t="shared" si="129"/>
        <v>0</v>
      </c>
      <c r="G349" s="1">
        <f t="shared" si="130"/>
        <v>6</v>
      </c>
      <c r="H349" s="2">
        <f t="shared" si="131"/>
        <v>8.1855388813096858E-3</v>
      </c>
      <c r="I349" s="6"/>
      <c r="J349" s="2">
        <f t="shared" si="132"/>
        <v>0.48294679399727147</v>
      </c>
      <c r="K349" s="2">
        <f t="shared" si="133"/>
        <v>0.49113233287858116</v>
      </c>
      <c r="L349" s="2">
        <f t="shared" si="134"/>
        <v>0</v>
      </c>
      <c r="M349" s="2">
        <f t="shared" si="135"/>
        <v>2.592087312414737E-2</v>
      </c>
      <c r="N349" s="63">
        <v>354</v>
      </c>
      <c r="O349" s="63">
        <v>360</v>
      </c>
      <c r="P349" s="63"/>
      <c r="Q349" s="63">
        <v>10</v>
      </c>
      <c r="R349" s="63">
        <v>6</v>
      </c>
      <c r="S349" s="63"/>
      <c r="T349" s="67"/>
      <c r="U349" s="63"/>
      <c r="V349" s="63"/>
      <c r="W349" s="63">
        <f t="shared" si="136"/>
        <v>3</v>
      </c>
      <c r="X349" s="63">
        <v>0</v>
      </c>
      <c r="Y349" s="63"/>
      <c r="Z349" s="63"/>
      <c r="AA349" s="63"/>
      <c r="AB349" s="63"/>
      <c r="AJ349" s="8">
        <v>0</v>
      </c>
      <c r="AN349" t="str">
        <f t="shared" si="137"/>
        <v>Franklin</v>
      </c>
      <c r="AO349" t="s">
        <v>603</v>
      </c>
      <c r="AP349">
        <v>2</v>
      </c>
      <c r="AR349" s="111">
        <v>23</v>
      </c>
      <c r="AS349" s="113">
        <v>9</v>
      </c>
      <c r="AT349" s="113">
        <v>70</v>
      </c>
      <c r="AU349" s="117">
        <v>26350</v>
      </c>
      <c r="AV349" s="117">
        <f t="shared" si="138"/>
        <v>23009</v>
      </c>
      <c r="AW349" t="s">
        <v>1480</v>
      </c>
      <c r="AX349">
        <f t="shared" si="139"/>
        <v>2326350</v>
      </c>
      <c r="AY349" s="1">
        <v>12</v>
      </c>
      <c r="BC349">
        <v>41.71</v>
      </c>
      <c r="BD349">
        <v>4.99</v>
      </c>
      <c r="BE349">
        <v>36.729999999999997</v>
      </c>
      <c r="BH349" s="123">
        <f>IF(D349=1,ROUNDDOWN(J349,3),0)</f>
        <v>0</v>
      </c>
      <c r="BI349" s="123">
        <f>IF(E349=1,ROUNDDOWN(K349,3),0)</f>
        <v>0.49099999999999999</v>
      </c>
      <c r="BJ349">
        <f>IF(BH349=BI349,ROUNDDOWN(BI349*10,0),0)</f>
        <v>0</v>
      </c>
      <c r="BN349" s="63">
        <v>3</v>
      </c>
    </row>
    <row r="350" spans="1:66" hidden="1" outlineLevel="1">
      <c r="A350" t="s">
        <v>3476</v>
      </c>
      <c r="B350" s="8" t="s">
        <v>1706</v>
      </c>
      <c r="C350" s="1">
        <f t="shared" si="128"/>
        <v>7</v>
      </c>
      <c r="D350" s="5">
        <f>IF(N350&gt;0, RANK(N350,(N350:P350,Q350:AE350)),0)</f>
        <v>2</v>
      </c>
      <c r="E350" s="5">
        <f>IF(O350&gt;0,RANK(O350,(N350:P350,Q350:AE350)),0)</f>
        <v>1</v>
      </c>
      <c r="F350" s="5">
        <f t="shared" si="129"/>
        <v>0</v>
      </c>
      <c r="G350" s="1">
        <f t="shared" si="130"/>
        <v>3</v>
      </c>
      <c r="H350" s="2">
        <f t="shared" si="131"/>
        <v>0.42857142857142855</v>
      </c>
      <c r="I350" s="6"/>
      <c r="J350" s="2">
        <f t="shared" si="132"/>
        <v>0.2857142857142857</v>
      </c>
      <c r="K350" s="2">
        <f t="shared" si="133"/>
        <v>0.7142857142857143</v>
      </c>
      <c r="L350" s="2">
        <f t="shared" si="134"/>
        <v>0</v>
      </c>
      <c r="M350" s="2">
        <f t="shared" si="135"/>
        <v>0</v>
      </c>
      <c r="N350" s="63">
        <v>2</v>
      </c>
      <c r="O350" s="63">
        <v>5</v>
      </c>
      <c r="P350" s="63"/>
      <c r="Q350" s="63">
        <v>0</v>
      </c>
      <c r="R350" s="63">
        <v>0</v>
      </c>
      <c r="S350" s="63"/>
      <c r="T350" s="67"/>
      <c r="U350" s="63"/>
      <c r="V350" s="63"/>
      <c r="W350" s="63">
        <f t="shared" si="136"/>
        <v>0</v>
      </c>
      <c r="X350" s="63">
        <v>0</v>
      </c>
      <c r="Y350" s="63"/>
      <c r="Z350" s="63"/>
      <c r="AA350" s="63"/>
      <c r="AB350" s="63"/>
      <c r="AJ350" s="8">
        <v>0</v>
      </c>
      <c r="AN350" t="str">
        <f t="shared" si="137"/>
        <v xml:space="preserve"> Franklin Twps</v>
      </c>
      <c r="AO350" t="s">
        <v>603</v>
      </c>
      <c r="AP350">
        <v>2</v>
      </c>
      <c r="AR350" s="111">
        <v>23</v>
      </c>
      <c r="AS350" s="113">
        <v>9</v>
      </c>
      <c r="AU350" s="141">
        <v>26351</v>
      </c>
      <c r="AV350" s="117">
        <f t="shared" si="138"/>
        <v>23009</v>
      </c>
      <c r="AW350" t="s">
        <v>965</v>
      </c>
      <c r="AX350">
        <f t="shared" si="139"/>
        <v>2326351</v>
      </c>
      <c r="AY350" s="1">
        <v>0</v>
      </c>
      <c r="BI350" s="123"/>
      <c r="BN350" s="63">
        <v>0</v>
      </c>
    </row>
    <row r="351" spans="1:66" hidden="1" outlineLevel="1">
      <c r="A351" t="s">
        <v>830</v>
      </c>
      <c r="B351" s="8" t="s">
        <v>1706</v>
      </c>
      <c r="C351" s="1">
        <f t="shared" si="128"/>
        <v>398</v>
      </c>
      <c r="D351" s="5">
        <f>IF(N351&gt;0, RANK(N351,(N351:P351,Q351:AE351)),0)</f>
        <v>1</v>
      </c>
      <c r="E351" s="5">
        <f>IF(O351&gt;0,RANK(O351,(N351:P351,Q351:AE351)),0)</f>
        <v>2</v>
      </c>
      <c r="F351" s="5">
        <f t="shared" si="129"/>
        <v>0</v>
      </c>
      <c r="G351" s="1">
        <f t="shared" si="130"/>
        <v>52</v>
      </c>
      <c r="H351" s="2">
        <f t="shared" si="131"/>
        <v>0.1306532663316583</v>
      </c>
      <c r="I351" s="6"/>
      <c r="J351" s="2">
        <f t="shared" si="132"/>
        <v>0.54020100502512558</v>
      </c>
      <c r="K351" s="2">
        <f t="shared" si="133"/>
        <v>0.40954773869346733</v>
      </c>
      <c r="L351" s="2">
        <f t="shared" si="134"/>
        <v>0</v>
      </c>
      <c r="M351" s="2">
        <f t="shared" si="135"/>
        <v>5.0251256281407086E-2</v>
      </c>
      <c r="N351" s="63">
        <v>215</v>
      </c>
      <c r="O351" s="63">
        <v>163</v>
      </c>
      <c r="P351" s="63"/>
      <c r="Q351" s="63">
        <v>5</v>
      </c>
      <c r="R351" s="63">
        <v>9</v>
      </c>
      <c r="S351" s="63"/>
      <c r="T351" s="67"/>
      <c r="U351" s="63"/>
      <c r="V351" s="63"/>
      <c r="W351" s="63">
        <f t="shared" si="136"/>
        <v>3</v>
      </c>
      <c r="X351" s="63">
        <v>2</v>
      </c>
      <c r="Y351" s="63"/>
      <c r="Z351" s="63"/>
      <c r="AA351" s="63"/>
      <c r="AB351" s="63"/>
      <c r="AJ351" s="8">
        <v>1</v>
      </c>
      <c r="AN351" t="str">
        <f t="shared" si="137"/>
        <v>Freedom</v>
      </c>
      <c r="AO351" t="s">
        <v>220</v>
      </c>
      <c r="AP351">
        <v>2</v>
      </c>
      <c r="AR351" s="111">
        <v>23</v>
      </c>
      <c r="AS351" s="113">
        <v>27</v>
      </c>
      <c r="AT351" s="113">
        <v>30</v>
      </c>
      <c r="AU351" s="117">
        <v>26420</v>
      </c>
      <c r="AV351" s="117">
        <f t="shared" si="138"/>
        <v>23027</v>
      </c>
      <c r="AW351" t="s">
        <v>1480</v>
      </c>
      <c r="AX351">
        <f t="shared" si="139"/>
        <v>2326420</v>
      </c>
      <c r="AY351" s="1">
        <v>8</v>
      </c>
      <c r="BC351">
        <v>22.24</v>
      </c>
      <c r="BD351">
        <v>0.71</v>
      </c>
      <c r="BE351">
        <v>21.52</v>
      </c>
      <c r="BH351" s="123">
        <f t="shared" ref="BH351:BH371" si="147">IF(D351=1,ROUNDDOWN(J351,3),0)</f>
        <v>0.54</v>
      </c>
      <c r="BI351" s="123">
        <f t="shared" ref="BI351:BI371" si="148">IF(E351=1,ROUNDDOWN(K351,3),0)</f>
        <v>0</v>
      </c>
      <c r="BJ351">
        <f t="shared" ref="BJ351:BJ371" si="149">IF(BH351=BI351,ROUNDDOWN(BI351*10,0),0)</f>
        <v>0</v>
      </c>
      <c r="BN351" s="63">
        <v>3</v>
      </c>
    </row>
    <row r="352" spans="1:66" hidden="1" outlineLevel="1">
      <c r="A352" s="34" t="s">
        <v>669</v>
      </c>
      <c r="B352" s="8" t="s">
        <v>1706</v>
      </c>
      <c r="C352" s="1">
        <f t="shared" si="128"/>
        <v>136</v>
      </c>
      <c r="D352" s="5">
        <f>IF(N352&gt;0, RANK(N352,(N352:P352,Q352:AE352)),0)</f>
        <v>1</v>
      </c>
      <c r="E352" s="5">
        <f>IF(O352&gt;0,RANK(O352,(N352:P352,Q352:AE352)),0)</f>
        <v>2</v>
      </c>
      <c r="F352" s="5">
        <f t="shared" si="129"/>
        <v>0</v>
      </c>
      <c r="G352" s="1">
        <f t="shared" si="130"/>
        <v>7</v>
      </c>
      <c r="H352" s="2">
        <f t="shared" si="131"/>
        <v>5.1470588235294115E-2</v>
      </c>
      <c r="I352" s="6"/>
      <c r="J352" s="2">
        <f t="shared" si="132"/>
        <v>0.5</v>
      </c>
      <c r="K352" s="2">
        <f t="shared" si="133"/>
        <v>0.4485294117647059</v>
      </c>
      <c r="L352" s="2">
        <f t="shared" si="134"/>
        <v>0</v>
      </c>
      <c r="M352" s="2">
        <f t="shared" si="135"/>
        <v>5.1470588235294101E-2</v>
      </c>
      <c r="N352" s="63">
        <v>68</v>
      </c>
      <c r="O352" s="63">
        <v>61</v>
      </c>
      <c r="P352" s="63"/>
      <c r="Q352" s="63">
        <v>6</v>
      </c>
      <c r="R352" s="63">
        <v>1</v>
      </c>
      <c r="S352" s="63"/>
      <c r="T352" s="67"/>
      <c r="U352" s="63"/>
      <c r="V352" s="63"/>
      <c r="W352" s="63">
        <f t="shared" si="136"/>
        <v>0</v>
      </c>
      <c r="X352" s="63">
        <v>0</v>
      </c>
      <c r="Y352" s="63"/>
      <c r="Z352" s="63"/>
      <c r="AA352" s="63"/>
      <c r="AB352" s="63"/>
      <c r="AJ352" s="8">
        <v>0</v>
      </c>
      <c r="AN352" t="str">
        <f t="shared" si="137"/>
        <v>Freeman</v>
      </c>
      <c r="AO352" t="s">
        <v>1146</v>
      </c>
      <c r="AP352">
        <v>2</v>
      </c>
      <c r="AR352" s="111">
        <v>23</v>
      </c>
      <c r="AS352" s="113">
        <v>7</v>
      </c>
      <c r="AU352" s="117">
        <v>26500</v>
      </c>
      <c r="AV352" s="117">
        <f t="shared" si="138"/>
        <v>23007</v>
      </c>
      <c r="AW352" t="s">
        <v>965</v>
      </c>
      <c r="AX352">
        <f t="shared" si="139"/>
        <v>2326500</v>
      </c>
      <c r="AY352" s="1">
        <v>0</v>
      </c>
      <c r="BH352" s="123">
        <f t="shared" si="147"/>
        <v>0.5</v>
      </c>
      <c r="BI352" s="123">
        <f t="shared" si="148"/>
        <v>0</v>
      </c>
      <c r="BJ352">
        <f t="shared" si="149"/>
        <v>0</v>
      </c>
      <c r="BN352" s="63">
        <v>0</v>
      </c>
    </row>
    <row r="353" spans="1:66" hidden="1" outlineLevel="1">
      <c r="A353" t="s">
        <v>2890</v>
      </c>
      <c r="B353" s="8" t="s">
        <v>1706</v>
      </c>
      <c r="C353" s="1">
        <f t="shared" si="128"/>
        <v>5099</v>
      </c>
      <c r="D353" s="5">
        <f>IF(N353&gt;0, RANK(N353,(N353:P353,Q353:AE353)),0)</f>
        <v>1</v>
      </c>
      <c r="E353" s="5">
        <f>IF(O353&gt;0,RANK(O353,(N353:P353,Q353:AE353)),0)</f>
        <v>2</v>
      </c>
      <c r="F353" s="5">
        <f t="shared" si="129"/>
        <v>0</v>
      </c>
      <c r="G353" s="1">
        <f t="shared" si="130"/>
        <v>1540</v>
      </c>
      <c r="H353" s="2">
        <f t="shared" si="131"/>
        <v>0.30202000392233769</v>
      </c>
      <c r="I353" s="6"/>
      <c r="J353" s="2">
        <f t="shared" si="132"/>
        <v>0.64051774857815258</v>
      </c>
      <c r="K353" s="2">
        <f t="shared" si="133"/>
        <v>0.33849774465581489</v>
      </c>
      <c r="L353" s="2">
        <f t="shared" si="134"/>
        <v>0</v>
      </c>
      <c r="M353" s="2">
        <f t="shared" si="135"/>
        <v>2.0984506766032529E-2</v>
      </c>
      <c r="N353" s="63">
        <v>3266</v>
      </c>
      <c r="O353" s="63">
        <v>1726</v>
      </c>
      <c r="P353" s="63"/>
      <c r="Q353" s="63">
        <v>48</v>
      </c>
      <c r="R353" s="63">
        <v>46</v>
      </c>
      <c r="S353" s="63"/>
      <c r="T353" s="67"/>
      <c r="U353" s="63"/>
      <c r="V353" s="63"/>
      <c r="W353" s="63">
        <f t="shared" si="136"/>
        <v>12</v>
      </c>
      <c r="X353" s="63">
        <v>1</v>
      </c>
      <c r="Y353" s="63"/>
      <c r="Z353" s="63"/>
      <c r="AA353" s="63"/>
      <c r="AB353" s="63"/>
      <c r="AJ353" s="8">
        <v>0</v>
      </c>
      <c r="AN353" t="str">
        <f t="shared" si="137"/>
        <v>Freeport</v>
      </c>
      <c r="AO353" t="s">
        <v>1539</v>
      </c>
      <c r="AP353">
        <v>1</v>
      </c>
      <c r="AR353" s="111">
        <v>23</v>
      </c>
      <c r="AS353" s="113">
        <v>5</v>
      </c>
      <c r="AT353" s="113">
        <v>40</v>
      </c>
      <c r="AU353" s="117">
        <v>26525</v>
      </c>
      <c r="AV353" s="117">
        <f t="shared" si="138"/>
        <v>23005</v>
      </c>
      <c r="AW353" t="s">
        <v>1480</v>
      </c>
      <c r="AX353">
        <f t="shared" si="139"/>
        <v>2326525</v>
      </c>
      <c r="AY353" s="1">
        <v>46</v>
      </c>
      <c r="BC353">
        <v>46.48</v>
      </c>
      <c r="BD353">
        <v>11.78</v>
      </c>
      <c r="BE353">
        <v>34.71</v>
      </c>
      <c r="BH353" s="123">
        <f t="shared" si="147"/>
        <v>0.64</v>
      </c>
      <c r="BI353" s="123">
        <f t="shared" si="148"/>
        <v>0</v>
      </c>
      <c r="BJ353">
        <f t="shared" si="149"/>
        <v>0</v>
      </c>
      <c r="BN353" s="63">
        <v>12</v>
      </c>
    </row>
    <row r="354" spans="1:66" hidden="1" outlineLevel="1">
      <c r="A354" t="s">
        <v>1794</v>
      </c>
      <c r="B354" s="8" t="s">
        <v>1706</v>
      </c>
      <c r="C354" s="1">
        <f t="shared" si="128"/>
        <v>41</v>
      </c>
      <c r="D354" s="5">
        <f>IF(N354&gt;0, RANK(N354,(N354:P354,Q354:AE354)),0)</f>
        <v>1</v>
      </c>
      <c r="E354" s="5">
        <f>IF(O354&gt;0,RANK(O354,(N354:P354,Q354:AE354)),0)</f>
        <v>2</v>
      </c>
      <c r="F354" s="5">
        <f t="shared" si="129"/>
        <v>0</v>
      </c>
      <c r="G354" s="1">
        <f t="shared" si="130"/>
        <v>6</v>
      </c>
      <c r="H354" s="2">
        <f t="shared" si="131"/>
        <v>0.14634146341463414</v>
      </c>
      <c r="I354" s="6"/>
      <c r="J354" s="2">
        <f t="shared" si="132"/>
        <v>0.51219512195121952</v>
      </c>
      <c r="K354" s="2">
        <f t="shared" si="133"/>
        <v>0.36585365853658536</v>
      </c>
      <c r="L354" s="2">
        <f t="shared" si="134"/>
        <v>0</v>
      </c>
      <c r="M354" s="2">
        <f t="shared" si="135"/>
        <v>0.12195121951219512</v>
      </c>
      <c r="N354" s="63">
        <v>21</v>
      </c>
      <c r="O354" s="63">
        <v>15</v>
      </c>
      <c r="P354" s="63"/>
      <c r="Q354" s="63">
        <v>0</v>
      </c>
      <c r="R354" s="63">
        <v>4</v>
      </c>
      <c r="S354" s="63"/>
      <c r="T354" s="67"/>
      <c r="U354" s="63"/>
      <c r="V354" s="63"/>
      <c r="W354" s="63">
        <f t="shared" si="136"/>
        <v>1</v>
      </c>
      <c r="X354" s="63">
        <v>0</v>
      </c>
      <c r="Y354" s="63"/>
      <c r="Z354" s="63"/>
      <c r="AA354" s="63"/>
      <c r="AB354" s="63"/>
      <c r="AJ354" s="8">
        <v>0</v>
      </c>
      <c r="AN354" t="str">
        <f t="shared" si="137"/>
        <v>Frenchboro</v>
      </c>
      <c r="AO354" t="s">
        <v>603</v>
      </c>
      <c r="AP354">
        <v>2</v>
      </c>
      <c r="AR354" s="111">
        <v>23</v>
      </c>
      <c r="AS354" s="113">
        <v>9</v>
      </c>
      <c r="AT354" s="113">
        <v>73</v>
      </c>
      <c r="AU354" s="117">
        <v>26595</v>
      </c>
      <c r="AV354" s="117">
        <f t="shared" si="138"/>
        <v>23009</v>
      </c>
      <c r="AW354" t="s">
        <v>1480</v>
      </c>
      <c r="AX354">
        <f t="shared" si="139"/>
        <v>2326595</v>
      </c>
      <c r="AY354" s="1">
        <v>1</v>
      </c>
      <c r="BC354">
        <v>94.56</v>
      </c>
      <c r="BD354">
        <v>89.74</v>
      </c>
      <c r="BE354">
        <v>4.8099999999999996</v>
      </c>
      <c r="BH354" s="123">
        <f t="shared" si="147"/>
        <v>0.51200000000000001</v>
      </c>
      <c r="BI354" s="123">
        <f t="shared" si="148"/>
        <v>0</v>
      </c>
      <c r="BJ354">
        <f t="shared" si="149"/>
        <v>0</v>
      </c>
      <c r="BN354" s="63">
        <v>1</v>
      </c>
    </row>
    <row r="355" spans="1:66" hidden="1" outlineLevel="1">
      <c r="A355" t="s">
        <v>2885</v>
      </c>
      <c r="B355" s="8" t="s">
        <v>1706</v>
      </c>
      <c r="C355" s="1">
        <f t="shared" si="128"/>
        <v>585</v>
      </c>
      <c r="D355" s="5">
        <f>IF(N355&gt;0, RANK(N355,(N355:P355,Q355:AE355)),0)</f>
        <v>1</v>
      </c>
      <c r="E355" s="5">
        <f>IF(O355&gt;0,RANK(O355,(N355:P355,Q355:AE355)),0)</f>
        <v>2</v>
      </c>
      <c r="F355" s="5">
        <f t="shared" si="129"/>
        <v>0</v>
      </c>
      <c r="G355" s="1">
        <f t="shared" si="130"/>
        <v>242</v>
      </c>
      <c r="H355" s="2">
        <f t="shared" si="131"/>
        <v>0.41367521367521365</v>
      </c>
      <c r="I355" s="6"/>
      <c r="J355" s="2">
        <f t="shared" si="132"/>
        <v>0.69401709401709399</v>
      </c>
      <c r="K355" s="2">
        <f t="shared" si="133"/>
        <v>0.28034188034188035</v>
      </c>
      <c r="L355" s="2">
        <f t="shared" si="134"/>
        <v>0</v>
      </c>
      <c r="M355" s="2">
        <f t="shared" si="135"/>
        <v>2.5641025641025661E-2</v>
      </c>
      <c r="N355" s="63">
        <v>406</v>
      </c>
      <c r="O355" s="63">
        <v>164</v>
      </c>
      <c r="P355" s="63"/>
      <c r="Q355" s="63">
        <v>8</v>
      </c>
      <c r="R355" s="63">
        <v>5</v>
      </c>
      <c r="S355" s="63"/>
      <c r="T355" s="67"/>
      <c r="U355" s="63"/>
      <c r="V355" s="63"/>
      <c r="W355" s="63">
        <f t="shared" si="136"/>
        <v>2</v>
      </c>
      <c r="X355" s="63">
        <v>0</v>
      </c>
      <c r="Y355" s="63"/>
      <c r="Z355" s="63"/>
      <c r="AA355" s="63"/>
      <c r="AB355" s="63"/>
      <c r="AJ355" s="8">
        <v>0</v>
      </c>
      <c r="AN355" t="str">
        <f t="shared" si="137"/>
        <v>Frenchville</v>
      </c>
      <c r="AO355" t="s">
        <v>2848</v>
      </c>
      <c r="AP355">
        <v>2</v>
      </c>
      <c r="AR355" s="111">
        <v>23</v>
      </c>
      <c r="AS355" s="113">
        <v>3</v>
      </c>
      <c r="AT355" s="113">
        <v>105</v>
      </c>
      <c r="AU355" s="117">
        <v>26735</v>
      </c>
      <c r="AV355" s="117">
        <f t="shared" si="138"/>
        <v>23003</v>
      </c>
      <c r="AW355" t="s">
        <v>1480</v>
      </c>
      <c r="AX355">
        <f t="shared" si="139"/>
        <v>2326735</v>
      </c>
      <c r="AY355" s="1">
        <v>17</v>
      </c>
      <c r="BC355">
        <v>29.21</v>
      </c>
      <c r="BD355">
        <v>0.64</v>
      </c>
      <c r="BE355">
        <v>28.57</v>
      </c>
      <c r="BH355" s="123">
        <f t="shared" si="147"/>
        <v>0.69399999999999995</v>
      </c>
      <c r="BI355" s="123">
        <f t="shared" si="148"/>
        <v>0</v>
      </c>
      <c r="BJ355">
        <f t="shared" si="149"/>
        <v>0</v>
      </c>
      <c r="BN355" s="63">
        <v>2</v>
      </c>
    </row>
    <row r="356" spans="1:66" hidden="1" outlineLevel="1">
      <c r="A356" t="s">
        <v>2431</v>
      </c>
      <c r="B356" s="8" t="s">
        <v>1706</v>
      </c>
      <c r="C356" s="1">
        <f t="shared" si="128"/>
        <v>705</v>
      </c>
      <c r="D356" s="5">
        <f>IF(N356&gt;0, RANK(N356,(N356:P356,Q356:AE356)),0)</f>
        <v>2</v>
      </c>
      <c r="E356" s="5">
        <f>IF(O356&gt;0,RANK(O356,(N356:P356,Q356:AE356)),0)</f>
        <v>1</v>
      </c>
      <c r="F356" s="5">
        <f t="shared" si="129"/>
        <v>0</v>
      </c>
      <c r="G356" s="1">
        <f t="shared" si="130"/>
        <v>39</v>
      </c>
      <c r="H356" s="2">
        <f t="shared" si="131"/>
        <v>5.5319148936170209E-2</v>
      </c>
      <c r="I356" s="6"/>
      <c r="J356" s="2">
        <f t="shared" si="132"/>
        <v>0.4553191489361702</v>
      </c>
      <c r="K356" s="2">
        <f t="shared" si="133"/>
        <v>0.51063829787234039</v>
      </c>
      <c r="L356" s="2">
        <f t="shared" si="134"/>
        <v>0</v>
      </c>
      <c r="M356" s="2">
        <f t="shared" si="135"/>
        <v>3.4042553191489411E-2</v>
      </c>
      <c r="N356" s="63">
        <v>321</v>
      </c>
      <c r="O356" s="63">
        <v>360</v>
      </c>
      <c r="P356" s="63"/>
      <c r="Q356" s="63">
        <v>8</v>
      </c>
      <c r="R356" s="63">
        <v>12</v>
      </c>
      <c r="S356" s="63"/>
      <c r="T356" s="67"/>
      <c r="U356" s="63"/>
      <c r="V356" s="63"/>
      <c r="W356" s="63">
        <f t="shared" si="136"/>
        <v>4</v>
      </c>
      <c r="X356" s="63">
        <v>0</v>
      </c>
      <c r="Y356" s="63"/>
      <c r="Z356" s="63"/>
      <c r="AA356" s="63"/>
      <c r="AB356" s="63"/>
      <c r="AJ356" s="8">
        <v>0</v>
      </c>
      <c r="AN356" t="str">
        <f t="shared" si="137"/>
        <v>Friendship</v>
      </c>
      <c r="AO356" t="s">
        <v>1738</v>
      </c>
      <c r="AP356">
        <v>1</v>
      </c>
      <c r="AR356" s="111">
        <v>23</v>
      </c>
      <c r="AS356" s="113">
        <v>13</v>
      </c>
      <c r="AT356" s="113">
        <v>20</v>
      </c>
      <c r="AU356" s="117">
        <v>26805</v>
      </c>
      <c r="AV356" s="117">
        <f t="shared" si="138"/>
        <v>23013</v>
      </c>
      <c r="AW356" t="s">
        <v>1480</v>
      </c>
      <c r="AX356">
        <f t="shared" si="139"/>
        <v>2326805</v>
      </c>
      <c r="AY356" s="1">
        <v>16</v>
      </c>
      <c r="BC356">
        <v>31.03</v>
      </c>
      <c r="BD356">
        <v>17.010000000000002</v>
      </c>
      <c r="BE356">
        <v>14.02</v>
      </c>
      <c r="BH356" s="123">
        <f t="shared" si="147"/>
        <v>0</v>
      </c>
      <c r="BI356" s="123">
        <f t="shared" si="148"/>
        <v>0.51</v>
      </c>
      <c r="BJ356">
        <f t="shared" si="149"/>
        <v>0</v>
      </c>
      <c r="BN356" s="63">
        <v>4</v>
      </c>
    </row>
    <row r="357" spans="1:66" hidden="1" outlineLevel="1">
      <c r="A357" s="34" t="s">
        <v>2474</v>
      </c>
      <c r="B357" s="8" t="s">
        <v>1706</v>
      </c>
      <c r="C357" s="1">
        <f t="shared" si="128"/>
        <v>56</v>
      </c>
      <c r="D357" s="5">
        <f>IF(N357&gt;0, RANK(N357,(N357:P357,Q357:AE357)),0)</f>
        <v>2</v>
      </c>
      <c r="E357" s="5">
        <f>IF(O357&gt;0,RANK(O357,(N357:P357,Q357:AE357)),0)</f>
        <v>1</v>
      </c>
      <c r="F357" s="5">
        <f t="shared" si="129"/>
        <v>0</v>
      </c>
      <c r="G357" s="1">
        <f t="shared" si="130"/>
        <v>21</v>
      </c>
      <c r="H357" s="2">
        <f t="shared" si="131"/>
        <v>0.375</v>
      </c>
      <c r="I357" s="6"/>
      <c r="J357" s="2">
        <f t="shared" si="132"/>
        <v>0.30357142857142855</v>
      </c>
      <c r="K357" s="2">
        <f t="shared" si="133"/>
        <v>0.6785714285714286</v>
      </c>
      <c r="L357" s="2">
        <f t="shared" si="134"/>
        <v>0</v>
      </c>
      <c r="M357" s="2">
        <f t="shared" si="135"/>
        <v>1.7857142857142794E-2</v>
      </c>
      <c r="N357" s="63">
        <v>17</v>
      </c>
      <c r="O357" s="63">
        <v>38</v>
      </c>
      <c r="P357" s="63"/>
      <c r="Q357" s="63">
        <v>0</v>
      </c>
      <c r="R357" s="63">
        <v>1</v>
      </c>
      <c r="S357" s="63"/>
      <c r="T357" s="67"/>
      <c r="U357" s="63"/>
      <c r="V357" s="63"/>
      <c r="W357" s="63">
        <f t="shared" si="136"/>
        <v>0</v>
      </c>
      <c r="X357" s="63">
        <v>0</v>
      </c>
      <c r="Y357" s="63"/>
      <c r="Z357" s="63"/>
      <c r="AA357" s="63"/>
      <c r="AB357" s="63"/>
      <c r="AJ357" s="8">
        <v>0</v>
      </c>
      <c r="AN357" t="str">
        <f t="shared" si="137"/>
        <v>Frye Island</v>
      </c>
      <c r="AO357" t="s">
        <v>1539</v>
      </c>
      <c r="AP357">
        <v>1</v>
      </c>
      <c r="AR357" s="111">
        <v>23</v>
      </c>
      <c r="AS357" s="113">
        <v>5</v>
      </c>
      <c r="AT357" s="113">
        <v>43</v>
      </c>
      <c r="AU357" s="117">
        <v>27025</v>
      </c>
      <c r="AV357" s="117">
        <f t="shared" si="138"/>
        <v>23005</v>
      </c>
      <c r="AW357" t="s">
        <v>1480</v>
      </c>
      <c r="AX357">
        <f t="shared" si="139"/>
        <v>2327025</v>
      </c>
      <c r="AY357" s="1">
        <v>1</v>
      </c>
      <c r="BC357">
        <v>1.6</v>
      </c>
      <c r="BD357">
        <v>0.27</v>
      </c>
      <c r="BE357">
        <v>1.33</v>
      </c>
      <c r="BH357" s="123">
        <f t="shared" si="147"/>
        <v>0</v>
      </c>
      <c r="BI357" s="123">
        <f t="shared" si="148"/>
        <v>0.67800000000000005</v>
      </c>
      <c r="BJ357">
        <f t="shared" si="149"/>
        <v>0</v>
      </c>
      <c r="BN357" s="63">
        <v>0</v>
      </c>
    </row>
    <row r="358" spans="1:66" hidden="1" outlineLevel="1">
      <c r="A358" t="s">
        <v>2133</v>
      </c>
      <c r="B358" s="8" t="s">
        <v>1706</v>
      </c>
      <c r="C358" s="1">
        <f t="shared" si="128"/>
        <v>1625</v>
      </c>
      <c r="D358" s="5">
        <f>IF(N358&gt;0, RANK(N358,(N358:P358,Q358:AE358)),0)</f>
        <v>1</v>
      </c>
      <c r="E358" s="5">
        <f>IF(O358&gt;0,RANK(O358,(N358:P358,Q358:AE358)),0)</f>
        <v>2</v>
      </c>
      <c r="F358" s="5">
        <f t="shared" si="129"/>
        <v>0</v>
      </c>
      <c r="G358" s="1">
        <f t="shared" si="130"/>
        <v>271</v>
      </c>
      <c r="H358" s="2">
        <f t="shared" si="131"/>
        <v>0.16676923076923078</v>
      </c>
      <c r="I358" s="6"/>
      <c r="J358" s="2">
        <f t="shared" si="132"/>
        <v>0.56615384615384612</v>
      </c>
      <c r="K358" s="2">
        <f t="shared" si="133"/>
        <v>0.39938461538461539</v>
      </c>
      <c r="L358" s="2">
        <f t="shared" si="134"/>
        <v>0</v>
      </c>
      <c r="M358" s="2">
        <f t="shared" si="135"/>
        <v>3.4461538461538488E-2</v>
      </c>
      <c r="N358" s="63">
        <v>920</v>
      </c>
      <c r="O358" s="63">
        <v>649</v>
      </c>
      <c r="P358" s="63"/>
      <c r="Q358" s="63">
        <v>33</v>
      </c>
      <c r="R358" s="63">
        <v>12</v>
      </c>
      <c r="S358" s="63"/>
      <c r="T358" s="67"/>
      <c r="U358" s="63"/>
      <c r="V358" s="63"/>
      <c r="W358" s="63">
        <f t="shared" si="136"/>
        <v>11</v>
      </c>
      <c r="X358" s="63">
        <v>0</v>
      </c>
      <c r="Y358" s="63"/>
      <c r="Z358" s="63"/>
      <c r="AA358" s="63"/>
      <c r="AB358" s="63"/>
      <c r="AJ358" s="8">
        <v>0</v>
      </c>
      <c r="AN358" t="str">
        <f t="shared" si="137"/>
        <v>Fryeburg</v>
      </c>
      <c r="AO358" t="s">
        <v>2397</v>
      </c>
      <c r="AP358">
        <v>2</v>
      </c>
      <c r="AR358" s="111">
        <v>23</v>
      </c>
      <c r="AS358" s="113">
        <v>17</v>
      </c>
      <c r="AT358" s="113">
        <v>45</v>
      </c>
      <c r="AU358" s="117">
        <v>26910</v>
      </c>
      <c r="AV358" s="117">
        <f t="shared" si="138"/>
        <v>23017</v>
      </c>
      <c r="AW358" t="s">
        <v>1480</v>
      </c>
      <c r="AX358">
        <f t="shared" si="139"/>
        <v>2326910</v>
      </c>
      <c r="AY358" s="1">
        <v>25</v>
      </c>
      <c r="BC358">
        <v>65.87</v>
      </c>
      <c r="BD358">
        <v>7.52</v>
      </c>
      <c r="BE358">
        <v>58.34</v>
      </c>
      <c r="BH358" s="123">
        <f t="shared" si="147"/>
        <v>0.56599999999999995</v>
      </c>
      <c r="BI358" s="123">
        <f t="shared" si="148"/>
        <v>0</v>
      </c>
      <c r="BJ358">
        <f t="shared" si="149"/>
        <v>0</v>
      </c>
      <c r="BN358" s="63">
        <v>11</v>
      </c>
    </row>
    <row r="359" spans="1:66" hidden="1" outlineLevel="1">
      <c r="A359" t="s">
        <v>2609</v>
      </c>
      <c r="B359" s="8" t="s">
        <v>1706</v>
      </c>
      <c r="C359" s="1">
        <f t="shared" si="128"/>
        <v>2984</v>
      </c>
      <c r="D359" s="5">
        <f>IF(N359&gt;0, RANK(N359,(N359:P359,Q359:AE359)),0)</f>
        <v>1</v>
      </c>
      <c r="E359" s="5">
        <f>IF(O359&gt;0,RANK(O359,(N359:P359,Q359:AE359)),0)</f>
        <v>2</v>
      </c>
      <c r="F359" s="5">
        <f t="shared" si="129"/>
        <v>0</v>
      </c>
      <c r="G359" s="1">
        <f t="shared" si="130"/>
        <v>544</v>
      </c>
      <c r="H359" s="2">
        <f t="shared" si="131"/>
        <v>0.18230563002680966</v>
      </c>
      <c r="I359" s="6"/>
      <c r="J359" s="2">
        <f t="shared" si="132"/>
        <v>0.57037533512064342</v>
      </c>
      <c r="K359" s="2">
        <f t="shared" si="133"/>
        <v>0.38806970509383376</v>
      </c>
      <c r="L359" s="2">
        <f t="shared" si="134"/>
        <v>0</v>
      </c>
      <c r="M359" s="2">
        <f t="shared" si="135"/>
        <v>4.1554959785522816E-2</v>
      </c>
      <c r="N359" s="63">
        <v>1702</v>
      </c>
      <c r="O359" s="63">
        <v>1158</v>
      </c>
      <c r="P359" s="63"/>
      <c r="Q359" s="63">
        <v>60</v>
      </c>
      <c r="R359" s="63">
        <v>64</v>
      </c>
      <c r="S359" s="63"/>
      <c r="T359" s="67"/>
      <c r="U359" s="63"/>
      <c r="V359" s="63"/>
      <c r="W359" s="63">
        <f t="shared" si="136"/>
        <v>0</v>
      </c>
      <c r="X359" s="63">
        <v>0</v>
      </c>
      <c r="Y359" s="63"/>
      <c r="Z359" s="63"/>
      <c r="AA359" s="63"/>
      <c r="AB359" s="63"/>
      <c r="AJ359" s="8">
        <v>0</v>
      </c>
      <c r="AN359" t="str">
        <f t="shared" si="137"/>
        <v>Gardiner</v>
      </c>
      <c r="AO359" t="s">
        <v>3027</v>
      </c>
      <c r="AP359">
        <v>2</v>
      </c>
      <c r="AR359" s="111">
        <v>23</v>
      </c>
      <c r="AS359" s="113">
        <v>11</v>
      </c>
      <c r="AT359" s="113">
        <v>50</v>
      </c>
      <c r="AU359" s="117">
        <v>27085</v>
      </c>
      <c r="AV359" s="117">
        <f t="shared" si="138"/>
        <v>23011</v>
      </c>
      <c r="AW359" t="s">
        <v>1257</v>
      </c>
      <c r="AX359">
        <f t="shared" si="139"/>
        <v>2327085</v>
      </c>
      <c r="AY359" s="1">
        <v>40</v>
      </c>
      <c r="BC359">
        <v>16.61</v>
      </c>
      <c r="BD359">
        <v>0.95</v>
      </c>
      <c r="BE359">
        <v>15.67</v>
      </c>
      <c r="BH359" s="123">
        <f t="shared" si="147"/>
        <v>0.56999999999999995</v>
      </c>
      <c r="BI359" s="123">
        <f t="shared" si="148"/>
        <v>0</v>
      </c>
      <c r="BJ359">
        <f t="shared" si="149"/>
        <v>0</v>
      </c>
      <c r="BN359" s="63">
        <v>0</v>
      </c>
    </row>
    <row r="360" spans="1:66" hidden="1" outlineLevel="1">
      <c r="A360" t="s">
        <v>2965</v>
      </c>
      <c r="B360" s="8" t="s">
        <v>1706</v>
      </c>
      <c r="C360" s="1">
        <f t="shared" si="128"/>
        <v>51</v>
      </c>
      <c r="D360" s="5">
        <f>IF(N360&gt;0, RANK(N360,(N360:P360,Q360:AE360)),0)</f>
        <v>2</v>
      </c>
      <c r="E360" s="5">
        <f>IF(O360&gt;0,RANK(O360,(N360:P360,Q360:AE360)),0)</f>
        <v>1</v>
      </c>
      <c r="F360" s="5">
        <f t="shared" si="129"/>
        <v>0</v>
      </c>
      <c r="G360" s="1">
        <f t="shared" si="130"/>
        <v>3</v>
      </c>
      <c r="H360" s="2">
        <f t="shared" si="131"/>
        <v>5.8823529411764705E-2</v>
      </c>
      <c r="I360" s="6"/>
      <c r="J360" s="2">
        <f t="shared" si="132"/>
        <v>0.47058823529411764</v>
      </c>
      <c r="K360" s="2">
        <f t="shared" si="133"/>
        <v>0.52941176470588236</v>
      </c>
      <c r="L360" s="2">
        <f t="shared" si="134"/>
        <v>0</v>
      </c>
      <c r="M360" s="2">
        <f t="shared" si="135"/>
        <v>0</v>
      </c>
      <c r="N360" s="63">
        <v>24</v>
      </c>
      <c r="O360" s="63">
        <v>27</v>
      </c>
      <c r="P360" s="63"/>
      <c r="Q360" s="63">
        <v>0</v>
      </c>
      <c r="R360" s="63">
        <v>0</v>
      </c>
      <c r="S360" s="63"/>
      <c r="T360" s="67"/>
      <c r="U360" s="63"/>
      <c r="V360" s="63"/>
      <c r="W360" s="63">
        <f t="shared" si="136"/>
        <v>0</v>
      </c>
      <c r="X360" s="63">
        <v>0</v>
      </c>
      <c r="Y360" s="63"/>
      <c r="Z360" s="63"/>
      <c r="AA360" s="63"/>
      <c r="AB360" s="63"/>
      <c r="AJ360" s="8">
        <v>0</v>
      </c>
      <c r="AN360" t="str">
        <f t="shared" si="137"/>
        <v>Garfield</v>
      </c>
      <c r="AO360" t="s">
        <v>2848</v>
      </c>
      <c r="AP360">
        <v>2</v>
      </c>
      <c r="AR360" s="111">
        <v>23</v>
      </c>
      <c r="AS360" s="113">
        <v>3</v>
      </c>
      <c r="AT360" s="113">
        <v>110</v>
      </c>
      <c r="AU360" s="117">
        <v>27120</v>
      </c>
      <c r="AV360" s="117">
        <f t="shared" si="138"/>
        <v>23003</v>
      </c>
      <c r="AW360" t="s">
        <v>3099</v>
      </c>
      <c r="AX360">
        <f t="shared" si="139"/>
        <v>2327120</v>
      </c>
      <c r="AY360" s="1">
        <v>0</v>
      </c>
      <c r="BC360">
        <v>38.479999999999997</v>
      </c>
      <c r="BD360">
        <v>0.27</v>
      </c>
      <c r="BE360">
        <v>38.200000000000003</v>
      </c>
      <c r="BH360" s="123">
        <f t="shared" si="147"/>
        <v>0</v>
      </c>
      <c r="BI360" s="123">
        <f t="shared" si="148"/>
        <v>0.52900000000000003</v>
      </c>
      <c r="BJ360">
        <f t="shared" si="149"/>
        <v>0</v>
      </c>
      <c r="BN360" s="63">
        <v>0</v>
      </c>
    </row>
    <row r="361" spans="1:66" hidden="1" outlineLevel="1">
      <c r="A361" t="s">
        <v>652</v>
      </c>
      <c r="B361" s="8" t="s">
        <v>1706</v>
      </c>
      <c r="C361" s="1">
        <f t="shared" si="128"/>
        <v>549</v>
      </c>
      <c r="D361" s="5">
        <f>IF(N361&gt;0, RANK(N361,(N361:P361,Q361:AE361)),0)</f>
        <v>2</v>
      </c>
      <c r="E361" s="5">
        <f>IF(O361&gt;0,RANK(O361,(N361:P361,Q361:AE361)),0)</f>
        <v>1</v>
      </c>
      <c r="F361" s="5">
        <f t="shared" si="129"/>
        <v>0</v>
      </c>
      <c r="G361" s="1">
        <f t="shared" si="130"/>
        <v>41</v>
      </c>
      <c r="H361" s="2">
        <f t="shared" si="131"/>
        <v>7.4681238615664849E-2</v>
      </c>
      <c r="I361" s="6"/>
      <c r="J361" s="2">
        <f t="shared" si="132"/>
        <v>0.44808743169398907</v>
      </c>
      <c r="K361" s="2">
        <f t="shared" si="133"/>
        <v>0.5227686703096539</v>
      </c>
      <c r="L361" s="2">
        <f t="shared" si="134"/>
        <v>0</v>
      </c>
      <c r="M361" s="2">
        <f t="shared" si="135"/>
        <v>2.9143897996356971E-2</v>
      </c>
      <c r="N361" s="63">
        <v>246</v>
      </c>
      <c r="O361" s="63">
        <v>287</v>
      </c>
      <c r="P361" s="63"/>
      <c r="Q361" s="63">
        <v>9</v>
      </c>
      <c r="R361" s="63">
        <v>5</v>
      </c>
      <c r="S361" s="63"/>
      <c r="T361" s="67"/>
      <c r="U361" s="63"/>
      <c r="V361" s="63"/>
      <c r="W361" s="63">
        <f t="shared" si="136"/>
        <v>2</v>
      </c>
      <c r="X361" s="63">
        <v>0</v>
      </c>
      <c r="Y361" s="63"/>
      <c r="Z361" s="63"/>
      <c r="AA361" s="63"/>
      <c r="AB361" s="63"/>
      <c r="AJ361" s="8">
        <v>0</v>
      </c>
      <c r="AN361" t="str">
        <f t="shared" si="137"/>
        <v>Garland</v>
      </c>
      <c r="AO361" t="s">
        <v>2496</v>
      </c>
      <c r="AP361">
        <v>2</v>
      </c>
      <c r="AR361" s="111">
        <v>23</v>
      </c>
      <c r="AS361" s="113">
        <v>19</v>
      </c>
      <c r="AT361" s="113">
        <v>115</v>
      </c>
      <c r="AU361" s="117">
        <v>27190</v>
      </c>
      <c r="AV361" s="117">
        <f t="shared" si="138"/>
        <v>23019</v>
      </c>
      <c r="AW361" t="s">
        <v>1480</v>
      </c>
      <c r="AX361">
        <f t="shared" si="139"/>
        <v>2327190</v>
      </c>
      <c r="AY361" s="1">
        <v>8</v>
      </c>
      <c r="BC361">
        <v>38.049999999999997</v>
      </c>
      <c r="BD361">
        <v>0.27</v>
      </c>
      <c r="BE361">
        <v>37.78</v>
      </c>
      <c r="BH361" s="123">
        <f t="shared" si="147"/>
        <v>0</v>
      </c>
      <c r="BI361" s="123">
        <f t="shared" si="148"/>
        <v>0.52200000000000002</v>
      </c>
      <c r="BJ361">
        <f t="shared" si="149"/>
        <v>0</v>
      </c>
      <c r="BN361" s="63">
        <v>2</v>
      </c>
    </row>
    <row r="362" spans="1:66" hidden="1" outlineLevel="1">
      <c r="A362" t="s">
        <v>448</v>
      </c>
      <c r="B362" s="8" t="s">
        <v>1706</v>
      </c>
      <c r="C362" s="1">
        <f t="shared" si="128"/>
        <v>734</v>
      </c>
      <c r="D362" s="5">
        <f>IF(N362&gt;0, RANK(N362,(N362:P362,Q362:AE362)),0)</f>
        <v>1</v>
      </c>
      <c r="E362" s="5">
        <f>IF(O362&gt;0,RANK(O362,(N362:P362,Q362:AE362)),0)</f>
        <v>2</v>
      </c>
      <c r="F362" s="5">
        <f t="shared" si="129"/>
        <v>0</v>
      </c>
      <c r="G362" s="1">
        <f t="shared" si="130"/>
        <v>174</v>
      </c>
      <c r="H362" s="2">
        <f t="shared" si="131"/>
        <v>0.23705722070844687</v>
      </c>
      <c r="I362" s="6"/>
      <c r="J362" s="2">
        <f t="shared" si="132"/>
        <v>0.60899182561307907</v>
      </c>
      <c r="K362" s="2">
        <f t="shared" si="133"/>
        <v>0.37193460490463215</v>
      </c>
      <c r="L362" s="2">
        <f t="shared" si="134"/>
        <v>0</v>
      </c>
      <c r="M362" s="2">
        <f t="shared" si="135"/>
        <v>1.9073569482288777E-2</v>
      </c>
      <c r="N362" s="63">
        <v>447</v>
      </c>
      <c r="O362" s="63">
        <v>273</v>
      </c>
      <c r="P362" s="63"/>
      <c r="Q362" s="63">
        <v>5</v>
      </c>
      <c r="R362" s="63">
        <v>8</v>
      </c>
      <c r="S362" s="63"/>
      <c r="T362" s="67"/>
      <c r="U362" s="63"/>
      <c r="V362" s="63"/>
      <c r="W362" s="63">
        <f t="shared" si="136"/>
        <v>1</v>
      </c>
      <c r="X362" s="63">
        <v>0</v>
      </c>
      <c r="Y362" s="63"/>
      <c r="Z362" s="63"/>
      <c r="AA362" s="63"/>
      <c r="AB362" s="63"/>
      <c r="AJ362" s="8">
        <v>0</v>
      </c>
      <c r="AN362" t="str">
        <f t="shared" si="137"/>
        <v>Georgetown</v>
      </c>
      <c r="AO362" t="s">
        <v>1291</v>
      </c>
      <c r="AP362">
        <v>1</v>
      </c>
      <c r="AR362" s="111">
        <v>23</v>
      </c>
      <c r="AS362" s="113">
        <v>23</v>
      </c>
      <c r="AT362" s="113">
        <v>25</v>
      </c>
      <c r="AU362" s="117">
        <v>27295</v>
      </c>
      <c r="AV362" s="117">
        <f t="shared" si="138"/>
        <v>23023</v>
      </c>
      <c r="AW362" t="s">
        <v>1480</v>
      </c>
      <c r="AX362">
        <f t="shared" si="139"/>
        <v>2327295</v>
      </c>
      <c r="AY362" s="1">
        <v>6</v>
      </c>
      <c r="BC362">
        <v>31.85</v>
      </c>
      <c r="BD362">
        <v>13.11</v>
      </c>
      <c r="BE362">
        <v>18.739999999999998</v>
      </c>
      <c r="BH362" s="123">
        <f t="shared" si="147"/>
        <v>0.60799999999999998</v>
      </c>
      <c r="BI362" s="123">
        <f t="shared" si="148"/>
        <v>0</v>
      </c>
      <c r="BJ362">
        <f t="shared" si="149"/>
        <v>0</v>
      </c>
      <c r="BN362" s="63">
        <v>1</v>
      </c>
    </row>
    <row r="363" spans="1:66" hidden="1" outlineLevel="1">
      <c r="A363" t="s">
        <v>2902</v>
      </c>
      <c r="B363" s="8" t="s">
        <v>1706</v>
      </c>
      <c r="C363" s="1">
        <f t="shared" si="128"/>
        <v>115</v>
      </c>
      <c r="D363" s="5">
        <f>IF(N363&gt;0, RANK(N363,(N363:P363,Q363:AE363)),0)</f>
        <v>1</v>
      </c>
      <c r="E363" s="5">
        <f>IF(O363&gt;0,RANK(O363,(N363:P363,Q363:AE363)),0)</f>
        <v>2</v>
      </c>
      <c r="F363" s="5">
        <f t="shared" si="129"/>
        <v>0</v>
      </c>
      <c r="G363" s="1">
        <f t="shared" si="130"/>
        <v>27</v>
      </c>
      <c r="H363" s="2">
        <f t="shared" si="131"/>
        <v>0.23478260869565218</v>
      </c>
      <c r="I363" s="6"/>
      <c r="J363" s="2">
        <f t="shared" si="132"/>
        <v>0.59130434782608698</v>
      </c>
      <c r="K363" s="2">
        <f t="shared" si="133"/>
        <v>0.35652173913043478</v>
      </c>
      <c r="L363" s="2">
        <f t="shared" si="134"/>
        <v>0</v>
      </c>
      <c r="M363" s="2">
        <f t="shared" si="135"/>
        <v>5.2173913043478237E-2</v>
      </c>
      <c r="N363" s="63">
        <v>68</v>
      </c>
      <c r="O363" s="63">
        <v>41</v>
      </c>
      <c r="P363" s="63"/>
      <c r="Q363" s="63">
        <v>5</v>
      </c>
      <c r="R363" s="63">
        <v>1</v>
      </c>
      <c r="S363" s="63"/>
      <c r="T363" s="67"/>
      <c r="U363" s="63"/>
      <c r="V363" s="63"/>
      <c r="W363" s="63">
        <f t="shared" si="136"/>
        <v>0</v>
      </c>
      <c r="X363" s="63">
        <v>0</v>
      </c>
      <c r="Y363" s="63"/>
      <c r="Z363" s="63"/>
      <c r="AA363" s="63"/>
      <c r="AB363" s="63"/>
      <c r="AJ363" s="8">
        <v>0</v>
      </c>
      <c r="AN363" t="str">
        <f t="shared" si="137"/>
        <v>Gilead</v>
      </c>
      <c r="AO363" t="s">
        <v>2397</v>
      </c>
      <c r="AP363">
        <v>2</v>
      </c>
      <c r="AR363" s="111">
        <v>23</v>
      </c>
      <c r="AS363" s="113">
        <v>17</v>
      </c>
      <c r="AT363" s="113">
        <v>50</v>
      </c>
      <c r="AU363" s="117">
        <v>27505</v>
      </c>
      <c r="AV363" s="117">
        <f t="shared" si="138"/>
        <v>23017</v>
      </c>
      <c r="AW363" t="s">
        <v>1480</v>
      </c>
      <c r="AX363">
        <f t="shared" si="139"/>
        <v>2327505</v>
      </c>
      <c r="AY363" s="1">
        <v>5</v>
      </c>
      <c r="BC363">
        <v>19.7</v>
      </c>
      <c r="BD363">
        <v>0.63</v>
      </c>
      <c r="BE363">
        <v>19.07</v>
      </c>
      <c r="BH363" s="123">
        <f t="shared" si="147"/>
        <v>0.59099999999999997</v>
      </c>
      <c r="BI363" s="123">
        <f t="shared" si="148"/>
        <v>0</v>
      </c>
      <c r="BJ363">
        <f t="shared" si="149"/>
        <v>0</v>
      </c>
      <c r="BN363" s="63">
        <v>0</v>
      </c>
    </row>
    <row r="364" spans="1:66" hidden="1" outlineLevel="1">
      <c r="A364" t="s">
        <v>1826</v>
      </c>
      <c r="B364" s="8" t="s">
        <v>1706</v>
      </c>
      <c r="C364" s="1">
        <f t="shared" si="128"/>
        <v>2459</v>
      </c>
      <c r="D364" s="5">
        <f>IF(N364&gt;0, RANK(N364,(N364:P364,Q364:AE364)),0)</f>
        <v>2</v>
      </c>
      <c r="E364" s="5">
        <f>IF(O364&gt;0,RANK(O364,(N364:P364,Q364:AE364)),0)</f>
        <v>1</v>
      </c>
      <c r="F364" s="5">
        <f t="shared" si="129"/>
        <v>0</v>
      </c>
      <c r="G364" s="1">
        <f t="shared" si="130"/>
        <v>145</v>
      </c>
      <c r="H364" s="2">
        <f t="shared" si="131"/>
        <v>5.8967059780398533E-2</v>
      </c>
      <c r="I364" s="6"/>
      <c r="J364" s="2">
        <f t="shared" si="132"/>
        <v>0.46197641317608784</v>
      </c>
      <c r="K364" s="2">
        <f t="shared" si="133"/>
        <v>0.52094347295648635</v>
      </c>
      <c r="L364" s="2">
        <f t="shared" si="134"/>
        <v>0</v>
      </c>
      <c r="M364" s="2">
        <f t="shared" si="135"/>
        <v>1.7080113867425806E-2</v>
      </c>
      <c r="N364" s="63">
        <v>1136</v>
      </c>
      <c r="O364" s="63">
        <v>1281</v>
      </c>
      <c r="P364" s="63"/>
      <c r="Q364" s="63">
        <v>17</v>
      </c>
      <c r="R364" s="63">
        <v>21</v>
      </c>
      <c r="S364" s="63"/>
      <c r="T364" s="67"/>
      <c r="U364" s="63"/>
      <c r="V364" s="63"/>
      <c r="W364" s="63">
        <f t="shared" si="136"/>
        <v>4</v>
      </c>
      <c r="X364" s="63">
        <v>0</v>
      </c>
      <c r="Y364" s="63"/>
      <c r="Z364" s="63"/>
      <c r="AA364" s="63"/>
      <c r="AB364" s="63"/>
      <c r="AJ364" s="8">
        <v>0</v>
      </c>
      <c r="AN364" t="str">
        <f t="shared" si="137"/>
        <v>Glenburn</v>
      </c>
      <c r="AO364" t="s">
        <v>2496</v>
      </c>
      <c r="AP364">
        <v>2</v>
      </c>
      <c r="AR364" s="111">
        <v>23</v>
      </c>
      <c r="AS364" s="113">
        <v>19</v>
      </c>
      <c r="AT364" s="113">
        <v>120</v>
      </c>
      <c r="AU364" s="117">
        <v>27645</v>
      </c>
      <c r="AV364" s="117">
        <f t="shared" si="138"/>
        <v>23019</v>
      </c>
      <c r="AW364" t="s">
        <v>1480</v>
      </c>
      <c r="AX364">
        <f t="shared" si="139"/>
        <v>2327645</v>
      </c>
      <c r="AY364" s="1">
        <v>45</v>
      </c>
      <c r="BC364">
        <v>29.31</v>
      </c>
      <c r="BD364">
        <v>2.12</v>
      </c>
      <c r="BE364">
        <v>27.19</v>
      </c>
      <c r="BH364" s="123">
        <f t="shared" si="147"/>
        <v>0</v>
      </c>
      <c r="BI364" s="123">
        <f t="shared" si="148"/>
        <v>0.52</v>
      </c>
      <c r="BJ364">
        <f t="shared" si="149"/>
        <v>0</v>
      </c>
      <c r="BN364" s="63">
        <v>4</v>
      </c>
    </row>
    <row r="365" spans="1:66" hidden="1" outlineLevel="1">
      <c r="A365" t="s">
        <v>93</v>
      </c>
      <c r="B365" s="8" t="s">
        <v>1706</v>
      </c>
      <c r="C365" s="1">
        <f t="shared" si="128"/>
        <v>6</v>
      </c>
      <c r="D365" s="5">
        <f>IF(N365&gt;0, RANK(N365,(N365:P365,Q365:AE365)),0)</f>
        <v>2</v>
      </c>
      <c r="E365" s="5">
        <f>IF(O365&gt;0,RANK(O365,(N365:P365,Q365:AE365)),0)</f>
        <v>1</v>
      </c>
      <c r="F365" s="5">
        <f t="shared" si="129"/>
        <v>0</v>
      </c>
      <c r="G365" s="1">
        <f t="shared" si="130"/>
        <v>2</v>
      </c>
      <c r="H365" s="2">
        <f t="shared" si="131"/>
        <v>0.33333333333333331</v>
      </c>
      <c r="I365" s="6"/>
      <c r="J365" s="2">
        <f t="shared" si="132"/>
        <v>0.33333333333333331</v>
      </c>
      <c r="K365" s="2">
        <f t="shared" si="133"/>
        <v>0.66666666666666663</v>
      </c>
      <c r="L365" s="2">
        <f t="shared" si="134"/>
        <v>0</v>
      </c>
      <c r="M365" s="2">
        <f t="shared" si="135"/>
        <v>1.1102230246251565E-16</v>
      </c>
      <c r="N365" s="63">
        <v>2</v>
      </c>
      <c r="O365" s="63">
        <v>4</v>
      </c>
      <c r="P365" s="63"/>
      <c r="Q365" s="63">
        <v>0</v>
      </c>
      <c r="R365" s="63">
        <v>0</v>
      </c>
      <c r="S365" s="63"/>
      <c r="T365" s="67"/>
      <c r="U365" s="63"/>
      <c r="V365" s="63"/>
      <c r="W365" s="63">
        <f t="shared" si="136"/>
        <v>0</v>
      </c>
      <c r="X365" s="63">
        <v>0</v>
      </c>
      <c r="Y365" s="63"/>
      <c r="Z365" s="63"/>
      <c r="AA365" s="63"/>
      <c r="AB365" s="63"/>
      <c r="AJ365" s="8">
        <v>0</v>
      </c>
      <c r="AN365" t="str">
        <f t="shared" si="137"/>
        <v>Glenwood</v>
      </c>
      <c r="AO365" t="s">
        <v>2848</v>
      </c>
      <c r="AP365">
        <v>2</v>
      </c>
      <c r="AR365" s="111">
        <v>23</v>
      </c>
      <c r="AS365" s="113">
        <v>3</v>
      </c>
      <c r="AT365" s="113">
        <v>115</v>
      </c>
      <c r="AU365" s="117">
        <v>27855</v>
      </c>
      <c r="AV365" s="117">
        <f t="shared" si="138"/>
        <v>23003</v>
      </c>
      <c r="AW365" t="s">
        <v>3099</v>
      </c>
      <c r="AX365">
        <f t="shared" si="139"/>
        <v>2327855</v>
      </c>
      <c r="AY365" s="1">
        <v>0</v>
      </c>
      <c r="BC365">
        <v>39.520000000000003</v>
      </c>
      <c r="BD365">
        <v>1.34</v>
      </c>
      <c r="BE365">
        <v>38.18</v>
      </c>
      <c r="BH365" s="123">
        <f t="shared" si="147"/>
        <v>0</v>
      </c>
      <c r="BI365" s="123">
        <f t="shared" si="148"/>
        <v>0.66600000000000004</v>
      </c>
      <c r="BJ365">
        <f t="shared" si="149"/>
        <v>0</v>
      </c>
      <c r="BN365" s="63">
        <v>0</v>
      </c>
    </row>
    <row r="366" spans="1:66" hidden="1" outlineLevel="1">
      <c r="A366" t="s">
        <v>145</v>
      </c>
      <c r="B366" s="8" t="s">
        <v>1706</v>
      </c>
      <c r="C366" s="1">
        <f t="shared" ref="C366:C429" si="150">SUM(N366:AL366)</f>
        <v>9073</v>
      </c>
      <c r="D366" s="5">
        <f>IF(N366&gt;0, RANK(N366,(N366:P366,Q366:AE366)),0)</f>
        <v>1</v>
      </c>
      <c r="E366" s="5">
        <f>IF(O366&gt;0,RANK(O366,(N366:P366,Q366:AE366)),0)</f>
        <v>2</v>
      </c>
      <c r="F366" s="5">
        <f t="shared" ref="F366:F429" si="151">IF(P366&gt;0,RANK(P366,(N366:AE366)),0)</f>
        <v>0</v>
      </c>
      <c r="G366" s="1">
        <f t="shared" ref="G366:G429" si="152">IF(C366&gt;0,MAX(N366:P366)-LARGE(N366:P366,2),0)</f>
        <v>1381</v>
      </c>
      <c r="H366" s="2">
        <f t="shared" ref="H366:H429" si="153">IF(C366&gt;0,G366/C366,0)</f>
        <v>0.15220985341122009</v>
      </c>
      <c r="I366" s="6"/>
      <c r="J366" s="2">
        <f t="shared" ref="J366:J429" si="154">IF(C366=0,"-",N366/C366)</f>
        <v>0.56464234542047831</v>
      </c>
      <c r="K366" s="2">
        <f t="shared" ref="K366:K429" si="155">IF(C366=0,"-",O366/C366)</f>
        <v>0.41243249200925824</v>
      </c>
      <c r="L366" s="2">
        <f t="shared" ref="L366:L429" si="156">IF(C366=0,"-",P366/C366)</f>
        <v>0</v>
      </c>
      <c r="M366" s="2">
        <f t="shared" ref="M366:M429" si="157">IF(C366=0,"-",(1-J366-K366-L366))</f>
        <v>2.2925162570263447E-2</v>
      </c>
      <c r="N366" s="63">
        <v>5123</v>
      </c>
      <c r="O366" s="63">
        <v>3742</v>
      </c>
      <c r="P366" s="63"/>
      <c r="Q366" s="63">
        <v>100</v>
      </c>
      <c r="R366" s="63">
        <v>76</v>
      </c>
      <c r="S366" s="63"/>
      <c r="T366" s="67"/>
      <c r="U366" s="63"/>
      <c r="V366" s="63"/>
      <c r="W366" s="63">
        <f t="shared" ref="W366:W429" si="158">BN366</f>
        <v>32</v>
      </c>
      <c r="X366" s="63">
        <v>0</v>
      </c>
      <c r="Y366" s="63"/>
      <c r="Z366" s="63"/>
      <c r="AA366" s="63"/>
      <c r="AB366" s="63"/>
      <c r="AJ366" s="8">
        <v>0</v>
      </c>
      <c r="AN366" t="str">
        <f t="shared" ref="AN366:AN429" si="159">A366</f>
        <v>Gorham</v>
      </c>
      <c r="AO366" t="s">
        <v>1539</v>
      </c>
      <c r="AP366">
        <v>1</v>
      </c>
      <c r="AR366" s="111">
        <v>23</v>
      </c>
      <c r="AS366" s="113">
        <v>5</v>
      </c>
      <c r="AT366" s="113">
        <v>45</v>
      </c>
      <c r="AU366" s="117">
        <v>28240</v>
      </c>
      <c r="AV366" s="117">
        <f t="shared" ref="AV366:AV429" si="160">AR366*1000+AS366</f>
        <v>23005</v>
      </c>
      <c r="AW366" t="s">
        <v>1480</v>
      </c>
      <c r="AX366">
        <f t="shared" ref="AX366:AX429" si="161">AR366*100000+AU366</f>
        <v>2328240</v>
      </c>
      <c r="AY366" s="1">
        <v>68</v>
      </c>
      <c r="BC366">
        <v>51.27</v>
      </c>
      <c r="BD366">
        <v>0.63</v>
      </c>
      <c r="BE366">
        <v>50.64</v>
      </c>
      <c r="BH366" s="123">
        <f t="shared" si="147"/>
        <v>0.56399999999999995</v>
      </c>
      <c r="BI366" s="123">
        <f t="shared" si="148"/>
        <v>0</v>
      </c>
      <c r="BJ366">
        <f t="shared" si="149"/>
        <v>0</v>
      </c>
      <c r="BN366" s="63">
        <v>32</v>
      </c>
    </row>
    <row r="367" spans="1:66" hidden="1" outlineLevel="1">
      <c r="A367" t="s">
        <v>2426</v>
      </c>
      <c r="B367" s="8" t="s">
        <v>1706</v>
      </c>
      <c r="C367" s="1">
        <f t="shared" si="150"/>
        <v>982</v>
      </c>
      <c r="D367" s="5">
        <f>IF(N367&gt;0, RANK(N367,(N367:P367,Q367:AE367)),0)</f>
        <v>1</v>
      </c>
      <c r="E367" s="5">
        <f>IF(O367&gt;0,RANK(O367,(N367:P367,Q367:AE367)),0)</f>
        <v>2</v>
      </c>
      <c r="F367" s="5">
        <f t="shared" si="151"/>
        <v>0</v>
      </c>
      <c r="G367" s="1">
        <f t="shared" si="152"/>
        <v>34</v>
      </c>
      <c r="H367" s="2">
        <f t="shared" si="153"/>
        <v>3.4623217922606926E-2</v>
      </c>
      <c r="I367" s="6"/>
      <c r="J367" s="2">
        <f t="shared" si="154"/>
        <v>0.5030549898167006</v>
      </c>
      <c r="K367" s="2">
        <f t="shared" si="155"/>
        <v>0.46843177189409368</v>
      </c>
      <c r="L367" s="2">
        <f t="shared" si="156"/>
        <v>0</v>
      </c>
      <c r="M367" s="2">
        <f t="shared" si="157"/>
        <v>2.8513238289205711E-2</v>
      </c>
      <c r="N367" s="63">
        <v>494</v>
      </c>
      <c r="O367" s="63">
        <v>460</v>
      </c>
      <c r="P367" s="63"/>
      <c r="Q367" s="63">
        <v>16</v>
      </c>
      <c r="R367" s="63">
        <v>10</v>
      </c>
      <c r="S367" s="63"/>
      <c r="T367" s="67"/>
      <c r="U367" s="63"/>
      <c r="V367" s="63"/>
      <c r="W367" s="63">
        <f t="shared" si="158"/>
        <v>1</v>
      </c>
      <c r="X367" s="63">
        <v>0</v>
      </c>
      <c r="Y367" s="63"/>
      <c r="Z367" s="63"/>
      <c r="AA367" s="63"/>
      <c r="AB367" s="63"/>
      <c r="AJ367" s="8">
        <v>1</v>
      </c>
      <c r="AN367" t="str">
        <f t="shared" si="159"/>
        <v>Gouldsboro</v>
      </c>
      <c r="AO367" t="s">
        <v>603</v>
      </c>
      <c r="AP367">
        <v>2</v>
      </c>
      <c r="AR367" s="111">
        <v>23</v>
      </c>
      <c r="AS367" s="113">
        <v>9</v>
      </c>
      <c r="AT367" s="113">
        <v>75</v>
      </c>
      <c r="AU367" s="117">
        <v>28450</v>
      </c>
      <c r="AV367" s="117">
        <f t="shared" si="160"/>
        <v>23009</v>
      </c>
      <c r="AW367" t="s">
        <v>1480</v>
      </c>
      <c r="AX367">
        <f t="shared" si="161"/>
        <v>2328450</v>
      </c>
      <c r="AY367" s="1">
        <v>10</v>
      </c>
      <c r="BC367">
        <v>100.77</v>
      </c>
      <c r="BD367">
        <v>54.66</v>
      </c>
      <c r="BE367">
        <v>46.11</v>
      </c>
      <c r="BH367" s="123">
        <f t="shared" si="147"/>
        <v>0.503</v>
      </c>
      <c r="BI367" s="123">
        <f t="shared" si="148"/>
        <v>0</v>
      </c>
      <c r="BJ367">
        <f t="shared" si="149"/>
        <v>0</v>
      </c>
      <c r="BN367" s="63">
        <v>1</v>
      </c>
    </row>
    <row r="368" spans="1:66" hidden="1" outlineLevel="1">
      <c r="A368" t="s">
        <v>3207</v>
      </c>
      <c r="B368" s="8" t="s">
        <v>1706</v>
      </c>
      <c r="C368" s="1">
        <f t="shared" si="150"/>
        <v>233</v>
      </c>
      <c r="D368" s="5">
        <f>IF(N368&gt;0, RANK(N368,(N368:P368,Q368:AE368)),0)</f>
        <v>1</v>
      </c>
      <c r="E368" s="5">
        <f>IF(O368&gt;0,RANK(O368,(N368:P368,Q368:AE368)),0)</f>
        <v>2</v>
      </c>
      <c r="F368" s="5">
        <f t="shared" si="151"/>
        <v>0</v>
      </c>
      <c r="G368" s="1">
        <f t="shared" si="152"/>
        <v>122</v>
      </c>
      <c r="H368" s="2">
        <f t="shared" si="153"/>
        <v>0.52360515021459231</v>
      </c>
      <c r="I368" s="6"/>
      <c r="J368" s="2">
        <f t="shared" si="154"/>
        <v>0.74678111587982832</v>
      </c>
      <c r="K368" s="2">
        <f t="shared" si="155"/>
        <v>0.22317596566523606</v>
      </c>
      <c r="L368" s="2">
        <f t="shared" si="156"/>
        <v>0</v>
      </c>
      <c r="M368" s="2">
        <f t="shared" si="157"/>
        <v>3.0042918454935619E-2</v>
      </c>
      <c r="N368" s="63">
        <v>174</v>
      </c>
      <c r="O368" s="63">
        <v>52</v>
      </c>
      <c r="P368" s="63"/>
      <c r="Q368" s="63">
        <v>1</v>
      </c>
      <c r="R368" s="63">
        <v>4</v>
      </c>
      <c r="S368" s="63"/>
      <c r="T368" s="67"/>
      <c r="U368" s="63"/>
      <c r="V368" s="63"/>
      <c r="W368" s="63">
        <f t="shared" si="158"/>
        <v>2</v>
      </c>
      <c r="X368" s="63">
        <v>0</v>
      </c>
      <c r="Y368" s="63"/>
      <c r="Z368" s="63"/>
      <c r="AA368" s="63"/>
      <c r="AB368" s="63"/>
      <c r="AJ368" s="8">
        <v>0</v>
      </c>
      <c r="AN368" t="str">
        <f t="shared" si="159"/>
        <v>Grand Isle</v>
      </c>
      <c r="AO368" t="s">
        <v>2848</v>
      </c>
      <c r="AP368">
        <v>2</v>
      </c>
      <c r="AR368" s="111">
        <v>23</v>
      </c>
      <c r="AS368" s="113">
        <v>3</v>
      </c>
      <c r="AT368" s="113">
        <v>120</v>
      </c>
      <c r="AU368" s="117">
        <v>28590</v>
      </c>
      <c r="AV368" s="117">
        <f t="shared" si="160"/>
        <v>23003</v>
      </c>
      <c r="AW368" t="s">
        <v>1480</v>
      </c>
      <c r="AX368">
        <f t="shared" si="161"/>
        <v>2328590</v>
      </c>
      <c r="AY368" s="1">
        <v>9</v>
      </c>
      <c r="BC368">
        <v>35.19</v>
      </c>
      <c r="BD368">
        <v>0.89</v>
      </c>
      <c r="BE368">
        <v>34.299999999999997</v>
      </c>
      <c r="BH368" s="123">
        <f t="shared" si="147"/>
        <v>0.746</v>
      </c>
      <c r="BI368" s="123">
        <f t="shared" si="148"/>
        <v>0</v>
      </c>
      <c r="BJ368">
        <f t="shared" si="149"/>
        <v>0</v>
      </c>
      <c r="BN368" s="63">
        <v>2</v>
      </c>
    </row>
    <row r="369" spans="1:66" hidden="1" outlineLevel="1">
      <c r="A369" t="s">
        <v>924</v>
      </c>
      <c r="B369" s="8" t="s">
        <v>1706</v>
      </c>
      <c r="C369" s="1">
        <f t="shared" si="150"/>
        <v>102</v>
      </c>
      <c r="D369" s="5">
        <f>IF(N369&gt;0, RANK(N369,(N369:P369,Q369:AE369)),0)</f>
        <v>2</v>
      </c>
      <c r="E369" s="5">
        <f>IF(O369&gt;0,RANK(O369,(N369:P369,Q369:AE369)),0)</f>
        <v>1</v>
      </c>
      <c r="F369" s="5">
        <f t="shared" si="151"/>
        <v>0</v>
      </c>
      <c r="G369" s="1">
        <f t="shared" si="152"/>
        <v>16</v>
      </c>
      <c r="H369" s="2">
        <f t="shared" si="153"/>
        <v>0.15686274509803921</v>
      </c>
      <c r="I369" s="6"/>
      <c r="J369" s="2">
        <f t="shared" si="154"/>
        <v>0.41176470588235292</v>
      </c>
      <c r="K369" s="2">
        <f t="shared" si="155"/>
        <v>0.56862745098039214</v>
      </c>
      <c r="L369" s="2">
        <f t="shared" si="156"/>
        <v>0</v>
      </c>
      <c r="M369" s="2">
        <f t="shared" si="157"/>
        <v>1.9607843137254943E-2</v>
      </c>
      <c r="N369" s="63">
        <v>42</v>
      </c>
      <c r="O369" s="63">
        <v>58</v>
      </c>
      <c r="P369" s="63"/>
      <c r="Q369" s="63">
        <v>0</v>
      </c>
      <c r="R369" s="63">
        <v>0</v>
      </c>
      <c r="S369" s="63"/>
      <c r="T369" s="67"/>
      <c r="U369" s="63"/>
      <c r="V369" s="63"/>
      <c r="W369" s="63">
        <f t="shared" si="158"/>
        <v>2</v>
      </c>
      <c r="X369" s="63">
        <v>0</v>
      </c>
      <c r="Y369" s="63"/>
      <c r="Z369" s="63"/>
      <c r="AA369" s="63"/>
      <c r="AB369" s="63"/>
      <c r="AJ369" s="8">
        <v>0</v>
      </c>
      <c r="AN369" t="str">
        <f t="shared" si="159"/>
        <v>Grand Lake Stream</v>
      </c>
      <c r="AO369" t="s">
        <v>699</v>
      </c>
      <c r="AP369">
        <v>2</v>
      </c>
      <c r="AR369" s="111">
        <v>23</v>
      </c>
      <c r="AS369" s="113">
        <v>29</v>
      </c>
      <c r="AT369" s="113">
        <v>105</v>
      </c>
      <c r="AU369" s="117">
        <v>28660</v>
      </c>
      <c r="AV369" s="117">
        <f t="shared" si="160"/>
        <v>23029</v>
      </c>
      <c r="AW369" t="s">
        <v>3099</v>
      </c>
      <c r="AX369">
        <f t="shared" si="161"/>
        <v>2328660</v>
      </c>
      <c r="AY369" s="1">
        <v>2</v>
      </c>
      <c r="BC369">
        <v>48.7</v>
      </c>
      <c r="BD369">
        <v>4.51</v>
      </c>
      <c r="BE369">
        <v>44.19</v>
      </c>
      <c r="BH369" s="123">
        <f t="shared" si="147"/>
        <v>0</v>
      </c>
      <c r="BI369" s="123">
        <f t="shared" si="148"/>
        <v>0.56799999999999995</v>
      </c>
      <c r="BJ369">
        <f t="shared" si="149"/>
        <v>0</v>
      </c>
      <c r="BN369" s="63">
        <v>2</v>
      </c>
    </row>
    <row r="370" spans="1:66" hidden="1" outlineLevel="1">
      <c r="A370" t="s">
        <v>2218</v>
      </c>
      <c r="B370" s="8" t="s">
        <v>1706</v>
      </c>
      <c r="C370" s="1">
        <f t="shared" si="150"/>
        <v>4530</v>
      </c>
      <c r="D370" s="5">
        <f>IF(N370&gt;0, RANK(N370,(N370:P370,Q370:AE370)),0)</f>
        <v>1</v>
      </c>
      <c r="E370" s="5">
        <f>IF(O370&gt;0,RANK(O370,(N370:P370,Q370:AE370)),0)</f>
        <v>2</v>
      </c>
      <c r="F370" s="5">
        <f t="shared" si="151"/>
        <v>0</v>
      </c>
      <c r="G370" s="1">
        <f t="shared" si="152"/>
        <v>116</v>
      </c>
      <c r="H370" s="2">
        <f t="shared" si="153"/>
        <v>2.5607064017660046E-2</v>
      </c>
      <c r="I370" s="6"/>
      <c r="J370" s="2">
        <f t="shared" si="154"/>
        <v>0.4988962472406181</v>
      </c>
      <c r="K370" s="2">
        <f t="shared" si="155"/>
        <v>0.47328918322295804</v>
      </c>
      <c r="L370" s="2">
        <f t="shared" si="156"/>
        <v>0</v>
      </c>
      <c r="M370" s="2">
        <f t="shared" si="157"/>
        <v>2.7814569536423861E-2</v>
      </c>
      <c r="N370" s="63">
        <v>2260</v>
      </c>
      <c r="O370" s="63">
        <v>2144</v>
      </c>
      <c r="P370" s="63"/>
      <c r="Q370" s="63">
        <v>60</v>
      </c>
      <c r="R370" s="63">
        <v>55</v>
      </c>
      <c r="S370" s="63"/>
      <c r="T370" s="67"/>
      <c r="U370" s="63"/>
      <c r="V370" s="63"/>
      <c r="W370" s="63">
        <f t="shared" si="158"/>
        <v>11</v>
      </c>
      <c r="X370" s="63">
        <v>0</v>
      </c>
      <c r="Y370" s="63"/>
      <c r="Z370" s="63"/>
      <c r="AA370" s="63"/>
      <c r="AB370" s="63"/>
      <c r="AJ370" s="8">
        <v>0</v>
      </c>
      <c r="AN370" t="str">
        <f t="shared" si="159"/>
        <v>Gray</v>
      </c>
      <c r="AO370" t="s">
        <v>1539</v>
      </c>
      <c r="AP370">
        <v>1</v>
      </c>
      <c r="AR370" s="111">
        <v>23</v>
      </c>
      <c r="AS370" s="113">
        <v>5</v>
      </c>
      <c r="AT370" s="113">
        <v>50</v>
      </c>
      <c r="AU370" s="117">
        <v>28870</v>
      </c>
      <c r="AV370" s="117">
        <f t="shared" si="160"/>
        <v>23005</v>
      </c>
      <c r="AW370" t="s">
        <v>1480</v>
      </c>
      <c r="AX370">
        <f t="shared" si="161"/>
        <v>2328870</v>
      </c>
      <c r="AY370" s="1">
        <v>39</v>
      </c>
      <c r="BC370">
        <v>45.98</v>
      </c>
      <c r="BD370">
        <v>2.73</v>
      </c>
      <c r="BE370">
        <v>43.26</v>
      </c>
      <c r="BH370" s="123">
        <f t="shared" si="147"/>
        <v>0.498</v>
      </c>
      <c r="BI370" s="123">
        <f t="shared" si="148"/>
        <v>0</v>
      </c>
      <c r="BJ370">
        <f t="shared" si="149"/>
        <v>0</v>
      </c>
      <c r="BN370" s="63">
        <v>11</v>
      </c>
    </row>
    <row r="371" spans="1:66" hidden="1" outlineLevel="1">
      <c r="A371" t="s">
        <v>3076</v>
      </c>
      <c r="B371" s="8" t="s">
        <v>1706</v>
      </c>
      <c r="C371" s="1">
        <f t="shared" si="150"/>
        <v>35</v>
      </c>
      <c r="D371" s="5">
        <f>IF(N371&gt;0, RANK(N371,(N371:P371,Q371:AE371)),0)</f>
        <v>2</v>
      </c>
      <c r="E371" s="5">
        <f>IF(O371&gt;0,RANK(O371,(N371:P371,Q371:AE371)),0)</f>
        <v>1</v>
      </c>
      <c r="F371" s="5">
        <f t="shared" si="151"/>
        <v>0</v>
      </c>
      <c r="G371" s="1">
        <f t="shared" si="152"/>
        <v>4</v>
      </c>
      <c r="H371" s="2">
        <f t="shared" si="153"/>
        <v>0.11428571428571428</v>
      </c>
      <c r="I371" s="6"/>
      <c r="J371" s="2">
        <f t="shared" si="154"/>
        <v>0.42857142857142855</v>
      </c>
      <c r="K371" s="2">
        <f t="shared" si="155"/>
        <v>0.54285714285714282</v>
      </c>
      <c r="L371" s="2">
        <f t="shared" si="156"/>
        <v>0</v>
      </c>
      <c r="M371" s="2">
        <f t="shared" si="157"/>
        <v>2.8571428571428581E-2</v>
      </c>
      <c r="N371" s="63">
        <v>15</v>
      </c>
      <c r="O371" s="63">
        <v>19</v>
      </c>
      <c r="P371" s="63"/>
      <c r="Q371" s="63">
        <v>0</v>
      </c>
      <c r="R371" s="63">
        <v>1</v>
      </c>
      <c r="S371" s="63"/>
      <c r="T371" s="67"/>
      <c r="U371" s="63"/>
      <c r="V371" s="63"/>
      <c r="W371" s="63">
        <f t="shared" si="158"/>
        <v>0</v>
      </c>
      <c r="X371" s="63">
        <v>0</v>
      </c>
      <c r="Y371" s="63"/>
      <c r="Z371" s="63"/>
      <c r="AA371" s="63"/>
      <c r="AB371" s="63"/>
      <c r="AJ371" s="8">
        <v>0</v>
      </c>
      <c r="AN371" t="str">
        <f t="shared" si="159"/>
        <v>Great Pond</v>
      </c>
      <c r="AO371" t="s">
        <v>603</v>
      </c>
      <c r="AP371">
        <v>2</v>
      </c>
      <c r="AR371" s="111">
        <v>23</v>
      </c>
      <c r="AS371" s="113">
        <v>9</v>
      </c>
      <c r="AT371" s="113">
        <v>77</v>
      </c>
      <c r="AU371" s="117">
        <v>28975</v>
      </c>
      <c r="AV371" s="117">
        <f t="shared" si="160"/>
        <v>23009</v>
      </c>
      <c r="AW371" t="s">
        <v>1480</v>
      </c>
      <c r="AX371">
        <f t="shared" si="161"/>
        <v>2328975</v>
      </c>
      <c r="AY371" s="1">
        <v>0</v>
      </c>
      <c r="BC371">
        <v>39</v>
      </c>
      <c r="BD371">
        <v>2.12</v>
      </c>
      <c r="BE371">
        <v>36.869999999999997</v>
      </c>
      <c r="BH371" s="123">
        <f t="shared" si="147"/>
        <v>0</v>
      </c>
      <c r="BI371" s="123">
        <f t="shared" si="148"/>
        <v>0.54200000000000004</v>
      </c>
      <c r="BJ371">
        <f t="shared" si="149"/>
        <v>0</v>
      </c>
      <c r="BN371" s="63">
        <v>0</v>
      </c>
    </row>
    <row r="372" spans="1:66" hidden="1" outlineLevel="1">
      <c r="A372" t="s">
        <v>3477</v>
      </c>
      <c r="B372" s="8" t="s">
        <v>1706</v>
      </c>
      <c r="C372" s="1">
        <f t="shared" si="150"/>
        <v>2</v>
      </c>
      <c r="D372" s="5">
        <f>IF(N372&gt;0, RANK(N372,(N372:P372,Q372:AE372)),0)</f>
        <v>1</v>
      </c>
      <c r="E372" s="5">
        <f>IF(O372&gt;0,RANK(O372,(N372:P372,Q372:AE372)),0)</f>
        <v>0</v>
      </c>
      <c r="F372" s="5">
        <f t="shared" si="151"/>
        <v>0</v>
      </c>
      <c r="G372" s="1">
        <f t="shared" si="152"/>
        <v>2</v>
      </c>
      <c r="H372" s="2">
        <f t="shared" si="153"/>
        <v>1</v>
      </c>
      <c r="I372" s="6"/>
      <c r="J372" s="2">
        <f t="shared" si="154"/>
        <v>1</v>
      </c>
      <c r="K372" s="2">
        <f t="shared" si="155"/>
        <v>0</v>
      </c>
      <c r="L372" s="2">
        <f t="shared" si="156"/>
        <v>0</v>
      </c>
      <c r="M372" s="2">
        <f t="shared" si="157"/>
        <v>0</v>
      </c>
      <c r="N372" s="63">
        <v>2</v>
      </c>
      <c r="O372" s="63">
        <v>0</v>
      </c>
      <c r="P372" s="63"/>
      <c r="Q372" s="63">
        <v>0</v>
      </c>
      <c r="R372" s="63">
        <v>0</v>
      </c>
      <c r="S372" s="63"/>
      <c r="T372" s="67"/>
      <c r="U372" s="63"/>
      <c r="V372" s="63"/>
      <c r="W372" s="63">
        <f t="shared" si="158"/>
        <v>0</v>
      </c>
      <c r="X372" s="63">
        <v>0</v>
      </c>
      <c r="Y372" s="63"/>
      <c r="Z372" s="63"/>
      <c r="AA372" s="63"/>
      <c r="AB372" s="63"/>
      <c r="AJ372" s="8">
        <v>0</v>
      </c>
      <c r="AN372" t="str">
        <f t="shared" si="159"/>
        <v xml:space="preserve"> Great Pond Twps</v>
      </c>
      <c r="AO372" t="s">
        <v>603</v>
      </c>
      <c r="AP372">
        <v>2</v>
      </c>
      <c r="AR372" s="111">
        <v>23</v>
      </c>
      <c r="AS372" s="113">
        <v>9</v>
      </c>
      <c r="AU372" s="141">
        <v>28976</v>
      </c>
      <c r="AV372" s="117">
        <f t="shared" si="160"/>
        <v>23009</v>
      </c>
      <c r="AW372" t="s">
        <v>965</v>
      </c>
      <c r="AX372">
        <f t="shared" si="161"/>
        <v>2328976</v>
      </c>
      <c r="AY372" s="1">
        <v>0</v>
      </c>
      <c r="BI372" s="123"/>
      <c r="BN372" s="63">
        <v>0</v>
      </c>
    </row>
    <row r="373" spans="1:66" hidden="1" outlineLevel="1">
      <c r="A373" t="s">
        <v>2347</v>
      </c>
      <c r="B373" s="8" t="s">
        <v>1706</v>
      </c>
      <c r="C373" s="1">
        <f t="shared" si="150"/>
        <v>612</v>
      </c>
      <c r="D373" s="5">
        <f>IF(N373&gt;0, RANK(N373,(N373:P373,Q373:AE373)),0)</f>
        <v>2</v>
      </c>
      <c r="E373" s="5">
        <f>IF(O373&gt;0,RANK(O373,(N373:P373,Q373:AE373)),0)</f>
        <v>1</v>
      </c>
      <c r="F373" s="5">
        <f t="shared" si="151"/>
        <v>0</v>
      </c>
      <c r="G373" s="1">
        <f t="shared" si="152"/>
        <v>89</v>
      </c>
      <c r="H373" s="2">
        <f t="shared" si="153"/>
        <v>0.1454248366013072</v>
      </c>
      <c r="I373" s="6"/>
      <c r="J373" s="2">
        <f t="shared" si="154"/>
        <v>0.41339869281045749</v>
      </c>
      <c r="K373" s="2">
        <f t="shared" si="155"/>
        <v>0.55882352941176472</v>
      </c>
      <c r="L373" s="2">
        <f t="shared" si="156"/>
        <v>0</v>
      </c>
      <c r="M373" s="2">
        <f t="shared" si="157"/>
        <v>2.777777777777779E-2</v>
      </c>
      <c r="N373" s="63">
        <v>253</v>
      </c>
      <c r="O373" s="63">
        <v>342</v>
      </c>
      <c r="P373" s="63"/>
      <c r="Q373" s="63">
        <v>8</v>
      </c>
      <c r="R373" s="63">
        <v>7</v>
      </c>
      <c r="S373" s="63"/>
      <c r="T373" s="67"/>
      <c r="U373" s="63"/>
      <c r="V373" s="63"/>
      <c r="W373" s="63">
        <f t="shared" si="158"/>
        <v>2</v>
      </c>
      <c r="X373" s="63">
        <v>0</v>
      </c>
      <c r="Y373" s="63"/>
      <c r="Z373" s="63"/>
      <c r="AA373" s="63"/>
      <c r="AB373" s="63"/>
      <c r="AJ373" s="8">
        <v>0</v>
      </c>
      <c r="AN373" t="str">
        <f t="shared" si="159"/>
        <v>Greenbush</v>
      </c>
      <c r="AO373" t="s">
        <v>2496</v>
      </c>
      <c r="AP373">
        <v>2</v>
      </c>
      <c r="AR373" s="111">
        <v>23</v>
      </c>
      <c r="AS373" s="113">
        <v>19</v>
      </c>
      <c r="AT373" s="113">
        <v>130</v>
      </c>
      <c r="AU373" s="117">
        <v>29185</v>
      </c>
      <c r="AV373" s="117">
        <f t="shared" si="160"/>
        <v>23019</v>
      </c>
      <c r="AW373" t="s">
        <v>1480</v>
      </c>
      <c r="AX373">
        <f t="shared" si="161"/>
        <v>2329185</v>
      </c>
      <c r="AY373" s="1">
        <v>9</v>
      </c>
      <c r="BC373">
        <v>44.04</v>
      </c>
      <c r="BD373">
        <v>0.26</v>
      </c>
      <c r="BE373">
        <v>43.78</v>
      </c>
      <c r="BH373" s="123">
        <f>IF(D373=1,ROUNDDOWN(J373,3),0)</f>
        <v>0</v>
      </c>
      <c r="BI373" s="123">
        <f>IF(E373=1,ROUNDDOWN(K373,3),0)</f>
        <v>0.55800000000000005</v>
      </c>
      <c r="BJ373">
        <f>IF(BH373=BI373,ROUNDDOWN(BI373*10,0),0)</f>
        <v>0</v>
      </c>
      <c r="BN373" s="63">
        <v>2</v>
      </c>
    </row>
    <row r="374" spans="1:66" hidden="1" outlineLevel="1">
      <c r="A374" t="s">
        <v>2200</v>
      </c>
      <c r="B374" s="8" t="s">
        <v>1706</v>
      </c>
      <c r="C374" s="1">
        <f t="shared" si="150"/>
        <v>2324</v>
      </c>
      <c r="D374" s="5">
        <f>IF(N374&gt;0, RANK(N374,(N374:P374,Q374:AE374)),0)</f>
        <v>2</v>
      </c>
      <c r="E374" s="5">
        <f>IF(O374&gt;0,RANK(O374,(N374:P374,Q374:AE374)),0)</f>
        <v>1</v>
      </c>
      <c r="F374" s="5">
        <f t="shared" si="151"/>
        <v>0</v>
      </c>
      <c r="G374" s="1">
        <f t="shared" si="152"/>
        <v>30</v>
      </c>
      <c r="H374" s="2">
        <f t="shared" si="153"/>
        <v>1.2908777969018933E-2</v>
      </c>
      <c r="I374" s="6"/>
      <c r="J374" s="2">
        <f t="shared" si="154"/>
        <v>0.47891566265060243</v>
      </c>
      <c r="K374" s="2">
        <f t="shared" si="155"/>
        <v>0.49182444061962133</v>
      </c>
      <c r="L374" s="2">
        <f t="shared" si="156"/>
        <v>0</v>
      </c>
      <c r="M374" s="2">
        <f t="shared" si="157"/>
        <v>2.9259896729776302E-2</v>
      </c>
      <c r="N374" s="63">
        <v>1113</v>
      </c>
      <c r="O374" s="63">
        <v>1143</v>
      </c>
      <c r="P374" s="63"/>
      <c r="Q374" s="63">
        <v>31</v>
      </c>
      <c r="R374" s="63">
        <v>37</v>
      </c>
      <c r="S374" s="63"/>
      <c r="T374" s="67"/>
      <c r="U374" s="63"/>
      <c r="V374" s="63"/>
      <c r="W374" s="63">
        <f t="shared" si="158"/>
        <v>0</v>
      </c>
      <c r="X374" s="63">
        <v>0</v>
      </c>
      <c r="Y374" s="63"/>
      <c r="Z374" s="63"/>
      <c r="AA374" s="63"/>
      <c r="AB374" s="63"/>
      <c r="AJ374" s="8">
        <v>0</v>
      </c>
      <c r="AN374" t="str">
        <f t="shared" si="159"/>
        <v>Greene</v>
      </c>
      <c r="AO374" t="s">
        <v>1126</v>
      </c>
      <c r="AP374">
        <v>2</v>
      </c>
      <c r="AR374" s="111">
        <v>23</v>
      </c>
      <c r="AS374" s="113">
        <v>1</v>
      </c>
      <c r="AT374" s="113">
        <v>15</v>
      </c>
      <c r="AU374" s="117">
        <v>29255</v>
      </c>
      <c r="AV374" s="117">
        <f t="shared" si="160"/>
        <v>23001</v>
      </c>
      <c r="AW374" t="s">
        <v>1480</v>
      </c>
      <c r="AX374">
        <f t="shared" si="161"/>
        <v>2329255</v>
      </c>
      <c r="AY374" s="1">
        <v>45</v>
      </c>
      <c r="BC374">
        <v>35.33</v>
      </c>
      <c r="BD374">
        <v>2.94</v>
      </c>
      <c r="BE374">
        <v>32.39</v>
      </c>
      <c r="BH374" s="123">
        <f>IF(D374=1,ROUNDDOWN(J374,3),0)</f>
        <v>0</v>
      </c>
      <c r="BI374" s="123">
        <f>IF(E374=1,ROUNDDOWN(K374,3),0)</f>
        <v>0.49099999999999999</v>
      </c>
      <c r="BJ374">
        <f>IF(BH374=BI374,ROUNDDOWN(BI374*10,0),0)</f>
        <v>0</v>
      </c>
      <c r="BN374" s="63">
        <v>0</v>
      </c>
    </row>
    <row r="375" spans="1:66" hidden="1" outlineLevel="1">
      <c r="A375" t="s">
        <v>2148</v>
      </c>
      <c r="B375" s="8" t="s">
        <v>1706</v>
      </c>
      <c r="C375" s="1">
        <f t="shared" si="150"/>
        <v>111</v>
      </c>
      <c r="D375" s="5">
        <f>IF(N375&gt;0, RANK(N375,(N375:P375,Q375:AE375)),0)</f>
        <v>2</v>
      </c>
      <c r="E375" s="5">
        <f>IF(O375&gt;0,RANK(O375,(N375:P375,Q375:AE375)),0)</f>
        <v>1</v>
      </c>
      <c r="F375" s="5">
        <f t="shared" si="151"/>
        <v>0</v>
      </c>
      <c r="G375" s="1">
        <f t="shared" si="152"/>
        <v>34</v>
      </c>
      <c r="H375" s="2">
        <f t="shared" si="153"/>
        <v>0.30630630630630629</v>
      </c>
      <c r="I375" s="6"/>
      <c r="J375" s="2">
        <f t="shared" si="154"/>
        <v>0.33333333333333331</v>
      </c>
      <c r="K375" s="2">
        <f t="shared" si="155"/>
        <v>0.63963963963963966</v>
      </c>
      <c r="L375" s="2">
        <f t="shared" si="156"/>
        <v>0</v>
      </c>
      <c r="M375" s="2">
        <f t="shared" si="157"/>
        <v>2.7027027027027084E-2</v>
      </c>
      <c r="N375" s="63">
        <v>37</v>
      </c>
      <c r="O375" s="63">
        <v>71</v>
      </c>
      <c r="P375" s="63"/>
      <c r="Q375" s="63">
        <v>3</v>
      </c>
      <c r="R375" s="63">
        <v>0</v>
      </c>
      <c r="S375" s="63"/>
      <c r="T375" s="67"/>
      <c r="U375" s="63"/>
      <c r="V375" s="63"/>
      <c r="W375" s="63">
        <f t="shared" si="158"/>
        <v>0</v>
      </c>
      <c r="X375" s="63">
        <v>0</v>
      </c>
      <c r="Y375" s="63"/>
      <c r="Z375" s="63"/>
      <c r="AA375" s="63"/>
      <c r="AB375" s="63"/>
      <c r="AJ375" s="8">
        <v>0</v>
      </c>
      <c r="AN375" t="str">
        <f t="shared" si="159"/>
        <v>Greenfield</v>
      </c>
      <c r="AO375" t="s">
        <v>2496</v>
      </c>
      <c r="AP375">
        <v>2</v>
      </c>
      <c r="AR375" s="111">
        <v>23</v>
      </c>
      <c r="AS375" s="113">
        <v>19</v>
      </c>
      <c r="AU375" s="141">
        <v>29520</v>
      </c>
      <c r="AV375" s="117">
        <f t="shared" si="160"/>
        <v>23019</v>
      </c>
      <c r="AW375" t="s">
        <v>965</v>
      </c>
      <c r="AX375">
        <f t="shared" si="161"/>
        <v>2329520</v>
      </c>
      <c r="AY375" s="1">
        <v>2</v>
      </c>
      <c r="BI375" s="123"/>
      <c r="BN375" s="63">
        <v>0</v>
      </c>
    </row>
    <row r="376" spans="1:66" hidden="1" outlineLevel="1">
      <c r="A376" t="s">
        <v>2502</v>
      </c>
      <c r="B376" s="8" t="s">
        <v>1706</v>
      </c>
      <c r="C376" s="1">
        <f t="shared" si="150"/>
        <v>1122</v>
      </c>
      <c r="D376" s="5">
        <f>IF(N376&gt;0, RANK(N376,(N376:P376,Q376:AE376)),0)</f>
        <v>1</v>
      </c>
      <c r="E376" s="5">
        <f>IF(O376&gt;0,RANK(O376,(N376:P376,Q376:AE376)),0)</f>
        <v>2</v>
      </c>
      <c r="F376" s="5">
        <f t="shared" si="151"/>
        <v>0</v>
      </c>
      <c r="G376" s="1">
        <f t="shared" si="152"/>
        <v>94</v>
      </c>
      <c r="H376" s="2">
        <f t="shared" si="153"/>
        <v>8.3778966131907315E-2</v>
      </c>
      <c r="I376" s="6"/>
      <c r="J376" s="2">
        <f t="shared" si="154"/>
        <v>0.53386809269162205</v>
      </c>
      <c r="K376" s="2">
        <f t="shared" si="155"/>
        <v>0.45008912655971478</v>
      </c>
      <c r="L376" s="2">
        <f t="shared" si="156"/>
        <v>0</v>
      </c>
      <c r="M376" s="2">
        <f t="shared" si="157"/>
        <v>1.6042780748663166E-2</v>
      </c>
      <c r="N376" s="63">
        <v>599</v>
      </c>
      <c r="O376" s="63">
        <v>505</v>
      </c>
      <c r="P376" s="63"/>
      <c r="Q376" s="63">
        <v>12</v>
      </c>
      <c r="R376" s="63">
        <v>4</v>
      </c>
      <c r="S376" s="63"/>
      <c r="T376" s="67"/>
      <c r="U376" s="63"/>
      <c r="V376" s="63"/>
      <c r="W376" s="63">
        <f t="shared" si="158"/>
        <v>2</v>
      </c>
      <c r="X376" s="63">
        <v>0</v>
      </c>
      <c r="Y376" s="63"/>
      <c r="Z376" s="63"/>
      <c r="AA376" s="63"/>
      <c r="AB376" s="63"/>
      <c r="AJ376" s="8">
        <v>0</v>
      </c>
      <c r="AN376" t="str">
        <f t="shared" si="159"/>
        <v>Greenville</v>
      </c>
      <c r="AO376" t="s">
        <v>1968</v>
      </c>
      <c r="AP376">
        <v>2</v>
      </c>
      <c r="AR376" s="111">
        <v>23</v>
      </c>
      <c r="AS376" s="113">
        <v>21</v>
      </c>
      <c r="AT376" s="113">
        <v>45</v>
      </c>
      <c r="AU376" s="117">
        <v>29535</v>
      </c>
      <c r="AV376" s="117">
        <f t="shared" si="160"/>
        <v>23021</v>
      </c>
      <c r="AW376" t="s">
        <v>1480</v>
      </c>
      <c r="AX376">
        <f t="shared" si="161"/>
        <v>2329535</v>
      </c>
      <c r="AY376" s="1">
        <v>18</v>
      </c>
      <c r="BC376">
        <v>46.38</v>
      </c>
      <c r="BD376">
        <v>3.89</v>
      </c>
      <c r="BE376">
        <v>42.49</v>
      </c>
      <c r="BH376" s="123">
        <f t="shared" ref="BH376:BH396" si="162">IF(D376=1,ROUNDDOWN(J376,3),0)</f>
        <v>0.53300000000000003</v>
      </c>
      <c r="BI376" s="123">
        <f t="shared" ref="BI376:BI396" si="163">IF(E376=1,ROUNDDOWN(K376,3),0)</f>
        <v>0</v>
      </c>
      <c r="BJ376">
        <f t="shared" ref="BJ376:BJ396" si="164">IF(BH376=BI376,ROUNDDOWN(BI376*10,0),0)</f>
        <v>0</v>
      </c>
      <c r="BN376" s="63">
        <v>2</v>
      </c>
    </row>
    <row r="377" spans="1:66" hidden="1" outlineLevel="1">
      <c r="A377" s="34" t="s">
        <v>3478</v>
      </c>
      <c r="B377" s="8" t="s">
        <v>1706</v>
      </c>
      <c r="C377" s="1">
        <f t="shared" si="150"/>
        <v>0</v>
      </c>
      <c r="D377" s="5">
        <f>IF(N377&gt;0, RANK(N377,(N377:P377,Q377:AE377)),0)</f>
        <v>0</v>
      </c>
      <c r="E377" s="5">
        <f>IF(O377&gt;0,RANK(O377,(N377:P377,Q377:AE377)),0)</f>
        <v>0</v>
      </c>
      <c r="F377" s="5">
        <f t="shared" si="151"/>
        <v>0</v>
      </c>
      <c r="G377" s="1">
        <f t="shared" si="152"/>
        <v>0</v>
      </c>
      <c r="H377" s="2">
        <f t="shared" si="153"/>
        <v>0</v>
      </c>
      <c r="I377" s="6"/>
      <c r="J377" s="2" t="str">
        <f t="shared" si="154"/>
        <v>-</v>
      </c>
      <c r="K377" s="2" t="str">
        <f t="shared" si="155"/>
        <v>-</v>
      </c>
      <c r="L377" s="2" t="str">
        <f t="shared" si="156"/>
        <v>-</v>
      </c>
      <c r="M377" s="2" t="str">
        <f t="shared" si="157"/>
        <v>-</v>
      </c>
      <c r="N377" s="63">
        <v>0</v>
      </c>
      <c r="O377" s="63">
        <v>0</v>
      </c>
      <c r="P377" s="63"/>
      <c r="Q377" s="63">
        <v>0</v>
      </c>
      <c r="R377" s="63">
        <v>0</v>
      </c>
      <c r="S377" s="63"/>
      <c r="T377" s="67"/>
      <c r="U377" s="63"/>
      <c r="V377" s="63"/>
      <c r="W377" s="63">
        <f t="shared" si="158"/>
        <v>0</v>
      </c>
      <c r="X377" s="63">
        <v>0</v>
      </c>
      <c r="Y377" s="63"/>
      <c r="Z377" s="63"/>
      <c r="AA377" s="63"/>
      <c r="AB377" s="63"/>
      <c r="AJ377" s="8">
        <v>0</v>
      </c>
      <c r="AN377" t="str">
        <f t="shared" si="159"/>
        <v xml:space="preserve"> Greenville Twps</v>
      </c>
      <c r="AO377" t="s">
        <v>1968</v>
      </c>
      <c r="AP377">
        <v>2</v>
      </c>
      <c r="AR377" s="111">
        <v>23</v>
      </c>
      <c r="AS377" s="113">
        <v>21</v>
      </c>
      <c r="AU377" s="117">
        <v>29540</v>
      </c>
      <c r="AV377" s="117">
        <f t="shared" si="160"/>
        <v>23021</v>
      </c>
      <c r="AW377" t="s">
        <v>965</v>
      </c>
      <c r="AX377">
        <f t="shared" si="161"/>
        <v>2329540</v>
      </c>
      <c r="AY377" s="1">
        <v>0</v>
      </c>
      <c r="BH377" s="123">
        <f t="shared" si="162"/>
        <v>0</v>
      </c>
      <c r="BI377" s="123">
        <f t="shared" si="163"/>
        <v>0</v>
      </c>
      <c r="BJ377">
        <f t="shared" si="164"/>
        <v>0</v>
      </c>
      <c r="BN377" s="63">
        <v>0</v>
      </c>
    </row>
    <row r="378" spans="1:66" hidden="1" outlineLevel="1">
      <c r="A378" t="s">
        <v>659</v>
      </c>
      <c r="B378" s="8" t="s">
        <v>1706</v>
      </c>
      <c r="C378" s="1">
        <f t="shared" si="150"/>
        <v>436</v>
      </c>
      <c r="D378" s="5">
        <f>IF(N378&gt;0, RANK(N378,(N378:P378,Q378:AE378)),0)</f>
        <v>1</v>
      </c>
      <c r="E378" s="5">
        <f>IF(O378&gt;0,RANK(O378,(N378:P378,Q378:AE378)),0)</f>
        <v>2</v>
      </c>
      <c r="F378" s="5">
        <f t="shared" si="151"/>
        <v>0</v>
      </c>
      <c r="G378" s="1">
        <f t="shared" si="152"/>
        <v>72</v>
      </c>
      <c r="H378" s="2">
        <f t="shared" si="153"/>
        <v>0.16513761467889909</v>
      </c>
      <c r="I378" s="6"/>
      <c r="J378" s="2">
        <f t="shared" si="154"/>
        <v>0.55963302752293576</v>
      </c>
      <c r="K378" s="2">
        <f t="shared" si="155"/>
        <v>0.39449541284403672</v>
      </c>
      <c r="L378" s="2">
        <f t="shared" si="156"/>
        <v>0</v>
      </c>
      <c r="M378" s="2">
        <f t="shared" si="157"/>
        <v>4.5871559633027525E-2</v>
      </c>
      <c r="N378" s="63">
        <v>244</v>
      </c>
      <c r="O378" s="63">
        <v>172</v>
      </c>
      <c r="P378" s="63"/>
      <c r="Q378" s="63">
        <v>7</v>
      </c>
      <c r="R378" s="63">
        <v>9</v>
      </c>
      <c r="S378" s="63"/>
      <c r="T378" s="67"/>
      <c r="U378" s="63"/>
      <c r="V378" s="63"/>
      <c r="W378" s="63">
        <f t="shared" si="158"/>
        <v>4</v>
      </c>
      <c r="X378" s="63">
        <v>0</v>
      </c>
      <c r="Y378" s="63"/>
      <c r="Z378" s="63"/>
      <c r="AA378" s="63"/>
      <c r="AB378" s="63"/>
      <c r="AJ378" s="8">
        <v>0</v>
      </c>
      <c r="AN378" t="str">
        <f t="shared" si="159"/>
        <v>Greenwood</v>
      </c>
      <c r="AO378" t="s">
        <v>2397</v>
      </c>
      <c r="AP378">
        <v>2</v>
      </c>
      <c r="AR378" s="111">
        <v>23</v>
      </c>
      <c r="AS378" s="113">
        <v>17</v>
      </c>
      <c r="AT378" s="113">
        <v>55</v>
      </c>
      <c r="AU378" s="117">
        <v>29710</v>
      </c>
      <c r="AV378" s="117">
        <f t="shared" si="160"/>
        <v>23017</v>
      </c>
      <c r="AW378" t="s">
        <v>1480</v>
      </c>
      <c r="AX378">
        <f t="shared" si="161"/>
        <v>2329710</v>
      </c>
      <c r="AY378" s="1">
        <v>4</v>
      </c>
      <c r="BC378">
        <v>43.15</v>
      </c>
      <c r="BD378">
        <v>1.33</v>
      </c>
      <c r="BE378">
        <v>41.81</v>
      </c>
      <c r="BH378" s="123">
        <f t="shared" si="162"/>
        <v>0.55900000000000005</v>
      </c>
      <c r="BI378" s="123">
        <f t="shared" si="163"/>
        <v>0</v>
      </c>
      <c r="BJ378">
        <f t="shared" si="164"/>
        <v>0</v>
      </c>
      <c r="BN378" s="63">
        <v>4</v>
      </c>
    </row>
    <row r="379" spans="1:66" hidden="1" outlineLevel="1">
      <c r="A379" t="s">
        <v>1044</v>
      </c>
      <c r="B379" s="8" t="s">
        <v>1706</v>
      </c>
      <c r="C379" s="1">
        <f t="shared" si="150"/>
        <v>709</v>
      </c>
      <c r="D379" s="5">
        <f>IF(N379&gt;0, RANK(N379,(N379:P379,Q379:AE379)),0)</f>
        <v>2</v>
      </c>
      <c r="E379" s="5">
        <f>IF(O379&gt;0,RANK(O379,(N379:P379,Q379:AE379)),0)</f>
        <v>1</v>
      </c>
      <c r="F379" s="5">
        <f t="shared" si="151"/>
        <v>0</v>
      </c>
      <c r="G379" s="1">
        <f t="shared" si="152"/>
        <v>55</v>
      </c>
      <c r="H379" s="2">
        <f t="shared" si="153"/>
        <v>7.7574047954866013E-2</v>
      </c>
      <c r="I379" s="6"/>
      <c r="J379" s="2">
        <f t="shared" si="154"/>
        <v>0.43723554301833567</v>
      </c>
      <c r="K379" s="2">
        <f t="shared" si="155"/>
        <v>0.51480959097320167</v>
      </c>
      <c r="L379" s="2">
        <f t="shared" si="156"/>
        <v>0</v>
      </c>
      <c r="M379" s="2">
        <f t="shared" si="157"/>
        <v>4.795486600846266E-2</v>
      </c>
      <c r="N379" s="63">
        <v>310</v>
      </c>
      <c r="O379" s="63">
        <v>365</v>
      </c>
      <c r="P379" s="63"/>
      <c r="Q379" s="63">
        <v>17</v>
      </c>
      <c r="R379" s="63">
        <v>14</v>
      </c>
      <c r="S379" s="63"/>
      <c r="T379" s="67"/>
      <c r="U379" s="63"/>
      <c r="V379" s="63"/>
      <c r="W379" s="63">
        <f t="shared" si="158"/>
        <v>3</v>
      </c>
      <c r="X379" s="63">
        <v>0</v>
      </c>
      <c r="Y379" s="63"/>
      <c r="Z379" s="63"/>
      <c r="AA379" s="63"/>
      <c r="AB379" s="63"/>
      <c r="AJ379" s="8">
        <v>0</v>
      </c>
      <c r="AN379" t="str">
        <f t="shared" si="159"/>
        <v>Guilford</v>
      </c>
      <c r="AO379" t="s">
        <v>1968</v>
      </c>
      <c r="AP379">
        <v>2</v>
      </c>
      <c r="AR379" s="111">
        <v>23</v>
      </c>
      <c r="AS379" s="113">
        <v>21</v>
      </c>
      <c r="AT379" s="113">
        <v>50</v>
      </c>
      <c r="AU379" s="117">
        <v>30095</v>
      </c>
      <c r="AV379" s="117">
        <f t="shared" si="160"/>
        <v>23021</v>
      </c>
      <c r="AW379" t="s">
        <v>1480</v>
      </c>
      <c r="AX379">
        <f t="shared" si="161"/>
        <v>2330095</v>
      </c>
      <c r="AY379" s="1">
        <v>17</v>
      </c>
      <c r="BC379">
        <v>35.69</v>
      </c>
      <c r="BD379">
        <v>0.71</v>
      </c>
      <c r="BE379">
        <v>34.979999999999997</v>
      </c>
      <c r="BH379" s="123">
        <f t="shared" si="162"/>
        <v>0</v>
      </c>
      <c r="BI379" s="123">
        <f t="shared" si="163"/>
        <v>0.51400000000000001</v>
      </c>
      <c r="BJ379">
        <f t="shared" si="164"/>
        <v>0</v>
      </c>
      <c r="BN379" s="63">
        <v>3</v>
      </c>
    </row>
    <row r="380" spans="1:66" hidden="1" outlineLevel="1">
      <c r="A380" t="s">
        <v>1907</v>
      </c>
      <c r="B380" s="8" t="s">
        <v>1706</v>
      </c>
      <c r="C380" s="1">
        <f t="shared" si="150"/>
        <v>1562</v>
      </c>
      <c r="D380" s="5">
        <f>IF(N380&gt;0, RANK(N380,(N380:P380,Q380:AE380)),0)</f>
        <v>1</v>
      </c>
      <c r="E380" s="5">
        <f>IF(O380&gt;0,RANK(O380,(N380:P380,Q380:AE380)),0)</f>
        <v>2</v>
      </c>
      <c r="F380" s="5">
        <f t="shared" si="151"/>
        <v>0</v>
      </c>
      <c r="G380" s="1">
        <f t="shared" si="152"/>
        <v>664</v>
      </c>
      <c r="H380" s="2">
        <f t="shared" si="153"/>
        <v>0.42509603072983354</v>
      </c>
      <c r="I380" s="6"/>
      <c r="J380" s="2">
        <f t="shared" si="154"/>
        <v>0.6978233034571063</v>
      </c>
      <c r="K380" s="2">
        <f t="shared" si="155"/>
        <v>0.27272727272727271</v>
      </c>
      <c r="L380" s="2">
        <f t="shared" si="156"/>
        <v>0</v>
      </c>
      <c r="M380" s="2">
        <f t="shared" si="157"/>
        <v>2.944942381562099E-2</v>
      </c>
      <c r="N380" s="63">
        <v>1090</v>
      </c>
      <c r="O380" s="63">
        <v>426</v>
      </c>
      <c r="P380" s="63"/>
      <c r="Q380" s="63">
        <v>20</v>
      </c>
      <c r="R380" s="63">
        <v>20</v>
      </c>
      <c r="S380" s="63"/>
      <c r="T380" s="67"/>
      <c r="U380" s="63"/>
      <c r="V380" s="63"/>
      <c r="W380" s="63">
        <f t="shared" si="158"/>
        <v>6</v>
      </c>
      <c r="X380" s="63">
        <v>0</v>
      </c>
      <c r="Y380" s="63"/>
      <c r="Z380" s="63"/>
      <c r="AA380" s="63"/>
      <c r="AB380" s="63"/>
      <c r="AJ380" s="8">
        <v>0</v>
      </c>
      <c r="AN380" t="str">
        <f t="shared" si="159"/>
        <v>Hallowell</v>
      </c>
      <c r="AO380" t="s">
        <v>3027</v>
      </c>
      <c r="AP380">
        <v>1</v>
      </c>
      <c r="AR380" s="111">
        <v>23</v>
      </c>
      <c r="AS380" s="113">
        <v>11</v>
      </c>
      <c r="AT380" s="113">
        <v>55</v>
      </c>
      <c r="AU380" s="117">
        <v>30550</v>
      </c>
      <c r="AV380" s="117">
        <f t="shared" si="160"/>
        <v>23011</v>
      </c>
      <c r="AW380" t="s">
        <v>1257</v>
      </c>
      <c r="AX380">
        <f t="shared" si="161"/>
        <v>2330550</v>
      </c>
      <c r="AY380" s="1">
        <v>17</v>
      </c>
      <c r="BC380">
        <v>6.11</v>
      </c>
      <c r="BD380">
        <v>0.23</v>
      </c>
      <c r="BE380">
        <v>5.87</v>
      </c>
      <c r="BH380" s="123">
        <f t="shared" si="162"/>
        <v>0.69699999999999995</v>
      </c>
      <c r="BI380" s="123">
        <f t="shared" si="163"/>
        <v>0</v>
      </c>
      <c r="BJ380">
        <f t="shared" si="164"/>
        <v>0</v>
      </c>
      <c r="BN380" s="63">
        <v>6</v>
      </c>
    </row>
    <row r="381" spans="1:66" hidden="1" outlineLevel="1">
      <c r="A381" t="s">
        <v>783</v>
      </c>
      <c r="B381" s="8" t="s">
        <v>1706</v>
      </c>
      <c r="C381" s="1">
        <f t="shared" si="150"/>
        <v>97</v>
      </c>
      <c r="D381" s="5">
        <f>IF(N381&gt;0, RANK(N381,(N381:P381,Q381:AE381)),0)</f>
        <v>1</v>
      </c>
      <c r="E381" s="5">
        <f>IF(O381&gt;0,RANK(O381,(N381:P381,Q381:AE381)),0)</f>
        <v>2</v>
      </c>
      <c r="F381" s="5">
        <f t="shared" si="151"/>
        <v>0</v>
      </c>
      <c r="G381" s="1">
        <f t="shared" si="152"/>
        <v>29</v>
      </c>
      <c r="H381" s="2">
        <f t="shared" si="153"/>
        <v>0.29896907216494845</v>
      </c>
      <c r="I381" s="6"/>
      <c r="J381" s="2">
        <f t="shared" si="154"/>
        <v>0.63917525773195871</v>
      </c>
      <c r="K381" s="2">
        <f t="shared" si="155"/>
        <v>0.34020618556701032</v>
      </c>
      <c r="L381" s="2">
        <f t="shared" si="156"/>
        <v>0</v>
      </c>
      <c r="M381" s="2">
        <f t="shared" si="157"/>
        <v>2.0618556701030966E-2</v>
      </c>
      <c r="N381" s="63">
        <v>62</v>
      </c>
      <c r="O381" s="63">
        <v>33</v>
      </c>
      <c r="P381" s="63"/>
      <c r="Q381" s="63">
        <v>2</v>
      </c>
      <c r="R381" s="63">
        <v>0</v>
      </c>
      <c r="S381" s="63"/>
      <c r="T381" s="67"/>
      <c r="U381" s="63"/>
      <c r="V381" s="63"/>
      <c r="W381" s="63">
        <f t="shared" si="158"/>
        <v>0</v>
      </c>
      <c r="X381" s="63">
        <v>0</v>
      </c>
      <c r="Y381" s="63"/>
      <c r="Z381" s="63"/>
      <c r="AA381" s="63"/>
      <c r="AB381" s="63"/>
      <c r="AJ381" s="8">
        <v>0</v>
      </c>
      <c r="AN381" t="str">
        <f t="shared" si="159"/>
        <v>Hamlin</v>
      </c>
      <c r="AO381" t="s">
        <v>2848</v>
      </c>
      <c r="AP381">
        <v>2</v>
      </c>
      <c r="AR381" s="111">
        <v>23</v>
      </c>
      <c r="AS381" s="113">
        <v>3</v>
      </c>
      <c r="AT381" s="113">
        <v>125</v>
      </c>
      <c r="AU381" s="117">
        <v>30690</v>
      </c>
      <c r="AV381" s="117">
        <f t="shared" si="160"/>
        <v>23003</v>
      </c>
      <c r="AW381" t="s">
        <v>1480</v>
      </c>
      <c r="AX381">
        <f t="shared" si="161"/>
        <v>2330690</v>
      </c>
      <c r="AY381" s="1">
        <v>2</v>
      </c>
      <c r="BC381">
        <v>24.13</v>
      </c>
      <c r="BD381">
        <v>0.84</v>
      </c>
      <c r="BE381">
        <v>23.29</v>
      </c>
      <c r="BH381" s="123">
        <f t="shared" si="162"/>
        <v>0.63900000000000001</v>
      </c>
      <c r="BI381" s="123">
        <f t="shared" si="163"/>
        <v>0</v>
      </c>
      <c r="BJ381">
        <f t="shared" si="164"/>
        <v>0</v>
      </c>
      <c r="BN381" s="63">
        <v>0</v>
      </c>
    </row>
    <row r="382" spans="1:66" hidden="1" outlineLevel="1">
      <c r="A382" t="s">
        <v>3034</v>
      </c>
      <c r="B382" s="8" t="s">
        <v>1706</v>
      </c>
      <c r="C382" s="1">
        <f t="shared" si="150"/>
        <v>49</v>
      </c>
      <c r="D382" s="5">
        <f>IF(N382&gt;0, RANK(N382,(N382:P382,Q382:AE382)),0)</f>
        <v>2</v>
      </c>
      <c r="E382" s="5">
        <f>IF(O382&gt;0,RANK(O382,(N382:P382,Q382:AE382)),0)</f>
        <v>1</v>
      </c>
      <c r="F382" s="5">
        <f t="shared" si="151"/>
        <v>0</v>
      </c>
      <c r="G382" s="1">
        <f t="shared" si="152"/>
        <v>1</v>
      </c>
      <c r="H382" s="2">
        <f t="shared" si="153"/>
        <v>2.0408163265306121E-2</v>
      </c>
      <c r="I382" s="6"/>
      <c r="J382" s="2">
        <f t="shared" si="154"/>
        <v>0.48979591836734693</v>
      </c>
      <c r="K382" s="2">
        <f t="shared" si="155"/>
        <v>0.51020408163265307</v>
      </c>
      <c r="L382" s="2">
        <f t="shared" si="156"/>
        <v>0</v>
      </c>
      <c r="M382" s="2">
        <f t="shared" si="157"/>
        <v>0</v>
      </c>
      <c r="N382" s="63">
        <v>24</v>
      </c>
      <c r="O382" s="63">
        <v>25</v>
      </c>
      <c r="P382" s="63"/>
      <c r="Q382" s="63">
        <v>0</v>
      </c>
      <c r="R382" s="63">
        <v>0</v>
      </c>
      <c r="S382" s="63"/>
      <c r="T382" s="67"/>
      <c r="U382" s="63"/>
      <c r="V382" s="63"/>
      <c r="W382" s="63">
        <f t="shared" si="158"/>
        <v>0</v>
      </c>
      <c r="X382" s="63">
        <v>0</v>
      </c>
      <c r="Y382" s="63"/>
      <c r="Z382" s="63"/>
      <c r="AA382" s="63"/>
      <c r="AB382" s="63"/>
      <c r="AJ382" s="8">
        <v>0</v>
      </c>
      <c r="AN382" t="str">
        <f t="shared" si="159"/>
        <v>Hammond</v>
      </c>
      <c r="AO382" t="s">
        <v>2848</v>
      </c>
      <c r="AP382">
        <v>2</v>
      </c>
      <c r="AR382" s="111">
        <v>23</v>
      </c>
      <c r="AS382" s="113">
        <v>3</v>
      </c>
      <c r="AT382" s="113">
        <v>130</v>
      </c>
      <c r="AU382" s="117">
        <v>30725</v>
      </c>
      <c r="AV382" s="117">
        <f t="shared" si="160"/>
        <v>23003</v>
      </c>
      <c r="AW382" t="s">
        <v>1480</v>
      </c>
      <c r="AX382">
        <f t="shared" si="161"/>
        <v>2330725</v>
      </c>
      <c r="AY382" s="1">
        <v>0</v>
      </c>
      <c r="BC382">
        <v>39.049999999999997</v>
      </c>
      <c r="BD382">
        <v>0.11</v>
      </c>
      <c r="BE382">
        <v>38.94</v>
      </c>
      <c r="BH382" s="123">
        <f t="shared" si="162"/>
        <v>0</v>
      </c>
      <c r="BI382" s="123">
        <f t="shared" si="163"/>
        <v>0.51</v>
      </c>
      <c r="BJ382">
        <f t="shared" si="164"/>
        <v>0</v>
      </c>
      <c r="BN382" s="63">
        <v>0</v>
      </c>
    </row>
    <row r="383" spans="1:66" hidden="1" outlineLevel="1">
      <c r="A383" t="s">
        <v>2870</v>
      </c>
      <c r="B383" s="8" t="s">
        <v>1706</v>
      </c>
      <c r="C383" s="1">
        <f t="shared" si="150"/>
        <v>4191</v>
      </c>
      <c r="D383" s="5">
        <f>IF(N383&gt;0, RANK(N383,(N383:P383,Q383:AE383)),0)</f>
        <v>2</v>
      </c>
      <c r="E383" s="5">
        <f>IF(O383&gt;0,RANK(O383,(N383:P383,Q383:AE383)),0)</f>
        <v>1</v>
      </c>
      <c r="F383" s="5">
        <f t="shared" si="151"/>
        <v>0</v>
      </c>
      <c r="G383" s="1">
        <f t="shared" si="152"/>
        <v>86</v>
      </c>
      <c r="H383" s="2">
        <f t="shared" si="153"/>
        <v>2.0520162252445719E-2</v>
      </c>
      <c r="I383" s="6"/>
      <c r="J383" s="2">
        <f t="shared" si="154"/>
        <v>0.48031496062992124</v>
      </c>
      <c r="K383" s="2">
        <f t="shared" si="155"/>
        <v>0.50083512288236698</v>
      </c>
      <c r="L383" s="2">
        <f t="shared" si="156"/>
        <v>0</v>
      </c>
      <c r="M383" s="2">
        <f t="shared" si="157"/>
        <v>1.8849916487711726E-2</v>
      </c>
      <c r="N383" s="63">
        <v>2013</v>
      </c>
      <c r="O383" s="63">
        <v>2099</v>
      </c>
      <c r="P383" s="63"/>
      <c r="Q383" s="63">
        <v>30</v>
      </c>
      <c r="R383" s="63">
        <v>38</v>
      </c>
      <c r="S383" s="63"/>
      <c r="T383" s="67"/>
      <c r="U383" s="63"/>
      <c r="V383" s="63"/>
      <c r="W383" s="63">
        <f t="shared" si="158"/>
        <v>11</v>
      </c>
      <c r="X383" s="63">
        <v>0</v>
      </c>
      <c r="Y383" s="63"/>
      <c r="Z383" s="63"/>
      <c r="AA383" s="63"/>
      <c r="AB383" s="63"/>
      <c r="AJ383" s="8">
        <v>0</v>
      </c>
      <c r="AN383" t="str">
        <f t="shared" si="159"/>
        <v>Hampden</v>
      </c>
      <c r="AO383" t="s">
        <v>2496</v>
      </c>
      <c r="AP383">
        <v>2</v>
      </c>
      <c r="AR383" s="111">
        <v>23</v>
      </c>
      <c r="AS383" s="113">
        <v>19</v>
      </c>
      <c r="AT383" s="113">
        <v>140</v>
      </c>
      <c r="AU383" s="117">
        <v>30795</v>
      </c>
      <c r="AV383" s="117">
        <f t="shared" si="160"/>
        <v>23019</v>
      </c>
      <c r="AW383" t="s">
        <v>1480</v>
      </c>
      <c r="AX383">
        <f t="shared" si="161"/>
        <v>2330795</v>
      </c>
      <c r="AY383" s="1">
        <v>38</v>
      </c>
      <c r="BC383">
        <v>39</v>
      </c>
      <c r="BD383">
        <v>0.92</v>
      </c>
      <c r="BE383">
        <v>38.08</v>
      </c>
      <c r="BH383" s="123">
        <f t="shared" si="162"/>
        <v>0</v>
      </c>
      <c r="BI383" s="123">
        <f t="shared" si="163"/>
        <v>0.5</v>
      </c>
      <c r="BJ383">
        <f t="shared" si="164"/>
        <v>0</v>
      </c>
      <c r="BN383" s="63">
        <v>11</v>
      </c>
    </row>
    <row r="384" spans="1:66" hidden="1" outlineLevel="1">
      <c r="A384" t="s">
        <v>603</v>
      </c>
      <c r="B384" s="8" t="s">
        <v>1706</v>
      </c>
      <c r="C384" s="1">
        <f t="shared" si="150"/>
        <v>1224</v>
      </c>
      <c r="D384" s="5">
        <f>IF(N384&gt;0, RANK(N384,(N384:P384,Q384:AE384)),0)</f>
        <v>1</v>
      </c>
      <c r="E384" s="5">
        <f>IF(O384&gt;0,RANK(O384,(N384:P384,Q384:AE384)),0)</f>
        <v>2</v>
      </c>
      <c r="F384" s="5">
        <f t="shared" si="151"/>
        <v>0</v>
      </c>
      <c r="G384" s="1">
        <f t="shared" si="152"/>
        <v>1</v>
      </c>
      <c r="H384" s="2">
        <f t="shared" si="153"/>
        <v>8.1699346405228761E-4</v>
      </c>
      <c r="I384" s="6"/>
      <c r="J384" s="2">
        <f t="shared" si="154"/>
        <v>0.48692810457516339</v>
      </c>
      <c r="K384" s="2">
        <f t="shared" si="155"/>
        <v>0.4861111111111111</v>
      </c>
      <c r="L384" s="2">
        <f t="shared" si="156"/>
        <v>0</v>
      </c>
      <c r="M384" s="2">
        <f t="shared" si="157"/>
        <v>2.696078431372545E-2</v>
      </c>
      <c r="N384" s="63">
        <v>596</v>
      </c>
      <c r="O384" s="63">
        <v>595</v>
      </c>
      <c r="P384" s="63"/>
      <c r="Q384" s="63">
        <v>18</v>
      </c>
      <c r="R384" s="63">
        <v>10</v>
      </c>
      <c r="S384" s="63"/>
      <c r="T384" s="67"/>
      <c r="U384" s="63"/>
      <c r="V384" s="63"/>
      <c r="W384" s="63">
        <f t="shared" si="158"/>
        <v>4</v>
      </c>
      <c r="X384" s="63">
        <v>1</v>
      </c>
      <c r="Y384" s="63"/>
      <c r="Z384" s="63"/>
      <c r="AA384" s="63"/>
      <c r="AB384" s="63"/>
      <c r="AJ384" s="8">
        <v>0</v>
      </c>
      <c r="AN384" t="str">
        <f t="shared" si="159"/>
        <v>Hancock</v>
      </c>
      <c r="AO384" t="s">
        <v>603</v>
      </c>
      <c r="AP384">
        <v>2</v>
      </c>
      <c r="AR384" s="111">
        <v>23</v>
      </c>
      <c r="AS384" s="113">
        <v>9</v>
      </c>
      <c r="AT384" s="113">
        <v>80</v>
      </c>
      <c r="AU384" s="117">
        <v>30970</v>
      </c>
      <c r="AV384" s="117">
        <f t="shared" si="160"/>
        <v>23009</v>
      </c>
      <c r="AW384" t="s">
        <v>1480</v>
      </c>
      <c r="AX384">
        <f t="shared" si="161"/>
        <v>2330970</v>
      </c>
      <c r="AY384" s="1">
        <v>17</v>
      </c>
      <c r="BC384">
        <v>38.65</v>
      </c>
      <c r="BD384">
        <v>8.83</v>
      </c>
      <c r="BE384">
        <v>29.82</v>
      </c>
      <c r="BH384" s="123">
        <f t="shared" si="162"/>
        <v>0.48599999999999999</v>
      </c>
      <c r="BI384" s="123">
        <f t="shared" si="163"/>
        <v>0</v>
      </c>
      <c r="BJ384">
        <f t="shared" si="164"/>
        <v>0</v>
      </c>
      <c r="BN384" s="63">
        <v>4</v>
      </c>
    </row>
    <row r="385" spans="1:66" hidden="1" outlineLevel="1">
      <c r="A385" t="s">
        <v>700</v>
      </c>
      <c r="B385" s="8" t="s">
        <v>1706</v>
      </c>
      <c r="C385" s="1">
        <f t="shared" si="150"/>
        <v>162</v>
      </c>
      <c r="D385" s="5">
        <f>IF(N385&gt;0, RANK(N385,(N385:P385,Q385:AE385)),0)</f>
        <v>1</v>
      </c>
      <c r="E385" s="5">
        <f>IF(O385&gt;0,RANK(O385,(N385:P385,Q385:AE385)),0)</f>
        <v>2</v>
      </c>
      <c r="F385" s="5">
        <f t="shared" si="151"/>
        <v>0</v>
      </c>
      <c r="G385" s="1">
        <f t="shared" si="152"/>
        <v>17</v>
      </c>
      <c r="H385" s="2">
        <f t="shared" si="153"/>
        <v>0.10493827160493827</v>
      </c>
      <c r="I385" s="6"/>
      <c r="J385" s="2">
        <f t="shared" si="154"/>
        <v>0.54320987654320985</v>
      </c>
      <c r="K385" s="2">
        <f t="shared" si="155"/>
        <v>0.43827160493827161</v>
      </c>
      <c r="L385" s="2">
        <f t="shared" si="156"/>
        <v>0</v>
      </c>
      <c r="M385" s="2">
        <f t="shared" si="157"/>
        <v>1.8518518518518545E-2</v>
      </c>
      <c r="N385" s="63">
        <v>88</v>
      </c>
      <c r="O385" s="63">
        <v>71</v>
      </c>
      <c r="P385" s="63"/>
      <c r="Q385" s="63">
        <v>3</v>
      </c>
      <c r="R385" s="63">
        <v>0</v>
      </c>
      <c r="S385" s="63"/>
      <c r="T385" s="67"/>
      <c r="U385" s="63"/>
      <c r="V385" s="63"/>
      <c r="W385" s="63">
        <f t="shared" si="158"/>
        <v>0</v>
      </c>
      <c r="X385" s="63">
        <v>0</v>
      </c>
      <c r="Y385" s="63"/>
      <c r="Z385" s="63"/>
      <c r="AA385" s="63"/>
      <c r="AB385" s="63"/>
      <c r="AJ385" s="8">
        <v>0</v>
      </c>
      <c r="AN385" t="str">
        <f t="shared" si="159"/>
        <v>Hanover</v>
      </c>
      <c r="AO385" t="s">
        <v>2397</v>
      </c>
      <c r="AP385">
        <v>2</v>
      </c>
      <c r="AR385" s="111">
        <v>23</v>
      </c>
      <c r="AS385" s="113">
        <v>17</v>
      </c>
      <c r="AT385" s="113">
        <v>60</v>
      </c>
      <c r="AU385" s="117">
        <v>31110</v>
      </c>
      <c r="AV385" s="117">
        <f t="shared" si="160"/>
        <v>23017</v>
      </c>
      <c r="AW385" t="s">
        <v>1480</v>
      </c>
      <c r="AX385">
        <f t="shared" si="161"/>
        <v>2331110</v>
      </c>
      <c r="AY385" s="1">
        <v>2</v>
      </c>
      <c r="BC385">
        <v>7.5</v>
      </c>
      <c r="BD385">
        <v>0.46</v>
      </c>
      <c r="BE385">
        <v>7.04</v>
      </c>
      <c r="BH385" s="123">
        <f t="shared" si="162"/>
        <v>0.54300000000000004</v>
      </c>
      <c r="BI385" s="123">
        <f t="shared" si="163"/>
        <v>0</v>
      </c>
      <c r="BJ385">
        <f t="shared" si="164"/>
        <v>0</v>
      </c>
      <c r="BN385" s="63">
        <v>0</v>
      </c>
    </row>
    <row r="386" spans="1:66" hidden="1" outlineLevel="1">
      <c r="A386" t="s">
        <v>2677</v>
      </c>
      <c r="B386" s="8" t="s">
        <v>1706</v>
      </c>
      <c r="C386" s="1">
        <f t="shared" si="150"/>
        <v>451</v>
      </c>
      <c r="D386" s="5">
        <f>IF(N386&gt;0, RANK(N386,(N386:P386,Q386:AE386)),0)</f>
        <v>2</v>
      </c>
      <c r="E386" s="5">
        <f>IF(O386&gt;0,RANK(O386,(N386:P386,Q386:AE386)),0)</f>
        <v>1</v>
      </c>
      <c r="F386" s="5">
        <f t="shared" si="151"/>
        <v>0</v>
      </c>
      <c r="G386" s="1">
        <f t="shared" si="152"/>
        <v>49</v>
      </c>
      <c r="H386" s="2">
        <f t="shared" si="153"/>
        <v>0.10864745011086474</v>
      </c>
      <c r="I386" s="6"/>
      <c r="J386" s="2">
        <f t="shared" si="154"/>
        <v>0.43458980044345896</v>
      </c>
      <c r="K386" s="2">
        <f t="shared" si="155"/>
        <v>0.5432372505543237</v>
      </c>
      <c r="L386" s="2">
        <f t="shared" si="156"/>
        <v>0</v>
      </c>
      <c r="M386" s="2">
        <f t="shared" si="157"/>
        <v>2.2172949002217335E-2</v>
      </c>
      <c r="N386" s="63">
        <v>196</v>
      </c>
      <c r="O386" s="63">
        <v>245</v>
      </c>
      <c r="P386" s="63"/>
      <c r="Q386" s="63">
        <v>1</v>
      </c>
      <c r="R386" s="63">
        <v>8</v>
      </c>
      <c r="S386" s="63"/>
      <c r="T386" s="67"/>
      <c r="U386" s="63"/>
      <c r="V386" s="63"/>
      <c r="W386" s="63">
        <f t="shared" si="158"/>
        <v>1</v>
      </c>
      <c r="X386" s="63">
        <v>0</v>
      </c>
      <c r="Y386" s="63"/>
      <c r="Z386" s="63"/>
      <c r="AA386" s="63"/>
      <c r="AB386" s="63"/>
      <c r="AJ386" s="8">
        <v>0</v>
      </c>
      <c r="AN386" t="str">
        <f t="shared" si="159"/>
        <v>Harmony</v>
      </c>
      <c r="AO386" t="s">
        <v>1796</v>
      </c>
      <c r="AP386">
        <v>2</v>
      </c>
      <c r="AR386" s="111">
        <v>23</v>
      </c>
      <c r="AS386" s="113">
        <v>25</v>
      </c>
      <c r="AT386" s="113">
        <v>65</v>
      </c>
      <c r="AU386" s="117">
        <v>31355</v>
      </c>
      <c r="AV386" s="117">
        <f t="shared" si="160"/>
        <v>23025</v>
      </c>
      <c r="AW386" t="s">
        <v>1480</v>
      </c>
      <c r="AX386">
        <f t="shared" si="161"/>
        <v>2331355</v>
      </c>
      <c r="AY386" s="1">
        <v>4</v>
      </c>
      <c r="BC386">
        <v>40.49</v>
      </c>
      <c r="BD386">
        <v>1.69</v>
      </c>
      <c r="BE386">
        <v>38.799999999999997</v>
      </c>
      <c r="BH386" s="123">
        <f t="shared" si="162"/>
        <v>0</v>
      </c>
      <c r="BI386" s="123">
        <f t="shared" si="163"/>
        <v>0.54300000000000004</v>
      </c>
      <c r="BJ386">
        <f t="shared" si="164"/>
        <v>0</v>
      </c>
      <c r="BN386" s="63">
        <v>1</v>
      </c>
    </row>
    <row r="387" spans="1:66" hidden="1" outlineLevel="1">
      <c r="A387" t="s">
        <v>3237</v>
      </c>
      <c r="B387" s="8" t="s">
        <v>1706</v>
      </c>
      <c r="C387" s="1">
        <f t="shared" si="150"/>
        <v>3376</v>
      </c>
      <c r="D387" s="5">
        <f>IF(N387&gt;0, RANK(N387,(N387:P387,Q387:AE387)),0)</f>
        <v>1</v>
      </c>
      <c r="E387" s="5">
        <f>IF(O387&gt;0,RANK(O387,(N387:P387,Q387:AE387)),0)</f>
        <v>2</v>
      </c>
      <c r="F387" s="5">
        <f t="shared" si="151"/>
        <v>0</v>
      </c>
      <c r="G387" s="1">
        <f t="shared" si="152"/>
        <v>569</v>
      </c>
      <c r="H387" s="2">
        <f t="shared" si="153"/>
        <v>0.16854265402843602</v>
      </c>
      <c r="I387" s="6"/>
      <c r="J387" s="2">
        <f t="shared" si="154"/>
        <v>0.57464454976303314</v>
      </c>
      <c r="K387" s="2">
        <f t="shared" si="155"/>
        <v>0.40610189573459715</v>
      </c>
      <c r="L387" s="2">
        <f t="shared" si="156"/>
        <v>0</v>
      </c>
      <c r="M387" s="2">
        <f t="shared" si="157"/>
        <v>1.9253554502369707E-2</v>
      </c>
      <c r="N387" s="63">
        <v>1940</v>
      </c>
      <c r="O387" s="63">
        <v>1371</v>
      </c>
      <c r="P387" s="63"/>
      <c r="Q387" s="63">
        <v>37</v>
      </c>
      <c r="R387" s="63">
        <v>21</v>
      </c>
      <c r="S387" s="63"/>
      <c r="T387" s="67"/>
      <c r="U387" s="63"/>
      <c r="V387" s="63"/>
      <c r="W387" s="63">
        <f t="shared" si="158"/>
        <v>6</v>
      </c>
      <c r="X387" s="63">
        <v>1</v>
      </c>
      <c r="Y387" s="63"/>
      <c r="Z387" s="63"/>
      <c r="AA387" s="63"/>
      <c r="AB387" s="63"/>
      <c r="AJ387" s="8">
        <v>0</v>
      </c>
      <c r="AN387" t="str">
        <f t="shared" si="159"/>
        <v>Harpswell</v>
      </c>
      <c r="AO387" t="s">
        <v>1539</v>
      </c>
      <c r="AP387">
        <v>1</v>
      </c>
      <c r="AR387" s="111">
        <v>23</v>
      </c>
      <c r="AS387" s="113">
        <v>5</v>
      </c>
      <c r="AT387" s="113">
        <v>55</v>
      </c>
      <c r="AU387" s="117">
        <v>31390</v>
      </c>
      <c r="AV387" s="117">
        <f t="shared" si="160"/>
        <v>23005</v>
      </c>
      <c r="AW387" t="s">
        <v>1480</v>
      </c>
      <c r="AX387">
        <f t="shared" si="161"/>
        <v>2331390</v>
      </c>
      <c r="AY387" s="1">
        <v>25</v>
      </c>
      <c r="BC387">
        <v>83.92</v>
      </c>
      <c r="BD387">
        <v>59.75</v>
      </c>
      <c r="BE387">
        <v>24.17</v>
      </c>
      <c r="BH387" s="123">
        <f t="shared" si="162"/>
        <v>0.57399999999999995</v>
      </c>
      <c r="BI387" s="123">
        <f t="shared" si="163"/>
        <v>0</v>
      </c>
      <c r="BJ387">
        <f t="shared" si="164"/>
        <v>0</v>
      </c>
      <c r="BN387" s="63">
        <v>6</v>
      </c>
    </row>
    <row r="388" spans="1:66" hidden="1" outlineLevel="1">
      <c r="A388" t="s">
        <v>2541</v>
      </c>
      <c r="B388" s="8" t="s">
        <v>1706</v>
      </c>
      <c r="C388" s="1">
        <f t="shared" si="150"/>
        <v>456</v>
      </c>
      <c r="D388" s="5">
        <f>IF(N388&gt;0, RANK(N388,(N388:P388,Q388:AE388)),0)</f>
        <v>2</v>
      </c>
      <c r="E388" s="5">
        <f>IF(O388&gt;0,RANK(O388,(N388:P388,Q388:AE388)),0)</f>
        <v>1</v>
      </c>
      <c r="F388" s="5">
        <f t="shared" si="151"/>
        <v>0</v>
      </c>
      <c r="G388" s="1">
        <f t="shared" si="152"/>
        <v>83</v>
      </c>
      <c r="H388" s="2">
        <f t="shared" si="153"/>
        <v>0.18201754385964913</v>
      </c>
      <c r="I388" s="6"/>
      <c r="J388" s="2">
        <f t="shared" si="154"/>
        <v>0.39692982456140352</v>
      </c>
      <c r="K388" s="2">
        <f t="shared" si="155"/>
        <v>0.57894736842105265</v>
      </c>
      <c r="L388" s="2">
        <f t="shared" si="156"/>
        <v>0</v>
      </c>
      <c r="M388" s="2">
        <f t="shared" si="157"/>
        <v>2.4122807017543879E-2</v>
      </c>
      <c r="N388" s="63">
        <v>181</v>
      </c>
      <c r="O388" s="63">
        <v>264</v>
      </c>
      <c r="P388" s="63"/>
      <c r="Q388" s="63">
        <v>2</v>
      </c>
      <c r="R388" s="63">
        <v>7</v>
      </c>
      <c r="S388" s="63"/>
      <c r="T388" s="67"/>
      <c r="U388" s="63"/>
      <c r="V388" s="63"/>
      <c r="W388" s="63">
        <f t="shared" si="158"/>
        <v>2</v>
      </c>
      <c r="X388" s="63">
        <v>0</v>
      </c>
      <c r="Y388" s="63"/>
      <c r="Z388" s="63"/>
      <c r="AA388" s="63"/>
      <c r="AB388" s="63"/>
      <c r="AJ388" s="8">
        <v>0</v>
      </c>
      <c r="AN388" t="str">
        <f t="shared" si="159"/>
        <v>Harrington</v>
      </c>
      <c r="AO388" t="s">
        <v>699</v>
      </c>
      <c r="AP388">
        <v>2</v>
      </c>
      <c r="AR388" s="111">
        <v>23</v>
      </c>
      <c r="AS388" s="113">
        <v>29</v>
      </c>
      <c r="AT388" s="113">
        <v>110</v>
      </c>
      <c r="AU388" s="117">
        <v>31530</v>
      </c>
      <c r="AV388" s="117">
        <f t="shared" si="160"/>
        <v>23029</v>
      </c>
      <c r="AW388" t="s">
        <v>1480</v>
      </c>
      <c r="AX388">
        <f t="shared" si="161"/>
        <v>2331530</v>
      </c>
      <c r="AY388" s="1">
        <v>3</v>
      </c>
      <c r="BC388">
        <v>52.86</v>
      </c>
      <c r="BD388">
        <v>31.7</v>
      </c>
      <c r="BE388">
        <v>21.16</v>
      </c>
      <c r="BH388" s="123">
        <f t="shared" si="162"/>
        <v>0</v>
      </c>
      <c r="BI388" s="123">
        <f t="shared" si="163"/>
        <v>0.57799999999999996</v>
      </c>
      <c r="BJ388">
        <f t="shared" si="164"/>
        <v>0</v>
      </c>
      <c r="BN388" s="63">
        <v>2</v>
      </c>
    </row>
    <row r="389" spans="1:66" hidden="1" outlineLevel="1">
      <c r="A389" t="s">
        <v>882</v>
      </c>
      <c r="B389" s="8" t="s">
        <v>1706</v>
      </c>
      <c r="C389" s="1">
        <f t="shared" si="150"/>
        <v>1422</v>
      </c>
      <c r="D389" s="5">
        <f>IF(N389&gt;0, RANK(N389,(N389:P389,Q389:AE389)),0)</f>
        <v>1</v>
      </c>
      <c r="E389" s="5">
        <f>IF(O389&gt;0,RANK(O389,(N389:P389,Q389:AE389)),0)</f>
        <v>2</v>
      </c>
      <c r="F389" s="5">
        <f t="shared" si="151"/>
        <v>0</v>
      </c>
      <c r="G389" s="1">
        <f t="shared" si="152"/>
        <v>110</v>
      </c>
      <c r="H389" s="2">
        <f t="shared" si="153"/>
        <v>7.7355836849507739E-2</v>
      </c>
      <c r="I389" s="6"/>
      <c r="J389" s="2">
        <f t="shared" si="154"/>
        <v>0.51828410689170179</v>
      </c>
      <c r="K389" s="2">
        <f t="shared" si="155"/>
        <v>0.44092827004219409</v>
      </c>
      <c r="L389" s="2">
        <f t="shared" si="156"/>
        <v>0</v>
      </c>
      <c r="M389" s="2">
        <f t="shared" si="157"/>
        <v>4.0787623066104117E-2</v>
      </c>
      <c r="N389" s="63">
        <v>737</v>
      </c>
      <c r="O389" s="63">
        <v>627</v>
      </c>
      <c r="P389" s="63"/>
      <c r="Q389" s="63">
        <v>35</v>
      </c>
      <c r="R389" s="63">
        <v>20</v>
      </c>
      <c r="S389" s="63"/>
      <c r="T389" s="67"/>
      <c r="U389" s="63"/>
      <c r="V389" s="63"/>
      <c r="W389" s="63">
        <f t="shared" si="158"/>
        <v>3</v>
      </c>
      <c r="X389" s="63">
        <v>0</v>
      </c>
      <c r="Y389" s="63"/>
      <c r="Z389" s="63"/>
      <c r="AA389" s="63"/>
      <c r="AB389" s="63"/>
      <c r="AJ389" s="8">
        <v>0</v>
      </c>
      <c r="AN389" t="str">
        <f t="shared" si="159"/>
        <v>Harrison</v>
      </c>
      <c r="AO389" t="s">
        <v>1539</v>
      </c>
      <c r="AP389">
        <v>1</v>
      </c>
      <c r="AR389" s="111">
        <v>23</v>
      </c>
      <c r="AS389" s="113">
        <v>5</v>
      </c>
      <c r="AT389" s="113">
        <v>60</v>
      </c>
      <c r="AU389" s="117">
        <v>31600</v>
      </c>
      <c r="AV389" s="117">
        <f t="shared" si="160"/>
        <v>23005</v>
      </c>
      <c r="AW389" t="s">
        <v>1480</v>
      </c>
      <c r="AX389">
        <f t="shared" si="161"/>
        <v>2331600</v>
      </c>
      <c r="AY389" s="1">
        <v>15</v>
      </c>
      <c r="BC389">
        <v>33.86</v>
      </c>
      <c r="BD389">
        <v>0.83</v>
      </c>
      <c r="BE389">
        <v>33.03</v>
      </c>
      <c r="BH389" s="123">
        <f t="shared" si="162"/>
        <v>0.51800000000000002</v>
      </c>
      <c r="BI389" s="123">
        <f t="shared" si="163"/>
        <v>0</v>
      </c>
      <c r="BJ389">
        <f t="shared" si="164"/>
        <v>0</v>
      </c>
      <c r="BN389" s="63">
        <v>3</v>
      </c>
    </row>
    <row r="390" spans="1:66" hidden="1" outlineLevel="1">
      <c r="A390" t="s">
        <v>1746</v>
      </c>
      <c r="B390" s="8" t="s">
        <v>1706</v>
      </c>
      <c r="C390" s="1">
        <f t="shared" si="150"/>
        <v>586</v>
      </c>
      <c r="D390" s="5">
        <f>IF(N390&gt;0, RANK(N390,(N390:P390,Q390:AE390)),0)</f>
        <v>1</v>
      </c>
      <c r="E390" s="5">
        <f>IF(O390&gt;0,RANK(O390,(N390:P390,Q390:AE390)),0)</f>
        <v>2</v>
      </c>
      <c r="F390" s="5">
        <f t="shared" si="151"/>
        <v>0</v>
      </c>
      <c r="G390" s="1">
        <f t="shared" si="152"/>
        <v>51</v>
      </c>
      <c r="H390" s="2">
        <f t="shared" si="153"/>
        <v>8.7030716723549492E-2</v>
      </c>
      <c r="I390" s="6"/>
      <c r="J390" s="2">
        <f t="shared" si="154"/>
        <v>0.52389078498293518</v>
      </c>
      <c r="K390" s="2">
        <f t="shared" si="155"/>
        <v>0.43686006825938567</v>
      </c>
      <c r="L390" s="2">
        <f t="shared" si="156"/>
        <v>0</v>
      </c>
      <c r="M390" s="2">
        <f t="shared" si="157"/>
        <v>3.9249146757679154E-2</v>
      </c>
      <c r="N390" s="63">
        <v>307</v>
      </c>
      <c r="O390" s="63">
        <v>256</v>
      </c>
      <c r="P390" s="63"/>
      <c r="Q390" s="63">
        <v>14</v>
      </c>
      <c r="R390" s="63">
        <v>8</v>
      </c>
      <c r="S390" s="63"/>
      <c r="T390" s="67"/>
      <c r="U390" s="63"/>
      <c r="V390" s="63"/>
      <c r="W390" s="63">
        <f t="shared" si="158"/>
        <v>1</v>
      </c>
      <c r="X390" s="63">
        <v>0</v>
      </c>
      <c r="Y390" s="63"/>
      <c r="Z390" s="63"/>
      <c r="AA390" s="63"/>
      <c r="AB390" s="63"/>
      <c r="AJ390" s="8">
        <v>0</v>
      </c>
      <c r="AN390" t="str">
        <f t="shared" si="159"/>
        <v>Hartford</v>
      </c>
      <c r="AO390" t="s">
        <v>2397</v>
      </c>
      <c r="AP390">
        <v>2</v>
      </c>
      <c r="AR390" s="111">
        <v>23</v>
      </c>
      <c r="AS390" s="113">
        <v>17</v>
      </c>
      <c r="AT390" s="113">
        <v>65</v>
      </c>
      <c r="AU390" s="117">
        <v>31670</v>
      </c>
      <c r="AV390" s="117">
        <f t="shared" si="160"/>
        <v>23017</v>
      </c>
      <c r="AW390" t="s">
        <v>1480</v>
      </c>
      <c r="AX390">
        <f t="shared" si="161"/>
        <v>2331670</v>
      </c>
      <c r="AY390" s="1">
        <v>4</v>
      </c>
      <c r="BC390">
        <v>45.1</v>
      </c>
      <c r="BD390">
        <v>1.21</v>
      </c>
      <c r="BE390">
        <v>43.89</v>
      </c>
      <c r="BH390" s="123">
        <f t="shared" si="162"/>
        <v>0.52300000000000002</v>
      </c>
      <c r="BI390" s="123">
        <f t="shared" si="163"/>
        <v>0</v>
      </c>
      <c r="BJ390">
        <f t="shared" si="164"/>
        <v>0</v>
      </c>
      <c r="BN390" s="63">
        <v>1</v>
      </c>
    </row>
    <row r="391" spans="1:66" hidden="1" outlineLevel="1">
      <c r="A391" t="s">
        <v>2387</v>
      </c>
      <c r="B391" s="8" t="s">
        <v>1706</v>
      </c>
      <c r="C391" s="1">
        <f t="shared" si="150"/>
        <v>845</v>
      </c>
      <c r="D391" s="5">
        <f>IF(N391&gt;0, RANK(N391,(N391:P391,Q391:AE391)),0)</f>
        <v>2</v>
      </c>
      <c r="E391" s="5">
        <f>IF(O391&gt;0,RANK(O391,(N391:P391,Q391:AE391)),0)</f>
        <v>1</v>
      </c>
      <c r="F391" s="5">
        <f t="shared" si="151"/>
        <v>0</v>
      </c>
      <c r="G391" s="1">
        <f t="shared" si="152"/>
        <v>163</v>
      </c>
      <c r="H391" s="2">
        <f t="shared" si="153"/>
        <v>0.19289940828402366</v>
      </c>
      <c r="I391" s="6"/>
      <c r="J391" s="2">
        <f t="shared" si="154"/>
        <v>0.3834319526627219</v>
      </c>
      <c r="K391" s="2">
        <f t="shared" si="155"/>
        <v>0.57633136094674553</v>
      </c>
      <c r="L391" s="2">
        <f t="shared" si="156"/>
        <v>0</v>
      </c>
      <c r="M391" s="2">
        <f t="shared" si="157"/>
        <v>4.0236686390532572E-2</v>
      </c>
      <c r="N391" s="63">
        <v>324</v>
      </c>
      <c r="O391" s="63">
        <v>487</v>
      </c>
      <c r="P391" s="63"/>
      <c r="Q391" s="63">
        <v>11</v>
      </c>
      <c r="R391" s="63">
        <v>17</v>
      </c>
      <c r="S391" s="63"/>
      <c r="T391" s="67"/>
      <c r="U391" s="63"/>
      <c r="V391" s="63"/>
      <c r="W391" s="63">
        <f t="shared" si="158"/>
        <v>4</v>
      </c>
      <c r="X391" s="63">
        <v>2</v>
      </c>
      <c r="Y391" s="63"/>
      <c r="Z391" s="63"/>
      <c r="AA391" s="63"/>
      <c r="AB391" s="63"/>
      <c r="AJ391" s="8">
        <v>0</v>
      </c>
      <c r="AN391" t="str">
        <f t="shared" si="159"/>
        <v>Hartland</v>
      </c>
      <c r="AO391" t="s">
        <v>1796</v>
      </c>
      <c r="AP391">
        <v>2</v>
      </c>
      <c r="AR391" s="111">
        <v>23</v>
      </c>
      <c r="AS391" s="113">
        <v>25</v>
      </c>
      <c r="AT391" s="113">
        <v>70</v>
      </c>
      <c r="AU391" s="117">
        <v>31740</v>
      </c>
      <c r="AV391" s="117">
        <f t="shared" si="160"/>
        <v>23025</v>
      </c>
      <c r="AW391" t="s">
        <v>1480</v>
      </c>
      <c r="AX391">
        <f t="shared" si="161"/>
        <v>2331740</v>
      </c>
      <c r="AY391" s="1">
        <v>8</v>
      </c>
      <c r="BC391">
        <v>42.82</v>
      </c>
      <c r="BD391">
        <v>5.76</v>
      </c>
      <c r="BE391">
        <v>37.07</v>
      </c>
      <c r="BH391" s="123">
        <f t="shared" si="162"/>
        <v>0</v>
      </c>
      <c r="BI391" s="123">
        <f t="shared" si="163"/>
        <v>0.57599999999999996</v>
      </c>
      <c r="BJ391">
        <f t="shared" si="164"/>
        <v>0</v>
      </c>
      <c r="BN391" s="63">
        <v>4</v>
      </c>
    </row>
    <row r="392" spans="1:66" hidden="1" outlineLevel="1">
      <c r="A392" t="s">
        <v>2720</v>
      </c>
      <c r="B392" s="8" t="s">
        <v>1706</v>
      </c>
      <c r="C392" s="1">
        <f t="shared" si="150"/>
        <v>58</v>
      </c>
      <c r="D392" s="5">
        <f>IF(N392&gt;0, RANK(N392,(N392:P392,Q392:AE392)),0)</f>
        <v>2</v>
      </c>
      <c r="E392" s="5">
        <f>IF(O392&gt;0,RANK(O392,(N392:P392,Q392:AE392)),0)</f>
        <v>1</v>
      </c>
      <c r="F392" s="5">
        <f t="shared" si="151"/>
        <v>0</v>
      </c>
      <c r="G392" s="1">
        <f t="shared" si="152"/>
        <v>13</v>
      </c>
      <c r="H392" s="2">
        <f t="shared" si="153"/>
        <v>0.22413793103448276</v>
      </c>
      <c r="I392" s="6"/>
      <c r="J392" s="2">
        <f t="shared" si="154"/>
        <v>0.37931034482758619</v>
      </c>
      <c r="K392" s="2">
        <f t="shared" si="155"/>
        <v>0.60344827586206895</v>
      </c>
      <c r="L392" s="2">
        <f t="shared" si="156"/>
        <v>0</v>
      </c>
      <c r="M392" s="2">
        <f t="shared" si="157"/>
        <v>1.7241379310344862E-2</v>
      </c>
      <c r="N392" s="63">
        <v>22</v>
      </c>
      <c r="O392" s="63">
        <v>35</v>
      </c>
      <c r="P392" s="63"/>
      <c r="Q392" s="63">
        <v>0</v>
      </c>
      <c r="R392" s="63">
        <v>0</v>
      </c>
      <c r="S392" s="63"/>
      <c r="T392" s="67"/>
      <c r="U392" s="63"/>
      <c r="V392" s="63"/>
      <c r="W392" s="63">
        <f t="shared" si="158"/>
        <v>1</v>
      </c>
      <c r="X392" s="63">
        <v>0</v>
      </c>
      <c r="Y392" s="63"/>
      <c r="Z392" s="63"/>
      <c r="AA392" s="63"/>
      <c r="AB392" s="63"/>
      <c r="AJ392" s="8">
        <v>0</v>
      </c>
      <c r="AN392" t="str">
        <f t="shared" si="159"/>
        <v>Haynesville</v>
      </c>
      <c r="AO392" t="s">
        <v>2848</v>
      </c>
      <c r="AP392">
        <v>2</v>
      </c>
      <c r="AR392" s="111">
        <v>23</v>
      </c>
      <c r="AS392" s="113">
        <v>3</v>
      </c>
      <c r="AT392" s="113">
        <v>135</v>
      </c>
      <c r="AU392" s="117">
        <v>32195</v>
      </c>
      <c r="AV392" s="117">
        <f t="shared" si="160"/>
        <v>23003</v>
      </c>
      <c r="AW392" t="s">
        <v>1480</v>
      </c>
      <c r="AX392">
        <f t="shared" si="161"/>
        <v>2332195</v>
      </c>
      <c r="AY392" s="1">
        <v>2</v>
      </c>
      <c r="BC392">
        <v>41.46</v>
      </c>
      <c r="BD392">
        <v>0.47</v>
      </c>
      <c r="BE392">
        <v>40.99</v>
      </c>
      <c r="BH392" s="123">
        <f t="shared" si="162"/>
        <v>0</v>
      </c>
      <c r="BI392" s="123">
        <f t="shared" si="163"/>
        <v>0.60299999999999998</v>
      </c>
      <c r="BJ392">
        <f t="shared" si="164"/>
        <v>0</v>
      </c>
      <c r="BN392" s="63">
        <v>1</v>
      </c>
    </row>
    <row r="393" spans="1:66" hidden="1" outlineLevel="1">
      <c r="A393" t="s">
        <v>984</v>
      </c>
      <c r="B393" s="8" t="s">
        <v>1706</v>
      </c>
      <c r="C393" s="1">
        <f t="shared" si="150"/>
        <v>696</v>
      </c>
      <c r="D393" s="5">
        <f>IF(N393&gt;0, RANK(N393,(N393:P393,Q393:AE393)),0)</f>
        <v>1</v>
      </c>
      <c r="E393" s="5">
        <f>IF(O393&gt;0,RANK(O393,(N393:P393,Q393:AE393)),0)</f>
        <v>2</v>
      </c>
      <c r="F393" s="5">
        <f t="shared" si="151"/>
        <v>0</v>
      </c>
      <c r="G393" s="1">
        <f t="shared" si="152"/>
        <v>57</v>
      </c>
      <c r="H393" s="2">
        <f t="shared" si="153"/>
        <v>8.1896551724137928E-2</v>
      </c>
      <c r="I393" s="6"/>
      <c r="J393" s="2">
        <f t="shared" si="154"/>
        <v>0.51724137931034486</v>
      </c>
      <c r="K393" s="2">
        <f t="shared" si="155"/>
        <v>0.43534482758620691</v>
      </c>
      <c r="L393" s="2">
        <f t="shared" si="156"/>
        <v>0</v>
      </c>
      <c r="M393" s="2">
        <f t="shared" si="157"/>
        <v>4.7413793103448232E-2</v>
      </c>
      <c r="N393" s="63">
        <v>360</v>
      </c>
      <c r="O393" s="63">
        <v>303</v>
      </c>
      <c r="P393" s="63"/>
      <c r="Q393" s="63">
        <v>16</v>
      </c>
      <c r="R393" s="63">
        <v>14</v>
      </c>
      <c r="S393" s="63"/>
      <c r="T393" s="67"/>
      <c r="U393" s="63"/>
      <c r="V393" s="63"/>
      <c r="W393" s="63">
        <f t="shared" si="158"/>
        <v>3</v>
      </c>
      <c r="X393" s="63">
        <v>0</v>
      </c>
      <c r="Y393" s="63"/>
      <c r="Z393" s="63"/>
      <c r="AA393" s="63"/>
      <c r="AB393" s="63"/>
      <c r="AJ393" s="8">
        <v>0</v>
      </c>
      <c r="AN393" t="str">
        <f t="shared" si="159"/>
        <v>Hebron</v>
      </c>
      <c r="AO393" t="s">
        <v>2397</v>
      </c>
      <c r="AP393">
        <v>2</v>
      </c>
      <c r="AR393" s="111">
        <v>23</v>
      </c>
      <c r="AS393" s="113">
        <v>17</v>
      </c>
      <c r="AT393" s="113">
        <v>70</v>
      </c>
      <c r="AU393" s="117">
        <v>32370</v>
      </c>
      <c r="AV393" s="117">
        <f t="shared" si="160"/>
        <v>23017</v>
      </c>
      <c r="AW393" t="s">
        <v>1480</v>
      </c>
      <c r="AX393">
        <f t="shared" si="161"/>
        <v>2332370</v>
      </c>
      <c r="AY393" s="1">
        <v>13</v>
      </c>
      <c r="BC393">
        <v>22.55</v>
      </c>
      <c r="BD393">
        <v>0.14000000000000001</v>
      </c>
      <c r="BE393">
        <v>22.42</v>
      </c>
      <c r="BH393" s="123">
        <f t="shared" si="162"/>
        <v>0.51700000000000002</v>
      </c>
      <c r="BI393" s="123">
        <f t="shared" si="163"/>
        <v>0</v>
      </c>
      <c r="BJ393">
        <f t="shared" si="164"/>
        <v>0</v>
      </c>
      <c r="BN393" s="63">
        <v>3</v>
      </c>
    </row>
    <row r="394" spans="1:66" hidden="1" outlineLevel="1">
      <c r="A394" t="s">
        <v>3213</v>
      </c>
      <c r="B394" s="8" t="s">
        <v>1706</v>
      </c>
      <c r="C394" s="1">
        <f t="shared" si="150"/>
        <v>3033</v>
      </c>
      <c r="D394" s="5">
        <f>IF(N394&gt;0, RANK(N394,(N394:P394,Q394:AE394)),0)</f>
        <v>2</v>
      </c>
      <c r="E394" s="5">
        <f>IF(O394&gt;0,RANK(O394,(N394:P394,Q394:AE394)),0)</f>
        <v>1</v>
      </c>
      <c r="F394" s="5">
        <f t="shared" si="151"/>
        <v>0</v>
      </c>
      <c r="G394" s="1">
        <f t="shared" si="152"/>
        <v>481</v>
      </c>
      <c r="H394" s="2">
        <f t="shared" si="153"/>
        <v>0.15858885591823277</v>
      </c>
      <c r="I394" s="6"/>
      <c r="J394" s="2">
        <f t="shared" si="154"/>
        <v>0.41213320145070886</v>
      </c>
      <c r="K394" s="2">
        <f t="shared" si="155"/>
        <v>0.57072205736894166</v>
      </c>
      <c r="L394" s="2">
        <f t="shared" si="156"/>
        <v>0</v>
      </c>
      <c r="M394" s="2">
        <f t="shared" si="157"/>
        <v>1.7144741180349476E-2</v>
      </c>
      <c r="N394" s="63">
        <v>1250</v>
      </c>
      <c r="O394" s="63">
        <v>1731</v>
      </c>
      <c r="P394" s="63"/>
      <c r="Q394" s="63">
        <v>22</v>
      </c>
      <c r="R394" s="63">
        <v>22</v>
      </c>
      <c r="S394" s="63"/>
      <c r="T394" s="67"/>
      <c r="U394" s="63"/>
      <c r="V394" s="63"/>
      <c r="W394" s="63">
        <f t="shared" si="158"/>
        <v>8</v>
      </c>
      <c r="X394" s="63">
        <v>0</v>
      </c>
      <c r="Y394" s="63"/>
      <c r="Z394" s="63"/>
      <c r="AA394" s="63"/>
      <c r="AB394" s="63"/>
      <c r="AJ394" s="8">
        <v>0</v>
      </c>
      <c r="AN394" t="str">
        <f t="shared" si="159"/>
        <v>Hermon</v>
      </c>
      <c r="AO394" t="s">
        <v>2496</v>
      </c>
      <c r="AP394">
        <v>2</v>
      </c>
      <c r="AR394" s="111">
        <v>23</v>
      </c>
      <c r="AS394" s="113">
        <v>19</v>
      </c>
      <c r="AT394" s="113">
        <v>145</v>
      </c>
      <c r="AU394" s="117">
        <v>32510</v>
      </c>
      <c r="AV394" s="117">
        <f t="shared" si="160"/>
        <v>23019</v>
      </c>
      <c r="AW394" t="s">
        <v>1480</v>
      </c>
      <c r="AX394">
        <f t="shared" si="161"/>
        <v>2332510</v>
      </c>
      <c r="AY394" s="1">
        <v>33</v>
      </c>
      <c r="BC394">
        <v>36.79</v>
      </c>
      <c r="BD394">
        <v>0.86</v>
      </c>
      <c r="BE394">
        <v>35.92</v>
      </c>
      <c r="BH394" s="123">
        <f t="shared" si="162"/>
        <v>0</v>
      </c>
      <c r="BI394" s="123">
        <f t="shared" si="163"/>
        <v>0.56999999999999995</v>
      </c>
      <c r="BJ394">
        <f t="shared" si="164"/>
        <v>0</v>
      </c>
      <c r="BN394" s="63">
        <v>8</v>
      </c>
    </row>
    <row r="395" spans="1:66" hidden="1" outlineLevel="1">
      <c r="A395" t="s">
        <v>2376</v>
      </c>
      <c r="B395" s="8" t="s">
        <v>1706</v>
      </c>
      <c r="C395" s="1">
        <f t="shared" si="150"/>
        <v>32</v>
      </c>
      <c r="D395" s="5">
        <f>IF(N395&gt;0, RANK(N395,(N395:P395,Q395:AE395)),0)</f>
        <v>2</v>
      </c>
      <c r="E395" s="5">
        <f>IF(O395&gt;0,RANK(O395,(N395:P395,Q395:AE395)),0)</f>
        <v>1</v>
      </c>
      <c r="F395" s="5">
        <f t="shared" si="151"/>
        <v>0</v>
      </c>
      <c r="G395" s="1">
        <f t="shared" si="152"/>
        <v>14</v>
      </c>
      <c r="H395" s="2">
        <f t="shared" si="153"/>
        <v>0.4375</v>
      </c>
      <c r="I395" s="6"/>
      <c r="J395" s="2">
        <f t="shared" si="154"/>
        <v>0.28125</v>
      </c>
      <c r="K395" s="2">
        <f t="shared" si="155"/>
        <v>0.71875</v>
      </c>
      <c r="L395" s="2">
        <f t="shared" si="156"/>
        <v>0</v>
      </c>
      <c r="M395" s="2">
        <f t="shared" si="157"/>
        <v>0</v>
      </c>
      <c r="N395" s="63">
        <v>9</v>
      </c>
      <c r="O395" s="63">
        <v>23</v>
      </c>
      <c r="P395" s="63"/>
      <c r="Q395" s="63">
        <v>0</v>
      </c>
      <c r="R395" s="63">
        <v>0</v>
      </c>
      <c r="S395" s="63"/>
      <c r="T395" s="67"/>
      <c r="U395" s="63"/>
      <c r="V395" s="63"/>
      <c r="W395" s="63">
        <f t="shared" si="158"/>
        <v>0</v>
      </c>
      <c r="X395" s="63">
        <v>0</v>
      </c>
      <c r="Y395" s="63"/>
      <c r="Z395" s="63"/>
      <c r="AA395" s="63"/>
      <c r="AB395" s="63"/>
      <c r="AJ395" s="8">
        <v>0</v>
      </c>
      <c r="AN395" t="str">
        <f t="shared" si="159"/>
        <v>Hersey</v>
      </c>
      <c r="AO395" t="s">
        <v>2848</v>
      </c>
      <c r="AP395">
        <v>2</v>
      </c>
      <c r="AR395" s="111">
        <v>23</v>
      </c>
      <c r="AS395" s="113">
        <v>3</v>
      </c>
      <c r="AT395" s="113">
        <v>140</v>
      </c>
      <c r="AU395" s="117">
        <v>32685</v>
      </c>
      <c r="AV395" s="117">
        <f t="shared" si="160"/>
        <v>23003</v>
      </c>
      <c r="AW395" t="s">
        <v>1480</v>
      </c>
      <c r="AX395">
        <f t="shared" si="161"/>
        <v>2332685</v>
      </c>
      <c r="AY395" s="1">
        <v>3</v>
      </c>
      <c r="BC395">
        <v>40.01</v>
      </c>
      <c r="BD395">
        <v>0.21</v>
      </c>
      <c r="BE395">
        <v>39.799999999999997</v>
      </c>
      <c r="BH395" s="123">
        <f t="shared" si="162"/>
        <v>0</v>
      </c>
      <c r="BI395" s="123">
        <f t="shared" si="163"/>
        <v>0.71799999999999997</v>
      </c>
      <c r="BJ395">
        <f t="shared" si="164"/>
        <v>0</v>
      </c>
      <c r="BN395" s="63">
        <v>0</v>
      </c>
    </row>
    <row r="396" spans="1:66" hidden="1" outlineLevel="1">
      <c r="A396" t="s">
        <v>1996</v>
      </c>
      <c r="B396" s="8" t="s">
        <v>1706</v>
      </c>
      <c r="C396" s="1">
        <f t="shared" si="150"/>
        <v>107</v>
      </c>
      <c r="D396" s="5">
        <f>IF(N396&gt;0, RANK(N396,(N396:P396,Q396:AE396)),0)</f>
        <v>2</v>
      </c>
      <c r="E396" s="5">
        <f>IF(O396&gt;0,RANK(O396,(N396:P396,Q396:AE396)),0)</f>
        <v>1</v>
      </c>
      <c r="F396" s="5">
        <f t="shared" si="151"/>
        <v>0</v>
      </c>
      <c r="G396" s="1">
        <f t="shared" si="152"/>
        <v>23</v>
      </c>
      <c r="H396" s="2">
        <f t="shared" si="153"/>
        <v>0.21495327102803738</v>
      </c>
      <c r="I396" s="6"/>
      <c r="J396" s="2">
        <f t="shared" si="154"/>
        <v>0.3644859813084112</v>
      </c>
      <c r="K396" s="2">
        <f t="shared" si="155"/>
        <v>0.57943925233644855</v>
      </c>
      <c r="L396" s="2">
        <f t="shared" si="156"/>
        <v>0</v>
      </c>
      <c r="M396" s="2">
        <f t="shared" si="157"/>
        <v>5.6074766355140304E-2</v>
      </c>
      <c r="N396" s="63">
        <v>39</v>
      </c>
      <c r="O396" s="63">
        <v>62</v>
      </c>
      <c r="P396" s="63"/>
      <c r="Q396" s="63">
        <v>3</v>
      </c>
      <c r="R396" s="63">
        <v>2</v>
      </c>
      <c r="S396" s="63"/>
      <c r="T396" s="67"/>
      <c r="U396" s="63"/>
      <c r="V396" s="63"/>
      <c r="W396" s="63">
        <f t="shared" si="158"/>
        <v>1</v>
      </c>
      <c r="X396" s="63">
        <v>0</v>
      </c>
      <c r="Y396" s="63"/>
      <c r="Z396" s="63"/>
      <c r="AA396" s="63"/>
      <c r="AB396" s="63"/>
      <c r="AJ396" s="8">
        <v>0</v>
      </c>
      <c r="AN396" t="str">
        <f t="shared" si="159"/>
        <v>Highland</v>
      </c>
      <c r="AO396" t="s">
        <v>1796</v>
      </c>
      <c r="AP396">
        <v>2</v>
      </c>
      <c r="AR396" s="111">
        <v>23</v>
      </c>
      <c r="AS396" s="113">
        <v>25</v>
      </c>
      <c r="AT396" s="113">
        <v>75</v>
      </c>
      <c r="AU396" s="117">
        <v>32895</v>
      </c>
      <c r="AV396" s="117">
        <f t="shared" si="160"/>
        <v>23025</v>
      </c>
      <c r="AW396" t="s">
        <v>3099</v>
      </c>
      <c r="AX396">
        <f t="shared" si="161"/>
        <v>2332895</v>
      </c>
      <c r="AY396" s="1">
        <v>1</v>
      </c>
      <c r="BC396">
        <v>42.03</v>
      </c>
      <c r="BD396">
        <v>0.02</v>
      </c>
      <c r="BE396">
        <v>42.01</v>
      </c>
      <c r="BH396" s="123">
        <f t="shared" si="162"/>
        <v>0</v>
      </c>
      <c r="BI396" s="123">
        <f t="shared" si="163"/>
        <v>0.57899999999999996</v>
      </c>
      <c r="BJ396">
        <f t="shared" si="164"/>
        <v>0</v>
      </c>
      <c r="BN396" s="63">
        <v>1</v>
      </c>
    </row>
    <row r="397" spans="1:66" hidden="1" outlineLevel="1">
      <c r="A397" t="s">
        <v>3479</v>
      </c>
      <c r="B397" s="8" t="s">
        <v>1706</v>
      </c>
      <c r="C397" s="1">
        <f t="shared" si="150"/>
        <v>0</v>
      </c>
      <c r="D397" s="5">
        <f>IF(N397&gt;0, RANK(N397,(N397:P397,Q397:AE397)),0)</f>
        <v>0</v>
      </c>
      <c r="E397" s="5">
        <f>IF(O397&gt;0,RANK(O397,(N397:P397,Q397:AE397)),0)</f>
        <v>0</v>
      </c>
      <c r="F397" s="5">
        <f t="shared" si="151"/>
        <v>0</v>
      </c>
      <c r="G397" s="1">
        <f t="shared" si="152"/>
        <v>0</v>
      </c>
      <c r="H397" s="2">
        <f t="shared" si="153"/>
        <v>0</v>
      </c>
      <c r="I397" s="6"/>
      <c r="J397" s="2" t="str">
        <f t="shared" si="154"/>
        <v>-</v>
      </c>
      <c r="K397" s="2" t="str">
        <f t="shared" si="155"/>
        <v>-</v>
      </c>
      <c r="L397" s="2" t="str">
        <f t="shared" si="156"/>
        <v>-</v>
      </c>
      <c r="M397" s="2" t="str">
        <f t="shared" si="157"/>
        <v>-</v>
      </c>
      <c r="N397" s="63">
        <v>0</v>
      </c>
      <c r="O397" s="63">
        <v>0</v>
      </c>
      <c r="P397" s="63"/>
      <c r="Q397" s="63">
        <v>0</v>
      </c>
      <c r="R397" s="63">
        <v>0</v>
      </c>
      <c r="S397" s="63"/>
      <c r="T397" s="67"/>
      <c r="U397" s="63"/>
      <c r="V397" s="63"/>
      <c r="W397" s="63">
        <f t="shared" si="158"/>
        <v>0</v>
      </c>
      <c r="X397" s="63">
        <v>0</v>
      </c>
      <c r="Y397" s="63"/>
      <c r="Z397" s="63"/>
      <c r="AA397" s="63"/>
      <c r="AB397" s="63"/>
      <c r="AJ397" s="8">
        <v>0</v>
      </c>
      <c r="AN397" t="str">
        <f t="shared" si="159"/>
        <v xml:space="preserve"> Highland Twps</v>
      </c>
      <c r="AO397" t="s">
        <v>1796</v>
      </c>
      <c r="AP397">
        <v>2</v>
      </c>
      <c r="AR397" s="111">
        <v>23</v>
      </c>
      <c r="AS397" s="113">
        <v>25</v>
      </c>
      <c r="AU397" s="141">
        <v>32896</v>
      </c>
      <c r="AV397" s="117">
        <f t="shared" si="160"/>
        <v>23025</v>
      </c>
      <c r="AW397" t="s">
        <v>965</v>
      </c>
      <c r="AX397">
        <f t="shared" si="161"/>
        <v>2332896</v>
      </c>
      <c r="AY397" s="1">
        <v>0</v>
      </c>
      <c r="BI397" s="123"/>
      <c r="BN397" s="63">
        <v>0</v>
      </c>
    </row>
    <row r="398" spans="1:66" hidden="1" outlineLevel="1">
      <c r="A398" t="s">
        <v>3212</v>
      </c>
      <c r="B398" s="8" t="s">
        <v>1706</v>
      </c>
      <c r="C398" s="1">
        <f t="shared" si="150"/>
        <v>729</v>
      </c>
      <c r="D398" s="5">
        <f>IF(N398&gt;0, RANK(N398,(N398:P398,Q398:AE398)),0)</f>
        <v>1</v>
      </c>
      <c r="E398" s="5">
        <f>IF(O398&gt;0,RANK(O398,(N398:P398,Q398:AE398)),0)</f>
        <v>2</v>
      </c>
      <c r="F398" s="5">
        <f t="shared" si="151"/>
        <v>0</v>
      </c>
      <c r="G398" s="1">
        <f t="shared" si="152"/>
        <v>56</v>
      </c>
      <c r="H398" s="2">
        <f t="shared" si="153"/>
        <v>7.6817558299039787E-2</v>
      </c>
      <c r="I398" s="6"/>
      <c r="J398" s="2">
        <f t="shared" si="154"/>
        <v>0.51989026063100141</v>
      </c>
      <c r="K398" s="2">
        <f t="shared" si="155"/>
        <v>0.44307270233196161</v>
      </c>
      <c r="L398" s="2">
        <f t="shared" si="156"/>
        <v>0</v>
      </c>
      <c r="M398" s="2">
        <f t="shared" si="157"/>
        <v>3.7037037037036979E-2</v>
      </c>
      <c r="N398" s="63">
        <v>379</v>
      </c>
      <c r="O398" s="63">
        <v>323</v>
      </c>
      <c r="P398" s="63"/>
      <c r="Q398" s="63">
        <v>12</v>
      </c>
      <c r="R398" s="63">
        <v>11</v>
      </c>
      <c r="S398" s="63"/>
      <c r="T398" s="67"/>
      <c r="U398" s="63"/>
      <c r="V398" s="63"/>
      <c r="W398" s="63">
        <f t="shared" si="158"/>
        <v>3</v>
      </c>
      <c r="X398" s="63">
        <v>1</v>
      </c>
      <c r="Y398" s="63"/>
      <c r="Z398" s="63"/>
      <c r="AA398" s="63"/>
      <c r="AB398" s="63"/>
      <c r="AJ398" s="8">
        <v>0</v>
      </c>
      <c r="AN398" t="str">
        <f t="shared" si="159"/>
        <v>Hiram</v>
      </c>
      <c r="AO398" t="s">
        <v>2397</v>
      </c>
      <c r="AP398">
        <v>2</v>
      </c>
      <c r="AR398" s="111">
        <v>23</v>
      </c>
      <c r="AS398" s="113">
        <v>17</v>
      </c>
      <c r="AT398" s="113">
        <v>75</v>
      </c>
      <c r="AU398" s="117">
        <v>33315</v>
      </c>
      <c r="AV398" s="117">
        <f t="shared" si="160"/>
        <v>23017</v>
      </c>
      <c r="AW398" t="s">
        <v>1480</v>
      </c>
      <c r="AX398">
        <f t="shared" si="161"/>
        <v>2333315</v>
      </c>
      <c r="AY398" s="1">
        <v>9</v>
      </c>
      <c r="BC398">
        <v>38.840000000000003</v>
      </c>
      <c r="BD398">
        <v>1.3</v>
      </c>
      <c r="BE398">
        <v>37.53</v>
      </c>
      <c r="BH398" s="123">
        <f t="shared" ref="BH398:BH429" si="165">IF(D398=1,ROUNDDOWN(J398,3),0)</f>
        <v>0.51900000000000002</v>
      </c>
      <c r="BI398" s="123">
        <f t="shared" ref="BI398:BI429" si="166">IF(E398=1,ROUNDDOWN(K398,3),0)</f>
        <v>0</v>
      </c>
      <c r="BJ398">
        <f t="shared" ref="BJ398:BJ429" si="167">IF(BH398=BI398,ROUNDDOWN(BI398*10,0),0)</f>
        <v>0</v>
      </c>
      <c r="BN398" s="63">
        <v>3</v>
      </c>
    </row>
    <row r="399" spans="1:66" hidden="1" outlineLevel="1">
      <c r="A399" t="s">
        <v>1496</v>
      </c>
      <c r="B399" s="8" t="s">
        <v>1706</v>
      </c>
      <c r="C399" s="1">
        <f t="shared" si="150"/>
        <v>567</v>
      </c>
      <c r="D399" s="5">
        <f>IF(N399&gt;0, RANK(N399,(N399:P399,Q399:AE399)),0)</f>
        <v>2</v>
      </c>
      <c r="E399" s="5">
        <f>IF(O399&gt;0,RANK(O399,(N399:P399,Q399:AE399)),0)</f>
        <v>1</v>
      </c>
      <c r="F399" s="5">
        <f t="shared" si="151"/>
        <v>0</v>
      </c>
      <c r="G399" s="1">
        <f t="shared" si="152"/>
        <v>196</v>
      </c>
      <c r="H399" s="2">
        <f t="shared" si="153"/>
        <v>0.34567901234567899</v>
      </c>
      <c r="I399" s="6"/>
      <c r="J399" s="2">
        <f t="shared" si="154"/>
        <v>0.31922398589065254</v>
      </c>
      <c r="K399" s="2">
        <f t="shared" si="155"/>
        <v>0.66490299823633159</v>
      </c>
      <c r="L399" s="2">
        <f t="shared" si="156"/>
        <v>0</v>
      </c>
      <c r="M399" s="2">
        <f t="shared" si="157"/>
        <v>1.5873015873015928E-2</v>
      </c>
      <c r="N399" s="63">
        <v>181</v>
      </c>
      <c r="O399" s="63">
        <v>377</v>
      </c>
      <c r="P399" s="63"/>
      <c r="Q399" s="63">
        <v>6</v>
      </c>
      <c r="R399" s="63">
        <v>3</v>
      </c>
      <c r="S399" s="63"/>
      <c r="T399" s="67"/>
      <c r="U399" s="63"/>
      <c r="V399" s="63"/>
      <c r="W399" s="63">
        <f t="shared" si="158"/>
        <v>0</v>
      </c>
      <c r="X399" s="63">
        <v>0</v>
      </c>
      <c r="Y399" s="63"/>
      <c r="Z399" s="63"/>
      <c r="AA399" s="63"/>
      <c r="AB399" s="63"/>
      <c r="AJ399" s="8">
        <v>0</v>
      </c>
      <c r="AN399" t="str">
        <f t="shared" si="159"/>
        <v>Hodgdon</v>
      </c>
      <c r="AO399" t="s">
        <v>2848</v>
      </c>
      <c r="AP399">
        <v>2</v>
      </c>
      <c r="AR399" s="111">
        <v>23</v>
      </c>
      <c r="AS399" s="113">
        <v>3</v>
      </c>
      <c r="AT399" s="113">
        <v>145</v>
      </c>
      <c r="AU399" s="117">
        <v>33385</v>
      </c>
      <c r="AV399" s="117">
        <f t="shared" si="160"/>
        <v>23003</v>
      </c>
      <c r="AW399" t="s">
        <v>1480</v>
      </c>
      <c r="AX399">
        <f t="shared" si="161"/>
        <v>2333385</v>
      </c>
      <c r="AY399" s="1">
        <v>12</v>
      </c>
      <c r="BC399">
        <v>39.82</v>
      </c>
      <c r="BD399">
        <v>0.15</v>
      </c>
      <c r="BE399">
        <v>39.68</v>
      </c>
      <c r="BH399" s="123">
        <f t="shared" si="165"/>
        <v>0</v>
      </c>
      <c r="BI399" s="123">
        <f t="shared" si="166"/>
        <v>0.66400000000000003</v>
      </c>
      <c r="BJ399">
        <f t="shared" si="167"/>
        <v>0</v>
      </c>
      <c r="BN399" s="63">
        <v>0</v>
      </c>
    </row>
    <row r="400" spans="1:66" hidden="1" outlineLevel="1">
      <c r="A400" t="s">
        <v>1798</v>
      </c>
      <c r="B400" s="8" t="s">
        <v>1706</v>
      </c>
      <c r="C400" s="1">
        <f t="shared" si="150"/>
        <v>1927</v>
      </c>
      <c r="D400" s="5">
        <f>IF(N400&gt;0, RANK(N400,(N400:P400,Q400:AE400)),0)</f>
        <v>2</v>
      </c>
      <c r="E400" s="5">
        <f>IF(O400&gt;0,RANK(O400,(N400:P400,Q400:AE400)),0)</f>
        <v>1</v>
      </c>
      <c r="F400" s="5">
        <f t="shared" si="151"/>
        <v>0</v>
      </c>
      <c r="G400" s="1">
        <f t="shared" si="152"/>
        <v>232</v>
      </c>
      <c r="H400" s="2">
        <f t="shared" si="153"/>
        <v>0.12039439543331604</v>
      </c>
      <c r="I400" s="6"/>
      <c r="J400" s="2">
        <f t="shared" si="154"/>
        <v>0.42916450441100157</v>
      </c>
      <c r="K400" s="2">
        <f t="shared" si="155"/>
        <v>0.54955889984431761</v>
      </c>
      <c r="L400" s="2">
        <f t="shared" si="156"/>
        <v>0</v>
      </c>
      <c r="M400" s="2">
        <f t="shared" si="157"/>
        <v>2.1276595744680882E-2</v>
      </c>
      <c r="N400" s="63">
        <v>827</v>
      </c>
      <c r="O400" s="63">
        <v>1059</v>
      </c>
      <c r="P400" s="63"/>
      <c r="Q400" s="63">
        <v>20</v>
      </c>
      <c r="R400" s="63">
        <v>21</v>
      </c>
      <c r="S400" s="63"/>
      <c r="T400" s="67"/>
      <c r="U400" s="63"/>
      <c r="V400" s="63"/>
      <c r="W400" s="63">
        <f t="shared" si="158"/>
        <v>0</v>
      </c>
      <c r="X400" s="63">
        <v>0</v>
      </c>
      <c r="Y400" s="63"/>
      <c r="Z400" s="63"/>
      <c r="AA400" s="63"/>
      <c r="AB400" s="63"/>
      <c r="AJ400" s="8">
        <v>0</v>
      </c>
      <c r="AN400" t="str">
        <f t="shared" si="159"/>
        <v>Holden</v>
      </c>
      <c r="AO400" t="s">
        <v>2496</v>
      </c>
      <c r="AP400">
        <v>2</v>
      </c>
      <c r="AR400" s="111">
        <v>23</v>
      </c>
      <c r="AS400" s="113">
        <v>19</v>
      </c>
      <c r="AT400" s="113">
        <v>150</v>
      </c>
      <c r="AU400" s="117">
        <v>33490</v>
      </c>
      <c r="AV400" s="117">
        <f t="shared" si="160"/>
        <v>23019</v>
      </c>
      <c r="AW400" t="s">
        <v>1480</v>
      </c>
      <c r="AX400">
        <f t="shared" si="161"/>
        <v>2333490</v>
      </c>
      <c r="AY400" s="1">
        <v>21</v>
      </c>
      <c r="BC400">
        <v>32.11</v>
      </c>
      <c r="BD400">
        <v>1.19</v>
      </c>
      <c r="BE400">
        <v>30.91</v>
      </c>
      <c r="BH400" s="123">
        <f t="shared" si="165"/>
        <v>0</v>
      </c>
      <c r="BI400" s="123">
        <f t="shared" si="166"/>
        <v>0.54900000000000004</v>
      </c>
      <c r="BJ400">
        <f t="shared" si="167"/>
        <v>0</v>
      </c>
      <c r="BN400" s="63">
        <v>0</v>
      </c>
    </row>
    <row r="401" spans="1:66" hidden="1" outlineLevel="1">
      <c r="A401" t="s">
        <v>2300</v>
      </c>
      <c r="B401" s="8" t="s">
        <v>1706</v>
      </c>
      <c r="C401" s="1">
        <f t="shared" si="150"/>
        <v>2401</v>
      </c>
      <c r="D401" s="5">
        <f>IF(N401&gt;0, RANK(N401,(N401:P401,Q401:AE401)),0)</f>
        <v>1</v>
      </c>
      <c r="E401" s="5">
        <f>IF(O401&gt;0,RANK(O401,(N401:P401,Q401:AE401)),0)</f>
        <v>2</v>
      </c>
      <c r="F401" s="5">
        <f t="shared" si="151"/>
        <v>0</v>
      </c>
      <c r="G401" s="1">
        <f t="shared" si="152"/>
        <v>195</v>
      </c>
      <c r="H401" s="2">
        <f t="shared" si="153"/>
        <v>8.1216159933361093E-2</v>
      </c>
      <c r="I401" s="6"/>
      <c r="J401" s="2">
        <f t="shared" si="154"/>
        <v>0.52019991670137444</v>
      </c>
      <c r="K401" s="2">
        <f t="shared" si="155"/>
        <v>0.43898375676801332</v>
      </c>
      <c r="L401" s="2">
        <f t="shared" si="156"/>
        <v>0</v>
      </c>
      <c r="M401" s="2">
        <f t="shared" si="157"/>
        <v>4.0816326530612235E-2</v>
      </c>
      <c r="N401" s="63">
        <v>1249</v>
      </c>
      <c r="O401" s="63">
        <v>1054</v>
      </c>
      <c r="P401" s="63"/>
      <c r="Q401" s="63">
        <v>44</v>
      </c>
      <c r="R401" s="63">
        <v>34</v>
      </c>
      <c r="S401" s="63"/>
      <c r="T401" s="67"/>
      <c r="U401" s="63"/>
      <c r="V401" s="63"/>
      <c r="W401" s="63">
        <f t="shared" si="158"/>
        <v>20</v>
      </c>
      <c r="X401" s="63">
        <v>0</v>
      </c>
      <c r="Y401" s="63"/>
      <c r="Z401" s="63"/>
      <c r="AA401" s="63"/>
      <c r="AB401" s="63"/>
      <c r="AJ401" s="8">
        <v>0</v>
      </c>
      <c r="AN401" t="str">
        <f t="shared" si="159"/>
        <v>Hollis</v>
      </c>
      <c r="AO401" t="s">
        <v>932</v>
      </c>
      <c r="AP401">
        <v>1</v>
      </c>
      <c r="AR401" s="111">
        <v>23</v>
      </c>
      <c r="AS401" s="113">
        <v>31</v>
      </c>
      <c r="AT401" s="113">
        <v>50</v>
      </c>
      <c r="AU401" s="117">
        <v>33665</v>
      </c>
      <c r="AV401" s="117">
        <f t="shared" si="160"/>
        <v>23031</v>
      </c>
      <c r="AW401" t="s">
        <v>1480</v>
      </c>
      <c r="AX401">
        <f t="shared" si="161"/>
        <v>2333665</v>
      </c>
      <c r="AY401" s="1">
        <v>35</v>
      </c>
      <c r="BC401">
        <v>32.93</v>
      </c>
      <c r="BD401">
        <v>0.92</v>
      </c>
      <c r="BE401">
        <v>32.020000000000003</v>
      </c>
      <c r="BH401" s="123">
        <f t="shared" si="165"/>
        <v>0.52</v>
      </c>
      <c r="BI401" s="123">
        <f t="shared" si="166"/>
        <v>0</v>
      </c>
      <c r="BJ401">
        <f t="shared" si="167"/>
        <v>0</v>
      </c>
      <c r="BN401" s="63">
        <v>20</v>
      </c>
    </row>
    <row r="402" spans="1:66" hidden="1" outlineLevel="1">
      <c r="A402" t="s">
        <v>2925</v>
      </c>
      <c r="B402" s="8" t="s">
        <v>1706</v>
      </c>
      <c r="C402" s="1">
        <f t="shared" si="150"/>
        <v>957</v>
      </c>
      <c r="D402" s="5">
        <f>IF(N402&gt;0, RANK(N402,(N402:P402,Q402:AE402)),0)</f>
        <v>1</v>
      </c>
      <c r="E402" s="5">
        <f>IF(O402&gt;0,RANK(O402,(N402:P402,Q402:AE402)),0)</f>
        <v>2</v>
      </c>
      <c r="F402" s="5">
        <f t="shared" si="151"/>
        <v>0</v>
      </c>
      <c r="G402" s="1">
        <f t="shared" si="152"/>
        <v>164</v>
      </c>
      <c r="H402" s="2">
        <f t="shared" si="153"/>
        <v>0.17136886102403343</v>
      </c>
      <c r="I402" s="6"/>
      <c r="J402" s="2">
        <f t="shared" si="154"/>
        <v>0.56948798328108674</v>
      </c>
      <c r="K402" s="2">
        <f t="shared" si="155"/>
        <v>0.39811912225705332</v>
      </c>
      <c r="L402" s="2">
        <f t="shared" si="156"/>
        <v>0</v>
      </c>
      <c r="M402" s="2">
        <f t="shared" si="157"/>
        <v>3.2392894461859945E-2</v>
      </c>
      <c r="N402" s="63">
        <v>545</v>
      </c>
      <c r="O402" s="63">
        <v>381</v>
      </c>
      <c r="P402" s="63"/>
      <c r="Q402" s="63">
        <v>13</v>
      </c>
      <c r="R402" s="63">
        <v>16</v>
      </c>
      <c r="S402" s="63"/>
      <c r="T402" s="67"/>
      <c r="U402" s="63"/>
      <c r="V402" s="63"/>
      <c r="W402" s="63">
        <f t="shared" si="158"/>
        <v>2</v>
      </c>
      <c r="X402" s="63">
        <v>0</v>
      </c>
      <c r="Y402" s="63"/>
      <c r="Z402" s="63"/>
      <c r="AA402" s="63"/>
      <c r="AB402" s="63"/>
      <c r="AJ402" s="8">
        <v>0</v>
      </c>
      <c r="AN402" t="str">
        <f t="shared" si="159"/>
        <v>Hope</v>
      </c>
      <c r="AO402" t="s">
        <v>1738</v>
      </c>
      <c r="AP402">
        <v>1</v>
      </c>
      <c r="AR402" s="111">
        <v>23</v>
      </c>
      <c r="AS402" s="113">
        <v>13</v>
      </c>
      <c r="AT402" s="113">
        <v>25</v>
      </c>
      <c r="AU402" s="117">
        <v>33840</v>
      </c>
      <c r="AV402" s="117">
        <f t="shared" si="160"/>
        <v>23013</v>
      </c>
      <c r="AW402" t="s">
        <v>1480</v>
      </c>
      <c r="AX402">
        <f t="shared" si="161"/>
        <v>2333840</v>
      </c>
      <c r="AY402" s="1">
        <v>8</v>
      </c>
      <c r="BC402">
        <v>23.8</v>
      </c>
      <c r="BD402">
        <v>1.96</v>
      </c>
      <c r="BE402">
        <v>21.84</v>
      </c>
      <c r="BH402" s="123">
        <f t="shared" si="165"/>
        <v>0.56899999999999995</v>
      </c>
      <c r="BI402" s="123">
        <f t="shared" si="166"/>
        <v>0</v>
      </c>
      <c r="BJ402">
        <f t="shared" si="167"/>
        <v>0</v>
      </c>
      <c r="BN402" s="63">
        <v>2</v>
      </c>
    </row>
    <row r="403" spans="1:66" hidden="1" outlineLevel="1">
      <c r="A403" t="s">
        <v>2313</v>
      </c>
      <c r="B403" s="8" t="s">
        <v>1706</v>
      </c>
      <c r="C403" s="1">
        <f t="shared" si="150"/>
        <v>2511</v>
      </c>
      <c r="D403" s="5">
        <f>IF(N403&gt;0, RANK(N403,(N403:P403,Q403:AE403)),0)</f>
        <v>2</v>
      </c>
      <c r="E403" s="5">
        <f>IF(O403&gt;0,RANK(O403,(N403:P403,Q403:AE403)),0)</f>
        <v>1</v>
      </c>
      <c r="F403" s="5">
        <f t="shared" si="151"/>
        <v>0</v>
      </c>
      <c r="G403" s="1">
        <f t="shared" si="152"/>
        <v>174</v>
      </c>
      <c r="H403" s="2">
        <f t="shared" si="153"/>
        <v>6.9295101553166066E-2</v>
      </c>
      <c r="I403" s="6"/>
      <c r="J403" s="2">
        <f t="shared" si="154"/>
        <v>0.45121465551573081</v>
      </c>
      <c r="K403" s="2">
        <f t="shared" si="155"/>
        <v>0.52050975706889691</v>
      </c>
      <c r="L403" s="2">
        <f t="shared" si="156"/>
        <v>0</v>
      </c>
      <c r="M403" s="2">
        <f t="shared" si="157"/>
        <v>2.8275587415372283E-2</v>
      </c>
      <c r="N403" s="63">
        <v>1133</v>
      </c>
      <c r="O403" s="63">
        <v>1307</v>
      </c>
      <c r="P403" s="63"/>
      <c r="Q403" s="63">
        <v>30</v>
      </c>
      <c r="R403" s="63">
        <v>31</v>
      </c>
      <c r="S403" s="63"/>
      <c r="T403" s="67"/>
      <c r="U403" s="63"/>
      <c r="V403" s="63"/>
      <c r="W403" s="63">
        <f t="shared" si="158"/>
        <v>10</v>
      </c>
      <c r="X403" s="63">
        <v>0</v>
      </c>
      <c r="Y403" s="63"/>
      <c r="Z403" s="63"/>
      <c r="AA403" s="63"/>
      <c r="AB403" s="63"/>
      <c r="AJ403" s="8">
        <v>0</v>
      </c>
      <c r="AN403" t="str">
        <f t="shared" si="159"/>
        <v>Houlton</v>
      </c>
      <c r="AO403" t="s">
        <v>2848</v>
      </c>
      <c r="AP403">
        <v>2</v>
      </c>
      <c r="AR403" s="111">
        <v>23</v>
      </c>
      <c r="AS403" s="113">
        <v>3</v>
      </c>
      <c r="AT403" s="113">
        <v>150</v>
      </c>
      <c r="AU403" s="117">
        <v>33980</v>
      </c>
      <c r="AV403" s="117">
        <f t="shared" si="160"/>
        <v>23003</v>
      </c>
      <c r="AW403" t="s">
        <v>1480</v>
      </c>
      <c r="AX403">
        <f t="shared" si="161"/>
        <v>2333980</v>
      </c>
      <c r="AY403" s="1">
        <v>64</v>
      </c>
      <c r="BC403">
        <v>36.76</v>
      </c>
      <c r="BD403">
        <v>0.01</v>
      </c>
      <c r="BE403">
        <v>36.75</v>
      </c>
      <c r="BH403" s="123">
        <f t="shared" si="165"/>
        <v>0</v>
      </c>
      <c r="BI403" s="123">
        <f t="shared" si="166"/>
        <v>0.52</v>
      </c>
      <c r="BJ403">
        <f t="shared" si="167"/>
        <v>0</v>
      </c>
      <c r="BN403" s="63">
        <v>10</v>
      </c>
    </row>
    <row r="404" spans="1:66" hidden="1" outlineLevel="1">
      <c r="A404" t="s">
        <v>1892</v>
      </c>
      <c r="B404" s="8" t="s">
        <v>1706</v>
      </c>
      <c r="C404" s="1">
        <f t="shared" si="150"/>
        <v>647</v>
      </c>
      <c r="D404" s="5">
        <f>IF(N404&gt;0, RANK(N404,(N404:P404,Q404:AE404)),0)</f>
        <v>1</v>
      </c>
      <c r="E404" s="5">
        <f>IF(O404&gt;0,RANK(O404,(N404:P404,Q404:AE404)),0)</f>
        <v>2</v>
      </c>
      <c r="F404" s="5">
        <f t="shared" si="151"/>
        <v>0</v>
      </c>
      <c r="G404" s="1">
        <f t="shared" si="152"/>
        <v>53</v>
      </c>
      <c r="H404" s="2">
        <f t="shared" si="153"/>
        <v>8.1916537867078823E-2</v>
      </c>
      <c r="I404" s="6"/>
      <c r="J404" s="2">
        <f t="shared" si="154"/>
        <v>0.5285935085007728</v>
      </c>
      <c r="K404" s="2">
        <f t="shared" si="155"/>
        <v>0.44667697063369399</v>
      </c>
      <c r="L404" s="2">
        <f t="shared" si="156"/>
        <v>0</v>
      </c>
      <c r="M404" s="2">
        <f t="shared" si="157"/>
        <v>2.4729520865533205E-2</v>
      </c>
      <c r="N404" s="63">
        <v>342</v>
      </c>
      <c r="O404" s="63">
        <v>289</v>
      </c>
      <c r="P404" s="63"/>
      <c r="Q404" s="63">
        <v>5</v>
      </c>
      <c r="R404" s="63">
        <v>11</v>
      </c>
      <c r="S404" s="63"/>
      <c r="T404" s="67"/>
      <c r="U404" s="63"/>
      <c r="V404" s="63"/>
      <c r="W404" s="63">
        <f t="shared" si="158"/>
        <v>0</v>
      </c>
      <c r="X404" s="63">
        <v>0</v>
      </c>
      <c r="Y404" s="63"/>
      <c r="Z404" s="63"/>
      <c r="AA404" s="63"/>
      <c r="AB404" s="63"/>
      <c r="AJ404" s="8">
        <v>0</v>
      </c>
      <c r="AN404" t="str">
        <f t="shared" si="159"/>
        <v>Howland</v>
      </c>
      <c r="AO404" t="s">
        <v>2496</v>
      </c>
      <c r="AP404">
        <v>2</v>
      </c>
      <c r="AR404" s="111">
        <v>23</v>
      </c>
      <c r="AS404" s="113">
        <v>19</v>
      </c>
      <c r="AT404" s="113">
        <v>155</v>
      </c>
      <c r="AU404" s="117">
        <v>34190</v>
      </c>
      <c r="AV404" s="117">
        <f t="shared" si="160"/>
        <v>23019</v>
      </c>
      <c r="AW404" t="s">
        <v>1480</v>
      </c>
      <c r="AX404">
        <f t="shared" si="161"/>
        <v>2334190</v>
      </c>
      <c r="AY404" s="1">
        <v>23</v>
      </c>
      <c r="BC404">
        <v>35.340000000000003</v>
      </c>
      <c r="BD404">
        <v>0.7</v>
      </c>
      <c r="BE404">
        <v>34.65</v>
      </c>
      <c r="BH404" s="123">
        <f t="shared" si="165"/>
        <v>0.52800000000000002</v>
      </c>
      <c r="BI404" s="123">
        <f t="shared" si="166"/>
        <v>0</v>
      </c>
      <c r="BJ404">
        <f t="shared" si="167"/>
        <v>0</v>
      </c>
      <c r="BN404" s="63">
        <v>0</v>
      </c>
    </row>
    <row r="405" spans="1:66" hidden="1" outlineLevel="1">
      <c r="A405" t="s">
        <v>2112</v>
      </c>
      <c r="B405" s="8" t="s">
        <v>1706</v>
      </c>
      <c r="C405" s="1">
        <f t="shared" si="150"/>
        <v>741</v>
      </c>
      <c r="D405" s="5">
        <f>IF(N405&gt;0, RANK(N405,(N405:P405,Q405:AE405)),0)</f>
        <v>2</v>
      </c>
      <c r="E405" s="5">
        <f>IF(O405&gt;0,RANK(O405,(N405:P405,Q405:AE405)),0)</f>
        <v>1</v>
      </c>
      <c r="F405" s="5">
        <f t="shared" si="151"/>
        <v>0</v>
      </c>
      <c r="G405" s="1">
        <f t="shared" si="152"/>
        <v>166</v>
      </c>
      <c r="H405" s="2">
        <f t="shared" si="153"/>
        <v>0.22402159244264508</v>
      </c>
      <c r="I405" s="6"/>
      <c r="J405" s="2">
        <f t="shared" si="154"/>
        <v>0.37516869095816463</v>
      </c>
      <c r="K405" s="2">
        <f t="shared" si="155"/>
        <v>0.59919028340080971</v>
      </c>
      <c r="L405" s="2">
        <f t="shared" si="156"/>
        <v>0</v>
      </c>
      <c r="M405" s="2">
        <f t="shared" si="157"/>
        <v>2.5641025641025661E-2</v>
      </c>
      <c r="N405" s="63">
        <v>278</v>
      </c>
      <c r="O405" s="63">
        <v>444</v>
      </c>
      <c r="P405" s="63"/>
      <c r="Q405" s="63">
        <v>10</v>
      </c>
      <c r="R405" s="63">
        <v>8</v>
      </c>
      <c r="S405" s="63"/>
      <c r="T405" s="67"/>
      <c r="U405" s="63"/>
      <c r="V405" s="63"/>
      <c r="W405" s="63">
        <f t="shared" si="158"/>
        <v>1</v>
      </c>
      <c r="X405" s="63">
        <v>0</v>
      </c>
      <c r="Y405" s="63"/>
      <c r="Z405" s="63"/>
      <c r="AA405" s="63"/>
      <c r="AB405" s="63"/>
      <c r="AJ405" s="8">
        <v>0</v>
      </c>
      <c r="AN405" t="str">
        <f t="shared" si="159"/>
        <v>Hudson</v>
      </c>
      <c r="AO405" t="s">
        <v>2496</v>
      </c>
      <c r="AP405">
        <v>2</v>
      </c>
      <c r="AR405" s="111">
        <v>23</v>
      </c>
      <c r="AS405" s="113">
        <v>19</v>
      </c>
      <c r="AT405" s="113">
        <v>160</v>
      </c>
      <c r="AU405" s="117">
        <v>34365</v>
      </c>
      <c r="AV405" s="117">
        <f t="shared" si="160"/>
        <v>23019</v>
      </c>
      <c r="AW405" t="s">
        <v>1480</v>
      </c>
      <c r="AX405">
        <f t="shared" si="161"/>
        <v>2334365</v>
      </c>
      <c r="AY405" s="1">
        <v>8</v>
      </c>
      <c r="BC405">
        <v>40.19</v>
      </c>
      <c r="BD405">
        <v>2.38</v>
      </c>
      <c r="BE405">
        <v>37.81</v>
      </c>
      <c r="BH405" s="123">
        <f t="shared" si="165"/>
        <v>0</v>
      </c>
      <c r="BI405" s="123">
        <f t="shared" si="166"/>
        <v>0.59899999999999998</v>
      </c>
      <c r="BJ405">
        <f t="shared" si="167"/>
        <v>0</v>
      </c>
      <c r="BN405" s="63">
        <v>1</v>
      </c>
    </row>
    <row r="406" spans="1:66" hidden="1" outlineLevel="1">
      <c r="A406" t="s">
        <v>2598</v>
      </c>
      <c r="B406" s="8" t="s">
        <v>1706</v>
      </c>
      <c r="C406" s="1">
        <f t="shared" si="150"/>
        <v>236</v>
      </c>
      <c r="D406" s="5">
        <f>IF(N406&gt;0, RANK(N406,(N406:P406,Q406:AE406)),0)</f>
        <v>1</v>
      </c>
      <c r="E406" s="5">
        <f>IF(O406&gt;0,RANK(O406,(N406:P406,Q406:AE406)),0)</f>
        <v>2</v>
      </c>
      <c r="F406" s="5">
        <f t="shared" si="151"/>
        <v>0</v>
      </c>
      <c r="G406" s="1">
        <f t="shared" si="152"/>
        <v>183</v>
      </c>
      <c r="H406" s="2">
        <f t="shared" si="153"/>
        <v>0.77542372881355937</v>
      </c>
      <c r="I406" s="6"/>
      <c r="J406" s="2">
        <f t="shared" si="154"/>
        <v>0.88135593220338981</v>
      </c>
      <c r="K406" s="2">
        <f t="shared" si="155"/>
        <v>0.1059322033898305</v>
      </c>
      <c r="L406" s="2">
        <f t="shared" si="156"/>
        <v>0</v>
      </c>
      <c r="M406" s="2">
        <f t="shared" si="157"/>
        <v>1.2711864406779683E-2</v>
      </c>
      <c r="N406" s="63">
        <v>208</v>
      </c>
      <c r="O406" s="63">
        <v>25</v>
      </c>
      <c r="P406" s="63"/>
      <c r="Q406" s="63">
        <v>0</v>
      </c>
      <c r="R406" s="63">
        <v>3</v>
      </c>
      <c r="S406" s="63"/>
      <c r="T406" s="67"/>
      <c r="U406" s="63"/>
      <c r="V406" s="63"/>
      <c r="W406" s="63">
        <f t="shared" si="158"/>
        <v>0</v>
      </c>
      <c r="X406" s="63">
        <v>0</v>
      </c>
      <c r="Y406" s="63"/>
      <c r="Z406" s="63"/>
      <c r="AA406" s="63"/>
      <c r="AB406" s="63"/>
      <c r="AJ406" s="8">
        <v>0</v>
      </c>
      <c r="AN406" t="str">
        <f t="shared" si="159"/>
        <v>Indian Township</v>
      </c>
      <c r="AO406" t="s">
        <v>699</v>
      </c>
      <c r="AP406">
        <v>2</v>
      </c>
      <c r="AR406" s="111">
        <v>23</v>
      </c>
      <c r="AS406" s="113">
        <v>29</v>
      </c>
      <c r="AU406" s="117">
        <v>34500</v>
      </c>
      <c r="AV406" s="117">
        <f t="shared" si="160"/>
        <v>23029</v>
      </c>
      <c r="AW406" t="s">
        <v>3196</v>
      </c>
      <c r="AX406">
        <f t="shared" si="161"/>
        <v>2334500</v>
      </c>
      <c r="AY406" s="1">
        <v>4</v>
      </c>
      <c r="BH406" s="123">
        <f t="shared" si="165"/>
        <v>0.88100000000000001</v>
      </c>
      <c r="BI406" s="123">
        <f t="shared" si="166"/>
        <v>0</v>
      </c>
      <c r="BJ406">
        <f t="shared" si="167"/>
        <v>0</v>
      </c>
      <c r="BN406" s="63">
        <v>0</v>
      </c>
    </row>
    <row r="407" spans="1:66" hidden="1" outlineLevel="1">
      <c r="A407" s="34" t="s">
        <v>106</v>
      </c>
      <c r="B407" s="8" t="s">
        <v>1706</v>
      </c>
      <c r="C407" s="1">
        <f t="shared" si="150"/>
        <v>0</v>
      </c>
      <c r="D407" s="5">
        <f>IF(N407&gt;0, RANK(N407,(N407:P407,Q407:AE407)),0)</f>
        <v>0</v>
      </c>
      <c r="E407" s="5">
        <f>IF(O407&gt;0,RANK(O407,(N407:P407,Q407:AE407)),0)</f>
        <v>0</v>
      </c>
      <c r="F407" s="5">
        <f t="shared" si="151"/>
        <v>0</v>
      </c>
      <c r="G407" s="1">
        <f t="shared" si="152"/>
        <v>0</v>
      </c>
      <c r="H407" s="2">
        <f t="shared" si="153"/>
        <v>0</v>
      </c>
      <c r="I407" s="6"/>
      <c r="J407" s="2" t="str">
        <f t="shared" si="154"/>
        <v>-</v>
      </c>
      <c r="K407" s="2" t="str">
        <f t="shared" si="155"/>
        <v>-</v>
      </c>
      <c r="L407" s="2" t="str">
        <f t="shared" si="156"/>
        <v>-</v>
      </c>
      <c r="M407" s="2" t="str">
        <f t="shared" si="157"/>
        <v>-</v>
      </c>
      <c r="N407" s="63"/>
      <c r="O407" s="63"/>
      <c r="P407" s="63"/>
      <c r="Q407" s="63"/>
      <c r="R407" s="63"/>
      <c r="S407" s="63"/>
      <c r="T407" s="67"/>
      <c r="U407" s="63"/>
      <c r="V407" s="63"/>
      <c r="W407" s="63">
        <f t="shared" si="158"/>
        <v>0</v>
      </c>
      <c r="X407" s="63"/>
      <c r="Y407" s="63"/>
      <c r="Z407" s="63"/>
      <c r="AA407" s="63"/>
      <c r="AB407" s="63"/>
      <c r="AN407" t="str">
        <f t="shared" si="159"/>
        <v>Indian Purchase T3 T4</v>
      </c>
      <c r="AO407" t="s">
        <v>2496</v>
      </c>
      <c r="AP407">
        <v>2</v>
      </c>
      <c r="AR407" s="111">
        <v>23</v>
      </c>
      <c r="AS407" s="113">
        <v>19</v>
      </c>
      <c r="AU407" s="117">
        <v>34450</v>
      </c>
      <c r="AV407" s="117">
        <f t="shared" si="160"/>
        <v>23019</v>
      </c>
      <c r="AW407" t="s">
        <v>965</v>
      </c>
      <c r="AX407">
        <f t="shared" si="161"/>
        <v>2334450</v>
      </c>
      <c r="BH407" s="123">
        <f t="shared" si="165"/>
        <v>0</v>
      </c>
      <c r="BI407" s="123">
        <f t="shared" si="166"/>
        <v>0</v>
      </c>
      <c r="BJ407">
        <f t="shared" si="167"/>
        <v>0</v>
      </c>
      <c r="BN407" s="63"/>
    </row>
    <row r="408" spans="1:66" hidden="1" outlineLevel="1">
      <c r="A408" t="s">
        <v>1980</v>
      </c>
      <c r="B408" s="8" t="s">
        <v>1706</v>
      </c>
      <c r="C408" s="1">
        <f t="shared" si="150"/>
        <v>451</v>
      </c>
      <c r="D408" s="5">
        <f>IF(N408&gt;0, RANK(N408,(N408:P408,Q408:AE408)),0)</f>
        <v>1</v>
      </c>
      <c r="E408" s="5">
        <f>IF(O408&gt;0,RANK(O408,(N408:P408,Q408:AE408)),0)</f>
        <v>2</v>
      </c>
      <c r="F408" s="5">
        <f t="shared" si="151"/>
        <v>0</v>
      </c>
      <c r="G408" s="1">
        <f t="shared" si="152"/>
        <v>42</v>
      </c>
      <c r="H408" s="2">
        <f t="shared" si="153"/>
        <v>9.3126385809312637E-2</v>
      </c>
      <c r="I408" s="6"/>
      <c r="J408" s="2">
        <f t="shared" si="154"/>
        <v>0.52771618625277161</v>
      </c>
      <c r="K408" s="2">
        <f t="shared" si="155"/>
        <v>0.43458980044345896</v>
      </c>
      <c r="L408" s="2">
        <f t="shared" si="156"/>
        <v>0</v>
      </c>
      <c r="M408" s="2">
        <f t="shared" si="157"/>
        <v>3.7694013303769425E-2</v>
      </c>
      <c r="N408" s="63">
        <v>238</v>
      </c>
      <c r="O408" s="63">
        <v>196</v>
      </c>
      <c r="P408" s="63"/>
      <c r="Q408" s="63">
        <v>7</v>
      </c>
      <c r="R408" s="63">
        <v>9</v>
      </c>
      <c r="S408" s="63"/>
      <c r="T408" s="67"/>
      <c r="U408" s="63"/>
      <c r="V408" s="63"/>
      <c r="W408" s="63">
        <f t="shared" si="158"/>
        <v>1</v>
      </c>
      <c r="X408" s="63">
        <v>0</v>
      </c>
      <c r="Y408" s="63"/>
      <c r="Z408" s="63"/>
      <c r="AA408" s="63"/>
      <c r="AB408" s="63"/>
      <c r="AJ408" s="8">
        <v>0</v>
      </c>
      <c r="AN408" t="str">
        <f t="shared" si="159"/>
        <v>Industry</v>
      </c>
      <c r="AO408" t="s">
        <v>1146</v>
      </c>
      <c r="AP408">
        <v>2</v>
      </c>
      <c r="AR408" s="111">
        <v>23</v>
      </c>
      <c r="AS408" s="113">
        <v>7</v>
      </c>
      <c r="AT408" s="113">
        <v>40</v>
      </c>
      <c r="AU408" s="117">
        <v>34820</v>
      </c>
      <c r="AV408" s="117">
        <f t="shared" si="160"/>
        <v>23007</v>
      </c>
      <c r="AW408" t="s">
        <v>1480</v>
      </c>
      <c r="AX408">
        <f t="shared" si="161"/>
        <v>2334820</v>
      </c>
      <c r="AY408" s="1">
        <v>5</v>
      </c>
      <c r="BC408">
        <v>31.2</v>
      </c>
      <c r="BD408">
        <v>1.23</v>
      </c>
      <c r="BE408">
        <v>29.98</v>
      </c>
      <c r="BH408" s="123">
        <f t="shared" si="165"/>
        <v>0.52700000000000002</v>
      </c>
      <c r="BI408" s="123">
        <f t="shared" si="166"/>
        <v>0</v>
      </c>
      <c r="BJ408">
        <f t="shared" si="167"/>
        <v>0</v>
      </c>
      <c r="BN408" s="63">
        <v>1</v>
      </c>
    </row>
    <row r="409" spans="1:66" hidden="1" outlineLevel="1">
      <c r="A409" t="s">
        <v>2433</v>
      </c>
      <c r="B409" s="8" t="s">
        <v>1706</v>
      </c>
      <c r="C409" s="1">
        <f t="shared" si="150"/>
        <v>421</v>
      </c>
      <c r="D409" s="5">
        <f>IF(N409&gt;0, RANK(N409,(N409:P409,Q409:AE409)),0)</f>
        <v>2</v>
      </c>
      <c r="E409" s="5">
        <f>IF(O409&gt;0,RANK(O409,(N409:P409,Q409:AE409)),0)</f>
        <v>1</v>
      </c>
      <c r="F409" s="5">
        <f t="shared" si="151"/>
        <v>0</v>
      </c>
      <c r="G409" s="1">
        <f t="shared" si="152"/>
        <v>32</v>
      </c>
      <c r="H409" s="2">
        <f t="shared" si="153"/>
        <v>7.6009501187648459E-2</v>
      </c>
      <c r="I409" s="6"/>
      <c r="J409" s="2">
        <f t="shared" si="154"/>
        <v>0.44893111638954869</v>
      </c>
      <c r="K409" s="2">
        <f t="shared" si="155"/>
        <v>0.52494061757719712</v>
      </c>
      <c r="L409" s="2">
        <f t="shared" si="156"/>
        <v>0</v>
      </c>
      <c r="M409" s="2">
        <f t="shared" si="157"/>
        <v>2.6128266033254244E-2</v>
      </c>
      <c r="N409" s="63">
        <v>189</v>
      </c>
      <c r="O409" s="63">
        <v>221</v>
      </c>
      <c r="P409" s="63"/>
      <c r="Q409" s="63">
        <v>4</v>
      </c>
      <c r="R409" s="63">
        <v>7</v>
      </c>
      <c r="S409" s="63"/>
      <c r="T409" s="67"/>
      <c r="U409" s="63"/>
      <c r="V409" s="63"/>
      <c r="W409" s="63">
        <f t="shared" si="158"/>
        <v>0</v>
      </c>
      <c r="X409" s="63">
        <v>0</v>
      </c>
      <c r="Y409" s="63"/>
      <c r="Z409" s="63"/>
      <c r="AA409" s="63"/>
      <c r="AB409" s="63"/>
      <c r="AJ409" s="8">
        <v>0</v>
      </c>
      <c r="AN409" t="str">
        <f t="shared" si="159"/>
        <v>Island Falls</v>
      </c>
      <c r="AO409" t="s">
        <v>2848</v>
      </c>
      <c r="AP409">
        <v>2</v>
      </c>
      <c r="AR409" s="111">
        <v>23</v>
      </c>
      <c r="AS409" s="113">
        <v>3</v>
      </c>
      <c r="AT409" s="113">
        <v>155</v>
      </c>
      <c r="AU409" s="117">
        <v>35065</v>
      </c>
      <c r="AV409" s="117">
        <f t="shared" si="160"/>
        <v>23003</v>
      </c>
      <c r="AW409" t="s">
        <v>1480</v>
      </c>
      <c r="AX409">
        <f t="shared" si="161"/>
        <v>2335065</v>
      </c>
      <c r="AY409" s="1">
        <v>13</v>
      </c>
      <c r="BC409">
        <v>40.47</v>
      </c>
      <c r="BD409">
        <v>4.59</v>
      </c>
      <c r="BE409">
        <v>35.880000000000003</v>
      </c>
      <c r="BH409" s="123">
        <f t="shared" si="165"/>
        <v>0</v>
      </c>
      <c r="BI409" s="123">
        <f t="shared" si="166"/>
        <v>0.52400000000000002</v>
      </c>
      <c r="BJ409">
        <f t="shared" si="167"/>
        <v>0</v>
      </c>
      <c r="BN409" s="63">
        <v>0</v>
      </c>
    </row>
    <row r="410" spans="1:66" hidden="1" outlineLevel="1">
      <c r="A410" t="s">
        <v>937</v>
      </c>
      <c r="B410" s="8" t="s">
        <v>1706</v>
      </c>
      <c r="C410" s="1">
        <f t="shared" si="150"/>
        <v>57</v>
      </c>
      <c r="D410" s="5">
        <f>IF(N410&gt;0, RANK(N410,(N410:P410,Q410:AE410)),0)</f>
        <v>1</v>
      </c>
      <c r="E410" s="5">
        <f>IF(O410&gt;0,RANK(O410,(N410:P410,Q410:AE410)),0)</f>
        <v>2</v>
      </c>
      <c r="F410" s="5">
        <f t="shared" si="151"/>
        <v>0</v>
      </c>
      <c r="G410" s="1">
        <f t="shared" si="152"/>
        <v>43</v>
      </c>
      <c r="H410" s="2">
        <f t="shared" si="153"/>
        <v>0.75438596491228072</v>
      </c>
      <c r="I410" s="6"/>
      <c r="J410" s="2">
        <f t="shared" si="154"/>
        <v>0.84210526315789469</v>
      </c>
      <c r="K410" s="2">
        <f t="shared" si="155"/>
        <v>8.771929824561403E-2</v>
      </c>
      <c r="L410" s="2">
        <f t="shared" si="156"/>
        <v>0</v>
      </c>
      <c r="M410" s="2">
        <f t="shared" si="157"/>
        <v>7.017543859649128E-2</v>
      </c>
      <c r="N410" s="63">
        <v>48</v>
      </c>
      <c r="O410" s="63">
        <v>5</v>
      </c>
      <c r="P410" s="63"/>
      <c r="Q410" s="63">
        <v>2</v>
      </c>
      <c r="R410" s="63">
        <v>2</v>
      </c>
      <c r="S410" s="63"/>
      <c r="T410" s="67"/>
      <c r="U410" s="63"/>
      <c r="V410" s="63"/>
      <c r="W410" s="63">
        <f t="shared" si="158"/>
        <v>0</v>
      </c>
      <c r="X410" s="63">
        <v>0</v>
      </c>
      <c r="Y410" s="63"/>
      <c r="Z410" s="63"/>
      <c r="AA410" s="63"/>
      <c r="AB410" s="63"/>
      <c r="AJ410" s="8">
        <v>0</v>
      </c>
      <c r="AN410" t="str">
        <f t="shared" si="159"/>
        <v>Isle Au Haut</v>
      </c>
      <c r="AO410" t="s">
        <v>1738</v>
      </c>
      <c r="AP410">
        <v>1</v>
      </c>
      <c r="AR410" s="111">
        <v>23</v>
      </c>
      <c r="AS410" s="113">
        <v>13</v>
      </c>
      <c r="AT410" s="113">
        <v>30</v>
      </c>
      <c r="AU410" s="117">
        <v>35135</v>
      </c>
      <c r="AV410" s="117">
        <f t="shared" si="160"/>
        <v>23013</v>
      </c>
      <c r="AW410" t="s">
        <v>1480</v>
      </c>
      <c r="AX410">
        <f t="shared" si="161"/>
        <v>2335135</v>
      </c>
      <c r="AY410" s="1">
        <v>1</v>
      </c>
      <c r="BC410">
        <v>109.62</v>
      </c>
      <c r="BD410">
        <v>96.94</v>
      </c>
      <c r="BE410">
        <v>12.67</v>
      </c>
      <c r="BH410" s="123">
        <f t="shared" si="165"/>
        <v>0.84199999999999997</v>
      </c>
      <c r="BI410" s="123">
        <f t="shared" si="166"/>
        <v>0</v>
      </c>
      <c r="BJ410">
        <f t="shared" si="167"/>
        <v>0</v>
      </c>
      <c r="BN410" s="63">
        <v>0</v>
      </c>
    </row>
    <row r="411" spans="1:66" hidden="1" outlineLevel="1">
      <c r="A411" t="s">
        <v>1467</v>
      </c>
      <c r="B411" s="8" t="s">
        <v>1706</v>
      </c>
      <c r="C411" s="1">
        <f t="shared" si="150"/>
        <v>420</v>
      </c>
      <c r="D411" s="5">
        <f>IF(N411&gt;0, RANK(N411,(N411:P411,Q411:AE411)),0)</f>
        <v>1</v>
      </c>
      <c r="E411" s="5">
        <f>IF(O411&gt;0,RANK(O411,(N411:P411,Q411:AE411)),0)</f>
        <v>2</v>
      </c>
      <c r="F411" s="5">
        <f t="shared" si="151"/>
        <v>0</v>
      </c>
      <c r="G411" s="1">
        <f t="shared" si="152"/>
        <v>148</v>
      </c>
      <c r="H411" s="2">
        <f t="shared" si="153"/>
        <v>0.35238095238095241</v>
      </c>
      <c r="I411" s="6"/>
      <c r="J411" s="2">
        <f t="shared" si="154"/>
        <v>0.67142857142857137</v>
      </c>
      <c r="K411" s="2">
        <f t="shared" si="155"/>
        <v>0.31904761904761902</v>
      </c>
      <c r="L411" s="2">
        <f t="shared" si="156"/>
        <v>0</v>
      </c>
      <c r="M411" s="2">
        <f t="shared" si="157"/>
        <v>9.523809523809601E-3</v>
      </c>
      <c r="N411" s="63">
        <v>282</v>
      </c>
      <c r="O411" s="63">
        <v>134</v>
      </c>
      <c r="P411" s="63"/>
      <c r="Q411" s="63">
        <v>0</v>
      </c>
      <c r="R411" s="63">
        <v>2</v>
      </c>
      <c r="S411" s="63"/>
      <c r="T411" s="67"/>
      <c r="U411" s="63"/>
      <c r="V411" s="63"/>
      <c r="W411" s="63">
        <f t="shared" si="158"/>
        <v>2</v>
      </c>
      <c r="X411" s="63">
        <v>0</v>
      </c>
      <c r="Y411" s="63"/>
      <c r="Z411" s="63"/>
      <c r="AA411" s="63"/>
      <c r="AB411" s="63"/>
      <c r="AJ411" s="8">
        <v>0</v>
      </c>
      <c r="AN411" t="str">
        <f t="shared" si="159"/>
        <v>Islesboro</v>
      </c>
      <c r="AO411" t="s">
        <v>220</v>
      </c>
      <c r="AP411">
        <v>2</v>
      </c>
      <c r="AR411" s="111">
        <v>23</v>
      </c>
      <c r="AS411" s="113">
        <v>27</v>
      </c>
      <c r="AT411" s="113">
        <v>35</v>
      </c>
      <c r="AU411" s="117">
        <v>35240</v>
      </c>
      <c r="AV411" s="117">
        <f t="shared" si="160"/>
        <v>23027</v>
      </c>
      <c r="AW411" t="s">
        <v>1480</v>
      </c>
      <c r="AX411">
        <f t="shared" si="161"/>
        <v>2335240</v>
      </c>
      <c r="AY411" s="1">
        <v>5</v>
      </c>
      <c r="BC411">
        <v>68.930000000000007</v>
      </c>
      <c r="BD411">
        <v>54.67</v>
      </c>
      <c r="BE411">
        <v>14.25</v>
      </c>
      <c r="BH411" s="123">
        <f t="shared" si="165"/>
        <v>0.67100000000000004</v>
      </c>
      <c r="BI411" s="123">
        <f t="shared" si="166"/>
        <v>0</v>
      </c>
      <c r="BJ411">
        <f t="shared" si="167"/>
        <v>0</v>
      </c>
      <c r="BN411" s="63">
        <v>2</v>
      </c>
    </row>
    <row r="412" spans="1:66" hidden="1" outlineLevel="1">
      <c r="A412" t="s">
        <v>1282</v>
      </c>
      <c r="B412" s="8" t="s">
        <v>1706</v>
      </c>
      <c r="C412" s="1">
        <f t="shared" si="150"/>
        <v>504</v>
      </c>
      <c r="D412" s="5">
        <f>IF(N412&gt;0, RANK(N412,(N412:P412,Q412:AE412)),0)</f>
        <v>2</v>
      </c>
      <c r="E412" s="5">
        <f>IF(O412&gt;0,RANK(O412,(N412:P412,Q412:AE412)),0)</f>
        <v>1</v>
      </c>
      <c r="F412" s="5">
        <f t="shared" si="151"/>
        <v>0</v>
      </c>
      <c r="G412" s="1">
        <f t="shared" si="152"/>
        <v>101</v>
      </c>
      <c r="H412" s="2">
        <f t="shared" si="153"/>
        <v>0.20039682539682541</v>
      </c>
      <c r="I412" s="6"/>
      <c r="J412" s="2">
        <f t="shared" si="154"/>
        <v>0.37698412698412698</v>
      </c>
      <c r="K412" s="2">
        <f t="shared" si="155"/>
        <v>0.57738095238095233</v>
      </c>
      <c r="L412" s="2">
        <f t="shared" si="156"/>
        <v>0</v>
      </c>
      <c r="M412" s="2">
        <f t="shared" si="157"/>
        <v>4.5634920634920695E-2</v>
      </c>
      <c r="N412" s="63">
        <v>190</v>
      </c>
      <c r="O412" s="63">
        <v>291</v>
      </c>
      <c r="P412" s="63"/>
      <c r="Q412" s="63">
        <v>15</v>
      </c>
      <c r="R412" s="63">
        <v>8</v>
      </c>
      <c r="S412" s="63"/>
      <c r="T412" s="67"/>
      <c r="U412" s="63"/>
      <c r="V412" s="63"/>
      <c r="W412" s="63">
        <f t="shared" si="158"/>
        <v>0</v>
      </c>
      <c r="X412" s="63">
        <v>0</v>
      </c>
      <c r="Y412" s="63"/>
      <c r="Z412" s="63"/>
      <c r="AA412" s="63"/>
      <c r="AB412" s="63"/>
      <c r="AJ412" s="8">
        <v>0</v>
      </c>
      <c r="AN412" t="str">
        <f t="shared" si="159"/>
        <v>Jackman</v>
      </c>
      <c r="AO412" t="s">
        <v>1796</v>
      </c>
      <c r="AP412">
        <v>2</v>
      </c>
      <c r="AR412" s="111">
        <v>23</v>
      </c>
      <c r="AS412" s="113">
        <v>25</v>
      </c>
      <c r="AT412" s="113">
        <v>80</v>
      </c>
      <c r="AU412" s="117">
        <v>35345</v>
      </c>
      <c r="AV412" s="117">
        <f t="shared" si="160"/>
        <v>23025</v>
      </c>
      <c r="AW412" t="s">
        <v>1480</v>
      </c>
      <c r="AX412">
        <f t="shared" si="161"/>
        <v>2335345</v>
      </c>
      <c r="AY412" s="1">
        <v>8</v>
      </c>
      <c r="BC412">
        <v>42.2</v>
      </c>
      <c r="BD412">
        <v>1.17</v>
      </c>
      <c r="BE412">
        <v>41.03</v>
      </c>
      <c r="BH412" s="123">
        <f t="shared" si="165"/>
        <v>0</v>
      </c>
      <c r="BI412" s="123">
        <f t="shared" si="166"/>
        <v>0.57699999999999996</v>
      </c>
      <c r="BJ412">
        <f t="shared" si="167"/>
        <v>0</v>
      </c>
      <c r="BN412" s="63">
        <v>0</v>
      </c>
    </row>
    <row r="413" spans="1:66" hidden="1" outlineLevel="1">
      <c r="A413" t="s">
        <v>2939</v>
      </c>
      <c r="B413" s="8" t="s">
        <v>1706</v>
      </c>
      <c r="C413" s="1">
        <f t="shared" si="150"/>
        <v>282</v>
      </c>
      <c r="D413" s="5">
        <f>IF(N413&gt;0, RANK(N413,(N413:P413,Q413:AE413)),0)</f>
        <v>2</v>
      </c>
      <c r="E413" s="5">
        <f>IF(O413&gt;0,RANK(O413,(N413:P413,Q413:AE413)),0)</f>
        <v>1</v>
      </c>
      <c r="F413" s="5">
        <f t="shared" si="151"/>
        <v>0</v>
      </c>
      <c r="G413" s="1">
        <f t="shared" si="152"/>
        <v>10</v>
      </c>
      <c r="H413" s="2">
        <f t="shared" si="153"/>
        <v>3.5460992907801421E-2</v>
      </c>
      <c r="I413" s="6"/>
      <c r="J413" s="2">
        <f t="shared" si="154"/>
        <v>0.450354609929078</v>
      </c>
      <c r="K413" s="2">
        <f t="shared" si="155"/>
        <v>0.48581560283687941</v>
      </c>
      <c r="L413" s="2">
        <f t="shared" si="156"/>
        <v>0</v>
      </c>
      <c r="M413" s="2">
        <f t="shared" si="157"/>
        <v>6.3829787234042534E-2</v>
      </c>
      <c r="N413" s="63">
        <v>127</v>
      </c>
      <c r="O413" s="63">
        <v>137</v>
      </c>
      <c r="P413" s="63"/>
      <c r="Q413" s="63">
        <v>13</v>
      </c>
      <c r="R413" s="63">
        <v>2</v>
      </c>
      <c r="S413" s="63"/>
      <c r="T413" s="67"/>
      <c r="U413" s="63"/>
      <c r="V413" s="63"/>
      <c r="W413" s="63">
        <f t="shared" si="158"/>
        <v>3</v>
      </c>
      <c r="X413" s="63">
        <v>0</v>
      </c>
      <c r="Y413" s="63"/>
      <c r="Z413" s="63"/>
      <c r="AA413" s="63"/>
      <c r="AB413" s="63"/>
      <c r="AJ413" s="8">
        <v>0</v>
      </c>
      <c r="AN413" t="str">
        <f t="shared" si="159"/>
        <v>Jackson</v>
      </c>
      <c r="AO413" t="s">
        <v>220</v>
      </c>
      <c r="AP413">
        <v>2</v>
      </c>
      <c r="AR413" s="111">
        <v>23</v>
      </c>
      <c r="AS413" s="113">
        <v>27</v>
      </c>
      <c r="AT413" s="113">
        <v>40</v>
      </c>
      <c r="AU413" s="117">
        <v>35450</v>
      </c>
      <c r="AV413" s="117">
        <f t="shared" si="160"/>
        <v>23027</v>
      </c>
      <c r="AW413" t="s">
        <v>1480</v>
      </c>
      <c r="AX413">
        <f t="shared" si="161"/>
        <v>2335450</v>
      </c>
      <c r="AY413" s="1">
        <v>8</v>
      </c>
      <c r="BC413">
        <v>25.32</v>
      </c>
      <c r="BD413">
        <v>0.12</v>
      </c>
      <c r="BE413">
        <v>25.21</v>
      </c>
      <c r="BH413" s="123">
        <f t="shared" si="165"/>
        <v>0</v>
      </c>
      <c r="BI413" s="123">
        <f t="shared" si="166"/>
        <v>0.48499999999999999</v>
      </c>
      <c r="BJ413">
        <f t="shared" si="167"/>
        <v>0</v>
      </c>
      <c r="BN413" s="63">
        <v>3</v>
      </c>
    </row>
    <row r="414" spans="1:66" hidden="1" outlineLevel="1">
      <c r="A414" t="s">
        <v>1935</v>
      </c>
      <c r="B414" s="8" t="s">
        <v>1706</v>
      </c>
      <c r="C414" s="1">
        <f t="shared" si="150"/>
        <v>2548</v>
      </c>
      <c r="D414" s="5">
        <f>IF(N414&gt;0, RANK(N414,(N414:P414,Q414:AE414)),0)</f>
        <v>1</v>
      </c>
      <c r="E414" s="5">
        <f>IF(O414&gt;0,RANK(O414,(N414:P414,Q414:AE414)),0)</f>
        <v>2</v>
      </c>
      <c r="F414" s="5">
        <f t="shared" si="151"/>
        <v>0</v>
      </c>
      <c r="G414" s="1">
        <f t="shared" si="152"/>
        <v>747</v>
      </c>
      <c r="H414" s="2">
        <f t="shared" si="153"/>
        <v>0.29317111459968603</v>
      </c>
      <c r="I414" s="6"/>
      <c r="J414" s="2">
        <f t="shared" si="154"/>
        <v>0.6338304552590267</v>
      </c>
      <c r="K414" s="2">
        <f t="shared" si="155"/>
        <v>0.34065934065934067</v>
      </c>
      <c r="L414" s="2">
        <f t="shared" si="156"/>
        <v>0</v>
      </c>
      <c r="M414" s="2">
        <f t="shared" si="157"/>
        <v>2.5510204081632626E-2</v>
      </c>
      <c r="N414" s="63">
        <v>1615</v>
      </c>
      <c r="O414" s="63">
        <v>868</v>
      </c>
      <c r="P414" s="63"/>
      <c r="Q414" s="63">
        <v>41</v>
      </c>
      <c r="R414" s="63">
        <v>19</v>
      </c>
      <c r="S414" s="63"/>
      <c r="T414" s="67"/>
      <c r="U414" s="63"/>
      <c r="V414" s="63"/>
      <c r="W414" s="63">
        <f t="shared" si="158"/>
        <v>5</v>
      </c>
      <c r="X414" s="63">
        <v>0</v>
      </c>
      <c r="Y414" s="63"/>
      <c r="Z414" s="63"/>
      <c r="AA414" s="63"/>
      <c r="AB414" s="63"/>
      <c r="AJ414" s="8">
        <v>0</v>
      </c>
      <c r="AN414" t="str">
        <f t="shared" si="159"/>
        <v>Jay</v>
      </c>
      <c r="AO414" t="s">
        <v>1146</v>
      </c>
      <c r="AP414">
        <v>2</v>
      </c>
      <c r="AR414" s="111">
        <v>23</v>
      </c>
      <c r="AS414" s="113">
        <v>7</v>
      </c>
      <c r="AT414" s="113">
        <v>45</v>
      </c>
      <c r="AU414" s="117">
        <v>35625</v>
      </c>
      <c r="AV414" s="117">
        <f t="shared" si="160"/>
        <v>23007</v>
      </c>
      <c r="AW414" t="s">
        <v>1480</v>
      </c>
      <c r="AX414">
        <f t="shared" si="161"/>
        <v>2335625</v>
      </c>
      <c r="AY414" s="1">
        <v>21</v>
      </c>
      <c r="BC414">
        <v>49.24</v>
      </c>
      <c r="BD414">
        <v>0.78</v>
      </c>
      <c r="BE414">
        <v>48.46</v>
      </c>
      <c r="BH414" s="123">
        <f t="shared" si="165"/>
        <v>0.63300000000000001</v>
      </c>
      <c r="BI414" s="123">
        <f t="shared" si="166"/>
        <v>0</v>
      </c>
      <c r="BJ414">
        <f t="shared" si="167"/>
        <v>0</v>
      </c>
      <c r="BN414" s="63">
        <v>5</v>
      </c>
    </row>
    <row r="415" spans="1:66" hidden="1" outlineLevel="1">
      <c r="A415" t="s">
        <v>1100</v>
      </c>
      <c r="B415" s="8" t="s">
        <v>1706</v>
      </c>
      <c r="C415" s="1">
        <f t="shared" si="150"/>
        <v>1453</v>
      </c>
      <c r="D415" s="5">
        <f>IF(N415&gt;0, RANK(N415,(N415:P415,Q415:AE415)),0)</f>
        <v>2</v>
      </c>
      <c r="E415" s="5">
        <f>IF(O415&gt;0,RANK(O415,(N415:P415,Q415:AE415)),0)</f>
        <v>1</v>
      </c>
      <c r="F415" s="5">
        <f t="shared" si="151"/>
        <v>0</v>
      </c>
      <c r="G415" s="1">
        <f t="shared" si="152"/>
        <v>66</v>
      </c>
      <c r="H415" s="2">
        <f t="shared" si="153"/>
        <v>4.5423262216104612E-2</v>
      </c>
      <c r="I415" s="6"/>
      <c r="J415" s="2">
        <f t="shared" si="154"/>
        <v>0.46524432209222299</v>
      </c>
      <c r="K415" s="2">
        <f t="shared" si="155"/>
        <v>0.51066758430832759</v>
      </c>
      <c r="L415" s="2">
        <f t="shared" si="156"/>
        <v>0</v>
      </c>
      <c r="M415" s="2">
        <f t="shared" si="157"/>
        <v>2.4088093599449412E-2</v>
      </c>
      <c r="N415" s="63">
        <v>676</v>
      </c>
      <c r="O415" s="63">
        <v>742</v>
      </c>
      <c r="P415" s="63"/>
      <c r="Q415" s="63">
        <v>13</v>
      </c>
      <c r="R415" s="63">
        <v>14</v>
      </c>
      <c r="S415" s="63"/>
      <c r="T415" s="67"/>
      <c r="U415" s="63"/>
      <c r="V415" s="63"/>
      <c r="W415" s="63">
        <f t="shared" si="158"/>
        <v>6</v>
      </c>
      <c r="X415" s="63">
        <v>2</v>
      </c>
      <c r="Y415" s="63"/>
      <c r="Z415" s="63"/>
      <c r="AA415" s="63"/>
      <c r="AB415" s="63"/>
      <c r="AJ415" s="8">
        <v>0</v>
      </c>
      <c r="AN415" t="str">
        <f t="shared" si="159"/>
        <v>Jefferson</v>
      </c>
      <c r="AO415" t="s">
        <v>1605</v>
      </c>
      <c r="AP415">
        <v>1</v>
      </c>
      <c r="AR415" s="111">
        <v>23</v>
      </c>
      <c r="AS415" s="113">
        <v>15</v>
      </c>
      <c r="AT415" s="113">
        <v>50</v>
      </c>
      <c r="AU415" s="117">
        <v>35695</v>
      </c>
      <c r="AV415" s="117">
        <f t="shared" si="160"/>
        <v>23015</v>
      </c>
      <c r="AW415" t="s">
        <v>1480</v>
      </c>
      <c r="AX415">
        <f t="shared" si="161"/>
        <v>2335695</v>
      </c>
      <c r="AY415" s="1">
        <v>13</v>
      </c>
      <c r="BC415">
        <v>58.64</v>
      </c>
      <c r="BD415">
        <v>5.96</v>
      </c>
      <c r="BE415">
        <v>52.69</v>
      </c>
      <c r="BH415" s="123">
        <f t="shared" si="165"/>
        <v>0</v>
      </c>
      <c r="BI415" s="123">
        <f t="shared" si="166"/>
        <v>0.51</v>
      </c>
      <c r="BJ415">
        <f t="shared" si="167"/>
        <v>0</v>
      </c>
      <c r="BN415" s="63">
        <v>6</v>
      </c>
    </row>
    <row r="416" spans="1:66" hidden="1" outlineLevel="1">
      <c r="A416" t="s">
        <v>2383</v>
      </c>
      <c r="B416" s="8" t="s">
        <v>1706</v>
      </c>
      <c r="C416" s="1">
        <f t="shared" si="150"/>
        <v>292</v>
      </c>
      <c r="D416" s="5">
        <f>IF(N416&gt;0, RANK(N416,(N416:P416,Q416:AE416)),0)</f>
        <v>2</v>
      </c>
      <c r="E416" s="5">
        <f>IF(O416&gt;0,RANK(O416,(N416:P416,Q416:AE416)),0)</f>
        <v>1</v>
      </c>
      <c r="F416" s="5">
        <f t="shared" si="151"/>
        <v>0</v>
      </c>
      <c r="G416" s="1">
        <f t="shared" si="152"/>
        <v>6</v>
      </c>
      <c r="H416" s="2">
        <f t="shared" si="153"/>
        <v>2.0547945205479451E-2</v>
      </c>
      <c r="I416" s="6"/>
      <c r="J416" s="2">
        <f t="shared" si="154"/>
        <v>0.47945205479452052</v>
      </c>
      <c r="K416" s="2">
        <f t="shared" si="155"/>
        <v>0.5</v>
      </c>
      <c r="L416" s="2">
        <f t="shared" si="156"/>
        <v>0</v>
      </c>
      <c r="M416" s="2">
        <f t="shared" si="157"/>
        <v>2.0547945205479534E-2</v>
      </c>
      <c r="N416" s="63">
        <v>140</v>
      </c>
      <c r="O416" s="63">
        <v>146</v>
      </c>
      <c r="P416" s="63"/>
      <c r="Q416" s="63">
        <v>4</v>
      </c>
      <c r="R416" s="63">
        <v>2</v>
      </c>
      <c r="S416" s="63"/>
      <c r="T416" s="67"/>
      <c r="U416" s="63"/>
      <c r="V416" s="63"/>
      <c r="W416" s="63">
        <f t="shared" si="158"/>
        <v>0</v>
      </c>
      <c r="X416" s="63">
        <v>0</v>
      </c>
      <c r="Y416" s="63"/>
      <c r="Z416" s="63"/>
      <c r="AA416" s="63"/>
      <c r="AB416" s="63"/>
      <c r="AJ416" s="8">
        <v>0</v>
      </c>
      <c r="AN416" t="str">
        <f t="shared" si="159"/>
        <v>Jonesboro</v>
      </c>
      <c r="AO416" t="s">
        <v>699</v>
      </c>
      <c r="AP416">
        <v>2</v>
      </c>
      <c r="AR416" s="111">
        <v>23</v>
      </c>
      <c r="AS416" s="113">
        <v>29</v>
      </c>
      <c r="AT416" s="113">
        <v>115</v>
      </c>
      <c r="AU416" s="117">
        <v>35905</v>
      </c>
      <c r="AV416" s="117">
        <f t="shared" si="160"/>
        <v>23029</v>
      </c>
      <c r="AW416" t="s">
        <v>1480</v>
      </c>
      <c r="AX416">
        <f t="shared" si="161"/>
        <v>2335905</v>
      </c>
      <c r="AY416" s="1">
        <v>1</v>
      </c>
      <c r="BC416">
        <v>38.43</v>
      </c>
      <c r="BD416">
        <v>1.75</v>
      </c>
      <c r="BE416">
        <v>36.67</v>
      </c>
      <c r="BH416" s="123">
        <f t="shared" si="165"/>
        <v>0</v>
      </c>
      <c r="BI416" s="123">
        <f t="shared" si="166"/>
        <v>0.5</v>
      </c>
      <c r="BJ416">
        <f t="shared" si="167"/>
        <v>0</v>
      </c>
      <c r="BN416" s="63">
        <v>0</v>
      </c>
    </row>
    <row r="417" spans="1:66" hidden="1" outlineLevel="1">
      <c r="A417" t="s">
        <v>2540</v>
      </c>
      <c r="B417" s="8" t="s">
        <v>1706</v>
      </c>
      <c r="C417" s="1">
        <f t="shared" si="150"/>
        <v>618</v>
      </c>
      <c r="D417" s="5">
        <f>IF(N417&gt;0, RANK(N417,(N417:P417,Q417:AE417)),0)</f>
        <v>1</v>
      </c>
      <c r="E417" s="5">
        <f>IF(O417&gt;0,RANK(O417,(N417:P417,Q417:AE417)),0)</f>
        <v>2</v>
      </c>
      <c r="F417" s="5">
        <f t="shared" si="151"/>
        <v>0</v>
      </c>
      <c r="G417" s="1">
        <f t="shared" si="152"/>
        <v>15</v>
      </c>
      <c r="H417" s="2">
        <f t="shared" si="153"/>
        <v>2.4271844660194174E-2</v>
      </c>
      <c r="I417" s="6"/>
      <c r="J417" s="2">
        <f t="shared" si="154"/>
        <v>0.50323624595469252</v>
      </c>
      <c r="K417" s="2">
        <f t="shared" si="155"/>
        <v>0.47896440129449835</v>
      </c>
      <c r="L417" s="2">
        <f t="shared" si="156"/>
        <v>0</v>
      </c>
      <c r="M417" s="2">
        <f t="shared" si="157"/>
        <v>1.7799352750809128E-2</v>
      </c>
      <c r="N417" s="63">
        <v>311</v>
      </c>
      <c r="O417" s="63">
        <v>296</v>
      </c>
      <c r="P417" s="63"/>
      <c r="Q417" s="63">
        <v>3</v>
      </c>
      <c r="R417" s="63">
        <v>6</v>
      </c>
      <c r="S417" s="63"/>
      <c r="T417" s="67"/>
      <c r="U417" s="63"/>
      <c r="V417" s="63"/>
      <c r="W417" s="63">
        <f t="shared" si="158"/>
        <v>2</v>
      </c>
      <c r="X417" s="63">
        <v>0</v>
      </c>
      <c r="Y417" s="63"/>
      <c r="Z417" s="63"/>
      <c r="AA417" s="63"/>
      <c r="AB417" s="63"/>
      <c r="AJ417" s="8">
        <v>0</v>
      </c>
      <c r="AN417" t="str">
        <f t="shared" si="159"/>
        <v>Jonesport</v>
      </c>
      <c r="AO417" t="s">
        <v>699</v>
      </c>
      <c r="AP417">
        <v>2</v>
      </c>
      <c r="AR417" s="111">
        <v>23</v>
      </c>
      <c r="AS417" s="113">
        <v>29</v>
      </c>
      <c r="AT417" s="113">
        <v>120</v>
      </c>
      <c r="AU417" s="117">
        <v>36010</v>
      </c>
      <c r="AV417" s="117">
        <f t="shared" si="160"/>
        <v>23029</v>
      </c>
      <c r="AW417" t="s">
        <v>1480</v>
      </c>
      <c r="AX417">
        <f t="shared" si="161"/>
        <v>2336010</v>
      </c>
      <c r="AY417" s="1">
        <v>12</v>
      </c>
      <c r="BC417">
        <v>100.67</v>
      </c>
      <c r="BD417">
        <v>72.16</v>
      </c>
      <c r="BE417">
        <v>28.51</v>
      </c>
      <c r="BH417" s="123">
        <f t="shared" si="165"/>
        <v>0.503</v>
      </c>
      <c r="BI417" s="123">
        <f t="shared" si="166"/>
        <v>0</v>
      </c>
      <c r="BJ417">
        <f t="shared" si="167"/>
        <v>0</v>
      </c>
      <c r="BN417" s="63">
        <v>2</v>
      </c>
    </row>
    <row r="418" spans="1:66" hidden="1" outlineLevel="1">
      <c r="A418" t="s">
        <v>2435</v>
      </c>
      <c r="B418" s="8" t="s">
        <v>1706</v>
      </c>
      <c r="C418" s="1">
        <f t="shared" si="150"/>
        <v>633</v>
      </c>
      <c r="D418" s="5">
        <f>IF(N418&gt;0, RANK(N418,(N418:P418,Q418:AE418)),0)</f>
        <v>2</v>
      </c>
      <c r="E418" s="5">
        <f>IF(O418&gt;0,RANK(O418,(N418:P418,Q418:AE418)),0)</f>
        <v>1</v>
      </c>
      <c r="F418" s="5">
        <f t="shared" si="151"/>
        <v>0</v>
      </c>
      <c r="G418" s="1">
        <f t="shared" si="152"/>
        <v>59</v>
      </c>
      <c r="H418" s="2">
        <f t="shared" si="153"/>
        <v>9.3206951026856236E-2</v>
      </c>
      <c r="I418" s="6"/>
      <c r="J418" s="2">
        <f t="shared" si="154"/>
        <v>0.44075829383886256</v>
      </c>
      <c r="K418" s="2">
        <f t="shared" si="155"/>
        <v>0.53396524486571884</v>
      </c>
      <c r="L418" s="2">
        <f t="shared" si="156"/>
        <v>0</v>
      </c>
      <c r="M418" s="2">
        <f t="shared" si="157"/>
        <v>2.5276461295418606E-2</v>
      </c>
      <c r="N418" s="63">
        <v>279</v>
      </c>
      <c r="O418" s="63">
        <v>338</v>
      </c>
      <c r="P418" s="63"/>
      <c r="Q418" s="63">
        <v>5</v>
      </c>
      <c r="R418" s="63">
        <v>6</v>
      </c>
      <c r="S418" s="63"/>
      <c r="T418" s="67"/>
      <c r="U418" s="63"/>
      <c r="V418" s="63"/>
      <c r="W418" s="63">
        <f t="shared" si="158"/>
        <v>5</v>
      </c>
      <c r="X418" s="63">
        <v>0</v>
      </c>
      <c r="Y418" s="63"/>
      <c r="Z418" s="63"/>
      <c r="AA418" s="63"/>
      <c r="AB418" s="63"/>
      <c r="AJ418" s="8">
        <v>0</v>
      </c>
      <c r="AN418" t="str">
        <f t="shared" si="159"/>
        <v>Kenduskeag</v>
      </c>
      <c r="AO418" t="s">
        <v>2496</v>
      </c>
      <c r="AP418">
        <v>2</v>
      </c>
      <c r="AR418" s="111">
        <v>23</v>
      </c>
      <c r="AS418" s="113">
        <v>19</v>
      </c>
      <c r="AT418" s="113">
        <v>165</v>
      </c>
      <c r="AU418" s="117">
        <v>36325</v>
      </c>
      <c r="AV418" s="117">
        <f t="shared" si="160"/>
        <v>23019</v>
      </c>
      <c r="AW418" t="s">
        <v>1480</v>
      </c>
      <c r="AX418">
        <f t="shared" si="161"/>
        <v>2336325</v>
      </c>
      <c r="AY418" s="1">
        <v>5</v>
      </c>
      <c r="BC418">
        <v>16.79</v>
      </c>
      <c r="BD418">
        <v>0</v>
      </c>
      <c r="BE418">
        <v>16.79</v>
      </c>
      <c r="BH418" s="123">
        <f t="shared" si="165"/>
        <v>0</v>
      </c>
      <c r="BI418" s="123">
        <f t="shared" si="166"/>
        <v>0.53300000000000003</v>
      </c>
      <c r="BJ418">
        <f t="shared" si="167"/>
        <v>0</v>
      </c>
      <c r="BN418" s="63">
        <v>5</v>
      </c>
    </row>
    <row r="419" spans="1:66" hidden="1" outlineLevel="1">
      <c r="A419" t="s">
        <v>3127</v>
      </c>
      <c r="B419" s="8" t="s">
        <v>1706</v>
      </c>
      <c r="C419" s="1">
        <f t="shared" si="150"/>
        <v>6842</v>
      </c>
      <c r="D419" s="5">
        <f>IF(N419&gt;0, RANK(N419,(N419:P419,Q419:AE419)),0)</f>
        <v>1</v>
      </c>
      <c r="E419" s="5">
        <f>IF(O419&gt;0,RANK(O419,(N419:P419,Q419:AE419)),0)</f>
        <v>2</v>
      </c>
      <c r="F419" s="5">
        <f t="shared" si="151"/>
        <v>0</v>
      </c>
      <c r="G419" s="1">
        <f t="shared" si="152"/>
        <v>1143</v>
      </c>
      <c r="H419" s="2">
        <f t="shared" si="153"/>
        <v>0.16705641625255774</v>
      </c>
      <c r="I419" s="6"/>
      <c r="J419" s="2">
        <f t="shared" si="154"/>
        <v>0.57395498392282962</v>
      </c>
      <c r="K419" s="2">
        <f t="shared" si="155"/>
        <v>0.40689856767027183</v>
      </c>
      <c r="L419" s="2">
        <f t="shared" si="156"/>
        <v>0</v>
      </c>
      <c r="M419" s="2">
        <f t="shared" si="157"/>
        <v>1.9146448406898553E-2</v>
      </c>
      <c r="N419" s="63">
        <v>3927</v>
      </c>
      <c r="O419" s="63">
        <v>2784</v>
      </c>
      <c r="P419" s="63"/>
      <c r="Q419" s="63">
        <v>64</v>
      </c>
      <c r="R419" s="63">
        <v>54</v>
      </c>
      <c r="S419" s="63"/>
      <c r="T419" s="67"/>
      <c r="U419" s="63"/>
      <c r="V419" s="63"/>
      <c r="W419" s="63">
        <f t="shared" si="158"/>
        <v>13</v>
      </c>
      <c r="X419" s="63">
        <v>0</v>
      </c>
      <c r="Y419" s="63"/>
      <c r="Z419" s="63"/>
      <c r="AA419" s="63"/>
      <c r="AB419" s="63"/>
      <c r="AJ419" s="8">
        <v>0</v>
      </c>
      <c r="AN419" t="str">
        <f t="shared" si="159"/>
        <v>Kennebunk</v>
      </c>
      <c r="AO419" t="s">
        <v>932</v>
      </c>
      <c r="AP419">
        <v>1</v>
      </c>
      <c r="AR419" s="111">
        <v>23</v>
      </c>
      <c r="AS419" s="113">
        <v>31</v>
      </c>
      <c r="AT419" s="113">
        <v>55</v>
      </c>
      <c r="AU419" s="117">
        <v>36535</v>
      </c>
      <c r="AV419" s="117">
        <f t="shared" si="160"/>
        <v>23031</v>
      </c>
      <c r="AW419" t="s">
        <v>1480</v>
      </c>
      <c r="AX419">
        <f t="shared" si="161"/>
        <v>2336535</v>
      </c>
      <c r="AY419" s="1">
        <v>61</v>
      </c>
      <c r="BC419">
        <v>35.51</v>
      </c>
      <c r="BD419">
        <v>0.42</v>
      </c>
      <c r="BE419">
        <v>35.090000000000003</v>
      </c>
      <c r="BH419" s="123">
        <f t="shared" si="165"/>
        <v>0.57299999999999995</v>
      </c>
      <c r="BI419" s="123">
        <f t="shared" si="166"/>
        <v>0</v>
      </c>
      <c r="BJ419">
        <f t="shared" si="167"/>
        <v>0</v>
      </c>
      <c r="BN419" s="63">
        <v>13</v>
      </c>
    </row>
    <row r="420" spans="1:66" hidden="1" outlineLevel="1">
      <c r="A420" t="s">
        <v>1416</v>
      </c>
      <c r="B420" s="8" t="s">
        <v>1706</v>
      </c>
      <c r="C420" s="1">
        <f t="shared" si="150"/>
        <v>2430</v>
      </c>
      <c r="D420" s="5">
        <f>IF(N420&gt;0, RANK(N420,(N420:P420,Q420:AE420)),0)</f>
        <v>1</v>
      </c>
      <c r="E420" s="5">
        <f>IF(O420&gt;0,RANK(O420,(N420:P420,Q420:AE420)),0)</f>
        <v>2</v>
      </c>
      <c r="F420" s="5">
        <f t="shared" si="151"/>
        <v>0</v>
      </c>
      <c r="G420" s="1">
        <f t="shared" si="152"/>
        <v>250</v>
      </c>
      <c r="H420" s="2">
        <f t="shared" si="153"/>
        <v>0.102880658436214</v>
      </c>
      <c r="I420" s="6"/>
      <c r="J420" s="2">
        <f t="shared" si="154"/>
        <v>0.5444444444444444</v>
      </c>
      <c r="K420" s="2">
        <f t="shared" si="155"/>
        <v>0.44156378600823043</v>
      </c>
      <c r="L420" s="2">
        <f t="shared" si="156"/>
        <v>0</v>
      </c>
      <c r="M420" s="2">
        <f t="shared" si="157"/>
        <v>1.3991769547325172E-2</v>
      </c>
      <c r="N420" s="63">
        <v>1323</v>
      </c>
      <c r="O420" s="63">
        <v>1073</v>
      </c>
      <c r="P420" s="63"/>
      <c r="Q420" s="63">
        <v>12</v>
      </c>
      <c r="R420" s="63">
        <v>17</v>
      </c>
      <c r="S420" s="63"/>
      <c r="T420" s="67"/>
      <c r="U420" s="63"/>
      <c r="V420" s="63"/>
      <c r="W420" s="63">
        <f t="shared" si="158"/>
        <v>5</v>
      </c>
      <c r="X420" s="63">
        <v>0</v>
      </c>
      <c r="Y420" s="63"/>
      <c r="Z420" s="63"/>
      <c r="AA420" s="63"/>
      <c r="AB420" s="63"/>
      <c r="AJ420" s="8">
        <v>0</v>
      </c>
      <c r="AN420" t="str">
        <f t="shared" si="159"/>
        <v>Kennebunkport</v>
      </c>
      <c r="AO420" t="s">
        <v>932</v>
      </c>
      <c r="AP420">
        <v>1</v>
      </c>
      <c r="AR420" s="111">
        <v>23</v>
      </c>
      <c r="AS420" s="113">
        <v>31</v>
      </c>
      <c r="AT420" s="113">
        <v>60</v>
      </c>
      <c r="AU420" s="117">
        <v>36745</v>
      </c>
      <c r="AV420" s="117">
        <f t="shared" si="160"/>
        <v>23031</v>
      </c>
      <c r="AW420" t="s">
        <v>1480</v>
      </c>
      <c r="AX420">
        <f t="shared" si="161"/>
        <v>2336745</v>
      </c>
      <c r="AY420" s="1">
        <v>13</v>
      </c>
      <c r="BC420">
        <v>21.98</v>
      </c>
      <c r="BD420">
        <v>1.36</v>
      </c>
      <c r="BE420">
        <v>20.62</v>
      </c>
      <c r="BH420" s="123">
        <f t="shared" si="165"/>
        <v>0.54400000000000004</v>
      </c>
      <c r="BI420" s="123">
        <f t="shared" si="166"/>
        <v>0</v>
      </c>
      <c r="BJ420">
        <f t="shared" si="167"/>
        <v>0</v>
      </c>
      <c r="BN420" s="63">
        <v>5</v>
      </c>
    </row>
    <row r="421" spans="1:66" hidden="1" outlineLevel="1">
      <c r="A421" t="s">
        <v>1810</v>
      </c>
      <c r="B421" s="8" t="s">
        <v>1706</v>
      </c>
      <c r="C421" s="1">
        <f t="shared" si="150"/>
        <v>623</v>
      </c>
      <c r="D421" s="5">
        <f>IF(N421&gt;0, RANK(N421,(N421:P421,Q421:AE421)),0)</f>
        <v>1</v>
      </c>
      <c r="E421" s="5">
        <f>IF(O421&gt;0,RANK(O421,(N421:P421,Q421:AE421)),0)</f>
        <v>2</v>
      </c>
      <c r="F421" s="5">
        <f t="shared" si="151"/>
        <v>0</v>
      </c>
      <c r="G421" s="1">
        <f t="shared" si="152"/>
        <v>66</v>
      </c>
      <c r="H421" s="2">
        <f t="shared" si="153"/>
        <v>0.10593900481540931</v>
      </c>
      <c r="I421" s="6"/>
      <c r="J421" s="2">
        <f t="shared" si="154"/>
        <v>0.5313001605136437</v>
      </c>
      <c r="K421" s="2">
        <f t="shared" si="155"/>
        <v>0.42536115569823435</v>
      </c>
      <c r="L421" s="2">
        <f t="shared" si="156"/>
        <v>0</v>
      </c>
      <c r="M421" s="2">
        <f t="shared" si="157"/>
        <v>4.3338683788121946E-2</v>
      </c>
      <c r="N421" s="63">
        <v>331</v>
      </c>
      <c r="O421" s="63">
        <v>265</v>
      </c>
      <c r="P421" s="63"/>
      <c r="Q421" s="63">
        <v>19</v>
      </c>
      <c r="R421" s="63">
        <v>6</v>
      </c>
      <c r="S421" s="63"/>
      <c r="T421" s="67"/>
      <c r="U421" s="63"/>
      <c r="V421" s="63"/>
      <c r="W421" s="63">
        <f t="shared" si="158"/>
        <v>2</v>
      </c>
      <c r="X421" s="63">
        <v>0</v>
      </c>
      <c r="Y421" s="63"/>
      <c r="Z421" s="63"/>
      <c r="AA421" s="63"/>
      <c r="AB421" s="63"/>
      <c r="AJ421" s="8">
        <v>0</v>
      </c>
      <c r="AN421" t="str">
        <f t="shared" si="159"/>
        <v>Kingfield</v>
      </c>
      <c r="AO421" t="s">
        <v>1146</v>
      </c>
      <c r="AP421">
        <v>2</v>
      </c>
      <c r="AR421" s="111">
        <v>23</v>
      </c>
      <c r="AS421" s="113">
        <v>7</v>
      </c>
      <c r="AT421" s="113">
        <v>50</v>
      </c>
      <c r="AU421" s="117">
        <v>37025</v>
      </c>
      <c r="AV421" s="117">
        <f t="shared" si="160"/>
        <v>23007</v>
      </c>
      <c r="AW421" t="s">
        <v>1480</v>
      </c>
      <c r="AX421">
        <f t="shared" si="161"/>
        <v>2337025</v>
      </c>
      <c r="AY421" s="1">
        <v>14</v>
      </c>
      <c r="BC421">
        <v>43.59</v>
      </c>
      <c r="BD421">
        <v>0.16</v>
      </c>
      <c r="BE421">
        <v>43.44</v>
      </c>
      <c r="BH421" s="123">
        <f t="shared" si="165"/>
        <v>0.53100000000000003</v>
      </c>
      <c r="BI421" s="123">
        <f t="shared" si="166"/>
        <v>0</v>
      </c>
      <c r="BJ421">
        <f t="shared" si="167"/>
        <v>0</v>
      </c>
      <c r="BN421" s="63">
        <v>2</v>
      </c>
    </row>
    <row r="422" spans="1:66" hidden="1" outlineLevel="1">
      <c r="A422" t="s">
        <v>1346</v>
      </c>
      <c r="B422" s="8" t="s">
        <v>1706</v>
      </c>
      <c r="C422" s="1">
        <f t="shared" si="150"/>
        <v>67</v>
      </c>
      <c r="D422" s="5">
        <f>IF(N422&gt;0, RANK(N422,(N422:P422,Q422:AE422)),0)</f>
        <v>2</v>
      </c>
      <c r="E422" s="5">
        <f>IF(O422&gt;0,RANK(O422,(N422:P422,Q422:AE422)),0)</f>
        <v>1</v>
      </c>
      <c r="F422" s="5">
        <f t="shared" si="151"/>
        <v>0</v>
      </c>
      <c r="G422" s="1">
        <f t="shared" si="152"/>
        <v>25</v>
      </c>
      <c r="H422" s="2">
        <f t="shared" si="153"/>
        <v>0.37313432835820898</v>
      </c>
      <c r="I422" s="6"/>
      <c r="J422" s="2">
        <f t="shared" si="154"/>
        <v>0.31343283582089554</v>
      </c>
      <c r="K422" s="2">
        <f t="shared" si="155"/>
        <v>0.68656716417910446</v>
      </c>
      <c r="L422" s="2">
        <f t="shared" si="156"/>
        <v>0</v>
      </c>
      <c r="M422" s="2">
        <f t="shared" si="157"/>
        <v>0</v>
      </c>
      <c r="N422" s="63">
        <v>21</v>
      </c>
      <c r="O422" s="63">
        <v>46</v>
      </c>
      <c r="P422" s="63"/>
      <c r="Q422" s="63">
        <v>0</v>
      </c>
      <c r="R422" s="63">
        <v>0</v>
      </c>
      <c r="S422" s="63"/>
      <c r="T422" s="67"/>
      <c r="U422" s="63"/>
      <c r="V422" s="63"/>
      <c r="W422" s="63">
        <f t="shared" si="158"/>
        <v>0</v>
      </c>
      <c r="X422" s="63">
        <v>0</v>
      </c>
      <c r="Y422" s="63"/>
      <c r="Z422" s="63"/>
      <c r="AA422" s="63"/>
      <c r="AB422" s="63"/>
      <c r="AJ422" s="8">
        <v>0</v>
      </c>
      <c r="AN422" t="str">
        <f t="shared" si="159"/>
        <v>Kingman</v>
      </c>
      <c r="AO422" t="s">
        <v>2496</v>
      </c>
      <c r="AP422">
        <v>2</v>
      </c>
      <c r="AR422" s="111">
        <v>23</v>
      </c>
      <c r="AS422" s="113">
        <v>19</v>
      </c>
      <c r="AT422" s="113">
        <v>167</v>
      </c>
      <c r="AU422" s="117">
        <v>37075</v>
      </c>
      <c r="AV422" s="117">
        <f t="shared" si="160"/>
        <v>23019</v>
      </c>
      <c r="AW422" t="s">
        <v>965</v>
      </c>
      <c r="AX422">
        <f t="shared" si="161"/>
        <v>2337075</v>
      </c>
      <c r="AY422" s="1">
        <v>1</v>
      </c>
      <c r="BC422">
        <v>25.35</v>
      </c>
      <c r="BD422">
        <v>0.36</v>
      </c>
      <c r="BE422">
        <v>24.99</v>
      </c>
      <c r="BH422" s="123">
        <f t="shared" si="165"/>
        <v>0</v>
      </c>
      <c r="BI422" s="123">
        <f t="shared" si="166"/>
        <v>0.68600000000000005</v>
      </c>
      <c r="BJ422">
        <f t="shared" si="167"/>
        <v>0</v>
      </c>
      <c r="BN422" s="63">
        <v>0</v>
      </c>
    </row>
    <row r="423" spans="1:66" hidden="1" outlineLevel="1">
      <c r="A423" t="s">
        <v>666</v>
      </c>
      <c r="B423" s="8" t="s">
        <v>1706</v>
      </c>
      <c r="C423" s="1">
        <f t="shared" si="150"/>
        <v>0</v>
      </c>
      <c r="D423" s="5">
        <f>IF(N423&gt;0, RANK(N423,(N423:P423,Q423:AE423)),0)</f>
        <v>0</v>
      </c>
      <c r="E423" s="5">
        <f>IF(O423&gt;0,RANK(O423,(N423:P423,Q423:AE423)),0)</f>
        <v>0</v>
      </c>
      <c r="F423" s="5">
        <f t="shared" si="151"/>
        <v>0</v>
      </c>
      <c r="G423" s="1">
        <f t="shared" si="152"/>
        <v>0</v>
      </c>
      <c r="H423" s="2">
        <f t="shared" si="153"/>
        <v>0</v>
      </c>
      <c r="I423" s="6"/>
      <c r="J423" s="2" t="str">
        <f t="shared" si="154"/>
        <v>-</v>
      </c>
      <c r="K423" s="2" t="str">
        <f t="shared" si="155"/>
        <v>-</v>
      </c>
      <c r="L423" s="2" t="str">
        <f t="shared" si="156"/>
        <v>-</v>
      </c>
      <c r="M423" s="2" t="str">
        <f t="shared" si="157"/>
        <v>-</v>
      </c>
      <c r="N423" s="63"/>
      <c r="O423" s="63"/>
      <c r="P423" s="63"/>
      <c r="Q423" s="63"/>
      <c r="R423" s="63"/>
      <c r="S423" s="63"/>
      <c r="T423" s="67"/>
      <c r="U423" s="63"/>
      <c r="V423" s="63"/>
      <c r="W423" s="63">
        <f t="shared" si="158"/>
        <v>0</v>
      </c>
      <c r="X423" s="63"/>
      <c r="Y423" s="63"/>
      <c r="Z423" s="63"/>
      <c r="AA423" s="63"/>
      <c r="AB423" s="63"/>
      <c r="AN423" t="str">
        <f t="shared" si="159"/>
        <v>Kingsbury</v>
      </c>
      <c r="AO423" t="s">
        <v>1968</v>
      </c>
      <c r="AP423">
        <v>2</v>
      </c>
      <c r="AR423" s="111">
        <v>23</v>
      </c>
      <c r="AS423" s="113">
        <v>21</v>
      </c>
      <c r="AT423" s="113">
        <v>55</v>
      </c>
      <c r="AU423" s="117">
        <v>37095</v>
      </c>
      <c r="AV423" s="117">
        <f t="shared" si="160"/>
        <v>23021</v>
      </c>
      <c r="AW423" t="s">
        <v>3099</v>
      </c>
      <c r="AX423">
        <f t="shared" si="161"/>
        <v>2337095</v>
      </c>
      <c r="BC423">
        <v>44.62</v>
      </c>
      <c r="BD423">
        <v>0.48</v>
      </c>
      <c r="BE423">
        <v>44.14</v>
      </c>
      <c r="BH423" s="123">
        <f t="shared" si="165"/>
        <v>0</v>
      </c>
      <c r="BI423" s="123">
        <f t="shared" si="166"/>
        <v>0</v>
      </c>
      <c r="BJ423">
        <f t="shared" si="167"/>
        <v>0</v>
      </c>
      <c r="BN423" s="63"/>
    </row>
    <row r="424" spans="1:66" hidden="1" outlineLevel="1">
      <c r="A424" t="s">
        <v>3062</v>
      </c>
      <c r="B424" s="8" t="s">
        <v>1706</v>
      </c>
      <c r="C424" s="1">
        <f t="shared" si="150"/>
        <v>5377</v>
      </c>
      <c r="D424" s="5">
        <f>IF(N424&gt;0, RANK(N424,(N424:P424,Q424:AE424)),0)</f>
        <v>1</v>
      </c>
      <c r="E424" s="5">
        <f>IF(O424&gt;0,RANK(O424,(N424:P424,Q424:AE424)),0)</f>
        <v>2</v>
      </c>
      <c r="F424" s="5">
        <f t="shared" si="151"/>
        <v>0</v>
      </c>
      <c r="G424" s="1">
        <f t="shared" si="152"/>
        <v>1629</v>
      </c>
      <c r="H424" s="2">
        <f t="shared" si="153"/>
        <v>0.30295703924121259</v>
      </c>
      <c r="I424" s="6"/>
      <c r="J424" s="2">
        <f t="shared" si="154"/>
        <v>0.64031988097452108</v>
      </c>
      <c r="K424" s="2">
        <f t="shared" si="155"/>
        <v>0.33736284173330855</v>
      </c>
      <c r="L424" s="2">
        <f t="shared" si="156"/>
        <v>0</v>
      </c>
      <c r="M424" s="2">
        <f t="shared" si="157"/>
        <v>2.2317277292170368E-2</v>
      </c>
      <c r="N424" s="63">
        <v>3443</v>
      </c>
      <c r="O424" s="63">
        <v>1814</v>
      </c>
      <c r="P424" s="63"/>
      <c r="Q424" s="63">
        <v>63</v>
      </c>
      <c r="R424" s="63">
        <v>45</v>
      </c>
      <c r="S424" s="63"/>
      <c r="T424" s="67"/>
      <c r="U424" s="63"/>
      <c r="V424" s="63"/>
      <c r="W424" s="63">
        <f t="shared" si="158"/>
        <v>12</v>
      </c>
      <c r="X424" s="63">
        <v>0</v>
      </c>
      <c r="Y424" s="63"/>
      <c r="Z424" s="63"/>
      <c r="AA424" s="63"/>
      <c r="AB424" s="63"/>
      <c r="AJ424" s="8">
        <v>0</v>
      </c>
      <c r="AN424" t="str">
        <f t="shared" si="159"/>
        <v>Kittery</v>
      </c>
      <c r="AO424" t="s">
        <v>932</v>
      </c>
      <c r="AP424">
        <v>1</v>
      </c>
      <c r="AR424" s="111">
        <v>23</v>
      </c>
      <c r="AS424" s="113">
        <v>31</v>
      </c>
      <c r="AT424" s="113">
        <v>65</v>
      </c>
      <c r="AU424" s="117">
        <v>37270</v>
      </c>
      <c r="AV424" s="117">
        <f t="shared" si="160"/>
        <v>23031</v>
      </c>
      <c r="AW424" t="s">
        <v>1480</v>
      </c>
      <c r="AX424">
        <f t="shared" si="161"/>
        <v>2337270</v>
      </c>
      <c r="AY424" s="1">
        <v>24</v>
      </c>
      <c r="BC424">
        <v>21</v>
      </c>
      <c r="BD424">
        <v>3.18</v>
      </c>
      <c r="BE424">
        <v>17.82</v>
      </c>
      <c r="BH424" s="123">
        <f t="shared" si="165"/>
        <v>0.64</v>
      </c>
      <c r="BI424" s="123">
        <f t="shared" si="166"/>
        <v>0</v>
      </c>
      <c r="BJ424">
        <f t="shared" si="167"/>
        <v>0</v>
      </c>
      <c r="BN424" s="63">
        <v>12</v>
      </c>
    </row>
    <row r="425" spans="1:66" hidden="1" outlineLevel="1">
      <c r="A425" t="s">
        <v>1738</v>
      </c>
      <c r="B425" s="8" t="s">
        <v>1706</v>
      </c>
      <c r="C425" s="1">
        <f t="shared" si="150"/>
        <v>395</v>
      </c>
      <c r="D425" s="5">
        <f>IF(N425&gt;0, RANK(N425,(N425:P425,Q425:AE425)),0)</f>
        <v>2</v>
      </c>
      <c r="E425" s="5">
        <f>IF(O425&gt;0,RANK(O425,(N425:P425,Q425:AE425)),0)</f>
        <v>1</v>
      </c>
      <c r="F425" s="5">
        <f t="shared" si="151"/>
        <v>0</v>
      </c>
      <c r="G425" s="1">
        <f t="shared" si="152"/>
        <v>68</v>
      </c>
      <c r="H425" s="2">
        <f t="shared" si="153"/>
        <v>0.17215189873417722</v>
      </c>
      <c r="I425" s="6"/>
      <c r="J425" s="2">
        <f t="shared" si="154"/>
        <v>0.4</v>
      </c>
      <c r="K425" s="2">
        <f t="shared" si="155"/>
        <v>0.57215189873417727</v>
      </c>
      <c r="L425" s="2">
        <f t="shared" si="156"/>
        <v>0</v>
      </c>
      <c r="M425" s="2">
        <f t="shared" si="157"/>
        <v>2.7848101265822711E-2</v>
      </c>
      <c r="N425" s="63">
        <v>158</v>
      </c>
      <c r="O425" s="63">
        <v>226</v>
      </c>
      <c r="P425" s="63"/>
      <c r="Q425" s="63">
        <v>4</v>
      </c>
      <c r="R425" s="63">
        <v>7</v>
      </c>
      <c r="S425" s="63"/>
      <c r="T425" s="67"/>
      <c r="U425" s="63"/>
      <c r="V425" s="63"/>
      <c r="W425" s="63">
        <f t="shared" si="158"/>
        <v>0</v>
      </c>
      <c r="X425" s="63">
        <v>0</v>
      </c>
      <c r="Y425" s="63"/>
      <c r="Z425" s="63"/>
      <c r="AA425" s="63"/>
      <c r="AB425" s="63"/>
      <c r="AJ425" s="8">
        <v>0</v>
      </c>
      <c r="AN425" t="str">
        <f t="shared" si="159"/>
        <v>Knox</v>
      </c>
      <c r="AO425" t="s">
        <v>220</v>
      </c>
      <c r="AP425">
        <v>2</v>
      </c>
      <c r="AR425" s="111">
        <v>23</v>
      </c>
      <c r="AS425" s="113">
        <v>27</v>
      </c>
      <c r="AT425" s="113">
        <v>45</v>
      </c>
      <c r="AU425" s="117">
        <v>37585</v>
      </c>
      <c r="AV425" s="117">
        <f t="shared" si="160"/>
        <v>23027</v>
      </c>
      <c r="AW425" t="s">
        <v>1480</v>
      </c>
      <c r="AX425">
        <f t="shared" si="161"/>
        <v>2337585</v>
      </c>
      <c r="AY425" s="1">
        <v>7</v>
      </c>
      <c r="BC425">
        <v>29.34</v>
      </c>
      <c r="BD425">
        <v>0.2</v>
      </c>
      <c r="BE425">
        <v>29.14</v>
      </c>
      <c r="BH425" s="123">
        <f t="shared" si="165"/>
        <v>0</v>
      </c>
      <c r="BI425" s="123">
        <f t="shared" si="166"/>
        <v>0.57199999999999995</v>
      </c>
      <c r="BJ425">
        <f t="shared" si="167"/>
        <v>0</v>
      </c>
      <c r="BN425" s="63">
        <v>0</v>
      </c>
    </row>
    <row r="426" spans="1:66" hidden="1" outlineLevel="1">
      <c r="A426" t="s">
        <v>3063</v>
      </c>
      <c r="B426" s="8" t="s">
        <v>1706</v>
      </c>
      <c r="C426" s="1">
        <f t="shared" si="150"/>
        <v>323</v>
      </c>
      <c r="D426" s="5">
        <f>IF(N426&gt;0, RANK(N426,(N426:P426,Q426:AE426)),0)</f>
        <v>2</v>
      </c>
      <c r="E426" s="5">
        <f>IF(O426&gt;0,RANK(O426,(N426:P426,Q426:AE426)),0)</f>
        <v>1</v>
      </c>
      <c r="F426" s="5">
        <f t="shared" si="151"/>
        <v>0</v>
      </c>
      <c r="G426" s="1">
        <f t="shared" si="152"/>
        <v>39</v>
      </c>
      <c r="H426" s="2">
        <f t="shared" si="153"/>
        <v>0.12074303405572756</v>
      </c>
      <c r="I426" s="6"/>
      <c r="J426" s="2">
        <f t="shared" si="154"/>
        <v>0.43034055727554177</v>
      </c>
      <c r="K426" s="2">
        <f t="shared" si="155"/>
        <v>0.55108359133126938</v>
      </c>
      <c r="L426" s="2">
        <f t="shared" si="156"/>
        <v>0</v>
      </c>
      <c r="M426" s="2">
        <f t="shared" si="157"/>
        <v>1.8575851393188847E-2</v>
      </c>
      <c r="N426" s="63">
        <v>139</v>
      </c>
      <c r="O426" s="63">
        <v>178</v>
      </c>
      <c r="P426" s="63"/>
      <c r="Q426" s="63">
        <v>3</v>
      </c>
      <c r="R426" s="63">
        <v>2</v>
      </c>
      <c r="S426" s="63"/>
      <c r="T426" s="67"/>
      <c r="U426" s="63"/>
      <c r="V426" s="63"/>
      <c r="W426" s="63">
        <f t="shared" si="158"/>
        <v>1</v>
      </c>
      <c r="X426" s="63">
        <v>0</v>
      </c>
      <c r="Y426" s="63"/>
      <c r="Z426" s="63"/>
      <c r="AA426" s="63"/>
      <c r="AB426" s="63"/>
      <c r="AJ426" s="8">
        <v>0</v>
      </c>
      <c r="AN426" t="str">
        <f t="shared" si="159"/>
        <v>Lagrange</v>
      </c>
      <c r="AO426" t="s">
        <v>2496</v>
      </c>
      <c r="AP426">
        <v>2</v>
      </c>
      <c r="AR426" s="111">
        <v>23</v>
      </c>
      <c r="AS426" s="113">
        <v>19</v>
      </c>
      <c r="AT426" s="113">
        <v>170</v>
      </c>
      <c r="AU426" s="117">
        <v>37760</v>
      </c>
      <c r="AV426" s="117">
        <f t="shared" si="160"/>
        <v>23019</v>
      </c>
      <c r="AW426" t="s">
        <v>1480</v>
      </c>
      <c r="AX426">
        <f t="shared" si="161"/>
        <v>2337760</v>
      </c>
      <c r="AY426" s="1">
        <v>10</v>
      </c>
      <c r="BC426">
        <v>49.49</v>
      </c>
      <c r="BD426">
        <v>0.05</v>
      </c>
      <c r="BE426">
        <v>49.44</v>
      </c>
      <c r="BH426" s="123">
        <f t="shared" si="165"/>
        <v>0</v>
      </c>
      <c r="BI426" s="123">
        <f t="shared" si="166"/>
        <v>0.55100000000000005</v>
      </c>
      <c r="BJ426">
        <f t="shared" si="167"/>
        <v>0</v>
      </c>
      <c r="BN426" s="63">
        <v>1</v>
      </c>
    </row>
    <row r="427" spans="1:66" hidden="1" outlineLevel="1">
      <c r="A427" t="s">
        <v>755</v>
      </c>
      <c r="B427" s="8" t="s">
        <v>1706</v>
      </c>
      <c r="C427" s="1">
        <f t="shared" si="150"/>
        <v>63</v>
      </c>
      <c r="D427" s="5">
        <f>IF(N427&gt;0, RANK(N427,(N427:P427,Q427:AE427)),0)</f>
        <v>1</v>
      </c>
      <c r="E427" s="5">
        <f>IF(O427&gt;0,RANK(O427,(N427:P427,Q427:AE427)),0)</f>
        <v>2</v>
      </c>
      <c r="F427" s="5">
        <f t="shared" si="151"/>
        <v>0</v>
      </c>
      <c r="G427" s="1">
        <f t="shared" si="152"/>
        <v>15</v>
      </c>
      <c r="H427" s="2">
        <f t="shared" si="153"/>
        <v>0.23809523809523808</v>
      </c>
      <c r="I427" s="6"/>
      <c r="J427" s="2">
        <f t="shared" si="154"/>
        <v>0.61904761904761907</v>
      </c>
      <c r="K427" s="2">
        <f t="shared" si="155"/>
        <v>0.38095238095238093</v>
      </c>
      <c r="L427" s="2">
        <f t="shared" si="156"/>
        <v>0</v>
      </c>
      <c r="M427" s="2">
        <f t="shared" si="157"/>
        <v>0</v>
      </c>
      <c r="N427" s="63">
        <v>39</v>
      </c>
      <c r="O427" s="63">
        <v>24</v>
      </c>
      <c r="P427" s="63"/>
      <c r="Q427" s="63">
        <v>0</v>
      </c>
      <c r="R427" s="63">
        <v>0</v>
      </c>
      <c r="S427" s="63"/>
      <c r="T427" s="67"/>
      <c r="U427" s="63"/>
      <c r="V427" s="63"/>
      <c r="W427" s="63">
        <f t="shared" si="158"/>
        <v>0</v>
      </c>
      <c r="X427" s="63">
        <v>0</v>
      </c>
      <c r="Y427" s="63"/>
      <c r="Z427" s="63"/>
      <c r="AA427" s="63"/>
      <c r="AB427" s="63"/>
      <c r="AJ427" s="8">
        <v>0</v>
      </c>
      <c r="AN427" t="str">
        <f t="shared" si="159"/>
        <v>Lake View</v>
      </c>
      <c r="AO427" t="s">
        <v>1968</v>
      </c>
      <c r="AP427">
        <v>2</v>
      </c>
      <c r="AR427" s="111">
        <v>23</v>
      </c>
      <c r="AS427" s="113">
        <v>21</v>
      </c>
      <c r="AT427" s="113">
        <v>60</v>
      </c>
      <c r="AU427" s="117">
        <v>37970</v>
      </c>
      <c r="AV427" s="117">
        <f t="shared" si="160"/>
        <v>23021</v>
      </c>
      <c r="AW427" t="s">
        <v>3099</v>
      </c>
      <c r="AX427">
        <f t="shared" si="161"/>
        <v>2337970</v>
      </c>
      <c r="AY427" s="1">
        <v>0</v>
      </c>
      <c r="BC427">
        <v>53.16</v>
      </c>
      <c r="BD427">
        <v>11.7</v>
      </c>
      <c r="BE427">
        <v>41.47</v>
      </c>
      <c r="BH427" s="123">
        <f t="shared" si="165"/>
        <v>0.61899999999999999</v>
      </c>
      <c r="BI427" s="123">
        <f t="shared" si="166"/>
        <v>0</v>
      </c>
      <c r="BJ427">
        <f t="shared" si="167"/>
        <v>0</v>
      </c>
      <c r="BN427" s="63">
        <v>0</v>
      </c>
    </row>
    <row r="428" spans="1:66" hidden="1" outlineLevel="1">
      <c r="A428" t="s">
        <v>2033</v>
      </c>
      <c r="B428" s="8" t="s">
        <v>1706</v>
      </c>
      <c r="C428" s="1">
        <f t="shared" si="150"/>
        <v>80</v>
      </c>
      <c r="D428" s="5">
        <f>IF(N428&gt;0, RANK(N428,(N428:P428,Q428:AE428)),0)</f>
        <v>2</v>
      </c>
      <c r="E428" s="5">
        <f>IF(O428&gt;0,RANK(O428,(N428:P428,Q428:AE428)),0)</f>
        <v>1</v>
      </c>
      <c r="F428" s="5">
        <f t="shared" si="151"/>
        <v>0</v>
      </c>
      <c r="G428" s="1">
        <f t="shared" si="152"/>
        <v>4</v>
      </c>
      <c r="H428" s="2">
        <f t="shared" si="153"/>
        <v>0.05</v>
      </c>
      <c r="I428" s="6"/>
      <c r="J428" s="2">
        <f t="shared" si="154"/>
        <v>0.46250000000000002</v>
      </c>
      <c r="K428" s="2">
        <f t="shared" si="155"/>
        <v>0.51249999999999996</v>
      </c>
      <c r="L428" s="2">
        <f t="shared" si="156"/>
        <v>0</v>
      </c>
      <c r="M428" s="2">
        <f t="shared" si="157"/>
        <v>2.5000000000000022E-2</v>
      </c>
      <c r="N428" s="63">
        <v>37</v>
      </c>
      <c r="O428" s="63">
        <v>41</v>
      </c>
      <c r="P428" s="63"/>
      <c r="Q428" s="63">
        <v>1</v>
      </c>
      <c r="R428" s="63">
        <v>1</v>
      </c>
      <c r="S428" s="63"/>
      <c r="T428" s="67"/>
      <c r="U428" s="63"/>
      <c r="V428" s="63"/>
      <c r="W428" s="63">
        <f t="shared" si="158"/>
        <v>0</v>
      </c>
      <c r="X428" s="63">
        <v>0</v>
      </c>
      <c r="Y428" s="63"/>
      <c r="Z428" s="63"/>
      <c r="AA428" s="63"/>
      <c r="AB428" s="63"/>
      <c r="AJ428" s="8">
        <v>0</v>
      </c>
      <c r="AN428" t="str">
        <f t="shared" si="159"/>
        <v>Lakeville</v>
      </c>
      <c r="AO428" t="s">
        <v>2496</v>
      </c>
      <c r="AP428">
        <v>2</v>
      </c>
      <c r="AR428" s="111">
        <v>23</v>
      </c>
      <c r="AS428" s="113">
        <v>19</v>
      </c>
      <c r="AT428" s="113">
        <v>175</v>
      </c>
      <c r="AU428" s="117">
        <v>38005</v>
      </c>
      <c r="AV428" s="117">
        <f t="shared" si="160"/>
        <v>23019</v>
      </c>
      <c r="AW428" t="s">
        <v>1480</v>
      </c>
      <c r="AX428">
        <f t="shared" si="161"/>
        <v>2338005</v>
      </c>
      <c r="AY428" s="1">
        <v>0</v>
      </c>
      <c r="BC428">
        <v>65.3</v>
      </c>
      <c r="BD428">
        <v>7.22</v>
      </c>
      <c r="BE428">
        <v>58.08</v>
      </c>
      <c r="BH428" s="123">
        <f t="shared" si="165"/>
        <v>0</v>
      </c>
      <c r="BI428" s="123">
        <f t="shared" si="166"/>
        <v>0.51200000000000001</v>
      </c>
      <c r="BJ428">
        <f t="shared" si="167"/>
        <v>0</v>
      </c>
      <c r="BN428" s="63">
        <v>0</v>
      </c>
    </row>
    <row r="429" spans="1:66" hidden="1" outlineLevel="1">
      <c r="A429" t="s">
        <v>2941</v>
      </c>
      <c r="B429" s="8" t="s">
        <v>1706</v>
      </c>
      <c r="C429" s="1">
        <f t="shared" si="150"/>
        <v>1059</v>
      </c>
      <c r="D429" s="5">
        <f>IF(N429&gt;0, RANK(N429,(N429:P429,Q429:AE429)),0)</f>
        <v>1</v>
      </c>
      <c r="E429" s="5">
        <f>IF(O429&gt;0,RANK(O429,(N429:P429,Q429:AE429)),0)</f>
        <v>2</v>
      </c>
      <c r="F429" s="5">
        <f t="shared" si="151"/>
        <v>0</v>
      </c>
      <c r="G429" s="1">
        <f t="shared" si="152"/>
        <v>21</v>
      </c>
      <c r="H429" s="2">
        <f t="shared" si="153"/>
        <v>1.9830028328611898E-2</v>
      </c>
      <c r="I429" s="6"/>
      <c r="J429" s="2">
        <f t="shared" si="154"/>
        <v>0.49763928234183191</v>
      </c>
      <c r="K429" s="2">
        <f t="shared" si="155"/>
        <v>0.47780925401322</v>
      </c>
      <c r="L429" s="2">
        <f t="shared" si="156"/>
        <v>0</v>
      </c>
      <c r="M429" s="2">
        <f t="shared" si="157"/>
        <v>2.4551463644948146E-2</v>
      </c>
      <c r="N429" s="63">
        <v>527</v>
      </c>
      <c r="O429" s="63">
        <v>506</v>
      </c>
      <c r="P429" s="63"/>
      <c r="Q429" s="63">
        <v>13</v>
      </c>
      <c r="R429" s="63">
        <v>10</v>
      </c>
      <c r="S429" s="63"/>
      <c r="T429" s="67"/>
      <c r="U429" s="63"/>
      <c r="V429" s="63"/>
      <c r="W429" s="63">
        <f t="shared" si="158"/>
        <v>3</v>
      </c>
      <c r="X429" s="63">
        <v>0</v>
      </c>
      <c r="Y429" s="63"/>
      <c r="Z429" s="63"/>
      <c r="AA429" s="63"/>
      <c r="AB429" s="63"/>
      <c r="AJ429" s="8">
        <v>0</v>
      </c>
      <c r="AN429" t="str">
        <f t="shared" si="159"/>
        <v>Lamoine</v>
      </c>
      <c r="AO429" t="s">
        <v>603</v>
      </c>
      <c r="AP429">
        <v>2</v>
      </c>
      <c r="AR429" s="111">
        <v>23</v>
      </c>
      <c r="AS429" s="113">
        <v>9</v>
      </c>
      <c r="AT429" s="113">
        <v>85</v>
      </c>
      <c r="AU429" s="117">
        <v>38180</v>
      </c>
      <c r="AV429" s="117">
        <f t="shared" si="160"/>
        <v>23009</v>
      </c>
      <c r="AW429" t="s">
        <v>1480</v>
      </c>
      <c r="AX429">
        <f t="shared" si="161"/>
        <v>2338180</v>
      </c>
      <c r="AY429" s="1">
        <v>4</v>
      </c>
      <c r="BC429">
        <v>25.07</v>
      </c>
      <c r="BD429">
        <v>7.18</v>
      </c>
      <c r="BE429">
        <v>17.89</v>
      </c>
      <c r="BH429" s="123">
        <f t="shared" si="165"/>
        <v>0.497</v>
      </c>
      <c r="BI429" s="123">
        <f t="shared" si="166"/>
        <v>0</v>
      </c>
      <c r="BJ429">
        <f t="shared" si="167"/>
        <v>0</v>
      </c>
      <c r="BN429" s="63">
        <v>3</v>
      </c>
    </row>
    <row r="430" spans="1:66" hidden="1" outlineLevel="1">
      <c r="A430" t="s">
        <v>3480</v>
      </c>
      <c r="B430" s="8" t="s">
        <v>1706</v>
      </c>
      <c r="C430" s="1">
        <f t="shared" ref="C430:C477" si="168">SUM(N430:AL430)</f>
        <v>1</v>
      </c>
      <c r="D430" s="5">
        <f>IF(N430&gt;0, RANK(N430,(N430:P430,Q430:AE430)),0)</f>
        <v>0</v>
      </c>
      <c r="E430" s="5">
        <f>IF(O430&gt;0,RANK(O430,(N430:P430,Q430:AE430)),0)</f>
        <v>1</v>
      </c>
      <c r="F430" s="5">
        <f t="shared" ref="F430:F477" si="169">IF(P430&gt;0,RANK(P430,(N430:AE430)),0)</f>
        <v>0</v>
      </c>
      <c r="G430" s="1">
        <f t="shared" ref="G430:G477" si="170">IF(C430&gt;0,MAX(N430:P430)-LARGE(N430:P430,2),0)</f>
        <v>1</v>
      </c>
      <c r="H430" s="2">
        <f t="shared" ref="H430:H477" si="171">IF(C430&gt;0,G430/C430,0)</f>
        <v>1</v>
      </c>
      <c r="I430" s="6"/>
      <c r="J430" s="2">
        <f t="shared" ref="J430:J477" si="172">IF(C430=0,"-",N430/C430)</f>
        <v>0</v>
      </c>
      <c r="K430" s="2">
        <f t="shared" ref="K430:K477" si="173">IF(C430=0,"-",O430/C430)</f>
        <v>1</v>
      </c>
      <c r="L430" s="2">
        <f t="shared" ref="L430:L477" si="174">IF(C430=0,"-",P430/C430)</f>
        <v>0</v>
      </c>
      <c r="M430" s="2">
        <f t="shared" ref="M430:M477" si="175">IF(C430=0,"-",(1-J430-K430-L430))</f>
        <v>0</v>
      </c>
      <c r="N430" s="63">
        <v>0</v>
      </c>
      <c r="O430" s="63">
        <v>1</v>
      </c>
      <c r="P430" s="63"/>
      <c r="Q430" s="63">
        <v>0</v>
      </c>
      <c r="R430" s="63">
        <v>0</v>
      </c>
      <c r="S430" s="63"/>
      <c r="T430" s="67"/>
      <c r="U430" s="63"/>
      <c r="V430" s="63"/>
      <c r="W430" s="63">
        <f t="shared" ref="W430:W493" si="176">BN430</f>
        <v>0</v>
      </c>
      <c r="X430" s="63">
        <v>0</v>
      </c>
      <c r="Y430" s="63"/>
      <c r="Z430" s="63"/>
      <c r="AA430" s="63"/>
      <c r="AB430" s="63"/>
      <c r="AJ430" s="8">
        <v>0</v>
      </c>
      <c r="AN430" t="str">
        <f t="shared" ref="AN430:AN493" si="177">A430</f>
        <v>Lang</v>
      </c>
      <c r="AO430" t="s">
        <v>1146</v>
      </c>
      <c r="AP430">
        <v>2</v>
      </c>
      <c r="AR430" s="111">
        <v>23</v>
      </c>
      <c r="AS430" s="113">
        <v>7</v>
      </c>
      <c r="AU430" s="141">
        <v>38195</v>
      </c>
      <c r="AV430" s="117">
        <f t="shared" ref="AV430:AV493" si="178">AR430*1000+AS430</f>
        <v>23007</v>
      </c>
      <c r="AW430" t="s">
        <v>965</v>
      </c>
      <c r="AX430">
        <f t="shared" ref="AX430:AX493" si="179">AR430*100000+AU430</f>
        <v>2338195</v>
      </c>
      <c r="AY430" s="1">
        <v>0</v>
      </c>
      <c r="BI430" s="123"/>
      <c r="BN430" s="63">
        <v>0</v>
      </c>
    </row>
    <row r="431" spans="1:66" hidden="1" outlineLevel="1">
      <c r="A431" t="s">
        <v>190</v>
      </c>
      <c r="B431" s="8" t="s">
        <v>1706</v>
      </c>
      <c r="C431" s="1">
        <f t="shared" si="168"/>
        <v>2924</v>
      </c>
      <c r="D431" s="5">
        <f>IF(N431&gt;0, RANK(N431,(N431:P431,Q431:AE431)),0)</f>
        <v>2</v>
      </c>
      <c r="E431" s="5">
        <f>IF(O431&gt;0,RANK(O431,(N431:P431,Q431:AE431)),0)</f>
        <v>1</v>
      </c>
      <c r="F431" s="5">
        <f t="shared" si="169"/>
        <v>0</v>
      </c>
      <c r="G431" s="1">
        <f t="shared" si="170"/>
        <v>236</v>
      </c>
      <c r="H431" s="2">
        <f t="shared" si="171"/>
        <v>8.0711354309165526E-2</v>
      </c>
      <c r="I431" s="6"/>
      <c r="J431" s="2">
        <f t="shared" si="172"/>
        <v>0.43980848153214774</v>
      </c>
      <c r="K431" s="2">
        <f t="shared" si="173"/>
        <v>0.52051983584131323</v>
      </c>
      <c r="L431" s="2">
        <f t="shared" si="174"/>
        <v>0</v>
      </c>
      <c r="M431" s="2">
        <f t="shared" si="175"/>
        <v>3.9671682626539084E-2</v>
      </c>
      <c r="N431" s="63">
        <v>1286</v>
      </c>
      <c r="O431" s="63">
        <v>1522</v>
      </c>
      <c r="P431" s="63"/>
      <c r="Q431" s="63">
        <v>54</v>
      </c>
      <c r="R431" s="63">
        <v>49</v>
      </c>
      <c r="S431" s="63"/>
      <c r="T431" s="67"/>
      <c r="U431" s="63"/>
      <c r="V431" s="63"/>
      <c r="W431" s="63">
        <f t="shared" si="176"/>
        <v>13</v>
      </c>
      <c r="X431" s="63">
        <v>0</v>
      </c>
      <c r="Y431" s="63"/>
      <c r="Z431" s="63"/>
      <c r="AA431" s="63"/>
      <c r="AB431" s="63"/>
      <c r="AJ431" s="8">
        <v>0</v>
      </c>
      <c r="AN431" t="str">
        <f t="shared" si="177"/>
        <v>Lebanon</v>
      </c>
      <c r="AO431" t="s">
        <v>932</v>
      </c>
      <c r="AP431">
        <v>1</v>
      </c>
      <c r="AR431" s="111">
        <v>23</v>
      </c>
      <c r="AS431" s="113">
        <v>31</v>
      </c>
      <c r="AT431" s="113">
        <v>70</v>
      </c>
      <c r="AU431" s="117">
        <v>38425</v>
      </c>
      <c r="AV431" s="117">
        <f t="shared" si="178"/>
        <v>23031</v>
      </c>
      <c r="AW431" t="s">
        <v>1480</v>
      </c>
      <c r="AX431">
        <f t="shared" si="179"/>
        <v>2338425</v>
      </c>
      <c r="AY431" s="1">
        <v>29</v>
      </c>
      <c r="BC431">
        <v>55.79</v>
      </c>
      <c r="BD431">
        <v>1.08</v>
      </c>
      <c r="BE431">
        <v>54.71</v>
      </c>
      <c r="BH431" s="123">
        <f t="shared" ref="BH431:BH469" si="180">IF(D431=1,ROUNDDOWN(J431,3),0)</f>
        <v>0</v>
      </c>
      <c r="BI431" s="123">
        <f t="shared" ref="BI431:BI469" si="181">IF(E431=1,ROUNDDOWN(K431,3),0)</f>
        <v>0.52</v>
      </c>
      <c r="BJ431">
        <f t="shared" ref="BJ431:BJ469" si="182">IF(BH431=BI431,ROUNDDOWN(BI431*10,0),0)</f>
        <v>0</v>
      </c>
      <c r="BN431" s="63">
        <v>13</v>
      </c>
    </row>
    <row r="432" spans="1:66" hidden="1" outlineLevel="1">
      <c r="A432" t="s">
        <v>99</v>
      </c>
      <c r="B432" s="8" t="s">
        <v>1706</v>
      </c>
      <c r="C432" s="1">
        <f t="shared" si="168"/>
        <v>456</v>
      </c>
      <c r="D432" s="5">
        <f>IF(N432&gt;0, RANK(N432,(N432:P432,Q432:AE432)),0)</f>
        <v>2</v>
      </c>
      <c r="E432" s="5">
        <f>IF(O432&gt;0,RANK(O432,(N432:P432,Q432:AE432)),0)</f>
        <v>1</v>
      </c>
      <c r="F432" s="5">
        <f t="shared" si="169"/>
        <v>0</v>
      </c>
      <c r="G432" s="1">
        <f t="shared" si="170"/>
        <v>131</v>
      </c>
      <c r="H432" s="2">
        <f t="shared" si="171"/>
        <v>0.28728070175438597</v>
      </c>
      <c r="I432" s="6"/>
      <c r="J432" s="2">
        <f t="shared" si="172"/>
        <v>0.35087719298245612</v>
      </c>
      <c r="K432" s="2">
        <f t="shared" si="173"/>
        <v>0.63815789473684215</v>
      </c>
      <c r="L432" s="2">
        <f t="shared" si="174"/>
        <v>0</v>
      </c>
      <c r="M432" s="2">
        <f t="shared" si="175"/>
        <v>1.0964912280701733E-2</v>
      </c>
      <c r="N432" s="63">
        <v>160</v>
      </c>
      <c r="O432" s="63">
        <v>291</v>
      </c>
      <c r="P432" s="63"/>
      <c r="Q432" s="63">
        <v>0</v>
      </c>
      <c r="R432" s="63">
        <v>2</v>
      </c>
      <c r="S432" s="63"/>
      <c r="T432" s="67"/>
      <c r="U432" s="63"/>
      <c r="V432" s="63"/>
      <c r="W432" s="63">
        <f t="shared" si="176"/>
        <v>3</v>
      </c>
      <c r="X432" s="63">
        <v>0</v>
      </c>
      <c r="Y432" s="63"/>
      <c r="Z432" s="63"/>
      <c r="AA432" s="63"/>
      <c r="AB432" s="63"/>
      <c r="AJ432" s="8">
        <v>0</v>
      </c>
      <c r="AN432" t="str">
        <f t="shared" si="177"/>
        <v>Lee</v>
      </c>
      <c r="AO432" t="s">
        <v>2496</v>
      </c>
      <c r="AP432">
        <v>2</v>
      </c>
      <c r="AR432" s="111">
        <v>23</v>
      </c>
      <c r="AS432" s="113">
        <v>19</v>
      </c>
      <c r="AT432" s="113">
        <v>180</v>
      </c>
      <c r="AU432" s="117">
        <v>38530</v>
      </c>
      <c r="AV432" s="117">
        <f t="shared" si="178"/>
        <v>23019</v>
      </c>
      <c r="AW432" t="s">
        <v>1480</v>
      </c>
      <c r="AX432">
        <f t="shared" si="179"/>
        <v>2338530</v>
      </c>
      <c r="AY432" s="1">
        <v>10</v>
      </c>
      <c r="BC432">
        <v>39.71</v>
      </c>
      <c r="BD432">
        <v>1.1200000000000001</v>
      </c>
      <c r="BE432">
        <v>38.590000000000003</v>
      </c>
      <c r="BH432" s="123">
        <f t="shared" si="180"/>
        <v>0</v>
      </c>
      <c r="BI432" s="123">
        <f t="shared" si="181"/>
        <v>0.63800000000000001</v>
      </c>
      <c r="BJ432">
        <f t="shared" si="182"/>
        <v>0</v>
      </c>
      <c r="BN432" s="63">
        <v>3</v>
      </c>
    </row>
    <row r="433" spans="1:66" hidden="1" outlineLevel="1">
      <c r="A433" t="s">
        <v>2911</v>
      </c>
      <c r="B433" s="8" t="s">
        <v>1706</v>
      </c>
      <c r="C433" s="1">
        <f t="shared" si="168"/>
        <v>1170</v>
      </c>
      <c r="D433" s="5">
        <f>IF(N433&gt;0, RANK(N433,(N433:P433,Q433:AE433)),0)</f>
        <v>1</v>
      </c>
      <c r="E433" s="5">
        <f>IF(O433&gt;0,RANK(O433,(N433:P433,Q433:AE433)),0)</f>
        <v>2</v>
      </c>
      <c r="F433" s="5">
        <f t="shared" si="169"/>
        <v>0</v>
      </c>
      <c r="G433" s="1">
        <f t="shared" si="170"/>
        <v>87</v>
      </c>
      <c r="H433" s="2">
        <f t="shared" si="171"/>
        <v>7.4358974358974358E-2</v>
      </c>
      <c r="I433" s="6"/>
      <c r="J433" s="2">
        <f t="shared" si="172"/>
        <v>0.52051282051282055</v>
      </c>
      <c r="K433" s="2">
        <f t="shared" si="173"/>
        <v>0.44615384615384618</v>
      </c>
      <c r="L433" s="2">
        <f t="shared" si="174"/>
        <v>0</v>
      </c>
      <c r="M433" s="2">
        <f t="shared" si="175"/>
        <v>3.333333333333327E-2</v>
      </c>
      <c r="N433" s="63">
        <v>609</v>
      </c>
      <c r="O433" s="63">
        <v>522</v>
      </c>
      <c r="P433" s="63"/>
      <c r="Q433" s="63">
        <v>20</v>
      </c>
      <c r="R433" s="63">
        <v>16</v>
      </c>
      <c r="S433" s="63"/>
      <c r="T433" s="67"/>
      <c r="U433" s="63"/>
      <c r="V433" s="63"/>
      <c r="W433" s="63">
        <f t="shared" si="176"/>
        <v>3</v>
      </c>
      <c r="X433" s="63">
        <v>0</v>
      </c>
      <c r="Y433" s="63"/>
      <c r="Z433" s="63"/>
      <c r="AA433" s="63"/>
      <c r="AB433" s="63"/>
      <c r="AJ433" s="8">
        <v>0</v>
      </c>
      <c r="AN433" t="str">
        <f t="shared" si="177"/>
        <v>Leeds</v>
      </c>
      <c r="AO433" t="s">
        <v>1126</v>
      </c>
      <c r="AP433">
        <v>2</v>
      </c>
      <c r="AR433" s="111">
        <v>23</v>
      </c>
      <c r="AS433" s="113">
        <v>1</v>
      </c>
      <c r="AT433" s="113">
        <v>20</v>
      </c>
      <c r="AU433" s="117">
        <v>38565</v>
      </c>
      <c r="AV433" s="117">
        <f t="shared" si="178"/>
        <v>23001</v>
      </c>
      <c r="AW433" t="s">
        <v>1480</v>
      </c>
      <c r="AX433">
        <f t="shared" si="179"/>
        <v>2338565</v>
      </c>
      <c r="AY433" s="1">
        <v>10</v>
      </c>
      <c r="BC433">
        <v>43.43</v>
      </c>
      <c r="BD433">
        <v>3.09</v>
      </c>
      <c r="BE433">
        <v>40.340000000000003</v>
      </c>
      <c r="BH433" s="123">
        <f t="shared" si="180"/>
        <v>0.52</v>
      </c>
      <c r="BI433" s="123">
        <f t="shared" si="181"/>
        <v>0</v>
      </c>
      <c r="BJ433">
        <f t="shared" si="182"/>
        <v>0</v>
      </c>
      <c r="BN433" s="63">
        <v>3</v>
      </c>
    </row>
    <row r="434" spans="1:66" hidden="1" outlineLevel="1">
      <c r="A434" t="s">
        <v>2518</v>
      </c>
      <c r="B434" s="8" t="s">
        <v>1706</v>
      </c>
      <c r="C434" s="1">
        <f t="shared" si="168"/>
        <v>1462</v>
      </c>
      <c r="D434" s="5">
        <f>IF(N434&gt;0, RANK(N434,(N434:P434,Q434:AE434)),0)</f>
        <v>2</v>
      </c>
      <c r="E434" s="5">
        <f>IF(O434&gt;0,RANK(O434,(N434:P434,Q434:AE434)),0)</f>
        <v>1</v>
      </c>
      <c r="F434" s="5">
        <f t="shared" si="169"/>
        <v>0</v>
      </c>
      <c r="G434" s="1">
        <f t="shared" si="170"/>
        <v>337</v>
      </c>
      <c r="H434" s="2">
        <f t="shared" si="171"/>
        <v>0.23050615595075238</v>
      </c>
      <c r="I434" s="6"/>
      <c r="J434" s="2">
        <f t="shared" si="172"/>
        <v>0.36798905608755128</v>
      </c>
      <c r="K434" s="2">
        <f t="shared" si="173"/>
        <v>0.59849521203830369</v>
      </c>
      <c r="L434" s="2">
        <f t="shared" si="174"/>
        <v>0</v>
      </c>
      <c r="M434" s="2">
        <f t="shared" si="175"/>
        <v>3.3515731874145027E-2</v>
      </c>
      <c r="N434" s="63">
        <v>538</v>
      </c>
      <c r="O434" s="63">
        <v>875</v>
      </c>
      <c r="P434" s="63"/>
      <c r="Q434" s="63">
        <v>24</v>
      </c>
      <c r="R434" s="63">
        <v>22</v>
      </c>
      <c r="S434" s="63"/>
      <c r="T434" s="67"/>
      <c r="U434" s="63"/>
      <c r="V434" s="63"/>
      <c r="W434" s="63">
        <f t="shared" si="176"/>
        <v>3</v>
      </c>
      <c r="X434" s="63">
        <v>0</v>
      </c>
      <c r="Y434" s="63"/>
      <c r="Z434" s="63"/>
      <c r="AA434" s="63"/>
      <c r="AB434" s="63"/>
      <c r="AJ434" s="8">
        <v>0</v>
      </c>
      <c r="AN434" t="str">
        <f t="shared" si="177"/>
        <v>Levant</v>
      </c>
      <c r="AO434" t="s">
        <v>2496</v>
      </c>
      <c r="AP434">
        <v>2</v>
      </c>
      <c r="AR434" s="111">
        <v>23</v>
      </c>
      <c r="AS434" s="113">
        <v>19</v>
      </c>
      <c r="AT434" s="113">
        <v>185</v>
      </c>
      <c r="AU434" s="117">
        <v>38705</v>
      </c>
      <c r="AV434" s="117">
        <f t="shared" si="178"/>
        <v>23019</v>
      </c>
      <c r="AW434" t="s">
        <v>1480</v>
      </c>
      <c r="AX434">
        <f t="shared" si="179"/>
        <v>2338705</v>
      </c>
      <c r="AY434" s="1">
        <v>14</v>
      </c>
      <c r="BC434">
        <v>29.97</v>
      </c>
      <c r="BD434">
        <v>0.01</v>
      </c>
      <c r="BE434">
        <v>29.97</v>
      </c>
      <c r="BH434" s="123">
        <f t="shared" si="180"/>
        <v>0</v>
      </c>
      <c r="BI434" s="123">
        <f t="shared" si="181"/>
        <v>0.59799999999999998</v>
      </c>
      <c r="BJ434">
        <f t="shared" si="182"/>
        <v>0</v>
      </c>
      <c r="BN434" s="63">
        <v>3</v>
      </c>
    </row>
    <row r="435" spans="1:66" hidden="1" outlineLevel="1">
      <c r="A435" t="s">
        <v>2000</v>
      </c>
      <c r="B435" s="8" t="s">
        <v>1706</v>
      </c>
      <c r="C435" s="1">
        <f t="shared" si="168"/>
        <v>15880</v>
      </c>
      <c r="D435" s="5">
        <f>IF(N435&gt;0, RANK(N435,(N435:P435,Q435:AE435)),0)</f>
        <v>1</v>
      </c>
      <c r="E435" s="5">
        <f>IF(O435&gt;0,RANK(O435,(N435:P435,Q435:AE435)),0)</f>
        <v>2</v>
      </c>
      <c r="F435" s="5">
        <f t="shared" si="169"/>
        <v>0</v>
      </c>
      <c r="G435" s="1">
        <f t="shared" si="170"/>
        <v>3828</v>
      </c>
      <c r="H435" s="2">
        <f t="shared" si="171"/>
        <v>0.24105793450881613</v>
      </c>
      <c r="I435" s="6"/>
      <c r="J435" s="2">
        <f t="shared" si="172"/>
        <v>0.6060453400503778</v>
      </c>
      <c r="K435" s="2">
        <f t="shared" si="173"/>
        <v>0.36498740554156173</v>
      </c>
      <c r="L435" s="2">
        <f t="shared" si="174"/>
        <v>0</v>
      </c>
      <c r="M435" s="2">
        <f t="shared" si="175"/>
        <v>2.8967254408060472E-2</v>
      </c>
      <c r="N435" s="63">
        <v>9624</v>
      </c>
      <c r="O435" s="63">
        <v>5796</v>
      </c>
      <c r="P435" s="63"/>
      <c r="Q435" s="63">
        <v>234</v>
      </c>
      <c r="R435" s="63">
        <v>155</v>
      </c>
      <c r="S435" s="63"/>
      <c r="T435" s="67"/>
      <c r="U435" s="63"/>
      <c r="V435" s="63"/>
      <c r="W435" s="63">
        <f t="shared" si="176"/>
        <v>70</v>
      </c>
      <c r="X435" s="63">
        <v>0</v>
      </c>
      <c r="Y435" s="63"/>
      <c r="Z435" s="63"/>
      <c r="AA435" s="63"/>
      <c r="AB435" s="63"/>
      <c r="AJ435" s="8">
        <v>1</v>
      </c>
      <c r="AN435" t="str">
        <f t="shared" si="177"/>
        <v>Lewiston</v>
      </c>
      <c r="AO435" t="s">
        <v>1126</v>
      </c>
      <c r="AP435">
        <v>2</v>
      </c>
      <c r="AR435" s="111">
        <v>23</v>
      </c>
      <c r="AS435" s="113">
        <v>1</v>
      </c>
      <c r="AT435" s="113">
        <v>25</v>
      </c>
      <c r="AU435" s="117">
        <v>38740</v>
      </c>
      <c r="AV435" s="117">
        <f t="shared" si="178"/>
        <v>23001</v>
      </c>
      <c r="AW435" t="s">
        <v>1257</v>
      </c>
      <c r="AX435">
        <f t="shared" si="179"/>
        <v>2338740</v>
      </c>
      <c r="AY435" s="1">
        <v>377</v>
      </c>
      <c r="BC435">
        <v>35.19</v>
      </c>
      <c r="BD435">
        <v>1.1000000000000001</v>
      </c>
      <c r="BE435">
        <v>34.090000000000003</v>
      </c>
      <c r="BH435" s="123">
        <f t="shared" si="180"/>
        <v>0.60599999999999998</v>
      </c>
      <c r="BI435" s="123">
        <f t="shared" si="181"/>
        <v>0</v>
      </c>
      <c r="BJ435">
        <f t="shared" si="182"/>
        <v>0</v>
      </c>
      <c r="BN435" s="63">
        <v>70</v>
      </c>
    </row>
    <row r="436" spans="1:66" hidden="1" outlineLevel="1">
      <c r="A436" t="s">
        <v>322</v>
      </c>
      <c r="B436" s="8" t="s">
        <v>1706</v>
      </c>
      <c r="C436" s="1">
        <f t="shared" si="168"/>
        <v>492</v>
      </c>
      <c r="D436" s="5">
        <f>IF(N436&gt;0, RANK(N436,(N436:P436,Q436:AE436)),0)</f>
        <v>1</v>
      </c>
      <c r="E436" s="5">
        <f>IF(O436&gt;0,RANK(O436,(N436:P436,Q436:AE436)),0)</f>
        <v>2</v>
      </c>
      <c r="F436" s="5">
        <f t="shared" si="169"/>
        <v>0</v>
      </c>
      <c r="G436" s="1">
        <f t="shared" si="170"/>
        <v>40</v>
      </c>
      <c r="H436" s="2">
        <f t="shared" si="171"/>
        <v>8.1300813008130079E-2</v>
      </c>
      <c r="I436" s="6"/>
      <c r="J436" s="2">
        <f t="shared" si="172"/>
        <v>0.52642276422764223</v>
      </c>
      <c r="K436" s="2">
        <f t="shared" si="173"/>
        <v>0.4451219512195122</v>
      </c>
      <c r="L436" s="2">
        <f t="shared" si="174"/>
        <v>0</v>
      </c>
      <c r="M436" s="2">
        <f t="shared" si="175"/>
        <v>2.8455284552845572E-2</v>
      </c>
      <c r="N436" s="63">
        <v>259</v>
      </c>
      <c r="O436" s="63">
        <v>219</v>
      </c>
      <c r="P436" s="63"/>
      <c r="Q436" s="63">
        <v>8</v>
      </c>
      <c r="R436" s="63">
        <v>6</v>
      </c>
      <c r="S436" s="63"/>
      <c r="T436" s="67"/>
      <c r="U436" s="63"/>
      <c r="V436" s="63"/>
      <c r="W436" s="63">
        <f t="shared" si="176"/>
        <v>0</v>
      </c>
      <c r="X436" s="63">
        <v>0</v>
      </c>
      <c r="Y436" s="63"/>
      <c r="Z436" s="63"/>
      <c r="AA436" s="63"/>
      <c r="AB436" s="63"/>
      <c r="AJ436" s="8">
        <v>0</v>
      </c>
      <c r="AN436" t="str">
        <f t="shared" si="177"/>
        <v>Liberty</v>
      </c>
      <c r="AO436" t="s">
        <v>220</v>
      </c>
      <c r="AP436">
        <v>2</v>
      </c>
      <c r="AR436" s="111">
        <v>23</v>
      </c>
      <c r="AS436" s="113">
        <v>27</v>
      </c>
      <c r="AT436" s="113">
        <v>50</v>
      </c>
      <c r="AU436" s="117">
        <v>39055</v>
      </c>
      <c r="AV436" s="117">
        <f t="shared" si="178"/>
        <v>23027</v>
      </c>
      <c r="AW436" t="s">
        <v>1480</v>
      </c>
      <c r="AX436">
        <f t="shared" si="179"/>
        <v>2339055</v>
      </c>
      <c r="AY436" s="1">
        <v>6</v>
      </c>
      <c r="BC436">
        <v>28.31</v>
      </c>
      <c r="BD436">
        <v>2.4</v>
      </c>
      <c r="BE436">
        <v>25.91</v>
      </c>
      <c r="BH436" s="123">
        <f t="shared" si="180"/>
        <v>0.52600000000000002</v>
      </c>
      <c r="BI436" s="123">
        <f t="shared" si="181"/>
        <v>0</v>
      </c>
      <c r="BJ436">
        <f t="shared" si="182"/>
        <v>0</v>
      </c>
      <c r="BN436" s="63">
        <v>0</v>
      </c>
    </row>
    <row r="437" spans="1:66" hidden="1" outlineLevel="1">
      <c r="A437" t="s">
        <v>2558</v>
      </c>
      <c r="B437" s="8" t="s">
        <v>1706</v>
      </c>
      <c r="C437" s="1">
        <f t="shared" si="168"/>
        <v>1440</v>
      </c>
      <c r="D437" s="5">
        <f>IF(N437&gt;0, RANK(N437,(N437:P437,Q437:AE437)),0)</f>
        <v>1</v>
      </c>
      <c r="E437" s="5">
        <f>IF(O437&gt;0,RANK(O437,(N437:P437,Q437:AE437)),0)</f>
        <v>2</v>
      </c>
      <c r="F437" s="5">
        <f t="shared" si="169"/>
        <v>0</v>
      </c>
      <c r="G437" s="1">
        <f t="shared" si="170"/>
        <v>91</v>
      </c>
      <c r="H437" s="2">
        <f t="shared" si="171"/>
        <v>6.3194444444444442E-2</v>
      </c>
      <c r="I437" s="6"/>
      <c r="J437" s="2">
        <f t="shared" si="172"/>
        <v>0.51180555555555551</v>
      </c>
      <c r="K437" s="2">
        <f t="shared" si="173"/>
        <v>0.44861111111111113</v>
      </c>
      <c r="L437" s="2">
        <f t="shared" si="174"/>
        <v>0</v>
      </c>
      <c r="M437" s="2">
        <f t="shared" si="175"/>
        <v>3.9583333333333359E-2</v>
      </c>
      <c r="N437" s="63">
        <v>737</v>
      </c>
      <c r="O437" s="63">
        <v>646</v>
      </c>
      <c r="P437" s="63"/>
      <c r="Q437" s="63">
        <v>24</v>
      </c>
      <c r="R437" s="63">
        <v>25</v>
      </c>
      <c r="S437" s="63"/>
      <c r="T437" s="67"/>
      <c r="U437" s="63"/>
      <c r="V437" s="63"/>
      <c r="W437" s="63">
        <f t="shared" si="176"/>
        <v>8</v>
      </c>
      <c r="X437" s="63">
        <v>0</v>
      </c>
      <c r="Y437" s="63"/>
      <c r="Z437" s="63"/>
      <c r="AA437" s="63"/>
      <c r="AB437" s="63"/>
      <c r="AJ437" s="8">
        <v>0</v>
      </c>
      <c r="AN437" t="str">
        <f t="shared" si="177"/>
        <v>Limerick</v>
      </c>
      <c r="AO437" t="s">
        <v>932</v>
      </c>
      <c r="AP437">
        <v>1</v>
      </c>
      <c r="AR437" s="111">
        <v>23</v>
      </c>
      <c r="AS437" s="113">
        <v>31</v>
      </c>
      <c r="AT437" s="113">
        <v>75</v>
      </c>
      <c r="AU437" s="117">
        <v>39195</v>
      </c>
      <c r="AV437" s="117">
        <f t="shared" si="178"/>
        <v>23031</v>
      </c>
      <c r="AW437" t="s">
        <v>1480</v>
      </c>
      <c r="AX437">
        <f t="shared" si="179"/>
        <v>2339195</v>
      </c>
      <c r="AY437" s="1">
        <v>26</v>
      </c>
      <c r="BC437">
        <v>28.24</v>
      </c>
      <c r="BD437">
        <v>1.1000000000000001</v>
      </c>
      <c r="BE437">
        <v>27.14</v>
      </c>
      <c r="BH437" s="123">
        <f t="shared" si="180"/>
        <v>0.51100000000000001</v>
      </c>
      <c r="BI437" s="123">
        <f t="shared" si="181"/>
        <v>0</v>
      </c>
      <c r="BJ437">
        <f t="shared" si="182"/>
        <v>0</v>
      </c>
      <c r="BN437" s="63">
        <v>8</v>
      </c>
    </row>
    <row r="438" spans="1:66" hidden="1" outlineLevel="1">
      <c r="A438" t="s">
        <v>1343</v>
      </c>
      <c r="B438" s="8" t="s">
        <v>1706</v>
      </c>
      <c r="C438" s="1">
        <f t="shared" si="168"/>
        <v>863</v>
      </c>
      <c r="D438" s="5">
        <f>IF(N438&gt;0, RANK(N438,(N438:P438,Q438:AE438)),0)</f>
        <v>1</v>
      </c>
      <c r="E438" s="5">
        <f>IF(O438&gt;0,RANK(O438,(N438:P438,Q438:AE438)),0)</f>
        <v>2</v>
      </c>
      <c r="F438" s="5">
        <f t="shared" si="169"/>
        <v>0</v>
      </c>
      <c r="G438" s="1">
        <f t="shared" si="170"/>
        <v>187</v>
      </c>
      <c r="H438" s="2">
        <f t="shared" si="171"/>
        <v>0.21668597914252608</v>
      </c>
      <c r="I438" s="6"/>
      <c r="J438" s="2">
        <f t="shared" si="172"/>
        <v>0.59212050984936271</v>
      </c>
      <c r="K438" s="2">
        <f t="shared" si="173"/>
        <v>0.37543453070683663</v>
      </c>
      <c r="L438" s="2">
        <f t="shared" si="174"/>
        <v>0</v>
      </c>
      <c r="M438" s="2">
        <f t="shared" si="175"/>
        <v>3.2444959443800658E-2</v>
      </c>
      <c r="N438" s="63">
        <v>511</v>
      </c>
      <c r="O438" s="63">
        <v>324</v>
      </c>
      <c r="P438" s="63"/>
      <c r="Q438" s="63">
        <v>12</v>
      </c>
      <c r="R438" s="63">
        <v>12</v>
      </c>
      <c r="S438" s="63"/>
      <c r="T438" s="67"/>
      <c r="U438" s="63"/>
      <c r="V438" s="63"/>
      <c r="W438" s="63">
        <f t="shared" si="176"/>
        <v>4</v>
      </c>
      <c r="X438" s="63">
        <v>0</v>
      </c>
      <c r="Y438" s="63"/>
      <c r="Z438" s="63"/>
      <c r="AA438" s="63"/>
      <c r="AB438" s="63"/>
      <c r="AJ438" s="8">
        <v>0</v>
      </c>
      <c r="AN438" t="str">
        <f t="shared" si="177"/>
        <v>Limestone</v>
      </c>
      <c r="AO438" t="s">
        <v>2848</v>
      </c>
      <c r="AP438">
        <v>2</v>
      </c>
      <c r="AR438" s="111">
        <v>23</v>
      </c>
      <c r="AS438" s="113">
        <v>3</v>
      </c>
      <c r="AT438" s="113">
        <v>160</v>
      </c>
      <c r="AU438" s="117">
        <v>39300</v>
      </c>
      <c r="AV438" s="117">
        <f t="shared" si="178"/>
        <v>23003</v>
      </c>
      <c r="AW438" t="s">
        <v>1480</v>
      </c>
      <c r="AX438">
        <f t="shared" si="179"/>
        <v>2339300</v>
      </c>
      <c r="AY438" s="1">
        <v>15</v>
      </c>
      <c r="BC438">
        <v>40.71</v>
      </c>
      <c r="BD438">
        <v>0.3</v>
      </c>
      <c r="BE438">
        <v>40.409999999999997</v>
      </c>
      <c r="BH438" s="123">
        <f t="shared" si="180"/>
        <v>0.59199999999999997</v>
      </c>
      <c r="BI438" s="123">
        <f t="shared" si="181"/>
        <v>0</v>
      </c>
      <c r="BJ438">
        <f t="shared" si="182"/>
        <v>0</v>
      </c>
      <c r="BN438" s="63">
        <v>4</v>
      </c>
    </row>
    <row r="439" spans="1:66" hidden="1" outlineLevel="1">
      <c r="A439" t="s">
        <v>3183</v>
      </c>
      <c r="B439" s="8" t="s">
        <v>1706</v>
      </c>
      <c r="C439" s="1">
        <f t="shared" si="168"/>
        <v>1851</v>
      </c>
      <c r="D439" s="5">
        <f>IF(N439&gt;0, RANK(N439,(N439:P439,Q439:AE439)),0)</f>
        <v>1</v>
      </c>
      <c r="E439" s="5">
        <f>IF(O439&gt;0,RANK(O439,(N439:P439,Q439:AE439)),0)</f>
        <v>2</v>
      </c>
      <c r="F439" s="5">
        <f t="shared" si="169"/>
        <v>0</v>
      </c>
      <c r="G439" s="1">
        <f t="shared" si="170"/>
        <v>31</v>
      </c>
      <c r="H439" s="2">
        <f t="shared" si="171"/>
        <v>1.6747703943814155E-2</v>
      </c>
      <c r="I439" s="6"/>
      <c r="J439" s="2">
        <f t="shared" si="172"/>
        <v>0.49054565099945974</v>
      </c>
      <c r="K439" s="2">
        <f t="shared" si="173"/>
        <v>0.4737979470556456</v>
      </c>
      <c r="L439" s="2">
        <f t="shared" si="174"/>
        <v>0</v>
      </c>
      <c r="M439" s="2">
        <f t="shared" si="175"/>
        <v>3.5656401944894722E-2</v>
      </c>
      <c r="N439" s="63">
        <v>908</v>
      </c>
      <c r="O439" s="63">
        <v>877</v>
      </c>
      <c r="P439" s="63"/>
      <c r="Q439" s="63">
        <v>32</v>
      </c>
      <c r="R439" s="63">
        <v>26</v>
      </c>
      <c r="S439" s="63"/>
      <c r="T439" s="67"/>
      <c r="U439" s="63"/>
      <c r="V439" s="63"/>
      <c r="W439" s="63">
        <f t="shared" si="176"/>
        <v>8</v>
      </c>
      <c r="X439" s="63">
        <v>0</v>
      </c>
      <c r="Y439" s="63"/>
      <c r="Z439" s="63"/>
      <c r="AA439" s="63"/>
      <c r="AB439" s="63"/>
      <c r="AJ439" s="8">
        <v>0</v>
      </c>
      <c r="AN439" t="str">
        <f t="shared" si="177"/>
        <v>Limington</v>
      </c>
      <c r="AO439" t="s">
        <v>932</v>
      </c>
      <c r="AP439">
        <v>1</v>
      </c>
      <c r="AR439" s="111">
        <v>23</v>
      </c>
      <c r="AS439" s="113">
        <v>31</v>
      </c>
      <c r="AT439" s="113">
        <v>80</v>
      </c>
      <c r="AU439" s="117">
        <v>39405</v>
      </c>
      <c r="AV439" s="117">
        <f t="shared" si="178"/>
        <v>23031</v>
      </c>
      <c r="AW439" t="s">
        <v>1480</v>
      </c>
      <c r="AX439">
        <f t="shared" si="179"/>
        <v>2339405</v>
      </c>
      <c r="AY439" s="1">
        <v>16</v>
      </c>
      <c r="BC439">
        <v>43.28</v>
      </c>
      <c r="BD439">
        <v>1.3</v>
      </c>
      <c r="BE439">
        <v>41.99</v>
      </c>
      <c r="BH439" s="123">
        <f t="shared" si="180"/>
        <v>0.49</v>
      </c>
      <c r="BI439" s="123">
        <f t="shared" si="181"/>
        <v>0</v>
      </c>
      <c r="BJ439">
        <f t="shared" si="182"/>
        <v>0</v>
      </c>
      <c r="BN439" s="63">
        <v>8</v>
      </c>
    </row>
    <row r="440" spans="1:66" hidden="1" outlineLevel="1">
      <c r="A440" t="s">
        <v>1605</v>
      </c>
      <c r="B440" s="8" t="s">
        <v>1706</v>
      </c>
      <c r="C440" s="1">
        <f t="shared" si="168"/>
        <v>2389</v>
      </c>
      <c r="D440" s="5">
        <f>IF(N440&gt;0, RANK(N440,(N440:P440,Q440:AE440)),0)</f>
        <v>2</v>
      </c>
      <c r="E440" s="5">
        <f>IF(O440&gt;0,RANK(O440,(N440:P440,Q440:AE440)),0)</f>
        <v>1</v>
      </c>
      <c r="F440" s="5">
        <f t="shared" si="169"/>
        <v>0</v>
      </c>
      <c r="G440" s="1">
        <f t="shared" si="170"/>
        <v>361</v>
      </c>
      <c r="H440" s="2">
        <f t="shared" si="171"/>
        <v>0.15110925073252407</v>
      </c>
      <c r="I440" s="6"/>
      <c r="J440" s="2">
        <f t="shared" si="172"/>
        <v>0.40895772289660948</v>
      </c>
      <c r="K440" s="2">
        <f t="shared" si="173"/>
        <v>0.56006697362913349</v>
      </c>
      <c r="L440" s="2">
        <f t="shared" si="174"/>
        <v>0</v>
      </c>
      <c r="M440" s="2">
        <f t="shared" si="175"/>
        <v>3.0975303474257032E-2</v>
      </c>
      <c r="N440" s="63">
        <v>977</v>
      </c>
      <c r="O440" s="63">
        <v>1338</v>
      </c>
      <c r="P440" s="63"/>
      <c r="Q440" s="63">
        <v>31</v>
      </c>
      <c r="R440" s="63">
        <v>35</v>
      </c>
      <c r="S440" s="63"/>
      <c r="T440" s="67"/>
      <c r="U440" s="63"/>
      <c r="V440" s="63"/>
      <c r="W440" s="63">
        <f t="shared" si="176"/>
        <v>2</v>
      </c>
      <c r="X440" s="63">
        <v>2</v>
      </c>
      <c r="Y440" s="63"/>
      <c r="Z440" s="63"/>
      <c r="AA440" s="63"/>
      <c r="AB440" s="63"/>
      <c r="AJ440" s="8">
        <v>4</v>
      </c>
      <c r="AN440" t="str">
        <f t="shared" si="177"/>
        <v>Lincoln</v>
      </c>
      <c r="AO440" t="s">
        <v>2496</v>
      </c>
      <c r="AP440">
        <v>2</v>
      </c>
      <c r="AR440" s="111">
        <v>23</v>
      </c>
      <c r="AS440" s="113">
        <v>19</v>
      </c>
      <c r="AT440" s="113">
        <v>190</v>
      </c>
      <c r="AU440" s="117">
        <v>39475</v>
      </c>
      <c r="AV440" s="117">
        <f t="shared" si="178"/>
        <v>23019</v>
      </c>
      <c r="AW440" t="s">
        <v>1480</v>
      </c>
      <c r="AX440">
        <f t="shared" si="179"/>
        <v>2339475</v>
      </c>
      <c r="AY440" s="1">
        <v>105</v>
      </c>
      <c r="BC440">
        <v>74.849999999999994</v>
      </c>
      <c r="BD440">
        <v>6.93</v>
      </c>
      <c r="BE440">
        <v>67.91</v>
      </c>
      <c r="BH440" s="123">
        <f t="shared" si="180"/>
        <v>0</v>
      </c>
      <c r="BI440" s="123">
        <f t="shared" si="181"/>
        <v>0.56000000000000005</v>
      </c>
      <c r="BJ440">
        <f t="shared" si="182"/>
        <v>0</v>
      </c>
      <c r="BN440" s="63">
        <v>2</v>
      </c>
    </row>
    <row r="441" spans="1:66" hidden="1" outlineLevel="1">
      <c r="A441" t="s">
        <v>1605</v>
      </c>
      <c r="B441" s="8" t="s">
        <v>1706</v>
      </c>
      <c r="C441" s="1">
        <f t="shared" si="168"/>
        <v>27</v>
      </c>
      <c r="D441" s="5">
        <f>IF(N441&gt;0, RANK(N441,(N441:P441,Q441:AE441)),0)</f>
        <v>1</v>
      </c>
      <c r="E441" s="5">
        <f>IF(O441&gt;0,RANK(O441,(N441:P441,Q441:AE441)),0)</f>
        <v>2</v>
      </c>
      <c r="F441" s="5">
        <f t="shared" si="169"/>
        <v>0</v>
      </c>
      <c r="G441" s="1">
        <f t="shared" si="170"/>
        <v>1</v>
      </c>
      <c r="H441" s="2">
        <f t="shared" si="171"/>
        <v>3.7037037037037035E-2</v>
      </c>
      <c r="I441" s="6"/>
      <c r="J441" s="2">
        <f t="shared" si="172"/>
        <v>0.51851851851851849</v>
      </c>
      <c r="K441" s="2">
        <f t="shared" si="173"/>
        <v>0.48148148148148145</v>
      </c>
      <c r="L441" s="2">
        <f t="shared" si="174"/>
        <v>0</v>
      </c>
      <c r="M441" s="2">
        <f t="shared" si="175"/>
        <v>5.5511151231257827E-17</v>
      </c>
      <c r="N441" s="63">
        <v>14</v>
      </c>
      <c r="O441" s="63">
        <v>13</v>
      </c>
      <c r="P441" s="63"/>
      <c r="Q441" s="63">
        <v>0</v>
      </c>
      <c r="R441" s="63">
        <v>0</v>
      </c>
      <c r="S441" s="63"/>
      <c r="T441" s="67"/>
      <c r="U441" s="63"/>
      <c r="V441" s="63"/>
      <c r="W441" s="63">
        <f t="shared" si="176"/>
        <v>0</v>
      </c>
      <c r="X441" s="63">
        <v>0</v>
      </c>
      <c r="Y441" s="63"/>
      <c r="Z441" s="63"/>
      <c r="AA441" s="63"/>
      <c r="AB441" s="63"/>
      <c r="AJ441" s="8">
        <v>0</v>
      </c>
      <c r="AN441" t="str">
        <f t="shared" si="177"/>
        <v>Lincoln</v>
      </c>
      <c r="AO441" t="s">
        <v>2397</v>
      </c>
      <c r="AP441">
        <v>2</v>
      </c>
      <c r="AR441" s="111">
        <v>23</v>
      </c>
      <c r="AS441" s="113">
        <v>17</v>
      </c>
      <c r="AT441" s="113">
        <v>80</v>
      </c>
      <c r="AU441" s="117">
        <v>39422</v>
      </c>
      <c r="AV441" s="117">
        <f t="shared" si="178"/>
        <v>23017</v>
      </c>
      <c r="AW441" t="s">
        <v>3099</v>
      </c>
      <c r="AX441">
        <f t="shared" si="179"/>
        <v>2339422</v>
      </c>
      <c r="AY441" s="1">
        <v>0</v>
      </c>
      <c r="BC441">
        <v>36.85</v>
      </c>
      <c r="BD441">
        <v>4.3600000000000003</v>
      </c>
      <c r="BE441">
        <v>32.49</v>
      </c>
      <c r="BH441" s="123">
        <f t="shared" si="180"/>
        <v>0.51800000000000002</v>
      </c>
      <c r="BI441" s="123">
        <f t="shared" si="181"/>
        <v>0</v>
      </c>
      <c r="BJ441">
        <f t="shared" si="182"/>
        <v>0</v>
      </c>
      <c r="BN441" s="63">
        <v>0</v>
      </c>
    </row>
    <row r="442" spans="1:66" hidden="1" outlineLevel="1">
      <c r="A442" t="s">
        <v>2927</v>
      </c>
      <c r="B442" s="8" t="s">
        <v>1706</v>
      </c>
      <c r="C442" s="1">
        <f t="shared" si="168"/>
        <v>1434</v>
      </c>
      <c r="D442" s="5">
        <f>IF(N442&gt;0, RANK(N442,(N442:P442,Q442:AE442)),0)</f>
        <v>1</v>
      </c>
      <c r="E442" s="5">
        <f>IF(O442&gt;0,RANK(O442,(N442:P442,Q442:AE442)),0)</f>
        <v>2</v>
      </c>
      <c r="F442" s="5">
        <f t="shared" si="169"/>
        <v>0</v>
      </c>
      <c r="G442" s="1">
        <f t="shared" si="170"/>
        <v>323</v>
      </c>
      <c r="H442" s="2">
        <f t="shared" si="171"/>
        <v>0.22524407252440726</v>
      </c>
      <c r="I442" s="6"/>
      <c r="J442" s="2">
        <f t="shared" si="172"/>
        <v>0.59832635983263593</v>
      </c>
      <c r="K442" s="2">
        <f t="shared" si="173"/>
        <v>0.37308228730822873</v>
      </c>
      <c r="L442" s="2">
        <f t="shared" si="174"/>
        <v>0</v>
      </c>
      <c r="M442" s="2">
        <f t="shared" si="175"/>
        <v>2.8591352859135333E-2</v>
      </c>
      <c r="N442" s="63">
        <v>858</v>
      </c>
      <c r="O442" s="63">
        <v>535</v>
      </c>
      <c r="P442" s="63"/>
      <c r="Q442" s="63">
        <v>19</v>
      </c>
      <c r="R442" s="63">
        <v>15</v>
      </c>
      <c r="S442" s="63"/>
      <c r="T442" s="67"/>
      <c r="U442" s="63"/>
      <c r="V442" s="63"/>
      <c r="W442" s="63">
        <f t="shared" si="176"/>
        <v>7</v>
      </c>
      <c r="X442" s="63">
        <v>0</v>
      </c>
      <c r="Y442" s="63"/>
      <c r="Z442" s="63"/>
      <c r="AA442" s="63"/>
      <c r="AB442" s="63"/>
      <c r="AJ442" s="8">
        <v>0</v>
      </c>
      <c r="AN442" t="str">
        <f t="shared" si="177"/>
        <v>Lincolnville</v>
      </c>
      <c r="AO442" t="s">
        <v>220</v>
      </c>
      <c r="AP442">
        <v>2</v>
      </c>
      <c r="AR442" s="111">
        <v>23</v>
      </c>
      <c r="AS442" s="113">
        <v>27</v>
      </c>
      <c r="AT442" s="113">
        <v>55</v>
      </c>
      <c r="AU442" s="117">
        <v>39755</v>
      </c>
      <c r="AV442" s="117">
        <f t="shared" si="178"/>
        <v>23027</v>
      </c>
      <c r="AW442" t="s">
        <v>1480</v>
      </c>
      <c r="AX442">
        <f t="shared" si="179"/>
        <v>2339755</v>
      </c>
      <c r="AY442" s="1">
        <v>17</v>
      </c>
      <c r="BC442">
        <v>43.73</v>
      </c>
      <c r="BD442">
        <v>6.36</v>
      </c>
      <c r="BE442">
        <v>37.369999999999997</v>
      </c>
      <c r="BH442" s="123">
        <f t="shared" si="180"/>
        <v>0.59799999999999998</v>
      </c>
      <c r="BI442" s="123">
        <f t="shared" si="181"/>
        <v>0</v>
      </c>
      <c r="BJ442">
        <f t="shared" si="182"/>
        <v>0</v>
      </c>
      <c r="BN442" s="63">
        <v>7</v>
      </c>
    </row>
    <row r="443" spans="1:66" hidden="1" outlineLevel="1">
      <c r="A443" t="s">
        <v>1784</v>
      </c>
      <c r="B443" s="8" t="s">
        <v>1706</v>
      </c>
      <c r="C443" s="1">
        <f t="shared" si="168"/>
        <v>442</v>
      </c>
      <c r="D443" s="5">
        <f>IF(N443&gt;0, RANK(N443,(N443:P443,Q443:AE443)),0)</f>
        <v>2</v>
      </c>
      <c r="E443" s="5">
        <f>IF(O443&gt;0,RANK(O443,(N443:P443,Q443:AE443)),0)</f>
        <v>1</v>
      </c>
      <c r="F443" s="5">
        <f t="shared" si="169"/>
        <v>0</v>
      </c>
      <c r="G443" s="1">
        <f t="shared" si="170"/>
        <v>131</v>
      </c>
      <c r="H443" s="2">
        <f t="shared" si="171"/>
        <v>0.29638009049773756</v>
      </c>
      <c r="I443" s="6"/>
      <c r="J443" s="2">
        <f t="shared" si="172"/>
        <v>0.34162895927601811</v>
      </c>
      <c r="K443" s="2">
        <f t="shared" si="173"/>
        <v>0.63800904977375561</v>
      </c>
      <c r="L443" s="2">
        <f t="shared" si="174"/>
        <v>0</v>
      </c>
      <c r="M443" s="2">
        <f t="shared" si="175"/>
        <v>2.0361990950226283E-2</v>
      </c>
      <c r="N443" s="63">
        <v>151</v>
      </c>
      <c r="O443" s="63">
        <v>282</v>
      </c>
      <c r="P443" s="63"/>
      <c r="Q443" s="63">
        <v>4</v>
      </c>
      <c r="R443" s="63">
        <v>4</v>
      </c>
      <c r="S443" s="63"/>
      <c r="T443" s="67"/>
      <c r="U443" s="63"/>
      <c r="V443" s="63"/>
      <c r="W443" s="63">
        <f t="shared" si="176"/>
        <v>0</v>
      </c>
      <c r="X443" s="63">
        <v>0</v>
      </c>
      <c r="Y443" s="63"/>
      <c r="Z443" s="63"/>
      <c r="AA443" s="63"/>
      <c r="AB443" s="63"/>
      <c r="AJ443" s="8">
        <v>1</v>
      </c>
      <c r="AN443" t="str">
        <f t="shared" si="177"/>
        <v>Linneus</v>
      </c>
      <c r="AO443" t="s">
        <v>2848</v>
      </c>
      <c r="AP443">
        <v>2</v>
      </c>
      <c r="AR443" s="111">
        <v>23</v>
      </c>
      <c r="AS443" s="113">
        <v>3</v>
      </c>
      <c r="AT443" s="113">
        <v>165</v>
      </c>
      <c r="AU443" s="117">
        <v>39965</v>
      </c>
      <c r="AV443" s="117">
        <f t="shared" si="178"/>
        <v>23003</v>
      </c>
      <c r="AW443" t="s">
        <v>1480</v>
      </c>
      <c r="AX443">
        <f t="shared" si="179"/>
        <v>2339965</v>
      </c>
      <c r="AY443" s="1">
        <v>11</v>
      </c>
      <c r="BC443">
        <v>45.83</v>
      </c>
      <c r="BD443">
        <v>1.28</v>
      </c>
      <c r="BE443">
        <v>44.56</v>
      </c>
      <c r="BH443" s="123">
        <f t="shared" si="180"/>
        <v>0</v>
      </c>
      <c r="BI443" s="123">
        <f t="shared" si="181"/>
        <v>0.63800000000000001</v>
      </c>
      <c r="BJ443">
        <f t="shared" si="182"/>
        <v>0</v>
      </c>
      <c r="BN443" s="63">
        <v>0</v>
      </c>
    </row>
    <row r="444" spans="1:66" hidden="1" outlineLevel="1">
      <c r="A444" t="s">
        <v>1518</v>
      </c>
      <c r="B444" s="8" t="s">
        <v>1706</v>
      </c>
      <c r="C444" s="1">
        <f t="shared" si="168"/>
        <v>4783</v>
      </c>
      <c r="D444" s="5">
        <f>IF(N444&gt;0, RANK(N444,(N444:P444,Q444:AE444)),0)</f>
        <v>1</v>
      </c>
      <c r="E444" s="5">
        <f>IF(O444&gt;0,RANK(O444,(N444:P444,Q444:AE444)),0)</f>
        <v>2</v>
      </c>
      <c r="F444" s="5">
        <f t="shared" si="169"/>
        <v>0</v>
      </c>
      <c r="G444" s="1">
        <f t="shared" si="170"/>
        <v>153</v>
      </c>
      <c r="H444" s="2">
        <f t="shared" si="171"/>
        <v>3.1988291867029062E-2</v>
      </c>
      <c r="I444" s="6"/>
      <c r="J444" s="2">
        <f t="shared" si="172"/>
        <v>0.49780472506794898</v>
      </c>
      <c r="K444" s="2">
        <f t="shared" si="173"/>
        <v>0.46581643320091992</v>
      </c>
      <c r="L444" s="2">
        <f t="shared" si="174"/>
        <v>0</v>
      </c>
      <c r="M444" s="2">
        <f t="shared" si="175"/>
        <v>3.6378841731131151E-2</v>
      </c>
      <c r="N444" s="63">
        <v>2381</v>
      </c>
      <c r="O444" s="63">
        <v>2228</v>
      </c>
      <c r="P444" s="63"/>
      <c r="Q444" s="63">
        <v>84</v>
      </c>
      <c r="R444" s="63">
        <v>65</v>
      </c>
      <c r="S444" s="63"/>
      <c r="T444" s="67"/>
      <c r="U444" s="63"/>
      <c r="V444" s="63"/>
      <c r="W444" s="63">
        <f t="shared" si="176"/>
        <v>25</v>
      </c>
      <c r="X444" s="63">
        <v>0</v>
      </c>
      <c r="Y444" s="63"/>
      <c r="Z444" s="63"/>
      <c r="AA444" s="63"/>
      <c r="AB444" s="63"/>
      <c r="AJ444" s="8">
        <v>0</v>
      </c>
      <c r="AN444" t="str">
        <f t="shared" si="177"/>
        <v>Lisbon</v>
      </c>
      <c r="AO444" t="s">
        <v>1126</v>
      </c>
      <c r="AP444">
        <v>2</v>
      </c>
      <c r="AR444" s="111">
        <v>23</v>
      </c>
      <c r="AS444" s="113">
        <v>1</v>
      </c>
      <c r="AT444" s="113">
        <v>30</v>
      </c>
      <c r="AU444" s="117">
        <v>40035</v>
      </c>
      <c r="AV444" s="117">
        <f t="shared" si="178"/>
        <v>23001</v>
      </c>
      <c r="AW444" t="s">
        <v>1480</v>
      </c>
      <c r="AX444">
        <f t="shared" si="179"/>
        <v>2340035</v>
      </c>
      <c r="AY444" s="1">
        <v>41</v>
      </c>
      <c r="BC444">
        <v>24.16</v>
      </c>
      <c r="BD444">
        <v>0.55000000000000004</v>
      </c>
      <c r="BE444">
        <v>23.61</v>
      </c>
      <c r="BH444" s="123">
        <f t="shared" si="180"/>
        <v>0.497</v>
      </c>
      <c r="BI444" s="123">
        <f t="shared" si="181"/>
        <v>0</v>
      </c>
      <c r="BJ444">
        <f t="shared" si="182"/>
        <v>0</v>
      </c>
      <c r="BN444" s="63">
        <v>25</v>
      </c>
    </row>
    <row r="445" spans="1:66" hidden="1" outlineLevel="1">
      <c r="A445" t="s">
        <v>1284</v>
      </c>
      <c r="B445" s="8" t="s">
        <v>1706</v>
      </c>
      <c r="C445" s="1">
        <f t="shared" si="168"/>
        <v>1885</v>
      </c>
      <c r="D445" s="5">
        <f>IF(N445&gt;0, RANK(N445,(N445:P445,Q445:AE445)),0)</f>
        <v>1</v>
      </c>
      <c r="E445" s="5">
        <f>IF(O445&gt;0,RANK(O445,(N445:P445,Q445:AE445)),0)</f>
        <v>2</v>
      </c>
      <c r="F445" s="5">
        <f t="shared" si="169"/>
        <v>0</v>
      </c>
      <c r="G445" s="1">
        <f t="shared" si="170"/>
        <v>31</v>
      </c>
      <c r="H445" s="2">
        <f t="shared" si="171"/>
        <v>1.6445623342175066E-2</v>
      </c>
      <c r="I445" s="6"/>
      <c r="J445" s="2">
        <f t="shared" si="172"/>
        <v>0.48753315649867374</v>
      </c>
      <c r="K445" s="2">
        <f t="shared" si="173"/>
        <v>0.47108753315649865</v>
      </c>
      <c r="L445" s="2">
        <f t="shared" si="174"/>
        <v>0</v>
      </c>
      <c r="M445" s="2">
        <f t="shared" si="175"/>
        <v>4.1379310344827558E-2</v>
      </c>
      <c r="N445" s="63">
        <v>919</v>
      </c>
      <c r="O445" s="63">
        <v>888</v>
      </c>
      <c r="P445" s="63"/>
      <c r="Q445" s="63">
        <v>43</v>
      </c>
      <c r="R445" s="63">
        <v>24</v>
      </c>
      <c r="S445" s="63"/>
      <c r="T445" s="67"/>
      <c r="U445" s="63"/>
      <c r="V445" s="63"/>
      <c r="W445" s="63">
        <f t="shared" si="176"/>
        <v>11</v>
      </c>
      <c r="X445" s="63">
        <v>0</v>
      </c>
      <c r="Y445" s="63"/>
      <c r="Z445" s="63"/>
      <c r="AA445" s="63"/>
      <c r="AB445" s="63"/>
      <c r="AJ445" s="8">
        <v>0</v>
      </c>
      <c r="AN445" t="str">
        <f t="shared" si="177"/>
        <v>Litchfield</v>
      </c>
      <c r="AO445" t="s">
        <v>3027</v>
      </c>
      <c r="AP445">
        <v>2</v>
      </c>
      <c r="AR445" s="111">
        <v>23</v>
      </c>
      <c r="AS445" s="113">
        <v>11</v>
      </c>
      <c r="AT445" s="113">
        <v>60</v>
      </c>
      <c r="AU445" s="117">
        <v>40175</v>
      </c>
      <c r="AV445" s="117">
        <f t="shared" si="178"/>
        <v>23011</v>
      </c>
      <c r="AW445" t="s">
        <v>1480</v>
      </c>
      <c r="AX445">
        <f t="shared" si="179"/>
        <v>2340175</v>
      </c>
      <c r="AY445" s="1">
        <v>29</v>
      </c>
      <c r="BC445">
        <v>39.69</v>
      </c>
      <c r="BD445">
        <v>2.2599999999999998</v>
      </c>
      <c r="BE445">
        <v>37.43</v>
      </c>
      <c r="BH445" s="123">
        <f t="shared" si="180"/>
        <v>0.48699999999999999</v>
      </c>
      <c r="BI445" s="123">
        <f t="shared" si="181"/>
        <v>0</v>
      </c>
      <c r="BJ445">
        <f t="shared" si="182"/>
        <v>0</v>
      </c>
      <c r="BN445" s="63">
        <v>11</v>
      </c>
    </row>
    <row r="446" spans="1:66" hidden="1" outlineLevel="1">
      <c r="A446" t="s">
        <v>1790</v>
      </c>
      <c r="B446" s="8" t="s">
        <v>1706</v>
      </c>
      <c r="C446" s="1">
        <f t="shared" si="168"/>
        <v>462</v>
      </c>
      <c r="D446" s="5">
        <f>IF(N446&gt;0, RANK(N446,(N446:P446,Q446:AE446)),0)</f>
        <v>2</v>
      </c>
      <c r="E446" s="5">
        <f>IF(O446&gt;0,RANK(O446,(N446:P446,Q446:AE446)),0)</f>
        <v>1</v>
      </c>
      <c r="F446" s="5">
        <f t="shared" si="169"/>
        <v>0</v>
      </c>
      <c r="G446" s="1">
        <f t="shared" si="170"/>
        <v>103</v>
      </c>
      <c r="H446" s="2">
        <f t="shared" si="171"/>
        <v>0.22294372294372294</v>
      </c>
      <c r="I446" s="6"/>
      <c r="J446" s="2">
        <f t="shared" si="172"/>
        <v>0.37012987012987014</v>
      </c>
      <c r="K446" s="2">
        <f t="shared" si="173"/>
        <v>0.59307359307359309</v>
      </c>
      <c r="L446" s="2">
        <f t="shared" si="174"/>
        <v>0</v>
      </c>
      <c r="M446" s="2">
        <f t="shared" si="175"/>
        <v>3.6796536796536827E-2</v>
      </c>
      <c r="N446" s="63">
        <v>171</v>
      </c>
      <c r="O446" s="63">
        <v>274</v>
      </c>
      <c r="P446" s="63"/>
      <c r="Q446" s="63">
        <v>11</v>
      </c>
      <c r="R446" s="63">
        <v>5</v>
      </c>
      <c r="S446" s="63"/>
      <c r="T446" s="67"/>
      <c r="U446" s="63"/>
      <c r="V446" s="63"/>
      <c r="W446" s="63">
        <f t="shared" si="176"/>
        <v>1</v>
      </c>
      <c r="X446" s="63">
        <v>0</v>
      </c>
      <c r="Y446" s="63"/>
      <c r="Z446" s="63"/>
      <c r="AA446" s="63"/>
      <c r="AB446" s="63"/>
      <c r="AJ446" s="8">
        <v>0</v>
      </c>
      <c r="AN446" t="str">
        <f t="shared" si="177"/>
        <v>Littleton</v>
      </c>
      <c r="AO446" t="s">
        <v>2848</v>
      </c>
      <c r="AP446">
        <v>2</v>
      </c>
      <c r="AR446" s="111">
        <v>23</v>
      </c>
      <c r="AS446" s="113">
        <v>3</v>
      </c>
      <c r="AT446" s="113">
        <v>170</v>
      </c>
      <c r="AU446" s="117">
        <v>40595</v>
      </c>
      <c r="AV446" s="117">
        <f t="shared" si="178"/>
        <v>23003</v>
      </c>
      <c r="AW446" t="s">
        <v>1480</v>
      </c>
      <c r="AX446">
        <f t="shared" si="179"/>
        <v>2340595</v>
      </c>
      <c r="AY446" s="1">
        <v>7</v>
      </c>
      <c r="BC446">
        <v>38.61</v>
      </c>
      <c r="BD446">
        <v>0.19</v>
      </c>
      <c r="BE446">
        <v>38.42</v>
      </c>
      <c r="BH446" s="123">
        <f t="shared" si="180"/>
        <v>0</v>
      </c>
      <c r="BI446" s="123">
        <f t="shared" si="181"/>
        <v>0.59299999999999997</v>
      </c>
      <c r="BJ446">
        <f t="shared" si="182"/>
        <v>0</v>
      </c>
      <c r="BN446" s="63">
        <v>1</v>
      </c>
    </row>
    <row r="447" spans="1:66" hidden="1" outlineLevel="1">
      <c r="A447" t="s">
        <v>2342</v>
      </c>
      <c r="B447" s="8" t="s">
        <v>1706</v>
      </c>
      <c r="C447" s="1">
        <f t="shared" si="168"/>
        <v>1213</v>
      </c>
      <c r="D447" s="5">
        <f>IF(N447&gt;0, RANK(N447,(N447:P447,Q447:AE447)),0)</f>
        <v>1</v>
      </c>
      <c r="E447" s="5">
        <f>IF(O447&gt;0,RANK(O447,(N447:P447,Q447:AE447)),0)</f>
        <v>2</v>
      </c>
      <c r="F447" s="5">
        <f t="shared" si="169"/>
        <v>0</v>
      </c>
      <c r="G447" s="1">
        <f t="shared" si="170"/>
        <v>143</v>
      </c>
      <c r="H447" s="2">
        <f t="shared" si="171"/>
        <v>0.11788953009068426</v>
      </c>
      <c r="I447" s="6"/>
      <c r="J447" s="2">
        <f t="shared" si="172"/>
        <v>0.54492992580379229</v>
      </c>
      <c r="K447" s="2">
        <f t="shared" si="173"/>
        <v>0.42704039571310798</v>
      </c>
      <c r="L447" s="2">
        <f t="shared" si="174"/>
        <v>0</v>
      </c>
      <c r="M447" s="2">
        <f t="shared" si="175"/>
        <v>2.8029678483099729E-2</v>
      </c>
      <c r="N447" s="63">
        <v>661</v>
      </c>
      <c r="O447" s="63">
        <v>518</v>
      </c>
      <c r="P447" s="63"/>
      <c r="Q447" s="63">
        <v>19</v>
      </c>
      <c r="R447" s="63">
        <v>11</v>
      </c>
      <c r="S447" s="63"/>
      <c r="T447" s="67"/>
      <c r="U447" s="63"/>
      <c r="V447" s="63"/>
      <c r="W447" s="63">
        <f t="shared" si="176"/>
        <v>4</v>
      </c>
      <c r="X447" s="63">
        <v>0</v>
      </c>
      <c r="Y447" s="63"/>
      <c r="Z447" s="63"/>
      <c r="AA447" s="63"/>
      <c r="AB447" s="63"/>
      <c r="AJ447" s="8">
        <v>0</v>
      </c>
      <c r="AN447" t="str">
        <f t="shared" si="177"/>
        <v>Livermore</v>
      </c>
      <c r="AO447" t="s">
        <v>1126</v>
      </c>
      <c r="AP447">
        <v>2</v>
      </c>
      <c r="AR447" s="111">
        <v>23</v>
      </c>
      <c r="AS447" s="113">
        <v>1</v>
      </c>
      <c r="AT447" s="113">
        <v>35</v>
      </c>
      <c r="AU447" s="117">
        <v>40665</v>
      </c>
      <c r="AV447" s="117">
        <f t="shared" si="178"/>
        <v>23001</v>
      </c>
      <c r="AW447" t="s">
        <v>1480</v>
      </c>
      <c r="AX447">
        <f t="shared" si="179"/>
        <v>2340665</v>
      </c>
      <c r="AY447" s="1">
        <v>19</v>
      </c>
      <c r="BC447">
        <v>39.4</v>
      </c>
      <c r="BD447">
        <v>1.71</v>
      </c>
      <c r="BE447">
        <v>37.69</v>
      </c>
      <c r="BH447" s="123">
        <f t="shared" si="180"/>
        <v>0.54400000000000004</v>
      </c>
      <c r="BI447" s="123">
        <f t="shared" si="181"/>
        <v>0</v>
      </c>
      <c r="BJ447">
        <f t="shared" si="182"/>
        <v>0</v>
      </c>
      <c r="BN447" s="63">
        <v>4</v>
      </c>
    </row>
    <row r="448" spans="1:66" hidden="1" outlineLevel="1">
      <c r="A448" t="s">
        <v>1894</v>
      </c>
      <c r="B448" s="8" t="s">
        <v>1706</v>
      </c>
      <c r="C448" s="1">
        <f t="shared" si="168"/>
        <v>1357</v>
      </c>
      <c r="D448" s="5">
        <f>IF(N448&gt;0, RANK(N448,(N448:P448,Q448:AE448)),0)</f>
        <v>1</v>
      </c>
      <c r="E448" s="5">
        <f>IF(O448&gt;0,RANK(O448,(N448:P448,Q448:AE448)),0)</f>
        <v>2</v>
      </c>
      <c r="F448" s="5">
        <f t="shared" si="169"/>
        <v>0</v>
      </c>
      <c r="G448" s="1">
        <f t="shared" si="170"/>
        <v>378</v>
      </c>
      <c r="H448" s="2">
        <f t="shared" si="171"/>
        <v>0.27855563743551953</v>
      </c>
      <c r="I448" s="6"/>
      <c r="J448" s="2">
        <f t="shared" si="172"/>
        <v>0.62269712601326455</v>
      </c>
      <c r="K448" s="2">
        <f t="shared" si="173"/>
        <v>0.34414148857774501</v>
      </c>
      <c r="L448" s="2">
        <f t="shared" si="174"/>
        <v>0</v>
      </c>
      <c r="M448" s="2">
        <f t="shared" si="175"/>
        <v>3.316138540899044E-2</v>
      </c>
      <c r="N448" s="63">
        <v>845</v>
      </c>
      <c r="O448" s="63">
        <v>467</v>
      </c>
      <c r="P448" s="63"/>
      <c r="Q448" s="63">
        <v>24</v>
      </c>
      <c r="R448" s="63">
        <v>16</v>
      </c>
      <c r="S448" s="63"/>
      <c r="T448" s="67"/>
      <c r="U448" s="63"/>
      <c r="V448" s="63"/>
      <c r="W448" s="63">
        <f t="shared" si="176"/>
        <v>5</v>
      </c>
      <c r="X448" s="63">
        <v>0</v>
      </c>
      <c r="Y448" s="63"/>
      <c r="Z448" s="63"/>
      <c r="AA448" s="63"/>
      <c r="AB448" s="63"/>
      <c r="AJ448" s="8">
        <v>0</v>
      </c>
      <c r="AN448" t="str">
        <f t="shared" si="177"/>
        <v>Livermore Falls</v>
      </c>
      <c r="AO448" t="s">
        <v>1126</v>
      </c>
      <c r="AP448">
        <v>2</v>
      </c>
      <c r="AR448" s="111">
        <v>23</v>
      </c>
      <c r="AS448" s="113">
        <v>1</v>
      </c>
      <c r="AT448" s="113">
        <v>40</v>
      </c>
      <c r="AU448" s="117">
        <v>40770</v>
      </c>
      <c r="AV448" s="117">
        <f t="shared" si="178"/>
        <v>23001</v>
      </c>
      <c r="AW448" t="s">
        <v>1480</v>
      </c>
      <c r="AX448">
        <f t="shared" si="179"/>
        <v>2340770</v>
      </c>
      <c r="AY448" s="1">
        <v>17</v>
      </c>
      <c r="BC448">
        <v>20.43</v>
      </c>
      <c r="BD448">
        <v>0.68</v>
      </c>
      <c r="BE448">
        <v>19.75</v>
      </c>
      <c r="BH448" s="123">
        <f t="shared" si="180"/>
        <v>0.622</v>
      </c>
      <c r="BI448" s="123">
        <f t="shared" si="181"/>
        <v>0</v>
      </c>
      <c r="BJ448">
        <f t="shared" si="182"/>
        <v>0</v>
      </c>
      <c r="BN448" s="63">
        <v>5</v>
      </c>
    </row>
    <row r="449" spans="1:66" hidden="1" outlineLevel="1">
      <c r="A449" s="34" t="s">
        <v>2917</v>
      </c>
      <c r="B449" s="8" t="s">
        <v>1706</v>
      </c>
      <c r="C449" s="1">
        <f t="shared" si="168"/>
        <v>200</v>
      </c>
      <c r="D449" s="5">
        <f>IF(N449&gt;0, RANK(N449,(N449:P449,Q449:AE449)),0)</f>
        <v>1</v>
      </c>
      <c r="E449" s="5">
        <f>IF(O449&gt;0,RANK(O449,(N449:P449,Q449:AE449)),0)</f>
        <v>2</v>
      </c>
      <c r="F449" s="5">
        <f t="shared" si="169"/>
        <v>0</v>
      </c>
      <c r="G449" s="1">
        <f t="shared" si="170"/>
        <v>72</v>
      </c>
      <c r="H449" s="2">
        <f t="shared" si="171"/>
        <v>0.36</v>
      </c>
      <c r="I449" s="6"/>
      <c r="J449" s="2">
        <f t="shared" si="172"/>
        <v>0.66</v>
      </c>
      <c r="K449" s="2">
        <f t="shared" si="173"/>
        <v>0.3</v>
      </c>
      <c r="L449" s="2">
        <f t="shared" si="174"/>
        <v>0</v>
      </c>
      <c r="M449" s="2">
        <f t="shared" si="175"/>
        <v>3.999999999999998E-2</v>
      </c>
      <c r="N449" s="63">
        <v>132</v>
      </c>
      <c r="O449" s="63">
        <v>60</v>
      </c>
      <c r="P449" s="63"/>
      <c r="Q449" s="63">
        <v>2</v>
      </c>
      <c r="R449" s="63">
        <v>6</v>
      </c>
      <c r="S449" s="63"/>
      <c r="T449" s="67"/>
      <c r="U449" s="63"/>
      <c r="V449" s="63"/>
      <c r="W449" s="63">
        <f t="shared" si="176"/>
        <v>0</v>
      </c>
      <c r="X449" s="63">
        <v>0</v>
      </c>
      <c r="Y449" s="63"/>
      <c r="Z449" s="63"/>
      <c r="AA449" s="63"/>
      <c r="AB449" s="63"/>
      <c r="AJ449" s="8">
        <v>0</v>
      </c>
      <c r="AN449" t="str">
        <f t="shared" si="177"/>
        <v>Long Island</v>
      </c>
      <c r="AO449" t="s">
        <v>1539</v>
      </c>
      <c r="AP449">
        <v>1</v>
      </c>
      <c r="AR449" s="111">
        <v>23</v>
      </c>
      <c r="AS449" s="113">
        <v>5</v>
      </c>
      <c r="AT449" s="113">
        <v>63</v>
      </c>
      <c r="AU449" s="117">
        <v>41067</v>
      </c>
      <c r="AV449" s="117">
        <f t="shared" si="178"/>
        <v>23005</v>
      </c>
      <c r="AW449" t="s">
        <v>1480</v>
      </c>
      <c r="AX449">
        <f t="shared" si="179"/>
        <v>2341067</v>
      </c>
      <c r="AY449" s="1">
        <v>6</v>
      </c>
      <c r="BC449">
        <v>10.39</v>
      </c>
      <c r="BD449">
        <v>8.9600000000000009</v>
      </c>
      <c r="BE449">
        <v>1.43</v>
      </c>
      <c r="BH449" s="123">
        <f t="shared" si="180"/>
        <v>0.66</v>
      </c>
      <c r="BI449" s="123">
        <f t="shared" si="181"/>
        <v>0</v>
      </c>
      <c r="BJ449">
        <f t="shared" si="182"/>
        <v>0</v>
      </c>
      <c r="BN449" s="63">
        <v>0</v>
      </c>
    </row>
    <row r="450" spans="1:66" hidden="1" outlineLevel="1">
      <c r="A450" t="s">
        <v>2723</v>
      </c>
      <c r="B450" s="8" t="s">
        <v>1706</v>
      </c>
      <c r="C450" s="1">
        <f t="shared" si="168"/>
        <v>658</v>
      </c>
      <c r="D450" s="5">
        <f>IF(N450&gt;0, RANK(N450,(N450:P450,Q450:AE450)),0)</f>
        <v>1</v>
      </c>
      <c r="E450" s="5">
        <f>IF(O450&gt;0,RANK(O450,(N450:P450,Q450:AE450)),0)</f>
        <v>2</v>
      </c>
      <c r="F450" s="5">
        <f t="shared" si="169"/>
        <v>0</v>
      </c>
      <c r="G450" s="1">
        <f t="shared" si="170"/>
        <v>27</v>
      </c>
      <c r="H450" s="2">
        <f t="shared" si="171"/>
        <v>4.1033434650455926E-2</v>
      </c>
      <c r="I450" s="6"/>
      <c r="J450" s="2">
        <f t="shared" si="172"/>
        <v>0.50607902735562305</v>
      </c>
      <c r="K450" s="2">
        <f t="shared" si="173"/>
        <v>0.46504559270516715</v>
      </c>
      <c r="L450" s="2">
        <f t="shared" si="174"/>
        <v>0</v>
      </c>
      <c r="M450" s="2">
        <f t="shared" si="175"/>
        <v>2.88753799392098E-2</v>
      </c>
      <c r="N450" s="63">
        <v>333</v>
      </c>
      <c r="O450" s="63">
        <v>306</v>
      </c>
      <c r="P450" s="63"/>
      <c r="Q450" s="63">
        <v>9</v>
      </c>
      <c r="R450" s="63">
        <v>7</v>
      </c>
      <c r="S450" s="63"/>
      <c r="T450" s="67"/>
      <c r="U450" s="63"/>
      <c r="V450" s="63"/>
      <c r="W450" s="63">
        <f t="shared" si="176"/>
        <v>3</v>
      </c>
      <c r="X450" s="63">
        <v>0</v>
      </c>
      <c r="Y450" s="63"/>
      <c r="Z450" s="63"/>
      <c r="AA450" s="63"/>
      <c r="AB450" s="63"/>
      <c r="AJ450" s="8">
        <v>0</v>
      </c>
      <c r="AN450" t="str">
        <f t="shared" si="177"/>
        <v>Lovell</v>
      </c>
      <c r="AO450" t="s">
        <v>2397</v>
      </c>
      <c r="AP450">
        <v>2</v>
      </c>
      <c r="AR450" s="111">
        <v>23</v>
      </c>
      <c r="AS450" s="113">
        <v>17</v>
      </c>
      <c r="AT450" s="113">
        <v>85</v>
      </c>
      <c r="AU450" s="117">
        <v>41365</v>
      </c>
      <c r="AV450" s="117">
        <f t="shared" si="178"/>
        <v>23017</v>
      </c>
      <c r="AW450" t="s">
        <v>1480</v>
      </c>
      <c r="AX450">
        <f t="shared" si="179"/>
        <v>2341365</v>
      </c>
      <c r="AY450" s="1">
        <v>11</v>
      </c>
      <c r="BC450">
        <v>47.88</v>
      </c>
      <c r="BD450">
        <v>4.7</v>
      </c>
      <c r="BE450">
        <v>43.17</v>
      </c>
      <c r="BH450" s="123">
        <f t="shared" si="180"/>
        <v>0.50600000000000001</v>
      </c>
      <c r="BI450" s="123">
        <f t="shared" si="181"/>
        <v>0</v>
      </c>
      <c r="BJ450">
        <f t="shared" si="182"/>
        <v>0</v>
      </c>
      <c r="BN450" s="63">
        <v>3</v>
      </c>
    </row>
    <row r="451" spans="1:66" hidden="1" outlineLevel="1">
      <c r="A451" t="s">
        <v>2872</v>
      </c>
      <c r="B451" s="8" t="s">
        <v>1706</v>
      </c>
      <c r="C451" s="1">
        <f t="shared" si="168"/>
        <v>196</v>
      </c>
      <c r="D451" s="5">
        <f>IF(N451&gt;0, RANK(N451,(N451:P451,Q451:AE451)),0)</f>
        <v>2</v>
      </c>
      <c r="E451" s="5">
        <f>IF(O451&gt;0,RANK(O451,(N451:P451,Q451:AE451)),0)</f>
        <v>1</v>
      </c>
      <c r="F451" s="5">
        <f t="shared" si="169"/>
        <v>0</v>
      </c>
      <c r="G451" s="1">
        <f t="shared" si="170"/>
        <v>48</v>
      </c>
      <c r="H451" s="2">
        <f t="shared" si="171"/>
        <v>0.24489795918367346</v>
      </c>
      <c r="I451" s="6"/>
      <c r="J451" s="2">
        <f t="shared" si="172"/>
        <v>0.36224489795918369</v>
      </c>
      <c r="K451" s="2">
        <f t="shared" si="173"/>
        <v>0.6071428571428571</v>
      </c>
      <c r="L451" s="2">
        <f t="shared" si="174"/>
        <v>0</v>
      </c>
      <c r="M451" s="2">
        <f t="shared" si="175"/>
        <v>3.0612244897959218E-2</v>
      </c>
      <c r="N451" s="63">
        <v>71</v>
      </c>
      <c r="O451" s="63">
        <v>119</v>
      </c>
      <c r="P451" s="63"/>
      <c r="Q451" s="63">
        <v>2</v>
      </c>
      <c r="R451" s="63">
        <v>1</v>
      </c>
      <c r="S451" s="63"/>
      <c r="T451" s="67"/>
      <c r="U451" s="63"/>
      <c r="V451" s="63"/>
      <c r="W451" s="63">
        <f t="shared" si="176"/>
        <v>0</v>
      </c>
      <c r="X451" s="63">
        <v>3</v>
      </c>
      <c r="Y451" s="63"/>
      <c r="Z451" s="63"/>
      <c r="AA451" s="63"/>
      <c r="AB451" s="63"/>
      <c r="AJ451" s="8">
        <v>0</v>
      </c>
      <c r="AN451" t="str">
        <f t="shared" si="177"/>
        <v>Lowell</v>
      </c>
      <c r="AO451" t="s">
        <v>2496</v>
      </c>
      <c r="AP451">
        <v>2</v>
      </c>
      <c r="AR451" s="111">
        <v>23</v>
      </c>
      <c r="AS451" s="113">
        <v>19</v>
      </c>
      <c r="AT451" s="113">
        <v>195</v>
      </c>
      <c r="AU451" s="117">
        <v>41435</v>
      </c>
      <c r="AV451" s="117">
        <f t="shared" si="178"/>
        <v>23019</v>
      </c>
      <c r="AW451" t="s">
        <v>1480</v>
      </c>
      <c r="AX451">
        <f t="shared" si="179"/>
        <v>2341435</v>
      </c>
      <c r="AY451" s="1">
        <v>3</v>
      </c>
      <c r="BC451">
        <v>40.1</v>
      </c>
      <c r="BD451">
        <v>1.91</v>
      </c>
      <c r="BE451">
        <v>38.19</v>
      </c>
      <c r="BH451" s="123">
        <f t="shared" si="180"/>
        <v>0</v>
      </c>
      <c r="BI451" s="123">
        <f t="shared" si="181"/>
        <v>0.60699999999999998</v>
      </c>
      <c r="BJ451">
        <f t="shared" si="182"/>
        <v>0</v>
      </c>
      <c r="BN451" s="63">
        <v>0</v>
      </c>
    </row>
    <row r="452" spans="1:66" hidden="1" outlineLevel="1">
      <c r="A452" t="s">
        <v>2716</v>
      </c>
      <c r="B452" s="8" t="s">
        <v>1706</v>
      </c>
      <c r="C452" s="1">
        <f t="shared" si="168"/>
        <v>792</v>
      </c>
      <c r="D452" s="5">
        <f>IF(N452&gt;0, RANK(N452,(N452:P452,Q452:AE452)),0)</f>
        <v>1</v>
      </c>
      <c r="E452" s="5">
        <f>IF(O452&gt;0,RANK(O452,(N452:P452,Q452:AE452)),0)</f>
        <v>2</v>
      </c>
      <c r="F452" s="5">
        <f t="shared" si="169"/>
        <v>0</v>
      </c>
      <c r="G452" s="1">
        <f t="shared" si="170"/>
        <v>158</v>
      </c>
      <c r="H452" s="2">
        <f t="shared" si="171"/>
        <v>0.1994949494949495</v>
      </c>
      <c r="I452" s="6"/>
      <c r="J452" s="2">
        <f t="shared" si="172"/>
        <v>0.58712121212121215</v>
      </c>
      <c r="K452" s="2">
        <f t="shared" si="173"/>
        <v>0.38762626262626265</v>
      </c>
      <c r="L452" s="2">
        <f t="shared" si="174"/>
        <v>0</v>
      </c>
      <c r="M452" s="2">
        <f t="shared" si="175"/>
        <v>2.5252525252525193E-2</v>
      </c>
      <c r="N452" s="63">
        <v>465</v>
      </c>
      <c r="O452" s="63">
        <v>307</v>
      </c>
      <c r="P452" s="63"/>
      <c r="Q452" s="63">
        <v>6</v>
      </c>
      <c r="R452" s="63">
        <v>11</v>
      </c>
      <c r="S452" s="63"/>
      <c r="T452" s="67"/>
      <c r="U452" s="63"/>
      <c r="V452" s="63"/>
      <c r="W452" s="63">
        <f t="shared" si="176"/>
        <v>3</v>
      </c>
      <c r="X452" s="63">
        <v>0</v>
      </c>
      <c r="Y452" s="63"/>
      <c r="Z452" s="63"/>
      <c r="AA452" s="63"/>
      <c r="AB452" s="63"/>
      <c r="AJ452" s="8">
        <v>0</v>
      </c>
      <c r="AN452" t="str">
        <f t="shared" si="177"/>
        <v>Lubec</v>
      </c>
      <c r="AO452" t="s">
        <v>699</v>
      </c>
      <c r="AP452">
        <v>2</v>
      </c>
      <c r="AR452" s="111">
        <v>23</v>
      </c>
      <c r="AS452" s="113">
        <v>29</v>
      </c>
      <c r="AT452" s="113">
        <v>125</v>
      </c>
      <c r="AU452" s="117">
        <v>41610</v>
      </c>
      <c r="AV452" s="117">
        <f t="shared" si="178"/>
        <v>23029</v>
      </c>
      <c r="AW452" t="s">
        <v>1480</v>
      </c>
      <c r="AX452">
        <f t="shared" si="179"/>
        <v>2341610</v>
      </c>
      <c r="AY452" s="1">
        <v>17</v>
      </c>
      <c r="BC452">
        <v>78.86</v>
      </c>
      <c r="BD452">
        <v>45.6</v>
      </c>
      <c r="BE452">
        <v>33.26</v>
      </c>
      <c r="BH452" s="123">
        <f t="shared" si="180"/>
        <v>0.58699999999999997</v>
      </c>
      <c r="BI452" s="123">
        <f t="shared" si="181"/>
        <v>0</v>
      </c>
      <c r="BJ452">
        <f t="shared" si="182"/>
        <v>0</v>
      </c>
      <c r="BN452" s="63">
        <v>3</v>
      </c>
    </row>
    <row r="453" spans="1:66" hidden="1" outlineLevel="1">
      <c r="A453" t="s">
        <v>2738</v>
      </c>
      <c r="B453" s="8" t="s">
        <v>1706</v>
      </c>
      <c r="C453" s="1">
        <f t="shared" si="168"/>
        <v>229</v>
      </c>
      <c r="D453" s="5">
        <f>IF(N453&gt;0, RANK(N453,(N453:P453,Q453:AE453)),0)</f>
        <v>2</v>
      </c>
      <c r="E453" s="5">
        <f>IF(O453&gt;0,RANK(O453,(N453:P453,Q453:AE453)),0)</f>
        <v>1</v>
      </c>
      <c r="F453" s="5">
        <f t="shared" si="169"/>
        <v>0</v>
      </c>
      <c r="G453" s="1">
        <f t="shared" si="170"/>
        <v>26</v>
      </c>
      <c r="H453" s="2">
        <f t="shared" si="171"/>
        <v>0.11353711790393013</v>
      </c>
      <c r="I453" s="6"/>
      <c r="J453" s="2">
        <f t="shared" si="172"/>
        <v>0.4366812227074236</v>
      </c>
      <c r="K453" s="2">
        <f t="shared" si="173"/>
        <v>0.55021834061135366</v>
      </c>
      <c r="L453" s="2">
        <f t="shared" si="174"/>
        <v>0</v>
      </c>
      <c r="M453" s="2">
        <f t="shared" si="175"/>
        <v>1.3100436681222738E-2</v>
      </c>
      <c r="N453" s="63">
        <v>100</v>
      </c>
      <c r="O453" s="63">
        <v>126</v>
      </c>
      <c r="P453" s="63"/>
      <c r="Q453" s="63">
        <v>3</v>
      </c>
      <c r="R453" s="63">
        <v>0</v>
      </c>
      <c r="S453" s="63"/>
      <c r="T453" s="67"/>
      <c r="U453" s="63"/>
      <c r="V453" s="63"/>
      <c r="W453" s="63">
        <f t="shared" si="176"/>
        <v>0</v>
      </c>
      <c r="X453" s="63">
        <v>0</v>
      </c>
      <c r="Y453" s="63"/>
      <c r="Z453" s="63"/>
      <c r="AA453" s="63"/>
      <c r="AB453" s="63"/>
      <c r="AJ453" s="8">
        <v>0</v>
      </c>
      <c r="AN453" t="str">
        <f t="shared" si="177"/>
        <v>Ludlow</v>
      </c>
      <c r="AO453" t="s">
        <v>2848</v>
      </c>
      <c r="AP453">
        <v>2</v>
      </c>
      <c r="AR453" s="111">
        <v>23</v>
      </c>
      <c r="AS453" s="113">
        <v>3</v>
      </c>
      <c r="AT453" s="113">
        <v>175</v>
      </c>
      <c r="AU453" s="117">
        <v>41715</v>
      </c>
      <c r="AV453" s="117">
        <f t="shared" si="178"/>
        <v>23003</v>
      </c>
      <c r="AW453" t="s">
        <v>1480</v>
      </c>
      <c r="AX453">
        <f t="shared" si="179"/>
        <v>2341715</v>
      </c>
      <c r="AY453" s="1">
        <v>3</v>
      </c>
      <c r="BC453">
        <v>21.98</v>
      </c>
      <c r="BD453">
        <v>0.01</v>
      </c>
      <c r="BE453">
        <v>21.97</v>
      </c>
      <c r="BH453" s="123">
        <f t="shared" si="180"/>
        <v>0</v>
      </c>
      <c r="BI453" s="123">
        <f t="shared" si="181"/>
        <v>0.55000000000000004</v>
      </c>
      <c r="BJ453">
        <f t="shared" si="182"/>
        <v>0</v>
      </c>
      <c r="BN453" s="63">
        <v>0</v>
      </c>
    </row>
    <row r="454" spans="1:66" hidden="1" outlineLevel="1">
      <c r="A454" t="s">
        <v>1278</v>
      </c>
      <c r="B454" s="8" t="s">
        <v>1706</v>
      </c>
      <c r="C454" s="1">
        <f t="shared" si="168"/>
        <v>2356</v>
      </c>
      <c r="D454" s="5">
        <f>IF(N454&gt;0, RANK(N454,(N454:P454,Q454:AE454)),0)</f>
        <v>1</v>
      </c>
      <c r="E454" s="5">
        <f>IF(O454&gt;0,RANK(O454,(N454:P454,Q454:AE454)),0)</f>
        <v>2</v>
      </c>
      <c r="F454" s="5">
        <f t="shared" si="169"/>
        <v>0</v>
      </c>
      <c r="G454" s="1">
        <f t="shared" si="170"/>
        <v>264</v>
      </c>
      <c r="H454" s="2">
        <f t="shared" si="171"/>
        <v>0.11205432937181664</v>
      </c>
      <c r="I454" s="6"/>
      <c r="J454" s="2">
        <f t="shared" si="172"/>
        <v>0.53904923599320886</v>
      </c>
      <c r="K454" s="2">
        <f t="shared" si="173"/>
        <v>0.42699490662139217</v>
      </c>
      <c r="L454" s="2">
        <f t="shared" si="174"/>
        <v>0</v>
      </c>
      <c r="M454" s="2">
        <f t="shared" si="175"/>
        <v>3.3955857385398969E-2</v>
      </c>
      <c r="N454" s="63">
        <v>1270</v>
      </c>
      <c r="O454" s="63">
        <v>1006</v>
      </c>
      <c r="P454" s="63"/>
      <c r="Q454" s="63">
        <v>44</v>
      </c>
      <c r="R454" s="63">
        <v>27</v>
      </c>
      <c r="S454" s="63"/>
      <c r="T454" s="67"/>
      <c r="U454" s="63"/>
      <c r="V454" s="63"/>
      <c r="W454" s="63">
        <f t="shared" si="176"/>
        <v>9</v>
      </c>
      <c r="X454" s="63">
        <v>0</v>
      </c>
      <c r="Y454" s="63"/>
      <c r="Z454" s="63"/>
      <c r="AA454" s="63"/>
      <c r="AB454" s="63"/>
      <c r="AJ454" s="8">
        <v>0</v>
      </c>
      <c r="AN454" t="str">
        <f t="shared" si="177"/>
        <v>Lyman</v>
      </c>
      <c r="AO454" t="s">
        <v>932</v>
      </c>
      <c r="AP454">
        <v>1</v>
      </c>
      <c r="AR454" s="111">
        <v>23</v>
      </c>
      <c r="AS454" s="113">
        <v>31</v>
      </c>
      <c r="AT454" s="113">
        <v>85</v>
      </c>
      <c r="AU454" s="117">
        <v>41750</v>
      </c>
      <c r="AV454" s="117">
        <f t="shared" si="178"/>
        <v>23031</v>
      </c>
      <c r="AW454" t="s">
        <v>1480</v>
      </c>
      <c r="AX454">
        <f t="shared" si="179"/>
        <v>2341750</v>
      </c>
      <c r="AY454" s="1">
        <v>81</v>
      </c>
      <c r="BC454">
        <v>40.43</v>
      </c>
      <c r="BD454">
        <v>1.49</v>
      </c>
      <c r="BE454">
        <v>38.94</v>
      </c>
      <c r="BH454" s="123">
        <f t="shared" si="180"/>
        <v>0.53900000000000003</v>
      </c>
      <c r="BI454" s="123">
        <f t="shared" si="181"/>
        <v>0</v>
      </c>
      <c r="BJ454">
        <f t="shared" si="182"/>
        <v>0</v>
      </c>
      <c r="BN454" s="63">
        <v>9</v>
      </c>
    </row>
    <row r="455" spans="1:66" hidden="1" outlineLevel="1">
      <c r="A455" t="s">
        <v>3145</v>
      </c>
      <c r="B455" s="8" t="s">
        <v>1706</v>
      </c>
      <c r="C455" s="1">
        <f t="shared" si="168"/>
        <v>875</v>
      </c>
      <c r="D455" s="5">
        <f>IF(N455&gt;0, RANK(N455,(N455:P455,Q455:AE455)),0)</f>
        <v>1</v>
      </c>
      <c r="E455" s="5">
        <f>IF(O455&gt;0,RANK(O455,(N455:P455,Q455:AE455)),0)</f>
        <v>2</v>
      </c>
      <c r="F455" s="5">
        <f t="shared" si="169"/>
        <v>0</v>
      </c>
      <c r="G455" s="1">
        <f t="shared" si="170"/>
        <v>53</v>
      </c>
      <c r="H455" s="2">
        <f t="shared" si="171"/>
        <v>6.0571428571428575E-2</v>
      </c>
      <c r="I455" s="6"/>
      <c r="J455" s="2">
        <f t="shared" si="172"/>
        <v>0.51314285714285712</v>
      </c>
      <c r="K455" s="2">
        <f t="shared" si="173"/>
        <v>0.45257142857142857</v>
      </c>
      <c r="L455" s="2">
        <f t="shared" si="174"/>
        <v>0</v>
      </c>
      <c r="M455" s="2">
        <f t="shared" si="175"/>
        <v>3.4285714285714308E-2</v>
      </c>
      <c r="N455" s="63">
        <v>449</v>
      </c>
      <c r="O455" s="63">
        <v>396</v>
      </c>
      <c r="P455" s="63"/>
      <c r="Q455" s="63">
        <v>13</v>
      </c>
      <c r="R455" s="63">
        <v>10</v>
      </c>
      <c r="S455" s="63"/>
      <c r="T455" s="67"/>
      <c r="U455" s="63"/>
      <c r="V455" s="63"/>
      <c r="W455" s="63">
        <f t="shared" si="176"/>
        <v>7</v>
      </c>
      <c r="X455" s="63">
        <v>0</v>
      </c>
      <c r="Y455" s="63"/>
      <c r="Z455" s="63"/>
      <c r="AA455" s="63"/>
      <c r="AB455" s="63"/>
      <c r="AJ455" s="8">
        <v>0</v>
      </c>
      <c r="AN455" t="str">
        <f t="shared" si="177"/>
        <v>Machias</v>
      </c>
      <c r="AO455" t="s">
        <v>699</v>
      </c>
      <c r="AP455">
        <v>2</v>
      </c>
      <c r="AR455" s="111">
        <v>23</v>
      </c>
      <c r="AS455" s="113">
        <v>29</v>
      </c>
      <c r="AT455" s="113">
        <v>130</v>
      </c>
      <c r="AU455" s="117">
        <v>41960</v>
      </c>
      <c r="AV455" s="117">
        <f t="shared" si="178"/>
        <v>23029</v>
      </c>
      <c r="AW455" t="s">
        <v>1480</v>
      </c>
      <c r="AX455">
        <f t="shared" si="179"/>
        <v>2341960</v>
      </c>
      <c r="AY455" s="1">
        <v>22</v>
      </c>
      <c r="BC455">
        <v>14.79</v>
      </c>
      <c r="BD455">
        <v>0.9</v>
      </c>
      <c r="BE455">
        <v>13.89</v>
      </c>
      <c r="BH455" s="123">
        <f t="shared" si="180"/>
        <v>0.51300000000000001</v>
      </c>
      <c r="BI455" s="123">
        <f t="shared" si="181"/>
        <v>0</v>
      </c>
      <c r="BJ455">
        <f t="shared" si="182"/>
        <v>0</v>
      </c>
      <c r="BN455" s="63">
        <v>7</v>
      </c>
    </row>
    <row r="456" spans="1:66" hidden="1" outlineLevel="1">
      <c r="A456" t="s">
        <v>1548</v>
      </c>
      <c r="B456" s="8" t="s">
        <v>1706</v>
      </c>
      <c r="C456" s="1">
        <f t="shared" si="168"/>
        <v>490</v>
      </c>
      <c r="D456" s="5">
        <f>IF(N456&gt;0, RANK(N456,(N456:P456,Q456:AE456)),0)</f>
        <v>1</v>
      </c>
      <c r="E456" s="5">
        <f>IF(O456&gt;0,RANK(O456,(N456:P456,Q456:AE456)),0)</f>
        <v>2</v>
      </c>
      <c r="F456" s="5">
        <f t="shared" si="169"/>
        <v>0</v>
      </c>
      <c r="G456" s="1">
        <f t="shared" si="170"/>
        <v>3</v>
      </c>
      <c r="H456" s="2">
        <f t="shared" si="171"/>
        <v>6.1224489795918364E-3</v>
      </c>
      <c r="I456" s="6"/>
      <c r="J456" s="2">
        <f t="shared" si="172"/>
        <v>0.49591836734693878</v>
      </c>
      <c r="K456" s="2">
        <f t="shared" si="173"/>
        <v>0.48979591836734693</v>
      </c>
      <c r="L456" s="2">
        <f t="shared" si="174"/>
        <v>0</v>
      </c>
      <c r="M456" s="2">
        <f t="shared" si="175"/>
        <v>1.4285714285714346E-2</v>
      </c>
      <c r="N456" s="63">
        <v>243</v>
      </c>
      <c r="O456" s="63">
        <v>240</v>
      </c>
      <c r="P456" s="63"/>
      <c r="Q456" s="63">
        <v>2</v>
      </c>
      <c r="R456" s="63">
        <v>4</v>
      </c>
      <c r="S456" s="63"/>
      <c r="T456" s="67"/>
      <c r="U456" s="63"/>
      <c r="V456" s="63"/>
      <c r="W456" s="63">
        <f t="shared" si="176"/>
        <v>1</v>
      </c>
      <c r="X456" s="63">
        <v>0</v>
      </c>
      <c r="Y456" s="63"/>
      <c r="Z456" s="63"/>
      <c r="AA456" s="63"/>
      <c r="AB456" s="63"/>
      <c r="AJ456" s="8">
        <v>0</v>
      </c>
      <c r="AN456" t="str">
        <f t="shared" si="177"/>
        <v>Machiasport</v>
      </c>
      <c r="AO456" t="s">
        <v>699</v>
      </c>
      <c r="AP456">
        <v>2</v>
      </c>
      <c r="AR456" s="111">
        <v>23</v>
      </c>
      <c r="AS456" s="113">
        <v>29</v>
      </c>
      <c r="AT456" s="113">
        <v>135</v>
      </c>
      <c r="AU456" s="117">
        <v>42100</v>
      </c>
      <c r="AV456" s="117">
        <f t="shared" si="178"/>
        <v>23029</v>
      </c>
      <c r="AW456" t="s">
        <v>1480</v>
      </c>
      <c r="AX456">
        <f t="shared" si="179"/>
        <v>2342100</v>
      </c>
      <c r="AY456" s="1">
        <v>7</v>
      </c>
      <c r="BC456">
        <v>62.27</v>
      </c>
      <c r="BD456">
        <v>40.92</v>
      </c>
      <c r="BE456">
        <v>21.34</v>
      </c>
      <c r="BH456" s="123">
        <f t="shared" si="180"/>
        <v>0.495</v>
      </c>
      <c r="BI456" s="123">
        <f t="shared" si="181"/>
        <v>0</v>
      </c>
      <c r="BJ456">
        <f t="shared" si="182"/>
        <v>0</v>
      </c>
      <c r="BN456" s="63">
        <v>1</v>
      </c>
    </row>
    <row r="457" spans="1:66" hidden="1" outlineLevel="1">
      <c r="A457" t="s">
        <v>756</v>
      </c>
      <c r="B457" s="8" t="s">
        <v>1706</v>
      </c>
      <c r="C457" s="1">
        <f t="shared" si="168"/>
        <v>46</v>
      </c>
      <c r="D457" s="5">
        <f>IF(N457&gt;0, RANK(N457,(N457:P457,Q457:AE457)),0)</f>
        <v>2</v>
      </c>
      <c r="E457" s="5">
        <f>IF(O457&gt;0,RANK(O457,(N457:P457,Q457:AE457)),0)</f>
        <v>1</v>
      </c>
      <c r="F457" s="5">
        <f t="shared" si="169"/>
        <v>0</v>
      </c>
      <c r="G457" s="1">
        <f t="shared" si="170"/>
        <v>9</v>
      </c>
      <c r="H457" s="2">
        <f t="shared" si="171"/>
        <v>0.19565217391304349</v>
      </c>
      <c r="I457" s="6"/>
      <c r="J457" s="2">
        <f t="shared" si="172"/>
        <v>0.39130434782608697</v>
      </c>
      <c r="K457" s="2">
        <f t="shared" si="173"/>
        <v>0.58695652173913049</v>
      </c>
      <c r="L457" s="2">
        <f t="shared" si="174"/>
        <v>0</v>
      </c>
      <c r="M457" s="2">
        <f t="shared" si="175"/>
        <v>2.1739130434782594E-2</v>
      </c>
      <c r="N457" s="63">
        <v>18</v>
      </c>
      <c r="O457" s="63">
        <v>27</v>
      </c>
      <c r="P457" s="63"/>
      <c r="Q457" s="63">
        <v>0</v>
      </c>
      <c r="R457" s="63">
        <v>1</v>
      </c>
      <c r="S457" s="63"/>
      <c r="T457" s="67"/>
      <c r="U457" s="63"/>
      <c r="V457" s="63"/>
      <c r="W457" s="63">
        <f t="shared" si="176"/>
        <v>0</v>
      </c>
      <c r="X457" s="63">
        <v>0</v>
      </c>
      <c r="Y457" s="63"/>
      <c r="Z457" s="63"/>
      <c r="AA457" s="63"/>
      <c r="AB457" s="63"/>
      <c r="AJ457" s="8">
        <v>0</v>
      </c>
      <c r="AN457" t="str">
        <f t="shared" si="177"/>
        <v>Macwahoc</v>
      </c>
      <c r="AO457" t="s">
        <v>2848</v>
      </c>
      <c r="AP457">
        <v>2</v>
      </c>
      <c r="AR457" s="111">
        <v>23</v>
      </c>
      <c r="AS457" s="113">
        <v>3</v>
      </c>
      <c r="AT457" s="113">
        <v>180</v>
      </c>
      <c r="AU457" s="117">
        <v>42450</v>
      </c>
      <c r="AV457" s="117">
        <f t="shared" si="178"/>
        <v>23003</v>
      </c>
      <c r="AW457" t="s">
        <v>3099</v>
      </c>
      <c r="AX457">
        <f t="shared" si="179"/>
        <v>2342450</v>
      </c>
      <c r="AY457" s="1">
        <v>2</v>
      </c>
      <c r="BC457">
        <v>29.42</v>
      </c>
      <c r="BD457">
        <v>0.16</v>
      </c>
      <c r="BE457">
        <v>29.26</v>
      </c>
      <c r="BH457" s="123">
        <f t="shared" si="180"/>
        <v>0</v>
      </c>
      <c r="BI457" s="123">
        <f t="shared" si="181"/>
        <v>0.58599999999999997</v>
      </c>
      <c r="BJ457">
        <f t="shared" si="182"/>
        <v>0</v>
      </c>
      <c r="BN457" s="63">
        <v>0</v>
      </c>
    </row>
    <row r="458" spans="1:66" hidden="1" outlineLevel="1">
      <c r="A458" t="s">
        <v>1867</v>
      </c>
      <c r="B458" s="8" t="s">
        <v>1706</v>
      </c>
      <c r="C458" s="1">
        <f t="shared" si="168"/>
        <v>2092</v>
      </c>
      <c r="D458" s="5">
        <f>IF(N458&gt;0, RANK(N458,(N458:P458,Q458:AE458)),0)</f>
        <v>1</v>
      </c>
      <c r="E458" s="5">
        <f>IF(O458&gt;0,RANK(O458,(N458:P458,Q458:AE458)),0)</f>
        <v>2</v>
      </c>
      <c r="F458" s="5">
        <f t="shared" si="169"/>
        <v>0</v>
      </c>
      <c r="G458" s="1">
        <f t="shared" si="170"/>
        <v>1029</v>
      </c>
      <c r="H458" s="2">
        <f t="shared" si="171"/>
        <v>0.49187380497131933</v>
      </c>
      <c r="I458" s="6"/>
      <c r="J458" s="2">
        <f t="shared" si="172"/>
        <v>0.73613766730401531</v>
      </c>
      <c r="K458" s="2">
        <f t="shared" si="173"/>
        <v>0.24426386233269598</v>
      </c>
      <c r="L458" s="2">
        <f t="shared" si="174"/>
        <v>0</v>
      </c>
      <c r="M458" s="2">
        <f t="shared" si="175"/>
        <v>1.9598470363288711E-2</v>
      </c>
      <c r="N458" s="63">
        <v>1540</v>
      </c>
      <c r="O458" s="63">
        <v>511</v>
      </c>
      <c r="P458" s="63"/>
      <c r="Q458" s="63">
        <v>21</v>
      </c>
      <c r="R458" s="63">
        <v>17</v>
      </c>
      <c r="S458" s="63"/>
      <c r="T458" s="67"/>
      <c r="U458" s="63"/>
      <c r="V458" s="63"/>
      <c r="W458" s="63">
        <f t="shared" si="176"/>
        <v>3</v>
      </c>
      <c r="X458" s="63">
        <v>0</v>
      </c>
      <c r="Y458" s="63"/>
      <c r="Z458" s="63"/>
      <c r="AA458" s="63"/>
      <c r="AB458" s="63"/>
      <c r="AJ458" s="8">
        <v>0</v>
      </c>
      <c r="AN458" t="str">
        <f t="shared" si="177"/>
        <v>Madawaska</v>
      </c>
      <c r="AO458" t="s">
        <v>2848</v>
      </c>
      <c r="AP458">
        <v>2</v>
      </c>
      <c r="AR458" s="111">
        <v>23</v>
      </c>
      <c r="AS458" s="113">
        <v>3</v>
      </c>
      <c r="AT458" s="113">
        <v>185</v>
      </c>
      <c r="AU458" s="117">
        <v>42520</v>
      </c>
      <c r="AV458" s="117">
        <f t="shared" si="178"/>
        <v>23003</v>
      </c>
      <c r="AW458" t="s">
        <v>1480</v>
      </c>
      <c r="AX458">
        <f t="shared" si="179"/>
        <v>2342520</v>
      </c>
      <c r="AY458" s="1">
        <v>53</v>
      </c>
      <c r="BC458">
        <v>56.46</v>
      </c>
      <c r="BD458">
        <v>0.8</v>
      </c>
      <c r="BE458">
        <v>55.66</v>
      </c>
      <c r="BH458" s="123">
        <f t="shared" si="180"/>
        <v>0.73599999999999999</v>
      </c>
      <c r="BI458" s="123">
        <f t="shared" si="181"/>
        <v>0</v>
      </c>
      <c r="BJ458">
        <f t="shared" si="182"/>
        <v>0</v>
      </c>
      <c r="BN458" s="63">
        <v>3</v>
      </c>
    </row>
    <row r="459" spans="1:66" hidden="1" outlineLevel="1">
      <c r="A459" t="s">
        <v>35</v>
      </c>
      <c r="B459" s="8" t="s">
        <v>1706</v>
      </c>
      <c r="C459" s="1">
        <f t="shared" si="168"/>
        <v>113</v>
      </c>
      <c r="D459" s="5">
        <f>IF(N459&gt;0, RANK(N459,(N459:P459,Q459:AE459)),0)</f>
        <v>2</v>
      </c>
      <c r="E459" s="5">
        <f>IF(O459&gt;0,RANK(O459,(N459:P459,Q459:AE459)),0)</f>
        <v>1</v>
      </c>
      <c r="F459" s="5">
        <f t="shared" si="169"/>
        <v>0</v>
      </c>
      <c r="G459" s="1">
        <f t="shared" si="170"/>
        <v>17</v>
      </c>
      <c r="H459" s="2">
        <f t="shared" si="171"/>
        <v>0.15044247787610621</v>
      </c>
      <c r="I459" s="6"/>
      <c r="J459" s="2">
        <f t="shared" si="172"/>
        <v>0.40707964601769914</v>
      </c>
      <c r="K459" s="2">
        <f t="shared" si="173"/>
        <v>0.55752212389380529</v>
      </c>
      <c r="L459" s="2">
        <f t="shared" si="174"/>
        <v>0</v>
      </c>
      <c r="M459" s="2">
        <f t="shared" si="175"/>
        <v>3.539823008849563E-2</v>
      </c>
      <c r="N459" s="63">
        <v>46</v>
      </c>
      <c r="O459" s="63">
        <v>63</v>
      </c>
      <c r="P459" s="63"/>
      <c r="Q459" s="63">
        <v>2</v>
      </c>
      <c r="R459" s="63">
        <v>2</v>
      </c>
      <c r="S459" s="63"/>
      <c r="T459" s="67"/>
      <c r="U459" s="63"/>
      <c r="V459" s="63"/>
      <c r="W459" s="63">
        <f t="shared" si="176"/>
        <v>0</v>
      </c>
      <c r="X459" s="63">
        <v>0</v>
      </c>
      <c r="Y459" s="63"/>
      <c r="Z459" s="63"/>
      <c r="AA459" s="63"/>
      <c r="AB459" s="63"/>
      <c r="AJ459" s="8">
        <v>0</v>
      </c>
      <c r="AN459" t="str">
        <f t="shared" si="177"/>
        <v>Madawaska Lake</v>
      </c>
      <c r="AO459" t="s">
        <v>2848</v>
      </c>
      <c r="AP459">
        <v>2</v>
      </c>
      <c r="AR459" s="111">
        <v>23</v>
      </c>
      <c r="AS459" s="113">
        <v>3</v>
      </c>
      <c r="AU459" s="117">
        <v>42550</v>
      </c>
      <c r="AV459" s="117">
        <f t="shared" si="178"/>
        <v>23003</v>
      </c>
      <c r="AW459" t="s">
        <v>965</v>
      </c>
      <c r="AX459">
        <f t="shared" si="179"/>
        <v>2342550</v>
      </c>
      <c r="AY459" s="1">
        <v>0</v>
      </c>
      <c r="BH459" s="123">
        <f t="shared" si="180"/>
        <v>0</v>
      </c>
      <c r="BI459" s="123">
        <f t="shared" si="181"/>
        <v>0.55700000000000005</v>
      </c>
      <c r="BJ459">
        <f t="shared" si="182"/>
        <v>0</v>
      </c>
      <c r="BN459" s="63">
        <v>0</v>
      </c>
    </row>
    <row r="460" spans="1:66" hidden="1" outlineLevel="1">
      <c r="A460" t="s">
        <v>1659</v>
      </c>
      <c r="B460" s="8" t="s">
        <v>1706</v>
      </c>
      <c r="C460" s="1">
        <f t="shared" si="168"/>
        <v>2100</v>
      </c>
      <c r="D460" s="5">
        <f>IF(N460&gt;0, RANK(N460,(N460:P460,Q460:AE460)),0)</f>
        <v>1</v>
      </c>
      <c r="E460" s="5">
        <f>IF(O460&gt;0,RANK(O460,(N460:P460,Q460:AE460)),0)</f>
        <v>2</v>
      </c>
      <c r="F460" s="5">
        <f t="shared" si="169"/>
        <v>0</v>
      </c>
      <c r="G460" s="1">
        <f t="shared" si="170"/>
        <v>194</v>
      </c>
      <c r="H460" s="2">
        <f t="shared" si="171"/>
        <v>9.2380952380952383E-2</v>
      </c>
      <c r="I460" s="6"/>
      <c r="J460" s="2">
        <f t="shared" si="172"/>
        <v>0.5323809523809524</v>
      </c>
      <c r="K460" s="2">
        <f t="shared" si="173"/>
        <v>0.44</v>
      </c>
      <c r="L460" s="2">
        <f t="shared" si="174"/>
        <v>0</v>
      </c>
      <c r="M460" s="2">
        <f t="shared" si="175"/>
        <v>2.7619047619047599E-2</v>
      </c>
      <c r="N460" s="63">
        <v>1118</v>
      </c>
      <c r="O460" s="63">
        <v>924</v>
      </c>
      <c r="P460" s="63"/>
      <c r="Q460" s="63">
        <v>27</v>
      </c>
      <c r="R460" s="63">
        <v>27</v>
      </c>
      <c r="S460" s="63"/>
      <c r="T460" s="67"/>
      <c r="U460" s="63"/>
      <c r="V460" s="63"/>
      <c r="W460" s="63">
        <f t="shared" si="176"/>
        <v>4</v>
      </c>
      <c r="X460" s="63">
        <v>0</v>
      </c>
      <c r="Y460" s="63"/>
      <c r="Z460" s="63"/>
      <c r="AA460" s="63"/>
      <c r="AB460" s="63"/>
      <c r="AJ460" s="8">
        <v>0</v>
      </c>
      <c r="AN460" t="str">
        <f t="shared" si="177"/>
        <v>Madison</v>
      </c>
      <c r="AO460" t="s">
        <v>1796</v>
      </c>
      <c r="AP460">
        <v>2</v>
      </c>
      <c r="AR460" s="111">
        <v>23</v>
      </c>
      <c r="AS460" s="113">
        <v>25</v>
      </c>
      <c r="AT460" s="113">
        <v>85</v>
      </c>
      <c r="AU460" s="117">
        <v>42660</v>
      </c>
      <c r="AV460" s="117">
        <f t="shared" si="178"/>
        <v>23025</v>
      </c>
      <c r="AW460" t="s">
        <v>1480</v>
      </c>
      <c r="AX460">
        <f t="shared" si="179"/>
        <v>2342660</v>
      </c>
      <c r="AY460" s="1">
        <v>39</v>
      </c>
      <c r="BC460">
        <v>54.61</v>
      </c>
      <c r="BD460">
        <v>2.85</v>
      </c>
      <c r="BE460">
        <v>51.76</v>
      </c>
      <c r="BH460" s="123">
        <f t="shared" si="180"/>
        <v>0.53200000000000003</v>
      </c>
      <c r="BI460" s="123">
        <f t="shared" si="181"/>
        <v>0</v>
      </c>
      <c r="BJ460">
        <f t="shared" si="182"/>
        <v>0</v>
      </c>
      <c r="BN460" s="63">
        <v>4</v>
      </c>
    </row>
    <row r="461" spans="1:66" hidden="1" outlineLevel="1">
      <c r="A461" t="s">
        <v>493</v>
      </c>
      <c r="B461" s="8" t="s">
        <v>1706</v>
      </c>
      <c r="C461" s="1">
        <f t="shared" si="168"/>
        <v>92</v>
      </c>
      <c r="D461" s="5">
        <f>IF(N461&gt;0, RANK(N461,(N461:P461,Q461:AE461)),0)</f>
        <v>1</v>
      </c>
      <c r="E461" s="5">
        <f>IF(O461&gt;0,RANK(O461,(N461:P461,Q461:AE461)),0)</f>
        <v>2</v>
      </c>
      <c r="F461" s="5">
        <f t="shared" si="169"/>
        <v>0</v>
      </c>
      <c r="G461" s="1">
        <f t="shared" si="170"/>
        <v>12</v>
      </c>
      <c r="H461" s="2">
        <f t="shared" si="171"/>
        <v>0.13043478260869565</v>
      </c>
      <c r="I461" s="6"/>
      <c r="J461" s="2">
        <f t="shared" si="172"/>
        <v>0.56521739130434778</v>
      </c>
      <c r="K461" s="2">
        <f t="shared" si="173"/>
        <v>0.43478260869565216</v>
      </c>
      <c r="L461" s="2">
        <f t="shared" si="174"/>
        <v>0</v>
      </c>
      <c r="M461" s="2">
        <f t="shared" si="175"/>
        <v>5.5511151231257827E-17</v>
      </c>
      <c r="N461" s="63">
        <v>52</v>
      </c>
      <c r="O461" s="63">
        <v>40</v>
      </c>
      <c r="P461" s="63"/>
      <c r="Q461" s="63">
        <v>0</v>
      </c>
      <c r="R461" s="63">
        <v>0</v>
      </c>
      <c r="S461" s="63"/>
      <c r="T461" s="67"/>
      <c r="U461" s="63"/>
      <c r="V461" s="63"/>
      <c r="W461" s="63">
        <f t="shared" si="176"/>
        <v>0</v>
      </c>
      <c r="X461" s="63">
        <v>0</v>
      </c>
      <c r="Y461" s="63"/>
      <c r="Z461" s="63"/>
      <c r="AA461" s="63"/>
      <c r="AB461" s="63"/>
      <c r="AJ461" s="8">
        <v>0</v>
      </c>
      <c r="AN461" t="str">
        <f t="shared" si="177"/>
        <v>Madrid</v>
      </c>
      <c r="AO461" t="s">
        <v>1146</v>
      </c>
      <c r="AP461">
        <v>2</v>
      </c>
      <c r="AR461" s="111">
        <v>23</v>
      </c>
      <c r="AS461" s="113">
        <v>7</v>
      </c>
      <c r="AT461" s="113">
        <v>55</v>
      </c>
      <c r="AU461" s="117">
        <v>42765</v>
      </c>
      <c r="AV461" s="117">
        <f t="shared" si="178"/>
        <v>23007</v>
      </c>
      <c r="AW461" t="s">
        <v>965</v>
      </c>
      <c r="AX461">
        <f t="shared" si="179"/>
        <v>2342765</v>
      </c>
      <c r="AY461" s="1">
        <v>3</v>
      </c>
      <c r="BC461">
        <v>41.79</v>
      </c>
      <c r="BD461">
        <v>0.06</v>
      </c>
      <c r="BE461">
        <v>41.73</v>
      </c>
      <c r="BH461" s="123">
        <f t="shared" si="180"/>
        <v>0.56499999999999995</v>
      </c>
      <c r="BI461" s="123">
        <f t="shared" si="181"/>
        <v>0</v>
      </c>
      <c r="BJ461">
        <f t="shared" si="182"/>
        <v>0</v>
      </c>
      <c r="BN461" s="63">
        <v>0</v>
      </c>
    </row>
    <row r="462" spans="1:66" hidden="1" outlineLevel="1">
      <c r="A462" t="s">
        <v>1481</v>
      </c>
      <c r="B462" s="8" t="s">
        <v>1706</v>
      </c>
      <c r="C462" s="1">
        <f t="shared" si="168"/>
        <v>14</v>
      </c>
      <c r="D462" s="5">
        <f>IF(N462&gt;0, RANK(N462,(N462:P462,Q462:AE462)),0)</f>
        <v>2</v>
      </c>
      <c r="E462" s="5">
        <f>IF(O462&gt;0,RANK(O462,(N462:P462,Q462:AE462)),0)</f>
        <v>1</v>
      </c>
      <c r="F462" s="5">
        <f t="shared" si="169"/>
        <v>0</v>
      </c>
      <c r="G462" s="1">
        <f t="shared" si="170"/>
        <v>7</v>
      </c>
      <c r="H462" s="2">
        <f t="shared" si="171"/>
        <v>0.5</v>
      </c>
      <c r="I462" s="6"/>
      <c r="J462" s="2">
        <f t="shared" si="172"/>
        <v>0.21428571428571427</v>
      </c>
      <c r="K462" s="2">
        <f t="shared" si="173"/>
        <v>0.7142857142857143</v>
      </c>
      <c r="L462" s="2">
        <f t="shared" si="174"/>
        <v>0</v>
      </c>
      <c r="M462" s="2">
        <f t="shared" si="175"/>
        <v>7.1428571428571397E-2</v>
      </c>
      <c r="N462" s="63">
        <v>3</v>
      </c>
      <c r="O462" s="63">
        <v>10</v>
      </c>
      <c r="P462" s="63"/>
      <c r="Q462" s="63">
        <v>0</v>
      </c>
      <c r="R462" s="63">
        <v>1</v>
      </c>
      <c r="S462" s="63"/>
      <c r="T462" s="67"/>
      <c r="U462" s="63"/>
      <c r="V462" s="63"/>
      <c r="W462" s="63">
        <f t="shared" si="176"/>
        <v>0</v>
      </c>
      <c r="X462" s="63">
        <v>0</v>
      </c>
      <c r="Y462" s="63"/>
      <c r="Z462" s="63"/>
      <c r="AA462" s="63"/>
      <c r="AB462" s="63"/>
      <c r="AJ462" s="8">
        <v>0</v>
      </c>
      <c r="AN462" t="str">
        <f t="shared" si="177"/>
        <v>Magalloway</v>
      </c>
      <c r="AO462" t="s">
        <v>2397</v>
      </c>
      <c r="AP462">
        <v>2</v>
      </c>
      <c r="AR462" s="111">
        <v>23</v>
      </c>
      <c r="AS462" s="113">
        <v>17</v>
      </c>
      <c r="AT462" s="113">
        <v>90</v>
      </c>
      <c r="AU462" s="117">
        <v>42835</v>
      </c>
      <c r="AV462" s="117">
        <f t="shared" si="178"/>
        <v>23017</v>
      </c>
      <c r="AW462" t="s">
        <v>3099</v>
      </c>
      <c r="AX462">
        <f t="shared" si="179"/>
        <v>2342835</v>
      </c>
      <c r="AY462" s="1">
        <v>0</v>
      </c>
      <c r="BC462">
        <v>54.17</v>
      </c>
      <c r="BD462">
        <v>5.78</v>
      </c>
      <c r="BE462">
        <v>48.39</v>
      </c>
      <c r="BH462" s="123">
        <f t="shared" si="180"/>
        <v>0</v>
      </c>
      <c r="BI462" s="123">
        <f t="shared" si="181"/>
        <v>0.71399999999999997</v>
      </c>
      <c r="BJ462">
        <f t="shared" si="182"/>
        <v>0</v>
      </c>
      <c r="BN462" s="63">
        <v>0</v>
      </c>
    </row>
    <row r="463" spans="1:66" hidden="1" outlineLevel="1">
      <c r="A463" t="s">
        <v>1994</v>
      </c>
      <c r="B463" s="8" t="s">
        <v>1706</v>
      </c>
      <c r="C463" s="1">
        <f t="shared" si="168"/>
        <v>1597</v>
      </c>
      <c r="D463" s="5">
        <f>IF(N463&gt;0, RANK(N463,(N463:P463,Q463:AE463)),0)</f>
        <v>1</v>
      </c>
      <c r="E463" s="5">
        <f>IF(O463&gt;0,RANK(O463,(N463:P463,Q463:AE463)),0)</f>
        <v>2</v>
      </c>
      <c r="F463" s="5">
        <f t="shared" si="169"/>
        <v>0</v>
      </c>
      <c r="G463" s="1">
        <f t="shared" si="170"/>
        <v>94</v>
      </c>
      <c r="H463" s="2">
        <f t="shared" si="171"/>
        <v>5.8860363180964305E-2</v>
      </c>
      <c r="I463" s="6"/>
      <c r="J463" s="2">
        <f t="shared" si="172"/>
        <v>0.5203506574827802</v>
      </c>
      <c r="K463" s="2">
        <f t="shared" si="173"/>
        <v>0.46149029430181593</v>
      </c>
      <c r="L463" s="2">
        <f t="shared" si="174"/>
        <v>0</v>
      </c>
      <c r="M463" s="2">
        <f t="shared" si="175"/>
        <v>1.8159048215403872E-2</v>
      </c>
      <c r="N463" s="63">
        <v>831</v>
      </c>
      <c r="O463" s="63">
        <v>737</v>
      </c>
      <c r="P463" s="63"/>
      <c r="Q463" s="63">
        <v>16</v>
      </c>
      <c r="R463" s="63">
        <v>8</v>
      </c>
      <c r="S463" s="63"/>
      <c r="T463" s="67"/>
      <c r="U463" s="63"/>
      <c r="V463" s="63"/>
      <c r="W463" s="63">
        <f t="shared" si="176"/>
        <v>5</v>
      </c>
      <c r="X463" s="63">
        <v>0</v>
      </c>
      <c r="Y463" s="63"/>
      <c r="Z463" s="63"/>
      <c r="AA463" s="63"/>
      <c r="AB463" s="63"/>
      <c r="AJ463" s="8">
        <v>0</v>
      </c>
      <c r="AN463" t="str">
        <f t="shared" si="177"/>
        <v>Manchester</v>
      </c>
      <c r="AO463" t="s">
        <v>3027</v>
      </c>
      <c r="AP463">
        <v>1</v>
      </c>
      <c r="AR463" s="111">
        <v>23</v>
      </c>
      <c r="AS463" s="113">
        <v>11</v>
      </c>
      <c r="AT463" s="113">
        <v>65</v>
      </c>
      <c r="AU463" s="117">
        <v>43080</v>
      </c>
      <c r="AV463" s="117">
        <f t="shared" si="178"/>
        <v>23011</v>
      </c>
      <c r="AW463" t="s">
        <v>1480</v>
      </c>
      <c r="AX463">
        <f t="shared" si="179"/>
        <v>2343080</v>
      </c>
      <c r="AY463" s="1">
        <v>16</v>
      </c>
      <c r="BC463">
        <v>22.42</v>
      </c>
      <c r="BD463">
        <v>1.22</v>
      </c>
      <c r="BE463">
        <v>21.2</v>
      </c>
      <c r="BH463" s="123">
        <f t="shared" si="180"/>
        <v>0.52</v>
      </c>
      <c r="BI463" s="123">
        <f t="shared" si="181"/>
        <v>0</v>
      </c>
      <c r="BJ463">
        <f t="shared" si="182"/>
        <v>0</v>
      </c>
      <c r="BN463" s="63">
        <v>5</v>
      </c>
    </row>
    <row r="464" spans="1:66" hidden="1" outlineLevel="1">
      <c r="A464" t="s">
        <v>2007</v>
      </c>
      <c r="B464" s="8" t="s">
        <v>1706</v>
      </c>
      <c r="C464" s="1">
        <f t="shared" si="168"/>
        <v>1069</v>
      </c>
      <c r="D464" s="5">
        <f>IF(N464&gt;0, RANK(N464,(N464:P464,Q464:AE464)),0)</f>
        <v>2</v>
      </c>
      <c r="E464" s="5">
        <f>IF(O464&gt;0,RANK(O464,(N464:P464,Q464:AE464)),0)</f>
        <v>1</v>
      </c>
      <c r="F464" s="5">
        <f t="shared" si="169"/>
        <v>0</v>
      </c>
      <c r="G464" s="1">
        <f t="shared" si="170"/>
        <v>10</v>
      </c>
      <c r="H464" s="2">
        <f t="shared" si="171"/>
        <v>9.3545369504209538E-3</v>
      </c>
      <c r="I464" s="6"/>
      <c r="J464" s="2">
        <f t="shared" si="172"/>
        <v>0.48737137511693174</v>
      </c>
      <c r="K464" s="2">
        <f t="shared" si="173"/>
        <v>0.49672591206735267</v>
      </c>
      <c r="L464" s="2">
        <f t="shared" si="174"/>
        <v>0</v>
      </c>
      <c r="M464" s="2">
        <f t="shared" si="175"/>
        <v>1.5902712815715592E-2</v>
      </c>
      <c r="N464" s="63">
        <v>521</v>
      </c>
      <c r="O464" s="63">
        <v>531</v>
      </c>
      <c r="P464" s="63"/>
      <c r="Q464" s="63">
        <v>6</v>
      </c>
      <c r="R464" s="63">
        <v>8</v>
      </c>
      <c r="S464" s="63"/>
      <c r="T464" s="67"/>
      <c r="U464" s="63"/>
      <c r="V464" s="63"/>
      <c r="W464" s="63">
        <f t="shared" si="176"/>
        <v>3</v>
      </c>
      <c r="X464" s="63">
        <v>0</v>
      </c>
      <c r="Y464" s="63"/>
      <c r="Z464" s="63"/>
      <c r="AA464" s="63"/>
      <c r="AB464" s="63"/>
      <c r="AJ464" s="8">
        <v>0</v>
      </c>
      <c r="AN464" t="str">
        <f t="shared" si="177"/>
        <v>Mapleton</v>
      </c>
      <c r="AO464" t="s">
        <v>2848</v>
      </c>
      <c r="AP464">
        <v>2</v>
      </c>
      <c r="AR464" s="111">
        <v>23</v>
      </c>
      <c r="AS464" s="113">
        <v>3</v>
      </c>
      <c r="AT464" s="113">
        <v>190</v>
      </c>
      <c r="AU464" s="117">
        <v>43255</v>
      </c>
      <c r="AV464" s="117">
        <f t="shared" si="178"/>
        <v>23003</v>
      </c>
      <c r="AW464" t="s">
        <v>1480</v>
      </c>
      <c r="AX464">
        <f t="shared" si="179"/>
        <v>2343255</v>
      </c>
      <c r="AY464" s="1">
        <v>14</v>
      </c>
      <c r="BC464">
        <v>34.42</v>
      </c>
      <c r="BD464">
        <v>0.37</v>
      </c>
      <c r="BE464">
        <v>34.049999999999997</v>
      </c>
      <c r="BH464" s="123">
        <f t="shared" si="180"/>
        <v>0</v>
      </c>
      <c r="BI464" s="123">
        <f t="shared" si="181"/>
        <v>0.496</v>
      </c>
      <c r="BJ464">
        <f t="shared" si="182"/>
        <v>0</v>
      </c>
      <c r="BN464" s="63">
        <v>3</v>
      </c>
    </row>
    <row r="465" spans="1:66" hidden="1" outlineLevel="1">
      <c r="A465" t="s">
        <v>2025</v>
      </c>
      <c r="B465" s="8" t="s">
        <v>1706</v>
      </c>
      <c r="C465" s="1">
        <f t="shared" si="168"/>
        <v>281</v>
      </c>
      <c r="D465" s="5">
        <f>IF(N465&gt;0, RANK(N465,(N465:P465,Q465:AE465)),0)</f>
        <v>2</v>
      </c>
      <c r="E465" s="5">
        <f>IF(O465&gt;0,RANK(O465,(N465:P465,Q465:AE465)),0)</f>
        <v>1</v>
      </c>
      <c r="F465" s="5">
        <f t="shared" si="169"/>
        <v>0</v>
      </c>
      <c r="G465" s="1">
        <f t="shared" si="170"/>
        <v>19</v>
      </c>
      <c r="H465" s="2">
        <f t="shared" si="171"/>
        <v>6.7615658362989328E-2</v>
      </c>
      <c r="I465" s="6"/>
      <c r="J465" s="2">
        <f t="shared" si="172"/>
        <v>0.4377224199288256</v>
      </c>
      <c r="K465" s="2">
        <f t="shared" si="173"/>
        <v>0.50533807829181498</v>
      </c>
      <c r="L465" s="2">
        <f t="shared" si="174"/>
        <v>0</v>
      </c>
      <c r="M465" s="2">
        <f t="shared" si="175"/>
        <v>5.6939501779359358E-2</v>
      </c>
      <c r="N465" s="63">
        <v>123</v>
      </c>
      <c r="O465" s="63">
        <v>142</v>
      </c>
      <c r="P465" s="63"/>
      <c r="Q465" s="63">
        <v>6</v>
      </c>
      <c r="R465" s="63">
        <v>3</v>
      </c>
      <c r="S465" s="63"/>
      <c r="T465" s="67"/>
      <c r="U465" s="63"/>
      <c r="V465" s="63"/>
      <c r="W465" s="63">
        <f t="shared" si="176"/>
        <v>5</v>
      </c>
      <c r="X465" s="63">
        <v>0</v>
      </c>
      <c r="Y465" s="63"/>
      <c r="Z465" s="63"/>
      <c r="AA465" s="63"/>
      <c r="AB465" s="63"/>
      <c r="AJ465" s="8">
        <v>2</v>
      </c>
      <c r="AN465" t="str">
        <f t="shared" si="177"/>
        <v>Mariaville</v>
      </c>
      <c r="AO465" t="s">
        <v>603</v>
      </c>
      <c r="AP465">
        <v>2</v>
      </c>
      <c r="AR465" s="111">
        <v>23</v>
      </c>
      <c r="AS465" s="113">
        <v>9</v>
      </c>
      <c r="AT465" s="113">
        <v>95</v>
      </c>
      <c r="AU465" s="117">
        <v>43430</v>
      </c>
      <c r="AV465" s="117">
        <f t="shared" si="178"/>
        <v>23009</v>
      </c>
      <c r="AW465" t="s">
        <v>1480</v>
      </c>
      <c r="AX465">
        <f t="shared" si="179"/>
        <v>2343430</v>
      </c>
      <c r="AY465" s="1">
        <v>0</v>
      </c>
      <c r="BC465">
        <v>47.16</v>
      </c>
      <c r="BD465">
        <v>8.2100000000000009</v>
      </c>
      <c r="BE465">
        <v>38.950000000000003</v>
      </c>
      <c r="BH465" s="123">
        <f t="shared" si="180"/>
        <v>0</v>
      </c>
      <c r="BI465" s="123">
        <f t="shared" si="181"/>
        <v>0.505</v>
      </c>
      <c r="BJ465">
        <f t="shared" si="182"/>
        <v>0</v>
      </c>
      <c r="BN465" s="63">
        <v>5</v>
      </c>
    </row>
    <row r="466" spans="1:66" hidden="1" outlineLevel="1">
      <c r="A466" t="s">
        <v>557</v>
      </c>
      <c r="B466" s="8" t="s">
        <v>1706</v>
      </c>
      <c r="C466" s="1">
        <f t="shared" si="168"/>
        <v>766</v>
      </c>
      <c r="D466" s="5">
        <f>IF(N466&gt;0, RANK(N466,(N466:P466,Q466:AE466)),0)</f>
        <v>2</v>
      </c>
      <c r="E466" s="5">
        <f>IF(O466&gt;0,RANK(O466,(N466:P466,Q466:AE466)),0)</f>
        <v>1</v>
      </c>
      <c r="F466" s="5">
        <f t="shared" si="169"/>
        <v>0</v>
      </c>
      <c r="G466" s="1">
        <f t="shared" si="170"/>
        <v>199</v>
      </c>
      <c r="H466" s="2">
        <f t="shared" si="171"/>
        <v>0.25979112271540472</v>
      </c>
      <c r="I466" s="6"/>
      <c r="J466" s="2">
        <f t="shared" si="172"/>
        <v>0.36031331592689297</v>
      </c>
      <c r="K466" s="2">
        <f t="shared" si="173"/>
        <v>0.6201044386422977</v>
      </c>
      <c r="L466" s="2">
        <f t="shared" si="174"/>
        <v>0</v>
      </c>
      <c r="M466" s="2">
        <f t="shared" si="175"/>
        <v>1.9582245430809331E-2</v>
      </c>
      <c r="N466" s="63">
        <v>276</v>
      </c>
      <c r="O466" s="63">
        <v>475</v>
      </c>
      <c r="P466" s="63"/>
      <c r="Q466" s="63">
        <v>11</v>
      </c>
      <c r="R466" s="63">
        <v>4</v>
      </c>
      <c r="S466" s="63"/>
      <c r="T466" s="67"/>
      <c r="U466" s="63"/>
      <c r="V466" s="63"/>
      <c r="W466" s="63">
        <f t="shared" si="176"/>
        <v>0</v>
      </c>
      <c r="X466" s="63">
        <v>0</v>
      </c>
      <c r="Y466" s="63"/>
      <c r="Z466" s="63"/>
      <c r="AA466" s="63"/>
      <c r="AB466" s="63"/>
      <c r="AJ466" s="8">
        <v>0</v>
      </c>
      <c r="AN466" t="str">
        <f t="shared" si="177"/>
        <v>Mars Hill</v>
      </c>
      <c r="AO466" t="s">
        <v>2848</v>
      </c>
      <c r="AP466">
        <v>2</v>
      </c>
      <c r="AR466" s="111">
        <v>23</v>
      </c>
      <c r="AS466" s="113">
        <v>3</v>
      </c>
      <c r="AT466" s="113">
        <v>195</v>
      </c>
      <c r="AU466" s="117">
        <v>43710</v>
      </c>
      <c r="AV466" s="117">
        <f t="shared" si="178"/>
        <v>23003</v>
      </c>
      <c r="AW466" t="s">
        <v>1480</v>
      </c>
      <c r="AX466">
        <f t="shared" si="179"/>
        <v>2343710</v>
      </c>
      <c r="AY466" s="1">
        <v>7</v>
      </c>
      <c r="BC466">
        <v>35.19</v>
      </c>
      <c r="BD466">
        <v>7.0000000000000007E-2</v>
      </c>
      <c r="BE466">
        <v>35.119999999999997</v>
      </c>
      <c r="BH466" s="123">
        <f t="shared" si="180"/>
        <v>0</v>
      </c>
      <c r="BI466" s="123">
        <f t="shared" si="181"/>
        <v>0.62</v>
      </c>
      <c r="BJ466">
        <f t="shared" si="182"/>
        <v>0</v>
      </c>
      <c r="BN466" s="63">
        <v>0</v>
      </c>
    </row>
    <row r="467" spans="1:66" hidden="1" outlineLevel="1">
      <c r="A467" t="s">
        <v>1386</v>
      </c>
      <c r="B467" s="8" t="s">
        <v>1706</v>
      </c>
      <c r="C467" s="1">
        <f t="shared" si="168"/>
        <v>291</v>
      </c>
      <c r="D467" s="5">
        <f>IF(N467&gt;0, RANK(N467,(N467:P467,Q467:AE467)),0)</f>
        <v>2</v>
      </c>
      <c r="E467" s="5">
        <f>IF(O467&gt;0,RANK(O467,(N467:P467,Q467:AE467)),0)</f>
        <v>1</v>
      </c>
      <c r="F467" s="5">
        <f t="shared" si="169"/>
        <v>0</v>
      </c>
      <c r="G467" s="1">
        <f t="shared" si="170"/>
        <v>44</v>
      </c>
      <c r="H467" s="2">
        <f t="shared" si="171"/>
        <v>0.15120274914089346</v>
      </c>
      <c r="I467" s="6"/>
      <c r="J467" s="2">
        <f t="shared" si="172"/>
        <v>0.40893470790378006</v>
      </c>
      <c r="K467" s="2">
        <f t="shared" si="173"/>
        <v>0.56013745704467355</v>
      </c>
      <c r="L467" s="2">
        <f t="shared" si="174"/>
        <v>0</v>
      </c>
      <c r="M467" s="2">
        <f t="shared" si="175"/>
        <v>3.0927835051546393E-2</v>
      </c>
      <c r="N467" s="63">
        <v>119</v>
      </c>
      <c r="O467" s="63">
        <v>163</v>
      </c>
      <c r="P467" s="63"/>
      <c r="Q467" s="63">
        <v>4</v>
      </c>
      <c r="R467" s="63">
        <v>3</v>
      </c>
      <c r="S467" s="63"/>
      <c r="T467" s="67"/>
      <c r="U467" s="63"/>
      <c r="V467" s="63"/>
      <c r="W467" s="63">
        <f t="shared" si="176"/>
        <v>2</v>
      </c>
      <c r="X467" s="63">
        <v>0</v>
      </c>
      <c r="Y467" s="63"/>
      <c r="Z467" s="63"/>
      <c r="AA467" s="63"/>
      <c r="AB467" s="63"/>
      <c r="AJ467" s="8">
        <v>0</v>
      </c>
      <c r="AN467" t="str">
        <f t="shared" si="177"/>
        <v>Marshfield</v>
      </c>
      <c r="AO467" t="s">
        <v>699</v>
      </c>
      <c r="AP467">
        <v>2</v>
      </c>
      <c r="AR467" s="111">
        <v>23</v>
      </c>
      <c r="AS467" s="113">
        <v>29</v>
      </c>
      <c r="AT467" s="113">
        <v>140</v>
      </c>
      <c r="AU467" s="117">
        <v>43640</v>
      </c>
      <c r="AV467" s="117">
        <f t="shared" si="178"/>
        <v>23029</v>
      </c>
      <c r="AW467" t="s">
        <v>1480</v>
      </c>
      <c r="AX467">
        <f t="shared" si="179"/>
        <v>2343640</v>
      </c>
      <c r="AY467" s="1">
        <v>1</v>
      </c>
      <c r="BC467">
        <v>17.600000000000001</v>
      </c>
      <c r="BD467">
        <v>0.55000000000000004</v>
      </c>
      <c r="BE467">
        <v>17.05</v>
      </c>
      <c r="BH467" s="123">
        <f t="shared" si="180"/>
        <v>0</v>
      </c>
      <c r="BI467" s="123">
        <f t="shared" si="181"/>
        <v>0.56000000000000005</v>
      </c>
      <c r="BJ467">
        <f t="shared" si="182"/>
        <v>0</v>
      </c>
      <c r="BN467" s="63">
        <v>2</v>
      </c>
    </row>
    <row r="468" spans="1:66" hidden="1" outlineLevel="1">
      <c r="A468" t="s">
        <v>864</v>
      </c>
      <c r="B468" s="8" t="s">
        <v>1706</v>
      </c>
      <c r="C468" s="1">
        <f t="shared" si="168"/>
        <v>145</v>
      </c>
      <c r="D468" s="5">
        <f>IF(N468&gt;0, RANK(N468,(N468:P468,Q468:AE468)),0)</f>
        <v>1</v>
      </c>
      <c r="E468" s="5">
        <f>IF(O468&gt;0,RANK(O468,(N468:P468,Q468:AE468)),0)</f>
        <v>2</v>
      </c>
      <c r="F468" s="5">
        <f t="shared" si="169"/>
        <v>0</v>
      </c>
      <c r="G468" s="1">
        <f t="shared" si="170"/>
        <v>20</v>
      </c>
      <c r="H468" s="2">
        <f t="shared" si="171"/>
        <v>0.13793103448275862</v>
      </c>
      <c r="I468" s="6"/>
      <c r="J468" s="2">
        <f t="shared" si="172"/>
        <v>0.55172413793103448</v>
      </c>
      <c r="K468" s="2">
        <f t="shared" si="173"/>
        <v>0.41379310344827586</v>
      </c>
      <c r="L468" s="2">
        <f t="shared" si="174"/>
        <v>0</v>
      </c>
      <c r="M468" s="2">
        <f t="shared" si="175"/>
        <v>3.4482758620689669E-2</v>
      </c>
      <c r="N468" s="63">
        <v>80</v>
      </c>
      <c r="O468" s="63">
        <v>60</v>
      </c>
      <c r="P468" s="63"/>
      <c r="Q468" s="63">
        <v>3</v>
      </c>
      <c r="R468" s="63">
        <v>2</v>
      </c>
      <c r="S468" s="63"/>
      <c r="T468" s="67"/>
      <c r="U468" s="63"/>
      <c r="V468" s="63"/>
      <c r="W468" s="63">
        <f t="shared" si="176"/>
        <v>0</v>
      </c>
      <c r="X468" s="63">
        <v>0</v>
      </c>
      <c r="Y468" s="63"/>
      <c r="Z468" s="63"/>
      <c r="AA468" s="63"/>
      <c r="AB468" s="63"/>
      <c r="AJ468" s="8">
        <v>0</v>
      </c>
      <c r="AN468" t="str">
        <f t="shared" si="177"/>
        <v>Masardis</v>
      </c>
      <c r="AO468" t="s">
        <v>2848</v>
      </c>
      <c r="AP468">
        <v>2</v>
      </c>
      <c r="AR468" s="111">
        <v>23</v>
      </c>
      <c r="AS468" s="113">
        <v>3</v>
      </c>
      <c r="AT468" s="113">
        <v>200</v>
      </c>
      <c r="AU468" s="117">
        <v>43990</v>
      </c>
      <c r="AV468" s="117">
        <f t="shared" si="178"/>
        <v>23003</v>
      </c>
      <c r="AW468" t="s">
        <v>1480</v>
      </c>
      <c r="AX468">
        <f t="shared" si="179"/>
        <v>2343990</v>
      </c>
      <c r="AY468" s="1">
        <v>1</v>
      </c>
      <c r="BC468">
        <v>39.89</v>
      </c>
      <c r="BD468">
        <v>1.19</v>
      </c>
      <c r="BE468">
        <v>38.69</v>
      </c>
      <c r="BH468" s="123">
        <f t="shared" si="180"/>
        <v>0.55100000000000005</v>
      </c>
      <c r="BI468" s="123">
        <f t="shared" si="181"/>
        <v>0</v>
      </c>
      <c r="BJ468">
        <f t="shared" si="182"/>
        <v>0</v>
      </c>
      <c r="BN468" s="63">
        <v>0</v>
      </c>
    </row>
    <row r="469" spans="1:66" hidden="1" outlineLevel="1">
      <c r="A469" t="s">
        <v>1478</v>
      </c>
      <c r="B469" s="8" t="s">
        <v>1706</v>
      </c>
      <c r="C469" s="1">
        <f t="shared" si="168"/>
        <v>51</v>
      </c>
      <c r="D469" s="5">
        <f>IF(N469&gt;0, RANK(N469,(N469:P469,Q469:AE469)),0)</f>
        <v>1</v>
      </c>
      <c r="E469" s="5">
        <f>IF(O469&gt;0,RANK(O469,(N469:P469,Q469:AE469)),0)</f>
        <v>2</v>
      </c>
      <c r="F469" s="5">
        <f t="shared" si="169"/>
        <v>0</v>
      </c>
      <c r="G469" s="1">
        <f t="shared" si="170"/>
        <v>15</v>
      </c>
      <c r="H469" s="2">
        <f t="shared" si="171"/>
        <v>0.29411764705882354</v>
      </c>
      <c r="I469" s="6"/>
      <c r="J469" s="2">
        <f t="shared" si="172"/>
        <v>0.6470588235294118</v>
      </c>
      <c r="K469" s="2">
        <f t="shared" si="173"/>
        <v>0.35294117647058826</v>
      </c>
      <c r="L469" s="2">
        <f t="shared" si="174"/>
        <v>0</v>
      </c>
      <c r="M469" s="2">
        <f t="shared" si="175"/>
        <v>-5.5511151231257827E-17</v>
      </c>
      <c r="N469" s="63">
        <v>33</v>
      </c>
      <c r="O469" s="63">
        <v>18</v>
      </c>
      <c r="P469" s="63"/>
      <c r="Q469" s="63">
        <v>0</v>
      </c>
      <c r="R469" s="63">
        <v>0</v>
      </c>
      <c r="S469" s="63"/>
      <c r="T469" s="67"/>
      <c r="U469" s="63"/>
      <c r="V469" s="63"/>
      <c r="W469" s="63">
        <f t="shared" si="176"/>
        <v>0</v>
      </c>
      <c r="X469" s="63">
        <v>0</v>
      </c>
      <c r="Y469" s="63"/>
      <c r="Z469" s="63"/>
      <c r="AA469" s="63"/>
      <c r="AB469" s="63"/>
      <c r="AJ469" s="8">
        <v>0</v>
      </c>
      <c r="AN469" t="str">
        <f t="shared" si="177"/>
        <v>Matinicus Isle</v>
      </c>
      <c r="AO469" t="s">
        <v>1738</v>
      </c>
      <c r="AP469">
        <v>1</v>
      </c>
      <c r="AR469" s="111">
        <v>23</v>
      </c>
      <c r="AS469" s="113">
        <v>13</v>
      </c>
      <c r="AT469" s="113">
        <v>35</v>
      </c>
      <c r="AU469" s="117">
        <v>44165</v>
      </c>
      <c r="AV469" s="117">
        <f t="shared" si="178"/>
        <v>23013</v>
      </c>
      <c r="AW469" t="s">
        <v>3099</v>
      </c>
      <c r="AX469">
        <f t="shared" si="179"/>
        <v>2344165</v>
      </c>
      <c r="AY469" s="1">
        <v>0</v>
      </c>
      <c r="BC469">
        <v>106.5</v>
      </c>
      <c r="BD469">
        <v>104.89</v>
      </c>
      <c r="BE469">
        <v>1.6</v>
      </c>
      <c r="BH469" s="123">
        <f t="shared" si="180"/>
        <v>0.64700000000000002</v>
      </c>
      <c r="BI469" s="123">
        <f t="shared" si="181"/>
        <v>0</v>
      </c>
      <c r="BJ469">
        <f t="shared" si="182"/>
        <v>0</v>
      </c>
      <c r="BN469" s="63">
        <v>0</v>
      </c>
    </row>
    <row r="470" spans="1:66" hidden="1" outlineLevel="1">
      <c r="A470" t="s">
        <v>3481</v>
      </c>
      <c r="B470" s="8" t="s">
        <v>1706</v>
      </c>
      <c r="C470" s="1">
        <f t="shared" si="168"/>
        <v>38</v>
      </c>
      <c r="D470" s="5">
        <f>IF(N470&gt;0, RANK(N470,(N470:P470,Q470:AE470)),0)</f>
        <v>2</v>
      </c>
      <c r="E470" s="5">
        <f>IF(O470&gt;0,RANK(O470,(N470:P470,Q470:AE470)),0)</f>
        <v>1</v>
      </c>
      <c r="F470" s="5">
        <f t="shared" si="169"/>
        <v>0</v>
      </c>
      <c r="G470" s="1">
        <f t="shared" si="170"/>
        <v>15</v>
      </c>
      <c r="H470" s="2">
        <f t="shared" si="171"/>
        <v>0.39473684210526316</v>
      </c>
      <c r="I470" s="6"/>
      <c r="J470" s="2">
        <f t="shared" si="172"/>
        <v>0.28947368421052633</v>
      </c>
      <c r="K470" s="2">
        <f t="shared" si="173"/>
        <v>0.68421052631578949</v>
      </c>
      <c r="L470" s="2">
        <f t="shared" si="174"/>
        <v>0</v>
      </c>
      <c r="M470" s="2">
        <f t="shared" si="175"/>
        <v>2.6315789473684181E-2</v>
      </c>
      <c r="N470" s="63">
        <v>11</v>
      </c>
      <c r="O470" s="63">
        <v>26</v>
      </c>
      <c r="P470" s="63"/>
      <c r="Q470" s="63">
        <v>0</v>
      </c>
      <c r="R470" s="63">
        <v>1</v>
      </c>
      <c r="S470" s="63"/>
      <c r="T470" s="67"/>
      <c r="U470" s="63"/>
      <c r="V470" s="63"/>
      <c r="W470" s="63">
        <f t="shared" si="176"/>
        <v>0</v>
      </c>
      <c r="X470" s="63">
        <v>0</v>
      </c>
      <c r="Y470" s="63"/>
      <c r="Z470" s="63"/>
      <c r="AA470" s="63"/>
      <c r="AB470" s="63"/>
      <c r="AJ470" s="8">
        <v>0</v>
      </c>
      <c r="AN470" t="str">
        <f t="shared" si="177"/>
        <v>Mattamiscontis</v>
      </c>
      <c r="AO470" t="s">
        <v>2496</v>
      </c>
      <c r="AP470">
        <v>2</v>
      </c>
      <c r="AR470" s="111">
        <v>23</v>
      </c>
      <c r="AS470" s="113">
        <v>19</v>
      </c>
      <c r="AU470" s="141">
        <v>44250</v>
      </c>
      <c r="AV470" s="117">
        <f t="shared" si="178"/>
        <v>23019</v>
      </c>
      <c r="AW470" t="s">
        <v>965</v>
      </c>
      <c r="AX470">
        <f t="shared" si="179"/>
        <v>2344250</v>
      </c>
      <c r="AY470" s="1">
        <v>1</v>
      </c>
      <c r="BI470" s="123"/>
      <c r="BN470" s="63">
        <v>0</v>
      </c>
    </row>
    <row r="471" spans="1:66" hidden="1" outlineLevel="1">
      <c r="A471" t="s">
        <v>1531</v>
      </c>
      <c r="B471" s="8" t="s">
        <v>1706</v>
      </c>
      <c r="C471" s="1">
        <f t="shared" si="168"/>
        <v>360</v>
      </c>
      <c r="D471" s="5">
        <f>IF(N471&gt;0, RANK(N471,(N471:P471,Q471:AE471)),0)</f>
        <v>1</v>
      </c>
      <c r="E471" s="5">
        <f>IF(O471&gt;0,RANK(O471,(N471:P471,Q471:AE471)),0)</f>
        <v>2</v>
      </c>
      <c r="F471" s="5">
        <f t="shared" si="169"/>
        <v>0</v>
      </c>
      <c r="G471" s="1">
        <f t="shared" si="170"/>
        <v>5</v>
      </c>
      <c r="H471" s="2">
        <f t="shared" si="171"/>
        <v>1.3888888888888888E-2</v>
      </c>
      <c r="I471" s="6"/>
      <c r="J471" s="2">
        <f t="shared" si="172"/>
        <v>0.48888888888888887</v>
      </c>
      <c r="K471" s="2">
        <f t="shared" si="173"/>
        <v>0.47499999999999998</v>
      </c>
      <c r="L471" s="2">
        <f t="shared" si="174"/>
        <v>0</v>
      </c>
      <c r="M471" s="2">
        <f t="shared" si="175"/>
        <v>3.6111111111111094E-2</v>
      </c>
      <c r="N471" s="63">
        <v>176</v>
      </c>
      <c r="O471" s="63">
        <v>171</v>
      </c>
      <c r="P471" s="63"/>
      <c r="Q471" s="63">
        <v>8</v>
      </c>
      <c r="R471" s="63">
        <v>2</v>
      </c>
      <c r="S471" s="63"/>
      <c r="T471" s="67"/>
      <c r="U471" s="63"/>
      <c r="V471" s="63"/>
      <c r="W471" s="63">
        <f t="shared" si="176"/>
        <v>3</v>
      </c>
      <c r="X471" s="63">
        <v>0</v>
      </c>
      <c r="Y471" s="63"/>
      <c r="Z471" s="63"/>
      <c r="AA471" s="63"/>
      <c r="AB471" s="63"/>
      <c r="AJ471" s="8">
        <v>0</v>
      </c>
      <c r="AN471" t="str">
        <f t="shared" si="177"/>
        <v>Mattawamkeag</v>
      </c>
      <c r="AO471" t="s">
        <v>2496</v>
      </c>
      <c r="AP471">
        <v>2</v>
      </c>
      <c r="AR471" s="111">
        <v>23</v>
      </c>
      <c r="AS471" s="113">
        <v>19</v>
      </c>
      <c r="AT471" s="113">
        <v>200</v>
      </c>
      <c r="AU471" s="117">
        <v>44270</v>
      </c>
      <c r="AV471" s="117">
        <f t="shared" si="178"/>
        <v>23019</v>
      </c>
      <c r="AW471" t="s">
        <v>1480</v>
      </c>
      <c r="AX471">
        <f t="shared" si="179"/>
        <v>2344270</v>
      </c>
      <c r="AY471" s="1">
        <v>10</v>
      </c>
      <c r="BC471">
        <v>37.799999999999997</v>
      </c>
      <c r="BD471">
        <v>0.37</v>
      </c>
      <c r="BE471">
        <v>37.43</v>
      </c>
      <c r="BH471" s="123">
        <f>IF(D471=1,ROUNDDOWN(J471,3),0)</f>
        <v>0.48799999999999999</v>
      </c>
      <c r="BI471" s="123">
        <f>IF(E471=1,ROUNDDOWN(K471,3),0)</f>
        <v>0</v>
      </c>
      <c r="BJ471">
        <f>IF(BH471=BI471,ROUNDDOWN(BI471*10,0),0)</f>
        <v>0</v>
      </c>
      <c r="BN471" s="63">
        <v>3</v>
      </c>
    </row>
    <row r="472" spans="1:66" hidden="1" outlineLevel="1">
      <c r="A472" t="s">
        <v>3482</v>
      </c>
      <c r="B472" s="8" t="s">
        <v>1706</v>
      </c>
      <c r="C472" s="1">
        <f t="shared" si="168"/>
        <v>33</v>
      </c>
      <c r="D472" s="5">
        <f>IF(N472&gt;0, RANK(N472,(N472:P472,Q472:AE472)),0)</f>
        <v>2</v>
      </c>
      <c r="E472" s="5">
        <f>IF(O472&gt;0,RANK(O472,(N472:P472,Q472:AE472)),0)</f>
        <v>1</v>
      </c>
      <c r="F472" s="5">
        <f t="shared" si="169"/>
        <v>0</v>
      </c>
      <c r="G472" s="1">
        <f t="shared" si="170"/>
        <v>1</v>
      </c>
      <c r="H472" s="2">
        <f t="shared" si="171"/>
        <v>3.0303030303030304E-2</v>
      </c>
      <c r="I472" s="6"/>
      <c r="J472" s="2">
        <f t="shared" si="172"/>
        <v>0.48484848484848486</v>
      </c>
      <c r="K472" s="2">
        <f t="shared" si="173"/>
        <v>0.51515151515151514</v>
      </c>
      <c r="L472" s="2">
        <f t="shared" si="174"/>
        <v>0</v>
      </c>
      <c r="M472" s="2">
        <f t="shared" si="175"/>
        <v>0</v>
      </c>
      <c r="N472" s="63">
        <v>16</v>
      </c>
      <c r="O472" s="63">
        <v>17</v>
      </c>
      <c r="P472" s="63"/>
      <c r="Q472" s="63">
        <v>0</v>
      </c>
      <c r="R472" s="63">
        <v>0</v>
      </c>
      <c r="S472" s="63"/>
      <c r="T472" s="67"/>
      <c r="U472" s="63"/>
      <c r="V472" s="63"/>
      <c r="W472" s="63">
        <f t="shared" si="176"/>
        <v>0</v>
      </c>
      <c r="X472" s="63">
        <v>0</v>
      </c>
      <c r="Y472" s="63"/>
      <c r="Z472" s="63"/>
      <c r="AA472" s="63"/>
      <c r="AB472" s="63"/>
      <c r="AJ472" s="8">
        <v>0</v>
      </c>
      <c r="AN472" t="str">
        <f t="shared" si="177"/>
        <v xml:space="preserve"> Mattawamkeag Twps</v>
      </c>
      <c r="AO472" t="s">
        <v>2496</v>
      </c>
      <c r="AP472">
        <v>2</v>
      </c>
      <c r="AR472" s="111">
        <v>23</v>
      </c>
      <c r="AS472" s="113">
        <v>19</v>
      </c>
      <c r="AU472" s="141">
        <v>44271</v>
      </c>
      <c r="AV472" s="117">
        <f t="shared" si="178"/>
        <v>23019</v>
      </c>
      <c r="AW472" t="s">
        <v>965</v>
      </c>
      <c r="AX472">
        <f t="shared" si="179"/>
        <v>2344271</v>
      </c>
      <c r="AY472" s="1">
        <v>0</v>
      </c>
      <c r="BI472" s="123"/>
      <c r="BN472" s="63">
        <v>0</v>
      </c>
    </row>
    <row r="473" spans="1:66" hidden="1" outlineLevel="1">
      <c r="A473" t="s">
        <v>1172</v>
      </c>
      <c r="B473" s="8" t="s">
        <v>1706</v>
      </c>
      <c r="C473" s="1">
        <f t="shared" si="168"/>
        <v>55</v>
      </c>
      <c r="D473" s="5">
        <f>IF(N473&gt;0, RANK(N473,(N473:P473,Q473:AE473)),0)</f>
        <v>2</v>
      </c>
      <c r="E473" s="5">
        <f>IF(O473&gt;0,RANK(O473,(N473:P473,Q473:AE473)),0)</f>
        <v>1</v>
      </c>
      <c r="F473" s="5">
        <f t="shared" si="169"/>
        <v>0</v>
      </c>
      <c r="G473" s="1">
        <f t="shared" si="170"/>
        <v>10</v>
      </c>
      <c r="H473" s="2">
        <f t="shared" si="171"/>
        <v>0.18181818181818182</v>
      </c>
      <c r="I473" s="6"/>
      <c r="J473" s="2">
        <f t="shared" si="172"/>
        <v>0.4</v>
      </c>
      <c r="K473" s="2">
        <f t="shared" si="173"/>
        <v>0.58181818181818179</v>
      </c>
      <c r="L473" s="2">
        <f t="shared" si="174"/>
        <v>0</v>
      </c>
      <c r="M473" s="2">
        <f t="shared" si="175"/>
        <v>1.8181818181818188E-2</v>
      </c>
      <c r="N473" s="63">
        <v>22</v>
      </c>
      <c r="O473" s="63">
        <v>32</v>
      </c>
      <c r="P473" s="63"/>
      <c r="Q473" s="63">
        <v>0</v>
      </c>
      <c r="R473" s="63">
        <v>0</v>
      </c>
      <c r="S473" s="63"/>
      <c r="T473" s="67"/>
      <c r="U473" s="63"/>
      <c r="V473" s="63"/>
      <c r="W473" s="63">
        <f t="shared" si="176"/>
        <v>1</v>
      </c>
      <c r="X473" s="63">
        <v>0</v>
      </c>
      <c r="Y473" s="63"/>
      <c r="Z473" s="63"/>
      <c r="AA473" s="63"/>
      <c r="AB473" s="63"/>
      <c r="AJ473" s="8">
        <v>0</v>
      </c>
      <c r="AN473" t="str">
        <f t="shared" si="177"/>
        <v>Maxfield</v>
      </c>
      <c r="AO473" t="s">
        <v>2496</v>
      </c>
      <c r="AP473">
        <v>2</v>
      </c>
      <c r="AR473" s="111">
        <v>23</v>
      </c>
      <c r="AS473" s="113">
        <v>19</v>
      </c>
      <c r="AT473" s="113">
        <v>205</v>
      </c>
      <c r="AU473" s="117">
        <v>44340</v>
      </c>
      <c r="AV473" s="117">
        <f t="shared" si="178"/>
        <v>23019</v>
      </c>
      <c r="AW473" t="s">
        <v>1480</v>
      </c>
      <c r="AX473">
        <f t="shared" si="179"/>
        <v>2344340</v>
      </c>
      <c r="AY473" s="1">
        <v>1</v>
      </c>
      <c r="BC473">
        <v>19.37</v>
      </c>
      <c r="BD473">
        <v>0.26</v>
      </c>
      <c r="BE473">
        <v>19.11</v>
      </c>
      <c r="BH473" s="123">
        <f t="shared" ref="BH473:BI477" si="183">IF(D473=1,ROUNDDOWN(J473,3),0)</f>
        <v>0</v>
      </c>
      <c r="BI473" s="123">
        <f t="shared" si="183"/>
        <v>0.58099999999999996</v>
      </c>
      <c r="BJ473">
        <f>IF(BH473=BI473,ROUNDDOWN(BI473*10,0),0)</f>
        <v>0</v>
      </c>
      <c r="BN473" s="63">
        <v>1</v>
      </c>
    </row>
    <row r="474" spans="1:66" hidden="1" outlineLevel="1">
      <c r="A474" t="s">
        <v>1111</v>
      </c>
      <c r="B474" s="8" t="s">
        <v>1706</v>
      </c>
      <c r="C474" s="1">
        <f t="shared" si="168"/>
        <v>1482</v>
      </c>
      <c r="D474" s="5">
        <f>IF(N474&gt;0, RANK(N474,(N474:P474,Q474:AE474)),0)</f>
        <v>1</v>
      </c>
      <c r="E474" s="5">
        <f>IF(O474&gt;0,RANK(O474,(N474:P474,Q474:AE474)),0)</f>
        <v>2</v>
      </c>
      <c r="F474" s="5">
        <f t="shared" si="169"/>
        <v>0</v>
      </c>
      <c r="G474" s="1">
        <f t="shared" si="170"/>
        <v>75</v>
      </c>
      <c r="H474" s="2">
        <f t="shared" si="171"/>
        <v>5.0607287449392711E-2</v>
      </c>
      <c r="I474" s="6"/>
      <c r="J474" s="2">
        <f t="shared" si="172"/>
        <v>0.5080971659919028</v>
      </c>
      <c r="K474" s="2">
        <f t="shared" si="173"/>
        <v>0.45748987854251011</v>
      </c>
      <c r="L474" s="2">
        <f t="shared" si="174"/>
        <v>0</v>
      </c>
      <c r="M474" s="2">
        <f t="shared" si="175"/>
        <v>3.4412955465587092E-2</v>
      </c>
      <c r="N474" s="63">
        <v>753</v>
      </c>
      <c r="O474" s="63">
        <v>678</v>
      </c>
      <c r="P474" s="63"/>
      <c r="Q474" s="63">
        <v>24</v>
      </c>
      <c r="R474" s="63">
        <v>20</v>
      </c>
      <c r="S474" s="63"/>
      <c r="T474" s="67"/>
      <c r="U474" s="63"/>
      <c r="V474" s="63"/>
      <c r="W474" s="63">
        <f t="shared" si="176"/>
        <v>7</v>
      </c>
      <c r="X474" s="63">
        <v>0</v>
      </c>
      <c r="Y474" s="63"/>
      <c r="Z474" s="63"/>
      <c r="AA474" s="63"/>
      <c r="AB474" s="63"/>
      <c r="AJ474" s="8">
        <v>0</v>
      </c>
      <c r="AN474" t="str">
        <f t="shared" si="177"/>
        <v>Mechanic Falls</v>
      </c>
      <c r="AO474" t="s">
        <v>1126</v>
      </c>
      <c r="AP474">
        <v>2</v>
      </c>
      <c r="AR474" s="111">
        <v>23</v>
      </c>
      <c r="AS474" s="113">
        <v>1</v>
      </c>
      <c r="AT474" s="113">
        <v>45</v>
      </c>
      <c r="AU474" s="117">
        <v>44585</v>
      </c>
      <c r="AV474" s="117">
        <f t="shared" si="178"/>
        <v>23001</v>
      </c>
      <c r="AW474" t="s">
        <v>1480</v>
      </c>
      <c r="AX474">
        <f t="shared" si="179"/>
        <v>2344585</v>
      </c>
      <c r="AY474" s="1">
        <v>64</v>
      </c>
      <c r="BC474">
        <v>11.15</v>
      </c>
      <c r="BD474">
        <v>0.03</v>
      </c>
      <c r="BE474">
        <v>11.12</v>
      </c>
      <c r="BH474" s="123">
        <f t="shared" si="183"/>
        <v>0.50800000000000001</v>
      </c>
      <c r="BI474" s="123">
        <f t="shared" si="183"/>
        <v>0</v>
      </c>
      <c r="BJ474">
        <f>IF(BH474=BI474,ROUNDDOWN(BI474*10,0),0)</f>
        <v>0</v>
      </c>
      <c r="BN474" s="63">
        <v>7</v>
      </c>
    </row>
    <row r="475" spans="1:66" hidden="1" outlineLevel="1">
      <c r="A475" t="s">
        <v>3211</v>
      </c>
      <c r="B475" s="8" t="s">
        <v>1706</v>
      </c>
      <c r="C475" s="1">
        <f t="shared" si="168"/>
        <v>93</v>
      </c>
      <c r="D475" s="5">
        <f>IF(N475&gt;0, RANK(N475,(N475:P475,Q475:AE475)),0)</f>
        <v>2</v>
      </c>
      <c r="E475" s="5">
        <f>IF(O475&gt;0,RANK(O475,(N475:P475,Q475:AE475)),0)</f>
        <v>1</v>
      </c>
      <c r="F475" s="5">
        <f t="shared" si="169"/>
        <v>0</v>
      </c>
      <c r="G475" s="1">
        <f t="shared" si="170"/>
        <v>14</v>
      </c>
      <c r="H475" s="2">
        <f t="shared" si="171"/>
        <v>0.15053763440860216</v>
      </c>
      <c r="I475" s="6"/>
      <c r="J475" s="2">
        <f t="shared" si="172"/>
        <v>0.38709677419354838</v>
      </c>
      <c r="K475" s="2">
        <f t="shared" si="173"/>
        <v>0.5376344086021505</v>
      </c>
      <c r="L475" s="2">
        <f t="shared" si="174"/>
        <v>0</v>
      </c>
      <c r="M475" s="2">
        <f t="shared" si="175"/>
        <v>7.5268817204301119E-2</v>
      </c>
      <c r="N475" s="63">
        <v>36</v>
      </c>
      <c r="O475" s="63">
        <v>50</v>
      </c>
      <c r="P475" s="63"/>
      <c r="Q475" s="63">
        <v>1</v>
      </c>
      <c r="R475" s="63">
        <v>2</v>
      </c>
      <c r="S475" s="63"/>
      <c r="T475" s="67"/>
      <c r="U475" s="63"/>
      <c r="V475" s="63"/>
      <c r="W475" s="63">
        <f t="shared" si="176"/>
        <v>4</v>
      </c>
      <c r="X475" s="63">
        <v>0</v>
      </c>
      <c r="Y475" s="63"/>
      <c r="Z475" s="63"/>
      <c r="AA475" s="63"/>
      <c r="AB475" s="63"/>
      <c r="AJ475" s="8">
        <v>0</v>
      </c>
      <c r="AN475" t="str">
        <f t="shared" si="177"/>
        <v>Meddybemps</v>
      </c>
      <c r="AO475" t="s">
        <v>699</v>
      </c>
      <c r="AP475">
        <v>2</v>
      </c>
      <c r="AR475" s="111">
        <v>23</v>
      </c>
      <c r="AS475" s="113">
        <v>29</v>
      </c>
      <c r="AT475" s="113">
        <v>145</v>
      </c>
      <c r="AU475" s="117">
        <v>44760</v>
      </c>
      <c r="AV475" s="117">
        <f t="shared" si="178"/>
        <v>23029</v>
      </c>
      <c r="AW475" t="s">
        <v>1480</v>
      </c>
      <c r="AX475">
        <f t="shared" si="179"/>
        <v>2344760</v>
      </c>
      <c r="AY475" s="1">
        <v>3</v>
      </c>
      <c r="BC475">
        <v>16.79</v>
      </c>
      <c r="BD475">
        <v>3.39</v>
      </c>
      <c r="BE475">
        <v>13.4</v>
      </c>
      <c r="BH475" s="123">
        <f t="shared" si="183"/>
        <v>0</v>
      </c>
      <c r="BI475" s="123">
        <f t="shared" si="183"/>
        <v>0.53700000000000003</v>
      </c>
      <c r="BJ475">
        <f>IF(BH475=BI475,ROUNDDOWN(BI475*10,0),0)</f>
        <v>0</v>
      </c>
      <c r="BN475" s="63">
        <v>4</v>
      </c>
    </row>
    <row r="476" spans="1:66" hidden="1" outlineLevel="1">
      <c r="A476" t="s">
        <v>1421</v>
      </c>
      <c r="B476" s="8" t="s">
        <v>1706</v>
      </c>
      <c r="C476" s="1">
        <f t="shared" si="168"/>
        <v>135</v>
      </c>
      <c r="D476" s="5">
        <f>IF(N476&gt;0, RANK(N476,(N476:P476,Q476:AE476)),0)</f>
        <v>2</v>
      </c>
      <c r="E476" s="5">
        <f>IF(O476&gt;0,RANK(O476,(N476:P476,Q476:AE476)),0)</f>
        <v>1</v>
      </c>
      <c r="F476" s="5">
        <f t="shared" si="169"/>
        <v>0</v>
      </c>
      <c r="G476" s="1">
        <f t="shared" si="170"/>
        <v>32</v>
      </c>
      <c r="H476" s="2">
        <f t="shared" si="171"/>
        <v>0.23703703703703705</v>
      </c>
      <c r="I476" s="6"/>
      <c r="J476" s="2">
        <f t="shared" si="172"/>
        <v>0.35555555555555557</v>
      </c>
      <c r="K476" s="2">
        <f t="shared" si="173"/>
        <v>0.59259259259259256</v>
      </c>
      <c r="L476" s="2">
        <f t="shared" si="174"/>
        <v>0</v>
      </c>
      <c r="M476" s="2">
        <f t="shared" si="175"/>
        <v>5.1851851851851816E-2</v>
      </c>
      <c r="N476" s="63">
        <v>48</v>
      </c>
      <c r="O476" s="63">
        <v>80</v>
      </c>
      <c r="P476" s="63"/>
      <c r="Q476" s="63">
        <v>4</v>
      </c>
      <c r="R476" s="63">
        <v>2</v>
      </c>
      <c r="S476" s="63"/>
      <c r="T476" s="67"/>
      <c r="U476" s="63"/>
      <c r="V476" s="63"/>
      <c r="W476" s="63">
        <f t="shared" si="176"/>
        <v>0</v>
      </c>
      <c r="X476" s="63">
        <v>1</v>
      </c>
      <c r="Y476" s="63"/>
      <c r="Z476" s="63"/>
      <c r="AA476" s="63"/>
      <c r="AB476" s="63"/>
      <c r="AJ476" s="8">
        <v>0</v>
      </c>
      <c r="AN476" t="str">
        <f t="shared" si="177"/>
        <v>Medford</v>
      </c>
      <c r="AO476" t="s">
        <v>1968</v>
      </c>
      <c r="AP476">
        <v>2</v>
      </c>
      <c r="AR476" s="111">
        <v>23</v>
      </c>
      <c r="AS476" s="113">
        <v>21</v>
      </c>
      <c r="AT476" s="113">
        <v>62</v>
      </c>
      <c r="AU476" s="117">
        <v>44830</v>
      </c>
      <c r="AV476" s="117">
        <f t="shared" si="178"/>
        <v>23021</v>
      </c>
      <c r="AW476" t="s">
        <v>1480</v>
      </c>
      <c r="AX476">
        <f t="shared" si="179"/>
        <v>2344830</v>
      </c>
      <c r="AY476" s="1">
        <v>2</v>
      </c>
      <c r="BC476">
        <v>43.13</v>
      </c>
      <c r="BD476">
        <v>0.75</v>
      </c>
      <c r="BE476">
        <v>42.39</v>
      </c>
      <c r="BH476" s="123">
        <f t="shared" si="183"/>
        <v>0</v>
      </c>
      <c r="BI476" s="123">
        <f t="shared" si="183"/>
        <v>0.59199999999999997</v>
      </c>
      <c r="BJ476">
        <f>IF(BH476=BI476,ROUNDDOWN(BI476*10,0),0)</f>
        <v>0</v>
      </c>
      <c r="BN476" s="63">
        <v>0</v>
      </c>
    </row>
    <row r="477" spans="1:66" hidden="1" outlineLevel="1">
      <c r="A477" t="s">
        <v>1215</v>
      </c>
      <c r="B477" s="8" t="s">
        <v>1706</v>
      </c>
      <c r="C477" s="1">
        <f t="shared" si="168"/>
        <v>688</v>
      </c>
      <c r="D477" s="5">
        <f>IF(N477&gt;0, RANK(N477,(N477:P477,Q477:AE477)),0)</f>
        <v>2</v>
      </c>
      <c r="E477" s="5">
        <f>IF(O477&gt;0,RANK(O477,(N477:P477,Q477:AE477)),0)</f>
        <v>1</v>
      </c>
      <c r="F477" s="5">
        <f t="shared" si="169"/>
        <v>0</v>
      </c>
      <c r="G477" s="1">
        <f t="shared" si="170"/>
        <v>103</v>
      </c>
      <c r="H477" s="2">
        <f t="shared" si="171"/>
        <v>0.14970930232558138</v>
      </c>
      <c r="I477" s="6"/>
      <c r="J477" s="2">
        <f t="shared" si="172"/>
        <v>0.41424418604651164</v>
      </c>
      <c r="K477" s="2">
        <f t="shared" si="173"/>
        <v>0.56395348837209303</v>
      </c>
      <c r="L477" s="2">
        <f t="shared" si="174"/>
        <v>0</v>
      </c>
      <c r="M477" s="2">
        <f t="shared" si="175"/>
        <v>2.1802325581395388E-2</v>
      </c>
      <c r="N477" s="63">
        <v>285</v>
      </c>
      <c r="O477" s="63">
        <v>388</v>
      </c>
      <c r="P477" s="63"/>
      <c r="Q477" s="63">
        <v>10</v>
      </c>
      <c r="R477" s="63">
        <v>5</v>
      </c>
      <c r="S477" s="63"/>
      <c r="T477" s="67"/>
      <c r="U477" s="63"/>
      <c r="V477" s="63"/>
      <c r="W477" s="63">
        <f t="shared" si="176"/>
        <v>0</v>
      </c>
      <c r="X477" s="63">
        <v>0</v>
      </c>
      <c r="Y477" s="63"/>
      <c r="Z477" s="63"/>
      <c r="AA477" s="63"/>
      <c r="AB477" s="63"/>
      <c r="AJ477" s="8">
        <v>0</v>
      </c>
      <c r="AN477" t="str">
        <f t="shared" si="177"/>
        <v>Medway</v>
      </c>
      <c r="AO477" t="s">
        <v>2496</v>
      </c>
      <c r="AP477">
        <v>2</v>
      </c>
      <c r="AR477" s="111">
        <v>23</v>
      </c>
      <c r="AS477" s="113">
        <v>19</v>
      </c>
      <c r="AT477" s="113">
        <v>210</v>
      </c>
      <c r="AU477" s="117">
        <v>45005</v>
      </c>
      <c r="AV477" s="117">
        <f t="shared" si="178"/>
        <v>23019</v>
      </c>
      <c r="AW477" t="s">
        <v>1480</v>
      </c>
      <c r="AX477">
        <f t="shared" si="179"/>
        <v>2345005</v>
      </c>
      <c r="AY477" s="1">
        <v>18</v>
      </c>
      <c r="BC477">
        <v>41.74</v>
      </c>
      <c r="BD477">
        <v>0.79</v>
      </c>
      <c r="BE477">
        <v>40.950000000000003</v>
      </c>
      <c r="BH477" s="123">
        <f t="shared" si="183"/>
        <v>0</v>
      </c>
      <c r="BI477" s="123">
        <f t="shared" si="183"/>
        <v>0.56299999999999994</v>
      </c>
      <c r="BJ477">
        <f>IF(BH477=BI477,ROUNDDOWN(BI477*10,0),0)</f>
        <v>0</v>
      </c>
      <c r="BN477" s="63">
        <v>0</v>
      </c>
    </row>
    <row r="478" spans="1:66" hidden="1" outlineLevel="1">
      <c r="A478" t="s">
        <v>3483</v>
      </c>
      <c r="B478" s="8" t="s">
        <v>1706</v>
      </c>
      <c r="C478" s="1">
        <f t="shared" ref="C478:C479" si="184">SUM(N478:AL478)</f>
        <v>5</v>
      </c>
      <c r="D478" s="5">
        <f>IF(N478&gt;0, RANK(N478,(N478:P478,Q478:AE478)),0)</f>
        <v>1</v>
      </c>
      <c r="E478" s="5">
        <f>IF(O478&gt;0,RANK(O478,(N478:P478,Q478:AE478)),0)</f>
        <v>2</v>
      </c>
      <c r="F478" s="5">
        <f t="shared" ref="F478:F479" si="185">IF(P478&gt;0,RANK(P478,(N478:AE478)),0)</f>
        <v>0</v>
      </c>
      <c r="G478" s="1">
        <f t="shared" ref="G478:G479" si="186">IF(C478&gt;0,MAX(N478:P478)-LARGE(N478:P478,2),0)</f>
        <v>3</v>
      </c>
      <c r="H478" s="2">
        <f t="shared" ref="H478:H479" si="187">IF(C478&gt;0,G478/C478,0)</f>
        <v>0.6</v>
      </c>
      <c r="I478" s="6"/>
      <c r="J478" s="2">
        <f t="shared" ref="J478:J479" si="188">IF(C478=0,"-",N478/C478)</f>
        <v>0.8</v>
      </c>
      <c r="K478" s="2">
        <f t="shared" ref="K478:K479" si="189">IF(C478=0,"-",O478/C478)</f>
        <v>0.2</v>
      </c>
      <c r="L478" s="2">
        <f t="shared" ref="L478:L479" si="190">IF(C478=0,"-",P478/C478)</f>
        <v>0</v>
      </c>
      <c r="M478" s="2">
        <f t="shared" ref="M478:M479" si="191">IF(C478=0,"-",(1-J478-K478-L478))</f>
        <v>-5.5511151231257827E-17</v>
      </c>
      <c r="N478" s="63">
        <v>4</v>
      </c>
      <c r="O478" s="63">
        <v>1</v>
      </c>
      <c r="P478" s="63"/>
      <c r="Q478" s="63">
        <v>0</v>
      </c>
      <c r="R478" s="63">
        <v>0</v>
      </c>
      <c r="S478" s="63"/>
      <c r="T478" s="67"/>
      <c r="U478" s="63"/>
      <c r="V478" s="63"/>
      <c r="W478" s="63">
        <f t="shared" si="176"/>
        <v>0</v>
      </c>
      <c r="X478" s="63">
        <v>0</v>
      </c>
      <c r="Y478" s="63"/>
      <c r="Z478" s="63"/>
      <c r="AA478" s="63"/>
      <c r="AB478" s="63"/>
      <c r="AJ478" s="8">
        <v>0</v>
      </c>
      <c r="AN478" t="str">
        <f t="shared" si="177"/>
        <v xml:space="preserve"> Medway Twps</v>
      </c>
      <c r="AO478" t="s">
        <v>2496</v>
      </c>
      <c r="AP478">
        <v>2</v>
      </c>
      <c r="AR478" s="111">
        <v>23</v>
      </c>
      <c r="AS478" s="113">
        <v>19</v>
      </c>
      <c r="AU478" s="141">
        <v>45006</v>
      </c>
      <c r="AV478" s="117">
        <f t="shared" si="178"/>
        <v>23019</v>
      </c>
      <c r="AW478" t="s">
        <v>965</v>
      </c>
      <c r="AX478">
        <f t="shared" si="179"/>
        <v>2345006</v>
      </c>
      <c r="AY478" s="1">
        <v>0</v>
      </c>
      <c r="BI478" s="123"/>
      <c r="BN478" s="63">
        <v>0</v>
      </c>
    </row>
    <row r="479" spans="1:66" hidden="1" outlineLevel="1">
      <c r="A479" t="s">
        <v>3483</v>
      </c>
      <c r="B479" s="8" t="s">
        <v>1706</v>
      </c>
      <c r="C479" s="1">
        <f t="shared" si="184"/>
        <v>26</v>
      </c>
      <c r="D479" s="5">
        <f>IF(N479&gt;0, RANK(N479,(N479:P479,Q479:AE479)),0)</f>
        <v>1</v>
      </c>
      <c r="E479" s="5">
        <f>IF(O479&gt;0,RANK(O479,(N479:P479,Q479:AE479)),0)</f>
        <v>2</v>
      </c>
      <c r="F479" s="5">
        <f t="shared" si="185"/>
        <v>0</v>
      </c>
      <c r="G479" s="1">
        <f t="shared" si="186"/>
        <v>7</v>
      </c>
      <c r="H479" s="2">
        <f t="shared" si="187"/>
        <v>0.26923076923076922</v>
      </c>
      <c r="I479" s="6"/>
      <c r="J479" s="2">
        <f t="shared" si="188"/>
        <v>0.61538461538461542</v>
      </c>
      <c r="K479" s="2">
        <f t="shared" si="189"/>
        <v>0.34615384615384615</v>
      </c>
      <c r="L479" s="2">
        <f t="shared" si="190"/>
        <v>0</v>
      </c>
      <c r="M479" s="2">
        <f t="shared" si="191"/>
        <v>3.8461538461538436E-2</v>
      </c>
      <c r="N479" s="63">
        <v>16</v>
      </c>
      <c r="O479" s="63">
        <v>9</v>
      </c>
      <c r="P479" s="63"/>
      <c r="Q479" s="63">
        <v>1</v>
      </c>
      <c r="R479" s="63">
        <v>0</v>
      </c>
      <c r="S479" s="63"/>
      <c r="T479" s="67"/>
      <c r="U479" s="63"/>
      <c r="V479" s="63"/>
      <c r="W479" s="63">
        <f t="shared" si="176"/>
        <v>0</v>
      </c>
      <c r="X479" s="63">
        <v>0</v>
      </c>
      <c r="Y479" s="63"/>
      <c r="Z479" s="63"/>
      <c r="AA479" s="63"/>
      <c r="AB479" s="63"/>
      <c r="AJ479" s="8">
        <v>0</v>
      </c>
      <c r="AN479" t="str">
        <f t="shared" si="177"/>
        <v xml:space="preserve"> Medway Twps</v>
      </c>
      <c r="AO479" t="s">
        <v>2496</v>
      </c>
      <c r="AP479">
        <v>2</v>
      </c>
      <c r="AR479" s="111">
        <v>23</v>
      </c>
      <c r="AS479" s="113">
        <v>19</v>
      </c>
      <c r="AU479" s="141">
        <v>45007</v>
      </c>
      <c r="AV479" s="117">
        <f t="shared" si="178"/>
        <v>23019</v>
      </c>
      <c r="AW479" t="s">
        <v>965</v>
      </c>
      <c r="AX479">
        <f t="shared" si="179"/>
        <v>2345007</v>
      </c>
      <c r="AY479" s="1">
        <v>1</v>
      </c>
      <c r="BI479" s="123"/>
      <c r="BN479" s="63">
        <v>0</v>
      </c>
    </row>
    <row r="480" spans="1:66" hidden="1" outlineLevel="1">
      <c r="A480" t="s">
        <v>452</v>
      </c>
      <c r="B480" s="8" t="s">
        <v>1706</v>
      </c>
      <c r="C480" s="1">
        <f t="shared" ref="C480:C511" si="192">SUM(N480:AL480)</f>
        <v>365</v>
      </c>
      <c r="D480" s="5">
        <f>IF(N480&gt;0, RANK(N480,(N480:P480,Q480:AE480)),0)</f>
        <v>1</v>
      </c>
      <c r="E480" s="5">
        <f>IF(O480&gt;0,RANK(O480,(N480:P480,Q480:AE480)),0)</f>
        <v>2</v>
      </c>
      <c r="F480" s="5">
        <f t="shared" ref="F480:F511" si="193">IF(P480&gt;0,RANK(P480,(N480:AE480)),0)</f>
        <v>0</v>
      </c>
      <c r="G480" s="1">
        <f t="shared" ref="G480:G511" si="194">IF(C480&gt;0,MAX(N480:P480)-LARGE(N480:P480,2),0)</f>
        <v>26</v>
      </c>
      <c r="H480" s="2">
        <f t="shared" ref="H480:H511" si="195">IF(C480&gt;0,G480/C480,0)</f>
        <v>7.1232876712328766E-2</v>
      </c>
      <c r="I480" s="6"/>
      <c r="J480" s="2">
        <f t="shared" ref="J480:J511" si="196">IF(C480=0,"-",N480/C480)</f>
        <v>0.52054794520547942</v>
      </c>
      <c r="K480" s="2">
        <f t="shared" ref="K480:K511" si="197">IF(C480=0,"-",O480/C480)</f>
        <v>0.44931506849315067</v>
      </c>
      <c r="L480" s="2">
        <f t="shared" ref="L480:L511" si="198">IF(C480=0,"-",P480/C480)</f>
        <v>0</v>
      </c>
      <c r="M480" s="2">
        <f t="shared" ref="M480:M511" si="199">IF(C480=0,"-",(1-J480-K480-L480))</f>
        <v>3.0136986301369906E-2</v>
      </c>
      <c r="N480" s="63">
        <v>190</v>
      </c>
      <c r="O480" s="63">
        <v>164</v>
      </c>
      <c r="P480" s="63"/>
      <c r="Q480" s="63">
        <v>8</v>
      </c>
      <c r="R480" s="63">
        <v>1</v>
      </c>
      <c r="S480" s="63"/>
      <c r="T480" s="67"/>
      <c r="U480" s="63"/>
      <c r="V480" s="63"/>
      <c r="W480" s="63">
        <f t="shared" si="176"/>
        <v>2</v>
      </c>
      <c r="X480" s="63">
        <v>0</v>
      </c>
      <c r="Y480" s="63"/>
      <c r="Z480" s="63"/>
      <c r="AA480" s="63"/>
      <c r="AB480" s="63"/>
      <c r="AJ480" s="8">
        <v>0</v>
      </c>
      <c r="AN480" t="str">
        <f t="shared" si="177"/>
        <v>Mercer</v>
      </c>
      <c r="AO480" t="s">
        <v>1796</v>
      </c>
      <c r="AP480">
        <v>2</v>
      </c>
      <c r="AR480" s="111">
        <v>23</v>
      </c>
      <c r="AS480" s="113">
        <v>25</v>
      </c>
      <c r="AT480" s="113">
        <v>90</v>
      </c>
      <c r="AU480" s="117">
        <v>45110</v>
      </c>
      <c r="AV480" s="117">
        <f t="shared" si="178"/>
        <v>23025</v>
      </c>
      <c r="AW480" t="s">
        <v>1480</v>
      </c>
      <c r="AX480">
        <f t="shared" si="179"/>
        <v>2345110</v>
      </c>
      <c r="AY480" s="1">
        <v>10</v>
      </c>
      <c r="BC480">
        <v>27.37</v>
      </c>
      <c r="BD480">
        <v>0.66</v>
      </c>
      <c r="BE480">
        <v>26.71</v>
      </c>
      <c r="BH480" s="123">
        <f t="shared" ref="BH480:BI485" si="200">IF(D480=1,ROUNDDOWN(J480,3),0)</f>
        <v>0.52</v>
      </c>
      <c r="BI480" s="123">
        <f t="shared" si="200"/>
        <v>0</v>
      </c>
      <c r="BJ480">
        <f t="shared" ref="BJ480:BJ485" si="201">IF(BH480=BI480,ROUNDDOWN(BI480*10,0),0)</f>
        <v>0</v>
      </c>
      <c r="BN480" s="63">
        <v>2</v>
      </c>
    </row>
    <row r="481" spans="1:66" hidden="1" outlineLevel="1">
      <c r="A481" t="s">
        <v>2175</v>
      </c>
      <c r="B481" s="8" t="s">
        <v>1706</v>
      </c>
      <c r="C481" s="1">
        <f t="shared" si="192"/>
        <v>128</v>
      </c>
      <c r="D481" s="5">
        <f>IF(N481&gt;0, RANK(N481,(N481:P481,Q481:AE481)),0)</f>
        <v>2</v>
      </c>
      <c r="E481" s="5">
        <f>IF(O481&gt;0,RANK(O481,(N481:P481,Q481:AE481)),0)</f>
        <v>1</v>
      </c>
      <c r="F481" s="5">
        <f t="shared" si="193"/>
        <v>0</v>
      </c>
      <c r="G481" s="1">
        <f t="shared" si="194"/>
        <v>2</v>
      </c>
      <c r="H481" s="2">
        <f t="shared" si="195"/>
        <v>1.5625E-2</v>
      </c>
      <c r="I481" s="6"/>
      <c r="J481" s="2">
        <f t="shared" si="196"/>
        <v>0.484375</v>
      </c>
      <c r="K481" s="2">
        <f t="shared" si="197"/>
        <v>0.5</v>
      </c>
      <c r="L481" s="2">
        <f t="shared" si="198"/>
        <v>0</v>
      </c>
      <c r="M481" s="2">
        <f t="shared" si="199"/>
        <v>1.5625E-2</v>
      </c>
      <c r="N481" s="63">
        <v>62</v>
      </c>
      <c r="O481" s="63">
        <v>64</v>
      </c>
      <c r="P481" s="63"/>
      <c r="Q481" s="63">
        <v>1</v>
      </c>
      <c r="R481" s="63">
        <v>1</v>
      </c>
      <c r="S481" s="63"/>
      <c r="T481" s="67"/>
      <c r="U481" s="63"/>
      <c r="V481" s="63"/>
      <c r="W481" s="63">
        <f t="shared" si="176"/>
        <v>0</v>
      </c>
      <c r="X481" s="63">
        <v>0</v>
      </c>
      <c r="Y481" s="63"/>
      <c r="Z481" s="63"/>
      <c r="AA481" s="63"/>
      <c r="AB481" s="63"/>
      <c r="AJ481" s="8">
        <v>0</v>
      </c>
      <c r="AN481" t="str">
        <f t="shared" si="177"/>
        <v>Merrill</v>
      </c>
      <c r="AO481" t="s">
        <v>2848</v>
      </c>
      <c r="AP481">
        <v>2</v>
      </c>
      <c r="AR481" s="111">
        <v>23</v>
      </c>
      <c r="AS481" s="113">
        <v>3</v>
      </c>
      <c r="AT481" s="113">
        <v>205</v>
      </c>
      <c r="AU481" s="117">
        <v>45180</v>
      </c>
      <c r="AV481" s="117">
        <f t="shared" si="178"/>
        <v>23003</v>
      </c>
      <c r="AW481" t="s">
        <v>1480</v>
      </c>
      <c r="AX481">
        <f t="shared" si="179"/>
        <v>2345180</v>
      </c>
      <c r="AY481" s="1">
        <v>3</v>
      </c>
      <c r="BC481">
        <v>37.619999999999997</v>
      </c>
      <c r="BD481">
        <v>0.03</v>
      </c>
      <c r="BE481">
        <v>37.590000000000003</v>
      </c>
      <c r="BH481" s="123">
        <f t="shared" si="200"/>
        <v>0</v>
      </c>
      <c r="BI481" s="123">
        <f t="shared" si="200"/>
        <v>0.5</v>
      </c>
      <c r="BJ481">
        <f t="shared" si="201"/>
        <v>0</v>
      </c>
      <c r="BN481" s="63">
        <v>0</v>
      </c>
    </row>
    <row r="482" spans="1:66" hidden="1" outlineLevel="1">
      <c r="A482" t="s">
        <v>2221</v>
      </c>
      <c r="B482" s="8" t="s">
        <v>1706</v>
      </c>
      <c r="C482" s="1">
        <f t="shared" si="192"/>
        <v>1308</v>
      </c>
      <c r="D482" s="5">
        <f>IF(N482&gt;0, RANK(N482,(N482:P482,Q482:AE482)),0)</f>
        <v>1</v>
      </c>
      <c r="E482" s="5">
        <f>IF(O482&gt;0,RANK(O482,(N482:P482,Q482:AE482)),0)</f>
        <v>2</v>
      </c>
      <c r="F482" s="5">
        <f t="shared" si="193"/>
        <v>0</v>
      </c>
      <c r="G482" s="1">
        <f t="shared" si="194"/>
        <v>542</v>
      </c>
      <c r="H482" s="2">
        <f t="shared" si="195"/>
        <v>0.41437308868501527</v>
      </c>
      <c r="I482" s="6"/>
      <c r="J482" s="2">
        <f t="shared" si="196"/>
        <v>0.6834862385321101</v>
      </c>
      <c r="K482" s="2">
        <f t="shared" si="197"/>
        <v>0.26911314984709478</v>
      </c>
      <c r="L482" s="2">
        <f t="shared" si="198"/>
        <v>0</v>
      </c>
      <c r="M482" s="2">
        <f t="shared" si="199"/>
        <v>4.7400611620795119E-2</v>
      </c>
      <c r="N482" s="63">
        <v>894</v>
      </c>
      <c r="O482" s="63">
        <v>352</v>
      </c>
      <c r="P482" s="63"/>
      <c r="Q482" s="63">
        <v>33</v>
      </c>
      <c r="R482" s="63">
        <v>27</v>
      </c>
      <c r="S482" s="63"/>
      <c r="T482" s="67"/>
      <c r="U482" s="63"/>
      <c r="V482" s="63"/>
      <c r="W482" s="63">
        <f t="shared" si="176"/>
        <v>2</v>
      </c>
      <c r="X482" s="63">
        <v>0</v>
      </c>
      <c r="Y482" s="63"/>
      <c r="Z482" s="63"/>
      <c r="AA482" s="63"/>
      <c r="AB482" s="63"/>
      <c r="AJ482" s="8">
        <v>0</v>
      </c>
      <c r="AN482" t="str">
        <f t="shared" si="177"/>
        <v>Mexico</v>
      </c>
      <c r="AO482" t="s">
        <v>2397</v>
      </c>
      <c r="AP482">
        <v>2</v>
      </c>
      <c r="AR482" s="111">
        <v>23</v>
      </c>
      <c r="AS482" s="113">
        <v>17</v>
      </c>
      <c r="AT482" s="113">
        <v>95</v>
      </c>
      <c r="AU482" s="117">
        <v>45285</v>
      </c>
      <c r="AV482" s="117">
        <f t="shared" si="178"/>
        <v>23017</v>
      </c>
      <c r="AW482" t="s">
        <v>1480</v>
      </c>
      <c r="AX482">
        <f t="shared" si="179"/>
        <v>2345285</v>
      </c>
      <c r="AY482" s="1">
        <v>24</v>
      </c>
      <c r="BC482">
        <v>23.65</v>
      </c>
      <c r="BD482">
        <v>0.22</v>
      </c>
      <c r="BE482">
        <v>23.43</v>
      </c>
      <c r="BH482" s="123">
        <f t="shared" si="200"/>
        <v>0.68300000000000005</v>
      </c>
      <c r="BI482" s="123">
        <f t="shared" si="200"/>
        <v>0</v>
      </c>
      <c r="BJ482">
        <f t="shared" si="201"/>
        <v>0</v>
      </c>
      <c r="BN482" s="63">
        <v>2</v>
      </c>
    </row>
    <row r="483" spans="1:66" hidden="1" outlineLevel="1">
      <c r="A483" t="s">
        <v>2389</v>
      </c>
      <c r="B483" s="8" t="s">
        <v>1706</v>
      </c>
      <c r="C483" s="1">
        <f t="shared" si="192"/>
        <v>619</v>
      </c>
      <c r="D483" s="5">
        <f>IF(N483&gt;0, RANK(N483,(N483:P483,Q483:AE483)),0)</f>
        <v>1</v>
      </c>
      <c r="E483" s="5">
        <f>IF(O483&gt;0,RANK(O483,(N483:P483,Q483:AE483)),0)</f>
        <v>2</v>
      </c>
      <c r="F483" s="5">
        <f t="shared" si="193"/>
        <v>0</v>
      </c>
      <c r="G483" s="1">
        <f t="shared" si="194"/>
        <v>37</v>
      </c>
      <c r="H483" s="2">
        <f t="shared" si="195"/>
        <v>5.9773828756058162E-2</v>
      </c>
      <c r="I483" s="6"/>
      <c r="J483" s="2">
        <f t="shared" si="196"/>
        <v>0.51696284329563813</v>
      </c>
      <c r="K483" s="2">
        <f t="shared" si="197"/>
        <v>0.45718901453957994</v>
      </c>
      <c r="L483" s="2">
        <f t="shared" si="198"/>
        <v>0</v>
      </c>
      <c r="M483" s="2">
        <f t="shared" si="199"/>
        <v>2.5848142164781929E-2</v>
      </c>
      <c r="N483" s="63">
        <v>320</v>
      </c>
      <c r="O483" s="63">
        <v>283</v>
      </c>
      <c r="P483" s="63"/>
      <c r="Q483" s="63">
        <v>7</v>
      </c>
      <c r="R483" s="63">
        <v>2</v>
      </c>
      <c r="S483" s="63"/>
      <c r="T483" s="67"/>
      <c r="U483" s="63"/>
      <c r="V483" s="63"/>
      <c r="W483" s="63">
        <f t="shared" si="176"/>
        <v>5</v>
      </c>
      <c r="X483" s="63">
        <v>0</v>
      </c>
      <c r="Y483" s="63"/>
      <c r="Z483" s="63"/>
      <c r="AA483" s="63"/>
      <c r="AB483" s="63"/>
      <c r="AJ483" s="8">
        <v>2</v>
      </c>
      <c r="AN483" t="str">
        <f t="shared" si="177"/>
        <v>Milbridge</v>
      </c>
      <c r="AO483" t="s">
        <v>699</v>
      </c>
      <c r="AP483">
        <v>2</v>
      </c>
      <c r="AR483" s="111">
        <v>23</v>
      </c>
      <c r="AS483" s="113">
        <v>29</v>
      </c>
      <c r="AT483" s="113">
        <v>150</v>
      </c>
      <c r="AU483" s="117">
        <v>45600</v>
      </c>
      <c r="AV483" s="117">
        <f t="shared" si="178"/>
        <v>23029</v>
      </c>
      <c r="AW483" t="s">
        <v>1480</v>
      </c>
      <c r="AX483">
        <f t="shared" si="179"/>
        <v>2345600</v>
      </c>
      <c r="AY483" s="1">
        <v>12</v>
      </c>
      <c r="BC483">
        <v>57.42</v>
      </c>
      <c r="BD483">
        <v>33.28</v>
      </c>
      <c r="BE483">
        <v>24.14</v>
      </c>
      <c r="BH483" s="123">
        <f t="shared" si="200"/>
        <v>0.51600000000000001</v>
      </c>
      <c r="BI483" s="123">
        <f t="shared" si="200"/>
        <v>0</v>
      </c>
      <c r="BJ483">
        <f t="shared" si="201"/>
        <v>0</v>
      </c>
      <c r="BN483" s="63">
        <v>5</v>
      </c>
    </row>
    <row r="484" spans="1:66" hidden="1" outlineLevel="1">
      <c r="A484" t="s">
        <v>141</v>
      </c>
      <c r="B484" s="8" t="s">
        <v>1706</v>
      </c>
      <c r="C484" s="1">
        <f t="shared" si="192"/>
        <v>1448</v>
      </c>
      <c r="D484" s="5">
        <f>IF(N484&gt;0, RANK(N484,(N484:P484,Q484:AE484)),0)</f>
        <v>1</v>
      </c>
      <c r="E484" s="5">
        <f>IF(O484&gt;0,RANK(O484,(N484:P484,Q484:AE484)),0)</f>
        <v>2</v>
      </c>
      <c r="F484" s="5">
        <f t="shared" si="193"/>
        <v>0</v>
      </c>
      <c r="G484" s="1">
        <f t="shared" si="194"/>
        <v>249</v>
      </c>
      <c r="H484" s="2">
        <f t="shared" si="195"/>
        <v>0.17196132596685082</v>
      </c>
      <c r="I484" s="6"/>
      <c r="J484" s="2">
        <f t="shared" si="196"/>
        <v>0.57182320441988954</v>
      </c>
      <c r="K484" s="2">
        <f t="shared" si="197"/>
        <v>0.39986187845303867</v>
      </c>
      <c r="L484" s="2">
        <f t="shared" si="198"/>
        <v>0</v>
      </c>
      <c r="M484" s="2">
        <f t="shared" si="199"/>
        <v>2.8314917127071793E-2</v>
      </c>
      <c r="N484" s="63">
        <v>828</v>
      </c>
      <c r="O484" s="63">
        <v>579</v>
      </c>
      <c r="P484" s="63"/>
      <c r="Q484" s="63">
        <v>17</v>
      </c>
      <c r="R484" s="63">
        <v>16</v>
      </c>
      <c r="S484" s="63"/>
      <c r="T484" s="67"/>
      <c r="U484" s="63"/>
      <c r="V484" s="63"/>
      <c r="W484" s="63">
        <f t="shared" si="176"/>
        <v>8</v>
      </c>
      <c r="X484" s="63">
        <v>0</v>
      </c>
      <c r="Y484" s="63"/>
      <c r="Z484" s="63"/>
      <c r="AA484" s="63"/>
      <c r="AB484" s="63"/>
      <c r="AJ484" s="8">
        <v>0</v>
      </c>
      <c r="AN484" t="str">
        <f t="shared" si="177"/>
        <v>Milford</v>
      </c>
      <c r="AO484" t="s">
        <v>2496</v>
      </c>
      <c r="AP484">
        <v>2</v>
      </c>
      <c r="AR484" s="111">
        <v>23</v>
      </c>
      <c r="AS484" s="113">
        <v>19</v>
      </c>
      <c r="AT484" s="113">
        <v>215</v>
      </c>
      <c r="AU484" s="117">
        <v>45670</v>
      </c>
      <c r="AV484" s="117">
        <f t="shared" si="178"/>
        <v>23019</v>
      </c>
      <c r="AW484" t="s">
        <v>1480</v>
      </c>
      <c r="AX484">
        <f t="shared" si="179"/>
        <v>2345670</v>
      </c>
      <c r="AY484" s="1">
        <v>96</v>
      </c>
      <c r="BC484">
        <v>45.8</v>
      </c>
      <c r="BD484">
        <v>0.2</v>
      </c>
      <c r="BE484">
        <v>45.6</v>
      </c>
      <c r="BH484" s="123">
        <f t="shared" si="200"/>
        <v>0.57099999999999995</v>
      </c>
      <c r="BI484" s="123">
        <f t="shared" si="200"/>
        <v>0</v>
      </c>
      <c r="BJ484">
        <f t="shared" si="201"/>
        <v>0</v>
      </c>
      <c r="BN484" s="63">
        <v>8</v>
      </c>
    </row>
    <row r="485" spans="1:66" hidden="1" outlineLevel="1">
      <c r="A485" t="s">
        <v>2080</v>
      </c>
      <c r="B485" s="8" t="s">
        <v>1706</v>
      </c>
      <c r="C485" s="1">
        <f t="shared" si="192"/>
        <v>2311</v>
      </c>
      <c r="D485" s="5">
        <f>IF(N485&gt;0, RANK(N485,(N485:P485,Q485:AE485)),0)</f>
        <v>1</v>
      </c>
      <c r="E485" s="5">
        <f>IF(O485&gt;0,RANK(O485,(N485:P485,Q485:AE485)),0)</f>
        <v>2</v>
      </c>
      <c r="F485" s="5">
        <f t="shared" si="193"/>
        <v>0</v>
      </c>
      <c r="G485" s="1">
        <f t="shared" si="194"/>
        <v>380</v>
      </c>
      <c r="H485" s="2">
        <f t="shared" si="195"/>
        <v>0.16443098225876243</v>
      </c>
      <c r="I485" s="6"/>
      <c r="J485" s="2">
        <f t="shared" si="196"/>
        <v>0.56988316745997403</v>
      </c>
      <c r="K485" s="2">
        <f t="shared" si="197"/>
        <v>0.40545218520121162</v>
      </c>
      <c r="L485" s="2">
        <f t="shared" si="198"/>
        <v>0</v>
      </c>
      <c r="M485" s="2">
        <f t="shared" si="199"/>
        <v>2.4664647338814349E-2</v>
      </c>
      <c r="N485" s="63">
        <v>1317</v>
      </c>
      <c r="O485" s="63">
        <v>937</v>
      </c>
      <c r="P485" s="63"/>
      <c r="Q485" s="63">
        <v>28</v>
      </c>
      <c r="R485" s="63">
        <v>23</v>
      </c>
      <c r="S485" s="63"/>
      <c r="T485" s="67"/>
      <c r="U485" s="63"/>
      <c r="V485" s="63"/>
      <c r="W485" s="63">
        <f t="shared" si="176"/>
        <v>6</v>
      </c>
      <c r="X485" s="63">
        <v>0</v>
      </c>
      <c r="Y485" s="63"/>
      <c r="Z485" s="63"/>
      <c r="AA485" s="63"/>
      <c r="AB485" s="63"/>
      <c r="AJ485" s="8">
        <v>0</v>
      </c>
      <c r="AN485" t="str">
        <f t="shared" si="177"/>
        <v>Millinocket</v>
      </c>
      <c r="AO485" t="s">
        <v>2496</v>
      </c>
      <c r="AP485">
        <v>2</v>
      </c>
      <c r="AR485" s="111">
        <v>23</v>
      </c>
      <c r="AS485" s="113">
        <v>19</v>
      </c>
      <c r="AT485" s="113">
        <v>220</v>
      </c>
      <c r="AU485" s="117">
        <v>45810</v>
      </c>
      <c r="AV485" s="117">
        <f t="shared" si="178"/>
        <v>23019</v>
      </c>
      <c r="AW485" t="s">
        <v>1480</v>
      </c>
      <c r="AX485">
        <f t="shared" si="179"/>
        <v>2345810</v>
      </c>
      <c r="AY485" s="1">
        <v>33</v>
      </c>
      <c r="BC485">
        <v>18.3</v>
      </c>
      <c r="BD485">
        <v>2.41</v>
      </c>
      <c r="BE485">
        <v>15.89</v>
      </c>
      <c r="BH485" s="123">
        <f t="shared" si="200"/>
        <v>0.56899999999999995</v>
      </c>
      <c r="BI485" s="123">
        <f t="shared" si="200"/>
        <v>0</v>
      </c>
      <c r="BJ485">
        <f t="shared" si="201"/>
        <v>0</v>
      </c>
      <c r="BN485" s="63">
        <v>6</v>
      </c>
    </row>
    <row r="486" spans="1:66" hidden="1" outlineLevel="1">
      <c r="A486" t="s">
        <v>3484</v>
      </c>
      <c r="B486" s="8" t="s">
        <v>1706</v>
      </c>
      <c r="C486" s="1">
        <f t="shared" si="192"/>
        <v>124</v>
      </c>
      <c r="D486" s="5">
        <f>IF(N486&gt;0, RANK(N486,(N486:P486,Q486:AE486)),0)</f>
        <v>1</v>
      </c>
      <c r="E486" s="5">
        <f>IF(O486&gt;0,RANK(O486,(N486:P486,Q486:AE486)),0)</f>
        <v>2</v>
      </c>
      <c r="F486" s="5">
        <f t="shared" si="193"/>
        <v>0</v>
      </c>
      <c r="G486" s="1">
        <f t="shared" si="194"/>
        <v>16</v>
      </c>
      <c r="H486" s="2">
        <f t="shared" si="195"/>
        <v>0.12903225806451613</v>
      </c>
      <c r="I486" s="6"/>
      <c r="J486" s="2">
        <f t="shared" si="196"/>
        <v>0.55645161290322576</v>
      </c>
      <c r="K486" s="2">
        <f t="shared" si="197"/>
        <v>0.42741935483870969</v>
      </c>
      <c r="L486" s="2">
        <f t="shared" si="198"/>
        <v>0</v>
      </c>
      <c r="M486" s="2">
        <f t="shared" si="199"/>
        <v>1.6129032258064557E-2</v>
      </c>
      <c r="N486" s="63">
        <v>69</v>
      </c>
      <c r="O486" s="63">
        <v>53</v>
      </c>
      <c r="P486" s="63"/>
      <c r="Q486" s="63">
        <v>1</v>
      </c>
      <c r="R486" s="63">
        <v>1</v>
      </c>
      <c r="S486" s="63"/>
      <c r="T486" s="67"/>
      <c r="U486" s="63"/>
      <c r="V486" s="63"/>
      <c r="W486" s="63">
        <f t="shared" si="176"/>
        <v>0</v>
      </c>
      <c r="X486" s="63">
        <v>0</v>
      </c>
      <c r="Y486" s="63"/>
      <c r="Z486" s="63"/>
      <c r="AA486" s="63"/>
      <c r="AB486" s="63"/>
      <c r="AJ486" s="8">
        <v>0</v>
      </c>
      <c r="AN486" t="str">
        <f t="shared" si="177"/>
        <v xml:space="preserve"> Millinocket Twps</v>
      </c>
      <c r="AO486" t="s">
        <v>2496</v>
      </c>
      <c r="AP486">
        <v>2</v>
      </c>
      <c r="AR486" s="111">
        <v>23</v>
      </c>
      <c r="AS486" s="113">
        <v>19</v>
      </c>
      <c r="AU486" s="141">
        <v>45811</v>
      </c>
      <c r="AV486" s="117">
        <f t="shared" si="178"/>
        <v>23019</v>
      </c>
      <c r="AW486" t="s">
        <v>965</v>
      </c>
      <c r="AX486">
        <f t="shared" si="179"/>
        <v>2345811</v>
      </c>
      <c r="AY486" s="1">
        <v>1</v>
      </c>
      <c r="BI486" s="123"/>
      <c r="BN486" s="63">
        <v>0</v>
      </c>
    </row>
    <row r="487" spans="1:66" hidden="1" outlineLevel="1">
      <c r="A487" t="s">
        <v>3484</v>
      </c>
      <c r="B487" s="8" t="s">
        <v>1706</v>
      </c>
      <c r="C487" s="1">
        <f t="shared" si="192"/>
        <v>58</v>
      </c>
      <c r="D487" s="5">
        <f>IF(N487&gt;0, RANK(N487,(N487:P487,Q487:AE487)),0)</f>
        <v>2</v>
      </c>
      <c r="E487" s="5">
        <f>IF(O487&gt;0,RANK(O487,(N487:P487,Q487:AE487)),0)</f>
        <v>1</v>
      </c>
      <c r="F487" s="5">
        <f t="shared" si="193"/>
        <v>0</v>
      </c>
      <c r="G487" s="1">
        <f t="shared" si="194"/>
        <v>19</v>
      </c>
      <c r="H487" s="2">
        <f t="shared" si="195"/>
        <v>0.32758620689655171</v>
      </c>
      <c r="I487" s="6"/>
      <c r="J487" s="2">
        <f t="shared" si="196"/>
        <v>0.32758620689655171</v>
      </c>
      <c r="K487" s="2">
        <f t="shared" si="197"/>
        <v>0.65517241379310343</v>
      </c>
      <c r="L487" s="2">
        <f t="shared" si="198"/>
        <v>0</v>
      </c>
      <c r="M487" s="2">
        <f t="shared" si="199"/>
        <v>1.7241379310344862E-2</v>
      </c>
      <c r="N487" s="63">
        <v>19</v>
      </c>
      <c r="O487" s="63">
        <v>38</v>
      </c>
      <c r="P487" s="63"/>
      <c r="Q487" s="63">
        <v>0</v>
      </c>
      <c r="R487" s="63">
        <v>1</v>
      </c>
      <c r="S487" s="63"/>
      <c r="T487" s="67"/>
      <c r="U487" s="63"/>
      <c r="V487" s="63"/>
      <c r="W487" s="63">
        <f t="shared" si="176"/>
        <v>0</v>
      </c>
      <c r="X487" s="63">
        <v>0</v>
      </c>
      <c r="Y487" s="63"/>
      <c r="Z487" s="63"/>
      <c r="AA487" s="63"/>
      <c r="AB487" s="63"/>
      <c r="AJ487" s="8">
        <v>0</v>
      </c>
      <c r="AN487" t="str">
        <f t="shared" si="177"/>
        <v xml:space="preserve"> Millinocket Twps</v>
      </c>
      <c r="AO487" t="s">
        <v>2496</v>
      </c>
      <c r="AP487">
        <v>2</v>
      </c>
      <c r="AR487" s="111">
        <v>23</v>
      </c>
      <c r="AS487" s="113">
        <v>19</v>
      </c>
      <c r="AU487" s="141">
        <v>45812</v>
      </c>
      <c r="AV487" s="117">
        <f t="shared" si="178"/>
        <v>23019</v>
      </c>
      <c r="AW487" t="s">
        <v>965</v>
      </c>
      <c r="AX487">
        <f t="shared" si="179"/>
        <v>2345812</v>
      </c>
      <c r="AY487" s="1">
        <v>0</v>
      </c>
      <c r="BI487" s="123"/>
      <c r="BN487" s="63">
        <v>0</v>
      </c>
    </row>
    <row r="488" spans="1:66" hidden="1" outlineLevel="1">
      <c r="A488" t="s">
        <v>2369</v>
      </c>
      <c r="B488" s="8" t="s">
        <v>1706</v>
      </c>
      <c r="C488" s="1">
        <f t="shared" si="192"/>
        <v>1124</v>
      </c>
      <c r="D488" s="5">
        <f>IF(N488&gt;0, RANK(N488,(N488:P488,Q488:AE488)),0)</f>
        <v>2</v>
      </c>
      <c r="E488" s="5">
        <f>IF(O488&gt;0,RANK(O488,(N488:P488,Q488:AE488)),0)</f>
        <v>1</v>
      </c>
      <c r="F488" s="5">
        <f t="shared" si="193"/>
        <v>0</v>
      </c>
      <c r="G488" s="1">
        <f t="shared" si="194"/>
        <v>66</v>
      </c>
      <c r="H488" s="2">
        <f t="shared" si="195"/>
        <v>5.8718861209964411E-2</v>
      </c>
      <c r="I488" s="6"/>
      <c r="J488" s="2">
        <f t="shared" si="196"/>
        <v>0.45017793594306049</v>
      </c>
      <c r="K488" s="2">
        <f t="shared" si="197"/>
        <v>0.50889679715302494</v>
      </c>
      <c r="L488" s="2">
        <f t="shared" si="198"/>
        <v>0</v>
      </c>
      <c r="M488" s="2">
        <f t="shared" si="199"/>
        <v>4.0925266903914626E-2</v>
      </c>
      <c r="N488" s="63">
        <v>506</v>
      </c>
      <c r="O488" s="63">
        <v>572</v>
      </c>
      <c r="P488" s="63"/>
      <c r="Q488" s="63">
        <v>19</v>
      </c>
      <c r="R488" s="63">
        <v>21</v>
      </c>
      <c r="S488" s="63"/>
      <c r="T488" s="67"/>
      <c r="U488" s="63"/>
      <c r="V488" s="63"/>
      <c r="W488" s="63">
        <f t="shared" si="176"/>
        <v>6</v>
      </c>
      <c r="X488" s="63">
        <v>0</v>
      </c>
      <c r="Y488" s="63"/>
      <c r="Z488" s="63"/>
      <c r="AA488" s="63"/>
      <c r="AB488" s="63"/>
      <c r="AJ488" s="8">
        <v>0</v>
      </c>
      <c r="AN488" t="str">
        <f t="shared" si="177"/>
        <v>Milo</v>
      </c>
      <c r="AO488" t="s">
        <v>1968</v>
      </c>
      <c r="AP488">
        <v>2</v>
      </c>
      <c r="AR488" s="111">
        <v>23</v>
      </c>
      <c r="AS488" s="113">
        <v>21</v>
      </c>
      <c r="AT488" s="113">
        <v>65</v>
      </c>
      <c r="AU488" s="117">
        <v>46020</v>
      </c>
      <c r="AV488" s="117">
        <f t="shared" si="178"/>
        <v>23021</v>
      </c>
      <c r="AW488" t="s">
        <v>1480</v>
      </c>
      <c r="AX488">
        <f t="shared" si="179"/>
        <v>2346020</v>
      </c>
      <c r="AY488" s="1">
        <v>15</v>
      </c>
      <c r="BC488">
        <v>33.549999999999997</v>
      </c>
      <c r="BD488">
        <v>0.73</v>
      </c>
      <c r="BE488">
        <v>32.82</v>
      </c>
      <c r="BH488" s="123">
        <f t="shared" ref="BH488:BH498" si="202">IF(D488=1,ROUNDDOWN(J488,3),0)</f>
        <v>0</v>
      </c>
      <c r="BI488" s="123">
        <f t="shared" ref="BI488:BI498" si="203">IF(E488=1,ROUNDDOWN(K488,3),0)</f>
        <v>0.50800000000000001</v>
      </c>
      <c r="BJ488">
        <f t="shared" ref="BJ488:BJ498" si="204">IF(BH488=BI488,ROUNDDOWN(BI488*10,0),0)</f>
        <v>0</v>
      </c>
      <c r="BN488" s="63">
        <v>6</v>
      </c>
    </row>
    <row r="489" spans="1:66" hidden="1" outlineLevel="1">
      <c r="A489" t="s">
        <v>742</v>
      </c>
      <c r="B489" s="8" t="s">
        <v>1706</v>
      </c>
      <c r="C489" s="1">
        <f t="shared" si="192"/>
        <v>78</v>
      </c>
      <c r="D489" s="5">
        <f>IF(N489&gt;0, RANK(N489,(N489:P489,Q489:AE489)),0)</f>
        <v>1</v>
      </c>
      <c r="E489" s="5">
        <f>IF(O489&gt;0,RANK(O489,(N489:P489,Q489:AE489)),0)</f>
        <v>2</v>
      </c>
      <c r="F489" s="5">
        <f t="shared" si="193"/>
        <v>0</v>
      </c>
      <c r="G489" s="1">
        <f t="shared" si="194"/>
        <v>15</v>
      </c>
      <c r="H489" s="2">
        <f t="shared" si="195"/>
        <v>0.19230769230769232</v>
      </c>
      <c r="I489" s="6"/>
      <c r="J489" s="2">
        <f t="shared" si="196"/>
        <v>0.57692307692307687</v>
      </c>
      <c r="K489" s="2">
        <f t="shared" si="197"/>
        <v>0.38461538461538464</v>
      </c>
      <c r="L489" s="2">
        <f t="shared" si="198"/>
        <v>0</v>
      </c>
      <c r="M489" s="2">
        <f t="shared" si="199"/>
        <v>3.8461538461538491E-2</v>
      </c>
      <c r="N489" s="63">
        <v>45</v>
      </c>
      <c r="O489" s="63">
        <v>30</v>
      </c>
      <c r="P489" s="63"/>
      <c r="Q489" s="63">
        <v>1</v>
      </c>
      <c r="R489" s="63">
        <v>2</v>
      </c>
      <c r="S489" s="63"/>
      <c r="T489" s="67"/>
      <c r="U489" s="63"/>
      <c r="V489" s="63"/>
      <c r="W489" s="63">
        <f t="shared" si="176"/>
        <v>0</v>
      </c>
      <c r="X489" s="63">
        <v>0</v>
      </c>
      <c r="Y489" s="63"/>
      <c r="Z489" s="63"/>
      <c r="AA489" s="63"/>
      <c r="AB489" s="63"/>
      <c r="AJ489" s="8">
        <v>0</v>
      </c>
      <c r="AN489" t="str">
        <f t="shared" si="177"/>
        <v>Milton</v>
      </c>
      <c r="AO489" t="s">
        <v>2397</v>
      </c>
      <c r="AP489">
        <v>2</v>
      </c>
      <c r="AR489" s="111">
        <v>23</v>
      </c>
      <c r="AS489" s="113">
        <v>17</v>
      </c>
      <c r="AT489" s="113">
        <v>97</v>
      </c>
      <c r="AU489" s="117">
        <v>46105</v>
      </c>
      <c r="AV489" s="117">
        <f t="shared" si="178"/>
        <v>23017</v>
      </c>
      <c r="AW489" t="s">
        <v>965</v>
      </c>
      <c r="AX489">
        <f t="shared" si="179"/>
        <v>2346105</v>
      </c>
      <c r="AY489" s="1">
        <v>1</v>
      </c>
      <c r="BC489">
        <v>14.96</v>
      </c>
      <c r="BD489">
        <v>0</v>
      </c>
      <c r="BE489">
        <v>14.96</v>
      </c>
      <c r="BH489" s="123">
        <f t="shared" si="202"/>
        <v>0.57599999999999996</v>
      </c>
      <c r="BI489" s="123">
        <f t="shared" si="203"/>
        <v>0</v>
      </c>
      <c r="BJ489">
        <f t="shared" si="204"/>
        <v>0</v>
      </c>
      <c r="BN489" s="63">
        <v>0</v>
      </c>
    </row>
    <row r="490" spans="1:66" hidden="1" outlineLevel="1">
      <c r="A490" t="s">
        <v>1834</v>
      </c>
      <c r="B490" s="8" t="s">
        <v>1706</v>
      </c>
      <c r="C490" s="1">
        <f t="shared" si="192"/>
        <v>1514</v>
      </c>
      <c r="D490" s="5">
        <f>IF(N490&gt;0, RANK(N490,(N490:P490,Q490:AE490)),0)</f>
        <v>2</v>
      </c>
      <c r="E490" s="5">
        <f>IF(O490&gt;0,RANK(O490,(N490:P490,Q490:AE490)),0)</f>
        <v>1</v>
      </c>
      <c r="F490" s="5">
        <f t="shared" si="193"/>
        <v>0</v>
      </c>
      <c r="G490" s="1">
        <f t="shared" si="194"/>
        <v>67</v>
      </c>
      <c r="H490" s="2">
        <f t="shared" si="195"/>
        <v>4.4253632760898283E-2</v>
      </c>
      <c r="I490" s="6"/>
      <c r="J490" s="2">
        <f t="shared" si="196"/>
        <v>0.46499339498018494</v>
      </c>
      <c r="K490" s="2">
        <f t="shared" si="197"/>
        <v>0.50924702774108321</v>
      </c>
      <c r="L490" s="2">
        <f t="shared" si="198"/>
        <v>0</v>
      </c>
      <c r="M490" s="2">
        <f t="shared" si="199"/>
        <v>2.5759577278731793E-2</v>
      </c>
      <c r="N490" s="63">
        <v>704</v>
      </c>
      <c r="O490" s="63">
        <v>771</v>
      </c>
      <c r="P490" s="63"/>
      <c r="Q490" s="63">
        <v>21</v>
      </c>
      <c r="R490" s="63">
        <v>13</v>
      </c>
      <c r="S490" s="63"/>
      <c r="T490" s="67"/>
      <c r="U490" s="63"/>
      <c r="V490" s="63"/>
      <c r="W490" s="63">
        <f t="shared" si="176"/>
        <v>5</v>
      </c>
      <c r="X490" s="63">
        <v>0</v>
      </c>
      <c r="Y490" s="63"/>
      <c r="Z490" s="63"/>
      <c r="AA490" s="63"/>
      <c r="AB490" s="63"/>
      <c r="AJ490" s="8">
        <v>0</v>
      </c>
      <c r="AN490" t="str">
        <f t="shared" si="177"/>
        <v>Minot</v>
      </c>
      <c r="AO490" t="s">
        <v>1126</v>
      </c>
      <c r="AP490">
        <v>2</v>
      </c>
      <c r="AR490" s="111">
        <v>23</v>
      </c>
      <c r="AS490" s="113">
        <v>1</v>
      </c>
      <c r="AT490" s="113">
        <v>50</v>
      </c>
      <c r="AU490" s="117">
        <v>46160</v>
      </c>
      <c r="AV490" s="117">
        <f t="shared" si="178"/>
        <v>23001</v>
      </c>
      <c r="AW490" t="s">
        <v>1480</v>
      </c>
      <c r="AX490">
        <f t="shared" si="179"/>
        <v>2346160</v>
      </c>
      <c r="AY490" s="1">
        <v>17</v>
      </c>
      <c r="BC490">
        <v>29.9</v>
      </c>
      <c r="BD490">
        <v>0.14000000000000001</v>
      </c>
      <c r="BE490">
        <v>29.76</v>
      </c>
      <c r="BH490" s="123">
        <f t="shared" si="202"/>
        <v>0</v>
      </c>
      <c r="BI490" s="123">
        <f t="shared" si="203"/>
        <v>0.50900000000000001</v>
      </c>
      <c r="BJ490">
        <f t="shared" si="204"/>
        <v>0</v>
      </c>
      <c r="BN490" s="63">
        <v>5</v>
      </c>
    </row>
    <row r="491" spans="1:66" hidden="1" outlineLevel="1">
      <c r="A491" t="s">
        <v>331</v>
      </c>
      <c r="B491" s="8" t="s">
        <v>1706</v>
      </c>
      <c r="C491" s="1">
        <f t="shared" si="192"/>
        <v>55</v>
      </c>
      <c r="D491" s="5">
        <f>IF(N491&gt;0, RANK(N491,(N491:P491,Q491:AE491)),0)</f>
        <v>1</v>
      </c>
      <c r="E491" s="5">
        <f>IF(O491&gt;0,RANK(O491,(N491:P491,Q491:AE491)),0)</f>
        <v>2</v>
      </c>
      <c r="F491" s="5">
        <f t="shared" si="193"/>
        <v>0</v>
      </c>
      <c r="G491" s="1">
        <f t="shared" si="194"/>
        <v>44</v>
      </c>
      <c r="H491" s="2">
        <f t="shared" si="195"/>
        <v>0.8</v>
      </c>
      <c r="I491" s="6"/>
      <c r="J491" s="2">
        <f t="shared" si="196"/>
        <v>0.89090909090909087</v>
      </c>
      <c r="K491" s="2">
        <f t="shared" si="197"/>
        <v>9.0909090909090912E-2</v>
      </c>
      <c r="L491" s="2">
        <f t="shared" si="198"/>
        <v>0</v>
      </c>
      <c r="M491" s="2">
        <f t="shared" si="199"/>
        <v>1.8181818181818216E-2</v>
      </c>
      <c r="N491" s="63">
        <v>49</v>
      </c>
      <c r="O491" s="63">
        <v>5</v>
      </c>
      <c r="P491" s="63"/>
      <c r="Q491" s="63">
        <v>0</v>
      </c>
      <c r="R491" s="63">
        <v>1</v>
      </c>
      <c r="S491" s="63"/>
      <c r="T491" s="67"/>
      <c r="U491" s="63"/>
      <c r="V491" s="63"/>
      <c r="W491" s="63">
        <f t="shared" si="176"/>
        <v>0</v>
      </c>
      <c r="X491" s="63">
        <v>0</v>
      </c>
      <c r="Y491" s="63"/>
      <c r="Z491" s="63"/>
      <c r="AA491" s="63"/>
      <c r="AB491" s="63"/>
      <c r="AJ491" s="8">
        <v>0</v>
      </c>
      <c r="AN491" t="str">
        <f t="shared" si="177"/>
        <v>Monhegan</v>
      </c>
      <c r="AO491" t="s">
        <v>1605</v>
      </c>
      <c r="AP491">
        <v>1</v>
      </c>
      <c r="AR491" s="111">
        <v>23</v>
      </c>
      <c r="AS491" s="113">
        <v>15</v>
      </c>
      <c r="AT491" s="113">
        <v>55</v>
      </c>
      <c r="AU491" s="117">
        <v>46335</v>
      </c>
      <c r="AV491" s="117">
        <f t="shared" si="178"/>
        <v>23015</v>
      </c>
      <c r="AW491" t="s">
        <v>3099</v>
      </c>
      <c r="AX491">
        <f t="shared" si="179"/>
        <v>2346335</v>
      </c>
      <c r="AY491" s="1">
        <v>1</v>
      </c>
      <c r="BC491">
        <v>4.5199999999999996</v>
      </c>
      <c r="BD491">
        <v>3.66</v>
      </c>
      <c r="BE491">
        <v>0.86</v>
      </c>
      <c r="BH491" s="123">
        <f t="shared" si="202"/>
        <v>0.89</v>
      </c>
      <c r="BI491" s="123">
        <f t="shared" si="203"/>
        <v>0</v>
      </c>
      <c r="BJ491">
        <f t="shared" si="204"/>
        <v>0</v>
      </c>
      <c r="BN491" s="63">
        <v>0</v>
      </c>
    </row>
    <row r="492" spans="1:66" hidden="1" outlineLevel="1">
      <c r="A492" t="s">
        <v>2453</v>
      </c>
      <c r="B492" s="8" t="s">
        <v>1706</v>
      </c>
      <c r="C492" s="1">
        <f t="shared" si="192"/>
        <v>2316</v>
      </c>
      <c r="D492" s="5">
        <f>IF(N492&gt;0, RANK(N492,(N492:P492,Q492:AE492)),0)</f>
        <v>1</v>
      </c>
      <c r="E492" s="5">
        <f>IF(O492&gt;0,RANK(O492,(N492:P492,Q492:AE492)),0)</f>
        <v>2</v>
      </c>
      <c r="F492" s="5">
        <f t="shared" si="193"/>
        <v>0</v>
      </c>
      <c r="G492" s="1">
        <f t="shared" si="194"/>
        <v>93</v>
      </c>
      <c r="H492" s="2">
        <f t="shared" si="195"/>
        <v>4.0155440414507769E-2</v>
      </c>
      <c r="I492" s="6"/>
      <c r="J492" s="2">
        <f t="shared" si="196"/>
        <v>0.50172711571675299</v>
      </c>
      <c r="K492" s="2">
        <f t="shared" si="197"/>
        <v>0.46157167530224524</v>
      </c>
      <c r="L492" s="2">
        <f t="shared" si="198"/>
        <v>0</v>
      </c>
      <c r="M492" s="2">
        <f t="shared" si="199"/>
        <v>3.6701208981001765E-2</v>
      </c>
      <c r="N492" s="63">
        <v>1162</v>
      </c>
      <c r="O492" s="63">
        <v>1069</v>
      </c>
      <c r="P492" s="63"/>
      <c r="Q492" s="63">
        <v>43</v>
      </c>
      <c r="R492" s="63">
        <v>32</v>
      </c>
      <c r="S492" s="63"/>
      <c r="T492" s="67"/>
      <c r="U492" s="63"/>
      <c r="V492" s="63"/>
      <c r="W492" s="63">
        <f t="shared" si="176"/>
        <v>10</v>
      </c>
      <c r="X492" s="63">
        <v>0</v>
      </c>
      <c r="Y492" s="63"/>
      <c r="Z492" s="63"/>
      <c r="AA492" s="63"/>
      <c r="AB492" s="63"/>
      <c r="AJ492" s="8">
        <v>0</v>
      </c>
      <c r="AN492" t="str">
        <f t="shared" si="177"/>
        <v>Monmouth</v>
      </c>
      <c r="AO492" t="s">
        <v>3027</v>
      </c>
      <c r="AP492">
        <v>2</v>
      </c>
      <c r="AR492" s="111">
        <v>23</v>
      </c>
      <c r="AS492" s="113">
        <v>11</v>
      </c>
      <c r="AT492" s="113">
        <v>70</v>
      </c>
      <c r="AU492" s="117">
        <v>46405</v>
      </c>
      <c r="AV492" s="117">
        <f t="shared" si="178"/>
        <v>23011</v>
      </c>
      <c r="AW492" t="s">
        <v>1480</v>
      </c>
      <c r="AX492">
        <f t="shared" si="179"/>
        <v>2346405</v>
      </c>
      <c r="AY492" s="1">
        <v>13</v>
      </c>
      <c r="BC492">
        <v>39.020000000000003</v>
      </c>
      <c r="BD492">
        <v>4.92</v>
      </c>
      <c r="BE492">
        <v>34.11</v>
      </c>
      <c r="BH492" s="123">
        <f t="shared" si="202"/>
        <v>0.501</v>
      </c>
      <c r="BI492" s="123">
        <f t="shared" si="203"/>
        <v>0</v>
      </c>
      <c r="BJ492">
        <f t="shared" si="204"/>
        <v>0</v>
      </c>
      <c r="BN492" s="63">
        <v>10</v>
      </c>
    </row>
    <row r="493" spans="1:66" hidden="1" outlineLevel="1">
      <c r="A493" t="s">
        <v>651</v>
      </c>
      <c r="B493" s="8" t="s">
        <v>1706</v>
      </c>
      <c r="C493" s="1">
        <f t="shared" si="192"/>
        <v>485</v>
      </c>
      <c r="D493" s="5">
        <f>IF(N493&gt;0, RANK(N493,(N493:P493,Q493:AE493)),0)</f>
        <v>1</v>
      </c>
      <c r="E493" s="5">
        <f>IF(O493&gt;0,RANK(O493,(N493:P493,Q493:AE493)),0)</f>
        <v>2</v>
      </c>
      <c r="F493" s="5">
        <f t="shared" si="193"/>
        <v>0</v>
      </c>
      <c r="G493" s="1">
        <f t="shared" si="194"/>
        <v>73</v>
      </c>
      <c r="H493" s="2">
        <f t="shared" si="195"/>
        <v>0.15051546391752577</v>
      </c>
      <c r="I493" s="6"/>
      <c r="J493" s="2">
        <f t="shared" si="196"/>
        <v>0.54639175257731953</v>
      </c>
      <c r="K493" s="2">
        <f t="shared" si="197"/>
        <v>0.3958762886597938</v>
      </c>
      <c r="L493" s="2">
        <f t="shared" si="198"/>
        <v>0</v>
      </c>
      <c r="M493" s="2">
        <f t="shared" si="199"/>
        <v>5.773195876288667E-2</v>
      </c>
      <c r="N493" s="63">
        <v>265</v>
      </c>
      <c r="O493" s="63">
        <v>192</v>
      </c>
      <c r="P493" s="63"/>
      <c r="Q493" s="63">
        <v>7</v>
      </c>
      <c r="R493" s="63">
        <v>18</v>
      </c>
      <c r="S493" s="63"/>
      <c r="T493" s="67"/>
      <c r="U493" s="63"/>
      <c r="V493" s="63"/>
      <c r="W493" s="63">
        <f t="shared" si="176"/>
        <v>3</v>
      </c>
      <c r="X493" s="63">
        <v>0</v>
      </c>
      <c r="Y493" s="63"/>
      <c r="Z493" s="63"/>
      <c r="AA493" s="63"/>
      <c r="AB493" s="63"/>
      <c r="AJ493" s="8">
        <v>0</v>
      </c>
      <c r="AN493" t="str">
        <f t="shared" si="177"/>
        <v>Monroe</v>
      </c>
      <c r="AO493" t="s">
        <v>220</v>
      </c>
      <c r="AP493">
        <v>2</v>
      </c>
      <c r="AR493" s="111">
        <v>23</v>
      </c>
      <c r="AS493" s="113">
        <v>27</v>
      </c>
      <c r="AT493" s="113">
        <v>60</v>
      </c>
      <c r="AU493" s="117">
        <v>46475</v>
      </c>
      <c r="AV493" s="117">
        <f t="shared" si="178"/>
        <v>23027</v>
      </c>
      <c r="AW493" t="s">
        <v>1480</v>
      </c>
      <c r="AX493">
        <f t="shared" si="179"/>
        <v>2346475</v>
      </c>
      <c r="AY493" s="1">
        <v>3</v>
      </c>
      <c r="BC493">
        <v>38.97</v>
      </c>
      <c r="BD493">
        <v>0.15</v>
      </c>
      <c r="BE493">
        <v>38.82</v>
      </c>
      <c r="BH493" s="123">
        <f t="shared" si="202"/>
        <v>0.54600000000000004</v>
      </c>
      <c r="BI493" s="123">
        <f t="shared" si="203"/>
        <v>0</v>
      </c>
      <c r="BJ493">
        <f t="shared" si="204"/>
        <v>0</v>
      </c>
      <c r="BN493" s="63">
        <v>3</v>
      </c>
    </row>
    <row r="494" spans="1:66" hidden="1" outlineLevel="1">
      <c r="A494" t="s">
        <v>451</v>
      </c>
      <c r="B494" s="8" t="s">
        <v>1706</v>
      </c>
      <c r="C494" s="1">
        <f t="shared" si="192"/>
        <v>424</v>
      </c>
      <c r="D494" s="5">
        <f>IF(N494&gt;0, RANK(N494,(N494:P494,Q494:AE494)),0)</f>
        <v>2</v>
      </c>
      <c r="E494" s="5">
        <f>IF(O494&gt;0,RANK(O494,(N494:P494,Q494:AE494)),0)</f>
        <v>1</v>
      </c>
      <c r="F494" s="5">
        <f t="shared" si="193"/>
        <v>0</v>
      </c>
      <c r="G494" s="1">
        <f t="shared" si="194"/>
        <v>10</v>
      </c>
      <c r="H494" s="2">
        <f t="shared" si="195"/>
        <v>2.358490566037736E-2</v>
      </c>
      <c r="I494" s="6"/>
      <c r="J494" s="2">
        <f t="shared" si="196"/>
        <v>0.46462264150943394</v>
      </c>
      <c r="K494" s="2">
        <f t="shared" si="197"/>
        <v>0.4882075471698113</v>
      </c>
      <c r="L494" s="2">
        <f t="shared" si="198"/>
        <v>0</v>
      </c>
      <c r="M494" s="2">
        <f t="shared" si="199"/>
        <v>4.7169811320754818E-2</v>
      </c>
      <c r="N494" s="63">
        <v>197</v>
      </c>
      <c r="O494" s="63">
        <v>207</v>
      </c>
      <c r="P494" s="63"/>
      <c r="Q494" s="63">
        <v>11</v>
      </c>
      <c r="R494" s="63">
        <v>9</v>
      </c>
      <c r="S494" s="63"/>
      <c r="T494" s="67"/>
      <c r="U494" s="63"/>
      <c r="V494" s="63"/>
      <c r="W494" s="63">
        <f t="shared" ref="W494:W557" si="205">BN494</f>
        <v>0</v>
      </c>
      <c r="X494" s="63">
        <v>0</v>
      </c>
      <c r="Y494" s="63"/>
      <c r="Z494" s="63"/>
      <c r="AA494" s="63"/>
      <c r="AB494" s="63"/>
      <c r="AJ494" s="8">
        <v>0</v>
      </c>
      <c r="AN494" t="str">
        <f t="shared" ref="AN494:AN557" si="206">A494</f>
        <v>Monson</v>
      </c>
      <c r="AO494" t="s">
        <v>1968</v>
      </c>
      <c r="AP494">
        <v>2</v>
      </c>
      <c r="AR494" s="111">
        <v>23</v>
      </c>
      <c r="AS494" s="113">
        <v>21</v>
      </c>
      <c r="AT494" s="113">
        <v>70</v>
      </c>
      <c r="AU494" s="117">
        <v>46580</v>
      </c>
      <c r="AV494" s="117">
        <f t="shared" ref="AV494:AV557" si="207">AR494*1000+AS494</f>
        <v>23021</v>
      </c>
      <c r="AW494" t="s">
        <v>1480</v>
      </c>
      <c r="AX494">
        <f t="shared" ref="AX494:AX557" si="208">AR494*100000+AU494</f>
        <v>2346580</v>
      </c>
      <c r="AY494" s="1">
        <v>12</v>
      </c>
      <c r="BC494">
        <v>49.25</v>
      </c>
      <c r="BD494">
        <v>2.17</v>
      </c>
      <c r="BE494">
        <v>47.08</v>
      </c>
      <c r="BH494" s="123">
        <f t="shared" si="202"/>
        <v>0</v>
      </c>
      <c r="BI494" s="123">
        <f t="shared" si="203"/>
        <v>0.48799999999999999</v>
      </c>
      <c r="BJ494">
        <f t="shared" si="204"/>
        <v>0</v>
      </c>
      <c r="BN494" s="63">
        <v>0</v>
      </c>
    </row>
    <row r="495" spans="1:66" hidden="1" outlineLevel="1">
      <c r="A495" t="s">
        <v>869</v>
      </c>
      <c r="B495" s="8" t="s">
        <v>1706</v>
      </c>
      <c r="C495" s="1">
        <f t="shared" si="192"/>
        <v>382</v>
      </c>
      <c r="D495" s="5">
        <f>IF(N495&gt;0, RANK(N495,(N495:P495,Q495:AE495)),0)</f>
        <v>2</v>
      </c>
      <c r="E495" s="5">
        <f>IF(O495&gt;0,RANK(O495,(N495:P495,Q495:AE495)),0)</f>
        <v>1</v>
      </c>
      <c r="F495" s="5">
        <f t="shared" si="193"/>
        <v>0</v>
      </c>
      <c r="G495" s="1">
        <f t="shared" si="194"/>
        <v>60</v>
      </c>
      <c r="H495" s="2">
        <f t="shared" si="195"/>
        <v>0.15706806282722513</v>
      </c>
      <c r="I495" s="6"/>
      <c r="J495" s="2">
        <f t="shared" si="196"/>
        <v>0.41361256544502617</v>
      </c>
      <c r="K495" s="2">
        <f t="shared" si="197"/>
        <v>0.5706806282722513</v>
      </c>
      <c r="L495" s="2">
        <f t="shared" si="198"/>
        <v>0</v>
      </c>
      <c r="M495" s="2">
        <f t="shared" si="199"/>
        <v>1.5706806282722474E-2</v>
      </c>
      <c r="N495" s="63">
        <v>158</v>
      </c>
      <c r="O495" s="63">
        <v>218</v>
      </c>
      <c r="P495" s="63"/>
      <c r="Q495" s="63">
        <v>5</v>
      </c>
      <c r="R495" s="63">
        <v>1</v>
      </c>
      <c r="S495" s="63"/>
      <c r="T495" s="67"/>
      <c r="U495" s="63"/>
      <c r="V495" s="63"/>
      <c r="W495" s="63">
        <f t="shared" si="205"/>
        <v>0</v>
      </c>
      <c r="X495" s="63">
        <v>0</v>
      </c>
      <c r="Y495" s="63"/>
      <c r="Z495" s="63"/>
      <c r="AA495" s="63"/>
      <c r="AB495" s="63"/>
      <c r="AJ495" s="8">
        <v>0</v>
      </c>
      <c r="AN495" t="str">
        <f t="shared" si="206"/>
        <v>Monticello</v>
      </c>
      <c r="AO495" t="s">
        <v>2848</v>
      </c>
      <c r="AP495">
        <v>2</v>
      </c>
      <c r="AR495" s="111">
        <v>23</v>
      </c>
      <c r="AS495" s="113">
        <v>3</v>
      </c>
      <c r="AT495" s="113">
        <v>210</v>
      </c>
      <c r="AU495" s="117">
        <v>46685</v>
      </c>
      <c r="AV495" s="117">
        <f t="shared" si="207"/>
        <v>23003</v>
      </c>
      <c r="AW495" t="s">
        <v>1480</v>
      </c>
      <c r="AX495">
        <f t="shared" si="208"/>
        <v>2346685</v>
      </c>
      <c r="AY495" s="1">
        <v>15</v>
      </c>
      <c r="BC495">
        <v>38.340000000000003</v>
      </c>
      <c r="BD495">
        <v>0.17</v>
      </c>
      <c r="BE495">
        <v>38.18</v>
      </c>
      <c r="BH495" s="123">
        <f t="shared" si="202"/>
        <v>0</v>
      </c>
      <c r="BI495" s="123">
        <f t="shared" si="203"/>
        <v>0.56999999999999995</v>
      </c>
      <c r="BJ495">
        <f t="shared" si="204"/>
        <v>0</v>
      </c>
      <c r="BN495" s="63">
        <v>0</v>
      </c>
    </row>
    <row r="496" spans="1:66" hidden="1" outlineLevel="1">
      <c r="A496" t="s">
        <v>1584</v>
      </c>
      <c r="B496" s="8" t="s">
        <v>1706</v>
      </c>
      <c r="C496" s="1">
        <f t="shared" si="192"/>
        <v>549</v>
      </c>
      <c r="D496" s="5">
        <f>IF(N496&gt;0, RANK(N496,(N496:P496,Q496:AE496)),0)</f>
        <v>1</v>
      </c>
      <c r="E496" s="5">
        <f>IF(O496&gt;0,RANK(O496,(N496:P496,Q496:AE496)),0)</f>
        <v>2</v>
      </c>
      <c r="F496" s="5">
        <f t="shared" si="193"/>
        <v>0</v>
      </c>
      <c r="G496" s="1">
        <f t="shared" si="194"/>
        <v>127</v>
      </c>
      <c r="H496" s="2">
        <f t="shared" si="195"/>
        <v>0.23132969034608378</v>
      </c>
      <c r="I496" s="6"/>
      <c r="J496" s="2">
        <f t="shared" si="196"/>
        <v>0.58105646630236796</v>
      </c>
      <c r="K496" s="2">
        <f t="shared" si="197"/>
        <v>0.34972677595628415</v>
      </c>
      <c r="L496" s="2">
        <f t="shared" si="198"/>
        <v>0</v>
      </c>
      <c r="M496" s="2">
        <f t="shared" si="199"/>
        <v>6.921675774134789E-2</v>
      </c>
      <c r="N496" s="63">
        <v>319</v>
      </c>
      <c r="O496" s="63">
        <v>192</v>
      </c>
      <c r="P496" s="63"/>
      <c r="Q496" s="63">
        <v>8</v>
      </c>
      <c r="R496" s="63">
        <v>22</v>
      </c>
      <c r="S496" s="63"/>
      <c r="T496" s="67"/>
      <c r="U496" s="63"/>
      <c r="V496" s="63"/>
      <c r="W496" s="63">
        <f t="shared" si="205"/>
        <v>8</v>
      </c>
      <c r="X496" s="63">
        <v>0</v>
      </c>
      <c r="Y496" s="63"/>
      <c r="Z496" s="63"/>
      <c r="AA496" s="63"/>
      <c r="AB496" s="63"/>
      <c r="AJ496" s="8">
        <v>0</v>
      </c>
      <c r="AN496" t="str">
        <f t="shared" si="206"/>
        <v>Montville</v>
      </c>
      <c r="AO496" t="s">
        <v>220</v>
      </c>
      <c r="AP496">
        <v>2</v>
      </c>
      <c r="AR496" s="111">
        <v>23</v>
      </c>
      <c r="AS496" s="113">
        <v>27</v>
      </c>
      <c r="AT496" s="113">
        <v>65</v>
      </c>
      <c r="AU496" s="117">
        <v>46790</v>
      </c>
      <c r="AV496" s="117">
        <f t="shared" si="207"/>
        <v>23027</v>
      </c>
      <c r="AW496" t="s">
        <v>1480</v>
      </c>
      <c r="AX496">
        <f t="shared" si="208"/>
        <v>2346790</v>
      </c>
      <c r="AY496" s="1">
        <v>3</v>
      </c>
      <c r="BC496">
        <v>43.12</v>
      </c>
      <c r="BD496">
        <v>0.5</v>
      </c>
      <c r="BE496">
        <v>42.62</v>
      </c>
      <c r="BH496" s="123">
        <f t="shared" si="202"/>
        <v>0.58099999999999996</v>
      </c>
      <c r="BI496" s="123">
        <f t="shared" si="203"/>
        <v>0</v>
      </c>
      <c r="BJ496">
        <f t="shared" si="204"/>
        <v>0</v>
      </c>
      <c r="BN496" s="63">
        <v>8</v>
      </c>
    </row>
    <row r="497" spans="1:66" hidden="1" outlineLevel="1">
      <c r="A497" t="s">
        <v>1753</v>
      </c>
      <c r="B497" s="8" t="s">
        <v>1706</v>
      </c>
      <c r="C497" s="1">
        <f t="shared" si="192"/>
        <v>112</v>
      </c>
      <c r="D497" s="5">
        <f>IF(N497&gt;0, RANK(N497,(N497:P497,Q497:AE497)),0)</f>
        <v>2</v>
      </c>
      <c r="E497" s="5">
        <f>IF(O497&gt;0,RANK(O497,(N497:P497,Q497:AE497)),0)</f>
        <v>1</v>
      </c>
      <c r="F497" s="5">
        <f t="shared" si="193"/>
        <v>0</v>
      </c>
      <c r="G497" s="1">
        <f t="shared" si="194"/>
        <v>43</v>
      </c>
      <c r="H497" s="2">
        <f t="shared" si="195"/>
        <v>0.38392857142857145</v>
      </c>
      <c r="I497" s="6"/>
      <c r="J497" s="2">
        <f t="shared" si="196"/>
        <v>0.29464285714285715</v>
      </c>
      <c r="K497" s="2">
        <f t="shared" si="197"/>
        <v>0.6785714285714286</v>
      </c>
      <c r="L497" s="2">
        <f t="shared" si="198"/>
        <v>0</v>
      </c>
      <c r="M497" s="2">
        <f t="shared" si="199"/>
        <v>2.6785714285714191E-2</v>
      </c>
      <c r="N497" s="63">
        <v>33</v>
      </c>
      <c r="O497" s="63">
        <v>76</v>
      </c>
      <c r="P497" s="63"/>
      <c r="Q497" s="63">
        <v>2</v>
      </c>
      <c r="R497" s="63">
        <v>0</v>
      </c>
      <c r="S497" s="63"/>
      <c r="T497" s="67"/>
      <c r="U497" s="63"/>
      <c r="V497" s="63"/>
      <c r="W497" s="63">
        <f t="shared" si="205"/>
        <v>1</v>
      </c>
      <c r="X497" s="63">
        <v>0</v>
      </c>
      <c r="Y497" s="63"/>
      <c r="Z497" s="63"/>
      <c r="AA497" s="63"/>
      <c r="AB497" s="63"/>
      <c r="AJ497" s="8">
        <v>0</v>
      </c>
      <c r="AN497" t="str">
        <f t="shared" si="206"/>
        <v>Moose River</v>
      </c>
      <c r="AO497" t="s">
        <v>1796</v>
      </c>
      <c r="AP497">
        <v>2</v>
      </c>
      <c r="AR497" s="111">
        <v>23</v>
      </c>
      <c r="AS497" s="113">
        <v>25</v>
      </c>
      <c r="AT497" s="113">
        <v>95</v>
      </c>
      <c r="AU497" s="117">
        <v>47140</v>
      </c>
      <c r="AV497" s="117">
        <f t="shared" si="207"/>
        <v>23025</v>
      </c>
      <c r="AW497" t="s">
        <v>1480</v>
      </c>
      <c r="AX497">
        <f t="shared" si="208"/>
        <v>2347140</v>
      </c>
      <c r="AY497" s="1">
        <v>0</v>
      </c>
      <c r="BC497">
        <v>41.12</v>
      </c>
      <c r="BD497">
        <v>0.48</v>
      </c>
      <c r="BE497">
        <v>40.630000000000003</v>
      </c>
      <c r="BH497" s="123">
        <f t="shared" si="202"/>
        <v>0</v>
      </c>
      <c r="BI497" s="123">
        <f t="shared" si="203"/>
        <v>0.67800000000000005</v>
      </c>
      <c r="BJ497">
        <f t="shared" si="204"/>
        <v>0</v>
      </c>
      <c r="BN497" s="63">
        <v>1</v>
      </c>
    </row>
    <row r="498" spans="1:66" hidden="1" outlineLevel="1">
      <c r="A498" t="s">
        <v>332</v>
      </c>
      <c r="B498" s="8" t="s">
        <v>1706</v>
      </c>
      <c r="C498" s="1">
        <f t="shared" si="192"/>
        <v>24</v>
      </c>
      <c r="D498" s="5">
        <f>IF(N498&gt;0, RANK(N498,(N498:P498,Q498:AE498)),0)</f>
        <v>2</v>
      </c>
      <c r="E498" s="5">
        <f>IF(O498&gt;0,RANK(O498,(N498:P498,Q498:AE498)),0)</f>
        <v>1</v>
      </c>
      <c r="F498" s="5">
        <f t="shared" si="193"/>
        <v>0</v>
      </c>
      <c r="G498" s="1">
        <f t="shared" si="194"/>
        <v>20</v>
      </c>
      <c r="H498" s="2">
        <f t="shared" si="195"/>
        <v>0.83333333333333337</v>
      </c>
      <c r="I498" s="6"/>
      <c r="J498" s="2">
        <f t="shared" si="196"/>
        <v>4.1666666666666664E-2</v>
      </c>
      <c r="K498" s="2">
        <f t="shared" si="197"/>
        <v>0.875</v>
      </c>
      <c r="L498" s="2">
        <f t="shared" si="198"/>
        <v>0</v>
      </c>
      <c r="M498" s="2">
        <f t="shared" si="199"/>
        <v>8.333333333333337E-2</v>
      </c>
      <c r="N498" s="63">
        <v>1</v>
      </c>
      <c r="O498" s="63">
        <v>21</v>
      </c>
      <c r="P498" s="63"/>
      <c r="Q498" s="63">
        <v>1</v>
      </c>
      <c r="R498" s="63">
        <v>0</v>
      </c>
      <c r="S498" s="63"/>
      <c r="T498" s="67"/>
      <c r="U498" s="63"/>
      <c r="V498" s="63"/>
      <c r="W498" s="63">
        <f t="shared" si="205"/>
        <v>1</v>
      </c>
      <c r="X498" s="63">
        <v>0</v>
      </c>
      <c r="Y498" s="63"/>
      <c r="Z498" s="63"/>
      <c r="AA498" s="63"/>
      <c r="AB498" s="63"/>
      <c r="AJ498" s="8">
        <v>0</v>
      </c>
      <c r="AN498" t="str">
        <f t="shared" si="206"/>
        <v>Moro</v>
      </c>
      <c r="AO498" t="s">
        <v>2848</v>
      </c>
      <c r="AP498">
        <v>2</v>
      </c>
      <c r="AR498" s="111">
        <v>23</v>
      </c>
      <c r="AS498" s="113">
        <v>3</v>
      </c>
      <c r="AT498" s="113">
        <v>215</v>
      </c>
      <c r="AU498" s="117">
        <v>47175</v>
      </c>
      <c r="AV498" s="117">
        <f t="shared" si="207"/>
        <v>23003</v>
      </c>
      <c r="AW498" t="s">
        <v>3099</v>
      </c>
      <c r="AX498">
        <f t="shared" si="208"/>
        <v>2347175</v>
      </c>
      <c r="AY498" s="1">
        <v>1</v>
      </c>
      <c r="BC498">
        <v>36.67</v>
      </c>
      <c r="BD498">
        <v>1.1000000000000001</v>
      </c>
      <c r="BE498">
        <v>35.57</v>
      </c>
      <c r="BH498" s="123">
        <f t="shared" si="202"/>
        <v>0</v>
      </c>
      <c r="BI498" s="123">
        <f t="shared" si="203"/>
        <v>0.875</v>
      </c>
      <c r="BJ498">
        <f t="shared" si="204"/>
        <v>0</v>
      </c>
      <c r="BN498" s="63">
        <v>1</v>
      </c>
    </row>
    <row r="499" spans="1:66" hidden="1" outlineLevel="1">
      <c r="A499" t="s">
        <v>3485</v>
      </c>
      <c r="B499" s="8" t="s">
        <v>1706</v>
      </c>
      <c r="C499" s="1">
        <f t="shared" si="192"/>
        <v>2</v>
      </c>
      <c r="D499" s="5">
        <f>IF(N499&gt;0, RANK(N499,(N499:P499,Q499:AE499)),0)</f>
        <v>0</v>
      </c>
      <c r="E499" s="5">
        <f>IF(O499&gt;0,RANK(O499,(N499:P499,Q499:AE499)),0)</f>
        <v>1</v>
      </c>
      <c r="F499" s="5">
        <f t="shared" si="193"/>
        <v>0</v>
      </c>
      <c r="G499" s="1">
        <f t="shared" si="194"/>
        <v>2</v>
      </c>
      <c r="H499" s="2">
        <f t="shared" si="195"/>
        <v>1</v>
      </c>
      <c r="I499" s="6"/>
      <c r="J499" s="2">
        <f t="shared" si="196"/>
        <v>0</v>
      </c>
      <c r="K499" s="2">
        <f t="shared" si="197"/>
        <v>1</v>
      </c>
      <c r="L499" s="2">
        <f t="shared" si="198"/>
        <v>0</v>
      </c>
      <c r="M499" s="2">
        <f t="shared" si="199"/>
        <v>0</v>
      </c>
      <c r="N499" s="63">
        <v>0</v>
      </c>
      <c r="O499" s="63">
        <v>2</v>
      </c>
      <c r="P499" s="63"/>
      <c r="Q499" s="63">
        <v>0</v>
      </c>
      <c r="R499" s="63">
        <v>0</v>
      </c>
      <c r="S499" s="63"/>
      <c r="T499" s="67"/>
      <c r="U499" s="63"/>
      <c r="V499" s="63"/>
      <c r="W499" s="63">
        <f t="shared" si="205"/>
        <v>0</v>
      </c>
      <c r="X499" s="63">
        <v>0</v>
      </c>
      <c r="Y499" s="63"/>
      <c r="Z499" s="63"/>
      <c r="AA499" s="63"/>
      <c r="AB499" s="63"/>
      <c r="AJ499" s="8">
        <v>0</v>
      </c>
      <c r="AN499" t="str">
        <f t="shared" si="206"/>
        <v xml:space="preserve"> Moro Twps</v>
      </c>
      <c r="AO499" t="s">
        <v>2848</v>
      </c>
      <c r="AP499">
        <v>2</v>
      </c>
      <c r="AR499" s="111">
        <v>23</v>
      </c>
      <c r="AS499" s="113">
        <v>3</v>
      </c>
      <c r="AU499" s="141">
        <v>47176</v>
      </c>
      <c r="AV499" s="117">
        <f t="shared" si="207"/>
        <v>23003</v>
      </c>
      <c r="AW499" t="s">
        <v>965</v>
      </c>
      <c r="AX499">
        <f t="shared" si="208"/>
        <v>2347176</v>
      </c>
      <c r="AY499" s="1">
        <v>0</v>
      </c>
      <c r="BI499" s="123"/>
      <c r="BN499" s="63">
        <v>0</v>
      </c>
    </row>
    <row r="500" spans="1:66" hidden="1" outlineLevel="1">
      <c r="A500" t="s">
        <v>2660</v>
      </c>
      <c r="B500" s="8" t="s">
        <v>1706</v>
      </c>
      <c r="C500" s="1">
        <f t="shared" si="192"/>
        <v>501</v>
      </c>
      <c r="D500" s="5">
        <f>IF(N500&gt;0, RANK(N500,(N500:P500,Q500:AE500)),0)</f>
        <v>2</v>
      </c>
      <c r="E500" s="5">
        <f>IF(O500&gt;0,RANK(O500,(N500:P500,Q500:AE500)),0)</f>
        <v>1</v>
      </c>
      <c r="F500" s="5">
        <f t="shared" si="193"/>
        <v>0</v>
      </c>
      <c r="G500" s="1">
        <f t="shared" si="194"/>
        <v>54</v>
      </c>
      <c r="H500" s="2">
        <f t="shared" si="195"/>
        <v>0.10778443113772455</v>
      </c>
      <c r="I500" s="6"/>
      <c r="J500" s="2">
        <f t="shared" si="196"/>
        <v>0.43313373253493015</v>
      </c>
      <c r="K500" s="2">
        <f t="shared" si="197"/>
        <v>0.54091816367265466</v>
      </c>
      <c r="L500" s="2">
        <f t="shared" si="198"/>
        <v>0</v>
      </c>
      <c r="M500" s="2">
        <f t="shared" si="199"/>
        <v>2.5948103792415189E-2</v>
      </c>
      <c r="N500" s="63">
        <v>217</v>
      </c>
      <c r="O500" s="63">
        <v>271</v>
      </c>
      <c r="P500" s="63"/>
      <c r="Q500" s="63">
        <v>5</v>
      </c>
      <c r="R500" s="63">
        <v>7</v>
      </c>
      <c r="S500" s="63"/>
      <c r="T500" s="67"/>
      <c r="U500" s="63"/>
      <c r="V500" s="63"/>
      <c r="W500" s="63">
        <f t="shared" si="205"/>
        <v>1</v>
      </c>
      <c r="X500" s="63">
        <v>0</v>
      </c>
      <c r="Y500" s="63"/>
      <c r="Z500" s="63"/>
      <c r="AA500" s="63"/>
      <c r="AB500" s="63"/>
      <c r="AJ500" s="8">
        <v>0</v>
      </c>
      <c r="AN500" t="str">
        <f t="shared" si="206"/>
        <v>Morrill</v>
      </c>
      <c r="AO500" t="s">
        <v>220</v>
      </c>
      <c r="AP500">
        <v>2</v>
      </c>
      <c r="AR500" s="111">
        <v>23</v>
      </c>
      <c r="AS500" s="113">
        <v>27</v>
      </c>
      <c r="AT500" s="113">
        <v>70</v>
      </c>
      <c r="AU500" s="117">
        <v>47245</v>
      </c>
      <c r="AV500" s="117">
        <f t="shared" si="207"/>
        <v>23027</v>
      </c>
      <c r="AW500" t="s">
        <v>1480</v>
      </c>
      <c r="AX500">
        <f t="shared" si="208"/>
        <v>2347245</v>
      </c>
      <c r="AY500" s="1">
        <v>4</v>
      </c>
      <c r="BC500">
        <v>17.05</v>
      </c>
      <c r="BD500">
        <v>0.49</v>
      </c>
      <c r="BE500">
        <v>16.559999999999999</v>
      </c>
      <c r="BH500" s="123">
        <f t="shared" ref="BH500:BH534" si="209">IF(D500=1,ROUNDDOWN(J500,3),0)</f>
        <v>0</v>
      </c>
      <c r="BI500" s="123">
        <f t="shared" ref="BI500:BI534" si="210">IF(E500=1,ROUNDDOWN(K500,3),0)</f>
        <v>0.54</v>
      </c>
      <c r="BJ500">
        <f t="shared" ref="BJ500:BJ534" si="211">IF(BH500=BI500,ROUNDDOWN(BI500*10,0),0)</f>
        <v>0</v>
      </c>
      <c r="BN500" s="63">
        <v>1</v>
      </c>
    </row>
    <row r="501" spans="1:66" hidden="1" outlineLevel="1">
      <c r="A501" t="s">
        <v>2324</v>
      </c>
      <c r="B501" s="8" t="s">
        <v>1706</v>
      </c>
      <c r="C501" s="1">
        <f t="shared" si="192"/>
        <v>249</v>
      </c>
      <c r="D501" s="5">
        <f>IF(N501&gt;0, RANK(N501,(N501:P501,Q501:AE501)),0)</f>
        <v>1</v>
      </c>
      <c r="E501" s="5">
        <f>IF(O501&gt;0,RANK(O501,(N501:P501,Q501:AE501)),0)</f>
        <v>2</v>
      </c>
      <c r="F501" s="5">
        <f t="shared" si="193"/>
        <v>0</v>
      </c>
      <c r="G501" s="1">
        <f t="shared" si="194"/>
        <v>27</v>
      </c>
      <c r="H501" s="2">
        <f t="shared" si="195"/>
        <v>0.10843373493975904</v>
      </c>
      <c r="I501" s="6"/>
      <c r="J501" s="2">
        <f t="shared" si="196"/>
        <v>0.55020080321285136</v>
      </c>
      <c r="K501" s="2">
        <f t="shared" si="197"/>
        <v>0.44176706827309237</v>
      </c>
      <c r="L501" s="2">
        <f t="shared" si="198"/>
        <v>0</v>
      </c>
      <c r="M501" s="2">
        <f t="shared" si="199"/>
        <v>8.0321285140562693E-3</v>
      </c>
      <c r="N501" s="63">
        <v>137</v>
      </c>
      <c r="O501" s="63">
        <v>110</v>
      </c>
      <c r="P501" s="63"/>
      <c r="Q501" s="63">
        <v>0</v>
      </c>
      <c r="R501" s="63">
        <v>2</v>
      </c>
      <c r="S501" s="63"/>
      <c r="T501" s="67"/>
      <c r="U501" s="63"/>
      <c r="V501" s="63"/>
      <c r="W501" s="63">
        <f t="shared" si="205"/>
        <v>0</v>
      </c>
      <c r="X501" s="63">
        <v>0</v>
      </c>
      <c r="Y501" s="63"/>
      <c r="Z501" s="63"/>
      <c r="AA501" s="63"/>
      <c r="AB501" s="63"/>
      <c r="AJ501" s="8">
        <v>0</v>
      </c>
      <c r="AN501" t="str">
        <f t="shared" si="206"/>
        <v>Moscow</v>
      </c>
      <c r="AO501" t="s">
        <v>1796</v>
      </c>
      <c r="AP501">
        <v>2</v>
      </c>
      <c r="AR501" s="111">
        <v>23</v>
      </c>
      <c r="AS501" s="113">
        <v>25</v>
      </c>
      <c r="AT501" s="113">
        <v>100</v>
      </c>
      <c r="AU501" s="117">
        <v>47455</v>
      </c>
      <c r="AV501" s="117">
        <f t="shared" si="207"/>
        <v>23025</v>
      </c>
      <c r="AW501" t="s">
        <v>1480</v>
      </c>
      <c r="AX501">
        <f t="shared" si="208"/>
        <v>2347455</v>
      </c>
      <c r="AY501" s="1">
        <v>5</v>
      </c>
      <c r="BC501">
        <v>48.21</v>
      </c>
      <c r="BD501">
        <v>2.4300000000000002</v>
      </c>
      <c r="BE501">
        <v>45.78</v>
      </c>
      <c r="BH501" s="123">
        <f t="shared" si="209"/>
        <v>0.55000000000000004</v>
      </c>
      <c r="BI501" s="123">
        <f t="shared" si="210"/>
        <v>0</v>
      </c>
      <c r="BJ501">
        <f t="shared" si="211"/>
        <v>0</v>
      </c>
      <c r="BN501" s="63">
        <v>0</v>
      </c>
    </row>
    <row r="502" spans="1:66" hidden="1" outlineLevel="1">
      <c r="A502" t="s">
        <v>245</v>
      </c>
      <c r="B502" s="8" t="s">
        <v>1706</v>
      </c>
      <c r="C502" s="1">
        <f t="shared" si="192"/>
        <v>115</v>
      </c>
      <c r="D502" s="5">
        <f>IF(N502&gt;0, RANK(N502,(N502:P502,Q502:AE502)),0)</f>
        <v>2</v>
      </c>
      <c r="E502" s="5">
        <f>IF(O502&gt;0,RANK(O502,(N502:P502,Q502:AE502)),0)</f>
        <v>1</v>
      </c>
      <c r="F502" s="5">
        <f t="shared" si="193"/>
        <v>0</v>
      </c>
      <c r="G502" s="1">
        <f t="shared" si="194"/>
        <v>40</v>
      </c>
      <c r="H502" s="2">
        <f t="shared" si="195"/>
        <v>0.34782608695652173</v>
      </c>
      <c r="I502" s="6"/>
      <c r="J502" s="2">
        <f t="shared" si="196"/>
        <v>0.31304347826086959</v>
      </c>
      <c r="K502" s="2">
        <f t="shared" si="197"/>
        <v>0.66086956521739126</v>
      </c>
      <c r="L502" s="2">
        <f t="shared" si="198"/>
        <v>0</v>
      </c>
      <c r="M502" s="2">
        <f t="shared" si="199"/>
        <v>2.6086956521739202E-2</v>
      </c>
      <c r="N502" s="63">
        <v>36</v>
      </c>
      <c r="O502" s="63">
        <v>76</v>
      </c>
      <c r="P502" s="63"/>
      <c r="Q502" s="63">
        <v>2</v>
      </c>
      <c r="R502" s="63">
        <v>1</v>
      </c>
      <c r="S502" s="63"/>
      <c r="T502" s="67"/>
      <c r="U502" s="63"/>
      <c r="V502" s="63"/>
      <c r="W502" s="63">
        <f t="shared" si="205"/>
        <v>0</v>
      </c>
      <c r="X502" s="63">
        <v>0</v>
      </c>
      <c r="Y502" s="63"/>
      <c r="Z502" s="63"/>
      <c r="AA502" s="63"/>
      <c r="AB502" s="63"/>
      <c r="AJ502" s="8">
        <v>0</v>
      </c>
      <c r="AN502" t="str">
        <f t="shared" si="206"/>
        <v>Mount Chase</v>
      </c>
      <c r="AO502" t="s">
        <v>2496</v>
      </c>
      <c r="AP502">
        <v>2</v>
      </c>
      <c r="AR502" s="111">
        <v>23</v>
      </c>
      <c r="AS502" s="113">
        <v>19</v>
      </c>
      <c r="AT502" s="113">
        <v>225</v>
      </c>
      <c r="AU502" s="117">
        <v>47560</v>
      </c>
      <c r="AV502" s="117">
        <f t="shared" si="207"/>
        <v>23019</v>
      </c>
      <c r="AW502" t="s">
        <v>1480</v>
      </c>
      <c r="AX502">
        <f t="shared" si="208"/>
        <v>2347560</v>
      </c>
      <c r="AY502" s="1">
        <v>0</v>
      </c>
      <c r="BC502">
        <v>37.409999999999997</v>
      </c>
      <c r="BD502">
        <v>1.1100000000000001</v>
      </c>
      <c r="BE502">
        <v>36.29</v>
      </c>
      <c r="BH502" s="123">
        <f t="shared" si="209"/>
        <v>0</v>
      </c>
      <c r="BI502" s="123">
        <f t="shared" si="210"/>
        <v>0.66</v>
      </c>
      <c r="BJ502">
        <f t="shared" si="211"/>
        <v>0</v>
      </c>
      <c r="BN502" s="63">
        <v>0</v>
      </c>
    </row>
    <row r="503" spans="1:66" hidden="1" outlineLevel="1">
      <c r="A503" t="s">
        <v>101</v>
      </c>
      <c r="B503" s="8" t="s">
        <v>1706</v>
      </c>
      <c r="C503" s="1">
        <f t="shared" si="192"/>
        <v>1384</v>
      </c>
      <c r="D503" s="5">
        <f>IF(N503&gt;0, RANK(N503,(N503:P503,Q503:AE503)),0)</f>
        <v>1</v>
      </c>
      <c r="E503" s="5">
        <f>IF(O503&gt;0,RANK(O503,(N503:P503,Q503:AE503)),0)</f>
        <v>2</v>
      </c>
      <c r="F503" s="5">
        <f t="shared" si="193"/>
        <v>0</v>
      </c>
      <c r="G503" s="1">
        <f t="shared" si="194"/>
        <v>469</v>
      </c>
      <c r="H503" s="2">
        <f t="shared" si="195"/>
        <v>0.3388728323699422</v>
      </c>
      <c r="I503" s="6"/>
      <c r="J503" s="2">
        <f t="shared" si="196"/>
        <v>0.6582369942196532</v>
      </c>
      <c r="K503" s="2">
        <f t="shared" si="197"/>
        <v>0.319364161849711</v>
      </c>
      <c r="L503" s="2">
        <f t="shared" si="198"/>
        <v>0</v>
      </c>
      <c r="M503" s="2">
        <f t="shared" si="199"/>
        <v>2.2398843930635792E-2</v>
      </c>
      <c r="N503" s="63">
        <v>911</v>
      </c>
      <c r="O503" s="63">
        <v>442</v>
      </c>
      <c r="P503" s="63"/>
      <c r="Q503" s="63">
        <v>15</v>
      </c>
      <c r="R503" s="63">
        <v>13</v>
      </c>
      <c r="S503" s="63"/>
      <c r="T503" s="67"/>
      <c r="U503" s="63"/>
      <c r="V503" s="63"/>
      <c r="W503" s="63">
        <f t="shared" si="205"/>
        <v>2</v>
      </c>
      <c r="X503" s="63">
        <v>1</v>
      </c>
      <c r="Y503" s="63"/>
      <c r="Z503" s="63"/>
      <c r="AA503" s="63"/>
      <c r="AB503" s="63"/>
      <c r="AJ503" s="8">
        <v>0</v>
      </c>
      <c r="AN503" t="str">
        <f t="shared" si="206"/>
        <v>Mount Desert</v>
      </c>
      <c r="AO503" t="s">
        <v>603</v>
      </c>
      <c r="AP503">
        <v>2</v>
      </c>
      <c r="AR503" s="111">
        <v>23</v>
      </c>
      <c r="AS503" s="113">
        <v>9</v>
      </c>
      <c r="AT503" s="113">
        <v>100</v>
      </c>
      <c r="AU503" s="117">
        <v>47630</v>
      </c>
      <c r="AV503" s="117">
        <f t="shared" si="207"/>
        <v>23009</v>
      </c>
      <c r="AW503" t="s">
        <v>1480</v>
      </c>
      <c r="AX503">
        <f t="shared" si="208"/>
        <v>2347630</v>
      </c>
      <c r="AY503" s="1">
        <v>9</v>
      </c>
      <c r="BC503">
        <v>55.22</v>
      </c>
      <c r="BD503">
        <v>18.309999999999999</v>
      </c>
      <c r="BE503">
        <v>36.909999999999997</v>
      </c>
      <c r="BH503" s="123">
        <f t="shared" si="209"/>
        <v>0.65800000000000003</v>
      </c>
      <c r="BI503" s="123">
        <f t="shared" si="210"/>
        <v>0</v>
      </c>
      <c r="BJ503">
        <f t="shared" si="211"/>
        <v>0</v>
      </c>
      <c r="BN503" s="63">
        <v>2</v>
      </c>
    </row>
    <row r="504" spans="1:66" hidden="1" outlineLevel="1">
      <c r="A504" t="s">
        <v>1226</v>
      </c>
      <c r="B504" s="8" t="s">
        <v>1706</v>
      </c>
      <c r="C504" s="1">
        <f t="shared" si="192"/>
        <v>952</v>
      </c>
      <c r="D504" s="5">
        <f>IF(N504&gt;0, RANK(N504,(N504:P504,Q504:AE504)),0)</f>
        <v>1</v>
      </c>
      <c r="E504" s="5">
        <f>IF(O504&gt;0,RANK(O504,(N504:P504,Q504:AE504)),0)</f>
        <v>2</v>
      </c>
      <c r="F504" s="5">
        <f t="shared" si="193"/>
        <v>0</v>
      </c>
      <c r="G504" s="1">
        <f t="shared" si="194"/>
        <v>119</v>
      </c>
      <c r="H504" s="2">
        <f t="shared" si="195"/>
        <v>0.125</v>
      </c>
      <c r="I504" s="6"/>
      <c r="J504" s="2">
        <f t="shared" si="196"/>
        <v>0.54306722689075626</v>
      </c>
      <c r="K504" s="2">
        <f t="shared" si="197"/>
        <v>0.41806722689075632</v>
      </c>
      <c r="L504" s="2">
        <f t="shared" si="198"/>
        <v>0</v>
      </c>
      <c r="M504" s="2">
        <f t="shared" si="199"/>
        <v>3.8865546218487423E-2</v>
      </c>
      <c r="N504" s="63">
        <v>517</v>
      </c>
      <c r="O504" s="63">
        <v>398</v>
      </c>
      <c r="P504" s="63"/>
      <c r="Q504" s="63">
        <v>20</v>
      </c>
      <c r="R504" s="63">
        <v>15</v>
      </c>
      <c r="S504" s="63"/>
      <c r="T504" s="67"/>
      <c r="U504" s="63"/>
      <c r="V504" s="63"/>
      <c r="W504" s="63">
        <f t="shared" si="205"/>
        <v>2</v>
      </c>
      <c r="X504" s="63">
        <v>0</v>
      </c>
      <c r="Y504" s="63"/>
      <c r="Z504" s="63"/>
      <c r="AA504" s="63"/>
      <c r="AB504" s="63"/>
      <c r="AJ504" s="8">
        <v>0</v>
      </c>
      <c r="AN504" t="str">
        <f t="shared" si="206"/>
        <v>Mount Vernon</v>
      </c>
      <c r="AO504" t="s">
        <v>3027</v>
      </c>
      <c r="AP504">
        <v>2</v>
      </c>
      <c r="AR504" s="111">
        <v>23</v>
      </c>
      <c r="AS504" s="113">
        <v>11</v>
      </c>
      <c r="AT504" s="113">
        <v>75</v>
      </c>
      <c r="AU504" s="117">
        <v>47770</v>
      </c>
      <c r="AV504" s="117">
        <f t="shared" si="207"/>
        <v>23011</v>
      </c>
      <c r="AW504" t="s">
        <v>1480</v>
      </c>
      <c r="AX504">
        <f t="shared" si="208"/>
        <v>2347770</v>
      </c>
      <c r="AY504" s="1">
        <v>13</v>
      </c>
      <c r="BC504">
        <v>43.42</v>
      </c>
      <c r="BD504">
        <v>5.55</v>
      </c>
      <c r="BE504">
        <v>37.869999999999997</v>
      </c>
      <c r="BH504" s="123">
        <f t="shared" si="209"/>
        <v>0.54300000000000004</v>
      </c>
      <c r="BI504" s="123">
        <f t="shared" si="210"/>
        <v>0</v>
      </c>
      <c r="BJ504">
        <f t="shared" si="211"/>
        <v>0</v>
      </c>
      <c r="BN504" s="63">
        <v>2</v>
      </c>
    </row>
    <row r="505" spans="1:66" hidden="1" outlineLevel="1">
      <c r="A505" t="s">
        <v>2072</v>
      </c>
      <c r="B505" s="8" t="s">
        <v>1706</v>
      </c>
      <c r="C505" s="1">
        <f t="shared" si="192"/>
        <v>2098</v>
      </c>
      <c r="D505" s="5">
        <f>IF(N505&gt;0, RANK(N505,(N505:P505,Q505:AE505)),0)</f>
        <v>1</v>
      </c>
      <c r="E505" s="5">
        <f>IF(O505&gt;0,RANK(O505,(N505:P505,Q505:AE505)),0)</f>
        <v>2</v>
      </c>
      <c r="F505" s="5">
        <f t="shared" si="193"/>
        <v>0</v>
      </c>
      <c r="G505" s="1">
        <f t="shared" si="194"/>
        <v>74</v>
      </c>
      <c r="H505" s="2">
        <f t="shared" si="195"/>
        <v>3.5271687321258342E-2</v>
      </c>
      <c r="I505" s="6"/>
      <c r="J505" s="2">
        <f t="shared" si="196"/>
        <v>0.50381315538608196</v>
      </c>
      <c r="K505" s="2">
        <f t="shared" si="197"/>
        <v>0.46854146806482366</v>
      </c>
      <c r="L505" s="2">
        <f t="shared" si="198"/>
        <v>0</v>
      </c>
      <c r="M505" s="2">
        <f t="shared" si="199"/>
        <v>2.764537654909438E-2</v>
      </c>
      <c r="N505" s="63">
        <v>1057</v>
      </c>
      <c r="O505" s="63">
        <v>983</v>
      </c>
      <c r="P505" s="63"/>
      <c r="Q505" s="63">
        <v>30</v>
      </c>
      <c r="R505" s="63">
        <v>22</v>
      </c>
      <c r="S505" s="63"/>
      <c r="T505" s="67"/>
      <c r="U505" s="63"/>
      <c r="V505" s="63"/>
      <c r="W505" s="63">
        <f t="shared" si="205"/>
        <v>6</v>
      </c>
      <c r="X505" s="63">
        <v>0</v>
      </c>
      <c r="Y505" s="63"/>
      <c r="Z505" s="63"/>
      <c r="AA505" s="63"/>
      <c r="AB505" s="63"/>
      <c r="AJ505" s="8">
        <v>0</v>
      </c>
      <c r="AN505" t="str">
        <f t="shared" si="206"/>
        <v>Naples</v>
      </c>
      <c r="AO505" t="s">
        <v>1539</v>
      </c>
      <c r="AP505">
        <v>1</v>
      </c>
      <c r="AR505" s="111">
        <v>23</v>
      </c>
      <c r="AS505" s="113">
        <v>5</v>
      </c>
      <c r="AT505" s="113">
        <v>65</v>
      </c>
      <c r="AU505" s="117">
        <v>48085</v>
      </c>
      <c r="AV505" s="117">
        <f t="shared" si="207"/>
        <v>23005</v>
      </c>
      <c r="AW505" t="s">
        <v>1480</v>
      </c>
      <c r="AX505">
        <f t="shared" si="208"/>
        <v>2348085</v>
      </c>
      <c r="AY505" s="1">
        <v>25</v>
      </c>
      <c r="BC505">
        <v>37.15</v>
      </c>
      <c r="BD505">
        <v>5.35</v>
      </c>
      <c r="BE505">
        <v>31.8</v>
      </c>
      <c r="BH505" s="123">
        <f t="shared" si="209"/>
        <v>0.503</v>
      </c>
      <c r="BI505" s="123">
        <f t="shared" si="210"/>
        <v>0</v>
      </c>
      <c r="BJ505">
        <f t="shared" si="211"/>
        <v>0</v>
      </c>
      <c r="BN505" s="63">
        <v>6</v>
      </c>
    </row>
    <row r="506" spans="1:66" hidden="1" outlineLevel="1">
      <c r="A506" t="s">
        <v>156</v>
      </c>
      <c r="B506" s="8" t="s">
        <v>1706</v>
      </c>
      <c r="C506" s="1">
        <f t="shared" si="192"/>
        <v>18</v>
      </c>
      <c r="D506" s="5">
        <f>IF(N506&gt;0, RANK(N506,(N506:P506,Q506:AE506)),0)</f>
        <v>1</v>
      </c>
      <c r="E506" s="5">
        <f>IF(O506&gt;0,RANK(O506,(N506:P506,Q506:AE506)),0)</f>
        <v>2</v>
      </c>
      <c r="F506" s="5">
        <f t="shared" si="193"/>
        <v>0</v>
      </c>
      <c r="G506" s="1">
        <f t="shared" si="194"/>
        <v>6</v>
      </c>
      <c r="H506" s="2">
        <f t="shared" si="195"/>
        <v>0.33333333333333331</v>
      </c>
      <c r="I506" s="6"/>
      <c r="J506" s="2">
        <f t="shared" si="196"/>
        <v>0.66666666666666663</v>
      </c>
      <c r="K506" s="2">
        <f t="shared" si="197"/>
        <v>0.33333333333333331</v>
      </c>
      <c r="L506" s="2">
        <f t="shared" si="198"/>
        <v>0</v>
      </c>
      <c r="M506" s="2">
        <f t="shared" si="199"/>
        <v>5.5511151231257827E-17</v>
      </c>
      <c r="N506" s="63">
        <v>12</v>
      </c>
      <c r="O506" s="63">
        <v>6</v>
      </c>
      <c r="P506" s="63"/>
      <c r="Q506" s="63">
        <v>0</v>
      </c>
      <c r="R506" s="63">
        <v>0</v>
      </c>
      <c r="S506" s="63"/>
      <c r="T506" s="67"/>
      <c r="U506" s="63"/>
      <c r="V506" s="63"/>
      <c r="W506" s="63">
        <f t="shared" si="205"/>
        <v>0</v>
      </c>
      <c r="X506" s="63">
        <v>0</v>
      </c>
      <c r="Y506" s="63"/>
      <c r="Z506" s="63"/>
      <c r="AA506" s="63"/>
      <c r="AB506" s="63"/>
      <c r="AJ506" s="8">
        <v>0</v>
      </c>
      <c r="AN506" t="str">
        <f t="shared" si="206"/>
        <v>Nashville</v>
      </c>
      <c r="AO506" t="s">
        <v>2848</v>
      </c>
      <c r="AP506">
        <v>2</v>
      </c>
      <c r="AR506" s="111">
        <v>23</v>
      </c>
      <c r="AS506" s="113">
        <v>3</v>
      </c>
      <c r="AT506" s="113">
        <v>220</v>
      </c>
      <c r="AU506" s="117">
        <v>48120</v>
      </c>
      <c r="AV506" s="117">
        <f t="shared" si="207"/>
        <v>23003</v>
      </c>
      <c r="AW506" t="s">
        <v>3099</v>
      </c>
      <c r="AX506">
        <f t="shared" si="208"/>
        <v>2348120</v>
      </c>
      <c r="AY506" s="1">
        <v>0</v>
      </c>
      <c r="BC506">
        <v>35.51</v>
      </c>
      <c r="BD506">
        <v>0.38</v>
      </c>
      <c r="BE506">
        <v>35.119999999999997</v>
      </c>
      <c r="BH506" s="123">
        <f t="shared" si="209"/>
        <v>0.66600000000000004</v>
      </c>
      <c r="BI506" s="123">
        <f t="shared" si="210"/>
        <v>0</v>
      </c>
      <c r="BJ506">
        <f t="shared" si="211"/>
        <v>0</v>
      </c>
      <c r="BN506" s="63">
        <v>0</v>
      </c>
    </row>
    <row r="507" spans="1:66" hidden="1" outlineLevel="1">
      <c r="A507" t="s">
        <v>2212</v>
      </c>
      <c r="B507" s="8" t="s">
        <v>1706</v>
      </c>
      <c r="C507" s="1">
        <f t="shared" si="192"/>
        <v>258</v>
      </c>
      <c r="D507" s="5">
        <f>IF(N507&gt;0, RANK(N507,(N507:P507,Q507:AE507)),0)</f>
        <v>1</v>
      </c>
      <c r="E507" s="5">
        <f>IF(O507&gt;0,RANK(O507,(N507:P507,Q507:AE507)),0)</f>
        <v>2</v>
      </c>
      <c r="F507" s="5">
        <f t="shared" si="193"/>
        <v>0</v>
      </c>
      <c r="G507" s="1">
        <f t="shared" si="194"/>
        <v>47</v>
      </c>
      <c r="H507" s="2">
        <f t="shared" si="195"/>
        <v>0.18217054263565891</v>
      </c>
      <c r="I507" s="6"/>
      <c r="J507" s="2">
        <f t="shared" si="196"/>
        <v>0.5736434108527132</v>
      </c>
      <c r="K507" s="2">
        <f t="shared" si="197"/>
        <v>0.39147286821705424</v>
      </c>
      <c r="L507" s="2">
        <f t="shared" si="198"/>
        <v>0</v>
      </c>
      <c r="M507" s="2">
        <f t="shared" si="199"/>
        <v>3.4883720930232565E-2</v>
      </c>
      <c r="N507" s="63">
        <v>148</v>
      </c>
      <c r="O507" s="63">
        <v>101</v>
      </c>
      <c r="P507" s="63"/>
      <c r="Q507" s="63">
        <v>5</v>
      </c>
      <c r="R507" s="63">
        <v>3</v>
      </c>
      <c r="S507" s="63"/>
      <c r="T507" s="67"/>
      <c r="U507" s="63"/>
      <c r="V507" s="63"/>
      <c r="W507" s="63">
        <f t="shared" si="205"/>
        <v>1</v>
      </c>
      <c r="X507" s="63">
        <v>0</v>
      </c>
      <c r="Y507" s="63"/>
      <c r="Z507" s="63"/>
      <c r="AA507" s="63"/>
      <c r="AB507" s="63"/>
      <c r="AJ507" s="8">
        <v>0</v>
      </c>
      <c r="AN507" t="str">
        <f t="shared" si="206"/>
        <v>New Canada</v>
      </c>
      <c r="AO507" t="s">
        <v>2848</v>
      </c>
      <c r="AP507">
        <v>2</v>
      </c>
      <c r="AR507" s="111">
        <v>23</v>
      </c>
      <c r="AS507" s="113">
        <v>3</v>
      </c>
      <c r="AT507" s="113">
        <v>225</v>
      </c>
      <c r="AU507" s="117">
        <v>48575</v>
      </c>
      <c r="AV507" s="117">
        <f t="shared" si="207"/>
        <v>23003</v>
      </c>
      <c r="AW507" t="s">
        <v>1480</v>
      </c>
      <c r="AX507">
        <f t="shared" si="208"/>
        <v>2348575</v>
      </c>
      <c r="AY507" s="1">
        <v>4</v>
      </c>
      <c r="BC507">
        <v>36.43</v>
      </c>
      <c r="BD507">
        <v>0.59</v>
      </c>
      <c r="BE507">
        <v>35.83</v>
      </c>
      <c r="BH507" s="123">
        <f t="shared" si="209"/>
        <v>0.57299999999999995</v>
      </c>
      <c r="BI507" s="123">
        <f t="shared" si="210"/>
        <v>0</v>
      </c>
      <c r="BJ507">
        <f t="shared" si="211"/>
        <v>0</v>
      </c>
      <c r="BN507" s="63">
        <v>1</v>
      </c>
    </row>
    <row r="508" spans="1:66" hidden="1" outlineLevel="1">
      <c r="A508" t="s">
        <v>2073</v>
      </c>
      <c r="B508" s="8" t="s">
        <v>1706</v>
      </c>
      <c r="C508" s="1">
        <f t="shared" si="192"/>
        <v>3164</v>
      </c>
      <c r="D508" s="5">
        <f>IF(N508&gt;0, RANK(N508,(N508:P508,Q508:AE508)),0)</f>
        <v>1</v>
      </c>
      <c r="E508" s="5">
        <f>IF(O508&gt;0,RANK(O508,(N508:P508,Q508:AE508)),0)</f>
        <v>2</v>
      </c>
      <c r="F508" s="5">
        <f t="shared" si="193"/>
        <v>0</v>
      </c>
      <c r="G508" s="1">
        <f t="shared" si="194"/>
        <v>46</v>
      </c>
      <c r="H508" s="2">
        <f t="shared" si="195"/>
        <v>1.4538558786346398E-2</v>
      </c>
      <c r="I508" s="6"/>
      <c r="J508" s="2">
        <f t="shared" si="196"/>
        <v>0.49462705436156762</v>
      </c>
      <c r="K508" s="2">
        <f t="shared" si="197"/>
        <v>0.48008849557522126</v>
      </c>
      <c r="L508" s="2">
        <f t="shared" si="198"/>
        <v>0</v>
      </c>
      <c r="M508" s="2">
        <f t="shared" si="199"/>
        <v>2.5284450063211117E-2</v>
      </c>
      <c r="N508" s="63">
        <v>1565</v>
      </c>
      <c r="O508" s="63">
        <v>1519</v>
      </c>
      <c r="P508" s="63"/>
      <c r="Q508" s="63">
        <v>41</v>
      </c>
      <c r="R508" s="63">
        <v>25</v>
      </c>
      <c r="S508" s="63"/>
      <c r="T508" s="67"/>
      <c r="U508" s="63"/>
      <c r="V508" s="63"/>
      <c r="W508" s="63">
        <f t="shared" si="205"/>
        <v>14</v>
      </c>
      <c r="X508" s="63">
        <v>0</v>
      </c>
      <c r="Y508" s="63"/>
      <c r="Z508" s="63"/>
      <c r="AA508" s="63"/>
      <c r="AB508" s="63"/>
      <c r="AJ508" s="8">
        <v>0</v>
      </c>
      <c r="AN508" t="str">
        <f t="shared" si="206"/>
        <v>New Gloucester</v>
      </c>
      <c r="AO508" t="s">
        <v>1539</v>
      </c>
      <c r="AP508">
        <v>1</v>
      </c>
      <c r="AR508" s="111">
        <v>23</v>
      </c>
      <c r="AS508" s="113">
        <v>5</v>
      </c>
      <c r="AT508" s="113">
        <v>70</v>
      </c>
      <c r="AU508" s="117">
        <v>48820</v>
      </c>
      <c r="AV508" s="117">
        <f t="shared" si="207"/>
        <v>23005</v>
      </c>
      <c r="AW508" t="s">
        <v>1480</v>
      </c>
      <c r="AX508">
        <f t="shared" si="208"/>
        <v>2348820</v>
      </c>
      <c r="AY508" s="1">
        <v>67</v>
      </c>
      <c r="BC508">
        <v>47.78</v>
      </c>
      <c r="BD508">
        <v>0.68</v>
      </c>
      <c r="BE508">
        <v>47.1</v>
      </c>
      <c r="BH508" s="123">
        <f t="shared" si="209"/>
        <v>0.49399999999999999</v>
      </c>
      <c r="BI508" s="123">
        <f t="shared" si="210"/>
        <v>0</v>
      </c>
      <c r="BJ508">
        <f t="shared" si="211"/>
        <v>0</v>
      </c>
      <c r="BN508" s="63">
        <v>14</v>
      </c>
    </row>
    <row r="509" spans="1:66" hidden="1" outlineLevel="1">
      <c r="A509" t="s">
        <v>2964</v>
      </c>
      <c r="B509" s="8" t="s">
        <v>1706</v>
      </c>
      <c r="C509" s="1">
        <f t="shared" si="192"/>
        <v>319</v>
      </c>
      <c r="D509" s="5">
        <f>IF(N509&gt;0, RANK(N509,(N509:P509,Q509:AE509)),0)</f>
        <v>2</v>
      </c>
      <c r="E509" s="5">
        <f>IF(O509&gt;0,RANK(O509,(N509:P509,Q509:AE509)),0)</f>
        <v>1</v>
      </c>
      <c r="F509" s="5">
        <f t="shared" si="193"/>
        <v>0</v>
      </c>
      <c r="G509" s="1">
        <f t="shared" si="194"/>
        <v>44</v>
      </c>
      <c r="H509" s="2">
        <f t="shared" si="195"/>
        <v>0.13793103448275862</v>
      </c>
      <c r="I509" s="6"/>
      <c r="J509" s="2">
        <f t="shared" si="196"/>
        <v>0.42006269592476492</v>
      </c>
      <c r="K509" s="2">
        <f t="shared" si="197"/>
        <v>0.55799373040752354</v>
      </c>
      <c r="L509" s="2">
        <f t="shared" si="198"/>
        <v>0</v>
      </c>
      <c r="M509" s="2">
        <f t="shared" si="199"/>
        <v>2.1943573667711602E-2</v>
      </c>
      <c r="N509" s="63">
        <v>134</v>
      </c>
      <c r="O509" s="63">
        <v>178</v>
      </c>
      <c r="P509" s="63"/>
      <c r="Q509" s="63">
        <v>2</v>
      </c>
      <c r="R509" s="63">
        <v>3</v>
      </c>
      <c r="S509" s="63"/>
      <c r="T509" s="67"/>
      <c r="U509" s="63"/>
      <c r="V509" s="63"/>
      <c r="W509" s="63">
        <f t="shared" si="205"/>
        <v>2</v>
      </c>
      <c r="X509" s="63">
        <v>0</v>
      </c>
      <c r="Y509" s="63"/>
      <c r="Z509" s="63"/>
      <c r="AA509" s="63"/>
      <c r="AB509" s="63"/>
      <c r="AJ509" s="8">
        <v>0</v>
      </c>
      <c r="AN509" t="str">
        <f t="shared" si="206"/>
        <v>New Limerick</v>
      </c>
      <c r="AO509" t="s">
        <v>2848</v>
      </c>
      <c r="AP509">
        <v>2</v>
      </c>
      <c r="AR509" s="111">
        <v>23</v>
      </c>
      <c r="AS509" s="113">
        <v>3</v>
      </c>
      <c r="AT509" s="113">
        <v>230</v>
      </c>
      <c r="AU509" s="117">
        <v>48960</v>
      </c>
      <c r="AV509" s="117">
        <f t="shared" si="207"/>
        <v>23003</v>
      </c>
      <c r="AW509" t="s">
        <v>1480</v>
      </c>
      <c r="AX509">
        <f t="shared" si="208"/>
        <v>2348960</v>
      </c>
      <c r="AY509" s="1">
        <v>3</v>
      </c>
      <c r="BC509">
        <v>19.5</v>
      </c>
      <c r="BD509">
        <v>1.03</v>
      </c>
      <c r="BE509">
        <v>18.47</v>
      </c>
      <c r="BH509" s="123">
        <f t="shared" si="209"/>
        <v>0</v>
      </c>
      <c r="BI509" s="123">
        <f t="shared" si="210"/>
        <v>0.55700000000000005</v>
      </c>
      <c r="BJ509">
        <f t="shared" si="211"/>
        <v>0</v>
      </c>
      <c r="BN509" s="63">
        <v>2</v>
      </c>
    </row>
    <row r="510" spans="1:66" hidden="1" outlineLevel="1">
      <c r="A510" t="s">
        <v>3233</v>
      </c>
      <c r="B510" s="8" t="s">
        <v>1706</v>
      </c>
      <c r="C510" s="1">
        <f t="shared" si="192"/>
        <v>423</v>
      </c>
      <c r="D510" s="5">
        <f>IF(N510&gt;0, RANK(N510,(N510:P510,Q510:AE510)),0)</f>
        <v>1</v>
      </c>
      <c r="E510" s="5">
        <f>IF(O510&gt;0,RANK(O510,(N510:P510,Q510:AE510)),0)</f>
        <v>2</v>
      </c>
      <c r="F510" s="5">
        <f t="shared" si="193"/>
        <v>0</v>
      </c>
      <c r="G510" s="1">
        <f t="shared" si="194"/>
        <v>19</v>
      </c>
      <c r="H510" s="2">
        <f t="shared" si="195"/>
        <v>4.4917257683215132E-2</v>
      </c>
      <c r="I510" s="6"/>
      <c r="J510" s="2">
        <f t="shared" si="196"/>
        <v>0.50354609929078009</v>
      </c>
      <c r="K510" s="2">
        <f t="shared" si="197"/>
        <v>0.45862884160756501</v>
      </c>
      <c r="L510" s="2">
        <f t="shared" si="198"/>
        <v>0</v>
      </c>
      <c r="M510" s="2">
        <f t="shared" si="199"/>
        <v>3.7825059101654901E-2</v>
      </c>
      <c r="N510" s="63">
        <v>213</v>
      </c>
      <c r="O510" s="63">
        <v>194</v>
      </c>
      <c r="P510" s="63"/>
      <c r="Q510" s="63">
        <v>10</v>
      </c>
      <c r="R510" s="63">
        <v>6</v>
      </c>
      <c r="S510" s="63"/>
      <c r="T510" s="67"/>
      <c r="U510" s="63"/>
      <c r="V510" s="63"/>
      <c r="W510" s="63">
        <f t="shared" si="205"/>
        <v>0</v>
      </c>
      <c r="X510" s="63">
        <v>0</v>
      </c>
      <c r="Y510" s="63"/>
      <c r="Z510" s="63"/>
      <c r="AA510" s="63"/>
      <c r="AB510" s="63"/>
      <c r="AJ510" s="8">
        <v>0</v>
      </c>
      <c r="AN510" t="str">
        <f t="shared" si="206"/>
        <v>New Portland</v>
      </c>
      <c r="AO510" t="s">
        <v>1796</v>
      </c>
      <c r="AP510">
        <v>2</v>
      </c>
      <c r="AR510" s="111">
        <v>23</v>
      </c>
      <c r="AS510" s="113">
        <v>25</v>
      </c>
      <c r="AT510" s="113">
        <v>105</v>
      </c>
      <c r="AU510" s="117">
        <v>49205</v>
      </c>
      <c r="AV510" s="117">
        <f t="shared" si="207"/>
        <v>23025</v>
      </c>
      <c r="AW510" t="s">
        <v>1480</v>
      </c>
      <c r="AX510">
        <f t="shared" si="208"/>
        <v>2349205</v>
      </c>
      <c r="AY510" s="1">
        <v>7</v>
      </c>
      <c r="BC510">
        <v>43.79</v>
      </c>
      <c r="BD510">
        <v>0.35</v>
      </c>
      <c r="BE510">
        <v>43.44</v>
      </c>
      <c r="BH510" s="123">
        <f t="shared" si="209"/>
        <v>0.503</v>
      </c>
      <c r="BI510" s="123">
        <f t="shared" si="210"/>
        <v>0</v>
      </c>
      <c r="BJ510">
        <f t="shared" si="211"/>
        <v>0</v>
      </c>
      <c r="BN510" s="63">
        <v>0</v>
      </c>
    </row>
    <row r="511" spans="1:66" hidden="1" outlineLevel="1">
      <c r="A511" t="s">
        <v>2811</v>
      </c>
      <c r="B511" s="8" t="s">
        <v>1706</v>
      </c>
      <c r="C511" s="1">
        <f t="shared" si="192"/>
        <v>846</v>
      </c>
      <c r="D511" s="5">
        <f>IF(N511&gt;0, RANK(N511,(N511:P511,Q511:AE511)),0)</f>
        <v>1</v>
      </c>
      <c r="E511" s="5">
        <f>IF(O511&gt;0,RANK(O511,(N511:P511,Q511:AE511)),0)</f>
        <v>2</v>
      </c>
      <c r="F511" s="5">
        <f t="shared" si="193"/>
        <v>0</v>
      </c>
      <c r="G511" s="1">
        <f t="shared" si="194"/>
        <v>50</v>
      </c>
      <c r="H511" s="2">
        <f t="shared" si="195"/>
        <v>5.9101654846335699E-2</v>
      </c>
      <c r="I511" s="6"/>
      <c r="J511" s="2">
        <f t="shared" si="196"/>
        <v>0.51182033096926716</v>
      </c>
      <c r="K511" s="2">
        <f t="shared" si="197"/>
        <v>0.45271867612293143</v>
      </c>
      <c r="L511" s="2">
        <f t="shared" si="198"/>
        <v>0</v>
      </c>
      <c r="M511" s="2">
        <f t="shared" si="199"/>
        <v>3.5460992907801414E-2</v>
      </c>
      <c r="N511" s="63">
        <v>433</v>
      </c>
      <c r="O511" s="63">
        <v>383</v>
      </c>
      <c r="P511" s="63"/>
      <c r="Q511" s="63">
        <v>7</v>
      </c>
      <c r="R511" s="63">
        <v>18</v>
      </c>
      <c r="S511" s="63"/>
      <c r="T511" s="67"/>
      <c r="U511" s="63"/>
      <c r="V511" s="63"/>
      <c r="W511" s="63">
        <f t="shared" si="205"/>
        <v>5</v>
      </c>
      <c r="X511" s="63">
        <v>0</v>
      </c>
      <c r="Y511" s="63"/>
      <c r="Z511" s="63"/>
      <c r="AA511" s="63"/>
      <c r="AB511" s="63"/>
      <c r="AJ511" s="8">
        <v>0</v>
      </c>
      <c r="AN511" t="str">
        <f t="shared" si="206"/>
        <v>New Sharon</v>
      </c>
      <c r="AO511" t="s">
        <v>1146</v>
      </c>
      <c r="AP511">
        <v>2</v>
      </c>
      <c r="AR511" s="111">
        <v>23</v>
      </c>
      <c r="AS511" s="113">
        <v>7</v>
      </c>
      <c r="AT511" s="113">
        <v>60</v>
      </c>
      <c r="AU511" s="117">
        <v>49345</v>
      </c>
      <c r="AV511" s="117">
        <f t="shared" si="207"/>
        <v>23007</v>
      </c>
      <c r="AW511" t="s">
        <v>1480</v>
      </c>
      <c r="AX511">
        <f t="shared" si="208"/>
        <v>2349345</v>
      </c>
      <c r="AY511" s="1">
        <v>13</v>
      </c>
      <c r="BC511">
        <v>46.57</v>
      </c>
      <c r="BD511">
        <v>0.62</v>
      </c>
      <c r="BE511">
        <v>45.95</v>
      </c>
      <c r="BH511" s="123">
        <f t="shared" si="209"/>
        <v>0.51100000000000001</v>
      </c>
      <c r="BI511" s="123">
        <f t="shared" si="210"/>
        <v>0</v>
      </c>
      <c r="BJ511">
        <f t="shared" si="211"/>
        <v>0</v>
      </c>
      <c r="BN511" s="63">
        <v>5</v>
      </c>
    </row>
    <row r="512" spans="1:66" hidden="1" outlineLevel="1">
      <c r="A512" t="s">
        <v>1565</v>
      </c>
      <c r="B512" s="8" t="s">
        <v>1706</v>
      </c>
      <c r="C512" s="1">
        <f t="shared" ref="C512:C543" si="212">SUM(N512:AL512)</f>
        <v>353</v>
      </c>
      <c r="D512" s="5">
        <f>IF(N512&gt;0, RANK(N512,(N512:P512,Q512:AE512)),0)</f>
        <v>1</v>
      </c>
      <c r="E512" s="5">
        <f>IF(O512&gt;0,RANK(O512,(N512:P512,Q512:AE512)),0)</f>
        <v>2</v>
      </c>
      <c r="F512" s="5">
        <f t="shared" ref="F512:F543" si="213">IF(P512&gt;0,RANK(P512,(N512:AE512)),0)</f>
        <v>0</v>
      </c>
      <c r="G512" s="1">
        <f t="shared" ref="G512:G543" si="214">IF(C512&gt;0,MAX(N512:P512)-LARGE(N512:P512,2),0)</f>
        <v>24</v>
      </c>
      <c r="H512" s="2">
        <f t="shared" ref="H512:H543" si="215">IF(C512&gt;0,G512/C512,0)</f>
        <v>6.79886685552408E-2</v>
      </c>
      <c r="I512" s="6"/>
      <c r="J512" s="2">
        <f t="shared" ref="J512:J543" si="216">IF(C512=0,"-",N512/C512)</f>
        <v>0.51558073654390935</v>
      </c>
      <c r="K512" s="2">
        <f t="shared" ref="K512:K543" si="217">IF(C512=0,"-",O512/C512)</f>
        <v>0.44759206798866857</v>
      </c>
      <c r="L512" s="2">
        <f t="shared" ref="L512:L543" si="218">IF(C512=0,"-",P512/C512)</f>
        <v>0</v>
      </c>
      <c r="M512" s="2">
        <f t="shared" ref="M512:M543" si="219">IF(C512=0,"-",(1-J512-K512-L512))</f>
        <v>3.682719546742208E-2</v>
      </c>
      <c r="N512" s="63">
        <v>182</v>
      </c>
      <c r="O512" s="63">
        <v>158</v>
      </c>
      <c r="P512" s="63"/>
      <c r="Q512" s="63">
        <v>4</v>
      </c>
      <c r="R512" s="63">
        <v>3</v>
      </c>
      <c r="S512" s="63"/>
      <c r="T512" s="67"/>
      <c r="U512" s="63"/>
      <c r="V512" s="63"/>
      <c r="W512" s="63">
        <f t="shared" si="205"/>
        <v>6</v>
      </c>
      <c r="X512" s="63">
        <v>0</v>
      </c>
      <c r="Y512" s="63"/>
      <c r="Z512" s="63"/>
      <c r="AA512" s="63"/>
      <c r="AB512" s="63"/>
      <c r="AJ512" s="8">
        <v>0</v>
      </c>
      <c r="AN512" t="str">
        <f t="shared" si="206"/>
        <v>New Sweden</v>
      </c>
      <c r="AO512" t="s">
        <v>2848</v>
      </c>
      <c r="AP512">
        <v>2</v>
      </c>
      <c r="AR512" s="111">
        <v>23</v>
      </c>
      <c r="AS512" s="113">
        <v>3</v>
      </c>
      <c r="AT512" s="113">
        <v>235</v>
      </c>
      <c r="AU512" s="117">
        <v>49415</v>
      </c>
      <c r="AV512" s="117">
        <f t="shared" si="207"/>
        <v>23003</v>
      </c>
      <c r="AW512" t="s">
        <v>1480</v>
      </c>
      <c r="AX512">
        <f t="shared" si="208"/>
        <v>2349415</v>
      </c>
      <c r="AY512" s="1">
        <v>7</v>
      </c>
      <c r="BC512">
        <v>34.729999999999997</v>
      </c>
      <c r="BD512">
        <v>0.03</v>
      </c>
      <c r="BE512">
        <v>34.700000000000003</v>
      </c>
      <c r="BH512" s="123">
        <f t="shared" si="209"/>
        <v>0.51500000000000001</v>
      </c>
      <c r="BI512" s="123">
        <f t="shared" si="210"/>
        <v>0</v>
      </c>
      <c r="BJ512">
        <f t="shared" si="211"/>
        <v>0</v>
      </c>
      <c r="BN512" s="63">
        <v>6</v>
      </c>
    </row>
    <row r="513" spans="1:66" hidden="1" outlineLevel="1">
      <c r="A513" t="s">
        <v>918</v>
      </c>
      <c r="B513" s="8" t="s">
        <v>1706</v>
      </c>
      <c r="C513" s="1">
        <f t="shared" si="212"/>
        <v>400</v>
      </c>
      <c r="D513" s="5">
        <f>IF(N513&gt;0, RANK(N513,(N513:P513,Q513:AE513)),0)</f>
        <v>2</v>
      </c>
      <c r="E513" s="5">
        <f>IF(O513&gt;0,RANK(O513,(N513:P513,Q513:AE513)),0)</f>
        <v>1</v>
      </c>
      <c r="F513" s="5">
        <f t="shared" si="213"/>
        <v>0</v>
      </c>
      <c r="G513" s="1">
        <f t="shared" si="214"/>
        <v>8</v>
      </c>
      <c r="H513" s="2">
        <f t="shared" si="215"/>
        <v>0.02</v>
      </c>
      <c r="I513" s="6"/>
      <c r="J513" s="2">
        <f t="shared" si="216"/>
        <v>0.47749999999999998</v>
      </c>
      <c r="K513" s="2">
        <f t="shared" si="217"/>
        <v>0.4975</v>
      </c>
      <c r="L513" s="2">
        <f t="shared" si="218"/>
        <v>0</v>
      </c>
      <c r="M513" s="2">
        <f t="shared" si="219"/>
        <v>2.4999999999999967E-2</v>
      </c>
      <c r="N513" s="63">
        <v>191</v>
      </c>
      <c r="O513" s="63">
        <v>199</v>
      </c>
      <c r="P513" s="63"/>
      <c r="Q513" s="63">
        <v>3</v>
      </c>
      <c r="R513" s="63">
        <v>6</v>
      </c>
      <c r="S513" s="63"/>
      <c r="T513" s="67"/>
      <c r="U513" s="63"/>
      <c r="V513" s="63"/>
      <c r="W513" s="63">
        <f t="shared" si="205"/>
        <v>1</v>
      </c>
      <c r="X513" s="63">
        <v>0</v>
      </c>
      <c r="Y513" s="63"/>
      <c r="Z513" s="63"/>
      <c r="AA513" s="63"/>
      <c r="AB513" s="63"/>
      <c r="AJ513" s="8">
        <v>0</v>
      </c>
      <c r="AN513" t="str">
        <f t="shared" si="206"/>
        <v>New Vineyard</v>
      </c>
      <c r="AO513" t="s">
        <v>1146</v>
      </c>
      <c r="AP513">
        <v>2</v>
      </c>
      <c r="AR513" s="111">
        <v>23</v>
      </c>
      <c r="AS513" s="113">
        <v>7</v>
      </c>
      <c r="AT513" s="113">
        <v>65</v>
      </c>
      <c r="AU513" s="117">
        <v>49520</v>
      </c>
      <c r="AV513" s="117">
        <f t="shared" si="207"/>
        <v>23007</v>
      </c>
      <c r="AW513" t="s">
        <v>1480</v>
      </c>
      <c r="AX513">
        <f t="shared" si="208"/>
        <v>2349520</v>
      </c>
      <c r="AY513" s="1">
        <v>15</v>
      </c>
      <c r="BC513">
        <v>36.380000000000003</v>
      </c>
      <c r="BD513">
        <v>0.52</v>
      </c>
      <c r="BE513">
        <v>35.86</v>
      </c>
      <c r="BH513" s="123">
        <f t="shared" si="209"/>
        <v>0</v>
      </c>
      <c r="BI513" s="123">
        <f t="shared" si="210"/>
        <v>0.497</v>
      </c>
      <c r="BJ513">
        <f t="shared" si="211"/>
        <v>0</v>
      </c>
      <c r="BN513" s="63">
        <v>1</v>
      </c>
    </row>
    <row r="514" spans="1:66" hidden="1" outlineLevel="1">
      <c r="A514" t="s">
        <v>3002</v>
      </c>
      <c r="B514" s="8" t="s">
        <v>1706</v>
      </c>
      <c r="C514" s="1">
        <f t="shared" si="212"/>
        <v>838</v>
      </c>
      <c r="D514" s="5">
        <f>IF(N514&gt;0, RANK(N514,(N514:P514,Q514:AE514)),0)</f>
        <v>2</v>
      </c>
      <c r="E514" s="5">
        <f>IF(O514&gt;0,RANK(O514,(N514:P514,Q514:AE514)),0)</f>
        <v>1</v>
      </c>
      <c r="F514" s="5">
        <f t="shared" si="213"/>
        <v>0</v>
      </c>
      <c r="G514" s="1">
        <f t="shared" si="214"/>
        <v>33</v>
      </c>
      <c r="H514" s="2">
        <f t="shared" si="215"/>
        <v>3.9379474940334128E-2</v>
      </c>
      <c r="I514" s="6"/>
      <c r="J514" s="2">
        <f t="shared" si="216"/>
        <v>0.4713603818615752</v>
      </c>
      <c r="K514" s="2">
        <f t="shared" si="217"/>
        <v>0.51073985680190925</v>
      </c>
      <c r="L514" s="2">
        <f t="shared" si="218"/>
        <v>0</v>
      </c>
      <c r="M514" s="2">
        <f t="shared" si="219"/>
        <v>1.7899761336515496E-2</v>
      </c>
      <c r="N514" s="63">
        <v>395</v>
      </c>
      <c r="O514" s="63">
        <v>428</v>
      </c>
      <c r="P514" s="63"/>
      <c r="Q514" s="63">
        <v>7</v>
      </c>
      <c r="R514" s="63">
        <v>7</v>
      </c>
      <c r="S514" s="63"/>
      <c r="T514" s="67"/>
      <c r="U514" s="63"/>
      <c r="V514" s="63"/>
      <c r="W514" s="63">
        <f t="shared" si="205"/>
        <v>1</v>
      </c>
      <c r="X514" s="63">
        <v>0</v>
      </c>
      <c r="Y514" s="63"/>
      <c r="Z514" s="63"/>
      <c r="AA514" s="63"/>
      <c r="AB514" s="63"/>
      <c r="AJ514" s="8">
        <v>0</v>
      </c>
      <c r="AN514" t="str">
        <f t="shared" si="206"/>
        <v>Newburgh</v>
      </c>
      <c r="AO514" t="s">
        <v>2496</v>
      </c>
      <c r="AP514">
        <v>2</v>
      </c>
      <c r="AR514" s="111">
        <v>23</v>
      </c>
      <c r="AS514" s="113">
        <v>19</v>
      </c>
      <c r="AT514" s="113">
        <v>230</v>
      </c>
      <c r="AU514" s="117">
        <v>48505</v>
      </c>
      <c r="AV514" s="117">
        <f t="shared" si="207"/>
        <v>23019</v>
      </c>
      <c r="AW514" t="s">
        <v>1480</v>
      </c>
      <c r="AX514">
        <f t="shared" si="208"/>
        <v>2348505</v>
      </c>
      <c r="AY514" s="1">
        <v>11</v>
      </c>
      <c r="BC514">
        <v>30.95</v>
      </c>
      <c r="BD514">
        <v>7.0000000000000007E-2</v>
      </c>
      <c r="BE514">
        <v>30.88</v>
      </c>
      <c r="BH514" s="123">
        <f t="shared" si="209"/>
        <v>0</v>
      </c>
      <c r="BI514" s="123">
        <f t="shared" si="210"/>
        <v>0.51</v>
      </c>
      <c r="BJ514">
        <f t="shared" si="211"/>
        <v>0</v>
      </c>
      <c r="BN514" s="63">
        <v>1</v>
      </c>
    </row>
    <row r="515" spans="1:66" hidden="1" outlineLevel="1">
      <c r="A515" t="s">
        <v>1331</v>
      </c>
      <c r="B515" s="8" t="s">
        <v>1706</v>
      </c>
      <c r="C515" s="1">
        <f t="shared" si="212"/>
        <v>1196</v>
      </c>
      <c r="D515" s="5">
        <f>IF(N515&gt;0, RANK(N515,(N515:P515,Q515:AE515)),0)</f>
        <v>1</v>
      </c>
      <c r="E515" s="5">
        <f>IF(O515&gt;0,RANK(O515,(N515:P515,Q515:AE515)),0)</f>
        <v>2</v>
      </c>
      <c r="F515" s="5">
        <f t="shared" si="213"/>
        <v>0</v>
      </c>
      <c r="G515" s="1">
        <f t="shared" si="214"/>
        <v>321</v>
      </c>
      <c r="H515" s="2">
        <f t="shared" si="215"/>
        <v>0.26839464882943143</v>
      </c>
      <c r="I515" s="6"/>
      <c r="J515" s="2">
        <f t="shared" si="216"/>
        <v>0.62207357859531776</v>
      </c>
      <c r="K515" s="2">
        <f t="shared" si="217"/>
        <v>0.35367892976588627</v>
      </c>
      <c r="L515" s="2">
        <f t="shared" si="218"/>
        <v>0</v>
      </c>
      <c r="M515" s="2">
        <f t="shared" si="219"/>
        <v>2.424749163879597E-2</v>
      </c>
      <c r="N515" s="63">
        <v>744</v>
      </c>
      <c r="O515" s="63">
        <v>423</v>
      </c>
      <c r="P515" s="63"/>
      <c r="Q515" s="63">
        <v>14</v>
      </c>
      <c r="R515" s="63">
        <v>15</v>
      </c>
      <c r="S515" s="63"/>
      <c r="T515" s="67"/>
      <c r="U515" s="63"/>
      <c r="V515" s="63"/>
      <c r="W515" s="63">
        <f t="shared" si="205"/>
        <v>0</v>
      </c>
      <c r="X515" s="63">
        <v>0</v>
      </c>
      <c r="Y515" s="63"/>
      <c r="Z515" s="63"/>
      <c r="AA515" s="63"/>
      <c r="AB515" s="63"/>
      <c r="AJ515" s="8">
        <v>0</v>
      </c>
      <c r="AN515" t="str">
        <f t="shared" si="206"/>
        <v>Newcastle</v>
      </c>
      <c r="AO515" t="s">
        <v>1605</v>
      </c>
      <c r="AP515">
        <v>1</v>
      </c>
      <c r="AR515" s="111">
        <v>23</v>
      </c>
      <c r="AS515" s="113">
        <v>15</v>
      </c>
      <c r="AT515" s="113">
        <v>60</v>
      </c>
      <c r="AU515" s="117">
        <v>48645</v>
      </c>
      <c r="AV515" s="117">
        <f t="shared" si="207"/>
        <v>23015</v>
      </c>
      <c r="AW515" t="s">
        <v>1480</v>
      </c>
      <c r="AX515">
        <f t="shared" si="208"/>
        <v>2348645</v>
      </c>
      <c r="AY515" s="1">
        <v>7</v>
      </c>
      <c r="BC515">
        <v>32.57</v>
      </c>
      <c r="BD515">
        <v>3.59</v>
      </c>
      <c r="BE515">
        <v>28.98</v>
      </c>
      <c r="BH515" s="123">
        <f t="shared" si="209"/>
        <v>0.622</v>
      </c>
      <c r="BI515" s="123">
        <f t="shared" si="210"/>
        <v>0</v>
      </c>
      <c r="BJ515">
        <f t="shared" si="211"/>
        <v>0</v>
      </c>
      <c r="BN515" s="63">
        <v>0</v>
      </c>
    </row>
    <row r="516" spans="1:66" hidden="1" outlineLevel="1">
      <c r="A516" t="s">
        <v>1881</v>
      </c>
      <c r="B516" s="8" t="s">
        <v>1706</v>
      </c>
      <c r="C516" s="1">
        <f t="shared" si="212"/>
        <v>797</v>
      </c>
      <c r="D516" s="5">
        <f>IF(N516&gt;0, RANK(N516,(N516:P516,Q516:AE516)),0)</f>
        <v>1</v>
      </c>
      <c r="E516" s="5">
        <f>IF(O516&gt;0,RANK(O516,(N516:P516,Q516:AE516)),0)</f>
        <v>2</v>
      </c>
      <c r="F516" s="5">
        <f t="shared" si="213"/>
        <v>0</v>
      </c>
      <c r="G516" s="1">
        <f t="shared" si="214"/>
        <v>40</v>
      </c>
      <c r="H516" s="2">
        <f t="shared" si="215"/>
        <v>5.0188205771643665E-2</v>
      </c>
      <c r="I516" s="6"/>
      <c r="J516" s="2">
        <f t="shared" si="216"/>
        <v>0.50941028858218318</v>
      </c>
      <c r="K516" s="2">
        <f t="shared" si="217"/>
        <v>0.4592220828105395</v>
      </c>
      <c r="L516" s="2">
        <f t="shared" si="218"/>
        <v>0</v>
      </c>
      <c r="M516" s="2">
        <f t="shared" si="219"/>
        <v>3.136762860727732E-2</v>
      </c>
      <c r="N516" s="63">
        <v>406</v>
      </c>
      <c r="O516" s="63">
        <v>366</v>
      </c>
      <c r="P516" s="63"/>
      <c r="Q516" s="63">
        <v>12</v>
      </c>
      <c r="R516" s="63">
        <v>8</v>
      </c>
      <c r="S516" s="63"/>
      <c r="T516" s="67"/>
      <c r="U516" s="63"/>
      <c r="V516" s="63"/>
      <c r="W516" s="63">
        <f t="shared" si="205"/>
        <v>5</v>
      </c>
      <c r="X516" s="63">
        <v>0</v>
      </c>
      <c r="Y516" s="63"/>
      <c r="Z516" s="63"/>
      <c r="AA516" s="63"/>
      <c r="AB516" s="63"/>
      <c r="AJ516" s="8">
        <v>0</v>
      </c>
      <c r="AN516" t="str">
        <f t="shared" si="206"/>
        <v>Newfield</v>
      </c>
      <c r="AO516" t="s">
        <v>932</v>
      </c>
      <c r="AP516">
        <v>1</v>
      </c>
      <c r="AR516" s="111">
        <v>23</v>
      </c>
      <c r="AS516" s="113">
        <v>31</v>
      </c>
      <c r="AT516" s="113">
        <v>90</v>
      </c>
      <c r="AU516" s="117">
        <v>48750</v>
      </c>
      <c r="AV516" s="117">
        <f t="shared" si="207"/>
        <v>23031</v>
      </c>
      <c r="AW516" t="s">
        <v>1480</v>
      </c>
      <c r="AX516">
        <f t="shared" si="208"/>
        <v>2348750</v>
      </c>
      <c r="AY516" s="1">
        <v>3</v>
      </c>
      <c r="BC516">
        <v>33.47</v>
      </c>
      <c r="BD516">
        <v>1.1499999999999999</v>
      </c>
      <c r="BE516">
        <v>32.31</v>
      </c>
      <c r="BH516" s="123">
        <f t="shared" si="209"/>
        <v>0.50900000000000001</v>
      </c>
      <c r="BI516" s="123">
        <f t="shared" si="210"/>
        <v>0</v>
      </c>
      <c r="BJ516">
        <f t="shared" si="211"/>
        <v>0</v>
      </c>
      <c r="BN516" s="63">
        <v>5</v>
      </c>
    </row>
    <row r="517" spans="1:66" hidden="1" outlineLevel="1">
      <c r="A517" t="s">
        <v>2020</v>
      </c>
      <c r="B517" s="8" t="s">
        <v>1706</v>
      </c>
      <c r="C517" s="1">
        <f t="shared" si="212"/>
        <v>1615</v>
      </c>
      <c r="D517" s="5">
        <f>IF(N517&gt;0, RANK(N517,(N517:P517,Q517:AE517)),0)</f>
        <v>2</v>
      </c>
      <c r="E517" s="5">
        <f>IF(O517&gt;0,RANK(O517,(N517:P517,Q517:AE517)),0)</f>
        <v>1</v>
      </c>
      <c r="F517" s="5">
        <f t="shared" si="213"/>
        <v>0</v>
      </c>
      <c r="G517" s="1">
        <f t="shared" si="214"/>
        <v>206</v>
      </c>
      <c r="H517" s="2">
        <f t="shared" si="215"/>
        <v>0.12755417956656348</v>
      </c>
      <c r="I517" s="6"/>
      <c r="J517" s="2">
        <f t="shared" si="216"/>
        <v>0.42352941176470588</v>
      </c>
      <c r="K517" s="2">
        <f t="shared" si="217"/>
        <v>0.55108359133126938</v>
      </c>
      <c r="L517" s="2">
        <f t="shared" si="218"/>
        <v>0</v>
      </c>
      <c r="M517" s="2">
        <f t="shared" si="219"/>
        <v>2.5386996904024683E-2</v>
      </c>
      <c r="N517" s="63">
        <v>684</v>
      </c>
      <c r="O517" s="63">
        <v>890</v>
      </c>
      <c r="P517" s="63"/>
      <c r="Q517" s="63">
        <v>26</v>
      </c>
      <c r="R517" s="63">
        <v>13</v>
      </c>
      <c r="S517" s="63"/>
      <c r="T517" s="67"/>
      <c r="U517" s="63"/>
      <c r="V517" s="63"/>
      <c r="W517" s="63">
        <f t="shared" si="205"/>
        <v>2</v>
      </c>
      <c r="X517" s="63">
        <v>0</v>
      </c>
      <c r="Y517" s="63"/>
      <c r="Z517" s="63"/>
      <c r="AA517" s="63"/>
      <c r="AB517" s="63"/>
      <c r="AJ517" s="8">
        <v>0</v>
      </c>
      <c r="AN517" t="str">
        <f t="shared" si="206"/>
        <v>Newport</v>
      </c>
      <c r="AO517" t="s">
        <v>2496</v>
      </c>
      <c r="AP517">
        <v>2</v>
      </c>
      <c r="AR517" s="111">
        <v>23</v>
      </c>
      <c r="AS517" s="113">
        <v>19</v>
      </c>
      <c r="AT517" s="113">
        <v>235</v>
      </c>
      <c r="AU517" s="117">
        <v>49065</v>
      </c>
      <c r="AV517" s="117">
        <f t="shared" si="207"/>
        <v>23019</v>
      </c>
      <c r="AW517" t="s">
        <v>1480</v>
      </c>
      <c r="AX517">
        <f t="shared" si="208"/>
        <v>2349065</v>
      </c>
      <c r="AY517" s="1">
        <v>22</v>
      </c>
      <c r="BC517">
        <v>36.99</v>
      </c>
      <c r="BD517">
        <v>7.49</v>
      </c>
      <c r="BE517">
        <v>29.5</v>
      </c>
      <c r="BH517" s="123">
        <f t="shared" si="209"/>
        <v>0</v>
      </c>
      <c r="BI517" s="123">
        <f t="shared" si="210"/>
        <v>0.55100000000000005</v>
      </c>
      <c r="BJ517">
        <f t="shared" si="211"/>
        <v>0</v>
      </c>
      <c r="BN517" s="63">
        <v>2</v>
      </c>
    </row>
    <row r="518" spans="1:66" hidden="1" outlineLevel="1">
      <c r="A518" t="s">
        <v>2192</v>
      </c>
      <c r="B518" s="8" t="s">
        <v>1706</v>
      </c>
      <c r="C518" s="1">
        <f t="shared" si="212"/>
        <v>232</v>
      </c>
      <c r="D518" s="5">
        <f>IF(N518&gt;0, RANK(N518,(N518:P518,Q518:AE518)),0)</f>
        <v>1</v>
      </c>
      <c r="E518" s="5">
        <f>IF(O518&gt;0,RANK(O518,(N518:P518,Q518:AE518)),0)</f>
        <v>2</v>
      </c>
      <c r="F518" s="5">
        <f t="shared" si="213"/>
        <v>0</v>
      </c>
      <c r="G518" s="1">
        <f t="shared" si="214"/>
        <v>27</v>
      </c>
      <c r="H518" s="2">
        <f t="shared" si="215"/>
        <v>0.11637931034482758</v>
      </c>
      <c r="I518" s="6"/>
      <c r="J518" s="2">
        <f t="shared" si="216"/>
        <v>0.54741379310344829</v>
      </c>
      <c r="K518" s="2">
        <f t="shared" si="217"/>
        <v>0.43103448275862066</v>
      </c>
      <c r="L518" s="2">
        <f t="shared" si="218"/>
        <v>0</v>
      </c>
      <c r="M518" s="2">
        <f t="shared" si="219"/>
        <v>2.155172413793105E-2</v>
      </c>
      <c r="N518" s="63">
        <v>127</v>
      </c>
      <c r="O518" s="63">
        <v>100</v>
      </c>
      <c r="P518" s="63"/>
      <c r="Q518" s="63">
        <v>3</v>
      </c>
      <c r="R518" s="63">
        <v>2</v>
      </c>
      <c r="S518" s="63"/>
      <c r="T518" s="67"/>
      <c r="U518" s="63"/>
      <c r="V518" s="63"/>
      <c r="W518" s="63">
        <f t="shared" si="205"/>
        <v>0</v>
      </c>
      <c r="X518" s="63">
        <v>0</v>
      </c>
      <c r="Y518" s="63"/>
      <c r="Z518" s="63"/>
      <c r="AA518" s="63"/>
      <c r="AB518" s="63"/>
      <c r="AJ518" s="8">
        <v>0</v>
      </c>
      <c r="AN518" t="str">
        <f t="shared" si="206"/>
        <v>Newry</v>
      </c>
      <c r="AO518" t="s">
        <v>2397</v>
      </c>
      <c r="AP518">
        <v>2</v>
      </c>
      <c r="AR518" s="111">
        <v>23</v>
      </c>
      <c r="AS518" s="113">
        <v>17</v>
      </c>
      <c r="AT518" s="113">
        <v>100</v>
      </c>
      <c r="AU518" s="117">
        <v>49275</v>
      </c>
      <c r="AV518" s="117">
        <f t="shared" si="207"/>
        <v>23017</v>
      </c>
      <c r="AW518" t="s">
        <v>1480</v>
      </c>
      <c r="AX518">
        <f t="shared" si="208"/>
        <v>2349275</v>
      </c>
      <c r="AY518" s="1">
        <v>3</v>
      </c>
      <c r="BC518">
        <v>61.43</v>
      </c>
      <c r="BD518">
        <v>0.03</v>
      </c>
      <c r="BE518">
        <v>61.4</v>
      </c>
      <c r="BH518" s="123">
        <f t="shared" si="209"/>
        <v>0.54700000000000004</v>
      </c>
      <c r="BI518" s="123">
        <f t="shared" si="210"/>
        <v>0</v>
      </c>
      <c r="BJ518">
        <f t="shared" si="211"/>
        <v>0</v>
      </c>
      <c r="BN518" s="63">
        <v>0</v>
      </c>
    </row>
    <row r="519" spans="1:66" hidden="1" outlineLevel="1">
      <c r="A519" t="s">
        <v>3013</v>
      </c>
      <c r="B519" s="8" t="s">
        <v>1706</v>
      </c>
      <c r="C519" s="1">
        <f t="shared" si="212"/>
        <v>1111</v>
      </c>
      <c r="D519" s="5">
        <f>IF(N519&gt;0, RANK(N519,(N519:P519,Q519:AE519)),0)</f>
        <v>1</v>
      </c>
      <c r="E519" s="5">
        <f>IF(O519&gt;0,RANK(O519,(N519:P519,Q519:AE519)),0)</f>
        <v>2</v>
      </c>
      <c r="F519" s="5">
        <f t="shared" si="213"/>
        <v>0</v>
      </c>
      <c r="G519" s="1">
        <f t="shared" si="214"/>
        <v>156</v>
      </c>
      <c r="H519" s="2">
        <f t="shared" si="215"/>
        <v>0.14041404140414041</v>
      </c>
      <c r="I519" s="6"/>
      <c r="J519" s="2">
        <f t="shared" si="216"/>
        <v>0.55985598559855987</v>
      </c>
      <c r="K519" s="2">
        <f t="shared" si="217"/>
        <v>0.41944194419441944</v>
      </c>
      <c r="L519" s="2">
        <f t="shared" si="218"/>
        <v>0</v>
      </c>
      <c r="M519" s="2">
        <f t="shared" si="219"/>
        <v>2.0702070207020695E-2</v>
      </c>
      <c r="N519" s="63">
        <v>622</v>
      </c>
      <c r="O519" s="63">
        <v>466</v>
      </c>
      <c r="P519" s="63"/>
      <c r="Q519" s="63">
        <v>10</v>
      </c>
      <c r="R519" s="63">
        <v>10</v>
      </c>
      <c r="S519" s="63"/>
      <c r="T519" s="67"/>
      <c r="U519" s="63"/>
      <c r="V519" s="63"/>
      <c r="W519" s="63">
        <f t="shared" si="205"/>
        <v>0</v>
      </c>
      <c r="X519" s="63">
        <v>3</v>
      </c>
      <c r="Y519" s="63"/>
      <c r="Z519" s="63"/>
      <c r="AA519" s="63"/>
      <c r="AB519" s="63"/>
      <c r="AJ519" s="8">
        <v>0</v>
      </c>
      <c r="AN519" t="str">
        <f t="shared" si="206"/>
        <v>Nobleboro</v>
      </c>
      <c r="AO519" t="s">
        <v>1605</v>
      </c>
      <c r="AP519">
        <v>1</v>
      </c>
      <c r="AR519" s="111">
        <v>23</v>
      </c>
      <c r="AS519" s="113">
        <v>15</v>
      </c>
      <c r="AT519" s="113">
        <v>62</v>
      </c>
      <c r="AU519" s="117">
        <v>49660</v>
      </c>
      <c r="AV519" s="117">
        <f t="shared" si="207"/>
        <v>23015</v>
      </c>
      <c r="AW519" t="s">
        <v>1480</v>
      </c>
      <c r="AX519">
        <f t="shared" si="208"/>
        <v>2349660</v>
      </c>
      <c r="AY519" s="1">
        <v>5</v>
      </c>
      <c r="BC519">
        <v>23.33</v>
      </c>
      <c r="BD519">
        <v>4.29</v>
      </c>
      <c r="BE519">
        <v>19.04</v>
      </c>
      <c r="BH519" s="123">
        <f t="shared" si="209"/>
        <v>0.55900000000000005</v>
      </c>
      <c r="BI519" s="123">
        <f t="shared" si="210"/>
        <v>0</v>
      </c>
      <c r="BJ519">
        <f t="shared" si="211"/>
        <v>0</v>
      </c>
      <c r="BN519" s="63">
        <v>0</v>
      </c>
    </row>
    <row r="520" spans="1:66" hidden="1" outlineLevel="1">
      <c r="A520" t="s">
        <v>3033</v>
      </c>
      <c r="B520" s="8" t="s">
        <v>1706</v>
      </c>
      <c r="C520" s="1">
        <f t="shared" si="212"/>
        <v>1634</v>
      </c>
      <c r="D520" s="5">
        <f>IF(N520&gt;0, RANK(N520,(N520:P520,Q520:AE520)),0)</f>
        <v>2</v>
      </c>
      <c r="E520" s="5">
        <f>IF(O520&gt;0,RANK(O520,(N520:P520,Q520:AE520)),0)</f>
        <v>1</v>
      </c>
      <c r="F520" s="5">
        <f t="shared" si="213"/>
        <v>0</v>
      </c>
      <c r="G520" s="1">
        <f t="shared" si="214"/>
        <v>34</v>
      </c>
      <c r="H520" s="2">
        <f t="shared" si="215"/>
        <v>2.0807833537331701E-2</v>
      </c>
      <c r="I520" s="6"/>
      <c r="J520" s="2">
        <f t="shared" si="216"/>
        <v>0.47246022031823748</v>
      </c>
      <c r="K520" s="2">
        <f t="shared" si="217"/>
        <v>0.49326805385556916</v>
      </c>
      <c r="L520" s="2">
        <f t="shared" si="218"/>
        <v>0</v>
      </c>
      <c r="M520" s="2">
        <f t="shared" si="219"/>
        <v>3.4271725826193311E-2</v>
      </c>
      <c r="N520" s="63">
        <v>772</v>
      </c>
      <c r="O520" s="63">
        <v>806</v>
      </c>
      <c r="P520" s="63"/>
      <c r="Q520" s="63">
        <v>26</v>
      </c>
      <c r="R520" s="63">
        <v>26</v>
      </c>
      <c r="S520" s="63"/>
      <c r="T520" s="67"/>
      <c r="U520" s="63"/>
      <c r="V520" s="63"/>
      <c r="W520" s="63">
        <f t="shared" si="205"/>
        <v>4</v>
      </c>
      <c r="X520" s="63">
        <v>0</v>
      </c>
      <c r="Y520" s="63"/>
      <c r="Z520" s="63"/>
      <c r="AA520" s="63"/>
      <c r="AB520" s="63"/>
      <c r="AJ520" s="8">
        <v>0</v>
      </c>
      <c r="AN520" t="str">
        <f t="shared" si="206"/>
        <v>Norridgewock</v>
      </c>
      <c r="AO520" t="s">
        <v>1796</v>
      </c>
      <c r="AP520">
        <v>2</v>
      </c>
      <c r="AR520" s="111">
        <v>23</v>
      </c>
      <c r="AS520" s="113">
        <v>25</v>
      </c>
      <c r="AT520" s="113">
        <v>110</v>
      </c>
      <c r="AU520" s="117">
        <v>49835</v>
      </c>
      <c r="AV520" s="117">
        <f t="shared" si="207"/>
        <v>23025</v>
      </c>
      <c r="AW520" t="s">
        <v>1480</v>
      </c>
      <c r="AX520">
        <f t="shared" si="208"/>
        <v>2349835</v>
      </c>
      <c r="AY520" s="1">
        <v>59</v>
      </c>
      <c r="BC520">
        <v>51.11</v>
      </c>
      <c r="BD520">
        <v>1.27</v>
      </c>
      <c r="BE520">
        <v>49.84</v>
      </c>
      <c r="BH520" s="123">
        <f t="shared" si="209"/>
        <v>0</v>
      </c>
      <c r="BI520" s="123">
        <f t="shared" si="210"/>
        <v>0.49299999999999999</v>
      </c>
      <c r="BJ520">
        <f t="shared" si="211"/>
        <v>0</v>
      </c>
      <c r="BN520" s="63">
        <v>4</v>
      </c>
    </row>
    <row r="521" spans="1:66" hidden="1" outlineLevel="1">
      <c r="A521" t="s">
        <v>2483</v>
      </c>
      <c r="B521" s="8" t="s">
        <v>1706</v>
      </c>
      <c r="C521" s="1">
        <f t="shared" si="212"/>
        <v>2767</v>
      </c>
      <c r="D521" s="5">
        <f>IF(N521&gt;0, RANK(N521,(N521:P521,Q521:AE521)),0)</f>
        <v>1</v>
      </c>
      <c r="E521" s="5">
        <f>IF(O521&gt;0,RANK(O521,(N521:P521,Q521:AE521)),0)</f>
        <v>2</v>
      </c>
      <c r="F521" s="5">
        <f t="shared" si="213"/>
        <v>0</v>
      </c>
      <c r="G521" s="1">
        <f t="shared" si="214"/>
        <v>107</v>
      </c>
      <c r="H521" s="2">
        <f t="shared" si="215"/>
        <v>3.8670039754246474E-2</v>
      </c>
      <c r="I521" s="6"/>
      <c r="J521" s="2">
        <f t="shared" si="216"/>
        <v>0.50415612576797975</v>
      </c>
      <c r="K521" s="2">
        <f t="shared" si="217"/>
        <v>0.46548608601373326</v>
      </c>
      <c r="L521" s="2">
        <f t="shared" si="218"/>
        <v>0</v>
      </c>
      <c r="M521" s="2">
        <f t="shared" si="219"/>
        <v>3.0357788218286996E-2</v>
      </c>
      <c r="N521" s="63">
        <v>1395</v>
      </c>
      <c r="O521" s="63">
        <v>1288</v>
      </c>
      <c r="P521" s="63"/>
      <c r="Q521" s="63">
        <v>30</v>
      </c>
      <c r="R521" s="63">
        <v>27</v>
      </c>
      <c r="S521" s="63"/>
      <c r="T521" s="67"/>
      <c r="U521" s="63"/>
      <c r="V521" s="63"/>
      <c r="W521" s="63">
        <f t="shared" si="205"/>
        <v>27</v>
      </c>
      <c r="X521" s="63">
        <v>0</v>
      </c>
      <c r="Y521" s="63"/>
      <c r="Z521" s="63"/>
      <c r="AA521" s="63"/>
      <c r="AB521" s="63"/>
      <c r="AJ521" s="8">
        <v>0</v>
      </c>
      <c r="AN521" t="str">
        <f t="shared" si="206"/>
        <v>North Berwick</v>
      </c>
      <c r="AO521" t="s">
        <v>932</v>
      </c>
      <c r="AP521">
        <v>1</v>
      </c>
      <c r="AR521" s="111">
        <v>23</v>
      </c>
      <c r="AS521" s="113">
        <v>31</v>
      </c>
      <c r="AT521" s="113">
        <v>95</v>
      </c>
      <c r="AU521" s="117">
        <v>50325</v>
      </c>
      <c r="AV521" s="117">
        <f t="shared" si="207"/>
        <v>23031</v>
      </c>
      <c r="AW521" t="s">
        <v>1480</v>
      </c>
      <c r="AX521">
        <f t="shared" si="208"/>
        <v>2350325</v>
      </c>
      <c r="AY521" s="1">
        <v>30</v>
      </c>
      <c r="BC521">
        <v>38.450000000000003</v>
      </c>
      <c r="BD521">
        <v>0.14000000000000001</v>
      </c>
      <c r="BE521">
        <v>38.299999999999997</v>
      </c>
      <c r="BH521" s="123">
        <f t="shared" si="209"/>
        <v>0.504</v>
      </c>
      <c r="BI521" s="123">
        <f t="shared" si="210"/>
        <v>0</v>
      </c>
      <c r="BJ521">
        <f t="shared" si="211"/>
        <v>0</v>
      </c>
      <c r="BN521" s="63">
        <v>27</v>
      </c>
    </row>
    <row r="522" spans="1:66" hidden="1" outlineLevel="1">
      <c r="A522" t="s">
        <v>2128</v>
      </c>
      <c r="B522" s="8" t="s">
        <v>1706</v>
      </c>
      <c r="C522" s="1">
        <f t="shared" si="212"/>
        <v>275</v>
      </c>
      <c r="D522" s="5">
        <f>IF(N522&gt;0, RANK(N522,(N522:P522,Q522:AE522)),0)</f>
        <v>1</v>
      </c>
      <c r="E522" s="5">
        <f>IF(O522&gt;0,RANK(O522,(N522:P522,Q522:AE522)),0)</f>
        <v>2</v>
      </c>
      <c r="F522" s="5">
        <f t="shared" si="213"/>
        <v>0</v>
      </c>
      <c r="G522" s="1">
        <f t="shared" si="214"/>
        <v>132</v>
      </c>
      <c r="H522" s="2">
        <f t="shared" si="215"/>
        <v>0.48</v>
      </c>
      <c r="I522" s="6"/>
      <c r="J522" s="2">
        <f t="shared" si="216"/>
        <v>0.72363636363636363</v>
      </c>
      <c r="K522" s="2">
        <f t="shared" si="217"/>
        <v>0.24363636363636362</v>
      </c>
      <c r="L522" s="2">
        <f t="shared" si="218"/>
        <v>0</v>
      </c>
      <c r="M522" s="2">
        <f t="shared" si="219"/>
        <v>3.2727272727272744E-2</v>
      </c>
      <c r="N522" s="63">
        <v>199</v>
      </c>
      <c r="O522" s="63">
        <v>67</v>
      </c>
      <c r="P522" s="63"/>
      <c r="Q522" s="63">
        <v>5</v>
      </c>
      <c r="R522" s="63">
        <v>3</v>
      </c>
      <c r="S522" s="63"/>
      <c r="T522" s="67"/>
      <c r="U522" s="63"/>
      <c r="V522" s="63"/>
      <c r="W522" s="63">
        <f t="shared" si="205"/>
        <v>0</v>
      </c>
      <c r="X522" s="63">
        <v>1</v>
      </c>
      <c r="Y522" s="63"/>
      <c r="Z522" s="63"/>
      <c r="AA522" s="63"/>
      <c r="AB522" s="63"/>
      <c r="AJ522" s="8">
        <v>0</v>
      </c>
      <c r="AN522" t="str">
        <f t="shared" si="206"/>
        <v>North Haven</v>
      </c>
      <c r="AO522" t="s">
        <v>1738</v>
      </c>
      <c r="AP522">
        <v>1</v>
      </c>
      <c r="AR522" s="111">
        <v>23</v>
      </c>
      <c r="AS522" s="113">
        <v>13</v>
      </c>
      <c r="AT522" s="113">
        <v>40</v>
      </c>
      <c r="AU522" s="117">
        <v>51620</v>
      </c>
      <c r="AV522" s="117">
        <f t="shared" si="207"/>
        <v>23013</v>
      </c>
      <c r="AW522" t="s">
        <v>1480</v>
      </c>
      <c r="AX522">
        <f t="shared" si="208"/>
        <v>2351620</v>
      </c>
      <c r="AY522" s="1">
        <v>3</v>
      </c>
      <c r="BC522">
        <v>82.49</v>
      </c>
      <c r="BD522">
        <v>70.849999999999994</v>
      </c>
      <c r="BE522">
        <v>11.64</v>
      </c>
      <c r="BH522" s="123">
        <f t="shared" si="209"/>
        <v>0.72299999999999998</v>
      </c>
      <c r="BI522" s="123">
        <f t="shared" si="210"/>
        <v>0</v>
      </c>
      <c r="BJ522">
        <f t="shared" si="211"/>
        <v>0</v>
      </c>
      <c r="BN522" s="63">
        <v>0</v>
      </c>
    </row>
    <row r="523" spans="1:66" hidden="1" outlineLevel="1">
      <c r="A523" t="s">
        <v>2306</v>
      </c>
      <c r="B523" s="8" t="s">
        <v>1706</v>
      </c>
      <c r="C523" s="1">
        <f t="shared" si="212"/>
        <v>2464</v>
      </c>
      <c r="D523" s="5">
        <f>IF(N523&gt;0, RANK(N523,(N523:P523,Q523:AE523)),0)</f>
        <v>1</v>
      </c>
      <c r="E523" s="5">
        <f>IF(O523&gt;0,RANK(O523,(N523:P523,Q523:AE523)),0)</f>
        <v>2</v>
      </c>
      <c r="F523" s="5">
        <f t="shared" si="213"/>
        <v>0</v>
      </c>
      <c r="G523" s="1">
        <f t="shared" si="214"/>
        <v>417</v>
      </c>
      <c r="H523" s="2">
        <f t="shared" si="215"/>
        <v>0.16923701298701299</v>
      </c>
      <c r="I523" s="6"/>
      <c r="J523" s="2">
        <f t="shared" si="216"/>
        <v>0.57548701298701299</v>
      </c>
      <c r="K523" s="2">
        <f t="shared" si="217"/>
        <v>0.40625</v>
      </c>
      <c r="L523" s="2">
        <f t="shared" si="218"/>
        <v>0</v>
      </c>
      <c r="M523" s="2">
        <f t="shared" si="219"/>
        <v>1.8262987012987009E-2</v>
      </c>
      <c r="N523" s="63">
        <v>1418</v>
      </c>
      <c r="O523" s="63">
        <v>1001</v>
      </c>
      <c r="P523" s="63"/>
      <c r="Q523" s="63">
        <v>21</v>
      </c>
      <c r="R523" s="63">
        <v>22</v>
      </c>
      <c r="S523" s="63"/>
      <c r="T523" s="67"/>
      <c r="U523" s="63"/>
      <c r="V523" s="63"/>
      <c r="W523" s="63">
        <f t="shared" si="205"/>
        <v>2</v>
      </c>
      <c r="X523" s="63">
        <v>0</v>
      </c>
      <c r="Y523" s="63"/>
      <c r="Z523" s="63"/>
      <c r="AA523" s="63"/>
      <c r="AB523" s="63"/>
      <c r="AJ523" s="8">
        <v>0</v>
      </c>
      <c r="AN523" t="str">
        <f t="shared" si="206"/>
        <v>North Yarmouth</v>
      </c>
      <c r="AO523" t="s">
        <v>1539</v>
      </c>
      <c r="AP523">
        <v>1</v>
      </c>
      <c r="AR523" s="111">
        <v>23</v>
      </c>
      <c r="AS523" s="113">
        <v>5</v>
      </c>
      <c r="AT523" s="113">
        <v>75</v>
      </c>
      <c r="AU523" s="117">
        <v>53860</v>
      </c>
      <c r="AV523" s="117">
        <f t="shared" si="207"/>
        <v>23005</v>
      </c>
      <c r="AW523" t="s">
        <v>1480</v>
      </c>
      <c r="AX523">
        <f t="shared" si="208"/>
        <v>2353860</v>
      </c>
      <c r="AY523" s="1">
        <v>19</v>
      </c>
      <c r="BC523">
        <v>21.33</v>
      </c>
      <c r="BD523">
        <v>0.19</v>
      </c>
      <c r="BE523">
        <v>21.14</v>
      </c>
      <c r="BH523" s="123">
        <f t="shared" si="209"/>
        <v>0.57499999999999996</v>
      </c>
      <c r="BI523" s="123">
        <f t="shared" si="210"/>
        <v>0</v>
      </c>
      <c r="BJ523">
        <f t="shared" si="211"/>
        <v>0</v>
      </c>
      <c r="BN523" s="63">
        <v>2</v>
      </c>
    </row>
    <row r="524" spans="1:66" hidden="1" outlineLevel="1">
      <c r="A524" t="s">
        <v>2847</v>
      </c>
      <c r="B524" s="8" t="s">
        <v>1706</v>
      </c>
      <c r="C524" s="1">
        <f t="shared" si="212"/>
        <v>95</v>
      </c>
      <c r="D524" s="5">
        <f>IF(N524&gt;0, RANK(N524,(N524:P524,Q524:AE524)),0)</f>
        <v>1</v>
      </c>
      <c r="E524" s="5">
        <f>IF(O524&gt;0,RANK(O524,(N524:P524,Q524:AE524)),0)</f>
        <v>1</v>
      </c>
      <c r="F524" s="5">
        <f t="shared" si="213"/>
        <v>0</v>
      </c>
      <c r="G524" s="1">
        <f t="shared" si="214"/>
        <v>0</v>
      </c>
      <c r="H524" s="2">
        <f t="shared" si="215"/>
        <v>0</v>
      </c>
      <c r="I524" s="6"/>
      <c r="J524" s="2">
        <f t="shared" si="216"/>
        <v>0.49473684210526314</v>
      </c>
      <c r="K524" s="2">
        <f t="shared" si="217"/>
        <v>0.49473684210526314</v>
      </c>
      <c r="L524" s="2">
        <f t="shared" si="218"/>
        <v>0</v>
      </c>
      <c r="M524" s="2">
        <f t="shared" si="219"/>
        <v>1.0526315789473717E-2</v>
      </c>
      <c r="N524" s="63">
        <v>47</v>
      </c>
      <c r="O524" s="63">
        <v>47</v>
      </c>
      <c r="P524" s="63"/>
      <c r="Q524" s="63">
        <v>0</v>
      </c>
      <c r="R524" s="63">
        <v>1</v>
      </c>
      <c r="S524" s="63"/>
      <c r="T524" s="67"/>
      <c r="U524" s="63"/>
      <c r="V524" s="63"/>
      <c r="W524" s="63">
        <f t="shared" si="205"/>
        <v>0</v>
      </c>
      <c r="X524" s="63">
        <v>0</v>
      </c>
      <c r="Y524" s="63"/>
      <c r="Z524" s="63"/>
      <c r="AA524" s="63"/>
      <c r="AB524" s="63"/>
      <c r="AJ524" s="8">
        <v>0</v>
      </c>
      <c r="AN524" t="str">
        <f t="shared" si="206"/>
        <v>Northfield</v>
      </c>
      <c r="AO524" t="s">
        <v>699</v>
      </c>
      <c r="AP524">
        <v>2</v>
      </c>
      <c r="AR524" s="111">
        <v>23</v>
      </c>
      <c r="AS524" s="113">
        <v>29</v>
      </c>
      <c r="AT524" s="113">
        <v>155</v>
      </c>
      <c r="AU524" s="117">
        <v>51375</v>
      </c>
      <c r="AV524" s="117">
        <f t="shared" si="207"/>
        <v>23029</v>
      </c>
      <c r="AW524" t="s">
        <v>1480</v>
      </c>
      <c r="AX524">
        <f t="shared" si="208"/>
        <v>2351375</v>
      </c>
      <c r="AY524" s="1">
        <v>0</v>
      </c>
      <c r="BC524">
        <v>45.98</v>
      </c>
      <c r="BD524">
        <v>2.3199999999999998</v>
      </c>
      <c r="BE524">
        <v>43.66</v>
      </c>
      <c r="BH524" s="123">
        <f t="shared" si="209"/>
        <v>0.49399999999999999</v>
      </c>
      <c r="BI524" s="123">
        <f t="shared" si="210"/>
        <v>0.49399999999999999</v>
      </c>
      <c r="BJ524">
        <f t="shared" si="211"/>
        <v>4</v>
      </c>
      <c r="BN524" s="63">
        <v>0</v>
      </c>
    </row>
    <row r="525" spans="1:66" hidden="1" outlineLevel="1">
      <c r="A525" t="s">
        <v>2783</v>
      </c>
      <c r="B525" s="8" t="s">
        <v>1706</v>
      </c>
      <c r="C525" s="1">
        <f t="shared" si="212"/>
        <v>953</v>
      </c>
      <c r="D525" s="5">
        <f>IF(N525&gt;0, RANK(N525,(N525:P525,Q525:AE525)),0)</f>
        <v>1</v>
      </c>
      <c r="E525" s="5">
        <f>IF(O525&gt;0,RANK(O525,(N525:P525,Q525:AE525)),0)</f>
        <v>2</v>
      </c>
      <c r="F525" s="5">
        <f t="shared" si="213"/>
        <v>0</v>
      </c>
      <c r="G525" s="1">
        <f t="shared" si="214"/>
        <v>137</v>
      </c>
      <c r="H525" s="2">
        <f t="shared" si="215"/>
        <v>0.14375655823714587</v>
      </c>
      <c r="I525" s="6"/>
      <c r="J525" s="2">
        <f t="shared" si="216"/>
        <v>0.56138509968520467</v>
      </c>
      <c r="K525" s="2">
        <f t="shared" si="217"/>
        <v>0.41762854144805878</v>
      </c>
      <c r="L525" s="2">
        <f t="shared" si="218"/>
        <v>0</v>
      </c>
      <c r="M525" s="2">
        <f t="shared" si="219"/>
        <v>2.0986358866736554E-2</v>
      </c>
      <c r="N525" s="63">
        <v>535</v>
      </c>
      <c r="O525" s="63">
        <v>398</v>
      </c>
      <c r="P525" s="63"/>
      <c r="Q525" s="63">
        <v>5</v>
      </c>
      <c r="R525" s="63">
        <v>12</v>
      </c>
      <c r="S525" s="63"/>
      <c r="T525" s="67"/>
      <c r="U525" s="63"/>
      <c r="V525" s="63"/>
      <c r="W525" s="63">
        <f t="shared" si="205"/>
        <v>3</v>
      </c>
      <c r="X525" s="63">
        <v>0</v>
      </c>
      <c r="Y525" s="63"/>
      <c r="Z525" s="63"/>
      <c r="AA525" s="63"/>
      <c r="AB525" s="63"/>
      <c r="AJ525" s="8">
        <v>0</v>
      </c>
      <c r="AN525" t="str">
        <f t="shared" si="206"/>
        <v>Northport</v>
      </c>
      <c r="AO525" t="s">
        <v>220</v>
      </c>
      <c r="AP525">
        <v>2</v>
      </c>
      <c r="AR525" s="111">
        <v>23</v>
      </c>
      <c r="AS525" s="113">
        <v>27</v>
      </c>
      <c r="AT525" s="113">
        <v>75</v>
      </c>
      <c r="AU525" s="117">
        <v>52845</v>
      </c>
      <c r="AV525" s="117">
        <f t="shared" si="207"/>
        <v>23027</v>
      </c>
      <c r="AW525" t="s">
        <v>1480</v>
      </c>
      <c r="AX525">
        <f t="shared" si="208"/>
        <v>2352845</v>
      </c>
      <c r="AY525" s="1">
        <v>6</v>
      </c>
      <c r="BC525">
        <v>34.44</v>
      </c>
      <c r="BD525">
        <v>10.78</v>
      </c>
      <c r="BE525">
        <v>23.66</v>
      </c>
      <c r="BH525" s="123">
        <f t="shared" si="209"/>
        <v>0.56100000000000005</v>
      </c>
      <c r="BI525" s="123">
        <f t="shared" si="210"/>
        <v>0</v>
      </c>
      <c r="BJ525">
        <f t="shared" si="211"/>
        <v>0</v>
      </c>
      <c r="BN525" s="63">
        <v>3</v>
      </c>
    </row>
    <row r="526" spans="1:66" hidden="1" outlineLevel="1">
      <c r="A526" t="s">
        <v>1988</v>
      </c>
      <c r="B526" s="8" t="s">
        <v>1706</v>
      </c>
      <c r="C526" s="1">
        <f t="shared" si="212"/>
        <v>2466</v>
      </c>
      <c r="D526" s="5">
        <f>IF(N526&gt;0, RANK(N526,(N526:P526,Q526:AE526)),0)</f>
        <v>1</v>
      </c>
      <c r="E526" s="5">
        <f>IF(O526&gt;0,RANK(O526,(N526:P526,Q526:AE526)),0)</f>
        <v>2</v>
      </c>
      <c r="F526" s="5">
        <f t="shared" si="213"/>
        <v>0</v>
      </c>
      <c r="G526" s="1">
        <f t="shared" si="214"/>
        <v>318</v>
      </c>
      <c r="H526" s="2">
        <f t="shared" si="215"/>
        <v>0.12895377128953772</v>
      </c>
      <c r="I526" s="6"/>
      <c r="J526" s="2">
        <f t="shared" si="216"/>
        <v>0.54785077047850772</v>
      </c>
      <c r="K526" s="2">
        <f t="shared" si="217"/>
        <v>0.41889699918897</v>
      </c>
      <c r="L526" s="2">
        <f t="shared" si="218"/>
        <v>0</v>
      </c>
      <c r="M526" s="2">
        <f t="shared" si="219"/>
        <v>3.3252230332522281E-2</v>
      </c>
      <c r="N526" s="63">
        <v>1351</v>
      </c>
      <c r="O526" s="63">
        <v>1033</v>
      </c>
      <c r="P526" s="63"/>
      <c r="Q526" s="63">
        <v>34</v>
      </c>
      <c r="R526" s="63">
        <v>37</v>
      </c>
      <c r="S526" s="63"/>
      <c r="T526" s="67"/>
      <c r="U526" s="63"/>
      <c r="V526" s="63"/>
      <c r="W526" s="63">
        <f t="shared" si="205"/>
        <v>11</v>
      </c>
      <c r="X526" s="63">
        <v>0</v>
      </c>
      <c r="Y526" s="63"/>
      <c r="Z526" s="63"/>
      <c r="AA526" s="63"/>
      <c r="AB526" s="63"/>
      <c r="AJ526" s="8">
        <v>0</v>
      </c>
      <c r="AN526" t="str">
        <f t="shared" si="206"/>
        <v>Norway</v>
      </c>
      <c r="AO526" t="s">
        <v>2397</v>
      </c>
      <c r="AP526">
        <v>2</v>
      </c>
      <c r="AR526" s="111">
        <v>23</v>
      </c>
      <c r="AS526" s="113">
        <v>17</v>
      </c>
      <c r="AT526" s="113">
        <v>105</v>
      </c>
      <c r="AU526" s="117">
        <v>54000</v>
      </c>
      <c r="AV526" s="117">
        <f t="shared" si="207"/>
        <v>23017</v>
      </c>
      <c r="AW526" t="s">
        <v>1480</v>
      </c>
      <c r="AX526">
        <f t="shared" si="208"/>
        <v>2354000</v>
      </c>
      <c r="AY526" s="1">
        <v>53</v>
      </c>
      <c r="BC526">
        <v>47.48</v>
      </c>
      <c r="BD526">
        <v>2.39</v>
      </c>
      <c r="BE526">
        <v>45.09</v>
      </c>
      <c r="BH526" s="123">
        <f t="shared" si="209"/>
        <v>0.54700000000000004</v>
      </c>
      <c r="BI526" s="123">
        <f t="shared" si="210"/>
        <v>0</v>
      </c>
      <c r="BJ526">
        <f t="shared" si="211"/>
        <v>0</v>
      </c>
      <c r="BN526" s="63">
        <v>11</v>
      </c>
    </row>
    <row r="527" spans="1:66" hidden="1" outlineLevel="1">
      <c r="A527" s="34" t="s">
        <v>1527</v>
      </c>
      <c r="B527" s="8" t="s">
        <v>1706</v>
      </c>
      <c r="C527" s="1">
        <f t="shared" si="212"/>
        <v>0</v>
      </c>
      <c r="D527" s="5">
        <f>IF(N527&gt;0, RANK(N527,(N527:P527,Q527:AE527)),0)</f>
        <v>0</v>
      </c>
      <c r="E527" s="5">
        <f>IF(O527&gt;0,RANK(O527,(N527:P527,Q527:AE527)),0)</f>
        <v>0</v>
      </c>
      <c r="F527" s="5">
        <f t="shared" si="213"/>
        <v>0</v>
      </c>
      <c r="G527" s="1">
        <f t="shared" si="214"/>
        <v>0</v>
      </c>
      <c r="H527" s="2">
        <f t="shared" si="215"/>
        <v>0</v>
      </c>
      <c r="I527" s="6"/>
      <c r="J527" s="2" t="str">
        <f t="shared" si="216"/>
        <v>-</v>
      </c>
      <c r="K527" s="2" t="str">
        <f t="shared" si="217"/>
        <v>-</v>
      </c>
      <c r="L527" s="2" t="str">
        <f t="shared" si="218"/>
        <v>-</v>
      </c>
      <c r="M527" s="2" t="str">
        <f t="shared" si="219"/>
        <v>-</v>
      </c>
      <c r="N527" s="63"/>
      <c r="O527" s="63"/>
      <c r="P527" s="63"/>
      <c r="Q527" s="63"/>
      <c r="R527" s="63"/>
      <c r="S527" s="63"/>
      <c r="T527" s="67"/>
      <c r="U527" s="63"/>
      <c r="V527" s="63"/>
      <c r="W527" s="63">
        <f t="shared" si="205"/>
        <v>0</v>
      </c>
      <c r="X527" s="63"/>
      <c r="Y527" s="63"/>
      <c r="Z527" s="63"/>
      <c r="AA527" s="63"/>
      <c r="AB527" s="63"/>
      <c r="AN527" t="str">
        <f t="shared" si="206"/>
        <v>No. 27</v>
      </c>
      <c r="AO527" t="s">
        <v>699</v>
      </c>
      <c r="AP527">
        <v>2</v>
      </c>
      <c r="AR527" s="111">
        <v>23</v>
      </c>
      <c r="AS527" s="113">
        <v>29</v>
      </c>
      <c r="AU527" s="117">
        <v>54300</v>
      </c>
      <c r="AV527" s="117">
        <f t="shared" si="207"/>
        <v>23029</v>
      </c>
      <c r="AW527" t="s">
        <v>965</v>
      </c>
      <c r="AX527">
        <f t="shared" si="208"/>
        <v>2354300</v>
      </c>
      <c r="BH527" s="123">
        <f t="shared" si="209"/>
        <v>0</v>
      </c>
      <c r="BI527" s="123">
        <f t="shared" si="210"/>
        <v>0</v>
      </c>
      <c r="BJ527">
        <f t="shared" si="211"/>
        <v>0</v>
      </c>
      <c r="BN527" s="63"/>
    </row>
    <row r="528" spans="1:66" hidden="1" outlineLevel="1">
      <c r="A528" t="s">
        <v>2764</v>
      </c>
      <c r="B528" s="8" t="s">
        <v>1706</v>
      </c>
      <c r="C528" s="1">
        <f t="shared" si="212"/>
        <v>360</v>
      </c>
      <c r="D528" s="5">
        <f>IF(N528&gt;0, RANK(N528,(N528:P528,Q528:AE528)),0)</f>
        <v>2</v>
      </c>
      <c r="E528" s="5">
        <f>IF(O528&gt;0,RANK(O528,(N528:P528,Q528:AE528)),0)</f>
        <v>1</v>
      </c>
      <c r="F528" s="5">
        <f t="shared" si="213"/>
        <v>0</v>
      </c>
      <c r="G528" s="1">
        <f t="shared" si="214"/>
        <v>57</v>
      </c>
      <c r="H528" s="2">
        <f t="shared" si="215"/>
        <v>0.15833333333333333</v>
      </c>
      <c r="I528" s="6"/>
      <c r="J528" s="2">
        <f t="shared" si="216"/>
        <v>0.40277777777777779</v>
      </c>
      <c r="K528" s="2">
        <f t="shared" si="217"/>
        <v>0.56111111111111112</v>
      </c>
      <c r="L528" s="2">
        <f t="shared" si="218"/>
        <v>0</v>
      </c>
      <c r="M528" s="2">
        <f t="shared" si="219"/>
        <v>3.6111111111111094E-2</v>
      </c>
      <c r="N528" s="63">
        <v>145</v>
      </c>
      <c r="O528" s="63">
        <v>202</v>
      </c>
      <c r="P528" s="63"/>
      <c r="Q528" s="63">
        <v>8</v>
      </c>
      <c r="R528" s="63">
        <v>5</v>
      </c>
      <c r="S528" s="63"/>
      <c r="T528" s="67"/>
      <c r="U528" s="63"/>
      <c r="V528" s="63"/>
      <c r="W528" s="63">
        <f t="shared" si="205"/>
        <v>0</v>
      </c>
      <c r="X528" s="63">
        <v>0</v>
      </c>
      <c r="Y528" s="63"/>
      <c r="Z528" s="63"/>
      <c r="AA528" s="63"/>
      <c r="AB528" s="63"/>
      <c r="AJ528" s="8">
        <v>0</v>
      </c>
      <c r="AN528" t="str">
        <f t="shared" si="206"/>
        <v>Oakfield</v>
      </c>
      <c r="AO528" t="s">
        <v>2848</v>
      </c>
      <c r="AP528">
        <v>2</v>
      </c>
      <c r="AR528" s="111">
        <v>23</v>
      </c>
      <c r="AS528" s="113">
        <v>3</v>
      </c>
      <c r="AT528" s="113">
        <v>240</v>
      </c>
      <c r="AU528" s="117">
        <v>54385</v>
      </c>
      <c r="AV528" s="117">
        <f t="shared" si="207"/>
        <v>23003</v>
      </c>
      <c r="AW528" t="s">
        <v>1480</v>
      </c>
      <c r="AX528">
        <f t="shared" si="208"/>
        <v>2354385</v>
      </c>
      <c r="AY528" s="1">
        <v>19</v>
      </c>
      <c r="BC528">
        <v>36.090000000000003</v>
      </c>
      <c r="BD528">
        <v>0.8</v>
      </c>
      <c r="BE528">
        <v>35.29</v>
      </c>
      <c r="BH528" s="123">
        <f t="shared" si="209"/>
        <v>0</v>
      </c>
      <c r="BI528" s="123">
        <f t="shared" si="210"/>
        <v>0.56100000000000005</v>
      </c>
      <c r="BJ528">
        <f t="shared" si="211"/>
        <v>0</v>
      </c>
      <c r="BN528" s="63">
        <v>0</v>
      </c>
    </row>
    <row r="529" spans="1:66" hidden="1" outlineLevel="1">
      <c r="A529" t="s">
        <v>2875</v>
      </c>
      <c r="B529" s="8" t="s">
        <v>1706</v>
      </c>
      <c r="C529" s="1">
        <f t="shared" si="212"/>
        <v>3222</v>
      </c>
      <c r="D529" s="5">
        <f>IF(N529&gt;0, RANK(N529,(N529:P529,Q529:AE529)),0)</f>
        <v>1</v>
      </c>
      <c r="E529" s="5">
        <f>IF(O529&gt;0,RANK(O529,(N529:P529,Q529:AE529)),0)</f>
        <v>2</v>
      </c>
      <c r="F529" s="5">
        <f t="shared" si="213"/>
        <v>0</v>
      </c>
      <c r="G529" s="1">
        <f t="shared" si="214"/>
        <v>251</v>
      </c>
      <c r="H529" s="2">
        <f t="shared" si="215"/>
        <v>7.7901924270639356E-2</v>
      </c>
      <c r="I529" s="6"/>
      <c r="J529" s="2">
        <f t="shared" si="216"/>
        <v>0.52327746741154557</v>
      </c>
      <c r="K529" s="2">
        <f t="shared" si="217"/>
        <v>0.44537554314090627</v>
      </c>
      <c r="L529" s="2">
        <f t="shared" si="218"/>
        <v>0</v>
      </c>
      <c r="M529" s="2">
        <f t="shared" si="219"/>
        <v>3.1346989447548157E-2</v>
      </c>
      <c r="N529" s="63">
        <v>1686</v>
      </c>
      <c r="O529" s="63">
        <v>1435</v>
      </c>
      <c r="P529" s="63"/>
      <c r="Q529" s="63">
        <v>44</v>
      </c>
      <c r="R529" s="63">
        <v>42</v>
      </c>
      <c r="S529" s="63"/>
      <c r="T529" s="67"/>
      <c r="U529" s="63"/>
      <c r="V529" s="63"/>
      <c r="W529" s="63">
        <f t="shared" si="205"/>
        <v>15</v>
      </c>
      <c r="X529" s="63">
        <v>0</v>
      </c>
      <c r="Y529" s="63"/>
      <c r="Z529" s="63"/>
      <c r="AA529" s="63"/>
      <c r="AB529" s="63"/>
      <c r="AJ529" s="8">
        <v>0</v>
      </c>
      <c r="AN529" t="str">
        <f t="shared" si="206"/>
        <v>Oakland</v>
      </c>
      <c r="AO529" t="s">
        <v>3027</v>
      </c>
      <c r="AP529">
        <v>2</v>
      </c>
      <c r="AR529" s="111">
        <v>23</v>
      </c>
      <c r="AS529" s="113">
        <v>11</v>
      </c>
      <c r="AT529" s="113">
        <v>80</v>
      </c>
      <c r="AU529" s="117">
        <v>54560</v>
      </c>
      <c r="AV529" s="117">
        <f t="shared" si="207"/>
        <v>23011</v>
      </c>
      <c r="AW529" t="s">
        <v>1480</v>
      </c>
      <c r="AX529">
        <f t="shared" si="208"/>
        <v>2354560</v>
      </c>
      <c r="AY529" s="1">
        <v>37</v>
      </c>
      <c r="BC529">
        <v>28.21</v>
      </c>
      <c r="BD529">
        <v>2.4700000000000002</v>
      </c>
      <c r="BE529">
        <v>25.74</v>
      </c>
      <c r="BH529" s="123">
        <f t="shared" si="209"/>
        <v>0.52300000000000002</v>
      </c>
      <c r="BI529" s="123">
        <f t="shared" si="210"/>
        <v>0</v>
      </c>
      <c r="BJ529">
        <f t="shared" si="211"/>
        <v>0</v>
      </c>
      <c r="BN529" s="63">
        <v>15</v>
      </c>
    </row>
    <row r="530" spans="1:66" hidden="1" outlineLevel="1">
      <c r="A530" t="s">
        <v>1801</v>
      </c>
      <c r="B530" s="8" t="s">
        <v>1706</v>
      </c>
      <c r="C530" s="1">
        <f t="shared" si="212"/>
        <v>912</v>
      </c>
      <c r="D530" s="5">
        <f>IF(N530&gt;0, RANK(N530,(N530:P530,Q530:AE530)),0)</f>
        <v>1</v>
      </c>
      <c r="E530" s="5">
        <f>IF(O530&gt;0,RANK(O530,(N530:P530,Q530:AE530)),0)</f>
        <v>2</v>
      </c>
      <c r="F530" s="5">
        <f t="shared" si="213"/>
        <v>0</v>
      </c>
      <c r="G530" s="1">
        <f t="shared" si="214"/>
        <v>202</v>
      </c>
      <c r="H530" s="2">
        <f t="shared" si="215"/>
        <v>0.22149122807017543</v>
      </c>
      <c r="I530" s="6"/>
      <c r="J530" s="2">
        <f t="shared" si="216"/>
        <v>0.60197368421052633</v>
      </c>
      <c r="K530" s="2">
        <f t="shared" si="217"/>
        <v>0.38048245614035087</v>
      </c>
      <c r="L530" s="2">
        <f t="shared" si="218"/>
        <v>0</v>
      </c>
      <c r="M530" s="2">
        <f t="shared" si="219"/>
        <v>1.7543859649122806E-2</v>
      </c>
      <c r="N530" s="63">
        <v>549</v>
      </c>
      <c r="O530" s="63">
        <v>347</v>
      </c>
      <c r="P530" s="63"/>
      <c r="Q530" s="63">
        <v>5</v>
      </c>
      <c r="R530" s="63">
        <v>9</v>
      </c>
      <c r="S530" s="63"/>
      <c r="T530" s="67"/>
      <c r="U530" s="63"/>
      <c r="V530" s="63"/>
      <c r="W530" s="63">
        <f t="shared" si="205"/>
        <v>2</v>
      </c>
      <c r="X530" s="63">
        <v>0</v>
      </c>
      <c r="Y530" s="63"/>
      <c r="Z530" s="63"/>
      <c r="AA530" s="63"/>
      <c r="AB530" s="63"/>
      <c r="AJ530" s="8">
        <v>0</v>
      </c>
      <c r="AN530" t="str">
        <f t="shared" si="206"/>
        <v>Ogunquit</v>
      </c>
      <c r="AO530" t="s">
        <v>932</v>
      </c>
      <c r="AP530">
        <v>1</v>
      </c>
      <c r="AR530" s="111">
        <v>23</v>
      </c>
      <c r="AS530" s="113">
        <v>31</v>
      </c>
      <c r="AT530" s="113">
        <v>97</v>
      </c>
      <c r="AU530" s="117">
        <v>54980</v>
      </c>
      <c r="AV530" s="117">
        <f t="shared" si="207"/>
        <v>23031</v>
      </c>
      <c r="AW530" t="s">
        <v>1480</v>
      </c>
      <c r="AX530">
        <f t="shared" si="208"/>
        <v>2354980</v>
      </c>
      <c r="AY530" s="1">
        <v>3</v>
      </c>
      <c r="BC530">
        <v>4.29</v>
      </c>
      <c r="BD530">
        <v>0.19</v>
      </c>
      <c r="BE530">
        <v>4.0999999999999996</v>
      </c>
      <c r="BH530" s="123">
        <f t="shared" si="209"/>
        <v>0.60099999999999998</v>
      </c>
      <c r="BI530" s="123">
        <f t="shared" si="210"/>
        <v>0</v>
      </c>
      <c r="BJ530">
        <f t="shared" si="211"/>
        <v>0</v>
      </c>
      <c r="BN530" s="63">
        <v>2</v>
      </c>
    </row>
    <row r="531" spans="1:66" hidden="1" outlineLevel="1">
      <c r="A531" t="s">
        <v>2239</v>
      </c>
      <c r="B531" s="8" t="s">
        <v>1706</v>
      </c>
      <c r="C531" s="1">
        <f t="shared" si="212"/>
        <v>5156</v>
      </c>
      <c r="D531" s="5">
        <f>IF(N531&gt;0, RANK(N531,(N531:P531,Q531:AE531)),0)</f>
        <v>1</v>
      </c>
      <c r="E531" s="5">
        <f>IF(O531&gt;0,RANK(O531,(N531:P531,Q531:AE531)),0)</f>
        <v>2</v>
      </c>
      <c r="F531" s="5">
        <f t="shared" si="213"/>
        <v>0</v>
      </c>
      <c r="G531" s="1">
        <f t="shared" si="214"/>
        <v>1443</v>
      </c>
      <c r="H531" s="2">
        <f t="shared" si="215"/>
        <v>0.27986811481768814</v>
      </c>
      <c r="I531" s="6"/>
      <c r="J531" s="2">
        <f t="shared" si="216"/>
        <v>0.62975174553917768</v>
      </c>
      <c r="K531" s="2">
        <f t="shared" si="217"/>
        <v>0.34988363072148954</v>
      </c>
      <c r="L531" s="2">
        <f t="shared" si="218"/>
        <v>0</v>
      </c>
      <c r="M531" s="2">
        <f t="shared" si="219"/>
        <v>2.0364623739332788E-2</v>
      </c>
      <c r="N531" s="63">
        <v>3247</v>
      </c>
      <c r="O531" s="63">
        <v>1804</v>
      </c>
      <c r="P531" s="63"/>
      <c r="Q531" s="63">
        <v>46</v>
      </c>
      <c r="R531" s="63">
        <v>45</v>
      </c>
      <c r="S531" s="63"/>
      <c r="T531" s="67"/>
      <c r="U531" s="63"/>
      <c r="V531" s="63"/>
      <c r="W531" s="63">
        <f t="shared" si="205"/>
        <v>14</v>
      </c>
      <c r="X531" s="63">
        <v>0</v>
      </c>
      <c r="Y531" s="63"/>
      <c r="Z531" s="63"/>
      <c r="AA531" s="63"/>
      <c r="AB531" s="63"/>
      <c r="AJ531" s="8">
        <v>0</v>
      </c>
      <c r="AN531" t="str">
        <f t="shared" si="206"/>
        <v>Old Orchard Beach</v>
      </c>
      <c r="AO531" t="s">
        <v>932</v>
      </c>
      <c r="AP531">
        <v>1</v>
      </c>
      <c r="AR531" s="111">
        <v>23</v>
      </c>
      <c r="AS531" s="113">
        <v>31</v>
      </c>
      <c r="AT531" s="113">
        <v>100</v>
      </c>
      <c r="AU531" s="117">
        <v>55085</v>
      </c>
      <c r="AV531" s="117">
        <f t="shared" si="207"/>
        <v>23031</v>
      </c>
      <c r="AW531" t="s">
        <v>1480</v>
      </c>
      <c r="AX531">
        <f t="shared" si="208"/>
        <v>2355085</v>
      </c>
      <c r="AY531" s="1">
        <v>67</v>
      </c>
      <c r="BC531">
        <v>7.55</v>
      </c>
      <c r="BD531">
        <v>0.1</v>
      </c>
      <c r="BE531">
        <v>7.45</v>
      </c>
      <c r="BH531" s="123">
        <f t="shared" si="209"/>
        <v>0.629</v>
      </c>
      <c r="BI531" s="123">
        <f t="shared" si="210"/>
        <v>0</v>
      </c>
      <c r="BJ531">
        <f t="shared" si="211"/>
        <v>0</v>
      </c>
      <c r="BN531" s="63">
        <v>14</v>
      </c>
    </row>
    <row r="532" spans="1:66" hidden="1" outlineLevel="1">
      <c r="A532" t="s">
        <v>2120</v>
      </c>
      <c r="B532" s="8" t="s">
        <v>1706</v>
      </c>
      <c r="C532" s="1">
        <f t="shared" si="212"/>
        <v>3801</v>
      </c>
      <c r="D532" s="5">
        <f>IF(N532&gt;0, RANK(N532,(N532:P532,Q532:AE532)),0)</f>
        <v>1</v>
      </c>
      <c r="E532" s="5">
        <f>IF(O532&gt;0,RANK(O532,(N532:P532,Q532:AE532)),0)</f>
        <v>2</v>
      </c>
      <c r="F532" s="5">
        <f t="shared" si="213"/>
        <v>0</v>
      </c>
      <c r="G532" s="1">
        <f t="shared" si="214"/>
        <v>1010</v>
      </c>
      <c r="H532" s="2">
        <f t="shared" si="215"/>
        <v>0.26571954748750332</v>
      </c>
      <c r="I532" s="6"/>
      <c r="J532" s="2">
        <f t="shared" si="216"/>
        <v>0.6156274664561957</v>
      </c>
      <c r="K532" s="2">
        <f t="shared" si="217"/>
        <v>0.34990791896869244</v>
      </c>
      <c r="L532" s="2">
        <f t="shared" si="218"/>
        <v>0</v>
      </c>
      <c r="M532" s="2">
        <f t="shared" si="219"/>
        <v>3.4464614575111852E-2</v>
      </c>
      <c r="N532" s="63">
        <v>2340</v>
      </c>
      <c r="O532" s="63">
        <v>1330</v>
      </c>
      <c r="P532" s="63"/>
      <c r="Q532" s="63">
        <v>73</v>
      </c>
      <c r="R532" s="63">
        <v>47</v>
      </c>
      <c r="S532" s="63"/>
      <c r="T532" s="67"/>
      <c r="U532" s="63"/>
      <c r="V532" s="63"/>
      <c r="W532" s="63">
        <f t="shared" si="205"/>
        <v>11</v>
      </c>
      <c r="X532" s="63">
        <v>0</v>
      </c>
      <c r="Y532" s="63"/>
      <c r="Z532" s="63"/>
      <c r="AA532" s="63"/>
      <c r="AB532" s="63"/>
      <c r="AJ532" s="8">
        <v>0</v>
      </c>
      <c r="AN532" t="str">
        <f t="shared" si="206"/>
        <v>Old Town</v>
      </c>
      <c r="AO532" t="s">
        <v>2496</v>
      </c>
      <c r="AP532">
        <v>2</v>
      </c>
      <c r="AR532" s="111">
        <v>23</v>
      </c>
      <c r="AS532" s="113">
        <v>19</v>
      </c>
      <c r="AT532" s="113">
        <v>240</v>
      </c>
      <c r="AU532" s="117">
        <v>55225</v>
      </c>
      <c r="AV532" s="117">
        <f t="shared" si="207"/>
        <v>23019</v>
      </c>
      <c r="AW532" t="s">
        <v>1257</v>
      </c>
      <c r="AX532">
        <f t="shared" si="208"/>
        <v>2355225</v>
      </c>
      <c r="AY532" s="1">
        <v>61</v>
      </c>
      <c r="BC532">
        <v>42.67</v>
      </c>
      <c r="BD532">
        <v>4.37</v>
      </c>
      <c r="BE532">
        <v>38.29</v>
      </c>
      <c r="BH532" s="123">
        <f t="shared" si="209"/>
        <v>0.61499999999999999</v>
      </c>
      <c r="BI532" s="123">
        <f t="shared" si="210"/>
        <v>0</v>
      </c>
      <c r="BJ532">
        <f t="shared" si="211"/>
        <v>0</v>
      </c>
      <c r="BN532" s="63">
        <v>11</v>
      </c>
    </row>
    <row r="533" spans="1:66" hidden="1" outlineLevel="1">
      <c r="A533" t="s">
        <v>2121</v>
      </c>
      <c r="B533" s="8" t="s">
        <v>1706</v>
      </c>
      <c r="C533" s="1">
        <f t="shared" si="212"/>
        <v>94</v>
      </c>
      <c r="D533" s="5">
        <f>IF(N533&gt;0, RANK(N533,(N533:P533,Q533:AE533)),0)</f>
        <v>1</v>
      </c>
      <c r="E533" s="5">
        <f>IF(O533&gt;0,RANK(O533,(N533:P533,Q533:AE533)),0)</f>
        <v>2</v>
      </c>
      <c r="F533" s="5">
        <f t="shared" si="213"/>
        <v>0</v>
      </c>
      <c r="G533" s="1">
        <f t="shared" si="214"/>
        <v>6</v>
      </c>
      <c r="H533" s="2">
        <f t="shared" si="215"/>
        <v>6.3829787234042548E-2</v>
      </c>
      <c r="I533" s="6"/>
      <c r="J533" s="2">
        <f t="shared" si="216"/>
        <v>0.51063829787234039</v>
      </c>
      <c r="K533" s="2">
        <f t="shared" si="217"/>
        <v>0.44680851063829785</v>
      </c>
      <c r="L533" s="2">
        <f t="shared" si="218"/>
        <v>0</v>
      </c>
      <c r="M533" s="2">
        <f t="shared" si="219"/>
        <v>4.2553191489361764E-2</v>
      </c>
      <c r="N533" s="63">
        <v>48</v>
      </c>
      <c r="O533" s="63">
        <v>42</v>
      </c>
      <c r="P533" s="63"/>
      <c r="Q533" s="63">
        <v>0</v>
      </c>
      <c r="R533" s="63">
        <v>3</v>
      </c>
      <c r="S533" s="63"/>
      <c r="T533" s="67"/>
      <c r="U533" s="63"/>
      <c r="V533" s="63"/>
      <c r="W533" s="63">
        <f t="shared" si="205"/>
        <v>1</v>
      </c>
      <c r="X533" s="63">
        <v>0</v>
      </c>
      <c r="Y533" s="63"/>
      <c r="Z533" s="63"/>
      <c r="AA533" s="63"/>
      <c r="AB533" s="63"/>
      <c r="AJ533" s="8">
        <v>0</v>
      </c>
      <c r="AN533" t="str">
        <f t="shared" si="206"/>
        <v>Orient</v>
      </c>
      <c r="AO533" t="s">
        <v>2848</v>
      </c>
      <c r="AP533">
        <v>2</v>
      </c>
      <c r="AR533" s="111">
        <v>23</v>
      </c>
      <c r="AS533" s="113">
        <v>3</v>
      </c>
      <c r="AT533" s="113">
        <v>245</v>
      </c>
      <c r="AU533" s="117">
        <v>55435</v>
      </c>
      <c r="AV533" s="117">
        <f t="shared" si="207"/>
        <v>23003</v>
      </c>
      <c r="AW533" t="s">
        <v>1480</v>
      </c>
      <c r="AX533">
        <f t="shared" si="208"/>
        <v>2355435</v>
      </c>
      <c r="AY533" s="1">
        <v>1</v>
      </c>
      <c r="BC533">
        <v>37.880000000000003</v>
      </c>
      <c r="BD533">
        <v>2.12</v>
      </c>
      <c r="BE533">
        <v>35.770000000000003</v>
      </c>
      <c r="BH533" s="123">
        <f t="shared" si="209"/>
        <v>0.51</v>
      </c>
      <c r="BI533" s="123">
        <f t="shared" si="210"/>
        <v>0</v>
      </c>
      <c r="BJ533">
        <f t="shared" si="211"/>
        <v>0</v>
      </c>
      <c r="BN533" s="63">
        <v>1</v>
      </c>
    </row>
    <row r="534" spans="1:66" hidden="1" outlineLevel="1">
      <c r="A534" t="s">
        <v>2823</v>
      </c>
      <c r="B534" s="8" t="s">
        <v>1706</v>
      </c>
      <c r="C534" s="1">
        <f t="shared" si="212"/>
        <v>1270</v>
      </c>
      <c r="D534" s="5">
        <f>IF(N534&gt;0, RANK(N534,(N534:P534,Q534:AE534)),0)</f>
        <v>1</v>
      </c>
      <c r="E534" s="5">
        <f>IF(O534&gt;0,RANK(O534,(N534:P534,Q534:AE534)),0)</f>
        <v>2</v>
      </c>
      <c r="F534" s="5">
        <f t="shared" si="213"/>
        <v>0</v>
      </c>
      <c r="G534" s="1">
        <f t="shared" si="214"/>
        <v>204</v>
      </c>
      <c r="H534" s="2">
        <f t="shared" si="215"/>
        <v>0.16062992125984252</v>
      </c>
      <c r="I534" s="6"/>
      <c r="J534" s="2">
        <f t="shared" si="216"/>
        <v>0.56456692913385831</v>
      </c>
      <c r="K534" s="2">
        <f t="shared" si="217"/>
        <v>0.40393700787401576</v>
      </c>
      <c r="L534" s="2">
        <f t="shared" si="218"/>
        <v>0</v>
      </c>
      <c r="M534" s="2">
        <f t="shared" si="219"/>
        <v>3.1496062992125928E-2</v>
      </c>
      <c r="N534" s="63">
        <v>717</v>
      </c>
      <c r="O534" s="63">
        <v>513</v>
      </c>
      <c r="P534" s="63"/>
      <c r="Q534" s="63">
        <v>17</v>
      </c>
      <c r="R534" s="63">
        <v>19</v>
      </c>
      <c r="S534" s="63"/>
      <c r="T534" s="67"/>
      <c r="U534" s="63"/>
      <c r="V534" s="63"/>
      <c r="W534" s="63">
        <f t="shared" si="205"/>
        <v>4</v>
      </c>
      <c r="X534" s="63">
        <v>0</v>
      </c>
      <c r="Y534" s="63"/>
      <c r="Z534" s="63"/>
      <c r="AA534" s="63"/>
      <c r="AB534" s="63"/>
      <c r="AJ534" s="8">
        <v>0</v>
      </c>
      <c r="AN534" t="str">
        <f t="shared" si="206"/>
        <v>Orland</v>
      </c>
      <c r="AO534" t="s">
        <v>603</v>
      </c>
      <c r="AP534">
        <v>2</v>
      </c>
      <c r="AR534" s="111">
        <v>23</v>
      </c>
      <c r="AS534" s="113">
        <v>9</v>
      </c>
      <c r="AT534" s="113">
        <v>105</v>
      </c>
      <c r="AU534" s="117">
        <v>55505</v>
      </c>
      <c r="AV534" s="117">
        <f t="shared" si="207"/>
        <v>23009</v>
      </c>
      <c r="AW534" t="s">
        <v>1480</v>
      </c>
      <c r="AX534">
        <f t="shared" si="208"/>
        <v>2355505</v>
      </c>
      <c r="AY534" s="1">
        <v>7</v>
      </c>
      <c r="BC534">
        <v>52.46</v>
      </c>
      <c r="BD534">
        <v>5.6</v>
      </c>
      <c r="BE534">
        <v>46.87</v>
      </c>
      <c r="BH534" s="123">
        <f t="shared" si="209"/>
        <v>0.56399999999999995</v>
      </c>
      <c r="BI534" s="123">
        <f t="shared" si="210"/>
        <v>0</v>
      </c>
      <c r="BJ534">
        <f t="shared" si="211"/>
        <v>0</v>
      </c>
      <c r="BN534" s="63">
        <v>4</v>
      </c>
    </row>
    <row r="535" spans="1:66" hidden="1" outlineLevel="1">
      <c r="A535" t="s">
        <v>3486</v>
      </c>
      <c r="B535" s="8" t="s">
        <v>1706</v>
      </c>
      <c r="C535" s="1">
        <f t="shared" si="212"/>
        <v>1</v>
      </c>
      <c r="D535" s="5">
        <f>IF(N535&gt;0, RANK(N535,(N535:P535,Q535:AE535)),0)</f>
        <v>0</v>
      </c>
      <c r="E535" s="5">
        <f>IF(O535&gt;0,RANK(O535,(N535:P535,Q535:AE535)),0)</f>
        <v>1</v>
      </c>
      <c r="F535" s="5">
        <f t="shared" si="213"/>
        <v>0</v>
      </c>
      <c r="G535" s="1">
        <f t="shared" si="214"/>
        <v>1</v>
      </c>
      <c r="H535" s="2">
        <f t="shared" si="215"/>
        <v>1</v>
      </c>
      <c r="I535" s="6"/>
      <c r="J535" s="2">
        <f t="shared" si="216"/>
        <v>0</v>
      </c>
      <c r="K535" s="2">
        <f t="shared" si="217"/>
        <v>1</v>
      </c>
      <c r="L535" s="2">
        <f t="shared" si="218"/>
        <v>0</v>
      </c>
      <c r="M535" s="2">
        <f t="shared" si="219"/>
        <v>0</v>
      </c>
      <c r="N535" s="63">
        <v>0</v>
      </c>
      <c r="O535" s="63">
        <v>1</v>
      </c>
      <c r="P535" s="63"/>
      <c r="Q535" s="63">
        <v>0</v>
      </c>
      <c r="R535" s="63">
        <v>0</v>
      </c>
      <c r="S535" s="63"/>
      <c r="T535" s="67"/>
      <c r="U535" s="63"/>
      <c r="V535" s="63"/>
      <c r="W535" s="63">
        <f t="shared" si="205"/>
        <v>0</v>
      </c>
      <c r="X535" s="63">
        <v>0</v>
      </c>
      <c r="Y535" s="63"/>
      <c r="Z535" s="63"/>
      <c r="AA535" s="63"/>
      <c r="AB535" s="63"/>
      <c r="AJ535" s="8">
        <v>0</v>
      </c>
      <c r="AN535" t="str">
        <f t="shared" si="206"/>
        <v>Orneville</v>
      </c>
      <c r="AO535" t="s">
        <v>1968</v>
      </c>
      <c r="AP535">
        <v>2</v>
      </c>
      <c r="AR535" s="111">
        <v>23</v>
      </c>
      <c r="AS535" s="113">
        <v>21</v>
      </c>
      <c r="AU535" s="141">
        <v>55550</v>
      </c>
      <c r="AV535" s="117">
        <f t="shared" si="207"/>
        <v>23021</v>
      </c>
      <c r="AW535" t="s">
        <v>965</v>
      </c>
      <c r="AX535">
        <f t="shared" si="208"/>
        <v>2355550</v>
      </c>
      <c r="AY535" s="1">
        <v>0</v>
      </c>
      <c r="BI535" s="123"/>
      <c r="BN535" s="63">
        <v>0</v>
      </c>
    </row>
    <row r="536" spans="1:66" hidden="1" outlineLevel="1">
      <c r="A536" t="s">
        <v>1371</v>
      </c>
      <c r="B536" s="8" t="s">
        <v>1706</v>
      </c>
      <c r="C536" s="1">
        <f t="shared" si="212"/>
        <v>5386</v>
      </c>
      <c r="D536" s="5">
        <f>IF(N536&gt;0, RANK(N536,(N536:P536,Q536:AE536)),0)</f>
        <v>1</v>
      </c>
      <c r="E536" s="5">
        <f>IF(O536&gt;0,RANK(O536,(N536:P536,Q536:AE536)),0)</f>
        <v>2</v>
      </c>
      <c r="F536" s="5">
        <f t="shared" si="213"/>
        <v>0</v>
      </c>
      <c r="G536" s="1">
        <f t="shared" si="214"/>
        <v>2365</v>
      </c>
      <c r="H536" s="2">
        <f t="shared" si="215"/>
        <v>0.43910137393241738</v>
      </c>
      <c r="I536" s="6"/>
      <c r="J536" s="2">
        <f t="shared" si="216"/>
        <v>0.69829186780542152</v>
      </c>
      <c r="K536" s="2">
        <f t="shared" si="217"/>
        <v>0.25919049387300408</v>
      </c>
      <c r="L536" s="2">
        <f t="shared" si="218"/>
        <v>0</v>
      </c>
      <c r="M536" s="2">
        <f t="shared" si="219"/>
        <v>4.2517638321574402E-2</v>
      </c>
      <c r="N536" s="63">
        <v>3761</v>
      </c>
      <c r="O536" s="63">
        <v>1396</v>
      </c>
      <c r="P536" s="63"/>
      <c r="Q536" s="63">
        <v>129</v>
      </c>
      <c r="R536" s="63">
        <v>75</v>
      </c>
      <c r="S536" s="63"/>
      <c r="T536" s="67"/>
      <c r="U536" s="63"/>
      <c r="V536" s="63"/>
      <c r="W536" s="63">
        <f t="shared" si="205"/>
        <v>25</v>
      </c>
      <c r="X536" s="63">
        <v>0</v>
      </c>
      <c r="Y536" s="63"/>
      <c r="Z536" s="63"/>
      <c r="AA536" s="63"/>
      <c r="AB536" s="63"/>
      <c r="AJ536" s="8">
        <v>0</v>
      </c>
      <c r="AN536" t="str">
        <f t="shared" si="206"/>
        <v>Orono</v>
      </c>
      <c r="AO536" t="s">
        <v>2496</v>
      </c>
      <c r="AP536">
        <v>2</v>
      </c>
      <c r="AR536" s="111">
        <v>23</v>
      </c>
      <c r="AS536" s="113">
        <v>19</v>
      </c>
      <c r="AT536" s="113">
        <v>245</v>
      </c>
      <c r="AU536" s="117">
        <v>55565</v>
      </c>
      <c r="AV536" s="117">
        <f t="shared" si="207"/>
        <v>23019</v>
      </c>
      <c r="AW536" t="s">
        <v>1480</v>
      </c>
      <c r="AX536">
        <f t="shared" si="208"/>
        <v>2355565</v>
      </c>
      <c r="AY536" s="1">
        <v>109</v>
      </c>
      <c r="BC536">
        <v>19.78</v>
      </c>
      <c r="BD536">
        <v>1.57</v>
      </c>
      <c r="BE536">
        <v>18.21</v>
      </c>
      <c r="BH536" s="123">
        <f t="shared" ref="BH536:BH575" si="220">IF(D536=1,ROUNDDOWN(J536,3),0)</f>
        <v>0.69799999999999995</v>
      </c>
      <c r="BI536" s="123">
        <f t="shared" ref="BI536:BI575" si="221">IF(E536=1,ROUNDDOWN(K536,3),0)</f>
        <v>0</v>
      </c>
      <c r="BJ536">
        <f t="shared" ref="BJ536:BJ575" si="222">IF(BH536=BI536,ROUNDDOWN(BI536*10,0),0)</f>
        <v>0</v>
      </c>
      <c r="BN536" s="63">
        <v>25</v>
      </c>
    </row>
    <row r="537" spans="1:66" hidden="1" outlineLevel="1">
      <c r="A537" t="s">
        <v>3055</v>
      </c>
      <c r="B537" s="8" t="s">
        <v>1706</v>
      </c>
      <c r="C537" s="1">
        <f t="shared" si="212"/>
        <v>2222</v>
      </c>
      <c r="D537" s="5">
        <f>IF(N537&gt;0, RANK(N537,(N537:P537,Q537:AE537)),0)</f>
        <v>2</v>
      </c>
      <c r="E537" s="5">
        <f>IF(O537&gt;0,RANK(O537,(N537:P537,Q537:AE537)),0)</f>
        <v>1</v>
      </c>
      <c r="F537" s="5">
        <f t="shared" si="213"/>
        <v>0</v>
      </c>
      <c r="G537" s="1">
        <f t="shared" si="214"/>
        <v>202</v>
      </c>
      <c r="H537" s="2">
        <f t="shared" si="215"/>
        <v>9.0909090909090912E-2</v>
      </c>
      <c r="I537" s="6"/>
      <c r="J537" s="2">
        <f t="shared" si="216"/>
        <v>0.44374437443744374</v>
      </c>
      <c r="K537" s="2">
        <f t="shared" si="217"/>
        <v>0.53465346534653468</v>
      </c>
      <c r="L537" s="2">
        <f t="shared" si="218"/>
        <v>0</v>
      </c>
      <c r="M537" s="2">
        <f t="shared" si="219"/>
        <v>2.1602160216021571E-2</v>
      </c>
      <c r="N537" s="63">
        <v>986</v>
      </c>
      <c r="O537" s="63">
        <v>1188</v>
      </c>
      <c r="P537" s="63"/>
      <c r="Q537" s="63">
        <v>30</v>
      </c>
      <c r="R537" s="63">
        <v>15</v>
      </c>
      <c r="S537" s="63"/>
      <c r="T537" s="67"/>
      <c r="U537" s="63"/>
      <c r="V537" s="63"/>
      <c r="W537" s="63">
        <f t="shared" si="205"/>
        <v>3</v>
      </c>
      <c r="X537" s="63">
        <v>0</v>
      </c>
      <c r="Y537" s="63"/>
      <c r="Z537" s="63"/>
      <c r="AA537" s="63"/>
      <c r="AB537" s="63"/>
      <c r="AJ537" s="8">
        <v>0</v>
      </c>
      <c r="AN537" t="str">
        <f t="shared" si="206"/>
        <v>Orrington</v>
      </c>
      <c r="AO537" t="s">
        <v>2496</v>
      </c>
      <c r="AP537">
        <v>2</v>
      </c>
      <c r="AR537" s="111">
        <v>23</v>
      </c>
      <c r="AS537" s="113">
        <v>19</v>
      </c>
      <c r="AT537" s="113">
        <v>250</v>
      </c>
      <c r="AU537" s="117">
        <v>55680</v>
      </c>
      <c r="AV537" s="117">
        <f t="shared" si="207"/>
        <v>23019</v>
      </c>
      <c r="AW537" t="s">
        <v>1480</v>
      </c>
      <c r="AX537">
        <f t="shared" si="208"/>
        <v>2355680</v>
      </c>
      <c r="AY537" s="1">
        <v>62</v>
      </c>
      <c r="BC537">
        <v>27.49</v>
      </c>
      <c r="BD537">
        <v>2.1</v>
      </c>
      <c r="BE537">
        <v>25.39</v>
      </c>
      <c r="BH537" s="123">
        <f t="shared" si="220"/>
        <v>0</v>
      </c>
      <c r="BI537" s="123">
        <f t="shared" si="221"/>
        <v>0.53400000000000003</v>
      </c>
      <c r="BJ537">
        <f t="shared" si="222"/>
        <v>0</v>
      </c>
      <c r="BN537" s="63">
        <v>3</v>
      </c>
    </row>
    <row r="538" spans="1:66" hidden="1" outlineLevel="1">
      <c r="A538" t="s">
        <v>2699</v>
      </c>
      <c r="B538" s="8" t="s">
        <v>1706</v>
      </c>
      <c r="C538" s="1">
        <f t="shared" si="212"/>
        <v>40</v>
      </c>
      <c r="D538" s="5">
        <f>IF(N538&gt;0, RANK(N538,(N538:P538,Q538:AE538)),0)</f>
        <v>2</v>
      </c>
      <c r="E538" s="5">
        <f>IF(O538&gt;0,RANK(O538,(N538:P538,Q538:AE538)),0)</f>
        <v>1</v>
      </c>
      <c r="F538" s="5">
        <f t="shared" si="213"/>
        <v>0</v>
      </c>
      <c r="G538" s="1">
        <f t="shared" si="214"/>
        <v>22</v>
      </c>
      <c r="H538" s="2">
        <f t="shared" si="215"/>
        <v>0.55000000000000004</v>
      </c>
      <c r="I538" s="6"/>
      <c r="J538" s="2">
        <f t="shared" si="216"/>
        <v>0.22500000000000001</v>
      </c>
      <c r="K538" s="2">
        <f t="shared" si="217"/>
        <v>0.77500000000000002</v>
      </c>
      <c r="L538" s="2">
        <f t="shared" si="218"/>
        <v>0</v>
      </c>
      <c r="M538" s="2">
        <f t="shared" si="219"/>
        <v>0</v>
      </c>
      <c r="N538" s="63">
        <v>9</v>
      </c>
      <c r="O538" s="63">
        <v>31</v>
      </c>
      <c r="P538" s="63"/>
      <c r="Q538" s="63">
        <v>0</v>
      </c>
      <c r="R538" s="63">
        <v>0</v>
      </c>
      <c r="S538" s="63"/>
      <c r="T538" s="67"/>
      <c r="U538" s="63"/>
      <c r="V538" s="63"/>
      <c r="W538" s="63">
        <f t="shared" si="205"/>
        <v>0</v>
      </c>
      <c r="X538" s="63">
        <v>0</v>
      </c>
      <c r="Y538" s="63"/>
      <c r="Z538" s="63"/>
      <c r="AA538" s="63"/>
      <c r="AB538" s="63"/>
      <c r="AJ538" s="8">
        <v>0</v>
      </c>
      <c r="AN538" t="str">
        <f t="shared" si="206"/>
        <v>Osborn</v>
      </c>
      <c r="AO538" t="s">
        <v>603</v>
      </c>
      <c r="AP538">
        <v>2</v>
      </c>
      <c r="AR538" s="111">
        <v>23</v>
      </c>
      <c r="AS538" s="113">
        <v>9</v>
      </c>
      <c r="AT538" s="113">
        <v>110</v>
      </c>
      <c r="AU538" s="117">
        <v>55855</v>
      </c>
      <c r="AV538" s="117">
        <f t="shared" si="207"/>
        <v>23009</v>
      </c>
      <c r="AW538" t="s">
        <v>1480</v>
      </c>
      <c r="AX538">
        <f t="shared" si="208"/>
        <v>2355855</v>
      </c>
      <c r="AY538" s="1">
        <v>0</v>
      </c>
      <c r="BC538">
        <v>38.4</v>
      </c>
      <c r="BD538">
        <v>2.84</v>
      </c>
      <c r="BE538">
        <v>35.56</v>
      </c>
      <c r="BH538" s="123">
        <f t="shared" si="220"/>
        <v>0</v>
      </c>
      <c r="BI538" s="123">
        <f t="shared" si="221"/>
        <v>0.77500000000000002</v>
      </c>
      <c r="BJ538">
        <f t="shared" si="222"/>
        <v>0</v>
      </c>
      <c r="BN538" s="63">
        <v>0</v>
      </c>
    </row>
    <row r="539" spans="1:66" hidden="1" outlineLevel="1">
      <c r="A539" t="s">
        <v>3032</v>
      </c>
      <c r="B539" s="8" t="s">
        <v>1706</v>
      </c>
      <c r="C539" s="1">
        <f t="shared" si="212"/>
        <v>404</v>
      </c>
      <c r="D539" s="5">
        <f>IF(N539&gt;0, RANK(N539,(N539:P539,Q539:AE539)),0)</f>
        <v>2</v>
      </c>
      <c r="E539" s="5">
        <f>IF(O539&gt;0,RANK(O539,(N539:P539,Q539:AE539)),0)</f>
        <v>1</v>
      </c>
      <c r="F539" s="5">
        <f t="shared" si="213"/>
        <v>0</v>
      </c>
      <c r="G539" s="1">
        <f t="shared" si="214"/>
        <v>115</v>
      </c>
      <c r="H539" s="2">
        <f t="shared" si="215"/>
        <v>0.28465346534653463</v>
      </c>
      <c r="I539" s="6"/>
      <c r="J539" s="2">
        <f t="shared" si="216"/>
        <v>0.35643564356435642</v>
      </c>
      <c r="K539" s="2">
        <f t="shared" si="217"/>
        <v>0.6410891089108911</v>
      </c>
      <c r="L539" s="2">
        <f t="shared" si="218"/>
        <v>0</v>
      </c>
      <c r="M539" s="2">
        <f t="shared" si="219"/>
        <v>2.4752475247524774E-3</v>
      </c>
      <c r="N539" s="63">
        <v>144</v>
      </c>
      <c r="O539" s="63">
        <v>259</v>
      </c>
      <c r="P539" s="63"/>
      <c r="Q539" s="63">
        <v>1</v>
      </c>
      <c r="R539" s="63">
        <v>0</v>
      </c>
      <c r="S539" s="63"/>
      <c r="T539" s="67"/>
      <c r="U539" s="63"/>
      <c r="V539" s="63"/>
      <c r="W539" s="63">
        <f t="shared" si="205"/>
        <v>0</v>
      </c>
      <c r="X539" s="63">
        <v>0</v>
      </c>
      <c r="Y539" s="63"/>
      <c r="Z539" s="63"/>
      <c r="AA539" s="63"/>
      <c r="AB539" s="63"/>
      <c r="AJ539" s="8">
        <v>0</v>
      </c>
      <c r="AN539" t="str">
        <f t="shared" si="206"/>
        <v>Otis</v>
      </c>
      <c r="AO539" t="s">
        <v>603</v>
      </c>
      <c r="AP539">
        <v>2</v>
      </c>
      <c r="AR539" s="111">
        <v>23</v>
      </c>
      <c r="AS539" s="113">
        <v>9</v>
      </c>
      <c r="AT539" s="113">
        <v>115</v>
      </c>
      <c r="AU539" s="117">
        <v>55890</v>
      </c>
      <c r="AV539" s="117">
        <f t="shared" si="207"/>
        <v>23009</v>
      </c>
      <c r="AW539" t="s">
        <v>1480</v>
      </c>
      <c r="AX539">
        <f t="shared" si="208"/>
        <v>2355890</v>
      </c>
      <c r="AY539" s="1">
        <v>6</v>
      </c>
      <c r="BC539">
        <v>28.78</v>
      </c>
      <c r="BD539">
        <v>3.84</v>
      </c>
      <c r="BE539">
        <v>24.93</v>
      </c>
      <c r="BH539" s="123">
        <f t="shared" si="220"/>
        <v>0</v>
      </c>
      <c r="BI539" s="123">
        <f t="shared" si="221"/>
        <v>0.64100000000000001</v>
      </c>
      <c r="BJ539">
        <f t="shared" si="222"/>
        <v>0</v>
      </c>
      <c r="BN539" s="63">
        <v>0</v>
      </c>
    </row>
    <row r="540" spans="1:66" hidden="1" outlineLevel="1">
      <c r="A540" t="s">
        <v>1466</v>
      </c>
      <c r="B540" s="8" t="s">
        <v>1706</v>
      </c>
      <c r="C540" s="1">
        <f t="shared" si="212"/>
        <v>990</v>
      </c>
      <c r="D540" s="5">
        <f>IF(N540&gt;0, RANK(N540,(N540:P540,Q540:AE540)),0)</f>
        <v>1</v>
      </c>
      <c r="E540" s="5">
        <f>IF(O540&gt;0,RANK(O540,(N540:P540,Q540:AE540)),0)</f>
        <v>2</v>
      </c>
      <c r="F540" s="5">
        <f t="shared" si="213"/>
        <v>0</v>
      </c>
      <c r="G540" s="1">
        <f t="shared" si="214"/>
        <v>79</v>
      </c>
      <c r="H540" s="2">
        <f t="shared" si="215"/>
        <v>7.9797979797979798E-2</v>
      </c>
      <c r="I540" s="6"/>
      <c r="J540" s="2">
        <f t="shared" si="216"/>
        <v>0.52222222222222225</v>
      </c>
      <c r="K540" s="2">
        <f t="shared" si="217"/>
        <v>0.44242424242424244</v>
      </c>
      <c r="L540" s="2">
        <f t="shared" si="218"/>
        <v>0</v>
      </c>
      <c r="M540" s="2">
        <f t="shared" si="219"/>
        <v>3.5353535353535304E-2</v>
      </c>
      <c r="N540" s="63">
        <v>517</v>
      </c>
      <c r="O540" s="63">
        <v>438</v>
      </c>
      <c r="P540" s="63"/>
      <c r="Q540" s="63">
        <v>15</v>
      </c>
      <c r="R540" s="63">
        <v>15</v>
      </c>
      <c r="S540" s="63"/>
      <c r="T540" s="67"/>
      <c r="U540" s="63"/>
      <c r="V540" s="63"/>
      <c r="W540" s="63">
        <f t="shared" si="205"/>
        <v>5</v>
      </c>
      <c r="X540" s="63">
        <v>0</v>
      </c>
      <c r="Y540" s="63"/>
      <c r="Z540" s="63"/>
      <c r="AA540" s="63"/>
      <c r="AB540" s="63"/>
      <c r="AJ540" s="8">
        <v>0</v>
      </c>
      <c r="AN540" t="str">
        <f t="shared" si="206"/>
        <v>Otisfield</v>
      </c>
      <c r="AO540" t="s">
        <v>2397</v>
      </c>
      <c r="AP540">
        <v>2</v>
      </c>
      <c r="AR540" s="111">
        <v>23</v>
      </c>
      <c r="AS540" s="113">
        <v>17</v>
      </c>
      <c r="AT540" s="113">
        <v>108</v>
      </c>
      <c r="AU540" s="117">
        <v>55960</v>
      </c>
      <c r="AV540" s="117">
        <f t="shared" si="207"/>
        <v>23017</v>
      </c>
      <c r="AW540" t="s">
        <v>1480</v>
      </c>
      <c r="AX540">
        <f t="shared" si="208"/>
        <v>2355960</v>
      </c>
      <c r="AY540" s="1">
        <v>15</v>
      </c>
      <c r="BC540">
        <v>44.29</v>
      </c>
      <c r="BD540">
        <v>4.33</v>
      </c>
      <c r="BE540">
        <v>39.96</v>
      </c>
      <c r="BH540" s="123">
        <f t="shared" si="220"/>
        <v>0.52200000000000002</v>
      </c>
      <c r="BI540" s="123">
        <f t="shared" si="221"/>
        <v>0</v>
      </c>
      <c r="BJ540">
        <f t="shared" si="222"/>
        <v>0</v>
      </c>
      <c r="BN540" s="63">
        <v>5</v>
      </c>
    </row>
    <row r="541" spans="1:66" hidden="1" outlineLevel="1">
      <c r="A541" t="s">
        <v>2654</v>
      </c>
      <c r="B541" s="8" t="s">
        <v>1706</v>
      </c>
      <c r="C541" s="1">
        <f t="shared" si="212"/>
        <v>975</v>
      </c>
      <c r="D541" s="5">
        <f>IF(N541&gt;0, RANK(N541,(N541:P541,Q541:AE541)),0)</f>
        <v>1</v>
      </c>
      <c r="E541" s="5">
        <f>IF(O541&gt;0,RANK(O541,(N541:P541,Q541:AE541)),0)</f>
        <v>2</v>
      </c>
      <c r="F541" s="5">
        <f t="shared" si="213"/>
        <v>0</v>
      </c>
      <c r="G541" s="1">
        <f t="shared" si="214"/>
        <v>157</v>
      </c>
      <c r="H541" s="2">
        <f t="shared" si="215"/>
        <v>0.16102564102564101</v>
      </c>
      <c r="I541" s="6"/>
      <c r="J541" s="2">
        <f t="shared" si="216"/>
        <v>0.57435897435897432</v>
      </c>
      <c r="K541" s="2">
        <f t="shared" si="217"/>
        <v>0.41333333333333333</v>
      </c>
      <c r="L541" s="2">
        <f t="shared" si="218"/>
        <v>0</v>
      </c>
      <c r="M541" s="2">
        <f t="shared" si="219"/>
        <v>1.2307692307692353E-2</v>
      </c>
      <c r="N541" s="63">
        <v>560</v>
      </c>
      <c r="O541" s="63">
        <v>403</v>
      </c>
      <c r="P541" s="63"/>
      <c r="Q541" s="63">
        <v>7</v>
      </c>
      <c r="R541" s="63">
        <v>5</v>
      </c>
      <c r="S541" s="63"/>
      <c r="T541" s="67"/>
      <c r="U541" s="63"/>
      <c r="V541" s="63"/>
      <c r="W541" s="63">
        <f t="shared" si="205"/>
        <v>0</v>
      </c>
      <c r="X541" s="63">
        <v>0</v>
      </c>
      <c r="Y541" s="63"/>
      <c r="Z541" s="63"/>
      <c r="AA541" s="63"/>
      <c r="AB541" s="63"/>
      <c r="AJ541" s="8">
        <v>0</v>
      </c>
      <c r="AN541" t="str">
        <f t="shared" si="206"/>
        <v>Owl's Head</v>
      </c>
      <c r="AO541" t="s">
        <v>1738</v>
      </c>
      <c r="AP541">
        <v>1</v>
      </c>
      <c r="AR541" s="111">
        <v>23</v>
      </c>
      <c r="AS541" s="113">
        <v>13</v>
      </c>
      <c r="AT541" s="113">
        <v>45</v>
      </c>
      <c r="AU541" s="117">
        <v>56135</v>
      </c>
      <c r="AV541" s="117">
        <f t="shared" si="207"/>
        <v>23013</v>
      </c>
      <c r="AW541" t="s">
        <v>1480</v>
      </c>
      <c r="AX541">
        <f t="shared" si="208"/>
        <v>2356135</v>
      </c>
      <c r="AY541" s="1">
        <v>14</v>
      </c>
      <c r="BC541">
        <v>19.600000000000001</v>
      </c>
      <c r="BD541">
        <v>10.71</v>
      </c>
      <c r="BE541">
        <v>8.89</v>
      </c>
      <c r="BH541" s="123">
        <f t="shared" si="220"/>
        <v>0.57399999999999995</v>
      </c>
      <c r="BI541" s="123">
        <f t="shared" si="221"/>
        <v>0</v>
      </c>
      <c r="BJ541">
        <f t="shared" si="222"/>
        <v>0</v>
      </c>
      <c r="BN541" s="63">
        <v>0</v>
      </c>
    </row>
    <row r="542" spans="1:66" hidden="1" outlineLevel="1">
      <c r="A542" t="s">
        <v>118</v>
      </c>
      <c r="B542" s="8" t="s">
        <v>1706</v>
      </c>
      <c r="C542" s="1">
        <f t="shared" si="212"/>
        <v>45</v>
      </c>
      <c r="D542" s="5">
        <f>IF(N542&gt;0, RANK(N542,(N542:P542,Q542:AE542)),0)</f>
        <v>2</v>
      </c>
      <c r="E542" s="5">
        <f>IF(O542&gt;0,RANK(O542,(N542:P542,Q542:AE542)),0)</f>
        <v>1</v>
      </c>
      <c r="F542" s="5">
        <f t="shared" si="213"/>
        <v>0</v>
      </c>
      <c r="G542" s="1">
        <f t="shared" si="214"/>
        <v>23</v>
      </c>
      <c r="H542" s="2">
        <f t="shared" si="215"/>
        <v>0.51111111111111107</v>
      </c>
      <c r="I542" s="6"/>
      <c r="J542" s="2">
        <f t="shared" si="216"/>
        <v>0.24444444444444444</v>
      </c>
      <c r="K542" s="2">
        <f t="shared" si="217"/>
        <v>0.75555555555555554</v>
      </c>
      <c r="L542" s="2">
        <f t="shared" si="218"/>
        <v>0</v>
      </c>
      <c r="M542" s="2">
        <f t="shared" si="219"/>
        <v>0</v>
      </c>
      <c r="N542" s="63">
        <v>11</v>
      </c>
      <c r="O542" s="63">
        <v>34</v>
      </c>
      <c r="P542" s="63"/>
      <c r="Q542" s="63">
        <v>0</v>
      </c>
      <c r="R542" s="63">
        <v>0</v>
      </c>
      <c r="S542" s="63"/>
      <c r="T542" s="67"/>
      <c r="U542" s="63"/>
      <c r="V542" s="63"/>
      <c r="W542" s="63">
        <f t="shared" si="205"/>
        <v>0</v>
      </c>
      <c r="X542" s="63">
        <v>0</v>
      </c>
      <c r="Y542" s="63"/>
      <c r="Z542" s="63"/>
      <c r="AA542" s="63"/>
      <c r="AB542" s="63"/>
      <c r="AJ542" s="8">
        <v>0</v>
      </c>
      <c r="AN542" t="str">
        <f t="shared" si="206"/>
        <v>Oxbow</v>
      </c>
      <c r="AO542" t="s">
        <v>2848</v>
      </c>
      <c r="AP542">
        <v>2</v>
      </c>
      <c r="AR542" s="111">
        <v>23</v>
      </c>
      <c r="AS542" s="113">
        <v>3</v>
      </c>
      <c r="AT542" s="113">
        <v>250</v>
      </c>
      <c r="AU542" s="117">
        <v>56205</v>
      </c>
      <c r="AV542" s="117">
        <f t="shared" si="207"/>
        <v>23003</v>
      </c>
      <c r="AW542" t="s">
        <v>3099</v>
      </c>
      <c r="AX542">
        <f t="shared" si="208"/>
        <v>2356205</v>
      </c>
      <c r="AY542" s="1">
        <v>1</v>
      </c>
      <c r="BC542">
        <v>38.24</v>
      </c>
      <c r="BD542">
        <v>0.47</v>
      </c>
      <c r="BE542">
        <v>37.770000000000003</v>
      </c>
      <c r="BH542" s="123">
        <f t="shared" si="220"/>
        <v>0</v>
      </c>
      <c r="BI542" s="123">
        <f t="shared" si="221"/>
        <v>0.755</v>
      </c>
      <c r="BJ542">
        <f t="shared" si="222"/>
        <v>0</v>
      </c>
      <c r="BN542" s="63">
        <v>0</v>
      </c>
    </row>
    <row r="543" spans="1:66" hidden="1" outlineLevel="1">
      <c r="A543" t="s">
        <v>2397</v>
      </c>
      <c r="B543" s="8" t="s">
        <v>1706</v>
      </c>
      <c r="C543" s="1">
        <f t="shared" si="212"/>
        <v>2014</v>
      </c>
      <c r="D543" s="5">
        <f>IF(N543&gt;0, RANK(N543,(N543:P543,Q543:AE543)),0)</f>
        <v>1</v>
      </c>
      <c r="E543" s="5">
        <f>IF(O543&gt;0,RANK(O543,(N543:P543,Q543:AE543)),0)</f>
        <v>2</v>
      </c>
      <c r="F543" s="5">
        <f t="shared" si="213"/>
        <v>0</v>
      </c>
      <c r="G543" s="1">
        <f t="shared" si="214"/>
        <v>131</v>
      </c>
      <c r="H543" s="2">
        <f t="shared" si="215"/>
        <v>6.5044687189672296E-2</v>
      </c>
      <c r="I543" s="6"/>
      <c r="J543" s="2">
        <f t="shared" si="216"/>
        <v>0.52085402184707053</v>
      </c>
      <c r="K543" s="2">
        <f t="shared" si="217"/>
        <v>0.4558093346573982</v>
      </c>
      <c r="L543" s="2">
        <f t="shared" si="218"/>
        <v>0</v>
      </c>
      <c r="M543" s="2">
        <f t="shared" si="219"/>
        <v>2.3336643495531273E-2</v>
      </c>
      <c r="N543" s="63">
        <v>1049</v>
      </c>
      <c r="O543" s="63">
        <v>918</v>
      </c>
      <c r="P543" s="63"/>
      <c r="Q543" s="63">
        <v>17</v>
      </c>
      <c r="R543" s="63">
        <v>26</v>
      </c>
      <c r="S543" s="63"/>
      <c r="T543" s="67"/>
      <c r="U543" s="63"/>
      <c r="V543" s="63"/>
      <c r="W543" s="63">
        <f t="shared" si="205"/>
        <v>4</v>
      </c>
      <c r="X543" s="63">
        <v>0</v>
      </c>
      <c r="Y543" s="63"/>
      <c r="Z543" s="63"/>
      <c r="AA543" s="63"/>
      <c r="AB543" s="63"/>
      <c r="AJ543" s="8">
        <v>0</v>
      </c>
      <c r="AN543" t="str">
        <f t="shared" si="206"/>
        <v>Oxford</v>
      </c>
      <c r="AO543" t="s">
        <v>2397</v>
      </c>
      <c r="AP543">
        <v>2</v>
      </c>
      <c r="AR543" s="111">
        <v>23</v>
      </c>
      <c r="AS543" s="113">
        <v>17</v>
      </c>
      <c r="AT543" s="113">
        <v>110</v>
      </c>
      <c r="AU543" s="117">
        <v>56310</v>
      </c>
      <c r="AV543" s="117">
        <f t="shared" si="207"/>
        <v>23017</v>
      </c>
      <c r="AW543" t="s">
        <v>1480</v>
      </c>
      <c r="AX543">
        <f t="shared" si="208"/>
        <v>2356310</v>
      </c>
      <c r="AY543" s="1">
        <v>36</v>
      </c>
      <c r="BC543">
        <v>41.85</v>
      </c>
      <c r="BD543">
        <v>3.14</v>
      </c>
      <c r="BE543">
        <v>38.71</v>
      </c>
      <c r="BH543" s="123">
        <f t="shared" si="220"/>
        <v>0.52</v>
      </c>
      <c r="BI543" s="123">
        <f t="shared" si="221"/>
        <v>0</v>
      </c>
      <c r="BJ543">
        <f t="shared" si="222"/>
        <v>0</v>
      </c>
      <c r="BN543" s="63">
        <v>4</v>
      </c>
    </row>
    <row r="544" spans="1:66" hidden="1" outlineLevel="1">
      <c r="A544" t="s">
        <v>476</v>
      </c>
      <c r="B544" s="8" t="s">
        <v>1706</v>
      </c>
      <c r="C544" s="1">
        <f t="shared" ref="C544:C580" si="223">SUM(N544:AL544)</f>
        <v>806</v>
      </c>
      <c r="D544" s="5">
        <f>IF(N544&gt;0, RANK(N544,(N544:P544,Q544:AE544)),0)</f>
        <v>2</v>
      </c>
      <c r="E544" s="5">
        <f>IF(O544&gt;0,RANK(O544,(N544:P544,Q544:AE544)),0)</f>
        <v>1</v>
      </c>
      <c r="F544" s="5">
        <f t="shared" ref="F544:F575" si="224">IF(P544&gt;0,RANK(P544,(N544:AE544)),0)</f>
        <v>0</v>
      </c>
      <c r="G544" s="1">
        <f t="shared" ref="G544:G578" si="225">IF(C544&gt;0,MAX(N544:P544)-LARGE(N544:P544,2),0)</f>
        <v>77</v>
      </c>
      <c r="H544" s="2">
        <f t="shared" ref="H544:H575" si="226">IF(C544&gt;0,G544/C544,0)</f>
        <v>9.553349875930521E-2</v>
      </c>
      <c r="I544" s="6"/>
      <c r="J544" s="2">
        <f t="shared" ref="J544:J578" si="227">IF(C544=0,"-",N544/C544)</f>
        <v>0.43672456575682383</v>
      </c>
      <c r="K544" s="2">
        <f t="shared" ref="K544:K578" si="228">IF(C544=0,"-",O544/C544)</f>
        <v>0.532258064516129</v>
      </c>
      <c r="L544" s="2">
        <f t="shared" ref="L544:L578" si="229">IF(C544=0,"-",P544/C544)</f>
        <v>0</v>
      </c>
      <c r="M544" s="2">
        <f t="shared" ref="M544:M575" si="230">IF(C544=0,"-",(1-J544-K544-L544))</f>
        <v>3.1017369727047162E-2</v>
      </c>
      <c r="N544" s="63">
        <v>352</v>
      </c>
      <c r="O544" s="63">
        <v>429</v>
      </c>
      <c r="P544" s="63"/>
      <c r="Q544" s="63">
        <v>9</v>
      </c>
      <c r="R544" s="63">
        <v>10</v>
      </c>
      <c r="S544" s="63"/>
      <c r="T544" s="67"/>
      <c r="U544" s="63"/>
      <c r="V544" s="63"/>
      <c r="W544" s="63">
        <f t="shared" si="205"/>
        <v>6</v>
      </c>
      <c r="X544" s="63">
        <v>0</v>
      </c>
      <c r="Y544" s="63"/>
      <c r="Z544" s="63"/>
      <c r="AA544" s="63"/>
      <c r="AB544" s="63"/>
      <c r="AJ544" s="8">
        <v>0</v>
      </c>
      <c r="AN544" t="str">
        <f t="shared" si="206"/>
        <v>Palermo</v>
      </c>
      <c r="AO544" t="s">
        <v>220</v>
      </c>
      <c r="AP544">
        <v>2</v>
      </c>
      <c r="AR544" s="111">
        <v>23</v>
      </c>
      <c r="AS544" s="113">
        <v>27</v>
      </c>
      <c r="AT544" s="113">
        <v>80</v>
      </c>
      <c r="AU544" s="117">
        <v>56450</v>
      </c>
      <c r="AV544" s="117">
        <f t="shared" si="207"/>
        <v>23027</v>
      </c>
      <c r="AW544" t="s">
        <v>1480</v>
      </c>
      <c r="AX544">
        <f t="shared" si="208"/>
        <v>2356450</v>
      </c>
      <c r="AY544" s="1">
        <v>13</v>
      </c>
      <c r="BC544">
        <v>43.52</v>
      </c>
      <c r="BD544">
        <v>2.97</v>
      </c>
      <c r="BE544">
        <v>40.549999999999997</v>
      </c>
      <c r="BH544" s="123">
        <f t="shared" si="220"/>
        <v>0</v>
      </c>
      <c r="BI544" s="123">
        <f t="shared" si="221"/>
        <v>0.53200000000000003</v>
      </c>
      <c r="BJ544">
        <f t="shared" si="222"/>
        <v>0</v>
      </c>
      <c r="BN544" s="63">
        <v>6</v>
      </c>
    </row>
    <row r="545" spans="1:66" hidden="1" outlineLevel="1">
      <c r="A545" t="s">
        <v>805</v>
      </c>
      <c r="B545" s="8" t="s">
        <v>1706</v>
      </c>
      <c r="C545" s="1">
        <f t="shared" si="223"/>
        <v>1040</v>
      </c>
      <c r="D545" s="5">
        <f>IF(N545&gt;0, RANK(N545,(N545:P545,Q545:AE545)),0)</f>
        <v>2</v>
      </c>
      <c r="E545" s="5">
        <f>IF(O545&gt;0,RANK(O545,(N545:P545,Q545:AE545)),0)</f>
        <v>1</v>
      </c>
      <c r="F545" s="5">
        <f t="shared" si="224"/>
        <v>0</v>
      </c>
      <c r="G545" s="1">
        <f t="shared" si="225"/>
        <v>146</v>
      </c>
      <c r="H545" s="2">
        <f t="shared" si="226"/>
        <v>0.14038461538461539</v>
      </c>
      <c r="I545" s="6"/>
      <c r="J545" s="2">
        <f t="shared" si="227"/>
        <v>0.41346153846153844</v>
      </c>
      <c r="K545" s="2">
        <f t="shared" si="228"/>
        <v>0.55384615384615388</v>
      </c>
      <c r="L545" s="2">
        <f t="shared" si="229"/>
        <v>0</v>
      </c>
      <c r="M545" s="2">
        <f t="shared" si="230"/>
        <v>3.2692307692307687E-2</v>
      </c>
      <c r="N545" s="63">
        <v>430</v>
      </c>
      <c r="O545" s="63">
        <v>576</v>
      </c>
      <c r="P545" s="63"/>
      <c r="Q545" s="63">
        <v>14</v>
      </c>
      <c r="R545" s="63">
        <v>18</v>
      </c>
      <c r="S545" s="63"/>
      <c r="T545" s="67"/>
      <c r="U545" s="63"/>
      <c r="V545" s="63"/>
      <c r="W545" s="63">
        <f t="shared" si="205"/>
        <v>2</v>
      </c>
      <c r="X545" s="63">
        <v>0</v>
      </c>
      <c r="Y545" s="63"/>
      <c r="Z545" s="63"/>
      <c r="AA545" s="63"/>
      <c r="AB545" s="63"/>
      <c r="AJ545" s="8">
        <v>0</v>
      </c>
      <c r="AN545" t="str">
        <f t="shared" si="206"/>
        <v>Palmyra</v>
      </c>
      <c r="AO545" t="s">
        <v>1796</v>
      </c>
      <c r="AP545">
        <v>2</v>
      </c>
      <c r="AR545" s="111">
        <v>23</v>
      </c>
      <c r="AS545" s="113">
        <v>25</v>
      </c>
      <c r="AT545" s="113">
        <v>115</v>
      </c>
      <c r="AU545" s="117">
        <v>56520</v>
      </c>
      <c r="AV545" s="117">
        <f t="shared" si="207"/>
        <v>23025</v>
      </c>
      <c r="AW545" t="s">
        <v>1480</v>
      </c>
      <c r="AX545">
        <f t="shared" si="208"/>
        <v>2356520</v>
      </c>
      <c r="AY545" s="1">
        <v>11</v>
      </c>
      <c r="BC545">
        <v>41.46</v>
      </c>
      <c r="BD545">
        <v>1.27</v>
      </c>
      <c r="BE545">
        <v>40.200000000000003</v>
      </c>
      <c r="BH545" s="123">
        <f t="shared" si="220"/>
        <v>0</v>
      </c>
      <c r="BI545" s="123">
        <f t="shared" si="221"/>
        <v>0.55300000000000005</v>
      </c>
      <c r="BJ545">
        <f t="shared" si="222"/>
        <v>0</v>
      </c>
      <c r="BN545" s="63">
        <v>2</v>
      </c>
    </row>
    <row r="546" spans="1:66" hidden="1" outlineLevel="1">
      <c r="A546" t="s">
        <v>872</v>
      </c>
      <c r="B546" s="8" t="s">
        <v>1706</v>
      </c>
      <c r="C546" s="1">
        <f t="shared" si="223"/>
        <v>2455</v>
      </c>
      <c r="D546" s="5">
        <f>IF(N546&gt;0, RANK(N546,(N546:P546,Q546:AE546)),0)</f>
        <v>1</v>
      </c>
      <c r="E546" s="5">
        <f>IF(O546&gt;0,RANK(O546,(N546:P546,Q546:AE546)),0)</f>
        <v>2</v>
      </c>
      <c r="F546" s="5">
        <f t="shared" si="224"/>
        <v>0</v>
      </c>
      <c r="G546" s="1">
        <f t="shared" si="225"/>
        <v>325</v>
      </c>
      <c r="H546" s="2">
        <f t="shared" si="226"/>
        <v>0.13238289205702647</v>
      </c>
      <c r="I546" s="6"/>
      <c r="J546" s="2">
        <f t="shared" si="227"/>
        <v>0.54786150712830961</v>
      </c>
      <c r="K546" s="2">
        <f t="shared" si="228"/>
        <v>0.41547861507128309</v>
      </c>
      <c r="L546" s="2">
        <f t="shared" si="229"/>
        <v>0</v>
      </c>
      <c r="M546" s="2">
        <f t="shared" si="230"/>
        <v>3.6659877800407303E-2</v>
      </c>
      <c r="N546" s="63">
        <v>1345</v>
      </c>
      <c r="O546" s="63">
        <v>1020</v>
      </c>
      <c r="P546" s="63"/>
      <c r="Q546" s="63">
        <v>41</v>
      </c>
      <c r="R546" s="63">
        <v>37</v>
      </c>
      <c r="S546" s="63"/>
      <c r="T546" s="67"/>
      <c r="U546" s="63"/>
      <c r="V546" s="63"/>
      <c r="W546" s="63">
        <f t="shared" si="205"/>
        <v>12</v>
      </c>
      <c r="X546" s="63">
        <v>0</v>
      </c>
      <c r="Y546" s="63"/>
      <c r="Z546" s="63"/>
      <c r="AA546" s="63"/>
      <c r="AB546" s="63"/>
      <c r="AJ546" s="8">
        <v>0</v>
      </c>
      <c r="AN546" t="str">
        <f t="shared" si="206"/>
        <v>Paris</v>
      </c>
      <c r="AO546" t="s">
        <v>2397</v>
      </c>
      <c r="AP546">
        <v>2</v>
      </c>
      <c r="AR546" s="111">
        <v>23</v>
      </c>
      <c r="AS546" s="113">
        <v>17</v>
      </c>
      <c r="AT546" s="113">
        <v>115</v>
      </c>
      <c r="AU546" s="117">
        <v>56625</v>
      </c>
      <c r="AV546" s="117">
        <f t="shared" si="207"/>
        <v>23017</v>
      </c>
      <c r="AW546" t="s">
        <v>1480</v>
      </c>
      <c r="AX546">
        <f t="shared" si="208"/>
        <v>2356625</v>
      </c>
      <c r="AY546" s="1">
        <v>180</v>
      </c>
      <c r="BC546">
        <v>40.97</v>
      </c>
      <c r="BD546">
        <v>0.2</v>
      </c>
      <c r="BE546">
        <v>40.76</v>
      </c>
      <c r="BH546" s="123">
        <f t="shared" si="220"/>
        <v>0.54700000000000004</v>
      </c>
      <c r="BI546" s="123">
        <f t="shared" si="221"/>
        <v>0</v>
      </c>
      <c r="BJ546">
        <f t="shared" si="222"/>
        <v>0</v>
      </c>
      <c r="BN546" s="63">
        <v>12</v>
      </c>
    </row>
    <row r="547" spans="1:66" hidden="1" outlineLevel="1">
      <c r="A547" t="s">
        <v>1040</v>
      </c>
      <c r="B547" s="8" t="s">
        <v>1706</v>
      </c>
      <c r="C547" s="1">
        <f t="shared" si="223"/>
        <v>417</v>
      </c>
      <c r="D547" s="5">
        <f>IF(N547&gt;0, RANK(N547,(N547:P547,Q547:AE547)),0)</f>
        <v>2</v>
      </c>
      <c r="E547" s="5">
        <f>IF(O547&gt;0,RANK(O547,(N547:P547,Q547:AE547)),0)</f>
        <v>1</v>
      </c>
      <c r="F547" s="5">
        <f t="shared" si="224"/>
        <v>0</v>
      </c>
      <c r="G547" s="1">
        <f t="shared" si="225"/>
        <v>51</v>
      </c>
      <c r="H547" s="2">
        <f t="shared" si="226"/>
        <v>0.1223021582733813</v>
      </c>
      <c r="I547" s="6"/>
      <c r="J547" s="2">
        <f t="shared" si="227"/>
        <v>0.42206235011990406</v>
      </c>
      <c r="K547" s="2">
        <f t="shared" si="228"/>
        <v>0.54436450839328532</v>
      </c>
      <c r="L547" s="2">
        <f t="shared" si="229"/>
        <v>0</v>
      </c>
      <c r="M547" s="2">
        <f t="shared" si="230"/>
        <v>3.3573141486810565E-2</v>
      </c>
      <c r="N547" s="63">
        <v>176</v>
      </c>
      <c r="O547" s="63">
        <v>227</v>
      </c>
      <c r="P547" s="63"/>
      <c r="Q547" s="63">
        <v>10</v>
      </c>
      <c r="R547" s="63">
        <v>3</v>
      </c>
      <c r="S547" s="63"/>
      <c r="T547" s="67"/>
      <c r="U547" s="63"/>
      <c r="V547" s="63"/>
      <c r="W547" s="63">
        <f t="shared" si="205"/>
        <v>1</v>
      </c>
      <c r="X547" s="63">
        <v>0</v>
      </c>
      <c r="Y547" s="63"/>
      <c r="Z547" s="63"/>
      <c r="AA547" s="63"/>
      <c r="AB547" s="63"/>
      <c r="AJ547" s="8">
        <v>0</v>
      </c>
      <c r="AN547" t="str">
        <f t="shared" si="206"/>
        <v>Parkman</v>
      </c>
      <c r="AO547" t="s">
        <v>1968</v>
      </c>
      <c r="AP547">
        <v>2</v>
      </c>
      <c r="AR547" s="111">
        <v>23</v>
      </c>
      <c r="AS547" s="113">
        <v>21</v>
      </c>
      <c r="AT547" s="113">
        <v>75</v>
      </c>
      <c r="AU547" s="117">
        <v>56765</v>
      </c>
      <c r="AV547" s="117">
        <f t="shared" si="207"/>
        <v>23021</v>
      </c>
      <c r="AW547" t="s">
        <v>1480</v>
      </c>
      <c r="AX547">
        <f t="shared" si="208"/>
        <v>2356765</v>
      </c>
      <c r="AY547" s="1">
        <v>8</v>
      </c>
      <c r="BC547">
        <v>46.24</v>
      </c>
      <c r="BD547">
        <v>0.71</v>
      </c>
      <c r="BE547">
        <v>45.52</v>
      </c>
      <c r="BH547" s="123">
        <f t="shared" si="220"/>
        <v>0</v>
      </c>
      <c r="BI547" s="123">
        <f t="shared" si="221"/>
        <v>0.54400000000000004</v>
      </c>
      <c r="BJ547">
        <f t="shared" si="222"/>
        <v>0</v>
      </c>
      <c r="BN547" s="63">
        <v>1</v>
      </c>
    </row>
    <row r="548" spans="1:66" hidden="1" outlineLevel="1">
      <c r="A548" t="s">
        <v>2827</v>
      </c>
      <c r="B548" s="8" t="s">
        <v>1706</v>
      </c>
      <c r="C548" s="1">
        <f t="shared" si="223"/>
        <v>871</v>
      </c>
      <c r="D548" s="5">
        <f>IF(N548&gt;0, RANK(N548,(N548:P548,Q548:AE548)),0)</f>
        <v>1</v>
      </c>
      <c r="E548" s="5">
        <f>IF(O548&gt;0,RANK(O548,(N548:P548,Q548:AE548)),0)</f>
        <v>2</v>
      </c>
      <c r="F548" s="5">
        <f t="shared" si="224"/>
        <v>0</v>
      </c>
      <c r="G548" s="1">
        <f t="shared" si="225"/>
        <v>91</v>
      </c>
      <c r="H548" s="2">
        <f t="shared" si="226"/>
        <v>0.1044776119402985</v>
      </c>
      <c r="I548" s="6"/>
      <c r="J548" s="2">
        <f t="shared" si="227"/>
        <v>0.54075774971297363</v>
      </c>
      <c r="K548" s="2">
        <f t="shared" si="228"/>
        <v>0.4362801377726751</v>
      </c>
      <c r="L548" s="2">
        <f t="shared" si="229"/>
        <v>0</v>
      </c>
      <c r="M548" s="2">
        <f t="shared" si="230"/>
        <v>2.2962112514351263E-2</v>
      </c>
      <c r="N548" s="63">
        <v>471</v>
      </c>
      <c r="O548" s="63">
        <v>380</v>
      </c>
      <c r="P548" s="63"/>
      <c r="Q548" s="63">
        <v>5</v>
      </c>
      <c r="R548" s="63">
        <v>8</v>
      </c>
      <c r="S548" s="63"/>
      <c r="T548" s="67"/>
      <c r="U548" s="63"/>
      <c r="V548" s="63"/>
      <c r="W548" s="63">
        <f t="shared" si="205"/>
        <v>6</v>
      </c>
      <c r="X548" s="63">
        <v>0</v>
      </c>
      <c r="Y548" s="63"/>
      <c r="Z548" s="63"/>
      <c r="AA548" s="63"/>
      <c r="AB548" s="63"/>
      <c r="AJ548" s="8">
        <v>1</v>
      </c>
      <c r="AN548" t="str">
        <f t="shared" si="206"/>
        <v>Parsonsfield</v>
      </c>
      <c r="AO548" t="s">
        <v>932</v>
      </c>
      <c r="AP548">
        <v>1</v>
      </c>
      <c r="AR548" s="111">
        <v>23</v>
      </c>
      <c r="AS548" s="113">
        <v>31</v>
      </c>
      <c r="AT548" s="113">
        <v>105</v>
      </c>
      <c r="AU548" s="117">
        <v>56870</v>
      </c>
      <c r="AV548" s="117">
        <f t="shared" si="207"/>
        <v>23031</v>
      </c>
      <c r="AW548" t="s">
        <v>1480</v>
      </c>
      <c r="AX548">
        <f t="shared" si="208"/>
        <v>2356870</v>
      </c>
      <c r="AY548" s="1">
        <v>18</v>
      </c>
      <c r="BC548">
        <v>60.02</v>
      </c>
      <c r="BD548">
        <v>1.07</v>
      </c>
      <c r="BE548">
        <v>58.96</v>
      </c>
      <c r="BH548" s="123">
        <f t="shared" si="220"/>
        <v>0.54</v>
      </c>
      <c r="BI548" s="123">
        <f t="shared" si="221"/>
        <v>0</v>
      </c>
      <c r="BJ548">
        <f t="shared" si="222"/>
        <v>0</v>
      </c>
      <c r="BN548" s="63">
        <v>6</v>
      </c>
    </row>
    <row r="549" spans="1:66" hidden="1" outlineLevel="1">
      <c r="A549" t="s">
        <v>1489</v>
      </c>
      <c r="B549" s="8" t="s">
        <v>1706</v>
      </c>
      <c r="C549" s="1">
        <f t="shared" si="223"/>
        <v>195</v>
      </c>
      <c r="D549" s="5">
        <f>IF(N549&gt;0, RANK(N549,(N549:P549,Q549:AE549)),0)</f>
        <v>2</v>
      </c>
      <c r="E549" s="5">
        <f>IF(O549&gt;0,RANK(O549,(N549:P549,Q549:AE549)),0)</f>
        <v>1</v>
      </c>
      <c r="F549" s="5">
        <f t="shared" si="224"/>
        <v>0</v>
      </c>
      <c r="G549" s="1">
        <f t="shared" si="225"/>
        <v>50</v>
      </c>
      <c r="H549" s="2">
        <f t="shared" si="226"/>
        <v>0.25641025641025639</v>
      </c>
      <c r="I549" s="6"/>
      <c r="J549" s="2">
        <f t="shared" si="227"/>
        <v>0.35897435897435898</v>
      </c>
      <c r="K549" s="2">
        <f t="shared" si="228"/>
        <v>0.61538461538461542</v>
      </c>
      <c r="L549" s="2">
        <f t="shared" si="229"/>
        <v>0</v>
      </c>
      <c r="M549" s="2">
        <f t="shared" si="230"/>
        <v>2.564102564102555E-2</v>
      </c>
      <c r="N549" s="63">
        <v>70</v>
      </c>
      <c r="O549" s="63">
        <v>120</v>
      </c>
      <c r="P549" s="63"/>
      <c r="Q549" s="63">
        <v>0</v>
      </c>
      <c r="R549" s="63">
        <v>4</v>
      </c>
      <c r="S549" s="63"/>
      <c r="T549" s="67"/>
      <c r="U549" s="63"/>
      <c r="V549" s="63"/>
      <c r="W549" s="63">
        <f t="shared" si="205"/>
        <v>1</v>
      </c>
      <c r="X549" s="63">
        <v>0</v>
      </c>
      <c r="Y549" s="63"/>
      <c r="Z549" s="63"/>
      <c r="AA549" s="63"/>
      <c r="AB549" s="63"/>
      <c r="AJ549" s="8">
        <v>0</v>
      </c>
      <c r="AN549" t="str">
        <f t="shared" si="206"/>
        <v>Passadumkeag</v>
      </c>
      <c r="AO549" t="s">
        <v>2496</v>
      </c>
      <c r="AP549">
        <v>2</v>
      </c>
      <c r="AR549" s="111">
        <v>23</v>
      </c>
      <c r="AS549" s="113">
        <v>19</v>
      </c>
      <c r="AT549" s="113">
        <v>255</v>
      </c>
      <c r="AU549" s="117">
        <v>57045</v>
      </c>
      <c r="AV549" s="117">
        <f t="shared" si="207"/>
        <v>23019</v>
      </c>
      <c r="AW549" t="s">
        <v>1480</v>
      </c>
      <c r="AX549">
        <f t="shared" si="208"/>
        <v>2357045</v>
      </c>
      <c r="AY549" s="1">
        <v>4</v>
      </c>
      <c r="BC549">
        <v>23.11</v>
      </c>
      <c r="BD549">
        <v>0.19</v>
      </c>
      <c r="BE549">
        <v>22.92</v>
      </c>
      <c r="BH549" s="123">
        <f t="shared" si="220"/>
        <v>0</v>
      </c>
      <c r="BI549" s="123">
        <f t="shared" si="221"/>
        <v>0.61499999999999999</v>
      </c>
      <c r="BJ549">
        <f t="shared" si="222"/>
        <v>0</v>
      </c>
      <c r="BN549" s="63">
        <v>1</v>
      </c>
    </row>
    <row r="550" spans="1:66" hidden="1" outlineLevel="1">
      <c r="A550" t="s">
        <v>1648</v>
      </c>
      <c r="B550" s="8" t="s">
        <v>1706</v>
      </c>
      <c r="C550" s="1">
        <f t="shared" si="223"/>
        <v>503</v>
      </c>
      <c r="D550" s="5">
        <f>IF(N550&gt;0, RANK(N550,(N550:P550,Q550:AE550)),0)</f>
        <v>2</v>
      </c>
      <c r="E550" s="5">
        <f>IF(O550&gt;0,RANK(O550,(N550:P550,Q550:AE550)),0)</f>
        <v>1</v>
      </c>
      <c r="F550" s="5">
        <f t="shared" si="224"/>
        <v>0</v>
      </c>
      <c r="G550" s="1">
        <f t="shared" si="225"/>
        <v>44</v>
      </c>
      <c r="H550" s="2">
        <f t="shared" si="226"/>
        <v>8.74751491053678E-2</v>
      </c>
      <c r="I550" s="6"/>
      <c r="J550" s="2">
        <f t="shared" si="227"/>
        <v>0.44333996023856859</v>
      </c>
      <c r="K550" s="2">
        <f t="shared" si="228"/>
        <v>0.53081510934393639</v>
      </c>
      <c r="L550" s="2">
        <f t="shared" si="229"/>
        <v>0</v>
      </c>
      <c r="M550" s="2">
        <f t="shared" si="230"/>
        <v>2.5844930417495027E-2</v>
      </c>
      <c r="N550" s="63">
        <v>223</v>
      </c>
      <c r="O550" s="63">
        <v>267</v>
      </c>
      <c r="P550" s="63"/>
      <c r="Q550" s="63">
        <v>2</v>
      </c>
      <c r="R550" s="63">
        <v>9</v>
      </c>
      <c r="S550" s="63"/>
      <c r="T550" s="67"/>
      <c r="U550" s="63"/>
      <c r="V550" s="63"/>
      <c r="W550" s="63">
        <f t="shared" si="205"/>
        <v>2</v>
      </c>
      <c r="X550" s="63">
        <v>0</v>
      </c>
      <c r="Y550" s="63"/>
      <c r="Z550" s="63"/>
      <c r="AA550" s="63"/>
      <c r="AB550" s="63"/>
      <c r="AJ550" s="8">
        <v>0</v>
      </c>
      <c r="AN550" t="str">
        <f t="shared" si="206"/>
        <v>Patten</v>
      </c>
      <c r="AO550" t="s">
        <v>2496</v>
      </c>
      <c r="AP550">
        <v>2</v>
      </c>
      <c r="AR550" s="111">
        <v>23</v>
      </c>
      <c r="AS550" s="113">
        <v>19</v>
      </c>
      <c r="AT550" s="113">
        <v>260</v>
      </c>
      <c r="AU550" s="117">
        <v>57150</v>
      </c>
      <c r="AV550" s="117">
        <f t="shared" si="207"/>
        <v>23019</v>
      </c>
      <c r="AW550" t="s">
        <v>1480</v>
      </c>
      <c r="AX550">
        <f t="shared" si="208"/>
        <v>2357150</v>
      </c>
      <c r="AY550" s="1">
        <v>11</v>
      </c>
      <c r="BC550">
        <v>38.5</v>
      </c>
      <c r="BD550">
        <v>0.06</v>
      </c>
      <c r="BE550">
        <v>38.43</v>
      </c>
      <c r="BH550" s="123">
        <f t="shared" si="220"/>
        <v>0</v>
      </c>
      <c r="BI550" s="123">
        <f t="shared" si="221"/>
        <v>0.53</v>
      </c>
      <c r="BJ550">
        <f t="shared" si="222"/>
        <v>0</v>
      </c>
      <c r="BN550" s="63">
        <v>2</v>
      </c>
    </row>
    <row r="551" spans="1:66" hidden="1" outlineLevel="1">
      <c r="A551" t="s">
        <v>2115</v>
      </c>
      <c r="B551" s="8" t="s">
        <v>1706</v>
      </c>
      <c r="C551" s="1">
        <f t="shared" si="223"/>
        <v>452</v>
      </c>
      <c r="D551" s="5">
        <f>IF(N551&gt;0, RANK(N551,(N551:P551,Q551:AE551)),0)</f>
        <v>1</v>
      </c>
      <c r="E551" s="5">
        <f>IF(O551&gt;0,RANK(O551,(N551:P551,Q551:AE551)),0)</f>
        <v>2</v>
      </c>
      <c r="F551" s="5">
        <f t="shared" si="224"/>
        <v>0</v>
      </c>
      <c r="G551" s="1">
        <f t="shared" si="225"/>
        <v>18</v>
      </c>
      <c r="H551" s="2">
        <f t="shared" si="226"/>
        <v>3.9823008849557522E-2</v>
      </c>
      <c r="I551" s="6"/>
      <c r="J551" s="2">
        <f t="shared" si="227"/>
        <v>0.50663716814159288</v>
      </c>
      <c r="K551" s="2">
        <f t="shared" si="228"/>
        <v>0.4668141592920354</v>
      </c>
      <c r="L551" s="2">
        <f t="shared" si="229"/>
        <v>0</v>
      </c>
      <c r="M551" s="2">
        <f t="shared" si="230"/>
        <v>2.6548672566371723E-2</v>
      </c>
      <c r="N551" s="63">
        <v>229</v>
      </c>
      <c r="O551" s="63">
        <v>211</v>
      </c>
      <c r="P551" s="63"/>
      <c r="Q551" s="63">
        <v>7</v>
      </c>
      <c r="R551" s="63">
        <v>5</v>
      </c>
      <c r="S551" s="63"/>
      <c r="T551" s="67"/>
      <c r="U551" s="63"/>
      <c r="V551" s="63"/>
      <c r="W551" s="63">
        <f t="shared" si="205"/>
        <v>0</v>
      </c>
      <c r="X551" s="63">
        <v>0</v>
      </c>
      <c r="Y551" s="63"/>
      <c r="Z551" s="63"/>
      <c r="AA551" s="63"/>
      <c r="AB551" s="63"/>
      <c r="AJ551" s="8">
        <v>0</v>
      </c>
      <c r="AN551" t="str">
        <f t="shared" si="206"/>
        <v>Pembroke</v>
      </c>
      <c r="AO551" t="s">
        <v>699</v>
      </c>
      <c r="AP551">
        <v>2</v>
      </c>
      <c r="AR551" s="111">
        <v>23</v>
      </c>
      <c r="AS551" s="113">
        <v>29</v>
      </c>
      <c r="AT551" s="113">
        <v>160</v>
      </c>
      <c r="AU551" s="117">
        <v>57780</v>
      </c>
      <c r="AV551" s="117">
        <f t="shared" si="207"/>
        <v>23029</v>
      </c>
      <c r="AW551" t="s">
        <v>1480</v>
      </c>
      <c r="AX551">
        <f t="shared" si="208"/>
        <v>2357780</v>
      </c>
      <c r="AY551" s="1">
        <v>10</v>
      </c>
      <c r="BC551">
        <v>35.229999999999997</v>
      </c>
      <c r="BD551">
        <v>7.81</v>
      </c>
      <c r="BE551">
        <v>27.42</v>
      </c>
      <c r="BH551" s="123">
        <f t="shared" si="220"/>
        <v>0.50600000000000001</v>
      </c>
      <c r="BI551" s="123">
        <f t="shared" si="221"/>
        <v>0</v>
      </c>
      <c r="BJ551">
        <f t="shared" si="222"/>
        <v>0</v>
      </c>
      <c r="BN551" s="63">
        <v>0</v>
      </c>
    </row>
    <row r="552" spans="1:66" hidden="1" outlineLevel="1">
      <c r="A552" t="s">
        <v>2496</v>
      </c>
      <c r="B552" s="8" t="s">
        <v>1706</v>
      </c>
      <c r="C552" s="1">
        <f t="shared" si="223"/>
        <v>770</v>
      </c>
      <c r="D552" s="5">
        <f>IF(N552&gt;0, RANK(N552,(N552:P552,Q552:AE552)),0)</f>
        <v>1</v>
      </c>
      <c r="E552" s="5">
        <f>IF(O552&gt;0,RANK(O552,(N552:P552,Q552:AE552)),0)</f>
        <v>2</v>
      </c>
      <c r="F552" s="5">
        <f t="shared" si="224"/>
        <v>0</v>
      </c>
      <c r="G552" s="1">
        <f t="shared" si="225"/>
        <v>187</v>
      </c>
      <c r="H552" s="2">
        <f t="shared" si="226"/>
        <v>0.24285714285714285</v>
      </c>
      <c r="I552" s="6"/>
      <c r="J552" s="2">
        <f t="shared" si="227"/>
        <v>0.60649350649350653</v>
      </c>
      <c r="K552" s="2">
        <f t="shared" si="228"/>
        <v>0.36363636363636365</v>
      </c>
      <c r="L552" s="2">
        <f t="shared" si="229"/>
        <v>0</v>
      </c>
      <c r="M552" s="2">
        <f t="shared" si="230"/>
        <v>2.9870129870129825E-2</v>
      </c>
      <c r="N552" s="63">
        <v>467</v>
      </c>
      <c r="O552" s="63">
        <v>280</v>
      </c>
      <c r="P552" s="63"/>
      <c r="Q552" s="63">
        <v>13</v>
      </c>
      <c r="R552" s="63">
        <v>10</v>
      </c>
      <c r="S552" s="63"/>
      <c r="T552" s="67"/>
      <c r="U552" s="63"/>
      <c r="V552" s="63"/>
      <c r="W552" s="63">
        <f t="shared" si="205"/>
        <v>0</v>
      </c>
      <c r="X552" s="63">
        <v>0</v>
      </c>
      <c r="Y552" s="63"/>
      <c r="Z552" s="63"/>
      <c r="AA552" s="63"/>
      <c r="AB552" s="63"/>
      <c r="AJ552" s="8">
        <v>0</v>
      </c>
      <c r="AN552" t="str">
        <f t="shared" si="206"/>
        <v>Penobscot</v>
      </c>
      <c r="AO552" t="s">
        <v>603</v>
      </c>
      <c r="AP552">
        <v>2</v>
      </c>
      <c r="AR552" s="111">
        <v>23</v>
      </c>
      <c r="AS552" s="113">
        <v>9</v>
      </c>
      <c r="AT552" s="113">
        <v>120</v>
      </c>
      <c r="AU552" s="117">
        <v>57920</v>
      </c>
      <c r="AV552" s="117">
        <f t="shared" si="207"/>
        <v>23009</v>
      </c>
      <c r="AW552" t="s">
        <v>1480</v>
      </c>
      <c r="AX552">
        <f t="shared" si="208"/>
        <v>2357920</v>
      </c>
      <c r="AY552" s="1">
        <v>7</v>
      </c>
      <c r="BC552">
        <v>46.74</v>
      </c>
      <c r="BD552">
        <v>6.89</v>
      </c>
      <c r="BE552">
        <v>39.840000000000003</v>
      </c>
      <c r="BH552" s="123">
        <f t="shared" si="220"/>
        <v>0.60599999999999998</v>
      </c>
      <c r="BI552" s="123">
        <f t="shared" si="221"/>
        <v>0</v>
      </c>
      <c r="BJ552">
        <f t="shared" si="222"/>
        <v>0</v>
      </c>
      <c r="BN552" s="63">
        <v>0</v>
      </c>
    </row>
    <row r="553" spans="1:66" hidden="1" outlineLevel="1">
      <c r="A553" s="34" t="s">
        <v>745</v>
      </c>
      <c r="B553" s="8" t="s">
        <v>1706</v>
      </c>
      <c r="C553" s="1">
        <f t="shared" si="223"/>
        <v>282</v>
      </c>
      <c r="D553" s="5">
        <f>IF(N553&gt;0, RANK(N553,(N553:P553,Q553:AE553)),0)</f>
        <v>1</v>
      </c>
      <c r="E553" s="5">
        <f>IF(O553&gt;0,RANK(O553,(N553:P553,Q553:AE553)),0)</f>
        <v>2</v>
      </c>
      <c r="F553" s="5">
        <f t="shared" si="224"/>
        <v>0</v>
      </c>
      <c r="G553" s="1">
        <f t="shared" si="225"/>
        <v>229</v>
      </c>
      <c r="H553" s="2">
        <f t="shared" si="226"/>
        <v>0.81205673758865249</v>
      </c>
      <c r="I553" s="6"/>
      <c r="J553" s="2">
        <f t="shared" si="227"/>
        <v>0.8936170212765957</v>
      </c>
      <c r="K553" s="2">
        <f t="shared" si="228"/>
        <v>8.1560283687943269E-2</v>
      </c>
      <c r="L553" s="2">
        <f t="shared" si="229"/>
        <v>0</v>
      </c>
      <c r="M553" s="2">
        <f t="shared" si="230"/>
        <v>2.4822695035461029E-2</v>
      </c>
      <c r="N553" s="63">
        <v>252</v>
      </c>
      <c r="O553" s="63">
        <v>23</v>
      </c>
      <c r="P553" s="63"/>
      <c r="Q553" s="63">
        <v>1</v>
      </c>
      <c r="R553" s="63">
        <v>4</v>
      </c>
      <c r="S553" s="63"/>
      <c r="T553" s="67"/>
      <c r="U553" s="63"/>
      <c r="V553" s="63"/>
      <c r="W553" s="63">
        <f t="shared" si="205"/>
        <v>2</v>
      </c>
      <c r="X553" s="63">
        <v>0</v>
      </c>
      <c r="Y553" s="63"/>
      <c r="Z553" s="63"/>
      <c r="AA553" s="63"/>
      <c r="AB553" s="63"/>
      <c r="AJ553" s="8">
        <v>0</v>
      </c>
      <c r="AN553" t="str">
        <f t="shared" si="206"/>
        <v>Penobscot Nation</v>
      </c>
      <c r="AO553" t="s">
        <v>2496</v>
      </c>
      <c r="AP553">
        <v>2</v>
      </c>
      <c r="AR553" s="111">
        <v>23</v>
      </c>
      <c r="AS553" s="113">
        <v>19</v>
      </c>
      <c r="AU553" s="117">
        <v>34400</v>
      </c>
      <c r="AV553" s="117">
        <f t="shared" si="207"/>
        <v>23019</v>
      </c>
      <c r="AW553" t="s">
        <v>3196</v>
      </c>
      <c r="AX553">
        <f t="shared" si="208"/>
        <v>2334400</v>
      </c>
      <c r="AY553" s="1">
        <v>3</v>
      </c>
      <c r="BH553" s="123">
        <f t="shared" si="220"/>
        <v>0.89300000000000002</v>
      </c>
      <c r="BI553" s="123">
        <f t="shared" si="221"/>
        <v>0</v>
      </c>
      <c r="BJ553">
        <f t="shared" si="222"/>
        <v>0</v>
      </c>
      <c r="BN553" s="63">
        <v>2</v>
      </c>
    </row>
    <row r="554" spans="1:66" hidden="1" outlineLevel="1">
      <c r="A554" t="s">
        <v>478</v>
      </c>
      <c r="B554" s="8" t="s">
        <v>1706</v>
      </c>
      <c r="C554" s="1">
        <f t="shared" si="223"/>
        <v>204</v>
      </c>
      <c r="D554" s="5">
        <f>IF(N554&gt;0, RANK(N554,(N554:P554,Q554:AE554)),0)</f>
        <v>2</v>
      </c>
      <c r="E554" s="5">
        <f>IF(O554&gt;0,RANK(O554,(N554:P554,Q554:AE554)),0)</f>
        <v>1</v>
      </c>
      <c r="F554" s="5">
        <f t="shared" si="224"/>
        <v>0</v>
      </c>
      <c r="G554" s="1">
        <f t="shared" si="225"/>
        <v>26</v>
      </c>
      <c r="H554" s="2">
        <f t="shared" si="226"/>
        <v>0.12745098039215685</v>
      </c>
      <c r="I554" s="6"/>
      <c r="J554" s="2">
        <f t="shared" si="227"/>
        <v>0.43137254901960786</v>
      </c>
      <c r="K554" s="2">
        <f t="shared" si="228"/>
        <v>0.55882352941176472</v>
      </c>
      <c r="L554" s="2">
        <f t="shared" si="229"/>
        <v>0</v>
      </c>
      <c r="M554" s="2">
        <f t="shared" si="230"/>
        <v>9.8039215686274161E-3</v>
      </c>
      <c r="N554" s="63">
        <v>88</v>
      </c>
      <c r="O554" s="63">
        <v>114</v>
      </c>
      <c r="P554" s="63"/>
      <c r="Q554" s="63">
        <v>0</v>
      </c>
      <c r="R554" s="63">
        <v>2</v>
      </c>
      <c r="S554" s="63"/>
      <c r="T554" s="67"/>
      <c r="U554" s="63"/>
      <c r="V554" s="63"/>
      <c r="W554" s="63">
        <f t="shared" si="205"/>
        <v>0</v>
      </c>
      <c r="X554" s="63">
        <v>0</v>
      </c>
      <c r="Y554" s="63"/>
      <c r="Z554" s="63"/>
      <c r="AA554" s="63"/>
      <c r="AB554" s="63"/>
      <c r="AJ554" s="8">
        <v>0</v>
      </c>
      <c r="AN554" t="str">
        <f t="shared" si="206"/>
        <v>Perham</v>
      </c>
      <c r="AO554" t="s">
        <v>2848</v>
      </c>
      <c r="AP554">
        <v>2</v>
      </c>
      <c r="AR554" s="111">
        <v>23</v>
      </c>
      <c r="AS554" s="113">
        <v>3</v>
      </c>
      <c r="AT554" s="113">
        <v>255</v>
      </c>
      <c r="AU554" s="117">
        <v>58060</v>
      </c>
      <c r="AV554" s="117">
        <f t="shared" si="207"/>
        <v>23003</v>
      </c>
      <c r="AW554" t="s">
        <v>1480</v>
      </c>
      <c r="AX554">
        <f t="shared" si="208"/>
        <v>2358060</v>
      </c>
      <c r="AY554" s="1">
        <v>7</v>
      </c>
      <c r="BC554">
        <v>36.65</v>
      </c>
      <c r="BD554">
        <v>0.11</v>
      </c>
      <c r="BE554">
        <v>36.54</v>
      </c>
      <c r="BH554" s="123">
        <f t="shared" si="220"/>
        <v>0</v>
      </c>
      <c r="BI554" s="123">
        <f t="shared" si="221"/>
        <v>0.55800000000000005</v>
      </c>
      <c r="BJ554">
        <f t="shared" si="222"/>
        <v>0</v>
      </c>
      <c r="BN554" s="63">
        <v>0</v>
      </c>
    </row>
    <row r="555" spans="1:66" hidden="1" outlineLevel="1">
      <c r="A555" t="s">
        <v>53</v>
      </c>
      <c r="B555" s="8" t="s">
        <v>1706</v>
      </c>
      <c r="C555" s="1">
        <f t="shared" si="223"/>
        <v>0</v>
      </c>
      <c r="D555" s="5">
        <f>IF(N555&gt;0, RANK(N555,(N555:P555,Q555:AE555)),0)</f>
        <v>0</v>
      </c>
      <c r="E555" s="5">
        <f>IF(O555&gt;0,RANK(O555,(N555:P555,Q555:AE555)),0)</f>
        <v>0</v>
      </c>
      <c r="F555" s="5">
        <f t="shared" si="224"/>
        <v>0</v>
      </c>
      <c r="G555" s="1">
        <f t="shared" si="225"/>
        <v>0</v>
      </c>
      <c r="H555" s="2">
        <f t="shared" si="226"/>
        <v>0</v>
      </c>
      <c r="I555" s="6"/>
      <c r="J555" s="2" t="str">
        <f t="shared" si="227"/>
        <v>-</v>
      </c>
      <c r="K555" s="2" t="str">
        <f t="shared" si="228"/>
        <v>-</v>
      </c>
      <c r="L555" s="2" t="str">
        <f t="shared" si="229"/>
        <v>-</v>
      </c>
      <c r="M555" s="2" t="str">
        <f t="shared" si="230"/>
        <v>-</v>
      </c>
      <c r="N555" s="63"/>
      <c r="O555" s="63"/>
      <c r="P555" s="63"/>
      <c r="Q555" s="63"/>
      <c r="R555" s="63"/>
      <c r="S555" s="63"/>
      <c r="T555" s="67"/>
      <c r="U555" s="63"/>
      <c r="V555" s="63"/>
      <c r="W555" s="63">
        <f t="shared" si="205"/>
        <v>0</v>
      </c>
      <c r="X555" s="63"/>
      <c r="Y555" s="63"/>
      <c r="Z555" s="63"/>
      <c r="AA555" s="63"/>
      <c r="AB555" s="63"/>
      <c r="AN555" t="str">
        <f t="shared" si="206"/>
        <v>Perkins</v>
      </c>
      <c r="AO555" t="s">
        <v>1146</v>
      </c>
      <c r="AP555">
        <v>2</v>
      </c>
      <c r="AR555" s="111">
        <v>23</v>
      </c>
      <c r="AS555" s="113">
        <v>7</v>
      </c>
      <c r="AU555" s="117">
        <v>58100</v>
      </c>
      <c r="AV555" s="117">
        <f t="shared" si="207"/>
        <v>23007</v>
      </c>
      <c r="AW555" t="s">
        <v>965</v>
      </c>
      <c r="AX555">
        <f t="shared" si="208"/>
        <v>2358100</v>
      </c>
      <c r="BC555">
        <v>3.74</v>
      </c>
      <c r="BD555">
        <v>1.51</v>
      </c>
      <c r="BE555">
        <v>2.23</v>
      </c>
      <c r="BH555" s="123">
        <f t="shared" si="220"/>
        <v>0</v>
      </c>
      <c r="BI555" s="123">
        <f t="shared" si="221"/>
        <v>0</v>
      </c>
      <c r="BJ555">
        <f t="shared" si="222"/>
        <v>0</v>
      </c>
      <c r="BN555" s="63"/>
    </row>
    <row r="556" spans="1:66" hidden="1" outlineLevel="1">
      <c r="A556" t="s">
        <v>2129</v>
      </c>
      <c r="B556" s="8" t="s">
        <v>1706</v>
      </c>
      <c r="C556" s="1">
        <f t="shared" si="223"/>
        <v>449</v>
      </c>
      <c r="D556" s="5">
        <f>IF(N556&gt;0, RANK(N556,(N556:P556,Q556:AE556)),0)</f>
        <v>1</v>
      </c>
      <c r="E556" s="5">
        <f>IF(O556&gt;0,RANK(O556,(N556:P556,Q556:AE556)),0)</f>
        <v>2</v>
      </c>
      <c r="F556" s="5">
        <f t="shared" si="224"/>
        <v>0</v>
      </c>
      <c r="G556" s="1">
        <f t="shared" si="225"/>
        <v>2</v>
      </c>
      <c r="H556" s="2">
        <f t="shared" si="226"/>
        <v>4.4543429844097994E-3</v>
      </c>
      <c r="I556" s="6"/>
      <c r="J556" s="2">
        <f t="shared" si="227"/>
        <v>0.48775055679287305</v>
      </c>
      <c r="K556" s="2">
        <f t="shared" si="228"/>
        <v>0.48329621380846327</v>
      </c>
      <c r="L556" s="2">
        <f t="shared" si="229"/>
        <v>0</v>
      </c>
      <c r="M556" s="2">
        <f t="shared" si="230"/>
        <v>2.8953229398663682E-2</v>
      </c>
      <c r="N556" s="63">
        <v>219</v>
      </c>
      <c r="O556" s="63">
        <v>217</v>
      </c>
      <c r="P556" s="63"/>
      <c r="Q556" s="63">
        <v>8</v>
      </c>
      <c r="R556" s="63">
        <v>4</v>
      </c>
      <c r="S556" s="63"/>
      <c r="T556" s="67"/>
      <c r="U556" s="63"/>
      <c r="V556" s="63"/>
      <c r="W556" s="63">
        <f t="shared" si="205"/>
        <v>1</v>
      </c>
      <c r="X556" s="63">
        <v>0</v>
      </c>
      <c r="Y556" s="63"/>
      <c r="Z556" s="63"/>
      <c r="AA556" s="63"/>
      <c r="AB556" s="63"/>
      <c r="AJ556" s="8">
        <v>0</v>
      </c>
      <c r="AN556" t="str">
        <f t="shared" si="206"/>
        <v>Perry</v>
      </c>
      <c r="AO556" t="s">
        <v>699</v>
      </c>
      <c r="AP556">
        <v>2</v>
      </c>
      <c r="AR556" s="111">
        <v>23</v>
      </c>
      <c r="AS556" s="113">
        <v>29</v>
      </c>
      <c r="AT556" s="113">
        <v>165</v>
      </c>
      <c r="AU556" s="117">
        <v>58165</v>
      </c>
      <c r="AV556" s="117">
        <f t="shared" si="207"/>
        <v>23029</v>
      </c>
      <c r="AW556" t="s">
        <v>1480</v>
      </c>
      <c r="AX556">
        <f t="shared" si="208"/>
        <v>2358165</v>
      </c>
      <c r="AY556" s="1">
        <v>6</v>
      </c>
      <c r="BC556">
        <v>42.6</v>
      </c>
      <c r="BD556">
        <v>13.14</v>
      </c>
      <c r="BE556">
        <v>29.46</v>
      </c>
      <c r="BH556" s="123">
        <f t="shared" si="220"/>
        <v>0.48699999999999999</v>
      </c>
      <c r="BI556" s="123">
        <f t="shared" si="221"/>
        <v>0</v>
      </c>
      <c r="BJ556">
        <f t="shared" si="222"/>
        <v>0</v>
      </c>
      <c r="BN556" s="63">
        <v>1</v>
      </c>
    </row>
    <row r="557" spans="1:66" hidden="1" outlineLevel="1">
      <c r="A557" t="s">
        <v>3186</v>
      </c>
      <c r="B557" s="8" t="s">
        <v>1706</v>
      </c>
      <c r="C557" s="1">
        <f t="shared" si="223"/>
        <v>886</v>
      </c>
      <c r="D557" s="5">
        <f>IF(N557&gt;0, RANK(N557,(N557:P557,Q557:AE557)),0)</f>
        <v>1</v>
      </c>
      <c r="E557" s="5">
        <f>IF(O557&gt;0,RANK(O557,(N557:P557,Q557:AE557)),0)</f>
        <v>2</v>
      </c>
      <c r="F557" s="5">
        <f t="shared" si="224"/>
        <v>0</v>
      </c>
      <c r="G557" s="1">
        <f t="shared" si="225"/>
        <v>182</v>
      </c>
      <c r="H557" s="2">
        <f t="shared" si="226"/>
        <v>0.2054176072234763</v>
      </c>
      <c r="I557" s="6"/>
      <c r="J557" s="2">
        <f t="shared" si="227"/>
        <v>0.58690744920993232</v>
      </c>
      <c r="K557" s="2">
        <f t="shared" si="228"/>
        <v>0.38148984198645597</v>
      </c>
      <c r="L557" s="2">
        <f t="shared" si="229"/>
        <v>0</v>
      </c>
      <c r="M557" s="2">
        <f t="shared" si="230"/>
        <v>3.1602708803611712E-2</v>
      </c>
      <c r="N557" s="63">
        <v>520</v>
      </c>
      <c r="O557" s="63">
        <v>338</v>
      </c>
      <c r="P557" s="63"/>
      <c r="Q557" s="63">
        <v>11</v>
      </c>
      <c r="R557" s="63">
        <v>12</v>
      </c>
      <c r="S557" s="63"/>
      <c r="T557" s="67"/>
      <c r="U557" s="63"/>
      <c r="V557" s="63"/>
      <c r="W557" s="63">
        <f t="shared" si="205"/>
        <v>5</v>
      </c>
      <c r="X557" s="63">
        <v>0</v>
      </c>
      <c r="Y557" s="63"/>
      <c r="Z557" s="63"/>
      <c r="AA557" s="63"/>
      <c r="AB557" s="63"/>
      <c r="AJ557" s="8">
        <v>0</v>
      </c>
      <c r="AN557" t="str">
        <f t="shared" si="206"/>
        <v>Peru</v>
      </c>
      <c r="AO557" t="s">
        <v>2397</v>
      </c>
      <c r="AP557">
        <v>2</v>
      </c>
      <c r="AR557" s="111">
        <v>23</v>
      </c>
      <c r="AS557" s="113">
        <v>17</v>
      </c>
      <c r="AT557" s="113">
        <v>120</v>
      </c>
      <c r="AU557" s="117">
        <v>58270</v>
      </c>
      <c r="AV557" s="117">
        <f t="shared" si="207"/>
        <v>23017</v>
      </c>
      <c r="AW557" t="s">
        <v>1480</v>
      </c>
      <c r="AX557">
        <f t="shared" si="208"/>
        <v>2358270</v>
      </c>
      <c r="AY557" s="1">
        <v>21</v>
      </c>
      <c r="BC557">
        <v>47.81</v>
      </c>
      <c r="BD557">
        <v>0.9</v>
      </c>
      <c r="BE557">
        <v>46.91</v>
      </c>
      <c r="BH557" s="123">
        <f t="shared" si="220"/>
        <v>0.58599999999999997</v>
      </c>
      <c r="BI557" s="123">
        <f t="shared" si="221"/>
        <v>0</v>
      </c>
      <c r="BJ557">
        <f t="shared" si="222"/>
        <v>0</v>
      </c>
      <c r="BN557" s="63">
        <v>5</v>
      </c>
    </row>
    <row r="558" spans="1:66" hidden="1" outlineLevel="1">
      <c r="A558" t="s">
        <v>2501</v>
      </c>
      <c r="B558" s="8" t="s">
        <v>1706</v>
      </c>
      <c r="C558" s="1">
        <f t="shared" si="223"/>
        <v>488</v>
      </c>
      <c r="D558" s="5">
        <f>IF(N558&gt;0, RANK(N558,(N558:P558,Q558:AE558)),0)</f>
        <v>1</v>
      </c>
      <c r="E558" s="5">
        <f>IF(O558&gt;0,RANK(O558,(N558:P558,Q558:AE558)),0)</f>
        <v>2</v>
      </c>
      <c r="F558" s="5">
        <f t="shared" si="224"/>
        <v>0</v>
      </c>
      <c r="G558" s="1">
        <f t="shared" si="225"/>
        <v>41</v>
      </c>
      <c r="H558" s="2">
        <f t="shared" si="226"/>
        <v>8.4016393442622947E-2</v>
      </c>
      <c r="I558" s="6"/>
      <c r="J558" s="2">
        <f t="shared" si="227"/>
        <v>0.51024590163934425</v>
      </c>
      <c r="K558" s="2">
        <f t="shared" si="228"/>
        <v>0.42622950819672129</v>
      </c>
      <c r="L558" s="2">
        <f t="shared" si="229"/>
        <v>0</v>
      </c>
      <c r="M558" s="2">
        <f t="shared" si="230"/>
        <v>6.3524590163934469E-2</v>
      </c>
      <c r="N558" s="63">
        <v>249</v>
      </c>
      <c r="O558" s="63">
        <v>208</v>
      </c>
      <c r="P558" s="63"/>
      <c r="Q558" s="63">
        <v>7</v>
      </c>
      <c r="R558" s="63">
        <v>22</v>
      </c>
      <c r="S558" s="63"/>
      <c r="T558" s="67"/>
      <c r="U558" s="63"/>
      <c r="V558" s="63"/>
      <c r="W558" s="63">
        <f t="shared" ref="W558:W621" si="231">BN558</f>
        <v>2</v>
      </c>
      <c r="X558" s="63">
        <v>0</v>
      </c>
      <c r="Y558" s="63"/>
      <c r="Z558" s="63"/>
      <c r="AA558" s="63"/>
      <c r="AB558" s="63"/>
      <c r="AJ558" s="8">
        <v>0</v>
      </c>
      <c r="AN558" t="str">
        <f t="shared" ref="AN558:AN607" si="232">A558</f>
        <v>Phillips</v>
      </c>
      <c r="AO558" t="s">
        <v>1146</v>
      </c>
      <c r="AP558">
        <v>2</v>
      </c>
      <c r="AR558" s="111">
        <v>23</v>
      </c>
      <c r="AS558" s="113">
        <v>7</v>
      </c>
      <c r="AT558" s="113">
        <v>70</v>
      </c>
      <c r="AU558" s="117">
        <v>58445</v>
      </c>
      <c r="AV558" s="117">
        <f t="shared" ref="AV558:AV602" si="233">AR558*1000+AS558</f>
        <v>23007</v>
      </c>
      <c r="AW558" t="s">
        <v>1480</v>
      </c>
      <c r="AX558">
        <f t="shared" ref="AX558:AX580" si="234">AR558*100000+AU558</f>
        <v>2358445</v>
      </c>
      <c r="AY558" s="1">
        <v>8</v>
      </c>
      <c r="BC558">
        <v>51.1</v>
      </c>
      <c r="BD558">
        <v>0.18</v>
      </c>
      <c r="BE558">
        <v>50.93</v>
      </c>
      <c r="BH558" s="123">
        <f t="shared" si="220"/>
        <v>0.51</v>
      </c>
      <c r="BI558" s="123">
        <f t="shared" si="221"/>
        <v>0</v>
      </c>
      <c r="BJ558">
        <f t="shared" si="222"/>
        <v>0</v>
      </c>
      <c r="BN558" s="63">
        <v>2</v>
      </c>
    </row>
    <row r="559" spans="1:66" hidden="1" outlineLevel="1">
      <c r="A559" t="s">
        <v>813</v>
      </c>
      <c r="B559" s="8" t="s">
        <v>1706</v>
      </c>
      <c r="C559" s="1">
        <f t="shared" si="223"/>
        <v>1396</v>
      </c>
      <c r="D559" s="5">
        <f>IF(N559&gt;0, RANK(N559,(N559:P559,Q559:AE559)),0)</f>
        <v>1</v>
      </c>
      <c r="E559" s="5">
        <f>IF(O559&gt;0,RANK(O559,(N559:P559,Q559:AE559)),0)</f>
        <v>2</v>
      </c>
      <c r="F559" s="5">
        <f t="shared" si="224"/>
        <v>0</v>
      </c>
      <c r="G559" s="1">
        <f t="shared" si="225"/>
        <v>147</v>
      </c>
      <c r="H559" s="2">
        <f t="shared" si="226"/>
        <v>0.10530085959885387</v>
      </c>
      <c r="I559" s="6"/>
      <c r="J559" s="2">
        <f t="shared" si="227"/>
        <v>0.54011461318051579</v>
      </c>
      <c r="K559" s="2">
        <f t="shared" si="228"/>
        <v>0.43481375358166191</v>
      </c>
      <c r="L559" s="2">
        <f t="shared" si="229"/>
        <v>0</v>
      </c>
      <c r="M559" s="2">
        <f t="shared" si="230"/>
        <v>2.5071633237822299E-2</v>
      </c>
      <c r="N559" s="63">
        <v>754</v>
      </c>
      <c r="O559" s="63">
        <v>607</v>
      </c>
      <c r="P559" s="63"/>
      <c r="Q559" s="63">
        <v>13</v>
      </c>
      <c r="R559" s="63">
        <v>16</v>
      </c>
      <c r="S559" s="63"/>
      <c r="T559" s="67"/>
      <c r="U559" s="63"/>
      <c r="V559" s="63"/>
      <c r="W559" s="63">
        <f t="shared" si="231"/>
        <v>5</v>
      </c>
      <c r="X559" s="63">
        <v>0</v>
      </c>
      <c r="Y559" s="63"/>
      <c r="Z559" s="63"/>
      <c r="AA559" s="63"/>
      <c r="AB559" s="63"/>
      <c r="AJ559" s="8">
        <v>1</v>
      </c>
      <c r="AN559" t="str">
        <f t="shared" si="232"/>
        <v>Phippsburg</v>
      </c>
      <c r="AO559" t="s">
        <v>1291</v>
      </c>
      <c r="AP559">
        <v>1</v>
      </c>
      <c r="AR559" s="111">
        <v>23</v>
      </c>
      <c r="AS559" s="113">
        <v>23</v>
      </c>
      <c r="AT559" s="113">
        <v>30</v>
      </c>
      <c r="AU559" s="117">
        <v>58515</v>
      </c>
      <c r="AV559" s="117">
        <f t="shared" si="233"/>
        <v>23023</v>
      </c>
      <c r="AW559" t="s">
        <v>1480</v>
      </c>
      <c r="AX559">
        <f t="shared" si="234"/>
        <v>2358515</v>
      </c>
      <c r="AY559" s="1">
        <v>15</v>
      </c>
      <c r="BC559">
        <v>43.92</v>
      </c>
      <c r="BD559">
        <v>15.06</v>
      </c>
      <c r="BE559">
        <v>28.86</v>
      </c>
      <c r="BH559" s="123">
        <f t="shared" si="220"/>
        <v>0.54</v>
      </c>
      <c r="BI559" s="123">
        <f t="shared" si="221"/>
        <v>0</v>
      </c>
      <c r="BJ559">
        <f t="shared" si="222"/>
        <v>0</v>
      </c>
      <c r="BN559" s="63">
        <v>5</v>
      </c>
    </row>
    <row r="560" spans="1:66" hidden="1" outlineLevel="1">
      <c r="A560" t="s">
        <v>3123</v>
      </c>
      <c r="B560" s="8" t="s">
        <v>1706</v>
      </c>
      <c r="C560" s="1">
        <f t="shared" si="223"/>
        <v>1848</v>
      </c>
      <c r="D560" s="5">
        <f>IF(N560&gt;0, RANK(N560,(N560:P560,Q560:AE560)),0)</f>
        <v>2</v>
      </c>
      <c r="E560" s="5">
        <f>IF(O560&gt;0,RANK(O560,(N560:P560,Q560:AE560)),0)</f>
        <v>1</v>
      </c>
      <c r="F560" s="5">
        <f t="shared" si="224"/>
        <v>0</v>
      </c>
      <c r="G560" s="1">
        <f t="shared" si="225"/>
        <v>72</v>
      </c>
      <c r="H560" s="2">
        <f t="shared" si="226"/>
        <v>3.896103896103896E-2</v>
      </c>
      <c r="I560" s="6"/>
      <c r="J560" s="2">
        <f t="shared" si="227"/>
        <v>0.47023809523809523</v>
      </c>
      <c r="K560" s="2">
        <f t="shared" si="228"/>
        <v>0.50919913419913421</v>
      </c>
      <c r="L560" s="2">
        <f t="shared" si="229"/>
        <v>0</v>
      </c>
      <c r="M560" s="2">
        <f t="shared" si="230"/>
        <v>2.056277056277056E-2</v>
      </c>
      <c r="N560" s="63">
        <v>869</v>
      </c>
      <c r="O560" s="63">
        <v>941</v>
      </c>
      <c r="P560" s="63"/>
      <c r="Q560" s="63">
        <v>14</v>
      </c>
      <c r="R560" s="63">
        <v>21</v>
      </c>
      <c r="S560" s="63"/>
      <c r="T560" s="67"/>
      <c r="U560" s="63"/>
      <c r="V560" s="63"/>
      <c r="W560" s="63">
        <f t="shared" si="231"/>
        <v>3</v>
      </c>
      <c r="X560" s="63">
        <v>0</v>
      </c>
      <c r="Y560" s="63"/>
      <c r="Z560" s="63"/>
      <c r="AA560" s="63"/>
      <c r="AB560" s="63"/>
      <c r="AJ560" s="8">
        <v>0</v>
      </c>
      <c r="AN560" t="str">
        <f t="shared" si="232"/>
        <v>Pittsfield</v>
      </c>
      <c r="AO560" t="s">
        <v>1796</v>
      </c>
      <c r="AP560">
        <v>2</v>
      </c>
      <c r="AR560" s="111">
        <v>23</v>
      </c>
      <c r="AS560" s="113">
        <v>25</v>
      </c>
      <c r="AT560" s="113">
        <v>120</v>
      </c>
      <c r="AU560" s="117">
        <v>59005</v>
      </c>
      <c r="AV560" s="117">
        <f t="shared" si="233"/>
        <v>23025</v>
      </c>
      <c r="AW560" t="s">
        <v>1480</v>
      </c>
      <c r="AX560">
        <f t="shared" si="234"/>
        <v>2359005</v>
      </c>
      <c r="AY560" s="1">
        <v>19</v>
      </c>
      <c r="BC560">
        <v>48.71</v>
      </c>
      <c r="BD560">
        <v>0.55000000000000004</v>
      </c>
      <c r="BE560">
        <v>48.16</v>
      </c>
      <c r="BH560" s="123">
        <f t="shared" si="220"/>
        <v>0</v>
      </c>
      <c r="BI560" s="123">
        <f t="shared" si="221"/>
        <v>0.50900000000000001</v>
      </c>
      <c r="BJ560">
        <f t="shared" si="222"/>
        <v>0</v>
      </c>
      <c r="BN560" s="63">
        <v>3</v>
      </c>
    </row>
    <row r="561" spans="1:66" hidden="1" outlineLevel="1">
      <c r="A561" t="s">
        <v>1006</v>
      </c>
      <c r="B561" s="8" t="s">
        <v>1706</v>
      </c>
      <c r="C561" s="1">
        <f t="shared" si="223"/>
        <v>1590</v>
      </c>
      <c r="D561" s="5">
        <f>IF(N561&gt;0, RANK(N561,(N561:P561,Q561:AE561)),0)</f>
        <v>1</v>
      </c>
      <c r="E561" s="5">
        <f>IF(O561&gt;0,RANK(O561,(N561:P561,Q561:AE561)),0)</f>
        <v>2</v>
      </c>
      <c r="F561" s="5">
        <f t="shared" si="224"/>
        <v>0</v>
      </c>
      <c r="G561" s="1">
        <f t="shared" si="225"/>
        <v>27</v>
      </c>
      <c r="H561" s="2">
        <f t="shared" si="226"/>
        <v>1.6981132075471698E-2</v>
      </c>
      <c r="I561" s="6"/>
      <c r="J561" s="2">
        <f t="shared" si="227"/>
        <v>0.489937106918239</v>
      </c>
      <c r="K561" s="2">
        <f t="shared" si="228"/>
        <v>0.4729559748427673</v>
      </c>
      <c r="L561" s="2">
        <f t="shared" si="229"/>
        <v>0</v>
      </c>
      <c r="M561" s="2">
        <f t="shared" si="230"/>
        <v>3.7106918238993702E-2</v>
      </c>
      <c r="N561" s="63">
        <v>779</v>
      </c>
      <c r="O561" s="63">
        <v>752</v>
      </c>
      <c r="P561" s="63"/>
      <c r="Q561" s="63">
        <v>23</v>
      </c>
      <c r="R561" s="63">
        <v>24</v>
      </c>
      <c r="S561" s="63"/>
      <c r="T561" s="67"/>
      <c r="U561" s="63"/>
      <c r="V561" s="63"/>
      <c r="W561" s="63">
        <f t="shared" si="231"/>
        <v>12</v>
      </c>
      <c r="X561" s="63">
        <v>0</v>
      </c>
      <c r="Y561" s="63"/>
      <c r="Z561" s="63"/>
      <c r="AA561" s="63"/>
      <c r="AB561" s="63"/>
      <c r="AJ561" s="8">
        <v>0</v>
      </c>
      <c r="AN561" t="str">
        <f t="shared" si="232"/>
        <v>Pittston</v>
      </c>
      <c r="AO561" t="s">
        <v>3027</v>
      </c>
      <c r="AP561">
        <v>1</v>
      </c>
      <c r="AR561" s="111">
        <v>23</v>
      </c>
      <c r="AS561" s="113">
        <v>11</v>
      </c>
      <c r="AT561" s="113">
        <v>85</v>
      </c>
      <c r="AU561" s="117">
        <v>59110</v>
      </c>
      <c r="AV561" s="117">
        <f t="shared" si="233"/>
        <v>23011</v>
      </c>
      <c r="AW561" t="s">
        <v>1480</v>
      </c>
      <c r="AX561">
        <f t="shared" si="234"/>
        <v>2359110</v>
      </c>
      <c r="AY561" s="1">
        <v>19</v>
      </c>
      <c r="BC561">
        <v>33.409999999999997</v>
      </c>
      <c r="BD561">
        <v>1.25</v>
      </c>
      <c r="BE561">
        <v>32.159999999999997</v>
      </c>
      <c r="BH561" s="123">
        <f t="shared" si="220"/>
        <v>0.48899999999999999</v>
      </c>
      <c r="BI561" s="123">
        <f t="shared" si="221"/>
        <v>0</v>
      </c>
      <c r="BJ561">
        <f t="shared" si="222"/>
        <v>0</v>
      </c>
      <c r="BN561" s="63">
        <v>12</v>
      </c>
    </row>
    <row r="562" spans="1:66" hidden="1" outlineLevel="1">
      <c r="A562" t="s">
        <v>677</v>
      </c>
      <c r="B562" s="8" t="s">
        <v>1706</v>
      </c>
      <c r="C562" s="1">
        <f t="shared" si="223"/>
        <v>238</v>
      </c>
      <c r="D562" s="5">
        <f>IF(N562&gt;0, RANK(N562,(N562:P562,Q562:AE562)),0)</f>
        <v>1</v>
      </c>
      <c r="E562" s="5">
        <f>IF(O562&gt;0,RANK(O562,(N562:P562,Q562:AE562)),0)</f>
        <v>2</v>
      </c>
      <c r="F562" s="5">
        <f t="shared" si="224"/>
        <v>0</v>
      </c>
      <c r="G562" s="1">
        <f t="shared" si="225"/>
        <v>175</v>
      </c>
      <c r="H562" s="2">
        <f t="shared" si="226"/>
        <v>0.73529411764705888</v>
      </c>
      <c r="I562" s="6"/>
      <c r="J562" s="2">
        <f t="shared" si="227"/>
        <v>0.8571428571428571</v>
      </c>
      <c r="K562" s="2">
        <f t="shared" si="228"/>
        <v>0.12184873949579832</v>
      </c>
      <c r="L562" s="2">
        <f t="shared" si="229"/>
        <v>0</v>
      </c>
      <c r="M562" s="2">
        <f t="shared" si="230"/>
        <v>2.1008403361344588E-2</v>
      </c>
      <c r="N562" s="63">
        <v>204</v>
      </c>
      <c r="O562" s="63">
        <v>29</v>
      </c>
      <c r="P562" s="63"/>
      <c r="Q562" s="63">
        <v>3</v>
      </c>
      <c r="R562" s="63">
        <v>2</v>
      </c>
      <c r="S562" s="63"/>
      <c r="T562" s="67"/>
      <c r="U562" s="63"/>
      <c r="V562" s="63"/>
      <c r="W562" s="63">
        <f t="shared" si="231"/>
        <v>0</v>
      </c>
      <c r="X562" s="63">
        <v>0</v>
      </c>
      <c r="Y562" s="63"/>
      <c r="Z562" s="63"/>
      <c r="AA562" s="63"/>
      <c r="AB562" s="63"/>
      <c r="AJ562" s="8">
        <v>0</v>
      </c>
      <c r="AN562" t="str">
        <f t="shared" si="232"/>
        <v>Pleasant Point</v>
      </c>
      <c r="AO562" t="s">
        <v>699</v>
      </c>
      <c r="AP562">
        <v>2</v>
      </c>
      <c r="AR562" s="111">
        <v>23</v>
      </c>
      <c r="AS562" s="113">
        <v>29</v>
      </c>
      <c r="AU562" s="117">
        <v>59600</v>
      </c>
      <c r="AV562" s="117">
        <f t="shared" si="233"/>
        <v>23029</v>
      </c>
      <c r="AW562" t="s">
        <v>3196</v>
      </c>
      <c r="AX562">
        <f t="shared" si="234"/>
        <v>2359600</v>
      </c>
      <c r="AY562" s="1">
        <v>7</v>
      </c>
      <c r="BH562" s="123">
        <f t="shared" si="220"/>
        <v>0.85699999999999998</v>
      </c>
      <c r="BI562" s="123">
        <f t="shared" si="221"/>
        <v>0</v>
      </c>
      <c r="BJ562">
        <f t="shared" si="222"/>
        <v>0</v>
      </c>
      <c r="BN562" s="63">
        <v>0</v>
      </c>
    </row>
    <row r="563" spans="1:66" hidden="1" outlineLevel="1">
      <c r="A563" t="s">
        <v>1355</v>
      </c>
      <c r="B563" s="8" t="s">
        <v>1706</v>
      </c>
      <c r="C563" s="1">
        <f t="shared" si="223"/>
        <v>51</v>
      </c>
      <c r="D563" s="5">
        <f>IF(N563&gt;0, RANK(N563,(N563:P563,Q563:AE563)),0)</f>
        <v>1</v>
      </c>
      <c r="E563" s="5">
        <f>IF(O563&gt;0,RANK(O563,(N563:P563,Q563:AE563)),0)</f>
        <v>2</v>
      </c>
      <c r="F563" s="5">
        <f t="shared" si="224"/>
        <v>0</v>
      </c>
      <c r="G563" s="1">
        <f t="shared" si="225"/>
        <v>7</v>
      </c>
      <c r="H563" s="2">
        <f t="shared" si="226"/>
        <v>0.13725490196078433</v>
      </c>
      <c r="I563" s="6"/>
      <c r="J563" s="2">
        <f t="shared" si="227"/>
        <v>0.56862745098039214</v>
      </c>
      <c r="K563" s="2">
        <f t="shared" si="228"/>
        <v>0.43137254901960786</v>
      </c>
      <c r="L563" s="2">
        <f t="shared" si="229"/>
        <v>0</v>
      </c>
      <c r="M563" s="2">
        <f t="shared" si="230"/>
        <v>0</v>
      </c>
      <c r="N563" s="63">
        <v>29</v>
      </c>
      <c r="O563" s="63">
        <v>22</v>
      </c>
      <c r="P563" s="63"/>
      <c r="Q563" s="63">
        <v>0</v>
      </c>
      <c r="R563" s="63">
        <v>0</v>
      </c>
      <c r="S563" s="63"/>
      <c r="T563" s="67"/>
      <c r="U563" s="63"/>
      <c r="V563" s="63"/>
      <c r="W563" s="63">
        <f t="shared" si="231"/>
        <v>0</v>
      </c>
      <c r="X563" s="63">
        <v>0</v>
      </c>
      <c r="Y563" s="63"/>
      <c r="Z563" s="63"/>
      <c r="AA563" s="63"/>
      <c r="AB563" s="63"/>
      <c r="AJ563" s="8">
        <v>0</v>
      </c>
      <c r="AN563" t="str">
        <f t="shared" si="232"/>
        <v>Pleasant Ridge</v>
      </c>
      <c r="AO563" t="s">
        <v>1796</v>
      </c>
      <c r="AP563">
        <v>2</v>
      </c>
      <c r="AR563" s="111">
        <v>23</v>
      </c>
      <c r="AS563" s="113">
        <v>25</v>
      </c>
      <c r="AT563" s="113">
        <v>125</v>
      </c>
      <c r="AU563" s="117">
        <v>59705</v>
      </c>
      <c r="AV563" s="117">
        <f t="shared" si="233"/>
        <v>23025</v>
      </c>
      <c r="AW563" t="s">
        <v>3099</v>
      </c>
      <c r="AX563">
        <f t="shared" si="234"/>
        <v>2359705</v>
      </c>
      <c r="AY563" s="1">
        <v>1</v>
      </c>
      <c r="BC563">
        <v>24.1</v>
      </c>
      <c r="BD563">
        <v>2.0499999999999998</v>
      </c>
      <c r="BE563">
        <v>22.05</v>
      </c>
      <c r="BH563" s="123">
        <f t="shared" si="220"/>
        <v>0.56799999999999995</v>
      </c>
      <c r="BI563" s="123">
        <f t="shared" si="221"/>
        <v>0</v>
      </c>
      <c r="BJ563">
        <f t="shared" si="222"/>
        <v>0</v>
      </c>
      <c r="BN563" s="63">
        <v>0</v>
      </c>
    </row>
    <row r="564" spans="1:66" hidden="1" outlineLevel="1">
      <c r="A564" t="s">
        <v>234</v>
      </c>
      <c r="B564" s="8" t="s">
        <v>1706</v>
      </c>
      <c r="C564" s="1">
        <f t="shared" si="223"/>
        <v>656</v>
      </c>
      <c r="D564" s="5">
        <f>IF(N564&gt;0, RANK(N564,(N564:P564,Q564:AE564)),0)</f>
        <v>2</v>
      </c>
      <c r="E564" s="5">
        <f>IF(O564&gt;0,RANK(O564,(N564:P564,Q564:AE564)),0)</f>
        <v>1</v>
      </c>
      <c r="F564" s="5">
        <f t="shared" si="224"/>
        <v>0</v>
      </c>
      <c r="G564" s="1">
        <f t="shared" si="225"/>
        <v>109</v>
      </c>
      <c r="H564" s="2">
        <f t="shared" si="226"/>
        <v>0.16615853658536586</v>
      </c>
      <c r="I564" s="6"/>
      <c r="J564" s="2">
        <f t="shared" si="227"/>
        <v>0.40396341463414637</v>
      </c>
      <c r="K564" s="2">
        <f t="shared" si="228"/>
        <v>0.57012195121951215</v>
      </c>
      <c r="L564" s="2">
        <f t="shared" si="229"/>
        <v>0</v>
      </c>
      <c r="M564" s="2">
        <f t="shared" si="230"/>
        <v>2.5914634146341431E-2</v>
      </c>
      <c r="N564" s="63">
        <v>265</v>
      </c>
      <c r="O564" s="63">
        <v>374</v>
      </c>
      <c r="P564" s="63"/>
      <c r="Q564" s="63">
        <v>9</v>
      </c>
      <c r="R564" s="63">
        <v>7</v>
      </c>
      <c r="S564" s="63"/>
      <c r="T564" s="67"/>
      <c r="U564" s="63"/>
      <c r="V564" s="63"/>
      <c r="W564" s="63">
        <f t="shared" si="231"/>
        <v>1</v>
      </c>
      <c r="X564" s="63">
        <v>0</v>
      </c>
      <c r="Y564" s="63"/>
      <c r="Z564" s="63"/>
      <c r="AA564" s="63"/>
      <c r="AB564" s="63"/>
      <c r="AJ564" s="8">
        <v>0</v>
      </c>
      <c r="AN564" t="str">
        <f t="shared" si="232"/>
        <v>Plymouth</v>
      </c>
      <c r="AO564" t="s">
        <v>2496</v>
      </c>
      <c r="AP564">
        <v>2</v>
      </c>
      <c r="AR564" s="111">
        <v>23</v>
      </c>
      <c r="AS564" s="113">
        <v>19</v>
      </c>
      <c r="AT564" s="113">
        <v>265</v>
      </c>
      <c r="AU564" s="117">
        <v>59950</v>
      </c>
      <c r="AV564" s="117">
        <f t="shared" si="233"/>
        <v>23019</v>
      </c>
      <c r="AW564" t="s">
        <v>1480</v>
      </c>
      <c r="AX564">
        <f t="shared" si="234"/>
        <v>2359950</v>
      </c>
      <c r="AY564" s="1">
        <v>14</v>
      </c>
      <c r="BC564">
        <v>31.26</v>
      </c>
      <c r="BD564">
        <v>1.32</v>
      </c>
      <c r="BE564">
        <v>29.94</v>
      </c>
      <c r="BH564" s="123">
        <f t="shared" si="220"/>
        <v>0</v>
      </c>
      <c r="BI564" s="123">
        <f t="shared" si="221"/>
        <v>0.56999999999999995</v>
      </c>
      <c r="BJ564">
        <f t="shared" si="222"/>
        <v>0</v>
      </c>
      <c r="BN564" s="63">
        <v>1</v>
      </c>
    </row>
    <row r="565" spans="1:66" hidden="1" outlineLevel="1">
      <c r="A565" t="s">
        <v>702</v>
      </c>
      <c r="B565" s="8" t="s">
        <v>1706</v>
      </c>
      <c r="C565" s="1">
        <f t="shared" si="223"/>
        <v>3041</v>
      </c>
      <c r="D565" s="5">
        <f>IF(N565&gt;0, RANK(N565,(N565:P565,Q565:AE565)),0)</f>
        <v>1</v>
      </c>
      <c r="E565" s="5">
        <f>IF(O565&gt;0,RANK(O565,(N565:P565,Q565:AE565)),0)</f>
        <v>2</v>
      </c>
      <c r="F565" s="5">
        <f t="shared" si="224"/>
        <v>0</v>
      </c>
      <c r="G565" s="1">
        <f t="shared" si="225"/>
        <v>216</v>
      </c>
      <c r="H565" s="2">
        <f t="shared" si="226"/>
        <v>7.1029266688589277E-2</v>
      </c>
      <c r="I565" s="6"/>
      <c r="J565" s="2">
        <f t="shared" si="227"/>
        <v>0.52121012824728707</v>
      </c>
      <c r="K565" s="2">
        <f t="shared" si="228"/>
        <v>0.4501808615586978</v>
      </c>
      <c r="L565" s="2">
        <f t="shared" si="229"/>
        <v>0</v>
      </c>
      <c r="M565" s="2">
        <f t="shared" si="230"/>
        <v>2.8609010194015128E-2</v>
      </c>
      <c r="N565" s="63">
        <v>1585</v>
      </c>
      <c r="O565" s="63">
        <v>1369</v>
      </c>
      <c r="P565" s="63"/>
      <c r="Q565" s="63">
        <v>46</v>
      </c>
      <c r="R565" s="63">
        <v>32</v>
      </c>
      <c r="S565" s="63"/>
      <c r="T565" s="67"/>
      <c r="U565" s="63"/>
      <c r="V565" s="63"/>
      <c r="W565" s="63">
        <f t="shared" si="231"/>
        <v>9</v>
      </c>
      <c r="X565" s="63">
        <v>0</v>
      </c>
      <c r="Y565" s="63"/>
      <c r="Z565" s="63"/>
      <c r="AA565" s="63"/>
      <c r="AB565" s="63"/>
      <c r="AJ565" s="8">
        <v>0</v>
      </c>
      <c r="AN565" t="str">
        <f t="shared" si="232"/>
        <v>Poland</v>
      </c>
      <c r="AO565" t="s">
        <v>1126</v>
      </c>
      <c r="AP565">
        <v>2</v>
      </c>
      <c r="AR565" s="111">
        <v>23</v>
      </c>
      <c r="AS565" s="113">
        <v>1</v>
      </c>
      <c r="AT565" s="113">
        <v>55</v>
      </c>
      <c r="AU565" s="117">
        <v>60020</v>
      </c>
      <c r="AV565" s="117">
        <f t="shared" si="233"/>
        <v>23001</v>
      </c>
      <c r="AW565" t="s">
        <v>1480</v>
      </c>
      <c r="AX565">
        <f t="shared" si="234"/>
        <v>2360020</v>
      </c>
      <c r="AY565" s="1">
        <v>27</v>
      </c>
      <c r="BC565">
        <v>47.16</v>
      </c>
      <c r="BD565">
        <v>4.8499999999999996</v>
      </c>
      <c r="BE565">
        <v>42.31</v>
      </c>
      <c r="BH565" s="123">
        <f t="shared" si="220"/>
        <v>0.52100000000000002</v>
      </c>
      <c r="BI565" s="123">
        <f t="shared" si="221"/>
        <v>0</v>
      </c>
      <c r="BJ565">
        <f t="shared" si="222"/>
        <v>0</v>
      </c>
      <c r="BN565" s="63">
        <v>9</v>
      </c>
    </row>
    <row r="566" spans="1:66" hidden="1" outlineLevel="1">
      <c r="A566" t="s">
        <v>2299</v>
      </c>
      <c r="B566" s="8" t="s">
        <v>1706</v>
      </c>
      <c r="C566" s="1">
        <f t="shared" si="223"/>
        <v>241</v>
      </c>
      <c r="D566" s="5">
        <f>IF(N566&gt;0, RANK(N566,(N566:P566,Q566:AE566)),0)</f>
        <v>1</v>
      </c>
      <c r="E566" s="5">
        <f>IF(O566&gt;0,RANK(O566,(N566:P566,Q566:AE566)),0)</f>
        <v>2</v>
      </c>
      <c r="F566" s="5">
        <f t="shared" si="224"/>
        <v>0</v>
      </c>
      <c r="G566" s="1">
        <f t="shared" si="225"/>
        <v>16</v>
      </c>
      <c r="H566" s="2">
        <f t="shared" si="226"/>
        <v>6.6390041493775934E-2</v>
      </c>
      <c r="I566" s="6"/>
      <c r="J566" s="2">
        <f t="shared" si="227"/>
        <v>0.51867219917012453</v>
      </c>
      <c r="K566" s="2">
        <f t="shared" si="228"/>
        <v>0.45228215767634855</v>
      </c>
      <c r="L566" s="2">
        <f t="shared" si="229"/>
        <v>0</v>
      </c>
      <c r="M566" s="2">
        <f t="shared" si="230"/>
        <v>2.9045643153526923E-2</v>
      </c>
      <c r="N566" s="63">
        <v>125</v>
      </c>
      <c r="O566" s="63">
        <v>109</v>
      </c>
      <c r="P566" s="63"/>
      <c r="Q566" s="63">
        <v>3</v>
      </c>
      <c r="R566" s="63">
        <v>4</v>
      </c>
      <c r="S566" s="63"/>
      <c r="T566" s="67"/>
      <c r="U566" s="63"/>
      <c r="V566" s="63"/>
      <c r="W566" s="63">
        <f t="shared" si="231"/>
        <v>0</v>
      </c>
      <c r="X566" s="63">
        <v>0</v>
      </c>
      <c r="Y566" s="63"/>
      <c r="Z566" s="63"/>
      <c r="AA566" s="63"/>
      <c r="AB566" s="63"/>
      <c r="AJ566" s="8">
        <v>0</v>
      </c>
      <c r="AN566" t="str">
        <f t="shared" si="232"/>
        <v>Portage Lake</v>
      </c>
      <c r="AO566" t="s">
        <v>2848</v>
      </c>
      <c r="AP566">
        <v>2</v>
      </c>
      <c r="AR566" s="111">
        <v>23</v>
      </c>
      <c r="AS566" s="113">
        <v>3</v>
      </c>
      <c r="AT566" s="113">
        <v>260</v>
      </c>
      <c r="AU566" s="117">
        <v>60300</v>
      </c>
      <c r="AV566" s="117">
        <f t="shared" si="233"/>
        <v>23003</v>
      </c>
      <c r="AW566" t="s">
        <v>1480</v>
      </c>
      <c r="AX566">
        <f t="shared" si="234"/>
        <v>2360300</v>
      </c>
      <c r="AY566" s="1">
        <v>2</v>
      </c>
      <c r="BC566">
        <v>34.520000000000003</v>
      </c>
      <c r="BD566">
        <v>3.8</v>
      </c>
      <c r="BE566">
        <v>30.72</v>
      </c>
      <c r="BH566" s="123">
        <f t="shared" si="220"/>
        <v>0.51800000000000002</v>
      </c>
      <c r="BI566" s="123">
        <f t="shared" si="221"/>
        <v>0</v>
      </c>
      <c r="BJ566">
        <f t="shared" si="222"/>
        <v>0</v>
      </c>
      <c r="BN566" s="63">
        <v>0</v>
      </c>
    </row>
    <row r="567" spans="1:66" hidden="1" outlineLevel="1">
      <c r="A567" t="s">
        <v>2242</v>
      </c>
      <c r="B567" s="8" t="s">
        <v>1706</v>
      </c>
      <c r="C567" s="1">
        <f t="shared" si="223"/>
        <v>745</v>
      </c>
      <c r="D567" s="5">
        <f>IF(N567&gt;0, RANK(N567,(N567:P567,Q567:AE567)),0)</f>
        <v>1</v>
      </c>
      <c r="E567" s="5">
        <f>IF(O567&gt;0,RANK(O567,(N567:P567,Q567:AE567)),0)</f>
        <v>2</v>
      </c>
      <c r="F567" s="5">
        <f t="shared" si="224"/>
        <v>0</v>
      </c>
      <c r="G567" s="1">
        <f t="shared" si="225"/>
        <v>25</v>
      </c>
      <c r="H567" s="2">
        <f t="shared" si="226"/>
        <v>3.3557046979865772E-2</v>
      </c>
      <c r="I567" s="6"/>
      <c r="J567" s="2">
        <f t="shared" si="227"/>
        <v>0.49798657718120803</v>
      </c>
      <c r="K567" s="2">
        <f t="shared" si="228"/>
        <v>0.46442953020134226</v>
      </c>
      <c r="L567" s="2">
        <f t="shared" si="229"/>
        <v>0</v>
      </c>
      <c r="M567" s="2">
        <f t="shared" si="230"/>
        <v>3.7583892617449766E-2</v>
      </c>
      <c r="N567" s="63">
        <v>371</v>
      </c>
      <c r="O567" s="63">
        <v>346</v>
      </c>
      <c r="P567" s="63"/>
      <c r="Q567" s="63">
        <v>11</v>
      </c>
      <c r="R567" s="63">
        <v>12</v>
      </c>
      <c r="S567" s="63"/>
      <c r="T567" s="67"/>
      <c r="U567" s="63"/>
      <c r="V567" s="63"/>
      <c r="W567" s="63">
        <f t="shared" si="231"/>
        <v>5</v>
      </c>
      <c r="X567" s="63">
        <v>0</v>
      </c>
      <c r="Y567" s="63"/>
      <c r="Z567" s="63"/>
      <c r="AA567" s="63"/>
      <c r="AB567" s="63"/>
      <c r="AJ567" s="8">
        <v>0</v>
      </c>
      <c r="AN567" t="str">
        <f t="shared" si="232"/>
        <v>Porter</v>
      </c>
      <c r="AO567" t="s">
        <v>2397</v>
      </c>
      <c r="AP567">
        <v>2</v>
      </c>
      <c r="AR567" s="111">
        <v>23</v>
      </c>
      <c r="AS567" s="113">
        <v>17</v>
      </c>
      <c r="AT567" s="113">
        <v>125</v>
      </c>
      <c r="AU567" s="117">
        <v>60405</v>
      </c>
      <c r="AV567" s="117">
        <f t="shared" si="233"/>
        <v>23017</v>
      </c>
      <c r="AW567" t="s">
        <v>1480</v>
      </c>
      <c r="AX567">
        <f t="shared" si="234"/>
        <v>2360405</v>
      </c>
      <c r="AY567" s="1">
        <v>11</v>
      </c>
      <c r="BC567">
        <v>32.92</v>
      </c>
      <c r="BD567">
        <v>1.43</v>
      </c>
      <c r="BE567">
        <v>31.49</v>
      </c>
      <c r="BH567" s="123">
        <f t="shared" si="220"/>
        <v>0.497</v>
      </c>
      <c r="BI567" s="123">
        <f t="shared" si="221"/>
        <v>0</v>
      </c>
      <c r="BJ567">
        <f t="shared" si="222"/>
        <v>0</v>
      </c>
      <c r="BN567" s="63">
        <v>5</v>
      </c>
    </row>
    <row r="568" spans="1:66" hidden="1" outlineLevel="1">
      <c r="A568" t="s">
        <v>1306</v>
      </c>
      <c r="B568" s="8" t="s">
        <v>1706</v>
      </c>
      <c r="C568" s="1">
        <f t="shared" si="223"/>
        <v>36345</v>
      </c>
      <c r="D568" s="5">
        <f>IF(N568&gt;0, RANK(N568,(N568:P568,Q568:AE568)),0)</f>
        <v>1</v>
      </c>
      <c r="E568" s="5">
        <f>IF(O568&gt;0,RANK(O568,(N568:P568,Q568:AE568)),0)</f>
        <v>2</v>
      </c>
      <c r="F568" s="5">
        <f t="shared" si="224"/>
        <v>0</v>
      </c>
      <c r="G568" s="1">
        <f t="shared" si="225"/>
        <v>20251</v>
      </c>
      <c r="H568" s="2">
        <f t="shared" si="226"/>
        <v>0.55718805888017608</v>
      </c>
      <c r="I568" s="6"/>
      <c r="J568" s="2">
        <f t="shared" si="227"/>
        <v>0.76321364699408445</v>
      </c>
      <c r="K568" s="2">
        <f t="shared" si="228"/>
        <v>0.20602558811390836</v>
      </c>
      <c r="L568" s="2">
        <f t="shared" si="229"/>
        <v>0</v>
      </c>
      <c r="M568" s="2">
        <f t="shared" si="230"/>
        <v>3.0760764892007186E-2</v>
      </c>
      <c r="N568" s="63">
        <v>27739</v>
      </c>
      <c r="O568" s="63">
        <v>7488</v>
      </c>
      <c r="P568" s="63"/>
      <c r="Q568" s="63">
        <v>473</v>
      </c>
      <c r="R568" s="63">
        <v>565</v>
      </c>
      <c r="S568" s="63"/>
      <c r="T568" s="67"/>
      <c r="U568" s="63"/>
      <c r="V568" s="63"/>
      <c r="W568" s="63">
        <f t="shared" si="231"/>
        <v>76</v>
      </c>
      <c r="X568" s="63">
        <v>4</v>
      </c>
      <c r="Y568" s="63"/>
      <c r="Z568" s="63"/>
      <c r="AA568" s="63"/>
      <c r="AB568" s="63"/>
      <c r="AJ568" s="8">
        <v>0</v>
      </c>
      <c r="AN568" t="str">
        <f t="shared" si="232"/>
        <v>Portland</v>
      </c>
      <c r="AO568" t="s">
        <v>1539</v>
      </c>
      <c r="AP568">
        <v>1</v>
      </c>
      <c r="AR568" s="111">
        <v>23</v>
      </c>
      <c r="AS568" s="113">
        <v>5</v>
      </c>
      <c r="AT568" s="113">
        <v>85</v>
      </c>
      <c r="AU568" s="117">
        <v>60545</v>
      </c>
      <c r="AV568" s="117">
        <f t="shared" si="233"/>
        <v>23005</v>
      </c>
      <c r="AW568" t="s">
        <v>1257</v>
      </c>
      <c r="AX568">
        <f t="shared" si="234"/>
        <v>2360545</v>
      </c>
      <c r="AY568" s="1">
        <v>303</v>
      </c>
      <c r="BC568">
        <v>52.57</v>
      </c>
      <c r="BD568">
        <v>31.36</v>
      </c>
      <c r="BE568">
        <v>21.21</v>
      </c>
      <c r="BH568" s="123">
        <f t="shared" si="220"/>
        <v>0.76300000000000001</v>
      </c>
      <c r="BI568" s="123">
        <f t="shared" si="221"/>
        <v>0</v>
      </c>
      <c r="BJ568">
        <f t="shared" si="222"/>
        <v>0</v>
      </c>
      <c r="BN568" s="63">
        <v>76</v>
      </c>
    </row>
    <row r="569" spans="1:66" hidden="1" outlineLevel="1">
      <c r="A569" t="s">
        <v>2236</v>
      </c>
      <c r="B569" s="8" t="s">
        <v>1706</v>
      </c>
      <c r="C569" s="1">
        <f t="shared" si="223"/>
        <v>997</v>
      </c>
      <c r="D569" s="5">
        <f>IF(N569&gt;0, RANK(N569,(N569:P569,Q569:AE569)),0)</f>
        <v>1</v>
      </c>
      <c r="E569" s="5">
        <f>IF(O569&gt;0,RANK(O569,(N569:P569,Q569:AE569)),0)</f>
        <v>2</v>
      </c>
      <c r="F569" s="5">
        <f t="shared" si="224"/>
        <v>0</v>
      </c>
      <c r="G569" s="1">
        <f t="shared" si="225"/>
        <v>128</v>
      </c>
      <c r="H569" s="2">
        <f t="shared" si="226"/>
        <v>0.1283851554663992</v>
      </c>
      <c r="I569" s="6"/>
      <c r="J569" s="2">
        <f t="shared" si="227"/>
        <v>0.55165496489468402</v>
      </c>
      <c r="K569" s="2">
        <f t="shared" si="228"/>
        <v>0.42326980942828485</v>
      </c>
      <c r="L569" s="2">
        <f t="shared" si="229"/>
        <v>0</v>
      </c>
      <c r="M569" s="2">
        <f t="shared" si="230"/>
        <v>2.5075225677031132E-2</v>
      </c>
      <c r="N569" s="63">
        <v>550</v>
      </c>
      <c r="O569" s="63">
        <v>422</v>
      </c>
      <c r="P569" s="63"/>
      <c r="Q569" s="63">
        <v>11</v>
      </c>
      <c r="R569" s="63">
        <v>10</v>
      </c>
      <c r="S569" s="63"/>
      <c r="T569" s="67"/>
      <c r="U569" s="63"/>
      <c r="V569" s="63"/>
      <c r="W569" s="63">
        <f t="shared" si="231"/>
        <v>4</v>
      </c>
      <c r="X569" s="63">
        <v>0</v>
      </c>
      <c r="Y569" s="63"/>
      <c r="Z569" s="63"/>
      <c r="AA569" s="63"/>
      <c r="AB569" s="63"/>
      <c r="AJ569" s="8">
        <v>0</v>
      </c>
      <c r="AN569" t="str">
        <f t="shared" si="232"/>
        <v>Pownal</v>
      </c>
      <c r="AO569" t="s">
        <v>1539</v>
      </c>
      <c r="AP569">
        <v>1</v>
      </c>
      <c r="AR569" s="111">
        <v>23</v>
      </c>
      <c r="AS569" s="113">
        <v>5</v>
      </c>
      <c r="AT569" s="113">
        <v>90</v>
      </c>
      <c r="AU569" s="117">
        <v>60685</v>
      </c>
      <c r="AV569" s="117">
        <f t="shared" si="233"/>
        <v>23005</v>
      </c>
      <c r="AW569" t="s">
        <v>1480</v>
      </c>
      <c r="AX569">
        <f t="shared" si="234"/>
        <v>2360685</v>
      </c>
      <c r="AY569" s="1">
        <v>7</v>
      </c>
      <c r="BC569">
        <v>22.95</v>
      </c>
      <c r="BD569">
        <v>0.02</v>
      </c>
      <c r="BE569">
        <v>22.94</v>
      </c>
      <c r="BH569" s="123">
        <f t="shared" si="220"/>
        <v>0.55100000000000005</v>
      </c>
      <c r="BI569" s="123">
        <f t="shared" si="221"/>
        <v>0</v>
      </c>
      <c r="BJ569">
        <f t="shared" si="222"/>
        <v>0</v>
      </c>
      <c r="BN569" s="63">
        <v>4</v>
      </c>
    </row>
    <row r="570" spans="1:66" hidden="1" outlineLevel="1">
      <c r="A570" s="34" t="s">
        <v>462</v>
      </c>
      <c r="B570" s="8" t="s">
        <v>1706</v>
      </c>
      <c r="C570" s="1">
        <f t="shared" si="223"/>
        <v>70</v>
      </c>
      <c r="D570" s="5">
        <f>IF(N570&gt;0, RANK(N570,(N570:P570,Q570:AE570)),0)</f>
        <v>2</v>
      </c>
      <c r="E570" s="5">
        <f>IF(O570&gt;0,RANK(O570,(N570:P570,Q570:AE570)),0)</f>
        <v>1</v>
      </c>
      <c r="F570" s="5">
        <f t="shared" si="224"/>
        <v>0</v>
      </c>
      <c r="G570" s="1">
        <f t="shared" si="225"/>
        <v>13</v>
      </c>
      <c r="H570" s="2">
        <f t="shared" si="226"/>
        <v>0.18571428571428572</v>
      </c>
      <c r="I570" s="6"/>
      <c r="J570" s="2">
        <f t="shared" si="227"/>
        <v>0.37142857142857144</v>
      </c>
      <c r="K570" s="2">
        <f t="shared" si="228"/>
        <v>0.55714285714285716</v>
      </c>
      <c r="L570" s="2">
        <f t="shared" si="229"/>
        <v>0</v>
      </c>
      <c r="M570" s="2">
        <f t="shared" si="230"/>
        <v>7.1428571428571397E-2</v>
      </c>
      <c r="N570" s="63">
        <v>26</v>
      </c>
      <c r="O570" s="63">
        <v>39</v>
      </c>
      <c r="P570" s="63"/>
      <c r="Q570" s="63">
        <v>2</v>
      </c>
      <c r="R570" s="63">
        <v>3</v>
      </c>
      <c r="S570" s="63"/>
      <c r="T570" s="67"/>
      <c r="U570" s="63"/>
      <c r="V570" s="63"/>
      <c r="W570" s="63">
        <f t="shared" si="231"/>
        <v>0</v>
      </c>
      <c r="X570" s="63">
        <v>0</v>
      </c>
      <c r="Y570" s="63"/>
      <c r="Z570" s="63"/>
      <c r="AA570" s="63"/>
      <c r="AB570" s="63"/>
      <c r="AJ570" s="8">
        <v>0</v>
      </c>
      <c r="AN570" t="str">
        <f t="shared" si="232"/>
        <v>Prentiss</v>
      </c>
      <c r="AO570" t="s">
        <v>2496</v>
      </c>
      <c r="AP570">
        <v>2</v>
      </c>
      <c r="AR570" s="111">
        <v>23</v>
      </c>
      <c r="AS570" s="113">
        <v>19</v>
      </c>
      <c r="AT570" s="113">
        <v>270</v>
      </c>
      <c r="AU570" s="117">
        <v>60790</v>
      </c>
      <c r="AV570" s="117">
        <f t="shared" si="233"/>
        <v>23019</v>
      </c>
      <c r="AW570" t="s">
        <v>965</v>
      </c>
      <c r="AX570">
        <f t="shared" si="234"/>
        <v>2360790</v>
      </c>
      <c r="AY570" s="1">
        <v>0</v>
      </c>
      <c r="BC570">
        <v>38.39</v>
      </c>
      <c r="BD570">
        <v>0.04</v>
      </c>
      <c r="BE570">
        <v>38.35</v>
      </c>
      <c r="BH570" s="123">
        <f t="shared" si="220"/>
        <v>0</v>
      </c>
      <c r="BI570" s="123">
        <f t="shared" si="221"/>
        <v>0.55700000000000005</v>
      </c>
      <c r="BJ570">
        <f t="shared" si="222"/>
        <v>0</v>
      </c>
      <c r="BN570" s="63">
        <v>0</v>
      </c>
    </row>
    <row r="571" spans="1:66" hidden="1" outlineLevel="1">
      <c r="A571" t="s">
        <v>237</v>
      </c>
      <c r="B571" s="8" t="s">
        <v>1706</v>
      </c>
      <c r="C571" s="1">
        <f t="shared" si="223"/>
        <v>4231</v>
      </c>
      <c r="D571" s="5">
        <f>IF(N571&gt;0, RANK(N571,(N571:P571,Q571:AE571)),0)</f>
        <v>1</v>
      </c>
      <c r="E571" s="5">
        <f>IF(O571&gt;0,RANK(O571,(N571:P571,Q571:AE571)),0)</f>
        <v>2</v>
      </c>
      <c r="F571" s="5">
        <f t="shared" si="224"/>
        <v>0</v>
      </c>
      <c r="G571" s="1">
        <f t="shared" si="225"/>
        <v>346</v>
      </c>
      <c r="H571" s="2">
        <f t="shared" si="226"/>
        <v>8.1777357598676437E-2</v>
      </c>
      <c r="I571" s="6"/>
      <c r="J571" s="2">
        <f t="shared" si="227"/>
        <v>0.52729851099030967</v>
      </c>
      <c r="K571" s="2">
        <f t="shared" si="228"/>
        <v>0.44552115339163317</v>
      </c>
      <c r="L571" s="2">
        <f t="shared" si="229"/>
        <v>0</v>
      </c>
      <c r="M571" s="2">
        <f t="shared" si="230"/>
        <v>2.7180335618057161E-2</v>
      </c>
      <c r="N571" s="63">
        <v>2231</v>
      </c>
      <c r="O571" s="63">
        <v>1885</v>
      </c>
      <c r="P571" s="63"/>
      <c r="Q571" s="63">
        <v>65</v>
      </c>
      <c r="R571" s="63">
        <v>49</v>
      </c>
      <c r="S571" s="63"/>
      <c r="T571" s="67"/>
      <c r="U571" s="63"/>
      <c r="V571" s="63"/>
      <c r="W571" s="63">
        <f t="shared" si="231"/>
        <v>1</v>
      </c>
      <c r="X571" s="63">
        <v>0</v>
      </c>
      <c r="Y571" s="63"/>
      <c r="Z571" s="63"/>
      <c r="AA571" s="63"/>
      <c r="AB571" s="63"/>
      <c r="AJ571" s="8">
        <v>0</v>
      </c>
      <c r="AN571" t="str">
        <f t="shared" si="232"/>
        <v>Presque Isle</v>
      </c>
      <c r="AO571" t="s">
        <v>2848</v>
      </c>
      <c r="AP571">
        <v>2</v>
      </c>
      <c r="AR571" s="111">
        <v>23</v>
      </c>
      <c r="AS571" s="113">
        <v>3</v>
      </c>
      <c r="AT571" s="113">
        <v>265</v>
      </c>
      <c r="AU571" s="117">
        <v>60825</v>
      </c>
      <c r="AV571" s="117">
        <f t="shared" si="233"/>
        <v>23003</v>
      </c>
      <c r="AW571" t="s">
        <v>1257</v>
      </c>
      <c r="AX571">
        <f t="shared" si="234"/>
        <v>2360825</v>
      </c>
      <c r="AY571" s="1">
        <v>79</v>
      </c>
      <c r="BC571">
        <v>77.55</v>
      </c>
      <c r="BD571">
        <v>1.8</v>
      </c>
      <c r="BE571">
        <v>75.75</v>
      </c>
      <c r="BH571" s="123">
        <f t="shared" si="220"/>
        <v>0.52700000000000002</v>
      </c>
      <c r="BI571" s="123">
        <f t="shared" si="221"/>
        <v>0</v>
      </c>
      <c r="BJ571">
        <f t="shared" si="222"/>
        <v>0</v>
      </c>
      <c r="BN571" s="63">
        <v>1</v>
      </c>
    </row>
    <row r="572" spans="1:66" hidden="1" outlineLevel="1">
      <c r="A572" t="s">
        <v>2840</v>
      </c>
      <c r="B572" s="8" t="s">
        <v>1706</v>
      </c>
      <c r="C572" s="1">
        <f t="shared" si="223"/>
        <v>466</v>
      </c>
      <c r="D572" s="5">
        <f>IF(N572&gt;0, RANK(N572,(N572:P572,Q572:AE572)),0)</f>
        <v>2</v>
      </c>
      <c r="E572" s="5">
        <f>IF(O572&gt;0,RANK(O572,(N572:P572,Q572:AE572)),0)</f>
        <v>1</v>
      </c>
      <c r="F572" s="5">
        <f t="shared" si="224"/>
        <v>0</v>
      </c>
      <c r="G572" s="1">
        <f t="shared" si="225"/>
        <v>55</v>
      </c>
      <c r="H572" s="2">
        <f t="shared" si="226"/>
        <v>0.11802575107296137</v>
      </c>
      <c r="I572" s="6"/>
      <c r="J572" s="2">
        <f t="shared" si="227"/>
        <v>0.42060085836909872</v>
      </c>
      <c r="K572" s="2">
        <f t="shared" si="228"/>
        <v>0.53862660944206009</v>
      </c>
      <c r="L572" s="2">
        <f t="shared" si="229"/>
        <v>0</v>
      </c>
      <c r="M572" s="2">
        <f t="shared" si="230"/>
        <v>4.0772532188841137E-2</v>
      </c>
      <c r="N572" s="63">
        <v>196</v>
      </c>
      <c r="O572" s="63">
        <v>251</v>
      </c>
      <c r="P572" s="63"/>
      <c r="Q572" s="63">
        <v>6</v>
      </c>
      <c r="R572" s="63">
        <v>9</v>
      </c>
      <c r="S572" s="63"/>
      <c r="T572" s="67"/>
      <c r="U572" s="63"/>
      <c r="V572" s="63"/>
      <c r="W572" s="63">
        <f t="shared" si="231"/>
        <v>4</v>
      </c>
      <c r="X572" s="63">
        <v>0</v>
      </c>
      <c r="Y572" s="63"/>
      <c r="Z572" s="63"/>
      <c r="AA572" s="63"/>
      <c r="AB572" s="63"/>
      <c r="AJ572" s="8">
        <v>0</v>
      </c>
      <c r="AN572" t="str">
        <f t="shared" si="232"/>
        <v>Princeton</v>
      </c>
      <c r="AO572" t="s">
        <v>699</v>
      </c>
      <c r="AP572">
        <v>2</v>
      </c>
      <c r="AR572" s="111">
        <v>23</v>
      </c>
      <c r="AS572" s="113">
        <v>29</v>
      </c>
      <c r="AT572" s="113">
        <v>180</v>
      </c>
      <c r="AU572" s="117">
        <v>61035</v>
      </c>
      <c r="AV572" s="117">
        <f t="shared" si="233"/>
        <v>23029</v>
      </c>
      <c r="AW572" t="s">
        <v>1480</v>
      </c>
      <c r="AX572">
        <f t="shared" si="234"/>
        <v>2361035</v>
      </c>
      <c r="AY572" s="1">
        <v>7</v>
      </c>
      <c r="BC572">
        <v>42.26</v>
      </c>
      <c r="BD572">
        <v>5.24</v>
      </c>
      <c r="BE572">
        <v>37.01</v>
      </c>
      <c r="BH572" s="123">
        <f t="shared" si="220"/>
        <v>0</v>
      </c>
      <c r="BI572" s="123">
        <f t="shared" si="221"/>
        <v>0.53800000000000003</v>
      </c>
      <c r="BJ572">
        <f t="shared" si="222"/>
        <v>0</v>
      </c>
      <c r="BN572" s="63">
        <v>4</v>
      </c>
    </row>
    <row r="573" spans="1:66" hidden="1" outlineLevel="1">
      <c r="A573" t="s">
        <v>2373</v>
      </c>
      <c r="B573" s="8" t="s">
        <v>1706</v>
      </c>
      <c r="C573" s="1">
        <f t="shared" si="223"/>
        <v>356</v>
      </c>
      <c r="D573" s="5">
        <f>IF(N573&gt;0, RANK(N573,(N573:P573,Q573:AE573)),0)</f>
        <v>1</v>
      </c>
      <c r="E573" s="5">
        <f>IF(O573&gt;0,RANK(O573,(N573:P573,Q573:AE573)),0)</f>
        <v>2</v>
      </c>
      <c r="F573" s="5">
        <f t="shared" si="224"/>
        <v>0</v>
      </c>
      <c r="G573" s="1">
        <f t="shared" si="225"/>
        <v>43</v>
      </c>
      <c r="H573" s="2">
        <f t="shared" si="226"/>
        <v>0.12078651685393259</v>
      </c>
      <c r="I573" s="6"/>
      <c r="J573" s="2">
        <f t="shared" si="227"/>
        <v>0.5421348314606742</v>
      </c>
      <c r="K573" s="2">
        <f t="shared" si="228"/>
        <v>0.42134831460674155</v>
      </c>
      <c r="L573" s="2">
        <f t="shared" si="229"/>
        <v>0</v>
      </c>
      <c r="M573" s="2">
        <f t="shared" si="230"/>
        <v>3.6516853932584248E-2</v>
      </c>
      <c r="N573" s="63">
        <v>193</v>
      </c>
      <c r="O573" s="63">
        <v>150</v>
      </c>
      <c r="P573" s="63"/>
      <c r="Q573" s="63">
        <v>4</v>
      </c>
      <c r="R573" s="63">
        <v>7</v>
      </c>
      <c r="S573" s="63"/>
      <c r="T573" s="67"/>
      <c r="U573" s="63"/>
      <c r="V573" s="63"/>
      <c r="W573" s="63">
        <f t="shared" si="231"/>
        <v>1</v>
      </c>
      <c r="X573" s="63">
        <v>0</v>
      </c>
      <c r="Y573" s="63"/>
      <c r="Z573" s="63"/>
      <c r="AA573" s="63"/>
      <c r="AB573" s="63"/>
      <c r="AJ573" s="8">
        <v>1</v>
      </c>
      <c r="AN573" t="str">
        <f t="shared" si="232"/>
        <v>Prospect</v>
      </c>
      <c r="AO573" t="s">
        <v>220</v>
      </c>
      <c r="AP573">
        <v>2</v>
      </c>
      <c r="AR573" s="111">
        <v>23</v>
      </c>
      <c r="AS573" s="113">
        <v>27</v>
      </c>
      <c r="AT573" s="113">
        <v>85</v>
      </c>
      <c r="AU573" s="117">
        <v>61210</v>
      </c>
      <c r="AV573" s="117">
        <f t="shared" si="233"/>
        <v>23027</v>
      </c>
      <c r="AW573" t="s">
        <v>1480</v>
      </c>
      <c r="AX573">
        <f t="shared" si="234"/>
        <v>2361210</v>
      </c>
      <c r="AY573" s="1">
        <v>8</v>
      </c>
      <c r="BC573">
        <v>20.25</v>
      </c>
      <c r="BD573">
        <v>2.15</v>
      </c>
      <c r="BE573">
        <v>18.100000000000001</v>
      </c>
      <c r="BH573" s="123">
        <f t="shared" si="220"/>
        <v>0.54200000000000004</v>
      </c>
      <c r="BI573" s="123">
        <f t="shared" si="221"/>
        <v>0</v>
      </c>
      <c r="BJ573">
        <f t="shared" si="222"/>
        <v>0</v>
      </c>
      <c r="BN573" s="63">
        <v>1</v>
      </c>
    </row>
    <row r="574" spans="1:66" hidden="1" outlineLevel="1">
      <c r="A574" t="s">
        <v>1468</v>
      </c>
      <c r="B574" s="8" t="s">
        <v>1706</v>
      </c>
      <c r="C574" s="1">
        <f t="shared" si="223"/>
        <v>950</v>
      </c>
      <c r="D574" s="5">
        <f>IF(N574&gt;0, RANK(N574,(N574:P574,Q574:AE574)),0)</f>
        <v>1</v>
      </c>
      <c r="E574" s="5">
        <f>IF(O574&gt;0,RANK(O574,(N574:P574,Q574:AE574)),0)</f>
        <v>2</v>
      </c>
      <c r="F574" s="5">
        <f t="shared" si="224"/>
        <v>0</v>
      </c>
      <c r="G574" s="1">
        <f t="shared" si="225"/>
        <v>151</v>
      </c>
      <c r="H574" s="2">
        <f t="shared" si="226"/>
        <v>0.15894736842105264</v>
      </c>
      <c r="I574" s="6"/>
      <c r="J574" s="2">
        <f t="shared" si="227"/>
        <v>0.5642105263157895</v>
      </c>
      <c r="K574" s="2">
        <f t="shared" si="228"/>
        <v>0.40526315789473683</v>
      </c>
      <c r="L574" s="2">
        <f t="shared" si="229"/>
        <v>0</v>
      </c>
      <c r="M574" s="2">
        <f t="shared" si="230"/>
        <v>3.0526315789473679E-2</v>
      </c>
      <c r="N574" s="63">
        <v>536</v>
      </c>
      <c r="O574" s="63">
        <v>385</v>
      </c>
      <c r="P574" s="63"/>
      <c r="Q574" s="63">
        <v>15</v>
      </c>
      <c r="R574" s="63">
        <v>13</v>
      </c>
      <c r="S574" s="63"/>
      <c r="T574" s="67"/>
      <c r="U574" s="63"/>
      <c r="V574" s="63"/>
      <c r="W574" s="63">
        <f t="shared" si="231"/>
        <v>1</v>
      </c>
      <c r="X574" s="63">
        <v>0</v>
      </c>
      <c r="Y574" s="63"/>
      <c r="Z574" s="63"/>
      <c r="AA574" s="63"/>
      <c r="AB574" s="63"/>
      <c r="AJ574" s="8">
        <v>0</v>
      </c>
      <c r="AN574" t="str">
        <f t="shared" si="232"/>
        <v>Randolph</v>
      </c>
      <c r="AO574" t="s">
        <v>3027</v>
      </c>
      <c r="AP574">
        <v>2</v>
      </c>
      <c r="AR574" s="111">
        <v>23</v>
      </c>
      <c r="AS574" s="113">
        <v>11</v>
      </c>
      <c r="AT574" s="113">
        <v>90</v>
      </c>
      <c r="AU574" s="117">
        <v>61700</v>
      </c>
      <c r="AV574" s="117">
        <f t="shared" si="233"/>
        <v>23011</v>
      </c>
      <c r="AW574" t="s">
        <v>1480</v>
      </c>
      <c r="AX574">
        <f t="shared" si="234"/>
        <v>2361700</v>
      </c>
      <c r="AY574" s="1">
        <v>21</v>
      </c>
      <c r="BC574">
        <v>2.23</v>
      </c>
      <c r="BD574">
        <v>0.1</v>
      </c>
      <c r="BE574">
        <v>2.13</v>
      </c>
      <c r="BH574" s="123">
        <f t="shared" si="220"/>
        <v>0.56399999999999995</v>
      </c>
      <c r="BI574" s="123">
        <f t="shared" si="221"/>
        <v>0</v>
      </c>
      <c r="BJ574">
        <f t="shared" si="222"/>
        <v>0</v>
      </c>
      <c r="BN574" s="63">
        <v>1</v>
      </c>
    </row>
    <row r="575" spans="1:66" hidden="1" outlineLevel="1">
      <c r="A575" t="s">
        <v>857</v>
      </c>
      <c r="B575" s="8" t="s">
        <v>1706</v>
      </c>
      <c r="C575" s="1">
        <f t="shared" si="223"/>
        <v>696</v>
      </c>
      <c r="D575" s="5">
        <f>IF(N575&gt;0, RANK(N575,(N575:P575,Q575:AE575)),0)</f>
        <v>2</v>
      </c>
      <c r="E575" s="5">
        <f>IF(O575&gt;0,RANK(O575,(N575:P575,Q575:AE575)),0)</f>
        <v>1</v>
      </c>
      <c r="F575" s="5">
        <f t="shared" si="224"/>
        <v>0</v>
      </c>
      <c r="G575" s="1">
        <f t="shared" si="225"/>
        <v>16</v>
      </c>
      <c r="H575" s="2">
        <f t="shared" si="226"/>
        <v>2.2988505747126436E-2</v>
      </c>
      <c r="I575" s="6"/>
      <c r="J575" s="2">
        <f t="shared" si="227"/>
        <v>0.47988505747126436</v>
      </c>
      <c r="K575" s="2">
        <f t="shared" si="228"/>
        <v>0.50287356321839083</v>
      </c>
      <c r="L575" s="2">
        <f t="shared" si="229"/>
        <v>0</v>
      </c>
      <c r="M575" s="2">
        <f t="shared" si="230"/>
        <v>1.7241379310344862E-2</v>
      </c>
      <c r="N575" s="63">
        <v>334</v>
      </c>
      <c r="O575" s="63">
        <v>350</v>
      </c>
      <c r="P575" s="63"/>
      <c r="Q575" s="63">
        <v>7</v>
      </c>
      <c r="R575" s="63">
        <v>3</v>
      </c>
      <c r="S575" s="63"/>
      <c r="T575" s="67"/>
      <c r="U575" s="63"/>
      <c r="V575" s="63"/>
      <c r="W575" s="63">
        <f t="shared" si="231"/>
        <v>2</v>
      </c>
      <c r="X575" s="63">
        <v>0</v>
      </c>
      <c r="Y575" s="63"/>
      <c r="Z575" s="63"/>
      <c r="AA575" s="63"/>
      <c r="AB575" s="63"/>
      <c r="AJ575" s="8">
        <v>0</v>
      </c>
      <c r="AN575" t="str">
        <f t="shared" si="232"/>
        <v>Rangeley</v>
      </c>
      <c r="AO575" t="s">
        <v>1146</v>
      </c>
      <c r="AP575">
        <v>2</v>
      </c>
      <c r="AR575" s="111">
        <v>23</v>
      </c>
      <c r="AS575" s="113">
        <v>7</v>
      </c>
      <c r="AT575" s="113">
        <v>80</v>
      </c>
      <c r="AU575" s="117">
        <v>61840</v>
      </c>
      <c r="AV575" s="117">
        <f t="shared" si="233"/>
        <v>23007</v>
      </c>
      <c r="AW575" t="s">
        <v>1480</v>
      </c>
      <c r="AX575">
        <f t="shared" si="234"/>
        <v>2361840</v>
      </c>
      <c r="AY575" s="1">
        <v>3</v>
      </c>
      <c r="BC575">
        <v>55.73</v>
      </c>
      <c r="BD575">
        <v>14.09</v>
      </c>
      <c r="BE575">
        <v>41.64</v>
      </c>
      <c r="BH575" s="123">
        <f t="shared" si="220"/>
        <v>0</v>
      </c>
      <c r="BI575" s="123">
        <f t="shared" si="221"/>
        <v>0.502</v>
      </c>
      <c r="BJ575">
        <f t="shared" si="222"/>
        <v>0</v>
      </c>
      <c r="BN575" s="63">
        <v>2</v>
      </c>
    </row>
    <row r="576" spans="1:66" hidden="1" outlineLevel="1">
      <c r="A576" t="s">
        <v>3487</v>
      </c>
      <c r="B576" s="8" t="s">
        <v>1706</v>
      </c>
      <c r="C576" s="1">
        <f t="shared" si="223"/>
        <v>9</v>
      </c>
      <c r="D576" s="5">
        <f>IF(N576&gt;0, RANK(N576,(N576:P576,Q576:AE576)),0)</f>
        <v>1</v>
      </c>
      <c r="E576" s="5">
        <f>IF(O576&gt;0,RANK(O576,(N576:P576,Q576:AE576)),0)</f>
        <v>2</v>
      </c>
      <c r="F576" s="5">
        <f t="shared" ref="F576:F584" si="235">IF(P576&gt;0,RANK(P576,(N576:AE576)),0)</f>
        <v>0</v>
      </c>
      <c r="G576" s="1">
        <f t="shared" si="225"/>
        <v>5</v>
      </c>
      <c r="H576" s="2">
        <f t="shared" ref="H576:H601" si="236">IF(C576&gt;0,G576/C576,0)</f>
        <v>0.55555555555555558</v>
      </c>
      <c r="I576" s="6"/>
      <c r="J576" s="2">
        <f t="shared" si="227"/>
        <v>0.77777777777777779</v>
      </c>
      <c r="K576" s="2">
        <f t="shared" si="228"/>
        <v>0.22222222222222221</v>
      </c>
      <c r="L576" s="2">
        <f t="shared" si="229"/>
        <v>0</v>
      </c>
      <c r="M576" s="2">
        <f t="shared" ref="M576:M584" si="237">IF(C576=0,"-",(1-J576-K576-L576))</f>
        <v>0</v>
      </c>
      <c r="N576" s="63">
        <v>7</v>
      </c>
      <c r="O576" s="63">
        <v>2</v>
      </c>
      <c r="P576" s="63"/>
      <c r="Q576" s="63">
        <v>0</v>
      </c>
      <c r="R576" s="63">
        <v>0</v>
      </c>
      <c r="S576" s="63"/>
      <c r="T576" s="67"/>
      <c r="U576" s="63"/>
      <c r="V576" s="63"/>
      <c r="W576" s="63">
        <f t="shared" si="231"/>
        <v>0</v>
      </c>
      <c r="X576" s="63">
        <v>0</v>
      </c>
      <c r="Y576" s="63"/>
      <c r="Z576" s="63"/>
      <c r="AA576" s="63"/>
      <c r="AB576" s="63"/>
      <c r="AJ576" s="8">
        <v>0</v>
      </c>
      <c r="AN576" t="str">
        <f t="shared" si="232"/>
        <v xml:space="preserve"> Rangeley Twps</v>
      </c>
      <c r="AO576" t="s">
        <v>1146</v>
      </c>
      <c r="AP576">
        <v>2</v>
      </c>
      <c r="AR576" s="111">
        <v>23</v>
      </c>
      <c r="AS576" s="113">
        <v>7</v>
      </c>
      <c r="AU576" s="141">
        <v>61841</v>
      </c>
      <c r="AV576" s="117">
        <f t="shared" si="233"/>
        <v>23007</v>
      </c>
      <c r="AW576" t="s">
        <v>965</v>
      </c>
      <c r="AX576">
        <f t="shared" si="234"/>
        <v>2361841</v>
      </c>
      <c r="AY576" s="1">
        <v>0</v>
      </c>
      <c r="BI576" s="123"/>
      <c r="BN576" s="63">
        <v>0</v>
      </c>
    </row>
    <row r="577" spans="1:66" hidden="1" outlineLevel="1">
      <c r="A577" t="s">
        <v>857</v>
      </c>
      <c r="B577" s="8" t="s">
        <v>1706</v>
      </c>
      <c r="C577" s="1">
        <f t="shared" si="223"/>
        <v>144</v>
      </c>
      <c r="D577" s="5">
        <f>IF(N577&gt;0, RANK(N577,(N577:P577,Q577:AE577)),0)</f>
        <v>2</v>
      </c>
      <c r="E577" s="5">
        <f>IF(O577&gt;0,RANK(O577,(N577:P577,Q577:AE577)),0)</f>
        <v>1</v>
      </c>
      <c r="F577" s="5">
        <f t="shared" si="235"/>
        <v>0</v>
      </c>
      <c r="G577" s="1">
        <f t="shared" si="225"/>
        <v>15</v>
      </c>
      <c r="H577" s="2">
        <f t="shared" si="236"/>
        <v>0.10416666666666667</v>
      </c>
      <c r="I577" s="6"/>
      <c r="J577" s="2">
        <f t="shared" si="227"/>
        <v>0.44444444444444442</v>
      </c>
      <c r="K577" s="2">
        <f t="shared" si="228"/>
        <v>0.54861111111111116</v>
      </c>
      <c r="L577" s="2">
        <f t="shared" si="229"/>
        <v>0</v>
      </c>
      <c r="M577" s="2">
        <f t="shared" si="237"/>
        <v>6.9444444444444198E-3</v>
      </c>
      <c r="N577" s="63">
        <v>64</v>
      </c>
      <c r="O577" s="63">
        <v>79</v>
      </c>
      <c r="P577" s="63"/>
      <c r="Q577" s="63">
        <v>1</v>
      </c>
      <c r="R577" s="63">
        <v>0</v>
      </c>
      <c r="S577" s="63"/>
      <c r="T577" s="67"/>
      <c r="U577" s="63"/>
      <c r="V577" s="63"/>
      <c r="W577" s="63">
        <f t="shared" si="231"/>
        <v>0</v>
      </c>
      <c r="X577" s="63">
        <v>0</v>
      </c>
      <c r="Y577" s="63"/>
      <c r="Z577" s="63"/>
      <c r="AA577" s="63"/>
      <c r="AB577" s="63"/>
      <c r="AJ577" s="8">
        <v>0</v>
      </c>
      <c r="AN577" t="str">
        <f t="shared" si="232"/>
        <v>Rangeley</v>
      </c>
      <c r="AO577" t="s">
        <v>1146</v>
      </c>
      <c r="AP577">
        <v>2</v>
      </c>
      <c r="AR577" s="111">
        <v>23</v>
      </c>
      <c r="AS577" s="113">
        <v>7</v>
      </c>
      <c r="AT577" s="113">
        <v>75</v>
      </c>
      <c r="AU577" s="117">
        <v>61875</v>
      </c>
      <c r="AV577" s="117">
        <f t="shared" si="233"/>
        <v>23007</v>
      </c>
      <c r="AW577" t="s">
        <v>3099</v>
      </c>
      <c r="AX577">
        <f t="shared" si="234"/>
        <v>2361875</v>
      </c>
      <c r="AY577" s="1">
        <v>3</v>
      </c>
      <c r="BC577">
        <v>47.41</v>
      </c>
      <c r="BD577">
        <v>6.72</v>
      </c>
      <c r="BE577">
        <v>40.69</v>
      </c>
      <c r="BH577" s="123">
        <f t="shared" ref="BH577:BH598" si="238">IF(D577=1,ROUNDDOWN(J577,3),0)</f>
        <v>0</v>
      </c>
      <c r="BI577" s="123">
        <f t="shared" ref="BI577:BI598" si="239">IF(E577=1,ROUNDDOWN(K577,3),0)</f>
        <v>0.54800000000000004</v>
      </c>
      <c r="BJ577">
        <f t="shared" ref="BJ577:BJ598" si="240">IF(BH577=BI577,ROUNDDOWN(BI577*10,0),0)</f>
        <v>0</v>
      </c>
      <c r="BN577" s="63">
        <v>0</v>
      </c>
    </row>
    <row r="578" spans="1:66" hidden="1" outlineLevel="1">
      <c r="A578" t="s">
        <v>3038</v>
      </c>
      <c r="B578" s="8" t="s">
        <v>1706</v>
      </c>
      <c r="C578" s="1">
        <f t="shared" si="223"/>
        <v>2687</v>
      </c>
      <c r="D578" s="5">
        <f>IF(N578&gt;0, RANK(N578,(N578:P578,Q578:AE578)),0)</f>
        <v>1</v>
      </c>
      <c r="E578" s="5">
        <f>IF(O578&gt;0,RANK(O578,(N578:P578,Q578:AE578)),0)</f>
        <v>2</v>
      </c>
      <c r="F578" s="5">
        <f t="shared" si="235"/>
        <v>0</v>
      </c>
      <c r="G578" s="1">
        <f t="shared" si="225"/>
        <v>230</v>
      </c>
      <c r="H578" s="2">
        <f t="shared" si="236"/>
        <v>8.5597320431708229E-2</v>
      </c>
      <c r="I578" s="6"/>
      <c r="J578" s="2">
        <f t="shared" si="227"/>
        <v>0.530703386676591</v>
      </c>
      <c r="K578" s="2">
        <f t="shared" si="228"/>
        <v>0.44510606624488275</v>
      </c>
      <c r="L578" s="2">
        <f t="shared" si="229"/>
        <v>0</v>
      </c>
      <c r="M578" s="2">
        <f t="shared" si="237"/>
        <v>2.4190547078526248E-2</v>
      </c>
      <c r="N578" s="63">
        <v>1426</v>
      </c>
      <c r="O578" s="63">
        <v>1196</v>
      </c>
      <c r="P578" s="63"/>
      <c r="Q578" s="63">
        <v>28</v>
      </c>
      <c r="R578" s="63">
        <v>22</v>
      </c>
      <c r="S578" s="63"/>
      <c r="T578" s="67"/>
      <c r="U578" s="63"/>
      <c r="V578" s="63"/>
      <c r="W578" s="63">
        <f t="shared" si="231"/>
        <v>15</v>
      </c>
      <c r="X578" s="63">
        <v>0</v>
      </c>
      <c r="Y578" s="63"/>
      <c r="Z578" s="63"/>
      <c r="AA578" s="63"/>
      <c r="AB578" s="63"/>
      <c r="AJ578" s="8">
        <v>0</v>
      </c>
      <c r="AN578" t="str">
        <f t="shared" si="232"/>
        <v>Raymond</v>
      </c>
      <c r="AO578" t="s">
        <v>1539</v>
      </c>
      <c r="AP578">
        <v>1</v>
      </c>
      <c r="AR578" s="111">
        <v>23</v>
      </c>
      <c r="AS578" s="113">
        <v>5</v>
      </c>
      <c r="AT578" s="113">
        <v>95</v>
      </c>
      <c r="AU578" s="117">
        <v>61945</v>
      </c>
      <c r="AV578" s="117">
        <f t="shared" si="233"/>
        <v>23005</v>
      </c>
      <c r="AW578" t="s">
        <v>1480</v>
      </c>
      <c r="AX578">
        <f t="shared" si="234"/>
        <v>2361945</v>
      </c>
      <c r="AY578" s="1">
        <v>21</v>
      </c>
      <c r="BC578">
        <v>46.24</v>
      </c>
      <c r="BD578">
        <v>12.99</v>
      </c>
      <c r="BE578">
        <v>33.25</v>
      </c>
      <c r="BH578" s="123">
        <f t="shared" si="238"/>
        <v>0.53</v>
      </c>
      <c r="BI578" s="123">
        <f t="shared" si="239"/>
        <v>0</v>
      </c>
      <c r="BJ578">
        <f t="shared" si="240"/>
        <v>0</v>
      </c>
      <c r="BN578" s="63">
        <v>15</v>
      </c>
    </row>
    <row r="579" spans="1:66" hidden="1" outlineLevel="1">
      <c r="A579" t="s">
        <v>1464</v>
      </c>
      <c r="B579" s="8" t="s">
        <v>1706</v>
      </c>
      <c r="C579" s="1">
        <f t="shared" si="223"/>
        <v>1532</v>
      </c>
      <c r="D579" s="5">
        <f>IF(N579&gt;0, RANK(N579,(N579:P579,Q579:AE579)),0)</f>
        <v>1</v>
      </c>
      <c r="E579" s="5">
        <f>IF(O579&gt;0,RANK(O579,(N579:P579,Q579:AE579)),0)</f>
        <v>2</v>
      </c>
      <c r="F579" s="5">
        <f t="shared" si="235"/>
        <v>0</v>
      </c>
      <c r="G579" s="1">
        <f t="shared" ref="G579:G642" si="241">IF(C579&gt;0,MAX(N579:P579)-LARGE(N579:P579,2),0)</f>
        <v>231</v>
      </c>
      <c r="H579" s="2">
        <f t="shared" si="236"/>
        <v>0.15078328981723238</v>
      </c>
      <c r="I579" s="6"/>
      <c r="J579" s="2">
        <f t="shared" ref="J579:J642" si="242">IF(C579=0,"-",N579/C579)</f>
        <v>0.56266318537859006</v>
      </c>
      <c r="K579" s="2">
        <f t="shared" ref="K579:K642" si="243">IF(C579=0,"-",O579/C579)</f>
        <v>0.41187989556135768</v>
      </c>
      <c r="L579" s="2">
        <f t="shared" ref="L579:L642" si="244">IF(C579=0,"-",P579/C579)</f>
        <v>0</v>
      </c>
      <c r="M579" s="2">
        <f t="shared" si="237"/>
        <v>2.5456919060052263E-2</v>
      </c>
      <c r="N579" s="63">
        <v>862</v>
      </c>
      <c r="O579" s="63">
        <v>631</v>
      </c>
      <c r="P579" s="63"/>
      <c r="Q579" s="63">
        <v>18</v>
      </c>
      <c r="R579" s="63">
        <v>17</v>
      </c>
      <c r="S579" s="63"/>
      <c r="T579" s="67"/>
      <c r="U579" s="63"/>
      <c r="V579" s="63"/>
      <c r="W579" s="63">
        <f t="shared" si="231"/>
        <v>4</v>
      </c>
      <c r="X579" s="63">
        <v>0</v>
      </c>
      <c r="Y579" s="63"/>
      <c r="Z579" s="63"/>
      <c r="AA579" s="63"/>
      <c r="AB579" s="63"/>
      <c r="AJ579" s="8">
        <v>0</v>
      </c>
      <c r="AN579" t="str">
        <f t="shared" si="232"/>
        <v>Readfield</v>
      </c>
      <c r="AO579" t="s">
        <v>3027</v>
      </c>
      <c r="AP579">
        <v>1</v>
      </c>
      <c r="AR579" s="111">
        <v>23</v>
      </c>
      <c r="AS579" s="113">
        <v>11</v>
      </c>
      <c r="AT579" s="113">
        <v>95</v>
      </c>
      <c r="AU579" s="117">
        <v>62190</v>
      </c>
      <c r="AV579" s="117">
        <f t="shared" si="233"/>
        <v>23011</v>
      </c>
      <c r="AW579" t="s">
        <v>1480</v>
      </c>
      <c r="AX579">
        <f t="shared" si="234"/>
        <v>2362190</v>
      </c>
      <c r="AY579" s="1">
        <v>20</v>
      </c>
      <c r="BC579">
        <v>31.11</v>
      </c>
      <c r="BD579">
        <v>1.89</v>
      </c>
      <c r="BE579">
        <v>29.22</v>
      </c>
      <c r="BH579" s="123">
        <f t="shared" si="238"/>
        <v>0.56200000000000006</v>
      </c>
      <c r="BI579" s="123">
        <f t="shared" si="239"/>
        <v>0</v>
      </c>
      <c r="BJ579">
        <f t="shared" si="240"/>
        <v>0</v>
      </c>
      <c r="BN579" s="63">
        <v>4</v>
      </c>
    </row>
    <row r="580" spans="1:66" hidden="1" outlineLevel="1">
      <c r="A580" t="s">
        <v>809</v>
      </c>
      <c r="B580" s="8" t="s">
        <v>1706</v>
      </c>
      <c r="C580" s="1">
        <f t="shared" si="223"/>
        <v>81</v>
      </c>
      <c r="D580" s="5">
        <f>IF(N580&gt;0, RANK(N580,(N580:P580,Q580:AE580)),0)</f>
        <v>2</v>
      </c>
      <c r="E580" s="5">
        <f>IF(O580&gt;0,RANK(O580,(N580:P580,Q580:AE580)),0)</f>
        <v>1</v>
      </c>
      <c r="F580" s="5">
        <f t="shared" si="235"/>
        <v>0</v>
      </c>
      <c r="G580" s="1">
        <f t="shared" si="241"/>
        <v>30</v>
      </c>
      <c r="H580" s="2">
        <f t="shared" si="236"/>
        <v>0.37037037037037035</v>
      </c>
      <c r="I580" s="6"/>
      <c r="J580" s="2">
        <f t="shared" si="242"/>
        <v>0.30864197530864196</v>
      </c>
      <c r="K580" s="2">
        <f t="shared" si="243"/>
        <v>0.67901234567901236</v>
      </c>
      <c r="L580" s="2">
        <f t="shared" si="244"/>
        <v>0</v>
      </c>
      <c r="M580" s="2">
        <f t="shared" si="237"/>
        <v>1.2345679012345623E-2</v>
      </c>
      <c r="N580" s="63">
        <v>25</v>
      </c>
      <c r="O580" s="63">
        <v>55</v>
      </c>
      <c r="P580" s="63"/>
      <c r="Q580" s="63">
        <v>0</v>
      </c>
      <c r="R580" s="63">
        <v>1</v>
      </c>
      <c r="S580" s="63"/>
      <c r="T580" s="67"/>
      <c r="U580" s="63"/>
      <c r="V580" s="63"/>
      <c r="W580" s="63">
        <f t="shared" si="231"/>
        <v>0</v>
      </c>
      <c r="X580" s="63">
        <v>0</v>
      </c>
      <c r="Y580" s="63"/>
      <c r="Z580" s="63"/>
      <c r="AA580" s="63"/>
      <c r="AB580" s="63"/>
      <c r="AJ580" s="8">
        <v>0</v>
      </c>
      <c r="AN580" t="str">
        <f t="shared" si="232"/>
        <v>Reed</v>
      </c>
      <c r="AO580" t="s">
        <v>2848</v>
      </c>
      <c r="AP580">
        <v>2</v>
      </c>
      <c r="AR580" s="111">
        <v>23</v>
      </c>
      <c r="AS580" s="113">
        <v>3</v>
      </c>
      <c r="AT580" s="113">
        <v>270</v>
      </c>
      <c r="AU580" s="117">
        <v>62400</v>
      </c>
      <c r="AV580" s="117">
        <f t="shared" si="233"/>
        <v>23003</v>
      </c>
      <c r="AW580" t="s">
        <v>3099</v>
      </c>
      <c r="AX580">
        <f t="shared" si="234"/>
        <v>2362400</v>
      </c>
      <c r="AY580" s="1">
        <v>1</v>
      </c>
      <c r="BC580">
        <v>59.57</v>
      </c>
      <c r="BD580">
        <v>0.21</v>
      </c>
      <c r="BE580">
        <v>59.36</v>
      </c>
      <c r="BH580" s="123">
        <f t="shared" si="238"/>
        <v>0</v>
      </c>
      <c r="BI580" s="123">
        <f t="shared" si="239"/>
        <v>0.67900000000000005</v>
      </c>
      <c r="BJ580">
        <f t="shared" si="240"/>
        <v>0</v>
      </c>
      <c r="BN580" s="63">
        <v>0</v>
      </c>
    </row>
    <row r="581" spans="1:66" hidden="1" outlineLevel="1">
      <c r="A581" t="s">
        <v>1891</v>
      </c>
      <c r="B581" s="8" t="s">
        <v>1706</v>
      </c>
      <c r="C581" s="1">
        <f t="shared" ref="C581:C643" si="245">SUM(N581:AL581)</f>
        <v>1771</v>
      </c>
      <c r="D581" s="5">
        <f>IF(N581&gt;0, RANK(N581,(N581:P581,Q581:AE581)),0)</f>
        <v>1</v>
      </c>
      <c r="E581" s="5">
        <f>IF(O581&gt;0,RANK(O581,(N581:P581,Q581:AE581)),0)</f>
        <v>2</v>
      </c>
      <c r="F581" s="5">
        <f t="shared" si="235"/>
        <v>0</v>
      </c>
      <c r="G581" s="1">
        <f t="shared" si="241"/>
        <v>180</v>
      </c>
      <c r="H581" s="2">
        <f t="shared" si="236"/>
        <v>0.10163749294184077</v>
      </c>
      <c r="I581" s="6"/>
      <c r="J581" s="2">
        <f t="shared" si="242"/>
        <v>0.53754940711462451</v>
      </c>
      <c r="K581" s="2">
        <f t="shared" si="243"/>
        <v>0.43591191417278374</v>
      </c>
      <c r="L581" s="2">
        <f t="shared" si="244"/>
        <v>0</v>
      </c>
      <c r="M581" s="2">
        <f t="shared" si="237"/>
        <v>2.6538678712591746E-2</v>
      </c>
      <c r="N581" s="63">
        <v>952</v>
      </c>
      <c r="O581" s="63">
        <v>772</v>
      </c>
      <c r="P581" s="63"/>
      <c r="Q581" s="63">
        <v>26</v>
      </c>
      <c r="R581" s="63">
        <v>21</v>
      </c>
      <c r="S581" s="63"/>
      <c r="T581" s="67"/>
      <c r="U581" s="63"/>
      <c r="V581" s="63"/>
      <c r="W581" s="63">
        <f t="shared" si="231"/>
        <v>0</v>
      </c>
      <c r="X581" s="63">
        <v>0</v>
      </c>
      <c r="Y581" s="63"/>
      <c r="Z581" s="63"/>
      <c r="AA581" s="63"/>
      <c r="AB581" s="63"/>
      <c r="AJ581" s="8">
        <v>0</v>
      </c>
      <c r="AN581" t="str">
        <f t="shared" si="232"/>
        <v>Richmond</v>
      </c>
      <c r="AO581" t="s">
        <v>1291</v>
      </c>
      <c r="AP581">
        <v>1</v>
      </c>
      <c r="AR581" s="111">
        <v>23</v>
      </c>
      <c r="AS581" s="113">
        <v>23</v>
      </c>
      <c r="AT581" s="113">
        <v>35</v>
      </c>
      <c r="AU581" s="117">
        <v>62645</v>
      </c>
      <c r="AV581" s="117">
        <f t="shared" si="233"/>
        <v>23023</v>
      </c>
      <c r="AW581" t="s">
        <v>1480</v>
      </c>
      <c r="AX581">
        <f t="shared" ref="AX581:AX643" si="246">AR581*100000+AU581</f>
        <v>2362645</v>
      </c>
      <c r="AY581" s="1">
        <v>36</v>
      </c>
      <c r="BC581">
        <v>31.58</v>
      </c>
      <c r="BD581">
        <v>1.17</v>
      </c>
      <c r="BE581">
        <v>30.4</v>
      </c>
      <c r="BH581" s="123">
        <f t="shared" si="238"/>
        <v>0.53700000000000003</v>
      </c>
      <c r="BI581" s="123">
        <f t="shared" si="239"/>
        <v>0</v>
      </c>
      <c r="BJ581">
        <f t="shared" si="240"/>
        <v>0</v>
      </c>
      <c r="BN581" s="63">
        <v>0</v>
      </c>
    </row>
    <row r="582" spans="1:66" hidden="1" outlineLevel="1">
      <c r="A582" t="s">
        <v>3200</v>
      </c>
      <c r="B582" s="8" t="s">
        <v>1706</v>
      </c>
      <c r="C582" s="1">
        <f t="shared" si="245"/>
        <v>231</v>
      </c>
      <c r="D582" s="5">
        <f>IF(N582&gt;0, RANK(N582,(N582:P582,Q582:AE582)),0)</f>
        <v>2</v>
      </c>
      <c r="E582" s="5">
        <f>IF(O582&gt;0,RANK(O582,(N582:P582,Q582:AE582)),0)</f>
        <v>1</v>
      </c>
      <c r="F582" s="5">
        <f t="shared" si="235"/>
        <v>0</v>
      </c>
      <c r="G582" s="1">
        <f t="shared" si="241"/>
        <v>37</v>
      </c>
      <c r="H582" s="2">
        <f t="shared" si="236"/>
        <v>0.16017316017316016</v>
      </c>
      <c r="I582" s="6"/>
      <c r="J582" s="2">
        <f t="shared" si="242"/>
        <v>0.40259740259740262</v>
      </c>
      <c r="K582" s="2">
        <f t="shared" si="243"/>
        <v>0.56277056277056281</v>
      </c>
      <c r="L582" s="2">
        <f t="shared" si="244"/>
        <v>0</v>
      </c>
      <c r="M582" s="2">
        <f t="shared" si="237"/>
        <v>3.463203463203457E-2</v>
      </c>
      <c r="N582" s="63">
        <v>93</v>
      </c>
      <c r="O582" s="63">
        <v>130</v>
      </c>
      <c r="P582" s="63"/>
      <c r="Q582" s="63">
        <v>6</v>
      </c>
      <c r="R582" s="63">
        <v>2</v>
      </c>
      <c r="S582" s="63"/>
      <c r="T582" s="67"/>
      <c r="U582" s="63"/>
      <c r="V582" s="63"/>
      <c r="W582" s="63">
        <f t="shared" si="231"/>
        <v>0</v>
      </c>
      <c r="X582" s="63">
        <v>0</v>
      </c>
      <c r="Y582" s="63"/>
      <c r="Z582" s="63"/>
      <c r="AA582" s="63"/>
      <c r="AB582" s="63"/>
      <c r="AJ582" s="8">
        <v>0</v>
      </c>
      <c r="AN582" t="str">
        <f t="shared" si="232"/>
        <v>Ripley</v>
      </c>
      <c r="AO582" t="s">
        <v>1796</v>
      </c>
      <c r="AP582">
        <v>2</v>
      </c>
      <c r="AR582" s="111">
        <v>23</v>
      </c>
      <c r="AS582" s="113">
        <v>25</v>
      </c>
      <c r="AT582" s="113">
        <v>130</v>
      </c>
      <c r="AU582" s="117">
        <v>62995</v>
      </c>
      <c r="AV582" s="117">
        <f t="shared" si="233"/>
        <v>23025</v>
      </c>
      <c r="AW582" t="s">
        <v>1480</v>
      </c>
      <c r="AX582">
        <f t="shared" si="246"/>
        <v>2362995</v>
      </c>
      <c r="AY582" s="1">
        <v>1</v>
      </c>
      <c r="BC582">
        <v>24.95</v>
      </c>
      <c r="BD582">
        <v>0.41</v>
      </c>
      <c r="BE582">
        <v>24.55</v>
      </c>
      <c r="BH582" s="123">
        <f t="shared" si="238"/>
        <v>0</v>
      </c>
      <c r="BI582" s="123">
        <f t="shared" si="239"/>
        <v>0.56200000000000006</v>
      </c>
      <c r="BJ582">
        <f t="shared" si="240"/>
        <v>0</v>
      </c>
      <c r="BN582" s="63">
        <v>0</v>
      </c>
    </row>
    <row r="583" spans="1:66" hidden="1" outlineLevel="1">
      <c r="A583" t="s">
        <v>2194</v>
      </c>
      <c r="B583" s="8" t="s">
        <v>1706</v>
      </c>
      <c r="C583" s="1">
        <f t="shared" si="245"/>
        <v>296</v>
      </c>
      <c r="D583" s="5">
        <f>IF(N583&gt;0, RANK(N583,(N583:P583,Q583:AE583)),0)</f>
        <v>1</v>
      </c>
      <c r="E583" s="5">
        <f>IF(O583&gt;0,RANK(O583,(N583:P583,Q583:AE583)),0)</f>
        <v>2</v>
      </c>
      <c r="F583" s="5">
        <f t="shared" si="235"/>
        <v>0</v>
      </c>
      <c r="G583" s="1">
        <f t="shared" si="241"/>
        <v>1</v>
      </c>
      <c r="H583" s="2">
        <f t="shared" si="236"/>
        <v>3.3783783783783786E-3</v>
      </c>
      <c r="I583" s="6"/>
      <c r="J583" s="2">
        <f t="shared" si="242"/>
        <v>0.48310810810810811</v>
      </c>
      <c r="K583" s="2">
        <f t="shared" si="243"/>
        <v>0.47972972972972971</v>
      </c>
      <c r="L583" s="2">
        <f t="shared" si="244"/>
        <v>0</v>
      </c>
      <c r="M583" s="2">
        <f t="shared" si="237"/>
        <v>3.7162162162162171E-2</v>
      </c>
      <c r="N583" s="63">
        <v>143</v>
      </c>
      <c r="O583" s="63">
        <v>142</v>
      </c>
      <c r="P583" s="63"/>
      <c r="Q583" s="63">
        <v>7</v>
      </c>
      <c r="R583" s="63">
        <v>1</v>
      </c>
      <c r="S583" s="63"/>
      <c r="T583" s="67"/>
      <c r="U583" s="63"/>
      <c r="V583" s="63"/>
      <c r="W583" s="63">
        <f t="shared" si="231"/>
        <v>3</v>
      </c>
      <c r="X583" s="63">
        <v>0</v>
      </c>
      <c r="Y583" s="63"/>
      <c r="Z583" s="63"/>
      <c r="AA583" s="63"/>
      <c r="AB583" s="63"/>
      <c r="AJ583" s="8">
        <v>0</v>
      </c>
      <c r="AN583" t="str">
        <f t="shared" si="232"/>
        <v>Robbinston</v>
      </c>
      <c r="AO583" t="s">
        <v>699</v>
      </c>
      <c r="AP583">
        <v>2</v>
      </c>
      <c r="AR583" s="111">
        <v>23</v>
      </c>
      <c r="AS583" s="113">
        <v>29</v>
      </c>
      <c r="AT583" s="113">
        <v>185</v>
      </c>
      <c r="AU583" s="117">
        <v>63275</v>
      </c>
      <c r="AV583" s="117">
        <f t="shared" si="233"/>
        <v>23029</v>
      </c>
      <c r="AW583" t="s">
        <v>1480</v>
      </c>
      <c r="AX583">
        <f t="shared" si="246"/>
        <v>2363275</v>
      </c>
      <c r="AY583" s="1">
        <v>4</v>
      </c>
      <c r="BC583">
        <v>33.71</v>
      </c>
      <c r="BD583">
        <v>5.53</v>
      </c>
      <c r="BE583">
        <v>28.18</v>
      </c>
      <c r="BH583" s="123">
        <f t="shared" si="238"/>
        <v>0.48299999999999998</v>
      </c>
      <c r="BI583" s="123">
        <f t="shared" si="239"/>
        <v>0</v>
      </c>
      <c r="BJ583">
        <f t="shared" si="240"/>
        <v>0</v>
      </c>
      <c r="BN583" s="63">
        <v>3</v>
      </c>
    </row>
    <row r="584" spans="1:66" hidden="1" outlineLevel="1">
      <c r="A584" t="s">
        <v>539</v>
      </c>
      <c r="B584" s="8" t="s">
        <v>1706</v>
      </c>
      <c r="C584" s="1">
        <f t="shared" si="245"/>
        <v>3360</v>
      </c>
      <c r="D584" s="5">
        <f>IF(N584&gt;0, RANK(N584,(N584:P584,Q584:AE584)),0)</f>
        <v>1</v>
      </c>
      <c r="E584" s="5">
        <f>IF(O584&gt;0,RANK(O584,(N584:P584,Q584:AE584)),0)</f>
        <v>2</v>
      </c>
      <c r="F584" s="5">
        <f t="shared" si="235"/>
        <v>0</v>
      </c>
      <c r="G584" s="1">
        <f t="shared" si="241"/>
        <v>1133</v>
      </c>
      <c r="H584" s="2">
        <f t="shared" si="236"/>
        <v>0.33720238095238098</v>
      </c>
      <c r="I584" s="6"/>
      <c r="J584" s="2">
        <f t="shared" si="242"/>
        <v>0.65416666666666667</v>
      </c>
      <c r="K584" s="2">
        <f t="shared" si="243"/>
        <v>0.3169642857142857</v>
      </c>
      <c r="L584" s="2">
        <f t="shared" si="244"/>
        <v>0</v>
      </c>
      <c r="M584" s="2">
        <f t="shared" si="237"/>
        <v>2.8869047619047628E-2</v>
      </c>
      <c r="N584" s="63">
        <v>2198</v>
      </c>
      <c r="O584" s="63">
        <v>1065</v>
      </c>
      <c r="P584" s="63"/>
      <c r="Q584" s="63">
        <v>48</v>
      </c>
      <c r="R584" s="63">
        <v>43</v>
      </c>
      <c r="S584" s="63"/>
      <c r="T584" s="67"/>
      <c r="U584" s="63"/>
      <c r="V584" s="63"/>
      <c r="W584" s="63">
        <f t="shared" si="231"/>
        <v>5</v>
      </c>
      <c r="X584" s="63">
        <v>1</v>
      </c>
      <c r="Y584" s="63"/>
      <c r="Z584" s="63"/>
      <c r="AA584" s="63"/>
      <c r="AB584" s="63"/>
      <c r="AJ584" s="8">
        <v>0</v>
      </c>
      <c r="AN584" t="str">
        <f t="shared" si="232"/>
        <v>Rockland</v>
      </c>
      <c r="AO584" t="s">
        <v>1738</v>
      </c>
      <c r="AP584">
        <v>1</v>
      </c>
      <c r="AR584" s="111">
        <v>23</v>
      </c>
      <c r="AS584" s="113">
        <v>13</v>
      </c>
      <c r="AT584" s="113">
        <v>50</v>
      </c>
      <c r="AU584" s="117">
        <v>63590</v>
      </c>
      <c r="AV584" s="117">
        <f t="shared" si="233"/>
        <v>23013</v>
      </c>
      <c r="AW584" t="s">
        <v>1257</v>
      </c>
      <c r="AX584">
        <f t="shared" si="246"/>
        <v>2363590</v>
      </c>
      <c r="AY584" s="1">
        <v>106</v>
      </c>
      <c r="BC584">
        <v>15.1</v>
      </c>
      <c r="BD584">
        <v>2.19</v>
      </c>
      <c r="BE584">
        <v>12.91</v>
      </c>
      <c r="BH584" s="123">
        <f t="shared" si="238"/>
        <v>0.65400000000000003</v>
      </c>
      <c r="BI584" s="123">
        <f t="shared" si="239"/>
        <v>0</v>
      </c>
      <c r="BJ584">
        <f t="shared" si="240"/>
        <v>0</v>
      </c>
      <c r="BN584" s="63">
        <v>5</v>
      </c>
    </row>
    <row r="585" spans="1:66" hidden="1" outlineLevel="1">
      <c r="A585" t="s">
        <v>2363</v>
      </c>
      <c r="B585" s="8" t="s">
        <v>1706</v>
      </c>
      <c r="C585" s="1">
        <f t="shared" si="245"/>
        <v>2149</v>
      </c>
      <c r="D585" s="5">
        <f>IF(N585&gt;0, RANK(N585,(N585:P585,Q585:AE585)),0)</f>
        <v>1</v>
      </c>
      <c r="E585" s="5">
        <f>IF(O585&gt;0,RANK(O585,(N585:P585,Q585:AE585)),0)</f>
        <v>2</v>
      </c>
      <c r="F585" s="5">
        <f t="shared" ref="F585:F656" si="247">IF(P585&gt;0,RANK(P585,(N585:AE585)),0)</f>
        <v>0</v>
      </c>
      <c r="G585" s="1">
        <f t="shared" si="241"/>
        <v>466</v>
      </c>
      <c r="H585" s="2">
        <f t="shared" si="236"/>
        <v>0.21684504420660772</v>
      </c>
      <c r="I585" s="6"/>
      <c r="J585" s="2">
        <f t="shared" si="242"/>
        <v>0.60074453234062353</v>
      </c>
      <c r="K585" s="2">
        <f t="shared" si="243"/>
        <v>0.38389948813401581</v>
      </c>
      <c r="L585" s="2">
        <f t="shared" si="244"/>
        <v>0</v>
      </c>
      <c r="M585" s="2">
        <f t="shared" ref="M585:M656" si="248">IF(C585=0,"-",(1-J585-K585-L585))</f>
        <v>1.5355979525360663E-2</v>
      </c>
      <c r="N585" s="63">
        <v>1291</v>
      </c>
      <c r="O585" s="63">
        <v>825</v>
      </c>
      <c r="P585" s="63"/>
      <c r="Q585" s="63">
        <v>20</v>
      </c>
      <c r="R585" s="63">
        <v>13</v>
      </c>
      <c r="S585" s="63"/>
      <c r="T585" s="67"/>
      <c r="U585" s="63"/>
      <c r="V585" s="63"/>
      <c r="W585" s="63">
        <f t="shared" si="231"/>
        <v>0</v>
      </c>
      <c r="X585" s="63">
        <v>0</v>
      </c>
      <c r="Y585" s="63"/>
      <c r="Z585" s="63"/>
      <c r="AA585" s="63"/>
      <c r="AB585" s="63"/>
      <c r="AJ585" s="8">
        <v>0</v>
      </c>
      <c r="AN585" t="str">
        <f t="shared" si="232"/>
        <v>Rockport</v>
      </c>
      <c r="AO585" t="s">
        <v>1738</v>
      </c>
      <c r="AP585">
        <v>1</v>
      </c>
      <c r="AR585" s="111">
        <v>23</v>
      </c>
      <c r="AS585" s="113">
        <v>13</v>
      </c>
      <c r="AT585" s="113">
        <v>55</v>
      </c>
      <c r="AU585" s="117">
        <v>63660</v>
      </c>
      <c r="AV585" s="117">
        <f t="shared" si="233"/>
        <v>23013</v>
      </c>
      <c r="AW585" t="s">
        <v>1480</v>
      </c>
      <c r="AX585">
        <f t="shared" si="246"/>
        <v>2363660</v>
      </c>
      <c r="AY585" s="1">
        <v>29</v>
      </c>
      <c r="BC585">
        <v>34.14</v>
      </c>
      <c r="BD585">
        <v>12.43</v>
      </c>
      <c r="BE585">
        <v>21.71</v>
      </c>
      <c r="BH585" s="123">
        <f t="shared" si="238"/>
        <v>0.6</v>
      </c>
      <c r="BI585" s="123">
        <f t="shared" si="239"/>
        <v>0</v>
      </c>
      <c r="BJ585">
        <f t="shared" si="240"/>
        <v>0</v>
      </c>
      <c r="BN585" s="63">
        <v>0</v>
      </c>
    </row>
    <row r="586" spans="1:66" hidden="1" outlineLevel="1">
      <c r="A586" t="s">
        <v>1004</v>
      </c>
      <c r="B586" s="8" t="s">
        <v>1706</v>
      </c>
      <c r="C586" s="1">
        <f t="shared" si="245"/>
        <v>197</v>
      </c>
      <c r="D586" s="5">
        <f>IF(N586&gt;0, RANK(N586,(N586:P586,Q586:AE586)),0)</f>
        <v>2</v>
      </c>
      <c r="E586" s="5">
        <f>IF(O586&gt;0,RANK(O586,(N586:P586,Q586:AE586)),0)</f>
        <v>1</v>
      </c>
      <c r="F586" s="5">
        <f t="shared" si="247"/>
        <v>0</v>
      </c>
      <c r="G586" s="1">
        <f t="shared" si="241"/>
        <v>50</v>
      </c>
      <c r="H586" s="2">
        <f t="shared" si="236"/>
        <v>0.25380710659898476</v>
      </c>
      <c r="I586" s="6"/>
      <c r="J586" s="2">
        <f t="shared" si="242"/>
        <v>0.3604060913705584</v>
      </c>
      <c r="K586" s="2">
        <f t="shared" si="243"/>
        <v>0.6142131979695431</v>
      </c>
      <c r="L586" s="2">
        <f t="shared" si="244"/>
        <v>0</v>
      </c>
      <c r="M586" s="2">
        <f t="shared" si="248"/>
        <v>2.5380710659898442E-2</v>
      </c>
      <c r="N586" s="63">
        <v>71</v>
      </c>
      <c r="O586" s="63">
        <v>121</v>
      </c>
      <c r="P586" s="63"/>
      <c r="Q586" s="63">
        <v>3</v>
      </c>
      <c r="R586" s="63">
        <v>1</v>
      </c>
      <c r="S586" s="63"/>
      <c r="T586" s="67"/>
      <c r="U586" s="63"/>
      <c r="V586" s="63"/>
      <c r="W586" s="63">
        <f t="shared" si="231"/>
        <v>1</v>
      </c>
      <c r="X586" s="63">
        <v>0</v>
      </c>
      <c r="Y586" s="63"/>
      <c r="Z586" s="63"/>
      <c r="AA586" s="63"/>
      <c r="AB586" s="63"/>
      <c r="AJ586" s="8">
        <v>0</v>
      </c>
      <c r="AN586" t="str">
        <f t="shared" si="232"/>
        <v>Rockwood</v>
      </c>
      <c r="AO586" t="s">
        <v>1796</v>
      </c>
      <c r="AP586">
        <v>2</v>
      </c>
      <c r="AR586" s="111">
        <v>23</v>
      </c>
      <c r="AS586" s="113">
        <v>25</v>
      </c>
      <c r="AU586" s="117">
        <v>63700</v>
      </c>
      <c r="AV586" s="117">
        <f t="shared" si="233"/>
        <v>23025</v>
      </c>
      <c r="AW586" t="s">
        <v>965</v>
      </c>
      <c r="AX586">
        <f t="shared" si="246"/>
        <v>2363700</v>
      </c>
      <c r="AY586" s="1">
        <v>5</v>
      </c>
      <c r="BH586" s="123">
        <f t="shared" si="238"/>
        <v>0</v>
      </c>
      <c r="BI586" s="123">
        <f t="shared" si="239"/>
        <v>0.61399999999999999</v>
      </c>
      <c r="BJ586">
        <f t="shared" si="240"/>
        <v>0</v>
      </c>
      <c r="BN586" s="63">
        <v>1</v>
      </c>
    </row>
    <row r="587" spans="1:66" hidden="1" outlineLevel="1">
      <c r="A587" t="s">
        <v>1922</v>
      </c>
      <c r="B587" s="8" t="s">
        <v>1706</v>
      </c>
      <c r="C587" s="1">
        <f t="shared" si="245"/>
        <v>578</v>
      </c>
      <c r="D587" s="5">
        <f>IF(N587&gt;0, RANK(N587,(N587:P587,Q587:AE587)),0)</f>
        <v>1</v>
      </c>
      <c r="E587" s="5">
        <f>IF(O587&gt;0,RANK(O587,(N587:P587,Q587:AE587)),0)</f>
        <v>2</v>
      </c>
      <c r="F587" s="5">
        <f t="shared" si="247"/>
        <v>0</v>
      </c>
      <c r="G587" s="1">
        <f t="shared" si="241"/>
        <v>66</v>
      </c>
      <c r="H587" s="2">
        <f t="shared" si="236"/>
        <v>0.11418685121107267</v>
      </c>
      <c r="I587" s="6"/>
      <c r="J587" s="2">
        <f t="shared" si="242"/>
        <v>0.54325259515570934</v>
      </c>
      <c r="K587" s="2">
        <f t="shared" si="243"/>
        <v>0.4290657439446367</v>
      </c>
      <c r="L587" s="2">
        <f t="shared" si="244"/>
        <v>0</v>
      </c>
      <c r="M587" s="2">
        <f t="shared" si="248"/>
        <v>2.7681660899653959E-2</v>
      </c>
      <c r="N587" s="63">
        <v>314</v>
      </c>
      <c r="O587" s="63">
        <v>248</v>
      </c>
      <c r="P587" s="63"/>
      <c r="Q587" s="63">
        <v>8</v>
      </c>
      <c r="R587" s="63">
        <v>7</v>
      </c>
      <c r="S587" s="63"/>
      <c r="T587" s="67"/>
      <c r="U587" s="63"/>
      <c r="V587" s="63"/>
      <c r="W587" s="63">
        <f t="shared" si="231"/>
        <v>1</v>
      </c>
      <c r="X587" s="63">
        <v>0</v>
      </c>
      <c r="Y587" s="63"/>
      <c r="Z587" s="63"/>
      <c r="AA587" s="63"/>
      <c r="AB587" s="63"/>
      <c r="AJ587" s="8">
        <v>0</v>
      </c>
      <c r="AN587" t="str">
        <f t="shared" si="232"/>
        <v>Rome</v>
      </c>
      <c r="AO587" t="s">
        <v>3027</v>
      </c>
      <c r="AP587">
        <v>2</v>
      </c>
      <c r="AR587" s="111">
        <v>23</v>
      </c>
      <c r="AS587" s="113">
        <v>11</v>
      </c>
      <c r="AT587" s="113">
        <v>100</v>
      </c>
      <c r="AU587" s="117">
        <v>63835</v>
      </c>
      <c r="AV587" s="117">
        <f t="shared" si="233"/>
        <v>23011</v>
      </c>
      <c r="AW587" t="s">
        <v>1480</v>
      </c>
      <c r="AX587">
        <f t="shared" si="246"/>
        <v>2363835</v>
      </c>
      <c r="AY587" s="1">
        <v>13</v>
      </c>
      <c r="BC587">
        <v>31.74</v>
      </c>
      <c r="BD587">
        <v>6.31</v>
      </c>
      <c r="BE587">
        <v>25.42</v>
      </c>
      <c r="BH587" s="123">
        <f t="shared" si="238"/>
        <v>0.54300000000000004</v>
      </c>
      <c r="BI587" s="123">
        <f t="shared" si="239"/>
        <v>0</v>
      </c>
      <c r="BJ587">
        <f t="shared" si="240"/>
        <v>0</v>
      </c>
      <c r="BN587" s="63">
        <v>1</v>
      </c>
    </row>
    <row r="588" spans="1:66" hidden="1" outlineLevel="1">
      <c r="A588" t="s">
        <v>2519</v>
      </c>
      <c r="B588" s="8" t="s">
        <v>1706</v>
      </c>
      <c r="C588" s="1">
        <f t="shared" si="245"/>
        <v>154</v>
      </c>
      <c r="D588" s="5">
        <f>IF(N588&gt;0, RANK(N588,(N588:P588,Q588:AE588)),0)</f>
        <v>1</v>
      </c>
      <c r="E588" s="5">
        <f>IF(O588&gt;0,RANK(O588,(N588:P588,Q588:AE588)),0)</f>
        <v>2</v>
      </c>
      <c r="F588" s="5">
        <f t="shared" si="247"/>
        <v>0</v>
      </c>
      <c r="G588" s="1">
        <f t="shared" si="241"/>
        <v>32</v>
      </c>
      <c r="H588" s="2">
        <f t="shared" si="236"/>
        <v>0.20779220779220781</v>
      </c>
      <c r="I588" s="6"/>
      <c r="J588" s="2">
        <f t="shared" si="242"/>
        <v>0.59740259740259738</v>
      </c>
      <c r="K588" s="2">
        <f t="shared" si="243"/>
        <v>0.38961038961038963</v>
      </c>
      <c r="L588" s="2">
        <f t="shared" si="244"/>
        <v>0</v>
      </c>
      <c r="M588" s="2">
        <f t="shared" si="248"/>
        <v>1.2987012987012991E-2</v>
      </c>
      <c r="N588" s="63">
        <v>92</v>
      </c>
      <c r="O588" s="63">
        <v>60</v>
      </c>
      <c r="P588" s="63"/>
      <c r="Q588" s="63">
        <v>0</v>
      </c>
      <c r="R588" s="63">
        <v>2</v>
      </c>
      <c r="S588" s="63"/>
      <c r="T588" s="67"/>
      <c r="U588" s="63"/>
      <c r="V588" s="63"/>
      <c r="W588" s="63">
        <f t="shared" si="231"/>
        <v>0</v>
      </c>
      <c r="X588" s="63">
        <v>0</v>
      </c>
      <c r="Y588" s="63"/>
      <c r="Z588" s="63"/>
      <c r="AA588" s="63"/>
      <c r="AB588" s="63"/>
      <c r="AJ588" s="8">
        <v>0</v>
      </c>
      <c r="AN588" t="str">
        <f t="shared" si="232"/>
        <v>Roque Bluffs</v>
      </c>
      <c r="AO588" t="s">
        <v>699</v>
      </c>
      <c r="AP588">
        <v>2</v>
      </c>
      <c r="AR588" s="111">
        <v>23</v>
      </c>
      <c r="AS588" s="113">
        <v>29</v>
      </c>
      <c r="AT588" s="113">
        <v>190</v>
      </c>
      <c r="AU588" s="117">
        <v>63940</v>
      </c>
      <c r="AV588" s="117">
        <f t="shared" si="233"/>
        <v>23029</v>
      </c>
      <c r="AW588" t="s">
        <v>1480</v>
      </c>
      <c r="AX588">
        <f t="shared" si="246"/>
        <v>2363940</v>
      </c>
      <c r="AY588" s="1">
        <v>0</v>
      </c>
      <c r="BC588">
        <v>19.54</v>
      </c>
      <c r="BD588">
        <v>8.8800000000000008</v>
      </c>
      <c r="BE588">
        <v>10.65</v>
      </c>
      <c r="BH588" s="123">
        <f t="shared" si="238"/>
        <v>0.59699999999999998</v>
      </c>
      <c r="BI588" s="123">
        <f t="shared" si="239"/>
        <v>0</v>
      </c>
      <c r="BJ588">
        <f t="shared" si="240"/>
        <v>0</v>
      </c>
      <c r="BN588" s="63">
        <v>0</v>
      </c>
    </row>
    <row r="589" spans="1:66" hidden="1" outlineLevel="1">
      <c r="A589" t="s">
        <v>2735</v>
      </c>
      <c r="B589" s="8" t="s">
        <v>1706</v>
      </c>
      <c r="C589" s="1">
        <f t="shared" si="245"/>
        <v>251</v>
      </c>
      <c r="D589" s="5">
        <f>IF(N589&gt;0, RANK(N589,(N589:P589,Q589:AE589)),0)</f>
        <v>1</v>
      </c>
      <c r="E589" s="5">
        <f>IF(O589&gt;0,RANK(O589,(N589:P589,Q589:AE589)),0)</f>
        <v>2</v>
      </c>
      <c r="F589" s="5">
        <f t="shared" si="247"/>
        <v>0</v>
      </c>
      <c r="G589" s="1">
        <f t="shared" si="241"/>
        <v>60</v>
      </c>
      <c r="H589" s="2">
        <f t="shared" si="236"/>
        <v>0.23904382470119523</v>
      </c>
      <c r="I589" s="6"/>
      <c r="J589" s="2">
        <f t="shared" si="242"/>
        <v>0.60159362549800799</v>
      </c>
      <c r="K589" s="2">
        <f t="shared" si="243"/>
        <v>0.36254980079681276</v>
      </c>
      <c r="L589" s="2">
        <f t="shared" si="244"/>
        <v>0</v>
      </c>
      <c r="M589" s="2">
        <f t="shared" si="248"/>
        <v>3.5856573705179251E-2</v>
      </c>
      <c r="N589" s="63">
        <v>151</v>
      </c>
      <c r="O589" s="63">
        <v>91</v>
      </c>
      <c r="P589" s="63"/>
      <c r="Q589" s="63">
        <v>2</v>
      </c>
      <c r="R589" s="63">
        <v>3</v>
      </c>
      <c r="S589" s="63"/>
      <c r="T589" s="67"/>
      <c r="U589" s="63"/>
      <c r="V589" s="63"/>
      <c r="W589" s="63">
        <f t="shared" si="231"/>
        <v>4</v>
      </c>
      <c r="X589" s="63">
        <v>0</v>
      </c>
      <c r="Y589" s="63"/>
      <c r="Z589" s="63"/>
      <c r="AA589" s="63"/>
      <c r="AB589" s="63"/>
      <c r="AJ589" s="8">
        <v>0</v>
      </c>
      <c r="AN589" t="str">
        <f t="shared" si="232"/>
        <v>Roxbury</v>
      </c>
      <c r="AO589" t="s">
        <v>2397</v>
      </c>
      <c r="AP589">
        <v>2</v>
      </c>
      <c r="AR589" s="111">
        <v>23</v>
      </c>
      <c r="AS589" s="113">
        <v>17</v>
      </c>
      <c r="AT589" s="113">
        <v>130</v>
      </c>
      <c r="AU589" s="117">
        <v>64185</v>
      </c>
      <c r="AV589" s="117">
        <f t="shared" si="233"/>
        <v>23017</v>
      </c>
      <c r="AW589" t="s">
        <v>1480</v>
      </c>
      <c r="AX589">
        <f t="shared" si="246"/>
        <v>2364185</v>
      </c>
      <c r="AY589" s="1">
        <v>1</v>
      </c>
      <c r="BC589">
        <v>44.08</v>
      </c>
      <c r="BD589">
        <v>1.21</v>
      </c>
      <c r="BE589">
        <v>42.88</v>
      </c>
      <c r="BH589" s="123">
        <f t="shared" si="238"/>
        <v>0.60099999999999998</v>
      </c>
      <c r="BI589" s="123">
        <f t="shared" si="239"/>
        <v>0</v>
      </c>
      <c r="BJ589">
        <f t="shared" si="240"/>
        <v>0</v>
      </c>
      <c r="BN589" s="63">
        <v>4</v>
      </c>
    </row>
    <row r="590" spans="1:66" hidden="1" outlineLevel="1">
      <c r="A590" t="s">
        <v>3208</v>
      </c>
      <c r="B590" s="8" t="s">
        <v>1706</v>
      </c>
      <c r="C590" s="1">
        <f t="shared" si="245"/>
        <v>2678</v>
      </c>
      <c r="D590" s="5">
        <f>IF(N590&gt;0, RANK(N590,(N590:P590,Q590:AE590)),0)</f>
        <v>1</v>
      </c>
      <c r="E590" s="5">
        <f>IF(O590&gt;0,RANK(O590,(N590:P590,Q590:AE590)),0)</f>
        <v>2</v>
      </c>
      <c r="F590" s="5">
        <f t="shared" si="247"/>
        <v>0</v>
      </c>
      <c r="G590" s="1">
        <f t="shared" si="241"/>
        <v>756</v>
      </c>
      <c r="H590" s="2">
        <f t="shared" si="236"/>
        <v>0.28230022404779687</v>
      </c>
      <c r="I590" s="6"/>
      <c r="J590" s="2">
        <f t="shared" si="242"/>
        <v>0.62397311426437641</v>
      </c>
      <c r="K590" s="2">
        <f t="shared" si="243"/>
        <v>0.34167289021657954</v>
      </c>
      <c r="L590" s="2">
        <f t="shared" si="244"/>
        <v>0</v>
      </c>
      <c r="M590" s="2">
        <f t="shared" si="248"/>
        <v>3.4353995519044056E-2</v>
      </c>
      <c r="N590" s="63">
        <v>1671</v>
      </c>
      <c r="O590" s="63">
        <v>915</v>
      </c>
      <c r="P590" s="63"/>
      <c r="Q590" s="63">
        <v>44</v>
      </c>
      <c r="R590" s="63">
        <v>38</v>
      </c>
      <c r="S590" s="63"/>
      <c r="T590" s="67"/>
      <c r="U590" s="63"/>
      <c r="V590" s="63"/>
      <c r="W590" s="63">
        <f t="shared" si="231"/>
        <v>10</v>
      </c>
      <c r="X590" s="63">
        <v>0</v>
      </c>
      <c r="Y590" s="63"/>
      <c r="Z590" s="63"/>
      <c r="AA590" s="63"/>
      <c r="AB590" s="63"/>
      <c r="AJ590" s="8">
        <v>0</v>
      </c>
      <c r="AN590" t="str">
        <f t="shared" si="232"/>
        <v>Rumford</v>
      </c>
      <c r="AO590" t="s">
        <v>2397</v>
      </c>
      <c r="AP590">
        <v>2</v>
      </c>
      <c r="AR590" s="111">
        <v>23</v>
      </c>
      <c r="AS590" s="113">
        <v>17</v>
      </c>
      <c r="AT590" s="113">
        <v>135</v>
      </c>
      <c r="AU590" s="117">
        <v>64290</v>
      </c>
      <c r="AV590" s="117">
        <f t="shared" si="233"/>
        <v>23017</v>
      </c>
      <c r="AW590" t="s">
        <v>1480</v>
      </c>
      <c r="AX590">
        <f t="shared" si="246"/>
        <v>2364290</v>
      </c>
      <c r="AY590" s="1">
        <v>56</v>
      </c>
      <c r="BC590">
        <v>69.86</v>
      </c>
      <c r="BD590">
        <v>1.25</v>
      </c>
      <c r="BE590">
        <v>68.61</v>
      </c>
      <c r="BH590" s="123">
        <f t="shared" si="238"/>
        <v>0.623</v>
      </c>
      <c r="BI590" s="123">
        <f t="shared" si="239"/>
        <v>0</v>
      </c>
      <c r="BJ590">
        <f t="shared" si="240"/>
        <v>0</v>
      </c>
      <c r="BN590" s="63">
        <v>10</v>
      </c>
    </row>
    <row r="591" spans="1:66" hidden="1" outlineLevel="1">
      <c r="A591" t="s">
        <v>3209</v>
      </c>
      <c r="B591" s="8" t="s">
        <v>1706</v>
      </c>
      <c r="C591" s="1">
        <f t="shared" si="245"/>
        <v>2521</v>
      </c>
      <c r="D591" s="5">
        <f>IF(N591&gt;0, RANK(N591,(N591:P591,Q591:AE591)),0)</f>
        <v>1</v>
      </c>
      <c r="E591" s="5">
        <f>IF(O591&gt;0,RANK(O591,(N591:P591,Q591:AE591)),0)</f>
        <v>2</v>
      </c>
      <c r="F591" s="5">
        <f t="shared" si="247"/>
        <v>0</v>
      </c>
      <c r="G591" s="1">
        <f t="shared" si="241"/>
        <v>134</v>
      </c>
      <c r="H591" s="2">
        <f t="shared" si="236"/>
        <v>5.3153510511701703E-2</v>
      </c>
      <c r="I591" s="6"/>
      <c r="J591" s="2">
        <f t="shared" si="242"/>
        <v>0.51328837762792545</v>
      </c>
      <c r="K591" s="2">
        <f t="shared" si="243"/>
        <v>0.4601348671162237</v>
      </c>
      <c r="L591" s="2">
        <f t="shared" si="244"/>
        <v>0</v>
      </c>
      <c r="M591" s="2">
        <f t="shared" si="248"/>
        <v>2.6576755255850848E-2</v>
      </c>
      <c r="N591" s="63">
        <v>1294</v>
      </c>
      <c r="O591" s="63">
        <v>1160</v>
      </c>
      <c r="P591" s="63"/>
      <c r="Q591" s="63">
        <v>28</v>
      </c>
      <c r="R591" s="63">
        <v>38</v>
      </c>
      <c r="S591" s="63"/>
      <c r="T591" s="67"/>
      <c r="U591" s="63"/>
      <c r="V591" s="63"/>
      <c r="W591" s="63">
        <f t="shared" si="231"/>
        <v>1</v>
      </c>
      <c r="X591" s="63">
        <v>0</v>
      </c>
      <c r="Y591" s="63"/>
      <c r="Z591" s="63"/>
      <c r="AA591" s="63"/>
      <c r="AB591" s="63"/>
      <c r="AJ591" s="8">
        <v>0</v>
      </c>
      <c r="AN591" t="str">
        <f t="shared" si="232"/>
        <v>Sabattus</v>
      </c>
      <c r="AO591" t="s">
        <v>1126</v>
      </c>
      <c r="AP591">
        <v>2</v>
      </c>
      <c r="AR591" s="111">
        <v>23</v>
      </c>
      <c r="AS591" s="113">
        <v>1</v>
      </c>
      <c r="AT591" s="113">
        <v>57</v>
      </c>
      <c r="AU591" s="117">
        <v>64570</v>
      </c>
      <c r="AV591" s="117">
        <f t="shared" si="233"/>
        <v>23001</v>
      </c>
      <c r="AW591" t="s">
        <v>1480</v>
      </c>
      <c r="AX591">
        <f t="shared" si="246"/>
        <v>2364570</v>
      </c>
      <c r="AY591" s="1">
        <v>201</v>
      </c>
      <c r="BC591">
        <v>26.75</v>
      </c>
      <c r="BD591">
        <v>1.1100000000000001</v>
      </c>
      <c r="BE591">
        <v>25.63</v>
      </c>
      <c r="BH591" s="123">
        <f t="shared" si="238"/>
        <v>0.51300000000000001</v>
      </c>
      <c r="BI591" s="123">
        <f t="shared" si="239"/>
        <v>0</v>
      </c>
      <c r="BJ591">
        <f t="shared" si="240"/>
        <v>0</v>
      </c>
      <c r="BN591" s="63">
        <v>1</v>
      </c>
    </row>
    <row r="592" spans="1:66" hidden="1" outlineLevel="1">
      <c r="A592" t="s">
        <v>2456</v>
      </c>
      <c r="B592" s="8" t="s">
        <v>1706</v>
      </c>
      <c r="C592" s="1">
        <f t="shared" si="245"/>
        <v>9947</v>
      </c>
      <c r="D592" s="5">
        <f>IF(N592&gt;0, RANK(N592,(N592:P592,Q592:AE592)),0)</f>
        <v>1</v>
      </c>
      <c r="E592" s="5">
        <f>IF(O592&gt;0,RANK(O592,(N592:P592,Q592:AE592)),0)</f>
        <v>2</v>
      </c>
      <c r="F592" s="5">
        <f t="shared" si="247"/>
        <v>0</v>
      </c>
      <c r="G592" s="1">
        <f t="shared" si="241"/>
        <v>2610</v>
      </c>
      <c r="H592" s="2">
        <f t="shared" si="236"/>
        <v>0.26239067055393583</v>
      </c>
      <c r="I592" s="6"/>
      <c r="J592" s="2">
        <f t="shared" si="242"/>
        <v>0.62119231929224894</v>
      </c>
      <c r="K592" s="2">
        <f t="shared" si="243"/>
        <v>0.35880164873831305</v>
      </c>
      <c r="L592" s="2">
        <f t="shared" si="244"/>
        <v>0</v>
      </c>
      <c r="M592" s="2">
        <f t="shared" si="248"/>
        <v>2.000603196943801E-2</v>
      </c>
      <c r="N592" s="63">
        <v>6179</v>
      </c>
      <c r="O592" s="63">
        <v>3569</v>
      </c>
      <c r="P592" s="63"/>
      <c r="Q592" s="63">
        <v>109</v>
      </c>
      <c r="R592" s="63">
        <v>81</v>
      </c>
      <c r="S592" s="63"/>
      <c r="T592" s="67"/>
      <c r="U592" s="63"/>
      <c r="V592" s="63"/>
      <c r="W592" s="63">
        <f t="shared" si="231"/>
        <v>8</v>
      </c>
      <c r="X592" s="63">
        <v>1</v>
      </c>
      <c r="Y592" s="63"/>
      <c r="Z592" s="63"/>
      <c r="AA592" s="63"/>
      <c r="AB592" s="63"/>
      <c r="AJ592" s="8">
        <v>0</v>
      </c>
      <c r="AN592" t="str">
        <f t="shared" si="232"/>
        <v>Saco</v>
      </c>
      <c r="AO592" t="s">
        <v>932</v>
      </c>
      <c r="AP592">
        <v>1</v>
      </c>
      <c r="AR592" s="111">
        <v>23</v>
      </c>
      <c r="AS592" s="113">
        <v>31</v>
      </c>
      <c r="AT592" s="113">
        <v>110</v>
      </c>
      <c r="AU592" s="117">
        <v>64675</v>
      </c>
      <c r="AV592" s="117">
        <f t="shared" si="233"/>
        <v>23031</v>
      </c>
      <c r="AW592" t="s">
        <v>1257</v>
      </c>
      <c r="AX592">
        <f t="shared" si="246"/>
        <v>2364675</v>
      </c>
      <c r="AY592" s="1">
        <v>186</v>
      </c>
      <c r="BC592">
        <v>39.35</v>
      </c>
      <c r="BD592">
        <v>0.87</v>
      </c>
      <c r="BE592">
        <v>38.479999999999997</v>
      </c>
      <c r="BH592" s="123">
        <f t="shared" si="238"/>
        <v>0.621</v>
      </c>
      <c r="BI592" s="123">
        <f t="shared" si="239"/>
        <v>0</v>
      </c>
      <c r="BJ592">
        <f t="shared" si="240"/>
        <v>0</v>
      </c>
      <c r="BN592" s="63">
        <v>8</v>
      </c>
    </row>
    <row r="593" spans="1:66" hidden="1" outlineLevel="1">
      <c r="A593" t="s">
        <v>2113</v>
      </c>
      <c r="B593" s="8" t="s">
        <v>1706</v>
      </c>
      <c r="C593" s="1">
        <f t="shared" si="245"/>
        <v>569</v>
      </c>
      <c r="D593" s="5">
        <f>IF(N593&gt;0, RANK(N593,(N593:P593,Q593:AE593)),0)</f>
        <v>1</v>
      </c>
      <c r="E593" s="5">
        <f>IF(O593&gt;0,RANK(O593,(N593:P593,Q593:AE593)),0)</f>
        <v>2</v>
      </c>
      <c r="F593" s="5">
        <f t="shared" si="247"/>
        <v>0</v>
      </c>
      <c r="G593" s="1">
        <f t="shared" si="241"/>
        <v>238</v>
      </c>
      <c r="H593" s="2">
        <f t="shared" si="236"/>
        <v>0.41827768014059752</v>
      </c>
      <c r="I593" s="6"/>
      <c r="J593" s="2">
        <f t="shared" si="242"/>
        <v>0.7012302284710018</v>
      </c>
      <c r="K593" s="2">
        <f t="shared" si="243"/>
        <v>0.28295254833040423</v>
      </c>
      <c r="L593" s="2">
        <f t="shared" si="244"/>
        <v>0</v>
      </c>
      <c r="M593" s="2">
        <f t="shared" si="248"/>
        <v>1.5817223198593966E-2</v>
      </c>
      <c r="N593" s="63">
        <v>399</v>
      </c>
      <c r="O593" s="63">
        <v>161</v>
      </c>
      <c r="P593" s="63"/>
      <c r="Q593" s="63">
        <v>4</v>
      </c>
      <c r="R593" s="63">
        <v>3</v>
      </c>
      <c r="S593" s="63"/>
      <c r="T593" s="67"/>
      <c r="U593" s="63"/>
      <c r="V593" s="63"/>
      <c r="W593" s="63">
        <f t="shared" si="231"/>
        <v>1</v>
      </c>
      <c r="X593" s="63">
        <v>1</v>
      </c>
      <c r="Y593" s="63"/>
      <c r="Z593" s="63"/>
      <c r="AA593" s="63"/>
      <c r="AB593" s="63"/>
      <c r="AJ593" s="8">
        <v>0</v>
      </c>
      <c r="AN593" t="str">
        <f t="shared" si="232"/>
        <v>St. Agatha</v>
      </c>
      <c r="AO593" t="s">
        <v>2848</v>
      </c>
      <c r="AP593">
        <v>2</v>
      </c>
      <c r="AR593" s="111">
        <v>23</v>
      </c>
      <c r="AS593" s="113">
        <v>3</v>
      </c>
      <c r="AT593" s="113">
        <v>275</v>
      </c>
      <c r="AU593" s="117">
        <v>64780</v>
      </c>
      <c r="AV593" s="117">
        <f t="shared" si="233"/>
        <v>23003</v>
      </c>
      <c r="AW593" t="s">
        <v>1480</v>
      </c>
      <c r="AX593">
        <f t="shared" si="246"/>
        <v>2364780</v>
      </c>
      <c r="AY593" s="1">
        <v>8</v>
      </c>
      <c r="BC593">
        <v>34.9</v>
      </c>
      <c r="BD593">
        <v>5.38</v>
      </c>
      <c r="BE593">
        <v>29.51</v>
      </c>
      <c r="BH593" s="123">
        <f t="shared" si="238"/>
        <v>0.70099999999999996</v>
      </c>
      <c r="BI593" s="123">
        <f t="shared" si="239"/>
        <v>0</v>
      </c>
      <c r="BJ593">
        <f t="shared" si="240"/>
        <v>0</v>
      </c>
      <c r="BN593" s="63">
        <v>1</v>
      </c>
    </row>
    <row r="594" spans="1:66" hidden="1" outlineLevel="1">
      <c r="A594" t="s">
        <v>1350</v>
      </c>
      <c r="B594" s="8" t="s">
        <v>1706</v>
      </c>
      <c r="C594" s="1">
        <f t="shared" si="245"/>
        <v>1056</v>
      </c>
      <c r="D594" s="5">
        <f>IF(N594&gt;0, RANK(N594,(N594:P594,Q594:AE594)),0)</f>
        <v>2</v>
      </c>
      <c r="E594" s="5">
        <f>IF(O594&gt;0,RANK(O594,(N594:P594,Q594:AE594)),0)</f>
        <v>1</v>
      </c>
      <c r="F594" s="5">
        <f t="shared" si="247"/>
        <v>0</v>
      </c>
      <c r="G594" s="1">
        <f t="shared" si="241"/>
        <v>204</v>
      </c>
      <c r="H594" s="2">
        <f t="shared" si="236"/>
        <v>0.19318181818181818</v>
      </c>
      <c r="I594" s="6"/>
      <c r="J594" s="2">
        <f t="shared" si="242"/>
        <v>0.39393939393939392</v>
      </c>
      <c r="K594" s="2">
        <f t="shared" si="243"/>
        <v>0.58712121212121215</v>
      </c>
      <c r="L594" s="2">
        <f t="shared" si="244"/>
        <v>0</v>
      </c>
      <c r="M594" s="2">
        <f t="shared" si="248"/>
        <v>1.8939393939393923E-2</v>
      </c>
      <c r="N594" s="63">
        <v>416</v>
      </c>
      <c r="O594" s="63">
        <v>620</v>
      </c>
      <c r="P594" s="63"/>
      <c r="Q594" s="63">
        <v>6</v>
      </c>
      <c r="R594" s="63">
        <v>14</v>
      </c>
      <c r="S594" s="63"/>
      <c r="T594" s="67"/>
      <c r="U594" s="63"/>
      <c r="V594" s="63"/>
      <c r="W594" s="63">
        <f t="shared" si="231"/>
        <v>0</v>
      </c>
      <c r="X594" s="63">
        <v>0</v>
      </c>
      <c r="Y594" s="63"/>
      <c r="Z594" s="63"/>
      <c r="AA594" s="63"/>
      <c r="AB594" s="63"/>
      <c r="AJ594" s="8">
        <v>0</v>
      </c>
      <c r="AN594" t="str">
        <f t="shared" si="232"/>
        <v>St. Albans</v>
      </c>
      <c r="AO594" t="s">
        <v>1796</v>
      </c>
      <c r="AP594">
        <v>2</v>
      </c>
      <c r="AR594" s="111">
        <v>23</v>
      </c>
      <c r="AS594" s="113">
        <v>25</v>
      </c>
      <c r="AT594" s="113">
        <v>135</v>
      </c>
      <c r="AU594" s="117">
        <v>64850</v>
      </c>
      <c r="AV594" s="117">
        <f t="shared" si="233"/>
        <v>23025</v>
      </c>
      <c r="AW594" t="s">
        <v>1480</v>
      </c>
      <c r="AX594">
        <f t="shared" si="246"/>
        <v>2364850</v>
      </c>
      <c r="AY594" s="1">
        <v>18</v>
      </c>
      <c r="BC594">
        <v>47.16</v>
      </c>
      <c r="BD594">
        <v>2.31</v>
      </c>
      <c r="BE594">
        <v>44.85</v>
      </c>
      <c r="BH594" s="123">
        <f t="shared" si="238"/>
        <v>0</v>
      </c>
      <c r="BI594" s="123">
        <f t="shared" si="239"/>
        <v>0.58699999999999997</v>
      </c>
      <c r="BJ594">
        <f t="shared" si="240"/>
        <v>0</v>
      </c>
      <c r="BN594" s="63">
        <v>0</v>
      </c>
    </row>
    <row r="595" spans="1:66" hidden="1" outlineLevel="1">
      <c r="A595" t="s">
        <v>2780</v>
      </c>
      <c r="B595" s="8" t="s">
        <v>1706</v>
      </c>
      <c r="C595" s="1">
        <f t="shared" si="245"/>
        <v>250</v>
      </c>
      <c r="D595" s="5">
        <f>IF(N595&gt;0, RANK(N595,(N595:P595,Q595:AE595)),0)</f>
        <v>1</v>
      </c>
      <c r="E595" s="5">
        <f>IF(O595&gt;0,RANK(O595,(N595:P595,Q595:AE595)),0)</f>
        <v>2</v>
      </c>
      <c r="F595" s="5">
        <f t="shared" si="247"/>
        <v>0</v>
      </c>
      <c r="G595" s="1">
        <f t="shared" si="241"/>
        <v>96</v>
      </c>
      <c r="H595" s="2">
        <f t="shared" si="236"/>
        <v>0.38400000000000001</v>
      </c>
      <c r="I595" s="6"/>
      <c r="J595" s="2">
        <f t="shared" si="242"/>
        <v>0.68799999999999994</v>
      </c>
      <c r="K595" s="2">
        <f t="shared" si="243"/>
        <v>0.30399999999999999</v>
      </c>
      <c r="L595" s="2">
        <f t="shared" si="244"/>
        <v>0</v>
      </c>
      <c r="M595" s="2">
        <f t="shared" si="248"/>
        <v>8.0000000000000626E-3</v>
      </c>
      <c r="N595" s="63">
        <v>172</v>
      </c>
      <c r="O595" s="63">
        <v>76</v>
      </c>
      <c r="P595" s="63"/>
      <c r="Q595" s="63">
        <v>1</v>
      </c>
      <c r="R595" s="63">
        <v>1</v>
      </c>
      <c r="S595" s="63"/>
      <c r="T595" s="67"/>
      <c r="U595" s="63"/>
      <c r="V595" s="63"/>
      <c r="W595" s="63">
        <f t="shared" si="231"/>
        <v>0</v>
      </c>
      <c r="X595" s="63">
        <v>0</v>
      </c>
      <c r="Y595" s="63"/>
      <c r="Z595" s="63"/>
      <c r="AA595" s="63"/>
      <c r="AB595" s="63"/>
      <c r="AJ595" s="8">
        <v>0</v>
      </c>
      <c r="AN595" t="str">
        <f t="shared" si="232"/>
        <v>St. Francis</v>
      </c>
      <c r="AO595" t="s">
        <v>2848</v>
      </c>
      <c r="AP595">
        <v>2</v>
      </c>
      <c r="AR595" s="111">
        <v>23</v>
      </c>
      <c r="AS595" s="113">
        <v>3</v>
      </c>
      <c r="AT595" s="113">
        <v>280</v>
      </c>
      <c r="AU595" s="117">
        <v>65025</v>
      </c>
      <c r="AV595" s="117">
        <f t="shared" si="233"/>
        <v>23003</v>
      </c>
      <c r="AW595" t="s">
        <v>1480</v>
      </c>
      <c r="AX595">
        <f t="shared" si="246"/>
        <v>2365025</v>
      </c>
      <c r="AY595" s="1">
        <v>8</v>
      </c>
      <c r="BC595">
        <v>30.41</v>
      </c>
      <c r="BD595">
        <v>0.6</v>
      </c>
      <c r="BE595">
        <v>29.81</v>
      </c>
      <c r="BH595" s="123">
        <f t="shared" si="238"/>
        <v>0.68799999999999994</v>
      </c>
      <c r="BI595" s="123">
        <f t="shared" si="239"/>
        <v>0</v>
      </c>
      <c r="BJ595">
        <f t="shared" si="240"/>
        <v>0</v>
      </c>
      <c r="BN595" s="63">
        <v>0</v>
      </c>
    </row>
    <row r="596" spans="1:66" hidden="1" outlineLevel="1">
      <c r="A596" t="s">
        <v>1231</v>
      </c>
      <c r="B596" s="8" t="s">
        <v>1706</v>
      </c>
      <c r="C596" s="1">
        <f t="shared" si="245"/>
        <v>1561</v>
      </c>
      <c r="D596" s="5">
        <f>IF(N596&gt;0, RANK(N596,(N596:P596,Q596:AE596)),0)</f>
        <v>1</v>
      </c>
      <c r="E596" s="5">
        <f>IF(O596&gt;0,RANK(O596,(N596:P596,Q596:AE596)),0)</f>
        <v>2</v>
      </c>
      <c r="F596" s="5">
        <f t="shared" si="247"/>
        <v>0</v>
      </c>
      <c r="G596" s="1">
        <f t="shared" si="241"/>
        <v>462</v>
      </c>
      <c r="H596" s="2">
        <f t="shared" si="236"/>
        <v>0.29596412556053814</v>
      </c>
      <c r="I596" s="6"/>
      <c r="J596" s="2">
        <f t="shared" si="242"/>
        <v>0.62780269058295968</v>
      </c>
      <c r="K596" s="2">
        <f t="shared" si="243"/>
        <v>0.33183856502242154</v>
      </c>
      <c r="L596" s="2">
        <f t="shared" si="244"/>
        <v>0</v>
      </c>
      <c r="M596" s="2">
        <f t="shared" si="248"/>
        <v>4.0358744394618784E-2</v>
      </c>
      <c r="N596" s="63">
        <v>980</v>
      </c>
      <c r="O596" s="63">
        <v>518</v>
      </c>
      <c r="P596" s="63"/>
      <c r="Q596" s="63">
        <v>23</v>
      </c>
      <c r="R596" s="63">
        <v>24</v>
      </c>
      <c r="S596" s="63"/>
      <c r="T596" s="67"/>
      <c r="U596" s="63"/>
      <c r="V596" s="63"/>
      <c r="W596" s="63">
        <f t="shared" si="231"/>
        <v>16</v>
      </c>
      <c r="X596" s="63">
        <v>0</v>
      </c>
      <c r="Y596" s="63"/>
      <c r="Z596" s="63"/>
      <c r="AA596" s="63"/>
      <c r="AB596" s="63"/>
      <c r="AJ596" s="8">
        <v>0</v>
      </c>
      <c r="AN596" t="str">
        <f t="shared" si="232"/>
        <v>St. George</v>
      </c>
      <c r="AO596" t="s">
        <v>1738</v>
      </c>
      <c r="AP596">
        <v>1</v>
      </c>
      <c r="AR596" s="111">
        <v>23</v>
      </c>
      <c r="AS596" s="113">
        <v>13</v>
      </c>
      <c r="AT596" s="113">
        <v>60</v>
      </c>
      <c r="AU596" s="117">
        <v>65130</v>
      </c>
      <c r="AV596" s="117">
        <f t="shared" si="233"/>
        <v>23013</v>
      </c>
      <c r="AW596" t="s">
        <v>1480</v>
      </c>
      <c r="AX596">
        <f t="shared" si="246"/>
        <v>2365130</v>
      </c>
      <c r="AY596" s="1">
        <v>17</v>
      </c>
      <c r="BC596">
        <v>158.46</v>
      </c>
      <c r="BD596">
        <v>132.88</v>
      </c>
      <c r="BE596">
        <v>25.58</v>
      </c>
      <c r="BH596" s="123">
        <f t="shared" si="238"/>
        <v>0.627</v>
      </c>
      <c r="BI596" s="123">
        <f t="shared" si="239"/>
        <v>0</v>
      </c>
      <c r="BJ596">
        <f t="shared" si="240"/>
        <v>0</v>
      </c>
      <c r="BN596" s="63">
        <v>16</v>
      </c>
    </row>
    <row r="597" spans="1:66" hidden="1" outlineLevel="1">
      <c r="A597" t="s">
        <v>154</v>
      </c>
      <c r="B597" s="8" t="s">
        <v>1706</v>
      </c>
      <c r="C597" s="1">
        <f t="shared" si="245"/>
        <v>143</v>
      </c>
      <c r="D597" s="5">
        <f>IF(N597&gt;0, RANK(N597,(N597:P597,Q597:AE597)),0)</f>
        <v>1</v>
      </c>
      <c r="E597" s="5">
        <f>IF(O597&gt;0,RANK(O597,(N597:P597,Q597:AE597)),0)</f>
        <v>2</v>
      </c>
      <c r="F597" s="5">
        <f t="shared" si="247"/>
        <v>0</v>
      </c>
      <c r="G597" s="1">
        <f t="shared" si="241"/>
        <v>24</v>
      </c>
      <c r="H597" s="2">
        <f t="shared" si="236"/>
        <v>0.16783216783216784</v>
      </c>
      <c r="I597" s="6"/>
      <c r="J597" s="2">
        <f t="shared" si="242"/>
        <v>0.55944055944055948</v>
      </c>
      <c r="K597" s="2">
        <f t="shared" si="243"/>
        <v>0.39160839160839161</v>
      </c>
      <c r="L597" s="2">
        <f t="shared" si="244"/>
        <v>0</v>
      </c>
      <c r="M597" s="2">
        <f t="shared" si="248"/>
        <v>4.8951048951048903E-2</v>
      </c>
      <c r="N597" s="63">
        <v>80</v>
      </c>
      <c r="O597" s="63">
        <v>56</v>
      </c>
      <c r="P597" s="63"/>
      <c r="Q597" s="63">
        <v>3</v>
      </c>
      <c r="R597" s="63">
        <v>4</v>
      </c>
      <c r="S597" s="63"/>
      <c r="T597" s="67"/>
      <c r="U597" s="63"/>
      <c r="V597" s="63"/>
      <c r="W597" s="63">
        <f t="shared" si="231"/>
        <v>0</v>
      </c>
      <c r="X597" s="63">
        <v>0</v>
      </c>
      <c r="Y597" s="63"/>
      <c r="Z597" s="63"/>
      <c r="AA597" s="63"/>
      <c r="AB597" s="63"/>
      <c r="AJ597" s="8">
        <v>0</v>
      </c>
      <c r="AN597" t="str">
        <f t="shared" si="232"/>
        <v>St. John</v>
      </c>
      <c r="AO597" t="s">
        <v>2848</v>
      </c>
      <c r="AP597">
        <v>2</v>
      </c>
      <c r="AR597" s="111">
        <v>23</v>
      </c>
      <c r="AS597" s="113">
        <v>3</v>
      </c>
      <c r="AT597" s="113">
        <v>285</v>
      </c>
      <c r="AU597" s="117">
        <v>65200</v>
      </c>
      <c r="AV597" s="117">
        <f t="shared" si="233"/>
        <v>23003</v>
      </c>
      <c r="AW597" t="s">
        <v>3099</v>
      </c>
      <c r="AX597">
        <f t="shared" si="246"/>
        <v>2365200</v>
      </c>
      <c r="AY597" s="1">
        <v>3</v>
      </c>
      <c r="BC597">
        <v>51.78</v>
      </c>
      <c r="BD597">
        <v>1.45</v>
      </c>
      <c r="BE597">
        <v>50.33</v>
      </c>
      <c r="BH597" s="123">
        <f t="shared" si="238"/>
        <v>0.55900000000000005</v>
      </c>
      <c r="BI597" s="123">
        <f t="shared" si="239"/>
        <v>0</v>
      </c>
      <c r="BJ597">
        <f t="shared" si="240"/>
        <v>0</v>
      </c>
      <c r="BN597" s="63">
        <v>0</v>
      </c>
    </row>
    <row r="598" spans="1:66" hidden="1" outlineLevel="1">
      <c r="A598" t="s">
        <v>1671</v>
      </c>
      <c r="B598" s="8" t="s">
        <v>1706</v>
      </c>
      <c r="C598" s="1">
        <f t="shared" si="245"/>
        <v>86</v>
      </c>
      <c r="D598" s="5">
        <f>IF(N598&gt;0, RANK(N598,(N598:P598,Q598:AE598)),0)</f>
        <v>1</v>
      </c>
      <c r="E598" s="5">
        <f>IF(O598&gt;0,RANK(O598,(N598:P598,Q598:AE598)),0)</f>
        <v>2</v>
      </c>
      <c r="F598" s="5">
        <f t="shared" si="247"/>
        <v>0</v>
      </c>
      <c r="G598" s="1">
        <f t="shared" si="241"/>
        <v>19</v>
      </c>
      <c r="H598" s="2">
        <f t="shared" si="236"/>
        <v>0.22093023255813954</v>
      </c>
      <c r="I598" s="6"/>
      <c r="J598" s="2">
        <f t="shared" si="242"/>
        <v>0.60465116279069764</v>
      </c>
      <c r="K598" s="2">
        <f t="shared" si="243"/>
        <v>0.38372093023255816</v>
      </c>
      <c r="L598" s="2">
        <f t="shared" si="244"/>
        <v>0</v>
      </c>
      <c r="M598" s="2">
        <f t="shared" si="248"/>
        <v>1.1627906976744207E-2</v>
      </c>
      <c r="N598" s="63">
        <v>52</v>
      </c>
      <c r="O598" s="63">
        <v>33</v>
      </c>
      <c r="P598" s="63"/>
      <c r="Q598" s="63">
        <v>0</v>
      </c>
      <c r="R598" s="63">
        <v>1</v>
      </c>
      <c r="S598" s="63"/>
      <c r="T598" s="67"/>
      <c r="U598" s="63"/>
      <c r="V598" s="63"/>
      <c r="W598" s="63">
        <f t="shared" si="231"/>
        <v>0</v>
      </c>
      <c r="X598" s="63">
        <v>0</v>
      </c>
      <c r="Y598" s="63"/>
      <c r="Z598" s="63"/>
      <c r="AA598" s="63"/>
      <c r="AB598" s="63"/>
      <c r="AJ598" s="8">
        <v>0</v>
      </c>
      <c r="AN598" t="str">
        <f t="shared" si="232"/>
        <v>Sandy River</v>
      </c>
      <c r="AO598" t="s">
        <v>1146</v>
      </c>
      <c r="AP598">
        <v>2</v>
      </c>
      <c r="AR598" s="111">
        <v>23</v>
      </c>
      <c r="AS598" s="113">
        <v>7</v>
      </c>
      <c r="AT598" s="113">
        <v>85</v>
      </c>
      <c r="AU598" s="117">
        <v>65655</v>
      </c>
      <c r="AV598" s="117">
        <f t="shared" si="233"/>
        <v>23007</v>
      </c>
      <c r="AW598" t="s">
        <v>3099</v>
      </c>
      <c r="AX598">
        <f t="shared" si="246"/>
        <v>2365655</v>
      </c>
      <c r="AY598" s="1">
        <v>1</v>
      </c>
      <c r="BC598">
        <v>35.270000000000003</v>
      </c>
      <c r="BD598">
        <v>1.1599999999999999</v>
      </c>
      <c r="BE598">
        <v>34.1</v>
      </c>
      <c r="BH598" s="123">
        <f t="shared" si="238"/>
        <v>0.60399999999999998</v>
      </c>
      <c r="BI598" s="123">
        <f t="shared" si="239"/>
        <v>0</v>
      </c>
      <c r="BJ598">
        <f t="shared" si="240"/>
        <v>0</v>
      </c>
      <c r="BN598" s="63">
        <v>0</v>
      </c>
    </row>
    <row r="599" spans="1:66" hidden="1" outlineLevel="1">
      <c r="A599" t="s">
        <v>1999</v>
      </c>
      <c r="B599" s="8" t="s">
        <v>1706</v>
      </c>
      <c r="C599" s="1">
        <f t="shared" si="245"/>
        <v>9575</v>
      </c>
      <c r="D599" s="5">
        <f>IF(N599&gt;0, RANK(N599,(N599:P599,Q599:AE599)),0)</f>
        <v>1</v>
      </c>
      <c r="E599" s="5">
        <f>IF(O599&gt;0,RANK(O599,(N599:P599,Q599:AE599)),0)</f>
        <v>2</v>
      </c>
      <c r="F599" s="5">
        <f t="shared" si="247"/>
        <v>0</v>
      </c>
      <c r="G599" s="1">
        <f t="shared" si="241"/>
        <v>1887</v>
      </c>
      <c r="H599" s="2">
        <f t="shared" si="236"/>
        <v>0.19707571801566579</v>
      </c>
      <c r="I599" s="6"/>
      <c r="J599" s="2">
        <f t="shared" si="242"/>
        <v>0.58360313315926893</v>
      </c>
      <c r="K599" s="2">
        <f t="shared" si="243"/>
        <v>0.38652741514360311</v>
      </c>
      <c r="L599" s="2">
        <f t="shared" si="244"/>
        <v>0</v>
      </c>
      <c r="M599" s="2">
        <f t="shared" si="248"/>
        <v>2.9869451697127958E-2</v>
      </c>
      <c r="N599" s="63">
        <v>5588</v>
      </c>
      <c r="O599" s="63">
        <v>3701</v>
      </c>
      <c r="P599" s="63"/>
      <c r="Q599" s="63">
        <v>111</v>
      </c>
      <c r="R599" s="63">
        <v>114</v>
      </c>
      <c r="S599" s="63"/>
      <c r="T599" s="67"/>
      <c r="U599" s="63"/>
      <c r="V599" s="63"/>
      <c r="W599" s="63">
        <f t="shared" si="231"/>
        <v>61</v>
      </c>
      <c r="X599" s="63">
        <v>0</v>
      </c>
      <c r="Y599" s="63"/>
      <c r="Z599" s="63"/>
      <c r="AA599" s="63"/>
      <c r="AB599" s="63"/>
      <c r="AJ599" s="8">
        <v>0</v>
      </c>
      <c r="AN599" t="str">
        <f t="shared" si="232"/>
        <v>Sanford</v>
      </c>
      <c r="AO599" t="s">
        <v>932</v>
      </c>
      <c r="AP599">
        <v>1</v>
      </c>
      <c r="AR599" s="111">
        <v>23</v>
      </c>
      <c r="AS599" s="113">
        <v>31</v>
      </c>
      <c r="AT599" s="113">
        <v>115</v>
      </c>
      <c r="AU599" s="117">
        <v>65760</v>
      </c>
      <c r="AV599" s="117">
        <f t="shared" si="233"/>
        <v>23031</v>
      </c>
      <c r="AW599" t="s">
        <v>1480</v>
      </c>
      <c r="AX599">
        <f t="shared" si="246"/>
        <v>2365760</v>
      </c>
      <c r="AY599" s="1">
        <v>113</v>
      </c>
      <c r="BC599">
        <v>48.72</v>
      </c>
      <c r="BD599">
        <v>0.92</v>
      </c>
      <c r="BE599">
        <v>47.8</v>
      </c>
      <c r="BH599" s="123">
        <f t="shared" ref="BH599:BH670" si="249">IF(D599=1,ROUNDDOWN(J599,3),0)</f>
        <v>0.58299999999999996</v>
      </c>
      <c r="BI599" s="123">
        <f t="shared" ref="BI599:BI670" si="250">IF(E599=1,ROUNDDOWN(K599,3),0)</f>
        <v>0</v>
      </c>
      <c r="BJ599">
        <f t="shared" ref="BJ599:BJ670" si="251">IF(BH599=BI599,ROUNDDOWN(BI599*10,0),0)</f>
        <v>0</v>
      </c>
      <c r="BN599" s="63">
        <v>61</v>
      </c>
    </row>
    <row r="600" spans="1:66" hidden="1" outlineLevel="1">
      <c r="A600" t="s">
        <v>2495</v>
      </c>
      <c r="B600" s="8" t="s">
        <v>1706</v>
      </c>
      <c r="C600" s="1">
        <f t="shared" si="245"/>
        <v>669</v>
      </c>
      <c r="D600" s="5">
        <f>IF(N600&gt;0, RANK(N600,(N600:P600,Q600:AE600)),0)</f>
        <v>2</v>
      </c>
      <c r="E600" s="5">
        <f>IF(O600&gt;0,RANK(O600,(N600:P600,Q600:AE600)),0)</f>
        <v>1</v>
      </c>
      <c r="F600" s="5">
        <f t="shared" si="247"/>
        <v>0</v>
      </c>
      <c r="G600" s="1">
        <f t="shared" si="241"/>
        <v>24</v>
      </c>
      <c r="H600" s="2">
        <f t="shared" si="236"/>
        <v>3.5874439461883408E-2</v>
      </c>
      <c r="I600" s="6"/>
      <c r="J600" s="2">
        <f t="shared" si="242"/>
        <v>0.47384155455904337</v>
      </c>
      <c r="K600" s="2">
        <f t="shared" si="243"/>
        <v>0.50971599402092671</v>
      </c>
      <c r="L600" s="2">
        <f t="shared" si="244"/>
        <v>0</v>
      </c>
      <c r="M600" s="2">
        <f t="shared" si="248"/>
        <v>1.644245142002998E-2</v>
      </c>
      <c r="N600" s="63">
        <v>317</v>
      </c>
      <c r="O600" s="63">
        <v>341</v>
      </c>
      <c r="P600" s="63"/>
      <c r="Q600" s="63">
        <v>4</v>
      </c>
      <c r="R600" s="63">
        <v>5</v>
      </c>
      <c r="S600" s="63"/>
      <c r="T600" s="67"/>
      <c r="U600" s="63"/>
      <c r="V600" s="63"/>
      <c r="W600" s="63">
        <f t="shared" si="231"/>
        <v>2</v>
      </c>
      <c r="X600" s="63">
        <v>0</v>
      </c>
      <c r="Y600" s="63"/>
      <c r="Z600" s="63"/>
      <c r="AA600" s="63"/>
      <c r="AB600" s="63"/>
      <c r="AJ600" s="8">
        <v>0</v>
      </c>
      <c r="AN600" t="str">
        <f t="shared" si="232"/>
        <v>Sangerville</v>
      </c>
      <c r="AO600" t="s">
        <v>1968</v>
      </c>
      <c r="AP600">
        <v>2</v>
      </c>
      <c r="AR600" s="111">
        <v>23</v>
      </c>
      <c r="AS600" s="113">
        <v>21</v>
      </c>
      <c r="AT600" s="113">
        <v>80</v>
      </c>
      <c r="AU600" s="117">
        <v>65865</v>
      </c>
      <c r="AV600" s="117">
        <f t="shared" si="233"/>
        <v>23021</v>
      </c>
      <c r="AW600" t="s">
        <v>1480</v>
      </c>
      <c r="AX600">
        <f t="shared" si="246"/>
        <v>2365865</v>
      </c>
      <c r="AY600" s="1">
        <v>7</v>
      </c>
      <c r="BC600">
        <v>39.700000000000003</v>
      </c>
      <c r="BD600">
        <v>1.1499999999999999</v>
      </c>
      <c r="BE600">
        <v>38.54</v>
      </c>
      <c r="BH600" s="123">
        <f t="shared" si="249"/>
        <v>0</v>
      </c>
      <c r="BI600" s="123">
        <f t="shared" si="250"/>
        <v>0.50900000000000001</v>
      </c>
      <c r="BJ600">
        <f t="shared" si="251"/>
        <v>0</v>
      </c>
      <c r="BN600" s="63">
        <v>2</v>
      </c>
    </row>
    <row r="601" spans="1:66" hidden="1" outlineLevel="1">
      <c r="A601" t="s">
        <v>2530</v>
      </c>
      <c r="B601" s="8" t="s">
        <v>1706</v>
      </c>
      <c r="C601" s="1">
        <f t="shared" si="245"/>
        <v>11765</v>
      </c>
      <c r="D601" s="5">
        <f>IF(N601&gt;0, RANK(N601,(N601:P601,Q601:AE601)),0)</f>
        <v>1</v>
      </c>
      <c r="E601" s="5">
        <f>IF(O601&gt;0,RANK(O601,(N601:P601,Q601:AE601)),0)</f>
        <v>2</v>
      </c>
      <c r="F601" s="5">
        <f t="shared" si="247"/>
        <v>0</v>
      </c>
      <c r="G601" s="1">
        <f t="shared" si="241"/>
        <v>1164</v>
      </c>
      <c r="H601" s="2">
        <f t="shared" si="236"/>
        <v>9.8937526561835951E-2</v>
      </c>
      <c r="I601" s="6"/>
      <c r="J601" s="2">
        <f t="shared" si="242"/>
        <v>0.53982150446238841</v>
      </c>
      <c r="K601" s="2">
        <f t="shared" si="243"/>
        <v>0.4408839779005525</v>
      </c>
      <c r="L601" s="2">
        <f t="shared" si="244"/>
        <v>0</v>
      </c>
      <c r="M601" s="2">
        <f t="shared" si="248"/>
        <v>1.9294517637059083E-2</v>
      </c>
      <c r="N601" s="63">
        <v>6351</v>
      </c>
      <c r="O601" s="63">
        <v>5187</v>
      </c>
      <c r="P601" s="63"/>
      <c r="Q601" s="63">
        <v>116</v>
      </c>
      <c r="R601" s="63">
        <v>85</v>
      </c>
      <c r="S601" s="63"/>
      <c r="T601" s="67"/>
      <c r="U601" s="63"/>
      <c r="V601" s="63"/>
      <c r="W601" s="63">
        <f t="shared" si="231"/>
        <v>26</v>
      </c>
      <c r="X601" s="63">
        <v>0</v>
      </c>
      <c r="Y601" s="63"/>
      <c r="Z601" s="63"/>
      <c r="AA601" s="63"/>
      <c r="AB601" s="63"/>
      <c r="AJ601" s="8">
        <v>0</v>
      </c>
      <c r="AN601" t="str">
        <f t="shared" si="232"/>
        <v>Scarborough</v>
      </c>
      <c r="AO601" t="s">
        <v>1539</v>
      </c>
      <c r="AP601">
        <v>1</v>
      </c>
      <c r="AR601" s="111">
        <v>23</v>
      </c>
      <c r="AS601" s="113">
        <v>5</v>
      </c>
      <c r="AT601" s="113">
        <v>100</v>
      </c>
      <c r="AU601" s="117">
        <v>66145</v>
      </c>
      <c r="AV601" s="117">
        <f t="shared" si="233"/>
        <v>23005</v>
      </c>
      <c r="AW601" t="s">
        <v>1480</v>
      </c>
      <c r="AX601">
        <f t="shared" si="246"/>
        <v>2366145</v>
      </c>
      <c r="AY601" s="1">
        <v>73</v>
      </c>
      <c r="BC601">
        <v>55.32</v>
      </c>
      <c r="BD601">
        <v>7.61</v>
      </c>
      <c r="BE601">
        <v>47.71</v>
      </c>
      <c r="BH601" s="123">
        <f t="shared" si="249"/>
        <v>0.53900000000000003</v>
      </c>
      <c r="BI601" s="123">
        <f t="shared" si="250"/>
        <v>0</v>
      </c>
      <c r="BJ601">
        <f t="shared" si="251"/>
        <v>0</v>
      </c>
      <c r="BN601" s="63">
        <v>26</v>
      </c>
    </row>
    <row r="602" spans="1:66" hidden="1" outlineLevel="1">
      <c r="A602" t="s">
        <v>3019</v>
      </c>
      <c r="B602" s="8" t="s">
        <v>1706</v>
      </c>
      <c r="C602" s="1">
        <f t="shared" si="245"/>
        <v>735</v>
      </c>
      <c r="D602" s="5">
        <f>IF(N602&gt;0, RANK(N602,(N602:P602,Q602:AE602)),0)</f>
        <v>1</v>
      </c>
      <c r="E602" s="5">
        <f>IF(O602&gt;0,RANK(O602,(N602:P602,Q602:AE602)),0)</f>
        <v>2</v>
      </c>
      <c r="F602" s="5">
        <f t="shared" si="247"/>
        <v>0</v>
      </c>
      <c r="G602" s="1">
        <f t="shared" si="241"/>
        <v>50</v>
      </c>
      <c r="H602" s="2">
        <f t="shared" ref="H602:H671" si="252">IF(C602&gt;0,G602/C602,0)</f>
        <v>6.8027210884353748E-2</v>
      </c>
      <c r="I602" s="6"/>
      <c r="J602" s="2">
        <f t="shared" si="242"/>
        <v>0.52108843537414962</v>
      </c>
      <c r="K602" s="2">
        <f t="shared" si="243"/>
        <v>0.45306122448979591</v>
      </c>
      <c r="L602" s="2">
        <f t="shared" si="244"/>
        <v>0</v>
      </c>
      <c r="M602" s="2">
        <f t="shared" si="248"/>
        <v>2.5850340136054473E-2</v>
      </c>
      <c r="N602" s="63">
        <v>383</v>
      </c>
      <c r="O602" s="63">
        <v>333</v>
      </c>
      <c r="P602" s="63"/>
      <c r="Q602" s="63">
        <v>9</v>
      </c>
      <c r="R602" s="63">
        <v>8</v>
      </c>
      <c r="S602" s="63"/>
      <c r="T602" s="67"/>
      <c r="U602" s="63"/>
      <c r="V602" s="63"/>
      <c r="W602" s="63">
        <f t="shared" si="231"/>
        <v>2</v>
      </c>
      <c r="X602" s="63">
        <v>0</v>
      </c>
      <c r="Y602" s="63"/>
      <c r="Z602" s="63"/>
      <c r="AA602" s="63"/>
      <c r="AB602" s="63"/>
      <c r="AJ602" s="8">
        <v>0</v>
      </c>
      <c r="AN602" t="str">
        <f t="shared" si="232"/>
        <v>Searsmont</v>
      </c>
      <c r="AO602" t="s">
        <v>220</v>
      </c>
      <c r="AP602">
        <v>2</v>
      </c>
      <c r="AR602" s="111">
        <v>23</v>
      </c>
      <c r="AS602" s="113">
        <v>27</v>
      </c>
      <c r="AT602" s="113">
        <v>90</v>
      </c>
      <c r="AU602" s="117">
        <v>66565</v>
      </c>
      <c r="AV602" s="117">
        <f t="shared" si="233"/>
        <v>23027</v>
      </c>
      <c r="AW602" t="s">
        <v>1480</v>
      </c>
      <c r="AX602">
        <f t="shared" si="246"/>
        <v>2366565</v>
      </c>
      <c r="AY602" s="1">
        <v>16</v>
      </c>
      <c r="BC602">
        <v>39.200000000000003</v>
      </c>
      <c r="BD602">
        <v>1.41</v>
      </c>
      <c r="BE602">
        <v>37.79</v>
      </c>
      <c r="BH602" s="123">
        <f t="shared" si="249"/>
        <v>0.52100000000000002</v>
      </c>
      <c r="BI602" s="123">
        <f t="shared" si="250"/>
        <v>0</v>
      </c>
      <c r="BJ602">
        <f t="shared" si="251"/>
        <v>0</v>
      </c>
      <c r="BN602" s="63">
        <v>2</v>
      </c>
    </row>
    <row r="603" spans="1:66" hidden="1" outlineLevel="1">
      <c r="A603" t="s">
        <v>2592</v>
      </c>
      <c r="B603" s="8" t="s">
        <v>1706</v>
      </c>
      <c r="C603" s="1">
        <f t="shared" si="245"/>
        <v>1432</v>
      </c>
      <c r="D603" s="5">
        <f>IF(N603&gt;0, RANK(N603,(N603:P603,Q603:AE603)),0)</f>
        <v>1</v>
      </c>
      <c r="E603" s="5">
        <f>IF(O603&gt;0,RANK(O603,(N603:P603,Q603:AE603)),0)</f>
        <v>2</v>
      </c>
      <c r="F603" s="5">
        <f t="shared" si="247"/>
        <v>0</v>
      </c>
      <c r="G603" s="1">
        <f t="shared" si="241"/>
        <v>145</v>
      </c>
      <c r="H603" s="2">
        <f t="shared" si="252"/>
        <v>0.10125698324022346</v>
      </c>
      <c r="I603" s="6"/>
      <c r="J603" s="2">
        <f t="shared" si="242"/>
        <v>0.53561452513966479</v>
      </c>
      <c r="K603" s="2">
        <f t="shared" si="243"/>
        <v>0.43435754189944137</v>
      </c>
      <c r="L603" s="2">
        <f t="shared" si="244"/>
        <v>0</v>
      </c>
      <c r="M603" s="2">
        <f t="shared" si="248"/>
        <v>3.0027932960893844E-2</v>
      </c>
      <c r="N603" s="63">
        <v>767</v>
      </c>
      <c r="O603" s="63">
        <v>622</v>
      </c>
      <c r="P603" s="63"/>
      <c r="Q603" s="63">
        <v>23</v>
      </c>
      <c r="R603" s="63">
        <v>19</v>
      </c>
      <c r="S603" s="63"/>
      <c r="T603" s="67"/>
      <c r="U603" s="63"/>
      <c r="V603" s="63"/>
      <c r="W603" s="63">
        <f t="shared" si="231"/>
        <v>1</v>
      </c>
      <c r="X603" s="63">
        <v>0</v>
      </c>
      <c r="Y603" s="63"/>
      <c r="Z603" s="63"/>
      <c r="AA603" s="63"/>
      <c r="AB603" s="63"/>
      <c r="AJ603" s="8">
        <v>0</v>
      </c>
      <c r="AN603" t="str">
        <f t="shared" si="232"/>
        <v>Searsport</v>
      </c>
      <c r="AO603" t="s">
        <v>220</v>
      </c>
      <c r="AP603">
        <v>2</v>
      </c>
      <c r="AR603" s="111">
        <v>23</v>
      </c>
      <c r="AS603" s="113">
        <v>27</v>
      </c>
      <c r="AT603" s="113">
        <v>95</v>
      </c>
      <c r="AU603" s="117">
        <v>66635</v>
      </c>
      <c r="AV603" s="117">
        <f t="shared" ref="AV603:AV674" si="253">AR603*1000+AS603</f>
        <v>23027</v>
      </c>
      <c r="AW603" t="s">
        <v>1480</v>
      </c>
      <c r="AX603">
        <f t="shared" si="246"/>
        <v>2366635</v>
      </c>
      <c r="AY603" s="1">
        <v>15</v>
      </c>
      <c r="BC603">
        <v>42.94</v>
      </c>
      <c r="BD603">
        <v>14.35</v>
      </c>
      <c r="BE603">
        <v>28.6</v>
      </c>
      <c r="BH603" s="123">
        <f t="shared" si="249"/>
        <v>0.53500000000000003</v>
      </c>
      <c r="BI603" s="123">
        <f t="shared" si="250"/>
        <v>0</v>
      </c>
      <c r="BJ603">
        <f t="shared" si="251"/>
        <v>0</v>
      </c>
      <c r="BN603" s="63">
        <v>1</v>
      </c>
    </row>
    <row r="604" spans="1:66" hidden="1" outlineLevel="1">
      <c r="A604" t="s">
        <v>2303</v>
      </c>
      <c r="B604" s="8" t="s">
        <v>1706</v>
      </c>
      <c r="C604" s="1">
        <f t="shared" si="245"/>
        <v>1018</v>
      </c>
      <c r="D604" s="5">
        <f>IF(N604&gt;0, RANK(N604,(N604:P604,Q604:AE604)),0)</f>
        <v>1</v>
      </c>
      <c r="E604" s="5">
        <f>IF(O604&gt;0,RANK(O604,(N604:P604,Q604:AE604)),0)</f>
        <v>2</v>
      </c>
      <c r="F604" s="5">
        <f t="shared" si="247"/>
        <v>0</v>
      </c>
      <c r="G604" s="1">
        <f t="shared" si="241"/>
        <v>44</v>
      </c>
      <c r="H604" s="2">
        <f t="shared" si="252"/>
        <v>4.3222003929273084E-2</v>
      </c>
      <c r="I604" s="6"/>
      <c r="J604" s="2">
        <f t="shared" si="242"/>
        <v>0.50687622789783893</v>
      </c>
      <c r="K604" s="2">
        <f t="shared" si="243"/>
        <v>0.46365422396856582</v>
      </c>
      <c r="L604" s="2">
        <f t="shared" si="244"/>
        <v>0</v>
      </c>
      <c r="M604" s="2">
        <f t="shared" si="248"/>
        <v>2.9469548133595258E-2</v>
      </c>
      <c r="N604" s="63">
        <v>516</v>
      </c>
      <c r="O604" s="63">
        <v>472</v>
      </c>
      <c r="P604" s="63"/>
      <c r="Q604" s="63">
        <v>13</v>
      </c>
      <c r="R604" s="63">
        <v>12</v>
      </c>
      <c r="S604" s="63"/>
      <c r="T604" s="67"/>
      <c r="U604" s="63"/>
      <c r="V604" s="63"/>
      <c r="W604" s="63">
        <f t="shared" si="231"/>
        <v>4</v>
      </c>
      <c r="X604" s="63">
        <v>1</v>
      </c>
      <c r="Y604" s="63"/>
      <c r="Z604" s="63"/>
      <c r="AA604" s="63"/>
      <c r="AB604" s="63"/>
      <c r="AJ604" s="8">
        <v>0</v>
      </c>
      <c r="AN604" t="str">
        <f t="shared" si="232"/>
        <v>Sebago</v>
      </c>
      <c r="AO604" t="s">
        <v>1539</v>
      </c>
      <c r="AP604">
        <v>1</v>
      </c>
      <c r="AR604" s="111">
        <v>23</v>
      </c>
      <c r="AS604" s="113">
        <v>5</v>
      </c>
      <c r="AT604" s="113">
        <v>105</v>
      </c>
      <c r="AU604" s="117">
        <v>66775</v>
      </c>
      <c r="AV604" s="117">
        <f t="shared" si="253"/>
        <v>23005</v>
      </c>
      <c r="AW604" t="s">
        <v>1480</v>
      </c>
      <c r="AX604">
        <f t="shared" si="246"/>
        <v>2366775</v>
      </c>
      <c r="AY604" s="1">
        <v>12</v>
      </c>
      <c r="BC604">
        <v>46.1</v>
      </c>
      <c r="BD604">
        <v>13.31</v>
      </c>
      <c r="BE604">
        <v>32.78</v>
      </c>
      <c r="BH604" s="123">
        <f t="shared" si="249"/>
        <v>0.50600000000000001</v>
      </c>
      <c r="BI604" s="123">
        <f t="shared" si="250"/>
        <v>0</v>
      </c>
      <c r="BJ604">
        <f t="shared" si="251"/>
        <v>0</v>
      </c>
      <c r="BN604" s="63">
        <v>4</v>
      </c>
    </row>
    <row r="605" spans="1:66" hidden="1" outlineLevel="1">
      <c r="A605" t="s">
        <v>1319</v>
      </c>
      <c r="B605" s="8" t="s">
        <v>1706</v>
      </c>
      <c r="C605" s="1">
        <f t="shared" si="245"/>
        <v>380</v>
      </c>
      <c r="D605" s="5">
        <f>IF(N605&gt;0, RANK(N605,(N605:P605,Q605:AE605)),0)</f>
        <v>2</v>
      </c>
      <c r="E605" s="5">
        <f>IF(O605&gt;0,RANK(O605,(N605:P605,Q605:AE605)),0)</f>
        <v>1</v>
      </c>
      <c r="F605" s="5">
        <f t="shared" si="247"/>
        <v>0</v>
      </c>
      <c r="G605" s="1">
        <f t="shared" si="241"/>
        <v>86</v>
      </c>
      <c r="H605" s="2">
        <f t="shared" si="252"/>
        <v>0.22631578947368422</v>
      </c>
      <c r="I605" s="6"/>
      <c r="J605" s="2">
        <f t="shared" si="242"/>
        <v>0.36578947368421055</v>
      </c>
      <c r="K605" s="2">
        <f t="shared" si="243"/>
        <v>0.59210526315789469</v>
      </c>
      <c r="L605" s="2">
        <f t="shared" si="244"/>
        <v>0</v>
      </c>
      <c r="M605" s="2">
        <f t="shared" si="248"/>
        <v>4.2105263157894757E-2</v>
      </c>
      <c r="N605" s="63">
        <v>139</v>
      </c>
      <c r="O605" s="63">
        <v>225</v>
      </c>
      <c r="P605" s="63"/>
      <c r="Q605" s="63">
        <v>9</v>
      </c>
      <c r="R605" s="63">
        <v>3</v>
      </c>
      <c r="S605" s="63"/>
      <c r="T605" s="67"/>
      <c r="U605" s="63"/>
      <c r="V605" s="63"/>
      <c r="W605" s="63">
        <f t="shared" si="231"/>
        <v>4</v>
      </c>
      <c r="X605" s="63">
        <v>0</v>
      </c>
      <c r="Y605" s="63"/>
      <c r="Z605" s="63"/>
      <c r="AA605" s="63"/>
      <c r="AB605" s="63"/>
      <c r="AJ605" s="8">
        <v>0</v>
      </c>
      <c r="AN605" t="str">
        <f t="shared" si="232"/>
        <v>Sebec</v>
      </c>
      <c r="AO605" t="s">
        <v>1968</v>
      </c>
      <c r="AP605">
        <v>2</v>
      </c>
      <c r="AR605" s="111">
        <v>23</v>
      </c>
      <c r="AS605" s="113">
        <v>21</v>
      </c>
      <c r="AT605" s="113">
        <v>85</v>
      </c>
      <c r="AU605" s="117">
        <v>66950</v>
      </c>
      <c r="AV605" s="117">
        <f t="shared" si="253"/>
        <v>23021</v>
      </c>
      <c r="AW605" t="s">
        <v>1480</v>
      </c>
      <c r="AX605">
        <f t="shared" si="246"/>
        <v>2366950</v>
      </c>
      <c r="AY605" s="1">
        <v>0</v>
      </c>
      <c r="BC605">
        <v>37.979999999999997</v>
      </c>
      <c r="BD605">
        <v>0.98</v>
      </c>
      <c r="BE605">
        <v>37</v>
      </c>
      <c r="BH605" s="123">
        <f t="shared" si="249"/>
        <v>0</v>
      </c>
      <c r="BI605" s="123">
        <f t="shared" si="250"/>
        <v>0.59199999999999997</v>
      </c>
      <c r="BJ605">
        <f t="shared" si="251"/>
        <v>0</v>
      </c>
      <c r="BN605" s="63">
        <v>4</v>
      </c>
    </row>
    <row r="606" spans="1:66" hidden="1" outlineLevel="1">
      <c r="A606" t="s">
        <v>1672</v>
      </c>
      <c r="B606" s="8" t="s">
        <v>1706</v>
      </c>
      <c r="C606" s="1">
        <f t="shared" si="245"/>
        <v>26</v>
      </c>
      <c r="D606" s="5">
        <f>IF(N606&gt;0, RANK(N606,(N606:P606,Q606:AE606)),0)</f>
        <v>1</v>
      </c>
      <c r="E606" s="5">
        <f>IF(O606&gt;0,RANK(O606,(N606:P606,Q606:AE606)),0)</f>
        <v>2</v>
      </c>
      <c r="F606" s="5">
        <f t="shared" si="247"/>
        <v>0</v>
      </c>
      <c r="G606" s="1">
        <f t="shared" si="241"/>
        <v>6</v>
      </c>
      <c r="H606" s="2">
        <f t="shared" si="252"/>
        <v>0.23076923076923078</v>
      </c>
      <c r="I606" s="6"/>
      <c r="J606" s="2">
        <f t="shared" si="242"/>
        <v>0.61538461538461542</v>
      </c>
      <c r="K606" s="2">
        <f t="shared" si="243"/>
        <v>0.38461538461538464</v>
      </c>
      <c r="L606" s="2">
        <f t="shared" si="244"/>
        <v>0</v>
      </c>
      <c r="M606" s="2">
        <f t="shared" si="248"/>
        <v>-5.5511151231257827E-17</v>
      </c>
      <c r="N606" s="63">
        <v>16</v>
      </c>
      <c r="O606" s="63">
        <v>10</v>
      </c>
      <c r="P606" s="63"/>
      <c r="Q606" s="63">
        <v>0</v>
      </c>
      <c r="R606" s="63">
        <v>0</v>
      </c>
      <c r="S606" s="63"/>
      <c r="T606" s="67"/>
      <c r="U606" s="63"/>
      <c r="V606" s="63"/>
      <c r="W606" s="63">
        <f t="shared" si="231"/>
        <v>0</v>
      </c>
      <c r="X606" s="63">
        <v>0</v>
      </c>
      <c r="Y606" s="63"/>
      <c r="Z606" s="63"/>
      <c r="AA606" s="63"/>
      <c r="AB606" s="63"/>
      <c r="AJ606" s="8">
        <v>0</v>
      </c>
      <c r="AN606" t="str">
        <f t="shared" si="232"/>
        <v>Seboeis</v>
      </c>
      <c r="AO606" t="s">
        <v>2496</v>
      </c>
      <c r="AP606">
        <v>2</v>
      </c>
      <c r="AR606" s="111">
        <v>23</v>
      </c>
      <c r="AS606" s="113">
        <v>19</v>
      </c>
      <c r="AT606" s="113">
        <v>275</v>
      </c>
      <c r="AU606" s="117">
        <v>67160</v>
      </c>
      <c r="AV606" s="117">
        <f t="shared" si="253"/>
        <v>23019</v>
      </c>
      <c r="AW606" t="s">
        <v>3099</v>
      </c>
      <c r="AX606">
        <f t="shared" si="246"/>
        <v>2367160</v>
      </c>
      <c r="AY606" s="1">
        <v>0</v>
      </c>
      <c r="BC606">
        <v>41.72</v>
      </c>
      <c r="BD606">
        <v>1.72</v>
      </c>
      <c r="BE606">
        <v>40</v>
      </c>
      <c r="BH606" s="123">
        <f t="shared" si="249"/>
        <v>0.61499999999999999</v>
      </c>
      <c r="BI606" s="123">
        <f t="shared" si="250"/>
        <v>0</v>
      </c>
      <c r="BJ606">
        <f t="shared" si="251"/>
        <v>0</v>
      </c>
      <c r="BN606" s="63">
        <v>0</v>
      </c>
    </row>
    <row r="607" spans="1:66" hidden="1" outlineLevel="1">
      <c r="A607" t="s">
        <v>2850</v>
      </c>
      <c r="B607" s="8" t="s">
        <v>1706</v>
      </c>
      <c r="C607" s="1">
        <f t="shared" si="245"/>
        <v>704</v>
      </c>
      <c r="D607" s="5">
        <f>IF(N607&gt;0, RANK(N607,(N607:P607,Q607:AE607)),0)</f>
        <v>1</v>
      </c>
      <c r="E607" s="5">
        <f>IF(O607&gt;0,RANK(O607,(N607:P607,Q607:AE607)),0)</f>
        <v>2</v>
      </c>
      <c r="F607" s="5">
        <f t="shared" si="247"/>
        <v>0</v>
      </c>
      <c r="G607" s="1">
        <f t="shared" si="241"/>
        <v>214</v>
      </c>
      <c r="H607" s="2">
        <f t="shared" si="252"/>
        <v>0.30397727272727271</v>
      </c>
      <c r="I607" s="6"/>
      <c r="J607" s="2">
        <f t="shared" si="242"/>
        <v>0.63494318181818177</v>
      </c>
      <c r="K607" s="2">
        <f t="shared" si="243"/>
        <v>0.33096590909090912</v>
      </c>
      <c r="L607" s="2">
        <f t="shared" si="244"/>
        <v>0</v>
      </c>
      <c r="M607" s="2">
        <f t="shared" si="248"/>
        <v>3.4090909090909116E-2</v>
      </c>
      <c r="N607" s="63">
        <v>447</v>
      </c>
      <c r="O607" s="63">
        <v>233</v>
      </c>
      <c r="P607" s="63"/>
      <c r="Q607" s="63">
        <v>7</v>
      </c>
      <c r="R607" s="63">
        <v>12</v>
      </c>
      <c r="S607" s="63"/>
      <c r="T607" s="67"/>
      <c r="U607" s="63"/>
      <c r="V607" s="63"/>
      <c r="W607" s="63">
        <f t="shared" si="231"/>
        <v>5</v>
      </c>
      <c r="X607" s="63">
        <v>0</v>
      </c>
      <c r="Y607" s="63"/>
      <c r="Z607" s="63"/>
      <c r="AA607" s="63"/>
      <c r="AB607" s="63"/>
      <c r="AJ607" s="8">
        <v>0</v>
      </c>
      <c r="AN607" t="str">
        <f t="shared" si="232"/>
        <v>Sedgwick</v>
      </c>
      <c r="AO607" t="s">
        <v>603</v>
      </c>
      <c r="AP607">
        <v>2</v>
      </c>
      <c r="AR607" s="111">
        <v>23</v>
      </c>
      <c r="AS607" s="113">
        <v>9</v>
      </c>
      <c r="AT607" s="113">
        <v>130</v>
      </c>
      <c r="AU607" s="117">
        <v>67300</v>
      </c>
      <c r="AV607" s="117">
        <f t="shared" si="253"/>
        <v>23009</v>
      </c>
      <c r="AW607" t="s">
        <v>1480</v>
      </c>
      <c r="AX607">
        <f t="shared" si="246"/>
        <v>2367300</v>
      </c>
      <c r="AY607" s="1">
        <v>10</v>
      </c>
      <c r="BC607">
        <v>31.08</v>
      </c>
      <c r="BD607">
        <v>4.0599999999999996</v>
      </c>
      <c r="BE607">
        <v>27.02</v>
      </c>
      <c r="BH607" s="123">
        <f t="shared" si="249"/>
        <v>0.63400000000000001</v>
      </c>
      <c r="BI607" s="123">
        <f t="shared" si="250"/>
        <v>0</v>
      </c>
      <c r="BJ607">
        <f t="shared" si="251"/>
        <v>0</v>
      </c>
      <c r="BN607" s="63">
        <v>5</v>
      </c>
    </row>
    <row r="608" spans="1:66" hidden="1" outlineLevel="1">
      <c r="A608" t="s">
        <v>2040</v>
      </c>
      <c r="B608" s="8" t="s">
        <v>1706</v>
      </c>
      <c r="C608" s="1">
        <f t="shared" si="245"/>
        <v>1453</v>
      </c>
      <c r="D608" s="5">
        <f>IF(N608&gt;0, RANK(N608,(N608:P608,Q608:AE608)),0)</f>
        <v>1</v>
      </c>
      <c r="E608" s="5">
        <f>IF(O608&gt;0,RANK(O608,(N608:P608,Q608:AE608)),0)</f>
        <v>2</v>
      </c>
      <c r="F608" s="5">
        <f t="shared" si="247"/>
        <v>0</v>
      </c>
      <c r="G608" s="1">
        <f t="shared" si="241"/>
        <v>27</v>
      </c>
      <c r="H608" s="2">
        <f t="shared" si="252"/>
        <v>1.8582243633860976E-2</v>
      </c>
      <c r="I608" s="6"/>
      <c r="J608" s="2">
        <f t="shared" si="242"/>
        <v>0.49552649690295941</v>
      </c>
      <c r="K608" s="2">
        <f t="shared" si="243"/>
        <v>0.47694425326909839</v>
      </c>
      <c r="L608" s="2">
        <f t="shared" si="244"/>
        <v>0</v>
      </c>
      <c r="M608" s="2">
        <f t="shared" si="248"/>
        <v>2.7529249827942248E-2</v>
      </c>
      <c r="N608" s="63">
        <v>720</v>
      </c>
      <c r="O608" s="63">
        <v>693</v>
      </c>
      <c r="P608" s="63"/>
      <c r="Q608" s="63">
        <v>16</v>
      </c>
      <c r="R608" s="63">
        <v>17</v>
      </c>
      <c r="S608" s="63"/>
      <c r="T608" s="67"/>
      <c r="U608" s="63"/>
      <c r="V608" s="63"/>
      <c r="W608" s="63">
        <f t="shared" si="231"/>
        <v>7</v>
      </c>
      <c r="X608" s="63">
        <v>0</v>
      </c>
      <c r="Y608" s="63"/>
      <c r="Z608" s="63"/>
      <c r="AA608" s="63"/>
      <c r="AB608" s="63"/>
      <c r="AJ608" s="8">
        <v>0</v>
      </c>
      <c r="AN608" t="str">
        <f t="shared" ref="AN608:AN671" si="254">A608</f>
        <v>Shapleigh</v>
      </c>
      <c r="AO608" t="s">
        <v>932</v>
      </c>
      <c r="AP608">
        <v>1</v>
      </c>
      <c r="AR608" s="111">
        <v>23</v>
      </c>
      <c r="AS608" s="113">
        <v>31</v>
      </c>
      <c r="AT608" s="113">
        <v>120</v>
      </c>
      <c r="AU608" s="117">
        <v>67475</v>
      </c>
      <c r="AV608" s="117">
        <f t="shared" si="253"/>
        <v>23031</v>
      </c>
      <c r="AW608" t="s">
        <v>1480</v>
      </c>
      <c r="AX608">
        <f t="shared" si="246"/>
        <v>2367475</v>
      </c>
      <c r="AY608" s="1">
        <v>16</v>
      </c>
      <c r="BC608">
        <v>41.24</v>
      </c>
      <c r="BD608">
        <v>2.4300000000000002</v>
      </c>
      <c r="BE608">
        <v>38.81</v>
      </c>
      <c r="BH608" s="123">
        <f t="shared" si="249"/>
        <v>0.495</v>
      </c>
      <c r="BI608" s="123">
        <f t="shared" si="250"/>
        <v>0</v>
      </c>
      <c r="BJ608">
        <f t="shared" si="251"/>
        <v>0</v>
      </c>
      <c r="BN608" s="63">
        <v>7</v>
      </c>
    </row>
    <row r="609" spans="1:66" hidden="1" outlineLevel="1">
      <c r="A609" t="s">
        <v>2895</v>
      </c>
      <c r="B609" s="8" t="s">
        <v>1706</v>
      </c>
      <c r="C609" s="1">
        <f t="shared" si="245"/>
        <v>604</v>
      </c>
      <c r="D609" s="5">
        <f>IF(N609&gt;0, RANK(N609,(N609:P609,Q609:AE609)),0)</f>
        <v>2</v>
      </c>
      <c r="E609" s="5">
        <f>IF(O609&gt;0,RANK(O609,(N609:P609,Q609:AE609)),0)</f>
        <v>1</v>
      </c>
      <c r="F609" s="5">
        <f t="shared" si="247"/>
        <v>0</v>
      </c>
      <c r="G609" s="1">
        <f t="shared" si="241"/>
        <v>147</v>
      </c>
      <c r="H609" s="2">
        <f t="shared" si="252"/>
        <v>0.2433774834437086</v>
      </c>
      <c r="I609" s="6"/>
      <c r="J609" s="2">
        <f t="shared" si="242"/>
        <v>0.36092715231788081</v>
      </c>
      <c r="K609" s="2">
        <f t="shared" si="243"/>
        <v>0.60430463576158944</v>
      </c>
      <c r="L609" s="2">
        <f t="shared" si="244"/>
        <v>0</v>
      </c>
      <c r="M609" s="2">
        <f t="shared" si="248"/>
        <v>3.4768211920529812E-2</v>
      </c>
      <c r="N609" s="63">
        <v>218</v>
      </c>
      <c r="O609" s="63">
        <v>365</v>
      </c>
      <c r="P609" s="63"/>
      <c r="Q609" s="63">
        <v>7</v>
      </c>
      <c r="R609" s="63">
        <v>12</v>
      </c>
      <c r="S609" s="63"/>
      <c r="T609" s="67"/>
      <c r="U609" s="63"/>
      <c r="V609" s="63"/>
      <c r="W609" s="63">
        <f t="shared" si="231"/>
        <v>2</v>
      </c>
      <c r="X609" s="63">
        <v>0</v>
      </c>
      <c r="Y609" s="63"/>
      <c r="Z609" s="63"/>
      <c r="AA609" s="63"/>
      <c r="AB609" s="63"/>
      <c r="AJ609" s="8">
        <v>0</v>
      </c>
      <c r="AN609" t="str">
        <f t="shared" si="254"/>
        <v>Sherman</v>
      </c>
      <c r="AO609" t="s">
        <v>2848</v>
      </c>
      <c r="AP609">
        <v>2</v>
      </c>
      <c r="AR609" s="111">
        <v>23</v>
      </c>
      <c r="AS609" s="113">
        <v>3</v>
      </c>
      <c r="AT609" s="113">
        <v>290</v>
      </c>
      <c r="AU609" s="117">
        <v>67790</v>
      </c>
      <c r="AV609" s="117">
        <f t="shared" si="253"/>
        <v>23003</v>
      </c>
      <c r="AW609" t="s">
        <v>1480</v>
      </c>
      <c r="AX609">
        <f t="shared" si="246"/>
        <v>2367790</v>
      </c>
      <c r="AY609" s="1">
        <v>7</v>
      </c>
      <c r="BC609">
        <v>40.81</v>
      </c>
      <c r="BD609">
        <v>0.49</v>
      </c>
      <c r="BE609">
        <v>40.32</v>
      </c>
      <c r="BH609" s="123">
        <f t="shared" si="249"/>
        <v>0</v>
      </c>
      <c r="BI609" s="123">
        <f t="shared" si="250"/>
        <v>0.60399999999999998</v>
      </c>
      <c r="BJ609">
        <f t="shared" si="251"/>
        <v>0</v>
      </c>
      <c r="BN609" s="63">
        <v>2</v>
      </c>
    </row>
    <row r="610" spans="1:66" hidden="1" outlineLevel="1">
      <c r="A610" t="s">
        <v>1359</v>
      </c>
      <c r="B610" s="8" t="s">
        <v>1706</v>
      </c>
      <c r="C610" s="1">
        <f t="shared" si="245"/>
        <v>135</v>
      </c>
      <c r="D610" s="5">
        <f>IF(N610&gt;0, RANK(N610,(N610:P610,Q610:AE610)),0)</f>
        <v>2</v>
      </c>
      <c r="E610" s="5">
        <f>IF(O610&gt;0,RANK(O610,(N610:P610,Q610:AE610)),0)</f>
        <v>1</v>
      </c>
      <c r="F610" s="5">
        <f t="shared" si="247"/>
        <v>0</v>
      </c>
      <c r="G610" s="1">
        <f t="shared" si="241"/>
        <v>22</v>
      </c>
      <c r="H610" s="2">
        <f t="shared" si="252"/>
        <v>0.16296296296296298</v>
      </c>
      <c r="I610" s="6"/>
      <c r="J610" s="2">
        <f t="shared" si="242"/>
        <v>0.40740740740740738</v>
      </c>
      <c r="K610" s="2">
        <f t="shared" si="243"/>
        <v>0.57037037037037042</v>
      </c>
      <c r="L610" s="2">
        <f t="shared" si="244"/>
        <v>0</v>
      </c>
      <c r="M610" s="2">
        <f t="shared" si="248"/>
        <v>2.2222222222222143E-2</v>
      </c>
      <c r="N610" s="63">
        <v>55</v>
      </c>
      <c r="O610" s="63">
        <v>77</v>
      </c>
      <c r="P610" s="63"/>
      <c r="Q610" s="63">
        <v>1</v>
      </c>
      <c r="R610" s="63">
        <v>2</v>
      </c>
      <c r="S610" s="63"/>
      <c r="T610" s="67"/>
      <c r="U610" s="63"/>
      <c r="V610" s="63"/>
      <c r="W610" s="63">
        <f t="shared" si="231"/>
        <v>0</v>
      </c>
      <c r="X610" s="63">
        <v>0</v>
      </c>
      <c r="Y610" s="63"/>
      <c r="Z610" s="63"/>
      <c r="AA610" s="63"/>
      <c r="AB610" s="63"/>
      <c r="AJ610" s="8">
        <v>0</v>
      </c>
      <c r="AN610" t="str">
        <f t="shared" si="254"/>
        <v>Shirley</v>
      </c>
      <c r="AO610" t="s">
        <v>1968</v>
      </c>
      <c r="AP610">
        <v>2</v>
      </c>
      <c r="AR610" s="111">
        <v>23</v>
      </c>
      <c r="AS610" s="113">
        <v>21</v>
      </c>
      <c r="AT610" s="113">
        <v>90</v>
      </c>
      <c r="AU610" s="117">
        <v>68140</v>
      </c>
      <c r="AV610" s="117">
        <f t="shared" si="253"/>
        <v>23021</v>
      </c>
      <c r="AW610" t="s">
        <v>1480</v>
      </c>
      <c r="AX610">
        <f t="shared" si="246"/>
        <v>2368140</v>
      </c>
      <c r="AY610" s="1">
        <v>6</v>
      </c>
      <c r="BC610">
        <v>53.78</v>
      </c>
      <c r="BD610">
        <v>0.87</v>
      </c>
      <c r="BE610">
        <v>52.9</v>
      </c>
      <c r="BH610" s="123">
        <f t="shared" si="249"/>
        <v>0</v>
      </c>
      <c r="BI610" s="123">
        <f t="shared" si="250"/>
        <v>0.56999999999999995</v>
      </c>
      <c r="BJ610">
        <f t="shared" si="251"/>
        <v>0</v>
      </c>
      <c r="BN610" s="63">
        <v>0</v>
      </c>
    </row>
    <row r="611" spans="1:66" hidden="1" outlineLevel="1">
      <c r="A611" t="s">
        <v>1638</v>
      </c>
      <c r="B611" s="8" t="s">
        <v>1706</v>
      </c>
      <c r="C611" s="1">
        <f t="shared" si="245"/>
        <v>2316</v>
      </c>
      <c r="D611" s="5">
        <f>IF(N611&gt;0, RANK(N611,(N611:P611,Q611:AE611)),0)</f>
        <v>2</v>
      </c>
      <c r="E611" s="5">
        <f>IF(O611&gt;0,RANK(O611,(N611:P611,Q611:AE611)),0)</f>
        <v>1</v>
      </c>
      <c r="F611" s="5">
        <f t="shared" si="247"/>
        <v>0</v>
      </c>
      <c r="G611" s="1">
        <f t="shared" si="241"/>
        <v>14</v>
      </c>
      <c r="H611" s="2">
        <f t="shared" si="252"/>
        <v>6.044905008635579E-3</v>
      </c>
      <c r="I611" s="6"/>
      <c r="J611" s="2">
        <f t="shared" si="242"/>
        <v>0.4835924006908463</v>
      </c>
      <c r="K611" s="2">
        <f t="shared" si="243"/>
        <v>0.48963730569948188</v>
      </c>
      <c r="L611" s="2">
        <f t="shared" si="244"/>
        <v>0</v>
      </c>
      <c r="M611" s="2">
        <f t="shared" si="248"/>
        <v>2.6770293609671814E-2</v>
      </c>
      <c r="N611" s="63">
        <v>1120</v>
      </c>
      <c r="O611" s="63">
        <v>1134</v>
      </c>
      <c r="P611" s="63"/>
      <c r="Q611" s="63">
        <v>29</v>
      </c>
      <c r="R611" s="63">
        <v>19</v>
      </c>
      <c r="S611" s="63"/>
      <c r="T611" s="67"/>
      <c r="U611" s="63"/>
      <c r="V611" s="63"/>
      <c r="W611" s="63">
        <f t="shared" si="231"/>
        <v>14</v>
      </c>
      <c r="X611" s="63">
        <v>0</v>
      </c>
      <c r="Y611" s="63"/>
      <c r="Z611" s="63"/>
      <c r="AA611" s="63"/>
      <c r="AB611" s="63"/>
      <c r="AJ611" s="8">
        <v>0</v>
      </c>
      <c r="AN611" t="str">
        <f t="shared" si="254"/>
        <v>Sidney</v>
      </c>
      <c r="AO611" t="s">
        <v>3027</v>
      </c>
      <c r="AP611">
        <v>2</v>
      </c>
      <c r="AR611" s="111">
        <v>23</v>
      </c>
      <c r="AS611" s="113">
        <v>11</v>
      </c>
      <c r="AT611" s="113">
        <v>105</v>
      </c>
      <c r="AU611" s="117">
        <v>68385</v>
      </c>
      <c r="AV611" s="117">
        <f t="shared" si="253"/>
        <v>23011</v>
      </c>
      <c r="AW611" t="s">
        <v>1480</v>
      </c>
      <c r="AX611">
        <f t="shared" si="246"/>
        <v>2368385</v>
      </c>
      <c r="AY611" s="1">
        <v>23</v>
      </c>
      <c r="BC611">
        <v>45.53</v>
      </c>
      <c r="BD611">
        <v>3.3</v>
      </c>
      <c r="BE611">
        <v>42.23</v>
      </c>
      <c r="BH611" s="123">
        <f t="shared" si="249"/>
        <v>0</v>
      </c>
      <c r="BI611" s="123">
        <f t="shared" si="250"/>
        <v>0.48899999999999999</v>
      </c>
      <c r="BJ611">
        <f t="shared" si="251"/>
        <v>0</v>
      </c>
      <c r="BN611" s="63">
        <v>14</v>
      </c>
    </row>
    <row r="612" spans="1:66" hidden="1" outlineLevel="1">
      <c r="A612" t="s">
        <v>1957</v>
      </c>
      <c r="B612" s="8" t="s">
        <v>1706</v>
      </c>
      <c r="C612" s="1">
        <f t="shared" si="245"/>
        <v>3909</v>
      </c>
      <c r="D612" s="5">
        <f>IF(N612&gt;0, RANK(N612,(N612:P612,Q612:AE612)),0)</f>
        <v>1</v>
      </c>
      <c r="E612" s="5">
        <f>IF(O612&gt;0,RANK(O612,(N612:P612,Q612:AE612)),0)</f>
        <v>2</v>
      </c>
      <c r="F612" s="5">
        <f t="shared" si="247"/>
        <v>0</v>
      </c>
      <c r="G612" s="1">
        <f t="shared" si="241"/>
        <v>667</v>
      </c>
      <c r="H612" s="2">
        <f t="shared" si="252"/>
        <v>0.17063187515988745</v>
      </c>
      <c r="I612" s="6"/>
      <c r="J612" s="2">
        <f t="shared" si="242"/>
        <v>0.5691992837042722</v>
      </c>
      <c r="K612" s="2">
        <f t="shared" si="243"/>
        <v>0.39856740854438477</v>
      </c>
      <c r="L612" s="2">
        <f t="shared" si="244"/>
        <v>0</v>
      </c>
      <c r="M612" s="2">
        <f t="shared" si="248"/>
        <v>3.2233307751343032E-2</v>
      </c>
      <c r="N612" s="63">
        <v>2225</v>
      </c>
      <c r="O612" s="63">
        <v>1558</v>
      </c>
      <c r="P612" s="63"/>
      <c r="Q612" s="63">
        <v>54</v>
      </c>
      <c r="R612" s="63">
        <v>62</v>
      </c>
      <c r="S612" s="63"/>
      <c r="T612" s="67"/>
      <c r="U612" s="63"/>
      <c r="V612" s="63"/>
      <c r="W612" s="63">
        <f t="shared" si="231"/>
        <v>9</v>
      </c>
      <c r="X612" s="63">
        <v>1</v>
      </c>
      <c r="Y612" s="63"/>
      <c r="Z612" s="63"/>
      <c r="AA612" s="63"/>
      <c r="AB612" s="63"/>
      <c r="AJ612" s="8">
        <v>0</v>
      </c>
      <c r="AN612" t="str">
        <f t="shared" si="254"/>
        <v>Skowhegan</v>
      </c>
      <c r="AO612" t="s">
        <v>1796</v>
      </c>
      <c r="AP612">
        <v>2</v>
      </c>
      <c r="AR612" s="111">
        <v>23</v>
      </c>
      <c r="AS612" s="113">
        <v>25</v>
      </c>
      <c r="AT612" s="113">
        <v>140</v>
      </c>
      <c r="AU612" s="117">
        <v>68910</v>
      </c>
      <c r="AV612" s="117">
        <f t="shared" si="253"/>
        <v>23025</v>
      </c>
      <c r="AW612" t="s">
        <v>1480</v>
      </c>
      <c r="AX612">
        <f t="shared" si="246"/>
        <v>2368910</v>
      </c>
      <c r="AY612" s="1">
        <v>97</v>
      </c>
      <c r="BC612">
        <v>60.58</v>
      </c>
      <c r="BD612">
        <v>1.6</v>
      </c>
      <c r="BE612">
        <v>58.98</v>
      </c>
      <c r="BH612" s="123">
        <f t="shared" si="249"/>
        <v>0.56899999999999995</v>
      </c>
      <c r="BI612" s="123">
        <f t="shared" si="250"/>
        <v>0</v>
      </c>
      <c r="BJ612">
        <f t="shared" si="251"/>
        <v>0</v>
      </c>
      <c r="BN612" s="63">
        <v>9</v>
      </c>
    </row>
    <row r="613" spans="1:66" hidden="1" outlineLevel="1">
      <c r="A613" t="s">
        <v>578</v>
      </c>
      <c r="B613" s="8" t="s">
        <v>1706</v>
      </c>
      <c r="C613" s="1">
        <f t="shared" si="245"/>
        <v>572</v>
      </c>
      <c r="D613" s="5">
        <f>IF(N613&gt;0, RANK(N613,(N613:P613,Q613:AE613)),0)</f>
        <v>1</v>
      </c>
      <c r="E613" s="5">
        <f>IF(O613&gt;0,RANK(O613,(N613:P613,Q613:AE613)),0)</f>
        <v>2</v>
      </c>
      <c r="F613" s="5">
        <f t="shared" si="247"/>
        <v>0</v>
      </c>
      <c r="G613" s="1">
        <f t="shared" si="241"/>
        <v>10</v>
      </c>
      <c r="H613" s="2">
        <f t="shared" si="252"/>
        <v>1.7482517482517484E-2</v>
      </c>
      <c r="I613" s="6"/>
      <c r="J613" s="2">
        <f t="shared" si="242"/>
        <v>0.49300699300699302</v>
      </c>
      <c r="K613" s="2">
        <f t="shared" si="243"/>
        <v>0.47552447552447552</v>
      </c>
      <c r="L613" s="2">
        <f t="shared" si="244"/>
        <v>0</v>
      </c>
      <c r="M613" s="2">
        <f t="shared" si="248"/>
        <v>3.1468531468531458E-2</v>
      </c>
      <c r="N613" s="63">
        <v>282</v>
      </c>
      <c r="O613" s="63">
        <v>272</v>
      </c>
      <c r="P613" s="63"/>
      <c r="Q613" s="63">
        <v>5</v>
      </c>
      <c r="R613" s="63">
        <v>9</v>
      </c>
      <c r="S613" s="63"/>
      <c r="T613" s="67"/>
      <c r="U613" s="63"/>
      <c r="V613" s="63"/>
      <c r="W613" s="63">
        <f t="shared" si="231"/>
        <v>4</v>
      </c>
      <c r="X613" s="63">
        <v>0</v>
      </c>
      <c r="Y613" s="63"/>
      <c r="Z613" s="63"/>
      <c r="AA613" s="63"/>
      <c r="AB613" s="63"/>
      <c r="AJ613" s="8">
        <v>0</v>
      </c>
      <c r="AN613" t="str">
        <f t="shared" si="254"/>
        <v>Smithfield</v>
      </c>
      <c r="AO613" t="s">
        <v>1796</v>
      </c>
      <c r="AP613">
        <v>2</v>
      </c>
      <c r="AR613" s="111">
        <v>23</v>
      </c>
      <c r="AS613" s="113">
        <v>25</v>
      </c>
      <c r="AT613" s="113">
        <v>145</v>
      </c>
      <c r="AU613" s="117">
        <v>69155</v>
      </c>
      <c r="AV613" s="117">
        <f t="shared" si="253"/>
        <v>23025</v>
      </c>
      <c r="AW613" t="s">
        <v>1480</v>
      </c>
      <c r="AX613">
        <f t="shared" si="246"/>
        <v>2369155</v>
      </c>
      <c r="AY613" s="1">
        <v>5</v>
      </c>
      <c r="BC613">
        <v>24.73</v>
      </c>
      <c r="BD613">
        <v>4.84</v>
      </c>
      <c r="BE613">
        <v>19.89</v>
      </c>
      <c r="BH613" s="123">
        <f t="shared" si="249"/>
        <v>0.49299999999999999</v>
      </c>
      <c r="BI613" s="123">
        <f t="shared" si="250"/>
        <v>0</v>
      </c>
      <c r="BJ613">
        <f t="shared" si="251"/>
        <v>0</v>
      </c>
      <c r="BN613" s="63">
        <v>4</v>
      </c>
    </row>
    <row r="614" spans="1:66" hidden="1" outlineLevel="1">
      <c r="A614" t="s">
        <v>2464</v>
      </c>
      <c r="B614" s="8" t="s">
        <v>1706</v>
      </c>
      <c r="C614" s="1">
        <f t="shared" si="245"/>
        <v>127</v>
      </c>
      <c r="D614" s="5">
        <f>IF(N614&gt;0, RANK(N614,(N614:P614,Q614:AE614)),0)</f>
        <v>2</v>
      </c>
      <c r="E614" s="5">
        <f>IF(O614&gt;0,RANK(O614,(N614:P614,Q614:AE614)),0)</f>
        <v>1</v>
      </c>
      <c r="F614" s="5">
        <f t="shared" si="247"/>
        <v>0</v>
      </c>
      <c r="G614" s="1">
        <f t="shared" si="241"/>
        <v>12</v>
      </c>
      <c r="H614" s="2">
        <f t="shared" si="252"/>
        <v>9.4488188976377951E-2</v>
      </c>
      <c r="I614" s="6"/>
      <c r="J614" s="2">
        <f t="shared" si="242"/>
        <v>0.43307086614173229</v>
      </c>
      <c r="K614" s="2">
        <f t="shared" si="243"/>
        <v>0.52755905511811019</v>
      </c>
      <c r="L614" s="2">
        <f t="shared" si="244"/>
        <v>0</v>
      </c>
      <c r="M614" s="2">
        <f t="shared" si="248"/>
        <v>3.9370078740157521E-2</v>
      </c>
      <c r="N614" s="63">
        <v>55</v>
      </c>
      <c r="O614" s="63">
        <v>67</v>
      </c>
      <c r="P614" s="63"/>
      <c r="Q614" s="63">
        <v>0</v>
      </c>
      <c r="R614" s="63">
        <v>3</v>
      </c>
      <c r="S614" s="63"/>
      <c r="T614" s="67"/>
      <c r="U614" s="63"/>
      <c r="V614" s="63"/>
      <c r="W614" s="63">
        <f t="shared" si="231"/>
        <v>2</v>
      </c>
      <c r="X614" s="63">
        <v>0</v>
      </c>
      <c r="Y614" s="63"/>
      <c r="Z614" s="63"/>
      <c r="AA614" s="63"/>
      <c r="AB614" s="63"/>
      <c r="AJ614" s="8">
        <v>0</v>
      </c>
      <c r="AN614" t="str">
        <f t="shared" si="254"/>
        <v>Smyrna</v>
      </c>
      <c r="AO614" t="s">
        <v>2848</v>
      </c>
      <c r="AP614">
        <v>2</v>
      </c>
      <c r="AR614" s="111">
        <v>23</v>
      </c>
      <c r="AS614" s="113">
        <v>3</v>
      </c>
      <c r="AT614" s="113">
        <v>295</v>
      </c>
      <c r="AU614" s="117">
        <v>69260</v>
      </c>
      <c r="AV614" s="117">
        <f t="shared" si="253"/>
        <v>23003</v>
      </c>
      <c r="AW614" t="s">
        <v>1480</v>
      </c>
      <c r="AX614">
        <f t="shared" si="246"/>
        <v>2369260</v>
      </c>
      <c r="AY614" s="1">
        <v>2</v>
      </c>
      <c r="BC614">
        <v>35.26</v>
      </c>
      <c r="BD614">
        <v>0.09</v>
      </c>
      <c r="BE614">
        <v>35.17</v>
      </c>
      <c r="BH614" s="123">
        <f t="shared" si="249"/>
        <v>0</v>
      </c>
      <c r="BI614" s="123">
        <f t="shared" si="250"/>
        <v>0.52700000000000002</v>
      </c>
      <c r="BJ614">
        <f t="shared" si="251"/>
        <v>0</v>
      </c>
      <c r="BN614" s="63">
        <v>2</v>
      </c>
    </row>
    <row r="615" spans="1:66" hidden="1" outlineLevel="1">
      <c r="A615" t="s">
        <v>2628</v>
      </c>
      <c r="B615" s="8" t="s">
        <v>1706</v>
      </c>
      <c r="C615" s="1">
        <f t="shared" si="245"/>
        <v>554</v>
      </c>
      <c r="D615" s="5">
        <f>IF(N615&gt;0, RANK(N615,(N615:P615,Q615:AE615)),0)</f>
        <v>1</v>
      </c>
      <c r="E615" s="5">
        <f>IF(O615&gt;0,RANK(O615,(N615:P615,Q615:AE615)),0)</f>
        <v>2</v>
      </c>
      <c r="F615" s="5">
        <f t="shared" si="247"/>
        <v>0</v>
      </c>
      <c r="G615" s="1">
        <f t="shared" si="241"/>
        <v>2</v>
      </c>
      <c r="H615" s="2">
        <f t="shared" si="252"/>
        <v>3.6101083032490976E-3</v>
      </c>
      <c r="I615" s="6"/>
      <c r="J615" s="2">
        <f t="shared" si="242"/>
        <v>0.48375451263537905</v>
      </c>
      <c r="K615" s="2">
        <f t="shared" si="243"/>
        <v>0.48014440433212996</v>
      </c>
      <c r="L615" s="2">
        <f t="shared" si="244"/>
        <v>0</v>
      </c>
      <c r="M615" s="2">
        <f t="shared" si="248"/>
        <v>3.6101083032490988E-2</v>
      </c>
      <c r="N615" s="63">
        <v>268</v>
      </c>
      <c r="O615" s="63">
        <v>266</v>
      </c>
      <c r="P615" s="63"/>
      <c r="Q615" s="63">
        <v>7</v>
      </c>
      <c r="R615" s="63">
        <v>9</v>
      </c>
      <c r="S615" s="63"/>
      <c r="T615" s="67"/>
      <c r="U615" s="63"/>
      <c r="V615" s="63"/>
      <c r="W615" s="63">
        <f t="shared" si="231"/>
        <v>4</v>
      </c>
      <c r="X615" s="63">
        <v>0</v>
      </c>
      <c r="Y615" s="63"/>
      <c r="Z615" s="63"/>
      <c r="AA615" s="63"/>
      <c r="AB615" s="63"/>
      <c r="AJ615" s="8">
        <v>0</v>
      </c>
      <c r="AN615" t="str">
        <f t="shared" si="254"/>
        <v>Solon</v>
      </c>
      <c r="AO615" t="s">
        <v>1796</v>
      </c>
      <c r="AP615">
        <v>2</v>
      </c>
      <c r="AR615" s="111">
        <v>23</v>
      </c>
      <c r="AS615" s="113">
        <v>25</v>
      </c>
      <c r="AT615" s="113">
        <v>150</v>
      </c>
      <c r="AU615" s="117">
        <v>69505</v>
      </c>
      <c r="AV615" s="117">
        <f t="shared" si="253"/>
        <v>23025</v>
      </c>
      <c r="AW615" t="s">
        <v>1480</v>
      </c>
      <c r="AX615">
        <f t="shared" si="246"/>
        <v>2369505</v>
      </c>
      <c r="AY615" s="1">
        <v>10</v>
      </c>
      <c r="BC615">
        <v>40.99</v>
      </c>
      <c r="BD615">
        <v>1.08</v>
      </c>
      <c r="BE615">
        <v>39.909999999999997</v>
      </c>
      <c r="BH615" s="123">
        <f t="shared" si="249"/>
        <v>0.48299999999999998</v>
      </c>
      <c r="BI615" s="123">
        <f t="shared" si="250"/>
        <v>0</v>
      </c>
      <c r="BJ615">
        <f t="shared" si="251"/>
        <v>0</v>
      </c>
      <c r="BN615" s="63">
        <v>4</v>
      </c>
    </row>
    <row r="616" spans="1:66" hidden="1" outlineLevel="1">
      <c r="A616" t="s">
        <v>2454</v>
      </c>
      <c r="B616" s="8" t="s">
        <v>1706</v>
      </c>
      <c r="C616" s="1">
        <f t="shared" si="245"/>
        <v>275</v>
      </c>
      <c r="D616" s="5">
        <f>IF(N616&gt;0, RANK(N616,(N616:P616,Q616:AE616)),0)</f>
        <v>1</v>
      </c>
      <c r="E616" s="5">
        <f>IF(O616&gt;0,RANK(O616,(N616:P616,Q616:AE616)),0)</f>
        <v>2</v>
      </c>
      <c r="F616" s="5">
        <f t="shared" si="247"/>
        <v>0</v>
      </c>
      <c r="G616" s="1">
        <f t="shared" si="241"/>
        <v>7</v>
      </c>
      <c r="H616" s="2">
        <f t="shared" si="252"/>
        <v>2.5454545454545455E-2</v>
      </c>
      <c r="I616" s="6"/>
      <c r="J616" s="2">
        <f t="shared" si="242"/>
        <v>0.49454545454545457</v>
      </c>
      <c r="K616" s="2">
        <f t="shared" si="243"/>
        <v>0.46909090909090911</v>
      </c>
      <c r="L616" s="2">
        <f t="shared" si="244"/>
        <v>0</v>
      </c>
      <c r="M616" s="2">
        <f t="shared" si="248"/>
        <v>3.6363636363636265E-2</v>
      </c>
      <c r="N616" s="63">
        <v>136</v>
      </c>
      <c r="O616" s="63">
        <v>129</v>
      </c>
      <c r="P616" s="63"/>
      <c r="Q616" s="63">
        <v>6</v>
      </c>
      <c r="R616" s="63">
        <v>3</v>
      </c>
      <c r="S616" s="63"/>
      <c r="T616" s="67"/>
      <c r="U616" s="63"/>
      <c r="V616" s="63"/>
      <c r="W616" s="63">
        <f t="shared" si="231"/>
        <v>1</v>
      </c>
      <c r="X616" s="63">
        <v>0</v>
      </c>
      <c r="Y616" s="63"/>
      <c r="Z616" s="63"/>
      <c r="AA616" s="63"/>
      <c r="AB616" s="63"/>
      <c r="AJ616" s="8">
        <v>0</v>
      </c>
      <c r="AN616" t="str">
        <f t="shared" si="254"/>
        <v>Somerville</v>
      </c>
      <c r="AO616" t="s">
        <v>1605</v>
      </c>
      <c r="AP616">
        <v>1</v>
      </c>
      <c r="AR616" s="111">
        <v>23</v>
      </c>
      <c r="AS616" s="113">
        <v>15</v>
      </c>
      <c r="AT616" s="113">
        <v>70</v>
      </c>
      <c r="AU616" s="117">
        <v>69645</v>
      </c>
      <c r="AV616" s="117">
        <f t="shared" si="253"/>
        <v>23015</v>
      </c>
      <c r="AW616" t="s">
        <v>1480</v>
      </c>
      <c r="AX616">
        <f t="shared" si="246"/>
        <v>2369645</v>
      </c>
      <c r="AY616" s="1">
        <v>4</v>
      </c>
      <c r="BC616">
        <v>22.74</v>
      </c>
      <c r="BD616">
        <v>0.87</v>
      </c>
      <c r="BE616">
        <v>21.87</v>
      </c>
      <c r="BH616" s="123">
        <f t="shared" si="249"/>
        <v>0.49399999999999999</v>
      </c>
      <c r="BI616" s="123">
        <f t="shared" si="250"/>
        <v>0</v>
      </c>
      <c r="BJ616">
        <f t="shared" si="251"/>
        <v>0</v>
      </c>
      <c r="BN616" s="63">
        <v>1</v>
      </c>
    </row>
    <row r="617" spans="1:66" hidden="1" outlineLevel="1">
      <c r="A617" t="s">
        <v>1395</v>
      </c>
      <c r="B617" s="8" t="s">
        <v>1706</v>
      </c>
      <c r="C617" s="1">
        <f t="shared" si="245"/>
        <v>193</v>
      </c>
      <c r="D617" s="5">
        <f>IF(N617&gt;0, RANK(N617,(N617:P617,Q617:AE617)),0)</f>
        <v>1</v>
      </c>
      <c r="E617" s="5">
        <f>IF(O617&gt;0,RANK(O617,(N617:P617,Q617:AE617)),0)</f>
        <v>2</v>
      </c>
      <c r="F617" s="5">
        <f t="shared" si="247"/>
        <v>0</v>
      </c>
      <c r="G617" s="1">
        <f t="shared" si="241"/>
        <v>27</v>
      </c>
      <c r="H617" s="2">
        <f t="shared" si="252"/>
        <v>0.13989637305699482</v>
      </c>
      <c r="I617" s="6"/>
      <c r="J617" s="2">
        <f t="shared" si="242"/>
        <v>0.53886010362694303</v>
      </c>
      <c r="K617" s="2">
        <f t="shared" si="243"/>
        <v>0.39896373056994816</v>
      </c>
      <c r="L617" s="2">
        <f t="shared" si="244"/>
        <v>0</v>
      </c>
      <c r="M617" s="2">
        <f t="shared" si="248"/>
        <v>6.2176165803108807E-2</v>
      </c>
      <c r="N617" s="63">
        <v>104</v>
      </c>
      <c r="O617" s="63">
        <v>77</v>
      </c>
      <c r="P617" s="63"/>
      <c r="Q617" s="63">
        <v>7</v>
      </c>
      <c r="R617" s="63">
        <v>4</v>
      </c>
      <c r="S617" s="63"/>
      <c r="T617" s="67"/>
      <c r="U617" s="63"/>
      <c r="V617" s="63"/>
      <c r="W617" s="63">
        <f t="shared" si="231"/>
        <v>1</v>
      </c>
      <c r="X617" s="63">
        <v>0</v>
      </c>
      <c r="Y617" s="63"/>
      <c r="Z617" s="63"/>
      <c r="AA617" s="63"/>
      <c r="AB617" s="63"/>
      <c r="AJ617" s="8">
        <v>0</v>
      </c>
      <c r="AN617" t="str">
        <f t="shared" si="254"/>
        <v>Sorrento</v>
      </c>
      <c r="AO617" t="s">
        <v>603</v>
      </c>
      <c r="AP617">
        <v>2</v>
      </c>
      <c r="AR617" s="111">
        <v>23</v>
      </c>
      <c r="AS617" s="113">
        <v>9</v>
      </c>
      <c r="AT617" s="113">
        <v>135</v>
      </c>
      <c r="AU617" s="117">
        <v>69750</v>
      </c>
      <c r="AV617" s="117">
        <f t="shared" si="253"/>
        <v>23009</v>
      </c>
      <c r="AW617" t="s">
        <v>1480</v>
      </c>
      <c r="AX617">
        <f t="shared" si="246"/>
        <v>2369750</v>
      </c>
      <c r="AY617" s="1">
        <v>3</v>
      </c>
      <c r="BC617">
        <v>14.84</v>
      </c>
      <c r="BD617">
        <v>10.85</v>
      </c>
      <c r="BE617">
        <v>3.99</v>
      </c>
      <c r="BH617" s="123">
        <f t="shared" si="249"/>
        <v>0.53800000000000003</v>
      </c>
      <c r="BI617" s="123">
        <f t="shared" si="250"/>
        <v>0</v>
      </c>
      <c r="BJ617">
        <f t="shared" si="251"/>
        <v>0</v>
      </c>
      <c r="BN617" s="63">
        <v>1</v>
      </c>
    </row>
    <row r="618" spans="1:66" hidden="1" outlineLevel="1">
      <c r="A618" t="s">
        <v>2891</v>
      </c>
      <c r="B618" s="8" t="s">
        <v>1706</v>
      </c>
      <c r="C618" s="1">
        <f t="shared" si="245"/>
        <v>4006</v>
      </c>
      <c r="D618" s="5">
        <f>IF(N618&gt;0, RANK(N618,(N618:P618,Q618:AE618)),0)</f>
        <v>1</v>
      </c>
      <c r="E618" s="5">
        <f>IF(O618&gt;0,RANK(O618,(N618:P618,Q618:AE618)),0)</f>
        <v>2</v>
      </c>
      <c r="F618" s="5">
        <f t="shared" si="247"/>
        <v>0</v>
      </c>
      <c r="G618" s="1">
        <f t="shared" si="241"/>
        <v>650</v>
      </c>
      <c r="H618" s="2">
        <f t="shared" si="252"/>
        <v>0.16225661507738393</v>
      </c>
      <c r="I618" s="6"/>
      <c r="J618" s="2">
        <f t="shared" si="242"/>
        <v>0.5681477783325013</v>
      </c>
      <c r="K618" s="2">
        <f t="shared" si="243"/>
        <v>0.40589116325511732</v>
      </c>
      <c r="L618" s="2">
        <f t="shared" si="244"/>
        <v>0</v>
      </c>
      <c r="M618" s="2">
        <f t="shared" si="248"/>
        <v>2.5961058412381388E-2</v>
      </c>
      <c r="N618" s="63">
        <v>2276</v>
      </c>
      <c r="O618" s="63">
        <v>1626</v>
      </c>
      <c r="P618" s="63"/>
      <c r="Q618" s="63">
        <v>61</v>
      </c>
      <c r="R618" s="63">
        <v>29</v>
      </c>
      <c r="S618" s="63"/>
      <c r="T618" s="67"/>
      <c r="U618" s="63"/>
      <c r="V618" s="63"/>
      <c r="W618" s="63">
        <f t="shared" si="231"/>
        <v>13</v>
      </c>
      <c r="X618" s="63">
        <v>1</v>
      </c>
      <c r="Y618" s="63"/>
      <c r="Z618" s="63"/>
      <c r="AA618" s="63"/>
      <c r="AB618" s="63"/>
      <c r="AJ618" s="8">
        <v>0</v>
      </c>
      <c r="AN618" t="str">
        <f t="shared" si="254"/>
        <v>South Berwick</v>
      </c>
      <c r="AO618" t="s">
        <v>932</v>
      </c>
      <c r="AP618">
        <v>1</v>
      </c>
      <c r="AR618" s="111">
        <v>23</v>
      </c>
      <c r="AS618" s="113">
        <v>31</v>
      </c>
      <c r="AT618" s="113">
        <v>125</v>
      </c>
      <c r="AU618" s="117">
        <v>70030</v>
      </c>
      <c r="AV618" s="117">
        <f t="shared" si="253"/>
        <v>23031</v>
      </c>
      <c r="AW618" t="s">
        <v>1480</v>
      </c>
      <c r="AX618">
        <f t="shared" si="246"/>
        <v>2370030</v>
      </c>
      <c r="AY618" s="1">
        <v>28</v>
      </c>
      <c r="BC618">
        <v>32.67</v>
      </c>
      <c r="BD618">
        <v>0.52</v>
      </c>
      <c r="BE618">
        <v>32.15</v>
      </c>
      <c r="BH618" s="123">
        <f t="shared" si="249"/>
        <v>0.56799999999999995</v>
      </c>
      <c r="BI618" s="123">
        <f t="shared" si="250"/>
        <v>0</v>
      </c>
      <c r="BJ618">
        <f t="shared" si="251"/>
        <v>0</v>
      </c>
      <c r="BN618" s="63">
        <v>13</v>
      </c>
    </row>
    <row r="619" spans="1:66" hidden="1" outlineLevel="1">
      <c r="A619" t="s">
        <v>1819</v>
      </c>
      <c r="B619" s="8" t="s">
        <v>1706</v>
      </c>
      <c r="C619" s="1">
        <f t="shared" si="245"/>
        <v>620</v>
      </c>
      <c r="D619" s="5">
        <f>IF(N619&gt;0, RANK(N619,(N619:P619,Q619:AE619)),0)</f>
        <v>1</v>
      </c>
      <c r="E619" s="5">
        <f>IF(O619&gt;0,RANK(O619,(N619:P619,Q619:AE619)),0)</f>
        <v>2</v>
      </c>
      <c r="F619" s="5">
        <f t="shared" si="247"/>
        <v>0</v>
      </c>
      <c r="G619" s="1">
        <f t="shared" si="241"/>
        <v>152</v>
      </c>
      <c r="H619" s="2">
        <f t="shared" si="252"/>
        <v>0.24516129032258063</v>
      </c>
      <c r="I619" s="6"/>
      <c r="J619" s="2">
        <f t="shared" si="242"/>
        <v>0.6064516129032258</v>
      </c>
      <c r="K619" s="2">
        <f t="shared" si="243"/>
        <v>0.36129032258064514</v>
      </c>
      <c r="L619" s="2">
        <f t="shared" si="244"/>
        <v>0</v>
      </c>
      <c r="M619" s="2">
        <f t="shared" si="248"/>
        <v>3.2258064516129059E-2</v>
      </c>
      <c r="N619" s="63">
        <v>376</v>
      </c>
      <c r="O619" s="63">
        <v>224</v>
      </c>
      <c r="P619" s="63"/>
      <c r="Q619" s="63">
        <v>12</v>
      </c>
      <c r="R619" s="63">
        <v>5</v>
      </c>
      <c r="S619" s="63"/>
      <c r="T619" s="67"/>
      <c r="U619" s="63"/>
      <c r="V619" s="63"/>
      <c r="W619" s="63">
        <f t="shared" si="231"/>
        <v>1</v>
      </c>
      <c r="X619" s="63">
        <v>2</v>
      </c>
      <c r="Y619" s="63"/>
      <c r="Z619" s="63"/>
      <c r="AA619" s="63"/>
      <c r="AB619" s="63"/>
      <c r="AJ619" s="8">
        <v>0</v>
      </c>
      <c r="AN619" t="str">
        <f t="shared" si="254"/>
        <v>South Bristol</v>
      </c>
      <c r="AO619" t="s">
        <v>1605</v>
      </c>
      <c r="AP619">
        <v>1</v>
      </c>
      <c r="AR619" s="111">
        <v>23</v>
      </c>
      <c r="AS619" s="113">
        <v>15</v>
      </c>
      <c r="AT619" s="113">
        <v>75</v>
      </c>
      <c r="AU619" s="117">
        <v>70240</v>
      </c>
      <c r="AV619" s="117">
        <f t="shared" si="253"/>
        <v>23015</v>
      </c>
      <c r="AW619" t="s">
        <v>1480</v>
      </c>
      <c r="AX619">
        <f t="shared" si="246"/>
        <v>2370240</v>
      </c>
      <c r="AY619" s="1">
        <v>9</v>
      </c>
      <c r="BC619">
        <v>23.64</v>
      </c>
      <c r="BD619">
        <v>10.45</v>
      </c>
      <c r="BE619">
        <v>13.19</v>
      </c>
      <c r="BH619" s="123">
        <f t="shared" si="249"/>
        <v>0.60599999999999998</v>
      </c>
      <c r="BI619" s="123">
        <f t="shared" si="250"/>
        <v>0</v>
      </c>
      <c r="BJ619">
        <f t="shared" si="251"/>
        <v>0</v>
      </c>
      <c r="BN619" s="63">
        <v>1</v>
      </c>
    </row>
    <row r="620" spans="1:66" hidden="1" outlineLevel="1">
      <c r="A620" t="s">
        <v>2920</v>
      </c>
      <c r="B620" s="8" t="s">
        <v>1706</v>
      </c>
      <c r="C620" s="1">
        <f t="shared" si="245"/>
        <v>14383</v>
      </c>
      <c r="D620" s="5">
        <f>IF(N620&gt;0, RANK(N620,(N620:P620,Q620:AE620)),0)</f>
        <v>1</v>
      </c>
      <c r="E620" s="5">
        <f>IF(O620&gt;0,RANK(O620,(N620:P620,Q620:AE620)),0)</f>
        <v>2</v>
      </c>
      <c r="F620" s="5">
        <f t="shared" si="247"/>
        <v>0</v>
      </c>
      <c r="G620" s="1">
        <f t="shared" si="241"/>
        <v>5854</v>
      </c>
      <c r="H620" s="2">
        <f t="shared" si="252"/>
        <v>0.40700827365639991</v>
      </c>
      <c r="I620" s="6"/>
      <c r="J620" s="2">
        <f t="shared" si="242"/>
        <v>0.69234512966696793</v>
      </c>
      <c r="K620" s="2">
        <f t="shared" si="243"/>
        <v>0.28533685601056802</v>
      </c>
      <c r="L620" s="2">
        <f t="shared" si="244"/>
        <v>0</v>
      </c>
      <c r="M620" s="2">
        <f t="shared" si="248"/>
        <v>2.2318014322464053E-2</v>
      </c>
      <c r="N620" s="63">
        <v>9958</v>
      </c>
      <c r="O620" s="63">
        <v>4104</v>
      </c>
      <c r="P620" s="63"/>
      <c r="Q620" s="63">
        <v>152</v>
      </c>
      <c r="R620" s="63">
        <v>129</v>
      </c>
      <c r="S620" s="63"/>
      <c r="T620" s="67"/>
      <c r="U620" s="63"/>
      <c r="V620" s="63"/>
      <c r="W620" s="63">
        <f t="shared" si="231"/>
        <v>40</v>
      </c>
      <c r="X620" s="63">
        <v>0</v>
      </c>
      <c r="Y620" s="63"/>
      <c r="Z620" s="63"/>
      <c r="AA620" s="63"/>
      <c r="AB620" s="63"/>
      <c r="AJ620" s="8">
        <v>0</v>
      </c>
      <c r="AN620" t="str">
        <f t="shared" si="254"/>
        <v>South Portland</v>
      </c>
      <c r="AO620" t="s">
        <v>1539</v>
      </c>
      <c r="AP620">
        <v>1</v>
      </c>
      <c r="AR620" s="111">
        <v>23</v>
      </c>
      <c r="AS620" s="113">
        <v>5</v>
      </c>
      <c r="AT620" s="113">
        <v>110</v>
      </c>
      <c r="AU620" s="117">
        <v>71990</v>
      </c>
      <c r="AV620" s="117">
        <f t="shared" si="253"/>
        <v>23005</v>
      </c>
      <c r="AW620" t="s">
        <v>1257</v>
      </c>
      <c r="AX620">
        <f t="shared" si="246"/>
        <v>2371990</v>
      </c>
      <c r="AY620" s="1">
        <v>95</v>
      </c>
      <c r="BC620">
        <v>14.3</v>
      </c>
      <c r="BD620">
        <v>2.31</v>
      </c>
      <c r="BE620">
        <v>11.99</v>
      </c>
      <c r="BH620" s="123">
        <f t="shared" si="249"/>
        <v>0.69199999999999995</v>
      </c>
      <c r="BI620" s="123">
        <f t="shared" si="250"/>
        <v>0</v>
      </c>
      <c r="BJ620">
        <f t="shared" si="251"/>
        <v>0</v>
      </c>
      <c r="BN620" s="63">
        <v>40</v>
      </c>
    </row>
    <row r="621" spans="1:66" hidden="1" outlineLevel="1">
      <c r="A621" t="s">
        <v>1289</v>
      </c>
      <c r="B621" s="8" t="s">
        <v>1706</v>
      </c>
      <c r="C621" s="1">
        <f t="shared" si="245"/>
        <v>875</v>
      </c>
      <c r="D621" s="5">
        <f>IF(N621&gt;0, RANK(N621,(N621:P621,Q621:AE621)),0)</f>
        <v>1</v>
      </c>
      <c r="E621" s="5">
        <f>IF(O621&gt;0,RANK(O621,(N621:P621,Q621:AE621)),0)</f>
        <v>2</v>
      </c>
      <c r="F621" s="5">
        <f t="shared" si="247"/>
        <v>0</v>
      </c>
      <c r="G621" s="1">
        <f t="shared" si="241"/>
        <v>161</v>
      </c>
      <c r="H621" s="2">
        <f t="shared" si="252"/>
        <v>0.184</v>
      </c>
      <c r="I621" s="6"/>
      <c r="J621" s="2">
        <f t="shared" si="242"/>
        <v>0.5794285714285714</v>
      </c>
      <c r="K621" s="2">
        <f t="shared" si="243"/>
        <v>0.39542857142857141</v>
      </c>
      <c r="L621" s="2">
        <f t="shared" si="244"/>
        <v>0</v>
      </c>
      <c r="M621" s="2">
        <f t="shared" si="248"/>
        <v>2.5142857142857189E-2</v>
      </c>
      <c r="N621" s="63">
        <v>507</v>
      </c>
      <c r="O621" s="63">
        <v>346</v>
      </c>
      <c r="P621" s="63"/>
      <c r="Q621" s="63">
        <v>8</v>
      </c>
      <c r="R621" s="63">
        <v>13</v>
      </c>
      <c r="S621" s="63"/>
      <c r="T621" s="67"/>
      <c r="U621" s="63"/>
      <c r="V621" s="63"/>
      <c r="W621" s="63">
        <f t="shared" si="231"/>
        <v>0</v>
      </c>
      <c r="X621" s="63">
        <v>0</v>
      </c>
      <c r="Y621" s="63"/>
      <c r="Z621" s="63"/>
      <c r="AA621" s="63"/>
      <c r="AB621" s="63"/>
      <c r="AJ621" s="8">
        <v>1</v>
      </c>
      <c r="AN621" t="str">
        <f t="shared" si="254"/>
        <v>South Thomaston</v>
      </c>
      <c r="AO621" t="s">
        <v>1738</v>
      </c>
      <c r="AP621">
        <v>1</v>
      </c>
      <c r="AR621" s="111">
        <v>23</v>
      </c>
      <c r="AS621" s="113">
        <v>13</v>
      </c>
      <c r="AT621" s="113">
        <v>65</v>
      </c>
      <c r="AU621" s="117">
        <v>72585</v>
      </c>
      <c r="AV621" s="117">
        <f t="shared" si="253"/>
        <v>23013</v>
      </c>
      <c r="AW621" t="s">
        <v>1480</v>
      </c>
      <c r="AX621">
        <f t="shared" si="246"/>
        <v>2372585</v>
      </c>
      <c r="AY621" s="1">
        <v>14</v>
      </c>
      <c r="BC621">
        <v>17.489999999999998</v>
      </c>
      <c r="BD621">
        <v>6.55</v>
      </c>
      <c r="BE621">
        <v>10.94</v>
      </c>
      <c r="BH621" s="123">
        <f t="shared" si="249"/>
        <v>0.57899999999999996</v>
      </c>
      <c r="BI621" s="123">
        <f t="shared" si="250"/>
        <v>0</v>
      </c>
      <c r="BJ621">
        <f t="shared" si="251"/>
        <v>0</v>
      </c>
      <c r="BN621" s="63">
        <v>0</v>
      </c>
    </row>
    <row r="622" spans="1:66" hidden="1" outlineLevel="1">
      <c r="A622" t="s">
        <v>3135</v>
      </c>
      <c r="B622" s="8" t="s">
        <v>1706</v>
      </c>
      <c r="C622" s="1">
        <f t="shared" si="245"/>
        <v>431</v>
      </c>
      <c r="D622" s="5">
        <f>IF(N622&gt;0, RANK(N622,(N622:P622,Q622:AE622)),0)</f>
        <v>2</v>
      </c>
      <c r="E622" s="5">
        <f>IF(O622&gt;0,RANK(O622,(N622:P622,Q622:AE622)),0)</f>
        <v>1</v>
      </c>
      <c r="F622" s="5">
        <f t="shared" si="247"/>
        <v>0</v>
      </c>
      <c r="G622" s="1">
        <f t="shared" si="241"/>
        <v>16</v>
      </c>
      <c r="H622" s="2">
        <f t="shared" si="252"/>
        <v>3.7122969837587005E-2</v>
      </c>
      <c r="I622" s="6"/>
      <c r="J622" s="2">
        <f t="shared" si="242"/>
        <v>0.48027842227378192</v>
      </c>
      <c r="K622" s="2">
        <f t="shared" si="243"/>
        <v>0.51740139211136893</v>
      </c>
      <c r="L622" s="2">
        <f t="shared" si="244"/>
        <v>0</v>
      </c>
      <c r="M622" s="2">
        <f t="shared" si="248"/>
        <v>2.3201856148491462E-3</v>
      </c>
      <c r="N622" s="63">
        <v>207</v>
      </c>
      <c r="O622" s="63">
        <v>223</v>
      </c>
      <c r="P622" s="63"/>
      <c r="Q622" s="63">
        <v>0</v>
      </c>
      <c r="R622" s="63">
        <v>1</v>
      </c>
      <c r="S622" s="63"/>
      <c r="T622" s="67"/>
      <c r="U622" s="63"/>
      <c r="V622" s="63"/>
      <c r="W622" s="63">
        <f t="shared" ref="W622:W685" si="255">BN622</f>
        <v>0</v>
      </c>
      <c r="X622" s="63">
        <v>0</v>
      </c>
      <c r="Y622" s="63"/>
      <c r="Z622" s="63"/>
      <c r="AA622" s="63"/>
      <c r="AB622" s="63"/>
      <c r="AJ622" s="8">
        <v>0</v>
      </c>
      <c r="AN622" t="str">
        <f t="shared" si="254"/>
        <v>Southport</v>
      </c>
      <c r="AO622" t="s">
        <v>1605</v>
      </c>
      <c r="AP622">
        <v>1</v>
      </c>
      <c r="AR622" s="111">
        <v>23</v>
      </c>
      <c r="AS622" s="113">
        <v>15</v>
      </c>
      <c r="AT622" s="113">
        <v>80</v>
      </c>
      <c r="AU622" s="117">
        <v>71955</v>
      </c>
      <c r="AV622" s="117">
        <f t="shared" si="253"/>
        <v>23015</v>
      </c>
      <c r="AW622" t="s">
        <v>1480</v>
      </c>
      <c r="AX622">
        <f t="shared" si="246"/>
        <v>2371955</v>
      </c>
      <c r="AY622" s="1">
        <v>4</v>
      </c>
      <c r="BC622">
        <v>13.9</v>
      </c>
      <c r="BD622">
        <v>8.51</v>
      </c>
      <c r="BE622">
        <v>5.39</v>
      </c>
      <c r="BH622" s="123">
        <f t="shared" si="249"/>
        <v>0</v>
      </c>
      <c r="BI622" s="123">
        <f t="shared" si="250"/>
        <v>0.51700000000000002</v>
      </c>
      <c r="BJ622">
        <f t="shared" si="251"/>
        <v>0</v>
      </c>
      <c r="BN622" s="63">
        <v>0</v>
      </c>
    </row>
    <row r="623" spans="1:66" hidden="1" outlineLevel="1">
      <c r="A623" t="s">
        <v>1621</v>
      </c>
      <c r="B623" s="8" t="s">
        <v>1706</v>
      </c>
      <c r="C623" s="1">
        <f t="shared" si="245"/>
        <v>1057</v>
      </c>
      <c r="D623" s="5">
        <f>IF(N623&gt;0, RANK(N623,(N623:P623,Q623:AE623)),0)</f>
        <v>1</v>
      </c>
      <c r="E623" s="5">
        <f>IF(O623&gt;0,RANK(O623,(N623:P623,Q623:AE623)),0)</f>
        <v>2</v>
      </c>
      <c r="F623" s="5">
        <f t="shared" si="247"/>
        <v>0</v>
      </c>
      <c r="G623" s="1">
        <f t="shared" si="241"/>
        <v>273</v>
      </c>
      <c r="H623" s="2">
        <f t="shared" si="252"/>
        <v>0.25827814569536423</v>
      </c>
      <c r="I623" s="6"/>
      <c r="J623" s="2">
        <f t="shared" si="242"/>
        <v>0.61778618732261115</v>
      </c>
      <c r="K623" s="2">
        <f t="shared" si="243"/>
        <v>0.35950804162724692</v>
      </c>
      <c r="L623" s="2">
        <f t="shared" si="244"/>
        <v>0</v>
      </c>
      <c r="M623" s="2">
        <f t="shared" si="248"/>
        <v>2.2705771050141932E-2</v>
      </c>
      <c r="N623" s="63">
        <v>653</v>
      </c>
      <c r="O623" s="63">
        <v>380</v>
      </c>
      <c r="P623" s="63"/>
      <c r="Q623" s="63">
        <v>11</v>
      </c>
      <c r="R623" s="63">
        <v>8</v>
      </c>
      <c r="S623" s="63"/>
      <c r="T623" s="67"/>
      <c r="U623" s="63"/>
      <c r="V623" s="63"/>
      <c r="W623" s="63">
        <f t="shared" si="255"/>
        <v>2</v>
      </c>
      <c r="X623" s="63">
        <v>3</v>
      </c>
      <c r="Y623" s="63"/>
      <c r="Z623" s="63"/>
      <c r="AA623" s="63"/>
      <c r="AB623" s="63"/>
      <c r="AJ623" s="8">
        <v>0</v>
      </c>
      <c r="AN623" t="str">
        <f t="shared" si="254"/>
        <v>Southwest Harbor</v>
      </c>
      <c r="AO623" t="s">
        <v>603</v>
      </c>
      <c r="AP623">
        <v>2</v>
      </c>
      <c r="AR623" s="111">
        <v>23</v>
      </c>
      <c r="AS623" s="113">
        <v>9</v>
      </c>
      <c r="AT623" s="113">
        <v>140</v>
      </c>
      <c r="AU623" s="117">
        <v>72865</v>
      </c>
      <c r="AV623" s="117">
        <f t="shared" si="253"/>
        <v>23009</v>
      </c>
      <c r="AW623" t="s">
        <v>1480</v>
      </c>
      <c r="AX623">
        <f t="shared" si="246"/>
        <v>2372865</v>
      </c>
      <c r="AY623" s="1">
        <v>9</v>
      </c>
      <c r="BC623">
        <v>22.65</v>
      </c>
      <c r="BD623">
        <v>9.14</v>
      </c>
      <c r="BE623">
        <v>13.5</v>
      </c>
      <c r="BH623" s="123">
        <f t="shared" si="249"/>
        <v>0.61699999999999999</v>
      </c>
      <c r="BI623" s="123">
        <f t="shared" si="250"/>
        <v>0</v>
      </c>
      <c r="BJ623">
        <f t="shared" si="251"/>
        <v>0</v>
      </c>
      <c r="BN623" s="63">
        <v>2</v>
      </c>
    </row>
    <row r="624" spans="1:66" hidden="1" outlineLevel="1">
      <c r="A624" t="s">
        <v>3488</v>
      </c>
      <c r="B624" s="8" t="s">
        <v>1706</v>
      </c>
      <c r="C624" s="1">
        <f>SUM(N624:AL624)</f>
        <v>3</v>
      </c>
      <c r="D624" s="5">
        <f>IF(N624&gt;0, RANK(N624,(N624:P624,Q624:AE624)),0)</f>
        <v>0</v>
      </c>
      <c r="E624" s="5">
        <f>IF(O624&gt;0,RANK(O624,(N624:P624,Q624:AE624)),0)</f>
        <v>1</v>
      </c>
      <c r="F624" s="5">
        <f>IF(P624&gt;0,RANK(P624,(N624:AE624)),0)</f>
        <v>0</v>
      </c>
      <c r="G624" s="1">
        <f>IF(C624&gt;0,MAX(N624:P624)-LARGE(N624:P624,2),0)</f>
        <v>2</v>
      </c>
      <c r="H624" s="2">
        <f>IF(C624&gt;0,G624/C624,0)</f>
        <v>0.66666666666666663</v>
      </c>
      <c r="I624" s="6"/>
      <c r="J624" s="2">
        <f>IF(C624=0,"-",N624/C624)</f>
        <v>0</v>
      </c>
      <c r="K624" s="2">
        <f>IF(C624=0,"-",O624/C624)</f>
        <v>0.66666666666666663</v>
      </c>
      <c r="L624" s="2">
        <f>IF(C624=0,"-",P624/C624)</f>
        <v>0</v>
      </c>
      <c r="M624" s="2">
        <f>IF(C624=0,"-",(1-J624-K624-L624))</f>
        <v>0.33333333333333337</v>
      </c>
      <c r="N624" s="63">
        <v>0</v>
      </c>
      <c r="O624" s="63">
        <v>2</v>
      </c>
      <c r="P624" s="63"/>
      <c r="Q624" s="63">
        <v>1</v>
      </c>
      <c r="R624" s="63">
        <v>0</v>
      </c>
      <c r="S624" s="63"/>
      <c r="T624" s="67"/>
      <c r="U624" s="63"/>
      <c r="V624" s="63"/>
      <c r="W624" s="63">
        <f t="shared" si="255"/>
        <v>0</v>
      </c>
      <c r="X624" s="63">
        <v>0</v>
      </c>
      <c r="Y624" s="63"/>
      <c r="Z624" s="63"/>
      <c r="AA624" s="63"/>
      <c r="AB624" s="63"/>
      <c r="AJ624" s="8">
        <v>0</v>
      </c>
      <c r="AN624" t="str">
        <f t="shared" si="254"/>
        <v>Spring Lake</v>
      </c>
      <c r="AO624" t="s">
        <v>1796</v>
      </c>
      <c r="AP624">
        <v>2</v>
      </c>
      <c r="AR624" s="111">
        <v>23</v>
      </c>
      <c r="AS624" s="113">
        <v>25</v>
      </c>
      <c r="AU624" s="141">
        <v>73200</v>
      </c>
      <c r="AV624" s="117">
        <f t="shared" si="253"/>
        <v>23025</v>
      </c>
      <c r="AW624" t="s">
        <v>965</v>
      </c>
      <c r="AX624">
        <f t="shared" si="246"/>
        <v>2373200</v>
      </c>
      <c r="AY624" s="1">
        <v>0</v>
      </c>
      <c r="BI624" s="123"/>
      <c r="BN624" s="63">
        <v>0</v>
      </c>
    </row>
    <row r="625" spans="1:66" hidden="1" outlineLevel="1">
      <c r="A625" t="s">
        <v>2006</v>
      </c>
      <c r="B625" s="8" t="s">
        <v>1706</v>
      </c>
      <c r="C625" s="1">
        <f t="shared" si="245"/>
        <v>157</v>
      </c>
      <c r="D625" s="5">
        <f>IF(N625&gt;0, RANK(N625,(N625:P625,Q625:AE625)),0)</f>
        <v>2</v>
      </c>
      <c r="E625" s="5">
        <f>IF(O625&gt;0,RANK(O625,(N625:P625,Q625:AE625)),0)</f>
        <v>1</v>
      </c>
      <c r="F625" s="5">
        <f t="shared" si="247"/>
        <v>0</v>
      </c>
      <c r="G625" s="1">
        <f t="shared" si="241"/>
        <v>49</v>
      </c>
      <c r="H625" s="2">
        <f t="shared" si="252"/>
        <v>0.31210191082802546</v>
      </c>
      <c r="I625" s="6"/>
      <c r="J625" s="2">
        <f t="shared" si="242"/>
        <v>0.33121019108280253</v>
      </c>
      <c r="K625" s="2">
        <f t="shared" si="243"/>
        <v>0.64331210191082799</v>
      </c>
      <c r="L625" s="2">
        <f t="shared" si="244"/>
        <v>0</v>
      </c>
      <c r="M625" s="2">
        <f t="shared" si="248"/>
        <v>2.5477707006369532E-2</v>
      </c>
      <c r="N625" s="63">
        <v>52</v>
      </c>
      <c r="O625" s="63">
        <v>101</v>
      </c>
      <c r="P625" s="63"/>
      <c r="Q625" s="63">
        <v>2</v>
      </c>
      <c r="R625" s="63">
        <v>0</v>
      </c>
      <c r="S625" s="63"/>
      <c r="T625" s="67"/>
      <c r="U625" s="63"/>
      <c r="V625" s="63"/>
      <c r="W625" s="63">
        <f t="shared" si="255"/>
        <v>1</v>
      </c>
      <c r="X625" s="63">
        <v>0</v>
      </c>
      <c r="Y625" s="63"/>
      <c r="Z625" s="63"/>
      <c r="AA625" s="63"/>
      <c r="AB625" s="63"/>
      <c r="AJ625" s="8">
        <v>1</v>
      </c>
      <c r="AN625" t="str">
        <f t="shared" si="254"/>
        <v>Springfield</v>
      </c>
      <c r="AO625" t="s">
        <v>2496</v>
      </c>
      <c r="AP625">
        <v>2</v>
      </c>
      <c r="AR625" s="111">
        <v>23</v>
      </c>
      <c r="AS625" s="113">
        <v>19</v>
      </c>
      <c r="AT625" s="113">
        <v>280</v>
      </c>
      <c r="AU625" s="117">
        <v>73250</v>
      </c>
      <c r="AV625" s="117">
        <f t="shared" si="253"/>
        <v>23019</v>
      </c>
      <c r="AW625" t="s">
        <v>1480</v>
      </c>
      <c r="AX625">
        <f t="shared" si="246"/>
        <v>2373250</v>
      </c>
      <c r="AY625" s="1">
        <v>4</v>
      </c>
      <c r="BC625">
        <v>38.43</v>
      </c>
      <c r="BD625">
        <v>0.04</v>
      </c>
      <c r="BE625">
        <v>38.39</v>
      </c>
      <c r="BH625" s="123">
        <f t="shared" si="249"/>
        <v>0</v>
      </c>
      <c r="BI625" s="123">
        <f t="shared" si="250"/>
        <v>0.64300000000000002</v>
      </c>
      <c r="BJ625">
        <f t="shared" si="251"/>
        <v>0</v>
      </c>
      <c r="BN625" s="63">
        <v>1</v>
      </c>
    </row>
    <row r="626" spans="1:66" hidden="1" outlineLevel="1">
      <c r="A626" t="s">
        <v>1297</v>
      </c>
      <c r="B626" s="8" t="s">
        <v>1706</v>
      </c>
      <c r="C626" s="1">
        <f t="shared" si="245"/>
        <v>213</v>
      </c>
      <c r="D626" s="5">
        <f>IF(N626&gt;0, RANK(N626,(N626:P626,Q626:AE626)),0)</f>
        <v>2</v>
      </c>
      <c r="E626" s="5">
        <f>IF(O626&gt;0,RANK(O626,(N626:P626,Q626:AE626)),0)</f>
        <v>1</v>
      </c>
      <c r="F626" s="5">
        <f t="shared" si="247"/>
        <v>0</v>
      </c>
      <c r="G626" s="1">
        <f t="shared" si="241"/>
        <v>63</v>
      </c>
      <c r="H626" s="2">
        <f t="shared" si="252"/>
        <v>0.29577464788732394</v>
      </c>
      <c r="I626" s="6"/>
      <c r="J626" s="2">
        <f t="shared" si="242"/>
        <v>0.3380281690140845</v>
      </c>
      <c r="K626" s="2">
        <f t="shared" si="243"/>
        <v>0.63380281690140849</v>
      </c>
      <c r="L626" s="2">
        <f t="shared" si="244"/>
        <v>0</v>
      </c>
      <c r="M626" s="2">
        <f t="shared" si="248"/>
        <v>2.8169014084507005E-2</v>
      </c>
      <c r="N626" s="63">
        <v>72</v>
      </c>
      <c r="O626" s="63">
        <v>135</v>
      </c>
      <c r="P626" s="63"/>
      <c r="Q626" s="63">
        <v>2</v>
      </c>
      <c r="R626" s="63">
        <v>3</v>
      </c>
      <c r="S626" s="63"/>
      <c r="T626" s="67"/>
      <c r="U626" s="63"/>
      <c r="V626" s="63"/>
      <c r="W626" s="63">
        <f t="shared" si="255"/>
        <v>1</v>
      </c>
      <c r="X626" s="63">
        <v>0</v>
      </c>
      <c r="Y626" s="63"/>
      <c r="Z626" s="63"/>
      <c r="AA626" s="63"/>
      <c r="AB626" s="63"/>
      <c r="AJ626" s="8">
        <v>0</v>
      </c>
      <c r="AN626" t="str">
        <f t="shared" si="254"/>
        <v>Stacyville</v>
      </c>
      <c r="AO626" t="s">
        <v>2496</v>
      </c>
      <c r="AP626">
        <v>2</v>
      </c>
      <c r="AR626" s="111">
        <v>23</v>
      </c>
      <c r="AS626" s="113">
        <v>19</v>
      </c>
      <c r="AT626" s="113">
        <v>285</v>
      </c>
      <c r="AU626" s="117">
        <v>73600</v>
      </c>
      <c r="AV626" s="117">
        <f t="shared" si="253"/>
        <v>23019</v>
      </c>
      <c r="AW626" t="s">
        <v>1480</v>
      </c>
      <c r="AX626">
        <f t="shared" si="246"/>
        <v>2373600</v>
      </c>
      <c r="AY626" s="1">
        <v>1</v>
      </c>
      <c r="BC626">
        <v>39.950000000000003</v>
      </c>
      <c r="BD626">
        <v>0.01</v>
      </c>
      <c r="BE626">
        <v>39.93</v>
      </c>
      <c r="BH626" s="123">
        <f t="shared" si="249"/>
        <v>0</v>
      </c>
      <c r="BI626" s="123">
        <f t="shared" si="250"/>
        <v>0.63300000000000001</v>
      </c>
      <c r="BJ626">
        <f t="shared" si="251"/>
        <v>0</v>
      </c>
      <c r="BN626" s="63">
        <v>1</v>
      </c>
    </row>
    <row r="627" spans="1:66" hidden="1" outlineLevel="1">
      <c r="A627" t="s">
        <v>585</v>
      </c>
      <c r="B627" s="8" t="s">
        <v>1706</v>
      </c>
      <c r="C627" s="1">
        <f t="shared" si="245"/>
        <v>5067</v>
      </c>
      <c r="D627" s="5">
        <f>IF(N627&gt;0, RANK(N627,(N627:P627,Q627:AE627)),0)</f>
        <v>1</v>
      </c>
      <c r="E627" s="5">
        <f>IF(O627&gt;0,RANK(O627,(N627:P627,Q627:AE627)),0)</f>
        <v>2</v>
      </c>
      <c r="F627" s="5">
        <f t="shared" si="247"/>
        <v>0</v>
      </c>
      <c r="G627" s="1">
        <f t="shared" si="241"/>
        <v>154</v>
      </c>
      <c r="H627" s="2">
        <f t="shared" si="252"/>
        <v>3.0392737319913165E-2</v>
      </c>
      <c r="I627" s="6"/>
      <c r="J627" s="2">
        <f t="shared" si="242"/>
        <v>0.50404578646141707</v>
      </c>
      <c r="K627" s="2">
        <f t="shared" si="243"/>
        <v>0.47365304914150386</v>
      </c>
      <c r="L627" s="2">
        <f t="shared" si="244"/>
        <v>0</v>
      </c>
      <c r="M627" s="2">
        <f t="shared" si="248"/>
        <v>2.2301164397079076E-2</v>
      </c>
      <c r="N627" s="63">
        <v>2554</v>
      </c>
      <c r="O627" s="63">
        <v>2400</v>
      </c>
      <c r="P627" s="63"/>
      <c r="Q627" s="63">
        <v>57</v>
      </c>
      <c r="R627" s="63">
        <v>43</v>
      </c>
      <c r="S627" s="63"/>
      <c r="T627" s="67"/>
      <c r="U627" s="63"/>
      <c r="V627" s="63"/>
      <c r="W627" s="63">
        <f t="shared" si="255"/>
        <v>12</v>
      </c>
      <c r="X627" s="63">
        <v>1</v>
      </c>
      <c r="Y627" s="63"/>
      <c r="Z627" s="63"/>
      <c r="AA627" s="63"/>
      <c r="AB627" s="63"/>
      <c r="AJ627" s="8">
        <v>0</v>
      </c>
      <c r="AN627" t="str">
        <f t="shared" si="254"/>
        <v>Standish</v>
      </c>
      <c r="AO627" t="s">
        <v>1539</v>
      </c>
      <c r="AP627">
        <v>1</v>
      </c>
      <c r="AR627" s="111">
        <v>23</v>
      </c>
      <c r="AS627" s="113">
        <v>5</v>
      </c>
      <c r="AT627" s="113">
        <v>115</v>
      </c>
      <c r="AU627" s="117">
        <v>73670</v>
      </c>
      <c r="AV627" s="117">
        <f t="shared" si="253"/>
        <v>23005</v>
      </c>
      <c r="AW627" t="s">
        <v>1480</v>
      </c>
      <c r="AX627">
        <f t="shared" si="246"/>
        <v>2373670</v>
      </c>
      <c r="AY627" s="1">
        <v>33</v>
      </c>
      <c r="BC627">
        <v>83.69</v>
      </c>
      <c r="BD627">
        <v>24.62</v>
      </c>
      <c r="BE627">
        <v>59.07</v>
      </c>
      <c r="BH627" s="123">
        <f t="shared" si="249"/>
        <v>0.504</v>
      </c>
      <c r="BI627" s="123">
        <f t="shared" si="250"/>
        <v>0</v>
      </c>
      <c r="BJ627">
        <f t="shared" si="251"/>
        <v>0</v>
      </c>
      <c r="BN627" s="63">
        <v>12</v>
      </c>
    </row>
    <row r="628" spans="1:66" hidden="1" outlineLevel="1">
      <c r="A628" t="s">
        <v>1519</v>
      </c>
      <c r="B628" s="8" t="s">
        <v>1706</v>
      </c>
      <c r="C628" s="1">
        <f t="shared" si="245"/>
        <v>318</v>
      </c>
      <c r="D628" s="5">
        <f>IF(N628&gt;0, RANK(N628,(N628:P628,Q628:AE628)),0)</f>
        <v>1</v>
      </c>
      <c r="E628" s="5">
        <f>IF(O628&gt;0,RANK(O628,(N628:P628,Q628:AE628)),0)</f>
        <v>2</v>
      </c>
      <c r="F628" s="5">
        <f t="shared" si="247"/>
        <v>0</v>
      </c>
      <c r="G628" s="1">
        <f t="shared" si="241"/>
        <v>38</v>
      </c>
      <c r="H628" s="2">
        <f t="shared" si="252"/>
        <v>0.11949685534591195</v>
      </c>
      <c r="I628" s="6"/>
      <c r="J628" s="2">
        <f t="shared" si="242"/>
        <v>0.53773584905660377</v>
      </c>
      <c r="K628" s="2">
        <f t="shared" si="243"/>
        <v>0.41823899371069184</v>
      </c>
      <c r="L628" s="2">
        <f t="shared" si="244"/>
        <v>0</v>
      </c>
      <c r="M628" s="2">
        <f t="shared" si="248"/>
        <v>4.4025157232704393E-2</v>
      </c>
      <c r="N628" s="63">
        <v>171</v>
      </c>
      <c r="O628" s="63">
        <v>133</v>
      </c>
      <c r="P628" s="63"/>
      <c r="Q628" s="63">
        <v>7</v>
      </c>
      <c r="R628" s="63">
        <v>6</v>
      </c>
      <c r="S628" s="63"/>
      <c r="T628" s="67"/>
      <c r="U628" s="63"/>
      <c r="V628" s="63"/>
      <c r="W628" s="63">
        <f t="shared" si="255"/>
        <v>1</v>
      </c>
      <c r="X628" s="63">
        <v>0</v>
      </c>
      <c r="Y628" s="63"/>
      <c r="Z628" s="63"/>
      <c r="AA628" s="63"/>
      <c r="AB628" s="63"/>
      <c r="AJ628" s="8">
        <v>0</v>
      </c>
      <c r="AN628" t="str">
        <f t="shared" si="254"/>
        <v>Starks</v>
      </c>
      <c r="AO628" t="s">
        <v>1796</v>
      </c>
      <c r="AP628">
        <v>2</v>
      </c>
      <c r="AR628" s="111">
        <v>23</v>
      </c>
      <c r="AS628" s="113">
        <v>25</v>
      </c>
      <c r="AT628" s="113">
        <v>155</v>
      </c>
      <c r="AU628" s="117">
        <v>73845</v>
      </c>
      <c r="AV628" s="117">
        <f t="shared" si="253"/>
        <v>23025</v>
      </c>
      <c r="AW628" t="s">
        <v>1480</v>
      </c>
      <c r="AX628">
        <f t="shared" si="246"/>
        <v>2373845</v>
      </c>
      <c r="AY628" s="1">
        <v>4</v>
      </c>
      <c r="BC628">
        <v>31.88</v>
      </c>
      <c r="BD628">
        <v>0.52</v>
      </c>
      <c r="BE628">
        <v>31.36</v>
      </c>
      <c r="BH628" s="123">
        <f t="shared" si="249"/>
        <v>0.53700000000000003</v>
      </c>
      <c r="BI628" s="123">
        <f t="shared" si="250"/>
        <v>0</v>
      </c>
      <c r="BJ628">
        <f t="shared" si="251"/>
        <v>0</v>
      </c>
      <c r="BN628" s="63">
        <v>1</v>
      </c>
    </row>
    <row r="629" spans="1:66" hidden="1" outlineLevel="1">
      <c r="A629" t="s">
        <v>2468</v>
      </c>
      <c r="B629" s="8" t="s">
        <v>1706</v>
      </c>
      <c r="C629" s="1">
        <f t="shared" si="245"/>
        <v>657</v>
      </c>
      <c r="D629" s="5">
        <f>IF(N629&gt;0, RANK(N629,(N629:P629,Q629:AE629)),0)</f>
        <v>2</v>
      </c>
      <c r="E629" s="5">
        <f>IF(O629&gt;0,RANK(O629,(N629:P629,Q629:AE629)),0)</f>
        <v>1</v>
      </c>
      <c r="F629" s="5">
        <f t="shared" si="247"/>
        <v>0</v>
      </c>
      <c r="G629" s="1">
        <f t="shared" si="241"/>
        <v>58</v>
      </c>
      <c r="H629" s="2">
        <f t="shared" si="252"/>
        <v>8.8280060882800604E-2</v>
      </c>
      <c r="I629" s="6"/>
      <c r="J629" s="2">
        <f t="shared" si="242"/>
        <v>0.44748858447488582</v>
      </c>
      <c r="K629" s="2">
        <f t="shared" si="243"/>
        <v>0.53576864535768642</v>
      </c>
      <c r="L629" s="2">
        <f t="shared" si="244"/>
        <v>0</v>
      </c>
      <c r="M629" s="2">
        <f t="shared" si="248"/>
        <v>1.6742770167427756E-2</v>
      </c>
      <c r="N629" s="63">
        <v>294</v>
      </c>
      <c r="O629" s="63">
        <v>352</v>
      </c>
      <c r="P629" s="63"/>
      <c r="Q629" s="63">
        <v>6</v>
      </c>
      <c r="R629" s="63">
        <v>3</v>
      </c>
      <c r="S629" s="63"/>
      <c r="T629" s="67"/>
      <c r="U629" s="63"/>
      <c r="V629" s="63"/>
      <c r="W629" s="63">
        <f t="shared" si="255"/>
        <v>2</v>
      </c>
      <c r="X629" s="63">
        <v>0</v>
      </c>
      <c r="Y629" s="63"/>
      <c r="Z629" s="63"/>
      <c r="AA629" s="63"/>
      <c r="AB629" s="63"/>
      <c r="AJ629" s="8">
        <v>0</v>
      </c>
      <c r="AN629" t="str">
        <f t="shared" si="254"/>
        <v>Stetson</v>
      </c>
      <c r="AO629" t="s">
        <v>2496</v>
      </c>
      <c r="AP629">
        <v>2</v>
      </c>
      <c r="AR629" s="111">
        <v>23</v>
      </c>
      <c r="AS629" s="113">
        <v>19</v>
      </c>
      <c r="AT629" s="113">
        <v>290</v>
      </c>
      <c r="AU629" s="117">
        <v>74055</v>
      </c>
      <c r="AV629" s="117">
        <f t="shared" si="253"/>
        <v>23019</v>
      </c>
      <c r="AW629" t="s">
        <v>1480</v>
      </c>
      <c r="AX629">
        <f t="shared" si="246"/>
        <v>2374055</v>
      </c>
      <c r="AY629" s="1">
        <v>8</v>
      </c>
      <c r="BC629">
        <v>36.630000000000003</v>
      </c>
      <c r="BD629">
        <v>1.75</v>
      </c>
      <c r="BE629">
        <v>34.880000000000003</v>
      </c>
      <c r="BH629" s="123">
        <f t="shared" si="249"/>
        <v>0</v>
      </c>
      <c r="BI629" s="123">
        <f t="shared" si="250"/>
        <v>0.53500000000000003</v>
      </c>
      <c r="BJ629">
        <f t="shared" si="251"/>
        <v>0</v>
      </c>
      <c r="BN629" s="63">
        <v>2</v>
      </c>
    </row>
    <row r="630" spans="1:66" hidden="1" outlineLevel="1">
      <c r="A630" t="s">
        <v>163</v>
      </c>
      <c r="B630" s="8" t="s">
        <v>1706</v>
      </c>
      <c r="C630" s="1">
        <f t="shared" si="245"/>
        <v>546</v>
      </c>
      <c r="D630" s="5">
        <f>IF(N630&gt;0, RANK(N630,(N630:P630,Q630:AE630)),0)</f>
        <v>2</v>
      </c>
      <c r="E630" s="5">
        <f>IF(O630&gt;0,RANK(O630,(N630:P630,Q630:AE630)),0)</f>
        <v>1</v>
      </c>
      <c r="F630" s="5">
        <f t="shared" si="247"/>
        <v>0</v>
      </c>
      <c r="G630" s="1">
        <f t="shared" si="241"/>
        <v>12</v>
      </c>
      <c r="H630" s="2">
        <f t="shared" si="252"/>
        <v>2.197802197802198E-2</v>
      </c>
      <c r="I630" s="6"/>
      <c r="J630" s="2">
        <f t="shared" si="242"/>
        <v>0.47069597069597069</v>
      </c>
      <c r="K630" s="2">
        <f t="shared" si="243"/>
        <v>0.4926739926739927</v>
      </c>
      <c r="L630" s="2">
        <f t="shared" si="244"/>
        <v>0</v>
      </c>
      <c r="M630" s="2">
        <f t="shared" si="248"/>
        <v>3.6630036630036611E-2</v>
      </c>
      <c r="N630" s="63">
        <v>257</v>
      </c>
      <c r="O630" s="63">
        <v>269</v>
      </c>
      <c r="P630" s="63"/>
      <c r="Q630" s="63">
        <v>9</v>
      </c>
      <c r="R630" s="63">
        <v>10</v>
      </c>
      <c r="S630" s="63"/>
      <c r="T630" s="67"/>
      <c r="U630" s="63"/>
      <c r="V630" s="63"/>
      <c r="W630" s="63">
        <f t="shared" si="255"/>
        <v>1</v>
      </c>
      <c r="X630" s="63">
        <v>0</v>
      </c>
      <c r="Y630" s="63"/>
      <c r="Z630" s="63"/>
      <c r="AA630" s="63"/>
      <c r="AB630" s="63"/>
      <c r="AJ630" s="8">
        <v>0</v>
      </c>
      <c r="AN630" t="str">
        <f t="shared" si="254"/>
        <v>Steuben</v>
      </c>
      <c r="AO630" t="s">
        <v>699</v>
      </c>
      <c r="AP630">
        <v>2</v>
      </c>
      <c r="AR630" s="111">
        <v>23</v>
      </c>
      <c r="AS630" s="113">
        <v>29</v>
      </c>
      <c r="AT630" s="113">
        <v>195</v>
      </c>
      <c r="AU630" s="117">
        <v>74125</v>
      </c>
      <c r="AV630" s="117">
        <f t="shared" si="253"/>
        <v>23029</v>
      </c>
      <c r="AW630" t="s">
        <v>1480</v>
      </c>
      <c r="AX630">
        <f t="shared" si="246"/>
        <v>2374125</v>
      </c>
      <c r="AY630" s="1">
        <v>13</v>
      </c>
      <c r="BC630">
        <v>74.78</v>
      </c>
      <c r="BD630">
        <v>31.79</v>
      </c>
      <c r="BE630">
        <v>42.99</v>
      </c>
      <c r="BH630" s="123">
        <f t="shared" si="249"/>
        <v>0</v>
      </c>
      <c r="BI630" s="123">
        <f t="shared" si="250"/>
        <v>0.49199999999999999</v>
      </c>
      <c r="BJ630">
        <f t="shared" si="251"/>
        <v>0</v>
      </c>
      <c r="BN630" s="63">
        <v>1</v>
      </c>
    </row>
    <row r="631" spans="1:66" hidden="1" outlineLevel="1">
      <c r="A631" t="s">
        <v>1977</v>
      </c>
      <c r="B631" s="8" t="s">
        <v>1706</v>
      </c>
      <c r="C631" s="1">
        <f t="shared" si="245"/>
        <v>147</v>
      </c>
      <c r="D631" s="5">
        <f>IF(N631&gt;0, RANK(N631,(N631:P631,Q631:AE631)),0)</f>
        <v>1</v>
      </c>
      <c r="E631" s="5">
        <f>IF(O631&gt;0,RANK(O631,(N631:P631,Q631:AE631)),0)</f>
        <v>2</v>
      </c>
      <c r="F631" s="5">
        <f t="shared" si="247"/>
        <v>0</v>
      </c>
      <c r="G631" s="1">
        <f t="shared" si="241"/>
        <v>38</v>
      </c>
      <c r="H631" s="2">
        <f t="shared" si="252"/>
        <v>0.25850340136054423</v>
      </c>
      <c r="I631" s="6"/>
      <c r="J631" s="2">
        <f t="shared" si="242"/>
        <v>0.61904761904761907</v>
      </c>
      <c r="K631" s="2">
        <f t="shared" si="243"/>
        <v>0.36054421768707484</v>
      </c>
      <c r="L631" s="2">
        <f t="shared" si="244"/>
        <v>0</v>
      </c>
      <c r="M631" s="2">
        <f t="shared" si="248"/>
        <v>2.040816326530609E-2</v>
      </c>
      <c r="N631" s="63">
        <v>91</v>
      </c>
      <c r="O631" s="63">
        <v>53</v>
      </c>
      <c r="P631" s="63"/>
      <c r="Q631" s="63">
        <v>2</v>
      </c>
      <c r="R631" s="63">
        <v>1</v>
      </c>
      <c r="S631" s="63"/>
      <c r="T631" s="67"/>
      <c r="U631" s="63"/>
      <c r="V631" s="63"/>
      <c r="W631" s="63">
        <f t="shared" si="255"/>
        <v>0</v>
      </c>
      <c r="X631" s="63">
        <v>0</v>
      </c>
      <c r="Y631" s="63"/>
      <c r="Z631" s="63"/>
      <c r="AA631" s="63"/>
      <c r="AB631" s="63"/>
      <c r="AJ631" s="8">
        <v>0</v>
      </c>
      <c r="AN631" t="str">
        <f t="shared" si="254"/>
        <v>Stockholm</v>
      </c>
      <c r="AO631" t="s">
        <v>2848</v>
      </c>
      <c r="AP631">
        <v>2</v>
      </c>
      <c r="AR631" s="111">
        <v>23</v>
      </c>
      <c r="AS631" s="113">
        <v>3</v>
      </c>
      <c r="AT631" s="113">
        <v>300</v>
      </c>
      <c r="AU631" s="117">
        <v>74405</v>
      </c>
      <c r="AV631" s="117">
        <f t="shared" si="253"/>
        <v>23003</v>
      </c>
      <c r="AW631" t="s">
        <v>1480</v>
      </c>
      <c r="AX631">
        <f t="shared" si="246"/>
        <v>2374405</v>
      </c>
      <c r="AY631" s="1">
        <v>4</v>
      </c>
      <c r="BC631">
        <v>34.659999999999997</v>
      </c>
      <c r="BD631">
        <v>7.0000000000000007E-2</v>
      </c>
      <c r="BE631">
        <v>34.590000000000003</v>
      </c>
      <c r="BH631" s="123">
        <f t="shared" si="249"/>
        <v>0.61899999999999999</v>
      </c>
      <c r="BI631" s="123">
        <f t="shared" si="250"/>
        <v>0</v>
      </c>
      <c r="BJ631">
        <f t="shared" si="251"/>
        <v>0</v>
      </c>
      <c r="BN631" s="63">
        <v>0</v>
      </c>
    </row>
    <row r="632" spans="1:66" hidden="1" outlineLevel="1">
      <c r="A632" t="s">
        <v>3137</v>
      </c>
      <c r="B632" s="8" t="s">
        <v>1706</v>
      </c>
      <c r="C632" s="1">
        <f t="shared" si="245"/>
        <v>948</v>
      </c>
      <c r="D632" s="5">
        <f>IF(N632&gt;0, RANK(N632,(N632:P632,Q632:AE632)),0)</f>
        <v>1</v>
      </c>
      <c r="E632" s="5">
        <f>IF(O632&gt;0,RANK(O632,(N632:P632,Q632:AE632)),0)</f>
        <v>2</v>
      </c>
      <c r="F632" s="5">
        <f t="shared" si="247"/>
        <v>0</v>
      </c>
      <c r="G632" s="1">
        <f t="shared" si="241"/>
        <v>67</v>
      </c>
      <c r="H632" s="2">
        <f t="shared" si="252"/>
        <v>7.0675105485232065E-2</v>
      </c>
      <c r="I632" s="6"/>
      <c r="J632" s="2">
        <f t="shared" si="242"/>
        <v>0.51793248945147674</v>
      </c>
      <c r="K632" s="2">
        <f t="shared" si="243"/>
        <v>0.4472573839662447</v>
      </c>
      <c r="L632" s="2">
        <f t="shared" si="244"/>
        <v>0</v>
      </c>
      <c r="M632" s="2">
        <f t="shared" si="248"/>
        <v>3.4810126582278555E-2</v>
      </c>
      <c r="N632" s="63">
        <v>491</v>
      </c>
      <c r="O632" s="63">
        <v>424</v>
      </c>
      <c r="P632" s="63"/>
      <c r="Q632" s="63">
        <v>15</v>
      </c>
      <c r="R632" s="63">
        <v>16</v>
      </c>
      <c r="S632" s="63"/>
      <c r="T632" s="67"/>
      <c r="U632" s="63"/>
      <c r="V632" s="63"/>
      <c r="W632" s="63">
        <f t="shared" si="255"/>
        <v>2</v>
      </c>
      <c r="X632" s="63">
        <v>0</v>
      </c>
      <c r="Y632" s="63"/>
      <c r="Z632" s="63"/>
      <c r="AA632" s="63"/>
      <c r="AB632" s="63"/>
      <c r="AJ632" s="8">
        <v>0</v>
      </c>
      <c r="AN632" t="str">
        <f t="shared" si="254"/>
        <v>Stockton Springs</v>
      </c>
      <c r="AO632" t="s">
        <v>220</v>
      </c>
      <c r="AP632">
        <v>2</v>
      </c>
      <c r="AR632" s="111">
        <v>23</v>
      </c>
      <c r="AS632" s="113">
        <v>27</v>
      </c>
      <c r="AT632" s="113">
        <v>100</v>
      </c>
      <c r="AU632" s="117">
        <v>74475</v>
      </c>
      <c r="AV632" s="117">
        <f t="shared" si="253"/>
        <v>23027</v>
      </c>
      <c r="AW632" t="s">
        <v>1480</v>
      </c>
      <c r="AX632">
        <f t="shared" si="246"/>
        <v>2374475</v>
      </c>
      <c r="AY632" s="1">
        <v>17</v>
      </c>
      <c r="BC632">
        <v>29.89</v>
      </c>
      <c r="BD632">
        <v>10.3</v>
      </c>
      <c r="BE632">
        <v>19.579999999999998</v>
      </c>
      <c r="BH632" s="123">
        <f t="shared" si="249"/>
        <v>0.51700000000000002</v>
      </c>
      <c r="BI632" s="123">
        <f t="shared" si="250"/>
        <v>0</v>
      </c>
      <c r="BJ632">
        <f t="shared" si="251"/>
        <v>0</v>
      </c>
      <c r="BN632" s="63">
        <v>2</v>
      </c>
    </row>
    <row r="633" spans="1:66" hidden="1" outlineLevel="1">
      <c r="A633" t="s">
        <v>2118</v>
      </c>
      <c r="B633" s="8" t="s">
        <v>1706</v>
      </c>
      <c r="C633" s="1">
        <f t="shared" si="245"/>
        <v>155</v>
      </c>
      <c r="D633" s="5">
        <f>IF(N633&gt;0, RANK(N633,(N633:P633,Q633:AE633)),0)</f>
        <v>1</v>
      </c>
      <c r="E633" s="5">
        <f>IF(O633&gt;0,RANK(O633,(N633:P633,Q633:AE633)),0)</f>
        <v>2</v>
      </c>
      <c r="F633" s="5">
        <f t="shared" si="247"/>
        <v>0</v>
      </c>
      <c r="G633" s="1">
        <f t="shared" si="241"/>
        <v>31</v>
      </c>
      <c r="H633" s="2">
        <f t="shared" si="252"/>
        <v>0.2</v>
      </c>
      <c r="I633" s="6"/>
      <c r="J633" s="2">
        <f t="shared" si="242"/>
        <v>0.58064516129032262</v>
      </c>
      <c r="K633" s="2">
        <f t="shared" si="243"/>
        <v>0.38064516129032255</v>
      </c>
      <c r="L633" s="2">
        <f t="shared" si="244"/>
        <v>0</v>
      </c>
      <c r="M633" s="2">
        <f t="shared" si="248"/>
        <v>3.8709677419354827E-2</v>
      </c>
      <c r="N633" s="63">
        <v>90</v>
      </c>
      <c r="O633" s="63">
        <v>59</v>
      </c>
      <c r="P633" s="63"/>
      <c r="Q633" s="63">
        <v>3</v>
      </c>
      <c r="R633" s="63">
        <v>3</v>
      </c>
      <c r="S633" s="63"/>
      <c r="T633" s="67"/>
      <c r="U633" s="63"/>
      <c r="V633" s="63"/>
      <c r="W633" s="63">
        <f t="shared" si="255"/>
        <v>0</v>
      </c>
      <c r="X633" s="63">
        <v>0</v>
      </c>
      <c r="Y633" s="63"/>
      <c r="Z633" s="63"/>
      <c r="AA633" s="63"/>
      <c r="AB633" s="63"/>
      <c r="AJ633" s="8">
        <v>0</v>
      </c>
      <c r="AN633" t="str">
        <f t="shared" si="254"/>
        <v>Stoneham</v>
      </c>
      <c r="AO633" t="s">
        <v>2397</v>
      </c>
      <c r="AP633">
        <v>2</v>
      </c>
      <c r="AR633" s="111">
        <v>23</v>
      </c>
      <c r="AS633" s="113">
        <v>17</v>
      </c>
      <c r="AT633" s="113">
        <v>140</v>
      </c>
      <c r="AU633" s="117">
        <v>74510</v>
      </c>
      <c r="AV633" s="117">
        <f t="shared" si="253"/>
        <v>23017</v>
      </c>
      <c r="AW633" t="s">
        <v>1480</v>
      </c>
      <c r="AX633">
        <f t="shared" si="246"/>
        <v>2374510</v>
      </c>
      <c r="AY633" s="1">
        <v>1</v>
      </c>
      <c r="BC633">
        <v>36.69</v>
      </c>
      <c r="BD633">
        <v>0.98</v>
      </c>
      <c r="BE633">
        <v>35.71</v>
      </c>
      <c r="BH633" s="123">
        <f t="shared" si="249"/>
        <v>0.57999999999999996</v>
      </c>
      <c r="BI633" s="123">
        <f t="shared" si="250"/>
        <v>0</v>
      </c>
      <c r="BJ633">
        <f t="shared" si="251"/>
        <v>0</v>
      </c>
      <c r="BN633" s="63">
        <v>0</v>
      </c>
    </row>
    <row r="634" spans="1:66" hidden="1" outlineLevel="1">
      <c r="A634" t="s">
        <v>1078</v>
      </c>
      <c r="B634" s="8" t="s">
        <v>1706</v>
      </c>
      <c r="C634" s="1">
        <f t="shared" si="245"/>
        <v>609</v>
      </c>
      <c r="D634" s="5">
        <f>IF(N634&gt;0, RANK(N634,(N634:P634,Q634:AE634)),0)</f>
        <v>1</v>
      </c>
      <c r="E634" s="5">
        <f>IF(O634&gt;0,RANK(O634,(N634:P634,Q634:AE634)),0)</f>
        <v>2</v>
      </c>
      <c r="F634" s="5">
        <f t="shared" si="247"/>
        <v>0</v>
      </c>
      <c r="G634" s="1">
        <f t="shared" si="241"/>
        <v>223</v>
      </c>
      <c r="H634" s="2">
        <f t="shared" si="252"/>
        <v>0.36617405582922824</v>
      </c>
      <c r="I634" s="6"/>
      <c r="J634" s="2">
        <f t="shared" si="242"/>
        <v>0.66830870279146137</v>
      </c>
      <c r="K634" s="2">
        <f t="shared" si="243"/>
        <v>0.30213464696223319</v>
      </c>
      <c r="L634" s="2">
        <f t="shared" si="244"/>
        <v>0</v>
      </c>
      <c r="M634" s="2">
        <f t="shared" si="248"/>
        <v>2.9556650246305438E-2</v>
      </c>
      <c r="N634" s="63">
        <v>407</v>
      </c>
      <c r="O634" s="63">
        <v>184</v>
      </c>
      <c r="P634" s="63"/>
      <c r="Q634" s="63">
        <v>8</v>
      </c>
      <c r="R634" s="63">
        <v>10</v>
      </c>
      <c r="S634" s="63"/>
      <c r="T634" s="67"/>
      <c r="U634" s="63"/>
      <c r="V634" s="63"/>
      <c r="W634" s="63">
        <f t="shared" si="255"/>
        <v>0</v>
      </c>
      <c r="X634" s="63">
        <v>0</v>
      </c>
      <c r="Y634" s="63"/>
      <c r="Z634" s="63"/>
      <c r="AA634" s="63"/>
      <c r="AB634" s="63"/>
      <c r="AJ634" s="8">
        <v>0</v>
      </c>
      <c r="AN634" t="str">
        <f t="shared" si="254"/>
        <v>Stonington</v>
      </c>
      <c r="AO634" t="s">
        <v>603</v>
      </c>
      <c r="AP634">
        <v>2</v>
      </c>
      <c r="AR634" s="111">
        <v>23</v>
      </c>
      <c r="AS634" s="113">
        <v>9</v>
      </c>
      <c r="AT634" s="113">
        <v>145</v>
      </c>
      <c r="AU634" s="117">
        <v>74580</v>
      </c>
      <c r="AV634" s="117">
        <f t="shared" si="253"/>
        <v>23009</v>
      </c>
      <c r="AW634" t="s">
        <v>1480</v>
      </c>
      <c r="AX634">
        <f t="shared" si="246"/>
        <v>2374580</v>
      </c>
      <c r="AY634" s="1">
        <v>7</v>
      </c>
      <c r="BC634">
        <v>37.82</v>
      </c>
      <c r="BD634">
        <v>28.02</v>
      </c>
      <c r="BE634">
        <v>9.8000000000000007</v>
      </c>
      <c r="BH634" s="123">
        <f t="shared" si="249"/>
        <v>0.66800000000000004</v>
      </c>
      <c r="BI634" s="123">
        <f t="shared" si="250"/>
        <v>0</v>
      </c>
      <c r="BJ634">
        <f t="shared" si="251"/>
        <v>0</v>
      </c>
      <c r="BN634" s="63">
        <v>0</v>
      </c>
    </row>
    <row r="635" spans="1:66" hidden="1" outlineLevel="1">
      <c r="A635" t="s">
        <v>1072</v>
      </c>
      <c r="B635" s="8" t="s">
        <v>1706</v>
      </c>
      <c r="C635" s="1">
        <f t="shared" si="245"/>
        <v>192</v>
      </c>
      <c r="D635" s="5">
        <f>IF(N635&gt;0, RANK(N635,(N635:P635,Q635:AE635)),0)</f>
        <v>1</v>
      </c>
      <c r="E635" s="5">
        <f>IF(O635&gt;0,RANK(O635,(N635:P635,Q635:AE635)),0)</f>
        <v>2</v>
      </c>
      <c r="F635" s="5">
        <f t="shared" si="247"/>
        <v>0</v>
      </c>
      <c r="G635" s="1">
        <f t="shared" si="241"/>
        <v>59</v>
      </c>
      <c r="H635" s="2">
        <f t="shared" si="252"/>
        <v>0.30729166666666669</v>
      </c>
      <c r="I635" s="6"/>
      <c r="J635" s="2">
        <f t="shared" si="242"/>
        <v>0.63541666666666663</v>
      </c>
      <c r="K635" s="2">
        <f t="shared" si="243"/>
        <v>0.328125</v>
      </c>
      <c r="L635" s="2">
        <f t="shared" si="244"/>
        <v>0</v>
      </c>
      <c r="M635" s="2">
        <f t="shared" si="248"/>
        <v>3.645833333333337E-2</v>
      </c>
      <c r="N635" s="63">
        <v>122</v>
      </c>
      <c r="O635" s="63">
        <v>63</v>
      </c>
      <c r="P635" s="63"/>
      <c r="Q635" s="63">
        <v>1</v>
      </c>
      <c r="R635" s="63">
        <v>4</v>
      </c>
      <c r="S635" s="63"/>
      <c r="T635" s="67"/>
      <c r="U635" s="63"/>
      <c r="V635" s="63"/>
      <c r="W635" s="63">
        <f t="shared" si="255"/>
        <v>2</v>
      </c>
      <c r="X635" s="63">
        <v>0</v>
      </c>
      <c r="Y635" s="63"/>
      <c r="Z635" s="63"/>
      <c r="AA635" s="63"/>
      <c r="AB635" s="63"/>
      <c r="AJ635" s="8">
        <v>0</v>
      </c>
      <c r="AN635" t="str">
        <f t="shared" si="254"/>
        <v>Stow</v>
      </c>
      <c r="AO635" t="s">
        <v>2397</v>
      </c>
      <c r="AP635">
        <v>2</v>
      </c>
      <c r="AR635" s="111">
        <v>23</v>
      </c>
      <c r="AS635" s="113">
        <v>17</v>
      </c>
      <c r="AT635" s="113">
        <v>145</v>
      </c>
      <c r="AU635" s="117">
        <v>74685</v>
      </c>
      <c r="AV635" s="117">
        <f t="shared" si="253"/>
        <v>23017</v>
      </c>
      <c r="AW635" t="s">
        <v>1480</v>
      </c>
      <c r="AX635">
        <f t="shared" si="246"/>
        <v>2374685</v>
      </c>
      <c r="AY635" s="1">
        <v>3</v>
      </c>
      <c r="BC635">
        <v>24.5</v>
      </c>
      <c r="BD635">
        <v>0.1</v>
      </c>
      <c r="BE635">
        <v>24.4</v>
      </c>
      <c r="BH635" s="123">
        <f t="shared" si="249"/>
        <v>0.63500000000000001</v>
      </c>
      <c r="BI635" s="123">
        <f t="shared" si="250"/>
        <v>0</v>
      </c>
      <c r="BJ635">
        <f t="shared" si="251"/>
        <v>0</v>
      </c>
      <c r="BN635" s="63">
        <v>2</v>
      </c>
    </row>
    <row r="636" spans="1:66" hidden="1" outlineLevel="1">
      <c r="A636" t="s">
        <v>1615</v>
      </c>
      <c r="B636" s="8" t="s">
        <v>1706</v>
      </c>
      <c r="C636" s="1">
        <f t="shared" si="245"/>
        <v>702</v>
      </c>
      <c r="D636" s="5">
        <f>IF(N636&gt;0, RANK(N636,(N636:P636,Q636:AE636)),0)</f>
        <v>2</v>
      </c>
      <c r="E636" s="5">
        <f>IF(O636&gt;0,RANK(O636,(N636:P636,Q636:AE636)),0)</f>
        <v>1</v>
      </c>
      <c r="F636" s="5">
        <f t="shared" si="247"/>
        <v>0</v>
      </c>
      <c r="G636" s="1">
        <f t="shared" si="241"/>
        <v>10</v>
      </c>
      <c r="H636" s="2">
        <f t="shared" si="252"/>
        <v>1.4245014245014245E-2</v>
      </c>
      <c r="I636" s="6"/>
      <c r="J636" s="2">
        <f t="shared" si="242"/>
        <v>0.48005698005698005</v>
      </c>
      <c r="K636" s="2">
        <f t="shared" si="243"/>
        <v>0.49430199430199429</v>
      </c>
      <c r="L636" s="2">
        <f t="shared" si="244"/>
        <v>0</v>
      </c>
      <c r="M636" s="2">
        <f t="shared" si="248"/>
        <v>2.5641025641025661E-2</v>
      </c>
      <c r="N636" s="63">
        <v>337</v>
      </c>
      <c r="O636" s="63">
        <v>347</v>
      </c>
      <c r="P636" s="63"/>
      <c r="Q636" s="63">
        <v>11</v>
      </c>
      <c r="R636" s="63">
        <v>7</v>
      </c>
      <c r="S636" s="63"/>
      <c r="T636" s="67"/>
      <c r="U636" s="63"/>
      <c r="V636" s="63"/>
      <c r="W636" s="63">
        <f t="shared" si="255"/>
        <v>0</v>
      </c>
      <c r="X636" s="63">
        <v>0</v>
      </c>
      <c r="Y636" s="63"/>
      <c r="Z636" s="63"/>
      <c r="AA636" s="63"/>
      <c r="AB636" s="63"/>
      <c r="AJ636" s="8">
        <v>0</v>
      </c>
      <c r="AN636" t="str">
        <f t="shared" si="254"/>
        <v>Strong</v>
      </c>
      <c r="AO636" t="s">
        <v>1146</v>
      </c>
      <c r="AP636">
        <v>2</v>
      </c>
      <c r="AR636" s="111">
        <v>23</v>
      </c>
      <c r="AS636" s="113">
        <v>7</v>
      </c>
      <c r="AT636" s="113">
        <v>90</v>
      </c>
      <c r="AU636" s="117">
        <v>74825</v>
      </c>
      <c r="AV636" s="117">
        <f t="shared" si="253"/>
        <v>23007</v>
      </c>
      <c r="AW636" t="s">
        <v>1480</v>
      </c>
      <c r="AX636">
        <f t="shared" si="246"/>
        <v>2374825</v>
      </c>
      <c r="AY636" s="1">
        <v>12</v>
      </c>
      <c r="BC636">
        <v>29.28</v>
      </c>
      <c r="BD636">
        <v>0.55000000000000004</v>
      </c>
      <c r="BE636">
        <v>28.73</v>
      </c>
      <c r="BH636" s="123">
        <f t="shared" si="249"/>
        <v>0</v>
      </c>
      <c r="BI636" s="123">
        <f t="shared" si="250"/>
        <v>0.49399999999999999</v>
      </c>
      <c r="BJ636">
        <f t="shared" si="251"/>
        <v>0</v>
      </c>
      <c r="BN636" s="63">
        <v>0</v>
      </c>
    </row>
    <row r="637" spans="1:66" hidden="1" outlineLevel="1">
      <c r="A637" t="s">
        <v>1048</v>
      </c>
      <c r="B637" s="8" t="s">
        <v>1706</v>
      </c>
      <c r="C637" s="1">
        <f t="shared" si="245"/>
        <v>603</v>
      </c>
      <c r="D637" s="5">
        <f>IF(N637&gt;0, RANK(N637,(N637:P637,Q637:AE637)),0)</f>
        <v>1</v>
      </c>
      <c r="E637" s="5">
        <f>IF(O637&gt;0,RANK(O637,(N637:P637,Q637:AE637)),0)</f>
        <v>2</v>
      </c>
      <c r="F637" s="5">
        <f t="shared" si="247"/>
        <v>0</v>
      </c>
      <c r="G637" s="1">
        <f t="shared" si="241"/>
        <v>125</v>
      </c>
      <c r="H637" s="2">
        <f t="shared" si="252"/>
        <v>0.20729684908789386</v>
      </c>
      <c r="I637" s="6"/>
      <c r="J637" s="2">
        <f t="shared" si="242"/>
        <v>0.58374792703150913</v>
      </c>
      <c r="K637" s="2">
        <f t="shared" si="243"/>
        <v>0.37645107794361526</v>
      </c>
      <c r="L637" s="2">
        <f t="shared" si="244"/>
        <v>0</v>
      </c>
      <c r="M637" s="2">
        <f t="shared" si="248"/>
        <v>3.9800995024875607E-2</v>
      </c>
      <c r="N637" s="63">
        <v>352</v>
      </c>
      <c r="O637" s="63">
        <v>227</v>
      </c>
      <c r="P637" s="63"/>
      <c r="Q637" s="63">
        <v>14</v>
      </c>
      <c r="R637" s="63">
        <v>9</v>
      </c>
      <c r="S637" s="63"/>
      <c r="T637" s="67"/>
      <c r="U637" s="63"/>
      <c r="V637" s="63"/>
      <c r="W637" s="63">
        <f t="shared" si="255"/>
        <v>1</v>
      </c>
      <c r="X637" s="63">
        <v>0</v>
      </c>
      <c r="Y637" s="63"/>
      <c r="Z637" s="63"/>
      <c r="AA637" s="63"/>
      <c r="AB637" s="63"/>
      <c r="AJ637" s="8">
        <v>0</v>
      </c>
      <c r="AN637" t="str">
        <f t="shared" si="254"/>
        <v>Sullivan</v>
      </c>
      <c r="AO637" t="s">
        <v>603</v>
      </c>
      <c r="AP637">
        <v>2</v>
      </c>
      <c r="AR637" s="111">
        <v>23</v>
      </c>
      <c r="AS637" s="113">
        <v>9</v>
      </c>
      <c r="AT637" s="113">
        <v>150</v>
      </c>
      <c r="AU637" s="117">
        <v>74965</v>
      </c>
      <c r="AV637" s="117">
        <f t="shared" si="253"/>
        <v>23009</v>
      </c>
      <c r="AW637" t="s">
        <v>1480</v>
      </c>
      <c r="AX637">
        <f t="shared" si="246"/>
        <v>2374965</v>
      </c>
      <c r="AY637" s="1">
        <v>17</v>
      </c>
      <c r="BC637">
        <v>29.57</v>
      </c>
      <c r="BD637">
        <v>2.99</v>
      </c>
      <c r="BE637">
        <v>26.58</v>
      </c>
      <c r="BH637" s="123">
        <f t="shared" si="249"/>
        <v>0.58299999999999996</v>
      </c>
      <c r="BI637" s="123">
        <f t="shared" si="250"/>
        <v>0</v>
      </c>
      <c r="BJ637">
        <f t="shared" si="251"/>
        <v>0</v>
      </c>
      <c r="BN637" s="63">
        <v>1</v>
      </c>
    </row>
    <row r="638" spans="1:66" hidden="1" outlineLevel="1">
      <c r="A638" t="s">
        <v>3201</v>
      </c>
      <c r="B638" s="8" t="s">
        <v>1706</v>
      </c>
      <c r="C638" s="1">
        <f t="shared" si="245"/>
        <v>528</v>
      </c>
      <c r="D638" s="5">
        <f>IF(N638&gt;0, RANK(N638,(N638:P638,Q638:AE638)),0)</f>
        <v>1</v>
      </c>
      <c r="E638" s="5">
        <f>IF(O638&gt;0,RANK(O638,(N638:P638,Q638:AE638)),0)</f>
        <v>2</v>
      </c>
      <c r="F638" s="5">
        <f t="shared" si="247"/>
        <v>0</v>
      </c>
      <c r="G638" s="1">
        <f t="shared" si="241"/>
        <v>30</v>
      </c>
      <c r="H638" s="2">
        <f t="shared" si="252"/>
        <v>5.6818181818181816E-2</v>
      </c>
      <c r="I638" s="6"/>
      <c r="J638" s="2">
        <f t="shared" si="242"/>
        <v>0.5132575757575758</v>
      </c>
      <c r="K638" s="2">
        <f t="shared" si="243"/>
        <v>0.45643939393939392</v>
      </c>
      <c r="L638" s="2">
        <f t="shared" si="244"/>
        <v>0</v>
      </c>
      <c r="M638" s="2">
        <f t="shared" si="248"/>
        <v>3.0303030303030276E-2</v>
      </c>
      <c r="N638" s="63">
        <v>271</v>
      </c>
      <c r="O638" s="63">
        <v>241</v>
      </c>
      <c r="P638" s="63"/>
      <c r="Q638" s="63">
        <v>8</v>
      </c>
      <c r="R638" s="63">
        <v>6</v>
      </c>
      <c r="S638" s="63"/>
      <c r="T638" s="67"/>
      <c r="U638" s="63"/>
      <c r="V638" s="63"/>
      <c r="W638" s="63">
        <f t="shared" si="255"/>
        <v>2</v>
      </c>
      <c r="X638" s="63">
        <v>0</v>
      </c>
      <c r="Y638" s="63"/>
      <c r="Z638" s="63"/>
      <c r="AA638" s="63"/>
      <c r="AB638" s="63"/>
      <c r="AJ638" s="8">
        <v>0</v>
      </c>
      <c r="AN638" t="str">
        <f t="shared" si="254"/>
        <v>Sumner</v>
      </c>
      <c r="AO638" t="s">
        <v>2397</v>
      </c>
      <c r="AP638">
        <v>2</v>
      </c>
      <c r="AR638" s="111">
        <v>23</v>
      </c>
      <c r="AS638" s="113">
        <v>17</v>
      </c>
      <c r="AT638" s="113">
        <v>150</v>
      </c>
      <c r="AU638" s="117">
        <v>75035</v>
      </c>
      <c r="AV638" s="117">
        <f t="shared" si="253"/>
        <v>23017</v>
      </c>
      <c r="AW638" t="s">
        <v>1480</v>
      </c>
      <c r="AX638">
        <f t="shared" si="246"/>
        <v>2375035</v>
      </c>
      <c r="AY638" s="1">
        <v>9</v>
      </c>
      <c r="BC638">
        <v>44.79</v>
      </c>
      <c r="BD638">
        <v>0.57999999999999996</v>
      </c>
      <c r="BE638">
        <v>44.21</v>
      </c>
      <c r="BH638" s="123">
        <f t="shared" si="249"/>
        <v>0.51300000000000001</v>
      </c>
      <c r="BI638" s="123">
        <f t="shared" si="250"/>
        <v>0</v>
      </c>
      <c r="BJ638">
        <f t="shared" si="251"/>
        <v>0</v>
      </c>
      <c r="BN638" s="63">
        <v>2</v>
      </c>
    </row>
    <row r="639" spans="1:66" hidden="1" outlineLevel="1">
      <c r="A639" t="s">
        <v>1477</v>
      </c>
      <c r="B639" s="8" t="s">
        <v>1706</v>
      </c>
      <c r="C639" s="1">
        <f t="shared" si="245"/>
        <v>958</v>
      </c>
      <c r="D639" s="5">
        <f>IF(N639&gt;0, RANK(N639,(N639:P639,Q639:AE639)),0)</f>
        <v>1</v>
      </c>
      <c r="E639" s="5">
        <f>IF(O639&gt;0,RANK(O639,(N639:P639,Q639:AE639)),0)</f>
        <v>2</v>
      </c>
      <c r="F639" s="5">
        <f t="shared" si="247"/>
        <v>0</v>
      </c>
      <c r="G639" s="1">
        <f t="shared" si="241"/>
        <v>143</v>
      </c>
      <c r="H639" s="2">
        <f t="shared" si="252"/>
        <v>0.14926931106471816</v>
      </c>
      <c r="I639" s="6"/>
      <c r="J639" s="2">
        <f t="shared" si="242"/>
        <v>0.56158663883089766</v>
      </c>
      <c r="K639" s="2">
        <f t="shared" si="243"/>
        <v>0.41231732776617952</v>
      </c>
      <c r="L639" s="2">
        <f t="shared" si="244"/>
        <v>0</v>
      </c>
      <c r="M639" s="2">
        <f t="shared" si="248"/>
        <v>2.6096033402922825E-2</v>
      </c>
      <c r="N639" s="63">
        <v>538</v>
      </c>
      <c r="O639" s="63">
        <v>395</v>
      </c>
      <c r="P639" s="63"/>
      <c r="Q639" s="63">
        <v>11</v>
      </c>
      <c r="R639" s="63">
        <v>12</v>
      </c>
      <c r="S639" s="63"/>
      <c r="T639" s="67"/>
      <c r="U639" s="63"/>
      <c r="V639" s="63"/>
      <c r="W639" s="63">
        <f t="shared" si="255"/>
        <v>2</v>
      </c>
      <c r="X639" s="63">
        <v>0</v>
      </c>
      <c r="Y639" s="63"/>
      <c r="Z639" s="63"/>
      <c r="AA639" s="63"/>
      <c r="AB639" s="63"/>
      <c r="AJ639" s="8">
        <v>0</v>
      </c>
      <c r="AN639" t="str">
        <f t="shared" si="254"/>
        <v>Surry</v>
      </c>
      <c r="AO639" t="s">
        <v>603</v>
      </c>
      <c r="AP639">
        <v>2</v>
      </c>
      <c r="AR639" s="111">
        <v>23</v>
      </c>
      <c r="AS639" s="113">
        <v>9</v>
      </c>
      <c r="AT639" s="113">
        <v>155</v>
      </c>
      <c r="AU639" s="117">
        <v>75280</v>
      </c>
      <c r="AV639" s="117">
        <f t="shared" si="253"/>
        <v>23009</v>
      </c>
      <c r="AW639" t="s">
        <v>1480</v>
      </c>
      <c r="AX639">
        <f t="shared" si="246"/>
        <v>2375280</v>
      </c>
      <c r="AY639" s="1">
        <v>16</v>
      </c>
      <c r="BC639">
        <v>51.37</v>
      </c>
      <c r="BD639">
        <v>14.13</v>
      </c>
      <c r="BE639">
        <v>37.24</v>
      </c>
      <c r="BH639" s="123">
        <f t="shared" si="249"/>
        <v>0.56100000000000005</v>
      </c>
      <c r="BI639" s="123">
        <f t="shared" si="250"/>
        <v>0</v>
      </c>
      <c r="BJ639">
        <f t="shared" si="251"/>
        <v>0</v>
      </c>
      <c r="BN639" s="63">
        <v>2</v>
      </c>
    </row>
    <row r="640" spans="1:66" hidden="1" outlineLevel="1">
      <c r="A640" t="s">
        <v>972</v>
      </c>
      <c r="B640" s="8" t="s">
        <v>1706</v>
      </c>
      <c r="C640" s="1">
        <f t="shared" si="245"/>
        <v>228</v>
      </c>
      <c r="D640" s="5">
        <f>IF(N640&gt;0, RANK(N640,(N640:P640,Q640:AE640)),0)</f>
        <v>2</v>
      </c>
      <c r="E640" s="5">
        <f>IF(O640&gt;0,RANK(O640,(N640:P640,Q640:AE640)),0)</f>
        <v>1</v>
      </c>
      <c r="F640" s="5">
        <f t="shared" si="247"/>
        <v>0</v>
      </c>
      <c r="G640" s="1">
        <f t="shared" si="241"/>
        <v>30</v>
      </c>
      <c r="H640" s="2">
        <f t="shared" si="252"/>
        <v>0.13157894736842105</v>
      </c>
      <c r="I640" s="6"/>
      <c r="J640" s="2">
        <f t="shared" si="242"/>
        <v>0.41228070175438597</v>
      </c>
      <c r="K640" s="2">
        <f t="shared" si="243"/>
        <v>0.54385964912280704</v>
      </c>
      <c r="L640" s="2">
        <f t="shared" si="244"/>
        <v>0</v>
      </c>
      <c r="M640" s="2">
        <f t="shared" si="248"/>
        <v>4.3859649122807043E-2</v>
      </c>
      <c r="N640" s="63">
        <v>94</v>
      </c>
      <c r="O640" s="63">
        <v>124</v>
      </c>
      <c r="P640" s="63"/>
      <c r="Q640" s="63">
        <v>3</v>
      </c>
      <c r="R640" s="63">
        <v>5</v>
      </c>
      <c r="S640" s="63"/>
      <c r="T640" s="67"/>
      <c r="U640" s="63"/>
      <c r="V640" s="63"/>
      <c r="W640" s="63">
        <f t="shared" si="255"/>
        <v>2</v>
      </c>
      <c r="X640" s="63">
        <v>0</v>
      </c>
      <c r="Y640" s="63"/>
      <c r="Z640" s="63"/>
      <c r="AA640" s="63"/>
      <c r="AB640" s="63"/>
      <c r="AJ640" s="8">
        <v>0</v>
      </c>
      <c r="AN640" t="str">
        <f t="shared" si="254"/>
        <v>Swan's Island</v>
      </c>
      <c r="AO640" t="s">
        <v>603</v>
      </c>
      <c r="AP640">
        <v>2</v>
      </c>
      <c r="AR640" s="111">
        <v>23</v>
      </c>
      <c r="AS640" s="113">
        <v>9</v>
      </c>
      <c r="AT640" s="113">
        <v>160</v>
      </c>
      <c r="AU640" s="117">
        <v>75455</v>
      </c>
      <c r="AV640" s="117">
        <f t="shared" si="253"/>
        <v>23009</v>
      </c>
      <c r="AW640" t="s">
        <v>1480</v>
      </c>
      <c r="AX640">
        <f t="shared" si="246"/>
        <v>2375455</v>
      </c>
      <c r="AY640" s="1">
        <v>4</v>
      </c>
      <c r="BC640">
        <v>82.39</v>
      </c>
      <c r="BD640">
        <v>68.44</v>
      </c>
      <c r="BE640">
        <v>13.95</v>
      </c>
      <c r="BH640" s="123">
        <f t="shared" si="249"/>
        <v>0</v>
      </c>
      <c r="BI640" s="123">
        <f t="shared" si="250"/>
        <v>0.54300000000000004</v>
      </c>
      <c r="BJ640">
        <f t="shared" si="251"/>
        <v>0</v>
      </c>
      <c r="BN640" s="63">
        <v>2</v>
      </c>
    </row>
    <row r="641" spans="1:66" hidden="1" outlineLevel="1">
      <c r="A641" t="s">
        <v>763</v>
      </c>
      <c r="B641" s="8" t="s">
        <v>1706</v>
      </c>
      <c r="C641" s="1">
        <f t="shared" si="245"/>
        <v>710</v>
      </c>
      <c r="D641" s="5">
        <f>IF(N641&gt;0, RANK(N641,(N641:P641,Q641:AE641)),0)</f>
        <v>1</v>
      </c>
      <c r="E641" s="5">
        <f>IF(O641&gt;0,RANK(O641,(N641:P641,Q641:AE641)),0)</f>
        <v>2</v>
      </c>
      <c r="F641" s="5">
        <f t="shared" si="247"/>
        <v>0</v>
      </c>
      <c r="G641" s="1">
        <f t="shared" si="241"/>
        <v>64</v>
      </c>
      <c r="H641" s="2">
        <f t="shared" si="252"/>
        <v>9.014084507042254E-2</v>
      </c>
      <c r="I641" s="6"/>
      <c r="J641" s="2">
        <f t="shared" si="242"/>
        <v>0.50985915492957745</v>
      </c>
      <c r="K641" s="2">
        <f t="shared" si="243"/>
        <v>0.41971830985915493</v>
      </c>
      <c r="L641" s="2">
        <f t="shared" si="244"/>
        <v>0</v>
      </c>
      <c r="M641" s="2">
        <f t="shared" si="248"/>
        <v>7.0422535211267623E-2</v>
      </c>
      <c r="N641" s="63">
        <v>362</v>
      </c>
      <c r="O641" s="63">
        <v>298</v>
      </c>
      <c r="P641" s="63"/>
      <c r="Q641" s="63">
        <v>35</v>
      </c>
      <c r="R641" s="63">
        <v>12</v>
      </c>
      <c r="S641" s="63"/>
      <c r="T641" s="67"/>
      <c r="U641" s="63"/>
      <c r="V641" s="63"/>
      <c r="W641" s="63">
        <f t="shared" si="255"/>
        <v>3</v>
      </c>
      <c r="X641" s="63">
        <v>0</v>
      </c>
      <c r="Y641" s="63"/>
      <c r="Z641" s="63"/>
      <c r="AA641" s="63"/>
      <c r="AB641" s="63"/>
      <c r="AJ641" s="8">
        <v>0</v>
      </c>
      <c r="AN641" t="str">
        <f t="shared" si="254"/>
        <v>Swanville</v>
      </c>
      <c r="AO641" t="s">
        <v>220</v>
      </c>
      <c r="AP641">
        <v>2</v>
      </c>
      <c r="AR641" s="111">
        <v>23</v>
      </c>
      <c r="AS641" s="113">
        <v>27</v>
      </c>
      <c r="AT641" s="113">
        <v>105</v>
      </c>
      <c r="AU641" s="117">
        <v>75525</v>
      </c>
      <c r="AV641" s="117">
        <f t="shared" si="253"/>
        <v>23027</v>
      </c>
      <c r="AW641" t="s">
        <v>1480</v>
      </c>
      <c r="AX641">
        <f t="shared" si="246"/>
        <v>2375525</v>
      </c>
      <c r="AY641" s="1">
        <v>14</v>
      </c>
      <c r="BC641">
        <v>21.64</v>
      </c>
      <c r="BD641">
        <v>1.89</v>
      </c>
      <c r="BE641">
        <v>19.760000000000002</v>
      </c>
      <c r="BH641" s="123">
        <f t="shared" si="249"/>
        <v>0.50900000000000001</v>
      </c>
      <c r="BI641" s="123">
        <f t="shared" si="250"/>
        <v>0</v>
      </c>
      <c r="BJ641">
        <f t="shared" si="251"/>
        <v>0</v>
      </c>
      <c r="BN641" s="63">
        <v>3</v>
      </c>
    </row>
    <row r="642" spans="1:66" hidden="1" outlineLevel="1">
      <c r="A642" t="s">
        <v>1628</v>
      </c>
      <c r="B642" s="8" t="s">
        <v>1706</v>
      </c>
      <c r="C642" s="1">
        <f t="shared" si="245"/>
        <v>226</v>
      </c>
      <c r="D642" s="5">
        <f>IF(N642&gt;0, RANK(N642,(N642:P642,Q642:AE642)),0)</f>
        <v>1</v>
      </c>
      <c r="E642" s="5">
        <f>IF(O642&gt;0,RANK(O642,(N642:P642,Q642:AE642)),0)</f>
        <v>2</v>
      </c>
      <c r="F642" s="5">
        <f t="shared" si="247"/>
        <v>0</v>
      </c>
      <c r="G642" s="1">
        <f t="shared" si="241"/>
        <v>29</v>
      </c>
      <c r="H642" s="2">
        <f t="shared" si="252"/>
        <v>0.12831858407079647</v>
      </c>
      <c r="I642" s="6"/>
      <c r="J642" s="2">
        <f t="shared" si="242"/>
        <v>0.55309734513274333</v>
      </c>
      <c r="K642" s="2">
        <f t="shared" si="243"/>
        <v>0.4247787610619469</v>
      </c>
      <c r="L642" s="2">
        <f t="shared" si="244"/>
        <v>0</v>
      </c>
      <c r="M642" s="2">
        <f t="shared" si="248"/>
        <v>2.2123893805309769E-2</v>
      </c>
      <c r="N642" s="63">
        <v>125</v>
      </c>
      <c r="O642" s="63">
        <v>96</v>
      </c>
      <c r="P642" s="63"/>
      <c r="Q642" s="63">
        <v>3</v>
      </c>
      <c r="R642" s="63">
        <v>2</v>
      </c>
      <c r="S642" s="63"/>
      <c r="T642" s="67"/>
      <c r="U642" s="63"/>
      <c r="V642" s="63"/>
      <c r="W642" s="63">
        <f t="shared" si="255"/>
        <v>0</v>
      </c>
      <c r="X642" s="63">
        <v>0</v>
      </c>
      <c r="Y642" s="63"/>
      <c r="Z642" s="63"/>
      <c r="AA642" s="63"/>
      <c r="AB642" s="63"/>
      <c r="AJ642" s="8">
        <v>0</v>
      </c>
      <c r="AN642" t="str">
        <f t="shared" si="254"/>
        <v>Sweden</v>
      </c>
      <c r="AO642" t="s">
        <v>2397</v>
      </c>
      <c r="AP642">
        <v>2</v>
      </c>
      <c r="AR642" s="111">
        <v>23</v>
      </c>
      <c r="AS642" s="113">
        <v>17</v>
      </c>
      <c r="AT642" s="113">
        <v>155</v>
      </c>
      <c r="AU642" s="117">
        <v>75595</v>
      </c>
      <c r="AV642" s="117">
        <f t="shared" si="253"/>
        <v>23017</v>
      </c>
      <c r="AW642" t="s">
        <v>1480</v>
      </c>
      <c r="AX642">
        <f t="shared" si="246"/>
        <v>2375595</v>
      </c>
      <c r="AY642" s="1">
        <v>4</v>
      </c>
      <c r="BC642">
        <v>29.69</v>
      </c>
      <c r="BD642">
        <v>0.93</v>
      </c>
      <c r="BE642">
        <v>28.75</v>
      </c>
      <c r="BH642" s="123">
        <f t="shared" si="249"/>
        <v>0.55300000000000005</v>
      </c>
      <c r="BI642" s="123">
        <f t="shared" si="250"/>
        <v>0</v>
      </c>
      <c r="BJ642">
        <f t="shared" si="251"/>
        <v>0</v>
      </c>
      <c r="BN642" s="63">
        <v>0</v>
      </c>
    </row>
    <row r="643" spans="1:66" hidden="1" outlineLevel="1">
      <c r="A643" t="s">
        <v>2724</v>
      </c>
      <c r="B643" s="8" t="s">
        <v>1706</v>
      </c>
      <c r="C643" s="1">
        <f t="shared" si="245"/>
        <v>0</v>
      </c>
      <c r="D643" s="5">
        <f>IF(N643&gt;0, RANK(N643,(N643:P643,Q643:AE643)),0)</f>
        <v>0</v>
      </c>
      <c r="E643" s="5">
        <f>IF(O643&gt;0,RANK(O643,(N643:P643,Q643:AE643)),0)</f>
        <v>0</v>
      </c>
      <c r="F643" s="5">
        <f>IF(P643&gt;0,RANK(P643,(N643:AE643)),0)</f>
        <v>0</v>
      </c>
      <c r="G643" s="1">
        <f t="shared" ref="G643:G717" si="256">IF(C643&gt;0,MAX(N643:P643)-LARGE(N643:P643,2),0)</f>
        <v>0</v>
      </c>
      <c r="H643" s="2">
        <f t="shared" si="252"/>
        <v>0</v>
      </c>
      <c r="I643" s="6"/>
      <c r="J643" s="2" t="str">
        <f t="shared" ref="J643:J717" si="257">IF(C643=0,"-",N643/C643)</f>
        <v>-</v>
      </c>
      <c r="K643" s="2" t="str">
        <f t="shared" ref="K643:K717" si="258">IF(C643=0,"-",O643/C643)</f>
        <v>-</v>
      </c>
      <c r="L643" s="2" t="str">
        <f t="shared" ref="L643:L717" si="259">IF(C643=0,"-",P643/C643)</f>
        <v>-</v>
      </c>
      <c r="M643" s="2" t="str">
        <f>IF(C643=0,"-",(1-J643-K643-L643))</f>
        <v>-</v>
      </c>
      <c r="N643" s="63"/>
      <c r="O643" s="63"/>
      <c r="P643" s="63"/>
      <c r="Q643" s="63"/>
      <c r="R643" s="63"/>
      <c r="S643" s="63"/>
      <c r="T643" s="67"/>
      <c r="U643" s="63"/>
      <c r="V643" s="63"/>
      <c r="W643" s="63">
        <f t="shared" si="255"/>
        <v>0</v>
      </c>
      <c r="X643" s="63"/>
      <c r="Y643" s="63"/>
      <c r="Z643" s="63"/>
      <c r="AA643" s="63"/>
      <c r="AB643" s="63"/>
      <c r="AN643" t="str">
        <f t="shared" ref="AN643:AN650" si="260">A643</f>
        <v>T1 R9</v>
      </c>
      <c r="AO643" t="s">
        <v>1968</v>
      </c>
      <c r="AP643">
        <v>2</v>
      </c>
      <c r="AR643" s="111">
        <v>23</v>
      </c>
      <c r="AS643" s="113">
        <v>21</v>
      </c>
      <c r="AU643" s="117">
        <v>75619</v>
      </c>
      <c r="AV643" s="117">
        <f t="shared" si="253"/>
        <v>23021</v>
      </c>
      <c r="AW643" t="s">
        <v>965</v>
      </c>
      <c r="AX643">
        <f t="shared" si="246"/>
        <v>2375619</v>
      </c>
      <c r="BH643" s="123">
        <f t="shared" si="249"/>
        <v>0</v>
      </c>
      <c r="BI643" s="123">
        <f t="shared" si="250"/>
        <v>0</v>
      </c>
      <c r="BJ643">
        <f t="shared" si="251"/>
        <v>0</v>
      </c>
      <c r="BN643" s="63"/>
    </row>
    <row r="644" spans="1:66" hidden="1" outlineLevel="1">
      <c r="A644" t="s">
        <v>2151</v>
      </c>
      <c r="B644" s="8" t="s">
        <v>1706</v>
      </c>
      <c r="C644" s="1">
        <f>SUM(N644:AL644)</f>
        <v>6</v>
      </c>
      <c r="D644" s="5">
        <f>IF(N644&gt;0, RANK(N644,(N644:P644,Q644:AE644)),0)</f>
        <v>2</v>
      </c>
      <c r="E644" s="5">
        <f>IF(O644&gt;0,RANK(O644,(N644:P644,Q644:AE644)),0)</f>
        <v>1</v>
      </c>
      <c r="F644" s="5">
        <f>IF(P644&gt;0,RANK(P644,(N644:AE644)),0)</f>
        <v>0</v>
      </c>
      <c r="G644" s="1">
        <f>IF(C644&gt;0,MAX(N644:P644)-LARGE(N644:P644,2),0)</f>
        <v>2</v>
      </c>
      <c r="H644" s="2">
        <f>IF(C644&gt;0,G644/C644,0)</f>
        <v>0.33333333333333331</v>
      </c>
      <c r="I644" s="6"/>
      <c r="J644" s="2">
        <f>IF(C644=0,"-",N644/C644)</f>
        <v>0.33333333333333331</v>
      </c>
      <c r="K644" s="2">
        <f>IF(C644=0,"-",O644/C644)</f>
        <v>0.66666666666666663</v>
      </c>
      <c r="L644" s="2">
        <f>IF(C644=0,"-",P644/C644)</f>
        <v>0</v>
      </c>
      <c r="M644" s="2">
        <f>IF(C644=0,"-",(1-J644-K644-L644))</f>
        <v>1.1102230246251565E-16</v>
      </c>
      <c r="N644" s="63">
        <v>2</v>
      </c>
      <c r="O644" s="63">
        <v>4</v>
      </c>
      <c r="P644" s="63"/>
      <c r="Q644" s="63">
        <v>0</v>
      </c>
      <c r="R644" s="63">
        <v>0</v>
      </c>
      <c r="S644" s="63"/>
      <c r="T644" s="67"/>
      <c r="U644" s="63"/>
      <c r="V644" s="63"/>
      <c r="W644" s="63">
        <f t="shared" si="255"/>
        <v>0</v>
      </c>
      <c r="X644" s="63">
        <v>0</v>
      </c>
      <c r="Y644" s="63"/>
      <c r="Z644" s="63"/>
      <c r="AA644" s="63"/>
      <c r="AB644" s="63"/>
      <c r="AJ644" s="8">
        <v>0</v>
      </c>
      <c r="AN644" t="str">
        <f t="shared" si="260"/>
        <v>T3 ND</v>
      </c>
      <c r="AO644" t="s">
        <v>603</v>
      </c>
      <c r="AP644">
        <v>2</v>
      </c>
      <c r="AR644" s="111">
        <v>23</v>
      </c>
      <c r="AS644" s="113">
        <v>9</v>
      </c>
      <c r="AU644" s="117">
        <v>75630</v>
      </c>
      <c r="AV644" s="117">
        <f>AR644*1000+AS644</f>
        <v>23009</v>
      </c>
      <c r="AW644" t="s">
        <v>965</v>
      </c>
      <c r="AX644">
        <f t="shared" ref="AX644:AX650" si="261">AR644*100000+AU644</f>
        <v>2375630</v>
      </c>
      <c r="AY644" s="1">
        <v>0</v>
      </c>
      <c r="BH644" s="123">
        <f>IF(D644=1,ROUNDDOWN(J644,3),0)</f>
        <v>0</v>
      </c>
      <c r="BI644" s="123">
        <f>IF(E644=1,ROUNDDOWN(K644,3),0)</f>
        <v>0.66600000000000004</v>
      </c>
      <c r="BJ644">
        <f>IF(BH644=BI644,ROUNDDOWN(BI644*10,0),0)</f>
        <v>0</v>
      </c>
      <c r="BN644" s="63">
        <v>0</v>
      </c>
    </row>
    <row r="645" spans="1:66" hidden="1" outlineLevel="1">
      <c r="A645" t="s">
        <v>3493</v>
      </c>
      <c r="B645" s="8" t="s">
        <v>1706</v>
      </c>
      <c r="C645" s="1">
        <f t="shared" ref="C645:C650" si="262">SUM(N645:AL645)</f>
        <v>5</v>
      </c>
      <c r="D645" s="5">
        <f>IF(N645&gt;0, RANK(N645,(N645:P645,Q645:AE645)),0)</f>
        <v>0</v>
      </c>
      <c r="E645" s="5">
        <f>IF(O645&gt;0,RANK(O645,(N645:P645,Q645:AE645)),0)</f>
        <v>1</v>
      </c>
      <c r="F645" s="5">
        <f t="shared" ref="F645:F650" si="263">IF(P645&gt;0,RANK(P645,(N645:AE645)),0)</f>
        <v>0</v>
      </c>
      <c r="G645" s="1">
        <f t="shared" ref="G645:G650" si="264">IF(C645&gt;0,MAX(N645:P645)-LARGE(N645:P645,2),0)</f>
        <v>4</v>
      </c>
      <c r="H645" s="2">
        <f t="shared" ref="H645:H650" si="265">IF(C645&gt;0,G645/C645,0)</f>
        <v>0.8</v>
      </c>
      <c r="I645" s="6"/>
      <c r="J645" s="2">
        <f t="shared" ref="J645:J650" si="266">IF(C645=0,"-",N645/C645)</f>
        <v>0</v>
      </c>
      <c r="K645" s="2">
        <f t="shared" ref="K645:K650" si="267">IF(C645=0,"-",O645/C645)</f>
        <v>0.8</v>
      </c>
      <c r="L645" s="2">
        <f t="shared" ref="L645:L650" si="268">IF(C645=0,"-",P645/C645)</f>
        <v>0</v>
      </c>
      <c r="M645" s="2">
        <f t="shared" ref="M645:M650" si="269">IF(C645=0,"-",(1-J645-K645-L645))</f>
        <v>0.19999999999999996</v>
      </c>
      <c r="N645" s="63">
        <v>0</v>
      </c>
      <c r="O645" s="63">
        <v>4</v>
      </c>
      <c r="P645" s="63"/>
      <c r="Q645" s="63">
        <v>0</v>
      </c>
      <c r="R645" s="63">
        <v>1</v>
      </c>
      <c r="S645" s="63"/>
      <c r="T645" s="67"/>
      <c r="U645" s="63"/>
      <c r="V645" s="63"/>
      <c r="W645" s="63">
        <f t="shared" si="255"/>
        <v>0</v>
      </c>
      <c r="X645" s="63">
        <v>0</v>
      </c>
      <c r="Y645" s="63"/>
      <c r="Z645" s="63"/>
      <c r="AA645" s="63"/>
      <c r="AB645" s="63"/>
      <c r="AJ645" s="8">
        <v>0</v>
      </c>
      <c r="AN645" t="str">
        <f t="shared" si="260"/>
        <v>T7 SD</v>
      </c>
      <c r="AO645" t="s">
        <v>603</v>
      </c>
      <c r="AP645">
        <v>2</v>
      </c>
      <c r="AR645" s="111">
        <v>23</v>
      </c>
      <c r="AS645" s="113">
        <v>9</v>
      </c>
      <c r="AU645" s="141">
        <v>75670</v>
      </c>
      <c r="AV645" s="117">
        <f>AR645*1000+AS645</f>
        <v>23009</v>
      </c>
      <c r="AW645" t="s">
        <v>965</v>
      </c>
      <c r="AX645">
        <f t="shared" si="261"/>
        <v>2375670</v>
      </c>
      <c r="AY645" s="1">
        <v>0</v>
      </c>
      <c r="BI645" s="123"/>
      <c r="BN645" s="63">
        <v>0</v>
      </c>
    </row>
    <row r="646" spans="1:66" hidden="1" outlineLevel="1">
      <c r="A646" t="s">
        <v>3495</v>
      </c>
      <c r="B646" s="8" t="s">
        <v>1706</v>
      </c>
      <c r="C646" s="1">
        <f t="shared" si="262"/>
        <v>12</v>
      </c>
      <c r="D646" s="5">
        <f>IF(N646&gt;0, RANK(N646,(N646:P646,Q646:AE646)),0)</f>
        <v>2</v>
      </c>
      <c r="E646" s="5">
        <f>IF(O646&gt;0,RANK(O646,(N646:P646,Q646:AE646)),0)</f>
        <v>1</v>
      </c>
      <c r="F646" s="5">
        <f t="shared" si="263"/>
        <v>0</v>
      </c>
      <c r="G646" s="1">
        <f t="shared" si="264"/>
        <v>2</v>
      </c>
      <c r="H646" s="2">
        <f t="shared" si="265"/>
        <v>0.16666666666666666</v>
      </c>
      <c r="I646" s="6"/>
      <c r="J646" s="2">
        <f t="shared" si="266"/>
        <v>0.41666666666666669</v>
      </c>
      <c r="K646" s="2">
        <f t="shared" si="267"/>
        <v>0.58333333333333337</v>
      </c>
      <c r="L646" s="2">
        <f t="shared" si="268"/>
        <v>0</v>
      </c>
      <c r="M646" s="2">
        <f t="shared" si="269"/>
        <v>-1.1102230246251565E-16</v>
      </c>
      <c r="N646" s="63">
        <v>5</v>
      </c>
      <c r="O646" s="63">
        <v>7</v>
      </c>
      <c r="P646" s="63"/>
      <c r="Q646" s="63">
        <v>0</v>
      </c>
      <c r="R646" s="63">
        <v>0</v>
      </c>
      <c r="S646" s="63"/>
      <c r="T646" s="67"/>
      <c r="U646" s="63"/>
      <c r="V646" s="63"/>
      <c r="W646" s="63">
        <f t="shared" si="255"/>
        <v>0</v>
      </c>
      <c r="X646" s="63">
        <v>0</v>
      </c>
      <c r="Y646" s="63"/>
      <c r="Z646" s="63"/>
      <c r="AA646" s="63"/>
      <c r="AB646" s="63"/>
      <c r="AJ646" s="8">
        <v>0</v>
      </c>
      <c r="AN646" t="str">
        <f t="shared" si="260"/>
        <v>T10 SD</v>
      </c>
      <c r="AO646" t="s">
        <v>699</v>
      </c>
      <c r="AP646">
        <v>2</v>
      </c>
      <c r="AR646" s="111">
        <v>23</v>
      </c>
      <c r="AS646" s="113">
        <v>29</v>
      </c>
      <c r="AU646" s="141">
        <v>93010</v>
      </c>
      <c r="AV646" s="117">
        <f t="shared" ref="AV646" si="270">AR646*1000+AS646</f>
        <v>23029</v>
      </c>
      <c r="AW646" t="s">
        <v>965</v>
      </c>
      <c r="AX646">
        <f t="shared" si="261"/>
        <v>2393010</v>
      </c>
      <c r="AY646" s="1">
        <v>0</v>
      </c>
      <c r="BI646" s="123"/>
      <c r="BN646" s="63">
        <v>0</v>
      </c>
    </row>
    <row r="647" spans="1:66" hidden="1" outlineLevel="1">
      <c r="A647" s="34" t="s">
        <v>3496</v>
      </c>
      <c r="B647" s="8" t="s">
        <v>1706</v>
      </c>
      <c r="C647" s="1">
        <f t="shared" si="262"/>
        <v>20</v>
      </c>
      <c r="D647" s="5">
        <f>IF(N647&gt;0, RANK(N647,(N647:P647,Q647:AE647)),0)</f>
        <v>0</v>
      </c>
      <c r="E647" s="5">
        <f>IF(O647&gt;0,RANK(O647,(N647:P647,Q647:AE647)),0)</f>
        <v>1</v>
      </c>
      <c r="F647" s="5">
        <f t="shared" si="263"/>
        <v>0</v>
      </c>
      <c r="G647" s="1">
        <f t="shared" si="264"/>
        <v>10</v>
      </c>
      <c r="H647" s="2">
        <f t="shared" si="265"/>
        <v>0.5</v>
      </c>
      <c r="I647" s="6"/>
      <c r="J647" s="2">
        <f t="shared" si="266"/>
        <v>0</v>
      </c>
      <c r="K647" s="2">
        <f t="shared" si="267"/>
        <v>0.5</v>
      </c>
      <c r="L647" s="2">
        <f t="shared" si="268"/>
        <v>0</v>
      </c>
      <c r="M647" s="2">
        <f t="shared" si="269"/>
        <v>0.5</v>
      </c>
      <c r="N647" s="63">
        <v>0</v>
      </c>
      <c r="O647" s="63">
        <v>10</v>
      </c>
      <c r="P647" s="63"/>
      <c r="Q647" s="63">
        <v>10</v>
      </c>
      <c r="R647" s="63">
        <v>0</v>
      </c>
      <c r="S647" s="63"/>
      <c r="T647" s="67"/>
      <c r="U647" s="63"/>
      <c r="V647" s="63"/>
      <c r="W647" s="63">
        <f t="shared" si="255"/>
        <v>0</v>
      </c>
      <c r="X647" s="63">
        <v>0</v>
      </c>
      <c r="Y647" s="63"/>
      <c r="Z647" s="63"/>
      <c r="AA647" s="63"/>
      <c r="AB647" s="63"/>
      <c r="AJ647" s="8">
        <v>0</v>
      </c>
      <c r="AN647" t="str">
        <f t="shared" si="260"/>
        <v>T11 R4</v>
      </c>
      <c r="AO647" t="s">
        <v>2848</v>
      </c>
      <c r="AP647">
        <v>2</v>
      </c>
      <c r="AR647" s="111">
        <v>23</v>
      </c>
      <c r="AS647" s="113">
        <v>3</v>
      </c>
      <c r="AU647" s="141">
        <v>91104</v>
      </c>
      <c r="AV647" s="117">
        <f t="shared" ref="AV647:AV650" si="271">AR647*1000+AS647</f>
        <v>23003</v>
      </c>
      <c r="AW647" t="s">
        <v>965</v>
      </c>
      <c r="AX647">
        <f t="shared" si="261"/>
        <v>2391104</v>
      </c>
      <c r="AY647" s="1">
        <v>0</v>
      </c>
      <c r="BI647" s="123"/>
      <c r="BN647" s="63">
        <v>0</v>
      </c>
    </row>
    <row r="648" spans="1:66" hidden="1" outlineLevel="1">
      <c r="A648" s="34" t="s">
        <v>3497</v>
      </c>
      <c r="B648" s="8" t="s">
        <v>1706</v>
      </c>
      <c r="C648" s="1">
        <f t="shared" si="262"/>
        <v>4</v>
      </c>
      <c r="D648" s="5">
        <f>IF(N648&gt;0, RANK(N648,(N648:P648,Q648:AE648)),0)</f>
        <v>1</v>
      </c>
      <c r="E648" s="5">
        <f>IF(O648&gt;0,RANK(O648,(N648:P648,Q648:AE648)),0)</f>
        <v>1</v>
      </c>
      <c r="F648" s="5">
        <f t="shared" si="263"/>
        <v>0</v>
      </c>
      <c r="G648" s="1">
        <f t="shared" si="264"/>
        <v>0</v>
      </c>
      <c r="H648" s="2">
        <f t="shared" si="265"/>
        <v>0</v>
      </c>
      <c r="I648" s="6"/>
      <c r="J648" s="2">
        <f t="shared" si="266"/>
        <v>0.5</v>
      </c>
      <c r="K648" s="2">
        <f t="shared" si="267"/>
        <v>0.5</v>
      </c>
      <c r="L648" s="2">
        <f t="shared" si="268"/>
        <v>0</v>
      </c>
      <c r="M648" s="2">
        <f t="shared" si="269"/>
        <v>0</v>
      </c>
      <c r="N648" s="63">
        <v>2</v>
      </c>
      <c r="O648" s="63">
        <v>2</v>
      </c>
      <c r="P648" s="63"/>
      <c r="Q648" s="63">
        <v>0</v>
      </c>
      <c r="R648" s="63">
        <v>0</v>
      </c>
      <c r="S648" s="63"/>
      <c r="T648" s="67"/>
      <c r="U648" s="63"/>
      <c r="V648" s="63"/>
      <c r="W648" s="63">
        <f t="shared" si="255"/>
        <v>0</v>
      </c>
      <c r="X648" s="63">
        <v>0</v>
      </c>
      <c r="Y648" s="63"/>
      <c r="Z648" s="63"/>
      <c r="AA648" s="63"/>
      <c r="AB648" s="63"/>
      <c r="AJ648" s="8">
        <v>0</v>
      </c>
      <c r="AN648" t="str">
        <f t="shared" si="260"/>
        <v>T12 R13</v>
      </c>
      <c r="AO648" t="s">
        <v>2848</v>
      </c>
      <c r="AP648">
        <v>2</v>
      </c>
      <c r="AR648" s="111">
        <v>23</v>
      </c>
      <c r="AS648" s="113">
        <v>3</v>
      </c>
      <c r="AU648" s="141">
        <v>91213</v>
      </c>
      <c r="AV648" s="117">
        <f t="shared" si="271"/>
        <v>23003</v>
      </c>
      <c r="AW648" t="s">
        <v>965</v>
      </c>
      <c r="AX648">
        <f t="shared" si="261"/>
        <v>2391213</v>
      </c>
      <c r="AY648" s="1">
        <v>0</v>
      </c>
      <c r="BI648" s="123"/>
      <c r="BN648" s="63">
        <v>0</v>
      </c>
    </row>
    <row r="649" spans="1:66" hidden="1" outlineLevel="1">
      <c r="A649" s="34" t="s">
        <v>3498</v>
      </c>
      <c r="B649" s="8" t="s">
        <v>1706</v>
      </c>
      <c r="C649" s="1">
        <f t="shared" si="262"/>
        <v>5</v>
      </c>
      <c r="D649" s="5">
        <f>IF(N649&gt;0, RANK(N649,(N649:P649,Q649:AE649)),0)</f>
        <v>2</v>
      </c>
      <c r="E649" s="5">
        <f>IF(O649&gt;0,RANK(O649,(N649:P649,Q649:AE649)),0)</f>
        <v>1</v>
      </c>
      <c r="F649" s="5">
        <f t="shared" si="263"/>
        <v>0</v>
      </c>
      <c r="G649" s="1">
        <f t="shared" si="264"/>
        <v>1</v>
      </c>
      <c r="H649" s="2">
        <f t="shared" si="265"/>
        <v>0.2</v>
      </c>
      <c r="I649" s="6"/>
      <c r="J649" s="2">
        <f t="shared" si="266"/>
        <v>0.4</v>
      </c>
      <c r="K649" s="2">
        <f t="shared" si="267"/>
        <v>0.6</v>
      </c>
      <c r="L649" s="2">
        <f t="shared" si="268"/>
        <v>0</v>
      </c>
      <c r="M649" s="2">
        <f t="shared" si="269"/>
        <v>0</v>
      </c>
      <c r="N649" s="63">
        <v>2</v>
      </c>
      <c r="O649" s="63">
        <v>3</v>
      </c>
      <c r="P649" s="63"/>
      <c r="Q649" s="63">
        <v>0</v>
      </c>
      <c r="R649" s="63">
        <v>0</v>
      </c>
      <c r="S649" s="63"/>
      <c r="T649" s="67"/>
      <c r="U649" s="63"/>
      <c r="V649" s="63"/>
      <c r="W649" s="63">
        <f t="shared" si="255"/>
        <v>0</v>
      </c>
      <c r="X649" s="63">
        <v>0</v>
      </c>
      <c r="Y649" s="63"/>
      <c r="Z649" s="63"/>
      <c r="AA649" s="63"/>
      <c r="AB649" s="63"/>
      <c r="AJ649" s="8">
        <v>0</v>
      </c>
      <c r="AN649" t="str">
        <f t="shared" si="260"/>
        <v>T15 R6</v>
      </c>
      <c r="AO649" t="s">
        <v>2848</v>
      </c>
      <c r="AP649">
        <v>2</v>
      </c>
      <c r="AR649" s="111">
        <v>23</v>
      </c>
      <c r="AS649" s="113">
        <v>3</v>
      </c>
      <c r="AU649" s="141">
        <v>91506</v>
      </c>
      <c r="AV649" s="117">
        <f t="shared" si="271"/>
        <v>23003</v>
      </c>
      <c r="AW649" t="s">
        <v>965</v>
      </c>
      <c r="AX649">
        <f t="shared" si="261"/>
        <v>2391506</v>
      </c>
      <c r="AY649" s="1">
        <v>1</v>
      </c>
      <c r="BI649" s="123"/>
      <c r="BN649" s="63">
        <v>0</v>
      </c>
    </row>
    <row r="650" spans="1:66" hidden="1" outlineLevel="1">
      <c r="A650" s="34" t="s">
        <v>3499</v>
      </c>
      <c r="B650" s="8" t="s">
        <v>1706</v>
      </c>
      <c r="C650" s="1">
        <f t="shared" si="262"/>
        <v>1</v>
      </c>
      <c r="D650" s="5">
        <f>IF(N650&gt;0, RANK(N650,(N650:P650,Q650:AE650)),0)</f>
        <v>1</v>
      </c>
      <c r="E650" s="5">
        <f>IF(O650&gt;0,RANK(O650,(N650:P650,Q650:AE650)),0)</f>
        <v>0</v>
      </c>
      <c r="F650" s="5">
        <f t="shared" si="263"/>
        <v>0</v>
      </c>
      <c r="G650" s="1">
        <f t="shared" si="264"/>
        <v>1</v>
      </c>
      <c r="H650" s="2">
        <f t="shared" si="265"/>
        <v>1</v>
      </c>
      <c r="I650" s="6"/>
      <c r="J650" s="2">
        <f t="shared" si="266"/>
        <v>1</v>
      </c>
      <c r="K650" s="2">
        <f t="shared" si="267"/>
        <v>0</v>
      </c>
      <c r="L650" s="2">
        <f t="shared" si="268"/>
        <v>0</v>
      </c>
      <c r="M650" s="2">
        <f t="shared" si="269"/>
        <v>0</v>
      </c>
      <c r="N650" s="63">
        <v>1</v>
      </c>
      <c r="O650" s="63">
        <v>0</v>
      </c>
      <c r="P650" s="63"/>
      <c r="Q650" s="63">
        <v>0</v>
      </c>
      <c r="R650" s="63">
        <v>0</v>
      </c>
      <c r="S650" s="63"/>
      <c r="T650" s="67"/>
      <c r="U650" s="63"/>
      <c r="V650" s="63"/>
      <c r="W650" s="63">
        <f t="shared" si="255"/>
        <v>0</v>
      </c>
      <c r="X650" s="63">
        <v>0</v>
      </c>
      <c r="Y650" s="63"/>
      <c r="Z650" s="63"/>
      <c r="AA650" s="63"/>
      <c r="AB650" s="63"/>
      <c r="AJ650" s="8">
        <v>0</v>
      </c>
      <c r="AN650" t="str">
        <f t="shared" si="260"/>
        <v>T15 R9</v>
      </c>
      <c r="AO650" t="s">
        <v>2848</v>
      </c>
      <c r="AP650">
        <v>2</v>
      </c>
      <c r="AR650" s="111">
        <v>23</v>
      </c>
      <c r="AS650" s="113">
        <v>3</v>
      </c>
      <c r="AU650" s="141">
        <v>91509</v>
      </c>
      <c r="AV650" s="117">
        <f t="shared" si="271"/>
        <v>23003</v>
      </c>
      <c r="AW650" t="s">
        <v>965</v>
      </c>
      <c r="AX650">
        <f t="shared" si="261"/>
        <v>2391509</v>
      </c>
      <c r="AY650" s="1">
        <v>0</v>
      </c>
      <c r="BI650" s="123"/>
      <c r="BN650" s="63">
        <v>0</v>
      </c>
    </row>
    <row r="651" spans="1:66" hidden="1" outlineLevel="1">
      <c r="A651" t="s">
        <v>2382</v>
      </c>
      <c r="B651" s="8" t="s">
        <v>1706</v>
      </c>
      <c r="C651" s="1">
        <f t="shared" ref="C651:C719" si="272">SUM(N651:AL651)</f>
        <v>33</v>
      </c>
      <c r="D651" s="5">
        <f>IF(N651&gt;0, RANK(N651,(N651:P651,Q651:AE651)),0)</f>
        <v>2</v>
      </c>
      <c r="E651" s="5">
        <f>IF(O651&gt;0,RANK(O651,(N651:P651,Q651:AE651)),0)</f>
        <v>1</v>
      </c>
      <c r="F651" s="5">
        <f t="shared" si="247"/>
        <v>0</v>
      </c>
      <c r="G651" s="1">
        <f t="shared" si="256"/>
        <v>6</v>
      </c>
      <c r="H651" s="2">
        <f t="shared" si="252"/>
        <v>0.18181818181818182</v>
      </c>
      <c r="I651" s="6"/>
      <c r="J651" s="2">
        <f t="shared" si="257"/>
        <v>0.39393939393939392</v>
      </c>
      <c r="K651" s="2">
        <f t="shared" si="258"/>
        <v>0.5757575757575758</v>
      </c>
      <c r="L651" s="2">
        <f t="shared" si="259"/>
        <v>0</v>
      </c>
      <c r="M651" s="2">
        <f t="shared" si="248"/>
        <v>3.0303030303030276E-2</v>
      </c>
      <c r="N651" s="63">
        <v>13</v>
      </c>
      <c r="O651" s="63">
        <v>19</v>
      </c>
      <c r="P651" s="63"/>
      <c r="Q651" s="63">
        <v>0</v>
      </c>
      <c r="R651" s="63">
        <v>0</v>
      </c>
      <c r="S651" s="63"/>
      <c r="T651" s="67"/>
      <c r="U651" s="63"/>
      <c r="V651" s="63"/>
      <c r="W651" s="63">
        <f t="shared" si="255"/>
        <v>1</v>
      </c>
      <c r="X651" s="63">
        <v>0</v>
      </c>
      <c r="Y651" s="63"/>
      <c r="Z651" s="63"/>
      <c r="AA651" s="63"/>
      <c r="AB651" s="63"/>
      <c r="AJ651" s="8">
        <v>0</v>
      </c>
      <c r="AN651" t="str">
        <f t="shared" si="254"/>
        <v>Talmadge</v>
      </c>
      <c r="AO651" t="s">
        <v>699</v>
      </c>
      <c r="AP651">
        <v>2</v>
      </c>
      <c r="AR651" s="111">
        <v>23</v>
      </c>
      <c r="AS651" s="113">
        <v>29</v>
      </c>
      <c r="AT651" s="113">
        <v>200</v>
      </c>
      <c r="AU651" s="117">
        <v>75770</v>
      </c>
      <c r="AV651" s="117">
        <f t="shared" si="253"/>
        <v>23029</v>
      </c>
      <c r="AW651" t="s">
        <v>1480</v>
      </c>
      <c r="AX651">
        <f t="shared" ref="AX651:AX725" si="273">AR651*100000+AU651</f>
        <v>2375770</v>
      </c>
      <c r="AY651" s="1">
        <v>0</v>
      </c>
      <c r="BC651">
        <v>38.9</v>
      </c>
      <c r="BD651">
        <v>1.19</v>
      </c>
      <c r="BE651">
        <v>37.71</v>
      </c>
      <c r="BH651" s="123">
        <f t="shared" si="249"/>
        <v>0</v>
      </c>
      <c r="BI651" s="123">
        <f t="shared" si="250"/>
        <v>0.57499999999999996</v>
      </c>
      <c r="BJ651">
        <f t="shared" si="251"/>
        <v>0</v>
      </c>
      <c r="BN651" s="63">
        <v>1</v>
      </c>
    </row>
    <row r="652" spans="1:66" hidden="1" outlineLevel="1">
      <c r="A652" t="s">
        <v>3494</v>
      </c>
      <c r="B652" s="8" t="s">
        <v>1706</v>
      </c>
      <c r="C652" s="1">
        <f>SUM(N652:AL652)</f>
        <v>3</v>
      </c>
      <c r="D652" s="5">
        <f>IF(N652&gt;0, RANK(N652,(N652:P652,Q652:AE652)),0)</f>
        <v>1</v>
      </c>
      <c r="E652" s="5">
        <f>IF(O652&gt;0,RANK(O652,(N652:P652,Q652:AE652)),0)</f>
        <v>0</v>
      </c>
      <c r="F652" s="5">
        <f>IF(P652&gt;0,RANK(P652,(N652:AE652)),0)</f>
        <v>0</v>
      </c>
      <c r="G652" s="1">
        <f>IF(C652&gt;0,MAX(N652:P652)-LARGE(N652:P652,2),0)</f>
        <v>3</v>
      </c>
      <c r="H652" s="2">
        <f>IF(C652&gt;0,G652/C652,0)</f>
        <v>1</v>
      </c>
      <c r="I652" s="6"/>
      <c r="J652" s="2">
        <f>IF(C652=0,"-",N652/C652)</f>
        <v>1</v>
      </c>
      <c r="K652" s="2">
        <f>IF(C652=0,"-",O652/C652)</f>
        <v>0</v>
      </c>
      <c r="L652" s="2">
        <f>IF(C652=0,"-",P652/C652)</f>
        <v>0</v>
      </c>
      <c r="M652" s="2">
        <f>IF(C652=0,"-",(1-J652-K652-L652))</f>
        <v>0</v>
      </c>
      <c r="N652" s="63">
        <v>3</v>
      </c>
      <c r="O652" s="63">
        <v>0</v>
      </c>
      <c r="P652" s="63"/>
      <c r="Q652" s="63">
        <v>0</v>
      </c>
      <c r="R652" s="63">
        <v>0</v>
      </c>
      <c r="S652" s="63"/>
      <c r="T652" s="67"/>
      <c r="U652" s="63"/>
      <c r="V652" s="63"/>
      <c r="W652" s="63">
        <f t="shared" si="255"/>
        <v>0</v>
      </c>
      <c r="X652" s="63">
        <v>0</v>
      </c>
      <c r="Y652" s="63"/>
      <c r="Z652" s="63"/>
      <c r="AA652" s="63"/>
      <c r="AB652" s="63"/>
      <c r="AJ652" s="8">
        <v>0</v>
      </c>
      <c r="AN652" t="str">
        <f t="shared" si="254"/>
        <v>TD R2</v>
      </c>
      <c r="AO652" t="s">
        <v>2848</v>
      </c>
      <c r="AP652">
        <v>2</v>
      </c>
      <c r="AR652" s="111">
        <v>23</v>
      </c>
      <c r="AS652" s="113">
        <v>3</v>
      </c>
      <c r="AU652" s="141">
        <v>89702</v>
      </c>
      <c r="AV652" s="117">
        <f t="shared" si="253"/>
        <v>23003</v>
      </c>
      <c r="AW652" t="s">
        <v>965</v>
      </c>
      <c r="AX652">
        <f t="shared" si="273"/>
        <v>2389702</v>
      </c>
      <c r="AY652" s="1">
        <v>0</v>
      </c>
      <c r="BI652" s="123"/>
      <c r="BN652" s="63">
        <v>0</v>
      </c>
    </row>
    <row r="653" spans="1:66" hidden="1" outlineLevel="1">
      <c r="A653" t="s">
        <v>3241</v>
      </c>
      <c r="B653" s="8" t="s">
        <v>1706</v>
      </c>
      <c r="C653" s="1">
        <f t="shared" si="272"/>
        <v>316</v>
      </c>
      <c r="D653" s="5">
        <f>IF(N653&gt;0, RANK(N653,(N653:P653,Q653:AE653)),0)</f>
        <v>1</v>
      </c>
      <c r="E653" s="5">
        <f>IF(O653&gt;0,RANK(O653,(N653:P653,Q653:AE653)),0)</f>
        <v>2</v>
      </c>
      <c r="F653" s="5">
        <f t="shared" si="247"/>
        <v>0</v>
      </c>
      <c r="G653" s="1">
        <f t="shared" si="256"/>
        <v>122</v>
      </c>
      <c r="H653" s="2">
        <f t="shared" si="252"/>
        <v>0.38607594936708861</v>
      </c>
      <c r="I653" s="6"/>
      <c r="J653" s="2">
        <f t="shared" si="257"/>
        <v>0.68354430379746833</v>
      </c>
      <c r="K653" s="2">
        <f t="shared" si="258"/>
        <v>0.29746835443037972</v>
      </c>
      <c r="L653" s="2">
        <f t="shared" si="259"/>
        <v>0</v>
      </c>
      <c r="M653" s="2">
        <f t="shared" si="248"/>
        <v>1.8987341772151944E-2</v>
      </c>
      <c r="N653" s="63">
        <v>216</v>
      </c>
      <c r="O653" s="63">
        <v>94</v>
      </c>
      <c r="P653" s="63"/>
      <c r="Q653" s="63">
        <v>3</v>
      </c>
      <c r="R653" s="63">
        <v>2</v>
      </c>
      <c r="S653" s="63"/>
      <c r="T653" s="67"/>
      <c r="U653" s="63"/>
      <c r="V653" s="63"/>
      <c r="W653" s="63">
        <f t="shared" si="255"/>
        <v>1</v>
      </c>
      <c r="X653" s="63">
        <v>0</v>
      </c>
      <c r="Y653" s="63"/>
      <c r="Z653" s="63"/>
      <c r="AA653" s="63"/>
      <c r="AB653" s="63"/>
      <c r="AJ653" s="8">
        <v>0</v>
      </c>
      <c r="AN653" t="str">
        <f t="shared" si="254"/>
        <v>Temple</v>
      </c>
      <c r="AO653" t="s">
        <v>1146</v>
      </c>
      <c r="AP653">
        <v>2</v>
      </c>
      <c r="AR653" s="111">
        <v>23</v>
      </c>
      <c r="AS653" s="113">
        <v>7</v>
      </c>
      <c r="AT653" s="113">
        <v>95</v>
      </c>
      <c r="AU653" s="117">
        <v>75980</v>
      </c>
      <c r="AV653" s="117">
        <f t="shared" si="253"/>
        <v>23007</v>
      </c>
      <c r="AW653" t="s">
        <v>1480</v>
      </c>
      <c r="AX653">
        <f t="shared" si="273"/>
        <v>2375980</v>
      </c>
      <c r="AY653" s="1">
        <v>2</v>
      </c>
      <c r="BC653">
        <v>35.78</v>
      </c>
      <c r="BD653">
        <v>0.22</v>
      </c>
      <c r="BE653">
        <v>35.56</v>
      </c>
      <c r="BH653" s="123">
        <f t="shared" si="249"/>
        <v>0.68300000000000005</v>
      </c>
      <c r="BI653" s="123">
        <f t="shared" si="250"/>
        <v>0</v>
      </c>
      <c r="BJ653">
        <f t="shared" si="251"/>
        <v>0</v>
      </c>
      <c r="BN653" s="63">
        <v>1</v>
      </c>
    </row>
    <row r="654" spans="1:66" hidden="1" outlineLevel="1">
      <c r="A654" t="s">
        <v>1673</v>
      </c>
      <c r="B654" s="8" t="s">
        <v>1706</v>
      </c>
      <c r="C654" s="1">
        <f t="shared" si="272"/>
        <v>44</v>
      </c>
      <c r="D654" s="5">
        <f>IF(N654&gt;0, RANK(N654,(N654:P654,Q654:AE654)),0)</f>
        <v>1</v>
      </c>
      <c r="E654" s="5">
        <f>IF(O654&gt;0,RANK(O654,(N654:P654,Q654:AE654)),0)</f>
        <v>2</v>
      </c>
      <c r="F654" s="5">
        <f t="shared" si="247"/>
        <v>0</v>
      </c>
      <c r="G654" s="1">
        <f t="shared" si="256"/>
        <v>2</v>
      </c>
      <c r="H654" s="2">
        <f t="shared" si="252"/>
        <v>4.5454545454545456E-2</v>
      </c>
      <c r="I654" s="6"/>
      <c r="J654" s="2">
        <f t="shared" si="257"/>
        <v>0.52272727272727271</v>
      </c>
      <c r="K654" s="2">
        <f t="shared" si="258"/>
        <v>0.47727272727272729</v>
      </c>
      <c r="L654" s="2">
        <f t="shared" si="259"/>
        <v>0</v>
      </c>
      <c r="M654" s="2">
        <f t="shared" si="248"/>
        <v>0</v>
      </c>
      <c r="N654" s="63">
        <v>23</v>
      </c>
      <c r="O654" s="63">
        <v>21</v>
      </c>
      <c r="P654" s="63"/>
      <c r="Q654" s="63">
        <v>0</v>
      </c>
      <c r="R654" s="63">
        <v>0</v>
      </c>
      <c r="S654" s="63"/>
      <c r="T654" s="67"/>
      <c r="U654" s="63"/>
      <c r="V654" s="63"/>
      <c r="W654" s="63">
        <f t="shared" si="255"/>
        <v>0</v>
      </c>
      <c r="X654" s="63">
        <v>0</v>
      </c>
      <c r="Y654" s="63"/>
      <c r="Z654" s="63"/>
      <c r="AA654" s="63"/>
      <c r="AB654" s="63"/>
      <c r="AJ654" s="8">
        <v>0</v>
      </c>
      <c r="AN654" t="str">
        <f t="shared" si="254"/>
        <v>The Forks</v>
      </c>
      <c r="AO654" t="s">
        <v>1796</v>
      </c>
      <c r="AP654">
        <v>2</v>
      </c>
      <c r="AR654" s="111">
        <v>23</v>
      </c>
      <c r="AS654" s="113">
        <v>25</v>
      </c>
      <c r="AT654" s="113">
        <v>160</v>
      </c>
      <c r="AU654" s="117">
        <v>76190</v>
      </c>
      <c r="AV654" s="117">
        <f t="shared" si="253"/>
        <v>23025</v>
      </c>
      <c r="AW654" t="s">
        <v>3099</v>
      </c>
      <c r="AX654">
        <f t="shared" si="273"/>
        <v>2376190</v>
      </c>
      <c r="AY654" s="1">
        <v>0</v>
      </c>
      <c r="BC654">
        <v>41.47</v>
      </c>
      <c r="BD654">
        <v>1.85</v>
      </c>
      <c r="BE654">
        <v>39.619999999999997</v>
      </c>
      <c r="BH654" s="123">
        <f t="shared" si="249"/>
        <v>0.52200000000000002</v>
      </c>
      <c r="BI654" s="123">
        <f t="shared" si="250"/>
        <v>0</v>
      </c>
      <c r="BJ654">
        <f t="shared" si="251"/>
        <v>0</v>
      </c>
      <c r="BN654" s="63">
        <v>0</v>
      </c>
    </row>
    <row r="655" spans="1:66" hidden="1" outlineLevel="1">
      <c r="A655" t="s">
        <v>2537</v>
      </c>
      <c r="B655" s="8" t="s">
        <v>1706</v>
      </c>
      <c r="C655" s="1">
        <f t="shared" si="272"/>
        <v>1412</v>
      </c>
      <c r="D655" s="5">
        <f>IF(N655&gt;0, RANK(N655,(N655:P655,Q655:AE655)),0)</f>
        <v>1</v>
      </c>
      <c r="E655" s="5">
        <f>IF(O655&gt;0,RANK(O655,(N655:P655,Q655:AE655)),0)</f>
        <v>2</v>
      </c>
      <c r="F655" s="5">
        <f t="shared" si="247"/>
        <v>0</v>
      </c>
      <c r="G655" s="1">
        <f t="shared" si="256"/>
        <v>338</v>
      </c>
      <c r="H655" s="2">
        <f t="shared" si="252"/>
        <v>0.23937677053824363</v>
      </c>
      <c r="I655" s="6"/>
      <c r="J655" s="2">
        <f t="shared" si="257"/>
        <v>0.60906515580736542</v>
      </c>
      <c r="K655" s="2">
        <f t="shared" si="258"/>
        <v>0.36968838526912179</v>
      </c>
      <c r="L655" s="2">
        <f t="shared" si="259"/>
        <v>0</v>
      </c>
      <c r="M655" s="2">
        <f t="shared" si="248"/>
        <v>2.124645892351279E-2</v>
      </c>
      <c r="N655" s="63">
        <v>860</v>
      </c>
      <c r="O655" s="63">
        <v>522</v>
      </c>
      <c r="P655" s="63"/>
      <c r="Q655" s="63">
        <v>16</v>
      </c>
      <c r="R655" s="63">
        <v>12</v>
      </c>
      <c r="S655" s="63"/>
      <c r="T655" s="67"/>
      <c r="U655" s="63"/>
      <c r="V655" s="63"/>
      <c r="W655" s="63">
        <f t="shared" si="255"/>
        <v>2</v>
      </c>
      <c r="X655" s="63">
        <v>0</v>
      </c>
      <c r="Y655" s="63"/>
      <c r="Z655" s="63"/>
      <c r="AA655" s="63"/>
      <c r="AB655" s="63"/>
      <c r="AJ655" s="8">
        <v>0</v>
      </c>
      <c r="AN655" t="str">
        <f t="shared" si="254"/>
        <v>Thomaston</v>
      </c>
      <c r="AO655" t="s">
        <v>1738</v>
      </c>
      <c r="AP655">
        <v>1</v>
      </c>
      <c r="AR655" s="111">
        <v>23</v>
      </c>
      <c r="AS655" s="113">
        <v>13</v>
      </c>
      <c r="AT655" s="113">
        <v>70</v>
      </c>
      <c r="AU655" s="117">
        <v>76365</v>
      </c>
      <c r="AV655" s="117">
        <f t="shared" si="253"/>
        <v>23013</v>
      </c>
      <c r="AW655" t="s">
        <v>1480</v>
      </c>
      <c r="AX655">
        <f t="shared" si="273"/>
        <v>2376365</v>
      </c>
      <c r="AY655" s="1">
        <v>22</v>
      </c>
      <c r="BC655">
        <v>11.54</v>
      </c>
      <c r="BD655">
        <v>0.62</v>
      </c>
      <c r="BE655">
        <v>10.92</v>
      </c>
      <c r="BH655" s="123">
        <f t="shared" si="249"/>
        <v>0.60899999999999999</v>
      </c>
      <c r="BI655" s="123">
        <f t="shared" si="250"/>
        <v>0</v>
      </c>
      <c r="BJ655">
        <f t="shared" si="251"/>
        <v>0</v>
      </c>
      <c r="BN655" s="63">
        <v>2</v>
      </c>
    </row>
    <row r="656" spans="1:66" hidden="1" outlineLevel="1">
      <c r="A656" t="s">
        <v>2629</v>
      </c>
      <c r="B656" s="8" t="s">
        <v>1706</v>
      </c>
      <c r="C656" s="1">
        <f t="shared" si="272"/>
        <v>383</v>
      </c>
      <c r="D656" s="5">
        <f>IF(N656&gt;0, RANK(N656,(N656:P656,Q656:AE656)),0)</f>
        <v>1</v>
      </c>
      <c r="E656" s="5">
        <f>IF(O656&gt;0,RANK(O656,(N656:P656,Q656:AE656)),0)</f>
        <v>2</v>
      </c>
      <c r="F656" s="5">
        <f t="shared" si="247"/>
        <v>0</v>
      </c>
      <c r="G656" s="1">
        <f t="shared" si="256"/>
        <v>60</v>
      </c>
      <c r="H656" s="2">
        <f t="shared" si="252"/>
        <v>0.1566579634464752</v>
      </c>
      <c r="I656" s="6"/>
      <c r="J656" s="2">
        <f t="shared" si="257"/>
        <v>0.55874673629242821</v>
      </c>
      <c r="K656" s="2">
        <f t="shared" si="258"/>
        <v>0.40208877284595301</v>
      </c>
      <c r="L656" s="2">
        <f t="shared" si="259"/>
        <v>0</v>
      </c>
      <c r="M656" s="2">
        <f t="shared" si="248"/>
        <v>3.9164490861618773E-2</v>
      </c>
      <c r="N656" s="63">
        <v>214</v>
      </c>
      <c r="O656" s="63">
        <v>154</v>
      </c>
      <c r="P656" s="63"/>
      <c r="Q656" s="63">
        <v>5</v>
      </c>
      <c r="R656" s="63">
        <v>10</v>
      </c>
      <c r="S656" s="63"/>
      <c r="T656" s="67"/>
      <c r="U656" s="63"/>
      <c r="V656" s="63"/>
      <c r="W656" s="63">
        <f t="shared" si="255"/>
        <v>0</v>
      </c>
      <c r="X656" s="63">
        <v>0</v>
      </c>
      <c r="Y656" s="63"/>
      <c r="Z656" s="63"/>
      <c r="AA656" s="63"/>
      <c r="AB656" s="63"/>
      <c r="AJ656" s="8">
        <v>0</v>
      </c>
      <c r="AN656" t="str">
        <f t="shared" si="254"/>
        <v>Thorndike</v>
      </c>
      <c r="AO656" t="s">
        <v>220</v>
      </c>
      <c r="AP656">
        <v>2</v>
      </c>
      <c r="AR656" s="111">
        <v>23</v>
      </c>
      <c r="AS656" s="113">
        <v>27</v>
      </c>
      <c r="AT656" s="113">
        <v>110</v>
      </c>
      <c r="AU656" s="117">
        <v>76610</v>
      </c>
      <c r="AV656" s="117">
        <f t="shared" si="253"/>
        <v>23027</v>
      </c>
      <c r="AW656" t="s">
        <v>1480</v>
      </c>
      <c r="AX656">
        <f t="shared" si="273"/>
        <v>2376610</v>
      </c>
      <c r="AY656" s="1">
        <v>8</v>
      </c>
      <c r="BC656">
        <v>25.28</v>
      </c>
      <c r="BD656">
        <v>0</v>
      </c>
      <c r="BE656">
        <v>25.28</v>
      </c>
      <c r="BH656" s="123">
        <f t="shared" si="249"/>
        <v>0.55800000000000005</v>
      </c>
      <c r="BI656" s="123">
        <f t="shared" si="250"/>
        <v>0</v>
      </c>
      <c r="BJ656">
        <f t="shared" si="251"/>
        <v>0</v>
      </c>
      <c r="BN656" s="63">
        <v>0</v>
      </c>
    </row>
    <row r="657" spans="1:66" hidden="1" outlineLevel="1">
      <c r="A657" t="s">
        <v>907</v>
      </c>
      <c r="B657" s="8" t="s">
        <v>1706</v>
      </c>
      <c r="C657" s="1">
        <f t="shared" si="272"/>
        <v>114</v>
      </c>
      <c r="D657" s="5">
        <f>IF(N657&gt;0, RANK(N657,(N657:P657,Q657:AE657)),0)</f>
        <v>2</v>
      </c>
      <c r="E657" s="5">
        <f>IF(O657&gt;0,RANK(O657,(N657:P657,Q657:AE657)),0)</f>
        <v>1</v>
      </c>
      <c r="F657" s="5">
        <f t="shared" ref="F657:F717" si="274">IF(P657&gt;0,RANK(P657,(N657:AE657)),0)</f>
        <v>0</v>
      </c>
      <c r="G657" s="1">
        <f t="shared" si="256"/>
        <v>35</v>
      </c>
      <c r="H657" s="2">
        <f t="shared" si="252"/>
        <v>0.30701754385964913</v>
      </c>
      <c r="I657" s="6"/>
      <c r="J657" s="2">
        <f t="shared" si="257"/>
        <v>0.33333333333333331</v>
      </c>
      <c r="K657" s="2">
        <f t="shared" si="258"/>
        <v>0.64035087719298245</v>
      </c>
      <c r="L657" s="2">
        <f t="shared" si="259"/>
        <v>0</v>
      </c>
      <c r="M657" s="2">
        <f t="shared" ref="M657:M717" si="275">IF(C657=0,"-",(1-J657-K657-L657))</f>
        <v>2.6315789473684292E-2</v>
      </c>
      <c r="N657" s="63">
        <v>38</v>
      </c>
      <c r="O657" s="63">
        <v>73</v>
      </c>
      <c r="P657" s="63"/>
      <c r="Q657" s="63">
        <v>1</v>
      </c>
      <c r="R657" s="63">
        <v>1</v>
      </c>
      <c r="S657" s="63"/>
      <c r="T657" s="67"/>
      <c r="U657" s="63"/>
      <c r="V657" s="63"/>
      <c r="W657" s="63">
        <f t="shared" si="255"/>
        <v>1</v>
      </c>
      <c r="X657" s="63">
        <v>0</v>
      </c>
      <c r="Y657" s="63"/>
      <c r="Z657" s="63"/>
      <c r="AA657" s="63"/>
      <c r="AB657" s="63"/>
      <c r="AJ657" s="8">
        <v>0</v>
      </c>
      <c r="AN657" t="str">
        <f t="shared" si="254"/>
        <v>Topsfield</v>
      </c>
      <c r="AO657" t="s">
        <v>699</v>
      </c>
      <c r="AP657">
        <v>2</v>
      </c>
      <c r="AR657" s="111">
        <v>23</v>
      </c>
      <c r="AS657" s="113">
        <v>29</v>
      </c>
      <c r="AT657" s="113">
        <v>202</v>
      </c>
      <c r="AU657" s="117">
        <v>76895</v>
      </c>
      <c r="AV657" s="117">
        <f t="shared" si="253"/>
        <v>23029</v>
      </c>
      <c r="AW657" t="s">
        <v>1480</v>
      </c>
      <c r="AX657">
        <f t="shared" si="273"/>
        <v>2376895</v>
      </c>
      <c r="AY657" s="1">
        <v>0</v>
      </c>
      <c r="BC657">
        <v>55.08</v>
      </c>
      <c r="BD657">
        <v>4.3600000000000003</v>
      </c>
      <c r="BE657">
        <v>50.72</v>
      </c>
      <c r="BH657" s="123">
        <f t="shared" si="249"/>
        <v>0</v>
      </c>
      <c r="BI657" s="123">
        <f t="shared" si="250"/>
        <v>0.64</v>
      </c>
      <c r="BJ657">
        <f t="shared" si="251"/>
        <v>0</v>
      </c>
      <c r="BN657" s="63">
        <v>1</v>
      </c>
    </row>
    <row r="658" spans="1:66" hidden="1" outlineLevel="1">
      <c r="A658" t="s">
        <v>985</v>
      </c>
      <c r="B658" s="8" t="s">
        <v>1706</v>
      </c>
      <c r="C658" s="1">
        <f t="shared" si="272"/>
        <v>5532</v>
      </c>
      <c r="D658" s="5">
        <f>IF(N658&gt;0, RANK(N658,(N658:P658,Q658:AE658)),0)</f>
        <v>1</v>
      </c>
      <c r="E658" s="5">
        <f>IF(O658&gt;0,RANK(O658,(N658:P658,Q658:AE658)),0)</f>
        <v>2</v>
      </c>
      <c r="F658" s="5">
        <f t="shared" si="274"/>
        <v>0</v>
      </c>
      <c r="G658" s="1">
        <f t="shared" si="256"/>
        <v>894</v>
      </c>
      <c r="H658" s="2">
        <f t="shared" si="252"/>
        <v>0.1616052060737527</v>
      </c>
      <c r="I658" s="6"/>
      <c r="J658" s="2">
        <f t="shared" si="257"/>
        <v>0.56995661605206072</v>
      </c>
      <c r="K658" s="2">
        <f t="shared" si="258"/>
        <v>0.40835140997830804</v>
      </c>
      <c r="L658" s="2">
        <f t="shared" si="259"/>
        <v>0</v>
      </c>
      <c r="M658" s="2">
        <f t="shared" si="275"/>
        <v>2.169197396963124E-2</v>
      </c>
      <c r="N658" s="63">
        <v>3153</v>
      </c>
      <c r="O658" s="63">
        <v>2259</v>
      </c>
      <c r="P658" s="63"/>
      <c r="Q658" s="63">
        <v>60</v>
      </c>
      <c r="R658" s="63">
        <v>54</v>
      </c>
      <c r="S658" s="63"/>
      <c r="T658" s="67"/>
      <c r="U658" s="63"/>
      <c r="V658" s="63"/>
      <c r="W658" s="63">
        <f t="shared" si="255"/>
        <v>6</v>
      </c>
      <c r="X658" s="63">
        <v>0</v>
      </c>
      <c r="Y658" s="63"/>
      <c r="Z658" s="63"/>
      <c r="AA658" s="63"/>
      <c r="AB658" s="63"/>
      <c r="AJ658" s="8">
        <v>0</v>
      </c>
      <c r="AN658" t="str">
        <f t="shared" si="254"/>
        <v>Topsham</v>
      </c>
      <c r="AO658" t="s">
        <v>1291</v>
      </c>
      <c r="AP658">
        <v>1</v>
      </c>
      <c r="AR658" s="111">
        <v>23</v>
      </c>
      <c r="AS658" s="113">
        <v>23</v>
      </c>
      <c r="AT658" s="113">
        <v>40</v>
      </c>
      <c r="AU658" s="117">
        <v>76960</v>
      </c>
      <c r="AV658" s="117">
        <f t="shared" si="253"/>
        <v>23023</v>
      </c>
      <c r="AW658" t="s">
        <v>1480</v>
      </c>
      <c r="AX658">
        <f t="shared" si="273"/>
        <v>2376960</v>
      </c>
      <c r="AY658" s="1">
        <v>149</v>
      </c>
      <c r="BC658">
        <v>35.43</v>
      </c>
      <c r="BD658">
        <v>3.41</v>
      </c>
      <c r="BE658">
        <v>32.020000000000003</v>
      </c>
      <c r="BH658" s="123">
        <f t="shared" si="249"/>
        <v>0.56899999999999995</v>
      </c>
      <c r="BI658" s="123">
        <f t="shared" si="250"/>
        <v>0</v>
      </c>
      <c r="BJ658">
        <f t="shared" si="251"/>
        <v>0</v>
      </c>
      <c r="BN658" s="63">
        <v>6</v>
      </c>
    </row>
    <row r="659" spans="1:66" hidden="1" outlineLevel="1">
      <c r="A659" t="s">
        <v>1269</v>
      </c>
      <c r="B659" s="8" t="s">
        <v>1706</v>
      </c>
      <c r="C659" s="1">
        <f t="shared" si="272"/>
        <v>879</v>
      </c>
      <c r="D659" s="5">
        <f>IF(N659&gt;0, RANK(N659,(N659:P659,Q659:AE659)),0)</f>
        <v>1</v>
      </c>
      <c r="E659" s="5">
        <f>IF(O659&gt;0,RANK(O659,(N659:P659,Q659:AE659)),0)</f>
        <v>2</v>
      </c>
      <c r="F659" s="5">
        <f t="shared" si="274"/>
        <v>0</v>
      </c>
      <c r="G659" s="1">
        <f t="shared" si="256"/>
        <v>244</v>
      </c>
      <c r="H659" s="2">
        <f t="shared" si="252"/>
        <v>0.27758816837315131</v>
      </c>
      <c r="I659" s="6"/>
      <c r="J659" s="2">
        <f t="shared" si="257"/>
        <v>0.62571103526734928</v>
      </c>
      <c r="K659" s="2">
        <f t="shared" si="258"/>
        <v>0.34812286689419797</v>
      </c>
      <c r="L659" s="2">
        <f t="shared" si="259"/>
        <v>0</v>
      </c>
      <c r="M659" s="2">
        <f t="shared" si="275"/>
        <v>2.6166097838452751E-2</v>
      </c>
      <c r="N659" s="63">
        <v>550</v>
      </c>
      <c r="O659" s="63">
        <v>306</v>
      </c>
      <c r="P659" s="63"/>
      <c r="Q659" s="63">
        <v>14</v>
      </c>
      <c r="R659" s="63">
        <v>9</v>
      </c>
      <c r="S659" s="63"/>
      <c r="T659" s="67"/>
      <c r="U659" s="63"/>
      <c r="V659" s="63"/>
      <c r="W659" s="63">
        <f t="shared" si="255"/>
        <v>0</v>
      </c>
      <c r="X659" s="63">
        <v>0</v>
      </c>
      <c r="Y659" s="63"/>
      <c r="Z659" s="63"/>
      <c r="AA659" s="63"/>
      <c r="AB659" s="63"/>
      <c r="AJ659" s="8">
        <v>0</v>
      </c>
      <c r="AN659" t="str">
        <f t="shared" si="254"/>
        <v>Tremont</v>
      </c>
      <c r="AO659" t="s">
        <v>603</v>
      </c>
      <c r="AP659">
        <v>2</v>
      </c>
      <c r="AR659" s="111">
        <v>23</v>
      </c>
      <c r="AS659" s="113">
        <v>9</v>
      </c>
      <c r="AT659" s="113">
        <v>165</v>
      </c>
      <c r="AU659" s="117">
        <v>77345</v>
      </c>
      <c r="AV659" s="117">
        <f t="shared" si="253"/>
        <v>23009</v>
      </c>
      <c r="AW659" t="s">
        <v>1480</v>
      </c>
      <c r="AX659">
        <f t="shared" si="273"/>
        <v>2377345</v>
      </c>
      <c r="AY659" s="1">
        <v>11</v>
      </c>
      <c r="BC659">
        <v>52.39</v>
      </c>
      <c r="BD659">
        <v>35.54</v>
      </c>
      <c r="BE659">
        <v>16.86</v>
      </c>
      <c r="BH659" s="123">
        <f t="shared" si="249"/>
        <v>0.625</v>
      </c>
      <c r="BI659" s="123">
        <f t="shared" si="250"/>
        <v>0</v>
      </c>
      <c r="BJ659">
        <f t="shared" si="251"/>
        <v>0</v>
      </c>
      <c r="BN659" s="63">
        <v>0</v>
      </c>
    </row>
    <row r="660" spans="1:66" hidden="1" outlineLevel="1">
      <c r="A660" t="s">
        <v>2733</v>
      </c>
      <c r="B660" s="8" t="s">
        <v>1706</v>
      </c>
      <c r="C660" s="1">
        <f t="shared" si="272"/>
        <v>797</v>
      </c>
      <c r="D660" s="5">
        <f>IF(N660&gt;0, RANK(N660,(N660:P660,Q660:AE660)),0)</f>
        <v>1</v>
      </c>
      <c r="E660" s="5">
        <f>IF(O660&gt;0,RANK(O660,(N660:P660,Q660:AE660)),0)</f>
        <v>2</v>
      </c>
      <c r="F660" s="5">
        <f t="shared" si="274"/>
        <v>0</v>
      </c>
      <c r="G660" s="1">
        <f t="shared" si="256"/>
        <v>96</v>
      </c>
      <c r="H660" s="2">
        <f t="shared" si="252"/>
        <v>0.12045169385194479</v>
      </c>
      <c r="I660" s="6"/>
      <c r="J660" s="2">
        <f t="shared" si="257"/>
        <v>0.5470514429109159</v>
      </c>
      <c r="K660" s="2">
        <f t="shared" si="258"/>
        <v>0.42659974905897113</v>
      </c>
      <c r="L660" s="2">
        <f t="shared" si="259"/>
        <v>0</v>
      </c>
      <c r="M660" s="2">
        <f t="shared" si="275"/>
        <v>2.6348808030112969E-2</v>
      </c>
      <c r="N660" s="63">
        <v>436</v>
      </c>
      <c r="O660" s="63">
        <v>340</v>
      </c>
      <c r="P660" s="63"/>
      <c r="Q660" s="63">
        <v>6</v>
      </c>
      <c r="R660" s="63">
        <v>14</v>
      </c>
      <c r="S660" s="63"/>
      <c r="T660" s="67"/>
      <c r="U660" s="63"/>
      <c r="V660" s="63"/>
      <c r="W660" s="63">
        <f t="shared" si="255"/>
        <v>1</v>
      </c>
      <c r="X660" s="63">
        <v>0</v>
      </c>
      <c r="Y660" s="63"/>
      <c r="Z660" s="63"/>
      <c r="AA660" s="63"/>
      <c r="AB660" s="63"/>
      <c r="AJ660" s="8">
        <v>0</v>
      </c>
      <c r="AN660" t="str">
        <f t="shared" si="254"/>
        <v>Trenton</v>
      </c>
      <c r="AO660" t="s">
        <v>603</v>
      </c>
      <c r="AP660">
        <v>2</v>
      </c>
      <c r="AR660" s="111">
        <v>23</v>
      </c>
      <c r="AS660" s="113">
        <v>9</v>
      </c>
      <c r="AT660" s="113">
        <v>170</v>
      </c>
      <c r="AU660" s="117">
        <v>77415</v>
      </c>
      <c r="AV660" s="117">
        <f t="shared" si="253"/>
        <v>23009</v>
      </c>
      <c r="AW660" t="s">
        <v>1480</v>
      </c>
      <c r="AX660">
        <f t="shared" si="273"/>
        <v>2377415</v>
      </c>
      <c r="AY660" s="1">
        <v>3</v>
      </c>
      <c r="BC660">
        <v>28.45</v>
      </c>
      <c r="BD660">
        <v>10.26</v>
      </c>
      <c r="BE660">
        <v>18.190000000000001</v>
      </c>
      <c r="BH660" s="123">
        <f t="shared" si="249"/>
        <v>0.54700000000000004</v>
      </c>
      <c r="BI660" s="123">
        <f t="shared" si="250"/>
        <v>0</v>
      </c>
      <c r="BJ660">
        <f t="shared" si="251"/>
        <v>0</v>
      </c>
      <c r="BN660" s="63">
        <v>1</v>
      </c>
    </row>
    <row r="661" spans="1:66" hidden="1" outlineLevel="1">
      <c r="A661" t="s">
        <v>100</v>
      </c>
      <c r="B661" s="8" t="s">
        <v>1706</v>
      </c>
      <c r="C661" s="1">
        <f t="shared" si="272"/>
        <v>527</v>
      </c>
      <c r="D661" s="5">
        <f>IF(N661&gt;0, RANK(N661,(N661:P661,Q661:AE661)),0)</f>
        <v>2</v>
      </c>
      <c r="E661" s="5">
        <f>IF(O661&gt;0,RANK(O661,(N661:P661,Q661:AE661)),0)</f>
        <v>1</v>
      </c>
      <c r="F661" s="5">
        <f t="shared" si="274"/>
        <v>0</v>
      </c>
      <c r="G661" s="1">
        <f t="shared" si="256"/>
        <v>2</v>
      </c>
      <c r="H661" s="2">
        <f t="shared" si="252"/>
        <v>3.7950664136622392E-3</v>
      </c>
      <c r="I661" s="6"/>
      <c r="J661" s="2">
        <f t="shared" si="257"/>
        <v>0.48956356736242884</v>
      </c>
      <c r="K661" s="2">
        <f t="shared" si="258"/>
        <v>0.49335863377609107</v>
      </c>
      <c r="L661" s="2">
        <f t="shared" si="259"/>
        <v>0</v>
      </c>
      <c r="M661" s="2">
        <f t="shared" si="275"/>
        <v>1.7077798861480142E-2</v>
      </c>
      <c r="N661" s="63">
        <v>258</v>
      </c>
      <c r="O661" s="63">
        <v>260</v>
      </c>
      <c r="P661" s="63"/>
      <c r="Q661" s="63">
        <v>4</v>
      </c>
      <c r="R661" s="63">
        <v>4</v>
      </c>
      <c r="S661" s="63"/>
      <c r="T661" s="67"/>
      <c r="U661" s="63"/>
      <c r="V661" s="63"/>
      <c r="W661" s="63">
        <f t="shared" si="255"/>
        <v>1</v>
      </c>
      <c r="X661" s="63">
        <v>0</v>
      </c>
      <c r="Y661" s="63"/>
      <c r="Z661" s="63"/>
      <c r="AA661" s="63"/>
      <c r="AB661" s="63"/>
      <c r="AJ661" s="8">
        <v>0</v>
      </c>
      <c r="AN661" t="str">
        <f t="shared" si="254"/>
        <v>Troy</v>
      </c>
      <c r="AO661" t="s">
        <v>220</v>
      </c>
      <c r="AP661">
        <v>2</v>
      </c>
      <c r="AR661" s="111">
        <v>23</v>
      </c>
      <c r="AS661" s="113">
        <v>27</v>
      </c>
      <c r="AT661" s="113">
        <v>115</v>
      </c>
      <c r="AU661" s="117">
        <v>77625</v>
      </c>
      <c r="AV661" s="117">
        <f t="shared" si="253"/>
        <v>23027</v>
      </c>
      <c r="AW661" t="s">
        <v>1480</v>
      </c>
      <c r="AX661">
        <f t="shared" si="273"/>
        <v>2377625</v>
      </c>
      <c r="AY661" s="1">
        <v>4</v>
      </c>
      <c r="BC661">
        <v>35.51</v>
      </c>
      <c r="BD661">
        <v>0.7</v>
      </c>
      <c r="BE661">
        <v>34.82</v>
      </c>
      <c r="BH661" s="123">
        <f t="shared" si="249"/>
        <v>0</v>
      </c>
      <c r="BI661" s="123">
        <f t="shared" si="250"/>
        <v>0.49299999999999999</v>
      </c>
      <c r="BJ661">
        <f t="shared" si="251"/>
        <v>0</v>
      </c>
      <c r="BN661" s="63">
        <v>1</v>
      </c>
    </row>
    <row r="662" spans="1:66" hidden="1" outlineLevel="1">
      <c r="A662" t="s">
        <v>1690</v>
      </c>
      <c r="B662" s="8" t="s">
        <v>1706</v>
      </c>
      <c r="C662" s="1">
        <f t="shared" si="272"/>
        <v>3100</v>
      </c>
      <c r="D662" s="5">
        <f>IF(N662&gt;0, RANK(N662,(N662:P662,Q662:AE662)),0)</f>
        <v>2</v>
      </c>
      <c r="E662" s="5">
        <f>IF(O662&gt;0,RANK(O662,(N662:P662,Q662:AE662)),0)</f>
        <v>1</v>
      </c>
      <c r="F662" s="5">
        <f t="shared" si="274"/>
        <v>0</v>
      </c>
      <c r="G662" s="1">
        <f t="shared" si="256"/>
        <v>156</v>
      </c>
      <c r="H662" s="2">
        <f t="shared" si="252"/>
        <v>5.0322580645161291E-2</v>
      </c>
      <c r="I662" s="6"/>
      <c r="J662" s="2">
        <f t="shared" si="257"/>
        <v>0.46096774193548384</v>
      </c>
      <c r="K662" s="2">
        <f t="shared" si="258"/>
        <v>0.51129032258064511</v>
      </c>
      <c r="L662" s="2">
        <f t="shared" si="259"/>
        <v>0</v>
      </c>
      <c r="M662" s="2">
        <f t="shared" si="275"/>
        <v>2.774193548387105E-2</v>
      </c>
      <c r="N662" s="63">
        <v>1429</v>
      </c>
      <c r="O662" s="63">
        <v>1585</v>
      </c>
      <c r="P662" s="63"/>
      <c r="Q662" s="63">
        <v>50</v>
      </c>
      <c r="R662" s="63">
        <v>30</v>
      </c>
      <c r="S662" s="63"/>
      <c r="T662" s="67"/>
      <c r="U662" s="63"/>
      <c r="V662" s="63"/>
      <c r="W662" s="63">
        <f t="shared" si="255"/>
        <v>6</v>
      </c>
      <c r="X662" s="63">
        <v>0</v>
      </c>
      <c r="Y662" s="63"/>
      <c r="Z662" s="63"/>
      <c r="AA662" s="63"/>
      <c r="AB662" s="63"/>
      <c r="AJ662" s="8">
        <v>0</v>
      </c>
      <c r="AN662" t="str">
        <f t="shared" si="254"/>
        <v>Turner</v>
      </c>
      <c r="AO662" t="s">
        <v>1126</v>
      </c>
      <c r="AP662">
        <v>2</v>
      </c>
      <c r="AR662" s="111">
        <v>23</v>
      </c>
      <c r="AS662" s="113">
        <v>1</v>
      </c>
      <c r="AT662" s="113">
        <v>60</v>
      </c>
      <c r="AU662" s="117">
        <v>77800</v>
      </c>
      <c r="AV662" s="117">
        <f t="shared" si="253"/>
        <v>23001</v>
      </c>
      <c r="AW662" t="s">
        <v>1480</v>
      </c>
      <c r="AX662">
        <f t="shared" si="273"/>
        <v>2377800</v>
      </c>
      <c r="AY662" s="1">
        <v>134</v>
      </c>
      <c r="BC662">
        <v>62.69</v>
      </c>
      <c r="BD662">
        <v>3.12</v>
      </c>
      <c r="BE662">
        <v>59.57</v>
      </c>
      <c r="BH662" s="123">
        <f t="shared" si="249"/>
        <v>0</v>
      </c>
      <c r="BI662" s="123">
        <f t="shared" si="250"/>
        <v>0.51100000000000001</v>
      </c>
      <c r="BJ662">
        <f t="shared" si="251"/>
        <v>0</v>
      </c>
      <c r="BN662" s="63">
        <v>6</v>
      </c>
    </row>
    <row r="663" spans="1:66" hidden="1" outlineLevel="1">
      <c r="A663" t="s">
        <v>1521</v>
      </c>
      <c r="B663" s="8" t="s">
        <v>1706</v>
      </c>
      <c r="C663" s="1">
        <f t="shared" si="272"/>
        <v>1358</v>
      </c>
      <c r="D663" s="5">
        <f>IF(N663&gt;0, RANK(N663,(N663:P663,Q663:AE663)),0)</f>
        <v>1</v>
      </c>
      <c r="E663" s="5">
        <f>IF(O663&gt;0,RANK(O663,(N663:P663,Q663:AE663)),0)</f>
        <v>2</v>
      </c>
      <c r="F663" s="5">
        <f t="shared" si="274"/>
        <v>0</v>
      </c>
      <c r="G663" s="1">
        <f t="shared" si="256"/>
        <v>114</v>
      </c>
      <c r="H663" s="2">
        <f t="shared" si="252"/>
        <v>8.3946980854197342E-2</v>
      </c>
      <c r="I663" s="6"/>
      <c r="J663" s="2">
        <f t="shared" si="257"/>
        <v>0.52430044182621505</v>
      </c>
      <c r="K663" s="2">
        <f t="shared" si="258"/>
        <v>0.44035346097201766</v>
      </c>
      <c r="L663" s="2">
        <f t="shared" si="259"/>
        <v>0</v>
      </c>
      <c r="M663" s="2">
        <f t="shared" si="275"/>
        <v>3.534609720176729E-2</v>
      </c>
      <c r="N663" s="63">
        <v>712</v>
      </c>
      <c r="O663" s="63">
        <v>598</v>
      </c>
      <c r="P663" s="63"/>
      <c r="Q663" s="63">
        <v>23</v>
      </c>
      <c r="R663" s="63">
        <v>20</v>
      </c>
      <c r="S663" s="63"/>
      <c r="T663" s="67"/>
      <c r="U663" s="63"/>
      <c r="V663" s="63"/>
      <c r="W663" s="63">
        <f t="shared" si="255"/>
        <v>5</v>
      </c>
      <c r="X663" s="63">
        <v>0</v>
      </c>
      <c r="Y663" s="63"/>
      <c r="Z663" s="63"/>
      <c r="AA663" s="63"/>
      <c r="AB663" s="63"/>
      <c r="AJ663" s="8">
        <v>0</v>
      </c>
      <c r="AN663" t="str">
        <f t="shared" si="254"/>
        <v>Union</v>
      </c>
      <c r="AO663" t="s">
        <v>1738</v>
      </c>
      <c r="AP663">
        <v>1</v>
      </c>
      <c r="AR663" s="111">
        <v>23</v>
      </c>
      <c r="AS663" s="113">
        <v>13</v>
      </c>
      <c r="AT663" s="113">
        <v>75</v>
      </c>
      <c r="AU663" s="117">
        <v>78115</v>
      </c>
      <c r="AV663" s="117">
        <f t="shared" si="253"/>
        <v>23013</v>
      </c>
      <c r="AW663" t="s">
        <v>1480</v>
      </c>
      <c r="AX663">
        <f t="shared" si="273"/>
        <v>2378115</v>
      </c>
      <c r="AY663" s="1">
        <v>17</v>
      </c>
      <c r="BC663">
        <v>34.46</v>
      </c>
      <c r="BD663">
        <v>2.37</v>
      </c>
      <c r="BE663">
        <v>32.090000000000003</v>
      </c>
      <c r="BH663" s="123">
        <f t="shared" si="249"/>
        <v>0.52400000000000002</v>
      </c>
      <c r="BI663" s="123">
        <f t="shared" si="250"/>
        <v>0</v>
      </c>
      <c r="BJ663">
        <f t="shared" si="251"/>
        <v>0</v>
      </c>
      <c r="BN663" s="63">
        <v>5</v>
      </c>
    </row>
    <row r="664" spans="1:66" hidden="1" outlineLevel="1">
      <c r="A664" t="s">
        <v>3141</v>
      </c>
      <c r="B664" s="8" t="s">
        <v>1706</v>
      </c>
      <c r="C664" s="1">
        <f t="shared" si="272"/>
        <v>976</v>
      </c>
      <c r="D664" s="5">
        <f>IF(N664&gt;0, RANK(N664,(N664:P664,Q664:AE664)),0)</f>
        <v>1</v>
      </c>
      <c r="E664" s="5">
        <f>IF(O664&gt;0,RANK(O664,(N664:P664,Q664:AE664)),0)</f>
        <v>2</v>
      </c>
      <c r="F664" s="5">
        <f t="shared" si="274"/>
        <v>0</v>
      </c>
      <c r="G664" s="1">
        <f t="shared" si="256"/>
        <v>36</v>
      </c>
      <c r="H664" s="2">
        <f t="shared" si="252"/>
        <v>3.6885245901639344E-2</v>
      </c>
      <c r="I664" s="6"/>
      <c r="J664" s="2">
        <f t="shared" si="257"/>
        <v>0.49077868852459017</v>
      </c>
      <c r="K664" s="2">
        <f t="shared" si="258"/>
        <v>0.45389344262295084</v>
      </c>
      <c r="L664" s="2">
        <f t="shared" si="259"/>
        <v>0</v>
      </c>
      <c r="M664" s="2">
        <f t="shared" si="275"/>
        <v>5.5327868852458995E-2</v>
      </c>
      <c r="N664" s="63">
        <v>479</v>
      </c>
      <c r="O664" s="63">
        <v>443</v>
      </c>
      <c r="P664" s="63"/>
      <c r="Q664" s="63">
        <v>19</v>
      </c>
      <c r="R664" s="63">
        <v>34</v>
      </c>
      <c r="S664" s="63"/>
      <c r="T664" s="67"/>
      <c r="U664" s="63"/>
      <c r="V664" s="63"/>
      <c r="W664" s="63">
        <f t="shared" si="255"/>
        <v>1</v>
      </c>
      <c r="X664" s="63">
        <v>0</v>
      </c>
      <c r="Y664" s="63"/>
      <c r="Z664" s="63"/>
      <c r="AA664" s="63"/>
      <c r="AB664" s="63"/>
      <c r="AJ664" s="8">
        <v>0</v>
      </c>
      <c r="AN664" t="str">
        <f t="shared" si="254"/>
        <v>Unity</v>
      </c>
      <c r="AO664" t="s">
        <v>220</v>
      </c>
      <c r="AP664">
        <v>2</v>
      </c>
      <c r="AR664" s="111">
        <v>23</v>
      </c>
      <c r="AS664" s="113">
        <v>27</v>
      </c>
      <c r="AT664" s="113">
        <v>120</v>
      </c>
      <c r="AU664" s="117">
        <v>78255</v>
      </c>
      <c r="AV664" s="117">
        <f t="shared" si="253"/>
        <v>23027</v>
      </c>
      <c r="AW664" t="s">
        <v>1480</v>
      </c>
      <c r="AX664">
        <f t="shared" si="273"/>
        <v>2378255</v>
      </c>
      <c r="AY664" s="1">
        <v>13</v>
      </c>
      <c r="BC664">
        <v>41.83</v>
      </c>
      <c r="BD664">
        <v>2.2799999999999998</v>
      </c>
      <c r="BE664">
        <v>39.549999999999997</v>
      </c>
      <c r="BH664" s="123">
        <f t="shared" si="249"/>
        <v>0.49</v>
      </c>
      <c r="BI664" s="123">
        <f t="shared" si="250"/>
        <v>0</v>
      </c>
      <c r="BJ664">
        <f t="shared" si="251"/>
        <v>0</v>
      </c>
      <c r="BN664" s="63">
        <v>1</v>
      </c>
    </row>
    <row r="665" spans="1:66" hidden="1" outlineLevel="1">
      <c r="A665" t="s">
        <v>2031</v>
      </c>
      <c r="B665" s="8" t="s">
        <v>1706</v>
      </c>
      <c r="C665" s="1">
        <f t="shared" si="272"/>
        <v>60</v>
      </c>
      <c r="D665" s="5">
        <f>IF(N665&gt;0, RANK(N665,(N665:P665,Q665:AE665)),0)</f>
        <v>2</v>
      </c>
      <c r="E665" s="5">
        <f>IF(O665&gt;0,RANK(O665,(N665:P665,Q665:AE665)),0)</f>
        <v>1</v>
      </c>
      <c r="F665" s="5">
        <f t="shared" si="274"/>
        <v>0</v>
      </c>
      <c r="G665" s="1">
        <f t="shared" si="256"/>
        <v>8</v>
      </c>
      <c r="H665" s="2">
        <f t="shared" si="252"/>
        <v>0.13333333333333333</v>
      </c>
      <c r="I665" s="6"/>
      <c r="J665" s="2">
        <f t="shared" si="257"/>
        <v>0.4</v>
      </c>
      <c r="K665" s="2">
        <f t="shared" si="258"/>
        <v>0.53333333333333333</v>
      </c>
      <c r="L665" s="2">
        <f t="shared" si="259"/>
        <v>0</v>
      </c>
      <c r="M665" s="2">
        <f t="shared" si="275"/>
        <v>6.6666666666666652E-2</v>
      </c>
      <c r="N665" s="63">
        <v>24</v>
      </c>
      <c r="O665" s="63">
        <v>32</v>
      </c>
      <c r="P665" s="63"/>
      <c r="Q665" s="63">
        <v>1</v>
      </c>
      <c r="R665" s="63">
        <v>3</v>
      </c>
      <c r="S665" s="63"/>
      <c r="T665" s="67"/>
      <c r="U665" s="63"/>
      <c r="V665" s="63"/>
      <c r="W665" s="63">
        <f t="shared" si="255"/>
        <v>0</v>
      </c>
      <c r="X665" s="63">
        <v>0</v>
      </c>
      <c r="Y665" s="63"/>
      <c r="Z665" s="63"/>
      <c r="AA665" s="63"/>
      <c r="AB665" s="63"/>
      <c r="AJ665" s="8">
        <v>0</v>
      </c>
      <c r="AN665" t="str">
        <f t="shared" si="254"/>
        <v>Upton</v>
      </c>
      <c r="AO665" t="s">
        <v>2397</v>
      </c>
      <c r="AP665">
        <v>2</v>
      </c>
      <c r="AR665" s="111">
        <v>23</v>
      </c>
      <c r="AS665" s="113">
        <v>17</v>
      </c>
      <c r="AT665" s="113">
        <v>160</v>
      </c>
      <c r="AU665" s="117">
        <v>78465</v>
      </c>
      <c r="AV665" s="117">
        <f t="shared" si="253"/>
        <v>23017</v>
      </c>
      <c r="AW665" t="s">
        <v>1480</v>
      </c>
      <c r="AX665">
        <f t="shared" si="273"/>
        <v>2378465</v>
      </c>
      <c r="AY665" s="1">
        <v>1</v>
      </c>
      <c r="BC665">
        <v>42.03</v>
      </c>
      <c r="BD665">
        <v>2.2000000000000002</v>
      </c>
      <c r="BE665">
        <v>39.83</v>
      </c>
      <c r="BH665" s="123">
        <f t="shared" si="249"/>
        <v>0</v>
      </c>
      <c r="BI665" s="123">
        <f t="shared" si="250"/>
        <v>0.53300000000000003</v>
      </c>
      <c r="BJ665">
        <f t="shared" si="251"/>
        <v>0</v>
      </c>
      <c r="BN665" s="63">
        <v>0</v>
      </c>
    </row>
    <row r="666" spans="1:66" hidden="1" outlineLevel="1">
      <c r="A666" t="s">
        <v>1606</v>
      </c>
      <c r="B666" s="8" t="s">
        <v>1706</v>
      </c>
      <c r="C666" s="1">
        <f t="shared" si="272"/>
        <v>914</v>
      </c>
      <c r="D666" s="5">
        <f>IF(N666&gt;0, RANK(N666,(N666:P666,Q666:AE666)),0)</f>
        <v>1</v>
      </c>
      <c r="E666" s="5">
        <f>IF(O666&gt;0,RANK(O666,(N666:P666,Q666:AE666)),0)</f>
        <v>2</v>
      </c>
      <c r="F666" s="5">
        <f t="shared" si="274"/>
        <v>0</v>
      </c>
      <c r="G666" s="1">
        <f t="shared" si="256"/>
        <v>474</v>
      </c>
      <c r="H666" s="2">
        <f t="shared" si="252"/>
        <v>0.51859956236323856</v>
      </c>
      <c r="I666" s="6"/>
      <c r="J666" s="2">
        <f t="shared" si="257"/>
        <v>0.74835886214442016</v>
      </c>
      <c r="K666" s="2">
        <f t="shared" si="258"/>
        <v>0.22975929978118162</v>
      </c>
      <c r="L666" s="2">
        <f t="shared" si="259"/>
        <v>0</v>
      </c>
      <c r="M666" s="2">
        <f t="shared" si="275"/>
        <v>2.1881838074398224E-2</v>
      </c>
      <c r="N666" s="63">
        <v>684</v>
      </c>
      <c r="O666" s="63">
        <v>210</v>
      </c>
      <c r="P666" s="63"/>
      <c r="Q666" s="63">
        <v>9</v>
      </c>
      <c r="R666" s="63">
        <v>10</v>
      </c>
      <c r="S666" s="63"/>
      <c r="T666" s="67"/>
      <c r="U666" s="63"/>
      <c r="V666" s="63"/>
      <c r="W666" s="63">
        <f t="shared" si="255"/>
        <v>1</v>
      </c>
      <c r="X666" s="63">
        <v>0</v>
      </c>
      <c r="Y666" s="63"/>
      <c r="Z666" s="63"/>
      <c r="AA666" s="63"/>
      <c r="AB666" s="63"/>
      <c r="AJ666" s="8">
        <v>0</v>
      </c>
      <c r="AN666" t="str">
        <f t="shared" si="254"/>
        <v>Van Buren</v>
      </c>
      <c r="AO666" t="s">
        <v>2848</v>
      </c>
      <c r="AP666">
        <v>2</v>
      </c>
      <c r="AR666" s="111">
        <v>23</v>
      </c>
      <c r="AS666" s="113">
        <v>3</v>
      </c>
      <c r="AT666" s="113">
        <v>305</v>
      </c>
      <c r="AU666" s="117">
        <v>78570</v>
      </c>
      <c r="AV666" s="117">
        <f t="shared" si="253"/>
        <v>23003</v>
      </c>
      <c r="AW666" t="s">
        <v>1480</v>
      </c>
      <c r="AX666">
        <f t="shared" si="273"/>
        <v>2378570</v>
      </c>
      <c r="AY666" s="1">
        <v>14</v>
      </c>
      <c r="BC666">
        <v>35.15</v>
      </c>
      <c r="BD666">
        <v>1.2</v>
      </c>
      <c r="BE666">
        <v>33.950000000000003</v>
      </c>
      <c r="BH666" s="123">
        <f t="shared" si="249"/>
        <v>0.748</v>
      </c>
      <c r="BI666" s="123">
        <f t="shared" si="250"/>
        <v>0</v>
      </c>
      <c r="BJ666">
        <f t="shared" si="251"/>
        <v>0</v>
      </c>
      <c r="BN666" s="63">
        <v>1</v>
      </c>
    </row>
    <row r="667" spans="1:66" hidden="1" outlineLevel="1">
      <c r="A667" t="s">
        <v>3492</v>
      </c>
      <c r="B667" s="8" t="s">
        <v>1706</v>
      </c>
      <c r="C667" s="1">
        <f>SUM(N667:AL667)</f>
        <v>17</v>
      </c>
      <c r="D667" s="5">
        <f>IF(N667&gt;0, RANK(N667,(N667:P667,Q667:AE667)),0)</f>
        <v>1</v>
      </c>
      <c r="E667" s="5">
        <f>IF(O667&gt;0,RANK(O667,(N667:P667,Q667:AE667)),0)</f>
        <v>2</v>
      </c>
      <c r="F667" s="5">
        <f>IF(P667&gt;0,RANK(P667,(N667:AE667)),0)</f>
        <v>0</v>
      </c>
      <c r="G667" s="1">
        <f>IF(C667&gt;0,MAX(N667:P667)-LARGE(N667:P667,2),0)</f>
        <v>9</v>
      </c>
      <c r="H667" s="2">
        <f>IF(C667&gt;0,G667/C667,0)</f>
        <v>0.52941176470588236</v>
      </c>
      <c r="I667" s="6"/>
      <c r="J667" s="2">
        <f>IF(C667=0,"-",N667/C667)</f>
        <v>0.76470588235294112</v>
      </c>
      <c r="K667" s="2">
        <f>IF(C667=0,"-",O667/C667)</f>
        <v>0.23529411764705882</v>
      </c>
      <c r="L667" s="2">
        <f>IF(C667=0,"-",P667/C667)</f>
        <v>0</v>
      </c>
      <c r="M667" s="2">
        <f>IF(C667=0,"-",(1-J667-K667-L667))</f>
        <v>5.5511151231257827E-17</v>
      </c>
      <c r="N667" s="63">
        <v>13</v>
      </c>
      <c r="O667" s="63">
        <v>4</v>
      </c>
      <c r="P667" s="63"/>
      <c r="Q667" s="63">
        <v>0</v>
      </c>
      <c r="R667" s="63">
        <v>0</v>
      </c>
      <c r="S667" s="63"/>
      <c r="T667" s="67"/>
      <c r="U667" s="63"/>
      <c r="V667" s="63"/>
      <c r="W667" s="63">
        <f t="shared" si="255"/>
        <v>0</v>
      </c>
      <c r="X667" s="63">
        <v>0</v>
      </c>
      <c r="Y667" s="63"/>
      <c r="Z667" s="63"/>
      <c r="AA667" s="63"/>
      <c r="AB667" s="63"/>
      <c r="AJ667" s="8">
        <v>0</v>
      </c>
      <c r="AN667" t="str">
        <f t="shared" si="254"/>
        <v xml:space="preserve"> Van Buren Twps</v>
      </c>
      <c r="AO667" t="s">
        <v>2848</v>
      </c>
      <c r="AP667">
        <v>2</v>
      </c>
      <c r="AR667" s="111">
        <v>23</v>
      </c>
      <c r="AS667" s="113">
        <v>3</v>
      </c>
      <c r="AV667" s="117">
        <f t="shared" si="253"/>
        <v>23003</v>
      </c>
      <c r="AW667" t="s">
        <v>965</v>
      </c>
      <c r="AY667" s="1">
        <v>1</v>
      </c>
      <c r="BI667" s="123"/>
      <c r="BN667" s="63">
        <v>0</v>
      </c>
    </row>
    <row r="668" spans="1:66" hidden="1" outlineLevel="1">
      <c r="A668" t="s">
        <v>2585</v>
      </c>
      <c r="B668" s="8" t="s">
        <v>1706</v>
      </c>
      <c r="C668" s="1">
        <f t="shared" si="272"/>
        <v>105</v>
      </c>
      <c r="D668" s="5">
        <f>IF(N668&gt;0, RANK(N668,(N668:P668,Q668:AE668)),0)</f>
        <v>2</v>
      </c>
      <c r="E668" s="5">
        <f>IF(O668&gt;0,RANK(O668,(N668:P668,Q668:AE668)),0)</f>
        <v>1</v>
      </c>
      <c r="F668" s="5">
        <f t="shared" si="274"/>
        <v>0</v>
      </c>
      <c r="G668" s="1">
        <f t="shared" si="256"/>
        <v>1</v>
      </c>
      <c r="H668" s="2">
        <f t="shared" si="252"/>
        <v>9.5238095238095247E-3</v>
      </c>
      <c r="I668" s="6"/>
      <c r="J668" s="2">
        <f t="shared" si="257"/>
        <v>0.48571428571428571</v>
      </c>
      <c r="K668" s="2">
        <f t="shared" si="258"/>
        <v>0.49523809523809526</v>
      </c>
      <c r="L668" s="2">
        <f t="shared" si="259"/>
        <v>0</v>
      </c>
      <c r="M668" s="2">
        <f t="shared" si="275"/>
        <v>1.904761904761898E-2</v>
      </c>
      <c r="N668" s="63">
        <v>51</v>
      </c>
      <c r="O668" s="63">
        <v>52</v>
      </c>
      <c r="P668" s="63"/>
      <c r="Q668" s="63">
        <v>2</v>
      </c>
      <c r="R668" s="63">
        <v>0</v>
      </c>
      <c r="S668" s="63"/>
      <c r="T668" s="67"/>
      <c r="U668" s="63"/>
      <c r="V668" s="63"/>
      <c r="W668" s="63">
        <f t="shared" si="255"/>
        <v>0</v>
      </c>
      <c r="X668" s="63">
        <v>0</v>
      </c>
      <c r="Y668" s="63"/>
      <c r="Z668" s="63"/>
      <c r="AA668" s="63"/>
      <c r="AB668" s="63"/>
      <c r="AJ668" s="8">
        <v>0</v>
      </c>
      <c r="AN668" t="str">
        <f t="shared" si="254"/>
        <v>Vanceboro</v>
      </c>
      <c r="AO668" t="s">
        <v>699</v>
      </c>
      <c r="AP668">
        <v>2</v>
      </c>
      <c r="AR668" s="111">
        <v>23</v>
      </c>
      <c r="AS668" s="113">
        <v>29</v>
      </c>
      <c r="AT668" s="113">
        <v>205</v>
      </c>
      <c r="AU668" s="117">
        <v>78675</v>
      </c>
      <c r="AV668" s="117">
        <f t="shared" si="253"/>
        <v>23029</v>
      </c>
      <c r="AW668" t="s">
        <v>1480</v>
      </c>
      <c r="AX668">
        <f t="shared" si="273"/>
        <v>2378675</v>
      </c>
      <c r="AY668" s="1">
        <v>1</v>
      </c>
      <c r="BC668">
        <v>22.62</v>
      </c>
      <c r="BD668">
        <v>2.1800000000000002</v>
      </c>
      <c r="BE668">
        <v>20.440000000000001</v>
      </c>
      <c r="BH668" s="123">
        <f t="shared" si="249"/>
        <v>0</v>
      </c>
      <c r="BI668" s="123">
        <f t="shared" si="250"/>
        <v>0.495</v>
      </c>
      <c r="BJ668">
        <f t="shared" si="251"/>
        <v>0</v>
      </c>
      <c r="BN668" s="63">
        <v>0</v>
      </c>
    </row>
    <row r="669" spans="1:66" hidden="1" outlineLevel="1">
      <c r="A669" t="s">
        <v>2526</v>
      </c>
      <c r="B669" s="8" t="s">
        <v>1706</v>
      </c>
      <c r="C669" s="1">
        <f t="shared" si="272"/>
        <v>2323</v>
      </c>
      <c r="D669" s="5">
        <f>IF(N669&gt;0, RANK(N669,(N669:P669,Q669:AE669)),0)</f>
        <v>1</v>
      </c>
      <c r="E669" s="5">
        <f>IF(O669&gt;0,RANK(O669,(N669:P669,Q669:AE669)),0)</f>
        <v>2</v>
      </c>
      <c r="F669" s="5">
        <f t="shared" si="274"/>
        <v>0</v>
      </c>
      <c r="G669" s="1">
        <f t="shared" si="256"/>
        <v>199</v>
      </c>
      <c r="H669" s="2">
        <f t="shared" si="252"/>
        <v>8.5665088247955226E-2</v>
      </c>
      <c r="I669" s="6"/>
      <c r="J669" s="2">
        <f t="shared" si="257"/>
        <v>0.52690486439948347</v>
      </c>
      <c r="K669" s="2">
        <f t="shared" si="258"/>
        <v>0.44123977615152821</v>
      </c>
      <c r="L669" s="2">
        <f t="shared" si="259"/>
        <v>0</v>
      </c>
      <c r="M669" s="2">
        <f t="shared" si="275"/>
        <v>3.1855359448988319E-2</v>
      </c>
      <c r="N669" s="63">
        <v>1224</v>
      </c>
      <c r="O669" s="63">
        <v>1025</v>
      </c>
      <c r="P669" s="63"/>
      <c r="Q669" s="63">
        <v>35</v>
      </c>
      <c r="R669" s="63">
        <v>34</v>
      </c>
      <c r="S669" s="63"/>
      <c r="T669" s="67"/>
      <c r="U669" s="63"/>
      <c r="V669" s="63"/>
      <c r="W669" s="63">
        <f t="shared" si="255"/>
        <v>5</v>
      </c>
      <c r="X669" s="63">
        <v>0</v>
      </c>
      <c r="Y669" s="63"/>
      <c r="Z669" s="63"/>
      <c r="AA669" s="63"/>
      <c r="AB669" s="63"/>
      <c r="AJ669" s="8">
        <v>0</v>
      </c>
      <c r="AN669" t="str">
        <f t="shared" si="254"/>
        <v>Vassalboro</v>
      </c>
      <c r="AO669" t="s">
        <v>3027</v>
      </c>
      <c r="AP669">
        <v>1</v>
      </c>
      <c r="AR669" s="111">
        <v>23</v>
      </c>
      <c r="AS669" s="113">
        <v>11</v>
      </c>
      <c r="AT669" s="113">
        <v>110</v>
      </c>
      <c r="AU669" s="117">
        <v>78745</v>
      </c>
      <c r="AV669" s="117">
        <f t="shared" si="253"/>
        <v>23011</v>
      </c>
      <c r="AW669" t="s">
        <v>1480</v>
      </c>
      <c r="AX669">
        <f t="shared" si="273"/>
        <v>2378745</v>
      </c>
      <c r="AY669" s="1">
        <v>14</v>
      </c>
      <c r="BC669">
        <v>47.78</v>
      </c>
      <c r="BD669">
        <v>3.51</v>
      </c>
      <c r="BE669">
        <v>44.27</v>
      </c>
      <c r="BH669" s="123">
        <f t="shared" si="249"/>
        <v>0.52600000000000002</v>
      </c>
      <c r="BI669" s="123">
        <f t="shared" si="250"/>
        <v>0</v>
      </c>
      <c r="BJ669">
        <f t="shared" si="251"/>
        <v>0</v>
      </c>
      <c r="BN669" s="63">
        <v>5</v>
      </c>
    </row>
    <row r="670" spans="1:66" hidden="1" outlineLevel="1">
      <c r="A670" t="s">
        <v>1643</v>
      </c>
      <c r="B670" s="8" t="s">
        <v>1706</v>
      </c>
      <c r="C670" s="1">
        <f t="shared" si="272"/>
        <v>1087</v>
      </c>
      <c r="D670" s="5">
        <f>IF(N670&gt;0, RANK(N670,(N670:P670,Q670:AE670)),0)</f>
        <v>1</v>
      </c>
      <c r="E670" s="5">
        <f>IF(O670&gt;0,RANK(O670,(N670:P670,Q670:AE670)),0)</f>
        <v>2</v>
      </c>
      <c r="F670" s="5">
        <f t="shared" si="274"/>
        <v>0</v>
      </c>
      <c r="G670" s="1">
        <f t="shared" si="256"/>
        <v>98</v>
      </c>
      <c r="H670" s="2">
        <f t="shared" si="252"/>
        <v>9.0156393744250232E-2</v>
      </c>
      <c r="I670" s="6"/>
      <c r="J670" s="2">
        <f t="shared" si="257"/>
        <v>0.53357865685372585</v>
      </c>
      <c r="K670" s="2">
        <f t="shared" si="258"/>
        <v>0.44342226310947563</v>
      </c>
      <c r="L670" s="2">
        <f t="shared" si="259"/>
        <v>0</v>
      </c>
      <c r="M670" s="2">
        <f t="shared" si="275"/>
        <v>2.2999080036798514E-2</v>
      </c>
      <c r="N670" s="63">
        <v>580</v>
      </c>
      <c r="O670" s="63">
        <v>482</v>
      </c>
      <c r="P670" s="63"/>
      <c r="Q670" s="63">
        <v>10</v>
      </c>
      <c r="R670" s="63">
        <v>11</v>
      </c>
      <c r="S670" s="63"/>
      <c r="T670" s="67"/>
      <c r="U670" s="63"/>
      <c r="V670" s="63"/>
      <c r="W670" s="63">
        <f t="shared" si="255"/>
        <v>4</v>
      </c>
      <c r="X670" s="63">
        <v>0</v>
      </c>
      <c r="Y670" s="63"/>
      <c r="Z670" s="63"/>
      <c r="AA670" s="63"/>
      <c r="AB670" s="63"/>
      <c r="AJ670" s="8">
        <v>0</v>
      </c>
      <c r="AN670" t="str">
        <f t="shared" si="254"/>
        <v>Veazie</v>
      </c>
      <c r="AO670" t="s">
        <v>2496</v>
      </c>
      <c r="AP670">
        <v>2</v>
      </c>
      <c r="AR670" s="111">
        <v>23</v>
      </c>
      <c r="AS670" s="113">
        <v>19</v>
      </c>
      <c r="AT670" s="113">
        <v>295</v>
      </c>
      <c r="AU670" s="117">
        <v>78780</v>
      </c>
      <c r="AV670" s="117">
        <f t="shared" si="253"/>
        <v>23019</v>
      </c>
      <c r="AW670" t="s">
        <v>1480</v>
      </c>
      <c r="AX670">
        <f t="shared" si="273"/>
        <v>2378780</v>
      </c>
      <c r="AY670" s="1">
        <v>14</v>
      </c>
      <c r="BC670">
        <v>3.12</v>
      </c>
      <c r="BD670">
        <v>0.19</v>
      </c>
      <c r="BE670">
        <v>2.92</v>
      </c>
      <c r="BH670" s="123">
        <f t="shared" si="249"/>
        <v>0.53300000000000003</v>
      </c>
      <c r="BI670" s="123">
        <f t="shared" si="250"/>
        <v>0</v>
      </c>
      <c r="BJ670">
        <f t="shared" si="251"/>
        <v>0</v>
      </c>
      <c r="BN670" s="63">
        <v>4</v>
      </c>
    </row>
    <row r="671" spans="1:66" hidden="1" outlineLevel="1">
      <c r="A671" t="s">
        <v>327</v>
      </c>
      <c r="B671" s="8" t="s">
        <v>1706</v>
      </c>
      <c r="C671" s="1">
        <f t="shared" si="272"/>
        <v>313</v>
      </c>
      <c r="D671" s="5">
        <f>IF(N671&gt;0, RANK(N671,(N671:P671,Q671:AE671)),0)</f>
        <v>1</v>
      </c>
      <c r="E671" s="5">
        <f>IF(O671&gt;0,RANK(O671,(N671:P671,Q671:AE671)),0)</f>
        <v>2</v>
      </c>
      <c r="F671" s="5">
        <f t="shared" si="274"/>
        <v>0</v>
      </c>
      <c r="G671" s="1">
        <f t="shared" si="256"/>
        <v>28</v>
      </c>
      <c r="H671" s="2">
        <f t="shared" si="252"/>
        <v>8.9456869009584661E-2</v>
      </c>
      <c r="I671" s="6"/>
      <c r="J671" s="2">
        <f t="shared" si="257"/>
        <v>0.53035143769968052</v>
      </c>
      <c r="K671" s="2">
        <f t="shared" si="258"/>
        <v>0.44089456869009586</v>
      </c>
      <c r="L671" s="2">
        <f t="shared" si="259"/>
        <v>0</v>
      </c>
      <c r="M671" s="2">
        <f t="shared" si="275"/>
        <v>2.8753993610223627E-2</v>
      </c>
      <c r="N671" s="63">
        <v>166</v>
      </c>
      <c r="O671" s="63">
        <v>138</v>
      </c>
      <c r="P671" s="63"/>
      <c r="Q671" s="63">
        <v>5</v>
      </c>
      <c r="R671" s="63">
        <v>3</v>
      </c>
      <c r="S671" s="63"/>
      <c r="T671" s="67"/>
      <c r="U671" s="63"/>
      <c r="V671" s="63"/>
      <c r="W671" s="63">
        <f t="shared" si="255"/>
        <v>1</v>
      </c>
      <c r="X671" s="63">
        <v>0</v>
      </c>
      <c r="Y671" s="63"/>
      <c r="Z671" s="63"/>
      <c r="AA671" s="63"/>
      <c r="AB671" s="63"/>
      <c r="AJ671" s="8">
        <v>0</v>
      </c>
      <c r="AN671" t="str">
        <f t="shared" si="254"/>
        <v>Verona Island</v>
      </c>
      <c r="AO671" t="s">
        <v>603</v>
      </c>
      <c r="AP671">
        <v>2</v>
      </c>
      <c r="AR671" s="111">
        <v>23</v>
      </c>
      <c r="AS671" s="113">
        <v>9</v>
      </c>
      <c r="AT671" s="113">
        <v>175</v>
      </c>
      <c r="AU671" s="117">
        <v>78920</v>
      </c>
      <c r="AV671" s="117">
        <f t="shared" si="253"/>
        <v>23009</v>
      </c>
      <c r="AW671" t="s">
        <v>1480</v>
      </c>
      <c r="AX671">
        <f t="shared" si="273"/>
        <v>2378920</v>
      </c>
      <c r="AY671" s="1">
        <v>6</v>
      </c>
      <c r="BC671">
        <v>8.7200000000000006</v>
      </c>
      <c r="BD671">
        <v>2.4900000000000002</v>
      </c>
      <c r="BE671">
        <v>6.23</v>
      </c>
      <c r="BH671" s="123">
        <f t="shared" ref="BH671:BH726" si="276">IF(D671=1,ROUNDDOWN(J671,3),0)</f>
        <v>0.53</v>
      </c>
      <c r="BI671" s="123">
        <f t="shared" ref="BI671:BI726" si="277">IF(E671=1,ROUNDDOWN(K671,3),0)</f>
        <v>0</v>
      </c>
      <c r="BJ671">
        <f t="shared" ref="BJ671:BJ726" si="278">IF(BH671=BI671,ROUNDDOWN(BI671*10,0),0)</f>
        <v>0</v>
      </c>
      <c r="BN671" s="63">
        <v>1</v>
      </c>
    </row>
    <row r="672" spans="1:66" hidden="1" outlineLevel="1">
      <c r="A672" t="s">
        <v>2290</v>
      </c>
      <c r="B672" s="8" t="s">
        <v>1706</v>
      </c>
      <c r="C672" s="1">
        <f t="shared" si="272"/>
        <v>354</v>
      </c>
      <c r="D672" s="5">
        <f>IF(N672&gt;0, RANK(N672,(N672:P672,Q672:AE672)),0)</f>
        <v>1</v>
      </c>
      <c r="E672" s="5">
        <f>IF(O672&gt;0,RANK(O672,(N672:P672,Q672:AE672)),0)</f>
        <v>2</v>
      </c>
      <c r="F672" s="5">
        <f t="shared" si="274"/>
        <v>0</v>
      </c>
      <c r="G672" s="1">
        <f t="shared" si="256"/>
        <v>69</v>
      </c>
      <c r="H672" s="2">
        <f t="shared" ref="H672:H739" si="279">IF(C672&gt;0,G672/C672,0)</f>
        <v>0.19491525423728814</v>
      </c>
      <c r="I672" s="6"/>
      <c r="J672" s="2">
        <f t="shared" si="257"/>
        <v>0.57909604519774016</v>
      </c>
      <c r="K672" s="2">
        <f t="shared" si="258"/>
        <v>0.38418079096045199</v>
      </c>
      <c r="L672" s="2">
        <f t="shared" si="259"/>
        <v>0</v>
      </c>
      <c r="M672" s="2">
        <f t="shared" si="275"/>
        <v>3.6723163841807849E-2</v>
      </c>
      <c r="N672" s="63">
        <v>205</v>
      </c>
      <c r="O672" s="63">
        <v>136</v>
      </c>
      <c r="P672" s="63"/>
      <c r="Q672" s="63">
        <v>3</v>
      </c>
      <c r="R672" s="63">
        <v>7</v>
      </c>
      <c r="S672" s="63"/>
      <c r="T672" s="67"/>
      <c r="U672" s="63"/>
      <c r="V672" s="63"/>
      <c r="W672" s="63">
        <f t="shared" si="255"/>
        <v>2</v>
      </c>
      <c r="X672" s="63">
        <v>1</v>
      </c>
      <c r="Y672" s="63"/>
      <c r="Z672" s="63"/>
      <c r="AA672" s="63"/>
      <c r="AB672" s="63"/>
      <c r="AJ672" s="8">
        <v>0</v>
      </c>
      <c r="AN672" t="str">
        <f t="shared" ref="AN672:AN740" si="280">A672</f>
        <v>Vienna</v>
      </c>
      <c r="AO672" t="s">
        <v>3027</v>
      </c>
      <c r="AP672">
        <v>2</v>
      </c>
      <c r="AR672" s="111">
        <v>23</v>
      </c>
      <c r="AS672" s="113">
        <v>11</v>
      </c>
      <c r="AT672" s="113">
        <v>115</v>
      </c>
      <c r="AU672" s="117">
        <v>79025</v>
      </c>
      <c r="AV672" s="117">
        <f t="shared" si="253"/>
        <v>23011</v>
      </c>
      <c r="AW672" t="s">
        <v>1480</v>
      </c>
      <c r="AX672">
        <f t="shared" si="273"/>
        <v>2379025</v>
      </c>
      <c r="AY672" s="1">
        <v>5</v>
      </c>
      <c r="BC672">
        <v>25.37</v>
      </c>
      <c r="BD672">
        <v>1.2</v>
      </c>
      <c r="BE672">
        <v>24.17</v>
      </c>
      <c r="BH672" s="123">
        <f t="shared" si="276"/>
        <v>0.57899999999999996</v>
      </c>
      <c r="BI672" s="123">
        <f t="shared" si="277"/>
        <v>0</v>
      </c>
      <c r="BJ672">
        <f t="shared" si="278"/>
        <v>0</v>
      </c>
      <c r="BN672" s="63">
        <v>2</v>
      </c>
    </row>
    <row r="673" spans="1:66" hidden="1" outlineLevel="1">
      <c r="A673" t="s">
        <v>1032</v>
      </c>
      <c r="B673" s="8" t="s">
        <v>1706</v>
      </c>
      <c r="C673" s="1">
        <f t="shared" si="272"/>
        <v>712</v>
      </c>
      <c r="D673" s="5">
        <f>IF(N673&gt;0, RANK(N673,(N673:P673,Q673:AE673)),0)</f>
        <v>1</v>
      </c>
      <c r="E673" s="5">
        <f>IF(O673&gt;0,RANK(O673,(N673:P673,Q673:AE673)),0)</f>
        <v>2</v>
      </c>
      <c r="F673" s="5">
        <f t="shared" si="274"/>
        <v>0</v>
      </c>
      <c r="G673" s="1">
        <f t="shared" si="256"/>
        <v>342</v>
      </c>
      <c r="H673" s="2">
        <f t="shared" si="279"/>
        <v>0.4803370786516854</v>
      </c>
      <c r="I673" s="6"/>
      <c r="J673" s="2">
        <f t="shared" si="257"/>
        <v>0.7289325842696629</v>
      </c>
      <c r="K673" s="2">
        <f t="shared" si="258"/>
        <v>0.24859550561797752</v>
      </c>
      <c r="L673" s="2">
        <f t="shared" si="259"/>
        <v>0</v>
      </c>
      <c r="M673" s="2">
        <f t="shared" si="275"/>
        <v>2.2471910112359578E-2</v>
      </c>
      <c r="N673" s="63">
        <v>519</v>
      </c>
      <c r="O673" s="63">
        <v>177</v>
      </c>
      <c r="P673" s="63"/>
      <c r="Q673" s="63">
        <v>9</v>
      </c>
      <c r="R673" s="63">
        <v>5</v>
      </c>
      <c r="S673" s="63"/>
      <c r="T673" s="67"/>
      <c r="U673" s="63"/>
      <c r="V673" s="63"/>
      <c r="W673" s="63">
        <f t="shared" si="255"/>
        <v>2</v>
      </c>
      <c r="X673" s="63">
        <v>0</v>
      </c>
      <c r="Y673" s="63"/>
      <c r="Z673" s="63"/>
      <c r="AA673" s="63"/>
      <c r="AB673" s="63"/>
      <c r="AJ673" s="8">
        <v>0</v>
      </c>
      <c r="AN673" t="str">
        <f t="shared" si="280"/>
        <v>Vinalhaven</v>
      </c>
      <c r="AO673" t="s">
        <v>1738</v>
      </c>
      <c r="AP673">
        <v>1</v>
      </c>
      <c r="AR673" s="111">
        <v>23</v>
      </c>
      <c r="AS673" s="113">
        <v>13</v>
      </c>
      <c r="AT673" s="113">
        <v>80</v>
      </c>
      <c r="AU673" s="117">
        <v>79130</v>
      </c>
      <c r="AV673" s="117">
        <f t="shared" si="253"/>
        <v>23013</v>
      </c>
      <c r="AW673" t="s">
        <v>1480</v>
      </c>
      <c r="AX673">
        <f t="shared" si="273"/>
        <v>2379130</v>
      </c>
      <c r="AY673" s="1">
        <v>11</v>
      </c>
      <c r="BC673">
        <v>192.77</v>
      </c>
      <c r="BD673">
        <v>167.46</v>
      </c>
      <c r="BE673">
        <v>25.31</v>
      </c>
      <c r="BH673" s="123">
        <f t="shared" si="276"/>
        <v>0.72799999999999998</v>
      </c>
      <c r="BI673" s="123">
        <f t="shared" si="277"/>
        <v>0</v>
      </c>
      <c r="BJ673">
        <f t="shared" si="278"/>
        <v>0</v>
      </c>
      <c r="BN673" s="63">
        <v>2</v>
      </c>
    </row>
    <row r="674" spans="1:66" hidden="1" outlineLevel="1">
      <c r="A674" t="s">
        <v>956</v>
      </c>
      <c r="B674" s="8" t="s">
        <v>1706</v>
      </c>
      <c r="C674" s="1">
        <f t="shared" si="272"/>
        <v>129</v>
      </c>
      <c r="D674" s="5">
        <f>IF(N674&gt;0, RANK(N674,(N674:P674,Q674:AE674)),0)</f>
        <v>2</v>
      </c>
      <c r="E674" s="5">
        <f>IF(O674&gt;0,RANK(O674,(N674:P674,Q674:AE674)),0)</f>
        <v>1</v>
      </c>
      <c r="F674" s="5">
        <f t="shared" si="274"/>
        <v>0</v>
      </c>
      <c r="G674" s="1">
        <f t="shared" si="256"/>
        <v>24</v>
      </c>
      <c r="H674" s="2">
        <f t="shared" si="279"/>
        <v>0.18604651162790697</v>
      </c>
      <c r="I674" s="6"/>
      <c r="J674" s="2">
        <f t="shared" si="257"/>
        <v>0.38759689922480622</v>
      </c>
      <c r="K674" s="2">
        <f t="shared" si="258"/>
        <v>0.5736434108527132</v>
      </c>
      <c r="L674" s="2">
        <f t="shared" si="259"/>
        <v>0</v>
      </c>
      <c r="M674" s="2">
        <f t="shared" si="275"/>
        <v>3.8759689922480578E-2</v>
      </c>
      <c r="N674" s="63">
        <v>50</v>
      </c>
      <c r="O674" s="63">
        <v>74</v>
      </c>
      <c r="P674" s="63"/>
      <c r="Q674" s="63">
        <v>2</v>
      </c>
      <c r="R674" s="63">
        <v>2</v>
      </c>
      <c r="S674" s="63"/>
      <c r="T674" s="67"/>
      <c r="U674" s="63"/>
      <c r="V674" s="63"/>
      <c r="W674" s="63">
        <f t="shared" si="255"/>
        <v>1</v>
      </c>
      <c r="X674" s="63">
        <v>0</v>
      </c>
      <c r="Y674" s="63"/>
      <c r="Z674" s="63"/>
      <c r="AA674" s="63"/>
      <c r="AB674" s="63"/>
      <c r="AJ674" s="8">
        <v>0</v>
      </c>
      <c r="AN674" t="str">
        <f t="shared" si="280"/>
        <v>Wade</v>
      </c>
      <c r="AO674" t="s">
        <v>2848</v>
      </c>
      <c r="AP674">
        <v>2</v>
      </c>
      <c r="AR674" s="111">
        <v>23</v>
      </c>
      <c r="AS674" s="113">
        <v>3</v>
      </c>
      <c r="AT674" s="113">
        <v>310</v>
      </c>
      <c r="AU674" s="117">
        <v>79270</v>
      </c>
      <c r="AV674" s="117">
        <f t="shared" si="253"/>
        <v>23003</v>
      </c>
      <c r="AW674" t="s">
        <v>1480</v>
      </c>
      <c r="AX674">
        <f t="shared" si="273"/>
        <v>2379270</v>
      </c>
      <c r="AY674" s="1">
        <v>8</v>
      </c>
      <c r="BC674">
        <v>36.42</v>
      </c>
      <c r="BD674">
        <v>0.28000000000000003</v>
      </c>
      <c r="BE674">
        <v>36.14</v>
      </c>
      <c r="BH674" s="123">
        <f t="shared" si="276"/>
        <v>0</v>
      </c>
      <c r="BI674" s="123">
        <f t="shared" si="277"/>
        <v>0.57299999999999995</v>
      </c>
      <c r="BJ674">
        <f t="shared" si="278"/>
        <v>0</v>
      </c>
      <c r="BN674" s="63">
        <v>1</v>
      </c>
    </row>
    <row r="675" spans="1:66" hidden="1" outlineLevel="1">
      <c r="A675" t="s">
        <v>231</v>
      </c>
      <c r="B675" s="8" t="s">
        <v>1706</v>
      </c>
      <c r="C675" s="1">
        <f t="shared" si="272"/>
        <v>58</v>
      </c>
      <c r="D675" s="5">
        <f>IF(N675&gt;0, RANK(N675,(N675:P675,Q675:AE675)),0)</f>
        <v>2</v>
      </c>
      <c r="E675" s="5">
        <f>IF(O675&gt;0,RANK(O675,(N675:P675,Q675:AE675)),0)</f>
        <v>1</v>
      </c>
      <c r="F675" s="5">
        <f t="shared" si="274"/>
        <v>0</v>
      </c>
      <c r="G675" s="1">
        <f t="shared" si="256"/>
        <v>11</v>
      </c>
      <c r="H675" s="2">
        <f t="shared" si="279"/>
        <v>0.18965517241379309</v>
      </c>
      <c r="I675" s="6"/>
      <c r="J675" s="2">
        <f t="shared" si="257"/>
        <v>0.37931034482758619</v>
      </c>
      <c r="K675" s="2">
        <f t="shared" si="258"/>
        <v>0.56896551724137934</v>
      </c>
      <c r="L675" s="2">
        <f t="shared" si="259"/>
        <v>0</v>
      </c>
      <c r="M675" s="2">
        <f t="shared" si="275"/>
        <v>5.1724137931034475E-2</v>
      </c>
      <c r="N675" s="63">
        <v>22</v>
      </c>
      <c r="O675" s="63">
        <v>33</v>
      </c>
      <c r="P675" s="63"/>
      <c r="Q675" s="63">
        <v>2</v>
      </c>
      <c r="R675" s="63">
        <v>1</v>
      </c>
      <c r="S675" s="63"/>
      <c r="T675" s="67"/>
      <c r="U675" s="63"/>
      <c r="V675" s="63"/>
      <c r="W675" s="63">
        <f t="shared" si="255"/>
        <v>0</v>
      </c>
      <c r="X675" s="63">
        <v>0</v>
      </c>
      <c r="Y675" s="63"/>
      <c r="Z675" s="63"/>
      <c r="AA675" s="63"/>
      <c r="AB675" s="63"/>
      <c r="AJ675" s="8">
        <v>0</v>
      </c>
      <c r="AN675" t="str">
        <f t="shared" si="280"/>
        <v>Waite</v>
      </c>
      <c r="AO675" t="s">
        <v>699</v>
      </c>
      <c r="AP675">
        <v>2</v>
      </c>
      <c r="AR675" s="111">
        <v>23</v>
      </c>
      <c r="AS675" s="113">
        <v>29</v>
      </c>
      <c r="AT675" s="113">
        <v>210</v>
      </c>
      <c r="AU675" s="117">
        <v>79375</v>
      </c>
      <c r="AV675" s="117">
        <f t="shared" ref="AV675:AV742" si="281">AR675*1000+AS675</f>
        <v>23029</v>
      </c>
      <c r="AW675" t="s">
        <v>1480</v>
      </c>
      <c r="AX675">
        <f t="shared" si="273"/>
        <v>2379375</v>
      </c>
      <c r="AY675" s="1">
        <v>0</v>
      </c>
      <c r="BC675">
        <v>43.18</v>
      </c>
      <c r="BD675">
        <v>0.06</v>
      </c>
      <c r="BE675">
        <v>43.12</v>
      </c>
      <c r="BH675" s="123">
        <f t="shared" si="276"/>
        <v>0</v>
      </c>
      <c r="BI675" s="123">
        <f t="shared" si="277"/>
        <v>0.56799999999999995</v>
      </c>
      <c r="BJ675">
        <f t="shared" si="278"/>
        <v>0</v>
      </c>
      <c r="BN675" s="63">
        <v>0</v>
      </c>
    </row>
    <row r="676" spans="1:66" hidden="1" outlineLevel="1">
      <c r="A676" t="s">
        <v>220</v>
      </c>
      <c r="B676" s="8" t="s">
        <v>1706</v>
      </c>
      <c r="C676" s="1">
        <f t="shared" si="272"/>
        <v>424</v>
      </c>
      <c r="D676" s="5">
        <f>IF(N676&gt;0, RANK(N676,(N676:P676,Q676:AE676)),0)</f>
        <v>1</v>
      </c>
      <c r="E676" s="5">
        <f>IF(O676&gt;0,RANK(O676,(N676:P676,Q676:AE676)),0)</f>
        <v>2</v>
      </c>
      <c r="F676" s="5">
        <f t="shared" si="274"/>
        <v>0</v>
      </c>
      <c r="G676" s="1">
        <f t="shared" si="256"/>
        <v>41</v>
      </c>
      <c r="H676" s="2">
        <f t="shared" si="279"/>
        <v>9.6698113207547176E-2</v>
      </c>
      <c r="I676" s="6"/>
      <c r="J676" s="2">
        <f t="shared" si="257"/>
        <v>0.53066037735849059</v>
      </c>
      <c r="K676" s="2">
        <f t="shared" si="258"/>
        <v>0.43396226415094341</v>
      </c>
      <c r="L676" s="2">
        <f t="shared" si="259"/>
        <v>0</v>
      </c>
      <c r="M676" s="2">
        <f t="shared" si="275"/>
        <v>3.5377358490566002E-2</v>
      </c>
      <c r="N676" s="63">
        <v>225</v>
      </c>
      <c r="O676" s="63">
        <v>184</v>
      </c>
      <c r="P676" s="63"/>
      <c r="Q676" s="63">
        <v>8</v>
      </c>
      <c r="R676" s="63">
        <v>6</v>
      </c>
      <c r="S676" s="63"/>
      <c r="T676" s="67"/>
      <c r="U676" s="63"/>
      <c r="V676" s="63"/>
      <c r="W676" s="63">
        <f t="shared" si="255"/>
        <v>0</v>
      </c>
      <c r="X676" s="63">
        <v>1</v>
      </c>
      <c r="Y676" s="63"/>
      <c r="Z676" s="63"/>
      <c r="AA676" s="63"/>
      <c r="AB676" s="63"/>
      <c r="AJ676" s="8">
        <v>0</v>
      </c>
      <c r="AN676" t="str">
        <f t="shared" si="280"/>
        <v>Waldo</v>
      </c>
      <c r="AO676" t="s">
        <v>220</v>
      </c>
      <c r="AP676">
        <v>2</v>
      </c>
      <c r="AR676" s="111">
        <v>23</v>
      </c>
      <c r="AS676" s="113">
        <v>27</v>
      </c>
      <c r="AT676" s="113">
        <v>125</v>
      </c>
      <c r="AU676" s="117">
        <v>79480</v>
      </c>
      <c r="AV676" s="117">
        <f t="shared" si="281"/>
        <v>23027</v>
      </c>
      <c r="AW676" t="s">
        <v>1480</v>
      </c>
      <c r="AX676">
        <f t="shared" si="273"/>
        <v>2379480</v>
      </c>
      <c r="AY676" s="1">
        <v>7</v>
      </c>
      <c r="BC676">
        <v>19.41</v>
      </c>
      <c r="BD676">
        <v>0.01</v>
      </c>
      <c r="BE676">
        <v>19.41</v>
      </c>
      <c r="BH676" s="123">
        <f t="shared" si="276"/>
        <v>0.53</v>
      </c>
      <c r="BI676" s="123">
        <f t="shared" si="277"/>
        <v>0</v>
      </c>
      <c r="BJ676">
        <f t="shared" si="278"/>
        <v>0</v>
      </c>
      <c r="BN676" s="63">
        <v>0</v>
      </c>
    </row>
    <row r="677" spans="1:66" hidden="1" outlineLevel="1">
      <c r="A677" t="s">
        <v>455</v>
      </c>
      <c r="B677" s="8" t="s">
        <v>1706</v>
      </c>
      <c r="C677" s="1">
        <f t="shared" si="272"/>
        <v>2573</v>
      </c>
      <c r="D677" s="5">
        <f>IF(N677&gt;0, RANK(N677,(N677:P677,Q677:AE677)),0)</f>
        <v>1</v>
      </c>
      <c r="E677" s="5">
        <f>IF(O677&gt;0,RANK(O677,(N677:P677,Q677:AE677)),0)</f>
        <v>2</v>
      </c>
      <c r="F677" s="5">
        <f t="shared" si="274"/>
        <v>0</v>
      </c>
      <c r="G677" s="1">
        <f t="shared" si="256"/>
        <v>159</v>
      </c>
      <c r="H677" s="2">
        <f t="shared" si="279"/>
        <v>6.1795569374271275E-2</v>
      </c>
      <c r="I677" s="6"/>
      <c r="J677" s="2">
        <f t="shared" si="257"/>
        <v>0.51418577535950249</v>
      </c>
      <c r="K677" s="2">
        <f t="shared" si="258"/>
        <v>0.45239020598523128</v>
      </c>
      <c r="L677" s="2">
        <f t="shared" si="259"/>
        <v>0</v>
      </c>
      <c r="M677" s="2">
        <f t="shared" si="275"/>
        <v>3.342401865526623E-2</v>
      </c>
      <c r="N677" s="63">
        <v>1323</v>
      </c>
      <c r="O677" s="63">
        <v>1164</v>
      </c>
      <c r="P677" s="63"/>
      <c r="Q677" s="63">
        <v>44</v>
      </c>
      <c r="R677" s="63">
        <v>32</v>
      </c>
      <c r="S677" s="63"/>
      <c r="T677" s="67"/>
      <c r="U677" s="63"/>
      <c r="V677" s="63"/>
      <c r="W677" s="63">
        <f t="shared" si="255"/>
        <v>9</v>
      </c>
      <c r="X677" s="63">
        <v>1</v>
      </c>
      <c r="Y677" s="63"/>
      <c r="Z677" s="63"/>
      <c r="AA677" s="63"/>
      <c r="AB677" s="63"/>
      <c r="AJ677" s="8">
        <v>0</v>
      </c>
      <c r="AN677" t="str">
        <f t="shared" si="280"/>
        <v>Waldoboro</v>
      </c>
      <c r="AO677" t="s">
        <v>1605</v>
      </c>
      <c r="AP677">
        <v>1</v>
      </c>
      <c r="AR677" s="111">
        <v>23</v>
      </c>
      <c r="AS677" s="113">
        <v>15</v>
      </c>
      <c r="AT677" s="113">
        <v>85</v>
      </c>
      <c r="AU677" s="117">
        <v>79550</v>
      </c>
      <c r="AV677" s="117">
        <f t="shared" si="281"/>
        <v>23015</v>
      </c>
      <c r="AW677" t="s">
        <v>1480</v>
      </c>
      <c r="AX677">
        <f t="shared" si="273"/>
        <v>2379550</v>
      </c>
      <c r="AY677" s="1">
        <v>44</v>
      </c>
      <c r="BC677">
        <v>78.819999999999993</v>
      </c>
      <c r="BD677">
        <v>7.63</v>
      </c>
      <c r="BE677">
        <v>71.19</v>
      </c>
      <c r="BH677" s="123">
        <f t="shared" si="276"/>
        <v>0.51400000000000001</v>
      </c>
      <c r="BI677" s="123">
        <f t="shared" si="277"/>
        <v>0</v>
      </c>
      <c r="BJ677">
        <f t="shared" si="278"/>
        <v>0</v>
      </c>
      <c r="BN677" s="63">
        <v>9</v>
      </c>
    </row>
    <row r="678" spans="1:66" hidden="1" outlineLevel="1">
      <c r="A678" t="s">
        <v>2787</v>
      </c>
      <c r="B678" s="8" t="s">
        <v>1706</v>
      </c>
      <c r="C678" s="1">
        <f t="shared" si="272"/>
        <v>837</v>
      </c>
      <c r="D678" s="5">
        <f>IF(N678&gt;0, RANK(N678,(N678:P678,Q678:AE678)),0)</f>
        <v>2</v>
      </c>
      <c r="E678" s="5">
        <f>IF(O678&gt;0,RANK(O678,(N678:P678,Q678:AE678)),0)</f>
        <v>1</v>
      </c>
      <c r="F678" s="5">
        <f t="shared" si="274"/>
        <v>0</v>
      </c>
      <c r="G678" s="1">
        <f t="shared" si="256"/>
        <v>102</v>
      </c>
      <c r="H678" s="2">
        <f t="shared" si="279"/>
        <v>0.12186379928315412</v>
      </c>
      <c r="I678" s="6"/>
      <c r="J678" s="2">
        <f t="shared" si="257"/>
        <v>0.41935483870967744</v>
      </c>
      <c r="K678" s="2">
        <f t="shared" si="258"/>
        <v>0.54121863799283154</v>
      </c>
      <c r="L678" s="2">
        <f t="shared" si="259"/>
        <v>0</v>
      </c>
      <c r="M678" s="2">
        <f t="shared" si="275"/>
        <v>3.9426523297490967E-2</v>
      </c>
      <c r="N678" s="63">
        <v>351</v>
      </c>
      <c r="O678" s="63">
        <v>453</v>
      </c>
      <c r="P678" s="63"/>
      <c r="Q678" s="63">
        <v>11</v>
      </c>
      <c r="R678" s="63">
        <v>17</v>
      </c>
      <c r="S678" s="63"/>
      <c r="T678" s="67"/>
      <c r="U678" s="63"/>
      <c r="V678" s="63"/>
      <c r="W678" s="63">
        <f t="shared" si="255"/>
        <v>5</v>
      </c>
      <c r="X678" s="63">
        <v>0</v>
      </c>
      <c r="Y678" s="63"/>
      <c r="Z678" s="63"/>
      <c r="AA678" s="63"/>
      <c r="AB678" s="63"/>
      <c r="AJ678" s="8">
        <v>0</v>
      </c>
      <c r="AN678" t="str">
        <f t="shared" si="280"/>
        <v>Wales</v>
      </c>
      <c r="AO678" t="s">
        <v>1126</v>
      </c>
      <c r="AP678">
        <v>2</v>
      </c>
      <c r="AR678" s="111">
        <v>23</v>
      </c>
      <c r="AS678" s="113">
        <v>1</v>
      </c>
      <c r="AT678" s="113">
        <v>65</v>
      </c>
      <c r="AU678" s="117">
        <v>79585</v>
      </c>
      <c r="AV678" s="117">
        <f t="shared" si="281"/>
        <v>23001</v>
      </c>
      <c r="AW678" t="s">
        <v>1480</v>
      </c>
      <c r="AX678">
        <f t="shared" si="273"/>
        <v>2379585</v>
      </c>
      <c r="AY678" s="1">
        <v>12</v>
      </c>
      <c r="BC678">
        <v>17.09</v>
      </c>
      <c r="BD678">
        <v>0.96</v>
      </c>
      <c r="BE678">
        <v>16.13</v>
      </c>
      <c r="BH678" s="123">
        <f t="shared" si="276"/>
        <v>0</v>
      </c>
      <c r="BI678" s="123">
        <f t="shared" si="277"/>
        <v>0.54100000000000004</v>
      </c>
      <c r="BJ678">
        <f t="shared" si="278"/>
        <v>0</v>
      </c>
      <c r="BN678" s="63">
        <v>5</v>
      </c>
    </row>
    <row r="679" spans="1:66" hidden="1" outlineLevel="1">
      <c r="A679" t="s">
        <v>484</v>
      </c>
      <c r="B679" s="8" t="s">
        <v>1706</v>
      </c>
      <c r="C679" s="1">
        <f t="shared" si="272"/>
        <v>284</v>
      </c>
      <c r="D679" s="5">
        <f>IF(N679&gt;0, RANK(N679,(N679:P679,Q679:AE679)),0)</f>
        <v>1</v>
      </c>
      <c r="E679" s="5">
        <f>IF(O679&gt;0,RANK(O679,(N679:P679,Q679:AE679)),0)</f>
        <v>2</v>
      </c>
      <c r="F679" s="5">
        <f t="shared" si="274"/>
        <v>0</v>
      </c>
      <c r="G679" s="1">
        <f t="shared" si="256"/>
        <v>127</v>
      </c>
      <c r="H679" s="2">
        <f t="shared" si="279"/>
        <v>0.44718309859154931</v>
      </c>
      <c r="I679" s="6"/>
      <c r="J679" s="2">
        <f t="shared" si="257"/>
        <v>0.71830985915492962</v>
      </c>
      <c r="K679" s="2">
        <f t="shared" si="258"/>
        <v>0.27112676056338031</v>
      </c>
      <c r="L679" s="2">
        <f t="shared" si="259"/>
        <v>0</v>
      </c>
      <c r="M679" s="2">
        <f t="shared" si="275"/>
        <v>1.0563380281690071E-2</v>
      </c>
      <c r="N679" s="63">
        <v>204</v>
      </c>
      <c r="O679" s="63">
        <v>77</v>
      </c>
      <c r="P679" s="63"/>
      <c r="Q679" s="63">
        <v>2</v>
      </c>
      <c r="R679" s="63">
        <v>0</v>
      </c>
      <c r="S679" s="63"/>
      <c r="T679" s="67"/>
      <c r="U679" s="63"/>
      <c r="V679" s="63"/>
      <c r="W679" s="63">
        <f t="shared" si="255"/>
        <v>1</v>
      </c>
      <c r="X679" s="63">
        <v>0</v>
      </c>
      <c r="Y679" s="63"/>
      <c r="Z679" s="63"/>
      <c r="AA679" s="63"/>
      <c r="AB679" s="63"/>
      <c r="AJ679" s="8">
        <v>0</v>
      </c>
      <c r="AN679" t="str">
        <f t="shared" si="280"/>
        <v>Wallagrass</v>
      </c>
      <c r="AO679" t="s">
        <v>2848</v>
      </c>
      <c r="AP679">
        <v>2</v>
      </c>
      <c r="AR679" s="111">
        <v>23</v>
      </c>
      <c r="AS679" s="113">
        <v>3</v>
      </c>
      <c r="AT679" s="113">
        <v>315</v>
      </c>
      <c r="AU679" s="117">
        <v>79865</v>
      </c>
      <c r="AV679" s="117">
        <f t="shared" si="281"/>
        <v>23003</v>
      </c>
      <c r="AW679" t="s">
        <v>1480</v>
      </c>
      <c r="AX679">
        <f t="shared" si="273"/>
        <v>2379865</v>
      </c>
      <c r="AY679" s="1">
        <v>6</v>
      </c>
      <c r="BC679">
        <v>40.450000000000003</v>
      </c>
      <c r="BD679">
        <v>0.68</v>
      </c>
      <c r="BE679">
        <v>39.76</v>
      </c>
      <c r="BH679" s="123">
        <f t="shared" si="276"/>
        <v>0.71799999999999997</v>
      </c>
      <c r="BI679" s="123">
        <f t="shared" si="277"/>
        <v>0</v>
      </c>
      <c r="BJ679">
        <f t="shared" si="278"/>
        <v>0</v>
      </c>
      <c r="BN679" s="63">
        <v>1</v>
      </c>
    </row>
    <row r="680" spans="1:66" hidden="1" outlineLevel="1">
      <c r="A680" t="s">
        <v>865</v>
      </c>
      <c r="B680" s="8" t="s">
        <v>1706</v>
      </c>
      <c r="C680" s="1">
        <f t="shared" si="272"/>
        <v>183</v>
      </c>
      <c r="D680" s="5">
        <f>IF(N680&gt;0, RANK(N680,(N680:P680,Q680:AE680)),0)</f>
        <v>2</v>
      </c>
      <c r="E680" s="5">
        <f>IF(O680&gt;0,RANK(O680,(N680:P680,Q680:AE680)),0)</f>
        <v>1</v>
      </c>
      <c r="F680" s="5">
        <f t="shared" si="274"/>
        <v>0</v>
      </c>
      <c r="G680" s="1">
        <f t="shared" si="256"/>
        <v>47</v>
      </c>
      <c r="H680" s="2">
        <f t="shared" si="279"/>
        <v>0.25683060109289618</v>
      </c>
      <c r="I680" s="6"/>
      <c r="J680" s="2">
        <f t="shared" si="257"/>
        <v>0.36612021857923499</v>
      </c>
      <c r="K680" s="2">
        <f t="shared" si="258"/>
        <v>0.62295081967213117</v>
      </c>
      <c r="L680" s="2">
        <f t="shared" si="259"/>
        <v>0</v>
      </c>
      <c r="M680" s="2">
        <f t="shared" si="275"/>
        <v>1.0928961748633892E-2</v>
      </c>
      <c r="N680" s="63">
        <v>67</v>
      </c>
      <c r="O680" s="63">
        <v>114</v>
      </c>
      <c r="P680" s="63"/>
      <c r="Q680" s="63">
        <v>1</v>
      </c>
      <c r="R680" s="63">
        <v>1</v>
      </c>
      <c r="S680" s="63"/>
      <c r="T680" s="67"/>
      <c r="U680" s="63"/>
      <c r="V680" s="63"/>
      <c r="W680" s="63">
        <f t="shared" si="255"/>
        <v>0</v>
      </c>
      <c r="X680" s="63">
        <v>0</v>
      </c>
      <c r="Y680" s="63"/>
      <c r="Z680" s="63"/>
      <c r="AA680" s="63"/>
      <c r="AB680" s="63"/>
      <c r="AJ680" s="8">
        <v>0</v>
      </c>
      <c r="AN680" t="str">
        <f t="shared" si="280"/>
        <v>Waltham</v>
      </c>
      <c r="AO680" t="s">
        <v>603</v>
      </c>
      <c r="AP680">
        <v>2</v>
      </c>
      <c r="AR680" s="111">
        <v>23</v>
      </c>
      <c r="AS680" s="113">
        <v>9</v>
      </c>
      <c r="AT680" s="113">
        <v>180</v>
      </c>
      <c r="AU680" s="117">
        <v>80040</v>
      </c>
      <c r="AV680" s="117">
        <f t="shared" si="281"/>
        <v>23009</v>
      </c>
      <c r="AW680" t="s">
        <v>1480</v>
      </c>
      <c r="AX680">
        <f t="shared" si="273"/>
        <v>2380040</v>
      </c>
      <c r="AY680" s="1">
        <v>1</v>
      </c>
      <c r="BC680">
        <v>32.99</v>
      </c>
      <c r="BD680">
        <v>3.28</v>
      </c>
      <c r="BE680">
        <v>29.71</v>
      </c>
      <c r="BH680" s="123">
        <f t="shared" si="276"/>
        <v>0</v>
      </c>
      <c r="BI680" s="123">
        <f t="shared" si="277"/>
        <v>0.622</v>
      </c>
      <c r="BJ680">
        <f t="shared" si="278"/>
        <v>0</v>
      </c>
      <c r="BN680" s="63">
        <v>0</v>
      </c>
    </row>
    <row r="681" spans="1:66" hidden="1" outlineLevel="1">
      <c r="A681" t="s">
        <v>425</v>
      </c>
      <c r="B681" s="8" t="s">
        <v>1706</v>
      </c>
      <c r="C681" s="1">
        <f t="shared" si="272"/>
        <v>1961</v>
      </c>
      <c r="D681" s="5">
        <f>IF(N681&gt;0, RANK(N681,(N681:P681,Q681:AE681)),0)</f>
        <v>1</v>
      </c>
      <c r="E681" s="5">
        <f>IF(O681&gt;0,RANK(O681,(N681:P681,Q681:AE681)),0)</f>
        <v>2</v>
      </c>
      <c r="F681" s="5">
        <f t="shared" si="274"/>
        <v>0</v>
      </c>
      <c r="G681" s="1">
        <f t="shared" si="256"/>
        <v>21</v>
      </c>
      <c r="H681" s="2">
        <f t="shared" si="279"/>
        <v>1.0708822029576747E-2</v>
      </c>
      <c r="I681" s="6"/>
      <c r="J681" s="2">
        <f t="shared" si="257"/>
        <v>0.49005609382967874</v>
      </c>
      <c r="K681" s="2">
        <f t="shared" si="258"/>
        <v>0.479347271800102</v>
      </c>
      <c r="L681" s="2">
        <f t="shared" si="259"/>
        <v>0</v>
      </c>
      <c r="M681" s="2">
        <f t="shared" si="275"/>
        <v>3.0596634370219256E-2</v>
      </c>
      <c r="N681" s="63">
        <v>961</v>
      </c>
      <c r="O681" s="63">
        <v>940</v>
      </c>
      <c r="P681" s="63"/>
      <c r="Q681" s="63">
        <v>31</v>
      </c>
      <c r="R681" s="63">
        <v>20</v>
      </c>
      <c r="S681" s="63"/>
      <c r="T681" s="67"/>
      <c r="U681" s="63"/>
      <c r="V681" s="63"/>
      <c r="W681" s="63">
        <f t="shared" si="255"/>
        <v>9</v>
      </c>
      <c r="X681" s="63">
        <v>0</v>
      </c>
      <c r="Y681" s="63"/>
      <c r="Z681" s="63"/>
      <c r="AA681" s="63"/>
      <c r="AB681" s="63"/>
      <c r="AJ681" s="8">
        <v>0</v>
      </c>
      <c r="AN681" t="str">
        <f t="shared" si="280"/>
        <v>Warren</v>
      </c>
      <c r="AO681" t="s">
        <v>1738</v>
      </c>
      <c r="AP681">
        <v>1</v>
      </c>
      <c r="AR681" s="111">
        <v>23</v>
      </c>
      <c r="AS681" s="113">
        <v>13</v>
      </c>
      <c r="AT681" s="113">
        <v>85</v>
      </c>
      <c r="AU681" s="117">
        <v>80215</v>
      </c>
      <c r="AV681" s="117">
        <f t="shared" si="281"/>
        <v>23013</v>
      </c>
      <c r="AW681" t="s">
        <v>1480</v>
      </c>
      <c r="AX681">
        <f t="shared" si="273"/>
        <v>2380215</v>
      </c>
      <c r="AY681" s="1">
        <v>7</v>
      </c>
      <c r="BC681">
        <v>48.68</v>
      </c>
      <c r="BD681">
        <v>2.2999999999999998</v>
      </c>
      <c r="BE681">
        <v>46.38</v>
      </c>
      <c r="BH681" s="123">
        <f t="shared" si="276"/>
        <v>0.49</v>
      </c>
      <c r="BI681" s="123">
        <f t="shared" si="277"/>
        <v>0</v>
      </c>
      <c r="BJ681">
        <f t="shared" si="278"/>
        <v>0</v>
      </c>
      <c r="BN681" s="63">
        <v>9</v>
      </c>
    </row>
    <row r="682" spans="1:66" hidden="1" outlineLevel="1">
      <c r="A682" t="s">
        <v>112</v>
      </c>
      <c r="B682" s="8" t="s">
        <v>1706</v>
      </c>
      <c r="C682" s="1">
        <f t="shared" si="272"/>
        <v>778</v>
      </c>
      <c r="D682" s="5">
        <f>IF(N682&gt;0, RANK(N682,(N682:P682,Q682:AE682)),0)</f>
        <v>2</v>
      </c>
      <c r="E682" s="5">
        <f>IF(O682&gt;0,RANK(O682,(N682:P682,Q682:AE682)),0)</f>
        <v>1</v>
      </c>
      <c r="F682" s="5">
        <f t="shared" si="274"/>
        <v>0</v>
      </c>
      <c r="G682" s="1">
        <f t="shared" si="256"/>
        <v>72</v>
      </c>
      <c r="H682" s="2">
        <f t="shared" si="279"/>
        <v>9.2544987146529561E-2</v>
      </c>
      <c r="I682" s="6"/>
      <c r="J682" s="2">
        <f t="shared" si="257"/>
        <v>0.44473007712082263</v>
      </c>
      <c r="K682" s="2">
        <f t="shared" si="258"/>
        <v>0.53727506426735216</v>
      </c>
      <c r="L682" s="2">
        <f t="shared" si="259"/>
        <v>0</v>
      </c>
      <c r="M682" s="2">
        <f t="shared" si="275"/>
        <v>1.7994858611825149E-2</v>
      </c>
      <c r="N682" s="63">
        <v>346</v>
      </c>
      <c r="O682" s="63">
        <v>418</v>
      </c>
      <c r="P682" s="63"/>
      <c r="Q682" s="63">
        <v>6</v>
      </c>
      <c r="R682" s="63">
        <v>6</v>
      </c>
      <c r="S682" s="63"/>
      <c r="T682" s="67"/>
      <c r="U682" s="63"/>
      <c r="V682" s="63"/>
      <c r="W682" s="63">
        <f t="shared" si="255"/>
        <v>2</v>
      </c>
      <c r="X682" s="63">
        <v>0</v>
      </c>
      <c r="Y682" s="63"/>
      <c r="Z682" s="63"/>
      <c r="AA682" s="63"/>
      <c r="AB682" s="63"/>
      <c r="AJ682" s="8">
        <v>0</v>
      </c>
      <c r="AN682" t="str">
        <f t="shared" si="280"/>
        <v>Washburn</v>
      </c>
      <c r="AO682" t="s">
        <v>2848</v>
      </c>
      <c r="AP682">
        <v>2</v>
      </c>
      <c r="AR682" s="111">
        <v>23</v>
      </c>
      <c r="AS682" s="113">
        <v>3</v>
      </c>
      <c r="AT682" s="113">
        <v>320</v>
      </c>
      <c r="AU682" s="117">
        <v>80285</v>
      </c>
      <c r="AV682" s="117">
        <f t="shared" si="281"/>
        <v>23003</v>
      </c>
      <c r="AW682" t="s">
        <v>1480</v>
      </c>
      <c r="AX682">
        <f t="shared" si="273"/>
        <v>2380285</v>
      </c>
      <c r="AY682" s="1">
        <v>14</v>
      </c>
      <c r="BC682">
        <v>34.94</v>
      </c>
      <c r="BD682">
        <v>0.7</v>
      </c>
      <c r="BE682">
        <v>34.24</v>
      </c>
      <c r="BH682" s="123">
        <f t="shared" si="276"/>
        <v>0</v>
      </c>
      <c r="BI682" s="123">
        <f t="shared" si="277"/>
        <v>0.53700000000000003</v>
      </c>
      <c r="BJ682">
        <f t="shared" si="278"/>
        <v>0</v>
      </c>
      <c r="BN682" s="63">
        <v>2</v>
      </c>
    </row>
    <row r="683" spans="1:66" hidden="1" outlineLevel="1">
      <c r="A683" t="s">
        <v>699</v>
      </c>
      <c r="B683" s="8" t="s">
        <v>1706</v>
      </c>
      <c r="C683" s="1">
        <f t="shared" si="272"/>
        <v>871</v>
      </c>
      <c r="D683" s="5">
        <f>IF(N683&gt;0, RANK(N683,(N683:P683,Q683:AE683)),0)</f>
        <v>1</v>
      </c>
      <c r="E683" s="5">
        <f>IF(O683&gt;0,RANK(O683,(N683:P683,Q683:AE683)),0)</f>
        <v>2</v>
      </c>
      <c r="F683" s="5">
        <f t="shared" si="274"/>
        <v>0</v>
      </c>
      <c r="G683" s="1">
        <f t="shared" si="256"/>
        <v>28</v>
      </c>
      <c r="H683" s="2">
        <f t="shared" si="279"/>
        <v>3.2146957520091848E-2</v>
      </c>
      <c r="I683" s="6"/>
      <c r="J683" s="2">
        <f t="shared" si="257"/>
        <v>0.4936854190585534</v>
      </c>
      <c r="K683" s="2">
        <f t="shared" si="258"/>
        <v>0.46153846153846156</v>
      </c>
      <c r="L683" s="2">
        <f t="shared" si="259"/>
        <v>0</v>
      </c>
      <c r="M683" s="2">
        <f t="shared" si="275"/>
        <v>4.4776119402985093E-2</v>
      </c>
      <c r="N683" s="63">
        <v>430</v>
      </c>
      <c r="O683" s="63">
        <v>402</v>
      </c>
      <c r="P683" s="63"/>
      <c r="Q683" s="63">
        <v>21</v>
      </c>
      <c r="R683" s="63">
        <v>9</v>
      </c>
      <c r="S683" s="63"/>
      <c r="T683" s="67"/>
      <c r="U683" s="63"/>
      <c r="V683" s="63"/>
      <c r="W683" s="63">
        <f t="shared" si="255"/>
        <v>8</v>
      </c>
      <c r="X683" s="63">
        <v>1</v>
      </c>
      <c r="Y683" s="63"/>
      <c r="Z683" s="63"/>
      <c r="AA683" s="63"/>
      <c r="AB683" s="63"/>
      <c r="AJ683" s="8">
        <v>0</v>
      </c>
      <c r="AN683" t="str">
        <f t="shared" si="280"/>
        <v>Washington</v>
      </c>
      <c r="AO683" t="s">
        <v>1738</v>
      </c>
      <c r="AP683">
        <v>1</v>
      </c>
      <c r="AR683" s="111">
        <v>23</v>
      </c>
      <c r="AS683" s="113">
        <v>13</v>
      </c>
      <c r="AT683" s="113">
        <v>90</v>
      </c>
      <c r="AU683" s="117">
        <v>80425</v>
      </c>
      <c r="AV683" s="117">
        <f t="shared" si="281"/>
        <v>23013</v>
      </c>
      <c r="AW683" t="s">
        <v>1480</v>
      </c>
      <c r="AX683">
        <f t="shared" si="273"/>
        <v>2380425</v>
      </c>
      <c r="AY683" s="1">
        <v>18</v>
      </c>
      <c r="BC683">
        <v>39.19</v>
      </c>
      <c r="BD683">
        <v>1.19</v>
      </c>
      <c r="BE683">
        <v>37.99</v>
      </c>
      <c r="BH683" s="123">
        <f t="shared" si="276"/>
        <v>0.49299999999999999</v>
      </c>
      <c r="BI683" s="123">
        <f t="shared" si="277"/>
        <v>0</v>
      </c>
      <c r="BJ683">
        <f t="shared" si="278"/>
        <v>0</v>
      </c>
      <c r="BN683" s="63">
        <v>8</v>
      </c>
    </row>
    <row r="684" spans="1:66" hidden="1" outlineLevel="1">
      <c r="A684" t="s">
        <v>160</v>
      </c>
      <c r="B684" s="8" t="s">
        <v>1706</v>
      </c>
      <c r="C684" s="1">
        <f t="shared" si="272"/>
        <v>3530</v>
      </c>
      <c r="D684" s="5">
        <f>IF(N684&gt;0, RANK(N684,(N684:P684,Q684:AE684)),0)</f>
        <v>1</v>
      </c>
      <c r="E684" s="5">
        <f>IF(O684&gt;0,RANK(O684,(N684:P684,Q684:AE684)),0)</f>
        <v>2</v>
      </c>
      <c r="F684" s="5">
        <f t="shared" si="274"/>
        <v>0</v>
      </c>
      <c r="G684" s="1">
        <f t="shared" si="256"/>
        <v>267</v>
      </c>
      <c r="H684" s="2">
        <f t="shared" si="279"/>
        <v>7.5637393767705383E-2</v>
      </c>
      <c r="I684" s="6"/>
      <c r="J684" s="2">
        <f t="shared" si="257"/>
        <v>0.52351274787535407</v>
      </c>
      <c r="K684" s="2">
        <f t="shared" si="258"/>
        <v>0.44787535410764873</v>
      </c>
      <c r="L684" s="2">
        <f t="shared" si="259"/>
        <v>0</v>
      </c>
      <c r="M684" s="2">
        <f t="shared" si="275"/>
        <v>2.8611898016997206E-2</v>
      </c>
      <c r="N684" s="63">
        <v>1848</v>
      </c>
      <c r="O684" s="63">
        <v>1581</v>
      </c>
      <c r="P684" s="63"/>
      <c r="Q684" s="63">
        <v>57</v>
      </c>
      <c r="R684" s="63">
        <v>33</v>
      </c>
      <c r="S684" s="63"/>
      <c r="T684" s="67"/>
      <c r="U684" s="63"/>
      <c r="V684" s="63"/>
      <c r="W684" s="63">
        <f t="shared" si="255"/>
        <v>11</v>
      </c>
      <c r="X684" s="63">
        <v>0</v>
      </c>
      <c r="Y684" s="63"/>
      <c r="Z684" s="63"/>
      <c r="AA684" s="63"/>
      <c r="AB684" s="63"/>
      <c r="AJ684" s="8">
        <v>0</v>
      </c>
      <c r="AN684" t="str">
        <f t="shared" si="280"/>
        <v>Waterboro</v>
      </c>
      <c r="AO684" t="s">
        <v>932</v>
      </c>
      <c r="AP684">
        <v>1</v>
      </c>
      <c r="AR684" s="111">
        <v>23</v>
      </c>
      <c r="AS684" s="113">
        <v>31</v>
      </c>
      <c r="AT684" s="113">
        <v>130</v>
      </c>
      <c r="AU684" s="117">
        <v>80530</v>
      </c>
      <c r="AV684" s="117">
        <f t="shared" si="281"/>
        <v>23031</v>
      </c>
      <c r="AW684" t="s">
        <v>1480</v>
      </c>
      <c r="AX684">
        <f t="shared" si="273"/>
        <v>2380530</v>
      </c>
      <c r="AY684" s="1">
        <v>107</v>
      </c>
      <c r="BC684">
        <v>57.38</v>
      </c>
      <c r="BD684">
        <v>1.84</v>
      </c>
      <c r="BE684">
        <v>55.53</v>
      </c>
      <c r="BH684" s="123">
        <f t="shared" si="276"/>
        <v>0.52300000000000002</v>
      </c>
      <c r="BI684" s="123">
        <f t="shared" si="277"/>
        <v>0</v>
      </c>
      <c r="BJ684">
        <f t="shared" si="278"/>
        <v>0</v>
      </c>
      <c r="BN684" s="63">
        <v>11</v>
      </c>
    </row>
    <row r="685" spans="1:66" hidden="1" outlineLevel="1">
      <c r="A685" t="s">
        <v>1066</v>
      </c>
      <c r="B685" s="8" t="s">
        <v>1706</v>
      </c>
      <c r="C685" s="1">
        <f t="shared" si="272"/>
        <v>890</v>
      </c>
      <c r="D685" s="5">
        <f>IF(N685&gt;0, RANK(N685,(N685:P685,Q685:AE685)),0)</f>
        <v>1</v>
      </c>
      <c r="E685" s="5">
        <f>IF(O685&gt;0,RANK(O685,(N685:P685,Q685:AE685)),0)</f>
        <v>2</v>
      </c>
      <c r="F685" s="5">
        <f t="shared" si="274"/>
        <v>0</v>
      </c>
      <c r="G685" s="1">
        <f t="shared" si="256"/>
        <v>73</v>
      </c>
      <c r="H685" s="2">
        <f t="shared" si="279"/>
        <v>8.202247191011236E-2</v>
      </c>
      <c r="I685" s="6"/>
      <c r="J685" s="2">
        <f t="shared" si="257"/>
        <v>0.5112359550561798</v>
      </c>
      <c r="K685" s="2">
        <f t="shared" si="258"/>
        <v>0.42921348314606744</v>
      </c>
      <c r="L685" s="2">
        <f t="shared" si="259"/>
        <v>0</v>
      </c>
      <c r="M685" s="2">
        <f t="shared" si="275"/>
        <v>5.9550561797752755E-2</v>
      </c>
      <c r="N685" s="63">
        <v>455</v>
      </c>
      <c r="O685" s="63">
        <v>382</v>
      </c>
      <c r="P685" s="63"/>
      <c r="Q685" s="63">
        <v>34</v>
      </c>
      <c r="R685" s="63">
        <v>15</v>
      </c>
      <c r="S685" s="63"/>
      <c r="T685" s="67"/>
      <c r="U685" s="63"/>
      <c r="V685" s="63"/>
      <c r="W685" s="63">
        <f t="shared" si="255"/>
        <v>4</v>
      </c>
      <c r="X685" s="63">
        <v>0</v>
      </c>
      <c r="Y685" s="63"/>
      <c r="Z685" s="63"/>
      <c r="AA685" s="63"/>
      <c r="AB685" s="63"/>
      <c r="AJ685" s="8">
        <v>0</v>
      </c>
      <c r="AN685" t="str">
        <f t="shared" si="280"/>
        <v>Waterford</v>
      </c>
      <c r="AO685" t="s">
        <v>2397</v>
      </c>
      <c r="AP685">
        <v>2</v>
      </c>
      <c r="AR685" s="111">
        <v>23</v>
      </c>
      <c r="AS685" s="113">
        <v>17</v>
      </c>
      <c r="AT685" s="113">
        <v>165</v>
      </c>
      <c r="AU685" s="117">
        <v>80635</v>
      </c>
      <c r="AV685" s="117">
        <f t="shared" si="281"/>
        <v>23017</v>
      </c>
      <c r="AW685" t="s">
        <v>1480</v>
      </c>
      <c r="AX685">
        <f t="shared" si="273"/>
        <v>2380635</v>
      </c>
      <c r="AY685" s="1">
        <v>10</v>
      </c>
      <c r="BC685">
        <v>53.12</v>
      </c>
      <c r="BD685">
        <v>2.65</v>
      </c>
      <c r="BE685">
        <v>50.48</v>
      </c>
      <c r="BH685" s="123">
        <f t="shared" si="276"/>
        <v>0.51100000000000001</v>
      </c>
      <c r="BI685" s="123">
        <f t="shared" si="277"/>
        <v>0</v>
      </c>
      <c r="BJ685">
        <f t="shared" si="278"/>
        <v>0</v>
      </c>
      <c r="BN685" s="63">
        <v>4</v>
      </c>
    </row>
    <row r="686" spans="1:66" hidden="1" outlineLevel="1">
      <c r="A686" t="s">
        <v>424</v>
      </c>
      <c r="B686" s="8" t="s">
        <v>1706</v>
      </c>
      <c r="C686" s="1">
        <f t="shared" si="272"/>
        <v>6998</v>
      </c>
      <c r="D686" s="5">
        <f>IF(N686&gt;0, RANK(N686,(N686:P686,Q686:AE686)),0)</f>
        <v>1</v>
      </c>
      <c r="E686" s="5">
        <f>IF(O686&gt;0,RANK(O686,(N686:P686,Q686:AE686)),0)</f>
        <v>2</v>
      </c>
      <c r="F686" s="5">
        <f t="shared" si="274"/>
        <v>0</v>
      </c>
      <c r="G686" s="1">
        <f t="shared" si="256"/>
        <v>2586</v>
      </c>
      <c r="H686" s="2">
        <f t="shared" si="279"/>
        <v>0.36953415261503286</v>
      </c>
      <c r="I686" s="6"/>
      <c r="J686" s="2">
        <f t="shared" si="257"/>
        <v>0.67062017719348388</v>
      </c>
      <c r="K686" s="2">
        <f t="shared" si="258"/>
        <v>0.30108602457845096</v>
      </c>
      <c r="L686" s="2">
        <f t="shared" si="259"/>
        <v>0</v>
      </c>
      <c r="M686" s="2">
        <f t="shared" si="275"/>
        <v>2.8293798228065159E-2</v>
      </c>
      <c r="N686" s="63">
        <v>4693</v>
      </c>
      <c r="O686" s="63">
        <v>2107</v>
      </c>
      <c r="P686" s="63"/>
      <c r="Q686" s="63">
        <v>109</v>
      </c>
      <c r="R686" s="63">
        <v>75</v>
      </c>
      <c r="S686" s="63"/>
      <c r="T686" s="67"/>
      <c r="U686" s="63"/>
      <c r="V686" s="63"/>
      <c r="W686" s="63">
        <f t="shared" ref="W686:W725" si="282">BN686</f>
        <v>14</v>
      </c>
      <c r="X686" s="63">
        <v>0</v>
      </c>
      <c r="Y686" s="63"/>
      <c r="Z686" s="63"/>
      <c r="AA686" s="63"/>
      <c r="AB686" s="63"/>
      <c r="AJ686" s="8">
        <v>0</v>
      </c>
      <c r="AN686" t="str">
        <f t="shared" si="280"/>
        <v>Waterville</v>
      </c>
      <c r="AO686" t="s">
        <v>3027</v>
      </c>
      <c r="AP686">
        <v>1</v>
      </c>
      <c r="AR686" s="111">
        <v>23</v>
      </c>
      <c r="AS686" s="113">
        <v>11</v>
      </c>
      <c r="AT686" s="113">
        <v>120</v>
      </c>
      <c r="AU686" s="117">
        <v>80740</v>
      </c>
      <c r="AV686" s="117">
        <f t="shared" si="281"/>
        <v>23011</v>
      </c>
      <c r="AW686" t="s">
        <v>1257</v>
      </c>
      <c r="AX686">
        <f t="shared" si="273"/>
        <v>2380740</v>
      </c>
      <c r="AY686" s="1">
        <v>145</v>
      </c>
      <c r="BC686">
        <v>14.05</v>
      </c>
      <c r="BD686">
        <v>0.47</v>
      </c>
      <c r="BE686">
        <v>13.59</v>
      </c>
      <c r="BH686" s="123">
        <f t="shared" si="276"/>
        <v>0.67</v>
      </c>
      <c r="BI686" s="123">
        <f t="shared" si="277"/>
        <v>0</v>
      </c>
      <c r="BJ686">
        <f t="shared" si="278"/>
        <v>0</v>
      </c>
      <c r="BN686" s="63">
        <v>14</v>
      </c>
    </row>
    <row r="687" spans="1:66" hidden="1" outlineLevel="1">
      <c r="A687" t="s">
        <v>426</v>
      </c>
      <c r="B687" s="8" t="s">
        <v>1706</v>
      </c>
      <c r="C687" s="1">
        <f t="shared" si="272"/>
        <v>735</v>
      </c>
      <c r="D687" s="5">
        <f>IF(N687&gt;0, RANK(N687,(N687:P687,Q687:AE687)),0)</f>
        <v>1</v>
      </c>
      <c r="E687" s="5">
        <f>IF(O687&gt;0,RANK(O687,(N687:P687,Q687:AE687)),0)</f>
        <v>2</v>
      </c>
      <c r="F687" s="5">
        <f t="shared" si="274"/>
        <v>0</v>
      </c>
      <c r="G687" s="1">
        <f t="shared" si="256"/>
        <v>177</v>
      </c>
      <c r="H687" s="2">
        <f t="shared" si="279"/>
        <v>0.24081632653061225</v>
      </c>
      <c r="I687" s="6"/>
      <c r="J687" s="2">
        <f t="shared" si="257"/>
        <v>0.61224489795918369</v>
      </c>
      <c r="K687" s="2">
        <f t="shared" si="258"/>
        <v>0.37142857142857144</v>
      </c>
      <c r="L687" s="2">
        <f t="shared" si="259"/>
        <v>0</v>
      </c>
      <c r="M687" s="2">
        <f t="shared" si="275"/>
        <v>1.6326530612244872E-2</v>
      </c>
      <c r="N687" s="63">
        <v>450</v>
      </c>
      <c r="O687" s="63">
        <v>273</v>
      </c>
      <c r="P687" s="63"/>
      <c r="Q687" s="63">
        <v>3</v>
      </c>
      <c r="R687" s="63">
        <v>9</v>
      </c>
      <c r="S687" s="63"/>
      <c r="T687" s="67"/>
      <c r="U687" s="63"/>
      <c r="V687" s="63"/>
      <c r="W687" s="63">
        <f t="shared" si="282"/>
        <v>0</v>
      </c>
      <c r="X687" s="63">
        <v>0</v>
      </c>
      <c r="Y687" s="63"/>
      <c r="Z687" s="63"/>
      <c r="AA687" s="63"/>
      <c r="AB687" s="63"/>
      <c r="AJ687" s="8">
        <v>0</v>
      </c>
      <c r="AN687" t="str">
        <f t="shared" si="280"/>
        <v>Wayne</v>
      </c>
      <c r="AO687" t="s">
        <v>3027</v>
      </c>
      <c r="AP687">
        <v>2</v>
      </c>
      <c r="AR687" s="111">
        <v>23</v>
      </c>
      <c r="AS687" s="113">
        <v>11</v>
      </c>
      <c r="AT687" s="113">
        <v>125</v>
      </c>
      <c r="AU687" s="117">
        <v>80880</v>
      </c>
      <c r="AV687" s="117">
        <f t="shared" si="281"/>
        <v>23011</v>
      </c>
      <c r="AW687" t="s">
        <v>1480</v>
      </c>
      <c r="AX687">
        <f t="shared" si="273"/>
        <v>2380880</v>
      </c>
      <c r="AY687" s="1">
        <v>34</v>
      </c>
      <c r="BC687">
        <v>25.61</v>
      </c>
      <c r="BD687">
        <v>6.39</v>
      </c>
      <c r="BE687">
        <v>19.22</v>
      </c>
      <c r="BH687" s="123">
        <f t="shared" si="276"/>
        <v>0.61199999999999999</v>
      </c>
      <c r="BI687" s="123">
        <f t="shared" si="277"/>
        <v>0</v>
      </c>
      <c r="BJ687">
        <f t="shared" si="278"/>
        <v>0</v>
      </c>
      <c r="BN687" s="63">
        <v>0</v>
      </c>
    </row>
    <row r="688" spans="1:66" hidden="1" outlineLevel="1">
      <c r="A688" t="s">
        <v>704</v>
      </c>
      <c r="B688" s="8" t="s">
        <v>1706</v>
      </c>
      <c r="C688" s="1">
        <f t="shared" si="272"/>
        <v>23</v>
      </c>
      <c r="D688" s="5">
        <f>IF(N688&gt;0, RANK(N688,(N688:P688,Q688:AE688)),0)</f>
        <v>1</v>
      </c>
      <c r="E688" s="5">
        <f>IF(O688&gt;0,RANK(O688,(N688:P688,Q688:AE688)),0)</f>
        <v>2</v>
      </c>
      <c r="F688" s="5">
        <f t="shared" si="274"/>
        <v>0</v>
      </c>
      <c r="G688" s="1">
        <f t="shared" si="256"/>
        <v>4</v>
      </c>
      <c r="H688" s="2">
        <f t="shared" si="279"/>
        <v>0.17391304347826086</v>
      </c>
      <c r="I688" s="6"/>
      <c r="J688" s="2">
        <f t="shared" si="257"/>
        <v>0.56521739130434778</v>
      </c>
      <c r="K688" s="2">
        <f t="shared" si="258"/>
        <v>0.39130434782608697</v>
      </c>
      <c r="L688" s="2">
        <f t="shared" si="259"/>
        <v>0</v>
      </c>
      <c r="M688" s="2">
        <f t="shared" si="275"/>
        <v>4.3478260869565244E-2</v>
      </c>
      <c r="N688" s="63">
        <v>13</v>
      </c>
      <c r="O688" s="63">
        <v>9</v>
      </c>
      <c r="P688" s="63"/>
      <c r="Q688" s="63">
        <v>0</v>
      </c>
      <c r="R688" s="63">
        <v>1</v>
      </c>
      <c r="S688" s="63"/>
      <c r="T688" s="67"/>
      <c r="U688" s="63"/>
      <c r="V688" s="63"/>
      <c r="W688" s="63">
        <f t="shared" si="282"/>
        <v>0</v>
      </c>
      <c r="X688" s="63">
        <v>0</v>
      </c>
      <c r="Y688" s="63"/>
      <c r="Z688" s="63"/>
      <c r="AA688" s="63"/>
      <c r="AB688" s="63"/>
      <c r="AJ688" s="8">
        <v>0</v>
      </c>
      <c r="AN688" t="str">
        <f t="shared" si="280"/>
        <v>Webster</v>
      </c>
      <c r="AO688" t="s">
        <v>2496</v>
      </c>
      <c r="AP688">
        <v>2</v>
      </c>
      <c r="AR688" s="111">
        <v>23</v>
      </c>
      <c r="AS688" s="113">
        <v>19</v>
      </c>
      <c r="AT688" s="113">
        <v>300</v>
      </c>
      <c r="AU688" s="117">
        <v>81055</v>
      </c>
      <c r="AV688" s="117">
        <f t="shared" si="281"/>
        <v>23019</v>
      </c>
      <c r="AW688" t="s">
        <v>3099</v>
      </c>
      <c r="AX688">
        <f t="shared" si="273"/>
        <v>2381055</v>
      </c>
      <c r="AY688" s="1">
        <v>0</v>
      </c>
      <c r="BC688">
        <v>36.92</v>
      </c>
      <c r="BD688">
        <v>0.08</v>
      </c>
      <c r="BE688">
        <v>36.840000000000003</v>
      </c>
      <c r="BH688" s="123">
        <f t="shared" si="276"/>
        <v>0.56499999999999995</v>
      </c>
      <c r="BI688" s="123">
        <f t="shared" si="277"/>
        <v>0</v>
      </c>
      <c r="BJ688">
        <f t="shared" si="278"/>
        <v>0</v>
      </c>
      <c r="BN688" s="63">
        <v>0</v>
      </c>
    </row>
    <row r="689" spans="1:66" hidden="1" outlineLevel="1">
      <c r="A689" t="s">
        <v>776</v>
      </c>
      <c r="B689" s="8" t="s">
        <v>1706</v>
      </c>
      <c r="C689" s="1">
        <f t="shared" si="272"/>
        <v>279</v>
      </c>
      <c r="D689" s="5">
        <f>IF(N689&gt;0, RANK(N689,(N689:P689,Q689:AE689)),0)</f>
        <v>1</v>
      </c>
      <c r="E689" s="5">
        <f>IF(O689&gt;0,RANK(O689,(N689:P689,Q689:AE689)),0)</f>
        <v>2</v>
      </c>
      <c r="F689" s="5">
        <f t="shared" si="274"/>
        <v>0</v>
      </c>
      <c r="G689" s="1">
        <f t="shared" si="256"/>
        <v>31</v>
      </c>
      <c r="H689" s="2">
        <f t="shared" si="279"/>
        <v>0.1111111111111111</v>
      </c>
      <c r="I689" s="6"/>
      <c r="J689" s="2">
        <f t="shared" si="257"/>
        <v>0.53405017921146958</v>
      </c>
      <c r="K689" s="2">
        <f t="shared" si="258"/>
        <v>0.42293906810035842</v>
      </c>
      <c r="L689" s="2">
        <f t="shared" si="259"/>
        <v>0</v>
      </c>
      <c r="M689" s="2">
        <f t="shared" si="275"/>
        <v>4.3010752688172005E-2</v>
      </c>
      <c r="N689" s="63">
        <v>149</v>
      </c>
      <c r="O689" s="63">
        <v>118</v>
      </c>
      <c r="P689" s="63"/>
      <c r="Q689" s="63">
        <v>5</v>
      </c>
      <c r="R689" s="63">
        <v>7</v>
      </c>
      <c r="S689" s="63"/>
      <c r="T689" s="67"/>
      <c r="U689" s="63"/>
      <c r="V689" s="63"/>
      <c r="W689" s="63">
        <f t="shared" si="282"/>
        <v>0</v>
      </c>
      <c r="X689" s="63">
        <v>0</v>
      </c>
      <c r="Y689" s="63"/>
      <c r="Z689" s="63"/>
      <c r="AA689" s="63"/>
      <c r="AB689" s="63"/>
      <c r="AJ689" s="8">
        <v>0</v>
      </c>
      <c r="AN689" t="str">
        <f t="shared" si="280"/>
        <v>Weld</v>
      </c>
      <c r="AO689" t="s">
        <v>1146</v>
      </c>
      <c r="AP689">
        <v>2</v>
      </c>
      <c r="AR689" s="111">
        <v>23</v>
      </c>
      <c r="AS689" s="113">
        <v>7</v>
      </c>
      <c r="AT689" s="113">
        <v>100</v>
      </c>
      <c r="AU689" s="117">
        <v>81300</v>
      </c>
      <c r="AV689" s="117">
        <f t="shared" si="281"/>
        <v>23007</v>
      </c>
      <c r="AW689" t="s">
        <v>1480</v>
      </c>
      <c r="AX689">
        <f t="shared" si="273"/>
        <v>2381300</v>
      </c>
      <c r="AY689" s="1">
        <v>5</v>
      </c>
      <c r="BC689">
        <v>63</v>
      </c>
      <c r="BD689">
        <v>3.39</v>
      </c>
      <c r="BE689">
        <v>59.61</v>
      </c>
      <c r="BH689" s="123">
        <f t="shared" si="276"/>
        <v>0.53400000000000003</v>
      </c>
      <c r="BI689" s="123">
        <f t="shared" si="277"/>
        <v>0</v>
      </c>
      <c r="BJ689">
        <f t="shared" si="278"/>
        <v>0</v>
      </c>
      <c r="BN689" s="63">
        <v>0</v>
      </c>
    </row>
    <row r="690" spans="1:66" hidden="1" outlineLevel="1">
      <c r="A690" t="s">
        <v>3491</v>
      </c>
      <c r="B690" s="8" t="s">
        <v>1706</v>
      </c>
      <c r="C690" s="1">
        <f>SUM(N690:AL690)</f>
        <v>10</v>
      </c>
      <c r="D690" s="5">
        <f>IF(N690&gt;0, RANK(N690,(N690:P690,Q690:AE690)),0)</f>
        <v>1</v>
      </c>
      <c r="E690" s="5">
        <f>IF(O690&gt;0,RANK(O690,(N690:P690,Q690:AE690)),0)</f>
        <v>1</v>
      </c>
      <c r="F690" s="5">
        <f>IF(P690&gt;0,RANK(P690,(N690:AE690)),0)</f>
        <v>0</v>
      </c>
      <c r="G690" s="1">
        <f>IF(C690&gt;0,MAX(N690:P690)-LARGE(N690:P690,2),0)</f>
        <v>0</v>
      </c>
      <c r="H690" s="2">
        <f>IF(C690&gt;0,G690/C690,0)</f>
        <v>0</v>
      </c>
      <c r="I690" s="6"/>
      <c r="J690" s="2">
        <f>IF(C690=0,"-",N690/C690)</f>
        <v>0.5</v>
      </c>
      <c r="K690" s="2">
        <f>IF(C690=0,"-",O690/C690)</f>
        <v>0.5</v>
      </c>
      <c r="L690" s="2">
        <f>IF(C690=0,"-",P690/C690)</f>
        <v>0</v>
      </c>
      <c r="M690" s="2">
        <f>IF(C690=0,"-",(1-J690-K690-L690))</f>
        <v>0</v>
      </c>
      <c r="N690" s="63">
        <v>5</v>
      </c>
      <c r="O690" s="63">
        <v>5</v>
      </c>
      <c r="P690" s="63"/>
      <c r="Q690" s="63">
        <v>0</v>
      </c>
      <c r="R690" s="63">
        <v>0</v>
      </c>
      <c r="S690" s="63"/>
      <c r="T690" s="67"/>
      <c r="U690" s="63"/>
      <c r="V690" s="63"/>
      <c r="W690" s="63">
        <f t="shared" si="282"/>
        <v>0</v>
      </c>
      <c r="X690" s="63">
        <v>0</v>
      </c>
      <c r="Y690" s="63"/>
      <c r="Z690" s="63"/>
      <c r="AA690" s="63"/>
      <c r="AB690" s="63"/>
      <c r="AJ690" s="8">
        <v>0</v>
      </c>
      <c r="AN690" t="str">
        <f t="shared" si="280"/>
        <v xml:space="preserve"> Weld Twps</v>
      </c>
      <c r="AO690" t="s">
        <v>1146</v>
      </c>
      <c r="AP690">
        <v>2</v>
      </c>
      <c r="AR690" s="111">
        <v>23</v>
      </c>
      <c r="AS690" s="113">
        <v>7</v>
      </c>
      <c r="AU690" s="141">
        <v>81301</v>
      </c>
      <c r="AV690" s="117">
        <f t="shared" si="281"/>
        <v>23007</v>
      </c>
      <c r="AW690" t="s">
        <v>965</v>
      </c>
      <c r="AX690">
        <f t="shared" si="273"/>
        <v>2381301</v>
      </c>
      <c r="AY690" s="1">
        <v>0</v>
      </c>
      <c r="BI690" s="123"/>
      <c r="BN690" s="63">
        <v>0</v>
      </c>
    </row>
    <row r="691" spans="1:66" hidden="1" outlineLevel="1">
      <c r="A691" t="s">
        <v>818</v>
      </c>
      <c r="B691" s="8" t="s">
        <v>1706</v>
      </c>
      <c r="C691" s="1">
        <f t="shared" si="272"/>
        <v>124</v>
      </c>
      <c r="D691" s="5">
        <f>IF(N691&gt;0, RANK(N691,(N691:P691,Q691:AE691)),0)</f>
        <v>1</v>
      </c>
      <c r="E691" s="5">
        <f>IF(O691&gt;0,RANK(O691,(N691:P691,Q691:AE691)),0)</f>
        <v>2</v>
      </c>
      <c r="F691" s="5">
        <f t="shared" si="274"/>
        <v>0</v>
      </c>
      <c r="G691" s="1">
        <f t="shared" si="256"/>
        <v>40</v>
      </c>
      <c r="H691" s="2">
        <f t="shared" si="279"/>
        <v>0.32258064516129031</v>
      </c>
      <c r="I691" s="6"/>
      <c r="J691" s="2">
        <f t="shared" si="257"/>
        <v>0.64516129032258063</v>
      </c>
      <c r="K691" s="2">
        <f t="shared" si="258"/>
        <v>0.32258064516129031</v>
      </c>
      <c r="L691" s="2">
        <f t="shared" si="259"/>
        <v>0</v>
      </c>
      <c r="M691" s="2">
        <f t="shared" si="275"/>
        <v>3.2258064516129059E-2</v>
      </c>
      <c r="N691" s="63">
        <v>80</v>
      </c>
      <c r="O691" s="63">
        <v>40</v>
      </c>
      <c r="P691" s="63"/>
      <c r="Q691" s="63">
        <v>1</v>
      </c>
      <c r="R691" s="63">
        <v>3</v>
      </c>
      <c r="S691" s="63"/>
      <c r="T691" s="67"/>
      <c r="U691" s="63"/>
      <c r="V691" s="63"/>
      <c r="W691" s="63">
        <f t="shared" si="282"/>
        <v>0</v>
      </c>
      <c r="X691" s="63">
        <v>0</v>
      </c>
      <c r="Y691" s="63"/>
      <c r="Z691" s="63"/>
      <c r="AA691" s="63"/>
      <c r="AB691" s="63"/>
      <c r="AJ691" s="8">
        <v>0</v>
      </c>
      <c r="AN691" t="str">
        <f t="shared" si="280"/>
        <v>Wellington</v>
      </c>
      <c r="AO691" t="s">
        <v>1968</v>
      </c>
      <c r="AP691">
        <v>2</v>
      </c>
      <c r="AR691" s="111">
        <v>23</v>
      </c>
      <c r="AS691" s="113">
        <v>21</v>
      </c>
      <c r="AT691" s="113">
        <v>95</v>
      </c>
      <c r="AU691" s="117">
        <v>81405</v>
      </c>
      <c r="AV691" s="117">
        <f t="shared" si="281"/>
        <v>23021</v>
      </c>
      <c r="AW691" t="s">
        <v>1480</v>
      </c>
      <c r="AX691">
        <f t="shared" si="273"/>
        <v>2381405</v>
      </c>
      <c r="AY691" s="1">
        <v>2</v>
      </c>
      <c r="BC691">
        <v>39.94</v>
      </c>
      <c r="BD691">
        <v>0.04</v>
      </c>
      <c r="BE691">
        <v>39.9</v>
      </c>
      <c r="BH691" s="123">
        <f t="shared" si="276"/>
        <v>0.64500000000000002</v>
      </c>
      <c r="BI691" s="123">
        <f t="shared" si="277"/>
        <v>0</v>
      </c>
      <c r="BJ691">
        <f t="shared" si="278"/>
        <v>0</v>
      </c>
      <c r="BN691" s="63">
        <v>0</v>
      </c>
    </row>
    <row r="692" spans="1:66" hidden="1" outlineLevel="1">
      <c r="A692" t="s">
        <v>727</v>
      </c>
      <c r="B692" s="8" t="s">
        <v>1706</v>
      </c>
      <c r="C692" s="1">
        <f t="shared" si="272"/>
        <v>5906</v>
      </c>
      <c r="D692" s="5">
        <f>IF(N692&gt;0, RANK(N692,(N692:P692,Q692:AE692)),0)</f>
        <v>1</v>
      </c>
      <c r="E692" s="5">
        <f>IF(O692&gt;0,RANK(O692,(N692:P692,Q692:AE692)),0)</f>
        <v>2</v>
      </c>
      <c r="F692" s="5">
        <f t="shared" si="274"/>
        <v>0</v>
      </c>
      <c r="G692" s="1">
        <f t="shared" si="256"/>
        <v>570</v>
      </c>
      <c r="H692" s="2">
        <f t="shared" si="279"/>
        <v>9.6512021672875037E-2</v>
      </c>
      <c r="I692" s="6"/>
      <c r="J692" s="2">
        <f t="shared" si="257"/>
        <v>0.53877412800541824</v>
      </c>
      <c r="K692" s="2">
        <f t="shared" si="258"/>
        <v>0.4422621063325432</v>
      </c>
      <c r="L692" s="2">
        <f t="shared" si="259"/>
        <v>0</v>
      </c>
      <c r="M692" s="2">
        <f t="shared" si="275"/>
        <v>1.8963765662038556E-2</v>
      </c>
      <c r="N692" s="63">
        <v>3182</v>
      </c>
      <c r="O692" s="63">
        <v>2612</v>
      </c>
      <c r="P692" s="63"/>
      <c r="Q692" s="63">
        <v>44</v>
      </c>
      <c r="R692" s="63">
        <v>56</v>
      </c>
      <c r="S692" s="63"/>
      <c r="T692" s="67"/>
      <c r="U692" s="63"/>
      <c r="V692" s="63"/>
      <c r="W692" s="63">
        <f t="shared" si="282"/>
        <v>10</v>
      </c>
      <c r="X692" s="63">
        <v>0</v>
      </c>
      <c r="Y692" s="63"/>
      <c r="Z692" s="63"/>
      <c r="AA692" s="63"/>
      <c r="AB692" s="63"/>
      <c r="AJ692" s="8">
        <v>2</v>
      </c>
      <c r="AN692" t="str">
        <f t="shared" si="280"/>
        <v>Wells</v>
      </c>
      <c r="AO692" t="s">
        <v>932</v>
      </c>
      <c r="AP692">
        <v>1</v>
      </c>
      <c r="AR692" s="111">
        <v>23</v>
      </c>
      <c r="AS692" s="113">
        <v>31</v>
      </c>
      <c r="AT692" s="113">
        <v>135</v>
      </c>
      <c r="AU692" s="117">
        <v>81475</v>
      </c>
      <c r="AV692" s="117">
        <f t="shared" si="281"/>
        <v>23031</v>
      </c>
      <c r="AW692" t="s">
        <v>1480</v>
      </c>
      <c r="AX692">
        <f t="shared" si="273"/>
        <v>2381475</v>
      </c>
      <c r="AY692" s="1">
        <v>43</v>
      </c>
      <c r="BC692">
        <v>58.16</v>
      </c>
      <c r="BD692">
        <v>0.51</v>
      </c>
      <c r="BE692">
        <v>57.64</v>
      </c>
      <c r="BH692" s="123">
        <f t="shared" si="276"/>
        <v>0.53800000000000003</v>
      </c>
      <c r="BI692" s="123">
        <f t="shared" si="277"/>
        <v>0</v>
      </c>
      <c r="BJ692">
        <f t="shared" si="278"/>
        <v>0</v>
      </c>
      <c r="BN692" s="63">
        <v>10</v>
      </c>
    </row>
    <row r="693" spans="1:66" hidden="1" outlineLevel="1">
      <c r="A693" t="s">
        <v>913</v>
      </c>
      <c r="B693" s="8" t="s">
        <v>1706</v>
      </c>
      <c r="C693" s="1">
        <f t="shared" si="272"/>
        <v>72</v>
      </c>
      <c r="D693" s="5">
        <f>IF(N693&gt;0, RANK(N693,(N693:P693,Q693:AE693)),0)</f>
        <v>2</v>
      </c>
      <c r="E693" s="5">
        <f>IF(O693&gt;0,RANK(O693,(N693:P693,Q693:AE693)),0)</f>
        <v>1</v>
      </c>
      <c r="F693" s="5">
        <f t="shared" si="274"/>
        <v>0</v>
      </c>
      <c r="G693" s="1">
        <f t="shared" si="256"/>
        <v>13</v>
      </c>
      <c r="H693" s="2">
        <f t="shared" si="279"/>
        <v>0.18055555555555555</v>
      </c>
      <c r="I693" s="6"/>
      <c r="J693" s="2">
        <f t="shared" si="257"/>
        <v>0.40277777777777779</v>
      </c>
      <c r="K693" s="2">
        <f t="shared" si="258"/>
        <v>0.58333333333333337</v>
      </c>
      <c r="L693" s="2">
        <f t="shared" si="259"/>
        <v>0</v>
      </c>
      <c r="M693" s="2">
        <f t="shared" si="275"/>
        <v>1.388888888888884E-2</v>
      </c>
      <c r="N693" s="63">
        <v>29</v>
      </c>
      <c r="O693" s="63">
        <v>42</v>
      </c>
      <c r="P693" s="63"/>
      <c r="Q693" s="63">
        <v>0</v>
      </c>
      <c r="R693" s="63">
        <v>1</v>
      </c>
      <c r="S693" s="63"/>
      <c r="T693" s="67"/>
      <c r="U693" s="63"/>
      <c r="V693" s="63"/>
      <c r="W693" s="63">
        <f t="shared" si="282"/>
        <v>0</v>
      </c>
      <c r="X693" s="63">
        <v>0</v>
      </c>
      <c r="Y693" s="63"/>
      <c r="Z693" s="63"/>
      <c r="AA693" s="63"/>
      <c r="AB693" s="63"/>
      <c r="AJ693" s="8">
        <v>0</v>
      </c>
      <c r="AN693" t="str">
        <f t="shared" si="280"/>
        <v>Wesley</v>
      </c>
      <c r="AO693" t="s">
        <v>699</v>
      </c>
      <c r="AP693">
        <v>2</v>
      </c>
      <c r="AR693" s="111">
        <v>23</v>
      </c>
      <c r="AS693" s="113">
        <v>29</v>
      </c>
      <c r="AT693" s="113">
        <v>215</v>
      </c>
      <c r="AU693" s="117">
        <v>81685</v>
      </c>
      <c r="AV693" s="117">
        <f t="shared" si="281"/>
        <v>23029</v>
      </c>
      <c r="AW693" t="s">
        <v>1480</v>
      </c>
      <c r="AX693">
        <f t="shared" si="273"/>
        <v>2381685</v>
      </c>
      <c r="AY693" s="1">
        <v>2</v>
      </c>
      <c r="BC693">
        <v>50.87</v>
      </c>
      <c r="BD693">
        <v>0.77</v>
      </c>
      <c r="BE693">
        <v>50.1</v>
      </c>
      <c r="BH693" s="123">
        <f t="shared" si="276"/>
        <v>0</v>
      </c>
      <c r="BI693" s="123">
        <f t="shared" si="277"/>
        <v>0.58299999999999996</v>
      </c>
      <c r="BJ693">
        <f t="shared" si="278"/>
        <v>0</v>
      </c>
      <c r="BN693" s="63">
        <v>0</v>
      </c>
    </row>
    <row r="694" spans="1:66" hidden="1" outlineLevel="1">
      <c r="A694" t="s">
        <v>3490</v>
      </c>
      <c r="B694" s="8" t="s">
        <v>1706</v>
      </c>
      <c r="C694" s="1">
        <f>SUM(N694:AL694)</f>
        <v>5</v>
      </c>
      <c r="D694" s="5">
        <f>IF(N694&gt;0, RANK(N694,(N694:P694,Q694:AE694)),0)</f>
        <v>1</v>
      </c>
      <c r="E694" s="5">
        <f>IF(O694&gt;0,RANK(O694,(N694:P694,Q694:AE694)),0)</f>
        <v>2</v>
      </c>
      <c r="F694" s="5">
        <f>IF(P694&gt;0,RANK(P694,(N694:AE694)),0)</f>
        <v>0</v>
      </c>
      <c r="G694" s="1">
        <f>IF(C694&gt;0,MAX(N694:P694)-LARGE(N694:P694,2),0)</f>
        <v>1</v>
      </c>
      <c r="H694" s="2">
        <f>IF(C694&gt;0,G694/C694,0)</f>
        <v>0.2</v>
      </c>
      <c r="I694" s="6"/>
      <c r="J694" s="2">
        <f>IF(C694=0,"-",N694/C694)</f>
        <v>0.6</v>
      </c>
      <c r="K694" s="2">
        <f>IF(C694=0,"-",O694/C694)</f>
        <v>0.4</v>
      </c>
      <c r="L694" s="2">
        <f>IF(C694=0,"-",P694/C694)</f>
        <v>0</v>
      </c>
      <c r="M694" s="2">
        <f>IF(C694=0,"-",(1-J694-K694-L694))</f>
        <v>0</v>
      </c>
      <c r="N694" s="63">
        <v>3</v>
      </c>
      <c r="O694" s="63">
        <v>2</v>
      </c>
      <c r="P694" s="63"/>
      <c r="Q694" s="63">
        <v>0</v>
      </c>
      <c r="R694" s="63">
        <v>0</v>
      </c>
      <c r="S694" s="63"/>
      <c r="T694" s="67"/>
      <c r="U694" s="63"/>
      <c r="V694" s="63"/>
      <c r="W694" s="63">
        <f t="shared" si="282"/>
        <v>0</v>
      </c>
      <c r="X694" s="63">
        <v>0</v>
      </c>
      <c r="Y694" s="63"/>
      <c r="Z694" s="63"/>
      <c r="AA694" s="63"/>
      <c r="AB694" s="63"/>
      <c r="AJ694" s="8">
        <v>0</v>
      </c>
      <c r="AN694" t="str">
        <f t="shared" si="280"/>
        <v xml:space="preserve"> Wesley Twps</v>
      </c>
      <c r="AO694" t="s">
        <v>699</v>
      </c>
      <c r="AP694">
        <v>2</v>
      </c>
      <c r="AR694" s="111">
        <v>23</v>
      </c>
      <c r="AS694" s="113">
        <v>29</v>
      </c>
      <c r="AU694" s="141">
        <v>81686</v>
      </c>
      <c r="AV694" s="117">
        <f t="shared" si="281"/>
        <v>23029</v>
      </c>
      <c r="AW694" t="s">
        <v>965</v>
      </c>
      <c r="AX694">
        <f t="shared" si="273"/>
        <v>2381686</v>
      </c>
      <c r="AY694" s="1">
        <v>0</v>
      </c>
      <c r="BI694" s="123"/>
      <c r="BN694" s="63">
        <v>0</v>
      </c>
    </row>
    <row r="695" spans="1:66" hidden="1" outlineLevel="1">
      <c r="A695" t="s">
        <v>2612</v>
      </c>
      <c r="B695" s="8" t="s">
        <v>1706</v>
      </c>
      <c r="C695" s="1">
        <f t="shared" si="272"/>
        <v>1215</v>
      </c>
      <c r="D695" s="5">
        <f>IF(N695&gt;0, RANK(N695,(N695:P695,Q695:AE695)),0)</f>
        <v>1</v>
      </c>
      <c r="E695" s="5">
        <f>IF(O695&gt;0,RANK(O695,(N695:P695,Q695:AE695)),0)</f>
        <v>2</v>
      </c>
      <c r="F695" s="5">
        <f t="shared" si="274"/>
        <v>0</v>
      </c>
      <c r="G695" s="1">
        <f t="shared" si="256"/>
        <v>97</v>
      </c>
      <c r="H695" s="2">
        <f t="shared" si="279"/>
        <v>7.9835390946502063E-2</v>
      </c>
      <c r="I695" s="6"/>
      <c r="J695" s="2">
        <f t="shared" si="257"/>
        <v>0.52757201646090535</v>
      </c>
      <c r="K695" s="2">
        <f t="shared" si="258"/>
        <v>0.4477366255144033</v>
      </c>
      <c r="L695" s="2">
        <f t="shared" si="259"/>
        <v>0</v>
      </c>
      <c r="M695" s="2">
        <f t="shared" si="275"/>
        <v>2.4691358024691357E-2</v>
      </c>
      <c r="N695" s="63">
        <v>641</v>
      </c>
      <c r="O695" s="63">
        <v>544</v>
      </c>
      <c r="P695" s="63"/>
      <c r="Q695" s="63">
        <v>9</v>
      </c>
      <c r="R695" s="63">
        <v>17</v>
      </c>
      <c r="S695" s="63"/>
      <c r="T695" s="67"/>
      <c r="U695" s="63"/>
      <c r="V695" s="63"/>
      <c r="W695" s="63">
        <f t="shared" si="282"/>
        <v>4</v>
      </c>
      <c r="X695" s="63">
        <v>0</v>
      </c>
      <c r="Y695" s="63"/>
      <c r="Z695" s="63"/>
      <c r="AA695" s="63"/>
      <c r="AB695" s="63"/>
      <c r="AJ695" s="8">
        <v>0</v>
      </c>
      <c r="AN695" t="str">
        <f t="shared" si="280"/>
        <v>West Bath</v>
      </c>
      <c r="AO695" t="s">
        <v>1291</v>
      </c>
      <c r="AP695">
        <v>1</v>
      </c>
      <c r="AR695" s="111">
        <v>23</v>
      </c>
      <c r="AS695" s="113">
        <v>23</v>
      </c>
      <c r="AT695" s="113">
        <v>45</v>
      </c>
      <c r="AU695" s="117">
        <v>81930</v>
      </c>
      <c r="AV695" s="117">
        <f t="shared" si="281"/>
        <v>23023</v>
      </c>
      <c r="AW695" t="s">
        <v>1480</v>
      </c>
      <c r="AX695">
        <f t="shared" si="273"/>
        <v>2381930</v>
      </c>
      <c r="AY695" s="1">
        <v>8</v>
      </c>
      <c r="BC695">
        <v>14.98</v>
      </c>
      <c r="BD695">
        <v>3.17</v>
      </c>
      <c r="BE695">
        <v>11.81</v>
      </c>
      <c r="BH695" s="123">
        <f t="shared" si="276"/>
        <v>0.52700000000000002</v>
      </c>
      <c r="BI695" s="123">
        <f t="shared" si="277"/>
        <v>0</v>
      </c>
      <c r="BJ695">
        <f t="shared" si="278"/>
        <v>0</v>
      </c>
      <c r="BN695" s="63">
        <v>4</v>
      </c>
    </row>
    <row r="696" spans="1:66" hidden="1" outlineLevel="1">
      <c r="A696" t="s">
        <v>1143</v>
      </c>
      <c r="B696" s="8" t="s">
        <v>1706</v>
      </c>
      <c r="C696" s="1">
        <f t="shared" si="272"/>
        <v>47</v>
      </c>
      <c r="D696" s="5">
        <f>IF(N696&gt;0, RANK(N696,(N696:P696,Q696:AE696)),0)</f>
        <v>1</v>
      </c>
      <c r="E696" s="5">
        <f>IF(O696&gt;0,RANK(O696,(N696:P696,Q696:AE696)),0)</f>
        <v>2</v>
      </c>
      <c r="F696" s="5">
        <f t="shared" si="274"/>
        <v>0</v>
      </c>
      <c r="G696" s="1">
        <f t="shared" si="256"/>
        <v>4</v>
      </c>
      <c r="H696" s="2">
        <f t="shared" si="279"/>
        <v>8.5106382978723402E-2</v>
      </c>
      <c r="I696" s="6"/>
      <c r="J696" s="2">
        <f t="shared" si="257"/>
        <v>0.53191489361702127</v>
      </c>
      <c r="K696" s="2">
        <f t="shared" si="258"/>
        <v>0.44680851063829785</v>
      </c>
      <c r="L696" s="2">
        <f t="shared" si="259"/>
        <v>0</v>
      </c>
      <c r="M696" s="2">
        <f t="shared" si="275"/>
        <v>2.1276595744680882E-2</v>
      </c>
      <c r="N696" s="63">
        <v>25</v>
      </c>
      <c r="O696" s="63">
        <v>21</v>
      </c>
      <c r="P696" s="63"/>
      <c r="Q696" s="63">
        <v>0</v>
      </c>
      <c r="R696" s="63">
        <v>1</v>
      </c>
      <c r="S696" s="63"/>
      <c r="T696" s="67"/>
      <c r="U696" s="63"/>
      <c r="V696" s="63"/>
      <c r="W696" s="63">
        <f t="shared" si="282"/>
        <v>0</v>
      </c>
      <c r="X696" s="63">
        <v>0</v>
      </c>
      <c r="Y696" s="63"/>
      <c r="Z696" s="63"/>
      <c r="AA696" s="63"/>
      <c r="AB696" s="63"/>
      <c r="AJ696" s="8">
        <v>0</v>
      </c>
      <c r="AN696" t="str">
        <f t="shared" si="280"/>
        <v>West Forks</v>
      </c>
      <c r="AO696" t="s">
        <v>1796</v>
      </c>
      <c r="AP696">
        <v>2</v>
      </c>
      <c r="AR696" s="111">
        <v>23</v>
      </c>
      <c r="AS696" s="113">
        <v>25</v>
      </c>
      <c r="AT696" s="113">
        <v>165</v>
      </c>
      <c r="AU696" s="117">
        <v>82840</v>
      </c>
      <c r="AV696" s="117">
        <f t="shared" si="281"/>
        <v>23025</v>
      </c>
      <c r="AW696" t="s">
        <v>3099</v>
      </c>
      <c r="AX696">
        <f t="shared" si="273"/>
        <v>2382840</v>
      </c>
      <c r="AY696" s="1">
        <v>0</v>
      </c>
      <c r="BC696">
        <v>49.42</v>
      </c>
      <c r="BD696">
        <v>0.55000000000000004</v>
      </c>
      <c r="BE696">
        <v>48.87</v>
      </c>
      <c r="BH696" s="123">
        <f t="shared" si="276"/>
        <v>0.53100000000000003</v>
      </c>
      <c r="BI696" s="123">
        <f t="shared" si="277"/>
        <v>0</v>
      </c>
      <c r="BJ696">
        <f t="shared" si="278"/>
        <v>0</v>
      </c>
      <c r="BN696" s="63">
        <v>0</v>
      </c>
    </row>
    <row r="697" spans="1:66" hidden="1" outlineLevel="1">
      <c r="A697" t="s">
        <v>2001</v>
      </c>
      <c r="B697" s="8" t="s">
        <v>1706</v>
      </c>
      <c r="C697" s="1">
        <f t="shared" si="272"/>
        <v>2035</v>
      </c>
      <c r="D697" s="5">
        <f>IF(N697&gt;0, RANK(N697,(N697:P697,Q697:AE697)),0)</f>
        <v>1</v>
      </c>
      <c r="E697" s="5">
        <f>IF(O697&gt;0,RANK(O697,(N697:P697,Q697:AE697)),0)</f>
        <v>2</v>
      </c>
      <c r="F697" s="5">
        <f t="shared" si="274"/>
        <v>0</v>
      </c>
      <c r="G697" s="1">
        <f t="shared" si="256"/>
        <v>33</v>
      </c>
      <c r="H697" s="2">
        <f t="shared" si="279"/>
        <v>1.6216216216216217E-2</v>
      </c>
      <c r="I697" s="6"/>
      <c r="J697" s="2">
        <f t="shared" si="257"/>
        <v>0.49336609336609338</v>
      </c>
      <c r="K697" s="2">
        <f t="shared" si="258"/>
        <v>0.47714987714987717</v>
      </c>
      <c r="L697" s="2">
        <f t="shared" si="259"/>
        <v>0</v>
      </c>
      <c r="M697" s="2">
        <f t="shared" si="275"/>
        <v>2.948402948402945E-2</v>
      </c>
      <c r="N697" s="63">
        <v>1004</v>
      </c>
      <c r="O697" s="63">
        <v>971</v>
      </c>
      <c r="P697" s="63"/>
      <c r="Q697" s="63">
        <v>30</v>
      </c>
      <c r="R697" s="63">
        <v>28</v>
      </c>
      <c r="S697" s="63"/>
      <c r="T697" s="67"/>
      <c r="U697" s="63"/>
      <c r="V697" s="63"/>
      <c r="W697" s="63">
        <f t="shared" si="282"/>
        <v>2</v>
      </c>
      <c r="X697" s="63">
        <v>0</v>
      </c>
      <c r="Y697" s="63"/>
      <c r="Z697" s="63"/>
      <c r="AA697" s="63"/>
      <c r="AB697" s="63"/>
      <c r="AJ697" s="8">
        <v>0</v>
      </c>
      <c r="AN697" t="str">
        <f t="shared" si="280"/>
        <v>West Gardiner</v>
      </c>
      <c r="AO697" t="s">
        <v>3027</v>
      </c>
      <c r="AP697">
        <v>2</v>
      </c>
      <c r="AR697" s="111">
        <v>23</v>
      </c>
      <c r="AS697" s="113">
        <v>11</v>
      </c>
      <c r="AT697" s="113">
        <v>130</v>
      </c>
      <c r="AU697" s="117">
        <v>82945</v>
      </c>
      <c r="AV697" s="117">
        <f t="shared" si="281"/>
        <v>23011</v>
      </c>
      <c r="AW697" t="s">
        <v>1480</v>
      </c>
      <c r="AX697">
        <f t="shared" si="273"/>
        <v>2382945</v>
      </c>
      <c r="AY697" s="1">
        <v>28</v>
      </c>
      <c r="BC697">
        <v>27.06</v>
      </c>
      <c r="BD697">
        <v>2.42</v>
      </c>
      <c r="BE697">
        <v>24.64</v>
      </c>
      <c r="BH697" s="123">
        <f t="shared" si="276"/>
        <v>0.49299999999999999</v>
      </c>
      <c r="BI697" s="123">
        <f t="shared" si="277"/>
        <v>0</v>
      </c>
      <c r="BJ697">
        <f t="shared" si="278"/>
        <v>0</v>
      </c>
      <c r="BN697" s="63">
        <v>2</v>
      </c>
    </row>
    <row r="698" spans="1:66" hidden="1" outlineLevel="1">
      <c r="A698" t="s">
        <v>1516</v>
      </c>
      <c r="B698" s="8" t="s">
        <v>1706</v>
      </c>
      <c r="C698" s="1">
        <f t="shared" si="272"/>
        <v>864</v>
      </c>
      <c r="D698" s="5">
        <f>IF(N698&gt;0, RANK(N698,(N698:P698,Q698:AE698)),0)</f>
        <v>1</v>
      </c>
      <c r="E698" s="5">
        <f>IF(O698&gt;0,RANK(O698,(N698:P698,Q698:AE698)),0)</f>
        <v>2</v>
      </c>
      <c r="F698" s="5">
        <f t="shared" si="274"/>
        <v>0</v>
      </c>
      <c r="G698" s="1">
        <f t="shared" si="256"/>
        <v>117</v>
      </c>
      <c r="H698" s="2">
        <f t="shared" si="279"/>
        <v>0.13541666666666666</v>
      </c>
      <c r="I698" s="6"/>
      <c r="J698" s="2">
        <f t="shared" si="257"/>
        <v>0.54398148148148151</v>
      </c>
      <c r="K698" s="2">
        <f t="shared" si="258"/>
        <v>0.40856481481481483</v>
      </c>
      <c r="L698" s="2">
        <f t="shared" si="259"/>
        <v>0</v>
      </c>
      <c r="M698" s="2">
        <f t="shared" si="275"/>
        <v>4.7453703703703665E-2</v>
      </c>
      <c r="N698" s="63">
        <v>470</v>
      </c>
      <c r="O698" s="63">
        <v>353</v>
      </c>
      <c r="P698" s="63"/>
      <c r="Q698" s="63">
        <v>12</v>
      </c>
      <c r="R698" s="63">
        <v>25</v>
      </c>
      <c r="S698" s="63"/>
      <c r="T698" s="67"/>
      <c r="U698" s="63"/>
      <c r="V698" s="63"/>
      <c r="W698" s="63">
        <f t="shared" si="282"/>
        <v>4</v>
      </c>
      <c r="X698" s="63">
        <v>0</v>
      </c>
      <c r="Y698" s="63"/>
      <c r="Z698" s="63"/>
      <c r="AA698" s="63"/>
      <c r="AB698" s="63"/>
      <c r="AJ698" s="8">
        <v>0</v>
      </c>
      <c r="AN698" t="str">
        <f t="shared" si="280"/>
        <v>West Paris</v>
      </c>
      <c r="AO698" t="s">
        <v>2397</v>
      </c>
      <c r="AP698">
        <v>2</v>
      </c>
      <c r="AR698" s="111">
        <v>23</v>
      </c>
      <c r="AS698" s="113">
        <v>17</v>
      </c>
      <c r="AT698" s="113">
        <v>170</v>
      </c>
      <c r="AU698" s="117">
        <v>83890</v>
      </c>
      <c r="AV698" s="117">
        <f t="shared" si="281"/>
        <v>23017</v>
      </c>
      <c r="AW698" t="s">
        <v>1480</v>
      </c>
      <c r="AX698">
        <f t="shared" si="273"/>
        <v>2383890</v>
      </c>
      <c r="AY698" s="1">
        <v>24</v>
      </c>
      <c r="BC698">
        <v>24.4</v>
      </c>
      <c r="BD698">
        <v>0.16</v>
      </c>
      <c r="BE698">
        <v>24.25</v>
      </c>
      <c r="BH698" s="123">
        <f t="shared" si="276"/>
        <v>0.54300000000000004</v>
      </c>
      <c r="BI698" s="123">
        <f t="shared" si="277"/>
        <v>0</v>
      </c>
      <c r="BJ698">
        <f t="shared" si="278"/>
        <v>0</v>
      </c>
      <c r="BN698" s="63">
        <v>4</v>
      </c>
    </row>
    <row r="699" spans="1:66" hidden="1" outlineLevel="1">
      <c r="A699" t="s">
        <v>467</v>
      </c>
      <c r="B699" s="8" t="s">
        <v>1706</v>
      </c>
      <c r="C699" s="1">
        <f t="shared" si="272"/>
        <v>8823</v>
      </c>
      <c r="D699" s="5">
        <f>IF(N699&gt;0, RANK(N699,(N699:P699,Q699:AE699)),0)</f>
        <v>1</v>
      </c>
      <c r="E699" s="5">
        <f>IF(O699&gt;0,RANK(O699,(N699:P699,Q699:AE699)),0)</f>
        <v>2</v>
      </c>
      <c r="F699" s="5">
        <f t="shared" si="274"/>
        <v>0</v>
      </c>
      <c r="G699" s="1">
        <f t="shared" si="256"/>
        <v>2475</v>
      </c>
      <c r="H699" s="2">
        <f t="shared" si="279"/>
        <v>0.28051683100986058</v>
      </c>
      <c r="I699" s="6"/>
      <c r="J699" s="2">
        <f t="shared" si="257"/>
        <v>0.62654425932222602</v>
      </c>
      <c r="K699" s="2">
        <f t="shared" si="258"/>
        <v>0.34602742831236538</v>
      </c>
      <c r="L699" s="2">
        <f t="shared" si="259"/>
        <v>0</v>
      </c>
      <c r="M699" s="2">
        <f t="shared" si="275"/>
        <v>2.7428312365408603E-2</v>
      </c>
      <c r="N699" s="63">
        <v>5528</v>
      </c>
      <c r="O699" s="63">
        <v>3053</v>
      </c>
      <c r="P699" s="63"/>
      <c r="Q699" s="63">
        <v>126</v>
      </c>
      <c r="R699" s="63">
        <v>96</v>
      </c>
      <c r="S699" s="63"/>
      <c r="T699" s="67"/>
      <c r="U699" s="63"/>
      <c r="V699" s="63"/>
      <c r="W699" s="63">
        <f t="shared" si="282"/>
        <v>20</v>
      </c>
      <c r="X699" s="63">
        <v>0</v>
      </c>
      <c r="Y699" s="63"/>
      <c r="Z699" s="63"/>
      <c r="AA699" s="63"/>
      <c r="AB699" s="63"/>
      <c r="AJ699" s="8">
        <v>0</v>
      </c>
      <c r="AN699" t="str">
        <f t="shared" si="280"/>
        <v>Westbrook</v>
      </c>
      <c r="AO699" t="s">
        <v>1539</v>
      </c>
      <c r="AP699">
        <v>1</v>
      </c>
      <c r="AR699" s="111">
        <v>23</v>
      </c>
      <c r="AS699" s="113">
        <v>5</v>
      </c>
      <c r="AT699" s="113">
        <v>120</v>
      </c>
      <c r="AU699" s="117">
        <v>82105</v>
      </c>
      <c r="AV699" s="117">
        <f t="shared" si="281"/>
        <v>23005</v>
      </c>
      <c r="AW699" t="s">
        <v>1257</v>
      </c>
      <c r="AX699">
        <f t="shared" si="273"/>
        <v>2382105</v>
      </c>
      <c r="AY699" s="1">
        <v>432</v>
      </c>
      <c r="BC699">
        <v>17.059999999999999</v>
      </c>
      <c r="BD699">
        <v>0.2</v>
      </c>
      <c r="BE699">
        <v>16.87</v>
      </c>
      <c r="BH699" s="123">
        <f t="shared" si="276"/>
        <v>0.626</v>
      </c>
      <c r="BI699" s="123">
        <f t="shared" si="277"/>
        <v>0</v>
      </c>
      <c r="BJ699">
        <f t="shared" si="278"/>
        <v>0</v>
      </c>
      <c r="BN699" s="63">
        <v>20</v>
      </c>
    </row>
    <row r="700" spans="1:66" hidden="1" outlineLevel="1">
      <c r="A700" t="s">
        <v>3085</v>
      </c>
      <c r="B700" s="8" t="s">
        <v>1706</v>
      </c>
      <c r="C700" s="1">
        <f t="shared" si="272"/>
        <v>269</v>
      </c>
      <c r="D700" s="5">
        <f>IF(N700&gt;0, RANK(N700,(N700:P700,Q700:AE700)),0)</f>
        <v>2</v>
      </c>
      <c r="E700" s="5">
        <f>IF(O700&gt;0,RANK(O700,(N700:P700,Q700:AE700)),0)</f>
        <v>1</v>
      </c>
      <c r="F700" s="5">
        <f t="shared" si="274"/>
        <v>0</v>
      </c>
      <c r="G700" s="1">
        <f t="shared" si="256"/>
        <v>29</v>
      </c>
      <c r="H700" s="2">
        <f t="shared" si="279"/>
        <v>0.10780669144981413</v>
      </c>
      <c r="I700" s="6"/>
      <c r="J700" s="2">
        <f t="shared" si="257"/>
        <v>0.43494423791821563</v>
      </c>
      <c r="K700" s="2">
        <f t="shared" si="258"/>
        <v>0.54275092936802971</v>
      </c>
      <c r="L700" s="2">
        <f t="shared" si="259"/>
        <v>0</v>
      </c>
      <c r="M700" s="2">
        <f t="shared" si="275"/>
        <v>2.2304832713754719E-2</v>
      </c>
      <c r="N700" s="63">
        <v>117</v>
      </c>
      <c r="O700" s="63">
        <v>146</v>
      </c>
      <c r="P700" s="63"/>
      <c r="Q700" s="63">
        <v>1</v>
      </c>
      <c r="R700" s="63">
        <v>5</v>
      </c>
      <c r="S700" s="63"/>
      <c r="T700" s="67"/>
      <c r="U700" s="63"/>
      <c r="V700" s="63"/>
      <c r="W700" s="63">
        <f t="shared" si="282"/>
        <v>0</v>
      </c>
      <c r="X700" s="63">
        <v>0</v>
      </c>
      <c r="Y700" s="63"/>
      <c r="Z700" s="63"/>
      <c r="AA700" s="63"/>
      <c r="AB700" s="63"/>
      <c r="AJ700" s="8">
        <v>0</v>
      </c>
      <c r="AN700" t="str">
        <f t="shared" si="280"/>
        <v>Westfield</v>
      </c>
      <c r="AO700" t="s">
        <v>2848</v>
      </c>
      <c r="AP700">
        <v>2</v>
      </c>
      <c r="AR700" s="111">
        <v>23</v>
      </c>
      <c r="AS700" s="113">
        <v>3</v>
      </c>
      <c r="AT700" s="113">
        <v>325</v>
      </c>
      <c r="AU700" s="117">
        <v>82770</v>
      </c>
      <c r="AV700" s="117">
        <f t="shared" si="281"/>
        <v>23003</v>
      </c>
      <c r="AW700" t="s">
        <v>1480</v>
      </c>
      <c r="AX700">
        <f t="shared" si="273"/>
        <v>2382770</v>
      </c>
      <c r="AY700" s="1">
        <v>5</v>
      </c>
      <c r="BC700">
        <v>40.33</v>
      </c>
      <c r="BD700">
        <v>0.04</v>
      </c>
      <c r="BE700">
        <v>40.299999999999997</v>
      </c>
      <c r="BH700" s="123">
        <f t="shared" si="276"/>
        <v>0</v>
      </c>
      <c r="BI700" s="123">
        <f t="shared" si="277"/>
        <v>0.54200000000000004</v>
      </c>
      <c r="BJ700">
        <f t="shared" si="278"/>
        <v>0</v>
      </c>
      <c r="BN700" s="63">
        <v>0</v>
      </c>
    </row>
    <row r="701" spans="1:66" hidden="1" outlineLevel="1">
      <c r="A701" t="s">
        <v>3227</v>
      </c>
      <c r="B701" s="8" t="s">
        <v>1706</v>
      </c>
      <c r="C701" s="1">
        <f t="shared" si="272"/>
        <v>43</v>
      </c>
      <c r="D701" s="5">
        <f>IF(N701&gt;0, RANK(N701,(N701:P701,Q701:AE701)),0)</f>
        <v>1</v>
      </c>
      <c r="E701" s="5">
        <f>IF(O701&gt;0,RANK(O701,(N701:P701,Q701:AE701)),0)</f>
        <v>1</v>
      </c>
      <c r="F701" s="5">
        <f t="shared" si="274"/>
        <v>0</v>
      </c>
      <c r="G701" s="1">
        <f t="shared" si="256"/>
        <v>0</v>
      </c>
      <c r="H701" s="2">
        <f t="shared" si="279"/>
        <v>0</v>
      </c>
      <c r="I701" s="6"/>
      <c r="J701" s="2">
        <f t="shared" si="257"/>
        <v>0.48837209302325579</v>
      </c>
      <c r="K701" s="2">
        <f t="shared" si="258"/>
        <v>0.48837209302325579</v>
      </c>
      <c r="L701" s="2">
        <f t="shared" si="259"/>
        <v>0</v>
      </c>
      <c r="M701" s="2">
        <f t="shared" si="275"/>
        <v>2.3255813953488413E-2</v>
      </c>
      <c r="N701" s="63">
        <v>21</v>
      </c>
      <c r="O701" s="63">
        <v>21</v>
      </c>
      <c r="P701" s="63"/>
      <c r="Q701" s="63">
        <v>0</v>
      </c>
      <c r="R701" s="63">
        <v>1</v>
      </c>
      <c r="S701" s="63"/>
      <c r="T701" s="67"/>
      <c r="U701" s="63"/>
      <c r="V701" s="63"/>
      <c r="W701" s="63">
        <f t="shared" si="282"/>
        <v>0</v>
      </c>
      <c r="X701" s="63">
        <v>0</v>
      </c>
      <c r="Y701" s="63"/>
      <c r="Z701" s="63"/>
      <c r="AA701" s="63"/>
      <c r="AB701" s="63"/>
      <c r="AJ701" s="8">
        <v>0</v>
      </c>
      <c r="AN701" t="str">
        <f t="shared" si="280"/>
        <v>Westmanland</v>
      </c>
      <c r="AO701" t="s">
        <v>2848</v>
      </c>
      <c r="AP701">
        <v>2</v>
      </c>
      <c r="AR701" s="111">
        <v>23</v>
      </c>
      <c r="AS701" s="113">
        <v>3</v>
      </c>
      <c r="AT701" s="113">
        <v>330</v>
      </c>
      <c r="AU701" s="117">
        <v>83540</v>
      </c>
      <c r="AV701" s="117">
        <f t="shared" si="281"/>
        <v>23003</v>
      </c>
      <c r="AW701" t="s">
        <v>1480</v>
      </c>
      <c r="AX701">
        <f t="shared" si="273"/>
        <v>2383540</v>
      </c>
      <c r="AY701" s="1">
        <v>0</v>
      </c>
      <c r="BC701">
        <v>36.57</v>
      </c>
      <c r="BD701">
        <v>0.91</v>
      </c>
      <c r="BE701">
        <v>35.67</v>
      </c>
      <c r="BH701" s="123">
        <f t="shared" si="276"/>
        <v>0.48799999999999999</v>
      </c>
      <c r="BI701" s="123">
        <f t="shared" si="277"/>
        <v>0.48799999999999999</v>
      </c>
      <c r="BJ701">
        <f t="shared" si="278"/>
        <v>4</v>
      </c>
      <c r="BN701" s="63">
        <v>0</v>
      </c>
    </row>
    <row r="702" spans="1:66" hidden="1" outlineLevel="1">
      <c r="A702" t="s">
        <v>1438</v>
      </c>
      <c r="B702" s="8" t="s">
        <v>1706</v>
      </c>
      <c r="C702" s="1">
        <f t="shared" si="272"/>
        <v>135</v>
      </c>
      <c r="D702" s="5">
        <f>IF(N702&gt;0, RANK(N702,(N702:P702,Q702:AE702)),0)</f>
        <v>2</v>
      </c>
      <c r="E702" s="5">
        <f>IF(O702&gt;0,RANK(O702,(N702:P702,Q702:AE702)),0)</f>
        <v>1</v>
      </c>
      <c r="F702" s="5">
        <f t="shared" si="274"/>
        <v>0</v>
      </c>
      <c r="G702" s="1">
        <f t="shared" si="256"/>
        <v>31</v>
      </c>
      <c r="H702" s="2">
        <f t="shared" si="279"/>
        <v>0.22962962962962963</v>
      </c>
      <c r="I702" s="6"/>
      <c r="J702" s="2">
        <f t="shared" si="257"/>
        <v>0.37037037037037035</v>
      </c>
      <c r="K702" s="2">
        <f t="shared" si="258"/>
        <v>0.6</v>
      </c>
      <c r="L702" s="2">
        <f t="shared" si="259"/>
        <v>0</v>
      </c>
      <c r="M702" s="2">
        <f t="shared" si="275"/>
        <v>2.9629629629629672E-2</v>
      </c>
      <c r="N702" s="63">
        <v>50</v>
      </c>
      <c r="O702" s="63">
        <v>81</v>
      </c>
      <c r="P702" s="63"/>
      <c r="Q702" s="63">
        <v>0</v>
      </c>
      <c r="R702" s="63">
        <v>0</v>
      </c>
      <c r="S702" s="63"/>
      <c r="T702" s="67"/>
      <c r="U702" s="63"/>
      <c r="V702" s="63"/>
      <c r="W702" s="63">
        <f t="shared" si="282"/>
        <v>4</v>
      </c>
      <c r="X702" s="63">
        <v>0</v>
      </c>
      <c r="Y702" s="63"/>
      <c r="Z702" s="63"/>
      <c r="AA702" s="63"/>
      <c r="AB702" s="63"/>
      <c r="AJ702" s="8">
        <v>0</v>
      </c>
      <c r="AN702" t="str">
        <f t="shared" si="280"/>
        <v>Weston</v>
      </c>
      <c r="AO702" t="s">
        <v>2848</v>
      </c>
      <c r="AP702">
        <v>2</v>
      </c>
      <c r="AR702" s="111">
        <v>23</v>
      </c>
      <c r="AS702" s="113">
        <v>3</v>
      </c>
      <c r="AT702" s="113">
        <v>335</v>
      </c>
      <c r="AU702" s="117">
        <v>83785</v>
      </c>
      <c r="AV702" s="117">
        <f t="shared" si="281"/>
        <v>23003</v>
      </c>
      <c r="AW702" t="s">
        <v>1480</v>
      </c>
      <c r="AX702">
        <f t="shared" si="273"/>
        <v>2383785</v>
      </c>
      <c r="AY702" s="1">
        <v>1</v>
      </c>
      <c r="BC702">
        <v>40.35</v>
      </c>
      <c r="BD702">
        <v>9.8699999999999992</v>
      </c>
      <c r="BE702">
        <v>30.48</v>
      </c>
      <c r="BH702" s="123">
        <f t="shared" si="276"/>
        <v>0</v>
      </c>
      <c r="BI702" s="123">
        <f t="shared" si="277"/>
        <v>0.6</v>
      </c>
      <c r="BJ702">
        <f t="shared" si="278"/>
        <v>0</v>
      </c>
      <c r="BN702" s="63">
        <v>4</v>
      </c>
    </row>
    <row r="703" spans="1:66" hidden="1" outlineLevel="1">
      <c r="A703" t="s">
        <v>574</v>
      </c>
      <c r="B703" s="8" t="s">
        <v>1706</v>
      </c>
      <c r="C703" s="1">
        <f t="shared" si="272"/>
        <v>486</v>
      </c>
      <c r="D703" s="5">
        <f>IF(N703&gt;0, RANK(N703,(N703:P703,Q703:AE703)),0)</f>
        <v>1</v>
      </c>
      <c r="E703" s="5">
        <f>IF(O703&gt;0,RANK(O703,(N703:P703,Q703:AE703)),0)</f>
        <v>2</v>
      </c>
      <c r="F703" s="5">
        <f t="shared" si="274"/>
        <v>0</v>
      </c>
      <c r="G703" s="1">
        <f t="shared" si="256"/>
        <v>33</v>
      </c>
      <c r="H703" s="2">
        <f t="shared" si="279"/>
        <v>6.7901234567901231E-2</v>
      </c>
      <c r="I703" s="6"/>
      <c r="J703" s="2">
        <f t="shared" si="257"/>
        <v>0.52263374485596703</v>
      </c>
      <c r="K703" s="2">
        <f t="shared" si="258"/>
        <v>0.45473251028806583</v>
      </c>
      <c r="L703" s="2">
        <f t="shared" si="259"/>
        <v>0</v>
      </c>
      <c r="M703" s="2">
        <f t="shared" si="275"/>
        <v>2.2633744855967142E-2</v>
      </c>
      <c r="N703" s="63">
        <v>254</v>
      </c>
      <c r="O703" s="63">
        <v>221</v>
      </c>
      <c r="P703" s="63"/>
      <c r="Q703" s="63">
        <v>7</v>
      </c>
      <c r="R703" s="63">
        <v>4</v>
      </c>
      <c r="S703" s="63"/>
      <c r="T703" s="67"/>
      <c r="U703" s="63"/>
      <c r="V703" s="63"/>
      <c r="W703" s="63">
        <f t="shared" si="282"/>
        <v>0</v>
      </c>
      <c r="X703" s="63">
        <v>0</v>
      </c>
      <c r="Y703" s="63"/>
      <c r="Z703" s="63"/>
      <c r="AA703" s="63"/>
      <c r="AB703" s="63"/>
      <c r="AJ703" s="8">
        <v>0</v>
      </c>
      <c r="AN703" t="str">
        <f t="shared" si="280"/>
        <v>Westport Island</v>
      </c>
      <c r="AO703" t="s">
        <v>1605</v>
      </c>
      <c r="AP703">
        <v>1</v>
      </c>
      <c r="AR703" s="111">
        <v>23</v>
      </c>
      <c r="AS703" s="113">
        <v>15</v>
      </c>
      <c r="AT703" s="113">
        <v>92</v>
      </c>
      <c r="AU703" s="117">
        <v>84135</v>
      </c>
      <c r="AV703" s="117">
        <f t="shared" si="281"/>
        <v>23015</v>
      </c>
      <c r="AW703" t="s">
        <v>1480</v>
      </c>
      <c r="AX703">
        <f t="shared" si="273"/>
        <v>2384135</v>
      </c>
      <c r="AY703" s="1">
        <v>3</v>
      </c>
      <c r="BC703">
        <v>14.2</v>
      </c>
      <c r="BD703">
        <v>5.46</v>
      </c>
      <c r="BE703">
        <v>8.74</v>
      </c>
      <c r="BH703" s="123">
        <f t="shared" si="276"/>
        <v>0.52200000000000002</v>
      </c>
      <c r="BI703" s="123">
        <f t="shared" si="277"/>
        <v>0</v>
      </c>
      <c r="BJ703">
        <f t="shared" si="278"/>
        <v>0</v>
      </c>
      <c r="BN703" s="63">
        <v>0</v>
      </c>
    </row>
    <row r="704" spans="1:66" hidden="1" outlineLevel="1">
      <c r="A704" t="s">
        <v>938</v>
      </c>
      <c r="B704" s="8" t="s">
        <v>1706</v>
      </c>
      <c r="C704" s="1">
        <f t="shared" si="272"/>
        <v>1263</v>
      </c>
      <c r="D704" s="5">
        <f>IF(N704&gt;0, RANK(N704,(N704:P704,Q704:AE704)),0)</f>
        <v>1</v>
      </c>
      <c r="E704" s="5">
        <f>IF(O704&gt;0,RANK(O704,(N704:P704,Q704:AE704)),0)</f>
        <v>2</v>
      </c>
      <c r="F704" s="5">
        <f t="shared" si="274"/>
        <v>0</v>
      </c>
      <c r="G704" s="1">
        <f t="shared" si="256"/>
        <v>162</v>
      </c>
      <c r="H704" s="2">
        <f t="shared" si="279"/>
        <v>0.12826603325415678</v>
      </c>
      <c r="I704" s="6"/>
      <c r="J704" s="2">
        <f t="shared" si="257"/>
        <v>0.54869358669833734</v>
      </c>
      <c r="K704" s="2">
        <f t="shared" si="258"/>
        <v>0.42042755344418054</v>
      </c>
      <c r="L704" s="2">
        <f t="shared" si="259"/>
        <v>0</v>
      </c>
      <c r="M704" s="2">
        <f t="shared" si="275"/>
        <v>3.0878859857482122E-2</v>
      </c>
      <c r="N704" s="63">
        <v>693</v>
      </c>
      <c r="O704" s="63">
        <v>531</v>
      </c>
      <c r="P704" s="63"/>
      <c r="Q704" s="63">
        <v>14</v>
      </c>
      <c r="R704" s="63">
        <v>18</v>
      </c>
      <c r="S704" s="63"/>
      <c r="T704" s="67"/>
      <c r="U704" s="63"/>
      <c r="V704" s="63"/>
      <c r="W704" s="63">
        <f t="shared" si="282"/>
        <v>6</v>
      </c>
      <c r="X704" s="63">
        <v>1</v>
      </c>
      <c r="Y704" s="63"/>
      <c r="Z704" s="63"/>
      <c r="AA704" s="63"/>
      <c r="AB704" s="63"/>
      <c r="AJ704" s="8">
        <v>0</v>
      </c>
      <c r="AN704" t="str">
        <f t="shared" si="280"/>
        <v>Whitefield</v>
      </c>
      <c r="AO704" t="s">
        <v>1605</v>
      </c>
      <c r="AP704">
        <v>1</v>
      </c>
      <c r="AR704" s="111">
        <v>23</v>
      </c>
      <c r="AS704" s="113">
        <v>15</v>
      </c>
      <c r="AT704" s="113">
        <v>95</v>
      </c>
      <c r="AU704" s="117">
        <v>85010</v>
      </c>
      <c r="AV704" s="117">
        <f t="shared" si="281"/>
        <v>23015</v>
      </c>
      <c r="AW704" t="s">
        <v>1480</v>
      </c>
      <c r="AX704">
        <f t="shared" si="273"/>
        <v>2385010</v>
      </c>
      <c r="AY704" s="1">
        <v>14</v>
      </c>
      <c r="BC704">
        <v>47.54</v>
      </c>
      <c r="BD704">
        <v>0.7</v>
      </c>
      <c r="BE704">
        <v>46.84</v>
      </c>
      <c r="BH704" s="123">
        <f t="shared" si="276"/>
        <v>0.54800000000000004</v>
      </c>
      <c r="BI704" s="123">
        <f t="shared" si="277"/>
        <v>0</v>
      </c>
      <c r="BJ704">
        <f t="shared" si="278"/>
        <v>0</v>
      </c>
      <c r="BN704" s="63">
        <v>6</v>
      </c>
    </row>
    <row r="705" spans="1:66" hidden="1" outlineLevel="1">
      <c r="A705" t="s">
        <v>2491</v>
      </c>
      <c r="B705" s="8" t="s">
        <v>1706</v>
      </c>
      <c r="C705" s="1">
        <f t="shared" si="272"/>
        <v>338</v>
      </c>
      <c r="D705" s="5">
        <f>IF(N705&gt;0, RANK(N705,(N705:P705,Q705:AE705)),0)</f>
        <v>1</v>
      </c>
      <c r="E705" s="5">
        <f>IF(O705&gt;0,RANK(O705,(N705:P705,Q705:AE705)),0)</f>
        <v>2</v>
      </c>
      <c r="F705" s="5">
        <f t="shared" si="274"/>
        <v>0</v>
      </c>
      <c r="G705" s="1">
        <f t="shared" si="256"/>
        <v>24</v>
      </c>
      <c r="H705" s="2">
        <f t="shared" si="279"/>
        <v>7.1005917159763315E-2</v>
      </c>
      <c r="I705" s="6"/>
      <c r="J705" s="2">
        <f t="shared" si="257"/>
        <v>0.52662721893491127</v>
      </c>
      <c r="K705" s="2">
        <f t="shared" si="258"/>
        <v>0.45562130177514792</v>
      </c>
      <c r="L705" s="2">
        <f t="shared" si="259"/>
        <v>0</v>
      </c>
      <c r="M705" s="2">
        <f t="shared" si="275"/>
        <v>1.7751479289940808E-2</v>
      </c>
      <c r="N705" s="63">
        <v>178</v>
      </c>
      <c r="O705" s="63">
        <v>154</v>
      </c>
      <c r="P705" s="63"/>
      <c r="Q705" s="63">
        <v>2</v>
      </c>
      <c r="R705" s="63">
        <v>4</v>
      </c>
      <c r="S705" s="63"/>
      <c r="T705" s="67"/>
      <c r="U705" s="63"/>
      <c r="V705" s="63"/>
      <c r="W705" s="63">
        <f t="shared" si="282"/>
        <v>0</v>
      </c>
      <c r="X705" s="63">
        <v>0</v>
      </c>
      <c r="Y705" s="63"/>
      <c r="Z705" s="63"/>
      <c r="AA705" s="63"/>
      <c r="AB705" s="63"/>
      <c r="AJ705" s="8">
        <v>0</v>
      </c>
      <c r="AN705" t="str">
        <f t="shared" si="280"/>
        <v>Whiting</v>
      </c>
      <c r="AO705" t="s">
        <v>699</v>
      </c>
      <c r="AP705">
        <v>2</v>
      </c>
      <c r="AR705" s="111">
        <v>23</v>
      </c>
      <c r="AS705" s="113">
        <v>29</v>
      </c>
      <c r="AT705" s="113">
        <v>220</v>
      </c>
      <c r="AU705" s="117">
        <v>85185</v>
      </c>
      <c r="AV705" s="117">
        <f t="shared" si="281"/>
        <v>23029</v>
      </c>
      <c r="AW705" t="s">
        <v>1480</v>
      </c>
      <c r="AX705">
        <f t="shared" si="273"/>
        <v>2385185</v>
      </c>
      <c r="AY705" s="1">
        <v>6</v>
      </c>
      <c r="BC705">
        <v>52.11</v>
      </c>
      <c r="BD705">
        <v>5.34</v>
      </c>
      <c r="BE705">
        <v>46.77</v>
      </c>
      <c r="BH705" s="123">
        <f t="shared" si="276"/>
        <v>0.52600000000000002</v>
      </c>
      <c r="BI705" s="123">
        <f t="shared" si="277"/>
        <v>0</v>
      </c>
      <c r="BJ705">
        <f t="shared" si="278"/>
        <v>0</v>
      </c>
      <c r="BN705" s="63">
        <v>0</v>
      </c>
    </row>
    <row r="706" spans="1:66" hidden="1" outlineLevel="1">
      <c r="A706" t="s">
        <v>612</v>
      </c>
      <c r="B706" s="8" t="s">
        <v>1706</v>
      </c>
      <c r="C706" s="1">
        <f t="shared" si="272"/>
        <v>110</v>
      </c>
      <c r="D706" s="5">
        <f>IF(N706&gt;0, RANK(N706,(N706:P706,Q706:AE706)),0)</f>
        <v>2</v>
      </c>
      <c r="E706" s="5">
        <f>IF(O706&gt;0,RANK(O706,(N706:P706,Q706:AE706)),0)</f>
        <v>1</v>
      </c>
      <c r="F706" s="5">
        <f t="shared" si="274"/>
        <v>0</v>
      </c>
      <c r="G706" s="1">
        <f t="shared" si="256"/>
        <v>8</v>
      </c>
      <c r="H706" s="2">
        <f t="shared" si="279"/>
        <v>7.2727272727272724E-2</v>
      </c>
      <c r="I706" s="6"/>
      <c r="J706" s="2">
        <f t="shared" si="257"/>
        <v>0.43636363636363634</v>
      </c>
      <c r="K706" s="2">
        <f t="shared" si="258"/>
        <v>0.50909090909090904</v>
      </c>
      <c r="L706" s="2">
        <f t="shared" si="259"/>
        <v>0</v>
      </c>
      <c r="M706" s="2">
        <f t="shared" si="275"/>
        <v>5.4545454545454675E-2</v>
      </c>
      <c r="N706" s="63">
        <v>48</v>
      </c>
      <c r="O706" s="63">
        <v>56</v>
      </c>
      <c r="P706" s="63"/>
      <c r="Q706" s="63">
        <v>3</v>
      </c>
      <c r="R706" s="63">
        <v>2</v>
      </c>
      <c r="S706" s="63"/>
      <c r="T706" s="67"/>
      <c r="U706" s="63"/>
      <c r="V706" s="63"/>
      <c r="W706" s="63">
        <f t="shared" si="282"/>
        <v>0</v>
      </c>
      <c r="X706" s="63">
        <v>0</v>
      </c>
      <c r="Y706" s="63"/>
      <c r="Z706" s="63"/>
      <c r="AA706" s="63"/>
      <c r="AB706" s="63"/>
      <c r="AJ706" s="8">
        <v>1</v>
      </c>
      <c r="AN706" t="str">
        <f t="shared" si="280"/>
        <v>Whitneyville</v>
      </c>
      <c r="AO706" t="s">
        <v>699</v>
      </c>
      <c r="AP706">
        <v>2</v>
      </c>
      <c r="AR706" s="111">
        <v>23</v>
      </c>
      <c r="AS706" s="113">
        <v>29</v>
      </c>
      <c r="AT706" s="113">
        <v>225</v>
      </c>
      <c r="AU706" s="117">
        <v>85290</v>
      </c>
      <c r="AV706" s="117">
        <f t="shared" si="281"/>
        <v>23029</v>
      </c>
      <c r="AW706" t="s">
        <v>1480</v>
      </c>
      <c r="AX706">
        <f t="shared" si="273"/>
        <v>2385290</v>
      </c>
      <c r="AY706" s="1">
        <v>0</v>
      </c>
      <c r="BC706">
        <v>14.62</v>
      </c>
      <c r="BD706">
        <v>0.31</v>
      </c>
      <c r="BE706">
        <v>14.31</v>
      </c>
      <c r="BH706" s="123">
        <f t="shared" si="276"/>
        <v>0</v>
      </c>
      <c r="BI706" s="123">
        <f t="shared" si="277"/>
        <v>0.50900000000000001</v>
      </c>
      <c r="BJ706">
        <f t="shared" si="278"/>
        <v>0</v>
      </c>
      <c r="BN706" s="63">
        <v>0</v>
      </c>
    </row>
    <row r="707" spans="1:66" hidden="1" outlineLevel="1">
      <c r="A707" t="s">
        <v>1896</v>
      </c>
      <c r="B707" s="8" t="s">
        <v>1706</v>
      </c>
      <c r="C707" s="1">
        <f t="shared" si="272"/>
        <v>82</v>
      </c>
      <c r="D707" s="5">
        <f>IF(N707&gt;0, RANK(N707,(N707:P707,Q707:AE707)),0)</f>
        <v>2</v>
      </c>
      <c r="E707" s="5">
        <f>IF(O707&gt;0,RANK(O707,(N707:P707,Q707:AE707)),0)</f>
        <v>1</v>
      </c>
      <c r="F707" s="5">
        <f t="shared" si="274"/>
        <v>0</v>
      </c>
      <c r="G707" s="1">
        <f t="shared" si="256"/>
        <v>16</v>
      </c>
      <c r="H707" s="2">
        <f t="shared" si="279"/>
        <v>0.1951219512195122</v>
      </c>
      <c r="I707" s="6"/>
      <c r="J707" s="2">
        <f t="shared" si="257"/>
        <v>0.3902439024390244</v>
      </c>
      <c r="K707" s="2">
        <f t="shared" si="258"/>
        <v>0.58536585365853655</v>
      </c>
      <c r="L707" s="2">
        <f t="shared" si="259"/>
        <v>0</v>
      </c>
      <c r="M707" s="2">
        <f t="shared" si="275"/>
        <v>2.4390243902439046E-2</v>
      </c>
      <c r="N707" s="63">
        <v>32</v>
      </c>
      <c r="O707" s="63">
        <v>48</v>
      </c>
      <c r="P707" s="63"/>
      <c r="Q707" s="63">
        <v>1</v>
      </c>
      <c r="R707" s="63">
        <v>0</v>
      </c>
      <c r="S707" s="63"/>
      <c r="T707" s="67"/>
      <c r="U707" s="63"/>
      <c r="V707" s="63"/>
      <c r="W707" s="63">
        <f t="shared" si="282"/>
        <v>1</v>
      </c>
      <c r="X707" s="63">
        <v>0</v>
      </c>
      <c r="Y707" s="63"/>
      <c r="Z707" s="63"/>
      <c r="AA707" s="63"/>
      <c r="AB707" s="63"/>
      <c r="AJ707" s="8">
        <v>0</v>
      </c>
      <c r="AN707" t="str">
        <f t="shared" si="280"/>
        <v>Willimantic</v>
      </c>
      <c r="AO707" t="s">
        <v>1968</v>
      </c>
      <c r="AP707">
        <v>2</v>
      </c>
      <c r="AR707" s="111">
        <v>23</v>
      </c>
      <c r="AS707" s="113">
        <v>21</v>
      </c>
      <c r="AT707" s="113">
        <v>100</v>
      </c>
      <c r="AU707" s="117">
        <v>85710</v>
      </c>
      <c r="AV707" s="117">
        <f t="shared" si="281"/>
        <v>23021</v>
      </c>
      <c r="AW707" t="s">
        <v>1480</v>
      </c>
      <c r="AX707">
        <f t="shared" si="273"/>
        <v>2385710</v>
      </c>
      <c r="AY707" s="1">
        <v>1</v>
      </c>
      <c r="BC707">
        <v>48.1</v>
      </c>
      <c r="BD707">
        <v>4.55</v>
      </c>
      <c r="BE707">
        <v>43.55</v>
      </c>
      <c r="BH707" s="123">
        <f t="shared" si="276"/>
        <v>0</v>
      </c>
      <c r="BI707" s="123">
        <f t="shared" si="277"/>
        <v>0.58499999999999996</v>
      </c>
      <c r="BJ707">
        <f t="shared" si="278"/>
        <v>0</v>
      </c>
      <c r="BN707" s="63">
        <v>1</v>
      </c>
    </row>
    <row r="708" spans="1:66" hidden="1" outlineLevel="1">
      <c r="A708" t="s">
        <v>2086</v>
      </c>
      <c r="B708" s="8" t="s">
        <v>1706</v>
      </c>
      <c r="C708" s="1">
        <f t="shared" si="272"/>
        <v>2241</v>
      </c>
      <c r="D708" s="5">
        <f>IF(N708&gt;0, RANK(N708,(N708:P708,Q708:AE708)),0)</f>
        <v>1</v>
      </c>
      <c r="E708" s="5">
        <f>IF(O708&gt;0,RANK(O708,(N708:P708,Q708:AE708)),0)</f>
        <v>2</v>
      </c>
      <c r="F708" s="5">
        <f t="shared" si="274"/>
        <v>0</v>
      </c>
      <c r="G708" s="1">
        <f t="shared" si="256"/>
        <v>330</v>
      </c>
      <c r="H708" s="2">
        <f t="shared" si="279"/>
        <v>0.14725568942436412</v>
      </c>
      <c r="I708" s="6"/>
      <c r="J708" s="2">
        <f t="shared" si="257"/>
        <v>0.55823293172690758</v>
      </c>
      <c r="K708" s="2">
        <f t="shared" si="258"/>
        <v>0.41097724230254351</v>
      </c>
      <c r="L708" s="2">
        <f t="shared" si="259"/>
        <v>0</v>
      </c>
      <c r="M708" s="2">
        <f t="shared" si="275"/>
        <v>3.0789825970548912E-2</v>
      </c>
      <c r="N708" s="63">
        <v>1251</v>
      </c>
      <c r="O708" s="63">
        <v>921</v>
      </c>
      <c r="P708" s="63"/>
      <c r="Q708" s="63">
        <v>31</v>
      </c>
      <c r="R708" s="63">
        <v>38</v>
      </c>
      <c r="S708" s="63"/>
      <c r="T708" s="67"/>
      <c r="U708" s="63"/>
      <c r="V708" s="63"/>
      <c r="W708" s="63">
        <f t="shared" si="282"/>
        <v>0</v>
      </c>
      <c r="X708" s="63">
        <v>0</v>
      </c>
      <c r="Y708" s="63"/>
      <c r="Z708" s="63"/>
      <c r="AA708" s="63"/>
      <c r="AB708" s="63"/>
      <c r="AJ708" s="8">
        <v>0</v>
      </c>
      <c r="AN708" t="str">
        <f t="shared" si="280"/>
        <v>Wilton</v>
      </c>
      <c r="AO708" t="s">
        <v>1146</v>
      </c>
      <c r="AP708">
        <v>2</v>
      </c>
      <c r="AR708" s="111">
        <v>23</v>
      </c>
      <c r="AS708" s="113">
        <v>7</v>
      </c>
      <c r="AT708" s="113">
        <v>105</v>
      </c>
      <c r="AU708" s="117">
        <v>85850</v>
      </c>
      <c r="AV708" s="117">
        <f t="shared" si="281"/>
        <v>23007</v>
      </c>
      <c r="AW708" t="s">
        <v>1480</v>
      </c>
      <c r="AX708">
        <f t="shared" si="273"/>
        <v>2385850</v>
      </c>
      <c r="AY708" s="1">
        <v>64</v>
      </c>
      <c r="BC708">
        <v>42.82</v>
      </c>
      <c r="BD708">
        <v>1.56</v>
      </c>
      <c r="BE708">
        <v>41.26</v>
      </c>
      <c r="BH708" s="123">
        <f t="shared" si="276"/>
        <v>0.55800000000000005</v>
      </c>
      <c r="BI708" s="123">
        <f t="shared" si="277"/>
        <v>0</v>
      </c>
      <c r="BJ708">
        <f t="shared" si="278"/>
        <v>0</v>
      </c>
      <c r="BN708" s="63">
        <v>0</v>
      </c>
    </row>
    <row r="709" spans="1:66" hidden="1" outlineLevel="1">
      <c r="A709" t="s">
        <v>3489</v>
      </c>
      <c r="B709" s="8" t="s">
        <v>1706</v>
      </c>
      <c r="C709" s="1">
        <f>SUM(N709:AL709)</f>
        <v>24</v>
      </c>
      <c r="D709" s="5">
        <f>IF(N709&gt;0, RANK(N709,(N709:P709,Q709:AE709)),0)</f>
        <v>1</v>
      </c>
      <c r="E709" s="5">
        <f>IF(O709&gt;0,RANK(O709,(N709:P709,Q709:AE709)),0)</f>
        <v>2</v>
      </c>
      <c r="F709" s="5">
        <f>IF(P709&gt;0,RANK(P709,(N709:AE709)),0)</f>
        <v>0</v>
      </c>
      <c r="G709" s="1">
        <f>IF(C709&gt;0,MAX(N709:P709)-LARGE(N709:P709,2),0)</f>
        <v>6</v>
      </c>
      <c r="H709" s="2">
        <f>IF(C709&gt;0,G709/C709,0)</f>
        <v>0.25</v>
      </c>
      <c r="I709" s="6"/>
      <c r="J709" s="2">
        <f>IF(C709=0,"-",N709/C709)</f>
        <v>0.58333333333333337</v>
      </c>
      <c r="K709" s="2">
        <f>IF(C709=0,"-",O709/C709)</f>
        <v>0.33333333333333331</v>
      </c>
      <c r="L709" s="2">
        <f>IF(C709=0,"-",P709/C709)</f>
        <v>0</v>
      </c>
      <c r="M709" s="2">
        <f>IF(C709=0,"-",(1-J709-K709-L709))</f>
        <v>8.3333333333333315E-2</v>
      </c>
      <c r="N709" s="63">
        <v>14</v>
      </c>
      <c r="O709" s="63">
        <v>8</v>
      </c>
      <c r="P709" s="63"/>
      <c r="Q709" s="63">
        <v>2</v>
      </c>
      <c r="R709" s="63">
        <v>0</v>
      </c>
      <c r="S709" s="63"/>
      <c r="T709" s="67"/>
      <c r="U709" s="63"/>
      <c r="V709" s="63"/>
      <c r="W709" s="63">
        <f t="shared" si="282"/>
        <v>0</v>
      </c>
      <c r="X709" s="63">
        <v>0</v>
      </c>
      <c r="Y709" s="63"/>
      <c r="Z709" s="63"/>
      <c r="AA709" s="63"/>
      <c r="AB709" s="63"/>
      <c r="AJ709" s="8">
        <v>0</v>
      </c>
      <c r="AN709" t="str">
        <f t="shared" si="280"/>
        <v xml:space="preserve"> Wilton Twps</v>
      </c>
      <c r="AO709" t="s">
        <v>1146</v>
      </c>
      <c r="AP709">
        <v>2</v>
      </c>
      <c r="AR709" s="111">
        <v>23</v>
      </c>
      <c r="AS709" s="113">
        <v>7</v>
      </c>
      <c r="AU709" s="141">
        <v>85851</v>
      </c>
      <c r="AV709" s="117">
        <f t="shared" si="281"/>
        <v>23007</v>
      </c>
      <c r="AW709" t="s">
        <v>965</v>
      </c>
      <c r="AX709">
        <f t="shared" si="273"/>
        <v>2385851</v>
      </c>
      <c r="AY709" s="1">
        <v>0</v>
      </c>
      <c r="BI709" s="123"/>
      <c r="BN709" s="63">
        <v>0</v>
      </c>
    </row>
    <row r="710" spans="1:66" hidden="1" outlineLevel="1">
      <c r="A710" t="s">
        <v>2140</v>
      </c>
      <c r="B710" s="8" t="s">
        <v>1706</v>
      </c>
      <c r="C710" s="1">
        <f t="shared" si="272"/>
        <v>9041</v>
      </c>
      <c r="D710" s="5">
        <f>IF(N710&gt;0, RANK(N710,(N710:P710,Q710:AE710)),0)</f>
        <v>1</v>
      </c>
      <c r="E710" s="5">
        <f>IF(O710&gt;0,RANK(O710,(N710:P710,Q710:AE710)),0)</f>
        <v>2</v>
      </c>
      <c r="F710" s="5">
        <f t="shared" si="274"/>
        <v>0</v>
      </c>
      <c r="G710" s="1">
        <f t="shared" si="256"/>
        <v>597</v>
      </c>
      <c r="H710" s="2">
        <f t="shared" si="279"/>
        <v>6.6032518526711645E-2</v>
      </c>
      <c r="I710" s="6"/>
      <c r="J710" s="2">
        <f t="shared" si="257"/>
        <v>0.52029642738635107</v>
      </c>
      <c r="K710" s="2">
        <f t="shared" si="258"/>
        <v>0.45426390885963941</v>
      </c>
      <c r="L710" s="2">
        <f t="shared" si="259"/>
        <v>0</v>
      </c>
      <c r="M710" s="2">
        <f t="shared" si="275"/>
        <v>2.5439663754009523E-2</v>
      </c>
      <c r="N710" s="63">
        <v>4704</v>
      </c>
      <c r="O710" s="63">
        <v>4107</v>
      </c>
      <c r="P710" s="63"/>
      <c r="Q710" s="63">
        <v>139</v>
      </c>
      <c r="R710" s="63">
        <v>77</v>
      </c>
      <c r="S710" s="63"/>
      <c r="T710" s="67"/>
      <c r="U710" s="63"/>
      <c r="V710" s="63"/>
      <c r="W710" s="63">
        <f t="shared" si="282"/>
        <v>14</v>
      </c>
      <c r="X710" s="63">
        <v>0</v>
      </c>
      <c r="Y710" s="63"/>
      <c r="Z710" s="63"/>
      <c r="AA710" s="63"/>
      <c r="AB710" s="63"/>
      <c r="AJ710" s="8">
        <v>0</v>
      </c>
      <c r="AN710" t="str">
        <f t="shared" si="280"/>
        <v>Windham</v>
      </c>
      <c r="AO710" t="s">
        <v>1539</v>
      </c>
      <c r="AP710">
        <v>1</v>
      </c>
      <c r="AR710" s="111">
        <v>23</v>
      </c>
      <c r="AS710" s="113">
        <v>5</v>
      </c>
      <c r="AT710" s="113">
        <v>125</v>
      </c>
      <c r="AU710" s="117">
        <v>86025</v>
      </c>
      <c r="AV710" s="117">
        <f t="shared" si="281"/>
        <v>23005</v>
      </c>
      <c r="AW710" t="s">
        <v>1480</v>
      </c>
      <c r="AX710">
        <f t="shared" si="273"/>
        <v>2386025</v>
      </c>
      <c r="AY710" s="1">
        <v>83</v>
      </c>
      <c r="BC710">
        <v>50.28</v>
      </c>
      <c r="BD710">
        <v>3.6</v>
      </c>
      <c r="BE710">
        <v>46.68</v>
      </c>
      <c r="BH710" s="123">
        <f t="shared" si="276"/>
        <v>0.52</v>
      </c>
      <c r="BI710" s="123">
        <f t="shared" si="277"/>
        <v>0</v>
      </c>
      <c r="BJ710">
        <f t="shared" si="278"/>
        <v>0</v>
      </c>
      <c r="BN710" s="63">
        <v>14</v>
      </c>
    </row>
    <row r="711" spans="1:66" hidden="1" outlineLevel="1">
      <c r="A711" t="s">
        <v>2295</v>
      </c>
      <c r="B711" s="8" t="s">
        <v>1706</v>
      </c>
      <c r="C711" s="1">
        <f t="shared" si="272"/>
        <v>1234</v>
      </c>
      <c r="D711" s="5">
        <f>IF(N711&gt;0, RANK(N711,(N711:P711,Q711:AE711)),0)</f>
        <v>1</v>
      </c>
      <c r="E711" s="5">
        <f>IF(O711&gt;0,RANK(O711,(N711:P711,Q711:AE711)),0)</f>
        <v>2</v>
      </c>
      <c r="F711" s="5">
        <f t="shared" si="274"/>
        <v>0</v>
      </c>
      <c r="G711" s="1">
        <f t="shared" si="256"/>
        <v>32</v>
      </c>
      <c r="H711" s="2">
        <f t="shared" si="279"/>
        <v>2.5931928687196109E-2</v>
      </c>
      <c r="I711" s="6"/>
      <c r="J711" s="2">
        <f t="shared" si="257"/>
        <v>0.49432739059967584</v>
      </c>
      <c r="K711" s="2">
        <f t="shared" si="258"/>
        <v>0.46839546191247972</v>
      </c>
      <c r="L711" s="2">
        <f t="shared" si="259"/>
        <v>0</v>
      </c>
      <c r="M711" s="2">
        <f t="shared" si="275"/>
        <v>3.7277147487844386E-2</v>
      </c>
      <c r="N711" s="63">
        <v>610</v>
      </c>
      <c r="O711" s="63">
        <v>578</v>
      </c>
      <c r="P711" s="63"/>
      <c r="Q711" s="63">
        <v>22</v>
      </c>
      <c r="R711" s="63">
        <v>16</v>
      </c>
      <c r="S711" s="63"/>
      <c r="T711" s="67"/>
      <c r="U711" s="63"/>
      <c r="V711" s="63"/>
      <c r="W711" s="63">
        <f t="shared" si="282"/>
        <v>8</v>
      </c>
      <c r="X711" s="63">
        <v>0</v>
      </c>
      <c r="Y711" s="63"/>
      <c r="Z711" s="63"/>
      <c r="AA711" s="63"/>
      <c r="AB711" s="63"/>
      <c r="AJ711" s="8">
        <v>0</v>
      </c>
      <c r="AN711" t="str">
        <f t="shared" si="280"/>
        <v>Windsor</v>
      </c>
      <c r="AO711" t="s">
        <v>3027</v>
      </c>
      <c r="AP711">
        <v>1</v>
      </c>
      <c r="AR711" s="111">
        <v>23</v>
      </c>
      <c r="AS711" s="113">
        <v>11</v>
      </c>
      <c r="AT711" s="113">
        <v>135</v>
      </c>
      <c r="AU711" s="117">
        <v>86165</v>
      </c>
      <c r="AV711" s="117">
        <f t="shared" si="281"/>
        <v>23011</v>
      </c>
      <c r="AW711" t="s">
        <v>1480</v>
      </c>
      <c r="AX711">
        <f t="shared" si="273"/>
        <v>2386165</v>
      </c>
      <c r="AY711" s="1">
        <v>13</v>
      </c>
      <c r="BC711">
        <v>35.58</v>
      </c>
      <c r="BD711">
        <v>0.93</v>
      </c>
      <c r="BE711">
        <v>34.65</v>
      </c>
      <c r="BH711" s="123">
        <f t="shared" si="276"/>
        <v>0.49399999999999999</v>
      </c>
      <c r="BI711" s="123">
        <f t="shared" si="277"/>
        <v>0</v>
      </c>
      <c r="BJ711">
        <f t="shared" si="278"/>
        <v>0</v>
      </c>
      <c r="BN711" s="63">
        <v>8</v>
      </c>
    </row>
    <row r="712" spans="1:66" hidden="1" outlineLevel="1">
      <c r="A712" t="s">
        <v>1450</v>
      </c>
      <c r="B712" s="8" t="s">
        <v>1706</v>
      </c>
      <c r="C712" s="1">
        <f t="shared" si="272"/>
        <v>178</v>
      </c>
      <c r="D712" s="5">
        <f>IF(N712&gt;0, RANK(N712,(N712:P712,Q712:AE712)),0)</f>
        <v>2</v>
      </c>
      <c r="E712" s="5">
        <f>IF(O712&gt;0,RANK(O712,(N712:P712,Q712:AE712)),0)</f>
        <v>1</v>
      </c>
      <c r="F712" s="5">
        <f t="shared" si="274"/>
        <v>0</v>
      </c>
      <c r="G712" s="1">
        <f t="shared" si="256"/>
        <v>46</v>
      </c>
      <c r="H712" s="2">
        <f t="shared" si="279"/>
        <v>0.25842696629213485</v>
      </c>
      <c r="I712" s="6"/>
      <c r="J712" s="2">
        <f t="shared" si="257"/>
        <v>0.3707865168539326</v>
      </c>
      <c r="K712" s="2">
        <f t="shared" si="258"/>
        <v>0.6292134831460674</v>
      </c>
      <c r="L712" s="2">
        <f t="shared" si="259"/>
        <v>0</v>
      </c>
      <c r="M712" s="2">
        <f t="shared" si="275"/>
        <v>0</v>
      </c>
      <c r="N712" s="63">
        <v>66</v>
      </c>
      <c r="O712" s="63">
        <v>112</v>
      </c>
      <c r="P712" s="63"/>
      <c r="Q712" s="63">
        <v>0</v>
      </c>
      <c r="R712" s="63">
        <v>0</v>
      </c>
      <c r="S712" s="63"/>
      <c r="T712" s="67"/>
      <c r="U712" s="63"/>
      <c r="V712" s="63"/>
      <c r="W712" s="63">
        <f t="shared" si="282"/>
        <v>0</v>
      </c>
      <c r="X712" s="63">
        <v>0</v>
      </c>
      <c r="Y712" s="63"/>
      <c r="Z712" s="63"/>
      <c r="AA712" s="63"/>
      <c r="AB712" s="63"/>
      <c r="AJ712" s="8">
        <v>0</v>
      </c>
      <c r="AN712" t="str">
        <f t="shared" si="280"/>
        <v>Winn</v>
      </c>
      <c r="AO712" t="s">
        <v>2496</v>
      </c>
      <c r="AP712">
        <v>2</v>
      </c>
      <c r="AR712" s="111">
        <v>23</v>
      </c>
      <c r="AS712" s="113">
        <v>19</v>
      </c>
      <c r="AT712" s="113">
        <v>305</v>
      </c>
      <c r="AU712" s="117">
        <v>86305</v>
      </c>
      <c r="AV712" s="117">
        <f t="shared" si="281"/>
        <v>23019</v>
      </c>
      <c r="AW712" t="s">
        <v>1480</v>
      </c>
      <c r="AX712">
        <f t="shared" si="273"/>
        <v>2386305</v>
      </c>
      <c r="AY712" s="1">
        <v>8</v>
      </c>
      <c r="BC712">
        <v>44.27</v>
      </c>
      <c r="BD712">
        <v>0.14000000000000001</v>
      </c>
      <c r="BE712">
        <v>44.13</v>
      </c>
      <c r="BH712" s="123">
        <f t="shared" si="276"/>
        <v>0</v>
      </c>
      <c r="BI712" s="123">
        <f t="shared" si="277"/>
        <v>0.629</v>
      </c>
      <c r="BJ712">
        <f t="shared" si="278"/>
        <v>0</v>
      </c>
      <c r="BN712" s="63">
        <v>0</v>
      </c>
    </row>
    <row r="713" spans="1:66" hidden="1" outlineLevel="1">
      <c r="A713" t="s">
        <v>1344</v>
      </c>
      <c r="B713" s="8" t="s">
        <v>1706</v>
      </c>
      <c r="C713" s="1">
        <f t="shared" si="272"/>
        <v>4090</v>
      </c>
      <c r="D713" s="5">
        <f>IF(N713&gt;0, RANK(N713,(N713:P713,Q713:AE713)),0)</f>
        <v>1</v>
      </c>
      <c r="E713" s="5">
        <f>IF(O713&gt;0,RANK(O713,(N713:P713,Q713:AE713)),0)</f>
        <v>2</v>
      </c>
      <c r="F713" s="5">
        <f t="shared" si="274"/>
        <v>0</v>
      </c>
      <c r="G713" s="1">
        <f t="shared" si="256"/>
        <v>425</v>
      </c>
      <c r="H713" s="2">
        <f t="shared" si="279"/>
        <v>0.10391198044009781</v>
      </c>
      <c r="I713" s="6"/>
      <c r="J713" s="2">
        <f t="shared" si="257"/>
        <v>0.53936430317848416</v>
      </c>
      <c r="K713" s="2">
        <f t="shared" si="258"/>
        <v>0.4354523227383863</v>
      </c>
      <c r="L713" s="2">
        <f t="shared" si="259"/>
        <v>0</v>
      </c>
      <c r="M713" s="2">
        <f t="shared" si="275"/>
        <v>2.5183374083129539E-2</v>
      </c>
      <c r="N713" s="63">
        <v>2206</v>
      </c>
      <c r="O713" s="63">
        <v>1781</v>
      </c>
      <c r="P713" s="63"/>
      <c r="Q713" s="63">
        <v>56</v>
      </c>
      <c r="R713" s="63">
        <v>34</v>
      </c>
      <c r="S713" s="63"/>
      <c r="T713" s="67"/>
      <c r="U713" s="63"/>
      <c r="V713" s="63"/>
      <c r="W713" s="63">
        <f t="shared" si="282"/>
        <v>13</v>
      </c>
      <c r="X713" s="63">
        <v>0</v>
      </c>
      <c r="Y713" s="63"/>
      <c r="Z713" s="63"/>
      <c r="AA713" s="63"/>
      <c r="AB713" s="63"/>
      <c r="AJ713" s="8">
        <v>0</v>
      </c>
      <c r="AN713" t="str">
        <f t="shared" si="280"/>
        <v>Winslow</v>
      </c>
      <c r="AO713" t="s">
        <v>3027</v>
      </c>
      <c r="AP713">
        <v>1</v>
      </c>
      <c r="AR713" s="111">
        <v>23</v>
      </c>
      <c r="AS713" s="113">
        <v>11</v>
      </c>
      <c r="AT713" s="113">
        <v>140</v>
      </c>
      <c r="AU713" s="117">
        <v>86515</v>
      </c>
      <c r="AV713" s="117">
        <f t="shared" si="281"/>
        <v>23011</v>
      </c>
      <c r="AW713" t="s">
        <v>1480</v>
      </c>
      <c r="AX713">
        <f t="shared" si="273"/>
        <v>2386515</v>
      </c>
      <c r="AY713" s="1">
        <v>223</v>
      </c>
      <c r="BC713">
        <v>38.72</v>
      </c>
      <c r="BD713">
        <v>1.87</v>
      </c>
      <c r="BE713">
        <v>36.85</v>
      </c>
      <c r="BH713" s="123">
        <f t="shared" si="276"/>
        <v>0.53900000000000003</v>
      </c>
      <c r="BI713" s="123">
        <f t="shared" si="277"/>
        <v>0</v>
      </c>
      <c r="BJ713">
        <f t="shared" si="278"/>
        <v>0</v>
      </c>
      <c r="BN713" s="63">
        <v>13</v>
      </c>
    </row>
    <row r="714" spans="1:66" hidden="1" outlineLevel="1">
      <c r="A714" t="s">
        <v>2930</v>
      </c>
      <c r="B714" s="8" t="s">
        <v>1706</v>
      </c>
      <c r="C714" s="1">
        <f t="shared" si="272"/>
        <v>275</v>
      </c>
      <c r="D714" s="5">
        <f>IF(N714&gt;0, RANK(N714,(N714:P714,Q714:AE714)),0)</f>
        <v>2</v>
      </c>
      <c r="E714" s="5">
        <f>IF(O714&gt;0,RANK(O714,(N714:P714,Q714:AE714)),0)</f>
        <v>1</v>
      </c>
      <c r="F714" s="5">
        <f t="shared" si="274"/>
        <v>0</v>
      </c>
      <c r="G714" s="1">
        <f t="shared" si="256"/>
        <v>33</v>
      </c>
      <c r="H714" s="2">
        <f t="shared" si="279"/>
        <v>0.12</v>
      </c>
      <c r="I714" s="6"/>
      <c r="J714" s="2">
        <f t="shared" si="257"/>
        <v>0.40727272727272729</v>
      </c>
      <c r="K714" s="2">
        <f t="shared" si="258"/>
        <v>0.52727272727272723</v>
      </c>
      <c r="L714" s="2">
        <f t="shared" si="259"/>
        <v>0</v>
      </c>
      <c r="M714" s="2">
        <f t="shared" si="275"/>
        <v>6.5454545454545543E-2</v>
      </c>
      <c r="N714" s="63">
        <v>112</v>
      </c>
      <c r="O714" s="63">
        <v>145</v>
      </c>
      <c r="P714" s="63"/>
      <c r="Q714" s="63">
        <v>10</v>
      </c>
      <c r="R714" s="63">
        <v>7</v>
      </c>
      <c r="S714" s="63"/>
      <c r="T714" s="67"/>
      <c r="U714" s="63"/>
      <c r="V714" s="63"/>
      <c r="W714" s="63">
        <f t="shared" si="282"/>
        <v>1</v>
      </c>
      <c r="X714" s="63">
        <v>0</v>
      </c>
      <c r="Y714" s="63"/>
      <c r="Z714" s="63"/>
      <c r="AA714" s="63"/>
      <c r="AB714" s="63"/>
      <c r="AJ714" s="8">
        <v>0</v>
      </c>
      <c r="AN714" t="str">
        <f t="shared" si="280"/>
        <v>Winter Harbor</v>
      </c>
      <c r="AO714" t="s">
        <v>603</v>
      </c>
      <c r="AP714">
        <v>2</v>
      </c>
      <c r="AR714" s="111">
        <v>23</v>
      </c>
      <c r="AS714" s="113">
        <v>9</v>
      </c>
      <c r="AT714" s="113">
        <v>185</v>
      </c>
      <c r="AU714" s="117">
        <v>86655</v>
      </c>
      <c r="AV714" s="117">
        <f t="shared" si="281"/>
        <v>23009</v>
      </c>
      <c r="AW714" t="s">
        <v>1480</v>
      </c>
      <c r="AX714">
        <f t="shared" si="273"/>
        <v>2386655</v>
      </c>
      <c r="AY714" s="1">
        <v>3</v>
      </c>
      <c r="BC714">
        <v>65.7</v>
      </c>
      <c r="BD714">
        <v>51.33</v>
      </c>
      <c r="BE714">
        <v>14.37</v>
      </c>
      <c r="BH714" s="123">
        <f t="shared" si="276"/>
        <v>0</v>
      </c>
      <c r="BI714" s="123">
        <f t="shared" si="277"/>
        <v>0.52700000000000002</v>
      </c>
      <c r="BJ714">
        <f t="shared" si="278"/>
        <v>0</v>
      </c>
      <c r="BN714" s="63">
        <v>1</v>
      </c>
    </row>
    <row r="715" spans="1:66" hidden="1" outlineLevel="1">
      <c r="A715" t="s">
        <v>139</v>
      </c>
      <c r="B715" s="8" t="s">
        <v>1706</v>
      </c>
      <c r="C715" s="1">
        <f t="shared" si="272"/>
        <v>2099</v>
      </c>
      <c r="D715" s="5">
        <f>IF(N715&gt;0, RANK(N715,(N715:P715,Q715:AE715)),0)</f>
        <v>1</v>
      </c>
      <c r="E715" s="5">
        <f>IF(O715&gt;0,RANK(O715,(N715:P715,Q715:AE715)),0)</f>
        <v>2</v>
      </c>
      <c r="F715" s="5">
        <f t="shared" si="274"/>
        <v>0</v>
      </c>
      <c r="G715" s="1">
        <f t="shared" si="256"/>
        <v>9</v>
      </c>
      <c r="H715" s="2">
        <f t="shared" si="279"/>
        <v>4.287756074321105E-3</v>
      </c>
      <c r="I715" s="6"/>
      <c r="J715" s="2">
        <f t="shared" si="257"/>
        <v>0.48928060981419724</v>
      </c>
      <c r="K715" s="2">
        <f t="shared" si="258"/>
        <v>0.48499285373987611</v>
      </c>
      <c r="L715" s="2">
        <f t="shared" si="259"/>
        <v>0</v>
      </c>
      <c r="M715" s="2">
        <f t="shared" si="275"/>
        <v>2.5726536445926595E-2</v>
      </c>
      <c r="N715" s="63">
        <v>1027</v>
      </c>
      <c r="O715" s="63">
        <v>1018</v>
      </c>
      <c r="P715" s="63"/>
      <c r="Q715" s="63">
        <v>25</v>
      </c>
      <c r="R715" s="63">
        <v>26</v>
      </c>
      <c r="S715" s="63"/>
      <c r="T715" s="67"/>
      <c r="U715" s="63"/>
      <c r="V715" s="63"/>
      <c r="W715" s="63">
        <f t="shared" si="282"/>
        <v>3</v>
      </c>
      <c r="X715" s="63">
        <v>0</v>
      </c>
      <c r="Y715" s="63"/>
      <c r="Z715" s="63"/>
      <c r="AA715" s="63"/>
      <c r="AB715" s="63"/>
      <c r="AJ715" s="8">
        <v>0</v>
      </c>
      <c r="AN715" t="str">
        <f t="shared" si="280"/>
        <v>Winterport</v>
      </c>
      <c r="AO715" t="s">
        <v>220</v>
      </c>
      <c r="AP715">
        <v>2</v>
      </c>
      <c r="AR715" s="111">
        <v>23</v>
      </c>
      <c r="AS715" s="113">
        <v>27</v>
      </c>
      <c r="AT715" s="113">
        <v>130</v>
      </c>
      <c r="AU715" s="117">
        <v>86760</v>
      </c>
      <c r="AV715" s="117">
        <f t="shared" si="281"/>
        <v>23027</v>
      </c>
      <c r="AW715" t="s">
        <v>1480</v>
      </c>
      <c r="AX715">
        <f t="shared" si="273"/>
        <v>2386760</v>
      </c>
      <c r="AY715" s="1">
        <v>21</v>
      </c>
      <c r="BC715">
        <v>37.11</v>
      </c>
      <c r="BD715">
        <v>1.51</v>
      </c>
      <c r="BE715">
        <v>35.590000000000003</v>
      </c>
      <c r="BH715" s="123">
        <f t="shared" si="276"/>
        <v>0.48899999999999999</v>
      </c>
      <c r="BI715" s="123">
        <f t="shared" si="277"/>
        <v>0</v>
      </c>
      <c r="BJ715">
        <f t="shared" si="278"/>
        <v>0</v>
      </c>
      <c r="BN715" s="63">
        <v>3</v>
      </c>
    </row>
    <row r="716" spans="1:66" hidden="1" outlineLevel="1">
      <c r="A716" t="s">
        <v>250</v>
      </c>
      <c r="B716" s="8" t="s">
        <v>1706</v>
      </c>
      <c r="C716" s="1">
        <f t="shared" si="272"/>
        <v>132</v>
      </c>
      <c r="D716" s="5">
        <f>IF(N716&gt;0, RANK(N716,(N716:P716,Q716:AE716)),0)</f>
        <v>1</v>
      </c>
      <c r="E716" s="5">
        <f>IF(O716&gt;0,RANK(O716,(N716:P716,Q716:AE716)),0)</f>
        <v>2</v>
      </c>
      <c r="F716" s="5">
        <f t="shared" si="274"/>
        <v>0</v>
      </c>
      <c r="G716" s="1">
        <f t="shared" si="256"/>
        <v>31</v>
      </c>
      <c r="H716" s="2">
        <f t="shared" si="279"/>
        <v>0.23484848484848486</v>
      </c>
      <c r="I716" s="6"/>
      <c r="J716" s="2">
        <f t="shared" si="257"/>
        <v>0.59090909090909094</v>
      </c>
      <c r="K716" s="2">
        <f t="shared" si="258"/>
        <v>0.35606060606060608</v>
      </c>
      <c r="L716" s="2">
        <f t="shared" si="259"/>
        <v>0</v>
      </c>
      <c r="M716" s="2">
        <f t="shared" si="275"/>
        <v>5.3030303030302983E-2</v>
      </c>
      <c r="N716" s="63">
        <v>78</v>
      </c>
      <c r="O716" s="63">
        <v>47</v>
      </c>
      <c r="P716" s="63"/>
      <c r="Q716" s="63">
        <v>1</v>
      </c>
      <c r="R716" s="63">
        <v>5</v>
      </c>
      <c r="S716" s="63"/>
      <c r="T716" s="67"/>
      <c r="U716" s="63"/>
      <c r="V716" s="63"/>
      <c r="W716" s="63">
        <f t="shared" si="282"/>
        <v>1</v>
      </c>
      <c r="X716" s="63">
        <v>0</v>
      </c>
      <c r="Y716" s="63"/>
      <c r="Z716" s="63"/>
      <c r="AA716" s="63"/>
      <c r="AB716" s="63"/>
      <c r="AJ716" s="8">
        <v>0</v>
      </c>
      <c r="AN716" t="str">
        <f t="shared" si="280"/>
        <v>Winterville</v>
      </c>
      <c r="AO716" t="s">
        <v>2848</v>
      </c>
      <c r="AP716">
        <v>2</v>
      </c>
      <c r="AR716" s="111">
        <v>23</v>
      </c>
      <c r="AS716" s="113">
        <v>3</v>
      </c>
      <c r="AT716" s="113">
        <v>340</v>
      </c>
      <c r="AU716" s="117">
        <v>86865</v>
      </c>
      <c r="AV716" s="117">
        <f t="shared" si="281"/>
        <v>23003</v>
      </c>
      <c r="AW716" t="s">
        <v>3099</v>
      </c>
      <c r="AX716">
        <f t="shared" si="273"/>
        <v>2386865</v>
      </c>
      <c r="AY716" s="1">
        <v>3</v>
      </c>
      <c r="BC716">
        <v>39.11</v>
      </c>
      <c r="BD716">
        <v>3.41</v>
      </c>
      <c r="BE716">
        <v>35.700000000000003</v>
      </c>
      <c r="BH716" s="123">
        <f t="shared" si="276"/>
        <v>0.59</v>
      </c>
      <c r="BI716" s="123">
        <f t="shared" si="277"/>
        <v>0</v>
      </c>
      <c r="BJ716">
        <f t="shared" si="278"/>
        <v>0</v>
      </c>
      <c r="BN716" s="63">
        <v>1</v>
      </c>
    </row>
    <row r="717" spans="1:66" hidden="1" outlineLevel="1">
      <c r="A717" t="s">
        <v>1329</v>
      </c>
      <c r="B717" s="8" t="s">
        <v>1706</v>
      </c>
      <c r="C717" s="1">
        <f t="shared" si="272"/>
        <v>3466</v>
      </c>
      <c r="D717" s="5">
        <f>IF(N717&gt;0, RANK(N717,(N717:P717,Q717:AE717)),0)</f>
        <v>1</v>
      </c>
      <c r="E717" s="5">
        <f>IF(O717&gt;0,RANK(O717,(N717:P717,Q717:AE717)),0)</f>
        <v>2</v>
      </c>
      <c r="F717" s="5">
        <f t="shared" si="274"/>
        <v>0</v>
      </c>
      <c r="G717" s="1">
        <f t="shared" si="256"/>
        <v>381</v>
      </c>
      <c r="H717" s="2">
        <f t="shared" si="279"/>
        <v>0.10992498557414887</v>
      </c>
      <c r="I717" s="6"/>
      <c r="J717" s="2">
        <f t="shared" si="257"/>
        <v>0.54154645124062317</v>
      </c>
      <c r="K717" s="2">
        <f t="shared" si="258"/>
        <v>0.4316214656664743</v>
      </c>
      <c r="L717" s="2">
        <f t="shared" si="259"/>
        <v>0</v>
      </c>
      <c r="M717" s="2">
        <f t="shared" si="275"/>
        <v>2.6832083092902526E-2</v>
      </c>
      <c r="N717" s="63">
        <v>1877</v>
      </c>
      <c r="O717" s="63">
        <v>1496</v>
      </c>
      <c r="P717" s="63"/>
      <c r="Q717" s="63">
        <v>49</v>
      </c>
      <c r="R717" s="63">
        <v>42</v>
      </c>
      <c r="S717" s="63"/>
      <c r="T717" s="67"/>
      <c r="U717" s="63"/>
      <c r="V717" s="63"/>
      <c r="W717" s="63">
        <f t="shared" si="282"/>
        <v>2</v>
      </c>
      <c r="X717" s="63">
        <v>0</v>
      </c>
      <c r="Y717" s="63"/>
      <c r="Z717" s="63"/>
      <c r="AA717" s="63"/>
      <c r="AB717" s="63"/>
      <c r="AJ717" s="8">
        <v>0</v>
      </c>
      <c r="AN717" t="str">
        <f t="shared" si="280"/>
        <v>Winthrop</v>
      </c>
      <c r="AO717" t="s">
        <v>3027</v>
      </c>
      <c r="AP717">
        <v>1</v>
      </c>
      <c r="AR717" s="111">
        <v>23</v>
      </c>
      <c r="AS717" s="113">
        <v>11</v>
      </c>
      <c r="AT717" s="113">
        <v>145</v>
      </c>
      <c r="AU717" s="117">
        <v>86970</v>
      </c>
      <c r="AV717" s="117">
        <f t="shared" si="281"/>
        <v>23011</v>
      </c>
      <c r="AW717" t="s">
        <v>1480</v>
      </c>
      <c r="AX717">
        <f t="shared" si="273"/>
        <v>2386970</v>
      </c>
      <c r="AY717" s="1">
        <v>33</v>
      </c>
      <c r="BC717">
        <v>37.950000000000003</v>
      </c>
      <c r="BD717">
        <v>6.71</v>
      </c>
      <c r="BE717">
        <v>31.24</v>
      </c>
      <c r="BH717" s="123">
        <f t="shared" si="276"/>
        <v>0.54100000000000004</v>
      </c>
      <c r="BI717" s="123">
        <f t="shared" si="277"/>
        <v>0</v>
      </c>
      <c r="BJ717">
        <f t="shared" si="278"/>
        <v>0</v>
      </c>
      <c r="BN717" s="63">
        <v>2</v>
      </c>
    </row>
    <row r="718" spans="1:66" hidden="1" outlineLevel="1">
      <c r="A718" t="s">
        <v>2304</v>
      </c>
      <c r="B718" s="8" t="s">
        <v>1706</v>
      </c>
      <c r="C718" s="1">
        <f t="shared" si="272"/>
        <v>2054</v>
      </c>
      <c r="D718" s="5">
        <f>IF(N718&gt;0, RANK(N718,(N718:P718,Q718:AE718)),0)</f>
        <v>1</v>
      </c>
      <c r="E718" s="5">
        <f>IF(O718&gt;0,RANK(O718,(N718:P718,Q718:AE718)),0)</f>
        <v>2</v>
      </c>
      <c r="F718" s="5">
        <f t="shared" ref="F718:F726" si="283">IF(P718&gt;0,RANK(P718,(N718:AE718)),0)</f>
        <v>0</v>
      </c>
      <c r="G718" s="1">
        <f t="shared" ref="G718:G726" si="284">IF(C718&gt;0,MAX(N718:P718)-LARGE(N718:P718,2),0)</f>
        <v>76</v>
      </c>
      <c r="H718" s="2">
        <f t="shared" si="279"/>
        <v>3.7000973709834468E-2</v>
      </c>
      <c r="I718" s="6"/>
      <c r="J718" s="2">
        <f t="shared" ref="J718:J726" si="285">IF(C718=0,"-",N718/C718)</f>
        <v>0.50438169425511192</v>
      </c>
      <c r="K718" s="2">
        <f t="shared" ref="K718:K726" si="286">IF(C718=0,"-",O718/C718)</f>
        <v>0.46738072054527752</v>
      </c>
      <c r="L718" s="2">
        <f t="shared" ref="L718:L726" si="287">IF(C718=0,"-",P718/C718)</f>
        <v>0</v>
      </c>
      <c r="M718" s="2">
        <f t="shared" ref="M718:M726" si="288">IF(C718=0,"-",(1-J718-K718-L718))</f>
        <v>2.823758519961056E-2</v>
      </c>
      <c r="N718" s="63">
        <v>1036</v>
      </c>
      <c r="O718" s="63">
        <v>960</v>
      </c>
      <c r="P718" s="63"/>
      <c r="Q718" s="63">
        <v>27</v>
      </c>
      <c r="R718" s="63">
        <v>28</v>
      </c>
      <c r="S718" s="63"/>
      <c r="T718" s="67"/>
      <c r="U718" s="63"/>
      <c r="V718" s="63"/>
      <c r="W718" s="63">
        <f t="shared" si="282"/>
        <v>3</v>
      </c>
      <c r="X718" s="63">
        <v>0</v>
      </c>
      <c r="Y718" s="63"/>
      <c r="Z718" s="63"/>
      <c r="AA718" s="63"/>
      <c r="AB718" s="63"/>
      <c r="AJ718" s="8">
        <v>0</v>
      </c>
      <c r="AN718" t="str">
        <f t="shared" si="280"/>
        <v>Wiscasset</v>
      </c>
      <c r="AO718" t="s">
        <v>1605</v>
      </c>
      <c r="AP718">
        <v>1</v>
      </c>
      <c r="AR718" s="111">
        <v>23</v>
      </c>
      <c r="AS718" s="113">
        <v>15</v>
      </c>
      <c r="AT718" s="113">
        <v>100</v>
      </c>
      <c r="AU718" s="117">
        <v>87075</v>
      </c>
      <c r="AV718" s="117">
        <f t="shared" si="281"/>
        <v>23015</v>
      </c>
      <c r="AW718" t="s">
        <v>1480</v>
      </c>
      <c r="AX718">
        <f t="shared" si="273"/>
        <v>2387075</v>
      </c>
      <c r="AY718" s="1">
        <v>22</v>
      </c>
      <c r="BC718">
        <v>27.71</v>
      </c>
      <c r="BD718">
        <v>3.12</v>
      </c>
      <c r="BE718">
        <v>24.59</v>
      </c>
      <c r="BH718" s="123">
        <f t="shared" si="276"/>
        <v>0.504</v>
      </c>
      <c r="BI718" s="123">
        <f t="shared" si="277"/>
        <v>0</v>
      </c>
      <c r="BJ718">
        <f t="shared" si="278"/>
        <v>0</v>
      </c>
      <c r="BN718" s="63">
        <v>3</v>
      </c>
    </row>
    <row r="719" spans="1:66" hidden="1" outlineLevel="1">
      <c r="A719" t="s">
        <v>1960</v>
      </c>
      <c r="B719" s="8" t="s">
        <v>1706</v>
      </c>
      <c r="C719" s="1">
        <f t="shared" si="272"/>
        <v>621</v>
      </c>
      <c r="D719" s="5">
        <f>IF(N719&gt;0, RANK(N719,(N719:P719,Q719:AE719)),0)</f>
        <v>2</v>
      </c>
      <c r="E719" s="5">
        <f>IF(O719&gt;0,RANK(O719,(N719:P719,Q719:AE719)),0)</f>
        <v>1</v>
      </c>
      <c r="F719" s="5">
        <f t="shared" si="283"/>
        <v>0</v>
      </c>
      <c r="G719" s="1">
        <f t="shared" si="284"/>
        <v>41</v>
      </c>
      <c r="H719" s="2">
        <f t="shared" si="279"/>
        <v>6.602254428341385E-2</v>
      </c>
      <c r="I719" s="6"/>
      <c r="J719" s="2">
        <f t="shared" si="285"/>
        <v>0.45893719806763283</v>
      </c>
      <c r="K719" s="2">
        <f t="shared" si="286"/>
        <v>0.5249597423510467</v>
      </c>
      <c r="L719" s="2">
        <f t="shared" si="287"/>
        <v>0</v>
      </c>
      <c r="M719" s="2">
        <f t="shared" si="288"/>
        <v>1.6103059581320411E-2</v>
      </c>
      <c r="N719" s="63">
        <v>285</v>
      </c>
      <c r="O719" s="63">
        <v>326</v>
      </c>
      <c r="P719" s="63"/>
      <c r="Q719" s="63">
        <v>5</v>
      </c>
      <c r="R719" s="63">
        <v>3</v>
      </c>
      <c r="S719" s="63"/>
      <c r="T719" s="67"/>
      <c r="U719" s="63"/>
      <c r="V719" s="63"/>
      <c r="W719" s="63">
        <f t="shared" si="282"/>
        <v>2</v>
      </c>
      <c r="X719" s="63">
        <v>0</v>
      </c>
      <c r="Y719" s="63"/>
      <c r="Z719" s="63"/>
      <c r="AA719" s="63"/>
      <c r="AB719" s="63"/>
      <c r="AJ719" s="8">
        <v>0</v>
      </c>
      <c r="AN719" t="str">
        <f t="shared" si="280"/>
        <v>Woodland</v>
      </c>
      <c r="AO719" t="s">
        <v>2848</v>
      </c>
      <c r="AP719">
        <v>2</v>
      </c>
      <c r="AR719" s="111">
        <v>23</v>
      </c>
      <c r="AS719" s="113">
        <v>3</v>
      </c>
      <c r="AT719" s="113">
        <v>345</v>
      </c>
      <c r="AU719" s="117">
        <v>87215</v>
      </c>
      <c r="AV719" s="117">
        <f t="shared" si="281"/>
        <v>23003</v>
      </c>
      <c r="AW719" t="s">
        <v>1480</v>
      </c>
      <c r="AX719">
        <f t="shared" si="273"/>
        <v>2387215</v>
      </c>
      <c r="AY719" s="1">
        <v>4</v>
      </c>
      <c r="BC719">
        <v>35.270000000000003</v>
      </c>
      <c r="BD719">
        <v>0</v>
      </c>
      <c r="BE719">
        <v>35.270000000000003</v>
      </c>
      <c r="BH719" s="123">
        <f t="shared" si="276"/>
        <v>0</v>
      </c>
      <c r="BI719" s="123">
        <f t="shared" si="277"/>
        <v>0.52400000000000002</v>
      </c>
      <c r="BJ719">
        <f t="shared" si="278"/>
        <v>0</v>
      </c>
      <c r="BN719" s="63">
        <v>2</v>
      </c>
    </row>
    <row r="720" spans="1:66" hidden="1" outlineLevel="1">
      <c r="A720" t="s">
        <v>1718</v>
      </c>
      <c r="B720" s="8" t="s">
        <v>1706</v>
      </c>
      <c r="C720" s="1">
        <f t="shared" ref="C720:C726" si="289">SUM(N720:AL720)</f>
        <v>716</v>
      </c>
      <c r="D720" s="5">
        <f>IF(N720&gt;0, RANK(N720,(N720:P720,Q720:AE720)),0)</f>
        <v>1</v>
      </c>
      <c r="E720" s="5">
        <f>IF(O720&gt;0,RANK(O720,(N720:P720,Q720:AE720)),0)</f>
        <v>2</v>
      </c>
      <c r="F720" s="5">
        <f t="shared" si="283"/>
        <v>0</v>
      </c>
      <c r="G720" s="1">
        <f t="shared" si="284"/>
        <v>7</v>
      </c>
      <c r="H720" s="2">
        <f t="shared" si="279"/>
        <v>9.7765363128491621E-3</v>
      </c>
      <c r="I720" s="6"/>
      <c r="J720" s="2">
        <f t="shared" si="285"/>
        <v>0.49022346368715086</v>
      </c>
      <c r="K720" s="2">
        <f t="shared" si="286"/>
        <v>0.48044692737430167</v>
      </c>
      <c r="L720" s="2">
        <f t="shared" si="287"/>
        <v>0</v>
      </c>
      <c r="M720" s="2">
        <f t="shared" si="288"/>
        <v>2.9329608938547469E-2</v>
      </c>
      <c r="N720" s="63">
        <v>351</v>
      </c>
      <c r="O720" s="63">
        <v>344</v>
      </c>
      <c r="P720" s="63"/>
      <c r="Q720" s="63">
        <v>8</v>
      </c>
      <c r="R720" s="63">
        <v>11</v>
      </c>
      <c r="S720" s="63"/>
      <c r="T720" s="67"/>
      <c r="U720" s="63"/>
      <c r="V720" s="63"/>
      <c r="W720" s="63">
        <f t="shared" si="282"/>
        <v>2</v>
      </c>
      <c r="X720" s="63">
        <v>0</v>
      </c>
      <c r="Y720" s="63"/>
      <c r="Z720" s="63"/>
      <c r="AA720" s="63"/>
      <c r="AB720" s="63"/>
      <c r="AJ720" s="8">
        <v>0</v>
      </c>
      <c r="AN720" t="str">
        <f t="shared" si="280"/>
        <v>Woodstock</v>
      </c>
      <c r="AO720" t="s">
        <v>2397</v>
      </c>
      <c r="AP720">
        <v>2</v>
      </c>
      <c r="AR720" s="111">
        <v>23</v>
      </c>
      <c r="AS720" s="113">
        <v>17</v>
      </c>
      <c r="AT720" s="113">
        <v>175</v>
      </c>
      <c r="AU720" s="117">
        <v>87355</v>
      </c>
      <c r="AV720" s="117">
        <f t="shared" si="281"/>
        <v>23017</v>
      </c>
      <c r="AW720" t="s">
        <v>1480</v>
      </c>
      <c r="AX720">
        <f t="shared" si="273"/>
        <v>2387355</v>
      </c>
      <c r="AY720" s="1">
        <v>8</v>
      </c>
      <c r="BC720">
        <v>46.85</v>
      </c>
      <c r="BD720">
        <v>1.1499999999999999</v>
      </c>
      <c r="BE720">
        <v>45.7</v>
      </c>
      <c r="BH720" s="123">
        <f t="shared" si="276"/>
        <v>0.49</v>
      </c>
      <c r="BI720" s="123">
        <f t="shared" si="277"/>
        <v>0</v>
      </c>
      <c r="BJ720">
        <f t="shared" si="278"/>
        <v>0</v>
      </c>
      <c r="BN720" s="63">
        <v>2</v>
      </c>
    </row>
    <row r="721" spans="1:66" hidden="1" outlineLevel="1">
      <c r="A721" t="s">
        <v>1930</v>
      </c>
      <c r="B721" s="8" t="s">
        <v>1706</v>
      </c>
      <c r="C721" s="1">
        <f t="shared" si="289"/>
        <v>125</v>
      </c>
      <c r="D721" s="5">
        <f>IF(N721&gt;0, RANK(N721,(N721:P721,Q721:AE721)),0)</f>
        <v>1</v>
      </c>
      <c r="E721" s="5">
        <f>IF(O721&gt;0,RANK(O721,(N721:P721,Q721:AE721)),0)</f>
        <v>2</v>
      </c>
      <c r="F721" s="5">
        <f t="shared" si="283"/>
        <v>0</v>
      </c>
      <c r="G721" s="1">
        <f t="shared" si="284"/>
        <v>1</v>
      </c>
      <c r="H721" s="2">
        <f t="shared" si="279"/>
        <v>8.0000000000000002E-3</v>
      </c>
      <c r="I721" s="6"/>
      <c r="J721" s="2">
        <f t="shared" si="285"/>
        <v>0.496</v>
      </c>
      <c r="K721" s="2">
        <f t="shared" si="286"/>
        <v>0.48799999999999999</v>
      </c>
      <c r="L721" s="2">
        <f t="shared" si="287"/>
        <v>0</v>
      </c>
      <c r="M721" s="2">
        <f t="shared" si="288"/>
        <v>1.6000000000000014E-2</v>
      </c>
      <c r="N721" s="63">
        <v>62</v>
      </c>
      <c r="O721" s="63">
        <v>61</v>
      </c>
      <c r="P721" s="63"/>
      <c r="Q721" s="63">
        <v>1</v>
      </c>
      <c r="R721" s="63">
        <v>1</v>
      </c>
      <c r="S721" s="63"/>
      <c r="T721" s="67"/>
      <c r="U721" s="63"/>
      <c r="V721" s="63"/>
      <c r="W721" s="63">
        <f t="shared" si="282"/>
        <v>0</v>
      </c>
      <c r="X721" s="63">
        <v>0</v>
      </c>
      <c r="Y721" s="63"/>
      <c r="Z721" s="63"/>
      <c r="AA721" s="63"/>
      <c r="AB721" s="63"/>
      <c r="AJ721" s="8">
        <v>0</v>
      </c>
      <c r="AN721" t="str">
        <f t="shared" si="280"/>
        <v>Woodville</v>
      </c>
      <c r="AO721" t="s">
        <v>2496</v>
      </c>
      <c r="AP721">
        <v>2</v>
      </c>
      <c r="AR721" s="111">
        <v>23</v>
      </c>
      <c r="AS721" s="113">
        <v>19</v>
      </c>
      <c r="AT721" s="113">
        <v>310</v>
      </c>
      <c r="AU721" s="117">
        <v>87390</v>
      </c>
      <c r="AV721" s="117">
        <f t="shared" si="281"/>
        <v>23019</v>
      </c>
      <c r="AW721" t="s">
        <v>1480</v>
      </c>
      <c r="AX721">
        <f t="shared" si="273"/>
        <v>2387390</v>
      </c>
      <c r="AY721" s="1">
        <v>5</v>
      </c>
      <c r="BC721">
        <v>42.93</v>
      </c>
      <c r="BD721">
        <v>0</v>
      </c>
      <c r="BE721">
        <v>42.93</v>
      </c>
      <c r="BH721" s="123">
        <f t="shared" si="276"/>
        <v>0.496</v>
      </c>
      <c r="BI721" s="123">
        <f t="shared" si="277"/>
        <v>0</v>
      </c>
      <c r="BJ721">
        <f t="shared" si="278"/>
        <v>0</v>
      </c>
      <c r="BN721" s="63">
        <v>0</v>
      </c>
    </row>
    <row r="722" spans="1:66" hidden="1" outlineLevel="1">
      <c r="A722" t="s">
        <v>1528</v>
      </c>
      <c r="B722" s="8" t="s">
        <v>1706</v>
      </c>
      <c r="C722" s="1">
        <f t="shared" si="289"/>
        <v>1918</v>
      </c>
      <c r="D722" s="5">
        <f>IF(N722&gt;0, RANK(N722,(N722:P722,Q722:AE722)),0)</f>
        <v>1</v>
      </c>
      <c r="E722" s="5">
        <f>IF(O722&gt;0,RANK(O722,(N722:P722,Q722:AE722)),0)</f>
        <v>2</v>
      </c>
      <c r="F722" s="5">
        <f t="shared" si="283"/>
        <v>0</v>
      </c>
      <c r="G722" s="1">
        <f t="shared" si="284"/>
        <v>186</v>
      </c>
      <c r="H722" s="2">
        <f t="shared" si="279"/>
        <v>9.6976016684045888E-2</v>
      </c>
      <c r="I722" s="6"/>
      <c r="J722" s="2">
        <f t="shared" si="285"/>
        <v>0.53597497393117832</v>
      </c>
      <c r="K722" s="2">
        <f t="shared" si="286"/>
        <v>0.43899895724713245</v>
      </c>
      <c r="L722" s="2">
        <f t="shared" si="287"/>
        <v>0</v>
      </c>
      <c r="M722" s="2">
        <f t="shared" si="288"/>
        <v>2.5026068821689229E-2</v>
      </c>
      <c r="N722" s="63">
        <v>1028</v>
      </c>
      <c r="O722" s="63">
        <v>842</v>
      </c>
      <c r="P722" s="63"/>
      <c r="Q722" s="63">
        <v>28</v>
      </c>
      <c r="R722" s="63">
        <v>14</v>
      </c>
      <c r="S722" s="63"/>
      <c r="T722" s="67"/>
      <c r="U722" s="63"/>
      <c r="V722" s="63"/>
      <c r="W722" s="63">
        <f t="shared" si="282"/>
        <v>6</v>
      </c>
      <c r="X722" s="63">
        <v>0</v>
      </c>
      <c r="Y722" s="63"/>
      <c r="Z722" s="63"/>
      <c r="AA722" s="63"/>
      <c r="AB722" s="63"/>
      <c r="AJ722" s="8">
        <v>0</v>
      </c>
      <c r="AN722" t="str">
        <f t="shared" si="280"/>
        <v>Woolwich</v>
      </c>
      <c r="AO722" t="s">
        <v>1291</v>
      </c>
      <c r="AP722">
        <v>1</v>
      </c>
      <c r="AR722" s="111">
        <v>23</v>
      </c>
      <c r="AS722" s="113">
        <v>23</v>
      </c>
      <c r="AT722" s="113">
        <v>50</v>
      </c>
      <c r="AU722" s="117">
        <v>87460</v>
      </c>
      <c r="AV722" s="117">
        <f t="shared" si="281"/>
        <v>23023</v>
      </c>
      <c r="AW722" t="s">
        <v>1480</v>
      </c>
      <c r="AX722">
        <f t="shared" si="273"/>
        <v>2387460</v>
      </c>
      <c r="AY722" s="1">
        <v>17</v>
      </c>
      <c r="BC722">
        <v>41.65</v>
      </c>
      <c r="BD722">
        <v>6.6</v>
      </c>
      <c r="BE722">
        <v>35.049999999999997</v>
      </c>
      <c r="BH722" s="123">
        <f t="shared" si="276"/>
        <v>0.53500000000000003</v>
      </c>
      <c r="BI722" s="123">
        <f t="shared" si="277"/>
        <v>0</v>
      </c>
      <c r="BJ722">
        <f t="shared" si="278"/>
        <v>0</v>
      </c>
      <c r="BN722" s="63">
        <v>6</v>
      </c>
    </row>
    <row r="723" spans="1:66" hidden="1" outlineLevel="1">
      <c r="A723" t="s">
        <v>3242</v>
      </c>
      <c r="B723" s="8" t="s">
        <v>1706</v>
      </c>
      <c r="C723" s="1">
        <f t="shared" si="289"/>
        <v>5576</v>
      </c>
      <c r="D723" s="5">
        <f>IF(N723&gt;0, RANK(N723,(N723:P723,Q723:AE723)),0)</f>
        <v>1</v>
      </c>
      <c r="E723" s="5">
        <f>IF(O723&gt;0,RANK(O723,(N723:P723,Q723:AE723)),0)</f>
        <v>2</v>
      </c>
      <c r="F723" s="5">
        <f t="shared" si="283"/>
        <v>0</v>
      </c>
      <c r="G723" s="1">
        <f t="shared" si="284"/>
        <v>1230</v>
      </c>
      <c r="H723" s="2">
        <f t="shared" si="279"/>
        <v>0.22058823529411764</v>
      </c>
      <c r="I723" s="6"/>
      <c r="J723" s="2">
        <f t="shared" si="285"/>
        <v>0.60222381635581057</v>
      </c>
      <c r="K723" s="2">
        <f t="shared" si="286"/>
        <v>0.38163558106169299</v>
      </c>
      <c r="L723" s="2">
        <f t="shared" si="287"/>
        <v>0</v>
      </c>
      <c r="M723" s="2">
        <f t="shared" si="288"/>
        <v>1.6140602582496444E-2</v>
      </c>
      <c r="N723" s="63">
        <v>3358</v>
      </c>
      <c r="O723" s="63">
        <v>2128</v>
      </c>
      <c r="P723" s="63"/>
      <c r="Q723" s="63">
        <v>47</v>
      </c>
      <c r="R723" s="63">
        <v>40</v>
      </c>
      <c r="S723" s="63"/>
      <c r="T723" s="67"/>
      <c r="U723" s="63"/>
      <c r="V723" s="63"/>
      <c r="W723" s="63">
        <f t="shared" si="282"/>
        <v>3</v>
      </c>
      <c r="X723" s="63">
        <v>0</v>
      </c>
      <c r="Y723" s="63"/>
      <c r="Z723" s="63"/>
      <c r="AA723" s="63"/>
      <c r="AB723" s="63"/>
      <c r="AJ723" s="8">
        <v>0</v>
      </c>
      <c r="AN723" t="str">
        <f t="shared" si="280"/>
        <v>Yarmouth</v>
      </c>
      <c r="AO723" t="s">
        <v>1539</v>
      </c>
      <c r="AP723">
        <v>1</v>
      </c>
      <c r="AR723" s="111">
        <v>23</v>
      </c>
      <c r="AS723" s="113">
        <v>5</v>
      </c>
      <c r="AT723" s="113">
        <v>130</v>
      </c>
      <c r="AU723" s="117">
        <v>87845</v>
      </c>
      <c r="AV723" s="117">
        <f t="shared" si="281"/>
        <v>23005</v>
      </c>
      <c r="AW723" t="s">
        <v>1480</v>
      </c>
      <c r="AX723">
        <f t="shared" si="273"/>
        <v>2387845</v>
      </c>
      <c r="AY723" s="1">
        <v>42</v>
      </c>
      <c r="BC723">
        <v>22.78</v>
      </c>
      <c r="BD723">
        <v>9.44</v>
      </c>
      <c r="BE723">
        <v>13.34</v>
      </c>
      <c r="BH723" s="123">
        <f t="shared" si="276"/>
        <v>0.60199999999999998</v>
      </c>
      <c r="BI723" s="123">
        <f t="shared" si="277"/>
        <v>0</v>
      </c>
      <c r="BJ723">
        <f t="shared" si="278"/>
        <v>0</v>
      </c>
      <c r="BN723" s="63">
        <v>3</v>
      </c>
    </row>
    <row r="724" spans="1:66" hidden="1" outlineLevel="1">
      <c r="A724" t="s">
        <v>932</v>
      </c>
      <c r="B724" s="8" t="s">
        <v>1706</v>
      </c>
      <c r="C724" s="1">
        <f t="shared" ref="C724" si="290">SUM(N724:AL724)</f>
        <v>8569</v>
      </c>
      <c r="D724" s="5">
        <f>IF(N724&gt;0, RANK(N724,(N724:P724,Q724:AE724)),0)</f>
        <v>1</v>
      </c>
      <c r="E724" s="5">
        <f>IF(O724&gt;0,RANK(O724,(N724:P724,Q724:AE724)),0)</f>
        <v>2</v>
      </c>
      <c r="F724" s="5">
        <f t="shared" ref="F724" si="291">IF(P724&gt;0,RANK(P724,(N724:AE724)),0)</f>
        <v>0</v>
      </c>
      <c r="G724" s="1">
        <f t="shared" ref="G724" si="292">IF(C724&gt;0,MAX(N724:P724)-LARGE(N724:P724,2),0)</f>
        <v>1294</v>
      </c>
      <c r="H724" s="2">
        <f t="shared" ref="H724" si="293">IF(C724&gt;0,G724/C724,0)</f>
        <v>0.15100945267825883</v>
      </c>
      <c r="I724" s="6"/>
      <c r="J724" s="2">
        <f t="shared" ref="J724" si="294">IF(C724=0,"-",N724/C724)</f>
        <v>0.57042828801493761</v>
      </c>
      <c r="K724" s="2">
        <f t="shared" ref="K724" si="295">IF(C724=0,"-",O724/C724)</f>
        <v>0.41941883533667873</v>
      </c>
      <c r="L724" s="2">
        <f t="shared" ref="L724" si="296">IF(C724=0,"-",P724/C724)</f>
        <v>0</v>
      </c>
      <c r="M724" s="2">
        <f t="shared" ref="M724" si="297">IF(C724=0,"-",(1-J724-K724-L724))</f>
        <v>1.0152876648383657E-2</v>
      </c>
      <c r="N724" s="63">
        <v>4888</v>
      </c>
      <c r="O724" s="63">
        <v>3594</v>
      </c>
      <c r="P724" s="63"/>
      <c r="Q724" s="63">
        <v>49</v>
      </c>
      <c r="R724" s="63">
        <v>38</v>
      </c>
      <c r="S724" s="63"/>
      <c r="T724" s="67"/>
      <c r="U724" s="63"/>
      <c r="V724" s="63"/>
      <c r="W724" s="63">
        <f t="shared" si="282"/>
        <v>0</v>
      </c>
      <c r="X724" s="63">
        <v>0</v>
      </c>
      <c r="Y724" s="63"/>
      <c r="Z724" s="63"/>
      <c r="AA724" s="63"/>
      <c r="AB724" s="63"/>
      <c r="AJ724" s="8">
        <v>0</v>
      </c>
      <c r="AN724" t="str">
        <f t="shared" ref="AN724" si="298">A724</f>
        <v>York</v>
      </c>
      <c r="AO724" t="s">
        <v>932</v>
      </c>
      <c r="AP724">
        <v>1</v>
      </c>
      <c r="AR724" s="111">
        <v>23</v>
      </c>
      <c r="AS724" s="113">
        <v>31</v>
      </c>
      <c r="AT724" s="113">
        <v>140</v>
      </c>
      <c r="AU724" s="117">
        <v>87985</v>
      </c>
      <c r="AV724" s="117">
        <f t="shared" ref="AV724" si="299">AR724*1000+AS724</f>
        <v>23031</v>
      </c>
      <c r="AW724" t="s">
        <v>1480</v>
      </c>
      <c r="AX724">
        <f t="shared" ref="AX724" si="300">AR724*100000+AU724</f>
        <v>2387985</v>
      </c>
      <c r="AY724" s="1">
        <v>69</v>
      </c>
      <c r="BC724">
        <v>57.7</v>
      </c>
      <c r="BD724">
        <v>2.78</v>
      </c>
      <c r="BE724">
        <v>54.91</v>
      </c>
      <c r="BH724" s="123">
        <f t="shared" ref="BH724" si="301">IF(D724=1,ROUNDDOWN(J724,3),0)</f>
        <v>0.56999999999999995</v>
      </c>
      <c r="BI724" s="123">
        <f t="shared" ref="BI724" si="302">IF(E724=1,ROUNDDOWN(K724,3),0)</f>
        <v>0</v>
      </c>
      <c r="BJ724">
        <f t="shared" ref="BJ724" si="303">IF(BH724=BI724,ROUNDDOWN(BI724*10,0),0)</f>
        <v>0</v>
      </c>
      <c r="BN724" s="63">
        <v>0</v>
      </c>
    </row>
    <row r="725" spans="1:66" hidden="1" outlineLevel="1">
      <c r="A725" t="s">
        <v>2718</v>
      </c>
      <c r="B725" s="8" t="s">
        <v>1706</v>
      </c>
      <c r="C725" s="1">
        <f t="shared" si="289"/>
        <v>3054</v>
      </c>
      <c r="D725" s="5">
        <f>IF(N725&gt;0, RANK(N725,(N725:P725,Q725:AE725)),0)</f>
        <v>1</v>
      </c>
      <c r="E725" s="5">
        <f>IF(O725&gt;0,RANK(O725,(N725:P725,Q725:AE725)),0)</f>
        <v>2</v>
      </c>
      <c r="F725" s="5">
        <f t="shared" si="283"/>
        <v>0</v>
      </c>
      <c r="G725" s="1">
        <f t="shared" si="284"/>
        <v>1213</v>
      </c>
      <c r="H725" s="2">
        <f t="shared" si="279"/>
        <v>0.3971840209561231</v>
      </c>
      <c r="I725" s="6"/>
      <c r="J725" s="2">
        <f t="shared" si="285"/>
        <v>0.67812704649639821</v>
      </c>
      <c r="K725" s="2">
        <f t="shared" si="286"/>
        <v>0.28094302554027506</v>
      </c>
      <c r="L725" s="2">
        <f t="shared" si="287"/>
        <v>0</v>
      </c>
      <c r="M725" s="2">
        <f t="shared" si="288"/>
        <v>4.0929927963326729E-2</v>
      </c>
      <c r="N725" s="63">
        <v>2071</v>
      </c>
      <c r="O725" s="63">
        <v>858</v>
      </c>
      <c r="P725" s="63"/>
      <c r="Q725" s="63">
        <v>58</v>
      </c>
      <c r="R725" s="63">
        <v>51</v>
      </c>
      <c r="S725" s="63"/>
      <c r="T725" s="67"/>
      <c r="U725" s="63"/>
      <c r="V725" s="63"/>
      <c r="W725" s="63">
        <f t="shared" si="282"/>
        <v>14</v>
      </c>
      <c r="X725" s="63">
        <v>2</v>
      </c>
      <c r="Y725" s="63"/>
      <c r="Z725" s="63"/>
      <c r="AA725" s="63"/>
      <c r="AB725" s="63"/>
      <c r="AJ725" s="8">
        <v>0</v>
      </c>
      <c r="AN725" t="str">
        <f t="shared" si="280"/>
        <v>Overseas</v>
      </c>
      <c r="AP725">
        <v>0</v>
      </c>
      <c r="AR725" s="111">
        <v>23</v>
      </c>
      <c r="AS725" s="113">
        <v>99</v>
      </c>
      <c r="AU725" s="117">
        <v>99000</v>
      </c>
      <c r="AV725" s="117">
        <f t="shared" si="281"/>
        <v>23099</v>
      </c>
      <c r="AW725" t="s">
        <v>3501</v>
      </c>
      <c r="AX725">
        <f t="shared" si="273"/>
        <v>2399000</v>
      </c>
      <c r="AY725" s="1">
        <v>13</v>
      </c>
      <c r="BC725">
        <v>57.7</v>
      </c>
      <c r="BD725">
        <v>2.78</v>
      </c>
      <c r="BE725">
        <v>54.91</v>
      </c>
      <c r="BH725" s="123">
        <f t="shared" si="276"/>
        <v>0.67800000000000005</v>
      </c>
      <c r="BI725" s="123">
        <f t="shared" si="277"/>
        <v>0</v>
      </c>
      <c r="BJ725">
        <f t="shared" si="278"/>
        <v>0</v>
      </c>
      <c r="BN725" s="63">
        <v>14</v>
      </c>
    </row>
    <row r="726" spans="1:66" collapsed="1">
      <c r="A726" s="8" t="s">
        <v>3203</v>
      </c>
      <c r="B726" s="8" t="s">
        <v>548</v>
      </c>
      <c r="C726" s="1">
        <f t="shared" si="289"/>
        <v>713180</v>
      </c>
      <c r="D726" s="5">
        <f>IF(N726&gt;0, RANK(N726,(N726:P726,Q726:AE726)),0)</f>
        <v>1</v>
      </c>
      <c r="E726" s="5">
        <f>IF(O726&gt;0,RANK(O726,(N726:P726,Q726:AE726)),0)</f>
        <v>2</v>
      </c>
      <c r="F726" s="5">
        <f t="shared" si="283"/>
        <v>0</v>
      </c>
      <c r="G726" s="1">
        <f t="shared" si="284"/>
        <v>109030</v>
      </c>
      <c r="H726" s="2">
        <f t="shared" si="279"/>
        <v>0.15287865615973528</v>
      </c>
      <c r="I726" s="6"/>
      <c r="J726" s="2">
        <f t="shared" si="285"/>
        <v>0.56269945876216387</v>
      </c>
      <c r="K726" s="2">
        <f t="shared" si="286"/>
        <v>0.40982080260242854</v>
      </c>
      <c r="L726" s="2">
        <f t="shared" si="287"/>
        <v>0</v>
      </c>
      <c r="M726" s="2">
        <f t="shared" si="288"/>
        <v>2.7479738635407591E-2</v>
      </c>
      <c r="N726" s="63">
        <f>SUM(N174:N725)</f>
        <v>401306</v>
      </c>
      <c r="O726" s="63">
        <f>SUM(O174:O725)</f>
        <v>292276</v>
      </c>
      <c r="P726" s="63"/>
      <c r="Q726" s="63">
        <f>SUM(Q174:Q725)</f>
        <v>9352</v>
      </c>
      <c r="R726" s="63">
        <f>SUM(R174:R725)</f>
        <v>8119</v>
      </c>
      <c r="S726" s="63"/>
      <c r="T726" s="63"/>
      <c r="U726" s="63"/>
      <c r="V726" s="63"/>
      <c r="W726" s="63">
        <f>SUM(W174:W725)</f>
        <v>2035</v>
      </c>
      <c r="X726" s="1">
        <f>SUM(X174:X725)</f>
        <v>62</v>
      </c>
      <c r="Y726" s="63"/>
      <c r="Z726" s="63"/>
      <c r="AA726" s="63"/>
      <c r="AB726" s="63"/>
      <c r="AJ726" s="1">
        <f>SUM(AJ174:AJ725)</f>
        <v>30</v>
      </c>
      <c r="AL726" s="1">
        <f>SUM(AL174:AL725)</f>
        <v>0</v>
      </c>
      <c r="AN726" t="str">
        <f t="shared" si="280"/>
        <v>Maine</v>
      </c>
      <c r="AR726" s="111">
        <v>23</v>
      </c>
      <c r="AV726" s="111">
        <v>23</v>
      </c>
      <c r="AW726" t="s">
        <v>718</v>
      </c>
      <c r="AX726" s="111">
        <v>23</v>
      </c>
      <c r="AY726" s="1">
        <f>SUM(AY174:AY725)</f>
        <v>11578</v>
      </c>
      <c r="BC726">
        <v>35384.65</v>
      </c>
      <c r="BD726">
        <v>4523.1000000000004</v>
      </c>
      <c r="BE726">
        <v>30861.55</v>
      </c>
      <c r="BH726" s="123">
        <f t="shared" si="276"/>
        <v>0.56200000000000006</v>
      </c>
      <c r="BI726" s="123">
        <f t="shared" si="277"/>
        <v>0</v>
      </c>
      <c r="BJ726">
        <f t="shared" si="278"/>
        <v>0</v>
      </c>
      <c r="BN726" s="63">
        <f>SUM(BN174:BN725)</f>
        <v>2035</v>
      </c>
    </row>
    <row r="727" spans="1:66" s="65" customFormat="1">
      <c r="A727" s="8"/>
      <c r="B727" s="8"/>
      <c r="C727" s="1"/>
      <c r="D727" s="5"/>
      <c r="E727" s="5"/>
      <c r="F727" s="5"/>
      <c r="G727" s="1"/>
      <c r="H727" s="2"/>
      <c r="I727" s="14"/>
      <c r="J727" s="2"/>
      <c r="K727" s="2"/>
      <c r="L727" s="2"/>
      <c r="M727" s="2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8"/>
      <c r="AD727" s="8"/>
      <c r="AE727" s="8"/>
      <c r="AF727" s="8"/>
      <c r="AG727" s="8"/>
      <c r="AH727" s="8"/>
      <c r="AI727" s="8"/>
      <c r="AJ727" s="8"/>
      <c r="AN727"/>
      <c r="AP727" s="8"/>
      <c r="AR727" s="111"/>
      <c r="AS727" s="113"/>
      <c r="AT727" s="113"/>
      <c r="AU727" s="117"/>
      <c r="AV727" s="117"/>
      <c r="AX727"/>
      <c r="AY727" s="66"/>
      <c r="AZ727" s="66"/>
      <c r="BA727" s="1"/>
      <c r="BH727" s="123"/>
      <c r="BI727" s="123"/>
      <c r="BJ727"/>
    </row>
    <row r="728" spans="1:66" hidden="1" outlineLevel="1">
      <c r="A728" s="64" t="s">
        <v>2191</v>
      </c>
      <c r="B728" s="8" t="s">
        <v>1328</v>
      </c>
      <c r="C728" s="1">
        <f t="shared" ref="C728:C791" si="304">SUM(N728:AL728)</f>
        <v>8315</v>
      </c>
      <c r="D728" s="5">
        <f>IF(N728&gt;0, RANK(N728,(N728:P728,Q728:AE728)),0)</f>
        <v>1</v>
      </c>
      <c r="E728" s="5">
        <f>IF(O728&gt;0,RANK(O728,(N728:P728,Q728:AE728)),0)</f>
        <v>2</v>
      </c>
      <c r="F728" s="5">
        <f t="shared" ref="F728:F791" si="305">IF(P728&gt;0,RANK(P728,(N728:AE728)),0)</f>
        <v>0</v>
      </c>
      <c r="G728" s="1">
        <f t="shared" ref="G728:G791" si="306">IF(C728&gt;0,MAX(N728:P728)-LARGE(N728:P728,2),0)</f>
        <v>83</v>
      </c>
      <c r="H728" s="2">
        <f t="shared" si="279"/>
        <v>9.9819603126879135E-3</v>
      </c>
      <c r="I728" s="6"/>
      <c r="J728" s="2">
        <f t="shared" ref="J728:J791" si="307">IF(C728=0,"-",N728/C728)</f>
        <v>0.49837642814191219</v>
      </c>
      <c r="K728" s="2">
        <f t="shared" ref="K728:K791" si="308">IF(C728=0,"-",O728/C728)</f>
        <v>0.4883944678292243</v>
      </c>
      <c r="L728" s="2">
        <f t="shared" ref="L728:L791" si="309">IF(C728=0,"-",P728/C728)</f>
        <v>0</v>
      </c>
      <c r="M728" s="2">
        <f t="shared" ref="M728:M791" si="310">IF(C728=0,"-",(1-J728-K728-L728))</f>
        <v>1.3229104028863514E-2</v>
      </c>
      <c r="N728" s="63">
        <v>4144</v>
      </c>
      <c r="O728" s="63">
        <v>4061</v>
      </c>
      <c r="P728" s="63"/>
      <c r="Q728" s="63">
        <v>53</v>
      </c>
      <c r="R728" s="63">
        <v>37</v>
      </c>
      <c r="S728" s="63"/>
      <c r="T728" s="63"/>
      <c r="U728" s="63"/>
      <c r="V728" s="63"/>
      <c r="W728" s="63">
        <v>20</v>
      </c>
      <c r="X728" s="63"/>
      <c r="Y728" s="63"/>
      <c r="Z728" s="63"/>
      <c r="AA728" s="63"/>
      <c r="AB728" s="63"/>
      <c r="AN728" t="str">
        <f t="shared" si="280"/>
        <v>Abington</v>
      </c>
      <c r="AO728" t="s">
        <v>234</v>
      </c>
      <c r="AP728">
        <v>8</v>
      </c>
      <c r="AR728" s="111">
        <v>25</v>
      </c>
      <c r="AS728" s="113">
        <v>23</v>
      </c>
      <c r="AT728" s="113">
        <v>5</v>
      </c>
      <c r="AU728" s="117">
        <v>170</v>
      </c>
      <c r="AV728" s="117">
        <f t="shared" si="281"/>
        <v>25023</v>
      </c>
      <c r="AW728" t="s">
        <v>1480</v>
      </c>
      <c r="AX728">
        <f t="shared" ref="AX728:AX791" si="311">AR728*100000+AU728</f>
        <v>2500170</v>
      </c>
      <c r="AY728" s="66"/>
      <c r="AZ728" s="66"/>
      <c r="BC728">
        <v>10.17</v>
      </c>
      <c r="BD728">
        <v>0.22</v>
      </c>
      <c r="BE728">
        <v>9.94</v>
      </c>
      <c r="BH728" s="123">
        <f>IF(D728=1,ROUNDDOWN(J728,3),0)</f>
        <v>0.498</v>
      </c>
      <c r="BI728" s="123">
        <f>IF(E728=1,ROUNDDOWN(K728,3),0)</f>
        <v>0</v>
      </c>
      <c r="BJ728">
        <f>IF(BH728=BI728,ROUNDDOWN(BI728*10,0),0)</f>
        <v>0</v>
      </c>
    </row>
    <row r="729" spans="1:66" hidden="1" outlineLevel="1">
      <c r="A729" s="64" t="s">
        <v>2043</v>
      </c>
      <c r="B729" s="8" t="s">
        <v>1328</v>
      </c>
      <c r="C729" s="1">
        <f t="shared" si="304"/>
        <v>11983</v>
      </c>
      <c r="D729" s="5">
        <f>IF(N729&gt;0, RANK(N729,(N729:P729,Q729:AE729)),0)</f>
        <v>1</v>
      </c>
      <c r="E729" s="5">
        <f>IF(O729&gt;0,RANK(O729,(N729:P729,Q729:AE729)),0)</f>
        <v>2</v>
      </c>
      <c r="F729" s="5">
        <f t="shared" si="305"/>
        <v>0</v>
      </c>
      <c r="G729" s="1">
        <f t="shared" si="306"/>
        <v>3997</v>
      </c>
      <c r="H729" s="2">
        <f t="shared" si="279"/>
        <v>0.33355587081699073</v>
      </c>
      <c r="I729" s="6"/>
      <c r="J729" s="2">
        <f t="shared" si="307"/>
        <v>0.65693065175665522</v>
      </c>
      <c r="K729" s="2">
        <f t="shared" si="308"/>
        <v>0.32337478093966454</v>
      </c>
      <c r="L729" s="2">
        <f t="shared" si="309"/>
        <v>0</v>
      </c>
      <c r="M729" s="2">
        <f t="shared" si="310"/>
        <v>1.9694567303680244E-2</v>
      </c>
      <c r="N729" s="63">
        <v>7872</v>
      </c>
      <c r="O729" s="63">
        <v>3875</v>
      </c>
      <c r="P729" s="63"/>
      <c r="Q729" s="63">
        <v>136</v>
      </c>
      <c r="R729" s="63">
        <v>83</v>
      </c>
      <c r="S729" s="63"/>
      <c r="T729" s="63"/>
      <c r="U729" s="63"/>
      <c r="V729" s="63"/>
      <c r="W729" s="63">
        <v>17</v>
      </c>
      <c r="X729" s="63"/>
      <c r="Y729" s="63"/>
      <c r="Z729" s="63"/>
      <c r="AA729" s="63"/>
      <c r="AB729" s="63"/>
      <c r="AN729" t="str">
        <f t="shared" si="280"/>
        <v>Acton</v>
      </c>
      <c r="AO729" t="s">
        <v>506</v>
      </c>
      <c r="AP729">
        <v>3</v>
      </c>
      <c r="AR729" s="111">
        <v>25</v>
      </c>
      <c r="AS729" s="113">
        <v>17</v>
      </c>
      <c r="AT729" s="113">
        <v>5</v>
      </c>
      <c r="AU729" s="117">
        <v>380</v>
      </c>
      <c r="AV729" s="117">
        <f t="shared" si="281"/>
        <v>25017</v>
      </c>
      <c r="AW729" t="s">
        <v>1480</v>
      </c>
      <c r="AX729">
        <f t="shared" si="311"/>
        <v>2500380</v>
      </c>
      <c r="AY729" s="66"/>
      <c r="AZ729" s="66"/>
      <c r="BC729">
        <v>20.28</v>
      </c>
      <c r="BD729">
        <v>0.31</v>
      </c>
      <c r="BE729">
        <v>19.97</v>
      </c>
      <c r="BH729" s="123">
        <f t="shared" ref="BH729:BH792" si="312">IF(D729=1,ROUNDDOWN(J729,3),0)</f>
        <v>0.65600000000000003</v>
      </c>
      <c r="BI729" s="123">
        <f t="shared" ref="BI729:BI792" si="313">IF(E729=1,ROUNDDOWN(K729,3),0)</f>
        <v>0</v>
      </c>
      <c r="BJ729">
        <f t="shared" ref="BJ729:BJ792" si="314">IF(BH729=BI729,ROUNDDOWN(BI729*10,0),0)</f>
        <v>0</v>
      </c>
    </row>
    <row r="730" spans="1:66" hidden="1" outlineLevel="1">
      <c r="A730" s="64" t="s">
        <v>2790</v>
      </c>
      <c r="B730" s="8" t="s">
        <v>1328</v>
      </c>
      <c r="C730" s="1">
        <f t="shared" si="304"/>
        <v>5345</v>
      </c>
      <c r="D730" s="5">
        <f>IF(N730&gt;0, RANK(N730,(N730:P730,Q730:AE730)),0)</f>
        <v>1</v>
      </c>
      <c r="E730" s="5">
        <f>IF(O730&gt;0,RANK(O730,(N730:P730,Q730:AE730)),0)</f>
        <v>2</v>
      </c>
      <c r="F730" s="5">
        <f t="shared" si="305"/>
        <v>0</v>
      </c>
      <c r="G730" s="1">
        <f t="shared" si="306"/>
        <v>850</v>
      </c>
      <c r="H730" s="2">
        <f t="shared" si="279"/>
        <v>0.15902712815715622</v>
      </c>
      <c r="I730" s="6"/>
      <c r="J730" s="2">
        <f t="shared" si="307"/>
        <v>0.56987839101964455</v>
      </c>
      <c r="K730" s="2">
        <f t="shared" si="308"/>
        <v>0.4108512628624883</v>
      </c>
      <c r="L730" s="2">
        <f t="shared" si="309"/>
        <v>0</v>
      </c>
      <c r="M730" s="2">
        <f t="shared" si="310"/>
        <v>1.9270346117867154E-2</v>
      </c>
      <c r="N730" s="63">
        <v>3046</v>
      </c>
      <c r="O730" s="63">
        <v>2196</v>
      </c>
      <c r="P730" s="63"/>
      <c r="Q730" s="63">
        <v>59</v>
      </c>
      <c r="R730" s="63">
        <v>26</v>
      </c>
      <c r="S730" s="63"/>
      <c r="T730" s="63"/>
      <c r="U730" s="63"/>
      <c r="V730" s="63"/>
      <c r="W730" s="63">
        <v>18</v>
      </c>
      <c r="X730" s="63"/>
      <c r="Y730" s="63"/>
      <c r="Z730" s="63"/>
      <c r="AA730" s="63"/>
      <c r="AB730" s="63"/>
      <c r="AN730" t="str">
        <f t="shared" si="280"/>
        <v>Acushnet</v>
      </c>
      <c r="AO730" t="s">
        <v>2226</v>
      </c>
      <c r="AP730">
        <v>9</v>
      </c>
      <c r="AR730" s="111">
        <v>25</v>
      </c>
      <c r="AS730" s="113">
        <v>5</v>
      </c>
      <c r="AT730" s="113">
        <v>5</v>
      </c>
      <c r="AU730" s="117">
        <v>520</v>
      </c>
      <c r="AV730" s="117">
        <f t="shared" si="281"/>
        <v>25005</v>
      </c>
      <c r="AW730" t="s">
        <v>1480</v>
      </c>
      <c r="AX730">
        <f t="shared" si="311"/>
        <v>2500520</v>
      </c>
      <c r="AY730" s="66"/>
      <c r="AZ730" s="66"/>
      <c r="BC730">
        <v>18.920000000000002</v>
      </c>
      <c r="BD730">
        <v>0.46</v>
      </c>
      <c r="BE730">
        <v>18.45</v>
      </c>
      <c r="BH730" s="123">
        <f t="shared" si="312"/>
        <v>0.56899999999999995</v>
      </c>
      <c r="BI730" s="123">
        <f t="shared" si="313"/>
        <v>0</v>
      </c>
      <c r="BJ730">
        <f t="shared" si="314"/>
        <v>0</v>
      </c>
    </row>
    <row r="731" spans="1:66" hidden="1" outlineLevel="1">
      <c r="A731" s="64" t="s">
        <v>1034</v>
      </c>
      <c r="B731" s="8" t="s">
        <v>1328</v>
      </c>
      <c r="C731" s="1">
        <f t="shared" si="304"/>
        <v>3919</v>
      </c>
      <c r="D731" s="5">
        <f>IF(N731&gt;0, RANK(N731,(N731:P731,Q731:AE731)),0)</f>
        <v>1</v>
      </c>
      <c r="E731" s="5">
        <f>IF(O731&gt;0,RANK(O731,(N731:P731,Q731:AE731)),0)</f>
        <v>2</v>
      </c>
      <c r="F731" s="5">
        <f t="shared" si="305"/>
        <v>0</v>
      </c>
      <c r="G731" s="1">
        <f t="shared" si="306"/>
        <v>2194</v>
      </c>
      <c r="H731" s="2">
        <f t="shared" si="279"/>
        <v>0.55983669303393724</v>
      </c>
      <c r="I731" s="6"/>
      <c r="J731" s="2">
        <f t="shared" si="307"/>
        <v>0.76881857616738969</v>
      </c>
      <c r="K731" s="2">
        <f t="shared" si="308"/>
        <v>0.20898188313345242</v>
      </c>
      <c r="L731" s="2">
        <f t="shared" si="309"/>
        <v>0</v>
      </c>
      <c r="M731" s="2">
        <f t="shared" si="310"/>
        <v>2.2199540699157888E-2</v>
      </c>
      <c r="N731" s="63">
        <v>3013</v>
      </c>
      <c r="O731" s="63">
        <v>819</v>
      </c>
      <c r="P731" s="63"/>
      <c r="Q731" s="63">
        <v>53</v>
      </c>
      <c r="R731" s="63">
        <v>25</v>
      </c>
      <c r="S731" s="63"/>
      <c r="T731" s="63"/>
      <c r="U731" s="63"/>
      <c r="V731" s="63"/>
      <c r="W731" s="63">
        <v>9</v>
      </c>
      <c r="X731" s="63"/>
      <c r="Y731" s="63"/>
      <c r="Z731" s="63"/>
      <c r="AA731" s="63"/>
      <c r="AB731" s="63"/>
      <c r="AN731" t="str">
        <f t="shared" si="280"/>
        <v>Adams</v>
      </c>
      <c r="AO731" t="s">
        <v>2326</v>
      </c>
      <c r="AP731">
        <v>1</v>
      </c>
      <c r="AR731" s="111">
        <v>25</v>
      </c>
      <c r="AS731" s="113">
        <v>3</v>
      </c>
      <c r="AT731" s="113">
        <v>5</v>
      </c>
      <c r="AU731" s="117">
        <v>555</v>
      </c>
      <c r="AV731" s="117">
        <f t="shared" si="281"/>
        <v>25003</v>
      </c>
      <c r="AW731" t="s">
        <v>1480</v>
      </c>
      <c r="AX731">
        <f t="shared" si="311"/>
        <v>2500555</v>
      </c>
      <c r="AY731" s="66"/>
      <c r="AZ731" s="66"/>
      <c r="BC731">
        <v>22.94</v>
      </c>
      <c r="BD731">
        <v>0</v>
      </c>
      <c r="BE731">
        <v>22.94</v>
      </c>
      <c r="BH731" s="123">
        <f t="shared" si="312"/>
        <v>0.76800000000000002</v>
      </c>
      <c r="BI731" s="123">
        <f t="shared" si="313"/>
        <v>0</v>
      </c>
      <c r="BJ731">
        <f t="shared" si="314"/>
        <v>0</v>
      </c>
    </row>
    <row r="732" spans="1:66" hidden="1" outlineLevel="1">
      <c r="A732" s="64" t="s">
        <v>2195</v>
      </c>
      <c r="B732" s="8" t="s">
        <v>1328</v>
      </c>
      <c r="C732" s="1">
        <f t="shared" si="304"/>
        <v>14387</v>
      </c>
      <c r="D732" s="5">
        <f>IF(N732&gt;0, RANK(N732,(N732:P732,Q732:AE732)),0)</f>
        <v>1</v>
      </c>
      <c r="E732" s="5">
        <f>IF(O732&gt;0,RANK(O732,(N732:P732,Q732:AE732)),0)</f>
        <v>2</v>
      </c>
      <c r="F732" s="5">
        <f t="shared" si="305"/>
        <v>0</v>
      </c>
      <c r="G732" s="1">
        <f t="shared" si="306"/>
        <v>418</v>
      </c>
      <c r="H732" s="2">
        <f t="shared" si="279"/>
        <v>2.9054007089733786E-2</v>
      </c>
      <c r="I732" s="6"/>
      <c r="J732" s="2">
        <f t="shared" si="307"/>
        <v>0.50656842983248762</v>
      </c>
      <c r="K732" s="2">
        <f t="shared" si="308"/>
        <v>0.47751442274275385</v>
      </c>
      <c r="L732" s="2">
        <f t="shared" si="309"/>
        <v>0</v>
      </c>
      <c r="M732" s="2">
        <f t="shared" si="310"/>
        <v>1.5917147424758527E-2</v>
      </c>
      <c r="N732" s="63">
        <v>7288</v>
      </c>
      <c r="O732" s="63">
        <v>6870</v>
      </c>
      <c r="P732" s="63"/>
      <c r="Q732" s="63">
        <v>136</v>
      </c>
      <c r="R732" s="63">
        <v>60</v>
      </c>
      <c r="S732" s="63"/>
      <c r="T732" s="63"/>
      <c r="U732" s="63"/>
      <c r="V732" s="63"/>
      <c r="W732" s="63">
        <v>33</v>
      </c>
      <c r="X732" s="63"/>
      <c r="Y732" s="63"/>
      <c r="Z732" s="63"/>
      <c r="AA732" s="63"/>
      <c r="AB732" s="63"/>
      <c r="AN732" t="str">
        <f t="shared" si="280"/>
        <v>Agawam</v>
      </c>
      <c r="AO732" t="s">
        <v>2870</v>
      </c>
      <c r="AP732">
        <v>1</v>
      </c>
      <c r="AR732" s="111">
        <v>25</v>
      </c>
      <c r="AS732" s="113">
        <v>13</v>
      </c>
      <c r="AT732" s="113">
        <v>5</v>
      </c>
      <c r="AU732" s="117">
        <v>765</v>
      </c>
      <c r="AV732" s="117">
        <f t="shared" si="281"/>
        <v>25013</v>
      </c>
      <c r="AW732" t="s">
        <v>1257</v>
      </c>
      <c r="AX732">
        <f t="shared" si="311"/>
        <v>2500765</v>
      </c>
      <c r="AY732" s="66"/>
      <c r="AZ732" s="66"/>
      <c r="BC732">
        <v>24.23</v>
      </c>
      <c r="BD732">
        <v>0.99</v>
      </c>
      <c r="BE732">
        <v>23.24</v>
      </c>
      <c r="BH732" s="123">
        <f t="shared" si="312"/>
        <v>0.50600000000000001</v>
      </c>
      <c r="BI732" s="123">
        <f t="shared" si="313"/>
        <v>0</v>
      </c>
      <c r="BJ732">
        <f t="shared" si="314"/>
        <v>0</v>
      </c>
    </row>
    <row r="733" spans="1:66" hidden="1" outlineLevel="1">
      <c r="A733" s="64" t="s">
        <v>3044</v>
      </c>
      <c r="B733" s="8" t="s">
        <v>1328</v>
      </c>
      <c r="C733" s="1">
        <f t="shared" si="304"/>
        <v>304</v>
      </c>
      <c r="D733" s="5">
        <f>IF(N733&gt;0, RANK(N733,(N733:P733,Q733:AE733)),0)</f>
        <v>1</v>
      </c>
      <c r="E733" s="5">
        <f>IF(O733&gt;0,RANK(O733,(N733:P733,Q733:AE733)),0)</f>
        <v>2</v>
      </c>
      <c r="F733" s="5">
        <f t="shared" si="305"/>
        <v>0</v>
      </c>
      <c r="G733" s="1">
        <f t="shared" si="306"/>
        <v>169</v>
      </c>
      <c r="H733" s="2">
        <f t="shared" si="279"/>
        <v>0.55592105263157898</v>
      </c>
      <c r="I733" s="6"/>
      <c r="J733" s="2">
        <f t="shared" si="307"/>
        <v>0.76644736842105265</v>
      </c>
      <c r="K733" s="2">
        <f t="shared" si="308"/>
        <v>0.21052631578947367</v>
      </c>
      <c r="L733" s="2">
        <f t="shared" si="309"/>
        <v>0</v>
      </c>
      <c r="M733" s="2">
        <f t="shared" si="310"/>
        <v>2.3026315789473673E-2</v>
      </c>
      <c r="N733" s="63">
        <v>233</v>
      </c>
      <c r="O733" s="63">
        <v>64</v>
      </c>
      <c r="P733" s="63"/>
      <c r="Q733" s="63">
        <v>1</v>
      </c>
      <c r="R733" s="63">
        <v>6</v>
      </c>
      <c r="S733" s="63"/>
      <c r="T733" s="63"/>
      <c r="U733" s="63"/>
      <c r="V733" s="63"/>
      <c r="W733" s="63">
        <v>0</v>
      </c>
      <c r="X733" s="63"/>
      <c r="Y733" s="63"/>
      <c r="Z733" s="63"/>
      <c r="AA733" s="63"/>
      <c r="AB733" s="63"/>
      <c r="AN733" t="str">
        <f t="shared" si="280"/>
        <v>Alford</v>
      </c>
      <c r="AO733" t="s">
        <v>2326</v>
      </c>
      <c r="AP733">
        <v>1</v>
      </c>
      <c r="AR733" s="111">
        <v>25</v>
      </c>
      <c r="AS733" s="113">
        <v>3</v>
      </c>
      <c r="AT733" s="113">
        <v>10</v>
      </c>
      <c r="AU733" s="117">
        <v>975</v>
      </c>
      <c r="AV733" s="117">
        <f t="shared" si="281"/>
        <v>25003</v>
      </c>
      <c r="AW733" t="s">
        <v>1480</v>
      </c>
      <c r="AX733">
        <f t="shared" si="311"/>
        <v>2500975</v>
      </c>
      <c r="AY733" s="66"/>
      <c r="AZ733" s="66"/>
      <c r="BC733">
        <v>11.56</v>
      </c>
      <c r="BD733">
        <v>0</v>
      </c>
      <c r="BE733">
        <v>11.56</v>
      </c>
      <c r="BH733" s="123">
        <f t="shared" si="312"/>
        <v>0.76600000000000001</v>
      </c>
      <c r="BI733" s="123">
        <f t="shared" si="313"/>
        <v>0</v>
      </c>
      <c r="BJ733">
        <f t="shared" si="314"/>
        <v>0</v>
      </c>
    </row>
    <row r="734" spans="1:66" hidden="1" outlineLevel="1">
      <c r="A734" s="64" t="s">
        <v>1219</v>
      </c>
      <c r="B734" s="8" t="s">
        <v>1328</v>
      </c>
      <c r="C734" s="1">
        <f t="shared" si="304"/>
        <v>8446</v>
      </c>
      <c r="D734" s="5">
        <f>IF(N734&gt;0, RANK(N734,(N734:P734,Q734:AE734)),0)</f>
        <v>1</v>
      </c>
      <c r="E734" s="5">
        <f>IF(O734&gt;0,RANK(O734,(N734:P734,Q734:AE734)),0)</f>
        <v>2</v>
      </c>
      <c r="F734" s="5">
        <f t="shared" si="305"/>
        <v>0</v>
      </c>
      <c r="G734" s="1">
        <f t="shared" si="306"/>
        <v>1436</v>
      </c>
      <c r="H734" s="2">
        <f t="shared" si="279"/>
        <v>0.17002131186360409</v>
      </c>
      <c r="I734" s="6"/>
      <c r="J734" s="2">
        <f t="shared" si="307"/>
        <v>0.57577551503670377</v>
      </c>
      <c r="K734" s="2">
        <f t="shared" si="308"/>
        <v>0.40575420317309968</v>
      </c>
      <c r="L734" s="2">
        <f t="shared" si="309"/>
        <v>0</v>
      </c>
      <c r="M734" s="2">
        <f t="shared" si="310"/>
        <v>1.8470281790196552E-2</v>
      </c>
      <c r="N734" s="63">
        <v>4863</v>
      </c>
      <c r="O734" s="63">
        <v>3427</v>
      </c>
      <c r="P734" s="63"/>
      <c r="Q734" s="63">
        <v>101</v>
      </c>
      <c r="R734" s="63">
        <v>34</v>
      </c>
      <c r="S734" s="63"/>
      <c r="T734" s="63"/>
      <c r="U734" s="63"/>
      <c r="V734" s="63"/>
      <c r="W734" s="63">
        <v>21</v>
      </c>
      <c r="X734" s="63"/>
      <c r="Y734" s="63"/>
      <c r="Z734" s="63"/>
      <c r="AA734" s="63"/>
      <c r="AB734" s="63"/>
      <c r="AN734" t="str">
        <f t="shared" si="280"/>
        <v>Amesbury</v>
      </c>
      <c r="AO734" t="s">
        <v>849</v>
      </c>
      <c r="AP734">
        <v>6</v>
      </c>
      <c r="AR734" s="111">
        <v>25</v>
      </c>
      <c r="AS734" s="113">
        <v>9</v>
      </c>
      <c r="AT734" s="113">
        <v>5</v>
      </c>
      <c r="AU734" s="117">
        <v>1185</v>
      </c>
      <c r="AV734" s="117">
        <f t="shared" si="281"/>
        <v>25009</v>
      </c>
      <c r="AW734" t="s">
        <v>1257</v>
      </c>
      <c r="AX734">
        <f t="shared" si="311"/>
        <v>2501185</v>
      </c>
      <c r="AY734" s="66"/>
      <c r="AZ734" s="66"/>
      <c r="BC734">
        <v>13.65</v>
      </c>
      <c r="BD734">
        <v>1.24</v>
      </c>
      <c r="BE734">
        <v>12.4</v>
      </c>
      <c r="BH734" s="123">
        <f t="shared" si="312"/>
        <v>0.57499999999999996</v>
      </c>
      <c r="BI734" s="123">
        <f t="shared" si="313"/>
        <v>0</v>
      </c>
      <c r="BJ734">
        <f t="shared" si="314"/>
        <v>0</v>
      </c>
    </row>
    <row r="735" spans="1:66" hidden="1" outlineLevel="1">
      <c r="A735" s="64" t="s">
        <v>2489</v>
      </c>
      <c r="B735" s="8" t="s">
        <v>1328</v>
      </c>
      <c r="C735" s="1">
        <f t="shared" si="304"/>
        <v>15484</v>
      </c>
      <c r="D735" s="5">
        <f>IF(N735&gt;0, RANK(N735,(N735:P735,Q735:AE735)),0)</f>
        <v>1</v>
      </c>
      <c r="E735" s="5">
        <f>IF(O735&gt;0,RANK(O735,(N735:P735,Q735:AE735)),0)</f>
        <v>2</v>
      </c>
      <c r="F735" s="5">
        <f t="shared" si="305"/>
        <v>0</v>
      </c>
      <c r="G735" s="1">
        <f t="shared" si="306"/>
        <v>10887</v>
      </c>
      <c r="H735" s="2">
        <f t="shared" si="279"/>
        <v>0.70311289072591066</v>
      </c>
      <c r="I735" s="6"/>
      <c r="J735" s="2">
        <f t="shared" si="307"/>
        <v>0.82653061224489799</v>
      </c>
      <c r="K735" s="2">
        <f t="shared" si="308"/>
        <v>0.12341772151898735</v>
      </c>
      <c r="L735" s="2">
        <f t="shared" si="309"/>
        <v>0</v>
      </c>
      <c r="M735" s="2">
        <f t="shared" si="310"/>
        <v>5.0051666236114664E-2</v>
      </c>
      <c r="N735" s="63">
        <v>12798</v>
      </c>
      <c r="O735" s="63">
        <v>1911</v>
      </c>
      <c r="P735" s="63"/>
      <c r="Q735" s="63">
        <v>270</v>
      </c>
      <c r="R735" s="63">
        <v>444</v>
      </c>
      <c r="S735" s="63"/>
      <c r="T735" s="63"/>
      <c r="U735" s="63"/>
      <c r="V735" s="63"/>
      <c r="W735" s="63">
        <v>61</v>
      </c>
      <c r="X735" s="63"/>
      <c r="Y735" s="63"/>
      <c r="Z735" s="63"/>
      <c r="AA735" s="63"/>
      <c r="AB735" s="63"/>
      <c r="AN735" t="str">
        <f t="shared" si="280"/>
        <v>Amherst</v>
      </c>
      <c r="AO735" t="s">
        <v>2187</v>
      </c>
      <c r="AP735">
        <v>2</v>
      </c>
      <c r="AR735" s="111">
        <v>25</v>
      </c>
      <c r="AS735" s="113">
        <v>15</v>
      </c>
      <c r="AT735" s="113">
        <v>5</v>
      </c>
      <c r="AU735" s="117">
        <v>1325</v>
      </c>
      <c r="AV735" s="117">
        <f t="shared" si="281"/>
        <v>25015</v>
      </c>
      <c r="AW735" t="s">
        <v>1480</v>
      </c>
      <c r="AX735">
        <f t="shared" si="311"/>
        <v>2501325</v>
      </c>
      <c r="AY735" s="66"/>
      <c r="AZ735" s="66"/>
      <c r="BC735">
        <v>27.76</v>
      </c>
      <c r="BD735">
        <v>0.04</v>
      </c>
      <c r="BE735">
        <v>27.72</v>
      </c>
      <c r="BH735" s="123">
        <f t="shared" si="312"/>
        <v>0.82599999999999996</v>
      </c>
      <c r="BI735" s="123">
        <f t="shared" si="313"/>
        <v>0</v>
      </c>
      <c r="BJ735">
        <f t="shared" si="314"/>
        <v>0</v>
      </c>
    </row>
    <row r="736" spans="1:66" hidden="1" outlineLevel="1">
      <c r="A736" s="64" t="s">
        <v>779</v>
      </c>
      <c r="B736" s="8" t="s">
        <v>1328</v>
      </c>
      <c r="C736" s="1">
        <f t="shared" si="304"/>
        <v>18760</v>
      </c>
      <c r="D736" s="5">
        <f>IF(N736&gt;0, RANK(N736,(N736:P736,Q736:AE736)),0)</f>
        <v>1</v>
      </c>
      <c r="E736" s="5">
        <f>IF(O736&gt;0,RANK(O736,(N736:P736,Q736:AE736)),0)</f>
        <v>2</v>
      </c>
      <c r="F736" s="5">
        <f t="shared" si="305"/>
        <v>0</v>
      </c>
      <c r="G736" s="1">
        <f t="shared" si="306"/>
        <v>305</v>
      </c>
      <c r="H736" s="2">
        <f t="shared" si="279"/>
        <v>1.6257995735607676E-2</v>
      </c>
      <c r="I736" s="6"/>
      <c r="J736" s="2">
        <f t="shared" si="307"/>
        <v>0.50111940298507462</v>
      </c>
      <c r="K736" s="2">
        <f t="shared" si="308"/>
        <v>0.48486140724946697</v>
      </c>
      <c r="L736" s="2">
        <f t="shared" si="309"/>
        <v>0</v>
      </c>
      <c r="M736" s="2">
        <f t="shared" si="310"/>
        <v>1.4019189765458406E-2</v>
      </c>
      <c r="N736" s="63">
        <v>9401</v>
      </c>
      <c r="O736" s="63">
        <v>9096</v>
      </c>
      <c r="P736" s="63"/>
      <c r="Q736" s="63">
        <v>181</v>
      </c>
      <c r="R736" s="63">
        <v>82</v>
      </c>
      <c r="S736" s="63"/>
      <c r="T736" s="63"/>
      <c r="U736" s="63"/>
      <c r="V736" s="63"/>
      <c r="W736" s="63">
        <v>0</v>
      </c>
      <c r="X736" s="63"/>
      <c r="Y736" s="63"/>
      <c r="Z736" s="63"/>
      <c r="AA736" s="63"/>
      <c r="AB736" s="63"/>
      <c r="AN736" t="str">
        <f t="shared" si="280"/>
        <v>Andover</v>
      </c>
      <c r="AO736" t="s">
        <v>849</v>
      </c>
      <c r="AR736" s="111">
        <v>25</v>
      </c>
      <c r="AS736" s="113">
        <v>9</v>
      </c>
      <c r="AT736" s="113">
        <v>10</v>
      </c>
      <c r="AU736" s="117">
        <v>1465</v>
      </c>
      <c r="AV736" s="117">
        <f t="shared" si="281"/>
        <v>25009</v>
      </c>
      <c r="AW736" t="s">
        <v>1480</v>
      </c>
      <c r="AX736">
        <f t="shared" si="311"/>
        <v>2501465</v>
      </c>
      <c r="AY736" s="66"/>
      <c r="AZ736" s="66"/>
      <c r="BC736">
        <v>32.119999999999997</v>
      </c>
      <c r="BD736">
        <v>1.1200000000000001</v>
      </c>
      <c r="BE736">
        <v>31.01</v>
      </c>
      <c r="BH736" s="123">
        <f t="shared" si="312"/>
        <v>0.501</v>
      </c>
      <c r="BI736" s="123">
        <f t="shared" si="313"/>
        <v>0</v>
      </c>
      <c r="BJ736">
        <f t="shared" si="314"/>
        <v>0</v>
      </c>
    </row>
    <row r="737" spans="1:62" hidden="1" outlineLevel="1">
      <c r="A737" s="64" t="s">
        <v>698</v>
      </c>
      <c r="B737" s="8" t="s">
        <v>1328</v>
      </c>
      <c r="C737" s="1">
        <f t="shared" si="304"/>
        <v>298</v>
      </c>
      <c r="D737" s="5">
        <f>IF(N737&gt;0, RANK(N737,(N737:P737,Q737:AE737)),0)</f>
        <v>1</v>
      </c>
      <c r="E737" s="5">
        <f>IF(O737&gt;0,RANK(O737,(N737:P737,Q737:AE737)),0)</f>
        <v>2</v>
      </c>
      <c r="F737" s="5">
        <f t="shared" si="305"/>
        <v>0</v>
      </c>
      <c r="G737" s="1">
        <f t="shared" si="306"/>
        <v>214</v>
      </c>
      <c r="H737" s="2">
        <f t="shared" si="279"/>
        <v>0.71812080536912748</v>
      </c>
      <c r="I737" s="6"/>
      <c r="J737" s="2">
        <f t="shared" si="307"/>
        <v>0.84563758389261745</v>
      </c>
      <c r="K737" s="2">
        <f t="shared" si="308"/>
        <v>0.12751677852348994</v>
      </c>
      <c r="L737" s="2">
        <f t="shared" si="309"/>
        <v>0</v>
      </c>
      <c r="M737" s="2">
        <f t="shared" si="310"/>
        <v>2.6845637583892606E-2</v>
      </c>
      <c r="N737" s="63">
        <v>252</v>
      </c>
      <c r="O737" s="63">
        <v>38</v>
      </c>
      <c r="P737" s="63"/>
      <c r="Q737" s="63">
        <v>2</v>
      </c>
      <c r="R737" s="63">
        <v>6</v>
      </c>
      <c r="S737" s="63"/>
      <c r="T737" s="63"/>
      <c r="U737" s="63"/>
      <c r="V737" s="63"/>
      <c r="W737" s="63">
        <v>0</v>
      </c>
      <c r="X737" s="63"/>
      <c r="Y737" s="63"/>
      <c r="Z737" s="63"/>
      <c r="AA737" s="63"/>
      <c r="AB737" s="63"/>
      <c r="AN737" t="str">
        <f>A737</f>
        <v>Aquinnah</v>
      </c>
      <c r="AO737" t="s">
        <v>3056</v>
      </c>
      <c r="AP737">
        <v>9</v>
      </c>
      <c r="AR737" s="111">
        <v>25</v>
      </c>
      <c r="AS737" s="113">
        <v>7</v>
      </c>
      <c r="AT737" s="113">
        <v>3</v>
      </c>
      <c r="AU737" s="117">
        <v>1585</v>
      </c>
      <c r="AV737" s="117">
        <f t="shared" si="281"/>
        <v>25007</v>
      </c>
      <c r="AW737" t="s">
        <v>1480</v>
      </c>
      <c r="AX737">
        <f t="shared" si="311"/>
        <v>2501585</v>
      </c>
      <c r="AY737" s="66"/>
      <c r="AZ737" s="66"/>
      <c r="BC737">
        <v>40.770000000000003</v>
      </c>
      <c r="BD737">
        <v>35.409999999999997</v>
      </c>
      <c r="BE737">
        <v>5.36</v>
      </c>
      <c r="BH737" s="123">
        <f t="shared" si="312"/>
        <v>0.84499999999999997</v>
      </c>
      <c r="BI737" s="123">
        <f t="shared" si="313"/>
        <v>0</v>
      </c>
      <c r="BJ737">
        <f t="shared" si="314"/>
        <v>0</v>
      </c>
    </row>
    <row r="738" spans="1:62" hidden="1" outlineLevel="1">
      <c r="A738" s="64" t="s">
        <v>1827</v>
      </c>
      <c r="B738" s="8" t="s">
        <v>1328</v>
      </c>
      <c r="C738" s="1">
        <f t="shared" si="304"/>
        <v>26159</v>
      </c>
      <c r="D738" s="5">
        <f>IF(N738&gt;0, RANK(N738,(N738:P738,Q738:AE738)),0)</f>
        <v>1</v>
      </c>
      <c r="E738" s="5">
        <f>IF(O738&gt;0,RANK(O738,(N738:P738,Q738:AE738)),0)</f>
        <v>2</v>
      </c>
      <c r="F738" s="5">
        <f t="shared" si="305"/>
        <v>0</v>
      </c>
      <c r="G738" s="1">
        <f t="shared" si="306"/>
        <v>12156</v>
      </c>
      <c r="H738" s="2">
        <f t="shared" si="279"/>
        <v>0.4646966627164647</v>
      </c>
      <c r="I738" s="6"/>
      <c r="J738" s="2">
        <f t="shared" si="307"/>
        <v>0.72059329485072054</v>
      </c>
      <c r="K738" s="2">
        <f t="shared" si="308"/>
        <v>0.2558966321342559</v>
      </c>
      <c r="L738" s="2">
        <f t="shared" si="309"/>
        <v>0</v>
      </c>
      <c r="M738" s="2">
        <f t="shared" si="310"/>
        <v>2.3510073015023558E-2</v>
      </c>
      <c r="N738" s="63">
        <v>18850</v>
      </c>
      <c r="O738" s="63">
        <v>6694</v>
      </c>
      <c r="P738" s="63"/>
      <c r="Q738" s="63">
        <v>249</v>
      </c>
      <c r="R738" s="63">
        <v>316</v>
      </c>
      <c r="S738" s="63"/>
      <c r="T738" s="63"/>
      <c r="U738" s="63"/>
      <c r="V738" s="63"/>
      <c r="W738" s="63">
        <v>50</v>
      </c>
      <c r="X738" s="63"/>
      <c r="Y738" s="63"/>
      <c r="Z738" s="63"/>
      <c r="AA738" s="63"/>
      <c r="AB738" s="63"/>
      <c r="AN738" t="str">
        <f t="shared" si="280"/>
        <v>Arlington</v>
      </c>
      <c r="AO738" t="s">
        <v>506</v>
      </c>
      <c r="AP738">
        <v>5</v>
      </c>
      <c r="AR738" s="111">
        <v>25</v>
      </c>
      <c r="AS738" s="113">
        <v>17</v>
      </c>
      <c r="AT738" s="113">
        <v>10</v>
      </c>
      <c r="AU738" s="117">
        <v>1605</v>
      </c>
      <c r="AV738" s="117">
        <f t="shared" si="281"/>
        <v>25017</v>
      </c>
      <c r="AW738" t="s">
        <v>1480</v>
      </c>
      <c r="AX738">
        <f t="shared" si="311"/>
        <v>2501605</v>
      </c>
      <c r="AY738" s="66"/>
      <c r="AZ738" s="66"/>
      <c r="BC738">
        <v>5.51</v>
      </c>
      <c r="BD738">
        <v>0.33</v>
      </c>
      <c r="BE738">
        <v>5.18</v>
      </c>
      <c r="BH738" s="123">
        <f t="shared" si="312"/>
        <v>0.72</v>
      </c>
      <c r="BI738" s="123">
        <f t="shared" si="313"/>
        <v>0</v>
      </c>
      <c r="BJ738">
        <f t="shared" si="314"/>
        <v>0</v>
      </c>
    </row>
    <row r="739" spans="1:62" hidden="1" outlineLevel="1">
      <c r="A739" s="64" t="s">
        <v>1220</v>
      </c>
      <c r="B739" s="8" t="s">
        <v>1328</v>
      </c>
      <c r="C739" s="1">
        <f t="shared" si="304"/>
        <v>3247</v>
      </c>
      <c r="D739" s="5">
        <f>IF(N739&gt;0, RANK(N739,(N739:P739,Q739:AE739)),0)</f>
        <v>1</v>
      </c>
      <c r="E739" s="5">
        <f>IF(O739&gt;0,RANK(O739,(N739:P739,Q739:AE739)),0)</f>
        <v>2</v>
      </c>
      <c r="F739" s="5">
        <f t="shared" si="305"/>
        <v>0</v>
      </c>
      <c r="G739" s="1">
        <f t="shared" si="306"/>
        <v>97</v>
      </c>
      <c r="H739" s="2">
        <f t="shared" si="279"/>
        <v>2.9873729596550661E-2</v>
      </c>
      <c r="I739" s="6"/>
      <c r="J739" s="2">
        <f t="shared" si="307"/>
        <v>0.50261780104712039</v>
      </c>
      <c r="K739" s="2">
        <f t="shared" si="308"/>
        <v>0.47274407145056974</v>
      </c>
      <c r="L739" s="2">
        <f t="shared" si="309"/>
        <v>0</v>
      </c>
      <c r="M739" s="2">
        <f t="shared" si="310"/>
        <v>2.463812750230987E-2</v>
      </c>
      <c r="N739" s="63">
        <v>1632</v>
      </c>
      <c r="O739" s="63">
        <v>1535</v>
      </c>
      <c r="P739" s="63"/>
      <c r="Q739" s="63">
        <v>38</v>
      </c>
      <c r="R739" s="63">
        <v>24</v>
      </c>
      <c r="S739" s="63"/>
      <c r="T739" s="63"/>
      <c r="U739" s="63"/>
      <c r="V739" s="63"/>
      <c r="W739" s="63">
        <v>18</v>
      </c>
      <c r="X739" s="63"/>
      <c r="Y739" s="63"/>
      <c r="Z739" s="63"/>
      <c r="AA739" s="63"/>
      <c r="AB739" s="63"/>
      <c r="AN739" t="str">
        <f t="shared" si="280"/>
        <v>Ashburnham</v>
      </c>
      <c r="AO739" s="8" t="s">
        <v>1783</v>
      </c>
      <c r="AP739">
        <v>3</v>
      </c>
      <c r="AR739" s="111">
        <v>25</v>
      </c>
      <c r="AS739" s="113">
        <v>27</v>
      </c>
      <c r="AT739" s="113">
        <v>5</v>
      </c>
      <c r="AU739" s="117">
        <v>1885</v>
      </c>
      <c r="AV739" s="117">
        <f t="shared" si="281"/>
        <v>25027</v>
      </c>
      <c r="AW739" t="s">
        <v>1480</v>
      </c>
      <c r="AX739">
        <f t="shared" si="311"/>
        <v>2501885</v>
      </c>
      <c r="AY739" s="66"/>
      <c r="AZ739" s="66"/>
      <c r="BC739">
        <v>41</v>
      </c>
      <c r="BD739">
        <v>2.33</v>
      </c>
      <c r="BE739">
        <v>38.67</v>
      </c>
      <c r="BH739" s="123">
        <f t="shared" si="312"/>
        <v>0.502</v>
      </c>
      <c r="BI739" s="123">
        <f t="shared" si="313"/>
        <v>0</v>
      </c>
      <c r="BJ739">
        <f t="shared" si="314"/>
        <v>0</v>
      </c>
    </row>
    <row r="740" spans="1:62" hidden="1" outlineLevel="1">
      <c r="A740" s="64" t="s">
        <v>2703</v>
      </c>
      <c r="B740" s="8" t="s">
        <v>1328</v>
      </c>
      <c r="C740" s="1">
        <f t="shared" si="304"/>
        <v>1835</v>
      </c>
      <c r="D740" s="5">
        <f>IF(N740&gt;0, RANK(N740,(N740:P740,Q740:AE740)),0)</f>
        <v>2</v>
      </c>
      <c r="E740" s="5">
        <f>IF(O740&gt;0,RANK(O740,(N740:P740,Q740:AE740)),0)</f>
        <v>1</v>
      </c>
      <c r="F740" s="5">
        <f t="shared" si="305"/>
        <v>0</v>
      </c>
      <c r="G740" s="1">
        <f t="shared" si="306"/>
        <v>134</v>
      </c>
      <c r="H740" s="2">
        <f t="shared" ref="H740:H803" si="315">IF(C740&gt;0,G740/C740,0)</f>
        <v>7.3024523160762939E-2</v>
      </c>
      <c r="I740" s="6"/>
      <c r="J740" s="2">
        <f t="shared" si="307"/>
        <v>0.45068119891008174</v>
      </c>
      <c r="K740" s="2">
        <f t="shared" si="308"/>
        <v>0.52370572207084465</v>
      </c>
      <c r="L740" s="2">
        <f t="shared" si="309"/>
        <v>0</v>
      </c>
      <c r="M740" s="2">
        <f t="shared" si="310"/>
        <v>2.5613079019073615E-2</v>
      </c>
      <c r="N740" s="63">
        <v>827</v>
      </c>
      <c r="O740" s="63">
        <v>961</v>
      </c>
      <c r="P740" s="63"/>
      <c r="Q740" s="63">
        <v>32</v>
      </c>
      <c r="R740" s="63">
        <v>10</v>
      </c>
      <c r="S740" s="63"/>
      <c r="T740" s="63"/>
      <c r="U740" s="63"/>
      <c r="V740" s="63"/>
      <c r="W740" s="63">
        <v>5</v>
      </c>
      <c r="X740" s="63"/>
      <c r="Y740" s="63"/>
      <c r="Z740" s="63"/>
      <c r="AA740" s="63"/>
      <c r="AB740" s="63"/>
      <c r="AN740" t="str">
        <f t="shared" si="280"/>
        <v>Ashby</v>
      </c>
      <c r="AO740" t="s">
        <v>506</v>
      </c>
      <c r="AP740">
        <v>3</v>
      </c>
      <c r="AR740" s="111">
        <v>25</v>
      </c>
      <c r="AS740" s="113">
        <v>17</v>
      </c>
      <c r="AT740" s="113">
        <v>15</v>
      </c>
      <c r="AU740" s="117">
        <v>1955</v>
      </c>
      <c r="AV740" s="117">
        <f t="shared" si="281"/>
        <v>25017</v>
      </c>
      <c r="AW740" t="s">
        <v>1480</v>
      </c>
      <c r="AX740">
        <f t="shared" si="311"/>
        <v>2501955</v>
      </c>
      <c r="AY740" s="66"/>
      <c r="AZ740" s="66"/>
      <c r="BC740">
        <v>24.17</v>
      </c>
      <c r="BD740">
        <v>0.37</v>
      </c>
      <c r="BE740">
        <v>23.8</v>
      </c>
      <c r="BH740" s="123">
        <f t="shared" si="312"/>
        <v>0</v>
      </c>
      <c r="BI740" s="123">
        <f t="shared" si="313"/>
        <v>0.52300000000000002</v>
      </c>
      <c r="BJ740">
        <f t="shared" si="314"/>
        <v>0</v>
      </c>
    </row>
    <row r="741" spans="1:62" hidden="1" outlineLevel="1">
      <c r="A741" s="64" t="s">
        <v>2717</v>
      </c>
      <c r="B741" s="8" t="s">
        <v>1328</v>
      </c>
      <c r="C741" s="1">
        <f t="shared" si="304"/>
        <v>1122</v>
      </c>
      <c r="D741" s="5">
        <f>IF(N741&gt;0, RANK(N741,(N741:P741,Q741:AE741)),0)</f>
        <v>1</v>
      </c>
      <c r="E741" s="5">
        <f>IF(O741&gt;0,RANK(O741,(N741:P741,Q741:AE741)),0)</f>
        <v>2</v>
      </c>
      <c r="F741" s="5">
        <f t="shared" si="305"/>
        <v>0</v>
      </c>
      <c r="G741" s="1">
        <f t="shared" si="306"/>
        <v>705</v>
      </c>
      <c r="H741" s="2">
        <f t="shared" si="315"/>
        <v>0.62834224598930477</v>
      </c>
      <c r="I741" s="6"/>
      <c r="J741" s="2">
        <f t="shared" si="307"/>
        <v>0.79500891265597151</v>
      </c>
      <c r="K741" s="2">
        <f t="shared" si="308"/>
        <v>0.16666666666666666</v>
      </c>
      <c r="L741" s="2">
        <f t="shared" si="309"/>
        <v>0</v>
      </c>
      <c r="M741" s="2">
        <f t="shared" si="310"/>
        <v>3.8324420677361831E-2</v>
      </c>
      <c r="N741" s="63">
        <v>892</v>
      </c>
      <c r="O741" s="63">
        <v>187</v>
      </c>
      <c r="P741" s="63"/>
      <c r="Q741" s="63">
        <v>11</v>
      </c>
      <c r="R741" s="63">
        <v>31</v>
      </c>
      <c r="S741" s="63"/>
      <c r="T741" s="63"/>
      <c r="U741" s="63"/>
      <c r="V741" s="63"/>
      <c r="W741" s="63">
        <v>1</v>
      </c>
      <c r="X741" s="63"/>
      <c r="Y741" s="63"/>
      <c r="Z741" s="63"/>
      <c r="AA741" s="63"/>
      <c r="AB741" s="63"/>
      <c r="AN741" t="str">
        <f t="shared" ref="AN741:AN804" si="316">A741</f>
        <v>Ashfield</v>
      </c>
      <c r="AO741" t="s">
        <v>1146</v>
      </c>
      <c r="AP741">
        <v>1</v>
      </c>
      <c r="AR741" s="111">
        <v>25</v>
      </c>
      <c r="AS741" s="113">
        <v>11</v>
      </c>
      <c r="AT741" s="113">
        <v>5</v>
      </c>
      <c r="AU741" s="117">
        <v>2095</v>
      </c>
      <c r="AV741" s="117">
        <f t="shared" si="281"/>
        <v>25011</v>
      </c>
      <c r="AW741" t="s">
        <v>1480</v>
      </c>
      <c r="AX741">
        <f t="shared" si="311"/>
        <v>2502095</v>
      </c>
      <c r="AY741" s="66"/>
      <c r="AZ741" s="66"/>
      <c r="BC741">
        <v>40.42</v>
      </c>
      <c r="BD741">
        <v>0.12</v>
      </c>
      <c r="BE741">
        <v>40.299999999999997</v>
      </c>
      <c r="BH741" s="123">
        <f t="shared" si="312"/>
        <v>0.79500000000000004</v>
      </c>
      <c r="BI741" s="123">
        <f t="shared" si="313"/>
        <v>0</v>
      </c>
      <c r="BJ741">
        <f t="shared" si="314"/>
        <v>0</v>
      </c>
    </row>
    <row r="742" spans="1:62" hidden="1" outlineLevel="1">
      <c r="A742" s="64" t="s">
        <v>199</v>
      </c>
      <c r="B742" s="8" t="s">
        <v>1328</v>
      </c>
      <c r="C742" s="1">
        <f t="shared" si="304"/>
        <v>8548</v>
      </c>
      <c r="D742" s="5">
        <f>IF(N742&gt;0, RANK(N742,(N742:P742,Q742:AE742)),0)</f>
        <v>1</v>
      </c>
      <c r="E742" s="5">
        <f>IF(O742&gt;0,RANK(O742,(N742:P742,Q742:AE742)),0)</f>
        <v>2</v>
      </c>
      <c r="F742" s="5">
        <f t="shared" si="305"/>
        <v>0</v>
      </c>
      <c r="G742" s="1">
        <f t="shared" si="306"/>
        <v>1570</v>
      </c>
      <c r="H742" s="2">
        <f t="shared" si="315"/>
        <v>0.18366869443144596</v>
      </c>
      <c r="I742" s="6"/>
      <c r="J742" s="2">
        <f t="shared" si="307"/>
        <v>0.58247543284978942</v>
      </c>
      <c r="K742" s="2">
        <f t="shared" si="308"/>
        <v>0.39880673841834346</v>
      </c>
      <c r="L742" s="2">
        <f t="shared" si="309"/>
        <v>0</v>
      </c>
      <c r="M742" s="2">
        <f t="shared" si="310"/>
        <v>1.8717828731867114E-2</v>
      </c>
      <c r="N742" s="63">
        <v>4979</v>
      </c>
      <c r="O742" s="63">
        <v>3409</v>
      </c>
      <c r="P742" s="63"/>
      <c r="Q742" s="63">
        <v>115</v>
      </c>
      <c r="R742" s="63">
        <v>36</v>
      </c>
      <c r="S742" s="63"/>
      <c r="T742" s="63"/>
      <c r="U742" s="63"/>
      <c r="V742" s="63"/>
      <c r="W742" s="63">
        <v>9</v>
      </c>
      <c r="X742" s="63"/>
      <c r="Y742" s="63"/>
      <c r="Z742" s="63"/>
      <c r="AA742" s="63"/>
      <c r="AB742" s="63"/>
      <c r="AN742" t="str">
        <f t="shared" si="316"/>
        <v>Ashland</v>
      </c>
      <c r="AO742" t="s">
        <v>506</v>
      </c>
      <c r="AP742">
        <v>5</v>
      </c>
      <c r="AR742" s="111">
        <v>25</v>
      </c>
      <c r="AS742" s="113">
        <v>17</v>
      </c>
      <c r="AT742" s="113">
        <v>20</v>
      </c>
      <c r="AU742" s="117">
        <v>2130</v>
      </c>
      <c r="AV742" s="117">
        <f t="shared" si="281"/>
        <v>25017</v>
      </c>
      <c r="AW742" t="s">
        <v>1480</v>
      </c>
      <c r="AX742">
        <f t="shared" si="311"/>
        <v>2502130</v>
      </c>
      <c r="AY742" s="66"/>
      <c r="AZ742" s="66"/>
      <c r="BC742">
        <v>12.92</v>
      </c>
      <c r="BD742">
        <v>0.48</v>
      </c>
      <c r="BE742">
        <v>12.44</v>
      </c>
      <c r="BH742" s="123">
        <f t="shared" si="312"/>
        <v>0.58199999999999996</v>
      </c>
      <c r="BI742" s="123">
        <f t="shared" si="313"/>
        <v>0</v>
      </c>
      <c r="BJ742">
        <f t="shared" si="314"/>
        <v>0</v>
      </c>
    </row>
    <row r="743" spans="1:62" hidden="1" outlineLevel="1">
      <c r="A743" s="64" t="s">
        <v>1364</v>
      </c>
      <c r="B743" s="8" t="s">
        <v>1328</v>
      </c>
      <c r="C743" s="1">
        <f t="shared" si="304"/>
        <v>4755</v>
      </c>
      <c r="D743" s="5">
        <f>IF(N743&gt;0, RANK(N743,(N743:P743,Q743:AE743)),0)</f>
        <v>1</v>
      </c>
      <c r="E743" s="5">
        <f>IF(O743&gt;0,RANK(O743,(N743:P743,Q743:AE743)),0)</f>
        <v>2</v>
      </c>
      <c r="F743" s="5">
        <f t="shared" si="305"/>
        <v>0</v>
      </c>
      <c r="G743" s="1">
        <f t="shared" si="306"/>
        <v>464</v>
      </c>
      <c r="H743" s="2">
        <f t="shared" si="315"/>
        <v>9.7581493165089378E-2</v>
      </c>
      <c r="I743" s="6"/>
      <c r="J743" s="2">
        <f t="shared" si="307"/>
        <v>0.53480546792849637</v>
      </c>
      <c r="K743" s="2">
        <f t="shared" si="308"/>
        <v>0.43722397476340696</v>
      </c>
      <c r="L743" s="2">
        <f t="shared" si="309"/>
        <v>0</v>
      </c>
      <c r="M743" s="2">
        <f t="shared" si="310"/>
        <v>2.7970557308096666E-2</v>
      </c>
      <c r="N743" s="63">
        <v>2543</v>
      </c>
      <c r="O743" s="63">
        <v>2079</v>
      </c>
      <c r="P743" s="63"/>
      <c r="Q743" s="63">
        <v>78</v>
      </c>
      <c r="R743" s="63">
        <v>41</v>
      </c>
      <c r="S743" s="63"/>
      <c r="T743" s="63"/>
      <c r="U743" s="63"/>
      <c r="V743" s="63"/>
      <c r="W743" s="63">
        <v>14</v>
      </c>
      <c r="X743" s="63"/>
      <c r="Y743" s="63"/>
      <c r="Z743" s="63"/>
      <c r="AA743" s="63"/>
      <c r="AB743" s="63"/>
      <c r="AN743" t="str">
        <f t="shared" si="316"/>
        <v>Athol</v>
      </c>
      <c r="AO743" s="8" t="s">
        <v>1783</v>
      </c>
      <c r="AP743">
        <v>2</v>
      </c>
      <c r="AR743" s="111">
        <v>25</v>
      </c>
      <c r="AS743" s="113">
        <v>27</v>
      </c>
      <c r="AT743" s="113">
        <v>10</v>
      </c>
      <c r="AU743" s="117">
        <v>2480</v>
      </c>
      <c r="AV743" s="117">
        <f t="shared" ref="AV743:AV806" si="317">AR743*1000+AS743</f>
        <v>25027</v>
      </c>
      <c r="AW743" t="s">
        <v>1480</v>
      </c>
      <c r="AX743">
        <f t="shared" si="311"/>
        <v>2502480</v>
      </c>
      <c r="AY743" s="66"/>
      <c r="AZ743" s="66"/>
      <c r="BC743">
        <v>33.39</v>
      </c>
      <c r="BD743">
        <v>0.82</v>
      </c>
      <c r="BE743">
        <v>32.57</v>
      </c>
      <c r="BH743" s="123">
        <f t="shared" si="312"/>
        <v>0.53400000000000003</v>
      </c>
      <c r="BI743" s="123">
        <f t="shared" si="313"/>
        <v>0</v>
      </c>
      <c r="BJ743">
        <f t="shared" si="314"/>
        <v>0</v>
      </c>
    </row>
    <row r="744" spans="1:62" hidden="1" outlineLevel="1">
      <c r="A744" s="64" t="s">
        <v>1631</v>
      </c>
      <c r="B744" s="8" t="s">
        <v>1328</v>
      </c>
      <c r="C744" s="1">
        <f t="shared" si="304"/>
        <v>19384</v>
      </c>
      <c r="D744" s="5">
        <f>IF(N744&gt;0, RANK(N744,(N744:P744,Q744:AE744)),0)</f>
        <v>1</v>
      </c>
      <c r="E744" s="5">
        <f>IF(O744&gt;0,RANK(O744,(N744:P744,Q744:AE744)),0)</f>
        <v>2</v>
      </c>
      <c r="F744" s="5">
        <f t="shared" si="305"/>
        <v>0</v>
      </c>
      <c r="G744" s="1">
        <f t="shared" si="306"/>
        <v>2032</v>
      </c>
      <c r="H744" s="2">
        <f t="shared" si="315"/>
        <v>0.10482872472141973</v>
      </c>
      <c r="I744" s="6"/>
      <c r="J744" s="2">
        <f t="shared" si="307"/>
        <v>0.54178704085843998</v>
      </c>
      <c r="K744" s="2">
        <f t="shared" si="308"/>
        <v>0.43695831613702024</v>
      </c>
      <c r="L744" s="2">
        <f t="shared" si="309"/>
        <v>0</v>
      </c>
      <c r="M744" s="2">
        <f t="shared" si="310"/>
        <v>2.1254643004539775E-2</v>
      </c>
      <c r="N744" s="63">
        <v>10502</v>
      </c>
      <c r="O744" s="63">
        <v>8470</v>
      </c>
      <c r="P744" s="63"/>
      <c r="Q744" s="63">
        <v>263</v>
      </c>
      <c r="R744" s="63">
        <v>95</v>
      </c>
      <c r="S744" s="63"/>
      <c r="T744" s="63"/>
      <c r="U744" s="63"/>
      <c r="V744" s="63"/>
      <c r="W744" s="63">
        <v>54</v>
      </c>
      <c r="X744" s="63"/>
      <c r="Y744" s="63"/>
      <c r="Z744" s="63"/>
      <c r="AA744" s="63"/>
      <c r="AB744" s="63"/>
      <c r="AN744" t="str">
        <f t="shared" si="316"/>
        <v>Attleboro</v>
      </c>
      <c r="AO744" t="s">
        <v>2226</v>
      </c>
      <c r="AP744">
        <v>4</v>
      </c>
      <c r="AR744" s="111">
        <v>25</v>
      </c>
      <c r="AS744" s="113">
        <v>5</v>
      </c>
      <c r="AT744" s="113">
        <v>10</v>
      </c>
      <c r="AU744" s="117">
        <v>2690</v>
      </c>
      <c r="AV744" s="117">
        <f t="shared" si="317"/>
        <v>25005</v>
      </c>
      <c r="AW744" t="s">
        <v>1257</v>
      </c>
      <c r="AX744">
        <f t="shared" si="311"/>
        <v>2502690</v>
      </c>
      <c r="AY744" s="66"/>
      <c r="AZ744" s="66"/>
      <c r="BC744">
        <v>28.28</v>
      </c>
      <c r="BD744">
        <v>0.77</v>
      </c>
      <c r="BE744">
        <v>27.51</v>
      </c>
      <c r="BH744" s="123">
        <f t="shared" si="312"/>
        <v>0.54100000000000004</v>
      </c>
      <c r="BI744" s="123">
        <f t="shared" si="313"/>
        <v>0</v>
      </c>
      <c r="BJ744">
        <f t="shared" si="314"/>
        <v>0</v>
      </c>
    </row>
    <row r="745" spans="1:62" hidden="1" outlineLevel="1">
      <c r="A745" s="64" t="s">
        <v>1351</v>
      </c>
      <c r="B745" s="8" t="s">
        <v>1328</v>
      </c>
      <c r="C745" s="1">
        <f t="shared" si="304"/>
        <v>8828</v>
      </c>
      <c r="D745" s="5">
        <f>IF(N745&gt;0, RANK(N745,(N745:P745,Q745:AE745)),0)</f>
        <v>1</v>
      </c>
      <c r="E745" s="5">
        <f>IF(O745&gt;0,RANK(O745,(N745:P745,Q745:AE745)),0)</f>
        <v>2</v>
      </c>
      <c r="F745" s="5">
        <f t="shared" si="305"/>
        <v>0</v>
      </c>
      <c r="G745" s="1">
        <f t="shared" si="306"/>
        <v>399</v>
      </c>
      <c r="H745" s="2">
        <f t="shared" si="315"/>
        <v>4.5197100135931131E-2</v>
      </c>
      <c r="I745" s="6"/>
      <c r="J745" s="2">
        <f t="shared" si="307"/>
        <v>0.51200724966017219</v>
      </c>
      <c r="K745" s="2">
        <f t="shared" si="308"/>
        <v>0.46681014952424105</v>
      </c>
      <c r="L745" s="2">
        <f t="shared" si="309"/>
        <v>0</v>
      </c>
      <c r="M745" s="2">
        <f t="shared" si="310"/>
        <v>2.1182600815586761E-2</v>
      </c>
      <c r="N745" s="63">
        <v>4520</v>
      </c>
      <c r="O745" s="63">
        <v>4121</v>
      </c>
      <c r="P745" s="63"/>
      <c r="Q745" s="63">
        <v>106</v>
      </c>
      <c r="R745" s="63">
        <v>63</v>
      </c>
      <c r="S745" s="63"/>
      <c r="T745" s="63"/>
      <c r="U745" s="63"/>
      <c r="V745" s="63"/>
      <c r="W745" s="63">
        <v>18</v>
      </c>
      <c r="X745" s="63"/>
      <c r="Y745" s="63"/>
      <c r="Z745" s="63"/>
      <c r="AA745" s="63"/>
      <c r="AB745" s="63"/>
      <c r="AN745" t="str">
        <f t="shared" si="316"/>
        <v>Auburn</v>
      </c>
      <c r="AO745" s="8" t="s">
        <v>1783</v>
      </c>
      <c r="AP745">
        <v>2</v>
      </c>
      <c r="AR745" s="111">
        <v>25</v>
      </c>
      <c r="AS745" s="113">
        <v>27</v>
      </c>
      <c r="AT745" s="113">
        <v>15</v>
      </c>
      <c r="AU745" s="117">
        <v>2760</v>
      </c>
      <c r="AV745" s="117">
        <f t="shared" si="317"/>
        <v>25027</v>
      </c>
      <c r="AW745" t="s">
        <v>1480</v>
      </c>
      <c r="AX745">
        <f t="shared" si="311"/>
        <v>2502760</v>
      </c>
      <c r="AY745" s="66"/>
      <c r="AZ745" s="66"/>
      <c r="BC745">
        <v>16.399999999999999</v>
      </c>
      <c r="BD745">
        <v>1.04</v>
      </c>
      <c r="BE745">
        <v>15.36</v>
      </c>
      <c r="BH745" s="123">
        <f t="shared" si="312"/>
        <v>0.51200000000000001</v>
      </c>
      <c r="BI745" s="123">
        <f t="shared" si="313"/>
        <v>0</v>
      </c>
      <c r="BJ745">
        <f t="shared" si="314"/>
        <v>0</v>
      </c>
    </row>
    <row r="746" spans="1:62" hidden="1" outlineLevel="1">
      <c r="A746" s="64" t="s">
        <v>247</v>
      </c>
      <c r="B746" s="8" t="s">
        <v>1328</v>
      </c>
      <c r="C746" s="1">
        <f t="shared" si="304"/>
        <v>2395</v>
      </c>
      <c r="D746" s="5">
        <f>IF(N746&gt;0, RANK(N746,(N746:P746,Q746:AE746)),0)</f>
        <v>1</v>
      </c>
      <c r="E746" s="5">
        <f>IF(O746&gt;0,RANK(O746,(N746:P746,Q746:AE746)),0)</f>
        <v>2</v>
      </c>
      <c r="F746" s="5">
        <f t="shared" si="305"/>
        <v>0</v>
      </c>
      <c r="G746" s="1">
        <f t="shared" si="306"/>
        <v>91</v>
      </c>
      <c r="H746" s="2">
        <f t="shared" si="315"/>
        <v>3.7995824634655534E-2</v>
      </c>
      <c r="I746" s="6"/>
      <c r="J746" s="2">
        <f t="shared" si="307"/>
        <v>0.51022964509394575</v>
      </c>
      <c r="K746" s="2">
        <f t="shared" si="308"/>
        <v>0.47223382045929019</v>
      </c>
      <c r="L746" s="2">
        <f t="shared" si="309"/>
        <v>0</v>
      </c>
      <c r="M746" s="2">
        <f t="shared" si="310"/>
        <v>1.7536534446764063E-2</v>
      </c>
      <c r="N746" s="63">
        <v>1222</v>
      </c>
      <c r="O746" s="63">
        <v>1131</v>
      </c>
      <c r="P746" s="63"/>
      <c r="Q746" s="63">
        <v>31</v>
      </c>
      <c r="R746" s="63">
        <v>11</v>
      </c>
      <c r="S746" s="63"/>
      <c r="T746" s="63"/>
      <c r="U746" s="63"/>
      <c r="V746" s="63"/>
      <c r="W746" s="63">
        <v>0</v>
      </c>
      <c r="X746" s="63"/>
      <c r="Y746" s="63"/>
      <c r="Z746" s="63"/>
      <c r="AA746" s="63"/>
      <c r="AB746" s="63"/>
      <c r="AN746" t="str">
        <f t="shared" si="316"/>
        <v>Avon</v>
      </c>
      <c r="AO746" t="s">
        <v>760</v>
      </c>
      <c r="AP746">
        <v>8</v>
      </c>
      <c r="AR746" s="111">
        <v>25</v>
      </c>
      <c r="AS746" s="113">
        <v>21</v>
      </c>
      <c r="AT746" s="113">
        <v>5</v>
      </c>
      <c r="AU746" s="117">
        <v>2935</v>
      </c>
      <c r="AV746" s="117">
        <f t="shared" si="317"/>
        <v>25021</v>
      </c>
      <c r="AW746" t="s">
        <v>1480</v>
      </c>
      <c r="AX746">
        <f t="shared" si="311"/>
        <v>2502935</v>
      </c>
      <c r="AY746" s="66"/>
      <c r="AZ746" s="66"/>
      <c r="BC746">
        <v>4.57</v>
      </c>
      <c r="BD746">
        <v>0.19</v>
      </c>
      <c r="BE746">
        <v>4.38</v>
      </c>
      <c r="BH746" s="123">
        <f t="shared" si="312"/>
        <v>0.51</v>
      </c>
      <c r="BI746" s="123">
        <f t="shared" si="313"/>
        <v>0</v>
      </c>
      <c r="BJ746">
        <f t="shared" si="314"/>
        <v>0</v>
      </c>
    </row>
    <row r="747" spans="1:62" hidden="1" outlineLevel="1">
      <c r="A747" s="64" t="s">
        <v>1300</v>
      </c>
      <c r="B747" s="8" t="s">
        <v>1328</v>
      </c>
      <c r="C747" s="1">
        <f t="shared" si="304"/>
        <v>3653</v>
      </c>
      <c r="D747" s="5">
        <f>IF(N747&gt;0, RANK(N747,(N747:P747,Q747:AE747)),0)</f>
        <v>1</v>
      </c>
      <c r="E747" s="5">
        <f>IF(O747&gt;0,RANK(O747,(N747:P747,Q747:AE747)),0)</f>
        <v>2</v>
      </c>
      <c r="F747" s="5">
        <f t="shared" si="305"/>
        <v>0</v>
      </c>
      <c r="G747" s="1">
        <f t="shared" si="306"/>
        <v>467</v>
      </c>
      <c r="H747" s="2">
        <f t="shared" si="315"/>
        <v>0.12784013139885025</v>
      </c>
      <c r="I747" s="6"/>
      <c r="J747" s="2">
        <f t="shared" si="307"/>
        <v>0.55433889953462911</v>
      </c>
      <c r="K747" s="2">
        <f t="shared" si="308"/>
        <v>0.42649876813577881</v>
      </c>
      <c r="L747" s="2">
        <f t="shared" si="309"/>
        <v>0</v>
      </c>
      <c r="M747" s="2">
        <f t="shared" si="310"/>
        <v>1.916233232959208E-2</v>
      </c>
      <c r="N747" s="63">
        <v>2025</v>
      </c>
      <c r="O747" s="63">
        <v>1558</v>
      </c>
      <c r="P747" s="63"/>
      <c r="Q747" s="63">
        <v>43</v>
      </c>
      <c r="R747" s="63">
        <v>21</v>
      </c>
      <c r="S747" s="63"/>
      <c r="T747" s="63"/>
      <c r="U747" s="63"/>
      <c r="V747" s="63"/>
      <c r="W747" s="63">
        <v>6</v>
      </c>
      <c r="X747" s="63"/>
      <c r="Y747" s="63"/>
      <c r="Z747" s="63"/>
      <c r="AA747" s="63"/>
      <c r="AB747" s="63"/>
      <c r="AN747" t="str">
        <f t="shared" si="316"/>
        <v>Ayer</v>
      </c>
      <c r="AO747" t="s">
        <v>506</v>
      </c>
      <c r="AP747">
        <v>3</v>
      </c>
      <c r="AR747" s="111">
        <v>25</v>
      </c>
      <c r="AS747" s="113">
        <v>17</v>
      </c>
      <c r="AT747" s="113">
        <v>25</v>
      </c>
      <c r="AU747" s="117">
        <v>3005</v>
      </c>
      <c r="AV747" s="117">
        <f t="shared" si="317"/>
        <v>25017</v>
      </c>
      <c r="AW747" t="s">
        <v>1480</v>
      </c>
      <c r="AX747">
        <f t="shared" si="311"/>
        <v>2503005</v>
      </c>
      <c r="AY747" s="66"/>
      <c r="AZ747" s="66"/>
      <c r="BC747">
        <v>9.57</v>
      </c>
      <c r="BD747">
        <v>0.55000000000000004</v>
      </c>
      <c r="BE747">
        <v>9.02</v>
      </c>
      <c r="BH747" s="123">
        <f t="shared" si="312"/>
        <v>0.55400000000000005</v>
      </c>
      <c r="BI747" s="123">
        <f t="shared" si="313"/>
        <v>0</v>
      </c>
      <c r="BJ747">
        <f t="shared" si="314"/>
        <v>0</v>
      </c>
    </row>
    <row r="748" spans="1:62" hidden="1" outlineLevel="1">
      <c r="A748" s="64" t="s">
        <v>2425</v>
      </c>
      <c r="B748" s="8" t="s">
        <v>1328</v>
      </c>
      <c r="C748" s="1">
        <f t="shared" si="304"/>
        <v>25611</v>
      </c>
      <c r="D748" s="5">
        <f>IF(N748&gt;0, RANK(N748,(N748:P748,Q748:AE748)),0)</f>
        <v>1</v>
      </c>
      <c r="E748" s="5">
        <f>IF(O748&gt;0,RANK(O748,(N748:P748,Q748:AE748)),0)</f>
        <v>2</v>
      </c>
      <c r="F748" s="5">
        <f t="shared" si="305"/>
        <v>0</v>
      </c>
      <c r="G748" s="1">
        <f t="shared" si="306"/>
        <v>592</v>
      </c>
      <c r="H748" s="2">
        <f t="shared" si="315"/>
        <v>2.3115067744328609E-2</v>
      </c>
      <c r="I748" s="6"/>
      <c r="J748" s="2">
        <f t="shared" si="307"/>
        <v>0.50552496973956507</v>
      </c>
      <c r="K748" s="2">
        <f t="shared" si="308"/>
        <v>0.48240990199523642</v>
      </c>
      <c r="L748" s="2">
        <f t="shared" si="309"/>
        <v>0</v>
      </c>
      <c r="M748" s="2">
        <f t="shared" si="310"/>
        <v>1.206512826519851E-2</v>
      </c>
      <c r="N748" s="63">
        <v>12947</v>
      </c>
      <c r="O748" s="63">
        <v>12355</v>
      </c>
      <c r="P748" s="63"/>
      <c r="Q748" s="63">
        <v>181</v>
      </c>
      <c r="R748" s="63">
        <v>128</v>
      </c>
      <c r="S748" s="63"/>
      <c r="T748" s="63"/>
      <c r="U748" s="63"/>
      <c r="V748" s="63"/>
      <c r="W748" s="63">
        <v>0</v>
      </c>
      <c r="X748" s="63"/>
      <c r="Y748" s="63"/>
      <c r="Z748" s="63"/>
      <c r="AA748" s="63"/>
      <c r="AB748" s="63"/>
      <c r="AN748" t="str">
        <f t="shared" si="316"/>
        <v>Barnstable</v>
      </c>
      <c r="AO748" t="s">
        <v>2425</v>
      </c>
      <c r="AP748">
        <v>9</v>
      </c>
      <c r="AR748" s="111">
        <v>25</v>
      </c>
      <c r="AS748" s="113">
        <v>1</v>
      </c>
      <c r="AT748" s="113">
        <v>5</v>
      </c>
      <c r="AU748" s="117">
        <v>3600</v>
      </c>
      <c r="AV748" s="117">
        <f t="shared" si="317"/>
        <v>25001</v>
      </c>
      <c r="AW748" t="s">
        <v>1257</v>
      </c>
      <c r="AX748">
        <f t="shared" si="311"/>
        <v>2503600</v>
      </c>
      <c r="AY748" s="66"/>
      <c r="AZ748" s="66"/>
      <c r="BC748">
        <v>76.25</v>
      </c>
      <c r="BD748">
        <v>16.21</v>
      </c>
      <c r="BE748">
        <v>60.04</v>
      </c>
      <c r="BH748" s="123">
        <f t="shared" si="312"/>
        <v>0.505</v>
      </c>
      <c r="BI748" s="123">
        <f t="shared" si="313"/>
        <v>0</v>
      </c>
      <c r="BJ748">
        <f t="shared" si="314"/>
        <v>0</v>
      </c>
    </row>
    <row r="749" spans="1:62" hidden="1" outlineLevel="1">
      <c r="A749" s="64" t="s">
        <v>928</v>
      </c>
      <c r="B749" s="8" t="s">
        <v>1328</v>
      </c>
      <c r="C749" s="1">
        <f t="shared" si="304"/>
        <v>2696</v>
      </c>
      <c r="D749" s="5">
        <f>IF(N749&gt;0, RANK(N749,(N749:P749,Q749:AE749)),0)</f>
        <v>1</v>
      </c>
      <c r="E749" s="5">
        <f>IF(O749&gt;0,RANK(O749,(N749:P749,Q749:AE749)),0)</f>
        <v>2</v>
      </c>
      <c r="F749" s="5">
        <f t="shared" si="305"/>
        <v>0</v>
      </c>
      <c r="G749" s="1">
        <f t="shared" si="306"/>
        <v>66</v>
      </c>
      <c r="H749" s="2">
        <f t="shared" si="315"/>
        <v>2.4480712166172106E-2</v>
      </c>
      <c r="I749" s="6"/>
      <c r="J749" s="2">
        <f t="shared" si="307"/>
        <v>0.49888724035608306</v>
      </c>
      <c r="K749" s="2">
        <f t="shared" si="308"/>
        <v>0.47440652818991097</v>
      </c>
      <c r="L749" s="2">
        <f t="shared" si="309"/>
        <v>0</v>
      </c>
      <c r="M749" s="2">
        <f t="shared" si="310"/>
        <v>2.6706231454005913E-2</v>
      </c>
      <c r="N749" s="63">
        <v>1345</v>
      </c>
      <c r="O749" s="63">
        <v>1279</v>
      </c>
      <c r="P749" s="63"/>
      <c r="Q749" s="63">
        <v>36</v>
      </c>
      <c r="R749" s="63">
        <v>25</v>
      </c>
      <c r="S749" s="63"/>
      <c r="T749" s="63"/>
      <c r="U749" s="63"/>
      <c r="V749" s="63"/>
      <c r="W749" s="63">
        <v>11</v>
      </c>
      <c r="X749" s="63"/>
      <c r="Y749" s="63"/>
      <c r="Z749" s="63"/>
      <c r="AA749" s="63"/>
      <c r="AB749" s="63"/>
      <c r="AN749" t="str">
        <f t="shared" si="316"/>
        <v>Barre</v>
      </c>
      <c r="AO749" s="8" t="s">
        <v>1783</v>
      </c>
      <c r="AP749">
        <v>2</v>
      </c>
      <c r="AR749" s="111">
        <v>25</v>
      </c>
      <c r="AS749" s="113">
        <v>27</v>
      </c>
      <c r="AT749" s="113">
        <v>20</v>
      </c>
      <c r="AU749" s="117">
        <v>3740</v>
      </c>
      <c r="AV749" s="117">
        <f t="shared" si="317"/>
        <v>25027</v>
      </c>
      <c r="AW749" t="s">
        <v>1480</v>
      </c>
      <c r="AX749">
        <f t="shared" si="311"/>
        <v>2503740</v>
      </c>
      <c r="AY749" s="66"/>
      <c r="AZ749" s="66"/>
      <c r="BC749">
        <v>44.61</v>
      </c>
      <c r="BD749">
        <v>0.28000000000000003</v>
      </c>
      <c r="BE749">
        <v>44.33</v>
      </c>
      <c r="BH749" s="123">
        <f t="shared" si="312"/>
        <v>0.498</v>
      </c>
      <c r="BI749" s="123">
        <f t="shared" si="313"/>
        <v>0</v>
      </c>
      <c r="BJ749">
        <f t="shared" si="314"/>
        <v>0</v>
      </c>
    </row>
    <row r="750" spans="1:62" hidden="1" outlineLevel="1">
      <c r="A750" s="64" t="s">
        <v>3119</v>
      </c>
      <c r="B750" s="8" t="s">
        <v>1328</v>
      </c>
      <c r="C750" s="1">
        <f t="shared" si="304"/>
        <v>970</v>
      </c>
      <c r="D750" s="5">
        <f>IF(N750&gt;0, RANK(N750,(N750:P750,Q750:AE750)),0)</f>
        <v>1</v>
      </c>
      <c r="E750" s="5">
        <f>IF(O750&gt;0,RANK(O750,(N750:P750,Q750:AE750)),0)</f>
        <v>2</v>
      </c>
      <c r="F750" s="5">
        <f t="shared" si="305"/>
        <v>0</v>
      </c>
      <c r="G750" s="1">
        <f t="shared" si="306"/>
        <v>427</v>
      </c>
      <c r="H750" s="2">
        <f t="shared" si="315"/>
        <v>0.4402061855670103</v>
      </c>
      <c r="I750" s="6"/>
      <c r="J750" s="2">
        <f t="shared" si="307"/>
        <v>0.70721649484536087</v>
      </c>
      <c r="K750" s="2">
        <f t="shared" si="308"/>
        <v>0.26701030927835051</v>
      </c>
      <c r="L750" s="2">
        <f t="shared" si="309"/>
        <v>0</v>
      </c>
      <c r="M750" s="2">
        <f t="shared" si="310"/>
        <v>2.5773195876288624E-2</v>
      </c>
      <c r="N750" s="63">
        <v>686</v>
      </c>
      <c r="O750" s="63">
        <v>259</v>
      </c>
      <c r="P750" s="63"/>
      <c r="Q750" s="63">
        <v>14</v>
      </c>
      <c r="R750" s="63">
        <v>10</v>
      </c>
      <c r="S750" s="63"/>
      <c r="T750" s="63"/>
      <c r="U750" s="63"/>
      <c r="V750" s="63"/>
      <c r="W750" s="63">
        <v>1</v>
      </c>
      <c r="X750" s="63"/>
      <c r="Y750" s="63"/>
      <c r="Z750" s="63"/>
      <c r="AA750" s="63"/>
      <c r="AB750" s="63"/>
      <c r="AN750" t="str">
        <f t="shared" si="316"/>
        <v>Becket</v>
      </c>
      <c r="AO750" t="s">
        <v>2326</v>
      </c>
      <c r="AP750">
        <v>1</v>
      </c>
      <c r="AR750" s="111">
        <v>25</v>
      </c>
      <c r="AS750" s="113">
        <v>3</v>
      </c>
      <c r="AT750" s="113">
        <v>15</v>
      </c>
      <c r="AU750" s="117">
        <v>4545</v>
      </c>
      <c r="AV750" s="117">
        <f t="shared" si="317"/>
        <v>25003</v>
      </c>
      <c r="AW750" t="s">
        <v>1480</v>
      </c>
      <c r="AX750">
        <f t="shared" si="311"/>
        <v>2504545</v>
      </c>
      <c r="AY750" s="66"/>
      <c r="AZ750" s="66"/>
      <c r="BC750">
        <v>47.76</v>
      </c>
      <c r="BD750">
        <v>1.49</v>
      </c>
      <c r="BE750">
        <v>46.26</v>
      </c>
      <c r="BH750" s="123">
        <f t="shared" si="312"/>
        <v>0.70699999999999996</v>
      </c>
      <c r="BI750" s="123">
        <f t="shared" si="313"/>
        <v>0</v>
      </c>
      <c r="BJ750">
        <f t="shared" si="314"/>
        <v>0</v>
      </c>
    </row>
    <row r="751" spans="1:62" hidden="1" outlineLevel="1">
      <c r="A751" s="64" t="s">
        <v>1775</v>
      </c>
      <c r="B751" s="8" t="s">
        <v>1328</v>
      </c>
      <c r="C751" s="1">
        <f t="shared" si="304"/>
        <v>7698</v>
      </c>
      <c r="D751" s="5">
        <f>IF(N751&gt;0, RANK(N751,(N751:P751,Q751:AE751)),0)</f>
        <v>1</v>
      </c>
      <c r="E751" s="5">
        <f>IF(O751&gt;0,RANK(O751,(N751:P751,Q751:AE751)),0)</f>
        <v>2</v>
      </c>
      <c r="F751" s="5">
        <f t="shared" si="305"/>
        <v>0</v>
      </c>
      <c r="G751" s="1">
        <f t="shared" si="306"/>
        <v>1408</v>
      </c>
      <c r="H751" s="2">
        <f t="shared" si="315"/>
        <v>0.18290465055858665</v>
      </c>
      <c r="I751" s="6"/>
      <c r="J751" s="2">
        <f t="shared" si="307"/>
        <v>0.58054040010392305</v>
      </c>
      <c r="K751" s="2">
        <f t="shared" si="308"/>
        <v>0.39763574954533643</v>
      </c>
      <c r="L751" s="2">
        <f t="shared" si="309"/>
        <v>0</v>
      </c>
      <c r="M751" s="2">
        <f t="shared" si="310"/>
        <v>2.1823850350740526E-2</v>
      </c>
      <c r="N751" s="63">
        <v>4469</v>
      </c>
      <c r="O751" s="63">
        <v>3061</v>
      </c>
      <c r="P751" s="63"/>
      <c r="Q751" s="63">
        <v>90</v>
      </c>
      <c r="R751" s="63">
        <v>60</v>
      </c>
      <c r="S751" s="63"/>
      <c r="T751" s="63"/>
      <c r="U751" s="63"/>
      <c r="V751" s="63"/>
      <c r="W751" s="63">
        <v>18</v>
      </c>
      <c r="X751" s="63"/>
      <c r="Y751" s="63"/>
      <c r="Z751" s="63"/>
      <c r="AA751" s="63"/>
      <c r="AB751" s="63"/>
      <c r="AN751" t="str">
        <f t="shared" si="316"/>
        <v>Bedford</v>
      </c>
      <c r="AO751" t="s">
        <v>506</v>
      </c>
      <c r="AP751">
        <v>6</v>
      </c>
      <c r="AR751" s="111">
        <v>25</v>
      </c>
      <c r="AS751" s="113">
        <v>17</v>
      </c>
      <c r="AT751" s="113">
        <v>30</v>
      </c>
      <c r="AU751" s="117">
        <v>4615</v>
      </c>
      <c r="AV751" s="117">
        <f t="shared" si="317"/>
        <v>25017</v>
      </c>
      <c r="AW751" t="s">
        <v>1480</v>
      </c>
      <c r="AX751">
        <f t="shared" si="311"/>
        <v>2504615</v>
      </c>
      <c r="AY751" s="66"/>
      <c r="AZ751" s="66"/>
      <c r="BC751">
        <v>13.87</v>
      </c>
      <c r="BD751">
        <v>0.13</v>
      </c>
      <c r="BE751">
        <v>13.74</v>
      </c>
      <c r="BH751" s="123">
        <f t="shared" si="312"/>
        <v>0.57999999999999996</v>
      </c>
      <c r="BI751" s="123">
        <f t="shared" si="313"/>
        <v>0</v>
      </c>
      <c r="BJ751">
        <f t="shared" si="314"/>
        <v>0</v>
      </c>
    </row>
    <row r="752" spans="1:62" hidden="1" outlineLevel="1">
      <c r="A752" s="64" t="s">
        <v>2029</v>
      </c>
      <c r="B752" s="8" t="s">
        <v>1328</v>
      </c>
      <c r="C752" s="1">
        <f t="shared" si="304"/>
        <v>7683</v>
      </c>
      <c r="D752" s="5">
        <f>IF(N752&gt;0, RANK(N752,(N752:P752,Q752:AE752)),0)</f>
        <v>1</v>
      </c>
      <c r="E752" s="5">
        <f>IF(O752&gt;0,RANK(O752,(N752:P752,Q752:AE752)),0)</f>
        <v>2</v>
      </c>
      <c r="F752" s="5">
        <f t="shared" si="305"/>
        <v>0</v>
      </c>
      <c r="G752" s="1">
        <f t="shared" si="306"/>
        <v>1686</v>
      </c>
      <c r="H752" s="2">
        <f t="shared" si="315"/>
        <v>0.21944552909019915</v>
      </c>
      <c r="I752" s="6"/>
      <c r="J752" s="2">
        <f t="shared" si="307"/>
        <v>0.59872445659247686</v>
      </c>
      <c r="K752" s="2">
        <f t="shared" si="308"/>
        <v>0.37927892750227776</v>
      </c>
      <c r="L752" s="2">
        <f t="shared" si="309"/>
        <v>0</v>
      </c>
      <c r="M752" s="2">
        <f t="shared" si="310"/>
        <v>2.1996615905245376E-2</v>
      </c>
      <c r="N752" s="63">
        <v>4600</v>
      </c>
      <c r="O752" s="63">
        <v>2914</v>
      </c>
      <c r="P752" s="63"/>
      <c r="Q752" s="63">
        <v>73</v>
      </c>
      <c r="R752" s="63">
        <v>81</v>
      </c>
      <c r="S752" s="63"/>
      <c r="T752" s="63"/>
      <c r="U752" s="63"/>
      <c r="V752" s="63"/>
      <c r="W752" s="63">
        <v>15</v>
      </c>
      <c r="X752" s="63"/>
      <c r="Y752" s="63"/>
      <c r="Z752" s="63"/>
      <c r="AA752" s="63"/>
      <c r="AB752" s="63"/>
      <c r="AN752" t="str">
        <f t="shared" si="316"/>
        <v>Belchertown</v>
      </c>
      <c r="AO752" t="s">
        <v>2187</v>
      </c>
      <c r="AP752">
        <v>2</v>
      </c>
      <c r="AR752" s="111">
        <v>25</v>
      </c>
      <c r="AS752" s="113">
        <v>15</v>
      </c>
      <c r="AT752" s="113">
        <v>10</v>
      </c>
      <c r="AU752" s="117">
        <v>4825</v>
      </c>
      <c r="AV752" s="117">
        <f t="shared" si="317"/>
        <v>25015</v>
      </c>
      <c r="AW752" t="s">
        <v>1480</v>
      </c>
      <c r="AX752">
        <f t="shared" si="311"/>
        <v>2504825</v>
      </c>
      <c r="AY752" s="66"/>
      <c r="AZ752" s="66"/>
      <c r="BC752">
        <v>55.36</v>
      </c>
      <c r="BD752">
        <v>2.64</v>
      </c>
      <c r="BE752">
        <v>52.73</v>
      </c>
      <c r="BH752" s="123">
        <f t="shared" si="312"/>
        <v>0.59799999999999998</v>
      </c>
      <c r="BI752" s="123">
        <f t="shared" si="313"/>
        <v>0</v>
      </c>
      <c r="BJ752">
        <f t="shared" si="314"/>
        <v>0</v>
      </c>
    </row>
    <row r="753" spans="1:62" hidden="1" outlineLevel="1">
      <c r="A753" s="64" t="s">
        <v>1645</v>
      </c>
      <c r="B753" s="8" t="s">
        <v>1328</v>
      </c>
      <c r="C753" s="1">
        <f t="shared" si="304"/>
        <v>8560</v>
      </c>
      <c r="D753" s="5">
        <f>IF(N753&gt;0, RANK(N753,(N753:P753,Q753:AE753)),0)</f>
        <v>1</v>
      </c>
      <c r="E753" s="5">
        <f>IF(O753&gt;0,RANK(O753,(N753:P753,Q753:AE753)),0)</f>
        <v>2</v>
      </c>
      <c r="F753" s="5">
        <f t="shared" si="305"/>
        <v>0</v>
      </c>
      <c r="G753" s="1">
        <f t="shared" si="306"/>
        <v>130</v>
      </c>
      <c r="H753" s="2">
        <f t="shared" si="315"/>
        <v>1.5186915887850467E-2</v>
      </c>
      <c r="I753" s="6"/>
      <c r="J753" s="2">
        <f t="shared" si="307"/>
        <v>0.49801401869158879</v>
      </c>
      <c r="K753" s="2">
        <f t="shared" si="308"/>
        <v>0.48282710280373831</v>
      </c>
      <c r="L753" s="2">
        <f t="shared" si="309"/>
        <v>0</v>
      </c>
      <c r="M753" s="2">
        <f t="shared" si="310"/>
        <v>1.9158878504672905E-2</v>
      </c>
      <c r="N753" s="63">
        <v>4263</v>
      </c>
      <c r="O753" s="63">
        <v>4133</v>
      </c>
      <c r="P753" s="63"/>
      <c r="Q753" s="63">
        <v>110</v>
      </c>
      <c r="R753" s="63">
        <v>30</v>
      </c>
      <c r="S753" s="63"/>
      <c r="T753" s="63"/>
      <c r="U753" s="63"/>
      <c r="V753" s="63"/>
      <c r="W753" s="63">
        <v>24</v>
      </c>
      <c r="X753" s="63"/>
      <c r="Y753" s="63"/>
      <c r="Z753" s="63"/>
      <c r="AA753" s="63"/>
      <c r="AB753" s="63"/>
      <c r="AN753" t="str">
        <f t="shared" si="316"/>
        <v>Bellingham</v>
      </c>
      <c r="AO753" t="s">
        <v>760</v>
      </c>
      <c r="AR753" s="111">
        <v>25</v>
      </c>
      <c r="AS753" s="113">
        <v>21</v>
      </c>
      <c r="AT753" s="113">
        <v>10</v>
      </c>
      <c r="AU753" s="117">
        <v>4930</v>
      </c>
      <c r="AV753" s="117">
        <f t="shared" si="317"/>
        <v>25021</v>
      </c>
      <c r="AW753" t="s">
        <v>1480</v>
      </c>
      <c r="AX753">
        <f t="shared" si="311"/>
        <v>2504930</v>
      </c>
      <c r="AY753" s="66"/>
      <c r="AZ753" s="66"/>
      <c r="BC753">
        <v>18.989999999999998</v>
      </c>
      <c r="BD753">
        <v>0.49</v>
      </c>
      <c r="BE753">
        <v>18.5</v>
      </c>
      <c r="BH753" s="123">
        <f t="shared" si="312"/>
        <v>0.498</v>
      </c>
      <c r="BI753" s="123">
        <f t="shared" si="313"/>
        <v>0</v>
      </c>
      <c r="BJ753">
        <f t="shared" si="314"/>
        <v>0</v>
      </c>
    </row>
    <row r="754" spans="1:62" hidden="1" outlineLevel="1">
      <c r="A754" s="64" t="s">
        <v>906</v>
      </c>
      <c r="B754" s="8" t="s">
        <v>1328</v>
      </c>
      <c r="C754" s="1">
        <f t="shared" si="304"/>
        <v>14341</v>
      </c>
      <c r="D754" s="5">
        <f>IF(N754&gt;0, RANK(N754,(N754:P754,Q754:AE754)),0)</f>
        <v>1</v>
      </c>
      <c r="E754" s="5">
        <f>IF(O754&gt;0,RANK(O754,(N754:P754,Q754:AE754)),0)</f>
        <v>2</v>
      </c>
      <c r="F754" s="5">
        <f t="shared" si="305"/>
        <v>0</v>
      </c>
      <c r="G754" s="1">
        <f t="shared" si="306"/>
        <v>4561</v>
      </c>
      <c r="H754" s="2">
        <f t="shared" si="315"/>
        <v>0.31803918834111988</v>
      </c>
      <c r="I754" s="6"/>
      <c r="J754" s="2">
        <f t="shared" si="307"/>
        <v>0.6493968342514469</v>
      </c>
      <c r="K754" s="2">
        <f t="shared" si="308"/>
        <v>0.33135764591032701</v>
      </c>
      <c r="L754" s="2">
        <f t="shared" si="309"/>
        <v>0</v>
      </c>
      <c r="M754" s="2">
        <f t="shared" si="310"/>
        <v>1.9245519838226088E-2</v>
      </c>
      <c r="N754" s="63">
        <v>9313</v>
      </c>
      <c r="O754" s="63">
        <v>4752</v>
      </c>
      <c r="P754" s="63"/>
      <c r="Q754" s="63">
        <v>111</v>
      </c>
      <c r="R754" s="63">
        <v>137</v>
      </c>
      <c r="S754" s="63"/>
      <c r="T754" s="63"/>
      <c r="U754" s="63"/>
      <c r="V754" s="63"/>
      <c r="W754" s="63">
        <v>28</v>
      </c>
      <c r="X754" s="63"/>
      <c r="Y754" s="63"/>
      <c r="Z754" s="63"/>
      <c r="AA754" s="63"/>
      <c r="AB754" s="63"/>
      <c r="AN754" t="str">
        <f t="shared" si="316"/>
        <v>Belmont</v>
      </c>
      <c r="AO754" t="s">
        <v>506</v>
      </c>
      <c r="AP754">
        <v>5</v>
      </c>
      <c r="AR754" s="111">
        <v>25</v>
      </c>
      <c r="AS754" s="113">
        <v>17</v>
      </c>
      <c r="AT754" s="113">
        <v>35</v>
      </c>
      <c r="AU754" s="117">
        <v>5070</v>
      </c>
      <c r="AV754" s="117">
        <f t="shared" si="317"/>
        <v>25017</v>
      </c>
      <c r="AW754" t="s">
        <v>1480</v>
      </c>
      <c r="AX754">
        <f t="shared" si="311"/>
        <v>2505070</v>
      </c>
      <c r="AY754" s="66"/>
      <c r="AZ754" s="66"/>
      <c r="BC754">
        <v>4.71</v>
      </c>
      <c r="BD754">
        <v>0.05</v>
      </c>
      <c r="BE754">
        <v>4.66</v>
      </c>
      <c r="BH754" s="123">
        <f t="shared" si="312"/>
        <v>0.64900000000000002</v>
      </c>
      <c r="BI754" s="123">
        <f t="shared" si="313"/>
        <v>0</v>
      </c>
      <c r="BJ754">
        <f t="shared" si="314"/>
        <v>0</v>
      </c>
    </row>
    <row r="755" spans="1:62" hidden="1" outlineLevel="1">
      <c r="A755" s="64" t="s">
        <v>1317</v>
      </c>
      <c r="B755" s="8" t="s">
        <v>1328</v>
      </c>
      <c r="C755" s="1">
        <f t="shared" si="304"/>
        <v>3320</v>
      </c>
      <c r="D755" s="5">
        <f>IF(N755&gt;0, RANK(N755,(N755:P755,Q755:AE755)),0)</f>
        <v>2</v>
      </c>
      <c r="E755" s="5">
        <f>IF(O755&gt;0,RANK(O755,(N755:P755,Q755:AE755)),0)</f>
        <v>1</v>
      </c>
      <c r="F755" s="5">
        <f t="shared" si="305"/>
        <v>0</v>
      </c>
      <c r="G755" s="1">
        <f t="shared" si="306"/>
        <v>116</v>
      </c>
      <c r="H755" s="2">
        <f t="shared" si="315"/>
        <v>3.4939759036144581E-2</v>
      </c>
      <c r="I755" s="6"/>
      <c r="J755" s="2">
        <f t="shared" si="307"/>
        <v>0.47379518072289156</v>
      </c>
      <c r="K755" s="2">
        <f t="shared" si="308"/>
        <v>0.50873493975903616</v>
      </c>
      <c r="L755" s="2">
        <f t="shared" si="309"/>
        <v>0</v>
      </c>
      <c r="M755" s="2">
        <f t="shared" si="310"/>
        <v>1.7469879518072329E-2</v>
      </c>
      <c r="N755" s="63">
        <v>1573</v>
      </c>
      <c r="O755" s="63">
        <v>1689</v>
      </c>
      <c r="P755" s="63"/>
      <c r="Q755" s="63">
        <v>32</v>
      </c>
      <c r="R755" s="63">
        <v>10</v>
      </c>
      <c r="S755" s="63"/>
      <c r="T755" s="63"/>
      <c r="U755" s="63"/>
      <c r="V755" s="63"/>
      <c r="W755" s="63">
        <v>16</v>
      </c>
      <c r="X755" s="63"/>
      <c r="Y755" s="63"/>
      <c r="Z755" s="63"/>
      <c r="AA755" s="63"/>
      <c r="AB755" s="63"/>
      <c r="AN755" t="str">
        <f t="shared" si="316"/>
        <v>Berkley</v>
      </c>
      <c r="AO755" t="s">
        <v>2226</v>
      </c>
      <c r="AP755">
        <v>4</v>
      </c>
      <c r="AR755" s="111">
        <v>25</v>
      </c>
      <c r="AS755" s="113">
        <v>5</v>
      </c>
      <c r="AT755" s="113">
        <v>15</v>
      </c>
      <c r="AU755" s="117">
        <v>5280</v>
      </c>
      <c r="AV755" s="117">
        <f t="shared" si="317"/>
        <v>25005</v>
      </c>
      <c r="AW755" t="s">
        <v>1480</v>
      </c>
      <c r="AX755">
        <f t="shared" si="311"/>
        <v>2505280</v>
      </c>
      <c r="AY755" s="66"/>
      <c r="AZ755" s="66"/>
      <c r="BC755">
        <v>17.36</v>
      </c>
      <c r="BD755">
        <v>0.82</v>
      </c>
      <c r="BE755">
        <v>16.54</v>
      </c>
      <c r="BH755" s="123">
        <f t="shared" si="312"/>
        <v>0</v>
      </c>
      <c r="BI755" s="123">
        <f t="shared" si="313"/>
        <v>0.50800000000000001</v>
      </c>
      <c r="BJ755">
        <f t="shared" si="314"/>
        <v>0</v>
      </c>
    </row>
    <row r="756" spans="1:62" hidden="1" outlineLevel="1">
      <c r="A756" s="64" t="s">
        <v>367</v>
      </c>
      <c r="B756" s="8" t="s">
        <v>1328</v>
      </c>
      <c r="C756" s="1">
        <f t="shared" si="304"/>
        <v>1807</v>
      </c>
      <c r="D756" s="5">
        <f>IF(N756&gt;0, RANK(N756,(N756:P756,Q756:AE756)),0)</f>
        <v>1</v>
      </c>
      <c r="E756" s="5">
        <f>IF(O756&gt;0,RANK(O756,(N756:P756,Q756:AE756)),0)</f>
        <v>2</v>
      </c>
      <c r="F756" s="5">
        <f t="shared" si="305"/>
        <v>0</v>
      </c>
      <c r="G756" s="1">
        <f t="shared" si="306"/>
        <v>91</v>
      </c>
      <c r="H756" s="2">
        <f t="shared" si="315"/>
        <v>5.0359712230215826E-2</v>
      </c>
      <c r="I756" s="6"/>
      <c r="J756" s="2">
        <f t="shared" si="307"/>
        <v>0.50968456004427232</v>
      </c>
      <c r="K756" s="2">
        <f t="shared" si="308"/>
        <v>0.45932484781405647</v>
      </c>
      <c r="L756" s="2">
        <f t="shared" si="309"/>
        <v>0</v>
      </c>
      <c r="M756" s="2">
        <f t="shared" si="310"/>
        <v>3.0990592141671214E-2</v>
      </c>
      <c r="N756" s="63">
        <v>921</v>
      </c>
      <c r="O756" s="63">
        <v>830</v>
      </c>
      <c r="P756" s="63"/>
      <c r="Q756" s="63">
        <v>35</v>
      </c>
      <c r="R756" s="63">
        <v>21</v>
      </c>
      <c r="S756" s="63"/>
      <c r="T756" s="63"/>
      <c r="U756" s="63"/>
      <c r="V756" s="63"/>
      <c r="W756" s="63">
        <v>0</v>
      </c>
      <c r="X756" s="63"/>
      <c r="Y756" s="63"/>
      <c r="Z756" s="63"/>
      <c r="AA756" s="63"/>
      <c r="AB756" s="63"/>
      <c r="AN756" t="str">
        <f t="shared" si="316"/>
        <v>Berlin</v>
      </c>
      <c r="AO756" s="8" t="s">
        <v>1783</v>
      </c>
      <c r="AP756">
        <v>3</v>
      </c>
      <c r="AR756" s="111">
        <v>25</v>
      </c>
      <c r="AS756" s="113">
        <v>27</v>
      </c>
      <c r="AT756" s="113">
        <v>25</v>
      </c>
      <c r="AU756" s="117">
        <v>5490</v>
      </c>
      <c r="AV756" s="117">
        <f t="shared" si="317"/>
        <v>25027</v>
      </c>
      <c r="AW756" t="s">
        <v>1480</v>
      </c>
      <c r="AX756">
        <f t="shared" si="311"/>
        <v>2505490</v>
      </c>
      <c r="AY756" s="66"/>
      <c r="AZ756" s="66"/>
      <c r="BC756">
        <v>13.09</v>
      </c>
      <c r="BD756">
        <v>0.16</v>
      </c>
      <c r="BE756">
        <v>12.93</v>
      </c>
      <c r="BH756" s="123">
        <f t="shared" si="312"/>
        <v>0.50900000000000001</v>
      </c>
      <c r="BI756" s="123">
        <f t="shared" si="313"/>
        <v>0</v>
      </c>
      <c r="BJ756">
        <f t="shared" si="314"/>
        <v>0</v>
      </c>
    </row>
    <row r="757" spans="1:62" hidden="1" outlineLevel="1">
      <c r="A757" s="64" t="s">
        <v>2374</v>
      </c>
      <c r="B757" s="8" t="s">
        <v>1328</v>
      </c>
      <c r="C757" s="1">
        <f t="shared" si="304"/>
        <v>1174</v>
      </c>
      <c r="D757" s="5">
        <f>IF(N757&gt;0, RANK(N757,(N757:P757,Q757:AE757)),0)</f>
        <v>1</v>
      </c>
      <c r="E757" s="5">
        <f>IF(O757&gt;0,RANK(O757,(N757:P757,Q757:AE757)),0)</f>
        <v>2</v>
      </c>
      <c r="F757" s="5">
        <f t="shared" si="305"/>
        <v>0</v>
      </c>
      <c r="G757" s="1">
        <f t="shared" si="306"/>
        <v>480</v>
      </c>
      <c r="H757" s="2">
        <f t="shared" si="315"/>
        <v>0.40885860306643951</v>
      </c>
      <c r="I757" s="6"/>
      <c r="J757" s="2">
        <f t="shared" si="307"/>
        <v>0.68909710391822832</v>
      </c>
      <c r="K757" s="2">
        <f t="shared" si="308"/>
        <v>0.28023850085178875</v>
      </c>
      <c r="L757" s="2">
        <f t="shared" si="309"/>
        <v>0</v>
      </c>
      <c r="M757" s="2">
        <f t="shared" si="310"/>
        <v>3.0664395229982933E-2</v>
      </c>
      <c r="N757" s="63">
        <v>809</v>
      </c>
      <c r="O757" s="63">
        <v>329</v>
      </c>
      <c r="P757" s="63"/>
      <c r="Q757" s="63">
        <v>19</v>
      </c>
      <c r="R757" s="63">
        <v>9</v>
      </c>
      <c r="S757" s="63"/>
      <c r="T757" s="63"/>
      <c r="U757" s="63"/>
      <c r="V757" s="63"/>
      <c r="W757" s="63">
        <v>8</v>
      </c>
      <c r="X757" s="63"/>
      <c r="Y757" s="63"/>
      <c r="Z757" s="63"/>
      <c r="AA757" s="63"/>
      <c r="AB757" s="63"/>
      <c r="AN757" t="str">
        <f t="shared" si="316"/>
        <v>Bernardston</v>
      </c>
      <c r="AO757" t="s">
        <v>1146</v>
      </c>
      <c r="AP757">
        <v>1</v>
      </c>
      <c r="AR757" s="111">
        <v>25</v>
      </c>
      <c r="AS757" s="113">
        <v>11</v>
      </c>
      <c r="AT757" s="113">
        <v>10</v>
      </c>
      <c r="AU757" s="117">
        <v>5560</v>
      </c>
      <c r="AV757" s="117">
        <f t="shared" si="317"/>
        <v>25011</v>
      </c>
      <c r="AW757" t="s">
        <v>1480</v>
      </c>
      <c r="AX757">
        <f t="shared" si="311"/>
        <v>2505560</v>
      </c>
      <c r="AY757" s="66"/>
      <c r="AZ757" s="66"/>
      <c r="BC757">
        <v>23.41</v>
      </c>
      <c r="BD757">
        <v>0</v>
      </c>
      <c r="BE757">
        <v>23.41</v>
      </c>
      <c r="BH757" s="123">
        <f t="shared" si="312"/>
        <v>0.68899999999999995</v>
      </c>
      <c r="BI757" s="123">
        <f t="shared" si="313"/>
        <v>0</v>
      </c>
      <c r="BJ757">
        <f t="shared" si="314"/>
        <v>0</v>
      </c>
    </row>
    <row r="758" spans="1:62" hidden="1" outlineLevel="1">
      <c r="A758" s="64" t="s">
        <v>2359</v>
      </c>
      <c r="B758" s="8" t="s">
        <v>1328</v>
      </c>
      <c r="C758" s="1">
        <f t="shared" si="304"/>
        <v>20916</v>
      </c>
      <c r="D758" s="5">
        <f>IF(N758&gt;0, RANK(N758,(N758:P758,Q758:AE758)),0)</f>
        <v>1</v>
      </c>
      <c r="E758" s="5">
        <f>IF(O758&gt;0,RANK(O758,(N758:P758,Q758:AE758)),0)</f>
        <v>2</v>
      </c>
      <c r="F758" s="5">
        <f t="shared" si="305"/>
        <v>0</v>
      </c>
      <c r="G758" s="1">
        <f t="shared" si="306"/>
        <v>3830</v>
      </c>
      <c r="H758" s="2">
        <f t="shared" si="315"/>
        <v>0.18311340600497228</v>
      </c>
      <c r="I758" s="6"/>
      <c r="J758" s="2">
        <f t="shared" si="307"/>
        <v>0.58127749091604508</v>
      </c>
      <c r="K758" s="2">
        <f t="shared" si="308"/>
        <v>0.39816408491107286</v>
      </c>
      <c r="L758" s="2">
        <f t="shared" si="309"/>
        <v>0</v>
      </c>
      <c r="M758" s="2">
        <f t="shared" si="310"/>
        <v>2.0558424172882062E-2</v>
      </c>
      <c r="N758" s="63">
        <v>12158</v>
      </c>
      <c r="O758" s="63">
        <v>8328</v>
      </c>
      <c r="P758" s="63"/>
      <c r="Q758" s="63">
        <v>263</v>
      </c>
      <c r="R758" s="63">
        <v>114</v>
      </c>
      <c r="S758" s="63"/>
      <c r="T758" s="63"/>
      <c r="U758" s="63"/>
      <c r="V758" s="63"/>
      <c r="W758" s="63">
        <v>53</v>
      </c>
      <c r="X758" s="63"/>
      <c r="Y758" s="63"/>
      <c r="Z758" s="63"/>
      <c r="AA758" s="63"/>
      <c r="AB758" s="63"/>
      <c r="AN758" t="str">
        <f t="shared" si="316"/>
        <v>Beverly</v>
      </c>
      <c r="AO758" t="s">
        <v>849</v>
      </c>
      <c r="AP758">
        <v>6</v>
      </c>
      <c r="AR758" s="111">
        <v>25</v>
      </c>
      <c r="AS758" s="113">
        <v>9</v>
      </c>
      <c r="AT758" s="113">
        <v>15</v>
      </c>
      <c r="AU758" s="117">
        <v>5595</v>
      </c>
      <c r="AV758" s="117">
        <f t="shared" si="317"/>
        <v>25009</v>
      </c>
      <c r="AW758" t="s">
        <v>1257</v>
      </c>
      <c r="AX758">
        <f t="shared" si="311"/>
        <v>2505595</v>
      </c>
      <c r="AY758" s="66"/>
      <c r="AZ758" s="66"/>
      <c r="BC758">
        <v>22.74</v>
      </c>
      <c r="BD758">
        <v>6.14</v>
      </c>
      <c r="BE758">
        <v>16.600000000000001</v>
      </c>
      <c r="BH758" s="123">
        <f t="shared" si="312"/>
        <v>0.58099999999999996</v>
      </c>
      <c r="BI758" s="123">
        <f t="shared" si="313"/>
        <v>0</v>
      </c>
      <c r="BJ758">
        <f t="shared" si="314"/>
        <v>0</v>
      </c>
    </row>
    <row r="759" spans="1:62" hidden="1" outlineLevel="1">
      <c r="A759" s="64" t="s">
        <v>2820</v>
      </c>
      <c r="B759" s="8" t="s">
        <v>1328</v>
      </c>
      <c r="C759" s="1">
        <f t="shared" si="304"/>
        <v>20164</v>
      </c>
      <c r="D759" s="5">
        <f>IF(N759&gt;0, RANK(N759,(N759:P759,Q759:AE759)),0)</f>
        <v>2</v>
      </c>
      <c r="E759" s="5">
        <f>IF(O759&gt;0,RANK(O759,(N759:P759,Q759:AE759)),0)</f>
        <v>1</v>
      </c>
      <c r="F759" s="5">
        <f t="shared" si="305"/>
        <v>0</v>
      </c>
      <c r="G759" s="1">
        <f t="shared" si="306"/>
        <v>120</v>
      </c>
      <c r="H759" s="2">
        <f t="shared" si="315"/>
        <v>5.9512001586986708E-3</v>
      </c>
      <c r="I759" s="6"/>
      <c r="J759" s="2">
        <f t="shared" si="307"/>
        <v>0.48794881967863518</v>
      </c>
      <c r="K759" s="2">
        <f t="shared" si="308"/>
        <v>0.49390001983733384</v>
      </c>
      <c r="L759" s="2">
        <f t="shared" si="309"/>
        <v>0</v>
      </c>
      <c r="M759" s="2">
        <f t="shared" si="310"/>
        <v>1.8151160484030926E-2</v>
      </c>
      <c r="N759" s="63">
        <v>9839</v>
      </c>
      <c r="O759" s="63">
        <v>9959</v>
      </c>
      <c r="P759" s="63"/>
      <c r="Q759" s="63">
        <v>210</v>
      </c>
      <c r="R759" s="63">
        <v>92</v>
      </c>
      <c r="S759" s="63"/>
      <c r="T759" s="63"/>
      <c r="U759" s="63"/>
      <c r="V759" s="63"/>
      <c r="W759" s="63">
        <v>64</v>
      </c>
      <c r="X759" s="63"/>
      <c r="Y759" s="63"/>
      <c r="Z759" s="63"/>
      <c r="AA759" s="63"/>
      <c r="AB759" s="63"/>
      <c r="AN759" t="str">
        <f t="shared" si="316"/>
        <v>Billerica</v>
      </c>
      <c r="AO759" t="s">
        <v>506</v>
      </c>
      <c r="AP759">
        <v>6</v>
      </c>
      <c r="AR759" s="111">
        <v>25</v>
      </c>
      <c r="AS759" s="113">
        <v>17</v>
      </c>
      <c r="AT759" s="113">
        <v>40</v>
      </c>
      <c r="AU759" s="117">
        <v>5805</v>
      </c>
      <c r="AV759" s="117">
        <f t="shared" si="317"/>
        <v>25017</v>
      </c>
      <c r="AW759" t="s">
        <v>1480</v>
      </c>
      <c r="AX759">
        <f t="shared" si="311"/>
        <v>2505805</v>
      </c>
      <c r="AY759" s="66"/>
      <c r="AZ759" s="66"/>
      <c r="BC759">
        <v>26.38</v>
      </c>
      <c r="BD759">
        <v>0.5</v>
      </c>
      <c r="BE759">
        <v>25.89</v>
      </c>
      <c r="BH759" s="123">
        <f t="shared" si="312"/>
        <v>0</v>
      </c>
      <c r="BI759" s="123">
        <f t="shared" si="313"/>
        <v>0.49299999999999999</v>
      </c>
      <c r="BJ759">
        <f t="shared" si="314"/>
        <v>0</v>
      </c>
    </row>
    <row r="760" spans="1:62" hidden="1" outlineLevel="1">
      <c r="A760" s="64" t="s">
        <v>2627</v>
      </c>
      <c r="B760" s="8" t="s">
        <v>1328</v>
      </c>
      <c r="C760" s="1">
        <f t="shared" si="304"/>
        <v>4325</v>
      </c>
      <c r="D760" s="5">
        <f>IF(N760&gt;0, RANK(N760,(N760:P760,Q760:AE760)),0)</f>
        <v>1</v>
      </c>
      <c r="E760" s="5">
        <f>IF(O760&gt;0,RANK(O760,(N760:P760,Q760:AE760)),0)</f>
        <v>2</v>
      </c>
      <c r="F760" s="5">
        <f t="shared" si="305"/>
        <v>0</v>
      </c>
      <c r="G760" s="1">
        <f t="shared" si="306"/>
        <v>194</v>
      </c>
      <c r="H760" s="2">
        <f t="shared" si="315"/>
        <v>4.4855491329479767E-2</v>
      </c>
      <c r="I760" s="6"/>
      <c r="J760" s="2">
        <f t="shared" si="307"/>
        <v>0.51375722543352598</v>
      </c>
      <c r="K760" s="2">
        <f t="shared" si="308"/>
        <v>0.46890173410404623</v>
      </c>
      <c r="L760" s="2">
        <f t="shared" si="309"/>
        <v>0</v>
      </c>
      <c r="M760" s="2">
        <f t="shared" si="310"/>
        <v>1.7341040462427793E-2</v>
      </c>
      <c r="N760" s="63">
        <v>2222</v>
      </c>
      <c r="O760" s="63">
        <v>2028</v>
      </c>
      <c r="P760" s="63"/>
      <c r="Q760" s="63">
        <v>50</v>
      </c>
      <c r="R760" s="63">
        <v>17</v>
      </c>
      <c r="S760" s="63"/>
      <c r="T760" s="63"/>
      <c r="U760" s="63"/>
      <c r="V760" s="63"/>
      <c r="W760" s="63">
        <v>8</v>
      </c>
      <c r="X760" s="63"/>
      <c r="Y760" s="63"/>
      <c r="Z760" s="63"/>
      <c r="AA760" s="63"/>
      <c r="AB760" s="63"/>
      <c r="AN760" t="str">
        <f t="shared" si="316"/>
        <v>Blackstone</v>
      </c>
      <c r="AO760" s="8" t="s">
        <v>1783</v>
      </c>
      <c r="AP760">
        <v>2</v>
      </c>
      <c r="AR760" s="111">
        <v>25</v>
      </c>
      <c r="AS760" s="113">
        <v>27</v>
      </c>
      <c r="AT760" s="113">
        <v>30</v>
      </c>
      <c r="AU760" s="117">
        <v>6015</v>
      </c>
      <c r="AV760" s="117">
        <f t="shared" si="317"/>
        <v>25027</v>
      </c>
      <c r="AW760" t="s">
        <v>1480</v>
      </c>
      <c r="AX760">
        <f t="shared" si="311"/>
        <v>2506015</v>
      </c>
      <c r="AY760" s="66"/>
      <c r="AZ760" s="66"/>
      <c r="BC760">
        <v>11.23</v>
      </c>
      <c r="BD760">
        <v>0.33</v>
      </c>
      <c r="BE760">
        <v>10.9</v>
      </c>
      <c r="BH760" s="123">
        <f t="shared" si="312"/>
        <v>0.51300000000000001</v>
      </c>
      <c r="BI760" s="123">
        <f t="shared" si="313"/>
        <v>0</v>
      </c>
      <c r="BJ760">
        <f t="shared" si="314"/>
        <v>0</v>
      </c>
    </row>
    <row r="761" spans="1:62" hidden="1" outlineLevel="1">
      <c r="A761" s="64" t="s">
        <v>2843</v>
      </c>
      <c r="B761" s="8" t="s">
        <v>1328</v>
      </c>
      <c r="C761" s="1">
        <f t="shared" si="304"/>
        <v>661</v>
      </c>
      <c r="D761" s="5">
        <f>IF(N761&gt;0, RANK(N761,(N761:P761,Q761:AE761)),0)</f>
        <v>2</v>
      </c>
      <c r="E761" s="5">
        <f>IF(O761&gt;0,RANK(O761,(N761:P761,Q761:AE761)),0)</f>
        <v>1</v>
      </c>
      <c r="F761" s="5">
        <f t="shared" si="305"/>
        <v>0</v>
      </c>
      <c r="G761" s="1">
        <f t="shared" si="306"/>
        <v>48</v>
      </c>
      <c r="H761" s="2">
        <f t="shared" si="315"/>
        <v>7.2617246596066568E-2</v>
      </c>
      <c r="I761" s="6"/>
      <c r="J761" s="2">
        <f t="shared" si="307"/>
        <v>0.45385779122541603</v>
      </c>
      <c r="K761" s="2">
        <f t="shared" si="308"/>
        <v>0.52647503782148264</v>
      </c>
      <c r="L761" s="2">
        <f t="shared" si="309"/>
        <v>0</v>
      </c>
      <c r="M761" s="2">
        <f t="shared" si="310"/>
        <v>1.9667170953101332E-2</v>
      </c>
      <c r="N761" s="63">
        <v>300</v>
      </c>
      <c r="O761" s="63">
        <v>348</v>
      </c>
      <c r="P761" s="63"/>
      <c r="Q761" s="63">
        <v>7</v>
      </c>
      <c r="R761" s="63">
        <v>5</v>
      </c>
      <c r="S761" s="63"/>
      <c r="T761" s="63"/>
      <c r="U761" s="63"/>
      <c r="V761" s="63"/>
      <c r="W761" s="63">
        <v>1</v>
      </c>
      <c r="X761" s="63"/>
      <c r="Y761" s="63"/>
      <c r="Z761" s="63"/>
      <c r="AA761" s="63"/>
      <c r="AB761" s="63"/>
      <c r="AN761" t="str">
        <f t="shared" si="316"/>
        <v>Blandford</v>
      </c>
      <c r="AO761" t="s">
        <v>2870</v>
      </c>
      <c r="AP761">
        <v>1</v>
      </c>
      <c r="AR761" s="111">
        <v>25</v>
      </c>
      <c r="AS761" s="113">
        <v>13</v>
      </c>
      <c r="AT761" s="113">
        <v>10</v>
      </c>
      <c r="AU761" s="117">
        <v>6085</v>
      </c>
      <c r="AV761" s="117">
        <f t="shared" si="317"/>
        <v>25013</v>
      </c>
      <c r="AW761" t="s">
        <v>1480</v>
      </c>
      <c r="AX761">
        <f t="shared" si="311"/>
        <v>2506085</v>
      </c>
      <c r="AY761" s="66"/>
      <c r="AZ761" s="66"/>
      <c r="BC761">
        <v>53.55</v>
      </c>
      <c r="BD761">
        <v>1.81</v>
      </c>
      <c r="BE761">
        <v>51.74</v>
      </c>
      <c r="BH761" s="123">
        <f t="shared" si="312"/>
        <v>0</v>
      </c>
      <c r="BI761" s="123">
        <f t="shared" si="313"/>
        <v>0.52600000000000002</v>
      </c>
      <c r="BJ761">
        <f t="shared" si="314"/>
        <v>0</v>
      </c>
    </row>
    <row r="762" spans="1:62" hidden="1" outlineLevel="1">
      <c r="A762" s="64" t="s">
        <v>57</v>
      </c>
      <c r="B762" s="8" t="s">
        <v>1328</v>
      </c>
      <c r="C762" s="1">
        <f t="shared" si="304"/>
        <v>3076</v>
      </c>
      <c r="D762" s="5">
        <f>IF(N762&gt;0, RANK(N762,(N762:P762,Q762:AE762)),0)</f>
        <v>1</v>
      </c>
      <c r="E762" s="5">
        <f>IF(O762&gt;0,RANK(O762,(N762:P762,Q762:AE762)),0)</f>
        <v>2</v>
      </c>
      <c r="F762" s="5">
        <f t="shared" si="305"/>
        <v>0</v>
      </c>
      <c r="G762" s="1">
        <f t="shared" si="306"/>
        <v>91</v>
      </c>
      <c r="H762" s="2">
        <f t="shared" si="315"/>
        <v>2.9583875162548765E-2</v>
      </c>
      <c r="I762" s="6"/>
      <c r="J762" s="2">
        <f t="shared" si="307"/>
        <v>0.50520156046814046</v>
      </c>
      <c r="K762" s="2">
        <f t="shared" si="308"/>
        <v>0.47561768530559168</v>
      </c>
      <c r="L762" s="2">
        <f t="shared" si="309"/>
        <v>0</v>
      </c>
      <c r="M762" s="2">
        <f t="shared" si="310"/>
        <v>1.918075422626786E-2</v>
      </c>
      <c r="N762" s="63">
        <v>1554</v>
      </c>
      <c r="O762" s="63">
        <v>1463</v>
      </c>
      <c r="P762" s="63"/>
      <c r="Q762" s="63">
        <v>37</v>
      </c>
      <c r="R762" s="63">
        <v>15</v>
      </c>
      <c r="S762" s="63"/>
      <c r="T762" s="63"/>
      <c r="U762" s="63"/>
      <c r="V762" s="63"/>
      <c r="W762" s="63">
        <v>7</v>
      </c>
      <c r="X762" s="63"/>
      <c r="Y762" s="63"/>
      <c r="Z762" s="63"/>
      <c r="AA762" s="63"/>
      <c r="AB762" s="63"/>
      <c r="AN762" t="str">
        <f t="shared" si="316"/>
        <v>Bolton</v>
      </c>
      <c r="AO762" s="8" t="s">
        <v>1783</v>
      </c>
      <c r="AP762">
        <v>3</v>
      </c>
      <c r="AR762" s="111">
        <v>25</v>
      </c>
      <c r="AS762" s="113">
        <v>27</v>
      </c>
      <c r="AT762" s="113">
        <v>35</v>
      </c>
      <c r="AU762" s="117">
        <v>6365</v>
      </c>
      <c r="AV762" s="117">
        <f t="shared" si="317"/>
        <v>25027</v>
      </c>
      <c r="AW762" t="s">
        <v>1480</v>
      </c>
      <c r="AX762">
        <f t="shared" si="311"/>
        <v>2506365</v>
      </c>
      <c r="AY762" s="66"/>
      <c r="AZ762" s="66"/>
      <c r="BC762">
        <v>20</v>
      </c>
      <c r="BD762">
        <v>7.0000000000000007E-2</v>
      </c>
      <c r="BE762">
        <v>19.93</v>
      </c>
      <c r="BH762" s="123">
        <f t="shared" si="312"/>
        <v>0.505</v>
      </c>
      <c r="BI762" s="123">
        <f t="shared" si="313"/>
        <v>0</v>
      </c>
      <c r="BJ762">
        <f t="shared" si="314"/>
        <v>0</v>
      </c>
    </row>
    <row r="763" spans="1:62" hidden="1" outlineLevel="1">
      <c r="A763" s="64" t="s">
        <v>3091</v>
      </c>
      <c r="B763" s="8" t="s">
        <v>1328</v>
      </c>
      <c r="C763" s="1">
        <f t="shared" si="304"/>
        <v>253889</v>
      </c>
      <c r="D763" s="5">
        <f>IF(N763&gt;0, RANK(N763,(N763:P763,Q763:AE763)),0)</f>
        <v>1</v>
      </c>
      <c r="E763" s="5">
        <f>IF(O763&gt;0,RANK(O763,(N763:P763,Q763:AE763)),0)</f>
        <v>2</v>
      </c>
      <c r="F763" s="5">
        <f t="shared" si="305"/>
        <v>0</v>
      </c>
      <c r="G763" s="1">
        <f t="shared" si="306"/>
        <v>151205</v>
      </c>
      <c r="H763" s="2">
        <f t="shared" si="315"/>
        <v>0.59555553805009276</v>
      </c>
      <c r="I763" s="6"/>
      <c r="J763" s="2">
        <f t="shared" si="307"/>
        <v>0.78849418446644004</v>
      </c>
      <c r="K763" s="2">
        <f t="shared" si="308"/>
        <v>0.19293864641634731</v>
      </c>
      <c r="L763" s="2">
        <f t="shared" si="309"/>
        <v>0</v>
      </c>
      <c r="M763" s="2">
        <f t="shared" si="310"/>
        <v>1.8567169117212651E-2</v>
      </c>
      <c r="N763" s="63">
        <v>200190</v>
      </c>
      <c r="O763" s="63">
        <v>48985</v>
      </c>
      <c r="P763" s="63"/>
      <c r="Q763" s="63">
        <v>2119</v>
      </c>
      <c r="R763" s="63">
        <v>2112</v>
      </c>
      <c r="S763" s="63"/>
      <c r="T763" s="63"/>
      <c r="U763" s="63"/>
      <c r="V763" s="63"/>
      <c r="W763" s="63">
        <v>483</v>
      </c>
      <c r="X763" s="63"/>
      <c r="Y763" s="63"/>
      <c r="Z763" s="63"/>
      <c r="AA763" s="63"/>
      <c r="AB763" s="63"/>
      <c r="AN763" t="str">
        <f t="shared" si="316"/>
        <v>Boston</v>
      </c>
      <c r="AO763" t="s">
        <v>1476</v>
      </c>
      <c r="AR763" s="111">
        <v>25</v>
      </c>
      <c r="AS763" s="113">
        <v>25</v>
      </c>
      <c r="AT763" s="113">
        <v>5</v>
      </c>
      <c r="AU763" s="117">
        <v>7000</v>
      </c>
      <c r="AV763" s="117">
        <f t="shared" si="317"/>
        <v>25025</v>
      </c>
      <c r="AW763" t="s">
        <v>1257</v>
      </c>
      <c r="AX763">
        <f t="shared" si="311"/>
        <v>2507000</v>
      </c>
      <c r="AY763" s="66"/>
      <c r="AZ763" s="66"/>
      <c r="BC763">
        <v>89.63</v>
      </c>
      <c r="BD763">
        <v>41.21</v>
      </c>
      <c r="BE763">
        <v>48.43</v>
      </c>
      <c r="BH763" s="123">
        <f t="shared" si="312"/>
        <v>0.78800000000000003</v>
      </c>
      <c r="BI763" s="123">
        <f t="shared" si="313"/>
        <v>0</v>
      </c>
      <c r="BJ763">
        <f t="shared" si="314"/>
        <v>0</v>
      </c>
    </row>
    <row r="764" spans="1:62" hidden="1" outlineLevel="1">
      <c r="A764" s="64" t="s">
        <v>3093</v>
      </c>
      <c r="B764" s="8" t="s">
        <v>1328</v>
      </c>
      <c r="C764" s="1">
        <f t="shared" si="304"/>
        <v>10244</v>
      </c>
      <c r="D764" s="5">
        <f>IF(N764&gt;0, RANK(N764,(N764:P764,Q764:AE764)),0)</f>
        <v>2</v>
      </c>
      <c r="E764" s="5">
        <f>IF(O764&gt;0,RANK(O764,(N764:P764,Q764:AE764)),0)</f>
        <v>1</v>
      </c>
      <c r="F764" s="5">
        <f t="shared" si="305"/>
        <v>0</v>
      </c>
      <c r="G764" s="1">
        <f t="shared" si="306"/>
        <v>484</v>
      </c>
      <c r="H764" s="2">
        <f t="shared" si="315"/>
        <v>4.7247169074580243E-2</v>
      </c>
      <c r="I764" s="6"/>
      <c r="J764" s="2">
        <f t="shared" si="307"/>
        <v>0.46973838344396718</v>
      </c>
      <c r="K764" s="2">
        <f t="shared" si="308"/>
        <v>0.5169855525185475</v>
      </c>
      <c r="L764" s="2">
        <f t="shared" si="309"/>
        <v>0</v>
      </c>
      <c r="M764" s="2">
        <f t="shared" si="310"/>
        <v>1.3276064037485269E-2</v>
      </c>
      <c r="N764" s="63">
        <v>4812</v>
      </c>
      <c r="O764" s="63">
        <v>5296</v>
      </c>
      <c r="P764" s="63"/>
      <c r="Q764" s="63">
        <v>68</v>
      </c>
      <c r="R764" s="63">
        <v>40</v>
      </c>
      <c r="S764" s="63"/>
      <c r="T764" s="63"/>
      <c r="U764" s="63"/>
      <c r="V764" s="63"/>
      <c r="W764" s="63">
        <v>28</v>
      </c>
      <c r="X764" s="63"/>
      <c r="Y764" s="63"/>
      <c r="Z764" s="63"/>
      <c r="AA764" s="63"/>
      <c r="AB764" s="63"/>
      <c r="AN764" t="str">
        <f t="shared" si="316"/>
        <v>Bourne</v>
      </c>
      <c r="AO764" t="s">
        <v>2425</v>
      </c>
      <c r="AP764">
        <v>9</v>
      </c>
      <c r="AR764" s="111">
        <v>25</v>
      </c>
      <c r="AS764" s="113">
        <v>1</v>
      </c>
      <c r="AT764" s="113">
        <v>10</v>
      </c>
      <c r="AU764" s="117">
        <v>7175</v>
      </c>
      <c r="AV764" s="117">
        <f t="shared" si="317"/>
        <v>25001</v>
      </c>
      <c r="AW764" t="s">
        <v>1480</v>
      </c>
      <c r="AX764">
        <f t="shared" si="311"/>
        <v>2507175</v>
      </c>
      <c r="AY764" s="66"/>
      <c r="AZ764" s="66"/>
      <c r="BC764">
        <v>52.81</v>
      </c>
      <c r="BD764">
        <v>11.9</v>
      </c>
      <c r="BE764">
        <v>40.909999999999997</v>
      </c>
      <c r="BH764" s="123">
        <f t="shared" si="312"/>
        <v>0</v>
      </c>
      <c r="BI764" s="123">
        <f t="shared" si="313"/>
        <v>0.51600000000000001</v>
      </c>
      <c r="BJ764">
        <f t="shared" si="314"/>
        <v>0</v>
      </c>
    </row>
    <row r="765" spans="1:62" hidden="1" outlineLevel="1">
      <c r="A765" s="64" t="s">
        <v>2762</v>
      </c>
      <c r="B765" s="8" t="s">
        <v>1328</v>
      </c>
      <c r="C765" s="1">
        <f t="shared" si="304"/>
        <v>2951</v>
      </c>
      <c r="D765" s="5">
        <f>IF(N765&gt;0, RANK(N765,(N765:P765,Q765:AE765)),0)</f>
        <v>1</v>
      </c>
      <c r="E765" s="5">
        <f>IF(O765&gt;0,RANK(O765,(N765:P765,Q765:AE765)),0)</f>
        <v>2</v>
      </c>
      <c r="F765" s="5">
        <f t="shared" si="305"/>
        <v>0</v>
      </c>
      <c r="G765" s="1">
        <f t="shared" si="306"/>
        <v>613</v>
      </c>
      <c r="H765" s="2">
        <f t="shared" si="315"/>
        <v>0.20772619451033547</v>
      </c>
      <c r="I765" s="6"/>
      <c r="J765" s="2">
        <f t="shared" si="307"/>
        <v>0.59403592002710948</v>
      </c>
      <c r="K765" s="2">
        <f t="shared" si="308"/>
        <v>0.38630972551677395</v>
      </c>
      <c r="L765" s="2">
        <f t="shared" si="309"/>
        <v>0</v>
      </c>
      <c r="M765" s="2">
        <f t="shared" si="310"/>
        <v>1.9654354456116574E-2</v>
      </c>
      <c r="N765" s="63">
        <v>1753</v>
      </c>
      <c r="O765" s="63">
        <v>1140</v>
      </c>
      <c r="P765" s="63"/>
      <c r="Q765" s="63">
        <v>33</v>
      </c>
      <c r="R765" s="63">
        <v>25</v>
      </c>
      <c r="S765" s="63"/>
      <c r="T765" s="63"/>
      <c r="U765" s="63"/>
      <c r="V765" s="63"/>
      <c r="W765" s="63">
        <v>0</v>
      </c>
      <c r="X765" s="63"/>
      <c r="Y765" s="63"/>
      <c r="Z765" s="63"/>
      <c r="AA765" s="63"/>
      <c r="AB765" s="63"/>
      <c r="AN765" t="str">
        <f t="shared" si="316"/>
        <v>Boxborough</v>
      </c>
      <c r="AO765" t="s">
        <v>506</v>
      </c>
      <c r="AP765">
        <v>3</v>
      </c>
      <c r="AR765" s="111">
        <v>25</v>
      </c>
      <c r="AS765" s="113">
        <v>17</v>
      </c>
      <c r="AT765" s="113">
        <v>45</v>
      </c>
      <c r="AU765" s="117">
        <v>7350</v>
      </c>
      <c r="AV765" s="117">
        <f t="shared" si="317"/>
        <v>25017</v>
      </c>
      <c r="AW765" t="s">
        <v>1480</v>
      </c>
      <c r="AX765">
        <f t="shared" si="311"/>
        <v>2507350</v>
      </c>
      <c r="AY765" s="66"/>
      <c r="AZ765" s="66"/>
      <c r="BC765">
        <v>10.41</v>
      </c>
      <c r="BD765">
        <v>0.05</v>
      </c>
      <c r="BE765">
        <v>10.36</v>
      </c>
      <c r="BH765" s="123">
        <f t="shared" si="312"/>
        <v>0.59399999999999997</v>
      </c>
      <c r="BI765" s="123">
        <f t="shared" si="313"/>
        <v>0</v>
      </c>
      <c r="BJ765">
        <f t="shared" si="314"/>
        <v>0</v>
      </c>
    </row>
    <row r="766" spans="1:62" hidden="1" outlineLevel="1">
      <c r="A766" s="64" t="s">
        <v>1285</v>
      </c>
      <c r="B766" s="8" t="s">
        <v>1328</v>
      </c>
      <c r="C766" s="1">
        <f t="shared" si="304"/>
        <v>5175</v>
      </c>
      <c r="D766" s="5">
        <f>IF(N766&gt;0, RANK(N766,(N766:P766,Q766:AE766)),0)</f>
        <v>2</v>
      </c>
      <c r="E766" s="5">
        <f>IF(O766&gt;0,RANK(O766,(N766:P766,Q766:AE766)),0)</f>
        <v>1</v>
      </c>
      <c r="F766" s="5">
        <f t="shared" si="305"/>
        <v>0</v>
      </c>
      <c r="G766" s="1">
        <f t="shared" si="306"/>
        <v>968</v>
      </c>
      <c r="H766" s="2">
        <f t="shared" si="315"/>
        <v>0.18705314009661836</v>
      </c>
      <c r="I766" s="6"/>
      <c r="J766" s="2">
        <f t="shared" si="307"/>
        <v>0.3992270531400966</v>
      </c>
      <c r="K766" s="2">
        <f t="shared" si="308"/>
        <v>0.58628019323671499</v>
      </c>
      <c r="L766" s="2">
        <f t="shared" si="309"/>
        <v>0</v>
      </c>
      <c r="M766" s="2">
        <f t="shared" si="310"/>
        <v>1.449275362318847E-2</v>
      </c>
      <c r="N766" s="63">
        <v>2066</v>
      </c>
      <c r="O766" s="63">
        <v>3034</v>
      </c>
      <c r="P766" s="63"/>
      <c r="Q766" s="63">
        <v>48</v>
      </c>
      <c r="R766" s="63">
        <v>14</v>
      </c>
      <c r="S766" s="63"/>
      <c r="T766" s="63"/>
      <c r="U766" s="63"/>
      <c r="V766" s="63"/>
      <c r="W766" s="63">
        <v>13</v>
      </c>
      <c r="X766" s="63"/>
      <c r="Y766" s="63"/>
      <c r="Z766" s="63"/>
      <c r="AA766" s="63"/>
      <c r="AB766" s="63"/>
      <c r="AN766" t="str">
        <f t="shared" si="316"/>
        <v>Boxford</v>
      </c>
      <c r="AO766" t="s">
        <v>849</v>
      </c>
      <c r="AP766">
        <v>6</v>
      </c>
      <c r="AR766" s="111">
        <v>25</v>
      </c>
      <c r="AS766" s="113">
        <v>9</v>
      </c>
      <c r="AT766" s="113">
        <v>20</v>
      </c>
      <c r="AU766" s="117">
        <v>7420</v>
      </c>
      <c r="AV766" s="117">
        <f t="shared" si="317"/>
        <v>25009</v>
      </c>
      <c r="AW766" t="s">
        <v>1480</v>
      </c>
      <c r="AX766">
        <f t="shared" si="311"/>
        <v>2507420</v>
      </c>
      <c r="AY766" s="66"/>
      <c r="AZ766" s="66"/>
      <c r="BC766">
        <v>24.57</v>
      </c>
      <c r="BD766">
        <v>0.59</v>
      </c>
      <c r="BE766">
        <v>23.97</v>
      </c>
      <c r="BH766" s="123">
        <f t="shared" si="312"/>
        <v>0</v>
      </c>
      <c r="BI766" s="123">
        <f t="shared" si="313"/>
        <v>0.58599999999999997</v>
      </c>
      <c r="BJ766">
        <f t="shared" si="314"/>
        <v>0</v>
      </c>
    </row>
    <row r="767" spans="1:62" hidden="1" outlineLevel="1">
      <c r="A767" s="64" t="s">
        <v>2135</v>
      </c>
      <c r="B767" s="8" t="s">
        <v>1328</v>
      </c>
      <c r="C767" s="1">
        <f t="shared" si="304"/>
        <v>2687</v>
      </c>
      <c r="D767" s="5">
        <f>IF(N767&gt;0, RANK(N767,(N767:P767,Q767:AE767)),0)</f>
        <v>2</v>
      </c>
      <c r="E767" s="5">
        <f>IF(O767&gt;0,RANK(O767,(N767:P767,Q767:AE767)),0)</f>
        <v>1</v>
      </c>
      <c r="F767" s="5">
        <f t="shared" si="305"/>
        <v>0</v>
      </c>
      <c r="G767" s="1">
        <f t="shared" si="306"/>
        <v>60</v>
      </c>
      <c r="H767" s="2">
        <f t="shared" si="315"/>
        <v>2.2329735764793451E-2</v>
      </c>
      <c r="I767" s="6"/>
      <c r="J767" s="2">
        <f t="shared" si="307"/>
        <v>0.47748418310383328</v>
      </c>
      <c r="K767" s="2">
        <f t="shared" si="308"/>
        <v>0.49981391886862669</v>
      </c>
      <c r="L767" s="2">
        <f t="shared" si="309"/>
        <v>0</v>
      </c>
      <c r="M767" s="2">
        <f t="shared" si="310"/>
        <v>2.2701898027540079E-2</v>
      </c>
      <c r="N767" s="63">
        <v>1283</v>
      </c>
      <c r="O767" s="63">
        <v>1343</v>
      </c>
      <c r="P767" s="63"/>
      <c r="Q767" s="63">
        <v>36</v>
      </c>
      <c r="R767" s="63">
        <v>17</v>
      </c>
      <c r="S767" s="63"/>
      <c r="T767" s="63"/>
      <c r="U767" s="63"/>
      <c r="V767" s="63"/>
      <c r="W767" s="63">
        <v>8</v>
      </c>
      <c r="X767" s="63"/>
      <c r="Y767" s="63"/>
      <c r="Z767" s="63"/>
      <c r="AA767" s="63"/>
      <c r="AB767" s="63"/>
      <c r="AN767" t="str">
        <f t="shared" si="316"/>
        <v>Boylston</v>
      </c>
      <c r="AO767" s="8" t="s">
        <v>1783</v>
      </c>
      <c r="AP767">
        <v>2</v>
      </c>
      <c r="AR767" s="111">
        <v>25</v>
      </c>
      <c r="AS767" s="113">
        <v>27</v>
      </c>
      <c r="AT767" s="113">
        <v>40</v>
      </c>
      <c r="AU767" s="117">
        <v>7525</v>
      </c>
      <c r="AV767" s="117">
        <f t="shared" si="317"/>
        <v>25027</v>
      </c>
      <c r="AW767" t="s">
        <v>1480</v>
      </c>
      <c r="AX767">
        <f t="shared" si="311"/>
        <v>2507525</v>
      </c>
      <c r="AY767" s="66"/>
      <c r="AZ767" s="66"/>
      <c r="BC767">
        <v>19.68</v>
      </c>
      <c r="BD767">
        <v>3.64</v>
      </c>
      <c r="BE767">
        <v>16.03</v>
      </c>
      <c r="BH767" s="123">
        <f t="shared" si="312"/>
        <v>0</v>
      </c>
      <c r="BI767" s="123">
        <f t="shared" si="313"/>
        <v>0.499</v>
      </c>
      <c r="BJ767">
        <f t="shared" si="314"/>
        <v>0</v>
      </c>
    </row>
    <row r="768" spans="1:62" hidden="1" outlineLevel="1">
      <c r="A768" s="64" t="s">
        <v>243</v>
      </c>
      <c r="B768" s="8" t="s">
        <v>1328</v>
      </c>
      <c r="C768" s="1">
        <f t="shared" si="304"/>
        <v>19574</v>
      </c>
      <c r="D768" s="5">
        <f>IF(N768&gt;0, RANK(N768,(N768:P768,Q768:AE768)),0)</f>
        <v>1</v>
      </c>
      <c r="E768" s="5">
        <f>IF(O768&gt;0,RANK(O768,(N768:P768,Q768:AE768)),0)</f>
        <v>2</v>
      </c>
      <c r="F768" s="5">
        <f t="shared" si="305"/>
        <v>0</v>
      </c>
      <c r="G768" s="1">
        <f t="shared" si="306"/>
        <v>827</v>
      </c>
      <c r="H768" s="2">
        <f t="shared" si="315"/>
        <v>4.2249923367732707E-2</v>
      </c>
      <c r="I768" s="6"/>
      <c r="J768" s="2">
        <f t="shared" si="307"/>
        <v>0.51389598446919382</v>
      </c>
      <c r="K768" s="2">
        <f t="shared" si="308"/>
        <v>0.47164606110146112</v>
      </c>
      <c r="L768" s="2">
        <f t="shared" si="309"/>
        <v>0</v>
      </c>
      <c r="M768" s="2">
        <f t="shared" si="310"/>
        <v>1.4457954429345055E-2</v>
      </c>
      <c r="N768" s="63">
        <v>10059</v>
      </c>
      <c r="O768" s="63">
        <v>9232</v>
      </c>
      <c r="P768" s="63"/>
      <c r="Q768" s="63">
        <v>157</v>
      </c>
      <c r="R768" s="63">
        <v>75</v>
      </c>
      <c r="S768" s="63"/>
      <c r="T768" s="63"/>
      <c r="U768" s="63"/>
      <c r="V768" s="63"/>
      <c r="W768" s="63">
        <v>51</v>
      </c>
      <c r="X768" s="63"/>
      <c r="Y768" s="63"/>
      <c r="Z768" s="63"/>
      <c r="AA768" s="63"/>
      <c r="AB768" s="63"/>
      <c r="AN768" t="str">
        <f t="shared" si="316"/>
        <v>Braintree</v>
      </c>
      <c r="AO768" t="s">
        <v>760</v>
      </c>
      <c r="AP768">
        <v>8</v>
      </c>
      <c r="AR768" s="111">
        <v>25</v>
      </c>
      <c r="AS768" s="113">
        <v>21</v>
      </c>
      <c r="AT768" s="113">
        <v>15</v>
      </c>
      <c r="AU768" s="117">
        <v>7665</v>
      </c>
      <c r="AV768" s="117">
        <f t="shared" si="317"/>
        <v>25021</v>
      </c>
      <c r="AW768" t="s">
        <v>1480</v>
      </c>
      <c r="AX768">
        <f t="shared" si="311"/>
        <v>2507665</v>
      </c>
      <c r="AY768" s="66"/>
      <c r="AZ768" s="66"/>
      <c r="BC768">
        <v>14.52</v>
      </c>
      <c r="BD768">
        <v>0.63</v>
      </c>
      <c r="BE768">
        <v>13.9</v>
      </c>
      <c r="BH768" s="123">
        <f t="shared" si="312"/>
        <v>0.51300000000000001</v>
      </c>
      <c r="BI768" s="123">
        <f t="shared" si="313"/>
        <v>0</v>
      </c>
      <c r="BJ768">
        <f t="shared" si="314"/>
        <v>0</v>
      </c>
    </row>
    <row r="769" spans="1:62" hidden="1" outlineLevel="1">
      <c r="A769" s="64" t="s">
        <v>1788</v>
      </c>
      <c r="B769" s="8" t="s">
        <v>1328</v>
      </c>
      <c r="C769" s="1">
        <f t="shared" si="304"/>
        <v>6543</v>
      </c>
      <c r="D769" s="5">
        <f>IF(N769&gt;0, RANK(N769,(N769:P769,Q769:AE769)),0)</f>
        <v>1</v>
      </c>
      <c r="E769" s="5">
        <f>IF(O769&gt;0,RANK(O769,(N769:P769,Q769:AE769)),0)</f>
        <v>2</v>
      </c>
      <c r="F769" s="5">
        <f t="shared" si="305"/>
        <v>0</v>
      </c>
      <c r="G769" s="1">
        <f t="shared" si="306"/>
        <v>926</v>
      </c>
      <c r="H769" s="2">
        <f t="shared" si="315"/>
        <v>0.14152529420755006</v>
      </c>
      <c r="I769" s="6"/>
      <c r="J769" s="2">
        <f t="shared" si="307"/>
        <v>0.56212746446584139</v>
      </c>
      <c r="K769" s="2">
        <f t="shared" si="308"/>
        <v>0.42060217025829133</v>
      </c>
      <c r="L769" s="2">
        <f t="shared" si="309"/>
        <v>0</v>
      </c>
      <c r="M769" s="2">
        <f t="shared" si="310"/>
        <v>1.7270365275867283E-2</v>
      </c>
      <c r="N769" s="63">
        <v>3678</v>
      </c>
      <c r="O769" s="63">
        <v>2752</v>
      </c>
      <c r="P769" s="63"/>
      <c r="Q769" s="63">
        <v>60</v>
      </c>
      <c r="R769" s="63">
        <v>40</v>
      </c>
      <c r="S769" s="63"/>
      <c r="T769" s="63"/>
      <c r="U769" s="63"/>
      <c r="V769" s="63"/>
      <c r="W769" s="63">
        <v>13</v>
      </c>
      <c r="X769" s="63"/>
      <c r="Y769" s="63"/>
      <c r="Z769" s="63"/>
      <c r="AA769" s="63"/>
      <c r="AB769" s="63"/>
      <c r="AN769" t="str">
        <f t="shared" si="316"/>
        <v>Brewster</v>
      </c>
      <c r="AO769" t="s">
        <v>2425</v>
      </c>
      <c r="AP769">
        <v>9</v>
      </c>
      <c r="AR769" s="111">
        <v>25</v>
      </c>
      <c r="AS769" s="113">
        <v>1</v>
      </c>
      <c r="AT769" s="113">
        <v>15</v>
      </c>
      <c r="AU769" s="117">
        <v>7980</v>
      </c>
      <c r="AV769" s="117">
        <f t="shared" si="317"/>
        <v>25001</v>
      </c>
      <c r="AW769" t="s">
        <v>1480</v>
      </c>
      <c r="AX769">
        <f t="shared" si="311"/>
        <v>2507980</v>
      </c>
      <c r="AY769" s="66"/>
      <c r="AZ769" s="66"/>
      <c r="BC769">
        <v>25.46</v>
      </c>
      <c r="BD769">
        <v>2.4700000000000002</v>
      </c>
      <c r="BE769">
        <v>22.98</v>
      </c>
      <c r="BH769" s="123">
        <f t="shared" si="312"/>
        <v>0.56200000000000006</v>
      </c>
      <c r="BI769" s="123">
        <f t="shared" si="313"/>
        <v>0</v>
      </c>
      <c r="BJ769">
        <f t="shared" si="314"/>
        <v>0</v>
      </c>
    </row>
    <row r="770" spans="1:62" hidden="1" outlineLevel="1">
      <c r="A770" s="64" t="s">
        <v>811</v>
      </c>
      <c r="B770" s="8" t="s">
        <v>1328</v>
      </c>
      <c r="C770" s="1">
        <f t="shared" si="304"/>
        <v>12060</v>
      </c>
      <c r="D770" s="5">
        <f>IF(N770&gt;0, RANK(N770,(N770:P770,Q770:AE770)),0)</f>
        <v>2</v>
      </c>
      <c r="E770" s="5">
        <f>IF(O770&gt;0,RANK(O770,(N770:P770,Q770:AE770)),0)</f>
        <v>1</v>
      </c>
      <c r="F770" s="5">
        <f t="shared" si="305"/>
        <v>0</v>
      </c>
      <c r="G770" s="1">
        <f t="shared" si="306"/>
        <v>321</v>
      </c>
      <c r="H770" s="2">
        <f t="shared" si="315"/>
        <v>2.6616915422885572E-2</v>
      </c>
      <c r="I770" s="6"/>
      <c r="J770" s="2">
        <f t="shared" si="307"/>
        <v>0.47902155887230513</v>
      </c>
      <c r="K770" s="2">
        <f t="shared" si="308"/>
        <v>0.50563847429519071</v>
      </c>
      <c r="L770" s="2">
        <f t="shared" si="309"/>
        <v>0</v>
      </c>
      <c r="M770" s="2">
        <f t="shared" si="310"/>
        <v>1.5339966832504159E-2</v>
      </c>
      <c r="N770" s="63">
        <v>5777</v>
      </c>
      <c r="O770" s="63">
        <v>6098</v>
      </c>
      <c r="P770" s="63"/>
      <c r="Q770" s="63">
        <v>110</v>
      </c>
      <c r="R770" s="63">
        <v>47</v>
      </c>
      <c r="S770" s="63"/>
      <c r="T770" s="63"/>
      <c r="U770" s="63"/>
      <c r="V770" s="63"/>
      <c r="W770" s="63">
        <v>28</v>
      </c>
      <c r="X770" s="63"/>
      <c r="Y770" s="63"/>
      <c r="Z770" s="63"/>
      <c r="AA770" s="63"/>
      <c r="AB770" s="63"/>
      <c r="AN770" t="str">
        <f t="shared" si="316"/>
        <v>Bridgewater</v>
      </c>
      <c r="AO770" t="s">
        <v>234</v>
      </c>
      <c r="AP770">
        <v>8</v>
      </c>
      <c r="AR770" s="111">
        <v>25</v>
      </c>
      <c r="AS770" s="113">
        <v>23</v>
      </c>
      <c r="AT770" s="113">
        <v>10</v>
      </c>
      <c r="AU770" s="117">
        <v>8085</v>
      </c>
      <c r="AV770" s="117">
        <f t="shared" si="317"/>
        <v>25023</v>
      </c>
      <c r="AW770" t="s">
        <v>1480</v>
      </c>
      <c r="AX770">
        <f t="shared" si="311"/>
        <v>2508085</v>
      </c>
      <c r="AY770" s="66"/>
      <c r="AZ770" s="66"/>
      <c r="BC770">
        <v>28.23</v>
      </c>
      <c r="BD770">
        <v>0.74</v>
      </c>
      <c r="BE770">
        <v>27.49</v>
      </c>
      <c r="BH770" s="123">
        <f t="shared" si="312"/>
        <v>0</v>
      </c>
      <c r="BI770" s="123">
        <f t="shared" si="313"/>
        <v>0.505</v>
      </c>
      <c r="BJ770">
        <f t="shared" si="314"/>
        <v>0</v>
      </c>
    </row>
    <row r="771" spans="1:62" hidden="1" outlineLevel="1">
      <c r="A771" s="64" t="s">
        <v>3060</v>
      </c>
      <c r="B771" s="8" t="s">
        <v>1328</v>
      </c>
      <c r="C771" s="1">
        <f t="shared" si="304"/>
        <v>2046</v>
      </c>
      <c r="D771" s="5">
        <f>IF(N771&gt;0, RANK(N771,(N771:P771,Q771:AE771)),0)</f>
        <v>2</v>
      </c>
      <c r="E771" s="5">
        <f>IF(O771&gt;0,RANK(O771,(N771:P771,Q771:AE771)),0)</f>
        <v>1</v>
      </c>
      <c r="F771" s="5">
        <f t="shared" si="305"/>
        <v>0</v>
      </c>
      <c r="G771" s="1">
        <f t="shared" si="306"/>
        <v>198</v>
      </c>
      <c r="H771" s="2">
        <f t="shared" si="315"/>
        <v>9.6774193548387094E-2</v>
      </c>
      <c r="I771" s="6"/>
      <c r="J771" s="2">
        <f t="shared" si="307"/>
        <v>0.43841642228739003</v>
      </c>
      <c r="K771" s="2">
        <f t="shared" si="308"/>
        <v>0.53519061583577709</v>
      </c>
      <c r="L771" s="2">
        <f t="shared" si="309"/>
        <v>0</v>
      </c>
      <c r="M771" s="2">
        <f t="shared" si="310"/>
        <v>2.6392961876832821E-2</v>
      </c>
      <c r="N771" s="63">
        <v>897</v>
      </c>
      <c r="O771" s="63">
        <v>1095</v>
      </c>
      <c r="P771" s="63"/>
      <c r="Q771" s="63">
        <v>31</v>
      </c>
      <c r="R771" s="63">
        <v>20</v>
      </c>
      <c r="S771" s="63"/>
      <c r="T771" s="63"/>
      <c r="U771" s="63"/>
      <c r="V771" s="63"/>
      <c r="W771" s="63">
        <v>3</v>
      </c>
      <c r="X771" s="63"/>
      <c r="Y771" s="63"/>
      <c r="Z771" s="63"/>
      <c r="AA771" s="63"/>
      <c r="AB771" s="63"/>
      <c r="AN771" t="str">
        <f t="shared" si="316"/>
        <v>Brimfield</v>
      </c>
      <c r="AO771" t="s">
        <v>2870</v>
      </c>
      <c r="AP771">
        <v>1</v>
      </c>
      <c r="AR771" s="111">
        <v>25</v>
      </c>
      <c r="AS771" s="113">
        <v>13</v>
      </c>
      <c r="AT771" s="113">
        <v>15</v>
      </c>
      <c r="AU771" s="117">
        <v>8470</v>
      </c>
      <c r="AV771" s="117">
        <f t="shared" si="317"/>
        <v>25013</v>
      </c>
      <c r="AW771" t="s">
        <v>1480</v>
      </c>
      <c r="AX771">
        <f t="shared" si="311"/>
        <v>2508470</v>
      </c>
      <c r="AY771" s="66"/>
      <c r="AZ771" s="66"/>
      <c r="BC771">
        <v>35.21</v>
      </c>
      <c r="BD771">
        <v>0.51</v>
      </c>
      <c r="BE771">
        <v>34.71</v>
      </c>
      <c r="BH771" s="123">
        <f t="shared" si="312"/>
        <v>0</v>
      </c>
      <c r="BI771" s="123">
        <f t="shared" si="313"/>
        <v>0.53500000000000003</v>
      </c>
      <c r="BJ771">
        <f t="shared" si="314"/>
        <v>0</v>
      </c>
    </row>
    <row r="772" spans="1:62" hidden="1" outlineLevel="1">
      <c r="A772" s="64" t="s">
        <v>2203</v>
      </c>
      <c r="B772" s="8" t="s">
        <v>1328</v>
      </c>
      <c r="C772" s="1">
        <f t="shared" si="304"/>
        <v>34334</v>
      </c>
      <c r="D772" s="5">
        <f>IF(N772&gt;0, RANK(N772,(N772:P772,Q772:AE772)),0)</f>
        <v>1</v>
      </c>
      <c r="E772" s="5">
        <f>IF(O772&gt;0,RANK(O772,(N772:P772,Q772:AE772)),0)</f>
        <v>2</v>
      </c>
      <c r="F772" s="5">
        <f t="shared" si="305"/>
        <v>0</v>
      </c>
      <c r="G772" s="1">
        <f t="shared" si="306"/>
        <v>16552</v>
      </c>
      <c r="H772" s="2">
        <f t="shared" si="315"/>
        <v>0.48208772645191356</v>
      </c>
      <c r="I772" s="6"/>
      <c r="J772" s="2">
        <f t="shared" si="307"/>
        <v>0.73577212092969069</v>
      </c>
      <c r="K772" s="2">
        <f t="shared" si="308"/>
        <v>0.25368439447777713</v>
      </c>
      <c r="L772" s="2">
        <f t="shared" si="309"/>
        <v>0</v>
      </c>
      <c r="M772" s="2">
        <f t="shared" si="310"/>
        <v>1.0543484592532182E-2</v>
      </c>
      <c r="N772" s="63">
        <v>25262</v>
      </c>
      <c r="O772" s="63">
        <v>8710</v>
      </c>
      <c r="P772" s="63"/>
      <c r="Q772" s="63">
        <v>227</v>
      </c>
      <c r="R772" s="63">
        <v>85</v>
      </c>
      <c r="S772" s="63"/>
      <c r="T772" s="63"/>
      <c r="U772" s="63"/>
      <c r="V772" s="63"/>
      <c r="W772" s="63">
        <v>50</v>
      </c>
      <c r="X772" s="63"/>
      <c r="Y772" s="63"/>
      <c r="Z772" s="63"/>
      <c r="AA772" s="63"/>
      <c r="AB772" s="63"/>
      <c r="AN772" t="str">
        <f t="shared" si="316"/>
        <v>Brockton</v>
      </c>
      <c r="AO772" t="s">
        <v>234</v>
      </c>
      <c r="AP772">
        <v>8</v>
      </c>
      <c r="AR772" s="111">
        <v>25</v>
      </c>
      <c r="AS772" s="113">
        <v>23</v>
      </c>
      <c r="AT772" s="113">
        <v>15</v>
      </c>
      <c r="AU772" s="117">
        <v>9000</v>
      </c>
      <c r="AV772" s="117">
        <f t="shared" si="317"/>
        <v>25023</v>
      </c>
      <c r="AW772" t="s">
        <v>1257</v>
      </c>
      <c r="AX772">
        <f t="shared" si="311"/>
        <v>2509000</v>
      </c>
      <c r="AY772" s="66"/>
      <c r="AZ772" s="66"/>
      <c r="BC772">
        <v>21.59</v>
      </c>
      <c r="BD772">
        <v>0.12</v>
      </c>
      <c r="BE772">
        <v>21.47</v>
      </c>
      <c r="BH772" s="123">
        <f t="shared" si="312"/>
        <v>0.73499999999999999</v>
      </c>
      <c r="BI772" s="123">
        <f t="shared" si="313"/>
        <v>0</v>
      </c>
      <c r="BJ772">
        <f t="shared" si="314"/>
        <v>0</v>
      </c>
    </row>
    <row r="773" spans="1:62" hidden="1" outlineLevel="1">
      <c r="A773" s="64" t="s">
        <v>921</v>
      </c>
      <c r="B773" s="8" t="s">
        <v>1328</v>
      </c>
      <c r="C773" s="1">
        <f t="shared" si="304"/>
        <v>1738</v>
      </c>
      <c r="D773" s="5">
        <f>IF(N773&gt;0, RANK(N773,(N773:P773,Q773:AE773)),0)</f>
        <v>2</v>
      </c>
      <c r="E773" s="5">
        <f>IF(O773&gt;0,RANK(O773,(N773:P773,Q773:AE773)),0)</f>
        <v>1</v>
      </c>
      <c r="F773" s="5">
        <f t="shared" si="305"/>
        <v>0</v>
      </c>
      <c r="G773" s="1">
        <f t="shared" si="306"/>
        <v>28</v>
      </c>
      <c r="H773" s="2">
        <f t="shared" si="315"/>
        <v>1.611047180667434E-2</v>
      </c>
      <c r="I773" s="6"/>
      <c r="J773" s="2">
        <f t="shared" si="307"/>
        <v>0.47756041426927504</v>
      </c>
      <c r="K773" s="2">
        <f t="shared" si="308"/>
        <v>0.49367088607594939</v>
      </c>
      <c r="L773" s="2">
        <f t="shared" si="309"/>
        <v>0</v>
      </c>
      <c r="M773" s="2">
        <f t="shared" si="310"/>
        <v>2.876869965477552E-2</v>
      </c>
      <c r="N773" s="63">
        <v>830</v>
      </c>
      <c r="O773" s="63">
        <v>858</v>
      </c>
      <c r="P773" s="63"/>
      <c r="Q773" s="63">
        <v>26</v>
      </c>
      <c r="R773" s="63">
        <v>19</v>
      </c>
      <c r="S773" s="63"/>
      <c r="T773" s="63"/>
      <c r="U773" s="63"/>
      <c r="V773" s="63"/>
      <c r="W773" s="63">
        <v>5</v>
      </c>
      <c r="X773" s="63"/>
      <c r="Y773" s="63"/>
      <c r="Z773" s="63"/>
      <c r="AA773" s="63"/>
      <c r="AB773" s="63"/>
      <c r="AN773" t="str">
        <f t="shared" si="316"/>
        <v>Brookfield</v>
      </c>
      <c r="AO773" s="8" t="s">
        <v>1783</v>
      </c>
      <c r="AP773">
        <v>1</v>
      </c>
      <c r="AR773" s="111">
        <v>25</v>
      </c>
      <c r="AS773" s="113">
        <v>27</v>
      </c>
      <c r="AT773" s="113">
        <v>45</v>
      </c>
      <c r="AU773" s="117">
        <v>9105</v>
      </c>
      <c r="AV773" s="117">
        <f t="shared" si="317"/>
        <v>25027</v>
      </c>
      <c r="AW773" t="s">
        <v>1480</v>
      </c>
      <c r="AX773">
        <f t="shared" si="311"/>
        <v>2509105</v>
      </c>
      <c r="AY773" s="66"/>
      <c r="AZ773" s="66"/>
      <c r="BC773">
        <v>16.57</v>
      </c>
      <c r="BD773">
        <v>1.05</v>
      </c>
      <c r="BE773">
        <v>15.52</v>
      </c>
      <c r="BH773" s="123">
        <f t="shared" si="312"/>
        <v>0</v>
      </c>
      <c r="BI773" s="123">
        <f t="shared" si="313"/>
        <v>0.49299999999999999</v>
      </c>
      <c r="BJ773">
        <f t="shared" si="314"/>
        <v>0</v>
      </c>
    </row>
    <row r="774" spans="1:62" hidden="1" outlineLevel="1">
      <c r="A774" s="64" t="s">
        <v>1567</v>
      </c>
      <c r="B774" s="8" t="s">
        <v>1328</v>
      </c>
      <c r="C774" s="1">
        <f t="shared" si="304"/>
        <v>28653</v>
      </c>
      <c r="D774" s="5">
        <f>IF(N774&gt;0, RANK(N774,(N774:P774,Q774:AE774)),0)</f>
        <v>1</v>
      </c>
      <c r="E774" s="5">
        <f>IF(O774&gt;0,RANK(O774,(N774:P774,Q774:AE774)),0)</f>
        <v>2</v>
      </c>
      <c r="F774" s="5">
        <f t="shared" si="305"/>
        <v>0</v>
      </c>
      <c r="G774" s="1">
        <f t="shared" si="306"/>
        <v>16397</v>
      </c>
      <c r="H774" s="2">
        <f t="shared" si="315"/>
        <v>0.5722611942903012</v>
      </c>
      <c r="I774" s="6"/>
      <c r="J774" s="2">
        <f t="shared" si="307"/>
        <v>0.77747530799567233</v>
      </c>
      <c r="K774" s="2">
        <f t="shared" si="308"/>
        <v>0.20521411370537115</v>
      </c>
      <c r="L774" s="2">
        <f t="shared" si="309"/>
        <v>0</v>
      </c>
      <c r="M774" s="2">
        <f t="shared" si="310"/>
        <v>1.7310578298956519E-2</v>
      </c>
      <c r="N774" s="63">
        <v>22277</v>
      </c>
      <c r="O774" s="63">
        <v>5880</v>
      </c>
      <c r="P774" s="63"/>
      <c r="Q774" s="63">
        <v>208</v>
      </c>
      <c r="R774" s="63">
        <v>255</v>
      </c>
      <c r="S774" s="63"/>
      <c r="T774" s="63"/>
      <c r="U774" s="63"/>
      <c r="V774" s="63"/>
      <c r="W774" s="63">
        <v>33</v>
      </c>
      <c r="X774" s="63"/>
      <c r="Y774" s="63"/>
      <c r="Z774" s="63"/>
      <c r="AA774" s="63"/>
      <c r="AB774" s="63"/>
      <c r="AN774" t="str">
        <f t="shared" si="316"/>
        <v>Brookline</v>
      </c>
      <c r="AO774" t="s">
        <v>760</v>
      </c>
      <c r="AP774">
        <v>4</v>
      </c>
      <c r="AR774" s="111">
        <v>25</v>
      </c>
      <c r="AS774" s="113">
        <v>21</v>
      </c>
      <c r="AT774" s="113">
        <v>20</v>
      </c>
      <c r="AU774" s="117">
        <v>9175</v>
      </c>
      <c r="AV774" s="117">
        <f t="shared" si="317"/>
        <v>25021</v>
      </c>
      <c r="AW774" t="s">
        <v>1480</v>
      </c>
      <c r="AX774">
        <f t="shared" si="311"/>
        <v>2509175</v>
      </c>
      <c r="AY774" s="66"/>
      <c r="AZ774" s="66"/>
      <c r="BC774">
        <v>6.82</v>
      </c>
      <c r="BD774">
        <v>0.03</v>
      </c>
      <c r="BE774">
        <v>6.79</v>
      </c>
      <c r="BH774" s="123">
        <f t="shared" si="312"/>
        <v>0.77700000000000002</v>
      </c>
      <c r="BI774" s="123">
        <f t="shared" si="313"/>
        <v>0</v>
      </c>
      <c r="BJ774">
        <f t="shared" si="314"/>
        <v>0</v>
      </c>
    </row>
    <row r="775" spans="1:62" hidden="1" outlineLevel="1">
      <c r="A775" s="64" t="s">
        <v>2686</v>
      </c>
      <c r="B775" s="8" t="s">
        <v>1328</v>
      </c>
      <c r="C775" s="1">
        <f t="shared" si="304"/>
        <v>1034</v>
      </c>
      <c r="D775" s="5">
        <f>IF(N775&gt;0, RANK(N775,(N775:P775,Q775:AE775)),0)</f>
        <v>1</v>
      </c>
      <c r="E775" s="5">
        <f>IF(O775&gt;0,RANK(O775,(N775:P775,Q775:AE775)),0)</f>
        <v>2</v>
      </c>
      <c r="F775" s="5">
        <f t="shared" si="305"/>
        <v>0</v>
      </c>
      <c r="G775" s="1">
        <f t="shared" si="306"/>
        <v>498</v>
      </c>
      <c r="H775" s="2">
        <f t="shared" si="315"/>
        <v>0.48162475822050288</v>
      </c>
      <c r="I775" s="6"/>
      <c r="J775" s="2">
        <f t="shared" si="307"/>
        <v>0.72533849129593808</v>
      </c>
      <c r="K775" s="2">
        <f t="shared" si="308"/>
        <v>0.2437137330754352</v>
      </c>
      <c r="L775" s="2">
        <f t="shared" si="309"/>
        <v>0</v>
      </c>
      <c r="M775" s="2">
        <f t="shared" si="310"/>
        <v>3.0947775628626717E-2</v>
      </c>
      <c r="N775" s="63">
        <v>750</v>
      </c>
      <c r="O775" s="63">
        <v>252</v>
      </c>
      <c r="P775" s="63"/>
      <c r="Q775" s="63">
        <v>11</v>
      </c>
      <c r="R775" s="63">
        <v>21</v>
      </c>
      <c r="S775" s="63"/>
      <c r="T775" s="63"/>
      <c r="U775" s="63"/>
      <c r="V775" s="63"/>
      <c r="W775" s="63">
        <v>0</v>
      </c>
      <c r="X775" s="63"/>
      <c r="Y775" s="63"/>
      <c r="Z775" s="63"/>
      <c r="AA775" s="63"/>
      <c r="AB775" s="63"/>
      <c r="AN775" t="str">
        <f t="shared" si="316"/>
        <v>Buckland</v>
      </c>
      <c r="AO775" t="s">
        <v>1146</v>
      </c>
      <c r="AP775">
        <v>1</v>
      </c>
      <c r="AR775" s="111">
        <v>25</v>
      </c>
      <c r="AS775" s="113">
        <v>11</v>
      </c>
      <c r="AT775" s="113">
        <v>15</v>
      </c>
      <c r="AU775" s="117">
        <v>9595</v>
      </c>
      <c r="AV775" s="117">
        <f t="shared" si="317"/>
        <v>25011</v>
      </c>
      <c r="AW775" t="s">
        <v>1480</v>
      </c>
      <c r="AX775">
        <f t="shared" si="311"/>
        <v>2509595</v>
      </c>
      <c r="AY775" s="66"/>
      <c r="AZ775" s="66"/>
      <c r="BC775">
        <v>19.75</v>
      </c>
      <c r="BD775">
        <v>0.19</v>
      </c>
      <c r="BE775">
        <v>19.559999999999999</v>
      </c>
      <c r="BH775" s="123">
        <f t="shared" si="312"/>
        <v>0.72499999999999998</v>
      </c>
      <c r="BI775" s="123">
        <f t="shared" si="313"/>
        <v>0</v>
      </c>
      <c r="BJ775">
        <f t="shared" si="314"/>
        <v>0</v>
      </c>
    </row>
    <row r="776" spans="1:62" hidden="1" outlineLevel="1">
      <c r="A776" s="64" t="s">
        <v>2577</v>
      </c>
      <c r="B776" s="8" t="s">
        <v>1328</v>
      </c>
      <c r="C776" s="1">
        <f t="shared" si="304"/>
        <v>13360</v>
      </c>
      <c r="D776" s="5">
        <f>IF(N776&gt;0, RANK(N776,(N776:P776,Q776:AE776)),0)</f>
        <v>1</v>
      </c>
      <c r="E776" s="5">
        <f>IF(O776&gt;0,RANK(O776,(N776:P776,Q776:AE776)),0)</f>
        <v>2</v>
      </c>
      <c r="F776" s="5">
        <f t="shared" si="305"/>
        <v>0</v>
      </c>
      <c r="G776" s="1">
        <f t="shared" si="306"/>
        <v>792</v>
      </c>
      <c r="H776" s="2">
        <f t="shared" si="315"/>
        <v>5.9281437125748501E-2</v>
      </c>
      <c r="I776" s="6"/>
      <c r="J776" s="2">
        <f t="shared" si="307"/>
        <v>0.52267964071856288</v>
      </c>
      <c r="K776" s="2">
        <f t="shared" si="308"/>
        <v>0.46339820359281436</v>
      </c>
      <c r="L776" s="2">
        <f t="shared" si="309"/>
        <v>0</v>
      </c>
      <c r="M776" s="2">
        <f t="shared" si="310"/>
        <v>1.3922155688622762E-2</v>
      </c>
      <c r="N776" s="63">
        <v>6983</v>
      </c>
      <c r="O776" s="63">
        <v>6191</v>
      </c>
      <c r="P776" s="63"/>
      <c r="Q776" s="63">
        <v>115</v>
      </c>
      <c r="R776" s="63">
        <v>46</v>
      </c>
      <c r="S776" s="63"/>
      <c r="T776" s="63"/>
      <c r="U776" s="63"/>
      <c r="V776" s="63"/>
      <c r="W776" s="63">
        <v>25</v>
      </c>
      <c r="X776" s="63"/>
      <c r="Y776" s="63"/>
      <c r="Z776" s="63"/>
      <c r="AA776" s="63"/>
      <c r="AB776" s="63"/>
      <c r="AN776" t="str">
        <f t="shared" si="316"/>
        <v>Burlington</v>
      </c>
      <c r="AO776" t="s">
        <v>506</v>
      </c>
      <c r="AP776">
        <v>6</v>
      </c>
      <c r="AR776" s="111">
        <v>25</v>
      </c>
      <c r="AS776" s="113">
        <v>17</v>
      </c>
      <c r="AT776" s="113">
        <v>50</v>
      </c>
      <c r="AU776" s="117">
        <v>9840</v>
      </c>
      <c r="AV776" s="117">
        <f t="shared" si="317"/>
        <v>25017</v>
      </c>
      <c r="AW776" t="s">
        <v>1480</v>
      </c>
      <c r="AX776">
        <f t="shared" si="311"/>
        <v>2509840</v>
      </c>
      <c r="AY776" s="66"/>
      <c r="AZ776" s="66"/>
      <c r="BC776">
        <v>11.88</v>
      </c>
      <c r="BD776">
        <v>7.0000000000000007E-2</v>
      </c>
      <c r="BE776">
        <v>11.81</v>
      </c>
      <c r="BH776" s="123">
        <f t="shared" si="312"/>
        <v>0.52200000000000002</v>
      </c>
      <c r="BI776" s="123">
        <f t="shared" si="313"/>
        <v>0</v>
      </c>
      <c r="BJ776">
        <f t="shared" si="314"/>
        <v>0</v>
      </c>
    </row>
    <row r="777" spans="1:62" hidden="1" outlineLevel="1">
      <c r="A777" s="64" t="s">
        <v>2578</v>
      </c>
      <c r="B777" s="8" t="s">
        <v>1328</v>
      </c>
      <c r="C777" s="1">
        <f t="shared" si="304"/>
        <v>50619</v>
      </c>
      <c r="D777" s="5">
        <f>IF(N777&gt;0, RANK(N777,(N777:P777,Q777:AE777)),0)</f>
        <v>1</v>
      </c>
      <c r="E777" s="5">
        <f>IF(O777&gt;0,RANK(O777,(N777:P777,Q777:AE777)),0)</f>
        <v>2</v>
      </c>
      <c r="F777" s="5">
        <f t="shared" si="305"/>
        <v>0</v>
      </c>
      <c r="G777" s="1">
        <f t="shared" si="306"/>
        <v>38039</v>
      </c>
      <c r="H777" s="2">
        <f t="shared" si="315"/>
        <v>0.75147671822833328</v>
      </c>
      <c r="I777" s="6"/>
      <c r="J777" s="2">
        <f t="shared" si="307"/>
        <v>0.85965744088188234</v>
      </c>
      <c r="K777" s="2">
        <f t="shared" si="308"/>
        <v>0.10818072265354907</v>
      </c>
      <c r="L777" s="2">
        <f t="shared" si="309"/>
        <v>0</v>
      </c>
      <c r="M777" s="2">
        <f t="shared" si="310"/>
        <v>3.2161836464568591E-2</v>
      </c>
      <c r="N777" s="63">
        <v>43515</v>
      </c>
      <c r="O777" s="63">
        <v>5476</v>
      </c>
      <c r="P777" s="63"/>
      <c r="Q777" s="63">
        <v>568</v>
      </c>
      <c r="R777" s="63">
        <v>938</v>
      </c>
      <c r="S777" s="63"/>
      <c r="T777" s="63"/>
      <c r="U777" s="63"/>
      <c r="V777" s="63"/>
      <c r="W777" s="63">
        <v>122</v>
      </c>
      <c r="X777" s="63"/>
      <c r="Y777" s="63"/>
      <c r="Z777" s="63"/>
      <c r="AA777" s="63"/>
      <c r="AB777" s="63"/>
      <c r="AN777" t="str">
        <f t="shared" si="316"/>
        <v>Cambridge</v>
      </c>
      <c r="AO777" t="s">
        <v>506</v>
      </c>
      <c r="AR777" s="111">
        <v>25</v>
      </c>
      <c r="AS777" s="113">
        <v>17</v>
      </c>
      <c r="AT777" s="113">
        <v>55</v>
      </c>
      <c r="AU777" s="117">
        <v>11000</v>
      </c>
      <c r="AV777" s="117">
        <f t="shared" si="317"/>
        <v>25017</v>
      </c>
      <c r="AW777" t="s">
        <v>1257</v>
      </c>
      <c r="AX777">
        <f t="shared" si="311"/>
        <v>2511000</v>
      </c>
      <c r="AY777" s="66"/>
      <c r="AZ777" s="66"/>
      <c r="BC777">
        <v>7.13</v>
      </c>
      <c r="BD777">
        <v>0.7</v>
      </c>
      <c r="BE777">
        <v>6.43</v>
      </c>
      <c r="BH777" s="123">
        <f t="shared" si="312"/>
        <v>0.85899999999999999</v>
      </c>
      <c r="BI777" s="123">
        <f t="shared" si="313"/>
        <v>0</v>
      </c>
      <c r="BJ777">
        <f t="shared" si="314"/>
        <v>0</v>
      </c>
    </row>
    <row r="778" spans="1:62" hidden="1" outlineLevel="1">
      <c r="A778" s="64" t="s">
        <v>2931</v>
      </c>
      <c r="B778" s="8" t="s">
        <v>1328</v>
      </c>
      <c r="C778" s="1">
        <f t="shared" si="304"/>
        <v>12419</v>
      </c>
      <c r="D778" s="5">
        <f>IF(N778&gt;0, RANK(N778,(N778:P778,Q778:AE778)),0)</f>
        <v>1</v>
      </c>
      <c r="E778" s="5">
        <f>IF(O778&gt;0,RANK(O778,(N778:P778,Q778:AE778)),0)</f>
        <v>2</v>
      </c>
      <c r="F778" s="5">
        <f t="shared" si="305"/>
        <v>0</v>
      </c>
      <c r="G778" s="1">
        <f t="shared" si="306"/>
        <v>709</v>
      </c>
      <c r="H778" s="2">
        <f t="shared" si="315"/>
        <v>5.7089942829535389E-2</v>
      </c>
      <c r="I778" s="6"/>
      <c r="J778" s="2">
        <f t="shared" si="307"/>
        <v>0.52242531604799103</v>
      </c>
      <c r="K778" s="2">
        <f t="shared" si="308"/>
        <v>0.46533537321845558</v>
      </c>
      <c r="L778" s="2">
        <f t="shared" si="309"/>
        <v>0</v>
      </c>
      <c r="M778" s="2">
        <f t="shared" si="310"/>
        <v>1.2239310733553388E-2</v>
      </c>
      <c r="N778" s="63">
        <v>6488</v>
      </c>
      <c r="O778" s="63">
        <v>5779</v>
      </c>
      <c r="P778" s="63"/>
      <c r="Q778" s="63">
        <v>102</v>
      </c>
      <c r="R778" s="63">
        <v>37</v>
      </c>
      <c r="S778" s="63"/>
      <c r="T778" s="63"/>
      <c r="U778" s="63"/>
      <c r="V778" s="63"/>
      <c r="W778" s="63">
        <v>13</v>
      </c>
      <c r="X778" s="63"/>
      <c r="Y778" s="63"/>
      <c r="Z778" s="63"/>
      <c r="AA778" s="63"/>
      <c r="AB778" s="63"/>
      <c r="AN778" t="str">
        <f t="shared" si="316"/>
        <v>Canton</v>
      </c>
      <c r="AO778" t="s">
        <v>760</v>
      </c>
      <c r="AP778">
        <v>8</v>
      </c>
      <c r="AR778" s="111">
        <v>25</v>
      </c>
      <c r="AS778" s="113">
        <v>21</v>
      </c>
      <c r="AT778" s="113">
        <v>25</v>
      </c>
      <c r="AU778" s="117">
        <v>11315</v>
      </c>
      <c r="AV778" s="117">
        <f t="shared" si="317"/>
        <v>25021</v>
      </c>
      <c r="AW778" t="s">
        <v>1480</v>
      </c>
      <c r="AX778">
        <f t="shared" si="311"/>
        <v>2511315</v>
      </c>
      <c r="AY778" s="66"/>
      <c r="AZ778" s="66"/>
      <c r="BC778">
        <v>19.579999999999998</v>
      </c>
      <c r="BD778">
        <v>0.64</v>
      </c>
      <c r="BE778">
        <v>18.93</v>
      </c>
      <c r="BH778" s="123">
        <f t="shared" si="312"/>
        <v>0.52200000000000002</v>
      </c>
      <c r="BI778" s="123">
        <f t="shared" si="313"/>
        <v>0</v>
      </c>
      <c r="BJ778">
        <f t="shared" si="314"/>
        <v>0</v>
      </c>
    </row>
    <row r="779" spans="1:62" hidden="1" outlineLevel="1">
      <c r="A779" s="64" t="s">
        <v>511</v>
      </c>
      <c r="B779" s="8" t="s">
        <v>1328</v>
      </c>
      <c r="C779" s="1">
        <f t="shared" si="304"/>
        <v>3364</v>
      </c>
      <c r="D779" s="5">
        <f>IF(N779&gt;0, RANK(N779,(N779:P779,Q779:AE779)),0)</f>
        <v>1</v>
      </c>
      <c r="E779" s="5">
        <f>IF(O779&gt;0,RANK(O779,(N779:P779,Q779:AE779)),0)</f>
        <v>2</v>
      </c>
      <c r="F779" s="5">
        <f t="shared" si="305"/>
        <v>0</v>
      </c>
      <c r="G779" s="1">
        <f t="shared" si="306"/>
        <v>654</v>
      </c>
      <c r="H779" s="2">
        <f t="shared" si="315"/>
        <v>0.19441141498216408</v>
      </c>
      <c r="I779" s="6"/>
      <c r="J779" s="2">
        <f t="shared" si="307"/>
        <v>0.58620689655172409</v>
      </c>
      <c r="K779" s="2">
        <f t="shared" si="308"/>
        <v>0.39179548156956007</v>
      </c>
      <c r="L779" s="2">
        <f t="shared" si="309"/>
        <v>0</v>
      </c>
      <c r="M779" s="2">
        <f t="shared" si="310"/>
        <v>2.1997621878715845E-2</v>
      </c>
      <c r="N779" s="63">
        <v>1972</v>
      </c>
      <c r="O779" s="63">
        <v>1318</v>
      </c>
      <c r="P779" s="63"/>
      <c r="Q779" s="63">
        <v>32</v>
      </c>
      <c r="R779" s="63">
        <v>39</v>
      </c>
      <c r="S779" s="63"/>
      <c r="T779" s="63"/>
      <c r="U779" s="63"/>
      <c r="V779" s="63"/>
      <c r="W779" s="63">
        <v>3</v>
      </c>
      <c r="X779" s="63"/>
      <c r="Y779" s="63"/>
      <c r="Z779" s="63"/>
      <c r="AA779" s="63"/>
      <c r="AB779" s="63"/>
      <c r="AN779" t="str">
        <f t="shared" si="316"/>
        <v>Carlisle</v>
      </c>
      <c r="AO779" t="s">
        <v>506</v>
      </c>
      <c r="AP779">
        <v>3</v>
      </c>
      <c r="AR779" s="111">
        <v>25</v>
      </c>
      <c r="AS779" s="113">
        <v>17</v>
      </c>
      <c r="AT779" s="113">
        <v>60</v>
      </c>
      <c r="AU779" s="117">
        <v>11525</v>
      </c>
      <c r="AV779" s="117">
        <f t="shared" si="317"/>
        <v>25017</v>
      </c>
      <c r="AW779" t="s">
        <v>1480</v>
      </c>
      <c r="AX779">
        <f t="shared" si="311"/>
        <v>2511525</v>
      </c>
      <c r="AY779" s="66"/>
      <c r="AZ779" s="66"/>
      <c r="BC779">
        <v>15.53</v>
      </c>
      <c r="BD779">
        <v>0.17</v>
      </c>
      <c r="BE779">
        <v>15.36</v>
      </c>
      <c r="BH779" s="123">
        <f t="shared" si="312"/>
        <v>0.58599999999999997</v>
      </c>
      <c r="BI779" s="123">
        <f t="shared" si="313"/>
        <v>0</v>
      </c>
      <c r="BJ779">
        <f t="shared" si="314"/>
        <v>0</v>
      </c>
    </row>
    <row r="780" spans="1:62" hidden="1" outlineLevel="1">
      <c r="A780" s="64" t="s">
        <v>81</v>
      </c>
      <c r="B780" s="8" t="s">
        <v>1328</v>
      </c>
      <c r="C780" s="1">
        <f t="shared" si="304"/>
        <v>6065</v>
      </c>
      <c r="D780" s="5">
        <f>IF(N780&gt;0, RANK(N780,(N780:P780,Q780:AE780)),0)</f>
        <v>2</v>
      </c>
      <c r="E780" s="5">
        <f>IF(O780&gt;0,RANK(O780,(N780:P780,Q780:AE780)),0)</f>
        <v>1</v>
      </c>
      <c r="F780" s="5">
        <f t="shared" si="305"/>
        <v>0</v>
      </c>
      <c r="G780" s="1">
        <f t="shared" si="306"/>
        <v>239</v>
      </c>
      <c r="H780" s="2">
        <f t="shared" si="315"/>
        <v>3.940643033800495E-2</v>
      </c>
      <c r="I780" s="6"/>
      <c r="J780" s="2">
        <f t="shared" si="307"/>
        <v>0.47353668590272052</v>
      </c>
      <c r="K780" s="2">
        <f t="shared" si="308"/>
        <v>0.51294311624072553</v>
      </c>
      <c r="L780" s="2">
        <f t="shared" si="309"/>
        <v>0</v>
      </c>
      <c r="M780" s="2">
        <f t="shared" si="310"/>
        <v>1.3520197856553895E-2</v>
      </c>
      <c r="N780" s="63">
        <v>2872</v>
      </c>
      <c r="O780" s="63">
        <v>3111</v>
      </c>
      <c r="P780" s="63"/>
      <c r="Q780" s="63">
        <v>49</v>
      </c>
      <c r="R780" s="63">
        <v>20</v>
      </c>
      <c r="S780" s="63"/>
      <c r="T780" s="63"/>
      <c r="U780" s="63"/>
      <c r="V780" s="63"/>
      <c r="W780" s="63">
        <v>13</v>
      </c>
      <c r="X780" s="63"/>
      <c r="Y780" s="63"/>
      <c r="Z780" s="63"/>
      <c r="AA780" s="63"/>
      <c r="AB780" s="63"/>
      <c r="AN780" t="str">
        <f t="shared" si="316"/>
        <v>Carver</v>
      </c>
      <c r="AO780" t="s">
        <v>234</v>
      </c>
      <c r="AP780">
        <v>9</v>
      </c>
      <c r="AR780" s="111">
        <v>25</v>
      </c>
      <c r="AS780" s="113">
        <v>23</v>
      </c>
      <c r="AT780" s="113">
        <v>20</v>
      </c>
      <c r="AU780" s="117">
        <v>11665</v>
      </c>
      <c r="AV780" s="117">
        <f t="shared" si="317"/>
        <v>25023</v>
      </c>
      <c r="AW780" t="s">
        <v>1480</v>
      </c>
      <c r="AX780">
        <f t="shared" si="311"/>
        <v>2511665</v>
      </c>
      <c r="AY780" s="66"/>
      <c r="AZ780" s="66"/>
      <c r="BC780">
        <v>39.81</v>
      </c>
      <c r="BD780">
        <v>2.2599999999999998</v>
      </c>
      <c r="BE780">
        <v>37.549999999999997</v>
      </c>
      <c r="BH780" s="123">
        <f t="shared" si="312"/>
        <v>0</v>
      </c>
      <c r="BI780" s="123">
        <f t="shared" si="313"/>
        <v>0.51200000000000001</v>
      </c>
      <c r="BJ780">
        <f t="shared" si="314"/>
        <v>0</v>
      </c>
    </row>
    <row r="781" spans="1:62" hidden="1" outlineLevel="1">
      <c r="A781" s="64" t="s">
        <v>1444</v>
      </c>
      <c r="B781" s="8" t="s">
        <v>1328</v>
      </c>
      <c r="C781" s="1">
        <f t="shared" si="304"/>
        <v>639</v>
      </c>
      <c r="D781" s="5">
        <f>IF(N781&gt;0, RANK(N781,(N781:P781,Q781:AE781)),0)</f>
        <v>1</v>
      </c>
      <c r="E781" s="5">
        <f>IF(O781&gt;0,RANK(O781,(N781:P781,Q781:AE781)),0)</f>
        <v>2</v>
      </c>
      <c r="F781" s="5">
        <f t="shared" si="305"/>
        <v>0</v>
      </c>
      <c r="G781" s="1">
        <f t="shared" si="306"/>
        <v>290</v>
      </c>
      <c r="H781" s="2">
        <f t="shared" si="315"/>
        <v>0.45383411580594679</v>
      </c>
      <c r="I781" s="6"/>
      <c r="J781" s="2">
        <f t="shared" si="307"/>
        <v>0.71361502347417838</v>
      </c>
      <c r="K781" s="2">
        <f t="shared" si="308"/>
        <v>0.25978090766823159</v>
      </c>
      <c r="L781" s="2">
        <f t="shared" si="309"/>
        <v>0</v>
      </c>
      <c r="M781" s="2">
        <f t="shared" si="310"/>
        <v>2.6604068857590035E-2</v>
      </c>
      <c r="N781" s="63">
        <v>456</v>
      </c>
      <c r="O781" s="63">
        <v>166</v>
      </c>
      <c r="P781" s="63"/>
      <c r="Q781" s="63">
        <v>6</v>
      </c>
      <c r="R781" s="63">
        <v>11</v>
      </c>
      <c r="S781" s="63"/>
      <c r="T781" s="63"/>
      <c r="U781" s="63"/>
      <c r="V781" s="63"/>
      <c r="W781" s="63">
        <v>0</v>
      </c>
      <c r="X781" s="63"/>
      <c r="Y781" s="63"/>
      <c r="Z781" s="63"/>
      <c r="AA781" s="63"/>
      <c r="AB781" s="63"/>
      <c r="AN781" t="str">
        <f t="shared" si="316"/>
        <v>Charlemont</v>
      </c>
      <c r="AO781" t="s">
        <v>1146</v>
      </c>
      <c r="AP781">
        <v>1</v>
      </c>
      <c r="AR781" s="111">
        <v>25</v>
      </c>
      <c r="AS781" s="113">
        <v>11</v>
      </c>
      <c r="AT781" s="113">
        <v>20</v>
      </c>
      <c r="AU781" s="117">
        <v>12505</v>
      </c>
      <c r="AV781" s="117">
        <f t="shared" si="317"/>
        <v>25011</v>
      </c>
      <c r="AW781" t="s">
        <v>1480</v>
      </c>
      <c r="AX781">
        <f t="shared" si="311"/>
        <v>2512505</v>
      </c>
      <c r="AY781" s="66"/>
      <c r="AZ781" s="66"/>
      <c r="BC781">
        <v>26.36</v>
      </c>
      <c r="BD781">
        <v>0.26</v>
      </c>
      <c r="BE781">
        <v>26.1</v>
      </c>
      <c r="BH781" s="123">
        <f t="shared" si="312"/>
        <v>0.71299999999999997</v>
      </c>
      <c r="BI781" s="123">
        <f t="shared" si="313"/>
        <v>0</v>
      </c>
      <c r="BJ781">
        <f t="shared" si="314"/>
        <v>0</v>
      </c>
    </row>
    <row r="782" spans="1:62" hidden="1" outlineLevel="1">
      <c r="A782" s="64" t="s">
        <v>362</v>
      </c>
      <c r="B782" s="8" t="s">
        <v>1328</v>
      </c>
      <c r="C782" s="1">
        <f t="shared" si="304"/>
        <v>6724</v>
      </c>
      <c r="D782" s="5">
        <f>IF(N782&gt;0, RANK(N782,(N782:P782,Q782:AE782)),0)</f>
        <v>2</v>
      </c>
      <c r="E782" s="5">
        <f>IF(O782&gt;0,RANK(O782,(N782:P782,Q782:AE782)),0)</f>
        <v>1</v>
      </c>
      <c r="F782" s="5">
        <f t="shared" si="305"/>
        <v>0</v>
      </c>
      <c r="G782" s="1">
        <f t="shared" si="306"/>
        <v>748</v>
      </c>
      <c r="H782" s="2">
        <f t="shared" si="315"/>
        <v>0.11124330755502677</v>
      </c>
      <c r="I782" s="6"/>
      <c r="J782" s="2">
        <f t="shared" si="307"/>
        <v>0.43337299226650805</v>
      </c>
      <c r="K782" s="2">
        <f t="shared" si="308"/>
        <v>0.54461629982153481</v>
      </c>
      <c r="L782" s="2">
        <f t="shared" si="309"/>
        <v>0</v>
      </c>
      <c r="M782" s="2">
        <f t="shared" si="310"/>
        <v>2.2010707911957139E-2</v>
      </c>
      <c r="N782" s="63">
        <v>2914</v>
      </c>
      <c r="O782" s="63">
        <v>3662</v>
      </c>
      <c r="P782" s="63"/>
      <c r="Q782" s="63">
        <v>95</v>
      </c>
      <c r="R782" s="63">
        <v>41</v>
      </c>
      <c r="S782" s="63"/>
      <c r="T782" s="63"/>
      <c r="U782" s="63"/>
      <c r="V782" s="63"/>
      <c r="W782" s="63">
        <v>12</v>
      </c>
      <c r="X782" s="63"/>
      <c r="Y782" s="63"/>
      <c r="Z782" s="63"/>
      <c r="AA782" s="63"/>
      <c r="AB782" s="63"/>
      <c r="AN782" t="str">
        <f t="shared" si="316"/>
        <v>Charlton</v>
      </c>
      <c r="AO782" s="8" t="s">
        <v>1783</v>
      </c>
      <c r="AP782">
        <v>1</v>
      </c>
      <c r="AR782" s="111">
        <v>25</v>
      </c>
      <c r="AS782" s="113">
        <v>27</v>
      </c>
      <c r="AT782" s="113">
        <v>50</v>
      </c>
      <c r="AU782" s="117">
        <v>12715</v>
      </c>
      <c r="AV782" s="117">
        <f t="shared" si="317"/>
        <v>25027</v>
      </c>
      <c r="AW782" t="s">
        <v>1480</v>
      </c>
      <c r="AX782">
        <f t="shared" si="311"/>
        <v>2512715</v>
      </c>
      <c r="AY782" s="66"/>
      <c r="AZ782" s="66"/>
      <c r="BC782">
        <v>43.77</v>
      </c>
      <c r="BD782">
        <v>1.25</v>
      </c>
      <c r="BE782">
        <v>42.53</v>
      </c>
      <c r="BH782" s="123">
        <f t="shared" si="312"/>
        <v>0</v>
      </c>
      <c r="BI782" s="123">
        <f t="shared" si="313"/>
        <v>0.54400000000000004</v>
      </c>
      <c r="BJ782">
        <f t="shared" si="314"/>
        <v>0</v>
      </c>
    </row>
    <row r="783" spans="1:62" hidden="1" outlineLevel="1">
      <c r="A783" s="64" t="s">
        <v>264</v>
      </c>
      <c r="B783" s="8" t="s">
        <v>1328</v>
      </c>
      <c r="C783" s="1">
        <f t="shared" si="304"/>
        <v>4638</v>
      </c>
      <c r="D783" s="5">
        <f>IF(N783&gt;0, RANK(N783,(N783:P783,Q783:AE783)),0)</f>
        <v>1</v>
      </c>
      <c r="E783" s="5">
        <f>IF(O783&gt;0,RANK(O783,(N783:P783,Q783:AE783)),0)</f>
        <v>2</v>
      </c>
      <c r="F783" s="5">
        <f t="shared" si="305"/>
        <v>0</v>
      </c>
      <c r="G783" s="1">
        <f t="shared" si="306"/>
        <v>13</v>
      </c>
      <c r="H783" s="2">
        <f t="shared" si="315"/>
        <v>2.8029322984044849E-3</v>
      </c>
      <c r="I783" s="6"/>
      <c r="J783" s="2">
        <f t="shared" si="307"/>
        <v>0.49439413540319105</v>
      </c>
      <c r="K783" s="2">
        <f t="shared" si="308"/>
        <v>0.49159120310478654</v>
      </c>
      <c r="L783" s="2">
        <f t="shared" si="309"/>
        <v>0</v>
      </c>
      <c r="M783" s="2">
        <f t="shared" si="310"/>
        <v>1.4014661492022351E-2</v>
      </c>
      <c r="N783" s="63">
        <v>2293</v>
      </c>
      <c r="O783" s="63">
        <v>2280</v>
      </c>
      <c r="P783" s="63"/>
      <c r="Q783" s="63">
        <v>26</v>
      </c>
      <c r="R783" s="63">
        <v>23</v>
      </c>
      <c r="S783" s="63"/>
      <c r="T783" s="63"/>
      <c r="U783" s="63"/>
      <c r="V783" s="63"/>
      <c r="W783" s="63">
        <v>16</v>
      </c>
      <c r="X783" s="63"/>
      <c r="Y783" s="63"/>
      <c r="Z783" s="63"/>
      <c r="AA783" s="63"/>
      <c r="AB783" s="63"/>
      <c r="AN783" t="str">
        <f t="shared" si="316"/>
        <v>Chatham</v>
      </c>
      <c r="AO783" t="s">
        <v>2425</v>
      </c>
      <c r="AP783">
        <v>9</v>
      </c>
      <c r="AR783" s="111">
        <v>25</v>
      </c>
      <c r="AS783" s="113">
        <v>1</v>
      </c>
      <c r="AT783" s="113">
        <v>20</v>
      </c>
      <c r="AU783" s="117">
        <v>12995</v>
      </c>
      <c r="AV783" s="117">
        <f t="shared" si="317"/>
        <v>25001</v>
      </c>
      <c r="AW783" t="s">
        <v>1480</v>
      </c>
      <c r="AX783">
        <f t="shared" si="311"/>
        <v>2512995</v>
      </c>
      <c r="AY783" s="66"/>
      <c r="AZ783" s="66"/>
      <c r="BC783">
        <v>24.41</v>
      </c>
      <c r="BD783">
        <v>8.19</v>
      </c>
      <c r="BE783">
        <v>16.22</v>
      </c>
      <c r="BH783" s="123">
        <f t="shared" si="312"/>
        <v>0.49399999999999999</v>
      </c>
      <c r="BI783" s="123">
        <f t="shared" si="313"/>
        <v>0</v>
      </c>
      <c r="BJ783">
        <f t="shared" si="314"/>
        <v>0</v>
      </c>
    </row>
    <row r="784" spans="1:62" hidden="1" outlineLevel="1">
      <c r="A784" s="64" t="s">
        <v>2963</v>
      </c>
      <c r="B784" s="8" t="s">
        <v>1328</v>
      </c>
      <c r="C784" s="1">
        <f t="shared" si="304"/>
        <v>19580</v>
      </c>
      <c r="D784" s="5">
        <f>IF(N784&gt;0, RANK(N784,(N784:P784,Q784:AE784)),0)</f>
        <v>1</v>
      </c>
      <c r="E784" s="5">
        <f>IF(O784&gt;0,RANK(O784,(N784:P784,Q784:AE784)),0)</f>
        <v>2</v>
      </c>
      <c r="F784" s="5">
        <f t="shared" si="305"/>
        <v>0</v>
      </c>
      <c r="G784" s="1">
        <f t="shared" si="306"/>
        <v>78</v>
      </c>
      <c r="H784" s="2">
        <f t="shared" si="315"/>
        <v>3.9836567926455563E-3</v>
      </c>
      <c r="I784" s="6"/>
      <c r="J784" s="2">
        <f t="shared" si="307"/>
        <v>0.49290091930541369</v>
      </c>
      <c r="K784" s="2">
        <f t="shared" si="308"/>
        <v>0.48891726251276812</v>
      </c>
      <c r="L784" s="2">
        <f t="shared" si="309"/>
        <v>0</v>
      </c>
      <c r="M784" s="2">
        <f t="shared" si="310"/>
        <v>1.8181818181818188E-2</v>
      </c>
      <c r="N784" s="63">
        <v>9651</v>
      </c>
      <c r="O784" s="63">
        <v>9573</v>
      </c>
      <c r="P784" s="63"/>
      <c r="Q784" s="63">
        <v>224</v>
      </c>
      <c r="R784" s="63">
        <v>99</v>
      </c>
      <c r="S784" s="63"/>
      <c r="T784" s="63"/>
      <c r="U784" s="63"/>
      <c r="V784" s="63"/>
      <c r="W784" s="63">
        <v>33</v>
      </c>
      <c r="X784" s="63"/>
      <c r="Y784" s="63"/>
      <c r="Z784" s="63"/>
      <c r="AA784" s="63"/>
      <c r="AB784" s="63"/>
      <c r="AN784" t="str">
        <f t="shared" si="316"/>
        <v>Chelmsford</v>
      </c>
      <c r="AO784" t="s">
        <v>506</v>
      </c>
      <c r="AP784">
        <v>3</v>
      </c>
      <c r="AR784" s="111">
        <v>25</v>
      </c>
      <c r="AS784" s="113">
        <v>17</v>
      </c>
      <c r="AT784" s="113">
        <v>65</v>
      </c>
      <c r="AU784" s="117">
        <v>13135</v>
      </c>
      <c r="AV784" s="117">
        <f t="shared" si="317"/>
        <v>25017</v>
      </c>
      <c r="AW784" t="s">
        <v>1480</v>
      </c>
      <c r="AX784">
        <f t="shared" si="311"/>
        <v>2513135</v>
      </c>
      <c r="AY784" s="66"/>
      <c r="AZ784" s="66"/>
      <c r="BC784">
        <v>23.18</v>
      </c>
      <c r="BD784">
        <v>0.53</v>
      </c>
      <c r="BE784">
        <v>22.65</v>
      </c>
      <c r="BH784" s="123">
        <f t="shared" si="312"/>
        <v>0.49199999999999999</v>
      </c>
      <c r="BI784" s="123">
        <f t="shared" si="313"/>
        <v>0</v>
      </c>
      <c r="BJ784">
        <f t="shared" si="314"/>
        <v>0</v>
      </c>
    </row>
    <row r="785" spans="1:62" hidden="1" outlineLevel="1">
      <c r="A785" s="64" t="s">
        <v>1014</v>
      </c>
      <c r="B785" s="8" t="s">
        <v>1328</v>
      </c>
      <c r="C785" s="1">
        <f t="shared" si="304"/>
        <v>8423</v>
      </c>
      <c r="D785" s="5">
        <f>IF(N785&gt;0, RANK(N785,(N785:P785,Q785:AE785)),0)</f>
        <v>1</v>
      </c>
      <c r="E785" s="5">
        <f>IF(O785&gt;0,RANK(O785,(N785:P785,Q785:AE785)),0)</f>
        <v>2</v>
      </c>
      <c r="F785" s="5">
        <f t="shared" si="305"/>
        <v>0</v>
      </c>
      <c r="G785" s="1">
        <f t="shared" si="306"/>
        <v>5287</v>
      </c>
      <c r="H785" s="2">
        <f t="shared" si="315"/>
        <v>0.62768609758993232</v>
      </c>
      <c r="I785" s="6"/>
      <c r="J785" s="2">
        <f t="shared" si="307"/>
        <v>0.80755075388816333</v>
      </c>
      <c r="K785" s="2">
        <f t="shared" si="308"/>
        <v>0.17986465629823103</v>
      </c>
      <c r="L785" s="2">
        <f t="shared" si="309"/>
        <v>0</v>
      </c>
      <c r="M785" s="2">
        <f t="shared" si="310"/>
        <v>1.2584589813605634E-2</v>
      </c>
      <c r="N785" s="63">
        <v>6802</v>
      </c>
      <c r="O785" s="63">
        <v>1515</v>
      </c>
      <c r="P785" s="63"/>
      <c r="Q785" s="63">
        <v>70</v>
      </c>
      <c r="R785" s="63">
        <v>36</v>
      </c>
      <c r="S785" s="63"/>
      <c r="T785" s="63"/>
      <c r="U785" s="63"/>
      <c r="V785" s="63"/>
      <c r="W785" s="63">
        <v>0</v>
      </c>
      <c r="X785" s="63"/>
      <c r="Y785" s="63"/>
      <c r="Z785" s="63"/>
      <c r="AA785" s="63"/>
      <c r="AB785" s="63"/>
      <c r="AN785" t="str">
        <f t="shared" si="316"/>
        <v>Chelsea</v>
      </c>
      <c r="AO785" t="s">
        <v>1476</v>
      </c>
      <c r="AP785">
        <v>7</v>
      </c>
      <c r="AR785" s="111">
        <v>25</v>
      </c>
      <c r="AS785" s="113">
        <v>25</v>
      </c>
      <c r="AT785" s="113">
        <v>10</v>
      </c>
      <c r="AU785" s="117">
        <v>13205</v>
      </c>
      <c r="AV785" s="117">
        <f t="shared" si="317"/>
        <v>25025</v>
      </c>
      <c r="AW785" t="s">
        <v>1257</v>
      </c>
      <c r="AX785">
        <f t="shared" si="311"/>
        <v>2513205</v>
      </c>
      <c r="AY785" s="66"/>
      <c r="AZ785" s="66"/>
      <c r="BC785">
        <v>2.48</v>
      </c>
      <c r="BD785">
        <v>0.28999999999999998</v>
      </c>
      <c r="BE785">
        <v>2.19</v>
      </c>
      <c r="BH785" s="123">
        <f t="shared" si="312"/>
        <v>0.80700000000000005</v>
      </c>
      <c r="BI785" s="123">
        <f t="shared" si="313"/>
        <v>0</v>
      </c>
      <c r="BJ785">
        <f t="shared" si="314"/>
        <v>0</v>
      </c>
    </row>
    <row r="786" spans="1:62" hidden="1" outlineLevel="1">
      <c r="A786" s="64" t="s">
        <v>1471</v>
      </c>
      <c r="B786" s="8" t="s">
        <v>1328</v>
      </c>
      <c r="C786" s="1">
        <f t="shared" si="304"/>
        <v>1747</v>
      </c>
      <c r="D786" s="5">
        <f>IF(N786&gt;0, RANK(N786,(N786:P786,Q786:AE786)),0)</f>
        <v>1</v>
      </c>
      <c r="E786" s="5">
        <f>IF(O786&gt;0,RANK(O786,(N786:P786,Q786:AE786)),0)</f>
        <v>2</v>
      </c>
      <c r="F786" s="5">
        <f t="shared" si="305"/>
        <v>0</v>
      </c>
      <c r="G786" s="1">
        <f t="shared" si="306"/>
        <v>726</v>
      </c>
      <c r="H786" s="2">
        <f t="shared" si="315"/>
        <v>0.41556954779622207</v>
      </c>
      <c r="I786" s="6"/>
      <c r="J786" s="2">
        <f t="shared" si="307"/>
        <v>0.69776760160274753</v>
      </c>
      <c r="K786" s="2">
        <f t="shared" si="308"/>
        <v>0.28219805380652546</v>
      </c>
      <c r="L786" s="2">
        <f t="shared" si="309"/>
        <v>0</v>
      </c>
      <c r="M786" s="2">
        <f t="shared" si="310"/>
        <v>2.0034344590727005E-2</v>
      </c>
      <c r="N786" s="63">
        <v>1219</v>
      </c>
      <c r="O786" s="63">
        <v>493</v>
      </c>
      <c r="P786" s="63"/>
      <c r="Q786" s="63">
        <v>23</v>
      </c>
      <c r="R786" s="63">
        <v>10</v>
      </c>
      <c r="S786" s="63"/>
      <c r="T786" s="63"/>
      <c r="U786" s="63"/>
      <c r="V786" s="63"/>
      <c r="W786" s="63">
        <v>2</v>
      </c>
      <c r="X786" s="63"/>
      <c r="Y786" s="63"/>
      <c r="Z786" s="63"/>
      <c r="AA786" s="63"/>
      <c r="AB786" s="63"/>
      <c r="AN786" t="str">
        <f t="shared" si="316"/>
        <v>Cheshire</v>
      </c>
      <c r="AO786" t="s">
        <v>2326</v>
      </c>
      <c r="AP786">
        <v>1</v>
      </c>
      <c r="AR786" s="111">
        <v>25</v>
      </c>
      <c r="AS786" s="113">
        <v>3</v>
      </c>
      <c r="AT786" s="113">
        <v>20</v>
      </c>
      <c r="AU786" s="117">
        <v>13345</v>
      </c>
      <c r="AV786" s="117">
        <f t="shared" si="317"/>
        <v>25003</v>
      </c>
      <c r="AW786" t="s">
        <v>1480</v>
      </c>
      <c r="AX786">
        <f t="shared" si="311"/>
        <v>2513345</v>
      </c>
      <c r="AY786" s="66"/>
      <c r="AZ786" s="66"/>
      <c r="BC786">
        <v>27.55</v>
      </c>
      <c r="BD786">
        <v>0.61</v>
      </c>
      <c r="BE786">
        <v>26.94</v>
      </c>
      <c r="BH786" s="123">
        <f t="shared" si="312"/>
        <v>0.69699999999999995</v>
      </c>
      <c r="BI786" s="123">
        <f t="shared" si="313"/>
        <v>0</v>
      </c>
      <c r="BJ786">
        <f t="shared" si="314"/>
        <v>0</v>
      </c>
    </row>
    <row r="787" spans="1:62" hidden="1" outlineLevel="1">
      <c r="A787" s="64" t="s">
        <v>360</v>
      </c>
      <c r="B787" s="8" t="s">
        <v>1328</v>
      </c>
      <c r="C787" s="1">
        <f t="shared" si="304"/>
        <v>664</v>
      </c>
      <c r="D787" s="5">
        <f>IF(N787&gt;0, RANK(N787,(N787:P787,Q787:AE787)),0)</f>
        <v>1</v>
      </c>
      <c r="E787" s="5">
        <f>IF(O787&gt;0,RANK(O787,(N787:P787,Q787:AE787)),0)</f>
        <v>2</v>
      </c>
      <c r="F787" s="5">
        <f t="shared" si="305"/>
        <v>0</v>
      </c>
      <c r="G787" s="1">
        <f t="shared" si="306"/>
        <v>26</v>
      </c>
      <c r="H787" s="2">
        <f t="shared" si="315"/>
        <v>3.9156626506024098E-2</v>
      </c>
      <c r="I787" s="6"/>
      <c r="J787" s="2">
        <f t="shared" si="307"/>
        <v>0.49849397590361444</v>
      </c>
      <c r="K787" s="2">
        <f t="shared" si="308"/>
        <v>0.45933734939759036</v>
      </c>
      <c r="L787" s="2">
        <f t="shared" si="309"/>
        <v>0</v>
      </c>
      <c r="M787" s="2">
        <f t="shared" si="310"/>
        <v>4.2168674698795205E-2</v>
      </c>
      <c r="N787" s="63">
        <v>331</v>
      </c>
      <c r="O787" s="63">
        <v>305</v>
      </c>
      <c r="P787" s="63"/>
      <c r="Q787" s="63">
        <v>18</v>
      </c>
      <c r="R787" s="63">
        <v>7</v>
      </c>
      <c r="S787" s="63"/>
      <c r="T787" s="63"/>
      <c r="U787" s="63"/>
      <c r="V787" s="63"/>
      <c r="W787" s="63">
        <v>3</v>
      </c>
      <c r="X787" s="63"/>
      <c r="Y787" s="63"/>
      <c r="Z787" s="63"/>
      <c r="AA787" s="63"/>
      <c r="AB787" s="63"/>
      <c r="AN787" t="str">
        <f t="shared" si="316"/>
        <v>Chester</v>
      </c>
      <c r="AO787" t="s">
        <v>2870</v>
      </c>
      <c r="AP787">
        <v>1</v>
      </c>
      <c r="AR787" s="111">
        <v>25</v>
      </c>
      <c r="AS787" s="113">
        <v>13</v>
      </c>
      <c r="AT787" s="113">
        <v>20</v>
      </c>
      <c r="AU787" s="117">
        <v>13485</v>
      </c>
      <c r="AV787" s="117">
        <f t="shared" si="317"/>
        <v>25013</v>
      </c>
      <c r="AW787" t="s">
        <v>1480</v>
      </c>
      <c r="AX787">
        <f t="shared" si="311"/>
        <v>2513485</v>
      </c>
      <c r="AY787" s="66"/>
      <c r="AZ787" s="66"/>
      <c r="BC787">
        <v>37.130000000000003</v>
      </c>
      <c r="BD787">
        <v>0.4</v>
      </c>
      <c r="BE787">
        <v>36.729999999999997</v>
      </c>
      <c r="BH787" s="123">
        <f t="shared" si="312"/>
        <v>0.498</v>
      </c>
      <c r="BI787" s="123">
        <f t="shared" si="313"/>
        <v>0</v>
      </c>
      <c r="BJ787">
        <f t="shared" si="314"/>
        <v>0</v>
      </c>
    </row>
    <row r="788" spans="1:62" hidden="1" outlineLevel="1">
      <c r="A788" s="64" t="s">
        <v>3116</v>
      </c>
      <c r="B788" s="8" t="s">
        <v>1328</v>
      </c>
      <c r="C788" s="1">
        <f t="shared" si="304"/>
        <v>716</v>
      </c>
      <c r="D788" s="5">
        <f>IF(N788&gt;0, RANK(N788,(N788:P788,Q788:AE788)),0)</f>
        <v>1</v>
      </c>
      <c r="E788" s="5">
        <f>IF(O788&gt;0,RANK(O788,(N788:P788,Q788:AE788)),0)</f>
        <v>2</v>
      </c>
      <c r="F788" s="5">
        <f t="shared" si="305"/>
        <v>0</v>
      </c>
      <c r="G788" s="1">
        <f t="shared" si="306"/>
        <v>227</v>
      </c>
      <c r="H788" s="2">
        <f t="shared" si="315"/>
        <v>0.31703910614525138</v>
      </c>
      <c r="I788" s="6"/>
      <c r="J788" s="2">
        <f t="shared" si="307"/>
        <v>0.63547486033519551</v>
      </c>
      <c r="K788" s="2">
        <f t="shared" si="308"/>
        <v>0.31843575418994413</v>
      </c>
      <c r="L788" s="2">
        <f t="shared" si="309"/>
        <v>0</v>
      </c>
      <c r="M788" s="2">
        <f t="shared" si="310"/>
        <v>4.6089385474860356E-2</v>
      </c>
      <c r="N788" s="63">
        <v>455</v>
      </c>
      <c r="O788" s="63">
        <v>228</v>
      </c>
      <c r="P788" s="63"/>
      <c r="Q788" s="63">
        <v>17</v>
      </c>
      <c r="R788" s="63">
        <v>16</v>
      </c>
      <c r="S788" s="63"/>
      <c r="T788" s="63"/>
      <c r="U788" s="63"/>
      <c r="V788" s="63"/>
      <c r="W788" s="63">
        <v>0</v>
      </c>
      <c r="X788" s="63"/>
      <c r="Y788" s="63"/>
      <c r="Z788" s="63"/>
      <c r="AA788" s="63"/>
      <c r="AB788" s="63"/>
      <c r="AN788" t="str">
        <f t="shared" si="316"/>
        <v>Chesterfield</v>
      </c>
      <c r="AO788" t="s">
        <v>2187</v>
      </c>
      <c r="AP788">
        <v>1</v>
      </c>
      <c r="AR788" s="111">
        <v>25</v>
      </c>
      <c r="AS788" s="113">
        <v>15</v>
      </c>
      <c r="AT788" s="113">
        <v>15</v>
      </c>
      <c r="AU788" s="117">
        <v>13590</v>
      </c>
      <c r="AV788" s="117">
        <f t="shared" si="317"/>
        <v>25015</v>
      </c>
      <c r="AW788" t="s">
        <v>1480</v>
      </c>
      <c r="AX788">
        <f t="shared" si="311"/>
        <v>2513590</v>
      </c>
      <c r="AY788" s="66"/>
      <c r="AZ788" s="66"/>
      <c r="BC788">
        <v>31.29</v>
      </c>
      <c r="BD788">
        <v>0.19</v>
      </c>
      <c r="BE788">
        <v>31.1</v>
      </c>
      <c r="BH788" s="123">
        <f t="shared" si="312"/>
        <v>0.63500000000000001</v>
      </c>
      <c r="BI788" s="123">
        <f t="shared" si="313"/>
        <v>0</v>
      </c>
      <c r="BJ788">
        <f t="shared" si="314"/>
        <v>0</v>
      </c>
    </row>
    <row r="789" spans="1:62" hidden="1" outlineLevel="1">
      <c r="A789" s="64" t="s">
        <v>458</v>
      </c>
      <c r="B789" s="8" t="s">
        <v>1328</v>
      </c>
      <c r="C789" s="1">
        <f t="shared" si="304"/>
        <v>23036</v>
      </c>
      <c r="D789" s="5">
        <f>IF(N789&gt;0, RANK(N789,(N789:P789,Q789:AE789)),0)</f>
        <v>1</v>
      </c>
      <c r="E789" s="5">
        <f>IF(O789&gt;0,RANK(O789,(N789:P789,Q789:AE789)),0)</f>
        <v>2</v>
      </c>
      <c r="F789" s="5">
        <f t="shared" si="305"/>
        <v>0</v>
      </c>
      <c r="G789" s="1">
        <f t="shared" si="306"/>
        <v>6061</v>
      </c>
      <c r="H789" s="2">
        <f t="shared" si="315"/>
        <v>0.263109914915784</v>
      </c>
      <c r="I789" s="6"/>
      <c r="J789" s="2">
        <f t="shared" si="307"/>
        <v>0.62085431498524046</v>
      </c>
      <c r="K789" s="2">
        <f t="shared" si="308"/>
        <v>0.35774440006945651</v>
      </c>
      <c r="L789" s="2">
        <f t="shared" si="309"/>
        <v>0</v>
      </c>
      <c r="M789" s="2">
        <f t="shared" si="310"/>
        <v>2.1401284945303023E-2</v>
      </c>
      <c r="N789" s="63">
        <v>14302</v>
      </c>
      <c r="O789" s="63">
        <v>8241</v>
      </c>
      <c r="P789" s="63"/>
      <c r="Q789" s="63">
        <v>263</v>
      </c>
      <c r="R789" s="63">
        <v>133</v>
      </c>
      <c r="S789" s="63"/>
      <c r="T789" s="63"/>
      <c r="U789" s="63"/>
      <c r="V789" s="63"/>
      <c r="W789" s="63">
        <v>97</v>
      </c>
      <c r="X789" s="63"/>
      <c r="Y789" s="63"/>
      <c r="Z789" s="63"/>
      <c r="AA789" s="63"/>
      <c r="AB789" s="63"/>
      <c r="AN789" t="str">
        <f t="shared" si="316"/>
        <v>Chicopee</v>
      </c>
      <c r="AO789" t="s">
        <v>2870</v>
      </c>
      <c r="AP789">
        <v>1</v>
      </c>
      <c r="AR789" s="111">
        <v>25</v>
      </c>
      <c r="AS789" s="113">
        <v>13</v>
      </c>
      <c r="AT789" s="113">
        <v>25</v>
      </c>
      <c r="AU789" s="117">
        <v>13660</v>
      </c>
      <c r="AV789" s="117">
        <f t="shared" si="317"/>
        <v>25013</v>
      </c>
      <c r="AW789" t="s">
        <v>1257</v>
      </c>
      <c r="AX789">
        <f t="shared" si="311"/>
        <v>2513660</v>
      </c>
      <c r="AY789" s="66"/>
      <c r="AZ789" s="66"/>
      <c r="BC789">
        <v>23.9</v>
      </c>
      <c r="BD789">
        <v>1.03</v>
      </c>
      <c r="BE789">
        <v>22.87</v>
      </c>
      <c r="BH789" s="123">
        <f t="shared" si="312"/>
        <v>0.62</v>
      </c>
      <c r="BI789" s="123">
        <f t="shared" si="313"/>
        <v>0</v>
      </c>
      <c r="BJ789">
        <f t="shared" si="314"/>
        <v>0</v>
      </c>
    </row>
    <row r="790" spans="1:62" hidden="1" outlineLevel="1">
      <c r="A790" s="64" t="s">
        <v>2348</v>
      </c>
      <c r="B790" s="8" t="s">
        <v>1328</v>
      </c>
      <c r="C790" s="1">
        <f t="shared" si="304"/>
        <v>734</v>
      </c>
      <c r="D790" s="5">
        <f>IF(N790&gt;0, RANK(N790,(N790:P790,Q790:AE790)),0)</f>
        <v>1</v>
      </c>
      <c r="E790" s="5">
        <f>IF(O790&gt;0,RANK(O790,(N790:P790,Q790:AE790)),0)</f>
        <v>2</v>
      </c>
      <c r="F790" s="5">
        <f t="shared" si="305"/>
        <v>0</v>
      </c>
      <c r="G790" s="1">
        <f t="shared" si="306"/>
        <v>462</v>
      </c>
      <c r="H790" s="2">
        <f t="shared" si="315"/>
        <v>0.6294277929155313</v>
      </c>
      <c r="I790" s="6"/>
      <c r="J790" s="2">
        <f t="shared" si="307"/>
        <v>0.8024523160762943</v>
      </c>
      <c r="K790" s="2">
        <f t="shared" si="308"/>
        <v>0.17302452316076294</v>
      </c>
      <c r="L790" s="2">
        <f t="shared" si="309"/>
        <v>0</v>
      </c>
      <c r="M790" s="2">
        <f t="shared" si="310"/>
        <v>2.4523160762942753E-2</v>
      </c>
      <c r="N790" s="63">
        <v>589</v>
      </c>
      <c r="O790" s="63">
        <v>127</v>
      </c>
      <c r="P790" s="63"/>
      <c r="Q790" s="63">
        <v>7</v>
      </c>
      <c r="R790" s="63">
        <v>8</v>
      </c>
      <c r="S790" s="63"/>
      <c r="T790" s="63"/>
      <c r="U790" s="63"/>
      <c r="V790" s="63"/>
      <c r="W790" s="63">
        <v>3</v>
      </c>
      <c r="X790" s="63"/>
      <c r="Y790" s="63"/>
      <c r="Z790" s="63"/>
      <c r="AA790" s="63"/>
      <c r="AB790" s="63"/>
      <c r="AN790" t="str">
        <f t="shared" si="316"/>
        <v>Chilmark</v>
      </c>
      <c r="AO790" t="s">
        <v>3056</v>
      </c>
      <c r="AP790">
        <v>9</v>
      </c>
      <c r="AR790" s="111">
        <v>25</v>
      </c>
      <c r="AS790" s="113">
        <v>7</v>
      </c>
      <c r="AT790" s="113">
        <v>5</v>
      </c>
      <c r="AU790" s="117">
        <v>13800</v>
      </c>
      <c r="AV790" s="117">
        <f t="shared" si="317"/>
        <v>25007</v>
      </c>
      <c r="AW790" t="s">
        <v>1480</v>
      </c>
      <c r="AX790">
        <f t="shared" si="311"/>
        <v>2513800</v>
      </c>
      <c r="AY790" s="66"/>
      <c r="AZ790" s="66"/>
      <c r="BC790">
        <v>100.42</v>
      </c>
      <c r="BD790">
        <v>81.28</v>
      </c>
      <c r="BE790">
        <v>19.14</v>
      </c>
      <c r="BH790" s="123">
        <f t="shared" si="312"/>
        <v>0.80200000000000005</v>
      </c>
      <c r="BI790" s="123">
        <f t="shared" si="313"/>
        <v>0</v>
      </c>
      <c r="BJ790">
        <f t="shared" si="314"/>
        <v>0</v>
      </c>
    </row>
    <row r="791" spans="1:62" hidden="1" outlineLevel="1">
      <c r="A791" s="64" t="s">
        <v>1124</v>
      </c>
      <c r="B791" s="8" t="s">
        <v>1328</v>
      </c>
      <c r="C791" s="1">
        <f t="shared" si="304"/>
        <v>860</v>
      </c>
      <c r="D791" s="5">
        <f>IF(N791&gt;0, RANK(N791,(N791:P791,Q791:AE791)),0)</f>
        <v>1</v>
      </c>
      <c r="E791" s="5">
        <f>IF(O791&gt;0,RANK(O791,(N791:P791,Q791:AE791)),0)</f>
        <v>2</v>
      </c>
      <c r="F791" s="5">
        <f t="shared" si="305"/>
        <v>0</v>
      </c>
      <c r="G791" s="1">
        <f t="shared" si="306"/>
        <v>384</v>
      </c>
      <c r="H791" s="2">
        <f t="shared" si="315"/>
        <v>0.44651162790697674</v>
      </c>
      <c r="I791" s="6"/>
      <c r="J791" s="2">
        <f t="shared" si="307"/>
        <v>0.71627906976744182</v>
      </c>
      <c r="K791" s="2">
        <f t="shared" si="308"/>
        <v>0.26976744186046514</v>
      </c>
      <c r="L791" s="2">
        <f t="shared" si="309"/>
        <v>0</v>
      </c>
      <c r="M791" s="2">
        <f t="shared" si="310"/>
        <v>1.3953488372093037E-2</v>
      </c>
      <c r="N791" s="63">
        <v>616</v>
      </c>
      <c r="O791" s="63">
        <v>232</v>
      </c>
      <c r="P791" s="63"/>
      <c r="Q791" s="63">
        <v>5</v>
      </c>
      <c r="R791" s="63">
        <v>7</v>
      </c>
      <c r="S791" s="63"/>
      <c r="T791" s="63"/>
      <c r="U791" s="63"/>
      <c r="V791" s="63"/>
      <c r="W791" s="63">
        <v>0</v>
      </c>
      <c r="X791" s="63"/>
      <c r="Y791" s="63"/>
      <c r="Z791" s="63"/>
      <c r="AA791" s="63"/>
      <c r="AB791" s="63"/>
      <c r="AN791" t="str">
        <f t="shared" si="316"/>
        <v>Clarksburg</v>
      </c>
      <c r="AO791" t="s">
        <v>2326</v>
      </c>
      <c r="AP791">
        <v>1</v>
      </c>
      <c r="AR791" s="111">
        <v>25</v>
      </c>
      <c r="AS791" s="113">
        <v>3</v>
      </c>
      <c r="AT791" s="113">
        <v>25</v>
      </c>
      <c r="AU791" s="117">
        <v>14010</v>
      </c>
      <c r="AV791" s="117">
        <f t="shared" si="317"/>
        <v>25003</v>
      </c>
      <c r="AW791" t="s">
        <v>1480</v>
      </c>
      <c r="AX791">
        <f t="shared" si="311"/>
        <v>2514010</v>
      </c>
      <c r="AY791" s="66"/>
      <c r="AZ791" s="66"/>
      <c r="BC791">
        <v>12.84</v>
      </c>
      <c r="BD791">
        <v>0.08</v>
      </c>
      <c r="BE791">
        <v>12.76</v>
      </c>
      <c r="BH791" s="123">
        <f t="shared" si="312"/>
        <v>0.71599999999999997</v>
      </c>
      <c r="BI791" s="123">
        <f t="shared" si="313"/>
        <v>0</v>
      </c>
      <c r="BJ791">
        <f t="shared" si="314"/>
        <v>0</v>
      </c>
    </row>
    <row r="792" spans="1:62" hidden="1" outlineLevel="1">
      <c r="A792" s="64" t="s">
        <v>1293</v>
      </c>
      <c r="B792" s="8" t="s">
        <v>1328</v>
      </c>
      <c r="C792" s="1">
        <f t="shared" ref="C792:C855" si="318">SUM(N792:AL792)</f>
        <v>6534</v>
      </c>
      <c r="D792" s="5">
        <f>IF(N792&gt;0, RANK(N792,(N792:P792,Q792:AE792)),0)</f>
        <v>1</v>
      </c>
      <c r="E792" s="5">
        <f>IF(O792&gt;0,RANK(O792,(N792:P792,Q792:AE792)),0)</f>
        <v>2</v>
      </c>
      <c r="F792" s="5">
        <f t="shared" ref="F792:F855" si="319">IF(P792&gt;0,RANK(P792,(N792:AE792)),0)</f>
        <v>0</v>
      </c>
      <c r="G792" s="1">
        <f t="shared" ref="G792:G855" si="320">IF(C792&gt;0,MAX(N792:P792)-LARGE(N792:P792,2),0)</f>
        <v>1147</v>
      </c>
      <c r="H792" s="2">
        <f t="shared" si="315"/>
        <v>0.17554331190694827</v>
      </c>
      <c r="I792" s="6"/>
      <c r="J792" s="2">
        <f t="shared" ref="J792:J855" si="321">IF(C792=0,"-",N792/C792)</f>
        <v>0.57667584940312211</v>
      </c>
      <c r="K792" s="2">
        <f t="shared" ref="K792:K855" si="322">IF(C792=0,"-",O792/C792)</f>
        <v>0.40113253749617384</v>
      </c>
      <c r="L792" s="2">
        <f t="shared" ref="L792:L855" si="323">IF(C792=0,"-",P792/C792)</f>
        <v>0</v>
      </c>
      <c r="M792" s="2">
        <f t="shared" ref="M792:M855" si="324">IF(C792=0,"-",(1-J792-K792-L792))</f>
        <v>2.2191613100704055E-2</v>
      </c>
      <c r="N792" s="63">
        <v>3768</v>
      </c>
      <c r="O792" s="63">
        <v>2621</v>
      </c>
      <c r="P792" s="63"/>
      <c r="Q792" s="63">
        <v>90</v>
      </c>
      <c r="R792" s="63">
        <v>36</v>
      </c>
      <c r="S792" s="63"/>
      <c r="T792" s="63"/>
      <c r="U792" s="63"/>
      <c r="V792" s="63"/>
      <c r="W792" s="63">
        <v>19</v>
      </c>
      <c r="X792" s="63"/>
      <c r="Y792" s="63"/>
      <c r="Z792" s="63"/>
      <c r="AA792" s="63"/>
      <c r="AB792" s="63"/>
      <c r="AN792" t="str">
        <f t="shared" si="316"/>
        <v>Clinton</v>
      </c>
      <c r="AO792" s="8" t="s">
        <v>1783</v>
      </c>
      <c r="AP792">
        <v>3</v>
      </c>
      <c r="AR792" s="111">
        <v>25</v>
      </c>
      <c r="AS792" s="113">
        <v>27</v>
      </c>
      <c r="AT792" s="113">
        <v>55</v>
      </c>
      <c r="AU792" s="117">
        <v>14395</v>
      </c>
      <c r="AV792" s="117">
        <f t="shared" si="317"/>
        <v>25027</v>
      </c>
      <c r="AW792" t="s">
        <v>1480</v>
      </c>
      <c r="AX792">
        <f t="shared" ref="AX792:AX855" si="325">AR792*100000+AU792</f>
        <v>2514395</v>
      </c>
      <c r="AY792" s="66"/>
      <c r="AZ792" s="66"/>
      <c r="BC792">
        <v>7.3</v>
      </c>
      <c r="BD792">
        <v>1.59</v>
      </c>
      <c r="BE792">
        <v>5.7</v>
      </c>
      <c r="BH792" s="123">
        <f t="shared" si="312"/>
        <v>0.57599999999999996</v>
      </c>
      <c r="BI792" s="123">
        <f t="shared" si="313"/>
        <v>0</v>
      </c>
      <c r="BJ792">
        <f t="shared" si="314"/>
        <v>0</v>
      </c>
    </row>
    <row r="793" spans="1:62" hidden="1" outlineLevel="1">
      <c r="A793" s="64" t="s">
        <v>2547</v>
      </c>
      <c r="B793" s="8" t="s">
        <v>1328</v>
      </c>
      <c r="C793" s="1">
        <f t="shared" si="318"/>
        <v>4905</v>
      </c>
      <c r="D793" s="5">
        <f>IF(N793&gt;0, RANK(N793,(N793:P793,Q793:AE793)),0)</f>
        <v>2</v>
      </c>
      <c r="E793" s="5">
        <f>IF(O793&gt;0,RANK(O793,(N793:P793,Q793:AE793)),0)</f>
        <v>1</v>
      </c>
      <c r="F793" s="5">
        <f t="shared" si="319"/>
        <v>0</v>
      </c>
      <c r="G793" s="1">
        <f t="shared" si="320"/>
        <v>351</v>
      </c>
      <c r="H793" s="2">
        <f t="shared" si="315"/>
        <v>7.155963302752294E-2</v>
      </c>
      <c r="I793" s="6"/>
      <c r="J793" s="2">
        <f t="shared" si="321"/>
        <v>0.45871559633027525</v>
      </c>
      <c r="K793" s="2">
        <f t="shared" si="322"/>
        <v>0.53027522935779814</v>
      </c>
      <c r="L793" s="2">
        <f t="shared" si="323"/>
        <v>0</v>
      </c>
      <c r="M793" s="2">
        <f t="shared" si="324"/>
        <v>1.1009174311926606E-2</v>
      </c>
      <c r="N793" s="63">
        <v>2250</v>
      </c>
      <c r="O793" s="63">
        <v>2601</v>
      </c>
      <c r="P793" s="63"/>
      <c r="Q793" s="63">
        <v>35</v>
      </c>
      <c r="R793" s="63">
        <v>9</v>
      </c>
      <c r="S793" s="63"/>
      <c r="T793" s="63"/>
      <c r="U793" s="63"/>
      <c r="V793" s="63"/>
      <c r="W793" s="63">
        <v>10</v>
      </c>
      <c r="X793" s="63"/>
      <c r="Y793" s="63"/>
      <c r="Z793" s="63"/>
      <c r="AA793" s="63"/>
      <c r="AB793" s="63"/>
      <c r="AN793" t="str">
        <f t="shared" si="316"/>
        <v>Cohasset</v>
      </c>
      <c r="AO793" t="s">
        <v>760</v>
      </c>
      <c r="AP793">
        <v>8</v>
      </c>
      <c r="AR793" s="111">
        <v>25</v>
      </c>
      <c r="AS793" s="113">
        <v>21</v>
      </c>
      <c r="AT793" s="113">
        <v>30</v>
      </c>
      <c r="AU793" s="117">
        <v>14640</v>
      </c>
      <c r="AV793" s="117">
        <f t="shared" si="317"/>
        <v>25021</v>
      </c>
      <c r="AW793" t="s">
        <v>1480</v>
      </c>
      <c r="AX793">
        <f t="shared" si="325"/>
        <v>2514640</v>
      </c>
      <c r="AY793" s="66"/>
      <c r="AZ793" s="66"/>
      <c r="BC793">
        <v>31.46</v>
      </c>
      <c r="BD793">
        <v>21.57</v>
      </c>
      <c r="BE793">
        <v>9.89</v>
      </c>
      <c r="BH793" s="123">
        <f t="shared" ref="BH793:BH856" si="326">IF(D793=1,ROUNDDOWN(J793,3),0)</f>
        <v>0</v>
      </c>
      <c r="BI793" s="123">
        <f t="shared" ref="BI793:BI856" si="327">IF(E793=1,ROUNDDOWN(K793,3),0)</f>
        <v>0.53</v>
      </c>
      <c r="BJ793">
        <f t="shared" ref="BJ793:BJ856" si="328">IF(BH793=BI793,ROUNDDOWN(BI793*10,0),0)</f>
        <v>0</v>
      </c>
    </row>
    <row r="794" spans="1:62" hidden="1" outlineLevel="1">
      <c r="A794" s="64" t="s">
        <v>535</v>
      </c>
      <c r="B794" s="8" t="s">
        <v>1328</v>
      </c>
      <c r="C794" s="1">
        <f t="shared" si="318"/>
        <v>886</v>
      </c>
      <c r="D794" s="5">
        <f>IF(N794&gt;0, RANK(N794,(N794:P794,Q794:AE794)),0)</f>
        <v>1</v>
      </c>
      <c r="E794" s="5">
        <f>IF(O794&gt;0,RANK(O794,(N794:P794,Q794:AE794)),0)</f>
        <v>2</v>
      </c>
      <c r="F794" s="5">
        <f t="shared" si="319"/>
        <v>0</v>
      </c>
      <c r="G794" s="1">
        <f t="shared" si="320"/>
        <v>386</v>
      </c>
      <c r="H794" s="2">
        <f t="shared" si="315"/>
        <v>0.43566591422121898</v>
      </c>
      <c r="I794" s="6"/>
      <c r="J794" s="2">
        <f t="shared" si="321"/>
        <v>0.69751693002257331</v>
      </c>
      <c r="K794" s="2">
        <f t="shared" si="322"/>
        <v>0.26185101580135439</v>
      </c>
      <c r="L794" s="2">
        <f t="shared" si="323"/>
        <v>0</v>
      </c>
      <c r="M794" s="2">
        <f t="shared" si="324"/>
        <v>4.0632054176072296E-2</v>
      </c>
      <c r="N794" s="63">
        <v>618</v>
      </c>
      <c r="O794" s="63">
        <v>232</v>
      </c>
      <c r="P794" s="63"/>
      <c r="Q794" s="63">
        <v>19</v>
      </c>
      <c r="R794" s="63">
        <v>12</v>
      </c>
      <c r="S794" s="63"/>
      <c r="T794" s="63"/>
      <c r="U794" s="63"/>
      <c r="V794" s="63"/>
      <c r="W794" s="63">
        <v>5</v>
      </c>
      <c r="X794" s="63"/>
      <c r="Y794" s="63"/>
      <c r="Z794" s="63"/>
      <c r="AA794" s="63"/>
      <c r="AB794" s="63"/>
      <c r="AN794" t="str">
        <f t="shared" si="316"/>
        <v>Colrain</v>
      </c>
      <c r="AO794" t="s">
        <v>1146</v>
      </c>
      <c r="AP794">
        <v>1</v>
      </c>
      <c r="AR794" s="111">
        <v>25</v>
      </c>
      <c r="AS794" s="113">
        <v>11</v>
      </c>
      <c r="AT794" s="113">
        <v>25</v>
      </c>
      <c r="AU794" s="117">
        <v>14885</v>
      </c>
      <c r="AV794" s="117">
        <f t="shared" si="317"/>
        <v>25011</v>
      </c>
      <c r="AW794" t="s">
        <v>1480</v>
      </c>
      <c r="AX794">
        <f t="shared" si="325"/>
        <v>2514885</v>
      </c>
      <c r="AY794" s="66"/>
      <c r="AZ794" s="66"/>
      <c r="BC794">
        <v>43.45</v>
      </c>
      <c r="BD794">
        <v>7.0000000000000007E-2</v>
      </c>
      <c r="BE794">
        <v>43.38</v>
      </c>
      <c r="BH794" s="123">
        <f t="shared" si="326"/>
        <v>0.69699999999999995</v>
      </c>
      <c r="BI794" s="123">
        <f t="shared" si="327"/>
        <v>0</v>
      </c>
      <c r="BJ794">
        <f t="shared" si="328"/>
        <v>0</v>
      </c>
    </row>
    <row r="795" spans="1:62" hidden="1" outlineLevel="1">
      <c r="A795" s="64" t="s">
        <v>2710</v>
      </c>
      <c r="B795" s="8" t="s">
        <v>1328</v>
      </c>
      <c r="C795" s="1">
        <f t="shared" si="318"/>
        <v>11026</v>
      </c>
      <c r="D795" s="5">
        <f>IF(N795&gt;0, RANK(N795,(N795:P795,Q795:AE795)),0)</f>
        <v>1</v>
      </c>
      <c r="E795" s="5">
        <f>IF(O795&gt;0,RANK(O795,(N795:P795,Q795:AE795)),0)</f>
        <v>2</v>
      </c>
      <c r="F795" s="5">
        <f t="shared" si="319"/>
        <v>0</v>
      </c>
      <c r="G795" s="1">
        <f t="shared" si="320"/>
        <v>3789</v>
      </c>
      <c r="H795" s="2">
        <f t="shared" si="315"/>
        <v>0.34364230001813895</v>
      </c>
      <c r="I795" s="6"/>
      <c r="J795" s="2">
        <f t="shared" si="321"/>
        <v>0.66352258298567024</v>
      </c>
      <c r="K795" s="2">
        <f t="shared" si="322"/>
        <v>0.31988028296753129</v>
      </c>
      <c r="L795" s="2">
        <f t="shared" si="323"/>
        <v>0</v>
      </c>
      <c r="M795" s="2">
        <f t="shared" si="324"/>
        <v>1.6597134046798467E-2</v>
      </c>
      <c r="N795" s="63">
        <v>7316</v>
      </c>
      <c r="O795" s="63">
        <v>3527</v>
      </c>
      <c r="P795" s="63"/>
      <c r="Q795" s="63">
        <v>95</v>
      </c>
      <c r="R795" s="63">
        <v>76</v>
      </c>
      <c r="S795" s="63"/>
      <c r="T795" s="63"/>
      <c r="U795" s="63"/>
      <c r="V795" s="63"/>
      <c r="W795" s="63">
        <v>12</v>
      </c>
      <c r="X795" s="63"/>
      <c r="Y795" s="63"/>
      <c r="Z795" s="63"/>
      <c r="AA795" s="63"/>
      <c r="AB795" s="63"/>
      <c r="AN795" t="str">
        <f t="shared" si="316"/>
        <v>Concord</v>
      </c>
      <c r="AO795" t="s">
        <v>506</v>
      </c>
      <c r="AP795">
        <v>3</v>
      </c>
      <c r="AR795" s="111">
        <v>25</v>
      </c>
      <c r="AS795" s="113">
        <v>17</v>
      </c>
      <c r="AT795" s="113">
        <v>70</v>
      </c>
      <c r="AU795" s="117">
        <v>15060</v>
      </c>
      <c r="AV795" s="117">
        <f t="shared" si="317"/>
        <v>25017</v>
      </c>
      <c r="AW795" t="s">
        <v>1480</v>
      </c>
      <c r="AX795">
        <f t="shared" si="325"/>
        <v>2515060</v>
      </c>
      <c r="AY795" s="66"/>
      <c r="AZ795" s="66"/>
      <c r="BC795">
        <v>25.89</v>
      </c>
      <c r="BD795">
        <v>0.97</v>
      </c>
      <c r="BE795">
        <v>24.92</v>
      </c>
      <c r="BH795" s="123">
        <f t="shared" si="326"/>
        <v>0.66300000000000003</v>
      </c>
      <c r="BI795" s="123">
        <f t="shared" si="327"/>
        <v>0</v>
      </c>
      <c r="BJ795">
        <f t="shared" si="328"/>
        <v>0</v>
      </c>
    </row>
    <row r="796" spans="1:62" hidden="1" outlineLevel="1">
      <c r="A796" s="64" t="s">
        <v>2471</v>
      </c>
      <c r="B796" s="8" t="s">
        <v>1328</v>
      </c>
      <c r="C796" s="1">
        <f t="shared" si="318"/>
        <v>1256</v>
      </c>
      <c r="D796" s="5">
        <f>IF(N796&gt;0, RANK(N796,(N796:P796,Q796:AE796)),0)</f>
        <v>1</v>
      </c>
      <c r="E796" s="5">
        <f>IF(O796&gt;0,RANK(O796,(N796:P796,Q796:AE796)),0)</f>
        <v>2</v>
      </c>
      <c r="F796" s="5">
        <f t="shared" si="319"/>
        <v>0</v>
      </c>
      <c r="G796" s="1">
        <f t="shared" si="320"/>
        <v>638</v>
      </c>
      <c r="H796" s="2">
        <f t="shared" si="315"/>
        <v>0.5079617834394905</v>
      </c>
      <c r="I796" s="6"/>
      <c r="J796" s="2">
        <f t="shared" si="321"/>
        <v>0.73726114649681529</v>
      </c>
      <c r="K796" s="2">
        <f t="shared" si="322"/>
        <v>0.22929936305732485</v>
      </c>
      <c r="L796" s="2">
        <f t="shared" si="323"/>
        <v>0</v>
      </c>
      <c r="M796" s="2">
        <f t="shared" si="324"/>
        <v>3.3439490445859865E-2</v>
      </c>
      <c r="N796" s="63">
        <v>926</v>
      </c>
      <c r="O796" s="63">
        <v>288</v>
      </c>
      <c r="P796" s="63"/>
      <c r="Q796" s="63">
        <v>6</v>
      </c>
      <c r="R796" s="63">
        <v>30</v>
      </c>
      <c r="S796" s="63"/>
      <c r="T796" s="63"/>
      <c r="U796" s="63"/>
      <c r="V796" s="63"/>
      <c r="W796" s="63">
        <v>6</v>
      </c>
      <c r="X796" s="63"/>
      <c r="Y796" s="63"/>
      <c r="Z796" s="63"/>
      <c r="AA796" s="63"/>
      <c r="AB796" s="63"/>
      <c r="AN796" t="str">
        <f t="shared" si="316"/>
        <v>Conway</v>
      </c>
      <c r="AO796" t="s">
        <v>1146</v>
      </c>
      <c r="AP796">
        <v>1</v>
      </c>
      <c r="AR796" s="111">
        <v>25</v>
      </c>
      <c r="AS796" s="113">
        <v>11</v>
      </c>
      <c r="AT796" s="113">
        <v>30</v>
      </c>
      <c r="AU796" s="117">
        <v>15200</v>
      </c>
      <c r="AV796" s="117">
        <f t="shared" si="317"/>
        <v>25011</v>
      </c>
      <c r="AW796" t="s">
        <v>1480</v>
      </c>
      <c r="AX796">
        <f t="shared" si="325"/>
        <v>2515200</v>
      </c>
      <c r="AY796" s="66"/>
      <c r="AZ796" s="66"/>
      <c r="BC796">
        <v>37.82</v>
      </c>
      <c r="BD796">
        <v>0.11</v>
      </c>
      <c r="BE796">
        <v>37.71</v>
      </c>
      <c r="BH796" s="123">
        <f t="shared" si="326"/>
        <v>0.73699999999999999</v>
      </c>
      <c r="BI796" s="123">
        <f t="shared" si="327"/>
        <v>0</v>
      </c>
      <c r="BJ796">
        <f t="shared" si="328"/>
        <v>0</v>
      </c>
    </row>
    <row r="797" spans="1:62" hidden="1" outlineLevel="1">
      <c r="A797" s="64" t="s">
        <v>772</v>
      </c>
      <c r="B797" s="8" t="s">
        <v>1328</v>
      </c>
      <c r="C797" s="1">
        <f t="shared" si="318"/>
        <v>530</v>
      </c>
      <c r="D797" s="5">
        <f>IF(N797&gt;0, RANK(N797,(N797:P797,Q797:AE797)),0)</f>
        <v>1</v>
      </c>
      <c r="E797" s="5">
        <f>IF(O797&gt;0,RANK(O797,(N797:P797,Q797:AE797)),0)</f>
        <v>2</v>
      </c>
      <c r="F797" s="5">
        <f t="shared" si="319"/>
        <v>0</v>
      </c>
      <c r="G797" s="1">
        <f t="shared" si="320"/>
        <v>229</v>
      </c>
      <c r="H797" s="2">
        <f t="shared" si="315"/>
        <v>0.43207547169811322</v>
      </c>
      <c r="I797" s="6"/>
      <c r="J797" s="2">
        <f t="shared" si="321"/>
        <v>0.69433962264150939</v>
      </c>
      <c r="K797" s="2">
        <f t="shared" si="322"/>
        <v>0.26226415094339622</v>
      </c>
      <c r="L797" s="2">
        <f t="shared" si="323"/>
        <v>0</v>
      </c>
      <c r="M797" s="2">
        <f t="shared" si="324"/>
        <v>4.3396226415094385E-2</v>
      </c>
      <c r="N797" s="63">
        <v>368</v>
      </c>
      <c r="O797" s="63">
        <v>139</v>
      </c>
      <c r="P797" s="63"/>
      <c r="Q797" s="63">
        <v>10</v>
      </c>
      <c r="R797" s="63">
        <v>11</v>
      </c>
      <c r="S797" s="63"/>
      <c r="T797" s="63"/>
      <c r="U797" s="63"/>
      <c r="V797" s="63"/>
      <c r="W797" s="63">
        <v>2</v>
      </c>
      <c r="X797" s="63"/>
      <c r="Y797" s="63"/>
      <c r="Z797" s="63"/>
      <c r="AA797" s="63"/>
      <c r="AB797" s="63"/>
      <c r="AN797" t="str">
        <f t="shared" si="316"/>
        <v>Cummington</v>
      </c>
      <c r="AO797" t="s">
        <v>2187</v>
      </c>
      <c r="AP797">
        <v>1</v>
      </c>
      <c r="AR797" s="111">
        <v>25</v>
      </c>
      <c r="AS797" s="113">
        <v>15</v>
      </c>
      <c r="AT797" s="113">
        <v>20</v>
      </c>
      <c r="AU797" s="117">
        <v>16040</v>
      </c>
      <c r="AV797" s="117">
        <f t="shared" si="317"/>
        <v>25015</v>
      </c>
      <c r="AW797" t="s">
        <v>1480</v>
      </c>
      <c r="AX797">
        <f t="shared" si="325"/>
        <v>2516040</v>
      </c>
      <c r="AY797" s="66"/>
      <c r="AZ797" s="66"/>
      <c r="BC797">
        <v>23.05</v>
      </c>
      <c r="BD797">
        <v>0</v>
      </c>
      <c r="BE797">
        <v>23.05</v>
      </c>
      <c r="BH797" s="123">
        <f t="shared" si="326"/>
        <v>0.69399999999999995</v>
      </c>
      <c r="BI797" s="123">
        <f t="shared" si="327"/>
        <v>0</v>
      </c>
      <c r="BJ797">
        <f t="shared" si="328"/>
        <v>0</v>
      </c>
    </row>
    <row r="798" spans="1:62" hidden="1" outlineLevel="1">
      <c r="A798" s="64" t="s">
        <v>1818</v>
      </c>
      <c r="B798" s="8" t="s">
        <v>1328</v>
      </c>
      <c r="C798" s="1">
        <f t="shared" si="318"/>
        <v>3411</v>
      </c>
      <c r="D798" s="5">
        <f>IF(N798&gt;0, RANK(N798,(N798:P798,Q798:AE798)),0)</f>
        <v>1</v>
      </c>
      <c r="E798" s="5">
        <f>IF(O798&gt;0,RANK(O798,(N798:P798,Q798:AE798)),0)</f>
        <v>2</v>
      </c>
      <c r="F798" s="5">
        <f t="shared" si="319"/>
        <v>0</v>
      </c>
      <c r="G798" s="1">
        <f t="shared" si="320"/>
        <v>1553</v>
      </c>
      <c r="H798" s="2">
        <f t="shared" si="315"/>
        <v>0.45529170331281149</v>
      </c>
      <c r="I798" s="6"/>
      <c r="J798" s="2">
        <f t="shared" si="321"/>
        <v>0.71650542362943415</v>
      </c>
      <c r="K798" s="2">
        <f t="shared" si="322"/>
        <v>0.26121372031662271</v>
      </c>
      <c r="L798" s="2">
        <f t="shared" si="323"/>
        <v>0</v>
      </c>
      <c r="M798" s="2">
        <f t="shared" si="324"/>
        <v>2.2280856053943143E-2</v>
      </c>
      <c r="N798" s="63">
        <v>2444</v>
      </c>
      <c r="O798" s="63">
        <v>891</v>
      </c>
      <c r="P798" s="63"/>
      <c r="Q798" s="63">
        <v>38</v>
      </c>
      <c r="R798" s="63">
        <v>29</v>
      </c>
      <c r="S798" s="63"/>
      <c r="T798" s="63"/>
      <c r="U798" s="63"/>
      <c r="V798" s="63"/>
      <c r="W798" s="63">
        <v>9</v>
      </c>
      <c r="X798" s="63"/>
      <c r="Y798" s="63"/>
      <c r="Z798" s="63"/>
      <c r="AA798" s="63"/>
      <c r="AB798" s="63"/>
      <c r="AN798" t="str">
        <f t="shared" si="316"/>
        <v>Dalton</v>
      </c>
      <c r="AO798" t="s">
        <v>2326</v>
      </c>
      <c r="AP798">
        <v>1</v>
      </c>
      <c r="AR798" s="111">
        <v>25</v>
      </c>
      <c r="AS798" s="113">
        <v>3</v>
      </c>
      <c r="AT798" s="113">
        <v>30</v>
      </c>
      <c r="AU798" s="117">
        <v>16180</v>
      </c>
      <c r="AV798" s="117">
        <f t="shared" si="317"/>
        <v>25003</v>
      </c>
      <c r="AW798" t="s">
        <v>1480</v>
      </c>
      <c r="AX798">
        <f t="shared" si="325"/>
        <v>2516180</v>
      </c>
      <c r="AY798" s="66"/>
      <c r="AZ798" s="66"/>
      <c r="BC798">
        <v>21.85</v>
      </c>
      <c r="BD798">
        <v>0.04</v>
      </c>
      <c r="BE798">
        <v>21.81</v>
      </c>
      <c r="BH798" s="123">
        <f t="shared" si="326"/>
        <v>0.71599999999999997</v>
      </c>
      <c r="BI798" s="123">
        <f t="shared" si="327"/>
        <v>0</v>
      </c>
      <c r="BJ798">
        <f t="shared" si="328"/>
        <v>0</v>
      </c>
    </row>
    <row r="799" spans="1:62" hidden="1" outlineLevel="1">
      <c r="A799" s="64" t="s">
        <v>2083</v>
      </c>
      <c r="B799" s="8" t="s">
        <v>1328</v>
      </c>
      <c r="C799" s="1">
        <f t="shared" si="318"/>
        <v>14581</v>
      </c>
      <c r="D799" s="5">
        <f>IF(N799&gt;0, RANK(N799,(N799:P799,Q799:AE799)),0)</f>
        <v>1</v>
      </c>
      <c r="E799" s="5">
        <f>IF(O799&gt;0,RANK(O799,(N799:P799,Q799:AE799)),0)</f>
        <v>2</v>
      </c>
      <c r="F799" s="5">
        <f t="shared" si="319"/>
        <v>0</v>
      </c>
      <c r="G799" s="1">
        <f t="shared" si="320"/>
        <v>370</v>
      </c>
      <c r="H799" s="2">
        <f t="shared" si="315"/>
        <v>2.5375488649612508E-2</v>
      </c>
      <c r="I799" s="6"/>
      <c r="J799" s="2">
        <f t="shared" si="321"/>
        <v>0.50524655373431182</v>
      </c>
      <c r="K799" s="2">
        <f t="shared" si="322"/>
        <v>0.47987106508469929</v>
      </c>
      <c r="L799" s="2">
        <f t="shared" si="323"/>
        <v>0</v>
      </c>
      <c r="M799" s="2">
        <f t="shared" si="324"/>
        <v>1.4882381180988891E-2</v>
      </c>
      <c r="N799" s="63">
        <v>7367</v>
      </c>
      <c r="O799" s="63">
        <v>6997</v>
      </c>
      <c r="P799" s="63"/>
      <c r="Q799" s="63">
        <v>122</v>
      </c>
      <c r="R799" s="63">
        <v>57</v>
      </c>
      <c r="S799" s="63"/>
      <c r="T799" s="63"/>
      <c r="U799" s="63"/>
      <c r="V799" s="63"/>
      <c r="W799" s="63">
        <v>38</v>
      </c>
      <c r="X799" s="63"/>
      <c r="Y799" s="63"/>
      <c r="Z799" s="63"/>
      <c r="AA799" s="63"/>
      <c r="AB799" s="63"/>
      <c r="AN799" t="str">
        <f t="shared" si="316"/>
        <v>Danvers</v>
      </c>
      <c r="AO799" t="s">
        <v>849</v>
      </c>
      <c r="AP799">
        <v>6</v>
      </c>
      <c r="AR799" s="111">
        <v>25</v>
      </c>
      <c r="AS799" s="113">
        <v>9</v>
      </c>
      <c r="AT799" s="113">
        <v>25</v>
      </c>
      <c r="AU799" s="117">
        <v>16250</v>
      </c>
      <c r="AV799" s="117">
        <f t="shared" si="317"/>
        <v>25009</v>
      </c>
      <c r="AW799" t="s">
        <v>1480</v>
      </c>
      <c r="AX799">
        <f t="shared" si="325"/>
        <v>2516250</v>
      </c>
      <c r="AY799" s="66"/>
      <c r="AZ799" s="66"/>
      <c r="BC799">
        <v>14.09</v>
      </c>
      <c r="BD799">
        <v>0.81</v>
      </c>
      <c r="BE799">
        <v>13.28</v>
      </c>
      <c r="BH799" s="123">
        <f t="shared" si="326"/>
        <v>0.505</v>
      </c>
      <c r="BI799" s="123">
        <f t="shared" si="327"/>
        <v>0</v>
      </c>
      <c r="BJ799">
        <f t="shared" si="328"/>
        <v>0</v>
      </c>
    </row>
    <row r="800" spans="1:62" hidden="1" outlineLevel="1">
      <c r="A800" s="64" t="s">
        <v>904</v>
      </c>
      <c r="B800" s="8" t="s">
        <v>1328</v>
      </c>
      <c r="C800" s="1">
        <f t="shared" si="318"/>
        <v>16142</v>
      </c>
      <c r="D800" s="5">
        <f>IF(N800&gt;0, RANK(N800,(N800:P800,Q800:AE800)),0)</f>
        <v>1</v>
      </c>
      <c r="E800" s="5">
        <f>IF(O800&gt;0,RANK(O800,(N800:P800,Q800:AE800)),0)</f>
        <v>2</v>
      </c>
      <c r="F800" s="5">
        <f t="shared" si="319"/>
        <v>0</v>
      </c>
      <c r="G800" s="1">
        <f t="shared" si="320"/>
        <v>3895</v>
      </c>
      <c r="H800" s="2">
        <f t="shared" si="315"/>
        <v>0.24129599801759385</v>
      </c>
      <c r="I800" s="6"/>
      <c r="J800" s="2">
        <f t="shared" si="321"/>
        <v>0.61206789741048195</v>
      </c>
      <c r="K800" s="2">
        <f t="shared" si="322"/>
        <v>0.37077189939288813</v>
      </c>
      <c r="L800" s="2">
        <f t="shared" si="323"/>
        <v>0</v>
      </c>
      <c r="M800" s="2">
        <f t="shared" si="324"/>
        <v>1.716020319662992E-2</v>
      </c>
      <c r="N800" s="63">
        <v>9880</v>
      </c>
      <c r="O800" s="63">
        <v>5985</v>
      </c>
      <c r="P800" s="63"/>
      <c r="Q800" s="63">
        <v>175</v>
      </c>
      <c r="R800" s="63">
        <v>69</v>
      </c>
      <c r="S800" s="63"/>
      <c r="T800" s="63"/>
      <c r="U800" s="63"/>
      <c r="V800" s="63"/>
      <c r="W800" s="63">
        <v>33</v>
      </c>
      <c r="X800" s="63"/>
      <c r="Y800" s="63"/>
      <c r="Z800" s="63"/>
      <c r="AA800" s="63"/>
      <c r="AB800" s="63"/>
      <c r="AN800" t="str">
        <f t="shared" si="316"/>
        <v>Dartmouth</v>
      </c>
      <c r="AO800" t="s">
        <v>2226</v>
      </c>
      <c r="AP800">
        <v>9</v>
      </c>
      <c r="AR800" s="111">
        <v>25</v>
      </c>
      <c r="AS800" s="113">
        <v>5</v>
      </c>
      <c r="AT800" s="113">
        <v>20</v>
      </c>
      <c r="AU800" s="117">
        <v>16425</v>
      </c>
      <c r="AV800" s="117">
        <f t="shared" si="317"/>
        <v>25005</v>
      </c>
      <c r="AW800" t="s">
        <v>1480</v>
      </c>
      <c r="AX800">
        <f t="shared" si="325"/>
        <v>2516425</v>
      </c>
      <c r="AY800" s="66"/>
      <c r="AZ800" s="66"/>
      <c r="BC800">
        <v>97.82</v>
      </c>
      <c r="BD800">
        <v>36.25</v>
      </c>
      <c r="BE800">
        <v>61.57</v>
      </c>
      <c r="BH800" s="123">
        <f t="shared" si="326"/>
        <v>0.61199999999999999</v>
      </c>
      <c r="BI800" s="123">
        <f t="shared" si="327"/>
        <v>0</v>
      </c>
      <c r="BJ800">
        <f t="shared" si="328"/>
        <v>0</v>
      </c>
    </row>
    <row r="801" spans="1:62" hidden="1" outlineLevel="1">
      <c r="A801" s="64" t="s">
        <v>692</v>
      </c>
      <c r="B801" s="8" t="s">
        <v>1328</v>
      </c>
      <c r="C801" s="1">
        <f t="shared" si="318"/>
        <v>13709</v>
      </c>
      <c r="D801" s="5">
        <f>IF(N801&gt;0, RANK(N801,(N801:P801,Q801:AE801)),0)</f>
        <v>1</v>
      </c>
      <c r="E801" s="5">
        <f>IF(O801&gt;0,RANK(O801,(N801:P801,Q801:AE801)),0)</f>
        <v>2</v>
      </c>
      <c r="F801" s="5">
        <f t="shared" si="319"/>
        <v>0</v>
      </c>
      <c r="G801" s="1">
        <f t="shared" si="320"/>
        <v>2023</v>
      </c>
      <c r="H801" s="2">
        <f t="shared" si="315"/>
        <v>0.14756729156028886</v>
      </c>
      <c r="I801" s="6"/>
      <c r="J801" s="2">
        <f t="shared" si="321"/>
        <v>0.56583266467284266</v>
      </c>
      <c r="K801" s="2">
        <f t="shared" si="322"/>
        <v>0.4182653731125538</v>
      </c>
      <c r="L801" s="2">
        <f t="shared" si="323"/>
        <v>0</v>
      </c>
      <c r="M801" s="2">
        <f t="shared" si="324"/>
        <v>1.5901962214603549E-2</v>
      </c>
      <c r="N801" s="63">
        <v>7757</v>
      </c>
      <c r="O801" s="63">
        <v>5734</v>
      </c>
      <c r="P801" s="63"/>
      <c r="Q801" s="63">
        <v>122</v>
      </c>
      <c r="R801" s="63">
        <v>54</v>
      </c>
      <c r="S801" s="63"/>
      <c r="T801" s="63"/>
      <c r="U801" s="63"/>
      <c r="V801" s="63"/>
      <c r="W801" s="63">
        <v>42</v>
      </c>
      <c r="X801" s="63"/>
      <c r="Y801" s="63"/>
      <c r="Z801" s="63"/>
      <c r="AA801" s="63"/>
      <c r="AB801" s="63"/>
      <c r="AN801" t="str">
        <f t="shared" si="316"/>
        <v>Dedham</v>
      </c>
      <c r="AO801" t="s">
        <v>760</v>
      </c>
      <c r="AP801">
        <v>8</v>
      </c>
      <c r="AR801" s="111">
        <v>25</v>
      </c>
      <c r="AS801" s="113">
        <v>21</v>
      </c>
      <c r="AT801" s="113">
        <v>35</v>
      </c>
      <c r="AU801" s="117">
        <v>16495</v>
      </c>
      <c r="AV801" s="117">
        <f t="shared" si="317"/>
        <v>25021</v>
      </c>
      <c r="AW801" t="s">
        <v>1480</v>
      </c>
      <c r="AX801">
        <f t="shared" si="325"/>
        <v>2516495</v>
      </c>
      <c r="AY801" s="66"/>
      <c r="AZ801" s="66"/>
      <c r="BC801">
        <v>10.64</v>
      </c>
      <c r="BD801">
        <v>0.19</v>
      </c>
      <c r="BE801">
        <v>10.45</v>
      </c>
      <c r="BH801" s="123">
        <f t="shared" si="326"/>
        <v>0.56499999999999995</v>
      </c>
      <c r="BI801" s="123">
        <f t="shared" si="327"/>
        <v>0</v>
      </c>
      <c r="BJ801">
        <f t="shared" si="328"/>
        <v>0</v>
      </c>
    </row>
    <row r="802" spans="1:62" hidden="1" outlineLevel="1">
      <c r="A802" s="64" t="s">
        <v>1123</v>
      </c>
      <c r="B802" s="8" t="s">
        <v>1328</v>
      </c>
      <c r="C802" s="1">
        <f t="shared" si="318"/>
        <v>3027</v>
      </c>
      <c r="D802" s="5">
        <f>IF(N802&gt;0, RANK(N802,(N802:P802,Q802:AE802)),0)</f>
        <v>1</v>
      </c>
      <c r="E802" s="5">
        <f>IF(O802&gt;0,RANK(O802,(N802:P802,Q802:AE802)),0)</f>
        <v>2</v>
      </c>
      <c r="F802" s="5">
        <f t="shared" si="319"/>
        <v>0</v>
      </c>
      <c r="G802" s="1">
        <f t="shared" si="320"/>
        <v>1265</v>
      </c>
      <c r="H802" s="2">
        <f t="shared" si="315"/>
        <v>0.41790551701354478</v>
      </c>
      <c r="I802" s="6"/>
      <c r="J802" s="2">
        <f t="shared" si="321"/>
        <v>0.69507763462173766</v>
      </c>
      <c r="K802" s="2">
        <f t="shared" si="322"/>
        <v>0.27717211760819294</v>
      </c>
      <c r="L802" s="2">
        <f t="shared" si="323"/>
        <v>0</v>
      </c>
      <c r="M802" s="2">
        <f t="shared" si="324"/>
        <v>2.7750247770069403E-2</v>
      </c>
      <c r="N802" s="63">
        <v>2104</v>
      </c>
      <c r="O802" s="63">
        <v>839</v>
      </c>
      <c r="P802" s="63"/>
      <c r="Q802" s="63">
        <v>23</v>
      </c>
      <c r="R802" s="63">
        <v>53</v>
      </c>
      <c r="S802" s="63"/>
      <c r="T802" s="63"/>
      <c r="U802" s="63"/>
      <c r="V802" s="63"/>
      <c r="W802" s="63">
        <v>8</v>
      </c>
      <c r="X802" s="63"/>
      <c r="Y802" s="63"/>
      <c r="Z802" s="63"/>
      <c r="AA802" s="63"/>
      <c r="AB802" s="63"/>
      <c r="AN802" t="str">
        <f t="shared" si="316"/>
        <v>Deerfield</v>
      </c>
      <c r="AO802" t="s">
        <v>1146</v>
      </c>
      <c r="AP802">
        <v>2</v>
      </c>
      <c r="AR802" s="111">
        <v>25</v>
      </c>
      <c r="AS802" s="113">
        <v>11</v>
      </c>
      <c r="AT802" s="113">
        <v>35</v>
      </c>
      <c r="AU802" s="117">
        <v>16670</v>
      </c>
      <c r="AV802" s="117">
        <f t="shared" si="317"/>
        <v>25011</v>
      </c>
      <c r="AW802" t="s">
        <v>1480</v>
      </c>
      <c r="AX802">
        <f t="shared" si="325"/>
        <v>2516670</v>
      </c>
      <c r="AY802" s="66"/>
      <c r="AZ802" s="66"/>
      <c r="BC802">
        <v>33.36</v>
      </c>
      <c r="BD802">
        <v>1.06</v>
      </c>
      <c r="BE802">
        <v>32.29</v>
      </c>
      <c r="BH802" s="123">
        <f t="shared" si="326"/>
        <v>0.69499999999999995</v>
      </c>
      <c r="BI802" s="123">
        <f t="shared" si="327"/>
        <v>0</v>
      </c>
      <c r="BJ802">
        <f t="shared" si="328"/>
        <v>0</v>
      </c>
    </row>
    <row r="803" spans="1:62" hidden="1" outlineLevel="1">
      <c r="A803" s="64" t="s">
        <v>622</v>
      </c>
      <c r="B803" s="8" t="s">
        <v>1328</v>
      </c>
      <c r="C803" s="1">
        <f t="shared" si="318"/>
        <v>9278</v>
      </c>
      <c r="D803" s="5">
        <f>IF(N803&gt;0, RANK(N803,(N803:P803,Q803:AE803)),0)</f>
        <v>1</v>
      </c>
      <c r="E803" s="5">
        <f>IF(O803&gt;0,RANK(O803,(N803:P803,Q803:AE803)),0)</f>
        <v>2</v>
      </c>
      <c r="F803" s="5">
        <f t="shared" si="319"/>
        <v>0</v>
      </c>
      <c r="G803" s="1">
        <f t="shared" si="320"/>
        <v>674</v>
      </c>
      <c r="H803" s="2">
        <f t="shared" si="315"/>
        <v>7.2644966587626647E-2</v>
      </c>
      <c r="I803" s="6"/>
      <c r="J803" s="2">
        <f t="shared" si="321"/>
        <v>0.53039448156930369</v>
      </c>
      <c r="K803" s="2">
        <f t="shared" si="322"/>
        <v>0.4577495149816771</v>
      </c>
      <c r="L803" s="2">
        <f t="shared" si="323"/>
        <v>0</v>
      </c>
      <c r="M803" s="2">
        <f t="shared" si="324"/>
        <v>1.1856003449019215E-2</v>
      </c>
      <c r="N803" s="63">
        <v>4921</v>
      </c>
      <c r="O803" s="63">
        <v>4247</v>
      </c>
      <c r="P803" s="63"/>
      <c r="Q803" s="63">
        <v>72</v>
      </c>
      <c r="R803" s="63">
        <v>38</v>
      </c>
      <c r="S803" s="63"/>
      <c r="T803" s="63"/>
      <c r="U803" s="63"/>
      <c r="V803" s="63"/>
      <c r="W803" s="63">
        <v>0</v>
      </c>
      <c r="X803" s="63"/>
      <c r="Y803" s="63"/>
      <c r="Z803" s="63"/>
      <c r="AA803" s="63"/>
      <c r="AB803" s="63"/>
      <c r="AN803" t="str">
        <f t="shared" si="316"/>
        <v>Dennis</v>
      </c>
      <c r="AO803" t="s">
        <v>2425</v>
      </c>
      <c r="AP803">
        <v>9</v>
      </c>
      <c r="AR803" s="111">
        <v>25</v>
      </c>
      <c r="AS803" s="113">
        <v>1</v>
      </c>
      <c r="AT803" s="113">
        <v>25</v>
      </c>
      <c r="AU803" s="117">
        <v>16775</v>
      </c>
      <c r="AV803" s="117">
        <f t="shared" si="317"/>
        <v>25001</v>
      </c>
      <c r="AW803" t="s">
        <v>1480</v>
      </c>
      <c r="AX803">
        <f t="shared" si="325"/>
        <v>2516775</v>
      </c>
      <c r="AY803" s="66"/>
      <c r="AZ803" s="66"/>
      <c r="BC803">
        <v>22.23</v>
      </c>
      <c r="BD803">
        <v>1.64</v>
      </c>
      <c r="BE803">
        <v>20.6</v>
      </c>
      <c r="BH803" s="123">
        <f t="shared" si="326"/>
        <v>0.53</v>
      </c>
      <c r="BI803" s="123">
        <f t="shared" si="327"/>
        <v>0</v>
      </c>
      <c r="BJ803">
        <f t="shared" si="328"/>
        <v>0</v>
      </c>
    </row>
    <row r="804" spans="1:62" hidden="1" outlineLevel="1">
      <c r="A804" s="64" t="s">
        <v>784</v>
      </c>
      <c r="B804" s="8" t="s">
        <v>1328</v>
      </c>
      <c r="C804" s="1">
        <f t="shared" si="318"/>
        <v>3663</v>
      </c>
      <c r="D804" s="5">
        <f>IF(N804&gt;0, RANK(N804,(N804:P804,Q804:AE804)),0)</f>
        <v>2</v>
      </c>
      <c r="E804" s="5">
        <f>IF(O804&gt;0,RANK(O804,(N804:P804,Q804:AE804)),0)</f>
        <v>1</v>
      </c>
      <c r="F804" s="5">
        <f t="shared" si="319"/>
        <v>0</v>
      </c>
      <c r="G804" s="1">
        <f t="shared" si="320"/>
        <v>100</v>
      </c>
      <c r="H804" s="2">
        <f t="shared" ref="H804:H867" si="329">IF(C804&gt;0,G804/C804,0)</f>
        <v>2.7300027300027299E-2</v>
      </c>
      <c r="I804" s="6"/>
      <c r="J804" s="2">
        <f t="shared" si="321"/>
        <v>0.47583947583947583</v>
      </c>
      <c r="K804" s="2">
        <f t="shared" si="322"/>
        <v>0.50313950313950317</v>
      </c>
      <c r="L804" s="2">
        <f t="shared" si="323"/>
        <v>0</v>
      </c>
      <c r="M804" s="2">
        <f t="shared" si="324"/>
        <v>2.1021021021020991E-2</v>
      </c>
      <c r="N804" s="63">
        <v>1743</v>
      </c>
      <c r="O804" s="63">
        <v>1843</v>
      </c>
      <c r="P804" s="63"/>
      <c r="Q804" s="63">
        <v>43</v>
      </c>
      <c r="R804" s="63">
        <v>18</v>
      </c>
      <c r="S804" s="63"/>
      <c r="T804" s="63"/>
      <c r="U804" s="63"/>
      <c r="V804" s="63"/>
      <c r="W804" s="63">
        <v>16</v>
      </c>
      <c r="X804" s="63"/>
      <c r="Y804" s="63"/>
      <c r="Z804" s="63"/>
      <c r="AA804" s="63"/>
      <c r="AB804" s="63"/>
      <c r="AN804" t="str">
        <f t="shared" si="316"/>
        <v>Dighton</v>
      </c>
      <c r="AO804" t="s">
        <v>2226</v>
      </c>
      <c r="AP804">
        <v>4</v>
      </c>
      <c r="AR804" s="111">
        <v>25</v>
      </c>
      <c r="AS804" s="113">
        <v>5</v>
      </c>
      <c r="AT804" s="113">
        <v>25</v>
      </c>
      <c r="AU804" s="117">
        <v>16950</v>
      </c>
      <c r="AV804" s="117">
        <f t="shared" si="317"/>
        <v>25005</v>
      </c>
      <c r="AW804" t="s">
        <v>1480</v>
      </c>
      <c r="AX804">
        <f t="shared" si="325"/>
        <v>2516950</v>
      </c>
      <c r="AY804" s="66"/>
      <c r="AZ804" s="66"/>
      <c r="BC804">
        <v>22.85</v>
      </c>
      <c r="BD804">
        <v>0.47</v>
      </c>
      <c r="BE804">
        <v>22.38</v>
      </c>
      <c r="BH804" s="123">
        <f t="shared" si="326"/>
        <v>0</v>
      </c>
      <c r="BI804" s="123">
        <f t="shared" si="327"/>
        <v>0.503</v>
      </c>
      <c r="BJ804">
        <f t="shared" si="328"/>
        <v>0</v>
      </c>
    </row>
    <row r="805" spans="1:62" hidden="1" outlineLevel="1">
      <c r="A805" s="64" t="s">
        <v>1156</v>
      </c>
      <c r="B805" s="8" t="s">
        <v>1328</v>
      </c>
      <c r="C805" s="1">
        <f t="shared" si="318"/>
        <v>4512</v>
      </c>
      <c r="D805" s="5">
        <f>IF(N805&gt;0, RANK(N805,(N805:P805,Q805:AE805)),0)</f>
        <v>2</v>
      </c>
      <c r="E805" s="5">
        <f>IF(O805&gt;0,RANK(O805,(N805:P805,Q805:AE805)),0)</f>
        <v>1</v>
      </c>
      <c r="F805" s="5">
        <f t="shared" si="319"/>
        <v>0</v>
      </c>
      <c r="G805" s="1">
        <f t="shared" si="320"/>
        <v>645</v>
      </c>
      <c r="H805" s="2">
        <f t="shared" si="329"/>
        <v>0.14295212765957446</v>
      </c>
      <c r="I805" s="6"/>
      <c r="J805" s="2">
        <f t="shared" si="321"/>
        <v>0.42043439716312059</v>
      </c>
      <c r="K805" s="2">
        <f t="shared" si="322"/>
        <v>0.56338652482269502</v>
      </c>
      <c r="L805" s="2">
        <f t="shared" si="323"/>
        <v>0</v>
      </c>
      <c r="M805" s="2">
        <f t="shared" si="324"/>
        <v>1.6179078014184389E-2</v>
      </c>
      <c r="N805" s="63">
        <v>1897</v>
      </c>
      <c r="O805" s="63">
        <v>2542</v>
      </c>
      <c r="P805" s="63"/>
      <c r="Q805" s="63">
        <v>51</v>
      </c>
      <c r="R805" s="63">
        <v>22</v>
      </c>
      <c r="S805" s="63"/>
      <c r="T805" s="63"/>
      <c r="U805" s="63"/>
      <c r="V805" s="63"/>
      <c r="W805" s="63">
        <v>0</v>
      </c>
      <c r="X805" s="63"/>
      <c r="Y805" s="63"/>
      <c r="Z805" s="63"/>
      <c r="AA805" s="63"/>
      <c r="AB805" s="63"/>
      <c r="AN805" t="str">
        <f t="shared" ref="AN805:AN867" si="330">A805</f>
        <v>Douglas</v>
      </c>
      <c r="AO805" s="8" t="s">
        <v>1783</v>
      </c>
      <c r="AP805">
        <v>2</v>
      </c>
      <c r="AR805" s="111">
        <v>25</v>
      </c>
      <c r="AS805" s="113">
        <v>27</v>
      </c>
      <c r="AT805" s="113">
        <v>60</v>
      </c>
      <c r="AU805" s="117">
        <v>17300</v>
      </c>
      <c r="AV805" s="117">
        <f t="shared" si="317"/>
        <v>25027</v>
      </c>
      <c r="AW805" t="s">
        <v>1480</v>
      </c>
      <c r="AX805">
        <f t="shared" si="325"/>
        <v>2517300</v>
      </c>
      <c r="AY805" s="66"/>
      <c r="AZ805" s="66"/>
      <c r="BC805">
        <v>37.71</v>
      </c>
      <c r="BD805">
        <v>1.34</v>
      </c>
      <c r="BE805">
        <v>36.369999999999997</v>
      </c>
      <c r="BH805" s="123">
        <f t="shared" si="326"/>
        <v>0</v>
      </c>
      <c r="BI805" s="123">
        <f t="shared" si="327"/>
        <v>0.56299999999999994</v>
      </c>
      <c r="BJ805">
        <f t="shared" si="328"/>
        <v>0</v>
      </c>
    </row>
    <row r="806" spans="1:62" hidden="1" outlineLevel="1">
      <c r="A806" s="64" t="s">
        <v>3110</v>
      </c>
      <c r="B806" s="8" t="s">
        <v>1328</v>
      </c>
      <c r="C806" s="1">
        <f t="shared" si="318"/>
        <v>3584</v>
      </c>
      <c r="D806" s="5">
        <f>IF(N806&gt;0, RANK(N806,(N806:P806,Q806:AE806)),0)</f>
        <v>2</v>
      </c>
      <c r="E806" s="5">
        <f>IF(O806&gt;0,RANK(O806,(N806:P806,Q806:AE806)),0)</f>
        <v>1</v>
      </c>
      <c r="F806" s="5">
        <f t="shared" si="319"/>
        <v>0</v>
      </c>
      <c r="G806" s="1">
        <f t="shared" si="320"/>
        <v>470</v>
      </c>
      <c r="H806" s="2">
        <f t="shared" si="329"/>
        <v>0.13113839285714285</v>
      </c>
      <c r="I806" s="6"/>
      <c r="J806" s="2">
        <f t="shared" si="321"/>
        <v>0.42801339285714285</v>
      </c>
      <c r="K806" s="2">
        <f t="shared" si="322"/>
        <v>0.5591517857142857</v>
      </c>
      <c r="L806" s="2">
        <f t="shared" si="323"/>
        <v>0</v>
      </c>
      <c r="M806" s="2">
        <f t="shared" si="324"/>
        <v>1.2834821428571508E-2</v>
      </c>
      <c r="N806" s="63">
        <v>1534</v>
      </c>
      <c r="O806" s="63">
        <v>2004</v>
      </c>
      <c r="P806" s="63"/>
      <c r="Q806" s="63">
        <v>27</v>
      </c>
      <c r="R806" s="63">
        <v>12</v>
      </c>
      <c r="S806" s="63"/>
      <c r="T806" s="63"/>
      <c r="U806" s="63"/>
      <c r="V806" s="63"/>
      <c r="W806" s="63">
        <v>7</v>
      </c>
      <c r="X806" s="63"/>
      <c r="Y806" s="63"/>
      <c r="Z806" s="63"/>
      <c r="AA806" s="63"/>
      <c r="AB806" s="63"/>
      <c r="AN806" t="str">
        <f t="shared" si="330"/>
        <v>Dover</v>
      </c>
      <c r="AO806" t="s">
        <v>760</v>
      </c>
      <c r="AP806">
        <v>4</v>
      </c>
      <c r="AR806" s="111">
        <v>25</v>
      </c>
      <c r="AS806" s="113">
        <v>21</v>
      </c>
      <c r="AT806" s="113">
        <v>40</v>
      </c>
      <c r="AU806" s="117">
        <v>17405</v>
      </c>
      <c r="AV806" s="117">
        <f t="shared" si="317"/>
        <v>25021</v>
      </c>
      <c r="AW806" t="s">
        <v>1480</v>
      </c>
      <c r="AX806">
        <f t="shared" si="325"/>
        <v>2517405</v>
      </c>
      <c r="AY806" s="66"/>
      <c r="AZ806" s="66"/>
      <c r="BC806">
        <v>15.41</v>
      </c>
      <c r="BD806">
        <v>0.08</v>
      </c>
      <c r="BE806">
        <v>15.33</v>
      </c>
      <c r="BH806" s="123">
        <f t="shared" si="326"/>
        <v>0</v>
      </c>
      <c r="BI806" s="123">
        <f t="shared" si="327"/>
        <v>0.55900000000000005</v>
      </c>
      <c r="BJ806">
        <f t="shared" si="328"/>
        <v>0</v>
      </c>
    </row>
    <row r="807" spans="1:62" hidden="1" outlineLevel="1">
      <c r="A807" s="64" t="s">
        <v>305</v>
      </c>
      <c r="B807" s="8" t="s">
        <v>1328</v>
      </c>
      <c r="C807" s="1">
        <f t="shared" si="318"/>
        <v>15207</v>
      </c>
      <c r="D807" s="5">
        <f>IF(N807&gt;0, RANK(N807,(N807:P807,Q807:AE807)),0)</f>
        <v>2</v>
      </c>
      <c r="E807" s="5">
        <f>IF(O807&gt;0,RANK(O807,(N807:P807,Q807:AE807)),0)</f>
        <v>1</v>
      </c>
      <c r="F807" s="5">
        <f t="shared" si="319"/>
        <v>0</v>
      </c>
      <c r="G807" s="1">
        <f t="shared" si="320"/>
        <v>1101</v>
      </c>
      <c r="H807" s="2">
        <f t="shared" si="329"/>
        <v>7.2400868021305978E-2</v>
      </c>
      <c r="I807" s="6"/>
      <c r="J807" s="2">
        <f t="shared" si="321"/>
        <v>0.45643453672650752</v>
      </c>
      <c r="K807" s="2">
        <f t="shared" si="322"/>
        <v>0.52883540474781354</v>
      </c>
      <c r="L807" s="2">
        <f t="shared" si="323"/>
        <v>0</v>
      </c>
      <c r="M807" s="2">
        <f t="shared" si="324"/>
        <v>1.4730058525678991E-2</v>
      </c>
      <c r="N807" s="63">
        <v>6941</v>
      </c>
      <c r="O807" s="63">
        <v>8042</v>
      </c>
      <c r="P807" s="63"/>
      <c r="Q807" s="63">
        <v>173</v>
      </c>
      <c r="R807" s="63">
        <v>51</v>
      </c>
      <c r="S807" s="63"/>
      <c r="T807" s="63"/>
      <c r="U807" s="63"/>
      <c r="V807" s="63"/>
      <c r="W807" s="63">
        <v>0</v>
      </c>
      <c r="X807" s="63"/>
      <c r="Y807" s="63"/>
      <c r="Z807" s="63"/>
      <c r="AA807" s="63"/>
      <c r="AB807" s="63"/>
      <c r="AN807" t="str">
        <f t="shared" si="330"/>
        <v>Dracut</v>
      </c>
      <c r="AO807" t="s">
        <v>506</v>
      </c>
      <c r="AP807">
        <v>3</v>
      </c>
      <c r="AR807" s="111">
        <v>25</v>
      </c>
      <c r="AS807" s="113">
        <v>17</v>
      </c>
      <c r="AT807" s="113">
        <v>75</v>
      </c>
      <c r="AU807" s="117">
        <v>17475</v>
      </c>
      <c r="AV807" s="117">
        <f t="shared" ref="AV807:AV870" si="331">AR807*1000+AS807</f>
        <v>25017</v>
      </c>
      <c r="AW807" t="s">
        <v>1480</v>
      </c>
      <c r="AX807">
        <f t="shared" si="325"/>
        <v>2517475</v>
      </c>
      <c r="AY807" s="66"/>
      <c r="AZ807" s="66"/>
      <c r="BC807">
        <v>21.36</v>
      </c>
      <c r="BD807">
        <v>0.46</v>
      </c>
      <c r="BE807">
        <v>20.9</v>
      </c>
      <c r="BH807" s="123">
        <f t="shared" si="326"/>
        <v>0</v>
      </c>
      <c r="BI807" s="123">
        <f t="shared" si="327"/>
        <v>0.52800000000000002</v>
      </c>
      <c r="BJ807">
        <f t="shared" si="328"/>
        <v>0</v>
      </c>
    </row>
    <row r="808" spans="1:62" hidden="1" outlineLevel="1">
      <c r="A808" s="64" t="s">
        <v>3069</v>
      </c>
      <c r="B808" s="8" t="s">
        <v>1328</v>
      </c>
      <c r="C808" s="1">
        <f t="shared" si="318"/>
        <v>5103</v>
      </c>
      <c r="D808" s="5">
        <f>IF(N808&gt;0, RANK(N808,(N808:P808,Q808:AE808)),0)</f>
        <v>2</v>
      </c>
      <c r="E808" s="5">
        <f>IF(O808&gt;0,RANK(O808,(N808:P808,Q808:AE808)),0)</f>
        <v>1</v>
      </c>
      <c r="F808" s="5">
        <f t="shared" si="319"/>
        <v>0</v>
      </c>
      <c r="G808" s="1">
        <f t="shared" si="320"/>
        <v>78</v>
      </c>
      <c r="H808" s="2">
        <f t="shared" si="329"/>
        <v>1.5285126396237508E-2</v>
      </c>
      <c r="I808" s="6"/>
      <c r="J808" s="2">
        <f t="shared" si="321"/>
        <v>0.48422496570644719</v>
      </c>
      <c r="K808" s="2">
        <f t="shared" si="322"/>
        <v>0.49951009210268471</v>
      </c>
      <c r="L808" s="2">
        <f t="shared" si="323"/>
        <v>0</v>
      </c>
      <c r="M808" s="2">
        <f t="shared" si="324"/>
        <v>1.6264942190868048E-2</v>
      </c>
      <c r="N808" s="63">
        <v>2471</v>
      </c>
      <c r="O808" s="63">
        <v>2549</v>
      </c>
      <c r="P808" s="63"/>
      <c r="Q808" s="63">
        <v>57</v>
      </c>
      <c r="R808" s="63">
        <v>18</v>
      </c>
      <c r="S808" s="63"/>
      <c r="T808" s="63"/>
      <c r="U808" s="63"/>
      <c r="V808" s="63"/>
      <c r="W808" s="63">
        <v>8</v>
      </c>
      <c r="X808" s="63"/>
      <c r="Y808" s="63"/>
      <c r="Z808" s="63"/>
      <c r="AA808" s="63"/>
      <c r="AB808" s="63"/>
      <c r="AN808" t="str">
        <f t="shared" si="330"/>
        <v>Dudley</v>
      </c>
      <c r="AO808" s="8" t="s">
        <v>1783</v>
      </c>
      <c r="AP808">
        <v>1</v>
      </c>
      <c r="AR808" s="111">
        <v>25</v>
      </c>
      <c r="AS808" s="113">
        <v>27</v>
      </c>
      <c r="AT808" s="113">
        <v>65</v>
      </c>
      <c r="AU808" s="117">
        <v>17685</v>
      </c>
      <c r="AV808" s="117">
        <f t="shared" si="331"/>
        <v>25027</v>
      </c>
      <c r="AW808" t="s">
        <v>1480</v>
      </c>
      <c r="AX808">
        <f t="shared" si="325"/>
        <v>2517685</v>
      </c>
      <c r="AY808" s="66"/>
      <c r="AZ808" s="66"/>
      <c r="BC808">
        <v>22.06</v>
      </c>
      <c r="BD808">
        <v>1.01</v>
      </c>
      <c r="BE808">
        <v>21.05</v>
      </c>
      <c r="BH808" s="123">
        <f t="shared" si="326"/>
        <v>0</v>
      </c>
      <c r="BI808" s="123">
        <f t="shared" si="327"/>
        <v>0.499</v>
      </c>
      <c r="BJ808">
        <f t="shared" si="328"/>
        <v>0</v>
      </c>
    </row>
    <row r="809" spans="1:62" hidden="1" outlineLevel="1">
      <c r="A809" s="64" t="s">
        <v>2209</v>
      </c>
      <c r="B809" s="8" t="s">
        <v>1328</v>
      </c>
      <c r="C809" s="1">
        <f t="shared" si="318"/>
        <v>1895</v>
      </c>
      <c r="D809" s="5">
        <f>IF(N809&gt;0, RANK(N809,(N809:P809,Q809:AE809)),0)</f>
        <v>2</v>
      </c>
      <c r="E809" s="5">
        <f>IF(O809&gt;0,RANK(O809,(N809:P809,Q809:AE809)),0)</f>
        <v>1</v>
      </c>
      <c r="F809" s="5">
        <f t="shared" si="319"/>
        <v>0</v>
      </c>
      <c r="G809" s="1">
        <f t="shared" si="320"/>
        <v>215</v>
      </c>
      <c r="H809" s="2">
        <f t="shared" si="329"/>
        <v>0.11345646437994723</v>
      </c>
      <c r="I809" s="6"/>
      <c r="J809" s="2">
        <f t="shared" si="321"/>
        <v>0.43324538258575196</v>
      </c>
      <c r="K809" s="2">
        <f t="shared" si="322"/>
        <v>0.54670184696569923</v>
      </c>
      <c r="L809" s="2">
        <f t="shared" si="323"/>
        <v>0</v>
      </c>
      <c r="M809" s="2">
        <f t="shared" si="324"/>
        <v>2.0052770448548807E-2</v>
      </c>
      <c r="N809" s="63">
        <v>821</v>
      </c>
      <c r="O809" s="63">
        <v>1036</v>
      </c>
      <c r="P809" s="63"/>
      <c r="Q809" s="63">
        <v>25</v>
      </c>
      <c r="R809" s="63">
        <v>11</v>
      </c>
      <c r="S809" s="63"/>
      <c r="T809" s="63"/>
      <c r="U809" s="63"/>
      <c r="V809" s="63"/>
      <c r="W809" s="63">
        <v>2</v>
      </c>
      <c r="X809" s="63"/>
      <c r="Y809" s="63"/>
      <c r="Z809" s="63"/>
      <c r="AA809" s="63"/>
      <c r="AB809" s="63"/>
      <c r="AN809" t="str">
        <f t="shared" si="330"/>
        <v>Dunstable</v>
      </c>
      <c r="AO809" t="s">
        <v>506</v>
      </c>
      <c r="AP809">
        <v>3</v>
      </c>
      <c r="AR809" s="111">
        <v>25</v>
      </c>
      <c r="AS809" s="113">
        <v>17</v>
      </c>
      <c r="AT809" s="113">
        <v>80</v>
      </c>
      <c r="AU809" s="117">
        <v>17825</v>
      </c>
      <c r="AV809" s="117">
        <f t="shared" si="331"/>
        <v>25017</v>
      </c>
      <c r="AW809" t="s">
        <v>1480</v>
      </c>
      <c r="AX809">
        <f t="shared" si="325"/>
        <v>2517825</v>
      </c>
      <c r="AY809" s="66"/>
      <c r="AZ809" s="66"/>
      <c r="BC809">
        <v>16.739999999999998</v>
      </c>
      <c r="BD809">
        <v>0.19</v>
      </c>
      <c r="BE809">
        <v>16.55</v>
      </c>
      <c r="BH809" s="123">
        <f t="shared" si="326"/>
        <v>0</v>
      </c>
      <c r="BI809" s="123">
        <f t="shared" si="327"/>
        <v>0.54600000000000004</v>
      </c>
      <c r="BJ809">
        <f t="shared" si="328"/>
        <v>0</v>
      </c>
    </row>
    <row r="810" spans="1:62" hidden="1" outlineLevel="1">
      <c r="A810" s="64" t="s">
        <v>3006</v>
      </c>
      <c r="B810" s="8" t="s">
        <v>1328</v>
      </c>
      <c r="C810" s="1">
        <f t="shared" si="318"/>
        <v>9680</v>
      </c>
      <c r="D810" s="5">
        <f>IF(N810&gt;0, RANK(N810,(N810:P810,Q810:AE810)),0)</f>
        <v>2</v>
      </c>
      <c r="E810" s="5">
        <f>IF(O810&gt;0,RANK(O810,(N810:P810,Q810:AE810)),0)</f>
        <v>1</v>
      </c>
      <c r="F810" s="5">
        <f t="shared" si="319"/>
        <v>0</v>
      </c>
      <c r="G810" s="1">
        <f t="shared" si="320"/>
        <v>1078</v>
      </c>
      <c r="H810" s="2">
        <f t="shared" si="329"/>
        <v>0.11136363636363636</v>
      </c>
      <c r="I810" s="6"/>
      <c r="J810" s="2">
        <f t="shared" si="321"/>
        <v>0.43873966942148762</v>
      </c>
      <c r="K810" s="2">
        <f t="shared" si="322"/>
        <v>0.55010330578512401</v>
      </c>
      <c r="L810" s="2">
        <f t="shared" si="323"/>
        <v>0</v>
      </c>
      <c r="M810" s="2">
        <f t="shared" si="324"/>
        <v>1.1157024793388426E-2</v>
      </c>
      <c r="N810" s="63">
        <v>4247</v>
      </c>
      <c r="O810" s="63">
        <v>5325</v>
      </c>
      <c r="P810" s="63"/>
      <c r="Q810" s="63">
        <v>56</v>
      </c>
      <c r="R810" s="63">
        <v>37</v>
      </c>
      <c r="S810" s="63"/>
      <c r="T810" s="63"/>
      <c r="U810" s="63"/>
      <c r="V810" s="63"/>
      <c r="W810" s="63">
        <v>15</v>
      </c>
      <c r="X810" s="63"/>
      <c r="Y810" s="63"/>
      <c r="Z810" s="63"/>
      <c r="AA810" s="63"/>
      <c r="AB810" s="63"/>
      <c r="AN810" t="str">
        <f t="shared" si="330"/>
        <v>Duxbury</v>
      </c>
      <c r="AO810" t="s">
        <v>234</v>
      </c>
      <c r="AP810">
        <v>9</v>
      </c>
      <c r="AR810" s="111">
        <v>25</v>
      </c>
      <c r="AS810" s="113">
        <v>23</v>
      </c>
      <c r="AT810" s="113">
        <v>25</v>
      </c>
      <c r="AU810" s="117">
        <v>17895</v>
      </c>
      <c r="AV810" s="117">
        <f t="shared" si="331"/>
        <v>25023</v>
      </c>
      <c r="AW810" t="s">
        <v>1480</v>
      </c>
      <c r="AX810">
        <f t="shared" si="325"/>
        <v>2517895</v>
      </c>
      <c r="AY810" s="66"/>
      <c r="AZ810" s="66"/>
      <c r="BC810">
        <v>37.619999999999997</v>
      </c>
      <c r="BD810">
        <v>13.87</v>
      </c>
      <c r="BE810">
        <v>23.75</v>
      </c>
      <c r="BH810" s="123">
        <f t="shared" si="326"/>
        <v>0</v>
      </c>
      <c r="BI810" s="123">
        <f t="shared" si="327"/>
        <v>0.55000000000000004</v>
      </c>
      <c r="BJ810">
        <f t="shared" si="328"/>
        <v>0</v>
      </c>
    </row>
    <row r="811" spans="1:62" hidden="1" outlineLevel="1">
      <c r="A811" s="64" t="s">
        <v>2277</v>
      </c>
      <c r="B811" s="8" t="s">
        <v>1328</v>
      </c>
      <c r="C811" s="1">
        <f t="shared" si="318"/>
        <v>7340</v>
      </c>
      <c r="D811" s="5">
        <f>IF(N811&gt;0, RANK(N811,(N811:P811,Q811:AE811)),0)</f>
        <v>2</v>
      </c>
      <c r="E811" s="5">
        <f>IF(O811&gt;0,RANK(O811,(N811:P811,Q811:AE811)),0)</f>
        <v>1</v>
      </c>
      <c r="F811" s="5">
        <f t="shared" si="319"/>
        <v>0</v>
      </c>
      <c r="G811" s="1">
        <f t="shared" si="320"/>
        <v>529</v>
      </c>
      <c r="H811" s="2">
        <f t="shared" si="329"/>
        <v>7.2070844686648497E-2</v>
      </c>
      <c r="I811" s="6"/>
      <c r="J811" s="2">
        <f t="shared" si="321"/>
        <v>0.45626702997275204</v>
      </c>
      <c r="K811" s="2">
        <f t="shared" si="322"/>
        <v>0.52833787465940052</v>
      </c>
      <c r="L811" s="2">
        <f t="shared" si="323"/>
        <v>0</v>
      </c>
      <c r="M811" s="2">
        <f t="shared" si="324"/>
        <v>1.5395095367847444E-2</v>
      </c>
      <c r="N811" s="63">
        <v>3349</v>
      </c>
      <c r="O811" s="63">
        <v>3878</v>
      </c>
      <c r="P811" s="63"/>
      <c r="Q811" s="63">
        <v>66</v>
      </c>
      <c r="R811" s="63">
        <v>25</v>
      </c>
      <c r="S811" s="63"/>
      <c r="T811" s="63"/>
      <c r="U811" s="63"/>
      <c r="V811" s="63"/>
      <c r="W811" s="63">
        <v>22</v>
      </c>
      <c r="X811" s="63"/>
      <c r="Y811" s="63"/>
      <c r="Z811" s="63"/>
      <c r="AA811" s="63"/>
      <c r="AB811" s="63"/>
      <c r="AN811" t="str">
        <f t="shared" si="330"/>
        <v>East Bridgewater</v>
      </c>
      <c r="AO811" t="s">
        <v>234</v>
      </c>
      <c r="AP811">
        <v>8</v>
      </c>
      <c r="AR811" s="111">
        <v>25</v>
      </c>
      <c r="AS811" s="113">
        <v>23</v>
      </c>
      <c r="AT811" s="113">
        <v>30</v>
      </c>
      <c r="AU811" s="117">
        <v>18455</v>
      </c>
      <c r="AV811" s="117">
        <f t="shared" si="331"/>
        <v>25023</v>
      </c>
      <c r="AW811" t="s">
        <v>1480</v>
      </c>
      <c r="AX811">
        <f t="shared" si="325"/>
        <v>2518455</v>
      </c>
      <c r="AY811" s="66"/>
      <c r="AZ811" s="66"/>
      <c r="BC811">
        <v>17.5</v>
      </c>
      <c r="BD811">
        <v>0.26</v>
      </c>
      <c r="BE811">
        <v>17.239999999999998</v>
      </c>
      <c r="BH811" s="123">
        <f t="shared" si="326"/>
        <v>0</v>
      </c>
      <c r="BI811" s="123">
        <f t="shared" si="327"/>
        <v>0.52800000000000002</v>
      </c>
      <c r="BJ811">
        <f t="shared" si="328"/>
        <v>0</v>
      </c>
    </row>
    <row r="812" spans="1:62" hidden="1" outlineLevel="1">
      <c r="A812" s="64" t="s">
        <v>2759</v>
      </c>
      <c r="B812" s="8" t="s">
        <v>1328</v>
      </c>
      <c r="C812" s="1">
        <f t="shared" si="318"/>
        <v>1152</v>
      </c>
      <c r="D812" s="5">
        <f>IF(N812&gt;0, RANK(N812,(N812:P812,Q812:AE812)),0)</f>
        <v>2</v>
      </c>
      <c r="E812" s="5">
        <f>IF(O812&gt;0,RANK(O812,(N812:P812,Q812:AE812)),0)</f>
        <v>1</v>
      </c>
      <c r="F812" s="5">
        <f t="shared" si="319"/>
        <v>0</v>
      </c>
      <c r="G812" s="1">
        <f t="shared" si="320"/>
        <v>193</v>
      </c>
      <c r="H812" s="2">
        <f t="shared" si="329"/>
        <v>0.16753472222222221</v>
      </c>
      <c r="I812" s="6"/>
      <c r="J812" s="2">
        <f t="shared" si="321"/>
        <v>0.4079861111111111</v>
      </c>
      <c r="K812" s="2">
        <f t="shared" si="322"/>
        <v>0.57552083333333337</v>
      </c>
      <c r="L812" s="2">
        <f t="shared" si="323"/>
        <v>0</v>
      </c>
      <c r="M812" s="2">
        <f t="shared" si="324"/>
        <v>1.6493055555555469E-2</v>
      </c>
      <c r="N812" s="63">
        <v>470</v>
      </c>
      <c r="O812" s="63">
        <v>663</v>
      </c>
      <c r="P812" s="63"/>
      <c r="Q812" s="63">
        <v>11</v>
      </c>
      <c r="R812" s="63">
        <v>4</v>
      </c>
      <c r="S812" s="63"/>
      <c r="T812" s="63"/>
      <c r="U812" s="63"/>
      <c r="V812" s="63"/>
      <c r="W812" s="63">
        <v>4</v>
      </c>
      <c r="X812" s="63"/>
      <c r="Y812" s="63"/>
      <c r="Z812" s="63"/>
      <c r="AA812" s="63"/>
      <c r="AB812" s="63"/>
      <c r="AN812" t="str">
        <f t="shared" si="330"/>
        <v>East Brookfield</v>
      </c>
      <c r="AO812" s="8" t="s">
        <v>1783</v>
      </c>
      <c r="AP812">
        <v>1</v>
      </c>
      <c r="AR812" s="111">
        <v>25</v>
      </c>
      <c r="AS812" s="113">
        <v>27</v>
      </c>
      <c r="AT812" s="113">
        <v>70</v>
      </c>
      <c r="AU812" s="117">
        <v>18560</v>
      </c>
      <c r="AV812" s="117">
        <f t="shared" si="331"/>
        <v>25027</v>
      </c>
      <c r="AW812" t="s">
        <v>1480</v>
      </c>
      <c r="AX812">
        <f t="shared" si="325"/>
        <v>2518560</v>
      </c>
      <c r="AY812" s="66"/>
      <c r="AZ812" s="66"/>
      <c r="BC812">
        <v>10.38</v>
      </c>
      <c r="BD812">
        <v>0.53</v>
      </c>
      <c r="BE812">
        <v>9.84</v>
      </c>
      <c r="BH812" s="123">
        <f t="shared" si="326"/>
        <v>0</v>
      </c>
      <c r="BI812" s="123">
        <f t="shared" si="327"/>
        <v>0.57499999999999996</v>
      </c>
      <c r="BJ812">
        <f t="shared" si="328"/>
        <v>0</v>
      </c>
    </row>
    <row r="813" spans="1:62" hidden="1" outlineLevel="1">
      <c r="A813" s="64" t="s">
        <v>1912</v>
      </c>
      <c r="B813" s="8" t="s">
        <v>1328</v>
      </c>
      <c r="C813" s="1">
        <f t="shared" si="318"/>
        <v>8735</v>
      </c>
      <c r="D813" s="5">
        <f>IF(N813&gt;0, RANK(N813,(N813:P813,Q813:AE813)),0)</f>
        <v>2</v>
      </c>
      <c r="E813" s="5">
        <f>IF(O813&gt;0,RANK(O813,(N813:P813,Q813:AE813)),0)</f>
        <v>1</v>
      </c>
      <c r="F813" s="5">
        <f t="shared" si="319"/>
        <v>0</v>
      </c>
      <c r="G813" s="1">
        <f t="shared" si="320"/>
        <v>436</v>
      </c>
      <c r="H813" s="2">
        <f t="shared" si="329"/>
        <v>4.9914138523182598E-2</v>
      </c>
      <c r="I813" s="6"/>
      <c r="J813" s="2">
        <f t="shared" si="321"/>
        <v>0.4684602175157413</v>
      </c>
      <c r="K813" s="2">
        <f t="shared" si="322"/>
        <v>0.5183743560389239</v>
      </c>
      <c r="L813" s="2">
        <f t="shared" si="323"/>
        <v>0</v>
      </c>
      <c r="M813" s="2">
        <f t="shared" si="324"/>
        <v>1.3165426445334805E-2</v>
      </c>
      <c r="N813" s="63">
        <v>4092</v>
      </c>
      <c r="O813" s="63">
        <v>4528</v>
      </c>
      <c r="P813" s="63"/>
      <c r="Q813" s="63">
        <v>69</v>
      </c>
      <c r="R813" s="63">
        <v>27</v>
      </c>
      <c r="S813" s="63"/>
      <c r="T813" s="63"/>
      <c r="U813" s="63"/>
      <c r="V813" s="63"/>
      <c r="W813" s="63">
        <v>19</v>
      </c>
      <c r="X813" s="63"/>
      <c r="Y813" s="63"/>
      <c r="Z813" s="63"/>
      <c r="AA813" s="63"/>
      <c r="AB813" s="63"/>
      <c r="AN813" t="str">
        <f t="shared" si="330"/>
        <v>East Longmeadow</v>
      </c>
      <c r="AO813" t="s">
        <v>2870</v>
      </c>
      <c r="AP813">
        <v>1</v>
      </c>
      <c r="AR813" s="111">
        <v>25</v>
      </c>
      <c r="AS813" s="113">
        <v>13</v>
      </c>
      <c r="AT813" s="113">
        <v>30</v>
      </c>
      <c r="AU813" s="117">
        <v>19645</v>
      </c>
      <c r="AV813" s="117">
        <f t="shared" si="331"/>
        <v>25013</v>
      </c>
      <c r="AW813" t="s">
        <v>1480</v>
      </c>
      <c r="AX813">
        <f t="shared" si="325"/>
        <v>2519645</v>
      </c>
      <c r="AY813" s="66"/>
      <c r="AZ813" s="66"/>
      <c r="BC813">
        <v>13.01</v>
      </c>
      <c r="BD813">
        <v>0.04</v>
      </c>
      <c r="BE813">
        <v>12.97</v>
      </c>
      <c r="BH813" s="123">
        <f t="shared" si="326"/>
        <v>0</v>
      </c>
      <c r="BI813" s="123">
        <f t="shared" si="327"/>
        <v>0.51800000000000002</v>
      </c>
      <c r="BJ813">
        <f t="shared" si="328"/>
        <v>0</v>
      </c>
    </row>
    <row r="814" spans="1:62" hidden="1" outlineLevel="1">
      <c r="A814" s="64" t="s">
        <v>1379</v>
      </c>
      <c r="B814" s="8" t="s">
        <v>1328</v>
      </c>
      <c r="C814" s="1">
        <f t="shared" si="318"/>
        <v>3690</v>
      </c>
      <c r="D814" s="5">
        <f>IF(N814&gt;0, RANK(N814,(N814:P814,Q814:AE814)),0)</f>
        <v>1</v>
      </c>
      <c r="E814" s="5">
        <f>IF(O814&gt;0,RANK(O814,(N814:P814,Q814:AE814)),0)</f>
        <v>2</v>
      </c>
      <c r="F814" s="5">
        <f t="shared" si="319"/>
        <v>0</v>
      </c>
      <c r="G814" s="1">
        <f t="shared" si="320"/>
        <v>742</v>
      </c>
      <c r="H814" s="2">
        <f t="shared" si="329"/>
        <v>0.20108401084010841</v>
      </c>
      <c r="I814" s="6"/>
      <c r="J814" s="2">
        <f t="shared" si="321"/>
        <v>0.59295392953929538</v>
      </c>
      <c r="K814" s="2">
        <f t="shared" si="322"/>
        <v>0.39186991869918697</v>
      </c>
      <c r="L814" s="2">
        <f t="shared" si="323"/>
        <v>0</v>
      </c>
      <c r="M814" s="2">
        <f t="shared" si="324"/>
        <v>1.5176151761517653E-2</v>
      </c>
      <c r="N814" s="63">
        <v>2188</v>
      </c>
      <c r="O814" s="63">
        <v>1446</v>
      </c>
      <c r="P814" s="63"/>
      <c r="Q814" s="63">
        <v>24</v>
      </c>
      <c r="R814" s="63">
        <v>21</v>
      </c>
      <c r="S814" s="63"/>
      <c r="T814" s="63"/>
      <c r="U814" s="63"/>
      <c r="V814" s="63"/>
      <c r="W814" s="63">
        <v>11</v>
      </c>
      <c r="X814" s="63"/>
      <c r="Y814" s="63"/>
      <c r="Z814" s="63"/>
      <c r="AA814" s="63"/>
      <c r="AB814" s="63"/>
      <c r="AN814" t="str">
        <f t="shared" si="330"/>
        <v>Eastham</v>
      </c>
      <c r="AO814" t="s">
        <v>2425</v>
      </c>
      <c r="AP814">
        <v>9</v>
      </c>
      <c r="AR814" s="111">
        <v>25</v>
      </c>
      <c r="AS814" s="113">
        <v>1</v>
      </c>
      <c r="AT814" s="113">
        <v>30</v>
      </c>
      <c r="AU814" s="117">
        <v>19295</v>
      </c>
      <c r="AV814" s="117">
        <f t="shared" si="331"/>
        <v>25001</v>
      </c>
      <c r="AW814" t="s">
        <v>1480</v>
      </c>
      <c r="AX814">
        <f t="shared" si="325"/>
        <v>2519295</v>
      </c>
      <c r="AY814" s="66"/>
      <c r="AZ814" s="66"/>
      <c r="BC814">
        <v>27.25</v>
      </c>
      <c r="BD814">
        <v>13.26</v>
      </c>
      <c r="BE814">
        <v>13.99</v>
      </c>
      <c r="BH814" s="123">
        <f t="shared" si="326"/>
        <v>0.59199999999999997</v>
      </c>
      <c r="BI814" s="123">
        <f t="shared" si="327"/>
        <v>0</v>
      </c>
      <c r="BJ814">
        <f t="shared" si="328"/>
        <v>0</v>
      </c>
    </row>
    <row r="815" spans="1:62" hidden="1" outlineLevel="1">
      <c r="A815" s="64" t="s">
        <v>2136</v>
      </c>
      <c r="B815" s="8" t="s">
        <v>1328</v>
      </c>
      <c r="C815" s="1">
        <f t="shared" si="318"/>
        <v>9035</v>
      </c>
      <c r="D815" s="5">
        <f>IF(N815&gt;0, RANK(N815,(N815:P815,Q815:AE815)),0)</f>
        <v>1</v>
      </c>
      <c r="E815" s="5">
        <f>IF(O815&gt;0,RANK(O815,(N815:P815,Q815:AE815)),0)</f>
        <v>2</v>
      </c>
      <c r="F815" s="5">
        <f t="shared" si="319"/>
        <v>0</v>
      </c>
      <c r="G815" s="1">
        <f t="shared" si="320"/>
        <v>3820</v>
      </c>
      <c r="H815" s="2">
        <f t="shared" si="329"/>
        <v>0.42280022136137246</v>
      </c>
      <c r="I815" s="6"/>
      <c r="J815" s="2">
        <f t="shared" si="321"/>
        <v>0.69540675152185949</v>
      </c>
      <c r="K815" s="2">
        <f t="shared" si="322"/>
        <v>0.27260653016048697</v>
      </c>
      <c r="L815" s="2">
        <f t="shared" si="323"/>
        <v>0</v>
      </c>
      <c r="M815" s="2">
        <f t="shared" si="324"/>
        <v>3.198671831765354E-2</v>
      </c>
      <c r="N815" s="63">
        <v>6283</v>
      </c>
      <c r="O815" s="63">
        <v>2463</v>
      </c>
      <c r="P815" s="63"/>
      <c r="Q815" s="63">
        <v>103</v>
      </c>
      <c r="R815" s="63">
        <v>157</v>
      </c>
      <c r="S815" s="63"/>
      <c r="T815" s="63"/>
      <c r="U815" s="63"/>
      <c r="V815" s="63"/>
      <c r="W815" s="63">
        <v>29</v>
      </c>
      <c r="X815" s="63"/>
      <c r="Y815" s="63"/>
      <c r="Z815" s="63"/>
      <c r="AA815" s="63"/>
      <c r="AB815" s="63"/>
      <c r="AN815" t="str">
        <f t="shared" si="330"/>
        <v>Easthampton</v>
      </c>
      <c r="AO815" t="s">
        <v>2187</v>
      </c>
      <c r="AP815">
        <v>1</v>
      </c>
      <c r="AR815" s="111">
        <v>25</v>
      </c>
      <c r="AS815" s="113">
        <v>15</v>
      </c>
      <c r="AT815" s="113">
        <v>25</v>
      </c>
      <c r="AU815" s="117">
        <v>19330</v>
      </c>
      <c r="AV815" s="117">
        <f t="shared" si="331"/>
        <v>25015</v>
      </c>
      <c r="AW815" t="s">
        <v>1257</v>
      </c>
      <c r="AX815">
        <f t="shared" si="325"/>
        <v>2519330</v>
      </c>
      <c r="AY815" s="66"/>
      <c r="AZ815" s="66"/>
      <c r="BC815">
        <v>13.6</v>
      </c>
      <c r="BD815">
        <v>0.19</v>
      </c>
      <c r="BE815">
        <v>13.42</v>
      </c>
      <c r="BH815" s="123">
        <f t="shared" si="326"/>
        <v>0.69499999999999995</v>
      </c>
      <c r="BI815" s="123">
        <f t="shared" si="327"/>
        <v>0</v>
      </c>
      <c r="BJ815">
        <f t="shared" si="328"/>
        <v>0</v>
      </c>
    </row>
    <row r="816" spans="1:62" hidden="1" outlineLevel="1">
      <c r="A816" s="64" t="s">
        <v>2539</v>
      </c>
      <c r="B816" s="8" t="s">
        <v>1328</v>
      </c>
      <c r="C816" s="1">
        <f t="shared" si="318"/>
        <v>12107</v>
      </c>
      <c r="D816" s="5">
        <f>IF(N816&gt;0, RANK(N816,(N816:P816,Q816:AE816)),0)</f>
        <v>2</v>
      </c>
      <c r="E816" s="5">
        <f>IF(O816&gt;0,RANK(O816,(N816:P816,Q816:AE816)),0)</f>
        <v>1</v>
      </c>
      <c r="F816" s="5">
        <f t="shared" si="319"/>
        <v>0</v>
      </c>
      <c r="G816" s="1">
        <f t="shared" si="320"/>
        <v>798</v>
      </c>
      <c r="H816" s="2">
        <f t="shared" si="329"/>
        <v>6.5912282150821844E-2</v>
      </c>
      <c r="I816" s="6"/>
      <c r="J816" s="2">
        <f t="shared" si="321"/>
        <v>0.43462459734038161</v>
      </c>
      <c r="K816" s="2">
        <f t="shared" si="322"/>
        <v>0.5005368794912034</v>
      </c>
      <c r="L816" s="2">
        <f t="shared" si="323"/>
        <v>0</v>
      </c>
      <c r="M816" s="2">
        <f t="shared" si="324"/>
        <v>6.4838523168414985E-2</v>
      </c>
      <c r="N816" s="63">
        <v>5262</v>
      </c>
      <c r="O816" s="63">
        <v>6060</v>
      </c>
      <c r="P816" s="63"/>
      <c r="Q816" s="63">
        <v>84</v>
      </c>
      <c r="R816" s="63">
        <v>670</v>
      </c>
      <c r="S816" s="63"/>
      <c r="T816" s="63"/>
      <c r="U816" s="63"/>
      <c r="V816" s="63"/>
      <c r="W816" s="63">
        <v>31</v>
      </c>
      <c r="X816" s="63"/>
      <c r="Y816" s="63"/>
      <c r="Z816" s="63"/>
      <c r="AA816" s="63"/>
      <c r="AB816" s="63"/>
      <c r="AN816" t="str">
        <f t="shared" si="330"/>
        <v>Easton</v>
      </c>
      <c r="AO816" t="s">
        <v>2226</v>
      </c>
      <c r="AP816">
        <v>4</v>
      </c>
      <c r="AR816" s="111">
        <v>25</v>
      </c>
      <c r="AS816" s="113">
        <v>5</v>
      </c>
      <c r="AT816" s="113">
        <v>30</v>
      </c>
      <c r="AU816" s="117">
        <v>20100</v>
      </c>
      <c r="AV816" s="117">
        <f t="shared" si="331"/>
        <v>25005</v>
      </c>
      <c r="AW816" t="s">
        <v>1480</v>
      </c>
      <c r="AX816">
        <f t="shared" si="325"/>
        <v>2520100</v>
      </c>
      <c r="AY816" s="66"/>
      <c r="AZ816" s="66"/>
      <c r="BC816">
        <v>29.17</v>
      </c>
      <c r="BD816">
        <v>0.74</v>
      </c>
      <c r="BE816">
        <v>28.44</v>
      </c>
      <c r="BH816" s="123">
        <f t="shared" si="326"/>
        <v>0</v>
      </c>
      <c r="BI816" s="123">
        <f t="shared" si="327"/>
        <v>0.5</v>
      </c>
      <c r="BJ816">
        <f t="shared" si="328"/>
        <v>0</v>
      </c>
    </row>
    <row r="817" spans="1:62" hidden="1" outlineLevel="1">
      <c r="A817" s="64" t="s">
        <v>1882</v>
      </c>
      <c r="B817" s="8" t="s">
        <v>1328</v>
      </c>
      <c r="C817" s="1">
        <f t="shared" si="318"/>
        <v>2570</v>
      </c>
      <c r="D817" s="5">
        <f>IF(N817&gt;0, RANK(N817,(N817:P817,Q817:AE817)),0)</f>
        <v>1</v>
      </c>
      <c r="E817" s="5">
        <f>IF(O817&gt;0,RANK(O817,(N817:P817,Q817:AE817)),0)</f>
        <v>2</v>
      </c>
      <c r="F817" s="5">
        <f t="shared" si="319"/>
        <v>0</v>
      </c>
      <c r="G817" s="1">
        <f t="shared" si="320"/>
        <v>874</v>
      </c>
      <c r="H817" s="2">
        <f t="shared" si="329"/>
        <v>0.34007782101167316</v>
      </c>
      <c r="I817" s="6"/>
      <c r="J817" s="2">
        <f t="shared" si="321"/>
        <v>0.66186770428015562</v>
      </c>
      <c r="K817" s="2">
        <f t="shared" si="322"/>
        <v>0.32178988326848251</v>
      </c>
      <c r="L817" s="2">
        <f t="shared" si="323"/>
        <v>0</v>
      </c>
      <c r="M817" s="2">
        <f t="shared" si="324"/>
        <v>1.6342412451361865E-2</v>
      </c>
      <c r="N817" s="63">
        <v>1701</v>
      </c>
      <c r="O817" s="63">
        <v>827</v>
      </c>
      <c r="P817" s="63"/>
      <c r="Q817" s="63">
        <v>22</v>
      </c>
      <c r="R817" s="63">
        <v>14</v>
      </c>
      <c r="S817" s="63"/>
      <c r="T817" s="63"/>
      <c r="U817" s="63"/>
      <c r="V817" s="63"/>
      <c r="W817" s="63">
        <v>6</v>
      </c>
      <c r="X817" s="63"/>
      <c r="Y817" s="63"/>
      <c r="Z817" s="63"/>
      <c r="AA817" s="63"/>
      <c r="AB817" s="63"/>
      <c r="AN817" t="str">
        <f t="shared" si="330"/>
        <v>Edgartown</v>
      </c>
      <c r="AO817" t="s">
        <v>3056</v>
      </c>
      <c r="AP817">
        <v>9</v>
      </c>
      <c r="AR817" s="111">
        <v>25</v>
      </c>
      <c r="AS817" s="113">
        <v>7</v>
      </c>
      <c r="AT817" s="113">
        <v>10</v>
      </c>
      <c r="AU817" s="117">
        <v>21150</v>
      </c>
      <c r="AV817" s="117">
        <f t="shared" si="331"/>
        <v>25007</v>
      </c>
      <c r="AW817" t="s">
        <v>1480</v>
      </c>
      <c r="AX817">
        <f t="shared" si="325"/>
        <v>2521150</v>
      </c>
      <c r="AY817" s="66"/>
      <c r="AZ817" s="66"/>
      <c r="BC817">
        <v>122.74</v>
      </c>
      <c r="BD817">
        <v>95.75</v>
      </c>
      <c r="BE817">
        <v>26.99</v>
      </c>
      <c r="BH817" s="123">
        <f t="shared" si="326"/>
        <v>0.66100000000000003</v>
      </c>
      <c r="BI817" s="123">
        <f t="shared" si="327"/>
        <v>0</v>
      </c>
      <c r="BJ817">
        <f t="shared" si="328"/>
        <v>0</v>
      </c>
    </row>
    <row r="818" spans="1:62" hidden="1" outlineLevel="1">
      <c r="A818" s="64" t="s">
        <v>3001</v>
      </c>
      <c r="B818" s="8" t="s">
        <v>1328</v>
      </c>
      <c r="C818" s="1">
        <f t="shared" si="318"/>
        <v>842</v>
      </c>
      <c r="D818" s="5">
        <f>IF(N818&gt;0, RANK(N818,(N818:P818,Q818:AE818)),0)</f>
        <v>1</v>
      </c>
      <c r="E818" s="5">
        <f>IF(O818&gt;0,RANK(O818,(N818:P818,Q818:AE818)),0)</f>
        <v>2</v>
      </c>
      <c r="F818" s="5">
        <f t="shared" si="319"/>
        <v>0</v>
      </c>
      <c r="G818" s="1">
        <f t="shared" si="320"/>
        <v>525</v>
      </c>
      <c r="H818" s="2">
        <f t="shared" si="329"/>
        <v>0.62351543942992871</v>
      </c>
      <c r="I818" s="6"/>
      <c r="J818" s="2">
        <f t="shared" si="321"/>
        <v>0.80403800475059384</v>
      </c>
      <c r="K818" s="2">
        <f t="shared" si="322"/>
        <v>0.18052256532066507</v>
      </c>
      <c r="L818" s="2">
        <f t="shared" si="323"/>
        <v>0</v>
      </c>
      <c r="M818" s="2">
        <f t="shared" si="324"/>
        <v>1.5439429928741089E-2</v>
      </c>
      <c r="N818" s="63">
        <v>677</v>
      </c>
      <c r="O818" s="63">
        <v>152</v>
      </c>
      <c r="P818" s="63"/>
      <c r="Q818" s="63">
        <v>4</v>
      </c>
      <c r="R818" s="63">
        <v>9</v>
      </c>
      <c r="S818" s="63"/>
      <c r="T818" s="63"/>
      <c r="U818" s="63"/>
      <c r="V818" s="63"/>
      <c r="W818" s="63">
        <v>0</v>
      </c>
      <c r="X818" s="63"/>
      <c r="Y818" s="63"/>
      <c r="Z818" s="63"/>
      <c r="AA818" s="63"/>
      <c r="AB818" s="63"/>
      <c r="AN818" t="str">
        <f t="shared" si="330"/>
        <v>Egremont</v>
      </c>
      <c r="AO818" t="s">
        <v>2326</v>
      </c>
      <c r="AP818">
        <v>1</v>
      </c>
      <c r="AR818" s="111">
        <v>25</v>
      </c>
      <c r="AS818" s="113">
        <v>3</v>
      </c>
      <c r="AT818" s="113">
        <v>35</v>
      </c>
      <c r="AU818" s="117">
        <v>21360</v>
      </c>
      <c r="AV818" s="117">
        <f t="shared" si="331"/>
        <v>25003</v>
      </c>
      <c r="AW818" t="s">
        <v>1480</v>
      </c>
      <c r="AX818">
        <f t="shared" si="325"/>
        <v>2521360</v>
      </c>
      <c r="AY818" s="66"/>
      <c r="AZ818" s="66"/>
      <c r="BC818">
        <v>18.95</v>
      </c>
      <c r="BD818">
        <v>0.12</v>
      </c>
      <c r="BE818">
        <v>18.84</v>
      </c>
      <c r="BH818" s="123">
        <f t="shared" si="326"/>
        <v>0.80400000000000005</v>
      </c>
      <c r="BI818" s="123">
        <f t="shared" si="327"/>
        <v>0</v>
      </c>
      <c r="BJ818">
        <f t="shared" si="328"/>
        <v>0</v>
      </c>
    </row>
    <row r="819" spans="1:62" hidden="1" outlineLevel="1">
      <c r="A819" s="64" t="s">
        <v>2310</v>
      </c>
      <c r="B819" s="8" t="s">
        <v>1328</v>
      </c>
      <c r="C819" s="1">
        <f t="shared" si="318"/>
        <v>773</v>
      </c>
      <c r="D819" s="5">
        <f>IF(N819&gt;0, RANK(N819,(N819:P819,Q819:AE819)),0)</f>
        <v>1</v>
      </c>
      <c r="E819" s="5">
        <f>IF(O819&gt;0,RANK(O819,(N819:P819,Q819:AE819)),0)</f>
        <v>2</v>
      </c>
      <c r="F819" s="5">
        <f t="shared" si="319"/>
        <v>0</v>
      </c>
      <c r="G819" s="1">
        <f t="shared" si="320"/>
        <v>357</v>
      </c>
      <c r="H819" s="2">
        <f t="shared" si="329"/>
        <v>0.46183699870633893</v>
      </c>
      <c r="I819" s="6"/>
      <c r="J819" s="2">
        <f t="shared" si="321"/>
        <v>0.72056921086675296</v>
      </c>
      <c r="K819" s="2">
        <f t="shared" si="322"/>
        <v>0.25873221216041398</v>
      </c>
      <c r="L819" s="2">
        <f t="shared" si="323"/>
        <v>0</v>
      </c>
      <c r="M819" s="2">
        <f t="shared" si="324"/>
        <v>2.069857697283306E-2</v>
      </c>
      <c r="N819" s="63">
        <v>557</v>
      </c>
      <c r="O819" s="63">
        <v>200</v>
      </c>
      <c r="P819" s="63"/>
      <c r="Q819" s="63">
        <v>8</v>
      </c>
      <c r="R819" s="63">
        <v>5</v>
      </c>
      <c r="S819" s="63"/>
      <c r="T819" s="63"/>
      <c r="U819" s="63"/>
      <c r="V819" s="63"/>
      <c r="W819" s="63">
        <v>3</v>
      </c>
      <c r="X819" s="63"/>
      <c r="Y819" s="63"/>
      <c r="Z819" s="63"/>
      <c r="AA819" s="63"/>
      <c r="AB819" s="63"/>
      <c r="AN819" t="str">
        <f t="shared" si="330"/>
        <v>Erving</v>
      </c>
      <c r="AO819" t="s">
        <v>1146</v>
      </c>
      <c r="AP819">
        <v>2</v>
      </c>
      <c r="AR819" s="111">
        <v>25</v>
      </c>
      <c r="AS819" s="113">
        <v>11</v>
      </c>
      <c r="AT819" s="113">
        <v>40</v>
      </c>
      <c r="AU819" s="117">
        <v>21780</v>
      </c>
      <c r="AV819" s="117">
        <f t="shared" si="331"/>
        <v>25011</v>
      </c>
      <c r="AW819" t="s">
        <v>1480</v>
      </c>
      <c r="AX819">
        <f t="shared" si="325"/>
        <v>2521780</v>
      </c>
      <c r="AY819" s="66"/>
      <c r="AZ819" s="66"/>
      <c r="BC819">
        <v>14.39</v>
      </c>
      <c r="BD819">
        <v>0.52</v>
      </c>
      <c r="BE819">
        <v>13.87</v>
      </c>
      <c r="BH819" s="123">
        <f t="shared" si="326"/>
        <v>0.72</v>
      </c>
      <c r="BI819" s="123">
        <f t="shared" si="327"/>
        <v>0</v>
      </c>
      <c r="BJ819">
        <f t="shared" si="328"/>
        <v>0</v>
      </c>
    </row>
    <row r="820" spans="1:62" hidden="1" outlineLevel="1">
      <c r="A820" s="64" t="s">
        <v>849</v>
      </c>
      <c r="B820" s="8" t="s">
        <v>1328</v>
      </c>
      <c r="C820" s="1">
        <f t="shared" si="318"/>
        <v>2173</v>
      </c>
      <c r="D820" s="5">
        <f>IF(N820&gt;0, RANK(N820,(N820:P820,Q820:AE820)),0)</f>
        <v>1</v>
      </c>
      <c r="E820" s="5">
        <f>IF(O820&gt;0,RANK(O820,(N820:P820,Q820:AE820)),0)</f>
        <v>2</v>
      </c>
      <c r="F820" s="5">
        <f t="shared" si="319"/>
        <v>0</v>
      </c>
      <c r="G820" s="1">
        <f t="shared" si="320"/>
        <v>197</v>
      </c>
      <c r="H820" s="2">
        <f t="shared" si="329"/>
        <v>9.0658076392084674E-2</v>
      </c>
      <c r="I820" s="6"/>
      <c r="J820" s="2">
        <f t="shared" si="321"/>
        <v>0.53520478601012422</v>
      </c>
      <c r="K820" s="2">
        <f t="shared" si="322"/>
        <v>0.4445467096180396</v>
      </c>
      <c r="L820" s="2">
        <f t="shared" si="323"/>
        <v>0</v>
      </c>
      <c r="M820" s="2">
        <f t="shared" si="324"/>
        <v>2.0248504371836173E-2</v>
      </c>
      <c r="N820" s="63">
        <v>1163</v>
      </c>
      <c r="O820" s="63">
        <v>966</v>
      </c>
      <c r="P820" s="63"/>
      <c r="Q820" s="63">
        <v>29</v>
      </c>
      <c r="R820" s="63">
        <v>14</v>
      </c>
      <c r="S820" s="63"/>
      <c r="T820" s="63"/>
      <c r="U820" s="63"/>
      <c r="V820" s="63"/>
      <c r="W820" s="63">
        <v>1</v>
      </c>
      <c r="X820" s="63"/>
      <c r="Y820" s="63"/>
      <c r="Z820" s="63"/>
      <c r="AA820" s="63"/>
      <c r="AB820" s="63"/>
      <c r="AN820" t="str">
        <f t="shared" si="330"/>
        <v>Essex</v>
      </c>
      <c r="AO820" t="s">
        <v>849</v>
      </c>
      <c r="AP820">
        <v>6</v>
      </c>
      <c r="AR820" s="111">
        <v>25</v>
      </c>
      <c r="AS820" s="113">
        <v>9</v>
      </c>
      <c r="AT820" s="113">
        <v>30</v>
      </c>
      <c r="AU820" s="117">
        <v>21850</v>
      </c>
      <c r="AV820" s="117">
        <f t="shared" si="331"/>
        <v>25009</v>
      </c>
      <c r="AW820" t="s">
        <v>1480</v>
      </c>
      <c r="AX820">
        <f t="shared" si="325"/>
        <v>2521850</v>
      </c>
      <c r="AY820" s="66"/>
      <c r="AZ820" s="66"/>
      <c r="BC820">
        <v>15.94</v>
      </c>
      <c r="BD820">
        <v>1.78</v>
      </c>
      <c r="BE820">
        <v>14.16</v>
      </c>
      <c r="BH820" s="123">
        <f t="shared" si="326"/>
        <v>0.53500000000000003</v>
      </c>
      <c r="BI820" s="123">
        <f t="shared" si="327"/>
        <v>0</v>
      </c>
      <c r="BJ820">
        <f t="shared" si="328"/>
        <v>0</v>
      </c>
    </row>
    <row r="821" spans="1:62" hidden="1" outlineLevel="1">
      <c r="A821" s="64" t="s">
        <v>1997</v>
      </c>
      <c r="B821" s="8" t="s">
        <v>1328</v>
      </c>
      <c r="C821" s="1">
        <f t="shared" si="318"/>
        <v>13175</v>
      </c>
      <c r="D821" s="5">
        <f>IF(N821&gt;0, RANK(N821,(N821:P821,Q821:AE821)),0)</f>
        <v>1</v>
      </c>
      <c r="E821" s="5">
        <f>IF(O821&gt;0,RANK(O821,(N821:P821,Q821:AE821)),0)</f>
        <v>2</v>
      </c>
      <c r="F821" s="5">
        <f t="shared" si="319"/>
        <v>0</v>
      </c>
      <c r="G821" s="1">
        <f t="shared" si="320"/>
        <v>5820</v>
      </c>
      <c r="H821" s="2">
        <f t="shared" si="329"/>
        <v>0.44174573055028465</v>
      </c>
      <c r="I821" s="6"/>
      <c r="J821" s="2">
        <f t="shared" si="321"/>
        <v>0.71415559772296011</v>
      </c>
      <c r="K821" s="2">
        <f t="shared" si="322"/>
        <v>0.27240986717267551</v>
      </c>
      <c r="L821" s="2">
        <f t="shared" si="323"/>
        <v>0</v>
      </c>
      <c r="M821" s="2">
        <f t="shared" si="324"/>
        <v>1.3434535104364376E-2</v>
      </c>
      <c r="N821" s="63">
        <v>9409</v>
      </c>
      <c r="O821" s="63">
        <v>3589</v>
      </c>
      <c r="P821" s="63"/>
      <c r="Q821" s="63">
        <v>93</v>
      </c>
      <c r="R821" s="63">
        <v>45</v>
      </c>
      <c r="S821" s="63"/>
      <c r="T821" s="63"/>
      <c r="U821" s="63"/>
      <c r="V821" s="63"/>
      <c r="W821" s="63">
        <v>39</v>
      </c>
      <c r="X821" s="63"/>
      <c r="Y821" s="63"/>
      <c r="Z821" s="63"/>
      <c r="AA821" s="63"/>
      <c r="AB821" s="63"/>
      <c r="AN821" t="str">
        <f t="shared" si="330"/>
        <v>Everett</v>
      </c>
      <c r="AO821" t="s">
        <v>506</v>
      </c>
      <c r="AP821">
        <v>7</v>
      </c>
      <c r="AR821" s="111">
        <v>25</v>
      </c>
      <c r="AS821" s="113">
        <v>17</v>
      </c>
      <c r="AT821" s="113">
        <v>85</v>
      </c>
      <c r="AU821" s="117">
        <v>21990</v>
      </c>
      <c r="AV821" s="117">
        <f t="shared" si="331"/>
        <v>25017</v>
      </c>
      <c r="AW821" t="s">
        <v>1257</v>
      </c>
      <c r="AX821">
        <f t="shared" si="325"/>
        <v>2521990</v>
      </c>
      <c r="AY821" s="66"/>
      <c r="AZ821" s="66"/>
      <c r="BC821">
        <v>3.67</v>
      </c>
      <c r="BD821">
        <v>0.28000000000000003</v>
      </c>
      <c r="BE821">
        <v>3.38</v>
      </c>
      <c r="BH821" s="123">
        <f t="shared" si="326"/>
        <v>0.71399999999999997</v>
      </c>
      <c r="BI821" s="123">
        <f t="shared" si="327"/>
        <v>0</v>
      </c>
      <c r="BJ821">
        <f t="shared" si="328"/>
        <v>0</v>
      </c>
    </row>
    <row r="822" spans="1:62" hidden="1" outlineLevel="1">
      <c r="A822" s="64" t="s">
        <v>1897</v>
      </c>
      <c r="B822" s="8" t="s">
        <v>1328</v>
      </c>
      <c r="C822" s="1">
        <f t="shared" si="318"/>
        <v>8247</v>
      </c>
      <c r="D822" s="5">
        <f>IF(N822&gt;0, RANK(N822,(N822:P822,Q822:AE822)),0)</f>
        <v>1</v>
      </c>
      <c r="E822" s="5">
        <f>IF(O822&gt;0,RANK(O822,(N822:P822,Q822:AE822)),0)</f>
        <v>2</v>
      </c>
      <c r="F822" s="5">
        <f t="shared" si="319"/>
        <v>0</v>
      </c>
      <c r="G822" s="1">
        <f t="shared" si="320"/>
        <v>1955</v>
      </c>
      <c r="H822" s="2">
        <f t="shared" si="329"/>
        <v>0.23705589911482963</v>
      </c>
      <c r="I822" s="6"/>
      <c r="J822" s="2">
        <f t="shared" si="321"/>
        <v>0.60761489026312598</v>
      </c>
      <c r="K822" s="2">
        <f t="shared" si="322"/>
        <v>0.37055899114829632</v>
      </c>
      <c r="L822" s="2">
        <f t="shared" si="323"/>
        <v>0</v>
      </c>
      <c r="M822" s="2">
        <f t="shared" si="324"/>
        <v>2.1826118588577692E-2</v>
      </c>
      <c r="N822" s="63">
        <v>5011</v>
      </c>
      <c r="O822" s="63">
        <v>3056</v>
      </c>
      <c r="P822" s="63"/>
      <c r="Q822" s="63">
        <v>107</v>
      </c>
      <c r="R822" s="63">
        <v>46</v>
      </c>
      <c r="S822" s="63"/>
      <c r="T822" s="63"/>
      <c r="U822" s="63"/>
      <c r="V822" s="63"/>
      <c r="W822" s="63">
        <v>27</v>
      </c>
      <c r="X822" s="63"/>
      <c r="Y822" s="63"/>
      <c r="Z822" s="63"/>
      <c r="AA822" s="63"/>
      <c r="AB822" s="63"/>
      <c r="AN822" t="str">
        <f t="shared" si="330"/>
        <v>Fairhaven</v>
      </c>
      <c r="AO822" t="s">
        <v>2226</v>
      </c>
      <c r="AP822">
        <v>9</v>
      </c>
      <c r="AR822" s="111">
        <v>25</v>
      </c>
      <c r="AS822" s="113">
        <v>5</v>
      </c>
      <c r="AT822" s="113">
        <v>35</v>
      </c>
      <c r="AU822" s="117">
        <v>22130</v>
      </c>
      <c r="AV822" s="117">
        <f t="shared" si="331"/>
        <v>25005</v>
      </c>
      <c r="AW822" t="s">
        <v>1480</v>
      </c>
      <c r="AX822">
        <f t="shared" si="325"/>
        <v>2522130</v>
      </c>
      <c r="AY822" s="66"/>
      <c r="AZ822" s="66"/>
      <c r="BC822">
        <v>14.1</v>
      </c>
      <c r="BD822">
        <v>1.7</v>
      </c>
      <c r="BE822">
        <v>12.4</v>
      </c>
      <c r="BH822" s="123">
        <f t="shared" si="326"/>
        <v>0.60699999999999998</v>
      </c>
      <c r="BI822" s="123">
        <f t="shared" si="327"/>
        <v>0</v>
      </c>
      <c r="BJ822">
        <f t="shared" si="328"/>
        <v>0</v>
      </c>
    </row>
    <row r="823" spans="1:62" hidden="1" outlineLevel="1">
      <c r="A823" s="64" t="s">
        <v>3067</v>
      </c>
      <c r="B823" s="8" t="s">
        <v>1328</v>
      </c>
      <c r="C823" s="1">
        <f t="shared" si="318"/>
        <v>29746</v>
      </c>
      <c r="D823" s="5">
        <f>IF(N823&gt;0, RANK(N823,(N823:P823,Q823:AE823)),0)</f>
        <v>1</v>
      </c>
      <c r="E823" s="5">
        <f>IF(O823&gt;0,RANK(O823,(N823:P823,Q823:AE823)),0)</f>
        <v>2</v>
      </c>
      <c r="F823" s="5">
        <f t="shared" si="319"/>
        <v>0</v>
      </c>
      <c r="G823" s="1">
        <f t="shared" si="320"/>
        <v>14488</v>
      </c>
      <c r="H823" s="2">
        <f t="shared" si="329"/>
        <v>0.48705708330531838</v>
      </c>
      <c r="I823" s="6"/>
      <c r="J823" s="2">
        <f t="shared" si="321"/>
        <v>0.73549384791232431</v>
      </c>
      <c r="K823" s="2">
        <f t="shared" si="322"/>
        <v>0.24843676460700598</v>
      </c>
      <c r="L823" s="2">
        <f t="shared" si="323"/>
        <v>0</v>
      </c>
      <c r="M823" s="2">
        <f t="shared" si="324"/>
        <v>1.6069387480669717E-2</v>
      </c>
      <c r="N823" s="63">
        <v>21878</v>
      </c>
      <c r="O823" s="63">
        <v>7390</v>
      </c>
      <c r="P823" s="63"/>
      <c r="Q823" s="63">
        <v>299</v>
      </c>
      <c r="R823" s="63">
        <v>128</v>
      </c>
      <c r="S823" s="63"/>
      <c r="T823" s="63"/>
      <c r="U823" s="63"/>
      <c r="V823" s="63"/>
      <c r="W823" s="63">
        <v>51</v>
      </c>
      <c r="X823" s="63"/>
      <c r="Y823" s="63"/>
      <c r="Z823" s="63"/>
      <c r="AA823" s="63"/>
      <c r="AB823" s="63"/>
      <c r="AN823" t="str">
        <f t="shared" si="330"/>
        <v>Fall River</v>
      </c>
      <c r="AO823" t="s">
        <v>2226</v>
      </c>
      <c r="AR823" s="111">
        <v>25</v>
      </c>
      <c r="AS823" s="113">
        <v>5</v>
      </c>
      <c r="AT823" s="113">
        <v>40</v>
      </c>
      <c r="AU823" s="117">
        <v>23000</v>
      </c>
      <c r="AV823" s="117">
        <f t="shared" si="331"/>
        <v>25005</v>
      </c>
      <c r="AW823" t="s">
        <v>1257</v>
      </c>
      <c r="AX823">
        <f t="shared" si="325"/>
        <v>2523000</v>
      </c>
      <c r="AY823" s="66"/>
      <c r="AZ823" s="66"/>
      <c r="BC823">
        <v>38.22</v>
      </c>
      <c r="BD823">
        <v>7.2</v>
      </c>
      <c r="BE823">
        <v>31.02</v>
      </c>
      <c r="BH823" s="123">
        <f t="shared" si="326"/>
        <v>0.73499999999999999</v>
      </c>
      <c r="BI823" s="123">
        <f t="shared" si="327"/>
        <v>0</v>
      </c>
      <c r="BJ823">
        <f t="shared" si="328"/>
        <v>0</v>
      </c>
    </row>
    <row r="824" spans="1:62" hidden="1" outlineLevel="1">
      <c r="A824" s="64" t="s">
        <v>1532</v>
      </c>
      <c r="B824" s="8" t="s">
        <v>1328</v>
      </c>
      <c r="C824" s="1">
        <f t="shared" si="318"/>
        <v>19589</v>
      </c>
      <c r="D824" s="5">
        <f>IF(N824&gt;0, RANK(N824,(N824:P824,Q824:AE824)),0)</f>
        <v>1</v>
      </c>
      <c r="E824" s="5">
        <f>IF(O824&gt;0,RANK(O824,(N824:P824,Q824:AE824)),0)</f>
        <v>2</v>
      </c>
      <c r="F824" s="5">
        <f t="shared" si="319"/>
        <v>0</v>
      </c>
      <c r="G824" s="1">
        <f t="shared" si="320"/>
        <v>2964</v>
      </c>
      <c r="H824" s="2">
        <f t="shared" si="329"/>
        <v>0.1513094083414161</v>
      </c>
      <c r="I824" s="6"/>
      <c r="J824" s="2">
        <f t="shared" si="321"/>
        <v>0.56802286997804885</v>
      </c>
      <c r="K824" s="2">
        <f t="shared" si="322"/>
        <v>0.41671346163663281</v>
      </c>
      <c r="L824" s="2">
        <f t="shared" si="323"/>
        <v>0</v>
      </c>
      <c r="M824" s="2">
        <f t="shared" si="324"/>
        <v>1.5263668385318341E-2</v>
      </c>
      <c r="N824" s="63">
        <v>11127</v>
      </c>
      <c r="O824" s="63">
        <v>8163</v>
      </c>
      <c r="P824" s="63"/>
      <c r="Q824" s="63">
        <v>153</v>
      </c>
      <c r="R824" s="63">
        <v>112</v>
      </c>
      <c r="S824" s="63"/>
      <c r="T824" s="63"/>
      <c r="U824" s="63"/>
      <c r="V824" s="63"/>
      <c r="W824" s="63">
        <v>34</v>
      </c>
      <c r="X824" s="63"/>
      <c r="Y824" s="63"/>
      <c r="Z824" s="63"/>
      <c r="AA824" s="63"/>
      <c r="AB824" s="63"/>
      <c r="AN824" t="str">
        <f t="shared" si="330"/>
        <v>Falmouth</v>
      </c>
      <c r="AO824" t="s">
        <v>2425</v>
      </c>
      <c r="AP824">
        <v>9</v>
      </c>
      <c r="AR824" s="111">
        <v>25</v>
      </c>
      <c r="AS824" s="113">
        <v>1</v>
      </c>
      <c r="AT824" s="113">
        <v>35</v>
      </c>
      <c r="AU824" s="117">
        <v>23105</v>
      </c>
      <c r="AV824" s="117">
        <f t="shared" si="331"/>
        <v>25001</v>
      </c>
      <c r="AW824" t="s">
        <v>1480</v>
      </c>
      <c r="AX824">
        <f t="shared" si="325"/>
        <v>2523105</v>
      </c>
      <c r="AY824" s="66"/>
      <c r="AZ824" s="66"/>
      <c r="BC824">
        <v>54.43</v>
      </c>
      <c r="BD824">
        <v>10.18</v>
      </c>
      <c r="BE824">
        <v>44.24</v>
      </c>
      <c r="BH824" s="123">
        <f t="shared" si="326"/>
        <v>0.56799999999999995</v>
      </c>
      <c r="BI824" s="123">
        <f t="shared" si="327"/>
        <v>0</v>
      </c>
      <c r="BJ824">
        <f t="shared" si="328"/>
        <v>0</v>
      </c>
    </row>
    <row r="825" spans="1:62" hidden="1" outlineLevel="1">
      <c r="A825" s="64" t="s">
        <v>3082</v>
      </c>
      <c r="B825" s="8" t="s">
        <v>1328</v>
      </c>
      <c r="C825" s="1">
        <f t="shared" si="318"/>
        <v>14453</v>
      </c>
      <c r="D825" s="5">
        <f>IF(N825&gt;0, RANK(N825,(N825:P825,Q825:AE825)),0)</f>
        <v>1</v>
      </c>
      <c r="E825" s="5">
        <f>IF(O825&gt;0,RANK(O825,(N825:P825,Q825:AE825)),0)</f>
        <v>2</v>
      </c>
      <c r="F825" s="5">
        <f t="shared" si="319"/>
        <v>0</v>
      </c>
      <c r="G825" s="1">
        <f t="shared" si="320"/>
        <v>2945</v>
      </c>
      <c r="H825" s="2">
        <f t="shared" si="329"/>
        <v>0.20376392444475194</v>
      </c>
      <c r="I825" s="6"/>
      <c r="J825" s="2">
        <f t="shared" si="321"/>
        <v>0.59136511450909846</v>
      </c>
      <c r="K825" s="2">
        <f t="shared" si="322"/>
        <v>0.38760119006434651</v>
      </c>
      <c r="L825" s="2">
        <f t="shared" si="323"/>
        <v>0</v>
      </c>
      <c r="M825" s="2">
        <f t="shared" si="324"/>
        <v>2.1033695426555032E-2</v>
      </c>
      <c r="N825" s="63">
        <v>8547</v>
      </c>
      <c r="O825" s="63">
        <v>5602</v>
      </c>
      <c r="P825" s="63"/>
      <c r="Q825" s="63">
        <v>216</v>
      </c>
      <c r="R825" s="63">
        <v>71</v>
      </c>
      <c r="S825" s="63"/>
      <c r="T825" s="63"/>
      <c r="U825" s="63"/>
      <c r="V825" s="63"/>
      <c r="W825" s="63">
        <v>17</v>
      </c>
      <c r="X825" s="63"/>
      <c r="Y825" s="63"/>
      <c r="Z825" s="63"/>
      <c r="AA825" s="63"/>
      <c r="AB825" s="63"/>
      <c r="AN825" t="str">
        <f t="shared" si="330"/>
        <v>Fitchburg</v>
      </c>
      <c r="AO825" s="8" t="s">
        <v>1783</v>
      </c>
      <c r="AP825">
        <v>3</v>
      </c>
      <c r="AR825" s="111">
        <v>25</v>
      </c>
      <c r="AS825" s="113">
        <v>27</v>
      </c>
      <c r="AT825" s="113">
        <v>75</v>
      </c>
      <c r="AU825" s="117">
        <v>23875</v>
      </c>
      <c r="AV825" s="117">
        <f t="shared" si="331"/>
        <v>25027</v>
      </c>
      <c r="AW825" t="s">
        <v>1257</v>
      </c>
      <c r="AX825">
        <f t="shared" si="325"/>
        <v>2523875</v>
      </c>
      <c r="AY825" s="66"/>
      <c r="AZ825" s="66"/>
      <c r="BC825">
        <v>28.06</v>
      </c>
      <c r="BD825">
        <v>0.3</v>
      </c>
      <c r="BE825">
        <v>27.76</v>
      </c>
      <c r="BH825" s="123">
        <f t="shared" si="326"/>
        <v>0.59099999999999997</v>
      </c>
      <c r="BI825" s="123">
        <f t="shared" si="327"/>
        <v>0</v>
      </c>
      <c r="BJ825">
        <f t="shared" si="328"/>
        <v>0</v>
      </c>
    </row>
    <row r="826" spans="1:62" hidden="1" outlineLevel="1">
      <c r="A826" s="64" t="s">
        <v>1541</v>
      </c>
      <c r="B826" s="8" t="s">
        <v>1328</v>
      </c>
      <c r="C826" s="1">
        <f t="shared" si="318"/>
        <v>393</v>
      </c>
      <c r="D826" s="5">
        <f>IF(N826&gt;0, RANK(N826,(N826:P826,Q826:AE826)),0)</f>
        <v>1</v>
      </c>
      <c r="E826" s="5">
        <f>IF(O826&gt;0,RANK(O826,(N826:P826,Q826:AE826)),0)</f>
        <v>2</v>
      </c>
      <c r="F826" s="5">
        <f t="shared" si="319"/>
        <v>0</v>
      </c>
      <c r="G826" s="1">
        <f t="shared" si="320"/>
        <v>128</v>
      </c>
      <c r="H826" s="2">
        <f t="shared" si="329"/>
        <v>0.32569974554707382</v>
      </c>
      <c r="I826" s="6"/>
      <c r="J826" s="2">
        <f t="shared" si="321"/>
        <v>0.64885496183206104</v>
      </c>
      <c r="K826" s="2">
        <f t="shared" si="322"/>
        <v>0.32315521628498728</v>
      </c>
      <c r="L826" s="2">
        <f t="shared" si="323"/>
        <v>0</v>
      </c>
      <c r="M826" s="2">
        <f t="shared" si="324"/>
        <v>2.7989821882951682E-2</v>
      </c>
      <c r="N826" s="63">
        <v>255</v>
      </c>
      <c r="O826" s="63">
        <v>127</v>
      </c>
      <c r="P826" s="63"/>
      <c r="Q826" s="63">
        <v>7</v>
      </c>
      <c r="R826" s="63">
        <v>1</v>
      </c>
      <c r="S826" s="63"/>
      <c r="T826" s="63"/>
      <c r="U826" s="63"/>
      <c r="V826" s="63"/>
      <c r="W826" s="63">
        <v>3</v>
      </c>
      <c r="X826" s="63"/>
      <c r="Y826" s="63"/>
      <c r="Z826" s="63"/>
      <c r="AA826" s="63"/>
      <c r="AB826" s="63"/>
      <c r="AN826" t="str">
        <f t="shared" si="330"/>
        <v>Florida</v>
      </c>
      <c r="AO826" t="s">
        <v>2326</v>
      </c>
      <c r="AP826">
        <v>1</v>
      </c>
      <c r="AR826" s="111">
        <v>25</v>
      </c>
      <c r="AS826" s="113">
        <v>3</v>
      </c>
      <c r="AT826" s="113">
        <v>40</v>
      </c>
      <c r="AU826" s="117">
        <v>24120</v>
      </c>
      <c r="AV826" s="117">
        <f t="shared" si="331"/>
        <v>25003</v>
      </c>
      <c r="AW826" t="s">
        <v>1480</v>
      </c>
      <c r="AX826">
        <f t="shared" si="325"/>
        <v>2524120</v>
      </c>
      <c r="AY826" s="66"/>
      <c r="AZ826" s="66"/>
      <c r="BC826">
        <v>24.56</v>
      </c>
      <c r="BD826">
        <v>0.2</v>
      </c>
      <c r="BE826">
        <v>24.36</v>
      </c>
      <c r="BH826" s="123">
        <f t="shared" si="326"/>
        <v>0.64800000000000002</v>
      </c>
      <c r="BI826" s="123">
        <f t="shared" si="327"/>
        <v>0</v>
      </c>
      <c r="BJ826">
        <f t="shared" si="328"/>
        <v>0</v>
      </c>
    </row>
    <row r="827" spans="1:62" hidden="1" outlineLevel="1">
      <c r="A827" s="64" t="s">
        <v>2190</v>
      </c>
      <c r="B827" s="8" t="s">
        <v>1328</v>
      </c>
      <c r="C827" s="1">
        <f t="shared" si="318"/>
        <v>9746</v>
      </c>
      <c r="D827" s="5">
        <f>IF(N827&gt;0, RANK(N827,(N827:P827,Q827:AE827)),0)</f>
        <v>2</v>
      </c>
      <c r="E827" s="5">
        <f>IF(O827&gt;0,RANK(O827,(N827:P827,Q827:AE827)),0)</f>
        <v>1</v>
      </c>
      <c r="F827" s="5">
        <f t="shared" si="319"/>
        <v>0</v>
      </c>
      <c r="G827" s="1">
        <f t="shared" si="320"/>
        <v>30</v>
      </c>
      <c r="H827" s="2">
        <f t="shared" si="329"/>
        <v>3.0781859224297149E-3</v>
      </c>
      <c r="I827" s="6"/>
      <c r="J827" s="2">
        <f t="shared" si="321"/>
        <v>0.49117586702236815</v>
      </c>
      <c r="K827" s="2">
        <f t="shared" si="322"/>
        <v>0.49425405294479785</v>
      </c>
      <c r="L827" s="2">
        <f t="shared" si="323"/>
        <v>0</v>
      </c>
      <c r="M827" s="2">
        <f t="shared" si="324"/>
        <v>1.4570080032833999E-2</v>
      </c>
      <c r="N827" s="63">
        <v>4787</v>
      </c>
      <c r="O827" s="63">
        <v>4817</v>
      </c>
      <c r="P827" s="63"/>
      <c r="Q827" s="63">
        <v>99</v>
      </c>
      <c r="R827" s="63">
        <v>22</v>
      </c>
      <c r="S827" s="63"/>
      <c r="T827" s="63"/>
      <c r="U827" s="63"/>
      <c r="V827" s="63"/>
      <c r="W827" s="63">
        <v>21</v>
      </c>
      <c r="X827" s="63"/>
      <c r="Y827" s="63"/>
      <c r="Z827" s="63"/>
      <c r="AA827" s="63"/>
      <c r="AB827" s="63"/>
      <c r="AN827" t="str">
        <f t="shared" si="330"/>
        <v>Foxborough</v>
      </c>
      <c r="AO827" t="s">
        <v>760</v>
      </c>
      <c r="AP827">
        <v>4</v>
      </c>
      <c r="AR827" s="111">
        <v>25</v>
      </c>
      <c r="AS827" s="113">
        <v>21</v>
      </c>
      <c r="AT827" s="113">
        <v>45</v>
      </c>
      <c r="AU827" s="117">
        <v>24820</v>
      </c>
      <c r="AV827" s="117">
        <f t="shared" si="331"/>
        <v>25021</v>
      </c>
      <c r="AW827" t="s">
        <v>1480</v>
      </c>
      <c r="AX827">
        <f t="shared" si="325"/>
        <v>2524820</v>
      </c>
      <c r="AY827" s="66"/>
      <c r="AZ827" s="66"/>
      <c r="BC827">
        <v>20.89</v>
      </c>
      <c r="BD827">
        <v>0.81</v>
      </c>
      <c r="BE827">
        <v>20.079999999999998</v>
      </c>
      <c r="BH827" s="123">
        <f t="shared" si="326"/>
        <v>0</v>
      </c>
      <c r="BI827" s="123">
        <f t="shared" si="327"/>
        <v>0.49399999999999999</v>
      </c>
      <c r="BJ827">
        <f t="shared" si="328"/>
        <v>0</v>
      </c>
    </row>
    <row r="828" spans="1:62" hidden="1" outlineLevel="1">
      <c r="A828" s="64" t="s">
        <v>2690</v>
      </c>
      <c r="B828" s="8" t="s">
        <v>1328</v>
      </c>
      <c r="C828" s="1">
        <f t="shared" si="318"/>
        <v>27971</v>
      </c>
      <c r="D828" s="5">
        <f>IF(N828&gt;0, RANK(N828,(N828:P828,Q828:AE828)),0)</f>
        <v>1</v>
      </c>
      <c r="E828" s="5">
        <f>IF(O828&gt;0,RANK(O828,(N828:P828,Q828:AE828)),0)</f>
        <v>2</v>
      </c>
      <c r="F828" s="5">
        <f t="shared" si="319"/>
        <v>0</v>
      </c>
      <c r="G828" s="1">
        <f t="shared" si="320"/>
        <v>9521</v>
      </c>
      <c r="H828" s="2">
        <f t="shared" si="329"/>
        <v>0.34038825926852811</v>
      </c>
      <c r="I828" s="6"/>
      <c r="J828" s="2">
        <f t="shared" si="321"/>
        <v>0.66136355511065037</v>
      </c>
      <c r="K828" s="2">
        <f t="shared" si="322"/>
        <v>0.3209752958421222</v>
      </c>
      <c r="L828" s="2">
        <f t="shared" si="323"/>
        <v>0</v>
      </c>
      <c r="M828" s="2">
        <f t="shared" si="324"/>
        <v>1.7661149047227431E-2</v>
      </c>
      <c r="N828" s="63">
        <v>18499</v>
      </c>
      <c r="O828" s="63">
        <v>8978</v>
      </c>
      <c r="P828" s="63"/>
      <c r="Q828" s="63">
        <v>265</v>
      </c>
      <c r="R828" s="63">
        <v>164</v>
      </c>
      <c r="S828" s="63"/>
      <c r="T828" s="63"/>
      <c r="U828" s="63"/>
      <c r="V828" s="63"/>
      <c r="W828" s="63">
        <v>65</v>
      </c>
      <c r="X828" s="63"/>
      <c r="Y828" s="63"/>
      <c r="Z828" s="63"/>
      <c r="AA828" s="63"/>
      <c r="AB828" s="63"/>
      <c r="AN828" t="str">
        <f t="shared" si="330"/>
        <v>Framingham</v>
      </c>
      <c r="AO828" t="s">
        <v>506</v>
      </c>
      <c r="AP828">
        <v>5</v>
      </c>
      <c r="AR828" s="111">
        <v>25</v>
      </c>
      <c r="AS828" s="113">
        <v>17</v>
      </c>
      <c r="AT828" s="113">
        <v>90</v>
      </c>
      <c r="AU828" s="117">
        <v>24925</v>
      </c>
      <c r="AV828" s="117">
        <f t="shared" si="331"/>
        <v>25017</v>
      </c>
      <c r="AW828" t="s">
        <v>1480</v>
      </c>
      <c r="AX828">
        <f t="shared" si="325"/>
        <v>2524925</v>
      </c>
      <c r="AY828" s="66"/>
      <c r="AZ828" s="66"/>
      <c r="BC828">
        <v>26.44</v>
      </c>
      <c r="BD828">
        <v>1.32</v>
      </c>
      <c r="BE828">
        <v>25.12</v>
      </c>
      <c r="BH828" s="123">
        <f t="shared" si="326"/>
        <v>0.66100000000000003</v>
      </c>
      <c r="BI828" s="123">
        <f t="shared" si="327"/>
        <v>0</v>
      </c>
      <c r="BJ828">
        <f t="shared" si="328"/>
        <v>0</v>
      </c>
    </row>
    <row r="829" spans="1:62" hidden="1" outlineLevel="1">
      <c r="A829" s="64" t="s">
        <v>1146</v>
      </c>
      <c r="B829" s="8" t="s">
        <v>1328</v>
      </c>
      <c r="C829" s="1">
        <f t="shared" si="318"/>
        <v>17489</v>
      </c>
      <c r="D829" s="5">
        <f>IF(N829&gt;0, RANK(N829,(N829:P829,Q829:AE829)),0)</f>
        <v>1</v>
      </c>
      <c r="E829" s="5">
        <f>IF(O829&gt;0,RANK(O829,(N829:P829,Q829:AE829)),0)</f>
        <v>2</v>
      </c>
      <c r="F829" s="5">
        <f t="shared" si="319"/>
        <v>0</v>
      </c>
      <c r="G829" s="1">
        <f t="shared" si="320"/>
        <v>50</v>
      </c>
      <c r="H829" s="2">
        <f t="shared" si="329"/>
        <v>2.858939905083195E-3</v>
      </c>
      <c r="I829" s="6"/>
      <c r="J829" s="2">
        <f t="shared" si="321"/>
        <v>0.4926525244439362</v>
      </c>
      <c r="K829" s="2">
        <f t="shared" si="322"/>
        <v>0.48979358453885297</v>
      </c>
      <c r="L829" s="2">
        <f t="shared" si="323"/>
        <v>0</v>
      </c>
      <c r="M829" s="2">
        <f t="shared" si="324"/>
        <v>1.7553891017210888E-2</v>
      </c>
      <c r="N829" s="63">
        <v>8616</v>
      </c>
      <c r="O829" s="63">
        <v>8566</v>
      </c>
      <c r="P829" s="63"/>
      <c r="Q829" s="63">
        <v>176</v>
      </c>
      <c r="R829" s="63">
        <v>87</v>
      </c>
      <c r="S829" s="63"/>
      <c r="T829" s="63"/>
      <c r="U829" s="63"/>
      <c r="V829" s="63"/>
      <c r="W829" s="63">
        <v>44</v>
      </c>
      <c r="X829" s="63"/>
      <c r="Y829" s="63"/>
      <c r="Z829" s="63"/>
      <c r="AA829" s="63"/>
      <c r="AB829" s="63"/>
      <c r="AN829" t="str">
        <f t="shared" si="330"/>
        <v>Franklin</v>
      </c>
      <c r="AO829" t="s">
        <v>760</v>
      </c>
      <c r="AP829">
        <v>4</v>
      </c>
      <c r="AR829" s="111">
        <v>25</v>
      </c>
      <c r="AS829" s="113">
        <v>21</v>
      </c>
      <c r="AT829" s="113">
        <v>50</v>
      </c>
      <c r="AU829" s="117">
        <v>25100</v>
      </c>
      <c r="AV829" s="117">
        <f t="shared" si="331"/>
        <v>25021</v>
      </c>
      <c r="AW829" t="s">
        <v>1257</v>
      </c>
      <c r="AX829">
        <f t="shared" si="325"/>
        <v>2525100</v>
      </c>
      <c r="AY829" s="66"/>
      <c r="AZ829" s="66"/>
      <c r="BC829">
        <v>27.01</v>
      </c>
      <c r="BD829">
        <v>0.27</v>
      </c>
      <c r="BE829">
        <v>26.74</v>
      </c>
      <c r="BH829" s="123">
        <f t="shared" si="326"/>
        <v>0.49199999999999999</v>
      </c>
      <c r="BI829" s="123">
        <f t="shared" si="327"/>
        <v>0</v>
      </c>
      <c r="BJ829">
        <f t="shared" si="328"/>
        <v>0</v>
      </c>
    </row>
    <row r="830" spans="1:62" hidden="1" outlineLevel="1">
      <c r="A830" s="64" t="s">
        <v>961</v>
      </c>
      <c r="B830" s="8" t="s">
        <v>1328</v>
      </c>
      <c r="C830" s="1">
        <f t="shared" si="318"/>
        <v>4673</v>
      </c>
      <c r="D830" s="5">
        <f>IF(N830&gt;0, RANK(N830,(N830:P830,Q830:AE830)),0)</f>
        <v>1</v>
      </c>
      <c r="E830" s="5">
        <f>IF(O830&gt;0,RANK(O830,(N830:P830,Q830:AE830)),0)</f>
        <v>2</v>
      </c>
      <c r="F830" s="5">
        <f t="shared" si="319"/>
        <v>0</v>
      </c>
      <c r="G830" s="1">
        <f t="shared" si="320"/>
        <v>71</v>
      </c>
      <c r="H830" s="2">
        <f t="shared" si="329"/>
        <v>1.5193665739353735E-2</v>
      </c>
      <c r="I830" s="6"/>
      <c r="J830" s="2">
        <f t="shared" si="321"/>
        <v>0.49604108709608391</v>
      </c>
      <c r="K830" s="2">
        <f t="shared" si="322"/>
        <v>0.48084742135673014</v>
      </c>
      <c r="L830" s="2">
        <f t="shared" si="323"/>
        <v>0</v>
      </c>
      <c r="M830" s="2">
        <f t="shared" si="324"/>
        <v>2.3111491547186003E-2</v>
      </c>
      <c r="N830" s="63">
        <v>2318</v>
      </c>
      <c r="O830" s="63">
        <v>2247</v>
      </c>
      <c r="P830" s="63"/>
      <c r="Q830" s="63">
        <v>66</v>
      </c>
      <c r="R830" s="63">
        <v>25</v>
      </c>
      <c r="S830" s="63"/>
      <c r="T830" s="63"/>
      <c r="U830" s="63"/>
      <c r="V830" s="63"/>
      <c r="W830" s="63">
        <v>17</v>
      </c>
      <c r="X830" s="63"/>
      <c r="Y830" s="63"/>
      <c r="Z830" s="63"/>
      <c r="AA830" s="63"/>
      <c r="AB830" s="63"/>
      <c r="AN830" t="str">
        <f t="shared" si="330"/>
        <v>Freetown</v>
      </c>
      <c r="AO830" t="s">
        <v>2226</v>
      </c>
      <c r="AP830">
        <v>4</v>
      </c>
      <c r="AR830" s="111">
        <v>25</v>
      </c>
      <c r="AS830" s="113">
        <v>5</v>
      </c>
      <c r="AT830" s="113">
        <v>45</v>
      </c>
      <c r="AU830" s="117">
        <v>25240</v>
      </c>
      <c r="AV830" s="117">
        <f t="shared" si="331"/>
        <v>25005</v>
      </c>
      <c r="AW830" t="s">
        <v>1480</v>
      </c>
      <c r="AX830">
        <f t="shared" si="325"/>
        <v>2525240</v>
      </c>
      <c r="AY830" s="66"/>
      <c r="AZ830" s="66"/>
      <c r="BC830">
        <v>38.299999999999997</v>
      </c>
      <c r="BD830">
        <v>1.69</v>
      </c>
      <c r="BE830">
        <v>36.61</v>
      </c>
      <c r="BH830" s="123">
        <f t="shared" si="326"/>
        <v>0.496</v>
      </c>
      <c r="BI830" s="123">
        <f t="shared" si="327"/>
        <v>0</v>
      </c>
      <c r="BJ830">
        <f t="shared" si="328"/>
        <v>0</v>
      </c>
    </row>
    <row r="831" spans="1:62" hidden="1" outlineLevel="1">
      <c r="A831" s="64" t="s">
        <v>1093</v>
      </c>
      <c r="B831" s="8" t="s">
        <v>1328</v>
      </c>
      <c r="C831" s="1">
        <f t="shared" si="318"/>
        <v>8237</v>
      </c>
      <c r="D831" s="5">
        <f>IF(N831&gt;0, RANK(N831,(N831:P831,Q831:AE831)),0)</f>
        <v>1</v>
      </c>
      <c r="E831" s="5">
        <f>IF(O831&gt;0,RANK(O831,(N831:P831,Q831:AE831)),0)</f>
        <v>2</v>
      </c>
      <c r="F831" s="5">
        <f t="shared" si="319"/>
        <v>0</v>
      </c>
      <c r="G831" s="1">
        <f t="shared" si="320"/>
        <v>1368</v>
      </c>
      <c r="H831" s="2">
        <f t="shared" si="329"/>
        <v>0.16607988345271338</v>
      </c>
      <c r="I831" s="6"/>
      <c r="J831" s="2">
        <f t="shared" si="321"/>
        <v>0.57047468738618434</v>
      </c>
      <c r="K831" s="2">
        <f t="shared" si="322"/>
        <v>0.40439480393347094</v>
      </c>
      <c r="L831" s="2">
        <f t="shared" si="323"/>
        <v>0</v>
      </c>
      <c r="M831" s="2">
        <f t="shared" si="324"/>
        <v>2.5130508680344721E-2</v>
      </c>
      <c r="N831" s="63">
        <v>4699</v>
      </c>
      <c r="O831" s="63">
        <v>3331</v>
      </c>
      <c r="P831" s="63"/>
      <c r="Q831" s="63">
        <v>117</v>
      </c>
      <c r="R831" s="63">
        <v>65</v>
      </c>
      <c r="S831" s="63"/>
      <c r="T831" s="63"/>
      <c r="U831" s="63"/>
      <c r="V831" s="63"/>
      <c r="W831" s="63">
        <v>25</v>
      </c>
      <c r="X831" s="63"/>
      <c r="Y831" s="63"/>
      <c r="Z831" s="63"/>
      <c r="AA831" s="63"/>
      <c r="AB831" s="63"/>
      <c r="AN831" t="str">
        <f t="shared" si="330"/>
        <v>Gardner</v>
      </c>
      <c r="AO831" s="8" t="s">
        <v>1783</v>
      </c>
      <c r="AP831">
        <v>3</v>
      </c>
      <c r="AR831" s="111">
        <v>25</v>
      </c>
      <c r="AS831" s="113">
        <v>27</v>
      </c>
      <c r="AT831" s="113">
        <v>80</v>
      </c>
      <c r="AU831" s="117">
        <v>25485</v>
      </c>
      <c r="AV831" s="117">
        <f t="shared" si="331"/>
        <v>25027</v>
      </c>
      <c r="AW831" t="s">
        <v>1257</v>
      </c>
      <c r="AX831">
        <f t="shared" si="325"/>
        <v>2525485</v>
      </c>
      <c r="AY831" s="66"/>
      <c r="AZ831" s="66"/>
      <c r="BC831">
        <v>23</v>
      </c>
      <c r="BD831">
        <v>0.81</v>
      </c>
      <c r="BE831">
        <v>22.19</v>
      </c>
      <c r="BH831" s="123">
        <f t="shared" si="326"/>
        <v>0.56999999999999995</v>
      </c>
      <c r="BI831" s="123">
        <f t="shared" si="327"/>
        <v>0</v>
      </c>
      <c r="BJ831">
        <f t="shared" si="328"/>
        <v>0</v>
      </c>
    </row>
    <row r="832" spans="1:62" hidden="1" outlineLevel="1">
      <c r="A832" s="64" t="s">
        <v>448</v>
      </c>
      <c r="B832" s="8" t="s">
        <v>1328</v>
      </c>
      <c r="C832" s="1">
        <f t="shared" si="318"/>
        <v>4930</v>
      </c>
      <c r="D832" s="5">
        <f>IF(N832&gt;0, RANK(N832,(N832:P832,Q832:AE832)),0)</f>
        <v>2</v>
      </c>
      <c r="E832" s="5">
        <f>IF(O832&gt;0,RANK(O832,(N832:P832,Q832:AE832)),0)</f>
        <v>1</v>
      </c>
      <c r="F832" s="5">
        <f t="shared" si="319"/>
        <v>0</v>
      </c>
      <c r="G832" s="1">
        <f t="shared" si="320"/>
        <v>306</v>
      </c>
      <c r="H832" s="2">
        <f t="shared" si="329"/>
        <v>6.2068965517241378E-2</v>
      </c>
      <c r="I832" s="6"/>
      <c r="J832" s="2">
        <f t="shared" si="321"/>
        <v>0.46105476673427992</v>
      </c>
      <c r="K832" s="2">
        <f t="shared" si="322"/>
        <v>0.52312373225152131</v>
      </c>
      <c r="L832" s="2">
        <f t="shared" si="323"/>
        <v>0</v>
      </c>
      <c r="M832" s="2">
        <f t="shared" si="324"/>
        <v>1.5821501014198769E-2</v>
      </c>
      <c r="N832" s="63">
        <v>2273</v>
      </c>
      <c r="O832" s="63">
        <v>2579</v>
      </c>
      <c r="P832" s="63"/>
      <c r="Q832" s="63">
        <v>49</v>
      </c>
      <c r="R832" s="63">
        <v>17</v>
      </c>
      <c r="S832" s="63"/>
      <c r="T832" s="63"/>
      <c r="U832" s="63"/>
      <c r="V832" s="63"/>
      <c r="W832" s="63">
        <v>12</v>
      </c>
      <c r="X832" s="63"/>
      <c r="Y832" s="63"/>
      <c r="Z832" s="63"/>
      <c r="AA832" s="63"/>
      <c r="AB832" s="63"/>
      <c r="AN832" t="str">
        <f t="shared" si="330"/>
        <v>Georgetown</v>
      </c>
      <c r="AO832" t="s">
        <v>849</v>
      </c>
      <c r="AP832">
        <v>6</v>
      </c>
      <c r="AR832" s="111">
        <v>25</v>
      </c>
      <c r="AS832" s="113">
        <v>9</v>
      </c>
      <c r="AT832" s="113">
        <v>35</v>
      </c>
      <c r="AU832" s="117">
        <v>25625</v>
      </c>
      <c r="AV832" s="117">
        <f t="shared" si="331"/>
        <v>25009</v>
      </c>
      <c r="AW832" t="s">
        <v>1480</v>
      </c>
      <c r="AX832">
        <f t="shared" si="325"/>
        <v>2525625</v>
      </c>
      <c r="AY832" s="66"/>
      <c r="AZ832" s="66"/>
      <c r="BC832">
        <v>13.17</v>
      </c>
      <c r="BD832">
        <v>0.23</v>
      </c>
      <c r="BE832">
        <v>12.94</v>
      </c>
      <c r="BH832" s="123">
        <f t="shared" si="326"/>
        <v>0</v>
      </c>
      <c r="BI832" s="123">
        <f t="shared" si="327"/>
        <v>0.52300000000000002</v>
      </c>
      <c r="BJ832">
        <f t="shared" si="328"/>
        <v>0</v>
      </c>
    </row>
    <row r="833" spans="1:62" hidden="1" outlineLevel="1">
      <c r="A833" s="64" t="s">
        <v>2791</v>
      </c>
      <c r="B833" s="8" t="s">
        <v>1328</v>
      </c>
      <c r="C833" s="1">
        <f t="shared" si="318"/>
        <v>899</v>
      </c>
      <c r="D833" s="5">
        <f>IF(N833&gt;0, RANK(N833,(N833:P833,Q833:AE833)),0)</f>
        <v>1</v>
      </c>
      <c r="E833" s="5">
        <f>IF(O833&gt;0,RANK(O833,(N833:P833,Q833:AE833)),0)</f>
        <v>2</v>
      </c>
      <c r="F833" s="5">
        <f t="shared" si="319"/>
        <v>0</v>
      </c>
      <c r="G833" s="1">
        <f t="shared" si="320"/>
        <v>440</v>
      </c>
      <c r="H833" s="2">
        <f t="shared" si="329"/>
        <v>0.48943270300333702</v>
      </c>
      <c r="I833" s="6"/>
      <c r="J833" s="2">
        <f t="shared" si="321"/>
        <v>0.72636262513904337</v>
      </c>
      <c r="K833" s="2">
        <f t="shared" si="322"/>
        <v>0.23692992213570635</v>
      </c>
      <c r="L833" s="2">
        <f t="shared" si="323"/>
        <v>0</v>
      </c>
      <c r="M833" s="2">
        <f t="shared" si="324"/>
        <v>3.6707452725250278E-2</v>
      </c>
      <c r="N833" s="63">
        <v>653</v>
      </c>
      <c r="O833" s="63">
        <v>213</v>
      </c>
      <c r="P833" s="63"/>
      <c r="Q833" s="63">
        <v>12</v>
      </c>
      <c r="R833" s="63">
        <v>18</v>
      </c>
      <c r="S833" s="63"/>
      <c r="T833" s="63"/>
      <c r="U833" s="63"/>
      <c r="V833" s="63"/>
      <c r="W833" s="63">
        <v>3</v>
      </c>
      <c r="X833" s="63"/>
      <c r="Y833" s="63"/>
      <c r="Z833" s="63"/>
      <c r="AA833" s="63"/>
      <c r="AB833" s="63"/>
      <c r="AN833" t="str">
        <f t="shared" si="330"/>
        <v>Gill</v>
      </c>
      <c r="AO833" t="s">
        <v>1146</v>
      </c>
      <c r="AP833">
        <v>2</v>
      </c>
      <c r="AR833" s="111">
        <v>25</v>
      </c>
      <c r="AS833" s="113">
        <v>11</v>
      </c>
      <c r="AT833" s="113">
        <v>45</v>
      </c>
      <c r="AU833" s="117">
        <v>25730</v>
      </c>
      <c r="AV833" s="117">
        <f t="shared" si="331"/>
        <v>25011</v>
      </c>
      <c r="AW833" t="s">
        <v>1480</v>
      </c>
      <c r="AX833">
        <f t="shared" si="325"/>
        <v>2525730</v>
      </c>
      <c r="AY833" s="66"/>
      <c r="AZ833" s="66"/>
      <c r="BC833">
        <v>14.82</v>
      </c>
      <c r="BD833">
        <v>0.84</v>
      </c>
      <c r="BE833">
        <v>13.98</v>
      </c>
      <c r="BH833" s="123">
        <f t="shared" si="326"/>
        <v>0.72599999999999998</v>
      </c>
      <c r="BI833" s="123">
        <f t="shared" si="327"/>
        <v>0</v>
      </c>
      <c r="BJ833">
        <f t="shared" si="328"/>
        <v>0</v>
      </c>
    </row>
    <row r="834" spans="1:62" hidden="1" outlineLevel="1">
      <c r="A834" s="64" t="s">
        <v>2452</v>
      </c>
      <c r="B834" s="8" t="s">
        <v>1328</v>
      </c>
      <c r="C834" s="1">
        <f t="shared" si="318"/>
        <v>15616</v>
      </c>
      <c r="D834" s="5">
        <f>IF(N834&gt;0, RANK(N834,(N834:P834,Q834:AE834)),0)</f>
        <v>1</v>
      </c>
      <c r="E834" s="5">
        <f>IF(O834&gt;0,RANK(O834,(N834:P834,Q834:AE834)),0)</f>
        <v>2</v>
      </c>
      <c r="F834" s="5">
        <f t="shared" si="319"/>
        <v>0</v>
      </c>
      <c r="G834" s="1">
        <f t="shared" si="320"/>
        <v>4245</v>
      </c>
      <c r="H834" s="2">
        <f t="shared" si="329"/>
        <v>0.27183657786885246</v>
      </c>
      <c r="I834" s="6"/>
      <c r="J834" s="2">
        <f t="shared" si="321"/>
        <v>0.62628073770491799</v>
      </c>
      <c r="K834" s="2">
        <f t="shared" si="322"/>
        <v>0.35444415983606559</v>
      </c>
      <c r="L834" s="2">
        <f t="shared" si="323"/>
        <v>0</v>
      </c>
      <c r="M834" s="2">
        <f t="shared" si="324"/>
        <v>1.9275102459016424E-2</v>
      </c>
      <c r="N834" s="63">
        <v>9780</v>
      </c>
      <c r="O834" s="63">
        <v>5535</v>
      </c>
      <c r="P834" s="63"/>
      <c r="Q834" s="63">
        <v>161</v>
      </c>
      <c r="R834" s="63">
        <v>79</v>
      </c>
      <c r="S834" s="63"/>
      <c r="T834" s="63"/>
      <c r="U834" s="63"/>
      <c r="V834" s="63"/>
      <c r="W834" s="63">
        <v>61</v>
      </c>
      <c r="X834" s="63"/>
      <c r="Y834" s="63"/>
      <c r="Z834" s="63"/>
      <c r="AA834" s="63"/>
      <c r="AB834" s="63"/>
      <c r="AN834" t="str">
        <f t="shared" si="330"/>
        <v>Gloucester</v>
      </c>
      <c r="AO834" t="s">
        <v>849</v>
      </c>
      <c r="AP834">
        <v>6</v>
      </c>
      <c r="AR834" s="111">
        <v>25</v>
      </c>
      <c r="AS834" s="113">
        <v>9</v>
      </c>
      <c r="AT834" s="113">
        <v>40</v>
      </c>
      <c r="AU834" s="117">
        <v>26150</v>
      </c>
      <c r="AV834" s="117">
        <f t="shared" si="331"/>
        <v>25009</v>
      </c>
      <c r="AW834" t="s">
        <v>1257</v>
      </c>
      <c r="AX834">
        <f t="shared" si="325"/>
        <v>2526150</v>
      </c>
      <c r="AY834" s="66"/>
      <c r="AZ834" s="66"/>
      <c r="BC834">
        <v>41.5</v>
      </c>
      <c r="BD834">
        <v>15.53</v>
      </c>
      <c r="BE834">
        <v>25.96</v>
      </c>
      <c r="BH834" s="123">
        <f t="shared" si="326"/>
        <v>0.626</v>
      </c>
      <c r="BI834" s="123">
        <f t="shared" si="327"/>
        <v>0</v>
      </c>
      <c r="BJ834">
        <f t="shared" si="328"/>
        <v>0</v>
      </c>
    </row>
    <row r="835" spans="1:62" hidden="1" outlineLevel="1">
      <c r="A835" s="64" t="s">
        <v>598</v>
      </c>
      <c r="B835" s="8" t="s">
        <v>1328</v>
      </c>
      <c r="C835" s="1">
        <f t="shared" si="318"/>
        <v>614</v>
      </c>
      <c r="D835" s="5">
        <f>IF(N835&gt;0, RANK(N835,(N835:P835,Q835:AE835)),0)</f>
        <v>1</v>
      </c>
      <c r="E835" s="5">
        <f>IF(O835&gt;0,RANK(O835,(N835:P835,Q835:AE835)),0)</f>
        <v>2</v>
      </c>
      <c r="F835" s="5">
        <f t="shared" si="319"/>
        <v>0</v>
      </c>
      <c r="G835" s="1">
        <f t="shared" si="320"/>
        <v>197</v>
      </c>
      <c r="H835" s="2">
        <f t="shared" si="329"/>
        <v>0.32084690553745926</v>
      </c>
      <c r="I835" s="6"/>
      <c r="J835" s="2">
        <f t="shared" si="321"/>
        <v>0.64332247557003253</v>
      </c>
      <c r="K835" s="2">
        <f t="shared" si="322"/>
        <v>0.32247557003257327</v>
      </c>
      <c r="L835" s="2">
        <f t="shared" si="323"/>
        <v>0</v>
      </c>
      <c r="M835" s="2">
        <f t="shared" si="324"/>
        <v>3.4201954397394208E-2</v>
      </c>
      <c r="N835" s="63">
        <v>395</v>
      </c>
      <c r="O835" s="63">
        <v>198</v>
      </c>
      <c r="P835" s="63"/>
      <c r="Q835" s="63">
        <v>10</v>
      </c>
      <c r="R835" s="63">
        <v>11</v>
      </c>
      <c r="S835" s="63"/>
      <c r="T835" s="63"/>
      <c r="U835" s="63"/>
      <c r="V835" s="63"/>
      <c r="W835" s="63">
        <v>0</v>
      </c>
      <c r="X835" s="63"/>
      <c r="Y835" s="63"/>
      <c r="Z835" s="63"/>
      <c r="AA835" s="63"/>
      <c r="AB835" s="63"/>
      <c r="AN835" t="str">
        <f t="shared" si="330"/>
        <v>Goshen</v>
      </c>
      <c r="AO835" t="s">
        <v>2187</v>
      </c>
      <c r="AP835">
        <v>1</v>
      </c>
      <c r="AR835" s="111">
        <v>25</v>
      </c>
      <c r="AS835" s="113">
        <v>15</v>
      </c>
      <c r="AT835" s="113">
        <v>30</v>
      </c>
      <c r="AU835" s="117">
        <v>26290</v>
      </c>
      <c r="AV835" s="117">
        <f t="shared" si="331"/>
        <v>25015</v>
      </c>
      <c r="AW835" t="s">
        <v>1480</v>
      </c>
      <c r="AX835">
        <f t="shared" si="325"/>
        <v>2526290</v>
      </c>
      <c r="AY835" s="66"/>
      <c r="AZ835" s="66"/>
      <c r="BC835">
        <v>17.72</v>
      </c>
      <c r="BD835">
        <v>0.35</v>
      </c>
      <c r="BE835">
        <v>17.37</v>
      </c>
      <c r="BH835" s="123">
        <f t="shared" si="326"/>
        <v>0.64300000000000002</v>
      </c>
      <c r="BI835" s="123">
        <f t="shared" si="327"/>
        <v>0</v>
      </c>
      <c r="BJ835">
        <f t="shared" si="328"/>
        <v>0</v>
      </c>
    </row>
    <row r="836" spans="1:62" hidden="1" outlineLevel="1">
      <c r="A836" s="64" t="s">
        <v>1990</v>
      </c>
      <c r="B836" s="8" t="s">
        <v>1328</v>
      </c>
      <c r="C836" s="1">
        <f t="shared" si="318"/>
        <v>87</v>
      </c>
      <c r="D836" s="5">
        <f>IF(N836&gt;0, RANK(N836,(N836:P836,Q836:AE836)),0)</f>
        <v>1</v>
      </c>
      <c r="E836" s="5">
        <f>IF(O836&gt;0,RANK(O836,(N836:P836,Q836:AE836)),0)</f>
        <v>2</v>
      </c>
      <c r="F836" s="5">
        <f t="shared" si="319"/>
        <v>0</v>
      </c>
      <c r="G836" s="1">
        <f t="shared" si="320"/>
        <v>13</v>
      </c>
      <c r="H836" s="2">
        <f t="shared" si="329"/>
        <v>0.14942528735632185</v>
      </c>
      <c r="I836" s="6"/>
      <c r="J836" s="2">
        <f t="shared" si="321"/>
        <v>0.56321839080459768</v>
      </c>
      <c r="K836" s="2">
        <f t="shared" si="322"/>
        <v>0.41379310344827586</v>
      </c>
      <c r="L836" s="2">
        <f t="shared" si="323"/>
        <v>0</v>
      </c>
      <c r="M836" s="2">
        <f t="shared" si="324"/>
        <v>2.2988505747126464E-2</v>
      </c>
      <c r="N836" s="63">
        <v>49</v>
      </c>
      <c r="O836" s="63">
        <v>36</v>
      </c>
      <c r="P836" s="63"/>
      <c r="Q836" s="63">
        <v>1</v>
      </c>
      <c r="R836" s="63">
        <v>1</v>
      </c>
      <c r="S836" s="63"/>
      <c r="T836" s="63"/>
      <c r="U836" s="63"/>
      <c r="V836" s="63"/>
      <c r="W836" s="63">
        <v>0</v>
      </c>
      <c r="X836" s="63"/>
      <c r="Y836" s="63"/>
      <c r="Z836" s="63"/>
      <c r="AA836" s="63"/>
      <c r="AB836" s="63"/>
      <c r="AN836" t="str">
        <f t="shared" si="330"/>
        <v>Gosnold</v>
      </c>
      <c r="AO836" t="s">
        <v>3056</v>
      </c>
      <c r="AP836">
        <v>9</v>
      </c>
      <c r="AR836" s="111">
        <v>25</v>
      </c>
      <c r="AS836" s="113">
        <v>7</v>
      </c>
      <c r="AT836" s="113">
        <v>20</v>
      </c>
      <c r="AU836" s="117">
        <v>26325</v>
      </c>
      <c r="AV836" s="117">
        <f t="shared" si="331"/>
        <v>25007</v>
      </c>
      <c r="AW836" t="s">
        <v>1480</v>
      </c>
      <c r="AX836">
        <f t="shared" si="325"/>
        <v>2526325</v>
      </c>
      <c r="AY836" s="66"/>
      <c r="AZ836" s="66"/>
      <c r="BC836">
        <v>140.16</v>
      </c>
      <c r="BD836">
        <v>126.82</v>
      </c>
      <c r="BE836">
        <v>13.34</v>
      </c>
      <c r="BH836" s="123">
        <f t="shared" si="326"/>
        <v>0.56299999999999994</v>
      </c>
      <c r="BI836" s="123">
        <f t="shared" si="327"/>
        <v>0</v>
      </c>
      <c r="BJ836">
        <f t="shared" si="328"/>
        <v>0</v>
      </c>
    </row>
    <row r="837" spans="1:62" hidden="1" outlineLevel="1">
      <c r="A837" s="64" t="s">
        <v>2273</v>
      </c>
      <c r="B837" s="8" t="s">
        <v>1328</v>
      </c>
      <c r="C837" s="1">
        <f t="shared" si="318"/>
        <v>9504</v>
      </c>
      <c r="D837" s="5">
        <f>IF(N837&gt;0, RANK(N837,(N837:P837,Q837:AE837)),0)</f>
        <v>1</v>
      </c>
      <c r="E837" s="5">
        <f>IF(O837&gt;0,RANK(O837,(N837:P837,Q837:AE837)),0)</f>
        <v>2</v>
      </c>
      <c r="F837" s="5">
        <f t="shared" si="319"/>
        <v>0</v>
      </c>
      <c r="G837" s="1">
        <f t="shared" si="320"/>
        <v>439</v>
      </c>
      <c r="H837" s="2">
        <f t="shared" si="329"/>
        <v>4.6191077441077442E-2</v>
      </c>
      <c r="I837" s="6"/>
      <c r="J837" s="2">
        <f t="shared" si="321"/>
        <v>0.51315235690235694</v>
      </c>
      <c r="K837" s="2">
        <f t="shared" si="322"/>
        <v>0.46696127946127947</v>
      </c>
      <c r="L837" s="2">
        <f t="shared" si="323"/>
        <v>0</v>
      </c>
      <c r="M837" s="2">
        <f t="shared" si="324"/>
        <v>1.9886363636363591E-2</v>
      </c>
      <c r="N837" s="63">
        <v>4877</v>
      </c>
      <c r="O837" s="63">
        <v>4438</v>
      </c>
      <c r="P837" s="63"/>
      <c r="Q837" s="63">
        <v>122</v>
      </c>
      <c r="R837" s="63">
        <v>49</v>
      </c>
      <c r="S837" s="63"/>
      <c r="T837" s="63"/>
      <c r="U837" s="63"/>
      <c r="V837" s="63"/>
      <c r="W837" s="63">
        <v>18</v>
      </c>
      <c r="X837" s="63"/>
      <c r="Y837" s="63"/>
      <c r="Z837" s="63"/>
      <c r="AA837" s="63"/>
      <c r="AB837" s="63"/>
      <c r="AN837" t="str">
        <f t="shared" si="330"/>
        <v>Grafton</v>
      </c>
      <c r="AO837" s="8" t="s">
        <v>1783</v>
      </c>
      <c r="AP837">
        <v>2</v>
      </c>
      <c r="AR837" s="111">
        <v>25</v>
      </c>
      <c r="AS837" s="113">
        <v>27</v>
      </c>
      <c r="AT837" s="113">
        <v>85</v>
      </c>
      <c r="AU837" s="117">
        <v>26430</v>
      </c>
      <c r="AV837" s="117">
        <f t="shared" si="331"/>
        <v>25027</v>
      </c>
      <c r="AW837" t="s">
        <v>1480</v>
      </c>
      <c r="AX837">
        <f t="shared" si="325"/>
        <v>2526430</v>
      </c>
      <c r="AY837" s="66"/>
      <c r="AZ837" s="66"/>
      <c r="BC837">
        <v>23.27</v>
      </c>
      <c r="BD837">
        <v>0.53</v>
      </c>
      <c r="BE837">
        <v>22.74</v>
      </c>
      <c r="BH837" s="123">
        <f t="shared" si="326"/>
        <v>0.51300000000000001</v>
      </c>
      <c r="BI837" s="123">
        <f t="shared" si="327"/>
        <v>0</v>
      </c>
      <c r="BJ837">
        <f t="shared" si="328"/>
        <v>0</v>
      </c>
    </row>
    <row r="838" spans="1:62" hidden="1" outlineLevel="1">
      <c r="A838" s="64" t="s">
        <v>2467</v>
      </c>
      <c r="B838" s="8" t="s">
        <v>1328</v>
      </c>
      <c r="C838" s="1">
        <f t="shared" si="318"/>
        <v>3506</v>
      </c>
      <c r="D838" s="5">
        <f>IF(N838&gt;0, RANK(N838,(N838:P838,Q838:AE838)),0)</f>
        <v>1</v>
      </c>
      <c r="E838" s="5">
        <f>IF(O838&gt;0,RANK(O838,(N838:P838,Q838:AE838)),0)</f>
        <v>2</v>
      </c>
      <c r="F838" s="5">
        <f t="shared" si="319"/>
        <v>0</v>
      </c>
      <c r="G838" s="1">
        <f t="shared" si="320"/>
        <v>295</v>
      </c>
      <c r="H838" s="2">
        <f t="shared" si="329"/>
        <v>8.414147176269253E-2</v>
      </c>
      <c r="I838" s="6"/>
      <c r="J838" s="2">
        <f t="shared" si="321"/>
        <v>0.53337136337706792</v>
      </c>
      <c r="K838" s="2">
        <f t="shared" si="322"/>
        <v>0.44922989161437538</v>
      </c>
      <c r="L838" s="2">
        <f t="shared" si="323"/>
        <v>0</v>
      </c>
      <c r="M838" s="2">
        <f t="shared" si="324"/>
        <v>1.7398745008556704E-2</v>
      </c>
      <c r="N838" s="63">
        <v>1870</v>
      </c>
      <c r="O838" s="63">
        <v>1575</v>
      </c>
      <c r="P838" s="63"/>
      <c r="Q838" s="63">
        <v>28</v>
      </c>
      <c r="R838" s="63">
        <v>28</v>
      </c>
      <c r="S838" s="63"/>
      <c r="T838" s="63"/>
      <c r="U838" s="63"/>
      <c r="V838" s="63"/>
      <c r="W838" s="63">
        <v>5</v>
      </c>
      <c r="X838" s="63"/>
      <c r="Y838" s="63"/>
      <c r="Z838" s="63"/>
      <c r="AA838" s="63"/>
      <c r="AB838" s="63"/>
      <c r="AN838" t="str">
        <f t="shared" si="330"/>
        <v>Granby</v>
      </c>
      <c r="AO838" t="s">
        <v>2187</v>
      </c>
      <c r="AP838">
        <v>1</v>
      </c>
      <c r="AR838" s="111">
        <v>25</v>
      </c>
      <c r="AS838" s="113">
        <v>15</v>
      </c>
      <c r="AT838" s="113">
        <v>35</v>
      </c>
      <c r="AU838" s="117">
        <v>26535</v>
      </c>
      <c r="AV838" s="117">
        <f t="shared" si="331"/>
        <v>25015</v>
      </c>
      <c r="AW838" t="s">
        <v>1480</v>
      </c>
      <c r="AX838">
        <f t="shared" si="325"/>
        <v>2526535</v>
      </c>
      <c r="AY838" s="66"/>
      <c r="AZ838" s="66"/>
      <c r="BC838">
        <v>28.07</v>
      </c>
      <c r="BD838">
        <v>0.2</v>
      </c>
      <c r="BE838">
        <v>27.86</v>
      </c>
      <c r="BH838" s="123">
        <f t="shared" si="326"/>
        <v>0.53300000000000003</v>
      </c>
      <c r="BI838" s="123">
        <f t="shared" si="327"/>
        <v>0</v>
      </c>
      <c r="BJ838">
        <f t="shared" si="328"/>
        <v>0</v>
      </c>
    </row>
    <row r="839" spans="1:62" hidden="1" outlineLevel="1">
      <c r="A839" s="64" t="s">
        <v>873</v>
      </c>
      <c r="B839" s="8" t="s">
        <v>1328</v>
      </c>
      <c r="C839" s="1">
        <f t="shared" si="318"/>
        <v>894</v>
      </c>
      <c r="D839" s="5">
        <f>IF(N839&gt;0, RANK(N839,(N839:P839,Q839:AE839)),0)</f>
        <v>2</v>
      </c>
      <c r="E839" s="5">
        <f>IF(O839&gt;0,RANK(O839,(N839:P839,Q839:AE839)),0)</f>
        <v>1</v>
      </c>
      <c r="F839" s="5">
        <f t="shared" si="319"/>
        <v>0</v>
      </c>
      <c r="G839" s="1">
        <f t="shared" si="320"/>
        <v>125</v>
      </c>
      <c r="H839" s="2">
        <f t="shared" si="329"/>
        <v>0.13982102908277405</v>
      </c>
      <c r="I839" s="6"/>
      <c r="J839" s="2">
        <f t="shared" si="321"/>
        <v>0.42170022371364652</v>
      </c>
      <c r="K839" s="2">
        <f t="shared" si="322"/>
        <v>0.56152125279642062</v>
      </c>
      <c r="L839" s="2">
        <f t="shared" si="323"/>
        <v>0</v>
      </c>
      <c r="M839" s="2">
        <f t="shared" si="324"/>
        <v>1.6778523489932917E-2</v>
      </c>
      <c r="N839" s="63">
        <v>377</v>
      </c>
      <c r="O839" s="63">
        <v>502</v>
      </c>
      <c r="P839" s="63"/>
      <c r="Q839" s="63">
        <v>11</v>
      </c>
      <c r="R839" s="63">
        <v>4</v>
      </c>
      <c r="S839" s="63"/>
      <c r="T839" s="63"/>
      <c r="U839" s="63"/>
      <c r="V839" s="63"/>
      <c r="W839" s="63">
        <v>0</v>
      </c>
      <c r="X839" s="63"/>
      <c r="Y839" s="63"/>
      <c r="Z839" s="63"/>
      <c r="AA839" s="63"/>
      <c r="AB839" s="63"/>
      <c r="AN839" t="str">
        <f t="shared" si="330"/>
        <v>Granville</v>
      </c>
      <c r="AO839" t="s">
        <v>2870</v>
      </c>
      <c r="AP839">
        <v>1</v>
      </c>
      <c r="AR839" s="111">
        <v>25</v>
      </c>
      <c r="AS839" s="113">
        <v>13</v>
      </c>
      <c r="AT839" s="113">
        <v>35</v>
      </c>
      <c r="AU839" s="117">
        <v>26675</v>
      </c>
      <c r="AV839" s="117">
        <f t="shared" si="331"/>
        <v>25013</v>
      </c>
      <c r="AW839" t="s">
        <v>1480</v>
      </c>
      <c r="AX839">
        <f t="shared" si="325"/>
        <v>2526675</v>
      </c>
      <c r="AY839" s="66"/>
      <c r="AZ839" s="66"/>
      <c r="BC839">
        <v>42.96</v>
      </c>
      <c r="BD839">
        <v>0.73</v>
      </c>
      <c r="BE839">
        <v>42.24</v>
      </c>
      <c r="BH839" s="123">
        <f t="shared" si="326"/>
        <v>0</v>
      </c>
      <c r="BI839" s="123">
        <f t="shared" si="327"/>
        <v>0.56100000000000005</v>
      </c>
      <c r="BJ839">
        <f t="shared" si="328"/>
        <v>0</v>
      </c>
    </row>
    <row r="840" spans="1:62" hidden="1" outlineLevel="1">
      <c r="A840" s="64" t="s">
        <v>2147</v>
      </c>
      <c r="B840" s="8" t="s">
        <v>1328</v>
      </c>
      <c r="C840" s="1">
        <f t="shared" si="318"/>
        <v>3609</v>
      </c>
      <c r="D840" s="5">
        <f>IF(N840&gt;0, RANK(N840,(N840:P840,Q840:AE840)),0)</f>
        <v>1</v>
      </c>
      <c r="E840" s="5">
        <f>IF(O840&gt;0,RANK(O840,(N840:P840,Q840:AE840)),0)</f>
        <v>2</v>
      </c>
      <c r="F840" s="5">
        <f t="shared" si="319"/>
        <v>0</v>
      </c>
      <c r="G840" s="1">
        <f t="shared" si="320"/>
        <v>2331</v>
      </c>
      <c r="H840" s="2">
        <f t="shared" si="329"/>
        <v>0.64588528678304236</v>
      </c>
      <c r="I840" s="6"/>
      <c r="J840" s="2">
        <f t="shared" si="321"/>
        <v>0.81130507065669155</v>
      </c>
      <c r="K840" s="2">
        <f t="shared" si="322"/>
        <v>0.16541978387364922</v>
      </c>
      <c r="L840" s="2">
        <f t="shared" si="323"/>
        <v>0</v>
      </c>
      <c r="M840" s="2">
        <f t="shared" si="324"/>
        <v>2.3275145469659225E-2</v>
      </c>
      <c r="N840" s="63">
        <v>2928</v>
      </c>
      <c r="O840" s="63">
        <v>597</v>
      </c>
      <c r="P840" s="63"/>
      <c r="Q840" s="63">
        <v>33</v>
      </c>
      <c r="R840" s="63">
        <v>43</v>
      </c>
      <c r="S840" s="63"/>
      <c r="T840" s="63"/>
      <c r="U840" s="63"/>
      <c r="V840" s="63"/>
      <c r="W840" s="63">
        <v>8</v>
      </c>
      <c r="X840" s="63"/>
      <c r="Y840" s="63"/>
      <c r="Z840" s="63"/>
      <c r="AA840" s="63"/>
      <c r="AB840" s="63"/>
      <c r="AN840" t="str">
        <f t="shared" si="330"/>
        <v>Great Barrington</v>
      </c>
      <c r="AO840" t="s">
        <v>2326</v>
      </c>
      <c r="AP840">
        <v>1</v>
      </c>
      <c r="AR840" s="111">
        <v>25</v>
      </c>
      <c r="AS840" s="113">
        <v>3</v>
      </c>
      <c r="AT840" s="113">
        <v>45</v>
      </c>
      <c r="AU840" s="117">
        <v>26815</v>
      </c>
      <c r="AV840" s="117">
        <f t="shared" si="331"/>
        <v>25003</v>
      </c>
      <c r="AW840" t="s">
        <v>1480</v>
      </c>
      <c r="AX840">
        <f t="shared" si="325"/>
        <v>2526815</v>
      </c>
      <c r="AY840" s="66"/>
      <c r="AZ840" s="66"/>
      <c r="BC840">
        <v>45.7</v>
      </c>
      <c r="BD840">
        <v>0.51</v>
      </c>
      <c r="BE840">
        <v>45.18</v>
      </c>
      <c r="BH840" s="123">
        <f t="shared" si="326"/>
        <v>0.81100000000000005</v>
      </c>
      <c r="BI840" s="123">
        <f t="shared" si="327"/>
        <v>0</v>
      </c>
      <c r="BJ840">
        <f t="shared" si="328"/>
        <v>0</v>
      </c>
    </row>
    <row r="841" spans="1:62" hidden="1" outlineLevel="1">
      <c r="A841" s="64" t="s">
        <v>2148</v>
      </c>
      <c r="B841" s="8" t="s">
        <v>1328</v>
      </c>
      <c r="C841" s="1">
        <f t="shared" si="318"/>
        <v>8387</v>
      </c>
      <c r="D841" s="5">
        <f>IF(N841&gt;0, RANK(N841,(N841:P841,Q841:AE841)),0)</f>
        <v>1</v>
      </c>
      <c r="E841" s="5">
        <f>IF(O841&gt;0,RANK(O841,(N841:P841,Q841:AE841)),0)</f>
        <v>2</v>
      </c>
      <c r="F841" s="5">
        <f t="shared" si="319"/>
        <v>0</v>
      </c>
      <c r="G841" s="1">
        <f t="shared" si="320"/>
        <v>4292</v>
      </c>
      <c r="H841" s="2">
        <f t="shared" si="329"/>
        <v>0.51174436628114939</v>
      </c>
      <c r="I841" s="6"/>
      <c r="J841" s="2">
        <f t="shared" si="321"/>
        <v>0.73768928103016573</v>
      </c>
      <c r="K841" s="2">
        <f t="shared" si="322"/>
        <v>0.22594491474901635</v>
      </c>
      <c r="L841" s="2">
        <f t="shared" si="323"/>
        <v>0</v>
      </c>
      <c r="M841" s="2">
        <f t="shared" si="324"/>
        <v>3.6365804220817921E-2</v>
      </c>
      <c r="N841" s="63">
        <v>6187</v>
      </c>
      <c r="O841" s="63">
        <v>1895</v>
      </c>
      <c r="P841" s="63"/>
      <c r="Q841" s="63">
        <v>89</v>
      </c>
      <c r="R841" s="63">
        <v>185</v>
      </c>
      <c r="S841" s="63"/>
      <c r="T841" s="63"/>
      <c r="U841" s="63"/>
      <c r="V841" s="63"/>
      <c r="W841" s="63">
        <v>31</v>
      </c>
      <c r="X841" s="63"/>
      <c r="Y841" s="63"/>
      <c r="Z841" s="63"/>
      <c r="AA841" s="63"/>
      <c r="AB841" s="63"/>
      <c r="AN841" t="str">
        <f t="shared" si="330"/>
        <v>Greenfield</v>
      </c>
      <c r="AO841" t="s">
        <v>1146</v>
      </c>
      <c r="AP841">
        <v>2</v>
      </c>
      <c r="AR841" s="111">
        <v>25</v>
      </c>
      <c r="AS841" s="113">
        <v>11</v>
      </c>
      <c r="AT841" s="113">
        <v>50</v>
      </c>
      <c r="AU841" s="117">
        <v>27025</v>
      </c>
      <c r="AV841" s="117">
        <f t="shared" si="331"/>
        <v>25011</v>
      </c>
      <c r="AW841" t="s">
        <v>1257</v>
      </c>
      <c r="AX841">
        <f t="shared" si="325"/>
        <v>2527025</v>
      </c>
      <c r="AY841" s="66"/>
      <c r="AZ841" s="66"/>
      <c r="BC841">
        <v>21.92</v>
      </c>
      <c r="BD841">
        <v>0.19</v>
      </c>
      <c r="BE841">
        <v>21.73</v>
      </c>
      <c r="BH841" s="123">
        <f t="shared" si="326"/>
        <v>0.73699999999999999</v>
      </c>
      <c r="BI841" s="123">
        <f t="shared" si="327"/>
        <v>0</v>
      </c>
      <c r="BJ841">
        <f t="shared" si="328"/>
        <v>0</v>
      </c>
    </row>
    <row r="842" spans="1:62" hidden="1" outlineLevel="1">
      <c r="A842" s="64" t="s">
        <v>2497</v>
      </c>
      <c r="B842" s="8" t="s">
        <v>1328</v>
      </c>
      <c r="C842" s="1">
        <f t="shared" si="318"/>
        <v>6161</v>
      </c>
      <c r="D842" s="5">
        <f>IF(N842&gt;0, RANK(N842,(N842:P842,Q842:AE842)),0)</f>
        <v>1</v>
      </c>
      <c r="E842" s="5">
        <f>IF(O842&gt;0,RANK(O842,(N842:P842,Q842:AE842)),0)</f>
        <v>2</v>
      </c>
      <c r="F842" s="5">
        <f t="shared" si="319"/>
        <v>0</v>
      </c>
      <c r="G842" s="1">
        <f t="shared" si="320"/>
        <v>415</v>
      </c>
      <c r="H842" s="2">
        <f t="shared" si="329"/>
        <v>6.7359194935887032E-2</v>
      </c>
      <c r="I842" s="6"/>
      <c r="J842" s="2">
        <f t="shared" si="321"/>
        <v>0.5241032299951307</v>
      </c>
      <c r="K842" s="2">
        <f t="shared" si="322"/>
        <v>0.4567440350592436</v>
      </c>
      <c r="L842" s="2">
        <f t="shared" si="323"/>
        <v>0</v>
      </c>
      <c r="M842" s="2">
        <f t="shared" si="324"/>
        <v>1.9152734945625693E-2</v>
      </c>
      <c r="N842" s="63">
        <v>3229</v>
      </c>
      <c r="O842" s="63">
        <v>2814</v>
      </c>
      <c r="P842" s="63"/>
      <c r="Q842" s="63">
        <v>58</v>
      </c>
      <c r="R842" s="63">
        <v>49</v>
      </c>
      <c r="S842" s="63"/>
      <c r="T842" s="63"/>
      <c r="U842" s="63"/>
      <c r="V842" s="63"/>
      <c r="W842" s="63">
        <v>11</v>
      </c>
      <c r="X842" s="63"/>
      <c r="Y842" s="63"/>
      <c r="Z842" s="63"/>
      <c r="AA842" s="63"/>
      <c r="AB842" s="63"/>
      <c r="AN842" t="str">
        <f t="shared" si="330"/>
        <v>Groton</v>
      </c>
      <c r="AO842" t="s">
        <v>506</v>
      </c>
      <c r="AP842">
        <v>3</v>
      </c>
      <c r="AR842" s="111">
        <v>25</v>
      </c>
      <c r="AS842" s="113">
        <v>17</v>
      </c>
      <c r="AT842" s="113">
        <v>95</v>
      </c>
      <c r="AU842" s="117">
        <v>27480</v>
      </c>
      <c r="AV842" s="117">
        <f t="shared" si="331"/>
        <v>25017</v>
      </c>
      <c r="AW842" t="s">
        <v>1480</v>
      </c>
      <c r="AX842">
        <f t="shared" si="325"/>
        <v>2527480</v>
      </c>
      <c r="AY842" s="66"/>
      <c r="AZ842" s="66"/>
      <c r="BC842">
        <v>33.71</v>
      </c>
      <c r="BD842">
        <v>0.94</v>
      </c>
      <c r="BE842">
        <v>32.770000000000003</v>
      </c>
      <c r="BH842" s="123">
        <f t="shared" si="326"/>
        <v>0.52400000000000002</v>
      </c>
      <c r="BI842" s="123">
        <f t="shared" si="327"/>
        <v>0</v>
      </c>
      <c r="BJ842">
        <f t="shared" si="328"/>
        <v>0</v>
      </c>
    </row>
    <row r="843" spans="1:62" hidden="1" outlineLevel="1">
      <c r="A843" s="64" t="s">
        <v>2160</v>
      </c>
      <c r="B843" s="8" t="s">
        <v>1328</v>
      </c>
      <c r="C843" s="1">
        <f t="shared" si="318"/>
        <v>3993</v>
      </c>
      <c r="D843" s="5">
        <f>IF(N843&gt;0, RANK(N843,(N843:P843,Q843:AE843)),0)</f>
        <v>2</v>
      </c>
      <c r="E843" s="5">
        <f>IF(O843&gt;0,RANK(O843,(N843:P843,Q843:AE843)),0)</f>
        <v>1</v>
      </c>
      <c r="F843" s="5">
        <f t="shared" si="319"/>
        <v>0</v>
      </c>
      <c r="G843" s="1">
        <f t="shared" si="320"/>
        <v>252</v>
      </c>
      <c r="H843" s="2">
        <f t="shared" si="329"/>
        <v>6.3110443275732536E-2</v>
      </c>
      <c r="I843" s="6"/>
      <c r="J843" s="2">
        <f t="shared" si="321"/>
        <v>0.45880290508389682</v>
      </c>
      <c r="K843" s="2">
        <f t="shared" si="322"/>
        <v>0.52191334835962933</v>
      </c>
      <c r="L843" s="2">
        <f t="shared" si="323"/>
        <v>0</v>
      </c>
      <c r="M843" s="2">
        <f t="shared" si="324"/>
        <v>1.9283746556473802E-2</v>
      </c>
      <c r="N843" s="63">
        <v>1832</v>
      </c>
      <c r="O843" s="63">
        <v>2084</v>
      </c>
      <c r="P843" s="63"/>
      <c r="Q843" s="63">
        <v>50</v>
      </c>
      <c r="R843" s="63">
        <v>17</v>
      </c>
      <c r="S843" s="63"/>
      <c r="T843" s="63"/>
      <c r="U843" s="63"/>
      <c r="V843" s="63"/>
      <c r="W843" s="63">
        <v>10</v>
      </c>
      <c r="X843" s="63"/>
      <c r="Y843" s="63"/>
      <c r="Z843" s="63"/>
      <c r="AA843" s="63"/>
      <c r="AB843" s="63"/>
      <c r="AN843" t="str">
        <f t="shared" si="330"/>
        <v>Groveland</v>
      </c>
      <c r="AO843" t="s">
        <v>849</v>
      </c>
      <c r="AP843">
        <v>6</v>
      </c>
      <c r="AR843" s="111">
        <v>25</v>
      </c>
      <c r="AS843" s="113">
        <v>9</v>
      </c>
      <c r="AT843" s="113">
        <v>45</v>
      </c>
      <c r="AU843" s="117">
        <v>27620</v>
      </c>
      <c r="AV843" s="117">
        <f t="shared" si="331"/>
        <v>25009</v>
      </c>
      <c r="AW843" t="s">
        <v>1480</v>
      </c>
      <c r="AX843">
        <f t="shared" si="325"/>
        <v>2527620</v>
      </c>
      <c r="AY843" s="66"/>
      <c r="AZ843" s="66"/>
      <c r="BC843">
        <v>9.41</v>
      </c>
      <c r="BD843">
        <v>0.47</v>
      </c>
      <c r="BE843">
        <v>8.94</v>
      </c>
      <c r="BH843" s="123">
        <f t="shared" si="326"/>
        <v>0</v>
      </c>
      <c r="BI843" s="123">
        <f t="shared" si="327"/>
        <v>0.52100000000000002</v>
      </c>
      <c r="BJ843">
        <f t="shared" si="328"/>
        <v>0</v>
      </c>
    </row>
    <row r="844" spans="1:62" hidden="1" outlineLevel="1">
      <c r="A844" s="64" t="s">
        <v>2159</v>
      </c>
      <c r="B844" s="8" t="s">
        <v>1328</v>
      </c>
      <c r="C844" s="1">
        <f t="shared" si="318"/>
        <v>3112</v>
      </c>
      <c r="D844" s="5">
        <f>IF(N844&gt;0, RANK(N844,(N844:P844,Q844:AE844)),0)</f>
        <v>1</v>
      </c>
      <c r="E844" s="5">
        <f>IF(O844&gt;0,RANK(O844,(N844:P844,Q844:AE844)),0)</f>
        <v>2</v>
      </c>
      <c r="F844" s="5">
        <f t="shared" si="319"/>
        <v>0</v>
      </c>
      <c r="G844" s="1">
        <f t="shared" si="320"/>
        <v>1251</v>
      </c>
      <c r="H844" s="2">
        <f t="shared" si="329"/>
        <v>0.40199228791773778</v>
      </c>
      <c r="I844" s="6"/>
      <c r="J844" s="2">
        <f t="shared" si="321"/>
        <v>0.68830334190231357</v>
      </c>
      <c r="K844" s="2">
        <f t="shared" si="322"/>
        <v>0.28631105398457585</v>
      </c>
      <c r="L844" s="2">
        <f t="shared" si="323"/>
        <v>0</v>
      </c>
      <c r="M844" s="2">
        <f t="shared" si="324"/>
        <v>2.5385604113110583E-2</v>
      </c>
      <c r="N844" s="63">
        <v>2142</v>
      </c>
      <c r="O844" s="63">
        <v>891</v>
      </c>
      <c r="P844" s="63"/>
      <c r="Q844" s="63">
        <v>26</v>
      </c>
      <c r="R844" s="63">
        <v>43</v>
      </c>
      <c r="S844" s="63"/>
      <c r="T844" s="63"/>
      <c r="U844" s="63"/>
      <c r="V844" s="63"/>
      <c r="W844" s="63">
        <v>10</v>
      </c>
      <c r="X844" s="63"/>
      <c r="Y844" s="63"/>
      <c r="Z844" s="63"/>
      <c r="AA844" s="63"/>
      <c r="AB844" s="63"/>
      <c r="AN844" t="str">
        <f t="shared" si="330"/>
        <v>Hadley</v>
      </c>
      <c r="AO844" t="s">
        <v>2187</v>
      </c>
      <c r="AP844">
        <v>2</v>
      </c>
      <c r="AR844" s="111">
        <v>25</v>
      </c>
      <c r="AS844" s="113">
        <v>15</v>
      </c>
      <c r="AT844" s="113">
        <v>40</v>
      </c>
      <c r="AU844" s="117">
        <v>27690</v>
      </c>
      <c r="AV844" s="117">
        <f t="shared" si="331"/>
        <v>25015</v>
      </c>
      <c r="AW844" t="s">
        <v>1480</v>
      </c>
      <c r="AX844">
        <f t="shared" si="325"/>
        <v>2527690</v>
      </c>
      <c r="AY844" s="66"/>
      <c r="AZ844" s="66"/>
      <c r="BC844">
        <v>24.72</v>
      </c>
      <c r="BD844">
        <v>1.42</v>
      </c>
      <c r="BE844">
        <v>23.31</v>
      </c>
      <c r="BH844" s="123">
        <f t="shared" si="326"/>
        <v>0.68799999999999994</v>
      </c>
      <c r="BI844" s="123">
        <f t="shared" si="327"/>
        <v>0</v>
      </c>
      <c r="BJ844">
        <f t="shared" si="328"/>
        <v>0</v>
      </c>
    </row>
    <row r="845" spans="1:62" hidden="1" outlineLevel="1">
      <c r="A845" s="64" t="s">
        <v>394</v>
      </c>
      <c r="B845" s="8" t="s">
        <v>1328</v>
      </c>
      <c r="C845" s="1">
        <f t="shared" si="318"/>
        <v>4094</v>
      </c>
      <c r="D845" s="5">
        <f>IF(N845&gt;0, RANK(N845,(N845:P845,Q845:AE845)),0)</f>
        <v>2</v>
      </c>
      <c r="E845" s="5">
        <f>IF(O845&gt;0,RANK(O845,(N845:P845,Q845:AE845)),0)</f>
        <v>1</v>
      </c>
      <c r="F845" s="5">
        <f t="shared" si="319"/>
        <v>0</v>
      </c>
      <c r="G845" s="1">
        <f t="shared" si="320"/>
        <v>133</v>
      </c>
      <c r="H845" s="2">
        <f t="shared" si="329"/>
        <v>3.2486565705911088E-2</v>
      </c>
      <c r="I845" s="6"/>
      <c r="J845" s="2">
        <f t="shared" si="321"/>
        <v>0.47337567171470446</v>
      </c>
      <c r="K845" s="2">
        <f t="shared" si="322"/>
        <v>0.50586223742061553</v>
      </c>
      <c r="L845" s="2">
        <f t="shared" si="323"/>
        <v>0</v>
      </c>
      <c r="M845" s="2">
        <f t="shared" si="324"/>
        <v>2.0762090864680061E-2</v>
      </c>
      <c r="N845" s="63">
        <v>1938</v>
      </c>
      <c r="O845" s="63">
        <v>2071</v>
      </c>
      <c r="P845" s="63"/>
      <c r="Q845" s="63">
        <v>48</v>
      </c>
      <c r="R845" s="63">
        <v>16</v>
      </c>
      <c r="S845" s="63"/>
      <c r="T845" s="63"/>
      <c r="U845" s="63"/>
      <c r="V845" s="63"/>
      <c r="W845" s="63">
        <v>21</v>
      </c>
      <c r="X845" s="63"/>
      <c r="Y845" s="63"/>
      <c r="Z845" s="63"/>
      <c r="AA845" s="63"/>
      <c r="AB845" s="63"/>
      <c r="AN845" t="str">
        <f t="shared" si="330"/>
        <v>Halifax</v>
      </c>
      <c r="AO845" t="s">
        <v>234</v>
      </c>
      <c r="AP845">
        <v>9</v>
      </c>
      <c r="AR845" s="111">
        <v>25</v>
      </c>
      <c r="AS845" s="113">
        <v>23</v>
      </c>
      <c r="AT845" s="113">
        <v>35</v>
      </c>
      <c r="AU845" s="117">
        <v>27795</v>
      </c>
      <c r="AV845" s="117">
        <f t="shared" si="331"/>
        <v>25023</v>
      </c>
      <c r="AW845" t="s">
        <v>1480</v>
      </c>
      <c r="AX845">
        <f t="shared" si="325"/>
        <v>2527795</v>
      </c>
      <c r="AY845" s="66"/>
      <c r="AZ845" s="66"/>
      <c r="BC845">
        <v>17.329999999999998</v>
      </c>
      <c r="BD845">
        <v>1.18</v>
      </c>
      <c r="BE845">
        <v>16.149999999999999</v>
      </c>
      <c r="BH845" s="123">
        <f t="shared" si="326"/>
        <v>0</v>
      </c>
      <c r="BI845" s="123">
        <f t="shared" si="327"/>
        <v>0.505</v>
      </c>
      <c r="BJ845">
        <f t="shared" si="328"/>
        <v>0</v>
      </c>
    </row>
    <row r="846" spans="1:62" hidden="1" outlineLevel="1">
      <c r="A846" s="64" t="s">
        <v>2661</v>
      </c>
      <c r="B846" s="8" t="s">
        <v>1328</v>
      </c>
      <c r="C846" s="1">
        <f t="shared" si="318"/>
        <v>4512</v>
      </c>
      <c r="D846" s="5">
        <f>IF(N846&gt;0, RANK(N846,(N846:P846,Q846:AE846)),0)</f>
        <v>2</v>
      </c>
      <c r="E846" s="5">
        <f>IF(O846&gt;0,RANK(O846,(N846:P846,Q846:AE846)),0)</f>
        <v>1</v>
      </c>
      <c r="F846" s="5">
        <f t="shared" si="319"/>
        <v>0</v>
      </c>
      <c r="G846" s="1">
        <f t="shared" si="320"/>
        <v>34</v>
      </c>
      <c r="H846" s="2">
        <f t="shared" si="329"/>
        <v>7.535460992907801E-3</v>
      </c>
      <c r="I846" s="6"/>
      <c r="J846" s="2">
        <f t="shared" si="321"/>
        <v>0.48515070921985815</v>
      </c>
      <c r="K846" s="2">
        <f t="shared" si="322"/>
        <v>0.49268617021276595</v>
      </c>
      <c r="L846" s="2">
        <f t="shared" si="323"/>
        <v>0</v>
      </c>
      <c r="M846" s="2">
        <f t="shared" si="324"/>
        <v>2.2163120567375905E-2</v>
      </c>
      <c r="N846" s="63">
        <v>2189</v>
      </c>
      <c r="O846" s="63">
        <v>2223</v>
      </c>
      <c r="P846" s="63"/>
      <c r="Q846" s="63">
        <v>56</v>
      </c>
      <c r="R846" s="63">
        <v>26</v>
      </c>
      <c r="S846" s="63"/>
      <c r="T846" s="63"/>
      <c r="U846" s="63"/>
      <c r="V846" s="63"/>
      <c r="W846" s="63">
        <v>18</v>
      </c>
      <c r="X846" s="63"/>
      <c r="Y846" s="63"/>
      <c r="Z846" s="63"/>
      <c r="AA846" s="63"/>
      <c r="AB846" s="63"/>
      <c r="AN846" t="str">
        <f t="shared" si="330"/>
        <v>Hamilton</v>
      </c>
      <c r="AO846" t="s">
        <v>849</v>
      </c>
      <c r="AP846">
        <v>6</v>
      </c>
      <c r="AR846" s="111">
        <v>25</v>
      </c>
      <c r="AS846" s="113">
        <v>9</v>
      </c>
      <c r="AT846" s="113">
        <v>50</v>
      </c>
      <c r="AU846" s="117">
        <v>27900</v>
      </c>
      <c r="AV846" s="117">
        <f t="shared" si="331"/>
        <v>25009</v>
      </c>
      <c r="AW846" t="s">
        <v>1480</v>
      </c>
      <c r="AX846">
        <f t="shared" si="325"/>
        <v>2527900</v>
      </c>
      <c r="AY846" s="66"/>
      <c r="AZ846" s="66"/>
      <c r="BC846">
        <v>14.94</v>
      </c>
      <c r="BD846">
        <v>0.34</v>
      </c>
      <c r="BE846">
        <v>14.6</v>
      </c>
      <c r="BH846" s="123">
        <f t="shared" si="326"/>
        <v>0</v>
      </c>
      <c r="BI846" s="123">
        <f t="shared" si="327"/>
        <v>0.49199999999999999</v>
      </c>
      <c r="BJ846">
        <f t="shared" si="328"/>
        <v>0</v>
      </c>
    </row>
    <row r="847" spans="1:62" hidden="1" outlineLevel="1">
      <c r="A847" s="64" t="s">
        <v>2870</v>
      </c>
      <c r="B847" s="8" t="s">
        <v>1328</v>
      </c>
      <c r="C847" s="1">
        <f t="shared" si="318"/>
        <v>2910</v>
      </c>
      <c r="D847" s="5">
        <f>IF(N847&gt;0, RANK(N847,(N847:P847,Q847:AE847)),0)</f>
        <v>2</v>
      </c>
      <c r="E847" s="5">
        <f>IF(O847&gt;0,RANK(O847,(N847:P847,Q847:AE847)),0)</f>
        <v>1</v>
      </c>
      <c r="F847" s="5">
        <f t="shared" si="319"/>
        <v>0</v>
      </c>
      <c r="G847" s="1">
        <f t="shared" si="320"/>
        <v>283</v>
      </c>
      <c r="H847" s="2">
        <f t="shared" si="329"/>
        <v>9.7250859106529211E-2</v>
      </c>
      <c r="I847" s="6"/>
      <c r="J847" s="2">
        <f t="shared" si="321"/>
        <v>0.44192439862542954</v>
      </c>
      <c r="K847" s="2">
        <f t="shared" si="322"/>
        <v>0.53917525773195873</v>
      </c>
      <c r="L847" s="2">
        <f t="shared" si="323"/>
        <v>0</v>
      </c>
      <c r="M847" s="2">
        <f t="shared" si="324"/>
        <v>1.8900343642611728E-2</v>
      </c>
      <c r="N847" s="63">
        <v>1286</v>
      </c>
      <c r="O847" s="63">
        <v>1569</v>
      </c>
      <c r="P847" s="63"/>
      <c r="Q847" s="63">
        <v>37</v>
      </c>
      <c r="R847" s="63">
        <v>13</v>
      </c>
      <c r="S847" s="63"/>
      <c r="T847" s="63"/>
      <c r="U847" s="63"/>
      <c r="V847" s="63"/>
      <c r="W847" s="63">
        <v>5</v>
      </c>
      <c r="X847" s="63"/>
      <c r="Y847" s="63"/>
      <c r="Z847" s="63"/>
      <c r="AA847" s="63"/>
      <c r="AB847" s="63"/>
      <c r="AN847" t="str">
        <f t="shared" si="330"/>
        <v>Hampden</v>
      </c>
      <c r="AO847" t="s">
        <v>2870</v>
      </c>
      <c r="AP847">
        <v>1</v>
      </c>
      <c r="AR847" s="111">
        <v>25</v>
      </c>
      <c r="AS847" s="113">
        <v>13</v>
      </c>
      <c r="AT847" s="113">
        <v>40</v>
      </c>
      <c r="AU847" s="117">
        <v>28075</v>
      </c>
      <c r="AV847" s="117">
        <f t="shared" si="331"/>
        <v>25013</v>
      </c>
      <c r="AW847" t="s">
        <v>1480</v>
      </c>
      <c r="AX847">
        <f t="shared" si="325"/>
        <v>2528075</v>
      </c>
      <c r="AY847" s="66"/>
      <c r="AZ847" s="66"/>
      <c r="BC847">
        <v>19.649999999999999</v>
      </c>
      <c r="BD847">
        <v>0.01</v>
      </c>
      <c r="BE847">
        <v>19.64</v>
      </c>
      <c r="BH847" s="123">
        <f t="shared" si="326"/>
        <v>0</v>
      </c>
      <c r="BI847" s="123">
        <f t="shared" si="327"/>
        <v>0.53900000000000003</v>
      </c>
      <c r="BJ847">
        <f t="shared" si="328"/>
        <v>0</v>
      </c>
    </row>
    <row r="848" spans="1:62" hidden="1" outlineLevel="1">
      <c r="A848" s="64" t="s">
        <v>603</v>
      </c>
      <c r="B848" s="8" t="s">
        <v>1328</v>
      </c>
      <c r="C848" s="1">
        <f t="shared" si="318"/>
        <v>382</v>
      </c>
      <c r="D848" s="5">
        <f>IF(N848&gt;0, RANK(N848,(N848:P848,Q848:AE848)),0)</f>
        <v>1</v>
      </c>
      <c r="E848" s="5">
        <f>IF(O848&gt;0,RANK(O848,(N848:P848,Q848:AE848)),0)</f>
        <v>2</v>
      </c>
      <c r="F848" s="5">
        <f t="shared" si="319"/>
        <v>0</v>
      </c>
      <c r="G848" s="1">
        <f t="shared" si="320"/>
        <v>86</v>
      </c>
      <c r="H848" s="2">
        <f t="shared" si="329"/>
        <v>0.22513089005235601</v>
      </c>
      <c r="I848" s="6"/>
      <c r="J848" s="2">
        <f t="shared" si="321"/>
        <v>0.59685863874345546</v>
      </c>
      <c r="K848" s="2">
        <f t="shared" si="322"/>
        <v>0.37172774869109948</v>
      </c>
      <c r="L848" s="2">
        <f t="shared" si="323"/>
        <v>0</v>
      </c>
      <c r="M848" s="2">
        <f t="shared" si="324"/>
        <v>3.1413612565445059E-2</v>
      </c>
      <c r="N848" s="63">
        <v>228</v>
      </c>
      <c r="O848" s="63">
        <v>142</v>
      </c>
      <c r="P848" s="63"/>
      <c r="Q848" s="63">
        <v>9</v>
      </c>
      <c r="R848" s="63">
        <v>3</v>
      </c>
      <c r="S848" s="63"/>
      <c r="T848" s="63"/>
      <c r="U848" s="63"/>
      <c r="V848" s="63"/>
      <c r="W848" s="63">
        <v>0</v>
      </c>
      <c r="X848" s="63"/>
      <c r="Y848" s="63"/>
      <c r="Z848" s="63"/>
      <c r="AA848" s="63"/>
      <c r="AB848" s="63"/>
      <c r="AN848" t="str">
        <f t="shared" si="330"/>
        <v>Hancock</v>
      </c>
      <c r="AO848" t="s">
        <v>2326</v>
      </c>
      <c r="AP848">
        <v>1</v>
      </c>
      <c r="AR848" s="111">
        <v>25</v>
      </c>
      <c r="AS848" s="113">
        <v>3</v>
      </c>
      <c r="AT848" s="113">
        <v>50</v>
      </c>
      <c r="AU848" s="117">
        <v>28180</v>
      </c>
      <c r="AV848" s="117">
        <f t="shared" si="331"/>
        <v>25003</v>
      </c>
      <c r="AW848" t="s">
        <v>1480</v>
      </c>
      <c r="AX848">
        <f t="shared" si="325"/>
        <v>2528180</v>
      </c>
      <c r="AY848" s="66"/>
      <c r="AZ848" s="66"/>
      <c r="BC848">
        <v>35.76</v>
      </c>
      <c r="BD848">
        <v>0.03</v>
      </c>
      <c r="BE848">
        <v>35.729999999999997</v>
      </c>
      <c r="BH848" s="123">
        <f t="shared" si="326"/>
        <v>0.59599999999999997</v>
      </c>
      <c r="BI848" s="123">
        <f t="shared" si="327"/>
        <v>0</v>
      </c>
      <c r="BJ848">
        <f t="shared" si="328"/>
        <v>0</v>
      </c>
    </row>
    <row r="849" spans="1:62" hidden="1" outlineLevel="1">
      <c r="A849" s="64" t="s">
        <v>700</v>
      </c>
      <c r="B849" s="8" t="s">
        <v>1328</v>
      </c>
      <c r="C849" s="1">
        <f t="shared" si="318"/>
        <v>8359</v>
      </c>
      <c r="D849" s="5">
        <f>IF(N849&gt;0, RANK(N849,(N849:P849,Q849:AE849)),0)</f>
        <v>2</v>
      </c>
      <c r="E849" s="5">
        <f>IF(O849&gt;0,RANK(O849,(N849:P849,Q849:AE849)),0)</f>
        <v>1</v>
      </c>
      <c r="F849" s="5">
        <f t="shared" si="319"/>
        <v>0</v>
      </c>
      <c r="G849" s="1">
        <f t="shared" si="320"/>
        <v>1552</v>
      </c>
      <c r="H849" s="2">
        <f t="shared" si="329"/>
        <v>0.18566814212226343</v>
      </c>
      <c r="I849" s="6"/>
      <c r="J849" s="2">
        <f t="shared" si="321"/>
        <v>0.40184232563703792</v>
      </c>
      <c r="K849" s="2">
        <f t="shared" si="322"/>
        <v>0.58751046775930138</v>
      </c>
      <c r="L849" s="2">
        <f t="shared" si="323"/>
        <v>0</v>
      </c>
      <c r="M849" s="2">
        <f t="shared" si="324"/>
        <v>1.0647206603660697E-2</v>
      </c>
      <c r="N849" s="63">
        <v>3359</v>
      </c>
      <c r="O849" s="63">
        <v>4911</v>
      </c>
      <c r="P849" s="63"/>
      <c r="Q849" s="63">
        <v>53</v>
      </c>
      <c r="R849" s="63">
        <v>20</v>
      </c>
      <c r="S849" s="63"/>
      <c r="T849" s="63"/>
      <c r="U849" s="63"/>
      <c r="V849" s="63"/>
      <c r="W849" s="63">
        <v>16</v>
      </c>
      <c r="X849" s="63"/>
      <c r="Y849" s="63"/>
      <c r="Z849" s="63"/>
      <c r="AA849" s="63"/>
      <c r="AB849" s="63"/>
      <c r="AN849" t="str">
        <f t="shared" si="330"/>
        <v>Hanover</v>
      </c>
      <c r="AO849" t="s">
        <v>234</v>
      </c>
      <c r="AP849">
        <v>9</v>
      </c>
      <c r="AR849" s="111">
        <v>25</v>
      </c>
      <c r="AS849" s="113">
        <v>23</v>
      </c>
      <c r="AT849" s="113">
        <v>40</v>
      </c>
      <c r="AU849" s="117">
        <v>28285</v>
      </c>
      <c r="AV849" s="117">
        <f t="shared" si="331"/>
        <v>25023</v>
      </c>
      <c r="AW849" t="s">
        <v>1480</v>
      </c>
      <c r="AX849">
        <f t="shared" si="325"/>
        <v>2528285</v>
      </c>
      <c r="AY849" s="66"/>
      <c r="AZ849" s="66"/>
      <c r="BC849">
        <v>15.72</v>
      </c>
      <c r="BD849">
        <v>0.11</v>
      </c>
      <c r="BE849">
        <v>15.61</v>
      </c>
      <c r="BH849" s="123">
        <f t="shared" si="326"/>
        <v>0</v>
      </c>
      <c r="BI849" s="123">
        <f t="shared" si="327"/>
        <v>0.58699999999999997</v>
      </c>
      <c r="BJ849">
        <f t="shared" si="328"/>
        <v>0</v>
      </c>
    </row>
    <row r="850" spans="1:62" hidden="1" outlineLevel="1">
      <c r="A850" s="64" t="s">
        <v>1792</v>
      </c>
      <c r="B850" s="8" t="s">
        <v>1328</v>
      </c>
      <c r="C850" s="1">
        <f t="shared" si="318"/>
        <v>5575</v>
      </c>
      <c r="D850" s="5">
        <f>IF(N850&gt;0, RANK(N850,(N850:P850,Q850:AE850)),0)</f>
        <v>2</v>
      </c>
      <c r="E850" s="5">
        <f>IF(O850&gt;0,RANK(O850,(N850:P850,Q850:AE850)),0)</f>
        <v>1</v>
      </c>
      <c r="F850" s="5">
        <f t="shared" si="319"/>
        <v>0</v>
      </c>
      <c r="G850" s="1">
        <f t="shared" si="320"/>
        <v>490</v>
      </c>
      <c r="H850" s="2">
        <f t="shared" si="329"/>
        <v>8.7892376681614356E-2</v>
      </c>
      <c r="I850" s="6"/>
      <c r="J850" s="2">
        <f t="shared" si="321"/>
        <v>0.45076233183856501</v>
      </c>
      <c r="K850" s="2">
        <f t="shared" si="322"/>
        <v>0.53865470852017938</v>
      </c>
      <c r="L850" s="2">
        <f t="shared" si="323"/>
        <v>0</v>
      </c>
      <c r="M850" s="2">
        <f t="shared" si="324"/>
        <v>1.0582959641255663E-2</v>
      </c>
      <c r="N850" s="63">
        <v>2513</v>
      </c>
      <c r="O850" s="63">
        <v>3003</v>
      </c>
      <c r="P850" s="63"/>
      <c r="Q850" s="63">
        <v>43</v>
      </c>
      <c r="R850" s="63">
        <v>14</v>
      </c>
      <c r="S850" s="63"/>
      <c r="T850" s="63"/>
      <c r="U850" s="63"/>
      <c r="V850" s="63"/>
      <c r="W850" s="63">
        <v>2</v>
      </c>
      <c r="X850" s="63"/>
      <c r="Y850" s="63"/>
      <c r="Z850" s="63"/>
      <c r="AA850" s="63"/>
      <c r="AB850" s="63"/>
      <c r="AN850" t="str">
        <f t="shared" si="330"/>
        <v>Hanson</v>
      </c>
      <c r="AO850" t="s">
        <v>234</v>
      </c>
      <c r="AP850">
        <v>9</v>
      </c>
      <c r="AR850" s="111">
        <v>25</v>
      </c>
      <c r="AS850" s="113">
        <v>23</v>
      </c>
      <c r="AT850" s="113">
        <v>45</v>
      </c>
      <c r="AU850" s="117">
        <v>28495</v>
      </c>
      <c r="AV850" s="117">
        <f t="shared" si="331"/>
        <v>25023</v>
      </c>
      <c r="AW850" t="s">
        <v>1480</v>
      </c>
      <c r="AX850">
        <f t="shared" si="325"/>
        <v>2528495</v>
      </c>
      <c r="AY850" s="66"/>
      <c r="AZ850" s="66"/>
      <c r="BC850">
        <v>15.67</v>
      </c>
      <c r="BD850">
        <v>0.66</v>
      </c>
      <c r="BE850">
        <v>15.01</v>
      </c>
      <c r="BH850" s="123">
        <f t="shared" si="326"/>
        <v>0</v>
      </c>
      <c r="BI850" s="123">
        <f t="shared" si="327"/>
        <v>0.53800000000000003</v>
      </c>
      <c r="BJ850">
        <f t="shared" si="328"/>
        <v>0</v>
      </c>
    </row>
    <row r="851" spans="1:62" hidden="1" outlineLevel="1">
      <c r="A851" s="64" t="s">
        <v>3010</v>
      </c>
      <c r="B851" s="8" t="s">
        <v>1328</v>
      </c>
      <c r="C851" s="1">
        <f t="shared" si="318"/>
        <v>1314</v>
      </c>
      <c r="D851" s="5">
        <f>IF(N851&gt;0, RANK(N851,(N851:P851,Q851:AE851)),0)</f>
        <v>1</v>
      </c>
      <c r="E851" s="5">
        <f>IF(O851&gt;0,RANK(O851,(N851:P851,Q851:AE851)),0)</f>
        <v>2</v>
      </c>
      <c r="F851" s="5">
        <f t="shared" si="319"/>
        <v>0</v>
      </c>
      <c r="G851" s="1">
        <f t="shared" si="320"/>
        <v>150</v>
      </c>
      <c r="H851" s="2">
        <f t="shared" si="329"/>
        <v>0.11415525114155251</v>
      </c>
      <c r="I851" s="6"/>
      <c r="J851" s="2">
        <f t="shared" si="321"/>
        <v>0.54033485540334858</v>
      </c>
      <c r="K851" s="2">
        <f t="shared" si="322"/>
        <v>0.42617960426179602</v>
      </c>
      <c r="L851" s="2">
        <f t="shared" si="323"/>
        <v>0</v>
      </c>
      <c r="M851" s="2">
        <f t="shared" si="324"/>
        <v>3.3485540334855401E-2</v>
      </c>
      <c r="N851" s="63">
        <v>710</v>
      </c>
      <c r="O851" s="63">
        <v>560</v>
      </c>
      <c r="P851" s="63"/>
      <c r="Q851" s="63">
        <v>27</v>
      </c>
      <c r="R851" s="63">
        <v>13</v>
      </c>
      <c r="S851" s="63"/>
      <c r="T851" s="63"/>
      <c r="U851" s="63"/>
      <c r="V851" s="63"/>
      <c r="W851" s="63">
        <v>4</v>
      </c>
      <c r="X851" s="63"/>
      <c r="Y851" s="63"/>
      <c r="Z851" s="63"/>
      <c r="AA851" s="63"/>
      <c r="AB851" s="63"/>
      <c r="AN851" t="str">
        <f t="shared" si="330"/>
        <v>Hardwick</v>
      </c>
      <c r="AO851" s="8" t="s">
        <v>1783</v>
      </c>
      <c r="AP851">
        <v>2</v>
      </c>
      <c r="AR851" s="111">
        <v>25</v>
      </c>
      <c r="AS851" s="113">
        <v>27</v>
      </c>
      <c r="AT851" s="113">
        <v>90</v>
      </c>
      <c r="AU851" s="117">
        <v>28740</v>
      </c>
      <c r="AV851" s="117">
        <f t="shared" si="331"/>
        <v>25027</v>
      </c>
      <c r="AW851" t="s">
        <v>1480</v>
      </c>
      <c r="AX851">
        <f t="shared" si="325"/>
        <v>2528740</v>
      </c>
      <c r="AY851" s="66"/>
      <c r="AZ851" s="66"/>
      <c r="BC851">
        <v>40.840000000000003</v>
      </c>
      <c r="BD851">
        <v>2.25</v>
      </c>
      <c r="BE851">
        <v>38.590000000000003</v>
      </c>
      <c r="BH851" s="123">
        <f t="shared" si="326"/>
        <v>0.54</v>
      </c>
      <c r="BI851" s="123">
        <f t="shared" si="327"/>
        <v>0</v>
      </c>
      <c r="BJ851">
        <f t="shared" si="328"/>
        <v>0</v>
      </c>
    </row>
    <row r="852" spans="1:62" hidden="1" outlineLevel="1">
      <c r="A852" s="64" t="s">
        <v>2515</v>
      </c>
      <c r="B852" s="8" t="s">
        <v>1328</v>
      </c>
      <c r="C852" s="1">
        <f t="shared" si="318"/>
        <v>3609</v>
      </c>
      <c r="D852" s="5">
        <f>IF(N852&gt;0, RANK(N852,(N852:P852,Q852:AE852)),0)</f>
        <v>1</v>
      </c>
      <c r="E852" s="5">
        <f>IF(O852&gt;0,RANK(O852,(N852:P852,Q852:AE852)),0)</f>
        <v>2</v>
      </c>
      <c r="F852" s="5">
        <f t="shared" si="319"/>
        <v>0</v>
      </c>
      <c r="G852" s="1">
        <f t="shared" si="320"/>
        <v>805</v>
      </c>
      <c r="H852" s="2">
        <f t="shared" si="329"/>
        <v>0.2230534774175672</v>
      </c>
      <c r="I852" s="6"/>
      <c r="J852" s="2">
        <f t="shared" si="321"/>
        <v>0.60044333610418399</v>
      </c>
      <c r="K852" s="2">
        <f t="shared" si="322"/>
        <v>0.37738985868661679</v>
      </c>
      <c r="L852" s="2">
        <f t="shared" si="323"/>
        <v>0</v>
      </c>
      <c r="M852" s="2">
        <f t="shared" si="324"/>
        <v>2.2166805209199225E-2</v>
      </c>
      <c r="N852" s="63">
        <v>2167</v>
      </c>
      <c r="O852" s="63">
        <v>1362</v>
      </c>
      <c r="P852" s="63"/>
      <c r="Q852" s="63">
        <v>46</v>
      </c>
      <c r="R852" s="63">
        <v>30</v>
      </c>
      <c r="S852" s="63"/>
      <c r="T852" s="63"/>
      <c r="U852" s="63"/>
      <c r="V852" s="63"/>
      <c r="W852" s="63">
        <v>4</v>
      </c>
      <c r="X852" s="63"/>
      <c r="Y852" s="63"/>
      <c r="Z852" s="63"/>
      <c r="AA852" s="63"/>
      <c r="AB852" s="63"/>
      <c r="AN852" t="str">
        <f t="shared" si="330"/>
        <v>Harvard</v>
      </c>
      <c r="AO852" s="8" t="s">
        <v>1783</v>
      </c>
      <c r="AP852">
        <v>3</v>
      </c>
      <c r="AR852" s="111">
        <v>25</v>
      </c>
      <c r="AS852" s="113">
        <v>27</v>
      </c>
      <c r="AT852" s="113">
        <v>95</v>
      </c>
      <c r="AU852" s="117">
        <v>28950</v>
      </c>
      <c r="AV852" s="117">
        <f t="shared" si="331"/>
        <v>25027</v>
      </c>
      <c r="AW852" t="s">
        <v>1480</v>
      </c>
      <c r="AX852">
        <f t="shared" si="325"/>
        <v>2528950</v>
      </c>
      <c r="AY852" s="66"/>
      <c r="AZ852" s="66"/>
      <c r="BC852">
        <v>26.97</v>
      </c>
      <c r="BD852">
        <v>0.61</v>
      </c>
      <c r="BE852">
        <v>26.36</v>
      </c>
      <c r="BH852" s="123">
        <f t="shared" si="326"/>
        <v>0.6</v>
      </c>
      <c r="BI852" s="123">
        <f t="shared" si="327"/>
        <v>0</v>
      </c>
      <c r="BJ852">
        <f t="shared" si="328"/>
        <v>0</v>
      </c>
    </row>
    <row r="853" spans="1:62" hidden="1" outlineLevel="1">
      <c r="A853" s="64" t="s">
        <v>2765</v>
      </c>
      <c r="B853" s="8" t="s">
        <v>1328</v>
      </c>
      <c r="C853" s="1">
        <f t="shared" si="318"/>
        <v>8174</v>
      </c>
      <c r="D853" s="5">
        <f>IF(N853&gt;0, RANK(N853,(N853:P853,Q853:AE853)),0)</f>
        <v>1</v>
      </c>
      <c r="E853" s="5">
        <f>IF(O853&gt;0,RANK(O853,(N853:P853,Q853:AE853)),0)</f>
        <v>2</v>
      </c>
      <c r="F853" s="5">
        <f t="shared" si="319"/>
        <v>0</v>
      </c>
      <c r="G853" s="1">
        <f t="shared" si="320"/>
        <v>793</v>
      </c>
      <c r="H853" s="2">
        <f t="shared" si="329"/>
        <v>9.7014925373134331E-2</v>
      </c>
      <c r="I853" s="6"/>
      <c r="J853" s="2">
        <f t="shared" si="321"/>
        <v>0.54012723268901397</v>
      </c>
      <c r="K853" s="2">
        <f t="shared" si="322"/>
        <v>0.44311230731587964</v>
      </c>
      <c r="L853" s="2">
        <f t="shared" si="323"/>
        <v>0</v>
      </c>
      <c r="M853" s="2">
        <f t="shared" si="324"/>
        <v>1.6760459995106392E-2</v>
      </c>
      <c r="N853" s="63">
        <v>4415</v>
      </c>
      <c r="O853" s="63">
        <v>3622</v>
      </c>
      <c r="P853" s="63"/>
      <c r="Q853" s="63">
        <v>65</v>
      </c>
      <c r="R853" s="63">
        <v>53</v>
      </c>
      <c r="S853" s="63"/>
      <c r="T853" s="63"/>
      <c r="U853" s="63"/>
      <c r="V853" s="63"/>
      <c r="W853" s="63">
        <v>19</v>
      </c>
      <c r="X853" s="63"/>
      <c r="Y853" s="63"/>
      <c r="Z853" s="63"/>
      <c r="AA853" s="63"/>
      <c r="AB853" s="63"/>
      <c r="AN853" t="str">
        <f t="shared" si="330"/>
        <v>Harwich</v>
      </c>
      <c r="AO853" t="s">
        <v>2425</v>
      </c>
      <c r="AP853">
        <v>9</v>
      </c>
      <c r="AR853" s="111">
        <v>25</v>
      </c>
      <c r="AS853" s="113">
        <v>1</v>
      </c>
      <c r="AT853" s="113">
        <v>40</v>
      </c>
      <c r="AU853" s="117">
        <v>29020</v>
      </c>
      <c r="AV853" s="117">
        <f t="shared" si="331"/>
        <v>25001</v>
      </c>
      <c r="AW853" t="s">
        <v>1480</v>
      </c>
      <c r="AX853">
        <f t="shared" si="325"/>
        <v>2529020</v>
      </c>
      <c r="AY853" s="66"/>
      <c r="AZ853" s="66"/>
      <c r="BC853">
        <v>33.15</v>
      </c>
      <c r="BD853">
        <v>12.11</v>
      </c>
      <c r="BE853">
        <v>21.04</v>
      </c>
      <c r="BH853" s="123">
        <f t="shared" si="326"/>
        <v>0.54</v>
      </c>
      <c r="BI853" s="123">
        <f t="shared" si="327"/>
        <v>0</v>
      </c>
      <c r="BJ853">
        <f t="shared" si="328"/>
        <v>0</v>
      </c>
    </row>
    <row r="854" spans="1:62" hidden="1" outlineLevel="1">
      <c r="A854" s="64" t="s">
        <v>1821</v>
      </c>
      <c r="B854" s="8" t="s">
        <v>1328</v>
      </c>
      <c r="C854" s="1">
        <f t="shared" si="318"/>
        <v>2042</v>
      </c>
      <c r="D854" s="5">
        <f>IF(N854&gt;0, RANK(N854,(N854:P854,Q854:AE854)),0)</f>
        <v>1</v>
      </c>
      <c r="E854" s="5">
        <f>IF(O854&gt;0,RANK(O854,(N854:P854,Q854:AE854)),0)</f>
        <v>2</v>
      </c>
      <c r="F854" s="5">
        <f t="shared" si="319"/>
        <v>0</v>
      </c>
      <c r="G854" s="1">
        <f t="shared" si="320"/>
        <v>724</v>
      </c>
      <c r="H854" s="2">
        <f t="shared" si="329"/>
        <v>0.35455435847208622</v>
      </c>
      <c r="I854" s="6"/>
      <c r="J854" s="2">
        <f t="shared" si="321"/>
        <v>0.66699314397649367</v>
      </c>
      <c r="K854" s="2">
        <f t="shared" si="322"/>
        <v>0.31243878550440746</v>
      </c>
      <c r="L854" s="2">
        <f t="shared" si="323"/>
        <v>0</v>
      </c>
      <c r="M854" s="2">
        <f t="shared" si="324"/>
        <v>2.0568070519098869E-2</v>
      </c>
      <c r="N854" s="63">
        <v>1362</v>
      </c>
      <c r="O854" s="63">
        <v>638</v>
      </c>
      <c r="P854" s="63"/>
      <c r="Q854" s="63">
        <v>11</v>
      </c>
      <c r="R854" s="63">
        <v>24</v>
      </c>
      <c r="S854" s="63"/>
      <c r="T854" s="63"/>
      <c r="U854" s="63"/>
      <c r="V854" s="63"/>
      <c r="W854" s="63">
        <v>7</v>
      </c>
      <c r="X854" s="63"/>
      <c r="Y854" s="63"/>
      <c r="Z854" s="63"/>
      <c r="AA854" s="63"/>
      <c r="AB854" s="63"/>
      <c r="AN854" t="str">
        <f t="shared" si="330"/>
        <v>Hatfield</v>
      </c>
      <c r="AO854" t="s">
        <v>2187</v>
      </c>
      <c r="AP854">
        <v>2</v>
      </c>
      <c r="AR854" s="111">
        <v>25</v>
      </c>
      <c r="AS854" s="113">
        <v>15</v>
      </c>
      <c r="AT854" s="113">
        <v>45</v>
      </c>
      <c r="AU854" s="117">
        <v>29265</v>
      </c>
      <c r="AV854" s="117">
        <f t="shared" si="331"/>
        <v>25015</v>
      </c>
      <c r="AW854" t="s">
        <v>1480</v>
      </c>
      <c r="AX854">
        <f t="shared" si="325"/>
        <v>2529265</v>
      </c>
      <c r="AY854" s="66"/>
      <c r="AZ854" s="66"/>
      <c r="BC854">
        <v>16.82</v>
      </c>
      <c r="BD854">
        <v>0.81</v>
      </c>
      <c r="BE854">
        <v>16.02</v>
      </c>
      <c r="BH854" s="123">
        <f t="shared" si="326"/>
        <v>0.66600000000000004</v>
      </c>
      <c r="BI854" s="123">
        <f t="shared" si="327"/>
        <v>0</v>
      </c>
      <c r="BJ854">
        <f t="shared" si="328"/>
        <v>0</v>
      </c>
    </row>
    <row r="855" spans="1:62" hidden="1" outlineLevel="1">
      <c r="A855" s="64" t="s">
        <v>1469</v>
      </c>
      <c r="B855" s="8" t="s">
        <v>1328</v>
      </c>
      <c r="C855" s="1">
        <f t="shared" si="318"/>
        <v>27979</v>
      </c>
      <c r="D855" s="5">
        <f>IF(N855&gt;0, RANK(N855,(N855:P855,Q855:AE855)),0)</f>
        <v>1</v>
      </c>
      <c r="E855" s="5">
        <f>IF(O855&gt;0,RANK(O855,(N855:P855,Q855:AE855)),0)</f>
        <v>2</v>
      </c>
      <c r="F855" s="5">
        <f t="shared" si="319"/>
        <v>0</v>
      </c>
      <c r="G855" s="1">
        <f t="shared" si="320"/>
        <v>3698</v>
      </c>
      <c r="H855" s="2">
        <f t="shared" si="329"/>
        <v>0.13217055648879517</v>
      </c>
      <c r="I855" s="6"/>
      <c r="J855" s="2">
        <f t="shared" si="321"/>
        <v>0.55727509918152895</v>
      </c>
      <c r="K855" s="2">
        <f t="shared" si="322"/>
        <v>0.42510454269273384</v>
      </c>
      <c r="L855" s="2">
        <f t="shared" si="323"/>
        <v>0</v>
      </c>
      <c r="M855" s="2">
        <f t="shared" si="324"/>
        <v>1.7620358125737201E-2</v>
      </c>
      <c r="N855" s="63">
        <v>15592</v>
      </c>
      <c r="O855" s="63">
        <v>11894</v>
      </c>
      <c r="P855" s="63"/>
      <c r="Q855" s="63">
        <v>331</v>
      </c>
      <c r="R855" s="63">
        <v>110</v>
      </c>
      <c r="S855" s="63"/>
      <c r="T855" s="63"/>
      <c r="U855" s="63"/>
      <c r="V855" s="63"/>
      <c r="W855" s="63">
        <v>52</v>
      </c>
      <c r="X855" s="63"/>
      <c r="Y855" s="63"/>
      <c r="Z855" s="63"/>
      <c r="AA855" s="63"/>
      <c r="AB855" s="63"/>
      <c r="AN855" t="str">
        <f t="shared" si="330"/>
        <v>Haverhill</v>
      </c>
      <c r="AO855" t="s">
        <v>849</v>
      </c>
      <c r="AP855">
        <v>3</v>
      </c>
      <c r="AR855" s="111">
        <v>25</v>
      </c>
      <c r="AS855" s="113">
        <v>9</v>
      </c>
      <c r="AT855" s="113">
        <v>55</v>
      </c>
      <c r="AU855" s="117">
        <v>29405</v>
      </c>
      <c r="AV855" s="117">
        <f t="shared" si="331"/>
        <v>25009</v>
      </c>
      <c r="AW855" t="s">
        <v>1257</v>
      </c>
      <c r="AX855">
        <f t="shared" si="325"/>
        <v>2529405</v>
      </c>
      <c r="AY855" s="66"/>
      <c r="AZ855" s="66"/>
      <c r="BC855">
        <v>35.630000000000003</v>
      </c>
      <c r="BD855">
        <v>2.31</v>
      </c>
      <c r="BE855">
        <v>33.33</v>
      </c>
      <c r="BH855" s="123">
        <f t="shared" si="326"/>
        <v>0.55700000000000005</v>
      </c>
      <c r="BI855" s="123">
        <f t="shared" si="327"/>
        <v>0</v>
      </c>
      <c r="BJ855">
        <f t="shared" si="328"/>
        <v>0</v>
      </c>
    </row>
    <row r="856" spans="1:62" hidden="1" outlineLevel="1">
      <c r="A856" s="64" t="s">
        <v>586</v>
      </c>
      <c r="B856" s="8" t="s">
        <v>1328</v>
      </c>
      <c r="C856" s="1">
        <f t="shared" ref="C856:C919" si="332">SUM(N856:AL856)</f>
        <v>201</v>
      </c>
      <c r="D856" s="5">
        <f>IF(N856&gt;0, RANK(N856,(N856:P856,Q856:AE856)),0)</f>
        <v>1</v>
      </c>
      <c r="E856" s="5">
        <f>IF(O856&gt;0,RANK(O856,(N856:P856,Q856:AE856)),0)</f>
        <v>2</v>
      </c>
      <c r="F856" s="5">
        <f t="shared" ref="F856:F919" si="333">IF(P856&gt;0,RANK(P856,(N856:AE856)),0)</f>
        <v>0</v>
      </c>
      <c r="G856" s="1">
        <f t="shared" ref="G856:G919" si="334">IF(C856&gt;0,MAX(N856:P856)-LARGE(N856:P856,2),0)</f>
        <v>62</v>
      </c>
      <c r="H856" s="2">
        <f t="shared" si="329"/>
        <v>0.30845771144278605</v>
      </c>
      <c r="I856" s="6"/>
      <c r="J856" s="2">
        <f t="shared" ref="J856:J919" si="335">IF(C856=0,"-",N856/C856)</f>
        <v>0.63184079601990051</v>
      </c>
      <c r="K856" s="2">
        <f t="shared" ref="K856:K919" si="336">IF(C856=0,"-",O856/C856)</f>
        <v>0.32338308457711445</v>
      </c>
      <c r="L856" s="2">
        <f t="shared" ref="L856:L919" si="337">IF(C856=0,"-",P856/C856)</f>
        <v>0</v>
      </c>
      <c r="M856" s="2">
        <f t="shared" ref="M856:M919" si="338">IF(C856=0,"-",(1-J856-K856-L856))</f>
        <v>4.4776119402985037E-2</v>
      </c>
      <c r="N856" s="63">
        <v>127</v>
      </c>
      <c r="O856" s="63">
        <v>65</v>
      </c>
      <c r="P856" s="63"/>
      <c r="Q856" s="63">
        <v>2</v>
      </c>
      <c r="R856" s="63">
        <v>5</v>
      </c>
      <c r="S856" s="63"/>
      <c r="T856" s="63"/>
      <c r="U856" s="63"/>
      <c r="V856" s="63"/>
      <c r="W856" s="63">
        <v>2</v>
      </c>
      <c r="X856" s="63"/>
      <c r="Y856" s="63"/>
      <c r="Z856" s="63"/>
      <c r="AA856" s="63"/>
      <c r="AB856" s="63"/>
      <c r="AN856" t="str">
        <f t="shared" si="330"/>
        <v>Hawley</v>
      </c>
      <c r="AO856" t="s">
        <v>1146</v>
      </c>
      <c r="AP856">
        <v>1</v>
      </c>
      <c r="AR856" s="111">
        <v>25</v>
      </c>
      <c r="AS856" s="113">
        <v>11</v>
      </c>
      <c r="AT856" s="113">
        <v>55</v>
      </c>
      <c r="AU856" s="117">
        <v>29475</v>
      </c>
      <c r="AV856" s="117">
        <f t="shared" si="331"/>
        <v>25011</v>
      </c>
      <c r="AW856" t="s">
        <v>1480</v>
      </c>
      <c r="AX856">
        <f t="shared" ref="AX856:AX919" si="339">AR856*100000+AU856</f>
        <v>2529475</v>
      </c>
      <c r="AY856" s="66"/>
      <c r="AZ856" s="66"/>
      <c r="BC856">
        <v>30.88</v>
      </c>
      <c r="BD856">
        <v>0.02</v>
      </c>
      <c r="BE856">
        <v>30.86</v>
      </c>
      <c r="BH856" s="123">
        <f t="shared" si="326"/>
        <v>0.63100000000000001</v>
      </c>
      <c r="BI856" s="123">
        <f t="shared" si="327"/>
        <v>0</v>
      </c>
      <c r="BJ856">
        <f t="shared" si="328"/>
        <v>0</v>
      </c>
    </row>
    <row r="857" spans="1:62" hidden="1" outlineLevel="1">
      <c r="A857" s="64" t="s">
        <v>2028</v>
      </c>
      <c r="B857" s="8" t="s">
        <v>1328</v>
      </c>
      <c r="C857" s="1">
        <f t="shared" si="332"/>
        <v>432</v>
      </c>
      <c r="D857" s="5">
        <f>IF(N857&gt;0, RANK(N857,(N857:P857,Q857:AE857)),0)</f>
        <v>1</v>
      </c>
      <c r="E857" s="5">
        <f>IF(O857&gt;0,RANK(O857,(N857:P857,Q857:AE857)),0)</f>
        <v>2</v>
      </c>
      <c r="F857" s="5">
        <f t="shared" si="333"/>
        <v>0</v>
      </c>
      <c r="G857" s="1">
        <f t="shared" si="334"/>
        <v>171</v>
      </c>
      <c r="H857" s="2">
        <f t="shared" si="329"/>
        <v>0.39583333333333331</v>
      </c>
      <c r="I857" s="6"/>
      <c r="J857" s="2">
        <f t="shared" si="335"/>
        <v>0.68287037037037035</v>
      </c>
      <c r="K857" s="2">
        <f t="shared" si="336"/>
        <v>0.28703703703703703</v>
      </c>
      <c r="L857" s="2">
        <f t="shared" si="337"/>
        <v>0</v>
      </c>
      <c r="M857" s="2">
        <f t="shared" si="338"/>
        <v>3.0092592592592615E-2</v>
      </c>
      <c r="N857" s="63">
        <v>295</v>
      </c>
      <c r="O857" s="63">
        <v>124</v>
      </c>
      <c r="P857" s="63"/>
      <c r="Q857" s="63">
        <v>2</v>
      </c>
      <c r="R857" s="63">
        <v>8</v>
      </c>
      <c r="S857" s="63"/>
      <c r="T857" s="63"/>
      <c r="U857" s="63"/>
      <c r="V857" s="63"/>
      <c r="W857" s="63">
        <v>3</v>
      </c>
      <c r="X857" s="63"/>
      <c r="Y857" s="63"/>
      <c r="Z857" s="63"/>
      <c r="AA857" s="63"/>
      <c r="AB857" s="63"/>
      <c r="AN857" t="str">
        <f t="shared" si="330"/>
        <v>Heath</v>
      </c>
      <c r="AO857" t="s">
        <v>1146</v>
      </c>
      <c r="AP857">
        <v>1</v>
      </c>
      <c r="AR857" s="111">
        <v>25</v>
      </c>
      <c r="AS857" s="113">
        <v>11</v>
      </c>
      <c r="AT857" s="113">
        <v>60</v>
      </c>
      <c r="AU857" s="117">
        <v>29650</v>
      </c>
      <c r="AV857" s="117">
        <f t="shared" si="331"/>
        <v>25011</v>
      </c>
      <c r="AW857" t="s">
        <v>1480</v>
      </c>
      <c r="AX857">
        <f t="shared" si="339"/>
        <v>2529650</v>
      </c>
      <c r="AY857" s="66"/>
      <c r="AZ857" s="66"/>
      <c r="BC857">
        <v>24.92</v>
      </c>
      <c r="BD857">
        <v>0.02</v>
      </c>
      <c r="BE857">
        <v>24.9</v>
      </c>
      <c r="BH857" s="123">
        <f t="shared" ref="BH857:BH920" si="340">IF(D857=1,ROUNDDOWN(J857,3),0)</f>
        <v>0.68200000000000005</v>
      </c>
      <c r="BI857" s="123">
        <f t="shared" ref="BI857:BI920" si="341">IF(E857=1,ROUNDDOWN(K857,3),0)</f>
        <v>0</v>
      </c>
      <c r="BJ857">
        <f t="shared" ref="BJ857:BJ920" si="342">IF(BH857=BI857,ROUNDDOWN(BI857*10,0),0)</f>
        <v>0</v>
      </c>
    </row>
    <row r="858" spans="1:62" hidden="1" outlineLevel="1">
      <c r="A858" s="64" t="s">
        <v>2484</v>
      </c>
      <c r="B858" s="8" t="s">
        <v>1328</v>
      </c>
      <c r="C858" s="1">
        <f t="shared" si="332"/>
        <v>14222</v>
      </c>
      <c r="D858" s="5">
        <f>IF(N858&gt;0, RANK(N858,(N858:P858,Q858:AE858)),0)</f>
        <v>2</v>
      </c>
      <c r="E858" s="5">
        <f>IF(O858&gt;0,RANK(O858,(N858:P858,Q858:AE858)),0)</f>
        <v>1</v>
      </c>
      <c r="F858" s="5">
        <f t="shared" si="333"/>
        <v>0</v>
      </c>
      <c r="G858" s="1">
        <f t="shared" si="334"/>
        <v>446</v>
      </c>
      <c r="H858" s="2">
        <f t="shared" si="329"/>
        <v>3.1359864997890591E-2</v>
      </c>
      <c r="I858" s="6"/>
      <c r="J858" s="2">
        <f t="shared" si="335"/>
        <v>0.47834341161580651</v>
      </c>
      <c r="K858" s="2">
        <f t="shared" si="336"/>
        <v>0.50970327661369708</v>
      </c>
      <c r="L858" s="2">
        <f t="shared" si="337"/>
        <v>0</v>
      </c>
      <c r="M858" s="2">
        <f t="shared" si="338"/>
        <v>1.1953311770496411E-2</v>
      </c>
      <c r="N858" s="63">
        <v>6803</v>
      </c>
      <c r="O858" s="63">
        <v>7249</v>
      </c>
      <c r="P858" s="63"/>
      <c r="Q858" s="63">
        <v>93</v>
      </c>
      <c r="R858" s="63">
        <v>44</v>
      </c>
      <c r="S858" s="63"/>
      <c r="T858" s="63"/>
      <c r="U858" s="63"/>
      <c r="V858" s="63"/>
      <c r="W858" s="63">
        <v>33</v>
      </c>
      <c r="X858" s="63"/>
      <c r="Y858" s="63"/>
      <c r="Z858" s="63"/>
      <c r="AA858" s="63"/>
      <c r="AB858" s="63"/>
      <c r="AN858" t="str">
        <f t="shared" si="330"/>
        <v>Hingham</v>
      </c>
      <c r="AO858" t="s">
        <v>234</v>
      </c>
      <c r="AP858">
        <v>8</v>
      </c>
      <c r="AR858" s="111">
        <v>25</v>
      </c>
      <c r="AS858" s="113">
        <v>23</v>
      </c>
      <c r="AT858" s="113">
        <v>50</v>
      </c>
      <c r="AU858" s="117">
        <v>30210</v>
      </c>
      <c r="AV858" s="117">
        <f t="shared" si="331"/>
        <v>25023</v>
      </c>
      <c r="AW858" t="s">
        <v>1480</v>
      </c>
      <c r="AX858">
        <f t="shared" si="339"/>
        <v>2530210</v>
      </c>
      <c r="AY858" s="66"/>
      <c r="AZ858" s="66"/>
      <c r="BC858">
        <v>25.04</v>
      </c>
      <c r="BD858">
        <v>2.57</v>
      </c>
      <c r="BE858">
        <v>22.47</v>
      </c>
      <c r="BH858" s="123">
        <f t="shared" si="340"/>
        <v>0</v>
      </c>
      <c r="BI858" s="123">
        <f t="shared" si="341"/>
        <v>0.50900000000000001</v>
      </c>
      <c r="BJ858">
        <f t="shared" si="342"/>
        <v>0</v>
      </c>
    </row>
    <row r="859" spans="1:62" hidden="1" outlineLevel="1">
      <c r="A859" s="64" t="s">
        <v>1680</v>
      </c>
      <c r="B859" s="8" t="s">
        <v>1328</v>
      </c>
      <c r="C859" s="1">
        <f t="shared" si="332"/>
        <v>1058</v>
      </c>
      <c r="D859" s="5">
        <f>IF(N859&gt;0, RANK(N859,(N859:P859,Q859:AE859)),0)</f>
        <v>1</v>
      </c>
      <c r="E859" s="5">
        <f>IF(O859&gt;0,RANK(O859,(N859:P859,Q859:AE859)),0)</f>
        <v>2</v>
      </c>
      <c r="F859" s="5">
        <f t="shared" si="333"/>
        <v>0</v>
      </c>
      <c r="G859" s="1">
        <f t="shared" si="334"/>
        <v>431</v>
      </c>
      <c r="H859" s="2">
        <f t="shared" si="329"/>
        <v>0.40737240075614367</v>
      </c>
      <c r="I859" s="6"/>
      <c r="J859" s="2">
        <f t="shared" si="335"/>
        <v>0.68809073724007563</v>
      </c>
      <c r="K859" s="2">
        <f t="shared" si="336"/>
        <v>0.28071833648393196</v>
      </c>
      <c r="L859" s="2">
        <f t="shared" si="337"/>
        <v>0</v>
      </c>
      <c r="M859" s="2">
        <f t="shared" si="338"/>
        <v>3.1190926275992403E-2</v>
      </c>
      <c r="N859" s="63">
        <v>728</v>
      </c>
      <c r="O859" s="63">
        <v>297</v>
      </c>
      <c r="P859" s="63"/>
      <c r="Q859" s="63">
        <v>26</v>
      </c>
      <c r="R859" s="63">
        <v>6</v>
      </c>
      <c r="S859" s="63"/>
      <c r="T859" s="63"/>
      <c r="U859" s="63"/>
      <c r="V859" s="63"/>
      <c r="W859" s="63">
        <v>1</v>
      </c>
      <c r="X859" s="63"/>
      <c r="Y859" s="63"/>
      <c r="Z859" s="63"/>
      <c r="AA859" s="63"/>
      <c r="AB859" s="63"/>
      <c r="AN859" t="str">
        <f t="shared" si="330"/>
        <v>Hinsdale</v>
      </c>
      <c r="AO859" t="s">
        <v>2326</v>
      </c>
      <c r="AP859">
        <v>1</v>
      </c>
      <c r="AR859" s="111">
        <v>25</v>
      </c>
      <c r="AS859" s="113">
        <v>3</v>
      </c>
      <c r="AT859" s="113">
        <v>55</v>
      </c>
      <c r="AU859" s="117">
        <v>30315</v>
      </c>
      <c r="AV859" s="117">
        <f t="shared" si="331"/>
        <v>25003</v>
      </c>
      <c r="AW859" t="s">
        <v>1480</v>
      </c>
      <c r="AX859">
        <f t="shared" si="339"/>
        <v>2530315</v>
      </c>
      <c r="AY859" s="66"/>
      <c r="AZ859" s="66"/>
      <c r="BC859">
        <v>21.7</v>
      </c>
      <c r="BD859">
        <v>0.86</v>
      </c>
      <c r="BE859">
        <v>20.84</v>
      </c>
      <c r="BH859" s="123">
        <f t="shared" si="340"/>
        <v>0.68799999999999994</v>
      </c>
      <c r="BI859" s="123">
        <f t="shared" si="341"/>
        <v>0</v>
      </c>
      <c r="BJ859">
        <f t="shared" si="342"/>
        <v>0</v>
      </c>
    </row>
    <row r="860" spans="1:62" hidden="1" outlineLevel="1">
      <c r="A860" s="64" t="s">
        <v>453</v>
      </c>
      <c r="B860" s="8" t="s">
        <v>1328</v>
      </c>
      <c r="C860" s="1">
        <f t="shared" si="332"/>
        <v>5513</v>
      </c>
      <c r="D860" s="5">
        <f>IF(N860&gt;0, RANK(N860,(N860:P860,Q860:AE860)),0)</f>
        <v>1</v>
      </c>
      <c r="E860" s="5">
        <f>IF(O860&gt;0,RANK(O860,(N860:P860,Q860:AE860)),0)</f>
        <v>2</v>
      </c>
      <c r="F860" s="5">
        <f t="shared" si="333"/>
        <v>0</v>
      </c>
      <c r="G860" s="1">
        <f t="shared" si="334"/>
        <v>621</v>
      </c>
      <c r="H860" s="2">
        <f t="shared" si="329"/>
        <v>0.11264284418646835</v>
      </c>
      <c r="I860" s="6"/>
      <c r="J860" s="2">
        <f t="shared" si="335"/>
        <v>0.54852167603845459</v>
      </c>
      <c r="K860" s="2">
        <f t="shared" si="336"/>
        <v>0.43587883185198623</v>
      </c>
      <c r="L860" s="2">
        <f t="shared" si="337"/>
        <v>0</v>
      </c>
      <c r="M860" s="2">
        <f t="shared" si="338"/>
        <v>1.5599492109559188E-2</v>
      </c>
      <c r="N860" s="63">
        <v>3024</v>
      </c>
      <c r="O860" s="63">
        <v>2403</v>
      </c>
      <c r="P860" s="63"/>
      <c r="Q860" s="63">
        <v>48</v>
      </c>
      <c r="R860" s="63">
        <v>24</v>
      </c>
      <c r="S860" s="63"/>
      <c r="T860" s="63"/>
      <c r="U860" s="63"/>
      <c r="V860" s="63"/>
      <c r="W860" s="63">
        <v>14</v>
      </c>
      <c r="X860" s="63"/>
      <c r="Y860" s="63"/>
      <c r="Z860" s="63"/>
      <c r="AA860" s="63"/>
      <c r="AB860" s="63"/>
      <c r="AN860" t="str">
        <f t="shared" si="330"/>
        <v>Holbrook</v>
      </c>
      <c r="AO860" t="s">
        <v>760</v>
      </c>
      <c r="AP860">
        <v>8</v>
      </c>
      <c r="AR860" s="111">
        <v>25</v>
      </c>
      <c r="AS860" s="113">
        <v>21</v>
      </c>
      <c r="AT860" s="113">
        <v>55</v>
      </c>
      <c r="AU860" s="117">
        <v>30455</v>
      </c>
      <c r="AV860" s="117">
        <f t="shared" si="331"/>
        <v>25021</v>
      </c>
      <c r="AW860" t="s">
        <v>1480</v>
      </c>
      <c r="AX860">
        <f t="shared" si="339"/>
        <v>2530455</v>
      </c>
      <c r="AY860" s="66"/>
      <c r="AZ860" s="66"/>
      <c r="BC860">
        <v>7.41</v>
      </c>
      <c r="BD860">
        <v>0.05</v>
      </c>
      <c r="BE860">
        <v>7.35</v>
      </c>
      <c r="BH860" s="123">
        <f t="shared" si="340"/>
        <v>0.54800000000000004</v>
      </c>
      <c r="BI860" s="123">
        <f t="shared" si="341"/>
        <v>0</v>
      </c>
      <c r="BJ860">
        <f t="shared" si="342"/>
        <v>0</v>
      </c>
    </row>
    <row r="861" spans="1:62" hidden="1" outlineLevel="1">
      <c r="A861" s="64" t="s">
        <v>1798</v>
      </c>
      <c r="B861" s="8" t="s">
        <v>1328</v>
      </c>
      <c r="C861" s="1">
        <f t="shared" si="332"/>
        <v>10581</v>
      </c>
      <c r="D861" s="5">
        <f>IF(N861&gt;0, RANK(N861,(N861:P861,Q861:AE861)),0)</f>
        <v>2</v>
      </c>
      <c r="E861" s="5">
        <f>IF(O861&gt;0,RANK(O861,(N861:P861,Q861:AE861)),0)</f>
        <v>1</v>
      </c>
      <c r="F861" s="5">
        <f t="shared" si="333"/>
        <v>0</v>
      </c>
      <c r="G861" s="1">
        <f t="shared" si="334"/>
        <v>235</v>
      </c>
      <c r="H861" s="2">
        <f t="shared" si="329"/>
        <v>2.2209621018807295E-2</v>
      </c>
      <c r="I861" s="6"/>
      <c r="J861" s="2">
        <f t="shared" si="335"/>
        <v>0.48010585010868539</v>
      </c>
      <c r="K861" s="2">
        <f t="shared" si="336"/>
        <v>0.50231547112749264</v>
      </c>
      <c r="L861" s="2">
        <f t="shared" si="337"/>
        <v>0</v>
      </c>
      <c r="M861" s="2">
        <f t="shared" si="338"/>
        <v>1.7578678763821909E-2</v>
      </c>
      <c r="N861" s="63">
        <v>5080</v>
      </c>
      <c r="O861" s="63">
        <v>5315</v>
      </c>
      <c r="P861" s="63"/>
      <c r="Q861" s="63">
        <v>100</v>
      </c>
      <c r="R861" s="63">
        <v>54</v>
      </c>
      <c r="S861" s="63"/>
      <c r="T861" s="63"/>
      <c r="U861" s="63"/>
      <c r="V861" s="63"/>
      <c r="W861" s="63">
        <v>32</v>
      </c>
      <c r="X861" s="63"/>
      <c r="Y861" s="63"/>
      <c r="Z861" s="63"/>
      <c r="AA861" s="63"/>
      <c r="AB861" s="63"/>
      <c r="AN861" t="str">
        <f t="shared" si="330"/>
        <v>Holden</v>
      </c>
      <c r="AO861" s="8" t="s">
        <v>1783</v>
      </c>
      <c r="AP861">
        <v>2</v>
      </c>
      <c r="AR861" s="111">
        <v>25</v>
      </c>
      <c r="AS861" s="113">
        <v>27</v>
      </c>
      <c r="AT861" s="113">
        <v>100</v>
      </c>
      <c r="AU861" s="117">
        <v>30560</v>
      </c>
      <c r="AV861" s="117">
        <f t="shared" si="331"/>
        <v>25027</v>
      </c>
      <c r="AW861" t="s">
        <v>1480</v>
      </c>
      <c r="AX861">
        <f t="shared" si="339"/>
        <v>2530560</v>
      </c>
      <c r="AY861" s="66"/>
      <c r="AZ861" s="66"/>
      <c r="BC861">
        <v>36.22</v>
      </c>
      <c r="BD861">
        <v>1.23</v>
      </c>
      <c r="BE861">
        <v>34.99</v>
      </c>
      <c r="BH861" s="123">
        <f t="shared" si="340"/>
        <v>0</v>
      </c>
      <c r="BI861" s="123">
        <f t="shared" si="341"/>
        <v>0.502</v>
      </c>
      <c r="BJ861">
        <f t="shared" si="342"/>
        <v>0</v>
      </c>
    </row>
    <row r="862" spans="1:62" hidden="1" outlineLevel="1">
      <c r="A862" s="64" t="s">
        <v>3126</v>
      </c>
      <c r="B862" s="8" t="s">
        <v>1328</v>
      </c>
      <c r="C862" s="1">
        <f t="shared" si="332"/>
        <v>1328</v>
      </c>
      <c r="D862" s="5">
        <f>IF(N862&gt;0, RANK(N862,(N862:P862,Q862:AE862)),0)</f>
        <v>2</v>
      </c>
      <c r="E862" s="5">
        <f>IF(O862&gt;0,RANK(O862,(N862:P862,Q862:AE862)),0)</f>
        <v>1</v>
      </c>
      <c r="F862" s="5">
        <f t="shared" si="333"/>
        <v>0</v>
      </c>
      <c r="G862" s="1">
        <f t="shared" si="334"/>
        <v>97</v>
      </c>
      <c r="H862" s="2">
        <f t="shared" si="329"/>
        <v>7.3042168674698801E-2</v>
      </c>
      <c r="I862" s="6"/>
      <c r="J862" s="2">
        <f t="shared" si="335"/>
        <v>0.44653614457831325</v>
      </c>
      <c r="K862" s="2">
        <f t="shared" si="336"/>
        <v>0.51957831325301207</v>
      </c>
      <c r="L862" s="2">
        <f t="shared" si="337"/>
        <v>0</v>
      </c>
      <c r="M862" s="2">
        <f t="shared" si="338"/>
        <v>3.3885542168674676E-2</v>
      </c>
      <c r="N862" s="63">
        <v>593</v>
      </c>
      <c r="O862" s="63">
        <v>690</v>
      </c>
      <c r="P862" s="63"/>
      <c r="Q862" s="63">
        <v>27</v>
      </c>
      <c r="R862" s="63">
        <v>14</v>
      </c>
      <c r="S862" s="63"/>
      <c r="T862" s="63"/>
      <c r="U862" s="63"/>
      <c r="V862" s="63"/>
      <c r="W862" s="63">
        <v>4</v>
      </c>
      <c r="X862" s="63"/>
      <c r="Y862" s="63"/>
      <c r="Z862" s="63"/>
      <c r="AA862" s="63"/>
      <c r="AB862" s="63"/>
      <c r="AN862" t="str">
        <f t="shared" si="330"/>
        <v>Holland</v>
      </c>
      <c r="AO862" t="s">
        <v>2870</v>
      </c>
      <c r="AP862">
        <v>1</v>
      </c>
      <c r="AR862" s="111">
        <v>25</v>
      </c>
      <c r="AS862" s="113">
        <v>13</v>
      </c>
      <c r="AT862" s="113">
        <v>45</v>
      </c>
      <c r="AU862" s="117">
        <v>30665</v>
      </c>
      <c r="AV862" s="117">
        <f t="shared" si="331"/>
        <v>25013</v>
      </c>
      <c r="AW862" t="s">
        <v>1480</v>
      </c>
      <c r="AX862">
        <f t="shared" si="339"/>
        <v>2530665</v>
      </c>
      <c r="AY862" s="66"/>
      <c r="AZ862" s="66"/>
      <c r="BC862">
        <v>13.1</v>
      </c>
      <c r="BD862">
        <v>0.7</v>
      </c>
      <c r="BE862">
        <v>12.39</v>
      </c>
      <c r="BH862" s="123">
        <f t="shared" si="340"/>
        <v>0</v>
      </c>
      <c r="BI862" s="123">
        <f t="shared" si="341"/>
        <v>0.51900000000000002</v>
      </c>
      <c r="BJ862">
        <f t="shared" si="342"/>
        <v>0</v>
      </c>
    </row>
    <row r="863" spans="1:62" hidden="1" outlineLevel="1">
      <c r="A863" s="64" t="s">
        <v>1915</v>
      </c>
      <c r="B863" s="8" t="s">
        <v>1328</v>
      </c>
      <c r="C863" s="1">
        <f t="shared" si="332"/>
        <v>8315</v>
      </c>
      <c r="D863" s="5">
        <f>IF(N863&gt;0, RANK(N863,(N863:P863,Q863:AE863)),0)</f>
        <v>1</v>
      </c>
      <c r="E863" s="5">
        <f>IF(O863&gt;0,RANK(O863,(N863:P863,Q863:AE863)),0)</f>
        <v>2</v>
      </c>
      <c r="F863" s="5">
        <f t="shared" si="333"/>
        <v>0</v>
      </c>
      <c r="G863" s="1">
        <f t="shared" si="334"/>
        <v>1126</v>
      </c>
      <c r="H863" s="2">
        <f t="shared" si="329"/>
        <v>0.13541791942273002</v>
      </c>
      <c r="I863" s="6"/>
      <c r="J863" s="2">
        <f t="shared" si="335"/>
        <v>0.5576668671076368</v>
      </c>
      <c r="K863" s="2">
        <f t="shared" si="336"/>
        <v>0.42224894768490678</v>
      </c>
      <c r="L863" s="2">
        <f t="shared" si="337"/>
        <v>0</v>
      </c>
      <c r="M863" s="2">
        <f t="shared" si="338"/>
        <v>2.0084185207456418E-2</v>
      </c>
      <c r="N863" s="63">
        <v>4637</v>
      </c>
      <c r="O863" s="63">
        <v>3511</v>
      </c>
      <c r="P863" s="63"/>
      <c r="Q863" s="63">
        <v>102</v>
      </c>
      <c r="R863" s="63">
        <v>44</v>
      </c>
      <c r="S863" s="63"/>
      <c r="T863" s="63"/>
      <c r="U863" s="63"/>
      <c r="V863" s="63"/>
      <c r="W863" s="63">
        <v>21</v>
      </c>
      <c r="X863" s="63"/>
      <c r="Y863" s="63"/>
      <c r="Z863" s="63"/>
      <c r="AA863" s="63"/>
      <c r="AB863" s="63"/>
      <c r="AN863" t="str">
        <f t="shared" si="330"/>
        <v>Holliston</v>
      </c>
      <c r="AO863" t="s">
        <v>506</v>
      </c>
      <c r="AP863">
        <v>5</v>
      </c>
      <c r="AR863" s="111">
        <v>25</v>
      </c>
      <c r="AS863" s="113">
        <v>17</v>
      </c>
      <c r="AT863" s="113">
        <v>100</v>
      </c>
      <c r="AU863" s="117">
        <v>30700</v>
      </c>
      <c r="AV863" s="117">
        <f t="shared" si="331"/>
        <v>25017</v>
      </c>
      <c r="AW863" t="s">
        <v>1480</v>
      </c>
      <c r="AX863">
        <f t="shared" si="339"/>
        <v>2530700</v>
      </c>
      <c r="AY863" s="66"/>
      <c r="AZ863" s="66"/>
      <c r="BC863">
        <v>19.04</v>
      </c>
      <c r="BD863">
        <v>0.33</v>
      </c>
      <c r="BE863">
        <v>18.71</v>
      </c>
      <c r="BH863" s="123">
        <f t="shared" si="340"/>
        <v>0.55700000000000005</v>
      </c>
      <c r="BI863" s="123">
        <f t="shared" si="341"/>
        <v>0</v>
      </c>
      <c r="BJ863">
        <f t="shared" si="342"/>
        <v>0</v>
      </c>
    </row>
    <row r="864" spans="1:62" hidden="1" outlineLevel="1">
      <c r="A864" s="64" t="s">
        <v>1916</v>
      </c>
      <c r="B864" s="8" t="s">
        <v>1328</v>
      </c>
      <c r="C864" s="1">
        <f t="shared" si="332"/>
        <v>16449</v>
      </c>
      <c r="D864" s="5">
        <f>IF(N864&gt;0, RANK(N864,(N864:P864,Q864:AE864)),0)</f>
        <v>1</v>
      </c>
      <c r="E864" s="5">
        <f>IF(O864&gt;0,RANK(O864,(N864:P864,Q864:AE864)),0)</f>
        <v>2</v>
      </c>
      <c r="F864" s="5">
        <f t="shared" si="333"/>
        <v>0</v>
      </c>
      <c r="G864" s="1">
        <f t="shared" si="334"/>
        <v>8880</v>
      </c>
      <c r="H864" s="2">
        <f t="shared" si="329"/>
        <v>0.53985044683567385</v>
      </c>
      <c r="I864" s="6"/>
      <c r="J864" s="2">
        <f t="shared" si="335"/>
        <v>0.76211319837072167</v>
      </c>
      <c r="K864" s="2">
        <f t="shared" si="336"/>
        <v>0.22226275153504774</v>
      </c>
      <c r="L864" s="2">
        <f t="shared" si="337"/>
        <v>0</v>
      </c>
      <c r="M864" s="2">
        <f t="shared" si="338"/>
        <v>1.5624050094230596E-2</v>
      </c>
      <c r="N864" s="63">
        <v>12536</v>
      </c>
      <c r="O864" s="63">
        <v>3656</v>
      </c>
      <c r="P864" s="63"/>
      <c r="Q864" s="63">
        <v>113</v>
      </c>
      <c r="R864" s="63">
        <v>144</v>
      </c>
      <c r="S864" s="63"/>
      <c r="T864" s="63"/>
      <c r="U864" s="63"/>
      <c r="V864" s="63"/>
      <c r="W864" s="63">
        <v>0</v>
      </c>
      <c r="X864" s="63"/>
      <c r="Y864" s="63"/>
      <c r="Z864" s="63"/>
      <c r="AA864" s="63"/>
      <c r="AB864" s="63"/>
      <c r="AN864" t="str">
        <f t="shared" si="330"/>
        <v>Holyoke</v>
      </c>
      <c r="AO864" t="s">
        <v>2870</v>
      </c>
      <c r="AP864">
        <v>1</v>
      </c>
      <c r="AR864" s="111">
        <v>25</v>
      </c>
      <c r="AS864" s="113">
        <v>13</v>
      </c>
      <c r="AT864" s="113">
        <v>50</v>
      </c>
      <c r="AU864" s="117">
        <v>30840</v>
      </c>
      <c r="AV864" s="117">
        <f t="shared" si="331"/>
        <v>25013</v>
      </c>
      <c r="AW864" t="s">
        <v>1257</v>
      </c>
      <c r="AX864">
        <f t="shared" si="339"/>
        <v>2530840</v>
      </c>
      <c r="AY864" s="66"/>
      <c r="AZ864" s="66"/>
      <c r="BC864">
        <v>22.82</v>
      </c>
      <c r="BD864">
        <v>1.53</v>
      </c>
      <c r="BE864">
        <v>21.29</v>
      </c>
      <c r="BH864" s="123">
        <f t="shared" si="340"/>
        <v>0.76200000000000001</v>
      </c>
      <c r="BI864" s="123">
        <f t="shared" si="341"/>
        <v>0</v>
      </c>
      <c r="BJ864">
        <f t="shared" si="342"/>
        <v>0</v>
      </c>
    </row>
    <row r="865" spans="1:62" hidden="1" outlineLevel="1">
      <c r="A865" s="64" t="s">
        <v>2775</v>
      </c>
      <c r="B865" s="8" t="s">
        <v>1328</v>
      </c>
      <c r="C865" s="1">
        <f t="shared" si="332"/>
        <v>3297</v>
      </c>
      <c r="D865" s="5">
        <f>IF(N865&gt;0, RANK(N865,(N865:P865,Q865:AE865)),0)</f>
        <v>1</v>
      </c>
      <c r="E865" s="5">
        <f>IF(O865&gt;0,RANK(O865,(N865:P865,Q865:AE865)),0)</f>
        <v>2</v>
      </c>
      <c r="F865" s="5">
        <f t="shared" si="333"/>
        <v>0</v>
      </c>
      <c r="G865" s="1">
        <f t="shared" si="334"/>
        <v>165</v>
      </c>
      <c r="H865" s="2">
        <f t="shared" si="329"/>
        <v>5.0045495905368519E-2</v>
      </c>
      <c r="I865" s="6"/>
      <c r="J865" s="2">
        <f t="shared" si="335"/>
        <v>0.51592356687898089</v>
      </c>
      <c r="K865" s="2">
        <f t="shared" si="336"/>
        <v>0.46587807097361239</v>
      </c>
      <c r="L865" s="2">
        <f t="shared" si="337"/>
        <v>0</v>
      </c>
      <c r="M865" s="2">
        <f t="shared" si="338"/>
        <v>1.8198362147406721E-2</v>
      </c>
      <c r="N865" s="63">
        <v>1701</v>
      </c>
      <c r="O865" s="63">
        <v>1536</v>
      </c>
      <c r="P865" s="63"/>
      <c r="Q865" s="63">
        <v>43</v>
      </c>
      <c r="R865" s="63">
        <v>14</v>
      </c>
      <c r="S865" s="63"/>
      <c r="T865" s="63"/>
      <c r="U865" s="63"/>
      <c r="V865" s="63"/>
      <c r="W865" s="63">
        <v>3</v>
      </c>
      <c r="X865" s="63"/>
      <c r="Y865" s="63"/>
      <c r="Z865" s="63"/>
      <c r="AA865" s="63"/>
      <c r="AB865" s="63"/>
      <c r="AN865" t="str">
        <f t="shared" si="330"/>
        <v>Hopedale</v>
      </c>
      <c r="AO865" s="8" t="s">
        <v>1783</v>
      </c>
      <c r="AP865">
        <v>4</v>
      </c>
      <c r="AR865" s="111">
        <v>25</v>
      </c>
      <c r="AS865" s="113">
        <v>27</v>
      </c>
      <c r="AT865" s="113">
        <v>105</v>
      </c>
      <c r="AU865" s="117">
        <v>30945</v>
      </c>
      <c r="AV865" s="117">
        <f t="shared" si="331"/>
        <v>25027</v>
      </c>
      <c r="AW865" t="s">
        <v>1480</v>
      </c>
      <c r="AX865">
        <f t="shared" si="339"/>
        <v>2530945</v>
      </c>
      <c r="AY865" s="66"/>
      <c r="AZ865" s="66"/>
      <c r="BC865">
        <v>5.32</v>
      </c>
      <c r="BD865">
        <v>0.17</v>
      </c>
      <c r="BE865">
        <v>5.16</v>
      </c>
      <c r="BH865" s="123">
        <f t="shared" si="340"/>
        <v>0.51500000000000001</v>
      </c>
      <c r="BI865" s="123">
        <f t="shared" si="341"/>
        <v>0</v>
      </c>
      <c r="BJ865">
        <f t="shared" si="342"/>
        <v>0</v>
      </c>
    </row>
    <row r="866" spans="1:62" hidden="1" outlineLevel="1">
      <c r="A866" s="64" t="s">
        <v>580</v>
      </c>
      <c r="B866" s="8" t="s">
        <v>1328</v>
      </c>
      <c r="C866" s="1">
        <f t="shared" si="332"/>
        <v>8680</v>
      </c>
      <c r="D866" s="5">
        <f>IF(N866&gt;0, RANK(N866,(N866:P866,Q866:AE866)),0)</f>
        <v>2</v>
      </c>
      <c r="E866" s="5">
        <f>IF(O866&gt;0,RANK(O866,(N866:P866,Q866:AE866)),0)</f>
        <v>1</v>
      </c>
      <c r="F866" s="5">
        <f t="shared" si="333"/>
        <v>0</v>
      </c>
      <c r="G866" s="1">
        <f t="shared" si="334"/>
        <v>128</v>
      </c>
      <c r="H866" s="2">
        <f t="shared" si="329"/>
        <v>1.4746543778801843E-2</v>
      </c>
      <c r="I866" s="6"/>
      <c r="J866" s="2">
        <f t="shared" si="335"/>
        <v>0.48479262672811058</v>
      </c>
      <c r="K866" s="2">
        <f t="shared" si="336"/>
        <v>0.49953917050691243</v>
      </c>
      <c r="L866" s="2">
        <f t="shared" si="337"/>
        <v>0</v>
      </c>
      <c r="M866" s="2">
        <f t="shared" si="338"/>
        <v>1.5668202764976935E-2</v>
      </c>
      <c r="N866" s="63">
        <v>4208</v>
      </c>
      <c r="O866" s="63">
        <v>4336</v>
      </c>
      <c r="P866" s="63"/>
      <c r="Q866" s="63">
        <v>94</v>
      </c>
      <c r="R866" s="63">
        <v>31</v>
      </c>
      <c r="S866" s="63"/>
      <c r="T866" s="63"/>
      <c r="U866" s="63"/>
      <c r="V866" s="63"/>
      <c r="W866" s="63">
        <v>11</v>
      </c>
      <c r="X866" s="63"/>
      <c r="Y866" s="63"/>
      <c r="Z866" s="63"/>
      <c r="AA866" s="63"/>
      <c r="AB866" s="63"/>
      <c r="AN866" t="str">
        <f t="shared" si="330"/>
        <v>Hopkinton</v>
      </c>
      <c r="AO866" t="s">
        <v>506</v>
      </c>
      <c r="AP866">
        <v>4</v>
      </c>
      <c r="AR866" s="111">
        <v>25</v>
      </c>
      <c r="AS866" s="113">
        <v>17</v>
      </c>
      <c r="AT866" s="113">
        <v>105</v>
      </c>
      <c r="AU866" s="117">
        <v>31085</v>
      </c>
      <c r="AV866" s="117">
        <f t="shared" si="331"/>
        <v>25017</v>
      </c>
      <c r="AW866" t="s">
        <v>1480</v>
      </c>
      <c r="AX866">
        <f t="shared" si="339"/>
        <v>2531085</v>
      </c>
      <c r="AY866" s="66"/>
      <c r="AZ866" s="66"/>
      <c r="BC866">
        <v>28.16</v>
      </c>
      <c r="BD866">
        <v>1.61</v>
      </c>
      <c r="BE866">
        <v>26.56</v>
      </c>
      <c r="BH866" s="123">
        <f t="shared" si="340"/>
        <v>0</v>
      </c>
      <c r="BI866" s="123">
        <f t="shared" si="341"/>
        <v>0.499</v>
      </c>
      <c r="BJ866">
        <f t="shared" si="342"/>
        <v>0</v>
      </c>
    </row>
    <row r="867" spans="1:62" hidden="1" outlineLevel="1">
      <c r="A867" s="64" t="s">
        <v>2243</v>
      </c>
      <c r="B867" s="8" t="s">
        <v>1328</v>
      </c>
      <c r="C867" s="1">
        <f t="shared" si="332"/>
        <v>2611</v>
      </c>
      <c r="D867" s="5">
        <f>IF(N867&gt;0, RANK(N867,(N867:P867,Q867:AE867)),0)</f>
        <v>2</v>
      </c>
      <c r="E867" s="5">
        <f>IF(O867&gt;0,RANK(O867,(N867:P867,Q867:AE867)),0)</f>
        <v>1</v>
      </c>
      <c r="F867" s="5">
        <f t="shared" si="333"/>
        <v>0</v>
      </c>
      <c r="G867" s="1">
        <f t="shared" si="334"/>
        <v>221</v>
      </c>
      <c r="H867" s="2">
        <f t="shared" si="329"/>
        <v>8.4641899655304484E-2</v>
      </c>
      <c r="I867" s="6"/>
      <c r="J867" s="2">
        <f t="shared" si="335"/>
        <v>0.44427422443508235</v>
      </c>
      <c r="K867" s="2">
        <f t="shared" si="336"/>
        <v>0.5289161240903868</v>
      </c>
      <c r="L867" s="2">
        <f t="shared" si="337"/>
        <v>0</v>
      </c>
      <c r="M867" s="2">
        <f t="shared" si="338"/>
        <v>2.6809651474530849E-2</v>
      </c>
      <c r="N867" s="63">
        <v>1160</v>
      </c>
      <c r="O867" s="63">
        <v>1381</v>
      </c>
      <c r="P867" s="63"/>
      <c r="Q867" s="63">
        <v>31</v>
      </c>
      <c r="R867" s="63">
        <v>28</v>
      </c>
      <c r="S867" s="63"/>
      <c r="T867" s="63"/>
      <c r="U867" s="63"/>
      <c r="V867" s="63"/>
      <c r="W867" s="63">
        <v>11</v>
      </c>
      <c r="X867" s="63"/>
      <c r="Y867" s="63"/>
      <c r="Z867" s="63"/>
      <c r="AA867" s="63"/>
      <c r="AB867" s="63"/>
      <c r="AN867" t="str">
        <f t="shared" si="330"/>
        <v>Hubbardston</v>
      </c>
      <c r="AO867" s="8" t="s">
        <v>1783</v>
      </c>
      <c r="AP867">
        <v>2</v>
      </c>
      <c r="AR867" s="111">
        <v>25</v>
      </c>
      <c r="AS867" s="113">
        <v>27</v>
      </c>
      <c r="AT867" s="113">
        <v>110</v>
      </c>
      <c r="AU867" s="117">
        <v>31435</v>
      </c>
      <c r="AV867" s="117">
        <f t="shared" si="331"/>
        <v>25027</v>
      </c>
      <c r="AW867" t="s">
        <v>1480</v>
      </c>
      <c r="AX867">
        <f t="shared" si="339"/>
        <v>2531435</v>
      </c>
      <c r="AY867" s="66"/>
      <c r="AZ867" s="66"/>
      <c r="BC867">
        <v>41.95</v>
      </c>
      <c r="BD867">
        <v>0.92</v>
      </c>
      <c r="BE867">
        <v>41.03</v>
      </c>
      <c r="BH867" s="123">
        <f t="shared" si="340"/>
        <v>0</v>
      </c>
      <c r="BI867" s="123">
        <f t="shared" si="341"/>
        <v>0.52800000000000002</v>
      </c>
      <c r="BJ867">
        <f t="shared" si="342"/>
        <v>0</v>
      </c>
    </row>
    <row r="868" spans="1:62" hidden="1" outlineLevel="1">
      <c r="A868" s="64" t="s">
        <v>2112</v>
      </c>
      <c r="B868" s="8" t="s">
        <v>1328</v>
      </c>
      <c r="C868" s="1">
        <f t="shared" si="332"/>
        <v>10023</v>
      </c>
      <c r="D868" s="5">
        <f>IF(N868&gt;0, RANK(N868,(N868:P868,Q868:AE868)),0)</f>
        <v>1</v>
      </c>
      <c r="E868" s="5">
        <f>IF(O868&gt;0,RANK(O868,(N868:P868,Q868:AE868)),0)</f>
        <v>2</v>
      </c>
      <c r="F868" s="5">
        <f t="shared" si="333"/>
        <v>0</v>
      </c>
      <c r="G868" s="1">
        <f t="shared" si="334"/>
        <v>1457</v>
      </c>
      <c r="H868" s="2">
        <f t="shared" ref="H868:H931" si="343">IF(C868&gt;0,G868/C868,0)</f>
        <v>0.14536565898433604</v>
      </c>
      <c r="I868" s="6"/>
      <c r="J868" s="2">
        <f t="shared" si="335"/>
        <v>0.562905317769131</v>
      </c>
      <c r="K868" s="2">
        <f t="shared" si="336"/>
        <v>0.41753965878479499</v>
      </c>
      <c r="L868" s="2">
        <f t="shared" si="337"/>
        <v>0</v>
      </c>
      <c r="M868" s="2">
        <f t="shared" si="338"/>
        <v>1.9555023446074016E-2</v>
      </c>
      <c r="N868" s="63">
        <v>5642</v>
      </c>
      <c r="O868" s="63">
        <v>4185</v>
      </c>
      <c r="P868" s="63"/>
      <c r="Q868" s="63">
        <v>139</v>
      </c>
      <c r="R868" s="63">
        <v>49</v>
      </c>
      <c r="S868" s="63"/>
      <c r="T868" s="63"/>
      <c r="U868" s="63"/>
      <c r="V868" s="63"/>
      <c r="W868" s="63">
        <v>8</v>
      </c>
      <c r="X868" s="63"/>
      <c r="Y868" s="63"/>
      <c r="Z868" s="63"/>
      <c r="AA868" s="63"/>
      <c r="AB868" s="63"/>
      <c r="AN868" t="str">
        <f t="shared" ref="AN868:AN931" si="344">A868</f>
        <v>Hudson</v>
      </c>
      <c r="AO868" t="s">
        <v>506</v>
      </c>
      <c r="AP868">
        <v>3</v>
      </c>
      <c r="AR868" s="111">
        <v>25</v>
      </c>
      <c r="AS868" s="113">
        <v>17</v>
      </c>
      <c r="AT868" s="113">
        <v>110</v>
      </c>
      <c r="AU868" s="117">
        <v>31540</v>
      </c>
      <c r="AV868" s="117">
        <f t="shared" si="331"/>
        <v>25017</v>
      </c>
      <c r="AW868" t="s">
        <v>1480</v>
      </c>
      <c r="AX868">
        <f t="shared" si="339"/>
        <v>2531540</v>
      </c>
      <c r="AY868" s="66"/>
      <c r="AZ868" s="66"/>
      <c r="BC868">
        <v>11.84</v>
      </c>
      <c r="BD868">
        <v>0.34</v>
      </c>
      <c r="BE868">
        <v>11.5</v>
      </c>
      <c r="BH868" s="123">
        <f t="shared" si="340"/>
        <v>0.56200000000000006</v>
      </c>
      <c r="BI868" s="123">
        <f t="shared" si="341"/>
        <v>0</v>
      </c>
      <c r="BJ868">
        <f t="shared" si="342"/>
        <v>0</v>
      </c>
    </row>
    <row r="869" spans="1:62" hidden="1" outlineLevel="1">
      <c r="A869" s="64" t="s">
        <v>654</v>
      </c>
      <c r="B869" s="8" t="s">
        <v>1328</v>
      </c>
      <c r="C869" s="1">
        <f t="shared" si="332"/>
        <v>6089</v>
      </c>
      <c r="D869" s="5">
        <f>IF(N869&gt;0, RANK(N869,(N869:P869,Q869:AE869)),0)</f>
        <v>1</v>
      </c>
      <c r="E869" s="5">
        <f>IF(O869&gt;0,RANK(O869,(N869:P869,Q869:AE869)),0)</f>
        <v>2</v>
      </c>
      <c r="F869" s="5">
        <f t="shared" si="333"/>
        <v>0</v>
      </c>
      <c r="G869" s="1">
        <f t="shared" si="334"/>
        <v>1166</v>
      </c>
      <c r="H869" s="2">
        <f t="shared" si="343"/>
        <v>0.19149285596978158</v>
      </c>
      <c r="I869" s="6"/>
      <c r="J869" s="2">
        <f t="shared" si="335"/>
        <v>0.58860239776646417</v>
      </c>
      <c r="K869" s="2">
        <f t="shared" si="336"/>
        <v>0.39710954179668256</v>
      </c>
      <c r="L869" s="2">
        <f t="shared" si="337"/>
        <v>0</v>
      </c>
      <c r="M869" s="2">
        <f t="shared" si="338"/>
        <v>1.4288060436853267E-2</v>
      </c>
      <c r="N869" s="63">
        <v>3584</v>
      </c>
      <c r="O869" s="63">
        <v>2418</v>
      </c>
      <c r="P869" s="63"/>
      <c r="Q869" s="63">
        <v>51</v>
      </c>
      <c r="R869" s="63">
        <v>24</v>
      </c>
      <c r="S869" s="63"/>
      <c r="T869" s="63"/>
      <c r="U869" s="63"/>
      <c r="V869" s="63"/>
      <c r="W869" s="63">
        <v>12</v>
      </c>
      <c r="X869" s="63"/>
      <c r="Y869" s="63"/>
      <c r="Z869" s="63"/>
      <c r="AA869" s="63"/>
      <c r="AB869" s="63"/>
      <c r="AN869" t="str">
        <f t="shared" si="344"/>
        <v>Hull</v>
      </c>
      <c r="AO869" t="s">
        <v>234</v>
      </c>
      <c r="AP869">
        <v>8</v>
      </c>
      <c r="AR869" s="111">
        <v>25</v>
      </c>
      <c r="AS869" s="113">
        <v>23</v>
      </c>
      <c r="AT869" s="113">
        <v>55</v>
      </c>
      <c r="AU869" s="117">
        <v>31645</v>
      </c>
      <c r="AV869" s="117">
        <f t="shared" si="331"/>
        <v>25023</v>
      </c>
      <c r="AW869" t="s">
        <v>1480</v>
      </c>
      <c r="AX869">
        <f t="shared" si="339"/>
        <v>2531645</v>
      </c>
      <c r="AY869" s="66"/>
      <c r="AZ869" s="66"/>
      <c r="BC869">
        <v>28.21</v>
      </c>
      <c r="BD869">
        <v>25.18</v>
      </c>
      <c r="BE869">
        <v>3.03</v>
      </c>
      <c r="BH869" s="123">
        <f t="shared" si="340"/>
        <v>0.58799999999999997</v>
      </c>
      <c r="BI869" s="123">
        <f t="shared" si="341"/>
        <v>0</v>
      </c>
      <c r="BJ869">
        <f t="shared" si="342"/>
        <v>0</v>
      </c>
    </row>
    <row r="870" spans="1:62" hidden="1" outlineLevel="1">
      <c r="A870" s="64" t="s">
        <v>2862</v>
      </c>
      <c r="B870" s="8" t="s">
        <v>1328</v>
      </c>
      <c r="C870" s="1">
        <f t="shared" si="332"/>
        <v>1103</v>
      </c>
      <c r="D870" s="5">
        <f>IF(N870&gt;0, RANK(N870,(N870:P870,Q870:AE870)),0)</f>
        <v>1</v>
      </c>
      <c r="E870" s="5">
        <f>IF(O870&gt;0,RANK(O870,(N870:P870,Q870:AE870)),0)</f>
        <v>2</v>
      </c>
      <c r="F870" s="5">
        <f t="shared" si="333"/>
        <v>0</v>
      </c>
      <c r="G870" s="1">
        <f t="shared" si="334"/>
        <v>75</v>
      </c>
      <c r="H870" s="2">
        <f t="shared" si="343"/>
        <v>6.7996373526745243E-2</v>
      </c>
      <c r="I870" s="6"/>
      <c r="J870" s="2">
        <f t="shared" si="335"/>
        <v>0.5022665457842248</v>
      </c>
      <c r="K870" s="2">
        <f t="shared" si="336"/>
        <v>0.4342701722574796</v>
      </c>
      <c r="L870" s="2">
        <f t="shared" si="337"/>
        <v>0</v>
      </c>
      <c r="M870" s="2">
        <f t="shared" si="338"/>
        <v>6.3463281958295592E-2</v>
      </c>
      <c r="N870" s="63">
        <v>554</v>
      </c>
      <c r="O870" s="63">
        <v>479</v>
      </c>
      <c r="P870" s="63"/>
      <c r="Q870" s="63">
        <v>52</v>
      </c>
      <c r="R870" s="63">
        <v>14</v>
      </c>
      <c r="S870" s="63"/>
      <c r="T870" s="63"/>
      <c r="U870" s="63"/>
      <c r="V870" s="63"/>
      <c r="W870" s="63">
        <v>4</v>
      </c>
      <c r="X870" s="63"/>
      <c r="Y870" s="63"/>
      <c r="Z870" s="63"/>
      <c r="AA870" s="63"/>
      <c r="AB870" s="63"/>
      <c r="AN870" t="str">
        <f t="shared" si="344"/>
        <v>Huntington</v>
      </c>
      <c r="AO870" t="s">
        <v>2187</v>
      </c>
      <c r="AP870">
        <v>1</v>
      </c>
      <c r="AR870" s="111">
        <v>25</v>
      </c>
      <c r="AS870" s="113">
        <v>15</v>
      </c>
      <c r="AT870" s="113">
        <v>50</v>
      </c>
      <c r="AU870" s="117">
        <v>31785</v>
      </c>
      <c r="AV870" s="117">
        <f t="shared" si="331"/>
        <v>25015</v>
      </c>
      <c r="AW870" t="s">
        <v>1480</v>
      </c>
      <c r="AX870">
        <f t="shared" si="339"/>
        <v>2531785</v>
      </c>
      <c r="AY870" s="66"/>
      <c r="AZ870" s="66"/>
      <c r="BC870">
        <v>26.91</v>
      </c>
      <c r="BD870">
        <v>0.27</v>
      </c>
      <c r="BE870">
        <v>26.64</v>
      </c>
      <c r="BH870" s="123">
        <f t="shared" si="340"/>
        <v>0.502</v>
      </c>
      <c r="BI870" s="123">
        <f t="shared" si="341"/>
        <v>0</v>
      </c>
      <c r="BJ870">
        <f t="shared" si="342"/>
        <v>0</v>
      </c>
    </row>
    <row r="871" spans="1:62" hidden="1" outlineLevel="1">
      <c r="A871" s="64" t="s">
        <v>2525</v>
      </c>
      <c r="B871" s="8" t="s">
        <v>1328</v>
      </c>
      <c r="C871" s="1">
        <f t="shared" si="332"/>
        <v>8371</v>
      </c>
      <c r="D871" s="5">
        <f>IF(N871&gt;0, RANK(N871,(N871:P871,Q871:AE871)),0)</f>
        <v>1</v>
      </c>
      <c r="E871" s="5">
        <f>IF(O871&gt;0,RANK(O871,(N871:P871,Q871:AE871)),0)</f>
        <v>2</v>
      </c>
      <c r="F871" s="5">
        <f t="shared" si="333"/>
        <v>0</v>
      </c>
      <c r="G871" s="1">
        <f t="shared" si="334"/>
        <v>706</v>
      </c>
      <c r="H871" s="2">
        <f t="shared" si="343"/>
        <v>8.4338788675188153E-2</v>
      </c>
      <c r="I871" s="6"/>
      <c r="J871" s="2">
        <f t="shared" si="335"/>
        <v>0.53326962131167122</v>
      </c>
      <c r="K871" s="2">
        <f t="shared" si="336"/>
        <v>0.44893083263648309</v>
      </c>
      <c r="L871" s="2">
        <f t="shared" si="337"/>
        <v>0</v>
      </c>
      <c r="M871" s="2">
        <f t="shared" si="338"/>
        <v>1.7799546051845694E-2</v>
      </c>
      <c r="N871" s="63">
        <v>4464</v>
      </c>
      <c r="O871" s="63">
        <v>3758</v>
      </c>
      <c r="P871" s="63"/>
      <c r="Q871" s="63">
        <v>86</v>
      </c>
      <c r="R871" s="63">
        <v>52</v>
      </c>
      <c r="S871" s="63"/>
      <c r="T871" s="63"/>
      <c r="U871" s="63"/>
      <c r="V871" s="63"/>
      <c r="W871" s="63">
        <v>11</v>
      </c>
      <c r="X871" s="63"/>
      <c r="Y871" s="63"/>
      <c r="Z871" s="63"/>
      <c r="AA871" s="63"/>
      <c r="AB871" s="63"/>
      <c r="AN871" t="str">
        <f t="shared" si="344"/>
        <v>Ipswich</v>
      </c>
      <c r="AO871" t="s">
        <v>849</v>
      </c>
      <c r="AP871">
        <v>6</v>
      </c>
      <c r="AR871" s="111">
        <v>25</v>
      </c>
      <c r="AS871" s="113">
        <v>9</v>
      </c>
      <c r="AT871" s="113">
        <v>60</v>
      </c>
      <c r="AU871" s="117">
        <v>32310</v>
      </c>
      <c r="AV871" s="117">
        <f t="shared" ref="AV871:AV934" si="345">AR871*1000+AS871</f>
        <v>25009</v>
      </c>
      <c r="AW871" t="s">
        <v>1480</v>
      </c>
      <c r="AX871">
        <f t="shared" si="339"/>
        <v>2532310</v>
      </c>
      <c r="AY871" s="66"/>
      <c r="AZ871" s="66"/>
      <c r="BC871">
        <v>42.14</v>
      </c>
      <c r="BD871">
        <v>9.56</v>
      </c>
      <c r="BE871">
        <v>32.58</v>
      </c>
      <c r="BH871" s="123">
        <f t="shared" si="340"/>
        <v>0.53300000000000003</v>
      </c>
      <c r="BI871" s="123">
        <f t="shared" si="341"/>
        <v>0</v>
      </c>
      <c r="BJ871">
        <f t="shared" si="342"/>
        <v>0</v>
      </c>
    </row>
    <row r="872" spans="1:62" hidden="1" outlineLevel="1">
      <c r="A872" s="64" t="s">
        <v>1140</v>
      </c>
      <c r="B872" s="8" t="s">
        <v>1328</v>
      </c>
      <c r="C872" s="1">
        <f t="shared" si="332"/>
        <v>6980</v>
      </c>
      <c r="D872" s="5">
        <f>IF(N872&gt;0, RANK(N872,(N872:P872,Q872:AE872)),0)</f>
        <v>2</v>
      </c>
      <c r="E872" s="5">
        <f>IF(O872&gt;0,RANK(O872,(N872:P872,Q872:AE872)),0)</f>
        <v>1</v>
      </c>
      <c r="F872" s="5">
        <f t="shared" si="333"/>
        <v>0</v>
      </c>
      <c r="G872" s="1">
        <f t="shared" si="334"/>
        <v>547</v>
      </c>
      <c r="H872" s="2">
        <f t="shared" si="343"/>
        <v>7.8366762177650429E-2</v>
      </c>
      <c r="I872" s="6"/>
      <c r="J872" s="2">
        <f t="shared" si="335"/>
        <v>0.45544412607449858</v>
      </c>
      <c r="K872" s="2">
        <f t="shared" si="336"/>
        <v>0.53381088825214895</v>
      </c>
      <c r="L872" s="2">
        <f t="shared" si="337"/>
        <v>0</v>
      </c>
      <c r="M872" s="2">
        <f t="shared" si="338"/>
        <v>1.074498567335247E-2</v>
      </c>
      <c r="N872" s="63">
        <v>3179</v>
      </c>
      <c r="O872" s="63">
        <v>3726</v>
      </c>
      <c r="P872" s="63"/>
      <c r="Q872" s="63">
        <v>52</v>
      </c>
      <c r="R872" s="63">
        <v>13</v>
      </c>
      <c r="S872" s="63"/>
      <c r="T872" s="63"/>
      <c r="U872" s="63"/>
      <c r="V872" s="63"/>
      <c r="W872" s="63">
        <v>10</v>
      </c>
      <c r="X872" s="63"/>
      <c r="Y872" s="63"/>
      <c r="Z872" s="63"/>
      <c r="AA872" s="63"/>
      <c r="AB872" s="63"/>
      <c r="AN872" t="str">
        <f t="shared" si="344"/>
        <v>Kingston</v>
      </c>
      <c r="AO872" t="s">
        <v>234</v>
      </c>
      <c r="AP872">
        <v>9</v>
      </c>
      <c r="AR872" s="111">
        <v>25</v>
      </c>
      <c r="AS872" s="113">
        <v>23</v>
      </c>
      <c r="AT872" s="113">
        <v>60</v>
      </c>
      <c r="AU872" s="117">
        <v>33220</v>
      </c>
      <c r="AV872" s="117">
        <f t="shared" si="345"/>
        <v>25023</v>
      </c>
      <c r="AW872" t="s">
        <v>1480</v>
      </c>
      <c r="AX872">
        <f t="shared" si="339"/>
        <v>2533220</v>
      </c>
      <c r="AY872" s="66"/>
      <c r="AZ872" s="66"/>
      <c r="BC872">
        <v>20.39</v>
      </c>
      <c r="BD872">
        <v>1.86</v>
      </c>
      <c r="BE872">
        <v>18.53</v>
      </c>
      <c r="BH872" s="123">
        <f t="shared" si="340"/>
        <v>0</v>
      </c>
      <c r="BI872" s="123">
        <f t="shared" si="341"/>
        <v>0.53300000000000003</v>
      </c>
      <c r="BJ872">
        <f t="shared" si="342"/>
        <v>0</v>
      </c>
    </row>
    <row r="873" spans="1:62" hidden="1" outlineLevel="1">
      <c r="A873" s="64" t="s">
        <v>2033</v>
      </c>
      <c r="B873" s="8" t="s">
        <v>1328</v>
      </c>
      <c r="C873" s="1">
        <f t="shared" si="332"/>
        <v>5832</v>
      </c>
      <c r="D873" s="5">
        <f>IF(N873&gt;0, RANK(N873,(N873:P873,Q873:AE873)),0)</f>
        <v>2</v>
      </c>
      <c r="E873" s="5">
        <f>IF(O873&gt;0,RANK(O873,(N873:P873,Q873:AE873)),0)</f>
        <v>1</v>
      </c>
      <c r="F873" s="5">
        <f t="shared" si="333"/>
        <v>0</v>
      </c>
      <c r="G873" s="1">
        <f t="shared" si="334"/>
        <v>890</v>
      </c>
      <c r="H873" s="2">
        <f t="shared" si="343"/>
        <v>0.15260631001371741</v>
      </c>
      <c r="I873" s="6"/>
      <c r="J873" s="2">
        <f t="shared" si="335"/>
        <v>0.41529492455418382</v>
      </c>
      <c r="K873" s="2">
        <f t="shared" si="336"/>
        <v>0.5679012345679012</v>
      </c>
      <c r="L873" s="2">
        <f t="shared" si="337"/>
        <v>0</v>
      </c>
      <c r="M873" s="2">
        <f t="shared" si="338"/>
        <v>1.6803840877914977E-2</v>
      </c>
      <c r="N873" s="63">
        <v>2422</v>
      </c>
      <c r="O873" s="63">
        <v>3312</v>
      </c>
      <c r="P873" s="63"/>
      <c r="Q873" s="63">
        <v>55</v>
      </c>
      <c r="R873" s="63">
        <v>18</v>
      </c>
      <c r="S873" s="63"/>
      <c r="T873" s="63"/>
      <c r="U873" s="63"/>
      <c r="V873" s="63"/>
      <c r="W873" s="63">
        <v>25</v>
      </c>
      <c r="X873" s="63"/>
      <c r="Y873" s="63"/>
      <c r="Z873" s="63"/>
      <c r="AA873" s="63"/>
      <c r="AB873" s="63"/>
      <c r="AN873" t="str">
        <f t="shared" si="344"/>
        <v>Lakeville</v>
      </c>
      <c r="AO873" t="s">
        <v>234</v>
      </c>
      <c r="AP873">
        <v>4</v>
      </c>
      <c r="AR873" s="111">
        <v>25</v>
      </c>
      <c r="AS873" s="113">
        <v>23</v>
      </c>
      <c r="AT873" s="113">
        <v>65</v>
      </c>
      <c r="AU873" s="117">
        <v>33920</v>
      </c>
      <c r="AV873" s="117">
        <f t="shared" si="345"/>
        <v>25023</v>
      </c>
      <c r="AW873" t="s">
        <v>1480</v>
      </c>
      <c r="AX873">
        <f t="shared" si="339"/>
        <v>2533920</v>
      </c>
      <c r="AY873" s="66"/>
      <c r="AZ873" s="66"/>
      <c r="BC873">
        <v>36.14</v>
      </c>
      <c r="BD873">
        <v>6.24</v>
      </c>
      <c r="BE873">
        <v>29.9</v>
      </c>
      <c r="BH873" s="123">
        <f t="shared" si="340"/>
        <v>0</v>
      </c>
      <c r="BI873" s="123">
        <f t="shared" si="341"/>
        <v>0.56699999999999995</v>
      </c>
      <c r="BJ873">
        <f t="shared" si="342"/>
        <v>0</v>
      </c>
    </row>
    <row r="874" spans="1:62" hidden="1" outlineLevel="1">
      <c r="A874" s="64" t="s">
        <v>1069</v>
      </c>
      <c r="B874" s="8" t="s">
        <v>1328</v>
      </c>
      <c r="C874" s="1">
        <f t="shared" si="332"/>
        <v>3728</v>
      </c>
      <c r="D874" s="5">
        <f>IF(N874&gt;0, RANK(N874,(N874:P874,Q874:AE874)),0)</f>
        <v>2</v>
      </c>
      <c r="E874" s="5">
        <f>IF(O874&gt;0,RANK(O874,(N874:P874,Q874:AE874)),0)</f>
        <v>1</v>
      </c>
      <c r="F874" s="5">
        <f t="shared" si="333"/>
        <v>0</v>
      </c>
      <c r="G874" s="1">
        <f t="shared" si="334"/>
        <v>187</v>
      </c>
      <c r="H874" s="2">
        <f t="shared" si="343"/>
        <v>5.0160944206008584E-2</v>
      </c>
      <c r="I874" s="6"/>
      <c r="J874" s="2">
        <f t="shared" si="335"/>
        <v>0.46351931330472101</v>
      </c>
      <c r="K874" s="2">
        <f t="shared" si="336"/>
        <v>0.51368025751072965</v>
      </c>
      <c r="L874" s="2">
        <f t="shared" si="337"/>
        <v>0</v>
      </c>
      <c r="M874" s="2">
        <f t="shared" si="338"/>
        <v>2.2800429184549276E-2</v>
      </c>
      <c r="N874" s="63">
        <v>1728</v>
      </c>
      <c r="O874" s="63">
        <v>1915</v>
      </c>
      <c r="P874" s="63"/>
      <c r="Q874" s="63">
        <v>44</v>
      </c>
      <c r="R874" s="63">
        <v>26</v>
      </c>
      <c r="S874" s="63"/>
      <c r="T874" s="63"/>
      <c r="U874" s="63"/>
      <c r="V874" s="63"/>
      <c r="W874" s="63">
        <v>15</v>
      </c>
      <c r="X874" s="63"/>
      <c r="Y874" s="63"/>
      <c r="Z874" s="63"/>
      <c r="AA874" s="63"/>
      <c r="AB874" s="63"/>
      <c r="AN874" t="str">
        <f t="shared" si="344"/>
        <v>Lancaster</v>
      </c>
      <c r="AO874" s="8" t="s">
        <v>1783</v>
      </c>
      <c r="AP874">
        <v>3</v>
      </c>
      <c r="AR874" s="111">
        <v>25</v>
      </c>
      <c r="AS874" s="113">
        <v>27</v>
      </c>
      <c r="AT874" s="113">
        <v>115</v>
      </c>
      <c r="AU874" s="117">
        <v>34165</v>
      </c>
      <c r="AV874" s="117">
        <f t="shared" si="345"/>
        <v>25027</v>
      </c>
      <c r="AW874" t="s">
        <v>1480</v>
      </c>
      <c r="AX874">
        <f t="shared" si="339"/>
        <v>2534165</v>
      </c>
      <c r="AY874" s="66"/>
      <c r="AZ874" s="66"/>
      <c r="BC874">
        <v>28.19</v>
      </c>
      <c r="BD874">
        <v>0.52</v>
      </c>
      <c r="BE874">
        <v>27.68</v>
      </c>
      <c r="BH874" s="123">
        <f t="shared" si="340"/>
        <v>0</v>
      </c>
      <c r="BI874" s="123">
        <f t="shared" si="341"/>
        <v>0.51300000000000001</v>
      </c>
      <c r="BJ874">
        <f t="shared" si="342"/>
        <v>0</v>
      </c>
    </row>
    <row r="875" spans="1:62" hidden="1" outlineLevel="1">
      <c r="A875" s="64" t="s">
        <v>1802</v>
      </c>
      <c r="B875" s="8" t="s">
        <v>1328</v>
      </c>
      <c r="C875" s="1">
        <f t="shared" si="332"/>
        <v>1602</v>
      </c>
      <c r="D875" s="5">
        <f>IF(N875&gt;0, RANK(N875,(N875:P875,Q875:AE875)),0)</f>
        <v>1</v>
      </c>
      <c r="E875" s="5">
        <f>IF(O875&gt;0,RANK(O875,(N875:P875,Q875:AE875)),0)</f>
        <v>2</v>
      </c>
      <c r="F875" s="5">
        <f t="shared" si="333"/>
        <v>0</v>
      </c>
      <c r="G875" s="1">
        <f t="shared" si="334"/>
        <v>714</v>
      </c>
      <c r="H875" s="2">
        <f t="shared" si="343"/>
        <v>0.44569288389513106</v>
      </c>
      <c r="I875" s="6"/>
      <c r="J875" s="2">
        <f t="shared" si="335"/>
        <v>0.71410736579275902</v>
      </c>
      <c r="K875" s="2">
        <f t="shared" si="336"/>
        <v>0.26841448189762795</v>
      </c>
      <c r="L875" s="2">
        <f t="shared" si="337"/>
        <v>0</v>
      </c>
      <c r="M875" s="2">
        <f t="shared" si="338"/>
        <v>1.7478152309613026E-2</v>
      </c>
      <c r="N875" s="63">
        <v>1144</v>
      </c>
      <c r="O875" s="63">
        <v>430</v>
      </c>
      <c r="P875" s="63"/>
      <c r="Q875" s="63">
        <v>16</v>
      </c>
      <c r="R875" s="63">
        <v>6</v>
      </c>
      <c r="S875" s="63"/>
      <c r="T875" s="63"/>
      <c r="U875" s="63"/>
      <c r="V875" s="63"/>
      <c r="W875" s="63">
        <v>6</v>
      </c>
      <c r="X875" s="63"/>
      <c r="Y875" s="63"/>
      <c r="Z875" s="63"/>
      <c r="AA875" s="63"/>
      <c r="AB875" s="63"/>
      <c r="AN875" t="str">
        <f t="shared" si="344"/>
        <v>Lanesborough</v>
      </c>
      <c r="AO875" t="s">
        <v>2326</v>
      </c>
      <c r="AP875">
        <v>1</v>
      </c>
      <c r="AR875" s="111">
        <v>25</v>
      </c>
      <c r="AS875" s="113">
        <v>3</v>
      </c>
      <c r="AT875" s="113">
        <v>60</v>
      </c>
      <c r="AU875" s="117">
        <v>34340</v>
      </c>
      <c r="AV875" s="117">
        <f t="shared" si="345"/>
        <v>25003</v>
      </c>
      <c r="AW875" t="s">
        <v>1480</v>
      </c>
      <c r="AX875">
        <f t="shared" si="339"/>
        <v>2534340</v>
      </c>
      <c r="AY875" s="66"/>
      <c r="AZ875" s="66"/>
      <c r="BC875">
        <v>29.74</v>
      </c>
      <c r="BD875">
        <v>0.7</v>
      </c>
      <c r="BE875">
        <v>29.04</v>
      </c>
      <c r="BH875" s="123">
        <f t="shared" si="340"/>
        <v>0.71399999999999997</v>
      </c>
      <c r="BI875" s="123">
        <f t="shared" si="341"/>
        <v>0</v>
      </c>
      <c r="BJ875">
        <f t="shared" si="342"/>
        <v>0</v>
      </c>
    </row>
    <row r="876" spans="1:62" hidden="1" outlineLevel="1">
      <c r="A876" s="64" t="s">
        <v>552</v>
      </c>
      <c r="B876" s="8" t="s">
        <v>1328</v>
      </c>
      <c r="C876" s="1">
        <f t="shared" si="332"/>
        <v>21962</v>
      </c>
      <c r="D876" s="5">
        <f>IF(N876&gt;0, RANK(N876,(N876:P876,Q876:AE876)),0)</f>
        <v>1</v>
      </c>
      <c r="E876" s="5">
        <f>IF(O876&gt;0,RANK(O876,(N876:P876,Q876:AE876)),0)</f>
        <v>2</v>
      </c>
      <c r="F876" s="5">
        <f t="shared" si="333"/>
        <v>0</v>
      </c>
      <c r="G876" s="1">
        <f t="shared" si="334"/>
        <v>14816</v>
      </c>
      <c r="H876" s="2">
        <f t="shared" si="343"/>
        <v>0.67461979783261994</v>
      </c>
      <c r="I876" s="6"/>
      <c r="J876" s="2">
        <f t="shared" si="335"/>
        <v>0.83225571441580914</v>
      </c>
      <c r="K876" s="2">
        <f t="shared" si="336"/>
        <v>0.15763591658318915</v>
      </c>
      <c r="L876" s="2">
        <f t="shared" si="337"/>
        <v>0</v>
      </c>
      <c r="M876" s="2">
        <f t="shared" si="338"/>
        <v>1.0108369001001705E-2</v>
      </c>
      <c r="N876" s="63">
        <v>18278</v>
      </c>
      <c r="O876" s="63">
        <v>3462</v>
      </c>
      <c r="P876" s="63"/>
      <c r="Q876" s="63">
        <v>138</v>
      </c>
      <c r="R876" s="63">
        <v>47</v>
      </c>
      <c r="S876" s="63"/>
      <c r="T876" s="63"/>
      <c r="U876" s="63"/>
      <c r="V876" s="63"/>
      <c r="W876" s="63">
        <v>37</v>
      </c>
      <c r="X876" s="63"/>
      <c r="Y876" s="63"/>
      <c r="Z876" s="63"/>
      <c r="AA876" s="63"/>
      <c r="AB876" s="63"/>
      <c r="AN876" t="str">
        <f t="shared" si="344"/>
        <v>Lawrence</v>
      </c>
      <c r="AO876" t="s">
        <v>849</v>
      </c>
      <c r="AP876">
        <v>3</v>
      </c>
      <c r="AR876" s="111">
        <v>25</v>
      </c>
      <c r="AS876" s="113">
        <v>9</v>
      </c>
      <c r="AT876" s="113">
        <v>65</v>
      </c>
      <c r="AU876" s="117">
        <v>34550</v>
      </c>
      <c r="AV876" s="117">
        <f t="shared" si="345"/>
        <v>25009</v>
      </c>
      <c r="AW876" t="s">
        <v>1257</v>
      </c>
      <c r="AX876">
        <f t="shared" si="339"/>
        <v>2534550</v>
      </c>
      <c r="AY876" s="66"/>
      <c r="AZ876" s="66"/>
      <c r="BC876">
        <v>7.41</v>
      </c>
      <c r="BD876">
        <v>0.45</v>
      </c>
      <c r="BE876">
        <v>6.96</v>
      </c>
      <c r="BH876" s="123">
        <f t="shared" si="340"/>
        <v>0.83199999999999996</v>
      </c>
      <c r="BI876" s="123">
        <f t="shared" si="341"/>
        <v>0</v>
      </c>
      <c r="BJ876">
        <f t="shared" si="342"/>
        <v>0</v>
      </c>
    </row>
    <row r="877" spans="1:62" hidden="1" outlineLevel="1">
      <c r="A877" s="64" t="s">
        <v>99</v>
      </c>
      <c r="B877" s="8" t="s">
        <v>1328</v>
      </c>
      <c r="C877" s="1">
        <f t="shared" si="332"/>
        <v>2975</v>
      </c>
      <c r="D877" s="5">
        <f>IF(N877&gt;0, RANK(N877,(N877:P877,Q877:AE877)),0)</f>
        <v>1</v>
      </c>
      <c r="E877" s="5">
        <f>IF(O877&gt;0,RANK(O877,(N877:P877,Q877:AE877)),0)</f>
        <v>2</v>
      </c>
      <c r="F877" s="5">
        <f t="shared" si="333"/>
        <v>0</v>
      </c>
      <c r="G877" s="1">
        <f t="shared" si="334"/>
        <v>1479</v>
      </c>
      <c r="H877" s="2">
        <f t="shared" si="343"/>
        <v>0.49714285714285716</v>
      </c>
      <c r="I877" s="6"/>
      <c r="J877" s="2">
        <f t="shared" si="335"/>
        <v>0.73882352941176466</v>
      </c>
      <c r="K877" s="2">
        <f t="shared" si="336"/>
        <v>0.24168067226890758</v>
      </c>
      <c r="L877" s="2">
        <f t="shared" si="337"/>
        <v>0</v>
      </c>
      <c r="M877" s="2">
        <f t="shared" si="338"/>
        <v>1.9495798319327767E-2</v>
      </c>
      <c r="N877" s="63">
        <v>2198</v>
      </c>
      <c r="O877" s="63">
        <v>719</v>
      </c>
      <c r="P877" s="63"/>
      <c r="Q877" s="63">
        <v>26</v>
      </c>
      <c r="R877" s="63">
        <v>25</v>
      </c>
      <c r="S877" s="63"/>
      <c r="T877" s="63"/>
      <c r="U877" s="63"/>
      <c r="V877" s="63"/>
      <c r="W877" s="63">
        <v>7</v>
      </c>
      <c r="X877" s="63"/>
      <c r="Y877" s="63"/>
      <c r="Z877" s="63"/>
      <c r="AA877" s="63"/>
      <c r="AB877" s="63"/>
      <c r="AN877" t="str">
        <f t="shared" si="344"/>
        <v>Lee</v>
      </c>
      <c r="AO877" t="s">
        <v>2326</v>
      </c>
      <c r="AP877">
        <v>1</v>
      </c>
      <c r="AR877" s="111">
        <v>25</v>
      </c>
      <c r="AS877" s="113">
        <v>3</v>
      </c>
      <c r="AT877" s="113">
        <v>65</v>
      </c>
      <c r="AU877" s="117">
        <v>34655</v>
      </c>
      <c r="AV877" s="117">
        <f t="shared" si="345"/>
        <v>25003</v>
      </c>
      <c r="AW877" t="s">
        <v>1480</v>
      </c>
      <c r="AX877">
        <f t="shared" si="339"/>
        <v>2534655</v>
      </c>
      <c r="AY877" s="66"/>
      <c r="AZ877" s="66"/>
      <c r="BC877">
        <v>27.03</v>
      </c>
      <c r="BD877">
        <v>0.63</v>
      </c>
      <c r="BE877">
        <v>26.4</v>
      </c>
      <c r="BH877" s="123">
        <f t="shared" si="340"/>
        <v>0.73799999999999999</v>
      </c>
      <c r="BI877" s="123">
        <f t="shared" si="341"/>
        <v>0</v>
      </c>
      <c r="BJ877">
        <f t="shared" si="342"/>
        <v>0</v>
      </c>
    </row>
    <row r="878" spans="1:62" hidden="1" outlineLevel="1">
      <c r="A878" s="64" t="s">
        <v>3021</v>
      </c>
      <c r="B878" s="8" t="s">
        <v>1328</v>
      </c>
      <c r="C878" s="1">
        <f t="shared" si="332"/>
        <v>5552</v>
      </c>
      <c r="D878" s="5">
        <f>IF(N878&gt;0, RANK(N878,(N878:P878,Q878:AE878)),0)</f>
        <v>1</v>
      </c>
      <c r="E878" s="5">
        <f>IF(O878&gt;0,RANK(O878,(N878:P878,Q878:AE878)),0)</f>
        <v>2</v>
      </c>
      <c r="F878" s="5">
        <f t="shared" si="333"/>
        <v>0</v>
      </c>
      <c r="G878" s="1">
        <f t="shared" si="334"/>
        <v>90</v>
      </c>
      <c r="H878" s="2">
        <f t="shared" si="343"/>
        <v>1.6210374639769452E-2</v>
      </c>
      <c r="I878" s="6"/>
      <c r="J878" s="2">
        <f t="shared" si="335"/>
        <v>0.49783861671469742</v>
      </c>
      <c r="K878" s="2">
        <f t="shared" si="336"/>
        <v>0.48162824207492794</v>
      </c>
      <c r="L878" s="2">
        <f t="shared" si="337"/>
        <v>0</v>
      </c>
      <c r="M878" s="2">
        <f t="shared" si="338"/>
        <v>2.0533141210374639E-2</v>
      </c>
      <c r="N878" s="63">
        <v>2764</v>
      </c>
      <c r="O878" s="63">
        <v>2674</v>
      </c>
      <c r="P878" s="63"/>
      <c r="Q878" s="63">
        <v>74</v>
      </c>
      <c r="R878" s="63">
        <v>22</v>
      </c>
      <c r="S878" s="63"/>
      <c r="T878" s="63"/>
      <c r="U878" s="63"/>
      <c r="V878" s="63"/>
      <c r="W878" s="63">
        <v>18</v>
      </c>
      <c r="X878" s="63"/>
      <c r="Y878" s="63"/>
      <c r="Z878" s="63"/>
      <c r="AA878" s="63"/>
      <c r="AB878" s="63"/>
      <c r="AN878" t="str">
        <f t="shared" si="344"/>
        <v>Leicester</v>
      </c>
      <c r="AO878" s="8" t="s">
        <v>1783</v>
      </c>
      <c r="AP878">
        <v>2</v>
      </c>
      <c r="AR878" s="111">
        <v>25</v>
      </c>
      <c r="AS878" s="113">
        <v>27</v>
      </c>
      <c r="AT878" s="113">
        <v>120</v>
      </c>
      <c r="AU878" s="117">
        <v>34795</v>
      </c>
      <c r="AV878" s="117">
        <f t="shared" si="345"/>
        <v>25027</v>
      </c>
      <c r="AW878" t="s">
        <v>1480</v>
      </c>
      <c r="AX878">
        <f t="shared" si="339"/>
        <v>2534795</v>
      </c>
      <c r="AY878" s="66"/>
      <c r="AZ878" s="66"/>
      <c r="BC878">
        <v>24.68</v>
      </c>
      <c r="BD878">
        <v>1.32</v>
      </c>
      <c r="BE878">
        <v>23.36</v>
      </c>
      <c r="BH878" s="123">
        <f t="shared" si="340"/>
        <v>0.497</v>
      </c>
      <c r="BI878" s="123">
        <f t="shared" si="341"/>
        <v>0</v>
      </c>
      <c r="BJ878">
        <f t="shared" si="342"/>
        <v>0</v>
      </c>
    </row>
    <row r="879" spans="1:62" hidden="1" outlineLevel="1">
      <c r="A879" s="64" t="s">
        <v>1401</v>
      </c>
      <c r="B879" s="8" t="s">
        <v>1328</v>
      </c>
      <c r="C879" s="1">
        <f t="shared" si="332"/>
        <v>3059</v>
      </c>
      <c r="D879" s="5">
        <f>IF(N879&gt;0, RANK(N879,(N879:P879,Q879:AE879)),0)</f>
        <v>1</v>
      </c>
      <c r="E879" s="5">
        <f>IF(O879&gt;0,RANK(O879,(N879:P879,Q879:AE879)),0)</f>
        <v>2</v>
      </c>
      <c r="F879" s="5">
        <f t="shared" si="333"/>
        <v>0</v>
      </c>
      <c r="G879" s="1">
        <f t="shared" si="334"/>
        <v>1643</v>
      </c>
      <c r="H879" s="2">
        <f t="shared" si="343"/>
        <v>0.53710362863680938</v>
      </c>
      <c r="I879" s="6"/>
      <c r="J879" s="2">
        <f t="shared" si="335"/>
        <v>0.75776397515527949</v>
      </c>
      <c r="K879" s="2">
        <f t="shared" si="336"/>
        <v>0.22066034651847008</v>
      </c>
      <c r="L879" s="2">
        <f t="shared" si="337"/>
        <v>0</v>
      </c>
      <c r="M879" s="2">
        <f t="shared" si="338"/>
        <v>2.157567832625043E-2</v>
      </c>
      <c r="N879" s="63">
        <v>2318</v>
      </c>
      <c r="O879" s="63">
        <v>675</v>
      </c>
      <c r="P879" s="63"/>
      <c r="Q879" s="63">
        <v>27</v>
      </c>
      <c r="R879" s="63">
        <v>29</v>
      </c>
      <c r="S879" s="63"/>
      <c r="T879" s="63"/>
      <c r="U879" s="63"/>
      <c r="V879" s="63"/>
      <c r="W879" s="63">
        <v>10</v>
      </c>
      <c r="X879" s="63"/>
      <c r="Y879" s="63"/>
      <c r="Z879" s="63"/>
      <c r="AA879" s="63"/>
      <c r="AB879" s="63"/>
      <c r="AN879" t="str">
        <f t="shared" si="344"/>
        <v>Lenox</v>
      </c>
      <c r="AO879" t="s">
        <v>2326</v>
      </c>
      <c r="AP879">
        <v>1</v>
      </c>
      <c r="AR879" s="111">
        <v>25</v>
      </c>
      <c r="AS879" s="113">
        <v>3</v>
      </c>
      <c r="AT879" s="113">
        <v>70</v>
      </c>
      <c r="AU879" s="117">
        <v>34970</v>
      </c>
      <c r="AV879" s="117">
        <f t="shared" si="345"/>
        <v>25003</v>
      </c>
      <c r="AW879" t="s">
        <v>1480</v>
      </c>
      <c r="AX879">
        <f t="shared" si="339"/>
        <v>2534970</v>
      </c>
      <c r="AY879" s="66"/>
      <c r="AZ879" s="66"/>
      <c r="BC879">
        <v>21.48</v>
      </c>
      <c r="BD879">
        <v>0.27</v>
      </c>
      <c r="BE879">
        <v>21.22</v>
      </c>
      <c r="BH879" s="123">
        <f t="shared" si="340"/>
        <v>0.75700000000000001</v>
      </c>
      <c r="BI879" s="123">
        <f t="shared" si="341"/>
        <v>0</v>
      </c>
      <c r="BJ879">
        <f t="shared" si="342"/>
        <v>0</v>
      </c>
    </row>
    <row r="880" spans="1:62" hidden="1" outlineLevel="1">
      <c r="A880" s="64" t="s">
        <v>381</v>
      </c>
      <c r="B880" s="8" t="s">
        <v>1328</v>
      </c>
      <c r="C880" s="1">
        <f t="shared" si="332"/>
        <v>18694</v>
      </c>
      <c r="D880" s="5">
        <f>IF(N880&gt;0, RANK(N880,(N880:P880,Q880:AE880)),0)</f>
        <v>1</v>
      </c>
      <c r="E880" s="5">
        <f>IF(O880&gt;0,RANK(O880,(N880:P880,Q880:AE880)),0)</f>
        <v>2</v>
      </c>
      <c r="F880" s="5">
        <f t="shared" si="333"/>
        <v>0</v>
      </c>
      <c r="G880" s="1">
        <f t="shared" si="334"/>
        <v>1240</v>
      </c>
      <c r="H880" s="2">
        <f t="shared" si="343"/>
        <v>6.633144324382155E-2</v>
      </c>
      <c r="I880" s="6"/>
      <c r="J880" s="2">
        <f t="shared" si="335"/>
        <v>0.52380442922862946</v>
      </c>
      <c r="K880" s="2">
        <f t="shared" si="336"/>
        <v>0.45747298598480796</v>
      </c>
      <c r="L880" s="2">
        <f t="shared" si="337"/>
        <v>0</v>
      </c>
      <c r="M880" s="2">
        <f t="shared" si="338"/>
        <v>1.8722584786562579E-2</v>
      </c>
      <c r="N880" s="63">
        <v>9792</v>
      </c>
      <c r="O880" s="63">
        <v>8552</v>
      </c>
      <c r="P880" s="63"/>
      <c r="Q880" s="63">
        <v>210</v>
      </c>
      <c r="R880" s="63">
        <v>88</v>
      </c>
      <c r="S880" s="63"/>
      <c r="T880" s="63"/>
      <c r="U880" s="63"/>
      <c r="V880" s="63"/>
      <c r="W880" s="63">
        <v>52</v>
      </c>
      <c r="X880" s="63"/>
      <c r="Y880" s="63"/>
      <c r="Z880" s="63"/>
      <c r="AA880" s="63"/>
      <c r="AB880" s="63"/>
      <c r="AN880" t="str">
        <f t="shared" si="344"/>
        <v>Leominster</v>
      </c>
      <c r="AO880" s="8" t="s">
        <v>1783</v>
      </c>
      <c r="AP880">
        <v>2</v>
      </c>
      <c r="AR880" s="111">
        <v>25</v>
      </c>
      <c r="AS880" s="113">
        <v>27</v>
      </c>
      <c r="AT880" s="113">
        <v>125</v>
      </c>
      <c r="AU880" s="117">
        <v>35075</v>
      </c>
      <c r="AV880" s="117">
        <f t="shared" si="345"/>
        <v>25027</v>
      </c>
      <c r="AW880" t="s">
        <v>1257</v>
      </c>
      <c r="AX880">
        <f t="shared" si="339"/>
        <v>2535075</v>
      </c>
      <c r="AY880" s="66"/>
      <c r="AZ880" s="66"/>
      <c r="BC880">
        <v>29.76</v>
      </c>
      <c r="BD880">
        <v>0.88</v>
      </c>
      <c r="BE880">
        <v>28.88</v>
      </c>
      <c r="BH880" s="123">
        <f t="shared" si="340"/>
        <v>0.52300000000000002</v>
      </c>
      <c r="BI880" s="123">
        <f t="shared" si="341"/>
        <v>0</v>
      </c>
      <c r="BJ880">
        <f t="shared" si="342"/>
        <v>0</v>
      </c>
    </row>
    <row r="881" spans="1:62" hidden="1" outlineLevel="1">
      <c r="A881" s="64" t="s">
        <v>842</v>
      </c>
      <c r="B881" s="8" t="s">
        <v>1328</v>
      </c>
      <c r="C881" s="1">
        <f t="shared" si="332"/>
        <v>1238</v>
      </c>
      <c r="D881" s="5">
        <f>IF(N881&gt;0, RANK(N881,(N881:P881,Q881:AE881)),0)</f>
        <v>1</v>
      </c>
      <c r="E881" s="5">
        <f>IF(O881&gt;0,RANK(O881,(N881:P881,Q881:AE881)),0)</f>
        <v>2</v>
      </c>
      <c r="F881" s="5">
        <f t="shared" si="333"/>
        <v>0</v>
      </c>
      <c r="G881" s="1">
        <f t="shared" si="334"/>
        <v>821</v>
      </c>
      <c r="H881" s="2">
        <f t="shared" si="343"/>
        <v>0.66316639741518579</v>
      </c>
      <c r="I881" s="6"/>
      <c r="J881" s="2">
        <f t="shared" si="335"/>
        <v>0.81098546042003228</v>
      </c>
      <c r="K881" s="2">
        <f t="shared" si="336"/>
        <v>0.14781906300484654</v>
      </c>
      <c r="L881" s="2">
        <f t="shared" si="337"/>
        <v>0</v>
      </c>
      <c r="M881" s="2">
        <f t="shared" si="338"/>
        <v>4.1195476575121182E-2</v>
      </c>
      <c r="N881" s="63">
        <v>1004</v>
      </c>
      <c r="O881" s="63">
        <v>183</v>
      </c>
      <c r="P881" s="63"/>
      <c r="Q881" s="63">
        <v>12</v>
      </c>
      <c r="R881" s="63">
        <v>39</v>
      </c>
      <c r="S881" s="63"/>
      <c r="T881" s="63"/>
      <c r="U881" s="63"/>
      <c r="V881" s="63"/>
      <c r="W881" s="63">
        <v>0</v>
      </c>
      <c r="X881" s="63"/>
      <c r="Y881" s="63"/>
      <c r="Z881" s="63"/>
      <c r="AA881" s="63"/>
      <c r="AB881" s="63"/>
      <c r="AN881" t="str">
        <f t="shared" si="344"/>
        <v>Leverett</v>
      </c>
      <c r="AO881" t="s">
        <v>1146</v>
      </c>
      <c r="AP881">
        <v>2</v>
      </c>
      <c r="AR881" s="111">
        <v>25</v>
      </c>
      <c r="AS881" s="113">
        <v>11</v>
      </c>
      <c r="AT881" s="113">
        <v>65</v>
      </c>
      <c r="AU881" s="117">
        <v>35180</v>
      </c>
      <c r="AV881" s="117">
        <f t="shared" si="345"/>
        <v>25011</v>
      </c>
      <c r="AW881" t="s">
        <v>1480</v>
      </c>
      <c r="AX881">
        <f t="shared" si="339"/>
        <v>2535180</v>
      </c>
      <c r="AY881" s="66"/>
      <c r="AZ881" s="66"/>
      <c r="BC881">
        <v>22.98</v>
      </c>
      <c r="BD881">
        <v>0.14000000000000001</v>
      </c>
      <c r="BE881">
        <v>22.85</v>
      </c>
      <c r="BH881" s="123">
        <f t="shared" si="340"/>
        <v>0.81</v>
      </c>
      <c r="BI881" s="123">
        <f t="shared" si="341"/>
        <v>0</v>
      </c>
      <c r="BJ881">
        <f t="shared" si="342"/>
        <v>0</v>
      </c>
    </row>
    <row r="882" spans="1:62" hidden="1" outlineLevel="1">
      <c r="A882" s="64" t="s">
        <v>1668</v>
      </c>
      <c r="B882" s="8" t="s">
        <v>1328</v>
      </c>
      <c r="C882" s="1">
        <f t="shared" si="332"/>
        <v>18365</v>
      </c>
      <c r="D882" s="5">
        <f>IF(N882&gt;0, RANK(N882,(N882:P882,Q882:AE882)),0)</f>
        <v>1</v>
      </c>
      <c r="E882" s="5">
        <f>IF(O882&gt;0,RANK(O882,(N882:P882,Q882:AE882)),0)</f>
        <v>2</v>
      </c>
      <c r="F882" s="5">
        <f t="shared" si="333"/>
        <v>0</v>
      </c>
      <c r="G882" s="1">
        <f t="shared" si="334"/>
        <v>7457</v>
      </c>
      <c r="H882" s="2">
        <f t="shared" si="343"/>
        <v>0.40604410563572013</v>
      </c>
      <c r="I882" s="6"/>
      <c r="J882" s="2">
        <f t="shared" si="335"/>
        <v>0.69425537707595975</v>
      </c>
      <c r="K882" s="2">
        <f t="shared" si="336"/>
        <v>0.28821127144023961</v>
      </c>
      <c r="L882" s="2">
        <f t="shared" si="337"/>
        <v>0</v>
      </c>
      <c r="M882" s="2">
        <f t="shared" si="338"/>
        <v>1.7533351483800641E-2</v>
      </c>
      <c r="N882" s="63">
        <v>12750</v>
      </c>
      <c r="O882" s="63">
        <v>5293</v>
      </c>
      <c r="P882" s="63"/>
      <c r="Q882" s="63">
        <v>137</v>
      </c>
      <c r="R882" s="63">
        <v>160</v>
      </c>
      <c r="S882" s="63"/>
      <c r="T882" s="63"/>
      <c r="U882" s="63"/>
      <c r="V882" s="63"/>
      <c r="W882" s="63">
        <v>25</v>
      </c>
      <c r="X882" s="63"/>
      <c r="Y882" s="63"/>
      <c r="Z882" s="63"/>
      <c r="AA882" s="63"/>
      <c r="AB882" s="63"/>
      <c r="AN882" t="str">
        <f t="shared" si="344"/>
        <v>Lexington</v>
      </c>
      <c r="AO882" t="s">
        <v>506</v>
      </c>
      <c r="AP882">
        <v>5</v>
      </c>
      <c r="AR882" s="111">
        <v>25</v>
      </c>
      <c r="AS882" s="113">
        <v>17</v>
      </c>
      <c r="AT882" s="113">
        <v>115</v>
      </c>
      <c r="AU882" s="117">
        <v>35215</v>
      </c>
      <c r="AV882" s="117">
        <f t="shared" si="345"/>
        <v>25017</v>
      </c>
      <c r="AW882" t="s">
        <v>1480</v>
      </c>
      <c r="AX882">
        <f t="shared" si="339"/>
        <v>2535215</v>
      </c>
      <c r="AY882" s="66"/>
      <c r="AZ882" s="66"/>
      <c r="BC882">
        <v>16.54</v>
      </c>
      <c r="BD882">
        <v>0.14000000000000001</v>
      </c>
      <c r="BE882">
        <v>16.399999999999999</v>
      </c>
      <c r="BH882" s="123">
        <f t="shared" si="340"/>
        <v>0.69399999999999995</v>
      </c>
      <c r="BI882" s="123">
        <f t="shared" si="341"/>
        <v>0</v>
      </c>
      <c r="BJ882">
        <f t="shared" si="342"/>
        <v>0</v>
      </c>
    </row>
    <row r="883" spans="1:62" hidden="1" outlineLevel="1">
      <c r="A883" s="64" t="s">
        <v>1787</v>
      </c>
      <c r="B883" s="8" t="s">
        <v>1328</v>
      </c>
      <c r="C883" s="1">
        <f t="shared" si="332"/>
        <v>462</v>
      </c>
      <c r="D883" s="5">
        <f>IF(N883&gt;0, RANK(N883,(N883:P883,Q883:AE883)),0)</f>
        <v>1</v>
      </c>
      <c r="E883" s="5">
        <f>IF(O883&gt;0,RANK(O883,(N883:P883,Q883:AE883)),0)</f>
        <v>2</v>
      </c>
      <c r="F883" s="5">
        <f t="shared" si="333"/>
        <v>0</v>
      </c>
      <c r="G883" s="1">
        <f t="shared" si="334"/>
        <v>224</v>
      </c>
      <c r="H883" s="2">
        <f t="shared" si="343"/>
        <v>0.48484848484848486</v>
      </c>
      <c r="I883" s="6"/>
      <c r="J883" s="2">
        <f t="shared" si="335"/>
        <v>0.73376623376623373</v>
      </c>
      <c r="K883" s="2">
        <f t="shared" si="336"/>
        <v>0.24891774891774893</v>
      </c>
      <c r="L883" s="2">
        <f t="shared" si="337"/>
        <v>0</v>
      </c>
      <c r="M883" s="2">
        <f t="shared" si="338"/>
        <v>1.731601731601734E-2</v>
      </c>
      <c r="N883" s="63">
        <v>339</v>
      </c>
      <c r="O883" s="63">
        <v>115</v>
      </c>
      <c r="P883" s="63"/>
      <c r="Q883" s="63">
        <v>4</v>
      </c>
      <c r="R883" s="63">
        <v>4</v>
      </c>
      <c r="S883" s="63"/>
      <c r="T883" s="63"/>
      <c r="U883" s="63"/>
      <c r="V883" s="63"/>
      <c r="W883" s="63">
        <v>0</v>
      </c>
      <c r="X883" s="63"/>
      <c r="Y883" s="63"/>
      <c r="Z883" s="63"/>
      <c r="AA883" s="63"/>
      <c r="AB883" s="63"/>
      <c r="AN883" t="str">
        <f t="shared" si="344"/>
        <v>Leyden</v>
      </c>
      <c r="AO883" t="s">
        <v>1146</v>
      </c>
      <c r="AP883">
        <v>1</v>
      </c>
      <c r="AR883" s="111">
        <v>25</v>
      </c>
      <c r="AS883" s="113">
        <v>11</v>
      </c>
      <c r="AT883" s="113">
        <v>70</v>
      </c>
      <c r="AU883" s="117">
        <v>35285</v>
      </c>
      <c r="AV883" s="117">
        <f t="shared" si="345"/>
        <v>25011</v>
      </c>
      <c r="AW883" t="s">
        <v>1480</v>
      </c>
      <c r="AX883">
        <f t="shared" si="339"/>
        <v>2535285</v>
      </c>
      <c r="AY883" s="66"/>
      <c r="AZ883" s="66"/>
      <c r="BC883">
        <v>18</v>
      </c>
      <c r="BD883">
        <v>0.01</v>
      </c>
      <c r="BE883">
        <v>17.989999999999998</v>
      </c>
      <c r="BH883" s="123">
        <f t="shared" si="340"/>
        <v>0.73299999999999998</v>
      </c>
      <c r="BI883" s="123">
        <f t="shared" si="341"/>
        <v>0</v>
      </c>
      <c r="BJ883">
        <f t="shared" si="342"/>
        <v>0</v>
      </c>
    </row>
    <row r="884" spans="1:62" hidden="1" outlineLevel="1">
      <c r="A884" s="64" t="s">
        <v>1605</v>
      </c>
      <c r="B884" s="8" t="s">
        <v>1328</v>
      </c>
      <c r="C884" s="1">
        <f t="shared" si="332"/>
        <v>3742</v>
      </c>
      <c r="D884" s="5">
        <f>IF(N884&gt;0, RANK(N884,(N884:P884,Q884:AE884)),0)</f>
        <v>1</v>
      </c>
      <c r="E884" s="5">
        <f>IF(O884&gt;0,RANK(O884,(N884:P884,Q884:AE884)),0)</f>
        <v>2</v>
      </c>
      <c r="F884" s="5">
        <f t="shared" si="333"/>
        <v>0</v>
      </c>
      <c r="G884" s="1">
        <f t="shared" si="334"/>
        <v>1539</v>
      </c>
      <c r="H884" s="2">
        <f t="shared" si="343"/>
        <v>0.41127739176910744</v>
      </c>
      <c r="I884" s="6"/>
      <c r="J884" s="2">
        <f t="shared" si="335"/>
        <v>0.69828968466060926</v>
      </c>
      <c r="K884" s="2">
        <f t="shared" si="336"/>
        <v>0.28701229289150187</v>
      </c>
      <c r="L884" s="2">
        <f t="shared" si="337"/>
        <v>0</v>
      </c>
      <c r="M884" s="2">
        <f t="shared" si="338"/>
        <v>1.469802244788887E-2</v>
      </c>
      <c r="N884" s="63">
        <v>2613</v>
      </c>
      <c r="O884" s="63">
        <v>1074</v>
      </c>
      <c r="P884" s="63"/>
      <c r="Q884" s="63">
        <v>29</v>
      </c>
      <c r="R884" s="63">
        <v>22</v>
      </c>
      <c r="S884" s="63"/>
      <c r="T884" s="63"/>
      <c r="U884" s="63"/>
      <c r="V884" s="63"/>
      <c r="W884" s="63">
        <v>4</v>
      </c>
      <c r="X884" s="63"/>
      <c r="Y884" s="63"/>
      <c r="Z884" s="63"/>
      <c r="AA884" s="63"/>
      <c r="AB884" s="63"/>
      <c r="AN884" t="str">
        <f t="shared" si="344"/>
        <v>Lincoln</v>
      </c>
      <c r="AO884" t="s">
        <v>506</v>
      </c>
      <c r="AP884">
        <v>5</v>
      </c>
      <c r="AR884" s="111">
        <v>25</v>
      </c>
      <c r="AS884" s="113">
        <v>17</v>
      </c>
      <c r="AT884" s="113">
        <v>120</v>
      </c>
      <c r="AU884" s="117">
        <v>35425</v>
      </c>
      <c r="AV884" s="117">
        <f t="shared" si="345"/>
        <v>25017</v>
      </c>
      <c r="AW884" t="s">
        <v>1480</v>
      </c>
      <c r="AX884">
        <f t="shared" si="339"/>
        <v>2535425</v>
      </c>
      <c r="AY884" s="66"/>
      <c r="AZ884" s="66"/>
      <c r="BC884">
        <v>15.01</v>
      </c>
      <c r="BD884">
        <v>0.64</v>
      </c>
      <c r="BE884">
        <v>14.37</v>
      </c>
      <c r="BH884" s="123">
        <f t="shared" si="340"/>
        <v>0.69799999999999995</v>
      </c>
      <c r="BI884" s="123">
        <f t="shared" si="341"/>
        <v>0</v>
      </c>
      <c r="BJ884">
        <f t="shared" si="342"/>
        <v>0</v>
      </c>
    </row>
    <row r="885" spans="1:62" hidden="1" outlineLevel="1">
      <c r="A885" s="64" t="s">
        <v>1790</v>
      </c>
      <c r="B885" s="8" t="s">
        <v>1328</v>
      </c>
      <c r="C885" s="1">
        <f t="shared" si="332"/>
        <v>5429</v>
      </c>
      <c r="D885" s="5">
        <f>IF(N885&gt;0, RANK(N885,(N885:P885,Q885:AE885)),0)</f>
        <v>1</v>
      </c>
      <c r="E885" s="5">
        <f>IF(O885&gt;0,RANK(O885,(N885:P885,Q885:AE885)),0)</f>
        <v>2</v>
      </c>
      <c r="F885" s="5">
        <f t="shared" si="333"/>
        <v>0</v>
      </c>
      <c r="G885" s="1">
        <f t="shared" si="334"/>
        <v>576</v>
      </c>
      <c r="H885" s="2">
        <f t="shared" si="343"/>
        <v>0.10609688708786148</v>
      </c>
      <c r="I885" s="6"/>
      <c r="J885" s="2">
        <f t="shared" si="335"/>
        <v>0.54135199852643212</v>
      </c>
      <c r="K885" s="2">
        <f t="shared" si="336"/>
        <v>0.43525511143857065</v>
      </c>
      <c r="L885" s="2">
        <f t="shared" si="337"/>
        <v>0</v>
      </c>
      <c r="M885" s="2">
        <f t="shared" si="338"/>
        <v>2.3392890034997227E-2</v>
      </c>
      <c r="N885" s="63">
        <v>2939</v>
      </c>
      <c r="O885" s="63">
        <v>2363</v>
      </c>
      <c r="P885" s="63"/>
      <c r="Q885" s="63">
        <v>75</v>
      </c>
      <c r="R885" s="63">
        <v>36</v>
      </c>
      <c r="S885" s="63"/>
      <c r="T885" s="63"/>
      <c r="U885" s="63"/>
      <c r="V885" s="63"/>
      <c r="W885" s="63">
        <v>16</v>
      </c>
      <c r="X885" s="63"/>
      <c r="Y885" s="63"/>
      <c r="Z885" s="63"/>
      <c r="AA885" s="63"/>
      <c r="AB885" s="63"/>
      <c r="AN885" t="str">
        <f t="shared" si="344"/>
        <v>Littleton</v>
      </c>
      <c r="AO885" t="s">
        <v>506</v>
      </c>
      <c r="AP885">
        <v>3</v>
      </c>
      <c r="AR885" s="111">
        <v>25</v>
      </c>
      <c r="AS885" s="113">
        <v>17</v>
      </c>
      <c r="AT885" s="113">
        <v>125</v>
      </c>
      <c r="AU885" s="117">
        <v>35950</v>
      </c>
      <c r="AV885" s="117">
        <f t="shared" si="345"/>
        <v>25017</v>
      </c>
      <c r="AW885" t="s">
        <v>1480</v>
      </c>
      <c r="AX885">
        <f t="shared" si="339"/>
        <v>2535950</v>
      </c>
      <c r="AY885" s="66"/>
      <c r="AZ885" s="66"/>
      <c r="BC885">
        <v>17.55</v>
      </c>
      <c r="BD885">
        <v>0.93</v>
      </c>
      <c r="BE885">
        <v>16.62</v>
      </c>
      <c r="BH885" s="123">
        <f t="shared" si="340"/>
        <v>0.54100000000000004</v>
      </c>
      <c r="BI885" s="123">
        <f t="shared" si="341"/>
        <v>0</v>
      </c>
      <c r="BJ885">
        <f t="shared" si="342"/>
        <v>0</v>
      </c>
    </row>
    <row r="886" spans="1:62" hidden="1" outlineLevel="1">
      <c r="A886" s="64" t="s">
        <v>1058</v>
      </c>
      <c r="B886" s="8" t="s">
        <v>1328</v>
      </c>
      <c r="C886" s="1">
        <f t="shared" si="332"/>
        <v>9501</v>
      </c>
      <c r="D886" s="5">
        <f>IF(N886&gt;0, RANK(N886,(N886:P886,Q886:AE886)),0)</f>
        <v>1</v>
      </c>
      <c r="E886" s="5">
        <f>IF(O886&gt;0,RANK(O886,(N886:P886,Q886:AE886)),0)</f>
        <v>2</v>
      </c>
      <c r="F886" s="5">
        <f t="shared" si="333"/>
        <v>0</v>
      </c>
      <c r="G886" s="1">
        <f t="shared" si="334"/>
        <v>330</v>
      </c>
      <c r="H886" s="2">
        <f t="shared" si="343"/>
        <v>3.4733185980423111E-2</v>
      </c>
      <c r="I886" s="6"/>
      <c r="J886" s="2">
        <f t="shared" si="335"/>
        <v>0.51152510262077677</v>
      </c>
      <c r="K886" s="2">
        <f t="shared" si="336"/>
        <v>0.47679191664035364</v>
      </c>
      <c r="L886" s="2">
        <f t="shared" si="337"/>
        <v>0</v>
      </c>
      <c r="M886" s="2">
        <f t="shared" si="338"/>
        <v>1.1682980738869586E-2</v>
      </c>
      <c r="N886" s="63">
        <v>4860</v>
      </c>
      <c r="O886" s="63">
        <v>4530</v>
      </c>
      <c r="P886" s="63"/>
      <c r="Q886" s="63">
        <v>62</v>
      </c>
      <c r="R886" s="63">
        <v>39</v>
      </c>
      <c r="S886" s="63"/>
      <c r="T886" s="63"/>
      <c r="U886" s="63"/>
      <c r="V886" s="63"/>
      <c r="W886" s="63">
        <v>10</v>
      </c>
      <c r="X886" s="63"/>
      <c r="Y886" s="63"/>
      <c r="Z886" s="63"/>
      <c r="AA886" s="63"/>
      <c r="AB886" s="63"/>
      <c r="AN886" t="str">
        <f t="shared" si="344"/>
        <v>Longmeadow</v>
      </c>
      <c r="AO886" t="s">
        <v>2870</v>
      </c>
      <c r="AP886">
        <v>1</v>
      </c>
      <c r="AR886" s="111">
        <v>25</v>
      </c>
      <c r="AS886" s="113">
        <v>13</v>
      </c>
      <c r="AT886" s="113">
        <v>55</v>
      </c>
      <c r="AU886" s="117">
        <v>36300</v>
      </c>
      <c r="AV886" s="117">
        <f t="shared" si="345"/>
        <v>25013</v>
      </c>
      <c r="AW886" t="s">
        <v>1480</v>
      </c>
      <c r="AX886">
        <f t="shared" si="339"/>
        <v>2536300</v>
      </c>
      <c r="AY886" s="66"/>
      <c r="AZ886" s="66"/>
      <c r="BC886">
        <v>9.51</v>
      </c>
      <c r="BD886">
        <v>0.48</v>
      </c>
      <c r="BE886">
        <v>9.02</v>
      </c>
      <c r="BH886" s="123">
        <f t="shared" si="340"/>
        <v>0.51100000000000001</v>
      </c>
      <c r="BI886" s="123">
        <f t="shared" si="341"/>
        <v>0</v>
      </c>
      <c r="BJ886">
        <f t="shared" si="342"/>
        <v>0</v>
      </c>
    </row>
    <row r="887" spans="1:62" hidden="1" outlineLevel="1">
      <c r="A887" s="64" t="s">
        <v>2872</v>
      </c>
      <c r="B887" s="8" t="s">
        <v>1328</v>
      </c>
      <c r="C887" s="1">
        <f t="shared" si="332"/>
        <v>34081</v>
      </c>
      <c r="D887" s="5">
        <f>IF(N887&gt;0, RANK(N887,(N887:P887,Q887:AE887)),0)</f>
        <v>1</v>
      </c>
      <c r="E887" s="5">
        <f>IF(O887&gt;0,RANK(O887,(N887:P887,Q887:AE887)),0)</f>
        <v>2</v>
      </c>
      <c r="F887" s="5">
        <f t="shared" si="333"/>
        <v>0</v>
      </c>
      <c r="G887" s="1">
        <f t="shared" si="334"/>
        <v>12128</v>
      </c>
      <c r="H887" s="2">
        <f t="shared" si="343"/>
        <v>0.35585810275520086</v>
      </c>
      <c r="I887" s="6"/>
      <c r="J887" s="2">
        <f t="shared" si="335"/>
        <v>0.66814354038907309</v>
      </c>
      <c r="K887" s="2">
        <f t="shared" si="336"/>
        <v>0.31228543763387223</v>
      </c>
      <c r="L887" s="2">
        <f t="shared" si="337"/>
        <v>0</v>
      </c>
      <c r="M887" s="2">
        <f t="shared" si="338"/>
        <v>1.9571021977054681E-2</v>
      </c>
      <c r="N887" s="63">
        <v>22771</v>
      </c>
      <c r="O887" s="63">
        <v>10643</v>
      </c>
      <c r="P887" s="63"/>
      <c r="Q887" s="63">
        <v>411</v>
      </c>
      <c r="R887" s="63">
        <v>191</v>
      </c>
      <c r="S887" s="63"/>
      <c r="T887" s="63"/>
      <c r="U887" s="63"/>
      <c r="V887" s="63"/>
      <c r="W887" s="63">
        <v>65</v>
      </c>
      <c r="X887" s="63"/>
      <c r="Y887" s="63"/>
      <c r="Z887" s="63"/>
      <c r="AA887" s="63"/>
      <c r="AB887" s="63"/>
      <c r="AN887" t="str">
        <f t="shared" si="344"/>
        <v>Lowell</v>
      </c>
      <c r="AO887" t="s">
        <v>506</v>
      </c>
      <c r="AP887">
        <v>3</v>
      </c>
      <c r="AR887" s="111">
        <v>25</v>
      </c>
      <c r="AS887" s="113">
        <v>17</v>
      </c>
      <c r="AT887" s="113">
        <v>130</v>
      </c>
      <c r="AU887" s="117">
        <v>37000</v>
      </c>
      <c r="AV887" s="117">
        <f t="shared" si="345"/>
        <v>25017</v>
      </c>
      <c r="AW887" t="s">
        <v>1257</v>
      </c>
      <c r="AX887">
        <f t="shared" si="339"/>
        <v>2537000</v>
      </c>
      <c r="AY887" s="66"/>
      <c r="AZ887" s="66"/>
      <c r="BC887">
        <v>14.54</v>
      </c>
      <c r="BD887">
        <v>0.76</v>
      </c>
      <c r="BE887">
        <v>13.77</v>
      </c>
      <c r="BH887" s="123">
        <f t="shared" si="340"/>
        <v>0.66800000000000004</v>
      </c>
      <c r="BI887" s="123">
        <f t="shared" si="341"/>
        <v>0</v>
      </c>
      <c r="BJ887">
        <f t="shared" si="342"/>
        <v>0</v>
      </c>
    </row>
    <row r="888" spans="1:62" hidden="1" outlineLevel="1">
      <c r="A888" s="64" t="s">
        <v>2738</v>
      </c>
      <c r="B888" s="8" t="s">
        <v>1328</v>
      </c>
      <c r="C888" s="1">
        <f t="shared" si="332"/>
        <v>9698</v>
      </c>
      <c r="D888" s="5">
        <f>IF(N888&gt;0, RANK(N888,(N888:P888,Q888:AE888)),0)</f>
        <v>1</v>
      </c>
      <c r="E888" s="5">
        <f>IF(O888&gt;0,RANK(O888,(N888:P888,Q888:AE888)),0)</f>
        <v>2</v>
      </c>
      <c r="F888" s="5">
        <f t="shared" si="333"/>
        <v>0</v>
      </c>
      <c r="G888" s="1">
        <f t="shared" si="334"/>
        <v>945</v>
      </c>
      <c r="H888" s="2">
        <f t="shared" si="343"/>
        <v>9.744277170550629E-2</v>
      </c>
      <c r="I888" s="6"/>
      <c r="J888" s="2">
        <f t="shared" si="335"/>
        <v>0.54031759125592904</v>
      </c>
      <c r="K888" s="2">
        <f t="shared" si="336"/>
        <v>0.44287481955042279</v>
      </c>
      <c r="L888" s="2">
        <f t="shared" si="337"/>
        <v>0</v>
      </c>
      <c r="M888" s="2">
        <f t="shared" si="338"/>
        <v>1.6807589193648165E-2</v>
      </c>
      <c r="N888" s="63">
        <v>5240</v>
      </c>
      <c r="O888" s="63">
        <v>4295</v>
      </c>
      <c r="P888" s="63"/>
      <c r="Q888" s="63">
        <v>91</v>
      </c>
      <c r="R888" s="63">
        <v>52</v>
      </c>
      <c r="S888" s="63"/>
      <c r="T888" s="63"/>
      <c r="U888" s="63"/>
      <c r="V888" s="63"/>
      <c r="W888" s="63">
        <v>20</v>
      </c>
      <c r="X888" s="63"/>
      <c r="Y888" s="63"/>
      <c r="Z888" s="63"/>
      <c r="AA888" s="63"/>
      <c r="AB888" s="63"/>
      <c r="AN888" t="str">
        <f t="shared" si="344"/>
        <v>Ludlow</v>
      </c>
      <c r="AO888" t="s">
        <v>2870</v>
      </c>
      <c r="AP888">
        <v>1</v>
      </c>
      <c r="AR888" s="111">
        <v>25</v>
      </c>
      <c r="AS888" s="113">
        <v>13</v>
      </c>
      <c r="AT888" s="113">
        <v>60</v>
      </c>
      <c r="AU888" s="117">
        <v>37175</v>
      </c>
      <c r="AV888" s="117">
        <f t="shared" si="345"/>
        <v>25013</v>
      </c>
      <c r="AW888" t="s">
        <v>1480</v>
      </c>
      <c r="AX888">
        <f t="shared" si="339"/>
        <v>2537175</v>
      </c>
      <c r="AY888" s="66"/>
      <c r="AZ888" s="66"/>
      <c r="BC888">
        <v>28.23</v>
      </c>
      <c r="BD888">
        <v>1.08</v>
      </c>
      <c r="BE888">
        <v>27.15</v>
      </c>
      <c r="BH888" s="123">
        <f t="shared" si="340"/>
        <v>0.54</v>
      </c>
      <c r="BI888" s="123">
        <f t="shared" si="341"/>
        <v>0</v>
      </c>
      <c r="BJ888">
        <f t="shared" si="342"/>
        <v>0</v>
      </c>
    </row>
    <row r="889" spans="1:62" hidden="1" outlineLevel="1">
      <c r="A889" s="64" t="s">
        <v>1616</v>
      </c>
      <c r="B889" s="8" t="s">
        <v>1328</v>
      </c>
      <c r="C889" s="1">
        <f t="shared" si="332"/>
        <v>5924</v>
      </c>
      <c r="D889" s="5">
        <f>IF(N889&gt;0, RANK(N889,(N889:P889,Q889:AE889)),0)</f>
        <v>2</v>
      </c>
      <c r="E889" s="5">
        <f>IF(O889&gt;0,RANK(O889,(N889:P889,Q889:AE889)),0)</f>
        <v>1</v>
      </c>
      <c r="F889" s="5">
        <f t="shared" si="333"/>
        <v>0</v>
      </c>
      <c r="G889" s="1">
        <f t="shared" si="334"/>
        <v>289</v>
      </c>
      <c r="H889" s="2">
        <f t="shared" si="343"/>
        <v>4.8784604996623904E-2</v>
      </c>
      <c r="I889" s="6"/>
      <c r="J889" s="2">
        <f t="shared" si="335"/>
        <v>0.46438217420661715</v>
      </c>
      <c r="K889" s="2">
        <f t="shared" si="336"/>
        <v>0.51316677920324105</v>
      </c>
      <c r="L889" s="2">
        <f t="shared" si="337"/>
        <v>0</v>
      </c>
      <c r="M889" s="2">
        <f t="shared" si="338"/>
        <v>2.2451046590141743E-2</v>
      </c>
      <c r="N889" s="63">
        <v>2751</v>
      </c>
      <c r="O889" s="63">
        <v>3040</v>
      </c>
      <c r="P889" s="63"/>
      <c r="Q889" s="63">
        <v>73</v>
      </c>
      <c r="R889" s="63">
        <v>36</v>
      </c>
      <c r="S889" s="63"/>
      <c r="T889" s="63"/>
      <c r="U889" s="63"/>
      <c r="V889" s="63"/>
      <c r="W889" s="63">
        <v>24</v>
      </c>
      <c r="X889" s="63"/>
      <c r="Y889" s="63"/>
      <c r="Z889" s="63"/>
      <c r="AA889" s="63"/>
      <c r="AB889" s="63"/>
      <c r="AN889" t="str">
        <f t="shared" si="344"/>
        <v>Lunenburg</v>
      </c>
      <c r="AO889" s="8" t="s">
        <v>1783</v>
      </c>
      <c r="AP889">
        <v>3</v>
      </c>
      <c r="AR889" s="111">
        <v>25</v>
      </c>
      <c r="AS889" s="113">
        <v>27</v>
      </c>
      <c r="AT889" s="113">
        <v>130</v>
      </c>
      <c r="AU889" s="117">
        <v>37420</v>
      </c>
      <c r="AV889" s="117">
        <f t="shared" si="345"/>
        <v>25027</v>
      </c>
      <c r="AW889" t="s">
        <v>1480</v>
      </c>
      <c r="AX889">
        <f t="shared" si="339"/>
        <v>2537420</v>
      </c>
      <c r="AY889" s="66"/>
      <c r="AZ889" s="66"/>
      <c r="BC889">
        <v>27.69</v>
      </c>
      <c r="BD889">
        <v>1.27</v>
      </c>
      <c r="BE889">
        <v>26.42</v>
      </c>
      <c r="BH889" s="123">
        <f t="shared" si="340"/>
        <v>0</v>
      </c>
      <c r="BI889" s="123">
        <f t="shared" si="341"/>
        <v>0.51300000000000001</v>
      </c>
      <c r="BJ889">
        <f t="shared" si="342"/>
        <v>0</v>
      </c>
    </row>
    <row r="890" spans="1:62" hidden="1" outlineLevel="1">
      <c r="A890" s="64" t="s">
        <v>1770</v>
      </c>
      <c r="B890" s="8" t="s">
        <v>1328</v>
      </c>
      <c r="C890" s="1">
        <f t="shared" si="332"/>
        <v>32076</v>
      </c>
      <c r="D890" s="5">
        <f>IF(N890&gt;0, RANK(N890,(N890:P890,Q890:AE890)),0)</f>
        <v>1</v>
      </c>
      <c r="E890" s="5">
        <f>IF(O890&gt;0,RANK(O890,(N890:P890,Q890:AE890)),0)</f>
        <v>2</v>
      </c>
      <c r="F890" s="5">
        <f t="shared" si="333"/>
        <v>0</v>
      </c>
      <c r="G890" s="1">
        <f t="shared" si="334"/>
        <v>14612</v>
      </c>
      <c r="H890" s="2">
        <f t="shared" si="343"/>
        <v>0.4555430851727148</v>
      </c>
      <c r="I890" s="6"/>
      <c r="J890" s="2">
        <f t="shared" si="335"/>
        <v>0.72091283202394318</v>
      </c>
      <c r="K890" s="2">
        <f t="shared" si="336"/>
        <v>0.26536974685122833</v>
      </c>
      <c r="L890" s="2">
        <f t="shared" si="337"/>
        <v>0</v>
      </c>
      <c r="M890" s="2">
        <f t="shared" si="338"/>
        <v>1.3717421124828488E-2</v>
      </c>
      <c r="N890" s="63">
        <v>23124</v>
      </c>
      <c r="O890" s="63">
        <v>8512</v>
      </c>
      <c r="P890" s="63"/>
      <c r="Q890" s="63">
        <v>261</v>
      </c>
      <c r="R890" s="63">
        <v>113</v>
      </c>
      <c r="S890" s="63"/>
      <c r="T890" s="63"/>
      <c r="U890" s="63"/>
      <c r="V890" s="63"/>
      <c r="W890" s="63">
        <v>66</v>
      </c>
      <c r="X890" s="63"/>
      <c r="Y890" s="63"/>
      <c r="Z890" s="63"/>
      <c r="AA890" s="63"/>
      <c r="AB890" s="63"/>
      <c r="AN890" t="str">
        <f t="shared" si="344"/>
        <v>Lynn</v>
      </c>
      <c r="AO890" t="s">
        <v>849</v>
      </c>
      <c r="AP890">
        <v>6</v>
      </c>
      <c r="AR890" s="111">
        <v>25</v>
      </c>
      <c r="AS890" s="113">
        <v>9</v>
      </c>
      <c r="AT890" s="113">
        <v>70</v>
      </c>
      <c r="AU890" s="117">
        <v>37490</v>
      </c>
      <c r="AV890" s="117">
        <f t="shared" si="345"/>
        <v>25009</v>
      </c>
      <c r="AW890" t="s">
        <v>1257</v>
      </c>
      <c r="AX890">
        <f t="shared" si="339"/>
        <v>2537490</v>
      </c>
      <c r="AY890" s="66"/>
      <c r="AZ890" s="66"/>
      <c r="BC890">
        <v>13.49</v>
      </c>
      <c r="BD890">
        <v>2.68</v>
      </c>
      <c r="BE890">
        <v>10.82</v>
      </c>
      <c r="BH890" s="123">
        <f t="shared" si="340"/>
        <v>0.72</v>
      </c>
      <c r="BI890" s="123">
        <f t="shared" si="341"/>
        <v>0</v>
      </c>
      <c r="BJ890">
        <f t="shared" si="342"/>
        <v>0</v>
      </c>
    </row>
    <row r="891" spans="1:62" hidden="1" outlineLevel="1">
      <c r="A891" s="64" t="s">
        <v>221</v>
      </c>
      <c r="B891" s="8" t="s">
        <v>1328</v>
      </c>
      <c r="C891" s="1">
        <f t="shared" si="332"/>
        <v>7271</v>
      </c>
      <c r="D891" s="5">
        <f>IF(N891&gt;0, RANK(N891,(N891:P891,Q891:AE891)),0)</f>
        <v>2</v>
      </c>
      <c r="E891" s="5">
        <f>IF(O891&gt;0,RANK(O891,(N891:P891,Q891:AE891)),0)</f>
        <v>1</v>
      </c>
      <c r="F891" s="5">
        <f t="shared" si="333"/>
        <v>0</v>
      </c>
      <c r="G891" s="1">
        <f t="shared" si="334"/>
        <v>1644</v>
      </c>
      <c r="H891" s="2">
        <f t="shared" si="343"/>
        <v>0.22610369962866181</v>
      </c>
      <c r="I891" s="6"/>
      <c r="J891" s="2">
        <f t="shared" si="335"/>
        <v>0.3817906752853803</v>
      </c>
      <c r="K891" s="2">
        <f t="shared" si="336"/>
        <v>0.60789437491404208</v>
      </c>
      <c r="L891" s="2">
        <f t="shared" si="337"/>
        <v>0</v>
      </c>
      <c r="M891" s="2">
        <f t="shared" si="338"/>
        <v>1.0314949800577566E-2</v>
      </c>
      <c r="N891" s="63">
        <v>2776</v>
      </c>
      <c r="O891" s="63">
        <v>4420</v>
      </c>
      <c r="P891" s="63"/>
      <c r="Q891" s="63">
        <v>53</v>
      </c>
      <c r="R891" s="63">
        <v>15</v>
      </c>
      <c r="S891" s="63"/>
      <c r="T891" s="63"/>
      <c r="U891" s="63"/>
      <c r="V891" s="63"/>
      <c r="W891" s="63">
        <v>7</v>
      </c>
      <c r="X891" s="63"/>
      <c r="Y891" s="63"/>
      <c r="Z891" s="63"/>
      <c r="AA891" s="63"/>
      <c r="AB891" s="63"/>
      <c r="AN891" t="str">
        <f t="shared" si="344"/>
        <v>Lynnfield</v>
      </c>
      <c r="AO891" t="s">
        <v>849</v>
      </c>
      <c r="AP891">
        <v>6</v>
      </c>
      <c r="AR891" s="111">
        <v>25</v>
      </c>
      <c r="AS891" s="113">
        <v>9</v>
      </c>
      <c r="AT891" s="113">
        <v>75</v>
      </c>
      <c r="AU891" s="117">
        <v>37560</v>
      </c>
      <c r="AV891" s="117">
        <f t="shared" si="345"/>
        <v>25009</v>
      </c>
      <c r="AW891" t="s">
        <v>1480</v>
      </c>
      <c r="AX891">
        <f t="shared" si="339"/>
        <v>2537560</v>
      </c>
      <c r="AY891" s="66"/>
      <c r="AZ891" s="66"/>
      <c r="BC891">
        <v>10.48</v>
      </c>
      <c r="BD891">
        <v>0.34</v>
      </c>
      <c r="BE891">
        <v>10.14</v>
      </c>
      <c r="BH891" s="123">
        <f t="shared" si="340"/>
        <v>0</v>
      </c>
      <c r="BI891" s="123">
        <f t="shared" si="341"/>
        <v>0.60699999999999998</v>
      </c>
      <c r="BJ891">
        <f t="shared" si="342"/>
        <v>0</v>
      </c>
    </row>
    <row r="892" spans="1:62" hidden="1" outlineLevel="1">
      <c r="A892" s="64" t="s">
        <v>397</v>
      </c>
      <c r="B892" s="8" t="s">
        <v>1328</v>
      </c>
      <c r="C892" s="1">
        <f t="shared" si="332"/>
        <v>21105</v>
      </c>
      <c r="D892" s="5">
        <f>IF(N892&gt;0, RANK(N892,(N892:P892,Q892:AE892)),0)</f>
        <v>1</v>
      </c>
      <c r="E892" s="5">
        <f>IF(O892&gt;0,RANK(O892,(N892:P892,Q892:AE892)),0)</f>
        <v>2</v>
      </c>
      <c r="F892" s="5">
        <f t="shared" si="333"/>
        <v>0</v>
      </c>
      <c r="G892" s="1">
        <f t="shared" si="334"/>
        <v>9280</v>
      </c>
      <c r="H892" s="2">
        <f t="shared" si="343"/>
        <v>0.43970623075100684</v>
      </c>
      <c r="I892" s="6"/>
      <c r="J892" s="2">
        <f t="shared" si="335"/>
        <v>0.71120587538497981</v>
      </c>
      <c r="K892" s="2">
        <f t="shared" si="336"/>
        <v>0.27149964463397297</v>
      </c>
      <c r="L892" s="2">
        <f t="shared" si="337"/>
        <v>0</v>
      </c>
      <c r="M892" s="2">
        <f t="shared" si="338"/>
        <v>1.7294479981047217E-2</v>
      </c>
      <c r="N892" s="63">
        <v>15010</v>
      </c>
      <c r="O892" s="63">
        <v>5730</v>
      </c>
      <c r="P892" s="63"/>
      <c r="Q892" s="63">
        <v>197</v>
      </c>
      <c r="R892" s="63">
        <v>117</v>
      </c>
      <c r="S892" s="63"/>
      <c r="T892" s="63"/>
      <c r="U892" s="63"/>
      <c r="V892" s="63"/>
      <c r="W892" s="63">
        <v>51</v>
      </c>
      <c r="X892" s="63"/>
      <c r="Y892" s="63"/>
      <c r="Z892" s="63"/>
      <c r="AA892" s="63"/>
      <c r="AB892" s="63"/>
      <c r="AN892" t="str">
        <f t="shared" si="344"/>
        <v>Malden</v>
      </c>
      <c r="AO892" t="s">
        <v>506</v>
      </c>
      <c r="AP892">
        <v>5</v>
      </c>
      <c r="AR892" s="111">
        <v>25</v>
      </c>
      <c r="AS892" s="113">
        <v>17</v>
      </c>
      <c r="AT892" s="113">
        <v>135</v>
      </c>
      <c r="AU892" s="117">
        <v>37875</v>
      </c>
      <c r="AV892" s="117">
        <f t="shared" si="345"/>
        <v>25017</v>
      </c>
      <c r="AW892" t="s">
        <v>1257</v>
      </c>
      <c r="AX892">
        <f t="shared" si="339"/>
        <v>2537875</v>
      </c>
      <c r="AY892" s="66"/>
      <c r="AZ892" s="66"/>
      <c r="BC892">
        <v>5.1100000000000003</v>
      </c>
      <c r="BD892">
        <v>0.04</v>
      </c>
      <c r="BE892">
        <v>5.07</v>
      </c>
      <c r="BH892" s="123">
        <f t="shared" si="340"/>
        <v>0.71099999999999997</v>
      </c>
      <c r="BI892" s="123">
        <f t="shared" si="341"/>
        <v>0</v>
      </c>
      <c r="BJ892">
        <f t="shared" si="342"/>
        <v>0</v>
      </c>
    </row>
    <row r="893" spans="1:62" hidden="1" outlineLevel="1">
      <c r="A893" s="64" t="s">
        <v>290</v>
      </c>
      <c r="B893" s="8" t="s">
        <v>1328</v>
      </c>
      <c r="C893" s="1">
        <f t="shared" si="332"/>
        <v>3538</v>
      </c>
      <c r="D893" s="5">
        <f>IF(N893&gt;0, RANK(N893,(N893:P893,Q893:AE893)),0)</f>
        <v>1</v>
      </c>
      <c r="E893" s="5">
        <f>IF(O893&gt;0,RANK(O893,(N893:P893,Q893:AE893)),0)</f>
        <v>2</v>
      </c>
      <c r="F893" s="5">
        <f t="shared" si="333"/>
        <v>0</v>
      </c>
      <c r="G893" s="1">
        <f t="shared" si="334"/>
        <v>367</v>
      </c>
      <c r="H893" s="2">
        <f t="shared" si="343"/>
        <v>0.10373092142453363</v>
      </c>
      <c r="I893" s="6"/>
      <c r="J893" s="2">
        <f t="shared" si="335"/>
        <v>0.54437535330695308</v>
      </c>
      <c r="K893" s="2">
        <f t="shared" si="336"/>
        <v>0.44064443188241942</v>
      </c>
      <c r="L893" s="2">
        <f t="shared" si="337"/>
        <v>0</v>
      </c>
      <c r="M893" s="2">
        <f t="shared" si="338"/>
        <v>1.4980214810627501E-2</v>
      </c>
      <c r="N893" s="63">
        <v>1926</v>
      </c>
      <c r="O893" s="63">
        <v>1559</v>
      </c>
      <c r="P893" s="63"/>
      <c r="Q893" s="63">
        <v>30</v>
      </c>
      <c r="R893" s="63">
        <v>18</v>
      </c>
      <c r="S893" s="63"/>
      <c r="T893" s="63"/>
      <c r="U893" s="63"/>
      <c r="V893" s="63"/>
      <c r="W893" s="63">
        <v>5</v>
      </c>
      <c r="X893" s="63"/>
      <c r="Y893" s="63"/>
      <c r="Z893" s="63"/>
      <c r="AA893" s="63"/>
      <c r="AB893" s="63"/>
      <c r="AN893" t="str">
        <f t="shared" si="344"/>
        <v>Manchester-by-the-Sea</v>
      </c>
      <c r="AO893" t="s">
        <v>849</v>
      </c>
      <c r="AP893">
        <v>6</v>
      </c>
      <c r="AR893" s="111">
        <v>25</v>
      </c>
      <c r="AS893" s="113">
        <v>9</v>
      </c>
      <c r="AT893" s="113">
        <v>83</v>
      </c>
      <c r="AU893" s="117">
        <v>37995</v>
      </c>
      <c r="AV893" s="117">
        <f t="shared" si="345"/>
        <v>25009</v>
      </c>
      <c r="AW893" t="s">
        <v>1480</v>
      </c>
      <c r="AX893">
        <f t="shared" si="339"/>
        <v>2537995</v>
      </c>
      <c r="AY893" s="66"/>
      <c r="AZ893" s="66"/>
      <c r="BC893">
        <v>18.25</v>
      </c>
      <c r="BD893">
        <v>8.9600000000000009</v>
      </c>
      <c r="BE893">
        <v>9.2899999999999991</v>
      </c>
      <c r="BH893" s="123">
        <f t="shared" si="340"/>
        <v>0.54400000000000004</v>
      </c>
      <c r="BI893" s="123">
        <f t="shared" si="341"/>
        <v>0</v>
      </c>
      <c r="BJ893">
        <f t="shared" si="342"/>
        <v>0</v>
      </c>
    </row>
    <row r="894" spans="1:62" hidden="1" outlineLevel="1">
      <c r="A894" s="64" t="s">
        <v>2272</v>
      </c>
      <c r="B894" s="8" t="s">
        <v>1328</v>
      </c>
      <c r="C894" s="1">
        <f t="shared" si="332"/>
        <v>11986</v>
      </c>
      <c r="D894" s="5">
        <f>IF(N894&gt;0, RANK(N894,(N894:P894,Q894:AE894)),0)</f>
        <v>1</v>
      </c>
      <c r="E894" s="5">
        <f>IF(O894&gt;0,RANK(O894,(N894:P894,Q894:AE894)),0)</f>
        <v>2</v>
      </c>
      <c r="F894" s="5">
        <f t="shared" si="333"/>
        <v>0</v>
      </c>
      <c r="G894" s="1">
        <f t="shared" si="334"/>
        <v>62</v>
      </c>
      <c r="H894" s="2">
        <f t="shared" si="343"/>
        <v>5.1727014850659102E-3</v>
      </c>
      <c r="I894" s="6"/>
      <c r="J894" s="2">
        <f t="shared" si="335"/>
        <v>0.49491072918404805</v>
      </c>
      <c r="K894" s="2">
        <f t="shared" si="336"/>
        <v>0.48973802769898217</v>
      </c>
      <c r="L894" s="2">
        <f t="shared" si="337"/>
        <v>0</v>
      </c>
      <c r="M894" s="2">
        <f t="shared" si="338"/>
        <v>1.5351243116969837E-2</v>
      </c>
      <c r="N894" s="63">
        <v>5932</v>
      </c>
      <c r="O894" s="63">
        <v>5870</v>
      </c>
      <c r="P894" s="63"/>
      <c r="Q894" s="63">
        <v>130</v>
      </c>
      <c r="R894" s="63">
        <v>54</v>
      </c>
      <c r="S894" s="63"/>
      <c r="T894" s="63"/>
      <c r="U894" s="63"/>
      <c r="V894" s="63"/>
      <c r="W894" s="63">
        <v>0</v>
      </c>
      <c r="X894" s="63"/>
      <c r="Y894" s="63"/>
      <c r="Z894" s="63"/>
      <c r="AA894" s="63"/>
      <c r="AB894" s="63"/>
      <c r="AN894" t="str">
        <f t="shared" si="344"/>
        <v>Mansfield</v>
      </c>
      <c r="AO894" t="s">
        <v>2226</v>
      </c>
      <c r="AP894">
        <v>4</v>
      </c>
      <c r="AR894" s="111">
        <v>25</v>
      </c>
      <c r="AS894" s="113">
        <v>5</v>
      </c>
      <c r="AT894" s="113">
        <v>50</v>
      </c>
      <c r="AU894" s="117">
        <v>38225</v>
      </c>
      <c r="AV894" s="117">
        <f t="shared" si="345"/>
        <v>25005</v>
      </c>
      <c r="AW894" t="s">
        <v>1480</v>
      </c>
      <c r="AX894">
        <f t="shared" si="339"/>
        <v>2538225</v>
      </c>
      <c r="AY894" s="66"/>
      <c r="AZ894" s="66"/>
      <c r="BC894">
        <v>20.72</v>
      </c>
      <c r="BD894">
        <v>0.26</v>
      </c>
      <c r="BE894">
        <v>20.46</v>
      </c>
      <c r="BH894" s="123">
        <f t="shared" si="340"/>
        <v>0.49399999999999999</v>
      </c>
      <c r="BI894" s="123">
        <f t="shared" si="341"/>
        <v>0</v>
      </c>
      <c r="BJ894">
        <f t="shared" si="342"/>
        <v>0</v>
      </c>
    </row>
    <row r="895" spans="1:62" hidden="1" outlineLevel="1">
      <c r="A895" s="64" t="s">
        <v>2256</v>
      </c>
      <c r="B895" s="8" t="s">
        <v>1328</v>
      </c>
      <c r="C895" s="1">
        <f t="shared" si="332"/>
        <v>12660</v>
      </c>
      <c r="D895" s="5">
        <f>IF(N895&gt;0, RANK(N895,(N895:P895,Q895:AE895)),0)</f>
        <v>1</v>
      </c>
      <c r="E895" s="5">
        <f>IF(O895&gt;0,RANK(O895,(N895:P895,Q895:AE895)),0)</f>
        <v>2</v>
      </c>
      <c r="F895" s="5">
        <f t="shared" si="333"/>
        <v>0</v>
      </c>
      <c r="G895" s="1">
        <f t="shared" si="334"/>
        <v>1481</v>
      </c>
      <c r="H895" s="2">
        <f t="shared" si="343"/>
        <v>0.1169826224328594</v>
      </c>
      <c r="I895" s="6"/>
      <c r="J895" s="2">
        <f t="shared" si="335"/>
        <v>0.55221169036334916</v>
      </c>
      <c r="K895" s="2">
        <f t="shared" si="336"/>
        <v>0.43522906793048971</v>
      </c>
      <c r="L895" s="2">
        <f t="shared" si="337"/>
        <v>0</v>
      </c>
      <c r="M895" s="2">
        <f t="shared" si="338"/>
        <v>1.2559241706161128E-2</v>
      </c>
      <c r="N895" s="63">
        <v>6991</v>
      </c>
      <c r="O895" s="63">
        <v>5510</v>
      </c>
      <c r="P895" s="63"/>
      <c r="Q895" s="63">
        <v>102</v>
      </c>
      <c r="R895" s="63">
        <v>38</v>
      </c>
      <c r="S895" s="63"/>
      <c r="T895" s="63"/>
      <c r="U895" s="63"/>
      <c r="V895" s="63"/>
      <c r="W895" s="63">
        <v>19</v>
      </c>
      <c r="X895" s="63"/>
      <c r="Y895" s="63"/>
      <c r="Z895" s="63"/>
      <c r="AA895" s="63"/>
      <c r="AB895" s="63"/>
      <c r="AN895" t="str">
        <f t="shared" si="344"/>
        <v>Marblehead</v>
      </c>
      <c r="AO895" t="s">
        <v>849</v>
      </c>
      <c r="AP895">
        <v>6</v>
      </c>
      <c r="AR895" s="111">
        <v>25</v>
      </c>
      <c r="AS895" s="113">
        <v>9</v>
      </c>
      <c r="AT895" s="113">
        <v>85</v>
      </c>
      <c r="AU895" s="117">
        <v>38400</v>
      </c>
      <c r="AV895" s="117">
        <f t="shared" si="345"/>
        <v>25009</v>
      </c>
      <c r="AW895" t="s">
        <v>1480</v>
      </c>
      <c r="AX895">
        <f t="shared" si="339"/>
        <v>2538400</v>
      </c>
      <c r="AY895" s="66"/>
      <c r="AZ895" s="66"/>
      <c r="BC895">
        <v>19.63</v>
      </c>
      <c r="BD895">
        <v>15.1</v>
      </c>
      <c r="BE895">
        <v>4.53</v>
      </c>
      <c r="BH895" s="123">
        <f t="shared" si="340"/>
        <v>0.55200000000000005</v>
      </c>
      <c r="BI895" s="123">
        <f t="shared" si="341"/>
        <v>0</v>
      </c>
      <c r="BJ895">
        <f t="shared" si="342"/>
        <v>0</v>
      </c>
    </row>
    <row r="896" spans="1:62" hidden="1" outlineLevel="1">
      <c r="A896" s="64" t="s">
        <v>1835</v>
      </c>
      <c r="B896" s="8" t="s">
        <v>1328</v>
      </c>
      <c r="C896" s="1">
        <f t="shared" si="332"/>
        <v>3232</v>
      </c>
      <c r="D896" s="5">
        <f>IF(N896&gt;0, RANK(N896,(N896:P896,Q896:AE896)),0)</f>
        <v>1</v>
      </c>
      <c r="E896" s="5">
        <f>IF(O896&gt;0,RANK(O896,(N896:P896,Q896:AE896)),0)</f>
        <v>2</v>
      </c>
      <c r="F896" s="5">
        <f t="shared" si="333"/>
        <v>0</v>
      </c>
      <c r="G896" s="1">
        <f t="shared" si="334"/>
        <v>269</v>
      </c>
      <c r="H896" s="2">
        <f t="shared" si="343"/>
        <v>8.3230198019801985E-2</v>
      </c>
      <c r="I896" s="6"/>
      <c r="J896" s="2">
        <f t="shared" si="335"/>
        <v>0.53434405940594054</v>
      </c>
      <c r="K896" s="2">
        <f t="shared" si="336"/>
        <v>0.45111386138613863</v>
      </c>
      <c r="L896" s="2">
        <f t="shared" si="337"/>
        <v>0</v>
      </c>
      <c r="M896" s="2">
        <f t="shared" si="338"/>
        <v>1.4542079207920833E-2</v>
      </c>
      <c r="N896" s="63">
        <v>1727</v>
      </c>
      <c r="O896" s="63">
        <v>1458</v>
      </c>
      <c r="P896" s="63"/>
      <c r="Q896" s="63">
        <v>33</v>
      </c>
      <c r="R896" s="63">
        <v>12</v>
      </c>
      <c r="S896" s="63"/>
      <c r="T896" s="63"/>
      <c r="U896" s="63"/>
      <c r="V896" s="63"/>
      <c r="W896" s="63">
        <v>2</v>
      </c>
      <c r="X896" s="63"/>
      <c r="Y896" s="63"/>
      <c r="Z896" s="63"/>
      <c r="AA896" s="63"/>
      <c r="AB896" s="63"/>
      <c r="AN896" t="str">
        <f t="shared" si="344"/>
        <v>Marion</v>
      </c>
      <c r="AO896" t="s">
        <v>234</v>
      </c>
      <c r="AP896">
        <v>9</v>
      </c>
      <c r="AR896" s="111">
        <v>25</v>
      </c>
      <c r="AS896" s="113">
        <v>23</v>
      </c>
      <c r="AT896" s="113">
        <v>70</v>
      </c>
      <c r="AU896" s="117">
        <v>38540</v>
      </c>
      <c r="AV896" s="117">
        <f t="shared" si="345"/>
        <v>25023</v>
      </c>
      <c r="AW896" t="s">
        <v>1480</v>
      </c>
      <c r="AX896">
        <f t="shared" si="339"/>
        <v>2538540</v>
      </c>
      <c r="AY896" s="66"/>
      <c r="AZ896" s="66"/>
      <c r="BC896">
        <v>26.69</v>
      </c>
      <c r="BD896">
        <v>12.06</v>
      </c>
      <c r="BE896">
        <v>14.63</v>
      </c>
      <c r="BH896" s="123">
        <f t="shared" si="340"/>
        <v>0.53400000000000003</v>
      </c>
      <c r="BI896" s="123">
        <f t="shared" si="341"/>
        <v>0</v>
      </c>
      <c r="BJ896">
        <f t="shared" si="342"/>
        <v>0</v>
      </c>
    </row>
    <row r="897" spans="1:62" hidden="1" outlineLevel="1">
      <c r="A897" s="64" t="s">
        <v>1618</v>
      </c>
      <c r="B897" s="8" t="s">
        <v>1328</v>
      </c>
      <c r="C897" s="1">
        <f t="shared" si="332"/>
        <v>16761</v>
      </c>
      <c r="D897" s="5">
        <f>IF(N897&gt;0, RANK(N897,(N897:P897,Q897:AE897)),0)</f>
        <v>1</v>
      </c>
      <c r="E897" s="5">
        <f>IF(O897&gt;0,RANK(O897,(N897:P897,Q897:AE897)),0)</f>
        <v>2</v>
      </c>
      <c r="F897" s="5">
        <f t="shared" si="333"/>
        <v>0</v>
      </c>
      <c r="G897" s="1">
        <f t="shared" si="334"/>
        <v>2717</v>
      </c>
      <c r="H897" s="2">
        <f t="shared" si="343"/>
        <v>0.16210249985084421</v>
      </c>
      <c r="I897" s="6"/>
      <c r="J897" s="2">
        <f t="shared" si="335"/>
        <v>0.57198257860509516</v>
      </c>
      <c r="K897" s="2">
        <f t="shared" si="336"/>
        <v>0.40988007875425092</v>
      </c>
      <c r="L897" s="2">
        <f t="shared" si="337"/>
        <v>0</v>
      </c>
      <c r="M897" s="2">
        <f t="shared" si="338"/>
        <v>1.813734264065392E-2</v>
      </c>
      <c r="N897" s="63">
        <v>9587</v>
      </c>
      <c r="O897" s="63">
        <v>6870</v>
      </c>
      <c r="P897" s="63"/>
      <c r="Q897" s="63">
        <v>188</v>
      </c>
      <c r="R897" s="63">
        <v>75</v>
      </c>
      <c r="S897" s="63"/>
      <c r="T897" s="63"/>
      <c r="U897" s="63"/>
      <c r="V897" s="63"/>
      <c r="W897" s="63">
        <v>41</v>
      </c>
      <c r="X897" s="63"/>
      <c r="Y897" s="63"/>
      <c r="Z897" s="63"/>
      <c r="AA897" s="63"/>
      <c r="AB897" s="63"/>
      <c r="AN897" t="str">
        <f t="shared" si="344"/>
        <v>Marlborough</v>
      </c>
      <c r="AO897" t="s">
        <v>506</v>
      </c>
      <c r="AP897">
        <v>3</v>
      </c>
      <c r="AR897" s="111">
        <v>25</v>
      </c>
      <c r="AS897" s="113">
        <v>17</v>
      </c>
      <c r="AT897" s="113">
        <v>140</v>
      </c>
      <c r="AU897" s="117">
        <v>38715</v>
      </c>
      <c r="AV897" s="117">
        <f t="shared" si="345"/>
        <v>25017</v>
      </c>
      <c r="AW897" t="s">
        <v>1257</v>
      </c>
      <c r="AX897">
        <f t="shared" si="339"/>
        <v>2538715</v>
      </c>
      <c r="AY897" s="66"/>
      <c r="AZ897" s="66"/>
      <c r="BC897">
        <v>22.17</v>
      </c>
      <c r="BD897">
        <v>1.08</v>
      </c>
      <c r="BE897">
        <v>21.09</v>
      </c>
      <c r="BH897" s="123">
        <f t="shared" si="340"/>
        <v>0.57099999999999995</v>
      </c>
      <c r="BI897" s="123">
        <f t="shared" si="341"/>
        <v>0</v>
      </c>
      <c r="BJ897">
        <f t="shared" si="342"/>
        <v>0</v>
      </c>
    </row>
    <row r="898" spans="1:62" hidden="1" outlineLevel="1">
      <c r="A898" s="64" t="s">
        <v>1386</v>
      </c>
      <c r="B898" s="8" t="s">
        <v>1328</v>
      </c>
      <c r="C898" s="1">
        <f t="shared" si="332"/>
        <v>15112</v>
      </c>
      <c r="D898" s="5">
        <f>IF(N898&gt;0, RANK(N898,(N898:P898,Q898:AE898)),0)</f>
        <v>2</v>
      </c>
      <c r="E898" s="5">
        <f>IF(O898&gt;0,RANK(O898,(N898:P898,Q898:AE898)),0)</f>
        <v>1</v>
      </c>
      <c r="F898" s="5">
        <f t="shared" si="333"/>
        <v>0</v>
      </c>
      <c r="G898" s="1">
        <f t="shared" si="334"/>
        <v>828</v>
      </c>
      <c r="H898" s="2">
        <f t="shared" si="343"/>
        <v>5.4790894653255692E-2</v>
      </c>
      <c r="I898" s="6"/>
      <c r="J898" s="2">
        <f t="shared" si="335"/>
        <v>0.46625198517734251</v>
      </c>
      <c r="K898" s="2">
        <f t="shared" si="336"/>
        <v>0.52104287983059816</v>
      </c>
      <c r="L898" s="2">
        <f t="shared" si="337"/>
        <v>0</v>
      </c>
      <c r="M898" s="2">
        <f t="shared" si="338"/>
        <v>1.2705134992059275E-2</v>
      </c>
      <c r="N898" s="63">
        <v>7046</v>
      </c>
      <c r="O898" s="63">
        <v>7874</v>
      </c>
      <c r="P898" s="63"/>
      <c r="Q898" s="63">
        <v>108</v>
      </c>
      <c r="R898" s="63">
        <v>56</v>
      </c>
      <c r="S898" s="63"/>
      <c r="T898" s="63"/>
      <c r="U898" s="63"/>
      <c r="V898" s="63"/>
      <c r="W898" s="63">
        <v>28</v>
      </c>
      <c r="X898" s="63"/>
      <c r="Y898" s="63"/>
      <c r="Z898" s="63"/>
      <c r="AA898" s="63"/>
      <c r="AB898" s="63"/>
      <c r="AN898" t="str">
        <f t="shared" si="344"/>
        <v>Marshfield</v>
      </c>
      <c r="AO898" t="s">
        <v>234</v>
      </c>
      <c r="AP898">
        <v>9</v>
      </c>
      <c r="AR898" s="111">
        <v>25</v>
      </c>
      <c r="AS898" s="113">
        <v>23</v>
      </c>
      <c r="AT898" s="113">
        <v>75</v>
      </c>
      <c r="AU898" s="117">
        <v>38855</v>
      </c>
      <c r="AV898" s="117">
        <f t="shared" si="345"/>
        <v>25023</v>
      </c>
      <c r="AW898" t="s">
        <v>1480</v>
      </c>
      <c r="AX898">
        <f t="shared" si="339"/>
        <v>2538855</v>
      </c>
      <c r="AY898" s="66"/>
      <c r="AZ898" s="66"/>
      <c r="BC898">
        <v>31.73</v>
      </c>
      <c r="BD898">
        <v>3.28</v>
      </c>
      <c r="BE898">
        <v>28.45</v>
      </c>
      <c r="BH898" s="123">
        <f t="shared" si="340"/>
        <v>0</v>
      </c>
      <c r="BI898" s="123">
        <f t="shared" si="341"/>
        <v>0.52100000000000002</v>
      </c>
      <c r="BJ898">
        <f t="shared" si="342"/>
        <v>0</v>
      </c>
    </row>
    <row r="899" spans="1:62" hidden="1" outlineLevel="1">
      <c r="A899" s="64" t="s">
        <v>191</v>
      </c>
      <c r="B899" s="8" t="s">
        <v>1328</v>
      </c>
      <c r="C899" s="1">
        <f t="shared" si="332"/>
        <v>8296</v>
      </c>
      <c r="D899" s="5">
        <f>IF(N899&gt;0, RANK(N899,(N899:P899,Q899:AE899)),0)</f>
        <v>1</v>
      </c>
      <c r="E899" s="5">
        <f>IF(O899&gt;0,RANK(O899,(N899:P899,Q899:AE899)),0)</f>
        <v>2</v>
      </c>
      <c r="F899" s="5">
        <f t="shared" si="333"/>
        <v>0</v>
      </c>
      <c r="G899" s="1">
        <f t="shared" si="334"/>
        <v>73</v>
      </c>
      <c r="H899" s="2">
        <f t="shared" si="343"/>
        <v>8.7994214079074248E-3</v>
      </c>
      <c r="I899" s="6"/>
      <c r="J899" s="2">
        <f t="shared" si="335"/>
        <v>0.49843297974927675</v>
      </c>
      <c r="K899" s="2">
        <f t="shared" si="336"/>
        <v>0.48963355834136935</v>
      </c>
      <c r="L899" s="2">
        <f t="shared" si="337"/>
        <v>0</v>
      </c>
      <c r="M899" s="2">
        <f t="shared" si="338"/>
        <v>1.1933461909353849E-2</v>
      </c>
      <c r="N899" s="63">
        <v>4135</v>
      </c>
      <c r="O899" s="63">
        <v>4062</v>
      </c>
      <c r="P899" s="63"/>
      <c r="Q899" s="63">
        <v>46</v>
      </c>
      <c r="R899" s="63">
        <v>42</v>
      </c>
      <c r="S899" s="63"/>
      <c r="T899" s="63"/>
      <c r="U899" s="63"/>
      <c r="V899" s="63"/>
      <c r="W899" s="63">
        <v>11</v>
      </c>
      <c r="X899" s="63"/>
      <c r="Y899" s="63"/>
      <c r="Z899" s="63"/>
      <c r="AA899" s="63"/>
      <c r="AB899" s="63"/>
      <c r="AN899" t="str">
        <f t="shared" si="344"/>
        <v>Mashpee</v>
      </c>
      <c r="AO899" t="s">
        <v>2425</v>
      </c>
      <c r="AP899">
        <v>9</v>
      </c>
      <c r="AR899" s="111">
        <v>25</v>
      </c>
      <c r="AS899" s="113">
        <v>1</v>
      </c>
      <c r="AT899" s="113">
        <v>45</v>
      </c>
      <c r="AU899" s="117">
        <v>39100</v>
      </c>
      <c r="AV899" s="117">
        <f t="shared" si="345"/>
        <v>25001</v>
      </c>
      <c r="AW899" t="s">
        <v>1480</v>
      </c>
      <c r="AX899">
        <f t="shared" si="339"/>
        <v>2539100</v>
      </c>
      <c r="AY899" s="66"/>
      <c r="AZ899" s="66"/>
      <c r="BC899">
        <v>27.24</v>
      </c>
      <c r="BD899">
        <v>3.76</v>
      </c>
      <c r="BE899">
        <v>23.48</v>
      </c>
      <c r="BH899" s="123">
        <f t="shared" si="340"/>
        <v>0.498</v>
      </c>
      <c r="BI899" s="123">
        <f t="shared" si="341"/>
        <v>0</v>
      </c>
      <c r="BJ899">
        <f t="shared" si="342"/>
        <v>0</v>
      </c>
    </row>
    <row r="900" spans="1:62" hidden="1" outlineLevel="1">
      <c r="A900" s="64" t="s">
        <v>136</v>
      </c>
      <c r="B900" s="8" t="s">
        <v>1328</v>
      </c>
      <c r="C900" s="1">
        <f t="shared" si="332"/>
        <v>3953</v>
      </c>
      <c r="D900" s="5">
        <f>IF(N900&gt;0, RANK(N900,(N900:P900,Q900:AE900)),0)</f>
        <v>1</v>
      </c>
      <c r="E900" s="5">
        <f>IF(O900&gt;0,RANK(O900,(N900:P900,Q900:AE900)),0)</f>
        <v>2</v>
      </c>
      <c r="F900" s="5">
        <f t="shared" si="333"/>
        <v>0</v>
      </c>
      <c r="G900" s="1">
        <f t="shared" si="334"/>
        <v>186</v>
      </c>
      <c r="H900" s="2">
        <f t="shared" si="343"/>
        <v>4.7052871237035165E-2</v>
      </c>
      <c r="I900" s="6"/>
      <c r="J900" s="2">
        <f t="shared" si="335"/>
        <v>0.51631672147735896</v>
      </c>
      <c r="K900" s="2">
        <f t="shared" si="336"/>
        <v>0.4692638502403238</v>
      </c>
      <c r="L900" s="2">
        <f t="shared" si="337"/>
        <v>0</v>
      </c>
      <c r="M900" s="2">
        <f t="shared" si="338"/>
        <v>1.4419428282317237E-2</v>
      </c>
      <c r="N900" s="63">
        <v>2041</v>
      </c>
      <c r="O900" s="63">
        <v>1855</v>
      </c>
      <c r="P900" s="63"/>
      <c r="Q900" s="63">
        <v>28</v>
      </c>
      <c r="R900" s="63">
        <v>29</v>
      </c>
      <c r="S900" s="63"/>
      <c r="T900" s="63"/>
      <c r="U900" s="63"/>
      <c r="V900" s="63"/>
      <c r="W900" s="63">
        <v>0</v>
      </c>
      <c r="X900" s="63"/>
      <c r="Y900" s="63"/>
      <c r="Z900" s="63"/>
      <c r="AA900" s="63"/>
      <c r="AB900" s="63"/>
      <c r="AN900" t="str">
        <f t="shared" si="344"/>
        <v>Mattapoisett</v>
      </c>
      <c r="AO900" t="s">
        <v>234</v>
      </c>
      <c r="AP900">
        <v>9</v>
      </c>
      <c r="AR900" s="111">
        <v>25</v>
      </c>
      <c r="AS900" s="113">
        <v>23</v>
      </c>
      <c r="AT900" s="113">
        <v>80</v>
      </c>
      <c r="AU900" s="117">
        <v>39450</v>
      </c>
      <c r="AV900" s="117">
        <f t="shared" si="345"/>
        <v>25023</v>
      </c>
      <c r="AW900" t="s">
        <v>1480</v>
      </c>
      <c r="AX900">
        <f t="shared" si="339"/>
        <v>2539450</v>
      </c>
      <c r="AY900" s="66"/>
      <c r="AZ900" s="66"/>
      <c r="BC900">
        <v>23.33</v>
      </c>
      <c r="BD900">
        <v>6.85</v>
      </c>
      <c r="BE900">
        <v>16.48</v>
      </c>
      <c r="BH900" s="123">
        <f t="shared" si="340"/>
        <v>0.51600000000000001</v>
      </c>
      <c r="BI900" s="123">
        <f t="shared" si="341"/>
        <v>0</v>
      </c>
      <c r="BJ900">
        <f t="shared" si="342"/>
        <v>0</v>
      </c>
    </row>
    <row r="901" spans="1:62" hidden="1" outlineLevel="1">
      <c r="A901" s="64" t="s">
        <v>795</v>
      </c>
      <c r="B901" s="8" t="s">
        <v>1328</v>
      </c>
      <c r="C901" s="1">
        <f t="shared" si="332"/>
        <v>5803</v>
      </c>
      <c r="D901" s="5">
        <f>IF(N901&gt;0, RANK(N901,(N901:P901,Q901:AE901)),0)</f>
        <v>1</v>
      </c>
      <c r="E901" s="5">
        <f>IF(O901&gt;0,RANK(O901,(N901:P901,Q901:AE901)),0)</f>
        <v>2</v>
      </c>
      <c r="F901" s="5">
        <f t="shared" si="333"/>
        <v>0</v>
      </c>
      <c r="G901" s="1">
        <f t="shared" si="334"/>
        <v>1612</v>
      </c>
      <c r="H901" s="2">
        <f t="shared" si="343"/>
        <v>0.27778735136998106</v>
      </c>
      <c r="I901" s="6"/>
      <c r="J901" s="2">
        <f t="shared" si="335"/>
        <v>0.6264001378597277</v>
      </c>
      <c r="K901" s="2">
        <f t="shared" si="336"/>
        <v>0.3486127864897467</v>
      </c>
      <c r="L901" s="2">
        <f t="shared" si="337"/>
        <v>0</v>
      </c>
      <c r="M901" s="2">
        <f t="shared" si="338"/>
        <v>2.4987075650525603E-2</v>
      </c>
      <c r="N901" s="63">
        <v>3635</v>
      </c>
      <c r="O901" s="63">
        <v>2023</v>
      </c>
      <c r="P901" s="63"/>
      <c r="Q901" s="63">
        <v>77</v>
      </c>
      <c r="R901" s="63">
        <v>53</v>
      </c>
      <c r="S901" s="63"/>
      <c r="T901" s="63"/>
      <c r="U901" s="63"/>
      <c r="V901" s="63"/>
      <c r="W901" s="63">
        <v>15</v>
      </c>
      <c r="X901" s="63"/>
      <c r="Y901" s="63"/>
      <c r="Z901" s="63"/>
      <c r="AA901" s="63"/>
      <c r="AB901" s="63"/>
      <c r="AN901" t="str">
        <f t="shared" si="344"/>
        <v>Maynard</v>
      </c>
      <c r="AO901" t="s">
        <v>506</v>
      </c>
      <c r="AP901">
        <v>3</v>
      </c>
      <c r="AR901" s="111">
        <v>25</v>
      </c>
      <c r="AS901" s="113">
        <v>17</v>
      </c>
      <c r="AT901" s="113">
        <v>145</v>
      </c>
      <c r="AU901" s="117">
        <v>39625</v>
      </c>
      <c r="AV901" s="117">
        <f t="shared" si="345"/>
        <v>25017</v>
      </c>
      <c r="AW901" t="s">
        <v>1480</v>
      </c>
      <c r="AX901">
        <f t="shared" si="339"/>
        <v>2539625</v>
      </c>
      <c r="AY901" s="66"/>
      <c r="AZ901" s="66"/>
      <c r="BC901">
        <v>5.37</v>
      </c>
      <c r="BD901">
        <v>0.13</v>
      </c>
      <c r="BE901">
        <v>5.24</v>
      </c>
      <c r="BH901" s="123">
        <f t="shared" si="340"/>
        <v>0.626</v>
      </c>
      <c r="BI901" s="123">
        <f t="shared" si="341"/>
        <v>0</v>
      </c>
      <c r="BJ901">
        <f t="shared" si="342"/>
        <v>0</v>
      </c>
    </row>
    <row r="902" spans="1:62" hidden="1" outlineLevel="1">
      <c r="A902" s="64" t="s">
        <v>479</v>
      </c>
      <c r="B902" s="8" t="s">
        <v>1328</v>
      </c>
      <c r="C902" s="1">
        <f t="shared" si="332"/>
        <v>7424</v>
      </c>
      <c r="D902" s="5">
        <f>IF(N902&gt;0, RANK(N902,(N902:P902,Q902:AE902)),0)</f>
        <v>2</v>
      </c>
      <c r="E902" s="5">
        <f>IF(O902&gt;0,RANK(O902,(N902:P902,Q902:AE902)),0)</f>
        <v>1</v>
      </c>
      <c r="F902" s="5">
        <f t="shared" si="333"/>
        <v>0</v>
      </c>
      <c r="G902" s="1">
        <f t="shared" si="334"/>
        <v>416</v>
      </c>
      <c r="H902" s="2">
        <f t="shared" si="343"/>
        <v>5.6034482758620691E-2</v>
      </c>
      <c r="I902" s="6"/>
      <c r="J902" s="2">
        <f t="shared" si="335"/>
        <v>0.46443965517241381</v>
      </c>
      <c r="K902" s="2">
        <f t="shared" si="336"/>
        <v>0.52047413793103448</v>
      </c>
      <c r="L902" s="2">
        <f t="shared" si="337"/>
        <v>0</v>
      </c>
      <c r="M902" s="2">
        <f t="shared" si="338"/>
        <v>1.5086206896551713E-2</v>
      </c>
      <c r="N902" s="63">
        <v>3448</v>
      </c>
      <c r="O902" s="63">
        <v>3864</v>
      </c>
      <c r="P902" s="63"/>
      <c r="Q902" s="63">
        <v>71</v>
      </c>
      <c r="R902" s="63">
        <v>32</v>
      </c>
      <c r="S902" s="63"/>
      <c r="T902" s="63"/>
      <c r="U902" s="63"/>
      <c r="V902" s="63"/>
      <c r="W902" s="63">
        <v>9</v>
      </c>
      <c r="X902" s="63"/>
      <c r="Y902" s="63"/>
      <c r="Z902" s="63"/>
      <c r="AA902" s="63"/>
      <c r="AB902" s="63"/>
      <c r="AN902" t="str">
        <f t="shared" si="344"/>
        <v>Medfield</v>
      </c>
      <c r="AO902" t="s">
        <v>760</v>
      </c>
      <c r="AP902">
        <v>4</v>
      </c>
      <c r="AR902" s="111">
        <v>25</v>
      </c>
      <c r="AS902" s="113">
        <v>21</v>
      </c>
      <c r="AT902" s="113">
        <v>60</v>
      </c>
      <c r="AU902" s="117">
        <v>39765</v>
      </c>
      <c r="AV902" s="117">
        <f t="shared" si="345"/>
        <v>25021</v>
      </c>
      <c r="AW902" t="s">
        <v>1480</v>
      </c>
      <c r="AX902">
        <f t="shared" si="339"/>
        <v>2539765</v>
      </c>
      <c r="AY902" s="66"/>
      <c r="AZ902" s="66"/>
      <c r="BC902">
        <v>14.6</v>
      </c>
      <c r="BD902">
        <v>0.09</v>
      </c>
      <c r="BE902">
        <v>14.51</v>
      </c>
      <c r="BH902" s="123">
        <f t="shared" si="340"/>
        <v>0</v>
      </c>
      <c r="BI902" s="123">
        <f t="shared" si="341"/>
        <v>0.52</v>
      </c>
      <c r="BJ902">
        <f t="shared" si="342"/>
        <v>0</v>
      </c>
    </row>
    <row r="903" spans="1:62" hidden="1" outlineLevel="1">
      <c r="A903" s="64" t="s">
        <v>1421</v>
      </c>
      <c r="B903" s="8" t="s">
        <v>1328</v>
      </c>
      <c r="C903" s="1">
        <f t="shared" si="332"/>
        <v>27811</v>
      </c>
      <c r="D903" s="5">
        <f>IF(N903&gt;0, RANK(N903,(N903:P903,Q903:AE903)),0)</f>
        <v>1</v>
      </c>
      <c r="E903" s="5">
        <f>IF(O903&gt;0,RANK(O903,(N903:P903,Q903:AE903)),0)</f>
        <v>2</v>
      </c>
      <c r="F903" s="5">
        <f t="shared" si="333"/>
        <v>0</v>
      </c>
      <c r="G903" s="1">
        <f t="shared" si="334"/>
        <v>10515</v>
      </c>
      <c r="H903" s="2">
        <f t="shared" si="343"/>
        <v>0.3780878069828485</v>
      </c>
      <c r="I903" s="6"/>
      <c r="J903" s="2">
        <f t="shared" si="335"/>
        <v>0.67865233181115381</v>
      </c>
      <c r="K903" s="2">
        <f t="shared" si="336"/>
        <v>0.30056452482830537</v>
      </c>
      <c r="L903" s="2">
        <f t="shared" si="337"/>
        <v>0</v>
      </c>
      <c r="M903" s="2">
        <f t="shared" si="338"/>
        <v>2.0783143360540823E-2</v>
      </c>
      <c r="N903" s="63">
        <v>18874</v>
      </c>
      <c r="O903" s="63">
        <v>8359</v>
      </c>
      <c r="P903" s="63"/>
      <c r="Q903" s="63">
        <v>275</v>
      </c>
      <c r="R903" s="63">
        <v>227</v>
      </c>
      <c r="S903" s="63"/>
      <c r="T903" s="63"/>
      <c r="U903" s="63"/>
      <c r="V903" s="63"/>
      <c r="W903" s="63">
        <v>76</v>
      </c>
      <c r="X903" s="63"/>
      <c r="Y903" s="63"/>
      <c r="Z903" s="63"/>
      <c r="AA903" s="63"/>
      <c r="AB903" s="63"/>
      <c r="AN903" t="str">
        <f t="shared" si="344"/>
        <v>Medford</v>
      </c>
      <c r="AO903" t="s">
        <v>506</v>
      </c>
      <c r="AP903">
        <v>5</v>
      </c>
      <c r="AR903" s="111">
        <v>25</v>
      </c>
      <c r="AS903" s="113">
        <v>17</v>
      </c>
      <c r="AT903" s="113">
        <v>150</v>
      </c>
      <c r="AU903" s="117">
        <v>39835</v>
      </c>
      <c r="AV903" s="117">
        <f t="shared" si="345"/>
        <v>25017</v>
      </c>
      <c r="AW903" t="s">
        <v>1257</v>
      </c>
      <c r="AX903">
        <f t="shared" si="339"/>
        <v>2539835</v>
      </c>
      <c r="AY903" s="66"/>
      <c r="AZ903" s="66"/>
      <c r="BC903">
        <v>8.64</v>
      </c>
      <c r="BD903">
        <v>0.5</v>
      </c>
      <c r="BE903">
        <v>8.14</v>
      </c>
      <c r="BH903" s="123">
        <f t="shared" si="340"/>
        <v>0.67800000000000005</v>
      </c>
      <c r="BI903" s="123">
        <f t="shared" si="341"/>
        <v>0</v>
      </c>
      <c r="BJ903">
        <f t="shared" si="342"/>
        <v>0</v>
      </c>
    </row>
    <row r="904" spans="1:62" hidden="1" outlineLevel="1">
      <c r="A904" s="64" t="s">
        <v>1215</v>
      </c>
      <c r="B904" s="8" t="s">
        <v>1328</v>
      </c>
      <c r="C904" s="1">
        <f t="shared" si="332"/>
        <v>7265</v>
      </c>
      <c r="D904" s="5">
        <f>IF(N904&gt;0, RANK(N904,(N904:P904,Q904:AE904)),0)</f>
        <v>1</v>
      </c>
      <c r="E904" s="5">
        <f>IF(O904&gt;0,RANK(O904,(N904:P904,Q904:AE904)),0)</f>
        <v>2</v>
      </c>
      <c r="F904" s="5">
        <f t="shared" si="333"/>
        <v>0</v>
      </c>
      <c r="G904" s="1">
        <f t="shared" si="334"/>
        <v>101</v>
      </c>
      <c r="H904" s="2">
        <f t="shared" si="343"/>
        <v>1.3902271163110805E-2</v>
      </c>
      <c r="I904" s="6"/>
      <c r="J904" s="2">
        <f t="shared" si="335"/>
        <v>0.49924294562973159</v>
      </c>
      <c r="K904" s="2">
        <f t="shared" si="336"/>
        <v>0.48534067446662077</v>
      </c>
      <c r="L904" s="2">
        <f t="shared" si="337"/>
        <v>0</v>
      </c>
      <c r="M904" s="2">
        <f t="shared" si="338"/>
        <v>1.5416379903647637E-2</v>
      </c>
      <c r="N904" s="63">
        <v>3627</v>
      </c>
      <c r="O904" s="63">
        <v>3526</v>
      </c>
      <c r="P904" s="63"/>
      <c r="Q904" s="63">
        <v>70</v>
      </c>
      <c r="R904" s="63">
        <v>29</v>
      </c>
      <c r="S904" s="63"/>
      <c r="T904" s="63"/>
      <c r="U904" s="63"/>
      <c r="V904" s="63"/>
      <c r="W904" s="63">
        <v>13</v>
      </c>
      <c r="X904" s="63"/>
      <c r="Y904" s="63"/>
      <c r="Z904" s="63"/>
      <c r="AA904" s="63"/>
      <c r="AB904" s="63"/>
      <c r="AN904" t="str">
        <f t="shared" si="344"/>
        <v>Medway</v>
      </c>
      <c r="AO904" t="s">
        <v>760</v>
      </c>
      <c r="AP904">
        <v>4</v>
      </c>
      <c r="AR904" s="111">
        <v>25</v>
      </c>
      <c r="AS904" s="113">
        <v>21</v>
      </c>
      <c r="AT904" s="113">
        <v>65</v>
      </c>
      <c r="AU904" s="117">
        <v>39975</v>
      </c>
      <c r="AV904" s="117">
        <f t="shared" si="345"/>
        <v>25021</v>
      </c>
      <c r="AW904" t="s">
        <v>1480</v>
      </c>
      <c r="AX904">
        <f t="shared" si="339"/>
        <v>2539975</v>
      </c>
      <c r="AY904" s="66"/>
      <c r="AZ904" s="66"/>
      <c r="BC904">
        <v>11.54</v>
      </c>
      <c r="BD904">
        <v>0.09</v>
      </c>
      <c r="BE904">
        <v>11.45</v>
      </c>
      <c r="BH904" s="123">
        <f t="shared" si="340"/>
        <v>0.499</v>
      </c>
      <c r="BI904" s="123">
        <f t="shared" si="341"/>
        <v>0</v>
      </c>
      <c r="BJ904">
        <f t="shared" si="342"/>
        <v>0</v>
      </c>
    </row>
    <row r="905" spans="1:62" hidden="1" outlineLevel="1">
      <c r="A905" s="64" t="s">
        <v>2428</v>
      </c>
      <c r="B905" s="8" t="s">
        <v>1328</v>
      </c>
      <c r="C905" s="1">
        <f t="shared" si="332"/>
        <v>15584</v>
      </c>
      <c r="D905" s="5">
        <f>IF(N905&gt;0, RANK(N905,(N905:P905,Q905:AE905)),0)</f>
        <v>1</v>
      </c>
      <c r="E905" s="5">
        <f>IF(O905&gt;0,RANK(O905,(N905:P905,Q905:AE905)),0)</f>
        <v>2</v>
      </c>
      <c r="F905" s="5">
        <f t="shared" si="333"/>
        <v>0</v>
      </c>
      <c r="G905" s="1">
        <f t="shared" si="334"/>
        <v>3397</v>
      </c>
      <c r="H905" s="2">
        <f t="shared" si="343"/>
        <v>0.21797997946611911</v>
      </c>
      <c r="I905" s="6"/>
      <c r="J905" s="2">
        <f t="shared" si="335"/>
        <v>0.60112936344969203</v>
      </c>
      <c r="K905" s="2">
        <f t="shared" si="336"/>
        <v>0.3831493839835729</v>
      </c>
      <c r="L905" s="2">
        <f t="shared" si="337"/>
        <v>0</v>
      </c>
      <c r="M905" s="2">
        <f t="shared" si="338"/>
        <v>1.5721252566735067E-2</v>
      </c>
      <c r="N905" s="63">
        <v>9368</v>
      </c>
      <c r="O905" s="63">
        <v>5971</v>
      </c>
      <c r="P905" s="63"/>
      <c r="Q905" s="63">
        <v>133</v>
      </c>
      <c r="R905" s="63">
        <v>75</v>
      </c>
      <c r="S905" s="63"/>
      <c r="T905" s="63"/>
      <c r="U905" s="63"/>
      <c r="V905" s="63"/>
      <c r="W905" s="63">
        <v>37</v>
      </c>
      <c r="X905" s="63"/>
      <c r="Y905" s="63"/>
      <c r="Z905" s="63"/>
      <c r="AA905" s="63"/>
      <c r="AB905" s="63"/>
      <c r="AN905" t="str">
        <f t="shared" si="344"/>
        <v>Melrose</v>
      </c>
      <c r="AO905" t="s">
        <v>506</v>
      </c>
      <c r="AP905">
        <v>5</v>
      </c>
      <c r="AR905" s="111">
        <v>25</v>
      </c>
      <c r="AS905" s="113">
        <v>17</v>
      </c>
      <c r="AT905" s="113">
        <v>155</v>
      </c>
      <c r="AU905" s="117">
        <v>40115</v>
      </c>
      <c r="AV905" s="117">
        <f t="shared" si="345"/>
        <v>25017</v>
      </c>
      <c r="AW905" t="s">
        <v>1257</v>
      </c>
      <c r="AX905">
        <f t="shared" si="339"/>
        <v>2540115</v>
      </c>
      <c r="AY905" s="66"/>
      <c r="AZ905" s="66"/>
      <c r="BC905">
        <v>4.75</v>
      </c>
      <c r="BD905">
        <v>0.06</v>
      </c>
      <c r="BE905">
        <v>4.6900000000000004</v>
      </c>
      <c r="BH905" s="123">
        <f t="shared" si="340"/>
        <v>0.60099999999999998</v>
      </c>
      <c r="BI905" s="123">
        <f t="shared" si="341"/>
        <v>0</v>
      </c>
      <c r="BJ905">
        <f t="shared" si="342"/>
        <v>0</v>
      </c>
    </row>
    <row r="906" spans="1:62" hidden="1" outlineLevel="1">
      <c r="A906" s="64" t="s">
        <v>2878</v>
      </c>
      <c r="B906" s="8" t="s">
        <v>1328</v>
      </c>
      <c r="C906" s="1">
        <f t="shared" si="332"/>
        <v>3429</v>
      </c>
      <c r="D906" s="5">
        <f>IF(N906&gt;0, RANK(N906,(N906:P906,Q906:AE906)),0)</f>
        <v>2</v>
      </c>
      <c r="E906" s="5">
        <f>IF(O906&gt;0,RANK(O906,(N906:P906,Q906:AE906)),0)</f>
        <v>1</v>
      </c>
      <c r="F906" s="5">
        <f t="shared" si="333"/>
        <v>0</v>
      </c>
      <c r="G906" s="1">
        <f t="shared" si="334"/>
        <v>320</v>
      </c>
      <c r="H906" s="2">
        <f t="shared" si="343"/>
        <v>9.3321668124817736E-2</v>
      </c>
      <c r="I906" s="6"/>
      <c r="J906" s="2">
        <f t="shared" si="335"/>
        <v>0.44444444444444442</v>
      </c>
      <c r="K906" s="2">
        <f t="shared" si="336"/>
        <v>0.53776611256926221</v>
      </c>
      <c r="L906" s="2">
        <f t="shared" si="337"/>
        <v>0</v>
      </c>
      <c r="M906" s="2">
        <f t="shared" si="338"/>
        <v>1.7789442986293369E-2</v>
      </c>
      <c r="N906" s="63">
        <v>1524</v>
      </c>
      <c r="O906" s="63">
        <v>1844</v>
      </c>
      <c r="P906" s="63"/>
      <c r="Q906" s="63">
        <v>34</v>
      </c>
      <c r="R906" s="63">
        <v>15</v>
      </c>
      <c r="S906" s="63"/>
      <c r="T906" s="63"/>
      <c r="U906" s="63"/>
      <c r="V906" s="63"/>
      <c r="W906" s="63">
        <v>12</v>
      </c>
      <c r="X906" s="63"/>
      <c r="Y906" s="63"/>
      <c r="Z906" s="63"/>
      <c r="AA906" s="63"/>
      <c r="AB906" s="63"/>
      <c r="AN906" t="str">
        <f t="shared" si="344"/>
        <v>Mendon</v>
      </c>
      <c r="AO906" s="8" t="s">
        <v>1783</v>
      </c>
      <c r="AP906">
        <v>2</v>
      </c>
      <c r="AR906" s="111">
        <v>25</v>
      </c>
      <c r="AS906" s="113">
        <v>27</v>
      </c>
      <c r="AT906" s="113">
        <v>135</v>
      </c>
      <c r="AU906" s="117">
        <v>40255</v>
      </c>
      <c r="AV906" s="117">
        <f t="shared" si="345"/>
        <v>25027</v>
      </c>
      <c r="AW906" t="s">
        <v>1480</v>
      </c>
      <c r="AX906">
        <f t="shared" si="339"/>
        <v>2540255</v>
      </c>
      <c r="AY906" s="66"/>
      <c r="AZ906" s="66"/>
      <c r="BC906">
        <v>18.260000000000002</v>
      </c>
      <c r="BD906">
        <v>0.16</v>
      </c>
      <c r="BE906">
        <v>18.100000000000001</v>
      </c>
      <c r="BH906" s="123">
        <f t="shared" si="340"/>
        <v>0</v>
      </c>
      <c r="BI906" s="123">
        <f t="shared" si="341"/>
        <v>0.53700000000000003</v>
      </c>
      <c r="BJ906">
        <f t="shared" si="342"/>
        <v>0</v>
      </c>
    </row>
    <row r="907" spans="1:62" hidden="1" outlineLevel="1">
      <c r="A907" s="64" t="s">
        <v>1461</v>
      </c>
      <c r="B907" s="8" t="s">
        <v>1328</v>
      </c>
      <c r="C907" s="1">
        <f t="shared" si="332"/>
        <v>3584</v>
      </c>
      <c r="D907" s="5">
        <f>IF(N907&gt;0, RANK(N907,(N907:P907,Q907:AE907)),0)</f>
        <v>1</v>
      </c>
      <c r="E907" s="5">
        <f>IF(O907&gt;0,RANK(O907,(N907:P907,Q907:AE907)),0)</f>
        <v>2</v>
      </c>
      <c r="F907" s="5">
        <f t="shared" si="333"/>
        <v>0</v>
      </c>
      <c r="G907" s="1">
        <f t="shared" si="334"/>
        <v>187</v>
      </c>
      <c r="H907" s="2">
        <f t="shared" si="343"/>
        <v>5.2176339285714288E-2</v>
      </c>
      <c r="I907" s="6"/>
      <c r="J907" s="2">
        <f t="shared" si="335"/>
        <v>0.5153459821428571</v>
      </c>
      <c r="K907" s="2">
        <f t="shared" si="336"/>
        <v>0.46316964285714285</v>
      </c>
      <c r="L907" s="2">
        <f t="shared" si="337"/>
        <v>0</v>
      </c>
      <c r="M907" s="2">
        <f t="shared" si="338"/>
        <v>2.1484375000000056E-2</v>
      </c>
      <c r="N907" s="63">
        <v>1847</v>
      </c>
      <c r="O907" s="63">
        <v>1660</v>
      </c>
      <c r="P907" s="63"/>
      <c r="Q907" s="63">
        <v>47</v>
      </c>
      <c r="R907" s="63">
        <v>18</v>
      </c>
      <c r="S907" s="63"/>
      <c r="T907" s="63"/>
      <c r="U907" s="63"/>
      <c r="V907" s="63"/>
      <c r="W907" s="63">
        <v>12</v>
      </c>
      <c r="X907" s="63"/>
      <c r="Y907" s="63"/>
      <c r="Z907" s="63"/>
      <c r="AA907" s="63"/>
      <c r="AB907" s="63"/>
      <c r="AN907" t="str">
        <f t="shared" si="344"/>
        <v>Merrimac</v>
      </c>
      <c r="AO907" t="s">
        <v>849</v>
      </c>
      <c r="AP907">
        <v>6</v>
      </c>
      <c r="AR907" s="111">
        <v>25</v>
      </c>
      <c r="AS907" s="113">
        <v>9</v>
      </c>
      <c r="AT907" s="113">
        <v>90</v>
      </c>
      <c r="AU907" s="117">
        <v>40430</v>
      </c>
      <c r="AV907" s="117">
        <f t="shared" si="345"/>
        <v>25009</v>
      </c>
      <c r="AW907" t="s">
        <v>1480</v>
      </c>
      <c r="AX907">
        <f t="shared" si="339"/>
        <v>2540430</v>
      </c>
      <c r="AY907" s="66"/>
      <c r="AZ907" s="66"/>
      <c r="BC907">
        <v>8.83</v>
      </c>
      <c r="BD907">
        <v>0.3</v>
      </c>
      <c r="BE907">
        <v>8.5299999999999994</v>
      </c>
      <c r="BH907" s="123">
        <f t="shared" si="340"/>
        <v>0.51500000000000001</v>
      </c>
      <c r="BI907" s="123">
        <f t="shared" si="341"/>
        <v>0</v>
      </c>
      <c r="BJ907">
        <f t="shared" si="342"/>
        <v>0</v>
      </c>
    </row>
    <row r="908" spans="1:62" hidden="1" outlineLevel="1">
      <c r="A908" s="64" t="s">
        <v>713</v>
      </c>
      <c r="B908" s="8" t="s">
        <v>1328</v>
      </c>
      <c r="C908" s="1">
        <f t="shared" si="332"/>
        <v>21572</v>
      </c>
      <c r="D908" s="5">
        <f>IF(N908&gt;0, RANK(N908,(N908:P908,Q908:AE908)),0)</f>
        <v>1</v>
      </c>
      <c r="E908" s="5">
        <f>IF(O908&gt;0,RANK(O908,(N908:P908,Q908:AE908)),0)</f>
        <v>2</v>
      </c>
      <c r="F908" s="5">
        <f t="shared" si="333"/>
        <v>0</v>
      </c>
      <c r="G908" s="1">
        <f t="shared" si="334"/>
        <v>894</v>
      </c>
      <c r="H908" s="2">
        <f t="shared" si="343"/>
        <v>4.1442610791767108E-2</v>
      </c>
      <c r="I908" s="6"/>
      <c r="J908" s="2">
        <f t="shared" si="335"/>
        <v>0.51418505470053777</v>
      </c>
      <c r="K908" s="2">
        <f t="shared" si="336"/>
        <v>0.47274244390877063</v>
      </c>
      <c r="L908" s="2">
        <f t="shared" si="337"/>
        <v>0</v>
      </c>
      <c r="M908" s="2">
        <f t="shared" si="338"/>
        <v>1.3072501390691604E-2</v>
      </c>
      <c r="N908" s="63">
        <v>11092</v>
      </c>
      <c r="O908" s="63">
        <v>10198</v>
      </c>
      <c r="P908" s="63"/>
      <c r="Q908" s="63">
        <v>206</v>
      </c>
      <c r="R908" s="63">
        <v>50</v>
      </c>
      <c r="S908" s="63"/>
      <c r="T908" s="63"/>
      <c r="U908" s="63"/>
      <c r="V908" s="63"/>
      <c r="W908" s="63">
        <v>26</v>
      </c>
      <c r="X908" s="63"/>
      <c r="Y908" s="63"/>
      <c r="Z908" s="63"/>
      <c r="AA908" s="63"/>
      <c r="AB908" s="63"/>
      <c r="AN908" t="str">
        <f t="shared" si="344"/>
        <v>Methuen</v>
      </c>
      <c r="AO908" t="s">
        <v>849</v>
      </c>
      <c r="AP908">
        <v>3</v>
      </c>
      <c r="AR908" s="111">
        <v>25</v>
      </c>
      <c r="AS908" s="113">
        <v>9</v>
      </c>
      <c r="AT908" s="113">
        <v>95</v>
      </c>
      <c r="AU908" s="117">
        <v>40710</v>
      </c>
      <c r="AV908" s="117">
        <f t="shared" si="345"/>
        <v>25009</v>
      </c>
      <c r="AW908" t="s">
        <v>1257</v>
      </c>
      <c r="AX908">
        <f t="shared" si="339"/>
        <v>2540710</v>
      </c>
      <c r="AY908" s="66"/>
      <c r="AZ908" s="66"/>
      <c r="BC908">
        <v>23.08</v>
      </c>
      <c r="BD908">
        <v>0.68</v>
      </c>
      <c r="BE908">
        <v>22.4</v>
      </c>
      <c r="BH908" s="123">
        <f t="shared" si="340"/>
        <v>0.51400000000000001</v>
      </c>
      <c r="BI908" s="123">
        <f t="shared" si="341"/>
        <v>0</v>
      </c>
      <c r="BJ908">
        <f t="shared" si="342"/>
        <v>0</v>
      </c>
    </row>
    <row r="909" spans="1:62" hidden="1" outlineLevel="1">
      <c r="A909" s="64" t="s">
        <v>5</v>
      </c>
      <c r="B909" s="8" t="s">
        <v>1328</v>
      </c>
      <c r="C909" s="1">
        <f t="shared" si="332"/>
        <v>11497</v>
      </c>
      <c r="D909" s="5">
        <f>IF(N909&gt;0, RANK(N909,(N909:P909,Q909:AE909)),0)</f>
        <v>2</v>
      </c>
      <c r="E909" s="5">
        <f>IF(O909&gt;0,RANK(O909,(N909:P909,Q909:AE909)),0)</f>
        <v>1</v>
      </c>
      <c r="F909" s="5">
        <f t="shared" si="333"/>
        <v>0</v>
      </c>
      <c r="G909" s="1">
        <f t="shared" si="334"/>
        <v>829</v>
      </c>
      <c r="H909" s="2">
        <f t="shared" si="343"/>
        <v>7.2105766721753506E-2</v>
      </c>
      <c r="I909" s="6"/>
      <c r="J909" s="2">
        <f t="shared" si="335"/>
        <v>0.4543794033226059</v>
      </c>
      <c r="K909" s="2">
        <f t="shared" si="336"/>
        <v>0.52648517004435935</v>
      </c>
      <c r="L909" s="2">
        <f t="shared" si="337"/>
        <v>0</v>
      </c>
      <c r="M909" s="2">
        <f t="shared" si="338"/>
        <v>1.9135426633034802E-2</v>
      </c>
      <c r="N909" s="63">
        <v>5224</v>
      </c>
      <c r="O909" s="63">
        <v>6053</v>
      </c>
      <c r="P909" s="63"/>
      <c r="Q909" s="63">
        <v>130</v>
      </c>
      <c r="R909" s="63">
        <v>60</v>
      </c>
      <c r="S909" s="63"/>
      <c r="T909" s="63"/>
      <c r="U909" s="63"/>
      <c r="V909" s="63"/>
      <c r="W909" s="63">
        <v>30</v>
      </c>
      <c r="X909" s="63"/>
      <c r="Y909" s="63"/>
      <c r="Z909" s="63"/>
      <c r="AA909" s="63"/>
      <c r="AB909" s="63"/>
      <c r="AN909" t="str">
        <f t="shared" si="344"/>
        <v>Middleborough</v>
      </c>
      <c r="AO909" t="s">
        <v>234</v>
      </c>
      <c r="AP909">
        <v>9</v>
      </c>
      <c r="AR909" s="111">
        <v>25</v>
      </c>
      <c r="AS909" s="113">
        <v>23</v>
      </c>
      <c r="AT909" s="113">
        <v>85</v>
      </c>
      <c r="AU909" s="117">
        <v>40850</v>
      </c>
      <c r="AV909" s="117">
        <f t="shared" si="345"/>
        <v>25023</v>
      </c>
      <c r="AW909" t="s">
        <v>1480</v>
      </c>
      <c r="AX909">
        <f t="shared" si="339"/>
        <v>2540850</v>
      </c>
      <c r="AY909" s="66"/>
      <c r="AZ909" s="66"/>
      <c r="BC909">
        <v>72.3</v>
      </c>
      <c r="BD909">
        <v>2.75</v>
      </c>
      <c r="BE909">
        <v>69.55</v>
      </c>
      <c r="BH909" s="123">
        <f t="shared" si="340"/>
        <v>0</v>
      </c>
      <c r="BI909" s="123">
        <f t="shared" si="341"/>
        <v>0.52600000000000002</v>
      </c>
      <c r="BJ909">
        <f t="shared" si="342"/>
        <v>0</v>
      </c>
    </row>
    <row r="910" spans="1:62" hidden="1" outlineLevel="1">
      <c r="A910" s="64" t="s">
        <v>14</v>
      </c>
      <c r="B910" s="8" t="s">
        <v>1328</v>
      </c>
      <c r="C910" s="1">
        <f t="shared" si="332"/>
        <v>290</v>
      </c>
      <c r="D910" s="5">
        <f>IF(N910&gt;0, RANK(N910,(N910:P910,Q910:AE910)),0)</f>
        <v>1</v>
      </c>
      <c r="E910" s="5">
        <f>IF(O910&gt;0,RANK(O910,(N910:P910,Q910:AE910)),0)</f>
        <v>2</v>
      </c>
      <c r="F910" s="5">
        <f t="shared" si="333"/>
        <v>0</v>
      </c>
      <c r="G910" s="1">
        <f t="shared" si="334"/>
        <v>125</v>
      </c>
      <c r="H910" s="2">
        <f t="shared" si="343"/>
        <v>0.43103448275862066</v>
      </c>
      <c r="I910" s="6"/>
      <c r="J910" s="2">
        <f t="shared" si="335"/>
        <v>0.69655172413793098</v>
      </c>
      <c r="K910" s="2">
        <f t="shared" si="336"/>
        <v>0.26551724137931032</v>
      </c>
      <c r="L910" s="2">
        <f t="shared" si="337"/>
        <v>0</v>
      </c>
      <c r="M910" s="2">
        <f t="shared" si="338"/>
        <v>3.7931034482758696E-2</v>
      </c>
      <c r="N910" s="63">
        <v>202</v>
      </c>
      <c r="O910" s="63">
        <v>77</v>
      </c>
      <c r="P910" s="63"/>
      <c r="Q910" s="63">
        <v>5</v>
      </c>
      <c r="R910" s="63">
        <v>6</v>
      </c>
      <c r="S910" s="63"/>
      <c r="T910" s="63"/>
      <c r="U910" s="63"/>
      <c r="V910" s="63"/>
      <c r="W910" s="63">
        <v>0</v>
      </c>
      <c r="X910" s="63"/>
      <c r="Y910" s="63"/>
      <c r="Z910" s="63"/>
      <c r="AA910" s="63"/>
      <c r="AB910" s="63"/>
      <c r="AN910" t="str">
        <f t="shared" si="344"/>
        <v>Middlefield</v>
      </c>
      <c r="AO910" t="s">
        <v>2187</v>
      </c>
      <c r="AP910">
        <v>1</v>
      </c>
      <c r="AR910" s="111">
        <v>25</v>
      </c>
      <c r="AS910" s="113">
        <v>15</v>
      </c>
      <c r="AT910" s="113">
        <v>55</v>
      </c>
      <c r="AU910" s="117">
        <v>40990</v>
      </c>
      <c r="AV910" s="117">
        <f t="shared" si="345"/>
        <v>25015</v>
      </c>
      <c r="AW910" t="s">
        <v>1480</v>
      </c>
      <c r="AX910">
        <f t="shared" si="339"/>
        <v>2540990</v>
      </c>
      <c r="AY910" s="66"/>
      <c r="AZ910" s="66"/>
      <c r="BC910">
        <v>24.16</v>
      </c>
      <c r="BD910">
        <v>0.01</v>
      </c>
      <c r="BE910">
        <v>24.16</v>
      </c>
      <c r="BH910" s="123">
        <f t="shared" si="340"/>
        <v>0.69599999999999995</v>
      </c>
      <c r="BI910" s="123">
        <f t="shared" si="341"/>
        <v>0</v>
      </c>
      <c r="BJ910">
        <f t="shared" si="342"/>
        <v>0</v>
      </c>
    </row>
    <row r="911" spans="1:62" hidden="1" outlineLevel="1">
      <c r="A911" s="64" t="s">
        <v>2512</v>
      </c>
      <c r="B911" s="8" t="s">
        <v>1328</v>
      </c>
      <c r="C911" s="1">
        <f t="shared" si="332"/>
        <v>4632</v>
      </c>
      <c r="D911" s="5">
        <f>IF(N911&gt;0, RANK(N911,(N911:P911,Q911:AE911)),0)</f>
        <v>2</v>
      </c>
      <c r="E911" s="5">
        <f>IF(O911&gt;0,RANK(O911,(N911:P911,Q911:AE911)),0)</f>
        <v>1</v>
      </c>
      <c r="F911" s="5">
        <f t="shared" si="333"/>
        <v>0</v>
      </c>
      <c r="G911" s="1">
        <f t="shared" si="334"/>
        <v>737</v>
      </c>
      <c r="H911" s="2">
        <f t="shared" si="343"/>
        <v>0.15911053540587219</v>
      </c>
      <c r="I911" s="6"/>
      <c r="J911" s="2">
        <f t="shared" si="335"/>
        <v>0.41472366148531953</v>
      </c>
      <c r="K911" s="2">
        <f t="shared" si="336"/>
        <v>0.57383419689119175</v>
      </c>
      <c r="L911" s="2">
        <f t="shared" si="337"/>
        <v>0</v>
      </c>
      <c r="M911" s="2">
        <f t="shared" si="338"/>
        <v>1.1442141623488666E-2</v>
      </c>
      <c r="N911" s="63">
        <v>1921</v>
      </c>
      <c r="O911" s="63">
        <v>2658</v>
      </c>
      <c r="P911" s="63"/>
      <c r="Q911" s="63">
        <v>36</v>
      </c>
      <c r="R911" s="63">
        <v>16</v>
      </c>
      <c r="S911" s="63"/>
      <c r="T911" s="63"/>
      <c r="U911" s="63"/>
      <c r="V911" s="63"/>
      <c r="W911" s="63">
        <v>1</v>
      </c>
      <c r="X911" s="63"/>
      <c r="Y911" s="63"/>
      <c r="Z911" s="63"/>
      <c r="AA911" s="63"/>
      <c r="AB911" s="63"/>
      <c r="AN911" t="str">
        <f t="shared" si="344"/>
        <v>Middleton</v>
      </c>
      <c r="AO911" t="s">
        <v>849</v>
      </c>
      <c r="AP911">
        <v>6</v>
      </c>
      <c r="AR911" s="111">
        <v>25</v>
      </c>
      <c r="AS911" s="113">
        <v>9</v>
      </c>
      <c r="AT911" s="113">
        <v>100</v>
      </c>
      <c r="AU911" s="117">
        <v>41095</v>
      </c>
      <c r="AV911" s="117">
        <f t="shared" si="345"/>
        <v>25009</v>
      </c>
      <c r="AW911" t="s">
        <v>1480</v>
      </c>
      <c r="AX911">
        <f t="shared" si="339"/>
        <v>2541095</v>
      </c>
      <c r="AY911" s="66"/>
      <c r="AZ911" s="66"/>
      <c r="BC911">
        <v>14.44</v>
      </c>
      <c r="BD911">
        <v>0.48</v>
      </c>
      <c r="BE911">
        <v>13.97</v>
      </c>
      <c r="BH911" s="123">
        <f t="shared" si="340"/>
        <v>0</v>
      </c>
      <c r="BI911" s="123">
        <f t="shared" si="341"/>
        <v>0.57299999999999995</v>
      </c>
      <c r="BJ911">
        <f t="shared" si="342"/>
        <v>0</v>
      </c>
    </row>
    <row r="912" spans="1:62" hidden="1" outlineLevel="1">
      <c r="A912" s="64" t="s">
        <v>141</v>
      </c>
      <c r="B912" s="8" t="s">
        <v>1328</v>
      </c>
      <c r="C912" s="1">
        <f t="shared" si="332"/>
        <v>12898</v>
      </c>
      <c r="D912" s="5">
        <f>IF(N912&gt;0, RANK(N912,(N912:P912,Q912:AE912)),0)</f>
        <v>1</v>
      </c>
      <c r="E912" s="5">
        <f>IF(O912&gt;0,RANK(O912,(N912:P912,Q912:AE912)),0)</f>
        <v>2</v>
      </c>
      <c r="F912" s="5">
        <f t="shared" si="333"/>
        <v>0</v>
      </c>
      <c r="G912" s="1">
        <f t="shared" si="334"/>
        <v>1640</v>
      </c>
      <c r="H912" s="2">
        <f t="shared" si="343"/>
        <v>0.12715149635602419</v>
      </c>
      <c r="I912" s="6"/>
      <c r="J912" s="2">
        <f t="shared" si="335"/>
        <v>0.55504729415413245</v>
      </c>
      <c r="K912" s="2">
        <f t="shared" si="336"/>
        <v>0.42789579779810821</v>
      </c>
      <c r="L912" s="2">
        <f t="shared" si="337"/>
        <v>0</v>
      </c>
      <c r="M912" s="2">
        <f t="shared" si="338"/>
        <v>1.7056908047759334E-2</v>
      </c>
      <c r="N912" s="63">
        <v>7159</v>
      </c>
      <c r="O912" s="63">
        <v>5519</v>
      </c>
      <c r="P912" s="63"/>
      <c r="Q912" s="63">
        <v>125</v>
      </c>
      <c r="R912" s="63">
        <v>58</v>
      </c>
      <c r="S912" s="63"/>
      <c r="T912" s="63"/>
      <c r="U912" s="63"/>
      <c r="V912" s="63"/>
      <c r="W912" s="63">
        <v>37</v>
      </c>
      <c r="X912" s="63"/>
      <c r="Y912" s="63"/>
      <c r="Z912" s="63"/>
      <c r="AA912" s="63"/>
      <c r="AB912" s="63"/>
      <c r="AN912" t="str">
        <f t="shared" si="344"/>
        <v>Milford</v>
      </c>
      <c r="AO912" s="8" t="s">
        <v>1783</v>
      </c>
      <c r="AP912">
        <v>4</v>
      </c>
      <c r="AR912" s="111">
        <v>25</v>
      </c>
      <c r="AS912" s="113">
        <v>27</v>
      </c>
      <c r="AT912" s="113">
        <v>140</v>
      </c>
      <c r="AU912" s="117">
        <v>41165</v>
      </c>
      <c r="AV912" s="117">
        <f t="shared" si="345"/>
        <v>25027</v>
      </c>
      <c r="AW912" t="s">
        <v>1480</v>
      </c>
      <c r="AX912">
        <f t="shared" si="339"/>
        <v>2541165</v>
      </c>
      <c r="AY912" s="66"/>
      <c r="AZ912" s="66"/>
      <c r="BC912">
        <v>14.87</v>
      </c>
      <c r="BD912">
        <v>0.27</v>
      </c>
      <c r="BE912">
        <v>14.6</v>
      </c>
      <c r="BH912" s="123">
        <f t="shared" si="340"/>
        <v>0.55500000000000005</v>
      </c>
      <c r="BI912" s="123">
        <f t="shared" si="341"/>
        <v>0</v>
      </c>
      <c r="BJ912">
        <f t="shared" si="342"/>
        <v>0</v>
      </c>
    </row>
    <row r="913" spans="1:62" hidden="1" outlineLevel="1">
      <c r="A913" s="64" t="s">
        <v>312</v>
      </c>
      <c r="B913" s="8" t="s">
        <v>1328</v>
      </c>
      <c r="C913" s="1">
        <f t="shared" si="332"/>
        <v>6804</v>
      </c>
      <c r="D913" s="5">
        <f>IF(N913&gt;0, RANK(N913,(N913:P913,Q913:AE913)),0)</f>
        <v>1</v>
      </c>
      <c r="E913" s="5">
        <f>IF(O913&gt;0,RANK(O913,(N913:P913,Q913:AE913)),0)</f>
        <v>2</v>
      </c>
      <c r="F913" s="5">
        <f t="shared" si="333"/>
        <v>0</v>
      </c>
      <c r="G913" s="1">
        <f t="shared" si="334"/>
        <v>148</v>
      </c>
      <c r="H913" s="2">
        <f t="shared" si="343"/>
        <v>2.1751910640799531E-2</v>
      </c>
      <c r="I913" s="6"/>
      <c r="J913" s="2">
        <f t="shared" si="335"/>
        <v>0.50132275132275128</v>
      </c>
      <c r="K913" s="2">
        <f t="shared" si="336"/>
        <v>0.47957084068195177</v>
      </c>
      <c r="L913" s="2">
        <f t="shared" si="337"/>
        <v>0</v>
      </c>
      <c r="M913" s="2">
        <f t="shared" si="338"/>
        <v>1.9106407995296948E-2</v>
      </c>
      <c r="N913" s="63">
        <v>3411</v>
      </c>
      <c r="O913" s="63">
        <v>3263</v>
      </c>
      <c r="P913" s="63"/>
      <c r="Q913" s="63">
        <v>78</v>
      </c>
      <c r="R913" s="63">
        <v>35</v>
      </c>
      <c r="S913" s="63"/>
      <c r="T913" s="63"/>
      <c r="U913" s="63"/>
      <c r="V913" s="63"/>
      <c r="W913" s="63">
        <v>17</v>
      </c>
      <c r="X913" s="63"/>
      <c r="Y913" s="63"/>
      <c r="Z913" s="63"/>
      <c r="AA913" s="63"/>
      <c r="AB913" s="63"/>
      <c r="AN913" t="str">
        <f t="shared" si="344"/>
        <v>Millbury</v>
      </c>
      <c r="AO913" s="8" t="s">
        <v>1783</v>
      </c>
      <c r="AP913">
        <v>2</v>
      </c>
      <c r="AR913" s="111">
        <v>25</v>
      </c>
      <c r="AS913" s="113">
        <v>27</v>
      </c>
      <c r="AT913" s="113">
        <v>145</v>
      </c>
      <c r="AU913" s="117">
        <v>41340</v>
      </c>
      <c r="AV913" s="117">
        <f t="shared" si="345"/>
        <v>25027</v>
      </c>
      <c r="AW913" t="s">
        <v>1480</v>
      </c>
      <c r="AX913">
        <f t="shared" si="339"/>
        <v>2541340</v>
      </c>
      <c r="AY913" s="66"/>
      <c r="AZ913" s="66"/>
      <c r="BC913">
        <v>16.260000000000002</v>
      </c>
      <c r="BD913">
        <v>0.52</v>
      </c>
      <c r="BE913">
        <v>15.73</v>
      </c>
      <c r="BH913" s="123">
        <f t="shared" si="340"/>
        <v>0.501</v>
      </c>
      <c r="BI913" s="123">
        <f t="shared" si="341"/>
        <v>0</v>
      </c>
      <c r="BJ913">
        <f t="shared" si="342"/>
        <v>0</v>
      </c>
    </row>
    <row r="914" spans="1:62" hidden="1" outlineLevel="1">
      <c r="A914" s="64" t="s">
        <v>138</v>
      </c>
      <c r="B914" s="8" t="s">
        <v>1328</v>
      </c>
      <c r="C914" s="1">
        <f t="shared" si="332"/>
        <v>4737</v>
      </c>
      <c r="D914" s="5">
        <f>IF(N914&gt;0, RANK(N914,(N914:P914,Q914:AE914)),0)</f>
        <v>1</v>
      </c>
      <c r="E914" s="5">
        <f>IF(O914&gt;0,RANK(O914,(N914:P914,Q914:AE914)),0)</f>
        <v>2</v>
      </c>
      <c r="F914" s="5">
        <f t="shared" si="333"/>
        <v>0</v>
      </c>
      <c r="G914" s="1">
        <f t="shared" si="334"/>
        <v>188</v>
      </c>
      <c r="H914" s="2">
        <f t="shared" si="343"/>
        <v>3.9687565970023223E-2</v>
      </c>
      <c r="I914" s="6"/>
      <c r="J914" s="2">
        <f t="shared" si="335"/>
        <v>0.51108296390120334</v>
      </c>
      <c r="K914" s="2">
        <f t="shared" si="336"/>
        <v>0.47139539793118007</v>
      </c>
      <c r="L914" s="2">
        <f t="shared" si="337"/>
        <v>0</v>
      </c>
      <c r="M914" s="2">
        <f t="shared" si="338"/>
        <v>1.7521638167616593E-2</v>
      </c>
      <c r="N914" s="63">
        <v>2421</v>
      </c>
      <c r="O914" s="63">
        <v>2233</v>
      </c>
      <c r="P914" s="63"/>
      <c r="Q914" s="63">
        <v>55</v>
      </c>
      <c r="R914" s="63">
        <v>28</v>
      </c>
      <c r="S914" s="63"/>
      <c r="T914" s="63"/>
      <c r="U914" s="63"/>
      <c r="V914" s="63"/>
      <c r="W914" s="63">
        <v>0</v>
      </c>
      <c r="X914" s="63"/>
      <c r="Y914" s="63"/>
      <c r="Z914" s="63"/>
      <c r="AA914" s="63"/>
      <c r="AB914" s="63"/>
      <c r="AN914" t="str">
        <f t="shared" si="344"/>
        <v>Millis</v>
      </c>
      <c r="AO914" t="s">
        <v>760</v>
      </c>
      <c r="AP914">
        <v>4</v>
      </c>
      <c r="AR914" s="111">
        <v>25</v>
      </c>
      <c r="AS914" s="113">
        <v>21</v>
      </c>
      <c r="AT914" s="113">
        <v>70</v>
      </c>
      <c r="AU914" s="117">
        <v>41515</v>
      </c>
      <c r="AV914" s="117">
        <f t="shared" si="345"/>
        <v>25021</v>
      </c>
      <c r="AW914" t="s">
        <v>1480</v>
      </c>
      <c r="AX914">
        <f t="shared" si="339"/>
        <v>2541515</v>
      </c>
      <c r="AY914" s="66"/>
      <c r="AZ914" s="66"/>
      <c r="BC914">
        <v>12.26</v>
      </c>
      <c r="BD914">
        <v>0.11</v>
      </c>
      <c r="BE914">
        <v>12.16</v>
      </c>
      <c r="BH914" s="123">
        <f t="shared" si="340"/>
        <v>0.51100000000000001</v>
      </c>
      <c r="BI914" s="123">
        <f t="shared" si="341"/>
        <v>0</v>
      </c>
      <c r="BJ914">
        <f t="shared" si="342"/>
        <v>0</v>
      </c>
    </row>
    <row r="915" spans="1:62" hidden="1" outlineLevel="1">
      <c r="A915" s="64" t="s">
        <v>1125</v>
      </c>
      <c r="B915" s="8" t="s">
        <v>1328</v>
      </c>
      <c r="C915" s="1">
        <f t="shared" si="332"/>
        <v>1557</v>
      </c>
      <c r="D915" s="5">
        <f>IF(N915&gt;0, RANK(N915,(N915:P915,Q915:AE915)),0)</f>
        <v>2</v>
      </c>
      <c r="E915" s="5">
        <f>IF(O915&gt;0,RANK(O915,(N915:P915,Q915:AE915)),0)</f>
        <v>1</v>
      </c>
      <c r="F915" s="5">
        <f t="shared" si="333"/>
        <v>0</v>
      </c>
      <c r="G915" s="1">
        <f t="shared" si="334"/>
        <v>96</v>
      </c>
      <c r="H915" s="2">
        <f t="shared" si="343"/>
        <v>6.1657032755298651E-2</v>
      </c>
      <c r="I915" s="6"/>
      <c r="J915" s="2">
        <f t="shared" si="335"/>
        <v>0.46050096339113678</v>
      </c>
      <c r="K915" s="2">
        <f t="shared" si="336"/>
        <v>0.52215799614643543</v>
      </c>
      <c r="L915" s="2">
        <f t="shared" si="337"/>
        <v>0</v>
      </c>
      <c r="M915" s="2">
        <f t="shared" si="338"/>
        <v>1.7341040462427793E-2</v>
      </c>
      <c r="N915" s="63">
        <v>717</v>
      </c>
      <c r="O915" s="63">
        <v>813</v>
      </c>
      <c r="P915" s="63"/>
      <c r="Q915" s="63">
        <v>18</v>
      </c>
      <c r="R915" s="63">
        <v>9</v>
      </c>
      <c r="S915" s="63"/>
      <c r="T915" s="63"/>
      <c r="U915" s="63"/>
      <c r="V915" s="63"/>
      <c r="W915" s="63">
        <v>0</v>
      </c>
      <c r="X915" s="63"/>
      <c r="Y915" s="63"/>
      <c r="Z915" s="63"/>
      <c r="AA915" s="63"/>
      <c r="AB915" s="63"/>
      <c r="AN915" t="str">
        <f t="shared" si="344"/>
        <v>Millville</v>
      </c>
      <c r="AO915" s="8" t="s">
        <v>1783</v>
      </c>
      <c r="AP915">
        <v>2</v>
      </c>
      <c r="AR915" s="111">
        <v>25</v>
      </c>
      <c r="AS915" s="113">
        <v>27</v>
      </c>
      <c r="AT915" s="113">
        <v>150</v>
      </c>
      <c r="AU915" s="117">
        <v>41585</v>
      </c>
      <c r="AV915" s="117">
        <f t="shared" si="345"/>
        <v>25027</v>
      </c>
      <c r="AW915" t="s">
        <v>1480</v>
      </c>
      <c r="AX915">
        <f t="shared" si="339"/>
        <v>2541585</v>
      </c>
      <c r="AY915" s="66"/>
      <c r="AZ915" s="66"/>
      <c r="BC915">
        <v>5</v>
      </c>
      <c r="BD915">
        <v>7.0000000000000007E-2</v>
      </c>
      <c r="BE915">
        <v>4.93</v>
      </c>
      <c r="BH915" s="123">
        <f t="shared" si="340"/>
        <v>0</v>
      </c>
      <c r="BI915" s="123">
        <f t="shared" si="341"/>
        <v>0.52200000000000002</v>
      </c>
      <c r="BJ915">
        <f t="shared" si="342"/>
        <v>0</v>
      </c>
    </row>
    <row r="916" spans="1:62" hidden="1" outlineLevel="1">
      <c r="A916" s="64" t="s">
        <v>742</v>
      </c>
      <c r="B916" s="8" t="s">
        <v>1328</v>
      </c>
      <c r="C916" s="1">
        <f t="shared" si="332"/>
        <v>15917</v>
      </c>
      <c r="D916" s="5">
        <f>IF(N916&gt;0, RANK(N916,(N916:P916,Q916:AE916)),0)</f>
        <v>1</v>
      </c>
      <c r="E916" s="5">
        <f>IF(O916&gt;0,RANK(O916,(N916:P916,Q916:AE916)),0)</f>
        <v>2</v>
      </c>
      <c r="F916" s="5">
        <f t="shared" si="333"/>
        <v>0</v>
      </c>
      <c r="G916" s="1">
        <f t="shared" si="334"/>
        <v>3436</v>
      </c>
      <c r="H916" s="2">
        <f t="shared" si="343"/>
        <v>0.21586982471571275</v>
      </c>
      <c r="I916" s="6"/>
      <c r="J916" s="2">
        <f t="shared" si="335"/>
        <v>0.6011811270968147</v>
      </c>
      <c r="K916" s="2">
        <f t="shared" si="336"/>
        <v>0.38531130238110195</v>
      </c>
      <c r="L916" s="2">
        <f t="shared" si="337"/>
        <v>0</v>
      </c>
      <c r="M916" s="2">
        <f t="shared" si="338"/>
        <v>1.3507570522083345E-2</v>
      </c>
      <c r="N916" s="63">
        <v>9569</v>
      </c>
      <c r="O916" s="63">
        <v>6133</v>
      </c>
      <c r="P916" s="63"/>
      <c r="Q916" s="63">
        <v>114</v>
      </c>
      <c r="R916" s="63">
        <v>68</v>
      </c>
      <c r="S916" s="63"/>
      <c r="T916" s="63"/>
      <c r="U916" s="63"/>
      <c r="V916" s="63"/>
      <c r="W916" s="63">
        <v>33</v>
      </c>
      <c r="X916" s="63"/>
      <c r="Y916" s="63"/>
      <c r="Z916" s="63"/>
      <c r="AA916" s="63"/>
      <c r="AB916" s="63"/>
      <c r="AN916" t="str">
        <f t="shared" si="344"/>
        <v>Milton</v>
      </c>
      <c r="AO916" t="s">
        <v>760</v>
      </c>
      <c r="AR916" s="111">
        <v>25</v>
      </c>
      <c r="AS916" s="113">
        <v>21</v>
      </c>
      <c r="AT916" s="113">
        <v>75</v>
      </c>
      <c r="AU916" s="117">
        <v>41690</v>
      </c>
      <c r="AV916" s="117">
        <f t="shared" si="345"/>
        <v>25021</v>
      </c>
      <c r="AW916" t="s">
        <v>1480</v>
      </c>
      <c r="AX916">
        <f t="shared" si="339"/>
        <v>2541690</v>
      </c>
      <c r="AY916" s="66"/>
      <c r="AZ916" s="66"/>
      <c r="BC916">
        <v>13.28</v>
      </c>
      <c r="BD916">
        <v>0.24</v>
      </c>
      <c r="BE916">
        <v>13.04</v>
      </c>
      <c r="BH916" s="123">
        <f t="shared" si="340"/>
        <v>0.60099999999999998</v>
      </c>
      <c r="BI916" s="123">
        <f t="shared" si="341"/>
        <v>0</v>
      </c>
      <c r="BJ916">
        <f t="shared" si="342"/>
        <v>0</v>
      </c>
    </row>
    <row r="917" spans="1:62" hidden="1" outlineLevel="1">
      <c r="A917" s="64" t="s">
        <v>651</v>
      </c>
      <c r="B917" s="8" t="s">
        <v>1328</v>
      </c>
      <c r="C917" s="1">
        <f t="shared" si="332"/>
        <v>53</v>
      </c>
      <c r="D917" s="5">
        <f>IF(N917&gt;0, RANK(N917,(N917:P917,Q917:AE917)),0)</f>
        <v>1</v>
      </c>
      <c r="E917" s="5">
        <f>IF(O917&gt;0,RANK(O917,(N917:P917,Q917:AE917)),0)</f>
        <v>2</v>
      </c>
      <c r="F917" s="5">
        <f t="shared" si="333"/>
        <v>0</v>
      </c>
      <c r="G917" s="1">
        <f t="shared" si="334"/>
        <v>11</v>
      </c>
      <c r="H917" s="2">
        <f t="shared" si="343"/>
        <v>0.20754716981132076</v>
      </c>
      <c r="I917" s="6"/>
      <c r="J917" s="2">
        <f t="shared" si="335"/>
        <v>0.60377358490566035</v>
      </c>
      <c r="K917" s="2">
        <f t="shared" si="336"/>
        <v>0.39622641509433965</v>
      </c>
      <c r="L917" s="2">
        <f t="shared" si="337"/>
        <v>0</v>
      </c>
      <c r="M917" s="2">
        <f t="shared" si="338"/>
        <v>0</v>
      </c>
      <c r="N917" s="63">
        <v>32</v>
      </c>
      <c r="O917" s="63">
        <v>21</v>
      </c>
      <c r="P917" s="63"/>
      <c r="Q917" s="63">
        <v>0</v>
      </c>
      <c r="R917" s="63">
        <v>0</v>
      </c>
      <c r="S917" s="63"/>
      <c r="T917" s="63"/>
      <c r="U917" s="63"/>
      <c r="V917" s="63"/>
      <c r="W917" s="63">
        <v>0</v>
      </c>
      <c r="X917" s="63"/>
      <c r="Y917" s="63"/>
      <c r="Z917" s="63"/>
      <c r="AA917" s="63"/>
      <c r="AB917" s="63"/>
      <c r="AN917" t="str">
        <f t="shared" si="344"/>
        <v>Monroe</v>
      </c>
      <c r="AO917" t="s">
        <v>1146</v>
      </c>
      <c r="AP917">
        <v>1</v>
      </c>
      <c r="AR917" s="111">
        <v>25</v>
      </c>
      <c r="AS917" s="113">
        <v>11</v>
      </c>
      <c r="AT917" s="113">
        <v>75</v>
      </c>
      <c r="AU917" s="117">
        <v>42040</v>
      </c>
      <c r="AV917" s="117">
        <f t="shared" si="345"/>
        <v>25011</v>
      </c>
      <c r="AW917" t="s">
        <v>1480</v>
      </c>
      <c r="AX917">
        <f t="shared" si="339"/>
        <v>2542040</v>
      </c>
      <c r="AY917" s="66"/>
      <c r="AZ917" s="66"/>
      <c r="BC917">
        <v>10.78</v>
      </c>
      <c r="BD917">
        <v>7.0000000000000007E-2</v>
      </c>
      <c r="BE917">
        <v>10.71</v>
      </c>
      <c r="BH917" s="123">
        <f t="shared" si="340"/>
        <v>0.60299999999999998</v>
      </c>
      <c r="BI917" s="123">
        <f t="shared" si="341"/>
        <v>0</v>
      </c>
      <c r="BJ917">
        <f t="shared" si="342"/>
        <v>0</v>
      </c>
    </row>
    <row r="918" spans="1:62" hidden="1" outlineLevel="1">
      <c r="A918" s="64" t="s">
        <v>451</v>
      </c>
      <c r="B918" s="8" t="s">
        <v>1328</v>
      </c>
      <c r="C918" s="1">
        <f t="shared" si="332"/>
        <v>4303</v>
      </c>
      <c r="D918" s="5">
        <f>IF(N918&gt;0, RANK(N918,(N918:P918,Q918:AE918)),0)</f>
        <v>1</v>
      </c>
      <c r="E918" s="5">
        <f>IF(O918&gt;0,RANK(O918,(N918:P918,Q918:AE918)),0)</f>
        <v>2</v>
      </c>
      <c r="F918" s="5">
        <f t="shared" si="333"/>
        <v>0</v>
      </c>
      <c r="G918" s="1">
        <f t="shared" si="334"/>
        <v>143</v>
      </c>
      <c r="H918" s="2">
        <f t="shared" si="343"/>
        <v>3.3232628398791542E-2</v>
      </c>
      <c r="I918" s="6"/>
      <c r="J918" s="2">
        <f t="shared" si="335"/>
        <v>0.5061584940739019</v>
      </c>
      <c r="K918" s="2">
        <f t="shared" si="336"/>
        <v>0.47292586567511041</v>
      </c>
      <c r="L918" s="2">
        <f t="shared" si="337"/>
        <v>0</v>
      </c>
      <c r="M918" s="2">
        <f t="shared" si="338"/>
        <v>2.0915640250987688E-2</v>
      </c>
      <c r="N918" s="63">
        <v>2178</v>
      </c>
      <c r="O918" s="63">
        <v>2035</v>
      </c>
      <c r="P918" s="63"/>
      <c r="Q918" s="63">
        <v>49</v>
      </c>
      <c r="R918" s="63">
        <v>34</v>
      </c>
      <c r="S918" s="63"/>
      <c r="T918" s="63"/>
      <c r="U918" s="63"/>
      <c r="V918" s="63"/>
      <c r="W918" s="63">
        <v>7</v>
      </c>
      <c r="X918" s="63"/>
      <c r="Y918" s="63"/>
      <c r="Z918" s="63"/>
      <c r="AA918" s="63"/>
      <c r="AB918" s="63"/>
      <c r="AN918" t="str">
        <f t="shared" si="344"/>
        <v>Monson</v>
      </c>
      <c r="AO918" t="s">
        <v>2870</v>
      </c>
      <c r="AP918">
        <v>1</v>
      </c>
      <c r="AR918" s="111">
        <v>25</v>
      </c>
      <c r="AS918" s="113">
        <v>13</v>
      </c>
      <c r="AT918" s="113">
        <v>65</v>
      </c>
      <c r="AU918" s="117">
        <v>42145</v>
      </c>
      <c r="AV918" s="117">
        <f t="shared" si="345"/>
        <v>25013</v>
      </c>
      <c r="AW918" t="s">
        <v>1480</v>
      </c>
      <c r="AX918">
        <f t="shared" si="339"/>
        <v>2542145</v>
      </c>
      <c r="AY918" s="66"/>
      <c r="AZ918" s="66"/>
      <c r="BC918">
        <v>44.82</v>
      </c>
      <c r="BD918">
        <v>0.54</v>
      </c>
      <c r="BE918">
        <v>44.28</v>
      </c>
      <c r="BH918" s="123">
        <f t="shared" si="340"/>
        <v>0.50600000000000001</v>
      </c>
      <c r="BI918" s="123">
        <f t="shared" si="341"/>
        <v>0</v>
      </c>
      <c r="BJ918">
        <f t="shared" si="342"/>
        <v>0</v>
      </c>
    </row>
    <row r="919" spans="1:62" hidden="1" outlineLevel="1">
      <c r="A919" s="64" t="s">
        <v>693</v>
      </c>
      <c r="B919" s="8" t="s">
        <v>1328</v>
      </c>
      <c r="C919" s="1">
        <f t="shared" si="332"/>
        <v>4223</v>
      </c>
      <c r="D919" s="5">
        <f>IF(N919&gt;0, RANK(N919,(N919:P919,Q919:AE919)),0)</f>
        <v>1</v>
      </c>
      <c r="E919" s="5">
        <f>IF(O919&gt;0,RANK(O919,(N919:P919,Q919:AE919)),0)</f>
        <v>2</v>
      </c>
      <c r="F919" s="5">
        <f t="shared" si="333"/>
        <v>0</v>
      </c>
      <c r="G919" s="1">
        <f t="shared" si="334"/>
        <v>2341</v>
      </c>
      <c r="H919" s="2">
        <f t="shared" si="343"/>
        <v>0.554345252190386</v>
      </c>
      <c r="I919" s="6"/>
      <c r="J919" s="2">
        <f t="shared" si="335"/>
        <v>0.76107032914989348</v>
      </c>
      <c r="K919" s="2">
        <f t="shared" si="336"/>
        <v>0.20672507695950745</v>
      </c>
      <c r="L919" s="2">
        <f t="shared" si="337"/>
        <v>0</v>
      </c>
      <c r="M919" s="2">
        <f t="shared" si="338"/>
        <v>3.220459389059907E-2</v>
      </c>
      <c r="N919" s="63">
        <v>3214</v>
      </c>
      <c r="O919" s="63">
        <v>873</v>
      </c>
      <c r="P919" s="63"/>
      <c r="Q919" s="63">
        <v>39</v>
      </c>
      <c r="R919" s="63">
        <v>87</v>
      </c>
      <c r="S919" s="63"/>
      <c r="T919" s="63"/>
      <c r="U919" s="63"/>
      <c r="V919" s="63"/>
      <c r="W919" s="63">
        <v>10</v>
      </c>
      <c r="X919" s="63"/>
      <c r="Y919" s="63"/>
      <c r="Z919" s="63"/>
      <c r="AA919" s="63"/>
      <c r="AB919" s="63"/>
      <c r="AN919" t="str">
        <f t="shared" si="344"/>
        <v>Montague</v>
      </c>
      <c r="AO919" t="s">
        <v>1146</v>
      </c>
      <c r="AP919">
        <v>2</v>
      </c>
      <c r="AR919" s="111">
        <v>25</v>
      </c>
      <c r="AS919" s="113">
        <v>11</v>
      </c>
      <c r="AT919" s="113">
        <v>80</v>
      </c>
      <c r="AU919" s="117">
        <v>42285</v>
      </c>
      <c r="AV919" s="117">
        <f t="shared" si="345"/>
        <v>25011</v>
      </c>
      <c r="AW919" t="s">
        <v>1480</v>
      </c>
      <c r="AX919">
        <f t="shared" si="339"/>
        <v>2542285</v>
      </c>
      <c r="AY919" s="66"/>
      <c r="AZ919" s="66"/>
      <c r="BC919">
        <v>31.41</v>
      </c>
      <c r="BD919">
        <v>1.01</v>
      </c>
      <c r="BE919">
        <v>30.4</v>
      </c>
      <c r="BH919" s="123">
        <f t="shared" si="340"/>
        <v>0.76100000000000001</v>
      </c>
      <c r="BI919" s="123">
        <f t="shared" si="341"/>
        <v>0</v>
      </c>
      <c r="BJ919">
        <f t="shared" si="342"/>
        <v>0</v>
      </c>
    </row>
    <row r="920" spans="1:62" hidden="1" outlineLevel="1">
      <c r="A920" s="64" t="s">
        <v>116</v>
      </c>
      <c r="B920" s="8" t="s">
        <v>1328</v>
      </c>
      <c r="C920" s="1">
        <f t="shared" ref="C920:C983" si="346">SUM(N920:AL920)</f>
        <v>533</v>
      </c>
      <c r="D920" s="5">
        <f>IF(N920&gt;0, RANK(N920,(N920:P920,Q920:AE920)),0)</f>
        <v>1</v>
      </c>
      <c r="E920" s="5">
        <f>IF(O920&gt;0,RANK(O920,(N920:P920,Q920:AE920)),0)</f>
        <v>2</v>
      </c>
      <c r="F920" s="5">
        <f t="shared" ref="F920:F983" si="347">IF(P920&gt;0,RANK(P920,(N920:AE920)),0)</f>
        <v>0</v>
      </c>
      <c r="G920" s="1">
        <f t="shared" ref="G920:G983" si="348">IF(C920&gt;0,MAX(N920:P920)-LARGE(N920:P920,2),0)</f>
        <v>323</v>
      </c>
      <c r="H920" s="2">
        <f t="shared" si="343"/>
        <v>0.60600375234521575</v>
      </c>
      <c r="I920" s="6"/>
      <c r="J920" s="2">
        <f t="shared" ref="J920:J983" si="349">IF(C920=0,"-",N920/C920)</f>
        <v>0.7879924953095685</v>
      </c>
      <c r="K920" s="2">
        <f t="shared" ref="K920:K983" si="350">IF(C920=0,"-",O920/C920)</f>
        <v>0.18198874296435272</v>
      </c>
      <c r="L920" s="2">
        <f t="shared" ref="L920:L983" si="351">IF(C920=0,"-",P920/C920)</f>
        <v>0</v>
      </c>
      <c r="M920" s="2">
        <f t="shared" ref="M920:M983" si="352">IF(C920=0,"-",(1-J920-K920-L920))</f>
        <v>3.0018761726078785E-2</v>
      </c>
      <c r="N920" s="63">
        <v>420</v>
      </c>
      <c r="O920" s="63">
        <v>97</v>
      </c>
      <c r="P920" s="63"/>
      <c r="Q920" s="63">
        <v>6</v>
      </c>
      <c r="R920" s="63">
        <v>9</v>
      </c>
      <c r="S920" s="63"/>
      <c r="T920" s="63"/>
      <c r="U920" s="63"/>
      <c r="V920" s="63"/>
      <c r="W920" s="63">
        <v>1</v>
      </c>
      <c r="X920" s="63"/>
      <c r="Y920" s="63"/>
      <c r="Z920" s="63"/>
      <c r="AA920" s="63"/>
      <c r="AB920" s="63"/>
      <c r="AN920" t="str">
        <f t="shared" si="344"/>
        <v>Monterey</v>
      </c>
      <c r="AO920" t="s">
        <v>2326</v>
      </c>
      <c r="AP920">
        <v>1</v>
      </c>
      <c r="AR920" s="111">
        <v>25</v>
      </c>
      <c r="AS920" s="113">
        <v>3</v>
      </c>
      <c r="AT920" s="113">
        <v>75</v>
      </c>
      <c r="AU920" s="117">
        <v>42460</v>
      </c>
      <c r="AV920" s="117">
        <f t="shared" si="345"/>
        <v>25003</v>
      </c>
      <c r="AW920" t="s">
        <v>1480</v>
      </c>
      <c r="AX920">
        <f t="shared" ref="AX920:AX983" si="353">AR920*100000+AU920</f>
        <v>2542460</v>
      </c>
      <c r="AY920" s="66"/>
      <c r="AZ920" s="66"/>
      <c r="BC920">
        <v>27.32</v>
      </c>
      <c r="BD920">
        <v>0.82</v>
      </c>
      <c r="BE920">
        <v>26.5</v>
      </c>
      <c r="BH920" s="123">
        <f t="shared" si="340"/>
        <v>0.78700000000000003</v>
      </c>
      <c r="BI920" s="123">
        <f t="shared" si="341"/>
        <v>0</v>
      </c>
      <c r="BJ920">
        <f t="shared" si="342"/>
        <v>0</v>
      </c>
    </row>
    <row r="921" spans="1:62" hidden="1" outlineLevel="1">
      <c r="A921" s="64" t="s">
        <v>1414</v>
      </c>
      <c r="B921" s="8" t="s">
        <v>1328</v>
      </c>
      <c r="C921" s="1">
        <f t="shared" si="346"/>
        <v>509</v>
      </c>
      <c r="D921" s="5">
        <f>IF(N921&gt;0, RANK(N921,(N921:P921,Q921:AE921)),0)</f>
        <v>2</v>
      </c>
      <c r="E921" s="5">
        <f>IF(O921&gt;0,RANK(O921,(N921:P921,Q921:AE921)),0)</f>
        <v>1</v>
      </c>
      <c r="F921" s="5">
        <f t="shared" si="347"/>
        <v>0</v>
      </c>
      <c r="G921" s="1">
        <f t="shared" si="348"/>
        <v>54</v>
      </c>
      <c r="H921" s="2">
        <f t="shared" si="343"/>
        <v>0.10609037328094302</v>
      </c>
      <c r="I921" s="6"/>
      <c r="J921" s="2">
        <f t="shared" si="349"/>
        <v>0.43222003929273084</v>
      </c>
      <c r="K921" s="2">
        <f t="shared" si="350"/>
        <v>0.53831041257367385</v>
      </c>
      <c r="L921" s="2">
        <f t="shared" si="351"/>
        <v>0</v>
      </c>
      <c r="M921" s="2">
        <f t="shared" si="352"/>
        <v>2.9469548133595258E-2</v>
      </c>
      <c r="N921" s="63">
        <v>220</v>
      </c>
      <c r="O921" s="63">
        <v>274</v>
      </c>
      <c r="P921" s="63"/>
      <c r="Q921" s="63">
        <v>8</v>
      </c>
      <c r="R921" s="63">
        <v>5</v>
      </c>
      <c r="S921" s="63"/>
      <c r="T921" s="63"/>
      <c r="U921" s="63"/>
      <c r="V921" s="63"/>
      <c r="W921" s="63">
        <v>2</v>
      </c>
      <c r="X921" s="63"/>
      <c r="Y921" s="63"/>
      <c r="Z921" s="63"/>
      <c r="AA921" s="63"/>
      <c r="AB921" s="63"/>
      <c r="AN921" t="str">
        <f t="shared" si="344"/>
        <v>Montgomery</v>
      </c>
      <c r="AO921" t="s">
        <v>2870</v>
      </c>
      <c r="AP921">
        <v>1</v>
      </c>
      <c r="AR921" s="111">
        <v>25</v>
      </c>
      <c r="AS921" s="113">
        <v>13</v>
      </c>
      <c r="AT921" s="113">
        <v>70</v>
      </c>
      <c r="AU921" s="117">
        <v>42530</v>
      </c>
      <c r="AV921" s="117">
        <f t="shared" si="345"/>
        <v>25013</v>
      </c>
      <c r="AW921" t="s">
        <v>1480</v>
      </c>
      <c r="AX921">
        <f t="shared" si="353"/>
        <v>2542530</v>
      </c>
      <c r="AY921" s="66"/>
      <c r="AZ921" s="66"/>
      <c r="BC921">
        <v>15.19</v>
      </c>
      <c r="BD921">
        <v>0.13</v>
      </c>
      <c r="BE921">
        <v>15.05</v>
      </c>
      <c r="BH921" s="123">
        <f t="shared" ref="BH921:BH984" si="354">IF(D921=1,ROUNDDOWN(J921,3),0)</f>
        <v>0</v>
      </c>
      <c r="BI921" s="123">
        <f t="shared" ref="BI921:BI984" si="355">IF(E921=1,ROUNDDOWN(K921,3),0)</f>
        <v>0.53800000000000003</v>
      </c>
      <c r="BJ921">
        <f t="shared" ref="BJ921:BJ984" si="356">IF(BH921=BI921,ROUNDDOWN(BI921*10,0),0)</f>
        <v>0</v>
      </c>
    </row>
    <row r="922" spans="1:62" hidden="1" outlineLevel="1">
      <c r="A922" s="64" t="s">
        <v>970</v>
      </c>
      <c r="B922" s="8" t="s">
        <v>1328</v>
      </c>
      <c r="C922" s="1">
        <f t="shared" si="346"/>
        <v>108</v>
      </c>
      <c r="D922" s="5">
        <f>IF(N922&gt;0, RANK(N922,(N922:P922,Q922:AE922)),0)</f>
        <v>1</v>
      </c>
      <c r="E922" s="5">
        <f>IF(O922&gt;0,RANK(O922,(N922:P922,Q922:AE922)),0)</f>
        <v>2</v>
      </c>
      <c r="F922" s="5">
        <f t="shared" si="347"/>
        <v>0</v>
      </c>
      <c r="G922" s="1">
        <f t="shared" si="348"/>
        <v>64</v>
      </c>
      <c r="H922" s="2">
        <f t="shared" si="343"/>
        <v>0.59259259259259256</v>
      </c>
      <c r="I922" s="6"/>
      <c r="J922" s="2">
        <f t="shared" si="349"/>
        <v>0.76851851851851849</v>
      </c>
      <c r="K922" s="2">
        <f t="shared" si="350"/>
        <v>0.17592592592592593</v>
      </c>
      <c r="L922" s="2">
        <f t="shared" si="351"/>
        <v>0</v>
      </c>
      <c r="M922" s="2">
        <f t="shared" si="352"/>
        <v>5.555555555555558E-2</v>
      </c>
      <c r="N922" s="63">
        <v>83</v>
      </c>
      <c r="O922" s="63">
        <v>19</v>
      </c>
      <c r="P922" s="63"/>
      <c r="Q922" s="63">
        <v>3</v>
      </c>
      <c r="R922" s="63">
        <v>3</v>
      </c>
      <c r="S922" s="63"/>
      <c r="T922" s="63"/>
      <c r="U922" s="63"/>
      <c r="V922" s="63"/>
      <c r="W922" s="63">
        <v>0</v>
      </c>
      <c r="X922" s="63"/>
      <c r="Y922" s="63"/>
      <c r="Z922" s="63"/>
      <c r="AA922" s="63"/>
      <c r="AB922" s="63"/>
      <c r="AN922" t="str">
        <f t="shared" si="344"/>
        <v>Mt. Washington</v>
      </c>
      <c r="AO922" t="s">
        <v>2326</v>
      </c>
      <c r="AP922">
        <v>1</v>
      </c>
      <c r="AR922" s="111">
        <v>25</v>
      </c>
      <c r="AS922" s="113">
        <v>3</v>
      </c>
      <c r="AT922" s="113">
        <v>80</v>
      </c>
      <c r="AU922" s="117">
        <v>43300</v>
      </c>
      <c r="AV922" s="117">
        <f t="shared" si="345"/>
        <v>25003</v>
      </c>
      <c r="AW922" t="s">
        <v>1480</v>
      </c>
      <c r="AX922">
        <f t="shared" si="353"/>
        <v>2543300</v>
      </c>
      <c r="AY922" s="66"/>
      <c r="AZ922" s="66"/>
      <c r="BC922">
        <v>22.37</v>
      </c>
      <c r="BD922">
        <v>0.15</v>
      </c>
      <c r="BE922">
        <v>22.22</v>
      </c>
      <c r="BH922" s="123">
        <f t="shared" si="354"/>
        <v>0.76800000000000002</v>
      </c>
      <c r="BI922" s="123">
        <f t="shared" si="355"/>
        <v>0</v>
      </c>
      <c r="BJ922">
        <f t="shared" si="356"/>
        <v>0</v>
      </c>
    </row>
    <row r="923" spans="1:62" hidden="1" outlineLevel="1">
      <c r="A923" s="64" t="s">
        <v>260</v>
      </c>
      <c r="B923" s="8" t="s">
        <v>1328</v>
      </c>
      <c r="C923" s="1">
        <f t="shared" si="346"/>
        <v>2304</v>
      </c>
      <c r="D923" s="5">
        <f>IF(N923&gt;0, RANK(N923,(N923:P923,Q923:AE923)),0)</f>
        <v>1</v>
      </c>
      <c r="E923" s="5">
        <f>IF(O923&gt;0,RANK(O923,(N923:P923,Q923:AE923)),0)</f>
        <v>2</v>
      </c>
      <c r="F923" s="5">
        <f t="shared" si="347"/>
        <v>0</v>
      </c>
      <c r="G923" s="1">
        <f t="shared" si="348"/>
        <v>476</v>
      </c>
      <c r="H923" s="2">
        <f t="shared" si="343"/>
        <v>0.20659722222222221</v>
      </c>
      <c r="I923" s="6"/>
      <c r="J923" s="2">
        <f t="shared" si="349"/>
        <v>0.59635416666666663</v>
      </c>
      <c r="K923" s="2">
        <f t="shared" si="350"/>
        <v>0.38975694444444442</v>
      </c>
      <c r="L923" s="2">
        <f t="shared" si="351"/>
        <v>0</v>
      </c>
      <c r="M923" s="2">
        <f t="shared" si="352"/>
        <v>1.3888888888888951E-2</v>
      </c>
      <c r="N923" s="63">
        <v>1374</v>
      </c>
      <c r="O923" s="63">
        <v>898</v>
      </c>
      <c r="P923" s="63"/>
      <c r="Q923" s="63">
        <v>13</v>
      </c>
      <c r="R923" s="63">
        <v>14</v>
      </c>
      <c r="S923" s="63"/>
      <c r="T923" s="63"/>
      <c r="U923" s="63"/>
      <c r="V923" s="63"/>
      <c r="W923" s="63">
        <v>5</v>
      </c>
      <c r="X923" s="63"/>
      <c r="Y923" s="63"/>
      <c r="Z923" s="63"/>
      <c r="AA923" s="63"/>
      <c r="AB923" s="63"/>
      <c r="AN923" t="str">
        <f t="shared" si="344"/>
        <v>Nahant</v>
      </c>
      <c r="AO923" t="s">
        <v>849</v>
      </c>
      <c r="AP923">
        <v>6</v>
      </c>
      <c r="AR923" s="111">
        <v>25</v>
      </c>
      <c r="AS923" s="113">
        <v>9</v>
      </c>
      <c r="AT923" s="113">
        <v>105</v>
      </c>
      <c r="AU923" s="117">
        <v>43580</v>
      </c>
      <c r="AV923" s="117">
        <f t="shared" si="345"/>
        <v>25009</v>
      </c>
      <c r="AW923" t="s">
        <v>1480</v>
      </c>
      <c r="AX923">
        <f t="shared" si="353"/>
        <v>2543580</v>
      </c>
      <c r="AY923" s="66"/>
      <c r="AZ923" s="66"/>
      <c r="BC923">
        <v>15.48</v>
      </c>
      <c r="BD923">
        <v>14.24</v>
      </c>
      <c r="BE923">
        <v>1.24</v>
      </c>
      <c r="BH923" s="123">
        <f t="shared" si="354"/>
        <v>0.59599999999999997</v>
      </c>
      <c r="BI923" s="123">
        <f t="shared" si="355"/>
        <v>0</v>
      </c>
      <c r="BJ923">
        <f t="shared" si="356"/>
        <v>0</v>
      </c>
    </row>
    <row r="924" spans="1:62" hidden="1" outlineLevel="1">
      <c r="A924" s="64" t="s">
        <v>3168</v>
      </c>
      <c r="B924" s="8" t="s">
        <v>1328</v>
      </c>
      <c r="C924" s="1">
        <f t="shared" si="346"/>
        <v>6120</v>
      </c>
      <c r="D924" s="5">
        <f>IF(N924&gt;0, RANK(N924,(N924:P924,Q924:AE924)),0)</f>
        <v>1</v>
      </c>
      <c r="E924" s="5">
        <f>IF(O924&gt;0,RANK(O924,(N924:P924,Q924:AE924)),0)</f>
        <v>2</v>
      </c>
      <c r="F924" s="5">
        <f t="shared" si="347"/>
        <v>0</v>
      </c>
      <c r="G924" s="1">
        <f t="shared" si="348"/>
        <v>1643</v>
      </c>
      <c r="H924" s="2">
        <f t="shared" si="343"/>
        <v>0.26846405228758169</v>
      </c>
      <c r="I924" s="6"/>
      <c r="J924" s="2">
        <f t="shared" si="349"/>
        <v>0.62581699346405228</v>
      </c>
      <c r="K924" s="2">
        <f t="shared" si="350"/>
        <v>0.3573529411764706</v>
      </c>
      <c r="L924" s="2">
        <f t="shared" si="351"/>
        <v>0</v>
      </c>
      <c r="M924" s="2">
        <f t="shared" si="352"/>
        <v>1.683006535947712E-2</v>
      </c>
      <c r="N924" s="63">
        <v>3830</v>
      </c>
      <c r="O924" s="63">
        <v>2187</v>
      </c>
      <c r="P924" s="63"/>
      <c r="Q924" s="63">
        <v>60</v>
      </c>
      <c r="R924" s="63">
        <v>24</v>
      </c>
      <c r="S924" s="63"/>
      <c r="T924" s="63"/>
      <c r="U924" s="63"/>
      <c r="V924" s="63"/>
      <c r="W924" s="63">
        <v>19</v>
      </c>
      <c r="X924" s="63"/>
      <c r="Y924" s="63"/>
      <c r="Z924" s="63"/>
      <c r="AA924" s="63"/>
      <c r="AB924" s="63"/>
      <c r="AN924" t="str">
        <f t="shared" si="344"/>
        <v>Nantucket</v>
      </c>
      <c r="AO924" t="s">
        <v>3168</v>
      </c>
      <c r="AP924">
        <v>9</v>
      </c>
      <c r="AR924" s="111">
        <v>25</v>
      </c>
      <c r="AS924" s="113">
        <v>19</v>
      </c>
      <c r="AT924" s="113">
        <v>5</v>
      </c>
      <c r="AU924" s="117">
        <v>43790</v>
      </c>
      <c r="AV924" s="117">
        <f t="shared" si="345"/>
        <v>25019</v>
      </c>
      <c r="AW924" t="s">
        <v>1480</v>
      </c>
      <c r="AX924">
        <f t="shared" si="353"/>
        <v>2543790</v>
      </c>
      <c r="AY924" s="66"/>
      <c r="AZ924" s="66"/>
      <c r="BC924">
        <v>105.27</v>
      </c>
      <c r="BD924">
        <v>57.46</v>
      </c>
      <c r="BE924">
        <v>47.81</v>
      </c>
      <c r="BH924" s="123">
        <f t="shared" si="354"/>
        <v>0.625</v>
      </c>
      <c r="BI924" s="123">
        <f t="shared" si="355"/>
        <v>0</v>
      </c>
      <c r="BJ924">
        <f t="shared" si="356"/>
        <v>0</v>
      </c>
    </row>
    <row r="925" spans="1:62" hidden="1" outlineLevel="1">
      <c r="A925" s="64" t="s">
        <v>2967</v>
      </c>
      <c r="B925" s="8" t="s">
        <v>1328</v>
      </c>
      <c r="C925" s="1">
        <f t="shared" si="346"/>
        <v>18775</v>
      </c>
      <c r="D925" s="5">
        <f>IF(N925&gt;0, RANK(N925,(N925:P925,Q925:AE925)),0)</f>
        <v>1</v>
      </c>
      <c r="E925" s="5">
        <f>IF(O925&gt;0,RANK(O925,(N925:P925,Q925:AE925)),0)</f>
        <v>2</v>
      </c>
      <c r="F925" s="5">
        <f t="shared" si="347"/>
        <v>0</v>
      </c>
      <c r="G925" s="1">
        <f t="shared" si="348"/>
        <v>4893</v>
      </c>
      <c r="H925" s="2">
        <f t="shared" si="343"/>
        <v>0.26061251664447405</v>
      </c>
      <c r="I925" s="6"/>
      <c r="J925" s="2">
        <f t="shared" si="349"/>
        <v>0.62237017310252996</v>
      </c>
      <c r="K925" s="2">
        <f t="shared" si="350"/>
        <v>0.36175765645805591</v>
      </c>
      <c r="L925" s="2">
        <f t="shared" si="351"/>
        <v>0</v>
      </c>
      <c r="M925" s="2">
        <f t="shared" si="352"/>
        <v>1.5872170439414135E-2</v>
      </c>
      <c r="N925" s="63">
        <v>11685</v>
      </c>
      <c r="O925" s="63">
        <v>6792</v>
      </c>
      <c r="P925" s="63"/>
      <c r="Q925" s="63">
        <v>157</v>
      </c>
      <c r="R925" s="63">
        <v>116</v>
      </c>
      <c r="S925" s="63"/>
      <c r="T925" s="63"/>
      <c r="U925" s="63"/>
      <c r="V925" s="63"/>
      <c r="W925" s="63">
        <v>25</v>
      </c>
      <c r="X925" s="63"/>
      <c r="Y925" s="63"/>
      <c r="Z925" s="63"/>
      <c r="AA925" s="63"/>
      <c r="AB925" s="63"/>
      <c r="AN925" t="str">
        <f t="shared" si="344"/>
        <v>Natick</v>
      </c>
      <c r="AO925" t="s">
        <v>506</v>
      </c>
      <c r="AP925">
        <v>5</v>
      </c>
      <c r="AR925" s="111">
        <v>25</v>
      </c>
      <c r="AS925" s="113">
        <v>17</v>
      </c>
      <c r="AT925" s="113">
        <v>160</v>
      </c>
      <c r="AU925" s="117">
        <v>43895</v>
      </c>
      <c r="AV925" s="117">
        <f t="shared" si="345"/>
        <v>25017</v>
      </c>
      <c r="AW925" t="s">
        <v>1480</v>
      </c>
      <c r="AX925">
        <f t="shared" si="353"/>
        <v>2543895</v>
      </c>
      <c r="AY925" s="66"/>
      <c r="AZ925" s="66"/>
      <c r="BC925">
        <v>16.05</v>
      </c>
      <c r="BD925">
        <v>0.97</v>
      </c>
      <c r="BE925">
        <v>15.08</v>
      </c>
      <c r="BH925" s="123">
        <f t="shared" si="354"/>
        <v>0.622</v>
      </c>
      <c r="BI925" s="123">
        <f t="shared" si="355"/>
        <v>0</v>
      </c>
      <c r="BJ925">
        <f t="shared" si="356"/>
        <v>0</v>
      </c>
    </row>
    <row r="926" spans="1:62" hidden="1" outlineLevel="1">
      <c r="A926" s="64" t="s">
        <v>899</v>
      </c>
      <c r="B926" s="8" t="s">
        <v>1328</v>
      </c>
      <c r="C926" s="1">
        <f t="shared" si="346"/>
        <v>17275</v>
      </c>
      <c r="D926" s="5">
        <f>IF(N926&gt;0, RANK(N926,(N926:P926,Q926:AE926)),0)</f>
        <v>1</v>
      </c>
      <c r="E926" s="5">
        <f>IF(O926&gt;0,RANK(O926,(N926:P926,Q926:AE926)),0)</f>
        <v>2</v>
      </c>
      <c r="F926" s="5">
        <f t="shared" si="347"/>
        <v>0</v>
      </c>
      <c r="G926" s="1">
        <f t="shared" si="348"/>
        <v>3838</v>
      </c>
      <c r="H926" s="2">
        <f t="shared" si="343"/>
        <v>0.22217076700434155</v>
      </c>
      <c r="I926" s="6"/>
      <c r="J926" s="2">
        <f t="shared" si="349"/>
        <v>0.60503617945007238</v>
      </c>
      <c r="K926" s="2">
        <f t="shared" si="350"/>
        <v>0.3828654124457308</v>
      </c>
      <c r="L926" s="2">
        <f t="shared" si="351"/>
        <v>0</v>
      </c>
      <c r="M926" s="2">
        <f t="shared" si="352"/>
        <v>1.2098408104196823E-2</v>
      </c>
      <c r="N926" s="63">
        <v>10452</v>
      </c>
      <c r="O926" s="63">
        <v>6614</v>
      </c>
      <c r="P926" s="63"/>
      <c r="Q926" s="63">
        <v>139</v>
      </c>
      <c r="R926" s="63">
        <v>52</v>
      </c>
      <c r="S926" s="63"/>
      <c r="T926" s="63"/>
      <c r="U926" s="63"/>
      <c r="V926" s="63"/>
      <c r="W926" s="63">
        <v>18</v>
      </c>
      <c r="X926" s="63"/>
      <c r="Y926" s="63"/>
      <c r="Z926" s="63"/>
      <c r="AA926" s="63"/>
      <c r="AB926" s="63"/>
      <c r="AN926" t="str">
        <f t="shared" si="344"/>
        <v>Needham</v>
      </c>
      <c r="AO926" t="s">
        <v>760</v>
      </c>
      <c r="AP926">
        <v>4</v>
      </c>
      <c r="AR926" s="111">
        <v>25</v>
      </c>
      <c r="AS926" s="113">
        <v>21</v>
      </c>
      <c r="AT926" s="113">
        <v>80</v>
      </c>
      <c r="AU926" s="117">
        <v>44105</v>
      </c>
      <c r="AV926" s="117">
        <f t="shared" si="345"/>
        <v>25021</v>
      </c>
      <c r="AW926" t="s">
        <v>1480</v>
      </c>
      <c r="AX926">
        <f t="shared" si="353"/>
        <v>2544105</v>
      </c>
      <c r="AY926" s="66"/>
      <c r="AZ926" s="66"/>
      <c r="BC926">
        <v>12.7</v>
      </c>
      <c r="BD926">
        <v>0.09</v>
      </c>
      <c r="BE926">
        <v>12.61</v>
      </c>
      <c r="BH926" s="123">
        <f t="shared" si="354"/>
        <v>0.60499999999999998</v>
      </c>
      <c r="BI926" s="123">
        <f t="shared" si="355"/>
        <v>0</v>
      </c>
      <c r="BJ926">
        <f t="shared" si="356"/>
        <v>0</v>
      </c>
    </row>
    <row r="927" spans="1:62" hidden="1" outlineLevel="1">
      <c r="A927" s="64" t="s">
        <v>1486</v>
      </c>
      <c r="B927" s="8" t="s">
        <v>1328</v>
      </c>
      <c r="C927" s="1">
        <f t="shared" si="346"/>
        <v>153</v>
      </c>
      <c r="D927" s="5">
        <f>IF(N927&gt;0, RANK(N927,(N927:P927,Q927:AE927)),0)</f>
        <v>1</v>
      </c>
      <c r="E927" s="5">
        <f>IF(O927&gt;0,RANK(O927,(N927:P927,Q927:AE927)),0)</f>
        <v>2</v>
      </c>
      <c r="F927" s="5">
        <f t="shared" si="347"/>
        <v>0</v>
      </c>
      <c r="G927" s="1">
        <f t="shared" si="348"/>
        <v>67</v>
      </c>
      <c r="H927" s="2">
        <f t="shared" si="343"/>
        <v>0.43790849673202614</v>
      </c>
      <c r="I927" s="6"/>
      <c r="J927" s="2">
        <f t="shared" si="349"/>
        <v>0.69934640522875813</v>
      </c>
      <c r="K927" s="2">
        <f t="shared" si="350"/>
        <v>0.26143790849673204</v>
      </c>
      <c r="L927" s="2">
        <f t="shared" si="351"/>
        <v>0</v>
      </c>
      <c r="M927" s="2">
        <f t="shared" si="352"/>
        <v>3.9215686274509831E-2</v>
      </c>
      <c r="N927" s="63">
        <v>107</v>
      </c>
      <c r="O927" s="63">
        <v>40</v>
      </c>
      <c r="P927" s="63"/>
      <c r="Q927" s="63">
        <v>5</v>
      </c>
      <c r="R927" s="63">
        <v>1</v>
      </c>
      <c r="S927" s="63"/>
      <c r="T927" s="63"/>
      <c r="U927" s="63"/>
      <c r="V927" s="63"/>
      <c r="W927" s="63">
        <v>0</v>
      </c>
      <c r="X927" s="63"/>
      <c r="Y927" s="63"/>
      <c r="Z927" s="63"/>
      <c r="AA927" s="63"/>
      <c r="AB927" s="63"/>
      <c r="AN927" t="str">
        <f t="shared" si="344"/>
        <v>New Ashford</v>
      </c>
      <c r="AO927" t="s">
        <v>2326</v>
      </c>
      <c r="AP927">
        <v>1</v>
      </c>
      <c r="AR927" s="111">
        <v>25</v>
      </c>
      <c r="AS927" s="113">
        <v>3</v>
      </c>
      <c r="AT927" s="113">
        <v>85</v>
      </c>
      <c r="AU927" s="117">
        <v>44385</v>
      </c>
      <c r="AV927" s="117">
        <f t="shared" si="345"/>
        <v>25003</v>
      </c>
      <c r="AW927" t="s">
        <v>1480</v>
      </c>
      <c r="AX927">
        <f t="shared" si="353"/>
        <v>2544385</v>
      </c>
      <c r="AY927" s="66"/>
      <c r="AZ927" s="66"/>
      <c r="BC927">
        <v>13.54</v>
      </c>
      <c r="BD927">
        <v>0</v>
      </c>
      <c r="BE927">
        <v>13.54</v>
      </c>
      <c r="BH927" s="123">
        <f t="shared" si="354"/>
        <v>0.69899999999999995</v>
      </c>
      <c r="BI927" s="123">
        <f t="shared" si="355"/>
        <v>0</v>
      </c>
      <c r="BJ927">
        <f t="shared" si="356"/>
        <v>0</v>
      </c>
    </row>
    <row r="928" spans="1:62" hidden="1" outlineLevel="1">
      <c r="A928" s="64" t="s">
        <v>269</v>
      </c>
      <c r="B928" s="8" t="s">
        <v>1328</v>
      </c>
      <c r="C928" s="1">
        <f t="shared" si="346"/>
        <v>33383</v>
      </c>
      <c r="D928" s="5">
        <f>IF(N928&gt;0, RANK(N928,(N928:P928,Q928:AE928)),0)</f>
        <v>1</v>
      </c>
      <c r="E928" s="5">
        <f>IF(O928&gt;0,RANK(O928,(N928:P928,Q928:AE928)),0)</f>
        <v>2</v>
      </c>
      <c r="F928" s="5">
        <f t="shared" si="347"/>
        <v>0</v>
      </c>
      <c r="G928" s="1">
        <f t="shared" si="348"/>
        <v>17703</v>
      </c>
      <c r="H928" s="2">
        <f t="shared" si="343"/>
        <v>0.5302998532187041</v>
      </c>
      <c r="I928" s="6"/>
      <c r="J928" s="2">
        <f t="shared" si="349"/>
        <v>0.75646287032321835</v>
      </c>
      <c r="K928" s="2">
        <f t="shared" si="350"/>
        <v>0.22616301710451428</v>
      </c>
      <c r="L928" s="2">
        <f t="shared" si="351"/>
        <v>0</v>
      </c>
      <c r="M928" s="2">
        <f t="shared" si="352"/>
        <v>1.7374112572267369E-2</v>
      </c>
      <c r="N928" s="63">
        <v>25253</v>
      </c>
      <c r="O928" s="63">
        <v>7550</v>
      </c>
      <c r="P928" s="63"/>
      <c r="Q928" s="63">
        <v>320</v>
      </c>
      <c r="R928" s="63">
        <v>153</v>
      </c>
      <c r="S928" s="63"/>
      <c r="T928" s="63"/>
      <c r="U928" s="63"/>
      <c r="V928" s="63"/>
      <c r="W928" s="63">
        <v>107</v>
      </c>
      <c r="X928" s="63"/>
      <c r="Y928" s="63"/>
      <c r="Z928" s="63"/>
      <c r="AA928" s="63"/>
      <c r="AB928" s="63"/>
      <c r="AN928" t="str">
        <f t="shared" si="344"/>
        <v>New Bedford</v>
      </c>
      <c r="AO928" t="s">
        <v>2226</v>
      </c>
      <c r="AP928">
        <v>9</v>
      </c>
      <c r="AR928" s="111">
        <v>25</v>
      </c>
      <c r="AS928" s="113">
        <v>5</v>
      </c>
      <c r="AT928" s="113">
        <v>55</v>
      </c>
      <c r="AU928" s="117">
        <v>45000</v>
      </c>
      <c r="AV928" s="117">
        <f t="shared" si="345"/>
        <v>25005</v>
      </c>
      <c r="AW928" t="s">
        <v>1257</v>
      </c>
      <c r="AX928">
        <f t="shared" si="353"/>
        <v>2545000</v>
      </c>
      <c r="AY928" s="66"/>
      <c r="AZ928" s="66"/>
      <c r="BC928">
        <v>24.03</v>
      </c>
      <c r="BD928">
        <v>3.9</v>
      </c>
      <c r="BE928">
        <v>20.12</v>
      </c>
      <c r="BH928" s="123">
        <f t="shared" si="354"/>
        <v>0.75600000000000001</v>
      </c>
      <c r="BI928" s="123">
        <f t="shared" si="355"/>
        <v>0</v>
      </c>
      <c r="BJ928">
        <f t="shared" si="356"/>
        <v>0</v>
      </c>
    </row>
    <row r="929" spans="1:62" hidden="1" outlineLevel="1">
      <c r="A929" s="64" t="s">
        <v>597</v>
      </c>
      <c r="B929" s="8" t="s">
        <v>1328</v>
      </c>
      <c r="C929" s="1">
        <f t="shared" si="346"/>
        <v>560</v>
      </c>
      <c r="D929" s="5">
        <f>IF(N929&gt;0, RANK(N929,(N929:P929,Q929:AE929)),0)</f>
        <v>1</v>
      </c>
      <c r="E929" s="5">
        <f>IF(O929&gt;0,RANK(O929,(N929:P929,Q929:AE929)),0)</f>
        <v>2</v>
      </c>
      <c r="F929" s="5">
        <f t="shared" si="347"/>
        <v>0</v>
      </c>
      <c r="G929" s="1">
        <f t="shared" si="348"/>
        <v>27</v>
      </c>
      <c r="H929" s="2">
        <f t="shared" si="343"/>
        <v>4.8214285714285716E-2</v>
      </c>
      <c r="I929" s="6"/>
      <c r="J929" s="2">
        <f t="shared" si="349"/>
        <v>0.50714285714285712</v>
      </c>
      <c r="K929" s="2">
        <f t="shared" si="350"/>
        <v>0.45892857142857141</v>
      </c>
      <c r="L929" s="2">
        <f t="shared" si="351"/>
        <v>0</v>
      </c>
      <c r="M929" s="2">
        <f t="shared" si="352"/>
        <v>3.3928571428571475E-2</v>
      </c>
      <c r="N929" s="63">
        <v>284</v>
      </c>
      <c r="O929" s="63">
        <v>257</v>
      </c>
      <c r="P929" s="63"/>
      <c r="Q929" s="63">
        <v>12</v>
      </c>
      <c r="R929" s="63">
        <v>7</v>
      </c>
      <c r="S929" s="63"/>
      <c r="T929" s="63"/>
      <c r="U929" s="63"/>
      <c r="V929" s="63"/>
      <c r="W929" s="63">
        <v>0</v>
      </c>
      <c r="X929" s="63"/>
      <c r="Y929" s="63"/>
      <c r="Z929" s="63"/>
      <c r="AA929" s="63"/>
      <c r="AB929" s="63"/>
      <c r="AN929" t="str">
        <f t="shared" si="344"/>
        <v>New Braintree</v>
      </c>
      <c r="AO929" s="8" t="s">
        <v>1783</v>
      </c>
      <c r="AP929">
        <v>2</v>
      </c>
      <c r="AR929" s="111">
        <v>25</v>
      </c>
      <c r="AS929" s="113">
        <v>27</v>
      </c>
      <c r="AT929" s="113">
        <v>155</v>
      </c>
      <c r="AU929" s="117">
        <v>45105</v>
      </c>
      <c r="AV929" s="117">
        <f t="shared" si="345"/>
        <v>25027</v>
      </c>
      <c r="AW929" t="s">
        <v>1480</v>
      </c>
      <c r="AX929">
        <f t="shared" si="353"/>
        <v>2545105</v>
      </c>
      <c r="AY929" s="66"/>
      <c r="AZ929" s="66"/>
      <c r="BC929">
        <v>20.86</v>
      </c>
      <c r="BD929">
        <v>0.15</v>
      </c>
      <c r="BE929">
        <v>20.7</v>
      </c>
      <c r="BH929" s="123">
        <f t="shared" si="354"/>
        <v>0.50700000000000001</v>
      </c>
      <c r="BI929" s="123">
        <f t="shared" si="355"/>
        <v>0</v>
      </c>
      <c r="BJ929">
        <f t="shared" si="356"/>
        <v>0</v>
      </c>
    </row>
    <row r="930" spans="1:62" hidden="1" outlineLevel="1">
      <c r="A930" s="64" t="s">
        <v>330</v>
      </c>
      <c r="B930" s="8" t="s">
        <v>1328</v>
      </c>
      <c r="C930" s="1">
        <f t="shared" si="346"/>
        <v>838</v>
      </c>
      <c r="D930" s="5">
        <f>IF(N930&gt;0, RANK(N930,(N930:P930,Q930:AE930)),0)</f>
        <v>1</v>
      </c>
      <c r="E930" s="5">
        <f>IF(O930&gt;0,RANK(O930,(N930:P930,Q930:AE930)),0)</f>
        <v>2</v>
      </c>
      <c r="F930" s="5">
        <f t="shared" si="347"/>
        <v>0</v>
      </c>
      <c r="G930" s="1">
        <f t="shared" si="348"/>
        <v>333</v>
      </c>
      <c r="H930" s="2">
        <f t="shared" si="343"/>
        <v>0.39737470167064437</v>
      </c>
      <c r="I930" s="6"/>
      <c r="J930" s="2">
        <f t="shared" si="349"/>
        <v>0.68377088305489264</v>
      </c>
      <c r="K930" s="2">
        <f t="shared" si="350"/>
        <v>0.28639618138424822</v>
      </c>
      <c r="L930" s="2">
        <f t="shared" si="351"/>
        <v>0</v>
      </c>
      <c r="M930" s="2">
        <f t="shared" si="352"/>
        <v>2.9832935560859142E-2</v>
      </c>
      <c r="N930" s="63">
        <v>573</v>
      </c>
      <c r="O930" s="63">
        <v>240</v>
      </c>
      <c r="P930" s="63"/>
      <c r="Q930" s="63">
        <v>15</v>
      </c>
      <c r="R930" s="63">
        <v>9</v>
      </c>
      <c r="S930" s="63"/>
      <c r="T930" s="63"/>
      <c r="U930" s="63"/>
      <c r="V930" s="63"/>
      <c r="W930" s="63">
        <v>1</v>
      </c>
      <c r="X930" s="63"/>
      <c r="Y930" s="63"/>
      <c r="Z930" s="63"/>
      <c r="AA930" s="63"/>
      <c r="AB930" s="63"/>
      <c r="AN930" t="str">
        <f t="shared" si="344"/>
        <v>New Marlborough</v>
      </c>
      <c r="AO930" t="s">
        <v>2326</v>
      </c>
      <c r="AP930">
        <v>1</v>
      </c>
      <c r="AR930" s="111">
        <v>25</v>
      </c>
      <c r="AS930" s="113">
        <v>3</v>
      </c>
      <c r="AT930" s="113">
        <v>90</v>
      </c>
      <c r="AU930" s="117">
        <v>45420</v>
      </c>
      <c r="AV930" s="117">
        <f t="shared" si="345"/>
        <v>25003</v>
      </c>
      <c r="AW930" t="s">
        <v>1480</v>
      </c>
      <c r="AX930">
        <f t="shared" si="353"/>
        <v>2545420</v>
      </c>
      <c r="AY930" s="66"/>
      <c r="AZ930" s="66"/>
      <c r="BC930">
        <v>47.88</v>
      </c>
      <c r="BD930">
        <v>0.69</v>
      </c>
      <c r="BE930">
        <v>47.2</v>
      </c>
      <c r="BH930" s="123">
        <f t="shared" si="354"/>
        <v>0.68300000000000005</v>
      </c>
      <c r="BI930" s="123">
        <f t="shared" si="355"/>
        <v>0</v>
      </c>
      <c r="BJ930">
        <f t="shared" si="356"/>
        <v>0</v>
      </c>
    </row>
    <row r="931" spans="1:62" hidden="1" outlineLevel="1">
      <c r="A931" s="64" t="s">
        <v>2170</v>
      </c>
      <c r="B931" s="8" t="s">
        <v>1328</v>
      </c>
      <c r="C931" s="1">
        <f t="shared" si="346"/>
        <v>607</v>
      </c>
      <c r="D931" s="5">
        <f>IF(N931&gt;0, RANK(N931,(N931:P931,Q931:AE931)),0)</f>
        <v>1</v>
      </c>
      <c r="E931" s="5">
        <f>IF(O931&gt;0,RANK(O931,(N931:P931,Q931:AE931)),0)</f>
        <v>2</v>
      </c>
      <c r="F931" s="5">
        <f t="shared" si="347"/>
        <v>0</v>
      </c>
      <c r="G931" s="1">
        <f t="shared" si="348"/>
        <v>176</v>
      </c>
      <c r="H931" s="2">
        <f t="shared" si="343"/>
        <v>0.28995057660626028</v>
      </c>
      <c r="I931" s="6"/>
      <c r="J931" s="2">
        <f t="shared" si="349"/>
        <v>0.62767710049423397</v>
      </c>
      <c r="K931" s="2">
        <f t="shared" si="350"/>
        <v>0.33772652388797364</v>
      </c>
      <c r="L931" s="2">
        <f t="shared" si="351"/>
        <v>0</v>
      </c>
      <c r="M931" s="2">
        <f t="shared" si="352"/>
        <v>3.4596375617792385E-2</v>
      </c>
      <c r="N931" s="63">
        <v>381</v>
      </c>
      <c r="O931" s="63">
        <v>205</v>
      </c>
      <c r="P931" s="63"/>
      <c r="Q931" s="63">
        <v>9</v>
      </c>
      <c r="R931" s="63">
        <v>11</v>
      </c>
      <c r="S931" s="63"/>
      <c r="T931" s="63"/>
      <c r="U931" s="63"/>
      <c r="V931" s="63"/>
      <c r="W931" s="63">
        <v>1</v>
      </c>
      <c r="X931" s="63"/>
      <c r="Y931" s="63"/>
      <c r="Z931" s="63"/>
      <c r="AA931" s="63"/>
      <c r="AB931" s="63"/>
      <c r="AN931" t="str">
        <f t="shared" si="344"/>
        <v>New Salem</v>
      </c>
      <c r="AO931" t="s">
        <v>1146</v>
      </c>
      <c r="AP931">
        <v>2</v>
      </c>
      <c r="AR931" s="111">
        <v>25</v>
      </c>
      <c r="AS931" s="113">
        <v>11</v>
      </c>
      <c r="AT931" s="113">
        <v>85</v>
      </c>
      <c r="AU931" s="117">
        <v>45490</v>
      </c>
      <c r="AV931" s="117">
        <f t="shared" si="345"/>
        <v>25011</v>
      </c>
      <c r="AW931" t="s">
        <v>1480</v>
      </c>
      <c r="AX931">
        <f t="shared" si="353"/>
        <v>2545490</v>
      </c>
      <c r="AY931" s="66"/>
      <c r="AZ931" s="66"/>
      <c r="BC931">
        <v>58.75</v>
      </c>
      <c r="BD931">
        <v>13.77</v>
      </c>
      <c r="BE931">
        <v>44.98</v>
      </c>
      <c r="BH931" s="123">
        <f t="shared" si="354"/>
        <v>0.627</v>
      </c>
      <c r="BI931" s="123">
        <f t="shared" si="355"/>
        <v>0</v>
      </c>
      <c r="BJ931">
        <f t="shared" si="356"/>
        <v>0</v>
      </c>
    </row>
    <row r="932" spans="1:62" hidden="1" outlineLevel="1">
      <c r="A932" s="64" t="s">
        <v>3193</v>
      </c>
      <c r="B932" s="8" t="s">
        <v>1328</v>
      </c>
      <c r="C932" s="1">
        <f t="shared" si="346"/>
        <v>4467</v>
      </c>
      <c r="D932" s="5">
        <f>IF(N932&gt;0, RANK(N932,(N932:P932,Q932:AE932)),0)</f>
        <v>1</v>
      </c>
      <c r="E932" s="5">
        <f>IF(O932&gt;0,RANK(O932,(N932:P932,Q932:AE932)),0)</f>
        <v>2</v>
      </c>
      <c r="F932" s="5">
        <f t="shared" si="347"/>
        <v>0</v>
      </c>
      <c r="G932" s="1">
        <f t="shared" si="348"/>
        <v>187</v>
      </c>
      <c r="H932" s="2">
        <f t="shared" ref="H932:H995" si="357">IF(C932&gt;0,G932/C932,0)</f>
        <v>4.1862547571076783E-2</v>
      </c>
      <c r="I932" s="6"/>
      <c r="J932" s="2">
        <f t="shared" si="349"/>
        <v>0.51287217371837923</v>
      </c>
      <c r="K932" s="2">
        <f t="shared" si="350"/>
        <v>0.47100962614730246</v>
      </c>
      <c r="L932" s="2">
        <f t="shared" si="351"/>
        <v>0</v>
      </c>
      <c r="M932" s="2">
        <f t="shared" si="352"/>
        <v>1.6118200134318306E-2</v>
      </c>
      <c r="N932" s="63">
        <v>2291</v>
      </c>
      <c r="O932" s="63">
        <v>2104</v>
      </c>
      <c r="P932" s="63"/>
      <c r="Q932" s="63">
        <v>36</v>
      </c>
      <c r="R932" s="63">
        <v>25</v>
      </c>
      <c r="S932" s="63"/>
      <c r="T932" s="63"/>
      <c r="U932" s="63"/>
      <c r="V932" s="63"/>
      <c r="W932" s="63">
        <v>11</v>
      </c>
      <c r="X932" s="63"/>
      <c r="Y932" s="63"/>
      <c r="Z932" s="63"/>
      <c r="AA932" s="63"/>
      <c r="AB932" s="63"/>
      <c r="AN932" t="str">
        <f t="shared" ref="AN932:AN995" si="358">A932</f>
        <v>Newbury</v>
      </c>
      <c r="AO932" t="s">
        <v>849</v>
      </c>
      <c r="AP932">
        <v>6</v>
      </c>
      <c r="AR932" s="111">
        <v>25</v>
      </c>
      <c r="AS932" s="113">
        <v>9</v>
      </c>
      <c r="AT932" s="113">
        <v>110</v>
      </c>
      <c r="AU932" s="117">
        <v>45175</v>
      </c>
      <c r="AV932" s="117">
        <f t="shared" si="345"/>
        <v>25009</v>
      </c>
      <c r="AW932" t="s">
        <v>1480</v>
      </c>
      <c r="AX932">
        <f t="shared" si="353"/>
        <v>2545175</v>
      </c>
      <c r="AY932" s="66"/>
      <c r="AZ932" s="66"/>
      <c r="BC932">
        <v>26.45</v>
      </c>
      <c r="BD932">
        <v>2.2000000000000002</v>
      </c>
      <c r="BE932">
        <v>24.25</v>
      </c>
      <c r="BH932" s="123">
        <f t="shared" si="354"/>
        <v>0.51200000000000001</v>
      </c>
      <c r="BI932" s="123">
        <f t="shared" si="355"/>
        <v>0</v>
      </c>
      <c r="BJ932">
        <f t="shared" si="356"/>
        <v>0</v>
      </c>
    </row>
    <row r="933" spans="1:62" hidden="1" outlineLevel="1">
      <c r="A933" s="64" t="s">
        <v>24</v>
      </c>
      <c r="B933" s="8" t="s">
        <v>1328</v>
      </c>
      <c r="C933" s="1">
        <f t="shared" si="346"/>
        <v>11025</v>
      </c>
      <c r="D933" s="5">
        <f>IF(N933&gt;0, RANK(N933,(N933:P933,Q933:AE933)),0)</f>
        <v>1</v>
      </c>
      <c r="E933" s="5">
        <f>IF(O933&gt;0,RANK(O933,(N933:P933,Q933:AE933)),0)</f>
        <v>2</v>
      </c>
      <c r="F933" s="5">
        <f t="shared" si="347"/>
        <v>0</v>
      </c>
      <c r="G933" s="1">
        <f t="shared" si="348"/>
        <v>2731</v>
      </c>
      <c r="H933" s="2">
        <f t="shared" si="357"/>
        <v>0.24770975056689343</v>
      </c>
      <c r="I933" s="6"/>
      <c r="J933" s="2">
        <f t="shared" si="349"/>
        <v>0.61623582766439911</v>
      </c>
      <c r="K933" s="2">
        <f t="shared" si="350"/>
        <v>0.36852607709750568</v>
      </c>
      <c r="L933" s="2">
        <f t="shared" si="351"/>
        <v>0</v>
      </c>
      <c r="M933" s="2">
        <f t="shared" si="352"/>
        <v>1.5238095238095217E-2</v>
      </c>
      <c r="N933" s="63">
        <v>6794</v>
      </c>
      <c r="O933" s="63">
        <v>4063</v>
      </c>
      <c r="P933" s="63"/>
      <c r="Q933" s="63">
        <v>103</v>
      </c>
      <c r="R933" s="63">
        <v>65</v>
      </c>
      <c r="S933" s="63"/>
      <c r="T933" s="63"/>
      <c r="U933" s="63"/>
      <c r="V933" s="63"/>
      <c r="W933" s="63">
        <v>0</v>
      </c>
      <c r="X933" s="63"/>
      <c r="Y933" s="63"/>
      <c r="Z933" s="63"/>
      <c r="AA933" s="63"/>
      <c r="AB933" s="63"/>
      <c r="AN933" t="str">
        <f t="shared" si="358"/>
        <v>Newburyport</v>
      </c>
      <c r="AO933" t="s">
        <v>849</v>
      </c>
      <c r="AP933">
        <v>6</v>
      </c>
      <c r="AR933" s="111">
        <v>25</v>
      </c>
      <c r="AS933" s="113">
        <v>9</v>
      </c>
      <c r="AT933" s="113">
        <v>115</v>
      </c>
      <c r="AU933" s="117">
        <v>45245</v>
      </c>
      <c r="AV933" s="117">
        <f t="shared" si="345"/>
        <v>25009</v>
      </c>
      <c r="AW933" t="s">
        <v>1257</v>
      </c>
      <c r="AX933">
        <f t="shared" si="353"/>
        <v>2545245</v>
      </c>
      <c r="AY933" s="66"/>
      <c r="AZ933" s="66"/>
      <c r="BC933">
        <v>10.59</v>
      </c>
      <c r="BD933">
        <v>2.2000000000000002</v>
      </c>
      <c r="BE933">
        <v>8.3800000000000008</v>
      </c>
      <c r="BH933" s="123">
        <f t="shared" si="354"/>
        <v>0.61599999999999999</v>
      </c>
      <c r="BI933" s="123">
        <f t="shared" si="355"/>
        <v>0</v>
      </c>
      <c r="BJ933">
        <f t="shared" si="356"/>
        <v>0</v>
      </c>
    </row>
    <row r="934" spans="1:62" hidden="1" outlineLevel="1">
      <c r="A934" s="64" t="s">
        <v>1144</v>
      </c>
      <c r="B934" s="8" t="s">
        <v>1328</v>
      </c>
      <c r="C934" s="1">
        <f t="shared" si="346"/>
        <v>45039</v>
      </c>
      <c r="D934" s="5">
        <f>IF(N934&gt;0, RANK(N934,(N934:P934,Q934:AE934)),0)</f>
        <v>1</v>
      </c>
      <c r="E934" s="5">
        <f>IF(O934&gt;0,RANK(O934,(N934:P934,Q934:AE934)),0)</f>
        <v>2</v>
      </c>
      <c r="F934" s="5">
        <f t="shared" si="347"/>
        <v>0</v>
      </c>
      <c r="G934" s="1">
        <f t="shared" si="348"/>
        <v>19945</v>
      </c>
      <c r="H934" s="2">
        <f t="shared" si="357"/>
        <v>0.44283842891716069</v>
      </c>
      <c r="I934" s="6"/>
      <c r="J934" s="2">
        <f t="shared" si="349"/>
        <v>0.71269344346011232</v>
      </c>
      <c r="K934" s="2">
        <f t="shared" si="350"/>
        <v>0.26985501454295169</v>
      </c>
      <c r="L934" s="2">
        <f t="shared" si="351"/>
        <v>0</v>
      </c>
      <c r="M934" s="2">
        <f t="shared" si="352"/>
        <v>1.7451541996935993E-2</v>
      </c>
      <c r="N934" s="63">
        <v>32099</v>
      </c>
      <c r="O934" s="63">
        <v>12154</v>
      </c>
      <c r="P934" s="63"/>
      <c r="Q934" s="63">
        <v>353</v>
      </c>
      <c r="R934" s="63">
        <v>357</v>
      </c>
      <c r="S934" s="63"/>
      <c r="T934" s="63"/>
      <c r="U934" s="63"/>
      <c r="V934" s="63"/>
      <c r="W934" s="63">
        <v>76</v>
      </c>
      <c r="X934" s="63"/>
      <c r="Y934" s="63"/>
      <c r="Z934" s="63"/>
      <c r="AA934" s="63"/>
      <c r="AB934" s="63"/>
      <c r="AN934" t="str">
        <f t="shared" si="358"/>
        <v>Newton</v>
      </c>
      <c r="AO934" t="s">
        <v>506</v>
      </c>
      <c r="AP934">
        <v>4</v>
      </c>
      <c r="AR934" s="111">
        <v>25</v>
      </c>
      <c r="AS934" s="113">
        <v>17</v>
      </c>
      <c r="AT934" s="113">
        <v>165</v>
      </c>
      <c r="AU934" s="117">
        <v>45560</v>
      </c>
      <c r="AV934" s="117">
        <f t="shared" si="345"/>
        <v>25017</v>
      </c>
      <c r="AW934" t="s">
        <v>1257</v>
      </c>
      <c r="AX934">
        <f t="shared" si="353"/>
        <v>2545560</v>
      </c>
      <c r="AY934" s="66"/>
      <c r="AZ934" s="66"/>
      <c r="BC934">
        <v>18.2</v>
      </c>
      <c r="BD934">
        <v>0.15</v>
      </c>
      <c r="BE934">
        <v>18.05</v>
      </c>
      <c r="BH934" s="123">
        <f t="shared" si="354"/>
        <v>0.71199999999999997</v>
      </c>
      <c r="BI934" s="123">
        <f t="shared" si="355"/>
        <v>0</v>
      </c>
      <c r="BJ934">
        <f t="shared" si="356"/>
        <v>0</v>
      </c>
    </row>
    <row r="935" spans="1:62" hidden="1" outlineLevel="1">
      <c r="A935" s="64" t="s">
        <v>760</v>
      </c>
      <c r="B935" s="8" t="s">
        <v>1328</v>
      </c>
      <c r="C935" s="1">
        <f t="shared" si="346"/>
        <v>5725</v>
      </c>
      <c r="D935" s="5">
        <f>IF(N935&gt;0, RANK(N935,(N935:P935,Q935:AE935)),0)</f>
        <v>2</v>
      </c>
      <c r="E935" s="5">
        <f>IF(O935&gt;0,RANK(O935,(N935:P935,Q935:AE935)),0)</f>
        <v>1</v>
      </c>
      <c r="F935" s="5">
        <f t="shared" si="347"/>
        <v>0</v>
      </c>
      <c r="G935" s="1">
        <f t="shared" si="348"/>
        <v>770</v>
      </c>
      <c r="H935" s="2">
        <f t="shared" si="357"/>
        <v>0.13449781659388646</v>
      </c>
      <c r="I935" s="6"/>
      <c r="J935" s="2">
        <f t="shared" si="349"/>
        <v>0.42497816593886462</v>
      </c>
      <c r="K935" s="2">
        <f t="shared" si="350"/>
        <v>0.5594759825327511</v>
      </c>
      <c r="L935" s="2">
        <f t="shared" si="351"/>
        <v>0</v>
      </c>
      <c r="M935" s="2">
        <f t="shared" si="352"/>
        <v>1.554585152838428E-2</v>
      </c>
      <c r="N935" s="63">
        <v>2433</v>
      </c>
      <c r="O935" s="63">
        <v>3203</v>
      </c>
      <c r="P935" s="63"/>
      <c r="Q935" s="63">
        <v>40</v>
      </c>
      <c r="R935" s="63">
        <v>35</v>
      </c>
      <c r="S935" s="63"/>
      <c r="T935" s="63"/>
      <c r="U935" s="63"/>
      <c r="V935" s="63"/>
      <c r="W935" s="63">
        <v>14</v>
      </c>
      <c r="X935" s="63"/>
      <c r="Y935" s="63"/>
      <c r="Z935" s="63"/>
      <c r="AA935" s="63"/>
      <c r="AB935" s="63"/>
      <c r="AN935" t="str">
        <f t="shared" si="358"/>
        <v>Norfolk</v>
      </c>
      <c r="AO935" t="s">
        <v>760</v>
      </c>
      <c r="AP935">
        <v>4</v>
      </c>
      <c r="AR935" s="111">
        <v>25</v>
      </c>
      <c r="AS935" s="113">
        <v>21</v>
      </c>
      <c r="AT935" s="113">
        <v>85</v>
      </c>
      <c r="AU935" s="117">
        <v>46050</v>
      </c>
      <c r="AV935" s="117">
        <f t="shared" ref="AV935:AV998" si="359">AR935*1000+AS935</f>
        <v>25021</v>
      </c>
      <c r="AW935" t="s">
        <v>1480</v>
      </c>
      <c r="AX935">
        <f t="shared" si="353"/>
        <v>2546050</v>
      </c>
      <c r="AY935" s="66"/>
      <c r="AZ935" s="66"/>
      <c r="BC935">
        <v>15.19</v>
      </c>
      <c r="BD935">
        <v>0.35</v>
      </c>
      <c r="BE935">
        <v>14.84</v>
      </c>
      <c r="BH935" s="123">
        <f t="shared" si="354"/>
        <v>0</v>
      </c>
      <c r="BI935" s="123">
        <f t="shared" si="355"/>
        <v>0.55900000000000005</v>
      </c>
      <c r="BJ935">
        <f t="shared" si="356"/>
        <v>0</v>
      </c>
    </row>
    <row r="936" spans="1:62" hidden="1" outlineLevel="1">
      <c r="A936" s="64" t="s">
        <v>3106</v>
      </c>
      <c r="B936" s="8" t="s">
        <v>1328</v>
      </c>
      <c r="C936" s="1">
        <f t="shared" si="346"/>
        <v>5776</v>
      </c>
      <c r="D936" s="5">
        <f>IF(N936&gt;0, RANK(N936,(N936:P936,Q936:AE936)),0)</f>
        <v>1</v>
      </c>
      <c r="E936" s="5">
        <f>IF(O936&gt;0,RANK(O936,(N936:P936,Q936:AE936)),0)</f>
        <v>2</v>
      </c>
      <c r="F936" s="5">
        <f t="shared" si="347"/>
        <v>0</v>
      </c>
      <c r="G936" s="1">
        <f t="shared" si="348"/>
        <v>3313</v>
      </c>
      <c r="H936" s="2">
        <f t="shared" si="357"/>
        <v>0.5735803324099723</v>
      </c>
      <c r="I936" s="6"/>
      <c r="J936" s="2">
        <f t="shared" si="349"/>
        <v>0.77302631578947367</v>
      </c>
      <c r="K936" s="2">
        <f t="shared" si="350"/>
        <v>0.1994459833795014</v>
      </c>
      <c r="L936" s="2">
        <f t="shared" si="351"/>
        <v>0</v>
      </c>
      <c r="M936" s="2">
        <f t="shared" si="352"/>
        <v>2.7527700831024932E-2</v>
      </c>
      <c r="N936" s="63">
        <v>4465</v>
      </c>
      <c r="O936" s="63">
        <v>1152</v>
      </c>
      <c r="P936" s="63"/>
      <c r="Q936" s="63">
        <v>73</v>
      </c>
      <c r="R936" s="63">
        <v>68</v>
      </c>
      <c r="S936" s="63"/>
      <c r="T936" s="63"/>
      <c r="U936" s="63"/>
      <c r="V936" s="63"/>
      <c r="W936" s="63">
        <v>18</v>
      </c>
      <c r="X936" s="63"/>
      <c r="Y936" s="63"/>
      <c r="Z936" s="63"/>
      <c r="AA936" s="63"/>
      <c r="AB936" s="63"/>
      <c r="AN936" t="str">
        <f t="shared" si="358"/>
        <v>North Adams</v>
      </c>
      <c r="AO936" t="s">
        <v>2326</v>
      </c>
      <c r="AP936">
        <v>1</v>
      </c>
      <c r="AR936" s="111">
        <v>25</v>
      </c>
      <c r="AS936" s="113">
        <v>3</v>
      </c>
      <c r="AT936" s="113">
        <v>95</v>
      </c>
      <c r="AU936" s="117">
        <v>46225</v>
      </c>
      <c r="AV936" s="117">
        <f t="shared" si="359"/>
        <v>25003</v>
      </c>
      <c r="AW936" t="s">
        <v>1257</v>
      </c>
      <c r="AX936">
        <f t="shared" si="353"/>
        <v>2546225</v>
      </c>
      <c r="AY936" s="66"/>
      <c r="AZ936" s="66"/>
      <c r="BC936">
        <v>20.57</v>
      </c>
      <c r="BD936">
        <v>0.13</v>
      </c>
      <c r="BE936">
        <v>20.440000000000001</v>
      </c>
      <c r="BH936" s="123">
        <f t="shared" si="354"/>
        <v>0.77300000000000002</v>
      </c>
      <c r="BI936" s="123">
        <f t="shared" si="355"/>
        <v>0</v>
      </c>
      <c r="BJ936">
        <f t="shared" si="356"/>
        <v>0</v>
      </c>
    </row>
    <row r="937" spans="1:62" hidden="1" outlineLevel="1">
      <c r="A937" s="64" t="s">
        <v>2708</v>
      </c>
      <c r="B937" s="8" t="s">
        <v>1328</v>
      </c>
      <c r="C937" s="1">
        <f t="shared" si="346"/>
        <v>15278</v>
      </c>
      <c r="D937" s="5">
        <f>IF(N937&gt;0, RANK(N937,(N937:P937,Q937:AE937)),0)</f>
        <v>2</v>
      </c>
      <c r="E937" s="5">
        <f>IF(O937&gt;0,RANK(O937,(N937:P937,Q937:AE937)),0)</f>
        <v>1</v>
      </c>
      <c r="F937" s="5">
        <f t="shared" si="347"/>
        <v>0</v>
      </c>
      <c r="G937" s="1">
        <f t="shared" si="348"/>
        <v>972</v>
      </c>
      <c r="H937" s="2">
        <f t="shared" si="357"/>
        <v>6.3620892787014008E-2</v>
      </c>
      <c r="I937" s="6"/>
      <c r="J937" s="2">
        <f t="shared" si="349"/>
        <v>0.46295326613431076</v>
      </c>
      <c r="K937" s="2">
        <f t="shared" si="350"/>
        <v>0.52657415892132475</v>
      </c>
      <c r="L937" s="2">
        <f t="shared" si="351"/>
        <v>0</v>
      </c>
      <c r="M937" s="2">
        <f t="shared" si="352"/>
        <v>1.0472574944364488E-2</v>
      </c>
      <c r="N937" s="63">
        <v>7073</v>
      </c>
      <c r="O937" s="63">
        <v>8045</v>
      </c>
      <c r="P937" s="63"/>
      <c r="Q937" s="63">
        <v>112</v>
      </c>
      <c r="R937" s="63">
        <v>48</v>
      </c>
      <c r="S937" s="63"/>
      <c r="T937" s="63"/>
      <c r="U937" s="63"/>
      <c r="V937" s="63"/>
      <c r="W937" s="63">
        <v>0</v>
      </c>
      <c r="X937" s="63"/>
      <c r="Y937" s="63"/>
      <c r="Z937" s="63"/>
      <c r="AA937" s="63"/>
      <c r="AB937" s="63"/>
      <c r="AN937" t="str">
        <f t="shared" si="358"/>
        <v>North Andover</v>
      </c>
      <c r="AO937" t="s">
        <v>849</v>
      </c>
      <c r="AP937">
        <v>6</v>
      </c>
      <c r="AR937" s="111">
        <v>25</v>
      </c>
      <c r="AS937" s="113">
        <v>9</v>
      </c>
      <c r="AT937" s="113">
        <v>120</v>
      </c>
      <c r="AU937" s="117">
        <v>46365</v>
      </c>
      <c r="AV937" s="117">
        <f t="shared" si="359"/>
        <v>25009</v>
      </c>
      <c r="AW937" t="s">
        <v>1480</v>
      </c>
      <c r="AX937">
        <f t="shared" si="353"/>
        <v>2546365</v>
      </c>
      <c r="AY937" s="66"/>
      <c r="AZ937" s="66"/>
      <c r="BC937">
        <v>27.84</v>
      </c>
      <c r="BD937">
        <v>1.19</v>
      </c>
      <c r="BE937">
        <v>26.65</v>
      </c>
      <c r="BH937" s="123">
        <f t="shared" si="354"/>
        <v>0</v>
      </c>
      <c r="BI937" s="123">
        <f t="shared" si="355"/>
        <v>0.52600000000000002</v>
      </c>
      <c r="BJ937">
        <f t="shared" si="356"/>
        <v>0</v>
      </c>
    </row>
    <row r="938" spans="1:62" hidden="1" outlineLevel="1">
      <c r="A938" s="64" t="s">
        <v>1366</v>
      </c>
      <c r="B938" s="8" t="s">
        <v>1328</v>
      </c>
      <c r="C938" s="1">
        <f t="shared" si="346"/>
        <v>14253</v>
      </c>
      <c r="D938" s="5">
        <f>IF(N938&gt;0, RANK(N938,(N938:P938,Q938:AE938)),0)</f>
        <v>2</v>
      </c>
      <c r="E938" s="5">
        <f>IF(O938&gt;0,RANK(O938,(N938:P938,Q938:AE938)),0)</f>
        <v>1</v>
      </c>
      <c r="F938" s="5">
        <f t="shared" si="347"/>
        <v>0</v>
      </c>
      <c r="G938" s="1">
        <f t="shared" si="348"/>
        <v>708</v>
      </c>
      <c r="H938" s="2">
        <f t="shared" si="357"/>
        <v>4.9673752894127551E-2</v>
      </c>
      <c r="I938" s="6"/>
      <c r="J938" s="2">
        <f t="shared" si="349"/>
        <v>0.46663860239949484</v>
      </c>
      <c r="K938" s="2">
        <f t="shared" si="350"/>
        <v>0.5163123552936224</v>
      </c>
      <c r="L938" s="2">
        <f t="shared" si="351"/>
        <v>0</v>
      </c>
      <c r="M938" s="2">
        <f t="shared" si="352"/>
        <v>1.7049042306882756E-2</v>
      </c>
      <c r="N938" s="63">
        <v>6651</v>
      </c>
      <c r="O938" s="63">
        <v>7359</v>
      </c>
      <c r="P938" s="63"/>
      <c r="Q938" s="63">
        <v>166</v>
      </c>
      <c r="R938" s="63">
        <v>48</v>
      </c>
      <c r="S938" s="63"/>
      <c r="T938" s="63"/>
      <c r="U938" s="63"/>
      <c r="V938" s="63"/>
      <c r="W938" s="63">
        <v>29</v>
      </c>
      <c r="X938" s="63"/>
      <c r="Y938" s="63"/>
      <c r="Z938" s="63"/>
      <c r="AA938" s="63"/>
      <c r="AB938" s="63"/>
      <c r="AN938" t="str">
        <f t="shared" si="358"/>
        <v>North Attleborough</v>
      </c>
      <c r="AO938" t="s">
        <v>2226</v>
      </c>
      <c r="AP938">
        <v>4</v>
      </c>
      <c r="AR938" s="111">
        <v>25</v>
      </c>
      <c r="AS938" s="113">
        <v>5</v>
      </c>
      <c r="AT938" s="113">
        <v>60</v>
      </c>
      <c r="AU938" s="117">
        <v>46575</v>
      </c>
      <c r="AV938" s="117">
        <f t="shared" si="359"/>
        <v>25005</v>
      </c>
      <c r="AW938" t="s">
        <v>1480</v>
      </c>
      <c r="AX938">
        <f t="shared" si="353"/>
        <v>2546575</v>
      </c>
      <c r="AY938" s="66"/>
      <c r="AZ938" s="66"/>
      <c r="BC938">
        <v>19.05</v>
      </c>
      <c r="BD938">
        <v>0.41</v>
      </c>
      <c r="BE938">
        <v>18.64</v>
      </c>
      <c r="BH938" s="123">
        <f t="shared" si="354"/>
        <v>0</v>
      </c>
      <c r="BI938" s="123">
        <f t="shared" si="355"/>
        <v>0.51600000000000001</v>
      </c>
      <c r="BJ938">
        <f t="shared" si="356"/>
        <v>0</v>
      </c>
    </row>
    <row r="939" spans="1:62" hidden="1" outlineLevel="1">
      <c r="A939" s="64" t="s">
        <v>1296</v>
      </c>
      <c r="B939" s="8" t="s">
        <v>1328</v>
      </c>
      <c r="C939" s="1">
        <f t="shared" si="346"/>
        <v>2374</v>
      </c>
      <c r="D939" s="5">
        <f>IF(N939&gt;0, RANK(N939,(N939:P939,Q939:AE939)),0)</f>
        <v>2</v>
      </c>
      <c r="E939" s="5">
        <f>IF(O939&gt;0,RANK(O939,(N939:P939,Q939:AE939)),0)</f>
        <v>1</v>
      </c>
      <c r="F939" s="5">
        <f t="shared" si="347"/>
        <v>0</v>
      </c>
      <c r="G939" s="1">
        <f t="shared" si="348"/>
        <v>222</v>
      </c>
      <c r="H939" s="2">
        <f t="shared" si="357"/>
        <v>9.3513058129738841E-2</v>
      </c>
      <c r="I939" s="6"/>
      <c r="J939" s="2">
        <f t="shared" si="349"/>
        <v>0.44271272114574556</v>
      </c>
      <c r="K939" s="2">
        <f t="shared" si="350"/>
        <v>0.53622577927548443</v>
      </c>
      <c r="L939" s="2">
        <f t="shared" si="351"/>
        <v>0</v>
      </c>
      <c r="M939" s="2">
        <f t="shared" si="352"/>
        <v>2.1061499578770015E-2</v>
      </c>
      <c r="N939" s="63">
        <v>1051</v>
      </c>
      <c r="O939" s="63">
        <v>1273</v>
      </c>
      <c r="P939" s="63"/>
      <c r="Q939" s="63">
        <v>32</v>
      </c>
      <c r="R939" s="63">
        <v>14</v>
      </c>
      <c r="S939" s="63"/>
      <c r="T939" s="63"/>
      <c r="U939" s="63"/>
      <c r="V939" s="63"/>
      <c r="W939" s="63">
        <v>4</v>
      </c>
      <c r="X939" s="63"/>
      <c r="Y939" s="63"/>
      <c r="Z939" s="63"/>
      <c r="AA939" s="63"/>
      <c r="AB939" s="63"/>
      <c r="AN939" t="str">
        <f t="shared" si="358"/>
        <v>North Brookfield</v>
      </c>
      <c r="AO939" s="8" t="s">
        <v>1783</v>
      </c>
      <c r="AP939">
        <v>2</v>
      </c>
      <c r="AR939" s="111">
        <v>25</v>
      </c>
      <c r="AS939" s="113">
        <v>27</v>
      </c>
      <c r="AT939" s="113">
        <v>170</v>
      </c>
      <c r="AU939" s="117">
        <v>47135</v>
      </c>
      <c r="AV939" s="117">
        <f t="shared" si="359"/>
        <v>25027</v>
      </c>
      <c r="AW939" t="s">
        <v>1480</v>
      </c>
      <c r="AX939">
        <f t="shared" si="353"/>
        <v>2547135</v>
      </c>
      <c r="AY939" s="66"/>
      <c r="AZ939" s="66"/>
      <c r="BC939">
        <v>21.73</v>
      </c>
      <c r="BD939">
        <v>0.66</v>
      </c>
      <c r="BE939">
        <v>21.06</v>
      </c>
      <c r="BH939" s="123">
        <f t="shared" si="354"/>
        <v>0</v>
      </c>
      <c r="BI939" s="123">
        <f t="shared" si="355"/>
        <v>0.53600000000000003</v>
      </c>
      <c r="BJ939">
        <f t="shared" si="356"/>
        <v>0</v>
      </c>
    </row>
    <row r="940" spans="1:62" hidden="1" outlineLevel="1">
      <c r="A940" s="64" t="s">
        <v>3078</v>
      </c>
      <c r="B940" s="8" t="s">
        <v>1328</v>
      </c>
      <c r="C940" s="1">
        <f t="shared" si="346"/>
        <v>8759</v>
      </c>
      <c r="D940" s="5">
        <f>IF(N940&gt;0, RANK(N940,(N940:P940,Q940:AE940)),0)</f>
        <v>2</v>
      </c>
      <c r="E940" s="5">
        <f>IF(O940&gt;0,RANK(O940,(N940:P940,Q940:AE940)),0)</f>
        <v>1</v>
      </c>
      <c r="F940" s="5">
        <f t="shared" si="347"/>
        <v>0</v>
      </c>
      <c r="G940" s="1">
        <f t="shared" si="348"/>
        <v>653</v>
      </c>
      <c r="H940" s="2">
        <f t="shared" si="357"/>
        <v>7.4551889485101039E-2</v>
      </c>
      <c r="I940" s="6"/>
      <c r="J940" s="2">
        <f t="shared" si="349"/>
        <v>0.45541728507820528</v>
      </c>
      <c r="K940" s="2">
        <f t="shared" si="350"/>
        <v>0.52996917456330628</v>
      </c>
      <c r="L940" s="2">
        <f t="shared" si="351"/>
        <v>0</v>
      </c>
      <c r="M940" s="2">
        <f t="shared" si="352"/>
        <v>1.4613540358488497E-2</v>
      </c>
      <c r="N940" s="63">
        <v>3989</v>
      </c>
      <c r="O940" s="63">
        <v>4642</v>
      </c>
      <c r="P940" s="63"/>
      <c r="Q940" s="63">
        <v>87</v>
      </c>
      <c r="R940" s="63">
        <v>27</v>
      </c>
      <c r="S940" s="63"/>
      <c r="T940" s="63"/>
      <c r="U940" s="63"/>
      <c r="V940" s="63"/>
      <c r="W940" s="63">
        <v>14</v>
      </c>
      <c r="X940" s="63"/>
      <c r="Y940" s="63"/>
      <c r="Z940" s="63"/>
      <c r="AA940" s="63"/>
      <c r="AB940" s="63"/>
      <c r="AN940" t="str">
        <f t="shared" si="358"/>
        <v>North Reading</v>
      </c>
      <c r="AO940" t="s">
        <v>506</v>
      </c>
      <c r="AP940">
        <v>6</v>
      </c>
      <c r="AR940" s="111">
        <v>25</v>
      </c>
      <c r="AS940" s="113">
        <v>17</v>
      </c>
      <c r="AT940" s="113">
        <v>170</v>
      </c>
      <c r="AU940" s="117">
        <v>48955</v>
      </c>
      <c r="AV940" s="117">
        <f t="shared" si="359"/>
        <v>25017</v>
      </c>
      <c r="AW940" t="s">
        <v>1480</v>
      </c>
      <c r="AX940">
        <f t="shared" si="353"/>
        <v>2548955</v>
      </c>
      <c r="AY940" s="66"/>
      <c r="AZ940" s="66"/>
      <c r="BC940">
        <v>13.51</v>
      </c>
      <c r="BD940">
        <v>0.25</v>
      </c>
      <c r="BE940">
        <v>13.25</v>
      </c>
      <c r="BH940" s="123">
        <f t="shared" si="354"/>
        <v>0</v>
      </c>
      <c r="BI940" s="123">
        <f t="shared" si="355"/>
        <v>0.52900000000000003</v>
      </c>
      <c r="BJ940">
        <f t="shared" si="356"/>
        <v>0</v>
      </c>
    </row>
    <row r="941" spans="1:62" hidden="1" outlineLevel="1">
      <c r="A941" s="64" t="s">
        <v>2769</v>
      </c>
      <c r="B941" s="8" t="s">
        <v>1328</v>
      </c>
      <c r="C941" s="1">
        <f t="shared" si="346"/>
        <v>16106</v>
      </c>
      <c r="D941" s="5">
        <f>IF(N941&gt;0, RANK(N941,(N941:P941,Q941:AE941)),0)</f>
        <v>1</v>
      </c>
      <c r="E941" s="5">
        <f>IF(O941&gt;0,RANK(O941,(N941:P941,Q941:AE941)),0)</f>
        <v>2</v>
      </c>
      <c r="F941" s="5">
        <f t="shared" si="347"/>
        <v>0</v>
      </c>
      <c r="G941" s="1">
        <f t="shared" si="348"/>
        <v>11077</v>
      </c>
      <c r="H941" s="2">
        <f t="shared" si="357"/>
        <v>0.68775611573326711</v>
      </c>
      <c r="I941" s="6"/>
      <c r="J941" s="2">
        <f t="shared" si="349"/>
        <v>0.8232335775487396</v>
      </c>
      <c r="K941" s="2">
        <f t="shared" si="350"/>
        <v>0.13547746181547249</v>
      </c>
      <c r="L941" s="2">
        <f t="shared" si="351"/>
        <v>0</v>
      </c>
      <c r="M941" s="2">
        <f t="shared" si="352"/>
        <v>4.1288960635787908E-2</v>
      </c>
      <c r="N941" s="63">
        <v>13259</v>
      </c>
      <c r="O941" s="63">
        <v>2182</v>
      </c>
      <c r="P941" s="63"/>
      <c r="Q941" s="63">
        <v>124</v>
      </c>
      <c r="R941" s="63">
        <v>508</v>
      </c>
      <c r="S941" s="63"/>
      <c r="T941" s="63"/>
      <c r="U941" s="63"/>
      <c r="V941" s="63"/>
      <c r="W941" s="63">
        <v>33</v>
      </c>
      <c r="X941" s="63"/>
      <c r="Y941" s="63"/>
      <c r="Z941" s="63"/>
      <c r="AA941" s="63"/>
      <c r="AB941" s="63"/>
      <c r="AN941" t="str">
        <f t="shared" si="358"/>
        <v>Northampton</v>
      </c>
      <c r="AO941" t="s">
        <v>2187</v>
      </c>
      <c r="AP941">
        <v>2</v>
      </c>
      <c r="AR941" s="111">
        <v>25</v>
      </c>
      <c r="AS941" s="113">
        <v>15</v>
      </c>
      <c r="AT941" s="113">
        <v>60</v>
      </c>
      <c r="AU941" s="117">
        <v>46330</v>
      </c>
      <c r="AV941" s="117">
        <f t="shared" si="359"/>
        <v>25015</v>
      </c>
      <c r="AW941" t="s">
        <v>1257</v>
      </c>
      <c r="AX941">
        <f t="shared" si="353"/>
        <v>2546330</v>
      </c>
      <c r="AY941" s="66"/>
      <c r="AZ941" s="66"/>
      <c r="BC941">
        <v>35.6</v>
      </c>
      <c r="BD941">
        <v>1.1399999999999999</v>
      </c>
      <c r="BE941">
        <v>34.46</v>
      </c>
      <c r="BH941" s="123">
        <f t="shared" si="354"/>
        <v>0.82299999999999995</v>
      </c>
      <c r="BI941" s="123">
        <f t="shared" si="355"/>
        <v>0</v>
      </c>
      <c r="BJ941">
        <f t="shared" si="356"/>
        <v>0</v>
      </c>
    </row>
    <row r="942" spans="1:62" hidden="1" outlineLevel="1">
      <c r="A942" s="64" t="s">
        <v>1011</v>
      </c>
      <c r="B942" s="8" t="s">
        <v>1328</v>
      </c>
      <c r="C942" s="1">
        <f t="shared" si="346"/>
        <v>8430</v>
      </c>
      <c r="D942" s="5">
        <f>IF(N942&gt;0, RANK(N942,(N942:P942,Q942:AE942)),0)</f>
        <v>1</v>
      </c>
      <c r="E942" s="5">
        <f>IF(O942&gt;0,RANK(O942,(N942:P942,Q942:AE942)),0)</f>
        <v>2</v>
      </c>
      <c r="F942" s="5">
        <f t="shared" si="347"/>
        <v>0</v>
      </c>
      <c r="G942" s="1">
        <f t="shared" si="348"/>
        <v>519</v>
      </c>
      <c r="H942" s="2">
        <f t="shared" si="357"/>
        <v>6.1565836298932385E-2</v>
      </c>
      <c r="I942" s="6"/>
      <c r="J942" s="2">
        <f t="shared" si="349"/>
        <v>0.52170818505338079</v>
      </c>
      <c r="K942" s="2">
        <f t="shared" si="350"/>
        <v>0.46014234875444837</v>
      </c>
      <c r="L942" s="2">
        <f t="shared" si="351"/>
        <v>0</v>
      </c>
      <c r="M942" s="2">
        <f t="shared" si="352"/>
        <v>1.8149466192170838E-2</v>
      </c>
      <c r="N942" s="63">
        <v>4398</v>
      </c>
      <c r="O942" s="63">
        <v>3879</v>
      </c>
      <c r="P942" s="63"/>
      <c r="Q942" s="63">
        <v>95</v>
      </c>
      <c r="R942" s="63">
        <v>40</v>
      </c>
      <c r="S942" s="63"/>
      <c r="T942" s="63"/>
      <c r="U942" s="63"/>
      <c r="V942" s="63"/>
      <c r="W942" s="63">
        <v>18</v>
      </c>
      <c r="X942" s="63"/>
      <c r="Y942" s="63"/>
      <c r="Z942" s="63"/>
      <c r="AA942" s="63"/>
      <c r="AB942" s="63"/>
      <c r="AN942" t="str">
        <f t="shared" si="358"/>
        <v>Northborough</v>
      </c>
      <c r="AO942" s="8" t="s">
        <v>1783</v>
      </c>
      <c r="AP942">
        <v>2</v>
      </c>
      <c r="AR942" s="111">
        <v>25</v>
      </c>
      <c r="AS942" s="113">
        <v>27</v>
      </c>
      <c r="AT942" s="113">
        <v>160</v>
      </c>
      <c r="AU942" s="117">
        <v>46820</v>
      </c>
      <c r="AV942" s="117">
        <f t="shared" si="359"/>
        <v>25027</v>
      </c>
      <c r="AW942" t="s">
        <v>1480</v>
      </c>
      <c r="AX942">
        <f t="shared" si="353"/>
        <v>2546820</v>
      </c>
      <c r="AY942" s="66"/>
      <c r="AZ942" s="66"/>
      <c r="BC942">
        <v>18.75</v>
      </c>
      <c r="BD942">
        <v>0.22</v>
      </c>
      <c r="BE942">
        <v>18.53</v>
      </c>
      <c r="BH942" s="123">
        <f t="shared" si="354"/>
        <v>0.52100000000000002</v>
      </c>
      <c r="BI942" s="123">
        <f t="shared" si="355"/>
        <v>0</v>
      </c>
      <c r="BJ942">
        <f t="shared" si="356"/>
        <v>0</v>
      </c>
    </row>
    <row r="943" spans="1:62" hidden="1" outlineLevel="1">
      <c r="A943" s="64" t="s">
        <v>2702</v>
      </c>
      <c r="B943" s="8" t="s">
        <v>1328</v>
      </c>
      <c r="C943" s="1">
        <f t="shared" si="346"/>
        <v>7701</v>
      </c>
      <c r="D943" s="5">
        <f>IF(N943&gt;0, RANK(N943,(N943:P943,Q943:AE943)),0)</f>
        <v>2</v>
      </c>
      <c r="E943" s="5">
        <f>IF(O943&gt;0,RANK(O943,(N943:P943,Q943:AE943)),0)</f>
        <v>1</v>
      </c>
      <c r="F943" s="5">
        <f t="shared" si="347"/>
        <v>0</v>
      </c>
      <c r="G943" s="1">
        <f t="shared" si="348"/>
        <v>664</v>
      </c>
      <c r="H943" s="2">
        <f t="shared" si="357"/>
        <v>8.6222568497597712E-2</v>
      </c>
      <c r="I943" s="6"/>
      <c r="J943" s="2">
        <f t="shared" si="349"/>
        <v>0.44734450071419296</v>
      </c>
      <c r="K943" s="2">
        <f t="shared" si="350"/>
        <v>0.53356706921179065</v>
      </c>
      <c r="L943" s="2">
        <f t="shared" si="351"/>
        <v>0</v>
      </c>
      <c r="M943" s="2">
        <f t="shared" si="352"/>
        <v>1.9088430074016394E-2</v>
      </c>
      <c r="N943" s="63">
        <v>3445</v>
      </c>
      <c r="O943" s="63">
        <v>4109</v>
      </c>
      <c r="P943" s="63"/>
      <c r="Q943" s="63">
        <v>97</v>
      </c>
      <c r="R943" s="63">
        <v>32</v>
      </c>
      <c r="S943" s="63"/>
      <c r="T943" s="63"/>
      <c r="U943" s="63"/>
      <c r="V943" s="63"/>
      <c r="W943" s="63">
        <v>18</v>
      </c>
      <c r="X943" s="63"/>
      <c r="Y943" s="63"/>
      <c r="Z943" s="63"/>
      <c r="AA943" s="63"/>
      <c r="AB943" s="63"/>
      <c r="AN943" t="str">
        <f t="shared" si="358"/>
        <v>Northbridge</v>
      </c>
      <c r="AO943" s="8" t="s">
        <v>1783</v>
      </c>
      <c r="AP943">
        <v>2</v>
      </c>
      <c r="AR943" s="111">
        <v>25</v>
      </c>
      <c r="AS943" s="113">
        <v>27</v>
      </c>
      <c r="AT943" s="113">
        <v>165</v>
      </c>
      <c r="AU943" s="117">
        <v>46925</v>
      </c>
      <c r="AV943" s="117">
        <f t="shared" si="359"/>
        <v>25027</v>
      </c>
      <c r="AW943" t="s">
        <v>1480</v>
      </c>
      <c r="AX943">
        <f t="shared" si="353"/>
        <v>2546925</v>
      </c>
      <c r="AY943" s="66"/>
      <c r="AZ943" s="66"/>
      <c r="BC943">
        <v>18.059999999999999</v>
      </c>
      <c r="BD943">
        <v>0.88</v>
      </c>
      <c r="BE943">
        <v>17.18</v>
      </c>
      <c r="BH943" s="123">
        <f t="shared" si="354"/>
        <v>0</v>
      </c>
      <c r="BI943" s="123">
        <f t="shared" si="355"/>
        <v>0.53300000000000003</v>
      </c>
      <c r="BJ943">
        <f t="shared" si="356"/>
        <v>0</v>
      </c>
    </row>
    <row r="944" spans="1:62" hidden="1" outlineLevel="1">
      <c r="A944" s="64" t="s">
        <v>2847</v>
      </c>
      <c r="B944" s="8" t="s">
        <v>1328</v>
      </c>
      <c r="C944" s="1">
        <f t="shared" si="346"/>
        <v>1630</v>
      </c>
      <c r="D944" s="5">
        <f>IF(N944&gt;0, RANK(N944,(N944:P944,Q944:AE944)),0)</f>
        <v>1</v>
      </c>
      <c r="E944" s="5">
        <f>IF(O944&gt;0,RANK(O944,(N944:P944,Q944:AE944)),0)</f>
        <v>2</v>
      </c>
      <c r="F944" s="5">
        <f t="shared" si="347"/>
        <v>0</v>
      </c>
      <c r="G944" s="1">
        <f t="shared" si="348"/>
        <v>641</v>
      </c>
      <c r="H944" s="2">
        <f t="shared" si="357"/>
        <v>0.39325153374233129</v>
      </c>
      <c r="I944" s="6"/>
      <c r="J944" s="2">
        <f t="shared" si="349"/>
        <v>0.68404907975460127</v>
      </c>
      <c r="K944" s="2">
        <f t="shared" si="350"/>
        <v>0.29079754601226993</v>
      </c>
      <c r="L944" s="2">
        <f t="shared" si="351"/>
        <v>0</v>
      </c>
      <c r="M944" s="2">
        <f t="shared" si="352"/>
        <v>2.51533742331288E-2</v>
      </c>
      <c r="N944" s="63">
        <v>1115</v>
      </c>
      <c r="O944" s="63">
        <v>474</v>
      </c>
      <c r="P944" s="63"/>
      <c r="Q944" s="63">
        <v>16</v>
      </c>
      <c r="R944" s="63">
        <v>23</v>
      </c>
      <c r="S944" s="63"/>
      <c r="T944" s="63"/>
      <c r="U944" s="63"/>
      <c r="V944" s="63"/>
      <c r="W944" s="63">
        <v>2</v>
      </c>
      <c r="X944" s="63"/>
      <c r="Y944" s="63"/>
      <c r="Z944" s="63"/>
      <c r="AA944" s="63"/>
      <c r="AB944" s="63"/>
      <c r="AN944" t="str">
        <f t="shared" si="358"/>
        <v>Northfield</v>
      </c>
      <c r="AO944" t="s">
        <v>1146</v>
      </c>
      <c r="AP944">
        <v>2</v>
      </c>
      <c r="AR944" s="111">
        <v>25</v>
      </c>
      <c r="AS944" s="113">
        <v>11</v>
      </c>
      <c r="AT944" s="113">
        <v>90</v>
      </c>
      <c r="AU944" s="117">
        <v>47835</v>
      </c>
      <c r="AV944" s="117">
        <f t="shared" si="359"/>
        <v>25011</v>
      </c>
      <c r="AW944" t="s">
        <v>1480</v>
      </c>
      <c r="AX944">
        <f t="shared" si="353"/>
        <v>2547835</v>
      </c>
      <c r="AY944" s="66"/>
      <c r="AZ944" s="66"/>
      <c r="BC944">
        <v>35.36</v>
      </c>
      <c r="BD944">
        <v>0.95</v>
      </c>
      <c r="BE944">
        <v>34.409999999999997</v>
      </c>
      <c r="BH944" s="123">
        <f t="shared" si="354"/>
        <v>0.68400000000000005</v>
      </c>
      <c r="BI944" s="123">
        <f t="shared" si="355"/>
        <v>0</v>
      </c>
      <c r="BJ944">
        <f t="shared" si="356"/>
        <v>0</v>
      </c>
    </row>
    <row r="945" spans="1:62" hidden="1" outlineLevel="1">
      <c r="A945" s="64" t="s">
        <v>2490</v>
      </c>
      <c r="B945" s="8" t="s">
        <v>1328</v>
      </c>
      <c r="C945" s="1">
        <f t="shared" si="346"/>
        <v>9097</v>
      </c>
      <c r="D945" s="5">
        <f>IF(N945&gt;0, RANK(N945,(N945:P945,Q945:AE945)),0)</f>
        <v>1</v>
      </c>
      <c r="E945" s="5">
        <f>IF(O945&gt;0,RANK(O945,(N945:P945,Q945:AE945)),0)</f>
        <v>2</v>
      </c>
      <c r="F945" s="5">
        <f t="shared" si="347"/>
        <v>0</v>
      </c>
      <c r="G945" s="1">
        <f t="shared" si="348"/>
        <v>18</v>
      </c>
      <c r="H945" s="2">
        <f t="shared" si="357"/>
        <v>1.9786742882268878E-3</v>
      </c>
      <c r="I945" s="6"/>
      <c r="J945" s="2">
        <f t="shared" si="349"/>
        <v>0.49192041332307351</v>
      </c>
      <c r="K945" s="2">
        <f t="shared" si="350"/>
        <v>0.48994173903484667</v>
      </c>
      <c r="L945" s="2">
        <f t="shared" si="351"/>
        <v>0</v>
      </c>
      <c r="M945" s="2">
        <f t="shared" si="352"/>
        <v>1.8137847642079874E-2</v>
      </c>
      <c r="N945" s="63">
        <v>4475</v>
      </c>
      <c r="O945" s="63">
        <v>4457</v>
      </c>
      <c r="P945" s="63"/>
      <c r="Q945" s="63">
        <v>99</v>
      </c>
      <c r="R945" s="63">
        <v>50</v>
      </c>
      <c r="S945" s="63"/>
      <c r="T945" s="63"/>
      <c r="U945" s="63"/>
      <c r="V945" s="63"/>
      <c r="W945" s="63">
        <v>16</v>
      </c>
      <c r="X945" s="63"/>
      <c r="Y945" s="63"/>
      <c r="Z945" s="63"/>
      <c r="AA945" s="63"/>
      <c r="AB945" s="63"/>
      <c r="AN945" t="str">
        <f t="shared" si="358"/>
        <v>Norton</v>
      </c>
      <c r="AO945" t="s">
        <v>2226</v>
      </c>
      <c r="AP945">
        <v>4</v>
      </c>
      <c r="AR945" s="111">
        <v>25</v>
      </c>
      <c r="AS945" s="113">
        <v>5</v>
      </c>
      <c r="AT945" s="113">
        <v>65</v>
      </c>
      <c r="AU945" s="117">
        <v>49970</v>
      </c>
      <c r="AV945" s="117">
        <f t="shared" si="359"/>
        <v>25005</v>
      </c>
      <c r="AW945" t="s">
        <v>1480</v>
      </c>
      <c r="AX945">
        <f t="shared" si="353"/>
        <v>2549970</v>
      </c>
      <c r="AY945" s="66"/>
      <c r="AZ945" s="66"/>
      <c r="BC945">
        <v>29.82</v>
      </c>
      <c r="BD945">
        <v>1.1100000000000001</v>
      </c>
      <c r="BE945">
        <v>28.71</v>
      </c>
      <c r="BH945" s="123">
        <f t="shared" si="354"/>
        <v>0.49099999999999999</v>
      </c>
      <c r="BI945" s="123">
        <f t="shared" si="355"/>
        <v>0</v>
      </c>
      <c r="BJ945">
        <f t="shared" si="356"/>
        <v>0</v>
      </c>
    </row>
    <row r="946" spans="1:62" hidden="1" outlineLevel="1">
      <c r="A946" s="64" t="s">
        <v>2909</v>
      </c>
      <c r="B946" s="8" t="s">
        <v>1328</v>
      </c>
      <c r="C946" s="1">
        <f t="shared" si="346"/>
        <v>6491</v>
      </c>
      <c r="D946" s="5">
        <f>IF(N946&gt;0, RANK(N946,(N946:P946,Q946:AE946)),0)</f>
        <v>2</v>
      </c>
      <c r="E946" s="5">
        <f>IF(O946&gt;0,RANK(O946,(N946:P946,Q946:AE946)),0)</f>
        <v>1</v>
      </c>
      <c r="F946" s="5">
        <f t="shared" si="347"/>
        <v>0</v>
      </c>
      <c r="G946" s="1">
        <f t="shared" si="348"/>
        <v>959</v>
      </c>
      <c r="H946" s="2">
        <f t="shared" si="357"/>
        <v>0.14774302880912032</v>
      </c>
      <c r="I946" s="6"/>
      <c r="J946" s="2">
        <f t="shared" si="349"/>
        <v>0.42042828531813281</v>
      </c>
      <c r="K946" s="2">
        <f t="shared" si="350"/>
        <v>0.56817131412725308</v>
      </c>
      <c r="L946" s="2">
        <f t="shared" si="351"/>
        <v>0</v>
      </c>
      <c r="M946" s="2">
        <f t="shared" si="352"/>
        <v>1.140040055461411E-2</v>
      </c>
      <c r="N946" s="63">
        <v>2729</v>
      </c>
      <c r="O946" s="63">
        <v>3688</v>
      </c>
      <c r="P946" s="63"/>
      <c r="Q946" s="63">
        <v>47</v>
      </c>
      <c r="R946" s="63">
        <v>16</v>
      </c>
      <c r="S946" s="63"/>
      <c r="T946" s="63"/>
      <c r="U946" s="63"/>
      <c r="V946" s="63"/>
      <c r="W946" s="63">
        <v>11</v>
      </c>
      <c r="X946" s="63"/>
      <c r="Y946" s="63"/>
      <c r="Z946" s="63"/>
      <c r="AA946" s="63"/>
      <c r="AB946" s="63"/>
      <c r="AN946" t="str">
        <f t="shared" si="358"/>
        <v>Norwell</v>
      </c>
      <c r="AO946" t="s">
        <v>234</v>
      </c>
      <c r="AP946">
        <v>9</v>
      </c>
      <c r="AR946" s="111">
        <v>25</v>
      </c>
      <c r="AS946" s="113">
        <v>23</v>
      </c>
      <c r="AT946" s="113">
        <v>90</v>
      </c>
      <c r="AU946" s="117">
        <v>50145</v>
      </c>
      <c r="AV946" s="117">
        <f t="shared" si="359"/>
        <v>25023</v>
      </c>
      <c r="AW946" t="s">
        <v>1480</v>
      </c>
      <c r="AX946">
        <f t="shared" si="353"/>
        <v>2550145</v>
      </c>
      <c r="AY946" s="66"/>
      <c r="AZ946" s="66"/>
      <c r="BC946">
        <v>21.17</v>
      </c>
      <c r="BD946">
        <v>0.28999999999999998</v>
      </c>
      <c r="BE946">
        <v>20.87</v>
      </c>
      <c r="BH946" s="123">
        <f t="shared" si="354"/>
        <v>0</v>
      </c>
      <c r="BI946" s="123">
        <f t="shared" si="355"/>
        <v>0.56799999999999995</v>
      </c>
      <c r="BJ946">
        <f t="shared" si="356"/>
        <v>0</v>
      </c>
    </row>
    <row r="947" spans="1:62" hidden="1" outlineLevel="1">
      <c r="A947" s="64" t="s">
        <v>3098</v>
      </c>
      <c r="B947" s="8" t="s">
        <v>1328</v>
      </c>
      <c r="C947" s="1">
        <f t="shared" si="346"/>
        <v>14871</v>
      </c>
      <c r="D947" s="5">
        <f>IF(N947&gt;0, RANK(N947,(N947:P947,Q947:AE947)),0)</f>
        <v>1</v>
      </c>
      <c r="E947" s="5">
        <f>IF(O947&gt;0,RANK(O947,(N947:P947,Q947:AE947)),0)</f>
        <v>2</v>
      </c>
      <c r="F947" s="5">
        <f t="shared" si="347"/>
        <v>0</v>
      </c>
      <c r="G947" s="1">
        <f t="shared" si="348"/>
        <v>1846</v>
      </c>
      <c r="H947" s="2">
        <f t="shared" si="357"/>
        <v>0.12413422096698272</v>
      </c>
      <c r="I947" s="6"/>
      <c r="J947" s="2">
        <f t="shared" si="349"/>
        <v>0.55376235626386927</v>
      </c>
      <c r="K947" s="2">
        <f t="shared" si="350"/>
        <v>0.42962813529688654</v>
      </c>
      <c r="L947" s="2">
        <f t="shared" si="351"/>
        <v>0</v>
      </c>
      <c r="M947" s="2">
        <f t="shared" si="352"/>
        <v>1.6609508439244192E-2</v>
      </c>
      <c r="N947" s="63">
        <v>8235</v>
      </c>
      <c r="O947" s="63">
        <v>6389</v>
      </c>
      <c r="P947" s="63"/>
      <c r="Q947" s="63">
        <v>141</v>
      </c>
      <c r="R947" s="63">
        <v>69</v>
      </c>
      <c r="S947" s="63"/>
      <c r="T947" s="63"/>
      <c r="U947" s="63"/>
      <c r="V947" s="63"/>
      <c r="W947" s="63">
        <v>37</v>
      </c>
      <c r="X947" s="63"/>
      <c r="Y947" s="63"/>
      <c r="Z947" s="63"/>
      <c r="AA947" s="63"/>
      <c r="AB947" s="63"/>
      <c r="AN947" t="str">
        <f t="shared" si="358"/>
        <v>Norwood</v>
      </c>
      <c r="AO947" t="s">
        <v>760</v>
      </c>
      <c r="AP947">
        <v>8</v>
      </c>
      <c r="AR947" s="111">
        <v>25</v>
      </c>
      <c r="AS947" s="113">
        <v>21</v>
      </c>
      <c r="AT947" s="113">
        <v>90</v>
      </c>
      <c r="AU947" s="117">
        <v>50250</v>
      </c>
      <c r="AV947" s="117">
        <f t="shared" si="359"/>
        <v>25021</v>
      </c>
      <c r="AW947" t="s">
        <v>1480</v>
      </c>
      <c r="AX947">
        <f t="shared" si="353"/>
        <v>2550250</v>
      </c>
      <c r="AY947" s="66"/>
      <c r="AZ947" s="66"/>
      <c r="BC947">
        <v>10.55</v>
      </c>
      <c r="BD947">
        <v>7.0000000000000007E-2</v>
      </c>
      <c r="BE947">
        <v>10.48</v>
      </c>
      <c r="BH947" s="123">
        <f t="shared" si="354"/>
        <v>0.55300000000000005</v>
      </c>
      <c r="BI947" s="123">
        <f t="shared" si="355"/>
        <v>0</v>
      </c>
      <c r="BJ947">
        <f t="shared" si="356"/>
        <v>0</v>
      </c>
    </row>
    <row r="948" spans="1:62" hidden="1" outlineLevel="1">
      <c r="A948" s="64" t="s">
        <v>2039</v>
      </c>
      <c r="B948" s="8" t="s">
        <v>1328</v>
      </c>
      <c r="C948" s="1">
        <f t="shared" si="346"/>
        <v>2798</v>
      </c>
      <c r="D948" s="5">
        <f>IF(N948&gt;0, RANK(N948,(N948:P948,Q948:AE948)),0)</f>
        <v>1</v>
      </c>
      <c r="E948" s="5">
        <f>IF(O948&gt;0,RANK(O948,(N948:P948,Q948:AE948)),0)</f>
        <v>2</v>
      </c>
      <c r="F948" s="5">
        <f t="shared" si="347"/>
        <v>0</v>
      </c>
      <c r="G948" s="1">
        <f t="shared" si="348"/>
        <v>1173</v>
      </c>
      <c r="H948" s="2">
        <f t="shared" si="357"/>
        <v>0.41922802001429593</v>
      </c>
      <c r="I948" s="6"/>
      <c r="J948" s="2">
        <f t="shared" si="349"/>
        <v>0.70371694067190849</v>
      </c>
      <c r="K948" s="2">
        <f t="shared" si="350"/>
        <v>0.28448892065761255</v>
      </c>
      <c r="L948" s="2">
        <f t="shared" si="351"/>
        <v>0</v>
      </c>
      <c r="M948" s="2">
        <f t="shared" si="352"/>
        <v>1.179413867047896E-2</v>
      </c>
      <c r="N948" s="63">
        <v>1969</v>
      </c>
      <c r="O948" s="63">
        <v>796</v>
      </c>
      <c r="P948" s="63"/>
      <c r="Q948" s="63">
        <v>15</v>
      </c>
      <c r="R948" s="63">
        <v>16</v>
      </c>
      <c r="S948" s="63"/>
      <c r="T948" s="63"/>
      <c r="U948" s="63"/>
      <c r="V948" s="63"/>
      <c r="W948" s="63">
        <v>2</v>
      </c>
      <c r="X948" s="63"/>
      <c r="Y948" s="63"/>
      <c r="Z948" s="63"/>
      <c r="AA948" s="63"/>
      <c r="AB948" s="63"/>
      <c r="AN948" t="str">
        <f t="shared" si="358"/>
        <v>Oak Bluffs</v>
      </c>
      <c r="AO948" t="s">
        <v>3056</v>
      </c>
      <c r="AP948">
        <v>9</v>
      </c>
      <c r="AR948" s="111">
        <v>25</v>
      </c>
      <c r="AS948" s="113">
        <v>7</v>
      </c>
      <c r="AT948" s="113">
        <v>25</v>
      </c>
      <c r="AU948" s="117">
        <v>50390</v>
      </c>
      <c r="AV948" s="117">
        <f t="shared" si="359"/>
        <v>25007</v>
      </c>
      <c r="AW948" t="s">
        <v>1480</v>
      </c>
      <c r="AX948">
        <f t="shared" si="353"/>
        <v>2550390</v>
      </c>
      <c r="AY948" s="66"/>
      <c r="AZ948" s="66"/>
      <c r="BC948">
        <v>25.96</v>
      </c>
      <c r="BD948">
        <v>18.59</v>
      </c>
      <c r="BE948">
        <v>7.37</v>
      </c>
      <c r="BH948" s="123">
        <f t="shared" si="354"/>
        <v>0.70299999999999996</v>
      </c>
      <c r="BI948" s="123">
        <f t="shared" si="355"/>
        <v>0</v>
      </c>
      <c r="BJ948">
        <f t="shared" si="356"/>
        <v>0</v>
      </c>
    </row>
    <row r="949" spans="1:62" hidden="1" outlineLevel="1">
      <c r="A949" s="64" t="s">
        <v>3130</v>
      </c>
      <c r="B949" s="8" t="s">
        <v>1328</v>
      </c>
      <c r="C949" s="1">
        <f t="shared" si="346"/>
        <v>1146</v>
      </c>
      <c r="D949" s="5">
        <f>IF(N949&gt;0, RANK(N949,(N949:P949,Q949:AE949)),0)</f>
        <v>2</v>
      </c>
      <c r="E949" s="5">
        <f>IF(O949&gt;0,RANK(O949,(N949:P949,Q949:AE949)),0)</f>
        <v>1</v>
      </c>
      <c r="F949" s="5">
        <f t="shared" si="347"/>
        <v>0</v>
      </c>
      <c r="G949" s="1">
        <f t="shared" si="348"/>
        <v>100</v>
      </c>
      <c r="H949" s="2">
        <f t="shared" si="357"/>
        <v>8.7260034904013961E-2</v>
      </c>
      <c r="I949" s="6"/>
      <c r="J949" s="2">
        <f t="shared" si="349"/>
        <v>0.44415357766143104</v>
      </c>
      <c r="K949" s="2">
        <f t="shared" si="350"/>
        <v>0.53141361256544506</v>
      </c>
      <c r="L949" s="2">
        <f t="shared" si="351"/>
        <v>0</v>
      </c>
      <c r="M949" s="2">
        <f t="shared" si="352"/>
        <v>2.4432809773123898E-2</v>
      </c>
      <c r="N949" s="63">
        <v>509</v>
      </c>
      <c r="O949" s="63">
        <v>609</v>
      </c>
      <c r="P949" s="63"/>
      <c r="Q949" s="63">
        <v>20</v>
      </c>
      <c r="R949" s="63">
        <v>8</v>
      </c>
      <c r="S949" s="63"/>
      <c r="T949" s="63"/>
      <c r="U949" s="63"/>
      <c r="V949" s="63"/>
      <c r="W949" s="63">
        <v>0</v>
      </c>
      <c r="X949" s="63"/>
      <c r="Y949" s="63"/>
      <c r="Z949" s="63"/>
      <c r="AA949" s="63"/>
      <c r="AB949" s="63"/>
      <c r="AN949" t="str">
        <f t="shared" si="358"/>
        <v>Oakham</v>
      </c>
      <c r="AO949" s="8" t="s">
        <v>1783</v>
      </c>
      <c r="AP949">
        <v>2</v>
      </c>
      <c r="AR949" s="111">
        <v>25</v>
      </c>
      <c r="AS949" s="113">
        <v>27</v>
      </c>
      <c r="AT949" s="113">
        <v>175</v>
      </c>
      <c r="AU949" s="117">
        <v>50670</v>
      </c>
      <c r="AV949" s="117">
        <f t="shared" si="359"/>
        <v>25027</v>
      </c>
      <c r="AW949" t="s">
        <v>1480</v>
      </c>
      <c r="AX949">
        <f t="shared" si="353"/>
        <v>2550670</v>
      </c>
      <c r="AY949" s="66"/>
      <c r="AZ949" s="66"/>
      <c r="BC949">
        <v>21.53</v>
      </c>
      <c r="BD949">
        <v>0.41</v>
      </c>
      <c r="BE949">
        <v>21.12</v>
      </c>
      <c r="BH949" s="123">
        <f t="shared" si="354"/>
        <v>0</v>
      </c>
      <c r="BI949" s="123">
        <f t="shared" si="355"/>
        <v>0.53100000000000003</v>
      </c>
      <c r="BJ949">
        <f t="shared" si="356"/>
        <v>0</v>
      </c>
    </row>
    <row r="950" spans="1:62" hidden="1" outlineLevel="1">
      <c r="A950" s="64" t="s">
        <v>2024</v>
      </c>
      <c r="B950" s="8" t="s">
        <v>1328</v>
      </c>
      <c r="C950" s="1">
        <f t="shared" si="346"/>
        <v>3235</v>
      </c>
      <c r="D950" s="5">
        <f>IF(N950&gt;0, RANK(N950,(N950:P950,Q950:AE950)),0)</f>
        <v>1</v>
      </c>
      <c r="E950" s="5">
        <f>IF(O950&gt;0,RANK(O950,(N950:P950,Q950:AE950)),0)</f>
        <v>2</v>
      </c>
      <c r="F950" s="5">
        <f t="shared" si="347"/>
        <v>0</v>
      </c>
      <c r="G950" s="1">
        <f t="shared" si="348"/>
        <v>493</v>
      </c>
      <c r="H950" s="2">
        <f t="shared" si="357"/>
        <v>0.15239567233384854</v>
      </c>
      <c r="I950" s="6"/>
      <c r="J950" s="2">
        <f t="shared" si="349"/>
        <v>0.56197836166924264</v>
      </c>
      <c r="K950" s="2">
        <f t="shared" si="350"/>
        <v>0.4095826893353941</v>
      </c>
      <c r="L950" s="2">
        <f t="shared" si="351"/>
        <v>0</v>
      </c>
      <c r="M950" s="2">
        <f t="shared" si="352"/>
        <v>2.8438948995363256E-2</v>
      </c>
      <c r="N950" s="63">
        <v>1818</v>
      </c>
      <c r="O950" s="63">
        <v>1325</v>
      </c>
      <c r="P950" s="63"/>
      <c r="Q950" s="63">
        <v>65</v>
      </c>
      <c r="R950" s="63">
        <v>27</v>
      </c>
      <c r="S950" s="63"/>
      <c r="T950" s="63"/>
      <c r="U950" s="63"/>
      <c r="V950" s="63"/>
      <c r="W950" s="63">
        <v>0</v>
      </c>
      <c r="X950" s="63"/>
      <c r="Y950" s="63"/>
      <c r="Z950" s="63"/>
      <c r="AA950" s="63"/>
      <c r="AB950" s="63"/>
      <c r="AN950" t="str">
        <f t="shared" si="358"/>
        <v>Orange</v>
      </c>
      <c r="AO950" t="s">
        <v>1146</v>
      </c>
      <c r="AP950">
        <v>2</v>
      </c>
      <c r="AR950" s="111">
        <v>25</v>
      </c>
      <c r="AS950" s="113">
        <v>11</v>
      </c>
      <c r="AT950" s="113">
        <v>95</v>
      </c>
      <c r="AU950" s="117">
        <v>51265</v>
      </c>
      <c r="AV950" s="117">
        <f t="shared" si="359"/>
        <v>25011</v>
      </c>
      <c r="AW950" t="s">
        <v>1480</v>
      </c>
      <c r="AX950">
        <f t="shared" si="353"/>
        <v>2551265</v>
      </c>
      <c r="AY950" s="66"/>
      <c r="AZ950" s="66"/>
      <c r="BC950">
        <v>35.99</v>
      </c>
      <c r="BD950">
        <v>0.62</v>
      </c>
      <c r="BE950">
        <v>35.36</v>
      </c>
      <c r="BH950" s="123">
        <f t="shared" si="354"/>
        <v>0.56100000000000005</v>
      </c>
      <c r="BI950" s="123">
        <f t="shared" si="355"/>
        <v>0</v>
      </c>
      <c r="BJ950">
        <f t="shared" si="356"/>
        <v>0</v>
      </c>
    </row>
    <row r="951" spans="1:62" hidden="1" outlineLevel="1">
      <c r="A951" s="64" t="s">
        <v>408</v>
      </c>
      <c r="B951" s="8" t="s">
        <v>1328</v>
      </c>
      <c r="C951" s="1">
        <f t="shared" si="346"/>
        <v>4528</v>
      </c>
      <c r="D951" s="5">
        <f>IF(N951&gt;0, RANK(N951,(N951:P951,Q951:AE951)),0)</f>
        <v>1</v>
      </c>
      <c r="E951" s="5">
        <f>IF(O951&gt;0,RANK(O951,(N951:P951,Q951:AE951)),0)</f>
        <v>2</v>
      </c>
      <c r="F951" s="5">
        <f t="shared" si="347"/>
        <v>0</v>
      </c>
      <c r="G951" s="1">
        <f t="shared" si="348"/>
        <v>587</v>
      </c>
      <c r="H951" s="2">
        <f t="shared" si="357"/>
        <v>0.12963780918727916</v>
      </c>
      <c r="I951" s="6"/>
      <c r="J951" s="2">
        <f t="shared" si="349"/>
        <v>0.55874558303886923</v>
      </c>
      <c r="K951" s="2">
        <f t="shared" si="350"/>
        <v>0.4291077738515901</v>
      </c>
      <c r="L951" s="2">
        <f t="shared" si="351"/>
        <v>0</v>
      </c>
      <c r="M951" s="2">
        <f t="shared" si="352"/>
        <v>1.2146643109540667E-2</v>
      </c>
      <c r="N951" s="63">
        <v>2530</v>
      </c>
      <c r="O951" s="63">
        <v>1943</v>
      </c>
      <c r="P951" s="63"/>
      <c r="Q951" s="63">
        <v>27</v>
      </c>
      <c r="R951" s="63">
        <v>23</v>
      </c>
      <c r="S951" s="63"/>
      <c r="T951" s="63"/>
      <c r="U951" s="63"/>
      <c r="V951" s="63"/>
      <c r="W951" s="63">
        <v>5</v>
      </c>
      <c r="X951" s="63"/>
      <c r="Y951" s="63"/>
      <c r="Z951" s="63"/>
      <c r="AA951" s="63"/>
      <c r="AB951" s="63"/>
      <c r="AN951" t="str">
        <f t="shared" si="358"/>
        <v>Orleans</v>
      </c>
      <c r="AO951" t="s">
        <v>2425</v>
      </c>
      <c r="AP951">
        <v>9</v>
      </c>
      <c r="AR951" s="111">
        <v>25</v>
      </c>
      <c r="AS951" s="113">
        <v>1</v>
      </c>
      <c r="AT951" s="113">
        <v>50</v>
      </c>
      <c r="AU951" s="117">
        <v>51440</v>
      </c>
      <c r="AV951" s="117">
        <f t="shared" si="359"/>
        <v>25001</v>
      </c>
      <c r="AW951" t="s">
        <v>1480</v>
      </c>
      <c r="AX951">
        <f t="shared" si="353"/>
        <v>2551440</v>
      </c>
      <c r="AY951" s="66"/>
      <c r="AZ951" s="66"/>
      <c r="BC951">
        <v>21.08</v>
      </c>
      <c r="BD951">
        <v>6.9</v>
      </c>
      <c r="BE951">
        <v>14.17</v>
      </c>
      <c r="BH951" s="123">
        <f t="shared" si="354"/>
        <v>0.55800000000000005</v>
      </c>
      <c r="BI951" s="123">
        <f t="shared" si="355"/>
        <v>0</v>
      </c>
      <c r="BJ951">
        <f t="shared" si="356"/>
        <v>0</v>
      </c>
    </row>
    <row r="952" spans="1:62" hidden="1" outlineLevel="1">
      <c r="A952" s="64" t="s">
        <v>3032</v>
      </c>
      <c r="B952" s="8" t="s">
        <v>1328</v>
      </c>
      <c r="C952" s="1">
        <f t="shared" si="346"/>
        <v>831</v>
      </c>
      <c r="D952" s="5">
        <f>IF(N952&gt;0, RANK(N952,(N952:P952,Q952:AE952)),0)</f>
        <v>1</v>
      </c>
      <c r="E952" s="5">
        <f>IF(O952&gt;0,RANK(O952,(N952:P952,Q952:AE952)),0)</f>
        <v>2</v>
      </c>
      <c r="F952" s="5">
        <f t="shared" si="347"/>
        <v>0</v>
      </c>
      <c r="G952" s="1">
        <f t="shared" si="348"/>
        <v>177</v>
      </c>
      <c r="H952" s="2">
        <f t="shared" si="357"/>
        <v>0.21299638989169675</v>
      </c>
      <c r="I952" s="6"/>
      <c r="J952" s="2">
        <f t="shared" si="349"/>
        <v>0.58844765342960292</v>
      </c>
      <c r="K952" s="2">
        <f t="shared" si="350"/>
        <v>0.37545126353790614</v>
      </c>
      <c r="L952" s="2">
        <f t="shared" si="351"/>
        <v>0</v>
      </c>
      <c r="M952" s="2">
        <f t="shared" si="352"/>
        <v>3.6101083032490933E-2</v>
      </c>
      <c r="N952" s="63">
        <v>489</v>
      </c>
      <c r="O952" s="63">
        <v>312</v>
      </c>
      <c r="P952" s="63"/>
      <c r="Q952" s="63">
        <v>18</v>
      </c>
      <c r="R952" s="63">
        <v>11</v>
      </c>
      <c r="S952" s="63"/>
      <c r="T952" s="63"/>
      <c r="U952" s="63"/>
      <c r="V952" s="63"/>
      <c r="W952" s="63">
        <v>1</v>
      </c>
      <c r="X952" s="63"/>
      <c r="Y952" s="63"/>
      <c r="Z952" s="63"/>
      <c r="AA952" s="63"/>
      <c r="AB952" s="63"/>
      <c r="AN952" t="str">
        <f t="shared" si="358"/>
        <v>Otis</v>
      </c>
      <c r="AO952" t="s">
        <v>2326</v>
      </c>
      <c r="AP952">
        <v>1</v>
      </c>
      <c r="AR952" s="111">
        <v>25</v>
      </c>
      <c r="AS952" s="113">
        <v>3</v>
      </c>
      <c r="AT952" s="113">
        <v>100</v>
      </c>
      <c r="AU952" s="117">
        <v>51580</v>
      </c>
      <c r="AV952" s="117">
        <f t="shared" si="359"/>
        <v>25003</v>
      </c>
      <c r="AW952" t="s">
        <v>1480</v>
      </c>
      <c r="AX952">
        <f t="shared" si="353"/>
        <v>2551580</v>
      </c>
      <c r="AY952" s="66"/>
      <c r="AZ952" s="66"/>
      <c r="BC952">
        <v>38.03</v>
      </c>
      <c r="BD952">
        <v>2.19</v>
      </c>
      <c r="BE952">
        <v>35.840000000000003</v>
      </c>
      <c r="BH952" s="123">
        <f t="shared" si="354"/>
        <v>0.58799999999999997</v>
      </c>
      <c r="BI952" s="123">
        <f t="shared" si="355"/>
        <v>0</v>
      </c>
      <c r="BJ952">
        <f t="shared" si="356"/>
        <v>0</v>
      </c>
    </row>
    <row r="953" spans="1:62" hidden="1" outlineLevel="1">
      <c r="A953" s="64" t="s">
        <v>2397</v>
      </c>
      <c r="B953" s="8" t="s">
        <v>1328</v>
      </c>
      <c r="C953" s="1">
        <f t="shared" si="346"/>
        <v>6520</v>
      </c>
      <c r="D953" s="5">
        <f>IF(N953&gt;0, RANK(N953,(N953:P953,Q953:AE953)),0)</f>
        <v>2</v>
      </c>
      <c r="E953" s="5">
        <f>IF(O953&gt;0,RANK(O953,(N953:P953,Q953:AE953)),0)</f>
        <v>1</v>
      </c>
      <c r="F953" s="5">
        <f t="shared" si="347"/>
        <v>0</v>
      </c>
      <c r="G953" s="1">
        <f t="shared" si="348"/>
        <v>137</v>
      </c>
      <c r="H953" s="2">
        <f t="shared" si="357"/>
        <v>2.1012269938650307E-2</v>
      </c>
      <c r="I953" s="6"/>
      <c r="J953" s="2">
        <f t="shared" si="349"/>
        <v>0.4794478527607362</v>
      </c>
      <c r="K953" s="2">
        <f t="shared" si="350"/>
        <v>0.50046012269938656</v>
      </c>
      <c r="L953" s="2">
        <f t="shared" si="351"/>
        <v>0</v>
      </c>
      <c r="M953" s="2">
        <f t="shared" si="352"/>
        <v>2.009202453987724E-2</v>
      </c>
      <c r="N953" s="63">
        <v>3126</v>
      </c>
      <c r="O953" s="63">
        <v>3263</v>
      </c>
      <c r="P953" s="63"/>
      <c r="Q953" s="63">
        <v>75</v>
      </c>
      <c r="R953" s="63">
        <v>33</v>
      </c>
      <c r="S953" s="63"/>
      <c r="T953" s="63"/>
      <c r="U953" s="63"/>
      <c r="V953" s="63"/>
      <c r="W953" s="63">
        <v>23</v>
      </c>
      <c r="X953" s="63"/>
      <c r="Y953" s="63"/>
      <c r="Z953" s="63"/>
      <c r="AA953" s="63"/>
      <c r="AB953" s="63"/>
      <c r="AN953" t="str">
        <f t="shared" si="358"/>
        <v>Oxford</v>
      </c>
      <c r="AO953" s="8" t="s">
        <v>1783</v>
      </c>
      <c r="AP953">
        <v>2</v>
      </c>
      <c r="AR953" s="111">
        <v>25</v>
      </c>
      <c r="AS953" s="113">
        <v>27</v>
      </c>
      <c r="AT953" s="113">
        <v>180</v>
      </c>
      <c r="AU953" s="117">
        <v>51825</v>
      </c>
      <c r="AV953" s="117">
        <f t="shared" si="359"/>
        <v>25027</v>
      </c>
      <c r="AW953" t="s">
        <v>1480</v>
      </c>
      <c r="AX953">
        <f t="shared" si="353"/>
        <v>2551825</v>
      </c>
      <c r="AY953" s="66"/>
      <c r="AZ953" s="66"/>
      <c r="BC953">
        <v>27.51</v>
      </c>
      <c r="BD953">
        <v>0.88</v>
      </c>
      <c r="BE953">
        <v>26.63</v>
      </c>
      <c r="BH953" s="123">
        <f t="shared" si="354"/>
        <v>0</v>
      </c>
      <c r="BI953" s="123">
        <f t="shared" si="355"/>
        <v>0.5</v>
      </c>
      <c r="BJ953">
        <f t="shared" si="356"/>
        <v>0</v>
      </c>
    </row>
    <row r="954" spans="1:62" hidden="1" outlineLevel="1">
      <c r="A954" s="64" t="s">
        <v>2399</v>
      </c>
      <c r="B954" s="8" t="s">
        <v>1328</v>
      </c>
      <c r="C954" s="1">
        <f t="shared" si="346"/>
        <v>5641</v>
      </c>
      <c r="D954" s="5">
        <f>IF(N954&gt;0, RANK(N954,(N954:P954,Q954:AE954)),0)</f>
        <v>1</v>
      </c>
      <c r="E954" s="5">
        <f>IF(O954&gt;0,RANK(O954,(N954:P954,Q954:AE954)),0)</f>
        <v>2</v>
      </c>
      <c r="F954" s="5">
        <f t="shared" si="347"/>
        <v>0</v>
      </c>
      <c r="G954" s="1">
        <f t="shared" si="348"/>
        <v>550</v>
      </c>
      <c r="H954" s="2">
        <f t="shared" si="357"/>
        <v>9.750044318383265E-2</v>
      </c>
      <c r="I954" s="6"/>
      <c r="J954" s="2">
        <f t="shared" si="349"/>
        <v>0.53501152277964903</v>
      </c>
      <c r="K954" s="2">
        <f t="shared" si="350"/>
        <v>0.43751107959581637</v>
      </c>
      <c r="L954" s="2">
        <f t="shared" si="351"/>
        <v>0</v>
      </c>
      <c r="M954" s="2">
        <f t="shared" si="352"/>
        <v>2.7477397624534605E-2</v>
      </c>
      <c r="N954" s="63">
        <v>3018</v>
      </c>
      <c r="O954" s="63">
        <v>2468</v>
      </c>
      <c r="P954" s="63"/>
      <c r="Q954" s="63">
        <v>91</v>
      </c>
      <c r="R954" s="63">
        <v>43</v>
      </c>
      <c r="S954" s="63"/>
      <c r="T954" s="63"/>
      <c r="U954" s="63"/>
      <c r="V954" s="63"/>
      <c r="W954" s="63">
        <v>21</v>
      </c>
      <c r="X954" s="63"/>
      <c r="Y954" s="63"/>
      <c r="Z954" s="63"/>
      <c r="AA954" s="63"/>
      <c r="AB954" s="63"/>
      <c r="AN954" t="str">
        <f t="shared" si="358"/>
        <v>Palmer</v>
      </c>
      <c r="AO954" t="s">
        <v>2870</v>
      </c>
      <c r="AR954" s="111">
        <v>25</v>
      </c>
      <c r="AS954" s="113">
        <v>13</v>
      </c>
      <c r="AT954" s="113">
        <v>75</v>
      </c>
      <c r="AU954" s="117">
        <v>52105</v>
      </c>
      <c r="AV954" s="117">
        <f t="shared" si="359"/>
        <v>25013</v>
      </c>
      <c r="AW954" t="s">
        <v>1480</v>
      </c>
      <c r="AX954">
        <f t="shared" si="353"/>
        <v>2552105</v>
      </c>
      <c r="AY954" s="66"/>
      <c r="AZ954" s="66"/>
      <c r="BC954">
        <v>32.020000000000003</v>
      </c>
      <c r="BD954">
        <v>0.49</v>
      </c>
      <c r="BE954">
        <v>31.53</v>
      </c>
      <c r="BH954" s="123">
        <f t="shared" si="354"/>
        <v>0.53500000000000003</v>
      </c>
      <c r="BI954" s="123">
        <f t="shared" si="355"/>
        <v>0</v>
      </c>
      <c r="BJ954">
        <f t="shared" si="356"/>
        <v>0</v>
      </c>
    </row>
    <row r="955" spans="1:62" hidden="1" outlineLevel="1">
      <c r="A955" s="64" t="s">
        <v>3104</v>
      </c>
      <c r="B955" s="8" t="s">
        <v>1328</v>
      </c>
      <c r="C955" s="1">
        <f t="shared" si="346"/>
        <v>2519</v>
      </c>
      <c r="D955" s="5">
        <f>IF(N955&gt;0, RANK(N955,(N955:P955,Q955:AE955)),0)</f>
        <v>2</v>
      </c>
      <c r="E955" s="5">
        <f>IF(O955&gt;0,RANK(O955,(N955:P955,Q955:AE955)),0)</f>
        <v>1</v>
      </c>
      <c r="F955" s="5">
        <f t="shared" si="347"/>
        <v>0</v>
      </c>
      <c r="G955" s="1">
        <f t="shared" si="348"/>
        <v>238</v>
      </c>
      <c r="H955" s="2">
        <f t="shared" si="357"/>
        <v>9.4481937276697098E-2</v>
      </c>
      <c r="I955" s="6"/>
      <c r="J955" s="2">
        <f t="shared" si="349"/>
        <v>0.4462088130210401</v>
      </c>
      <c r="K955" s="2">
        <f t="shared" si="350"/>
        <v>0.54069075029773717</v>
      </c>
      <c r="L955" s="2">
        <f t="shared" si="351"/>
        <v>0</v>
      </c>
      <c r="M955" s="2">
        <f t="shared" si="352"/>
        <v>1.3100436681222738E-2</v>
      </c>
      <c r="N955" s="63">
        <v>1124</v>
      </c>
      <c r="O955" s="63">
        <v>1362</v>
      </c>
      <c r="P955" s="63"/>
      <c r="Q955" s="63">
        <v>15</v>
      </c>
      <c r="R955" s="63">
        <v>15</v>
      </c>
      <c r="S955" s="63"/>
      <c r="T955" s="63"/>
      <c r="U955" s="63"/>
      <c r="V955" s="63"/>
      <c r="W955" s="63">
        <v>3</v>
      </c>
      <c r="X955" s="63"/>
      <c r="Y955" s="63"/>
      <c r="Z955" s="63"/>
      <c r="AA955" s="63"/>
      <c r="AB955" s="63"/>
      <c r="AN955" t="str">
        <f t="shared" si="358"/>
        <v>Paxton</v>
      </c>
      <c r="AO955" s="8" t="s">
        <v>1783</v>
      </c>
      <c r="AP955">
        <v>2</v>
      </c>
      <c r="AR955" s="111">
        <v>25</v>
      </c>
      <c r="AS955" s="113">
        <v>27</v>
      </c>
      <c r="AT955" s="113">
        <v>185</v>
      </c>
      <c r="AU955" s="117">
        <v>52420</v>
      </c>
      <c r="AV955" s="117">
        <f t="shared" si="359"/>
        <v>25027</v>
      </c>
      <c r="AW955" t="s">
        <v>1480</v>
      </c>
      <c r="AX955">
        <f t="shared" si="353"/>
        <v>2552420</v>
      </c>
      <c r="AY955" s="66"/>
      <c r="AZ955" s="66"/>
      <c r="BC955">
        <v>15.48</v>
      </c>
      <c r="BD955">
        <v>0.74</v>
      </c>
      <c r="BE955">
        <v>14.73</v>
      </c>
      <c r="BH955" s="123">
        <f t="shared" si="354"/>
        <v>0</v>
      </c>
      <c r="BI955" s="123">
        <f t="shared" si="355"/>
        <v>0.54</v>
      </c>
      <c r="BJ955">
        <f t="shared" si="356"/>
        <v>0</v>
      </c>
    </row>
    <row r="956" spans="1:62" hidden="1" outlineLevel="1">
      <c r="A956" s="64" t="s">
        <v>3071</v>
      </c>
      <c r="B956" s="8" t="s">
        <v>1328</v>
      </c>
      <c r="C956" s="1">
        <f t="shared" si="346"/>
        <v>26999</v>
      </c>
      <c r="D956" s="5">
        <f>IF(N956&gt;0, RANK(N956,(N956:P956,Q956:AE956)),0)</f>
        <v>1</v>
      </c>
      <c r="E956" s="5">
        <f>IF(O956&gt;0,RANK(O956,(N956:P956,Q956:AE956)),0)</f>
        <v>2</v>
      </c>
      <c r="F956" s="5">
        <f t="shared" si="347"/>
        <v>0</v>
      </c>
      <c r="G956" s="1">
        <f t="shared" si="348"/>
        <v>3405</v>
      </c>
      <c r="H956" s="2">
        <f t="shared" si="357"/>
        <v>0.12611578206600244</v>
      </c>
      <c r="I956" s="6"/>
      <c r="J956" s="2">
        <f t="shared" si="349"/>
        <v>0.55657616948775879</v>
      </c>
      <c r="K956" s="2">
        <f t="shared" si="350"/>
        <v>0.43046038742175635</v>
      </c>
      <c r="L956" s="2">
        <f t="shared" si="351"/>
        <v>0</v>
      </c>
      <c r="M956" s="2">
        <f t="shared" si="352"/>
        <v>1.2963443090484861E-2</v>
      </c>
      <c r="N956" s="63">
        <v>15027</v>
      </c>
      <c r="O956" s="63">
        <v>11622</v>
      </c>
      <c r="P956" s="63"/>
      <c r="Q956" s="63">
        <v>194</v>
      </c>
      <c r="R956" s="63">
        <v>72</v>
      </c>
      <c r="S956" s="63"/>
      <c r="T956" s="63"/>
      <c r="U956" s="63"/>
      <c r="V956" s="63"/>
      <c r="W956" s="63">
        <v>84</v>
      </c>
      <c r="X956" s="63"/>
      <c r="Y956" s="63"/>
      <c r="Z956" s="63"/>
      <c r="AA956" s="63"/>
      <c r="AB956" s="63"/>
      <c r="AN956" t="str">
        <f t="shared" si="358"/>
        <v>Peabody</v>
      </c>
      <c r="AO956" t="s">
        <v>849</v>
      </c>
      <c r="AP956">
        <v>6</v>
      </c>
      <c r="AR956" s="111">
        <v>25</v>
      </c>
      <c r="AS956" s="113">
        <v>9</v>
      </c>
      <c r="AT956" s="113">
        <v>125</v>
      </c>
      <c r="AU956" s="117">
        <v>52490</v>
      </c>
      <c r="AV956" s="117">
        <f t="shared" si="359"/>
        <v>25009</v>
      </c>
      <c r="AW956" t="s">
        <v>1257</v>
      </c>
      <c r="AX956">
        <f t="shared" si="353"/>
        <v>2552490</v>
      </c>
      <c r="AY956" s="66"/>
      <c r="AZ956" s="66"/>
      <c r="BC956">
        <v>16.87</v>
      </c>
      <c r="BD956">
        <v>0.48</v>
      </c>
      <c r="BE956">
        <v>16.399999999999999</v>
      </c>
      <c r="BH956" s="123">
        <f t="shared" si="354"/>
        <v>0.55600000000000005</v>
      </c>
      <c r="BI956" s="123">
        <f t="shared" si="355"/>
        <v>0</v>
      </c>
      <c r="BJ956">
        <f t="shared" si="356"/>
        <v>0</v>
      </c>
    </row>
    <row r="957" spans="1:62" hidden="1" outlineLevel="1">
      <c r="A957" s="64" t="s">
        <v>2132</v>
      </c>
      <c r="B957" s="8" t="s">
        <v>1328</v>
      </c>
      <c r="C957" s="1">
        <f t="shared" si="346"/>
        <v>889</v>
      </c>
      <c r="D957" s="5">
        <f>IF(N957&gt;0, RANK(N957,(N957:P957,Q957:AE957)),0)</f>
        <v>1</v>
      </c>
      <c r="E957" s="5">
        <f>IF(O957&gt;0,RANK(O957,(N957:P957,Q957:AE957)),0)</f>
        <v>2</v>
      </c>
      <c r="F957" s="5">
        <f t="shared" si="347"/>
        <v>0</v>
      </c>
      <c r="G957" s="1">
        <f t="shared" si="348"/>
        <v>596</v>
      </c>
      <c r="H957" s="2">
        <f t="shared" si="357"/>
        <v>0.67041619797525309</v>
      </c>
      <c r="I957" s="6"/>
      <c r="J957" s="2">
        <f t="shared" si="349"/>
        <v>0.81889763779527558</v>
      </c>
      <c r="K957" s="2">
        <f t="shared" si="350"/>
        <v>0.14848143982002249</v>
      </c>
      <c r="L957" s="2">
        <f t="shared" si="351"/>
        <v>0</v>
      </c>
      <c r="M957" s="2">
        <f t="shared" si="352"/>
        <v>3.2620922384701934E-2</v>
      </c>
      <c r="N957" s="63">
        <v>728</v>
      </c>
      <c r="O957" s="63">
        <v>132</v>
      </c>
      <c r="P957" s="63"/>
      <c r="Q957" s="63">
        <v>6</v>
      </c>
      <c r="R957" s="63">
        <v>22</v>
      </c>
      <c r="S957" s="63"/>
      <c r="T957" s="63"/>
      <c r="U957" s="63"/>
      <c r="V957" s="63"/>
      <c r="W957" s="63">
        <v>1</v>
      </c>
      <c r="X957" s="63"/>
      <c r="Y957" s="63"/>
      <c r="Z957" s="63"/>
      <c r="AA957" s="63"/>
      <c r="AB957" s="63"/>
      <c r="AN957" t="str">
        <f t="shared" si="358"/>
        <v>Pelham</v>
      </c>
      <c r="AO957" t="s">
        <v>2187</v>
      </c>
      <c r="AP957">
        <v>2</v>
      </c>
      <c r="AR957" s="111">
        <v>25</v>
      </c>
      <c r="AS957" s="113">
        <v>15</v>
      </c>
      <c r="AT957" s="113">
        <v>65</v>
      </c>
      <c r="AU957" s="117">
        <v>52560</v>
      </c>
      <c r="AV957" s="117">
        <f t="shared" si="359"/>
        <v>25015</v>
      </c>
      <c r="AW957" t="s">
        <v>1480</v>
      </c>
      <c r="AX957">
        <f t="shared" si="353"/>
        <v>2552560</v>
      </c>
      <c r="AY957" s="66"/>
      <c r="AZ957" s="66"/>
      <c r="BC957">
        <v>26.5</v>
      </c>
      <c r="BD957">
        <v>1.43</v>
      </c>
      <c r="BE957">
        <v>25.07</v>
      </c>
      <c r="BH957" s="123">
        <f t="shared" si="354"/>
        <v>0.81799999999999995</v>
      </c>
      <c r="BI957" s="123">
        <f t="shared" si="355"/>
        <v>0</v>
      </c>
      <c r="BJ957">
        <f t="shared" si="356"/>
        <v>0</v>
      </c>
    </row>
    <row r="958" spans="1:62" hidden="1" outlineLevel="1">
      <c r="A958" s="64" t="s">
        <v>2115</v>
      </c>
      <c r="B958" s="8" t="s">
        <v>1328</v>
      </c>
      <c r="C958" s="1">
        <f t="shared" si="346"/>
        <v>9806</v>
      </c>
      <c r="D958" s="5">
        <f>IF(N958&gt;0, RANK(N958,(N958:P958,Q958:AE958)),0)</f>
        <v>2</v>
      </c>
      <c r="E958" s="5">
        <f>IF(O958&gt;0,RANK(O958,(N958:P958,Q958:AE958)),0)</f>
        <v>1</v>
      </c>
      <c r="F958" s="5">
        <f t="shared" si="347"/>
        <v>0</v>
      </c>
      <c r="G958" s="1">
        <f t="shared" si="348"/>
        <v>496</v>
      </c>
      <c r="H958" s="2">
        <f t="shared" si="357"/>
        <v>5.0581276769324904E-2</v>
      </c>
      <c r="I958" s="6"/>
      <c r="J958" s="2">
        <f t="shared" si="349"/>
        <v>0.46736691821333876</v>
      </c>
      <c r="K958" s="2">
        <f t="shared" si="350"/>
        <v>0.51794819498266365</v>
      </c>
      <c r="L958" s="2">
        <f t="shared" si="351"/>
        <v>0</v>
      </c>
      <c r="M958" s="2">
        <f t="shared" si="352"/>
        <v>1.4684886803997599E-2</v>
      </c>
      <c r="N958" s="63">
        <v>4583</v>
      </c>
      <c r="O958" s="63">
        <v>5079</v>
      </c>
      <c r="P958" s="63"/>
      <c r="Q958" s="63">
        <v>84</v>
      </c>
      <c r="R958" s="63">
        <v>28</v>
      </c>
      <c r="S958" s="63"/>
      <c r="T958" s="63"/>
      <c r="U958" s="63"/>
      <c r="V958" s="63"/>
      <c r="W958" s="63">
        <v>32</v>
      </c>
      <c r="X958" s="63"/>
      <c r="Y958" s="63"/>
      <c r="Z958" s="63"/>
      <c r="AA958" s="63"/>
      <c r="AB958" s="63"/>
      <c r="AN958" t="str">
        <f t="shared" si="358"/>
        <v>Pembroke</v>
      </c>
      <c r="AO958" t="s">
        <v>234</v>
      </c>
      <c r="AP958">
        <v>9</v>
      </c>
      <c r="AR958" s="111">
        <v>25</v>
      </c>
      <c r="AS958" s="113">
        <v>23</v>
      </c>
      <c r="AT958" s="113">
        <v>95</v>
      </c>
      <c r="AU958" s="117">
        <v>52630</v>
      </c>
      <c r="AV958" s="117">
        <f t="shared" si="359"/>
        <v>25023</v>
      </c>
      <c r="AW958" t="s">
        <v>1480</v>
      </c>
      <c r="AX958">
        <f t="shared" si="353"/>
        <v>2552630</v>
      </c>
      <c r="AY958" s="66"/>
      <c r="AZ958" s="66"/>
      <c r="BC958">
        <v>23.47</v>
      </c>
      <c r="BD958">
        <v>1.63</v>
      </c>
      <c r="BE958">
        <v>21.84</v>
      </c>
      <c r="BH958" s="123">
        <f t="shared" si="354"/>
        <v>0</v>
      </c>
      <c r="BI958" s="123">
        <f t="shared" si="355"/>
        <v>0.51700000000000002</v>
      </c>
      <c r="BJ958">
        <f t="shared" si="356"/>
        <v>0</v>
      </c>
    </row>
    <row r="959" spans="1:62" hidden="1" outlineLevel="1">
      <c r="A959" s="64" t="s">
        <v>1419</v>
      </c>
      <c r="B959" s="8" t="s">
        <v>1328</v>
      </c>
      <c r="C959" s="1">
        <f t="shared" si="346"/>
        <v>6501</v>
      </c>
      <c r="D959" s="5">
        <f>IF(N959&gt;0, RANK(N959,(N959:P959,Q959:AE959)),0)</f>
        <v>2</v>
      </c>
      <c r="E959" s="5">
        <f>IF(O959&gt;0,RANK(O959,(N959:P959,Q959:AE959)),0)</f>
        <v>1</v>
      </c>
      <c r="F959" s="5">
        <f t="shared" si="347"/>
        <v>0</v>
      </c>
      <c r="G959" s="1">
        <f t="shared" si="348"/>
        <v>490</v>
      </c>
      <c r="H959" s="2">
        <f t="shared" si="357"/>
        <v>7.5373019535456082E-2</v>
      </c>
      <c r="I959" s="6"/>
      <c r="J959" s="2">
        <f t="shared" si="349"/>
        <v>0.45162282725734504</v>
      </c>
      <c r="K959" s="2">
        <f t="shared" si="350"/>
        <v>0.52699584679280109</v>
      </c>
      <c r="L959" s="2">
        <f t="shared" si="351"/>
        <v>0</v>
      </c>
      <c r="M959" s="2">
        <f t="shared" si="352"/>
        <v>2.1381325949853869E-2</v>
      </c>
      <c r="N959" s="63">
        <v>2936</v>
      </c>
      <c r="O959" s="63">
        <v>3426</v>
      </c>
      <c r="P959" s="63"/>
      <c r="Q959" s="63">
        <v>91</v>
      </c>
      <c r="R959" s="63">
        <v>30</v>
      </c>
      <c r="S959" s="63"/>
      <c r="T959" s="63"/>
      <c r="U959" s="63"/>
      <c r="V959" s="63"/>
      <c r="W959" s="63">
        <v>18</v>
      </c>
      <c r="X959" s="63"/>
      <c r="Y959" s="63"/>
      <c r="Z959" s="63"/>
      <c r="AA959" s="63"/>
      <c r="AB959" s="63"/>
      <c r="AN959" t="str">
        <f t="shared" si="358"/>
        <v>Pepperell</v>
      </c>
      <c r="AO959" t="s">
        <v>506</v>
      </c>
      <c r="AP959">
        <v>3</v>
      </c>
      <c r="AR959" s="111">
        <v>25</v>
      </c>
      <c r="AS959" s="113">
        <v>17</v>
      </c>
      <c r="AT959" s="113">
        <v>175</v>
      </c>
      <c r="AU959" s="117">
        <v>52805</v>
      </c>
      <c r="AV959" s="117">
        <f t="shared" si="359"/>
        <v>25017</v>
      </c>
      <c r="AW959" t="s">
        <v>1480</v>
      </c>
      <c r="AX959">
        <f t="shared" si="353"/>
        <v>2552805</v>
      </c>
      <c r="AY959" s="66"/>
      <c r="AZ959" s="66"/>
      <c r="BC959">
        <v>23.17</v>
      </c>
      <c r="BD959">
        <v>0.61</v>
      </c>
      <c r="BE959">
        <v>22.56</v>
      </c>
      <c r="BH959" s="123">
        <f t="shared" si="354"/>
        <v>0</v>
      </c>
      <c r="BI959" s="123">
        <f t="shared" si="355"/>
        <v>0.52600000000000002</v>
      </c>
      <c r="BJ959">
        <f t="shared" si="356"/>
        <v>0</v>
      </c>
    </row>
    <row r="960" spans="1:62" hidden="1" outlineLevel="1">
      <c r="A960" s="64" t="s">
        <v>3186</v>
      </c>
      <c r="B960" s="8" t="s">
        <v>1328</v>
      </c>
      <c r="C960" s="1">
        <f t="shared" si="346"/>
        <v>474</v>
      </c>
      <c r="D960" s="5">
        <f>IF(N960&gt;0, RANK(N960,(N960:P960,Q960:AE960)),0)</f>
        <v>1</v>
      </c>
      <c r="E960" s="5">
        <f>IF(O960&gt;0,RANK(O960,(N960:P960,Q960:AE960)),0)</f>
        <v>2</v>
      </c>
      <c r="F960" s="5">
        <f t="shared" si="347"/>
        <v>0</v>
      </c>
      <c r="G960" s="1">
        <f t="shared" si="348"/>
        <v>188</v>
      </c>
      <c r="H960" s="2">
        <f t="shared" si="357"/>
        <v>0.39662447257383965</v>
      </c>
      <c r="I960" s="6"/>
      <c r="J960" s="2">
        <f t="shared" si="349"/>
        <v>0.68354430379746833</v>
      </c>
      <c r="K960" s="2">
        <f t="shared" si="350"/>
        <v>0.28691983122362869</v>
      </c>
      <c r="L960" s="2">
        <f t="shared" si="351"/>
        <v>0</v>
      </c>
      <c r="M960" s="2">
        <f t="shared" si="352"/>
        <v>2.9535864978902981E-2</v>
      </c>
      <c r="N960" s="63">
        <v>324</v>
      </c>
      <c r="O960" s="63">
        <v>136</v>
      </c>
      <c r="P960" s="63"/>
      <c r="Q960" s="63">
        <v>11</v>
      </c>
      <c r="R960" s="63">
        <v>3</v>
      </c>
      <c r="S960" s="63"/>
      <c r="T960" s="63"/>
      <c r="U960" s="63"/>
      <c r="V960" s="63"/>
      <c r="W960" s="63">
        <v>0</v>
      </c>
      <c r="X960" s="63"/>
      <c r="Y960" s="63"/>
      <c r="Z960" s="63"/>
      <c r="AA960" s="63"/>
      <c r="AB960" s="63"/>
      <c r="AN960" t="str">
        <f t="shared" si="358"/>
        <v>Peru</v>
      </c>
      <c r="AO960" t="s">
        <v>2326</v>
      </c>
      <c r="AP960">
        <v>1</v>
      </c>
      <c r="AR960" s="111">
        <v>25</v>
      </c>
      <c r="AS960" s="113">
        <v>3</v>
      </c>
      <c r="AT960" s="113">
        <v>105</v>
      </c>
      <c r="AU960" s="117">
        <v>53050</v>
      </c>
      <c r="AV960" s="117">
        <f t="shared" si="359"/>
        <v>25003</v>
      </c>
      <c r="AW960" t="s">
        <v>1480</v>
      </c>
      <c r="AX960">
        <f t="shared" si="353"/>
        <v>2553050</v>
      </c>
      <c r="AY960" s="66"/>
      <c r="AZ960" s="66"/>
      <c r="BC960">
        <v>26.03</v>
      </c>
      <c r="BD960">
        <v>0.1</v>
      </c>
      <c r="BE960">
        <v>25.93</v>
      </c>
      <c r="BH960" s="123">
        <f t="shared" si="354"/>
        <v>0.68300000000000005</v>
      </c>
      <c r="BI960" s="123">
        <f t="shared" si="355"/>
        <v>0</v>
      </c>
      <c r="BJ960">
        <f t="shared" si="356"/>
        <v>0</v>
      </c>
    </row>
    <row r="961" spans="1:62" hidden="1" outlineLevel="1">
      <c r="A961" s="64" t="s">
        <v>836</v>
      </c>
      <c r="B961" s="8" t="s">
        <v>1328</v>
      </c>
      <c r="C961" s="1">
        <f t="shared" si="346"/>
        <v>818</v>
      </c>
      <c r="D961" s="5">
        <f>IF(N961&gt;0, RANK(N961,(N961:P961,Q961:AE961)),0)</f>
        <v>1</v>
      </c>
      <c r="E961" s="5">
        <f>IF(O961&gt;0,RANK(O961,(N961:P961,Q961:AE961)),0)</f>
        <v>2</v>
      </c>
      <c r="F961" s="5">
        <f t="shared" si="347"/>
        <v>0</v>
      </c>
      <c r="G961" s="1">
        <f t="shared" si="348"/>
        <v>113</v>
      </c>
      <c r="H961" s="2">
        <f t="shared" si="357"/>
        <v>0.13814180929095354</v>
      </c>
      <c r="I961" s="6"/>
      <c r="J961" s="2">
        <f t="shared" si="349"/>
        <v>0.55134474327628358</v>
      </c>
      <c r="K961" s="2">
        <f t="shared" si="350"/>
        <v>0.41320293398533009</v>
      </c>
      <c r="L961" s="2">
        <f t="shared" si="351"/>
        <v>0</v>
      </c>
      <c r="M961" s="2">
        <f t="shared" si="352"/>
        <v>3.5452322738386333E-2</v>
      </c>
      <c r="N961" s="63">
        <v>451</v>
      </c>
      <c r="O961" s="63">
        <v>338</v>
      </c>
      <c r="P961" s="63"/>
      <c r="Q961" s="63">
        <v>12</v>
      </c>
      <c r="R961" s="63">
        <v>13</v>
      </c>
      <c r="S961" s="63"/>
      <c r="T961" s="63"/>
      <c r="U961" s="63"/>
      <c r="V961" s="63"/>
      <c r="W961" s="63">
        <v>4</v>
      </c>
      <c r="X961" s="63"/>
      <c r="Y961" s="63"/>
      <c r="Z961" s="63"/>
      <c r="AA961" s="63"/>
      <c r="AB961" s="63"/>
      <c r="AN961" t="str">
        <f t="shared" si="358"/>
        <v>Petersham</v>
      </c>
      <c r="AO961" s="8" t="s">
        <v>1783</v>
      </c>
      <c r="AP961">
        <v>2</v>
      </c>
      <c r="AR961" s="111">
        <v>25</v>
      </c>
      <c r="AS961" s="113">
        <v>27</v>
      </c>
      <c r="AT961" s="113">
        <v>190</v>
      </c>
      <c r="AU961" s="117">
        <v>53120</v>
      </c>
      <c r="AV961" s="117">
        <f t="shared" si="359"/>
        <v>25027</v>
      </c>
      <c r="AW961" t="s">
        <v>1480</v>
      </c>
      <c r="AX961">
        <f t="shared" si="353"/>
        <v>2553120</v>
      </c>
      <c r="AY961" s="66"/>
      <c r="AZ961" s="66"/>
      <c r="BC961">
        <v>68.3</v>
      </c>
      <c r="BD961">
        <v>14.07</v>
      </c>
      <c r="BE961">
        <v>54.24</v>
      </c>
      <c r="BH961" s="123">
        <f t="shared" si="354"/>
        <v>0.55100000000000005</v>
      </c>
      <c r="BI961" s="123">
        <f t="shared" si="355"/>
        <v>0</v>
      </c>
      <c r="BJ961">
        <f t="shared" si="356"/>
        <v>0</v>
      </c>
    </row>
    <row r="962" spans="1:62" hidden="1" outlineLevel="1">
      <c r="A962" s="64" t="s">
        <v>3146</v>
      </c>
      <c r="B962" s="8" t="s">
        <v>1328</v>
      </c>
      <c r="C962" s="1">
        <f t="shared" si="346"/>
        <v>951</v>
      </c>
      <c r="D962" s="5">
        <f>IF(N962&gt;0, RANK(N962,(N962:P962,Q962:AE962)),0)</f>
        <v>2</v>
      </c>
      <c r="E962" s="5">
        <f>IF(O962&gt;0,RANK(O962,(N962:P962,Q962:AE962)),0)</f>
        <v>1</v>
      </c>
      <c r="F962" s="5">
        <f t="shared" si="347"/>
        <v>0</v>
      </c>
      <c r="G962" s="1">
        <f t="shared" si="348"/>
        <v>5</v>
      </c>
      <c r="H962" s="2">
        <f t="shared" si="357"/>
        <v>5.2576235541535229E-3</v>
      </c>
      <c r="I962" s="6"/>
      <c r="J962" s="2">
        <f t="shared" si="349"/>
        <v>0.48790746582544692</v>
      </c>
      <c r="K962" s="2">
        <f t="shared" si="350"/>
        <v>0.49316508937960041</v>
      </c>
      <c r="L962" s="2">
        <f t="shared" si="351"/>
        <v>0</v>
      </c>
      <c r="M962" s="2">
        <f t="shared" si="352"/>
        <v>1.8927444794952619E-2</v>
      </c>
      <c r="N962" s="63">
        <v>464</v>
      </c>
      <c r="O962" s="63">
        <v>469</v>
      </c>
      <c r="P962" s="63"/>
      <c r="Q962" s="63">
        <v>12</v>
      </c>
      <c r="R962" s="63">
        <v>6</v>
      </c>
      <c r="S962" s="63"/>
      <c r="T962" s="63"/>
      <c r="U962" s="63"/>
      <c r="V962" s="63"/>
      <c r="W962" s="63">
        <v>0</v>
      </c>
      <c r="X962" s="63"/>
      <c r="Y962" s="63"/>
      <c r="Z962" s="63"/>
      <c r="AA962" s="63"/>
      <c r="AB962" s="63"/>
      <c r="AN962" t="str">
        <f t="shared" si="358"/>
        <v>Phillipston</v>
      </c>
      <c r="AO962" s="8" t="s">
        <v>1783</v>
      </c>
      <c r="AP962">
        <v>2</v>
      </c>
      <c r="AR962" s="111">
        <v>25</v>
      </c>
      <c r="AS962" s="113">
        <v>27</v>
      </c>
      <c r="AT962" s="113">
        <v>195</v>
      </c>
      <c r="AU962" s="117">
        <v>53225</v>
      </c>
      <c r="AV962" s="117">
        <f t="shared" si="359"/>
        <v>25027</v>
      </c>
      <c r="AW962" t="s">
        <v>1480</v>
      </c>
      <c r="AX962">
        <f t="shared" si="353"/>
        <v>2553225</v>
      </c>
      <c r="AY962" s="66"/>
      <c r="AZ962" s="66"/>
      <c r="BC962">
        <v>24.64</v>
      </c>
      <c r="BD962">
        <v>0.38</v>
      </c>
      <c r="BE962">
        <v>24.26</v>
      </c>
      <c r="BH962" s="123">
        <f t="shared" si="354"/>
        <v>0</v>
      </c>
      <c r="BI962" s="123">
        <f t="shared" si="355"/>
        <v>0.49299999999999999</v>
      </c>
      <c r="BJ962">
        <f t="shared" si="356"/>
        <v>0</v>
      </c>
    </row>
    <row r="963" spans="1:62" hidden="1" outlineLevel="1">
      <c r="A963" s="64" t="s">
        <v>3123</v>
      </c>
      <c r="B963" s="8" t="s">
        <v>1328</v>
      </c>
      <c r="C963" s="1">
        <f t="shared" si="346"/>
        <v>20065</v>
      </c>
      <c r="D963" s="5">
        <f>IF(N963&gt;0, RANK(N963,(N963:P963,Q963:AE963)),0)</f>
        <v>1</v>
      </c>
      <c r="E963" s="5">
        <f>IF(O963&gt;0,RANK(O963,(N963:P963,Q963:AE963)),0)</f>
        <v>2</v>
      </c>
      <c r="F963" s="5">
        <f t="shared" si="347"/>
        <v>0</v>
      </c>
      <c r="G963" s="1">
        <f t="shared" si="348"/>
        <v>11591</v>
      </c>
      <c r="H963" s="2">
        <f t="shared" si="357"/>
        <v>0.57767256416645896</v>
      </c>
      <c r="I963" s="6"/>
      <c r="J963" s="2">
        <f t="shared" si="349"/>
        <v>0.77986543732868174</v>
      </c>
      <c r="K963" s="2">
        <f t="shared" si="350"/>
        <v>0.20219287316222279</v>
      </c>
      <c r="L963" s="2">
        <f t="shared" si="351"/>
        <v>0</v>
      </c>
      <c r="M963" s="2">
        <f t="shared" si="352"/>
        <v>1.7941689509095471E-2</v>
      </c>
      <c r="N963" s="63">
        <v>15648</v>
      </c>
      <c r="O963" s="63">
        <v>4057</v>
      </c>
      <c r="P963" s="63"/>
      <c r="Q963" s="63">
        <v>205</v>
      </c>
      <c r="R963" s="63">
        <v>144</v>
      </c>
      <c r="S963" s="63"/>
      <c r="T963" s="63"/>
      <c r="U963" s="63"/>
      <c r="V963" s="63"/>
      <c r="W963" s="63">
        <v>11</v>
      </c>
      <c r="X963" s="63"/>
      <c r="Y963" s="63"/>
      <c r="Z963" s="63"/>
      <c r="AA963" s="63"/>
      <c r="AB963" s="63"/>
      <c r="AN963" t="str">
        <f t="shared" si="358"/>
        <v>Pittsfield</v>
      </c>
      <c r="AO963" t="s">
        <v>2326</v>
      </c>
      <c r="AP963">
        <v>1</v>
      </c>
      <c r="AR963" s="111">
        <v>25</v>
      </c>
      <c r="AS963" s="113">
        <v>3</v>
      </c>
      <c r="AT963" s="113">
        <v>110</v>
      </c>
      <c r="AU963" s="117">
        <v>53960</v>
      </c>
      <c r="AV963" s="117">
        <f t="shared" si="359"/>
        <v>25003</v>
      </c>
      <c r="AW963" t="s">
        <v>1257</v>
      </c>
      <c r="AX963">
        <f t="shared" si="353"/>
        <v>2553960</v>
      </c>
      <c r="AY963" s="66"/>
      <c r="AZ963" s="66"/>
      <c r="BC963">
        <v>42.32</v>
      </c>
      <c r="BD963">
        <v>1.59</v>
      </c>
      <c r="BE963">
        <v>40.729999999999997</v>
      </c>
      <c r="BH963" s="123">
        <f t="shared" si="354"/>
        <v>0.77900000000000003</v>
      </c>
      <c r="BI963" s="123">
        <f t="shared" si="355"/>
        <v>0</v>
      </c>
      <c r="BJ963">
        <f t="shared" si="356"/>
        <v>0</v>
      </c>
    </row>
    <row r="964" spans="1:62" hidden="1" outlineLevel="1">
      <c r="A964" s="64" t="s">
        <v>2141</v>
      </c>
      <c r="B964" s="8" t="s">
        <v>1328</v>
      </c>
      <c r="C964" s="1">
        <f t="shared" si="346"/>
        <v>386</v>
      </c>
      <c r="D964" s="5">
        <f>IF(N964&gt;0, RANK(N964,(N964:P964,Q964:AE964)),0)</f>
        <v>1</v>
      </c>
      <c r="E964" s="5">
        <f>IF(O964&gt;0,RANK(O964,(N964:P964,Q964:AE964)),0)</f>
        <v>2</v>
      </c>
      <c r="F964" s="5">
        <f t="shared" si="347"/>
        <v>0</v>
      </c>
      <c r="G964" s="1">
        <f t="shared" si="348"/>
        <v>204</v>
      </c>
      <c r="H964" s="2">
        <f t="shared" si="357"/>
        <v>0.52849740932642486</v>
      </c>
      <c r="I964" s="6"/>
      <c r="J964" s="2">
        <f t="shared" si="349"/>
        <v>0.74352331606217614</v>
      </c>
      <c r="K964" s="2">
        <f t="shared" si="350"/>
        <v>0.21502590673575128</v>
      </c>
      <c r="L964" s="2">
        <f t="shared" si="351"/>
        <v>0</v>
      </c>
      <c r="M964" s="2">
        <f t="shared" si="352"/>
        <v>4.1450777202072575E-2</v>
      </c>
      <c r="N964" s="63">
        <v>287</v>
      </c>
      <c r="O964" s="63">
        <v>83</v>
      </c>
      <c r="P964" s="63"/>
      <c r="Q964" s="63">
        <v>3</v>
      </c>
      <c r="R964" s="63">
        <v>13</v>
      </c>
      <c r="S964" s="63"/>
      <c r="T964" s="63"/>
      <c r="U964" s="63"/>
      <c r="V964" s="63"/>
      <c r="W964" s="63">
        <v>0</v>
      </c>
      <c r="X964" s="63"/>
      <c r="Y964" s="63"/>
      <c r="Z964" s="63"/>
      <c r="AA964" s="63"/>
      <c r="AB964" s="63"/>
      <c r="AN964" t="str">
        <f t="shared" si="358"/>
        <v>Plainfield</v>
      </c>
      <c r="AO964" t="s">
        <v>2187</v>
      </c>
      <c r="AP964">
        <v>1</v>
      </c>
      <c r="AR964" s="111">
        <v>25</v>
      </c>
      <c r="AS964" s="113">
        <v>15</v>
      </c>
      <c r="AT964" s="113">
        <v>70</v>
      </c>
      <c r="AU964" s="117">
        <v>54030</v>
      </c>
      <c r="AV964" s="117">
        <f t="shared" si="359"/>
        <v>25015</v>
      </c>
      <c r="AW964" t="s">
        <v>1480</v>
      </c>
      <c r="AX964">
        <f t="shared" si="353"/>
        <v>2554030</v>
      </c>
      <c r="AY964" s="66"/>
      <c r="AZ964" s="66"/>
      <c r="BC964">
        <v>21.26</v>
      </c>
      <c r="BD964">
        <v>0.21</v>
      </c>
      <c r="BE964">
        <v>21.05</v>
      </c>
      <c r="BH964" s="123">
        <f t="shared" si="354"/>
        <v>0.74299999999999999</v>
      </c>
      <c r="BI964" s="123">
        <f t="shared" si="355"/>
        <v>0</v>
      </c>
      <c r="BJ964">
        <f t="shared" si="356"/>
        <v>0</v>
      </c>
    </row>
    <row r="965" spans="1:62" hidden="1" outlineLevel="1">
      <c r="A965" s="64" t="s">
        <v>2831</v>
      </c>
      <c r="B965" s="8" t="s">
        <v>1328</v>
      </c>
      <c r="C965" s="1">
        <f t="shared" si="346"/>
        <v>4428</v>
      </c>
      <c r="D965" s="5">
        <f>IF(N965&gt;0, RANK(N965,(N965:P965,Q965:AE965)),0)</f>
        <v>2</v>
      </c>
      <c r="E965" s="5">
        <f>IF(O965&gt;0,RANK(O965,(N965:P965,Q965:AE965)),0)</f>
        <v>1</v>
      </c>
      <c r="F965" s="5">
        <f t="shared" si="347"/>
        <v>0</v>
      </c>
      <c r="G965" s="1">
        <f t="shared" si="348"/>
        <v>194</v>
      </c>
      <c r="H965" s="2">
        <f t="shared" si="357"/>
        <v>4.3812104787714544E-2</v>
      </c>
      <c r="I965" s="6"/>
      <c r="J965" s="2">
        <f t="shared" si="349"/>
        <v>0.47131887985546522</v>
      </c>
      <c r="K965" s="2">
        <f t="shared" si="350"/>
        <v>0.51513098464317975</v>
      </c>
      <c r="L965" s="2">
        <f t="shared" si="351"/>
        <v>0</v>
      </c>
      <c r="M965" s="2">
        <f t="shared" si="352"/>
        <v>1.3550135501354976E-2</v>
      </c>
      <c r="N965" s="63">
        <v>2087</v>
      </c>
      <c r="O965" s="63">
        <v>2281</v>
      </c>
      <c r="P965" s="63"/>
      <c r="Q965" s="63">
        <v>38</v>
      </c>
      <c r="R965" s="63">
        <v>22</v>
      </c>
      <c r="S965" s="63"/>
      <c r="T965" s="63"/>
      <c r="U965" s="63"/>
      <c r="V965" s="63"/>
      <c r="W965" s="63">
        <v>0</v>
      </c>
      <c r="X965" s="63"/>
      <c r="Y965" s="63"/>
      <c r="Z965" s="63"/>
      <c r="AA965" s="63"/>
      <c r="AB965" s="63"/>
      <c r="AN965" t="str">
        <f t="shared" si="358"/>
        <v>Plainville</v>
      </c>
      <c r="AO965" t="s">
        <v>760</v>
      </c>
      <c r="AP965">
        <v>4</v>
      </c>
      <c r="AR965" s="111">
        <v>25</v>
      </c>
      <c r="AS965" s="113">
        <v>21</v>
      </c>
      <c r="AT965" s="113">
        <v>95</v>
      </c>
      <c r="AU965" s="117">
        <v>54100</v>
      </c>
      <c r="AV965" s="117">
        <f t="shared" si="359"/>
        <v>25021</v>
      </c>
      <c r="AW965" t="s">
        <v>1480</v>
      </c>
      <c r="AX965">
        <f t="shared" si="353"/>
        <v>2554100</v>
      </c>
      <c r="AY965" s="66"/>
      <c r="AZ965" s="66"/>
      <c r="BC965">
        <v>11.55</v>
      </c>
      <c r="BD965">
        <v>0.49</v>
      </c>
      <c r="BE965">
        <v>11.06</v>
      </c>
      <c r="BH965" s="123">
        <f t="shared" si="354"/>
        <v>0</v>
      </c>
      <c r="BI965" s="123">
        <f t="shared" si="355"/>
        <v>0.51500000000000001</v>
      </c>
      <c r="BJ965">
        <f t="shared" si="356"/>
        <v>0</v>
      </c>
    </row>
    <row r="966" spans="1:62" hidden="1" outlineLevel="1">
      <c r="A966" s="64" t="s">
        <v>234</v>
      </c>
      <c r="B966" s="8" t="s">
        <v>1328</v>
      </c>
      <c r="C966" s="1">
        <f t="shared" si="346"/>
        <v>30032</v>
      </c>
      <c r="D966" s="5">
        <f>IF(N966&gt;0, RANK(N966,(N966:P966,Q966:AE966)),0)</f>
        <v>1</v>
      </c>
      <c r="E966" s="5">
        <f>IF(O966&gt;0,RANK(O966,(N966:P966,Q966:AE966)),0)</f>
        <v>2</v>
      </c>
      <c r="F966" s="5">
        <f t="shared" si="347"/>
        <v>0</v>
      </c>
      <c r="G966" s="1">
        <f t="shared" si="348"/>
        <v>886</v>
      </c>
      <c r="H966" s="2">
        <f t="shared" si="357"/>
        <v>2.9501864677677143E-2</v>
      </c>
      <c r="I966" s="6"/>
      <c r="J966" s="2">
        <f t="shared" si="349"/>
        <v>0.5072256259989345</v>
      </c>
      <c r="K966" s="2">
        <f t="shared" si="350"/>
        <v>0.47772376132125732</v>
      </c>
      <c r="L966" s="2">
        <f t="shared" si="351"/>
        <v>0</v>
      </c>
      <c r="M966" s="2">
        <f t="shared" si="352"/>
        <v>1.5050612679808173E-2</v>
      </c>
      <c r="N966" s="63">
        <v>15233</v>
      </c>
      <c r="O966" s="63">
        <v>14347</v>
      </c>
      <c r="P966" s="63"/>
      <c r="Q966" s="63">
        <v>261</v>
      </c>
      <c r="R966" s="63">
        <v>111</v>
      </c>
      <c r="S966" s="63"/>
      <c r="T966" s="63"/>
      <c r="U966" s="63"/>
      <c r="V966" s="63"/>
      <c r="W966" s="63">
        <v>80</v>
      </c>
      <c r="X966" s="63"/>
      <c r="Y966" s="63"/>
      <c r="Z966" s="63"/>
      <c r="AA966" s="63"/>
      <c r="AB966" s="63"/>
      <c r="AN966" t="str">
        <f t="shared" si="358"/>
        <v>Plymouth</v>
      </c>
      <c r="AO966" t="s">
        <v>234</v>
      </c>
      <c r="AP966">
        <v>9</v>
      </c>
      <c r="AR966" s="111">
        <v>25</v>
      </c>
      <c r="AS966" s="113">
        <v>23</v>
      </c>
      <c r="AT966" s="113">
        <v>100</v>
      </c>
      <c r="AU966" s="117">
        <v>54310</v>
      </c>
      <c r="AV966" s="117">
        <f t="shared" si="359"/>
        <v>25023</v>
      </c>
      <c r="AW966" t="s">
        <v>1480</v>
      </c>
      <c r="AX966">
        <f t="shared" si="353"/>
        <v>2554310</v>
      </c>
      <c r="AY966" s="66"/>
      <c r="AZ966" s="66"/>
      <c r="BC966">
        <v>133.97999999999999</v>
      </c>
      <c r="BD966">
        <v>37.520000000000003</v>
      </c>
      <c r="BE966">
        <v>96.46</v>
      </c>
      <c r="BH966" s="123">
        <f t="shared" si="354"/>
        <v>0.50700000000000001</v>
      </c>
      <c r="BI966" s="123">
        <f t="shared" si="355"/>
        <v>0</v>
      </c>
      <c r="BJ966">
        <f t="shared" si="356"/>
        <v>0</v>
      </c>
    </row>
    <row r="967" spans="1:62" hidden="1" outlineLevel="1">
      <c r="A967" s="64" t="s">
        <v>2782</v>
      </c>
      <c r="B967" s="8" t="s">
        <v>1328</v>
      </c>
      <c r="C967" s="1">
        <f t="shared" si="346"/>
        <v>1746</v>
      </c>
      <c r="D967" s="5">
        <f>IF(N967&gt;0, RANK(N967,(N967:P967,Q967:AE967)),0)</f>
        <v>2</v>
      </c>
      <c r="E967" s="5">
        <f>IF(O967&gt;0,RANK(O967,(N967:P967,Q967:AE967)),0)</f>
        <v>1</v>
      </c>
      <c r="F967" s="5">
        <f t="shared" si="347"/>
        <v>0</v>
      </c>
      <c r="G967" s="1">
        <f t="shared" si="348"/>
        <v>150</v>
      </c>
      <c r="H967" s="2">
        <f t="shared" si="357"/>
        <v>8.5910652920962199E-2</v>
      </c>
      <c r="I967" s="6"/>
      <c r="J967" s="2">
        <f t="shared" si="349"/>
        <v>0.44673539518900346</v>
      </c>
      <c r="K967" s="2">
        <f t="shared" si="350"/>
        <v>0.53264604810996563</v>
      </c>
      <c r="L967" s="2">
        <f t="shared" si="351"/>
        <v>0</v>
      </c>
      <c r="M967" s="2">
        <f t="shared" si="352"/>
        <v>2.0618556701030966E-2</v>
      </c>
      <c r="N967" s="63">
        <v>780</v>
      </c>
      <c r="O967" s="63">
        <v>930</v>
      </c>
      <c r="P967" s="63"/>
      <c r="Q967" s="63">
        <v>19</v>
      </c>
      <c r="R967" s="63">
        <v>15</v>
      </c>
      <c r="S967" s="63"/>
      <c r="T967" s="63"/>
      <c r="U967" s="63"/>
      <c r="V967" s="63"/>
      <c r="W967" s="63">
        <v>2</v>
      </c>
      <c r="X967" s="63"/>
      <c r="Y967" s="63"/>
      <c r="Z967" s="63"/>
      <c r="AA967" s="63"/>
      <c r="AB967" s="63"/>
      <c r="AN967" t="str">
        <f t="shared" si="358"/>
        <v>Plympton</v>
      </c>
      <c r="AO967" t="s">
        <v>234</v>
      </c>
      <c r="AP967">
        <v>9</v>
      </c>
      <c r="AR967" s="111">
        <v>25</v>
      </c>
      <c r="AS967" s="113">
        <v>23</v>
      </c>
      <c r="AT967" s="113">
        <v>105</v>
      </c>
      <c r="AU967" s="117">
        <v>54415</v>
      </c>
      <c r="AV967" s="117">
        <f t="shared" si="359"/>
        <v>25023</v>
      </c>
      <c r="AW967" t="s">
        <v>1480</v>
      </c>
      <c r="AX967">
        <f t="shared" si="353"/>
        <v>2554415</v>
      </c>
      <c r="AY967" s="66"/>
      <c r="AZ967" s="66"/>
      <c r="BC967">
        <v>15.14</v>
      </c>
      <c r="BD967">
        <v>0.35</v>
      </c>
      <c r="BE967">
        <v>14.79</v>
      </c>
      <c r="BH967" s="123">
        <f t="shared" si="354"/>
        <v>0</v>
      </c>
      <c r="BI967" s="123">
        <f t="shared" si="355"/>
        <v>0.53200000000000003</v>
      </c>
      <c r="BJ967">
        <f t="shared" si="356"/>
        <v>0</v>
      </c>
    </row>
    <row r="968" spans="1:62" hidden="1" outlineLevel="1">
      <c r="A968" s="64" t="s">
        <v>2840</v>
      </c>
      <c r="B968" s="8" t="s">
        <v>1328</v>
      </c>
      <c r="C968" s="1">
        <f t="shared" si="346"/>
        <v>2308</v>
      </c>
      <c r="D968" s="5">
        <f>IF(N968&gt;0, RANK(N968,(N968:P968,Q968:AE968)),0)</f>
        <v>2</v>
      </c>
      <c r="E968" s="5">
        <f>IF(O968&gt;0,RANK(O968,(N968:P968,Q968:AE968)),0)</f>
        <v>1</v>
      </c>
      <c r="F968" s="5">
        <f t="shared" si="347"/>
        <v>0</v>
      </c>
      <c r="G968" s="1">
        <f t="shared" si="348"/>
        <v>34</v>
      </c>
      <c r="H968" s="2">
        <f t="shared" si="357"/>
        <v>1.4731369150779897E-2</v>
      </c>
      <c r="I968" s="6"/>
      <c r="J968" s="2">
        <f t="shared" si="349"/>
        <v>0.48310225303292892</v>
      </c>
      <c r="K968" s="2">
        <f t="shared" si="350"/>
        <v>0.49783362218370886</v>
      </c>
      <c r="L968" s="2">
        <f t="shared" si="351"/>
        <v>0</v>
      </c>
      <c r="M968" s="2">
        <f t="shared" si="352"/>
        <v>1.9064124783362169E-2</v>
      </c>
      <c r="N968" s="63">
        <v>1115</v>
      </c>
      <c r="O968" s="63">
        <v>1149</v>
      </c>
      <c r="P968" s="63"/>
      <c r="Q968" s="63">
        <v>32</v>
      </c>
      <c r="R968" s="63">
        <v>10</v>
      </c>
      <c r="S968" s="63"/>
      <c r="T968" s="63"/>
      <c r="U968" s="63"/>
      <c r="V968" s="63"/>
      <c r="W968" s="63">
        <v>2</v>
      </c>
      <c r="X968" s="63"/>
      <c r="Y968" s="63"/>
      <c r="Z968" s="63"/>
      <c r="AA968" s="63"/>
      <c r="AB968" s="63"/>
      <c r="AN968" t="str">
        <f t="shared" si="358"/>
        <v>Princeton</v>
      </c>
      <c r="AO968" s="8" t="s">
        <v>1783</v>
      </c>
      <c r="AP968">
        <v>2</v>
      </c>
      <c r="AR968" s="111">
        <v>25</v>
      </c>
      <c r="AS968" s="113">
        <v>27</v>
      </c>
      <c r="AT968" s="113">
        <v>200</v>
      </c>
      <c r="AU968" s="117">
        <v>55395</v>
      </c>
      <c r="AV968" s="117">
        <f t="shared" si="359"/>
        <v>25027</v>
      </c>
      <c r="AW968" t="s">
        <v>1480</v>
      </c>
      <c r="AX968">
        <f t="shared" si="353"/>
        <v>2555395</v>
      </c>
      <c r="AY968" s="66"/>
      <c r="AZ968" s="66"/>
      <c r="BC968">
        <v>35.840000000000003</v>
      </c>
      <c r="BD968">
        <v>0.4</v>
      </c>
      <c r="BE968">
        <v>35.44</v>
      </c>
      <c r="BH968" s="123">
        <f t="shared" si="354"/>
        <v>0</v>
      </c>
      <c r="BI968" s="123">
        <f t="shared" si="355"/>
        <v>0.497</v>
      </c>
      <c r="BJ968">
        <f t="shared" si="356"/>
        <v>0</v>
      </c>
    </row>
    <row r="969" spans="1:62" hidden="1" outlineLevel="1">
      <c r="A969" s="64" t="s">
        <v>1222</v>
      </c>
      <c r="B969" s="8" t="s">
        <v>1328</v>
      </c>
      <c r="C969" s="1">
        <f t="shared" si="346"/>
        <v>2384</v>
      </c>
      <c r="D969" s="5">
        <f>IF(N969&gt;0, RANK(N969,(N969:P969,Q969:AE969)),0)</f>
        <v>1</v>
      </c>
      <c r="E969" s="5">
        <f>IF(O969&gt;0,RANK(O969,(N969:P969,Q969:AE969)),0)</f>
        <v>2</v>
      </c>
      <c r="F969" s="5">
        <f t="shared" si="347"/>
        <v>0</v>
      </c>
      <c r="G969" s="1">
        <f t="shared" si="348"/>
        <v>1911</v>
      </c>
      <c r="H969" s="2">
        <f t="shared" si="357"/>
        <v>0.80159395973154357</v>
      </c>
      <c r="I969" s="6"/>
      <c r="J969" s="2">
        <f t="shared" si="349"/>
        <v>0.88968120805369133</v>
      </c>
      <c r="K969" s="2">
        <f t="shared" si="350"/>
        <v>8.8087248322147649E-2</v>
      </c>
      <c r="L969" s="2">
        <f t="shared" si="351"/>
        <v>0</v>
      </c>
      <c r="M969" s="2">
        <f t="shared" si="352"/>
        <v>2.2231543624161021E-2</v>
      </c>
      <c r="N969" s="63">
        <v>2121</v>
      </c>
      <c r="O969" s="63">
        <v>210</v>
      </c>
      <c r="P969" s="63"/>
      <c r="Q969" s="63">
        <v>19</v>
      </c>
      <c r="R969" s="63">
        <v>30</v>
      </c>
      <c r="S969" s="63"/>
      <c r="T969" s="63"/>
      <c r="U969" s="63"/>
      <c r="V969" s="63"/>
      <c r="W969" s="63">
        <v>4</v>
      </c>
      <c r="X969" s="63"/>
      <c r="Y969" s="63"/>
      <c r="Z969" s="63"/>
      <c r="AA969" s="63"/>
      <c r="AB969" s="63"/>
      <c r="AN969" t="str">
        <f t="shared" si="358"/>
        <v>Provincetown</v>
      </c>
      <c r="AO969" t="s">
        <v>2425</v>
      </c>
      <c r="AP969">
        <v>9</v>
      </c>
      <c r="AR969" s="111">
        <v>25</v>
      </c>
      <c r="AS969" s="113">
        <v>1</v>
      </c>
      <c r="AT969" s="113">
        <v>55</v>
      </c>
      <c r="AU969" s="117">
        <v>55500</v>
      </c>
      <c r="AV969" s="117">
        <f t="shared" si="359"/>
        <v>25001</v>
      </c>
      <c r="AW969" t="s">
        <v>1480</v>
      </c>
      <c r="AX969">
        <f t="shared" si="353"/>
        <v>2555500</v>
      </c>
      <c r="AY969" s="66"/>
      <c r="AZ969" s="66"/>
      <c r="BC969">
        <v>17.47</v>
      </c>
      <c r="BD969">
        <v>7.81</v>
      </c>
      <c r="BE969">
        <v>9.66</v>
      </c>
      <c r="BH969" s="123">
        <f t="shared" si="354"/>
        <v>0.88900000000000001</v>
      </c>
      <c r="BI969" s="123">
        <f t="shared" si="355"/>
        <v>0</v>
      </c>
      <c r="BJ969">
        <f t="shared" si="356"/>
        <v>0</v>
      </c>
    </row>
    <row r="970" spans="1:62" hidden="1" outlineLevel="1">
      <c r="A970" s="64" t="s">
        <v>1408</v>
      </c>
      <c r="B970" s="8" t="s">
        <v>1328</v>
      </c>
      <c r="C970" s="1">
        <f t="shared" si="346"/>
        <v>40456</v>
      </c>
      <c r="D970" s="5">
        <f>IF(N970&gt;0, RANK(N970,(N970:P970,Q970:AE970)),0)</f>
        <v>1</v>
      </c>
      <c r="E970" s="5">
        <f>IF(O970&gt;0,RANK(O970,(N970:P970,Q970:AE970)),0)</f>
        <v>2</v>
      </c>
      <c r="F970" s="5">
        <f t="shared" si="347"/>
        <v>0</v>
      </c>
      <c r="G970" s="1">
        <f t="shared" si="348"/>
        <v>9999</v>
      </c>
      <c r="H970" s="2">
        <f t="shared" si="357"/>
        <v>0.24715740557642871</v>
      </c>
      <c r="I970" s="6"/>
      <c r="J970" s="2">
        <f t="shared" si="349"/>
        <v>0.61422285940280796</v>
      </c>
      <c r="K970" s="2">
        <f t="shared" si="350"/>
        <v>0.36706545382637928</v>
      </c>
      <c r="L970" s="2">
        <f t="shared" si="351"/>
        <v>0</v>
      </c>
      <c r="M970" s="2">
        <f t="shared" si="352"/>
        <v>1.8711686770812752E-2</v>
      </c>
      <c r="N970" s="63">
        <v>24849</v>
      </c>
      <c r="O970" s="63">
        <v>14850</v>
      </c>
      <c r="P970" s="63"/>
      <c r="Q970" s="63">
        <v>393</v>
      </c>
      <c r="R970" s="63">
        <v>233</v>
      </c>
      <c r="S970" s="63"/>
      <c r="T970" s="63"/>
      <c r="U970" s="63"/>
      <c r="V970" s="63"/>
      <c r="W970" s="63">
        <v>131</v>
      </c>
      <c r="X970" s="63"/>
      <c r="Y970" s="63"/>
      <c r="Z970" s="63"/>
      <c r="AA970" s="63"/>
      <c r="AB970" s="63"/>
      <c r="AN970" t="str">
        <f t="shared" si="358"/>
        <v>Quincy</v>
      </c>
      <c r="AO970" t="s">
        <v>760</v>
      </c>
      <c r="AP970">
        <v>8</v>
      </c>
      <c r="AR970" s="111">
        <v>25</v>
      </c>
      <c r="AS970" s="113">
        <v>21</v>
      </c>
      <c r="AT970" s="113">
        <v>100</v>
      </c>
      <c r="AU970" s="117">
        <v>55745</v>
      </c>
      <c r="AV970" s="117">
        <f t="shared" si="359"/>
        <v>25021</v>
      </c>
      <c r="AW970" t="s">
        <v>1257</v>
      </c>
      <c r="AX970">
        <f t="shared" si="353"/>
        <v>2555745</v>
      </c>
      <c r="AY970" s="66"/>
      <c r="AZ970" s="66"/>
      <c r="BC970">
        <v>26.89</v>
      </c>
      <c r="BD970">
        <v>10.11</v>
      </c>
      <c r="BE970">
        <v>16.78</v>
      </c>
      <c r="BH970" s="123">
        <f t="shared" si="354"/>
        <v>0.61399999999999999</v>
      </c>
      <c r="BI970" s="123">
        <f t="shared" si="355"/>
        <v>0</v>
      </c>
      <c r="BJ970">
        <f t="shared" si="356"/>
        <v>0</v>
      </c>
    </row>
    <row r="971" spans="1:62" hidden="1" outlineLevel="1">
      <c r="A971" s="64" t="s">
        <v>1468</v>
      </c>
      <c r="B971" s="8" t="s">
        <v>1328</v>
      </c>
      <c r="C971" s="1">
        <f t="shared" si="346"/>
        <v>15149</v>
      </c>
      <c r="D971" s="5">
        <f>IF(N971&gt;0, RANK(N971,(N971:P971,Q971:AE971)),0)</f>
        <v>1</v>
      </c>
      <c r="E971" s="5">
        <f>IF(O971&gt;0,RANK(O971,(N971:P971,Q971:AE971)),0)</f>
        <v>2</v>
      </c>
      <c r="F971" s="5">
        <f t="shared" si="347"/>
        <v>0</v>
      </c>
      <c r="G971" s="1">
        <f t="shared" si="348"/>
        <v>7889</v>
      </c>
      <c r="H971" s="2">
        <f t="shared" si="357"/>
        <v>0.5207604462340748</v>
      </c>
      <c r="I971" s="6"/>
      <c r="J971" s="2">
        <f t="shared" si="349"/>
        <v>0.75523136840715555</v>
      </c>
      <c r="K971" s="2">
        <f t="shared" si="350"/>
        <v>0.23447092217308074</v>
      </c>
      <c r="L971" s="2">
        <f t="shared" si="351"/>
        <v>0</v>
      </c>
      <c r="M971" s="2">
        <f t="shared" si="352"/>
        <v>1.0297709419763712E-2</v>
      </c>
      <c r="N971" s="63">
        <v>11441</v>
      </c>
      <c r="O971" s="63">
        <v>3552</v>
      </c>
      <c r="P971" s="63"/>
      <c r="Q971" s="63">
        <v>93</v>
      </c>
      <c r="R971" s="63">
        <v>40</v>
      </c>
      <c r="S971" s="63"/>
      <c r="T971" s="63"/>
      <c r="U971" s="63"/>
      <c r="V971" s="63"/>
      <c r="W971" s="63">
        <v>23</v>
      </c>
      <c r="X971" s="63"/>
      <c r="Y971" s="63"/>
      <c r="Z971" s="63"/>
      <c r="AA971" s="63"/>
      <c r="AB971" s="63"/>
      <c r="AN971" t="str">
        <f t="shared" si="358"/>
        <v>Randolph</v>
      </c>
      <c r="AO971" t="s">
        <v>760</v>
      </c>
      <c r="AP971">
        <v>7</v>
      </c>
      <c r="AR971" s="111">
        <v>25</v>
      </c>
      <c r="AS971" s="113">
        <v>21</v>
      </c>
      <c r="AT971" s="113">
        <v>105</v>
      </c>
      <c r="AU971" s="117">
        <v>55955</v>
      </c>
      <c r="AV971" s="117">
        <f t="shared" si="359"/>
        <v>25021</v>
      </c>
      <c r="AW971" t="s">
        <v>1480</v>
      </c>
      <c r="AX971">
        <f t="shared" si="353"/>
        <v>2555955</v>
      </c>
      <c r="AY971" s="66"/>
      <c r="AZ971" s="66"/>
      <c r="BC971">
        <v>10.5</v>
      </c>
      <c r="BD971">
        <v>0.43</v>
      </c>
      <c r="BE971">
        <v>10.07</v>
      </c>
      <c r="BH971" s="123">
        <f t="shared" si="354"/>
        <v>0.755</v>
      </c>
      <c r="BI971" s="123">
        <f t="shared" si="355"/>
        <v>0</v>
      </c>
      <c r="BJ971">
        <f t="shared" si="356"/>
        <v>0</v>
      </c>
    </row>
    <row r="972" spans="1:62" hidden="1" outlineLevel="1">
      <c r="A972" s="64" t="s">
        <v>532</v>
      </c>
      <c r="B972" s="8" t="s">
        <v>1328</v>
      </c>
      <c r="C972" s="1">
        <f t="shared" si="346"/>
        <v>6973</v>
      </c>
      <c r="D972" s="5">
        <f>IF(N972&gt;0, RANK(N972,(N972:P972,Q972:AE972)),0)</f>
        <v>2</v>
      </c>
      <c r="E972" s="5">
        <f>IF(O972&gt;0,RANK(O972,(N972:P972,Q972:AE972)),0)</f>
        <v>1</v>
      </c>
      <c r="F972" s="5">
        <f t="shared" si="347"/>
        <v>0</v>
      </c>
      <c r="G972" s="1">
        <f t="shared" si="348"/>
        <v>436</v>
      </c>
      <c r="H972" s="2">
        <f t="shared" si="357"/>
        <v>6.252688943066112E-2</v>
      </c>
      <c r="I972" s="6"/>
      <c r="J972" s="2">
        <f t="shared" si="349"/>
        <v>0.4620679764807113</v>
      </c>
      <c r="K972" s="2">
        <f t="shared" si="350"/>
        <v>0.52459486591137239</v>
      </c>
      <c r="L972" s="2">
        <f t="shared" si="351"/>
        <v>0</v>
      </c>
      <c r="M972" s="2">
        <f t="shared" si="352"/>
        <v>1.3337157607916317E-2</v>
      </c>
      <c r="N972" s="63">
        <v>3222</v>
      </c>
      <c r="O972" s="63">
        <v>3658</v>
      </c>
      <c r="P972" s="63"/>
      <c r="Q972" s="63">
        <v>76</v>
      </c>
      <c r="R972" s="63">
        <v>17</v>
      </c>
      <c r="S972" s="63"/>
      <c r="T972" s="63"/>
      <c r="U972" s="63"/>
      <c r="V972" s="63"/>
      <c r="W972" s="63">
        <v>0</v>
      </c>
      <c r="X972" s="63"/>
      <c r="Y972" s="63"/>
      <c r="Z972" s="63"/>
      <c r="AA972" s="63"/>
      <c r="AB972" s="63"/>
      <c r="AN972" t="str">
        <f t="shared" si="358"/>
        <v>Raynham</v>
      </c>
      <c r="AO972" t="s">
        <v>2226</v>
      </c>
      <c r="AR972" s="111">
        <v>25</v>
      </c>
      <c r="AS972" s="113">
        <v>5</v>
      </c>
      <c r="AT972" s="113">
        <v>70</v>
      </c>
      <c r="AU972" s="117">
        <v>56060</v>
      </c>
      <c r="AV972" s="117">
        <f t="shared" si="359"/>
        <v>25005</v>
      </c>
      <c r="AW972" t="s">
        <v>1480</v>
      </c>
      <c r="AX972">
        <f t="shared" si="353"/>
        <v>2556060</v>
      </c>
      <c r="AY972" s="66"/>
      <c r="AZ972" s="66"/>
      <c r="BC972">
        <v>20.86</v>
      </c>
      <c r="BD972">
        <v>0.36</v>
      </c>
      <c r="BE972">
        <v>20.5</v>
      </c>
      <c r="BH972" s="123">
        <f t="shared" si="354"/>
        <v>0</v>
      </c>
      <c r="BI972" s="123">
        <f t="shared" si="355"/>
        <v>0.52400000000000002</v>
      </c>
      <c r="BJ972">
        <f t="shared" si="356"/>
        <v>0</v>
      </c>
    </row>
    <row r="973" spans="1:62" hidden="1" outlineLevel="1">
      <c r="A973" s="64" t="s">
        <v>1173</v>
      </c>
      <c r="B973" s="8" t="s">
        <v>1328</v>
      </c>
      <c r="C973" s="1">
        <f t="shared" si="346"/>
        <v>14411</v>
      </c>
      <c r="D973" s="5">
        <f>IF(N973&gt;0, RANK(N973,(N973:P973,Q973:AE973)),0)</f>
        <v>1</v>
      </c>
      <c r="E973" s="5">
        <f>IF(O973&gt;0,RANK(O973,(N973:P973,Q973:AE973)),0)</f>
        <v>2</v>
      </c>
      <c r="F973" s="5">
        <f t="shared" si="347"/>
        <v>0</v>
      </c>
      <c r="G973" s="1">
        <f t="shared" si="348"/>
        <v>832</v>
      </c>
      <c r="H973" s="2">
        <f t="shared" si="357"/>
        <v>5.7733675664423008E-2</v>
      </c>
      <c r="I973" s="6"/>
      <c r="J973" s="2">
        <f t="shared" si="349"/>
        <v>0.52147664978141695</v>
      </c>
      <c r="K973" s="2">
        <f t="shared" si="350"/>
        <v>0.46374297411699394</v>
      </c>
      <c r="L973" s="2">
        <f t="shared" si="351"/>
        <v>0</v>
      </c>
      <c r="M973" s="2">
        <f t="shared" si="352"/>
        <v>1.478037610158911E-2</v>
      </c>
      <c r="N973" s="63">
        <v>7515</v>
      </c>
      <c r="O973" s="63">
        <v>6683</v>
      </c>
      <c r="P973" s="63"/>
      <c r="Q973" s="63">
        <v>106</v>
      </c>
      <c r="R973" s="63">
        <v>69</v>
      </c>
      <c r="S973" s="63"/>
      <c r="T973" s="63"/>
      <c r="U973" s="63"/>
      <c r="V973" s="63"/>
      <c r="W973" s="63">
        <v>38</v>
      </c>
      <c r="X973" s="63"/>
      <c r="Y973" s="63"/>
      <c r="Z973" s="63"/>
      <c r="AA973" s="63"/>
      <c r="AB973" s="63"/>
      <c r="AN973" t="str">
        <f t="shared" si="358"/>
        <v>Reading</v>
      </c>
      <c r="AO973" t="s">
        <v>506</v>
      </c>
      <c r="AP973">
        <v>6</v>
      </c>
      <c r="AR973" s="111">
        <v>25</v>
      </c>
      <c r="AS973" s="113">
        <v>17</v>
      </c>
      <c r="AT973" s="113">
        <v>180</v>
      </c>
      <c r="AU973" s="117">
        <v>56130</v>
      </c>
      <c r="AV973" s="117">
        <f t="shared" si="359"/>
        <v>25017</v>
      </c>
      <c r="AW973" t="s">
        <v>1480</v>
      </c>
      <c r="AX973">
        <f t="shared" si="353"/>
        <v>2556130</v>
      </c>
      <c r="AY973" s="66"/>
      <c r="AZ973" s="66"/>
      <c r="BC973">
        <v>9.93</v>
      </c>
      <c r="BD973">
        <v>0</v>
      </c>
      <c r="BE973">
        <v>9.93</v>
      </c>
      <c r="BH973" s="123">
        <f t="shared" si="354"/>
        <v>0.52100000000000002</v>
      </c>
      <c r="BI973" s="123">
        <f t="shared" si="355"/>
        <v>0</v>
      </c>
      <c r="BJ973">
        <f t="shared" si="356"/>
        <v>0</v>
      </c>
    </row>
    <row r="974" spans="1:62" hidden="1" outlineLevel="1">
      <c r="A974" s="64" t="s">
        <v>2771</v>
      </c>
      <c r="B974" s="8" t="s">
        <v>1328</v>
      </c>
      <c r="C974" s="1">
        <f t="shared" si="346"/>
        <v>6260</v>
      </c>
      <c r="D974" s="5">
        <f>IF(N974&gt;0, RANK(N974,(N974:P974,Q974:AE974)),0)</f>
        <v>2</v>
      </c>
      <c r="E974" s="5">
        <f>IF(O974&gt;0,RANK(O974,(N974:P974,Q974:AE974)),0)</f>
        <v>1</v>
      </c>
      <c r="F974" s="5">
        <f t="shared" si="347"/>
        <v>0</v>
      </c>
      <c r="G974" s="1">
        <f t="shared" si="348"/>
        <v>333</v>
      </c>
      <c r="H974" s="2">
        <f t="shared" si="357"/>
        <v>5.3194888178913741E-2</v>
      </c>
      <c r="I974" s="6"/>
      <c r="J974" s="2">
        <f t="shared" si="349"/>
        <v>0.46549520766773161</v>
      </c>
      <c r="K974" s="2">
        <f t="shared" si="350"/>
        <v>0.51869009584664538</v>
      </c>
      <c r="L974" s="2">
        <f t="shared" si="351"/>
        <v>0</v>
      </c>
      <c r="M974" s="2">
        <f t="shared" si="352"/>
        <v>1.5814696485622948E-2</v>
      </c>
      <c r="N974" s="63">
        <v>2914</v>
      </c>
      <c r="O974" s="63">
        <v>3247</v>
      </c>
      <c r="P974" s="63"/>
      <c r="Q974" s="63">
        <v>75</v>
      </c>
      <c r="R974" s="63">
        <v>24</v>
      </c>
      <c r="S974" s="63"/>
      <c r="T974" s="63"/>
      <c r="U974" s="63"/>
      <c r="V974" s="63"/>
      <c r="W974" s="63">
        <v>0</v>
      </c>
      <c r="X974" s="63"/>
      <c r="Y974" s="63"/>
      <c r="Z974" s="63"/>
      <c r="AA974" s="63"/>
      <c r="AB974" s="63"/>
      <c r="AN974" t="str">
        <f t="shared" si="358"/>
        <v>Rehoboth</v>
      </c>
      <c r="AO974" t="s">
        <v>2226</v>
      </c>
      <c r="AP974">
        <v>4</v>
      </c>
      <c r="AR974" s="111">
        <v>25</v>
      </c>
      <c r="AS974" s="113">
        <v>5</v>
      </c>
      <c r="AT974" s="113">
        <v>75</v>
      </c>
      <c r="AU974" s="117">
        <v>56375</v>
      </c>
      <c r="AV974" s="117">
        <f t="shared" si="359"/>
        <v>25005</v>
      </c>
      <c r="AW974" t="s">
        <v>1480</v>
      </c>
      <c r="AX974">
        <f t="shared" si="353"/>
        <v>2556375</v>
      </c>
      <c r="AY974" s="66"/>
      <c r="AZ974" s="66"/>
      <c r="BC974">
        <v>46.77</v>
      </c>
      <c r="BD974">
        <v>0.28000000000000003</v>
      </c>
      <c r="BE974">
        <v>46.5</v>
      </c>
      <c r="BH974" s="123">
        <f t="shared" si="354"/>
        <v>0</v>
      </c>
      <c r="BI974" s="123">
        <f t="shared" si="355"/>
        <v>0.51800000000000002</v>
      </c>
      <c r="BJ974">
        <f t="shared" si="356"/>
        <v>0</v>
      </c>
    </row>
    <row r="975" spans="1:62" hidden="1" outlineLevel="1">
      <c r="A975" s="64" t="s">
        <v>2362</v>
      </c>
      <c r="B975" s="8" t="s">
        <v>1328</v>
      </c>
      <c r="C975" s="1">
        <f t="shared" si="346"/>
        <v>17832</v>
      </c>
      <c r="D975" s="5">
        <f>IF(N975&gt;0, RANK(N975,(N975:P975,Q975:AE975)),0)</f>
        <v>1</v>
      </c>
      <c r="E975" s="5">
        <f>IF(O975&gt;0,RANK(O975,(N975:P975,Q975:AE975)),0)</f>
        <v>2</v>
      </c>
      <c r="F975" s="5">
        <f t="shared" si="347"/>
        <v>0</v>
      </c>
      <c r="G975" s="1">
        <f t="shared" si="348"/>
        <v>5744</v>
      </c>
      <c r="H975" s="2">
        <f t="shared" si="357"/>
        <v>0.3221175414984298</v>
      </c>
      <c r="I975" s="6"/>
      <c r="J975" s="2">
        <f t="shared" si="349"/>
        <v>0.65416105877074926</v>
      </c>
      <c r="K975" s="2">
        <f t="shared" si="350"/>
        <v>0.3320435172723194</v>
      </c>
      <c r="L975" s="2">
        <f t="shared" si="351"/>
        <v>0</v>
      </c>
      <c r="M975" s="2">
        <f t="shared" si="352"/>
        <v>1.3795423956931341E-2</v>
      </c>
      <c r="N975" s="63">
        <v>11665</v>
      </c>
      <c r="O975" s="63">
        <v>5921</v>
      </c>
      <c r="P975" s="63"/>
      <c r="Q975" s="63">
        <v>135</v>
      </c>
      <c r="R975" s="63">
        <v>75</v>
      </c>
      <c r="S975" s="63"/>
      <c r="T975" s="63"/>
      <c r="U975" s="63"/>
      <c r="V975" s="63"/>
      <c r="W975" s="63">
        <v>36</v>
      </c>
      <c r="X975" s="63"/>
      <c r="Y975" s="63"/>
      <c r="Z975" s="63"/>
      <c r="AA975" s="63"/>
      <c r="AB975" s="63"/>
      <c r="AN975" t="str">
        <f t="shared" si="358"/>
        <v>Revere</v>
      </c>
      <c r="AO975" t="s">
        <v>1476</v>
      </c>
      <c r="AP975">
        <v>5</v>
      </c>
      <c r="AR975" s="111">
        <v>25</v>
      </c>
      <c r="AS975" s="113">
        <v>25</v>
      </c>
      <c r="AT975" s="113">
        <v>15</v>
      </c>
      <c r="AU975" s="117">
        <v>56585</v>
      </c>
      <c r="AV975" s="117">
        <f t="shared" si="359"/>
        <v>25025</v>
      </c>
      <c r="AW975" t="s">
        <v>1257</v>
      </c>
      <c r="AX975">
        <f t="shared" si="353"/>
        <v>2556585</v>
      </c>
      <c r="AY975" s="66"/>
      <c r="AZ975" s="66"/>
      <c r="BC975">
        <v>10.029999999999999</v>
      </c>
      <c r="BD975">
        <v>4.1100000000000003</v>
      </c>
      <c r="BE975">
        <v>5.91</v>
      </c>
      <c r="BH975" s="123">
        <f t="shared" si="354"/>
        <v>0.65400000000000003</v>
      </c>
      <c r="BI975" s="123">
        <f t="shared" si="355"/>
        <v>0</v>
      </c>
      <c r="BJ975">
        <f t="shared" si="356"/>
        <v>0</v>
      </c>
    </row>
    <row r="976" spans="1:62" hidden="1" outlineLevel="1">
      <c r="A976" s="64" t="s">
        <v>1891</v>
      </c>
      <c r="B976" s="8" t="s">
        <v>1328</v>
      </c>
      <c r="C976" s="1">
        <f t="shared" si="346"/>
        <v>939</v>
      </c>
      <c r="D976" s="5">
        <f>IF(N976&gt;0, RANK(N976,(N976:P976,Q976:AE976)),0)</f>
        <v>1</v>
      </c>
      <c r="E976" s="5">
        <f>IF(O976&gt;0,RANK(O976,(N976:P976,Q976:AE976)),0)</f>
        <v>2</v>
      </c>
      <c r="F976" s="5">
        <f t="shared" si="347"/>
        <v>0</v>
      </c>
      <c r="G976" s="1">
        <f t="shared" si="348"/>
        <v>474</v>
      </c>
      <c r="H976" s="2">
        <f t="shared" si="357"/>
        <v>0.50479233226837061</v>
      </c>
      <c r="I976" s="6"/>
      <c r="J976" s="2">
        <f t="shared" si="349"/>
        <v>0.74760383386581475</v>
      </c>
      <c r="K976" s="2">
        <f t="shared" si="350"/>
        <v>0.24281150159744408</v>
      </c>
      <c r="L976" s="2">
        <f t="shared" si="351"/>
        <v>0</v>
      </c>
      <c r="M976" s="2">
        <f t="shared" si="352"/>
        <v>9.584664536741172E-3</v>
      </c>
      <c r="N976" s="63">
        <v>702</v>
      </c>
      <c r="O976" s="63">
        <v>228</v>
      </c>
      <c r="P976" s="63"/>
      <c r="Q976" s="63">
        <v>6</v>
      </c>
      <c r="R976" s="63">
        <v>3</v>
      </c>
      <c r="S976" s="63"/>
      <c r="T976" s="63"/>
      <c r="U976" s="63"/>
      <c r="V976" s="63"/>
      <c r="W976" s="63">
        <v>0</v>
      </c>
      <c r="X976" s="63"/>
      <c r="Y976" s="63"/>
      <c r="Z976" s="63"/>
      <c r="AA976" s="63"/>
      <c r="AB976" s="63"/>
      <c r="AN976" t="str">
        <f t="shared" si="358"/>
        <v>Richmond</v>
      </c>
      <c r="AO976" t="s">
        <v>2326</v>
      </c>
      <c r="AP976">
        <v>1</v>
      </c>
      <c r="AR976" s="111">
        <v>25</v>
      </c>
      <c r="AS976" s="113">
        <v>3</v>
      </c>
      <c r="AT976" s="113">
        <v>115</v>
      </c>
      <c r="AU976" s="117">
        <v>56795</v>
      </c>
      <c r="AV976" s="117">
        <f t="shared" si="359"/>
        <v>25003</v>
      </c>
      <c r="AW976" t="s">
        <v>1480</v>
      </c>
      <c r="AX976">
        <f t="shared" si="353"/>
        <v>2556795</v>
      </c>
      <c r="AY976" s="66"/>
      <c r="AZ976" s="66"/>
      <c r="BC976">
        <v>19.239999999999998</v>
      </c>
      <c r="BD976">
        <v>0.27</v>
      </c>
      <c r="BE976">
        <v>18.96</v>
      </c>
      <c r="BH976" s="123">
        <f t="shared" si="354"/>
        <v>0.747</v>
      </c>
      <c r="BI976" s="123">
        <f t="shared" si="355"/>
        <v>0</v>
      </c>
      <c r="BJ976">
        <f t="shared" si="356"/>
        <v>0</v>
      </c>
    </row>
    <row r="977" spans="1:62" hidden="1" outlineLevel="1">
      <c r="A977" s="64" t="s">
        <v>1715</v>
      </c>
      <c r="B977" s="8" t="s">
        <v>1328</v>
      </c>
      <c r="C977" s="1">
        <f t="shared" si="346"/>
        <v>3131</v>
      </c>
      <c r="D977" s="5">
        <f>IF(N977&gt;0, RANK(N977,(N977:P977,Q977:AE977)),0)</f>
        <v>2</v>
      </c>
      <c r="E977" s="5">
        <f>IF(O977&gt;0,RANK(O977,(N977:P977,Q977:AE977)),0)</f>
        <v>1</v>
      </c>
      <c r="F977" s="5">
        <f t="shared" si="347"/>
        <v>0</v>
      </c>
      <c r="G977" s="1">
        <f t="shared" si="348"/>
        <v>338</v>
      </c>
      <c r="H977" s="2">
        <f t="shared" si="357"/>
        <v>0.10795273075694667</v>
      </c>
      <c r="I977" s="6"/>
      <c r="J977" s="2">
        <f t="shared" si="349"/>
        <v>0.43628233791121046</v>
      </c>
      <c r="K977" s="2">
        <f t="shared" si="350"/>
        <v>0.54423506866815718</v>
      </c>
      <c r="L977" s="2">
        <f t="shared" si="351"/>
        <v>0</v>
      </c>
      <c r="M977" s="2">
        <f t="shared" si="352"/>
        <v>1.948259342063241E-2</v>
      </c>
      <c r="N977" s="63">
        <v>1366</v>
      </c>
      <c r="O977" s="63">
        <v>1704</v>
      </c>
      <c r="P977" s="63"/>
      <c r="Q977" s="63">
        <v>46</v>
      </c>
      <c r="R977" s="63">
        <v>13</v>
      </c>
      <c r="S977" s="63"/>
      <c r="T977" s="63"/>
      <c r="U977" s="63"/>
      <c r="V977" s="63"/>
      <c r="W977" s="63">
        <v>2</v>
      </c>
      <c r="X977" s="63"/>
      <c r="Y977" s="63"/>
      <c r="Z977" s="63"/>
      <c r="AA977" s="63"/>
      <c r="AB977" s="63"/>
      <c r="AN977" t="str">
        <f t="shared" si="358"/>
        <v>Rochester</v>
      </c>
      <c r="AO977" t="s">
        <v>234</v>
      </c>
      <c r="AP977">
        <v>9</v>
      </c>
      <c r="AR977" s="111">
        <v>25</v>
      </c>
      <c r="AS977" s="113">
        <v>23</v>
      </c>
      <c r="AT977" s="113">
        <v>110</v>
      </c>
      <c r="AU977" s="117">
        <v>57600</v>
      </c>
      <c r="AV977" s="117">
        <f t="shared" si="359"/>
        <v>25023</v>
      </c>
      <c r="AW977" t="s">
        <v>1480</v>
      </c>
      <c r="AX977">
        <f t="shared" si="353"/>
        <v>2557600</v>
      </c>
      <c r="AY977" s="66"/>
      <c r="AZ977" s="66"/>
      <c r="BC977">
        <v>36.39</v>
      </c>
      <c r="BD977">
        <v>2.46</v>
      </c>
      <c r="BE977">
        <v>33.93</v>
      </c>
      <c r="BH977" s="123">
        <f t="shared" si="354"/>
        <v>0</v>
      </c>
      <c r="BI977" s="123">
        <f t="shared" si="355"/>
        <v>0.54400000000000004</v>
      </c>
      <c r="BJ977">
        <f t="shared" si="356"/>
        <v>0</v>
      </c>
    </row>
    <row r="978" spans="1:62" hidden="1" outlineLevel="1">
      <c r="A978" s="64" t="s">
        <v>539</v>
      </c>
      <c r="B978" s="8" t="s">
        <v>1328</v>
      </c>
      <c r="C978" s="1">
        <f t="shared" si="346"/>
        <v>8805</v>
      </c>
      <c r="D978" s="5">
        <f>IF(N978&gt;0, RANK(N978,(N978:P978,Q978:AE978)),0)</f>
        <v>1</v>
      </c>
      <c r="E978" s="5">
        <f>IF(O978&gt;0,RANK(O978,(N978:P978,Q978:AE978)),0)</f>
        <v>2</v>
      </c>
      <c r="F978" s="5">
        <f t="shared" si="347"/>
        <v>0</v>
      </c>
      <c r="G978" s="1">
        <f t="shared" si="348"/>
        <v>546</v>
      </c>
      <c r="H978" s="2">
        <f t="shared" si="357"/>
        <v>6.2010221465076662E-2</v>
      </c>
      <c r="I978" s="6"/>
      <c r="J978" s="2">
        <f t="shared" si="349"/>
        <v>0.52208972174900625</v>
      </c>
      <c r="K978" s="2">
        <f t="shared" si="350"/>
        <v>0.46007950028392958</v>
      </c>
      <c r="L978" s="2">
        <f t="shared" si="351"/>
        <v>0</v>
      </c>
      <c r="M978" s="2">
        <f t="shared" si="352"/>
        <v>1.7830777967064171E-2</v>
      </c>
      <c r="N978" s="63">
        <v>4597</v>
      </c>
      <c r="O978" s="63">
        <v>4051</v>
      </c>
      <c r="P978" s="63"/>
      <c r="Q978" s="63">
        <v>91</v>
      </c>
      <c r="R978" s="63">
        <v>38</v>
      </c>
      <c r="S978" s="63"/>
      <c r="T978" s="63"/>
      <c r="U978" s="63"/>
      <c r="V978" s="63"/>
      <c r="W978" s="63">
        <v>28</v>
      </c>
      <c r="X978" s="63"/>
      <c r="Y978" s="63"/>
      <c r="Z978" s="63"/>
      <c r="AA978" s="63"/>
      <c r="AB978" s="63"/>
      <c r="AN978" t="str">
        <f t="shared" si="358"/>
        <v>Rockland</v>
      </c>
      <c r="AO978" t="s">
        <v>234</v>
      </c>
      <c r="AP978">
        <v>9</v>
      </c>
      <c r="AR978" s="111">
        <v>25</v>
      </c>
      <c r="AS978" s="113">
        <v>23</v>
      </c>
      <c r="AT978" s="113">
        <v>115</v>
      </c>
      <c r="AU978" s="117">
        <v>57775</v>
      </c>
      <c r="AV978" s="117">
        <f t="shared" si="359"/>
        <v>25023</v>
      </c>
      <c r="AW978" t="s">
        <v>1480</v>
      </c>
      <c r="AX978">
        <f t="shared" si="353"/>
        <v>2557775</v>
      </c>
      <c r="AY978" s="66"/>
      <c r="AZ978" s="66"/>
      <c r="BC978">
        <v>10.1</v>
      </c>
      <c r="BD978">
        <v>0.08</v>
      </c>
      <c r="BE978">
        <v>10.02</v>
      </c>
      <c r="BH978" s="123">
        <f t="shared" si="354"/>
        <v>0.52200000000000002</v>
      </c>
      <c r="BI978" s="123">
        <f t="shared" si="355"/>
        <v>0</v>
      </c>
      <c r="BJ978">
        <f t="shared" si="356"/>
        <v>0</v>
      </c>
    </row>
    <row r="979" spans="1:62" hidden="1" outlineLevel="1">
      <c r="A979" s="64" t="s">
        <v>2363</v>
      </c>
      <c r="B979" s="8" t="s">
        <v>1328</v>
      </c>
      <c r="C979" s="1">
        <f t="shared" si="346"/>
        <v>4753</v>
      </c>
      <c r="D979" s="5">
        <f>IF(N979&gt;0, RANK(N979,(N979:P979,Q979:AE979)),0)</f>
        <v>1</v>
      </c>
      <c r="E979" s="5">
        <f>IF(O979&gt;0,RANK(O979,(N979:P979,Q979:AE979)),0)</f>
        <v>2</v>
      </c>
      <c r="F979" s="5">
        <f t="shared" si="347"/>
        <v>0</v>
      </c>
      <c r="G979" s="1">
        <f t="shared" si="348"/>
        <v>1311</v>
      </c>
      <c r="H979" s="2">
        <f t="shared" si="357"/>
        <v>0.27582579423521986</v>
      </c>
      <c r="I979" s="6"/>
      <c r="J979" s="2">
        <f t="shared" si="349"/>
        <v>0.62739322533136965</v>
      </c>
      <c r="K979" s="2">
        <f t="shared" si="350"/>
        <v>0.3515674310961498</v>
      </c>
      <c r="L979" s="2">
        <f t="shared" si="351"/>
        <v>0</v>
      </c>
      <c r="M979" s="2">
        <f t="shared" si="352"/>
        <v>2.1039343572480551E-2</v>
      </c>
      <c r="N979" s="63">
        <v>2982</v>
      </c>
      <c r="O979" s="63">
        <v>1671</v>
      </c>
      <c r="P979" s="63"/>
      <c r="Q979" s="63">
        <v>62</v>
      </c>
      <c r="R979" s="63">
        <v>30</v>
      </c>
      <c r="S979" s="63"/>
      <c r="T979" s="63"/>
      <c r="U979" s="63"/>
      <c r="V979" s="63"/>
      <c r="W979" s="63">
        <v>8</v>
      </c>
      <c r="X979" s="63"/>
      <c r="Y979" s="63"/>
      <c r="Z979" s="63"/>
      <c r="AA979" s="63"/>
      <c r="AB979" s="63"/>
      <c r="AN979" t="str">
        <f t="shared" si="358"/>
        <v>Rockport</v>
      </c>
      <c r="AO979" t="s">
        <v>849</v>
      </c>
      <c r="AP979">
        <v>6</v>
      </c>
      <c r="AR979" s="111">
        <v>25</v>
      </c>
      <c r="AS979" s="113">
        <v>9</v>
      </c>
      <c r="AT979" s="113">
        <v>130</v>
      </c>
      <c r="AU979" s="117">
        <v>57880</v>
      </c>
      <c r="AV979" s="117">
        <f t="shared" si="359"/>
        <v>25009</v>
      </c>
      <c r="AW979" t="s">
        <v>1480</v>
      </c>
      <c r="AX979">
        <f t="shared" si="353"/>
        <v>2557880</v>
      </c>
      <c r="AY979" s="66"/>
      <c r="AZ979" s="66"/>
      <c r="BC979">
        <v>17.579999999999998</v>
      </c>
      <c r="BD979">
        <v>10.52</v>
      </c>
      <c r="BE979">
        <v>7.07</v>
      </c>
      <c r="BH979" s="123">
        <f t="shared" si="354"/>
        <v>0.627</v>
      </c>
      <c r="BI979" s="123">
        <f t="shared" si="355"/>
        <v>0</v>
      </c>
      <c r="BJ979">
        <f t="shared" si="356"/>
        <v>0</v>
      </c>
    </row>
    <row r="980" spans="1:62" hidden="1" outlineLevel="1">
      <c r="A980" s="64" t="s">
        <v>1434</v>
      </c>
      <c r="B980" s="8" t="s">
        <v>1328</v>
      </c>
      <c r="C980" s="1">
        <f t="shared" si="346"/>
        <v>241</v>
      </c>
      <c r="D980" s="5">
        <f>IF(N980&gt;0, RANK(N980,(N980:P980,Q980:AE980)),0)</f>
        <v>1</v>
      </c>
      <c r="E980" s="5">
        <f>IF(O980&gt;0,RANK(O980,(N980:P980,Q980:AE980)),0)</f>
        <v>2</v>
      </c>
      <c r="F980" s="5">
        <f t="shared" si="347"/>
        <v>0</v>
      </c>
      <c r="G980" s="1">
        <f t="shared" si="348"/>
        <v>48</v>
      </c>
      <c r="H980" s="2">
        <f t="shared" si="357"/>
        <v>0.19917012448132779</v>
      </c>
      <c r="I980" s="6"/>
      <c r="J980" s="2">
        <f t="shared" si="349"/>
        <v>0.58091286307053946</v>
      </c>
      <c r="K980" s="2">
        <f t="shared" si="350"/>
        <v>0.38174273858921159</v>
      </c>
      <c r="L980" s="2">
        <f t="shared" si="351"/>
        <v>0</v>
      </c>
      <c r="M980" s="2">
        <f t="shared" si="352"/>
        <v>3.7344398340248941E-2</v>
      </c>
      <c r="N980" s="63">
        <v>140</v>
      </c>
      <c r="O980" s="63">
        <v>92</v>
      </c>
      <c r="P980" s="63"/>
      <c r="Q980" s="63">
        <v>4</v>
      </c>
      <c r="R980" s="63">
        <v>5</v>
      </c>
      <c r="S980" s="63"/>
      <c r="T980" s="63"/>
      <c r="U980" s="63"/>
      <c r="V980" s="63"/>
      <c r="W980" s="63">
        <v>0</v>
      </c>
      <c r="X980" s="63"/>
      <c r="Y980" s="63"/>
      <c r="Z980" s="63"/>
      <c r="AA980" s="63"/>
      <c r="AB980" s="63"/>
      <c r="AN980" t="str">
        <f t="shared" si="358"/>
        <v>Rowe</v>
      </c>
      <c r="AO980" t="s">
        <v>1146</v>
      </c>
      <c r="AP980">
        <v>1</v>
      </c>
      <c r="AR980" s="111">
        <v>25</v>
      </c>
      <c r="AS980" s="113">
        <v>11</v>
      </c>
      <c r="AT980" s="113">
        <v>100</v>
      </c>
      <c r="AU980" s="117">
        <v>58335</v>
      </c>
      <c r="AV980" s="117">
        <f t="shared" si="359"/>
        <v>25011</v>
      </c>
      <c r="AW980" t="s">
        <v>1480</v>
      </c>
      <c r="AX980">
        <f t="shared" si="353"/>
        <v>2558335</v>
      </c>
      <c r="AY980" s="66"/>
      <c r="AZ980" s="66"/>
      <c r="BC980">
        <v>24.07</v>
      </c>
      <c r="BD980">
        <v>0.52</v>
      </c>
      <c r="BE980">
        <v>23.55</v>
      </c>
      <c r="BH980" s="123">
        <f t="shared" si="354"/>
        <v>0.57999999999999996</v>
      </c>
      <c r="BI980" s="123">
        <f t="shared" si="355"/>
        <v>0</v>
      </c>
      <c r="BJ980">
        <f t="shared" si="356"/>
        <v>0</v>
      </c>
    </row>
    <row r="981" spans="1:62" hidden="1" outlineLevel="1">
      <c r="A981" s="64" t="s">
        <v>676</v>
      </c>
      <c r="B981" s="8" t="s">
        <v>1328</v>
      </c>
      <c r="C981" s="1">
        <f t="shared" si="346"/>
        <v>3587</v>
      </c>
      <c r="D981" s="5">
        <f>IF(N981&gt;0, RANK(N981,(N981:P981,Q981:AE981)),0)</f>
        <v>2</v>
      </c>
      <c r="E981" s="5">
        <f>IF(O981&gt;0,RANK(O981,(N981:P981,Q981:AE981)),0)</f>
        <v>1</v>
      </c>
      <c r="F981" s="5">
        <f t="shared" si="347"/>
        <v>0</v>
      </c>
      <c r="G981" s="1">
        <f t="shared" si="348"/>
        <v>339</v>
      </c>
      <c r="H981" s="2">
        <f t="shared" si="357"/>
        <v>9.4507945358238088E-2</v>
      </c>
      <c r="I981" s="6"/>
      <c r="J981" s="2">
        <f t="shared" si="349"/>
        <v>0.4449400613325899</v>
      </c>
      <c r="K981" s="2">
        <f t="shared" si="350"/>
        <v>0.53944800669082804</v>
      </c>
      <c r="L981" s="2">
        <f t="shared" si="351"/>
        <v>0</v>
      </c>
      <c r="M981" s="2">
        <f t="shared" si="352"/>
        <v>1.5611931976582061E-2</v>
      </c>
      <c r="N981" s="63">
        <v>1596</v>
      </c>
      <c r="O981" s="63">
        <v>1935</v>
      </c>
      <c r="P981" s="63"/>
      <c r="Q981" s="63">
        <v>36</v>
      </c>
      <c r="R981" s="63">
        <v>15</v>
      </c>
      <c r="S981" s="63"/>
      <c r="T981" s="63"/>
      <c r="U981" s="63"/>
      <c r="V981" s="63"/>
      <c r="W981" s="63">
        <v>5</v>
      </c>
      <c r="X981" s="63"/>
      <c r="Y981" s="63"/>
      <c r="Z981" s="63"/>
      <c r="AA981" s="63"/>
      <c r="AB981" s="63"/>
      <c r="AN981" t="str">
        <f t="shared" si="358"/>
        <v>Rowley</v>
      </c>
      <c r="AO981" t="s">
        <v>849</v>
      </c>
      <c r="AP981">
        <v>6</v>
      </c>
      <c r="AR981" s="111">
        <v>25</v>
      </c>
      <c r="AS981" s="113">
        <v>9</v>
      </c>
      <c r="AT981" s="113">
        <v>135</v>
      </c>
      <c r="AU981" s="117">
        <v>58405</v>
      </c>
      <c r="AV981" s="117">
        <f t="shared" si="359"/>
        <v>25009</v>
      </c>
      <c r="AW981" t="s">
        <v>1480</v>
      </c>
      <c r="AX981">
        <f t="shared" si="353"/>
        <v>2558405</v>
      </c>
      <c r="AY981" s="66"/>
      <c r="AZ981" s="66"/>
      <c r="BC981">
        <v>20.59</v>
      </c>
      <c r="BD981">
        <v>1.87</v>
      </c>
      <c r="BE981">
        <v>18.72</v>
      </c>
      <c r="BH981" s="123">
        <f t="shared" si="354"/>
        <v>0</v>
      </c>
      <c r="BI981" s="123">
        <f t="shared" si="355"/>
        <v>0.53900000000000003</v>
      </c>
      <c r="BJ981">
        <f t="shared" si="356"/>
        <v>0</v>
      </c>
    </row>
    <row r="982" spans="1:62" hidden="1" outlineLevel="1">
      <c r="A982" s="64" t="s">
        <v>1167</v>
      </c>
      <c r="B982" s="8" t="s">
        <v>1328</v>
      </c>
      <c r="C982" s="1">
        <f t="shared" si="346"/>
        <v>678</v>
      </c>
      <c r="D982" s="5">
        <f>IF(N982&gt;0, RANK(N982,(N982:P982,Q982:AE982)),0)</f>
        <v>1</v>
      </c>
      <c r="E982" s="5">
        <f>IF(O982&gt;0,RANK(O982,(N982:P982,Q982:AE982)),0)</f>
        <v>2</v>
      </c>
      <c r="F982" s="5">
        <f t="shared" si="347"/>
        <v>0</v>
      </c>
      <c r="G982" s="1">
        <f t="shared" si="348"/>
        <v>124</v>
      </c>
      <c r="H982" s="2">
        <f t="shared" si="357"/>
        <v>0.18289085545722714</v>
      </c>
      <c r="I982" s="6"/>
      <c r="J982" s="2">
        <f t="shared" si="349"/>
        <v>0.57669616519174038</v>
      </c>
      <c r="K982" s="2">
        <f t="shared" si="350"/>
        <v>0.39380530973451328</v>
      </c>
      <c r="L982" s="2">
        <f t="shared" si="351"/>
        <v>0</v>
      </c>
      <c r="M982" s="2">
        <f t="shared" si="352"/>
        <v>2.949852507374634E-2</v>
      </c>
      <c r="N982" s="63">
        <v>391</v>
      </c>
      <c r="O982" s="63">
        <v>267</v>
      </c>
      <c r="P982" s="63"/>
      <c r="Q982" s="63">
        <v>8</v>
      </c>
      <c r="R982" s="63">
        <v>10</v>
      </c>
      <c r="S982" s="63"/>
      <c r="T982" s="63"/>
      <c r="U982" s="63"/>
      <c r="V982" s="63"/>
      <c r="W982" s="63">
        <v>2</v>
      </c>
      <c r="X982" s="63"/>
      <c r="Y982" s="63"/>
      <c r="Z982" s="63"/>
      <c r="AA982" s="63"/>
      <c r="AB982" s="63"/>
      <c r="AN982" t="str">
        <f t="shared" si="358"/>
        <v>Royalston</v>
      </c>
      <c r="AO982" s="8" t="s">
        <v>1783</v>
      </c>
      <c r="AP982">
        <v>2</v>
      </c>
      <c r="AR982" s="111">
        <v>25</v>
      </c>
      <c r="AS982" s="113">
        <v>27</v>
      </c>
      <c r="AT982" s="113">
        <v>205</v>
      </c>
      <c r="AU982" s="117">
        <v>58580</v>
      </c>
      <c r="AV982" s="117">
        <f t="shared" si="359"/>
        <v>25027</v>
      </c>
      <c r="AW982" t="s">
        <v>1480</v>
      </c>
      <c r="AX982">
        <f t="shared" si="353"/>
        <v>2558580</v>
      </c>
      <c r="AY982" s="66"/>
      <c r="AZ982" s="66"/>
      <c r="BC982">
        <v>42.48</v>
      </c>
      <c r="BD982">
        <v>0.59</v>
      </c>
      <c r="BE982">
        <v>41.89</v>
      </c>
      <c r="BH982" s="123">
        <f t="shared" si="354"/>
        <v>0.57599999999999996</v>
      </c>
      <c r="BI982" s="123">
        <f t="shared" si="355"/>
        <v>0</v>
      </c>
      <c r="BJ982">
        <f t="shared" si="356"/>
        <v>0</v>
      </c>
    </row>
    <row r="983" spans="1:62" hidden="1" outlineLevel="1">
      <c r="A983" s="64" t="s">
        <v>1829</v>
      </c>
      <c r="B983" s="8" t="s">
        <v>1328</v>
      </c>
      <c r="C983" s="1">
        <f t="shared" si="346"/>
        <v>790</v>
      </c>
      <c r="D983" s="5">
        <f>IF(N983&gt;0, RANK(N983,(N983:P983,Q983:AE983)),0)</f>
        <v>1</v>
      </c>
      <c r="E983" s="5">
        <f>IF(O983&gt;0,RANK(O983,(N983:P983,Q983:AE983)),0)</f>
        <v>2</v>
      </c>
      <c r="F983" s="5">
        <f t="shared" si="347"/>
        <v>0</v>
      </c>
      <c r="G983" s="1">
        <f t="shared" si="348"/>
        <v>2</v>
      </c>
      <c r="H983" s="2">
        <f t="shared" si="357"/>
        <v>2.5316455696202532E-3</v>
      </c>
      <c r="I983" s="6"/>
      <c r="J983" s="2">
        <f t="shared" si="349"/>
        <v>0.49113924050632912</v>
      </c>
      <c r="K983" s="2">
        <f t="shared" si="350"/>
        <v>0.48860759493670886</v>
      </c>
      <c r="L983" s="2">
        <f t="shared" si="351"/>
        <v>0</v>
      </c>
      <c r="M983" s="2">
        <f t="shared" si="352"/>
        <v>2.0253164556962078E-2</v>
      </c>
      <c r="N983" s="63">
        <v>388</v>
      </c>
      <c r="O983" s="63">
        <v>386</v>
      </c>
      <c r="P983" s="63"/>
      <c r="Q983" s="63">
        <v>10</v>
      </c>
      <c r="R983" s="63">
        <v>4</v>
      </c>
      <c r="S983" s="63"/>
      <c r="T983" s="63"/>
      <c r="U983" s="63"/>
      <c r="V983" s="63"/>
      <c r="W983" s="63">
        <v>2</v>
      </c>
      <c r="X983" s="63"/>
      <c r="Y983" s="63"/>
      <c r="Z983" s="63"/>
      <c r="AA983" s="63"/>
      <c r="AB983" s="63"/>
      <c r="AN983" t="str">
        <f t="shared" si="358"/>
        <v>Russell</v>
      </c>
      <c r="AO983" t="s">
        <v>2870</v>
      </c>
      <c r="AP983">
        <v>1</v>
      </c>
      <c r="AR983" s="111">
        <v>25</v>
      </c>
      <c r="AS983" s="113">
        <v>13</v>
      </c>
      <c r="AT983" s="113">
        <v>80</v>
      </c>
      <c r="AU983" s="117">
        <v>58650</v>
      </c>
      <c r="AV983" s="117">
        <f t="shared" si="359"/>
        <v>25013</v>
      </c>
      <c r="AW983" t="s">
        <v>1480</v>
      </c>
      <c r="AX983">
        <f t="shared" si="353"/>
        <v>2558650</v>
      </c>
      <c r="AY983" s="66"/>
      <c r="AZ983" s="66"/>
      <c r="BC983">
        <v>17.88</v>
      </c>
      <c r="BD983">
        <v>0.32</v>
      </c>
      <c r="BE983">
        <v>17.559999999999999</v>
      </c>
      <c r="BH983" s="123">
        <f t="shared" si="354"/>
        <v>0.49099999999999999</v>
      </c>
      <c r="BI983" s="123">
        <f t="shared" si="355"/>
        <v>0</v>
      </c>
      <c r="BJ983">
        <f t="shared" si="356"/>
        <v>0</v>
      </c>
    </row>
    <row r="984" spans="1:62" hidden="1" outlineLevel="1">
      <c r="A984" s="64" t="s">
        <v>595</v>
      </c>
      <c r="B984" s="8" t="s">
        <v>1328</v>
      </c>
      <c r="C984" s="1">
        <f t="shared" ref="C984:C1047" si="360">SUM(N984:AL984)</f>
        <v>4494</v>
      </c>
      <c r="D984" s="5">
        <f>IF(N984&gt;0, RANK(N984,(N984:P984,Q984:AE984)),0)</f>
        <v>2</v>
      </c>
      <c r="E984" s="5">
        <f>IF(O984&gt;0,RANK(O984,(N984:P984,Q984:AE984)),0)</f>
        <v>1</v>
      </c>
      <c r="F984" s="5">
        <f t="shared" ref="F984:F1047" si="361">IF(P984&gt;0,RANK(P984,(N984:AE984)),0)</f>
        <v>0</v>
      </c>
      <c r="G984" s="1">
        <f t="shared" ref="G984:G1047" si="362">IF(C984&gt;0,MAX(N984:P984)-LARGE(N984:P984,2),0)</f>
        <v>257</v>
      </c>
      <c r="H984" s="2">
        <f t="shared" si="357"/>
        <v>5.7187360925678686E-2</v>
      </c>
      <c r="I984" s="6"/>
      <c r="J984" s="2">
        <f t="shared" ref="J984:J1047" si="363">IF(C984=0,"-",N984/C984)</f>
        <v>0.46172674677347575</v>
      </c>
      <c r="K984" s="2">
        <f t="shared" ref="K984:K1047" si="364">IF(C984=0,"-",O984/C984)</f>
        <v>0.51891410769915447</v>
      </c>
      <c r="L984" s="2">
        <f t="shared" ref="L984:L1047" si="365">IF(C984=0,"-",P984/C984)</f>
        <v>0</v>
      </c>
      <c r="M984" s="2">
        <f t="shared" ref="M984:M1047" si="366">IF(C984=0,"-",(1-J984-K984-L984))</f>
        <v>1.9359145527369725E-2</v>
      </c>
      <c r="N984" s="63">
        <v>2075</v>
      </c>
      <c r="O984" s="63">
        <v>2332</v>
      </c>
      <c r="P984" s="63"/>
      <c r="Q984" s="63">
        <v>47</v>
      </c>
      <c r="R984" s="63">
        <v>24</v>
      </c>
      <c r="S984" s="63"/>
      <c r="T984" s="63"/>
      <c r="U984" s="63"/>
      <c r="V984" s="63"/>
      <c r="W984" s="63">
        <v>16</v>
      </c>
      <c r="X984" s="63"/>
      <c r="Y984" s="63"/>
      <c r="Z984" s="63"/>
      <c r="AA984" s="63"/>
      <c r="AB984" s="63"/>
      <c r="AN984" t="str">
        <f t="shared" si="358"/>
        <v>Rutland</v>
      </c>
      <c r="AO984" s="8" t="s">
        <v>1783</v>
      </c>
      <c r="AP984">
        <v>2</v>
      </c>
      <c r="AR984" s="111">
        <v>25</v>
      </c>
      <c r="AS984" s="113">
        <v>27</v>
      </c>
      <c r="AT984" s="113">
        <v>210</v>
      </c>
      <c r="AU984" s="117">
        <v>58825</v>
      </c>
      <c r="AV984" s="117">
        <f t="shared" si="359"/>
        <v>25027</v>
      </c>
      <c r="AW984" t="s">
        <v>1480</v>
      </c>
      <c r="AX984">
        <f t="shared" ref="AX984:AX1047" si="367">AR984*100000+AU984</f>
        <v>2558825</v>
      </c>
      <c r="AY984" s="66"/>
      <c r="AZ984" s="66"/>
      <c r="BC984">
        <v>36.409999999999997</v>
      </c>
      <c r="BD984">
        <v>1.1499999999999999</v>
      </c>
      <c r="BE984">
        <v>35.26</v>
      </c>
      <c r="BH984" s="123">
        <f t="shared" si="354"/>
        <v>0</v>
      </c>
      <c r="BI984" s="123">
        <f t="shared" si="355"/>
        <v>0.51800000000000002</v>
      </c>
      <c r="BJ984">
        <f t="shared" si="356"/>
        <v>0</v>
      </c>
    </row>
    <row r="985" spans="1:62" hidden="1" outlineLevel="1">
      <c r="A985" s="64" t="s">
        <v>2898</v>
      </c>
      <c r="B985" s="8" t="s">
        <v>1328</v>
      </c>
      <c r="C985" s="1">
        <f t="shared" si="360"/>
        <v>19738</v>
      </c>
      <c r="D985" s="5">
        <f>IF(N985&gt;0, RANK(N985,(N985:P985,Q985:AE985)),0)</f>
        <v>1</v>
      </c>
      <c r="E985" s="5">
        <f>IF(O985&gt;0,RANK(O985,(N985:P985,Q985:AE985)),0)</f>
        <v>2</v>
      </c>
      <c r="F985" s="5">
        <f t="shared" si="361"/>
        <v>0</v>
      </c>
      <c r="G985" s="1">
        <f t="shared" si="362"/>
        <v>7880</v>
      </c>
      <c r="H985" s="2">
        <f t="shared" si="357"/>
        <v>0.39922991184517176</v>
      </c>
      <c r="I985" s="6"/>
      <c r="J985" s="2">
        <f t="shared" si="363"/>
        <v>0.68927956226568043</v>
      </c>
      <c r="K985" s="2">
        <f t="shared" si="364"/>
        <v>0.29004965042050868</v>
      </c>
      <c r="L985" s="2">
        <f t="shared" si="365"/>
        <v>0</v>
      </c>
      <c r="M985" s="2">
        <f t="shared" si="366"/>
        <v>2.067078731381089E-2</v>
      </c>
      <c r="N985" s="63">
        <v>13605</v>
      </c>
      <c r="O985" s="63">
        <v>5725</v>
      </c>
      <c r="P985" s="63"/>
      <c r="Q985" s="63">
        <v>229</v>
      </c>
      <c r="R985" s="63">
        <v>148</v>
      </c>
      <c r="S985" s="63"/>
      <c r="T985" s="63"/>
      <c r="U985" s="63"/>
      <c r="V985" s="63"/>
      <c r="W985" s="63">
        <v>31</v>
      </c>
      <c r="X985" s="63"/>
      <c r="Y985" s="63"/>
      <c r="Z985" s="63"/>
      <c r="AA985" s="63"/>
      <c r="AB985" s="63"/>
      <c r="AN985" t="str">
        <f t="shared" si="358"/>
        <v>Salem</v>
      </c>
      <c r="AO985" t="s">
        <v>849</v>
      </c>
      <c r="AP985">
        <v>6</v>
      </c>
      <c r="AR985" s="111">
        <v>25</v>
      </c>
      <c r="AS985" s="113">
        <v>9</v>
      </c>
      <c r="AT985" s="113">
        <v>140</v>
      </c>
      <c r="AU985" s="117">
        <v>59105</v>
      </c>
      <c r="AV985" s="117">
        <f t="shared" si="359"/>
        <v>25009</v>
      </c>
      <c r="AW985" t="s">
        <v>1257</v>
      </c>
      <c r="AX985">
        <f t="shared" si="367"/>
        <v>2559105</v>
      </c>
      <c r="AY985" s="66"/>
      <c r="AZ985" s="66"/>
      <c r="BC985">
        <v>18.059999999999999</v>
      </c>
      <c r="BD985">
        <v>9.9499999999999993</v>
      </c>
      <c r="BE985">
        <v>8.1</v>
      </c>
      <c r="BH985" s="123">
        <f t="shared" ref="BH985:BH1048" si="368">IF(D985=1,ROUNDDOWN(J985,3),0)</f>
        <v>0.68899999999999995</v>
      </c>
      <c r="BI985" s="123">
        <f t="shared" ref="BI985:BI1048" si="369">IF(E985=1,ROUNDDOWN(K985,3),0)</f>
        <v>0</v>
      </c>
      <c r="BJ985">
        <f t="shared" ref="BJ985:BJ1048" si="370">IF(BH985=BI985,ROUNDDOWN(BI985*10,0),0)</f>
        <v>0</v>
      </c>
    </row>
    <row r="986" spans="1:62" hidden="1" outlineLevel="1">
      <c r="A986" s="64" t="s">
        <v>2108</v>
      </c>
      <c r="B986" s="8" t="s">
        <v>1328</v>
      </c>
      <c r="C986" s="1">
        <f t="shared" si="360"/>
        <v>4293</v>
      </c>
      <c r="D986" s="5">
        <f>IF(N986&gt;0, RANK(N986,(N986:P986,Q986:AE986)),0)</f>
        <v>1</v>
      </c>
      <c r="E986" s="5">
        <f>IF(O986&gt;0,RANK(O986,(N986:P986,Q986:AE986)),0)</f>
        <v>2</v>
      </c>
      <c r="F986" s="5">
        <f t="shared" si="361"/>
        <v>0</v>
      </c>
      <c r="G986" s="1">
        <f t="shared" si="362"/>
        <v>341</v>
      </c>
      <c r="H986" s="2">
        <f t="shared" si="357"/>
        <v>7.9431632890752391E-2</v>
      </c>
      <c r="I986" s="6"/>
      <c r="J986" s="2">
        <f t="shared" si="363"/>
        <v>0.53109713487071974</v>
      </c>
      <c r="K986" s="2">
        <f t="shared" si="364"/>
        <v>0.45166550197996741</v>
      </c>
      <c r="L986" s="2">
        <f t="shared" si="365"/>
        <v>0</v>
      </c>
      <c r="M986" s="2">
        <f t="shared" si="366"/>
        <v>1.7237363149312845E-2</v>
      </c>
      <c r="N986" s="63">
        <v>2280</v>
      </c>
      <c r="O986" s="63">
        <v>1939</v>
      </c>
      <c r="P986" s="63"/>
      <c r="Q986" s="63">
        <v>46</v>
      </c>
      <c r="R986" s="63">
        <v>15</v>
      </c>
      <c r="S986" s="63"/>
      <c r="T986" s="63"/>
      <c r="U986" s="63"/>
      <c r="V986" s="63"/>
      <c r="W986" s="63">
        <v>13</v>
      </c>
      <c r="X986" s="63"/>
      <c r="Y986" s="63"/>
      <c r="Z986" s="63"/>
      <c r="AA986" s="63"/>
      <c r="AB986" s="63"/>
      <c r="AN986" t="str">
        <f t="shared" si="358"/>
        <v>Salisbury</v>
      </c>
      <c r="AO986" t="s">
        <v>849</v>
      </c>
      <c r="AP986">
        <v>6</v>
      </c>
      <c r="AR986" s="111">
        <v>25</v>
      </c>
      <c r="AS986" s="113">
        <v>9</v>
      </c>
      <c r="AT986" s="113">
        <v>145</v>
      </c>
      <c r="AU986" s="117">
        <v>59245</v>
      </c>
      <c r="AV986" s="117">
        <f t="shared" si="359"/>
        <v>25009</v>
      </c>
      <c r="AW986" t="s">
        <v>1480</v>
      </c>
      <c r="AX986">
        <f t="shared" si="367"/>
        <v>2559245</v>
      </c>
      <c r="AY986" s="66"/>
      <c r="AZ986" s="66"/>
      <c r="BC986">
        <v>17.850000000000001</v>
      </c>
      <c r="BD986">
        <v>2.41</v>
      </c>
      <c r="BE986">
        <v>15.43</v>
      </c>
      <c r="BH986" s="123">
        <f t="shared" si="368"/>
        <v>0.53100000000000003</v>
      </c>
      <c r="BI986" s="123">
        <f t="shared" si="369"/>
        <v>0</v>
      </c>
      <c r="BJ986">
        <f t="shared" si="370"/>
        <v>0</v>
      </c>
    </row>
    <row r="987" spans="1:62" hidden="1" outlineLevel="1">
      <c r="A987" s="64" t="s">
        <v>1909</v>
      </c>
      <c r="B987" s="8" t="s">
        <v>1328</v>
      </c>
      <c r="C987" s="1">
        <f t="shared" si="360"/>
        <v>455</v>
      </c>
      <c r="D987" s="5">
        <f>IF(N987&gt;0, RANK(N987,(N987:P987,Q987:AE987)),0)</f>
        <v>1</v>
      </c>
      <c r="E987" s="5">
        <f>IF(O987&gt;0,RANK(O987,(N987:P987,Q987:AE987)),0)</f>
        <v>2</v>
      </c>
      <c r="F987" s="5">
        <f t="shared" si="361"/>
        <v>0</v>
      </c>
      <c r="G987" s="1">
        <f t="shared" si="362"/>
        <v>140</v>
      </c>
      <c r="H987" s="2">
        <f t="shared" si="357"/>
        <v>0.30769230769230771</v>
      </c>
      <c r="I987" s="6"/>
      <c r="J987" s="2">
        <f t="shared" si="363"/>
        <v>0.64615384615384619</v>
      </c>
      <c r="K987" s="2">
        <f t="shared" si="364"/>
        <v>0.33846153846153848</v>
      </c>
      <c r="L987" s="2">
        <f t="shared" si="365"/>
        <v>0</v>
      </c>
      <c r="M987" s="2">
        <f t="shared" si="366"/>
        <v>1.538461538461533E-2</v>
      </c>
      <c r="N987" s="63">
        <v>294</v>
      </c>
      <c r="O987" s="63">
        <v>154</v>
      </c>
      <c r="P987" s="63"/>
      <c r="Q987" s="63">
        <v>4</v>
      </c>
      <c r="R987" s="63">
        <v>3</v>
      </c>
      <c r="S987" s="63"/>
      <c r="T987" s="63"/>
      <c r="U987" s="63"/>
      <c r="V987" s="63"/>
      <c r="W987" s="63">
        <v>0</v>
      </c>
      <c r="X987" s="63"/>
      <c r="Y987" s="63"/>
      <c r="Z987" s="63"/>
      <c r="AA987" s="63"/>
      <c r="AB987" s="63"/>
      <c r="AN987" t="str">
        <f t="shared" si="358"/>
        <v>Sandisfield</v>
      </c>
      <c r="AO987" t="s">
        <v>2326</v>
      </c>
      <c r="AP987">
        <v>1</v>
      </c>
      <c r="AR987" s="111">
        <v>25</v>
      </c>
      <c r="AS987" s="113">
        <v>3</v>
      </c>
      <c r="AT987" s="113">
        <v>120</v>
      </c>
      <c r="AU987" s="117">
        <v>59665</v>
      </c>
      <c r="AV987" s="117">
        <f t="shared" si="359"/>
        <v>25003</v>
      </c>
      <c r="AW987" t="s">
        <v>1480</v>
      </c>
      <c r="AX987">
        <f t="shared" si="367"/>
        <v>2559665</v>
      </c>
      <c r="AY987" s="66"/>
      <c r="AZ987" s="66"/>
      <c r="BC987">
        <v>53.03</v>
      </c>
      <c r="BD987">
        <v>0.71</v>
      </c>
      <c r="BE987">
        <v>52.32</v>
      </c>
      <c r="BH987" s="123">
        <f t="shared" si="368"/>
        <v>0.64600000000000002</v>
      </c>
      <c r="BI987" s="123">
        <f t="shared" si="369"/>
        <v>0</v>
      </c>
      <c r="BJ987">
        <f t="shared" si="370"/>
        <v>0</v>
      </c>
    </row>
    <row r="988" spans="1:62" hidden="1" outlineLevel="1">
      <c r="A988" s="64" t="s">
        <v>2937</v>
      </c>
      <c r="B988" s="8" t="s">
        <v>1328</v>
      </c>
      <c r="C988" s="1">
        <f t="shared" si="360"/>
        <v>12509</v>
      </c>
      <c r="D988" s="5">
        <f>IF(N988&gt;0, RANK(N988,(N988:P988,Q988:AE988)),0)</f>
        <v>2</v>
      </c>
      <c r="E988" s="5">
        <f>IF(O988&gt;0,RANK(O988,(N988:P988,Q988:AE988)),0)</f>
        <v>1</v>
      </c>
      <c r="F988" s="5">
        <f t="shared" si="361"/>
        <v>0</v>
      </c>
      <c r="G988" s="1">
        <f t="shared" si="362"/>
        <v>666</v>
      </c>
      <c r="H988" s="2">
        <f t="shared" si="357"/>
        <v>5.3241666000479658E-2</v>
      </c>
      <c r="I988" s="6"/>
      <c r="J988" s="2">
        <f t="shared" si="363"/>
        <v>0.46726357022943482</v>
      </c>
      <c r="K988" s="2">
        <f t="shared" si="364"/>
        <v>0.52050523622991451</v>
      </c>
      <c r="L988" s="2">
        <f t="shared" si="365"/>
        <v>0</v>
      </c>
      <c r="M988" s="2">
        <f t="shared" si="366"/>
        <v>1.223119354065072E-2</v>
      </c>
      <c r="N988" s="63">
        <v>5845</v>
      </c>
      <c r="O988" s="63">
        <v>6511</v>
      </c>
      <c r="P988" s="63"/>
      <c r="Q988" s="63">
        <v>96</v>
      </c>
      <c r="R988" s="63">
        <v>45</v>
      </c>
      <c r="S988" s="63"/>
      <c r="T988" s="63"/>
      <c r="U988" s="63"/>
      <c r="V988" s="63"/>
      <c r="W988" s="63">
        <v>12</v>
      </c>
      <c r="X988" s="63"/>
      <c r="Y988" s="63"/>
      <c r="Z988" s="63"/>
      <c r="AA988" s="63"/>
      <c r="AB988" s="63"/>
      <c r="AN988" t="str">
        <f t="shared" si="358"/>
        <v>Sandwich</v>
      </c>
      <c r="AO988" t="s">
        <v>2425</v>
      </c>
      <c r="AP988">
        <v>9</v>
      </c>
      <c r="AR988" s="111">
        <v>25</v>
      </c>
      <c r="AS988" s="113">
        <v>1</v>
      </c>
      <c r="AT988" s="113">
        <v>60</v>
      </c>
      <c r="AU988" s="117">
        <v>59735</v>
      </c>
      <c r="AV988" s="117">
        <f t="shared" si="359"/>
        <v>25001</v>
      </c>
      <c r="AW988" t="s">
        <v>1480</v>
      </c>
      <c r="AX988">
        <f t="shared" si="367"/>
        <v>2559735</v>
      </c>
      <c r="AY988" s="66"/>
      <c r="AZ988" s="66"/>
      <c r="BC988">
        <v>44.36</v>
      </c>
      <c r="BD988">
        <v>1.32</v>
      </c>
      <c r="BE988">
        <v>43.04</v>
      </c>
      <c r="BH988" s="123">
        <f t="shared" si="368"/>
        <v>0</v>
      </c>
      <c r="BI988" s="123">
        <f t="shared" si="369"/>
        <v>0.52</v>
      </c>
      <c r="BJ988">
        <f t="shared" si="370"/>
        <v>0</v>
      </c>
    </row>
    <row r="989" spans="1:62" hidden="1" outlineLevel="1">
      <c r="A989" s="64" t="s">
        <v>2575</v>
      </c>
      <c r="B989" s="8" t="s">
        <v>1328</v>
      </c>
      <c r="C989" s="1">
        <f t="shared" si="360"/>
        <v>13740</v>
      </c>
      <c r="D989" s="5">
        <f>IF(N989&gt;0, RANK(N989,(N989:P989,Q989:AE989)),0)</f>
        <v>1</v>
      </c>
      <c r="E989" s="5">
        <f>IF(O989&gt;0,RANK(O989,(N989:P989,Q989:AE989)),0)</f>
        <v>2</v>
      </c>
      <c r="F989" s="5">
        <f t="shared" si="361"/>
        <v>0</v>
      </c>
      <c r="G989" s="1">
        <f t="shared" si="362"/>
        <v>400</v>
      </c>
      <c r="H989" s="2">
        <f t="shared" si="357"/>
        <v>2.9112081513828238E-2</v>
      </c>
      <c r="I989" s="6"/>
      <c r="J989" s="2">
        <f t="shared" si="363"/>
        <v>0.50873362445414849</v>
      </c>
      <c r="K989" s="2">
        <f t="shared" si="364"/>
        <v>0.47962154294032022</v>
      </c>
      <c r="L989" s="2">
        <f t="shared" si="365"/>
        <v>0</v>
      </c>
      <c r="M989" s="2">
        <f t="shared" si="366"/>
        <v>1.1644832605531286E-2</v>
      </c>
      <c r="N989" s="63">
        <v>6990</v>
      </c>
      <c r="O989" s="63">
        <v>6590</v>
      </c>
      <c r="P989" s="63"/>
      <c r="Q989" s="63">
        <v>111</v>
      </c>
      <c r="R989" s="63">
        <v>31</v>
      </c>
      <c r="S989" s="63"/>
      <c r="T989" s="63"/>
      <c r="U989" s="63"/>
      <c r="V989" s="63"/>
      <c r="W989" s="63">
        <v>18</v>
      </c>
      <c r="X989" s="63"/>
      <c r="Y989" s="63"/>
      <c r="Z989" s="63"/>
      <c r="AA989" s="63"/>
      <c r="AB989" s="63"/>
      <c r="AN989" t="str">
        <f t="shared" si="358"/>
        <v>Saugus</v>
      </c>
      <c r="AO989" t="s">
        <v>849</v>
      </c>
      <c r="AP989">
        <v>6</v>
      </c>
      <c r="AR989" s="111">
        <v>25</v>
      </c>
      <c r="AS989" s="113">
        <v>9</v>
      </c>
      <c r="AT989" s="113">
        <v>150</v>
      </c>
      <c r="AU989" s="117">
        <v>60015</v>
      </c>
      <c r="AV989" s="117">
        <f t="shared" si="359"/>
        <v>25009</v>
      </c>
      <c r="AW989" t="s">
        <v>1480</v>
      </c>
      <c r="AX989">
        <f t="shared" si="367"/>
        <v>2560015</v>
      </c>
      <c r="AY989" s="66"/>
      <c r="AZ989" s="66"/>
      <c r="BC989">
        <v>11.75</v>
      </c>
      <c r="BD989">
        <v>0.77</v>
      </c>
      <c r="BE989">
        <v>10.99</v>
      </c>
      <c r="BH989" s="123">
        <f t="shared" si="368"/>
        <v>0.50800000000000001</v>
      </c>
      <c r="BI989" s="123">
        <f t="shared" si="369"/>
        <v>0</v>
      </c>
      <c r="BJ989">
        <f t="shared" si="370"/>
        <v>0</v>
      </c>
    </row>
    <row r="990" spans="1:62" hidden="1" outlineLevel="1">
      <c r="A990" s="64" t="s">
        <v>1928</v>
      </c>
      <c r="B990" s="8" t="s">
        <v>1328</v>
      </c>
      <c r="C990" s="1">
        <f t="shared" si="360"/>
        <v>356</v>
      </c>
      <c r="D990" s="5">
        <f>IF(N990&gt;0, RANK(N990,(N990:P990,Q990:AE990)),0)</f>
        <v>1</v>
      </c>
      <c r="E990" s="5">
        <f>IF(O990&gt;0,RANK(O990,(N990:P990,Q990:AE990)),0)</f>
        <v>2</v>
      </c>
      <c r="F990" s="5">
        <f t="shared" si="361"/>
        <v>0</v>
      </c>
      <c r="G990" s="1">
        <f t="shared" si="362"/>
        <v>138</v>
      </c>
      <c r="H990" s="2">
        <f t="shared" si="357"/>
        <v>0.38764044943820225</v>
      </c>
      <c r="I990" s="6"/>
      <c r="J990" s="2">
        <f t="shared" si="363"/>
        <v>0.6769662921348315</v>
      </c>
      <c r="K990" s="2">
        <f t="shared" si="364"/>
        <v>0.2893258426966292</v>
      </c>
      <c r="L990" s="2">
        <f t="shared" si="365"/>
        <v>0</v>
      </c>
      <c r="M990" s="2">
        <f t="shared" si="366"/>
        <v>3.3707865168539297E-2</v>
      </c>
      <c r="N990" s="63">
        <v>241</v>
      </c>
      <c r="O990" s="63">
        <v>103</v>
      </c>
      <c r="P990" s="63"/>
      <c r="Q990" s="63">
        <v>8</v>
      </c>
      <c r="R990" s="63">
        <v>3</v>
      </c>
      <c r="S990" s="63"/>
      <c r="T990" s="63"/>
      <c r="U990" s="63"/>
      <c r="V990" s="63"/>
      <c r="W990" s="63">
        <v>1</v>
      </c>
      <c r="X990" s="63"/>
      <c r="Y990" s="63"/>
      <c r="Z990" s="63"/>
      <c r="AA990" s="63"/>
      <c r="AB990" s="63"/>
      <c r="AN990" t="str">
        <f t="shared" si="358"/>
        <v>Savoy</v>
      </c>
      <c r="AO990" t="s">
        <v>2326</v>
      </c>
      <c r="AP990">
        <v>1</v>
      </c>
      <c r="AR990" s="111">
        <v>25</v>
      </c>
      <c r="AS990" s="113">
        <v>3</v>
      </c>
      <c r="AT990" s="113">
        <v>125</v>
      </c>
      <c r="AU990" s="117">
        <v>60225</v>
      </c>
      <c r="AV990" s="117">
        <f t="shared" si="359"/>
        <v>25003</v>
      </c>
      <c r="AW990" t="s">
        <v>1480</v>
      </c>
      <c r="AX990">
        <f t="shared" si="367"/>
        <v>2560225</v>
      </c>
      <c r="AY990" s="66"/>
      <c r="AZ990" s="66"/>
      <c r="BC990">
        <v>36.01</v>
      </c>
      <c r="BD990">
        <v>0.14000000000000001</v>
      </c>
      <c r="BE990">
        <v>35.86</v>
      </c>
      <c r="BH990" s="123">
        <f t="shared" si="368"/>
        <v>0.67600000000000005</v>
      </c>
      <c r="BI990" s="123">
        <f t="shared" si="369"/>
        <v>0</v>
      </c>
      <c r="BJ990">
        <f t="shared" si="370"/>
        <v>0</v>
      </c>
    </row>
    <row r="991" spans="1:62" hidden="1" outlineLevel="1">
      <c r="A991" s="64" t="s">
        <v>761</v>
      </c>
      <c r="B991" s="8" t="s">
        <v>1328</v>
      </c>
      <c r="C991" s="1">
        <f t="shared" si="360"/>
        <v>11425</v>
      </c>
      <c r="D991" s="5">
        <f>IF(N991&gt;0, RANK(N991,(N991:P991,Q991:AE991)),0)</f>
        <v>2</v>
      </c>
      <c r="E991" s="5">
        <f>IF(O991&gt;0,RANK(O991,(N991:P991,Q991:AE991)),0)</f>
        <v>1</v>
      </c>
      <c r="F991" s="5">
        <f t="shared" si="361"/>
        <v>0</v>
      </c>
      <c r="G991" s="1">
        <f t="shared" si="362"/>
        <v>115</v>
      </c>
      <c r="H991" s="2">
        <f t="shared" si="357"/>
        <v>1.0065645514223195E-2</v>
      </c>
      <c r="I991" s="6"/>
      <c r="J991" s="2">
        <f t="shared" si="363"/>
        <v>0.48857768052516409</v>
      </c>
      <c r="K991" s="2">
        <f t="shared" si="364"/>
        <v>0.49864332603938732</v>
      </c>
      <c r="L991" s="2">
        <f t="shared" si="365"/>
        <v>0</v>
      </c>
      <c r="M991" s="2">
        <f t="shared" si="366"/>
        <v>1.2778993435448638E-2</v>
      </c>
      <c r="N991" s="63">
        <v>5582</v>
      </c>
      <c r="O991" s="63">
        <v>5697</v>
      </c>
      <c r="P991" s="63"/>
      <c r="Q991" s="63">
        <v>91</v>
      </c>
      <c r="R991" s="63">
        <v>45</v>
      </c>
      <c r="S991" s="63"/>
      <c r="T991" s="63"/>
      <c r="U991" s="63"/>
      <c r="V991" s="63"/>
      <c r="W991" s="63">
        <v>10</v>
      </c>
      <c r="X991" s="63"/>
      <c r="Y991" s="63"/>
      <c r="Z991" s="63"/>
      <c r="AA991" s="63"/>
      <c r="AB991" s="63"/>
      <c r="AN991" t="str">
        <f t="shared" si="358"/>
        <v>Scituate</v>
      </c>
      <c r="AO991" t="s">
        <v>234</v>
      </c>
      <c r="AP991">
        <v>8</v>
      </c>
      <c r="AR991" s="111">
        <v>25</v>
      </c>
      <c r="AS991" s="113">
        <v>23</v>
      </c>
      <c r="AT991" s="113">
        <v>120</v>
      </c>
      <c r="AU991" s="117">
        <v>60330</v>
      </c>
      <c r="AV991" s="117">
        <f t="shared" si="359"/>
        <v>25023</v>
      </c>
      <c r="AW991" t="s">
        <v>1480</v>
      </c>
      <c r="AX991">
        <f t="shared" si="367"/>
        <v>2560330</v>
      </c>
      <c r="AY991" s="66"/>
      <c r="AZ991" s="66"/>
      <c r="BC991">
        <v>31.8</v>
      </c>
      <c r="BD991">
        <v>14.61</v>
      </c>
      <c r="BE991">
        <v>17.18</v>
      </c>
      <c r="BH991" s="123">
        <f t="shared" si="368"/>
        <v>0</v>
      </c>
      <c r="BI991" s="123">
        <f t="shared" si="369"/>
        <v>0.498</v>
      </c>
      <c r="BJ991">
        <f t="shared" si="370"/>
        <v>0</v>
      </c>
    </row>
    <row r="992" spans="1:62" hidden="1" outlineLevel="1">
      <c r="A992" s="64" t="s">
        <v>2593</v>
      </c>
      <c r="B992" s="8" t="s">
        <v>1328</v>
      </c>
      <c r="C992" s="1">
        <f t="shared" si="360"/>
        <v>7310</v>
      </c>
      <c r="D992" s="5">
        <f>IF(N992&gt;0, RANK(N992,(N992:P992,Q992:AE992)),0)</f>
        <v>1</v>
      </c>
      <c r="E992" s="5">
        <f>IF(O992&gt;0,RANK(O992,(N992:P992,Q992:AE992)),0)</f>
        <v>2</v>
      </c>
      <c r="F992" s="5">
        <f t="shared" si="361"/>
        <v>0</v>
      </c>
      <c r="G992" s="1">
        <f t="shared" si="362"/>
        <v>398</v>
      </c>
      <c r="H992" s="2">
        <f t="shared" si="357"/>
        <v>5.4445964432284541E-2</v>
      </c>
      <c r="I992" s="6"/>
      <c r="J992" s="2">
        <f t="shared" si="363"/>
        <v>0.51819425444596445</v>
      </c>
      <c r="K992" s="2">
        <f t="shared" si="364"/>
        <v>0.4637482900136799</v>
      </c>
      <c r="L992" s="2">
        <f t="shared" si="365"/>
        <v>0</v>
      </c>
      <c r="M992" s="2">
        <f t="shared" si="366"/>
        <v>1.8057455540355649E-2</v>
      </c>
      <c r="N992" s="63">
        <v>3788</v>
      </c>
      <c r="O992" s="63">
        <v>3390</v>
      </c>
      <c r="P992" s="63"/>
      <c r="Q992" s="63">
        <v>86</v>
      </c>
      <c r="R992" s="63">
        <v>29</v>
      </c>
      <c r="S992" s="63"/>
      <c r="T992" s="63"/>
      <c r="U992" s="63"/>
      <c r="V992" s="63"/>
      <c r="W992" s="63">
        <v>17</v>
      </c>
      <c r="X992" s="63"/>
      <c r="Y992" s="63"/>
      <c r="Z992" s="63"/>
      <c r="AA992" s="63"/>
      <c r="AB992" s="63"/>
      <c r="AN992" t="str">
        <f t="shared" si="358"/>
        <v>Seekonk</v>
      </c>
      <c r="AO992" t="s">
        <v>2226</v>
      </c>
      <c r="AP992">
        <v>4</v>
      </c>
      <c r="AR992" s="111">
        <v>25</v>
      </c>
      <c r="AS992" s="113">
        <v>5</v>
      </c>
      <c r="AT992" s="113">
        <v>80</v>
      </c>
      <c r="AU992" s="117">
        <v>60645</v>
      </c>
      <c r="AV992" s="117">
        <f t="shared" si="359"/>
        <v>25005</v>
      </c>
      <c r="AW992" t="s">
        <v>1480</v>
      </c>
      <c r="AX992">
        <f t="shared" si="367"/>
        <v>2560645</v>
      </c>
      <c r="AY992" s="66"/>
      <c r="AZ992" s="66"/>
      <c r="BC992">
        <v>18.420000000000002</v>
      </c>
      <c r="BD992">
        <v>0.1</v>
      </c>
      <c r="BE992">
        <v>18.32</v>
      </c>
      <c r="BH992" s="123">
        <f t="shared" si="368"/>
        <v>0.51800000000000002</v>
      </c>
      <c r="BI992" s="123">
        <f t="shared" si="369"/>
        <v>0</v>
      </c>
      <c r="BJ992">
        <f t="shared" si="370"/>
        <v>0</v>
      </c>
    </row>
    <row r="993" spans="1:62" hidden="1" outlineLevel="1">
      <c r="A993" s="64" t="s">
        <v>1693</v>
      </c>
      <c r="B993" s="8" t="s">
        <v>1328</v>
      </c>
      <c r="C993" s="1">
        <f t="shared" si="360"/>
        <v>10370</v>
      </c>
      <c r="D993" s="5">
        <f>IF(N993&gt;0, RANK(N993,(N993:P993,Q993:AE993)),0)</f>
        <v>1</v>
      </c>
      <c r="E993" s="5">
        <f>IF(O993&gt;0,RANK(O993,(N993:P993,Q993:AE993)),0)</f>
        <v>2</v>
      </c>
      <c r="F993" s="5">
        <f t="shared" si="361"/>
        <v>0</v>
      </c>
      <c r="G993" s="1">
        <f t="shared" si="362"/>
        <v>2899</v>
      </c>
      <c r="H993" s="2">
        <f t="shared" si="357"/>
        <v>0.27955641272902604</v>
      </c>
      <c r="I993" s="6"/>
      <c r="J993" s="2">
        <f t="shared" si="363"/>
        <v>0.63297974927675993</v>
      </c>
      <c r="K993" s="2">
        <f t="shared" si="364"/>
        <v>0.35342333654773384</v>
      </c>
      <c r="L993" s="2">
        <f t="shared" si="365"/>
        <v>0</v>
      </c>
      <c r="M993" s="2">
        <f t="shared" si="366"/>
        <v>1.3596914175506236E-2</v>
      </c>
      <c r="N993" s="63">
        <v>6564</v>
      </c>
      <c r="O993" s="63">
        <v>3665</v>
      </c>
      <c r="P993" s="63"/>
      <c r="Q993" s="63">
        <v>71</v>
      </c>
      <c r="R993" s="63">
        <v>50</v>
      </c>
      <c r="S993" s="63"/>
      <c r="T993" s="63"/>
      <c r="U993" s="63"/>
      <c r="V993" s="63"/>
      <c r="W993" s="63">
        <v>20</v>
      </c>
      <c r="X993" s="63"/>
      <c r="Y993" s="63"/>
      <c r="Z993" s="63"/>
      <c r="AA993" s="63"/>
      <c r="AB993" s="63"/>
      <c r="AN993" t="str">
        <f t="shared" si="358"/>
        <v>Sharon</v>
      </c>
      <c r="AO993" t="s">
        <v>760</v>
      </c>
      <c r="AP993">
        <v>4</v>
      </c>
      <c r="AR993" s="111">
        <v>25</v>
      </c>
      <c r="AS993" s="113">
        <v>21</v>
      </c>
      <c r="AT993" s="113">
        <v>110</v>
      </c>
      <c r="AU993" s="117">
        <v>60785</v>
      </c>
      <c r="AV993" s="117">
        <f t="shared" si="359"/>
        <v>25021</v>
      </c>
      <c r="AW993" t="s">
        <v>1480</v>
      </c>
      <c r="AX993">
        <f t="shared" si="367"/>
        <v>2560785</v>
      </c>
      <c r="AY993" s="66"/>
      <c r="AZ993" s="66"/>
      <c r="BC993">
        <v>24.17</v>
      </c>
      <c r="BD993">
        <v>0.86</v>
      </c>
      <c r="BE993">
        <v>23.31</v>
      </c>
      <c r="BH993" s="123">
        <f t="shared" si="368"/>
        <v>0.63200000000000001</v>
      </c>
      <c r="BI993" s="123">
        <f t="shared" si="369"/>
        <v>0</v>
      </c>
      <c r="BJ993">
        <f t="shared" si="370"/>
        <v>0</v>
      </c>
    </row>
    <row r="994" spans="1:62" hidden="1" outlineLevel="1">
      <c r="A994" s="64" t="s">
        <v>1227</v>
      </c>
      <c r="B994" s="8" t="s">
        <v>1328</v>
      </c>
      <c r="C994" s="1">
        <f t="shared" si="360"/>
        <v>1835</v>
      </c>
      <c r="D994" s="5">
        <f>IF(N994&gt;0, RANK(N994,(N994:P994,Q994:AE994)),0)</f>
        <v>1</v>
      </c>
      <c r="E994" s="5">
        <f>IF(O994&gt;0,RANK(O994,(N994:P994,Q994:AE994)),0)</f>
        <v>2</v>
      </c>
      <c r="F994" s="5">
        <f t="shared" si="361"/>
        <v>0</v>
      </c>
      <c r="G994" s="1">
        <f t="shared" si="362"/>
        <v>788</v>
      </c>
      <c r="H994" s="2">
        <f t="shared" si="357"/>
        <v>0.42942779291553135</v>
      </c>
      <c r="I994" s="6"/>
      <c r="J994" s="2">
        <f t="shared" si="363"/>
        <v>0.70354223433242502</v>
      </c>
      <c r="K994" s="2">
        <f t="shared" si="364"/>
        <v>0.27411444141689373</v>
      </c>
      <c r="L994" s="2">
        <f t="shared" si="365"/>
        <v>0</v>
      </c>
      <c r="M994" s="2">
        <f t="shared" si="366"/>
        <v>2.2343324250681251E-2</v>
      </c>
      <c r="N994" s="63">
        <v>1291</v>
      </c>
      <c r="O994" s="63">
        <v>503</v>
      </c>
      <c r="P994" s="63"/>
      <c r="Q994" s="63">
        <v>16</v>
      </c>
      <c r="R994" s="63">
        <v>22</v>
      </c>
      <c r="S994" s="63"/>
      <c r="T994" s="63"/>
      <c r="U994" s="63"/>
      <c r="V994" s="63"/>
      <c r="W994" s="63">
        <v>3</v>
      </c>
      <c r="X994" s="63"/>
      <c r="Y994" s="63"/>
      <c r="Z994" s="63"/>
      <c r="AA994" s="63"/>
      <c r="AB994" s="63"/>
      <c r="AN994" t="str">
        <f t="shared" si="358"/>
        <v>Sheffield</v>
      </c>
      <c r="AO994" t="s">
        <v>2326</v>
      </c>
      <c r="AP994">
        <v>1</v>
      </c>
      <c r="AR994" s="111">
        <v>25</v>
      </c>
      <c r="AS994" s="113">
        <v>3</v>
      </c>
      <c r="AT994" s="113">
        <v>130</v>
      </c>
      <c r="AU994" s="117">
        <v>61065</v>
      </c>
      <c r="AV994" s="117">
        <f t="shared" si="359"/>
        <v>25003</v>
      </c>
      <c r="AW994" t="s">
        <v>1480</v>
      </c>
      <c r="AX994">
        <f t="shared" si="367"/>
        <v>2561065</v>
      </c>
      <c r="AY994" s="66"/>
      <c r="AZ994" s="66"/>
      <c r="BC994">
        <v>48.54</v>
      </c>
      <c r="BD994">
        <v>0.39</v>
      </c>
      <c r="BE994">
        <v>48.15</v>
      </c>
      <c r="BH994" s="123">
        <f t="shared" si="368"/>
        <v>0.70299999999999996</v>
      </c>
      <c r="BI994" s="123">
        <f t="shared" si="369"/>
        <v>0</v>
      </c>
      <c r="BJ994">
        <f t="shared" si="370"/>
        <v>0</v>
      </c>
    </row>
    <row r="995" spans="1:62" hidden="1" outlineLevel="1">
      <c r="A995" s="64" t="s">
        <v>533</v>
      </c>
      <c r="B995" s="8" t="s">
        <v>1328</v>
      </c>
      <c r="C995" s="1">
        <f t="shared" si="360"/>
        <v>1144</v>
      </c>
      <c r="D995" s="5">
        <f>IF(N995&gt;0, RANK(N995,(N995:P995,Q995:AE995)),0)</f>
        <v>1</v>
      </c>
      <c r="E995" s="5">
        <f>IF(O995&gt;0,RANK(O995,(N995:P995,Q995:AE995)),0)</f>
        <v>2</v>
      </c>
      <c r="F995" s="5">
        <f t="shared" si="361"/>
        <v>0</v>
      </c>
      <c r="G995" s="1">
        <f t="shared" si="362"/>
        <v>647</v>
      </c>
      <c r="H995" s="2">
        <f t="shared" si="357"/>
        <v>0.56555944055944052</v>
      </c>
      <c r="I995" s="6"/>
      <c r="J995" s="2">
        <f t="shared" si="363"/>
        <v>0.76311188811188813</v>
      </c>
      <c r="K995" s="2">
        <f t="shared" si="364"/>
        <v>0.19755244755244755</v>
      </c>
      <c r="L995" s="2">
        <f t="shared" si="365"/>
        <v>0</v>
      </c>
      <c r="M995" s="2">
        <f t="shared" si="366"/>
        <v>3.9335664335664322E-2</v>
      </c>
      <c r="N995" s="63">
        <v>873</v>
      </c>
      <c r="O995" s="63">
        <v>226</v>
      </c>
      <c r="P995" s="63"/>
      <c r="Q995" s="63">
        <v>11</v>
      </c>
      <c r="R995" s="63">
        <v>24</v>
      </c>
      <c r="S995" s="63"/>
      <c r="T995" s="63"/>
      <c r="U995" s="63"/>
      <c r="V995" s="63"/>
      <c r="W995" s="63">
        <v>10</v>
      </c>
      <c r="X995" s="63"/>
      <c r="Y995" s="63"/>
      <c r="Z995" s="63"/>
      <c r="AA995" s="63"/>
      <c r="AB995" s="63"/>
      <c r="AN995" t="str">
        <f t="shared" si="358"/>
        <v>Shelburne</v>
      </c>
      <c r="AO995" t="s">
        <v>1146</v>
      </c>
      <c r="AP995">
        <v>1</v>
      </c>
      <c r="AR995" s="111">
        <v>25</v>
      </c>
      <c r="AS995" s="113">
        <v>11</v>
      </c>
      <c r="AT995" s="113">
        <v>105</v>
      </c>
      <c r="AU995" s="117">
        <v>61135</v>
      </c>
      <c r="AV995" s="117">
        <f t="shared" si="359"/>
        <v>25011</v>
      </c>
      <c r="AW995" t="s">
        <v>1480</v>
      </c>
      <c r="AX995">
        <f t="shared" si="367"/>
        <v>2561135</v>
      </c>
      <c r="AY995" s="66"/>
      <c r="AZ995" s="66"/>
      <c r="BC995">
        <v>23.45</v>
      </c>
      <c r="BD995">
        <v>0.2</v>
      </c>
      <c r="BE995">
        <v>23.25</v>
      </c>
      <c r="BH995" s="123">
        <f t="shared" si="368"/>
        <v>0.76300000000000001</v>
      </c>
      <c r="BI995" s="123">
        <f t="shared" si="369"/>
        <v>0</v>
      </c>
      <c r="BJ995">
        <f t="shared" si="370"/>
        <v>0</v>
      </c>
    </row>
    <row r="996" spans="1:62" hidden="1" outlineLevel="1">
      <c r="A996" s="64" t="s">
        <v>355</v>
      </c>
      <c r="B996" s="8" t="s">
        <v>1328</v>
      </c>
      <c r="C996" s="1">
        <f t="shared" si="360"/>
        <v>2685</v>
      </c>
      <c r="D996" s="5">
        <f>IF(N996&gt;0, RANK(N996,(N996:P996,Q996:AE996)),0)</f>
        <v>1</v>
      </c>
      <c r="E996" s="5">
        <f>IF(O996&gt;0,RANK(O996,(N996:P996,Q996:AE996)),0)</f>
        <v>2</v>
      </c>
      <c r="F996" s="5">
        <f t="shared" si="361"/>
        <v>0</v>
      </c>
      <c r="G996" s="1">
        <f t="shared" si="362"/>
        <v>270</v>
      </c>
      <c r="H996" s="2">
        <f t="shared" ref="H996:H1059" si="371">IF(C996&gt;0,G996/C996,0)</f>
        <v>0.1005586592178771</v>
      </c>
      <c r="I996" s="6"/>
      <c r="J996" s="2">
        <f t="shared" si="363"/>
        <v>0.54078212290502792</v>
      </c>
      <c r="K996" s="2">
        <f t="shared" si="364"/>
        <v>0.44022346368715082</v>
      </c>
      <c r="L996" s="2">
        <f t="shared" si="365"/>
        <v>0</v>
      </c>
      <c r="M996" s="2">
        <f t="shared" si="366"/>
        <v>1.8994413407821265E-2</v>
      </c>
      <c r="N996" s="63">
        <v>1452</v>
      </c>
      <c r="O996" s="63">
        <v>1182</v>
      </c>
      <c r="P996" s="63"/>
      <c r="Q996" s="63">
        <v>34</v>
      </c>
      <c r="R996" s="63">
        <v>12</v>
      </c>
      <c r="S996" s="63"/>
      <c r="T996" s="63"/>
      <c r="U996" s="63"/>
      <c r="V996" s="63"/>
      <c r="W996" s="63">
        <v>5</v>
      </c>
      <c r="X996" s="63"/>
      <c r="Y996" s="63"/>
      <c r="Z996" s="63"/>
      <c r="AA996" s="63"/>
      <c r="AB996" s="63"/>
      <c r="AN996" t="str">
        <f t="shared" ref="AN996:AN1059" si="372">A996</f>
        <v>Sherborn</v>
      </c>
      <c r="AO996" t="s">
        <v>506</v>
      </c>
      <c r="AP996">
        <v>5</v>
      </c>
      <c r="AR996" s="111">
        <v>25</v>
      </c>
      <c r="AS996" s="113">
        <v>17</v>
      </c>
      <c r="AT996" s="113">
        <v>185</v>
      </c>
      <c r="AU996" s="117">
        <v>61380</v>
      </c>
      <c r="AV996" s="117">
        <f t="shared" si="359"/>
        <v>25017</v>
      </c>
      <c r="AW996" t="s">
        <v>1480</v>
      </c>
      <c r="AX996">
        <f t="shared" si="367"/>
        <v>2561380</v>
      </c>
      <c r="AY996" s="66"/>
      <c r="AZ996" s="66"/>
      <c r="BC996">
        <v>16.190000000000001</v>
      </c>
      <c r="BD996">
        <v>0.22</v>
      </c>
      <c r="BE996">
        <v>15.96</v>
      </c>
      <c r="BH996" s="123">
        <f t="shared" si="368"/>
        <v>0.54</v>
      </c>
      <c r="BI996" s="123">
        <f t="shared" si="369"/>
        <v>0</v>
      </c>
      <c r="BJ996">
        <f t="shared" si="370"/>
        <v>0</v>
      </c>
    </row>
    <row r="997" spans="1:62" hidden="1" outlineLevel="1">
      <c r="A997" s="64" t="s">
        <v>1359</v>
      </c>
      <c r="B997" s="8" t="s">
        <v>1328</v>
      </c>
      <c r="C997" s="1">
        <f t="shared" si="360"/>
        <v>3139</v>
      </c>
      <c r="D997" s="5">
        <f>IF(N997&gt;0, RANK(N997,(N997:P997,Q997:AE997)),0)</f>
        <v>1</v>
      </c>
      <c r="E997" s="5">
        <f>IF(O997&gt;0,RANK(O997,(N997:P997,Q997:AE997)),0)</f>
        <v>2</v>
      </c>
      <c r="F997" s="5">
        <f t="shared" si="361"/>
        <v>0</v>
      </c>
      <c r="G997" s="1">
        <f t="shared" si="362"/>
        <v>71</v>
      </c>
      <c r="H997" s="2">
        <f t="shared" si="371"/>
        <v>2.2618668365721569E-2</v>
      </c>
      <c r="I997" s="6"/>
      <c r="J997" s="2">
        <f t="shared" si="363"/>
        <v>0.49506212169480729</v>
      </c>
      <c r="K997" s="2">
        <f t="shared" si="364"/>
        <v>0.47244345332908572</v>
      </c>
      <c r="L997" s="2">
        <f t="shared" si="365"/>
        <v>0</v>
      </c>
      <c r="M997" s="2">
        <f t="shared" si="366"/>
        <v>3.249442497610705E-2</v>
      </c>
      <c r="N997" s="63">
        <v>1554</v>
      </c>
      <c r="O997" s="63">
        <v>1483</v>
      </c>
      <c r="P997" s="63"/>
      <c r="Q997" s="63">
        <v>65</v>
      </c>
      <c r="R997" s="63">
        <v>30</v>
      </c>
      <c r="S997" s="63"/>
      <c r="T997" s="63"/>
      <c r="U997" s="63"/>
      <c r="V997" s="63"/>
      <c r="W997" s="63">
        <v>7</v>
      </c>
      <c r="X997" s="63"/>
      <c r="Y997" s="63"/>
      <c r="Z997" s="63"/>
      <c r="AA997" s="63"/>
      <c r="AB997" s="63"/>
      <c r="AN997" t="str">
        <f t="shared" si="372"/>
        <v>Shirley</v>
      </c>
      <c r="AO997" t="s">
        <v>506</v>
      </c>
      <c r="AP997">
        <v>3</v>
      </c>
      <c r="AR997" s="111">
        <v>25</v>
      </c>
      <c r="AS997" s="113">
        <v>17</v>
      </c>
      <c r="AT997" s="113">
        <v>190</v>
      </c>
      <c r="AU997" s="117">
        <v>61590</v>
      </c>
      <c r="AV997" s="117">
        <f t="shared" si="359"/>
        <v>25017</v>
      </c>
      <c r="AW997" t="s">
        <v>1480</v>
      </c>
      <c r="AX997">
        <f t="shared" si="367"/>
        <v>2561590</v>
      </c>
      <c r="AY997" s="66"/>
      <c r="AZ997" s="66"/>
      <c r="BC997">
        <v>15.9</v>
      </c>
      <c r="BD997">
        <v>0.08</v>
      </c>
      <c r="BE997">
        <v>15.82</v>
      </c>
      <c r="BH997" s="123">
        <f t="shared" si="368"/>
        <v>0.495</v>
      </c>
      <c r="BI997" s="123">
        <f t="shared" si="369"/>
        <v>0</v>
      </c>
      <c r="BJ997">
        <f t="shared" si="370"/>
        <v>0</v>
      </c>
    </row>
    <row r="998" spans="1:62" hidden="1" outlineLevel="1">
      <c r="A998" s="64" t="s">
        <v>968</v>
      </c>
      <c r="B998" s="8" t="s">
        <v>1328</v>
      </c>
      <c r="C998" s="1">
        <f t="shared" si="360"/>
        <v>18197</v>
      </c>
      <c r="D998" s="5">
        <f>IF(N998&gt;0, RANK(N998,(N998:P998,Q998:AE998)),0)</f>
        <v>1</v>
      </c>
      <c r="E998" s="5">
        <f>IF(O998&gt;0,RANK(O998,(N998:P998,Q998:AE998)),0)</f>
        <v>2</v>
      </c>
      <c r="F998" s="5">
        <f t="shared" si="361"/>
        <v>0</v>
      </c>
      <c r="G998" s="1">
        <f t="shared" si="362"/>
        <v>1574</v>
      </c>
      <c r="H998" s="2">
        <f t="shared" si="371"/>
        <v>8.6497774358410731E-2</v>
      </c>
      <c r="I998" s="6"/>
      <c r="J998" s="2">
        <f t="shared" si="363"/>
        <v>0.53602242127823263</v>
      </c>
      <c r="K998" s="2">
        <f t="shared" si="364"/>
        <v>0.44952464691982197</v>
      </c>
      <c r="L998" s="2">
        <f t="shared" si="365"/>
        <v>0</v>
      </c>
      <c r="M998" s="2">
        <f t="shared" si="366"/>
        <v>1.4452931801945401E-2</v>
      </c>
      <c r="N998" s="63">
        <v>9754</v>
      </c>
      <c r="O998" s="63">
        <v>8180</v>
      </c>
      <c r="P998" s="63"/>
      <c r="Q998" s="63">
        <v>164</v>
      </c>
      <c r="R998" s="63">
        <v>63</v>
      </c>
      <c r="S998" s="63"/>
      <c r="T998" s="63"/>
      <c r="U998" s="63"/>
      <c r="V998" s="63"/>
      <c r="W998" s="63">
        <v>36</v>
      </c>
      <c r="X998" s="63"/>
      <c r="Y998" s="63"/>
      <c r="Z998" s="63"/>
      <c r="AA998" s="63"/>
      <c r="AB998" s="63"/>
      <c r="AN998" t="str">
        <f t="shared" si="372"/>
        <v>Shrewsbury</v>
      </c>
      <c r="AO998" s="8" t="s">
        <v>1783</v>
      </c>
      <c r="AP998">
        <v>2</v>
      </c>
      <c r="AR998" s="111">
        <v>25</v>
      </c>
      <c r="AS998" s="113">
        <v>27</v>
      </c>
      <c r="AT998" s="113">
        <v>215</v>
      </c>
      <c r="AU998" s="117">
        <v>61800</v>
      </c>
      <c r="AV998" s="117">
        <f t="shared" si="359"/>
        <v>25027</v>
      </c>
      <c r="AW998" t="s">
        <v>1480</v>
      </c>
      <c r="AX998">
        <f t="shared" si="367"/>
        <v>2561800</v>
      </c>
      <c r="AY998" s="66"/>
      <c r="AZ998" s="66"/>
      <c r="BC998">
        <v>21.65</v>
      </c>
      <c r="BD998">
        <v>0.92</v>
      </c>
      <c r="BE998">
        <v>20.73</v>
      </c>
      <c r="BH998" s="123">
        <f t="shared" si="368"/>
        <v>0.53600000000000003</v>
      </c>
      <c r="BI998" s="123">
        <f t="shared" si="369"/>
        <v>0</v>
      </c>
      <c r="BJ998">
        <f t="shared" si="370"/>
        <v>0</v>
      </c>
    </row>
    <row r="999" spans="1:62" hidden="1" outlineLevel="1">
      <c r="A999" s="64" t="s">
        <v>3084</v>
      </c>
      <c r="B999" s="8" t="s">
        <v>1328</v>
      </c>
      <c r="C999" s="1">
        <f t="shared" si="360"/>
        <v>1254</v>
      </c>
      <c r="D999" s="5">
        <f>IF(N999&gt;0, RANK(N999,(N999:P999,Q999:AE999)),0)</f>
        <v>1</v>
      </c>
      <c r="E999" s="5">
        <f>IF(O999&gt;0,RANK(O999,(N999:P999,Q999:AE999)),0)</f>
        <v>2</v>
      </c>
      <c r="F999" s="5">
        <f t="shared" si="361"/>
        <v>0</v>
      </c>
      <c r="G999" s="1">
        <f t="shared" si="362"/>
        <v>872</v>
      </c>
      <c r="H999" s="2">
        <f t="shared" si="371"/>
        <v>0.69537480063795853</v>
      </c>
      <c r="I999" s="6"/>
      <c r="J999" s="2">
        <f t="shared" si="363"/>
        <v>0.8197767145135566</v>
      </c>
      <c r="K999" s="2">
        <f t="shared" si="364"/>
        <v>0.12440191387559808</v>
      </c>
      <c r="L999" s="2">
        <f t="shared" si="365"/>
        <v>0</v>
      </c>
      <c r="M999" s="2">
        <f t="shared" si="366"/>
        <v>5.5821371610845313E-2</v>
      </c>
      <c r="N999" s="63">
        <v>1028</v>
      </c>
      <c r="O999" s="63">
        <v>156</v>
      </c>
      <c r="P999" s="63"/>
      <c r="Q999" s="63">
        <v>16</v>
      </c>
      <c r="R999" s="63">
        <v>50</v>
      </c>
      <c r="S999" s="63"/>
      <c r="T999" s="63"/>
      <c r="U999" s="63"/>
      <c r="V999" s="63"/>
      <c r="W999" s="63">
        <v>4</v>
      </c>
      <c r="X999" s="63"/>
      <c r="Y999" s="63"/>
      <c r="Z999" s="63"/>
      <c r="AA999" s="63"/>
      <c r="AB999" s="63"/>
      <c r="AN999" t="str">
        <f t="shared" si="372"/>
        <v>Shutesbury</v>
      </c>
      <c r="AO999" t="s">
        <v>1146</v>
      </c>
      <c r="AP999">
        <v>2</v>
      </c>
      <c r="AR999" s="111">
        <v>25</v>
      </c>
      <c r="AS999" s="113">
        <v>11</v>
      </c>
      <c r="AT999" s="113">
        <v>110</v>
      </c>
      <c r="AU999" s="117">
        <v>61905</v>
      </c>
      <c r="AV999" s="117">
        <f t="shared" ref="AV999:AV1062" si="373">AR999*1000+AS999</f>
        <v>25011</v>
      </c>
      <c r="AW999" t="s">
        <v>1480</v>
      </c>
      <c r="AX999">
        <f t="shared" si="367"/>
        <v>2561905</v>
      </c>
      <c r="AY999" s="66"/>
      <c r="AZ999" s="66"/>
      <c r="BC999">
        <v>27.17</v>
      </c>
      <c r="BD999">
        <v>0.56000000000000005</v>
      </c>
      <c r="BE999">
        <v>26.61</v>
      </c>
      <c r="BH999" s="123">
        <f t="shared" si="368"/>
        <v>0.81899999999999995</v>
      </c>
      <c r="BI999" s="123">
        <f t="shared" si="369"/>
        <v>0</v>
      </c>
      <c r="BJ999">
        <f t="shared" si="370"/>
        <v>0</v>
      </c>
    </row>
    <row r="1000" spans="1:62" hidden="1" outlineLevel="1">
      <c r="A1000" s="64" t="s">
        <v>1796</v>
      </c>
      <c r="B1000" s="8" t="s">
        <v>1328</v>
      </c>
      <c r="C1000" s="1">
        <f t="shared" si="360"/>
        <v>9990</v>
      </c>
      <c r="D1000" s="5">
        <f>IF(N1000&gt;0, RANK(N1000,(N1000:P1000,Q1000:AE1000)),0)</f>
        <v>1</v>
      </c>
      <c r="E1000" s="5">
        <f>IF(O1000&gt;0,RANK(O1000,(N1000:P1000,Q1000:AE1000)),0)</f>
        <v>2</v>
      </c>
      <c r="F1000" s="5">
        <f t="shared" si="361"/>
        <v>0</v>
      </c>
      <c r="G1000" s="1">
        <f t="shared" si="362"/>
        <v>2437</v>
      </c>
      <c r="H1000" s="2">
        <f t="shared" si="371"/>
        <v>0.24394394394394395</v>
      </c>
      <c r="I1000" s="6"/>
      <c r="J1000" s="2">
        <f t="shared" si="363"/>
        <v>0.61401401401401401</v>
      </c>
      <c r="K1000" s="2">
        <f t="shared" si="364"/>
        <v>0.37007007007007009</v>
      </c>
      <c r="L1000" s="2">
        <f t="shared" si="365"/>
        <v>0</v>
      </c>
      <c r="M1000" s="2">
        <f t="shared" si="366"/>
        <v>1.5915915915915901E-2</v>
      </c>
      <c r="N1000" s="63">
        <v>6134</v>
      </c>
      <c r="O1000" s="63">
        <v>3697</v>
      </c>
      <c r="P1000" s="63"/>
      <c r="Q1000" s="63">
        <v>104</v>
      </c>
      <c r="R1000" s="63">
        <v>40</v>
      </c>
      <c r="S1000" s="63"/>
      <c r="T1000" s="63"/>
      <c r="U1000" s="63"/>
      <c r="V1000" s="63"/>
      <c r="W1000" s="63">
        <v>15</v>
      </c>
      <c r="X1000" s="63"/>
      <c r="Y1000" s="63"/>
      <c r="Z1000" s="63"/>
      <c r="AA1000" s="63"/>
      <c r="AB1000" s="63"/>
      <c r="AN1000" t="str">
        <f t="shared" si="372"/>
        <v>Somerset</v>
      </c>
      <c r="AO1000" t="s">
        <v>2226</v>
      </c>
      <c r="AP1000">
        <v>4</v>
      </c>
      <c r="AR1000" s="111">
        <v>25</v>
      </c>
      <c r="AS1000" s="113">
        <v>5</v>
      </c>
      <c r="AT1000" s="113">
        <v>85</v>
      </c>
      <c r="AU1000" s="117">
        <v>62430</v>
      </c>
      <c r="AV1000" s="117">
        <f t="shared" si="373"/>
        <v>25005</v>
      </c>
      <c r="AW1000" t="s">
        <v>1480</v>
      </c>
      <c r="AX1000">
        <f t="shared" si="367"/>
        <v>2562430</v>
      </c>
      <c r="AY1000" s="66"/>
      <c r="AZ1000" s="66"/>
      <c r="BC1000">
        <v>11.98</v>
      </c>
      <c r="BD1000">
        <v>3.87</v>
      </c>
      <c r="BE1000">
        <v>8.11</v>
      </c>
      <c r="BH1000" s="123">
        <f t="shared" si="368"/>
        <v>0.61399999999999999</v>
      </c>
      <c r="BI1000" s="123">
        <f t="shared" si="369"/>
        <v>0</v>
      </c>
      <c r="BJ1000">
        <f t="shared" si="370"/>
        <v>0</v>
      </c>
    </row>
    <row r="1001" spans="1:62" hidden="1" outlineLevel="1">
      <c r="A1001" s="64" t="s">
        <v>2454</v>
      </c>
      <c r="B1001" s="8" t="s">
        <v>1328</v>
      </c>
      <c r="C1001" s="1">
        <f t="shared" si="360"/>
        <v>35156</v>
      </c>
      <c r="D1001" s="5">
        <f>IF(N1001&gt;0, RANK(N1001,(N1001:P1001,Q1001:AE1001)),0)</f>
        <v>1</v>
      </c>
      <c r="E1001" s="5">
        <f>IF(O1001&gt;0,RANK(O1001,(N1001:P1001,Q1001:AE1001)),0)</f>
        <v>2</v>
      </c>
      <c r="F1001" s="5">
        <f t="shared" si="361"/>
        <v>0</v>
      </c>
      <c r="G1001" s="1">
        <f t="shared" si="362"/>
        <v>23968</v>
      </c>
      <c r="H1001" s="2">
        <f t="shared" si="371"/>
        <v>0.68176129252474682</v>
      </c>
      <c r="I1001" s="6"/>
      <c r="J1001" s="2">
        <f t="shared" si="363"/>
        <v>0.82071339173967461</v>
      </c>
      <c r="K1001" s="2">
        <f t="shared" si="364"/>
        <v>0.13895209921492774</v>
      </c>
      <c r="L1001" s="2">
        <f t="shared" si="365"/>
        <v>0</v>
      </c>
      <c r="M1001" s="2">
        <f t="shared" si="366"/>
        <v>4.0334509045397648E-2</v>
      </c>
      <c r="N1001" s="63">
        <v>28853</v>
      </c>
      <c r="O1001" s="63">
        <v>4885</v>
      </c>
      <c r="P1001" s="63"/>
      <c r="Q1001" s="63">
        <v>547</v>
      </c>
      <c r="R1001" s="63">
        <v>761</v>
      </c>
      <c r="S1001" s="63"/>
      <c r="T1001" s="63"/>
      <c r="U1001" s="63"/>
      <c r="V1001" s="63"/>
      <c r="W1001" s="63">
        <v>110</v>
      </c>
      <c r="X1001" s="63"/>
      <c r="Y1001" s="63"/>
      <c r="Z1001" s="63"/>
      <c r="AA1001" s="63"/>
      <c r="AB1001" s="63"/>
      <c r="AN1001" t="str">
        <f t="shared" si="372"/>
        <v>Somerville</v>
      </c>
      <c r="AO1001" t="s">
        <v>506</v>
      </c>
      <c r="AP1001">
        <v>7</v>
      </c>
      <c r="AR1001" s="111">
        <v>25</v>
      </c>
      <c r="AS1001" s="113">
        <v>17</v>
      </c>
      <c r="AT1001" s="113">
        <v>195</v>
      </c>
      <c r="AU1001" s="117">
        <v>62535</v>
      </c>
      <c r="AV1001" s="117">
        <f t="shared" si="373"/>
        <v>25017</v>
      </c>
      <c r="AW1001" t="s">
        <v>1257</v>
      </c>
      <c r="AX1001">
        <f t="shared" si="367"/>
        <v>2562535</v>
      </c>
      <c r="AY1001" s="66"/>
      <c r="AZ1001" s="66"/>
      <c r="BC1001">
        <v>4.21</v>
      </c>
      <c r="BD1001">
        <v>0.11</v>
      </c>
      <c r="BE1001">
        <v>4.1100000000000003</v>
      </c>
      <c r="BH1001" s="123">
        <f t="shared" si="368"/>
        <v>0.82</v>
      </c>
      <c r="BI1001" s="123">
        <f t="shared" si="369"/>
        <v>0</v>
      </c>
      <c r="BJ1001">
        <f t="shared" si="370"/>
        <v>0</v>
      </c>
    </row>
    <row r="1002" spans="1:62" hidden="1" outlineLevel="1">
      <c r="A1002" s="64" t="s">
        <v>1283</v>
      </c>
      <c r="B1002" s="8" t="s">
        <v>1328</v>
      </c>
      <c r="C1002" s="1">
        <f t="shared" si="360"/>
        <v>8890</v>
      </c>
      <c r="D1002" s="5">
        <f>IF(N1002&gt;0, RANK(N1002,(N1002:P1002,Q1002:AE1002)),0)</f>
        <v>1</v>
      </c>
      <c r="E1002" s="5">
        <f>IF(O1002&gt;0,RANK(O1002,(N1002:P1002,Q1002:AE1002)),0)</f>
        <v>2</v>
      </c>
      <c r="F1002" s="5">
        <f t="shared" si="361"/>
        <v>0</v>
      </c>
      <c r="G1002" s="1">
        <f t="shared" si="362"/>
        <v>2164</v>
      </c>
      <c r="H1002" s="2">
        <f t="shared" si="371"/>
        <v>0.24341957255343083</v>
      </c>
      <c r="I1002" s="6"/>
      <c r="J1002" s="2">
        <f t="shared" si="363"/>
        <v>0.61158605174353209</v>
      </c>
      <c r="K1002" s="2">
        <f t="shared" si="364"/>
        <v>0.36816647919010126</v>
      </c>
      <c r="L1002" s="2">
        <f t="shared" si="365"/>
        <v>0</v>
      </c>
      <c r="M1002" s="2">
        <f t="shared" si="366"/>
        <v>2.0247469066366652E-2</v>
      </c>
      <c r="N1002" s="63">
        <v>5437</v>
      </c>
      <c r="O1002" s="63">
        <v>3273</v>
      </c>
      <c r="P1002" s="63"/>
      <c r="Q1002" s="63">
        <v>103</v>
      </c>
      <c r="R1002" s="63">
        <v>52</v>
      </c>
      <c r="S1002" s="63"/>
      <c r="T1002" s="63"/>
      <c r="U1002" s="63"/>
      <c r="V1002" s="63"/>
      <c r="W1002" s="63">
        <v>25</v>
      </c>
      <c r="X1002" s="63"/>
      <c r="Y1002" s="63"/>
      <c r="Z1002" s="63"/>
      <c r="AA1002" s="63"/>
      <c r="AB1002" s="63"/>
      <c r="AN1002" t="str">
        <f t="shared" si="372"/>
        <v>South Hadley</v>
      </c>
      <c r="AO1002" t="s">
        <v>2187</v>
      </c>
      <c r="AP1002">
        <v>1</v>
      </c>
      <c r="AR1002" s="111">
        <v>25</v>
      </c>
      <c r="AS1002" s="113">
        <v>15</v>
      </c>
      <c r="AT1002" s="113">
        <v>80</v>
      </c>
      <c r="AU1002" s="117">
        <v>64145</v>
      </c>
      <c r="AV1002" s="117">
        <f t="shared" si="373"/>
        <v>25015</v>
      </c>
      <c r="AW1002" t="s">
        <v>1480</v>
      </c>
      <c r="AX1002">
        <f t="shared" si="367"/>
        <v>2564145</v>
      </c>
      <c r="AY1002" s="66"/>
      <c r="AZ1002" s="66"/>
      <c r="BC1002">
        <v>18.39</v>
      </c>
      <c r="BD1002">
        <v>0.68</v>
      </c>
      <c r="BE1002">
        <v>17.71</v>
      </c>
      <c r="BH1002" s="123">
        <f t="shared" si="368"/>
        <v>0.61099999999999999</v>
      </c>
      <c r="BI1002" s="123">
        <f t="shared" si="369"/>
        <v>0</v>
      </c>
      <c r="BJ1002">
        <f t="shared" si="370"/>
        <v>0</v>
      </c>
    </row>
    <row r="1003" spans="1:62" hidden="1" outlineLevel="1">
      <c r="A1003" s="64" t="s">
        <v>215</v>
      </c>
      <c r="B1003" s="8" t="s">
        <v>1328</v>
      </c>
      <c r="C1003" s="1">
        <f t="shared" si="360"/>
        <v>3545</v>
      </c>
      <c r="D1003" s="5">
        <f>IF(N1003&gt;0, RANK(N1003,(N1003:P1003,Q1003:AE1003)),0)</f>
        <v>1</v>
      </c>
      <c r="E1003" s="5">
        <f>IF(O1003&gt;0,RANK(O1003,(N1003:P1003,Q1003:AE1003)),0)</f>
        <v>2</v>
      </c>
      <c r="F1003" s="5">
        <f t="shared" si="361"/>
        <v>0</v>
      </c>
      <c r="G1003" s="1">
        <f t="shared" si="362"/>
        <v>276</v>
      </c>
      <c r="H1003" s="2">
        <f t="shared" si="371"/>
        <v>7.7856135401974613E-2</v>
      </c>
      <c r="I1003" s="6"/>
      <c r="J1003" s="2">
        <f t="shared" si="363"/>
        <v>0.52637517630465447</v>
      </c>
      <c r="K1003" s="2">
        <f t="shared" si="364"/>
        <v>0.44851904090267986</v>
      </c>
      <c r="L1003" s="2">
        <f t="shared" si="365"/>
        <v>0</v>
      </c>
      <c r="M1003" s="2">
        <f t="shared" si="366"/>
        <v>2.5105782792665676E-2</v>
      </c>
      <c r="N1003" s="63">
        <v>1866</v>
      </c>
      <c r="O1003" s="63">
        <v>1590</v>
      </c>
      <c r="P1003" s="63"/>
      <c r="Q1003" s="63">
        <v>35</v>
      </c>
      <c r="R1003" s="63">
        <v>38</v>
      </c>
      <c r="S1003" s="63"/>
      <c r="T1003" s="63"/>
      <c r="U1003" s="63"/>
      <c r="V1003" s="63"/>
      <c r="W1003" s="63">
        <v>16</v>
      </c>
      <c r="X1003" s="63"/>
      <c r="Y1003" s="63"/>
      <c r="Z1003" s="63"/>
      <c r="AA1003" s="63"/>
      <c r="AB1003" s="63"/>
      <c r="AN1003" t="str">
        <f t="shared" si="372"/>
        <v>Southampton</v>
      </c>
      <c r="AO1003" t="s">
        <v>2187</v>
      </c>
      <c r="AP1003">
        <v>1</v>
      </c>
      <c r="AR1003" s="111">
        <v>25</v>
      </c>
      <c r="AS1003" s="113">
        <v>15</v>
      </c>
      <c r="AT1003" s="113">
        <v>75</v>
      </c>
      <c r="AU1003" s="117">
        <v>62745</v>
      </c>
      <c r="AV1003" s="117">
        <f t="shared" si="373"/>
        <v>25015</v>
      </c>
      <c r="AW1003" t="s">
        <v>1480</v>
      </c>
      <c r="AX1003">
        <f t="shared" si="367"/>
        <v>2562745</v>
      </c>
      <c r="AY1003" s="66"/>
      <c r="AZ1003" s="66"/>
      <c r="BC1003">
        <v>29.08</v>
      </c>
      <c r="BD1003">
        <v>0.93</v>
      </c>
      <c r="BE1003">
        <v>28.15</v>
      </c>
      <c r="BH1003" s="123">
        <f t="shared" si="368"/>
        <v>0.52600000000000002</v>
      </c>
      <c r="BI1003" s="123">
        <f t="shared" si="369"/>
        <v>0</v>
      </c>
      <c r="BJ1003">
        <f t="shared" si="370"/>
        <v>0</v>
      </c>
    </row>
    <row r="1004" spans="1:62" hidden="1" outlineLevel="1">
      <c r="A1004" s="64" t="s">
        <v>2291</v>
      </c>
      <c r="B1004" s="8" t="s">
        <v>1328</v>
      </c>
      <c r="C1004" s="1">
        <f t="shared" si="360"/>
        <v>5850</v>
      </c>
      <c r="D1004" s="5">
        <f>IF(N1004&gt;0, RANK(N1004,(N1004:P1004,Q1004:AE1004)),0)</f>
        <v>1</v>
      </c>
      <c r="E1004" s="5">
        <f>IF(O1004&gt;0,RANK(O1004,(N1004:P1004,Q1004:AE1004)),0)</f>
        <v>2</v>
      </c>
      <c r="F1004" s="5">
        <f t="shared" si="361"/>
        <v>0</v>
      </c>
      <c r="G1004" s="1">
        <f t="shared" si="362"/>
        <v>165</v>
      </c>
      <c r="H1004" s="2">
        <f t="shared" si="371"/>
        <v>2.8205128205128206E-2</v>
      </c>
      <c r="I1004" s="6"/>
      <c r="J1004" s="2">
        <f t="shared" si="363"/>
        <v>0.50529914529914532</v>
      </c>
      <c r="K1004" s="2">
        <f t="shared" si="364"/>
        <v>0.47709401709401711</v>
      </c>
      <c r="L1004" s="2">
        <f t="shared" si="365"/>
        <v>0</v>
      </c>
      <c r="M1004" s="2">
        <f t="shared" si="366"/>
        <v>1.7606837606837566E-2</v>
      </c>
      <c r="N1004" s="63">
        <v>2956</v>
      </c>
      <c r="O1004" s="63">
        <v>2791</v>
      </c>
      <c r="P1004" s="63"/>
      <c r="Q1004" s="63">
        <v>63</v>
      </c>
      <c r="R1004" s="63">
        <v>24</v>
      </c>
      <c r="S1004" s="63"/>
      <c r="T1004" s="63"/>
      <c r="U1004" s="63"/>
      <c r="V1004" s="63"/>
      <c r="W1004" s="63">
        <v>16</v>
      </c>
      <c r="X1004" s="63"/>
      <c r="Y1004" s="63"/>
      <c r="Z1004" s="63"/>
      <c r="AA1004" s="63"/>
      <c r="AB1004" s="63"/>
      <c r="AN1004" t="str">
        <f t="shared" si="372"/>
        <v>Southborough</v>
      </c>
      <c r="AO1004" s="8" t="s">
        <v>1783</v>
      </c>
      <c r="AP1004">
        <v>5</v>
      </c>
      <c r="AR1004" s="111">
        <v>25</v>
      </c>
      <c r="AS1004" s="113">
        <v>27</v>
      </c>
      <c r="AT1004" s="113">
        <v>220</v>
      </c>
      <c r="AU1004" s="117">
        <v>63165</v>
      </c>
      <c r="AV1004" s="117">
        <f t="shared" si="373"/>
        <v>25027</v>
      </c>
      <c r="AW1004" t="s">
        <v>1480</v>
      </c>
      <c r="AX1004">
        <f t="shared" si="367"/>
        <v>2563165</v>
      </c>
      <c r="AY1004" s="66"/>
      <c r="AZ1004" s="66"/>
      <c r="BC1004">
        <v>15.66</v>
      </c>
      <c r="BD1004">
        <v>1.51</v>
      </c>
      <c r="BE1004">
        <v>14.15</v>
      </c>
      <c r="BH1004" s="123">
        <f t="shared" si="368"/>
        <v>0.505</v>
      </c>
      <c r="BI1004" s="123">
        <f t="shared" si="369"/>
        <v>0</v>
      </c>
      <c r="BJ1004">
        <f t="shared" si="370"/>
        <v>0</v>
      </c>
    </row>
    <row r="1005" spans="1:62" hidden="1" outlineLevel="1">
      <c r="A1005" s="64" t="s">
        <v>2896</v>
      </c>
      <c r="B1005" s="8" t="s">
        <v>1328</v>
      </c>
      <c r="C1005" s="1">
        <f t="shared" si="360"/>
        <v>6718</v>
      </c>
      <c r="D1005" s="5">
        <f>IF(N1005&gt;0, RANK(N1005,(N1005:P1005,Q1005:AE1005)),0)</f>
        <v>1</v>
      </c>
      <c r="E1005" s="5">
        <f>IF(O1005&gt;0,RANK(O1005,(N1005:P1005,Q1005:AE1005)),0)</f>
        <v>2</v>
      </c>
      <c r="F1005" s="5">
        <f t="shared" si="361"/>
        <v>0</v>
      </c>
      <c r="G1005" s="1">
        <f t="shared" si="362"/>
        <v>1989</v>
      </c>
      <c r="H1005" s="2">
        <f t="shared" si="371"/>
        <v>0.29607025900565642</v>
      </c>
      <c r="I1005" s="6"/>
      <c r="J1005" s="2">
        <f t="shared" si="363"/>
        <v>0.63768978862756776</v>
      </c>
      <c r="K1005" s="2">
        <f t="shared" si="364"/>
        <v>0.34161952962191128</v>
      </c>
      <c r="L1005" s="2">
        <f t="shared" si="365"/>
        <v>0</v>
      </c>
      <c r="M1005" s="2">
        <f t="shared" si="366"/>
        <v>2.0690681750520967E-2</v>
      </c>
      <c r="N1005" s="63">
        <v>4284</v>
      </c>
      <c r="O1005" s="63">
        <v>2295</v>
      </c>
      <c r="P1005" s="63"/>
      <c r="Q1005" s="63">
        <v>80</v>
      </c>
      <c r="R1005" s="63">
        <v>42</v>
      </c>
      <c r="S1005" s="63"/>
      <c r="T1005" s="63"/>
      <c r="U1005" s="63"/>
      <c r="V1005" s="63"/>
      <c r="W1005" s="63">
        <v>17</v>
      </c>
      <c r="X1005" s="63"/>
      <c r="Y1005" s="63"/>
      <c r="Z1005" s="63"/>
      <c r="AA1005" s="63"/>
      <c r="AB1005" s="63"/>
      <c r="AN1005" t="str">
        <f t="shared" si="372"/>
        <v>Southbridge</v>
      </c>
      <c r="AO1005" s="8" t="s">
        <v>1783</v>
      </c>
      <c r="AP1005">
        <v>1</v>
      </c>
      <c r="AR1005" s="111">
        <v>25</v>
      </c>
      <c r="AS1005" s="113">
        <v>27</v>
      </c>
      <c r="AT1005" s="113">
        <v>225</v>
      </c>
      <c r="AU1005" s="117">
        <v>63270</v>
      </c>
      <c r="AV1005" s="117">
        <f t="shared" si="373"/>
        <v>25027</v>
      </c>
      <c r="AW1005" t="s">
        <v>1257</v>
      </c>
      <c r="AX1005">
        <f t="shared" si="367"/>
        <v>2563270</v>
      </c>
      <c r="AY1005" s="66"/>
      <c r="AZ1005" s="66"/>
      <c r="BC1005">
        <v>20.86</v>
      </c>
      <c r="BD1005">
        <v>0.5</v>
      </c>
      <c r="BE1005">
        <v>20.36</v>
      </c>
      <c r="BH1005" s="123">
        <f t="shared" si="368"/>
        <v>0.63700000000000001</v>
      </c>
      <c r="BI1005" s="123">
        <f t="shared" si="369"/>
        <v>0</v>
      </c>
      <c r="BJ1005">
        <f t="shared" si="370"/>
        <v>0</v>
      </c>
    </row>
    <row r="1006" spans="1:62" hidden="1" outlineLevel="1">
      <c r="A1006" s="64" t="s">
        <v>1406</v>
      </c>
      <c r="B1006" s="8" t="s">
        <v>1328</v>
      </c>
      <c r="C1006" s="1">
        <f t="shared" si="360"/>
        <v>4921</v>
      </c>
      <c r="D1006" s="5">
        <f>IF(N1006&gt;0, RANK(N1006,(N1006:P1006,Q1006:AE1006)),0)</f>
        <v>2</v>
      </c>
      <c r="E1006" s="5">
        <f>IF(O1006&gt;0,RANK(O1006,(N1006:P1006,Q1006:AE1006)),0)</f>
        <v>1</v>
      </c>
      <c r="F1006" s="5">
        <f t="shared" si="361"/>
        <v>0</v>
      </c>
      <c r="G1006" s="1">
        <f t="shared" si="362"/>
        <v>722</v>
      </c>
      <c r="H1006" s="2">
        <f t="shared" si="371"/>
        <v>0.14671814671814673</v>
      </c>
      <c r="I1006" s="6"/>
      <c r="J1006" s="2">
        <f t="shared" si="363"/>
        <v>0.41658199552936392</v>
      </c>
      <c r="K1006" s="2">
        <f t="shared" si="364"/>
        <v>0.56330014224751068</v>
      </c>
      <c r="L1006" s="2">
        <f t="shared" si="365"/>
        <v>0</v>
      </c>
      <c r="M1006" s="2">
        <f t="shared" si="366"/>
        <v>2.0117862223125393E-2</v>
      </c>
      <c r="N1006" s="63">
        <v>2050</v>
      </c>
      <c r="O1006" s="63">
        <v>2772</v>
      </c>
      <c r="P1006" s="63"/>
      <c r="Q1006" s="63">
        <v>53</v>
      </c>
      <c r="R1006" s="63">
        <v>28</v>
      </c>
      <c r="S1006" s="63"/>
      <c r="T1006" s="63"/>
      <c r="U1006" s="63"/>
      <c r="V1006" s="63"/>
      <c r="W1006" s="63">
        <v>18</v>
      </c>
      <c r="X1006" s="63"/>
      <c r="Y1006" s="63"/>
      <c r="Z1006" s="63"/>
      <c r="AA1006" s="63"/>
      <c r="AB1006" s="63"/>
      <c r="AN1006" t="str">
        <f t="shared" si="372"/>
        <v>Southwick</v>
      </c>
      <c r="AO1006" t="s">
        <v>2870</v>
      </c>
      <c r="AP1006">
        <v>1</v>
      </c>
      <c r="AR1006" s="111">
        <v>25</v>
      </c>
      <c r="AS1006" s="113">
        <v>13</v>
      </c>
      <c r="AT1006" s="113">
        <v>85</v>
      </c>
      <c r="AU1006" s="117">
        <v>65825</v>
      </c>
      <c r="AV1006" s="117">
        <f t="shared" si="373"/>
        <v>25013</v>
      </c>
      <c r="AW1006" t="s">
        <v>1480</v>
      </c>
      <c r="AX1006">
        <f t="shared" si="367"/>
        <v>2565825</v>
      </c>
      <c r="AY1006" s="66"/>
      <c r="AZ1006" s="66"/>
      <c r="BC1006">
        <v>31.7</v>
      </c>
      <c r="BD1006">
        <v>0.75</v>
      </c>
      <c r="BE1006">
        <v>30.96</v>
      </c>
      <c r="BH1006" s="123">
        <f t="shared" si="368"/>
        <v>0</v>
      </c>
      <c r="BI1006" s="123">
        <f t="shared" si="369"/>
        <v>0.56299999999999994</v>
      </c>
      <c r="BJ1006">
        <f t="shared" si="370"/>
        <v>0</v>
      </c>
    </row>
    <row r="1007" spans="1:62" hidden="1" outlineLevel="1">
      <c r="A1007" s="64" t="s">
        <v>641</v>
      </c>
      <c r="B1007" s="8" t="s">
        <v>1328</v>
      </c>
      <c r="C1007" s="1">
        <f t="shared" si="360"/>
        <v>5550</v>
      </c>
      <c r="D1007" s="5">
        <f>IF(N1007&gt;0, RANK(N1007,(N1007:P1007,Q1007:AE1007)),0)</f>
        <v>2</v>
      </c>
      <c r="E1007" s="5">
        <f>IF(O1007&gt;0,RANK(O1007,(N1007:P1007,Q1007:AE1007)),0)</f>
        <v>1</v>
      </c>
      <c r="F1007" s="5">
        <f t="shared" si="361"/>
        <v>0</v>
      </c>
      <c r="G1007" s="1">
        <f t="shared" si="362"/>
        <v>168</v>
      </c>
      <c r="H1007" s="2">
        <f t="shared" si="371"/>
        <v>3.027027027027027E-2</v>
      </c>
      <c r="I1007" s="6"/>
      <c r="J1007" s="2">
        <f t="shared" si="363"/>
        <v>0.47153153153153154</v>
      </c>
      <c r="K1007" s="2">
        <f t="shared" si="364"/>
        <v>0.50180180180180178</v>
      </c>
      <c r="L1007" s="2">
        <f t="shared" si="365"/>
        <v>0</v>
      </c>
      <c r="M1007" s="2">
        <f t="shared" si="366"/>
        <v>2.6666666666666616E-2</v>
      </c>
      <c r="N1007" s="63">
        <v>2617</v>
      </c>
      <c r="O1007" s="63">
        <v>2785</v>
      </c>
      <c r="P1007" s="63"/>
      <c r="Q1007" s="63">
        <v>99</v>
      </c>
      <c r="R1007" s="63">
        <v>29</v>
      </c>
      <c r="S1007" s="63"/>
      <c r="T1007" s="63"/>
      <c r="U1007" s="63"/>
      <c r="V1007" s="63"/>
      <c r="W1007" s="63">
        <v>20</v>
      </c>
      <c r="X1007" s="63"/>
      <c r="Y1007" s="63"/>
      <c r="Z1007" s="63"/>
      <c r="AA1007" s="63"/>
      <c r="AB1007" s="63"/>
      <c r="AN1007" t="str">
        <f t="shared" si="372"/>
        <v>Spencer</v>
      </c>
      <c r="AO1007" s="8" t="s">
        <v>1783</v>
      </c>
      <c r="AP1007">
        <v>2</v>
      </c>
      <c r="AR1007" s="111">
        <v>25</v>
      </c>
      <c r="AS1007" s="113">
        <v>27</v>
      </c>
      <c r="AT1007" s="113">
        <v>230</v>
      </c>
      <c r="AU1007" s="117">
        <v>66105</v>
      </c>
      <c r="AV1007" s="117">
        <f t="shared" si="373"/>
        <v>25027</v>
      </c>
      <c r="AW1007" t="s">
        <v>1480</v>
      </c>
      <c r="AX1007">
        <f t="shared" si="367"/>
        <v>2566105</v>
      </c>
      <c r="AY1007" s="66"/>
      <c r="AZ1007" s="66"/>
      <c r="BC1007">
        <v>34.049999999999997</v>
      </c>
      <c r="BD1007">
        <v>1.2</v>
      </c>
      <c r="BE1007">
        <v>32.85</v>
      </c>
      <c r="BH1007" s="123">
        <f t="shared" si="368"/>
        <v>0</v>
      </c>
      <c r="BI1007" s="123">
        <f t="shared" si="369"/>
        <v>0.501</v>
      </c>
      <c r="BJ1007">
        <f t="shared" si="370"/>
        <v>0</v>
      </c>
    </row>
    <row r="1008" spans="1:62" hidden="1" outlineLevel="1">
      <c r="A1008" s="64" t="s">
        <v>2006</v>
      </c>
      <c r="B1008" s="8" t="s">
        <v>1328</v>
      </c>
      <c r="C1008" s="1">
        <f t="shared" si="360"/>
        <v>55069</v>
      </c>
      <c r="D1008" s="5">
        <f>IF(N1008&gt;0, RANK(N1008,(N1008:P1008,Q1008:AE1008)),0)</f>
        <v>1</v>
      </c>
      <c r="E1008" s="5">
        <f>IF(O1008&gt;0,RANK(O1008,(N1008:P1008,Q1008:AE1008)),0)</f>
        <v>2</v>
      </c>
      <c r="F1008" s="5">
        <f t="shared" si="361"/>
        <v>0</v>
      </c>
      <c r="G1008" s="1">
        <f t="shared" si="362"/>
        <v>33354</v>
      </c>
      <c r="H1008" s="2">
        <f t="shared" si="371"/>
        <v>0.60567651491764873</v>
      </c>
      <c r="I1008" s="6"/>
      <c r="J1008" s="2">
        <f t="shared" si="363"/>
        <v>0.79661878733951952</v>
      </c>
      <c r="K1008" s="2">
        <f t="shared" si="364"/>
        <v>0.19094227242187076</v>
      </c>
      <c r="L1008" s="2">
        <f t="shared" si="365"/>
        <v>0</v>
      </c>
      <c r="M1008" s="2">
        <f t="shared" si="366"/>
        <v>1.2438940238609725E-2</v>
      </c>
      <c r="N1008" s="63">
        <v>43869</v>
      </c>
      <c r="O1008" s="63">
        <v>10515</v>
      </c>
      <c r="P1008" s="63"/>
      <c r="Q1008" s="63">
        <v>361</v>
      </c>
      <c r="R1008" s="63">
        <v>216</v>
      </c>
      <c r="S1008" s="63"/>
      <c r="T1008" s="63"/>
      <c r="U1008" s="63"/>
      <c r="V1008" s="63"/>
      <c r="W1008" s="63">
        <v>108</v>
      </c>
      <c r="X1008" s="63"/>
      <c r="Y1008" s="63"/>
      <c r="Z1008" s="63"/>
      <c r="AA1008" s="63"/>
      <c r="AB1008" s="63"/>
      <c r="AN1008" t="str">
        <f t="shared" si="372"/>
        <v>Springfield</v>
      </c>
      <c r="AO1008" t="s">
        <v>2870</v>
      </c>
      <c r="AP1008">
        <v>1</v>
      </c>
      <c r="AR1008" s="111">
        <v>25</v>
      </c>
      <c r="AS1008" s="113">
        <v>13</v>
      </c>
      <c r="AT1008" s="113">
        <v>90</v>
      </c>
      <c r="AU1008" s="117">
        <v>67000</v>
      </c>
      <c r="AV1008" s="117">
        <f t="shared" si="373"/>
        <v>25013</v>
      </c>
      <c r="AW1008" t="s">
        <v>1257</v>
      </c>
      <c r="AX1008">
        <f t="shared" si="367"/>
        <v>2567000</v>
      </c>
      <c r="AY1008" s="66"/>
      <c r="AZ1008" s="66"/>
      <c r="BC1008">
        <v>33.200000000000003</v>
      </c>
      <c r="BD1008">
        <v>1.1000000000000001</v>
      </c>
      <c r="BE1008">
        <v>32.1</v>
      </c>
      <c r="BH1008" s="123">
        <f t="shared" si="368"/>
        <v>0.79600000000000004</v>
      </c>
      <c r="BI1008" s="123">
        <f t="shared" si="369"/>
        <v>0</v>
      </c>
      <c r="BJ1008">
        <f t="shared" si="370"/>
        <v>0</v>
      </c>
    </row>
    <row r="1009" spans="1:62" hidden="1" outlineLevel="1">
      <c r="A1009" s="64" t="s">
        <v>2640</v>
      </c>
      <c r="B1009" s="8" t="s">
        <v>1328</v>
      </c>
      <c r="C1009" s="1">
        <f t="shared" si="360"/>
        <v>4815</v>
      </c>
      <c r="D1009" s="5">
        <f>IF(N1009&gt;0, RANK(N1009,(N1009:P1009,Q1009:AE1009)),0)</f>
        <v>2</v>
      </c>
      <c r="E1009" s="5">
        <f>IF(O1009&gt;0,RANK(O1009,(N1009:P1009,Q1009:AE1009)),0)</f>
        <v>1</v>
      </c>
      <c r="F1009" s="5">
        <f t="shared" si="361"/>
        <v>0</v>
      </c>
      <c r="G1009" s="1">
        <f t="shared" si="362"/>
        <v>629</v>
      </c>
      <c r="H1009" s="2">
        <f t="shared" si="371"/>
        <v>0.13063343717549325</v>
      </c>
      <c r="I1009" s="6"/>
      <c r="J1009" s="2">
        <f t="shared" si="363"/>
        <v>0.42575285565939769</v>
      </c>
      <c r="K1009" s="2">
        <f t="shared" si="364"/>
        <v>0.55638629283489094</v>
      </c>
      <c r="L1009" s="2">
        <f t="shared" si="365"/>
        <v>0</v>
      </c>
      <c r="M1009" s="2">
        <f t="shared" si="366"/>
        <v>1.7860851505711373E-2</v>
      </c>
      <c r="N1009" s="63">
        <v>2050</v>
      </c>
      <c r="O1009" s="63">
        <v>2679</v>
      </c>
      <c r="P1009" s="63"/>
      <c r="Q1009" s="63">
        <v>63</v>
      </c>
      <c r="R1009" s="63">
        <v>18</v>
      </c>
      <c r="S1009" s="63"/>
      <c r="T1009" s="63"/>
      <c r="U1009" s="63"/>
      <c r="V1009" s="63"/>
      <c r="W1009" s="63">
        <v>5</v>
      </c>
      <c r="X1009" s="63"/>
      <c r="Y1009" s="63"/>
      <c r="Z1009" s="63"/>
      <c r="AA1009" s="63"/>
      <c r="AB1009" s="63"/>
      <c r="AN1009" t="str">
        <f t="shared" si="372"/>
        <v>Sterling</v>
      </c>
      <c r="AO1009" s="8" t="s">
        <v>1783</v>
      </c>
      <c r="AP1009">
        <v>2</v>
      </c>
      <c r="AR1009" s="111">
        <v>25</v>
      </c>
      <c r="AS1009" s="113">
        <v>27</v>
      </c>
      <c r="AT1009" s="113">
        <v>235</v>
      </c>
      <c r="AU1009" s="117">
        <v>67385</v>
      </c>
      <c r="AV1009" s="117">
        <f t="shared" si="373"/>
        <v>25027</v>
      </c>
      <c r="AW1009" t="s">
        <v>1480</v>
      </c>
      <c r="AX1009">
        <f t="shared" si="367"/>
        <v>2567385</v>
      </c>
      <c r="AY1009" s="66"/>
      <c r="AZ1009" s="66"/>
      <c r="BC1009">
        <v>31.6</v>
      </c>
      <c r="BD1009">
        <v>1.08</v>
      </c>
      <c r="BE1009">
        <v>30.52</v>
      </c>
      <c r="BH1009" s="123">
        <f t="shared" si="368"/>
        <v>0</v>
      </c>
      <c r="BI1009" s="123">
        <f t="shared" si="369"/>
        <v>0.55600000000000005</v>
      </c>
      <c r="BJ1009">
        <f t="shared" si="370"/>
        <v>0</v>
      </c>
    </row>
    <row r="1010" spans="1:62" hidden="1" outlineLevel="1">
      <c r="A1010" s="64" t="s">
        <v>2564</v>
      </c>
      <c r="B1010" s="8" t="s">
        <v>1328</v>
      </c>
      <c r="C1010" s="1">
        <f t="shared" si="360"/>
        <v>1210</v>
      </c>
      <c r="D1010" s="5">
        <f>IF(N1010&gt;0, RANK(N1010,(N1010:P1010,Q1010:AE1010)),0)</f>
        <v>1</v>
      </c>
      <c r="E1010" s="5">
        <f>IF(O1010&gt;0,RANK(O1010,(N1010:P1010,Q1010:AE1010)),0)</f>
        <v>2</v>
      </c>
      <c r="F1010" s="5">
        <f t="shared" si="361"/>
        <v>0</v>
      </c>
      <c r="G1010" s="1">
        <f t="shared" si="362"/>
        <v>719</v>
      </c>
      <c r="H1010" s="2">
        <f t="shared" si="371"/>
        <v>0.59421487603305789</v>
      </c>
      <c r="I1010" s="6"/>
      <c r="J1010" s="2">
        <f t="shared" si="363"/>
        <v>0.78099173553719003</v>
      </c>
      <c r="K1010" s="2">
        <f t="shared" si="364"/>
        <v>0.18677685950413223</v>
      </c>
      <c r="L1010" s="2">
        <f t="shared" si="365"/>
        <v>0</v>
      </c>
      <c r="M1010" s="2">
        <f t="shared" si="366"/>
        <v>3.223140495867774E-2</v>
      </c>
      <c r="N1010" s="63">
        <v>945</v>
      </c>
      <c r="O1010" s="63">
        <v>226</v>
      </c>
      <c r="P1010" s="63"/>
      <c r="Q1010" s="63">
        <v>22</v>
      </c>
      <c r="R1010" s="63">
        <v>16</v>
      </c>
      <c r="S1010" s="63"/>
      <c r="T1010" s="63"/>
      <c r="U1010" s="63"/>
      <c r="V1010" s="63"/>
      <c r="W1010" s="63">
        <v>1</v>
      </c>
      <c r="X1010" s="63"/>
      <c r="Y1010" s="63"/>
      <c r="Z1010" s="63"/>
      <c r="AA1010" s="63"/>
      <c r="AB1010" s="63"/>
      <c r="AN1010" t="str">
        <f t="shared" si="372"/>
        <v>Stockbridge</v>
      </c>
      <c r="AO1010" t="s">
        <v>2326</v>
      </c>
      <c r="AP1010">
        <v>1</v>
      </c>
      <c r="AR1010" s="111">
        <v>25</v>
      </c>
      <c r="AS1010" s="113">
        <v>3</v>
      </c>
      <c r="AT1010" s="113">
        <v>135</v>
      </c>
      <c r="AU1010" s="117">
        <v>67595</v>
      </c>
      <c r="AV1010" s="117">
        <f t="shared" si="373"/>
        <v>25003</v>
      </c>
      <c r="AW1010" t="s">
        <v>1480</v>
      </c>
      <c r="AX1010">
        <f t="shared" si="367"/>
        <v>2567595</v>
      </c>
      <c r="AY1010" s="66"/>
      <c r="AZ1010" s="66"/>
      <c r="BC1010">
        <v>23.71</v>
      </c>
      <c r="BD1010">
        <v>0.77</v>
      </c>
      <c r="BE1010">
        <v>22.94</v>
      </c>
      <c r="BH1010" s="123">
        <f t="shared" si="368"/>
        <v>0.78</v>
      </c>
      <c r="BI1010" s="123">
        <f t="shared" si="369"/>
        <v>0</v>
      </c>
      <c r="BJ1010">
        <f t="shared" si="370"/>
        <v>0</v>
      </c>
    </row>
    <row r="1011" spans="1:62" hidden="1" outlineLevel="1">
      <c r="A1011" s="64" t="s">
        <v>2118</v>
      </c>
      <c r="B1011" s="8" t="s">
        <v>1328</v>
      </c>
      <c r="C1011" s="1">
        <f t="shared" si="360"/>
        <v>12471</v>
      </c>
      <c r="D1011" s="5">
        <f>IF(N1011&gt;0, RANK(N1011,(N1011:P1011,Q1011:AE1011)),0)</f>
        <v>1</v>
      </c>
      <c r="E1011" s="5">
        <f>IF(O1011&gt;0,RANK(O1011,(N1011:P1011,Q1011:AE1011)),0)</f>
        <v>2</v>
      </c>
      <c r="F1011" s="5">
        <f t="shared" si="361"/>
        <v>0</v>
      </c>
      <c r="G1011" s="1">
        <f t="shared" si="362"/>
        <v>1087</v>
      </c>
      <c r="H1011" s="2">
        <f t="shared" si="371"/>
        <v>8.7162216341913235E-2</v>
      </c>
      <c r="I1011" s="6"/>
      <c r="J1011" s="2">
        <f t="shared" si="363"/>
        <v>0.53692566754871296</v>
      </c>
      <c r="K1011" s="2">
        <f t="shared" si="364"/>
        <v>0.44976345120679978</v>
      </c>
      <c r="L1011" s="2">
        <f t="shared" si="365"/>
        <v>0</v>
      </c>
      <c r="M1011" s="2">
        <f t="shared" si="366"/>
        <v>1.331088124448726E-2</v>
      </c>
      <c r="N1011" s="63">
        <v>6696</v>
      </c>
      <c r="O1011" s="63">
        <v>5609</v>
      </c>
      <c r="P1011" s="63"/>
      <c r="Q1011" s="63">
        <v>108</v>
      </c>
      <c r="R1011" s="63">
        <v>49</v>
      </c>
      <c r="S1011" s="63"/>
      <c r="T1011" s="63"/>
      <c r="U1011" s="63"/>
      <c r="V1011" s="63"/>
      <c r="W1011" s="63">
        <v>9</v>
      </c>
      <c r="X1011" s="63"/>
      <c r="Y1011" s="63"/>
      <c r="Z1011" s="63"/>
      <c r="AA1011" s="63"/>
      <c r="AB1011" s="63"/>
      <c r="AN1011" t="str">
        <f t="shared" si="372"/>
        <v>Stoneham</v>
      </c>
      <c r="AO1011" t="s">
        <v>506</v>
      </c>
      <c r="AP1011">
        <v>5</v>
      </c>
      <c r="AR1011" s="111">
        <v>25</v>
      </c>
      <c r="AS1011" s="113">
        <v>17</v>
      </c>
      <c r="AT1011" s="113">
        <v>200</v>
      </c>
      <c r="AU1011" s="117">
        <v>67665</v>
      </c>
      <c r="AV1011" s="117">
        <f t="shared" si="373"/>
        <v>25017</v>
      </c>
      <c r="AW1011" t="s">
        <v>1480</v>
      </c>
      <c r="AX1011">
        <f t="shared" si="367"/>
        <v>2567665</v>
      </c>
      <c r="AY1011" s="66"/>
      <c r="AZ1011" s="66"/>
      <c r="BC1011">
        <v>6.71</v>
      </c>
      <c r="BD1011">
        <v>0.56000000000000005</v>
      </c>
      <c r="BE1011">
        <v>6.15</v>
      </c>
      <c r="BH1011" s="123">
        <f t="shared" si="368"/>
        <v>0.53600000000000003</v>
      </c>
      <c r="BI1011" s="123">
        <f t="shared" si="369"/>
        <v>0</v>
      </c>
      <c r="BJ1011">
        <f t="shared" si="370"/>
        <v>0</v>
      </c>
    </row>
    <row r="1012" spans="1:62" hidden="1" outlineLevel="1">
      <c r="A1012" s="64" t="s">
        <v>1279</v>
      </c>
      <c r="B1012" s="8" t="s">
        <v>1328</v>
      </c>
      <c r="C1012" s="1">
        <f t="shared" si="360"/>
        <v>13921</v>
      </c>
      <c r="D1012" s="5">
        <f>IF(N1012&gt;0, RANK(N1012,(N1012:P1012,Q1012:AE1012)),0)</f>
        <v>1</v>
      </c>
      <c r="E1012" s="5">
        <f>IF(O1012&gt;0,RANK(O1012,(N1012:P1012,Q1012:AE1012)),0)</f>
        <v>2</v>
      </c>
      <c r="F1012" s="5">
        <f t="shared" si="361"/>
        <v>0</v>
      </c>
      <c r="G1012" s="1">
        <f t="shared" si="362"/>
        <v>2525</v>
      </c>
      <c r="H1012" s="2">
        <f t="shared" si="371"/>
        <v>0.18138064794195818</v>
      </c>
      <c r="I1012" s="6"/>
      <c r="J1012" s="2">
        <f t="shared" si="363"/>
        <v>0.58321959629336972</v>
      </c>
      <c r="K1012" s="2">
        <f t="shared" si="364"/>
        <v>0.40183894835141154</v>
      </c>
      <c r="L1012" s="2">
        <f t="shared" si="365"/>
        <v>0</v>
      </c>
      <c r="M1012" s="2">
        <f t="shared" si="366"/>
        <v>1.4941455355218736E-2</v>
      </c>
      <c r="N1012" s="63">
        <v>8119</v>
      </c>
      <c r="O1012" s="63">
        <v>5594</v>
      </c>
      <c r="P1012" s="63"/>
      <c r="Q1012" s="63">
        <v>132</v>
      </c>
      <c r="R1012" s="63">
        <v>48</v>
      </c>
      <c r="S1012" s="63"/>
      <c r="T1012" s="63"/>
      <c r="U1012" s="63"/>
      <c r="V1012" s="63"/>
      <c r="W1012" s="63">
        <v>28</v>
      </c>
      <c r="X1012" s="63"/>
      <c r="Y1012" s="63"/>
      <c r="Z1012" s="63"/>
      <c r="AA1012" s="63"/>
      <c r="AB1012" s="63"/>
      <c r="AN1012" t="str">
        <f t="shared" si="372"/>
        <v>Stoughton</v>
      </c>
      <c r="AO1012" t="s">
        <v>760</v>
      </c>
      <c r="AP1012">
        <v>8</v>
      </c>
      <c r="AR1012" s="111">
        <v>25</v>
      </c>
      <c r="AS1012" s="113">
        <v>21</v>
      </c>
      <c r="AT1012" s="113">
        <v>115</v>
      </c>
      <c r="AU1012" s="117">
        <v>67945</v>
      </c>
      <c r="AV1012" s="117">
        <f t="shared" si="373"/>
        <v>25021</v>
      </c>
      <c r="AW1012" t="s">
        <v>1480</v>
      </c>
      <c r="AX1012">
        <f t="shared" si="367"/>
        <v>2567945</v>
      </c>
      <c r="AY1012" s="66"/>
      <c r="AZ1012" s="66"/>
      <c r="BC1012">
        <v>16.27</v>
      </c>
      <c r="BD1012">
        <v>0.23</v>
      </c>
      <c r="BE1012">
        <v>16.04</v>
      </c>
      <c r="BH1012" s="123">
        <f t="shared" si="368"/>
        <v>0.58299999999999996</v>
      </c>
      <c r="BI1012" s="123">
        <f t="shared" si="369"/>
        <v>0</v>
      </c>
      <c r="BJ1012">
        <f t="shared" si="370"/>
        <v>0</v>
      </c>
    </row>
    <row r="1013" spans="1:62" hidden="1" outlineLevel="1">
      <c r="A1013" s="64" t="s">
        <v>1072</v>
      </c>
      <c r="B1013" s="8" t="s">
        <v>1328</v>
      </c>
      <c r="C1013" s="1">
        <f t="shared" si="360"/>
        <v>4272</v>
      </c>
      <c r="D1013" s="5">
        <f>IF(N1013&gt;0, RANK(N1013,(N1013:P1013,Q1013:AE1013)),0)</f>
        <v>1</v>
      </c>
      <c r="E1013" s="5">
        <f>IF(O1013&gt;0,RANK(O1013,(N1013:P1013,Q1013:AE1013)),0)</f>
        <v>2</v>
      </c>
      <c r="F1013" s="5">
        <f t="shared" si="361"/>
        <v>0</v>
      </c>
      <c r="G1013" s="1">
        <f t="shared" si="362"/>
        <v>519</v>
      </c>
      <c r="H1013" s="2">
        <f t="shared" si="371"/>
        <v>0.12148876404494383</v>
      </c>
      <c r="I1013" s="6"/>
      <c r="J1013" s="2">
        <f t="shared" si="363"/>
        <v>0.55102996254681647</v>
      </c>
      <c r="K1013" s="2">
        <f t="shared" si="364"/>
        <v>0.42954119850187267</v>
      </c>
      <c r="L1013" s="2">
        <f t="shared" si="365"/>
        <v>0</v>
      </c>
      <c r="M1013" s="2">
        <f t="shared" si="366"/>
        <v>1.9428838951310867E-2</v>
      </c>
      <c r="N1013" s="63">
        <v>2354</v>
      </c>
      <c r="O1013" s="63">
        <v>1835</v>
      </c>
      <c r="P1013" s="63"/>
      <c r="Q1013" s="63">
        <v>53</v>
      </c>
      <c r="R1013" s="63">
        <v>24</v>
      </c>
      <c r="S1013" s="63"/>
      <c r="T1013" s="63"/>
      <c r="U1013" s="63"/>
      <c r="V1013" s="63"/>
      <c r="W1013" s="63">
        <v>6</v>
      </c>
      <c r="X1013" s="63"/>
      <c r="Y1013" s="63"/>
      <c r="Z1013" s="63"/>
      <c r="AA1013" s="63"/>
      <c r="AB1013" s="63"/>
      <c r="AN1013" t="str">
        <f t="shared" si="372"/>
        <v>Stow</v>
      </c>
      <c r="AO1013" t="s">
        <v>506</v>
      </c>
      <c r="AP1013">
        <v>3</v>
      </c>
      <c r="AR1013" s="111">
        <v>25</v>
      </c>
      <c r="AS1013" s="113">
        <v>17</v>
      </c>
      <c r="AT1013" s="113">
        <v>205</v>
      </c>
      <c r="AU1013" s="117">
        <v>68050</v>
      </c>
      <c r="AV1013" s="117">
        <f t="shared" si="373"/>
        <v>25017</v>
      </c>
      <c r="AW1013" t="s">
        <v>1480</v>
      </c>
      <c r="AX1013">
        <f t="shared" si="367"/>
        <v>2568050</v>
      </c>
      <c r="AY1013" s="66"/>
      <c r="AZ1013" s="66"/>
      <c r="BC1013">
        <v>18.09</v>
      </c>
      <c r="BD1013">
        <v>0.47</v>
      </c>
      <c r="BE1013">
        <v>17.62</v>
      </c>
      <c r="BH1013" s="123">
        <f t="shared" si="368"/>
        <v>0.55100000000000005</v>
      </c>
      <c r="BI1013" s="123">
        <f t="shared" si="369"/>
        <v>0</v>
      </c>
      <c r="BJ1013">
        <f t="shared" si="370"/>
        <v>0</v>
      </c>
    </row>
    <row r="1014" spans="1:62" hidden="1" outlineLevel="1">
      <c r="A1014" s="64" t="s">
        <v>1385</v>
      </c>
      <c r="B1014" s="8" t="s">
        <v>1328</v>
      </c>
      <c r="C1014" s="1">
        <f t="shared" si="360"/>
        <v>5291</v>
      </c>
      <c r="D1014" s="5">
        <f>IF(N1014&gt;0, RANK(N1014,(N1014:P1014,Q1014:AE1014)),0)</f>
        <v>2</v>
      </c>
      <c r="E1014" s="5">
        <f>IF(O1014&gt;0,RANK(O1014,(N1014:P1014,Q1014:AE1014)),0)</f>
        <v>1</v>
      </c>
      <c r="F1014" s="5">
        <f t="shared" si="361"/>
        <v>0</v>
      </c>
      <c r="G1014" s="1">
        <f t="shared" si="362"/>
        <v>90</v>
      </c>
      <c r="H1014" s="2">
        <f t="shared" si="371"/>
        <v>1.701001701001701E-2</v>
      </c>
      <c r="I1014" s="6"/>
      <c r="J1014" s="2">
        <f t="shared" si="363"/>
        <v>0.47892647892647894</v>
      </c>
      <c r="K1014" s="2">
        <f t="shared" si="364"/>
        <v>0.49593649593649591</v>
      </c>
      <c r="L1014" s="2">
        <f t="shared" si="365"/>
        <v>0</v>
      </c>
      <c r="M1014" s="2">
        <f t="shared" si="366"/>
        <v>2.5137025137025204E-2</v>
      </c>
      <c r="N1014" s="63">
        <v>2534</v>
      </c>
      <c r="O1014" s="63">
        <v>2624</v>
      </c>
      <c r="P1014" s="63"/>
      <c r="Q1014" s="63">
        <v>85</v>
      </c>
      <c r="R1014" s="63">
        <v>32</v>
      </c>
      <c r="S1014" s="63"/>
      <c r="T1014" s="63"/>
      <c r="U1014" s="63"/>
      <c r="V1014" s="63"/>
      <c r="W1014" s="63">
        <v>16</v>
      </c>
      <c r="X1014" s="63"/>
      <c r="Y1014" s="63"/>
      <c r="Z1014" s="63"/>
      <c r="AA1014" s="63"/>
      <c r="AB1014" s="63"/>
      <c r="AN1014" t="str">
        <f t="shared" si="372"/>
        <v>Sturbridge</v>
      </c>
      <c r="AO1014" s="8" t="s">
        <v>1783</v>
      </c>
      <c r="AP1014">
        <v>1</v>
      </c>
      <c r="AR1014" s="111">
        <v>25</v>
      </c>
      <c r="AS1014" s="113">
        <v>27</v>
      </c>
      <c r="AT1014" s="113">
        <v>240</v>
      </c>
      <c r="AU1014" s="117">
        <v>68155</v>
      </c>
      <c r="AV1014" s="117">
        <f t="shared" si="373"/>
        <v>25027</v>
      </c>
      <c r="AW1014" t="s">
        <v>1480</v>
      </c>
      <c r="AX1014">
        <f t="shared" si="367"/>
        <v>2568155</v>
      </c>
      <c r="AY1014" s="66"/>
      <c r="AZ1014" s="66"/>
      <c r="BC1014">
        <v>38.950000000000003</v>
      </c>
      <c r="BD1014">
        <v>1.54</v>
      </c>
      <c r="BE1014">
        <v>37.409999999999997</v>
      </c>
      <c r="BH1014" s="123">
        <f t="shared" si="368"/>
        <v>0</v>
      </c>
      <c r="BI1014" s="123">
        <f t="shared" si="369"/>
        <v>0.495</v>
      </c>
      <c r="BJ1014">
        <f t="shared" si="370"/>
        <v>0</v>
      </c>
    </row>
    <row r="1015" spans="1:62" hidden="1" outlineLevel="1">
      <c r="A1015" s="64" t="s">
        <v>686</v>
      </c>
      <c r="B1015" s="8" t="s">
        <v>1328</v>
      </c>
      <c r="C1015" s="1">
        <f t="shared" si="360"/>
        <v>10656</v>
      </c>
      <c r="D1015" s="5">
        <f>IF(N1015&gt;0, RANK(N1015,(N1015:P1015,Q1015:AE1015)),0)</f>
        <v>1</v>
      </c>
      <c r="E1015" s="5">
        <f>IF(O1015&gt;0,RANK(O1015,(N1015:P1015,Q1015:AE1015)),0)</f>
        <v>2</v>
      </c>
      <c r="F1015" s="5">
        <f t="shared" si="361"/>
        <v>0</v>
      </c>
      <c r="G1015" s="1">
        <f t="shared" si="362"/>
        <v>1746</v>
      </c>
      <c r="H1015" s="2">
        <f t="shared" si="371"/>
        <v>0.16385135135135134</v>
      </c>
      <c r="I1015" s="6"/>
      <c r="J1015" s="2">
        <f t="shared" si="363"/>
        <v>0.57554429429429432</v>
      </c>
      <c r="K1015" s="2">
        <f t="shared" si="364"/>
        <v>0.41169294294294295</v>
      </c>
      <c r="L1015" s="2">
        <f t="shared" si="365"/>
        <v>0</v>
      </c>
      <c r="M1015" s="2">
        <f t="shared" si="366"/>
        <v>1.2762762762762725E-2</v>
      </c>
      <c r="N1015" s="63">
        <v>6133</v>
      </c>
      <c r="O1015" s="63">
        <v>4387</v>
      </c>
      <c r="P1015" s="63"/>
      <c r="Q1015" s="63">
        <v>75</v>
      </c>
      <c r="R1015" s="63">
        <v>43</v>
      </c>
      <c r="S1015" s="63"/>
      <c r="T1015" s="63"/>
      <c r="U1015" s="63"/>
      <c r="V1015" s="63"/>
      <c r="W1015" s="63">
        <v>18</v>
      </c>
      <c r="X1015" s="63"/>
      <c r="Y1015" s="63"/>
      <c r="Z1015" s="63"/>
      <c r="AA1015" s="63"/>
      <c r="AB1015" s="63"/>
      <c r="AN1015" t="str">
        <f t="shared" si="372"/>
        <v>Sudbury</v>
      </c>
      <c r="AO1015" t="s">
        <v>506</v>
      </c>
      <c r="AR1015" s="111">
        <v>25</v>
      </c>
      <c r="AS1015" s="113">
        <v>17</v>
      </c>
      <c r="AT1015" s="113">
        <v>210</v>
      </c>
      <c r="AU1015" s="117">
        <v>68260</v>
      </c>
      <c r="AV1015" s="117">
        <f t="shared" si="373"/>
        <v>25017</v>
      </c>
      <c r="AW1015" t="s">
        <v>1480</v>
      </c>
      <c r="AX1015">
        <f t="shared" si="367"/>
        <v>2568260</v>
      </c>
      <c r="AY1015" s="66"/>
      <c r="AZ1015" s="66"/>
      <c r="BC1015">
        <v>24.63</v>
      </c>
      <c r="BD1015">
        <v>0.26</v>
      </c>
      <c r="BE1015">
        <v>24.37</v>
      </c>
      <c r="BH1015" s="123">
        <f t="shared" si="368"/>
        <v>0.57499999999999996</v>
      </c>
      <c r="BI1015" s="123">
        <f t="shared" si="369"/>
        <v>0</v>
      </c>
      <c r="BJ1015">
        <f t="shared" si="370"/>
        <v>0</v>
      </c>
    </row>
    <row r="1016" spans="1:62" hidden="1" outlineLevel="1">
      <c r="A1016" s="64" t="s">
        <v>1092</v>
      </c>
      <c r="B1016" s="8" t="s">
        <v>1328</v>
      </c>
      <c r="C1016" s="1">
        <f t="shared" si="360"/>
        <v>1868</v>
      </c>
      <c r="D1016" s="5">
        <f>IF(N1016&gt;0, RANK(N1016,(N1016:P1016,Q1016:AE1016)),0)</f>
        <v>1</v>
      </c>
      <c r="E1016" s="5">
        <f>IF(O1016&gt;0,RANK(O1016,(N1016:P1016,Q1016:AE1016)),0)</f>
        <v>2</v>
      </c>
      <c r="F1016" s="5">
        <f t="shared" si="361"/>
        <v>0</v>
      </c>
      <c r="G1016" s="1">
        <f t="shared" si="362"/>
        <v>962</v>
      </c>
      <c r="H1016" s="2">
        <f t="shared" si="371"/>
        <v>0.51498929336188437</v>
      </c>
      <c r="I1016" s="6"/>
      <c r="J1016" s="2">
        <f t="shared" si="363"/>
        <v>0.73126338329764451</v>
      </c>
      <c r="K1016" s="2">
        <f t="shared" si="364"/>
        <v>0.21627408993576017</v>
      </c>
      <c r="L1016" s="2">
        <f t="shared" si="365"/>
        <v>0</v>
      </c>
      <c r="M1016" s="2">
        <f t="shared" si="366"/>
        <v>5.2462526766595324E-2</v>
      </c>
      <c r="N1016" s="63">
        <v>1366</v>
      </c>
      <c r="O1016" s="63">
        <v>404</v>
      </c>
      <c r="P1016" s="63"/>
      <c r="Q1016" s="63">
        <v>39</v>
      </c>
      <c r="R1016" s="63">
        <v>56</v>
      </c>
      <c r="S1016" s="63"/>
      <c r="T1016" s="63"/>
      <c r="U1016" s="63"/>
      <c r="V1016" s="63"/>
      <c r="W1016" s="63">
        <v>3</v>
      </c>
      <c r="X1016" s="63"/>
      <c r="Y1016" s="63"/>
      <c r="Z1016" s="63"/>
      <c r="AA1016" s="63"/>
      <c r="AB1016" s="63"/>
      <c r="AN1016" t="str">
        <f t="shared" si="372"/>
        <v>Sunderland</v>
      </c>
      <c r="AO1016" t="s">
        <v>1146</v>
      </c>
      <c r="AP1016">
        <v>2</v>
      </c>
      <c r="AR1016" s="111">
        <v>25</v>
      </c>
      <c r="AS1016" s="113">
        <v>11</v>
      </c>
      <c r="AT1016" s="113">
        <v>115</v>
      </c>
      <c r="AU1016" s="117">
        <v>68400</v>
      </c>
      <c r="AV1016" s="117">
        <f t="shared" si="373"/>
        <v>25011</v>
      </c>
      <c r="AW1016" t="s">
        <v>1480</v>
      </c>
      <c r="AX1016">
        <f t="shared" si="367"/>
        <v>2568400</v>
      </c>
      <c r="AY1016" s="66"/>
      <c r="AZ1016" s="66"/>
      <c r="BC1016">
        <v>14.8</v>
      </c>
      <c r="BD1016">
        <v>0.41</v>
      </c>
      <c r="BE1016">
        <v>14.39</v>
      </c>
      <c r="BH1016" s="123">
        <f t="shared" si="368"/>
        <v>0.73099999999999998</v>
      </c>
      <c r="BI1016" s="123">
        <f t="shared" si="369"/>
        <v>0</v>
      </c>
      <c r="BJ1016">
        <f t="shared" si="370"/>
        <v>0</v>
      </c>
    </row>
    <row r="1017" spans="1:62" hidden="1" outlineLevel="1">
      <c r="A1017" s="64" t="s">
        <v>645</v>
      </c>
      <c r="B1017" s="8" t="s">
        <v>1328</v>
      </c>
      <c r="C1017" s="1">
        <f t="shared" si="360"/>
        <v>5387</v>
      </c>
      <c r="D1017" s="5">
        <f>IF(N1017&gt;0, RANK(N1017,(N1017:P1017,Q1017:AE1017)),0)</f>
        <v>2</v>
      </c>
      <c r="E1017" s="5">
        <f>IF(O1017&gt;0,RANK(O1017,(N1017:P1017,Q1017:AE1017)),0)</f>
        <v>1</v>
      </c>
      <c r="F1017" s="5">
        <f t="shared" si="361"/>
        <v>0</v>
      </c>
      <c r="G1017" s="1">
        <f t="shared" si="362"/>
        <v>908</v>
      </c>
      <c r="H1017" s="2">
        <f t="shared" si="371"/>
        <v>0.16855392611843326</v>
      </c>
      <c r="I1017" s="6"/>
      <c r="J1017" s="2">
        <f t="shared" si="363"/>
        <v>0.40634861704102471</v>
      </c>
      <c r="K1017" s="2">
        <f t="shared" si="364"/>
        <v>0.57490254315945799</v>
      </c>
      <c r="L1017" s="2">
        <f t="shared" si="365"/>
        <v>0</v>
      </c>
      <c r="M1017" s="2">
        <f t="shared" si="366"/>
        <v>1.8748839799517358E-2</v>
      </c>
      <c r="N1017" s="63">
        <v>2189</v>
      </c>
      <c r="O1017" s="63">
        <v>3097</v>
      </c>
      <c r="P1017" s="63"/>
      <c r="Q1017" s="63">
        <v>59</v>
      </c>
      <c r="R1017" s="63">
        <v>30</v>
      </c>
      <c r="S1017" s="63"/>
      <c r="T1017" s="63"/>
      <c r="U1017" s="63"/>
      <c r="V1017" s="63"/>
      <c r="W1017" s="63">
        <v>12</v>
      </c>
      <c r="X1017" s="63"/>
      <c r="Y1017" s="63"/>
      <c r="Z1017" s="63"/>
      <c r="AA1017" s="63"/>
      <c r="AB1017" s="63"/>
      <c r="AN1017" t="str">
        <f t="shared" si="372"/>
        <v>Sutton</v>
      </c>
      <c r="AO1017" s="8" t="s">
        <v>1783</v>
      </c>
      <c r="AP1017">
        <v>2</v>
      </c>
      <c r="AR1017" s="111">
        <v>25</v>
      </c>
      <c r="AS1017" s="113">
        <v>27</v>
      </c>
      <c r="AT1017" s="113">
        <v>245</v>
      </c>
      <c r="AU1017" s="117">
        <v>68610</v>
      </c>
      <c r="AV1017" s="117">
        <f t="shared" si="373"/>
        <v>25027</v>
      </c>
      <c r="AW1017" t="s">
        <v>1480</v>
      </c>
      <c r="AX1017">
        <f t="shared" si="367"/>
        <v>2568610</v>
      </c>
      <c r="AY1017" s="66"/>
      <c r="AZ1017" s="66"/>
      <c r="BC1017">
        <v>33.93</v>
      </c>
      <c r="BD1017">
        <v>1.55</v>
      </c>
      <c r="BE1017">
        <v>32.380000000000003</v>
      </c>
      <c r="BH1017" s="123">
        <f t="shared" si="368"/>
        <v>0</v>
      </c>
      <c r="BI1017" s="123">
        <f t="shared" si="369"/>
        <v>0.57399999999999995</v>
      </c>
      <c r="BJ1017">
        <f t="shared" si="370"/>
        <v>0</v>
      </c>
    </row>
    <row r="1018" spans="1:62" hidden="1" outlineLevel="1">
      <c r="A1018" s="64" t="s">
        <v>2860</v>
      </c>
      <c r="B1018" s="8" t="s">
        <v>1328</v>
      </c>
      <c r="C1018" s="1">
        <f t="shared" si="360"/>
        <v>8262</v>
      </c>
      <c r="D1018" s="5">
        <f>IF(N1018&gt;0, RANK(N1018,(N1018:P1018,Q1018:AE1018)),0)</f>
        <v>1</v>
      </c>
      <c r="E1018" s="5">
        <f>IF(O1018&gt;0,RANK(O1018,(N1018:P1018,Q1018:AE1018)),0)</f>
        <v>2</v>
      </c>
      <c r="F1018" s="5">
        <f t="shared" si="361"/>
        <v>0</v>
      </c>
      <c r="G1018" s="1">
        <f t="shared" si="362"/>
        <v>1727</v>
      </c>
      <c r="H1018" s="2">
        <f t="shared" si="371"/>
        <v>0.20902929072863713</v>
      </c>
      <c r="I1018" s="6"/>
      <c r="J1018" s="2">
        <f t="shared" si="363"/>
        <v>0.59743403534253203</v>
      </c>
      <c r="K1018" s="2">
        <f t="shared" si="364"/>
        <v>0.38840474461389496</v>
      </c>
      <c r="L1018" s="2">
        <f t="shared" si="365"/>
        <v>0</v>
      </c>
      <c r="M1018" s="2">
        <f t="shared" si="366"/>
        <v>1.4161220043573008E-2</v>
      </c>
      <c r="N1018" s="63">
        <v>4936</v>
      </c>
      <c r="O1018" s="63">
        <v>3209</v>
      </c>
      <c r="P1018" s="63"/>
      <c r="Q1018" s="63">
        <v>72</v>
      </c>
      <c r="R1018" s="63">
        <v>35</v>
      </c>
      <c r="S1018" s="63"/>
      <c r="T1018" s="63"/>
      <c r="U1018" s="63"/>
      <c r="V1018" s="63"/>
      <c r="W1018" s="63">
        <v>10</v>
      </c>
      <c r="X1018" s="63"/>
      <c r="Y1018" s="63"/>
      <c r="Z1018" s="63"/>
      <c r="AA1018" s="63"/>
      <c r="AB1018" s="63"/>
      <c r="AN1018" t="str">
        <f t="shared" si="372"/>
        <v>Swampscott</v>
      </c>
      <c r="AO1018" t="s">
        <v>849</v>
      </c>
      <c r="AP1018">
        <v>6</v>
      </c>
      <c r="AR1018" s="111">
        <v>25</v>
      </c>
      <c r="AS1018" s="113">
        <v>9</v>
      </c>
      <c r="AT1018" s="113">
        <v>155</v>
      </c>
      <c r="AU1018" s="117">
        <v>68645</v>
      </c>
      <c r="AV1018" s="117">
        <f t="shared" si="373"/>
        <v>25009</v>
      </c>
      <c r="AW1018" t="s">
        <v>1480</v>
      </c>
      <c r="AX1018">
        <f t="shared" si="367"/>
        <v>2568645</v>
      </c>
      <c r="AY1018" s="66"/>
      <c r="AZ1018" s="66"/>
      <c r="BC1018">
        <v>6.73</v>
      </c>
      <c r="BD1018">
        <v>3.69</v>
      </c>
      <c r="BE1018">
        <v>3.05</v>
      </c>
      <c r="BH1018" s="123">
        <f t="shared" si="368"/>
        <v>0.59699999999999998</v>
      </c>
      <c r="BI1018" s="123">
        <f t="shared" si="369"/>
        <v>0</v>
      </c>
      <c r="BJ1018">
        <f t="shared" si="370"/>
        <v>0</v>
      </c>
    </row>
    <row r="1019" spans="1:62" hidden="1" outlineLevel="1">
      <c r="A1019" s="64" t="s">
        <v>1824</v>
      </c>
      <c r="B1019" s="8" t="s">
        <v>1328</v>
      </c>
      <c r="C1019" s="1">
        <f t="shared" si="360"/>
        <v>7895</v>
      </c>
      <c r="D1019" s="5">
        <f>IF(N1019&gt;0, RANK(N1019,(N1019:P1019,Q1019:AE1019)),0)</f>
        <v>1</v>
      </c>
      <c r="E1019" s="5">
        <f>IF(O1019&gt;0,RANK(O1019,(N1019:P1019,Q1019:AE1019)),0)</f>
        <v>2</v>
      </c>
      <c r="F1019" s="5">
        <f t="shared" si="361"/>
        <v>0</v>
      </c>
      <c r="G1019" s="1">
        <f t="shared" si="362"/>
        <v>1239</v>
      </c>
      <c r="H1019" s="2">
        <f t="shared" si="371"/>
        <v>0.15693476884103863</v>
      </c>
      <c r="I1019" s="6"/>
      <c r="J1019" s="2">
        <f t="shared" si="363"/>
        <v>0.57200759974667514</v>
      </c>
      <c r="K1019" s="2">
        <f t="shared" si="364"/>
        <v>0.41507283090563646</v>
      </c>
      <c r="L1019" s="2">
        <f t="shared" si="365"/>
        <v>0</v>
      </c>
      <c r="M1019" s="2">
        <f t="shared" si="366"/>
        <v>1.2919569347688398E-2</v>
      </c>
      <c r="N1019" s="63">
        <v>4516</v>
      </c>
      <c r="O1019" s="63">
        <v>3277</v>
      </c>
      <c r="P1019" s="63"/>
      <c r="Q1019" s="63">
        <v>80</v>
      </c>
      <c r="R1019" s="63">
        <v>22</v>
      </c>
      <c r="S1019" s="63"/>
      <c r="T1019" s="63"/>
      <c r="U1019" s="63"/>
      <c r="V1019" s="63"/>
      <c r="W1019" s="63">
        <v>0</v>
      </c>
      <c r="X1019" s="63"/>
      <c r="Y1019" s="63"/>
      <c r="Z1019" s="63"/>
      <c r="AA1019" s="63"/>
      <c r="AB1019" s="63"/>
      <c r="AN1019" t="str">
        <f t="shared" si="372"/>
        <v>Swansea</v>
      </c>
      <c r="AO1019" t="s">
        <v>2226</v>
      </c>
      <c r="AP1019">
        <v>4</v>
      </c>
      <c r="AR1019" s="111">
        <v>25</v>
      </c>
      <c r="AS1019" s="113">
        <v>5</v>
      </c>
      <c r="AT1019" s="113">
        <v>90</v>
      </c>
      <c r="AU1019" s="117">
        <v>68750</v>
      </c>
      <c r="AV1019" s="117">
        <f t="shared" si="373"/>
        <v>25005</v>
      </c>
      <c r="AW1019" t="s">
        <v>1480</v>
      </c>
      <c r="AX1019">
        <f t="shared" si="367"/>
        <v>2568750</v>
      </c>
      <c r="AY1019" s="66"/>
      <c r="AZ1019" s="66"/>
      <c r="BC1019">
        <v>25.54</v>
      </c>
      <c r="BD1019">
        <v>2.4700000000000002</v>
      </c>
      <c r="BE1019">
        <v>23.06</v>
      </c>
      <c r="BH1019" s="123">
        <f t="shared" si="368"/>
        <v>0.57199999999999995</v>
      </c>
      <c r="BI1019" s="123">
        <f t="shared" si="369"/>
        <v>0</v>
      </c>
      <c r="BJ1019">
        <f t="shared" si="370"/>
        <v>0</v>
      </c>
    </row>
    <row r="1020" spans="1:62" hidden="1" outlineLevel="1">
      <c r="A1020" s="64" t="s">
        <v>2307</v>
      </c>
      <c r="B1020" s="8" t="s">
        <v>1328</v>
      </c>
      <c r="C1020" s="1">
        <f t="shared" si="360"/>
        <v>23112</v>
      </c>
      <c r="D1020" s="5">
        <f>IF(N1020&gt;0, RANK(N1020,(N1020:P1020,Q1020:AE1020)),0)</f>
        <v>1</v>
      </c>
      <c r="E1020" s="5">
        <f>IF(O1020&gt;0,RANK(O1020,(N1020:P1020,Q1020:AE1020)),0)</f>
        <v>2</v>
      </c>
      <c r="F1020" s="5">
        <f t="shared" si="361"/>
        <v>0</v>
      </c>
      <c r="G1020" s="1">
        <f t="shared" si="362"/>
        <v>4844</v>
      </c>
      <c r="H1020" s="2">
        <f t="shared" si="371"/>
        <v>0.20958809276566287</v>
      </c>
      <c r="I1020" s="6"/>
      <c r="J1020" s="2">
        <f t="shared" si="363"/>
        <v>0.59575112495673244</v>
      </c>
      <c r="K1020" s="2">
        <f t="shared" si="364"/>
        <v>0.38616303219106957</v>
      </c>
      <c r="L1020" s="2">
        <f t="shared" si="365"/>
        <v>0</v>
      </c>
      <c r="M1020" s="2">
        <f t="shared" si="366"/>
        <v>1.8085842852197997E-2</v>
      </c>
      <c r="N1020" s="63">
        <v>13769</v>
      </c>
      <c r="O1020" s="63">
        <v>8925</v>
      </c>
      <c r="P1020" s="63"/>
      <c r="Q1020" s="63">
        <v>279</v>
      </c>
      <c r="R1020" s="63">
        <v>83</v>
      </c>
      <c r="S1020" s="63"/>
      <c r="T1020" s="63"/>
      <c r="U1020" s="63"/>
      <c r="V1020" s="63"/>
      <c r="W1020" s="63">
        <v>56</v>
      </c>
      <c r="X1020" s="63"/>
      <c r="Y1020" s="63"/>
      <c r="Z1020" s="63"/>
      <c r="AA1020" s="63"/>
      <c r="AB1020" s="63"/>
      <c r="AN1020" t="str">
        <f t="shared" si="372"/>
        <v>Taunton</v>
      </c>
      <c r="AO1020" t="s">
        <v>2226</v>
      </c>
      <c r="AP1020">
        <v>4</v>
      </c>
      <c r="AR1020" s="111">
        <v>25</v>
      </c>
      <c r="AS1020" s="113">
        <v>5</v>
      </c>
      <c r="AT1020" s="113">
        <v>95</v>
      </c>
      <c r="AU1020" s="117">
        <v>69170</v>
      </c>
      <c r="AV1020" s="117">
        <f t="shared" si="373"/>
        <v>25005</v>
      </c>
      <c r="AW1020" t="s">
        <v>1257</v>
      </c>
      <c r="AX1020">
        <f t="shared" si="367"/>
        <v>2569170</v>
      </c>
      <c r="AY1020" s="66"/>
      <c r="AZ1020" s="66"/>
      <c r="BC1020">
        <v>47.96</v>
      </c>
      <c r="BD1020">
        <v>1.35</v>
      </c>
      <c r="BE1020">
        <v>46.61</v>
      </c>
      <c r="BH1020" s="123">
        <f t="shared" si="368"/>
        <v>0.59499999999999997</v>
      </c>
      <c r="BI1020" s="123">
        <f t="shared" si="369"/>
        <v>0</v>
      </c>
      <c r="BJ1020">
        <f t="shared" si="370"/>
        <v>0</v>
      </c>
    </row>
    <row r="1021" spans="1:62" hidden="1" outlineLevel="1">
      <c r="A1021" s="64" t="s">
        <v>2928</v>
      </c>
      <c r="B1021" s="8" t="s">
        <v>1328</v>
      </c>
      <c r="C1021" s="1">
        <f t="shared" si="360"/>
        <v>3795</v>
      </c>
      <c r="D1021" s="5">
        <f>IF(N1021&gt;0, RANK(N1021,(N1021:P1021,Q1021:AE1021)),0)</f>
        <v>1</v>
      </c>
      <c r="E1021" s="5">
        <f>IF(O1021&gt;0,RANK(O1021,(N1021:P1021,Q1021:AE1021)),0)</f>
        <v>2</v>
      </c>
      <c r="F1021" s="5">
        <f t="shared" si="361"/>
        <v>0</v>
      </c>
      <c r="G1021" s="1">
        <f t="shared" si="362"/>
        <v>3</v>
      </c>
      <c r="H1021" s="2">
        <f t="shared" si="371"/>
        <v>7.9051383399209485E-4</v>
      </c>
      <c r="I1021" s="6"/>
      <c r="J1021" s="2">
        <f t="shared" si="363"/>
        <v>0.49011857707509882</v>
      </c>
      <c r="K1021" s="2">
        <f t="shared" si="364"/>
        <v>0.48932806324110673</v>
      </c>
      <c r="L1021" s="2">
        <f t="shared" si="365"/>
        <v>0</v>
      </c>
      <c r="M1021" s="2">
        <f t="shared" si="366"/>
        <v>2.0553359683794403E-2</v>
      </c>
      <c r="N1021" s="63">
        <v>1860</v>
      </c>
      <c r="O1021" s="63">
        <v>1857</v>
      </c>
      <c r="P1021" s="63"/>
      <c r="Q1021" s="63">
        <v>44</v>
      </c>
      <c r="R1021" s="63">
        <v>25</v>
      </c>
      <c r="S1021" s="63"/>
      <c r="T1021" s="63"/>
      <c r="U1021" s="63"/>
      <c r="V1021" s="63"/>
      <c r="W1021" s="63">
        <v>9</v>
      </c>
      <c r="X1021" s="63"/>
      <c r="Y1021" s="63"/>
      <c r="Z1021" s="63"/>
      <c r="AA1021" s="63"/>
      <c r="AB1021" s="63"/>
      <c r="AN1021" t="str">
        <f t="shared" si="372"/>
        <v>Templeton</v>
      </c>
      <c r="AO1021" s="8" t="s">
        <v>1783</v>
      </c>
      <c r="AP1021">
        <v>2</v>
      </c>
      <c r="AR1021" s="111">
        <v>25</v>
      </c>
      <c r="AS1021" s="113">
        <v>27</v>
      </c>
      <c r="AT1021" s="113">
        <v>250</v>
      </c>
      <c r="AU1021" s="117">
        <v>69275</v>
      </c>
      <c r="AV1021" s="117">
        <f t="shared" si="373"/>
        <v>25027</v>
      </c>
      <c r="AW1021" t="s">
        <v>1480</v>
      </c>
      <c r="AX1021">
        <f t="shared" si="367"/>
        <v>2569275</v>
      </c>
      <c r="AY1021" s="66"/>
      <c r="AZ1021" s="66"/>
      <c r="BC1021">
        <v>32.409999999999997</v>
      </c>
      <c r="BD1021">
        <v>0.38</v>
      </c>
      <c r="BE1021">
        <v>32.04</v>
      </c>
      <c r="BH1021" s="123">
        <f t="shared" si="368"/>
        <v>0.49</v>
      </c>
      <c r="BI1021" s="123">
        <f t="shared" si="369"/>
        <v>0</v>
      </c>
      <c r="BJ1021">
        <f t="shared" si="370"/>
        <v>0</v>
      </c>
    </row>
    <row r="1022" spans="1:62" hidden="1" outlineLevel="1">
      <c r="A1022" s="64" t="s">
        <v>1502</v>
      </c>
      <c r="B1022" s="8" t="s">
        <v>1328</v>
      </c>
      <c r="C1022" s="1">
        <f t="shared" si="360"/>
        <v>16205</v>
      </c>
      <c r="D1022" s="5">
        <f>IF(N1022&gt;0, RANK(N1022,(N1022:P1022,Q1022:AE1022)),0)</f>
        <v>2</v>
      </c>
      <c r="E1022" s="5">
        <f>IF(O1022&gt;0,RANK(O1022,(N1022:P1022,Q1022:AE1022)),0)</f>
        <v>1</v>
      </c>
      <c r="F1022" s="5">
        <f t="shared" si="361"/>
        <v>0</v>
      </c>
      <c r="G1022" s="1">
        <f t="shared" si="362"/>
        <v>782</v>
      </c>
      <c r="H1022" s="2">
        <f t="shared" si="371"/>
        <v>4.825671089170009E-2</v>
      </c>
      <c r="I1022" s="6"/>
      <c r="J1022" s="2">
        <f t="shared" si="363"/>
        <v>0.46763344646713978</v>
      </c>
      <c r="K1022" s="2">
        <f t="shared" si="364"/>
        <v>0.51589015735883992</v>
      </c>
      <c r="L1022" s="2">
        <f t="shared" si="365"/>
        <v>0</v>
      </c>
      <c r="M1022" s="2">
        <f t="shared" si="366"/>
        <v>1.6476396174020302E-2</v>
      </c>
      <c r="N1022" s="63">
        <v>7578</v>
      </c>
      <c r="O1022" s="63">
        <v>8360</v>
      </c>
      <c r="P1022" s="63"/>
      <c r="Q1022" s="63">
        <v>144</v>
      </c>
      <c r="R1022" s="63">
        <v>67</v>
      </c>
      <c r="S1022" s="63"/>
      <c r="T1022" s="63"/>
      <c r="U1022" s="63"/>
      <c r="V1022" s="63"/>
      <c r="W1022" s="63">
        <v>56</v>
      </c>
      <c r="X1022" s="63"/>
      <c r="Y1022" s="63"/>
      <c r="Z1022" s="63"/>
      <c r="AA1022" s="63"/>
      <c r="AB1022" s="63"/>
      <c r="AN1022" t="str">
        <f t="shared" si="372"/>
        <v>Tewksbury</v>
      </c>
      <c r="AO1022" t="s">
        <v>506</v>
      </c>
      <c r="AP1022">
        <v>6</v>
      </c>
      <c r="AR1022" s="111">
        <v>25</v>
      </c>
      <c r="AS1022" s="113">
        <v>17</v>
      </c>
      <c r="AT1022" s="113">
        <v>215</v>
      </c>
      <c r="AU1022" s="117">
        <v>69415</v>
      </c>
      <c r="AV1022" s="117">
        <f t="shared" si="373"/>
        <v>25017</v>
      </c>
      <c r="AW1022" t="s">
        <v>1480</v>
      </c>
      <c r="AX1022">
        <f t="shared" si="367"/>
        <v>2569415</v>
      </c>
      <c r="AY1022" s="66"/>
      <c r="AZ1022" s="66"/>
      <c r="BC1022">
        <v>21.06</v>
      </c>
      <c r="BD1022">
        <v>0.34</v>
      </c>
      <c r="BE1022">
        <v>20.72</v>
      </c>
      <c r="BH1022" s="123">
        <f t="shared" si="368"/>
        <v>0</v>
      </c>
      <c r="BI1022" s="123">
        <f t="shared" si="369"/>
        <v>0.51500000000000001</v>
      </c>
      <c r="BJ1022">
        <f t="shared" si="370"/>
        <v>0</v>
      </c>
    </row>
    <row r="1023" spans="1:62" hidden="1" outlineLevel="1">
      <c r="A1023" s="64" t="s">
        <v>1620</v>
      </c>
      <c r="B1023" s="8" t="s">
        <v>1328</v>
      </c>
      <c r="C1023" s="1">
        <f t="shared" si="360"/>
        <v>2496</v>
      </c>
      <c r="D1023" s="5">
        <f>IF(N1023&gt;0, RANK(N1023,(N1023:P1023,Q1023:AE1023)),0)</f>
        <v>1</v>
      </c>
      <c r="E1023" s="5">
        <f>IF(O1023&gt;0,RANK(O1023,(N1023:P1023,Q1023:AE1023)),0)</f>
        <v>2</v>
      </c>
      <c r="F1023" s="5">
        <f t="shared" si="361"/>
        <v>0</v>
      </c>
      <c r="G1023" s="1">
        <f t="shared" si="362"/>
        <v>1250</v>
      </c>
      <c r="H1023" s="2">
        <f t="shared" si="371"/>
        <v>0.50080128205128205</v>
      </c>
      <c r="I1023" s="6"/>
      <c r="J1023" s="2">
        <f t="shared" si="363"/>
        <v>0.73918269230769229</v>
      </c>
      <c r="K1023" s="2">
        <f t="shared" si="364"/>
        <v>0.23838141025641027</v>
      </c>
      <c r="L1023" s="2">
        <f t="shared" si="365"/>
        <v>0</v>
      </c>
      <c r="M1023" s="2">
        <f t="shared" si="366"/>
        <v>2.2435897435897439E-2</v>
      </c>
      <c r="N1023" s="63">
        <v>1845</v>
      </c>
      <c r="O1023" s="63">
        <v>595</v>
      </c>
      <c r="P1023" s="63"/>
      <c r="Q1023" s="63">
        <v>16</v>
      </c>
      <c r="R1023" s="63">
        <v>29</v>
      </c>
      <c r="S1023" s="63"/>
      <c r="T1023" s="63"/>
      <c r="U1023" s="63"/>
      <c r="V1023" s="63"/>
      <c r="W1023" s="63">
        <v>11</v>
      </c>
      <c r="X1023" s="63"/>
      <c r="Y1023" s="63"/>
      <c r="Z1023" s="63"/>
      <c r="AA1023" s="63"/>
      <c r="AB1023" s="63"/>
      <c r="AN1023" t="str">
        <f t="shared" si="372"/>
        <v>Tisbury</v>
      </c>
      <c r="AO1023" t="s">
        <v>3056</v>
      </c>
      <c r="AP1023">
        <v>9</v>
      </c>
      <c r="AR1023" s="111">
        <v>25</v>
      </c>
      <c r="AS1023" s="113">
        <v>7</v>
      </c>
      <c r="AT1023" s="113">
        <v>30</v>
      </c>
      <c r="AU1023" s="117">
        <v>69940</v>
      </c>
      <c r="AV1023" s="117">
        <f t="shared" si="373"/>
        <v>25007</v>
      </c>
      <c r="AW1023" t="s">
        <v>1480</v>
      </c>
      <c r="AX1023">
        <f t="shared" si="367"/>
        <v>2569940</v>
      </c>
      <c r="AY1023" s="66"/>
      <c r="AZ1023" s="66"/>
      <c r="BC1023">
        <v>19.16</v>
      </c>
      <c r="BD1023">
        <v>12.6</v>
      </c>
      <c r="BE1023">
        <v>6.56</v>
      </c>
      <c r="BH1023" s="123">
        <f t="shared" si="368"/>
        <v>0.73899999999999999</v>
      </c>
      <c r="BI1023" s="123">
        <f t="shared" si="369"/>
        <v>0</v>
      </c>
      <c r="BJ1023">
        <f t="shared" si="370"/>
        <v>0</v>
      </c>
    </row>
    <row r="1024" spans="1:62" hidden="1" outlineLevel="1">
      <c r="A1024" s="64" t="s">
        <v>69</v>
      </c>
      <c r="B1024" s="8" t="s">
        <v>1328</v>
      </c>
      <c r="C1024" s="1">
        <f t="shared" si="360"/>
        <v>279</v>
      </c>
      <c r="D1024" s="5">
        <f>IF(N1024&gt;0, RANK(N1024,(N1024:P1024,Q1024:AE1024)),0)</f>
        <v>2</v>
      </c>
      <c r="E1024" s="5">
        <f>IF(O1024&gt;0,RANK(O1024,(N1024:P1024,Q1024:AE1024)),0)</f>
        <v>1</v>
      </c>
      <c r="F1024" s="5">
        <f t="shared" si="361"/>
        <v>0</v>
      </c>
      <c r="G1024" s="1">
        <f t="shared" si="362"/>
        <v>45</v>
      </c>
      <c r="H1024" s="2">
        <f t="shared" si="371"/>
        <v>0.16129032258064516</v>
      </c>
      <c r="I1024" s="6"/>
      <c r="J1024" s="2">
        <f t="shared" si="363"/>
        <v>0.3942652329749104</v>
      </c>
      <c r="K1024" s="2">
        <f t="shared" si="364"/>
        <v>0.55555555555555558</v>
      </c>
      <c r="L1024" s="2">
        <f t="shared" si="365"/>
        <v>0</v>
      </c>
      <c r="M1024" s="2">
        <f t="shared" si="366"/>
        <v>5.017921146953408E-2</v>
      </c>
      <c r="N1024" s="63">
        <v>110</v>
      </c>
      <c r="O1024" s="63">
        <v>155</v>
      </c>
      <c r="P1024" s="63"/>
      <c r="Q1024" s="63">
        <v>7</v>
      </c>
      <c r="R1024" s="63">
        <v>6</v>
      </c>
      <c r="S1024" s="63"/>
      <c r="T1024" s="63"/>
      <c r="U1024" s="63"/>
      <c r="V1024" s="63"/>
      <c r="W1024" s="63">
        <v>1</v>
      </c>
      <c r="X1024" s="63"/>
      <c r="Y1024" s="63"/>
      <c r="Z1024" s="63"/>
      <c r="AA1024" s="63"/>
      <c r="AB1024" s="63"/>
      <c r="AN1024" t="str">
        <f t="shared" si="372"/>
        <v>Tolland</v>
      </c>
      <c r="AO1024" t="s">
        <v>2870</v>
      </c>
      <c r="AP1024">
        <v>1</v>
      </c>
      <c r="AR1024" s="111">
        <v>25</v>
      </c>
      <c r="AS1024" s="113">
        <v>13</v>
      </c>
      <c r="AT1024" s="113">
        <v>95</v>
      </c>
      <c r="AU1024" s="117">
        <v>70045</v>
      </c>
      <c r="AV1024" s="117">
        <f t="shared" si="373"/>
        <v>25013</v>
      </c>
      <c r="AW1024" t="s">
        <v>1480</v>
      </c>
      <c r="AX1024">
        <f t="shared" si="367"/>
        <v>2570045</v>
      </c>
      <c r="AY1024" s="66"/>
      <c r="AZ1024" s="66"/>
      <c r="BC1024">
        <v>32.78</v>
      </c>
      <c r="BD1024">
        <v>1.1399999999999999</v>
      </c>
      <c r="BE1024">
        <v>31.64</v>
      </c>
      <c r="BH1024" s="123">
        <f t="shared" si="368"/>
        <v>0</v>
      </c>
      <c r="BI1024" s="123">
        <f t="shared" si="369"/>
        <v>0.55500000000000005</v>
      </c>
      <c r="BJ1024">
        <f t="shared" si="370"/>
        <v>0</v>
      </c>
    </row>
    <row r="1025" spans="1:62" hidden="1" outlineLevel="1">
      <c r="A1025" s="64" t="s">
        <v>907</v>
      </c>
      <c r="B1025" s="8" t="s">
        <v>1328</v>
      </c>
      <c r="C1025" s="1">
        <f t="shared" si="360"/>
        <v>4019</v>
      </c>
      <c r="D1025" s="5">
        <f>IF(N1025&gt;0, RANK(N1025,(N1025:P1025,Q1025:AE1025)),0)</f>
        <v>2</v>
      </c>
      <c r="E1025" s="5">
        <f>IF(O1025&gt;0,RANK(O1025,(N1025:P1025,Q1025:AE1025)),0)</f>
        <v>1</v>
      </c>
      <c r="F1025" s="5">
        <f t="shared" si="361"/>
        <v>0</v>
      </c>
      <c r="G1025" s="1">
        <f t="shared" si="362"/>
        <v>363</v>
      </c>
      <c r="H1025" s="2">
        <f t="shared" si="371"/>
        <v>9.0320975367006714E-2</v>
      </c>
      <c r="I1025" s="6"/>
      <c r="J1025" s="2">
        <f t="shared" si="363"/>
        <v>0.44812142323961185</v>
      </c>
      <c r="K1025" s="2">
        <f t="shared" si="364"/>
        <v>0.53844239860661858</v>
      </c>
      <c r="L1025" s="2">
        <f t="shared" si="365"/>
        <v>0</v>
      </c>
      <c r="M1025" s="2">
        <f t="shared" si="366"/>
        <v>1.3436178153769629E-2</v>
      </c>
      <c r="N1025" s="63">
        <v>1801</v>
      </c>
      <c r="O1025" s="63">
        <v>2164</v>
      </c>
      <c r="P1025" s="63"/>
      <c r="Q1025" s="63">
        <v>32</v>
      </c>
      <c r="R1025" s="63">
        <v>14</v>
      </c>
      <c r="S1025" s="63"/>
      <c r="T1025" s="63"/>
      <c r="U1025" s="63"/>
      <c r="V1025" s="63"/>
      <c r="W1025" s="63">
        <v>8</v>
      </c>
      <c r="X1025" s="63"/>
      <c r="Y1025" s="63"/>
      <c r="Z1025" s="63"/>
      <c r="AA1025" s="63"/>
      <c r="AB1025" s="63"/>
      <c r="AN1025" t="str">
        <f t="shared" si="372"/>
        <v>Topsfield</v>
      </c>
      <c r="AO1025" t="s">
        <v>849</v>
      </c>
      <c r="AP1025">
        <v>6</v>
      </c>
      <c r="AR1025" s="111">
        <v>25</v>
      </c>
      <c r="AS1025" s="113">
        <v>9</v>
      </c>
      <c r="AT1025" s="113">
        <v>160</v>
      </c>
      <c r="AU1025" s="117">
        <v>70150</v>
      </c>
      <c r="AV1025" s="117">
        <f t="shared" si="373"/>
        <v>25009</v>
      </c>
      <c r="AW1025" t="s">
        <v>1480</v>
      </c>
      <c r="AX1025">
        <f t="shared" si="367"/>
        <v>2570150</v>
      </c>
      <c r="AY1025" s="66"/>
      <c r="AZ1025" s="66"/>
      <c r="BC1025">
        <v>12.84</v>
      </c>
      <c r="BD1025">
        <v>0.1</v>
      </c>
      <c r="BE1025">
        <v>12.74</v>
      </c>
      <c r="BH1025" s="123">
        <f t="shared" si="368"/>
        <v>0</v>
      </c>
      <c r="BI1025" s="123">
        <f t="shared" si="369"/>
        <v>0.53800000000000003</v>
      </c>
      <c r="BJ1025">
        <f t="shared" si="370"/>
        <v>0</v>
      </c>
    </row>
    <row r="1026" spans="1:62" hidden="1" outlineLevel="1">
      <c r="A1026" s="64" t="s">
        <v>108</v>
      </c>
      <c r="B1026" s="8" t="s">
        <v>1328</v>
      </c>
      <c r="C1026" s="1">
        <f t="shared" si="360"/>
        <v>4927</v>
      </c>
      <c r="D1026" s="5">
        <f>IF(N1026&gt;0, RANK(N1026,(N1026:P1026,Q1026:AE1026)),0)</f>
        <v>2</v>
      </c>
      <c r="E1026" s="5">
        <f>IF(O1026&gt;0,RANK(O1026,(N1026:P1026,Q1026:AE1026)),0)</f>
        <v>1</v>
      </c>
      <c r="F1026" s="5">
        <f t="shared" si="361"/>
        <v>0</v>
      </c>
      <c r="G1026" s="1">
        <f t="shared" si="362"/>
        <v>640</v>
      </c>
      <c r="H1026" s="2">
        <f t="shared" si="371"/>
        <v>0.12989648873553886</v>
      </c>
      <c r="I1026" s="6"/>
      <c r="J1026" s="2">
        <f t="shared" si="363"/>
        <v>0.42378729449969554</v>
      </c>
      <c r="K1026" s="2">
        <f t="shared" si="364"/>
        <v>0.55368378323523437</v>
      </c>
      <c r="L1026" s="2">
        <f t="shared" si="365"/>
        <v>0</v>
      </c>
      <c r="M1026" s="2">
        <f t="shared" si="366"/>
        <v>2.2528922265070084E-2</v>
      </c>
      <c r="N1026" s="63">
        <v>2088</v>
      </c>
      <c r="O1026" s="63">
        <v>2728</v>
      </c>
      <c r="P1026" s="63"/>
      <c r="Q1026" s="63">
        <v>88</v>
      </c>
      <c r="R1026" s="63">
        <v>23</v>
      </c>
      <c r="S1026" s="63"/>
      <c r="T1026" s="63"/>
      <c r="U1026" s="63"/>
      <c r="V1026" s="63"/>
      <c r="W1026" s="63">
        <v>0</v>
      </c>
      <c r="X1026" s="63"/>
      <c r="Y1026" s="63"/>
      <c r="Z1026" s="63"/>
      <c r="AA1026" s="63"/>
      <c r="AB1026" s="63"/>
      <c r="AN1026" t="str">
        <f t="shared" si="372"/>
        <v>Townsend</v>
      </c>
      <c r="AO1026" t="s">
        <v>506</v>
      </c>
      <c r="AP1026">
        <v>3</v>
      </c>
      <c r="AR1026" s="111">
        <v>25</v>
      </c>
      <c r="AS1026" s="113">
        <v>17</v>
      </c>
      <c r="AT1026" s="113">
        <v>220</v>
      </c>
      <c r="AU1026" s="117">
        <v>70360</v>
      </c>
      <c r="AV1026" s="117">
        <f t="shared" si="373"/>
        <v>25017</v>
      </c>
      <c r="AW1026" t="s">
        <v>1480</v>
      </c>
      <c r="AX1026">
        <f t="shared" si="367"/>
        <v>2570360</v>
      </c>
      <c r="AY1026" s="66"/>
      <c r="AZ1026" s="66"/>
      <c r="BC1026">
        <v>33.11</v>
      </c>
      <c r="BD1026">
        <v>0.24</v>
      </c>
      <c r="BE1026">
        <v>32.869999999999997</v>
      </c>
      <c r="BH1026" s="123">
        <f t="shared" si="368"/>
        <v>0</v>
      </c>
      <c r="BI1026" s="123">
        <f t="shared" si="369"/>
        <v>0.55300000000000005</v>
      </c>
      <c r="BJ1026">
        <f t="shared" si="370"/>
        <v>0</v>
      </c>
    </row>
    <row r="1027" spans="1:62" hidden="1" outlineLevel="1">
      <c r="A1027" s="64" t="s">
        <v>1299</v>
      </c>
      <c r="B1027" s="8" t="s">
        <v>1328</v>
      </c>
      <c r="C1027" s="1">
        <f t="shared" si="360"/>
        <v>1470</v>
      </c>
      <c r="D1027" s="5">
        <f>IF(N1027&gt;0, RANK(N1027,(N1027:P1027,Q1027:AE1027)),0)</f>
        <v>1</v>
      </c>
      <c r="E1027" s="5">
        <f>IF(O1027&gt;0,RANK(O1027,(N1027:P1027,Q1027:AE1027)),0)</f>
        <v>2</v>
      </c>
      <c r="F1027" s="5">
        <f t="shared" si="361"/>
        <v>0</v>
      </c>
      <c r="G1027" s="1">
        <f t="shared" si="362"/>
        <v>644</v>
      </c>
      <c r="H1027" s="2">
        <f t="shared" si="371"/>
        <v>0.43809523809523809</v>
      </c>
      <c r="I1027" s="6"/>
      <c r="J1027" s="2">
        <f t="shared" si="363"/>
        <v>0.70952380952380956</v>
      </c>
      <c r="K1027" s="2">
        <f t="shared" si="364"/>
        <v>0.27142857142857141</v>
      </c>
      <c r="L1027" s="2">
        <f t="shared" si="365"/>
        <v>0</v>
      </c>
      <c r="M1027" s="2">
        <f t="shared" si="366"/>
        <v>1.9047619047619035E-2</v>
      </c>
      <c r="N1027" s="63">
        <v>1043</v>
      </c>
      <c r="O1027" s="63">
        <v>399</v>
      </c>
      <c r="P1027" s="63"/>
      <c r="Q1027" s="63">
        <v>18</v>
      </c>
      <c r="R1027" s="63">
        <v>9</v>
      </c>
      <c r="S1027" s="63"/>
      <c r="T1027" s="63"/>
      <c r="U1027" s="63"/>
      <c r="V1027" s="63"/>
      <c r="W1027" s="63">
        <v>1</v>
      </c>
      <c r="X1027" s="63"/>
      <c r="Y1027" s="63"/>
      <c r="Z1027" s="63"/>
      <c r="AA1027" s="63"/>
      <c r="AB1027" s="63"/>
      <c r="AN1027" t="str">
        <f t="shared" si="372"/>
        <v>Truro</v>
      </c>
      <c r="AO1027" t="s">
        <v>2425</v>
      </c>
      <c r="AP1027">
        <v>9</v>
      </c>
      <c r="AR1027" s="111">
        <v>25</v>
      </c>
      <c r="AS1027" s="113">
        <v>1</v>
      </c>
      <c r="AT1027" s="113">
        <v>65</v>
      </c>
      <c r="AU1027" s="117">
        <v>70605</v>
      </c>
      <c r="AV1027" s="117">
        <f t="shared" si="373"/>
        <v>25001</v>
      </c>
      <c r="AW1027" t="s">
        <v>1480</v>
      </c>
      <c r="AX1027">
        <f t="shared" si="367"/>
        <v>2570605</v>
      </c>
      <c r="AY1027" s="66"/>
      <c r="AZ1027" s="66"/>
      <c r="BC1027">
        <v>26.32</v>
      </c>
      <c r="BD1027">
        <v>5.27</v>
      </c>
      <c r="BE1027">
        <v>21.05</v>
      </c>
      <c r="BH1027" s="123">
        <f t="shared" si="368"/>
        <v>0.70899999999999996</v>
      </c>
      <c r="BI1027" s="123">
        <f t="shared" si="369"/>
        <v>0</v>
      </c>
      <c r="BJ1027">
        <f t="shared" si="370"/>
        <v>0</v>
      </c>
    </row>
    <row r="1028" spans="1:62" hidden="1" outlineLevel="1">
      <c r="A1028" s="64" t="s">
        <v>624</v>
      </c>
      <c r="B1028" s="8" t="s">
        <v>1328</v>
      </c>
      <c r="C1028" s="1">
        <f t="shared" si="360"/>
        <v>6308</v>
      </c>
      <c r="D1028" s="5">
        <f>IF(N1028&gt;0, RANK(N1028,(N1028:P1028,Q1028:AE1028)),0)</f>
        <v>2</v>
      </c>
      <c r="E1028" s="5">
        <f>IF(O1028&gt;0,RANK(O1028,(N1028:P1028,Q1028:AE1028)),0)</f>
        <v>1</v>
      </c>
      <c r="F1028" s="5">
        <f t="shared" si="361"/>
        <v>0</v>
      </c>
      <c r="G1028" s="1">
        <f t="shared" si="362"/>
        <v>523</v>
      </c>
      <c r="H1028" s="2">
        <f t="shared" si="371"/>
        <v>8.2910589727330369E-2</v>
      </c>
      <c r="I1028" s="6"/>
      <c r="J1028" s="2">
        <f t="shared" si="363"/>
        <v>0.45022194039315155</v>
      </c>
      <c r="K1028" s="2">
        <f t="shared" si="364"/>
        <v>0.5331325301204819</v>
      </c>
      <c r="L1028" s="2">
        <f t="shared" si="365"/>
        <v>0</v>
      </c>
      <c r="M1028" s="2">
        <f t="shared" si="366"/>
        <v>1.664552948636655E-2</v>
      </c>
      <c r="N1028" s="63">
        <v>2840</v>
      </c>
      <c r="O1028" s="63">
        <v>3363</v>
      </c>
      <c r="P1028" s="63"/>
      <c r="Q1028" s="63">
        <v>77</v>
      </c>
      <c r="R1028" s="63">
        <v>18</v>
      </c>
      <c r="S1028" s="63"/>
      <c r="T1028" s="63"/>
      <c r="U1028" s="63"/>
      <c r="V1028" s="63"/>
      <c r="W1028" s="63">
        <v>10</v>
      </c>
      <c r="X1028" s="63"/>
      <c r="Y1028" s="63"/>
      <c r="Z1028" s="63"/>
      <c r="AA1028" s="63"/>
      <c r="AB1028" s="63"/>
      <c r="AN1028" t="str">
        <f t="shared" si="372"/>
        <v>Tyngsborough</v>
      </c>
      <c r="AO1028" t="s">
        <v>506</v>
      </c>
      <c r="AP1028">
        <v>3</v>
      </c>
      <c r="AR1028" s="111">
        <v>25</v>
      </c>
      <c r="AS1028" s="113">
        <v>17</v>
      </c>
      <c r="AT1028" s="113">
        <v>225</v>
      </c>
      <c r="AU1028" s="117">
        <v>71025</v>
      </c>
      <c r="AV1028" s="117">
        <f t="shared" si="373"/>
        <v>25017</v>
      </c>
      <c r="AW1028" t="s">
        <v>1480</v>
      </c>
      <c r="AX1028">
        <f t="shared" si="367"/>
        <v>2571025</v>
      </c>
      <c r="AY1028" s="66"/>
      <c r="AZ1028" s="66"/>
      <c r="BC1028">
        <v>18.05</v>
      </c>
      <c r="BD1028">
        <v>1.2</v>
      </c>
      <c r="BE1028">
        <v>16.86</v>
      </c>
      <c r="BH1028" s="123">
        <f t="shared" si="368"/>
        <v>0</v>
      </c>
      <c r="BI1028" s="123">
        <f t="shared" si="369"/>
        <v>0.53300000000000003</v>
      </c>
      <c r="BJ1028">
        <f t="shared" si="370"/>
        <v>0</v>
      </c>
    </row>
    <row r="1029" spans="1:62" hidden="1" outlineLevel="1">
      <c r="A1029" s="64" t="s">
        <v>916</v>
      </c>
      <c r="B1029" s="8" t="s">
        <v>1328</v>
      </c>
      <c r="C1029" s="1">
        <f t="shared" si="360"/>
        <v>258</v>
      </c>
      <c r="D1029" s="5">
        <f>IF(N1029&gt;0, RANK(N1029,(N1029:P1029,Q1029:AE1029)),0)</f>
        <v>1</v>
      </c>
      <c r="E1029" s="5">
        <f>IF(O1029&gt;0,RANK(O1029,(N1029:P1029,Q1029:AE1029)),0)</f>
        <v>2</v>
      </c>
      <c r="F1029" s="5">
        <f t="shared" si="361"/>
        <v>0</v>
      </c>
      <c r="G1029" s="1">
        <f t="shared" si="362"/>
        <v>88</v>
      </c>
      <c r="H1029" s="2">
        <f t="shared" si="371"/>
        <v>0.34108527131782945</v>
      </c>
      <c r="I1029" s="6"/>
      <c r="J1029" s="2">
        <f t="shared" si="363"/>
        <v>0.6705426356589147</v>
      </c>
      <c r="K1029" s="2">
        <f t="shared" si="364"/>
        <v>0.32945736434108525</v>
      </c>
      <c r="L1029" s="2">
        <f t="shared" si="365"/>
        <v>0</v>
      </c>
      <c r="M1029" s="2">
        <f t="shared" si="366"/>
        <v>5.5511151231257827E-17</v>
      </c>
      <c r="N1029" s="63">
        <v>173</v>
      </c>
      <c r="O1029" s="63">
        <v>85</v>
      </c>
      <c r="P1029" s="63"/>
      <c r="Q1029" s="63">
        <v>0</v>
      </c>
      <c r="R1029" s="63">
        <v>0</v>
      </c>
      <c r="S1029" s="63"/>
      <c r="T1029" s="63"/>
      <c r="U1029" s="63"/>
      <c r="V1029" s="63"/>
      <c r="W1029" s="63">
        <v>0</v>
      </c>
      <c r="X1029" s="63"/>
      <c r="Y1029" s="63"/>
      <c r="Z1029" s="63"/>
      <c r="AA1029" s="63"/>
      <c r="AB1029" s="63"/>
      <c r="AN1029" t="str">
        <f t="shared" si="372"/>
        <v>Tyringham</v>
      </c>
      <c r="AO1029" t="s">
        <v>2326</v>
      </c>
      <c r="AP1029">
        <v>1</v>
      </c>
      <c r="AR1029" s="111">
        <v>25</v>
      </c>
      <c r="AS1029" s="113">
        <v>3</v>
      </c>
      <c r="AT1029" s="113">
        <v>140</v>
      </c>
      <c r="AU1029" s="117">
        <v>71095</v>
      </c>
      <c r="AV1029" s="117">
        <f t="shared" si="373"/>
        <v>25003</v>
      </c>
      <c r="AW1029" t="s">
        <v>1480</v>
      </c>
      <c r="AX1029">
        <f t="shared" si="367"/>
        <v>2571095</v>
      </c>
      <c r="AY1029" s="66"/>
      <c r="AZ1029" s="66"/>
      <c r="BC1029">
        <v>18.93</v>
      </c>
      <c r="BD1029">
        <v>0.23</v>
      </c>
      <c r="BE1029">
        <v>18.7</v>
      </c>
      <c r="BH1029" s="123">
        <f t="shared" si="368"/>
        <v>0.67</v>
      </c>
      <c r="BI1029" s="123">
        <f t="shared" si="369"/>
        <v>0</v>
      </c>
      <c r="BJ1029">
        <f t="shared" si="370"/>
        <v>0</v>
      </c>
    </row>
    <row r="1030" spans="1:62" hidden="1" outlineLevel="1">
      <c r="A1030" s="64" t="s">
        <v>2031</v>
      </c>
      <c r="B1030" s="8" t="s">
        <v>1328</v>
      </c>
      <c r="C1030" s="1">
        <f t="shared" si="360"/>
        <v>4231</v>
      </c>
      <c r="D1030" s="5">
        <f>IF(N1030&gt;0, RANK(N1030,(N1030:P1030,Q1030:AE1030)),0)</f>
        <v>2</v>
      </c>
      <c r="E1030" s="5">
        <f>IF(O1030&gt;0,RANK(O1030,(N1030:P1030,Q1030:AE1030)),0)</f>
        <v>1</v>
      </c>
      <c r="F1030" s="5">
        <f t="shared" si="361"/>
        <v>0</v>
      </c>
      <c r="G1030" s="1">
        <f t="shared" si="362"/>
        <v>147</v>
      </c>
      <c r="H1030" s="2">
        <f t="shared" si="371"/>
        <v>3.4743559442212246E-2</v>
      </c>
      <c r="I1030" s="6"/>
      <c r="J1030" s="2">
        <f t="shared" si="363"/>
        <v>0.47151973528716618</v>
      </c>
      <c r="K1030" s="2">
        <f t="shared" si="364"/>
        <v>0.50626329472937837</v>
      </c>
      <c r="L1030" s="2">
        <f t="shared" si="365"/>
        <v>0</v>
      </c>
      <c r="M1030" s="2">
        <f t="shared" si="366"/>
        <v>2.2216969983455459E-2</v>
      </c>
      <c r="N1030" s="63">
        <v>1995</v>
      </c>
      <c r="O1030" s="63">
        <v>2142</v>
      </c>
      <c r="P1030" s="63"/>
      <c r="Q1030" s="63">
        <v>61</v>
      </c>
      <c r="R1030" s="63">
        <v>22</v>
      </c>
      <c r="S1030" s="63"/>
      <c r="T1030" s="63"/>
      <c r="U1030" s="63"/>
      <c r="V1030" s="63"/>
      <c r="W1030" s="63">
        <v>11</v>
      </c>
      <c r="X1030" s="63"/>
      <c r="Y1030" s="63"/>
      <c r="Z1030" s="63"/>
      <c r="AA1030" s="63"/>
      <c r="AB1030" s="63"/>
      <c r="AN1030" t="str">
        <f t="shared" si="372"/>
        <v>Upton</v>
      </c>
      <c r="AO1030" s="8" t="s">
        <v>1783</v>
      </c>
      <c r="AP1030">
        <v>2</v>
      </c>
      <c r="AR1030" s="111">
        <v>25</v>
      </c>
      <c r="AS1030" s="113">
        <v>27</v>
      </c>
      <c r="AT1030" s="113">
        <v>255</v>
      </c>
      <c r="AU1030" s="117">
        <v>71480</v>
      </c>
      <c r="AV1030" s="117">
        <f t="shared" si="373"/>
        <v>25027</v>
      </c>
      <c r="AW1030" t="s">
        <v>1480</v>
      </c>
      <c r="AX1030">
        <f t="shared" si="367"/>
        <v>2571480</v>
      </c>
      <c r="AY1030" s="66"/>
      <c r="AZ1030" s="66"/>
      <c r="BC1030">
        <v>21.73</v>
      </c>
      <c r="BD1030">
        <v>0.21</v>
      </c>
      <c r="BE1030">
        <v>21.52</v>
      </c>
      <c r="BH1030" s="123">
        <f t="shared" si="368"/>
        <v>0</v>
      </c>
      <c r="BI1030" s="123">
        <f t="shared" si="369"/>
        <v>0.50600000000000001</v>
      </c>
      <c r="BJ1030">
        <f t="shared" si="370"/>
        <v>0</v>
      </c>
    </row>
    <row r="1031" spans="1:62" hidden="1" outlineLevel="1">
      <c r="A1031" s="64" t="s">
        <v>1910</v>
      </c>
      <c r="B1031" s="8" t="s">
        <v>1328</v>
      </c>
      <c r="C1031" s="1">
        <f t="shared" si="360"/>
        <v>7197</v>
      </c>
      <c r="D1031" s="5">
        <f>IF(N1031&gt;0, RANK(N1031,(N1031:P1031,Q1031:AE1031)),0)</f>
        <v>2</v>
      </c>
      <c r="E1031" s="5">
        <f>IF(O1031&gt;0,RANK(O1031,(N1031:P1031,Q1031:AE1031)),0)</f>
        <v>1</v>
      </c>
      <c r="F1031" s="5">
        <f t="shared" si="361"/>
        <v>0</v>
      </c>
      <c r="G1031" s="1">
        <f t="shared" si="362"/>
        <v>407</v>
      </c>
      <c r="H1031" s="2">
        <f t="shared" si="371"/>
        <v>5.6551340836459636E-2</v>
      </c>
      <c r="I1031" s="6"/>
      <c r="J1031" s="2">
        <f t="shared" si="363"/>
        <v>0.46144226761150481</v>
      </c>
      <c r="K1031" s="2">
        <f t="shared" si="364"/>
        <v>0.51799360844796438</v>
      </c>
      <c r="L1031" s="2">
        <f t="shared" si="365"/>
        <v>0</v>
      </c>
      <c r="M1031" s="2">
        <f t="shared" si="366"/>
        <v>2.0564123940530754E-2</v>
      </c>
      <c r="N1031" s="63">
        <v>3321</v>
      </c>
      <c r="O1031" s="63">
        <v>3728</v>
      </c>
      <c r="P1031" s="63"/>
      <c r="Q1031" s="63">
        <v>97</v>
      </c>
      <c r="R1031" s="63">
        <v>30</v>
      </c>
      <c r="S1031" s="63"/>
      <c r="T1031" s="63"/>
      <c r="U1031" s="63"/>
      <c r="V1031" s="63"/>
      <c r="W1031" s="63">
        <v>21</v>
      </c>
      <c r="X1031" s="63"/>
      <c r="Y1031" s="63"/>
      <c r="Z1031" s="63"/>
      <c r="AA1031" s="63"/>
      <c r="AB1031" s="63"/>
      <c r="AN1031" t="str">
        <f t="shared" si="372"/>
        <v>Uxbridge</v>
      </c>
      <c r="AO1031" s="8" t="s">
        <v>1783</v>
      </c>
      <c r="AP1031">
        <v>2</v>
      </c>
      <c r="AR1031" s="111">
        <v>25</v>
      </c>
      <c r="AS1031" s="113">
        <v>27</v>
      </c>
      <c r="AT1031" s="113">
        <v>260</v>
      </c>
      <c r="AU1031" s="117">
        <v>71620</v>
      </c>
      <c r="AV1031" s="117">
        <f t="shared" si="373"/>
        <v>25027</v>
      </c>
      <c r="AW1031" t="s">
        <v>1480</v>
      </c>
      <c r="AX1031">
        <f t="shared" si="367"/>
        <v>2571620</v>
      </c>
      <c r="AY1031" s="66"/>
      <c r="AZ1031" s="66"/>
      <c r="BC1031">
        <v>30.37</v>
      </c>
      <c r="BD1031">
        <v>0.83</v>
      </c>
      <c r="BE1031">
        <v>29.54</v>
      </c>
      <c r="BH1031" s="123">
        <f t="shared" si="368"/>
        <v>0</v>
      </c>
      <c r="BI1031" s="123">
        <f t="shared" si="369"/>
        <v>0.51700000000000002</v>
      </c>
      <c r="BJ1031">
        <f t="shared" si="370"/>
        <v>0</v>
      </c>
    </row>
    <row r="1032" spans="1:62" hidden="1" outlineLevel="1">
      <c r="A1032" s="64" t="s">
        <v>2624</v>
      </c>
      <c r="B1032" s="8" t="s">
        <v>1328</v>
      </c>
      <c r="C1032" s="1">
        <f t="shared" si="360"/>
        <v>14559</v>
      </c>
      <c r="D1032" s="5">
        <f>IF(N1032&gt;0, RANK(N1032,(N1032:P1032,Q1032:AE1032)),0)</f>
        <v>1</v>
      </c>
      <c r="E1032" s="5">
        <f>IF(O1032&gt;0,RANK(O1032,(N1032:P1032,Q1032:AE1032)),0)</f>
        <v>2</v>
      </c>
      <c r="F1032" s="5">
        <f t="shared" si="361"/>
        <v>0</v>
      </c>
      <c r="G1032" s="1">
        <f t="shared" si="362"/>
        <v>695</v>
      </c>
      <c r="H1032" s="2">
        <f t="shared" si="371"/>
        <v>4.7736795109554225E-2</v>
      </c>
      <c r="I1032" s="6"/>
      <c r="J1032" s="2">
        <f t="shared" si="363"/>
        <v>0.51617556150834532</v>
      </c>
      <c r="K1032" s="2">
        <f t="shared" si="364"/>
        <v>0.46843876639879112</v>
      </c>
      <c r="L1032" s="2">
        <f t="shared" si="365"/>
        <v>0</v>
      </c>
      <c r="M1032" s="2">
        <f t="shared" si="366"/>
        <v>1.5385672092863567E-2</v>
      </c>
      <c r="N1032" s="63">
        <v>7515</v>
      </c>
      <c r="O1032" s="63">
        <v>6820</v>
      </c>
      <c r="P1032" s="63"/>
      <c r="Q1032" s="63">
        <v>134</v>
      </c>
      <c r="R1032" s="63">
        <v>52</v>
      </c>
      <c r="S1032" s="63"/>
      <c r="T1032" s="63"/>
      <c r="U1032" s="63"/>
      <c r="V1032" s="63"/>
      <c r="W1032" s="63">
        <v>38</v>
      </c>
      <c r="X1032" s="63"/>
      <c r="Y1032" s="63"/>
      <c r="Z1032" s="63"/>
      <c r="AA1032" s="63"/>
      <c r="AB1032" s="63"/>
      <c r="AN1032" t="str">
        <f t="shared" si="372"/>
        <v>Wakefield</v>
      </c>
      <c r="AO1032" t="s">
        <v>506</v>
      </c>
      <c r="AP1032">
        <v>6</v>
      </c>
      <c r="AR1032" s="111">
        <v>25</v>
      </c>
      <c r="AS1032" s="113">
        <v>17</v>
      </c>
      <c r="AT1032" s="113">
        <v>230</v>
      </c>
      <c r="AU1032" s="117">
        <v>72215</v>
      </c>
      <c r="AV1032" s="117">
        <f t="shared" si="373"/>
        <v>25017</v>
      </c>
      <c r="AW1032" t="s">
        <v>1480</v>
      </c>
      <c r="AX1032">
        <f t="shared" si="367"/>
        <v>2572215</v>
      </c>
      <c r="AY1032" s="66"/>
      <c r="AZ1032" s="66"/>
      <c r="BC1032">
        <v>7.91</v>
      </c>
      <c r="BD1032">
        <v>0.44</v>
      </c>
      <c r="BE1032">
        <v>7.47</v>
      </c>
      <c r="BH1032" s="123">
        <f t="shared" si="368"/>
        <v>0.51600000000000001</v>
      </c>
      <c r="BI1032" s="123">
        <f t="shared" si="369"/>
        <v>0</v>
      </c>
      <c r="BJ1032">
        <f t="shared" si="370"/>
        <v>0</v>
      </c>
    </row>
    <row r="1033" spans="1:62" hidden="1" outlineLevel="1">
      <c r="A1033" s="64" t="s">
        <v>2787</v>
      </c>
      <c r="B1033" s="8" t="s">
        <v>1328</v>
      </c>
      <c r="C1033" s="1">
        <f t="shared" si="360"/>
        <v>935</v>
      </c>
      <c r="D1033" s="5">
        <f>IF(N1033&gt;0, RANK(N1033,(N1033:P1033,Q1033:AE1033)),0)</f>
        <v>1</v>
      </c>
      <c r="E1033" s="5">
        <f>IF(O1033&gt;0,RANK(O1033,(N1033:P1033,Q1033:AE1033)),0)</f>
        <v>2</v>
      </c>
      <c r="F1033" s="5">
        <f t="shared" si="361"/>
        <v>0</v>
      </c>
      <c r="G1033" s="1">
        <f t="shared" si="362"/>
        <v>48</v>
      </c>
      <c r="H1033" s="2">
        <f t="shared" si="371"/>
        <v>5.1336898395721926E-2</v>
      </c>
      <c r="I1033" s="6"/>
      <c r="J1033" s="2">
        <f t="shared" si="363"/>
        <v>0.51550802139037433</v>
      </c>
      <c r="K1033" s="2">
        <f t="shared" si="364"/>
        <v>0.46417112299465241</v>
      </c>
      <c r="L1033" s="2">
        <f t="shared" si="365"/>
        <v>0</v>
      </c>
      <c r="M1033" s="2">
        <f t="shared" si="366"/>
        <v>2.0320855614973266E-2</v>
      </c>
      <c r="N1033" s="63">
        <v>482</v>
      </c>
      <c r="O1033" s="63">
        <v>434</v>
      </c>
      <c r="P1033" s="63"/>
      <c r="Q1033" s="63">
        <v>11</v>
      </c>
      <c r="R1033" s="63">
        <v>3</v>
      </c>
      <c r="S1033" s="63"/>
      <c r="T1033" s="63"/>
      <c r="U1033" s="63"/>
      <c r="V1033" s="63"/>
      <c r="W1033" s="63">
        <v>5</v>
      </c>
      <c r="X1033" s="63"/>
      <c r="Y1033" s="63"/>
      <c r="Z1033" s="63"/>
      <c r="AA1033" s="63"/>
      <c r="AB1033" s="63"/>
      <c r="AN1033" t="str">
        <f t="shared" si="372"/>
        <v>Wales</v>
      </c>
      <c r="AO1033" t="s">
        <v>2870</v>
      </c>
      <c r="AP1033">
        <v>1</v>
      </c>
      <c r="AR1033" s="111">
        <v>25</v>
      </c>
      <c r="AS1033" s="113">
        <v>13</v>
      </c>
      <c r="AT1033" s="113">
        <v>100</v>
      </c>
      <c r="AU1033" s="117">
        <v>72390</v>
      </c>
      <c r="AV1033" s="117">
        <f t="shared" si="373"/>
        <v>25013</v>
      </c>
      <c r="AW1033" t="s">
        <v>1480</v>
      </c>
      <c r="AX1033">
        <f t="shared" si="367"/>
        <v>2572390</v>
      </c>
      <c r="AY1033" s="66"/>
      <c r="AZ1033" s="66"/>
      <c r="BC1033">
        <v>15.96</v>
      </c>
      <c r="BD1033">
        <v>0.21</v>
      </c>
      <c r="BE1033">
        <v>15.75</v>
      </c>
      <c r="BH1033" s="123">
        <f t="shared" si="368"/>
        <v>0.51500000000000001</v>
      </c>
      <c r="BI1033" s="123">
        <f t="shared" si="369"/>
        <v>0</v>
      </c>
      <c r="BJ1033">
        <f t="shared" si="370"/>
        <v>0</v>
      </c>
    </row>
    <row r="1034" spans="1:62" hidden="1" outlineLevel="1">
      <c r="A1034" s="64" t="s">
        <v>2866</v>
      </c>
      <c r="B1034" s="8" t="s">
        <v>1328</v>
      </c>
      <c r="C1034" s="1">
        <f t="shared" si="360"/>
        <v>14047</v>
      </c>
      <c r="D1034" s="5">
        <f>IF(N1034&gt;0, RANK(N1034,(N1034:P1034,Q1034:AE1034)),0)</f>
        <v>2</v>
      </c>
      <c r="E1034" s="5">
        <f>IF(O1034&gt;0,RANK(O1034,(N1034:P1034,Q1034:AE1034)),0)</f>
        <v>1</v>
      </c>
      <c r="F1034" s="5">
        <f t="shared" si="361"/>
        <v>0</v>
      </c>
      <c r="G1034" s="1">
        <f t="shared" si="362"/>
        <v>1081</v>
      </c>
      <c r="H1034" s="2">
        <f t="shared" si="371"/>
        <v>7.6955933651313452E-2</v>
      </c>
      <c r="I1034" s="6"/>
      <c r="J1034" s="2">
        <f t="shared" si="363"/>
        <v>0.45454545454545453</v>
      </c>
      <c r="K1034" s="2">
        <f t="shared" si="364"/>
        <v>0.53150138819676795</v>
      </c>
      <c r="L1034" s="2">
        <f t="shared" si="365"/>
        <v>0</v>
      </c>
      <c r="M1034" s="2">
        <f t="shared" si="366"/>
        <v>1.395315725777746E-2</v>
      </c>
      <c r="N1034" s="63">
        <v>6385</v>
      </c>
      <c r="O1034" s="63">
        <v>7466</v>
      </c>
      <c r="P1034" s="63"/>
      <c r="Q1034" s="63">
        <v>122</v>
      </c>
      <c r="R1034" s="63">
        <v>46</v>
      </c>
      <c r="S1034" s="63"/>
      <c r="T1034" s="63"/>
      <c r="U1034" s="63"/>
      <c r="V1034" s="63"/>
      <c r="W1034" s="63">
        <v>28</v>
      </c>
      <c r="X1034" s="63"/>
      <c r="Y1034" s="63"/>
      <c r="Z1034" s="63"/>
      <c r="AA1034" s="63"/>
      <c r="AB1034" s="63"/>
      <c r="AN1034" t="str">
        <f t="shared" si="372"/>
        <v>Walpole</v>
      </c>
      <c r="AO1034" t="s">
        <v>760</v>
      </c>
      <c r="AP1034">
        <v>8</v>
      </c>
      <c r="AR1034" s="111">
        <v>25</v>
      </c>
      <c r="AS1034" s="113">
        <v>21</v>
      </c>
      <c r="AT1034" s="113">
        <v>120</v>
      </c>
      <c r="AU1034" s="117">
        <v>72495</v>
      </c>
      <c r="AV1034" s="117">
        <f t="shared" si="373"/>
        <v>25021</v>
      </c>
      <c r="AW1034" t="s">
        <v>1480</v>
      </c>
      <c r="AX1034">
        <f t="shared" si="367"/>
        <v>2572495</v>
      </c>
      <c r="AY1034" s="66"/>
      <c r="AZ1034" s="66"/>
      <c r="BC1034">
        <v>21</v>
      </c>
      <c r="BD1034">
        <v>0.46</v>
      </c>
      <c r="BE1034">
        <v>20.54</v>
      </c>
      <c r="BH1034" s="123">
        <f t="shared" si="368"/>
        <v>0</v>
      </c>
      <c r="BI1034" s="123">
        <f t="shared" si="369"/>
        <v>0.53100000000000003</v>
      </c>
      <c r="BJ1034">
        <f t="shared" si="370"/>
        <v>0</v>
      </c>
    </row>
    <row r="1035" spans="1:62" hidden="1" outlineLevel="1">
      <c r="A1035" s="64" t="s">
        <v>865</v>
      </c>
      <c r="B1035" s="8" t="s">
        <v>1328</v>
      </c>
      <c r="C1035" s="1">
        <f t="shared" si="360"/>
        <v>25316</v>
      </c>
      <c r="D1035" s="5">
        <f>IF(N1035&gt;0, RANK(N1035,(N1035:P1035,Q1035:AE1035)),0)</f>
        <v>1</v>
      </c>
      <c r="E1035" s="5">
        <f>IF(O1035&gt;0,RANK(O1035,(N1035:P1035,Q1035:AE1035)),0)</f>
        <v>2</v>
      </c>
      <c r="F1035" s="5">
        <f t="shared" si="361"/>
        <v>0</v>
      </c>
      <c r="G1035" s="1">
        <f t="shared" si="362"/>
        <v>7050</v>
      </c>
      <c r="H1035" s="2">
        <f t="shared" si="371"/>
        <v>0.27848001264022754</v>
      </c>
      <c r="I1035" s="6"/>
      <c r="J1035" s="2">
        <f t="shared" si="363"/>
        <v>0.62829830936956865</v>
      </c>
      <c r="K1035" s="2">
        <f t="shared" si="364"/>
        <v>0.34981829672934112</v>
      </c>
      <c r="L1035" s="2">
        <f t="shared" si="365"/>
        <v>0</v>
      </c>
      <c r="M1035" s="2">
        <f t="shared" si="366"/>
        <v>2.1883393901090231E-2</v>
      </c>
      <c r="N1035" s="63">
        <v>15906</v>
      </c>
      <c r="O1035" s="63">
        <v>8856</v>
      </c>
      <c r="P1035" s="63"/>
      <c r="Q1035" s="63">
        <v>293</v>
      </c>
      <c r="R1035" s="63">
        <v>214</v>
      </c>
      <c r="S1035" s="63"/>
      <c r="T1035" s="63"/>
      <c r="U1035" s="63"/>
      <c r="V1035" s="63"/>
      <c r="W1035" s="63">
        <v>47</v>
      </c>
      <c r="X1035" s="63"/>
      <c r="Y1035" s="63"/>
      <c r="Z1035" s="63"/>
      <c r="AA1035" s="63"/>
      <c r="AB1035" s="63"/>
      <c r="AN1035" t="str">
        <f t="shared" si="372"/>
        <v>Waltham</v>
      </c>
      <c r="AO1035" t="s">
        <v>506</v>
      </c>
      <c r="AP1035">
        <v>5</v>
      </c>
      <c r="AR1035" s="111">
        <v>25</v>
      </c>
      <c r="AS1035" s="113">
        <v>17</v>
      </c>
      <c r="AT1035" s="113">
        <v>235</v>
      </c>
      <c r="AU1035" s="117">
        <v>72600</v>
      </c>
      <c r="AV1035" s="117">
        <f t="shared" si="373"/>
        <v>25017</v>
      </c>
      <c r="AW1035" t="s">
        <v>1257</v>
      </c>
      <c r="AX1035">
        <f t="shared" si="367"/>
        <v>2572600</v>
      </c>
      <c r="AY1035" s="66"/>
      <c r="AZ1035" s="66"/>
      <c r="BC1035">
        <v>13.61</v>
      </c>
      <c r="BD1035">
        <v>0.91</v>
      </c>
      <c r="BE1035">
        <v>12.7</v>
      </c>
      <c r="BH1035" s="123">
        <f t="shared" si="368"/>
        <v>0.628</v>
      </c>
      <c r="BI1035" s="123">
        <f t="shared" si="369"/>
        <v>0</v>
      </c>
      <c r="BJ1035">
        <f t="shared" si="370"/>
        <v>0</v>
      </c>
    </row>
    <row r="1036" spans="1:62" hidden="1" outlineLevel="1">
      <c r="A1036" s="64" t="s">
        <v>1050</v>
      </c>
      <c r="B1036" s="8" t="s">
        <v>1328</v>
      </c>
      <c r="C1036" s="1">
        <f t="shared" si="360"/>
        <v>4277</v>
      </c>
      <c r="D1036" s="5">
        <f>IF(N1036&gt;0, RANK(N1036,(N1036:P1036,Q1036:AE1036)),0)</f>
        <v>1</v>
      </c>
      <c r="E1036" s="5">
        <f>IF(O1036&gt;0,RANK(O1036,(N1036:P1036,Q1036:AE1036)),0)</f>
        <v>2</v>
      </c>
      <c r="F1036" s="5">
        <f t="shared" si="361"/>
        <v>0</v>
      </c>
      <c r="G1036" s="1">
        <f t="shared" si="362"/>
        <v>604</v>
      </c>
      <c r="H1036" s="2">
        <f t="shared" si="371"/>
        <v>0.14122048164601356</v>
      </c>
      <c r="I1036" s="6"/>
      <c r="J1036" s="2">
        <f t="shared" si="363"/>
        <v>0.55950432546177231</v>
      </c>
      <c r="K1036" s="2">
        <f t="shared" si="364"/>
        <v>0.41828384381575873</v>
      </c>
      <c r="L1036" s="2">
        <f t="shared" si="365"/>
        <v>0</v>
      </c>
      <c r="M1036" s="2">
        <f t="shared" si="366"/>
        <v>2.2211830722468962E-2</v>
      </c>
      <c r="N1036" s="63">
        <v>2393</v>
      </c>
      <c r="O1036" s="63">
        <v>1789</v>
      </c>
      <c r="P1036" s="63"/>
      <c r="Q1036" s="63">
        <v>54</v>
      </c>
      <c r="R1036" s="63">
        <v>23</v>
      </c>
      <c r="S1036" s="63"/>
      <c r="T1036" s="63"/>
      <c r="U1036" s="63"/>
      <c r="V1036" s="63"/>
      <c r="W1036" s="63">
        <v>18</v>
      </c>
      <c r="X1036" s="63"/>
      <c r="Y1036" s="63"/>
      <c r="Z1036" s="63"/>
      <c r="AA1036" s="63"/>
      <c r="AB1036" s="63"/>
      <c r="AN1036" t="str">
        <f t="shared" si="372"/>
        <v>Ware</v>
      </c>
      <c r="AO1036" t="s">
        <v>2187</v>
      </c>
      <c r="AP1036">
        <v>2</v>
      </c>
      <c r="AR1036" s="111">
        <v>25</v>
      </c>
      <c r="AS1036" s="113">
        <v>15</v>
      </c>
      <c r="AT1036" s="113">
        <v>85</v>
      </c>
      <c r="AU1036" s="117">
        <v>72880</v>
      </c>
      <c r="AV1036" s="117">
        <f t="shared" si="373"/>
        <v>25015</v>
      </c>
      <c r="AW1036" t="s">
        <v>1480</v>
      </c>
      <c r="AX1036">
        <f t="shared" si="367"/>
        <v>2572880</v>
      </c>
      <c r="AY1036" s="66"/>
      <c r="AZ1036" s="66"/>
      <c r="BC1036">
        <v>39.979999999999997</v>
      </c>
      <c r="BD1036">
        <v>5.57</v>
      </c>
      <c r="BE1036">
        <v>34.409999999999997</v>
      </c>
      <c r="BH1036" s="123">
        <f t="shared" si="368"/>
        <v>0.55900000000000005</v>
      </c>
      <c r="BI1036" s="123">
        <f t="shared" si="369"/>
        <v>0</v>
      </c>
      <c r="BJ1036">
        <f t="shared" si="370"/>
        <v>0</v>
      </c>
    </row>
    <row r="1037" spans="1:62" hidden="1" outlineLevel="1">
      <c r="A1037" s="64" t="s">
        <v>2125</v>
      </c>
      <c r="B1037" s="8" t="s">
        <v>1328</v>
      </c>
      <c r="C1037" s="1">
        <f t="shared" si="360"/>
        <v>10941</v>
      </c>
      <c r="D1037" s="5">
        <f>IF(N1037&gt;0, RANK(N1037,(N1037:P1037,Q1037:AE1037)),0)</f>
        <v>1</v>
      </c>
      <c r="E1037" s="5">
        <f>IF(O1037&gt;0,RANK(O1037,(N1037:P1037,Q1037:AE1037)),0)</f>
        <v>2</v>
      </c>
      <c r="F1037" s="5">
        <f t="shared" si="361"/>
        <v>0</v>
      </c>
      <c r="G1037" s="1">
        <f t="shared" si="362"/>
        <v>1448</v>
      </c>
      <c r="H1037" s="2">
        <f t="shared" si="371"/>
        <v>0.13234622063796728</v>
      </c>
      <c r="I1037" s="6"/>
      <c r="J1037" s="2">
        <f t="shared" si="363"/>
        <v>0.55735307558724068</v>
      </c>
      <c r="K1037" s="2">
        <f t="shared" si="364"/>
        <v>0.42500685494927337</v>
      </c>
      <c r="L1037" s="2">
        <f t="shared" si="365"/>
        <v>0</v>
      </c>
      <c r="M1037" s="2">
        <f t="shared" si="366"/>
        <v>1.7640069463485952E-2</v>
      </c>
      <c r="N1037" s="63">
        <v>6098</v>
      </c>
      <c r="O1037" s="63">
        <v>4650</v>
      </c>
      <c r="P1037" s="63"/>
      <c r="Q1037" s="63">
        <v>107</v>
      </c>
      <c r="R1037" s="63">
        <v>49</v>
      </c>
      <c r="S1037" s="63"/>
      <c r="T1037" s="63"/>
      <c r="U1037" s="63"/>
      <c r="V1037" s="63"/>
      <c r="W1037" s="63">
        <v>37</v>
      </c>
      <c r="X1037" s="63"/>
      <c r="Y1037" s="63"/>
      <c r="Z1037" s="63"/>
      <c r="AA1037" s="63"/>
      <c r="AB1037" s="63"/>
      <c r="AN1037" t="str">
        <f t="shared" si="372"/>
        <v>Wareham</v>
      </c>
      <c r="AO1037" t="s">
        <v>234</v>
      </c>
      <c r="AP1037">
        <v>9</v>
      </c>
      <c r="AR1037" s="111">
        <v>25</v>
      </c>
      <c r="AS1037" s="113">
        <v>23</v>
      </c>
      <c r="AT1037" s="113">
        <v>125</v>
      </c>
      <c r="AU1037" s="117">
        <v>72985</v>
      </c>
      <c r="AV1037" s="117">
        <f t="shared" si="373"/>
        <v>25023</v>
      </c>
      <c r="AW1037" t="s">
        <v>1480</v>
      </c>
      <c r="AX1037">
        <f t="shared" si="367"/>
        <v>2572985</v>
      </c>
      <c r="AY1037" s="66"/>
      <c r="AZ1037" s="66"/>
      <c r="BC1037">
        <v>46.28</v>
      </c>
      <c r="BD1037">
        <v>10.48</v>
      </c>
      <c r="BE1037">
        <v>35.799999999999997</v>
      </c>
      <c r="BH1037" s="123">
        <f t="shared" si="368"/>
        <v>0.55700000000000005</v>
      </c>
      <c r="BI1037" s="123">
        <f t="shared" si="369"/>
        <v>0</v>
      </c>
      <c r="BJ1037">
        <f t="shared" si="370"/>
        <v>0</v>
      </c>
    </row>
    <row r="1038" spans="1:62" hidden="1" outlineLevel="1">
      <c r="A1038" s="64" t="s">
        <v>425</v>
      </c>
      <c r="B1038" s="8" t="s">
        <v>1328</v>
      </c>
      <c r="C1038" s="1">
        <f t="shared" si="360"/>
        <v>2317</v>
      </c>
      <c r="D1038" s="5">
        <f>IF(N1038&gt;0, RANK(N1038,(N1038:P1038,Q1038:AE1038)),0)</f>
        <v>1</v>
      </c>
      <c r="E1038" s="5">
        <f>IF(O1038&gt;0,RANK(O1038,(N1038:P1038,Q1038:AE1038)),0)</f>
        <v>2</v>
      </c>
      <c r="F1038" s="5">
        <f t="shared" si="361"/>
        <v>0</v>
      </c>
      <c r="G1038" s="1">
        <f t="shared" si="362"/>
        <v>217</v>
      </c>
      <c r="H1038" s="2">
        <f t="shared" si="371"/>
        <v>9.3655589123867067E-2</v>
      </c>
      <c r="I1038" s="6"/>
      <c r="J1038" s="2">
        <f t="shared" si="363"/>
        <v>0.52611135088476479</v>
      </c>
      <c r="K1038" s="2">
        <f t="shared" si="364"/>
        <v>0.43245576176089773</v>
      </c>
      <c r="L1038" s="2">
        <f t="shared" si="365"/>
        <v>0</v>
      </c>
      <c r="M1038" s="2">
        <f t="shared" si="366"/>
        <v>4.1432887354337478E-2</v>
      </c>
      <c r="N1038" s="63">
        <v>1219</v>
      </c>
      <c r="O1038" s="63">
        <v>1002</v>
      </c>
      <c r="P1038" s="63"/>
      <c r="Q1038" s="63">
        <v>60</v>
      </c>
      <c r="R1038" s="63">
        <v>22</v>
      </c>
      <c r="S1038" s="63"/>
      <c r="T1038" s="63"/>
      <c r="U1038" s="63"/>
      <c r="V1038" s="63"/>
      <c r="W1038" s="63">
        <v>14</v>
      </c>
      <c r="X1038" s="63"/>
      <c r="Y1038" s="63"/>
      <c r="Z1038" s="63"/>
      <c r="AA1038" s="63"/>
      <c r="AB1038" s="63"/>
      <c r="AN1038" t="str">
        <f t="shared" si="372"/>
        <v>Warren</v>
      </c>
      <c r="AO1038" s="8" t="s">
        <v>1783</v>
      </c>
      <c r="AP1038">
        <v>1</v>
      </c>
      <c r="AR1038" s="111">
        <v>25</v>
      </c>
      <c r="AS1038" s="113">
        <v>27</v>
      </c>
      <c r="AT1038" s="113">
        <v>265</v>
      </c>
      <c r="AU1038" s="117">
        <v>73090</v>
      </c>
      <c r="AV1038" s="117">
        <f t="shared" si="373"/>
        <v>25027</v>
      </c>
      <c r="AW1038" t="s">
        <v>1480</v>
      </c>
      <c r="AX1038">
        <f t="shared" si="367"/>
        <v>2573090</v>
      </c>
      <c r="AY1038" s="66"/>
      <c r="AZ1038" s="66"/>
      <c r="BC1038">
        <v>27.62</v>
      </c>
      <c r="BD1038">
        <v>0.09</v>
      </c>
      <c r="BE1038">
        <v>27.53</v>
      </c>
      <c r="BH1038" s="123">
        <f t="shared" si="368"/>
        <v>0.52600000000000002</v>
      </c>
      <c r="BI1038" s="123">
        <f t="shared" si="369"/>
        <v>0</v>
      </c>
      <c r="BJ1038">
        <f t="shared" si="370"/>
        <v>0</v>
      </c>
    </row>
    <row r="1039" spans="1:62" hidden="1" outlineLevel="1">
      <c r="A1039" s="64" t="s">
        <v>2309</v>
      </c>
      <c r="B1039" s="8" t="s">
        <v>1328</v>
      </c>
      <c r="C1039" s="1">
        <f t="shared" si="360"/>
        <v>455</v>
      </c>
      <c r="D1039" s="5">
        <f>IF(N1039&gt;0, RANK(N1039,(N1039:P1039,Q1039:AE1039)),0)</f>
        <v>1</v>
      </c>
      <c r="E1039" s="5">
        <f>IF(O1039&gt;0,RANK(O1039,(N1039:P1039,Q1039:AE1039)),0)</f>
        <v>2</v>
      </c>
      <c r="F1039" s="5">
        <f t="shared" si="361"/>
        <v>0</v>
      </c>
      <c r="G1039" s="1">
        <f t="shared" si="362"/>
        <v>225</v>
      </c>
      <c r="H1039" s="2">
        <f t="shared" si="371"/>
        <v>0.49450549450549453</v>
      </c>
      <c r="I1039" s="6"/>
      <c r="J1039" s="2">
        <f t="shared" si="363"/>
        <v>0.73406593406593401</v>
      </c>
      <c r="K1039" s="2">
        <f t="shared" si="364"/>
        <v>0.23956043956043957</v>
      </c>
      <c r="L1039" s="2">
        <f t="shared" si="365"/>
        <v>0</v>
      </c>
      <c r="M1039" s="2">
        <f t="shared" si="366"/>
        <v>2.6373626373626419E-2</v>
      </c>
      <c r="N1039" s="63">
        <v>334</v>
      </c>
      <c r="O1039" s="63">
        <v>109</v>
      </c>
      <c r="P1039" s="63"/>
      <c r="Q1039" s="63">
        <v>5</v>
      </c>
      <c r="R1039" s="63">
        <v>5</v>
      </c>
      <c r="S1039" s="63"/>
      <c r="T1039" s="63"/>
      <c r="U1039" s="63"/>
      <c r="V1039" s="63"/>
      <c r="W1039" s="63">
        <v>2</v>
      </c>
      <c r="X1039" s="63"/>
      <c r="Y1039" s="63"/>
      <c r="Z1039" s="63"/>
      <c r="AA1039" s="63"/>
      <c r="AB1039" s="63"/>
      <c r="AN1039" t="str">
        <f t="shared" si="372"/>
        <v>Warwick</v>
      </c>
      <c r="AO1039" t="s">
        <v>1146</v>
      </c>
      <c r="AP1039">
        <v>2</v>
      </c>
      <c r="AR1039" s="111">
        <v>25</v>
      </c>
      <c r="AS1039" s="113">
        <v>11</v>
      </c>
      <c r="AT1039" s="113">
        <v>120</v>
      </c>
      <c r="AU1039" s="117">
        <v>73265</v>
      </c>
      <c r="AV1039" s="117">
        <f t="shared" si="373"/>
        <v>25011</v>
      </c>
      <c r="AW1039" t="s">
        <v>1480</v>
      </c>
      <c r="AX1039">
        <f t="shared" si="367"/>
        <v>2573265</v>
      </c>
      <c r="AY1039" s="66"/>
      <c r="AZ1039" s="66"/>
      <c r="BC1039">
        <v>37.6</v>
      </c>
      <c r="BD1039">
        <v>0.34</v>
      </c>
      <c r="BE1039">
        <v>37.270000000000003</v>
      </c>
      <c r="BH1039" s="123">
        <f t="shared" si="368"/>
        <v>0.73399999999999999</v>
      </c>
      <c r="BI1039" s="123">
        <f t="shared" si="369"/>
        <v>0</v>
      </c>
      <c r="BJ1039">
        <f t="shared" si="370"/>
        <v>0</v>
      </c>
    </row>
    <row r="1040" spans="1:62" hidden="1" outlineLevel="1">
      <c r="A1040" s="64" t="s">
        <v>699</v>
      </c>
      <c r="B1040" s="8" t="s">
        <v>1328</v>
      </c>
      <c r="C1040" s="1">
        <f t="shared" si="360"/>
        <v>316</v>
      </c>
      <c r="D1040" s="5">
        <f>IF(N1040&gt;0, RANK(N1040,(N1040:P1040,Q1040:AE1040)),0)</f>
        <v>1</v>
      </c>
      <c r="E1040" s="5">
        <f>IF(O1040&gt;0,RANK(O1040,(N1040:P1040,Q1040:AE1040)),0)</f>
        <v>2</v>
      </c>
      <c r="F1040" s="5">
        <f t="shared" si="361"/>
        <v>0</v>
      </c>
      <c r="G1040" s="1">
        <f t="shared" si="362"/>
        <v>170</v>
      </c>
      <c r="H1040" s="2">
        <f t="shared" si="371"/>
        <v>0.53797468354430378</v>
      </c>
      <c r="I1040" s="6"/>
      <c r="J1040" s="2">
        <f t="shared" si="363"/>
        <v>0.75632911392405067</v>
      </c>
      <c r="K1040" s="2">
        <f t="shared" si="364"/>
        <v>0.21835443037974683</v>
      </c>
      <c r="L1040" s="2">
        <f t="shared" si="365"/>
        <v>0</v>
      </c>
      <c r="M1040" s="2">
        <f t="shared" si="366"/>
        <v>2.53164556962025E-2</v>
      </c>
      <c r="N1040" s="63">
        <v>239</v>
      </c>
      <c r="O1040" s="63">
        <v>69</v>
      </c>
      <c r="P1040" s="63"/>
      <c r="Q1040" s="63">
        <v>4</v>
      </c>
      <c r="R1040" s="63">
        <v>3</v>
      </c>
      <c r="S1040" s="63"/>
      <c r="T1040" s="63"/>
      <c r="U1040" s="63"/>
      <c r="V1040" s="63"/>
      <c r="W1040" s="63">
        <v>1</v>
      </c>
      <c r="X1040" s="63"/>
      <c r="Y1040" s="63"/>
      <c r="Z1040" s="63"/>
      <c r="AA1040" s="63"/>
      <c r="AB1040" s="63"/>
      <c r="AN1040" t="str">
        <f t="shared" si="372"/>
        <v>Washington</v>
      </c>
      <c r="AO1040" t="s">
        <v>2326</v>
      </c>
      <c r="AP1040">
        <v>1</v>
      </c>
      <c r="AR1040" s="111">
        <v>25</v>
      </c>
      <c r="AS1040" s="113">
        <v>3</v>
      </c>
      <c r="AT1040" s="113">
        <v>145</v>
      </c>
      <c r="AU1040" s="117">
        <v>73335</v>
      </c>
      <c r="AV1040" s="117">
        <f t="shared" si="373"/>
        <v>25003</v>
      </c>
      <c r="AW1040" t="s">
        <v>1480</v>
      </c>
      <c r="AX1040">
        <f t="shared" si="367"/>
        <v>2573335</v>
      </c>
      <c r="AY1040" s="66"/>
      <c r="AZ1040" s="66"/>
      <c r="BC1040">
        <v>38.68</v>
      </c>
      <c r="BD1040">
        <v>0.92</v>
      </c>
      <c r="BE1040">
        <v>37.76</v>
      </c>
      <c r="BH1040" s="123">
        <f t="shared" si="368"/>
        <v>0.75600000000000001</v>
      </c>
      <c r="BI1040" s="123">
        <f t="shared" si="369"/>
        <v>0</v>
      </c>
      <c r="BJ1040">
        <f t="shared" si="370"/>
        <v>0</v>
      </c>
    </row>
    <row r="1041" spans="1:62" hidden="1" outlineLevel="1">
      <c r="A1041" s="64" t="s">
        <v>1365</v>
      </c>
      <c r="B1041" s="8" t="s">
        <v>1328</v>
      </c>
      <c r="C1041" s="1">
        <f t="shared" si="360"/>
        <v>16800</v>
      </c>
      <c r="D1041" s="5">
        <f>IF(N1041&gt;0, RANK(N1041,(N1041:P1041,Q1041:AE1041)),0)</f>
        <v>1</v>
      </c>
      <c r="E1041" s="5">
        <f>IF(O1041&gt;0,RANK(O1041,(N1041:P1041,Q1041:AE1041)),0)</f>
        <v>2</v>
      </c>
      <c r="F1041" s="5">
        <f t="shared" si="361"/>
        <v>0</v>
      </c>
      <c r="G1041" s="1">
        <f t="shared" si="362"/>
        <v>7386</v>
      </c>
      <c r="H1041" s="2">
        <f t="shared" si="371"/>
        <v>0.43964285714285717</v>
      </c>
      <c r="I1041" s="6"/>
      <c r="J1041" s="2">
        <f t="shared" si="363"/>
        <v>0.70904761904761904</v>
      </c>
      <c r="K1041" s="2">
        <f t="shared" si="364"/>
        <v>0.26940476190476192</v>
      </c>
      <c r="L1041" s="2">
        <f t="shared" si="365"/>
        <v>0</v>
      </c>
      <c r="M1041" s="2">
        <f t="shared" si="366"/>
        <v>2.1547619047619038E-2</v>
      </c>
      <c r="N1041" s="63">
        <v>11912</v>
      </c>
      <c r="O1041" s="63">
        <v>4526</v>
      </c>
      <c r="P1041" s="63"/>
      <c r="Q1041" s="63">
        <v>170</v>
      </c>
      <c r="R1041" s="63">
        <v>155</v>
      </c>
      <c r="S1041" s="63"/>
      <c r="T1041" s="63"/>
      <c r="U1041" s="63"/>
      <c r="V1041" s="63"/>
      <c r="W1041" s="63">
        <v>37</v>
      </c>
      <c r="X1041" s="63"/>
      <c r="Y1041" s="63"/>
      <c r="Z1041" s="63"/>
      <c r="AA1041" s="63"/>
      <c r="AB1041" s="63"/>
      <c r="AN1041" t="str">
        <f t="shared" si="372"/>
        <v>Watertown</v>
      </c>
      <c r="AO1041" t="s">
        <v>506</v>
      </c>
      <c r="AP1041">
        <v>5</v>
      </c>
      <c r="AR1041" s="111">
        <v>25</v>
      </c>
      <c r="AS1041" s="113">
        <v>17</v>
      </c>
      <c r="AT1041" s="113">
        <v>240</v>
      </c>
      <c r="AU1041" s="117">
        <v>73440</v>
      </c>
      <c r="AV1041" s="117">
        <f t="shared" si="373"/>
        <v>25017</v>
      </c>
      <c r="AW1041" t="s">
        <v>1257</v>
      </c>
      <c r="AX1041">
        <f t="shared" si="367"/>
        <v>2573440</v>
      </c>
      <c r="AY1041" s="66"/>
      <c r="AZ1041" s="66"/>
      <c r="BC1041">
        <v>4.16</v>
      </c>
      <c r="BD1041">
        <v>0.05</v>
      </c>
      <c r="BE1041">
        <v>4.1100000000000003</v>
      </c>
      <c r="BH1041" s="123">
        <f t="shared" si="368"/>
        <v>0.70899999999999996</v>
      </c>
      <c r="BI1041" s="123">
        <f t="shared" si="369"/>
        <v>0</v>
      </c>
      <c r="BJ1041">
        <f t="shared" si="370"/>
        <v>0</v>
      </c>
    </row>
    <row r="1042" spans="1:62" hidden="1" outlineLevel="1">
      <c r="A1042" s="64" t="s">
        <v>2223</v>
      </c>
      <c r="B1042" s="8" t="s">
        <v>1328</v>
      </c>
      <c r="C1042" s="1">
        <f t="shared" si="360"/>
        <v>8289</v>
      </c>
      <c r="D1042" s="5">
        <f>IF(N1042&gt;0, RANK(N1042,(N1042:P1042,Q1042:AE1042)),0)</f>
        <v>1</v>
      </c>
      <c r="E1042" s="5">
        <f>IF(O1042&gt;0,RANK(O1042,(N1042:P1042,Q1042:AE1042)),0)</f>
        <v>2</v>
      </c>
      <c r="F1042" s="5">
        <f t="shared" si="361"/>
        <v>0</v>
      </c>
      <c r="G1042" s="1">
        <f t="shared" si="362"/>
        <v>2194</v>
      </c>
      <c r="H1042" s="2">
        <f t="shared" si="371"/>
        <v>0.26468814090963927</v>
      </c>
      <c r="I1042" s="6"/>
      <c r="J1042" s="2">
        <f t="shared" si="363"/>
        <v>0.62371818072143803</v>
      </c>
      <c r="K1042" s="2">
        <f t="shared" si="364"/>
        <v>0.35903003981179876</v>
      </c>
      <c r="L1042" s="2">
        <f t="shared" si="365"/>
        <v>0</v>
      </c>
      <c r="M1042" s="2">
        <f t="shared" si="366"/>
        <v>1.7251779466763206E-2</v>
      </c>
      <c r="N1042" s="63">
        <v>5170</v>
      </c>
      <c r="O1042" s="63">
        <v>2976</v>
      </c>
      <c r="P1042" s="63"/>
      <c r="Q1042" s="63">
        <v>71</v>
      </c>
      <c r="R1042" s="63">
        <v>61</v>
      </c>
      <c r="S1042" s="63"/>
      <c r="T1042" s="63"/>
      <c r="U1042" s="63"/>
      <c r="V1042" s="63"/>
      <c r="W1042" s="63">
        <v>11</v>
      </c>
      <c r="X1042" s="63"/>
      <c r="Y1042" s="63"/>
      <c r="Z1042" s="63"/>
      <c r="AA1042" s="63"/>
      <c r="AB1042" s="63"/>
      <c r="AN1042" t="str">
        <f t="shared" si="372"/>
        <v>Wayland</v>
      </c>
      <c r="AO1042" t="s">
        <v>506</v>
      </c>
      <c r="AP1042">
        <v>5</v>
      </c>
      <c r="AR1042" s="111">
        <v>25</v>
      </c>
      <c r="AS1042" s="113">
        <v>17</v>
      </c>
      <c r="AT1042" s="113">
        <v>245</v>
      </c>
      <c r="AU1042" s="117">
        <v>73790</v>
      </c>
      <c r="AV1042" s="117">
        <f t="shared" si="373"/>
        <v>25017</v>
      </c>
      <c r="AW1042" t="s">
        <v>1480</v>
      </c>
      <c r="AX1042">
        <f t="shared" si="367"/>
        <v>2573790</v>
      </c>
      <c r="AY1042" s="66"/>
      <c r="AZ1042" s="66"/>
      <c r="BC1042">
        <v>15.91</v>
      </c>
      <c r="BD1042">
        <v>0.67</v>
      </c>
      <c r="BE1042">
        <v>15.23</v>
      </c>
      <c r="BH1042" s="123">
        <f t="shared" si="368"/>
        <v>0.623</v>
      </c>
      <c r="BI1042" s="123">
        <f t="shared" si="369"/>
        <v>0</v>
      </c>
      <c r="BJ1042">
        <f t="shared" si="370"/>
        <v>0</v>
      </c>
    </row>
    <row r="1043" spans="1:62" hidden="1" outlineLevel="1">
      <c r="A1043" s="64" t="s">
        <v>704</v>
      </c>
      <c r="B1043" s="8" t="s">
        <v>1328</v>
      </c>
      <c r="C1043" s="1">
        <f t="shared" si="360"/>
        <v>6730</v>
      </c>
      <c r="D1043" s="5">
        <f>IF(N1043&gt;0, RANK(N1043,(N1043:P1043,Q1043:AE1043)),0)</f>
        <v>1</v>
      </c>
      <c r="E1043" s="5">
        <f>IF(O1043&gt;0,RANK(O1043,(N1043:P1043,Q1043:AE1043)),0)</f>
        <v>2</v>
      </c>
      <c r="F1043" s="5">
        <f t="shared" si="361"/>
        <v>0</v>
      </c>
      <c r="G1043" s="1">
        <f t="shared" si="362"/>
        <v>360</v>
      </c>
      <c r="H1043" s="2">
        <f t="shared" si="371"/>
        <v>5.3491827637444277E-2</v>
      </c>
      <c r="I1043" s="6"/>
      <c r="J1043" s="2">
        <f t="shared" si="363"/>
        <v>0.51649331352154537</v>
      </c>
      <c r="K1043" s="2">
        <f t="shared" si="364"/>
        <v>0.46300148588410106</v>
      </c>
      <c r="L1043" s="2">
        <f t="shared" si="365"/>
        <v>0</v>
      </c>
      <c r="M1043" s="2">
        <f t="shared" si="366"/>
        <v>2.0505200594353568E-2</v>
      </c>
      <c r="N1043" s="63">
        <v>3476</v>
      </c>
      <c r="O1043" s="63">
        <v>3116</v>
      </c>
      <c r="P1043" s="63"/>
      <c r="Q1043" s="63">
        <v>82</v>
      </c>
      <c r="R1043" s="63">
        <v>37</v>
      </c>
      <c r="S1043" s="63"/>
      <c r="T1043" s="63"/>
      <c r="U1043" s="63"/>
      <c r="V1043" s="63"/>
      <c r="W1043" s="63">
        <v>19</v>
      </c>
      <c r="X1043" s="63"/>
      <c r="Y1043" s="63"/>
      <c r="Z1043" s="63"/>
      <c r="AA1043" s="63"/>
      <c r="AB1043" s="63"/>
      <c r="AN1043" t="str">
        <f t="shared" si="372"/>
        <v>Webster</v>
      </c>
      <c r="AO1043" s="8" t="s">
        <v>1783</v>
      </c>
      <c r="AP1043">
        <v>2</v>
      </c>
      <c r="AR1043" s="111">
        <v>25</v>
      </c>
      <c r="AS1043" s="113">
        <v>27</v>
      </c>
      <c r="AT1043" s="113">
        <v>270</v>
      </c>
      <c r="AU1043" s="117">
        <v>73895</v>
      </c>
      <c r="AV1043" s="117">
        <f t="shared" si="373"/>
        <v>25027</v>
      </c>
      <c r="AW1043" t="s">
        <v>1480</v>
      </c>
      <c r="AX1043">
        <f t="shared" si="367"/>
        <v>2573895</v>
      </c>
      <c r="AY1043" s="66"/>
      <c r="AZ1043" s="66"/>
      <c r="BC1043">
        <v>14.54</v>
      </c>
      <c r="BD1043">
        <v>2.0499999999999998</v>
      </c>
      <c r="BE1043">
        <v>12.49</v>
      </c>
      <c r="BH1043" s="123">
        <f t="shared" si="368"/>
        <v>0.51600000000000001</v>
      </c>
      <c r="BI1043" s="123">
        <f t="shared" si="369"/>
        <v>0</v>
      </c>
      <c r="BJ1043">
        <f t="shared" si="370"/>
        <v>0</v>
      </c>
    </row>
    <row r="1044" spans="1:62" hidden="1" outlineLevel="1">
      <c r="A1044" s="64" t="s">
        <v>2069</v>
      </c>
      <c r="B1044" s="8" t="s">
        <v>1328</v>
      </c>
      <c r="C1044" s="1">
        <f t="shared" si="360"/>
        <v>14961</v>
      </c>
      <c r="D1044" s="5">
        <f>IF(N1044&gt;0, RANK(N1044,(N1044:P1044,Q1044:AE1044)),0)</f>
        <v>1</v>
      </c>
      <c r="E1044" s="5">
        <f>IF(O1044&gt;0,RANK(O1044,(N1044:P1044,Q1044:AE1044)),0)</f>
        <v>2</v>
      </c>
      <c r="F1044" s="5">
        <f t="shared" si="361"/>
        <v>0</v>
      </c>
      <c r="G1044" s="1">
        <f t="shared" si="362"/>
        <v>2266</v>
      </c>
      <c r="H1044" s="2">
        <f t="shared" si="371"/>
        <v>0.15146046387273579</v>
      </c>
      <c r="I1044" s="6"/>
      <c r="J1044" s="2">
        <f t="shared" si="363"/>
        <v>0.57014905420760642</v>
      </c>
      <c r="K1044" s="2">
        <f t="shared" si="364"/>
        <v>0.41868859033487066</v>
      </c>
      <c r="L1044" s="2">
        <f t="shared" si="365"/>
        <v>0</v>
      </c>
      <c r="M1044" s="2">
        <f t="shared" si="366"/>
        <v>1.1162355457522921E-2</v>
      </c>
      <c r="N1044" s="63">
        <v>8530</v>
      </c>
      <c r="O1044" s="63">
        <v>6264</v>
      </c>
      <c r="P1044" s="63"/>
      <c r="Q1044" s="63">
        <v>103</v>
      </c>
      <c r="R1044" s="63">
        <v>64</v>
      </c>
      <c r="S1044" s="63"/>
      <c r="T1044" s="63"/>
      <c r="U1044" s="63"/>
      <c r="V1044" s="63"/>
      <c r="W1044" s="63">
        <v>0</v>
      </c>
      <c r="X1044" s="63"/>
      <c r="Y1044" s="63"/>
      <c r="Z1044" s="63"/>
      <c r="AA1044" s="63"/>
      <c r="AB1044" s="63"/>
      <c r="AN1044" t="str">
        <f t="shared" si="372"/>
        <v>Wellesley</v>
      </c>
      <c r="AO1044" t="s">
        <v>760</v>
      </c>
      <c r="AP1044">
        <v>4</v>
      </c>
      <c r="AR1044" s="111">
        <v>25</v>
      </c>
      <c r="AS1044" s="113">
        <v>21</v>
      </c>
      <c r="AT1044" s="113">
        <v>125</v>
      </c>
      <c r="AU1044" s="117">
        <v>74175</v>
      </c>
      <c r="AV1044" s="117">
        <f t="shared" si="373"/>
        <v>25021</v>
      </c>
      <c r="AW1044" t="s">
        <v>1480</v>
      </c>
      <c r="AX1044">
        <f t="shared" si="367"/>
        <v>2574175</v>
      </c>
      <c r="AY1044" s="66"/>
      <c r="AZ1044" s="66"/>
      <c r="BC1044">
        <v>10.49</v>
      </c>
      <c r="BD1044">
        <v>0.31</v>
      </c>
      <c r="BE1044">
        <v>10.18</v>
      </c>
      <c r="BH1044" s="123">
        <f t="shared" si="368"/>
        <v>0.56999999999999995</v>
      </c>
      <c r="BI1044" s="123">
        <f t="shared" si="369"/>
        <v>0</v>
      </c>
      <c r="BJ1044">
        <f t="shared" si="370"/>
        <v>0</v>
      </c>
    </row>
    <row r="1045" spans="1:62" hidden="1" outlineLevel="1">
      <c r="A1045" s="64" t="s">
        <v>1551</v>
      </c>
      <c r="B1045" s="8" t="s">
        <v>1328</v>
      </c>
      <c r="C1045" s="1">
        <f t="shared" si="360"/>
        <v>2244</v>
      </c>
      <c r="D1045" s="5">
        <f>IF(N1045&gt;0, RANK(N1045,(N1045:P1045,Q1045:AE1045)),0)</f>
        <v>1</v>
      </c>
      <c r="E1045" s="5">
        <f>IF(O1045&gt;0,RANK(O1045,(N1045:P1045,Q1045:AE1045)),0)</f>
        <v>2</v>
      </c>
      <c r="F1045" s="5">
        <f t="shared" si="361"/>
        <v>0</v>
      </c>
      <c r="G1045" s="1">
        <f t="shared" si="362"/>
        <v>950</v>
      </c>
      <c r="H1045" s="2">
        <f t="shared" si="371"/>
        <v>0.42335115864527628</v>
      </c>
      <c r="I1045" s="6"/>
      <c r="J1045" s="2">
        <f t="shared" si="363"/>
        <v>0.69919786096256686</v>
      </c>
      <c r="K1045" s="2">
        <f t="shared" si="364"/>
        <v>0.27584670231729053</v>
      </c>
      <c r="L1045" s="2">
        <f t="shared" si="365"/>
        <v>0</v>
      </c>
      <c r="M1045" s="2">
        <f t="shared" si="366"/>
        <v>2.495543672014261E-2</v>
      </c>
      <c r="N1045" s="63">
        <v>1569</v>
      </c>
      <c r="O1045" s="63">
        <v>619</v>
      </c>
      <c r="P1045" s="63"/>
      <c r="Q1045" s="63">
        <v>28</v>
      </c>
      <c r="R1045" s="63">
        <v>27</v>
      </c>
      <c r="S1045" s="63"/>
      <c r="T1045" s="63"/>
      <c r="U1045" s="63"/>
      <c r="V1045" s="63"/>
      <c r="W1045" s="63">
        <v>1</v>
      </c>
      <c r="X1045" s="63"/>
      <c r="Y1045" s="63"/>
      <c r="Z1045" s="63"/>
      <c r="AA1045" s="63"/>
      <c r="AB1045" s="63"/>
      <c r="AN1045" t="str">
        <f t="shared" si="372"/>
        <v>Wellfleet</v>
      </c>
      <c r="AO1045" t="s">
        <v>2425</v>
      </c>
      <c r="AP1045">
        <v>9</v>
      </c>
      <c r="AR1045" s="111">
        <v>25</v>
      </c>
      <c r="AS1045" s="113">
        <v>1</v>
      </c>
      <c r="AT1045" s="113">
        <v>70</v>
      </c>
      <c r="AU1045" s="117">
        <v>74385</v>
      </c>
      <c r="AV1045" s="117">
        <f t="shared" si="373"/>
        <v>25001</v>
      </c>
      <c r="AW1045" t="s">
        <v>1480</v>
      </c>
      <c r="AX1045">
        <f t="shared" si="367"/>
        <v>2574385</v>
      </c>
      <c r="AY1045" s="66"/>
      <c r="AZ1045" s="66"/>
      <c r="BC1045">
        <v>35.36</v>
      </c>
      <c r="BD1045">
        <v>15.52</v>
      </c>
      <c r="BE1045">
        <v>19.829999999999998</v>
      </c>
      <c r="BH1045" s="123">
        <f t="shared" si="368"/>
        <v>0.69899999999999995</v>
      </c>
      <c r="BI1045" s="123">
        <f t="shared" si="369"/>
        <v>0</v>
      </c>
      <c r="BJ1045">
        <f t="shared" si="370"/>
        <v>0</v>
      </c>
    </row>
    <row r="1046" spans="1:62" hidden="1" outlineLevel="1">
      <c r="A1046" s="64" t="s">
        <v>1552</v>
      </c>
      <c r="B1046" s="8" t="s">
        <v>1328</v>
      </c>
      <c r="C1046" s="1">
        <f t="shared" si="360"/>
        <v>557</v>
      </c>
      <c r="D1046" s="5">
        <f>IF(N1046&gt;0, RANK(N1046,(N1046:P1046,Q1046:AE1046)),0)</f>
        <v>1</v>
      </c>
      <c r="E1046" s="5">
        <f>IF(O1046&gt;0,RANK(O1046,(N1046:P1046,Q1046:AE1046)),0)</f>
        <v>2</v>
      </c>
      <c r="F1046" s="5">
        <f t="shared" si="361"/>
        <v>0</v>
      </c>
      <c r="G1046" s="1">
        <f t="shared" si="362"/>
        <v>357</v>
      </c>
      <c r="H1046" s="2">
        <f t="shared" si="371"/>
        <v>0.64093357271095153</v>
      </c>
      <c r="I1046" s="6"/>
      <c r="J1046" s="2">
        <f t="shared" si="363"/>
        <v>0.76660682226211851</v>
      </c>
      <c r="K1046" s="2">
        <f t="shared" si="364"/>
        <v>0.12567324955116696</v>
      </c>
      <c r="L1046" s="2">
        <f t="shared" si="365"/>
        <v>0</v>
      </c>
      <c r="M1046" s="2">
        <f t="shared" si="366"/>
        <v>0.10771992818671453</v>
      </c>
      <c r="N1046" s="63">
        <v>427</v>
      </c>
      <c r="O1046" s="63">
        <v>70</v>
      </c>
      <c r="P1046" s="63"/>
      <c r="Q1046" s="63">
        <v>17</v>
      </c>
      <c r="R1046" s="63">
        <v>43</v>
      </c>
      <c r="S1046" s="63"/>
      <c r="T1046" s="63"/>
      <c r="U1046" s="63"/>
      <c r="V1046" s="63"/>
      <c r="W1046" s="63">
        <v>0</v>
      </c>
      <c r="X1046" s="63"/>
      <c r="Y1046" s="63"/>
      <c r="Z1046" s="63"/>
      <c r="AA1046" s="63"/>
      <c r="AB1046" s="63"/>
      <c r="AN1046" t="str">
        <f t="shared" si="372"/>
        <v>Wendell</v>
      </c>
      <c r="AO1046" t="s">
        <v>1146</v>
      </c>
      <c r="AP1046">
        <v>2</v>
      </c>
      <c r="AR1046" s="111">
        <v>25</v>
      </c>
      <c r="AS1046" s="113">
        <v>11</v>
      </c>
      <c r="AT1046" s="113">
        <v>125</v>
      </c>
      <c r="AU1046" s="117">
        <v>74525</v>
      </c>
      <c r="AV1046" s="117">
        <f t="shared" si="373"/>
        <v>25011</v>
      </c>
      <c r="AW1046" t="s">
        <v>1480</v>
      </c>
      <c r="AX1046">
        <f t="shared" si="367"/>
        <v>2574525</v>
      </c>
      <c r="AY1046" s="66"/>
      <c r="AZ1046" s="66"/>
      <c r="BC1046">
        <v>32.22</v>
      </c>
      <c r="BD1046">
        <v>0.22</v>
      </c>
      <c r="BE1046">
        <v>31.99</v>
      </c>
      <c r="BH1046" s="123">
        <f t="shared" si="368"/>
        <v>0.76600000000000001</v>
      </c>
      <c r="BI1046" s="123">
        <f t="shared" si="369"/>
        <v>0</v>
      </c>
      <c r="BJ1046">
        <f t="shared" si="370"/>
        <v>0</v>
      </c>
    </row>
    <row r="1047" spans="1:62" hidden="1" outlineLevel="1">
      <c r="A1047" s="64" t="s">
        <v>2947</v>
      </c>
      <c r="B1047" s="8" t="s">
        <v>1328</v>
      </c>
      <c r="C1047" s="1">
        <f t="shared" si="360"/>
        <v>2362</v>
      </c>
      <c r="D1047" s="5">
        <f>IF(N1047&gt;0, RANK(N1047,(N1047:P1047,Q1047:AE1047)),0)</f>
        <v>2</v>
      </c>
      <c r="E1047" s="5">
        <f>IF(O1047&gt;0,RANK(O1047,(N1047:P1047,Q1047:AE1047)),0)</f>
        <v>1</v>
      </c>
      <c r="F1047" s="5">
        <f t="shared" si="361"/>
        <v>0</v>
      </c>
      <c r="G1047" s="1">
        <f t="shared" si="362"/>
        <v>206</v>
      </c>
      <c r="H1047" s="2">
        <f t="shared" si="371"/>
        <v>8.7214225232853521E-2</v>
      </c>
      <c r="I1047" s="6"/>
      <c r="J1047" s="2">
        <f t="shared" si="363"/>
        <v>0.44877222692633362</v>
      </c>
      <c r="K1047" s="2">
        <f t="shared" si="364"/>
        <v>0.53598645215918717</v>
      </c>
      <c r="L1047" s="2">
        <f t="shared" si="365"/>
        <v>0</v>
      </c>
      <c r="M1047" s="2">
        <f t="shared" si="366"/>
        <v>1.5241320914479162E-2</v>
      </c>
      <c r="N1047" s="63">
        <v>1060</v>
      </c>
      <c r="O1047" s="63">
        <v>1266</v>
      </c>
      <c r="P1047" s="63"/>
      <c r="Q1047" s="63">
        <v>27</v>
      </c>
      <c r="R1047" s="63">
        <v>9</v>
      </c>
      <c r="S1047" s="63"/>
      <c r="T1047" s="63"/>
      <c r="U1047" s="63"/>
      <c r="V1047" s="63"/>
      <c r="W1047" s="63">
        <v>0</v>
      </c>
      <c r="X1047" s="63"/>
      <c r="Y1047" s="63"/>
      <c r="Z1047" s="63"/>
      <c r="AA1047" s="63"/>
      <c r="AB1047" s="63"/>
      <c r="AN1047" t="str">
        <f t="shared" si="372"/>
        <v>Wenham</v>
      </c>
      <c r="AO1047" t="s">
        <v>849</v>
      </c>
      <c r="AP1047">
        <v>6</v>
      </c>
      <c r="AR1047" s="111">
        <v>25</v>
      </c>
      <c r="AS1047" s="113">
        <v>9</v>
      </c>
      <c r="AT1047" s="113">
        <v>165</v>
      </c>
      <c r="AU1047" s="117">
        <v>74595</v>
      </c>
      <c r="AV1047" s="117">
        <f t="shared" si="373"/>
        <v>25009</v>
      </c>
      <c r="AW1047" t="s">
        <v>1480</v>
      </c>
      <c r="AX1047">
        <f t="shared" si="367"/>
        <v>2574595</v>
      </c>
      <c r="AY1047" s="66"/>
      <c r="AZ1047" s="66"/>
      <c r="BC1047">
        <v>8.09</v>
      </c>
      <c r="BD1047">
        <v>0.37</v>
      </c>
      <c r="BE1047">
        <v>7.72</v>
      </c>
      <c r="BH1047" s="123">
        <f t="shared" si="368"/>
        <v>0</v>
      </c>
      <c r="BI1047" s="123">
        <f t="shared" si="369"/>
        <v>0.53500000000000003</v>
      </c>
      <c r="BJ1047">
        <f t="shared" si="370"/>
        <v>0</v>
      </c>
    </row>
    <row r="1048" spans="1:62" hidden="1" outlineLevel="1">
      <c r="A1048" s="64" t="s">
        <v>1182</v>
      </c>
      <c r="B1048" s="8" t="s">
        <v>1328</v>
      </c>
      <c r="C1048" s="1">
        <f t="shared" ref="C1048:C1079" si="374">SUM(N1048:AL1048)</f>
        <v>4194</v>
      </c>
      <c r="D1048" s="5">
        <f>IF(N1048&gt;0, RANK(N1048,(N1048:P1048,Q1048:AE1048)),0)</f>
        <v>2</v>
      </c>
      <c r="E1048" s="5">
        <f>IF(O1048&gt;0,RANK(O1048,(N1048:P1048,Q1048:AE1048)),0)</f>
        <v>1</v>
      </c>
      <c r="F1048" s="5">
        <f t="shared" ref="F1048:F1079" si="375">IF(P1048&gt;0,RANK(P1048,(N1048:AE1048)),0)</f>
        <v>0</v>
      </c>
      <c r="G1048" s="1">
        <f t="shared" ref="G1048:G1079" si="376">IF(C1048&gt;0,MAX(N1048:P1048)-LARGE(N1048:P1048,2),0)</f>
        <v>45</v>
      </c>
      <c r="H1048" s="2">
        <f t="shared" si="371"/>
        <v>1.0729613733905579E-2</v>
      </c>
      <c r="I1048" s="6"/>
      <c r="J1048" s="2">
        <f t="shared" ref="J1048:J1079" si="377">IF(C1048=0,"-",N1048/C1048)</f>
        <v>0.48783977110157367</v>
      </c>
      <c r="K1048" s="2">
        <f t="shared" ref="K1048:K1079" si="378">IF(C1048=0,"-",O1048/C1048)</f>
        <v>0.49856938483547925</v>
      </c>
      <c r="L1048" s="2">
        <f t="shared" ref="L1048:L1079" si="379">IF(C1048=0,"-",P1048/C1048)</f>
        <v>0</v>
      </c>
      <c r="M1048" s="2">
        <f t="shared" ref="M1048:M1079" si="380">IF(C1048=0,"-",(1-J1048-K1048-L1048))</f>
        <v>1.3590844062947138E-2</v>
      </c>
      <c r="N1048" s="63">
        <v>2046</v>
      </c>
      <c r="O1048" s="63">
        <v>2091</v>
      </c>
      <c r="P1048" s="63"/>
      <c r="Q1048" s="63">
        <v>41</v>
      </c>
      <c r="R1048" s="63">
        <v>14</v>
      </c>
      <c r="S1048" s="63"/>
      <c r="T1048" s="63"/>
      <c r="U1048" s="63"/>
      <c r="V1048" s="63"/>
      <c r="W1048" s="63">
        <v>2</v>
      </c>
      <c r="X1048" s="63"/>
      <c r="Y1048" s="63"/>
      <c r="Z1048" s="63"/>
      <c r="AA1048" s="63"/>
      <c r="AB1048" s="63"/>
      <c r="AN1048" t="str">
        <f t="shared" si="372"/>
        <v>West Boylston</v>
      </c>
      <c r="AO1048" s="8" t="s">
        <v>1783</v>
      </c>
      <c r="AP1048">
        <v>2</v>
      </c>
      <c r="AR1048" s="111">
        <v>25</v>
      </c>
      <c r="AS1048" s="113">
        <v>27</v>
      </c>
      <c r="AT1048" s="113">
        <v>280</v>
      </c>
      <c r="AU1048" s="117">
        <v>75155</v>
      </c>
      <c r="AV1048" s="117">
        <f t="shared" si="373"/>
        <v>25027</v>
      </c>
      <c r="AW1048" t="s">
        <v>1480</v>
      </c>
      <c r="AX1048">
        <f t="shared" ref="AX1048:AX1078" si="381">AR1048*100000+AU1048</f>
        <v>2575155</v>
      </c>
      <c r="AY1048" s="66"/>
      <c r="AZ1048" s="66"/>
      <c r="BC1048">
        <v>13.84</v>
      </c>
      <c r="BD1048">
        <v>0.95</v>
      </c>
      <c r="BE1048">
        <v>12.9</v>
      </c>
      <c r="BH1048" s="123">
        <f t="shared" si="368"/>
        <v>0</v>
      </c>
      <c r="BI1048" s="123">
        <f t="shared" si="369"/>
        <v>0.498</v>
      </c>
      <c r="BJ1048">
        <f t="shared" si="370"/>
        <v>0</v>
      </c>
    </row>
    <row r="1049" spans="1:62" hidden="1" outlineLevel="1">
      <c r="A1049" s="64" t="s">
        <v>2122</v>
      </c>
      <c r="B1049" s="8" t="s">
        <v>1328</v>
      </c>
      <c r="C1049" s="1">
        <f t="shared" si="374"/>
        <v>3958</v>
      </c>
      <c r="D1049" s="5">
        <f>IF(N1049&gt;0, RANK(N1049,(N1049:P1049,Q1049:AE1049)),0)</f>
        <v>2</v>
      </c>
      <c r="E1049" s="5">
        <f>IF(O1049&gt;0,RANK(O1049,(N1049:P1049,Q1049:AE1049)),0)</f>
        <v>1</v>
      </c>
      <c r="F1049" s="5">
        <f t="shared" si="375"/>
        <v>0</v>
      </c>
      <c r="G1049" s="1">
        <f t="shared" si="376"/>
        <v>436</v>
      </c>
      <c r="H1049" s="2">
        <f t="shared" si="371"/>
        <v>0.1101566447700859</v>
      </c>
      <c r="I1049" s="6"/>
      <c r="J1049" s="2">
        <f t="shared" si="377"/>
        <v>0.43835270338554827</v>
      </c>
      <c r="K1049" s="2">
        <f t="shared" si="378"/>
        <v>0.54850934815563412</v>
      </c>
      <c r="L1049" s="2">
        <f t="shared" si="379"/>
        <v>0</v>
      </c>
      <c r="M1049" s="2">
        <f t="shared" si="380"/>
        <v>1.313794845881755E-2</v>
      </c>
      <c r="N1049" s="63">
        <v>1735</v>
      </c>
      <c r="O1049" s="63">
        <v>2171</v>
      </c>
      <c r="P1049" s="63"/>
      <c r="Q1049" s="63">
        <v>28</v>
      </c>
      <c r="R1049" s="63">
        <v>24</v>
      </c>
      <c r="S1049" s="63"/>
      <c r="T1049" s="63"/>
      <c r="U1049" s="63"/>
      <c r="V1049" s="63"/>
      <c r="W1049" s="63">
        <v>0</v>
      </c>
      <c r="X1049" s="63"/>
      <c r="Y1049" s="63"/>
      <c r="Z1049" s="63"/>
      <c r="AA1049" s="63"/>
      <c r="AB1049" s="63"/>
      <c r="AN1049" t="str">
        <f t="shared" si="372"/>
        <v>West Bridgewater</v>
      </c>
      <c r="AO1049" t="s">
        <v>234</v>
      </c>
      <c r="AP1049">
        <v>8</v>
      </c>
      <c r="AR1049" s="111">
        <v>25</v>
      </c>
      <c r="AS1049" s="113">
        <v>23</v>
      </c>
      <c r="AT1049" s="113">
        <v>130</v>
      </c>
      <c r="AU1049" s="117">
        <v>75260</v>
      </c>
      <c r="AV1049" s="117">
        <f t="shared" si="373"/>
        <v>25023</v>
      </c>
      <c r="AW1049" t="s">
        <v>1480</v>
      </c>
      <c r="AX1049">
        <f t="shared" si="381"/>
        <v>2575260</v>
      </c>
      <c r="AY1049" s="66"/>
      <c r="AZ1049" s="66"/>
      <c r="BC1049">
        <v>15.83</v>
      </c>
      <c r="BD1049">
        <v>0.09</v>
      </c>
      <c r="BE1049">
        <v>15.74</v>
      </c>
      <c r="BH1049" s="123">
        <f t="shared" ref="BH1049:BH1112" si="382">IF(D1049=1,ROUNDDOWN(J1049,3),0)</f>
        <v>0</v>
      </c>
      <c r="BI1049" s="123">
        <f t="shared" ref="BI1049:BI1112" si="383">IF(E1049=1,ROUNDDOWN(K1049,3),0)</f>
        <v>0.54800000000000004</v>
      </c>
      <c r="BJ1049">
        <f t="shared" ref="BJ1049:BJ1112" si="384">IF(BH1049=BI1049,ROUNDDOWN(BI1049*10,0),0)</f>
        <v>0</v>
      </c>
    </row>
    <row r="1050" spans="1:62" hidden="1" outlineLevel="1">
      <c r="A1050" s="64" t="s">
        <v>2459</v>
      </c>
      <c r="B1050" s="8" t="s">
        <v>1328</v>
      </c>
      <c r="C1050" s="1">
        <f t="shared" si="374"/>
        <v>1949</v>
      </c>
      <c r="D1050" s="5">
        <f>IF(N1050&gt;0, RANK(N1050,(N1050:P1050,Q1050:AE1050)),0)</f>
        <v>1</v>
      </c>
      <c r="E1050" s="5">
        <f>IF(O1050&gt;0,RANK(O1050,(N1050:P1050,Q1050:AE1050)),0)</f>
        <v>2</v>
      </c>
      <c r="F1050" s="5">
        <f t="shared" si="375"/>
        <v>0</v>
      </c>
      <c r="G1050" s="1">
        <f t="shared" si="376"/>
        <v>14</v>
      </c>
      <c r="H1050" s="2">
        <f t="shared" si="371"/>
        <v>7.1831708568496667E-3</v>
      </c>
      <c r="I1050" s="6"/>
      <c r="J1050" s="2">
        <f t="shared" si="377"/>
        <v>0.49512570548999485</v>
      </c>
      <c r="K1050" s="2">
        <f t="shared" si="378"/>
        <v>0.48794253463314519</v>
      </c>
      <c r="L1050" s="2">
        <f t="shared" si="379"/>
        <v>0</v>
      </c>
      <c r="M1050" s="2">
        <f t="shared" si="380"/>
        <v>1.6931759876859909E-2</v>
      </c>
      <c r="N1050" s="63">
        <v>965</v>
      </c>
      <c r="O1050" s="63">
        <v>951</v>
      </c>
      <c r="P1050" s="63"/>
      <c r="Q1050" s="63">
        <v>22</v>
      </c>
      <c r="R1050" s="63">
        <v>10</v>
      </c>
      <c r="S1050" s="63"/>
      <c r="T1050" s="63"/>
      <c r="U1050" s="63"/>
      <c r="V1050" s="63"/>
      <c r="W1050" s="63">
        <v>1</v>
      </c>
      <c r="X1050" s="63"/>
      <c r="Y1050" s="63"/>
      <c r="Z1050" s="63"/>
      <c r="AA1050" s="63"/>
      <c r="AB1050" s="63"/>
      <c r="AN1050" t="str">
        <f t="shared" si="372"/>
        <v>West Brookfield</v>
      </c>
      <c r="AO1050" s="8" t="s">
        <v>1783</v>
      </c>
      <c r="AP1050">
        <v>2</v>
      </c>
      <c r="AR1050" s="111">
        <v>25</v>
      </c>
      <c r="AS1050" s="113">
        <v>27</v>
      </c>
      <c r="AT1050" s="113">
        <v>285</v>
      </c>
      <c r="AU1050" s="117">
        <v>75400</v>
      </c>
      <c r="AV1050" s="117">
        <f t="shared" si="373"/>
        <v>25027</v>
      </c>
      <c r="AW1050" t="s">
        <v>1480</v>
      </c>
      <c r="AX1050">
        <f t="shared" si="381"/>
        <v>2575400</v>
      </c>
      <c r="AY1050" s="66"/>
      <c r="AZ1050" s="66"/>
      <c r="BC1050">
        <v>21.12</v>
      </c>
      <c r="BD1050">
        <v>0.64</v>
      </c>
      <c r="BE1050">
        <v>20.47</v>
      </c>
      <c r="BH1050" s="123">
        <f t="shared" si="382"/>
        <v>0.495</v>
      </c>
      <c r="BI1050" s="123">
        <f t="shared" si="383"/>
        <v>0</v>
      </c>
      <c r="BJ1050">
        <f t="shared" si="384"/>
        <v>0</v>
      </c>
    </row>
    <row r="1051" spans="1:62" hidden="1" outlineLevel="1">
      <c r="A1051" s="64" t="s">
        <v>2154</v>
      </c>
      <c r="B1051" s="8" t="s">
        <v>1328</v>
      </c>
      <c r="C1051" s="1">
        <f t="shared" si="374"/>
        <v>2783</v>
      </c>
      <c r="D1051" s="5">
        <f>IF(N1051&gt;0, RANK(N1051,(N1051:P1051,Q1051:AE1051)),0)</f>
        <v>1</v>
      </c>
      <c r="E1051" s="5">
        <f>IF(O1051&gt;0,RANK(O1051,(N1051:P1051,Q1051:AE1051)),0)</f>
        <v>2</v>
      </c>
      <c r="F1051" s="5">
        <f t="shared" si="375"/>
        <v>0</v>
      </c>
      <c r="G1051" s="1">
        <f t="shared" si="376"/>
        <v>41</v>
      </c>
      <c r="H1051" s="2">
        <f t="shared" si="371"/>
        <v>1.4732303269852677E-2</v>
      </c>
      <c r="I1051" s="6"/>
      <c r="J1051" s="2">
        <f t="shared" si="377"/>
        <v>0.49946101329500536</v>
      </c>
      <c r="K1051" s="2">
        <f t="shared" si="378"/>
        <v>0.48472871002515272</v>
      </c>
      <c r="L1051" s="2">
        <f t="shared" si="379"/>
        <v>0</v>
      </c>
      <c r="M1051" s="2">
        <f t="shared" si="380"/>
        <v>1.5810276679841917E-2</v>
      </c>
      <c r="N1051" s="63">
        <v>1390</v>
      </c>
      <c r="O1051" s="63">
        <v>1349</v>
      </c>
      <c r="P1051" s="63"/>
      <c r="Q1051" s="63">
        <v>29</v>
      </c>
      <c r="R1051" s="63">
        <v>8</v>
      </c>
      <c r="S1051" s="63"/>
      <c r="T1051" s="63"/>
      <c r="U1051" s="63"/>
      <c r="V1051" s="63"/>
      <c r="W1051" s="63">
        <v>7</v>
      </c>
      <c r="X1051" s="63"/>
      <c r="Y1051" s="63"/>
      <c r="Z1051" s="63"/>
      <c r="AA1051" s="63"/>
      <c r="AB1051" s="63"/>
      <c r="AN1051" t="str">
        <f t="shared" si="372"/>
        <v>West Newbury</v>
      </c>
      <c r="AO1051" t="s">
        <v>849</v>
      </c>
      <c r="AP1051">
        <v>6</v>
      </c>
      <c r="AR1051" s="111">
        <v>25</v>
      </c>
      <c r="AS1051" s="113">
        <v>9</v>
      </c>
      <c r="AT1051" s="113">
        <v>170</v>
      </c>
      <c r="AU1051" s="117">
        <v>77150</v>
      </c>
      <c r="AV1051" s="117">
        <f t="shared" si="373"/>
        <v>25009</v>
      </c>
      <c r="AW1051" t="s">
        <v>1480</v>
      </c>
      <c r="AX1051">
        <f t="shared" si="381"/>
        <v>2577150</v>
      </c>
      <c r="AY1051" s="66"/>
      <c r="AZ1051" s="66"/>
      <c r="BC1051">
        <v>14.6</v>
      </c>
      <c r="BD1051">
        <v>1.08</v>
      </c>
      <c r="BE1051">
        <v>13.52</v>
      </c>
      <c r="BH1051" s="123">
        <f t="shared" si="382"/>
        <v>0.499</v>
      </c>
      <c r="BI1051" s="123">
        <f t="shared" si="383"/>
        <v>0</v>
      </c>
      <c r="BJ1051">
        <f t="shared" si="384"/>
        <v>0</v>
      </c>
    </row>
    <row r="1052" spans="1:62" hidden="1" outlineLevel="1">
      <c r="A1052" s="64" t="s">
        <v>2942</v>
      </c>
      <c r="B1052" s="8" t="s">
        <v>1328</v>
      </c>
      <c r="C1052" s="1">
        <f t="shared" si="374"/>
        <v>11543</v>
      </c>
      <c r="D1052" s="5">
        <f>IF(N1052&gt;0, RANK(N1052,(N1052:P1052,Q1052:AE1052)),0)</f>
        <v>1</v>
      </c>
      <c r="E1052" s="5">
        <f>IF(O1052&gt;0,RANK(O1052,(N1052:P1052,Q1052:AE1052)),0)</f>
        <v>2</v>
      </c>
      <c r="F1052" s="5">
        <f t="shared" si="375"/>
        <v>0</v>
      </c>
      <c r="G1052" s="1">
        <f t="shared" si="376"/>
        <v>1003</v>
      </c>
      <c r="H1052" s="2">
        <f t="shared" si="371"/>
        <v>8.6892488954344621E-2</v>
      </c>
      <c r="I1052" s="6"/>
      <c r="J1052" s="2">
        <f t="shared" si="377"/>
        <v>0.53495625054145368</v>
      </c>
      <c r="K1052" s="2">
        <f t="shared" si="378"/>
        <v>0.44806376158710909</v>
      </c>
      <c r="L1052" s="2">
        <f t="shared" si="379"/>
        <v>0</v>
      </c>
      <c r="M1052" s="2">
        <f t="shared" si="380"/>
        <v>1.697998787143723E-2</v>
      </c>
      <c r="N1052" s="63">
        <v>6175</v>
      </c>
      <c r="O1052" s="63">
        <v>5172</v>
      </c>
      <c r="P1052" s="63"/>
      <c r="Q1052" s="63">
        <v>111</v>
      </c>
      <c r="R1052" s="63">
        <v>65</v>
      </c>
      <c r="S1052" s="63"/>
      <c r="T1052" s="63"/>
      <c r="U1052" s="63"/>
      <c r="V1052" s="63"/>
      <c r="W1052" s="63">
        <v>20</v>
      </c>
      <c r="X1052" s="63"/>
      <c r="Y1052" s="63"/>
      <c r="Z1052" s="63"/>
      <c r="AA1052" s="63"/>
      <c r="AB1052" s="63"/>
      <c r="AN1052" t="str">
        <f t="shared" si="372"/>
        <v>West Springfield</v>
      </c>
      <c r="AO1052" t="s">
        <v>2870</v>
      </c>
      <c r="AP1052">
        <v>1</v>
      </c>
      <c r="AR1052" s="111">
        <v>25</v>
      </c>
      <c r="AS1052" s="113">
        <v>13</v>
      </c>
      <c r="AT1052" s="113">
        <v>110</v>
      </c>
      <c r="AU1052" s="117">
        <v>77850</v>
      </c>
      <c r="AV1052" s="117">
        <f t="shared" si="373"/>
        <v>25013</v>
      </c>
      <c r="AW1052" t="s">
        <v>1257</v>
      </c>
      <c r="AX1052">
        <f t="shared" si="381"/>
        <v>2577850</v>
      </c>
      <c r="AY1052" s="66"/>
      <c r="AZ1052" s="66"/>
      <c r="BC1052">
        <v>17.54</v>
      </c>
      <c r="BD1052">
        <v>0.79</v>
      </c>
      <c r="BE1052">
        <v>16.75</v>
      </c>
      <c r="BH1052" s="123">
        <f t="shared" si="382"/>
        <v>0.53400000000000003</v>
      </c>
      <c r="BI1052" s="123">
        <f t="shared" si="383"/>
        <v>0</v>
      </c>
      <c r="BJ1052">
        <f t="shared" si="384"/>
        <v>0</v>
      </c>
    </row>
    <row r="1053" spans="1:62" hidden="1" outlineLevel="1">
      <c r="A1053" s="64" t="s">
        <v>1470</v>
      </c>
      <c r="B1053" s="8" t="s">
        <v>1328</v>
      </c>
      <c r="C1053" s="1">
        <f t="shared" si="374"/>
        <v>886</v>
      </c>
      <c r="D1053" s="5">
        <f>IF(N1053&gt;0, RANK(N1053,(N1053:P1053,Q1053:AE1053)),0)</f>
        <v>1</v>
      </c>
      <c r="E1053" s="5">
        <f>IF(O1053&gt;0,RANK(O1053,(N1053:P1053,Q1053:AE1053)),0)</f>
        <v>2</v>
      </c>
      <c r="F1053" s="5">
        <f t="shared" si="375"/>
        <v>0</v>
      </c>
      <c r="G1053" s="1">
        <f t="shared" si="376"/>
        <v>546</v>
      </c>
      <c r="H1053" s="2">
        <f t="shared" si="371"/>
        <v>0.61625282167042894</v>
      </c>
      <c r="I1053" s="6"/>
      <c r="J1053" s="2">
        <f t="shared" si="377"/>
        <v>0.7979683972911964</v>
      </c>
      <c r="K1053" s="2">
        <f t="shared" si="378"/>
        <v>0.18171557562076748</v>
      </c>
      <c r="L1053" s="2">
        <f t="shared" si="379"/>
        <v>0</v>
      </c>
      <c r="M1053" s="2">
        <f t="shared" si="380"/>
        <v>2.031602708803612E-2</v>
      </c>
      <c r="N1053" s="63">
        <v>707</v>
      </c>
      <c r="O1053" s="63">
        <v>161</v>
      </c>
      <c r="P1053" s="63"/>
      <c r="Q1053" s="63">
        <v>12</v>
      </c>
      <c r="R1053" s="63">
        <v>6</v>
      </c>
      <c r="S1053" s="63"/>
      <c r="T1053" s="63"/>
      <c r="U1053" s="63"/>
      <c r="V1053" s="63"/>
      <c r="W1053" s="63">
        <v>0</v>
      </c>
      <c r="X1053" s="63"/>
      <c r="Y1053" s="63"/>
      <c r="Z1053" s="63"/>
      <c r="AA1053" s="63"/>
      <c r="AB1053" s="63"/>
      <c r="AN1053" t="str">
        <f t="shared" si="372"/>
        <v>West Stockbridge</v>
      </c>
      <c r="AO1053" t="s">
        <v>2326</v>
      </c>
      <c r="AP1053">
        <v>1</v>
      </c>
      <c r="AR1053" s="111">
        <v>25</v>
      </c>
      <c r="AS1053" s="113">
        <v>3</v>
      </c>
      <c r="AT1053" s="113">
        <v>150</v>
      </c>
      <c r="AU1053" s="117">
        <v>77990</v>
      </c>
      <c r="AV1053" s="117">
        <f t="shared" si="373"/>
        <v>25003</v>
      </c>
      <c r="AW1053" t="s">
        <v>1480</v>
      </c>
      <c r="AX1053">
        <f t="shared" si="381"/>
        <v>2577990</v>
      </c>
      <c r="AY1053" s="66"/>
      <c r="AZ1053" s="66"/>
      <c r="BC1053">
        <v>18.63</v>
      </c>
      <c r="BD1053">
        <v>0.16</v>
      </c>
      <c r="BE1053">
        <v>18.48</v>
      </c>
      <c r="BH1053" s="123">
        <f t="shared" si="382"/>
        <v>0.79700000000000004</v>
      </c>
      <c r="BI1053" s="123">
        <f t="shared" si="383"/>
        <v>0</v>
      </c>
      <c r="BJ1053">
        <f t="shared" si="384"/>
        <v>0</v>
      </c>
    </row>
    <row r="1054" spans="1:62" hidden="1" outlineLevel="1">
      <c r="A1054" s="64" t="s">
        <v>2869</v>
      </c>
      <c r="B1054" s="8" t="s">
        <v>1328</v>
      </c>
      <c r="C1054" s="1">
        <f t="shared" si="374"/>
        <v>1985</v>
      </c>
      <c r="D1054" s="5">
        <f>IF(N1054&gt;0, RANK(N1054,(N1054:P1054,Q1054:AE1054)),0)</f>
        <v>1</v>
      </c>
      <c r="E1054" s="5">
        <f>IF(O1054&gt;0,RANK(O1054,(N1054:P1054,Q1054:AE1054)),0)</f>
        <v>2</v>
      </c>
      <c r="F1054" s="5">
        <f t="shared" si="375"/>
        <v>0</v>
      </c>
      <c r="G1054" s="1">
        <f t="shared" si="376"/>
        <v>1200</v>
      </c>
      <c r="H1054" s="2">
        <f t="shared" si="371"/>
        <v>0.60453400503778343</v>
      </c>
      <c r="I1054" s="6"/>
      <c r="J1054" s="2">
        <f t="shared" si="377"/>
        <v>0.79244332493702774</v>
      </c>
      <c r="K1054" s="2">
        <f t="shared" si="378"/>
        <v>0.18790931989924434</v>
      </c>
      <c r="L1054" s="2">
        <f t="shared" si="379"/>
        <v>0</v>
      </c>
      <c r="M1054" s="2">
        <f t="shared" si="380"/>
        <v>1.9647355163727925E-2</v>
      </c>
      <c r="N1054" s="63">
        <v>1573</v>
      </c>
      <c r="O1054" s="63">
        <v>373</v>
      </c>
      <c r="P1054" s="63"/>
      <c r="Q1054" s="63">
        <v>17</v>
      </c>
      <c r="R1054" s="63">
        <v>16</v>
      </c>
      <c r="S1054" s="63"/>
      <c r="T1054" s="63"/>
      <c r="U1054" s="63"/>
      <c r="V1054" s="63"/>
      <c r="W1054" s="63">
        <v>6</v>
      </c>
      <c r="X1054" s="63"/>
      <c r="Y1054" s="63"/>
      <c r="Z1054" s="63"/>
      <c r="AA1054" s="63"/>
      <c r="AB1054" s="63"/>
      <c r="AN1054" t="str">
        <f t="shared" si="372"/>
        <v>West Tisbury</v>
      </c>
      <c r="AO1054" t="s">
        <v>3056</v>
      </c>
      <c r="AP1054">
        <v>9</v>
      </c>
      <c r="AR1054" s="111">
        <v>25</v>
      </c>
      <c r="AS1054" s="113">
        <v>7</v>
      </c>
      <c r="AT1054" s="113">
        <v>35</v>
      </c>
      <c r="AU1054" s="117">
        <v>78235</v>
      </c>
      <c r="AV1054" s="117">
        <f t="shared" si="373"/>
        <v>25007</v>
      </c>
      <c r="AW1054" t="s">
        <v>1480</v>
      </c>
      <c r="AX1054">
        <f t="shared" si="381"/>
        <v>2578235</v>
      </c>
      <c r="AY1054" s="66"/>
      <c r="AZ1054" s="66"/>
      <c r="BC1054">
        <v>41.74</v>
      </c>
      <c r="BD1054">
        <v>16.73</v>
      </c>
      <c r="BE1054">
        <v>25.01</v>
      </c>
      <c r="BH1054" s="123">
        <f t="shared" si="382"/>
        <v>0.79200000000000004</v>
      </c>
      <c r="BI1054" s="123">
        <f t="shared" si="383"/>
        <v>0</v>
      </c>
      <c r="BJ1054">
        <f t="shared" si="384"/>
        <v>0</v>
      </c>
    </row>
    <row r="1055" spans="1:62" hidden="1" outlineLevel="1">
      <c r="A1055" s="64" t="s">
        <v>2940</v>
      </c>
      <c r="B1055" s="8" t="s">
        <v>1328</v>
      </c>
      <c r="C1055" s="1">
        <f t="shared" si="374"/>
        <v>9147</v>
      </c>
      <c r="D1055" s="5">
        <f>IF(N1055&gt;0, RANK(N1055,(N1055:P1055,Q1055:AE1055)),0)</f>
        <v>1</v>
      </c>
      <c r="E1055" s="5">
        <f>IF(O1055&gt;0,RANK(O1055,(N1055:P1055,Q1055:AE1055)),0)</f>
        <v>2</v>
      </c>
      <c r="F1055" s="5">
        <f t="shared" si="375"/>
        <v>0</v>
      </c>
      <c r="G1055" s="1">
        <f t="shared" si="376"/>
        <v>1192</v>
      </c>
      <c r="H1055" s="2">
        <f t="shared" si="371"/>
        <v>0.13031595058489123</v>
      </c>
      <c r="I1055" s="6"/>
      <c r="J1055" s="2">
        <f t="shared" si="377"/>
        <v>0.55635727560948944</v>
      </c>
      <c r="K1055" s="2">
        <f t="shared" si="378"/>
        <v>0.42604132502459824</v>
      </c>
      <c r="L1055" s="2">
        <f t="shared" si="379"/>
        <v>0</v>
      </c>
      <c r="M1055" s="2">
        <f t="shared" si="380"/>
        <v>1.7601399365912318E-2</v>
      </c>
      <c r="N1055" s="63">
        <v>5089</v>
      </c>
      <c r="O1055" s="63">
        <v>3897</v>
      </c>
      <c r="P1055" s="63"/>
      <c r="Q1055" s="63">
        <v>79</v>
      </c>
      <c r="R1055" s="63">
        <v>59</v>
      </c>
      <c r="S1055" s="63"/>
      <c r="T1055" s="63"/>
      <c r="U1055" s="63"/>
      <c r="V1055" s="63"/>
      <c r="W1055" s="63">
        <v>23</v>
      </c>
      <c r="X1055" s="63"/>
      <c r="Y1055" s="63"/>
      <c r="Z1055" s="63"/>
      <c r="AA1055" s="63"/>
      <c r="AB1055" s="63"/>
      <c r="AN1055" t="str">
        <f t="shared" si="372"/>
        <v>Westborough</v>
      </c>
      <c r="AO1055" s="8" t="s">
        <v>1783</v>
      </c>
      <c r="AP1055">
        <v>2</v>
      </c>
      <c r="AR1055" s="111">
        <v>25</v>
      </c>
      <c r="AS1055" s="113">
        <v>27</v>
      </c>
      <c r="AT1055" s="113">
        <v>275</v>
      </c>
      <c r="AU1055" s="117">
        <v>75015</v>
      </c>
      <c r="AV1055" s="117">
        <f t="shared" si="373"/>
        <v>25027</v>
      </c>
      <c r="AW1055" t="s">
        <v>1480</v>
      </c>
      <c r="AX1055">
        <f t="shared" si="381"/>
        <v>2575015</v>
      </c>
      <c r="AY1055" s="66"/>
      <c r="AZ1055" s="66"/>
      <c r="BC1055">
        <v>21.63</v>
      </c>
      <c r="BD1055">
        <v>1.1000000000000001</v>
      </c>
      <c r="BE1055">
        <v>20.52</v>
      </c>
      <c r="BH1055" s="123">
        <f t="shared" si="382"/>
        <v>0.55600000000000005</v>
      </c>
      <c r="BI1055" s="123">
        <f t="shared" si="383"/>
        <v>0</v>
      </c>
      <c r="BJ1055">
        <f t="shared" si="384"/>
        <v>0</v>
      </c>
    </row>
    <row r="1056" spans="1:62" hidden="1" outlineLevel="1">
      <c r="A1056" s="64" t="s">
        <v>3085</v>
      </c>
      <c r="B1056" s="8" t="s">
        <v>1328</v>
      </c>
      <c r="C1056" s="1">
        <f t="shared" si="374"/>
        <v>17882</v>
      </c>
      <c r="D1056" s="5">
        <f>IF(N1056&gt;0, RANK(N1056,(N1056:P1056,Q1056:AE1056)),0)</f>
        <v>1</v>
      </c>
      <c r="E1056" s="5">
        <f>IF(O1056&gt;0,RANK(O1056,(N1056:P1056,Q1056:AE1056)),0)</f>
        <v>2</v>
      </c>
      <c r="F1056" s="5">
        <f t="shared" si="375"/>
        <v>0</v>
      </c>
      <c r="G1056" s="1">
        <f t="shared" si="376"/>
        <v>1063</v>
      </c>
      <c r="H1056" s="2">
        <f t="shared" si="371"/>
        <v>5.9445252208925173E-2</v>
      </c>
      <c r="I1056" s="6"/>
      <c r="J1056" s="2">
        <f t="shared" si="377"/>
        <v>0.51901353316183874</v>
      </c>
      <c r="K1056" s="2">
        <f t="shared" si="378"/>
        <v>0.45956828095291352</v>
      </c>
      <c r="L1056" s="2">
        <f t="shared" si="379"/>
        <v>0</v>
      </c>
      <c r="M1056" s="2">
        <f t="shared" si="380"/>
        <v>2.1418185885247742E-2</v>
      </c>
      <c r="N1056" s="63">
        <v>9281</v>
      </c>
      <c r="O1056" s="63">
        <v>8218</v>
      </c>
      <c r="P1056" s="63"/>
      <c r="Q1056" s="63">
        <v>213</v>
      </c>
      <c r="R1056" s="63">
        <v>120</v>
      </c>
      <c r="S1056" s="63"/>
      <c r="T1056" s="63"/>
      <c r="U1056" s="63"/>
      <c r="V1056" s="63"/>
      <c r="W1056" s="63">
        <v>50</v>
      </c>
      <c r="X1056" s="63"/>
      <c r="Y1056" s="63"/>
      <c r="Z1056" s="63"/>
      <c r="AA1056" s="63"/>
      <c r="AB1056" s="63"/>
      <c r="AN1056" t="str">
        <f t="shared" si="372"/>
        <v>Westfield</v>
      </c>
      <c r="AO1056" t="s">
        <v>2870</v>
      </c>
      <c r="AP1056">
        <v>1</v>
      </c>
      <c r="AR1056" s="111">
        <v>25</v>
      </c>
      <c r="AS1056" s="113">
        <v>13</v>
      </c>
      <c r="AT1056" s="113">
        <v>105</v>
      </c>
      <c r="AU1056" s="117">
        <v>76030</v>
      </c>
      <c r="AV1056" s="117">
        <f t="shared" si="373"/>
        <v>25013</v>
      </c>
      <c r="AW1056" t="s">
        <v>1257</v>
      </c>
      <c r="AX1056">
        <f t="shared" si="381"/>
        <v>2576030</v>
      </c>
      <c r="AY1056" s="66"/>
      <c r="AZ1056" s="66"/>
      <c r="BC1056">
        <v>47.32</v>
      </c>
      <c r="BD1056">
        <v>0.74</v>
      </c>
      <c r="BE1056">
        <v>46.58</v>
      </c>
      <c r="BH1056" s="123">
        <f t="shared" si="382"/>
        <v>0.51900000000000002</v>
      </c>
      <c r="BI1056" s="123">
        <f t="shared" si="383"/>
        <v>0</v>
      </c>
      <c r="BJ1056">
        <f t="shared" si="384"/>
        <v>0</v>
      </c>
    </row>
    <row r="1057" spans="1:62" hidden="1" outlineLevel="1">
      <c r="A1057" s="64" t="s">
        <v>2838</v>
      </c>
      <c r="B1057" s="8" t="s">
        <v>1328</v>
      </c>
      <c r="C1057" s="1">
        <f t="shared" si="374"/>
        <v>12942</v>
      </c>
      <c r="D1057" s="5">
        <f>IF(N1057&gt;0, RANK(N1057,(N1057:P1057,Q1057:AE1057)),0)</f>
        <v>1</v>
      </c>
      <c r="E1057" s="5">
        <f>IF(O1057&gt;0,RANK(O1057,(N1057:P1057,Q1057:AE1057)),0)</f>
        <v>2</v>
      </c>
      <c r="F1057" s="5">
        <f t="shared" si="375"/>
        <v>0</v>
      </c>
      <c r="G1057" s="1">
        <f t="shared" si="376"/>
        <v>97</v>
      </c>
      <c r="H1057" s="2">
        <f t="shared" si="371"/>
        <v>7.4949775923350333E-3</v>
      </c>
      <c r="I1057" s="6"/>
      <c r="J1057" s="2">
        <f t="shared" si="377"/>
        <v>0.49497759233503325</v>
      </c>
      <c r="K1057" s="2">
        <f t="shared" si="378"/>
        <v>0.48748261474269822</v>
      </c>
      <c r="L1057" s="2">
        <f t="shared" si="379"/>
        <v>0</v>
      </c>
      <c r="M1057" s="2">
        <f t="shared" si="380"/>
        <v>1.7539792922268538E-2</v>
      </c>
      <c r="N1057" s="63">
        <v>6406</v>
      </c>
      <c r="O1057" s="63">
        <v>6309</v>
      </c>
      <c r="P1057" s="63"/>
      <c r="Q1057" s="63">
        <v>156</v>
      </c>
      <c r="R1057" s="63">
        <v>57</v>
      </c>
      <c r="S1057" s="63"/>
      <c r="T1057" s="63"/>
      <c r="U1057" s="63"/>
      <c r="V1057" s="63"/>
      <c r="W1057" s="63">
        <v>14</v>
      </c>
      <c r="X1057" s="63"/>
      <c r="Y1057" s="63"/>
      <c r="Z1057" s="63"/>
      <c r="AA1057" s="63"/>
      <c r="AB1057" s="63"/>
      <c r="AN1057" t="str">
        <f t="shared" si="372"/>
        <v>Westford</v>
      </c>
      <c r="AO1057" t="s">
        <v>506</v>
      </c>
      <c r="AP1057">
        <v>3</v>
      </c>
      <c r="AR1057" s="111">
        <v>25</v>
      </c>
      <c r="AS1057" s="113">
        <v>17</v>
      </c>
      <c r="AT1057" s="113">
        <v>250</v>
      </c>
      <c r="AU1057" s="117">
        <v>76135</v>
      </c>
      <c r="AV1057" s="117">
        <f t="shared" si="373"/>
        <v>25017</v>
      </c>
      <c r="AW1057" t="s">
        <v>1480</v>
      </c>
      <c r="AX1057">
        <f t="shared" si="381"/>
        <v>2576135</v>
      </c>
      <c r="AY1057" s="66"/>
      <c r="AZ1057" s="66"/>
      <c r="BC1057">
        <v>31.33</v>
      </c>
      <c r="BD1057">
        <v>0.72</v>
      </c>
      <c r="BE1057">
        <v>30.61</v>
      </c>
      <c r="BH1057" s="123">
        <f t="shared" si="382"/>
        <v>0.49399999999999999</v>
      </c>
      <c r="BI1057" s="123">
        <f t="shared" si="383"/>
        <v>0</v>
      </c>
      <c r="BJ1057">
        <f t="shared" si="384"/>
        <v>0</v>
      </c>
    </row>
    <row r="1058" spans="1:62" hidden="1" outlineLevel="1">
      <c r="A1058" s="64" t="s">
        <v>2053</v>
      </c>
      <c r="B1058" s="8" t="s">
        <v>1328</v>
      </c>
      <c r="C1058" s="1">
        <f t="shared" si="374"/>
        <v>1059</v>
      </c>
      <c r="D1058" s="5">
        <f>IF(N1058&gt;0, RANK(N1058,(N1058:P1058,Q1058:AE1058)),0)</f>
        <v>1</v>
      </c>
      <c r="E1058" s="5">
        <f>IF(O1058&gt;0,RANK(O1058,(N1058:P1058,Q1058:AE1058)),0)</f>
        <v>2</v>
      </c>
      <c r="F1058" s="5">
        <f t="shared" si="375"/>
        <v>0</v>
      </c>
      <c r="G1058" s="1">
        <f t="shared" si="376"/>
        <v>254</v>
      </c>
      <c r="H1058" s="2">
        <f t="shared" si="371"/>
        <v>0.23984891406987724</v>
      </c>
      <c r="I1058" s="6"/>
      <c r="J1058" s="2">
        <f t="shared" si="377"/>
        <v>0.60339943342776203</v>
      </c>
      <c r="K1058" s="2">
        <f t="shared" si="378"/>
        <v>0.36355051935788479</v>
      </c>
      <c r="L1058" s="2">
        <f t="shared" si="379"/>
        <v>0</v>
      </c>
      <c r="M1058" s="2">
        <f t="shared" si="380"/>
        <v>3.3050047214353173E-2</v>
      </c>
      <c r="N1058" s="63">
        <v>639</v>
      </c>
      <c r="O1058" s="63">
        <v>385</v>
      </c>
      <c r="P1058" s="63"/>
      <c r="Q1058" s="63">
        <v>16</v>
      </c>
      <c r="R1058" s="63">
        <v>18</v>
      </c>
      <c r="S1058" s="63"/>
      <c r="T1058" s="63"/>
      <c r="U1058" s="63"/>
      <c r="V1058" s="63"/>
      <c r="W1058" s="63">
        <v>1</v>
      </c>
      <c r="X1058" s="63"/>
      <c r="Y1058" s="63"/>
      <c r="Z1058" s="63"/>
      <c r="AA1058" s="63"/>
      <c r="AB1058" s="63"/>
      <c r="AN1058" t="str">
        <f t="shared" si="372"/>
        <v>Westhampton</v>
      </c>
      <c r="AO1058" t="s">
        <v>2187</v>
      </c>
      <c r="AP1058">
        <v>1</v>
      </c>
      <c r="AR1058" s="111">
        <v>25</v>
      </c>
      <c r="AS1058" s="113">
        <v>15</v>
      </c>
      <c r="AT1058" s="113">
        <v>90</v>
      </c>
      <c r="AU1058" s="117">
        <v>76380</v>
      </c>
      <c r="AV1058" s="117">
        <f t="shared" si="373"/>
        <v>25015</v>
      </c>
      <c r="AW1058" t="s">
        <v>1480</v>
      </c>
      <c r="AX1058">
        <f t="shared" si="381"/>
        <v>2576380</v>
      </c>
      <c r="AY1058" s="66"/>
      <c r="AZ1058" s="66"/>
      <c r="BC1058">
        <v>27.34</v>
      </c>
      <c r="BD1058">
        <v>0.2</v>
      </c>
      <c r="BE1058">
        <v>27.14</v>
      </c>
      <c r="BH1058" s="123">
        <f t="shared" si="382"/>
        <v>0.60299999999999998</v>
      </c>
      <c r="BI1058" s="123">
        <f t="shared" si="383"/>
        <v>0</v>
      </c>
      <c r="BJ1058">
        <f t="shared" si="384"/>
        <v>0</v>
      </c>
    </row>
    <row r="1059" spans="1:62" hidden="1" outlineLevel="1">
      <c r="A1059" s="64" t="s">
        <v>3101</v>
      </c>
      <c r="B1059" s="8" t="s">
        <v>1328</v>
      </c>
      <c r="C1059" s="1">
        <f t="shared" si="374"/>
        <v>4294</v>
      </c>
      <c r="D1059" s="5">
        <f>IF(N1059&gt;0, RANK(N1059,(N1059:P1059,Q1059:AE1059)),0)</f>
        <v>2</v>
      </c>
      <c r="E1059" s="5">
        <f>IF(O1059&gt;0,RANK(O1059,(N1059:P1059,Q1059:AE1059)),0)</f>
        <v>1</v>
      </c>
      <c r="F1059" s="5">
        <f t="shared" si="375"/>
        <v>0</v>
      </c>
      <c r="G1059" s="1">
        <f t="shared" si="376"/>
        <v>301</v>
      </c>
      <c r="H1059" s="2">
        <f t="shared" si="371"/>
        <v>7.0097810898928734E-2</v>
      </c>
      <c r="I1059" s="6"/>
      <c r="J1059" s="2">
        <f t="shared" si="377"/>
        <v>0.45342338146250583</v>
      </c>
      <c r="K1059" s="2">
        <f t="shared" si="378"/>
        <v>0.52352119236143457</v>
      </c>
      <c r="L1059" s="2">
        <f t="shared" si="379"/>
        <v>0</v>
      </c>
      <c r="M1059" s="2">
        <f t="shared" si="380"/>
        <v>2.3055426176059601E-2</v>
      </c>
      <c r="N1059" s="63">
        <v>1947</v>
      </c>
      <c r="O1059" s="63">
        <v>2248</v>
      </c>
      <c r="P1059" s="63"/>
      <c r="Q1059" s="63">
        <v>49</v>
      </c>
      <c r="R1059" s="63">
        <v>42</v>
      </c>
      <c r="S1059" s="63"/>
      <c r="T1059" s="63"/>
      <c r="U1059" s="63"/>
      <c r="V1059" s="63"/>
      <c r="W1059" s="63">
        <v>8</v>
      </c>
      <c r="X1059" s="63"/>
      <c r="Y1059" s="63"/>
      <c r="Z1059" s="63"/>
      <c r="AA1059" s="63"/>
      <c r="AB1059" s="63"/>
      <c r="AN1059" t="str">
        <f t="shared" si="372"/>
        <v>Westminster</v>
      </c>
      <c r="AO1059" s="8" t="s">
        <v>1783</v>
      </c>
      <c r="AP1059">
        <v>3</v>
      </c>
      <c r="AR1059" s="111">
        <v>25</v>
      </c>
      <c r="AS1059" s="113">
        <v>27</v>
      </c>
      <c r="AT1059" s="113">
        <v>290</v>
      </c>
      <c r="AU1059" s="117">
        <v>77010</v>
      </c>
      <c r="AV1059" s="117">
        <f t="shared" si="373"/>
        <v>25027</v>
      </c>
      <c r="AW1059" t="s">
        <v>1480</v>
      </c>
      <c r="AX1059">
        <f t="shared" si="381"/>
        <v>2577010</v>
      </c>
      <c r="AY1059" s="66"/>
      <c r="AZ1059" s="66"/>
      <c r="BC1059">
        <v>37.33</v>
      </c>
      <c r="BD1059">
        <v>1.83</v>
      </c>
      <c r="BE1059">
        <v>35.51</v>
      </c>
      <c r="BH1059" s="123">
        <f t="shared" si="382"/>
        <v>0</v>
      </c>
      <c r="BI1059" s="123">
        <f t="shared" si="383"/>
        <v>0.52300000000000002</v>
      </c>
      <c r="BJ1059">
        <f t="shared" si="384"/>
        <v>0</v>
      </c>
    </row>
    <row r="1060" spans="1:62" hidden="1" outlineLevel="1">
      <c r="A1060" s="64" t="s">
        <v>1438</v>
      </c>
      <c r="B1060" s="8" t="s">
        <v>1328</v>
      </c>
      <c r="C1060" s="1">
        <f t="shared" si="374"/>
        <v>6695</v>
      </c>
      <c r="D1060" s="5">
        <f>IF(N1060&gt;0, RANK(N1060,(N1060:P1060,Q1060:AE1060)),0)</f>
        <v>1</v>
      </c>
      <c r="E1060" s="5">
        <f>IF(O1060&gt;0,RANK(O1060,(N1060:P1060,Q1060:AE1060)),0)</f>
        <v>2</v>
      </c>
      <c r="F1060" s="5">
        <f t="shared" si="375"/>
        <v>0</v>
      </c>
      <c r="G1060" s="1">
        <f t="shared" si="376"/>
        <v>253</v>
      </c>
      <c r="H1060" s="2">
        <f t="shared" ref="H1060:H1123" si="385">IF(C1060&gt;0,G1060/C1060,0)</f>
        <v>3.7789395070948466E-2</v>
      </c>
      <c r="I1060" s="6"/>
      <c r="J1060" s="2">
        <f t="shared" si="377"/>
        <v>0.51232262882748325</v>
      </c>
      <c r="K1060" s="2">
        <f t="shared" si="378"/>
        <v>0.47453323375653472</v>
      </c>
      <c r="L1060" s="2">
        <f t="shared" si="379"/>
        <v>0</v>
      </c>
      <c r="M1060" s="2">
        <f t="shared" si="380"/>
        <v>1.3144137415982027E-2</v>
      </c>
      <c r="N1060" s="63">
        <v>3430</v>
      </c>
      <c r="O1060" s="63">
        <v>3177</v>
      </c>
      <c r="P1060" s="63"/>
      <c r="Q1060" s="63">
        <v>45</v>
      </c>
      <c r="R1060" s="63">
        <v>27</v>
      </c>
      <c r="S1060" s="63"/>
      <c r="T1060" s="63"/>
      <c r="U1060" s="63"/>
      <c r="V1060" s="63"/>
      <c r="W1060" s="63">
        <v>16</v>
      </c>
      <c r="X1060" s="63"/>
      <c r="Y1060" s="63"/>
      <c r="Z1060" s="63"/>
      <c r="AA1060" s="63"/>
      <c r="AB1060" s="63"/>
      <c r="AN1060" t="str">
        <f t="shared" ref="AN1060:AN1119" si="386">A1060</f>
        <v>Weston</v>
      </c>
      <c r="AO1060" t="s">
        <v>506</v>
      </c>
      <c r="AP1060">
        <v>5</v>
      </c>
      <c r="AR1060" s="111">
        <v>25</v>
      </c>
      <c r="AS1060" s="113">
        <v>17</v>
      </c>
      <c r="AT1060" s="113">
        <v>255</v>
      </c>
      <c r="AU1060" s="117">
        <v>77255</v>
      </c>
      <c r="AV1060" s="117">
        <f t="shared" si="373"/>
        <v>25017</v>
      </c>
      <c r="AW1060" t="s">
        <v>1480</v>
      </c>
      <c r="AX1060">
        <f t="shared" si="381"/>
        <v>2577255</v>
      </c>
      <c r="AY1060" s="66"/>
      <c r="AZ1060" s="66"/>
      <c r="BC1060">
        <v>17.329999999999998</v>
      </c>
      <c r="BD1060">
        <v>0.32</v>
      </c>
      <c r="BE1060">
        <v>17.02</v>
      </c>
      <c r="BH1060" s="123">
        <f t="shared" si="382"/>
        <v>0.51200000000000001</v>
      </c>
      <c r="BI1060" s="123">
        <f t="shared" si="383"/>
        <v>0</v>
      </c>
      <c r="BJ1060">
        <f t="shared" si="384"/>
        <v>0</v>
      </c>
    </row>
    <row r="1061" spans="1:62" hidden="1" outlineLevel="1">
      <c r="A1061" s="64" t="s">
        <v>2204</v>
      </c>
      <c r="B1061" s="8" t="s">
        <v>1328</v>
      </c>
      <c r="C1061" s="1">
        <f t="shared" si="374"/>
        <v>8623</v>
      </c>
      <c r="D1061" s="5">
        <f>IF(N1061&gt;0, RANK(N1061,(N1061:P1061,Q1061:AE1061)),0)</f>
        <v>1</v>
      </c>
      <c r="E1061" s="5">
        <f>IF(O1061&gt;0,RANK(O1061,(N1061:P1061,Q1061:AE1061)),0)</f>
        <v>2</v>
      </c>
      <c r="F1061" s="5">
        <f t="shared" si="375"/>
        <v>0</v>
      </c>
      <c r="G1061" s="1">
        <f t="shared" si="376"/>
        <v>1709</v>
      </c>
      <c r="H1061" s="2">
        <f t="shared" si="385"/>
        <v>0.19819088484286213</v>
      </c>
      <c r="I1061" s="6"/>
      <c r="J1061" s="2">
        <f t="shared" si="377"/>
        <v>0.59086164907804706</v>
      </c>
      <c r="K1061" s="2">
        <f t="shared" si="378"/>
        <v>0.39267076423518499</v>
      </c>
      <c r="L1061" s="2">
        <f t="shared" si="379"/>
        <v>0</v>
      </c>
      <c r="M1061" s="2">
        <f t="shared" si="380"/>
        <v>1.6467586686767954E-2</v>
      </c>
      <c r="N1061" s="63">
        <v>5095</v>
      </c>
      <c r="O1061" s="63">
        <v>3386</v>
      </c>
      <c r="P1061" s="63"/>
      <c r="Q1061" s="63">
        <v>102</v>
      </c>
      <c r="R1061" s="63">
        <v>40</v>
      </c>
      <c r="S1061" s="63"/>
      <c r="T1061" s="63"/>
      <c r="U1061" s="63"/>
      <c r="V1061" s="63"/>
      <c r="W1061" s="63">
        <v>0</v>
      </c>
      <c r="X1061" s="63"/>
      <c r="Y1061" s="63"/>
      <c r="Z1061" s="63"/>
      <c r="AA1061" s="63"/>
      <c r="AB1061" s="63"/>
      <c r="AN1061" t="str">
        <f t="shared" si="386"/>
        <v>Westport</v>
      </c>
      <c r="AO1061" t="s">
        <v>2226</v>
      </c>
      <c r="AP1061">
        <v>9</v>
      </c>
      <c r="AR1061" s="111">
        <v>25</v>
      </c>
      <c r="AS1061" s="113">
        <v>5</v>
      </c>
      <c r="AT1061" s="113">
        <v>100</v>
      </c>
      <c r="AU1061" s="117">
        <v>77570</v>
      </c>
      <c r="AV1061" s="117">
        <f t="shared" si="373"/>
        <v>25005</v>
      </c>
      <c r="AW1061" t="s">
        <v>1480</v>
      </c>
      <c r="AX1061">
        <f t="shared" si="381"/>
        <v>2577570</v>
      </c>
      <c r="AY1061" s="66"/>
      <c r="AZ1061" s="66"/>
      <c r="BC1061">
        <v>64.39</v>
      </c>
      <c r="BD1061">
        <v>14.34</v>
      </c>
      <c r="BE1061">
        <v>50.05</v>
      </c>
      <c r="BH1061" s="123">
        <f t="shared" si="382"/>
        <v>0.59</v>
      </c>
      <c r="BI1061" s="123">
        <f t="shared" si="383"/>
        <v>0</v>
      </c>
      <c r="BJ1061">
        <f t="shared" si="384"/>
        <v>0</v>
      </c>
    </row>
    <row r="1062" spans="1:62" hidden="1" outlineLevel="1">
      <c r="A1062" s="64" t="s">
        <v>2060</v>
      </c>
      <c r="B1062" s="8" t="s">
        <v>1328</v>
      </c>
      <c r="C1062" s="1">
        <f t="shared" si="374"/>
        <v>9088</v>
      </c>
      <c r="D1062" s="5">
        <f>IF(N1062&gt;0, RANK(N1062,(N1062:P1062,Q1062:AE1062)),0)</f>
        <v>2</v>
      </c>
      <c r="E1062" s="5">
        <f>IF(O1062&gt;0,RANK(O1062,(N1062:P1062,Q1062:AE1062)),0)</f>
        <v>1</v>
      </c>
      <c r="F1062" s="5">
        <f t="shared" si="375"/>
        <v>0</v>
      </c>
      <c r="G1062" s="1">
        <f t="shared" si="376"/>
        <v>182</v>
      </c>
      <c r="H1062" s="2">
        <f t="shared" si="385"/>
        <v>2.0026408450704226E-2</v>
      </c>
      <c r="I1062" s="6"/>
      <c r="J1062" s="2">
        <f t="shared" si="377"/>
        <v>0.48338468309859156</v>
      </c>
      <c r="K1062" s="2">
        <f t="shared" si="378"/>
        <v>0.50341109154929575</v>
      </c>
      <c r="L1062" s="2">
        <f t="shared" si="379"/>
        <v>0</v>
      </c>
      <c r="M1062" s="2">
        <f t="shared" si="380"/>
        <v>1.3204225352112742E-2</v>
      </c>
      <c r="N1062" s="63">
        <v>4393</v>
      </c>
      <c r="O1062" s="63">
        <v>4575</v>
      </c>
      <c r="P1062" s="63"/>
      <c r="Q1062" s="63">
        <v>70</v>
      </c>
      <c r="R1062" s="63">
        <v>38</v>
      </c>
      <c r="S1062" s="63"/>
      <c r="T1062" s="63"/>
      <c r="U1062" s="63"/>
      <c r="V1062" s="63"/>
      <c r="W1062" s="63">
        <v>12</v>
      </c>
      <c r="X1062" s="63"/>
      <c r="Y1062" s="63"/>
      <c r="Z1062" s="63"/>
      <c r="AA1062" s="63"/>
      <c r="AB1062" s="63"/>
      <c r="AN1062" t="str">
        <f t="shared" si="386"/>
        <v>Westwood</v>
      </c>
      <c r="AO1062" t="s">
        <v>760</v>
      </c>
      <c r="AP1062">
        <v>8</v>
      </c>
      <c r="AR1062" s="111">
        <v>25</v>
      </c>
      <c r="AS1062" s="113">
        <v>21</v>
      </c>
      <c r="AT1062" s="113">
        <v>130</v>
      </c>
      <c r="AU1062" s="117">
        <v>78690</v>
      </c>
      <c r="AV1062" s="117">
        <f t="shared" si="373"/>
        <v>25021</v>
      </c>
      <c r="AW1062" t="s">
        <v>1480</v>
      </c>
      <c r="AX1062">
        <f t="shared" si="381"/>
        <v>2578690</v>
      </c>
      <c r="AY1062" s="66"/>
      <c r="AZ1062" s="66"/>
      <c r="BC1062">
        <v>11.12</v>
      </c>
      <c r="BD1062">
        <v>0.15</v>
      </c>
      <c r="BE1062">
        <v>10.97</v>
      </c>
      <c r="BH1062" s="123">
        <f t="shared" si="382"/>
        <v>0</v>
      </c>
      <c r="BI1062" s="123">
        <f t="shared" si="383"/>
        <v>0.503</v>
      </c>
      <c r="BJ1062">
        <f t="shared" si="384"/>
        <v>0</v>
      </c>
    </row>
    <row r="1063" spans="1:62" hidden="1" outlineLevel="1">
      <c r="A1063" s="64" t="s">
        <v>1543</v>
      </c>
      <c r="B1063" s="8" t="s">
        <v>1328</v>
      </c>
      <c r="C1063" s="1">
        <f t="shared" si="374"/>
        <v>27985</v>
      </c>
      <c r="D1063" s="5">
        <f>IF(N1063&gt;0, RANK(N1063,(N1063:P1063,Q1063:AE1063)),0)</f>
        <v>1</v>
      </c>
      <c r="E1063" s="5">
        <f>IF(O1063&gt;0,RANK(O1063,(N1063:P1063,Q1063:AE1063)),0)</f>
        <v>2</v>
      </c>
      <c r="F1063" s="5">
        <f t="shared" si="375"/>
        <v>0</v>
      </c>
      <c r="G1063" s="1">
        <f t="shared" si="376"/>
        <v>2804</v>
      </c>
      <c r="H1063" s="2">
        <f t="shared" si="385"/>
        <v>0.10019653385742362</v>
      </c>
      <c r="I1063" s="6"/>
      <c r="J1063" s="2">
        <f t="shared" si="377"/>
        <v>0.541933178488476</v>
      </c>
      <c r="K1063" s="2">
        <f t="shared" si="378"/>
        <v>0.44173664463105233</v>
      </c>
      <c r="L1063" s="2">
        <f t="shared" si="379"/>
        <v>0</v>
      </c>
      <c r="M1063" s="2">
        <f t="shared" si="380"/>
        <v>1.633017688047167E-2</v>
      </c>
      <c r="N1063" s="63">
        <v>15166</v>
      </c>
      <c r="O1063" s="63">
        <v>12362</v>
      </c>
      <c r="P1063" s="63"/>
      <c r="Q1063" s="63">
        <v>226</v>
      </c>
      <c r="R1063" s="63">
        <v>139</v>
      </c>
      <c r="S1063" s="63"/>
      <c r="T1063" s="63"/>
      <c r="U1063" s="63"/>
      <c r="V1063" s="63"/>
      <c r="W1063" s="63">
        <v>92</v>
      </c>
      <c r="X1063" s="63"/>
      <c r="Y1063" s="63"/>
      <c r="Z1063" s="63"/>
      <c r="AA1063" s="63"/>
      <c r="AB1063" s="63"/>
      <c r="AN1063" t="str">
        <f t="shared" si="386"/>
        <v>Weymouth</v>
      </c>
      <c r="AO1063" t="s">
        <v>760</v>
      </c>
      <c r="AP1063">
        <v>8</v>
      </c>
      <c r="AR1063" s="111">
        <v>25</v>
      </c>
      <c r="AS1063" s="113">
        <v>21</v>
      </c>
      <c r="AT1063" s="113">
        <v>135</v>
      </c>
      <c r="AU1063" s="117">
        <v>78865</v>
      </c>
      <c r="AV1063" s="117">
        <f t="shared" ref="AV1063:AV1126" si="387">AR1063*1000+AS1063</f>
        <v>25021</v>
      </c>
      <c r="AW1063" t="s">
        <v>1257</v>
      </c>
      <c r="AX1063">
        <f t="shared" si="381"/>
        <v>2578865</v>
      </c>
      <c r="AY1063" s="66"/>
      <c r="AZ1063" s="66"/>
      <c r="BC1063">
        <v>21.61</v>
      </c>
      <c r="BD1063">
        <v>4.5999999999999996</v>
      </c>
      <c r="BE1063">
        <v>17.010000000000002</v>
      </c>
      <c r="BH1063" s="123">
        <f t="shared" si="382"/>
        <v>0.54100000000000004</v>
      </c>
      <c r="BI1063" s="123">
        <f t="shared" si="383"/>
        <v>0</v>
      </c>
      <c r="BJ1063">
        <f t="shared" si="384"/>
        <v>0</v>
      </c>
    </row>
    <row r="1064" spans="1:62" hidden="1" outlineLevel="1">
      <c r="A1064" s="64" t="s">
        <v>2873</v>
      </c>
      <c r="B1064" s="8" t="s">
        <v>1328</v>
      </c>
      <c r="C1064" s="1">
        <f t="shared" si="374"/>
        <v>961</v>
      </c>
      <c r="D1064" s="5">
        <f>IF(N1064&gt;0, RANK(N1064,(N1064:P1064,Q1064:AE1064)),0)</f>
        <v>1</v>
      </c>
      <c r="E1064" s="5">
        <f>IF(O1064&gt;0,RANK(O1064,(N1064:P1064,Q1064:AE1064)),0)</f>
        <v>2</v>
      </c>
      <c r="F1064" s="5">
        <f t="shared" si="375"/>
        <v>0</v>
      </c>
      <c r="G1064" s="1">
        <f t="shared" si="376"/>
        <v>326</v>
      </c>
      <c r="H1064" s="2">
        <f t="shared" si="385"/>
        <v>0.33922996878251821</v>
      </c>
      <c r="I1064" s="6"/>
      <c r="J1064" s="2">
        <f t="shared" si="377"/>
        <v>0.65244536940686781</v>
      </c>
      <c r="K1064" s="2">
        <f t="shared" si="378"/>
        <v>0.31321540062434966</v>
      </c>
      <c r="L1064" s="2">
        <f t="shared" si="379"/>
        <v>0</v>
      </c>
      <c r="M1064" s="2">
        <f t="shared" si="380"/>
        <v>3.4339229968782525E-2</v>
      </c>
      <c r="N1064" s="63">
        <v>627</v>
      </c>
      <c r="O1064" s="63">
        <v>301</v>
      </c>
      <c r="P1064" s="63"/>
      <c r="Q1064" s="63">
        <v>14</v>
      </c>
      <c r="R1064" s="63">
        <v>19</v>
      </c>
      <c r="S1064" s="63"/>
      <c r="T1064" s="63"/>
      <c r="U1064" s="63"/>
      <c r="V1064" s="63"/>
      <c r="W1064" s="63">
        <v>0</v>
      </c>
      <c r="X1064" s="63"/>
      <c r="Y1064" s="63"/>
      <c r="Z1064" s="63"/>
      <c r="AA1064" s="63"/>
      <c r="AB1064" s="63"/>
      <c r="AN1064" t="str">
        <f t="shared" si="386"/>
        <v>Whately</v>
      </c>
      <c r="AO1064" t="s">
        <v>1146</v>
      </c>
      <c r="AP1064">
        <v>2</v>
      </c>
      <c r="AR1064" s="111">
        <v>25</v>
      </c>
      <c r="AS1064" s="113">
        <v>11</v>
      </c>
      <c r="AT1064" s="113">
        <v>130</v>
      </c>
      <c r="AU1064" s="117">
        <v>79110</v>
      </c>
      <c r="AV1064" s="117">
        <f t="shared" si="387"/>
        <v>25011</v>
      </c>
      <c r="AW1064" t="s">
        <v>1480</v>
      </c>
      <c r="AX1064">
        <f t="shared" si="381"/>
        <v>2579110</v>
      </c>
      <c r="AY1064" s="66"/>
      <c r="AZ1064" s="66"/>
      <c r="BC1064">
        <v>20.66</v>
      </c>
      <c r="BD1064">
        <v>0.48</v>
      </c>
      <c r="BE1064">
        <v>20.18</v>
      </c>
      <c r="BH1064" s="123">
        <f t="shared" si="382"/>
        <v>0.65200000000000002</v>
      </c>
      <c r="BI1064" s="123">
        <f t="shared" si="383"/>
        <v>0</v>
      </c>
      <c r="BJ1064">
        <f t="shared" si="384"/>
        <v>0</v>
      </c>
    </row>
    <row r="1065" spans="1:62" hidden="1" outlineLevel="1">
      <c r="A1065" s="64" t="s">
        <v>2457</v>
      </c>
      <c r="B1065" s="8" t="s">
        <v>1328</v>
      </c>
      <c r="C1065" s="1">
        <f t="shared" si="374"/>
        <v>7457</v>
      </c>
      <c r="D1065" s="5">
        <f>IF(N1065&gt;0, RANK(N1065,(N1065:P1065,Q1065:AE1065)),0)</f>
        <v>2</v>
      </c>
      <c r="E1065" s="5">
        <f>IF(O1065&gt;0,RANK(O1065,(N1065:P1065,Q1065:AE1065)),0)</f>
        <v>1</v>
      </c>
      <c r="F1065" s="5">
        <f t="shared" si="375"/>
        <v>0</v>
      </c>
      <c r="G1065" s="1">
        <f t="shared" si="376"/>
        <v>1</v>
      </c>
      <c r="H1065" s="2">
        <f t="shared" si="385"/>
        <v>1.3410218586562962E-4</v>
      </c>
      <c r="I1065" s="6"/>
      <c r="J1065" s="2">
        <f t="shared" si="377"/>
        <v>0.49014348933887625</v>
      </c>
      <c r="K1065" s="2">
        <f t="shared" si="378"/>
        <v>0.49027759152474187</v>
      </c>
      <c r="L1065" s="2">
        <f t="shared" si="379"/>
        <v>0</v>
      </c>
      <c r="M1065" s="2">
        <f t="shared" si="380"/>
        <v>1.9578919136381823E-2</v>
      </c>
      <c r="N1065" s="63">
        <v>3655</v>
      </c>
      <c r="O1065" s="63">
        <v>3656</v>
      </c>
      <c r="P1065" s="63"/>
      <c r="Q1065" s="63">
        <v>74</v>
      </c>
      <c r="R1065" s="63">
        <v>43</v>
      </c>
      <c r="S1065" s="63"/>
      <c r="T1065" s="63"/>
      <c r="U1065" s="63"/>
      <c r="V1065" s="63"/>
      <c r="W1065" s="63">
        <v>29</v>
      </c>
      <c r="X1065" s="63"/>
      <c r="Y1065" s="63"/>
      <c r="Z1065" s="63"/>
      <c r="AA1065" s="63"/>
      <c r="AB1065" s="63"/>
      <c r="AN1065" t="str">
        <f t="shared" si="386"/>
        <v>Whitman</v>
      </c>
      <c r="AO1065" t="s">
        <v>234</v>
      </c>
      <c r="AP1065">
        <v>8</v>
      </c>
      <c r="AR1065" s="111">
        <v>25</v>
      </c>
      <c r="AS1065" s="113">
        <v>23</v>
      </c>
      <c r="AT1065" s="113">
        <v>135</v>
      </c>
      <c r="AU1065" s="117">
        <v>79530</v>
      </c>
      <c r="AV1065" s="117">
        <f t="shared" si="387"/>
        <v>25023</v>
      </c>
      <c r="AW1065" t="s">
        <v>1480</v>
      </c>
      <c r="AX1065">
        <f t="shared" si="381"/>
        <v>2579530</v>
      </c>
      <c r="AY1065" s="66"/>
      <c r="AZ1065" s="66"/>
      <c r="BC1065">
        <v>6.97</v>
      </c>
      <c r="BD1065">
        <v>0.01</v>
      </c>
      <c r="BE1065">
        <v>6.96</v>
      </c>
      <c r="BH1065" s="123">
        <f t="shared" si="382"/>
        <v>0</v>
      </c>
      <c r="BI1065" s="123">
        <f t="shared" si="383"/>
        <v>0.49</v>
      </c>
      <c r="BJ1065">
        <f t="shared" si="384"/>
        <v>0</v>
      </c>
    </row>
    <row r="1066" spans="1:62" hidden="1" outlineLevel="1">
      <c r="A1066" s="64" t="s">
        <v>3070</v>
      </c>
      <c r="B1066" s="8" t="s">
        <v>1328</v>
      </c>
      <c r="C1066" s="1">
        <f t="shared" si="374"/>
        <v>8218</v>
      </c>
      <c r="D1066" s="5">
        <f>IF(N1066&gt;0, RANK(N1066,(N1066:P1066,Q1066:AE1066)),0)</f>
        <v>2</v>
      </c>
      <c r="E1066" s="5">
        <f>IF(O1066&gt;0,RANK(O1066,(N1066:P1066,Q1066:AE1066)),0)</f>
        <v>1</v>
      </c>
      <c r="F1066" s="5">
        <f t="shared" si="375"/>
        <v>0</v>
      </c>
      <c r="G1066" s="1">
        <f t="shared" si="376"/>
        <v>588</v>
      </c>
      <c r="H1066" s="2">
        <f t="shared" si="385"/>
        <v>7.1550255536626917E-2</v>
      </c>
      <c r="I1066" s="6"/>
      <c r="J1066" s="2">
        <f t="shared" si="377"/>
        <v>0.45582866877585787</v>
      </c>
      <c r="K1066" s="2">
        <f t="shared" si="378"/>
        <v>0.52737892431248479</v>
      </c>
      <c r="L1066" s="2">
        <f t="shared" si="379"/>
        <v>0</v>
      </c>
      <c r="M1066" s="2">
        <f t="shared" si="380"/>
        <v>1.6792406911657287E-2</v>
      </c>
      <c r="N1066" s="63">
        <v>3746</v>
      </c>
      <c r="O1066" s="63">
        <v>4334</v>
      </c>
      <c r="P1066" s="63"/>
      <c r="Q1066" s="63">
        <v>87</v>
      </c>
      <c r="R1066" s="63">
        <v>41</v>
      </c>
      <c r="S1066" s="63"/>
      <c r="T1066" s="63"/>
      <c r="U1066" s="63"/>
      <c r="V1066" s="63"/>
      <c r="W1066" s="63">
        <v>10</v>
      </c>
      <c r="X1066" s="63"/>
      <c r="Y1066" s="63"/>
      <c r="Z1066" s="63"/>
      <c r="AA1066" s="63"/>
      <c r="AB1066" s="63"/>
      <c r="AN1066" t="str">
        <f t="shared" si="386"/>
        <v>Wilbraham</v>
      </c>
      <c r="AO1066" t="s">
        <v>2870</v>
      </c>
      <c r="AP1066">
        <v>1</v>
      </c>
      <c r="AR1066" s="111">
        <v>25</v>
      </c>
      <c r="AS1066" s="113">
        <v>13</v>
      </c>
      <c r="AT1066" s="113">
        <v>115</v>
      </c>
      <c r="AU1066" s="117">
        <v>79740</v>
      </c>
      <c r="AV1066" s="117">
        <f t="shared" si="387"/>
        <v>25013</v>
      </c>
      <c r="AW1066" t="s">
        <v>1480</v>
      </c>
      <c r="AX1066">
        <f t="shared" si="381"/>
        <v>2579740</v>
      </c>
      <c r="AY1066" s="66"/>
      <c r="AZ1066" s="66"/>
      <c r="BC1066">
        <v>22.42</v>
      </c>
      <c r="BD1066">
        <v>0.2</v>
      </c>
      <c r="BE1066">
        <v>22.22</v>
      </c>
      <c r="BH1066" s="123">
        <f t="shared" si="382"/>
        <v>0</v>
      </c>
      <c r="BI1066" s="123">
        <f t="shared" si="383"/>
        <v>0.52700000000000002</v>
      </c>
      <c r="BJ1066">
        <f t="shared" si="384"/>
        <v>0</v>
      </c>
    </row>
    <row r="1067" spans="1:62" hidden="1" outlineLevel="1">
      <c r="A1067" s="64" t="s">
        <v>65</v>
      </c>
      <c r="B1067" s="8" t="s">
        <v>1328</v>
      </c>
      <c r="C1067" s="1">
        <f t="shared" si="374"/>
        <v>1628</v>
      </c>
      <c r="D1067" s="5">
        <f>IF(N1067&gt;0, RANK(N1067,(N1067:P1067,Q1067:AE1067)),0)</f>
        <v>1</v>
      </c>
      <c r="E1067" s="5">
        <f>IF(O1067&gt;0,RANK(O1067,(N1067:P1067,Q1067:AE1067)),0)</f>
        <v>2</v>
      </c>
      <c r="F1067" s="5">
        <f t="shared" si="375"/>
        <v>0</v>
      </c>
      <c r="G1067" s="1">
        <f t="shared" si="376"/>
        <v>915</v>
      </c>
      <c r="H1067" s="2">
        <f t="shared" si="385"/>
        <v>0.56203931203931201</v>
      </c>
      <c r="I1067" s="6"/>
      <c r="J1067" s="2">
        <f t="shared" si="377"/>
        <v>0.76167076167076164</v>
      </c>
      <c r="K1067" s="2">
        <f t="shared" si="378"/>
        <v>0.19963144963144963</v>
      </c>
      <c r="L1067" s="2">
        <f t="shared" si="379"/>
        <v>0</v>
      </c>
      <c r="M1067" s="2">
        <f t="shared" si="380"/>
        <v>3.8697788697788726E-2</v>
      </c>
      <c r="N1067" s="63">
        <v>1240</v>
      </c>
      <c r="O1067" s="63">
        <v>325</v>
      </c>
      <c r="P1067" s="63"/>
      <c r="Q1067" s="63">
        <v>17</v>
      </c>
      <c r="R1067" s="63">
        <v>43</v>
      </c>
      <c r="S1067" s="63"/>
      <c r="T1067" s="63"/>
      <c r="U1067" s="63"/>
      <c r="V1067" s="63"/>
      <c r="W1067" s="63">
        <v>3</v>
      </c>
      <c r="X1067" s="63"/>
      <c r="Y1067" s="63"/>
      <c r="Z1067" s="63"/>
      <c r="AA1067" s="63"/>
      <c r="AB1067" s="63"/>
      <c r="AN1067" t="str">
        <f t="shared" si="386"/>
        <v>Williamsburg</v>
      </c>
      <c r="AO1067" t="s">
        <v>2187</v>
      </c>
      <c r="AP1067">
        <v>1</v>
      </c>
      <c r="AR1067" s="111">
        <v>25</v>
      </c>
      <c r="AS1067" s="113">
        <v>15</v>
      </c>
      <c r="AT1067" s="113">
        <v>95</v>
      </c>
      <c r="AU1067" s="117">
        <v>79915</v>
      </c>
      <c r="AV1067" s="117">
        <f t="shared" si="387"/>
        <v>25015</v>
      </c>
      <c r="AW1067" t="s">
        <v>1480</v>
      </c>
      <c r="AX1067">
        <f t="shared" si="381"/>
        <v>2579915</v>
      </c>
      <c r="AY1067" s="66"/>
      <c r="AZ1067" s="66"/>
      <c r="BC1067">
        <v>25.71</v>
      </c>
      <c r="BD1067">
        <v>0.09</v>
      </c>
      <c r="BE1067">
        <v>25.63</v>
      </c>
      <c r="BH1067" s="123">
        <f t="shared" si="382"/>
        <v>0.76100000000000001</v>
      </c>
      <c r="BI1067" s="123">
        <f t="shared" si="383"/>
        <v>0</v>
      </c>
      <c r="BJ1067">
        <f t="shared" si="384"/>
        <v>0</v>
      </c>
    </row>
    <row r="1068" spans="1:62" hidden="1" outlineLevel="1">
      <c r="A1068" s="64" t="s">
        <v>1509</v>
      </c>
      <c r="B1068" s="8" t="s">
        <v>1328</v>
      </c>
      <c r="C1068" s="1">
        <f t="shared" si="374"/>
        <v>3797</v>
      </c>
      <c r="D1068" s="5">
        <f>IF(N1068&gt;0, RANK(N1068,(N1068:P1068,Q1068:AE1068)),0)</f>
        <v>1</v>
      </c>
      <c r="E1068" s="5">
        <f>IF(O1068&gt;0,RANK(O1068,(N1068:P1068,Q1068:AE1068)),0)</f>
        <v>2</v>
      </c>
      <c r="F1068" s="5">
        <f t="shared" si="375"/>
        <v>0</v>
      </c>
      <c r="G1068" s="1">
        <f t="shared" si="376"/>
        <v>2424</v>
      </c>
      <c r="H1068" s="2">
        <f t="shared" si="385"/>
        <v>0.63839873584408746</v>
      </c>
      <c r="I1068" s="6"/>
      <c r="J1068" s="2">
        <f t="shared" si="377"/>
        <v>0.80853305240979723</v>
      </c>
      <c r="K1068" s="2">
        <f t="shared" si="378"/>
        <v>0.17013431656570976</v>
      </c>
      <c r="L1068" s="2">
        <f t="shared" si="379"/>
        <v>0</v>
      </c>
      <c r="M1068" s="2">
        <f t="shared" si="380"/>
        <v>2.133263102449301E-2</v>
      </c>
      <c r="N1068" s="63">
        <v>3070</v>
      </c>
      <c r="O1068" s="63">
        <v>646</v>
      </c>
      <c r="P1068" s="63"/>
      <c r="Q1068" s="63">
        <v>37</v>
      </c>
      <c r="R1068" s="63">
        <v>36</v>
      </c>
      <c r="S1068" s="63"/>
      <c r="T1068" s="63"/>
      <c r="U1068" s="63"/>
      <c r="V1068" s="63"/>
      <c r="W1068" s="63">
        <v>8</v>
      </c>
      <c r="X1068" s="63"/>
      <c r="Y1068" s="63"/>
      <c r="Z1068" s="63"/>
      <c r="AA1068" s="63"/>
      <c r="AB1068" s="63"/>
      <c r="AN1068" t="str">
        <f t="shared" si="386"/>
        <v>Williamstown</v>
      </c>
      <c r="AO1068" t="s">
        <v>2326</v>
      </c>
      <c r="AP1068">
        <v>1</v>
      </c>
      <c r="AR1068" s="111">
        <v>25</v>
      </c>
      <c r="AS1068" s="113">
        <v>3</v>
      </c>
      <c r="AT1068" s="113">
        <v>155</v>
      </c>
      <c r="AU1068" s="117">
        <v>79985</v>
      </c>
      <c r="AV1068" s="117">
        <f t="shared" si="387"/>
        <v>25003</v>
      </c>
      <c r="AW1068" t="s">
        <v>1480</v>
      </c>
      <c r="AX1068">
        <f t="shared" si="381"/>
        <v>2579985</v>
      </c>
      <c r="AY1068" s="66"/>
      <c r="AZ1068" s="66"/>
      <c r="BC1068">
        <v>46.91</v>
      </c>
      <c r="BD1068">
        <v>0.02</v>
      </c>
      <c r="BE1068">
        <v>46.89</v>
      </c>
      <c r="BH1068" s="123">
        <f t="shared" si="382"/>
        <v>0.80800000000000005</v>
      </c>
      <c r="BI1068" s="123">
        <f t="shared" si="383"/>
        <v>0</v>
      </c>
      <c r="BJ1068">
        <f t="shared" si="384"/>
        <v>0</v>
      </c>
    </row>
    <row r="1069" spans="1:62" hidden="1" outlineLevel="1">
      <c r="A1069" s="64" t="s">
        <v>2527</v>
      </c>
      <c r="B1069" s="8" t="s">
        <v>1328</v>
      </c>
      <c r="C1069" s="1">
        <f t="shared" si="374"/>
        <v>12553</v>
      </c>
      <c r="D1069" s="5">
        <f>IF(N1069&gt;0, RANK(N1069,(N1069:P1069,Q1069:AE1069)),0)</f>
        <v>2</v>
      </c>
      <c r="E1069" s="5">
        <f>IF(O1069&gt;0,RANK(O1069,(N1069:P1069,Q1069:AE1069)),0)</f>
        <v>1</v>
      </c>
      <c r="F1069" s="5">
        <f t="shared" si="375"/>
        <v>0</v>
      </c>
      <c r="G1069" s="1">
        <f t="shared" si="376"/>
        <v>548</v>
      </c>
      <c r="H1069" s="2">
        <f t="shared" si="385"/>
        <v>4.3654903210387952E-2</v>
      </c>
      <c r="I1069" s="6"/>
      <c r="J1069" s="2">
        <f t="shared" si="377"/>
        <v>0.47032581852943517</v>
      </c>
      <c r="K1069" s="2">
        <f t="shared" si="378"/>
        <v>0.51398072173982312</v>
      </c>
      <c r="L1069" s="2">
        <f t="shared" si="379"/>
        <v>0</v>
      </c>
      <c r="M1069" s="2">
        <f t="shared" si="380"/>
        <v>1.5693459730741655E-2</v>
      </c>
      <c r="N1069" s="63">
        <v>5904</v>
      </c>
      <c r="O1069" s="63">
        <v>6452</v>
      </c>
      <c r="P1069" s="63"/>
      <c r="Q1069" s="63">
        <v>120</v>
      </c>
      <c r="R1069" s="63">
        <v>42</v>
      </c>
      <c r="S1069" s="63"/>
      <c r="T1069" s="63"/>
      <c r="U1069" s="63"/>
      <c r="V1069" s="63"/>
      <c r="W1069" s="63">
        <v>35</v>
      </c>
      <c r="X1069" s="63"/>
      <c r="Y1069" s="63"/>
      <c r="Z1069" s="63"/>
      <c r="AA1069" s="63"/>
      <c r="AB1069" s="63"/>
      <c r="AN1069" t="str">
        <f t="shared" si="386"/>
        <v>Wilmington</v>
      </c>
      <c r="AO1069" t="s">
        <v>506</v>
      </c>
      <c r="AP1069">
        <v>6</v>
      </c>
      <c r="AR1069" s="111">
        <v>25</v>
      </c>
      <c r="AS1069" s="113">
        <v>17</v>
      </c>
      <c r="AT1069" s="113">
        <v>260</v>
      </c>
      <c r="AU1069" s="117">
        <v>80230</v>
      </c>
      <c r="AV1069" s="117">
        <f t="shared" si="387"/>
        <v>25017</v>
      </c>
      <c r="AW1069" t="s">
        <v>1480</v>
      </c>
      <c r="AX1069">
        <f t="shared" si="381"/>
        <v>2580230</v>
      </c>
      <c r="AY1069" s="66"/>
      <c r="AZ1069" s="66"/>
      <c r="BC1069">
        <v>17.21</v>
      </c>
      <c r="BD1069">
        <v>0.08</v>
      </c>
      <c r="BE1069">
        <v>17.13</v>
      </c>
      <c r="BH1069" s="123">
        <f t="shared" si="382"/>
        <v>0</v>
      </c>
      <c r="BI1069" s="123">
        <f t="shared" si="383"/>
        <v>0.51300000000000001</v>
      </c>
      <c r="BJ1069">
        <f t="shared" si="384"/>
        <v>0</v>
      </c>
    </row>
    <row r="1070" spans="1:62" hidden="1" outlineLevel="1">
      <c r="A1070" s="64" t="s">
        <v>2551</v>
      </c>
      <c r="B1070" s="8" t="s">
        <v>1328</v>
      </c>
      <c r="C1070" s="1">
        <f t="shared" si="374"/>
        <v>4182</v>
      </c>
      <c r="D1070" s="5">
        <f>IF(N1070&gt;0, RANK(N1070,(N1070:P1070,Q1070:AE1070)),0)</f>
        <v>1</v>
      </c>
      <c r="E1070" s="5">
        <f>IF(O1070&gt;0,RANK(O1070,(N1070:P1070,Q1070:AE1070)),0)</f>
        <v>2</v>
      </c>
      <c r="F1070" s="5">
        <f t="shared" si="375"/>
        <v>0</v>
      </c>
      <c r="G1070" s="1">
        <f t="shared" si="376"/>
        <v>209</v>
      </c>
      <c r="H1070" s="2">
        <f t="shared" si="385"/>
        <v>4.9976087996174076E-2</v>
      </c>
      <c r="I1070" s="6"/>
      <c r="J1070" s="2">
        <f t="shared" si="377"/>
        <v>0.51219512195121952</v>
      </c>
      <c r="K1070" s="2">
        <f t="shared" si="378"/>
        <v>0.46221903395504543</v>
      </c>
      <c r="L1070" s="2">
        <f t="shared" si="379"/>
        <v>0</v>
      </c>
      <c r="M1070" s="2">
        <f t="shared" si="380"/>
        <v>2.5585844093735044E-2</v>
      </c>
      <c r="N1070" s="63">
        <v>2142</v>
      </c>
      <c r="O1070" s="63">
        <v>1933</v>
      </c>
      <c r="P1070" s="63"/>
      <c r="Q1070" s="63">
        <v>59</v>
      </c>
      <c r="R1070" s="63">
        <v>26</v>
      </c>
      <c r="S1070" s="63"/>
      <c r="T1070" s="63"/>
      <c r="U1070" s="63"/>
      <c r="V1070" s="63"/>
      <c r="W1070" s="63">
        <v>22</v>
      </c>
      <c r="X1070" s="63"/>
      <c r="Y1070" s="63"/>
      <c r="Z1070" s="63"/>
      <c r="AA1070" s="63"/>
      <c r="AB1070" s="63"/>
      <c r="AN1070" t="str">
        <f t="shared" si="386"/>
        <v>Winchendon</v>
      </c>
      <c r="AO1070" s="8" t="s">
        <v>1783</v>
      </c>
      <c r="AR1070" s="111">
        <v>25</v>
      </c>
      <c r="AS1070" s="113">
        <v>27</v>
      </c>
      <c r="AT1070" s="113">
        <v>295</v>
      </c>
      <c r="AU1070" s="117">
        <v>80405</v>
      </c>
      <c r="AV1070" s="117">
        <f t="shared" si="387"/>
        <v>25027</v>
      </c>
      <c r="AW1070" t="s">
        <v>1480</v>
      </c>
      <c r="AX1070">
        <f t="shared" si="381"/>
        <v>2580405</v>
      </c>
      <c r="AY1070" s="66"/>
      <c r="AZ1070" s="66"/>
      <c r="BC1070">
        <v>44.06</v>
      </c>
      <c r="BD1070">
        <v>0.78</v>
      </c>
      <c r="BE1070">
        <v>43.28</v>
      </c>
      <c r="BH1070" s="123">
        <f t="shared" si="382"/>
        <v>0.51200000000000001</v>
      </c>
      <c r="BI1070" s="123">
        <f t="shared" si="383"/>
        <v>0</v>
      </c>
      <c r="BJ1070">
        <f t="shared" si="384"/>
        <v>0</v>
      </c>
    </row>
    <row r="1071" spans="1:62" hidden="1" outlineLevel="1">
      <c r="A1071" s="64" t="s">
        <v>900</v>
      </c>
      <c r="B1071" s="8" t="s">
        <v>1328</v>
      </c>
      <c r="C1071" s="1">
        <f t="shared" si="374"/>
        <v>12937</v>
      </c>
      <c r="D1071" s="5">
        <f>IF(N1071&gt;0, RANK(N1071,(N1071:P1071,Q1071:AE1071)),0)</f>
        <v>1</v>
      </c>
      <c r="E1071" s="5">
        <f>IF(O1071&gt;0,RANK(O1071,(N1071:P1071,Q1071:AE1071)),0)</f>
        <v>2</v>
      </c>
      <c r="F1071" s="5">
        <f t="shared" si="375"/>
        <v>0</v>
      </c>
      <c r="G1071" s="1">
        <f t="shared" si="376"/>
        <v>1472</v>
      </c>
      <c r="H1071" s="2">
        <f t="shared" si="385"/>
        <v>0.11378217515652779</v>
      </c>
      <c r="I1071" s="6"/>
      <c r="J1071" s="2">
        <f t="shared" si="377"/>
        <v>0.54935456442761077</v>
      </c>
      <c r="K1071" s="2">
        <f t="shared" si="378"/>
        <v>0.43557238927108294</v>
      </c>
      <c r="L1071" s="2">
        <f t="shared" si="379"/>
        <v>0</v>
      </c>
      <c r="M1071" s="2">
        <f t="shared" si="380"/>
        <v>1.5073046301306292E-2</v>
      </c>
      <c r="N1071" s="63">
        <v>7107</v>
      </c>
      <c r="O1071" s="63">
        <v>5635</v>
      </c>
      <c r="P1071" s="63"/>
      <c r="Q1071" s="63">
        <v>103</v>
      </c>
      <c r="R1071" s="63">
        <v>64</v>
      </c>
      <c r="S1071" s="63"/>
      <c r="T1071" s="63"/>
      <c r="U1071" s="63"/>
      <c r="V1071" s="63"/>
      <c r="W1071" s="63">
        <v>28</v>
      </c>
      <c r="X1071" s="63"/>
      <c r="Y1071" s="63"/>
      <c r="Z1071" s="63"/>
      <c r="AA1071" s="63"/>
      <c r="AB1071" s="63"/>
      <c r="AN1071" t="str">
        <f t="shared" si="386"/>
        <v>Winchester</v>
      </c>
      <c r="AO1071" t="s">
        <v>506</v>
      </c>
      <c r="AP1071">
        <v>5</v>
      </c>
      <c r="AR1071" s="111">
        <v>25</v>
      </c>
      <c r="AS1071" s="113">
        <v>17</v>
      </c>
      <c r="AT1071" s="113">
        <v>265</v>
      </c>
      <c r="AU1071" s="117">
        <v>80510</v>
      </c>
      <c r="AV1071" s="117">
        <f t="shared" si="387"/>
        <v>25017</v>
      </c>
      <c r="AW1071" t="s">
        <v>1480</v>
      </c>
      <c r="AX1071">
        <f t="shared" si="381"/>
        <v>2580510</v>
      </c>
      <c r="AY1071" s="66"/>
      <c r="AZ1071" s="66"/>
      <c r="BC1071">
        <v>6.29</v>
      </c>
      <c r="BD1071">
        <v>0.25</v>
      </c>
      <c r="BE1071">
        <v>6.04</v>
      </c>
      <c r="BH1071" s="123">
        <f t="shared" si="382"/>
        <v>0.54900000000000004</v>
      </c>
      <c r="BI1071" s="123">
        <f t="shared" si="383"/>
        <v>0</v>
      </c>
      <c r="BJ1071">
        <f t="shared" si="384"/>
        <v>0</v>
      </c>
    </row>
    <row r="1072" spans="1:62" hidden="1" outlineLevel="1">
      <c r="A1072" s="64" t="s">
        <v>2295</v>
      </c>
      <c r="B1072" s="8" t="s">
        <v>1328</v>
      </c>
      <c r="C1072" s="1">
        <f t="shared" si="374"/>
        <v>525</v>
      </c>
      <c r="D1072" s="5">
        <f>IF(N1072&gt;0, RANK(N1072,(N1072:P1072,Q1072:AE1072)),0)</f>
        <v>1</v>
      </c>
      <c r="E1072" s="5">
        <f>IF(O1072&gt;0,RANK(O1072,(N1072:P1072,Q1072:AE1072)),0)</f>
        <v>2</v>
      </c>
      <c r="F1072" s="5">
        <f t="shared" si="375"/>
        <v>0</v>
      </c>
      <c r="G1072" s="1">
        <f t="shared" si="376"/>
        <v>258</v>
      </c>
      <c r="H1072" s="2">
        <f t="shared" si="385"/>
        <v>0.49142857142857144</v>
      </c>
      <c r="I1072" s="6"/>
      <c r="J1072" s="2">
        <f t="shared" si="377"/>
        <v>0.73333333333333328</v>
      </c>
      <c r="K1072" s="2">
        <f t="shared" si="378"/>
        <v>0.2419047619047619</v>
      </c>
      <c r="L1072" s="2">
        <f t="shared" si="379"/>
        <v>0</v>
      </c>
      <c r="M1072" s="2">
        <f t="shared" si="380"/>
        <v>2.4761904761904818E-2</v>
      </c>
      <c r="N1072" s="63">
        <v>385</v>
      </c>
      <c r="O1072" s="63">
        <v>127</v>
      </c>
      <c r="P1072" s="63"/>
      <c r="Q1072" s="63">
        <v>2</v>
      </c>
      <c r="R1072" s="63">
        <v>8</v>
      </c>
      <c r="S1072" s="63"/>
      <c r="T1072" s="63"/>
      <c r="U1072" s="63"/>
      <c r="V1072" s="63"/>
      <c r="W1072" s="63">
        <v>3</v>
      </c>
      <c r="X1072" s="63"/>
      <c r="Y1072" s="63"/>
      <c r="Z1072" s="63"/>
      <c r="AA1072" s="63"/>
      <c r="AB1072" s="63"/>
      <c r="AN1072" t="str">
        <f t="shared" si="386"/>
        <v>Windsor</v>
      </c>
      <c r="AO1072" t="s">
        <v>2326</v>
      </c>
      <c r="AP1072">
        <v>1</v>
      </c>
      <c r="AR1072" s="111">
        <v>25</v>
      </c>
      <c r="AS1072" s="113">
        <v>3</v>
      </c>
      <c r="AT1072" s="113">
        <v>160</v>
      </c>
      <c r="AU1072" s="117">
        <v>80685</v>
      </c>
      <c r="AV1072" s="117">
        <f t="shared" si="387"/>
        <v>25003</v>
      </c>
      <c r="AW1072" t="s">
        <v>1480</v>
      </c>
      <c r="AX1072">
        <f t="shared" si="381"/>
        <v>2580685</v>
      </c>
      <c r="AY1072" s="66"/>
      <c r="AZ1072" s="66"/>
      <c r="BC1072">
        <v>35.119999999999997</v>
      </c>
      <c r="BD1072">
        <v>0.14000000000000001</v>
      </c>
      <c r="BE1072">
        <v>34.99</v>
      </c>
      <c r="BH1072" s="123">
        <f t="shared" si="382"/>
        <v>0.73299999999999998</v>
      </c>
      <c r="BI1072" s="123">
        <f t="shared" si="383"/>
        <v>0</v>
      </c>
      <c r="BJ1072">
        <f t="shared" si="384"/>
        <v>0</v>
      </c>
    </row>
    <row r="1073" spans="1:66" hidden="1" outlineLevel="1">
      <c r="A1073" s="64" t="s">
        <v>1329</v>
      </c>
      <c r="B1073" s="8" t="s">
        <v>1328</v>
      </c>
      <c r="C1073" s="1">
        <f t="shared" si="374"/>
        <v>8954</v>
      </c>
      <c r="D1073" s="5">
        <f>IF(N1073&gt;0, RANK(N1073,(N1073:P1073,Q1073:AE1073)),0)</f>
        <v>1</v>
      </c>
      <c r="E1073" s="5">
        <f>IF(O1073&gt;0,RANK(O1073,(N1073:P1073,Q1073:AE1073)),0)</f>
        <v>2</v>
      </c>
      <c r="F1073" s="5">
        <f t="shared" si="375"/>
        <v>0</v>
      </c>
      <c r="G1073" s="1">
        <f t="shared" si="376"/>
        <v>1661</v>
      </c>
      <c r="H1073" s="2">
        <f t="shared" si="385"/>
        <v>0.18550368550368551</v>
      </c>
      <c r="I1073" s="6"/>
      <c r="J1073" s="2">
        <f t="shared" si="377"/>
        <v>0.58510163055617603</v>
      </c>
      <c r="K1073" s="2">
        <f t="shared" si="378"/>
        <v>0.39959794505249052</v>
      </c>
      <c r="L1073" s="2">
        <f t="shared" si="379"/>
        <v>0</v>
      </c>
      <c r="M1073" s="2">
        <f t="shared" si="380"/>
        <v>1.5300424391333445E-2</v>
      </c>
      <c r="N1073" s="63">
        <v>5239</v>
      </c>
      <c r="O1073" s="63">
        <v>3578</v>
      </c>
      <c r="P1073" s="63"/>
      <c r="Q1073" s="63">
        <v>64</v>
      </c>
      <c r="R1073" s="63">
        <v>46</v>
      </c>
      <c r="S1073" s="63"/>
      <c r="T1073" s="63"/>
      <c r="U1073" s="63"/>
      <c r="V1073" s="63"/>
      <c r="W1073" s="63">
        <v>27</v>
      </c>
      <c r="X1073" s="63"/>
      <c r="Y1073" s="63"/>
      <c r="Z1073" s="63"/>
      <c r="AA1073" s="63"/>
      <c r="AB1073" s="63"/>
      <c r="AN1073" t="str">
        <f t="shared" si="386"/>
        <v>Winthrop</v>
      </c>
      <c r="AO1073" t="s">
        <v>1476</v>
      </c>
      <c r="AP1073">
        <v>5</v>
      </c>
      <c r="AR1073" s="111">
        <v>25</v>
      </c>
      <c r="AS1073" s="113">
        <v>25</v>
      </c>
      <c r="AT1073" s="113">
        <v>20</v>
      </c>
      <c r="AU1073" s="117">
        <v>80930</v>
      </c>
      <c r="AV1073" s="117">
        <f t="shared" si="387"/>
        <v>25025</v>
      </c>
      <c r="AW1073" t="s">
        <v>1480</v>
      </c>
      <c r="AX1073">
        <f t="shared" si="381"/>
        <v>2580930</v>
      </c>
      <c r="AY1073" s="66"/>
      <c r="AZ1073" s="66"/>
      <c r="BC1073">
        <v>8.3000000000000007</v>
      </c>
      <c r="BD1073">
        <v>6.31</v>
      </c>
      <c r="BE1073">
        <v>1.99</v>
      </c>
      <c r="BH1073" s="123">
        <f t="shared" si="382"/>
        <v>0.58499999999999996</v>
      </c>
      <c r="BI1073" s="123">
        <f t="shared" si="383"/>
        <v>0</v>
      </c>
      <c r="BJ1073">
        <f t="shared" si="384"/>
        <v>0</v>
      </c>
    </row>
    <row r="1074" spans="1:66" hidden="1" outlineLevel="1">
      <c r="A1074" s="64" t="s">
        <v>2365</v>
      </c>
      <c r="B1074" s="8" t="s">
        <v>1328</v>
      </c>
      <c r="C1074" s="1">
        <f t="shared" si="374"/>
        <v>19386</v>
      </c>
      <c r="D1074" s="5">
        <f>IF(N1074&gt;0, RANK(N1074,(N1074:P1074,Q1074:AE1074)),0)</f>
        <v>1</v>
      </c>
      <c r="E1074" s="5">
        <f>IF(O1074&gt;0,RANK(O1074,(N1074:P1074,Q1074:AE1074)),0)</f>
        <v>2</v>
      </c>
      <c r="F1074" s="5">
        <f t="shared" si="375"/>
        <v>0</v>
      </c>
      <c r="G1074" s="1">
        <f t="shared" si="376"/>
        <v>1655</v>
      </c>
      <c r="H1074" s="2">
        <f t="shared" si="385"/>
        <v>8.5370886206540805E-2</v>
      </c>
      <c r="I1074" s="6"/>
      <c r="J1074" s="2">
        <f t="shared" si="377"/>
        <v>0.53569586299391314</v>
      </c>
      <c r="K1074" s="2">
        <f t="shared" si="378"/>
        <v>0.45032497678737232</v>
      </c>
      <c r="L1074" s="2">
        <f t="shared" si="379"/>
        <v>0</v>
      </c>
      <c r="M1074" s="2">
        <f t="shared" si="380"/>
        <v>1.3979160218714537E-2</v>
      </c>
      <c r="N1074" s="63">
        <v>10385</v>
      </c>
      <c r="O1074" s="63">
        <v>8730</v>
      </c>
      <c r="P1074" s="63"/>
      <c r="Q1074" s="63">
        <v>162</v>
      </c>
      <c r="R1074" s="63">
        <v>83</v>
      </c>
      <c r="S1074" s="63"/>
      <c r="T1074" s="63"/>
      <c r="U1074" s="63"/>
      <c r="V1074" s="63"/>
      <c r="W1074" s="63">
        <v>26</v>
      </c>
      <c r="X1074" s="63"/>
      <c r="Y1074" s="63"/>
      <c r="Z1074" s="63"/>
      <c r="AA1074" s="63"/>
      <c r="AB1074" s="63"/>
      <c r="AN1074" t="str">
        <f t="shared" si="386"/>
        <v>Woburn</v>
      </c>
      <c r="AO1074" t="s">
        <v>506</v>
      </c>
      <c r="AP1074">
        <v>5</v>
      </c>
      <c r="AR1074" s="111">
        <v>25</v>
      </c>
      <c r="AS1074" s="113">
        <v>17</v>
      </c>
      <c r="AT1074" s="113">
        <v>270</v>
      </c>
      <c r="AU1074" s="117">
        <v>81035</v>
      </c>
      <c r="AV1074" s="117">
        <f t="shared" si="387"/>
        <v>25017</v>
      </c>
      <c r="AW1074" t="s">
        <v>1257</v>
      </c>
      <c r="AX1074">
        <f t="shared" si="381"/>
        <v>2581035</v>
      </c>
      <c r="AY1074" s="66"/>
      <c r="AZ1074" s="66"/>
      <c r="BC1074">
        <v>12.89</v>
      </c>
      <c r="BD1074">
        <v>0.22</v>
      </c>
      <c r="BE1074">
        <v>12.67</v>
      </c>
      <c r="BH1074" s="123">
        <f t="shared" si="382"/>
        <v>0.53500000000000003</v>
      </c>
      <c r="BI1074" s="123">
        <f t="shared" si="383"/>
        <v>0</v>
      </c>
      <c r="BJ1074">
        <f t="shared" si="384"/>
        <v>0</v>
      </c>
    </row>
    <row r="1075" spans="1:66" hidden="1" outlineLevel="1">
      <c r="A1075" s="64" t="s">
        <v>1783</v>
      </c>
      <c r="B1075" s="8" t="s">
        <v>1328</v>
      </c>
      <c r="C1075" s="1">
        <f t="shared" si="374"/>
        <v>61393</v>
      </c>
      <c r="D1075" s="5">
        <f>IF(N1075&gt;0, RANK(N1075,(N1075:P1075,Q1075:AE1075)),0)</f>
        <v>1</v>
      </c>
      <c r="E1075" s="5">
        <f>IF(O1075&gt;0,RANK(O1075,(N1075:P1075,Q1075:AE1075)),0)</f>
        <v>2</v>
      </c>
      <c r="F1075" s="5">
        <f t="shared" si="375"/>
        <v>0</v>
      </c>
      <c r="G1075" s="1">
        <f t="shared" si="376"/>
        <v>24261</v>
      </c>
      <c r="H1075" s="2">
        <f t="shared" si="385"/>
        <v>0.39517534572345381</v>
      </c>
      <c r="I1075" s="6"/>
      <c r="J1075" s="2">
        <f t="shared" si="377"/>
        <v>0.68753766716075126</v>
      </c>
      <c r="K1075" s="2">
        <f t="shared" si="378"/>
        <v>0.2923623214372974</v>
      </c>
      <c r="L1075" s="2">
        <f t="shared" si="379"/>
        <v>0</v>
      </c>
      <c r="M1075" s="2">
        <f t="shared" si="380"/>
        <v>2.0100011401951334E-2</v>
      </c>
      <c r="N1075" s="63">
        <v>42210</v>
      </c>
      <c r="O1075" s="63">
        <v>17949</v>
      </c>
      <c r="P1075" s="63"/>
      <c r="Q1075" s="63">
        <v>613</v>
      </c>
      <c r="R1075" s="63">
        <v>445</v>
      </c>
      <c r="S1075" s="63"/>
      <c r="T1075" s="63"/>
      <c r="U1075" s="63"/>
      <c r="V1075" s="63"/>
      <c r="W1075" s="63">
        <v>176</v>
      </c>
      <c r="X1075" s="63"/>
      <c r="Y1075" s="63"/>
      <c r="Z1075" s="63"/>
      <c r="AA1075" s="63"/>
      <c r="AB1075" s="63"/>
      <c r="AN1075" t="str">
        <f t="shared" si="386"/>
        <v>Worcester</v>
      </c>
      <c r="AO1075" s="8" t="s">
        <v>1783</v>
      </c>
      <c r="AP1075">
        <v>2</v>
      </c>
      <c r="AR1075" s="111">
        <v>25</v>
      </c>
      <c r="AS1075" s="113">
        <v>27</v>
      </c>
      <c r="AT1075" s="113">
        <v>300</v>
      </c>
      <c r="AU1075" s="117">
        <v>82000</v>
      </c>
      <c r="AV1075" s="117">
        <f t="shared" si="387"/>
        <v>25027</v>
      </c>
      <c r="AW1075" t="s">
        <v>1257</v>
      </c>
      <c r="AX1075">
        <f t="shared" si="381"/>
        <v>2582000</v>
      </c>
      <c r="AY1075" s="66"/>
      <c r="AZ1075" s="66"/>
      <c r="BC1075">
        <v>38.56</v>
      </c>
      <c r="BD1075">
        <v>1</v>
      </c>
      <c r="BE1075">
        <v>37.56</v>
      </c>
      <c r="BH1075" s="123">
        <f t="shared" si="382"/>
        <v>0.68700000000000006</v>
      </c>
      <c r="BI1075" s="123">
        <f t="shared" si="383"/>
        <v>0</v>
      </c>
      <c r="BJ1075">
        <f t="shared" si="384"/>
        <v>0</v>
      </c>
    </row>
    <row r="1076" spans="1:66" hidden="1" outlineLevel="1">
      <c r="A1076" s="64" t="s">
        <v>2111</v>
      </c>
      <c r="B1076" s="8" t="s">
        <v>1328</v>
      </c>
      <c r="C1076" s="1">
        <f t="shared" si="374"/>
        <v>726</v>
      </c>
      <c r="D1076" s="5">
        <f>IF(N1076&gt;0, RANK(N1076,(N1076:P1076,Q1076:AE1076)),0)</f>
        <v>1</v>
      </c>
      <c r="E1076" s="5">
        <f>IF(O1076&gt;0,RANK(O1076,(N1076:P1076,Q1076:AE1076)),0)</f>
        <v>2</v>
      </c>
      <c r="F1076" s="5">
        <f t="shared" si="375"/>
        <v>0</v>
      </c>
      <c r="G1076" s="1">
        <f t="shared" si="376"/>
        <v>273</v>
      </c>
      <c r="H1076" s="2">
        <f t="shared" si="385"/>
        <v>0.37603305785123969</v>
      </c>
      <c r="I1076" s="6"/>
      <c r="J1076" s="2">
        <f t="shared" si="377"/>
        <v>0.66253443526170797</v>
      </c>
      <c r="K1076" s="2">
        <f t="shared" si="378"/>
        <v>0.28650137741046833</v>
      </c>
      <c r="L1076" s="2">
        <f t="shared" si="379"/>
        <v>0</v>
      </c>
      <c r="M1076" s="2">
        <f t="shared" si="380"/>
        <v>5.0964187327823707E-2</v>
      </c>
      <c r="N1076" s="63">
        <v>481</v>
      </c>
      <c r="O1076" s="63">
        <v>208</v>
      </c>
      <c r="P1076" s="63"/>
      <c r="Q1076" s="63">
        <v>11</v>
      </c>
      <c r="R1076" s="63">
        <v>24</v>
      </c>
      <c r="S1076" s="63"/>
      <c r="T1076" s="63"/>
      <c r="U1076" s="63"/>
      <c r="V1076" s="63"/>
      <c r="W1076" s="63">
        <v>2</v>
      </c>
      <c r="X1076" s="63"/>
      <c r="Y1076" s="63"/>
      <c r="Z1076" s="63"/>
      <c r="AA1076" s="63"/>
      <c r="AB1076" s="63"/>
      <c r="AN1076" t="str">
        <f t="shared" si="386"/>
        <v>Worthington</v>
      </c>
      <c r="AO1076" t="s">
        <v>2187</v>
      </c>
      <c r="AP1076">
        <v>1</v>
      </c>
      <c r="AR1076" s="111">
        <v>25</v>
      </c>
      <c r="AS1076" s="113">
        <v>15</v>
      </c>
      <c r="AT1076" s="113">
        <v>100</v>
      </c>
      <c r="AU1076" s="117">
        <v>82175</v>
      </c>
      <c r="AV1076" s="117">
        <f t="shared" si="387"/>
        <v>25015</v>
      </c>
      <c r="AW1076" t="s">
        <v>1480</v>
      </c>
      <c r="AX1076">
        <f t="shared" si="381"/>
        <v>2582175</v>
      </c>
      <c r="AY1076" s="66"/>
      <c r="AZ1076" s="66"/>
      <c r="BC1076">
        <v>32.1</v>
      </c>
      <c r="BD1076">
        <v>0.04</v>
      </c>
      <c r="BE1076">
        <v>32.06</v>
      </c>
      <c r="BH1076" s="123">
        <f t="shared" si="382"/>
        <v>0.66200000000000003</v>
      </c>
      <c r="BI1076" s="123">
        <f t="shared" si="383"/>
        <v>0</v>
      </c>
      <c r="BJ1076">
        <f t="shared" si="384"/>
        <v>0</v>
      </c>
    </row>
    <row r="1077" spans="1:66" hidden="1" outlineLevel="1">
      <c r="A1077" s="64" t="s">
        <v>867</v>
      </c>
      <c r="B1077" s="8" t="s">
        <v>1328</v>
      </c>
      <c r="C1077" s="1">
        <f t="shared" si="374"/>
        <v>6357</v>
      </c>
      <c r="D1077" s="5">
        <f>IF(N1077&gt;0, RANK(N1077,(N1077:P1077,Q1077:AE1077)),0)</f>
        <v>2</v>
      </c>
      <c r="E1077" s="5">
        <f>IF(O1077&gt;0,RANK(O1077,(N1077:P1077,Q1077:AE1077)),0)</f>
        <v>1</v>
      </c>
      <c r="F1077" s="5">
        <f t="shared" si="375"/>
        <v>0</v>
      </c>
      <c r="G1077" s="1">
        <f t="shared" si="376"/>
        <v>824</v>
      </c>
      <c r="H1077" s="2">
        <f t="shared" si="385"/>
        <v>0.12962089035708668</v>
      </c>
      <c r="I1077" s="6"/>
      <c r="J1077" s="2">
        <f t="shared" si="377"/>
        <v>0.42756016989145823</v>
      </c>
      <c r="K1077" s="2">
        <f t="shared" si="378"/>
        <v>0.55718106024854486</v>
      </c>
      <c r="L1077" s="2">
        <f t="shared" si="379"/>
        <v>0</v>
      </c>
      <c r="M1077" s="2">
        <f t="shared" si="380"/>
        <v>1.5258769859996968E-2</v>
      </c>
      <c r="N1077" s="63">
        <v>2718</v>
      </c>
      <c r="O1077" s="63">
        <v>3542</v>
      </c>
      <c r="P1077" s="63"/>
      <c r="Q1077" s="63">
        <v>57</v>
      </c>
      <c r="R1077" s="63">
        <v>32</v>
      </c>
      <c r="S1077" s="63"/>
      <c r="T1077" s="63"/>
      <c r="U1077" s="63"/>
      <c r="V1077" s="63"/>
      <c r="W1077" s="63">
        <v>8</v>
      </c>
      <c r="X1077" s="63"/>
      <c r="Y1077" s="63"/>
      <c r="Z1077" s="63"/>
      <c r="AA1077" s="63"/>
      <c r="AB1077" s="63"/>
      <c r="AN1077" t="str">
        <f t="shared" si="386"/>
        <v>Wrentham</v>
      </c>
      <c r="AO1077" t="s">
        <v>760</v>
      </c>
      <c r="AP1077">
        <v>4</v>
      </c>
      <c r="AR1077" s="111">
        <v>25</v>
      </c>
      <c r="AS1077" s="113">
        <v>21</v>
      </c>
      <c r="AT1077" s="113">
        <v>140</v>
      </c>
      <c r="AU1077" s="117">
        <v>82315</v>
      </c>
      <c r="AV1077" s="117">
        <f t="shared" si="387"/>
        <v>25021</v>
      </c>
      <c r="AW1077" t="s">
        <v>1480</v>
      </c>
      <c r="AX1077">
        <f t="shared" si="381"/>
        <v>2582315</v>
      </c>
      <c r="AY1077" s="66"/>
      <c r="AZ1077" s="66"/>
      <c r="BC1077">
        <v>22.92</v>
      </c>
      <c r="BD1077">
        <v>0.72</v>
      </c>
      <c r="BE1077">
        <v>22.2</v>
      </c>
      <c r="BH1077" s="123">
        <f t="shared" si="382"/>
        <v>0</v>
      </c>
      <c r="BI1077" s="123">
        <f t="shared" si="383"/>
        <v>0.55700000000000005</v>
      </c>
      <c r="BJ1077">
        <f t="shared" si="384"/>
        <v>0</v>
      </c>
    </row>
    <row r="1078" spans="1:66" hidden="1" outlineLevel="1">
      <c r="A1078" s="64" t="s">
        <v>3242</v>
      </c>
      <c r="B1078" s="8" t="s">
        <v>1328</v>
      </c>
      <c r="C1078" s="1">
        <f t="shared" si="374"/>
        <v>13917</v>
      </c>
      <c r="D1078" s="5">
        <f>IF(N1078&gt;0, RANK(N1078,(N1078:P1078,Q1078:AE1078)),0)</f>
        <v>1</v>
      </c>
      <c r="E1078" s="5">
        <f>IF(O1078&gt;0,RANK(O1078,(N1078:P1078,Q1078:AE1078)),0)</f>
        <v>2</v>
      </c>
      <c r="F1078" s="5">
        <f t="shared" si="375"/>
        <v>0</v>
      </c>
      <c r="G1078" s="1">
        <f t="shared" si="376"/>
        <v>657</v>
      </c>
      <c r="H1078" s="2">
        <f t="shared" si="385"/>
        <v>4.7208450097003668E-2</v>
      </c>
      <c r="I1078" s="6"/>
      <c r="J1078" s="2">
        <f t="shared" si="377"/>
        <v>0.51720916864266719</v>
      </c>
      <c r="K1078" s="2">
        <f t="shared" si="378"/>
        <v>0.47000071854566355</v>
      </c>
      <c r="L1078" s="2">
        <f t="shared" si="379"/>
        <v>0</v>
      </c>
      <c r="M1078" s="2">
        <f t="shared" si="380"/>
        <v>1.2790112811669252E-2</v>
      </c>
      <c r="N1078" s="63">
        <v>7198</v>
      </c>
      <c r="O1078" s="63">
        <v>6541</v>
      </c>
      <c r="P1078" s="63"/>
      <c r="Q1078" s="63">
        <v>87</v>
      </c>
      <c r="R1078" s="63">
        <v>76</v>
      </c>
      <c r="S1078" s="63"/>
      <c r="T1078" s="63"/>
      <c r="U1078" s="63"/>
      <c r="V1078" s="63"/>
      <c r="W1078" s="63">
        <v>15</v>
      </c>
      <c r="X1078" s="63"/>
      <c r="Y1078" s="63"/>
      <c r="Z1078" s="63"/>
      <c r="AA1078" s="63"/>
      <c r="AB1078" s="63"/>
      <c r="AN1078" t="str">
        <f t="shared" si="386"/>
        <v>Yarmouth</v>
      </c>
      <c r="AO1078" t="s">
        <v>2425</v>
      </c>
      <c r="AP1078">
        <v>9</v>
      </c>
      <c r="AR1078" s="111">
        <v>25</v>
      </c>
      <c r="AS1078" s="113">
        <v>1</v>
      </c>
      <c r="AT1078" s="113">
        <v>75</v>
      </c>
      <c r="AU1078" s="117">
        <v>82525</v>
      </c>
      <c r="AV1078" s="117">
        <f t="shared" si="387"/>
        <v>25001</v>
      </c>
      <c r="AW1078" t="s">
        <v>1480</v>
      </c>
      <c r="AX1078">
        <f t="shared" si="381"/>
        <v>2582525</v>
      </c>
      <c r="AY1078" s="66"/>
      <c r="AZ1078" s="66"/>
      <c r="BC1078">
        <v>28.22</v>
      </c>
      <c r="BD1078">
        <v>3.97</v>
      </c>
      <c r="BE1078">
        <v>24.25</v>
      </c>
      <c r="BH1078" s="123">
        <f t="shared" si="382"/>
        <v>0.51700000000000002</v>
      </c>
      <c r="BI1078" s="123">
        <f t="shared" si="383"/>
        <v>0</v>
      </c>
      <c r="BJ1078">
        <f t="shared" si="384"/>
        <v>0</v>
      </c>
    </row>
    <row r="1079" spans="1:66" collapsed="1">
      <c r="A1079" s="8" t="s">
        <v>2493</v>
      </c>
      <c r="B1079" s="8" t="s">
        <v>548</v>
      </c>
      <c r="C1079" s="1">
        <f t="shared" si="374"/>
        <v>3167767</v>
      </c>
      <c r="D1079" s="5">
        <f>IF(N1079&gt;0, RANK(N1079,(N1079:P1079,Q1079:AE1079)),0)</f>
        <v>1</v>
      </c>
      <c r="E1079" s="5">
        <f>IF(O1079&gt;0,RANK(O1079,(N1079:P1079,Q1079:AE1079)),0)</f>
        <v>2</v>
      </c>
      <c r="F1079" s="5">
        <f t="shared" si="375"/>
        <v>0</v>
      </c>
      <c r="G1079" s="1">
        <f t="shared" si="376"/>
        <v>732976</v>
      </c>
      <c r="H1079" s="2">
        <f t="shared" si="385"/>
        <v>0.23138570481983051</v>
      </c>
      <c r="I1079" s="6"/>
      <c r="J1079" s="2">
        <f t="shared" si="377"/>
        <v>0.60651241079283924</v>
      </c>
      <c r="K1079" s="2">
        <f t="shared" si="378"/>
        <v>0.37512670597300873</v>
      </c>
      <c r="L1079" s="2">
        <f t="shared" si="379"/>
        <v>0</v>
      </c>
      <c r="M1079" s="2">
        <f t="shared" si="380"/>
        <v>1.8360883234152026E-2</v>
      </c>
      <c r="N1079" s="63">
        <f>SUM(N728:N1078)</f>
        <v>1921290</v>
      </c>
      <c r="O1079" s="63">
        <f>SUM(O728:O1078)</f>
        <v>1188314</v>
      </c>
      <c r="P1079" s="63"/>
      <c r="Q1079" s="63">
        <f>SUM(Q728:Q1078)</f>
        <v>30920</v>
      </c>
      <c r="R1079" s="63">
        <f>SUM(R728:R1078)</f>
        <v>20691</v>
      </c>
      <c r="S1079" s="63"/>
      <c r="T1079" s="63"/>
      <c r="U1079" s="63"/>
      <c r="V1079" s="63"/>
      <c r="W1079" s="63">
        <f>SUM(W728:W1078)</f>
        <v>6552</v>
      </c>
      <c r="X1079" s="63"/>
      <c r="Y1079" s="63"/>
      <c r="Z1079" s="63"/>
      <c r="AA1079" s="63"/>
      <c r="AB1079" s="63"/>
      <c r="AL1079" s="1">
        <f>SUM(AL728:AL1078)</f>
        <v>0</v>
      </c>
      <c r="AN1079" t="str">
        <f t="shared" si="386"/>
        <v>Massachusetts</v>
      </c>
      <c r="AR1079" s="111">
        <v>25</v>
      </c>
      <c r="AV1079" s="111">
        <v>25</v>
      </c>
      <c r="AW1079" t="s">
        <v>718</v>
      </c>
      <c r="AX1079" s="111">
        <v>25</v>
      </c>
      <c r="AY1079" s="1">
        <f>SUM(AY728:AY1078)</f>
        <v>0</v>
      </c>
      <c r="AZ1079" s="1">
        <f>SUM(AZ728:AZ1078)</f>
        <v>0</v>
      </c>
      <c r="BC1079">
        <v>10554.57</v>
      </c>
      <c r="BD1079">
        <v>2714.55</v>
      </c>
      <c r="BE1079">
        <v>7840.02</v>
      </c>
      <c r="BH1079" s="123">
        <f t="shared" si="382"/>
        <v>0.60599999999999998</v>
      </c>
      <c r="BI1079" s="123">
        <f t="shared" si="383"/>
        <v>0</v>
      </c>
      <c r="BJ1079">
        <f t="shared" si="384"/>
        <v>0</v>
      </c>
    </row>
    <row r="1080" spans="1:66">
      <c r="A1080" s="8"/>
      <c r="B1080" s="8"/>
      <c r="C1080" s="1"/>
      <c r="D1080" s="5"/>
      <c r="E1080" s="5"/>
      <c r="F1080" s="5"/>
      <c r="G1080" s="1"/>
      <c r="I1080" s="6"/>
      <c r="J1080" s="2"/>
      <c r="K1080" s="2"/>
      <c r="L1080" s="2"/>
      <c r="M1080" s="2"/>
      <c r="N1080" s="63"/>
      <c r="O1080" s="63"/>
      <c r="P1080" s="63"/>
      <c r="Q1080" s="63"/>
      <c r="R1080" s="63"/>
      <c r="S1080" s="63"/>
      <c r="T1080" s="63"/>
      <c r="U1080" s="63"/>
      <c r="V1080" s="63"/>
      <c r="W1080" s="63"/>
      <c r="X1080" s="63"/>
      <c r="Y1080" s="63"/>
      <c r="Z1080" s="63"/>
      <c r="AA1080" s="63"/>
      <c r="AB1080" s="63"/>
      <c r="BI1080" s="123"/>
      <c r="BM1080" t="s">
        <v>3401</v>
      </c>
      <c r="BN1080" t="s">
        <v>3500</v>
      </c>
    </row>
    <row r="1081" spans="1:66" hidden="1" outlineLevel="1">
      <c r="A1081" t="s">
        <v>2380</v>
      </c>
      <c r="B1081" s="8" t="s">
        <v>1808</v>
      </c>
      <c r="C1081" s="1">
        <f t="shared" ref="C1081:C1144" si="388">SUM(N1081:AL1081)</f>
        <v>542</v>
      </c>
      <c r="D1081" s="5">
        <f>IF(N1081&gt;0, RANK(N1081,(N1081:P1081,Q1081:AE1081)),0)</f>
        <v>1</v>
      </c>
      <c r="E1081" s="5">
        <f>IF(O1081&gt;0,RANK(O1081,(N1081:P1081,Q1081:AE1081)),0)</f>
        <v>2</v>
      </c>
      <c r="F1081" s="5">
        <f t="shared" ref="F1081:F1144" si="389">IF(P1081&gt;0,RANK(P1081,(N1081:AE1081)),0)</f>
        <v>0</v>
      </c>
      <c r="G1081" s="1">
        <f t="shared" ref="G1081:G1144" si="390">IF(C1081&gt;0,MAX(N1081:P1081)-LARGE(N1081:P1081,2),0)</f>
        <v>104</v>
      </c>
      <c r="H1081" s="2">
        <f t="shared" si="385"/>
        <v>0.1918819188191882</v>
      </c>
      <c r="I1081" s="6"/>
      <c r="J1081" s="2">
        <f t="shared" ref="J1081:J1144" si="391">IF(C1081=0,"-",N1081/C1081)</f>
        <v>0.58302583025830257</v>
      </c>
      <c r="K1081" s="2">
        <f t="shared" ref="K1081:K1144" si="392">IF(C1081=0,"-",O1081/C1081)</f>
        <v>0.39114391143911437</v>
      </c>
      <c r="L1081" s="2">
        <f t="shared" ref="L1081:L1144" si="393">IF(C1081=0,"-",P1081/C1081)</f>
        <v>0</v>
      </c>
      <c r="M1081" s="2">
        <f t="shared" ref="M1081:M1144" si="394">IF(C1081=0,"-",(1-J1081-K1081-L1081))</f>
        <v>2.5830258302583065E-2</v>
      </c>
      <c r="N1081" s="63">
        <v>316</v>
      </c>
      <c r="O1081" s="63">
        <v>212</v>
      </c>
      <c r="P1081" s="63"/>
      <c r="Q1081" s="8">
        <v>11</v>
      </c>
      <c r="R1081" s="8">
        <v>1</v>
      </c>
      <c r="S1081" s="8">
        <v>0</v>
      </c>
      <c r="U1081" s="63"/>
      <c r="V1081" s="63"/>
      <c r="W1081" s="63">
        <f t="shared" ref="W1081:W1144" si="395">BN1081+BM1081</f>
        <v>2</v>
      </c>
      <c r="X1081" s="63"/>
      <c r="Y1081" s="63"/>
      <c r="Z1081" s="63"/>
      <c r="AA1081" s="63"/>
      <c r="AB1081" s="63"/>
      <c r="AN1081" t="str">
        <f t="shared" si="386"/>
        <v>Acworth</v>
      </c>
      <c r="AO1081" t="s">
        <v>1048</v>
      </c>
      <c r="AP1081">
        <v>2</v>
      </c>
      <c r="AQ1081">
        <v>2</v>
      </c>
      <c r="AR1081" s="111">
        <v>33</v>
      </c>
      <c r="AS1081" s="113">
        <v>19</v>
      </c>
      <c r="AT1081" s="113">
        <v>5</v>
      </c>
      <c r="AU1081" s="117">
        <v>260</v>
      </c>
      <c r="AV1081" s="117">
        <f t="shared" si="387"/>
        <v>33019</v>
      </c>
      <c r="AW1081" t="s">
        <v>1480</v>
      </c>
      <c r="AX1081">
        <f t="shared" ref="AX1081:AX1144" si="396">AR1081*100000+AU1081</f>
        <v>3300260</v>
      </c>
      <c r="BC1081">
        <v>39.130000000000003</v>
      </c>
      <c r="BD1081">
        <v>0.24</v>
      </c>
      <c r="BE1081">
        <v>38.89</v>
      </c>
      <c r="BH1081" s="123">
        <f t="shared" si="382"/>
        <v>0.58299999999999996</v>
      </c>
      <c r="BI1081" s="123">
        <f t="shared" si="383"/>
        <v>0</v>
      </c>
      <c r="BJ1081">
        <f t="shared" si="384"/>
        <v>0</v>
      </c>
      <c r="BM1081">
        <v>1</v>
      </c>
      <c r="BN1081">
        <v>1</v>
      </c>
    </row>
    <row r="1082" spans="1:66" hidden="1" outlineLevel="1">
      <c r="A1082" t="s">
        <v>236</v>
      </c>
      <c r="B1082" s="8" t="s">
        <v>1808</v>
      </c>
      <c r="C1082" s="1">
        <f t="shared" si="388"/>
        <v>405</v>
      </c>
      <c r="D1082" s="5">
        <f>IF(N1082&gt;0, RANK(N1082,(N1082:P1082,Q1082:AE1082)),0)</f>
        <v>1</v>
      </c>
      <c r="E1082" s="5">
        <f>IF(O1082&gt;0,RANK(O1082,(N1082:P1082,Q1082:AE1082)),0)</f>
        <v>2</v>
      </c>
      <c r="F1082" s="5">
        <f t="shared" si="389"/>
        <v>0</v>
      </c>
      <c r="G1082" s="1">
        <f t="shared" si="390"/>
        <v>78</v>
      </c>
      <c r="H1082" s="2">
        <f t="shared" si="385"/>
        <v>0.19259259259259259</v>
      </c>
      <c r="I1082" s="6"/>
      <c r="J1082" s="2">
        <f t="shared" si="391"/>
        <v>0.58024691358024694</v>
      </c>
      <c r="K1082" s="2">
        <f t="shared" si="392"/>
        <v>0.38765432098765434</v>
      </c>
      <c r="L1082" s="2">
        <f t="shared" si="393"/>
        <v>0</v>
      </c>
      <c r="M1082" s="2">
        <f t="shared" si="394"/>
        <v>3.2098765432098719E-2</v>
      </c>
      <c r="N1082" s="63">
        <v>235</v>
      </c>
      <c r="O1082" s="63">
        <v>157</v>
      </c>
      <c r="P1082" s="63"/>
      <c r="Q1082" s="8">
        <v>9</v>
      </c>
      <c r="R1082" s="8">
        <v>0</v>
      </c>
      <c r="S1082" s="8">
        <v>2</v>
      </c>
      <c r="U1082" s="63"/>
      <c r="V1082" s="63"/>
      <c r="W1082" s="63">
        <f t="shared" si="395"/>
        <v>2</v>
      </c>
      <c r="X1082" s="63"/>
      <c r="Y1082" s="63"/>
      <c r="Z1082" s="63"/>
      <c r="AA1082" s="63"/>
      <c r="AB1082" s="63"/>
      <c r="AN1082" t="str">
        <f t="shared" si="386"/>
        <v>Albany</v>
      </c>
      <c r="AO1082" t="s">
        <v>1684</v>
      </c>
      <c r="AP1082">
        <v>1</v>
      </c>
      <c r="AQ1082">
        <v>1</v>
      </c>
      <c r="AR1082" s="111">
        <v>33</v>
      </c>
      <c r="AS1082" s="113">
        <v>3</v>
      </c>
      <c r="AT1082" s="113">
        <v>5</v>
      </c>
      <c r="AU1082" s="117">
        <v>420</v>
      </c>
      <c r="AV1082" s="117">
        <f t="shared" si="387"/>
        <v>33003</v>
      </c>
      <c r="AW1082" t="s">
        <v>1480</v>
      </c>
      <c r="AX1082">
        <f t="shared" si="396"/>
        <v>3300420</v>
      </c>
      <c r="BC1082">
        <v>75.069999999999993</v>
      </c>
      <c r="BD1082">
        <v>0.33</v>
      </c>
      <c r="BE1082">
        <v>74.739999999999995</v>
      </c>
      <c r="BH1082" s="123">
        <f t="shared" si="382"/>
        <v>0.57999999999999996</v>
      </c>
      <c r="BI1082" s="123">
        <f t="shared" si="383"/>
        <v>0</v>
      </c>
      <c r="BJ1082">
        <f t="shared" si="384"/>
        <v>0</v>
      </c>
      <c r="BM1082">
        <v>2</v>
      </c>
      <c r="BN1082">
        <v>0</v>
      </c>
    </row>
    <row r="1083" spans="1:66" hidden="1" outlineLevel="1">
      <c r="A1083" t="s">
        <v>1538</v>
      </c>
      <c r="B1083" s="8" t="s">
        <v>1808</v>
      </c>
      <c r="C1083" s="1">
        <f t="shared" si="388"/>
        <v>933</v>
      </c>
      <c r="D1083" s="5">
        <f>IF(N1083&gt;0, RANK(N1083,(N1083:P1083,Q1083:AE1083)),0)</f>
        <v>1</v>
      </c>
      <c r="E1083" s="5">
        <f>IF(O1083&gt;0,RANK(O1083,(N1083:P1083,Q1083:AE1083)),0)</f>
        <v>2</v>
      </c>
      <c r="F1083" s="5">
        <f t="shared" si="389"/>
        <v>0</v>
      </c>
      <c r="G1083" s="1">
        <f t="shared" si="390"/>
        <v>40</v>
      </c>
      <c r="H1083" s="2">
        <f t="shared" si="385"/>
        <v>4.2872454448017148E-2</v>
      </c>
      <c r="I1083" s="6"/>
      <c r="J1083" s="2">
        <f t="shared" si="391"/>
        <v>0.50589496248660237</v>
      </c>
      <c r="K1083" s="2">
        <f t="shared" si="392"/>
        <v>0.46302250803858519</v>
      </c>
      <c r="L1083" s="2">
        <f t="shared" si="393"/>
        <v>0</v>
      </c>
      <c r="M1083" s="2">
        <f t="shared" si="394"/>
        <v>3.1082529474812437E-2</v>
      </c>
      <c r="N1083" s="63">
        <v>472</v>
      </c>
      <c r="O1083" s="63">
        <v>432</v>
      </c>
      <c r="P1083" s="63"/>
      <c r="Q1083" s="8">
        <v>20</v>
      </c>
      <c r="R1083" s="8">
        <v>0</v>
      </c>
      <c r="S1083" s="8">
        <v>2</v>
      </c>
      <c r="U1083" s="63"/>
      <c r="V1083" s="63"/>
      <c r="W1083" s="63">
        <f t="shared" si="395"/>
        <v>7</v>
      </c>
      <c r="X1083" s="63"/>
      <c r="Y1083" s="63"/>
      <c r="Z1083" s="63"/>
      <c r="AA1083" s="63"/>
      <c r="AB1083" s="63"/>
      <c r="AN1083" t="str">
        <f t="shared" si="386"/>
        <v>Alexandria</v>
      </c>
      <c r="AO1083" t="s">
        <v>2273</v>
      </c>
      <c r="AP1083">
        <v>2</v>
      </c>
      <c r="AQ1083">
        <v>2</v>
      </c>
      <c r="AR1083" s="111">
        <v>33</v>
      </c>
      <c r="AS1083" s="113">
        <v>9</v>
      </c>
      <c r="AT1083" s="113">
        <v>5</v>
      </c>
      <c r="AU1083" s="117">
        <v>580</v>
      </c>
      <c r="AV1083" s="117">
        <f t="shared" si="387"/>
        <v>33009</v>
      </c>
      <c r="AW1083" t="s">
        <v>1480</v>
      </c>
      <c r="AX1083">
        <f t="shared" si="396"/>
        <v>3300580</v>
      </c>
      <c r="BC1083">
        <v>43.09</v>
      </c>
      <c r="BD1083">
        <v>0.1</v>
      </c>
      <c r="BE1083">
        <v>43</v>
      </c>
      <c r="BH1083" s="123">
        <f t="shared" si="382"/>
        <v>0.505</v>
      </c>
      <c r="BI1083" s="123">
        <f t="shared" si="383"/>
        <v>0</v>
      </c>
      <c r="BJ1083">
        <f t="shared" si="384"/>
        <v>0</v>
      </c>
      <c r="BM1083">
        <v>1</v>
      </c>
      <c r="BN1083">
        <v>6</v>
      </c>
    </row>
    <row r="1084" spans="1:66" hidden="1" outlineLevel="1">
      <c r="A1084" t="s">
        <v>2979</v>
      </c>
      <c r="B1084" s="8" t="s">
        <v>1808</v>
      </c>
      <c r="C1084" s="1">
        <f t="shared" si="388"/>
        <v>2181</v>
      </c>
      <c r="D1084" s="5">
        <f>IF(N1084&gt;0, RANK(N1084,(N1084:P1084,Q1084:AE1084)),0)</f>
        <v>1</v>
      </c>
      <c r="E1084" s="5">
        <f>IF(O1084&gt;0,RANK(O1084,(N1084:P1084,Q1084:AE1084)),0)</f>
        <v>2</v>
      </c>
      <c r="F1084" s="5">
        <f t="shared" si="389"/>
        <v>0</v>
      </c>
      <c r="G1084" s="1">
        <f t="shared" si="390"/>
        <v>168</v>
      </c>
      <c r="H1084" s="2">
        <f t="shared" si="385"/>
        <v>7.7028885832187075E-2</v>
      </c>
      <c r="I1084" s="6"/>
      <c r="J1084" s="2">
        <f t="shared" si="391"/>
        <v>0.52682255845942227</v>
      </c>
      <c r="K1084" s="2">
        <f t="shared" si="392"/>
        <v>0.44979367262723519</v>
      </c>
      <c r="L1084" s="2">
        <f t="shared" si="393"/>
        <v>0</v>
      </c>
      <c r="M1084" s="2">
        <f t="shared" si="394"/>
        <v>2.338376891334254E-2</v>
      </c>
      <c r="N1084" s="63">
        <v>1149</v>
      </c>
      <c r="O1084" s="63">
        <v>981</v>
      </c>
      <c r="P1084" s="63"/>
      <c r="Q1084" s="8">
        <v>36</v>
      </c>
      <c r="R1084" s="8">
        <v>4</v>
      </c>
      <c r="S1084" s="8">
        <v>1</v>
      </c>
      <c r="U1084" s="63"/>
      <c r="V1084" s="63"/>
      <c r="W1084" s="63">
        <f t="shared" si="395"/>
        <v>10</v>
      </c>
      <c r="X1084" s="63"/>
      <c r="Y1084" s="63"/>
      <c r="Z1084" s="63"/>
      <c r="AA1084" s="63"/>
      <c r="AB1084" s="63"/>
      <c r="AN1084" t="str">
        <f t="shared" si="386"/>
        <v>Allenstown</v>
      </c>
      <c r="AO1084" t="s">
        <v>2509</v>
      </c>
      <c r="AP1084">
        <v>2</v>
      </c>
      <c r="AQ1084">
        <v>2</v>
      </c>
      <c r="AR1084" s="111">
        <v>33</v>
      </c>
      <c r="AS1084" s="113">
        <v>13</v>
      </c>
      <c r="AT1084" s="113">
        <v>5</v>
      </c>
      <c r="AU1084" s="117">
        <v>660</v>
      </c>
      <c r="AV1084" s="117">
        <f t="shared" si="387"/>
        <v>33013</v>
      </c>
      <c r="AW1084" t="s">
        <v>1480</v>
      </c>
      <c r="AX1084">
        <f t="shared" si="396"/>
        <v>3300660</v>
      </c>
      <c r="BC1084">
        <v>20.63</v>
      </c>
      <c r="BD1084">
        <v>0.11</v>
      </c>
      <c r="BE1084">
        <v>20.53</v>
      </c>
      <c r="BH1084" s="123">
        <f t="shared" si="382"/>
        <v>0.52600000000000002</v>
      </c>
      <c r="BI1084" s="123">
        <f t="shared" si="383"/>
        <v>0</v>
      </c>
      <c r="BJ1084">
        <f t="shared" si="384"/>
        <v>0</v>
      </c>
      <c r="BM1084">
        <v>2</v>
      </c>
      <c r="BN1084">
        <v>8</v>
      </c>
    </row>
    <row r="1085" spans="1:66" hidden="1" outlineLevel="1">
      <c r="A1085" t="s">
        <v>2439</v>
      </c>
      <c r="B1085" s="8" t="s">
        <v>1808</v>
      </c>
      <c r="C1085" s="1">
        <f t="shared" si="388"/>
        <v>1031</v>
      </c>
      <c r="D1085" s="5">
        <f>IF(N1085&gt;0, RANK(N1085,(N1085:P1085,Q1085:AE1085)),0)</f>
        <v>1</v>
      </c>
      <c r="E1085" s="5">
        <f>IF(O1085&gt;0,RANK(O1085,(N1085:P1085,Q1085:AE1085)),0)</f>
        <v>2</v>
      </c>
      <c r="F1085" s="5">
        <f t="shared" si="389"/>
        <v>0</v>
      </c>
      <c r="G1085" s="1">
        <f t="shared" si="390"/>
        <v>251</v>
      </c>
      <c r="H1085" s="2">
        <f t="shared" si="385"/>
        <v>0.24345295829291949</v>
      </c>
      <c r="I1085" s="6"/>
      <c r="J1085" s="2">
        <f t="shared" si="391"/>
        <v>0.61493695441319107</v>
      </c>
      <c r="K1085" s="2">
        <f t="shared" si="392"/>
        <v>0.37148399612027155</v>
      </c>
      <c r="L1085" s="2">
        <f t="shared" si="393"/>
        <v>0</v>
      </c>
      <c r="M1085" s="2">
        <f t="shared" si="394"/>
        <v>1.3579049466537374E-2</v>
      </c>
      <c r="N1085" s="63">
        <v>634</v>
      </c>
      <c r="O1085" s="63">
        <v>383</v>
      </c>
      <c r="P1085" s="63"/>
      <c r="Q1085" s="8">
        <v>10</v>
      </c>
      <c r="R1085" s="8">
        <v>0</v>
      </c>
      <c r="S1085" s="8">
        <v>0</v>
      </c>
      <c r="U1085" s="63"/>
      <c r="V1085" s="63"/>
      <c r="W1085" s="63">
        <f t="shared" si="395"/>
        <v>4</v>
      </c>
      <c r="X1085" s="63"/>
      <c r="Y1085" s="63"/>
      <c r="Z1085" s="63"/>
      <c r="AA1085" s="63"/>
      <c r="AB1085" s="63"/>
      <c r="AN1085" t="str">
        <f t="shared" si="386"/>
        <v>Alstead</v>
      </c>
      <c r="AO1085" t="s">
        <v>1471</v>
      </c>
      <c r="AP1085">
        <v>2</v>
      </c>
      <c r="AQ1085">
        <v>2</v>
      </c>
      <c r="AR1085" s="111">
        <v>33</v>
      </c>
      <c r="AS1085" s="113">
        <v>5</v>
      </c>
      <c r="AT1085" s="113">
        <v>5</v>
      </c>
      <c r="AU1085" s="117">
        <v>820</v>
      </c>
      <c r="AV1085" s="117">
        <f t="shared" si="387"/>
        <v>33005</v>
      </c>
      <c r="AW1085" t="s">
        <v>1480</v>
      </c>
      <c r="AX1085">
        <f t="shared" si="396"/>
        <v>3300820</v>
      </c>
      <c r="BC1085">
        <v>39.369999999999997</v>
      </c>
      <c r="BD1085">
        <v>0.47</v>
      </c>
      <c r="BE1085">
        <v>38.9</v>
      </c>
      <c r="BH1085" s="123">
        <f t="shared" si="382"/>
        <v>0.61399999999999999</v>
      </c>
      <c r="BI1085" s="123">
        <f t="shared" si="383"/>
        <v>0</v>
      </c>
      <c r="BJ1085">
        <f t="shared" si="384"/>
        <v>0</v>
      </c>
      <c r="BM1085">
        <v>1</v>
      </c>
      <c r="BN1085">
        <v>3</v>
      </c>
    </row>
    <row r="1086" spans="1:66" hidden="1" outlineLevel="1">
      <c r="A1086" t="s">
        <v>1497</v>
      </c>
      <c r="B1086" s="8" t="s">
        <v>1808</v>
      </c>
      <c r="C1086" s="1">
        <f t="shared" si="388"/>
        <v>3382</v>
      </c>
      <c r="D1086" s="5">
        <f>IF(N1086&gt;0, RANK(N1086,(N1086:P1086,Q1086:AE1086)),0)</f>
        <v>2</v>
      </c>
      <c r="E1086" s="5">
        <f>IF(O1086&gt;0,RANK(O1086,(N1086:P1086,Q1086:AE1086)),0)</f>
        <v>1</v>
      </c>
      <c r="F1086" s="5">
        <f t="shared" si="389"/>
        <v>0</v>
      </c>
      <c r="G1086" s="1">
        <f t="shared" si="390"/>
        <v>940</v>
      </c>
      <c r="H1086" s="2">
        <f t="shared" si="385"/>
        <v>0.27794204612655232</v>
      </c>
      <c r="I1086" s="6"/>
      <c r="J1086" s="2">
        <f t="shared" si="391"/>
        <v>0.35688941454760498</v>
      </c>
      <c r="K1086" s="2">
        <f t="shared" si="392"/>
        <v>0.6348314606741573</v>
      </c>
      <c r="L1086" s="2">
        <f t="shared" si="393"/>
        <v>0</v>
      </c>
      <c r="M1086" s="2">
        <f t="shared" si="394"/>
        <v>8.2791247782377786E-3</v>
      </c>
      <c r="N1086" s="63">
        <v>1207</v>
      </c>
      <c r="O1086" s="63">
        <v>2147</v>
      </c>
      <c r="P1086" s="63"/>
      <c r="Q1086" s="8">
        <v>15</v>
      </c>
      <c r="R1086" s="8">
        <v>1</v>
      </c>
      <c r="S1086" s="8">
        <v>2</v>
      </c>
      <c r="U1086" s="63"/>
      <c r="V1086" s="63"/>
      <c r="W1086" s="63">
        <f t="shared" si="395"/>
        <v>10</v>
      </c>
      <c r="X1086" s="63"/>
      <c r="Y1086" s="63"/>
      <c r="Z1086" s="63"/>
      <c r="AA1086" s="63"/>
      <c r="AB1086" s="63"/>
      <c r="AN1086" t="str">
        <f t="shared" si="386"/>
        <v>Alton</v>
      </c>
      <c r="AO1086" t="s">
        <v>1445</v>
      </c>
      <c r="AP1086">
        <v>1</v>
      </c>
      <c r="AQ1086">
        <v>1</v>
      </c>
      <c r="AR1086" s="111">
        <v>33</v>
      </c>
      <c r="AS1086" s="113">
        <v>1</v>
      </c>
      <c r="AT1086" s="113">
        <v>5</v>
      </c>
      <c r="AU1086" s="117">
        <v>1060</v>
      </c>
      <c r="AV1086" s="117">
        <f t="shared" si="387"/>
        <v>33001</v>
      </c>
      <c r="AW1086" t="s">
        <v>1480</v>
      </c>
      <c r="AX1086">
        <f t="shared" si="396"/>
        <v>3301060</v>
      </c>
      <c r="BC1086">
        <v>82.19</v>
      </c>
      <c r="BD1086">
        <v>19.05</v>
      </c>
      <c r="BE1086">
        <v>63.13</v>
      </c>
      <c r="BH1086" s="123">
        <f t="shared" si="382"/>
        <v>0</v>
      </c>
      <c r="BI1086" s="123">
        <f t="shared" si="383"/>
        <v>0.63400000000000001</v>
      </c>
      <c r="BJ1086">
        <f t="shared" si="384"/>
        <v>0</v>
      </c>
      <c r="BM1086">
        <v>1</v>
      </c>
      <c r="BN1086">
        <v>9</v>
      </c>
    </row>
    <row r="1087" spans="1:66" hidden="1" outlineLevel="1">
      <c r="A1087" t="s">
        <v>2489</v>
      </c>
      <c r="B1087" s="8" t="s">
        <v>1808</v>
      </c>
      <c r="C1087" s="1">
        <f t="shared" si="388"/>
        <v>7528</v>
      </c>
      <c r="D1087" s="5">
        <f>IF(N1087&gt;0, RANK(N1087,(N1087:P1087,Q1087:AE1087)),0)</f>
        <v>2</v>
      </c>
      <c r="E1087" s="5">
        <f>IF(O1087&gt;0,RANK(O1087,(N1087:P1087,Q1087:AE1087)),0)</f>
        <v>1</v>
      </c>
      <c r="F1087" s="5">
        <f t="shared" si="389"/>
        <v>0</v>
      </c>
      <c r="G1087" s="1">
        <f t="shared" si="390"/>
        <v>405</v>
      </c>
      <c r="H1087" s="2">
        <f t="shared" si="385"/>
        <v>5.3799149840595112E-2</v>
      </c>
      <c r="I1087" s="6"/>
      <c r="J1087" s="2">
        <f t="shared" si="391"/>
        <v>0.46506376195536664</v>
      </c>
      <c r="K1087" s="2">
        <f t="shared" si="392"/>
        <v>0.51886291179596178</v>
      </c>
      <c r="L1087" s="2">
        <f t="shared" si="393"/>
        <v>0</v>
      </c>
      <c r="M1087" s="2">
        <f t="shared" si="394"/>
        <v>1.6073326248671638E-2</v>
      </c>
      <c r="N1087" s="63">
        <v>3501</v>
      </c>
      <c r="O1087" s="63">
        <v>3906</v>
      </c>
      <c r="P1087" s="63"/>
      <c r="Q1087" s="8">
        <v>100</v>
      </c>
      <c r="R1087" s="8">
        <v>4</v>
      </c>
      <c r="S1087" s="8">
        <v>1</v>
      </c>
      <c r="U1087" s="63"/>
      <c r="V1087" s="63"/>
      <c r="W1087" s="63">
        <f t="shared" si="395"/>
        <v>16</v>
      </c>
      <c r="X1087" s="63"/>
      <c r="Y1087" s="63"/>
      <c r="Z1087" s="63"/>
      <c r="AA1087" s="63"/>
      <c r="AB1087" s="63"/>
      <c r="AN1087" t="str">
        <f t="shared" si="386"/>
        <v>Amherst</v>
      </c>
      <c r="AO1087" t="s">
        <v>1169</v>
      </c>
      <c r="AP1087">
        <v>2</v>
      </c>
      <c r="AQ1087">
        <v>2</v>
      </c>
      <c r="AR1087" s="111">
        <v>33</v>
      </c>
      <c r="AS1087" s="113">
        <v>11</v>
      </c>
      <c r="AT1087" s="113">
        <v>5</v>
      </c>
      <c r="AU1087" s="117">
        <v>1300</v>
      </c>
      <c r="AV1087" s="117">
        <f t="shared" si="387"/>
        <v>33011</v>
      </c>
      <c r="AW1087" t="s">
        <v>1480</v>
      </c>
      <c r="AX1087">
        <f t="shared" si="396"/>
        <v>3301300</v>
      </c>
      <c r="BC1087">
        <v>34.81</v>
      </c>
      <c r="BD1087">
        <v>0.52</v>
      </c>
      <c r="BE1087">
        <v>34.29</v>
      </c>
      <c r="BH1087" s="123">
        <f t="shared" si="382"/>
        <v>0</v>
      </c>
      <c r="BI1087" s="123">
        <f t="shared" si="383"/>
        <v>0.51800000000000002</v>
      </c>
      <c r="BJ1087">
        <f t="shared" si="384"/>
        <v>0</v>
      </c>
      <c r="BM1087">
        <v>2</v>
      </c>
      <c r="BN1087">
        <v>14</v>
      </c>
    </row>
    <row r="1088" spans="1:66" hidden="1" outlineLevel="1">
      <c r="A1088" t="s">
        <v>779</v>
      </c>
      <c r="B1088" s="8" t="s">
        <v>1808</v>
      </c>
      <c r="C1088" s="1">
        <f t="shared" si="388"/>
        <v>1370</v>
      </c>
      <c r="D1088" s="5">
        <f>IF(N1088&gt;0, RANK(N1088,(N1088:P1088,Q1088:AE1088)),0)</f>
        <v>1</v>
      </c>
      <c r="E1088" s="5">
        <f>IF(O1088&gt;0,RANK(O1088,(N1088:P1088,Q1088:AE1088)),0)</f>
        <v>2</v>
      </c>
      <c r="F1088" s="5">
        <f t="shared" si="389"/>
        <v>0</v>
      </c>
      <c r="G1088" s="1">
        <f t="shared" si="390"/>
        <v>206</v>
      </c>
      <c r="H1088" s="2">
        <f t="shared" si="385"/>
        <v>0.15036496350364964</v>
      </c>
      <c r="I1088" s="6"/>
      <c r="J1088" s="2">
        <f t="shared" si="391"/>
        <v>0.56715328467153281</v>
      </c>
      <c r="K1088" s="2">
        <f t="shared" si="392"/>
        <v>0.41678832116788322</v>
      </c>
      <c r="L1088" s="2">
        <f t="shared" si="393"/>
        <v>0</v>
      </c>
      <c r="M1088" s="2">
        <f t="shared" si="394"/>
        <v>1.6058394160583966E-2</v>
      </c>
      <c r="N1088" s="63">
        <v>777</v>
      </c>
      <c r="O1088" s="63">
        <v>571</v>
      </c>
      <c r="P1088" s="63"/>
      <c r="Q1088" s="8">
        <v>21</v>
      </c>
      <c r="R1088" s="8">
        <v>0</v>
      </c>
      <c r="S1088" s="8">
        <v>1</v>
      </c>
      <c r="U1088" s="63"/>
      <c r="V1088" s="63"/>
      <c r="W1088" s="63">
        <f t="shared" si="395"/>
        <v>0</v>
      </c>
      <c r="X1088" s="63"/>
      <c r="Y1088" s="63"/>
      <c r="Z1088" s="63"/>
      <c r="AA1088" s="63"/>
      <c r="AB1088" s="63"/>
      <c r="AN1088" t="str">
        <f t="shared" si="386"/>
        <v>Andover</v>
      </c>
      <c r="AO1088" t="s">
        <v>2509</v>
      </c>
      <c r="AP1088">
        <v>2</v>
      </c>
      <c r="AQ1088">
        <v>2</v>
      </c>
      <c r="AR1088" s="111">
        <v>33</v>
      </c>
      <c r="AS1088" s="113">
        <v>13</v>
      </c>
      <c r="AT1088" s="113">
        <v>10</v>
      </c>
      <c r="AU1088" s="117">
        <v>1460</v>
      </c>
      <c r="AV1088" s="117">
        <f t="shared" si="387"/>
        <v>33013</v>
      </c>
      <c r="AW1088" t="s">
        <v>1480</v>
      </c>
      <c r="AX1088">
        <f t="shared" si="396"/>
        <v>3301460</v>
      </c>
      <c r="BC1088">
        <v>41.33</v>
      </c>
      <c r="BD1088">
        <v>0.87</v>
      </c>
      <c r="BE1088">
        <v>40.46</v>
      </c>
      <c r="BH1088" s="123">
        <f t="shared" si="382"/>
        <v>0.56699999999999995</v>
      </c>
      <c r="BI1088" s="123">
        <f t="shared" si="383"/>
        <v>0</v>
      </c>
      <c r="BJ1088">
        <f t="shared" si="384"/>
        <v>0</v>
      </c>
      <c r="BM1088">
        <v>0</v>
      </c>
      <c r="BN1088">
        <v>0</v>
      </c>
    </row>
    <row r="1089" spans="1:66" hidden="1" outlineLevel="1">
      <c r="A1089" t="s">
        <v>737</v>
      </c>
      <c r="B1089" s="8" t="s">
        <v>1808</v>
      </c>
      <c r="C1089" s="1">
        <f t="shared" si="388"/>
        <v>1487</v>
      </c>
      <c r="D1089" s="5">
        <f>IF(N1089&gt;0, RANK(N1089,(N1089:P1089,Q1089:AE1089)),0)</f>
        <v>1</v>
      </c>
      <c r="E1089" s="5">
        <f>IF(O1089&gt;0,RANK(O1089,(N1089:P1089,Q1089:AE1089)),0)</f>
        <v>2</v>
      </c>
      <c r="F1089" s="5">
        <f t="shared" si="389"/>
        <v>0</v>
      </c>
      <c r="G1089" s="1">
        <f t="shared" si="390"/>
        <v>155</v>
      </c>
      <c r="H1089" s="2">
        <f t="shared" si="385"/>
        <v>0.10423671822461332</v>
      </c>
      <c r="I1089" s="6"/>
      <c r="J1089" s="2">
        <f t="shared" si="391"/>
        <v>0.54472091459314054</v>
      </c>
      <c r="K1089" s="2">
        <f t="shared" si="392"/>
        <v>0.44048419636852726</v>
      </c>
      <c r="L1089" s="2">
        <f t="shared" si="393"/>
        <v>0</v>
      </c>
      <c r="M1089" s="2">
        <f t="shared" si="394"/>
        <v>1.4794889038332204E-2</v>
      </c>
      <c r="N1089" s="63">
        <v>810</v>
      </c>
      <c r="O1089" s="63">
        <v>655</v>
      </c>
      <c r="P1089" s="63"/>
      <c r="Q1089" s="8">
        <v>13</v>
      </c>
      <c r="R1089" s="8">
        <v>0</v>
      </c>
      <c r="S1089" s="8">
        <v>2</v>
      </c>
      <c r="U1089" s="63"/>
      <c r="V1089" s="63"/>
      <c r="W1089" s="63">
        <f t="shared" si="395"/>
        <v>7</v>
      </c>
      <c r="X1089" s="63"/>
      <c r="Y1089" s="63"/>
      <c r="Z1089" s="63"/>
      <c r="AA1089" s="63"/>
      <c r="AB1089" s="63"/>
      <c r="AN1089" t="str">
        <f t="shared" si="386"/>
        <v>Antrim</v>
      </c>
      <c r="AO1089" t="s">
        <v>1169</v>
      </c>
      <c r="AP1089">
        <v>2</v>
      </c>
      <c r="AQ1089">
        <v>2</v>
      </c>
      <c r="AR1089" s="111">
        <v>33</v>
      </c>
      <c r="AS1089" s="113">
        <v>11</v>
      </c>
      <c r="AT1089" s="113">
        <v>10</v>
      </c>
      <c r="AU1089" s="117">
        <v>1700</v>
      </c>
      <c r="AV1089" s="117">
        <f t="shared" si="387"/>
        <v>33011</v>
      </c>
      <c r="AW1089" t="s">
        <v>1480</v>
      </c>
      <c r="AX1089">
        <f t="shared" si="396"/>
        <v>3301700</v>
      </c>
      <c r="BC1089">
        <v>36.5</v>
      </c>
      <c r="BD1089">
        <v>0.83</v>
      </c>
      <c r="BE1089">
        <v>35.67</v>
      </c>
      <c r="BH1089" s="123">
        <f t="shared" si="382"/>
        <v>0.54400000000000004</v>
      </c>
      <c r="BI1089" s="123">
        <f t="shared" si="383"/>
        <v>0</v>
      </c>
      <c r="BJ1089">
        <f t="shared" si="384"/>
        <v>0</v>
      </c>
      <c r="BM1089">
        <v>4</v>
      </c>
      <c r="BN1089">
        <v>3</v>
      </c>
    </row>
    <row r="1090" spans="1:66" hidden="1" outlineLevel="1">
      <c r="A1090" t="s">
        <v>199</v>
      </c>
      <c r="B1090" s="8" t="s">
        <v>1808</v>
      </c>
      <c r="C1090" s="1">
        <f t="shared" si="388"/>
        <v>1144</v>
      </c>
      <c r="D1090" s="5">
        <f>IF(N1090&gt;0, RANK(N1090,(N1090:P1090,Q1090:AE1090)),0)</f>
        <v>1</v>
      </c>
      <c r="E1090" s="5">
        <f>IF(O1090&gt;0,RANK(O1090,(N1090:P1090,Q1090:AE1090)),0)</f>
        <v>2</v>
      </c>
      <c r="F1090" s="5">
        <f t="shared" si="389"/>
        <v>0</v>
      </c>
      <c r="G1090" s="1">
        <f t="shared" si="390"/>
        <v>65</v>
      </c>
      <c r="H1090" s="2">
        <f t="shared" si="385"/>
        <v>5.6818181818181816E-2</v>
      </c>
      <c r="I1090" s="6"/>
      <c r="J1090" s="2">
        <f t="shared" si="391"/>
        <v>0.51311188811188813</v>
      </c>
      <c r="K1090" s="2">
        <f t="shared" si="392"/>
        <v>0.4562937062937063</v>
      </c>
      <c r="L1090" s="2">
        <f t="shared" si="393"/>
        <v>0</v>
      </c>
      <c r="M1090" s="2">
        <f t="shared" si="394"/>
        <v>3.0594405594405572E-2</v>
      </c>
      <c r="N1090" s="63">
        <v>587</v>
      </c>
      <c r="O1090" s="63">
        <v>522</v>
      </c>
      <c r="P1090" s="63"/>
      <c r="Q1090" s="8">
        <v>27</v>
      </c>
      <c r="R1090" s="8">
        <v>0</v>
      </c>
      <c r="S1090" s="8">
        <v>2</v>
      </c>
      <c r="U1090" s="63"/>
      <c r="V1090" s="63"/>
      <c r="W1090" s="63">
        <f t="shared" si="395"/>
        <v>6</v>
      </c>
      <c r="X1090" s="63"/>
      <c r="Y1090" s="63"/>
      <c r="Z1090" s="63"/>
      <c r="AA1090" s="63"/>
      <c r="AB1090" s="63"/>
      <c r="AN1090" t="str">
        <f t="shared" si="386"/>
        <v>Ashland</v>
      </c>
      <c r="AO1090" t="s">
        <v>2273</v>
      </c>
      <c r="AP1090">
        <v>2</v>
      </c>
      <c r="AQ1090">
        <v>2</v>
      </c>
      <c r="AR1090" s="111">
        <v>33</v>
      </c>
      <c r="AS1090" s="113">
        <v>9</v>
      </c>
      <c r="AT1090" s="113">
        <v>10</v>
      </c>
      <c r="AU1090" s="117">
        <v>2020</v>
      </c>
      <c r="AV1090" s="117">
        <f t="shared" si="387"/>
        <v>33009</v>
      </c>
      <c r="AW1090" t="s">
        <v>1480</v>
      </c>
      <c r="AX1090">
        <f t="shared" si="396"/>
        <v>3302020</v>
      </c>
      <c r="BC1090">
        <v>11.71</v>
      </c>
      <c r="BD1090">
        <v>0.45</v>
      </c>
      <c r="BE1090">
        <v>11.25</v>
      </c>
      <c r="BH1090" s="123">
        <f t="shared" si="382"/>
        <v>0.51300000000000001</v>
      </c>
      <c r="BI1090" s="123">
        <f t="shared" si="383"/>
        <v>0</v>
      </c>
      <c r="BJ1090">
        <f t="shared" si="384"/>
        <v>0</v>
      </c>
      <c r="BM1090">
        <v>1</v>
      </c>
      <c r="BN1090">
        <v>5</v>
      </c>
    </row>
    <row r="1091" spans="1:66" hidden="1" outlineLevel="1">
      <c r="A1091" t="s">
        <v>2179</v>
      </c>
      <c r="B1091" s="8" t="s">
        <v>1808</v>
      </c>
      <c r="C1091" s="1">
        <f t="shared" si="388"/>
        <v>4359</v>
      </c>
      <c r="D1091" s="5">
        <f>IF(N1091&gt;0, RANK(N1091,(N1091:P1091,Q1091:AE1091)),0)</f>
        <v>2</v>
      </c>
      <c r="E1091" s="5">
        <f>IF(O1091&gt;0,RANK(O1091,(N1091:P1091,Q1091:AE1091)),0)</f>
        <v>1</v>
      </c>
      <c r="F1091" s="5">
        <f t="shared" si="389"/>
        <v>0</v>
      </c>
      <c r="G1091" s="1">
        <f t="shared" si="390"/>
        <v>1061</v>
      </c>
      <c r="H1091" s="2">
        <f t="shared" si="385"/>
        <v>0.24340445056205551</v>
      </c>
      <c r="I1091" s="6"/>
      <c r="J1091" s="2">
        <f t="shared" si="391"/>
        <v>0.37393897682954808</v>
      </c>
      <c r="K1091" s="2">
        <f t="shared" si="392"/>
        <v>0.61734342739160353</v>
      </c>
      <c r="L1091" s="2">
        <f t="shared" si="393"/>
        <v>0</v>
      </c>
      <c r="M1091" s="2">
        <f t="shared" si="394"/>
        <v>8.7175957788484526E-3</v>
      </c>
      <c r="N1091" s="63">
        <v>1630</v>
      </c>
      <c r="O1091" s="63">
        <v>2691</v>
      </c>
      <c r="P1091" s="63"/>
      <c r="Q1091" s="8">
        <v>30</v>
      </c>
      <c r="R1091" s="8">
        <v>0</v>
      </c>
      <c r="S1091" s="8">
        <v>2</v>
      </c>
      <c r="U1091" s="63"/>
      <c r="V1091" s="63"/>
      <c r="W1091" s="63">
        <f t="shared" si="395"/>
        <v>6</v>
      </c>
      <c r="X1091" s="63"/>
      <c r="Y1091" s="63"/>
      <c r="Z1091" s="63"/>
      <c r="AA1091" s="63"/>
      <c r="AB1091" s="63"/>
      <c r="AN1091" t="str">
        <f t="shared" si="386"/>
        <v>Atkinson</v>
      </c>
      <c r="AO1091" t="s">
        <v>2991</v>
      </c>
      <c r="AP1091">
        <v>2</v>
      </c>
      <c r="AQ1091">
        <v>2</v>
      </c>
      <c r="AR1091" s="111">
        <v>33</v>
      </c>
      <c r="AS1091" s="113">
        <v>15</v>
      </c>
      <c r="AT1091" s="113">
        <v>5</v>
      </c>
      <c r="AU1091" s="117">
        <v>2340</v>
      </c>
      <c r="AV1091" s="117">
        <f t="shared" si="387"/>
        <v>33015</v>
      </c>
      <c r="AW1091" t="s">
        <v>1480</v>
      </c>
      <c r="AX1091">
        <f t="shared" si="396"/>
        <v>3302340</v>
      </c>
      <c r="BC1091">
        <v>11.29</v>
      </c>
      <c r="BD1091">
        <v>0.16</v>
      </c>
      <c r="BE1091">
        <v>11.13</v>
      </c>
      <c r="BH1091" s="123">
        <f t="shared" si="382"/>
        <v>0</v>
      </c>
      <c r="BI1091" s="123">
        <f t="shared" si="383"/>
        <v>0.61699999999999999</v>
      </c>
      <c r="BJ1091">
        <f t="shared" si="384"/>
        <v>0</v>
      </c>
      <c r="BM1091">
        <v>2</v>
      </c>
      <c r="BN1091">
        <v>4</v>
      </c>
    </row>
    <row r="1092" spans="1:66" hidden="1" outlineLevel="1">
      <c r="A1092" t="s">
        <v>1351</v>
      </c>
      <c r="B1092" s="8" t="s">
        <v>1808</v>
      </c>
      <c r="C1092" s="1">
        <f t="shared" si="388"/>
        <v>3255</v>
      </c>
      <c r="D1092" s="5">
        <f>IF(N1092&gt;0, RANK(N1092,(N1092:P1092,Q1092:AE1092)),0)</f>
        <v>2</v>
      </c>
      <c r="E1092" s="5">
        <f>IF(O1092&gt;0,RANK(O1092,(N1092:P1092,Q1092:AE1092)),0)</f>
        <v>1</v>
      </c>
      <c r="F1092" s="5">
        <f t="shared" si="389"/>
        <v>0</v>
      </c>
      <c r="G1092" s="1">
        <f t="shared" si="390"/>
        <v>777</v>
      </c>
      <c r="H1092" s="2">
        <f t="shared" si="385"/>
        <v>0.23870967741935484</v>
      </c>
      <c r="I1092" s="6"/>
      <c r="J1092" s="2">
        <f t="shared" si="391"/>
        <v>0.37450076804915516</v>
      </c>
      <c r="K1092" s="2">
        <f t="shared" si="392"/>
        <v>0.61321044546851</v>
      </c>
      <c r="L1092" s="2">
        <f t="shared" si="393"/>
        <v>0</v>
      </c>
      <c r="M1092" s="2">
        <f t="shared" si="394"/>
        <v>1.2288786482334779E-2</v>
      </c>
      <c r="N1092" s="63">
        <v>1219</v>
      </c>
      <c r="O1092" s="63">
        <v>1996</v>
      </c>
      <c r="P1092" s="63"/>
      <c r="Q1092" s="8">
        <v>26</v>
      </c>
      <c r="R1092" s="8">
        <v>3</v>
      </c>
      <c r="S1092" s="8">
        <v>3</v>
      </c>
      <c r="U1092" s="63"/>
      <c r="V1092" s="63"/>
      <c r="W1092" s="63">
        <f t="shared" si="395"/>
        <v>8</v>
      </c>
      <c r="X1092" s="63"/>
      <c r="Y1092" s="63"/>
      <c r="Z1092" s="63"/>
      <c r="AA1092" s="63"/>
      <c r="AB1092" s="63"/>
      <c r="AN1092" t="str">
        <f t="shared" si="386"/>
        <v>Auburn</v>
      </c>
      <c r="AO1092" t="s">
        <v>2991</v>
      </c>
      <c r="AP1092">
        <v>1</v>
      </c>
      <c r="AQ1092">
        <v>1</v>
      </c>
      <c r="AR1092" s="111">
        <v>33</v>
      </c>
      <c r="AS1092" s="113">
        <v>15</v>
      </c>
      <c r="AT1092" s="113">
        <v>10</v>
      </c>
      <c r="AU1092" s="117">
        <v>2820</v>
      </c>
      <c r="AV1092" s="117">
        <f t="shared" si="387"/>
        <v>33015</v>
      </c>
      <c r="AW1092" t="s">
        <v>1480</v>
      </c>
      <c r="AX1092">
        <f t="shared" si="396"/>
        <v>3302820</v>
      </c>
      <c r="BC1092">
        <v>28.71</v>
      </c>
      <c r="BD1092">
        <v>3.5</v>
      </c>
      <c r="BE1092">
        <v>25.21</v>
      </c>
      <c r="BH1092" s="123">
        <f t="shared" si="382"/>
        <v>0</v>
      </c>
      <c r="BI1092" s="123">
        <f t="shared" si="383"/>
        <v>0.61299999999999999</v>
      </c>
      <c r="BJ1092">
        <f t="shared" si="384"/>
        <v>0</v>
      </c>
      <c r="BM1092">
        <v>3</v>
      </c>
      <c r="BN1092">
        <v>5</v>
      </c>
    </row>
    <row r="1093" spans="1:66" hidden="1" outlineLevel="1">
      <c r="A1093" t="s">
        <v>982</v>
      </c>
      <c r="B1093" s="8" t="s">
        <v>1808</v>
      </c>
      <c r="C1093" s="1">
        <f t="shared" si="388"/>
        <v>2419</v>
      </c>
      <c r="D1093" s="5">
        <f>IF(N1093&gt;0, RANK(N1093,(N1093:P1093,Q1093:AE1093)),0)</f>
        <v>2</v>
      </c>
      <c r="E1093" s="5">
        <f>IF(O1093&gt;0,RANK(O1093,(N1093:P1093,Q1093:AE1093)),0)</f>
        <v>1</v>
      </c>
      <c r="F1093" s="5">
        <f t="shared" si="389"/>
        <v>0</v>
      </c>
      <c r="G1093" s="1">
        <f t="shared" si="390"/>
        <v>129</v>
      </c>
      <c r="H1093" s="2">
        <f t="shared" si="385"/>
        <v>5.3327821413807361E-2</v>
      </c>
      <c r="I1093" s="6"/>
      <c r="J1093" s="2">
        <f t="shared" si="391"/>
        <v>0.46506821000413395</v>
      </c>
      <c r="K1093" s="2">
        <f t="shared" si="392"/>
        <v>0.51839603141794133</v>
      </c>
      <c r="L1093" s="2">
        <f t="shared" si="393"/>
        <v>0</v>
      </c>
      <c r="M1093" s="2">
        <f t="shared" si="394"/>
        <v>1.6535758577924775E-2</v>
      </c>
      <c r="N1093" s="63">
        <v>1125</v>
      </c>
      <c r="O1093" s="63">
        <v>1254</v>
      </c>
      <c r="P1093" s="63"/>
      <c r="Q1093" s="8">
        <v>30</v>
      </c>
      <c r="R1093" s="8">
        <v>1</v>
      </c>
      <c r="S1093" s="8">
        <v>1</v>
      </c>
      <c r="U1093" s="63"/>
      <c r="V1093" s="63"/>
      <c r="W1093" s="63">
        <f t="shared" si="395"/>
        <v>8</v>
      </c>
      <c r="X1093" s="63"/>
      <c r="Y1093" s="63"/>
      <c r="Z1093" s="63"/>
      <c r="AA1093" s="63"/>
      <c r="AB1093" s="63"/>
      <c r="AN1093" t="str">
        <f t="shared" si="386"/>
        <v>Barnstead</v>
      </c>
      <c r="AO1093" t="s">
        <v>1445</v>
      </c>
      <c r="AP1093">
        <v>1</v>
      </c>
      <c r="AQ1093">
        <v>1</v>
      </c>
      <c r="AR1093" s="111">
        <v>33</v>
      </c>
      <c r="AS1093" s="113">
        <v>1</v>
      </c>
      <c r="AT1093" s="113">
        <v>10</v>
      </c>
      <c r="AU1093" s="117">
        <v>3220</v>
      </c>
      <c r="AV1093" s="117">
        <f t="shared" si="387"/>
        <v>33001</v>
      </c>
      <c r="AW1093" t="s">
        <v>1480</v>
      </c>
      <c r="AX1093">
        <f t="shared" si="396"/>
        <v>3303220</v>
      </c>
      <c r="BC1093">
        <v>43.97</v>
      </c>
      <c r="BD1093">
        <v>2.0499999999999998</v>
      </c>
      <c r="BE1093">
        <v>41.92</v>
      </c>
      <c r="BH1093" s="123">
        <f t="shared" si="382"/>
        <v>0</v>
      </c>
      <c r="BI1093" s="123">
        <f t="shared" si="383"/>
        <v>0.51800000000000002</v>
      </c>
      <c r="BJ1093">
        <f t="shared" si="384"/>
        <v>0</v>
      </c>
      <c r="BM1093">
        <v>1</v>
      </c>
      <c r="BN1093">
        <v>7</v>
      </c>
    </row>
    <row r="1094" spans="1:66" hidden="1" outlineLevel="1">
      <c r="A1094" t="s">
        <v>321</v>
      </c>
      <c r="B1094" s="8" t="s">
        <v>1808</v>
      </c>
      <c r="C1094" s="1">
        <f t="shared" si="388"/>
        <v>4945</v>
      </c>
      <c r="D1094" s="5">
        <f>IF(N1094&gt;0, RANK(N1094,(N1094:P1094,Q1094:AE1094)),0)</f>
        <v>1</v>
      </c>
      <c r="E1094" s="5">
        <f>IF(O1094&gt;0,RANK(O1094,(N1094:P1094,Q1094:AE1094)),0)</f>
        <v>2</v>
      </c>
      <c r="F1094" s="5">
        <f t="shared" si="389"/>
        <v>0</v>
      </c>
      <c r="G1094" s="1">
        <f t="shared" si="390"/>
        <v>306</v>
      </c>
      <c r="H1094" s="2">
        <f t="shared" si="385"/>
        <v>6.1880687563195147E-2</v>
      </c>
      <c r="I1094" s="6"/>
      <c r="J1094" s="2">
        <f t="shared" si="391"/>
        <v>0.52113245702730027</v>
      </c>
      <c r="K1094" s="2">
        <f t="shared" si="392"/>
        <v>0.45925176946410518</v>
      </c>
      <c r="L1094" s="2">
        <f t="shared" si="393"/>
        <v>0</v>
      </c>
      <c r="M1094" s="2">
        <f t="shared" si="394"/>
        <v>1.9615773508594558E-2</v>
      </c>
      <c r="N1094" s="63">
        <v>2577</v>
      </c>
      <c r="O1094" s="63">
        <v>2271</v>
      </c>
      <c r="P1094" s="63"/>
      <c r="Q1094" s="8">
        <v>72</v>
      </c>
      <c r="R1094" s="8">
        <v>3</v>
      </c>
      <c r="S1094" s="8">
        <v>6</v>
      </c>
      <c r="U1094" s="63"/>
      <c r="V1094" s="63"/>
      <c r="W1094" s="63">
        <f t="shared" si="395"/>
        <v>16</v>
      </c>
      <c r="X1094" s="63"/>
      <c r="Y1094" s="63"/>
      <c r="Z1094" s="63"/>
      <c r="AA1094" s="63"/>
      <c r="AB1094" s="63"/>
      <c r="AN1094" t="str">
        <f t="shared" si="386"/>
        <v>Barrington</v>
      </c>
      <c r="AO1094" t="s">
        <v>2046</v>
      </c>
      <c r="AP1094">
        <v>1</v>
      </c>
      <c r="AQ1094">
        <v>1</v>
      </c>
      <c r="AR1094" s="111">
        <v>33</v>
      </c>
      <c r="AS1094" s="113">
        <v>17</v>
      </c>
      <c r="AT1094" s="113">
        <v>5</v>
      </c>
      <c r="AU1094" s="117">
        <v>3460</v>
      </c>
      <c r="AV1094" s="117">
        <f t="shared" si="387"/>
        <v>33017</v>
      </c>
      <c r="AW1094" t="s">
        <v>1480</v>
      </c>
      <c r="AX1094">
        <f t="shared" si="396"/>
        <v>3303460</v>
      </c>
      <c r="BC1094">
        <v>48.52</v>
      </c>
      <c r="BD1094">
        <v>1.93</v>
      </c>
      <c r="BE1094">
        <v>46.59</v>
      </c>
      <c r="BH1094" s="123">
        <f t="shared" si="382"/>
        <v>0.52100000000000002</v>
      </c>
      <c r="BI1094" s="123">
        <f t="shared" si="383"/>
        <v>0</v>
      </c>
      <c r="BJ1094">
        <f t="shared" si="384"/>
        <v>0</v>
      </c>
      <c r="BM1094">
        <v>2</v>
      </c>
      <c r="BN1094">
        <v>14</v>
      </c>
    </row>
    <row r="1095" spans="1:66" hidden="1" outlineLevel="1">
      <c r="A1095" t="s">
        <v>983</v>
      </c>
      <c r="B1095" s="8" t="s">
        <v>1808</v>
      </c>
      <c r="C1095" s="1">
        <f t="shared" si="388"/>
        <v>1829</v>
      </c>
      <c r="D1095" s="5">
        <f>IF(N1095&gt;0, RANK(N1095,(N1095:P1095,Q1095:AE1095)),0)</f>
        <v>1</v>
      </c>
      <c r="E1095" s="5">
        <f>IF(O1095&gt;0,RANK(O1095,(N1095:P1095,Q1095:AE1095)),0)</f>
        <v>2</v>
      </c>
      <c r="F1095" s="5">
        <f t="shared" si="389"/>
        <v>0</v>
      </c>
      <c r="G1095" s="1">
        <f t="shared" si="390"/>
        <v>265</v>
      </c>
      <c r="H1095" s="2">
        <f t="shared" si="385"/>
        <v>0.14488791689447786</v>
      </c>
      <c r="I1095" s="6"/>
      <c r="J1095" s="2">
        <f t="shared" si="391"/>
        <v>0.56806998359759431</v>
      </c>
      <c r="K1095" s="2">
        <f t="shared" si="392"/>
        <v>0.42318206670311648</v>
      </c>
      <c r="L1095" s="2">
        <f t="shared" si="393"/>
        <v>0</v>
      </c>
      <c r="M1095" s="2">
        <f t="shared" si="394"/>
        <v>8.7479496992892147E-3</v>
      </c>
      <c r="N1095" s="63">
        <v>1039</v>
      </c>
      <c r="O1095" s="63">
        <v>774</v>
      </c>
      <c r="P1095" s="63"/>
      <c r="Q1095" s="8">
        <v>14</v>
      </c>
      <c r="R1095" s="8">
        <v>0</v>
      </c>
      <c r="S1095" s="8">
        <v>2</v>
      </c>
      <c r="U1095" s="63"/>
      <c r="V1095" s="63"/>
      <c r="W1095" s="63">
        <f t="shared" si="395"/>
        <v>0</v>
      </c>
      <c r="X1095" s="63"/>
      <c r="Y1095" s="63"/>
      <c r="Z1095" s="63"/>
      <c r="AA1095" s="63"/>
      <c r="AB1095" s="63"/>
      <c r="AN1095" t="str">
        <f t="shared" si="386"/>
        <v>Bartlett</v>
      </c>
      <c r="AO1095" t="s">
        <v>1684</v>
      </c>
      <c r="AP1095">
        <v>1</v>
      </c>
      <c r="AQ1095">
        <v>1</v>
      </c>
      <c r="AR1095" s="111">
        <v>33</v>
      </c>
      <c r="AS1095" s="113">
        <v>3</v>
      </c>
      <c r="AT1095" s="113">
        <v>10</v>
      </c>
      <c r="AU1095" s="117">
        <v>3700</v>
      </c>
      <c r="AV1095" s="117">
        <f t="shared" si="387"/>
        <v>33003</v>
      </c>
      <c r="AW1095" t="s">
        <v>1480</v>
      </c>
      <c r="AX1095">
        <f t="shared" si="396"/>
        <v>3303700</v>
      </c>
      <c r="BC1095">
        <v>75.290000000000006</v>
      </c>
      <c r="BD1095">
        <v>0.01</v>
      </c>
      <c r="BE1095">
        <v>75.28</v>
      </c>
      <c r="BH1095" s="123">
        <f t="shared" si="382"/>
        <v>0.56799999999999995</v>
      </c>
      <c r="BI1095" s="123">
        <f t="shared" si="383"/>
        <v>0</v>
      </c>
      <c r="BJ1095">
        <f t="shared" si="384"/>
        <v>0</v>
      </c>
      <c r="BM1095">
        <v>0</v>
      </c>
      <c r="BN1095">
        <v>0</v>
      </c>
    </row>
    <row r="1096" spans="1:66" hidden="1" outlineLevel="1">
      <c r="A1096" t="s">
        <v>715</v>
      </c>
      <c r="B1096" s="8" t="s">
        <v>1808</v>
      </c>
      <c r="C1096" s="1">
        <f t="shared" si="388"/>
        <v>548</v>
      </c>
      <c r="D1096" s="5">
        <f>IF(N1096&gt;0, RANK(N1096,(N1096:P1096,Q1096:AE1096)),0)</f>
        <v>2</v>
      </c>
      <c r="E1096" s="5">
        <f>IF(O1096&gt;0,RANK(O1096,(N1096:P1096,Q1096:AE1096)),0)</f>
        <v>1</v>
      </c>
      <c r="F1096" s="5">
        <f t="shared" si="389"/>
        <v>0</v>
      </c>
      <c r="G1096" s="1">
        <f t="shared" si="390"/>
        <v>8</v>
      </c>
      <c r="H1096" s="2">
        <f t="shared" si="385"/>
        <v>1.4598540145985401E-2</v>
      </c>
      <c r="I1096" s="6"/>
      <c r="J1096" s="2">
        <f t="shared" si="391"/>
        <v>0.48175182481751827</v>
      </c>
      <c r="K1096" s="2">
        <f t="shared" si="392"/>
        <v>0.49635036496350365</v>
      </c>
      <c r="L1096" s="2">
        <f t="shared" si="393"/>
        <v>0</v>
      </c>
      <c r="M1096" s="2">
        <f t="shared" si="394"/>
        <v>2.189781021897802E-2</v>
      </c>
      <c r="N1096" s="63">
        <v>264</v>
      </c>
      <c r="O1096" s="63">
        <v>272</v>
      </c>
      <c r="P1096" s="63"/>
      <c r="Q1096" s="8">
        <v>8</v>
      </c>
      <c r="R1096" s="8">
        <v>0</v>
      </c>
      <c r="S1096" s="8">
        <v>0</v>
      </c>
      <c r="U1096" s="63"/>
      <c r="V1096" s="63"/>
      <c r="W1096" s="63">
        <f t="shared" si="395"/>
        <v>4</v>
      </c>
      <c r="X1096" s="63"/>
      <c r="Y1096" s="63"/>
      <c r="Z1096" s="63"/>
      <c r="AA1096" s="63"/>
      <c r="AB1096" s="63"/>
      <c r="AN1096" t="str">
        <f t="shared" si="386"/>
        <v>Bath</v>
      </c>
      <c r="AO1096" t="s">
        <v>2273</v>
      </c>
      <c r="AP1096">
        <v>2</v>
      </c>
      <c r="AQ1096">
        <v>2</v>
      </c>
      <c r="AR1096" s="111">
        <v>33</v>
      </c>
      <c r="AS1096" s="113">
        <v>9</v>
      </c>
      <c r="AT1096" s="113">
        <v>15</v>
      </c>
      <c r="AU1096" s="117">
        <v>3940</v>
      </c>
      <c r="AV1096" s="117">
        <f t="shared" si="387"/>
        <v>33009</v>
      </c>
      <c r="AW1096" t="s">
        <v>1480</v>
      </c>
      <c r="AX1096">
        <f t="shared" si="396"/>
        <v>3303940</v>
      </c>
      <c r="BC1096">
        <v>38.64</v>
      </c>
      <c r="BD1096">
        <v>0.46</v>
      </c>
      <c r="BE1096">
        <v>38.19</v>
      </c>
      <c r="BH1096" s="123">
        <f t="shared" si="382"/>
        <v>0</v>
      </c>
      <c r="BI1096" s="123">
        <f t="shared" si="383"/>
        <v>0.496</v>
      </c>
      <c r="BJ1096">
        <f t="shared" si="384"/>
        <v>0</v>
      </c>
      <c r="BM1096">
        <v>0</v>
      </c>
      <c r="BN1096">
        <v>4</v>
      </c>
    </row>
    <row r="1097" spans="1:66" hidden="1" outlineLevel="1">
      <c r="A1097" t="s">
        <v>1775</v>
      </c>
      <c r="B1097" s="8" t="s">
        <v>1808</v>
      </c>
      <c r="C1097" s="1">
        <f t="shared" si="388"/>
        <v>12831</v>
      </c>
      <c r="D1097" s="5">
        <f>IF(N1097&gt;0, RANK(N1097,(N1097:P1097,Q1097:AE1097)),0)</f>
        <v>2</v>
      </c>
      <c r="E1097" s="5">
        <f>IF(O1097&gt;0,RANK(O1097,(N1097:P1097,Q1097:AE1097)),0)</f>
        <v>1</v>
      </c>
      <c r="F1097" s="5">
        <f t="shared" si="389"/>
        <v>0</v>
      </c>
      <c r="G1097" s="1">
        <f t="shared" si="390"/>
        <v>3277</v>
      </c>
      <c r="H1097" s="2">
        <f t="shared" si="385"/>
        <v>0.25539708518431925</v>
      </c>
      <c r="I1097" s="6"/>
      <c r="J1097" s="2">
        <f t="shared" si="391"/>
        <v>0.36731353752630347</v>
      </c>
      <c r="K1097" s="2">
        <f t="shared" si="392"/>
        <v>0.62271062271062272</v>
      </c>
      <c r="L1097" s="2">
        <f t="shared" si="393"/>
        <v>0</v>
      </c>
      <c r="M1097" s="2">
        <f t="shared" si="394"/>
        <v>9.9758397630738127E-3</v>
      </c>
      <c r="N1097" s="63">
        <v>4713</v>
      </c>
      <c r="O1097" s="63">
        <v>7990</v>
      </c>
      <c r="P1097" s="63"/>
      <c r="Q1097" s="8">
        <v>93</v>
      </c>
      <c r="R1097" s="8">
        <v>3</v>
      </c>
      <c r="S1097" s="8">
        <v>8</v>
      </c>
      <c r="U1097" s="63"/>
      <c r="V1097" s="63"/>
      <c r="W1097" s="63">
        <f t="shared" si="395"/>
        <v>24</v>
      </c>
      <c r="X1097" s="63"/>
      <c r="Y1097" s="63"/>
      <c r="Z1097" s="63"/>
      <c r="AA1097" s="63"/>
      <c r="AB1097" s="63"/>
      <c r="AN1097" t="str">
        <f t="shared" si="386"/>
        <v>Bedford</v>
      </c>
      <c r="AO1097" t="s">
        <v>1169</v>
      </c>
      <c r="AP1097">
        <v>1</v>
      </c>
      <c r="AQ1097">
        <v>1</v>
      </c>
      <c r="AR1097" s="111">
        <v>33</v>
      </c>
      <c r="AS1097" s="113">
        <v>11</v>
      </c>
      <c r="AT1097" s="113">
        <v>15</v>
      </c>
      <c r="AU1097" s="117">
        <v>4500</v>
      </c>
      <c r="AV1097" s="117">
        <f t="shared" si="387"/>
        <v>33011</v>
      </c>
      <c r="AW1097" t="s">
        <v>1480</v>
      </c>
      <c r="AX1097">
        <f t="shared" si="396"/>
        <v>3304500</v>
      </c>
      <c r="BC1097">
        <v>33.119999999999997</v>
      </c>
      <c r="BD1097">
        <v>0.28000000000000003</v>
      </c>
      <c r="BE1097">
        <v>32.83</v>
      </c>
      <c r="BH1097" s="123">
        <f t="shared" si="382"/>
        <v>0</v>
      </c>
      <c r="BI1097" s="123">
        <f t="shared" si="383"/>
        <v>0.622</v>
      </c>
      <c r="BJ1097">
        <f t="shared" si="384"/>
        <v>0</v>
      </c>
      <c r="BM1097">
        <v>14</v>
      </c>
      <c r="BN1097">
        <v>10</v>
      </c>
    </row>
    <row r="1098" spans="1:66" hidden="1" outlineLevel="1">
      <c r="A1098" t="s">
        <v>906</v>
      </c>
      <c r="B1098" s="8" t="s">
        <v>1808</v>
      </c>
      <c r="C1098" s="1">
        <f t="shared" si="388"/>
        <v>3655</v>
      </c>
      <c r="D1098" s="5">
        <f>IF(N1098&gt;0, RANK(N1098,(N1098:P1098,Q1098:AE1098)),0)</f>
        <v>2</v>
      </c>
      <c r="E1098" s="5">
        <f>IF(O1098&gt;0,RANK(O1098,(N1098:P1098,Q1098:AE1098)),0)</f>
        <v>1</v>
      </c>
      <c r="F1098" s="5">
        <f t="shared" si="389"/>
        <v>0</v>
      </c>
      <c r="G1098" s="1">
        <f t="shared" si="390"/>
        <v>34</v>
      </c>
      <c r="H1098" s="2">
        <f t="shared" si="385"/>
        <v>9.3023255813953487E-3</v>
      </c>
      <c r="I1098" s="6"/>
      <c r="J1098" s="2">
        <f t="shared" si="391"/>
        <v>0.4875512995896033</v>
      </c>
      <c r="K1098" s="2">
        <f t="shared" si="392"/>
        <v>0.49685362517099863</v>
      </c>
      <c r="L1098" s="2">
        <f t="shared" si="393"/>
        <v>0</v>
      </c>
      <c r="M1098" s="2">
        <f t="shared" si="394"/>
        <v>1.5595075239398071E-2</v>
      </c>
      <c r="N1098" s="63">
        <v>1782</v>
      </c>
      <c r="O1098" s="63">
        <v>1816</v>
      </c>
      <c r="P1098" s="63"/>
      <c r="Q1098" s="8">
        <v>40</v>
      </c>
      <c r="R1098" s="8">
        <v>3</v>
      </c>
      <c r="S1098" s="8">
        <v>4</v>
      </c>
      <c r="U1098" s="63"/>
      <c r="V1098" s="63"/>
      <c r="W1098" s="63">
        <f t="shared" si="395"/>
        <v>10</v>
      </c>
      <c r="X1098" s="63"/>
      <c r="Y1098" s="63"/>
      <c r="Z1098" s="63"/>
      <c r="AA1098" s="63"/>
      <c r="AB1098" s="63"/>
      <c r="AN1098" t="str">
        <f t="shared" si="386"/>
        <v>Belmont</v>
      </c>
      <c r="AO1098" t="s">
        <v>1445</v>
      </c>
      <c r="AP1098">
        <v>1</v>
      </c>
      <c r="AQ1098">
        <v>1</v>
      </c>
      <c r="AR1098" s="111">
        <v>33</v>
      </c>
      <c r="AS1098" s="113">
        <v>1</v>
      </c>
      <c r="AT1098" s="113">
        <v>15</v>
      </c>
      <c r="AU1098" s="117">
        <v>4740</v>
      </c>
      <c r="AV1098" s="117">
        <f t="shared" si="387"/>
        <v>33001</v>
      </c>
      <c r="AW1098" t="s">
        <v>1480</v>
      </c>
      <c r="AX1098">
        <f t="shared" si="396"/>
        <v>3304740</v>
      </c>
      <c r="BC1098">
        <v>32.299999999999997</v>
      </c>
      <c r="BD1098">
        <v>1.69</v>
      </c>
      <c r="BE1098">
        <v>30.61</v>
      </c>
      <c r="BH1098" s="123">
        <f t="shared" si="382"/>
        <v>0</v>
      </c>
      <c r="BI1098" s="123">
        <f t="shared" si="383"/>
        <v>0.496</v>
      </c>
      <c r="BJ1098">
        <f t="shared" si="384"/>
        <v>0</v>
      </c>
      <c r="BM1098">
        <v>4</v>
      </c>
      <c r="BN1098">
        <v>6</v>
      </c>
    </row>
    <row r="1099" spans="1:66" hidden="1" outlineLevel="1">
      <c r="A1099" t="s">
        <v>959</v>
      </c>
      <c r="B1099" s="8" t="s">
        <v>1808</v>
      </c>
      <c r="C1099" s="1">
        <f t="shared" si="388"/>
        <v>781</v>
      </c>
      <c r="D1099" s="5">
        <f>IF(N1099&gt;0, RANK(N1099,(N1099:P1099,Q1099:AE1099)),0)</f>
        <v>1</v>
      </c>
      <c r="E1099" s="5">
        <f>IF(O1099&gt;0,RANK(O1099,(N1099:P1099,Q1099:AE1099)),0)</f>
        <v>2</v>
      </c>
      <c r="F1099" s="5">
        <f t="shared" si="389"/>
        <v>0</v>
      </c>
      <c r="G1099" s="1">
        <f t="shared" si="390"/>
        <v>32</v>
      </c>
      <c r="H1099" s="2">
        <f t="shared" si="385"/>
        <v>4.0973111395646605E-2</v>
      </c>
      <c r="I1099" s="6"/>
      <c r="J1099" s="2">
        <f t="shared" si="391"/>
        <v>0.50576184379001277</v>
      </c>
      <c r="K1099" s="2">
        <f t="shared" si="392"/>
        <v>0.46478873239436619</v>
      </c>
      <c r="L1099" s="2">
        <f t="shared" si="393"/>
        <v>0</v>
      </c>
      <c r="M1099" s="2">
        <f t="shared" si="394"/>
        <v>2.9449423815621045E-2</v>
      </c>
      <c r="N1099" s="63">
        <v>395</v>
      </c>
      <c r="O1099" s="63">
        <v>363</v>
      </c>
      <c r="P1099" s="63"/>
      <c r="Q1099" s="8">
        <v>12</v>
      </c>
      <c r="R1099" s="8">
        <v>1</v>
      </c>
      <c r="S1099" s="8">
        <v>1</v>
      </c>
      <c r="U1099" s="63"/>
      <c r="V1099" s="63"/>
      <c r="W1099" s="63">
        <f t="shared" si="395"/>
        <v>9</v>
      </c>
      <c r="X1099" s="63"/>
      <c r="Y1099" s="63"/>
      <c r="Z1099" s="63"/>
      <c r="AA1099" s="63"/>
      <c r="AB1099" s="63"/>
      <c r="AN1099" t="str">
        <f t="shared" si="386"/>
        <v>Bennington</v>
      </c>
      <c r="AO1099" t="s">
        <v>1169</v>
      </c>
      <c r="AP1099">
        <v>2</v>
      </c>
      <c r="AQ1099">
        <v>2</v>
      </c>
      <c r="AR1099" s="111">
        <v>33</v>
      </c>
      <c r="AS1099" s="113">
        <v>11</v>
      </c>
      <c r="AT1099" s="113">
        <v>20</v>
      </c>
      <c r="AU1099" s="117">
        <v>4900</v>
      </c>
      <c r="AV1099" s="117">
        <f t="shared" si="387"/>
        <v>33011</v>
      </c>
      <c r="AW1099" t="s">
        <v>1480</v>
      </c>
      <c r="AX1099">
        <f t="shared" si="396"/>
        <v>3304900</v>
      </c>
      <c r="BC1099">
        <v>11.32</v>
      </c>
      <c r="BD1099">
        <v>0.26</v>
      </c>
      <c r="BE1099">
        <v>11.06</v>
      </c>
      <c r="BH1099" s="123">
        <f t="shared" si="382"/>
        <v>0.505</v>
      </c>
      <c r="BI1099" s="123">
        <f t="shared" si="383"/>
        <v>0</v>
      </c>
      <c r="BJ1099">
        <f t="shared" si="384"/>
        <v>0</v>
      </c>
      <c r="BM1099">
        <v>2</v>
      </c>
      <c r="BN1099">
        <v>7</v>
      </c>
    </row>
    <row r="1100" spans="1:66" hidden="1" outlineLevel="1">
      <c r="A1100" t="s">
        <v>1106</v>
      </c>
      <c r="B1100" s="8" t="s">
        <v>1808</v>
      </c>
      <c r="C1100" s="1">
        <f t="shared" si="388"/>
        <v>179</v>
      </c>
      <c r="D1100" s="5">
        <f>IF(N1100&gt;0, RANK(N1100,(N1100:P1100,Q1100:AE1100)),0)</f>
        <v>2</v>
      </c>
      <c r="E1100" s="5">
        <f>IF(O1100&gt;0,RANK(O1100,(N1100:P1100,Q1100:AE1100)),0)</f>
        <v>1</v>
      </c>
      <c r="F1100" s="5">
        <f t="shared" si="389"/>
        <v>0</v>
      </c>
      <c r="G1100" s="1">
        <f t="shared" si="390"/>
        <v>17</v>
      </c>
      <c r="H1100" s="2">
        <f t="shared" si="385"/>
        <v>9.4972067039106142E-2</v>
      </c>
      <c r="I1100" s="6"/>
      <c r="J1100" s="2">
        <f t="shared" si="391"/>
        <v>0.44134078212290501</v>
      </c>
      <c r="K1100" s="2">
        <f t="shared" si="392"/>
        <v>0.53631284916201116</v>
      </c>
      <c r="L1100" s="2">
        <f t="shared" si="393"/>
        <v>0</v>
      </c>
      <c r="M1100" s="2">
        <f t="shared" si="394"/>
        <v>2.2346368715083886E-2</v>
      </c>
      <c r="N1100" s="63">
        <v>79</v>
      </c>
      <c r="O1100" s="63">
        <v>96</v>
      </c>
      <c r="P1100" s="63"/>
      <c r="Q1100" s="8">
        <v>3</v>
      </c>
      <c r="R1100" s="8">
        <v>0</v>
      </c>
      <c r="S1100" s="8">
        <v>1</v>
      </c>
      <c r="U1100" s="63"/>
      <c r="V1100" s="63"/>
      <c r="W1100" s="63">
        <f t="shared" si="395"/>
        <v>0</v>
      </c>
      <c r="X1100" s="63"/>
      <c r="Y1100" s="63"/>
      <c r="Z1100" s="63"/>
      <c r="AA1100" s="63"/>
      <c r="AB1100" s="63"/>
      <c r="AN1100" t="str">
        <f t="shared" si="386"/>
        <v>Benton</v>
      </c>
      <c r="AO1100" t="s">
        <v>2273</v>
      </c>
      <c r="AP1100">
        <v>2</v>
      </c>
      <c r="AQ1100">
        <v>2</v>
      </c>
      <c r="AR1100" s="111">
        <v>33</v>
      </c>
      <c r="AS1100" s="113">
        <v>9</v>
      </c>
      <c r="AT1100" s="113">
        <v>20</v>
      </c>
      <c r="AU1100" s="117">
        <v>5060</v>
      </c>
      <c r="AV1100" s="117">
        <f t="shared" si="387"/>
        <v>33009</v>
      </c>
      <c r="AW1100" t="s">
        <v>1480</v>
      </c>
      <c r="AX1100">
        <f t="shared" si="396"/>
        <v>3305060</v>
      </c>
      <c r="BC1100">
        <v>48.37</v>
      </c>
      <c r="BD1100">
        <v>0.23</v>
      </c>
      <c r="BE1100">
        <v>48.15</v>
      </c>
      <c r="BH1100" s="123">
        <f t="shared" si="382"/>
        <v>0</v>
      </c>
      <c r="BI1100" s="123">
        <f t="shared" si="383"/>
        <v>0.53600000000000003</v>
      </c>
      <c r="BJ1100">
        <f t="shared" si="384"/>
        <v>0</v>
      </c>
      <c r="BM1100">
        <v>0</v>
      </c>
      <c r="BN1100">
        <v>0</v>
      </c>
    </row>
    <row r="1101" spans="1:66" hidden="1" outlineLevel="1">
      <c r="A1101" t="s">
        <v>367</v>
      </c>
      <c r="B1101" s="8" t="s">
        <v>1808</v>
      </c>
      <c r="C1101" s="1">
        <f t="shared" si="388"/>
        <v>4176</v>
      </c>
      <c r="D1101" s="5">
        <f>IF(N1101&gt;0, RANK(N1101,(N1101:P1101,Q1101:AE1101)),0)</f>
        <v>1</v>
      </c>
      <c r="E1101" s="5">
        <f>IF(O1101&gt;0,RANK(O1101,(N1101:P1101,Q1101:AE1101)),0)</f>
        <v>2</v>
      </c>
      <c r="F1101" s="5">
        <f t="shared" si="389"/>
        <v>0</v>
      </c>
      <c r="G1101" s="1">
        <f t="shared" si="390"/>
        <v>1615</v>
      </c>
      <c r="H1101" s="2">
        <f t="shared" si="385"/>
        <v>0.3867337164750958</v>
      </c>
      <c r="I1101" s="6"/>
      <c r="J1101" s="2">
        <f t="shared" si="391"/>
        <v>0.68558429118773945</v>
      </c>
      <c r="K1101" s="2">
        <f t="shared" si="392"/>
        <v>0.2988505747126437</v>
      </c>
      <c r="L1101" s="2">
        <f t="shared" si="393"/>
        <v>0</v>
      </c>
      <c r="M1101" s="2">
        <f t="shared" si="394"/>
        <v>1.5565134099616851E-2</v>
      </c>
      <c r="N1101" s="63">
        <v>2863</v>
      </c>
      <c r="O1101" s="63">
        <v>1248</v>
      </c>
      <c r="P1101" s="63"/>
      <c r="Q1101" s="8">
        <v>33</v>
      </c>
      <c r="R1101" s="8">
        <v>1</v>
      </c>
      <c r="S1101" s="8">
        <v>7</v>
      </c>
      <c r="U1101" s="63"/>
      <c r="V1101" s="63"/>
      <c r="W1101" s="63">
        <f t="shared" si="395"/>
        <v>24</v>
      </c>
      <c r="X1101" s="63"/>
      <c r="Y1101" s="63"/>
      <c r="Z1101" s="63"/>
      <c r="AA1101" s="63"/>
      <c r="AB1101" s="63"/>
      <c r="AN1101" t="str">
        <f t="shared" si="386"/>
        <v>Berlin</v>
      </c>
      <c r="AO1101" t="s">
        <v>445</v>
      </c>
      <c r="AP1101">
        <v>2</v>
      </c>
      <c r="AQ1101">
        <v>2</v>
      </c>
      <c r="AR1101" s="111">
        <v>33</v>
      </c>
      <c r="AS1101" s="113">
        <v>7</v>
      </c>
      <c r="AT1101" s="113">
        <v>20</v>
      </c>
      <c r="AU1101" s="117">
        <v>5140</v>
      </c>
      <c r="AV1101" s="117">
        <f t="shared" si="387"/>
        <v>33007</v>
      </c>
      <c r="AW1101" t="s">
        <v>1257</v>
      </c>
      <c r="AX1101">
        <f t="shared" si="396"/>
        <v>3305140</v>
      </c>
      <c r="BC1101">
        <v>62.46</v>
      </c>
      <c r="BD1101">
        <v>0.73</v>
      </c>
      <c r="BE1101">
        <v>61.73</v>
      </c>
      <c r="BH1101" s="123">
        <f t="shared" si="382"/>
        <v>0.68500000000000005</v>
      </c>
      <c r="BI1101" s="123">
        <f t="shared" si="383"/>
        <v>0</v>
      </c>
      <c r="BJ1101">
        <f t="shared" si="384"/>
        <v>0</v>
      </c>
      <c r="BM1101">
        <v>10</v>
      </c>
      <c r="BN1101">
        <v>14</v>
      </c>
    </row>
    <row r="1102" spans="1:66" hidden="1" outlineLevel="1">
      <c r="A1102" s="8" t="s">
        <v>2567</v>
      </c>
      <c r="B1102" s="8" t="s">
        <v>1808</v>
      </c>
      <c r="C1102" s="1">
        <f t="shared" si="388"/>
        <v>1420</v>
      </c>
      <c r="D1102" s="5">
        <f>IF(N1102&gt;0, RANK(N1102,(N1102:P1102,Q1102:AE1102)),0)</f>
        <v>1</v>
      </c>
      <c r="E1102" s="5">
        <f>IF(O1102&gt;0,RANK(O1102,(N1102:P1102,Q1102:AE1102)),0)</f>
        <v>2</v>
      </c>
      <c r="F1102" s="5">
        <f t="shared" si="389"/>
        <v>0</v>
      </c>
      <c r="G1102" s="1">
        <f t="shared" si="390"/>
        <v>328</v>
      </c>
      <c r="H1102" s="2">
        <f t="shared" si="385"/>
        <v>0.23098591549295774</v>
      </c>
      <c r="I1102" s="6"/>
      <c r="J1102" s="2">
        <f t="shared" si="391"/>
        <v>0.60704225352112673</v>
      </c>
      <c r="K1102" s="2">
        <f t="shared" si="392"/>
        <v>0.37605633802816901</v>
      </c>
      <c r="L1102" s="2">
        <f t="shared" si="393"/>
        <v>0</v>
      </c>
      <c r="M1102" s="2">
        <f t="shared" si="394"/>
        <v>1.6901408450704258E-2</v>
      </c>
      <c r="N1102" s="63">
        <v>862</v>
      </c>
      <c r="O1102" s="63">
        <v>534</v>
      </c>
      <c r="P1102" s="63"/>
      <c r="Q1102" s="8">
        <v>15</v>
      </c>
      <c r="R1102" s="8">
        <v>1</v>
      </c>
      <c r="S1102" s="8">
        <v>6</v>
      </c>
      <c r="U1102" s="63"/>
      <c r="V1102" s="63"/>
      <c r="W1102" s="63">
        <f t="shared" si="395"/>
        <v>2</v>
      </c>
      <c r="X1102" s="63"/>
      <c r="Y1102" s="63"/>
      <c r="Z1102" s="63"/>
      <c r="AA1102" s="63"/>
      <c r="AB1102" s="63"/>
      <c r="AN1102" t="str">
        <f t="shared" si="386"/>
        <v>Bethlehem</v>
      </c>
      <c r="AO1102" t="s">
        <v>2273</v>
      </c>
      <c r="AP1102">
        <v>2</v>
      </c>
      <c r="AQ1102">
        <v>2</v>
      </c>
      <c r="AR1102" s="111">
        <v>33</v>
      </c>
      <c r="AS1102" s="113">
        <v>9</v>
      </c>
      <c r="AT1102" s="113">
        <v>25</v>
      </c>
      <c r="AU1102" s="117">
        <v>5460</v>
      </c>
      <c r="AV1102" s="117">
        <f t="shared" si="387"/>
        <v>33009</v>
      </c>
      <c r="AW1102" t="s">
        <v>1480</v>
      </c>
      <c r="AX1102">
        <f t="shared" si="396"/>
        <v>3305460</v>
      </c>
      <c r="BC1102">
        <v>91</v>
      </c>
      <c r="BD1102">
        <v>7.0000000000000007E-2</v>
      </c>
      <c r="BE1102">
        <v>90.94</v>
      </c>
      <c r="BH1102" s="123">
        <f t="shared" si="382"/>
        <v>0.60699999999999998</v>
      </c>
      <c r="BI1102" s="123">
        <f t="shared" si="383"/>
        <v>0</v>
      </c>
      <c r="BJ1102">
        <f t="shared" si="384"/>
        <v>0</v>
      </c>
      <c r="BM1102">
        <v>1</v>
      </c>
      <c r="BN1102">
        <v>1</v>
      </c>
    </row>
    <row r="1103" spans="1:66" hidden="1" outlineLevel="1">
      <c r="A1103" t="s">
        <v>2071</v>
      </c>
      <c r="B1103" s="8" t="s">
        <v>1808</v>
      </c>
      <c r="C1103" s="1">
        <f t="shared" si="388"/>
        <v>1814</v>
      </c>
      <c r="D1103" s="5">
        <f>IF(N1103&gt;0, RANK(N1103,(N1103:P1103,Q1103:AE1103)),0)</f>
        <v>1</v>
      </c>
      <c r="E1103" s="5">
        <f>IF(O1103&gt;0,RANK(O1103,(N1103:P1103,Q1103:AE1103)),0)</f>
        <v>2</v>
      </c>
      <c r="F1103" s="5">
        <f t="shared" si="389"/>
        <v>0</v>
      </c>
      <c r="G1103" s="1">
        <f t="shared" si="390"/>
        <v>234</v>
      </c>
      <c r="H1103" s="2">
        <f t="shared" si="385"/>
        <v>0.12899669239250275</v>
      </c>
      <c r="I1103" s="6"/>
      <c r="J1103" s="2">
        <f t="shared" si="391"/>
        <v>0.55126791620727678</v>
      </c>
      <c r="K1103" s="2">
        <f t="shared" si="392"/>
        <v>0.422271223814774</v>
      </c>
      <c r="L1103" s="2">
        <f t="shared" si="393"/>
        <v>0</v>
      </c>
      <c r="M1103" s="2">
        <f t="shared" si="394"/>
        <v>2.6460859977949225E-2</v>
      </c>
      <c r="N1103" s="63">
        <v>1000</v>
      </c>
      <c r="O1103" s="63">
        <v>766</v>
      </c>
      <c r="P1103" s="63"/>
      <c r="Q1103" s="8">
        <v>34</v>
      </c>
      <c r="R1103" s="8">
        <v>0</v>
      </c>
      <c r="S1103" s="8">
        <v>3</v>
      </c>
      <c r="U1103" s="63"/>
      <c r="V1103" s="63"/>
      <c r="W1103" s="63">
        <f t="shared" si="395"/>
        <v>11</v>
      </c>
      <c r="X1103" s="63"/>
      <c r="Y1103" s="63"/>
      <c r="Z1103" s="63"/>
      <c r="AA1103" s="63"/>
      <c r="AB1103" s="63"/>
      <c r="AN1103" t="str">
        <f t="shared" si="386"/>
        <v>Boscawen</v>
      </c>
      <c r="AO1103" t="s">
        <v>2509</v>
      </c>
      <c r="AP1103">
        <v>2</v>
      </c>
      <c r="AQ1103">
        <v>2</v>
      </c>
      <c r="AR1103" s="111">
        <v>33</v>
      </c>
      <c r="AS1103" s="113">
        <v>13</v>
      </c>
      <c r="AT1103" s="113">
        <v>15</v>
      </c>
      <c r="AU1103" s="117">
        <v>6260</v>
      </c>
      <c r="AV1103" s="117">
        <f t="shared" si="387"/>
        <v>33013</v>
      </c>
      <c r="AW1103" t="s">
        <v>1480</v>
      </c>
      <c r="AX1103">
        <f t="shared" si="396"/>
        <v>3306260</v>
      </c>
      <c r="BC1103">
        <v>25.4</v>
      </c>
      <c r="BD1103">
        <v>0.68</v>
      </c>
      <c r="BE1103">
        <v>24.73</v>
      </c>
      <c r="BH1103" s="123">
        <f t="shared" si="382"/>
        <v>0.55100000000000005</v>
      </c>
      <c r="BI1103" s="123">
        <f t="shared" si="383"/>
        <v>0</v>
      </c>
      <c r="BJ1103">
        <f t="shared" si="384"/>
        <v>0</v>
      </c>
      <c r="BM1103">
        <v>3</v>
      </c>
      <c r="BN1103">
        <v>8</v>
      </c>
    </row>
    <row r="1104" spans="1:66" hidden="1" outlineLevel="1">
      <c r="A1104" t="s">
        <v>2385</v>
      </c>
      <c r="B1104" s="8" t="s">
        <v>1808</v>
      </c>
      <c r="C1104" s="1">
        <f t="shared" si="388"/>
        <v>4915</v>
      </c>
      <c r="D1104" s="5">
        <f>IF(N1104&gt;0, RANK(N1104,(N1104:P1104,Q1104:AE1104)),0)</f>
        <v>1</v>
      </c>
      <c r="E1104" s="5">
        <f>IF(O1104&gt;0,RANK(O1104,(N1104:P1104,Q1104:AE1104)),0)</f>
        <v>2</v>
      </c>
      <c r="F1104" s="5">
        <f t="shared" si="389"/>
        <v>0</v>
      </c>
      <c r="G1104" s="1">
        <f t="shared" si="390"/>
        <v>157</v>
      </c>
      <c r="H1104" s="2">
        <f t="shared" si="385"/>
        <v>3.1943031536113935E-2</v>
      </c>
      <c r="I1104" s="6"/>
      <c r="J1104" s="2">
        <f t="shared" si="391"/>
        <v>0.5104781281790437</v>
      </c>
      <c r="K1104" s="2">
        <f t="shared" si="392"/>
        <v>0.47853509664292981</v>
      </c>
      <c r="L1104" s="2">
        <f t="shared" si="393"/>
        <v>0</v>
      </c>
      <c r="M1104" s="2">
        <f t="shared" si="394"/>
        <v>1.0986775178026487E-2</v>
      </c>
      <c r="N1104" s="63">
        <v>2509</v>
      </c>
      <c r="O1104" s="63">
        <v>2352</v>
      </c>
      <c r="P1104" s="63"/>
      <c r="Q1104" s="8">
        <v>40</v>
      </c>
      <c r="R1104" s="8">
        <v>2</v>
      </c>
      <c r="S1104" s="8">
        <v>1</v>
      </c>
      <c r="U1104" s="63"/>
      <c r="V1104" s="63"/>
      <c r="W1104" s="63">
        <f t="shared" si="395"/>
        <v>11</v>
      </c>
      <c r="X1104" s="63"/>
      <c r="Y1104" s="63"/>
      <c r="Z1104" s="63"/>
      <c r="AA1104" s="63"/>
      <c r="AB1104" s="63"/>
      <c r="AN1104" t="str">
        <f t="shared" si="386"/>
        <v>Bow</v>
      </c>
      <c r="AO1104" t="s">
        <v>2509</v>
      </c>
      <c r="AP1104">
        <v>2</v>
      </c>
      <c r="AQ1104">
        <v>2</v>
      </c>
      <c r="AR1104" s="111">
        <v>33</v>
      </c>
      <c r="AS1104" s="113">
        <v>13</v>
      </c>
      <c r="AT1104" s="113">
        <v>20</v>
      </c>
      <c r="AU1104" s="117">
        <v>6500</v>
      </c>
      <c r="AV1104" s="117">
        <f t="shared" si="387"/>
        <v>33013</v>
      </c>
      <c r="AW1104" t="s">
        <v>1480</v>
      </c>
      <c r="AX1104">
        <f t="shared" si="396"/>
        <v>3306500</v>
      </c>
      <c r="BC1104">
        <v>28.47</v>
      </c>
      <c r="BD1104">
        <v>0.4</v>
      </c>
      <c r="BE1104">
        <v>28.07</v>
      </c>
      <c r="BH1104" s="123">
        <f t="shared" si="382"/>
        <v>0.51</v>
      </c>
      <c r="BI1104" s="123">
        <f t="shared" si="383"/>
        <v>0</v>
      </c>
      <c r="BJ1104">
        <f t="shared" si="384"/>
        <v>0</v>
      </c>
      <c r="BM1104">
        <v>4</v>
      </c>
      <c r="BN1104">
        <v>7</v>
      </c>
    </row>
    <row r="1105" spans="1:66" hidden="1" outlineLevel="1">
      <c r="A1105" t="s">
        <v>2289</v>
      </c>
      <c r="B1105" s="8" t="s">
        <v>1808</v>
      </c>
      <c r="C1105" s="1">
        <f t="shared" si="388"/>
        <v>982</v>
      </c>
      <c r="D1105" s="5">
        <f>IF(N1105&gt;0, RANK(N1105,(N1105:P1105,Q1105:AE1105)),0)</f>
        <v>1</v>
      </c>
      <c r="E1105" s="5">
        <f>IF(O1105&gt;0,RANK(O1105,(N1105:P1105,Q1105:AE1105)),0)</f>
        <v>2</v>
      </c>
      <c r="F1105" s="5">
        <f t="shared" si="389"/>
        <v>0</v>
      </c>
      <c r="G1105" s="1">
        <f t="shared" si="390"/>
        <v>47</v>
      </c>
      <c r="H1105" s="2">
        <f t="shared" si="385"/>
        <v>4.7861507128309569E-2</v>
      </c>
      <c r="I1105" s="6"/>
      <c r="J1105" s="2">
        <f t="shared" si="391"/>
        <v>0.51221995926680242</v>
      </c>
      <c r="K1105" s="2">
        <f t="shared" si="392"/>
        <v>0.46435845213849286</v>
      </c>
      <c r="L1105" s="2">
        <f t="shared" si="393"/>
        <v>0</v>
      </c>
      <c r="M1105" s="2">
        <f t="shared" si="394"/>
        <v>2.3421588594704723E-2</v>
      </c>
      <c r="N1105" s="63">
        <v>503</v>
      </c>
      <c r="O1105" s="63">
        <v>456</v>
      </c>
      <c r="P1105" s="63"/>
      <c r="Q1105" s="8">
        <v>17</v>
      </c>
      <c r="R1105" s="8">
        <v>2</v>
      </c>
      <c r="S1105" s="8">
        <v>0</v>
      </c>
      <c r="U1105" s="63"/>
      <c r="V1105" s="63"/>
      <c r="W1105" s="63">
        <f t="shared" si="395"/>
        <v>4</v>
      </c>
      <c r="X1105" s="63"/>
      <c r="Y1105" s="63"/>
      <c r="Z1105" s="63"/>
      <c r="AA1105" s="63"/>
      <c r="AB1105" s="63"/>
      <c r="AN1105" t="str">
        <f t="shared" si="386"/>
        <v>Bradford</v>
      </c>
      <c r="AO1105" t="s">
        <v>2509</v>
      </c>
      <c r="AP1105">
        <v>2</v>
      </c>
      <c r="AQ1105">
        <v>2</v>
      </c>
      <c r="AR1105" s="111">
        <v>33</v>
      </c>
      <c r="AS1105" s="113">
        <v>13</v>
      </c>
      <c r="AT1105" s="113">
        <v>25</v>
      </c>
      <c r="AU1105" s="117">
        <v>6980</v>
      </c>
      <c r="AV1105" s="117">
        <f t="shared" si="387"/>
        <v>33013</v>
      </c>
      <c r="AW1105" t="s">
        <v>1480</v>
      </c>
      <c r="AX1105">
        <f t="shared" si="396"/>
        <v>3306980</v>
      </c>
      <c r="BC1105">
        <v>36.01</v>
      </c>
      <c r="BD1105">
        <v>0.7</v>
      </c>
      <c r="BE1105">
        <v>35.32</v>
      </c>
      <c r="BH1105" s="123">
        <f t="shared" si="382"/>
        <v>0.51200000000000001</v>
      </c>
      <c r="BI1105" s="123">
        <f t="shared" si="383"/>
        <v>0</v>
      </c>
      <c r="BJ1105">
        <f t="shared" si="384"/>
        <v>0</v>
      </c>
      <c r="BM1105">
        <v>1</v>
      </c>
      <c r="BN1105">
        <v>3</v>
      </c>
    </row>
    <row r="1106" spans="1:66" hidden="1" outlineLevel="1">
      <c r="A1106" t="s">
        <v>2573</v>
      </c>
      <c r="B1106" s="8" t="s">
        <v>1808</v>
      </c>
      <c r="C1106" s="1">
        <f t="shared" si="388"/>
        <v>2439</v>
      </c>
      <c r="D1106" s="5">
        <f>IF(N1106&gt;0, RANK(N1106,(N1106:P1106,Q1106:AE1106)),0)</f>
        <v>2</v>
      </c>
      <c r="E1106" s="5">
        <f>IF(O1106&gt;0,RANK(O1106,(N1106:P1106,Q1106:AE1106)),0)</f>
        <v>1</v>
      </c>
      <c r="F1106" s="5">
        <f t="shared" si="389"/>
        <v>0</v>
      </c>
      <c r="G1106" s="1">
        <f t="shared" si="390"/>
        <v>208</v>
      </c>
      <c r="H1106" s="2">
        <f t="shared" si="385"/>
        <v>8.5280852808528082E-2</v>
      </c>
      <c r="I1106" s="6"/>
      <c r="J1106" s="2">
        <f t="shared" si="391"/>
        <v>0.44813448134481343</v>
      </c>
      <c r="K1106" s="2">
        <f t="shared" si="392"/>
        <v>0.53341533415334152</v>
      </c>
      <c r="L1106" s="2">
        <f t="shared" si="393"/>
        <v>0</v>
      </c>
      <c r="M1106" s="2">
        <f t="shared" si="394"/>
        <v>1.8450184501845102E-2</v>
      </c>
      <c r="N1106" s="63">
        <v>1093</v>
      </c>
      <c r="O1106" s="63">
        <v>1301</v>
      </c>
      <c r="P1106" s="63"/>
      <c r="Q1106" s="8">
        <v>35</v>
      </c>
      <c r="R1106" s="8">
        <v>2</v>
      </c>
      <c r="S1106" s="8">
        <v>2</v>
      </c>
      <c r="U1106" s="63"/>
      <c r="V1106" s="63"/>
      <c r="W1106" s="63">
        <f t="shared" si="395"/>
        <v>6</v>
      </c>
      <c r="X1106" s="63"/>
      <c r="Y1106" s="63"/>
      <c r="Z1106" s="63"/>
      <c r="AA1106" s="63"/>
      <c r="AB1106" s="63"/>
      <c r="AN1106" t="str">
        <f t="shared" si="386"/>
        <v>Brentwood</v>
      </c>
      <c r="AO1106" t="s">
        <v>2991</v>
      </c>
      <c r="AP1106">
        <v>1</v>
      </c>
      <c r="AQ1106">
        <v>1</v>
      </c>
      <c r="AR1106" s="111">
        <v>33</v>
      </c>
      <c r="AS1106" s="113">
        <v>15</v>
      </c>
      <c r="AT1106" s="113">
        <v>15</v>
      </c>
      <c r="AU1106" s="117">
        <v>7220</v>
      </c>
      <c r="AV1106" s="117">
        <f t="shared" si="387"/>
        <v>33015</v>
      </c>
      <c r="AW1106" t="s">
        <v>1480</v>
      </c>
      <c r="AX1106">
        <f t="shared" si="396"/>
        <v>3307220</v>
      </c>
      <c r="BC1106">
        <v>16.98</v>
      </c>
      <c r="BD1106">
        <v>0.16</v>
      </c>
      <c r="BE1106">
        <v>16.82</v>
      </c>
      <c r="BH1106" s="123">
        <f t="shared" si="382"/>
        <v>0</v>
      </c>
      <c r="BI1106" s="123">
        <f t="shared" si="383"/>
        <v>0.53300000000000003</v>
      </c>
      <c r="BJ1106">
        <f t="shared" si="384"/>
        <v>0</v>
      </c>
      <c r="BM1106">
        <v>3</v>
      </c>
      <c r="BN1106">
        <v>3</v>
      </c>
    </row>
    <row r="1107" spans="1:66" hidden="1" outlineLevel="1">
      <c r="A1107" t="s">
        <v>811</v>
      </c>
      <c r="B1107" s="8" t="s">
        <v>1808</v>
      </c>
      <c r="C1107" s="1">
        <f t="shared" si="388"/>
        <v>700</v>
      </c>
      <c r="D1107" s="5">
        <f>IF(N1107&gt;0, RANK(N1107,(N1107:P1107,Q1107:AE1107)),0)</f>
        <v>2</v>
      </c>
      <c r="E1107" s="5">
        <f>IF(O1107&gt;0,RANK(O1107,(N1107:P1107,Q1107:AE1107)),0)</f>
        <v>1</v>
      </c>
      <c r="F1107" s="5">
        <f t="shared" si="389"/>
        <v>0</v>
      </c>
      <c r="G1107" s="1">
        <f t="shared" si="390"/>
        <v>9</v>
      </c>
      <c r="H1107" s="2">
        <f t="shared" si="385"/>
        <v>1.2857142857142857E-2</v>
      </c>
      <c r="I1107" s="6"/>
      <c r="J1107" s="2">
        <f t="shared" si="391"/>
        <v>0.49</v>
      </c>
      <c r="K1107" s="2">
        <f t="shared" si="392"/>
        <v>0.50285714285714289</v>
      </c>
      <c r="L1107" s="2">
        <f t="shared" si="393"/>
        <v>0</v>
      </c>
      <c r="M1107" s="2">
        <f t="shared" si="394"/>
        <v>7.1428571428571175E-3</v>
      </c>
      <c r="N1107" s="63">
        <v>343</v>
      </c>
      <c r="O1107" s="63">
        <v>352</v>
      </c>
      <c r="P1107" s="63"/>
      <c r="Q1107" s="8">
        <v>4</v>
      </c>
      <c r="R1107" s="8">
        <v>0</v>
      </c>
      <c r="S1107" s="8">
        <v>0</v>
      </c>
      <c r="U1107" s="63"/>
      <c r="V1107" s="63"/>
      <c r="W1107" s="63">
        <f t="shared" si="395"/>
        <v>1</v>
      </c>
      <c r="X1107" s="63"/>
      <c r="Y1107" s="63"/>
      <c r="Z1107" s="63"/>
      <c r="AA1107" s="63"/>
      <c r="AB1107" s="63"/>
      <c r="AN1107" t="str">
        <f t="shared" si="386"/>
        <v>Bridgewater</v>
      </c>
      <c r="AO1107" t="s">
        <v>2273</v>
      </c>
      <c r="AP1107">
        <v>2</v>
      </c>
      <c r="AQ1107">
        <v>2</v>
      </c>
      <c r="AR1107" s="111">
        <v>33</v>
      </c>
      <c r="AS1107" s="113">
        <v>9</v>
      </c>
      <c r="AT1107" s="113">
        <v>30</v>
      </c>
      <c r="AU1107" s="117">
        <v>7540</v>
      </c>
      <c r="AV1107" s="117">
        <f t="shared" si="387"/>
        <v>33009</v>
      </c>
      <c r="AW1107" t="s">
        <v>1480</v>
      </c>
      <c r="AX1107">
        <f t="shared" si="396"/>
        <v>3307540</v>
      </c>
      <c r="BC1107">
        <v>21.45</v>
      </c>
      <c r="BD1107">
        <v>0.18</v>
      </c>
      <c r="BE1107">
        <v>21.27</v>
      </c>
      <c r="BH1107" s="123">
        <f t="shared" si="382"/>
        <v>0</v>
      </c>
      <c r="BI1107" s="123">
        <f t="shared" si="383"/>
        <v>0.502</v>
      </c>
      <c r="BJ1107">
        <f t="shared" si="384"/>
        <v>0</v>
      </c>
      <c r="BM1107">
        <v>0</v>
      </c>
      <c r="BN1107">
        <v>1</v>
      </c>
    </row>
    <row r="1108" spans="1:66" hidden="1" outlineLevel="1">
      <c r="A1108" t="s">
        <v>2226</v>
      </c>
      <c r="B1108" s="8" t="s">
        <v>1808</v>
      </c>
      <c r="C1108" s="1">
        <f t="shared" si="388"/>
        <v>1643</v>
      </c>
      <c r="D1108" s="5">
        <f>IF(N1108&gt;0, RANK(N1108,(N1108:P1108,Q1108:AE1108)),0)</f>
        <v>2</v>
      </c>
      <c r="E1108" s="5">
        <f>IF(O1108&gt;0,RANK(O1108,(N1108:P1108,Q1108:AE1108)),0)</f>
        <v>1</v>
      </c>
      <c r="F1108" s="5">
        <f t="shared" si="389"/>
        <v>0</v>
      </c>
      <c r="G1108" s="1">
        <f t="shared" si="390"/>
        <v>42</v>
      </c>
      <c r="H1108" s="2">
        <f t="shared" si="385"/>
        <v>2.556299452221546E-2</v>
      </c>
      <c r="I1108" s="6"/>
      <c r="J1108" s="2">
        <f t="shared" si="391"/>
        <v>0.47413268411442483</v>
      </c>
      <c r="K1108" s="2">
        <f t="shared" si="392"/>
        <v>0.49969567863664027</v>
      </c>
      <c r="L1108" s="2">
        <f t="shared" si="393"/>
        <v>0</v>
      </c>
      <c r="M1108" s="2">
        <f t="shared" si="394"/>
        <v>2.6171637248934843E-2</v>
      </c>
      <c r="N1108" s="63">
        <v>779</v>
      </c>
      <c r="O1108" s="63">
        <v>821</v>
      </c>
      <c r="P1108" s="63"/>
      <c r="Q1108" s="8">
        <v>17</v>
      </c>
      <c r="R1108" s="8">
        <v>0</v>
      </c>
      <c r="S1108" s="8">
        <v>4</v>
      </c>
      <c r="U1108" s="63"/>
      <c r="V1108" s="63"/>
      <c r="W1108" s="63">
        <f t="shared" si="395"/>
        <v>22</v>
      </c>
      <c r="X1108" s="63"/>
      <c r="Y1108" s="63"/>
      <c r="Z1108" s="63"/>
      <c r="AA1108" s="63"/>
      <c r="AB1108" s="63"/>
      <c r="AN1108" t="str">
        <f t="shared" si="386"/>
        <v>Bristol</v>
      </c>
      <c r="AO1108" t="s">
        <v>2273</v>
      </c>
      <c r="AP1108">
        <v>2</v>
      </c>
      <c r="AQ1108">
        <v>2</v>
      </c>
      <c r="AR1108" s="111">
        <v>33</v>
      </c>
      <c r="AS1108" s="113">
        <v>9</v>
      </c>
      <c r="AT1108" s="113">
        <v>35</v>
      </c>
      <c r="AU1108" s="117">
        <v>7700</v>
      </c>
      <c r="AV1108" s="117">
        <f t="shared" si="387"/>
        <v>33009</v>
      </c>
      <c r="AW1108" t="s">
        <v>1480</v>
      </c>
      <c r="AX1108">
        <f t="shared" si="396"/>
        <v>3307700</v>
      </c>
      <c r="BC1108">
        <v>22.26</v>
      </c>
      <c r="BD1108">
        <v>4.92</v>
      </c>
      <c r="BE1108">
        <v>17.34</v>
      </c>
      <c r="BH1108" s="123">
        <f t="shared" si="382"/>
        <v>0</v>
      </c>
      <c r="BI1108" s="123">
        <f t="shared" si="383"/>
        <v>0.499</v>
      </c>
      <c r="BJ1108">
        <f t="shared" si="384"/>
        <v>0</v>
      </c>
      <c r="BM1108">
        <v>3</v>
      </c>
      <c r="BN1108">
        <v>19</v>
      </c>
    </row>
    <row r="1109" spans="1:66" hidden="1" outlineLevel="1">
      <c r="A1109" t="s">
        <v>921</v>
      </c>
      <c r="B1109" s="8" t="s">
        <v>1808</v>
      </c>
      <c r="C1109" s="1">
        <f t="shared" si="388"/>
        <v>441</v>
      </c>
      <c r="D1109" s="5">
        <f>IF(N1109&gt;0, RANK(N1109,(N1109:P1109,Q1109:AE1109)),0)</f>
        <v>2</v>
      </c>
      <c r="E1109" s="5">
        <f>IF(O1109&gt;0,RANK(O1109,(N1109:P1109,Q1109:AE1109)),0)</f>
        <v>1</v>
      </c>
      <c r="F1109" s="5">
        <f t="shared" si="389"/>
        <v>0</v>
      </c>
      <c r="G1109" s="1">
        <f t="shared" si="390"/>
        <v>80</v>
      </c>
      <c r="H1109" s="2">
        <f t="shared" si="385"/>
        <v>0.18140589569160998</v>
      </c>
      <c r="I1109" s="6"/>
      <c r="J1109" s="2">
        <f t="shared" si="391"/>
        <v>0.38775510204081631</v>
      </c>
      <c r="K1109" s="2">
        <f t="shared" si="392"/>
        <v>0.56916099773242634</v>
      </c>
      <c r="L1109" s="2">
        <f t="shared" si="393"/>
        <v>0</v>
      </c>
      <c r="M1109" s="2">
        <f t="shared" si="394"/>
        <v>4.3083900226757343E-2</v>
      </c>
      <c r="N1109" s="63">
        <v>171</v>
      </c>
      <c r="O1109" s="63">
        <v>251</v>
      </c>
      <c r="P1109" s="63"/>
      <c r="Q1109" s="8">
        <v>11</v>
      </c>
      <c r="R1109" s="8">
        <v>0</v>
      </c>
      <c r="S1109" s="8">
        <v>1</v>
      </c>
      <c r="U1109" s="63"/>
      <c r="V1109" s="63"/>
      <c r="W1109" s="63">
        <f t="shared" si="395"/>
        <v>7</v>
      </c>
      <c r="X1109" s="63"/>
      <c r="Y1109" s="63"/>
      <c r="Z1109" s="63"/>
      <c r="AA1109" s="63"/>
      <c r="AB1109" s="63"/>
      <c r="AN1109" t="str">
        <f t="shared" si="386"/>
        <v>Brookfield</v>
      </c>
      <c r="AO1109" t="s">
        <v>1684</v>
      </c>
      <c r="AP1109">
        <v>1</v>
      </c>
      <c r="AQ1109">
        <v>1</v>
      </c>
      <c r="AR1109" s="111">
        <v>33</v>
      </c>
      <c r="AS1109" s="113">
        <v>3</v>
      </c>
      <c r="AT1109" s="113">
        <v>15</v>
      </c>
      <c r="AU1109" s="117">
        <v>7940</v>
      </c>
      <c r="AV1109" s="117">
        <f t="shared" si="387"/>
        <v>33003</v>
      </c>
      <c r="AW1109" t="s">
        <v>1480</v>
      </c>
      <c r="AX1109">
        <f t="shared" si="396"/>
        <v>3307940</v>
      </c>
      <c r="BC1109">
        <v>23.26</v>
      </c>
      <c r="BD1109">
        <v>0.39</v>
      </c>
      <c r="BE1109">
        <v>22.86</v>
      </c>
      <c r="BH1109" s="123">
        <f t="shared" si="382"/>
        <v>0</v>
      </c>
      <c r="BI1109" s="123">
        <f t="shared" si="383"/>
        <v>0.56899999999999995</v>
      </c>
      <c r="BJ1109">
        <f t="shared" si="384"/>
        <v>0</v>
      </c>
      <c r="BM1109">
        <v>0</v>
      </c>
      <c r="BN1109">
        <v>7</v>
      </c>
    </row>
    <row r="1110" spans="1:66" hidden="1" outlineLevel="1">
      <c r="A1110" t="s">
        <v>1567</v>
      </c>
      <c r="B1110" s="8" t="s">
        <v>1808</v>
      </c>
      <c r="C1110" s="1">
        <f t="shared" si="388"/>
        <v>2949</v>
      </c>
      <c r="D1110" s="5">
        <f>IF(N1110&gt;0, RANK(N1110,(N1110:P1110,Q1110:AE1110)),0)</f>
        <v>2</v>
      </c>
      <c r="E1110" s="5">
        <f>IF(O1110&gt;0,RANK(O1110,(N1110:P1110,Q1110:AE1110)),0)</f>
        <v>1</v>
      </c>
      <c r="F1110" s="5">
        <f t="shared" si="389"/>
        <v>0</v>
      </c>
      <c r="G1110" s="1">
        <f t="shared" si="390"/>
        <v>345</v>
      </c>
      <c r="H1110" s="2">
        <f t="shared" si="385"/>
        <v>0.11698880976602238</v>
      </c>
      <c r="I1110" s="6"/>
      <c r="J1110" s="2">
        <f t="shared" si="391"/>
        <v>0.43336724313326552</v>
      </c>
      <c r="K1110" s="2">
        <f t="shared" si="392"/>
        <v>0.55035605289928791</v>
      </c>
      <c r="L1110" s="2">
        <f t="shared" si="393"/>
        <v>0</v>
      </c>
      <c r="M1110" s="2">
        <f t="shared" si="394"/>
        <v>1.6276703967446515E-2</v>
      </c>
      <c r="N1110" s="63">
        <v>1278</v>
      </c>
      <c r="O1110" s="63">
        <v>1623</v>
      </c>
      <c r="P1110" s="63"/>
      <c r="Q1110" s="8">
        <v>40</v>
      </c>
      <c r="R1110" s="8">
        <v>1</v>
      </c>
      <c r="S1110" s="8">
        <v>2</v>
      </c>
      <c r="U1110" s="63"/>
      <c r="V1110" s="63"/>
      <c r="W1110" s="63">
        <f t="shared" si="395"/>
        <v>5</v>
      </c>
      <c r="X1110" s="63"/>
      <c r="Y1110" s="63"/>
      <c r="Z1110" s="63"/>
      <c r="AA1110" s="63"/>
      <c r="AB1110" s="63"/>
      <c r="AN1110" t="str">
        <f t="shared" si="386"/>
        <v>Brookline</v>
      </c>
      <c r="AO1110" t="s">
        <v>1169</v>
      </c>
      <c r="AP1110">
        <v>2</v>
      </c>
      <c r="AQ1110">
        <v>2</v>
      </c>
      <c r="AR1110" s="111">
        <v>33</v>
      </c>
      <c r="AS1110" s="113">
        <v>11</v>
      </c>
      <c r="AT1110" s="113">
        <v>25</v>
      </c>
      <c r="AU1110" s="117">
        <v>8100</v>
      </c>
      <c r="AV1110" s="117">
        <f t="shared" si="387"/>
        <v>33011</v>
      </c>
      <c r="AW1110" t="s">
        <v>1480</v>
      </c>
      <c r="AX1110">
        <f t="shared" si="396"/>
        <v>3308100</v>
      </c>
      <c r="BC1110">
        <v>20.13</v>
      </c>
      <c r="BD1110">
        <v>0.36</v>
      </c>
      <c r="BE1110">
        <v>19.77</v>
      </c>
      <c r="BH1110" s="123">
        <f t="shared" si="382"/>
        <v>0</v>
      </c>
      <c r="BI1110" s="123">
        <f t="shared" si="383"/>
        <v>0.55000000000000004</v>
      </c>
      <c r="BJ1110">
        <f t="shared" si="384"/>
        <v>0</v>
      </c>
      <c r="BM1110">
        <v>4</v>
      </c>
      <c r="BN1110">
        <v>1</v>
      </c>
    </row>
    <row r="1111" spans="1:66" hidden="1" outlineLevel="1">
      <c r="A1111" t="s">
        <v>2578</v>
      </c>
      <c r="B1111" s="8" t="s">
        <v>1808</v>
      </c>
      <c r="C1111" s="1">
        <f t="shared" si="388"/>
        <v>3</v>
      </c>
      <c r="D1111" s="5">
        <f>IF(N1111&gt;0, RANK(N1111,(N1111:P1111,Q1111:AE1111)),0)</f>
        <v>1</v>
      </c>
      <c r="E1111" s="5">
        <f>IF(O1111&gt;0,RANK(O1111,(N1111:P1111,Q1111:AE1111)),0)</f>
        <v>2</v>
      </c>
      <c r="F1111" s="5">
        <f t="shared" si="389"/>
        <v>0</v>
      </c>
      <c r="G1111" s="1">
        <f t="shared" si="390"/>
        <v>1</v>
      </c>
      <c r="H1111" s="2">
        <f t="shared" si="385"/>
        <v>0.33333333333333331</v>
      </c>
      <c r="I1111" s="6"/>
      <c r="J1111" s="2">
        <f t="shared" si="391"/>
        <v>0.66666666666666663</v>
      </c>
      <c r="K1111" s="2">
        <f t="shared" si="392"/>
        <v>0.33333333333333331</v>
      </c>
      <c r="L1111" s="2">
        <f t="shared" si="393"/>
        <v>0</v>
      </c>
      <c r="M1111" s="2">
        <f t="shared" si="394"/>
        <v>5.5511151231257827E-17</v>
      </c>
      <c r="N1111" s="63">
        <v>2</v>
      </c>
      <c r="O1111" s="63">
        <v>1</v>
      </c>
      <c r="P1111" s="63"/>
      <c r="Q1111" s="8">
        <v>0</v>
      </c>
      <c r="R1111" s="8">
        <v>0</v>
      </c>
      <c r="S1111" s="8">
        <v>0</v>
      </c>
      <c r="U1111" s="63"/>
      <c r="V1111" s="63"/>
      <c r="W1111" s="63">
        <f t="shared" si="395"/>
        <v>0</v>
      </c>
      <c r="X1111" s="63"/>
      <c r="Y1111" s="63"/>
      <c r="Z1111" s="63"/>
      <c r="AA1111" s="63"/>
      <c r="AB1111" s="63"/>
      <c r="AN1111" t="str">
        <f t="shared" si="386"/>
        <v>Cambridge</v>
      </c>
      <c r="AO1111" t="s">
        <v>445</v>
      </c>
      <c r="AP1111">
        <v>2</v>
      </c>
      <c r="AQ1111">
        <v>2</v>
      </c>
      <c r="AR1111" s="111">
        <v>33</v>
      </c>
      <c r="AS1111" s="113">
        <v>7</v>
      </c>
      <c r="AT1111" s="113">
        <v>25</v>
      </c>
      <c r="AU1111" s="117">
        <v>8420</v>
      </c>
      <c r="AV1111" s="117">
        <f t="shared" si="387"/>
        <v>33007</v>
      </c>
      <c r="AW1111" t="s">
        <v>1305</v>
      </c>
      <c r="AX1111">
        <f t="shared" si="396"/>
        <v>3308420</v>
      </c>
      <c r="BC1111">
        <v>51.44</v>
      </c>
      <c r="BD1111">
        <v>0.64</v>
      </c>
      <c r="BE1111">
        <v>50.81</v>
      </c>
      <c r="BH1111" s="123">
        <f t="shared" si="382"/>
        <v>0.66600000000000004</v>
      </c>
      <c r="BI1111" s="123">
        <f t="shared" si="383"/>
        <v>0</v>
      </c>
      <c r="BJ1111">
        <f t="shared" si="384"/>
        <v>0</v>
      </c>
      <c r="BM1111">
        <v>0</v>
      </c>
      <c r="BN1111">
        <v>0</v>
      </c>
    </row>
    <row r="1112" spans="1:66" hidden="1" outlineLevel="1">
      <c r="A1112" t="s">
        <v>2722</v>
      </c>
      <c r="B1112" s="8" t="s">
        <v>1808</v>
      </c>
      <c r="C1112" s="1">
        <f t="shared" si="388"/>
        <v>1851</v>
      </c>
      <c r="D1112" s="5">
        <f>IF(N1112&gt;0, RANK(N1112,(N1112:P1112,Q1112:AE1112)),0)</f>
        <v>1</v>
      </c>
      <c r="E1112" s="5">
        <f>IF(O1112&gt;0,RANK(O1112,(N1112:P1112,Q1112:AE1112)),0)</f>
        <v>2</v>
      </c>
      <c r="F1112" s="5">
        <f t="shared" si="389"/>
        <v>0</v>
      </c>
      <c r="G1112" s="1">
        <f t="shared" si="390"/>
        <v>285</v>
      </c>
      <c r="H1112" s="2">
        <f t="shared" si="385"/>
        <v>0.1539708265802269</v>
      </c>
      <c r="I1112" s="6"/>
      <c r="J1112" s="2">
        <f t="shared" si="391"/>
        <v>0.5672609400324149</v>
      </c>
      <c r="K1112" s="2">
        <f t="shared" si="392"/>
        <v>0.41329011345218802</v>
      </c>
      <c r="L1112" s="2">
        <f t="shared" si="393"/>
        <v>0</v>
      </c>
      <c r="M1112" s="2">
        <f t="shared" si="394"/>
        <v>1.9448946515397081E-2</v>
      </c>
      <c r="N1112" s="63">
        <v>1050</v>
      </c>
      <c r="O1112" s="63">
        <v>765</v>
      </c>
      <c r="P1112" s="63"/>
      <c r="Q1112" s="8">
        <v>26</v>
      </c>
      <c r="R1112" s="8">
        <v>3</v>
      </c>
      <c r="S1112" s="8">
        <v>1</v>
      </c>
      <c r="U1112" s="63"/>
      <c r="V1112" s="63"/>
      <c r="W1112" s="63">
        <f t="shared" si="395"/>
        <v>6</v>
      </c>
      <c r="X1112" s="63"/>
      <c r="Y1112" s="63"/>
      <c r="Z1112" s="63"/>
      <c r="AA1112" s="63"/>
      <c r="AB1112" s="63"/>
      <c r="AN1112" t="str">
        <f t="shared" si="386"/>
        <v>Campton</v>
      </c>
      <c r="AO1112" t="s">
        <v>2273</v>
      </c>
      <c r="AP1112">
        <v>1</v>
      </c>
      <c r="AQ1112">
        <v>1</v>
      </c>
      <c r="AR1112" s="111">
        <v>33</v>
      </c>
      <c r="AS1112" s="113">
        <v>9</v>
      </c>
      <c r="AT1112" s="113">
        <v>40</v>
      </c>
      <c r="AU1112" s="117">
        <v>8660</v>
      </c>
      <c r="AV1112" s="117">
        <f t="shared" si="387"/>
        <v>33009</v>
      </c>
      <c r="AW1112" t="s">
        <v>1480</v>
      </c>
      <c r="AX1112">
        <f t="shared" si="396"/>
        <v>3308660</v>
      </c>
      <c r="BC1112">
        <v>52.52</v>
      </c>
      <c r="BD1112">
        <v>0.59</v>
      </c>
      <c r="BE1112">
        <v>51.93</v>
      </c>
      <c r="BH1112" s="123">
        <f t="shared" si="382"/>
        <v>0.56699999999999995</v>
      </c>
      <c r="BI1112" s="123">
        <f t="shared" si="383"/>
        <v>0</v>
      </c>
      <c r="BJ1112">
        <f t="shared" si="384"/>
        <v>0</v>
      </c>
      <c r="BM1112">
        <v>4</v>
      </c>
      <c r="BN1112">
        <v>2</v>
      </c>
    </row>
    <row r="1113" spans="1:66" hidden="1" outlineLevel="1">
      <c r="A1113" t="s">
        <v>2579</v>
      </c>
      <c r="B1113" s="8" t="s">
        <v>1808</v>
      </c>
      <c r="C1113" s="1">
        <f t="shared" si="388"/>
        <v>1841</v>
      </c>
      <c r="D1113" s="5">
        <f>IF(N1113&gt;0, RANK(N1113,(N1113:P1113,Q1113:AE1113)),0)</f>
        <v>1</v>
      </c>
      <c r="E1113" s="5">
        <f>IF(O1113&gt;0,RANK(O1113,(N1113:P1113,Q1113:AE1113)),0)</f>
        <v>2</v>
      </c>
      <c r="F1113" s="5">
        <f t="shared" si="389"/>
        <v>0</v>
      </c>
      <c r="G1113" s="1">
        <f t="shared" si="390"/>
        <v>380</v>
      </c>
      <c r="H1113" s="2">
        <f t="shared" si="385"/>
        <v>0.20640956002172733</v>
      </c>
      <c r="I1113" s="6"/>
      <c r="J1113" s="2">
        <f t="shared" si="391"/>
        <v>0.5915263443780554</v>
      </c>
      <c r="K1113" s="2">
        <f t="shared" si="392"/>
        <v>0.38511678435632807</v>
      </c>
      <c r="L1113" s="2">
        <f t="shared" si="393"/>
        <v>0</v>
      </c>
      <c r="M1113" s="2">
        <f t="shared" si="394"/>
        <v>2.335687126561653E-2</v>
      </c>
      <c r="N1113" s="63">
        <v>1089</v>
      </c>
      <c r="O1113" s="63">
        <v>709</v>
      </c>
      <c r="P1113" s="63"/>
      <c r="Q1113" s="8">
        <v>19</v>
      </c>
      <c r="R1113" s="8">
        <v>4</v>
      </c>
      <c r="S1113" s="8">
        <v>4</v>
      </c>
      <c r="U1113" s="63"/>
      <c r="V1113" s="63"/>
      <c r="W1113" s="63">
        <f t="shared" si="395"/>
        <v>16</v>
      </c>
      <c r="X1113" s="63"/>
      <c r="Y1113" s="63"/>
      <c r="Z1113" s="63"/>
      <c r="AA1113" s="63"/>
      <c r="AB1113" s="63"/>
      <c r="AN1113" t="str">
        <f t="shared" si="386"/>
        <v>Canaan</v>
      </c>
      <c r="AO1113" t="s">
        <v>2273</v>
      </c>
      <c r="AP1113">
        <v>2</v>
      </c>
      <c r="AQ1113">
        <v>2</v>
      </c>
      <c r="AR1113" s="111">
        <v>33</v>
      </c>
      <c r="AS1113" s="113">
        <v>9</v>
      </c>
      <c r="AT1113" s="113">
        <v>45</v>
      </c>
      <c r="AU1113" s="117">
        <v>8980</v>
      </c>
      <c r="AV1113" s="117">
        <f t="shared" si="387"/>
        <v>33009</v>
      </c>
      <c r="AW1113" t="s">
        <v>1480</v>
      </c>
      <c r="AX1113">
        <f t="shared" si="396"/>
        <v>3308980</v>
      </c>
      <c r="BC1113">
        <v>55.03</v>
      </c>
      <c r="BD1113">
        <v>1.82</v>
      </c>
      <c r="BE1113">
        <v>53.22</v>
      </c>
      <c r="BH1113" s="123">
        <f t="shared" ref="BH1113:BH1176" si="397">IF(D1113=1,ROUNDDOWN(J1113,3),0)</f>
        <v>0.59099999999999997</v>
      </c>
      <c r="BI1113" s="123">
        <f t="shared" ref="BI1113:BI1176" si="398">IF(E1113=1,ROUNDDOWN(K1113,3),0)</f>
        <v>0</v>
      </c>
      <c r="BJ1113">
        <f t="shared" ref="BJ1113:BJ1176" si="399">IF(BH1113=BI1113,ROUNDDOWN(BI1113*10,0),0)</f>
        <v>0</v>
      </c>
      <c r="BM1113">
        <v>2</v>
      </c>
      <c r="BN1113">
        <v>14</v>
      </c>
    </row>
    <row r="1114" spans="1:66" hidden="1" outlineLevel="1">
      <c r="A1114" t="s">
        <v>2334</v>
      </c>
      <c r="B1114" s="8" t="s">
        <v>1808</v>
      </c>
      <c r="C1114" s="1">
        <f t="shared" si="388"/>
        <v>2494</v>
      </c>
      <c r="D1114" s="5">
        <f>IF(N1114&gt;0, RANK(N1114,(N1114:P1114,Q1114:AE1114)),0)</f>
        <v>2</v>
      </c>
      <c r="E1114" s="5">
        <f>IF(O1114&gt;0,RANK(O1114,(N1114:P1114,Q1114:AE1114)),0)</f>
        <v>1</v>
      </c>
      <c r="F1114" s="5">
        <f t="shared" si="389"/>
        <v>0</v>
      </c>
      <c r="G1114" s="1">
        <f t="shared" si="390"/>
        <v>591</v>
      </c>
      <c r="H1114" s="2">
        <f t="shared" si="385"/>
        <v>0.23696872493985566</v>
      </c>
      <c r="I1114" s="6"/>
      <c r="J1114" s="2">
        <f t="shared" si="391"/>
        <v>0.37570168404170007</v>
      </c>
      <c r="K1114" s="2">
        <f t="shared" si="392"/>
        <v>0.61267040898155578</v>
      </c>
      <c r="L1114" s="2">
        <f t="shared" si="393"/>
        <v>0</v>
      </c>
      <c r="M1114" s="2">
        <f t="shared" si="394"/>
        <v>1.1627906976744207E-2</v>
      </c>
      <c r="N1114" s="63">
        <v>937</v>
      </c>
      <c r="O1114" s="63">
        <v>1528</v>
      </c>
      <c r="P1114" s="63"/>
      <c r="Q1114" s="8">
        <v>17</v>
      </c>
      <c r="R1114" s="8">
        <v>0</v>
      </c>
      <c r="S1114" s="8">
        <v>5</v>
      </c>
      <c r="U1114" s="63"/>
      <c r="V1114" s="63"/>
      <c r="W1114" s="63">
        <f t="shared" si="395"/>
        <v>7</v>
      </c>
      <c r="X1114" s="63"/>
      <c r="Y1114" s="63"/>
      <c r="Z1114" s="63"/>
      <c r="AA1114" s="63"/>
      <c r="AB1114" s="63"/>
      <c r="AN1114" t="str">
        <f t="shared" si="386"/>
        <v>Candia</v>
      </c>
      <c r="AO1114" t="s">
        <v>2991</v>
      </c>
      <c r="AP1114">
        <v>1</v>
      </c>
      <c r="AQ1114">
        <v>1</v>
      </c>
      <c r="AR1114" s="111">
        <v>33</v>
      </c>
      <c r="AS1114" s="113">
        <v>15</v>
      </c>
      <c r="AT1114" s="113">
        <v>20</v>
      </c>
      <c r="AU1114" s="117">
        <v>9300</v>
      </c>
      <c r="AV1114" s="117">
        <f t="shared" si="387"/>
        <v>33015</v>
      </c>
      <c r="AW1114" t="s">
        <v>1480</v>
      </c>
      <c r="AX1114">
        <f t="shared" si="396"/>
        <v>3309300</v>
      </c>
      <c r="BC1114">
        <v>30.57</v>
      </c>
      <c r="BD1114">
        <v>0.24</v>
      </c>
      <c r="BE1114">
        <v>30.32</v>
      </c>
      <c r="BH1114" s="123">
        <f t="shared" si="397"/>
        <v>0</v>
      </c>
      <c r="BI1114" s="123">
        <f t="shared" si="398"/>
        <v>0.61199999999999999</v>
      </c>
      <c r="BJ1114">
        <f t="shared" si="399"/>
        <v>0</v>
      </c>
      <c r="BM1114">
        <v>1</v>
      </c>
      <c r="BN1114">
        <v>6</v>
      </c>
    </row>
    <row r="1115" spans="1:66" hidden="1" outlineLevel="1">
      <c r="A1115" t="s">
        <v>2908</v>
      </c>
      <c r="B1115" s="8" t="s">
        <v>1808</v>
      </c>
      <c r="C1115" s="1">
        <f t="shared" si="388"/>
        <v>1559</v>
      </c>
      <c r="D1115" s="5">
        <f>IF(N1115&gt;0, RANK(N1115,(N1115:P1115,Q1115:AE1115)),0)</f>
        <v>1</v>
      </c>
      <c r="E1115" s="5">
        <f>IF(O1115&gt;0,RANK(O1115,(N1115:P1115,Q1115:AE1115)),0)</f>
        <v>2</v>
      </c>
      <c r="F1115" s="5">
        <f t="shared" si="389"/>
        <v>0</v>
      </c>
      <c r="G1115" s="1">
        <f t="shared" si="390"/>
        <v>276</v>
      </c>
      <c r="H1115" s="2">
        <f t="shared" si="385"/>
        <v>0.17703656189865299</v>
      </c>
      <c r="I1115" s="6"/>
      <c r="J1115" s="2">
        <f t="shared" si="391"/>
        <v>0.58050032071840929</v>
      </c>
      <c r="K1115" s="2">
        <f t="shared" si="392"/>
        <v>0.40346375881975627</v>
      </c>
      <c r="L1115" s="2">
        <f t="shared" si="393"/>
        <v>0</v>
      </c>
      <c r="M1115" s="2">
        <f t="shared" si="394"/>
        <v>1.6035920461834441E-2</v>
      </c>
      <c r="N1115" s="63">
        <v>905</v>
      </c>
      <c r="O1115" s="63">
        <v>629</v>
      </c>
      <c r="P1115" s="63"/>
      <c r="Q1115" s="8">
        <v>21</v>
      </c>
      <c r="R1115" s="8">
        <v>0</v>
      </c>
      <c r="S1115" s="8">
        <v>1</v>
      </c>
      <c r="U1115" s="63"/>
      <c r="V1115" s="63"/>
      <c r="W1115" s="63">
        <f t="shared" si="395"/>
        <v>3</v>
      </c>
      <c r="X1115" s="63"/>
      <c r="Y1115" s="63"/>
      <c r="Z1115" s="63"/>
      <c r="AA1115" s="63"/>
      <c r="AB1115" s="63"/>
      <c r="AN1115" t="str">
        <f t="shared" si="386"/>
        <v>Canterbury</v>
      </c>
      <c r="AO1115" t="s">
        <v>2509</v>
      </c>
      <c r="AP1115">
        <v>2</v>
      </c>
      <c r="AQ1115">
        <v>2</v>
      </c>
      <c r="AR1115" s="111">
        <v>33</v>
      </c>
      <c r="AS1115" s="113">
        <v>13</v>
      </c>
      <c r="AT1115" s="113">
        <v>30</v>
      </c>
      <c r="AU1115" s="117">
        <v>9860</v>
      </c>
      <c r="AV1115" s="117">
        <f t="shared" si="387"/>
        <v>33013</v>
      </c>
      <c r="AW1115" t="s">
        <v>1480</v>
      </c>
      <c r="AX1115">
        <f t="shared" si="396"/>
        <v>3309860</v>
      </c>
      <c r="BC1115">
        <v>44.63</v>
      </c>
      <c r="BD1115">
        <v>0.79</v>
      </c>
      <c r="BE1115">
        <v>43.84</v>
      </c>
      <c r="BH1115" s="123">
        <f t="shared" si="397"/>
        <v>0.57999999999999996</v>
      </c>
      <c r="BI1115" s="123">
        <f t="shared" si="398"/>
        <v>0</v>
      </c>
      <c r="BJ1115">
        <f t="shared" si="399"/>
        <v>0</v>
      </c>
      <c r="BM1115">
        <v>1</v>
      </c>
      <c r="BN1115">
        <v>2</v>
      </c>
    </row>
    <row r="1116" spans="1:66" hidden="1" outlineLevel="1">
      <c r="A1116" t="s">
        <v>1684</v>
      </c>
      <c r="B1116" s="8" t="s">
        <v>1808</v>
      </c>
      <c r="C1116" s="1">
        <f t="shared" si="388"/>
        <v>508</v>
      </c>
      <c r="D1116" s="5">
        <f>IF(N1116&gt;0, RANK(N1116,(N1116:P1116,Q1116:AE1116)),0)</f>
        <v>1</v>
      </c>
      <c r="E1116" s="5">
        <f>IF(O1116&gt;0,RANK(O1116,(N1116:P1116,Q1116:AE1116)),0)</f>
        <v>2</v>
      </c>
      <c r="F1116" s="5">
        <f t="shared" si="389"/>
        <v>0</v>
      </c>
      <c r="G1116" s="1">
        <f t="shared" si="390"/>
        <v>48</v>
      </c>
      <c r="H1116" s="2">
        <f t="shared" si="385"/>
        <v>9.4488188976377951E-2</v>
      </c>
      <c r="I1116" s="6"/>
      <c r="J1116" s="2">
        <f t="shared" si="391"/>
        <v>0.53937007874015752</v>
      </c>
      <c r="K1116" s="2">
        <f t="shared" si="392"/>
        <v>0.44488188976377951</v>
      </c>
      <c r="L1116" s="2">
        <f t="shared" si="393"/>
        <v>0</v>
      </c>
      <c r="M1116" s="2">
        <f t="shared" si="394"/>
        <v>1.5748031496062964E-2</v>
      </c>
      <c r="N1116" s="63">
        <v>274</v>
      </c>
      <c r="O1116" s="63">
        <v>226</v>
      </c>
      <c r="P1116" s="63"/>
      <c r="Q1116" s="8">
        <v>6</v>
      </c>
      <c r="R1116" s="8">
        <v>0</v>
      </c>
      <c r="S1116" s="8">
        <v>0</v>
      </c>
      <c r="U1116" s="63"/>
      <c r="V1116" s="63"/>
      <c r="W1116" s="63">
        <f t="shared" si="395"/>
        <v>2</v>
      </c>
      <c r="X1116" s="63"/>
      <c r="Y1116" s="63"/>
      <c r="Z1116" s="63"/>
      <c r="AA1116" s="63"/>
      <c r="AB1116" s="63"/>
      <c r="AN1116" t="str">
        <f t="shared" si="386"/>
        <v>Carroll</v>
      </c>
      <c r="AO1116" t="s">
        <v>445</v>
      </c>
      <c r="AP1116">
        <v>2</v>
      </c>
      <c r="AQ1116">
        <v>2</v>
      </c>
      <c r="AR1116" s="111">
        <v>33</v>
      </c>
      <c r="AS1116" s="113">
        <v>7</v>
      </c>
      <c r="AT1116" s="113">
        <v>30</v>
      </c>
      <c r="AU1116" s="117">
        <v>10100</v>
      </c>
      <c r="AV1116" s="117">
        <f t="shared" si="387"/>
        <v>33007</v>
      </c>
      <c r="AW1116" t="s">
        <v>1480</v>
      </c>
      <c r="AX1116">
        <f t="shared" si="396"/>
        <v>3310100</v>
      </c>
      <c r="BC1116">
        <v>50.21</v>
      </c>
      <c r="BD1116">
        <v>0.03</v>
      </c>
      <c r="BE1116">
        <v>50.19</v>
      </c>
      <c r="BH1116" s="123">
        <f t="shared" si="397"/>
        <v>0.53900000000000003</v>
      </c>
      <c r="BI1116" s="123">
        <f t="shared" si="398"/>
        <v>0</v>
      </c>
      <c r="BJ1116">
        <f t="shared" si="399"/>
        <v>0</v>
      </c>
      <c r="BM1116">
        <v>0</v>
      </c>
      <c r="BN1116">
        <v>2</v>
      </c>
    </row>
    <row r="1117" spans="1:66" hidden="1" outlineLevel="1">
      <c r="A1117" t="s">
        <v>3066</v>
      </c>
      <c r="B1117" s="8" t="s">
        <v>1808</v>
      </c>
      <c r="C1117" s="1">
        <f t="shared" si="388"/>
        <v>718</v>
      </c>
      <c r="D1117" s="5">
        <f>IF(N1117&gt;0, RANK(N1117,(N1117:P1117,Q1117:AE1117)),0)</f>
        <v>2</v>
      </c>
      <c r="E1117" s="5">
        <f>IF(O1117&gt;0,RANK(O1117,(N1117:P1117,Q1117:AE1117)),0)</f>
        <v>1</v>
      </c>
      <c r="F1117" s="5">
        <f t="shared" si="389"/>
        <v>0</v>
      </c>
      <c r="G1117" s="1">
        <f t="shared" si="390"/>
        <v>98</v>
      </c>
      <c r="H1117" s="2">
        <f t="shared" si="385"/>
        <v>0.13649025069637882</v>
      </c>
      <c r="I1117" s="6"/>
      <c r="J1117" s="2">
        <f t="shared" si="391"/>
        <v>0.42896935933147634</v>
      </c>
      <c r="K1117" s="2">
        <f t="shared" si="392"/>
        <v>0.56545961002785516</v>
      </c>
      <c r="L1117" s="2">
        <f t="shared" si="393"/>
        <v>0</v>
      </c>
      <c r="M1117" s="2">
        <f t="shared" si="394"/>
        <v>5.5710306406685506E-3</v>
      </c>
      <c r="N1117" s="63">
        <v>308</v>
      </c>
      <c r="O1117" s="63">
        <v>406</v>
      </c>
      <c r="P1117" s="63"/>
      <c r="Q1117" s="8">
        <v>2</v>
      </c>
      <c r="R1117" s="8">
        <v>0</v>
      </c>
      <c r="S1117" s="8">
        <v>0</v>
      </c>
      <c r="U1117" s="63"/>
      <c r="V1117" s="63"/>
      <c r="W1117" s="63">
        <f t="shared" si="395"/>
        <v>2</v>
      </c>
      <c r="X1117" s="63"/>
      <c r="Y1117" s="63"/>
      <c r="Z1117" s="63"/>
      <c r="AA1117" s="63"/>
      <c r="AB1117" s="63"/>
      <c r="AN1117" t="str">
        <f t="shared" si="386"/>
        <v>Center Harbor</v>
      </c>
      <c r="AO1117" t="s">
        <v>1445</v>
      </c>
      <c r="AP1117">
        <v>2</v>
      </c>
      <c r="AQ1117">
        <v>2</v>
      </c>
      <c r="AR1117" s="111">
        <v>33</v>
      </c>
      <c r="AS1117" s="113">
        <v>1</v>
      </c>
      <c r="AT1117" s="113">
        <v>20</v>
      </c>
      <c r="AU1117" s="117">
        <v>10660</v>
      </c>
      <c r="AV1117" s="117">
        <f t="shared" si="387"/>
        <v>33001</v>
      </c>
      <c r="AW1117" t="s">
        <v>1480</v>
      </c>
      <c r="AX1117">
        <f t="shared" si="396"/>
        <v>3310660</v>
      </c>
      <c r="BC1117">
        <v>16.510000000000002</v>
      </c>
      <c r="BD1117">
        <v>3.12</v>
      </c>
      <c r="BE1117">
        <v>13.39</v>
      </c>
      <c r="BH1117" s="123">
        <f t="shared" si="397"/>
        <v>0</v>
      </c>
      <c r="BI1117" s="123">
        <f t="shared" si="398"/>
        <v>0.56499999999999995</v>
      </c>
      <c r="BJ1117">
        <f t="shared" si="399"/>
        <v>0</v>
      </c>
      <c r="BM1117">
        <v>1</v>
      </c>
      <c r="BN1117">
        <v>1</v>
      </c>
    </row>
    <row r="1118" spans="1:66" hidden="1" outlineLevel="1">
      <c r="A1118" t="s">
        <v>2639</v>
      </c>
      <c r="B1118" s="8" t="s">
        <v>1808</v>
      </c>
      <c r="C1118" s="1">
        <f t="shared" si="388"/>
        <v>2268</v>
      </c>
      <c r="D1118" s="5">
        <f>IF(N1118&gt;0, RANK(N1118,(N1118:P1118,Q1118:AE1118)),0)</f>
        <v>1</v>
      </c>
      <c r="E1118" s="5">
        <f>IF(O1118&gt;0,RANK(O1118,(N1118:P1118,Q1118:AE1118)),0)</f>
        <v>2</v>
      </c>
      <c r="F1118" s="5">
        <f t="shared" si="389"/>
        <v>0</v>
      </c>
      <c r="G1118" s="1">
        <f t="shared" si="390"/>
        <v>509</v>
      </c>
      <c r="H1118" s="2">
        <f t="shared" si="385"/>
        <v>0.22442680776014109</v>
      </c>
      <c r="I1118" s="6"/>
      <c r="J1118" s="2">
        <f t="shared" si="391"/>
        <v>0.60185185185185186</v>
      </c>
      <c r="K1118" s="2">
        <f t="shared" si="392"/>
        <v>0.37742504409171074</v>
      </c>
      <c r="L1118" s="2">
        <f t="shared" si="393"/>
        <v>0</v>
      </c>
      <c r="M1118" s="2">
        <f t="shared" si="394"/>
        <v>2.0723104056437402E-2</v>
      </c>
      <c r="N1118" s="63">
        <v>1365</v>
      </c>
      <c r="O1118" s="63">
        <v>856</v>
      </c>
      <c r="P1118" s="63"/>
      <c r="Q1118" s="8">
        <v>28</v>
      </c>
      <c r="R1118" s="8">
        <v>1</v>
      </c>
      <c r="S1118" s="8">
        <v>4</v>
      </c>
      <c r="U1118" s="63"/>
      <c r="V1118" s="63"/>
      <c r="W1118" s="63">
        <f t="shared" si="395"/>
        <v>14</v>
      </c>
      <c r="X1118" s="63"/>
      <c r="Y1118" s="63"/>
      <c r="Z1118" s="63"/>
      <c r="AA1118" s="63"/>
      <c r="AB1118" s="63"/>
      <c r="AN1118" t="str">
        <f t="shared" si="386"/>
        <v>Charlestown</v>
      </c>
      <c r="AO1118" t="s">
        <v>1048</v>
      </c>
      <c r="AP1118">
        <v>2</v>
      </c>
      <c r="AQ1118">
        <v>2</v>
      </c>
      <c r="AR1118" s="111">
        <v>33</v>
      </c>
      <c r="AS1118" s="113">
        <v>19</v>
      </c>
      <c r="AT1118" s="113">
        <v>10</v>
      </c>
      <c r="AU1118" s="117">
        <v>11380</v>
      </c>
      <c r="AV1118" s="117">
        <f t="shared" si="387"/>
        <v>33019</v>
      </c>
      <c r="AW1118" t="s">
        <v>1480</v>
      </c>
      <c r="AX1118">
        <f t="shared" si="396"/>
        <v>3311380</v>
      </c>
      <c r="BC1118">
        <v>37.96</v>
      </c>
      <c r="BD1118">
        <v>2.15</v>
      </c>
      <c r="BE1118">
        <v>35.81</v>
      </c>
      <c r="BH1118" s="123">
        <f t="shared" si="397"/>
        <v>0.60099999999999998</v>
      </c>
      <c r="BI1118" s="123">
        <f t="shared" si="398"/>
        <v>0</v>
      </c>
      <c r="BJ1118">
        <f t="shared" si="399"/>
        <v>0</v>
      </c>
      <c r="BM1118">
        <v>6</v>
      </c>
      <c r="BN1118">
        <v>8</v>
      </c>
    </row>
    <row r="1119" spans="1:66" hidden="1" outlineLevel="1">
      <c r="A1119" t="s">
        <v>264</v>
      </c>
      <c r="B1119" s="8" t="s">
        <v>1808</v>
      </c>
      <c r="C1119" s="1">
        <f t="shared" si="388"/>
        <v>219</v>
      </c>
      <c r="D1119" s="5">
        <f>IF(N1119&gt;0, RANK(N1119,(N1119:P1119,Q1119:AE1119)),0)</f>
        <v>2</v>
      </c>
      <c r="E1119" s="5">
        <f>IF(O1119&gt;0,RANK(O1119,(N1119:P1119,Q1119:AE1119)),0)</f>
        <v>1</v>
      </c>
      <c r="F1119" s="5">
        <f t="shared" si="389"/>
        <v>0</v>
      </c>
      <c r="G1119" s="1">
        <f t="shared" si="390"/>
        <v>5</v>
      </c>
      <c r="H1119" s="2">
        <f t="shared" si="385"/>
        <v>2.2831050228310501E-2</v>
      </c>
      <c r="I1119" s="6"/>
      <c r="J1119" s="2">
        <f t="shared" si="391"/>
        <v>0.47945205479452052</v>
      </c>
      <c r="K1119" s="2">
        <f t="shared" si="392"/>
        <v>0.50228310502283102</v>
      </c>
      <c r="L1119" s="2">
        <f t="shared" si="393"/>
        <v>0</v>
      </c>
      <c r="M1119" s="2">
        <f t="shared" si="394"/>
        <v>1.8264840182648512E-2</v>
      </c>
      <c r="N1119" s="63">
        <v>105</v>
      </c>
      <c r="O1119" s="63">
        <v>110</v>
      </c>
      <c r="P1119" s="63"/>
      <c r="Q1119" s="8">
        <v>1</v>
      </c>
      <c r="R1119" s="8">
        <v>2</v>
      </c>
      <c r="S1119" s="8">
        <v>1</v>
      </c>
      <c r="U1119" s="63"/>
      <c r="V1119" s="63"/>
      <c r="W1119" s="63">
        <f t="shared" si="395"/>
        <v>0</v>
      </c>
      <c r="X1119" s="63"/>
      <c r="Y1119" s="63"/>
      <c r="Z1119" s="63"/>
      <c r="AA1119" s="63"/>
      <c r="AB1119" s="63"/>
      <c r="AN1119" t="str">
        <f t="shared" si="386"/>
        <v>Chatham</v>
      </c>
      <c r="AO1119" t="s">
        <v>1684</v>
      </c>
      <c r="AP1119">
        <v>1</v>
      </c>
      <c r="AQ1119">
        <v>1</v>
      </c>
      <c r="AR1119" s="111">
        <v>33</v>
      </c>
      <c r="AS1119" s="113">
        <v>3</v>
      </c>
      <c r="AT1119" s="113">
        <v>20</v>
      </c>
      <c r="AU1119" s="117">
        <v>11780</v>
      </c>
      <c r="AV1119" s="117">
        <f t="shared" si="387"/>
        <v>33003</v>
      </c>
      <c r="AW1119" t="s">
        <v>1480</v>
      </c>
      <c r="AX1119">
        <f t="shared" si="396"/>
        <v>3311780</v>
      </c>
      <c r="BC1119">
        <v>57.22</v>
      </c>
      <c r="BD1119">
        <v>0.51</v>
      </c>
      <c r="BE1119">
        <v>56.71</v>
      </c>
      <c r="BH1119" s="123">
        <f t="shared" si="397"/>
        <v>0</v>
      </c>
      <c r="BI1119" s="123">
        <f t="shared" si="398"/>
        <v>0.502</v>
      </c>
      <c r="BJ1119">
        <f t="shared" si="399"/>
        <v>0</v>
      </c>
      <c r="BM1119">
        <v>0</v>
      </c>
      <c r="BN1119">
        <v>0</v>
      </c>
    </row>
    <row r="1120" spans="1:66" hidden="1" outlineLevel="1">
      <c r="A1120" t="s">
        <v>360</v>
      </c>
      <c r="B1120" s="8" t="s">
        <v>1808</v>
      </c>
      <c r="C1120" s="1">
        <f t="shared" si="388"/>
        <v>2744</v>
      </c>
      <c r="D1120" s="5">
        <f>IF(N1120&gt;0, RANK(N1120,(N1120:P1120,Q1120:AE1120)),0)</f>
        <v>2</v>
      </c>
      <c r="E1120" s="5">
        <f>IF(O1120&gt;0,RANK(O1120,(N1120:P1120,Q1120:AE1120)),0)</f>
        <v>1</v>
      </c>
      <c r="F1120" s="5">
        <f t="shared" si="389"/>
        <v>0</v>
      </c>
      <c r="G1120" s="1">
        <f t="shared" si="390"/>
        <v>540</v>
      </c>
      <c r="H1120" s="2">
        <f t="shared" si="385"/>
        <v>0.1967930029154519</v>
      </c>
      <c r="I1120" s="6"/>
      <c r="J1120" s="2">
        <f t="shared" si="391"/>
        <v>0.39431486880466471</v>
      </c>
      <c r="K1120" s="2">
        <f t="shared" si="392"/>
        <v>0.59110787172011658</v>
      </c>
      <c r="L1120" s="2">
        <f t="shared" si="393"/>
        <v>0</v>
      </c>
      <c r="M1120" s="2">
        <f t="shared" si="394"/>
        <v>1.4577259475218707E-2</v>
      </c>
      <c r="N1120" s="63">
        <v>1082</v>
      </c>
      <c r="O1120" s="63">
        <v>1622</v>
      </c>
      <c r="P1120" s="63"/>
      <c r="Q1120" s="8">
        <v>29</v>
      </c>
      <c r="R1120" s="8">
        <v>0</v>
      </c>
      <c r="S1120" s="8">
        <v>4</v>
      </c>
      <c r="U1120" s="63"/>
      <c r="V1120" s="63"/>
      <c r="W1120" s="63">
        <f t="shared" si="395"/>
        <v>7</v>
      </c>
      <c r="X1120" s="63"/>
      <c r="Y1120" s="63"/>
      <c r="Z1120" s="63"/>
      <c r="AA1120" s="63"/>
      <c r="AB1120" s="63"/>
      <c r="AN1120" t="str">
        <f t="shared" ref="AN1120:AN1178" si="400">A1120</f>
        <v>Chester</v>
      </c>
      <c r="AO1120" t="s">
        <v>2991</v>
      </c>
      <c r="AP1120">
        <v>1</v>
      </c>
      <c r="AQ1120">
        <v>1</v>
      </c>
      <c r="AR1120" s="111">
        <v>33</v>
      </c>
      <c r="AS1120" s="113">
        <v>15</v>
      </c>
      <c r="AT1120" s="113">
        <v>25</v>
      </c>
      <c r="AU1120" s="117">
        <v>12100</v>
      </c>
      <c r="AV1120" s="117">
        <f t="shared" si="387"/>
        <v>33015</v>
      </c>
      <c r="AW1120" t="s">
        <v>1480</v>
      </c>
      <c r="AX1120">
        <f t="shared" si="396"/>
        <v>3312100</v>
      </c>
      <c r="BC1120">
        <v>26.02</v>
      </c>
      <c r="BD1120">
        <v>0.11</v>
      </c>
      <c r="BE1120">
        <v>25.91</v>
      </c>
      <c r="BH1120" s="123">
        <f t="shared" si="397"/>
        <v>0</v>
      </c>
      <c r="BI1120" s="123">
        <f t="shared" si="398"/>
        <v>0.59099999999999997</v>
      </c>
      <c r="BJ1120">
        <f t="shared" si="399"/>
        <v>0</v>
      </c>
      <c r="BM1120">
        <v>0</v>
      </c>
      <c r="BN1120">
        <v>7</v>
      </c>
    </row>
    <row r="1121" spans="1:66" hidden="1" outlineLevel="1">
      <c r="A1121" t="s">
        <v>3116</v>
      </c>
      <c r="B1121" s="8" t="s">
        <v>1808</v>
      </c>
      <c r="C1121" s="1">
        <f t="shared" si="388"/>
        <v>2186</v>
      </c>
      <c r="D1121" s="5">
        <f>IF(N1121&gt;0, RANK(N1121,(N1121:P1121,Q1121:AE1121)),0)</f>
        <v>1</v>
      </c>
      <c r="E1121" s="5">
        <f>IF(O1121&gt;0,RANK(O1121,(N1121:P1121,Q1121:AE1121)),0)</f>
        <v>2</v>
      </c>
      <c r="F1121" s="5">
        <f t="shared" si="389"/>
        <v>0</v>
      </c>
      <c r="G1121" s="1">
        <f t="shared" si="390"/>
        <v>340</v>
      </c>
      <c r="H1121" s="2">
        <f t="shared" si="385"/>
        <v>0.15553522415370541</v>
      </c>
      <c r="I1121" s="6"/>
      <c r="J1121" s="2">
        <f t="shared" si="391"/>
        <v>0.57227813357731017</v>
      </c>
      <c r="K1121" s="2">
        <f t="shared" si="392"/>
        <v>0.41674290942360476</v>
      </c>
      <c r="L1121" s="2">
        <f t="shared" si="393"/>
        <v>0</v>
      </c>
      <c r="M1121" s="2">
        <f t="shared" si="394"/>
        <v>1.0978956999085077E-2</v>
      </c>
      <c r="N1121" s="63">
        <v>1251</v>
      </c>
      <c r="O1121" s="63">
        <v>911</v>
      </c>
      <c r="P1121" s="63"/>
      <c r="Q1121" s="8">
        <v>17</v>
      </c>
      <c r="R1121" s="8">
        <v>1</v>
      </c>
      <c r="S1121" s="8">
        <v>0</v>
      </c>
      <c r="U1121" s="63"/>
      <c r="V1121" s="63"/>
      <c r="W1121" s="63">
        <f t="shared" si="395"/>
        <v>6</v>
      </c>
      <c r="X1121" s="63"/>
      <c r="Y1121" s="63"/>
      <c r="Z1121" s="63"/>
      <c r="AA1121" s="63"/>
      <c r="AB1121" s="63"/>
      <c r="AN1121" t="str">
        <f t="shared" si="400"/>
        <v>Chesterfield</v>
      </c>
      <c r="AO1121" t="s">
        <v>1471</v>
      </c>
      <c r="AP1121">
        <v>2</v>
      </c>
      <c r="AQ1121">
        <v>2</v>
      </c>
      <c r="AR1121" s="111">
        <v>33</v>
      </c>
      <c r="AS1121" s="113">
        <v>5</v>
      </c>
      <c r="AT1121" s="113">
        <v>10</v>
      </c>
      <c r="AU1121" s="117">
        <v>12260</v>
      </c>
      <c r="AV1121" s="117">
        <f t="shared" si="387"/>
        <v>33005</v>
      </c>
      <c r="AW1121" t="s">
        <v>1480</v>
      </c>
      <c r="AX1121">
        <f t="shared" si="396"/>
        <v>3312260</v>
      </c>
      <c r="BC1121">
        <v>47.56</v>
      </c>
      <c r="BD1121">
        <v>2</v>
      </c>
      <c r="BE1121">
        <v>45.56</v>
      </c>
      <c r="BH1121" s="123">
        <f t="shared" si="397"/>
        <v>0.57199999999999995</v>
      </c>
      <c r="BI1121" s="123">
        <f t="shared" si="398"/>
        <v>0</v>
      </c>
      <c r="BJ1121">
        <f t="shared" si="399"/>
        <v>0</v>
      </c>
      <c r="BM1121">
        <v>1</v>
      </c>
      <c r="BN1121">
        <v>5</v>
      </c>
    </row>
    <row r="1122" spans="1:66" hidden="1" outlineLevel="1">
      <c r="A1122" t="s">
        <v>1271</v>
      </c>
      <c r="B1122" s="8" t="s">
        <v>1808</v>
      </c>
      <c r="C1122" s="1">
        <f t="shared" si="388"/>
        <v>1550</v>
      </c>
      <c r="D1122" s="5">
        <f>IF(N1122&gt;0, RANK(N1122,(N1122:P1122,Q1122:AE1122)),0)</f>
        <v>2</v>
      </c>
      <c r="E1122" s="5">
        <f>IF(O1122&gt;0,RANK(O1122,(N1122:P1122,Q1122:AE1122)),0)</f>
        <v>1</v>
      </c>
      <c r="F1122" s="5">
        <f t="shared" si="389"/>
        <v>0</v>
      </c>
      <c r="G1122" s="1">
        <f t="shared" si="390"/>
        <v>53</v>
      </c>
      <c r="H1122" s="2">
        <f t="shared" si="385"/>
        <v>3.4193548387096775E-2</v>
      </c>
      <c r="I1122" s="6"/>
      <c r="J1122" s="2">
        <f t="shared" si="391"/>
        <v>0.47161290322580646</v>
      </c>
      <c r="K1122" s="2">
        <f t="shared" si="392"/>
        <v>0.50580645161290327</v>
      </c>
      <c r="L1122" s="2">
        <f t="shared" si="393"/>
        <v>0</v>
      </c>
      <c r="M1122" s="2">
        <f t="shared" si="394"/>
        <v>2.2580645161290214E-2</v>
      </c>
      <c r="N1122" s="63">
        <v>731</v>
      </c>
      <c r="O1122" s="63">
        <v>784</v>
      </c>
      <c r="P1122" s="63"/>
      <c r="Q1122" s="8">
        <v>28</v>
      </c>
      <c r="R1122" s="8">
        <v>0</v>
      </c>
      <c r="S1122" s="8">
        <v>1</v>
      </c>
      <c r="U1122" s="63"/>
      <c r="V1122" s="63"/>
      <c r="W1122" s="63">
        <f t="shared" si="395"/>
        <v>6</v>
      </c>
      <c r="X1122" s="63"/>
      <c r="Y1122" s="63"/>
      <c r="Z1122" s="63"/>
      <c r="AA1122" s="63"/>
      <c r="AB1122" s="63"/>
      <c r="AN1122" t="str">
        <f t="shared" si="400"/>
        <v>Chichester</v>
      </c>
      <c r="AO1122" t="s">
        <v>2509</v>
      </c>
      <c r="AP1122">
        <v>2</v>
      </c>
      <c r="AQ1122">
        <v>2</v>
      </c>
      <c r="AR1122" s="111">
        <v>33</v>
      </c>
      <c r="AS1122" s="113">
        <v>13</v>
      </c>
      <c r="AT1122" s="113">
        <v>35</v>
      </c>
      <c r="AU1122" s="117">
        <v>12420</v>
      </c>
      <c r="AV1122" s="117">
        <f t="shared" si="387"/>
        <v>33013</v>
      </c>
      <c r="AW1122" t="s">
        <v>1480</v>
      </c>
      <c r="AX1122">
        <f t="shared" si="396"/>
        <v>3312420</v>
      </c>
      <c r="BC1122">
        <v>21.18</v>
      </c>
      <c r="BD1122">
        <v>0.11</v>
      </c>
      <c r="BE1122">
        <v>21.07</v>
      </c>
      <c r="BH1122" s="123">
        <f t="shared" si="397"/>
        <v>0</v>
      </c>
      <c r="BI1122" s="123">
        <f t="shared" si="398"/>
        <v>0.505</v>
      </c>
      <c r="BJ1122">
        <f t="shared" si="399"/>
        <v>0</v>
      </c>
      <c r="BM1122">
        <v>1</v>
      </c>
      <c r="BN1122">
        <v>5</v>
      </c>
    </row>
    <row r="1123" spans="1:66" hidden="1" outlineLevel="1">
      <c r="A1123" t="s">
        <v>1432</v>
      </c>
      <c r="B1123" s="8" t="s">
        <v>1808</v>
      </c>
      <c r="C1123" s="1">
        <f t="shared" si="388"/>
        <v>5599</v>
      </c>
      <c r="D1123" s="5">
        <f>IF(N1123&gt;0, RANK(N1123,(N1123:P1123,Q1123:AE1123)),0)</f>
        <v>1</v>
      </c>
      <c r="E1123" s="5">
        <f>IF(O1123&gt;0,RANK(O1123,(N1123:P1123,Q1123:AE1123)),0)</f>
        <v>2</v>
      </c>
      <c r="F1123" s="5">
        <f t="shared" si="389"/>
        <v>0</v>
      </c>
      <c r="G1123" s="1">
        <f t="shared" si="390"/>
        <v>1205</v>
      </c>
      <c r="H1123" s="2">
        <f t="shared" si="385"/>
        <v>0.21521700303625649</v>
      </c>
      <c r="I1123" s="6"/>
      <c r="J1123" s="2">
        <f t="shared" si="391"/>
        <v>0.59867833541703874</v>
      </c>
      <c r="K1123" s="2">
        <f t="shared" si="392"/>
        <v>0.38346133238078228</v>
      </c>
      <c r="L1123" s="2">
        <f t="shared" si="393"/>
        <v>0</v>
      </c>
      <c r="M1123" s="2">
        <f t="shared" si="394"/>
        <v>1.7860332202178975E-2</v>
      </c>
      <c r="N1123" s="63">
        <v>3352</v>
      </c>
      <c r="O1123" s="63">
        <v>2147</v>
      </c>
      <c r="P1123" s="63"/>
      <c r="Q1123" s="8">
        <v>65</v>
      </c>
      <c r="R1123" s="8">
        <v>2</v>
      </c>
      <c r="S1123" s="8">
        <v>12</v>
      </c>
      <c r="U1123" s="63"/>
      <c r="V1123" s="63"/>
      <c r="W1123" s="63">
        <f t="shared" si="395"/>
        <v>21</v>
      </c>
      <c r="X1123" s="63"/>
      <c r="Y1123" s="63"/>
      <c r="Z1123" s="63"/>
      <c r="AA1123" s="63"/>
      <c r="AB1123" s="63"/>
      <c r="AN1123" t="str">
        <f t="shared" si="400"/>
        <v>Claremont</v>
      </c>
      <c r="AO1123" t="s">
        <v>1048</v>
      </c>
      <c r="AP1123">
        <v>2</v>
      </c>
      <c r="AQ1123">
        <v>2</v>
      </c>
      <c r="AR1123" s="111">
        <v>33</v>
      </c>
      <c r="AS1123" s="113">
        <v>19</v>
      </c>
      <c r="AT1123" s="113">
        <v>15</v>
      </c>
      <c r="AU1123" s="117">
        <v>12900</v>
      </c>
      <c r="AV1123" s="117">
        <f t="shared" si="387"/>
        <v>33019</v>
      </c>
      <c r="AW1123" t="s">
        <v>1257</v>
      </c>
      <c r="AX1123">
        <f t="shared" si="396"/>
        <v>3312900</v>
      </c>
      <c r="BC1123">
        <v>44.09</v>
      </c>
      <c r="BD1123">
        <v>0.96</v>
      </c>
      <c r="BE1123">
        <v>43.12</v>
      </c>
      <c r="BH1123" s="123">
        <f t="shared" si="397"/>
        <v>0.59799999999999998</v>
      </c>
      <c r="BI1123" s="123">
        <f t="shared" si="398"/>
        <v>0</v>
      </c>
      <c r="BJ1123">
        <f t="shared" si="399"/>
        <v>0</v>
      </c>
      <c r="BM1123">
        <v>14</v>
      </c>
      <c r="BN1123">
        <v>7</v>
      </c>
    </row>
    <row r="1124" spans="1:66" hidden="1" outlineLevel="1">
      <c r="A1124" t="s">
        <v>2225</v>
      </c>
      <c r="B1124" s="8" t="s">
        <v>1808</v>
      </c>
      <c r="C1124" s="1">
        <f t="shared" si="388"/>
        <v>160</v>
      </c>
      <c r="D1124" s="5">
        <f>IF(N1124&gt;0, RANK(N1124,(N1124:P1124,Q1124:AE1124)),0)</f>
        <v>2</v>
      </c>
      <c r="E1124" s="5">
        <f>IF(O1124&gt;0,RANK(O1124,(N1124:P1124,Q1124:AE1124)),0)</f>
        <v>1</v>
      </c>
      <c r="F1124" s="5">
        <f t="shared" si="389"/>
        <v>0</v>
      </c>
      <c r="G1124" s="1">
        <f t="shared" si="390"/>
        <v>11</v>
      </c>
      <c r="H1124" s="2">
        <f t="shared" ref="H1124:H1187" si="401">IF(C1124&gt;0,G1124/C1124,0)</f>
        <v>6.8750000000000006E-2</v>
      </c>
      <c r="I1124" s="6"/>
      <c r="J1124" s="2">
        <f t="shared" si="391"/>
        <v>0.45</v>
      </c>
      <c r="K1124" s="2">
        <f t="shared" si="392"/>
        <v>0.51875000000000004</v>
      </c>
      <c r="L1124" s="2">
        <f t="shared" si="393"/>
        <v>0</v>
      </c>
      <c r="M1124" s="2">
        <f t="shared" si="394"/>
        <v>3.125E-2</v>
      </c>
      <c r="N1124" s="63">
        <v>72</v>
      </c>
      <c r="O1124" s="63">
        <v>83</v>
      </c>
      <c r="P1124" s="63"/>
      <c r="Q1124" s="8">
        <v>2</v>
      </c>
      <c r="R1124" s="8">
        <v>0</v>
      </c>
      <c r="S1124" s="8">
        <v>2</v>
      </c>
      <c r="U1124" s="63"/>
      <c r="V1124" s="63"/>
      <c r="W1124" s="63">
        <f t="shared" si="395"/>
        <v>1</v>
      </c>
      <c r="X1124" s="63"/>
      <c r="Y1124" s="63"/>
      <c r="Z1124" s="63"/>
      <c r="AA1124" s="63"/>
      <c r="AB1124" s="63"/>
      <c r="AN1124" t="str">
        <f t="shared" si="400"/>
        <v>Clarksville</v>
      </c>
      <c r="AO1124" t="s">
        <v>445</v>
      </c>
      <c r="AP1124">
        <v>2</v>
      </c>
      <c r="AQ1124">
        <v>2</v>
      </c>
      <c r="AR1124" s="111">
        <v>33</v>
      </c>
      <c r="AS1124" s="113">
        <v>7</v>
      </c>
      <c r="AT1124" s="113">
        <v>40</v>
      </c>
      <c r="AU1124" s="117">
        <v>13220</v>
      </c>
      <c r="AV1124" s="117">
        <f t="shared" si="387"/>
        <v>33007</v>
      </c>
      <c r="AW1124" t="s">
        <v>1480</v>
      </c>
      <c r="AX1124">
        <f t="shared" si="396"/>
        <v>3313220</v>
      </c>
      <c r="BC1124">
        <v>62.12</v>
      </c>
      <c r="BD1124">
        <v>1.88</v>
      </c>
      <c r="BE1124">
        <v>60.24</v>
      </c>
      <c r="BH1124" s="123">
        <f t="shared" si="397"/>
        <v>0</v>
      </c>
      <c r="BI1124" s="123">
        <f t="shared" si="398"/>
        <v>0.51800000000000002</v>
      </c>
      <c r="BJ1124">
        <f t="shared" si="399"/>
        <v>0</v>
      </c>
      <c r="BM1124">
        <v>0</v>
      </c>
      <c r="BN1124">
        <v>1</v>
      </c>
    </row>
    <row r="1125" spans="1:66" hidden="1" outlineLevel="1">
      <c r="A1125" t="s">
        <v>399</v>
      </c>
      <c r="B1125" s="8" t="s">
        <v>1808</v>
      </c>
      <c r="C1125" s="1">
        <f t="shared" si="388"/>
        <v>998</v>
      </c>
      <c r="D1125" s="5">
        <f>IF(N1125&gt;0, RANK(N1125,(N1125:P1125,Q1125:AE1125)),0)</f>
        <v>2</v>
      </c>
      <c r="E1125" s="5">
        <f>IF(O1125&gt;0,RANK(O1125,(N1125:P1125,Q1125:AE1125)),0)</f>
        <v>1</v>
      </c>
      <c r="F1125" s="5">
        <f t="shared" si="389"/>
        <v>0</v>
      </c>
      <c r="G1125" s="1">
        <f t="shared" si="390"/>
        <v>34</v>
      </c>
      <c r="H1125" s="2">
        <f t="shared" si="401"/>
        <v>3.406813627254509E-2</v>
      </c>
      <c r="I1125" s="6"/>
      <c r="J1125" s="2">
        <f t="shared" si="391"/>
        <v>0.47294589178356711</v>
      </c>
      <c r="K1125" s="2">
        <f t="shared" si="392"/>
        <v>0.50701402805611218</v>
      </c>
      <c r="L1125" s="2">
        <f t="shared" si="393"/>
        <v>0</v>
      </c>
      <c r="M1125" s="2">
        <f t="shared" si="394"/>
        <v>2.0040080160320661E-2</v>
      </c>
      <c r="N1125" s="63">
        <v>472</v>
      </c>
      <c r="O1125" s="63">
        <v>506</v>
      </c>
      <c r="P1125" s="63"/>
      <c r="Q1125" s="8">
        <v>12</v>
      </c>
      <c r="R1125" s="8">
        <v>0</v>
      </c>
      <c r="S1125" s="8">
        <v>0</v>
      </c>
      <c r="U1125" s="63"/>
      <c r="V1125" s="63"/>
      <c r="W1125" s="63">
        <f t="shared" si="395"/>
        <v>8</v>
      </c>
      <c r="X1125" s="63"/>
      <c r="Y1125" s="63"/>
      <c r="Z1125" s="63"/>
      <c r="AA1125" s="63"/>
      <c r="AB1125" s="63"/>
      <c r="AN1125" t="str">
        <f t="shared" si="400"/>
        <v>Colebrook</v>
      </c>
      <c r="AO1125" t="s">
        <v>445</v>
      </c>
      <c r="AP1125">
        <v>2</v>
      </c>
      <c r="AQ1125">
        <v>2</v>
      </c>
      <c r="AR1125" s="111">
        <v>33</v>
      </c>
      <c r="AS1125" s="113">
        <v>7</v>
      </c>
      <c r="AT1125" s="113">
        <v>45</v>
      </c>
      <c r="AU1125" s="117">
        <v>13780</v>
      </c>
      <c r="AV1125" s="117">
        <f t="shared" si="387"/>
        <v>33007</v>
      </c>
      <c r="AW1125" t="s">
        <v>1480</v>
      </c>
      <c r="AX1125">
        <f t="shared" si="396"/>
        <v>3313780</v>
      </c>
      <c r="BC1125">
        <v>41.01</v>
      </c>
      <c r="BD1125">
        <v>0.03</v>
      </c>
      <c r="BE1125">
        <v>40.99</v>
      </c>
      <c r="BH1125" s="123">
        <f t="shared" si="397"/>
        <v>0</v>
      </c>
      <c r="BI1125" s="123">
        <f t="shared" si="398"/>
        <v>0.50700000000000001</v>
      </c>
      <c r="BJ1125">
        <f t="shared" si="399"/>
        <v>0</v>
      </c>
      <c r="BM1125">
        <v>2</v>
      </c>
      <c r="BN1125">
        <v>6</v>
      </c>
    </row>
    <row r="1126" spans="1:66" hidden="1" outlineLevel="1">
      <c r="A1126" t="s">
        <v>1504</v>
      </c>
      <c r="B1126" s="8" t="s">
        <v>1808</v>
      </c>
      <c r="C1126" s="1">
        <f t="shared" si="388"/>
        <v>340</v>
      </c>
      <c r="D1126" s="5">
        <f>IF(N1126&gt;0, RANK(N1126,(N1126:P1126,Q1126:AE1126)),0)</f>
        <v>2</v>
      </c>
      <c r="E1126" s="5">
        <f>IF(O1126&gt;0,RANK(O1126,(N1126:P1126,Q1126:AE1126)),0)</f>
        <v>1</v>
      </c>
      <c r="F1126" s="5">
        <f t="shared" si="389"/>
        <v>0</v>
      </c>
      <c r="G1126" s="1">
        <f t="shared" si="390"/>
        <v>28</v>
      </c>
      <c r="H1126" s="2">
        <f t="shared" si="401"/>
        <v>8.2352941176470587E-2</v>
      </c>
      <c r="I1126" s="6"/>
      <c r="J1126" s="2">
        <f t="shared" si="391"/>
        <v>0.45588235294117646</v>
      </c>
      <c r="K1126" s="2">
        <f t="shared" si="392"/>
        <v>0.53823529411764703</v>
      </c>
      <c r="L1126" s="2">
        <f t="shared" si="393"/>
        <v>0</v>
      </c>
      <c r="M1126" s="2">
        <f t="shared" si="394"/>
        <v>5.8823529411765607E-3</v>
      </c>
      <c r="N1126" s="63">
        <v>155</v>
      </c>
      <c r="O1126" s="63">
        <v>183</v>
      </c>
      <c r="P1126" s="63"/>
      <c r="Q1126" s="8">
        <v>2</v>
      </c>
      <c r="R1126" s="8">
        <v>0</v>
      </c>
      <c r="S1126" s="8">
        <v>0</v>
      </c>
      <c r="U1126" s="63"/>
      <c r="V1126" s="63"/>
      <c r="W1126" s="63">
        <f t="shared" si="395"/>
        <v>0</v>
      </c>
      <c r="X1126" s="63"/>
      <c r="Y1126" s="63"/>
      <c r="Z1126" s="63"/>
      <c r="AA1126" s="63"/>
      <c r="AB1126" s="63"/>
      <c r="AN1126" t="str">
        <f t="shared" si="400"/>
        <v>Columbia</v>
      </c>
      <c r="AO1126" t="s">
        <v>445</v>
      </c>
      <c r="AP1126">
        <v>2</v>
      </c>
      <c r="AQ1126">
        <v>2</v>
      </c>
      <c r="AR1126" s="111">
        <v>33</v>
      </c>
      <c r="AS1126" s="113">
        <v>7</v>
      </c>
      <c r="AT1126" s="113">
        <v>50</v>
      </c>
      <c r="AU1126" s="117">
        <v>13940</v>
      </c>
      <c r="AV1126" s="117">
        <f t="shared" si="387"/>
        <v>33007</v>
      </c>
      <c r="AW1126" t="s">
        <v>1480</v>
      </c>
      <c r="AX1126">
        <f t="shared" si="396"/>
        <v>3313940</v>
      </c>
      <c r="BC1126">
        <v>60.89</v>
      </c>
      <c r="BD1126">
        <v>0.06</v>
      </c>
      <c r="BE1126">
        <v>60.83</v>
      </c>
      <c r="BH1126" s="123">
        <f t="shared" si="397"/>
        <v>0</v>
      </c>
      <c r="BI1126" s="123">
        <f t="shared" si="398"/>
        <v>0.53800000000000003</v>
      </c>
      <c r="BJ1126">
        <f t="shared" si="399"/>
        <v>0</v>
      </c>
      <c r="BM1126">
        <v>0</v>
      </c>
      <c r="BN1126">
        <v>0</v>
      </c>
    </row>
    <row r="1127" spans="1:66" hidden="1" outlineLevel="1">
      <c r="A1127" t="s">
        <v>2710</v>
      </c>
      <c r="B1127" s="8" t="s">
        <v>1808</v>
      </c>
      <c r="C1127" s="1">
        <f t="shared" si="388"/>
        <v>21852</v>
      </c>
      <c r="D1127" s="5">
        <f>IF(N1127&gt;0, RANK(N1127,(N1127:P1127,Q1127:AE1127)),0)</f>
        <v>1</v>
      </c>
      <c r="E1127" s="5">
        <f>IF(O1127&gt;0,RANK(O1127,(N1127:P1127,Q1127:AE1127)),0)</f>
        <v>2</v>
      </c>
      <c r="F1127" s="5">
        <f t="shared" si="389"/>
        <v>0</v>
      </c>
      <c r="G1127" s="1">
        <f t="shared" si="390"/>
        <v>6893</v>
      </c>
      <c r="H1127" s="2">
        <f t="shared" si="401"/>
        <v>0.31544023430349627</v>
      </c>
      <c r="I1127" s="6"/>
      <c r="J1127" s="2">
        <f t="shared" si="391"/>
        <v>0.65064982610287392</v>
      </c>
      <c r="K1127" s="2">
        <f t="shared" si="392"/>
        <v>0.33520959179937765</v>
      </c>
      <c r="L1127" s="2">
        <f t="shared" si="393"/>
        <v>0</v>
      </c>
      <c r="M1127" s="2">
        <f t="shared" si="394"/>
        <v>1.4140582097748433E-2</v>
      </c>
      <c r="N1127" s="63">
        <v>14218</v>
      </c>
      <c r="O1127" s="63">
        <v>7325</v>
      </c>
      <c r="P1127" s="63"/>
      <c r="Q1127" s="8">
        <v>239</v>
      </c>
      <c r="R1127" s="8">
        <v>7</v>
      </c>
      <c r="S1127" s="8">
        <v>17</v>
      </c>
      <c r="U1127" s="63"/>
      <c r="V1127" s="63"/>
      <c r="W1127" s="63">
        <f t="shared" si="395"/>
        <v>46</v>
      </c>
      <c r="X1127" s="63"/>
      <c r="Y1127" s="63"/>
      <c r="Z1127" s="63"/>
      <c r="AA1127" s="63"/>
      <c r="AB1127" s="63"/>
      <c r="AN1127" t="str">
        <f t="shared" si="400"/>
        <v>Concord</v>
      </c>
      <c r="AO1127" t="s">
        <v>2509</v>
      </c>
      <c r="AP1127">
        <v>2</v>
      </c>
      <c r="AQ1127">
        <v>2</v>
      </c>
      <c r="AR1127" s="111">
        <v>33</v>
      </c>
      <c r="AS1127" s="113">
        <v>13</v>
      </c>
      <c r="AT1127" s="113">
        <v>40</v>
      </c>
      <c r="AU1127" s="117">
        <v>14200</v>
      </c>
      <c r="AV1127" s="117">
        <f t="shared" ref="AV1127:AV1190" si="402">AR1127*1000+AS1127</f>
        <v>33013</v>
      </c>
      <c r="AW1127" t="s">
        <v>1257</v>
      </c>
      <c r="AX1127">
        <f t="shared" si="396"/>
        <v>3314200</v>
      </c>
      <c r="BC1127">
        <v>67.52</v>
      </c>
      <c r="BD1127">
        <v>3.23</v>
      </c>
      <c r="BE1127">
        <v>64.290000000000006</v>
      </c>
      <c r="BH1127" s="123">
        <f t="shared" si="397"/>
        <v>0.65</v>
      </c>
      <c r="BI1127" s="123">
        <f t="shared" si="398"/>
        <v>0</v>
      </c>
      <c r="BJ1127">
        <f t="shared" si="399"/>
        <v>0</v>
      </c>
      <c r="BM1127">
        <v>19</v>
      </c>
      <c r="BN1127">
        <v>27</v>
      </c>
    </row>
    <row r="1128" spans="1:66" hidden="1" outlineLevel="1">
      <c r="A1128" t="s">
        <v>2471</v>
      </c>
      <c r="B1128" s="8" t="s">
        <v>1808</v>
      </c>
      <c r="C1128" s="1">
        <f t="shared" si="388"/>
        <v>5079</v>
      </c>
      <c r="D1128" s="5">
        <f>IF(N1128&gt;0, RANK(N1128,(N1128:P1128,Q1128:AE1128)),0)</f>
        <v>1</v>
      </c>
      <c r="E1128" s="5">
        <f>IF(O1128&gt;0,RANK(O1128,(N1128:P1128,Q1128:AE1128)),0)</f>
        <v>2</v>
      </c>
      <c r="F1128" s="5">
        <f t="shared" si="389"/>
        <v>0</v>
      </c>
      <c r="G1128" s="1">
        <f t="shared" si="390"/>
        <v>908</v>
      </c>
      <c r="H1128" s="2">
        <f t="shared" si="401"/>
        <v>0.17877534947824375</v>
      </c>
      <c r="I1128" s="6"/>
      <c r="J1128" s="2">
        <f t="shared" si="391"/>
        <v>0.58161055325851541</v>
      </c>
      <c r="K1128" s="2">
        <f t="shared" si="392"/>
        <v>0.40283520378027171</v>
      </c>
      <c r="L1128" s="2">
        <f t="shared" si="393"/>
        <v>0</v>
      </c>
      <c r="M1128" s="2">
        <f t="shared" si="394"/>
        <v>1.5554242961212883E-2</v>
      </c>
      <c r="N1128" s="63">
        <v>2954</v>
      </c>
      <c r="O1128" s="63">
        <v>2046</v>
      </c>
      <c r="P1128" s="63"/>
      <c r="Q1128" s="8">
        <v>48</v>
      </c>
      <c r="R1128" s="8">
        <v>4</v>
      </c>
      <c r="S1128" s="8">
        <v>8</v>
      </c>
      <c r="U1128" s="63"/>
      <c r="V1128" s="63"/>
      <c r="W1128" s="63">
        <f t="shared" si="395"/>
        <v>19</v>
      </c>
      <c r="X1128" s="63"/>
      <c r="Y1128" s="63"/>
      <c r="Z1128" s="63"/>
      <c r="AA1128" s="63"/>
      <c r="AB1128" s="63"/>
      <c r="AN1128" t="str">
        <f t="shared" si="400"/>
        <v>Conway</v>
      </c>
      <c r="AO1128" t="s">
        <v>1684</v>
      </c>
      <c r="AP1128">
        <v>1</v>
      </c>
      <c r="AQ1128">
        <v>1</v>
      </c>
      <c r="AR1128" s="111">
        <v>33</v>
      </c>
      <c r="AS1128" s="113">
        <v>3</v>
      </c>
      <c r="AT1128" s="113">
        <v>25</v>
      </c>
      <c r="AU1128" s="117">
        <v>14660</v>
      </c>
      <c r="AV1128" s="117">
        <f t="shared" si="402"/>
        <v>33003</v>
      </c>
      <c r="AW1128" t="s">
        <v>1480</v>
      </c>
      <c r="AX1128">
        <f t="shared" si="396"/>
        <v>3314660</v>
      </c>
      <c r="BC1128">
        <v>71.709999999999994</v>
      </c>
      <c r="BD1128">
        <v>2.0499999999999998</v>
      </c>
      <c r="BE1128">
        <v>69.66</v>
      </c>
      <c r="BH1128" s="123">
        <f t="shared" si="397"/>
        <v>0.58099999999999996</v>
      </c>
      <c r="BI1128" s="123">
        <f t="shared" si="398"/>
        <v>0</v>
      </c>
      <c r="BJ1128">
        <f t="shared" si="399"/>
        <v>0</v>
      </c>
      <c r="BM1128">
        <v>8</v>
      </c>
      <c r="BN1128">
        <v>11</v>
      </c>
    </row>
    <row r="1129" spans="1:66" hidden="1" outlineLevel="1">
      <c r="A1129" t="s">
        <v>1168</v>
      </c>
      <c r="B1129" s="8" t="s">
        <v>1808</v>
      </c>
      <c r="C1129" s="1">
        <f t="shared" si="388"/>
        <v>1047</v>
      </c>
      <c r="D1129" s="5">
        <f>IF(N1129&gt;0, RANK(N1129,(N1129:P1129,Q1129:AE1129)),0)</f>
        <v>1</v>
      </c>
      <c r="E1129" s="5">
        <f>IF(O1129&gt;0,RANK(O1129,(N1129:P1129,Q1129:AE1129)),0)</f>
        <v>2</v>
      </c>
      <c r="F1129" s="5">
        <f t="shared" si="389"/>
        <v>0</v>
      </c>
      <c r="G1129" s="1">
        <f t="shared" si="390"/>
        <v>240</v>
      </c>
      <c r="H1129" s="2">
        <f t="shared" si="401"/>
        <v>0.22922636103151864</v>
      </c>
      <c r="I1129" s="6"/>
      <c r="J1129" s="2">
        <f t="shared" si="391"/>
        <v>0.606494746895893</v>
      </c>
      <c r="K1129" s="2">
        <f t="shared" si="392"/>
        <v>0.37726838586437439</v>
      </c>
      <c r="L1129" s="2">
        <f t="shared" si="393"/>
        <v>0</v>
      </c>
      <c r="M1129" s="2">
        <f t="shared" si="394"/>
        <v>1.6236867239732611E-2</v>
      </c>
      <c r="N1129" s="63">
        <v>635</v>
      </c>
      <c r="O1129" s="63">
        <v>395</v>
      </c>
      <c r="P1129" s="63"/>
      <c r="Q1129" s="8">
        <v>11</v>
      </c>
      <c r="R1129" s="8">
        <v>0</v>
      </c>
      <c r="S1129" s="8">
        <v>1</v>
      </c>
      <c r="U1129" s="63"/>
      <c r="V1129" s="63"/>
      <c r="W1129" s="63">
        <f t="shared" si="395"/>
        <v>5</v>
      </c>
      <c r="X1129" s="63"/>
      <c r="Y1129" s="63"/>
      <c r="Z1129" s="63"/>
      <c r="AA1129" s="63"/>
      <c r="AB1129" s="63"/>
      <c r="AN1129" t="str">
        <f t="shared" si="400"/>
        <v>Cornish</v>
      </c>
      <c r="AO1129" t="s">
        <v>1048</v>
      </c>
      <c r="AP1129">
        <v>2</v>
      </c>
      <c r="AQ1129">
        <v>2</v>
      </c>
      <c r="AR1129" s="111">
        <v>33</v>
      </c>
      <c r="AS1129" s="113">
        <v>19</v>
      </c>
      <c r="AT1129" s="113">
        <v>20</v>
      </c>
      <c r="AU1129" s="117">
        <v>15060</v>
      </c>
      <c r="AV1129" s="117">
        <f t="shared" si="402"/>
        <v>33019</v>
      </c>
      <c r="AW1129" t="s">
        <v>1480</v>
      </c>
      <c r="AX1129">
        <f t="shared" si="396"/>
        <v>3315060</v>
      </c>
      <c r="BC1129">
        <v>42.85</v>
      </c>
      <c r="BD1129">
        <v>0.72</v>
      </c>
      <c r="BE1129">
        <v>42.12</v>
      </c>
      <c r="BH1129" s="123">
        <f t="shared" si="397"/>
        <v>0.60599999999999998</v>
      </c>
      <c r="BI1129" s="123">
        <f t="shared" si="398"/>
        <v>0</v>
      </c>
      <c r="BJ1129">
        <f t="shared" si="399"/>
        <v>0</v>
      </c>
      <c r="BM1129">
        <v>2</v>
      </c>
      <c r="BN1129">
        <v>3</v>
      </c>
    </row>
    <row r="1130" spans="1:66" hidden="1" outlineLevel="1">
      <c r="A1130" t="s">
        <v>2839</v>
      </c>
      <c r="B1130" s="8" t="s">
        <v>1808</v>
      </c>
      <c r="C1130" s="1">
        <f t="shared" si="388"/>
        <v>441</v>
      </c>
      <c r="D1130" s="5">
        <f>IF(N1130&gt;0, RANK(N1130,(N1130:P1130,Q1130:AE1130)),0)</f>
        <v>2</v>
      </c>
      <c r="E1130" s="5">
        <f>IF(O1130&gt;0,RANK(O1130,(N1130:P1130,Q1130:AE1130)),0)</f>
        <v>1</v>
      </c>
      <c r="F1130" s="5">
        <f t="shared" si="389"/>
        <v>0</v>
      </c>
      <c r="G1130" s="1">
        <f t="shared" si="390"/>
        <v>37</v>
      </c>
      <c r="H1130" s="2">
        <f t="shared" si="401"/>
        <v>8.390022675736962E-2</v>
      </c>
      <c r="I1130" s="6"/>
      <c r="J1130" s="2">
        <f t="shared" si="391"/>
        <v>0.44444444444444442</v>
      </c>
      <c r="K1130" s="2">
        <f t="shared" si="392"/>
        <v>0.52834467120181405</v>
      </c>
      <c r="L1130" s="2">
        <f t="shared" si="393"/>
        <v>0</v>
      </c>
      <c r="M1130" s="2">
        <f t="shared" si="394"/>
        <v>2.7210884353741527E-2</v>
      </c>
      <c r="N1130" s="63">
        <v>196</v>
      </c>
      <c r="O1130" s="63">
        <v>233</v>
      </c>
      <c r="P1130" s="63"/>
      <c r="Q1130" s="8">
        <v>10</v>
      </c>
      <c r="R1130" s="8">
        <v>0</v>
      </c>
      <c r="S1130" s="8">
        <v>0</v>
      </c>
      <c r="U1130" s="63"/>
      <c r="V1130" s="63"/>
      <c r="W1130" s="63">
        <f t="shared" si="395"/>
        <v>2</v>
      </c>
      <c r="X1130" s="63"/>
      <c r="Y1130" s="63"/>
      <c r="Z1130" s="63"/>
      <c r="AA1130" s="63"/>
      <c r="AB1130" s="63"/>
      <c r="AN1130" t="str">
        <f t="shared" si="400"/>
        <v>Croydon</v>
      </c>
      <c r="AO1130" t="s">
        <v>1048</v>
      </c>
      <c r="AP1130">
        <v>2</v>
      </c>
      <c r="AQ1130">
        <v>2</v>
      </c>
      <c r="AR1130" s="111">
        <v>33</v>
      </c>
      <c r="AS1130" s="113">
        <v>19</v>
      </c>
      <c r="AT1130" s="113">
        <v>25</v>
      </c>
      <c r="AU1130" s="117">
        <v>16340</v>
      </c>
      <c r="AV1130" s="117">
        <f t="shared" si="402"/>
        <v>33019</v>
      </c>
      <c r="AW1130" t="s">
        <v>1480</v>
      </c>
      <c r="AX1130">
        <f t="shared" si="396"/>
        <v>3316340</v>
      </c>
      <c r="BC1130">
        <v>37.86</v>
      </c>
      <c r="BD1130">
        <v>0.77</v>
      </c>
      <c r="BE1130">
        <v>37.08</v>
      </c>
      <c r="BH1130" s="123">
        <f t="shared" si="397"/>
        <v>0</v>
      </c>
      <c r="BI1130" s="123">
        <f t="shared" si="398"/>
        <v>0.52800000000000002</v>
      </c>
      <c r="BJ1130">
        <f t="shared" si="399"/>
        <v>0</v>
      </c>
      <c r="BM1130">
        <v>0</v>
      </c>
      <c r="BN1130">
        <v>2</v>
      </c>
    </row>
    <row r="1131" spans="1:66" hidden="1" outlineLevel="1">
      <c r="A1131" t="s">
        <v>1818</v>
      </c>
      <c r="B1131" s="8" t="s">
        <v>1808</v>
      </c>
      <c r="C1131" s="1">
        <f t="shared" si="388"/>
        <v>501</v>
      </c>
      <c r="D1131" s="5">
        <f>IF(N1131&gt;0, RANK(N1131,(N1131:P1131,Q1131:AE1131)),0)</f>
        <v>1</v>
      </c>
      <c r="E1131" s="5">
        <f>IF(O1131&gt;0,RANK(O1131,(N1131:P1131,Q1131:AE1131)),0)</f>
        <v>2</v>
      </c>
      <c r="F1131" s="5">
        <f t="shared" si="389"/>
        <v>0</v>
      </c>
      <c r="G1131" s="1">
        <f t="shared" si="390"/>
        <v>1</v>
      </c>
      <c r="H1131" s="2">
        <f t="shared" si="401"/>
        <v>1.996007984031936E-3</v>
      </c>
      <c r="I1131" s="6"/>
      <c r="J1131" s="2">
        <f t="shared" si="391"/>
        <v>0.48103792415169661</v>
      </c>
      <c r="K1131" s="2">
        <f t="shared" si="392"/>
        <v>0.47904191616766467</v>
      </c>
      <c r="L1131" s="2">
        <f t="shared" si="393"/>
        <v>0</v>
      </c>
      <c r="M1131" s="2">
        <f t="shared" si="394"/>
        <v>3.9920159680638667E-2</v>
      </c>
      <c r="N1131" s="63">
        <v>241</v>
      </c>
      <c r="O1131" s="63">
        <v>240</v>
      </c>
      <c r="P1131" s="63"/>
      <c r="Q1131" s="8">
        <v>11</v>
      </c>
      <c r="R1131" s="8">
        <v>0</v>
      </c>
      <c r="S1131" s="8">
        <v>0</v>
      </c>
      <c r="U1131" s="63"/>
      <c r="V1131" s="63"/>
      <c r="W1131" s="63">
        <f t="shared" si="395"/>
        <v>9</v>
      </c>
      <c r="X1131" s="63"/>
      <c r="Y1131" s="63"/>
      <c r="Z1131" s="63"/>
      <c r="AA1131" s="63"/>
      <c r="AB1131" s="63"/>
      <c r="AN1131" t="str">
        <f t="shared" si="400"/>
        <v>Dalton</v>
      </c>
      <c r="AO1131" t="s">
        <v>445</v>
      </c>
      <c r="AP1131">
        <v>2</v>
      </c>
      <c r="AQ1131">
        <v>2</v>
      </c>
      <c r="AR1131" s="111">
        <v>33</v>
      </c>
      <c r="AS1131" s="113">
        <v>7</v>
      </c>
      <c r="AT1131" s="113">
        <v>65</v>
      </c>
      <c r="AU1131" s="117">
        <v>16820</v>
      </c>
      <c r="AV1131" s="117">
        <f t="shared" si="402"/>
        <v>33007</v>
      </c>
      <c r="AW1131" t="s">
        <v>1480</v>
      </c>
      <c r="AX1131">
        <f t="shared" si="396"/>
        <v>3316820</v>
      </c>
      <c r="BC1131">
        <v>28.26</v>
      </c>
      <c r="BD1131">
        <v>0.77</v>
      </c>
      <c r="BE1131">
        <v>27.49</v>
      </c>
      <c r="BH1131" s="123">
        <f t="shared" si="397"/>
        <v>0.48099999999999998</v>
      </c>
      <c r="BI1131" s="123">
        <f t="shared" si="398"/>
        <v>0</v>
      </c>
      <c r="BJ1131">
        <f t="shared" si="399"/>
        <v>0</v>
      </c>
      <c r="BM1131">
        <v>2</v>
      </c>
      <c r="BN1131">
        <v>7</v>
      </c>
    </row>
    <row r="1132" spans="1:66" hidden="1" outlineLevel="1">
      <c r="A1132" t="s">
        <v>1626</v>
      </c>
      <c r="B1132" s="8" t="s">
        <v>1808</v>
      </c>
      <c r="C1132" s="1">
        <f t="shared" si="388"/>
        <v>631</v>
      </c>
      <c r="D1132" s="5">
        <f>IF(N1132&gt;0, RANK(N1132,(N1132:P1132,Q1132:AE1132)),0)</f>
        <v>2</v>
      </c>
      <c r="E1132" s="5">
        <f>IF(O1132&gt;0,RANK(O1132,(N1132:P1132,Q1132:AE1132)),0)</f>
        <v>1</v>
      </c>
      <c r="F1132" s="5">
        <f t="shared" si="389"/>
        <v>0</v>
      </c>
      <c r="G1132" s="1">
        <f t="shared" si="390"/>
        <v>6</v>
      </c>
      <c r="H1132" s="2">
        <f t="shared" si="401"/>
        <v>9.5087163232963554E-3</v>
      </c>
      <c r="I1132" s="6"/>
      <c r="J1132" s="2">
        <f t="shared" si="391"/>
        <v>0.48652931854199682</v>
      </c>
      <c r="K1132" s="2">
        <f t="shared" si="392"/>
        <v>0.49603803486529319</v>
      </c>
      <c r="L1132" s="2">
        <f t="shared" si="393"/>
        <v>0</v>
      </c>
      <c r="M1132" s="2">
        <f t="shared" si="394"/>
        <v>1.7432646592710044E-2</v>
      </c>
      <c r="N1132" s="63">
        <v>307</v>
      </c>
      <c r="O1132" s="63">
        <v>313</v>
      </c>
      <c r="P1132" s="63"/>
      <c r="Q1132" s="8">
        <v>8</v>
      </c>
      <c r="R1132" s="8">
        <v>0</v>
      </c>
      <c r="S1132" s="8">
        <v>1</v>
      </c>
      <c r="U1132" s="63"/>
      <c r="V1132" s="63"/>
      <c r="W1132" s="63">
        <f t="shared" si="395"/>
        <v>2</v>
      </c>
      <c r="X1132" s="63"/>
      <c r="Y1132" s="63"/>
      <c r="Z1132" s="63"/>
      <c r="AA1132" s="63"/>
      <c r="AB1132" s="63"/>
      <c r="AN1132" t="str">
        <f t="shared" si="400"/>
        <v>Danbury</v>
      </c>
      <c r="AO1132" t="s">
        <v>2509</v>
      </c>
      <c r="AP1132">
        <v>2</v>
      </c>
      <c r="AQ1132">
        <v>2</v>
      </c>
      <c r="AR1132" s="111">
        <v>33</v>
      </c>
      <c r="AS1132" s="113">
        <v>13</v>
      </c>
      <c r="AT1132" s="113">
        <v>45</v>
      </c>
      <c r="AU1132" s="117">
        <v>16980</v>
      </c>
      <c r="AV1132" s="117">
        <f t="shared" si="402"/>
        <v>33013</v>
      </c>
      <c r="AW1132" t="s">
        <v>1480</v>
      </c>
      <c r="AX1132">
        <f t="shared" si="396"/>
        <v>3316980</v>
      </c>
      <c r="BC1132">
        <v>37.729999999999997</v>
      </c>
      <c r="BD1132">
        <v>0.28000000000000003</v>
      </c>
      <c r="BE1132">
        <v>37.450000000000003</v>
      </c>
      <c r="BH1132" s="123">
        <f t="shared" si="397"/>
        <v>0</v>
      </c>
      <c r="BI1132" s="123">
        <f t="shared" si="398"/>
        <v>0.496</v>
      </c>
      <c r="BJ1132">
        <f t="shared" si="399"/>
        <v>0</v>
      </c>
      <c r="BM1132">
        <v>0</v>
      </c>
      <c r="BN1132">
        <v>2</v>
      </c>
    </row>
    <row r="1133" spans="1:66" hidden="1" outlineLevel="1">
      <c r="A1133" t="s">
        <v>868</v>
      </c>
      <c r="B1133" s="8" t="s">
        <v>1808</v>
      </c>
      <c r="C1133" s="1">
        <f t="shared" si="388"/>
        <v>2378</v>
      </c>
      <c r="D1133" s="5">
        <f>IF(N1133&gt;0, RANK(N1133,(N1133:P1133,Q1133:AE1133)),0)</f>
        <v>2</v>
      </c>
      <c r="E1133" s="5">
        <f>IF(O1133&gt;0,RANK(O1133,(N1133:P1133,Q1133:AE1133)),0)</f>
        <v>1</v>
      </c>
      <c r="F1133" s="5">
        <f t="shared" si="389"/>
        <v>0</v>
      </c>
      <c r="G1133" s="1">
        <f t="shared" si="390"/>
        <v>373</v>
      </c>
      <c r="H1133" s="2">
        <f t="shared" si="401"/>
        <v>0.15685449957947856</v>
      </c>
      <c r="I1133" s="6"/>
      <c r="J1133" s="2">
        <f t="shared" si="391"/>
        <v>0.41337258200168209</v>
      </c>
      <c r="K1133" s="2">
        <f t="shared" si="392"/>
        <v>0.57022708158116064</v>
      </c>
      <c r="L1133" s="2">
        <f t="shared" si="393"/>
        <v>0</v>
      </c>
      <c r="M1133" s="2">
        <f t="shared" si="394"/>
        <v>1.6400336417157324E-2</v>
      </c>
      <c r="N1133" s="63">
        <v>983</v>
      </c>
      <c r="O1133" s="63">
        <v>1356</v>
      </c>
      <c r="P1133" s="63"/>
      <c r="Q1133" s="8">
        <v>27</v>
      </c>
      <c r="R1133" s="8">
        <v>0</v>
      </c>
      <c r="S1133" s="8">
        <v>2</v>
      </c>
      <c r="U1133" s="63"/>
      <c r="V1133" s="63"/>
      <c r="W1133" s="63">
        <f t="shared" si="395"/>
        <v>10</v>
      </c>
      <c r="X1133" s="63"/>
      <c r="Y1133" s="63"/>
      <c r="Z1133" s="63"/>
      <c r="AA1133" s="63"/>
      <c r="AB1133" s="63"/>
      <c r="AN1133" t="str">
        <f t="shared" si="400"/>
        <v>Danville</v>
      </c>
      <c r="AO1133" t="s">
        <v>2991</v>
      </c>
      <c r="AP1133">
        <v>1</v>
      </c>
      <c r="AQ1133">
        <v>1</v>
      </c>
      <c r="AR1133" s="111">
        <v>33</v>
      </c>
      <c r="AS1133" s="113">
        <v>15</v>
      </c>
      <c r="AT1133" s="113">
        <v>30</v>
      </c>
      <c r="AU1133" s="117">
        <v>17140</v>
      </c>
      <c r="AV1133" s="117">
        <f t="shared" si="402"/>
        <v>33015</v>
      </c>
      <c r="AW1133" t="s">
        <v>1480</v>
      </c>
      <c r="AX1133">
        <f t="shared" si="396"/>
        <v>3317140</v>
      </c>
      <c r="BC1133">
        <v>11.91</v>
      </c>
      <c r="BD1133">
        <v>0.2</v>
      </c>
      <c r="BE1133">
        <v>11.71</v>
      </c>
      <c r="BH1133" s="123">
        <f t="shared" si="397"/>
        <v>0</v>
      </c>
      <c r="BI1133" s="123">
        <f t="shared" si="398"/>
        <v>0.56999999999999995</v>
      </c>
      <c r="BJ1133">
        <f t="shared" si="399"/>
        <v>0</v>
      </c>
      <c r="BM1133">
        <v>10</v>
      </c>
      <c r="BN1133">
        <v>0</v>
      </c>
    </row>
    <row r="1134" spans="1:66" hidden="1" outlineLevel="1">
      <c r="A1134" t="s">
        <v>1123</v>
      </c>
      <c r="B1134" s="8" t="s">
        <v>1808</v>
      </c>
      <c r="C1134" s="1">
        <f t="shared" si="388"/>
        <v>2664</v>
      </c>
      <c r="D1134" s="5">
        <f>IF(N1134&gt;0, RANK(N1134,(N1134:P1134,Q1134:AE1134)),0)</f>
        <v>2</v>
      </c>
      <c r="E1134" s="5">
        <f>IF(O1134&gt;0,RANK(O1134,(N1134:P1134,Q1134:AE1134)),0)</f>
        <v>1</v>
      </c>
      <c r="F1134" s="5">
        <f t="shared" si="389"/>
        <v>0</v>
      </c>
      <c r="G1134" s="1">
        <f t="shared" si="390"/>
        <v>352</v>
      </c>
      <c r="H1134" s="2">
        <f t="shared" si="401"/>
        <v>0.13213213213213212</v>
      </c>
      <c r="I1134" s="6"/>
      <c r="J1134" s="2">
        <f t="shared" si="391"/>
        <v>0.4253003003003003</v>
      </c>
      <c r="K1134" s="2">
        <f t="shared" si="392"/>
        <v>0.55743243243243246</v>
      </c>
      <c r="L1134" s="2">
        <f t="shared" si="393"/>
        <v>0</v>
      </c>
      <c r="M1134" s="2">
        <f t="shared" si="394"/>
        <v>1.7267267267267239E-2</v>
      </c>
      <c r="N1134" s="63">
        <v>1133</v>
      </c>
      <c r="O1134" s="63">
        <v>1485</v>
      </c>
      <c r="P1134" s="63"/>
      <c r="Q1134" s="8">
        <v>36</v>
      </c>
      <c r="R1134" s="8">
        <v>0</v>
      </c>
      <c r="S1134" s="8">
        <v>1</v>
      </c>
      <c r="U1134" s="63"/>
      <c r="V1134" s="63"/>
      <c r="W1134" s="63">
        <f t="shared" si="395"/>
        <v>9</v>
      </c>
      <c r="X1134" s="63"/>
      <c r="Y1134" s="63"/>
      <c r="Z1134" s="63"/>
      <c r="AA1134" s="63"/>
      <c r="AB1134" s="63"/>
      <c r="AN1134" t="str">
        <f t="shared" si="400"/>
        <v>Deerfield</v>
      </c>
      <c r="AO1134" t="s">
        <v>2991</v>
      </c>
      <c r="AP1134">
        <v>2</v>
      </c>
      <c r="AQ1134">
        <v>2</v>
      </c>
      <c r="AR1134" s="111">
        <v>33</v>
      </c>
      <c r="AS1134" s="113">
        <v>15</v>
      </c>
      <c r="AT1134" s="113">
        <v>35</v>
      </c>
      <c r="AU1134" s="117">
        <v>17460</v>
      </c>
      <c r="AV1134" s="117">
        <f t="shared" si="402"/>
        <v>33015</v>
      </c>
      <c r="AW1134" t="s">
        <v>1480</v>
      </c>
      <c r="AX1134">
        <f t="shared" si="396"/>
        <v>3317460</v>
      </c>
      <c r="BC1134">
        <v>52.26</v>
      </c>
      <c r="BD1134">
        <v>1.35</v>
      </c>
      <c r="BE1134">
        <v>50.91</v>
      </c>
      <c r="BH1134" s="123">
        <f t="shared" si="397"/>
        <v>0</v>
      </c>
      <c r="BI1134" s="123">
        <f t="shared" si="398"/>
        <v>0.55700000000000005</v>
      </c>
      <c r="BJ1134">
        <f t="shared" si="399"/>
        <v>0</v>
      </c>
      <c r="BM1134">
        <v>1</v>
      </c>
      <c r="BN1134">
        <v>8</v>
      </c>
    </row>
    <row r="1135" spans="1:66" hidden="1" outlineLevel="1">
      <c r="A1135" t="s">
        <v>2563</v>
      </c>
      <c r="B1135" s="8" t="s">
        <v>1808</v>
      </c>
      <c r="C1135" s="1">
        <f t="shared" si="388"/>
        <v>1038</v>
      </c>
      <c r="D1135" s="5">
        <f>IF(N1135&gt;0, RANK(N1135,(N1135:P1135,Q1135:AE1135)),0)</f>
        <v>1</v>
      </c>
      <c r="E1135" s="5">
        <f>IF(O1135&gt;0,RANK(O1135,(N1135:P1135,Q1135:AE1135)),0)</f>
        <v>2</v>
      </c>
      <c r="F1135" s="5">
        <f t="shared" si="389"/>
        <v>0</v>
      </c>
      <c r="G1135" s="1">
        <f t="shared" si="390"/>
        <v>3</v>
      </c>
      <c r="H1135" s="2">
        <f t="shared" si="401"/>
        <v>2.8901734104046241E-3</v>
      </c>
      <c r="I1135" s="6"/>
      <c r="J1135" s="2">
        <f t="shared" si="391"/>
        <v>0.48940269749518306</v>
      </c>
      <c r="K1135" s="2">
        <f t="shared" si="392"/>
        <v>0.48651252408477841</v>
      </c>
      <c r="L1135" s="2">
        <f t="shared" si="393"/>
        <v>0</v>
      </c>
      <c r="M1135" s="2">
        <f t="shared" si="394"/>
        <v>2.4084778420038533E-2</v>
      </c>
      <c r="N1135" s="63">
        <v>508</v>
      </c>
      <c r="O1135" s="63">
        <v>505</v>
      </c>
      <c r="P1135" s="63"/>
      <c r="Q1135" s="8">
        <v>20</v>
      </c>
      <c r="R1135" s="8">
        <v>1</v>
      </c>
      <c r="S1135" s="8">
        <v>1</v>
      </c>
      <c r="U1135" s="63"/>
      <c r="V1135" s="63"/>
      <c r="W1135" s="63">
        <f t="shared" si="395"/>
        <v>3</v>
      </c>
      <c r="X1135" s="63"/>
      <c r="Y1135" s="63"/>
      <c r="Z1135" s="63"/>
      <c r="AA1135" s="63"/>
      <c r="AB1135" s="63"/>
      <c r="AN1135" t="str">
        <f t="shared" si="400"/>
        <v>Deering</v>
      </c>
      <c r="AO1135" t="s">
        <v>1169</v>
      </c>
      <c r="AP1135">
        <v>2</v>
      </c>
      <c r="AQ1135">
        <v>2</v>
      </c>
      <c r="AR1135" s="111">
        <v>33</v>
      </c>
      <c r="AS1135" s="113">
        <v>11</v>
      </c>
      <c r="AT1135" s="113">
        <v>30</v>
      </c>
      <c r="AU1135" s="117">
        <v>17780</v>
      </c>
      <c r="AV1135" s="117">
        <f t="shared" si="402"/>
        <v>33011</v>
      </c>
      <c r="AW1135" t="s">
        <v>1480</v>
      </c>
      <c r="AX1135">
        <f t="shared" si="396"/>
        <v>3317780</v>
      </c>
      <c r="BC1135">
        <v>31.44</v>
      </c>
      <c r="BD1135">
        <v>0.64</v>
      </c>
      <c r="BE1135">
        <v>30.8</v>
      </c>
      <c r="BH1135" s="123">
        <f t="shared" si="397"/>
        <v>0.48899999999999999</v>
      </c>
      <c r="BI1135" s="123">
        <f t="shared" si="398"/>
        <v>0</v>
      </c>
      <c r="BJ1135">
        <f t="shared" si="399"/>
        <v>0</v>
      </c>
      <c r="BM1135">
        <v>0</v>
      </c>
      <c r="BN1135">
        <v>3</v>
      </c>
    </row>
    <row r="1136" spans="1:66" hidden="1" outlineLevel="1">
      <c r="A1136" t="s">
        <v>2561</v>
      </c>
      <c r="B1136" s="8" t="s">
        <v>1808</v>
      </c>
      <c r="C1136" s="1">
        <f t="shared" si="388"/>
        <v>16239</v>
      </c>
      <c r="D1136" s="5">
        <f>IF(N1136&gt;0, RANK(N1136,(N1136:P1136,Q1136:AE1136)),0)</f>
        <v>2</v>
      </c>
      <c r="E1136" s="5">
        <f>IF(O1136&gt;0,RANK(O1136,(N1136:P1136,Q1136:AE1136)),0)</f>
        <v>1</v>
      </c>
      <c r="F1136" s="5">
        <f t="shared" si="389"/>
        <v>0</v>
      </c>
      <c r="G1136" s="1">
        <f t="shared" si="390"/>
        <v>738</v>
      </c>
      <c r="H1136" s="2">
        <f t="shared" si="401"/>
        <v>4.5446148161832622E-2</v>
      </c>
      <c r="I1136" s="6"/>
      <c r="J1136" s="2">
        <f t="shared" si="391"/>
        <v>0.46874807562041998</v>
      </c>
      <c r="K1136" s="2">
        <f t="shared" si="392"/>
        <v>0.51419422378225255</v>
      </c>
      <c r="L1136" s="2">
        <f t="shared" si="393"/>
        <v>0</v>
      </c>
      <c r="M1136" s="2">
        <f t="shared" si="394"/>
        <v>1.7057700597327474E-2</v>
      </c>
      <c r="N1136" s="63">
        <v>7612</v>
      </c>
      <c r="O1136" s="63">
        <v>8350</v>
      </c>
      <c r="P1136" s="63"/>
      <c r="Q1136" s="8">
        <v>209</v>
      </c>
      <c r="R1136" s="8">
        <v>8</v>
      </c>
      <c r="S1136" s="8">
        <v>19</v>
      </c>
      <c r="U1136" s="63"/>
      <c r="V1136" s="63"/>
      <c r="W1136" s="63">
        <f t="shared" si="395"/>
        <v>41</v>
      </c>
      <c r="X1136" s="63"/>
      <c r="Y1136" s="63"/>
      <c r="Z1136" s="63"/>
      <c r="AA1136" s="63"/>
      <c r="AB1136" s="63"/>
      <c r="AN1136" t="str">
        <f t="shared" si="400"/>
        <v>Derry</v>
      </c>
      <c r="AO1136" t="s">
        <v>2991</v>
      </c>
      <c r="AP1136">
        <v>1</v>
      </c>
      <c r="AQ1136">
        <v>1</v>
      </c>
      <c r="AR1136" s="111">
        <v>33</v>
      </c>
      <c r="AS1136" s="113">
        <v>15</v>
      </c>
      <c r="AT1136" s="113">
        <v>40</v>
      </c>
      <c r="AU1136" s="117">
        <v>17940</v>
      </c>
      <c r="AV1136" s="117">
        <f t="shared" si="402"/>
        <v>33015</v>
      </c>
      <c r="AW1136" t="s">
        <v>1480</v>
      </c>
      <c r="AX1136">
        <f t="shared" si="396"/>
        <v>3317940</v>
      </c>
      <c r="BC1136">
        <v>36.659999999999997</v>
      </c>
      <c r="BD1136">
        <v>0.88</v>
      </c>
      <c r="BE1136">
        <v>35.79</v>
      </c>
      <c r="BH1136" s="123">
        <f t="shared" si="397"/>
        <v>0</v>
      </c>
      <c r="BI1136" s="123">
        <f t="shared" si="398"/>
        <v>0.51400000000000001</v>
      </c>
      <c r="BJ1136">
        <f t="shared" si="399"/>
        <v>0</v>
      </c>
      <c r="BM1136">
        <v>2</v>
      </c>
      <c r="BN1136">
        <v>39</v>
      </c>
    </row>
    <row r="1137" spans="1:66" hidden="1" outlineLevel="1">
      <c r="A1137" t="s">
        <v>1702</v>
      </c>
      <c r="B1137" s="8" t="s">
        <v>1808</v>
      </c>
      <c r="C1137" s="1">
        <f t="shared" si="388"/>
        <v>10</v>
      </c>
      <c r="D1137" s="5">
        <f>IF(N1137&gt;0, RANK(N1137,(N1137:P1137,Q1137:AE1137)),0)</f>
        <v>1</v>
      </c>
      <c r="E1137" s="5">
        <f>IF(O1137&gt;0,RANK(O1137,(N1137:P1137,Q1137:AE1137)),0)</f>
        <v>1</v>
      </c>
      <c r="F1137" s="5">
        <f t="shared" si="389"/>
        <v>0</v>
      </c>
      <c r="G1137" s="1">
        <f t="shared" si="390"/>
        <v>0</v>
      </c>
      <c r="H1137" s="2">
        <f t="shared" si="401"/>
        <v>0</v>
      </c>
      <c r="I1137" s="6"/>
      <c r="J1137" s="2">
        <f t="shared" si="391"/>
        <v>0.5</v>
      </c>
      <c r="K1137" s="2">
        <f t="shared" si="392"/>
        <v>0.5</v>
      </c>
      <c r="L1137" s="2">
        <f t="shared" si="393"/>
        <v>0</v>
      </c>
      <c r="M1137" s="2">
        <f t="shared" si="394"/>
        <v>0</v>
      </c>
      <c r="N1137" s="63">
        <v>5</v>
      </c>
      <c r="O1137" s="63">
        <v>5</v>
      </c>
      <c r="P1137" s="63"/>
      <c r="Q1137" s="8">
        <v>0</v>
      </c>
      <c r="R1137" s="8">
        <v>0</v>
      </c>
      <c r="S1137" s="8">
        <v>0</v>
      </c>
      <c r="U1137" s="63"/>
      <c r="V1137" s="63"/>
      <c r="W1137" s="63">
        <f t="shared" si="395"/>
        <v>0</v>
      </c>
      <c r="X1137" s="63"/>
      <c r="Y1137" s="63"/>
      <c r="Z1137" s="63"/>
      <c r="AA1137" s="63"/>
      <c r="AB1137" s="63"/>
      <c r="AN1137" t="str">
        <f t="shared" si="400"/>
        <v>Dixville</v>
      </c>
      <c r="AO1137" t="s">
        <v>445</v>
      </c>
      <c r="AP1137">
        <v>2</v>
      </c>
      <c r="AQ1137">
        <v>2</v>
      </c>
      <c r="AR1137" s="111">
        <v>33</v>
      </c>
      <c r="AS1137" s="113">
        <v>7</v>
      </c>
      <c r="AT1137" s="113">
        <v>75</v>
      </c>
      <c r="AU1137" s="117">
        <v>18420</v>
      </c>
      <c r="AV1137" s="117">
        <f t="shared" si="402"/>
        <v>33007</v>
      </c>
      <c r="AW1137" t="s">
        <v>1305</v>
      </c>
      <c r="AX1137">
        <f t="shared" si="396"/>
        <v>3318420</v>
      </c>
      <c r="BC1137">
        <v>48.99</v>
      </c>
      <c r="BD1137">
        <v>0.14000000000000001</v>
      </c>
      <c r="BE1137">
        <v>48.86</v>
      </c>
      <c r="BH1137" s="123">
        <f t="shared" si="397"/>
        <v>0.5</v>
      </c>
      <c r="BI1137" s="123">
        <f t="shared" si="398"/>
        <v>0.5</v>
      </c>
      <c r="BJ1137">
        <f t="shared" si="399"/>
        <v>5</v>
      </c>
      <c r="BM1137">
        <v>0</v>
      </c>
      <c r="BN1137">
        <v>0</v>
      </c>
    </row>
    <row r="1138" spans="1:66" hidden="1" outlineLevel="1">
      <c r="A1138" t="s">
        <v>800</v>
      </c>
      <c r="B1138" s="8" t="s">
        <v>1808</v>
      </c>
      <c r="C1138" s="1">
        <f t="shared" si="388"/>
        <v>200</v>
      </c>
      <c r="D1138" s="5">
        <f>IF(N1138&gt;0, RANK(N1138,(N1138:P1138,Q1138:AE1138)),0)</f>
        <v>2</v>
      </c>
      <c r="E1138" s="5">
        <f>IF(O1138&gt;0,RANK(O1138,(N1138:P1138,Q1138:AE1138)),0)</f>
        <v>1</v>
      </c>
      <c r="F1138" s="5">
        <f t="shared" si="389"/>
        <v>0</v>
      </c>
      <c r="G1138" s="1">
        <f t="shared" si="390"/>
        <v>5</v>
      </c>
      <c r="H1138" s="2">
        <f t="shared" si="401"/>
        <v>2.5000000000000001E-2</v>
      </c>
      <c r="I1138" s="6"/>
      <c r="J1138" s="2">
        <f t="shared" si="391"/>
        <v>0.46</v>
      </c>
      <c r="K1138" s="2">
        <f t="shared" si="392"/>
        <v>0.48499999999999999</v>
      </c>
      <c r="L1138" s="2">
        <f t="shared" si="393"/>
        <v>0</v>
      </c>
      <c r="M1138" s="2">
        <f t="shared" si="394"/>
        <v>5.5000000000000049E-2</v>
      </c>
      <c r="N1138" s="63">
        <v>92</v>
      </c>
      <c r="O1138" s="63">
        <v>97</v>
      </c>
      <c r="P1138" s="63"/>
      <c r="Q1138" s="8">
        <v>5</v>
      </c>
      <c r="R1138" s="8">
        <v>3</v>
      </c>
      <c r="S1138" s="8">
        <v>1</v>
      </c>
      <c r="U1138" s="63"/>
      <c r="V1138" s="63"/>
      <c r="W1138" s="63">
        <f t="shared" si="395"/>
        <v>2</v>
      </c>
      <c r="X1138" s="63"/>
      <c r="Y1138" s="63"/>
      <c r="Z1138" s="63"/>
      <c r="AA1138" s="63"/>
      <c r="AB1138" s="63"/>
      <c r="AN1138" t="str">
        <f t="shared" si="400"/>
        <v>Dorchester</v>
      </c>
      <c r="AO1138" t="s">
        <v>2273</v>
      </c>
      <c r="AP1138">
        <v>2</v>
      </c>
      <c r="AQ1138">
        <v>2</v>
      </c>
      <c r="AR1138" s="111">
        <v>33</v>
      </c>
      <c r="AS1138" s="113">
        <v>9</v>
      </c>
      <c r="AT1138" s="113">
        <v>50</v>
      </c>
      <c r="AU1138" s="117">
        <v>18740</v>
      </c>
      <c r="AV1138" s="117">
        <f t="shared" si="402"/>
        <v>33009</v>
      </c>
      <c r="AW1138" t="s">
        <v>1480</v>
      </c>
      <c r="AX1138">
        <f t="shared" si="396"/>
        <v>3318740</v>
      </c>
      <c r="BC1138">
        <v>45.24</v>
      </c>
      <c r="BD1138">
        <v>0.55000000000000004</v>
      </c>
      <c r="BE1138">
        <v>44.69</v>
      </c>
      <c r="BH1138" s="123">
        <f t="shared" si="397"/>
        <v>0</v>
      </c>
      <c r="BI1138" s="123">
        <f t="shared" si="398"/>
        <v>0.48499999999999999</v>
      </c>
      <c r="BJ1138">
        <f t="shared" si="399"/>
        <v>0</v>
      </c>
      <c r="BM1138">
        <v>0</v>
      </c>
      <c r="BN1138">
        <v>2</v>
      </c>
    </row>
    <row r="1139" spans="1:66" hidden="1" outlineLevel="1">
      <c r="A1139" t="s">
        <v>3110</v>
      </c>
      <c r="B1139" s="8" t="s">
        <v>1808</v>
      </c>
      <c r="C1139" s="1">
        <f t="shared" si="388"/>
        <v>16246</v>
      </c>
      <c r="D1139" s="5">
        <f>IF(N1139&gt;0, RANK(N1139,(N1139:P1139,Q1139:AE1139)),0)</f>
        <v>1</v>
      </c>
      <c r="E1139" s="5">
        <f>IF(O1139&gt;0,RANK(O1139,(N1139:P1139,Q1139:AE1139)),0)</f>
        <v>2</v>
      </c>
      <c r="F1139" s="5">
        <f t="shared" si="389"/>
        <v>0</v>
      </c>
      <c r="G1139" s="1">
        <f t="shared" si="390"/>
        <v>3562</v>
      </c>
      <c r="H1139" s="2">
        <f t="shared" si="401"/>
        <v>0.21925397020805121</v>
      </c>
      <c r="I1139" s="6"/>
      <c r="J1139" s="2">
        <f t="shared" si="391"/>
        <v>0.5985473347285486</v>
      </c>
      <c r="K1139" s="2">
        <f t="shared" si="392"/>
        <v>0.37929336452049733</v>
      </c>
      <c r="L1139" s="2">
        <f t="shared" si="393"/>
        <v>0</v>
      </c>
      <c r="M1139" s="2">
        <f t="shared" si="394"/>
        <v>2.215930075095407E-2</v>
      </c>
      <c r="N1139" s="63">
        <v>9724</v>
      </c>
      <c r="O1139" s="63">
        <v>6162</v>
      </c>
      <c r="P1139" s="63"/>
      <c r="Q1139" s="8">
        <v>262</v>
      </c>
      <c r="R1139" s="8">
        <v>18</v>
      </c>
      <c r="S1139" s="8">
        <v>15</v>
      </c>
      <c r="U1139" s="63"/>
      <c r="V1139" s="63"/>
      <c r="W1139" s="63">
        <f t="shared" si="395"/>
        <v>65</v>
      </c>
      <c r="X1139" s="63"/>
      <c r="Y1139" s="63"/>
      <c r="Z1139" s="63"/>
      <c r="AA1139" s="63"/>
      <c r="AB1139" s="63"/>
      <c r="AN1139" t="str">
        <f t="shared" si="400"/>
        <v>Dover</v>
      </c>
      <c r="AO1139" t="s">
        <v>2046</v>
      </c>
      <c r="AP1139">
        <v>1</v>
      </c>
      <c r="AQ1139">
        <v>1</v>
      </c>
      <c r="AR1139" s="111">
        <v>33</v>
      </c>
      <c r="AS1139" s="113">
        <v>17</v>
      </c>
      <c r="AT1139" s="113">
        <v>10</v>
      </c>
      <c r="AU1139" s="117">
        <v>18820</v>
      </c>
      <c r="AV1139" s="117">
        <f t="shared" si="402"/>
        <v>33017</v>
      </c>
      <c r="AW1139" t="s">
        <v>1257</v>
      </c>
      <c r="AX1139">
        <f t="shared" si="396"/>
        <v>3318820</v>
      </c>
      <c r="BC1139">
        <v>29.05</v>
      </c>
      <c r="BD1139">
        <v>2.34</v>
      </c>
      <c r="BE1139">
        <v>26.72</v>
      </c>
      <c r="BH1139" s="123">
        <f t="shared" si="397"/>
        <v>0.59799999999999998</v>
      </c>
      <c r="BI1139" s="123">
        <f t="shared" si="398"/>
        <v>0</v>
      </c>
      <c r="BJ1139">
        <f t="shared" si="399"/>
        <v>0</v>
      </c>
      <c r="BM1139">
        <v>36</v>
      </c>
      <c r="BN1139">
        <v>29</v>
      </c>
    </row>
    <row r="1140" spans="1:66" hidden="1" outlineLevel="1">
      <c r="A1140" t="s">
        <v>1703</v>
      </c>
      <c r="B1140" s="8" t="s">
        <v>1808</v>
      </c>
      <c r="C1140" s="1">
        <f t="shared" si="388"/>
        <v>1066</v>
      </c>
      <c r="D1140" s="5">
        <f>IF(N1140&gt;0, RANK(N1140,(N1140:P1140,Q1140:AE1140)),0)</f>
        <v>1</v>
      </c>
      <c r="E1140" s="5">
        <f>IF(O1140&gt;0,RANK(O1140,(N1140:P1140,Q1140:AE1140)),0)</f>
        <v>2</v>
      </c>
      <c r="F1140" s="5">
        <f t="shared" si="389"/>
        <v>0</v>
      </c>
      <c r="G1140" s="1">
        <f t="shared" si="390"/>
        <v>296</v>
      </c>
      <c r="H1140" s="2">
        <f t="shared" si="401"/>
        <v>0.2776735459662289</v>
      </c>
      <c r="I1140" s="6"/>
      <c r="J1140" s="2">
        <f t="shared" si="391"/>
        <v>0.62945590994371481</v>
      </c>
      <c r="K1140" s="2">
        <f t="shared" si="392"/>
        <v>0.35178236397748591</v>
      </c>
      <c r="L1140" s="2">
        <f t="shared" si="393"/>
        <v>0</v>
      </c>
      <c r="M1140" s="2">
        <f t="shared" si="394"/>
        <v>1.8761726078799279E-2</v>
      </c>
      <c r="N1140" s="63">
        <v>671</v>
      </c>
      <c r="O1140" s="63">
        <v>375</v>
      </c>
      <c r="P1140" s="63"/>
      <c r="Q1140" s="8">
        <v>12</v>
      </c>
      <c r="R1140" s="8">
        <v>0</v>
      </c>
      <c r="S1140" s="8">
        <v>2</v>
      </c>
      <c r="U1140" s="63"/>
      <c r="V1140" s="63"/>
      <c r="W1140" s="63">
        <f t="shared" si="395"/>
        <v>6</v>
      </c>
      <c r="X1140" s="63"/>
      <c r="Y1140" s="63"/>
      <c r="Z1140" s="63"/>
      <c r="AA1140" s="63"/>
      <c r="AB1140" s="63"/>
      <c r="AN1140" t="str">
        <f t="shared" si="400"/>
        <v>Dublin</v>
      </c>
      <c r="AO1140" t="s">
        <v>1471</v>
      </c>
      <c r="AP1140">
        <v>2</v>
      </c>
      <c r="AQ1140">
        <v>2</v>
      </c>
      <c r="AR1140" s="111">
        <v>33</v>
      </c>
      <c r="AS1140" s="113">
        <v>5</v>
      </c>
      <c r="AT1140" s="113">
        <v>15</v>
      </c>
      <c r="AU1140" s="117">
        <v>19140</v>
      </c>
      <c r="AV1140" s="117">
        <f t="shared" si="402"/>
        <v>33005</v>
      </c>
      <c r="AW1140" t="s">
        <v>1480</v>
      </c>
      <c r="AX1140">
        <f t="shared" si="396"/>
        <v>3319140</v>
      </c>
      <c r="BC1140">
        <v>29.08</v>
      </c>
      <c r="BD1140">
        <v>1.1000000000000001</v>
      </c>
      <c r="BE1140">
        <v>27.98</v>
      </c>
      <c r="BH1140" s="123">
        <f t="shared" si="397"/>
        <v>0.629</v>
      </c>
      <c r="BI1140" s="123">
        <f t="shared" si="398"/>
        <v>0</v>
      </c>
      <c r="BJ1140">
        <f t="shared" si="399"/>
        <v>0</v>
      </c>
      <c r="BM1140">
        <v>4</v>
      </c>
      <c r="BN1140">
        <v>2</v>
      </c>
    </row>
    <row r="1141" spans="1:66" hidden="1" outlineLevel="1">
      <c r="A1141" t="s">
        <v>943</v>
      </c>
      <c r="B1141" s="8" t="s">
        <v>1808</v>
      </c>
      <c r="C1141" s="1">
        <f t="shared" si="388"/>
        <v>165</v>
      </c>
      <c r="D1141" s="5">
        <f>IF(N1141&gt;0, RANK(N1141,(N1141:P1141,Q1141:AE1141)),0)</f>
        <v>1</v>
      </c>
      <c r="E1141" s="5">
        <f>IF(O1141&gt;0,RANK(O1141,(N1141:P1141,Q1141:AE1141)),0)</f>
        <v>2</v>
      </c>
      <c r="F1141" s="5">
        <f t="shared" si="389"/>
        <v>0</v>
      </c>
      <c r="G1141" s="1">
        <f t="shared" si="390"/>
        <v>5</v>
      </c>
      <c r="H1141" s="2">
        <f t="shared" si="401"/>
        <v>3.0303030303030304E-2</v>
      </c>
      <c r="I1141" s="6"/>
      <c r="J1141" s="2">
        <f t="shared" si="391"/>
        <v>0.50909090909090904</v>
      </c>
      <c r="K1141" s="2">
        <f t="shared" si="392"/>
        <v>0.47878787878787876</v>
      </c>
      <c r="L1141" s="2">
        <f t="shared" si="393"/>
        <v>0</v>
      </c>
      <c r="M1141" s="2">
        <f t="shared" si="394"/>
        <v>1.2121212121212199E-2</v>
      </c>
      <c r="N1141" s="63">
        <v>84</v>
      </c>
      <c r="O1141" s="63">
        <v>79</v>
      </c>
      <c r="P1141" s="63"/>
      <c r="Q1141" s="8">
        <v>1</v>
      </c>
      <c r="R1141" s="8">
        <v>0</v>
      </c>
      <c r="S1141" s="8">
        <v>1</v>
      </c>
      <c r="U1141" s="63"/>
      <c r="V1141" s="63"/>
      <c r="W1141" s="63">
        <f t="shared" si="395"/>
        <v>0</v>
      </c>
      <c r="X1141" s="63"/>
      <c r="Y1141" s="63"/>
      <c r="Z1141" s="63"/>
      <c r="AA1141" s="63"/>
      <c r="AB1141" s="63"/>
      <c r="AN1141" t="str">
        <f t="shared" si="400"/>
        <v>Dummer</v>
      </c>
      <c r="AO1141" t="s">
        <v>445</v>
      </c>
      <c r="AP1141">
        <v>2</v>
      </c>
      <c r="AQ1141">
        <v>2</v>
      </c>
      <c r="AR1141" s="111">
        <v>33</v>
      </c>
      <c r="AS1141" s="113">
        <v>7</v>
      </c>
      <c r="AT1141" s="113">
        <v>80</v>
      </c>
      <c r="AU1141" s="117">
        <v>19300</v>
      </c>
      <c r="AV1141" s="117">
        <f t="shared" si="402"/>
        <v>33007</v>
      </c>
      <c r="AW1141" t="s">
        <v>1480</v>
      </c>
      <c r="AX1141">
        <f t="shared" si="396"/>
        <v>3319300</v>
      </c>
      <c r="BC1141">
        <v>49.04</v>
      </c>
      <c r="BD1141">
        <v>1.3</v>
      </c>
      <c r="BE1141">
        <v>47.75</v>
      </c>
      <c r="BH1141" s="123">
        <f t="shared" si="397"/>
        <v>0.50900000000000001</v>
      </c>
      <c r="BI1141" s="123">
        <f t="shared" si="398"/>
        <v>0</v>
      </c>
      <c r="BJ1141">
        <f t="shared" si="399"/>
        <v>0</v>
      </c>
      <c r="BM1141">
        <v>0</v>
      </c>
      <c r="BN1141">
        <v>0</v>
      </c>
    </row>
    <row r="1142" spans="1:66" hidden="1" outlineLevel="1">
      <c r="A1142" t="s">
        <v>392</v>
      </c>
      <c r="B1142" s="8" t="s">
        <v>1808</v>
      </c>
      <c r="C1142" s="1">
        <f t="shared" si="388"/>
        <v>1775</v>
      </c>
      <c r="D1142" s="5">
        <f>IF(N1142&gt;0, RANK(N1142,(N1142:P1142,Q1142:AE1142)),0)</f>
        <v>2</v>
      </c>
      <c r="E1142" s="5">
        <f>IF(O1142&gt;0,RANK(O1142,(N1142:P1142,Q1142:AE1142)),0)</f>
        <v>1</v>
      </c>
      <c r="F1142" s="5">
        <f t="shared" si="389"/>
        <v>0</v>
      </c>
      <c r="G1142" s="1">
        <f t="shared" si="390"/>
        <v>164</v>
      </c>
      <c r="H1142" s="2">
        <f t="shared" si="401"/>
        <v>9.2394366197183095E-2</v>
      </c>
      <c r="I1142" s="6"/>
      <c r="J1142" s="2">
        <f t="shared" si="391"/>
        <v>0.44732394366197181</v>
      </c>
      <c r="K1142" s="2">
        <f t="shared" si="392"/>
        <v>0.53971830985915492</v>
      </c>
      <c r="L1142" s="2">
        <f t="shared" si="393"/>
        <v>0</v>
      </c>
      <c r="M1142" s="2">
        <f t="shared" si="394"/>
        <v>1.2957746478873267E-2</v>
      </c>
      <c r="N1142" s="63">
        <v>794</v>
      </c>
      <c r="O1142" s="63">
        <v>958</v>
      </c>
      <c r="P1142" s="63"/>
      <c r="Q1142" s="8">
        <v>16</v>
      </c>
      <c r="R1142" s="8">
        <v>0</v>
      </c>
      <c r="S1142" s="8">
        <v>4</v>
      </c>
      <c r="U1142" s="63"/>
      <c r="V1142" s="63"/>
      <c r="W1142" s="63">
        <f t="shared" si="395"/>
        <v>3</v>
      </c>
      <c r="X1142" s="63"/>
      <c r="Y1142" s="63"/>
      <c r="Z1142" s="63"/>
      <c r="AA1142" s="63"/>
      <c r="AB1142" s="63"/>
      <c r="AN1142" t="str">
        <f t="shared" si="400"/>
        <v>Dunbarton</v>
      </c>
      <c r="AO1142" t="s">
        <v>2509</v>
      </c>
      <c r="AP1142">
        <v>2</v>
      </c>
      <c r="AQ1142">
        <v>2</v>
      </c>
      <c r="AR1142" s="111">
        <v>33</v>
      </c>
      <c r="AS1142" s="113">
        <v>13</v>
      </c>
      <c r="AT1142" s="113">
        <v>50</v>
      </c>
      <c r="AU1142" s="117">
        <v>19460</v>
      </c>
      <c r="AV1142" s="117">
        <f t="shared" si="402"/>
        <v>33013</v>
      </c>
      <c r="AW1142" t="s">
        <v>1480</v>
      </c>
      <c r="AX1142">
        <f t="shared" si="396"/>
        <v>3319460</v>
      </c>
      <c r="BC1142">
        <v>31.36</v>
      </c>
      <c r="BD1142">
        <v>0.47</v>
      </c>
      <c r="BE1142">
        <v>30.89</v>
      </c>
      <c r="BH1142" s="123">
        <f t="shared" si="397"/>
        <v>0</v>
      </c>
      <c r="BI1142" s="123">
        <f t="shared" si="398"/>
        <v>0.53900000000000003</v>
      </c>
      <c r="BJ1142">
        <f t="shared" si="399"/>
        <v>0</v>
      </c>
      <c r="BM1142">
        <v>0</v>
      </c>
      <c r="BN1142">
        <v>3</v>
      </c>
    </row>
    <row r="1143" spans="1:66" hidden="1" outlineLevel="1">
      <c r="A1143" t="s">
        <v>2232</v>
      </c>
      <c r="B1143" s="8" t="s">
        <v>1808</v>
      </c>
      <c r="C1143" s="1">
        <f t="shared" si="388"/>
        <v>7420</v>
      </c>
      <c r="D1143" s="5">
        <f>IF(N1143&gt;0, RANK(N1143,(N1143:P1143,Q1143:AE1143)),0)</f>
        <v>1</v>
      </c>
      <c r="E1143" s="5">
        <f>IF(O1143&gt;0,RANK(O1143,(N1143:P1143,Q1143:AE1143)),0)</f>
        <v>2</v>
      </c>
      <c r="F1143" s="5">
        <f t="shared" si="389"/>
        <v>0</v>
      </c>
      <c r="G1143" s="1">
        <f t="shared" si="390"/>
        <v>2857</v>
      </c>
      <c r="H1143" s="2">
        <f t="shared" si="401"/>
        <v>0.38504043126684634</v>
      </c>
      <c r="I1143" s="6"/>
      <c r="J1143" s="2">
        <f t="shared" si="391"/>
        <v>0.68382749326145553</v>
      </c>
      <c r="K1143" s="2">
        <f t="shared" si="392"/>
        <v>0.29878706199460914</v>
      </c>
      <c r="L1143" s="2">
        <f t="shared" si="393"/>
        <v>0</v>
      </c>
      <c r="M1143" s="2">
        <f t="shared" si="394"/>
        <v>1.738544474393533E-2</v>
      </c>
      <c r="N1143" s="63">
        <v>5074</v>
      </c>
      <c r="O1143" s="63">
        <v>2217</v>
      </c>
      <c r="P1143" s="63"/>
      <c r="Q1143" s="8">
        <v>102</v>
      </c>
      <c r="R1143" s="8">
        <v>0</v>
      </c>
      <c r="S1143" s="8">
        <v>5</v>
      </c>
      <c r="U1143" s="63"/>
      <c r="V1143" s="63"/>
      <c r="W1143" s="63">
        <f t="shared" si="395"/>
        <v>22</v>
      </c>
      <c r="X1143" s="63"/>
      <c r="Y1143" s="63"/>
      <c r="Z1143" s="63"/>
      <c r="AA1143" s="63"/>
      <c r="AB1143" s="63"/>
      <c r="AN1143" t="str">
        <f t="shared" si="400"/>
        <v>Durham</v>
      </c>
      <c r="AO1143" t="s">
        <v>2046</v>
      </c>
      <c r="AP1143">
        <v>1</v>
      </c>
      <c r="AQ1143">
        <v>1</v>
      </c>
      <c r="AR1143" s="111">
        <v>33</v>
      </c>
      <c r="AS1143" s="113">
        <v>17</v>
      </c>
      <c r="AT1143" s="113">
        <v>15</v>
      </c>
      <c r="AU1143" s="117">
        <v>19700</v>
      </c>
      <c r="AV1143" s="117">
        <f t="shared" si="402"/>
        <v>33017</v>
      </c>
      <c r="AW1143" t="s">
        <v>1480</v>
      </c>
      <c r="AX1143">
        <f t="shared" si="396"/>
        <v>3319700</v>
      </c>
      <c r="BC1143">
        <v>24.76</v>
      </c>
      <c r="BD1143">
        <v>2.37</v>
      </c>
      <c r="BE1143">
        <v>22.39</v>
      </c>
      <c r="BH1143" s="123">
        <f t="shared" si="397"/>
        <v>0.68300000000000005</v>
      </c>
      <c r="BI1143" s="123">
        <f t="shared" si="398"/>
        <v>0</v>
      </c>
      <c r="BJ1143">
        <f t="shared" si="399"/>
        <v>0</v>
      </c>
      <c r="BM1143">
        <v>14</v>
      </c>
      <c r="BN1143">
        <v>8</v>
      </c>
    </row>
    <row r="1144" spans="1:66" hidden="1" outlineLevel="1">
      <c r="A1144" t="s">
        <v>2510</v>
      </c>
      <c r="B1144" s="8" t="s">
        <v>1808</v>
      </c>
      <c r="C1144" s="1">
        <f t="shared" si="388"/>
        <v>1532</v>
      </c>
      <c r="D1144" s="5">
        <f>IF(N1144&gt;0, RANK(N1144,(N1144:P1144,Q1144:AE1144)),0)</f>
        <v>2</v>
      </c>
      <c r="E1144" s="5">
        <f>IF(O1144&gt;0,RANK(O1144,(N1144:P1144,Q1144:AE1144)),0)</f>
        <v>1</v>
      </c>
      <c r="F1144" s="5">
        <f t="shared" si="389"/>
        <v>0</v>
      </c>
      <c r="G1144" s="1">
        <f t="shared" si="390"/>
        <v>324</v>
      </c>
      <c r="H1144" s="2">
        <f t="shared" si="401"/>
        <v>0.21148825065274152</v>
      </c>
      <c r="I1144" s="6"/>
      <c r="J1144" s="2">
        <f t="shared" si="391"/>
        <v>0.38642297650130547</v>
      </c>
      <c r="K1144" s="2">
        <f t="shared" si="392"/>
        <v>0.59791122715404699</v>
      </c>
      <c r="L1144" s="2">
        <f t="shared" si="393"/>
        <v>0</v>
      </c>
      <c r="M1144" s="2">
        <f t="shared" si="394"/>
        <v>1.5665796344647598E-2</v>
      </c>
      <c r="N1144" s="63">
        <v>592</v>
      </c>
      <c r="O1144" s="63">
        <v>916</v>
      </c>
      <c r="P1144" s="63"/>
      <c r="Q1144" s="8">
        <v>19</v>
      </c>
      <c r="R1144" s="8">
        <v>1</v>
      </c>
      <c r="S1144" s="8">
        <v>2</v>
      </c>
      <c r="U1144" s="63"/>
      <c r="V1144" s="63"/>
      <c r="W1144" s="63">
        <f t="shared" si="395"/>
        <v>2</v>
      </c>
      <c r="X1144" s="63"/>
      <c r="Y1144" s="63"/>
      <c r="Z1144" s="63"/>
      <c r="AA1144" s="63"/>
      <c r="AB1144" s="63"/>
      <c r="AN1144" t="str">
        <f t="shared" si="400"/>
        <v>East Kingston</v>
      </c>
      <c r="AO1144" t="s">
        <v>2991</v>
      </c>
      <c r="AP1144">
        <v>1</v>
      </c>
      <c r="AQ1144">
        <v>1</v>
      </c>
      <c r="AR1144" s="111">
        <v>33</v>
      </c>
      <c r="AS1144" s="113">
        <v>15</v>
      </c>
      <c r="AT1144" s="113">
        <v>45</v>
      </c>
      <c r="AU1144" s="117">
        <v>21380</v>
      </c>
      <c r="AV1144" s="117">
        <f t="shared" si="402"/>
        <v>33015</v>
      </c>
      <c r="AW1144" t="s">
        <v>1480</v>
      </c>
      <c r="AX1144">
        <f t="shared" si="396"/>
        <v>3321380</v>
      </c>
      <c r="BC1144">
        <v>10.050000000000001</v>
      </c>
      <c r="BD1144">
        <v>0.06</v>
      </c>
      <c r="BE1144">
        <v>9.99</v>
      </c>
      <c r="BH1144" s="123">
        <f t="shared" si="397"/>
        <v>0</v>
      </c>
      <c r="BI1144" s="123">
        <f t="shared" si="398"/>
        <v>0.59699999999999998</v>
      </c>
      <c r="BJ1144">
        <f t="shared" si="399"/>
        <v>0</v>
      </c>
      <c r="BM1144">
        <v>1</v>
      </c>
      <c r="BN1144">
        <v>1</v>
      </c>
    </row>
    <row r="1145" spans="1:66" hidden="1" outlineLevel="1">
      <c r="A1145" t="s">
        <v>2539</v>
      </c>
      <c r="B1145" s="8" t="s">
        <v>1808</v>
      </c>
      <c r="C1145" s="1">
        <f t="shared" ref="C1145:C1208" si="403">SUM(N1145:AL1145)</f>
        <v>188</v>
      </c>
      <c r="D1145" s="5">
        <f>IF(N1145&gt;0, RANK(N1145,(N1145:P1145,Q1145:AE1145)),0)</f>
        <v>1</v>
      </c>
      <c r="E1145" s="5">
        <f>IF(O1145&gt;0,RANK(O1145,(N1145:P1145,Q1145:AE1145)),0)</f>
        <v>2</v>
      </c>
      <c r="F1145" s="5">
        <f t="shared" ref="F1145:F1208" si="404">IF(P1145&gt;0,RANK(P1145,(N1145:AE1145)),0)</f>
        <v>0</v>
      </c>
      <c r="G1145" s="1">
        <f t="shared" ref="G1145:G1208" si="405">IF(C1145&gt;0,MAX(N1145:P1145)-LARGE(N1145:P1145,2),0)</f>
        <v>59</v>
      </c>
      <c r="H1145" s="2">
        <f t="shared" si="401"/>
        <v>0.31382978723404253</v>
      </c>
      <c r="I1145" s="6"/>
      <c r="J1145" s="2">
        <f t="shared" ref="J1145:J1208" si="406">IF(C1145=0,"-",N1145/C1145)</f>
        <v>0.64893617021276595</v>
      </c>
      <c r="K1145" s="2">
        <f t="shared" ref="K1145:K1208" si="407">IF(C1145=0,"-",O1145/C1145)</f>
        <v>0.33510638297872342</v>
      </c>
      <c r="L1145" s="2">
        <f t="shared" ref="L1145:L1208" si="408">IF(C1145=0,"-",P1145/C1145)</f>
        <v>0</v>
      </c>
      <c r="M1145" s="2">
        <f t="shared" ref="M1145:M1208" si="409">IF(C1145=0,"-",(1-J1145-K1145-L1145))</f>
        <v>1.5957446808510634E-2</v>
      </c>
      <c r="N1145" s="63">
        <v>122</v>
      </c>
      <c r="O1145" s="63">
        <v>63</v>
      </c>
      <c r="P1145" s="63"/>
      <c r="Q1145" s="8">
        <v>2</v>
      </c>
      <c r="R1145" s="8">
        <v>0</v>
      </c>
      <c r="S1145" s="8">
        <v>0</v>
      </c>
      <c r="U1145" s="63"/>
      <c r="V1145" s="63"/>
      <c r="W1145" s="63">
        <f t="shared" ref="W1145:W1208" si="410">BN1145+BM1145</f>
        <v>1</v>
      </c>
      <c r="X1145" s="63"/>
      <c r="Y1145" s="63"/>
      <c r="Z1145" s="63"/>
      <c r="AA1145" s="63"/>
      <c r="AB1145" s="63"/>
      <c r="AN1145" t="str">
        <f t="shared" si="400"/>
        <v>Easton</v>
      </c>
      <c r="AO1145" t="s">
        <v>2273</v>
      </c>
      <c r="AP1145">
        <v>2</v>
      </c>
      <c r="AQ1145">
        <v>2</v>
      </c>
      <c r="AR1145" s="111">
        <v>33</v>
      </c>
      <c r="AS1145" s="113">
        <v>9</v>
      </c>
      <c r="AT1145" s="113">
        <v>55</v>
      </c>
      <c r="AU1145" s="117">
        <v>22020</v>
      </c>
      <c r="AV1145" s="117">
        <f t="shared" si="402"/>
        <v>33009</v>
      </c>
      <c r="AW1145" t="s">
        <v>1480</v>
      </c>
      <c r="AX1145">
        <f t="shared" ref="AX1145:AX1208" si="411">AR1145*100000+AU1145</f>
        <v>3322020</v>
      </c>
      <c r="BC1145">
        <v>31.19</v>
      </c>
      <c r="BD1145">
        <v>0.01</v>
      </c>
      <c r="BE1145">
        <v>31.18</v>
      </c>
      <c r="BH1145" s="123">
        <f t="shared" si="397"/>
        <v>0.64800000000000002</v>
      </c>
      <c r="BI1145" s="123">
        <f t="shared" si="398"/>
        <v>0</v>
      </c>
      <c r="BJ1145">
        <f t="shared" si="399"/>
        <v>0</v>
      </c>
      <c r="BM1145">
        <v>1</v>
      </c>
      <c r="BN1145">
        <v>0</v>
      </c>
    </row>
    <row r="1146" spans="1:66" hidden="1" outlineLevel="1">
      <c r="A1146" t="s">
        <v>522</v>
      </c>
      <c r="B1146" s="8" t="s">
        <v>1808</v>
      </c>
      <c r="C1146" s="1">
        <f t="shared" si="403"/>
        <v>290</v>
      </c>
      <c r="D1146" s="5">
        <f>IF(N1146&gt;0, RANK(N1146,(N1146:P1146,Q1146:AE1146)),0)</f>
        <v>1</v>
      </c>
      <c r="E1146" s="5">
        <f>IF(O1146&gt;0,RANK(O1146,(N1146:P1146,Q1146:AE1146)),0)</f>
        <v>2</v>
      </c>
      <c r="F1146" s="5">
        <f t="shared" si="404"/>
        <v>0</v>
      </c>
      <c r="G1146" s="1">
        <f t="shared" si="405"/>
        <v>44</v>
      </c>
      <c r="H1146" s="2">
        <f t="shared" si="401"/>
        <v>0.15172413793103448</v>
      </c>
      <c r="I1146" s="6"/>
      <c r="J1146" s="2">
        <f t="shared" si="406"/>
        <v>0.56206896551724139</v>
      </c>
      <c r="K1146" s="2">
        <f t="shared" si="407"/>
        <v>0.41034482758620688</v>
      </c>
      <c r="L1146" s="2">
        <f t="shared" si="408"/>
        <v>0</v>
      </c>
      <c r="M1146" s="2">
        <f t="shared" si="409"/>
        <v>2.7586206896551724E-2</v>
      </c>
      <c r="N1146" s="63">
        <v>163</v>
      </c>
      <c r="O1146" s="63">
        <v>119</v>
      </c>
      <c r="P1146" s="63"/>
      <c r="Q1146" s="8">
        <v>4</v>
      </c>
      <c r="R1146" s="8">
        <v>1</v>
      </c>
      <c r="S1146" s="8">
        <v>0</v>
      </c>
      <c r="U1146" s="63"/>
      <c r="V1146" s="63"/>
      <c r="W1146" s="63">
        <f t="shared" si="410"/>
        <v>3</v>
      </c>
      <c r="X1146" s="63"/>
      <c r="Y1146" s="63"/>
      <c r="Z1146" s="63"/>
      <c r="AA1146" s="63"/>
      <c r="AB1146" s="63"/>
      <c r="AN1146" t="str">
        <f t="shared" si="400"/>
        <v>Eaton</v>
      </c>
      <c r="AO1146" t="s">
        <v>1684</v>
      </c>
      <c r="AP1146">
        <v>1</v>
      </c>
      <c r="AQ1146">
        <v>1</v>
      </c>
      <c r="AR1146" s="111">
        <v>33</v>
      </c>
      <c r="AS1146" s="113">
        <v>3</v>
      </c>
      <c r="AT1146" s="113">
        <v>30</v>
      </c>
      <c r="AU1146" s="117">
        <v>23380</v>
      </c>
      <c r="AV1146" s="117">
        <f t="shared" si="402"/>
        <v>33003</v>
      </c>
      <c r="AW1146" t="s">
        <v>1480</v>
      </c>
      <c r="AX1146">
        <f t="shared" si="411"/>
        <v>3323380</v>
      </c>
      <c r="BC1146">
        <v>25.58</v>
      </c>
      <c r="BD1146">
        <v>1.18</v>
      </c>
      <c r="BE1146">
        <v>24.39</v>
      </c>
      <c r="BH1146" s="123">
        <f t="shared" si="397"/>
        <v>0.56200000000000006</v>
      </c>
      <c r="BI1146" s="123">
        <f t="shared" si="398"/>
        <v>0</v>
      </c>
      <c r="BJ1146">
        <f t="shared" si="399"/>
        <v>0</v>
      </c>
      <c r="BM1146">
        <v>0</v>
      </c>
      <c r="BN1146">
        <v>3</v>
      </c>
    </row>
    <row r="1147" spans="1:66" hidden="1" outlineLevel="1">
      <c r="A1147" t="s">
        <v>2338</v>
      </c>
      <c r="B1147" s="8" t="s">
        <v>1808</v>
      </c>
      <c r="C1147" s="1">
        <f t="shared" si="403"/>
        <v>797</v>
      </c>
      <c r="D1147" s="5">
        <f>IF(N1147&gt;0, RANK(N1147,(N1147:P1147,Q1147:AE1147)),0)</f>
        <v>2</v>
      </c>
      <c r="E1147" s="5">
        <f>IF(O1147&gt;0,RANK(O1147,(N1147:P1147,Q1147:AE1147)),0)</f>
        <v>1</v>
      </c>
      <c r="F1147" s="5">
        <f t="shared" si="404"/>
        <v>0</v>
      </c>
      <c r="G1147" s="1">
        <f t="shared" si="405"/>
        <v>13</v>
      </c>
      <c r="H1147" s="2">
        <f t="shared" si="401"/>
        <v>1.631116687578419E-2</v>
      </c>
      <c r="I1147" s="6"/>
      <c r="J1147" s="2">
        <f t="shared" si="406"/>
        <v>0.47678795483061481</v>
      </c>
      <c r="K1147" s="2">
        <f t="shared" si="407"/>
        <v>0.49309912170639902</v>
      </c>
      <c r="L1147" s="2">
        <f t="shared" si="408"/>
        <v>0</v>
      </c>
      <c r="M1147" s="2">
        <f t="shared" si="409"/>
        <v>3.0112923462986108E-2</v>
      </c>
      <c r="N1147" s="63">
        <v>380</v>
      </c>
      <c r="O1147" s="63">
        <v>393</v>
      </c>
      <c r="P1147" s="63"/>
      <c r="Q1147" s="8">
        <v>14</v>
      </c>
      <c r="R1147" s="8">
        <v>0</v>
      </c>
      <c r="S1147" s="8">
        <v>3</v>
      </c>
      <c r="U1147" s="63"/>
      <c r="V1147" s="63"/>
      <c r="W1147" s="63">
        <f t="shared" si="410"/>
        <v>7</v>
      </c>
      <c r="X1147" s="63"/>
      <c r="Y1147" s="63"/>
      <c r="Z1147" s="63"/>
      <c r="AA1147" s="63"/>
      <c r="AB1147" s="63"/>
      <c r="AN1147" t="str">
        <f t="shared" si="400"/>
        <v>Effingham</v>
      </c>
      <c r="AO1147" t="s">
        <v>1684</v>
      </c>
      <c r="AP1147">
        <v>1</v>
      </c>
      <c r="AQ1147">
        <v>1</v>
      </c>
      <c r="AR1147" s="111">
        <v>33</v>
      </c>
      <c r="AS1147" s="113">
        <v>3</v>
      </c>
      <c r="AT1147" s="113">
        <v>35</v>
      </c>
      <c r="AU1147" s="117">
        <v>23620</v>
      </c>
      <c r="AV1147" s="117">
        <f t="shared" si="402"/>
        <v>33003</v>
      </c>
      <c r="AW1147" t="s">
        <v>1480</v>
      </c>
      <c r="AX1147">
        <f t="shared" si="411"/>
        <v>3323620</v>
      </c>
      <c r="BC1147">
        <v>39.65</v>
      </c>
      <c r="BD1147">
        <v>1.1100000000000001</v>
      </c>
      <c r="BE1147">
        <v>38.549999999999997</v>
      </c>
      <c r="BH1147" s="123">
        <f t="shared" si="397"/>
        <v>0</v>
      </c>
      <c r="BI1147" s="123">
        <f t="shared" si="398"/>
        <v>0.49299999999999999</v>
      </c>
      <c r="BJ1147">
        <f t="shared" si="399"/>
        <v>0</v>
      </c>
      <c r="BM1147">
        <v>1</v>
      </c>
      <c r="BN1147">
        <v>6</v>
      </c>
    </row>
    <row r="1148" spans="1:66" hidden="1" outlineLevel="1">
      <c r="A1148" t="s">
        <v>1474</v>
      </c>
      <c r="B1148" s="8" t="s">
        <v>1808</v>
      </c>
      <c r="C1148" s="1">
        <f t="shared" si="403"/>
        <v>52</v>
      </c>
      <c r="D1148" s="5">
        <f>IF(N1148&gt;0, RANK(N1148,(N1148:P1148,Q1148:AE1148)),0)</f>
        <v>1</v>
      </c>
      <c r="E1148" s="5">
        <f>IF(O1148&gt;0,RANK(O1148,(N1148:P1148,Q1148:AE1148)),0)</f>
        <v>2</v>
      </c>
      <c r="F1148" s="5">
        <f t="shared" si="404"/>
        <v>0</v>
      </c>
      <c r="G1148" s="1">
        <f t="shared" si="405"/>
        <v>13</v>
      </c>
      <c r="H1148" s="2">
        <f t="shared" si="401"/>
        <v>0.25</v>
      </c>
      <c r="I1148" s="6"/>
      <c r="J1148" s="2">
        <f t="shared" si="406"/>
        <v>0.61538461538461542</v>
      </c>
      <c r="K1148" s="2">
        <f t="shared" si="407"/>
        <v>0.36538461538461536</v>
      </c>
      <c r="L1148" s="2">
        <f t="shared" si="408"/>
        <v>0</v>
      </c>
      <c r="M1148" s="2">
        <f t="shared" si="409"/>
        <v>1.9230769230769218E-2</v>
      </c>
      <c r="N1148" s="63">
        <v>32</v>
      </c>
      <c r="O1148" s="63">
        <v>19</v>
      </c>
      <c r="P1148" s="63"/>
      <c r="Q1148" s="8">
        <v>0</v>
      </c>
      <c r="R1148" s="8">
        <v>0</v>
      </c>
      <c r="S1148" s="8">
        <v>1</v>
      </c>
      <c r="U1148" s="63"/>
      <c r="V1148" s="63"/>
      <c r="W1148" s="63">
        <f t="shared" si="410"/>
        <v>0</v>
      </c>
      <c r="X1148" s="63"/>
      <c r="Y1148" s="63"/>
      <c r="Z1148" s="63"/>
      <c r="AA1148" s="63"/>
      <c r="AB1148" s="63"/>
      <c r="AN1148" t="str">
        <f t="shared" si="400"/>
        <v>Ellsworth</v>
      </c>
      <c r="AO1148" t="s">
        <v>2273</v>
      </c>
      <c r="AP1148">
        <v>2</v>
      </c>
      <c r="AQ1148">
        <v>2</v>
      </c>
      <c r="AR1148" s="111">
        <v>33</v>
      </c>
      <c r="AS1148" s="113">
        <v>9</v>
      </c>
      <c r="AT1148" s="113">
        <v>60</v>
      </c>
      <c r="AU1148" s="117">
        <v>23860</v>
      </c>
      <c r="AV1148" s="117">
        <f t="shared" si="402"/>
        <v>33009</v>
      </c>
      <c r="AW1148" t="s">
        <v>1480</v>
      </c>
      <c r="AX1148">
        <f t="shared" si="411"/>
        <v>3323860</v>
      </c>
      <c r="BC1148">
        <v>21.48</v>
      </c>
      <c r="BD1148">
        <v>0.1</v>
      </c>
      <c r="BE1148">
        <v>21.39</v>
      </c>
      <c r="BH1148" s="123">
        <f t="shared" si="397"/>
        <v>0.61499999999999999</v>
      </c>
      <c r="BI1148" s="123">
        <f t="shared" si="398"/>
        <v>0</v>
      </c>
      <c r="BJ1148">
        <f t="shared" si="399"/>
        <v>0</v>
      </c>
      <c r="BM1148">
        <v>0</v>
      </c>
      <c r="BN1148">
        <v>0</v>
      </c>
    </row>
    <row r="1149" spans="1:66" hidden="1" outlineLevel="1">
      <c r="A1149" t="s">
        <v>2415</v>
      </c>
      <c r="B1149" s="8" t="s">
        <v>1808</v>
      </c>
      <c r="C1149" s="1">
        <f t="shared" si="403"/>
        <v>2431</v>
      </c>
      <c r="D1149" s="5">
        <f>IF(N1149&gt;0, RANK(N1149,(N1149:P1149,Q1149:AE1149)),0)</f>
        <v>1</v>
      </c>
      <c r="E1149" s="5">
        <f>IF(O1149&gt;0,RANK(O1149,(N1149:P1149,Q1149:AE1149)),0)</f>
        <v>2</v>
      </c>
      <c r="F1149" s="5">
        <f t="shared" si="404"/>
        <v>0</v>
      </c>
      <c r="G1149" s="1">
        <f t="shared" si="405"/>
        <v>699</v>
      </c>
      <c r="H1149" s="2">
        <f t="shared" si="401"/>
        <v>0.28753599341834635</v>
      </c>
      <c r="I1149" s="6"/>
      <c r="J1149" s="2">
        <f t="shared" si="406"/>
        <v>0.63430686960098726</v>
      </c>
      <c r="K1149" s="2">
        <f t="shared" si="407"/>
        <v>0.34677087618264091</v>
      </c>
      <c r="L1149" s="2">
        <f t="shared" si="408"/>
        <v>0</v>
      </c>
      <c r="M1149" s="2">
        <f t="shared" si="409"/>
        <v>1.8922254216371837E-2</v>
      </c>
      <c r="N1149" s="63">
        <v>1542</v>
      </c>
      <c r="O1149" s="63">
        <v>843</v>
      </c>
      <c r="P1149" s="63"/>
      <c r="Q1149" s="8">
        <v>33</v>
      </c>
      <c r="R1149" s="8">
        <v>0</v>
      </c>
      <c r="S1149" s="8">
        <v>3</v>
      </c>
      <c r="U1149" s="63"/>
      <c r="V1149" s="63"/>
      <c r="W1149" s="63">
        <f t="shared" si="410"/>
        <v>10</v>
      </c>
      <c r="X1149" s="63"/>
      <c r="Y1149" s="63"/>
      <c r="Z1149" s="63"/>
      <c r="AA1149" s="63"/>
      <c r="AB1149" s="63"/>
      <c r="AN1149" t="str">
        <f t="shared" si="400"/>
        <v>Enfield</v>
      </c>
      <c r="AO1149" t="s">
        <v>2273</v>
      </c>
      <c r="AP1149">
        <v>2</v>
      </c>
      <c r="AQ1149">
        <v>2</v>
      </c>
      <c r="AR1149" s="111">
        <v>33</v>
      </c>
      <c r="AS1149" s="113">
        <v>9</v>
      </c>
      <c r="AT1149" s="113">
        <v>65</v>
      </c>
      <c r="AU1149" s="117">
        <v>24340</v>
      </c>
      <c r="AV1149" s="117">
        <f t="shared" si="402"/>
        <v>33009</v>
      </c>
      <c r="AW1149" t="s">
        <v>1480</v>
      </c>
      <c r="AX1149">
        <f t="shared" si="411"/>
        <v>3324340</v>
      </c>
      <c r="BC1149">
        <v>43.1</v>
      </c>
      <c r="BD1149">
        <v>2.85</v>
      </c>
      <c r="BE1149">
        <v>40.25</v>
      </c>
      <c r="BH1149" s="123">
        <f t="shared" si="397"/>
        <v>0.63400000000000001</v>
      </c>
      <c r="BI1149" s="123">
        <f t="shared" si="398"/>
        <v>0</v>
      </c>
      <c r="BJ1149">
        <f t="shared" si="399"/>
        <v>0</v>
      </c>
      <c r="BM1149">
        <v>3</v>
      </c>
      <c r="BN1149">
        <v>7</v>
      </c>
    </row>
    <row r="1150" spans="1:66" hidden="1" outlineLevel="1">
      <c r="A1150" t="s">
        <v>1838</v>
      </c>
      <c r="B1150" s="8" t="s">
        <v>1808</v>
      </c>
      <c r="C1150" s="1">
        <f t="shared" si="403"/>
        <v>3565</v>
      </c>
      <c r="D1150" s="5">
        <f>IF(N1150&gt;0, RANK(N1150,(N1150:P1150,Q1150:AE1150)),0)</f>
        <v>1</v>
      </c>
      <c r="E1150" s="5">
        <f>IF(O1150&gt;0,RANK(O1150,(N1150:P1150,Q1150:AE1150)),0)</f>
        <v>2</v>
      </c>
      <c r="F1150" s="5">
        <f t="shared" si="404"/>
        <v>0</v>
      </c>
      <c r="G1150" s="1">
        <f t="shared" si="405"/>
        <v>96</v>
      </c>
      <c r="H1150" s="2">
        <f t="shared" si="401"/>
        <v>2.6928471248246846E-2</v>
      </c>
      <c r="I1150" s="6"/>
      <c r="J1150" s="2">
        <f t="shared" si="406"/>
        <v>0.50294530154277695</v>
      </c>
      <c r="K1150" s="2">
        <f t="shared" si="407"/>
        <v>0.47601683029453018</v>
      </c>
      <c r="L1150" s="2">
        <f t="shared" si="408"/>
        <v>0</v>
      </c>
      <c r="M1150" s="2">
        <f t="shared" si="409"/>
        <v>2.1037868162692874E-2</v>
      </c>
      <c r="N1150" s="63">
        <v>1793</v>
      </c>
      <c r="O1150" s="63">
        <v>1697</v>
      </c>
      <c r="P1150" s="63"/>
      <c r="Q1150" s="8">
        <v>56</v>
      </c>
      <c r="R1150" s="8">
        <v>0</v>
      </c>
      <c r="S1150" s="8">
        <v>3</v>
      </c>
      <c r="U1150" s="63"/>
      <c r="V1150" s="63"/>
      <c r="W1150" s="63">
        <f t="shared" si="410"/>
        <v>16</v>
      </c>
      <c r="X1150" s="63"/>
      <c r="Y1150" s="63"/>
      <c r="Z1150" s="63"/>
      <c r="AA1150" s="63"/>
      <c r="AB1150" s="63"/>
      <c r="AN1150" t="str">
        <f t="shared" si="400"/>
        <v>Epping</v>
      </c>
      <c r="AO1150" t="s">
        <v>2991</v>
      </c>
      <c r="AP1150">
        <v>1</v>
      </c>
      <c r="AQ1150">
        <v>1</v>
      </c>
      <c r="AR1150" s="111">
        <v>33</v>
      </c>
      <c r="AS1150" s="113">
        <v>15</v>
      </c>
      <c r="AT1150" s="113">
        <v>50</v>
      </c>
      <c r="AU1150" s="117">
        <v>24660</v>
      </c>
      <c r="AV1150" s="117">
        <f t="shared" si="402"/>
        <v>33015</v>
      </c>
      <c r="AW1150" t="s">
        <v>1480</v>
      </c>
      <c r="AX1150">
        <f t="shared" si="411"/>
        <v>3324660</v>
      </c>
      <c r="BC1150">
        <v>26.23</v>
      </c>
      <c r="BD1150">
        <v>0.2</v>
      </c>
      <c r="BE1150">
        <v>26.03</v>
      </c>
      <c r="BH1150" s="123">
        <f t="shared" si="397"/>
        <v>0.502</v>
      </c>
      <c r="BI1150" s="123">
        <f t="shared" si="398"/>
        <v>0</v>
      </c>
      <c r="BJ1150">
        <f t="shared" si="399"/>
        <v>0</v>
      </c>
      <c r="BM1150">
        <v>3</v>
      </c>
      <c r="BN1150">
        <v>13</v>
      </c>
    </row>
    <row r="1151" spans="1:66" hidden="1" outlineLevel="1">
      <c r="A1151" t="s">
        <v>2088</v>
      </c>
      <c r="B1151" s="8" t="s">
        <v>1808</v>
      </c>
      <c r="C1151" s="1">
        <f t="shared" si="403"/>
        <v>2564</v>
      </c>
      <c r="D1151" s="5">
        <f>IF(N1151&gt;0, RANK(N1151,(N1151:P1151,Q1151:AE1151)),0)</f>
        <v>2</v>
      </c>
      <c r="E1151" s="5">
        <f>IF(O1151&gt;0,RANK(O1151,(N1151:P1151,Q1151:AE1151)),0)</f>
        <v>1</v>
      </c>
      <c r="F1151" s="5">
        <f t="shared" si="404"/>
        <v>0</v>
      </c>
      <c r="G1151" s="1">
        <f t="shared" si="405"/>
        <v>138</v>
      </c>
      <c r="H1151" s="2">
        <f t="shared" si="401"/>
        <v>5.3822152886115443E-2</v>
      </c>
      <c r="I1151" s="6"/>
      <c r="J1151" s="2">
        <f t="shared" si="406"/>
        <v>0.4660686427457098</v>
      </c>
      <c r="K1151" s="2">
        <f t="shared" si="407"/>
        <v>0.51989079563182528</v>
      </c>
      <c r="L1151" s="2">
        <f t="shared" si="408"/>
        <v>0</v>
      </c>
      <c r="M1151" s="2">
        <f t="shared" si="409"/>
        <v>1.404056162246492E-2</v>
      </c>
      <c r="N1151" s="63">
        <v>1195</v>
      </c>
      <c r="O1151" s="63">
        <v>1333</v>
      </c>
      <c r="P1151" s="63"/>
      <c r="Q1151" s="8">
        <v>23</v>
      </c>
      <c r="R1151" s="8">
        <v>0</v>
      </c>
      <c r="S1151" s="8">
        <v>5</v>
      </c>
      <c r="U1151" s="63"/>
      <c r="V1151" s="63"/>
      <c r="W1151" s="63">
        <f t="shared" si="410"/>
        <v>8</v>
      </c>
      <c r="X1151" s="63"/>
      <c r="Y1151" s="63"/>
      <c r="Z1151" s="63"/>
      <c r="AA1151" s="63"/>
      <c r="AB1151" s="63"/>
      <c r="AN1151" t="str">
        <f t="shared" si="400"/>
        <v>Epsom</v>
      </c>
      <c r="AO1151" t="s">
        <v>2509</v>
      </c>
      <c r="AP1151">
        <v>2</v>
      </c>
      <c r="AQ1151">
        <v>2</v>
      </c>
      <c r="AR1151" s="111">
        <v>33</v>
      </c>
      <c r="AS1151" s="113">
        <v>13</v>
      </c>
      <c r="AT1151" s="113">
        <v>55</v>
      </c>
      <c r="AU1151" s="117">
        <v>24900</v>
      </c>
      <c r="AV1151" s="117">
        <f t="shared" si="402"/>
        <v>33013</v>
      </c>
      <c r="AW1151" t="s">
        <v>1480</v>
      </c>
      <c r="AX1151">
        <f t="shared" si="411"/>
        <v>3324900</v>
      </c>
      <c r="BC1151">
        <v>34.369999999999997</v>
      </c>
      <c r="BD1151">
        <v>0.2</v>
      </c>
      <c r="BE1151">
        <v>34.17</v>
      </c>
      <c r="BH1151" s="123">
        <f t="shared" si="397"/>
        <v>0</v>
      </c>
      <c r="BI1151" s="123">
        <f t="shared" si="398"/>
        <v>0.51900000000000002</v>
      </c>
      <c r="BJ1151">
        <f t="shared" si="399"/>
        <v>0</v>
      </c>
      <c r="BM1151">
        <v>3</v>
      </c>
      <c r="BN1151">
        <v>5</v>
      </c>
    </row>
    <row r="1152" spans="1:66" hidden="1" outlineLevel="1">
      <c r="A1152" t="s">
        <v>2089</v>
      </c>
      <c r="B1152" s="8" t="s">
        <v>1808</v>
      </c>
      <c r="C1152" s="1">
        <f t="shared" si="403"/>
        <v>179</v>
      </c>
      <c r="D1152" s="5">
        <f>IF(N1152&gt;0, RANK(N1152,(N1152:P1152,Q1152:AE1152)),0)</f>
        <v>2</v>
      </c>
      <c r="E1152" s="5">
        <f>IF(O1152&gt;0,RANK(O1152,(N1152:P1152,Q1152:AE1152)),0)</f>
        <v>1</v>
      </c>
      <c r="F1152" s="5">
        <f t="shared" si="404"/>
        <v>0</v>
      </c>
      <c r="G1152" s="1">
        <f t="shared" si="405"/>
        <v>15</v>
      </c>
      <c r="H1152" s="2">
        <f t="shared" si="401"/>
        <v>8.3798882681564241E-2</v>
      </c>
      <c r="I1152" s="6"/>
      <c r="J1152" s="2">
        <f t="shared" si="406"/>
        <v>0.45251396648044695</v>
      </c>
      <c r="K1152" s="2">
        <f t="shared" si="407"/>
        <v>0.53631284916201116</v>
      </c>
      <c r="L1152" s="2">
        <f t="shared" si="408"/>
        <v>0</v>
      </c>
      <c r="M1152" s="2">
        <f t="shared" si="409"/>
        <v>1.1173184357541888E-2</v>
      </c>
      <c r="N1152" s="63">
        <v>81</v>
      </c>
      <c r="O1152" s="63">
        <v>96</v>
      </c>
      <c r="P1152" s="63"/>
      <c r="Q1152" s="8">
        <v>1</v>
      </c>
      <c r="R1152" s="8">
        <v>0</v>
      </c>
      <c r="S1152" s="8">
        <v>1</v>
      </c>
      <c r="U1152" s="63"/>
      <c r="V1152" s="63"/>
      <c r="W1152" s="63">
        <f t="shared" si="410"/>
        <v>0</v>
      </c>
      <c r="X1152" s="63"/>
      <c r="Y1152" s="63"/>
      <c r="Z1152" s="63"/>
      <c r="AA1152" s="63"/>
      <c r="AB1152" s="63"/>
      <c r="AN1152" t="str">
        <f t="shared" si="400"/>
        <v>Errol</v>
      </c>
      <c r="AO1152" t="s">
        <v>445</v>
      </c>
      <c r="AP1152">
        <v>2</v>
      </c>
      <c r="AQ1152">
        <v>2</v>
      </c>
      <c r="AR1152" s="111">
        <v>33</v>
      </c>
      <c r="AS1152" s="113">
        <v>7</v>
      </c>
      <c r="AT1152" s="113">
        <v>85</v>
      </c>
      <c r="AU1152" s="117">
        <v>25140</v>
      </c>
      <c r="AV1152" s="117">
        <f t="shared" si="402"/>
        <v>33007</v>
      </c>
      <c r="AW1152" t="s">
        <v>1480</v>
      </c>
      <c r="AX1152">
        <f t="shared" si="411"/>
        <v>3325140</v>
      </c>
      <c r="BC1152">
        <v>69.59</v>
      </c>
      <c r="BD1152">
        <v>8.6300000000000008</v>
      </c>
      <c r="BE1152">
        <v>60.97</v>
      </c>
      <c r="BH1152" s="123">
        <f t="shared" si="397"/>
        <v>0</v>
      </c>
      <c r="BI1152" s="123">
        <f t="shared" si="398"/>
        <v>0.53600000000000003</v>
      </c>
      <c r="BJ1152">
        <f t="shared" si="399"/>
        <v>0</v>
      </c>
      <c r="BM1152">
        <v>0</v>
      </c>
      <c r="BN1152">
        <v>0</v>
      </c>
    </row>
    <row r="1153" spans="1:66" hidden="1" outlineLevel="1">
      <c r="A1153" t="s">
        <v>1786</v>
      </c>
      <c r="B1153" s="8" t="s">
        <v>1808</v>
      </c>
      <c r="C1153" s="1">
        <f t="shared" si="403"/>
        <v>8917</v>
      </c>
      <c r="D1153" s="5">
        <f>IF(N1153&gt;0, RANK(N1153,(N1153:P1153,Q1153:AE1153)),0)</f>
        <v>1</v>
      </c>
      <c r="E1153" s="5">
        <f>IF(O1153&gt;0,RANK(O1153,(N1153:P1153,Q1153:AE1153)),0)</f>
        <v>2</v>
      </c>
      <c r="F1153" s="5">
        <f t="shared" si="404"/>
        <v>0</v>
      </c>
      <c r="G1153" s="1">
        <f t="shared" si="405"/>
        <v>1580</v>
      </c>
      <c r="H1153" s="2">
        <f t="shared" si="401"/>
        <v>0.17718963777055063</v>
      </c>
      <c r="I1153" s="6"/>
      <c r="J1153" s="2">
        <f t="shared" si="406"/>
        <v>0.58248289783559493</v>
      </c>
      <c r="K1153" s="2">
        <f t="shared" si="407"/>
        <v>0.40529326006504429</v>
      </c>
      <c r="L1153" s="2">
        <f t="shared" si="408"/>
        <v>0</v>
      </c>
      <c r="M1153" s="2">
        <f t="shared" si="409"/>
        <v>1.2223842099360782E-2</v>
      </c>
      <c r="N1153" s="63">
        <v>5194</v>
      </c>
      <c r="O1153" s="63">
        <v>3614</v>
      </c>
      <c r="P1153" s="63"/>
      <c r="Q1153" s="8">
        <v>75</v>
      </c>
      <c r="R1153" s="8">
        <v>0</v>
      </c>
      <c r="S1153" s="8">
        <v>7</v>
      </c>
      <c r="U1153" s="63"/>
      <c r="V1153" s="63"/>
      <c r="W1153" s="63">
        <f t="shared" si="410"/>
        <v>27</v>
      </c>
      <c r="X1153" s="63"/>
      <c r="Y1153" s="63"/>
      <c r="Z1153" s="63"/>
      <c r="AA1153" s="63"/>
      <c r="AB1153" s="63"/>
      <c r="AN1153" t="str">
        <f t="shared" si="400"/>
        <v>Exeter</v>
      </c>
      <c r="AO1153" t="s">
        <v>2991</v>
      </c>
      <c r="AP1153">
        <v>1</v>
      </c>
      <c r="AQ1153">
        <v>1</v>
      </c>
      <c r="AR1153" s="111">
        <v>33</v>
      </c>
      <c r="AS1153" s="113">
        <v>15</v>
      </c>
      <c r="AT1153" s="113">
        <v>55</v>
      </c>
      <c r="AU1153" s="117">
        <v>25380</v>
      </c>
      <c r="AV1153" s="117">
        <f t="shared" si="402"/>
        <v>33015</v>
      </c>
      <c r="AW1153" t="s">
        <v>1480</v>
      </c>
      <c r="AX1153">
        <f t="shared" si="411"/>
        <v>3325380</v>
      </c>
      <c r="BC1153">
        <v>20.010000000000002</v>
      </c>
      <c r="BD1153">
        <v>0.37</v>
      </c>
      <c r="BE1153">
        <v>19.64</v>
      </c>
      <c r="BH1153" s="123">
        <f t="shared" si="397"/>
        <v>0.58199999999999996</v>
      </c>
      <c r="BI1153" s="123">
        <f t="shared" si="398"/>
        <v>0</v>
      </c>
      <c r="BJ1153">
        <f t="shared" si="399"/>
        <v>0</v>
      </c>
      <c r="BM1153">
        <v>27</v>
      </c>
      <c r="BN1153">
        <v>0</v>
      </c>
    </row>
    <row r="1154" spans="1:66" hidden="1" outlineLevel="1">
      <c r="A1154" t="s">
        <v>1959</v>
      </c>
      <c r="B1154" s="8" t="s">
        <v>1808</v>
      </c>
      <c r="C1154" s="1">
        <f t="shared" si="403"/>
        <v>3015</v>
      </c>
      <c r="D1154" s="5">
        <f>IF(N1154&gt;0, RANK(N1154,(N1154:P1154,Q1154:AE1154)),0)</f>
        <v>1</v>
      </c>
      <c r="E1154" s="5">
        <f>IF(O1154&gt;0,RANK(O1154,(N1154:P1154,Q1154:AE1154)),0)</f>
        <v>2</v>
      </c>
      <c r="F1154" s="5">
        <f t="shared" si="404"/>
        <v>0</v>
      </c>
      <c r="G1154" s="1">
        <f t="shared" si="405"/>
        <v>116</v>
      </c>
      <c r="H1154" s="2">
        <f t="shared" si="401"/>
        <v>3.8474295190713104E-2</v>
      </c>
      <c r="I1154" s="6"/>
      <c r="J1154" s="2">
        <f t="shared" si="406"/>
        <v>0.51243781094527363</v>
      </c>
      <c r="K1154" s="2">
        <f t="shared" si="407"/>
        <v>0.47396351575456053</v>
      </c>
      <c r="L1154" s="2">
        <f t="shared" si="408"/>
        <v>0</v>
      </c>
      <c r="M1154" s="2">
        <f t="shared" si="409"/>
        <v>1.3598673300165842E-2</v>
      </c>
      <c r="N1154" s="63">
        <v>1545</v>
      </c>
      <c r="O1154" s="63">
        <v>1429</v>
      </c>
      <c r="P1154" s="63"/>
      <c r="Q1154" s="8">
        <v>27</v>
      </c>
      <c r="R1154" s="8">
        <v>0</v>
      </c>
      <c r="S1154" s="8">
        <v>5</v>
      </c>
      <c r="U1154" s="63"/>
      <c r="V1154" s="63"/>
      <c r="W1154" s="63">
        <f t="shared" si="410"/>
        <v>9</v>
      </c>
      <c r="X1154" s="63"/>
      <c r="Y1154" s="63"/>
      <c r="Z1154" s="63"/>
      <c r="AA1154" s="63"/>
      <c r="AB1154" s="63"/>
      <c r="AN1154" t="str">
        <f t="shared" si="400"/>
        <v>Farmington</v>
      </c>
      <c r="AO1154" t="s">
        <v>2046</v>
      </c>
      <c r="AP1154">
        <v>1</v>
      </c>
      <c r="AQ1154">
        <v>1</v>
      </c>
      <c r="AR1154" s="111">
        <v>33</v>
      </c>
      <c r="AS1154" s="113">
        <v>17</v>
      </c>
      <c r="AT1154" s="113">
        <v>20</v>
      </c>
      <c r="AU1154" s="117">
        <v>26020</v>
      </c>
      <c r="AV1154" s="117">
        <f t="shared" si="402"/>
        <v>33017</v>
      </c>
      <c r="AW1154" t="s">
        <v>1480</v>
      </c>
      <c r="AX1154">
        <f t="shared" si="411"/>
        <v>3326020</v>
      </c>
      <c r="BC1154">
        <v>37.479999999999997</v>
      </c>
      <c r="BD1154">
        <v>0.33</v>
      </c>
      <c r="BE1154">
        <v>37.15</v>
      </c>
      <c r="BH1154" s="123">
        <f t="shared" si="397"/>
        <v>0.51200000000000001</v>
      </c>
      <c r="BI1154" s="123">
        <f t="shared" si="398"/>
        <v>0</v>
      </c>
      <c r="BJ1154">
        <f t="shared" si="399"/>
        <v>0</v>
      </c>
      <c r="BM1154">
        <v>2</v>
      </c>
      <c r="BN1154">
        <v>7</v>
      </c>
    </row>
    <row r="1155" spans="1:66" hidden="1" outlineLevel="1">
      <c r="A1155" t="s">
        <v>2368</v>
      </c>
      <c r="B1155" s="8" t="s">
        <v>1808</v>
      </c>
      <c r="C1155" s="1">
        <f t="shared" si="403"/>
        <v>1320</v>
      </c>
      <c r="D1155" s="5">
        <f>IF(N1155&gt;0, RANK(N1155,(N1155:P1155,Q1155:AE1155)),0)</f>
        <v>1</v>
      </c>
      <c r="E1155" s="5">
        <f>IF(O1155&gt;0,RANK(O1155,(N1155:P1155,Q1155:AE1155)),0)</f>
        <v>2</v>
      </c>
      <c r="F1155" s="5">
        <f t="shared" si="404"/>
        <v>0</v>
      </c>
      <c r="G1155" s="1">
        <f t="shared" si="405"/>
        <v>203</v>
      </c>
      <c r="H1155" s="2">
        <f t="shared" si="401"/>
        <v>0.15378787878787878</v>
      </c>
      <c r="I1155" s="6"/>
      <c r="J1155" s="2">
        <f t="shared" si="406"/>
        <v>0.57045454545454544</v>
      </c>
      <c r="K1155" s="2">
        <f t="shared" si="407"/>
        <v>0.41666666666666669</v>
      </c>
      <c r="L1155" s="2">
        <f t="shared" si="408"/>
        <v>0</v>
      </c>
      <c r="M1155" s="2">
        <f t="shared" si="409"/>
        <v>1.2878787878787878E-2</v>
      </c>
      <c r="N1155" s="63">
        <v>753</v>
      </c>
      <c r="O1155" s="63">
        <v>550</v>
      </c>
      <c r="P1155" s="63"/>
      <c r="Q1155" s="8">
        <v>12</v>
      </c>
      <c r="R1155" s="8">
        <v>1</v>
      </c>
      <c r="S1155" s="8">
        <v>2</v>
      </c>
      <c r="U1155" s="63"/>
      <c r="V1155" s="63"/>
      <c r="W1155" s="63">
        <f t="shared" si="410"/>
        <v>2</v>
      </c>
      <c r="X1155" s="63"/>
      <c r="Y1155" s="63"/>
      <c r="Z1155" s="63"/>
      <c r="AA1155" s="63"/>
      <c r="AB1155" s="63"/>
      <c r="AN1155" t="str">
        <f t="shared" si="400"/>
        <v>Fitzwilliam</v>
      </c>
      <c r="AO1155" t="s">
        <v>1471</v>
      </c>
      <c r="AP1155">
        <v>2</v>
      </c>
      <c r="AQ1155">
        <v>2</v>
      </c>
      <c r="AR1155" s="111">
        <v>33</v>
      </c>
      <c r="AS1155" s="113">
        <v>5</v>
      </c>
      <c r="AT1155" s="113">
        <v>20</v>
      </c>
      <c r="AU1155" s="117">
        <v>26500</v>
      </c>
      <c r="AV1155" s="117">
        <f t="shared" si="402"/>
        <v>33005</v>
      </c>
      <c r="AW1155" t="s">
        <v>1480</v>
      </c>
      <c r="AX1155">
        <f t="shared" si="411"/>
        <v>3326500</v>
      </c>
      <c r="BC1155">
        <v>36.03</v>
      </c>
      <c r="BD1155">
        <v>1.41</v>
      </c>
      <c r="BE1155">
        <v>34.619999999999997</v>
      </c>
      <c r="BH1155" s="123">
        <f t="shared" si="397"/>
        <v>0.56999999999999995</v>
      </c>
      <c r="BI1155" s="123">
        <f t="shared" si="398"/>
        <v>0</v>
      </c>
      <c r="BJ1155">
        <f t="shared" si="399"/>
        <v>0</v>
      </c>
      <c r="BM1155">
        <v>1</v>
      </c>
      <c r="BN1155">
        <v>1</v>
      </c>
    </row>
    <row r="1156" spans="1:66" hidden="1" outlineLevel="1">
      <c r="A1156" t="s">
        <v>782</v>
      </c>
      <c r="B1156" s="8" t="s">
        <v>1808</v>
      </c>
      <c r="C1156" s="1">
        <f t="shared" si="403"/>
        <v>1051</v>
      </c>
      <c r="D1156" s="5">
        <f>IF(N1156&gt;0, RANK(N1156,(N1156:P1156,Q1156:AE1156)),0)</f>
        <v>1</v>
      </c>
      <c r="E1156" s="5">
        <f>IF(O1156&gt;0,RANK(O1156,(N1156:P1156,Q1156:AE1156)),0)</f>
        <v>2</v>
      </c>
      <c r="F1156" s="5">
        <f t="shared" si="404"/>
        <v>0</v>
      </c>
      <c r="G1156" s="1">
        <f t="shared" si="405"/>
        <v>89</v>
      </c>
      <c r="H1156" s="2">
        <f t="shared" si="401"/>
        <v>8.468125594671741E-2</v>
      </c>
      <c r="I1156" s="6"/>
      <c r="J1156" s="2">
        <f t="shared" si="406"/>
        <v>0.5118934348239772</v>
      </c>
      <c r="K1156" s="2">
        <f t="shared" si="407"/>
        <v>0.42721217887725976</v>
      </c>
      <c r="L1156" s="2">
        <f t="shared" si="408"/>
        <v>0</v>
      </c>
      <c r="M1156" s="2">
        <f t="shared" si="409"/>
        <v>6.0894386298763037E-2</v>
      </c>
      <c r="N1156" s="63">
        <v>538</v>
      </c>
      <c r="O1156" s="63">
        <v>449</v>
      </c>
      <c r="P1156" s="63"/>
      <c r="Q1156" s="8">
        <v>48</v>
      </c>
      <c r="R1156" s="8">
        <v>0</v>
      </c>
      <c r="S1156" s="8">
        <v>2</v>
      </c>
      <c r="U1156" s="63"/>
      <c r="V1156" s="63"/>
      <c r="W1156" s="63">
        <f t="shared" si="410"/>
        <v>14</v>
      </c>
      <c r="X1156" s="63"/>
      <c r="Y1156" s="63"/>
      <c r="Z1156" s="63"/>
      <c r="AA1156" s="63"/>
      <c r="AB1156" s="63"/>
      <c r="AN1156" t="str">
        <f t="shared" si="400"/>
        <v>Francestown</v>
      </c>
      <c r="AO1156" t="s">
        <v>1169</v>
      </c>
      <c r="AP1156">
        <v>2</v>
      </c>
      <c r="AQ1156">
        <v>2</v>
      </c>
      <c r="AR1156" s="111">
        <v>33</v>
      </c>
      <c r="AS1156" s="113">
        <v>11</v>
      </c>
      <c r="AT1156" s="113">
        <v>35</v>
      </c>
      <c r="AU1156" s="117">
        <v>27140</v>
      </c>
      <c r="AV1156" s="117">
        <f t="shared" si="402"/>
        <v>33011</v>
      </c>
      <c r="AW1156" t="s">
        <v>1480</v>
      </c>
      <c r="AX1156">
        <f t="shared" si="411"/>
        <v>3327140</v>
      </c>
      <c r="BC1156">
        <v>30.7</v>
      </c>
      <c r="BD1156">
        <v>0.53</v>
      </c>
      <c r="BE1156">
        <v>30.16</v>
      </c>
      <c r="BH1156" s="123">
        <f t="shared" si="397"/>
        <v>0.51100000000000001</v>
      </c>
      <c r="BI1156" s="123">
        <f t="shared" si="398"/>
        <v>0</v>
      </c>
      <c r="BJ1156">
        <f t="shared" si="399"/>
        <v>0</v>
      </c>
      <c r="BM1156">
        <v>5</v>
      </c>
      <c r="BN1156">
        <v>9</v>
      </c>
    </row>
    <row r="1157" spans="1:66" hidden="1" outlineLevel="1">
      <c r="A1157" t="s">
        <v>2329</v>
      </c>
      <c r="B1157" s="8" t="s">
        <v>1808</v>
      </c>
      <c r="C1157" s="1">
        <f t="shared" si="403"/>
        <v>761</v>
      </c>
      <c r="D1157" s="5">
        <f>IF(N1157&gt;0, RANK(N1157,(N1157:P1157,Q1157:AE1157)),0)</f>
        <v>1</v>
      </c>
      <c r="E1157" s="5">
        <f>IF(O1157&gt;0,RANK(O1157,(N1157:P1157,Q1157:AE1157)),0)</f>
        <v>2</v>
      </c>
      <c r="F1157" s="5">
        <f t="shared" si="404"/>
        <v>0</v>
      </c>
      <c r="G1157" s="1">
        <f t="shared" si="405"/>
        <v>203</v>
      </c>
      <c r="H1157" s="2">
        <f t="shared" si="401"/>
        <v>0.26675427069645202</v>
      </c>
      <c r="I1157" s="6"/>
      <c r="J1157" s="2">
        <f t="shared" si="406"/>
        <v>0.62943495400788441</v>
      </c>
      <c r="K1157" s="2">
        <f t="shared" si="407"/>
        <v>0.36268068331143233</v>
      </c>
      <c r="L1157" s="2">
        <f t="shared" si="408"/>
        <v>0</v>
      </c>
      <c r="M1157" s="2">
        <f t="shared" si="409"/>
        <v>7.8843626806832656E-3</v>
      </c>
      <c r="N1157" s="63">
        <v>479</v>
      </c>
      <c r="O1157" s="63">
        <v>276</v>
      </c>
      <c r="P1157" s="63"/>
      <c r="Q1157" s="8">
        <v>6</v>
      </c>
      <c r="R1157" s="8">
        <v>0</v>
      </c>
      <c r="S1157" s="8">
        <v>0</v>
      </c>
      <c r="U1157" s="63"/>
      <c r="V1157" s="63"/>
      <c r="W1157" s="63">
        <f t="shared" si="410"/>
        <v>0</v>
      </c>
      <c r="X1157" s="63"/>
      <c r="Y1157" s="63"/>
      <c r="Z1157" s="63"/>
      <c r="AA1157" s="63"/>
      <c r="AB1157" s="63"/>
      <c r="AN1157" t="str">
        <f t="shared" si="400"/>
        <v>Franconia</v>
      </c>
      <c r="AO1157" t="s">
        <v>2273</v>
      </c>
      <c r="AP1157">
        <v>2</v>
      </c>
      <c r="AQ1157">
        <v>2</v>
      </c>
      <c r="AR1157" s="111">
        <v>33</v>
      </c>
      <c r="AS1157" s="113">
        <v>9</v>
      </c>
      <c r="AT1157" s="113">
        <v>70</v>
      </c>
      <c r="AU1157" s="117">
        <v>27300</v>
      </c>
      <c r="AV1157" s="117">
        <f t="shared" si="402"/>
        <v>33009</v>
      </c>
      <c r="AW1157" t="s">
        <v>1480</v>
      </c>
      <c r="AX1157">
        <f t="shared" si="411"/>
        <v>3327300</v>
      </c>
      <c r="BC1157">
        <v>65.959999999999994</v>
      </c>
      <c r="BD1157">
        <v>0.08</v>
      </c>
      <c r="BE1157">
        <v>65.88</v>
      </c>
      <c r="BH1157" s="123">
        <f t="shared" si="397"/>
        <v>0.629</v>
      </c>
      <c r="BI1157" s="123">
        <f t="shared" si="398"/>
        <v>0</v>
      </c>
      <c r="BJ1157">
        <f t="shared" si="399"/>
        <v>0</v>
      </c>
      <c r="BM1157">
        <v>0</v>
      </c>
      <c r="BN1157">
        <v>0</v>
      </c>
    </row>
    <row r="1158" spans="1:66" hidden="1" outlineLevel="1">
      <c r="A1158" t="s">
        <v>1146</v>
      </c>
      <c r="B1158" s="8" t="s">
        <v>1808</v>
      </c>
      <c r="C1158" s="1">
        <f t="shared" si="403"/>
        <v>3705</v>
      </c>
      <c r="D1158" s="5">
        <f>IF(N1158&gt;0, RANK(N1158,(N1158:P1158,Q1158:AE1158)),0)</f>
        <v>1</v>
      </c>
      <c r="E1158" s="5">
        <f>IF(O1158&gt;0,RANK(O1158,(N1158:P1158,Q1158:AE1158)),0)</f>
        <v>2</v>
      </c>
      <c r="F1158" s="5">
        <f t="shared" si="404"/>
        <v>0</v>
      </c>
      <c r="G1158" s="1">
        <f t="shared" si="405"/>
        <v>489</v>
      </c>
      <c r="H1158" s="2">
        <f t="shared" si="401"/>
        <v>0.13198380566801621</v>
      </c>
      <c r="I1158" s="6"/>
      <c r="J1158" s="2">
        <f t="shared" si="406"/>
        <v>0.5557354925775978</v>
      </c>
      <c r="K1158" s="2">
        <f t="shared" si="407"/>
        <v>0.42375168690958165</v>
      </c>
      <c r="L1158" s="2">
        <f t="shared" si="408"/>
        <v>0</v>
      </c>
      <c r="M1158" s="2">
        <f t="shared" si="409"/>
        <v>2.0512820512820551E-2</v>
      </c>
      <c r="N1158" s="63">
        <v>2059</v>
      </c>
      <c r="O1158" s="63">
        <v>1570</v>
      </c>
      <c r="P1158" s="63"/>
      <c r="Q1158" s="8">
        <v>46</v>
      </c>
      <c r="R1158" s="8">
        <v>1</v>
      </c>
      <c r="S1158" s="8">
        <v>2</v>
      </c>
      <c r="U1158" s="63"/>
      <c r="V1158" s="63"/>
      <c r="W1158" s="63">
        <f t="shared" si="410"/>
        <v>27</v>
      </c>
      <c r="X1158" s="63"/>
      <c r="Y1158" s="63"/>
      <c r="Z1158" s="63"/>
      <c r="AA1158" s="63"/>
      <c r="AB1158" s="63"/>
      <c r="AN1158" t="str">
        <f t="shared" si="400"/>
        <v>Franklin</v>
      </c>
      <c r="AO1158" t="s">
        <v>2509</v>
      </c>
      <c r="AP1158">
        <v>2</v>
      </c>
      <c r="AQ1158">
        <v>2</v>
      </c>
      <c r="AR1158" s="111">
        <v>33</v>
      </c>
      <c r="AS1158" s="113">
        <v>13</v>
      </c>
      <c r="AT1158" s="113">
        <v>60</v>
      </c>
      <c r="AU1158" s="117">
        <v>27380</v>
      </c>
      <c r="AV1158" s="117">
        <f t="shared" si="402"/>
        <v>33013</v>
      </c>
      <c r="AW1158" t="s">
        <v>1257</v>
      </c>
      <c r="AX1158">
        <f t="shared" si="411"/>
        <v>3327380</v>
      </c>
      <c r="BC1158">
        <v>29.16</v>
      </c>
      <c r="BD1158">
        <v>1.59</v>
      </c>
      <c r="BE1158">
        <v>27.57</v>
      </c>
      <c r="BH1158" s="123">
        <f t="shared" si="397"/>
        <v>0.55500000000000005</v>
      </c>
      <c r="BI1158" s="123">
        <f t="shared" si="398"/>
        <v>0</v>
      </c>
      <c r="BJ1158">
        <f t="shared" si="399"/>
        <v>0</v>
      </c>
      <c r="BM1158">
        <v>7</v>
      </c>
      <c r="BN1158">
        <v>20</v>
      </c>
    </row>
    <row r="1159" spans="1:66" hidden="1" outlineLevel="1">
      <c r="A1159" t="s">
        <v>830</v>
      </c>
      <c r="B1159" s="8" t="s">
        <v>1808</v>
      </c>
      <c r="C1159" s="1">
        <f t="shared" si="403"/>
        <v>927</v>
      </c>
      <c r="D1159" s="5">
        <f>IF(N1159&gt;0, RANK(N1159,(N1159:P1159,Q1159:AE1159)),0)</f>
        <v>2</v>
      </c>
      <c r="E1159" s="5">
        <f>IF(O1159&gt;0,RANK(O1159,(N1159:P1159,Q1159:AE1159)),0)</f>
        <v>1</v>
      </c>
      <c r="F1159" s="5">
        <f t="shared" si="404"/>
        <v>0</v>
      </c>
      <c r="G1159" s="1">
        <f t="shared" si="405"/>
        <v>40</v>
      </c>
      <c r="H1159" s="2">
        <f t="shared" si="401"/>
        <v>4.3149946062567425E-2</v>
      </c>
      <c r="I1159" s="6"/>
      <c r="J1159" s="2">
        <f t="shared" si="406"/>
        <v>0.47249190938511326</v>
      </c>
      <c r="K1159" s="2">
        <f t="shared" si="407"/>
        <v>0.51564185544768071</v>
      </c>
      <c r="L1159" s="2">
        <f t="shared" si="408"/>
        <v>0</v>
      </c>
      <c r="M1159" s="2">
        <f t="shared" si="409"/>
        <v>1.1866235167206085E-2</v>
      </c>
      <c r="N1159" s="63">
        <v>438</v>
      </c>
      <c r="O1159" s="63">
        <v>478</v>
      </c>
      <c r="P1159" s="63"/>
      <c r="Q1159" s="8">
        <v>4</v>
      </c>
      <c r="R1159" s="8">
        <v>1</v>
      </c>
      <c r="S1159" s="8">
        <v>1</v>
      </c>
      <c r="U1159" s="63"/>
      <c r="V1159" s="63"/>
      <c r="W1159" s="63">
        <f t="shared" si="410"/>
        <v>5</v>
      </c>
      <c r="X1159" s="63"/>
      <c r="Y1159" s="63"/>
      <c r="Z1159" s="63"/>
      <c r="AA1159" s="63"/>
      <c r="AB1159" s="63"/>
      <c r="AN1159" t="str">
        <f t="shared" si="400"/>
        <v>Freedom</v>
      </c>
      <c r="AO1159" t="s">
        <v>1684</v>
      </c>
      <c r="AP1159">
        <v>1</v>
      </c>
      <c r="AQ1159">
        <v>1</v>
      </c>
      <c r="AR1159" s="111">
        <v>33</v>
      </c>
      <c r="AS1159" s="113">
        <v>3</v>
      </c>
      <c r="AT1159" s="113">
        <v>40</v>
      </c>
      <c r="AU1159" s="117">
        <v>27700</v>
      </c>
      <c r="AV1159" s="117">
        <f t="shared" si="402"/>
        <v>33003</v>
      </c>
      <c r="AW1159" t="s">
        <v>1480</v>
      </c>
      <c r="AX1159">
        <f t="shared" si="411"/>
        <v>3327700</v>
      </c>
      <c r="BC1159">
        <v>37.96</v>
      </c>
      <c r="BD1159">
        <v>3.32</v>
      </c>
      <c r="BE1159">
        <v>34.65</v>
      </c>
      <c r="BH1159" s="123">
        <f t="shared" si="397"/>
        <v>0</v>
      </c>
      <c r="BI1159" s="123">
        <f t="shared" si="398"/>
        <v>0.51500000000000001</v>
      </c>
      <c r="BJ1159">
        <f t="shared" si="399"/>
        <v>0</v>
      </c>
      <c r="BM1159">
        <v>2</v>
      </c>
      <c r="BN1159">
        <v>3</v>
      </c>
    </row>
    <row r="1160" spans="1:66" hidden="1" outlineLevel="1">
      <c r="A1160" t="s">
        <v>1766</v>
      </c>
      <c r="B1160" s="8" t="s">
        <v>1808</v>
      </c>
      <c r="C1160" s="1">
        <f t="shared" si="403"/>
        <v>2472</v>
      </c>
      <c r="D1160" s="5">
        <f>IF(N1160&gt;0, RANK(N1160,(N1160:P1160,Q1160:AE1160)),0)</f>
        <v>2</v>
      </c>
      <c r="E1160" s="5">
        <f>IF(O1160&gt;0,RANK(O1160,(N1160:P1160,Q1160:AE1160)),0)</f>
        <v>1</v>
      </c>
      <c r="F1160" s="5">
        <f t="shared" si="404"/>
        <v>0</v>
      </c>
      <c r="G1160" s="1">
        <f t="shared" si="405"/>
        <v>341</v>
      </c>
      <c r="H1160" s="2">
        <f t="shared" si="401"/>
        <v>0.13794498381877024</v>
      </c>
      <c r="I1160" s="6"/>
      <c r="J1160" s="2">
        <f t="shared" si="406"/>
        <v>0.42030744336569581</v>
      </c>
      <c r="K1160" s="2">
        <f t="shared" si="407"/>
        <v>0.55825242718446599</v>
      </c>
      <c r="L1160" s="2">
        <f t="shared" si="408"/>
        <v>0</v>
      </c>
      <c r="M1160" s="2">
        <f t="shared" si="409"/>
        <v>2.1440129449838197E-2</v>
      </c>
      <c r="N1160" s="63">
        <v>1039</v>
      </c>
      <c r="O1160" s="63">
        <v>1380</v>
      </c>
      <c r="P1160" s="63"/>
      <c r="Q1160" s="8">
        <v>41</v>
      </c>
      <c r="R1160" s="8">
        <v>0</v>
      </c>
      <c r="S1160" s="8">
        <v>3</v>
      </c>
      <c r="U1160" s="63"/>
      <c r="V1160" s="63"/>
      <c r="W1160" s="63">
        <f t="shared" si="410"/>
        <v>9</v>
      </c>
      <c r="X1160" s="63"/>
      <c r="Y1160" s="63"/>
      <c r="Z1160" s="63"/>
      <c r="AA1160" s="63"/>
      <c r="AB1160" s="63"/>
      <c r="AN1160" t="str">
        <f t="shared" si="400"/>
        <v>Fremont</v>
      </c>
      <c r="AO1160" t="s">
        <v>2991</v>
      </c>
      <c r="AP1160">
        <v>1</v>
      </c>
      <c r="AQ1160">
        <v>1</v>
      </c>
      <c r="AR1160" s="111">
        <v>33</v>
      </c>
      <c r="AS1160" s="113">
        <v>15</v>
      </c>
      <c r="AT1160" s="113">
        <v>60</v>
      </c>
      <c r="AU1160" s="117">
        <v>27940</v>
      </c>
      <c r="AV1160" s="117">
        <f t="shared" si="402"/>
        <v>33015</v>
      </c>
      <c r="AW1160" t="s">
        <v>1480</v>
      </c>
      <c r="AX1160">
        <f t="shared" si="411"/>
        <v>3327940</v>
      </c>
      <c r="BC1160">
        <v>17.41</v>
      </c>
      <c r="BD1160">
        <v>0.25</v>
      </c>
      <c r="BE1160">
        <v>17.16</v>
      </c>
      <c r="BH1160" s="123">
        <f t="shared" si="397"/>
        <v>0</v>
      </c>
      <c r="BI1160" s="123">
        <f t="shared" si="398"/>
        <v>0.55800000000000005</v>
      </c>
      <c r="BJ1160">
        <f t="shared" si="399"/>
        <v>0</v>
      </c>
      <c r="BM1160">
        <v>5</v>
      </c>
      <c r="BN1160">
        <v>4</v>
      </c>
    </row>
    <row r="1161" spans="1:66" hidden="1" outlineLevel="1">
      <c r="A1161" t="s">
        <v>633</v>
      </c>
      <c r="B1161" s="8" t="s">
        <v>1808</v>
      </c>
      <c r="C1161" s="1">
        <f t="shared" si="403"/>
        <v>4636</v>
      </c>
      <c r="D1161" s="5">
        <f>IF(N1161&gt;0, RANK(N1161,(N1161:P1161,Q1161:AE1161)),0)</f>
        <v>2</v>
      </c>
      <c r="E1161" s="5">
        <f>IF(O1161&gt;0,RANK(O1161,(N1161:P1161,Q1161:AE1161)),0)</f>
        <v>1</v>
      </c>
      <c r="F1161" s="5">
        <f t="shared" si="404"/>
        <v>0</v>
      </c>
      <c r="G1161" s="1">
        <f t="shared" si="405"/>
        <v>315</v>
      </c>
      <c r="H1161" s="2">
        <f t="shared" si="401"/>
        <v>6.7946505608282998E-2</v>
      </c>
      <c r="I1161" s="6"/>
      <c r="J1161" s="2">
        <f t="shared" si="406"/>
        <v>0.46009490940465919</v>
      </c>
      <c r="K1161" s="2">
        <f t="shared" si="407"/>
        <v>0.52804141501294222</v>
      </c>
      <c r="L1161" s="2">
        <f t="shared" si="408"/>
        <v>0</v>
      </c>
      <c r="M1161" s="2">
        <f t="shared" si="409"/>
        <v>1.1863675582398647E-2</v>
      </c>
      <c r="N1161" s="63">
        <v>2133</v>
      </c>
      <c r="O1161" s="63">
        <v>2448</v>
      </c>
      <c r="P1161" s="63"/>
      <c r="Q1161" s="8">
        <v>33</v>
      </c>
      <c r="R1161" s="8">
        <v>4</v>
      </c>
      <c r="S1161" s="8">
        <v>2</v>
      </c>
      <c r="U1161" s="63"/>
      <c r="V1161" s="63"/>
      <c r="W1161" s="63">
        <f t="shared" si="410"/>
        <v>16</v>
      </c>
      <c r="X1161" s="63"/>
      <c r="Y1161" s="63"/>
      <c r="Z1161" s="63"/>
      <c r="AA1161" s="63"/>
      <c r="AB1161" s="63"/>
      <c r="AN1161" t="str">
        <f t="shared" si="400"/>
        <v>Gilford</v>
      </c>
      <c r="AO1161" t="s">
        <v>1445</v>
      </c>
      <c r="AP1161">
        <v>1</v>
      </c>
      <c r="AQ1161">
        <v>1</v>
      </c>
      <c r="AR1161" s="111">
        <v>33</v>
      </c>
      <c r="AS1161" s="113">
        <v>1</v>
      </c>
      <c r="AT1161" s="113">
        <v>25</v>
      </c>
      <c r="AU1161" s="117">
        <v>28740</v>
      </c>
      <c r="AV1161" s="117">
        <f t="shared" si="402"/>
        <v>33001</v>
      </c>
      <c r="AW1161" t="s">
        <v>1480</v>
      </c>
      <c r="AX1161">
        <f t="shared" si="411"/>
        <v>3328740</v>
      </c>
      <c r="BC1161">
        <v>53.83</v>
      </c>
      <c r="BD1161">
        <v>14.85</v>
      </c>
      <c r="BE1161">
        <v>38.97</v>
      </c>
      <c r="BH1161" s="123">
        <f t="shared" si="397"/>
        <v>0</v>
      </c>
      <c r="BI1161" s="123">
        <f t="shared" si="398"/>
        <v>0.52800000000000002</v>
      </c>
      <c r="BJ1161">
        <f t="shared" si="399"/>
        <v>0</v>
      </c>
      <c r="BM1161">
        <v>3</v>
      </c>
      <c r="BN1161">
        <v>13</v>
      </c>
    </row>
    <row r="1162" spans="1:66" hidden="1" outlineLevel="1">
      <c r="A1162" t="s">
        <v>2097</v>
      </c>
      <c r="B1162" s="8" t="s">
        <v>1808</v>
      </c>
      <c r="C1162" s="1">
        <f t="shared" si="403"/>
        <v>2194</v>
      </c>
      <c r="D1162" s="5">
        <f>IF(N1162&gt;0, RANK(N1162,(N1162:P1162,Q1162:AE1162)),0)</f>
        <v>2</v>
      </c>
      <c r="E1162" s="5">
        <f>IF(O1162&gt;0,RANK(O1162,(N1162:P1162,Q1162:AE1162)),0)</f>
        <v>1</v>
      </c>
      <c r="F1162" s="5">
        <f t="shared" si="404"/>
        <v>0</v>
      </c>
      <c r="G1162" s="1">
        <f t="shared" si="405"/>
        <v>138</v>
      </c>
      <c r="H1162" s="2">
        <f t="shared" si="401"/>
        <v>6.2898814949863269E-2</v>
      </c>
      <c r="I1162" s="6"/>
      <c r="J1162" s="2">
        <f t="shared" si="406"/>
        <v>0.4617137648131267</v>
      </c>
      <c r="K1162" s="2">
        <f t="shared" si="407"/>
        <v>0.52461257976299003</v>
      </c>
      <c r="L1162" s="2">
        <f t="shared" si="408"/>
        <v>0</v>
      </c>
      <c r="M1162" s="2">
        <f t="shared" si="409"/>
        <v>1.3673655423883324E-2</v>
      </c>
      <c r="N1162" s="63">
        <v>1013</v>
      </c>
      <c r="O1162" s="63">
        <v>1151</v>
      </c>
      <c r="P1162" s="63"/>
      <c r="Q1162" s="8">
        <v>18</v>
      </c>
      <c r="R1162" s="8">
        <v>1</v>
      </c>
      <c r="S1162" s="8">
        <v>3</v>
      </c>
      <c r="U1162" s="63"/>
      <c r="V1162" s="63"/>
      <c r="W1162" s="63">
        <f t="shared" si="410"/>
        <v>8</v>
      </c>
      <c r="X1162" s="63"/>
      <c r="Y1162" s="63"/>
      <c r="Z1162" s="63"/>
      <c r="AA1162" s="63"/>
      <c r="AB1162" s="63"/>
      <c r="AN1162" t="str">
        <f t="shared" si="400"/>
        <v>Gilmanton</v>
      </c>
      <c r="AO1162" t="s">
        <v>1445</v>
      </c>
      <c r="AP1162">
        <v>1</v>
      </c>
      <c r="AQ1162">
        <v>1</v>
      </c>
      <c r="AR1162" s="111">
        <v>33</v>
      </c>
      <c r="AS1162" s="113">
        <v>1</v>
      </c>
      <c r="AT1162" s="113">
        <v>30</v>
      </c>
      <c r="AU1162" s="117">
        <v>28980</v>
      </c>
      <c r="AV1162" s="117">
        <f t="shared" si="402"/>
        <v>33001</v>
      </c>
      <c r="AW1162" t="s">
        <v>1480</v>
      </c>
      <c r="AX1162">
        <f t="shared" si="411"/>
        <v>3328980</v>
      </c>
      <c r="BC1162">
        <v>59.06</v>
      </c>
      <c r="BD1162">
        <v>1.95</v>
      </c>
      <c r="BE1162">
        <v>57.11</v>
      </c>
      <c r="BH1162" s="123">
        <f t="shared" si="397"/>
        <v>0</v>
      </c>
      <c r="BI1162" s="123">
        <f t="shared" si="398"/>
        <v>0.52400000000000002</v>
      </c>
      <c r="BJ1162">
        <f t="shared" si="399"/>
        <v>0</v>
      </c>
      <c r="BM1162">
        <v>2</v>
      </c>
      <c r="BN1162">
        <v>6</v>
      </c>
    </row>
    <row r="1163" spans="1:66" hidden="1" outlineLevel="1">
      <c r="A1163" t="s">
        <v>97</v>
      </c>
      <c r="B1163" s="8" t="s">
        <v>1808</v>
      </c>
      <c r="C1163" s="1">
        <f t="shared" si="403"/>
        <v>434</v>
      </c>
      <c r="D1163" s="5">
        <f>IF(N1163&gt;0, RANK(N1163,(N1163:P1163,Q1163:AE1163)),0)</f>
        <v>1</v>
      </c>
      <c r="E1163" s="5">
        <f>IF(O1163&gt;0,RANK(O1163,(N1163:P1163,Q1163:AE1163)),0)</f>
        <v>2</v>
      </c>
      <c r="F1163" s="5">
        <f t="shared" si="404"/>
        <v>0</v>
      </c>
      <c r="G1163" s="1">
        <f t="shared" si="405"/>
        <v>39</v>
      </c>
      <c r="H1163" s="2">
        <f t="shared" si="401"/>
        <v>8.9861751152073732E-2</v>
      </c>
      <c r="I1163" s="6"/>
      <c r="J1163" s="2">
        <f t="shared" si="406"/>
        <v>0.532258064516129</v>
      </c>
      <c r="K1163" s="2">
        <f t="shared" si="407"/>
        <v>0.44239631336405533</v>
      </c>
      <c r="L1163" s="2">
        <f t="shared" si="408"/>
        <v>0</v>
      </c>
      <c r="M1163" s="2">
        <f t="shared" si="409"/>
        <v>2.5345622119815669E-2</v>
      </c>
      <c r="N1163" s="63">
        <v>231</v>
      </c>
      <c r="O1163" s="63">
        <v>192</v>
      </c>
      <c r="P1163" s="63"/>
      <c r="Q1163" s="8">
        <v>9</v>
      </c>
      <c r="R1163" s="8">
        <v>0</v>
      </c>
      <c r="S1163" s="8">
        <v>0</v>
      </c>
      <c r="U1163" s="63"/>
      <c r="V1163" s="63"/>
      <c r="W1163" s="63">
        <f t="shared" si="410"/>
        <v>2</v>
      </c>
      <c r="X1163" s="63"/>
      <c r="Y1163" s="63"/>
      <c r="Z1163" s="63"/>
      <c r="AA1163" s="63"/>
      <c r="AB1163" s="63"/>
      <c r="AN1163" t="str">
        <f t="shared" si="400"/>
        <v>Gilsum</v>
      </c>
      <c r="AO1163" t="s">
        <v>1471</v>
      </c>
      <c r="AP1163">
        <v>2</v>
      </c>
      <c r="AQ1163">
        <v>2</v>
      </c>
      <c r="AR1163" s="111">
        <v>33</v>
      </c>
      <c r="AS1163" s="113">
        <v>5</v>
      </c>
      <c r="AT1163" s="113">
        <v>25</v>
      </c>
      <c r="AU1163" s="117">
        <v>29220</v>
      </c>
      <c r="AV1163" s="117">
        <f t="shared" si="402"/>
        <v>33005</v>
      </c>
      <c r="AW1163" t="s">
        <v>1480</v>
      </c>
      <c r="AX1163">
        <f t="shared" si="411"/>
        <v>3329220</v>
      </c>
      <c r="BC1163">
        <v>16.68</v>
      </c>
      <c r="BD1163">
        <v>0.02</v>
      </c>
      <c r="BE1163">
        <v>16.66</v>
      </c>
      <c r="BH1163" s="123">
        <f t="shared" si="397"/>
        <v>0.53200000000000003</v>
      </c>
      <c r="BI1163" s="123">
        <f t="shared" si="398"/>
        <v>0</v>
      </c>
      <c r="BJ1163">
        <f t="shared" si="399"/>
        <v>0</v>
      </c>
      <c r="BM1163">
        <v>0</v>
      </c>
      <c r="BN1163">
        <v>2</v>
      </c>
    </row>
    <row r="1164" spans="1:66" hidden="1" outlineLevel="1">
      <c r="A1164" t="s">
        <v>166</v>
      </c>
      <c r="B1164" s="8" t="s">
        <v>1808</v>
      </c>
      <c r="C1164" s="1">
        <f t="shared" si="403"/>
        <v>9216</v>
      </c>
      <c r="D1164" s="5">
        <f>IF(N1164&gt;0, RANK(N1164,(N1164:P1164,Q1164:AE1164)),0)</f>
        <v>2</v>
      </c>
      <c r="E1164" s="5">
        <f>IF(O1164&gt;0,RANK(O1164,(N1164:P1164,Q1164:AE1164)),0)</f>
        <v>1</v>
      </c>
      <c r="F1164" s="5">
        <f t="shared" si="404"/>
        <v>0</v>
      </c>
      <c r="G1164" s="1">
        <f t="shared" si="405"/>
        <v>625</v>
      </c>
      <c r="H1164" s="2">
        <f t="shared" si="401"/>
        <v>6.7816840277777776E-2</v>
      </c>
      <c r="I1164" s="6"/>
      <c r="J1164" s="2">
        <f t="shared" si="406"/>
        <v>0.45909288194444442</v>
      </c>
      <c r="K1164" s="2">
        <f t="shared" si="407"/>
        <v>0.52690972222222221</v>
      </c>
      <c r="L1164" s="2">
        <f t="shared" si="408"/>
        <v>0</v>
      </c>
      <c r="M1164" s="2">
        <f t="shared" si="409"/>
        <v>1.399739583333337E-2</v>
      </c>
      <c r="N1164" s="63">
        <v>4231</v>
      </c>
      <c r="O1164" s="63">
        <v>4856</v>
      </c>
      <c r="P1164" s="63"/>
      <c r="Q1164" s="8">
        <v>104</v>
      </c>
      <c r="R1164" s="8">
        <v>0</v>
      </c>
      <c r="S1164" s="8">
        <v>10</v>
      </c>
      <c r="U1164" s="63"/>
      <c r="V1164" s="63"/>
      <c r="W1164" s="63">
        <f t="shared" si="410"/>
        <v>15</v>
      </c>
      <c r="X1164" s="63"/>
      <c r="Y1164" s="63"/>
      <c r="Z1164" s="63"/>
      <c r="AA1164" s="63"/>
      <c r="AB1164" s="63"/>
      <c r="AN1164" t="str">
        <f t="shared" si="400"/>
        <v>Goffstown</v>
      </c>
      <c r="AO1164" t="s">
        <v>1169</v>
      </c>
      <c r="AP1164">
        <v>1</v>
      </c>
      <c r="AQ1164">
        <v>1</v>
      </c>
      <c r="AR1164" s="111">
        <v>33</v>
      </c>
      <c r="AS1164" s="113">
        <v>11</v>
      </c>
      <c r="AT1164" s="113">
        <v>40</v>
      </c>
      <c r="AU1164" s="117">
        <v>29860</v>
      </c>
      <c r="AV1164" s="117">
        <f t="shared" si="402"/>
        <v>33011</v>
      </c>
      <c r="AW1164" t="s">
        <v>1480</v>
      </c>
      <c r="AX1164">
        <f t="shared" si="411"/>
        <v>3329860</v>
      </c>
      <c r="BC1164">
        <v>37.51</v>
      </c>
      <c r="BD1164">
        <v>0.62</v>
      </c>
      <c r="BE1164">
        <v>36.89</v>
      </c>
      <c r="BH1164" s="123">
        <f t="shared" si="397"/>
        <v>0</v>
      </c>
      <c r="BI1164" s="123">
        <f t="shared" si="398"/>
        <v>0.52600000000000002</v>
      </c>
      <c r="BJ1164">
        <f t="shared" si="399"/>
        <v>0</v>
      </c>
      <c r="BM1164">
        <v>0</v>
      </c>
      <c r="BN1164">
        <v>15</v>
      </c>
    </row>
    <row r="1165" spans="1:66" hidden="1" outlineLevel="1">
      <c r="A1165" t="s">
        <v>145</v>
      </c>
      <c r="B1165" s="8" t="s">
        <v>1808</v>
      </c>
      <c r="C1165" s="1">
        <f t="shared" si="403"/>
        <v>1563</v>
      </c>
      <c r="D1165" s="5">
        <f>IF(N1165&gt;0, RANK(N1165,(N1165:P1165,Q1165:AE1165)),0)</f>
        <v>1</v>
      </c>
      <c r="E1165" s="5">
        <f>IF(O1165&gt;0,RANK(O1165,(N1165:P1165,Q1165:AE1165)),0)</f>
        <v>2</v>
      </c>
      <c r="F1165" s="5">
        <f t="shared" si="404"/>
        <v>0</v>
      </c>
      <c r="G1165" s="1">
        <f t="shared" si="405"/>
        <v>496</v>
      </c>
      <c r="H1165" s="2">
        <f t="shared" si="401"/>
        <v>0.31733845169545744</v>
      </c>
      <c r="I1165" s="6"/>
      <c r="J1165" s="2">
        <f t="shared" si="406"/>
        <v>0.65259117082533591</v>
      </c>
      <c r="K1165" s="2">
        <f t="shared" si="407"/>
        <v>0.33525271912987842</v>
      </c>
      <c r="L1165" s="2">
        <f t="shared" si="408"/>
        <v>0</v>
      </c>
      <c r="M1165" s="2">
        <f t="shared" si="409"/>
        <v>1.2156110044785673E-2</v>
      </c>
      <c r="N1165" s="63">
        <v>1020</v>
      </c>
      <c r="O1165" s="63">
        <v>524</v>
      </c>
      <c r="P1165" s="63"/>
      <c r="Q1165" s="8">
        <v>16</v>
      </c>
      <c r="R1165" s="8">
        <v>0</v>
      </c>
      <c r="S1165" s="8">
        <v>0</v>
      </c>
      <c r="U1165" s="63"/>
      <c r="V1165" s="63"/>
      <c r="W1165" s="63">
        <f t="shared" si="410"/>
        <v>3</v>
      </c>
      <c r="X1165" s="63"/>
      <c r="Y1165" s="63"/>
      <c r="Z1165" s="63"/>
      <c r="AA1165" s="63"/>
      <c r="AB1165" s="63"/>
      <c r="AN1165" t="str">
        <f t="shared" si="400"/>
        <v>Gorham</v>
      </c>
      <c r="AO1165" t="s">
        <v>445</v>
      </c>
      <c r="AP1165">
        <v>2</v>
      </c>
      <c r="AQ1165">
        <v>2</v>
      </c>
      <c r="AR1165" s="111">
        <v>33</v>
      </c>
      <c r="AS1165" s="113">
        <v>7</v>
      </c>
      <c r="AT1165" s="113">
        <v>95</v>
      </c>
      <c r="AU1165" s="117">
        <v>30260</v>
      </c>
      <c r="AV1165" s="117">
        <f t="shared" si="402"/>
        <v>33007</v>
      </c>
      <c r="AW1165" t="s">
        <v>1480</v>
      </c>
      <c r="AX1165">
        <f t="shared" si="411"/>
        <v>3330260</v>
      </c>
      <c r="BC1165">
        <v>32.31</v>
      </c>
      <c r="BD1165">
        <v>0.41</v>
      </c>
      <c r="BE1165">
        <v>31.91</v>
      </c>
      <c r="BH1165" s="123">
        <f t="shared" si="397"/>
        <v>0.65200000000000002</v>
      </c>
      <c r="BI1165" s="123">
        <f t="shared" si="398"/>
        <v>0</v>
      </c>
      <c r="BJ1165">
        <f t="shared" si="399"/>
        <v>0</v>
      </c>
      <c r="BM1165">
        <v>1</v>
      </c>
      <c r="BN1165">
        <v>2</v>
      </c>
    </row>
    <row r="1166" spans="1:66" hidden="1" outlineLevel="1">
      <c r="A1166" t="s">
        <v>598</v>
      </c>
      <c r="B1166" s="8" t="s">
        <v>1808</v>
      </c>
      <c r="C1166" s="1">
        <f t="shared" si="403"/>
        <v>440</v>
      </c>
      <c r="D1166" s="5">
        <f>IF(N1166&gt;0, RANK(N1166,(N1166:P1166,Q1166:AE1166)),0)</f>
        <v>1</v>
      </c>
      <c r="E1166" s="5">
        <f>IF(O1166&gt;0,RANK(O1166,(N1166:P1166,Q1166:AE1166)),0)</f>
        <v>2</v>
      </c>
      <c r="F1166" s="5">
        <f t="shared" si="404"/>
        <v>0</v>
      </c>
      <c r="G1166" s="1">
        <f t="shared" si="405"/>
        <v>25</v>
      </c>
      <c r="H1166" s="2">
        <f t="shared" si="401"/>
        <v>5.6818181818181816E-2</v>
      </c>
      <c r="I1166" s="6"/>
      <c r="J1166" s="2">
        <f t="shared" si="406"/>
        <v>0.51590909090909087</v>
      </c>
      <c r="K1166" s="2">
        <f t="shared" si="407"/>
        <v>0.45909090909090911</v>
      </c>
      <c r="L1166" s="2">
        <f t="shared" si="408"/>
        <v>0</v>
      </c>
      <c r="M1166" s="2">
        <f t="shared" si="409"/>
        <v>2.5000000000000022E-2</v>
      </c>
      <c r="N1166" s="63">
        <v>227</v>
      </c>
      <c r="O1166" s="63">
        <v>202</v>
      </c>
      <c r="P1166" s="63"/>
      <c r="Q1166" s="8">
        <v>7</v>
      </c>
      <c r="R1166" s="8">
        <v>0</v>
      </c>
      <c r="S1166" s="8">
        <v>0</v>
      </c>
      <c r="U1166" s="63"/>
      <c r="V1166" s="63"/>
      <c r="W1166" s="63">
        <f t="shared" si="410"/>
        <v>4</v>
      </c>
      <c r="X1166" s="63"/>
      <c r="Y1166" s="63"/>
      <c r="Z1166" s="63"/>
      <c r="AA1166" s="63"/>
      <c r="AB1166" s="63"/>
      <c r="AN1166" t="str">
        <f t="shared" si="400"/>
        <v>Goshen</v>
      </c>
      <c r="AO1166" t="s">
        <v>1048</v>
      </c>
      <c r="AP1166">
        <v>2</v>
      </c>
      <c r="AQ1166">
        <v>2</v>
      </c>
      <c r="AR1166" s="111">
        <v>33</v>
      </c>
      <c r="AS1166" s="113">
        <v>19</v>
      </c>
      <c r="AT1166" s="113">
        <v>30</v>
      </c>
      <c r="AU1166" s="117">
        <v>30500</v>
      </c>
      <c r="AV1166" s="117">
        <f t="shared" si="402"/>
        <v>33019</v>
      </c>
      <c r="AW1166" t="s">
        <v>1480</v>
      </c>
      <c r="AX1166">
        <f t="shared" si="411"/>
        <v>3330500</v>
      </c>
      <c r="BC1166">
        <v>22.58</v>
      </c>
      <c r="BD1166">
        <v>0.09</v>
      </c>
      <c r="BE1166">
        <v>22.49</v>
      </c>
      <c r="BH1166" s="123">
        <f t="shared" si="397"/>
        <v>0.51500000000000001</v>
      </c>
      <c r="BI1166" s="123">
        <f t="shared" si="398"/>
        <v>0</v>
      </c>
      <c r="BJ1166">
        <f t="shared" si="399"/>
        <v>0</v>
      </c>
      <c r="BM1166">
        <v>2</v>
      </c>
      <c r="BN1166">
        <v>2</v>
      </c>
    </row>
    <row r="1167" spans="1:66" hidden="1" outlineLevel="1">
      <c r="A1167" t="s">
        <v>2273</v>
      </c>
      <c r="B1167" s="8" t="s">
        <v>1808</v>
      </c>
      <c r="C1167" s="1">
        <f t="shared" si="403"/>
        <v>696</v>
      </c>
      <c r="D1167" s="5">
        <f>IF(N1167&gt;0, RANK(N1167,(N1167:P1167,Q1167:AE1167)),0)</f>
        <v>1</v>
      </c>
      <c r="E1167" s="5">
        <f>IF(O1167&gt;0,RANK(O1167,(N1167:P1167,Q1167:AE1167)),0)</f>
        <v>2</v>
      </c>
      <c r="F1167" s="5">
        <f t="shared" si="404"/>
        <v>0</v>
      </c>
      <c r="G1167" s="1">
        <f t="shared" si="405"/>
        <v>23</v>
      </c>
      <c r="H1167" s="2">
        <f t="shared" si="401"/>
        <v>3.3045977011494254E-2</v>
      </c>
      <c r="I1167" s="6"/>
      <c r="J1167" s="2">
        <f t="shared" si="406"/>
        <v>0.48706896551724138</v>
      </c>
      <c r="K1167" s="2">
        <f t="shared" si="407"/>
        <v>0.45402298850574713</v>
      </c>
      <c r="L1167" s="2">
        <f t="shared" si="408"/>
        <v>0</v>
      </c>
      <c r="M1167" s="2">
        <f t="shared" si="409"/>
        <v>5.8908045977011547E-2</v>
      </c>
      <c r="N1167" s="63">
        <v>339</v>
      </c>
      <c r="O1167" s="63">
        <v>316</v>
      </c>
      <c r="P1167" s="63"/>
      <c r="Q1167" s="8">
        <v>28</v>
      </c>
      <c r="R1167" s="8">
        <v>0</v>
      </c>
      <c r="S1167" s="8">
        <v>3</v>
      </c>
      <c r="U1167" s="63"/>
      <c r="V1167" s="63"/>
      <c r="W1167" s="63">
        <f t="shared" si="410"/>
        <v>10</v>
      </c>
      <c r="X1167" s="63"/>
      <c r="Y1167" s="63"/>
      <c r="Z1167" s="63"/>
      <c r="AA1167" s="63"/>
      <c r="AB1167" s="63"/>
      <c r="AN1167" t="str">
        <f t="shared" si="400"/>
        <v>Grafton</v>
      </c>
      <c r="AO1167" t="s">
        <v>2273</v>
      </c>
      <c r="AP1167">
        <v>2</v>
      </c>
      <c r="AQ1167">
        <v>2</v>
      </c>
      <c r="AR1167" s="111">
        <v>33</v>
      </c>
      <c r="AS1167" s="113">
        <v>9</v>
      </c>
      <c r="AT1167" s="113">
        <v>75</v>
      </c>
      <c r="AU1167" s="117">
        <v>30820</v>
      </c>
      <c r="AV1167" s="117">
        <f t="shared" si="402"/>
        <v>33009</v>
      </c>
      <c r="AW1167" t="s">
        <v>1480</v>
      </c>
      <c r="AX1167">
        <f t="shared" si="411"/>
        <v>3330820</v>
      </c>
      <c r="BC1167">
        <v>42.63</v>
      </c>
      <c r="BD1167">
        <v>0.79</v>
      </c>
      <c r="BE1167">
        <v>41.83</v>
      </c>
      <c r="BH1167" s="123">
        <f t="shared" si="397"/>
        <v>0.48699999999999999</v>
      </c>
      <c r="BI1167" s="123">
        <f t="shared" si="398"/>
        <v>0</v>
      </c>
      <c r="BJ1167">
        <f t="shared" si="399"/>
        <v>0</v>
      </c>
      <c r="BM1167">
        <v>7</v>
      </c>
      <c r="BN1167">
        <v>3</v>
      </c>
    </row>
    <row r="1168" spans="1:66" hidden="1" outlineLevel="1">
      <c r="A1168" t="s">
        <v>77</v>
      </c>
      <c r="B1168" s="8" t="s">
        <v>1808</v>
      </c>
      <c r="C1168" s="1">
        <f t="shared" si="403"/>
        <v>1994</v>
      </c>
      <c r="D1168" s="5">
        <f>IF(N1168&gt;0, RANK(N1168,(N1168:P1168,Q1168:AE1168)),0)</f>
        <v>1</v>
      </c>
      <c r="E1168" s="5">
        <f>IF(O1168&gt;0,RANK(O1168,(N1168:P1168,Q1168:AE1168)),0)</f>
        <v>2</v>
      </c>
      <c r="F1168" s="5">
        <f t="shared" si="404"/>
        <v>0</v>
      </c>
      <c r="G1168" s="1">
        <f t="shared" si="405"/>
        <v>313</v>
      </c>
      <c r="H1168" s="2">
        <f t="shared" si="401"/>
        <v>0.15697091273821465</v>
      </c>
      <c r="I1168" s="6"/>
      <c r="J1168" s="2">
        <f t="shared" si="406"/>
        <v>0.57372116349047142</v>
      </c>
      <c r="K1168" s="2">
        <f t="shared" si="407"/>
        <v>0.41675025075225675</v>
      </c>
      <c r="L1168" s="2">
        <f t="shared" si="408"/>
        <v>0</v>
      </c>
      <c r="M1168" s="2">
        <f t="shared" si="409"/>
        <v>9.5285857572718347E-3</v>
      </c>
      <c r="N1168" s="63">
        <v>1144</v>
      </c>
      <c r="O1168" s="63">
        <v>831</v>
      </c>
      <c r="P1168" s="63"/>
      <c r="Q1168" s="8">
        <v>14</v>
      </c>
      <c r="R1168" s="8">
        <v>0</v>
      </c>
      <c r="S1168" s="8">
        <v>3</v>
      </c>
      <c r="U1168" s="63"/>
      <c r="V1168" s="63"/>
      <c r="W1168" s="63">
        <f t="shared" si="410"/>
        <v>2</v>
      </c>
      <c r="X1168" s="63"/>
      <c r="Y1168" s="63"/>
      <c r="Z1168" s="63"/>
      <c r="AA1168" s="63"/>
      <c r="AB1168" s="63"/>
      <c r="AN1168" t="str">
        <f t="shared" si="400"/>
        <v>Grantham</v>
      </c>
      <c r="AO1168" t="s">
        <v>1048</v>
      </c>
      <c r="AP1168">
        <v>2</v>
      </c>
      <c r="AQ1168">
        <v>2</v>
      </c>
      <c r="AR1168" s="111">
        <v>33</v>
      </c>
      <c r="AS1168" s="113">
        <v>19</v>
      </c>
      <c r="AT1168" s="113">
        <v>35</v>
      </c>
      <c r="AU1168" s="117">
        <v>31220</v>
      </c>
      <c r="AV1168" s="117">
        <f t="shared" si="402"/>
        <v>33019</v>
      </c>
      <c r="AW1168" t="s">
        <v>1480</v>
      </c>
      <c r="AX1168">
        <f t="shared" si="411"/>
        <v>3331220</v>
      </c>
      <c r="BC1168">
        <v>27.65</v>
      </c>
      <c r="BD1168">
        <v>0.87</v>
      </c>
      <c r="BE1168">
        <v>26.78</v>
      </c>
      <c r="BH1168" s="123">
        <f t="shared" si="397"/>
        <v>0.57299999999999995</v>
      </c>
      <c r="BI1168" s="123">
        <f t="shared" si="398"/>
        <v>0</v>
      </c>
      <c r="BJ1168">
        <f t="shared" si="399"/>
        <v>0</v>
      </c>
      <c r="BM1168">
        <v>0</v>
      </c>
      <c r="BN1168">
        <v>2</v>
      </c>
    </row>
    <row r="1169" spans="1:66" hidden="1" outlineLevel="1">
      <c r="A1169" t="s">
        <v>2148</v>
      </c>
      <c r="B1169" s="8" t="s">
        <v>1808</v>
      </c>
      <c r="C1169" s="1">
        <f t="shared" si="403"/>
        <v>874</v>
      </c>
      <c r="D1169" s="5">
        <f>IF(N1169&gt;0, RANK(N1169,(N1169:P1169,Q1169:AE1169)),0)</f>
        <v>1</v>
      </c>
      <c r="E1169" s="5">
        <f>IF(O1169&gt;0,RANK(O1169,(N1169:P1169,Q1169:AE1169)),0)</f>
        <v>2</v>
      </c>
      <c r="F1169" s="5">
        <f t="shared" si="404"/>
        <v>0</v>
      </c>
      <c r="G1169" s="1">
        <f t="shared" si="405"/>
        <v>67</v>
      </c>
      <c r="H1169" s="2">
        <f t="shared" si="401"/>
        <v>7.6659038901601834E-2</v>
      </c>
      <c r="I1169" s="6"/>
      <c r="J1169" s="2">
        <f t="shared" si="406"/>
        <v>0.52745995423340963</v>
      </c>
      <c r="K1169" s="2">
        <f t="shared" si="407"/>
        <v>0.45080091533180777</v>
      </c>
      <c r="L1169" s="2">
        <f t="shared" si="408"/>
        <v>0</v>
      </c>
      <c r="M1169" s="2">
        <f t="shared" si="409"/>
        <v>2.1739130434782594E-2</v>
      </c>
      <c r="N1169" s="63">
        <v>461</v>
      </c>
      <c r="O1169" s="63">
        <v>394</v>
      </c>
      <c r="P1169" s="63"/>
      <c r="Q1169" s="8">
        <v>18</v>
      </c>
      <c r="R1169" s="8">
        <v>0</v>
      </c>
      <c r="S1169" s="8">
        <v>1</v>
      </c>
      <c r="U1169" s="63"/>
      <c r="V1169" s="63"/>
      <c r="W1169" s="63">
        <f t="shared" si="410"/>
        <v>0</v>
      </c>
      <c r="X1169" s="63"/>
      <c r="Y1169" s="63"/>
      <c r="Z1169" s="63"/>
      <c r="AA1169" s="63"/>
      <c r="AB1169" s="63"/>
      <c r="AN1169" t="str">
        <f t="shared" si="400"/>
        <v>Greenfield</v>
      </c>
      <c r="AO1169" t="s">
        <v>1169</v>
      </c>
      <c r="AP1169">
        <v>2</v>
      </c>
      <c r="AQ1169">
        <v>2</v>
      </c>
      <c r="AR1169" s="111">
        <v>33</v>
      </c>
      <c r="AS1169" s="113">
        <v>11</v>
      </c>
      <c r="AT1169" s="113">
        <v>45</v>
      </c>
      <c r="AU1169" s="117">
        <v>31540</v>
      </c>
      <c r="AV1169" s="117">
        <f t="shared" si="402"/>
        <v>33011</v>
      </c>
      <c r="AW1169" t="s">
        <v>1480</v>
      </c>
      <c r="AX1169">
        <f t="shared" si="411"/>
        <v>3331540</v>
      </c>
      <c r="BC1169">
        <v>26.01</v>
      </c>
      <c r="BD1169">
        <v>0.56000000000000005</v>
      </c>
      <c r="BE1169">
        <v>25.45</v>
      </c>
      <c r="BH1169" s="123">
        <f t="shared" si="397"/>
        <v>0.52700000000000002</v>
      </c>
      <c r="BI1169" s="123">
        <f t="shared" si="398"/>
        <v>0</v>
      </c>
      <c r="BJ1169">
        <f t="shared" si="399"/>
        <v>0</v>
      </c>
      <c r="BM1169">
        <v>0</v>
      </c>
      <c r="BN1169">
        <v>0</v>
      </c>
    </row>
    <row r="1170" spans="1:66" hidden="1" outlineLevel="1">
      <c r="A1170" t="s">
        <v>16</v>
      </c>
      <c r="B1170" s="8" t="s">
        <v>1808</v>
      </c>
      <c r="C1170" s="1">
        <f t="shared" si="403"/>
        <v>2541</v>
      </c>
      <c r="D1170" s="5">
        <f>IF(N1170&gt;0, RANK(N1170,(N1170:P1170,Q1170:AE1170)),0)</f>
        <v>1</v>
      </c>
      <c r="E1170" s="5">
        <f>IF(O1170&gt;0,RANK(O1170,(N1170:P1170,Q1170:AE1170)),0)</f>
        <v>2</v>
      </c>
      <c r="F1170" s="5">
        <f t="shared" si="404"/>
        <v>0</v>
      </c>
      <c r="G1170" s="1">
        <f t="shared" si="405"/>
        <v>196</v>
      </c>
      <c r="H1170" s="2">
        <f t="shared" si="401"/>
        <v>7.7134986225895319E-2</v>
      </c>
      <c r="I1170" s="6"/>
      <c r="J1170" s="2">
        <f t="shared" si="406"/>
        <v>0.53325462416371505</v>
      </c>
      <c r="K1170" s="2">
        <f t="shared" si="407"/>
        <v>0.45611963793781973</v>
      </c>
      <c r="L1170" s="2">
        <f t="shared" si="408"/>
        <v>0</v>
      </c>
      <c r="M1170" s="2">
        <f t="shared" si="409"/>
        <v>1.0625737898465215E-2</v>
      </c>
      <c r="N1170" s="63">
        <v>1355</v>
      </c>
      <c r="O1170" s="63">
        <v>1159</v>
      </c>
      <c r="P1170" s="63"/>
      <c r="Q1170" s="8">
        <v>21</v>
      </c>
      <c r="R1170" s="8">
        <v>0</v>
      </c>
      <c r="S1170" s="8">
        <v>1</v>
      </c>
      <c r="U1170" s="63"/>
      <c r="V1170" s="63"/>
      <c r="W1170" s="63">
        <f t="shared" si="410"/>
        <v>5</v>
      </c>
      <c r="X1170" s="63"/>
      <c r="Y1170" s="63"/>
      <c r="Z1170" s="63"/>
      <c r="AA1170" s="63"/>
      <c r="AB1170" s="63"/>
      <c r="AN1170" t="str">
        <f t="shared" si="400"/>
        <v>Greenland</v>
      </c>
      <c r="AO1170" t="s">
        <v>2991</v>
      </c>
      <c r="AP1170">
        <v>1</v>
      </c>
      <c r="AQ1170">
        <v>1</v>
      </c>
      <c r="AR1170" s="111">
        <v>33</v>
      </c>
      <c r="AS1170" s="113">
        <v>15</v>
      </c>
      <c r="AT1170" s="113">
        <v>65</v>
      </c>
      <c r="AU1170" s="117">
        <v>31700</v>
      </c>
      <c r="AV1170" s="117">
        <f t="shared" si="402"/>
        <v>33015</v>
      </c>
      <c r="AW1170" t="s">
        <v>1480</v>
      </c>
      <c r="AX1170">
        <f t="shared" si="411"/>
        <v>3331700</v>
      </c>
      <c r="BC1170">
        <v>13.29</v>
      </c>
      <c r="BD1170">
        <v>2.8</v>
      </c>
      <c r="BE1170">
        <v>10.49</v>
      </c>
      <c r="BH1170" s="123">
        <f t="shared" si="397"/>
        <v>0.53300000000000003</v>
      </c>
      <c r="BI1170" s="123">
        <f t="shared" si="398"/>
        <v>0</v>
      </c>
      <c r="BJ1170">
        <f t="shared" si="399"/>
        <v>0</v>
      </c>
      <c r="BM1170">
        <v>0</v>
      </c>
      <c r="BN1170">
        <v>5</v>
      </c>
    </row>
    <row r="1171" spans="1:66" hidden="1" outlineLevel="1">
      <c r="A1171" t="s">
        <v>2504</v>
      </c>
      <c r="B1171" s="8" t="s">
        <v>1808</v>
      </c>
      <c r="C1171" s="1">
        <f t="shared" si="403"/>
        <v>1</v>
      </c>
      <c r="D1171" s="5">
        <f>IF(N1171&gt;0, RANK(N1171,(N1171:P1171,Q1171:AE1171)),0)</f>
        <v>1</v>
      </c>
      <c r="E1171" s="5">
        <f>IF(O1171&gt;0,RANK(O1171,(N1171:P1171,Q1171:AE1171)),0)</f>
        <v>0</v>
      </c>
      <c r="F1171" s="5">
        <f t="shared" si="404"/>
        <v>0</v>
      </c>
      <c r="G1171" s="1">
        <f t="shared" si="405"/>
        <v>1</v>
      </c>
      <c r="H1171" s="2">
        <f t="shared" si="401"/>
        <v>1</v>
      </c>
      <c r="I1171" s="6"/>
      <c r="J1171" s="2">
        <f t="shared" si="406"/>
        <v>1</v>
      </c>
      <c r="K1171" s="2">
        <f t="shared" si="407"/>
        <v>0</v>
      </c>
      <c r="L1171" s="2">
        <f t="shared" si="408"/>
        <v>0</v>
      </c>
      <c r="M1171" s="2">
        <f t="shared" si="409"/>
        <v>0</v>
      </c>
      <c r="N1171" s="63">
        <v>1</v>
      </c>
      <c r="O1171" s="63">
        <v>0</v>
      </c>
      <c r="P1171" s="63"/>
      <c r="Q1171" s="8">
        <v>0</v>
      </c>
      <c r="R1171" s="8">
        <v>0</v>
      </c>
      <c r="S1171" s="8">
        <v>0</v>
      </c>
      <c r="U1171" s="63"/>
      <c r="V1171" s="63"/>
      <c r="W1171" s="63">
        <f t="shared" si="410"/>
        <v>0</v>
      </c>
      <c r="X1171" s="63"/>
      <c r="Y1171" s="63"/>
      <c r="Z1171" s="63"/>
      <c r="AA1171" s="63"/>
      <c r="AB1171" s="63"/>
      <c r="AN1171" t="str">
        <f t="shared" si="400"/>
        <v>Green's Grant</v>
      </c>
      <c r="AO1171" t="s">
        <v>445</v>
      </c>
      <c r="AP1171">
        <v>2</v>
      </c>
      <c r="AQ1171">
        <v>2</v>
      </c>
      <c r="AR1171" s="111">
        <v>33</v>
      </c>
      <c r="AS1171" s="113">
        <v>7</v>
      </c>
      <c r="AT1171" s="113">
        <v>100</v>
      </c>
      <c r="AU1171" s="117">
        <v>31780</v>
      </c>
      <c r="AV1171" s="117">
        <f t="shared" si="402"/>
        <v>33007</v>
      </c>
      <c r="AW1171" t="s">
        <v>1425</v>
      </c>
      <c r="AX1171">
        <f t="shared" si="411"/>
        <v>3331780</v>
      </c>
      <c r="BC1171">
        <v>3.66</v>
      </c>
      <c r="BD1171">
        <v>0</v>
      </c>
      <c r="BE1171">
        <v>3.66</v>
      </c>
      <c r="BH1171" s="123">
        <f t="shared" si="397"/>
        <v>1</v>
      </c>
      <c r="BI1171" s="123">
        <f t="shared" si="398"/>
        <v>0</v>
      </c>
      <c r="BJ1171">
        <f t="shared" si="399"/>
        <v>0</v>
      </c>
      <c r="BM1171">
        <v>0</v>
      </c>
      <c r="BN1171">
        <v>0</v>
      </c>
    </row>
    <row r="1172" spans="1:66" hidden="1" outlineLevel="1">
      <c r="A1172" s="8" t="s">
        <v>2502</v>
      </c>
      <c r="B1172" s="8" t="s">
        <v>1808</v>
      </c>
      <c r="C1172" s="1">
        <f t="shared" si="403"/>
        <v>958</v>
      </c>
      <c r="D1172" s="5">
        <f>IF(N1172&gt;0, RANK(N1172,(N1172:P1172,Q1172:AE1172)),0)</f>
        <v>1</v>
      </c>
      <c r="E1172" s="5">
        <f>IF(O1172&gt;0,RANK(O1172,(N1172:P1172,Q1172:AE1172)),0)</f>
        <v>2</v>
      </c>
      <c r="F1172" s="5">
        <f t="shared" si="404"/>
        <v>0</v>
      </c>
      <c r="G1172" s="1">
        <f t="shared" si="405"/>
        <v>85</v>
      </c>
      <c r="H1172" s="2">
        <f t="shared" si="401"/>
        <v>8.8726513569937368E-2</v>
      </c>
      <c r="I1172" s="6"/>
      <c r="J1172" s="2">
        <f t="shared" si="406"/>
        <v>0.53131524008350728</v>
      </c>
      <c r="K1172" s="2">
        <f t="shared" si="407"/>
        <v>0.44258872651356995</v>
      </c>
      <c r="L1172" s="2">
        <f t="shared" si="408"/>
        <v>0</v>
      </c>
      <c r="M1172" s="2">
        <f t="shared" si="409"/>
        <v>2.6096033402922769E-2</v>
      </c>
      <c r="N1172" s="63">
        <v>509</v>
      </c>
      <c r="O1172" s="63">
        <v>424</v>
      </c>
      <c r="P1172" s="63"/>
      <c r="Q1172" s="8">
        <v>22</v>
      </c>
      <c r="R1172" s="8">
        <v>1</v>
      </c>
      <c r="S1172" s="8">
        <v>0</v>
      </c>
      <c r="U1172" s="63"/>
      <c r="V1172" s="63"/>
      <c r="W1172" s="63">
        <f t="shared" si="410"/>
        <v>2</v>
      </c>
      <c r="X1172" s="63"/>
      <c r="Y1172" s="63"/>
      <c r="Z1172" s="63"/>
      <c r="AA1172" s="63"/>
      <c r="AB1172" s="63"/>
      <c r="AN1172" t="str">
        <f t="shared" si="400"/>
        <v>Greenville</v>
      </c>
      <c r="AO1172" t="s">
        <v>1169</v>
      </c>
      <c r="AP1172">
        <v>2</v>
      </c>
      <c r="AQ1172">
        <v>2</v>
      </c>
      <c r="AR1172" s="111">
        <v>33</v>
      </c>
      <c r="AS1172" s="113">
        <v>11</v>
      </c>
      <c r="AT1172" s="113">
        <v>50</v>
      </c>
      <c r="AU1172" s="117">
        <v>31940</v>
      </c>
      <c r="AV1172" s="117">
        <f t="shared" si="402"/>
        <v>33011</v>
      </c>
      <c r="AW1172" t="s">
        <v>1480</v>
      </c>
      <c r="AX1172">
        <f t="shared" si="411"/>
        <v>3331940</v>
      </c>
      <c r="BC1172">
        <v>6.87</v>
      </c>
      <c r="BD1172">
        <v>0</v>
      </c>
      <c r="BE1172">
        <v>6.87</v>
      </c>
      <c r="BH1172" s="123">
        <f t="shared" si="397"/>
        <v>0.53100000000000003</v>
      </c>
      <c r="BI1172" s="123">
        <f t="shared" si="398"/>
        <v>0</v>
      </c>
      <c r="BJ1172">
        <f t="shared" si="399"/>
        <v>0</v>
      </c>
      <c r="BM1172">
        <v>0</v>
      </c>
      <c r="BN1172">
        <v>2</v>
      </c>
    </row>
    <row r="1173" spans="1:66" hidden="1" outlineLevel="1">
      <c r="A1173" t="s">
        <v>2497</v>
      </c>
      <c r="B1173" s="8" t="s">
        <v>1808</v>
      </c>
      <c r="C1173" s="1">
        <f t="shared" si="403"/>
        <v>299</v>
      </c>
      <c r="D1173" s="5">
        <f>IF(N1173&gt;0, RANK(N1173,(N1173:P1173,Q1173:AE1173)),0)</f>
        <v>2</v>
      </c>
      <c r="E1173" s="5">
        <f>IF(O1173&gt;0,RANK(O1173,(N1173:P1173,Q1173:AE1173)),0)</f>
        <v>1</v>
      </c>
      <c r="F1173" s="5">
        <f t="shared" si="404"/>
        <v>0</v>
      </c>
      <c r="G1173" s="1">
        <f t="shared" si="405"/>
        <v>16</v>
      </c>
      <c r="H1173" s="2">
        <f t="shared" si="401"/>
        <v>5.3511705685618728E-2</v>
      </c>
      <c r="I1173" s="6"/>
      <c r="J1173" s="2">
        <f t="shared" si="406"/>
        <v>0.46488294314381273</v>
      </c>
      <c r="K1173" s="2">
        <f t="shared" si="407"/>
        <v>0.51839464882943143</v>
      </c>
      <c r="L1173" s="2">
        <f t="shared" si="408"/>
        <v>0</v>
      </c>
      <c r="M1173" s="2">
        <f t="shared" si="409"/>
        <v>1.6722408026755842E-2</v>
      </c>
      <c r="N1173" s="63">
        <v>139</v>
      </c>
      <c r="O1173" s="63">
        <v>155</v>
      </c>
      <c r="P1173" s="63"/>
      <c r="Q1173" s="8">
        <v>4</v>
      </c>
      <c r="R1173" s="8">
        <v>0</v>
      </c>
      <c r="S1173" s="8">
        <v>0</v>
      </c>
      <c r="U1173" s="63"/>
      <c r="V1173" s="63"/>
      <c r="W1173" s="63">
        <f t="shared" si="410"/>
        <v>1</v>
      </c>
      <c r="X1173" s="63"/>
      <c r="Y1173" s="63"/>
      <c r="Z1173" s="63"/>
      <c r="AA1173" s="63"/>
      <c r="AB1173" s="63"/>
      <c r="AN1173" t="str">
        <f t="shared" si="400"/>
        <v>Groton</v>
      </c>
      <c r="AO1173" t="s">
        <v>2273</v>
      </c>
      <c r="AP1173">
        <v>2</v>
      </c>
      <c r="AQ1173">
        <v>2</v>
      </c>
      <c r="AR1173" s="111">
        <v>33</v>
      </c>
      <c r="AS1173" s="113">
        <v>9</v>
      </c>
      <c r="AT1173" s="113">
        <v>80</v>
      </c>
      <c r="AU1173" s="117">
        <v>32180</v>
      </c>
      <c r="AV1173" s="117">
        <f t="shared" si="402"/>
        <v>33009</v>
      </c>
      <c r="AW1173" t="s">
        <v>1480</v>
      </c>
      <c r="AX1173">
        <f t="shared" si="411"/>
        <v>3332180</v>
      </c>
      <c r="BC1173">
        <v>40.82</v>
      </c>
      <c r="BD1173">
        <v>0.05</v>
      </c>
      <c r="BE1173">
        <v>40.78</v>
      </c>
      <c r="BH1173" s="123">
        <f t="shared" si="397"/>
        <v>0</v>
      </c>
      <c r="BI1173" s="123">
        <f t="shared" si="398"/>
        <v>0.51800000000000002</v>
      </c>
      <c r="BJ1173">
        <f t="shared" si="399"/>
        <v>0</v>
      </c>
      <c r="BM1173">
        <v>1</v>
      </c>
      <c r="BN1173">
        <v>0</v>
      </c>
    </row>
    <row r="1174" spans="1:66" hidden="1" outlineLevel="1">
      <c r="A1174" t="s">
        <v>1109</v>
      </c>
      <c r="B1174" s="8" t="s">
        <v>1808</v>
      </c>
      <c r="C1174" s="1">
        <f t="shared" si="403"/>
        <v>126</v>
      </c>
      <c r="D1174" s="5">
        <f>IF(N1174&gt;0, RANK(N1174,(N1174:P1174,Q1174:AE1174)),0)</f>
        <v>2</v>
      </c>
      <c r="E1174" s="5">
        <f>IF(O1174&gt;0,RANK(O1174,(N1174:P1174,Q1174:AE1174)),0)</f>
        <v>1</v>
      </c>
      <c r="F1174" s="5">
        <f t="shared" si="404"/>
        <v>0</v>
      </c>
      <c r="G1174" s="1">
        <f t="shared" si="405"/>
        <v>70</v>
      </c>
      <c r="H1174" s="2">
        <f t="shared" si="401"/>
        <v>0.55555555555555558</v>
      </c>
      <c r="I1174" s="6"/>
      <c r="J1174" s="2">
        <f t="shared" si="406"/>
        <v>0.22222222222222221</v>
      </c>
      <c r="K1174" s="2">
        <f t="shared" si="407"/>
        <v>0.77777777777777779</v>
      </c>
      <c r="L1174" s="2">
        <f t="shared" si="408"/>
        <v>0</v>
      </c>
      <c r="M1174" s="2">
        <f t="shared" si="409"/>
        <v>0</v>
      </c>
      <c r="N1174" s="63">
        <v>28</v>
      </c>
      <c r="O1174" s="63">
        <v>98</v>
      </c>
      <c r="P1174" s="63"/>
      <c r="Q1174" s="8">
        <v>0</v>
      </c>
      <c r="R1174" s="8">
        <v>0</v>
      </c>
      <c r="S1174" s="8">
        <v>0</v>
      </c>
      <c r="U1174" s="63"/>
      <c r="V1174" s="63"/>
      <c r="W1174" s="63">
        <f t="shared" si="410"/>
        <v>0</v>
      </c>
      <c r="X1174" s="63"/>
      <c r="Y1174" s="63"/>
      <c r="Z1174" s="63"/>
      <c r="AA1174" s="63"/>
      <c r="AB1174" s="63"/>
      <c r="AN1174" t="str">
        <f t="shared" si="400"/>
        <v>Hale's Location</v>
      </c>
      <c r="AO1174" t="s">
        <v>1684</v>
      </c>
      <c r="AP1174">
        <v>1</v>
      </c>
      <c r="AQ1174">
        <v>1</v>
      </c>
      <c r="AR1174" s="111">
        <v>33</v>
      </c>
      <c r="AS1174" s="113">
        <v>3</v>
      </c>
      <c r="AT1174" s="113">
        <v>45</v>
      </c>
      <c r="AU1174" s="117">
        <v>32500</v>
      </c>
      <c r="AV1174" s="117">
        <f t="shared" si="402"/>
        <v>33003</v>
      </c>
      <c r="AW1174" t="s">
        <v>680</v>
      </c>
      <c r="AX1174">
        <f t="shared" si="411"/>
        <v>3332500</v>
      </c>
      <c r="BC1174">
        <v>2.4300000000000002</v>
      </c>
      <c r="BD1174">
        <v>0</v>
      </c>
      <c r="BE1174">
        <v>2.4300000000000002</v>
      </c>
      <c r="BH1174" s="123">
        <f t="shared" si="397"/>
        <v>0</v>
      </c>
      <c r="BI1174" s="123">
        <f t="shared" si="398"/>
        <v>0.77700000000000002</v>
      </c>
      <c r="BJ1174">
        <f t="shared" si="399"/>
        <v>0</v>
      </c>
      <c r="BM1174">
        <v>0</v>
      </c>
      <c r="BN1174">
        <v>0</v>
      </c>
    </row>
    <row r="1175" spans="1:66" hidden="1" outlineLevel="1">
      <c r="A1175" t="s">
        <v>2833</v>
      </c>
      <c r="B1175" s="8" t="s">
        <v>1808</v>
      </c>
      <c r="C1175" s="1">
        <f t="shared" si="403"/>
        <v>5295</v>
      </c>
      <c r="D1175" s="5">
        <f>IF(N1175&gt;0, RANK(N1175,(N1175:P1175,Q1175:AE1175)),0)</f>
        <v>2</v>
      </c>
      <c r="E1175" s="5">
        <f>IF(O1175&gt;0,RANK(O1175,(N1175:P1175,Q1175:AE1175)),0)</f>
        <v>1</v>
      </c>
      <c r="F1175" s="5">
        <f t="shared" si="404"/>
        <v>0</v>
      </c>
      <c r="G1175" s="1">
        <f t="shared" si="405"/>
        <v>1205</v>
      </c>
      <c r="H1175" s="2">
        <f t="shared" si="401"/>
        <v>0.22757318224740322</v>
      </c>
      <c r="I1175" s="6"/>
      <c r="J1175" s="2">
        <f t="shared" si="406"/>
        <v>0.37998111425873465</v>
      </c>
      <c r="K1175" s="2">
        <f t="shared" si="407"/>
        <v>0.6075542965061379</v>
      </c>
      <c r="L1175" s="2">
        <f t="shared" si="408"/>
        <v>0</v>
      </c>
      <c r="M1175" s="2">
        <f t="shared" si="409"/>
        <v>1.2464589235127499E-2</v>
      </c>
      <c r="N1175" s="63">
        <v>2012</v>
      </c>
      <c r="O1175" s="63">
        <v>3217</v>
      </c>
      <c r="P1175" s="63"/>
      <c r="Q1175" s="8">
        <v>45</v>
      </c>
      <c r="R1175" s="8">
        <v>3</v>
      </c>
      <c r="S1175" s="8">
        <v>4</v>
      </c>
      <c r="U1175" s="63"/>
      <c r="V1175" s="63"/>
      <c r="W1175" s="63">
        <f t="shared" si="410"/>
        <v>14</v>
      </c>
      <c r="X1175" s="63"/>
      <c r="Y1175" s="63"/>
      <c r="Z1175" s="63"/>
      <c r="AA1175" s="63"/>
      <c r="AB1175" s="63"/>
      <c r="AN1175" t="str">
        <f t="shared" si="400"/>
        <v>Hampstead</v>
      </c>
      <c r="AO1175" t="s">
        <v>2991</v>
      </c>
      <c r="AP1175">
        <v>1</v>
      </c>
      <c r="AQ1175">
        <v>1</v>
      </c>
      <c r="AR1175" s="111">
        <v>33</v>
      </c>
      <c r="AS1175" s="113">
        <v>15</v>
      </c>
      <c r="AT1175" s="113">
        <v>70</v>
      </c>
      <c r="AU1175" s="117">
        <v>32900</v>
      </c>
      <c r="AV1175" s="117">
        <f t="shared" si="402"/>
        <v>33015</v>
      </c>
      <c r="AW1175" t="s">
        <v>1480</v>
      </c>
      <c r="AX1175">
        <f t="shared" si="411"/>
        <v>3332900</v>
      </c>
      <c r="BC1175">
        <v>14.01</v>
      </c>
      <c r="BD1175">
        <v>0.69</v>
      </c>
      <c r="BE1175">
        <v>13.32</v>
      </c>
      <c r="BH1175" s="123">
        <f t="shared" si="397"/>
        <v>0</v>
      </c>
      <c r="BI1175" s="123">
        <f t="shared" si="398"/>
        <v>0.60699999999999998</v>
      </c>
      <c r="BJ1175">
        <f t="shared" si="399"/>
        <v>0</v>
      </c>
      <c r="BM1175">
        <v>7</v>
      </c>
      <c r="BN1175">
        <v>7</v>
      </c>
    </row>
    <row r="1176" spans="1:66" hidden="1" outlineLevel="1">
      <c r="A1176" t="s">
        <v>726</v>
      </c>
      <c r="B1176" s="8" t="s">
        <v>1808</v>
      </c>
      <c r="C1176" s="1">
        <f t="shared" si="403"/>
        <v>9702</v>
      </c>
      <c r="D1176" s="5">
        <f>IF(N1176&gt;0, RANK(N1176,(N1176:P1176,Q1176:AE1176)),0)</f>
        <v>1</v>
      </c>
      <c r="E1176" s="5">
        <f>IF(O1176&gt;0,RANK(O1176,(N1176:P1176,Q1176:AE1176)),0)</f>
        <v>2</v>
      </c>
      <c r="F1176" s="5">
        <f t="shared" si="404"/>
        <v>0</v>
      </c>
      <c r="G1176" s="1">
        <f t="shared" si="405"/>
        <v>101</v>
      </c>
      <c r="H1176" s="2">
        <f t="shared" si="401"/>
        <v>1.0410224695938981E-2</v>
      </c>
      <c r="I1176" s="6"/>
      <c r="J1176" s="2">
        <f t="shared" si="406"/>
        <v>0.4991754277468563</v>
      </c>
      <c r="K1176" s="2">
        <f t="shared" si="407"/>
        <v>0.48876520305091736</v>
      </c>
      <c r="L1176" s="2">
        <f t="shared" si="408"/>
        <v>0</v>
      </c>
      <c r="M1176" s="2">
        <f t="shared" si="409"/>
        <v>1.2059369202226333E-2</v>
      </c>
      <c r="N1176" s="63">
        <v>4843</v>
      </c>
      <c r="O1176" s="63">
        <v>4742</v>
      </c>
      <c r="P1176" s="63"/>
      <c r="Q1176" s="8">
        <v>76</v>
      </c>
      <c r="R1176" s="8">
        <v>2</v>
      </c>
      <c r="S1176" s="8">
        <v>9</v>
      </c>
      <c r="U1176" s="63"/>
      <c r="V1176" s="63"/>
      <c r="W1176" s="63">
        <f t="shared" si="410"/>
        <v>30</v>
      </c>
      <c r="X1176" s="63"/>
      <c r="Y1176" s="63"/>
      <c r="Z1176" s="63"/>
      <c r="AA1176" s="63"/>
      <c r="AB1176" s="63"/>
      <c r="AN1176" t="str">
        <f t="shared" si="400"/>
        <v>Hampton</v>
      </c>
      <c r="AO1176" t="s">
        <v>2991</v>
      </c>
      <c r="AP1176">
        <v>1</v>
      </c>
      <c r="AQ1176">
        <v>1</v>
      </c>
      <c r="AR1176" s="111">
        <v>33</v>
      </c>
      <c r="AS1176" s="113">
        <v>15</v>
      </c>
      <c r="AT1176" s="113">
        <v>75</v>
      </c>
      <c r="AU1176" s="117">
        <v>33060</v>
      </c>
      <c r="AV1176" s="117">
        <f t="shared" si="402"/>
        <v>33015</v>
      </c>
      <c r="AW1176" t="s">
        <v>1480</v>
      </c>
      <c r="AX1176">
        <f t="shared" si="411"/>
        <v>3333060</v>
      </c>
      <c r="BC1176">
        <v>14.58</v>
      </c>
      <c r="BD1176">
        <v>1.55</v>
      </c>
      <c r="BE1176">
        <v>13.03</v>
      </c>
      <c r="BH1176" s="123">
        <f t="shared" si="397"/>
        <v>0.499</v>
      </c>
      <c r="BI1176" s="123">
        <f t="shared" si="398"/>
        <v>0</v>
      </c>
      <c r="BJ1176">
        <f t="shared" si="399"/>
        <v>0</v>
      </c>
      <c r="BM1176">
        <v>16</v>
      </c>
      <c r="BN1176">
        <v>14</v>
      </c>
    </row>
    <row r="1177" spans="1:66" hidden="1" outlineLevel="1">
      <c r="A1177" t="s">
        <v>3047</v>
      </c>
      <c r="B1177" s="8" t="s">
        <v>1808</v>
      </c>
      <c r="C1177" s="1">
        <f t="shared" si="403"/>
        <v>1494</v>
      </c>
      <c r="D1177" s="5">
        <f>IF(N1177&gt;0, RANK(N1177,(N1177:P1177,Q1177:AE1177)),0)</f>
        <v>2</v>
      </c>
      <c r="E1177" s="5">
        <f>IF(O1177&gt;0,RANK(O1177,(N1177:P1177,Q1177:AE1177)),0)</f>
        <v>1</v>
      </c>
      <c r="F1177" s="5">
        <f t="shared" si="404"/>
        <v>0</v>
      </c>
      <c r="G1177" s="1">
        <f t="shared" si="405"/>
        <v>369</v>
      </c>
      <c r="H1177" s="2">
        <f t="shared" si="401"/>
        <v>0.24698795180722891</v>
      </c>
      <c r="I1177" s="6"/>
      <c r="J1177" s="2">
        <f t="shared" si="406"/>
        <v>0.36680053547523428</v>
      </c>
      <c r="K1177" s="2">
        <f t="shared" si="407"/>
        <v>0.61378848728246316</v>
      </c>
      <c r="L1177" s="2">
        <f t="shared" si="408"/>
        <v>0</v>
      </c>
      <c r="M1177" s="2">
        <f t="shared" si="409"/>
        <v>1.9410977242302563E-2</v>
      </c>
      <c r="N1177" s="63">
        <v>548</v>
      </c>
      <c r="O1177" s="63">
        <v>917</v>
      </c>
      <c r="P1177" s="63"/>
      <c r="Q1177" s="8">
        <v>14</v>
      </c>
      <c r="R1177" s="8">
        <v>0</v>
      </c>
      <c r="S1177" s="8">
        <v>13</v>
      </c>
      <c r="U1177" s="63"/>
      <c r="V1177" s="63"/>
      <c r="W1177" s="63">
        <f t="shared" si="410"/>
        <v>2</v>
      </c>
      <c r="X1177" s="63"/>
      <c r="Y1177" s="63"/>
      <c r="Z1177" s="63"/>
      <c r="AA1177" s="63"/>
      <c r="AB1177" s="63"/>
      <c r="AN1177" t="str">
        <f t="shared" si="400"/>
        <v>Hampton Falls</v>
      </c>
      <c r="AO1177" t="s">
        <v>2991</v>
      </c>
      <c r="AP1177">
        <v>1</v>
      </c>
      <c r="AQ1177">
        <v>1</v>
      </c>
      <c r="AR1177" s="111">
        <v>33</v>
      </c>
      <c r="AS1177" s="113">
        <v>15</v>
      </c>
      <c r="AT1177" s="113">
        <v>80</v>
      </c>
      <c r="AU1177" s="117">
        <v>33460</v>
      </c>
      <c r="AV1177" s="117">
        <f t="shared" si="402"/>
        <v>33015</v>
      </c>
      <c r="AW1177" t="s">
        <v>1480</v>
      </c>
      <c r="AX1177">
        <f t="shared" si="411"/>
        <v>3333460</v>
      </c>
      <c r="BC1177">
        <v>12.52</v>
      </c>
      <c r="BD1177">
        <v>0.3</v>
      </c>
      <c r="BE1177">
        <v>12.22</v>
      </c>
      <c r="BH1177" s="123">
        <f t="shared" ref="BH1177:BH1240" si="412">IF(D1177=1,ROUNDDOWN(J1177,3),0)</f>
        <v>0</v>
      </c>
      <c r="BI1177" s="123">
        <f t="shared" ref="BI1177:BI1240" si="413">IF(E1177=1,ROUNDDOWN(K1177,3),0)</f>
        <v>0.61299999999999999</v>
      </c>
      <c r="BJ1177">
        <f t="shared" ref="BJ1177:BJ1240" si="414">IF(BH1177=BI1177,ROUNDDOWN(BI1177*10,0),0)</f>
        <v>0</v>
      </c>
      <c r="BM1177">
        <v>1</v>
      </c>
      <c r="BN1177">
        <v>1</v>
      </c>
    </row>
    <row r="1178" spans="1:66" hidden="1" outlineLevel="1">
      <c r="A1178" t="s">
        <v>603</v>
      </c>
      <c r="B1178" s="8" t="s">
        <v>1808</v>
      </c>
      <c r="C1178" s="1">
        <f t="shared" si="403"/>
        <v>1221</v>
      </c>
      <c r="D1178" s="5">
        <f>IF(N1178&gt;0, RANK(N1178,(N1178:P1178,Q1178:AE1178)),0)</f>
        <v>1</v>
      </c>
      <c r="E1178" s="5">
        <f>IF(O1178&gt;0,RANK(O1178,(N1178:P1178,Q1178:AE1178)),0)</f>
        <v>2</v>
      </c>
      <c r="F1178" s="5">
        <f t="shared" si="404"/>
        <v>0</v>
      </c>
      <c r="G1178" s="1">
        <f t="shared" si="405"/>
        <v>273</v>
      </c>
      <c r="H1178" s="2">
        <f t="shared" si="401"/>
        <v>0.22358722358722358</v>
      </c>
      <c r="I1178" s="6"/>
      <c r="J1178" s="2">
        <f t="shared" si="406"/>
        <v>0.60442260442260443</v>
      </c>
      <c r="K1178" s="2">
        <f t="shared" si="407"/>
        <v>0.38083538083538082</v>
      </c>
      <c r="L1178" s="2">
        <f t="shared" si="408"/>
        <v>0</v>
      </c>
      <c r="M1178" s="2">
        <f t="shared" si="409"/>
        <v>1.4742014742014753E-2</v>
      </c>
      <c r="N1178" s="63">
        <v>738</v>
      </c>
      <c r="O1178" s="63">
        <v>465</v>
      </c>
      <c r="P1178" s="63"/>
      <c r="Q1178" s="8">
        <v>13</v>
      </c>
      <c r="R1178" s="8">
        <v>1</v>
      </c>
      <c r="S1178" s="8">
        <v>0</v>
      </c>
      <c r="U1178" s="63"/>
      <c r="V1178" s="63"/>
      <c r="W1178" s="63">
        <f t="shared" si="410"/>
        <v>4</v>
      </c>
      <c r="X1178" s="63"/>
      <c r="Y1178" s="63"/>
      <c r="Z1178" s="63"/>
      <c r="AA1178" s="63"/>
      <c r="AB1178" s="63"/>
      <c r="AN1178" t="str">
        <f t="shared" si="400"/>
        <v>Hancock</v>
      </c>
      <c r="AO1178" t="s">
        <v>1169</v>
      </c>
      <c r="AP1178">
        <v>2</v>
      </c>
      <c r="AQ1178">
        <v>2</v>
      </c>
      <c r="AR1178" s="111">
        <v>33</v>
      </c>
      <c r="AS1178" s="113">
        <v>11</v>
      </c>
      <c r="AT1178" s="113">
        <v>55</v>
      </c>
      <c r="AU1178" s="117">
        <v>33700</v>
      </c>
      <c r="AV1178" s="117">
        <f t="shared" si="402"/>
        <v>33011</v>
      </c>
      <c r="AW1178" t="s">
        <v>1480</v>
      </c>
      <c r="AX1178">
        <f t="shared" si="411"/>
        <v>3333700</v>
      </c>
      <c r="BC1178">
        <v>31.22</v>
      </c>
      <c r="BD1178">
        <v>1.25</v>
      </c>
      <c r="BE1178">
        <v>29.97</v>
      </c>
      <c r="BH1178" s="123">
        <f t="shared" si="412"/>
        <v>0.60399999999999998</v>
      </c>
      <c r="BI1178" s="123">
        <f t="shared" si="413"/>
        <v>0</v>
      </c>
      <c r="BJ1178">
        <f t="shared" si="414"/>
        <v>0</v>
      </c>
      <c r="BM1178">
        <v>3</v>
      </c>
      <c r="BN1178">
        <v>1</v>
      </c>
    </row>
    <row r="1179" spans="1:66" hidden="1" outlineLevel="1">
      <c r="A1179" t="s">
        <v>700</v>
      </c>
      <c r="B1179" s="8" t="s">
        <v>1808</v>
      </c>
      <c r="C1179" s="1">
        <f t="shared" si="403"/>
        <v>7295</v>
      </c>
      <c r="D1179" s="5">
        <f>IF(N1179&gt;0, RANK(N1179,(N1179:P1179,Q1179:AE1179)),0)</f>
        <v>1</v>
      </c>
      <c r="E1179" s="5">
        <f>IF(O1179&gt;0,RANK(O1179,(N1179:P1179,Q1179:AE1179)),0)</f>
        <v>2</v>
      </c>
      <c r="F1179" s="5">
        <f t="shared" si="404"/>
        <v>0</v>
      </c>
      <c r="G1179" s="1">
        <f t="shared" si="405"/>
        <v>3742</v>
      </c>
      <c r="H1179" s="2">
        <f t="shared" si="401"/>
        <v>0.51295407813570937</v>
      </c>
      <c r="I1179" s="6"/>
      <c r="J1179" s="2">
        <f t="shared" si="406"/>
        <v>0.74969156956819738</v>
      </c>
      <c r="K1179" s="2">
        <f t="shared" si="407"/>
        <v>0.23673749143248801</v>
      </c>
      <c r="L1179" s="2">
        <f t="shared" si="408"/>
        <v>0</v>
      </c>
      <c r="M1179" s="2">
        <f t="shared" si="409"/>
        <v>1.3570938999314608E-2</v>
      </c>
      <c r="N1179" s="63">
        <v>5469</v>
      </c>
      <c r="O1179" s="63">
        <v>1727</v>
      </c>
      <c r="P1179" s="63"/>
      <c r="Q1179" s="8">
        <v>69</v>
      </c>
      <c r="R1179" s="8">
        <v>16</v>
      </c>
      <c r="S1179" s="8">
        <v>2</v>
      </c>
      <c r="U1179" s="63"/>
      <c r="V1179" s="63"/>
      <c r="W1179" s="63">
        <f t="shared" si="410"/>
        <v>12</v>
      </c>
      <c r="X1179" s="63"/>
      <c r="Y1179" s="63"/>
      <c r="Z1179" s="63"/>
      <c r="AA1179" s="63"/>
      <c r="AB1179" s="63"/>
      <c r="AN1179" t="str">
        <f t="shared" ref="AN1179:AN1238" si="415">A1179</f>
        <v>Hanover</v>
      </c>
      <c r="AO1179" t="s">
        <v>2273</v>
      </c>
      <c r="AP1179">
        <v>2</v>
      </c>
      <c r="AQ1179">
        <v>2</v>
      </c>
      <c r="AR1179" s="111">
        <v>33</v>
      </c>
      <c r="AS1179" s="113">
        <v>9</v>
      </c>
      <c r="AT1179" s="113">
        <v>85</v>
      </c>
      <c r="AU1179" s="117">
        <v>33860</v>
      </c>
      <c r="AV1179" s="117">
        <f t="shared" si="402"/>
        <v>33009</v>
      </c>
      <c r="AW1179" t="s">
        <v>1480</v>
      </c>
      <c r="AX1179">
        <f t="shared" si="411"/>
        <v>3333860</v>
      </c>
      <c r="BC1179">
        <v>50.21</v>
      </c>
      <c r="BD1179">
        <v>1.1200000000000001</v>
      </c>
      <c r="BE1179">
        <v>49.09</v>
      </c>
      <c r="BH1179" s="123">
        <f t="shared" si="412"/>
        <v>0.749</v>
      </c>
      <c r="BI1179" s="123">
        <f t="shared" si="413"/>
        <v>0</v>
      </c>
      <c r="BJ1179">
        <f t="shared" si="414"/>
        <v>0</v>
      </c>
      <c r="BM1179">
        <v>7</v>
      </c>
      <c r="BN1179">
        <v>5</v>
      </c>
    </row>
    <row r="1180" spans="1:66" hidden="1" outlineLevel="1">
      <c r="A1180" t="s">
        <v>1890</v>
      </c>
      <c r="B1180" s="8" t="s">
        <v>1808</v>
      </c>
      <c r="C1180" s="1">
        <f t="shared" si="403"/>
        <v>694</v>
      </c>
      <c r="D1180" s="5">
        <f>IF(N1180&gt;0, RANK(N1180,(N1180:P1180,Q1180:AE1180)),0)</f>
        <v>1</v>
      </c>
      <c r="E1180" s="5">
        <f>IF(O1180&gt;0,RANK(O1180,(N1180:P1180,Q1180:AE1180)),0)</f>
        <v>2</v>
      </c>
      <c r="F1180" s="5">
        <f t="shared" si="404"/>
        <v>0</v>
      </c>
      <c r="G1180" s="1">
        <f t="shared" si="405"/>
        <v>270</v>
      </c>
      <c r="H1180" s="2">
        <f t="shared" si="401"/>
        <v>0.38904899135446686</v>
      </c>
      <c r="I1180" s="6"/>
      <c r="J1180" s="2">
        <f t="shared" si="406"/>
        <v>0.68876080691642649</v>
      </c>
      <c r="K1180" s="2">
        <f t="shared" si="407"/>
        <v>0.29971181556195964</v>
      </c>
      <c r="L1180" s="2">
        <f t="shared" si="408"/>
        <v>0</v>
      </c>
      <c r="M1180" s="2">
        <f t="shared" si="409"/>
        <v>1.1527377521613869E-2</v>
      </c>
      <c r="N1180" s="63">
        <v>478</v>
      </c>
      <c r="O1180" s="63">
        <v>208</v>
      </c>
      <c r="P1180" s="63"/>
      <c r="Q1180" s="8">
        <v>7</v>
      </c>
      <c r="R1180" s="8">
        <v>0</v>
      </c>
      <c r="S1180" s="8">
        <v>0</v>
      </c>
      <c r="U1180" s="63"/>
      <c r="V1180" s="63"/>
      <c r="W1180" s="63">
        <f t="shared" si="410"/>
        <v>1</v>
      </c>
      <c r="X1180" s="63"/>
      <c r="Y1180" s="63"/>
      <c r="Z1180" s="63"/>
      <c r="AA1180" s="63"/>
      <c r="AB1180" s="63"/>
      <c r="AN1180" t="str">
        <f t="shared" si="415"/>
        <v>Harrisville</v>
      </c>
      <c r="AO1180" t="s">
        <v>1471</v>
      </c>
      <c r="AP1180">
        <v>2</v>
      </c>
      <c r="AQ1180">
        <v>2</v>
      </c>
      <c r="AR1180" s="111">
        <v>33</v>
      </c>
      <c r="AS1180" s="113">
        <v>5</v>
      </c>
      <c r="AT1180" s="113">
        <v>30</v>
      </c>
      <c r="AU1180" s="117">
        <v>34420</v>
      </c>
      <c r="AV1180" s="117">
        <f t="shared" si="402"/>
        <v>33005</v>
      </c>
      <c r="AW1180" t="s">
        <v>1480</v>
      </c>
      <c r="AX1180">
        <f t="shared" si="411"/>
        <v>3334420</v>
      </c>
      <c r="BC1180">
        <v>20.25</v>
      </c>
      <c r="BD1180">
        <v>1.51</v>
      </c>
      <c r="BE1180">
        <v>18.739999999999998</v>
      </c>
      <c r="BH1180" s="123">
        <f t="shared" si="412"/>
        <v>0.68799999999999994</v>
      </c>
      <c r="BI1180" s="123">
        <f t="shared" si="413"/>
        <v>0</v>
      </c>
      <c r="BJ1180">
        <f t="shared" si="414"/>
        <v>0</v>
      </c>
      <c r="BM1180">
        <v>0</v>
      </c>
      <c r="BN1180">
        <v>1</v>
      </c>
    </row>
    <row r="1181" spans="1:66" hidden="1" outlineLevel="1">
      <c r="A1181" t="s">
        <v>1704</v>
      </c>
      <c r="B1181" s="8" t="s">
        <v>1808</v>
      </c>
      <c r="C1181" s="1">
        <f t="shared" si="403"/>
        <v>33</v>
      </c>
      <c r="D1181" s="5">
        <f>IF(N1181&gt;0, RANK(N1181,(N1181:P1181,Q1181:AE1181)),0)</f>
        <v>1</v>
      </c>
      <c r="E1181" s="5">
        <f>IF(O1181&gt;0,RANK(O1181,(N1181:P1181,Q1181:AE1181)),0)</f>
        <v>2</v>
      </c>
      <c r="F1181" s="5">
        <f t="shared" si="404"/>
        <v>0</v>
      </c>
      <c r="G1181" s="1">
        <f t="shared" si="405"/>
        <v>14</v>
      </c>
      <c r="H1181" s="2">
        <f t="shared" si="401"/>
        <v>0.42424242424242425</v>
      </c>
      <c r="I1181" s="6"/>
      <c r="J1181" s="2">
        <f t="shared" si="406"/>
        <v>0.69696969696969702</v>
      </c>
      <c r="K1181" s="2">
        <f t="shared" si="407"/>
        <v>0.27272727272727271</v>
      </c>
      <c r="L1181" s="2">
        <f t="shared" si="408"/>
        <v>0</v>
      </c>
      <c r="M1181" s="2">
        <f t="shared" si="409"/>
        <v>3.0303030303030276E-2</v>
      </c>
      <c r="N1181" s="63">
        <v>23</v>
      </c>
      <c r="O1181" s="63">
        <v>9</v>
      </c>
      <c r="P1181" s="63"/>
      <c r="Q1181" s="8">
        <v>0</v>
      </c>
      <c r="R1181" s="8">
        <v>0</v>
      </c>
      <c r="S1181" s="8">
        <v>1</v>
      </c>
      <c r="U1181" s="63"/>
      <c r="V1181" s="63"/>
      <c r="W1181" s="63">
        <f t="shared" si="410"/>
        <v>0</v>
      </c>
      <c r="X1181" s="63"/>
      <c r="Y1181" s="63"/>
      <c r="Z1181" s="63"/>
      <c r="AA1181" s="63"/>
      <c r="AB1181" s="63"/>
      <c r="AN1181" t="str">
        <f t="shared" si="415"/>
        <v>Hart's Location</v>
      </c>
      <c r="AO1181" t="s">
        <v>1684</v>
      </c>
      <c r="AP1181">
        <v>1</v>
      </c>
      <c r="AQ1181">
        <v>1</v>
      </c>
      <c r="AR1181" s="111">
        <v>33</v>
      </c>
      <c r="AS1181" s="113">
        <v>3</v>
      </c>
      <c r="AT1181" s="113">
        <v>50</v>
      </c>
      <c r="AU1181" s="117">
        <v>34500</v>
      </c>
      <c r="AV1181" s="117">
        <f t="shared" si="402"/>
        <v>33003</v>
      </c>
      <c r="AW1181" t="s">
        <v>1480</v>
      </c>
      <c r="AX1181">
        <f t="shared" si="411"/>
        <v>3334500</v>
      </c>
      <c r="BC1181">
        <v>18.600000000000001</v>
      </c>
      <c r="BD1181">
        <v>0</v>
      </c>
      <c r="BE1181">
        <v>18.600000000000001</v>
      </c>
      <c r="BH1181" s="123">
        <f t="shared" si="412"/>
        <v>0.69599999999999995</v>
      </c>
      <c r="BI1181" s="123">
        <f t="shared" si="413"/>
        <v>0</v>
      </c>
      <c r="BJ1181">
        <f t="shared" si="414"/>
        <v>0</v>
      </c>
      <c r="BM1181">
        <v>0</v>
      </c>
      <c r="BN1181">
        <v>0</v>
      </c>
    </row>
    <row r="1182" spans="1:66" hidden="1" outlineLevel="1">
      <c r="A1182" t="s">
        <v>1469</v>
      </c>
      <c r="B1182" s="8" t="s">
        <v>1808</v>
      </c>
      <c r="C1182" s="1">
        <f t="shared" si="403"/>
        <v>1989</v>
      </c>
      <c r="D1182" s="5">
        <f>IF(N1182&gt;0, RANK(N1182,(N1182:P1182,Q1182:AE1182)),0)</f>
        <v>2</v>
      </c>
      <c r="E1182" s="5">
        <f>IF(O1182&gt;0,RANK(O1182,(N1182:P1182,Q1182:AE1182)),0)</f>
        <v>1</v>
      </c>
      <c r="F1182" s="5">
        <f t="shared" si="404"/>
        <v>0</v>
      </c>
      <c r="G1182" s="1">
        <f t="shared" si="405"/>
        <v>1</v>
      </c>
      <c r="H1182" s="2">
        <f t="shared" si="401"/>
        <v>5.0276520864756154E-4</v>
      </c>
      <c r="I1182" s="6"/>
      <c r="J1182" s="2">
        <f t="shared" si="406"/>
        <v>0.48969331322272497</v>
      </c>
      <c r="K1182" s="2">
        <f t="shared" si="407"/>
        <v>0.49019607843137253</v>
      </c>
      <c r="L1182" s="2">
        <f t="shared" si="408"/>
        <v>0</v>
      </c>
      <c r="M1182" s="2">
        <f t="shared" si="409"/>
        <v>2.0110608345902448E-2</v>
      </c>
      <c r="N1182" s="63">
        <v>974</v>
      </c>
      <c r="O1182" s="63">
        <v>975</v>
      </c>
      <c r="P1182" s="63"/>
      <c r="Q1182" s="8">
        <v>27</v>
      </c>
      <c r="R1182" s="8">
        <v>0</v>
      </c>
      <c r="S1182" s="8">
        <v>1</v>
      </c>
      <c r="U1182" s="63"/>
      <c r="V1182" s="63"/>
      <c r="W1182" s="63">
        <f t="shared" si="410"/>
        <v>12</v>
      </c>
      <c r="X1182" s="63"/>
      <c r="Y1182" s="63"/>
      <c r="Z1182" s="63"/>
      <c r="AA1182" s="63"/>
      <c r="AB1182" s="63"/>
      <c r="AN1182" t="str">
        <f t="shared" si="415"/>
        <v>Haverhill</v>
      </c>
      <c r="AO1182" t="s">
        <v>2273</v>
      </c>
      <c r="AP1182">
        <v>2</v>
      </c>
      <c r="AQ1182">
        <v>2</v>
      </c>
      <c r="AR1182" s="111">
        <v>33</v>
      </c>
      <c r="AS1182" s="113">
        <v>9</v>
      </c>
      <c r="AT1182" s="113">
        <v>90</v>
      </c>
      <c r="AU1182" s="117">
        <v>34820</v>
      </c>
      <c r="AV1182" s="117">
        <f t="shared" si="402"/>
        <v>33009</v>
      </c>
      <c r="AW1182" t="s">
        <v>1480</v>
      </c>
      <c r="AX1182">
        <f t="shared" si="411"/>
        <v>3334820</v>
      </c>
      <c r="BC1182">
        <v>52.44</v>
      </c>
      <c r="BD1182">
        <v>1.36</v>
      </c>
      <c r="BE1182">
        <v>51.08</v>
      </c>
      <c r="BH1182" s="123">
        <f t="shared" si="412"/>
        <v>0</v>
      </c>
      <c r="BI1182" s="123">
        <f t="shared" si="413"/>
        <v>0.49</v>
      </c>
      <c r="BJ1182">
        <f t="shared" si="414"/>
        <v>0</v>
      </c>
      <c r="BM1182">
        <v>5</v>
      </c>
      <c r="BN1182">
        <v>7</v>
      </c>
    </row>
    <row r="1183" spans="1:66" hidden="1" outlineLevel="1">
      <c r="A1183" t="s">
        <v>984</v>
      </c>
      <c r="B1183" s="8" t="s">
        <v>1808</v>
      </c>
      <c r="C1183" s="1">
        <f t="shared" si="403"/>
        <v>397</v>
      </c>
      <c r="D1183" s="5">
        <f>IF(N1183&gt;0, RANK(N1183,(N1183:P1183,Q1183:AE1183)),0)</f>
        <v>2</v>
      </c>
      <c r="E1183" s="5">
        <f>IF(O1183&gt;0,RANK(O1183,(N1183:P1183,Q1183:AE1183)),0)</f>
        <v>1</v>
      </c>
      <c r="F1183" s="5">
        <f t="shared" si="404"/>
        <v>0</v>
      </c>
      <c r="G1183" s="1">
        <f t="shared" si="405"/>
        <v>51</v>
      </c>
      <c r="H1183" s="2">
        <f t="shared" si="401"/>
        <v>0.12846347607052896</v>
      </c>
      <c r="I1183" s="6"/>
      <c r="J1183" s="2">
        <f t="shared" si="406"/>
        <v>0.43073047858942065</v>
      </c>
      <c r="K1183" s="2">
        <f t="shared" si="407"/>
        <v>0.55919395465994959</v>
      </c>
      <c r="L1183" s="2">
        <f t="shared" si="408"/>
        <v>0</v>
      </c>
      <c r="M1183" s="2">
        <f t="shared" si="409"/>
        <v>1.0075566750629816E-2</v>
      </c>
      <c r="N1183" s="63">
        <v>171</v>
      </c>
      <c r="O1183" s="63">
        <v>222</v>
      </c>
      <c r="P1183" s="63"/>
      <c r="Q1183" s="8">
        <v>3</v>
      </c>
      <c r="R1183" s="8">
        <v>0</v>
      </c>
      <c r="S1183" s="8">
        <v>0</v>
      </c>
      <c r="U1183" s="63"/>
      <c r="V1183" s="63"/>
      <c r="W1183" s="63">
        <f t="shared" si="410"/>
        <v>1</v>
      </c>
      <c r="X1183" s="63"/>
      <c r="Y1183" s="63"/>
      <c r="Z1183" s="63"/>
      <c r="AA1183" s="63"/>
      <c r="AB1183" s="63"/>
      <c r="AN1183" t="str">
        <f t="shared" si="415"/>
        <v>Hebron</v>
      </c>
      <c r="AO1183" t="s">
        <v>2273</v>
      </c>
      <c r="AP1183">
        <v>2</v>
      </c>
      <c r="AQ1183">
        <v>2</v>
      </c>
      <c r="AR1183" s="111">
        <v>33</v>
      </c>
      <c r="AS1183" s="113">
        <v>9</v>
      </c>
      <c r="AT1183" s="113">
        <v>95</v>
      </c>
      <c r="AU1183" s="117">
        <v>35220</v>
      </c>
      <c r="AV1183" s="117">
        <f t="shared" si="402"/>
        <v>33009</v>
      </c>
      <c r="AW1183" t="s">
        <v>1480</v>
      </c>
      <c r="AX1183">
        <f t="shared" si="411"/>
        <v>3335220</v>
      </c>
      <c r="BC1183">
        <v>18.899999999999999</v>
      </c>
      <c r="BD1183">
        <v>2.06</v>
      </c>
      <c r="BE1183">
        <v>16.829999999999998</v>
      </c>
      <c r="BH1183" s="123">
        <f t="shared" si="412"/>
        <v>0</v>
      </c>
      <c r="BI1183" s="123">
        <f t="shared" si="413"/>
        <v>0.55900000000000005</v>
      </c>
      <c r="BJ1183">
        <f t="shared" si="414"/>
        <v>0</v>
      </c>
      <c r="BM1183">
        <v>0</v>
      </c>
      <c r="BN1183">
        <v>1</v>
      </c>
    </row>
    <row r="1184" spans="1:66" hidden="1" outlineLevel="1">
      <c r="A1184" t="s">
        <v>3031</v>
      </c>
      <c r="B1184" s="8" t="s">
        <v>1808</v>
      </c>
      <c r="C1184" s="1">
        <f t="shared" si="403"/>
        <v>2571</v>
      </c>
      <c r="D1184" s="5">
        <f>IF(N1184&gt;0, RANK(N1184,(N1184:P1184,Q1184:AE1184)),0)</f>
        <v>1</v>
      </c>
      <c r="E1184" s="5">
        <f>IF(O1184&gt;0,RANK(O1184,(N1184:P1184,Q1184:AE1184)),0)</f>
        <v>2</v>
      </c>
      <c r="F1184" s="5">
        <f t="shared" si="404"/>
        <v>0</v>
      </c>
      <c r="G1184" s="1">
        <f t="shared" si="405"/>
        <v>506</v>
      </c>
      <c r="H1184" s="2">
        <f t="shared" si="401"/>
        <v>0.19681057954103462</v>
      </c>
      <c r="I1184" s="6"/>
      <c r="J1184" s="2">
        <f t="shared" si="406"/>
        <v>0.5892648774795799</v>
      </c>
      <c r="K1184" s="2">
        <f t="shared" si="407"/>
        <v>0.3924542979385453</v>
      </c>
      <c r="L1184" s="2">
        <f t="shared" si="408"/>
        <v>0</v>
      </c>
      <c r="M1184" s="2">
        <f t="shared" si="409"/>
        <v>1.8280824581874799E-2</v>
      </c>
      <c r="N1184" s="63">
        <v>1515</v>
      </c>
      <c r="O1184" s="63">
        <v>1009</v>
      </c>
      <c r="P1184" s="63"/>
      <c r="Q1184" s="8">
        <v>35</v>
      </c>
      <c r="R1184" s="8">
        <v>2</v>
      </c>
      <c r="S1184" s="8">
        <v>2</v>
      </c>
      <c r="U1184" s="63"/>
      <c r="V1184" s="63"/>
      <c r="W1184" s="63">
        <f t="shared" si="410"/>
        <v>8</v>
      </c>
      <c r="X1184" s="63"/>
      <c r="Y1184" s="63"/>
      <c r="Z1184" s="63"/>
      <c r="AA1184" s="63"/>
      <c r="AB1184" s="63"/>
      <c r="AN1184" t="str">
        <f t="shared" si="415"/>
        <v>Henniker</v>
      </c>
      <c r="AO1184" t="s">
        <v>2509</v>
      </c>
      <c r="AP1184">
        <v>2</v>
      </c>
      <c r="AQ1184">
        <v>2</v>
      </c>
      <c r="AR1184" s="111">
        <v>33</v>
      </c>
      <c r="AS1184" s="113">
        <v>13</v>
      </c>
      <c r="AT1184" s="113">
        <v>65</v>
      </c>
      <c r="AU1184" s="117">
        <v>35540</v>
      </c>
      <c r="AV1184" s="117">
        <f t="shared" si="402"/>
        <v>33013</v>
      </c>
      <c r="AW1184" t="s">
        <v>1480</v>
      </c>
      <c r="AX1184">
        <f t="shared" si="411"/>
        <v>3335540</v>
      </c>
      <c r="BC1184">
        <v>44.81</v>
      </c>
      <c r="BD1184">
        <v>0.68</v>
      </c>
      <c r="BE1184">
        <v>44.13</v>
      </c>
      <c r="BH1184" s="123">
        <f t="shared" si="412"/>
        <v>0.58899999999999997</v>
      </c>
      <c r="BI1184" s="123">
        <f t="shared" si="413"/>
        <v>0</v>
      </c>
      <c r="BJ1184">
        <f t="shared" si="414"/>
        <v>0</v>
      </c>
      <c r="BM1184">
        <v>2</v>
      </c>
      <c r="BN1184">
        <v>6</v>
      </c>
    </row>
    <row r="1185" spans="1:66" hidden="1" outlineLevel="1">
      <c r="A1185" t="s">
        <v>1574</v>
      </c>
      <c r="B1185" s="8" t="s">
        <v>1808</v>
      </c>
      <c r="C1185" s="1">
        <f t="shared" si="403"/>
        <v>568</v>
      </c>
      <c r="D1185" s="5">
        <f>IF(N1185&gt;0, RANK(N1185,(N1185:P1185,Q1185:AE1185)),0)</f>
        <v>1</v>
      </c>
      <c r="E1185" s="5">
        <f>IF(O1185&gt;0,RANK(O1185,(N1185:P1185,Q1185:AE1185)),0)</f>
        <v>2</v>
      </c>
      <c r="F1185" s="5">
        <f t="shared" si="404"/>
        <v>0</v>
      </c>
      <c r="G1185" s="1">
        <f t="shared" si="405"/>
        <v>19</v>
      </c>
      <c r="H1185" s="2">
        <f t="shared" si="401"/>
        <v>3.345070422535211E-2</v>
      </c>
      <c r="I1185" s="6"/>
      <c r="J1185" s="2">
        <f t="shared" si="406"/>
        <v>0.50352112676056338</v>
      </c>
      <c r="K1185" s="2">
        <f t="shared" si="407"/>
        <v>0.47007042253521125</v>
      </c>
      <c r="L1185" s="2">
        <f t="shared" si="408"/>
        <v>0</v>
      </c>
      <c r="M1185" s="2">
        <f t="shared" si="409"/>
        <v>2.6408450704225372E-2</v>
      </c>
      <c r="N1185" s="63">
        <v>286</v>
      </c>
      <c r="O1185" s="63">
        <v>267</v>
      </c>
      <c r="P1185" s="63"/>
      <c r="Q1185" s="8">
        <v>8</v>
      </c>
      <c r="R1185" s="8">
        <v>2</v>
      </c>
      <c r="S1185" s="8">
        <v>1</v>
      </c>
      <c r="U1185" s="63"/>
      <c r="V1185" s="63"/>
      <c r="W1185" s="63">
        <f t="shared" si="410"/>
        <v>4</v>
      </c>
      <c r="X1185" s="63"/>
      <c r="Y1185" s="63"/>
      <c r="Z1185" s="63"/>
      <c r="AA1185" s="63"/>
      <c r="AB1185" s="63"/>
      <c r="AN1185" t="str">
        <f t="shared" si="415"/>
        <v>Hill</v>
      </c>
      <c r="AO1185" t="s">
        <v>2509</v>
      </c>
      <c r="AP1185">
        <v>2</v>
      </c>
      <c r="AQ1185">
        <v>2</v>
      </c>
      <c r="AR1185" s="111">
        <v>33</v>
      </c>
      <c r="AS1185" s="113">
        <v>13</v>
      </c>
      <c r="AT1185" s="113">
        <v>70</v>
      </c>
      <c r="AU1185" s="117">
        <v>35860</v>
      </c>
      <c r="AV1185" s="117">
        <f t="shared" si="402"/>
        <v>33013</v>
      </c>
      <c r="AW1185" t="s">
        <v>1480</v>
      </c>
      <c r="AX1185">
        <f t="shared" si="411"/>
        <v>3335860</v>
      </c>
      <c r="BC1185">
        <v>26.87</v>
      </c>
      <c r="BD1185">
        <v>0.16</v>
      </c>
      <c r="BE1185">
        <v>26.71</v>
      </c>
      <c r="BH1185" s="123">
        <f t="shared" si="412"/>
        <v>0.503</v>
      </c>
      <c r="BI1185" s="123">
        <f t="shared" si="413"/>
        <v>0</v>
      </c>
      <c r="BJ1185">
        <f t="shared" si="414"/>
        <v>0</v>
      </c>
      <c r="BM1185">
        <v>1</v>
      </c>
      <c r="BN1185">
        <v>3</v>
      </c>
    </row>
    <row r="1186" spans="1:66" hidden="1" outlineLevel="1">
      <c r="A1186" t="s">
        <v>1169</v>
      </c>
      <c r="B1186" s="8" t="s">
        <v>1808</v>
      </c>
      <c r="C1186" s="1">
        <f t="shared" si="403"/>
        <v>2773</v>
      </c>
      <c r="D1186" s="5">
        <f>IF(N1186&gt;0, RANK(N1186,(N1186:P1186,Q1186:AE1186)),0)</f>
        <v>1</v>
      </c>
      <c r="E1186" s="5">
        <f>IF(O1186&gt;0,RANK(O1186,(N1186:P1186,Q1186:AE1186)),0)</f>
        <v>2</v>
      </c>
      <c r="F1186" s="5">
        <f t="shared" si="404"/>
        <v>0</v>
      </c>
      <c r="G1186" s="1">
        <f t="shared" si="405"/>
        <v>277</v>
      </c>
      <c r="H1186" s="2">
        <f t="shared" si="401"/>
        <v>9.9891813919942299E-2</v>
      </c>
      <c r="I1186" s="6"/>
      <c r="J1186" s="2">
        <f t="shared" si="406"/>
        <v>0.53732419761990624</v>
      </c>
      <c r="K1186" s="2">
        <f t="shared" si="407"/>
        <v>0.43743238369996396</v>
      </c>
      <c r="L1186" s="2">
        <f t="shared" si="408"/>
        <v>0</v>
      </c>
      <c r="M1186" s="2">
        <f t="shared" si="409"/>
        <v>2.5243418680129803E-2</v>
      </c>
      <c r="N1186" s="63">
        <v>1490</v>
      </c>
      <c r="O1186" s="63">
        <v>1213</v>
      </c>
      <c r="P1186" s="63"/>
      <c r="Q1186" s="8">
        <v>47</v>
      </c>
      <c r="R1186" s="8">
        <v>3</v>
      </c>
      <c r="S1186" s="8">
        <v>3</v>
      </c>
      <c r="U1186" s="63"/>
      <c r="V1186" s="63"/>
      <c r="W1186" s="63">
        <f t="shared" si="410"/>
        <v>17</v>
      </c>
      <c r="X1186" s="63"/>
      <c r="Y1186" s="63"/>
      <c r="Z1186" s="63"/>
      <c r="AA1186" s="63"/>
      <c r="AB1186" s="63"/>
      <c r="AN1186" t="str">
        <f t="shared" si="415"/>
        <v>Hillsborough</v>
      </c>
      <c r="AO1186" t="s">
        <v>1169</v>
      </c>
      <c r="AP1186">
        <v>2</v>
      </c>
      <c r="AQ1186">
        <v>2</v>
      </c>
      <c r="AR1186" s="111">
        <v>33</v>
      </c>
      <c r="AS1186" s="113">
        <v>11</v>
      </c>
      <c r="AT1186" s="113">
        <v>60</v>
      </c>
      <c r="AU1186" s="117">
        <v>36180</v>
      </c>
      <c r="AV1186" s="117">
        <f t="shared" si="402"/>
        <v>33011</v>
      </c>
      <c r="AW1186" t="s">
        <v>1480</v>
      </c>
      <c r="AX1186">
        <f t="shared" si="411"/>
        <v>3336180</v>
      </c>
      <c r="BC1186">
        <v>44.63</v>
      </c>
      <c r="BD1186">
        <v>1</v>
      </c>
      <c r="BE1186">
        <v>43.63</v>
      </c>
      <c r="BH1186" s="123">
        <f t="shared" si="412"/>
        <v>0.53700000000000003</v>
      </c>
      <c r="BI1186" s="123">
        <f t="shared" si="413"/>
        <v>0</v>
      </c>
      <c r="BJ1186">
        <f t="shared" si="414"/>
        <v>0</v>
      </c>
      <c r="BM1186">
        <v>2</v>
      </c>
      <c r="BN1186">
        <v>15</v>
      </c>
    </row>
    <row r="1187" spans="1:66" hidden="1" outlineLevel="1">
      <c r="A1187" t="s">
        <v>1680</v>
      </c>
      <c r="B1187" s="8" t="s">
        <v>1808</v>
      </c>
      <c r="C1187" s="1">
        <f t="shared" si="403"/>
        <v>1771</v>
      </c>
      <c r="D1187" s="5">
        <f>IF(N1187&gt;0, RANK(N1187,(N1187:P1187,Q1187:AE1187)),0)</f>
        <v>1</v>
      </c>
      <c r="E1187" s="5">
        <f>IF(O1187&gt;0,RANK(O1187,(N1187:P1187,Q1187:AE1187)),0)</f>
        <v>2</v>
      </c>
      <c r="F1187" s="5">
        <f t="shared" si="404"/>
        <v>0</v>
      </c>
      <c r="G1187" s="1">
        <f t="shared" si="405"/>
        <v>723</v>
      </c>
      <c r="H1187" s="2">
        <f t="shared" si="401"/>
        <v>0.40824392998306042</v>
      </c>
      <c r="I1187" s="6"/>
      <c r="J1187" s="2">
        <f t="shared" si="406"/>
        <v>0.69282891022021453</v>
      </c>
      <c r="K1187" s="2">
        <f t="shared" si="407"/>
        <v>0.28458498023715417</v>
      </c>
      <c r="L1187" s="2">
        <f t="shared" si="408"/>
        <v>0</v>
      </c>
      <c r="M1187" s="2">
        <f t="shared" si="409"/>
        <v>2.2586109542631294E-2</v>
      </c>
      <c r="N1187" s="63">
        <v>1227</v>
      </c>
      <c r="O1187" s="63">
        <v>504</v>
      </c>
      <c r="P1187" s="63"/>
      <c r="Q1187" s="8">
        <v>28</v>
      </c>
      <c r="R1187" s="8">
        <v>0</v>
      </c>
      <c r="S1187" s="8">
        <v>3</v>
      </c>
      <c r="U1187" s="63"/>
      <c r="V1187" s="63"/>
      <c r="W1187" s="63">
        <f t="shared" si="410"/>
        <v>9</v>
      </c>
      <c r="X1187" s="63"/>
      <c r="Y1187" s="63"/>
      <c r="Z1187" s="63"/>
      <c r="AA1187" s="63"/>
      <c r="AB1187" s="63"/>
      <c r="AN1187" t="str">
        <f t="shared" si="415"/>
        <v>Hinsdale</v>
      </c>
      <c r="AO1187" t="s">
        <v>1471</v>
      </c>
      <c r="AP1187">
        <v>2</v>
      </c>
      <c r="AQ1187">
        <v>2</v>
      </c>
      <c r="AR1187" s="111">
        <v>33</v>
      </c>
      <c r="AS1187" s="113">
        <v>5</v>
      </c>
      <c r="AT1187" s="113">
        <v>35</v>
      </c>
      <c r="AU1187" s="117">
        <v>36660</v>
      </c>
      <c r="AV1187" s="117">
        <f t="shared" si="402"/>
        <v>33005</v>
      </c>
      <c r="AW1187" t="s">
        <v>1480</v>
      </c>
      <c r="AX1187">
        <f t="shared" si="411"/>
        <v>3336660</v>
      </c>
      <c r="BC1187">
        <v>22.78</v>
      </c>
      <c r="BD1187">
        <v>2.1</v>
      </c>
      <c r="BE1187">
        <v>20.68</v>
      </c>
      <c r="BH1187" s="123">
        <f t="shared" si="412"/>
        <v>0.69199999999999995</v>
      </c>
      <c r="BI1187" s="123">
        <f t="shared" si="413"/>
        <v>0</v>
      </c>
      <c r="BJ1187">
        <f t="shared" si="414"/>
        <v>0</v>
      </c>
      <c r="BM1187">
        <v>5</v>
      </c>
      <c r="BN1187">
        <v>4</v>
      </c>
    </row>
    <row r="1188" spans="1:66" hidden="1" outlineLevel="1">
      <c r="A1188" t="s">
        <v>1338</v>
      </c>
      <c r="B1188" s="8" t="s">
        <v>1808</v>
      </c>
      <c r="C1188" s="1">
        <f t="shared" si="403"/>
        <v>1317</v>
      </c>
      <c r="D1188" s="5">
        <f>IF(N1188&gt;0, RANK(N1188,(N1188:P1188,Q1188:AE1188)),0)</f>
        <v>1</v>
      </c>
      <c r="E1188" s="5">
        <f>IF(O1188&gt;0,RANK(O1188,(N1188:P1188,Q1188:AE1188)),0)</f>
        <v>2</v>
      </c>
      <c r="F1188" s="5">
        <f t="shared" si="404"/>
        <v>0</v>
      </c>
      <c r="G1188" s="1">
        <f t="shared" si="405"/>
        <v>208</v>
      </c>
      <c r="H1188" s="2">
        <f t="shared" ref="H1188:H1251" si="416">IF(C1188&gt;0,G1188/C1188,0)</f>
        <v>0.15793470007593013</v>
      </c>
      <c r="I1188" s="6"/>
      <c r="J1188" s="2">
        <f t="shared" si="406"/>
        <v>0.57327258921791946</v>
      </c>
      <c r="K1188" s="2">
        <f t="shared" si="407"/>
        <v>0.41533788914198938</v>
      </c>
      <c r="L1188" s="2">
        <f t="shared" si="408"/>
        <v>0</v>
      </c>
      <c r="M1188" s="2">
        <f t="shared" si="409"/>
        <v>1.138952164009116E-2</v>
      </c>
      <c r="N1188" s="63">
        <v>755</v>
      </c>
      <c r="O1188" s="63">
        <v>547</v>
      </c>
      <c r="P1188" s="63"/>
      <c r="Q1188" s="8">
        <v>10</v>
      </c>
      <c r="R1188" s="8">
        <v>1</v>
      </c>
      <c r="S1188" s="8">
        <v>3</v>
      </c>
      <c r="U1188" s="63"/>
      <c r="V1188" s="63"/>
      <c r="W1188" s="63">
        <f t="shared" si="410"/>
        <v>1</v>
      </c>
      <c r="X1188" s="63"/>
      <c r="Y1188" s="63"/>
      <c r="Z1188" s="63"/>
      <c r="AA1188" s="63"/>
      <c r="AB1188" s="63"/>
      <c r="AN1188" t="str">
        <f t="shared" si="415"/>
        <v>Holderness</v>
      </c>
      <c r="AO1188" t="s">
        <v>2273</v>
      </c>
      <c r="AP1188">
        <v>2</v>
      </c>
      <c r="AQ1188">
        <v>2</v>
      </c>
      <c r="AR1188" s="111">
        <v>33</v>
      </c>
      <c r="AS1188" s="113">
        <v>9</v>
      </c>
      <c r="AT1188" s="113">
        <v>100</v>
      </c>
      <c r="AU1188" s="117">
        <v>36900</v>
      </c>
      <c r="AV1188" s="117">
        <f t="shared" si="402"/>
        <v>33009</v>
      </c>
      <c r="AW1188" t="s">
        <v>1480</v>
      </c>
      <c r="AX1188">
        <f t="shared" si="411"/>
        <v>3336900</v>
      </c>
      <c r="BC1188">
        <v>35.630000000000003</v>
      </c>
      <c r="BD1188">
        <v>5.25</v>
      </c>
      <c r="BE1188">
        <v>30.38</v>
      </c>
      <c r="BH1188" s="123">
        <f t="shared" si="412"/>
        <v>0.57299999999999995</v>
      </c>
      <c r="BI1188" s="123">
        <f t="shared" si="413"/>
        <v>0</v>
      </c>
      <c r="BJ1188">
        <f t="shared" si="414"/>
        <v>0</v>
      </c>
      <c r="BM1188">
        <v>0</v>
      </c>
      <c r="BN1188">
        <v>1</v>
      </c>
    </row>
    <row r="1189" spans="1:66" hidden="1" outlineLevel="1">
      <c r="A1189" t="s">
        <v>2300</v>
      </c>
      <c r="B1189" s="8" t="s">
        <v>1808</v>
      </c>
      <c r="C1189" s="1">
        <f t="shared" si="403"/>
        <v>5158</v>
      </c>
      <c r="D1189" s="5">
        <f>IF(N1189&gt;0, RANK(N1189,(N1189:P1189,Q1189:AE1189)),0)</f>
        <v>2</v>
      </c>
      <c r="E1189" s="5">
        <f>IF(O1189&gt;0,RANK(O1189,(N1189:P1189,Q1189:AE1189)),0)</f>
        <v>1</v>
      </c>
      <c r="F1189" s="5">
        <f t="shared" si="404"/>
        <v>0</v>
      </c>
      <c r="G1189" s="1">
        <f t="shared" si="405"/>
        <v>496</v>
      </c>
      <c r="H1189" s="2">
        <f t="shared" si="416"/>
        <v>9.6161302830554476E-2</v>
      </c>
      <c r="I1189" s="6"/>
      <c r="J1189" s="2">
        <f t="shared" si="406"/>
        <v>0.44377665761923224</v>
      </c>
      <c r="K1189" s="2">
        <f t="shared" si="407"/>
        <v>0.5399379604497867</v>
      </c>
      <c r="L1189" s="2">
        <f t="shared" si="408"/>
        <v>0</v>
      </c>
      <c r="M1189" s="2">
        <f t="shared" si="409"/>
        <v>1.6285381930981058E-2</v>
      </c>
      <c r="N1189" s="63">
        <v>2289</v>
      </c>
      <c r="O1189" s="63">
        <v>2785</v>
      </c>
      <c r="P1189" s="63"/>
      <c r="Q1189" s="8">
        <v>56</v>
      </c>
      <c r="R1189" s="8">
        <v>6</v>
      </c>
      <c r="S1189" s="8">
        <v>5</v>
      </c>
      <c r="U1189" s="63"/>
      <c r="V1189" s="63"/>
      <c r="W1189" s="63">
        <f t="shared" si="410"/>
        <v>17</v>
      </c>
      <c r="X1189" s="63"/>
      <c r="Y1189" s="63"/>
      <c r="Z1189" s="63"/>
      <c r="AA1189" s="63"/>
      <c r="AB1189" s="63"/>
      <c r="AN1189" t="str">
        <f t="shared" si="415"/>
        <v>Hollis</v>
      </c>
      <c r="AO1189" t="s">
        <v>1169</v>
      </c>
      <c r="AP1189">
        <v>2</v>
      </c>
      <c r="AQ1189">
        <v>2</v>
      </c>
      <c r="AR1189" s="111">
        <v>33</v>
      </c>
      <c r="AS1189" s="113">
        <v>11</v>
      </c>
      <c r="AT1189" s="113">
        <v>65</v>
      </c>
      <c r="AU1189" s="117">
        <v>37140</v>
      </c>
      <c r="AV1189" s="117">
        <f t="shared" si="402"/>
        <v>33011</v>
      </c>
      <c r="AW1189" t="s">
        <v>1480</v>
      </c>
      <c r="AX1189">
        <f t="shared" si="411"/>
        <v>3337140</v>
      </c>
      <c r="BC1189">
        <v>32.31</v>
      </c>
      <c r="BD1189">
        <v>0.56999999999999995</v>
      </c>
      <c r="BE1189">
        <v>31.75</v>
      </c>
      <c r="BH1189" s="123">
        <f t="shared" si="412"/>
        <v>0</v>
      </c>
      <c r="BI1189" s="123">
        <f t="shared" si="413"/>
        <v>0.53900000000000003</v>
      </c>
      <c r="BJ1189">
        <f t="shared" si="414"/>
        <v>0</v>
      </c>
      <c r="BM1189">
        <v>12</v>
      </c>
      <c r="BN1189">
        <v>5</v>
      </c>
    </row>
    <row r="1190" spans="1:66" hidden="1" outlineLevel="1">
      <c r="A1190" t="s">
        <v>2301</v>
      </c>
      <c r="B1190" s="8" t="s">
        <v>1808</v>
      </c>
      <c r="C1190" s="1">
        <f t="shared" si="403"/>
        <v>7369</v>
      </c>
      <c r="D1190" s="5">
        <f>IF(N1190&gt;0, RANK(N1190,(N1190:P1190,Q1190:AE1190)),0)</f>
        <v>2</v>
      </c>
      <c r="E1190" s="5">
        <f>IF(O1190&gt;0,RANK(O1190,(N1190:P1190,Q1190:AE1190)),0)</f>
        <v>1</v>
      </c>
      <c r="F1190" s="5">
        <f t="shared" si="404"/>
        <v>0</v>
      </c>
      <c r="G1190" s="1">
        <f t="shared" si="405"/>
        <v>649</v>
      </c>
      <c r="H1190" s="2">
        <f t="shared" si="416"/>
        <v>8.80716515130954E-2</v>
      </c>
      <c r="I1190" s="6"/>
      <c r="J1190" s="2">
        <f t="shared" si="406"/>
        <v>0.45040032568869587</v>
      </c>
      <c r="K1190" s="2">
        <f t="shared" si="407"/>
        <v>0.5384719772017913</v>
      </c>
      <c r="L1190" s="2">
        <f t="shared" si="408"/>
        <v>0</v>
      </c>
      <c r="M1190" s="2">
        <f t="shared" si="409"/>
        <v>1.112769710951278E-2</v>
      </c>
      <c r="N1190" s="63">
        <v>3319</v>
      </c>
      <c r="O1190" s="63">
        <v>3968</v>
      </c>
      <c r="P1190" s="63"/>
      <c r="Q1190" s="8">
        <v>62</v>
      </c>
      <c r="R1190" s="8">
        <v>3</v>
      </c>
      <c r="S1190" s="8">
        <v>8</v>
      </c>
      <c r="U1190" s="63"/>
      <c r="V1190" s="63"/>
      <c r="W1190" s="63">
        <f t="shared" si="410"/>
        <v>9</v>
      </c>
      <c r="X1190" s="63"/>
      <c r="Y1190" s="63"/>
      <c r="Z1190" s="63"/>
      <c r="AA1190" s="63"/>
      <c r="AB1190" s="63"/>
      <c r="AN1190" t="str">
        <f t="shared" si="415"/>
        <v>Hooksett</v>
      </c>
      <c r="AO1190" t="s">
        <v>2509</v>
      </c>
      <c r="AP1190">
        <v>1</v>
      </c>
      <c r="AQ1190">
        <v>1</v>
      </c>
      <c r="AR1190" s="111">
        <v>33</v>
      </c>
      <c r="AS1190" s="113">
        <v>13</v>
      </c>
      <c r="AT1190" s="113">
        <v>75</v>
      </c>
      <c r="AU1190" s="117">
        <v>37300</v>
      </c>
      <c r="AV1190" s="117">
        <f t="shared" si="402"/>
        <v>33013</v>
      </c>
      <c r="AW1190" t="s">
        <v>1480</v>
      </c>
      <c r="AX1190">
        <f t="shared" si="411"/>
        <v>3337300</v>
      </c>
      <c r="BC1190">
        <v>37.28</v>
      </c>
      <c r="BD1190">
        <v>1.05</v>
      </c>
      <c r="BE1190">
        <v>36.22</v>
      </c>
      <c r="BH1190" s="123">
        <f t="shared" si="412"/>
        <v>0</v>
      </c>
      <c r="BI1190" s="123">
        <f t="shared" si="413"/>
        <v>0.53800000000000003</v>
      </c>
      <c r="BJ1190">
        <f t="shared" si="414"/>
        <v>0</v>
      </c>
      <c r="BM1190">
        <v>8</v>
      </c>
      <c r="BN1190">
        <v>1</v>
      </c>
    </row>
    <row r="1191" spans="1:66" hidden="1" outlineLevel="1">
      <c r="A1191" s="8" t="s">
        <v>580</v>
      </c>
      <c r="B1191" s="8" t="s">
        <v>1808</v>
      </c>
      <c r="C1191" s="1">
        <f t="shared" si="403"/>
        <v>3779</v>
      </c>
      <c r="D1191" s="5">
        <f>IF(N1191&gt;0, RANK(N1191,(N1191:P1191,Q1191:AE1191)),0)</f>
        <v>1</v>
      </c>
      <c r="E1191" s="5">
        <f>IF(O1191&gt;0,RANK(O1191,(N1191:P1191,Q1191:AE1191)),0)</f>
        <v>2</v>
      </c>
      <c r="F1191" s="5">
        <f t="shared" si="404"/>
        <v>0</v>
      </c>
      <c r="G1191" s="1">
        <f t="shared" si="405"/>
        <v>793</v>
      </c>
      <c r="H1191" s="2">
        <f t="shared" si="416"/>
        <v>0.20984387404075153</v>
      </c>
      <c r="I1191" s="6"/>
      <c r="J1191" s="2">
        <f t="shared" si="406"/>
        <v>0.5991002910822969</v>
      </c>
      <c r="K1191" s="2">
        <f t="shared" si="407"/>
        <v>0.3892564170415454</v>
      </c>
      <c r="L1191" s="2">
        <f t="shared" si="408"/>
        <v>0</v>
      </c>
      <c r="M1191" s="2">
        <f t="shared" si="409"/>
        <v>1.1643291876157702E-2</v>
      </c>
      <c r="N1191" s="63">
        <v>2264</v>
      </c>
      <c r="O1191" s="63">
        <v>1471</v>
      </c>
      <c r="P1191" s="63"/>
      <c r="Q1191" s="8">
        <v>31</v>
      </c>
      <c r="R1191" s="8">
        <v>0</v>
      </c>
      <c r="S1191" s="8">
        <v>2</v>
      </c>
      <c r="U1191" s="63"/>
      <c r="V1191" s="63"/>
      <c r="W1191" s="63">
        <f t="shared" si="410"/>
        <v>11</v>
      </c>
      <c r="X1191" s="63"/>
      <c r="Y1191" s="63"/>
      <c r="Z1191" s="63"/>
      <c r="AA1191" s="63"/>
      <c r="AB1191" s="63"/>
      <c r="AN1191" t="str">
        <f t="shared" si="415"/>
        <v>Hopkinton</v>
      </c>
      <c r="AO1191" t="s">
        <v>2509</v>
      </c>
      <c r="AP1191">
        <v>2</v>
      </c>
      <c r="AQ1191">
        <v>2</v>
      </c>
      <c r="AR1191" s="111">
        <v>33</v>
      </c>
      <c r="AS1191" s="113">
        <v>13</v>
      </c>
      <c r="AT1191" s="113">
        <v>80</v>
      </c>
      <c r="AU1191" s="117">
        <v>37540</v>
      </c>
      <c r="AV1191" s="117">
        <f t="shared" ref="AV1191:AV1254" si="417">AR1191*1000+AS1191</f>
        <v>33013</v>
      </c>
      <c r="AW1191" t="s">
        <v>1480</v>
      </c>
      <c r="AX1191">
        <f t="shared" si="411"/>
        <v>3337540</v>
      </c>
      <c r="BC1191">
        <v>45.09</v>
      </c>
      <c r="BD1191">
        <v>1.8</v>
      </c>
      <c r="BE1191">
        <v>43.29</v>
      </c>
      <c r="BH1191" s="123">
        <f t="shared" si="412"/>
        <v>0.59899999999999998</v>
      </c>
      <c r="BI1191" s="123">
        <f t="shared" si="413"/>
        <v>0</v>
      </c>
      <c r="BJ1191">
        <f t="shared" si="414"/>
        <v>0</v>
      </c>
      <c r="BM1191">
        <v>2</v>
      </c>
      <c r="BN1191">
        <v>9</v>
      </c>
    </row>
    <row r="1192" spans="1:66" hidden="1" outlineLevel="1">
      <c r="A1192" t="s">
        <v>2112</v>
      </c>
      <c r="B1192" s="8" t="s">
        <v>1808</v>
      </c>
      <c r="C1192" s="1">
        <f t="shared" si="403"/>
        <v>12316</v>
      </c>
      <c r="D1192" s="5">
        <f>IF(N1192&gt;0, RANK(N1192,(N1192:P1192,Q1192:AE1192)),0)</f>
        <v>2</v>
      </c>
      <c r="E1192" s="5">
        <f>IF(O1192&gt;0,RANK(O1192,(N1192:P1192,Q1192:AE1192)),0)</f>
        <v>1</v>
      </c>
      <c r="F1192" s="5">
        <f t="shared" si="404"/>
        <v>0</v>
      </c>
      <c r="G1192" s="1">
        <f t="shared" si="405"/>
        <v>1232</v>
      </c>
      <c r="H1192" s="2">
        <f t="shared" si="416"/>
        <v>0.10003247807729783</v>
      </c>
      <c r="I1192" s="6"/>
      <c r="J1192" s="2">
        <f t="shared" si="406"/>
        <v>0.44259499837609612</v>
      </c>
      <c r="K1192" s="2">
        <f t="shared" si="407"/>
        <v>0.54262747645339393</v>
      </c>
      <c r="L1192" s="2">
        <f t="shared" si="408"/>
        <v>0</v>
      </c>
      <c r="M1192" s="2">
        <f t="shared" si="409"/>
        <v>1.4777525170509898E-2</v>
      </c>
      <c r="N1192" s="63">
        <v>5451</v>
      </c>
      <c r="O1192" s="63">
        <v>6683</v>
      </c>
      <c r="P1192" s="63"/>
      <c r="Q1192" s="8">
        <v>139</v>
      </c>
      <c r="R1192" s="8">
        <v>5</v>
      </c>
      <c r="S1192" s="8">
        <v>13</v>
      </c>
      <c r="U1192" s="63"/>
      <c r="V1192" s="63"/>
      <c r="W1192" s="63">
        <f t="shared" si="410"/>
        <v>25</v>
      </c>
      <c r="X1192" s="63"/>
      <c r="Y1192" s="63"/>
      <c r="Z1192" s="63"/>
      <c r="AA1192" s="63"/>
      <c r="AB1192" s="63"/>
      <c r="AN1192" t="str">
        <f t="shared" si="415"/>
        <v>Hudson</v>
      </c>
      <c r="AO1192" t="s">
        <v>1169</v>
      </c>
      <c r="AP1192">
        <v>2</v>
      </c>
      <c r="AQ1192">
        <v>2</v>
      </c>
      <c r="AR1192" s="111">
        <v>33</v>
      </c>
      <c r="AS1192" s="113">
        <v>11</v>
      </c>
      <c r="AT1192" s="113">
        <v>70</v>
      </c>
      <c r="AU1192" s="117">
        <v>37940</v>
      </c>
      <c r="AV1192" s="117">
        <f t="shared" si="417"/>
        <v>33011</v>
      </c>
      <c r="AW1192" t="s">
        <v>1480</v>
      </c>
      <c r="AX1192">
        <f t="shared" si="411"/>
        <v>3337940</v>
      </c>
      <c r="BC1192">
        <v>29.09</v>
      </c>
      <c r="BD1192">
        <v>0.82</v>
      </c>
      <c r="BE1192">
        <v>28.27</v>
      </c>
      <c r="BH1192" s="123">
        <f t="shared" si="412"/>
        <v>0</v>
      </c>
      <c r="BI1192" s="123">
        <f t="shared" si="413"/>
        <v>0.54200000000000004</v>
      </c>
      <c r="BJ1192">
        <f t="shared" si="414"/>
        <v>0</v>
      </c>
      <c r="BM1192">
        <v>14</v>
      </c>
      <c r="BN1192">
        <v>11</v>
      </c>
    </row>
    <row r="1193" spans="1:66" hidden="1" outlineLevel="1">
      <c r="A1193" t="s">
        <v>2939</v>
      </c>
      <c r="B1193" s="8" t="s">
        <v>1808</v>
      </c>
      <c r="C1193" s="1">
        <f t="shared" si="403"/>
        <v>691</v>
      </c>
      <c r="D1193" s="5">
        <f>IF(N1193&gt;0, RANK(N1193,(N1193:P1193,Q1193:AE1193)),0)</f>
        <v>1</v>
      </c>
      <c r="E1193" s="5">
        <f>IF(O1193&gt;0,RANK(O1193,(N1193:P1193,Q1193:AE1193)),0)</f>
        <v>2</v>
      </c>
      <c r="F1193" s="5">
        <f t="shared" si="404"/>
        <v>0</v>
      </c>
      <c r="G1193" s="1">
        <f t="shared" si="405"/>
        <v>164</v>
      </c>
      <c r="H1193" s="2">
        <f t="shared" si="416"/>
        <v>0.23733719247467439</v>
      </c>
      <c r="I1193" s="6"/>
      <c r="J1193" s="2">
        <f t="shared" si="406"/>
        <v>0.61215629522431259</v>
      </c>
      <c r="K1193" s="2">
        <f t="shared" si="407"/>
        <v>0.3748191027496382</v>
      </c>
      <c r="L1193" s="2">
        <f t="shared" si="408"/>
        <v>0</v>
      </c>
      <c r="M1193" s="2">
        <f t="shared" si="409"/>
        <v>1.3024602026049215E-2</v>
      </c>
      <c r="N1193" s="63">
        <v>423</v>
      </c>
      <c r="O1193" s="63">
        <v>259</v>
      </c>
      <c r="P1193" s="63"/>
      <c r="Q1193" s="8">
        <v>4</v>
      </c>
      <c r="R1193" s="8">
        <v>2</v>
      </c>
      <c r="S1193" s="8">
        <v>1</v>
      </c>
      <c r="U1193" s="63"/>
      <c r="V1193" s="63"/>
      <c r="W1193" s="63">
        <f t="shared" si="410"/>
        <v>2</v>
      </c>
      <c r="X1193" s="63"/>
      <c r="Y1193" s="63"/>
      <c r="Z1193" s="63"/>
      <c r="AA1193" s="63"/>
      <c r="AB1193" s="63"/>
      <c r="AN1193" t="str">
        <f t="shared" si="415"/>
        <v>Jackson</v>
      </c>
      <c r="AO1193" t="s">
        <v>1684</v>
      </c>
      <c r="AP1193">
        <v>1</v>
      </c>
      <c r="AQ1193">
        <v>1</v>
      </c>
      <c r="AR1193" s="111">
        <v>33</v>
      </c>
      <c r="AS1193" s="113">
        <v>3</v>
      </c>
      <c r="AT1193" s="113">
        <v>55</v>
      </c>
      <c r="AU1193" s="117">
        <v>38260</v>
      </c>
      <c r="AV1193" s="117">
        <f t="shared" si="417"/>
        <v>33003</v>
      </c>
      <c r="AW1193" t="s">
        <v>1480</v>
      </c>
      <c r="AX1193">
        <f t="shared" si="411"/>
        <v>3338260</v>
      </c>
      <c r="BC1193">
        <v>66.94</v>
      </c>
      <c r="BD1193">
        <v>0.01</v>
      </c>
      <c r="BE1193">
        <v>66.930000000000007</v>
      </c>
      <c r="BH1193" s="123">
        <f t="shared" si="412"/>
        <v>0.61199999999999999</v>
      </c>
      <c r="BI1193" s="123">
        <f t="shared" si="413"/>
        <v>0</v>
      </c>
      <c r="BJ1193">
        <f t="shared" si="414"/>
        <v>0</v>
      </c>
      <c r="BM1193">
        <v>2</v>
      </c>
      <c r="BN1193">
        <v>0</v>
      </c>
    </row>
    <row r="1194" spans="1:66" hidden="1" outlineLevel="1">
      <c r="A1194" t="s">
        <v>2302</v>
      </c>
      <c r="B1194" s="8" t="s">
        <v>1808</v>
      </c>
      <c r="C1194" s="1">
        <f t="shared" si="403"/>
        <v>2834</v>
      </c>
      <c r="D1194" s="5">
        <f>IF(N1194&gt;0, RANK(N1194,(N1194:P1194,Q1194:AE1194)),0)</f>
        <v>1</v>
      </c>
      <c r="E1194" s="5">
        <f>IF(O1194&gt;0,RANK(O1194,(N1194:P1194,Q1194:AE1194)),0)</f>
        <v>2</v>
      </c>
      <c r="F1194" s="5">
        <f t="shared" si="404"/>
        <v>0</v>
      </c>
      <c r="G1194" s="1">
        <f t="shared" si="405"/>
        <v>303</v>
      </c>
      <c r="H1194" s="2">
        <f t="shared" si="416"/>
        <v>0.10691601976005646</v>
      </c>
      <c r="I1194" s="6"/>
      <c r="J1194" s="2">
        <f t="shared" si="406"/>
        <v>0.5426958362738179</v>
      </c>
      <c r="K1194" s="2">
        <f t="shared" si="407"/>
        <v>0.43577981651376146</v>
      </c>
      <c r="L1194" s="2">
        <f t="shared" si="408"/>
        <v>0</v>
      </c>
      <c r="M1194" s="2">
        <f t="shared" si="409"/>
        <v>2.1524347212420636E-2</v>
      </c>
      <c r="N1194" s="63">
        <v>1538</v>
      </c>
      <c r="O1194" s="63">
        <v>1235</v>
      </c>
      <c r="P1194" s="63"/>
      <c r="Q1194" s="8">
        <v>38</v>
      </c>
      <c r="R1194" s="8">
        <v>3</v>
      </c>
      <c r="S1194" s="8">
        <v>4</v>
      </c>
      <c r="U1194" s="63"/>
      <c r="V1194" s="63"/>
      <c r="W1194" s="63">
        <f t="shared" si="410"/>
        <v>16</v>
      </c>
      <c r="X1194" s="63"/>
      <c r="Y1194" s="63"/>
      <c r="Z1194" s="63"/>
      <c r="AA1194" s="63"/>
      <c r="AB1194" s="63"/>
      <c r="AN1194" t="str">
        <f t="shared" si="415"/>
        <v>Jaffrey</v>
      </c>
      <c r="AO1194" t="s">
        <v>1471</v>
      </c>
      <c r="AP1194">
        <v>2</v>
      </c>
      <c r="AQ1194">
        <v>2</v>
      </c>
      <c r="AR1194" s="111">
        <v>33</v>
      </c>
      <c r="AS1194" s="113">
        <v>5</v>
      </c>
      <c r="AT1194" s="113">
        <v>40</v>
      </c>
      <c r="AU1194" s="117">
        <v>38500</v>
      </c>
      <c r="AV1194" s="117">
        <f t="shared" si="417"/>
        <v>33005</v>
      </c>
      <c r="AW1194" t="s">
        <v>1480</v>
      </c>
      <c r="AX1194">
        <f t="shared" si="411"/>
        <v>3338500</v>
      </c>
      <c r="BC1194">
        <v>40.03</v>
      </c>
      <c r="BD1194">
        <v>1.73</v>
      </c>
      <c r="BE1194">
        <v>38.299999999999997</v>
      </c>
      <c r="BH1194" s="123">
        <f t="shared" si="412"/>
        <v>0.54200000000000004</v>
      </c>
      <c r="BI1194" s="123">
        <f t="shared" si="413"/>
        <v>0</v>
      </c>
      <c r="BJ1194">
        <f t="shared" si="414"/>
        <v>0</v>
      </c>
      <c r="BM1194">
        <v>3</v>
      </c>
      <c r="BN1194">
        <v>13</v>
      </c>
    </row>
    <row r="1195" spans="1:66" hidden="1" outlineLevel="1">
      <c r="A1195" s="8" t="s">
        <v>1100</v>
      </c>
      <c r="B1195" s="8" t="s">
        <v>1808</v>
      </c>
      <c r="C1195" s="1">
        <f t="shared" si="403"/>
        <v>601</v>
      </c>
      <c r="D1195" s="5">
        <f>IF(N1195&gt;0, RANK(N1195,(N1195:P1195,Q1195:AE1195)),0)</f>
        <v>2</v>
      </c>
      <c r="E1195" s="5">
        <f>IF(O1195&gt;0,RANK(O1195,(N1195:P1195,Q1195:AE1195)),0)</f>
        <v>1</v>
      </c>
      <c r="F1195" s="5">
        <f t="shared" si="404"/>
        <v>0</v>
      </c>
      <c r="G1195" s="1">
        <f t="shared" si="405"/>
        <v>37</v>
      </c>
      <c r="H1195" s="2">
        <f t="shared" si="416"/>
        <v>6.156405990016639E-2</v>
      </c>
      <c r="I1195" s="6"/>
      <c r="J1195" s="2">
        <f t="shared" si="406"/>
        <v>0.45590682196339433</v>
      </c>
      <c r="K1195" s="2">
        <f t="shared" si="407"/>
        <v>0.51747088186356072</v>
      </c>
      <c r="L1195" s="2">
        <f t="shared" si="408"/>
        <v>0</v>
      </c>
      <c r="M1195" s="2">
        <f t="shared" si="409"/>
        <v>2.6622296173044901E-2</v>
      </c>
      <c r="N1195" s="63">
        <v>274</v>
      </c>
      <c r="O1195" s="63">
        <v>311</v>
      </c>
      <c r="P1195" s="63"/>
      <c r="Q1195" s="8">
        <v>8</v>
      </c>
      <c r="R1195" s="8">
        <v>0</v>
      </c>
      <c r="S1195" s="8">
        <v>3</v>
      </c>
      <c r="U1195" s="63"/>
      <c r="V1195" s="63"/>
      <c r="W1195" s="63">
        <f t="shared" si="410"/>
        <v>5</v>
      </c>
      <c r="X1195" s="63"/>
      <c r="Y1195" s="63"/>
      <c r="Z1195" s="63"/>
      <c r="AA1195" s="63"/>
      <c r="AB1195" s="63"/>
      <c r="AN1195" t="str">
        <f t="shared" si="415"/>
        <v>Jefferson</v>
      </c>
      <c r="AO1195" t="s">
        <v>445</v>
      </c>
      <c r="AP1195">
        <v>2</v>
      </c>
      <c r="AQ1195">
        <v>2</v>
      </c>
      <c r="AR1195" s="111">
        <v>33</v>
      </c>
      <c r="AS1195" s="113">
        <v>7</v>
      </c>
      <c r="AT1195" s="113">
        <v>110</v>
      </c>
      <c r="AU1195" s="117">
        <v>38820</v>
      </c>
      <c r="AV1195" s="117">
        <f t="shared" si="417"/>
        <v>33007</v>
      </c>
      <c r="AW1195" t="s">
        <v>1480</v>
      </c>
      <c r="AX1195">
        <f t="shared" si="411"/>
        <v>3338820</v>
      </c>
      <c r="BC1195">
        <v>50.38</v>
      </c>
      <c r="BD1195">
        <v>0.23</v>
      </c>
      <c r="BE1195">
        <v>50.16</v>
      </c>
      <c r="BH1195" s="123">
        <f t="shared" si="412"/>
        <v>0</v>
      </c>
      <c r="BI1195" s="123">
        <f t="shared" si="413"/>
        <v>0.51700000000000002</v>
      </c>
      <c r="BJ1195">
        <f t="shared" si="414"/>
        <v>0</v>
      </c>
      <c r="BM1195">
        <v>1</v>
      </c>
      <c r="BN1195">
        <v>4</v>
      </c>
    </row>
    <row r="1196" spans="1:66" hidden="1" outlineLevel="1">
      <c r="A1196" t="s">
        <v>2082</v>
      </c>
      <c r="B1196" s="8" t="s">
        <v>1808</v>
      </c>
      <c r="C1196" s="1">
        <f t="shared" si="403"/>
        <v>12579</v>
      </c>
      <c r="D1196" s="5">
        <f>IF(N1196&gt;0, RANK(N1196,(N1196:P1196,Q1196:AE1196)),0)</f>
        <v>1</v>
      </c>
      <c r="E1196" s="5">
        <f>IF(O1196&gt;0,RANK(O1196,(N1196:P1196,Q1196:AE1196)),0)</f>
        <v>2</v>
      </c>
      <c r="F1196" s="5">
        <f t="shared" si="404"/>
        <v>0</v>
      </c>
      <c r="G1196" s="1">
        <f t="shared" si="405"/>
        <v>5105</v>
      </c>
      <c r="H1196" s="2">
        <f t="shared" si="416"/>
        <v>0.40583512202877814</v>
      </c>
      <c r="I1196" s="6"/>
      <c r="J1196" s="2">
        <f t="shared" si="406"/>
        <v>0.69305986167421896</v>
      </c>
      <c r="K1196" s="2">
        <f t="shared" si="407"/>
        <v>0.28722473964544082</v>
      </c>
      <c r="L1196" s="2">
        <f t="shared" si="408"/>
        <v>0</v>
      </c>
      <c r="M1196" s="2">
        <f t="shared" si="409"/>
        <v>1.9715398680340224E-2</v>
      </c>
      <c r="N1196" s="63">
        <v>8718</v>
      </c>
      <c r="O1196" s="63">
        <v>3613</v>
      </c>
      <c r="P1196" s="63"/>
      <c r="Q1196" s="8">
        <v>182</v>
      </c>
      <c r="R1196" s="8">
        <v>16</v>
      </c>
      <c r="S1196" s="8">
        <v>6</v>
      </c>
      <c r="U1196" s="63"/>
      <c r="V1196" s="63"/>
      <c r="W1196" s="63">
        <f t="shared" si="410"/>
        <v>44</v>
      </c>
      <c r="X1196" s="63"/>
      <c r="Y1196" s="63"/>
      <c r="Z1196" s="63"/>
      <c r="AA1196" s="63"/>
      <c r="AB1196" s="63"/>
      <c r="AN1196" t="str">
        <f t="shared" si="415"/>
        <v>Keene</v>
      </c>
      <c r="AO1196" t="s">
        <v>1471</v>
      </c>
      <c r="AP1196">
        <v>2</v>
      </c>
      <c r="AQ1196">
        <v>2</v>
      </c>
      <c r="AR1196" s="111">
        <v>33</v>
      </c>
      <c r="AS1196" s="113">
        <v>5</v>
      </c>
      <c r="AT1196" s="113">
        <v>45</v>
      </c>
      <c r="AU1196" s="117">
        <v>39300</v>
      </c>
      <c r="AV1196" s="117">
        <f t="shared" si="417"/>
        <v>33005</v>
      </c>
      <c r="AW1196" t="s">
        <v>1257</v>
      </c>
      <c r="AX1196">
        <f t="shared" si="411"/>
        <v>3339300</v>
      </c>
      <c r="BC1196">
        <v>37.56</v>
      </c>
      <c r="BD1196">
        <v>0.25</v>
      </c>
      <c r="BE1196">
        <v>37.31</v>
      </c>
      <c r="BH1196" s="123">
        <f t="shared" si="412"/>
        <v>0.69299999999999995</v>
      </c>
      <c r="BI1196" s="123">
        <f t="shared" si="413"/>
        <v>0</v>
      </c>
      <c r="BJ1196">
        <f t="shared" si="414"/>
        <v>0</v>
      </c>
      <c r="BM1196">
        <v>18</v>
      </c>
      <c r="BN1196">
        <v>26</v>
      </c>
    </row>
    <row r="1197" spans="1:66" hidden="1" outlineLevel="1">
      <c r="A1197" t="s">
        <v>1745</v>
      </c>
      <c r="B1197" s="8" t="s">
        <v>1808</v>
      </c>
      <c r="C1197" s="1">
        <f t="shared" si="403"/>
        <v>1352</v>
      </c>
      <c r="D1197" s="5">
        <f>IF(N1197&gt;0, RANK(N1197,(N1197:P1197,Q1197:AE1197)),0)</f>
        <v>2</v>
      </c>
      <c r="E1197" s="5">
        <f>IF(O1197&gt;0,RANK(O1197,(N1197:P1197,Q1197:AE1197)),0)</f>
        <v>1</v>
      </c>
      <c r="F1197" s="5">
        <f t="shared" si="404"/>
        <v>0</v>
      </c>
      <c r="G1197" s="1">
        <f t="shared" si="405"/>
        <v>152</v>
      </c>
      <c r="H1197" s="2">
        <f t="shared" si="416"/>
        <v>0.11242603550295859</v>
      </c>
      <c r="I1197" s="6"/>
      <c r="J1197" s="2">
        <f t="shared" si="406"/>
        <v>0.43417159763313612</v>
      </c>
      <c r="K1197" s="2">
        <f t="shared" si="407"/>
        <v>0.54659763313609466</v>
      </c>
      <c r="L1197" s="2">
        <f t="shared" si="408"/>
        <v>0</v>
      </c>
      <c r="M1197" s="2">
        <f t="shared" si="409"/>
        <v>1.9230769230769162E-2</v>
      </c>
      <c r="N1197" s="63">
        <v>587</v>
      </c>
      <c r="O1197" s="63">
        <v>739</v>
      </c>
      <c r="P1197" s="63"/>
      <c r="Q1197" s="8">
        <v>19</v>
      </c>
      <c r="R1197" s="8">
        <v>2</v>
      </c>
      <c r="S1197" s="8">
        <v>0</v>
      </c>
      <c r="U1197" s="63"/>
      <c r="V1197" s="63"/>
      <c r="W1197" s="63">
        <f t="shared" si="410"/>
        <v>5</v>
      </c>
      <c r="X1197" s="63"/>
      <c r="Y1197" s="63"/>
      <c r="Z1197" s="63"/>
      <c r="AA1197" s="63"/>
      <c r="AB1197" s="63"/>
      <c r="AN1197" t="str">
        <f t="shared" si="415"/>
        <v>Kensington</v>
      </c>
      <c r="AO1197" t="s">
        <v>2991</v>
      </c>
      <c r="AP1197">
        <v>1</v>
      </c>
      <c r="AQ1197">
        <v>1</v>
      </c>
      <c r="AR1197" s="111">
        <v>33</v>
      </c>
      <c r="AS1197" s="113">
        <v>15</v>
      </c>
      <c r="AT1197" s="113">
        <v>85</v>
      </c>
      <c r="AU1197" s="117">
        <v>39780</v>
      </c>
      <c r="AV1197" s="117">
        <f t="shared" si="417"/>
        <v>33015</v>
      </c>
      <c r="AW1197" t="s">
        <v>1480</v>
      </c>
      <c r="AX1197">
        <f t="shared" si="411"/>
        <v>3339780</v>
      </c>
      <c r="BC1197">
        <v>11.96</v>
      </c>
      <c r="BD1197">
        <v>0.01</v>
      </c>
      <c r="BE1197">
        <v>11.95</v>
      </c>
      <c r="BH1197" s="123">
        <f t="shared" si="412"/>
        <v>0</v>
      </c>
      <c r="BI1197" s="123">
        <f t="shared" si="413"/>
        <v>0.54600000000000004</v>
      </c>
      <c r="BJ1197">
        <f t="shared" si="414"/>
        <v>0</v>
      </c>
      <c r="BM1197">
        <v>3</v>
      </c>
      <c r="BN1197">
        <v>2</v>
      </c>
    </row>
    <row r="1198" spans="1:66" hidden="1" outlineLevel="1">
      <c r="A1198" t="s">
        <v>1140</v>
      </c>
      <c r="B1198" s="8" t="s">
        <v>1808</v>
      </c>
      <c r="C1198" s="1">
        <f t="shared" si="403"/>
        <v>3427</v>
      </c>
      <c r="D1198" s="5">
        <f>IF(N1198&gt;0, RANK(N1198,(N1198:P1198,Q1198:AE1198)),0)</f>
        <v>2</v>
      </c>
      <c r="E1198" s="5">
        <f>IF(O1198&gt;0,RANK(O1198,(N1198:P1198,Q1198:AE1198)),0)</f>
        <v>1</v>
      </c>
      <c r="F1198" s="5">
        <f t="shared" si="404"/>
        <v>0</v>
      </c>
      <c r="G1198" s="1">
        <f t="shared" si="405"/>
        <v>336</v>
      </c>
      <c r="H1198" s="2">
        <f t="shared" si="416"/>
        <v>9.8044937262912163E-2</v>
      </c>
      <c r="I1198" s="6"/>
      <c r="J1198" s="2">
        <f t="shared" si="406"/>
        <v>0.44295302013422821</v>
      </c>
      <c r="K1198" s="2">
        <f t="shared" si="407"/>
        <v>0.54099795739714041</v>
      </c>
      <c r="L1198" s="2">
        <f t="shared" si="408"/>
        <v>0</v>
      </c>
      <c r="M1198" s="2">
        <f t="shared" si="409"/>
        <v>1.604902246863138E-2</v>
      </c>
      <c r="N1198" s="63">
        <v>1518</v>
      </c>
      <c r="O1198" s="63">
        <v>1854</v>
      </c>
      <c r="P1198" s="63"/>
      <c r="Q1198" s="8">
        <v>45</v>
      </c>
      <c r="R1198" s="8">
        <v>1</v>
      </c>
      <c r="S1198" s="8">
        <v>4</v>
      </c>
      <c r="U1198" s="63"/>
      <c r="V1198" s="63"/>
      <c r="W1198" s="63">
        <f t="shared" si="410"/>
        <v>5</v>
      </c>
      <c r="X1198" s="63"/>
      <c r="Y1198" s="63"/>
      <c r="Z1198" s="63"/>
      <c r="AA1198" s="63"/>
      <c r="AB1198" s="63"/>
      <c r="AN1198" t="str">
        <f t="shared" si="415"/>
        <v>Kingston</v>
      </c>
      <c r="AO1198" t="s">
        <v>2991</v>
      </c>
      <c r="AP1198">
        <v>1</v>
      </c>
      <c r="AQ1198">
        <v>1</v>
      </c>
      <c r="AR1198" s="111">
        <v>33</v>
      </c>
      <c r="AS1198" s="113">
        <v>15</v>
      </c>
      <c r="AT1198" s="113">
        <v>90</v>
      </c>
      <c r="AU1198" s="117">
        <v>40100</v>
      </c>
      <c r="AV1198" s="117">
        <f t="shared" si="417"/>
        <v>33015</v>
      </c>
      <c r="AW1198" t="s">
        <v>1480</v>
      </c>
      <c r="AX1198">
        <f t="shared" si="411"/>
        <v>3340100</v>
      </c>
      <c r="BC1198">
        <v>20.88</v>
      </c>
      <c r="BD1198">
        <v>1.26</v>
      </c>
      <c r="BE1198">
        <v>19.62</v>
      </c>
      <c r="BH1198" s="123">
        <f t="shared" si="412"/>
        <v>0</v>
      </c>
      <c r="BI1198" s="123">
        <f t="shared" si="413"/>
        <v>0.54</v>
      </c>
      <c r="BJ1198">
        <f t="shared" si="414"/>
        <v>0</v>
      </c>
      <c r="BM1198">
        <v>3</v>
      </c>
      <c r="BN1198">
        <v>2</v>
      </c>
    </row>
    <row r="1199" spans="1:66" hidden="1" outlineLevel="1">
      <c r="A1199" t="s">
        <v>2312</v>
      </c>
      <c r="B1199" s="8" t="s">
        <v>1808</v>
      </c>
      <c r="C1199" s="1">
        <f t="shared" si="403"/>
        <v>7884</v>
      </c>
      <c r="D1199" s="5">
        <f>IF(N1199&gt;0, RANK(N1199,(N1199:P1199,Q1199:AE1199)),0)</f>
        <v>1</v>
      </c>
      <c r="E1199" s="5">
        <f>IF(O1199&gt;0,RANK(O1199,(N1199:P1199,Q1199:AE1199)),0)</f>
        <v>2</v>
      </c>
      <c r="F1199" s="5">
        <f t="shared" si="404"/>
        <v>0</v>
      </c>
      <c r="G1199" s="1">
        <f t="shared" si="405"/>
        <v>79</v>
      </c>
      <c r="H1199" s="2">
        <f t="shared" si="416"/>
        <v>1.0020294266869609E-2</v>
      </c>
      <c r="I1199" s="6"/>
      <c r="J1199" s="2">
        <f t="shared" si="406"/>
        <v>0.49949264332825977</v>
      </c>
      <c r="K1199" s="2">
        <f t="shared" si="407"/>
        <v>0.48947234906139014</v>
      </c>
      <c r="L1199" s="2">
        <f t="shared" si="408"/>
        <v>0</v>
      </c>
      <c r="M1199" s="2">
        <f t="shared" si="409"/>
        <v>1.1035007610350034E-2</v>
      </c>
      <c r="N1199" s="63">
        <v>3938</v>
      </c>
      <c r="O1199" s="63">
        <v>3859</v>
      </c>
      <c r="P1199" s="63"/>
      <c r="Q1199" s="8">
        <v>53</v>
      </c>
      <c r="R1199" s="8">
        <v>1</v>
      </c>
      <c r="S1199" s="8">
        <v>6</v>
      </c>
      <c r="U1199" s="63"/>
      <c r="V1199" s="63"/>
      <c r="W1199" s="63">
        <f t="shared" si="410"/>
        <v>27</v>
      </c>
      <c r="X1199" s="63"/>
      <c r="Y1199" s="63"/>
      <c r="Z1199" s="63"/>
      <c r="AA1199" s="63"/>
      <c r="AB1199" s="63"/>
      <c r="AN1199" t="str">
        <f t="shared" si="415"/>
        <v>Laconia</v>
      </c>
      <c r="AO1199" t="s">
        <v>1445</v>
      </c>
      <c r="AP1199">
        <v>1</v>
      </c>
      <c r="AQ1199">
        <v>1</v>
      </c>
      <c r="AR1199" s="111">
        <v>33</v>
      </c>
      <c r="AS1199" s="113">
        <v>1</v>
      </c>
      <c r="AT1199" s="113">
        <v>35</v>
      </c>
      <c r="AU1199" s="117">
        <v>40180</v>
      </c>
      <c r="AV1199" s="117">
        <f t="shared" si="417"/>
        <v>33001</v>
      </c>
      <c r="AW1199" t="s">
        <v>1257</v>
      </c>
      <c r="AX1199">
        <f t="shared" si="411"/>
        <v>3340180</v>
      </c>
      <c r="BC1199">
        <v>26.58</v>
      </c>
      <c r="BD1199">
        <v>6.3</v>
      </c>
      <c r="BE1199">
        <v>20.28</v>
      </c>
      <c r="BH1199" s="123">
        <f t="shared" si="412"/>
        <v>0.499</v>
      </c>
      <c r="BI1199" s="123">
        <f t="shared" si="413"/>
        <v>0</v>
      </c>
      <c r="BJ1199">
        <f t="shared" si="414"/>
        <v>0</v>
      </c>
      <c r="BM1199">
        <v>13</v>
      </c>
      <c r="BN1199">
        <v>14</v>
      </c>
    </row>
    <row r="1200" spans="1:66" hidden="1" outlineLevel="1">
      <c r="A1200" t="s">
        <v>1069</v>
      </c>
      <c r="B1200" s="8" t="s">
        <v>1808</v>
      </c>
      <c r="C1200" s="1">
        <f t="shared" si="403"/>
        <v>1640</v>
      </c>
      <c r="D1200" s="5">
        <f>IF(N1200&gt;0, RANK(N1200,(N1200:P1200,Q1200:AE1200)),0)</f>
        <v>1</v>
      </c>
      <c r="E1200" s="5">
        <f>IF(O1200&gt;0,RANK(O1200,(N1200:P1200,Q1200:AE1200)),0)</f>
        <v>2</v>
      </c>
      <c r="F1200" s="5">
        <f t="shared" si="404"/>
        <v>0</v>
      </c>
      <c r="G1200" s="1">
        <f t="shared" si="405"/>
        <v>122</v>
      </c>
      <c r="H1200" s="2">
        <f t="shared" si="416"/>
        <v>7.4390243902439021E-2</v>
      </c>
      <c r="I1200" s="6"/>
      <c r="J1200" s="2">
        <f t="shared" si="406"/>
        <v>0.52682926829268295</v>
      </c>
      <c r="K1200" s="2">
        <f t="shared" si="407"/>
        <v>0.45243902439024392</v>
      </c>
      <c r="L1200" s="2">
        <f t="shared" si="408"/>
        <v>0</v>
      </c>
      <c r="M1200" s="2">
        <f t="shared" si="409"/>
        <v>2.0731707317073134E-2</v>
      </c>
      <c r="N1200" s="63">
        <v>864</v>
      </c>
      <c r="O1200" s="63">
        <v>742</v>
      </c>
      <c r="P1200" s="63"/>
      <c r="Q1200" s="8">
        <v>24</v>
      </c>
      <c r="R1200" s="8">
        <v>1</v>
      </c>
      <c r="S1200" s="8">
        <v>2</v>
      </c>
      <c r="U1200" s="63"/>
      <c r="V1200" s="63"/>
      <c r="W1200" s="63">
        <f t="shared" si="410"/>
        <v>7</v>
      </c>
      <c r="X1200" s="63"/>
      <c r="Y1200" s="63"/>
      <c r="Z1200" s="63"/>
      <c r="AA1200" s="63"/>
      <c r="AB1200" s="63"/>
      <c r="AN1200" t="str">
        <f t="shared" si="415"/>
        <v>Lancaster</v>
      </c>
      <c r="AO1200" t="s">
        <v>445</v>
      </c>
      <c r="AP1200">
        <v>2</v>
      </c>
      <c r="AQ1200">
        <v>2</v>
      </c>
      <c r="AR1200" s="111">
        <v>33</v>
      </c>
      <c r="AS1200" s="113">
        <v>7</v>
      </c>
      <c r="AT1200" s="113">
        <v>120</v>
      </c>
      <c r="AU1200" s="117">
        <v>40420</v>
      </c>
      <c r="AV1200" s="117">
        <f t="shared" si="417"/>
        <v>33007</v>
      </c>
      <c r="AW1200" t="s">
        <v>1480</v>
      </c>
      <c r="AX1200">
        <f t="shared" si="411"/>
        <v>3340420</v>
      </c>
      <c r="BC1200">
        <v>51.27</v>
      </c>
      <c r="BD1200">
        <v>1.17</v>
      </c>
      <c r="BE1200">
        <v>50.1</v>
      </c>
      <c r="BH1200" s="123">
        <f t="shared" si="412"/>
        <v>0.52600000000000002</v>
      </c>
      <c r="BI1200" s="123">
        <f t="shared" si="413"/>
        <v>0</v>
      </c>
      <c r="BJ1200">
        <f t="shared" si="414"/>
        <v>0</v>
      </c>
      <c r="BM1200">
        <v>3</v>
      </c>
      <c r="BN1200">
        <v>4</v>
      </c>
    </row>
    <row r="1201" spans="1:66" hidden="1" outlineLevel="1">
      <c r="A1201" t="s">
        <v>1998</v>
      </c>
      <c r="B1201" s="8" t="s">
        <v>1808</v>
      </c>
      <c r="C1201" s="1">
        <f t="shared" si="403"/>
        <v>244</v>
      </c>
      <c r="D1201" s="5">
        <f>IF(N1201&gt;0, RANK(N1201,(N1201:P1201,Q1201:AE1201)),0)</f>
        <v>1</v>
      </c>
      <c r="E1201" s="5">
        <f>IF(O1201&gt;0,RANK(O1201,(N1201:P1201,Q1201:AE1201)),0)</f>
        <v>2</v>
      </c>
      <c r="F1201" s="5">
        <f t="shared" si="404"/>
        <v>0</v>
      </c>
      <c r="G1201" s="1">
        <f t="shared" si="405"/>
        <v>24</v>
      </c>
      <c r="H1201" s="2">
        <f t="shared" si="416"/>
        <v>9.8360655737704916E-2</v>
      </c>
      <c r="I1201" s="6"/>
      <c r="J1201" s="2">
        <f t="shared" si="406"/>
        <v>0.54508196721311475</v>
      </c>
      <c r="K1201" s="2">
        <f t="shared" si="407"/>
        <v>0.44672131147540983</v>
      </c>
      <c r="L1201" s="2">
        <f t="shared" si="408"/>
        <v>0</v>
      </c>
      <c r="M1201" s="2">
        <f t="shared" si="409"/>
        <v>8.1967213114754189E-3</v>
      </c>
      <c r="N1201" s="63">
        <v>133</v>
      </c>
      <c r="O1201" s="63">
        <v>109</v>
      </c>
      <c r="P1201" s="63"/>
      <c r="Q1201" s="8">
        <v>0</v>
      </c>
      <c r="R1201" s="8">
        <v>0</v>
      </c>
      <c r="S1201" s="8">
        <v>2</v>
      </c>
      <c r="U1201" s="63"/>
      <c r="V1201" s="63"/>
      <c r="W1201" s="63">
        <f t="shared" si="410"/>
        <v>0</v>
      </c>
      <c r="X1201" s="63"/>
      <c r="Y1201" s="63"/>
      <c r="Z1201" s="63"/>
      <c r="AA1201" s="63"/>
      <c r="AB1201" s="63"/>
      <c r="AN1201" t="str">
        <f t="shared" si="415"/>
        <v>Landaff</v>
      </c>
      <c r="AO1201" t="s">
        <v>2273</v>
      </c>
      <c r="AP1201">
        <v>2</v>
      </c>
      <c r="AQ1201">
        <v>2</v>
      </c>
      <c r="AR1201" s="111">
        <v>33</v>
      </c>
      <c r="AS1201" s="113">
        <v>9</v>
      </c>
      <c r="AT1201" s="113">
        <v>105</v>
      </c>
      <c r="AU1201" s="117">
        <v>40660</v>
      </c>
      <c r="AV1201" s="117">
        <f t="shared" si="417"/>
        <v>33009</v>
      </c>
      <c r="AW1201" t="s">
        <v>1480</v>
      </c>
      <c r="AX1201">
        <f t="shared" si="411"/>
        <v>3340660</v>
      </c>
      <c r="BC1201">
        <v>28.45</v>
      </c>
      <c r="BD1201">
        <v>7.0000000000000007E-2</v>
      </c>
      <c r="BE1201">
        <v>28.39</v>
      </c>
      <c r="BH1201" s="123">
        <f t="shared" si="412"/>
        <v>0.54500000000000004</v>
      </c>
      <c r="BI1201" s="123">
        <f t="shared" si="413"/>
        <v>0</v>
      </c>
      <c r="BJ1201">
        <f t="shared" si="414"/>
        <v>0</v>
      </c>
      <c r="BM1201">
        <v>0</v>
      </c>
      <c r="BN1201">
        <v>0</v>
      </c>
    </row>
    <row r="1202" spans="1:66" hidden="1" outlineLevel="1">
      <c r="A1202" t="s">
        <v>475</v>
      </c>
      <c r="B1202" s="8" t="s">
        <v>1808</v>
      </c>
      <c r="C1202" s="1">
        <f t="shared" si="403"/>
        <v>394</v>
      </c>
      <c r="D1202" s="5">
        <f>IF(N1202&gt;0, RANK(N1202,(N1202:P1202,Q1202:AE1202)),0)</f>
        <v>1</v>
      </c>
      <c r="E1202" s="5">
        <f>IF(O1202&gt;0,RANK(O1202,(N1202:P1202,Q1202:AE1202)),0)</f>
        <v>2</v>
      </c>
      <c r="F1202" s="5">
        <f t="shared" si="404"/>
        <v>0</v>
      </c>
      <c r="G1202" s="1">
        <f t="shared" si="405"/>
        <v>59</v>
      </c>
      <c r="H1202" s="2">
        <f t="shared" si="416"/>
        <v>0.14974619289340102</v>
      </c>
      <c r="I1202" s="6"/>
      <c r="J1202" s="2">
        <f t="shared" si="406"/>
        <v>0.56598984771573602</v>
      </c>
      <c r="K1202" s="2">
        <f t="shared" si="407"/>
        <v>0.41624365482233505</v>
      </c>
      <c r="L1202" s="2">
        <f t="shared" si="408"/>
        <v>0</v>
      </c>
      <c r="M1202" s="2">
        <f t="shared" si="409"/>
        <v>1.7766497461928932E-2</v>
      </c>
      <c r="N1202" s="63">
        <v>223</v>
      </c>
      <c r="O1202" s="63">
        <v>164</v>
      </c>
      <c r="P1202" s="63"/>
      <c r="Q1202" s="8">
        <v>5</v>
      </c>
      <c r="R1202" s="8">
        <v>0</v>
      </c>
      <c r="S1202" s="8">
        <v>0</v>
      </c>
      <c r="U1202" s="63"/>
      <c r="V1202" s="63"/>
      <c r="W1202" s="63">
        <f t="shared" si="410"/>
        <v>2</v>
      </c>
      <c r="X1202" s="63"/>
      <c r="Y1202" s="63"/>
      <c r="Z1202" s="63"/>
      <c r="AA1202" s="63"/>
      <c r="AB1202" s="63"/>
      <c r="AN1202" t="str">
        <f t="shared" si="415"/>
        <v>Langdon</v>
      </c>
      <c r="AO1202" t="s">
        <v>1048</v>
      </c>
      <c r="AP1202">
        <v>2</v>
      </c>
      <c r="AQ1202">
        <v>2</v>
      </c>
      <c r="AR1202" s="111">
        <v>33</v>
      </c>
      <c r="AS1202" s="113">
        <v>19</v>
      </c>
      <c r="AT1202" s="113">
        <v>40</v>
      </c>
      <c r="AU1202" s="117">
        <v>40900</v>
      </c>
      <c r="AV1202" s="117">
        <f t="shared" si="417"/>
        <v>33019</v>
      </c>
      <c r="AW1202" t="s">
        <v>1480</v>
      </c>
      <c r="AX1202">
        <f t="shared" si="411"/>
        <v>3340900</v>
      </c>
      <c r="BC1202">
        <v>16.329999999999998</v>
      </c>
      <c r="BD1202">
        <v>0.06</v>
      </c>
      <c r="BE1202">
        <v>16.27</v>
      </c>
      <c r="BH1202" s="123">
        <f t="shared" si="412"/>
        <v>0.56499999999999995</v>
      </c>
      <c r="BI1202" s="123">
        <f t="shared" si="413"/>
        <v>0</v>
      </c>
      <c r="BJ1202">
        <f t="shared" si="414"/>
        <v>0</v>
      </c>
      <c r="BM1202">
        <v>1</v>
      </c>
      <c r="BN1202">
        <v>1</v>
      </c>
    </row>
    <row r="1203" spans="1:66" hidden="1" outlineLevel="1">
      <c r="A1203" t="s">
        <v>190</v>
      </c>
      <c r="B1203" s="8" t="s">
        <v>1808</v>
      </c>
      <c r="C1203" s="1">
        <f t="shared" si="403"/>
        <v>6924</v>
      </c>
      <c r="D1203" s="5">
        <f>IF(N1203&gt;0, RANK(N1203,(N1203:P1203,Q1203:AE1203)),0)</f>
        <v>1</v>
      </c>
      <c r="E1203" s="5">
        <f>IF(O1203&gt;0,RANK(O1203,(N1203:P1203,Q1203:AE1203)),0)</f>
        <v>2</v>
      </c>
      <c r="F1203" s="5">
        <f t="shared" si="404"/>
        <v>0</v>
      </c>
      <c r="G1203" s="1">
        <f t="shared" si="405"/>
        <v>2712</v>
      </c>
      <c r="H1203" s="2">
        <f t="shared" si="416"/>
        <v>0.39168110918544197</v>
      </c>
      <c r="I1203" s="6"/>
      <c r="J1203" s="2">
        <f t="shared" si="406"/>
        <v>0.68919699595609474</v>
      </c>
      <c r="K1203" s="2">
        <f t="shared" si="407"/>
        <v>0.29751588677065283</v>
      </c>
      <c r="L1203" s="2">
        <f t="shared" si="408"/>
        <v>0</v>
      </c>
      <c r="M1203" s="2">
        <f t="shared" si="409"/>
        <v>1.3287117273252436E-2</v>
      </c>
      <c r="N1203" s="63">
        <v>4772</v>
      </c>
      <c r="O1203" s="63">
        <v>2060</v>
      </c>
      <c r="P1203" s="63"/>
      <c r="Q1203" s="8">
        <v>67</v>
      </c>
      <c r="R1203" s="8">
        <v>7</v>
      </c>
      <c r="S1203" s="8">
        <v>7</v>
      </c>
      <c r="U1203" s="63"/>
      <c r="V1203" s="63"/>
      <c r="W1203" s="63">
        <f t="shared" si="410"/>
        <v>11</v>
      </c>
      <c r="X1203" s="63"/>
      <c r="Y1203" s="63"/>
      <c r="Z1203" s="63"/>
      <c r="AA1203" s="63"/>
      <c r="AB1203" s="63"/>
      <c r="AN1203" t="str">
        <f t="shared" si="415"/>
        <v>Lebanon</v>
      </c>
      <c r="AO1203" t="s">
        <v>2273</v>
      </c>
      <c r="AP1203">
        <v>2</v>
      </c>
      <c r="AQ1203">
        <v>2</v>
      </c>
      <c r="AR1203" s="111">
        <v>33</v>
      </c>
      <c r="AS1203" s="113">
        <v>9</v>
      </c>
      <c r="AT1203" s="113">
        <v>110</v>
      </c>
      <c r="AU1203" s="117">
        <v>41300</v>
      </c>
      <c r="AV1203" s="117">
        <f t="shared" si="417"/>
        <v>33009</v>
      </c>
      <c r="AW1203" t="s">
        <v>1257</v>
      </c>
      <c r="AX1203">
        <f t="shared" si="411"/>
        <v>3341300</v>
      </c>
      <c r="BC1203">
        <v>41.36</v>
      </c>
      <c r="BD1203">
        <v>0.99</v>
      </c>
      <c r="BE1203">
        <v>40.36</v>
      </c>
      <c r="BH1203" s="123">
        <f t="shared" si="412"/>
        <v>0.68899999999999995</v>
      </c>
      <c r="BI1203" s="123">
        <f t="shared" si="413"/>
        <v>0</v>
      </c>
      <c r="BJ1203">
        <f t="shared" si="414"/>
        <v>0</v>
      </c>
      <c r="BM1203">
        <v>7</v>
      </c>
      <c r="BN1203">
        <v>4</v>
      </c>
    </row>
    <row r="1204" spans="1:66" hidden="1" outlineLevel="1">
      <c r="A1204" t="s">
        <v>99</v>
      </c>
      <c r="B1204" s="8" t="s">
        <v>1808</v>
      </c>
      <c r="C1204" s="1">
        <f t="shared" si="403"/>
        <v>2603</v>
      </c>
      <c r="D1204" s="5">
        <f>IF(N1204&gt;0, RANK(N1204,(N1204:P1204,Q1204:AE1204)),0)</f>
        <v>1</v>
      </c>
      <c r="E1204" s="5">
        <f>IF(O1204&gt;0,RANK(O1204,(N1204:P1204,Q1204:AE1204)),0)</f>
        <v>2</v>
      </c>
      <c r="F1204" s="5">
        <f t="shared" si="404"/>
        <v>0</v>
      </c>
      <c r="G1204" s="1">
        <f t="shared" si="405"/>
        <v>700</v>
      </c>
      <c r="H1204" s="2">
        <f t="shared" si="416"/>
        <v>0.26892047637341526</v>
      </c>
      <c r="I1204" s="6"/>
      <c r="J1204" s="2">
        <f t="shared" si="406"/>
        <v>0.62274298885900881</v>
      </c>
      <c r="K1204" s="2">
        <f t="shared" si="407"/>
        <v>0.35382251248559354</v>
      </c>
      <c r="L1204" s="2">
        <f t="shared" si="408"/>
        <v>0</v>
      </c>
      <c r="M1204" s="2">
        <f t="shared" si="409"/>
        <v>2.3434498655397651E-2</v>
      </c>
      <c r="N1204" s="63">
        <v>1621</v>
      </c>
      <c r="O1204" s="63">
        <v>921</v>
      </c>
      <c r="P1204" s="63"/>
      <c r="Q1204" s="8">
        <v>36</v>
      </c>
      <c r="R1204" s="8">
        <v>4</v>
      </c>
      <c r="S1204" s="8">
        <v>2</v>
      </c>
      <c r="U1204" s="63"/>
      <c r="V1204" s="63"/>
      <c r="W1204" s="63">
        <f t="shared" si="410"/>
        <v>19</v>
      </c>
      <c r="X1204" s="63"/>
      <c r="Y1204" s="63"/>
      <c r="Z1204" s="63"/>
      <c r="AA1204" s="63"/>
      <c r="AB1204" s="63"/>
      <c r="AN1204" t="str">
        <f t="shared" si="415"/>
        <v>Lee</v>
      </c>
      <c r="AO1204" t="s">
        <v>2046</v>
      </c>
      <c r="AP1204">
        <v>1</v>
      </c>
      <c r="AQ1204">
        <v>1</v>
      </c>
      <c r="AR1204" s="111">
        <v>33</v>
      </c>
      <c r="AS1204" s="113">
        <v>17</v>
      </c>
      <c r="AT1204" s="113">
        <v>25</v>
      </c>
      <c r="AU1204" s="117">
        <v>41460</v>
      </c>
      <c r="AV1204" s="117">
        <f t="shared" si="417"/>
        <v>33017</v>
      </c>
      <c r="AW1204" t="s">
        <v>1480</v>
      </c>
      <c r="AX1204">
        <f t="shared" si="411"/>
        <v>3341460</v>
      </c>
      <c r="BC1204">
        <v>20.16</v>
      </c>
      <c r="BD1204">
        <v>0.21</v>
      </c>
      <c r="BE1204">
        <v>19.95</v>
      </c>
      <c r="BH1204" s="123">
        <f t="shared" si="412"/>
        <v>0.622</v>
      </c>
      <c r="BI1204" s="123">
        <f t="shared" si="413"/>
        <v>0</v>
      </c>
      <c r="BJ1204">
        <f t="shared" si="414"/>
        <v>0</v>
      </c>
      <c r="BM1204">
        <v>10</v>
      </c>
      <c r="BN1204">
        <v>9</v>
      </c>
    </row>
    <row r="1205" spans="1:66" hidden="1" outlineLevel="1">
      <c r="A1205" t="s">
        <v>301</v>
      </c>
      <c r="B1205" s="8" t="s">
        <v>1808</v>
      </c>
      <c r="C1205" s="1">
        <f t="shared" si="403"/>
        <v>620</v>
      </c>
      <c r="D1205" s="5">
        <f>IF(N1205&gt;0, RANK(N1205,(N1205:P1205,Q1205:AE1205)),0)</f>
        <v>2</v>
      </c>
      <c r="E1205" s="5">
        <f>IF(O1205&gt;0,RANK(O1205,(N1205:P1205,Q1205:AE1205)),0)</f>
        <v>1</v>
      </c>
      <c r="F1205" s="5">
        <f t="shared" si="404"/>
        <v>0</v>
      </c>
      <c r="G1205" s="1">
        <f t="shared" si="405"/>
        <v>22</v>
      </c>
      <c r="H1205" s="2">
        <f t="shared" si="416"/>
        <v>3.5483870967741936E-2</v>
      </c>
      <c r="I1205" s="6"/>
      <c r="J1205" s="2">
        <f t="shared" si="406"/>
        <v>0.47419354838709676</v>
      </c>
      <c r="K1205" s="2">
        <f t="shared" si="407"/>
        <v>0.50967741935483868</v>
      </c>
      <c r="L1205" s="2">
        <f t="shared" si="408"/>
        <v>0</v>
      </c>
      <c r="M1205" s="2">
        <f t="shared" si="409"/>
        <v>1.6129032258064613E-2</v>
      </c>
      <c r="N1205" s="63">
        <v>294</v>
      </c>
      <c r="O1205" s="63">
        <v>316</v>
      </c>
      <c r="P1205" s="63"/>
      <c r="Q1205" s="8">
        <v>6</v>
      </c>
      <c r="R1205" s="8">
        <v>0</v>
      </c>
      <c r="S1205" s="8">
        <v>1</v>
      </c>
      <c r="U1205" s="63"/>
      <c r="V1205" s="63"/>
      <c r="W1205" s="63">
        <f t="shared" si="410"/>
        <v>3</v>
      </c>
      <c r="X1205" s="63"/>
      <c r="Y1205" s="63"/>
      <c r="Z1205" s="63"/>
      <c r="AA1205" s="63"/>
      <c r="AB1205" s="63"/>
      <c r="AN1205" t="str">
        <f t="shared" si="415"/>
        <v>Lempster</v>
      </c>
      <c r="AO1205" t="s">
        <v>1048</v>
      </c>
      <c r="AP1205">
        <v>2</v>
      </c>
      <c r="AQ1205">
        <v>2</v>
      </c>
      <c r="AR1205" s="111">
        <v>33</v>
      </c>
      <c r="AS1205" s="113">
        <v>19</v>
      </c>
      <c r="AT1205" s="113">
        <v>45</v>
      </c>
      <c r="AU1205" s="117">
        <v>41700</v>
      </c>
      <c r="AV1205" s="117">
        <f t="shared" si="417"/>
        <v>33019</v>
      </c>
      <c r="AW1205" t="s">
        <v>1480</v>
      </c>
      <c r="AX1205">
        <f t="shared" si="411"/>
        <v>3341700</v>
      </c>
      <c r="BC1205">
        <v>32.770000000000003</v>
      </c>
      <c r="BD1205">
        <v>0.43</v>
      </c>
      <c r="BE1205">
        <v>32.340000000000003</v>
      </c>
      <c r="BH1205" s="123">
        <f t="shared" si="412"/>
        <v>0</v>
      </c>
      <c r="BI1205" s="123">
        <f t="shared" si="413"/>
        <v>0.50900000000000001</v>
      </c>
      <c r="BJ1205">
        <f t="shared" si="414"/>
        <v>0</v>
      </c>
      <c r="BM1205">
        <v>1</v>
      </c>
      <c r="BN1205">
        <v>2</v>
      </c>
    </row>
    <row r="1206" spans="1:66" hidden="1" outlineLevel="1">
      <c r="A1206" s="8" t="s">
        <v>1605</v>
      </c>
      <c r="B1206" s="8" t="s">
        <v>1808</v>
      </c>
      <c r="C1206" s="1">
        <f t="shared" si="403"/>
        <v>797</v>
      </c>
      <c r="D1206" s="5">
        <f>IF(N1206&gt;0, RANK(N1206,(N1206:P1206,Q1206:AE1206)),0)</f>
        <v>1</v>
      </c>
      <c r="E1206" s="5">
        <f>IF(O1206&gt;0,RANK(O1206,(N1206:P1206,Q1206:AE1206)),0)</f>
        <v>2</v>
      </c>
      <c r="F1206" s="5">
        <f t="shared" si="404"/>
        <v>0</v>
      </c>
      <c r="G1206" s="1">
        <f t="shared" si="405"/>
        <v>109</v>
      </c>
      <c r="H1206" s="2">
        <f t="shared" si="416"/>
        <v>0.13676286072772897</v>
      </c>
      <c r="I1206" s="6"/>
      <c r="J1206" s="2">
        <f t="shared" si="406"/>
        <v>0.5595984943538268</v>
      </c>
      <c r="K1206" s="2">
        <f t="shared" si="407"/>
        <v>0.42283563362609788</v>
      </c>
      <c r="L1206" s="2">
        <f t="shared" si="408"/>
        <v>0</v>
      </c>
      <c r="M1206" s="2">
        <f t="shared" si="409"/>
        <v>1.7565872020075313E-2</v>
      </c>
      <c r="N1206" s="63">
        <v>446</v>
      </c>
      <c r="O1206" s="63">
        <v>337</v>
      </c>
      <c r="P1206" s="63"/>
      <c r="Q1206" s="8">
        <v>12</v>
      </c>
      <c r="R1206" s="8">
        <v>0</v>
      </c>
      <c r="S1206" s="8">
        <v>2</v>
      </c>
      <c r="U1206" s="63"/>
      <c r="V1206" s="63"/>
      <c r="W1206" s="63">
        <f t="shared" si="410"/>
        <v>0</v>
      </c>
      <c r="X1206" s="63"/>
      <c r="Y1206" s="63"/>
      <c r="Z1206" s="63"/>
      <c r="AA1206" s="63"/>
      <c r="AB1206" s="63"/>
      <c r="AN1206" t="str">
        <f t="shared" si="415"/>
        <v>Lincoln</v>
      </c>
      <c r="AO1206" t="s">
        <v>2273</v>
      </c>
      <c r="AP1206">
        <v>2</v>
      </c>
      <c r="AQ1206">
        <v>2</v>
      </c>
      <c r="AR1206" s="111">
        <v>33</v>
      </c>
      <c r="AS1206" s="113">
        <v>9</v>
      </c>
      <c r="AT1206" s="113">
        <v>115</v>
      </c>
      <c r="AU1206" s="117">
        <v>41860</v>
      </c>
      <c r="AV1206" s="117">
        <f t="shared" si="417"/>
        <v>33009</v>
      </c>
      <c r="AW1206" t="s">
        <v>1480</v>
      </c>
      <c r="AX1206">
        <f t="shared" si="411"/>
        <v>3341860</v>
      </c>
      <c r="BC1206">
        <v>130.91999999999999</v>
      </c>
      <c r="BD1206">
        <v>0.22</v>
      </c>
      <c r="BE1206">
        <v>130.69999999999999</v>
      </c>
      <c r="BH1206" s="123">
        <f t="shared" si="412"/>
        <v>0.55900000000000005</v>
      </c>
      <c r="BI1206" s="123">
        <f t="shared" si="413"/>
        <v>0</v>
      </c>
      <c r="BJ1206">
        <f t="shared" si="414"/>
        <v>0</v>
      </c>
      <c r="BM1206">
        <v>0</v>
      </c>
      <c r="BN1206">
        <v>0</v>
      </c>
    </row>
    <row r="1207" spans="1:66" hidden="1" outlineLevel="1">
      <c r="A1207" t="s">
        <v>1518</v>
      </c>
      <c r="B1207" s="8" t="s">
        <v>1808</v>
      </c>
      <c r="C1207" s="1">
        <f t="shared" si="403"/>
        <v>719</v>
      </c>
      <c r="D1207" s="5">
        <f>IF(N1207&gt;0, RANK(N1207,(N1207:P1207,Q1207:AE1207)),0)</f>
        <v>1</v>
      </c>
      <c r="E1207" s="5">
        <f>IF(O1207&gt;0,RANK(O1207,(N1207:P1207,Q1207:AE1207)),0)</f>
        <v>2</v>
      </c>
      <c r="F1207" s="5">
        <f t="shared" si="404"/>
        <v>0</v>
      </c>
      <c r="G1207" s="1">
        <f t="shared" si="405"/>
        <v>64</v>
      </c>
      <c r="H1207" s="2">
        <f t="shared" si="416"/>
        <v>8.9012517385257298E-2</v>
      </c>
      <c r="I1207" s="6"/>
      <c r="J1207" s="2">
        <f t="shared" si="406"/>
        <v>0.53685674547983309</v>
      </c>
      <c r="K1207" s="2">
        <f t="shared" si="407"/>
        <v>0.4478442280945758</v>
      </c>
      <c r="L1207" s="2">
        <f t="shared" si="408"/>
        <v>0</v>
      </c>
      <c r="M1207" s="2">
        <f t="shared" si="409"/>
        <v>1.5299026425591111E-2</v>
      </c>
      <c r="N1207" s="63">
        <v>386</v>
      </c>
      <c r="O1207" s="63">
        <v>322</v>
      </c>
      <c r="P1207" s="63"/>
      <c r="Q1207" s="8">
        <v>8</v>
      </c>
      <c r="R1207" s="8">
        <v>0</v>
      </c>
      <c r="S1207" s="8">
        <v>0</v>
      </c>
      <c r="U1207" s="63"/>
      <c r="V1207" s="63"/>
      <c r="W1207" s="63">
        <f t="shared" si="410"/>
        <v>3</v>
      </c>
      <c r="X1207" s="63"/>
      <c r="Y1207" s="63"/>
      <c r="Z1207" s="63"/>
      <c r="AA1207" s="63"/>
      <c r="AB1207" s="63"/>
      <c r="AN1207" t="str">
        <f t="shared" si="415"/>
        <v>Lisbon</v>
      </c>
      <c r="AO1207" t="s">
        <v>2273</v>
      </c>
      <c r="AP1207">
        <v>2</v>
      </c>
      <c r="AQ1207">
        <v>2</v>
      </c>
      <c r="AR1207" s="111">
        <v>33</v>
      </c>
      <c r="AS1207" s="113">
        <v>9</v>
      </c>
      <c r="AT1207" s="113">
        <v>120</v>
      </c>
      <c r="AU1207" s="117">
        <v>42020</v>
      </c>
      <c r="AV1207" s="117">
        <f t="shared" si="417"/>
        <v>33009</v>
      </c>
      <c r="AW1207" t="s">
        <v>1480</v>
      </c>
      <c r="AX1207">
        <f t="shared" si="411"/>
        <v>3342020</v>
      </c>
      <c r="BC1207">
        <v>26.68</v>
      </c>
      <c r="BD1207">
        <v>0.16</v>
      </c>
      <c r="BE1207">
        <v>26.51</v>
      </c>
      <c r="BH1207" s="123">
        <f t="shared" si="412"/>
        <v>0.53600000000000003</v>
      </c>
      <c r="BI1207" s="123">
        <f t="shared" si="413"/>
        <v>0</v>
      </c>
      <c r="BJ1207">
        <f t="shared" si="414"/>
        <v>0</v>
      </c>
      <c r="BM1207">
        <v>1</v>
      </c>
      <c r="BN1207">
        <v>2</v>
      </c>
    </row>
    <row r="1208" spans="1:66" hidden="1" outlineLevel="1">
      <c r="A1208" t="s">
        <v>1284</v>
      </c>
      <c r="B1208" s="8" t="s">
        <v>1808</v>
      </c>
      <c r="C1208" s="1">
        <f t="shared" si="403"/>
        <v>4711</v>
      </c>
      <c r="D1208" s="5">
        <f>IF(N1208&gt;0, RANK(N1208,(N1208:P1208,Q1208:AE1208)),0)</f>
        <v>2</v>
      </c>
      <c r="E1208" s="5">
        <f>IF(O1208&gt;0,RANK(O1208,(N1208:P1208,Q1208:AE1208)),0)</f>
        <v>1</v>
      </c>
      <c r="F1208" s="5">
        <f t="shared" si="404"/>
        <v>0</v>
      </c>
      <c r="G1208" s="1">
        <f t="shared" si="405"/>
        <v>747</v>
      </c>
      <c r="H1208" s="2">
        <f t="shared" si="416"/>
        <v>0.15856506049670982</v>
      </c>
      <c r="I1208" s="6"/>
      <c r="J1208" s="2">
        <f t="shared" si="406"/>
        <v>0.41519847166206753</v>
      </c>
      <c r="K1208" s="2">
        <f t="shared" si="407"/>
        <v>0.57376353215877729</v>
      </c>
      <c r="L1208" s="2">
        <f t="shared" si="408"/>
        <v>0</v>
      </c>
      <c r="M1208" s="2">
        <f t="shared" si="409"/>
        <v>1.103799617915513E-2</v>
      </c>
      <c r="N1208" s="63">
        <v>1956</v>
      </c>
      <c r="O1208" s="63">
        <v>2703</v>
      </c>
      <c r="P1208" s="63"/>
      <c r="Q1208" s="8">
        <v>49</v>
      </c>
      <c r="R1208" s="8">
        <v>0</v>
      </c>
      <c r="S1208" s="8">
        <v>3</v>
      </c>
      <c r="U1208" s="63"/>
      <c r="V1208" s="63"/>
      <c r="W1208" s="63">
        <f t="shared" si="410"/>
        <v>0</v>
      </c>
      <c r="X1208" s="63"/>
      <c r="Y1208" s="63"/>
      <c r="Z1208" s="63"/>
      <c r="AA1208" s="63"/>
      <c r="AB1208" s="63"/>
      <c r="AN1208" t="str">
        <f t="shared" si="415"/>
        <v>Litchfield</v>
      </c>
      <c r="AO1208" t="s">
        <v>1169</v>
      </c>
      <c r="AP1208">
        <v>2</v>
      </c>
      <c r="AQ1208">
        <v>2</v>
      </c>
      <c r="AR1208" s="111">
        <v>33</v>
      </c>
      <c r="AS1208" s="113">
        <v>11</v>
      </c>
      <c r="AT1208" s="113">
        <v>75</v>
      </c>
      <c r="AU1208" s="117">
        <v>42260</v>
      </c>
      <c r="AV1208" s="117">
        <f t="shared" si="417"/>
        <v>33011</v>
      </c>
      <c r="AW1208" t="s">
        <v>1480</v>
      </c>
      <c r="AX1208">
        <f t="shared" si="411"/>
        <v>3342260</v>
      </c>
      <c r="BC1208">
        <v>15.45</v>
      </c>
      <c r="BD1208">
        <v>0.35</v>
      </c>
      <c r="BE1208">
        <v>15.1</v>
      </c>
      <c r="BH1208" s="123">
        <f t="shared" si="412"/>
        <v>0</v>
      </c>
      <c r="BI1208" s="123">
        <f t="shared" si="413"/>
        <v>0.57299999999999995</v>
      </c>
      <c r="BJ1208">
        <f t="shared" si="414"/>
        <v>0</v>
      </c>
      <c r="BM1208">
        <v>0</v>
      </c>
      <c r="BN1208">
        <v>0</v>
      </c>
    </row>
    <row r="1209" spans="1:66" hidden="1" outlineLevel="1">
      <c r="A1209" t="s">
        <v>1790</v>
      </c>
      <c r="B1209" s="8" t="s">
        <v>1808</v>
      </c>
      <c r="C1209" s="1">
        <f t="shared" ref="C1209:C1272" si="418">SUM(N1209:AL1209)</f>
        <v>2913</v>
      </c>
      <c r="D1209" s="5">
        <f>IF(N1209&gt;0, RANK(N1209,(N1209:P1209,Q1209:AE1209)),0)</f>
        <v>1</v>
      </c>
      <c r="E1209" s="5">
        <f>IF(O1209&gt;0,RANK(O1209,(N1209:P1209,Q1209:AE1209)),0)</f>
        <v>2</v>
      </c>
      <c r="F1209" s="5">
        <f t="shared" ref="F1209:F1272" si="419">IF(P1209&gt;0,RANK(P1209,(N1209:AE1209)),0)</f>
        <v>0</v>
      </c>
      <c r="G1209" s="1">
        <f t="shared" ref="G1209:G1272" si="420">IF(C1209&gt;0,MAX(N1209:P1209)-LARGE(N1209:P1209,2),0)</f>
        <v>273</v>
      </c>
      <c r="H1209" s="2">
        <f t="shared" si="416"/>
        <v>9.3717816683831098E-2</v>
      </c>
      <c r="I1209" s="6"/>
      <c r="J1209" s="2">
        <f t="shared" ref="J1209:J1272" si="421">IF(C1209=0,"-",N1209/C1209)</f>
        <v>0.53759011328527295</v>
      </c>
      <c r="K1209" s="2">
        <f t="shared" ref="K1209:K1272" si="422">IF(C1209=0,"-",O1209/C1209)</f>
        <v>0.44387229660144184</v>
      </c>
      <c r="L1209" s="2">
        <f t="shared" ref="L1209:L1272" si="423">IF(C1209=0,"-",P1209/C1209)</f>
        <v>0</v>
      </c>
      <c r="M1209" s="2">
        <f t="shared" ref="M1209:M1272" si="424">IF(C1209=0,"-",(1-J1209-K1209-L1209))</f>
        <v>1.8537590113285207E-2</v>
      </c>
      <c r="N1209" s="63">
        <v>1566</v>
      </c>
      <c r="O1209" s="63">
        <v>1293</v>
      </c>
      <c r="P1209" s="63"/>
      <c r="Q1209" s="8">
        <v>36</v>
      </c>
      <c r="R1209" s="8">
        <v>2</v>
      </c>
      <c r="S1209" s="8">
        <v>6</v>
      </c>
      <c r="U1209" s="63"/>
      <c r="V1209" s="63"/>
      <c r="W1209" s="63">
        <f t="shared" ref="W1209:W1272" si="425">BN1209+BM1209</f>
        <v>10</v>
      </c>
      <c r="X1209" s="63"/>
      <c r="Y1209" s="63"/>
      <c r="Z1209" s="63"/>
      <c r="AA1209" s="63"/>
      <c r="AB1209" s="63"/>
      <c r="AN1209" t="str">
        <f t="shared" si="415"/>
        <v>Littleton</v>
      </c>
      <c r="AO1209" t="s">
        <v>2273</v>
      </c>
      <c r="AP1209">
        <v>2</v>
      </c>
      <c r="AQ1209">
        <v>2</v>
      </c>
      <c r="AR1209" s="111">
        <v>33</v>
      </c>
      <c r="AS1209" s="113">
        <v>9</v>
      </c>
      <c r="AT1209" s="113">
        <v>125</v>
      </c>
      <c r="AU1209" s="117">
        <v>42580</v>
      </c>
      <c r="AV1209" s="117">
        <f t="shared" si="417"/>
        <v>33009</v>
      </c>
      <c r="AW1209" t="s">
        <v>1480</v>
      </c>
      <c r="AX1209">
        <f t="shared" ref="AX1209:AX1272" si="426">AR1209*100000+AU1209</f>
        <v>3342580</v>
      </c>
      <c r="BC1209">
        <v>54.09</v>
      </c>
      <c r="BD1209">
        <v>3.85</v>
      </c>
      <c r="BE1209">
        <v>50.24</v>
      </c>
      <c r="BH1209" s="123">
        <f t="shared" si="412"/>
        <v>0.53700000000000003</v>
      </c>
      <c r="BI1209" s="123">
        <f t="shared" si="413"/>
        <v>0</v>
      </c>
      <c r="BJ1209">
        <f t="shared" si="414"/>
        <v>0</v>
      </c>
      <c r="BM1209">
        <v>3</v>
      </c>
      <c r="BN1209">
        <v>7</v>
      </c>
    </row>
    <row r="1210" spans="1:66" hidden="1" outlineLevel="1">
      <c r="A1210" t="s">
        <v>1793</v>
      </c>
      <c r="B1210" s="8" t="s">
        <v>1808</v>
      </c>
      <c r="C1210" s="1">
        <f t="shared" si="418"/>
        <v>13167</v>
      </c>
      <c r="D1210" s="5">
        <f>IF(N1210&gt;0, RANK(N1210,(N1210:P1210,Q1210:AE1210)),0)</f>
        <v>2</v>
      </c>
      <c r="E1210" s="5">
        <f>IF(O1210&gt;0,RANK(O1210,(N1210:P1210,Q1210:AE1210)),0)</f>
        <v>1</v>
      </c>
      <c r="F1210" s="5">
        <f t="shared" si="419"/>
        <v>0</v>
      </c>
      <c r="G1210" s="1">
        <f t="shared" si="420"/>
        <v>1633</v>
      </c>
      <c r="H1210" s="2">
        <f t="shared" si="416"/>
        <v>0.1240221766537556</v>
      </c>
      <c r="I1210" s="6"/>
      <c r="J1210" s="2">
        <f t="shared" si="421"/>
        <v>0.43214095845674794</v>
      </c>
      <c r="K1210" s="2">
        <f t="shared" si="422"/>
        <v>0.55616313511050353</v>
      </c>
      <c r="L1210" s="2">
        <f t="shared" si="423"/>
        <v>0</v>
      </c>
      <c r="M1210" s="2">
        <f t="shared" si="424"/>
        <v>1.1695906432748537E-2</v>
      </c>
      <c r="N1210" s="63">
        <v>5690</v>
      </c>
      <c r="O1210" s="63">
        <v>7323</v>
      </c>
      <c r="P1210" s="63"/>
      <c r="Q1210" s="8">
        <v>123</v>
      </c>
      <c r="R1210" s="8">
        <v>7</v>
      </c>
      <c r="S1210" s="8">
        <v>6</v>
      </c>
      <c r="U1210" s="63"/>
      <c r="V1210" s="63"/>
      <c r="W1210" s="63">
        <f t="shared" si="425"/>
        <v>18</v>
      </c>
      <c r="X1210" s="63"/>
      <c r="Y1210" s="63"/>
      <c r="Z1210" s="63"/>
      <c r="AA1210" s="63"/>
      <c r="AB1210" s="63"/>
      <c r="AN1210" t="str">
        <f t="shared" si="415"/>
        <v>Londonderry</v>
      </c>
      <c r="AO1210" t="s">
        <v>2991</v>
      </c>
      <c r="AP1210">
        <v>1</v>
      </c>
      <c r="AQ1210">
        <v>1</v>
      </c>
      <c r="AR1210" s="111">
        <v>33</v>
      </c>
      <c r="AS1210" s="113">
        <v>15</v>
      </c>
      <c r="AT1210" s="113">
        <v>95</v>
      </c>
      <c r="AU1210" s="117">
        <v>43220</v>
      </c>
      <c r="AV1210" s="117">
        <f t="shared" si="417"/>
        <v>33015</v>
      </c>
      <c r="AW1210" t="s">
        <v>1480</v>
      </c>
      <c r="AX1210">
        <f t="shared" si="426"/>
        <v>3343220</v>
      </c>
      <c r="BC1210">
        <v>41.94</v>
      </c>
      <c r="BD1210">
        <v>0.13</v>
      </c>
      <c r="BE1210">
        <v>41.81</v>
      </c>
      <c r="BH1210" s="123">
        <f t="shared" si="412"/>
        <v>0</v>
      </c>
      <c r="BI1210" s="123">
        <f t="shared" si="413"/>
        <v>0.55600000000000005</v>
      </c>
      <c r="BJ1210">
        <f t="shared" si="414"/>
        <v>0</v>
      </c>
      <c r="BM1210">
        <v>15</v>
      </c>
      <c r="BN1210">
        <v>3</v>
      </c>
    </row>
    <row r="1211" spans="1:66" hidden="1" outlineLevel="1">
      <c r="A1211" t="s">
        <v>719</v>
      </c>
      <c r="B1211" s="8" t="s">
        <v>1808</v>
      </c>
      <c r="C1211" s="1">
        <f t="shared" si="418"/>
        <v>3003</v>
      </c>
      <c r="D1211" s="5">
        <f>IF(N1211&gt;0, RANK(N1211,(N1211:P1211,Q1211:AE1211)),0)</f>
        <v>2</v>
      </c>
      <c r="E1211" s="5">
        <f>IF(O1211&gt;0,RANK(O1211,(N1211:P1211,Q1211:AE1211)),0)</f>
        <v>1</v>
      </c>
      <c r="F1211" s="5">
        <f t="shared" si="419"/>
        <v>0</v>
      </c>
      <c r="G1211" s="1">
        <f t="shared" si="420"/>
        <v>132</v>
      </c>
      <c r="H1211" s="2">
        <f t="shared" si="416"/>
        <v>4.3956043956043959E-2</v>
      </c>
      <c r="I1211" s="6"/>
      <c r="J1211" s="2">
        <f t="shared" si="421"/>
        <v>0.47086247086247085</v>
      </c>
      <c r="K1211" s="2">
        <f t="shared" si="422"/>
        <v>0.51481851481851482</v>
      </c>
      <c r="L1211" s="2">
        <f t="shared" si="423"/>
        <v>0</v>
      </c>
      <c r="M1211" s="2">
        <f t="shared" si="424"/>
        <v>1.4319014319014278E-2</v>
      </c>
      <c r="N1211" s="63">
        <v>1414</v>
      </c>
      <c r="O1211" s="63">
        <v>1546</v>
      </c>
      <c r="P1211" s="63"/>
      <c r="Q1211" s="8">
        <v>34</v>
      </c>
      <c r="R1211" s="8">
        <v>1</v>
      </c>
      <c r="S1211" s="8">
        <v>0</v>
      </c>
      <c r="U1211" s="63"/>
      <c r="V1211" s="63"/>
      <c r="W1211" s="63">
        <f t="shared" si="425"/>
        <v>8</v>
      </c>
      <c r="X1211" s="63"/>
      <c r="Y1211" s="63"/>
      <c r="Z1211" s="63"/>
      <c r="AA1211" s="63"/>
      <c r="AB1211" s="63"/>
      <c r="AN1211" t="str">
        <f t="shared" si="415"/>
        <v>Loudon</v>
      </c>
      <c r="AO1211" t="s">
        <v>2509</v>
      </c>
      <c r="AP1211">
        <v>2</v>
      </c>
      <c r="AQ1211">
        <v>2</v>
      </c>
      <c r="AR1211" s="111">
        <v>33</v>
      </c>
      <c r="AS1211" s="113">
        <v>13</v>
      </c>
      <c r="AT1211" s="113">
        <v>85</v>
      </c>
      <c r="AU1211" s="117">
        <v>43380</v>
      </c>
      <c r="AV1211" s="117">
        <f t="shared" si="417"/>
        <v>33013</v>
      </c>
      <c r="AW1211" t="s">
        <v>1480</v>
      </c>
      <c r="AX1211">
        <f t="shared" si="426"/>
        <v>3343380</v>
      </c>
      <c r="BC1211">
        <v>47.48</v>
      </c>
      <c r="BD1211">
        <v>0.67</v>
      </c>
      <c r="BE1211">
        <v>46.81</v>
      </c>
      <c r="BH1211" s="123">
        <f t="shared" si="412"/>
        <v>0</v>
      </c>
      <c r="BI1211" s="123">
        <f t="shared" si="413"/>
        <v>0.51400000000000001</v>
      </c>
      <c r="BJ1211">
        <f t="shared" si="414"/>
        <v>0</v>
      </c>
      <c r="BM1211">
        <v>2</v>
      </c>
      <c r="BN1211">
        <v>6</v>
      </c>
    </row>
    <row r="1212" spans="1:66" hidden="1" outlineLevel="1">
      <c r="A1212" t="s">
        <v>1278</v>
      </c>
      <c r="B1212" s="8" t="s">
        <v>1808</v>
      </c>
      <c r="C1212" s="1">
        <f t="shared" si="418"/>
        <v>307</v>
      </c>
      <c r="D1212" s="5">
        <f>IF(N1212&gt;0, RANK(N1212,(N1212:P1212,Q1212:AE1212)),0)</f>
        <v>1</v>
      </c>
      <c r="E1212" s="5">
        <f>IF(O1212&gt;0,RANK(O1212,(N1212:P1212,Q1212:AE1212)),0)</f>
        <v>2</v>
      </c>
      <c r="F1212" s="5">
        <f t="shared" si="419"/>
        <v>0</v>
      </c>
      <c r="G1212" s="1">
        <f t="shared" si="420"/>
        <v>21</v>
      </c>
      <c r="H1212" s="2">
        <f t="shared" si="416"/>
        <v>6.8403908794788276E-2</v>
      </c>
      <c r="I1212" s="6"/>
      <c r="J1212" s="2">
        <f t="shared" si="421"/>
        <v>0.52442996742671011</v>
      </c>
      <c r="K1212" s="2">
        <f t="shared" si="422"/>
        <v>0.4560260586319218</v>
      </c>
      <c r="L1212" s="2">
        <f t="shared" si="423"/>
        <v>0</v>
      </c>
      <c r="M1212" s="2">
        <f t="shared" si="424"/>
        <v>1.9543973941368087E-2</v>
      </c>
      <c r="N1212" s="63">
        <v>161</v>
      </c>
      <c r="O1212" s="63">
        <v>140</v>
      </c>
      <c r="P1212" s="63"/>
      <c r="Q1212" s="8">
        <v>4</v>
      </c>
      <c r="R1212" s="8">
        <v>0</v>
      </c>
      <c r="S1212" s="8">
        <v>0</v>
      </c>
      <c r="U1212" s="63"/>
      <c r="V1212" s="63"/>
      <c r="W1212" s="63">
        <f t="shared" si="425"/>
        <v>2</v>
      </c>
      <c r="X1212" s="63"/>
      <c r="Y1212" s="63"/>
      <c r="Z1212" s="63"/>
      <c r="AA1212" s="63"/>
      <c r="AB1212" s="63"/>
      <c r="AN1212" t="str">
        <f t="shared" si="415"/>
        <v>Lyman</v>
      </c>
      <c r="AO1212" t="s">
        <v>2273</v>
      </c>
      <c r="AP1212">
        <v>2</v>
      </c>
      <c r="AQ1212">
        <v>2</v>
      </c>
      <c r="AR1212" s="111">
        <v>33</v>
      </c>
      <c r="AS1212" s="113">
        <v>9</v>
      </c>
      <c r="AT1212" s="113">
        <v>130</v>
      </c>
      <c r="AU1212" s="117">
        <v>44100</v>
      </c>
      <c r="AV1212" s="117">
        <f t="shared" si="417"/>
        <v>33009</v>
      </c>
      <c r="AW1212" t="s">
        <v>1480</v>
      </c>
      <c r="AX1212">
        <f t="shared" si="426"/>
        <v>3344100</v>
      </c>
      <c r="BC1212">
        <v>28.75</v>
      </c>
      <c r="BD1212">
        <v>0.28999999999999998</v>
      </c>
      <c r="BE1212">
        <v>28.46</v>
      </c>
      <c r="BH1212" s="123">
        <f t="shared" si="412"/>
        <v>0.52400000000000002</v>
      </c>
      <c r="BI1212" s="123">
        <f t="shared" si="413"/>
        <v>0</v>
      </c>
      <c r="BJ1212">
        <f t="shared" si="414"/>
        <v>0</v>
      </c>
      <c r="BM1212">
        <v>2</v>
      </c>
      <c r="BN1212">
        <v>0</v>
      </c>
    </row>
    <row r="1213" spans="1:66" hidden="1" outlineLevel="1">
      <c r="A1213" t="s">
        <v>2360</v>
      </c>
      <c r="B1213" s="8" t="s">
        <v>1808</v>
      </c>
      <c r="C1213" s="1">
        <f t="shared" si="418"/>
        <v>1218</v>
      </c>
      <c r="D1213" s="5">
        <f>IF(N1213&gt;0, RANK(N1213,(N1213:P1213,Q1213:AE1213)),0)</f>
        <v>1</v>
      </c>
      <c r="E1213" s="5">
        <f>IF(O1213&gt;0,RANK(O1213,(N1213:P1213,Q1213:AE1213)),0)</f>
        <v>2</v>
      </c>
      <c r="F1213" s="5">
        <f t="shared" si="419"/>
        <v>0</v>
      </c>
      <c r="G1213" s="1">
        <f t="shared" si="420"/>
        <v>658</v>
      </c>
      <c r="H1213" s="2">
        <f t="shared" si="416"/>
        <v>0.54022988505747127</v>
      </c>
      <c r="I1213" s="6"/>
      <c r="J1213" s="2">
        <f t="shared" si="421"/>
        <v>0.76518883415435135</v>
      </c>
      <c r="K1213" s="2">
        <f t="shared" si="422"/>
        <v>0.22495894909688013</v>
      </c>
      <c r="L1213" s="2">
        <f t="shared" si="423"/>
        <v>0</v>
      </c>
      <c r="M1213" s="2">
        <f t="shared" si="424"/>
        <v>9.8522167487685164E-3</v>
      </c>
      <c r="N1213" s="63">
        <v>932</v>
      </c>
      <c r="O1213" s="63">
        <v>274</v>
      </c>
      <c r="P1213" s="63"/>
      <c r="Q1213" s="8">
        <v>10</v>
      </c>
      <c r="R1213" s="8">
        <v>0</v>
      </c>
      <c r="S1213" s="8">
        <v>1</v>
      </c>
      <c r="U1213" s="63"/>
      <c r="V1213" s="63"/>
      <c r="W1213" s="63">
        <f t="shared" si="425"/>
        <v>1</v>
      </c>
      <c r="X1213" s="63"/>
      <c r="Y1213" s="63"/>
      <c r="Z1213" s="63"/>
      <c r="AA1213" s="63"/>
      <c r="AB1213" s="63"/>
      <c r="AN1213" t="str">
        <f t="shared" si="415"/>
        <v>Lyme</v>
      </c>
      <c r="AO1213" t="s">
        <v>2273</v>
      </c>
      <c r="AP1213">
        <v>2</v>
      </c>
      <c r="AQ1213">
        <v>2</v>
      </c>
      <c r="AR1213" s="111">
        <v>33</v>
      </c>
      <c r="AS1213" s="113">
        <v>9</v>
      </c>
      <c r="AT1213" s="113">
        <v>135</v>
      </c>
      <c r="AU1213" s="117">
        <v>44260</v>
      </c>
      <c r="AV1213" s="117">
        <f t="shared" si="417"/>
        <v>33009</v>
      </c>
      <c r="AW1213" t="s">
        <v>1480</v>
      </c>
      <c r="AX1213">
        <f t="shared" si="426"/>
        <v>3344260</v>
      </c>
      <c r="BC1213">
        <v>54.97</v>
      </c>
      <c r="BD1213">
        <v>1.1299999999999999</v>
      </c>
      <c r="BE1213">
        <v>53.85</v>
      </c>
      <c r="BH1213" s="123">
        <f t="shared" si="412"/>
        <v>0.76500000000000001</v>
      </c>
      <c r="BI1213" s="123">
        <f t="shared" si="413"/>
        <v>0</v>
      </c>
      <c r="BJ1213">
        <f t="shared" si="414"/>
        <v>0</v>
      </c>
      <c r="BM1213">
        <v>1</v>
      </c>
      <c r="BN1213">
        <v>0</v>
      </c>
    </row>
    <row r="1214" spans="1:66" hidden="1" outlineLevel="1">
      <c r="A1214" t="s">
        <v>2658</v>
      </c>
      <c r="B1214" s="8" t="s">
        <v>1808</v>
      </c>
      <c r="C1214" s="1">
        <f t="shared" si="418"/>
        <v>1032</v>
      </c>
      <c r="D1214" s="5">
        <f>IF(N1214&gt;0, RANK(N1214,(N1214:P1214,Q1214:AE1214)),0)</f>
        <v>1</v>
      </c>
      <c r="E1214" s="5">
        <f>IF(O1214&gt;0,RANK(O1214,(N1214:P1214,Q1214:AE1214)),0)</f>
        <v>2</v>
      </c>
      <c r="F1214" s="5">
        <f t="shared" si="419"/>
        <v>0</v>
      </c>
      <c r="G1214" s="1">
        <f t="shared" si="420"/>
        <v>55</v>
      </c>
      <c r="H1214" s="2">
        <f t="shared" si="416"/>
        <v>5.329457364341085E-2</v>
      </c>
      <c r="I1214" s="6"/>
      <c r="J1214" s="2">
        <f t="shared" si="421"/>
        <v>0.51841085271317833</v>
      </c>
      <c r="K1214" s="2">
        <f t="shared" si="422"/>
        <v>0.46511627906976744</v>
      </c>
      <c r="L1214" s="2">
        <f t="shared" si="423"/>
        <v>0</v>
      </c>
      <c r="M1214" s="2">
        <f t="shared" si="424"/>
        <v>1.6472868217054237E-2</v>
      </c>
      <c r="N1214" s="63">
        <v>535</v>
      </c>
      <c r="O1214" s="63">
        <v>480</v>
      </c>
      <c r="P1214" s="63"/>
      <c r="Q1214" s="8">
        <v>13</v>
      </c>
      <c r="R1214" s="8">
        <v>1</v>
      </c>
      <c r="S1214" s="8">
        <v>1</v>
      </c>
      <c r="U1214" s="63"/>
      <c r="V1214" s="63"/>
      <c r="W1214" s="63">
        <f t="shared" si="425"/>
        <v>2</v>
      </c>
      <c r="X1214" s="63"/>
      <c r="Y1214" s="63"/>
      <c r="Z1214" s="63"/>
      <c r="AA1214" s="63"/>
      <c r="AB1214" s="63"/>
      <c r="AN1214" t="str">
        <f t="shared" si="415"/>
        <v>Lyndeborough</v>
      </c>
      <c r="AO1214" t="s">
        <v>1169</v>
      </c>
      <c r="AP1214">
        <v>2</v>
      </c>
      <c r="AQ1214">
        <v>2</v>
      </c>
      <c r="AR1214" s="111">
        <v>33</v>
      </c>
      <c r="AS1214" s="113">
        <v>11</v>
      </c>
      <c r="AT1214" s="113">
        <v>80</v>
      </c>
      <c r="AU1214" s="117">
        <v>44580</v>
      </c>
      <c r="AV1214" s="117">
        <f t="shared" si="417"/>
        <v>33011</v>
      </c>
      <c r="AW1214" t="s">
        <v>1480</v>
      </c>
      <c r="AX1214">
        <f t="shared" si="426"/>
        <v>3344580</v>
      </c>
      <c r="BC1214">
        <v>31.21</v>
      </c>
      <c r="BD1214">
        <v>0.12</v>
      </c>
      <c r="BE1214">
        <v>31.09</v>
      </c>
      <c r="BH1214" s="123">
        <f t="shared" si="412"/>
        <v>0.51800000000000002</v>
      </c>
      <c r="BI1214" s="123">
        <f t="shared" si="413"/>
        <v>0</v>
      </c>
      <c r="BJ1214">
        <f t="shared" si="414"/>
        <v>0</v>
      </c>
      <c r="BM1214">
        <v>0</v>
      </c>
      <c r="BN1214">
        <v>2</v>
      </c>
    </row>
    <row r="1215" spans="1:66" hidden="1" outlineLevel="1">
      <c r="A1215" t="s">
        <v>1665</v>
      </c>
      <c r="B1215" s="8" t="s">
        <v>1808</v>
      </c>
      <c r="C1215" s="1">
        <f t="shared" si="418"/>
        <v>1159</v>
      </c>
      <c r="D1215" s="5">
        <f>IF(N1215&gt;0, RANK(N1215,(N1215:P1215,Q1215:AE1215)),0)</f>
        <v>1</v>
      </c>
      <c r="E1215" s="5">
        <f>IF(O1215&gt;0,RANK(O1215,(N1215:P1215,Q1215:AE1215)),0)</f>
        <v>2</v>
      </c>
      <c r="F1215" s="5">
        <f t="shared" si="419"/>
        <v>0</v>
      </c>
      <c r="G1215" s="1">
        <f t="shared" si="420"/>
        <v>207</v>
      </c>
      <c r="H1215" s="2">
        <f t="shared" si="416"/>
        <v>0.17860224331320104</v>
      </c>
      <c r="I1215" s="6"/>
      <c r="J1215" s="2">
        <f t="shared" si="421"/>
        <v>0.58067299396031058</v>
      </c>
      <c r="K1215" s="2">
        <f t="shared" si="422"/>
        <v>0.40207075064710956</v>
      </c>
      <c r="L1215" s="2">
        <f t="shared" si="423"/>
        <v>0</v>
      </c>
      <c r="M1215" s="2">
        <f t="shared" si="424"/>
        <v>1.7256255392579856E-2</v>
      </c>
      <c r="N1215" s="63">
        <v>673</v>
      </c>
      <c r="O1215" s="63">
        <v>466</v>
      </c>
      <c r="P1215" s="63"/>
      <c r="Q1215" s="8">
        <v>12</v>
      </c>
      <c r="R1215" s="8">
        <v>0</v>
      </c>
      <c r="S1215" s="8">
        <v>2</v>
      </c>
      <c r="U1215" s="63"/>
      <c r="V1215" s="63"/>
      <c r="W1215" s="63">
        <f t="shared" si="425"/>
        <v>6</v>
      </c>
      <c r="X1215" s="63"/>
      <c r="Y1215" s="63"/>
      <c r="Z1215" s="63"/>
      <c r="AA1215" s="63"/>
      <c r="AB1215" s="63"/>
      <c r="AN1215" t="str">
        <f t="shared" si="415"/>
        <v>Madbury</v>
      </c>
      <c r="AO1215" t="s">
        <v>2046</v>
      </c>
      <c r="AP1215">
        <v>1</v>
      </c>
      <c r="AQ1215">
        <v>1</v>
      </c>
      <c r="AR1215" s="111">
        <v>33</v>
      </c>
      <c r="AS1215" s="113">
        <v>17</v>
      </c>
      <c r="AT1215" s="113">
        <v>30</v>
      </c>
      <c r="AU1215" s="117">
        <v>44820</v>
      </c>
      <c r="AV1215" s="117">
        <f t="shared" si="417"/>
        <v>33017</v>
      </c>
      <c r="AW1215" t="s">
        <v>1480</v>
      </c>
      <c r="AX1215">
        <f t="shared" si="426"/>
        <v>3344820</v>
      </c>
      <c r="BC1215">
        <v>12.24</v>
      </c>
      <c r="BD1215">
        <v>0.56000000000000005</v>
      </c>
      <c r="BE1215">
        <v>11.68</v>
      </c>
      <c r="BH1215" s="123">
        <f t="shared" si="412"/>
        <v>0.57999999999999996</v>
      </c>
      <c r="BI1215" s="123">
        <f t="shared" si="413"/>
        <v>0</v>
      </c>
      <c r="BJ1215">
        <f t="shared" si="414"/>
        <v>0</v>
      </c>
      <c r="BM1215">
        <v>2</v>
      </c>
      <c r="BN1215">
        <v>4</v>
      </c>
    </row>
    <row r="1216" spans="1:66" hidden="1" outlineLevel="1">
      <c r="A1216" s="8" t="s">
        <v>1659</v>
      </c>
      <c r="B1216" s="8" t="s">
        <v>1808</v>
      </c>
      <c r="C1216" s="1">
        <f t="shared" si="418"/>
        <v>1412</v>
      </c>
      <c r="D1216" s="5">
        <f>IF(N1216&gt;0, RANK(N1216,(N1216:P1216,Q1216:AE1216)),0)</f>
        <v>1</v>
      </c>
      <c r="E1216" s="5">
        <f>IF(O1216&gt;0,RANK(O1216,(N1216:P1216,Q1216:AE1216)),0)</f>
        <v>2</v>
      </c>
      <c r="F1216" s="5">
        <f t="shared" si="419"/>
        <v>0</v>
      </c>
      <c r="G1216" s="1">
        <f t="shared" si="420"/>
        <v>197</v>
      </c>
      <c r="H1216" s="2">
        <f t="shared" si="416"/>
        <v>0.1395184135977337</v>
      </c>
      <c r="I1216" s="6"/>
      <c r="J1216" s="2">
        <f t="shared" si="421"/>
        <v>0.56161473087818692</v>
      </c>
      <c r="K1216" s="2">
        <f t="shared" si="422"/>
        <v>0.42209631728045327</v>
      </c>
      <c r="L1216" s="2">
        <f t="shared" si="423"/>
        <v>0</v>
      </c>
      <c r="M1216" s="2">
        <f t="shared" si="424"/>
        <v>1.6288951841359811E-2</v>
      </c>
      <c r="N1216" s="63">
        <v>793</v>
      </c>
      <c r="O1216" s="63">
        <v>596</v>
      </c>
      <c r="P1216" s="63"/>
      <c r="Q1216" s="8">
        <v>19</v>
      </c>
      <c r="R1216" s="8">
        <v>2</v>
      </c>
      <c r="S1216" s="8">
        <v>0</v>
      </c>
      <c r="U1216" s="63"/>
      <c r="V1216" s="63"/>
      <c r="W1216" s="63">
        <f t="shared" si="425"/>
        <v>2</v>
      </c>
      <c r="X1216" s="63"/>
      <c r="Y1216" s="63"/>
      <c r="Z1216" s="63"/>
      <c r="AA1216" s="63"/>
      <c r="AB1216" s="63"/>
      <c r="AN1216" t="str">
        <f t="shared" si="415"/>
        <v>Madison</v>
      </c>
      <c r="AO1216" t="s">
        <v>1684</v>
      </c>
      <c r="AP1216">
        <v>1</v>
      </c>
      <c r="AQ1216">
        <v>1</v>
      </c>
      <c r="AR1216" s="111">
        <v>33</v>
      </c>
      <c r="AS1216" s="113">
        <v>3</v>
      </c>
      <c r="AT1216" s="113">
        <v>60</v>
      </c>
      <c r="AU1216" s="117">
        <v>45060</v>
      </c>
      <c r="AV1216" s="117">
        <f t="shared" si="417"/>
        <v>33003</v>
      </c>
      <c r="AW1216" t="s">
        <v>1480</v>
      </c>
      <c r="AX1216">
        <f t="shared" si="426"/>
        <v>3345060</v>
      </c>
      <c r="BC1216">
        <v>40.950000000000003</v>
      </c>
      <c r="BD1216">
        <v>2.2200000000000002</v>
      </c>
      <c r="BE1216">
        <v>38.729999999999997</v>
      </c>
      <c r="BH1216" s="123">
        <f t="shared" si="412"/>
        <v>0.56100000000000005</v>
      </c>
      <c r="BI1216" s="123">
        <f t="shared" si="413"/>
        <v>0</v>
      </c>
      <c r="BJ1216">
        <f t="shared" si="414"/>
        <v>0</v>
      </c>
      <c r="BM1216">
        <v>0</v>
      </c>
      <c r="BN1216">
        <v>2</v>
      </c>
    </row>
    <row r="1217" spans="1:66" hidden="1" outlineLevel="1">
      <c r="A1217" t="s">
        <v>1994</v>
      </c>
      <c r="B1217" s="8" t="s">
        <v>1808</v>
      </c>
      <c r="C1217" s="1">
        <f t="shared" si="418"/>
        <v>48033</v>
      </c>
      <c r="D1217" s="5">
        <f>IF(N1217&gt;0, RANK(N1217,(N1217:P1217,Q1217:AE1217)),0)</f>
        <v>1</v>
      </c>
      <c r="E1217" s="5">
        <f>IF(O1217&gt;0,RANK(O1217,(N1217:P1217,Q1217:AE1217)),0)</f>
        <v>2</v>
      </c>
      <c r="F1217" s="5">
        <f t="shared" si="419"/>
        <v>0</v>
      </c>
      <c r="G1217" s="1">
        <f t="shared" si="420"/>
        <v>5285</v>
      </c>
      <c r="H1217" s="2">
        <f t="shared" si="416"/>
        <v>0.11002852205775196</v>
      </c>
      <c r="I1217" s="6"/>
      <c r="J1217" s="2">
        <f t="shared" si="421"/>
        <v>0.54602044427789231</v>
      </c>
      <c r="K1217" s="2">
        <f t="shared" si="422"/>
        <v>0.43599192222014033</v>
      </c>
      <c r="L1217" s="2">
        <f t="shared" si="423"/>
        <v>0</v>
      </c>
      <c r="M1217" s="2">
        <f t="shared" si="424"/>
        <v>1.7987633501967359E-2</v>
      </c>
      <c r="N1217" s="63">
        <v>26227</v>
      </c>
      <c r="O1217" s="63">
        <v>20942</v>
      </c>
      <c r="P1217" s="63"/>
      <c r="Q1217" s="8">
        <v>621</v>
      </c>
      <c r="R1217" s="8">
        <v>17</v>
      </c>
      <c r="S1217" s="8">
        <v>44</v>
      </c>
      <c r="U1217" s="63"/>
      <c r="V1217" s="63"/>
      <c r="W1217" s="63">
        <f t="shared" si="425"/>
        <v>182</v>
      </c>
      <c r="X1217" s="63"/>
      <c r="Y1217" s="63"/>
      <c r="Z1217" s="63"/>
      <c r="AA1217" s="63"/>
      <c r="AB1217" s="63"/>
      <c r="AN1217" t="str">
        <f t="shared" si="415"/>
        <v>Manchester</v>
      </c>
      <c r="AO1217" t="s">
        <v>1169</v>
      </c>
      <c r="AP1217">
        <v>1</v>
      </c>
      <c r="AQ1217">
        <v>1</v>
      </c>
      <c r="AR1217" s="111">
        <v>33</v>
      </c>
      <c r="AS1217" s="113">
        <v>11</v>
      </c>
      <c r="AT1217" s="113">
        <v>85</v>
      </c>
      <c r="AU1217" s="117">
        <v>45140</v>
      </c>
      <c r="AV1217" s="117">
        <f t="shared" si="417"/>
        <v>33011</v>
      </c>
      <c r="AW1217" t="s">
        <v>1257</v>
      </c>
      <c r="AX1217">
        <f t="shared" si="426"/>
        <v>3345140</v>
      </c>
      <c r="BC1217">
        <v>34.909999999999997</v>
      </c>
      <c r="BD1217">
        <v>1.9</v>
      </c>
      <c r="BE1217">
        <v>33.01</v>
      </c>
      <c r="BH1217" s="123">
        <f t="shared" si="412"/>
        <v>0.54600000000000004</v>
      </c>
      <c r="BI1217" s="123">
        <f t="shared" si="413"/>
        <v>0</v>
      </c>
      <c r="BJ1217">
        <f t="shared" si="414"/>
        <v>0</v>
      </c>
      <c r="BM1217">
        <v>89</v>
      </c>
      <c r="BN1217">
        <v>93</v>
      </c>
    </row>
    <row r="1218" spans="1:66" hidden="1" outlineLevel="1">
      <c r="A1218" t="s">
        <v>1618</v>
      </c>
      <c r="B1218" s="8" t="s">
        <v>1808</v>
      </c>
      <c r="C1218" s="1">
        <f t="shared" si="418"/>
        <v>1165</v>
      </c>
      <c r="D1218" s="5">
        <f>IF(N1218&gt;0, RANK(N1218,(N1218:P1218,Q1218:AE1218)),0)</f>
        <v>1</v>
      </c>
      <c r="E1218" s="5">
        <f>IF(O1218&gt;0,RANK(O1218,(N1218:P1218,Q1218:AE1218)),0)</f>
        <v>2</v>
      </c>
      <c r="F1218" s="5">
        <f t="shared" si="419"/>
        <v>0</v>
      </c>
      <c r="G1218" s="1">
        <f t="shared" si="420"/>
        <v>453</v>
      </c>
      <c r="H1218" s="2">
        <f t="shared" si="416"/>
        <v>0.38884120171673819</v>
      </c>
      <c r="I1218" s="6"/>
      <c r="J1218" s="2">
        <f t="shared" si="421"/>
        <v>0.68755364806866948</v>
      </c>
      <c r="K1218" s="2">
        <f t="shared" si="422"/>
        <v>0.29871244635193134</v>
      </c>
      <c r="L1218" s="2">
        <f t="shared" si="423"/>
        <v>0</v>
      </c>
      <c r="M1218" s="2">
        <f t="shared" si="424"/>
        <v>1.3733905579399186E-2</v>
      </c>
      <c r="N1218" s="63">
        <v>801</v>
      </c>
      <c r="O1218" s="63">
        <v>348</v>
      </c>
      <c r="P1218" s="63"/>
      <c r="Q1218" s="8">
        <v>11</v>
      </c>
      <c r="R1218" s="8">
        <v>0</v>
      </c>
      <c r="S1218" s="8">
        <v>1</v>
      </c>
      <c r="U1218" s="63"/>
      <c r="V1218" s="63"/>
      <c r="W1218" s="63">
        <f t="shared" si="425"/>
        <v>4</v>
      </c>
      <c r="X1218" s="63"/>
      <c r="Y1218" s="63"/>
      <c r="Z1218" s="63"/>
      <c r="AA1218" s="63"/>
      <c r="AB1218" s="63"/>
      <c r="AN1218" t="str">
        <f t="shared" si="415"/>
        <v>Marlborough</v>
      </c>
      <c r="AO1218" t="s">
        <v>1471</v>
      </c>
      <c r="AP1218">
        <v>2</v>
      </c>
      <c r="AQ1218">
        <v>2</v>
      </c>
      <c r="AR1218" s="111">
        <v>33</v>
      </c>
      <c r="AS1218" s="113">
        <v>5</v>
      </c>
      <c r="AT1218" s="113">
        <v>50</v>
      </c>
      <c r="AU1218" s="117">
        <v>45460</v>
      </c>
      <c r="AV1218" s="117">
        <f t="shared" si="417"/>
        <v>33005</v>
      </c>
      <c r="AW1218" t="s">
        <v>1480</v>
      </c>
      <c r="AX1218">
        <f t="shared" si="426"/>
        <v>3345460</v>
      </c>
      <c r="BC1218">
        <v>20.64</v>
      </c>
      <c r="BD1218">
        <v>0.24</v>
      </c>
      <c r="BE1218">
        <v>20.41</v>
      </c>
      <c r="BH1218" s="123">
        <f t="shared" si="412"/>
        <v>0.68700000000000006</v>
      </c>
      <c r="BI1218" s="123">
        <f t="shared" si="413"/>
        <v>0</v>
      </c>
      <c r="BJ1218">
        <f t="shared" si="414"/>
        <v>0</v>
      </c>
      <c r="BM1218">
        <v>2</v>
      </c>
      <c r="BN1218">
        <v>2</v>
      </c>
    </row>
    <row r="1219" spans="1:66" hidden="1" outlineLevel="1">
      <c r="A1219" t="s">
        <v>2341</v>
      </c>
      <c r="B1219" s="8" t="s">
        <v>1808</v>
      </c>
      <c r="C1219" s="1">
        <f t="shared" si="418"/>
        <v>428</v>
      </c>
      <c r="D1219" s="5">
        <f>IF(N1219&gt;0, RANK(N1219,(N1219:P1219,Q1219:AE1219)),0)</f>
        <v>1</v>
      </c>
      <c r="E1219" s="5">
        <f>IF(O1219&gt;0,RANK(O1219,(N1219:P1219,Q1219:AE1219)),0)</f>
        <v>2</v>
      </c>
      <c r="F1219" s="5">
        <f t="shared" si="419"/>
        <v>0</v>
      </c>
      <c r="G1219" s="1">
        <f t="shared" si="420"/>
        <v>108</v>
      </c>
      <c r="H1219" s="2">
        <f t="shared" si="416"/>
        <v>0.25233644859813081</v>
      </c>
      <c r="I1219" s="6"/>
      <c r="J1219" s="2">
        <f t="shared" si="421"/>
        <v>0.61214953271028039</v>
      </c>
      <c r="K1219" s="2">
        <f t="shared" si="422"/>
        <v>0.35981308411214952</v>
      </c>
      <c r="L1219" s="2">
        <f t="shared" si="423"/>
        <v>0</v>
      </c>
      <c r="M1219" s="2">
        <f t="shared" si="424"/>
        <v>2.8037383177570097E-2</v>
      </c>
      <c r="N1219" s="63">
        <v>262</v>
      </c>
      <c r="O1219" s="63">
        <v>154</v>
      </c>
      <c r="P1219" s="63"/>
      <c r="Q1219" s="8">
        <v>10</v>
      </c>
      <c r="R1219" s="8">
        <v>0</v>
      </c>
      <c r="S1219" s="8">
        <v>0</v>
      </c>
      <c r="U1219" s="63"/>
      <c r="V1219" s="63"/>
      <c r="W1219" s="63">
        <f t="shared" si="425"/>
        <v>2</v>
      </c>
      <c r="X1219" s="63"/>
      <c r="Y1219" s="63"/>
      <c r="Z1219" s="63"/>
      <c r="AA1219" s="63"/>
      <c r="AB1219" s="63"/>
      <c r="AN1219" t="str">
        <f t="shared" si="415"/>
        <v>Marlow</v>
      </c>
      <c r="AO1219" t="s">
        <v>1471</v>
      </c>
      <c r="AP1219">
        <v>2</v>
      </c>
      <c r="AQ1219">
        <v>2</v>
      </c>
      <c r="AR1219" s="111">
        <v>33</v>
      </c>
      <c r="AS1219" s="113">
        <v>5</v>
      </c>
      <c r="AT1219" s="113">
        <v>55</v>
      </c>
      <c r="AU1219" s="117">
        <v>45700</v>
      </c>
      <c r="AV1219" s="117">
        <f t="shared" si="417"/>
        <v>33005</v>
      </c>
      <c r="AW1219" t="s">
        <v>1480</v>
      </c>
      <c r="AX1219">
        <f t="shared" si="426"/>
        <v>3345700</v>
      </c>
      <c r="BC1219">
        <v>26.42</v>
      </c>
      <c r="BD1219">
        <v>0.47</v>
      </c>
      <c r="BE1219">
        <v>25.95</v>
      </c>
      <c r="BH1219" s="123">
        <f t="shared" si="412"/>
        <v>0.61199999999999999</v>
      </c>
      <c r="BI1219" s="123">
        <f t="shared" si="413"/>
        <v>0</v>
      </c>
      <c r="BJ1219">
        <f t="shared" si="414"/>
        <v>0</v>
      </c>
      <c r="BM1219">
        <v>0</v>
      </c>
      <c r="BN1219">
        <v>2</v>
      </c>
    </row>
    <row r="1220" spans="1:66" hidden="1" outlineLevel="1">
      <c r="A1220" t="s">
        <v>1953</v>
      </c>
      <c r="B1220" s="8" t="s">
        <v>1808</v>
      </c>
      <c r="C1220" s="1">
        <f t="shared" si="418"/>
        <v>842</v>
      </c>
      <c r="D1220" s="5">
        <f>IF(N1220&gt;0, RANK(N1220,(N1220:P1220,Q1220:AE1220)),0)</f>
        <v>2</v>
      </c>
      <c r="E1220" s="5">
        <f>IF(O1220&gt;0,RANK(O1220,(N1220:P1220,Q1220:AE1220)),0)</f>
        <v>1</v>
      </c>
      <c r="F1220" s="5">
        <f t="shared" si="419"/>
        <v>0</v>
      </c>
      <c r="G1220" s="1">
        <f t="shared" si="420"/>
        <v>145</v>
      </c>
      <c r="H1220" s="2">
        <f t="shared" si="416"/>
        <v>0.17220902612826602</v>
      </c>
      <c r="I1220" s="6"/>
      <c r="J1220" s="2">
        <f t="shared" si="421"/>
        <v>0.39311163895486934</v>
      </c>
      <c r="K1220" s="2">
        <f t="shared" si="422"/>
        <v>0.56532066508313539</v>
      </c>
      <c r="L1220" s="2">
        <f t="shared" si="423"/>
        <v>0</v>
      </c>
      <c r="M1220" s="2">
        <f t="shared" si="424"/>
        <v>4.1567695961995277E-2</v>
      </c>
      <c r="N1220" s="63">
        <v>331</v>
      </c>
      <c r="O1220" s="63">
        <v>476</v>
      </c>
      <c r="P1220" s="63"/>
      <c r="Q1220" s="8">
        <v>24</v>
      </c>
      <c r="R1220" s="8">
        <v>1</v>
      </c>
      <c r="S1220" s="8">
        <v>7</v>
      </c>
      <c r="U1220" s="63"/>
      <c r="V1220" s="63"/>
      <c r="W1220" s="63">
        <f t="shared" si="425"/>
        <v>3</v>
      </c>
      <c r="X1220" s="63"/>
      <c r="Y1220" s="63"/>
      <c r="Z1220" s="63"/>
      <c r="AA1220" s="63"/>
      <c r="AB1220" s="63"/>
      <c r="AN1220" t="str">
        <f t="shared" si="415"/>
        <v>Mason</v>
      </c>
      <c r="AO1220" t="s">
        <v>1169</v>
      </c>
      <c r="AP1220">
        <v>2</v>
      </c>
      <c r="AQ1220">
        <v>2</v>
      </c>
      <c r="AR1220" s="111">
        <v>33</v>
      </c>
      <c r="AS1220" s="113">
        <v>11</v>
      </c>
      <c r="AT1220" s="113">
        <v>90</v>
      </c>
      <c r="AU1220" s="117">
        <v>46260</v>
      </c>
      <c r="AV1220" s="117">
        <f t="shared" si="417"/>
        <v>33011</v>
      </c>
      <c r="AW1220" t="s">
        <v>1480</v>
      </c>
      <c r="AX1220">
        <f t="shared" si="426"/>
        <v>3346260</v>
      </c>
      <c r="BC1220">
        <v>23.96</v>
      </c>
      <c r="BD1220">
        <v>0.06</v>
      </c>
      <c r="BE1220">
        <v>23.9</v>
      </c>
      <c r="BH1220" s="123">
        <f t="shared" si="412"/>
        <v>0</v>
      </c>
      <c r="BI1220" s="123">
        <f t="shared" si="413"/>
        <v>0.56499999999999995</v>
      </c>
      <c r="BJ1220">
        <f t="shared" si="414"/>
        <v>0</v>
      </c>
      <c r="BM1220">
        <v>2</v>
      </c>
      <c r="BN1220">
        <v>1</v>
      </c>
    </row>
    <row r="1221" spans="1:66" hidden="1" outlineLevel="1">
      <c r="A1221" t="s">
        <v>957</v>
      </c>
      <c r="B1221" s="8" t="s">
        <v>1808</v>
      </c>
      <c r="C1221" s="1">
        <f t="shared" si="418"/>
        <v>3976</v>
      </c>
      <c r="D1221" s="5">
        <f>IF(N1221&gt;0, RANK(N1221,(N1221:P1221,Q1221:AE1221)),0)</f>
        <v>2</v>
      </c>
      <c r="E1221" s="5">
        <f>IF(O1221&gt;0,RANK(O1221,(N1221:P1221,Q1221:AE1221)),0)</f>
        <v>1</v>
      </c>
      <c r="F1221" s="5">
        <f t="shared" si="419"/>
        <v>0</v>
      </c>
      <c r="G1221" s="1">
        <f t="shared" si="420"/>
        <v>235</v>
      </c>
      <c r="H1221" s="2">
        <f t="shared" si="416"/>
        <v>5.9104627766599596E-2</v>
      </c>
      <c r="I1221" s="6"/>
      <c r="J1221" s="2">
        <f t="shared" si="421"/>
        <v>0.46604627766599599</v>
      </c>
      <c r="K1221" s="2">
        <f t="shared" si="422"/>
        <v>0.52515090543259557</v>
      </c>
      <c r="L1221" s="2">
        <f t="shared" si="423"/>
        <v>0</v>
      </c>
      <c r="M1221" s="2">
        <f t="shared" si="424"/>
        <v>8.8028169014084945E-3</v>
      </c>
      <c r="N1221" s="63">
        <v>1853</v>
      </c>
      <c r="O1221" s="63">
        <v>2088</v>
      </c>
      <c r="P1221" s="63"/>
      <c r="Q1221" s="8">
        <v>27</v>
      </c>
      <c r="R1221" s="8">
        <v>0</v>
      </c>
      <c r="S1221" s="8">
        <v>7</v>
      </c>
      <c r="U1221" s="63"/>
      <c r="V1221" s="63"/>
      <c r="W1221" s="63">
        <f t="shared" si="425"/>
        <v>1</v>
      </c>
      <c r="X1221" s="63"/>
      <c r="Y1221" s="63"/>
      <c r="Z1221" s="63"/>
      <c r="AA1221" s="63"/>
      <c r="AB1221" s="63"/>
      <c r="AN1221" t="str">
        <f t="shared" si="415"/>
        <v>Meredith</v>
      </c>
      <c r="AO1221" t="s">
        <v>1445</v>
      </c>
      <c r="AP1221">
        <v>1</v>
      </c>
      <c r="AQ1221">
        <v>1</v>
      </c>
      <c r="AR1221" s="111">
        <v>33</v>
      </c>
      <c r="AS1221" s="113">
        <v>1</v>
      </c>
      <c r="AT1221" s="113">
        <v>40</v>
      </c>
      <c r="AU1221" s="117">
        <v>47140</v>
      </c>
      <c r="AV1221" s="117">
        <f t="shared" si="417"/>
        <v>33001</v>
      </c>
      <c r="AW1221" t="s">
        <v>1480</v>
      </c>
      <c r="AX1221">
        <f t="shared" si="426"/>
        <v>3347140</v>
      </c>
      <c r="BC1221">
        <v>54.13</v>
      </c>
      <c r="BD1221">
        <v>13.93</v>
      </c>
      <c r="BE1221">
        <v>40.19</v>
      </c>
      <c r="BH1221" s="123">
        <f t="shared" si="412"/>
        <v>0</v>
      </c>
      <c r="BI1221" s="123">
        <f t="shared" si="413"/>
        <v>0.52500000000000002</v>
      </c>
      <c r="BJ1221">
        <f t="shared" si="414"/>
        <v>0</v>
      </c>
      <c r="BM1221">
        <v>1</v>
      </c>
      <c r="BN1221">
        <v>0</v>
      </c>
    </row>
    <row r="1222" spans="1:66" hidden="1" outlineLevel="1">
      <c r="A1222" t="s">
        <v>2509</v>
      </c>
      <c r="B1222" s="8" t="s">
        <v>1808</v>
      </c>
      <c r="C1222" s="1">
        <f t="shared" si="418"/>
        <v>14784</v>
      </c>
      <c r="D1222" s="5">
        <f>IF(N1222&gt;0, RANK(N1222,(N1222:P1222,Q1222:AE1222)),0)</f>
        <v>2</v>
      </c>
      <c r="E1222" s="5">
        <f>IF(O1222&gt;0,RANK(O1222,(N1222:P1222,Q1222:AE1222)),0)</f>
        <v>1</v>
      </c>
      <c r="F1222" s="5">
        <f t="shared" si="419"/>
        <v>0</v>
      </c>
      <c r="G1222" s="1">
        <f t="shared" si="420"/>
        <v>918</v>
      </c>
      <c r="H1222" s="2">
        <f t="shared" si="416"/>
        <v>6.2094155844155847E-2</v>
      </c>
      <c r="I1222" s="6"/>
      <c r="J1222" s="2">
        <f t="shared" si="421"/>
        <v>0.4621212121212121</v>
      </c>
      <c r="K1222" s="2">
        <f t="shared" si="422"/>
        <v>0.52421536796536794</v>
      </c>
      <c r="L1222" s="2">
        <f t="shared" si="423"/>
        <v>0</v>
      </c>
      <c r="M1222" s="2">
        <f t="shared" si="424"/>
        <v>1.3663419913419905E-2</v>
      </c>
      <c r="N1222" s="63">
        <v>6832</v>
      </c>
      <c r="O1222" s="63">
        <v>7750</v>
      </c>
      <c r="P1222" s="63"/>
      <c r="Q1222" s="8">
        <v>196</v>
      </c>
      <c r="R1222" s="8">
        <v>0</v>
      </c>
      <c r="S1222" s="8">
        <v>6</v>
      </c>
      <c r="U1222" s="63"/>
      <c r="V1222" s="63"/>
      <c r="W1222" s="63">
        <f t="shared" si="425"/>
        <v>0</v>
      </c>
      <c r="X1222" s="63"/>
      <c r="Y1222" s="63"/>
      <c r="Z1222" s="63"/>
      <c r="AA1222" s="63"/>
      <c r="AB1222" s="63"/>
      <c r="AN1222" t="str">
        <f t="shared" si="415"/>
        <v>Merrimack</v>
      </c>
      <c r="AO1222" t="s">
        <v>1169</v>
      </c>
      <c r="AP1222">
        <v>1</v>
      </c>
      <c r="AQ1222">
        <v>1</v>
      </c>
      <c r="AR1222" s="111">
        <v>33</v>
      </c>
      <c r="AS1222" s="113">
        <v>11</v>
      </c>
      <c r="AT1222" s="113">
        <v>95</v>
      </c>
      <c r="AU1222" s="117">
        <v>47540</v>
      </c>
      <c r="AV1222" s="117">
        <f t="shared" si="417"/>
        <v>33011</v>
      </c>
      <c r="AW1222" t="s">
        <v>1480</v>
      </c>
      <c r="AX1222">
        <f t="shared" si="426"/>
        <v>3347540</v>
      </c>
      <c r="BC1222">
        <v>33.43</v>
      </c>
      <c r="BD1222">
        <v>0.83</v>
      </c>
      <c r="BE1222">
        <v>32.6</v>
      </c>
      <c r="BH1222" s="123">
        <f t="shared" si="412"/>
        <v>0</v>
      </c>
      <c r="BI1222" s="123">
        <f t="shared" si="413"/>
        <v>0.52400000000000002</v>
      </c>
      <c r="BJ1222">
        <f t="shared" si="414"/>
        <v>0</v>
      </c>
      <c r="BM1222">
        <v>0</v>
      </c>
      <c r="BN1222">
        <v>0</v>
      </c>
    </row>
    <row r="1223" spans="1:66" hidden="1" outlineLevel="1">
      <c r="A1223" t="s">
        <v>2512</v>
      </c>
      <c r="B1223" s="8" t="s">
        <v>1808</v>
      </c>
      <c r="C1223" s="1">
        <f t="shared" si="418"/>
        <v>874</v>
      </c>
      <c r="D1223" s="5">
        <f>IF(N1223&gt;0, RANK(N1223,(N1223:P1223,Q1223:AE1223)),0)</f>
        <v>2</v>
      </c>
      <c r="E1223" s="5">
        <f>IF(O1223&gt;0,RANK(O1223,(N1223:P1223,Q1223:AE1223)),0)</f>
        <v>1</v>
      </c>
      <c r="F1223" s="5">
        <f t="shared" si="419"/>
        <v>0</v>
      </c>
      <c r="G1223" s="1">
        <f t="shared" si="420"/>
        <v>23</v>
      </c>
      <c r="H1223" s="2">
        <f t="shared" si="416"/>
        <v>2.6315789473684209E-2</v>
      </c>
      <c r="I1223" s="6"/>
      <c r="J1223" s="2">
        <f t="shared" si="421"/>
        <v>0.47597254004576661</v>
      </c>
      <c r="K1223" s="2">
        <f t="shared" si="422"/>
        <v>0.50228832951945079</v>
      </c>
      <c r="L1223" s="2">
        <f t="shared" si="423"/>
        <v>0</v>
      </c>
      <c r="M1223" s="2">
        <f t="shared" si="424"/>
        <v>2.1739130434782594E-2</v>
      </c>
      <c r="N1223" s="63">
        <v>416</v>
      </c>
      <c r="O1223" s="63">
        <v>439</v>
      </c>
      <c r="P1223" s="63"/>
      <c r="Q1223" s="8">
        <v>12</v>
      </c>
      <c r="R1223" s="8">
        <v>2</v>
      </c>
      <c r="S1223" s="8">
        <v>2</v>
      </c>
      <c r="U1223" s="63"/>
      <c r="V1223" s="63"/>
      <c r="W1223" s="63">
        <f t="shared" si="425"/>
        <v>3</v>
      </c>
      <c r="X1223" s="63"/>
      <c r="Y1223" s="63"/>
      <c r="Z1223" s="63"/>
      <c r="AA1223" s="63"/>
      <c r="AB1223" s="63"/>
      <c r="AN1223" t="str">
        <f t="shared" si="415"/>
        <v>Middleton</v>
      </c>
      <c r="AO1223" t="s">
        <v>2046</v>
      </c>
      <c r="AP1223">
        <v>1</v>
      </c>
      <c r="AQ1223">
        <v>1</v>
      </c>
      <c r="AR1223" s="111">
        <v>33</v>
      </c>
      <c r="AS1223" s="113">
        <v>17</v>
      </c>
      <c r="AT1223" s="113">
        <v>35</v>
      </c>
      <c r="AU1223" s="117">
        <v>47700</v>
      </c>
      <c r="AV1223" s="117">
        <f t="shared" si="417"/>
        <v>33017</v>
      </c>
      <c r="AW1223" t="s">
        <v>1480</v>
      </c>
      <c r="AX1223">
        <f t="shared" si="426"/>
        <v>3347700</v>
      </c>
      <c r="BC1223">
        <v>18.510000000000002</v>
      </c>
      <c r="BD1223">
        <v>0.42</v>
      </c>
      <c r="BE1223">
        <v>18.09</v>
      </c>
      <c r="BH1223" s="123">
        <f t="shared" si="412"/>
        <v>0</v>
      </c>
      <c r="BI1223" s="123">
        <f t="shared" si="413"/>
        <v>0.502</v>
      </c>
      <c r="BJ1223">
        <f t="shared" si="414"/>
        <v>0</v>
      </c>
      <c r="BM1223">
        <v>1</v>
      </c>
      <c r="BN1223">
        <v>2</v>
      </c>
    </row>
    <row r="1224" spans="1:66" hidden="1" outlineLevel="1">
      <c r="A1224" t="s">
        <v>13</v>
      </c>
      <c r="B1224" s="8" t="s">
        <v>1808</v>
      </c>
      <c r="C1224" s="1">
        <f t="shared" si="418"/>
        <v>725</v>
      </c>
      <c r="D1224" s="5">
        <f>IF(N1224&gt;0, RANK(N1224,(N1224:P1224,Q1224:AE1224)),0)</f>
        <v>1</v>
      </c>
      <c r="E1224" s="5">
        <f>IF(O1224&gt;0,RANK(O1224,(N1224:P1224,Q1224:AE1224)),0)</f>
        <v>2</v>
      </c>
      <c r="F1224" s="5">
        <f t="shared" si="419"/>
        <v>0</v>
      </c>
      <c r="G1224" s="1">
        <f t="shared" si="420"/>
        <v>152</v>
      </c>
      <c r="H1224" s="2">
        <f t="shared" si="416"/>
        <v>0.20965517241379311</v>
      </c>
      <c r="I1224" s="6"/>
      <c r="J1224" s="2">
        <f t="shared" si="421"/>
        <v>0.6</v>
      </c>
      <c r="K1224" s="2">
        <f t="shared" si="422"/>
        <v>0.39034482758620692</v>
      </c>
      <c r="L1224" s="2">
        <f t="shared" si="423"/>
        <v>0</v>
      </c>
      <c r="M1224" s="2">
        <f t="shared" si="424"/>
        <v>9.6551724137931005E-3</v>
      </c>
      <c r="N1224" s="63">
        <v>435</v>
      </c>
      <c r="O1224" s="63">
        <v>283</v>
      </c>
      <c r="P1224" s="63"/>
      <c r="Q1224" s="8">
        <v>6</v>
      </c>
      <c r="R1224" s="8">
        <v>0</v>
      </c>
      <c r="S1224" s="8">
        <v>0</v>
      </c>
      <c r="U1224" s="63"/>
      <c r="V1224" s="63"/>
      <c r="W1224" s="63">
        <f t="shared" si="425"/>
        <v>1</v>
      </c>
      <c r="X1224" s="63"/>
      <c r="Y1224" s="63"/>
      <c r="Z1224" s="63"/>
      <c r="AA1224" s="63"/>
      <c r="AB1224" s="63"/>
      <c r="AN1224" t="str">
        <f t="shared" si="415"/>
        <v>Milan</v>
      </c>
      <c r="AO1224" t="s">
        <v>445</v>
      </c>
      <c r="AP1224">
        <v>2</v>
      </c>
      <c r="AQ1224">
        <v>2</v>
      </c>
      <c r="AR1224" s="111">
        <v>33</v>
      </c>
      <c r="AS1224" s="113">
        <v>7</v>
      </c>
      <c r="AT1224" s="113">
        <v>135</v>
      </c>
      <c r="AU1224" s="117">
        <v>47860</v>
      </c>
      <c r="AV1224" s="117">
        <f t="shared" si="417"/>
        <v>33007</v>
      </c>
      <c r="AW1224" t="s">
        <v>1480</v>
      </c>
      <c r="AX1224">
        <f t="shared" si="426"/>
        <v>3347860</v>
      </c>
      <c r="BC1224">
        <v>62.26</v>
      </c>
      <c r="BD1224">
        <v>0.52</v>
      </c>
      <c r="BE1224">
        <v>61.74</v>
      </c>
      <c r="BH1224" s="123">
        <f t="shared" si="412"/>
        <v>0.6</v>
      </c>
      <c r="BI1224" s="123">
        <f t="shared" si="413"/>
        <v>0</v>
      </c>
      <c r="BJ1224">
        <f t="shared" si="414"/>
        <v>0</v>
      </c>
      <c r="BM1224">
        <v>0</v>
      </c>
      <c r="BN1224">
        <v>1</v>
      </c>
    </row>
    <row r="1225" spans="1:66" hidden="1" outlineLevel="1">
      <c r="A1225" t="s">
        <v>141</v>
      </c>
      <c r="B1225" s="8" t="s">
        <v>1808</v>
      </c>
      <c r="C1225" s="1">
        <f t="shared" si="418"/>
        <v>7891</v>
      </c>
      <c r="D1225" s="5">
        <f>IF(N1225&gt;0, RANK(N1225,(N1225:P1225,Q1225:AE1225)),0)</f>
        <v>1</v>
      </c>
      <c r="E1225" s="5">
        <f>IF(O1225&gt;0,RANK(O1225,(N1225:P1225,Q1225:AE1225)),0)</f>
        <v>2</v>
      </c>
      <c r="F1225" s="5">
        <f t="shared" si="419"/>
        <v>0</v>
      </c>
      <c r="G1225" s="1">
        <f t="shared" si="420"/>
        <v>167</v>
      </c>
      <c r="H1225" s="2">
        <f t="shared" si="416"/>
        <v>2.116335065264225E-2</v>
      </c>
      <c r="I1225" s="6"/>
      <c r="J1225" s="2">
        <f t="shared" si="421"/>
        <v>0.50107717653022432</v>
      </c>
      <c r="K1225" s="2">
        <f t="shared" si="422"/>
        <v>0.47991382587758208</v>
      </c>
      <c r="L1225" s="2">
        <f t="shared" si="423"/>
        <v>0</v>
      </c>
      <c r="M1225" s="2">
        <f t="shared" si="424"/>
        <v>1.9008997592193599E-2</v>
      </c>
      <c r="N1225" s="63">
        <v>3954</v>
      </c>
      <c r="O1225" s="63">
        <v>3787</v>
      </c>
      <c r="P1225" s="63"/>
      <c r="Q1225" s="8">
        <v>112</v>
      </c>
      <c r="R1225" s="8">
        <v>5</v>
      </c>
      <c r="S1225" s="8">
        <v>3</v>
      </c>
      <c r="U1225" s="63"/>
      <c r="V1225" s="63"/>
      <c r="W1225" s="63">
        <f t="shared" si="425"/>
        <v>30</v>
      </c>
      <c r="X1225" s="63"/>
      <c r="Y1225" s="63"/>
      <c r="Z1225" s="63"/>
      <c r="AA1225" s="63"/>
      <c r="AB1225" s="63"/>
      <c r="AN1225" t="str">
        <f t="shared" si="415"/>
        <v>Milford</v>
      </c>
      <c r="AO1225" t="s">
        <v>1169</v>
      </c>
      <c r="AP1225">
        <v>2</v>
      </c>
      <c r="AQ1225">
        <v>2</v>
      </c>
      <c r="AR1225" s="111">
        <v>33</v>
      </c>
      <c r="AS1225" s="113">
        <v>11</v>
      </c>
      <c r="AT1225" s="113">
        <v>100</v>
      </c>
      <c r="AU1225" s="117">
        <v>48020</v>
      </c>
      <c r="AV1225" s="117">
        <f t="shared" si="417"/>
        <v>33011</v>
      </c>
      <c r="AW1225" t="s">
        <v>1480</v>
      </c>
      <c r="AX1225">
        <f t="shared" si="426"/>
        <v>3348020</v>
      </c>
      <c r="BC1225">
        <v>25.28</v>
      </c>
      <c r="BD1225">
        <v>0.06</v>
      </c>
      <c r="BE1225">
        <v>25.23</v>
      </c>
      <c r="BH1225" s="123">
        <f t="shared" si="412"/>
        <v>0.501</v>
      </c>
      <c r="BI1225" s="123">
        <f t="shared" si="413"/>
        <v>0</v>
      </c>
      <c r="BJ1225">
        <f t="shared" si="414"/>
        <v>0</v>
      </c>
      <c r="BM1225">
        <v>10</v>
      </c>
      <c r="BN1225">
        <v>20</v>
      </c>
    </row>
    <row r="1226" spans="1:66" hidden="1" outlineLevel="1">
      <c r="A1226" t="s">
        <v>483</v>
      </c>
      <c r="B1226" s="8" t="s">
        <v>1808</v>
      </c>
      <c r="C1226" s="1">
        <f t="shared" si="418"/>
        <v>22</v>
      </c>
      <c r="D1226" s="5">
        <f>IF(N1226&gt;0, RANK(N1226,(N1226:P1226,Q1226:AE1226)),0)</f>
        <v>2</v>
      </c>
      <c r="E1226" s="5">
        <f>IF(O1226&gt;0,RANK(O1226,(N1226:P1226,Q1226:AE1226)),0)</f>
        <v>1</v>
      </c>
      <c r="F1226" s="5">
        <f t="shared" si="419"/>
        <v>0</v>
      </c>
      <c r="G1226" s="1">
        <f t="shared" si="420"/>
        <v>11</v>
      </c>
      <c r="H1226" s="2">
        <f t="shared" si="416"/>
        <v>0.5</v>
      </c>
      <c r="I1226" s="6"/>
      <c r="J1226" s="2">
        <f t="shared" si="421"/>
        <v>0.22727272727272727</v>
      </c>
      <c r="K1226" s="2">
        <f t="shared" si="422"/>
        <v>0.72727272727272729</v>
      </c>
      <c r="L1226" s="2">
        <f t="shared" si="423"/>
        <v>0</v>
      </c>
      <c r="M1226" s="2">
        <f t="shared" si="424"/>
        <v>4.5454545454545414E-2</v>
      </c>
      <c r="N1226" s="63">
        <v>5</v>
      </c>
      <c r="O1226" s="63">
        <v>16</v>
      </c>
      <c r="P1226" s="63"/>
      <c r="Q1226" s="8">
        <v>1</v>
      </c>
      <c r="R1226" s="8">
        <v>0</v>
      </c>
      <c r="S1226" s="8">
        <v>0</v>
      </c>
      <c r="U1226" s="63"/>
      <c r="V1226" s="63"/>
      <c r="W1226" s="63">
        <f t="shared" si="425"/>
        <v>0</v>
      </c>
      <c r="X1226" s="63"/>
      <c r="Y1226" s="63"/>
      <c r="Z1226" s="63"/>
      <c r="AA1226" s="63"/>
      <c r="AB1226" s="63"/>
      <c r="AN1226" t="str">
        <f t="shared" si="415"/>
        <v>Millsfield</v>
      </c>
      <c r="AO1226" t="s">
        <v>445</v>
      </c>
      <c r="AP1226">
        <v>2</v>
      </c>
      <c r="AQ1226">
        <v>2</v>
      </c>
      <c r="AR1226" s="111">
        <v>33</v>
      </c>
      <c r="AS1226" s="113">
        <v>7</v>
      </c>
      <c r="AT1226" s="113">
        <v>140</v>
      </c>
      <c r="AU1226" s="117">
        <v>48260</v>
      </c>
      <c r="AV1226" s="117">
        <f t="shared" si="417"/>
        <v>33007</v>
      </c>
      <c r="AW1226" t="s">
        <v>1305</v>
      </c>
      <c r="AX1226">
        <f t="shared" si="426"/>
        <v>3348260</v>
      </c>
      <c r="BC1226">
        <v>45.31</v>
      </c>
      <c r="BD1226">
        <v>0.35</v>
      </c>
      <c r="BE1226">
        <v>44.96</v>
      </c>
      <c r="BH1226" s="123">
        <f t="shared" si="412"/>
        <v>0</v>
      </c>
      <c r="BI1226" s="123">
        <f t="shared" si="413"/>
        <v>0.72699999999999998</v>
      </c>
      <c r="BJ1226">
        <f t="shared" si="414"/>
        <v>0</v>
      </c>
      <c r="BM1226">
        <v>0</v>
      </c>
      <c r="BN1226">
        <v>0</v>
      </c>
    </row>
    <row r="1227" spans="1:66" hidden="1" outlineLevel="1">
      <c r="A1227" t="s">
        <v>742</v>
      </c>
      <c r="B1227" s="8" t="s">
        <v>1808</v>
      </c>
      <c r="C1227" s="1">
        <f t="shared" si="418"/>
        <v>2263</v>
      </c>
      <c r="D1227" s="5">
        <f>IF(N1227&gt;0, RANK(N1227,(N1227:P1227,Q1227:AE1227)),0)</f>
        <v>2</v>
      </c>
      <c r="E1227" s="5">
        <f>IF(O1227&gt;0,RANK(O1227,(N1227:P1227,Q1227:AE1227)),0)</f>
        <v>1</v>
      </c>
      <c r="F1227" s="5">
        <f t="shared" si="419"/>
        <v>0</v>
      </c>
      <c r="G1227" s="1">
        <f t="shared" si="420"/>
        <v>20</v>
      </c>
      <c r="H1227" s="2">
        <f t="shared" si="416"/>
        <v>8.8378258948298722E-3</v>
      </c>
      <c r="I1227" s="6"/>
      <c r="J1227" s="2">
        <f t="shared" si="421"/>
        <v>0.48784798939460894</v>
      </c>
      <c r="K1227" s="2">
        <f t="shared" si="422"/>
        <v>0.49668581528943878</v>
      </c>
      <c r="L1227" s="2">
        <f t="shared" si="423"/>
        <v>0</v>
      </c>
      <c r="M1227" s="2">
        <f t="shared" si="424"/>
        <v>1.546619531595228E-2</v>
      </c>
      <c r="N1227" s="63">
        <v>1104</v>
      </c>
      <c r="O1227" s="63">
        <v>1124</v>
      </c>
      <c r="P1227" s="63"/>
      <c r="Q1227" s="8">
        <v>18</v>
      </c>
      <c r="R1227" s="8">
        <v>1</v>
      </c>
      <c r="S1227" s="8">
        <v>3</v>
      </c>
      <c r="U1227" s="63"/>
      <c r="V1227" s="63"/>
      <c r="W1227" s="63">
        <f t="shared" si="425"/>
        <v>13</v>
      </c>
      <c r="X1227" s="63"/>
      <c r="Y1227" s="63"/>
      <c r="Z1227" s="63"/>
      <c r="AA1227" s="63"/>
      <c r="AB1227" s="63"/>
      <c r="AN1227" t="str">
        <f t="shared" si="415"/>
        <v>Milton</v>
      </c>
      <c r="AO1227" t="s">
        <v>2046</v>
      </c>
      <c r="AP1227">
        <v>1</v>
      </c>
      <c r="AQ1227">
        <v>1</v>
      </c>
      <c r="AR1227" s="111">
        <v>33</v>
      </c>
      <c r="AS1227" s="113">
        <v>17</v>
      </c>
      <c r="AT1227" s="113">
        <v>40</v>
      </c>
      <c r="AU1227" s="117">
        <v>48660</v>
      </c>
      <c r="AV1227" s="117">
        <f t="shared" si="417"/>
        <v>33017</v>
      </c>
      <c r="AW1227" t="s">
        <v>1480</v>
      </c>
      <c r="AX1227">
        <f t="shared" si="426"/>
        <v>3348660</v>
      </c>
      <c r="BC1227">
        <v>34.28</v>
      </c>
      <c r="BD1227">
        <v>1.17</v>
      </c>
      <c r="BE1227">
        <v>33.11</v>
      </c>
      <c r="BH1227" s="123">
        <f t="shared" si="412"/>
        <v>0</v>
      </c>
      <c r="BI1227" s="123">
        <f t="shared" si="413"/>
        <v>0.496</v>
      </c>
      <c r="BJ1227">
        <f t="shared" si="414"/>
        <v>0</v>
      </c>
      <c r="BM1227">
        <v>2</v>
      </c>
      <c r="BN1227">
        <v>11</v>
      </c>
    </row>
    <row r="1228" spans="1:66" hidden="1" outlineLevel="1">
      <c r="A1228" t="s">
        <v>651</v>
      </c>
      <c r="B1228" s="8" t="s">
        <v>1808</v>
      </c>
      <c r="C1228" s="1">
        <f t="shared" si="418"/>
        <v>497</v>
      </c>
      <c r="D1228" s="5">
        <f>IF(N1228&gt;0, RANK(N1228,(N1228:P1228,Q1228:AE1228)),0)</f>
        <v>2</v>
      </c>
      <c r="E1228" s="5">
        <f>IF(O1228&gt;0,RANK(O1228,(N1228:P1228,Q1228:AE1228)),0)</f>
        <v>1</v>
      </c>
      <c r="F1228" s="5">
        <f t="shared" si="419"/>
        <v>0</v>
      </c>
      <c r="G1228" s="1">
        <f t="shared" si="420"/>
        <v>51</v>
      </c>
      <c r="H1228" s="2">
        <f t="shared" si="416"/>
        <v>0.10261569416498995</v>
      </c>
      <c r="I1228" s="6"/>
      <c r="J1228" s="2">
        <f t="shared" si="421"/>
        <v>0.43460764587525152</v>
      </c>
      <c r="K1228" s="2">
        <f t="shared" si="422"/>
        <v>0.53722334004024141</v>
      </c>
      <c r="L1228" s="2">
        <f t="shared" si="423"/>
        <v>0</v>
      </c>
      <c r="M1228" s="2">
        <f t="shared" si="424"/>
        <v>2.8169014084507116E-2</v>
      </c>
      <c r="N1228" s="63">
        <v>216</v>
      </c>
      <c r="O1228" s="63">
        <v>267</v>
      </c>
      <c r="P1228" s="63"/>
      <c r="Q1228" s="8">
        <v>12</v>
      </c>
      <c r="R1228" s="8">
        <v>0</v>
      </c>
      <c r="S1228" s="8">
        <v>2</v>
      </c>
      <c r="U1228" s="63"/>
      <c r="V1228" s="63"/>
      <c r="W1228" s="63">
        <f t="shared" si="425"/>
        <v>0</v>
      </c>
      <c r="X1228" s="63"/>
      <c r="Y1228" s="63"/>
      <c r="Z1228" s="63"/>
      <c r="AA1228" s="63"/>
      <c r="AB1228" s="63"/>
      <c r="AN1228" t="str">
        <f t="shared" si="415"/>
        <v>Monroe</v>
      </c>
      <c r="AO1228" t="s">
        <v>2273</v>
      </c>
      <c r="AP1228">
        <v>2</v>
      </c>
      <c r="AQ1228">
        <v>2</v>
      </c>
      <c r="AR1228" s="111">
        <v>33</v>
      </c>
      <c r="AS1228" s="113">
        <v>9</v>
      </c>
      <c r="AT1228" s="113">
        <v>140</v>
      </c>
      <c r="AU1228" s="117">
        <v>48980</v>
      </c>
      <c r="AV1228" s="117">
        <f t="shared" si="417"/>
        <v>33009</v>
      </c>
      <c r="AW1228" t="s">
        <v>1480</v>
      </c>
      <c r="AX1228">
        <f t="shared" si="426"/>
        <v>3348980</v>
      </c>
      <c r="BC1228">
        <v>23.8</v>
      </c>
      <c r="BD1228">
        <v>1.43</v>
      </c>
      <c r="BE1228">
        <v>22.38</v>
      </c>
      <c r="BH1228" s="123">
        <f t="shared" si="412"/>
        <v>0</v>
      </c>
      <c r="BI1228" s="123">
        <f t="shared" si="413"/>
        <v>0.53700000000000003</v>
      </c>
      <c r="BJ1228">
        <f t="shared" si="414"/>
        <v>0</v>
      </c>
      <c r="BM1228">
        <v>0</v>
      </c>
      <c r="BN1228">
        <v>0</v>
      </c>
    </row>
    <row r="1229" spans="1:66" hidden="1" outlineLevel="1">
      <c r="A1229" t="s">
        <v>796</v>
      </c>
      <c r="B1229" s="8" t="s">
        <v>1808</v>
      </c>
      <c r="C1229" s="1">
        <f t="shared" si="418"/>
        <v>1487</v>
      </c>
      <c r="D1229" s="5">
        <f>IF(N1229&gt;0, RANK(N1229,(N1229:P1229,Q1229:AE1229)),0)</f>
        <v>2</v>
      </c>
      <c r="E1229" s="5">
        <f>IF(O1229&gt;0,RANK(O1229,(N1229:P1229,Q1229:AE1229)),0)</f>
        <v>1</v>
      </c>
      <c r="F1229" s="5">
        <f t="shared" si="419"/>
        <v>0</v>
      </c>
      <c r="G1229" s="1">
        <f t="shared" si="420"/>
        <v>84</v>
      </c>
      <c r="H1229" s="2">
        <f t="shared" si="416"/>
        <v>5.648957632817754E-2</v>
      </c>
      <c r="I1229" s="6"/>
      <c r="J1229" s="2">
        <f t="shared" si="421"/>
        <v>0.46469401479488903</v>
      </c>
      <c r="K1229" s="2">
        <f t="shared" si="422"/>
        <v>0.52118359112306656</v>
      </c>
      <c r="L1229" s="2">
        <f t="shared" si="423"/>
        <v>0</v>
      </c>
      <c r="M1229" s="2">
        <f t="shared" si="424"/>
        <v>1.4122394082044409E-2</v>
      </c>
      <c r="N1229" s="63">
        <v>691</v>
      </c>
      <c r="O1229" s="63">
        <v>775</v>
      </c>
      <c r="P1229" s="63"/>
      <c r="Q1229" s="8">
        <v>17</v>
      </c>
      <c r="R1229" s="8">
        <v>1</v>
      </c>
      <c r="S1229" s="8">
        <v>2</v>
      </c>
      <c r="U1229" s="63"/>
      <c r="V1229" s="63"/>
      <c r="W1229" s="63">
        <f t="shared" si="425"/>
        <v>1</v>
      </c>
      <c r="X1229" s="63"/>
      <c r="Y1229" s="63"/>
      <c r="Z1229" s="63"/>
      <c r="AA1229" s="63"/>
      <c r="AB1229" s="63"/>
      <c r="AN1229" t="str">
        <f t="shared" si="415"/>
        <v>Mont Vernon</v>
      </c>
      <c r="AO1229" t="s">
        <v>1169</v>
      </c>
      <c r="AP1229">
        <v>2</v>
      </c>
      <c r="AQ1229">
        <v>2</v>
      </c>
      <c r="AR1229" s="111">
        <v>33</v>
      </c>
      <c r="AS1229" s="113">
        <v>11</v>
      </c>
      <c r="AT1229" s="113">
        <v>105</v>
      </c>
      <c r="AU1229" s="117">
        <v>49140</v>
      </c>
      <c r="AV1229" s="117">
        <f t="shared" si="417"/>
        <v>33011</v>
      </c>
      <c r="AW1229" t="s">
        <v>1480</v>
      </c>
      <c r="AX1229">
        <f t="shared" si="426"/>
        <v>3349140</v>
      </c>
      <c r="BC1229">
        <v>16.7</v>
      </c>
      <c r="BD1229">
        <v>0.08</v>
      </c>
      <c r="BE1229">
        <v>16.62</v>
      </c>
      <c r="BH1229" s="123">
        <f t="shared" si="412"/>
        <v>0</v>
      </c>
      <c r="BI1229" s="123">
        <f t="shared" si="413"/>
        <v>0.52100000000000002</v>
      </c>
      <c r="BJ1229">
        <f t="shared" si="414"/>
        <v>0</v>
      </c>
      <c r="BM1229">
        <v>1</v>
      </c>
      <c r="BN1229">
        <v>0</v>
      </c>
    </row>
    <row r="1230" spans="1:66" hidden="1" outlineLevel="1">
      <c r="A1230" t="s">
        <v>643</v>
      </c>
      <c r="B1230" s="8" t="s">
        <v>1808</v>
      </c>
      <c r="C1230" s="1">
        <f t="shared" si="418"/>
        <v>3049</v>
      </c>
      <c r="D1230" s="5">
        <f>IF(N1230&gt;0, RANK(N1230,(N1230:P1230,Q1230:AE1230)),0)</f>
        <v>2</v>
      </c>
      <c r="E1230" s="5">
        <f>IF(O1230&gt;0,RANK(O1230,(N1230:P1230,Q1230:AE1230)),0)</f>
        <v>1</v>
      </c>
      <c r="F1230" s="5">
        <f t="shared" si="419"/>
        <v>0</v>
      </c>
      <c r="G1230" s="1">
        <f t="shared" si="420"/>
        <v>618</v>
      </c>
      <c r="H1230" s="2">
        <f t="shared" si="416"/>
        <v>0.20268940636274188</v>
      </c>
      <c r="I1230" s="6"/>
      <c r="J1230" s="2">
        <f t="shared" si="421"/>
        <v>0.39488356838307642</v>
      </c>
      <c r="K1230" s="2">
        <f t="shared" si="422"/>
        <v>0.59757297474581828</v>
      </c>
      <c r="L1230" s="2">
        <f t="shared" si="423"/>
        <v>0</v>
      </c>
      <c r="M1230" s="2">
        <f t="shared" si="424"/>
        <v>7.5434568711052474E-3</v>
      </c>
      <c r="N1230" s="63">
        <v>1204</v>
      </c>
      <c r="O1230" s="63">
        <v>1822</v>
      </c>
      <c r="P1230" s="63"/>
      <c r="Q1230" s="8">
        <v>21</v>
      </c>
      <c r="R1230" s="8">
        <v>0</v>
      </c>
      <c r="S1230" s="8">
        <v>2</v>
      </c>
      <c r="U1230" s="63"/>
      <c r="V1230" s="63"/>
      <c r="W1230" s="63">
        <f t="shared" si="425"/>
        <v>0</v>
      </c>
      <c r="X1230" s="63"/>
      <c r="Y1230" s="63"/>
      <c r="Z1230" s="63"/>
      <c r="AA1230" s="63"/>
      <c r="AB1230" s="63"/>
      <c r="AN1230" t="str">
        <f t="shared" si="415"/>
        <v>Moultonborough</v>
      </c>
      <c r="AO1230" t="s">
        <v>1684</v>
      </c>
      <c r="AP1230">
        <v>1</v>
      </c>
      <c r="AQ1230">
        <v>1</v>
      </c>
      <c r="AR1230" s="111">
        <v>33</v>
      </c>
      <c r="AS1230" s="113">
        <v>3</v>
      </c>
      <c r="AT1230" s="113">
        <v>65</v>
      </c>
      <c r="AU1230" s="117">
        <v>49380</v>
      </c>
      <c r="AV1230" s="117">
        <f t="shared" si="417"/>
        <v>33003</v>
      </c>
      <c r="AW1230" t="s">
        <v>1480</v>
      </c>
      <c r="AX1230">
        <f t="shared" si="426"/>
        <v>3349380</v>
      </c>
      <c r="BC1230">
        <v>74.59</v>
      </c>
      <c r="BD1230">
        <v>14.75</v>
      </c>
      <c r="BE1230">
        <v>59.84</v>
      </c>
      <c r="BH1230" s="123">
        <f t="shared" si="412"/>
        <v>0</v>
      </c>
      <c r="BI1230" s="123">
        <f t="shared" si="413"/>
        <v>0.59699999999999998</v>
      </c>
      <c r="BJ1230">
        <f t="shared" si="414"/>
        <v>0</v>
      </c>
      <c r="BM1230">
        <v>0</v>
      </c>
      <c r="BN1230">
        <v>0</v>
      </c>
    </row>
    <row r="1231" spans="1:66" hidden="1" outlineLevel="1">
      <c r="A1231" t="s">
        <v>954</v>
      </c>
      <c r="B1231" s="8" t="s">
        <v>1808</v>
      </c>
      <c r="C1231" s="1">
        <f t="shared" si="418"/>
        <v>41760</v>
      </c>
      <c r="D1231" s="5">
        <f>IF(N1231&gt;0, RANK(N1231,(N1231:P1231,Q1231:AE1231)),0)</f>
        <v>1</v>
      </c>
      <c r="E1231" s="5">
        <f>IF(O1231&gt;0,RANK(O1231,(N1231:P1231,Q1231:AE1231)),0)</f>
        <v>2</v>
      </c>
      <c r="F1231" s="5">
        <f t="shared" si="419"/>
        <v>0</v>
      </c>
      <c r="G1231" s="1">
        <f t="shared" si="420"/>
        <v>5755</v>
      </c>
      <c r="H1231" s="2">
        <f t="shared" si="416"/>
        <v>0.13781130268199235</v>
      </c>
      <c r="I1231" s="6"/>
      <c r="J1231" s="2">
        <f t="shared" si="421"/>
        <v>0.56065613026819927</v>
      </c>
      <c r="K1231" s="2">
        <f t="shared" si="422"/>
        <v>0.4228448275862069</v>
      </c>
      <c r="L1231" s="2">
        <f t="shared" si="423"/>
        <v>0</v>
      </c>
      <c r="M1231" s="2">
        <f t="shared" si="424"/>
        <v>1.6499042145593834E-2</v>
      </c>
      <c r="N1231" s="63">
        <v>23413</v>
      </c>
      <c r="O1231" s="63">
        <v>17658</v>
      </c>
      <c r="P1231" s="63"/>
      <c r="Q1231" s="8">
        <v>488</v>
      </c>
      <c r="R1231" s="8">
        <v>25</v>
      </c>
      <c r="S1231" s="8">
        <v>44</v>
      </c>
      <c r="U1231" s="63"/>
      <c r="V1231" s="63"/>
      <c r="W1231" s="63">
        <f t="shared" si="425"/>
        <v>132</v>
      </c>
      <c r="X1231" s="63"/>
      <c r="Y1231" s="63"/>
      <c r="Z1231" s="63"/>
      <c r="AA1231" s="63"/>
      <c r="AB1231" s="63"/>
      <c r="AN1231" t="str">
        <f t="shared" si="415"/>
        <v>Nashua</v>
      </c>
      <c r="AO1231" t="s">
        <v>1169</v>
      </c>
      <c r="AP1231">
        <v>2</v>
      </c>
      <c r="AQ1231">
        <v>2</v>
      </c>
      <c r="AR1231" s="111">
        <v>33</v>
      </c>
      <c r="AS1231" s="113">
        <v>11</v>
      </c>
      <c r="AT1231" s="113">
        <v>110</v>
      </c>
      <c r="AU1231" s="117">
        <v>50260</v>
      </c>
      <c r="AV1231" s="117">
        <f t="shared" si="417"/>
        <v>33011</v>
      </c>
      <c r="AW1231" t="s">
        <v>1257</v>
      </c>
      <c r="AX1231">
        <f t="shared" si="426"/>
        <v>3350260</v>
      </c>
      <c r="BC1231">
        <v>31.84</v>
      </c>
      <c r="BD1231">
        <v>0.95</v>
      </c>
      <c r="BE1231">
        <v>30.89</v>
      </c>
      <c r="BH1231" s="123">
        <f t="shared" si="412"/>
        <v>0.56000000000000005</v>
      </c>
      <c r="BI1231" s="123">
        <f t="shared" si="413"/>
        <v>0</v>
      </c>
      <c r="BJ1231">
        <f t="shared" si="414"/>
        <v>0</v>
      </c>
      <c r="BM1231">
        <v>48</v>
      </c>
      <c r="BN1231">
        <v>84</v>
      </c>
    </row>
    <row r="1232" spans="1:66" hidden="1" outlineLevel="1">
      <c r="A1232" t="s">
        <v>427</v>
      </c>
      <c r="B1232" s="8" t="s">
        <v>1808</v>
      </c>
      <c r="C1232" s="1">
        <f t="shared" si="418"/>
        <v>461</v>
      </c>
      <c r="D1232" s="5">
        <f>IF(N1232&gt;0, RANK(N1232,(N1232:P1232,Q1232:AE1232)),0)</f>
        <v>1</v>
      </c>
      <c r="E1232" s="5">
        <f>IF(O1232&gt;0,RANK(O1232,(N1232:P1232,Q1232:AE1232)),0)</f>
        <v>2</v>
      </c>
      <c r="F1232" s="5">
        <f t="shared" si="419"/>
        <v>0</v>
      </c>
      <c r="G1232" s="1">
        <f t="shared" si="420"/>
        <v>145</v>
      </c>
      <c r="H1232" s="2">
        <f t="shared" si="416"/>
        <v>0.31453362255965295</v>
      </c>
      <c r="I1232" s="6"/>
      <c r="J1232" s="2">
        <f t="shared" si="421"/>
        <v>0.63991323210412143</v>
      </c>
      <c r="K1232" s="2">
        <f t="shared" si="422"/>
        <v>0.32537960954446854</v>
      </c>
      <c r="L1232" s="2">
        <f t="shared" si="423"/>
        <v>0</v>
      </c>
      <c r="M1232" s="2">
        <f t="shared" si="424"/>
        <v>3.4707158351410028E-2</v>
      </c>
      <c r="N1232" s="63">
        <v>295</v>
      </c>
      <c r="O1232" s="63">
        <v>150</v>
      </c>
      <c r="P1232" s="63"/>
      <c r="Q1232" s="8">
        <v>8</v>
      </c>
      <c r="R1232" s="8">
        <v>2</v>
      </c>
      <c r="S1232" s="8">
        <v>1</v>
      </c>
      <c r="U1232" s="63"/>
      <c r="V1232" s="63"/>
      <c r="W1232" s="63">
        <f t="shared" si="425"/>
        <v>5</v>
      </c>
      <c r="X1232" s="63"/>
      <c r="Y1232" s="63"/>
      <c r="Z1232" s="63"/>
      <c r="AA1232" s="63"/>
      <c r="AB1232" s="63"/>
      <c r="AN1232" t="str">
        <f t="shared" si="415"/>
        <v>Nelson</v>
      </c>
      <c r="AO1232" t="s">
        <v>1471</v>
      </c>
      <c r="AP1232">
        <v>2</v>
      </c>
      <c r="AQ1232">
        <v>2</v>
      </c>
      <c r="AR1232" s="111">
        <v>33</v>
      </c>
      <c r="AS1232" s="113">
        <v>5</v>
      </c>
      <c r="AT1232" s="113">
        <v>60</v>
      </c>
      <c r="AU1232" s="117">
        <v>50580</v>
      </c>
      <c r="AV1232" s="117">
        <f t="shared" si="417"/>
        <v>33005</v>
      </c>
      <c r="AW1232" t="s">
        <v>1480</v>
      </c>
      <c r="AX1232">
        <f t="shared" si="426"/>
        <v>3350580</v>
      </c>
      <c r="BC1232">
        <v>23.24</v>
      </c>
      <c r="BD1232">
        <v>1.38</v>
      </c>
      <c r="BE1232">
        <v>21.87</v>
      </c>
      <c r="BH1232" s="123">
        <f t="shared" si="412"/>
        <v>0.63900000000000001</v>
      </c>
      <c r="BI1232" s="123">
        <f t="shared" si="413"/>
        <v>0</v>
      </c>
      <c r="BJ1232">
        <f t="shared" si="414"/>
        <v>0</v>
      </c>
      <c r="BM1232">
        <v>3</v>
      </c>
      <c r="BN1232">
        <v>2</v>
      </c>
    </row>
    <row r="1233" spans="1:66" hidden="1" outlineLevel="1">
      <c r="A1233" t="s">
        <v>2635</v>
      </c>
      <c r="B1233" s="8" t="s">
        <v>1808</v>
      </c>
      <c r="C1233" s="1">
        <f t="shared" si="418"/>
        <v>3177</v>
      </c>
      <c r="D1233" s="5">
        <f>IF(N1233&gt;0, RANK(N1233,(N1233:P1233,Q1233:AE1233)),0)</f>
        <v>2</v>
      </c>
      <c r="E1233" s="5">
        <f>IF(O1233&gt;0,RANK(O1233,(N1233:P1233,Q1233:AE1233)),0)</f>
        <v>1</v>
      </c>
      <c r="F1233" s="5">
        <f t="shared" si="419"/>
        <v>0</v>
      </c>
      <c r="G1233" s="1">
        <f t="shared" si="420"/>
        <v>337</v>
      </c>
      <c r="H1233" s="2">
        <f t="shared" si="416"/>
        <v>0.10607491344035254</v>
      </c>
      <c r="I1233" s="6"/>
      <c r="J1233" s="2">
        <f t="shared" si="421"/>
        <v>0.44035253383695311</v>
      </c>
      <c r="K1233" s="2">
        <f t="shared" si="422"/>
        <v>0.54642744727730563</v>
      </c>
      <c r="L1233" s="2">
        <f t="shared" si="423"/>
        <v>0</v>
      </c>
      <c r="M1233" s="2">
        <f t="shared" si="424"/>
        <v>1.3220018885741203E-2</v>
      </c>
      <c r="N1233" s="63">
        <v>1399</v>
      </c>
      <c r="O1233" s="63">
        <v>1736</v>
      </c>
      <c r="P1233" s="63"/>
      <c r="Q1233" s="8">
        <v>28</v>
      </c>
      <c r="R1233" s="8">
        <v>1</v>
      </c>
      <c r="S1233" s="8">
        <v>3</v>
      </c>
      <c r="U1233" s="63"/>
      <c r="V1233" s="63"/>
      <c r="W1233" s="63">
        <f t="shared" si="425"/>
        <v>10</v>
      </c>
      <c r="X1233" s="63"/>
      <c r="Y1233" s="63"/>
      <c r="Z1233" s="63"/>
      <c r="AA1233" s="63"/>
      <c r="AB1233" s="63"/>
      <c r="AN1233" t="str">
        <f t="shared" si="415"/>
        <v>New Boston</v>
      </c>
      <c r="AO1233" t="s">
        <v>1169</v>
      </c>
      <c r="AP1233">
        <v>2</v>
      </c>
      <c r="AQ1233">
        <v>2</v>
      </c>
      <c r="AR1233" s="111">
        <v>33</v>
      </c>
      <c r="AS1233" s="113">
        <v>11</v>
      </c>
      <c r="AT1233" s="113">
        <v>115</v>
      </c>
      <c r="AU1233" s="117">
        <v>50740</v>
      </c>
      <c r="AV1233" s="117">
        <f t="shared" si="417"/>
        <v>33011</v>
      </c>
      <c r="AW1233" t="s">
        <v>1480</v>
      </c>
      <c r="AX1233">
        <f t="shared" si="426"/>
        <v>3350740</v>
      </c>
      <c r="BC1233">
        <v>43.22</v>
      </c>
      <c r="BD1233">
        <v>0.38</v>
      </c>
      <c r="BE1233">
        <v>42.84</v>
      </c>
      <c r="BH1233" s="123">
        <f t="shared" si="412"/>
        <v>0</v>
      </c>
      <c r="BI1233" s="123">
        <f t="shared" si="413"/>
        <v>0.54600000000000004</v>
      </c>
      <c r="BJ1233">
        <f t="shared" si="414"/>
        <v>0</v>
      </c>
      <c r="BM1233">
        <v>1</v>
      </c>
      <c r="BN1233">
        <v>9</v>
      </c>
    </row>
    <row r="1234" spans="1:66" hidden="1" outlineLevel="1">
      <c r="A1234" t="s">
        <v>2549</v>
      </c>
      <c r="B1234" s="8" t="s">
        <v>1808</v>
      </c>
      <c r="C1234" s="1">
        <f t="shared" si="418"/>
        <v>819</v>
      </c>
      <c r="D1234" s="5">
        <f>IF(N1234&gt;0, RANK(N1234,(N1234:P1234,Q1234:AE1234)),0)</f>
        <v>2</v>
      </c>
      <c r="E1234" s="5">
        <f>IF(O1234&gt;0,RANK(O1234,(N1234:P1234,Q1234:AE1234)),0)</f>
        <v>1</v>
      </c>
      <c r="F1234" s="5">
        <f t="shared" si="419"/>
        <v>0</v>
      </c>
      <c r="G1234" s="1">
        <f t="shared" si="420"/>
        <v>23</v>
      </c>
      <c r="H1234" s="2">
        <f t="shared" si="416"/>
        <v>2.8083028083028084E-2</v>
      </c>
      <c r="I1234" s="6"/>
      <c r="J1234" s="2">
        <f t="shared" si="421"/>
        <v>0.48351648351648352</v>
      </c>
      <c r="K1234" s="2">
        <f t="shared" si="422"/>
        <v>0.51159951159951156</v>
      </c>
      <c r="L1234" s="2">
        <f t="shared" si="423"/>
        <v>0</v>
      </c>
      <c r="M1234" s="2">
        <f t="shared" si="424"/>
        <v>4.8840048840048667E-3</v>
      </c>
      <c r="N1234" s="63">
        <v>396</v>
      </c>
      <c r="O1234" s="63">
        <v>419</v>
      </c>
      <c r="P1234" s="63"/>
      <c r="Q1234" s="8">
        <v>2</v>
      </c>
      <c r="R1234" s="8">
        <v>0</v>
      </c>
      <c r="S1234" s="8">
        <v>2</v>
      </c>
      <c r="U1234" s="63"/>
      <c r="V1234" s="63"/>
      <c r="W1234" s="63">
        <f t="shared" si="425"/>
        <v>0</v>
      </c>
      <c r="X1234" s="63"/>
      <c r="Y1234" s="63"/>
      <c r="Z1234" s="63"/>
      <c r="AA1234" s="63"/>
      <c r="AB1234" s="63"/>
      <c r="AN1234" t="str">
        <f t="shared" si="415"/>
        <v>New Castle</v>
      </c>
      <c r="AO1234" t="s">
        <v>2991</v>
      </c>
      <c r="AP1234">
        <v>1</v>
      </c>
      <c r="AQ1234">
        <v>1</v>
      </c>
      <c r="AR1234" s="111">
        <v>33</v>
      </c>
      <c r="AS1234" s="113">
        <v>15</v>
      </c>
      <c r="AT1234" s="113">
        <v>100</v>
      </c>
      <c r="AU1234" s="117">
        <v>50980</v>
      </c>
      <c r="AV1234" s="117">
        <f t="shared" si="417"/>
        <v>33015</v>
      </c>
      <c r="AW1234" t="s">
        <v>1480</v>
      </c>
      <c r="AX1234">
        <f t="shared" si="426"/>
        <v>3350980</v>
      </c>
      <c r="BC1234">
        <v>2.38</v>
      </c>
      <c r="BD1234">
        <v>1.55</v>
      </c>
      <c r="BE1234">
        <v>0.83</v>
      </c>
      <c r="BH1234" s="123">
        <f t="shared" si="412"/>
        <v>0</v>
      </c>
      <c r="BI1234" s="123">
        <f t="shared" si="413"/>
        <v>0.51100000000000001</v>
      </c>
      <c r="BJ1234">
        <f t="shared" si="414"/>
        <v>0</v>
      </c>
      <c r="BM1234">
        <v>0</v>
      </c>
      <c r="BN1234">
        <v>0</v>
      </c>
    </row>
    <row r="1235" spans="1:66" hidden="1" outlineLevel="1">
      <c r="A1235" t="s">
        <v>526</v>
      </c>
      <c r="B1235" s="8" t="s">
        <v>1808</v>
      </c>
      <c r="C1235" s="1">
        <f t="shared" si="418"/>
        <v>1619</v>
      </c>
      <c r="D1235" s="5">
        <f>IF(N1235&gt;0, RANK(N1235,(N1235:P1235,Q1235:AE1235)),0)</f>
        <v>2</v>
      </c>
      <c r="E1235" s="5">
        <f>IF(O1235&gt;0,RANK(O1235,(N1235:P1235,Q1235:AE1235)),0)</f>
        <v>1</v>
      </c>
      <c r="F1235" s="5">
        <f t="shared" si="419"/>
        <v>0</v>
      </c>
      <c r="G1235" s="1">
        <f t="shared" si="420"/>
        <v>190</v>
      </c>
      <c r="H1235" s="2">
        <f t="shared" si="416"/>
        <v>0.11735639283508338</v>
      </c>
      <c r="I1235" s="6"/>
      <c r="J1235" s="2">
        <f t="shared" si="421"/>
        <v>0.43174799258801727</v>
      </c>
      <c r="K1235" s="2">
        <f t="shared" si="422"/>
        <v>0.54910438542310069</v>
      </c>
      <c r="L1235" s="2">
        <f t="shared" si="423"/>
        <v>0</v>
      </c>
      <c r="M1235" s="2">
        <f t="shared" si="424"/>
        <v>1.9147621988882091E-2</v>
      </c>
      <c r="N1235" s="63">
        <v>699</v>
      </c>
      <c r="O1235" s="63">
        <v>889</v>
      </c>
      <c r="P1235" s="63"/>
      <c r="Q1235" s="8">
        <v>19</v>
      </c>
      <c r="R1235" s="8">
        <v>0</v>
      </c>
      <c r="S1235" s="8">
        <v>1</v>
      </c>
      <c r="U1235" s="63"/>
      <c r="V1235" s="63"/>
      <c r="W1235" s="63">
        <f t="shared" si="425"/>
        <v>11</v>
      </c>
      <c r="X1235" s="63"/>
      <c r="Y1235" s="63"/>
      <c r="Z1235" s="63"/>
      <c r="AA1235" s="63"/>
      <c r="AB1235" s="63"/>
      <c r="AN1235" t="str">
        <f t="shared" si="415"/>
        <v>New Durham</v>
      </c>
      <c r="AO1235" t="s">
        <v>2046</v>
      </c>
      <c r="AP1235">
        <v>1</v>
      </c>
      <c r="AQ1235">
        <v>1</v>
      </c>
      <c r="AR1235" s="111">
        <v>33</v>
      </c>
      <c r="AS1235" s="113">
        <v>17</v>
      </c>
      <c r="AT1235" s="113">
        <v>45</v>
      </c>
      <c r="AU1235" s="117">
        <v>51220</v>
      </c>
      <c r="AV1235" s="117">
        <f t="shared" si="417"/>
        <v>33017</v>
      </c>
      <c r="AW1235" t="s">
        <v>1480</v>
      </c>
      <c r="AX1235">
        <f t="shared" si="426"/>
        <v>3351220</v>
      </c>
      <c r="BC1235">
        <v>44.15</v>
      </c>
      <c r="BD1235">
        <v>2.46</v>
      </c>
      <c r="BE1235">
        <v>41.69</v>
      </c>
      <c r="BH1235" s="123">
        <f t="shared" si="412"/>
        <v>0</v>
      </c>
      <c r="BI1235" s="123">
        <f t="shared" si="413"/>
        <v>0.54900000000000004</v>
      </c>
      <c r="BJ1235">
        <f t="shared" si="414"/>
        <v>0</v>
      </c>
      <c r="BM1235">
        <v>1</v>
      </c>
      <c r="BN1235">
        <v>10</v>
      </c>
    </row>
    <row r="1236" spans="1:66" hidden="1" outlineLevel="1">
      <c r="A1236" t="s">
        <v>48</v>
      </c>
      <c r="B1236" s="8" t="s">
        <v>1808</v>
      </c>
      <c r="C1236" s="1">
        <f t="shared" si="418"/>
        <v>1304</v>
      </c>
      <c r="D1236" s="5">
        <f>IF(N1236&gt;0, RANK(N1236,(N1236:P1236,Q1236:AE1236)),0)</f>
        <v>1</v>
      </c>
      <c r="E1236" s="5">
        <f>IF(O1236&gt;0,RANK(O1236,(N1236:P1236,Q1236:AE1236)),0)</f>
        <v>2</v>
      </c>
      <c r="F1236" s="5">
        <f t="shared" si="419"/>
        <v>0</v>
      </c>
      <c r="G1236" s="1">
        <f t="shared" si="420"/>
        <v>10</v>
      </c>
      <c r="H1236" s="2">
        <f t="shared" si="416"/>
        <v>7.6687116564417178E-3</v>
      </c>
      <c r="I1236" s="6"/>
      <c r="J1236" s="2">
        <f t="shared" si="421"/>
        <v>0.495398773006135</v>
      </c>
      <c r="K1236" s="2">
        <f t="shared" si="422"/>
        <v>0.48773006134969327</v>
      </c>
      <c r="L1236" s="2">
        <f t="shared" si="423"/>
        <v>0</v>
      </c>
      <c r="M1236" s="2">
        <f t="shared" si="424"/>
        <v>1.6871165644171737E-2</v>
      </c>
      <c r="N1236" s="63">
        <v>646</v>
      </c>
      <c r="O1236" s="63">
        <v>636</v>
      </c>
      <c r="P1236" s="63"/>
      <c r="Q1236" s="8">
        <v>11</v>
      </c>
      <c r="R1236" s="8">
        <v>1</v>
      </c>
      <c r="S1236" s="8">
        <v>1</v>
      </c>
      <c r="U1236" s="63"/>
      <c r="V1236" s="63"/>
      <c r="W1236" s="63">
        <f t="shared" si="425"/>
        <v>9</v>
      </c>
      <c r="X1236" s="63"/>
      <c r="Y1236" s="63"/>
      <c r="Z1236" s="63"/>
      <c r="AA1236" s="63"/>
      <c r="AB1236" s="63"/>
      <c r="AN1236" t="str">
        <f t="shared" si="415"/>
        <v>New Hampton</v>
      </c>
      <c r="AO1236" t="s">
        <v>1445</v>
      </c>
      <c r="AP1236">
        <v>1</v>
      </c>
      <c r="AQ1236">
        <v>1</v>
      </c>
      <c r="AR1236" s="111">
        <v>33</v>
      </c>
      <c r="AS1236" s="113">
        <v>1</v>
      </c>
      <c r="AT1236" s="113">
        <v>45</v>
      </c>
      <c r="AU1236" s="117">
        <v>51540</v>
      </c>
      <c r="AV1236" s="117">
        <f t="shared" si="417"/>
        <v>33001</v>
      </c>
      <c r="AW1236" t="s">
        <v>1480</v>
      </c>
      <c r="AX1236">
        <f t="shared" si="426"/>
        <v>3351540</v>
      </c>
      <c r="BC1236">
        <v>38.21</v>
      </c>
      <c r="BD1236">
        <v>1.5</v>
      </c>
      <c r="BE1236">
        <v>36.700000000000003</v>
      </c>
      <c r="BH1236" s="123">
        <f t="shared" si="412"/>
        <v>0.495</v>
      </c>
      <c r="BI1236" s="123">
        <f t="shared" si="413"/>
        <v>0</v>
      </c>
      <c r="BJ1236">
        <f t="shared" si="414"/>
        <v>0</v>
      </c>
      <c r="BM1236">
        <v>6</v>
      </c>
      <c r="BN1236">
        <v>3</v>
      </c>
    </row>
    <row r="1237" spans="1:66" hidden="1" outlineLevel="1">
      <c r="A1237" t="s">
        <v>2279</v>
      </c>
      <c r="B1237" s="8" t="s">
        <v>1808</v>
      </c>
      <c r="C1237" s="1">
        <f t="shared" si="418"/>
        <v>2571</v>
      </c>
      <c r="D1237" s="5">
        <f>IF(N1237&gt;0, RANK(N1237,(N1237:P1237,Q1237:AE1237)),0)</f>
        <v>2</v>
      </c>
      <c r="E1237" s="5">
        <f>IF(O1237&gt;0,RANK(O1237,(N1237:P1237,Q1237:AE1237)),0)</f>
        <v>1</v>
      </c>
      <c r="F1237" s="5">
        <f t="shared" si="419"/>
        <v>0</v>
      </c>
      <c r="G1237" s="1">
        <f t="shared" si="420"/>
        <v>873</v>
      </c>
      <c r="H1237" s="2">
        <f t="shared" si="416"/>
        <v>0.33955659276546091</v>
      </c>
      <c r="I1237" s="6"/>
      <c r="J1237" s="2">
        <f t="shared" si="421"/>
        <v>0.32010890704006223</v>
      </c>
      <c r="K1237" s="2">
        <f t="shared" si="422"/>
        <v>0.65966549980552314</v>
      </c>
      <c r="L1237" s="2">
        <f t="shared" si="423"/>
        <v>0</v>
      </c>
      <c r="M1237" s="2">
        <f t="shared" si="424"/>
        <v>2.0225593154414634E-2</v>
      </c>
      <c r="N1237" s="63">
        <v>823</v>
      </c>
      <c r="O1237" s="63">
        <v>1696</v>
      </c>
      <c r="P1237" s="63"/>
      <c r="Q1237" s="8">
        <v>38</v>
      </c>
      <c r="R1237" s="8">
        <v>1</v>
      </c>
      <c r="S1237" s="8">
        <v>4</v>
      </c>
      <c r="U1237" s="63"/>
      <c r="V1237" s="63"/>
      <c r="W1237" s="63">
        <f t="shared" si="425"/>
        <v>9</v>
      </c>
      <c r="X1237" s="63"/>
      <c r="Y1237" s="63"/>
      <c r="Z1237" s="63"/>
      <c r="AA1237" s="63"/>
      <c r="AB1237" s="63"/>
      <c r="AN1237" t="str">
        <f t="shared" si="415"/>
        <v>New Ipswich</v>
      </c>
      <c r="AO1237" t="s">
        <v>1169</v>
      </c>
      <c r="AP1237">
        <v>2</v>
      </c>
      <c r="AQ1237">
        <v>2</v>
      </c>
      <c r="AR1237" s="111">
        <v>33</v>
      </c>
      <c r="AS1237" s="113">
        <v>11</v>
      </c>
      <c r="AT1237" s="113">
        <v>120</v>
      </c>
      <c r="AU1237" s="117">
        <v>51940</v>
      </c>
      <c r="AV1237" s="117">
        <f t="shared" si="417"/>
        <v>33011</v>
      </c>
      <c r="AW1237" t="s">
        <v>1480</v>
      </c>
      <c r="AX1237">
        <f t="shared" si="426"/>
        <v>3351940</v>
      </c>
      <c r="BC1237">
        <v>33.06</v>
      </c>
      <c r="BD1237">
        <v>0.32</v>
      </c>
      <c r="BE1237">
        <v>32.75</v>
      </c>
      <c r="BH1237" s="123">
        <f t="shared" si="412"/>
        <v>0</v>
      </c>
      <c r="BI1237" s="123">
        <f t="shared" si="413"/>
        <v>0.65900000000000003</v>
      </c>
      <c r="BJ1237">
        <f t="shared" si="414"/>
        <v>0</v>
      </c>
      <c r="BM1237">
        <v>0</v>
      </c>
      <c r="BN1237">
        <v>9</v>
      </c>
    </row>
    <row r="1238" spans="1:66" hidden="1" outlineLevel="1">
      <c r="A1238" t="s">
        <v>132</v>
      </c>
      <c r="B1238" s="8" t="s">
        <v>1808</v>
      </c>
      <c r="C1238" s="1">
        <f t="shared" si="418"/>
        <v>3159</v>
      </c>
      <c r="D1238" s="5">
        <f>IF(N1238&gt;0, RANK(N1238,(N1238:P1238,Q1238:AE1238)),0)</f>
        <v>1</v>
      </c>
      <c r="E1238" s="5">
        <f>IF(O1238&gt;0,RANK(O1238,(N1238:P1238,Q1238:AE1238)),0)</f>
        <v>2</v>
      </c>
      <c r="F1238" s="5">
        <f t="shared" si="419"/>
        <v>0</v>
      </c>
      <c r="G1238" s="1">
        <f t="shared" si="420"/>
        <v>353</v>
      </c>
      <c r="H1238" s="2">
        <f t="shared" si="416"/>
        <v>0.11174422285533396</v>
      </c>
      <c r="I1238" s="6"/>
      <c r="J1238" s="2">
        <f t="shared" si="421"/>
        <v>0.54985754985754987</v>
      </c>
      <c r="K1238" s="2">
        <f t="shared" si="422"/>
        <v>0.43811332700221589</v>
      </c>
      <c r="L1238" s="2">
        <f t="shared" si="423"/>
        <v>0</v>
      </c>
      <c r="M1238" s="2">
        <f t="shared" si="424"/>
        <v>1.2029123140234244E-2</v>
      </c>
      <c r="N1238" s="63">
        <v>1737</v>
      </c>
      <c r="O1238" s="63">
        <v>1384</v>
      </c>
      <c r="P1238" s="63"/>
      <c r="Q1238" s="8">
        <v>30</v>
      </c>
      <c r="R1238" s="8">
        <v>2</v>
      </c>
      <c r="S1238" s="8">
        <v>0</v>
      </c>
      <c r="U1238" s="63"/>
      <c r="V1238" s="63"/>
      <c r="W1238" s="63">
        <f t="shared" si="425"/>
        <v>6</v>
      </c>
      <c r="X1238" s="63"/>
      <c r="Y1238" s="63"/>
      <c r="Z1238" s="63"/>
      <c r="AA1238" s="63"/>
      <c r="AB1238" s="63"/>
      <c r="AN1238" t="str">
        <f t="shared" si="415"/>
        <v>New London</v>
      </c>
      <c r="AO1238" t="s">
        <v>2509</v>
      </c>
      <c r="AP1238">
        <v>2</v>
      </c>
      <c r="AQ1238">
        <v>2</v>
      </c>
      <c r="AR1238" s="111">
        <v>33</v>
      </c>
      <c r="AS1238" s="113">
        <v>13</v>
      </c>
      <c r="AT1238" s="113">
        <v>95</v>
      </c>
      <c r="AU1238" s="117">
        <v>52100</v>
      </c>
      <c r="AV1238" s="117">
        <f t="shared" si="417"/>
        <v>33013</v>
      </c>
      <c r="AW1238" t="s">
        <v>1480</v>
      </c>
      <c r="AX1238">
        <f t="shared" si="426"/>
        <v>3352100</v>
      </c>
      <c r="BC1238">
        <v>25.59</v>
      </c>
      <c r="BD1238">
        <v>3.08</v>
      </c>
      <c r="BE1238">
        <v>22.51</v>
      </c>
      <c r="BH1238" s="123">
        <f t="shared" si="412"/>
        <v>0.54900000000000004</v>
      </c>
      <c r="BI1238" s="123">
        <f t="shared" si="413"/>
        <v>0</v>
      </c>
      <c r="BJ1238">
        <f t="shared" si="414"/>
        <v>0</v>
      </c>
      <c r="BM1238">
        <v>3</v>
      </c>
      <c r="BN1238">
        <v>3</v>
      </c>
    </row>
    <row r="1239" spans="1:66" hidden="1" outlineLevel="1">
      <c r="A1239" t="s">
        <v>3193</v>
      </c>
      <c r="B1239" s="8" t="s">
        <v>1808</v>
      </c>
      <c r="C1239" s="1">
        <f t="shared" si="418"/>
        <v>1361</v>
      </c>
      <c r="D1239" s="5">
        <f>IF(N1239&gt;0, RANK(N1239,(N1239:P1239,Q1239:AE1239)),0)</f>
        <v>2</v>
      </c>
      <c r="E1239" s="5">
        <f>IF(O1239&gt;0,RANK(O1239,(N1239:P1239,Q1239:AE1239)),0)</f>
        <v>1</v>
      </c>
      <c r="F1239" s="5">
        <f t="shared" si="419"/>
        <v>0</v>
      </c>
      <c r="G1239" s="1">
        <f t="shared" si="420"/>
        <v>16</v>
      </c>
      <c r="H1239" s="2">
        <f t="shared" si="416"/>
        <v>1.1756061719324026E-2</v>
      </c>
      <c r="I1239" s="6"/>
      <c r="J1239" s="2">
        <f t="shared" si="421"/>
        <v>0.48787656135194712</v>
      </c>
      <c r="K1239" s="2">
        <f t="shared" si="422"/>
        <v>0.4996326230712711</v>
      </c>
      <c r="L1239" s="2">
        <f t="shared" si="423"/>
        <v>0</v>
      </c>
      <c r="M1239" s="2">
        <f t="shared" si="424"/>
        <v>1.2490815576781777E-2</v>
      </c>
      <c r="N1239" s="63">
        <v>664</v>
      </c>
      <c r="O1239" s="63">
        <v>680</v>
      </c>
      <c r="P1239" s="63"/>
      <c r="Q1239" s="8">
        <v>6</v>
      </c>
      <c r="R1239" s="8">
        <v>2</v>
      </c>
      <c r="S1239" s="8">
        <v>3</v>
      </c>
      <c r="U1239" s="63"/>
      <c r="V1239" s="63"/>
      <c r="W1239" s="63">
        <f t="shared" si="425"/>
        <v>6</v>
      </c>
      <c r="X1239" s="63"/>
      <c r="Y1239" s="63"/>
      <c r="Z1239" s="63"/>
      <c r="AA1239" s="63"/>
      <c r="AB1239" s="63"/>
      <c r="AN1239" t="str">
        <f t="shared" ref="AN1239:AN1297" si="427">A1239</f>
        <v>Newbury</v>
      </c>
      <c r="AO1239" t="s">
        <v>2509</v>
      </c>
      <c r="AP1239">
        <v>2</v>
      </c>
      <c r="AQ1239">
        <v>2</v>
      </c>
      <c r="AR1239" s="111">
        <v>33</v>
      </c>
      <c r="AS1239" s="113">
        <v>13</v>
      </c>
      <c r="AT1239" s="113">
        <v>90</v>
      </c>
      <c r="AU1239" s="117">
        <v>50900</v>
      </c>
      <c r="AV1239" s="117">
        <f t="shared" si="417"/>
        <v>33013</v>
      </c>
      <c r="AW1239" t="s">
        <v>1480</v>
      </c>
      <c r="AX1239">
        <f t="shared" si="426"/>
        <v>3350900</v>
      </c>
      <c r="BC1239">
        <v>38.090000000000003</v>
      </c>
      <c r="BD1239">
        <v>2.29</v>
      </c>
      <c r="BE1239">
        <v>35.799999999999997</v>
      </c>
      <c r="BH1239" s="123">
        <f t="shared" si="412"/>
        <v>0</v>
      </c>
      <c r="BI1239" s="123">
        <f t="shared" si="413"/>
        <v>0.499</v>
      </c>
      <c r="BJ1239">
        <f t="shared" si="414"/>
        <v>0</v>
      </c>
      <c r="BM1239">
        <v>1</v>
      </c>
      <c r="BN1239">
        <v>5</v>
      </c>
    </row>
    <row r="1240" spans="1:66" hidden="1" outlineLevel="1">
      <c r="A1240" t="s">
        <v>2157</v>
      </c>
      <c r="B1240" s="8" t="s">
        <v>1808</v>
      </c>
      <c r="C1240" s="1">
        <f t="shared" si="418"/>
        <v>1094</v>
      </c>
      <c r="D1240" s="5">
        <f>IF(N1240&gt;0, RANK(N1240,(N1240:P1240,Q1240:AE1240)),0)</f>
        <v>2</v>
      </c>
      <c r="E1240" s="5">
        <f>IF(O1240&gt;0,RANK(O1240,(N1240:P1240,Q1240:AE1240)),0)</f>
        <v>1</v>
      </c>
      <c r="F1240" s="5">
        <f t="shared" si="419"/>
        <v>0</v>
      </c>
      <c r="G1240" s="1">
        <f t="shared" si="420"/>
        <v>43</v>
      </c>
      <c r="H1240" s="2">
        <f t="shared" si="416"/>
        <v>3.9305301645338207E-2</v>
      </c>
      <c r="I1240" s="6"/>
      <c r="J1240" s="2">
        <f t="shared" si="421"/>
        <v>0.47623400365630714</v>
      </c>
      <c r="K1240" s="2">
        <f t="shared" si="422"/>
        <v>0.51553930530164538</v>
      </c>
      <c r="L1240" s="2">
        <f t="shared" si="423"/>
        <v>0</v>
      </c>
      <c r="M1240" s="2">
        <f t="shared" si="424"/>
        <v>8.2266910420475403E-3</v>
      </c>
      <c r="N1240" s="63">
        <v>521</v>
      </c>
      <c r="O1240" s="63">
        <v>564</v>
      </c>
      <c r="P1240" s="63"/>
      <c r="Q1240" s="8">
        <v>5</v>
      </c>
      <c r="R1240" s="8">
        <v>1</v>
      </c>
      <c r="S1240" s="8">
        <v>1</v>
      </c>
      <c r="U1240" s="63"/>
      <c r="V1240" s="63"/>
      <c r="W1240" s="63">
        <f t="shared" si="425"/>
        <v>2</v>
      </c>
      <c r="X1240" s="63"/>
      <c r="Y1240" s="63"/>
      <c r="Z1240" s="63"/>
      <c r="AA1240" s="63"/>
      <c r="AB1240" s="63"/>
      <c r="AN1240" t="str">
        <f t="shared" si="427"/>
        <v>Newfields</v>
      </c>
      <c r="AO1240" t="s">
        <v>2991</v>
      </c>
      <c r="AP1240">
        <v>1</v>
      </c>
      <c r="AQ1240">
        <v>1</v>
      </c>
      <c r="AR1240" s="111">
        <v>33</v>
      </c>
      <c r="AS1240" s="113">
        <v>15</v>
      </c>
      <c r="AT1240" s="113">
        <v>105</v>
      </c>
      <c r="AU1240" s="117">
        <v>51380</v>
      </c>
      <c r="AV1240" s="117">
        <f t="shared" si="417"/>
        <v>33015</v>
      </c>
      <c r="AW1240" t="s">
        <v>1480</v>
      </c>
      <c r="AX1240">
        <f t="shared" si="426"/>
        <v>3351380</v>
      </c>
      <c r="BC1240">
        <v>7.18</v>
      </c>
      <c r="BD1240">
        <v>0.16</v>
      </c>
      <c r="BE1240">
        <v>7.02</v>
      </c>
      <c r="BH1240" s="123">
        <f t="shared" si="412"/>
        <v>0</v>
      </c>
      <c r="BI1240" s="123">
        <f t="shared" si="413"/>
        <v>0.51500000000000001</v>
      </c>
      <c r="BJ1240">
        <f t="shared" si="414"/>
        <v>0</v>
      </c>
      <c r="BM1240">
        <v>0</v>
      </c>
      <c r="BN1240">
        <v>2</v>
      </c>
    </row>
    <row r="1241" spans="1:66" hidden="1" outlineLevel="1">
      <c r="A1241" t="s">
        <v>2926</v>
      </c>
      <c r="B1241" s="8" t="s">
        <v>1808</v>
      </c>
      <c r="C1241" s="1">
        <f t="shared" si="418"/>
        <v>568</v>
      </c>
      <c r="D1241" s="5">
        <f>IF(N1241&gt;0, RANK(N1241,(N1241:P1241,Q1241:AE1241)),0)</f>
        <v>2</v>
      </c>
      <c r="E1241" s="5">
        <f>IF(O1241&gt;0,RANK(O1241,(N1241:P1241,Q1241:AE1241)),0)</f>
        <v>1</v>
      </c>
      <c r="F1241" s="5">
        <f t="shared" si="419"/>
        <v>0</v>
      </c>
      <c r="G1241" s="1">
        <f t="shared" si="420"/>
        <v>36</v>
      </c>
      <c r="H1241" s="2">
        <f t="shared" si="416"/>
        <v>6.3380281690140844E-2</v>
      </c>
      <c r="I1241" s="6"/>
      <c r="J1241" s="2">
        <f t="shared" si="421"/>
        <v>0.46126760563380281</v>
      </c>
      <c r="K1241" s="2">
        <f t="shared" si="422"/>
        <v>0.52464788732394363</v>
      </c>
      <c r="L1241" s="2">
        <f t="shared" si="423"/>
        <v>0</v>
      </c>
      <c r="M1241" s="2">
        <f t="shared" si="424"/>
        <v>1.4084507042253613E-2</v>
      </c>
      <c r="N1241" s="63">
        <v>262</v>
      </c>
      <c r="O1241" s="63">
        <v>298</v>
      </c>
      <c r="P1241" s="63"/>
      <c r="Q1241" s="8">
        <v>3</v>
      </c>
      <c r="R1241" s="8">
        <v>0</v>
      </c>
      <c r="S1241" s="8">
        <v>2</v>
      </c>
      <c r="U1241" s="63"/>
      <c r="V1241" s="63"/>
      <c r="W1241" s="63">
        <f t="shared" si="425"/>
        <v>3</v>
      </c>
      <c r="X1241" s="63"/>
      <c r="Y1241" s="63"/>
      <c r="Z1241" s="63"/>
      <c r="AA1241" s="63"/>
      <c r="AB1241" s="63"/>
      <c r="AN1241" t="str">
        <f t="shared" si="427"/>
        <v>Newington</v>
      </c>
      <c r="AO1241" t="s">
        <v>2991</v>
      </c>
      <c r="AP1241">
        <v>1</v>
      </c>
      <c r="AQ1241">
        <v>1</v>
      </c>
      <c r="AR1241" s="111">
        <v>33</v>
      </c>
      <c r="AS1241" s="113">
        <v>15</v>
      </c>
      <c r="AT1241" s="113">
        <v>110</v>
      </c>
      <c r="AU1241" s="117">
        <v>51620</v>
      </c>
      <c r="AV1241" s="117">
        <f t="shared" si="417"/>
        <v>33015</v>
      </c>
      <c r="AW1241" t="s">
        <v>1480</v>
      </c>
      <c r="AX1241">
        <f t="shared" si="426"/>
        <v>3351620</v>
      </c>
      <c r="BC1241">
        <v>12.47</v>
      </c>
      <c r="BD1241">
        <v>4.12</v>
      </c>
      <c r="BE1241">
        <v>8.36</v>
      </c>
      <c r="BH1241" s="123">
        <f t="shared" ref="BH1241:BH1304" si="428">IF(D1241=1,ROUNDDOWN(J1241,3),0)</f>
        <v>0</v>
      </c>
      <c r="BI1241" s="123">
        <f t="shared" ref="BI1241:BI1304" si="429">IF(E1241=1,ROUNDDOWN(K1241,3),0)</f>
        <v>0.52400000000000002</v>
      </c>
      <c r="BJ1241">
        <f t="shared" ref="BJ1241:BJ1304" si="430">IF(BH1241=BI1241,ROUNDDOWN(BI1241*10,0),0)</f>
        <v>0</v>
      </c>
      <c r="BM1241">
        <v>2</v>
      </c>
      <c r="BN1241">
        <v>1</v>
      </c>
    </row>
    <row r="1242" spans="1:66" hidden="1" outlineLevel="1">
      <c r="A1242" t="s">
        <v>1485</v>
      </c>
      <c r="B1242" s="8" t="s">
        <v>1808</v>
      </c>
      <c r="C1242" s="1">
        <f t="shared" si="418"/>
        <v>5218</v>
      </c>
      <c r="D1242" s="5">
        <f>IF(N1242&gt;0, RANK(N1242,(N1242:P1242,Q1242:AE1242)),0)</f>
        <v>1</v>
      </c>
      <c r="E1242" s="5">
        <f>IF(O1242&gt;0,RANK(O1242,(N1242:P1242,Q1242:AE1242)),0)</f>
        <v>2</v>
      </c>
      <c r="F1242" s="5">
        <f t="shared" si="419"/>
        <v>0</v>
      </c>
      <c r="G1242" s="1">
        <f t="shared" si="420"/>
        <v>1337</v>
      </c>
      <c r="H1242" s="2">
        <f t="shared" si="416"/>
        <v>0.25622844001533157</v>
      </c>
      <c r="I1242" s="6"/>
      <c r="J1242" s="2">
        <f t="shared" si="421"/>
        <v>0.61901111536987352</v>
      </c>
      <c r="K1242" s="2">
        <f t="shared" si="422"/>
        <v>0.36278267535454195</v>
      </c>
      <c r="L1242" s="2">
        <f t="shared" si="423"/>
        <v>0</v>
      </c>
      <c r="M1242" s="2">
        <f t="shared" si="424"/>
        <v>1.8206209275584528E-2</v>
      </c>
      <c r="N1242" s="63">
        <v>3230</v>
      </c>
      <c r="O1242" s="63">
        <v>1893</v>
      </c>
      <c r="P1242" s="63"/>
      <c r="Q1242" s="8">
        <v>72</v>
      </c>
      <c r="R1242" s="8">
        <v>2</v>
      </c>
      <c r="S1242" s="8">
        <v>4</v>
      </c>
      <c r="U1242" s="63"/>
      <c r="V1242" s="63"/>
      <c r="W1242" s="63">
        <f t="shared" si="425"/>
        <v>17</v>
      </c>
      <c r="X1242" s="63"/>
      <c r="Y1242" s="63"/>
      <c r="Z1242" s="63"/>
      <c r="AA1242" s="63"/>
      <c r="AB1242" s="63"/>
      <c r="AN1242" t="str">
        <f t="shared" si="427"/>
        <v>Newmarket</v>
      </c>
      <c r="AO1242" t="s">
        <v>2991</v>
      </c>
      <c r="AP1242">
        <v>1</v>
      </c>
      <c r="AQ1242">
        <v>1</v>
      </c>
      <c r="AR1242" s="111">
        <v>33</v>
      </c>
      <c r="AS1242" s="113">
        <v>15</v>
      </c>
      <c r="AT1242" s="113">
        <v>115</v>
      </c>
      <c r="AU1242" s="117">
        <v>52340</v>
      </c>
      <c r="AV1242" s="117">
        <f t="shared" si="417"/>
        <v>33015</v>
      </c>
      <c r="AW1242" t="s">
        <v>1480</v>
      </c>
      <c r="AX1242">
        <f t="shared" si="426"/>
        <v>3352340</v>
      </c>
      <c r="BC1242">
        <v>14.17</v>
      </c>
      <c r="BD1242">
        <v>1.62</v>
      </c>
      <c r="BE1242">
        <v>12.55</v>
      </c>
      <c r="BH1242" s="123">
        <f t="shared" si="428"/>
        <v>0.61899999999999999</v>
      </c>
      <c r="BI1242" s="123">
        <f t="shared" si="429"/>
        <v>0</v>
      </c>
      <c r="BJ1242">
        <f t="shared" si="430"/>
        <v>0</v>
      </c>
      <c r="BM1242">
        <v>9</v>
      </c>
      <c r="BN1242">
        <v>8</v>
      </c>
    </row>
    <row r="1243" spans="1:66" hidden="1" outlineLevel="1">
      <c r="A1243" t="s">
        <v>2020</v>
      </c>
      <c r="B1243" s="8" t="s">
        <v>1808</v>
      </c>
      <c r="C1243" s="1">
        <f t="shared" si="418"/>
        <v>2816</v>
      </c>
      <c r="D1243" s="5">
        <f>IF(N1243&gt;0, RANK(N1243,(N1243:P1243,Q1243:AE1243)),0)</f>
        <v>1</v>
      </c>
      <c r="E1243" s="5">
        <f>IF(O1243&gt;0,RANK(O1243,(N1243:P1243,Q1243:AE1243)),0)</f>
        <v>2</v>
      </c>
      <c r="F1243" s="5">
        <f t="shared" si="419"/>
        <v>0</v>
      </c>
      <c r="G1243" s="1">
        <f t="shared" si="420"/>
        <v>138</v>
      </c>
      <c r="H1243" s="2">
        <f t="shared" si="416"/>
        <v>4.9005681818181816E-2</v>
      </c>
      <c r="I1243" s="6"/>
      <c r="J1243" s="2">
        <f t="shared" si="421"/>
        <v>0.51420454545454541</v>
      </c>
      <c r="K1243" s="2">
        <f t="shared" si="422"/>
        <v>0.46519886363636365</v>
      </c>
      <c r="L1243" s="2">
        <f t="shared" si="423"/>
        <v>0</v>
      </c>
      <c r="M1243" s="2">
        <f t="shared" si="424"/>
        <v>2.0596590909090939E-2</v>
      </c>
      <c r="N1243" s="63">
        <v>1448</v>
      </c>
      <c r="O1243" s="63">
        <v>1310</v>
      </c>
      <c r="P1243" s="63"/>
      <c r="Q1243" s="8">
        <v>49</v>
      </c>
      <c r="R1243" s="8">
        <v>0</v>
      </c>
      <c r="S1243" s="8">
        <v>6</v>
      </c>
      <c r="U1243" s="63"/>
      <c r="V1243" s="63"/>
      <c r="W1243" s="63">
        <f t="shared" si="425"/>
        <v>3</v>
      </c>
      <c r="X1243" s="63"/>
      <c r="Y1243" s="63"/>
      <c r="Z1243" s="63"/>
      <c r="AA1243" s="63"/>
      <c r="AB1243" s="63"/>
      <c r="AN1243" t="str">
        <f t="shared" si="427"/>
        <v>Newport</v>
      </c>
      <c r="AO1243" t="s">
        <v>1048</v>
      </c>
      <c r="AP1243">
        <v>2</v>
      </c>
      <c r="AQ1243">
        <v>2</v>
      </c>
      <c r="AR1243" s="111">
        <v>33</v>
      </c>
      <c r="AS1243" s="113">
        <v>19</v>
      </c>
      <c r="AT1243" s="113">
        <v>50</v>
      </c>
      <c r="AU1243" s="117">
        <v>52580</v>
      </c>
      <c r="AV1243" s="117">
        <f t="shared" si="417"/>
        <v>33019</v>
      </c>
      <c r="AW1243" t="s">
        <v>1480</v>
      </c>
      <c r="AX1243">
        <f t="shared" si="426"/>
        <v>3352580</v>
      </c>
      <c r="BC1243">
        <v>43.65</v>
      </c>
      <c r="BD1243">
        <v>0.08</v>
      </c>
      <c r="BE1243">
        <v>43.57</v>
      </c>
      <c r="BH1243" s="123">
        <f t="shared" si="428"/>
        <v>0.51400000000000001</v>
      </c>
      <c r="BI1243" s="123">
        <f t="shared" si="429"/>
        <v>0</v>
      </c>
      <c r="BJ1243">
        <f t="shared" si="430"/>
        <v>0</v>
      </c>
      <c r="BM1243">
        <v>2</v>
      </c>
      <c r="BN1243">
        <v>1</v>
      </c>
    </row>
    <row r="1244" spans="1:66" hidden="1" outlineLevel="1">
      <c r="A1244" t="s">
        <v>1144</v>
      </c>
      <c r="B1244" s="8" t="s">
        <v>1808</v>
      </c>
      <c r="C1244" s="1">
        <f t="shared" si="418"/>
        <v>2535</v>
      </c>
      <c r="D1244" s="5">
        <f>IF(N1244&gt;0, RANK(N1244,(N1244:P1244,Q1244:AE1244)),0)</f>
        <v>2</v>
      </c>
      <c r="E1244" s="5">
        <f>IF(O1244&gt;0,RANK(O1244,(N1244:P1244,Q1244:AE1244)),0)</f>
        <v>1</v>
      </c>
      <c r="F1244" s="5">
        <f t="shared" si="419"/>
        <v>0</v>
      </c>
      <c r="G1244" s="1">
        <f t="shared" si="420"/>
        <v>291</v>
      </c>
      <c r="H1244" s="2">
        <f t="shared" si="416"/>
        <v>0.11479289940828402</v>
      </c>
      <c r="I1244" s="6"/>
      <c r="J1244" s="2">
        <f t="shared" si="421"/>
        <v>0.43550295857988164</v>
      </c>
      <c r="K1244" s="2">
        <f t="shared" si="422"/>
        <v>0.55029585798816572</v>
      </c>
      <c r="L1244" s="2">
        <f t="shared" si="423"/>
        <v>0</v>
      </c>
      <c r="M1244" s="2">
        <f t="shared" si="424"/>
        <v>1.4201183431952646E-2</v>
      </c>
      <c r="N1244" s="63">
        <v>1104</v>
      </c>
      <c r="O1244" s="63">
        <v>1395</v>
      </c>
      <c r="P1244" s="63"/>
      <c r="Q1244" s="8">
        <v>30</v>
      </c>
      <c r="R1244" s="8">
        <v>1</v>
      </c>
      <c r="S1244" s="8">
        <v>1</v>
      </c>
      <c r="U1244" s="63"/>
      <c r="V1244" s="63"/>
      <c r="W1244" s="63">
        <f t="shared" si="425"/>
        <v>4</v>
      </c>
      <c r="X1244" s="63"/>
      <c r="Y1244" s="63"/>
      <c r="Z1244" s="63"/>
      <c r="AA1244" s="63"/>
      <c r="AB1244" s="63"/>
      <c r="AN1244" t="str">
        <f t="shared" si="427"/>
        <v>Newton</v>
      </c>
      <c r="AO1244" t="s">
        <v>2991</v>
      </c>
      <c r="AP1244">
        <v>1</v>
      </c>
      <c r="AQ1244">
        <v>1</v>
      </c>
      <c r="AR1244" s="111">
        <v>33</v>
      </c>
      <c r="AS1244" s="113">
        <v>15</v>
      </c>
      <c r="AT1244" s="113">
        <v>120</v>
      </c>
      <c r="AU1244" s="117">
        <v>52900</v>
      </c>
      <c r="AV1244" s="117">
        <f t="shared" si="417"/>
        <v>33015</v>
      </c>
      <c r="AW1244" t="s">
        <v>1480</v>
      </c>
      <c r="AX1244">
        <f t="shared" si="426"/>
        <v>3352900</v>
      </c>
      <c r="BC1244">
        <v>10.06</v>
      </c>
      <c r="BD1244">
        <v>0.16</v>
      </c>
      <c r="BE1244">
        <v>9.91</v>
      </c>
      <c r="BH1244" s="123">
        <f t="shared" si="428"/>
        <v>0</v>
      </c>
      <c r="BI1244" s="123">
        <f t="shared" si="429"/>
        <v>0.55000000000000004</v>
      </c>
      <c r="BJ1244">
        <f t="shared" si="430"/>
        <v>0</v>
      </c>
      <c r="BM1244">
        <v>1</v>
      </c>
      <c r="BN1244">
        <v>3</v>
      </c>
    </row>
    <row r="1245" spans="1:66" hidden="1" outlineLevel="1">
      <c r="A1245" t="s">
        <v>2997</v>
      </c>
      <c r="B1245" s="8" t="s">
        <v>1808</v>
      </c>
      <c r="C1245" s="1">
        <f t="shared" si="418"/>
        <v>3053</v>
      </c>
      <c r="D1245" s="5">
        <f>IF(N1245&gt;0, RANK(N1245,(N1245:P1245,Q1245:AE1245)),0)</f>
        <v>2</v>
      </c>
      <c r="E1245" s="5">
        <f>IF(O1245&gt;0,RANK(O1245,(N1245:P1245,Q1245:AE1245)),0)</f>
        <v>1</v>
      </c>
      <c r="F1245" s="5">
        <f t="shared" si="419"/>
        <v>0</v>
      </c>
      <c r="G1245" s="1">
        <f t="shared" si="420"/>
        <v>96</v>
      </c>
      <c r="H1245" s="2">
        <f t="shared" si="416"/>
        <v>3.1444480838519487E-2</v>
      </c>
      <c r="I1245" s="6"/>
      <c r="J1245" s="2">
        <f t="shared" si="421"/>
        <v>0.47887323943661969</v>
      </c>
      <c r="K1245" s="2">
        <f t="shared" si="422"/>
        <v>0.51031772027513922</v>
      </c>
      <c r="L1245" s="2">
        <f t="shared" si="423"/>
        <v>0</v>
      </c>
      <c r="M1245" s="2">
        <f t="shared" si="424"/>
        <v>1.0809040288241034E-2</v>
      </c>
      <c r="N1245" s="63">
        <v>1462</v>
      </c>
      <c r="O1245" s="63">
        <v>1558</v>
      </c>
      <c r="P1245" s="63"/>
      <c r="Q1245" s="8">
        <v>27</v>
      </c>
      <c r="R1245" s="8">
        <v>2</v>
      </c>
      <c r="S1245" s="8">
        <v>2</v>
      </c>
      <c r="U1245" s="63"/>
      <c r="V1245" s="63"/>
      <c r="W1245" s="63">
        <f t="shared" si="425"/>
        <v>2</v>
      </c>
      <c r="X1245" s="63"/>
      <c r="Y1245" s="63"/>
      <c r="Z1245" s="63"/>
      <c r="AA1245" s="63"/>
      <c r="AB1245" s="63"/>
      <c r="AN1245" t="str">
        <f t="shared" si="427"/>
        <v>North Hampton</v>
      </c>
      <c r="AO1245" t="s">
        <v>2991</v>
      </c>
      <c r="AP1245">
        <v>1</v>
      </c>
      <c r="AQ1245">
        <v>1</v>
      </c>
      <c r="AR1245" s="111">
        <v>33</v>
      </c>
      <c r="AS1245" s="113">
        <v>15</v>
      </c>
      <c r="AT1245" s="113">
        <v>125</v>
      </c>
      <c r="AU1245" s="117">
        <v>54580</v>
      </c>
      <c r="AV1245" s="117">
        <f t="shared" si="417"/>
        <v>33015</v>
      </c>
      <c r="AW1245" t="s">
        <v>1480</v>
      </c>
      <c r="AX1245">
        <f t="shared" si="426"/>
        <v>3354580</v>
      </c>
      <c r="BC1245">
        <v>14.4</v>
      </c>
      <c r="BD1245">
        <v>0.5</v>
      </c>
      <c r="BE1245">
        <v>13.91</v>
      </c>
      <c r="BH1245" s="123">
        <f t="shared" si="428"/>
        <v>0</v>
      </c>
      <c r="BI1245" s="123">
        <f t="shared" si="429"/>
        <v>0.51</v>
      </c>
      <c r="BJ1245">
        <f t="shared" si="430"/>
        <v>0</v>
      </c>
      <c r="BM1245">
        <v>0</v>
      </c>
      <c r="BN1245">
        <v>2</v>
      </c>
    </row>
    <row r="1246" spans="1:66" hidden="1" outlineLevel="1">
      <c r="A1246" t="s">
        <v>2847</v>
      </c>
      <c r="B1246" s="8" t="s">
        <v>1808</v>
      </c>
      <c r="C1246" s="1">
        <f t="shared" si="418"/>
        <v>2296</v>
      </c>
      <c r="D1246" s="5">
        <f>IF(N1246&gt;0, RANK(N1246,(N1246:P1246,Q1246:AE1246)),0)</f>
        <v>1</v>
      </c>
      <c r="E1246" s="5">
        <f>IF(O1246&gt;0,RANK(O1246,(N1246:P1246,Q1246:AE1246)),0)</f>
        <v>2</v>
      </c>
      <c r="F1246" s="5">
        <f t="shared" si="419"/>
        <v>0</v>
      </c>
      <c r="G1246" s="1">
        <f t="shared" si="420"/>
        <v>229</v>
      </c>
      <c r="H1246" s="2">
        <f t="shared" si="416"/>
        <v>9.9738675958188153E-2</v>
      </c>
      <c r="I1246" s="6"/>
      <c r="J1246" s="2">
        <f t="shared" si="421"/>
        <v>0.5409407665505227</v>
      </c>
      <c r="K1246" s="2">
        <f t="shared" si="422"/>
        <v>0.44120209059233451</v>
      </c>
      <c r="L1246" s="2">
        <f t="shared" si="423"/>
        <v>0</v>
      </c>
      <c r="M1246" s="2">
        <f t="shared" si="424"/>
        <v>1.7857142857142794E-2</v>
      </c>
      <c r="N1246" s="63">
        <v>1242</v>
      </c>
      <c r="O1246" s="63">
        <v>1013</v>
      </c>
      <c r="P1246" s="63"/>
      <c r="Q1246" s="8">
        <v>23</v>
      </c>
      <c r="R1246" s="8">
        <v>0</v>
      </c>
      <c r="S1246" s="8">
        <v>4</v>
      </c>
      <c r="U1246" s="63"/>
      <c r="V1246" s="63"/>
      <c r="W1246" s="63">
        <f t="shared" si="425"/>
        <v>14</v>
      </c>
      <c r="X1246" s="63"/>
      <c r="Y1246" s="63"/>
      <c r="Z1246" s="63"/>
      <c r="AA1246" s="63"/>
      <c r="AB1246" s="63"/>
      <c r="AN1246" t="str">
        <f t="shared" si="427"/>
        <v>Northfield</v>
      </c>
      <c r="AO1246" t="s">
        <v>2509</v>
      </c>
      <c r="AP1246">
        <v>2</v>
      </c>
      <c r="AQ1246">
        <v>2</v>
      </c>
      <c r="AR1246" s="111">
        <v>33</v>
      </c>
      <c r="AS1246" s="113">
        <v>13</v>
      </c>
      <c r="AT1246" s="113">
        <v>100</v>
      </c>
      <c r="AU1246" s="117">
        <v>54260</v>
      </c>
      <c r="AV1246" s="117">
        <f t="shared" si="417"/>
        <v>33013</v>
      </c>
      <c r="AW1246" t="s">
        <v>1480</v>
      </c>
      <c r="AX1246">
        <f t="shared" si="426"/>
        <v>3354260</v>
      </c>
      <c r="BC1246">
        <v>29.05</v>
      </c>
      <c r="BD1246">
        <v>0.26</v>
      </c>
      <c r="BE1246">
        <v>28.79</v>
      </c>
      <c r="BH1246" s="123">
        <f t="shared" si="428"/>
        <v>0.54</v>
      </c>
      <c r="BI1246" s="123">
        <f t="shared" si="429"/>
        <v>0</v>
      </c>
      <c r="BJ1246">
        <f t="shared" si="430"/>
        <v>0</v>
      </c>
      <c r="BM1246">
        <v>1</v>
      </c>
      <c r="BN1246">
        <v>13</v>
      </c>
    </row>
    <row r="1247" spans="1:66" hidden="1" outlineLevel="1">
      <c r="A1247" t="s">
        <v>2958</v>
      </c>
      <c r="B1247" s="8" t="s">
        <v>1808</v>
      </c>
      <c r="C1247" s="1">
        <f t="shared" si="418"/>
        <v>1007</v>
      </c>
      <c r="D1247" s="5">
        <f>IF(N1247&gt;0, RANK(N1247,(N1247:P1247,Q1247:AE1247)),0)</f>
        <v>1</v>
      </c>
      <c r="E1247" s="5">
        <f>IF(O1247&gt;0,RANK(O1247,(N1247:P1247,Q1247:AE1247)),0)</f>
        <v>2</v>
      </c>
      <c r="F1247" s="5">
        <f t="shared" si="419"/>
        <v>0</v>
      </c>
      <c r="G1247" s="1">
        <f t="shared" si="420"/>
        <v>255</v>
      </c>
      <c r="H1247" s="2">
        <f t="shared" si="416"/>
        <v>0.25322740814299899</v>
      </c>
      <c r="I1247" s="6"/>
      <c r="J1247" s="2">
        <f t="shared" si="421"/>
        <v>0.61668321747765642</v>
      </c>
      <c r="K1247" s="2">
        <f t="shared" si="422"/>
        <v>0.36345580933465738</v>
      </c>
      <c r="L1247" s="2">
        <f t="shared" si="423"/>
        <v>0</v>
      </c>
      <c r="M1247" s="2">
        <f t="shared" si="424"/>
        <v>1.9860973187686204E-2</v>
      </c>
      <c r="N1247" s="63">
        <v>621</v>
      </c>
      <c r="O1247" s="63">
        <v>366</v>
      </c>
      <c r="P1247" s="63"/>
      <c r="Q1247" s="8">
        <v>10</v>
      </c>
      <c r="R1247" s="8">
        <v>0</v>
      </c>
      <c r="S1247" s="8">
        <v>0</v>
      </c>
      <c r="U1247" s="63"/>
      <c r="V1247" s="63"/>
      <c r="W1247" s="63">
        <f t="shared" si="425"/>
        <v>10</v>
      </c>
      <c r="X1247" s="63"/>
      <c r="Y1247" s="63"/>
      <c r="Z1247" s="63"/>
      <c r="AA1247" s="63"/>
      <c r="AB1247" s="63"/>
      <c r="AN1247" t="str">
        <f t="shared" si="427"/>
        <v>Northumberland</v>
      </c>
      <c r="AO1247" t="s">
        <v>445</v>
      </c>
      <c r="AP1247">
        <v>2</v>
      </c>
      <c r="AQ1247">
        <v>2</v>
      </c>
      <c r="AR1247" s="111">
        <v>33</v>
      </c>
      <c r="AS1247" s="113">
        <v>7</v>
      </c>
      <c r="AT1247" s="113">
        <v>145</v>
      </c>
      <c r="AU1247" s="117">
        <v>56100</v>
      </c>
      <c r="AV1247" s="117">
        <f t="shared" si="417"/>
        <v>33007</v>
      </c>
      <c r="AW1247" t="s">
        <v>1480</v>
      </c>
      <c r="AX1247">
        <f t="shared" si="426"/>
        <v>3356100</v>
      </c>
      <c r="BC1247">
        <v>36.94</v>
      </c>
      <c r="BD1247">
        <v>0.76</v>
      </c>
      <c r="BE1247">
        <v>36.18</v>
      </c>
      <c r="BH1247" s="123">
        <f t="shared" si="428"/>
        <v>0.61599999999999999</v>
      </c>
      <c r="BI1247" s="123">
        <f t="shared" si="429"/>
        <v>0</v>
      </c>
      <c r="BJ1247">
        <f t="shared" si="430"/>
        <v>0</v>
      </c>
      <c r="BM1247">
        <v>0</v>
      </c>
      <c r="BN1247">
        <v>10</v>
      </c>
    </row>
    <row r="1248" spans="1:66" hidden="1" outlineLevel="1">
      <c r="A1248" t="s">
        <v>2492</v>
      </c>
      <c r="B1248" s="8" t="s">
        <v>1808</v>
      </c>
      <c r="C1248" s="1">
        <f t="shared" si="418"/>
        <v>2444</v>
      </c>
      <c r="D1248" s="5">
        <f>IF(N1248&gt;0, RANK(N1248,(N1248:P1248,Q1248:AE1248)),0)</f>
        <v>1</v>
      </c>
      <c r="E1248" s="5">
        <f>IF(O1248&gt;0,RANK(O1248,(N1248:P1248,Q1248:AE1248)),0)</f>
        <v>2</v>
      </c>
      <c r="F1248" s="5">
        <f t="shared" si="419"/>
        <v>0</v>
      </c>
      <c r="G1248" s="1">
        <f t="shared" si="420"/>
        <v>9</v>
      </c>
      <c r="H1248" s="2">
        <f t="shared" si="416"/>
        <v>3.6824877250409165E-3</v>
      </c>
      <c r="I1248" s="6"/>
      <c r="J1248" s="2">
        <f t="shared" si="421"/>
        <v>0.49018003273322425</v>
      </c>
      <c r="K1248" s="2">
        <f t="shared" si="422"/>
        <v>0.48649754500818332</v>
      </c>
      <c r="L1248" s="2">
        <f t="shared" si="423"/>
        <v>0</v>
      </c>
      <c r="M1248" s="2">
        <f t="shared" si="424"/>
        <v>2.332242225859249E-2</v>
      </c>
      <c r="N1248" s="63">
        <v>1198</v>
      </c>
      <c r="O1248" s="63">
        <v>1189</v>
      </c>
      <c r="P1248" s="63"/>
      <c r="Q1248" s="8">
        <v>36</v>
      </c>
      <c r="R1248" s="8">
        <v>1</v>
      </c>
      <c r="S1248" s="8">
        <v>7</v>
      </c>
      <c r="U1248" s="63"/>
      <c r="V1248" s="63"/>
      <c r="W1248" s="63">
        <f t="shared" si="425"/>
        <v>13</v>
      </c>
      <c r="X1248" s="63"/>
      <c r="Y1248" s="63"/>
      <c r="Z1248" s="63"/>
      <c r="AA1248" s="63"/>
      <c r="AB1248" s="63"/>
      <c r="AN1248" t="str">
        <f t="shared" si="427"/>
        <v>Northwood</v>
      </c>
      <c r="AO1248" t="s">
        <v>2991</v>
      </c>
      <c r="AP1248">
        <v>2</v>
      </c>
      <c r="AQ1248">
        <v>2</v>
      </c>
      <c r="AR1248" s="111">
        <v>33</v>
      </c>
      <c r="AS1248" s="113">
        <v>15</v>
      </c>
      <c r="AT1248" s="113">
        <v>130</v>
      </c>
      <c r="AU1248" s="117">
        <v>56820</v>
      </c>
      <c r="AV1248" s="117">
        <f t="shared" si="417"/>
        <v>33015</v>
      </c>
      <c r="AW1248" t="s">
        <v>1480</v>
      </c>
      <c r="AX1248">
        <f t="shared" si="426"/>
        <v>3356820</v>
      </c>
      <c r="BC1248">
        <v>30.05</v>
      </c>
      <c r="BD1248">
        <v>2.0699999999999998</v>
      </c>
      <c r="BE1248">
        <v>27.99</v>
      </c>
      <c r="BH1248" s="123">
        <f t="shared" si="428"/>
        <v>0.49</v>
      </c>
      <c r="BI1248" s="123">
        <f t="shared" si="429"/>
        <v>0</v>
      </c>
      <c r="BJ1248">
        <f t="shared" si="430"/>
        <v>0</v>
      </c>
      <c r="BM1248">
        <v>4</v>
      </c>
      <c r="BN1248">
        <v>9</v>
      </c>
    </row>
    <row r="1249" spans="1:66" hidden="1" outlineLevel="1">
      <c r="A1249" t="s">
        <v>3156</v>
      </c>
      <c r="B1249" s="8" t="s">
        <v>1808</v>
      </c>
      <c r="C1249" s="1">
        <f t="shared" si="418"/>
        <v>2803</v>
      </c>
      <c r="D1249" s="5">
        <f>IF(N1249&gt;0, RANK(N1249,(N1249:P1249,Q1249:AE1249)),0)</f>
        <v>2</v>
      </c>
      <c r="E1249" s="5">
        <f>IF(O1249&gt;0,RANK(O1249,(N1249:P1249,Q1249:AE1249)),0)</f>
        <v>1</v>
      </c>
      <c r="F1249" s="5">
        <f t="shared" si="419"/>
        <v>0</v>
      </c>
      <c r="G1249" s="1">
        <f t="shared" si="420"/>
        <v>15</v>
      </c>
      <c r="H1249" s="2">
        <f t="shared" si="416"/>
        <v>5.3514092044238317E-3</v>
      </c>
      <c r="I1249" s="6"/>
      <c r="J1249" s="2">
        <f t="shared" si="421"/>
        <v>0.48662147698894043</v>
      </c>
      <c r="K1249" s="2">
        <f t="shared" si="422"/>
        <v>0.49197288619336427</v>
      </c>
      <c r="L1249" s="2">
        <f t="shared" si="423"/>
        <v>0</v>
      </c>
      <c r="M1249" s="2">
        <f t="shared" si="424"/>
        <v>2.1405636817695306E-2</v>
      </c>
      <c r="N1249" s="63">
        <v>1364</v>
      </c>
      <c r="O1249" s="63">
        <v>1379</v>
      </c>
      <c r="P1249" s="63"/>
      <c r="Q1249" s="8">
        <v>47</v>
      </c>
      <c r="R1249" s="8">
        <v>2</v>
      </c>
      <c r="S1249" s="8">
        <v>7</v>
      </c>
      <c r="U1249" s="63"/>
      <c r="V1249" s="63"/>
      <c r="W1249" s="63">
        <f t="shared" si="425"/>
        <v>4</v>
      </c>
      <c r="X1249" s="63"/>
      <c r="Y1249" s="63"/>
      <c r="Z1249" s="63"/>
      <c r="AA1249" s="63"/>
      <c r="AB1249" s="63"/>
      <c r="AN1249" t="str">
        <f t="shared" si="427"/>
        <v>Nottingham</v>
      </c>
      <c r="AO1249" t="s">
        <v>2991</v>
      </c>
      <c r="AP1249">
        <v>1</v>
      </c>
      <c r="AQ1249">
        <v>1</v>
      </c>
      <c r="AR1249" s="111">
        <v>33</v>
      </c>
      <c r="AS1249" s="113">
        <v>15</v>
      </c>
      <c r="AT1249" s="113">
        <v>135</v>
      </c>
      <c r="AU1249" s="117">
        <v>57460</v>
      </c>
      <c r="AV1249" s="117">
        <f t="shared" si="417"/>
        <v>33015</v>
      </c>
      <c r="AW1249" t="s">
        <v>1480</v>
      </c>
      <c r="AX1249">
        <f t="shared" si="426"/>
        <v>3357460</v>
      </c>
      <c r="BC1249">
        <v>48.42</v>
      </c>
      <c r="BD1249">
        <v>1.94</v>
      </c>
      <c r="BE1249">
        <v>46.47</v>
      </c>
      <c r="BH1249" s="123">
        <f t="shared" si="428"/>
        <v>0</v>
      </c>
      <c r="BI1249" s="123">
        <f t="shared" si="429"/>
        <v>0.49099999999999999</v>
      </c>
      <c r="BJ1249">
        <f t="shared" si="430"/>
        <v>0</v>
      </c>
      <c r="BM1249">
        <v>1</v>
      </c>
      <c r="BN1249">
        <v>3</v>
      </c>
    </row>
    <row r="1250" spans="1:66" hidden="1" outlineLevel="1">
      <c r="A1250" t="s">
        <v>2024</v>
      </c>
      <c r="B1250" s="8" t="s">
        <v>1808</v>
      </c>
      <c r="C1250" s="1">
        <f t="shared" si="418"/>
        <v>180</v>
      </c>
      <c r="D1250" s="5">
        <f>IF(N1250&gt;0, RANK(N1250,(N1250:P1250,Q1250:AE1250)),0)</f>
        <v>1</v>
      </c>
      <c r="E1250" s="5">
        <f>IF(O1250&gt;0,RANK(O1250,(N1250:P1250,Q1250:AE1250)),0)</f>
        <v>2</v>
      </c>
      <c r="F1250" s="5">
        <f t="shared" si="419"/>
        <v>0</v>
      </c>
      <c r="G1250" s="1">
        <f t="shared" si="420"/>
        <v>35</v>
      </c>
      <c r="H1250" s="2">
        <f t="shared" si="416"/>
        <v>0.19444444444444445</v>
      </c>
      <c r="I1250" s="6"/>
      <c r="J1250" s="2">
        <f t="shared" si="421"/>
        <v>0.59444444444444444</v>
      </c>
      <c r="K1250" s="2">
        <f t="shared" si="422"/>
        <v>0.4</v>
      </c>
      <c r="L1250" s="2">
        <f t="shared" si="423"/>
        <v>0</v>
      </c>
      <c r="M1250" s="2">
        <f t="shared" si="424"/>
        <v>5.5555555555555358E-3</v>
      </c>
      <c r="N1250" s="63">
        <v>107</v>
      </c>
      <c r="O1250" s="63">
        <v>72</v>
      </c>
      <c r="P1250" s="63"/>
      <c r="Q1250" s="8">
        <v>1</v>
      </c>
      <c r="R1250" s="8">
        <v>0</v>
      </c>
      <c r="S1250" s="8">
        <v>0</v>
      </c>
      <c r="U1250" s="63"/>
      <c r="V1250" s="63"/>
      <c r="W1250" s="63">
        <f t="shared" si="425"/>
        <v>0</v>
      </c>
      <c r="X1250" s="63"/>
      <c r="Y1250" s="63"/>
      <c r="Z1250" s="63"/>
      <c r="AA1250" s="63"/>
      <c r="AB1250" s="63"/>
      <c r="AN1250" t="str">
        <f t="shared" si="427"/>
        <v>Orange</v>
      </c>
      <c r="AO1250" t="s">
        <v>2273</v>
      </c>
      <c r="AP1250">
        <v>2</v>
      </c>
      <c r="AQ1250">
        <v>2</v>
      </c>
      <c r="AR1250" s="111">
        <v>33</v>
      </c>
      <c r="AS1250" s="113">
        <v>9</v>
      </c>
      <c r="AT1250" s="113">
        <v>145</v>
      </c>
      <c r="AU1250" s="117">
        <v>58340</v>
      </c>
      <c r="AV1250" s="117">
        <f t="shared" si="417"/>
        <v>33009</v>
      </c>
      <c r="AW1250" t="s">
        <v>1480</v>
      </c>
      <c r="AX1250">
        <f t="shared" si="426"/>
        <v>3358340</v>
      </c>
      <c r="BC1250">
        <v>23.25</v>
      </c>
      <c r="BD1250">
        <v>0.04</v>
      </c>
      <c r="BE1250">
        <v>23.22</v>
      </c>
      <c r="BH1250" s="123">
        <f t="shared" si="428"/>
        <v>0.59399999999999997</v>
      </c>
      <c r="BI1250" s="123">
        <f t="shared" si="429"/>
        <v>0</v>
      </c>
      <c r="BJ1250">
        <f t="shared" si="430"/>
        <v>0</v>
      </c>
      <c r="BM1250">
        <v>0</v>
      </c>
      <c r="BN1250">
        <v>0</v>
      </c>
    </row>
    <row r="1251" spans="1:66" hidden="1" outlineLevel="1">
      <c r="A1251" t="s">
        <v>3037</v>
      </c>
      <c r="B1251" s="8" t="s">
        <v>1808</v>
      </c>
      <c r="C1251" s="1">
        <f t="shared" si="418"/>
        <v>706</v>
      </c>
      <c r="D1251" s="5">
        <f>IF(N1251&gt;0, RANK(N1251,(N1251:P1251,Q1251:AE1251)),0)</f>
        <v>1</v>
      </c>
      <c r="E1251" s="5">
        <f>IF(O1251&gt;0,RANK(O1251,(N1251:P1251,Q1251:AE1251)),0)</f>
        <v>2</v>
      </c>
      <c r="F1251" s="5">
        <f t="shared" si="419"/>
        <v>0</v>
      </c>
      <c r="G1251" s="1">
        <f t="shared" si="420"/>
        <v>216</v>
      </c>
      <c r="H1251" s="2">
        <f t="shared" si="416"/>
        <v>0.30594900849858359</v>
      </c>
      <c r="I1251" s="6"/>
      <c r="J1251" s="2">
        <f t="shared" si="421"/>
        <v>0.64447592067988668</v>
      </c>
      <c r="K1251" s="2">
        <f t="shared" si="422"/>
        <v>0.3385269121813031</v>
      </c>
      <c r="L1251" s="2">
        <f t="shared" si="423"/>
        <v>0</v>
      </c>
      <c r="M1251" s="2">
        <f t="shared" si="424"/>
        <v>1.6997167138810221E-2</v>
      </c>
      <c r="N1251" s="63">
        <v>455</v>
      </c>
      <c r="O1251" s="63">
        <v>239</v>
      </c>
      <c r="P1251" s="63"/>
      <c r="Q1251" s="8">
        <v>11</v>
      </c>
      <c r="R1251" s="8">
        <v>0</v>
      </c>
      <c r="S1251" s="8">
        <v>1</v>
      </c>
      <c r="U1251" s="63"/>
      <c r="V1251" s="63"/>
      <c r="W1251" s="63">
        <f t="shared" si="425"/>
        <v>0</v>
      </c>
      <c r="X1251" s="63"/>
      <c r="Y1251" s="63"/>
      <c r="Z1251" s="63"/>
      <c r="AA1251" s="63"/>
      <c r="AB1251" s="63"/>
      <c r="AN1251" t="str">
        <f t="shared" si="427"/>
        <v>Orford</v>
      </c>
      <c r="AO1251" t="s">
        <v>2273</v>
      </c>
      <c r="AP1251">
        <v>2</v>
      </c>
      <c r="AQ1251">
        <v>2</v>
      </c>
      <c r="AR1251" s="111">
        <v>33</v>
      </c>
      <c r="AS1251" s="113">
        <v>9</v>
      </c>
      <c r="AT1251" s="113">
        <v>150</v>
      </c>
      <c r="AU1251" s="117">
        <v>58500</v>
      </c>
      <c r="AV1251" s="117">
        <f t="shared" si="417"/>
        <v>33009</v>
      </c>
      <c r="AW1251" t="s">
        <v>1480</v>
      </c>
      <c r="AX1251">
        <f t="shared" si="426"/>
        <v>3358500</v>
      </c>
      <c r="BC1251">
        <v>48.02</v>
      </c>
      <c r="BD1251">
        <v>1.35</v>
      </c>
      <c r="BE1251">
        <v>46.67</v>
      </c>
      <c r="BH1251" s="123">
        <f t="shared" si="428"/>
        <v>0.64400000000000002</v>
      </c>
      <c r="BI1251" s="123">
        <f t="shared" si="429"/>
        <v>0</v>
      </c>
      <c r="BJ1251">
        <f t="shared" si="430"/>
        <v>0</v>
      </c>
      <c r="BM1251">
        <v>0</v>
      </c>
      <c r="BN1251">
        <v>0</v>
      </c>
    </row>
    <row r="1252" spans="1:66" hidden="1" outlineLevel="1">
      <c r="A1252" t="s">
        <v>2523</v>
      </c>
      <c r="B1252" s="8" t="s">
        <v>1808</v>
      </c>
      <c r="C1252" s="1">
        <f t="shared" si="418"/>
        <v>2131</v>
      </c>
      <c r="D1252" s="5">
        <f>IF(N1252&gt;0, RANK(N1252,(N1252:P1252,Q1252:AE1252)),0)</f>
        <v>2</v>
      </c>
      <c r="E1252" s="5">
        <f>IF(O1252&gt;0,RANK(O1252,(N1252:P1252,Q1252:AE1252)),0)</f>
        <v>1</v>
      </c>
      <c r="F1252" s="5">
        <f t="shared" si="419"/>
        <v>0</v>
      </c>
      <c r="G1252" s="1">
        <f t="shared" si="420"/>
        <v>181</v>
      </c>
      <c r="H1252" s="2">
        <f t="shared" ref="H1252:H1315" si="431">IF(C1252&gt;0,G1252/C1252,0)</f>
        <v>8.4936649460347249E-2</v>
      </c>
      <c r="I1252" s="6"/>
      <c r="J1252" s="2">
        <f t="shared" si="421"/>
        <v>0.45096198967620837</v>
      </c>
      <c r="K1252" s="2">
        <f t="shared" si="422"/>
        <v>0.53589863913655555</v>
      </c>
      <c r="L1252" s="2">
        <f t="shared" si="423"/>
        <v>0</v>
      </c>
      <c r="M1252" s="2">
        <f t="shared" si="424"/>
        <v>1.3139371187236071E-2</v>
      </c>
      <c r="N1252" s="63">
        <v>961</v>
      </c>
      <c r="O1252" s="63">
        <v>1142</v>
      </c>
      <c r="P1252" s="63"/>
      <c r="Q1252" s="8">
        <v>15</v>
      </c>
      <c r="R1252" s="8">
        <v>0</v>
      </c>
      <c r="S1252" s="8">
        <v>3</v>
      </c>
      <c r="U1252" s="63"/>
      <c r="V1252" s="63"/>
      <c r="W1252" s="63">
        <f t="shared" si="425"/>
        <v>10</v>
      </c>
      <c r="X1252" s="63"/>
      <c r="Y1252" s="63"/>
      <c r="Z1252" s="63"/>
      <c r="AA1252" s="63"/>
      <c r="AB1252" s="63"/>
      <c r="AN1252" t="str">
        <f t="shared" si="427"/>
        <v>Ossipee</v>
      </c>
      <c r="AO1252" t="s">
        <v>1684</v>
      </c>
      <c r="AP1252">
        <v>1</v>
      </c>
      <c r="AQ1252">
        <v>1</v>
      </c>
      <c r="AR1252" s="111">
        <v>33</v>
      </c>
      <c r="AS1252" s="113">
        <v>3</v>
      </c>
      <c r="AT1252" s="113">
        <v>70</v>
      </c>
      <c r="AU1252" s="117">
        <v>58740</v>
      </c>
      <c r="AV1252" s="117">
        <f t="shared" si="417"/>
        <v>33003</v>
      </c>
      <c r="AW1252" t="s">
        <v>1480</v>
      </c>
      <c r="AX1252">
        <f t="shared" si="426"/>
        <v>3358740</v>
      </c>
      <c r="BC1252">
        <v>75.56</v>
      </c>
      <c r="BD1252">
        <v>4.42</v>
      </c>
      <c r="BE1252">
        <v>71.150000000000006</v>
      </c>
      <c r="BH1252" s="123">
        <f t="shared" si="428"/>
        <v>0</v>
      </c>
      <c r="BI1252" s="123">
        <f t="shared" si="429"/>
        <v>0.53500000000000003</v>
      </c>
      <c r="BJ1252">
        <f t="shared" si="430"/>
        <v>0</v>
      </c>
      <c r="BM1252">
        <v>4</v>
      </c>
      <c r="BN1252">
        <v>6</v>
      </c>
    </row>
    <row r="1253" spans="1:66" hidden="1" outlineLevel="1">
      <c r="A1253" t="s">
        <v>2132</v>
      </c>
      <c r="B1253" s="8" t="s">
        <v>1808</v>
      </c>
      <c r="C1253" s="1">
        <f t="shared" si="418"/>
        <v>7133</v>
      </c>
      <c r="D1253" s="5">
        <f>IF(N1253&gt;0, RANK(N1253,(N1253:P1253,Q1253:AE1253)),0)</f>
        <v>2</v>
      </c>
      <c r="E1253" s="5">
        <f>IF(O1253&gt;0,RANK(O1253,(N1253:P1253,Q1253:AE1253)),0)</f>
        <v>1</v>
      </c>
      <c r="F1253" s="5">
        <f t="shared" si="419"/>
        <v>0</v>
      </c>
      <c r="G1253" s="1">
        <f t="shared" si="420"/>
        <v>1314</v>
      </c>
      <c r="H1253" s="2">
        <f t="shared" si="431"/>
        <v>0.18421421561755222</v>
      </c>
      <c r="I1253" s="6"/>
      <c r="J1253" s="2">
        <f t="shared" si="421"/>
        <v>0.40235525024533858</v>
      </c>
      <c r="K1253" s="2">
        <f t="shared" si="422"/>
        <v>0.58656946586289083</v>
      </c>
      <c r="L1253" s="2">
        <f t="shared" si="423"/>
        <v>0</v>
      </c>
      <c r="M1253" s="2">
        <f t="shared" si="424"/>
        <v>1.1075283891770593E-2</v>
      </c>
      <c r="N1253" s="63">
        <v>2870</v>
      </c>
      <c r="O1253" s="63">
        <v>4184</v>
      </c>
      <c r="P1253" s="63"/>
      <c r="Q1253" s="8">
        <v>60</v>
      </c>
      <c r="R1253" s="8">
        <v>0</v>
      </c>
      <c r="S1253" s="8">
        <v>7</v>
      </c>
      <c r="U1253" s="63"/>
      <c r="V1253" s="63"/>
      <c r="W1253" s="63">
        <f t="shared" si="425"/>
        <v>12</v>
      </c>
      <c r="X1253" s="63"/>
      <c r="Y1253" s="63"/>
      <c r="Z1253" s="63"/>
      <c r="AA1253" s="63"/>
      <c r="AB1253" s="63"/>
      <c r="AN1253" t="str">
        <f t="shared" si="427"/>
        <v>Pelham</v>
      </c>
      <c r="AO1253" t="s">
        <v>1169</v>
      </c>
      <c r="AP1253">
        <v>2</v>
      </c>
      <c r="AQ1253">
        <v>2</v>
      </c>
      <c r="AR1253" s="111">
        <v>33</v>
      </c>
      <c r="AS1253" s="113">
        <v>11</v>
      </c>
      <c r="AT1253" s="113">
        <v>125</v>
      </c>
      <c r="AU1253" s="117">
        <v>59940</v>
      </c>
      <c r="AV1253" s="117">
        <f t="shared" si="417"/>
        <v>33011</v>
      </c>
      <c r="AW1253" t="s">
        <v>1480</v>
      </c>
      <c r="AX1253">
        <f t="shared" si="426"/>
        <v>3359940</v>
      </c>
      <c r="BC1253">
        <v>26.96</v>
      </c>
      <c r="BD1253">
        <v>0.52</v>
      </c>
      <c r="BE1253">
        <v>26.43</v>
      </c>
      <c r="BH1253" s="123">
        <f t="shared" si="428"/>
        <v>0</v>
      </c>
      <c r="BI1253" s="123">
        <f t="shared" si="429"/>
        <v>0.58599999999999997</v>
      </c>
      <c r="BJ1253">
        <f t="shared" si="430"/>
        <v>0</v>
      </c>
      <c r="BM1253">
        <v>2</v>
      </c>
      <c r="BN1253">
        <v>10</v>
      </c>
    </row>
    <row r="1254" spans="1:66" hidden="1" outlineLevel="1">
      <c r="A1254" t="s">
        <v>2115</v>
      </c>
      <c r="B1254" s="8" t="s">
        <v>1808</v>
      </c>
      <c r="C1254" s="1">
        <f t="shared" si="418"/>
        <v>3889</v>
      </c>
      <c r="D1254" s="5">
        <f>IF(N1254&gt;0, RANK(N1254,(N1254:P1254,Q1254:AE1254)),0)</f>
        <v>1</v>
      </c>
      <c r="E1254" s="5">
        <f>IF(O1254&gt;0,RANK(O1254,(N1254:P1254,Q1254:AE1254)),0)</f>
        <v>2</v>
      </c>
      <c r="F1254" s="5">
        <f t="shared" si="419"/>
        <v>0</v>
      </c>
      <c r="G1254" s="1">
        <f t="shared" si="420"/>
        <v>373</v>
      </c>
      <c r="H1254" s="2">
        <f t="shared" si="431"/>
        <v>9.5911545384417582E-2</v>
      </c>
      <c r="I1254" s="6"/>
      <c r="J1254" s="2">
        <f t="shared" si="421"/>
        <v>0.54049884289020311</v>
      </c>
      <c r="K1254" s="2">
        <f t="shared" si="422"/>
        <v>0.44458729750578557</v>
      </c>
      <c r="L1254" s="2">
        <f t="shared" si="423"/>
        <v>0</v>
      </c>
      <c r="M1254" s="2">
        <f t="shared" si="424"/>
        <v>1.4913859604011315E-2</v>
      </c>
      <c r="N1254" s="63">
        <v>2102</v>
      </c>
      <c r="O1254" s="63">
        <v>1729</v>
      </c>
      <c r="P1254" s="63"/>
      <c r="Q1254" s="8">
        <v>40</v>
      </c>
      <c r="R1254" s="8">
        <v>1</v>
      </c>
      <c r="S1254" s="8">
        <v>3</v>
      </c>
      <c r="U1254" s="63"/>
      <c r="V1254" s="63"/>
      <c r="W1254" s="63">
        <f t="shared" si="425"/>
        <v>14</v>
      </c>
      <c r="X1254" s="63"/>
      <c r="Y1254" s="63"/>
      <c r="Z1254" s="63"/>
      <c r="AA1254" s="63"/>
      <c r="AB1254" s="63"/>
      <c r="AN1254" t="str">
        <f t="shared" si="427"/>
        <v>Pembroke</v>
      </c>
      <c r="AO1254" t="s">
        <v>2509</v>
      </c>
      <c r="AP1254">
        <v>2</v>
      </c>
      <c r="AQ1254">
        <v>2</v>
      </c>
      <c r="AR1254" s="111">
        <v>33</v>
      </c>
      <c r="AS1254" s="113">
        <v>13</v>
      </c>
      <c r="AT1254" s="113">
        <v>105</v>
      </c>
      <c r="AU1254" s="117">
        <v>60020</v>
      </c>
      <c r="AV1254" s="117">
        <f t="shared" si="417"/>
        <v>33013</v>
      </c>
      <c r="AW1254" t="s">
        <v>1480</v>
      </c>
      <c r="AX1254">
        <f t="shared" si="426"/>
        <v>3360020</v>
      </c>
      <c r="BC1254">
        <v>22.99</v>
      </c>
      <c r="BD1254">
        <v>0.16</v>
      </c>
      <c r="BE1254">
        <v>22.83</v>
      </c>
      <c r="BH1254" s="123">
        <f t="shared" si="428"/>
        <v>0.54</v>
      </c>
      <c r="BI1254" s="123">
        <f t="shared" si="429"/>
        <v>0</v>
      </c>
      <c r="BJ1254">
        <f t="shared" si="430"/>
        <v>0</v>
      </c>
      <c r="BM1254">
        <v>3</v>
      </c>
      <c r="BN1254">
        <v>11</v>
      </c>
    </row>
    <row r="1255" spans="1:66" hidden="1" outlineLevel="1">
      <c r="A1255" t="s">
        <v>2994</v>
      </c>
      <c r="B1255" s="8" t="s">
        <v>1808</v>
      </c>
      <c r="C1255" s="1">
        <f t="shared" si="418"/>
        <v>3836</v>
      </c>
      <c r="D1255" s="5">
        <f>IF(N1255&gt;0, RANK(N1255,(N1255:P1255,Q1255:AE1255)),0)</f>
        <v>1</v>
      </c>
      <c r="E1255" s="5">
        <f>IF(O1255&gt;0,RANK(O1255,(N1255:P1255,Q1255:AE1255)),0)</f>
        <v>2</v>
      </c>
      <c r="F1255" s="5">
        <f t="shared" si="419"/>
        <v>0</v>
      </c>
      <c r="G1255" s="1">
        <f t="shared" si="420"/>
        <v>1170</v>
      </c>
      <c r="H1255" s="2">
        <f t="shared" si="431"/>
        <v>0.30500521376433787</v>
      </c>
      <c r="I1255" s="6"/>
      <c r="J1255" s="2">
        <f t="shared" si="421"/>
        <v>0.64624608967674657</v>
      </c>
      <c r="K1255" s="2">
        <f t="shared" si="422"/>
        <v>0.34124087591240876</v>
      </c>
      <c r="L1255" s="2">
        <f t="shared" si="423"/>
        <v>0</v>
      </c>
      <c r="M1255" s="2">
        <f t="shared" si="424"/>
        <v>1.251303441084467E-2</v>
      </c>
      <c r="N1255" s="63">
        <v>2479</v>
      </c>
      <c r="O1255" s="63">
        <v>1309</v>
      </c>
      <c r="P1255" s="63"/>
      <c r="Q1255" s="8">
        <v>38</v>
      </c>
      <c r="R1255" s="8">
        <v>1</v>
      </c>
      <c r="S1255" s="8">
        <v>4</v>
      </c>
      <c r="U1255" s="63"/>
      <c r="V1255" s="63"/>
      <c r="W1255" s="63">
        <f t="shared" si="425"/>
        <v>5</v>
      </c>
      <c r="X1255" s="63"/>
      <c r="Y1255" s="63"/>
      <c r="Z1255" s="63"/>
      <c r="AA1255" s="63"/>
      <c r="AB1255" s="63"/>
      <c r="AN1255" t="str">
        <f t="shared" si="427"/>
        <v>Peterborough</v>
      </c>
      <c r="AO1255" t="s">
        <v>1169</v>
      </c>
      <c r="AP1255">
        <v>2</v>
      </c>
      <c r="AQ1255">
        <v>2</v>
      </c>
      <c r="AR1255" s="111">
        <v>33</v>
      </c>
      <c r="AS1255" s="113">
        <v>11</v>
      </c>
      <c r="AT1255" s="113">
        <v>130</v>
      </c>
      <c r="AU1255" s="117">
        <v>60580</v>
      </c>
      <c r="AV1255" s="117">
        <f t="shared" ref="AV1255:AV1318" si="432">AR1255*1000+AS1255</f>
        <v>33011</v>
      </c>
      <c r="AW1255" t="s">
        <v>1480</v>
      </c>
      <c r="AX1255">
        <f t="shared" si="426"/>
        <v>3360580</v>
      </c>
      <c r="BC1255">
        <v>38.11</v>
      </c>
      <c r="BD1255">
        <v>0.41</v>
      </c>
      <c r="BE1255">
        <v>37.71</v>
      </c>
      <c r="BH1255" s="123">
        <f t="shared" si="428"/>
        <v>0.64600000000000002</v>
      </c>
      <c r="BI1255" s="123">
        <f t="shared" si="429"/>
        <v>0</v>
      </c>
      <c r="BJ1255">
        <f t="shared" si="430"/>
        <v>0</v>
      </c>
      <c r="BM1255">
        <v>4</v>
      </c>
      <c r="BN1255">
        <v>1</v>
      </c>
    </row>
    <row r="1256" spans="1:66" hidden="1" outlineLevel="1">
      <c r="A1256" t="s">
        <v>2424</v>
      </c>
      <c r="B1256" s="8" t="s">
        <v>1808</v>
      </c>
      <c r="C1256" s="1">
        <f t="shared" si="418"/>
        <v>423</v>
      </c>
      <c r="D1256" s="5">
        <f>IF(N1256&gt;0, RANK(N1256,(N1256:P1256,Q1256:AE1256)),0)</f>
        <v>1</v>
      </c>
      <c r="E1256" s="5">
        <f>IF(O1256&gt;0,RANK(O1256,(N1256:P1256,Q1256:AE1256)),0)</f>
        <v>2</v>
      </c>
      <c r="F1256" s="5">
        <f t="shared" si="419"/>
        <v>0</v>
      </c>
      <c r="G1256" s="1">
        <f t="shared" si="420"/>
        <v>94</v>
      </c>
      <c r="H1256" s="2">
        <f t="shared" si="431"/>
        <v>0.22222222222222221</v>
      </c>
      <c r="I1256" s="6"/>
      <c r="J1256" s="2">
        <f t="shared" si="421"/>
        <v>0.6028368794326241</v>
      </c>
      <c r="K1256" s="2">
        <f t="shared" si="422"/>
        <v>0.38061465721040189</v>
      </c>
      <c r="L1256" s="2">
        <f t="shared" si="423"/>
        <v>0</v>
      </c>
      <c r="M1256" s="2">
        <f t="shared" si="424"/>
        <v>1.6548463356974019E-2</v>
      </c>
      <c r="N1256" s="63">
        <v>255</v>
      </c>
      <c r="O1256" s="63">
        <v>161</v>
      </c>
      <c r="P1256" s="63"/>
      <c r="Q1256" s="8">
        <v>7</v>
      </c>
      <c r="R1256" s="8">
        <v>0</v>
      </c>
      <c r="S1256" s="8">
        <v>0</v>
      </c>
      <c r="U1256" s="63"/>
      <c r="V1256" s="63"/>
      <c r="W1256" s="63">
        <f t="shared" si="425"/>
        <v>0</v>
      </c>
      <c r="X1256" s="63"/>
      <c r="Y1256" s="63"/>
      <c r="Z1256" s="63"/>
      <c r="AA1256" s="63"/>
      <c r="AB1256" s="63"/>
      <c r="AN1256" t="str">
        <f t="shared" si="427"/>
        <v>Piermont</v>
      </c>
      <c r="AO1256" t="s">
        <v>2273</v>
      </c>
      <c r="AP1256">
        <v>2</v>
      </c>
      <c r="AQ1256">
        <v>2</v>
      </c>
      <c r="AR1256" s="111">
        <v>33</v>
      </c>
      <c r="AS1256" s="113">
        <v>9</v>
      </c>
      <c r="AT1256" s="113">
        <v>155</v>
      </c>
      <c r="AU1256" s="117">
        <v>61060</v>
      </c>
      <c r="AV1256" s="117">
        <f t="shared" si="432"/>
        <v>33009</v>
      </c>
      <c r="AW1256" t="s">
        <v>1480</v>
      </c>
      <c r="AX1256">
        <f t="shared" si="426"/>
        <v>3361060</v>
      </c>
      <c r="BC1256">
        <v>39.82</v>
      </c>
      <c r="BD1256">
        <v>1.33</v>
      </c>
      <c r="BE1256">
        <v>38.49</v>
      </c>
      <c r="BH1256" s="123">
        <f t="shared" si="428"/>
        <v>0.60199999999999998</v>
      </c>
      <c r="BI1256" s="123">
        <f t="shared" si="429"/>
        <v>0</v>
      </c>
      <c r="BJ1256">
        <f t="shared" si="430"/>
        <v>0</v>
      </c>
      <c r="BM1256">
        <v>0</v>
      </c>
      <c r="BN1256">
        <v>0</v>
      </c>
    </row>
    <row r="1257" spans="1:66" hidden="1" outlineLevel="1">
      <c r="A1257" t="s">
        <v>1534</v>
      </c>
      <c r="B1257" s="8" t="s">
        <v>1808</v>
      </c>
      <c r="C1257" s="1">
        <f t="shared" si="418"/>
        <v>4</v>
      </c>
      <c r="D1257" s="5">
        <f>IF(N1257&gt;0, RANK(N1257,(N1257:P1257,Q1257:AE1257)),0)</f>
        <v>1</v>
      </c>
      <c r="E1257" s="5">
        <f>IF(O1257&gt;0,RANK(O1257,(N1257:P1257,Q1257:AE1257)),0)</f>
        <v>0</v>
      </c>
      <c r="F1257" s="5">
        <f t="shared" si="419"/>
        <v>0</v>
      </c>
      <c r="G1257" s="1">
        <f t="shared" si="420"/>
        <v>3</v>
      </c>
      <c r="H1257" s="2">
        <f t="shared" si="431"/>
        <v>0.75</v>
      </c>
      <c r="I1257" s="6"/>
      <c r="J1257" s="2">
        <f t="shared" si="421"/>
        <v>0.75</v>
      </c>
      <c r="K1257" s="2">
        <f t="shared" si="422"/>
        <v>0</v>
      </c>
      <c r="L1257" s="2">
        <f t="shared" si="423"/>
        <v>0</v>
      </c>
      <c r="M1257" s="2">
        <f t="shared" si="424"/>
        <v>0.25</v>
      </c>
      <c r="N1257" s="63">
        <v>3</v>
      </c>
      <c r="O1257" s="63">
        <v>0</v>
      </c>
      <c r="P1257" s="63"/>
      <c r="Q1257" s="8">
        <v>1</v>
      </c>
      <c r="R1257" s="8">
        <v>0</v>
      </c>
      <c r="S1257" s="8">
        <v>0</v>
      </c>
      <c r="U1257" s="63"/>
      <c r="V1257" s="63"/>
      <c r="W1257" s="63">
        <f t="shared" si="425"/>
        <v>0</v>
      </c>
      <c r="X1257" s="63"/>
      <c r="Y1257" s="63"/>
      <c r="Z1257" s="63"/>
      <c r="AA1257" s="63"/>
      <c r="AB1257" s="63"/>
      <c r="AN1257" t="str">
        <f t="shared" si="427"/>
        <v>Pinkham's Grant</v>
      </c>
      <c r="AO1257" t="s">
        <v>445</v>
      </c>
      <c r="AP1257">
        <v>2</v>
      </c>
      <c r="AQ1257">
        <v>2</v>
      </c>
      <c r="AR1257" s="111">
        <v>33</v>
      </c>
      <c r="AS1257" s="113">
        <v>7</v>
      </c>
      <c r="AT1257" s="113">
        <v>155</v>
      </c>
      <c r="AU1257" s="117">
        <v>61620</v>
      </c>
      <c r="AV1257" s="117">
        <f t="shared" si="432"/>
        <v>33007</v>
      </c>
      <c r="AW1257" t="s">
        <v>1425</v>
      </c>
      <c r="AX1257">
        <f t="shared" si="426"/>
        <v>3361620</v>
      </c>
      <c r="BC1257">
        <v>3.77</v>
      </c>
      <c r="BD1257">
        <v>0</v>
      </c>
      <c r="BE1257">
        <v>3.77</v>
      </c>
      <c r="BH1257" s="123">
        <f t="shared" si="428"/>
        <v>0.75</v>
      </c>
      <c r="BI1257" s="123">
        <f t="shared" si="429"/>
        <v>0</v>
      </c>
      <c r="BJ1257">
        <f t="shared" si="430"/>
        <v>0</v>
      </c>
      <c r="BM1257">
        <v>0</v>
      </c>
      <c r="BN1257">
        <v>0</v>
      </c>
    </row>
    <row r="1258" spans="1:66" hidden="1" outlineLevel="1">
      <c r="A1258" t="s">
        <v>486</v>
      </c>
      <c r="B1258" s="8" t="s">
        <v>1808</v>
      </c>
      <c r="C1258" s="1">
        <f t="shared" si="418"/>
        <v>504</v>
      </c>
      <c r="D1258" s="5">
        <f>IF(N1258&gt;0, RANK(N1258,(N1258:P1258,Q1258:AE1258)),0)</f>
        <v>2</v>
      </c>
      <c r="E1258" s="5">
        <f>IF(O1258&gt;0,RANK(O1258,(N1258:P1258,Q1258:AE1258)),0)</f>
        <v>1</v>
      </c>
      <c r="F1258" s="5">
        <f t="shared" si="419"/>
        <v>0</v>
      </c>
      <c r="G1258" s="1">
        <f t="shared" si="420"/>
        <v>137</v>
      </c>
      <c r="H1258" s="2">
        <f t="shared" si="431"/>
        <v>0.2718253968253968</v>
      </c>
      <c r="I1258" s="6"/>
      <c r="J1258" s="2">
        <f t="shared" si="421"/>
        <v>0.35714285714285715</v>
      </c>
      <c r="K1258" s="2">
        <f t="shared" si="422"/>
        <v>0.62896825396825395</v>
      </c>
      <c r="L1258" s="2">
        <f t="shared" si="423"/>
        <v>0</v>
      </c>
      <c r="M1258" s="2">
        <f t="shared" si="424"/>
        <v>1.388888888888884E-2</v>
      </c>
      <c r="N1258" s="63">
        <v>180</v>
      </c>
      <c r="O1258" s="63">
        <v>317</v>
      </c>
      <c r="P1258" s="63"/>
      <c r="Q1258" s="8">
        <v>4</v>
      </c>
      <c r="R1258" s="8">
        <v>0</v>
      </c>
      <c r="S1258" s="8">
        <v>0</v>
      </c>
      <c r="U1258" s="63"/>
      <c r="V1258" s="63"/>
      <c r="W1258" s="63">
        <f t="shared" si="425"/>
        <v>3</v>
      </c>
      <c r="X1258" s="63"/>
      <c r="Y1258" s="63"/>
      <c r="Z1258" s="63"/>
      <c r="AA1258" s="63"/>
      <c r="AB1258" s="63"/>
      <c r="AN1258" t="str">
        <f t="shared" si="427"/>
        <v>Pittsburg</v>
      </c>
      <c r="AO1258" t="s">
        <v>445</v>
      </c>
      <c r="AP1258">
        <v>2</v>
      </c>
      <c r="AQ1258">
        <v>2</v>
      </c>
      <c r="AR1258" s="111">
        <v>33</v>
      </c>
      <c r="AS1258" s="113">
        <v>7</v>
      </c>
      <c r="AT1258" s="113">
        <v>160</v>
      </c>
      <c r="AU1258" s="117">
        <v>61780</v>
      </c>
      <c r="AV1258" s="117">
        <f t="shared" si="432"/>
        <v>33007</v>
      </c>
      <c r="AW1258" t="s">
        <v>1480</v>
      </c>
      <c r="AX1258">
        <f t="shared" si="426"/>
        <v>3361780</v>
      </c>
      <c r="BC1258">
        <v>291.35000000000002</v>
      </c>
      <c r="BD1258">
        <v>9.0500000000000007</v>
      </c>
      <c r="BE1258">
        <v>282.3</v>
      </c>
      <c r="BH1258" s="123">
        <f t="shared" si="428"/>
        <v>0</v>
      </c>
      <c r="BI1258" s="123">
        <f t="shared" si="429"/>
        <v>0.628</v>
      </c>
      <c r="BJ1258">
        <f t="shared" si="430"/>
        <v>0</v>
      </c>
      <c r="BM1258">
        <v>1</v>
      </c>
      <c r="BN1258">
        <v>2</v>
      </c>
    </row>
    <row r="1259" spans="1:66" hidden="1" outlineLevel="1">
      <c r="A1259" t="s">
        <v>3123</v>
      </c>
      <c r="B1259" s="8" t="s">
        <v>1808</v>
      </c>
      <c r="C1259" s="1">
        <f t="shared" si="418"/>
        <v>1944</v>
      </c>
      <c r="D1259" s="5">
        <f>IF(N1259&gt;0, RANK(N1259,(N1259:P1259,Q1259:AE1259)),0)</f>
        <v>1</v>
      </c>
      <c r="E1259" s="5">
        <f>IF(O1259&gt;0,RANK(O1259,(N1259:P1259,Q1259:AE1259)),0)</f>
        <v>2</v>
      </c>
      <c r="F1259" s="5">
        <f t="shared" si="419"/>
        <v>0</v>
      </c>
      <c r="G1259" s="1">
        <f t="shared" si="420"/>
        <v>23</v>
      </c>
      <c r="H1259" s="2">
        <f t="shared" si="431"/>
        <v>1.1831275720164609E-2</v>
      </c>
      <c r="I1259" s="6"/>
      <c r="J1259" s="2">
        <f t="shared" si="421"/>
        <v>0.49331275720164608</v>
      </c>
      <c r="K1259" s="2">
        <f t="shared" si="422"/>
        <v>0.48148148148148145</v>
      </c>
      <c r="L1259" s="2">
        <f t="shared" si="423"/>
        <v>0</v>
      </c>
      <c r="M1259" s="2">
        <f t="shared" si="424"/>
        <v>2.5205761316872521E-2</v>
      </c>
      <c r="N1259" s="63">
        <v>959</v>
      </c>
      <c r="O1259" s="63">
        <v>936</v>
      </c>
      <c r="P1259" s="63"/>
      <c r="Q1259" s="8">
        <v>35</v>
      </c>
      <c r="R1259" s="8">
        <v>0</v>
      </c>
      <c r="S1259" s="8">
        <v>4</v>
      </c>
      <c r="U1259" s="63"/>
      <c r="V1259" s="63"/>
      <c r="W1259" s="63">
        <f t="shared" si="425"/>
        <v>10</v>
      </c>
      <c r="X1259" s="63"/>
      <c r="Y1259" s="63"/>
      <c r="Z1259" s="63"/>
      <c r="AA1259" s="63"/>
      <c r="AB1259" s="63"/>
      <c r="AN1259" t="str">
        <f t="shared" si="427"/>
        <v>Pittsfield</v>
      </c>
      <c r="AO1259" t="s">
        <v>2509</v>
      </c>
      <c r="AP1259">
        <v>2</v>
      </c>
      <c r="AQ1259">
        <v>2</v>
      </c>
      <c r="AR1259" s="111">
        <v>33</v>
      </c>
      <c r="AS1259" s="113">
        <v>13</v>
      </c>
      <c r="AT1259" s="113">
        <v>110</v>
      </c>
      <c r="AU1259" s="117">
        <v>61940</v>
      </c>
      <c r="AV1259" s="117">
        <f t="shared" si="432"/>
        <v>33013</v>
      </c>
      <c r="AW1259" t="s">
        <v>1480</v>
      </c>
      <c r="AX1259">
        <f t="shared" si="426"/>
        <v>3361940</v>
      </c>
      <c r="BC1259">
        <v>23.87</v>
      </c>
      <c r="BD1259">
        <v>0.3</v>
      </c>
      <c r="BE1259">
        <v>23.57</v>
      </c>
      <c r="BH1259" s="123">
        <f t="shared" si="428"/>
        <v>0.49299999999999999</v>
      </c>
      <c r="BI1259" s="123">
        <f t="shared" si="429"/>
        <v>0</v>
      </c>
      <c r="BJ1259">
        <f t="shared" si="430"/>
        <v>0</v>
      </c>
      <c r="BM1259">
        <v>0</v>
      </c>
      <c r="BN1259">
        <v>10</v>
      </c>
    </row>
    <row r="1260" spans="1:66" hidden="1" outlineLevel="1">
      <c r="A1260" t="s">
        <v>2141</v>
      </c>
      <c r="B1260" s="8" t="s">
        <v>1808</v>
      </c>
      <c r="C1260" s="1">
        <f t="shared" si="418"/>
        <v>1459</v>
      </c>
      <c r="D1260" s="5">
        <f>IF(N1260&gt;0, RANK(N1260,(N1260:P1260,Q1260:AE1260)),0)</f>
        <v>1</v>
      </c>
      <c r="E1260" s="5">
        <f>IF(O1260&gt;0,RANK(O1260,(N1260:P1260,Q1260:AE1260)),0)</f>
        <v>2</v>
      </c>
      <c r="F1260" s="5">
        <f t="shared" si="419"/>
        <v>0</v>
      </c>
      <c r="G1260" s="1">
        <f t="shared" si="420"/>
        <v>519</v>
      </c>
      <c r="H1260" s="2">
        <f t="shared" si="431"/>
        <v>0.3557230980123372</v>
      </c>
      <c r="I1260" s="6"/>
      <c r="J1260" s="2">
        <f t="shared" si="421"/>
        <v>0.66895133653187111</v>
      </c>
      <c r="K1260" s="2">
        <f t="shared" si="422"/>
        <v>0.31322823851953391</v>
      </c>
      <c r="L1260" s="2">
        <f t="shared" si="423"/>
        <v>0</v>
      </c>
      <c r="M1260" s="2">
        <f t="shared" si="424"/>
        <v>1.7820424948594982E-2</v>
      </c>
      <c r="N1260" s="63">
        <v>976</v>
      </c>
      <c r="O1260" s="63">
        <v>457</v>
      </c>
      <c r="P1260" s="63"/>
      <c r="Q1260" s="8">
        <v>19</v>
      </c>
      <c r="R1260" s="8">
        <v>1</v>
      </c>
      <c r="S1260" s="8">
        <v>1</v>
      </c>
      <c r="U1260" s="63"/>
      <c r="V1260" s="63"/>
      <c r="W1260" s="63">
        <f t="shared" si="425"/>
        <v>5</v>
      </c>
      <c r="X1260" s="63"/>
      <c r="Y1260" s="63"/>
      <c r="Z1260" s="63"/>
      <c r="AA1260" s="63"/>
      <c r="AB1260" s="63"/>
      <c r="AN1260" t="str">
        <f t="shared" si="427"/>
        <v>Plainfield</v>
      </c>
      <c r="AO1260" t="s">
        <v>1048</v>
      </c>
      <c r="AP1260">
        <v>2</v>
      </c>
      <c r="AQ1260">
        <v>2</v>
      </c>
      <c r="AR1260" s="111">
        <v>33</v>
      </c>
      <c r="AS1260" s="113">
        <v>19</v>
      </c>
      <c r="AT1260" s="113">
        <v>55</v>
      </c>
      <c r="AU1260" s="117">
        <v>62340</v>
      </c>
      <c r="AV1260" s="117">
        <f t="shared" si="432"/>
        <v>33019</v>
      </c>
      <c r="AW1260" t="s">
        <v>1480</v>
      </c>
      <c r="AX1260">
        <f t="shared" si="426"/>
        <v>3362340</v>
      </c>
      <c r="BC1260">
        <v>52.91</v>
      </c>
      <c r="BD1260">
        <v>0.75</v>
      </c>
      <c r="BE1260">
        <v>52.16</v>
      </c>
      <c r="BH1260" s="123">
        <f t="shared" si="428"/>
        <v>0.66800000000000004</v>
      </c>
      <c r="BI1260" s="123">
        <f t="shared" si="429"/>
        <v>0</v>
      </c>
      <c r="BJ1260">
        <f t="shared" si="430"/>
        <v>0</v>
      </c>
      <c r="BM1260">
        <v>3</v>
      </c>
      <c r="BN1260">
        <v>2</v>
      </c>
    </row>
    <row r="1261" spans="1:66" hidden="1" outlineLevel="1">
      <c r="A1261" t="s">
        <v>2188</v>
      </c>
      <c r="B1261" s="8" t="s">
        <v>1808</v>
      </c>
      <c r="C1261" s="1">
        <f t="shared" si="418"/>
        <v>4149</v>
      </c>
      <c r="D1261" s="5">
        <f>IF(N1261&gt;0, RANK(N1261,(N1261:P1261,Q1261:AE1261)),0)</f>
        <v>2</v>
      </c>
      <c r="E1261" s="5">
        <f>IF(O1261&gt;0,RANK(O1261,(N1261:P1261,Q1261:AE1261)),0)</f>
        <v>1</v>
      </c>
      <c r="F1261" s="5">
        <f t="shared" si="419"/>
        <v>0</v>
      </c>
      <c r="G1261" s="1">
        <f t="shared" si="420"/>
        <v>678</v>
      </c>
      <c r="H1261" s="2">
        <f t="shared" si="431"/>
        <v>0.16341287057122197</v>
      </c>
      <c r="I1261" s="6"/>
      <c r="J1261" s="2">
        <f t="shared" si="421"/>
        <v>0.41190648348999759</v>
      </c>
      <c r="K1261" s="2">
        <f t="shared" si="422"/>
        <v>0.57531935406121959</v>
      </c>
      <c r="L1261" s="2">
        <f t="shared" si="423"/>
        <v>0</v>
      </c>
      <c r="M1261" s="2">
        <f t="shared" si="424"/>
        <v>1.2774162448782822E-2</v>
      </c>
      <c r="N1261" s="63">
        <v>1709</v>
      </c>
      <c r="O1261" s="63">
        <v>2387</v>
      </c>
      <c r="P1261" s="63"/>
      <c r="Q1261" s="8">
        <v>40</v>
      </c>
      <c r="R1261" s="8">
        <v>1</v>
      </c>
      <c r="S1261" s="8">
        <v>4</v>
      </c>
      <c r="U1261" s="63"/>
      <c r="V1261" s="63"/>
      <c r="W1261" s="63">
        <f t="shared" si="425"/>
        <v>8</v>
      </c>
      <c r="X1261" s="63"/>
      <c r="Y1261" s="63"/>
      <c r="Z1261" s="63"/>
      <c r="AA1261" s="63"/>
      <c r="AB1261" s="63"/>
      <c r="AN1261" t="str">
        <f t="shared" si="427"/>
        <v>Plaistow</v>
      </c>
      <c r="AO1261" t="s">
        <v>2991</v>
      </c>
      <c r="AP1261">
        <v>1</v>
      </c>
      <c r="AQ1261">
        <v>1</v>
      </c>
      <c r="AR1261" s="111">
        <v>33</v>
      </c>
      <c r="AS1261" s="113">
        <v>15</v>
      </c>
      <c r="AT1261" s="113">
        <v>140</v>
      </c>
      <c r="AU1261" s="117">
        <v>62500</v>
      </c>
      <c r="AV1261" s="117">
        <f t="shared" si="432"/>
        <v>33015</v>
      </c>
      <c r="AW1261" t="s">
        <v>1480</v>
      </c>
      <c r="AX1261">
        <f t="shared" si="426"/>
        <v>3362500</v>
      </c>
      <c r="BC1261">
        <v>10.64</v>
      </c>
      <c r="BD1261">
        <v>0.01</v>
      </c>
      <c r="BE1261">
        <v>10.63</v>
      </c>
      <c r="BH1261" s="123">
        <f t="shared" si="428"/>
        <v>0</v>
      </c>
      <c r="BI1261" s="123">
        <f t="shared" si="429"/>
        <v>0.57499999999999996</v>
      </c>
      <c r="BJ1261">
        <f t="shared" si="430"/>
        <v>0</v>
      </c>
      <c r="BM1261">
        <v>1</v>
      </c>
      <c r="BN1261">
        <v>7</v>
      </c>
    </row>
    <row r="1262" spans="1:66" hidden="1" outlineLevel="1">
      <c r="A1262" t="s">
        <v>234</v>
      </c>
      <c r="B1262" s="8" t="s">
        <v>1808</v>
      </c>
      <c r="C1262" s="1">
        <f t="shared" si="418"/>
        <v>3569</v>
      </c>
      <c r="D1262" s="5">
        <f>IF(N1262&gt;0, RANK(N1262,(N1262:P1262,Q1262:AE1262)),0)</f>
        <v>1</v>
      </c>
      <c r="E1262" s="5">
        <f>IF(O1262&gt;0,RANK(O1262,(N1262:P1262,Q1262:AE1262)),0)</f>
        <v>2</v>
      </c>
      <c r="F1262" s="5">
        <f t="shared" si="419"/>
        <v>0</v>
      </c>
      <c r="G1262" s="1">
        <f t="shared" si="420"/>
        <v>1202</v>
      </c>
      <c r="H1262" s="2">
        <f t="shared" si="431"/>
        <v>0.33678901653124127</v>
      </c>
      <c r="I1262" s="6"/>
      <c r="J1262" s="2">
        <f t="shared" si="421"/>
        <v>0.6480806948725133</v>
      </c>
      <c r="K1262" s="2">
        <f t="shared" si="422"/>
        <v>0.31129167834127208</v>
      </c>
      <c r="L1262" s="2">
        <f t="shared" si="423"/>
        <v>0</v>
      </c>
      <c r="M1262" s="2">
        <f t="shared" si="424"/>
        <v>4.0627626786214621E-2</v>
      </c>
      <c r="N1262" s="63">
        <v>2313</v>
      </c>
      <c r="O1262" s="63">
        <v>1111</v>
      </c>
      <c r="P1262" s="63"/>
      <c r="Q1262" s="8">
        <v>103</v>
      </c>
      <c r="R1262" s="8">
        <v>10</v>
      </c>
      <c r="S1262" s="8">
        <v>5</v>
      </c>
      <c r="U1262" s="63"/>
      <c r="V1262" s="63"/>
      <c r="W1262" s="63">
        <f t="shared" si="425"/>
        <v>27</v>
      </c>
      <c r="X1262" s="63"/>
      <c r="Y1262" s="63"/>
      <c r="Z1262" s="63"/>
      <c r="AA1262" s="63"/>
      <c r="AB1262" s="63"/>
      <c r="AN1262" t="str">
        <f t="shared" si="427"/>
        <v>Plymouth</v>
      </c>
      <c r="AO1262" t="s">
        <v>2273</v>
      </c>
      <c r="AP1262">
        <v>2</v>
      </c>
      <c r="AQ1262">
        <v>2</v>
      </c>
      <c r="AR1262" s="111">
        <v>33</v>
      </c>
      <c r="AS1262" s="113">
        <v>9</v>
      </c>
      <c r="AT1262" s="113">
        <v>160</v>
      </c>
      <c r="AU1262" s="117">
        <v>62660</v>
      </c>
      <c r="AV1262" s="117">
        <f t="shared" si="432"/>
        <v>33009</v>
      </c>
      <c r="AW1262" t="s">
        <v>1480</v>
      </c>
      <c r="AX1262">
        <f t="shared" si="426"/>
        <v>3362660</v>
      </c>
      <c r="BC1262">
        <v>28.74</v>
      </c>
      <c r="BD1262">
        <v>0.35</v>
      </c>
      <c r="BE1262">
        <v>28.39</v>
      </c>
      <c r="BH1262" s="123">
        <f t="shared" si="428"/>
        <v>0.64800000000000002</v>
      </c>
      <c r="BI1262" s="123">
        <f t="shared" si="429"/>
        <v>0</v>
      </c>
      <c r="BJ1262">
        <f t="shared" si="430"/>
        <v>0</v>
      </c>
      <c r="BM1262">
        <v>13</v>
      </c>
      <c r="BN1262">
        <v>14</v>
      </c>
    </row>
    <row r="1263" spans="1:66" hidden="1" outlineLevel="1">
      <c r="A1263" t="s">
        <v>1298</v>
      </c>
      <c r="B1263" s="8" t="s">
        <v>1808</v>
      </c>
      <c r="C1263" s="1">
        <f t="shared" si="418"/>
        <v>13131</v>
      </c>
      <c r="D1263" s="5">
        <f>IF(N1263&gt;0, RANK(N1263,(N1263:P1263,Q1263:AE1263)),0)</f>
        <v>1</v>
      </c>
      <c r="E1263" s="5">
        <f>IF(O1263&gt;0,RANK(O1263,(N1263:P1263,Q1263:AE1263)),0)</f>
        <v>2</v>
      </c>
      <c r="F1263" s="5">
        <f t="shared" si="419"/>
        <v>0</v>
      </c>
      <c r="G1263" s="1">
        <f t="shared" si="420"/>
        <v>4760</v>
      </c>
      <c r="H1263" s="2">
        <f t="shared" si="431"/>
        <v>0.36250095194577719</v>
      </c>
      <c r="I1263" s="6"/>
      <c r="J1263" s="2">
        <f t="shared" si="421"/>
        <v>0.67382529891097398</v>
      </c>
      <c r="K1263" s="2">
        <f t="shared" si="422"/>
        <v>0.31132434696519684</v>
      </c>
      <c r="L1263" s="2">
        <f t="shared" si="423"/>
        <v>0</v>
      </c>
      <c r="M1263" s="2">
        <f t="shared" si="424"/>
        <v>1.4850354123829179E-2</v>
      </c>
      <c r="N1263" s="63">
        <v>8848</v>
      </c>
      <c r="O1263" s="63">
        <v>4088</v>
      </c>
      <c r="P1263" s="63"/>
      <c r="Q1263" s="8">
        <v>144</v>
      </c>
      <c r="R1263" s="8">
        <v>4</v>
      </c>
      <c r="S1263" s="8">
        <v>6</v>
      </c>
      <c r="U1263" s="63"/>
      <c r="V1263" s="63"/>
      <c r="W1263" s="63">
        <f t="shared" si="425"/>
        <v>41</v>
      </c>
      <c r="X1263" s="63"/>
      <c r="Y1263" s="63"/>
      <c r="Z1263" s="63"/>
      <c r="AA1263" s="63"/>
      <c r="AB1263" s="63"/>
      <c r="AN1263" t="str">
        <f t="shared" si="427"/>
        <v>Portsmouth</v>
      </c>
      <c r="AO1263" t="s">
        <v>2991</v>
      </c>
      <c r="AP1263">
        <v>1</v>
      </c>
      <c r="AQ1263">
        <v>1</v>
      </c>
      <c r="AR1263" s="111">
        <v>33</v>
      </c>
      <c r="AS1263" s="113">
        <v>15</v>
      </c>
      <c r="AT1263" s="113">
        <v>145</v>
      </c>
      <c r="AU1263" s="117">
        <v>62900</v>
      </c>
      <c r="AV1263" s="117">
        <f t="shared" si="432"/>
        <v>33015</v>
      </c>
      <c r="AW1263" t="s">
        <v>1257</v>
      </c>
      <c r="AX1263">
        <f t="shared" si="426"/>
        <v>3362900</v>
      </c>
      <c r="BC1263">
        <v>16.79</v>
      </c>
      <c r="BD1263">
        <v>1.18</v>
      </c>
      <c r="BE1263">
        <v>15.61</v>
      </c>
      <c r="BH1263" s="123">
        <f t="shared" si="428"/>
        <v>0.67300000000000004</v>
      </c>
      <c r="BI1263" s="123">
        <f t="shared" si="429"/>
        <v>0</v>
      </c>
      <c r="BJ1263">
        <f t="shared" si="430"/>
        <v>0</v>
      </c>
      <c r="BM1263">
        <v>33</v>
      </c>
      <c r="BN1263">
        <v>8</v>
      </c>
    </row>
    <row r="1264" spans="1:66" hidden="1" outlineLevel="1">
      <c r="A1264" t="s">
        <v>1468</v>
      </c>
      <c r="B1264" s="8" t="s">
        <v>1808</v>
      </c>
      <c r="C1264" s="1">
        <f t="shared" si="418"/>
        <v>249</v>
      </c>
      <c r="D1264" s="5">
        <f>IF(N1264&gt;0, RANK(N1264,(N1264:P1264,Q1264:AE1264)),0)</f>
        <v>1</v>
      </c>
      <c r="E1264" s="5">
        <f>IF(O1264&gt;0,RANK(O1264,(N1264:P1264,Q1264:AE1264)),0)</f>
        <v>2</v>
      </c>
      <c r="F1264" s="5">
        <f t="shared" si="419"/>
        <v>0</v>
      </c>
      <c r="G1264" s="1">
        <f t="shared" si="420"/>
        <v>95</v>
      </c>
      <c r="H1264" s="2">
        <f t="shared" si="431"/>
        <v>0.38152610441767071</v>
      </c>
      <c r="I1264" s="6"/>
      <c r="J1264" s="2">
        <f t="shared" si="421"/>
        <v>0.69076305220883538</v>
      </c>
      <c r="K1264" s="2">
        <f t="shared" si="422"/>
        <v>0.30923694779116467</v>
      </c>
      <c r="L1264" s="2">
        <f t="shared" si="423"/>
        <v>0</v>
      </c>
      <c r="M1264" s="2">
        <f t="shared" si="424"/>
        <v>-5.5511151231257827E-17</v>
      </c>
      <c r="N1264" s="63">
        <v>172</v>
      </c>
      <c r="O1264" s="63">
        <v>77</v>
      </c>
      <c r="P1264" s="63"/>
      <c r="Q1264" s="8">
        <v>0</v>
      </c>
      <c r="R1264" s="8">
        <v>0</v>
      </c>
      <c r="S1264" s="8">
        <v>0</v>
      </c>
      <c r="U1264" s="63"/>
      <c r="V1264" s="63"/>
      <c r="W1264" s="63">
        <f t="shared" si="425"/>
        <v>0</v>
      </c>
      <c r="X1264" s="63"/>
      <c r="Y1264" s="63"/>
      <c r="Z1264" s="63"/>
      <c r="AA1264" s="63"/>
      <c r="AB1264" s="63"/>
      <c r="AN1264" t="str">
        <f t="shared" si="427"/>
        <v>Randolph</v>
      </c>
      <c r="AO1264" t="s">
        <v>445</v>
      </c>
      <c r="AP1264">
        <v>2</v>
      </c>
      <c r="AQ1264">
        <v>2</v>
      </c>
      <c r="AR1264" s="111">
        <v>33</v>
      </c>
      <c r="AS1264" s="113">
        <v>7</v>
      </c>
      <c r="AT1264" s="113">
        <v>165</v>
      </c>
      <c r="AU1264" s="117">
        <v>63860</v>
      </c>
      <c r="AV1264" s="117">
        <f t="shared" si="432"/>
        <v>33007</v>
      </c>
      <c r="AW1264" t="s">
        <v>1480</v>
      </c>
      <c r="AX1264">
        <f t="shared" si="426"/>
        <v>3363860</v>
      </c>
      <c r="BC1264">
        <v>47.15</v>
      </c>
      <c r="BD1264">
        <v>0.04</v>
      </c>
      <c r="BE1264">
        <v>47.11</v>
      </c>
      <c r="BH1264" s="123">
        <f t="shared" si="428"/>
        <v>0.69</v>
      </c>
      <c r="BI1264" s="123">
        <f t="shared" si="429"/>
        <v>0</v>
      </c>
      <c r="BJ1264">
        <f t="shared" si="430"/>
        <v>0</v>
      </c>
      <c r="BM1264">
        <v>0</v>
      </c>
      <c r="BN1264">
        <v>0</v>
      </c>
    </row>
    <row r="1265" spans="1:66" hidden="1" outlineLevel="1">
      <c r="A1265" t="s">
        <v>3038</v>
      </c>
      <c r="B1265" s="8" t="s">
        <v>1808</v>
      </c>
      <c r="C1265" s="1">
        <f t="shared" si="418"/>
        <v>5013</v>
      </c>
      <c r="D1265" s="5">
        <f>IF(N1265&gt;0, RANK(N1265,(N1265:P1265,Q1265:AE1265)),0)</f>
        <v>2</v>
      </c>
      <c r="E1265" s="5">
        <f>IF(O1265&gt;0,RANK(O1265,(N1265:P1265,Q1265:AE1265)),0)</f>
        <v>1</v>
      </c>
      <c r="F1265" s="5">
        <f t="shared" si="419"/>
        <v>0</v>
      </c>
      <c r="G1265" s="1">
        <f t="shared" si="420"/>
        <v>343</v>
      </c>
      <c r="H1265" s="2">
        <f t="shared" si="431"/>
        <v>6.8422102533413132E-2</v>
      </c>
      <c r="I1265" s="6"/>
      <c r="J1265" s="2">
        <f t="shared" si="421"/>
        <v>0.45661280670257332</v>
      </c>
      <c r="K1265" s="2">
        <f t="shared" si="422"/>
        <v>0.52503490923598639</v>
      </c>
      <c r="L1265" s="2">
        <f t="shared" si="423"/>
        <v>0</v>
      </c>
      <c r="M1265" s="2">
        <f t="shared" si="424"/>
        <v>1.8352284061440294E-2</v>
      </c>
      <c r="N1265" s="63">
        <v>2289</v>
      </c>
      <c r="O1265" s="63">
        <v>2632</v>
      </c>
      <c r="P1265" s="63"/>
      <c r="Q1265" s="8">
        <v>64</v>
      </c>
      <c r="R1265" s="8">
        <v>1</v>
      </c>
      <c r="S1265" s="8">
        <v>6</v>
      </c>
      <c r="U1265" s="63"/>
      <c r="V1265" s="63"/>
      <c r="W1265" s="63">
        <f t="shared" si="425"/>
        <v>21</v>
      </c>
      <c r="X1265" s="63"/>
      <c r="Y1265" s="63"/>
      <c r="Z1265" s="63"/>
      <c r="AA1265" s="63"/>
      <c r="AB1265" s="63"/>
      <c r="AN1265" t="str">
        <f t="shared" si="427"/>
        <v>Raymond</v>
      </c>
      <c r="AO1265" t="s">
        <v>2991</v>
      </c>
      <c r="AP1265">
        <v>1</v>
      </c>
      <c r="AQ1265">
        <v>1</v>
      </c>
      <c r="AR1265" s="111">
        <v>33</v>
      </c>
      <c r="AS1265" s="113">
        <v>15</v>
      </c>
      <c r="AT1265" s="113">
        <v>150</v>
      </c>
      <c r="AU1265" s="117">
        <v>64020</v>
      </c>
      <c r="AV1265" s="117">
        <f t="shared" si="432"/>
        <v>33015</v>
      </c>
      <c r="AW1265" t="s">
        <v>1480</v>
      </c>
      <c r="AX1265">
        <f t="shared" si="426"/>
        <v>3364020</v>
      </c>
      <c r="BC1265">
        <v>29.57</v>
      </c>
      <c r="BD1265">
        <v>0.79</v>
      </c>
      <c r="BE1265">
        <v>28.78</v>
      </c>
      <c r="BH1265" s="123">
        <f t="shared" si="428"/>
        <v>0</v>
      </c>
      <c r="BI1265" s="123">
        <f t="shared" si="429"/>
        <v>0.52500000000000002</v>
      </c>
      <c r="BJ1265">
        <f t="shared" si="430"/>
        <v>0</v>
      </c>
      <c r="BM1265">
        <v>4</v>
      </c>
      <c r="BN1265">
        <v>17</v>
      </c>
    </row>
    <row r="1266" spans="1:66" hidden="1" outlineLevel="1">
      <c r="A1266" t="s">
        <v>1891</v>
      </c>
      <c r="B1266" s="8" t="s">
        <v>1808</v>
      </c>
      <c r="C1266" s="1">
        <f t="shared" si="418"/>
        <v>693</v>
      </c>
      <c r="D1266" s="5">
        <f>IF(N1266&gt;0, RANK(N1266,(N1266:P1266,Q1266:AE1266)),0)</f>
        <v>1</v>
      </c>
      <c r="E1266" s="5">
        <f>IF(O1266&gt;0,RANK(O1266,(N1266:P1266,Q1266:AE1266)),0)</f>
        <v>2</v>
      </c>
      <c r="F1266" s="5">
        <f t="shared" si="419"/>
        <v>0</v>
      </c>
      <c r="G1266" s="1">
        <f t="shared" si="420"/>
        <v>5</v>
      </c>
      <c r="H1266" s="2">
        <f t="shared" si="431"/>
        <v>7.215007215007215E-3</v>
      </c>
      <c r="I1266" s="6"/>
      <c r="J1266" s="2">
        <f t="shared" si="421"/>
        <v>0.47619047619047616</v>
      </c>
      <c r="K1266" s="2">
        <f t="shared" si="422"/>
        <v>0.46897546897546899</v>
      </c>
      <c r="L1266" s="2">
        <f t="shared" si="423"/>
        <v>0</v>
      </c>
      <c r="M1266" s="2">
        <f t="shared" si="424"/>
        <v>5.4834054834054846E-2</v>
      </c>
      <c r="N1266" s="63">
        <v>330</v>
      </c>
      <c r="O1266" s="63">
        <v>325</v>
      </c>
      <c r="P1266" s="63"/>
      <c r="Q1266" s="8">
        <v>10</v>
      </c>
      <c r="R1266" s="8">
        <v>1</v>
      </c>
      <c r="S1266" s="8">
        <v>13</v>
      </c>
      <c r="U1266" s="63"/>
      <c r="V1266" s="63"/>
      <c r="W1266" s="63">
        <f t="shared" si="425"/>
        <v>14</v>
      </c>
      <c r="X1266" s="63"/>
      <c r="Y1266" s="63"/>
      <c r="Z1266" s="63"/>
      <c r="AA1266" s="63"/>
      <c r="AB1266" s="63"/>
      <c r="AN1266" t="str">
        <f t="shared" si="427"/>
        <v>Richmond</v>
      </c>
      <c r="AO1266" t="s">
        <v>1471</v>
      </c>
      <c r="AP1266">
        <v>2</v>
      </c>
      <c r="AQ1266">
        <v>2</v>
      </c>
      <c r="AR1266" s="111">
        <v>33</v>
      </c>
      <c r="AS1266" s="113">
        <v>5</v>
      </c>
      <c r="AT1266" s="113">
        <v>65</v>
      </c>
      <c r="AU1266" s="117">
        <v>64420</v>
      </c>
      <c r="AV1266" s="117">
        <f t="shared" si="432"/>
        <v>33005</v>
      </c>
      <c r="AW1266" t="s">
        <v>1480</v>
      </c>
      <c r="AX1266">
        <f t="shared" si="426"/>
        <v>3364420</v>
      </c>
      <c r="BC1266">
        <v>37.770000000000003</v>
      </c>
      <c r="BD1266">
        <v>0.2</v>
      </c>
      <c r="BE1266">
        <v>37.57</v>
      </c>
      <c r="BH1266" s="123">
        <f t="shared" si="428"/>
        <v>0.47599999999999998</v>
      </c>
      <c r="BI1266" s="123">
        <f t="shared" si="429"/>
        <v>0</v>
      </c>
      <c r="BJ1266">
        <f t="shared" si="430"/>
        <v>0</v>
      </c>
      <c r="BM1266">
        <v>8</v>
      </c>
      <c r="BN1266">
        <v>6</v>
      </c>
    </row>
    <row r="1267" spans="1:66" hidden="1" outlineLevel="1">
      <c r="A1267" t="s">
        <v>3039</v>
      </c>
      <c r="B1267" s="8" t="s">
        <v>1808</v>
      </c>
      <c r="C1267" s="1">
        <f t="shared" si="418"/>
        <v>3216</v>
      </c>
      <c r="D1267" s="5">
        <f>IF(N1267&gt;0, RANK(N1267,(N1267:P1267,Q1267:AE1267)),0)</f>
        <v>2</v>
      </c>
      <c r="E1267" s="5">
        <f>IF(O1267&gt;0,RANK(O1267,(N1267:P1267,Q1267:AE1267)),0)</f>
        <v>1</v>
      </c>
      <c r="F1267" s="5">
        <f t="shared" si="419"/>
        <v>0</v>
      </c>
      <c r="G1267" s="1">
        <f t="shared" si="420"/>
        <v>306</v>
      </c>
      <c r="H1267" s="2">
        <f t="shared" si="431"/>
        <v>9.5149253731343281E-2</v>
      </c>
      <c r="I1267" s="6"/>
      <c r="J1267" s="2">
        <f t="shared" si="421"/>
        <v>0.43843283582089554</v>
      </c>
      <c r="K1267" s="2">
        <f t="shared" si="422"/>
        <v>0.53358208955223885</v>
      </c>
      <c r="L1267" s="2">
        <f t="shared" si="423"/>
        <v>0</v>
      </c>
      <c r="M1267" s="2">
        <f t="shared" si="424"/>
        <v>2.7985074626865614E-2</v>
      </c>
      <c r="N1267" s="63">
        <v>1410</v>
      </c>
      <c r="O1267" s="63">
        <v>1716</v>
      </c>
      <c r="P1267" s="63"/>
      <c r="Q1267" s="8">
        <v>58</v>
      </c>
      <c r="R1267" s="8">
        <v>2</v>
      </c>
      <c r="S1267" s="8">
        <v>4</v>
      </c>
      <c r="U1267" s="63"/>
      <c r="V1267" s="63"/>
      <c r="W1267" s="63">
        <f t="shared" si="425"/>
        <v>26</v>
      </c>
      <c r="X1267" s="63"/>
      <c r="Y1267" s="63"/>
      <c r="Z1267" s="63"/>
      <c r="AA1267" s="63"/>
      <c r="AB1267" s="63"/>
      <c r="AN1267" t="str">
        <f t="shared" si="427"/>
        <v>Rindge</v>
      </c>
      <c r="AO1267" t="s">
        <v>1471</v>
      </c>
      <c r="AP1267">
        <v>2</v>
      </c>
      <c r="AQ1267">
        <v>2</v>
      </c>
      <c r="AR1267" s="111">
        <v>33</v>
      </c>
      <c r="AS1267" s="113">
        <v>5</v>
      </c>
      <c r="AT1267" s="113">
        <v>70</v>
      </c>
      <c r="AU1267" s="117">
        <v>64580</v>
      </c>
      <c r="AV1267" s="117">
        <f t="shared" si="432"/>
        <v>33005</v>
      </c>
      <c r="AW1267" t="s">
        <v>1480</v>
      </c>
      <c r="AX1267">
        <f t="shared" si="426"/>
        <v>3364580</v>
      </c>
      <c r="BC1267">
        <v>39.96</v>
      </c>
      <c r="BD1267">
        <v>2.77</v>
      </c>
      <c r="BE1267">
        <v>37.19</v>
      </c>
      <c r="BH1267" s="123">
        <f t="shared" si="428"/>
        <v>0</v>
      </c>
      <c r="BI1267" s="123">
        <f t="shared" si="429"/>
        <v>0.53300000000000003</v>
      </c>
      <c r="BJ1267">
        <f t="shared" si="430"/>
        <v>0</v>
      </c>
      <c r="BM1267">
        <v>16</v>
      </c>
      <c r="BN1267">
        <v>10</v>
      </c>
    </row>
    <row r="1268" spans="1:66" hidden="1" outlineLevel="1">
      <c r="A1268" t="s">
        <v>1715</v>
      </c>
      <c r="B1268" s="8" t="s">
        <v>1808</v>
      </c>
      <c r="C1268" s="1">
        <f t="shared" si="418"/>
        <v>14559</v>
      </c>
      <c r="D1268" s="5">
        <f>IF(N1268&gt;0, RANK(N1268,(N1268:P1268,Q1268:AE1268)),0)</f>
        <v>1</v>
      </c>
      <c r="E1268" s="5">
        <f>IF(O1268&gt;0,RANK(O1268,(N1268:P1268,Q1268:AE1268)),0)</f>
        <v>2</v>
      </c>
      <c r="F1268" s="5">
        <f t="shared" si="419"/>
        <v>0</v>
      </c>
      <c r="G1268" s="1">
        <f t="shared" si="420"/>
        <v>677</v>
      </c>
      <c r="H1268" s="2">
        <f t="shared" si="431"/>
        <v>4.6500446459234838E-2</v>
      </c>
      <c r="I1268" s="6"/>
      <c r="J1268" s="2">
        <f t="shared" si="421"/>
        <v>0.51466446871351057</v>
      </c>
      <c r="K1268" s="2">
        <f t="shared" si="422"/>
        <v>0.46816402225427572</v>
      </c>
      <c r="L1268" s="2">
        <f t="shared" si="423"/>
        <v>0</v>
      </c>
      <c r="M1268" s="2">
        <f t="shared" si="424"/>
        <v>1.7171509032213705E-2</v>
      </c>
      <c r="N1268" s="63">
        <v>7493</v>
      </c>
      <c r="O1268" s="63">
        <v>6816</v>
      </c>
      <c r="P1268" s="63"/>
      <c r="Q1268" s="8">
        <v>174</v>
      </c>
      <c r="R1268" s="8">
        <v>6</v>
      </c>
      <c r="S1268" s="8">
        <v>11</v>
      </c>
      <c r="U1268" s="63"/>
      <c r="V1268" s="63"/>
      <c r="W1268" s="63">
        <f t="shared" si="425"/>
        <v>59</v>
      </c>
      <c r="X1268" s="63"/>
      <c r="Y1268" s="63"/>
      <c r="Z1268" s="63"/>
      <c r="AA1268" s="63"/>
      <c r="AB1268" s="63"/>
      <c r="AN1268" t="str">
        <f t="shared" si="427"/>
        <v>Rochester</v>
      </c>
      <c r="AO1268" t="s">
        <v>2046</v>
      </c>
      <c r="AP1268">
        <v>1</v>
      </c>
      <c r="AQ1268">
        <v>1</v>
      </c>
      <c r="AR1268" s="111">
        <v>33</v>
      </c>
      <c r="AS1268" s="113">
        <v>17</v>
      </c>
      <c r="AT1268" s="113">
        <v>50</v>
      </c>
      <c r="AU1268" s="117">
        <v>65140</v>
      </c>
      <c r="AV1268" s="117">
        <f t="shared" si="432"/>
        <v>33017</v>
      </c>
      <c r="AW1268" t="s">
        <v>1257</v>
      </c>
      <c r="AX1268">
        <f t="shared" si="426"/>
        <v>3365140</v>
      </c>
      <c r="BC1268">
        <v>45.78</v>
      </c>
      <c r="BD1268">
        <v>0.63</v>
      </c>
      <c r="BE1268">
        <v>45.15</v>
      </c>
      <c r="BH1268" s="123">
        <f t="shared" si="428"/>
        <v>0.51400000000000001</v>
      </c>
      <c r="BI1268" s="123">
        <f t="shared" si="429"/>
        <v>0</v>
      </c>
      <c r="BJ1268">
        <f t="shared" si="430"/>
        <v>0</v>
      </c>
      <c r="BM1268">
        <v>23</v>
      </c>
      <c r="BN1268">
        <v>36</v>
      </c>
    </row>
    <row r="1269" spans="1:66" hidden="1" outlineLevel="1">
      <c r="A1269" t="s">
        <v>2466</v>
      </c>
      <c r="B1269" s="8" t="s">
        <v>1808</v>
      </c>
      <c r="C1269" s="1">
        <f t="shared" si="418"/>
        <v>1554</v>
      </c>
      <c r="D1269" s="5">
        <f>IF(N1269&gt;0, RANK(N1269,(N1269:P1269,Q1269:AE1269)),0)</f>
        <v>1</v>
      </c>
      <c r="E1269" s="5">
        <f>IF(O1269&gt;0,RANK(O1269,(N1269:P1269,Q1269:AE1269)),0)</f>
        <v>2</v>
      </c>
      <c r="F1269" s="5">
        <f t="shared" si="419"/>
        <v>0</v>
      </c>
      <c r="G1269" s="1">
        <f t="shared" si="420"/>
        <v>157</v>
      </c>
      <c r="H1269" s="2">
        <f t="shared" si="431"/>
        <v>0.10102960102960103</v>
      </c>
      <c r="I1269" s="6"/>
      <c r="J1269" s="2">
        <f t="shared" si="421"/>
        <v>0.53861003861003864</v>
      </c>
      <c r="K1269" s="2">
        <f t="shared" si="422"/>
        <v>0.43758043758043758</v>
      </c>
      <c r="L1269" s="2">
        <f t="shared" si="423"/>
        <v>0</v>
      </c>
      <c r="M1269" s="2">
        <f t="shared" si="424"/>
        <v>2.380952380952378E-2</v>
      </c>
      <c r="N1269" s="63">
        <v>837</v>
      </c>
      <c r="O1269" s="63">
        <v>680</v>
      </c>
      <c r="P1269" s="63"/>
      <c r="Q1269" s="8">
        <v>28</v>
      </c>
      <c r="R1269" s="8">
        <v>1</v>
      </c>
      <c r="S1269" s="8">
        <v>0</v>
      </c>
      <c r="U1269" s="63"/>
      <c r="V1269" s="63"/>
      <c r="W1269" s="63">
        <f t="shared" si="425"/>
        <v>8</v>
      </c>
      <c r="X1269" s="63"/>
      <c r="Y1269" s="63"/>
      <c r="Z1269" s="63"/>
      <c r="AA1269" s="63"/>
      <c r="AB1269" s="63"/>
      <c r="AN1269" t="str">
        <f t="shared" si="427"/>
        <v>Rollinsford</v>
      </c>
      <c r="AO1269" t="s">
        <v>2046</v>
      </c>
      <c r="AP1269">
        <v>1</v>
      </c>
      <c r="AQ1269">
        <v>1</v>
      </c>
      <c r="AR1269" s="111">
        <v>33</v>
      </c>
      <c r="AS1269" s="113">
        <v>17</v>
      </c>
      <c r="AT1269" s="113">
        <v>55</v>
      </c>
      <c r="AU1269" s="117">
        <v>65540</v>
      </c>
      <c r="AV1269" s="117">
        <f t="shared" si="432"/>
        <v>33017</v>
      </c>
      <c r="AW1269" t="s">
        <v>1480</v>
      </c>
      <c r="AX1269">
        <f t="shared" si="426"/>
        <v>3365540</v>
      </c>
      <c r="BC1269">
        <v>7.54</v>
      </c>
      <c r="BD1269">
        <v>0.25</v>
      </c>
      <c r="BE1269">
        <v>7.29</v>
      </c>
      <c r="BH1269" s="123">
        <f t="shared" si="428"/>
        <v>0.53800000000000003</v>
      </c>
      <c r="BI1269" s="123">
        <f t="shared" si="429"/>
        <v>0</v>
      </c>
      <c r="BJ1269">
        <f t="shared" si="430"/>
        <v>0</v>
      </c>
      <c r="BM1269">
        <v>1</v>
      </c>
      <c r="BN1269">
        <v>7</v>
      </c>
    </row>
    <row r="1270" spans="1:66" hidden="1" outlineLevel="1">
      <c r="A1270" t="s">
        <v>2735</v>
      </c>
      <c r="B1270" s="8" t="s">
        <v>1808</v>
      </c>
      <c r="C1270" s="1">
        <f t="shared" si="418"/>
        <v>152</v>
      </c>
      <c r="D1270" s="5">
        <f>IF(N1270&gt;0, RANK(N1270,(N1270:P1270,Q1270:AE1270)),0)</f>
        <v>1</v>
      </c>
      <c r="E1270" s="5">
        <f>IF(O1270&gt;0,RANK(O1270,(N1270:P1270,Q1270:AE1270)),0)</f>
        <v>2</v>
      </c>
      <c r="F1270" s="5">
        <f t="shared" si="419"/>
        <v>0</v>
      </c>
      <c r="G1270" s="1">
        <f t="shared" si="420"/>
        <v>69</v>
      </c>
      <c r="H1270" s="2">
        <f t="shared" si="431"/>
        <v>0.45394736842105265</v>
      </c>
      <c r="I1270" s="6"/>
      <c r="J1270" s="2">
        <f t="shared" si="421"/>
        <v>0.72368421052631582</v>
      </c>
      <c r="K1270" s="2">
        <f t="shared" si="422"/>
        <v>0.26973684210526316</v>
      </c>
      <c r="L1270" s="2">
        <f t="shared" si="423"/>
        <v>0</v>
      </c>
      <c r="M1270" s="2">
        <f t="shared" si="424"/>
        <v>6.5789473684210176E-3</v>
      </c>
      <c r="N1270" s="63">
        <v>110</v>
      </c>
      <c r="O1270" s="63">
        <v>41</v>
      </c>
      <c r="P1270" s="63"/>
      <c r="Q1270" s="8">
        <v>1</v>
      </c>
      <c r="R1270" s="8">
        <v>0</v>
      </c>
      <c r="S1270" s="8">
        <v>0</v>
      </c>
      <c r="U1270" s="63"/>
      <c r="V1270" s="63"/>
      <c r="W1270" s="63">
        <f t="shared" si="425"/>
        <v>0</v>
      </c>
      <c r="X1270" s="63"/>
      <c r="Y1270" s="63"/>
      <c r="Z1270" s="63"/>
      <c r="AA1270" s="63"/>
      <c r="AB1270" s="63"/>
      <c r="AN1270" t="str">
        <f t="shared" si="427"/>
        <v>Roxbury</v>
      </c>
      <c r="AO1270" t="s">
        <v>1471</v>
      </c>
      <c r="AP1270">
        <v>2</v>
      </c>
      <c r="AQ1270">
        <v>2</v>
      </c>
      <c r="AR1270" s="111">
        <v>33</v>
      </c>
      <c r="AS1270" s="113">
        <v>5</v>
      </c>
      <c r="AT1270" s="113">
        <v>75</v>
      </c>
      <c r="AU1270" s="117">
        <v>65700</v>
      </c>
      <c r="AV1270" s="117">
        <f t="shared" si="432"/>
        <v>33005</v>
      </c>
      <c r="AW1270" t="s">
        <v>1480</v>
      </c>
      <c r="AX1270">
        <f t="shared" si="426"/>
        <v>3365700</v>
      </c>
      <c r="BC1270">
        <v>12.19</v>
      </c>
      <c r="BD1270">
        <v>0.28999999999999998</v>
      </c>
      <c r="BE1270">
        <v>11.9</v>
      </c>
      <c r="BH1270" s="123">
        <f t="shared" si="428"/>
        <v>0.72299999999999998</v>
      </c>
      <c r="BI1270" s="123">
        <f t="shared" si="429"/>
        <v>0</v>
      </c>
      <c r="BJ1270">
        <f t="shared" si="430"/>
        <v>0</v>
      </c>
      <c r="BM1270">
        <v>0</v>
      </c>
      <c r="BN1270">
        <v>0</v>
      </c>
    </row>
    <row r="1271" spans="1:66" hidden="1" outlineLevel="1">
      <c r="A1271" t="s">
        <v>1964</v>
      </c>
      <c r="B1271" s="8" t="s">
        <v>1808</v>
      </c>
      <c r="C1271" s="1">
        <f t="shared" si="418"/>
        <v>862</v>
      </c>
      <c r="D1271" s="5">
        <f>IF(N1271&gt;0, RANK(N1271,(N1271:P1271,Q1271:AE1271)),0)</f>
        <v>2</v>
      </c>
      <c r="E1271" s="5">
        <f>IF(O1271&gt;0,RANK(O1271,(N1271:P1271,Q1271:AE1271)),0)</f>
        <v>1</v>
      </c>
      <c r="F1271" s="5">
        <f t="shared" si="419"/>
        <v>0</v>
      </c>
      <c r="G1271" s="1">
        <f t="shared" si="420"/>
        <v>27</v>
      </c>
      <c r="H1271" s="2">
        <f t="shared" si="431"/>
        <v>3.1322505800464036E-2</v>
      </c>
      <c r="I1271" s="6"/>
      <c r="J1271" s="2">
        <f t="shared" si="421"/>
        <v>0.47679814385150809</v>
      </c>
      <c r="K1271" s="2">
        <f t="shared" si="422"/>
        <v>0.50812064965197212</v>
      </c>
      <c r="L1271" s="2">
        <f t="shared" si="423"/>
        <v>0</v>
      </c>
      <c r="M1271" s="2">
        <f t="shared" si="424"/>
        <v>1.5081206496519783E-2</v>
      </c>
      <c r="N1271" s="63">
        <v>411</v>
      </c>
      <c r="O1271" s="63">
        <v>438</v>
      </c>
      <c r="P1271" s="63"/>
      <c r="Q1271" s="8">
        <v>11</v>
      </c>
      <c r="R1271" s="8">
        <v>0</v>
      </c>
      <c r="S1271" s="8">
        <v>2</v>
      </c>
      <c r="U1271" s="63"/>
      <c r="V1271" s="63"/>
      <c r="W1271" s="63">
        <f t="shared" si="425"/>
        <v>0</v>
      </c>
      <c r="X1271" s="63"/>
      <c r="Y1271" s="63"/>
      <c r="Z1271" s="63"/>
      <c r="AA1271" s="63"/>
      <c r="AB1271" s="63"/>
      <c r="AN1271" t="str">
        <f t="shared" si="427"/>
        <v>Rumney</v>
      </c>
      <c r="AO1271" t="s">
        <v>2273</v>
      </c>
      <c r="AP1271">
        <v>2</v>
      </c>
      <c r="AQ1271">
        <v>2</v>
      </c>
      <c r="AR1271" s="111">
        <v>33</v>
      </c>
      <c r="AS1271" s="113">
        <v>9</v>
      </c>
      <c r="AT1271" s="113">
        <v>165</v>
      </c>
      <c r="AU1271" s="117">
        <v>65940</v>
      </c>
      <c r="AV1271" s="117">
        <f t="shared" si="432"/>
        <v>33009</v>
      </c>
      <c r="AW1271" t="s">
        <v>1480</v>
      </c>
      <c r="AX1271">
        <f t="shared" si="426"/>
        <v>3365940</v>
      </c>
      <c r="BC1271">
        <v>42.56</v>
      </c>
      <c r="BD1271">
        <v>0.63</v>
      </c>
      <c r="BE1271">
        <v>41.92</v>
      </c>
      <c r="BH1271" s="123">
        <f t="shared" si="428"/>
        <v>0</v>
      </c>
      <c r="BI1271" s="123">
        <f t="shared" si="429"/>
        <v>0.50800000000000001</v>
      </c>
      <c r="BJ1271">
        <f t="shared" si="430"/>
        <v>0</v>
      </c>
      <c r="BM1271">
        <v>0</v>
      </c>
      <c r="BN1271">
        <v>0</v>
      </c>
    </row>
    <row r="1272" spans="1:66" hidden="1" outlineLevel="1">
      <c r="A1272" t="s">
        <v>1965</v>
      </c>
      <c r="B1272" s="8" t="s">
        <v>1808</v>
      </c>
      <c r="C1272" s="1">
        <f t="shared" si="418"/>
        <v>3828</v>
      </c>
      <c r="D1272" s="5">
        <f>IF(N1272&gt;0, RANK(N1272,(N1272:P1272,Q1272:AE1272)),0)</f>
        <v>1</v>
      </c>
      <c r="E1272" s="5">
        <f>IF(O1272&gt;0,RANK(O1272,(N1272:P1272,Q1272:AE1272)),0)</f>
        <v>2</v>
      </c>
      <c r="F1272" s="5">
        <f t="shared" si="419"/>
        <v>0</v>
      </c>
      <c r="G1272" s="1">
        <f t="shared" si="420"/>
        <v>57</v>
      </c>
      <c r="H1272" s="2">
        <f t="shared" si="431"/>
        <v>1.4890282131661442E-2</v>
      </c>
      <c r="I1272" s="6"/>
      <c r="J1272" s="2">
        <f t="shared" si="421"/>
        <v>0.50417972831765934</v>
      </c>
      <c r="K1272" s="2">
        <f t="shared" si="422"/>
        <v>0.4892894461859979</v>
      </c>
      <c r="L1272" s="2">
        <f t="shared" si="423"/>
        <v>0</v>
      </c>
      <c r="M1272" s="2">
        <f t="shared" si="424"/>
        <v>6.5308254963427625E-3</v>
      </c>
      <c r="N1272" s="63">
        <v>1930</v>
      </c>
      <c r="O1272" s="63">
        <v>1873</v>
      </c>
      <c r="P1272" s="63"/>
      <c r="Q1272" s="8">
        <v>19</v>
      </c>
      <c r="R1272" s="8">
        <v>1</v>
      </c>
      <c r="S1272" s="8">
        <v>0</v>
      </c>
      <c r="U1272" s="63"/>
      <c r="V1272" s="63"/>
      <c r="W1272" s="63">
        <f t="shared" si="425"/>
        <v>5</v>
      </c>
      <c r="X1272" s="63"/>
      <c r="Y1272" s="63"/>
      <c r="Z1272" s="63"/>
      <c r="AA1272" s="63"/>
      <c r="AB1272" s="63"/>
      <c r="AN1272" t="str">
        <f t="shared" si="427"/>
        <v>Rye</v>
      </c>
      <c r="AO1272" t="s">
        <v>2991</v>
      </c>
      <c r="AP1272">
        <v>1</v>
      </c>
      <c r="AQ1272">
        <v>1</v>
      </c>
      <c r="AR1272" s="111">
        <v>33</v>
      </c>
      <c r="AS1272" s="113">
        <v>15</v>
      </c>
      <c r="AT1272" s="113">
        <v>155</v>
      </c>
      <c r="AU1272" s="117">
        <v>66180</v>
      </c>
      <c r="AV1272" s="117">
        <f t="shared" si="432"/>
        <v>33015</v>
      </c>
      <c r="AW1272" t="s">
        <v>1480</v>
      </c>
      <c r="AX1272">
        <f t="shared" si="426"/>
        <v>3366180</v>
      </c>
      <c r="BC1272">
        <v>35.5</v>
      </c>
      <c r="BD1272">
        <v>22.88</v>
      </c>
      <c r="BE1272">
        <v>12.62</v>
      </c>
      <c r="BH1272" s="123">
        <f t="shared" si="428"/>
        <v>0.504</v>
      </c>
      <c r="BI1272" s="123">
        <f t="shared" si="429"/>
        <v>0</v>
      </c>
      <c r="BJ1272">
        <f t="shared" si="430"/>
        <v>0</v>
      </c>
      <c r="BM1272">
        <v>4</v>
      </c>
      <c r="BN1272">
        <v>1</v>
      </c>
    </row>
    <row r="1273" spans="1:66" hidden="1" outlineLevel="1">
      <c r="A1273" t="s">
        <v>2898</v>
      </c>
      <c r="B1273" s="8" t="s">
        <v>1808</v>
      </c>
      <c r="C1273" s="1">
        <f t="shared" ref="C1273:C1322" si="433">SUM(N1273:AL1273)</f>
        <v>14466</v>
      </c>
      <c r="D1273" s="5">
        <f>IF(N1273&gt;0, RANK(N1273,(N1273:P1273,Q1273:AE1273)),0)</f>
        <v>2</v>
      </c>
      <c r="E1273" s="5">
        <f>IF(O1273&gt;0,RANK(O1273,(N1273:P1273,Q1273:AE1273)),0)</f>
        <v>1</v>
      </c>
      <c r="F1273" s="5">
        <f t="shared" ref="F1273:F1322" si="434">IF(P1273&gt;0,RANK(P1273,(N1273:AE1273)),0)</f>
        <v>0</v>
      </c>
      <c r="G1273" s="1">
        <f t="shared" ref="G1273:G1322" si="435">IF(C1273&gt;0,MAX(N1273:P1273)-LARGE(N1273:P1273,2),0)</f>
        <v>2259</v>
      </c>
      <c r="H1273" s="2">
        <f t="shared" si="431"/>
        <v>0.15615927001244298</v>
      </c>
      <c r="I1273" s="6"/>
      <c r="J1273" s="2">
        <f t="shared" ref="J1273:J1322" si="436">IF(C1273=0,"-",N1273/C1273)</f>
        <v>0.41656297525231578</v>
      </c>
      <c r="K1273" s="2">
        <f t="shared" ref="K1273:K1322" si="437">IF(C1273=0,"-",O1273/C1273)</f>
        <v>0.57272224526475879</v>
      </c>
      <c r="L1273" s="2">
        <f t="shared" ref="L1273:L1322" si="438">IF(C1273=0,"-",P1273/C1273)</f>
        <v>0</v>
      </c>
      <c r="M1273" s="2">
        <f t="shared" ref="M1273:M1322" si="439">IF(C1273=0,"-",(1-J1273-K1273-L1273))</f>
        <v>1.0714779482925429E-2</v>
      </c>
      <c r="N1273" s="63">
        <v>6026</v>
      </c>
      <c r="O1273" s="63">
        <v>8285</v>
      </c>
      <c r="P1273" s="63"/>
      <c r="Q1273" s="8">
        <v>123</v>
      </c>
      <c r="R1273" s="8">
        <v>2</v>
      </c>
      <c r="S1273" s="8">
        <v>12</v>
      </c>
      <c r="U1273" s="63"/>
      <c r="V1273" s="63"/>
      <c r="W1273" s="63">
        <f t="shared" ref="W1273:W1321" si="440">BN1273+BM1273</f>
        <v>18</v>
      </c>
      <c r="X1273" s="63"/>
      <c r="Y1273" s="63"/>
      <c r="Z1273" s="63"/>
      <c r="AA1273" s="63"/>
      <c r="AB1273" s="63"/>
      <c r="AN1273" t="str">
        <f t="shared" si="427"/>
        <v>Salem</v>
      </c>
      <c r="AO1273" t="s">
        <v>2991</v>
      </c>
      <c r="AP1273">
        <v>2</v>
      </c>
      <c r="AQ1273">
        <v>2</v>
      </c>
      <c r="AR1273" s="111">
        <v>33</v>
      </c>
      <c r="AS1273" s="113">
        <v>15</v>
      </c>
      <c r="AT1273" s="113">
        <v>160</v>
      </c>
      <c r="AU1273" s="117">
        <v>66660</v>
      </c>
      <c r="AV1273" s="117">
        <f t="shared" si="432"/>
        <v>33015</v>
      </c>
      <c r="AW1273" t="s">
        <v>1480</v>
      </c>
      <c r="AX1273">
        <f t="shared" ref="AX1273:AX1321" si="441">AR1273*100000+AU1273</f>
        <v>3366660</v>
      </c>
      <c r="BC1273">
        <v>25.86</v>
      </c>
      <c r="BD1273">
        <v>1.1599999999999999</v>
      </c>
      <c r="BE1273">
        <v>24.7</v>
      </c>
      <c r="BH1273" s="123">
        <f t="shared" si="428"/>
        <v>0</v>
      </c>
      <c r="BI1273" s="123">
        <f t="shared" si="429"/>
        <v>0.57199999999999995</v>
      </c>
      <c r="BJ1273">
        <f t="shared" si="430"/>
        <v>0</v>
      </c>
      <c r="BM1273">
        <v>12</v>
      </c>
      <c r="BN1273">
        <v>6</v>
      </c>
    </row>
    <row r="1274" spans="1:66" hidden="1" outlineLevel="1">
      <c r="A1274" t="s">
        <v>2108</v>
      </c>
      <c r="B1274" s="8" t="s">
        <v>1808</v>
      </c>
      <c r="C1274" s="1">
        <f t="shared" si="433"/>
        <v>803</v>
      </c>
      <c r="D1274" s="5">
        <f>IF(N1274&gt;0, RANK(N1274,(N1274:P1274,Q1274:AE1274)),0)</f>
        <v>1</v>
      </c>
      <c r="E1274" s="5">
        <f>IF(O1274&gt;0,RANK(O1274,(N1274:P1274,Q1274:AE1274)),0)</f>
        <v>2</v>
      </c>
      <c r="F1274" s="5">
        <f t="shared" si="434"/>
        <v>0</v>
      </c>
      <c r="G1274" s="1">
        <f t="shared" si="435"/>
        <v>13</v>
      </c>
      <c r="H1274" s="2">
        <f t="shared" si="431"/>
        <v>1.61892901618929E-2</v>
      </c>
      <c r="I1274" s="6"/>
      <c r="J1274" s="2">
        <f t="shared" si="436"/>
        <v>0.49813200498132004</v>
      </c>
      <c r="K1274" s="2">
        <f t="shared" si="437"/>
        <v>0.48194271481942713</v>
      </c>
      <c r="L1274" s="2">
        <f t="shared" si="438"/>
        <v>0</v>
      </c>
      <c r="M1274" s="2">
        <f t="shared" si="439"/>
        <v>1.9925280199252826E-2</v>
      </c>
      <c r="N1274" s="63">
        <v>400</v>
      </c>
      <c r="O1274" s="63">
        <v>387</v>
      </c>
      <c r="P1274" s="63"/>
      <c r="Q1274" s="8">
        <v>12</v>
      </c>
      <c r="R1274" s="8">
        <v>0</v>
      </c>
      <c r="S1274" s="8">
        <v>1</v>
      </c>
      <c r="U1274" s="63"/>
      <c r="V1274" s="63"/>
      <c r="W1274" s="63">
        <f t="shared" si="440"/>
        <v>3</v>
      </c>
      <c r="X1274" s="63"/>
      <c r="Y1274" s="63"/>
      <c r="Z1274" s="63"/>
      <c r="AA1274" s="63"/>
      <c r="AB1274" s="63"/>
      <c r="AN1274" t="str">
        <f t="shared" si="427"/>
        <v>Salisbury</v>
      </c>
      <c r="AO1274" t="s">
        <v>2509</v>
      </c>
      <c r="AP1274">
        <v>2</v>
      </c>
      <c r="AQ1274">
        <v>2</v>
      </c>
      <c r="AR1274" s="111">
        <v>33</v>
      </c>
      <c r="AS1274" s="113">
        <v>13</v>
      </c>
      <c r="AT1274" s="113">
        <v>115</v>
      </c>
      <c r="AU1274" s="117">
        <v>66980</v>
      </c>
      <c r="AV1274" s="117">
        <f t="shared" si="432"/>
        <v>33013</v>
      </c>
      <c r="AW1274" t="s">
        <v>1480</v>
      </c>
      <c r="AX1274">
        <f t="shared" si="441"/>
        <v>3366980</v>
      </c>
      <c r="BC1274">
        <v>40.21</v>
      </c>
      <c r="BD1274">
        <v>0.26</v>
      </c>
      <c r="BE1274">
        <v>39.96</v>
      </c>
      <c r="BH1274" s="123">
        <f t="shared" si="428"/>
        <v>0.498</v>
      </c>
      <c r="BI1274" s="123">
        <f t="shared" si="429"/>
        <v>0</v>
      </c>
      <c r="BJ1274">
        <f t="shared" si="430"/>
        <v>0</v>
      </c>
      <c r="BM1274">
        <v>2</v>
      </c>
      <c r="BN1274">
        <v>1</v>
      </c>
    </row>
    <row r="1275" spans="1:66" hidden="1" outlineLevel="1">
      <c r="A1275" t="s">
        <v>1952</v>
      </c>
      <c r="B1275" s="8" t="s">
        <v>1808</v>
      </c>
      <c r="C1275" s="1">
        <f t="shared" si="433"/>
        <v>1830</v>
      </c>
      <c r="D1275" s="5">
        <f>IF(N1275&gt;0, RANK(N1275,(N1275:P1275,Q1275:AE1275)),0)</f>
        <v>2</v>
      </c>
      <c r="E1275" s="5">
        <f>IF(O1275&gt;0,RANK(O1275,(N1275:P1275,Q1275:AE1275)),0)</f>
        <v>1</v>
      </c>
      <c r="F1275" s="5">
        <f t="shared" si="434"/>
        <v>0</v>
      </c>
      <c r="G1275" s="1">
        <f t="shared" si="435"/>
        <v>25</v>
      </c>
      <c r="H1275" s="2">
        <f t="shared" si="431"/>
        <v>1.3661202185792349E-2</v>
      </c>
      <c r="I1275" s="6"/>
      <c r="J1275" s="2">
        <f t="shared" si="436"/>
        <v>0.48524590163934428</v>
      </c>
      <c r="K1275" s="2">
        <f t="shared" si="437"/>
        <v>0.49890710382513659</v>
      </c>
      <c r="L1275" s="2">
        <f t="shared" si="438"/>
        <v>0</v>
      </c>
      <c r="M1275" s="2">
        <f t="shared" si="439"/>
        <v>1.5846994535519188E-2</v>
      </c>
      <c r="N1275" s="63">
        <v>888</v>
      </c>
      <c r="O1275" s="63">
        <v>913</v>
      </c>
      <c r="P1275" s="63"/>
      <c r="Q1275" s="8">
        <v>19</v>
      </c>
      <c r="R1275" s="8">
        <v>2</v>
      </c>
      <c r="S1275" s="8">
        <v>1</v>
      </c>
      <c r="U1275" s="63"/>
      <c r="V1275" s="63"/>
      <c r="W1275" s="63">
        <f t="shared" si="440"/>
        <v>7</v>
      </c>
      <c r="X1275" s="63"/>
      <c r="Y1275" s="63"/>
      <c r="Z1275" s="63"/>
      <c r="AA1275" s="63"/>
      <c r="AB1275" s="63"/>
      <c r="AN1275" t="str">
        <f t="shared" si="427"/>
        <v>Sanbornton</v>
      </c>
      <c r="AO1275" t="s">
        <v>1445</v>
      </c>
      <c r="AP1275">
        <v>1</v>
      </c>
      <c r="AQ1275">
        <v>1</v>
      </c>
      <c r="AR1275" s="111">
        <v>33</v>
      </c>
      <c r="AS1275" s="113">
        <v>1</v>
      </c>
      <c r="AT1275" s="113">
        <v>50</v>
      </c>
      <c r="AU1275" s="117">
        <v>67300</v>
      </c>
      <c r="AV1275" s="117">
        <f t="shared" si="432"/>
        <v>33001</v>
      </c>
      <c r="AW1275" t="s">
        <v>1480</v>
      </c>
      <c r="AX1275">
        <f t="shared" si="441"/>
        <v>3367300</v>
      </c>
      <c r="BC1275">
        <v>49.76</v>
      </c>
      <c r="BD1275">
        <v>2.2200000000000002</v>
      </c>
      <c r="BE1275">
        <v>47.54</v>
      </c>
      <c r="BH1275" s="123">
        <f t="shared" si="428"/>
        <v>0</v>
      </c>
      <c r="BI1275" s="123">
        <f t="shared" si="429"/>
        <v>0.498</v>
      </c>
      <c r="BJ1275">
        <f t="shared" si="430"/>
        <v>0</v>
      </c>
      <c r="BM1275">
        <v>2</v>
      </c>
      <c r="BN1275">
        <v>5</v>
      </c>
    </row>
    <row r="1276" spans="1:66" hidden="1" outlineLevel="1">
      <c r="A1276" t="s">
        <v>2865</v>
      </c>
      <c r="B1276" s="8" t="s">
        <v>1808</v>
      </c>
      <c r="C1276" s="1">
        <f t="shared" si="433"/>
        <v>3267</v>
      </c>
      <c r="D1276" s="5">
        <f>IF(N1276&gt;0, RANK(N1276,(N1276:P1276,Q1276:AE1276)),0)</f>
        <v>2</v>
      </c>
      <c r="E1276" s="5">
        <f>IF(O1276&gt;0,RANK(O1276,(N1276:P1276,Q1276:AE1276)),0)</f>
        <v>1</v>
      </c>
      <c r="F1276" s="5">
        <f t="shared" si="434"/>
        <v>0</v>
      </c>
      <c r="G1276" s="1">
        <f t="shared" si="435"/>
        <v>624</v>
      </c>
      <c r="H1276" s="2">
        <f t="shared" si="431"/>
        <v>0.19100091827364554</v>
      </c>
      <c r="I1276" s="6"/>
      <c r="J1276" s="2">
        <f t="shared" si="436"/>
        <v>0.39730639730639733</v>
      </c>
      <c r="K1276" s="2">
        <f t="shared" si="437"/>
        <v>0.5883073155800429</v>
      </c>
      <c r="L1276" s="2">
        <f t="shared" si="438"/>
        <v>0</v>
      </c>
      <c r="M1276" s="2">
        <f t="shared" si="439"/>
        <v>1.4386287113559826E-2</v>
      </c>
      <c r="N1276" s="63">
        <v>1298</v>
      </c>
      <c r="O1276" s="63">
        <v>1922</v>
      </c>
      <c r="P1276" s="63"/>
      <c r="Q1276" s="8">
        <v>33</v>
      </c>
      <c r="R1276" s="8">
        <v>0</v>
      </c>
      <c r="S1276" s="8">
        <v>2</v>
      </c>
      <c r="U1276" s="63"/>
      <c r="V1276" s="63"/>
      <c r="W1276" s="63">
        <f t="shared" si="440"/>
        <v>12</v>
      </c>
      <c r="X1276" s="63"/>
      <c r="Y1276" s="63"/>
      <c r="Z1276" s="63"/>
      <c r="AA1276" s="63"/>
      <c r="AB1276" s="63"/>
      <c r="AN1276" t="str">
        <f t="shared" si="427"/>
        <v>Sandown</v>
      </c>
      <c r="AO1276" t="s">
        <v>2991</v>
      </c>
      <c r="AP1276">
        <v>1</v>
      </c>
      <c r="AQ1276">
        <v>1</v>
      </c>
      <c r="AR1276" s="111">
        <v>33</v>
      </c>
      <c r="AS1276" s="113">
        <v>15</v>
      </c>
      <c r="AT1276" s="113">
        <v>165</v>
      </c>
      <c r="AU1276" s="117">
        <v>67620</v>
      </c>
      <c r="AV1276" s="117">
        <f t="shared" si="432"/>
        <v>33015</v>
      </c>
      <c r="AW1276" t="s">
        <v>1480</v>
      </c>
      <c r="AX1276">
        <f t="shared" si="441"/>
        <v>3367620</v>
      </c>
      <c r="BC1276">
        <v>14.42</v>
      </c>
      <c r="BD1276">
        <v>0.51</v>
      </c>
      <c r="BE1276">
        <v>13.91</v>
      </c>
      <c r="BH1276" s="123">
        <f t="shared" si="428"/>
        <v>0</v>
      </c>
      <c r="BI1276" s="123">
        <f t="shared" si="429"/>
        <v>0.58799999999999997</v>
      </c>
      <c r="BJ1276">
        <f t="shared" si="430"/>
        <v>0</v>
      </c>
      <c r="BM1276">
        <v>4</v>
      </c>
      <c r="BN1276">
        <v>8</v>
      </c>
    </row>
    <row r="1277" spans="1:66" hidden="1" outlineLevel="1">
      <c r="A1277" t="s">
        <v>2937</v>
      </c>
      <c r="B1277" s="8" t="s">
        <v>1808</v>
      </c>
      <c r="C1277" s="1">
        <f t="shared" si="433"/>
        <v>1019</v>
      </c>
      <c r="D1277" s="5">
        <f>IF(N1277&gt;0, RANK(N1277,(N1277:P1277,Q1277:AE1277)),0)</f>
        <v>1</v>
      </c>
      <c r="E1277" s="5">
        <f>IF(O1277&gt;0,RANK(O1277,(N1277:P1277,Q1277:AE1277)),0)</f>
        <v>2</v>
      </c>
      <c r="F1277" s="5">
        <f t="shared" si="434"/>
        <v>0</v>
      </c>
      <c r="G1277" s="1">
        <f t="shared" si="435"/>
        <v>206</v>
      </c>
      <c r="H1277" s="2">
        <f t="shared" si="431"/>
        <v>0.20215897939156036</v>
      </c>
      <c r="I1277" s="6"/>
      <c r="J1277" s="2">
        <f t="shared" si="436"/>
        <v>0.59764474975466142</v>
      </c>
      <c r="K1277" s="2">
        <f t="shared" si="437"/>
        <v>0.39548577036310106</v>
      </c>
      <c r="L1277" s="2">
        <f t="shared" si="438"/>
        <v>0</v>
      </c>
      <c r="M1277" s="2">
        <f t="shared" si="439"/>
        <v>6.8694798822375169E-3</v>
      </c>
      <c r="N1277" s="63">
        <v>609</v>
      </c>
      <c r="O1277" s="63">
        <v>403</v>
      </c>
      <c r="P1277" s="63"/>
      <c r="Q1277" s="8">
        <v>2</v>
      </c>
      <c r="R1277" s="8">
        <v>2</v>
      </c>
      <c r="S1277" s="8">
        <v>0</v>
      </c>
      <c r="U1277" s="63"/>
      <c r="V1277" s="63"/>
      <c r="W1277" s="63">
        <f t="shared" si="440"/>
        <v>3</v>
      </c>
      <c r="X1277" s="63"/>
      <c r="Y1277" s="63"/>
      <c r="Z1277" s="63"/>
      <c r="AA1277" s="63"/>
      <c r="AB1277" s="63"/>
      <c r="AN1277" t="str">
        <f t="shared" si="427"/>
        <v>Sandwich</v>
      </c>
      <c r="AO1277" t="s">
        <v>1684</v>
      </c>
      <c r="AP1277">
        <v>1</v>
      </c>
      <c r="AQ1277">
        <v>1</v>
      </c>
      <c r="AR1277" s="111">
        <v>33</v>
      </c>
      <c r="AS1277" s="113">
        <v>3</v>
      </c>
      <c r="AT1277" s="113">
        <v>75</v>
      </c>
      <c r="AU1277" s="117">
        <v>67780</v>
      </c>
      <c r="AV1277" s="117">
        <f t="shared" si="432"/>
        <v>33003</v>
      </c>
      <c r="AW1277" t="s">
        <v>1480</v>
      </c>
      <c r="AX1277">
        <f t="shared" si="441"/>
        <v>3367780</v>
      </c>
      <c r="BC1277">
        <v>93.47</v>
      </c>
      <c r="BD1277">
        <v>2.88</v>
      </c>
      <c r="BE1277">
        <v>90.6</v>
      </c>
      <c r="BH1277" s="123">
        <f t="shared" si="428"/>
        <v>0.59699999999999998</v>
      </c>
      <c r="BI1277" s="123">
        <f t="shared" si="429"/>
        <v>0</v>
      </c>
      <c r="BJ1277">
        <f t="shared" si="430"/>
        <v>0</v>
      </c>
      <c r="BM1277">
        <v>2</v>
      </c>
      <c r="BN1277">
        <v>1</v>
      </c>
    </row>
    <row r="1278" spans="1:66" hidden="1" outlineLevel="1">
      <c r="A1278" t="s">
        <v>1029</v>
      </c>
      <c r="B1278" s="8" t="s">
        <v>1808</v>
      </c>
      <c r="C1278" s="1">
        <f t="shared" si="433"/>
        <v>4303</v>
      </c>
      <c r="D1278" s="5">
        <f>IF(N1278&gt;0, RANK(N1278,(N1278:P1278,Q1278:AE1278)),0)</f>
        <v>2</v>
      </c>
      <c r="E1278" s="5">
        <f>IF(O1278&gt;0,RANK(O1278,(N1278:P1278,Q1278:AE1278)),0)</f>
        <v>1</v>
      </c>
      <c r="F1278" s="5">
        <f t="shared" si="434"/>
        <v>0</v>
      </c>
      <c r="G1278" s="1">
        <f t="shared" si="435"/>
        <v>181</v>
      </c>
      <c r="H1278" s="2">
        <f t="shared" si="431"/>
        <v>4.2063676504764121E-2</v>
      </c>
      <c r="I1278" s="6"/>
      <c r="J1278" s="2">
        <f t="shared" si="436"/>
        <v>0.47176388566116662</v>
      </c>
      <c r="K1278" s="2">
        <f t="shared" si="437"/>
        <v>0.51382756216593073</v>
      </c>
      <c r="L1278" s="2">
        <f t="shared" si="438"/>
        <v>0</v>
      </c>
      <c r="M1278" s="2">
        <f t="shared" si="439"/>
        <v>1.4408552172902711E-2</v>
      </c>
      <c r="N1278" s="63">
        <v>2030</v>
      </c>
      <c r="O1278" s="63">
        <v>2211</v>
      </c>
      <c r="P1278" s="63"/>
      <c r="Q1278" s="8">
        <v>40</v>
      </c>
      <c r="R1278" s="8">
        <v>2</v>
      </c>
      <c r="S1278" s="8">
        <v>3</v>
      </c>
      <c r="U1278" s="63"/>
      <c r="V1278" s="63"/>
      <c r="W1278" s="63">
        <f t="shared" si="440"/>
        <v>17</v>
      </c>
      <c r="X1278" s="63"/>
      <c r="Y1278" s="63"/>
      <c r="Z1278" s="63"/>
      <c r="AA1278" s="63"/>
      <c r="AB1278" s="63"/>
      <c r="AN1278" t="str">
        <f t="shared" si="427"/>
        <v>Seabrook</v>
      </c>
      <c r="AO1278" t="s">
        <v>2991</v>
      </c>
      <c r="AP1278">
        <v>1</v>
      </c>
      <c r="AQ1278">
        <v>1</v>
      </c>
      <c r="AR1278" s="111">
        <v>33</v>
      </c>
      <c r="AS1278" s="113">
        <v>15</v>
      </c>
      <c r="AT1278" s="113">
        <v>170</v>
      </c>
      <c r="AU1278" s="117">
        <v>68260</v>
      </c>
      <c r="AV1278" s="117">
        <f t="shared" si="432"/>
        <v>33015</v>
      </c>
      <c r="AW1278" t="s">
        <v>1480</v>
      </c>
      <c r="AX1278">
        <f t="shared" si="441"/>
        <v>3368260</v>
      </c>
      <c r="BC1278">
        <v>9.6199999999999992</v>
      </c>
      <c r="BD1278">
        <v>0.75</v>
      </c>
      <c r="BE1278">
        <v>8.86</v>
      </c>
      <c r="BH1278" s="123">
        <f t="shared" si="428"/>
        <v>0</v>
      </c>
      <c r="BI1278" s="123">
        <f t="shared" si="429"/>
        <v>0.51300000000000001</v>
      </c>
      <c r="BJ1278">
        <f t="shared" si="430"/>
        <v>0</v>
      </c>
      <c r="BM1278">
        <v>7</v>
      </c>
      <c r="BN1278">
        <v>10</v>
      </c>
    </row>
    <row r="1279" spans="1:66" hidden="1" outlineLevel="1">
      <c r="A1279" t="s">
        <v>1693</v>
      </c>
      <c r="B1279" s="8" t="s">
        <v>1808</v>
      </c>
      <c r="C1279" s="1">
        <f t="shared" si="433"/>
        <v>259</v>
      </c>
      <c r="D1279" s="5">
        <f>IF(N1279&gt;0, RANK(N1279,(N1279:P1279,Q1279:AE1279)),0)</f>
        <v>1</v>
      </c>
      <c r="E1279" s="5">
        <f>IF(O1279&gt;0,RANK(O1279,(N1279:P1279,Q1279:AE1279)),0)</f>
        <v>2</v>
      </c>
      <c r="F1279" s="5">
        <f t="shared" si="434"/>
        <v>0</v>
      </c>
      <c r="G1279" s="1">
        <f t="shared" si="435"/>
        <v>71</v>
      </c>
      <c r="H1279" s="2">
        <f t="shared" si="431"/>
        <v>0.27413127413127414</v>
      </c>
      <c r="I1279" s="6"/>
      <c r="J1279" s="2">
        <f t="shared" si="436"/>
        <v>0.62548262548262545</v>
      </c>
      <c r="K1279" s="2">
        <f t="shared" si="437"/>
        <v>0.35135135135135137</v>
      </c>
      <c r="L1279" s="2">
        <f t="shared" si="438"/>
        <v>0</v>
      </c>
      <c r="M1279" s="2">
        <f t="shared" si="439"/>
        <v>2.3166023166023175E-2</v>
      </c>
      <c r="N1279" s="63">
        <v>162</v>
      </c>
      <c r="O1279" s="63">
        <v>91</v>
      </c>
      <c r="P1279" s="63"/>
      <c r="Q1279" s="8">
        <v>5</v>
      </c>
      <c r="R1279" s="8">
        <v>0</v>
      </c>
      <c r="S1279" s="8">
        <v>1</v>
      </c>
      <c r="U1279" s="63"/>
      <c r="V1279" s="63"/>
      <c r="W1279" s="63">
        <f t="shared" si="440"/>
        <v>0</v>
      </c>
      <c r="X1279" s="63"/>
      <c r="Y1279" s="63"/>
      <c r="Z1279" s="63"/>
      <c r="AA1279" s="63"/>
      <c r="AB1279" s="63"/>
      <c r="AN1279" t="str">
        <f t="shared" si="427"/>
        <v>Sharon</v>
      </c>
      <c r="AO1279" t="s">
        <v>1169</v>
      </c>
      <c r="AP1279">
        <v>2</v>
      </c>
      <c r="AQ1279">
        <v>2</v>
      </c>
      <c r="AR1279" s="111">
        <v>33</v>
      </c>
      <c r="AS1279" s="113">
        <v>11</v>
      </c>
      <c r="AT1279" s="113">
        <v>135</v>
      </c>
      <c r="AU1279" s="117">
        <v>68820</v>
      </c>
      <c r="AV1279" s="117">
        <f t="shared" si="432"/>
        <v>33011</v>
      </c>
      <c r="AW1279" t="s">
        <v>1480</v>
      </c>
      <c r="AX1279">
        <f t="shared" si="441"/>
        <v>3368820</v>
      </c>
      <c r="BC1279">
        <v>14.6</v>
      </c>
      <c r="BD1279">
        <v>0</v>
      </c>
      <c r="BE1279">
        <v>14.6</v>
      </c>
      <c r="BH1279" s="123">
        <f t="shared" si="428"/>
        <v>0.625</v>
      </c>
      <c r="BI1279" s="123">
        <f t="shared" si="429"/>
        <v>0</v>
      </c>
      <c r="BJ1279">
        <f t="shared" si="430"/>
        <v>0</v>
      </c>
      <c r="BM1279">
        <v>0</v>
      </c>
      <c r="BN1279">
        <v>0</v>
      </c>
    </row>
    <row r="1280" spans="1:66" hidden="1" outlineLevel="1">
      <c r="A1280" t="s">
        <v>533</v>
      </c>
      <c r="B1280" s="8" t="s">
        <v>1808</v>
      </c>
      <c r="C1280" s="1">
        <f t="shared" si="433"/>
        <v>259</v>
      </c>
      <c r="D1280" s="5">
        <f>IF(N1280&gt;0, RANK(N1280,(N1280:P1280,Q1280:AE1280)),0)</f>
        <v>1</v>
      </c>
      <c r="E1280" s="5">
        <f>IF(O1280&gt;0,RANK(O1280,(N1280:P1280,Q1280:AE1280)),0)</f>
        <v>2</v>
      </c>
      <c r="F1280" s="5">
        <f t="shared" si="434"/>
        <v>0</v>
      </c>
      <c r="G1280" s="1">
        <f t="shared" si="435"/>
        <v>21</v>
      </c>
      <c r="H1280" s="2">
        <f t="shared" si="431"/>
        <v>8.1081081081081086E-2</v>
      </c>
      <c r="I1280" s="6"/>
      <c r="J1280" s="2">
        <f t="shared" si="436"/>
        <v>0.53667953667953672</v>
      </c>
      <c r="K1280" s="2">
        <f t="shared" si="437"/>
        <v>0.45559845559845558</v>
      </c>
      <c r="L1280" s="2">
        <f t="shared" si="438"/>
        <v>0</v>
      </c>
      <c r="M1280" s="2">
        <f t="shared" si="439"/>
        <v>7.7220077220077066E-3</v>
      </c>
      <c r="N1280" s="63">
        <v>139</v>
      </c>
      <c r="O1280" s="63">
        <v>118</v>
      </c>
      <c r="P1280" s="63"/>
      <c r="Q1280" s="8">
        <v>2</v>
      </c>
      <c r="R1280" s="8">
        <v>0</v>
      </c>
      <c r="S1280" s="8">
        <v>0</v>
      </c>
      <c r="U1280" s="63"/>
      <c r="V1280" s="63"/>
      <c r="W1280" s="63">
        <f t="shared" si="440"/>
        <v>0</v>
      </c>
      <c r="X1280" s="63"/>
      <c r="Y1280" s="63"/>
      <c r="Z1280" s="63"/>
      <c r="AA1280" s="63"/>
      <c r="AB1280" s="63"/>
      <c r="AN1280" t="str">
        <f t="shared" si="427"/>
        <v>Shelburne</v>
      </c>
      <c r="AO1280" t="s">
        <v>445</v>
      </c>
      <c r="AP1280">
        <v>2</v>
      </c>
      <c r="AQ1280">
        <v>2</v>
      </c>
      <c r="AR1280" s="111">
        <v>33</v>
      </c>
      <c r="AS1280" s="113">
        <v>7</v>
      </c>
      <c r="AT1280" s="113">
        <v>180</v>
      </c>
      <c r="AU1280" s="117">
        <v>68980</v>
      </c>
      <c r="AV1280" s="117">
        <f t="shared" si="432"/>
        <v>33007</v>
      </c>
      <c r="AW1280" t="s">
        <v>1480</v>
      </c>
      <c r="AX1280">
        <f t="shared" si="441"/>
        <v>3368980</v>
      </c>
      <c r="BC1280">
        <v>48.8</v>
      </c>
      <c r="BD1280">
        <v>0.9</v>
      </c>
      <c r="BE1280">
        <v>47.89</v>
      </c>
      <c r="BH1280" s="123">
        <f t="shared" si="428"/>
        <v>0.53600000000000003</v>
      </c>
      <c r="BI1280" s="123">
        <f t="shared" si="429"/>
        <v>0</v>
      </c>
      <c r="BJ1280">
        <f t="shared" si="430"/>
        <v>0</v>
      </c>
      <c r="BM1280">
        <v>0</v>
      </c>
      <c r="BN1280">
        <v>0</v>
      </c>
    </row>
    <row r="1281" spans="1:66" hidden="1" outlineLevel="1">
      <c r="A1281" t="s">
        <v>1382</v>
      </c>
      <c r="B1281" s="8" t="s">
        <v>1808</v>
      </c>
      <c r="C1281" s="1">
        <f t="shared" si="433"/>
        <v>5227</v>
      </c>
      <c r="D1281" s="5">
        <f>IF(N1281&gt;0, RANK(N1281,(N1281:P1281,Q1281:AE1281)),0)</f>
        <v>1</v>
      </c>
      <c r="E1281" s="5">
        <f>IF(O1281&gt;0,RANK(O1281,(N1281:P1281,Q1281:AE1281)),0)</f>
        <v>2</v>
      </c>
      <c r="F1281" s="5">
        <f t="shared" si="434"/>
        <v>0</v>
      </c>
      <c r="G1281" s="1">
        <f t="shared" si="435"/>
        <v>927</v>
      </c>
      <c r="H1281" s="2">
        <f t="shared" si="431"/>
        <v>0.1773483833939162</v>
      </c>
      <c r="I1281" s="6"/>
      <c r="J1281" s="2">
        <f t="shared" si="436"/>
        <v>0.57929978955423767</v>
      </c>
      <c r="K1281" s="2">
        <f t="shared" si="437"/>
        <v>0.40195140616032143</v>
      </c>
      <c r="L1281" s="2">
        <f t="shared" si="438"/>
        <v>0</v>
      </c>
      <c r="M1281" s="2">
        <f t="shared" si="439"/>
        <v>1.8748804285440901E-2</v>
      </c>
      <c r="N1281" s="63">
        <v>3028</v>
      </c>
      <c r="O1281" s="63">
        <v>2101</v>
      </c>
      <c r="P1281" s="63"/>
      <c r="Q1281" s="8">
        <v>66</v>
      </c>
      <c r="R1281" s="8">
        <v>3</v>
      </c>
      <c r="S1281" s="8">
        <v>3</v>
      </c>
      <c r="U1281" s="63"/>
      <c r="V1281" s="63"/>
      <c r="W1281" s="63">
        <f t="shared" si="440"/>
        <v>26</v>
      </c>
      <c r="X1281" s="63"/>
      <c r="Y1281" s="63"/>
      <c r="Z1281" s="63"/>
      <c r="AA1281" s="63"/>
      <c r="AB1281" s="63"/>
      <c r="AN1281" t="str">
        <f t="shared" si="427"/>
        <v>Somersworth</v>
      </c>
      <c r="AO1281" t="s">
        <v>2046</v>
      </c>
      <c r="AP1281">
        <v>1</v>
      </c>
      <c r="AQ1281">
        <v>1</v>
      </c>
      <c r="AR1281" s="111">
        <v>33</v>
      </c>
      <c r="AS1281" s="113">
        <v>17</v>
      </c>
      <c r="AT1281" s="113">
        <v>60</v>
      </c>
      <c r="AU1281" s="117">
        <v>69940</v>
      </c>
      <c r="AV1281" s="117">
        <f t="shared" si="432"/>
        <v>33017</v>
      </c>
      <c r="AW1281" t="s">
        <v>1257</v>
      </c>
      <c r="AX1281">
        <f t="shared" si="441"/>
        <v>3369940</v>
      </c>
      <c r="BC1281">
        <v>10.01</v>
      </c>
      <c r="BD1281">
        <v>0.23</v>
      </c>
      <c r="BE1281">
        <v>9.7799999999999994</v>
      </c>
      <c r="BH1281" s="123">
        <f t="shared" si="428"/>
        <v>0.57899999999999996</v>
      </c>
      <c r="BI1281" s="123">
        <f t="shared" si="429"/>
        <v>0</v>
      </c>
      <c r="BJ1281">
        <f t="shared" si="430"/>
        <v>0</v>
      </c>
      <c r="BM1281">
        <v>5</v>
      </c>
      <c r="BN1281">
        <v>21</v>
      </c>
    </row>
    <row r="1282" spans="1:66" hidden="1" outlineLevel="1">
      <c r="A1282" t="s">
        <v>536</v>
      </c>
      <c r="B1282" s="8" t="s">
        <v>1808</v>
      </c>
      <c r="C1282" s="1">
        <f t="shared" si="433"/>
        <v>569</v>
      </c>
      <c r="D1282" s="5">
        <f>IF(N1282&gt;0, RANK(N1282,(N1282:P1282,Q1282:AE1282)),0)</f>
        <v>2</v>
      </c>
      <c r="E1282" s="5">
        <f>IF(O1282&gt;0,RANK(O1282,(N1282:P1282,Q1282:AE1282)),0)</f>
        <v>1</v>
      </c>
      <c r="F1282" s="5">
        <f t="shared" si="434"/>
        <v>0</v>
      </c>
      <c r="G1282" s="1">
        <f t="shared" si="435"/>
        <v>82</v>
      </c>
      <c r="H1282" s="2">
        <f t="shared" si="431"/>
        <v>0.14411247803163443</v>
      </c>
      <c r="I1282" s="6"/>
      <c r="J1282" s="2">
        <f t="shared" si="436"/>
        <v>0.421792618629174</v>
      </c>
      <c r="K1282" s="2">
        <f t="shared" si="437"/>
        <v>0.56590509666080846</v>
      </c>
      <c r="L1282" s="2">
        <f t="shared" si="438"/>
        <v>0</v>
      </c>
      <c r="M1282" s="2">
        <f t="shared" si="439"/>
        <v>1.2302284710017486E-2</v>
      </c>
      <c r="N1282" s="63">
        <v>240</v>
      </c>
      <c r="O1282" s="63">
        <v>322</v>
      </c>
      <c r="P1282" s="63"/>
      <c r="Q1282" s="8">
        <v>7</v>
      </c>
      <c r="R1282" s="8">
        <v>0</v>
      </c>
      <c r="S1282" s="8">
        <v>0</v>
      </c>
      <c r="U1282" s="63"/>
      <c r="V1282" s="63"/>
      <c r="W1282" s="63">
        <f t="shared" si="440"/>
        <v>0</v>
      </c>
      <c r="X1282" s="63"/>
      <c r="Y1282" s="63"/>
      <c r="Z1282" s="63"/>
      <c r="AA1282" s="63"/>
      <c r="AB1282" s="63"/>
      <c r="AN1282" t="str">
        <f t="shared" si="427"/>
        <v>South Hampton</v>
      </c>
      <c r="AO1282" t="s">
        <v>2991</v>
      </c>
      <c r="AP1282">
        <v>1</v>
      </c>
      <c r="AQ1282">
        <v>1</v>
      </c>
      <c r="AR1282" s="111">
        <v>33</v>
      </c>
      <c r="AS1282" s="113">
        <v>15</v>
      </c>
      <c r="AT1282" s="113">
        <v>175</v>
      </c>
      <c r="AU1282" s="117">
        <v>71140</v>
      </c>
      <c r="AV1282" s="117">
        <f t="shared" si="432"/>
        <v>33015</v>
      </c>
      <c r="AW1282" t="s">
        <v>1480</v>
      </c>
      <c r="AX1282">
        <f t="shared" si="441"/>
        <v>3371140</v>
      </c>
      <c r="BC1282">
        <v>8.01</v>
      </c>
      <c r="BD1282">
        <v>0.13</v>
      </c>
      <c r="BE1282">
        <v>7.87</v>
      </c>
      <c r="BH1282" s="123">
        <f t="shared" si="428"/>
        <v>0</v>
      </c>
      <c r="BI1282" s="123">
        <f t="shared" si="429"/>
        <v>0.56499999999999995</v>
      </c>
      <c r="BJ1282">
        <f t="shared" si="430"/>
        <v>0</v>
      </c>
      <c r="BM1282">
        <v>0</v>
      </c>
      <c r="BN1282">
        <v>0</v>
      </c>
    </row>
    <row r="1283" spans="1:66" hidden="1" outlineLevel="1">
      <c r="A1283" t="s">
        <v>2006</v>
      </c>
      <c r="B1283" s="8" t="s">
        <v>1808</v>
      </c>
      <c r="C1283" s="1">
        <f t="shared" si="433"/>
        <v>775</v>
      </c>
      <c r="D1283" s="5">
        <f>IF(N1283&gt;0, RANK(N1283,(N1283:P1283,Q1283:AE1283)),0)</f>
        <v>2</v>
      </c>
      <c r="E1283" s="5">
        <f>IF(O1283&gt;0,RANK(O1283,(N1283:P1283,Q1283:AE1283)),0)</f>
        <v>1</v>
      </c>
      <c r="F1283" s="5">
        <f t="shared" si="434"/>
        <v>0</v>
      </c>
      <c r="G1283" s="1">
        <f t="shared" si="435"/>
        <v>33</v>
      </c>
      <c r="H1283" s="2">
        <f t="shared" si="431"/>
        <v>4.2580645161290322E-2</v>
      </c>
      <c r="I1283" s="6"/>
      <c r="J1283" s="2">
        <f t="shared" si="436"/>
        <v>0.47096774193548385</v>
      </c>
      <c r="K1283" s="2">
        <f t="shared" si="437"/>
        <v>0.51354838709677419</v>
      </c>
      <c r="L1283" s="2">
        <f t="shared" si="438"/>
        <v>0</v>
      </c>
      <c r="M1283" s="2">
        <f t="shared" si="439"/>
        <v>1.5483870967741953E-2</v>
      </c>
      <c r="N1283" s="63">
        <v>365</v>
      </c>
      <c r="O1283" s="63">
        <v>398</v>
      </c>
      <c r="P1283" s="63"/>
      <c r="Q1283" s="8">
        <v>7</v>
      </c>
      <c r="R1283" s="8">
        <v>0</v>
      </c>
      <c r="S1283" s="8">
        <v>2</v>
      </c>
      <c r="U1283" s="63"/>
      <c r="V1283" s="63"/>
      <c r="W1283" s="63">
        <f t="shared" si="440"/>
        <v>3</v>
      </c>
      <c r="X1283" s="63"/>
      <c r="Y1283" s="63"/>
      <c r="Z1283" s="63"/>
      <c r="AA1283" s="63"/>
      <c r="AB1283" s="63"/>
      <c r="AN1283" t="str">
        <f t="shared" si="427"/>
        <v>Springfield</v>
      </c>
      <c r="AO1283" t="s">
        <v>1048</v>
      </c>
      <c r="AP1283">
        <v>2</v>
      </c>
      <c r="AQ1283">
        <v>2</v>
      </c>
      <c r="AR1283" s="111">
        <v>33</v>
      </c>
      <c r="AS1283" s="113">
        <v>19</v>
      </c>
      <c r="AT1283" s="113">
        <v>60</v>
      </c>
      <c r="AU1283" s="117">
        <v>72740</v>
      </c>
      <c r="AV1283" s="117">
        <f t="shared" si="432"/>
        <v>33019</v>
      </c>
      <c r="AW1283" t="s">
        <v>1480</v>
      </c>
      <c r="AX1283">
        <f t="shared" si="441"/>
        <v>3372740</v>
      </c>
      <c r="BC1283">
        <v>44.14</v>
      </c>
      <c r="BD1283">
        <v>0.89</v>
      </c>
      <c r="BE1283">
        <v>43.25</v>
      </c>
      <c r="BH1283" s="123">
        <f t="shared" si="428"/>
        <v>0</v>
      </c>
      <c r="BI1283" s="123">
        <f t="shared" si="429"/>
        <v>0.51300000000000001</v>
      </c>
      <c r="BJ1283">
        <f t="shared" si="430"/>
        <v>0</v>
      </c>
      <c r="BM1283">
        <v>0</v>
      </c>
      <c r="BN1283">
        <v>3</v>
      </c>
    </row>
    <row r="1284" spans="1:66" hidden="1" outlineLevel="1">
      <c r="A1284" t="s">
        <v>610</v>
      </c>
      <c r="B1284" s="8" t="s">
        <v>1808</v>
      </c>
      <c r="C1284" s="1">
        <f t="shared" si="433"/>
        <v>298</v>
      </c>
      <c r="D1284" s="5">
        <f>IF(N1284&gt;0, RANK(N1284,(N1284:P1284,Q1284:AE1284)),0)</f>
        <v>1</v>
      </c>
      <c r="E1284" s="5">
        <f>IF(O1284&gt;0,RANK(O1284,(N1284:P1284,Q1284:AE1284)),0)</f>
        <v>2</v>
      </c>
      <c r="F1284" s="5">
        <f t="shared" si="434"/>
        <v>0</v>
      </c>
      <c r="G1284" s="1">
        <f t="shared" si="435"/>
        <v>31</v>
      </c>
      <c r="H1284" s="2">
        <f t="shared" si="431"/>
        <v>0.1040268456375839</v>
      </c>
      <c r="I1284" s="6"/>
      <c r="J1284" s="2">
        <f t="shared" si="436"/>
        <v>0.55033557046979864</v>
      </c>
      <c r="K1284" s="2">
        <f t="shared" si="437"/>
        <v>0.44630872483221479</v>
      </c>
      <c r="L1284" s="2">
        <f t="shared" si="438"/>
        <v>0</v>
      </c>
      <c r="M1284" s="2">
        <f t="shared" si="439"/>
        <v>3.3557046979865723E-3</v>
      </c>
      <c r="N1284" s="63">
        <v>164</v>
      </c>
      <c r="O1284" s="63">
        <v>133</v>
      </c>
      <c r="P1284" s="63"/>
      <c r="Q1284" s="8">
        <v>0</v>
      </c>
      <c r="R1284" s="8">
        <v>0</v>
      </c>
      <c r="S1284" s="8">
        <v>0</v>
      </c>
      <c r="U1284" s="63"/>
      <c r="V1284" s="63"/>
      <c r="W1284" s="63">
        <f t="shared" si="440"/>
        <v>1</v>
      </c>
      <c r="X1284" s="63"/>
      <c r="Y1284" s="63"/>
      <c r="Z1284" s="63"/>
      <c r="AA1284" s="63"/>
      <c r="AB1284" s="63"/>
      <c r="AN1284" t="str">
        <f t="shared" si="427"/>
        <v>Stark</v>
      </c>
      <c r="AO1284" t="s">
        <v>445</v>
      </c>
      <c r="AP1284">
        <v>2</v>
      </c>
      <c r="AQ1284">
        <v>2</v>
      </c>
      <c r="AR1284" s="111">
        <v>33</v>
      </c>
      <c r="AS1284" s="113">
        <v>7</v>
      </c>
      <c r="AT1284" s="113">
        <v>185</v>
      </c>
      <c r="AU1284" s="117">
        <v>73060</v>
      </c>
      <c r="AV1284" s="117">
        <f t="shared" si="432"/>
        <v>33007</v>
      </c>
      <c r="AW1284" t="s">
        <v>1480</v>
      </c>
      <c r="AX1284">
        <f t="shared" si="441"/>
        <v>3373060</v>
      </c>
      <c r="BC1284">
        <v>59.6</v>
      </c>
      <c r="BD1284">
        <v>0.5</v>
      </c>
      <c r="BE1284">
        <v>59.1</v>
      </c>
      <c r="BH1284" s="123">
        <f t="shared" si="428"/>
        <v>0.55000000000000004</v>
      </c>
      <c r="BI1284" s="123">
        <f t="shared" si="429"/>
        <v>0</v>
      </c>
      <c r="BJ1284">
        <f t="shared" si="430"/>
        <v>0</v>
      </c>
      <c r="BM1284">
        <v>1</v>
      </c>
      <c r="BN1284">
        <v>0</v>
      </c>
    </row>
    <row r="1285" spans="1:66" hidden="1" outlineLevel="1">
      <c r="A1285" t="s">
        <v>995</v>
      </c>
      <c r="B1285" s="8" t="s">
        <v>1808</v>
      </c>
      <c r="C1285" s="1">
        <f t="shared" si="433"/>
        <v>360</v>
      </c>
      <c r="D1285" s="5">
        <f>IF(N1285&gt;0, RANK(N1285,(N1285:P1285,Q1285:AE1285)),0)</f>
        <v>2</v>
      </c>
      <c r="E1285" s="5">
        <f>IF(O1285&gt;0,RANK(O1285,(N1285:P1285,Q1285:AE1285)),0)</f>
        <v>1</v>
      </c>
      <c r="F1285" s="5">
        <f t="shared" si="434"/>
        <v>0</v>
      </c>
      <c r="G1285" s="1">
        <f t="shared" si="435"/>
        <v>32</v>
      </c>
      <c r="H1285" s="2">
        <f t="shared" si="431"/>
        <v>8.8888888888888892E-2</v>
      </c>
      <c r="I1285" s="6"/>
      <c r="J1285" s="2">
        <f t="shared" si="436"/>
        <v>0.44722222222222224</v>
      </c>
      <c r="K1285" s="2">
        <f t="shared" si="437"/>
        <v>0.53611111111111109</v>
      </c>
      <c r="L1285" s="2">
        <f t="shared" si="438"/>
        <v>0</v>
      </c>
      <c r="M1285" s="2">
        <f t="shared" si="439"/>
        <v>1.6666666666666718E-2</v>
      </c>
      <c r="N1285" s="63">
        <v>161</v>
      </c>
      <c r="O1285" s="63">
        <v>193</v>
      </c>
      <c r="P1285" s="63"/>
      <c r="Q1285" s="8">
        <v>4</v>
      </c>
      <c r="R1285" s="8">
        <v>0</v>
      </c>
      <c r="S1285" s="8">
        <v>0</v>
      </c>
      <c r="U1285" s="63"/>
      <c r="V1285" s="63"/>
      <c r="W1285" s="63">
        <f t="shared" si="440"/>
        <v>2</v>
      </c>
      <c r="X1285" s="63"/>
      <c r="Y1285" s="63"/>
      <c r="Z1285" s="63"/>
      <c r="AA1285" s="63"/>
      <c r="AB1285" s="63"/>
      <c r="AN1285" t="str">
        <f t="shared" si="427"/>
        <v>Stewartstown</v>
      </c>
      <c r="AO1285" t="s">
        <v>445</v>
      </c>
      <c r="AP1285">
        <v>2</v>
      </c>
      <c r="AQ1285">
        <v>2</v>
      </c>
      <c r="AR1285" s="111">
        <v>33</v>
      </c>
      <c r="AS1285" s="113">
        <v>7</v>
      </c>
      <c r="AT1285" s="113">
        <v>190</v>
      </c>
      <c r="AU1285" s="117">
        <v>73380</v>
      </c>
      <c r="AV1285" s="117">
        <f t="shared" si="432"/>
        <v>33007</v>
      </c>
      <c r="AW1285" t="s">
        <v>1480</v>
      </c>
      <c r="AX1285">
        <f t="shared" si="441"/>
        <v>3373380</v>
      </c>
      <c r="BC1285">
        <v>46.78</v>
      </c>
      <c r="BD1285">
        <v>0.39</v>
      </c>
      <c r="BE1285">
        <v>46.38</v>
      </c>
      <c r="BH1285" s="123">
        <f t="shared" si="428"/>
        <v>0</v>
      </c>
      <c r="BI1285" s="123">
        <f t="shared" si="429"/>
        <v>0.53600000000000003</v>
      </c>
      <c r="BJ1285">
        <f t="shared" si="430"/>
        <v>0</v>
      </c>
      <c r="BM1285">
        <v>1</v>
      </c>
      <c r="BN1285">
        <v>1</v>
      </c>
    </row>
    <row r="1286" spans="1:66" hidden="1" outlineLevel="1">
      <c r="A1286" t="s">
        <v>505</v>
      </c>
      <c r="B1286" s="8" t="s">
        <v>1808</v>
      </c>
      <c r="C1286" s="1">
        <f t="shared" si="433"/>
        <v>755</v>
      </c>
      <c r="D1286" s="5">
        <f>IF(N1286&gt;0, RANK(N1286,(N1286:P1286,Q1286:AE1286)),0)</f>
        <v>1</v>
      </c>
      <c r="E1286" s="5">
        <f>IF(O1286&gt;0,RANK(O1286,(N1286:P1286,Q1286:AE1286)),0)</f>
        <v>2</v>
      </c>
      <c r="F1286" s="5">
        <f t="shared" si="434"/>
        <v>0</v>
      </c>
      <c r="G1286" s="1">
        <f t="shared" si="435"/>
        <v>66</v>
      </c>
      <c r="H1286" s="2">
        <f t="shared" si="431"/>
        <v>8.7417218543046363E-2</v>
      </c>
      <c r="I1286" s="6"/>
      <c r="J1286" s="2">
        <f t="shared" si="436"/>
        <v>0.53377483443708607</v>
      </c>
      <c r="K1286" s="2">
        <f t="shared" si="437"/>
        <v>0.44635761589403972</v>
      </c>
      <c r="L1286" s="2">
        <f t="shared" si="438"/>
        <v>0</v>
      </c>
      <c r="M1286" s="2">
        <f t="shared" si="439"/>
        <v>1.9867549668874218E-2</v>
      </c>
      <c r="N1286" s="63">
        <v>403</v>
      </c>
      <c r="O1286" s="63">
        <v>337</v>
      </c>
      <c r="P1286" s="63"/>
      <c r="Q1286" s="8">
        <v>0</v>
      </c>
      <c r="R1286" s="8">
        <v>0</v>
      </c>
      <c r="S1286" s="8">
        <v>11</v>
      </c>
      <c r="U1286" s="63"/>
      <c r="V1286" s="63"/>
      <c r="W1286" s="63">
        <f t="shared" si="440"/>
        <v>4</v>
      </c>
      <c r="X1286" s="63"/>
      <c r="Y1286" s="63"/>
      <c r="Z1286" s="63"/>
      <c r="AA1286" s="63"/>
      <c r="AB1286" s="63"/>
      <c r="AN1286" t="str">
        <f t="shared" si="427"/>
        <v>Stoddard</v>
      </c>
      <c r="AO1286" t="s">
        <v>1471</v>
      </c>
      <c r="AP1286">
        <v>2</v>
      </c>
      <c r="AQ1286">
        <v>2</v>
      </c>
      <c r="AR1286" s="111">
        <v>33</v>
      </c>
      <c r="AS1286" s="113">
        <v>5</v>
      </c>
      <c r="AT1286" s="113">
        <v>80</v>
      </c>
      <c r="AU1286" s="117">
        <v>73700</v>
      </c>
      <c r="AV1286" s="117">
        <f t="shared" si="432"/>
        <v>33005</v>
      </c>
      <c r="AW1286" t="s">
        <v>1480</v>
      </c>
      <c r="AX1286">
        <f t="shared" si="441"/>
        <v>3373700</v>
      </c>
      <c r="BC1286">
        <v>53.01</v>
      </c>
      <c r="BD1286">
        <v>2.13</v>
      </c>
      <c r="BE1286">
        <v>50.88</v>
      </c>
      <c r="BH1286" s="123">
        <f t="shared" si="428"/>
        <v>0.53300000000000003</v>
      </c>
      <c r="BI1286" s="123">
        <f t="shared" si="429"/>
        <v>0</v>
      </c>
      <c r="BJ1286">
        <f t="shared" si="430"/>
        <v>0</v>
      </c>
      <c r="BM1286">
        <v>4</v>
      </c>
      <c r="BN1286">
        <v>0</v>
      </c>
    </row>
    <row r="1287" spans="1:66" hidden="1" outlineLevel="1">
      <c r="A1287" t="s">
        <v>2046</v>
      </c>
      <c r="B1287" s="8" t="s">
        <v>1808</v>
      </c>
      <c r="C1287" s="1">
        <f t="shared" si="433"/>
        <v>2485</v>
      </c>
      <c r="D1287" s="5">
        <f>IF(N1287&gt;0, RANK(N1287,(N1287:P1287,Q1287:AE1287)),0)</f>
        <v>1</v>
      </c>
      <c r="E1287" s="5">
        <f>IF(O1287&gt;0,RANK(O1287,(N1287:P1287,Q1287:AE1287)),0)</f>
        <v>2</v>
      </c>
      <c r="F1287" s="5">
        <f t="shared" si="434"/>
        <v>0</v>
      </c>
      <c r="G1287" s="1">
        <f t="shared" si="435"/>
        <v>21</v>
      </c>
      <c r="H1287" s="2">
        <f t="shared" si="431"/>
        <v>8.4507042253521118E-3</v>
      </c>
      <c r="I1287" s="6"/>
      <c r="J1287" s="2">
        <f t="shared" si="436"/>
        <v>0.49698189134808851</v>
      </c>
      <c r="K1287" s="2">
        <f t="shared" si="437"/>
        <v>0.48853118712273641</v>
      </c>
      <c r="L1287" s="2">
        <f t="shared" si="438"/>
        <v>0</v>
      </c>
      <c r="M1287" s="2">
        <f t="shared" si="439"/>
        <v>1.4486921529175023E-2</v>
      </c>
      <c r="N1287" s="63">
        <v>1235</v>
      </c>
      <c r="O1287" s="63">
        <v>1214</v>
      </c>
      <c r="P1287" s="63"/>
      <c r="Q1287" s="8">
        <v>28</v>
      </c>
      <c r="R1287" s="8">
        <v>1</v>
      </c>
      <c r="S1287" s="8">
        <v>2</v>
      </c>
      <c r="U1287" s="63"/>
      <c r="V1287" s="63"/>
      <c r="W1287" s="63">
        <f t="shared" si="440"/>
        <v>5</v>
      </c>
      <c r="X1287" s="63"/>
      <c r="Y1287" s="63"/>
      <c r="Z1287" s="63"/>
      <c r="AA1287" s="63"/>
      <c r="AB1287" s="63"/>
      <c r="AN1287" t="str">
        <f t="shared" si="427"/>
        <v>Strafford</v>
      </c>
      <c r="AO1287" t="s">
        <v>2046</v>
      </c>
      <c r="AP1287">
        <v>1</v>
      </c>
      <c r="AQ1287">
        <v>1</v>
      </c>
      <c r="AR1287" s="111">
        <v>33</v>
      </c>
      <c r="AS1287" s="113">
        <v>17</v>
      </c>
      <c r="AT1287" s="113">
        <v>65</v>
      </c>
      <c r="AU1287" s="117">
        <v>73860</v>
      </c>
      <c r="AV1287" s="117">
        <f t="shared" si="432"/>
        <v>33017</v>
      </c>
      <c r="AW1287" t="s">
        <v>1480</v>
      </c>
      <c r="AX1287">
        <f t="shared" si="441"/>
        <v>3373860</v>
      </c>
      <c r="BC1287">
        <v>51.42</v>
      </c>
      <c r="BD1287">
        <v>2.25</v>
      </c>
      <c r="BE1287">
        <v>49.17</v>
      </c>
      <c r="BH1287" s="123">
        <f t="shared" si="428"/>
        <v>0.496</v>
      </c>
      <c r="BI1287" s="123">
        <f t="shared" si="429"/>
        <v>0</v>
      </c>
      <c r="BJ1287">
        <f t="shared" si="430"/>
        <v>0</v>
      </c>
      <c r="BM1287">
        <v>3</v>
      </c>
      <c r="BN1287">
        <v>2</v>
      </c>
    </row>
    <row r="1288" spans="1:66" hidden="1" outlineLevel="1">
      <c r="A1288" t="s">
        <v>2855</v>
      </c>
      <c r="B1288" s="8" t="s">
        <v>1808</v>
      </c>
      <c r="C1288" s="1">
        <f t="shared" si="433"/>
        <v>275</v>
      </c>
      <c r="D1288" s="5">
        <f>IF(N1288&gt;0, RANK(N1288,(N1288:P1288,Q1288:AE1288)),0)</f>
        <v>1</v>
      </c>
      <c r="E1288" s="5">
        <f>IF(O1288&gt;0,RANK(O1288,(N1288:P1288,Q1288:AE1288)),0)</f>
        <v>2</v>
      </c>
      <c r="F1288" s="5">
        <f t="shared" si="434"/>
        <v>0</v>
      </c>
      <c r="G1288" s="1">
        <f t="shared" si="435"/>
        <v>62</v>
      </c>
      <c r="H1288" s="2">
        <f t="shared" si="431"/>
        <v>0.22545454545454546</v>
      </c>
      <c r="I1288" s="6"/>
      <c r="J1288" s="2">
        <f t="shared" si="436"/>
        <v>0.6072727272727273</v>
      </c>
      <c r="K1288" s="2">
        <f t="shared" si="437"/>
        <v>0.38181818181818183</v>
      </c>
      <c r="L1288" s="2">
        <f t="shared" si="438"/>
        <v>0</v>
      </c>
      <c r="M1288" s="2">
        <f t="shared" si="439"/>
        <v>1.0909090909090868E-2</v>
      </c>
      <c r="N1288" s="63">
        <v>167</v>
      </c>
      <c r="O1288" s="63">
        <v>105</v>
      </c>
      <c r="P1288" s="63"/>
      <c r="Q1288" s="8">
        <v>2</v>
      </c>
      <c r="R1288" s="8">
        <v>0</v>
      </c>
      <c r="S1288" s="8">
        <v>1</v>
      </c>
      <c r="U1288" s="63"/>
      <c r="V1288" s="63"/>
      <c r="W1288" s="63">
        <f t="shared" si="440"/>
        <v>0</v>
      </c>
      <c r="X1288" s="63"/>
      <c r="Y1288" s="63"/>
      <c r="Z1288" s="63"/>
      <c r="AA1288" s="63"/>
      <c r="AB1288" s="63"/>
      <c r="AN1288" t="str">
        <f t="shared" si="427"/>
        <v>Stratford</v>
      </c>
      <c r="AO1288" t="s">
        <v>445</v>
      </c>
      <c r="AP1288">
        <v>2</v>
      </c>
      <c r="AQ1288">
        <v>2</v>
      </c>
      <c r="AR1288" s="111">
        <v>33</v>
      </c>
      <c r="AS1288" s="113">
        <v>7</v>
      </c>
      <c r="AT1288" s="113">
        <v>195</v>
      </c>
      <c r="AU1288" s="117">
        <v>74180</v>
      </c>
      <c r="AV1288" s="117">
        <f t="shared" si="432"/>
        <v>33007</v>
      </c>
      <c r="AW1288" t="s">
        <v>1480</v>
      </c>
      <c r="AX1288">
        <f t="shared" si="441"/>
        <v>3374180</v>
      </c>
      <c r="BC1288">
        <v>80</v>
      </c>
      <c r="BD1288">
        <v>0.14000000000000001</v>
      </c>
      <c r="BE1288">
        <v>79.849999999999994</v>
      </c>
      <c r="BH1288" s="123">
        <f t="shared" si="428"/>
        <v>0.60699999999999998</v>
      </c>
      <c r="BI1288" s="123">
        <f t="shared" si="429"/>
        <v>0</v>
      </c>
      <c r="BJ1288">
        <f t="shared" si="430"/>
        <v>0</v>
      </c>
      <c r="BM1288">
        <v>0</v>
      </c>
      <c r="BN1288">
        <v>0</v>
      </c>
    </row>
    <row r="1289" spans="1:66" hidden="1" outlineLevel="1">
      <c r="A1289" t="s">
        <v>2824</v>
      </c>
      <c r="B1289" s="8" t="s">
        <v>1808</v>
      </c>
      <c r="C1289" s="1">
        <f t="shared" si="433"/>
        <v>4843</v>
      </c>
      <c r="D1289" s="5">
        <f>IF(N1289&gt;0, RANK(N1289,(N1289:P1289,Q1289:AE1289)),0)</f>
        <v>1</v>
      </c>
      <c r="E1289" s="5">
        <f>IF(O1289&gt;0,RANK(O1289,(N1289:P1289,Q1289:AE1289)),0)</f>
        <v>2</v>
      </c>
      <c r="F1289" s="5">
        <f t="shared" si="434"/>
        <v>0</v>
      </c>
      <c r="G1289" s="1">
        <f t="shared" si="435"/>
        <v>16</v>
      </c>
      <c r="H1289" s="2">
        <f t="shared" si="431"/>
        <v>3.303737352880446E-3</v>
      </c>
      <c r="I1289" s="6"/>
      <c r="J1289" s="2">
        <f t="shared" si="436"/>
        <v>0.49783192236217222</v>
      </c>
      <c r="K1289" s="2">
        <f t="shared" si="437"/>
        <v>0.49452818500929174</v>
      </c>
      <c r="L1289" s="2">
        <f t="shared" si="438"/>
        <v>0</v>
      </c>
      <c r="M1289" s="2">
        <f t="shared" si="439"/>
        <v>7.639892628536038E-3</v>
      </c>
      <c r="N1289" s="63">
        <v>2411</v>
      </c>
      <c r="O1289" s="63">
        <v>2395</v>
      </c>
      <c r="P1289" s="63"/>
      <c r="Q1289" s="8">
        <v>27</v>
      </c>
      <c r="R1289" s="8">
        <v>0</v>
      </c>
      <c r="S1289" s="8">
        <v>4</v>
      </c>
      <c r="U1289" s="63"/>
      <c r="V1289" s="63"/>
      <c r="W1289" s="63">
        <f t="shared" si="440"/>
        <v>6</v>
      </c>
      <c r="X1289" s="63"/>
      <c r="Y1289" s="63"/>
      <c r="Z1289" s="63"/>
      <c r="AA1289" s="63"/>
      <c r="AB1289" s="63"/>
      <c r="AN1289" t="str">
        <f t="shared" si="427"/>
        <v>Stratham</v>
      </c>
      <c r="AO1289" t="s">
        <v>2991</v>
      </c>
      <c r="AP1289">
        <v>1</v>
      </c>
      <c r="AQ1289">
        <v>1</v>
      </c>
      <c r="AR1289" s="111">
        <v>33</v>
      </c>
      <c r="AS1289" s="113">
        <v>15</v>
      </c>
      <c r="AT1289" s="113">
        <v>180</v>
      </c>
      <c r="AU1289" s="117">
        <v>74340</v>
      </c>
      <c r="AV1289" s="117">
        <f t="shared" si="432"/>
        <v>33015</v>
      </c>
      <c r="AW1289" t="s">
        <v>1480</v>
      </c>
      <c r="AX1289">
        <f t="shared" si="441"/>
        <v>3374340</v>
      </c>
      <c r="BC1289">
        <v>15.48</v>
      </c>
      <c r="BD1289">
        <v>0.37</v>
      </c>
      <c r="BE1289">
        <v>15.11</v>
      </c>
      <c r="BH1289" s="123">
        <f t="shared" si="428"/>
        <v>0.497</v>
      </c>
      <c r="BI1289" s="123">
        <f t="shared" si="429"/>
        <v>0</v>
      </c>
      <c r="BJ1289">
        <f t="shared" si="430"/>
        <v>0</v>
      </c>
      <c r="BM1289">
        <v>1</v>
      </c>
      <c r="BN1289">
        <v>5</v>
      </c>
    </row>
    <row r="1290" spans="1:66" hidden="1" outlineLevel="1">
      <c r="A1290" t="s">
        <v>3144</v>
      </c>
      <c r="B1290" s="8" t="s">
        <v>1808</v>
      </c>
      <c r="C1290" s="1">
        <f t="shared" si="433"/>
        <v>407</v>
      </c>
      <c r="D1290" s="5">
        <f>IF(N1290&gt;0, RANK(N1290,(N1290:P1290,Q1290:AE1290)),0)</f>
        <v>1</v>
      </c>
      <c r="E1290" s="5">
        <f>IF(O1290&gt;0,RANK(O1290,(N1290:P1290,Q1290:AE1290)),0)</f>
        <v>2</v>
      </c>
      <c r="F1290" s="5">
        <f t="shared" si="434"/>
        <v>0</v>
      </c>
      <c r="G1290" s="1">
        <f t="shared" si="435"/>
        <v>95</v>
      </c>
      <c r="H1290" s="2">
        <f t="shared" si="431"/>
        <v>0.2334152334152334</v>
      </c>
      <c r="I1290" s="6"/>
      <c r="J1290" s="2">
        <f t="shared" si="436"/>
        <v>0.60933660933660938</v>
      </c>
      <c r="K1290" s="2">
        <f t="shared" si="437"/>
        <v>0.37592137592137592</v>
      </c>
      <c r="L1290" s="2">
        <f t="shared" si="438"/>
        <v>0</v>
      </c>
      <c r="M1290" s="2">
        <f t="shared" si="439"/>
        <v>1.4742014742014697E-2</v>
      </c>
      <c r="N1290" s="63">
        <v>248</v>
      </c>
      <c r="O1290" s="63">
        <v>153</v>
      </c>
      <c r="P1290" s="63"/>
      <c r="Q1290" s="8">
        <v>4</v>
      </c>
      <c r="R1290" s="8">
        <v>0</v>
      </c>
      <c r="S1290" s="8">
        <v>0</v>
      </c>
      <c r="U1290" s="63"/>
      <c r="V1290" s="63"/>
      <c r="W1290" s="63">
        <f t="shared" si="440"/>
        <v>2</v>
      </c>
      <c r="X1290" s="63"/>
      <c r="Y1290" s="63"/>
      <c r="Z1290" s="63"/>
      <c r="AA1290" s="63"/>
      <c r="AB1290" s="63"/>
      <c r="AN1290" t="str">
        <f t="shared" si="427"/>
        <v>Sugar Hill</v>
      </c>
      <c r="AO1290" t="s">
        <v>2273</v>
      </c>
      <c r="AP1290">
        <v>2</v>
      </c>
      <c r="AQ1290">
        <v>2</v>
      </c>
      <c r="AR1290" s="111">
        <v>33</v>
      </c>
      <c r="AS1290" s="113">
        <v>9</v>
      </c>
      <c r="AT1290" s="113">
        <v>167</v>
      </c>
      <c r="AU1290" s="117">
        <v>74740</v>
      </c>
      <c r="AV1290" s="117">
        <f t="shared" si="432"/>
        <v>33009</v>
      </c>
      <c r="AW1290" t="s">
        <v>1480</v>
      </c>
      <c r="AX1290">
        <f t="shared" si="441"/>
        <v>3374740</v>
      </c>
      <c r="BC1290">
        <v>17.23</v>
      </c>
      <c r="BD1290">
        <v>0.11</v>
      </c>
      <c r="BE1290">
        <v>17.11</v>
      </c>
      <c r="BH1290" s="123">
        <f t="shared" si="428"/>
        <v>0.60899999999999999</v>
      </c>
      <c r="BI1290" s="123">
        <f t="shared" si="429"/>
        <v>0</v>
      </c>
      <c r="BJ1290">
        <f t="shared" si="430"/>
        <v>0</v>
      </c>
      <c r="BM1290">
        <v>1</v>
      </c>
      <c r="BN1290">
        <v>1</v>
      </c>
    </row>
    <row r="1291" spans="1:66" hidden="1" outlineLevel="1">
      <c r="A1291" t="s">
        <v>1048</v>
      </c>
      <c r="B1291" s="8" t="s">
        <v>1808</v>
      </c>
      <c r="C1291" s="1">
        <f t="shared" si="433"/>
        <v>377</v>
      </c>
      <c r="D1291" s="5">
        <f>IF(N1291&gt;0, RANK(N1291,(N1291:P1291,Q1291:AE1291)),0)</f>
        <v>1</v>
      </c>
      <c r="E1291" s="5">
        <f>IF(O1291&gt;0,RANK(O1291,(N1291:P1291,Q1291:AE1291)),0)</f>
        <v>2</v>
      </c>
      <c r="F1291" s="5">
        <f t="shared" si="434"/>
        <v>0</v>
      </c>
      <c r="G1291" s="1">
        <f t="shared" si="435"/>
        <v>73</v>
      </c>
      <c r="H1291" s="2">
        <f t="shared" si="431"/>
        <v>0.19363395225464192</v>
      </c>
      <c r="I1291" s="6"/>
      <c r="J1291" s="2">
        <f t="shared" si="436"/>
        <v>0.58620689655172409</v>
      </c>
      <c r="K1291" s="2">
        <f t="shared" si="437"/>
        <v>0.39257294429708223</v>
      </c>
      <c r="L1291" s="2">
        <f t="shared" si="438"/>
        <v>0</v>
      </c>
      <c r="M1291" s="2">
        <f t="shared" si="439"/>
        <v>2.1220159151193685E-2</v>
      </c>
      <c r="N1291" s="63">
        <v>221</v>
      </c>
      <c r="O1291" s="63">
        <v>148</v>
      </c>
      <c r="P1291" s="63"/>
      <c r="Q1291" s="8">
        <v>6</v>
      </c>
      <c r="R1291" s="8">
        <v>0</v>
      </c>
      <c r="S1291" s="8">
        <v>2</v>
      </c>
      <c r="U1291" s="63"/>
      <c r="V1291" s="63"/>
      <c r="W1291" s="63">
        <f t="shared" si="440"/>
        <v>0</v>
      </c>
      <c r="X1291" s="63"/>
      <c r="Y1291" s="63"/>
      <c r="Z1291" s="63"/>
      <c r="AA1291" s="63"/>
      <c r="AB1291" s="63"/>
      <c r="AN1291" t="str">
        <f t="shared" si="427"/>
        <v>Sullivan</v>
      </c>
      <c r="AO1291" t="s">
        <v>1471</v>
      </c>
      <c r="AP1291">
        <v>2</v>
      </c>
      <c r="AQ1291">
        <v>2</v>
      </c>
      <c r="AR1291" s="111">
        <v>33</v>
      </c>
      <c r="AS1291" s="113">
        <v>5</v>
      </c>
      <c r="AT1291" s="113">
        <v>85</v>
      </c>
      <c r="AU1291" s="117">
        <v>74900</v>
      </c>
      <c r="AV1291" s="117">
        <f t="shared" si="432"/>
        <v>33005</v>
      </c>
      <c r="AW1291" t="s">
        <v>1480</v>
      </c>
      <c r="AX1291">
        <f t="shared" si="441"/>
        <v>3374900</v>
      </c>
      <c r="BC1291">
        <v>18.7</v>
      </c>
      <c r="BD1291">
        <v>0.19</v>
      </c>
      <c r="BE1291">
        <v>18.510000000000002</v>
      </c>
      <c r="BH1291" s="123">
        <f t="shared" si="428"/>
        <v>0.58599999999999997</v>
      </c>
      <c r="BI1291" s="123">
        <f t="shared" si="429"/>
        <v>0</v>
      </c>
      <c r="BJ1291">
        <f t="shared" si="430"/>
        <v>0</v>
      </c>
      <c r="BM1291">
        <v>0</v>
      </c>
      <c r="BN1291">
        <v>0</v>
      </c>
    </row>
    <row r="1292" spans="1:66" hidden="1" outlineLevel="1">
      <c r="A1292" t="s">
        <v>2278</v>
      </c>
      <c r="B1292" s="8" t="s">
        <v>1808</v>
      </c>
      <c r="C1292" s="1">
        <f t="shared" si="433"/>
        <v>2032</v>
      </c>
      <c r="D1292" s="5">
        <f>IF(N1292&gt;0, RANK(N1292,(N1292:P1292,Q1292:AE1292)),0)</f>
        <v>2</v>
      </c>
      <c r="E1292" s="5">
        <f>IF(O1292&gt;0,RANK(O1292,(N1292:P1292,Q1292:AE1292)),0)</f>
        <v>1</v>
      </c>
      <c r="F1292" s="5">
        <f t="shared" si="434"/>
        <v>0</v>
      </c>
      <c r="G1292" s="1">
        <f t="shared" si="435"/>
        <v>159</v>
      </c>
      <c r="H1292" s="2">
        <f t="shared" si="431"/>
        <v>7.8248031496062992E-2</v>
      </c>
      <c r="I1292" s="6"/>
      <c r="J1292" s="2">
        <f t="shared" si="436"/>
        <v>0.45078740157480313</v>
      </c>
      <c r="K1292" s="2">
        <f t="shared" si="437"/>
        <v>0.52903543307086609</v>
      </c>
      <c r="L1292" s="2">
        <f t="shared" si="438"/>
        <v>0</v>
      </c>
      <c r="M1292" s="2">
        <f t="shared" si="439"/>
        <v>2.0177165354330784E-2</v>
      </c>
      <c r="N1292" s="63">
        <v>916</v>
      </c>
      <c r="O1292" s="63">
        <v>1075</v>
      </c>
      <c r="P1292" s="63"/>
      <c r="Q1292" s="8">
        <v>25</v>
      </c>
      <c r="R1292" s="8">
        <v>3</v>
      </c>
      <c r="S1292" s="8">
        <v>2</v>
      </c>
      <c r="U1292" s="63"/>
      <c r="V1292" s="63"/>
      <c r="W1292" s="63">
        <f t="shared" si="440"/>
        <v>11</v>
      </c>
      <c r="X1292" s="63"/>
      <c r="Y1292" s="63"/>
      <c r="Z1292" s="63"/>
      <c r="AA1292" s="63"/>
      <c r="AB1292" s="63"/>
      <c r="AN1292" t="str">
        <f t="shared" si="427"/>
        <v>Sunapee</v>
      </c>
      <c r="AO1292" t="s">
        <v>1048</v>
      </c>
      <c r="AP1292">
        <v>2</v>
      </c>
      <c r="AQ1292">
        <v>2</v>
      </c>
      <c r="AR1292" s="111">
        <v>33</v>
      </c>
      <c r="AS1292" s="113">
        <v>19</v>
      </c>
      <c r="AT1292" s="113">
        <v>65</v>
      </c>
      <c r="AU1292" s="117">
        <v>75060</v>
      </c>
      <c r="AV1292" s="117">
        <f t="shared" si="432"/>
        <v>33019</v>
      </c>
      <c r="AW1292" t="s">
        <v>1480</v>
      </c>
      <c r="AX1292">
        <f t="shared" si="441"/>
        <v>3375060</v>
      </c>
      <c r="BC1292">
        <v>25.2</v>
      </c>
      <c r="BD1292">
        <v>4.08</v>
      </c>
      <c r="BE1292">
        <v>21.12</v>
      </c>
      <c r="BH1292" s="123">
        <f t="shared" si="428"/>
        <v>0</v>
      </c>
      <c r="BI1292" s="123">
        <f t="shared" si="429"/>
        <v>0.52900000000000003</v>
      </c>
      <c r="BJ1292">
        <f t="shared" si="430"/>
        <v>0</v>
      </c>
      <c r="BM1292">
        <v>3</v>
      </c>
      <c r="BN1292">
        <v>8</v>
      </c>
    </row>
    <row r="1293" spans="1:66" hidden="1" outlineLevel="1">
      <c r="A1293" t="s">
        <v>1477</v>
      </c>
      <c r="B1293" s="8" t="s">
        <v>1808</v>
      </c>
      <c r="C1293" s="1">
        <f t="shared" si="433"/>
        <v>498</v>
      </c>
      <c r="D1293" s="5">
        <f>IF(N1293&gt;0, RANK(N1293,(N1293:P1293,Q1293:AE1293)),0)</f>
        <v>1</v>
      </c>
      <c r="E1293" s="5">
        <f>IF(O1293&gt;0,RANK(O1293,(N1293:P1293,Q1293:AE1293)),0)</f>
        <v>2</v>
      </c>
      <c r="F1293" s="5">
        <f t="shared" si="434"/>
        <v>0</v>
      </c>
      <c r="G1293" s="1">
        <f t="shared" si="435"/>
        <v>51</v>
      </c>
      <c r="H1293" s="2">
        <f t="shared" si="431"/>
        <v>0.10240963855421686</v>
      </c>
      <c r="I1293" s="6"/>
      <c r="J1293" s="2">
        <f t="shared" si="436"/>
        <v>0.54216867469879515</v>
      </c>
      <c r="K1293" s="2">
        <f t="shared" si="437"/>
        <v>0.43975903614457829</v>
      </c>
      <c r="L1293" s="2">
        <f t="shared" si="438"/>
        <v>0</v>
      </c>
      <c r="M1293" s="2">
        <f t="shared" si="439"/>
        <v>1.8072289156626564E-2</v>
      </c>
      <c r="N1293" s="63">
        <v>270</v>
      </c>
      <c r="O1293" s="63">
        <v>219</v>
      </c>
      <c r="P1293" s="63"/>
      <c r="Q1293" s="8">
        <v>5</v>
      </c>
      <c r="R1293" s="8">
        <v>0</v>
      </c>
      <c r="S1293" s="8">
        <v>0</v>
      </c>
      <c r="U1293" s="63"/>
      <c r="V1293" s="63"/>
      <c r="W1293" s="63">
        <f t="shared" si="440"/>
        <v>4</v>
      </c>
      <c r="X1293" s="63"/>
      <c r="Y1293" s="63"/>
      <c r="Z1293" s="63"/>
      <c r="AA1293" s="63"/>
      <c r="AB1293" s="63"/>
      <c r="AN1293" t="str">
        <f t="shared" si="427"/>
        <v>Surry</v>
      </c>
      <c r="AO1293" t="s">
        <v>1471</v>
      </c>
      <c r="AP1293">
        <v>2</v>
      </c>
      <c r="AQ1293">
        <v>2</v>
      </c>
      <c r="AR1293" s="111">
        <v>33</v>
      </c>
      <c r="AS1293" s="113">
        <v>5</v>
      </c>
      <c r="AT1293" s="113">
        <v>90</v>
      </c>
      <c r="AU1293" s="117">
        <v>75300</v>
      </c>
      <c r="AV1293" s="117">
        <f t="shared" si="432"/>
        <v>33005</v>
      </c>
      <c r="AW1293" t="s">
        <v>1480</v>
      </c>
      <c r="AX1293">
        <f t="shared" si="441"/>
        <v>3375300</v>
      </c>
      <c r="BC1293">
        <v>15.89</v>
      </c>
      <c r="BD1293">
        <v>0.32</v>
      </c>
      <c r="BE1293">
        <v>15.58</v>
      </c>
      <c r="BH1293" s="123">
        <f t="shared" si="428"/>
        <v>0.54200000000000004</v>
      </c>
      <c r="BI1293" s="123">
        <f t="shared" si="429"/>
        <v>0</v>
      </c>
      <c r="BJ1293">
        <f t="shared" si="430"/>
        <v>0</v>
      </c>
      <c r="BM1293">
        <v>1</v>
      </c>
      <c r="BN1293">
        <v>3</v>
      </c>
    </row>
    <row r="1294" spans="1:66" hidden="1" outlineLevel="1">
      <c r="A1294" t="s">
        <v>645</v>
      </c>
      <c r="B1294" s="8" t="s">
        <v>1808</v>
      </c>
      <c r="C1294" s="1">
        <f t="shared" si="433"/>
        <v>1206</v>
      </c>
      <c r="D1294" s="5">
        <f>IF(N1294&gt;0, RANK(N1294,(N1294:P1294,Q1294:AE1294)),0)</f>
        <v>1</v>
      </c>
      <c r="E1294" s="5">
        <f>IF(O1294&gt;0,RANK(O1294,(N1294:P1294,Q1294:AE1294)),0)</f>
        <v>2</v>
      </c>
      <c r="F1294" s="5">
        <f t="shared" si="434"/>
        <v>0</v>
      </c>
      <c r="G1294" s="1">
        <f t="shared" si="435"/>
        <v>109</v>
      </c>
      <c r="H1294" s="2">
        <f t="shared" si="431"/>
        <v>9.038142620232173E-2</v>
      </c>
      <c r="I1294" s="6"/>
      <c r="J1294" s="2">
        <f t="shared" si="436"/>
        <v>0.54228855721393032</v>
      </c>
      <c r="K1294" s="2">
        <f t="shared" si="437"/>
        <v>0.45190713101160862</v>
      </c>
      <c r="L1294" s="2">
        <f t="shared" si="438"/>
        <v>0</v>
      </c>
      <c r="M1294" s="2">
        <f t="shared" si="439"/>
        <v>5.8043117744610573E-3</v>
      </c>
      <c r="N1294" s="63">
        <v>654</v>
      </c>
      <c r="O1294" s="63">
        <v>545</v>
      </c>
      <c r="P1294" s="63"/>
      <c r="Q1294" s="8">
        <v>7</v>
      </c>
      <c r="R1294" s="8">
        <v>0</v>
      </c>
      <c r="S1294" s="8">
        <v>0</v>
      </c>
      <c r="U1294" s="63"/>
      <c r="V1294" s="63"/>
      <c r="W1294" s="63">
        <f t="shared" si="440"/>
        <v>0</v>
      </c>
      <c r="X1294" s="63"/>
      <c r="Y1294" s="63"/>
      <c r="Z1294" s="63"/>
      <c r="AA1294" s="63"/>
      <c r="AB1294" s="63"/>
      <c r="AN1294" t="str">
        <f t="shared" si="427"/>
        <v>Sutton</v>
      </c>
      <c r="AO1294" t="s">
        <v>2509</v>
      </c>
      <c r="AP1294">
        <v>2</v>
      </c>
      <c r="AQ1294">
        <v>2</v>
      </c>
      <c r="AR1294" s="111">
        <v>33</v>
      </c>
      <c r="AS1294" s="113">
        <v>13</v>
      </c>
      <c r="AT1294" s="113">
        <v>120</v>
      </c>
      <c r="AU1294" s="117">
        <v>75460</v>
      </c>
      <c r="AV1294" s="117">
        <f t="shared" si="432"/>
        <v>33013</v>
      </c>
      <c r="AW1294" t="s">
        <v>1480</v>
      </c>
      <c r="AX1294">
        <f t="shared" si="441"/>
        <v>3375460</v>
      </c>
      <c r="BC1294">
        <v>43.14</v>
      </c>
      <c r="BD1294">
        <v>0.8</v>
      </c>
      <c r="BE1294">
        <v>42.34</v>
      </c>
      <c r="BH1294" s="123">
        <f t="shared" si="428"/>
        <v>0.54200000000000004</v>
      </c>
      <c r="BI1294" s="123">
        <f t="shared" si="429"/>
        <v>0</v>
      </c>
      <c r="BJ1294">
        <f t="shared" si="430"/>
        <v>0</v>
      </c>
      <c r="BM1294">
        <v>0</v>
      </c>
      <c r="BN1294">
        <v>0</v>
      </c>
    </row>
    <row r="1295" spans="1:66" hidden="1" outlineLevel="1">
      <c r="A1295" t="s">
        <v>3012</v>
      </c>
      <c r="B1295" s="8" t="s">
        <v>1808</v>
      </c>
      <c r="C1295" s="1">
        <f t="shared" si="433"/>
        <v>3674</v>
      </c>
      <c r="D1295" s="5">
        <f>IF(N1295&gt;0, RANK(N1295,(N1295:P1295,Q1295:AE1295)),0)</f>
        <v>1</v>
      </c>
      <c r="E1295" s="5">
        <f>IF(O1295&gt;0,RANK(O1295,(N1295:P1295,Q1295:AE1295)),0)</f>
        <v>2</v>
      </c>
      <c r="F1295" s="5">
        <f t="shared" si="434"/>
        <v>0</v>
      </c>
      <c r="G1295" s="1">
        <f t="shared" si="435"/>
        <v>636</v>
      </c>
      <c r="H1295" s="2">
        <f t="shared" si="431"/>
        <v>0.17310832879695154</v>
      </c>
      <c r="I1295" s="6"/>
      <c r="J1295" s="2">
        <f t="shared" si="436"/>
        <v>0.58056614044638</v>
      </c>
      <c r="K1295" s="2">
        <f t="shared" si="437"/>
        <v>0.4074578116494284</v>
      </c>
      <c r="L1295" s="2">
        <f t="shared" si="438"/>
        <v>0</v>
      </c>
      <c r="M1295" s="2">
        <f t="shared" si="439"/>
        <v>1.19760479041916E-2</v>
      </c>
      <c r="N1295" s="63">
        <v>2133</v>
      </c>
      <c r="O1295" s="63">
        <v>1497</v>
      </c>
      <c r="P1295" s="63"/>
      <c r="Q1295" s="8">
        <v>30</v>
      </c>
      <c r="R1295" s="8">
        <v>0</v>
      </c>
      <c r="S1295" s="8">
        <v>3</v>
      </c>
      <c r="U1295" s="63"/>
      <c r="V1295" s="63"/>
      <c r="W1295" s="63">
        <f t="shared" si="440"/>
        <v>11</v>
      </c>
      <c r="X1295" s="63"/>
      <c r="Y1295" s="63"/>
      <c r="Z1295" s="63"/>
      <c r="AA1295" s="63"/>
      <c r="AB1295" s="63"/>
      <c r="AN1295" t="str">
        <f t="shared" si="427"/>
        <v>Swanzey</v>
      </c>
      <c r="AO1295" t="s">
        <v>1471</v>
      </c>
      <c r="AP1295">
        <v>2</v>
      </c>
      <c r="AQ1295">
        <v>2</v>
      </c>
      <c r="AR1295" s="111">
        <v>33</v>
      </c>
      <c r="AS1295" s="113">
        <v>5</v>
      </c>
      <c r="AT1295" s="113">
        <v>95</v>
      </c>
      <c r="AU1295" s="117">
        <v>75700</v>
      </c>
      <c r="AV1295" s="117">
        <f t="shared" si="432"/>
        <v>33005</v>
      </c>
      <c r="AW1295" t="s">
        <v>1480</v>
      </c>
      <c r="AX1295">
        <f t="shared" si="441"/>
        <v>3375700</v>
      </c>
      <c r="BC1295">
        <v>45.35</v>
      </c>
      <c r="BD1295">
        <v>0.36</v>
      </c>
      <c r="BE1295">
        <v>44.99</v>
      </c>
      <c r="BH1295" s="123">
        <f t="shared" si="428"/>
        <v>0.57999999999999996</v>
      </c>
      <c r="BI1295" s="123">
        <f t="shared" si="429"/>
        <v>0</v>
      </c>
      <c r="BJ1295">
        <f t="shared" si="430"/>
        <v>0</v>
      </c>
      <c r="BM1295">
        <v>4</v>
      </c>
      <c r="BN1295">
        <v>7</v>
      </c>
    </row>
    <row r="1296" spans="1:66" hidden="1" outlineLevel="1">
      <c r="A1296" t="s">
        <v>2532</v>
      </c>
      <c r="B1296" s="8" t="s">
        <v>1808</v>
      </c>
      <c r="C1296" s="1">
        <f t="shared" si="433"/>
        <v>1583</v>
      </c>
      <c r="D1296" s="5">
        <f>IF(N1296&gt;0, RANK(N1296,(N1296:P1296,Q1296:AE1296)),0)</f>
        <v>1</v>
      </c>
      <c r="E1296" s="5">
        <f>IF(O1296&gt;0,RANK(O1296,(N1296:P1296,Q1296:AE1296)),0)</f>
        <v>2</v>
      </c>
      <c r="F1296" s="5">
        <f t="shared" si="434"/>
        <v>0</v>
      </c>
      <c r="G1296" s="1">
        <f t="shared" si="435"/>
        <v>125</v>
      </c>
      <c r="H1296" s="2">
        <f t="shared" si="431"/>
        <v>7.896399241945673E-2</v>
      </c>
      <c r="I1296" s="6"/>
      <c r="J1296" s="2">
        <f t="shared" si="436"/>
        <v>0.53253316487681612</v>
      </c>
      <c r="K1296" s="2">
        <f t="shared" si="437"/>
        <v>0.45356917245735945</v>
      </c>
      <c r="L1296" s="2">
        <f t="shared" si="438"/>
        <v>0</v>
      </c>
      <c r="M1296" s="2">
        <f t="shared" si="439"/>
        <v>1.3897662665824428E-2</v>
      </c>
      <c r="N1296" s="63">
        <v>843</v>
      </c>
      <c r="O1296" s="63">
        <v>718</v>
      </c>
      <c r="P1296" s="63"/>
      <c r="Q1296" s="8">
        <v>17</v>
      </c>
      <c r="R1296" s="8">
        <v>0</v>
      </c>
      <c r="S1296" s="8">
        <v>0</v>
      </c>
      <c r="U1296" s="63"/>
      <c r="V1296" s="63"/>
      <c r="W1296" s="63">
        <f t="shared" si="440"/>
        <v>5</v>
      </c>
      <c r="X1296" s="63"/>
      <c r="Y1296" s="63"/>
      <c r="Z1296" s="63"/>
      <c r="AA1296" s="63"/>
      <c r="AB1296" s="63"/>
      <c r="AN1296" t="str">
        <f t="shared" si="427"/>
        <v>Tamworth</v>
      </c>
      <c r="AO1296" t="s">
        <v>1684</v>
      </c>
      <c r="AP1296">
        <v>1</v>
      </c>
      <c r="AQ1296">
        <v>1</v>
      </c>
      <c r="AR1296" s="111">
        <v>33</v>
      </c>
      <c r="AS1296" s="113">
        <v>3</v>
      </c>
      <c r="AT1296" s="113">
        <v>80</v>
      </c>
      <c r="AU1296" s="117">
        <v>76100</v>
      </c>
      <c r="AV1296" s="117">
        <f t="shared" si="432"/>
        <v>33003</v>
      </c>
      <c r="AW1296" t="s">
        <v>1480</v>
      </c>
      <c r="AX1296">
        <f t="shared" si="441"/>
        <v>3376100</v>
      </c>
      <c r="BC1296">
        <v>60.75</v>
      </c>
      <c r="BD1296">
        <v>0.82</v>
      </c>
      <c r="BE1296">
        <v>59.93</v>
      </c>
      <c r="BH1296" s="123">
        <f t="shared" si="428"/>
        <v>0.53200000000000003</v>
      </c>
      <c r="BI1296" s="123">
        <f t="shared" si="429"/>
        <v>0</v>
      </c>
      <c r="BJ1296">
        <f t="shared" si="430"/>
        <v>0</v>
      </c>
      <c r="BM1296">
        <v>0</v>
      </c>
      <c r="BN1296">
        <v>5</v>
      </c>
    </row>
    <row r="1297" spans="1:66" hidden="1" outlineLevel="1">
      <c r="A1297" t="s">
        <v>3241</v>
      </c>
      <c r="B1297" s="8" t="s">
        <v>1808</v>
      </c>
      <c r="C1297" s="1">
        <f t="shared" si="433"/>
        <v>867</v>
      </c>
      <c r="D1297" s="5">
        <f>IF(N1297&gt;0, RANK(N1297,(N1297:P1297,Q1297:AE1297)),0)</f>
        <v>1</v>
      </c>
      <c r="E1297" s="5">
        <f>IF(O1297&gt;0,RANK(O1297,(N1297:P1297,Q1297:AE1297)),0)</f>
        <v>2</v>
      </c>
      <c r="F1297" s="5">
        <f t="shared" si="434"/>
        <v>0</v>
      </c>
      <c r="G1297" s="1">
        <f t="shared" si="435"/>
        <v>22</v>
      </c>
      <c r="H1297" s="2">
        <f t="shared" si="431"/>
        <v>2.5374855824682813E-2</v>
      </c>
      <c r="I1297" s="6"/>
      <c r="J1297" s="2">
        <f t="shared" si="436"/>
        <v>0.5017301038062284</v>
      </c>
      <c r="K1297" s="2">
        <f t="shared" si="437"/>
        <v>0.47635524798154555</v>
      </c>
      <c r="L1297" s="2">
        <f t="shared" si="438"/>
        <v>0</v>
      </c>
      <c r="M1297" s="2">
        <f t="shared" si="439"/>
        <v>2.1914648212226051E-2</v>
      </c>
      <c r="N1297" s="63">
        <v>435</v>
      </c>
      <c r="O1297" s="63">
        <v>413</v>
      </c>
      <c r="P1297" s="63"/>
      <c r="Q1297" s="8">
        <v>13</v>
      </c>
      <c r="R1297" s="8">
        <v>2</v>
      </c>
      <c r="S1297" s="8">
        <v>1</v>
      </c>
      <c r="U1297" s="63"/>
      <c r="V1297" s="63"/>
      <c r="W1297" s="63">
        <f t="shared" si="440"/>
        <v>3</v>
      </c>
      <c r="X1297" s="63"/>
      <c r="Y1297" s="63"/>
      <c r="Z1297" s="63"/>
      <c r="AA1297" s="63"/>
      <c r="AB1297" s="63"/>
      <c r="AN1297" t="str">
        <f t="shared" si="427"/>
        <v>Temple</v>
      </c>
      <c r="AO1297" t="s">
        <v>1169</v>
      </c>
      <c r="AP1297">
        <v>2</v>
      </c>
      <c r="AQ1297">
        <v>2</v>
      </c>
      <c r="AR1297" s="111">
        <v>33</v>
      </c>
      <c r="AS1297" s="113">
        <v>11</v>
      </c>
      <c r="AT1297" s="113">
        <v>140</v>
      </c>
      <c r="AU1297" s="117">
        <v>76260</v>
      </c>
      <c r="AV1297" s="117">
        <f t="shared" si="432"/>
        <v>33011</v>
      </c>
      <c r="AW1297" t="s">
        <v>1480</v>
      </c>
      <c r="AX1297">
        <f t="shared" si="441"/>
        <v>3376260</v>
      </c>
      <c r="BC1297">
        <v>23.46</v>
      </c>
      <c r="BD1297">
        <v>0.22</v>
      </c>
      <c r="BE1297">
        <v>23.24</v>
      </c>
      <c r="BH1297" s="123">
        <f t="shared" si="428"/>
        <v>0.501</v>
      </c>
      <c r="BI1297" s="123">
        <f t="shared" si="429"/>
        <v>0</v>
      </c>
      <c r="BJ1297">
        <f t="shared" si="430"/>
        <v>0</v>
      </c>
      <c r="BM1297">
        <v>0</v>
      </c>
      <c r="BN1297">
        <v>3</v>
      </c>
    </row>
    <row r="1298" spans="1:66" hidden="1" outlineLevel="1">
      <c r="A1298" t="s">
        <v>1308</v>
      </c>
      <c r="B1298" s="8" t="s">
        <v>1808</v>
      </c>
      <c r="C1298" s="1">
        <f t="shared" si="433"/>
        <v>1388</v>
      </c>
      <c r="D1298" s="5">
        <f>IF(N1298&gt;0, RANK(N1298,(N1298:P1298,Q1298:AE1298)),0)</f>
        <v>1</v>
      </c>
      <c r="E1298" s="5">
        <f>IF(O1298&gt;0,RANK(O1298,(N1298:P1298,Q1298:AE1298)),0)</f>
        <v>2</v>
      </c>
      <c r="F1298" s="5">
        <f t="shared" si="434"/>
        <v>0</v>
      </c>
      <c r="G1298" s="1">
        <f t="shared" si="435"/>
        <v>132</v>
      </c>
      <c r="H1298" s="2">
        <f t="shared" si="431"/>
        <v>9.5100864553314124E-2</v>
      </c>
      <c r="I1298" s="6"/>
      <c r="J1298" s="2">
        <f t="shared" si="436"/>
        <v>0.53530259365994237</v>
      </c>
      <c r="K1298" s="2">
        <f t="shared" si="437"/>
        <v>0.44020172910662825</v>
      </c>
      <c r="L1298" s="2">
        <f t="shared" si="438"/>
        <v>0</v>
      </c>
      <c r="M1298" s="2">
        <f t="shared" si="439"/>
        <v>2.449567723342938E-2</v>
      </c>
      <c r="N1298" s="63">
        <v>743</v>
      </c>
      <c r="O1298" s="63">
        <v>611</v>
      </c>
      <c r="P1298" s="63"/>
      <c r="Q1298" s="8">
        <v>23</v>
      </c>
      <c r="R1298" s="8">
        <v>0</v>
      </c>
      <c r="S1298" s="8">
        <v>1</v>
      </c>
      <c r="U1298" s="63"/>
      <c r="V1298" s="63"/>
      <c r="W1298" s="63">
        <f t="shared" si="440"/>
        <v>10</v>
      </c>
      <c r="X1298" s="63"/>
      <c r="Y1298" s="63"/>
      <c r="Z1298" s="63"/>
      <c r="AA1298" s="63"/>
      <c r="AB1298" s="63"/>
      <c r="AN1298" t="str">
        <f t="shared" ref="AN1298:AN1361" si="442">A1298</f>
        <v>Thornton</v>
      </c>
      <c r="AO1298" t="s">
        <v>2273</v>
      </c>
      <c r="AP1298">
        <v>2</v>
      </c>
      <c r="AQ1298">
        <v>2</v>
      </c>
      <c r="AR1298" s="111">
        <v>33</v>
      </c>
      <c r="AS1298" s="113">
        <v>9</v>
      </c>
      <c r="AT1298" s="113">
        <v>170</v>
      </c>
      <c r="AU1298" s="117">
        <v>76740</v>
      </c>
      <c r="AV1298" s="117">
        <f t="shared" si="432"/>
        <v>33009</v>
      </c>
      <c r="AW1298" t="s">
        <v>1480</v>
      </c>
      <c r="AX1298">
        <f t="shared" si="441"/>
        <v>3376740</v>
      </c>
      <c r="BC1298">
        <v>50.82</v>
      </c>
      <c r="BD1298">
        <v>0.42</v>
      </c>
      <c r="BE1298">
        <v>50.4</v>
      </c>
      <c r="BH1298" s="123">
        <f t="shared" si="428"/>
        <v>0.53500000000000003</v>
      </c>
      <c r="BI1298" s="123">
        <f t="shared" si="429"/>
        <v>0</v>
      </c>
      <c r="BJ1298">
        <f t="shared" si="430"/>
        <v>0</v>
      </c>
      <c r="BM1298">
        <v>6</v>
      </c>
      <c r="BN1298">
        <v>4</v>
      </c>
    </row>
    <row r="1299" spans="1:66" hidden="1" outlineLevel="1">
      <c r="A1299" t="s">
        <v>2361</v>
      </c>
      <c r="B1299" s="8" t="s">
        <v>1808</v>
      </c>
      <c r="C1299" s="1">
        <f t="shared" si="433"/>
        <v>1889</v>
      </c>
      <c r="D1299" s="5">
        <f>IF(N1299&gt;0, RANK(N1299,(N1299:P1299,Q1299:AE1299)),0)</f>
        <v>1</v>
      </c>
      <c r="E1299" s="5">
        <f>IF(O1299&gt;0,RANK(O1299,(N1299:P1299,Q1299:AE1299)),0)</f>
        <v>2</v>
      </c>
      <c r="F1299" s="5">
        <f t="shared" si="434"/>
        <v>0</v>
      </c>
      <c r="G1299" s="1">
        <f t="shared" si="435"/>
        <v>144</v>
      </c>
      <c r="H1299" s="2">
        <f t="shared" si="431"/>
        <v>7.6230809952355746E-2</v>
      </c>
      <c r="I1299" s="6"/>
      <c r="J1299" s="2">
        <f t="shared" si="436"/>
        <v>0.52779248279512969</v>
      </c>
      <c r="K1299" s="2">
        <f t="shared" si="437"/>
        <v>0.45156167284277393</v>
      </c>
      <c r="L1299" s="2">
        <f t="shared" si="438"/>
        <v>0</v>
      </c>
      <c r="M1299" s="2">
        <f t="shared" si="439"/>
        <v>2.0645844362096377E-2</v>
      </c>
      <c r="N1299" s="63">
        <v>997</v>
      </c>
      <c r="O1299" s="63">
        <v>853</v>
      </c>
      <c r="P1299" s="63"/>
      <c r="Q1299" s="8">
        <v>28</v>
      </c>
      <c r="R1299" s="8">
        <v>1</v>
      </c>
      <c r="S1299" s="8">
        <v>0</v>
      </c>
      <c r="U1299" s="63"/>
      <c r="V1299" s="63"/>
      <c r="W1299" s="63">
        <f t="shared" si="440"/>
        <v>10</v>
      </c>
      <c r="X1299" s="63"/>
      <c r="Y1299" s="63"/>
      <c r="Z1299" s="63"/>
      <c r="AA1299" s="63"/>
      <c r="AB1299" s="63"/>
      <c r="AN1299" t="str">
        <f t="shared" si="442"/>
        <v>Tilton</v>
      </c>
      <c r="AO1299" t="s">
        <v>1445</v>
      </c>
      <c r="AP1299">
        <v>1</v>
      </c>
      <c r="AQ1299">
        <v>1</v>
      </c>
      <c r="AR1299" s="111">
        <v>33</v>
      </c>
      <c r="AS1299" s="113">
        <v>1</v>
      </c>
      <c r="AT1299" s="113">
        <v>55</v>
      </c>
      <c r="AU1299" s="117">
        <v>77060</v>
      </c>
      <c r="AV1299" s="117">
        <f t="shared" si="432"/>
        <v>33001</v>
      </c>
      <c r="AW1299" t="s">
        <v>1480</v>
      </c>
      <c r="AX1299">
        <f t="shared" si="441"/>
        <v>3377060</v>
      </c>
      <c r="BC1299">
        <v>12.03</v>
      </c>
      <c r="BD1299">
        <v>0.57999999999999996</v>
      </c>
      <c r="BE1299">
        <v>11.44</v>
      </c>
      <c r="BH1299" s="123">
        <f t="shared" si="428"/>
        <v>0.52700000000000002</v>
      </c>
      <c r="BI1299" s="123">
        <f t="shared" si="429"/>
        <v>0</v>
      </c>
      <c r="BJ1299">
        <f t="shared" si="430"/>
        <v>0</v>
      </c>
      <c r="BM1299">
        <v>2</v>
      </c>
      <c r="BN1299">
        <v>8</v>
      </c>
    </row>
    <row r="1300" spans="1:66" hidden="1" outlineLevel="1">
      <c r="A1300" t="s">
        <v>100</v>
      </c>
      <c r="B1300" s="8" t="s">
        <v>1808</v>
      </c>
      <c r="C1300" s="1">
        <f t="shared" si="433"/>
        <v>1001</v>
      </c>
      <c r="D1300" s="5">
        <f>IF(N1300&gt;0, RANK(N1300,(N1300:P1300,Q1300:AE1300)),0)</f>
        <v>1</v>
      </c>
      <c r="E1300" s="5">
        <f>IF(O1300&gt;0,RANK(O1300,(N1300:P1300,Q1300:AE1300)),0)</f>
        <v>2</v>
      </c>
      <c r="F1300" s="5">
        <f t="shared" si="434"/>
        <v>0</v>
      </c>
      <c r="G1300" s="1">
        <f t="shared" si="435"/>
        <v>140</v>
      </c>
      <c r="H1300" s="2">
        <f t="shared" si="431"/>
        <v>0.13986013986013987</v>
      </c>
      <c r="I1300" s="6"/>
      <c r="J1300" s="2">
        <f t="shared" si="436"/>
        <v>0.55244755244755239</v>
      </c>
      <c r="K1300" s="2">
        <f t="shared" si="437"/>
        <v>0.41258741258741261</v>
      </c>
      <c r="L1300" s="2">
        <f t="shared" si="438"/>
        <v>0</v>
      </c>
      <c r="M1300" s="2">
        <f t="shared" si="439"/>
        <v>3.4965034965035002E-2</v>
      </c>
      <c r="N1300" s="63">
        <v>553</v>
      </c>
      <c r="O1300" s="63">
        <v>413</v>
      </c>
      <c r="P1300" s="63"/>
      <c r="Q1300" s="8">
        <v>24</v>
      </c>
      <c r="R1300" s="8">
        <v>0</v>
      </c>
      <c r="S1300" s="8">
        <v>2</v>
      </c>
      <c r="U1300" s="63"/>
      <c r="V1300" s="63"/>
      <c r="W1300" s="63">
        <f t="shared" si="440"/>
        <v>9</v>
      </c>
      <c r="X1300" s="63"/>
      <c r="Y1300" s="63"/>
      <c r="Z1300" s="63"/>
      <c r="AA1300" s="63"/>
      <c r="AB1300" s="63"/>
      <c r="AN1300" t="str">
        <f t="shared" si="442"/>
        <v>Troy</v>
      </c>
      <c r="AO1300" t="s">
        <v>1471</v>
      </c>
      <c r="AP1300">
        <v>2</v>
      </c>
      <c r="AQ1300">
        <v>2</v>
      </c>
      <c r="AR1300" s="111">
        <v>33</v>
      </c>
      <c r="AS1300" s="113">
        <v>5</v>
      </c>
      <c r="AT1300" s="113">
        <v>100</v>
      </c>
      <c r="AU1300" s="117">
        <v>77380</v>
      </c>
      <c r="AV1300" s="117">
        <f t="shared" si="432"/>
        <v>33005</v>
      </c>
      <c r="AW1300" t="s">
        <v>1480</v>
      </c>
      <c r="AX1300">
        <f t="shared" si="441"/>
        <v>3377380</v>
      </c>
      <c r="BC1300">
        <v>17.579999999999998</v>
      </c>
      <c r="BD1300">
        <v>0.16</v>
      </c>
      <c r="BE1300">
        <v>17.420000000000002</v>
      </c>
      <c r="BH1300" s="123">
        <f t="shared" si="428"/>
        <v>0.55200000000000005</v>
      </c>
      <c r="BI1300" s="123">
        <f t="shared" si="429"/>
        <v>0</v>
      </c>
      <c r="BJ1300">
        <f t="shared" si="430"/>
        <v>0</v>
      </c>
      <c r="BM1300">
        <v>1</v>
      </c>
      <c r="BN1300">
        <v>8</v>
      </c>
    </row>
    <row r="1301" spans="1:66" hidden="1" outlineLevel="1">
      <c r="A1301" t="s">
        <v>1390</v>
      </c>
      <c r="B1301" s="8" t="s">
        <v>1808</v>
      </c>
      <c r="C1301" s="1">
        <f t="shared" si="433"/>
        <v>1679</v>
      </c>
      <c r="D1301" s="5">
        <f>IF(N1301&gt;0, RANK(N1301,(N1301:P1301,Q1301:AE1301)),0)</f>
        <v>2</v>
      </c>
      <c r="E1301" s="5">
        <f>IF(O1301&gt;0,RANK(O1301,(N1301:P1301,Q1301:AE1301)),0)</f>
        <v>1</v>
      </c>
      <c r="F1301" s="5">
        <f t="shared" si="434"/>
        <v>0</v>
      </c>
      <c r="G1301" s="1">
        <f t="shared" si="435"/>
        <v>313</v>
      </c>
      <c r="H1301" s="2">
        <f t="shared" si="431"/>
        <v>0.18642048838594402</v>
      </c>
      <c r="I1301" s="6"/>
      <c r="J1301" s="2">
        <f t="shared" si="436"/>
        <v>0.39964264443120906</v>
      </c>
      <c r="K1301" s="2">
        <f t="shared" si="437"/>
        <v>0.58606313281715305</v>
      </c>
      <c r="L1301" s="2">
        <f t="shared" si="438"/>
        <v>0</v>
      </c>
      <c r="M1301" s="2">
        <f t="shared" si="439"/>
        <v>1.4294222751637831E-2</v>
      </c>
      <c r="N1301" s="63">
        <v>671</v>
      </c>
      <c r="O1301" s="63">
        <v>984</v>
      </c>
      <c r="P1301" s="63"/>
      <c r="Q1301" s="8">
        <v>13</v>
      </c>
      <c r="R1301" s="8">
        <v>0</v>
      </c>
      <c r="S1301" s="8">
        <v>0</v>
      </c>
      <c r="U1301" s="63"/>
      <c r="V1301" s="63"/>
      <c r="W1301" s="63">
        <f t="shared" si="440"/>
        <v>11</v>
      </c>
      <c r="X1301" s="63"/>
      <c r="Y1301" s="63"/>
      <c r="Z1301" s="63"/>
      <c r="AA1301" s="63"/>
      <c r="AB1301" s="63"/>
      <c r="AN1301" t="str">
        <f t="shared" si="442"/>
        <v>Tuftonboro</v>
      </c>
      <c r="AO1301" t="s">
        <v>1684</v>
      </c>
      <c r="AP1301">
        <v>1</v>
      </c>
      <c r="AQ1301">
        <v>1</v>
      </c>
      <c r="AR1301" s="111">
        <v>33</v>
      </c>
      <c r="AS1301" s="113">
        <v>3</v>
      </c>
      <c r="AT1301" s="113">
        <v>85</v>
      </c>
      <c r="AU1301" s="117">
        <v>77620</v>
      </c>
      <c r="AV1301" s="117">
        <f t="shared" si="432"/>
        <v>33003</v>
      </c>
      <c r="AW1301" t="s">
        <v>1480</v>
      </c>
      <c r="AX1301">
        <f t="shared" si="441"/>
        <v>3377620</v>
      </c>
      <c r="BC1301">
        <v>50.08</v>
      </c>
      <c r="BD1301">
        <v>8.94</v>
      </c>
      <c r="BE1301">
        <v>41.13</v>
      </c>
      <c r="BH1301" s="123">
        <f t="shared" si="428"/>
        <v>0</v>
      </c>
      <c r="BI1301" s="123">
        <f t="shared" si="429"/>
        <v>0.58599999999999997</v>
      </c>
      <c r="BJ1301">
        <f t="shared" si="430"/>
        <v>0</v>
      </c>
      <c r="BM1301">
        <v>2</v>
      </c>
      <c r="BN1301">
        <v>9</v>
      </c>
    </row>
    <row r="1302" spans="1:66" hidden="1" outlineLevel="1">
      <c r="A1302" t="s">
        <v>3141</v>
      </c>
      <c r="B1302" s="8" t="s">
        <v>1808</v>
      </c>
      <c r="C1302" s="1">
        <f t="shared" si="433"/>
        <v>796</v>
      </c>
      <c r="D1302" s="5">
        <f>IF(N1302&gt;0, RANK(N1302,(N1302:P1302,Q1302:AE1302)),0)</f>
        <v>1</v>
      </c>
      <c r="E1302" s="5">
        <f>IF(O1302&gt;0,RANK(O1302,(N1302:P1302,Q1302:AE1302)),0)</f>
        <v>2</v>
      </c>
      <c r="F1302" s="5">
        <f t="shared" si="434"/>
        <v>0</v>
      </c>
      <c r="G1302" s="1">
        <f t="shared" si="435"/>
        <v>65</v>
      </c>
      <c r="H1302" s="2">
        <f t="shared" si="431"/>
        <v>8.1658291457286439E-2</v>
      </c>
      <c r="I1302" s="6"/>
      <c r="J1302" s="2">
        <f t="shared" si="436"/>
        <v>0.53266331658291455</v>
      </c>
      <c r="K1302" s="2">
        <f t="shared" si="437"/>
        <v>0.45100502512562812</v>
      </c>
      <c r="L1302" s="2">
        <f t="shared" si="438"/>
        <v>0</v>
      </c>
      <c r="M1302" s="2">
        <f t="shared" si="439"/>
        <v>1.6331658291457329E-2</v>
      </c>
      <c r="N1302" s="63">
        <v>424</v>
      </c>
      <c r="O1302" s="63">
        <v>359</v>
      </c>
      <c r="P1302" s="63"/>
      <c r="Q1302" s="8">
        <v>10</v>
      </c>
      <c r="R1302" s="8">
        <v>0</v>
      </c>
      <c r="S1302" s="8">
        <v>1</v>
      </c>
      <c r="U1302" s="63"/>
      <c r="V1302" s="63"/>
      <c r="W1302" s="63">
        <f t="shared" si="440"/>
        <v>2</v>
      </c>
      <c r="X1302" s="63"/>
      <c r="Y1302" s="63"/>
      <c r="Z1302" s="63"/>
      <c r="AA1302" s="63"/>
      <c r="AB1302" s="63"/>
      <c r="AN1302" t="str">
        <f t="shared" si="442"/>
        <v>Unity</v>
      </c>
      <c r="AO1302" t="s">
        <v>1048</v>
      </c>
      <c r="AP1302">
        <v>2</v>
      </c>
      <c r="AQ1302">
        <v>2</v>
      </c>
      <c r="AR1302" s="111">
        <v>33</v>
      </c>
      <c r="AS1302" s="113">
        <v>19</v>
      </c>
      <c r="AT1302" s="113">
        <v>70</v>
      </c>
      <c r="AU1302" s="117">
        <v>77940</v>
      </c>
      <c r="AV1302" s="117">
        <f t="shared" si="432"/>
        <v>33019</v>
      </c>
      <c r="AW1302" t="s">
        <v>1480</v>
      </c>
      <c r="AX1302">
        <f t="shared" si="441"/>
        <v>3377940</v>
      </c>
      <c r="BC1302">
        <v>37.18</v>
      </c>
      <c r="BD1302">
        <v>0.24</v>
      </c>
      <c r="BE1302">
        <v>36.94</v>
      </c>
      <c r="BH1302" s="123">
        <f t="shared" si="428"/>
        <v>0.53200000000000003</v>
      </c>
      <c r="BI1302" s="123">
        <f t="shared" si="429"/>
        <v>0</v>
      </c>
      <c r="BJ1302">
        <f t="shared" si="430"/>
        <v>0</v>
      </c>
      <c r="BM1302">
        <v>2</v>
      </c>
      <c r="BN1302">
        <v>0</v>
      </c>
    </row>
    <row r="1303" spans="1:66" hidden="1" outlineLevel="1">
      <c r="A1303" t="s">
        <v>2624</v>
      </c>
      <c r="B1303" s="8" t="s">
        <v>1808</v>
      </c>
      <c r="C1303" s="1">
        <f t="shared" si="433"/>
        <v>2581</v>
      </c>
      <c r="D1303" s="5">
        <f>IF(N1303&gt;0, RANK(N1303,(N1303:P1303,Q1303:AE1303)),0)</f>
        <v>2</v>
      </c>
      <c r="E1303" s="5">
        <f>IF(O1303&gt;0,RANK(O1303,(N1303:P1303,Q1303:AE1303)),0)</f>
        <v>1</v>
      </c>
      <c r="F1303" s="5">
        <f t="shared" si="434"/>
        <v>0</v>
      </c>
      <c r="G1303" s="1">
        <f t="shared" si="435"/>
        <v>365</v>
      </c>
      <c r="H1303" s="2">
        <f t="shared" si="431"/>
        <v>0.1414180550174351</v>
      </c>
      <c r="I1303" s="6"/>
      <c r="J1303" s="2">
        <f t="shared" si="436"/>
        <v>0.41960480433940334</v>
      </c>
      <c r="K1303" s="2">
        <f t="shared" si="437"/>
        <v>0.56102285935683849</v>
      </c>
      <c r="L1303" s="2">
        <f t="shared" si="438"/>
        <v>0</v>
      </c>
      <c r="M1303" s="2">
        <f t="shared" si="439"/>
        <v>1.937233630375812E-2</v>
      </c>
      <c r="N1303" s="63">
        <v>1083</v>
      </c>
      <c r="O1303" s="63">
        <v>1448</v>
      </c>
      <c r="P1303" s="63"/>
      <c r="Q1303" s="8">
        <v>25</v>
      </c>
      <c r="R1303" s="8">
        <v>1</v>
      </c>
      <c r="S1303" s="8">
        <v>5</v>
      </c>
      <c r="U1303" s="63"/>
      <c r="V1303" s="63"/>
      <c r="W1303" s="63">
        <f t="shared" si="440"/>
        <v>19</v>
      </c>
      <c r="X1303" s="63"/>
      <c r="Y1303" s="63"/>
      <c r="Z1303" s="63"/>
      <c r="AA1303" s="63"/>
      <c r="AB1303" s="63"/>
      <c r="AN1303" t="str">
        <f t="shared" si="442"/>
        <v>Wakefield</v>
      </c>
      <c r="AO1303" t="s">
        <v>1684</v>
      </c>
      <c r="AP1303">
        <v>1</v>
      </c>
      <c r="AQ1303">
        <v>1</v>
      </c>
      <c r="AR1303" s="111">
        <v>33</v>
      </c>
      <c r="AS1303" s="113">
        <v>3</v>
      </c>
      <c r="AT1303" s="113">
        <v>90</v>
      </c>
      <c r="AU1303" s="117">
        <v>78180</v>
      </c>
      <c r="AV1303" s="117">
        <f t="shared" si="432"/>
        <v>33003</v>
      </c>
      <c r="AW1303" t="s">
        <v>1480</v>
      </c>
      <c r="AX1303">
        <f t="shared" si="441"/>
        <v>3378180</v>
      </c>
      <c r="BC1303">
        <v>44.65</v>
      </c>
      <c r="BD1303">
        <v>5.32</v>
      </c>
      <c r="BE1303">
        <v>39.32</v>
      </c>
      <c r="BH1303" s="123">
        <f t="shared" si="428"/>
        <v>0</v>
      </c>
      <c r="BI1303" s="123">
        <f t="shared" si="429"/>
        <v>0.56100000000000005</v>
      </c>
      <c r="BJ1303">
        <f t="shared" si="430"/>
        <v>0</v>
      </c>
      <c r="BM1303">
        <v>7</v>
      </c>
      <c r="BN1303">
        <v>12</v>
      </c>
    </row>
    <row r="1304" spans="1:66" hidden="1" outlineLevel="1">
      <c r="A1304" t="s">
        <v>2866</v>
      </c>
      <c r="B1304" s="8" t="s">
        <v>1808</v>
      </c>
      <c r="C1304" s="1">
        <f t="shared" si="433"/>
        <v>2114</v>
      </c>
      <c r="D1304" s="5">
        <f>IF(N1304&gt;0, RANK(N1304,(N1304:P1304,Q1304:AE1304)),0)</f>
        <v>1</v>
      </c>
      <c r="E1304" s="5">
        <f>IF(O1304&gt;0,RANK(O1304,(N1304:P1304,Q1304:AE1304)),0)</f>
        <v>2</v>
      </c>
      <c r="F1304" s="5">
        <f t="shared" si="434"/>
        <v>0</v>
      </c>
      <c r="G1304" s="1">
        <f t="shared" si="435"/>
        <v>491</v>
      </c>
      <c r="H1304" s="2">
        <f t="shared" si="431"/>
        <v>0.23226111636707664</v>
      </c>
      <c r="I1304" s="6"/>
      <c r="J1304" s="2">
        <f t="shared" si="436"/>
        <v>0.60737937559129607</v>
      </c>
      <c r="K1304" s="2">
        <f t="shared" si="437"/>
        <v>0.37511825922421949</v>
      </c>
      <c r="L1304" s="2">
        <f t="shared" si="438"/>
        <v>0</v>
      </c>
      <c r="M1304" s="2">
        <f t="shared" si="439"/>
        <v>1.7502365184484447E-2</v>
      </c>
      <c r="N1304" s="63">
        <v>1284</v>
      </c>
      <c r="O1304" s="63">
        <v>793</v>
      </c>
      <c r="P1304" s="63"/>
      <c r="Q1304" s="8">
        <v>27</v>
      </c>
      <c r="R1304" s="8">
        <v>2</v>
      </c>
      <c r="S1304" s="8">
        <v>3</v>
      </c>
      <c r="U1304" s="63"/>
      <c r="V1304" s="63"/>
      <c r="W1304" s="63">
        <f t="shared" si="440"/>
        <v>5</v>
      </c>
      <c r="X1304" s="63"/>
      <c r="Y1304" s="63"/>
      <c r="Z1304" s="63"/>
      <c r="AA1304" s="63"/>
      <c r="AB1304" s="63"/>
      <c r="AN1304" t="str">
        <f t="shared" si="442"/>
        <v>Walpole</v>
      </c>
      <c r="AO1304" t="s">
        <v>1471</v>
      </c>
      <c r="AP1304">
        <v>2</v>
      </c>
      <c r="AQ1304">
        <v>2</v>
      </c>
      <c r="AR1304" s="111">
        <v>33</v>
      </c>
      <c r="AS1304" s="113">
        <v>5</v>
      </c>
      <c r="AT1304" s="113">
        <v>105</v>
      </c>
      <c r="AU1304" s="117">
        <v>78420</v>
      </c>
      <c r="AV1304" s="117">
        <f t="shared" si="432"/>
        <v>33005</v>
      </c>
      <c r="AW1304" t="s">
        <v>1480</v>
      </c>
      <c r="AX1304">
        <f t="shared" si="441"/>
        <v>3378420</v>
      </c>
      <c r="BC1304">
        <v>36.64</v>
      </c>
      <c r="BD1304">
        <v>1.08</v>
      </c>
      <c r="BE1304">
        <v>35.57</v>
      </c>
      <c r="BH1304" s="123">
        <f t="shared" si="428"/>
        <v>0.60699999999999998</v>
      </c>
      <c r="BI1304" s="123">
        <f t="shared" si="429"/>
        <v>0</v>
      </c>
      <c r="BJ1304">
        <f t="shared" si="430"/>
        <v>0</v>
      </c>
      <c r="BM1304">
        <v>1</v>
      </c>
      <c r="BN1304">
        <v>4</v>
      </c>
    </row>
    <row r="1305" spans="1:66" hidden="1" outlineLevel="1">
      <c r="A1305" t="s">
        <v>2388</v>
      </c>
      <c r="B1305" s="8" t="s">
        <v>1808</v>
      </c>
      <c r="C1305" s="1">
        <f t="shared" si="433"/>
        <v>1664</v>
      </c>
      <c r="D1305" s="5">
        <f>IF(N1305&gt;0, RANK(N1305,(N1305:P1305,Q1305:AE1305)),0)</f>
        <v>1</v>
      </c>
      <c r="E1305" s="5">
        <f>IF(O1305&gt;0,RANK(O1305,(N1305:P1305,Q1305:AE1305)),0)</f>
        <v>2</v>
      </c>
      <c r="F1305" s="5">
        <f t="shared" si="434"/>
        <v>0</v>
      </c>
      <c r="G1305" s="1">
        <f t="shared" si="435"/>
        <v>244</v>
      </c>
      <c r="H1305" s="2">
        <f t="shared" si="431"/>
        <v>0.14663461538461539</v>
      </c>
      <c r="I1305" s="6"/>
      <c r="J1305" s="2">
        <f t="shared" si="436"/>
        <v>0.56370192307692313</v>
      </c>
      <c r="K1305" s="2">
        <f t="shared" si="437"/>
        <v>0.41706730769230771</v>
      </c>
      <c r="L1305" s="2">
        <f t="shared" si="438"/>
        <v>0</v>
      </c>
      <c r="M1305" s="2">
        <f t="shared" si="439"/>
        <v>1.9230769230769162E-2</v>
      </c>
      <c r="N1305" s="63">
        <v>938</v>
      </c>
      <c r="O1305" s="63">
        <v>694</v>
      </c>
      <c r="P1305" s="63"/>
      <c r="Q1305" s="8">
        <v>22</v>
      </c>
      <c r="R1305" s="8">
        <v>1</v>
      </c>
      <c r="S1305" s="8">
        <v>3</v>
      </c>
      <c r="U1305" s="63"/>
      <c r="V1305" s="63"/>
      <c r="W1305" s="63">
        <f t="shared" si="440"/>
        <v>6</v>
      </c>
      <c r="X1305" s="63"/>
      <c r="Y1305" s="63"/>
      <c r="Z1305" s="63"/>
      <c r="AA1305" s="63"/>
      <c r="AB1305" s="63"/>
      <c r="AN1305" t="str">
        <f t="shared" si="442"/>
        <v>Warner</v>
      </c>
      <c r="AO1305" t="s">
        <v>2509</v>
      </c>
      <c r="AP1305">
        <v>2</v>
      </c>
      <c r="AQ1305">
        <v>2</v>
      </c>
      <c r="AR1305" s="111">
        <v>33</v>
      </c>
      <c r="AS1305" s="113">
        <v>13</v>
      </c>
      <c r="AT1305" s="113">
        <v>125</v>
      </c>
      <c r="AU1305" s="117">
        <v>78580</v>
      </c>
      <c r="AV1305" s="117">
        <f t="shared" si="432"/>
        <v>33013</v>
      </c>
      <c r="AW1305" t="s">
        <v>1480</v>
      </c>
      <c r="AX1305">
        <f t="shared" si="441"/>
        <v>3378580</v>
      </c>
      <c r="BC1305">
        <v>55.9</v>
      </c>
      <c r="BD1305">
        <v>0.24</v>
      </c>
      <c r="BE1305">
        <v>55.65</v>
      </c>
      <c r="BH1305" s="123">
        <f t="shared" ref="BH1305:BH1369" si="443">IF(D1305=1,ROUNDDOWN(J1305,3),0)</f>
        <v>0.56299999999999994</v>
      </c>
      <c r="BI1305" s="123">
        <f t="shared" ref="BI1305:BI1369" si="444">IF(E1305=1,ROUNDDOWN(K1305,3),0)</f>
        <v>0</v>
      </c>
      <c r="BJ1305">
        <f t="shared" ref="BJ1305:BJ1369" si="445">IF(BH1305=BI1305,ROUNDDOWN(BI1305*10,0),0)</f>
        <v>0</v>
      </c>
      <c r="BM1305">
        <v>1</v>
      </c>
      <c r="BN1305">
        <v>5</v>
      </c>
    </row>
    <row r="1306" spans="1:66" hidden="1" outlineLevel="1">
      <c r="A1306" t="s">
        <v>425</v>
      </c>
      <c r="B1306" s="8" t="s">
        <v>1808</v>
      </c>
      <c r="C1306" s="1">
        <f t="shared" si="433"/>
        <v>456</v>
      </c>
      <c r="D1306" s="5">
        <f>IF(N1306&gt;0, RANK(N1306,(N1306:P1306,Q1306:AE1306)),0)</f>
        <v>1</v>
      </c>
      <c r="E1306" s="5">
        <f>IF(O1306&gt;0,RANK(O1306,(N1306:P1306,Q1306:AE1306)),0)</f>
        <v>2</v>
      </c>
      <c r="F1306" s="5">
        <f t="shared" si="434"/>
        <v>0</v>
      </c>
      <c r="G1306" s="1">
        <f t="shared" si="435"/>
        <v>27</v>
      </c>
      <c r="H1306" s="2">
        <f t="shared" si="431"/>
        <v>5.921052631578947E-2</v>
      </c>
      <c r="I1306" s="6"/>
      <c r="J1306" s="2">
        <f t="shared" si="436"/>
        <v>0.51096491228070173</v>
      </c>
      <c r="K1306" s="2">
        <f t="shared" si="437"/>
        <v>0.4517543859649123</v>
      </c>
      <c r="L1306" s="2">
        <f t="shared" si="438"/>
        <v>0</v>
      </c>
      <c r="M1306" s="2">
        <f t="shared" si="439"/>
        <v>3.728070175438597E-2</v>
      </c>
      <c r="N1306" s="63">
        <v>233</v>
      </c>
      <c r="O1306" s="63">
        <v>206</v>
      </c>
      <c r="P1306" s="63"/>
      <c r="Q1306" s="8">
        <v>7</v>
      </c>
      <c r="R1306" s="8">
        <v>0</v>
      </c>
      <c r="S1306" s="8">
        <v>0</v>
      </c>
      <c r="U1306" s="63"/>
      <c r="V1306" s="63"/>
      <c r="W1306" s="63">
        <f t="shared" si="440"/>
        <v>10</v>
      </c>
      <c r="X1306" s="63"/>
      <c r="Y1306" s="63"/>
      <c r="Z1306" s="63"/>
      <c r="AA1306" s="63"/>
      <c r="AB1306" s="63"/>
      <c r="AN1306" t="str">
        <f t="shared" si="442"/>
        <v>Warren</v>
      </c>
      <c r="AO1306" t="s">
        <v>2273</v>
      </c>
      <c r="AP1306">
        <v>2</v>
      </c>
      <c r="AQ1306">
        <v>2</v>
      </c>
      <c r="AR1306" s="111">
        <v>33</v>
      </c>
      <c r="AS1306" s="113">
        <v>9</v>
      </c>
      <c r="AT1306" s="113">
        <v>175</v>
      </c>
      <c r="AU1306" s="117">
        <v>78740</v>
      </c>
      <c r="AV1306" s="117">
        <f t="shared" si="432"/>
        <v>33009</v>
      </c>
      <c r="AW1306" t="s">
        <v>1480</v>
      </c>
      <c r="AX1306">
        <f t="shared" si="441"/>
        <v>3378740</v>
      </c>
      <c r="BC1306">
        <v>49.05</v>
      </c>
      <c r="BD1306">
        <v>0.39</v>
      </c>
      <c r="BE1306">
        <v>48.66</v>
      </c>
      <c r="BH1306" s="123">
        <f t="shared" si="443"/>
        <v>0.51</v>
      </c>
      <c r="BI1306" s="123">
        <f t="shared" si="444"/>
        <v>0</v>
      </c>
      <c r="BJ1306">
        <f t="shared" si="445"/>
        <v>0</v>
      </c>
      <c r="BM1306">
        <v>3</v>
      </c>
      <c r="BN1306">
        <v>7</v>
      </c>
    </row>
    <row r="1307" spans="1:66" hidden="1" outlineLevel="1">
      <c r="A1307" t="s">
        <v>699</v>
      </c>
      <c r="B1307" s="8" t="s">
        <v>1808</v>
      </c>
      <c r="C1307" s="1">
        <f t="shared" si="433"/>
        <v>614</v>
      </c>
      <c r="D1307" s="5">
        <f>IF(N1307&gt;0, RANK(N1307,(N1307:P1307,Q1307:AE1307)),0)</f>
        <v>2</v>
      </c>
      <c r="E1307" s="5">
        <f>IF(O1307&gt;0,RANK(O1307,(N1307:P1307,Q1307:AE1307)),0)</f>
        <v>1</v>
      </c>
      <c r="F1307" s="5">
        <f t="shared" si="434"/>
        <v>0</v>
      </c>
      <c r="G1307" s="1">
        <f t="shared" si="435"/>
        <v>29</v>
      </c>
      <c r="H1307" s="2">
        <f t="shared" si="431"/>
        <v>4.7231270358306189E-2</v>
      </c>
      <c r="I1307" s="6"/>
      <c r="J1307" s="2">
        <f t="shared" si="436"/>
        <v>0.46416938110749184</v>
      </c>
      <c r="K1307" s="2">
        <f t="shared" si="437"/>
        <v>0.51140065146579805</v>
      </c>
      <c r="L1307" s="2">
        <f t="shared" si="438"/>
        <v>0</v>
      </c>
      <c r="M1307" s="2">
        <f t="shared" si="439"/>
        <v>2.4429967426710109E-2</v>
      </c>
      <c r="N1307" s="63">
        <v>285</v>
      </c>
      <c r="O1307" s="63">
        <v>314</v>
      </c>
      <c r="P1307" s="63"/>
      <c r="Q1307" s="8">
        <v>9</v>
      </c>
      <c r="R1307" s="8">
        <v>0</v>
      </c>
      <c r="S1307" s="8">
        <v>0</v>
      </c>
      <c r="U1307" s="63"/>
      <c r="V1307" s="63"/>
      <c r="W1307" s="63">
        <f t="shared" si="440"/>
        <v>6</v>
      </c>
      <c r="X1307" s="63"/>
      <c r="Y1307" s="63"/>
      <c r="Z1307" s="63"/>
      <c r="AA1307" s="63"/>
      <c r="AB1307" s="63"/>
      <c r="AN1307" t="str">
        <f t="shared" si="442"/>
        <v>Washington</v>
      </c>
      <c r="AO1307" t="s">
        <v>1048</v>
      </c>
      <c r="AP1307">
        <v>2</v>
      </c>
      <c r="AQ1307">
        <v>2</v>
      </c>
      <c r="AR1307" s="111">
        <v>33</v>
      </c>
      <c r="AS1307" s="113">
        <v>19</v>
      </c>
      <c r="AT1307" s="113">
        <v>75</v>
      </c>
      <c r="AU1307" s="117">
        <v>78980</v>
      </c>
      <c r="AV1307" s="117">
        <f t="shared" si="432"/>
        <v>33019</v>
      </c>
      <c r="AW1307" t="s">
        <v>1480</v>
      </c>
      <c r="AX1307">
        <f t="shared" si="441"/>
        <v>3378980</v>
      </c>
      <c r="BC1307">
        <v>47.63</v>
      </c>
      <c r="BD1307">
        <v>2.2000000000000002</v>
      </c>
      <c r="BE1307">
        <v>45.43</v>
      </c>
      <c r="BH1307" s="123">
        <f t="shared" si="443"/>
        <v>0</v>
      </c>
      <c r="BI1307" s="123">
        <f t="shared" si="444"/>
        <v>0.51100000000000001</v>
      </c>
      <c r="BJ1307">
        <f t="shared" si="445"/>
        <v>0</v>
      </c>
      <c r="BM1307">
        <v>3</v>
      </c>
      <c r="BN1307">
        <v>3</v>
      </c>
    </row>
    <row r="1308" spans="1:66" hidden="1" outlineLevel="1">
      <c r="A1308" t="s">
        <v>2731</v>
      </c>
      <c r="B1308" s="8" t="s">
        <v>1808</v>
      </c>
      <c r="C1308" s="1">
        <f t="shared" si="433"/>
        <v>242</v>
      </c>
      <c r="D1308" s="5">
        <f>IF(N1308&gt;0, RANK(N1308,(N1308:P1308,Q1308:AE1308)),0)</f>
        <v>1</v>
      </c>
      <c r="E1308" s="5">
        <f>IF(O1308&gt;0,RANK(O1308,(N1308:P1308,Q1308:AE1308)),0)</f>
        <v>2</v>
      </c>
      <c r="F1308" s="5">
        <f t="shared" si="434"/>
        <v>0</v>
      </c>
      <c r="G1308" s="1">
        <f t="shared" si="435"/>
        <v>31</v>
      </c>
      <c r="H1308" s="2">
        <f t="shared" si="431"/>
        <v>0.128099173553719</v>
      </c>
      <c r="I1308" s="6"/>
      <c r="J1308" s="2">
        <f t="shared" si="436"/>
        <v>0.56198347107438018</v>
      </c>
      <c r="K1308" s="2">
        <f t="shared" si="437"/>
        <v>0.43388429752066116</v>
      </c>
      <c r="L1308" s="2">
        <f t="shared" si="438"/>
        <v>0</v>
      </c>
      <c r="M1308" s="2">
        <f t="shared" si="439"/>
        <v>4.1322314049586639E-3</v>
      </c>
      <c r="N1308" s="63">
        <v>136</v>
      </c>
      <c r="O1308" s="63">
        <v>105</v>
      </c>
      <c r="P1308" s="63"/>
      <c r="Q1308" s="8">
        <v>1</v>
      </c>
      <c r="R1308" s="8">
        <v>0</v>
      </c>
      <c r="S1308" s="8">
        <v>0</v>
      </c>
      <c r="U1308" s="63"/>
      <c r="V1308" s="63"/>
      <c r="W1308" s="63">
        <f t="shared" si="440"/>
        <v>0</v>
      </c>
      <c r="X1308" s="63"/>
      <c r="Y1308" s="63"/>
      <c r="Z1308" s="63"/>
      <c r="AA1308" s="63"/>
      <c r="AB1308" s="63"/>
      <c r="AN1308" t="str">
        <f t="shared" si="442"/>
        <v>Waterville Valley</v>
      </c>
      <c r="AO1308" t="s">
        <v>2273</v>
      </c>
      <c r="AP1308">
        <v>2</v>
      </c>
      <c r="AQ1308">
        <v>2</v>
      </c>
      <c r="AR1308" s="111">
        <v>33</v>
      </c>
      <c r="AS1308" s="113">
        <v>9</v>
      </c>
      <c r="AT1308" s="113">
        <v>181</v>
      </c>
      <c r="AU1308" s="117">
        <v>79380</v>
      </c>
      <c r="AV1308" s="117">
        <f t="shared" si="432"/>
        <v>33009</v>
      </c>
      <c r="AW1308" t="s">
        <v>1480</v>
      </c>
      <c r="AX1308">
        <f t="shared" si="441"/>
        <v>3379380</v>
      </c>
      <c r="BC1308">
        <v>64.92</v>
      </c>
      <c r="BD1308">
        <v>0.03</v>
      </c>
      <c r="BE1308">
        <v>64.89</v>
      </c>
      <c r="BH1308" s="123">
        <f t="shared" si="443"/>
        <v>0.56100000000000005</v>
      </c>
      <c r="BI1308" s="123">
        <f t="shared" si="444"/>
        <v>0</v>
      </c>
      <c r="BJ1308">
        <f t="shared" si="445"/>
        <v>0</v>
      </c>
      <c r="BM1308">
        <v>0</v>
      </c>
      <c r="BN1308">
        <v>0</v>
      </c>
    </row>
    <row r="1309" spans="1:66" hidden="1" outlineLevel="1">
      <c r="A1309" t="s">
        <v>2977</v>
      </c>
      <c r="B1309" s="8" t="s">
        <v>1808</v>
      </c>
      <c r="C1309" s="1">
        <f t="shared" si="433"/>
        <v>4787</v>
      </c>
      <c r="D1309" s="5">
        <f>IF(N1309&gt;0, RANK(N1309,(N1309:P1309,Q1309:AE1309)),0)</f>
        <v>2</v>
      </c>
      <c r="E1309" s="5">
        <f>IF(O1309&gt;0,RANK(O1309,(N1309:P1309,Q1309:AE1309)),0)</f>
        <v>1</v>
      </c>
      <c r="F1309" s="5">
        <f t="shared" si="434"/>
        <v>0</v>
      </c>
      <c r="G1309" s="1">
        <f t="shared" si="435"/>
        <v>487</v>
      </c>
      <c r="H1309" s="2">
        <f t="shared" si="431"/>
        <v>0.10173386254439105</v>
      </c>
      <c r="I1309" s="6"/>
      <c r="J1309" s="2">
        <f t="shared" si="436"/>
        <v>0.43973260914978063</v>
      </c>
      <c r="K1309" s="2">
        <f t="shared" si="437"/>
        <v>0.54146647169417172</v>
      </c>
      <c r="L1309" s="2">
        <f t="shared" si="438"/>
        <v>0</v>
      </c>
      <c r="M1309" s="2">
        <f t="shared" si="439"/>
        <v>1.8800919156047646E-2</v>
      </c>
      <c r="N1309" s="63">
        <v>2105</v>
      </c>
      <c r="O1309" s="63">
        <v>2592</v>
      </c>
      <c r="P1309" s="63"/>
      <c r="Q1309" s="8">
        <v>68</v>
      </c>
      <c r="R1309" s="8">
        <v>1</v>
      </c>
      <c r="S1309" s="8">
        <v>2</v>
      </c>
      <c r="U1309" s="63"/>
      <c r="V1309" s="63"/>
      <c r="W1309" s="63">
        <f t="shared" si="440"/>
        <v>19</v>
      </c>
      <c r="X1309" s="63"/>
      <c r="Y1309" s="63"/>
      <c r="Z1309" s="63"/>
      <c r="AA1309" s="63"/>
      <c r="AB1309" s="63"/>
      <c r="AN1309" t="str">
        <f t="shared" si="442"/>
        <v>Weare</v>
      </c>
      <c r="AO1309" t="s">
        <v>1169</v>
      </c>
      <c r="AP1309">
        <v>2</v>
      </c>
      <c r="AQ1309">
        <v>2</v>
      </c>
      <c r="AR1309" s="111">
        <v>33</v>
      </c>
      <c r="AS1309" s="113">
        <v>11</v>
      </c>
      <c r="AT1309" s="113">
        <v>145</v>
      </c>
      <c r="AU1309" s="117">
        <v>79780</v>
      </c>
      <c r="AV1309" s="117">
        <f t="shared" si="432"/>
        <v>33011</v>
      </c>
      <c r="AW1309" t="s">
        <v>1480</v>
      </c>
      <c r="AX1309">
        <f t="shared" si="441"/>
        <v>3379780</v>
      </c>
      <c r="BC1309">
        <v>59.89</v>
      </c>
      <c r="BD1309">
        <v>1.04</v>
      </c>
      <c r="BE1309">
        <v>58.85</v>
      </c>
      <c r="BH1309" s="123">
        <f t="shared" si="443"/>
        <v>0</v>
      </c>
      <c r="BI1309" s="123">
        <f t="shared" si="444"/>
        <v>0.54100000000000004</v>
      </c>
      <c r="BJ1309">
        <f t="shared" si="445"/>
        <v>0</v>
      </c>
      <c r="BM1309">
        <v>7</v>
      </c>
      <c r="BN1309">
        <v>12</v>
      </c>
    </row>
    <row r="1310" spans="1:66" hidden="1" outlineLevel="1">
      <c r="A1310" t="s">
        <v>704</v>
      </c>
      <c r="B1310" s="8" t="s">
        <v>1808</v>
      </c>
      <c r="C1310" s="1">
        <f t="shared" si="433"/>
        <v>1142</v>
      </c>
      <c r="D1310" s="5">
        <f>IF(N1310&gt;0, RANK(N1310,(N1310:P1310,Q1310:AE1310)),0)</f>
        <v>1</v>
      </c>
      <c r="E1310" s="5">
        <f>IF(O1310&gt;0,RANK(O1310,(N1310:P1310,Q1310:AE1310)),0)</f>
        <v>2</v>
      </c>
      <c r="F1310" s="5">
        <f t="shared" si="434"/>
        <v>0</v>
      </c>
      <c r="G1310" s="1">
        <f t="shared" si="435"/>
        <v>127</v>
      </c>
      <c r="H1310" s="2">
        <f t="shared" si="431"/>
        <v>0.11120840630472854</v>
      </c>
      <c r="I1310" s="6"/>
      <c r="J1310" s="2">
        <f t="shared" si="436"/>
        <v>0.54553415061295973</v>
      </c>
      <c r="K1310" s="2">
        <f t="shared" si="437"/>
        <v>0.43432574430823118</v>
      </c>
      <c r="L1310" s="2">
        <f t="shared" si="438"/>
        <v>0</v>
      </c>
      <c r="M1310" s="2">
        <f t="shared" si="439"/>
        <v>2.014010507880909E-2</v>
      </c>
      <c r="N1310" s="63">
        <v>623</v>
      </c>
      <c r="O1310" s="63">
        <v>496</v>
      </c>
      <c r="P1310" s="63"/>
      <c r="Q1310" s="8">
        <v>18</v>
      </c>
      <c r="R1310" s="8">
        <v>0</v>
      </c>
      <c r="S1310" s="8">
        <v>0</v>
      </c>
      <c r="U1310" s="63"/>
      <c r="V1310" s="63"/>
      <c r="W1310" s="63">
        <f t="shared" si="440"/>
        <v>5</v>
      </c>
      <c r="X1310" s="63"/>
      <c r="Y1310" s="63"/>
      <c r="Z1310" s="63"/>
      <c r="AA1310" s="63"/>
      <c r="AB1310" s="63"/>
      <c r="AN1310" t="str">
        <f t="shared" si="442"/>
        <v>Webster</v>
      </c>
      <c r="AO1310" t="s">
        <v>2509</v>
      </c>
      <c r="AP1310">
        <v>2</v>
      </c>
      <c r="AQ1310">
        <v>2</v>
      </c>
      <c r="AR1310" s="111">
        <v>33</v>
      </c>
      <c r="AS1310" s="113">
        <v>13</v>
      </c>
      <c r="AT1310" s="113">
        <v>130</v>
      </c>
      <c r="AU1310" s="117">
        <v>80020</v>
      </c>
      <c r="AV1310" s="117">
        <f t="shared" si="432"/>
        <v>33013</v>
      </c>
      <c r="AW1310" t="s">
        <v>1480</v>
      </c>
      <c r="AX1310">
        <f t="shared" si="441"/>
        <v>3380020</v>
      </c>
      <c r="BC1310">
        <v>28.56</v>
      </c>
      <c r="BD1310">
        <v>0.66</v>
      </c>
      <c r="BE1310">
        <v>27.9</v>
      </c>
      <c r="BH1310" s="123">
        <f t="shared" si="443"/>
        <v>0.54500000000000004</v>
      </c>
      <c r="BI1310" s="123">
        <f t="shared" si="444"/>
        <v>0</v>
      </c>
      <c r="BJ1310">
        <f t="shared" si="445"/>
        <v>0</v>
      </c>
      <c r="BM1310">
        <v>3</v>
      </c>
      <c r="BN1310">
        <v>2</v>
      </c>
    </row>
    <row r="1311" spans="1:66" hidden="1" outlineLevel="1">
      <c r="A1311" t="s">
        <v>1992</v>
      </c>
      <c r="B1311" s="8" t="s">
        <v>1808</v>
      </c>
      <c r="C1311" s="1">
        <f t="shared" si="433"/>
        <v>498</v>
      </c>
      <c r="D1311" s="5">
        <f>IF(N1311&gt;0, RANK(N1311,(N1311:P1311,Q1311:AE1311)),0)</f>
        <v>2</v>
      </c>
      <c r="E1311" s="5">
        <f>IF(O1311&gt;0,RANK(O1311,(N1311:P1311,Q1311:AE1311)),0)</f>
        <v>1</v>
      </c>
      <c r="F1311" s="5">
        <f t="shared" si="434"/>
        <v>0</v>
      </c>
      <c r="G1311" s="1">
        <f t="shared" si="435"/>
        <v>42</v>
      </c>
      <c r="H1311" s="2">
        <f t="shared" si="431"/>
        <v>8.4337349397590355E-2</v>
      </c>
      <c r="I1311" s="6"/>
      <c r="J1311" s="2">
        <f t="shared" si="436"/>
        <v>0.43775100401606426</v>
      </c>
      <c r="K1311" s="2">
        <f t="shared" si="437"/>
        <v>0.52208835341365467</v>
      </c>
      <c r="L1311" s="2">
        <f t="shared" si="438"/>
        <v>0</v>
      </c>
      <c r="M1311" s="2">
        <f t="shared" si="439"/>
        <v>4.0160642570281069E-2</v>
      </c>
      <c r="N1311" s="63">
        <v>218</v>
      </c>
      <c r="O1311" s="63">
        <v>260</v>
      </c>
      <c r="P1311" s="63"/>
      <c r="Q1311" s="8">
        <v>11</v>
      </c>
      <c r="R1311" s="8">
        <v>0</v>
      </c>
      <c r="S1311" s="8">
        <v>1</v>
      </c>
      <c r="U1311" s="63"/>
      <c r="V1311" s="63"/>
      <c r="W1311" s="63">
        <f t="shared" si="440"/>
        <v>8</v>
      </c>
      <c r="X1311" s="63"/>
      <c r="Y1311" s="63"/>
      <c r="Z1311" s="63"/>
      <c r="AA1311" s="63"/>
      <c r="AB1311" s="63"/>
      <c r="AN1311" t="str">
        <f t="shared" si="442"/>
        <v>Wentworth</v>
      </c>
      <c r="AO1311" t="s">
        <v>2273</v>
      </c>
      <c r="AP1311">
        <v>2</v>
      </c>
      <c r="AQ1311">
        <v>2</v>
      </c>
      <c r="AR1311" s="111">
        <v>33</v>
      </c>
      <c r="AS1311" s="113">
        <v>9</v>
      </c>
      <c r="AT1311" s="113">
        <v>185</v>
      </c>
      <c r="AU1311" s="117">
        <v>80500</v>
      </c>
      <c r="AV1311" s="117">
        <f t="shared" si="432"/>
        <v>33009</v>
      </c>
      <c r="AW1311" t="s">
        <v>1480</v>
      </c>
      <c r="AX1311">
        <f t="shared" si="441"/>
        <v>3380500</v>
      </c>
      <c r="BC1311">
        <v>41.94</v>
      </c>
      <c r="BD1311">
        <v>0.28000000000000003</v>
      </c>
      <c r="BE1311">
        <v>41.66</v>
      </c>
      <c r="BH1311" s="123">
        <f t="shared" si="443"/>
        <v>0</v>
      </c>
      <c r="BI1311" s="123">
        <f t="shared" si="444"/>
        <v>0.52200000000000002</v>
      </c>
      <c r="BJ1311">
        <f t="shared" si="445"/>
        <v>0</v>
      </c>
      <c r="BM1311">
        <v>4</v>
      </c>
      <c r="BN1311">
        <v>4</v>
      </c>
    </row>
    <row r="1312" spans="1:66" hidden="1" outlineLevel="1">
      <c r="A1312" t="s">
        <v>2929</v>
      </c>
      <c r="B1312" s="8" t="s">
        <v>1808</v>
      </c>
      <c r="C1312" s="1">
        <f t="shared" si="433"/>
        <v>20</v>
      </c>
      <c r="D1312" s="5">
        <f>IF(N1312&gt;0, RANK(N1312,(N1312:P1312,Q1312:AE1312)),0)</f>
        <v>2</v>
      </c>
      <c r="E1312" s="5">
        <f>IF(O1312&gt;0,RANK(O1312,(N1312:P1312,Q1312:AE1312)),0)</f>
        <v>1</v>
      </c>
      <c r="F1312" s="5">
        <f t="shared" si="434"/>
        <v>0</v>
      </c>
      <c r="G1312" s="1">
        <f t="shared" si="435"/>
        <v>5</v>
      </c>
      <c r="H1312" s="2">
        <f t="shared" si="431"/>
        <v>0.25</v>
      </c>
      <c r="I1312" s="6"/>
      <c r="J1312" s="2">
        <f t="shared" si="436"/>
        <v>0.35</v>
      </c>
      <c r="K1312" s="2">
        <f t="shared" si="437"/>
        <v>0.6</v>
      </c>
      <c r="L1312" s="2">
        <f t="shared" si="438"/>
        <v>0</v>
      </c>
      <c r="M1312" s="2">
        <f t="shared" si="439"/>
        <v>5.0000000000000044E-2</v>
      </c>
      <c r="N1312" s="63">
        <v>7</v>
      </c>
      <c r="O1312" s="63">
        <v>12</v>
      </c>
      <c r="P1312" s="63"/>
      <c r="Q1312" s="8">
        <v>1</v>
      </c>
      <c r="R1312" s="8">
        <v>0</v>
      </c>
      <c r="S1312" s="8">
        <v>0</v>
      </c>
      <c r="U1312" s="63"/>
      <c r="V1312" s="63"/>
      <c r="W1312" s="63">
        <f t="shared" si="440"/>
        <v>0</v>
      </c>
      <c r="X1312" s="63"/>
      <c r="Y1312" s="63"/>
      <c r="Z1312" s="63"/>
      <c r="AA1312" s="63"/>
      <c r="AB1312" s="63"/>
      <c r="AN1312" t="str">
        <f t="shared" si="442"/>
        <v>Wentworth's</v>
      </c>
      <c r="AO1312" t="s">
        <v>445</v>
      </c>
      <c r="AP1312">
        <v>2</v>
      </c>
      <c r="AQ1312">
        <v>2</v>
      </c>
      <c r="AR1312" s="111">
        <v>33</v>
      </c>
      <c r="AS1312" s="113">
        <v>7</v>
      </c>
      <c r="AT1312" s="113">
        <v>210</v>
      </c>
      <c r="AU1312" s="117">
        <v>80740</v>
      </c>
      <c r="AV1312" s="117">
        <f t="shared" si="432"/>
        <v>33007</v>
      </c>
      <c r="AW1312" t="s">
        <v>680</v>
      </c>
      <c r="AX1312">
        <f t="shared" si="441"/>
        <v>3380740</v>
      </c>
      <c r="BC1312">
        <v>19.47</v>
      </c>
      <c r="BD1312">
        <v>0.72</v>
      </c>
      <c r="BE1312">
        <v>18.760000000000002</v>
      </c>
      <c r="BH1312" s="123">
        <f t="shared" si="443"/>
        <v>0</v>
      </c>
      <c r="BI1312" s="123">
        <f t="shared" si="444"/>
        <v>0.6</v>
      </c>
      <c r="BJ1312">
        <f t="shared" si="445"/>
        <v>0</v>
      </c>
      <c r="BM1312">
        <v>0</v>
      </c>
      <c r="BN1312">
        <v>0</v>
      </c>
    </row>
    <row r="1313" spans="1:66" hidden="1" outlineLevel="1">
      <c r="A1313" t="s">
        <v>2773</v>
      </c>
      <c r="B1313" s="8" t="s">
        <v>1808</v>
      </c>
      <c r="C1313" s="1">
        <f t="shared" si="433"/>
        <v>1100</v>
      </c>
      <c r="D1313" s="5">
        <f>IF(N1313&gt;0, RANK(N1313,(N1313:P1313,Q1313:AE1313)),0)</f>
        <v>1</v>
      </c>
      <c r="E1313" s="5">
        <f>IF(O1313&gt;0,RANK(O1313,(N1313:P1313,Q1313:AE1313)),0)</f>
        <v>2</v>
      </c>
      <c r="F1313" s="5">
        <f t="shared" si="434"/>
        <v>0</v>
      </c>
      <c r="G1313" s="1">
        <f t="shared" si="435"/>
        <v>265</v>
      </c>
      <c r="H1313" s="2">
        <f t="shared" si="431"/>
        <v>0.24090909090909091</v>
      </c>
      <c r="I1313" s="6"/>
      <c r="J1313" s="2">
        <f t="shared" si="436"/>
        <v>0.61454545454545451</v>
      </c>
      <c r="K1313" s="2">
        <f t="shared" si="437"/>
        <v>0.37363636363636366</v>
      </c>
      <c r="L1313" s="2">
        <f t="shared" si="438"/>
        <v>0</v>
      </c>
      <c r="M1313" s="2">
        <f t="shared" si="439"/>
        <v>1.1818181818181839E-2</v>
      </c>
      <c r="N1313" s="63">
        <v>676</v>
      </c>
      <c r="O1313" s="63">
        <v>411</v>
      </c>
      <c r="P1313" s="63"/>
      <c r="Q1313" s="8">
        <v>8</v>
      </c>
      <c r="R1313" s="8">
        <v>1</v>
      </c>
      <c r="S1313" s="8">
        <v>1</v>
      </c>
      <c r="U1313" s="63"/>
      <c r="V1313" s="63"/>
      <c r="W1313" s="63">
        <f t="shared" si="440"/>
        <v>3</v>
      </c>
      <c r="X1313" s="63"/>
      <c r="Y1313" s="63"/>
      <c r="Z1313" s="63"/>
      <c r="AA1313" s="63"/>
      <c r="AB1313" s="63"/>
      <c r="AN1313" t="str">
        <f t="shared" si="442"/>
        <v>Westmoreland</v>
      </c>
      <c r="AO1313" t="s">
        <v>1471</v>
      </c>
      <c r="AP1313">
        <v>2</v>
      </c>
      <c r="AQ1313">
        <v>2</v>
      </c>
      <c r="AR1313" s="111">
        <v>33</v>
      </c>
      <c r="AS1313" s="113">
        <v>5</v>
      </c>
      <c r="AT1313" s="113">
        <v>110</v>
      </c>
      <c r="AU1313" s="117">
        <v>82660</v>
      </c>
      <c r="AV1313" s="117">
        <f t="shared" si="432"/>
        <v>33005</v>
      </c>
      <c r="AW1313" t="s">
        <v>1480</v>
      </c>
      <c r="AX1313">
        <f t="shared" si="441"/>
        <v>3382660</v>
      </c>
      <c r="BC1313">
        <v>36.880000000000003</v>
      </c>
      <c r="BD1313">
        <v>1</v>
      </c>
      <c r="BE1313">
        <v>35.880000000000003</v>
      </c>
      <c r="BH1313" s="123">
        <f t="shared" si="443"/>
        <v>0.61399999999999999</v>
      </c>
      <c r="BI1313" s="123">
        <f t="shared" si="444"/>
        <v>0</v>
      </c>
      <c r="BJ1313">
        <f t="shared" si="445"/>
        <v>0</v>
      </c>
      <c r="BM1313">
        <v>1</v>
      </c>
      <c r="BN1313">
        <v>2</v>
      </c>
    </row>
    <row r="1314" spans="1:66" hidden="1" outlineLevel="1">
      <c r="A1314" t="s">
        <v>938</v>
      </c>
      <c r="B1314" s="8" t="s">
        <v>1808</v>
      </c>
      <c r="C1314" s="1">
        <f t="shared" si="433"/>
        <v>1131</v>
      </c>
      <c r="D1314" s="5">
        <f>IF(N1314&gt;0, RANK(N1314,(N1314:P1314,Q1314:AE1314)),0)</f>
        <v>1</v>
      </c>
      <c r="E1314" s="5">
        <f>IF(O1314&gt;0,RANK(O1314,(N1314:P1314,Q1314:AE1314)),0)</f>
        <v>2</v>
      </c>
      <c r="F1314" s="5">
        <f t="shared" si="434"/>
        <v>0</v>
      </c>
      <c r="G1314" s="1">
        <f t="shared" si="435"/>
        <v>155</v>
      </c>
      <c r="H1314" s="2">
        <f t="shared" si="431"/>
        <v>0.13704686118479223</v>
      </c>
      <c r="I1314" s="6"/>
      <c r="J1314" s="2">
        <f t="shared" si="436"/>
        <v>0.55968169761273212</v>
      </c>
      <c r="K1314" s="2">
        <f t="shared" si="437"/>
        <v>0.42263483642793986</v>
      </c>
      <c r="L1314" s="2">
        <f t="shared" si="438"/>
        <v>0</v>
      </c>
      <c r="M1314" s="2">
        <f t="shared" si="439"/>
        <v>1.7683465959328015E-2</v>
      </c>
      <c r="N1314" s="63">
        <v>633</v>
      </c>
      <c r="O1314" s="63">
        <v>478</v>
      </c>
      <c r="P1314" s="63"/>
      <c r="Q1314" s="8">
        <v>18</v>
      </c>
      <c r="R1314" s="8">
        <v>2</v>
      </c>
      <c r="S1314" s="8">
        <v>0</v>
      </c>
      <c r="U1314" s="63"/>
      <c r="V1314" s="63"/>
      <c r="W1314" s="63">
        <f t="shared" si="440"/>
        <v>0</v>
      </c>
      <c r="X1314" s="63"/>
      <c r="Y1314" s="63"/>
      <c r="Z1314" s="63"/>
      <c r="AA1314" s="63"/>
      <c r="AB1314" s="63"/>
      <c r="AN1314" t="str">
        <f t="shared" si="442"/>
        <v>Whitefield</v>
      </c>
      <c r="AO1314" t="s">
        <v>445</v>
      </c>
      <c r="AP1314">
        <v>2</v>
      </c>
      <c r="AQ1314">
        <v>2</v>
      </c>
      <c r="AR1314" s="111">
        <v>33</v>
      </c>
      <c r="AS1314" s="113">
        <v>7</v>
      </c>
      <c r="AT1314" s="113">
        <v>215</v>
      </c>
      <c r="AU1314" s="117">
        <v>84420</v>
      </c>
      <c r="AV1314" s="117">
        <f t="shared" si="432"/>
        <v>33007</v>
      </c>
      <c r="AW1314" t="s">
        <v>1480</v>
      </c>
      <c r="AX1314">
        <f t="shared" si="441"/>
        <v>3384420</v>
      </c>
      <c r="BC1314">
        <v>34.68</v>
      </c>
      <c r="BD1314">
        <v>0.43</v>
      </c>
      <c r="BE1314">
        <v>34.25</v>
      </c>
      <c r="BH1314" s="123">
        <f t="shared" si="443"/>
        <v>0.55900000000000005</v>
      </c>
      <c r="BI1314" s="123">
        <f t="shared" si="444"/>
        <v>0</v>
      </c>
      <c r="BJ1314">
        <f t="shared" si="445"/>
        <v>0</v>
      </c>
      <c r="BM1314">
        <v>0</v>
      </c>
      <c r="BN1314">
        <v>0</v>
      </c>
    </row>
    <row r="1315" spans="1:66" hidden="1" outlineLevel="1">
      <c r="A1315" t="s">
        <v>3054</v>
      </c>
      <c r="B1315" s="8" t="s">
        <v>1808</v>
      </c>
      <c r="C1315" s="1">
        <f t="shared" si="433"/>
        <v>862</v>
      </c>
      <c r="D1315" s="5">
        <f>IF(N1315&gt;0, RANK(N1315,(N1315:P1315,Q1315:AE1315)),0)</f>
        <v>1</v>
      </c>
      <c r="E1315" s="5">
        <f>IF(O1315&gt;0,RANK(O1315,(N1315:P1315,Q1315:AE1315)),0)</f>
        <v>2</v>
      </c>
      <c r="F1315" s="5">
        <f t="shared" si="434"/>
        <v>0</v>
      </c>
      <c r="G1315" s="1">
        <f t="shared" si="435"/>
        <v>131</v>
      </c>
      <c r="H1315" s="2">
        <f t="shared" si="431"/>
        <v>0.1519721577726218</v>
      </c>
      <c r="I1315" s="6"/>
      <c r="J1315" s="2">
        <f t="shared" si="436"/>
        <v>0.57076566125290018</v>
      </c>
      <c r="K1315" s="2">
        <f t="shared" si="437"/>
        <v>0.41879350348027844</v>
      </c>
      <c r="L1315" s="2">
        <f t="shared" si="438"/>
        <v>0</v>
      </c>
      <c r="M1315" s="2">
        <f t="shared" si="439"/>
        <v>1.044083526682138E-2</v>
      </c>
      <c r="N1315" s="63">
        <v>492</v>
      </c>
      <c r="O1315" s="63">
        <v>361</v>
      </c>
      <c r="P1315" s="63"/>
      <c r="Q1315" s="8">
        <v>7</v>
      </c>
      <c r="R1315" s="8">
        <v>0</v>
      </c>
      <c r="S1315" s="8">
        <v>2</v>
      </c>
      <c r="U1315" s="63"/>
      <c r="V1315" s="63"/>
      <c r="W1315" s="63">
        <f t="shared" si="440"/>
        <v>0</v>
      </c>
      <c r="X1315" s="63"/>
      <c r="Y1315" s="63"/>
      <c r="Z1315" s="63"/>
      <c r="AA1315" s="63"/>
      <c r="AB1315" s="63"/>
      <c r="AN1315" t="str">
        <f t="shared" si="442"/>
        <v>Wilmot</v>
      </c>
      <c r="AO1315" t="s">
        <v>2509</v>
      </c>
      <c r="AP1315">
        <v>2</v>
      </c>
      <c r="AQ1315">
        <v>2</v>
      </c>
      <c r="AR1315" s="111">
        <v>33</v>
      </c>
      <c r="AS1315" s="113">
        <v>13</v>
      </c>
      <c r="AT1315" s="113">
        <v>135</v>
      </c>
      <c r="AU1315" s="117">
        <v>84900</v>
      </c>
      <c r="AV1315" s="117">
        <f t="shared" si="432"/>
        <v>33013</v>
      </c>
      <c r="AW1315" t="s">
        <v>1480</v>
      </c>
      <c r="AX1315">
        <f t="shared" si="441"/>
        <v>3384900</v>
      </c>
      <c r="BC1315">
        <v>29.75</v>
      </c>
      <c r="BD1315">
        <v>0.22</v>
      </c>
      <c r="BE1315">
        <v>29.54</v>
      </c>
      <c r="BH1315" s="123">
        <f t="shared" si="443"/>
        <v>0.56999999999999995</v>
      </c>
      <c r="BI1315" s="123">
        <f t="shared" si="444"/>
        <v>0</v>
      </c>
      <c r="BJ1315">
        <f t="shared" si="445"/>
        <v>0</v>
      </c>
      <c r="BM1315">
        <v>0</v>
      </c>
      <c r="BN1315">
        <v>0</v>
      </c>
    </row>
    <row r="1316" spans="1:66" hidden="1" outlineLevel="1">
      <c r="A1316" t="s">
        <v>2086</v>
      </c>
      <c r="B1316" s="8" t="s">
        <v>1808</v>
      </c>
      <c r="C1316" s="1">
        <f t="shared" si="433"/>
        <v>2205</v>
      </c>
      <c r="D1316" s="5">
        <f>IF(N1316&gt;0, RANK(N1316,(N1316:P1316,Q1316:AE1316)),0)</f>
        <v>1</v>
      </c>
      <c r="E1316" s="5">
        <f>IF(O1316&gt;0,RANK(O1316,(N1316:P1316,Q1316:AE1316)),0)</f>
        <v>2</v>
      </c>
      <c r="F1316" s="5">
        <f t="shared" si="434"/>
        <v>0</v>
      </c>
      <c r="G1316" s="1">
        <f t="shared" si="435"/>
        <v>115</v>
      </c>
      <c r="H1316" s="2">
        <f t="shared" ref="H1316:H1380" si="446">IF(C1316&gt;0,G1316/C1316,0)</f>
        <v>5.2154195011337869E-2</v>
      </c>
      <c r="I1316" s="6"/>
      <c r="J1316" s="2">
        <f t="shared" si="436"/>
        <v>0.5156462585034014</v>
      </c>
      <c r="K1316" s="2">
        <f t="shared" si="437"/>
        <v>0.46349206349206351</v>
      </c>
      <c r="L1316" s="2">
        <f t="shared" si="438"/>
        <v>0</v>
      </c>
      <c r="M1316" s="2">
        <f t="shared" si="439"/>
        <v>2.0861678004535089E-2</v>
      </c>
      <c r="N1316" s="63">
        <v>1137</v>
      </c>
      <c r="O1316" s="63">
        <v>1022</v>
      </c>
      <c r="P1316" s="63"/>
      <c r="Q1316" s="8">
        <v>43</v>
      </c>
      <c r="R1316" s="8">
        <v>0</v>
      </c>
      <c r="S1316" s="8">
        <v>3</v>
      </c>
      <c r="U1316" s="63"/>
      <c r="V1316" s="63"/>
      <c r="W1316" s="63">
        <f t="shared" si="440"/>
        <v>0</v>
      </c>
      <c r="X1316" s="63"/>
      <c r="Y1316" s="63"/>
      <c r="Z1316" s="63"/>
      <c r="AA1316" s="63"/>
      <c r="AB1316" s="63"/>
      <c r="AN1316" t="str">
        <f t="shared" si="442"/>
        <v>Wilton</v>
      </c>
      <c r="AO1316" t="s">
        <v>1169</v>
      </c>
      <c r="AP1316">
        <v>2</v>
      </c>
      <c r="AQ1316">
        <v>2</v>
      </c>
      <c r="AR1316" s="111">
        <v>33</v>
      </c>
      <c r="AS1316" s="113">
        <v>11</v>
      </c>
      <c r="AT1316" s="113">
        <v>150</v>
      </c>
      <c r="AU1316" s="117">
        <v>85220</v>
      </c>
      <c r="AV1316" s="117">
        <f t="shared" si="432"/>
        <v>33011</v>
      </c>
      <c r="AW1316" t="s">
        <v>1480</v>
      </c>
      <c r="AX1316">
        <f t="shared" si="441"/>
        <v>3385220</v>
      </c>
      <c r="BC1316">
        <v>25.85</v>
      </c>
      <c r="BD1316">
        <v>0.09</v>
      </c>
      <c r="BE1316">
        <v>25.76</v>
      </c>
      <c r="BH1316" s="123">
        <f t="shared" si="443"/>
        <v>0.51500000000000001</v>
      </c>
      <c r="BI1316" s="123">
        <f t="shared" si="444"/>
        <v>0</v>
      </c>
      <c r="BJ1316">
        <f t="shared" si="445"/>
        <v>0</v>
      </c>
      <c r="BM1316">
        <v>0</v>
      </c>
      <c r="BN1316">
        <v>0</v>
      </c>
    </row>
    <row r="1317" spans="1:66" hidden="1" outlineLevel="1">
      <c r="A1317" t="s">
        <v>900</v>
      </c>
      <c r="B1317" s="8" t="s">
        <v>1808</v>
      </c>
      <c r="C1317" s="1">
        <f t="shared" si="433"/>
        <v>1811</v>
      </c>
      <c r="D1317" s="5">
        <f>IF(N1317&gt;0, RANK(N1317,(N1317:P1317,Q1317:AE1317)),0)</f>
        <v>1</v>
      </c>
      <c r="E1317" s="5">
        <f>IF(O1317&gt;0,RANK(O1317,(N1317:P1317,Q1317:AE1317)),0)</f>
        <v>2</v>
      </c>
      <c r="F1317" s="5">
        <f t="shared" si="434"/>
        <v>0</v>
      </c>
      <c r="G1317" s="1">
        <f t="shared" si="435"/>
        <v>498</v>
      </c>
      <c r="H1317" s="2">
        <f t="shared" si="446"/>
        <v>0.27498619547211484</v>
      </c>
      <c r="I1317" s="6"/>
      <c r="J1317" s="2">
        <f t="shared" si="436"/>
        <v>0.62451684152401987</v>
      </c>
      <c r="K1317" s="2">
        <f t="shared" si="437"/>
        <v>0.34953064605190504</v>
      </c>
      <c r="L1317" s="2">
        <f t="shared" si="438"/>
        <v>0</v>
      </c>
      <c r="M1317" s="2">
        <f t="shared" si="439"/>
        <v>2.5952512424075092E-2</v>
      </c>
      <c r="N1317" s="63">
        <v>1131</v>
      </c>
      <c r="O1317" s="63">
        <v>633</v>
      </c>
      <c r="P1317" s="63"/>
      <c r="Q1317" s="8">
        <v>32</v>
      </c>
      <c r="R1317" s="8">
        <v>2</v>
      </c>
      <c r="S1317" s="8">
        <v>7</v>
      </c>
      <c r="U1317" s="63"/>
      <c r="V1317" s="63"/>
      <c r="W1317" s="63">
        <f t="shared" si="440"/>
        <v>6</v>
      </c>
      <c r="X1317" s="63"/>
      <c r="Y1317" s="63"/>
      <c r="Z1317" s="63"/>
      <c r="AA1317" s="63"/>
      <c r="AB1317" s="63"/>
      <c r="AN1317" t="str">
        <f t="shared" si="442"/>
        <v>Winchester</v>
      </c>
      <c r="AO1317" t="s">
        <v>1471</v>
      </c>
      <c r="AP1317">
        <v>2</v>
      </c>
      <c r="AQ1317">
        <v>2</v>
      </c>
      <c r="AR1317" s="111">
        <v>33</v>
      </c>
      <c r="AS1317" s="113">
        <v>5</v>
      </c>
      <c r="AT1317" s="113">
        <v>115</v>
      </c>
      <c r="AU1317" s="117">
        <v>85540</v>
      </c>
      <c r="AV1317" s="117">
        <f t="shared" si="432"/>
        <v>33005</v>
      </c>
      <c r="AW1317" t="s">
        <v>1480</v>
      </c>
      <c r="AX1317">
        <f t="shared" si="441"/>
        <v>3385540</v>
      </c>
      <c r="BC1317">
        <v>55.53</v>
      </c>
      <c r="BD1317">
        <v>0.59</v>
      </c>
      <c r="BE1317">
        <v>54.94</v>
      </c>
      <c r="BH1317" s="123">
        <f t="shared" si="443"/>
        <v>0.624</v>
      </c>
      <c r="BI1317" s="123">
        <f t="shared" si="444"/>
        <v>0</v>
      </c>
      <c r="BJ1317">
        <f t="shared" si="445"/>
        <v>0</v>
      </c>
      <c r="BM1317">
        <v>1</v>
      </c>
      <c r="BN1317">
        <v>5</v>
      </c>
    </row>
    <row r="1318" spans="1:66" hidden="1" outlineLevel="1">
      <c r="A1318" t="s">
        <v>2140</v>
      </c>
      <c r="B1318" s="8" t="s">
        <v>1808</v>
      </c>
      <c r="C1318" s="1">
        <f t="shared" si="433"/>
        <v>8284</v>
      </c>
      <c r="D1318" s="5">
        <f>IF(N1318&gt;0, RANK(N1318,(N1318:P1318,Q1318:AE1318)),0)</f>
        <v>2</v>
      </c>
      <c r="E1318" s="5">
        <f>IF(O1318&gt;0,RANK(O1318,(N1318:P1318,Q1318:AE1318)),0)</f>
        <v>1</v>
      </c>
      <c r="F1318" s="5">
        <f t="shared" si="434"/>
        <v>0</v>
      </c>
      <c r="G1318" s="1">
        <f t="shared" si="435"/>
        <v>2260</v>
      </c>
      <c r="H1318" s="2">
        <f t="shared" si="446"/>
        <v>0.27281506518590054</v>
      </c>
      <c r="I1318" s="6"/>
      <c r="J1318" s="2">
        <f t="shared" si="436"/>
        <v>0.3577981651376147</v>
      </c>
      <c r="K1318" s="2">
        <f t="shared" si="437"/>
        <v>0.63061323032351524</v>
      </c>
      <c r="L1318" s="2">
        <f t="shared" si="438"/>
        <v>0</v>
      </c>
      <c r="M1318" s="2">
        <f t="shared" si="439"/>
        <v>1.1588604538870007E-2</v>
      </c>
      <c r="N1318" s="63">
        <v>2964</v>
      </c>
      <c r="O1318" s="63">
        <v>5224</v>
      </c>
      <c r="P1318" s="63"/>
      <c r="Q1318" s="8">
        <v>75</v>
      </c>
      <c r="R1318" s="8">
        <v>3</v>
      </c>
      <c r="S1318" s="8">
        <v>3</v>
      </c>
      <c r="U1318" s="63"/>
      <c r="V1318" s="63"/>
      <c r="W1318" s="63">
        <f t="shared" si="440"/>
        <v>15</v>
      </c>
      <c r="X1318" s="63"/>
      <c r="Y1318" s="63"/>
      <c r="Z1318" s="63"/>
      <c r="AA1318" s="63"/>
      <c r="AB1318" s="63"/>
      <c r="AN1318" t="str">
        <f t="shared" si="442"/>
        <v>Windham</v>
      </c>
      <c r="AO1318" t="s">
        <v>2991</v>
      </c>
      <c r="AP1318">
        <v>2</v>
      </c>
      <c r="AQ1318">
        <v>2</v>
      </c>
      <c r="AR1318" s="111">
        <v>33</v>
      </c>
      <c r="AS1318" s="113">
        <v>15</v>
      </c>
      <c r="AT1318" s="113">
        <v>185</v>
      </c>
      <c r="AU1318" s="117">
        <v>85780</v>
      </c>
      <c r="AV1318" s="117">
        <f t="shared" si="432"/>
        <v>33015</v>
      </c>
      <c r="AW1318" t="s">
        <v>1480</v>
      </c>
      <c r="AX1318">
        <f t="shared" si="441"/>
        <v>3385780</v>
      </c>
      <c r="BC1318">
        <v>27.86</v>
      </c>
      <c r="BD1318">
        <v>1.06</v>
      </c>
      <c r="BE1318">
        <v>26.8</v>
      </c>
      <c r="BH1318" s="123">
        <f t="shared" si="443"/>
        <v>0</v>
      </c>
      <c r="BI1318" s="123">
        <f t="shared" si="444"/>
        <v>0.63</v>
      </c>
      <c r="BJ1318">
        <f t="shared" si="445"/>
        <v>0</v>
      </c>
      <c r="BM1318">
        <v>7</v>
      </c>
      <c r="BN1318">
        <v>8</v>
      </c>
    </row>
    <row r="1319" spans="1:66" hidden="1" outlineLevel="1">
      <c r="A1319" t="s">
        <v>2295</v>
      </c>
      <c r="B1319" s="8" t="s">
        <v>1808</v>
      </c>
      <c r="C1319" s="1">
        <f t="shared" si="433"/>
        <v>111</v>
      </c>
      <c r="D1319" s="5">
        <f>IF(N1319&gt;0, RANK(N1319,(N1319:P1319,Q1319:AE1319)),0)</f>
        <v>2</v>
      </c>
      <c r="E1319" s="5">
        <f>IF(O1319&gt;0,RANK(O1319,(N1319:P1319,Q1319:AE1319)),0)</f>
        <v>1</v>
      </c>
      <c r="F1319" s="5">
        <f t="shared" si="434"/>
        <v>0</v>
      </c>
      <c r="G1319" s="1">
        <f t="shared" si="435"/>
        <v>24</v>
      </c>
      <c r="H1319" s="2">
        <f t="shared" si="446"/>
        <v>0.21621621621621623</v>
      </c>
      <c r="I1319" s="6"/>
      <c r="J1319" s="2">
        <f t="shared" si="436"/>
        <v>0.3783783783783784</v>
      </c>
      <c r="K1319" s="2">
        <f t="shared" si="437"/>
        <v>0.59459459459459463</v>
      </c>
      <c r="L1319" s="2">
        <f t="shared" si="438"/>
        <v>0</v>
      </c>
      <c r="M1319" s="2">
        <f t="shared" si="439"/>
        <v>2.7027027027026973E-2</v>
      </c>
      <c r="N1319" s="63">
        <v>42</v>
      </c>
      <c r="O1319" s="63">
        <v>66</v>
      </c>
      <c r="P1319" s="63"/>
      <c r="Q1319" s="8">
        <v>3</v>
      </c>
      <c r="R1319" s="8">
        <v>0</v>
      </c>
      <c r="S1319" s="8">
        <v>0</v>
      </c>
      <c r="U1319" s="63"/>
      <c r="V1319" s="63"/>
      <c r="W1319" s="63">
        <f t="shared" si="440"/>
        <v>0</v>
      </c>
      <c r="X1319" s="63"/>
      <c r="Y1319" s="63"/>
      <c r="Z1319" s="63"/>
      <c r="AA1319" s="63"/>
      <c r="AB1319" s="63"/>
      <c r="AN1319" t="str">
        <f t="shared" si="442"/>
        <v>Windsor</v>
      </c>
      <c r="AO1319" t="s">
        <v>1169</v>
      </c>
      <c r="AP1319">
        <v>2</v>
      </c>
      <c r="AQ1319">
        <v>2</v>
      </c>
      <c r="AR1319" s="111">
        <v>33</v>
      </c>
      <c r="AS1319" s="113">
        <v>11</v>
      </c>
      <c r="AT1319" s="113">
        <v>155</v>
      </c>
      <c r="AU1319" s="117">
        <v>85940</v>
      </c>
      <c r="AV1319" s="117">
        <f t="shared" ref="AV1319:AV1383" si="447">AR1319*1000+AS1319</f>
        <v>33011</v>
      </c>
      <c r="AW1319" t="s">
        <v>1480</v>
      </c>
      <c r="AX1319">
        <f t="shared" si="441"/>
        <v>3385940</v>
      </c>
      <c r="BC1319">
        <v>8.6199999999999992</v>
      </c>
      <c r="BD1319">
        <v>0.27</v>
      </c>
      <c r="BE1319">
        <v>8.34</v>
      </c>
      <c r="BH1319" s="123">
        <f t="shared" si="443"/>
        <v>0</v>
      </c>
      <c r="BI1319" s="123">
        <f t="shared" si="444"/>
        <v>0.59399999999999997</v>
      </c>
      <c r="BJ1319">
        <f t="shared" si="445"/>
        <v>0</v>
      </c>
      <c r="BM1319">
        <v>0</v>
      </c>
      <c r="BN1319">
        <v>0</v>
      </c>
    </row>
    <row r="1320" spans="1:66" hidden="1" outlineLevel="1">
      <c r="A1320" t="s">
        <v>37</v>
      </c>
      <c r="B1320" s="8" t="s">
        <v>1808</v>
      </c>
      <c r="C1320" s="1">
        <f t="shared" si="433"/>
        <v>4311</v>
      </c>
      <c r="D1320" s="5">
        <f>IF(N1320&gt;0, RANK(N1320,(N1320:P1320,Q1320:AE1320)),0)</f>
        <v>2</v>
      </c>
      <c r="E1320" s="5">
        <f>IF(O1320&gt;0,RANK(O1320,(N1320:P1320,Q1320:AE1320)),0)</f>
        <v>1</v>
      </c>
      <c r="F1320" s="5">
        <f t="shared" si="434"/>
        <v>0</v>
      </c>
      <c r="G1320" s="1">
        <f t="shared" si="435"/>
        <v>546</v>
      </c>
      <c r="H1320" s="2">
        <f t="shared" si="446"/>
        <v>0.1266527487821851</v>
      </c>
      <c r="I1320" s="6"/>
      <c r="J1320" s="2">
        <f t="shared" si="436"/>
        <v>0.43006263048016702</v>
      </c>
      <c r="K1320" s="2">
        <f t="shared" si="437"/>
        <v>0.55671537926235215</v>
      </c>
      <c r="L1320" s="2">
        <f t="shared" si="438"/>
        <v>0</v>
      </c>
      <c r="M1320" s="2">
        <f t="shared" si="439"/>
        <v>1.3221990257480831E-2</v>
      </c>
      <c r="N1320" s="63">
        <v>1854</v>
      </c>
      <c r="O1320" s="63">
        <v>2400</v>
      </c>
      <c r="P1320" s="63"/>
      <c r="Q1320" s="8">
        <v>30</v>
      </c>
      <c r="R1320" s="8">
        <v>1</v>
      </c>
      <c r="S1320" s="8">
        <v>3</v>
      </c>
      <c r="U1320" s="63"/>
      <c r="V1320" s="63"/>
      <c r="W1320" s="63">
        <f t="shared" si="440"/>
        <v>23</v>
      </c>
      <c r="X1320" s="63"/>
      <c r="Y1320" s="63"/>
      <c r="Z1320" s="63"/>
      <c r="AA1320" s="63"/>
      <c r="AB1320" s="63"/>
      <c r="AN1320" t="str">
        <f t="shared" si="442"/>
        <v>Wolfeboro</v>
      </c>
      <c r="AO1320" t="s">
        <v>1684</v>
      </c>
      <c r="AP1320">
        <v>1</v>
      </c>
      <c r="AQ1320">
        <v>1</v>
      </c>
      <c r="AR1320" s="111">
        <v>33</v>
      </c>
      <c r="AS1320" s="113">
        <v>3</v>
      </c>
      <c r="AT1320" s="113">
        <v>95</v>
      </c>
      <c r="AU1320" s="117">
        <v>86420</v>
      </c>
      <c r="AV1320" s="117">
        <f t="shared" si="447"/>
        <v>33003</v>
      </c>
      <c r="AW1320" t="s">
        <v>1480</v>
      </c>
      <c r="AX1320">
        <f t="shared" si="441"/>
        <v>3386420</v>
      </c>
      <c r="BC1320">
        <v>58.49</v>
      </c>
      <c r="BD1320">
        <v>10.18</v>
      </c>
      <c r="BE1320">
        <v>48.31</v>
      </c>
      <c r="BH1320" s="123">
        <f t="shared" si="443"/>
        <v>0</v>
      </c>
      <c r="BI1320" s="123">
        <f t="shared" si="444"/>
        <v>0.55600000000000005</v>
      </c>
      <c r="BJ1320">
        <f t="shared" si="445"/>
        <v>0</v>
      </c>
      <c r="BM1320">
        <v>3</v>
      </c>
      <c r="BN1320">
        <v>20</v>
      </c>
    </row>
    <row r="1321" spans="1:66" hidden="1" outlineLevel="1">
      <c r="A1321" t="s">
        <v>1718</v>
      </c>
      <c r="B1321" s="8" t="s">
        <v>1808</v>
      </c>
      <c r="C1321" s="1">
        <f t="shared" si="433"/>
        <v>780</v>
      </c>
      <c r="D1321" s="5">
        <f>IF(N1321&gt;0, RANK(N1321,(N1321:P1321,Q1321:AE1321)),0)</f>
        <v>1</v>
      </c>
      <c r="E1321" s="5">
        <f>IF(O1321&gt;0,RANK(O1321,(N1321:P1321,Q1321:AE1321)),0)</f>
        <v>2</v>
      </c>
      <c r="F1321" s="5">
        <f t="shared" si="434"/>
        <v>0</v>
      </c>
      <c r="G1321" s="1">
        <f t="shared" si="435"/>
        <v>149</v>
      </c>
      <c r="H1321" s="2">
        <f t="shared" si="446"/>
        <v>0.19102564102564101</v>
      </c>
      <c r="I1321" s="6"/>
      <c r="J1321" s="2">
        <f t="shared" si="436"/>
        <v>0.58461538461538465</v>
      </c>
      <c r="K1321" s="2">
        <f t="shared" si="437"/>
        <v>0.39358974358974358</v>
      </c>
      <c r="L1321" s="2">
        <f t="shared" si="438"/>
        <v>0</v>
      </c>
      <c r="M1321" s="2">
        <f t="shared" si="439"/>
        <v>2.1794871794871773E-2</v>
      </c>
      <c r="N1321" s="63">
        <v>456</v>
      </c>
      <c r="O1321" s="63">
        <v>307</v>
      </c>
      <c r="P1321" s="63"/>
      <c r="Q1321" s="8">
        <v>12</v>
      </c>
      <c r="R1321" s="8">
        <v>0</v>
      </c>
      <c r="S1321" s="8">
        <v>2</v>
      </c>
      <c r="U1321" s="63"/>
      <c r="V1321" s="63"/>
      <c r="W1321" s="63">
        <f t="shared" si="440"/>
        <v>3</v>
      </c>
      <c r="X1321" s="63"/>
      <c r="Y1321" s="63"/>
      <c r="Z1321" s="63"/>
      <c r="AA1321" s="63"/>
      <c r="AB1321" s="63"/>
      <c r="AN1321" t="str">
        <f t="shared" si="442"/>
        <v>Woodstock</v>
      </c>
      <c r="AO1321" t="s">
        <v>2273</v>
      </c>
      <c r="AP1321">
        <v>2</v>
      </c>
      <c r="AQ1321">
        <v>2</v>
      </c>
      <c r="AR1321" s="111">
        <v>33</v>
      </c>
      <c r="AS1321" s="113">
        <v>9</v>
      </c>
      <c r="AT1321" s="113">
        <v>190</v>
      </c>
      <c r="AU1321" s="117">
        <v>87060</v>
      </c>
      <c r="AV1321" s="117">
        <f t="shared" si="447"/>
        <v>33009</v>
      </c>
      <c r="AW1321" t="s">
        <v>1480</v>
      </c>
      <c r="AX1321">
        <f t="shared" si="441"/>
        <v>3387060</v>
      </c>
      <c r="BC1321">
        <v>59.22</v>
      </c>
      <c r="BD1321">
        <v>0.5</v>
      </c>
      <c r="BE1321">
        <v>58.72</v>
      </c>
      <c r="BH1321" s="123">
        <f t="shared" si="443"/>
        <v>0.58399999999999996</v>
      </c>
      <c r="BI1321" s="123">
        <f t="shared" si="444"/>
        <v>0</v>
      </c>
      <c r="BJ1321">
        <f t="shared" si="445"/>
        <v>0</v>
      </c>
      <c r="BM1321">
        <v>1</v>
      </c>
      <c r="BN1321">
        <v>2</v>
      </c>
    </row>
    <row r="1322" spans="1:66" collapsed="1">
      <c r="A1322" s="8" t="s">
        <v>2623</v>
      </c>
      <c r="B1322" s="8" t="s">
        <v>548</v>
      </c>
      <c r="C1322" s="1">
        <f t="shared" si="433"/>
        <v>710972</v>
      </c>
      <c r="D1322" s="5">
        <f>IF(N1322&gt;0, RANK(N1322,(N1322:P1322,Q1322:AE1322)),0)</f>
        <v>1</v>
      </c>
      <c r="E1322" s="5">
        <f>IF(O1322&gt;0,RANK(O1322,(N1322:P1322,Q1322:AE1322)),0)</f>
        <v>2</v>
      </c>
      <c r="F1322" s="5">
        <f t="shared" si="434"/>
        <v>0</v>
      </c>
      <c r="G1322" s="1">
        <f t="shared" si="435"/>
        <v>39643</v>
      </c>
      <c r="H1322" s="2">
        <f t="shared" si="446"/>
        <v>5.5758876580231008E-2</v>
      </c>
      <c r="I1322" s="6"/>
      <c r="J1322" s="2">
        <f t="shared" si="436"/>
        <v>0.5197968415071198</v>
      </c>
      <c r="K1322" s="2">
        <f t="shared" si="437"/>
        <v>0.46403796492688881</v>
      </c>
      <c r="L1322" s="2">
        <f t="shared" si="438"/>
        <v>0</v>
      </c>
      <c r="M1322" s="2">
        <f t="shared" si="439"/>
        <v>1.6165193565991387E-2</v>
      </c>
      <c r="N1322" s="63">
        <f t="shared" ref="N1322:S1322" si="448">SUM(N1081:N1321)</f>
        <v>369561</v>
      </c>
      <c r="O1322" s="63">
        <f t="shared" si="448"/>
        <v>329918</v>
      </c>
      <c r="P1322" s="63"/>
      <c r="Q1322" s="63">
        <f t="shared" si="448"/>
        <v>8212</v>
      </c>
      <c r="R1322" s="63">
        <f t="shared" si="448"/>
        <v>324</v>
      </c>
      <c r="S1322" s="63">
        <f t="shared" si="448"/>
        <v>708</v>
      </c>
      <c r="T1322" s="63"/>
      <c r="U1322" s="63"/>
      <c r="V1322" s="63"/>
      <c r="W1322" s="63">
        <f>SUM(W1081:W1321)</f>
        <v>2249</v>
      </c>
      <c r="X1322" s="63"/>
      <c r="Y1322" s="63"/>
      <c r="Z1322" s="63"/>
      <c r="AA1322" s="63"/>
      <c r="AB1322" s="63"/>
      <c r="AG1322" s="63">
        <f>SUM(AG1081:AG1321)</f>
        <v>0</v>
      </c>
      <c r="AI1322" s="63">
        <f>SUM(AI1081:AI1321)</f>
        <v>0</v>
      </c>
      <c r="AL1322" s="1">
        <f>SUM(AL1081:AL1321)</f>
        <v>0</v>
      </c>
      <c r="AN1322" t="str">
        <f t="shared" si="442"/>
        <v>New Hapmshire</v>
      </c>
      <c r="AR1322" s="111">
        <v>33</v>
      </c>
      <c r="AV1322" s="111">
        <v>33</v>
      </c>
      <c r="AW1322" t="s">
        <v>718</v>
      </c>
      <c r="AX1322" s="111">
        <v>33</v>
      </c>
      <c r="BC1322">
        <v>9349.94</v>
      </c>
      <c r="BD1322">
        <v>381.84</v>
      </c>
      <c r="BE1322">
        <v>8968.1</v>
      </c>
      <c r="BH1322" s="123">
        <f t="shared" si="443"/>
        <v>0.51900000000000002</v>
      </c>
      <c r="BI1322" s="123">
        <f t="shared" si="444"/>
        <v>0</v>
      </c>
      <c r="BJ1322">
        <f t="shared" si="445"/>
        <v>0</v>
      </c>
      <c r="BM1322" s="63">
        <f>SUM(BM1081:BM1321)</f>
        <v>875</v>
      </c>
      <c r="BN1322" s="63">
        <f t="shared" ref="BN1322" si="449">SUM(BN1081:BN1321)</f>
        <v>1374</v>
      </c>
    </row>
    <row r="1323" spans="1:66">
      <c r="B1323" s="8"/>
      <c r="C1323" s="1"/>
      <c r="D1323" s="5"/>
      <c r="E1323" s="5"/>
      <c r="F1323" s="5"/>
      <c r="G1323" s="1"/>
      <c r="J1323" s="2"/>
      <c r="K1323" s="2"/>
      <c r="L1323" s="2"/>
      <c r="M1323" s="2"/>
      <c r="N1323" s="63"/>
      <c r="O1323" s="63"/>
      <c r="P1323" s="63"/>
      <c r="Q1323" s="63"/>
      <c r="R1323" s="63"/>
      <c r="S1323" s="63"/>
      <c r="T1323" s="63"/>
      <c r="U1323" s="63"/>
      <c r="V1323" s="63"/>
      <c r="W1323" s="63"/>
      <c r="X1323" s="63"/>
      <c r="Y1323" s="63"/>
      <c r="Z1323" s="63"/>
      <c r="AA1323" s="63"/>
      <c r="AB1323" s="63"/>
      <c r="BI1323" s="123"/>
    </row>
    <row r="1324" spans="1:66" ht="13" hidden="1" customHeight="1" outlineLevel="1">
      <c r="A1324" t="s">
        <v>321</v>
      </c>
      <c r="B1324" s="8" t="s">
        <v>1656</v>
      </c>
      <c r="C1324" s="1">
        <f t="shared" ref="C1324:C1364" si="450">SUM(N1324:AL1324)</f>
        <v>9556</v>
      </c>
      <c r="D1324" s="5">
        <f>IF(N1324&gt;0, RANK(N1324,(N1324:P1324,Q1324:AE1324)),0)</f>
        <v>1</v>
      </c>
      <c r="E1324" s="5">
        <f>IF(O1324&gt;0,RANK(O1324,(N1324:P1324,Q1324:AE1324)),0)</f>
        <v>2</v>
      </c>
      <c r="F1324" s="5">
        <f t="shared" ref="F1324:F1364" si="451">IF(P1324&gt;0,RANK(P1324,(N1324:AE1324)),0)</f>
        <v>0</v>
      </c>
      <c r="G1324" s="1">
        <f t="shared" ref="G1324:G1364" si="452">IF(C1324&gt;0,MAX(N1324:P1324)-LARGE(N1324:P1324,2),0)</f>
        <v>1721</v>
      </c>
      <c r="H1324" s="2">
        <f t="shared" si="446"/>
        <v>0.18009627459187943</v>
      </c>
      <c r="I1324" s="6"/>
      <c r="J1324" s="2">
        <f t="shared" ref="J1324:J1364" si="453">IF(C1324=0,"-",N1324/C1324)</f>
        <v>0.5815194642109669</v>
      </c>
      <c r="K1324" s="2">
        <f t="shared" ref="K1324:K1364" si="454">IF(C1324=0,"-",O1324/C1324)</f>
        <v>0.40142318961908746</v>
      </c>
      <c r="L1324" s="2">
        <f t="shared" ref="L1324:L1364" si="455">IF(C1324=0,"-",P1324/C1324)</f>
        <v>0</v>
      </c>
      <c r="M1324" s="2">
        <f t="shared" ref="M1324:M1364" si="456">IF(C1324=0,"-",(1-J1324-K1324-L1324))</f>
        <v>1.7057346169945642E-2</v>
      </c>
      <c r="N1324" s="63">
        <v>5557</v>
      </c>
      <c r="O1324" s="63">
        <v>3836</v>
      </c>
      <c r="P1324" s="63"/>
      <c r="Q1324" s="63">
        <v>76</v>
      </c>
      <c r="R1324" s="63">
        <v>56</v>
      </c>
      <c r="S1324" s="63">
        <v>6</v>
      </c>
      <c r="T1324" s="63"/>
      <c r="U1324" s="63"/>
      <c r="V1324" s="63">
        <v>3</v>
      </c>
      <c r="W1324" s="63">
        <v>16</v>
      </c>
      <c r="X1324" s="63">
        <v>6</v>
      </c>
      <c r="Y1324" s="63"/>
      <c r="Z1324" s="63"/>
      <c r="AA1324" s="63"/>
      <c r="AB1324" s="63"/>
      <c r="AN1324" t="str">
        <f t="shared" si="442"/>
        <v>Barrington</v>
      </c>
      <c r="AO1324" t="s">
        <v>2226</v>
      </c>
      <c r="AP1324">
        <v>1</v>
      </c>
      <c r="AR1324" s="111">
        <v>44</v>
      </c>
      <c r="AS1324" s="113">
        <v>1</v>
      </c>
      <c r="AT1324" s="113">
        <v>5</v>
      </c>
      <c r="AU1324" s="117">
        <v>5140</v>
      </c>
      <c r="AV1324" s="117">
        <f t="shared" si="447"/>
        <v>44001</v>
      </c>
      <c r="AW1324" t="s">
        <v>1480</v>
      </c>
      <c r="AX1324">
        <f t="shared" ref="AX1324:AX1363" si="457">AR1324*100000+AU1324</f>
        <v>4405140</v>
      </c>
      <c r="BC1324">
        <v>15.42</v>
      </c>
      <c r="BD1324">
        <v>7.01</v>
      </c>
      <c r="BE1324">
        <v>8.42</v>
      </c>
      <c r="BH1324" s="123">
        <f t="shared" si="443"/>
        <v>0.58099999999999996</v>
      </c>
      <c r="BI1324" s="123">
        <f t="shared" si="444"/>
        <v>0</v>
      </c>
      <c r="BJ1324">
        <f t="shared" si="445"/>
        <v>0</v>
      </c>
    </row>
    <row r="1325" spans="1:66" ht="13" hidden="1" customHeight="1" outlineLevel="1">
      <c r="A1325" t="s">
        <v>2226</v>
      </c>
      <c r="B1325" s="8" t="s">
        <v>1656</v>
      </c>
      <c r="C1325" s="1">
        <f t="shared" si="450"/>
        <v>10267</v>
      </c>
      <c r="D1325" s="5">
        <f>IF(N1325&gt;0, RANK(N1325,(N1325:P1325,Q1325:AE1325)),0)</f>
        <v>1</v>
      </c>
      <c r="E1325" s="5">
        <f>IF(O1325&gt;0,RANK(O1325,(N1325:P1325,Q1325:AE1325)),0)</f>
        <v>2</v>
      </c>
      <c r="F1325" s="5">
        <f t="shared" si="451"/>
        <v>0</v>
      </c>
      <c r="G1325" s="1">
        <f t="shared" si="452"/>
        <v>2652</v>
      </c>
      <c r="H1325" s="2">
        <f t="shared" si="446"/>
        <v>0.25830330184084932</v>
      </c>
      <c r="I1325" s="6"/>
      <c r="J1325" s="2">
        <f t="shared" si="453"/>
        <v>0.61936300769455532</v>
      </c>
      <c r="K1325" s="2">
        <f t="shared" si="454"/>
        <v>0.36105970585370606</v>
      </c>
      <c r="L1325" s="2">
        <f t="shared" si="455"/>
        <v>0</v>
      </c>
      <c r="M1325" s="2">
        <f t="shared" si="456"/>
        <v>1.9577286451738618E-2</v>
      </c>
      <c r="N1325" s="63">
        <v>6359</v>
      </c>
      <c r="O1325" s="63">
        <v>3707</v>
      </c>
      <c r="P1325" s="63"/>
      <c r="Q1325" s="63">
        <v>105</v>
      </c>
      <c r="R1325" s="63">
        <v>51</v>
      </c>
      <c r="S1325" s="63">
        <v>3</v>
      </c>
      <c r="T1325" s="63"/>
      <c r="U1325" s="63"/>
      <c r="V1325" s="63">
        <v>1</v>
      </c>
      <c r="W1325" s="63">
        <v>36</v>
      </c>
      <c r="X1325" s="63">
        <v>5</v>
      </c>
      <c r="Y1325" s="63"/>
      <c r="Z1325" s="63"/>
      <c r="AA1325" s="63"/>
      <c r="AB1325" s="63"/>
      <c r="AN1325" t="str">
        <f t="shared" si="442"/>
        <v>Bristol</v>
      </c>
      <c r="AO1325" t="s">
        <v>2226</v>
      </c>
      <c r="AP1325">
        <v>1</v>
      </c>
      <c r="AR1325" s="111">
        <v>44</v>
      </c>
      <c r="AS1325" s="113">
        <v>1</v>
      </c>
      <c r="AT1325" s="113">
        <v>10</v>
      </c>
      <c r="AU1325" s="117">
        <v>9280</v>
      </c>
      <c r="AV1325" s="117">
        <f t="shared" si="447"/>
        <v>44001</v>
      </c>
      <c r="AW1325" t="s">
        <v>1480</v>
      </c>
      <c r="AX1325">
        <f t="shared" si="457"/>
        <v>4409280</v>
      </c>
      <c r="BC1325">
        <v>20.63</v>
      </c>
      <c r="BD1325">
        <v>10.52</v>
      </c>
      <c r="BE1325">
        <v>10.11</v>
      </c>
      <c r="BH1325" s="123">
        <f t="shared" si="443"/>
        <v>0.61899999999999999</v>
      </c>
      <c r="BI1325" s="123">
        <f t="shared" si="444"/>
        <v>0</v>
      </c>
      <c r="BJ1325">
        <f t="shared" si="445"/>
        <v>0</v>
      </c>
    </row>
    <row r="1326" spans="1:66" ht="13" hidden="1" customHeight="1" outlineLevel="1">
      <c r="A1326" t="s">
        <v>2207</v>
      </c>
      <c r="B1326" s="8" t="s">
        <v>1656</v>
      </c>
      <c r="C1326" s="1">
        <f t="shared" si="450"/>
        <v>6889</v>
      </c>
      <c r="D1326" s="5">
        <f>IF(N1326&gt;0, RANK(N1326,(N1326:P1326,Q1326:AE1326)),0)</f>
        <v>1</v>
      </c>
      <c r="E1326" s="5">
        <f>IF(O1326&gt;0,RANK(O1326,(N1326:P1326,Q1326:AE1326)),0)</f>
        <v>2</v>
      </c>
      <c r="F1326" s="5">
        <f t="shared" si="451"/>
        <v>0</v>
      </c>
      <c r="G1326" s="1">
        <f t="shared" si="452"/>
        <v>622</v>
      </c>
      <c r="H1326" s="2">
        <f t="shared" si="446"/>
        <v>9.0288866308607926E-2</v>
      </c>
      <c r="I1326" s="6"/>
      <c r="J1326" s="2">
        <f t="shared" si="453"/>
        <v>0.53215270721439978</v>
      </c>
      <c r="K1326" s="2">
        <f t="shared" si="454"/>
        <v>0.44186384090579184</v>
      </c>
      <c r="L1326" s="2">
        <f t="shared" si="455"/>
        <v>0</v>
      </c>
      <c r="M1326" s="2">
        <f t="shared" si="456"/>
        <v>2.5983451879808384E-2</v>
      </c>
      <c r="N1326" s="63">
        <v>3666</v>
      </c>
      <c r="O1326" s="63">
        <v>3044</v>
      </c>
      <c r="P1326" s="63"/>
      <c r="Q1326" s="63">
        <v>81</v>
      </c>
      <c r="R1326" s="63">
        <v>43</v>
      </c>
      <c r="S1326" s="63">
        <v>11</v>
      </c>
      <c r="T1326" s="63"/>
      <c r="U1326" s="63"/>
      <c r="V1326" s="63">
        <v>0</v>
      </c>
      <c r="W1326" s="63">
        <v>35</v>
      </c>
      <c r="X1326" s="63">
        <v>9</v>
      </c>
      <c r="Y1326" s="63"/>
      <c r="Z1326" s="63"/>
      <c r="AA1326" s="63"/>
      <c r="AB1326" s="63"/>
      <c r="AN1326" t="str">
        <f t="shared" si="442"/>
        <v>Burrillville</v>
      </c>
      <c r="AO1326" t="s">
        <v>1161</v>
      </c>
      <c r="AP1326">
        <v>2</v>
      </c>
      <c r="AR1326" s="111">
        <v>44</v>
      </c>
      <c r="AS1326" s="113">
        <v>7</v>
      </c>
      <c r="AT1326" s="113">
        <v>5</v>
      </c>
      <c r="AU1326" s="117">
        <v>11800</v>
      </c>
      <c r="AV1326" s="117">
        <f t="shared" si="447"/>
        <v>44007</v>
      </c>
      <c r="AW1326" t="s">
        <v>1480</v>
      </c>
      <c r="AX1326">
        <f t="shared" si="457"/>
        <v>4411800</v>
      </c>
      <c r="BC1326">
        <v>57.15</v>
      </c>
      <c r="BD1326">
        <v>1.58</v>
      </c>
      <c r="BE1326">
        <v>55.56</v>
      </c>
      <c r="BH1326" s="123">
        <f t="shared" si="443"/>
        <v>0.53200000000000003</v>
      </c>
      <c r="BI1326" s="123">
        <f t="shared" si="444"/>
        <v>0</v>
      </c>
      <c r="BJ1326">
        <f t="shared" si="445"/>
        <v>0</v>
      </c>
    </row>
    <row r="1327" spans="1:66" ht="13" hidden="1" customHeight="1" outlineLevel="1">
      <c r="A1327" t="s">
        <v>1005</v>
      </c>
      <c r="B1327" s="8" t="s">
        <v>1656</v>
      </c>
      <c r="C1327" s="1">
        <f t="shared" si="450"/>
        <v>3971</v>
      </c>
      <c r="D1327" s="5">
        <f>IF(N1327&gt;0, RANK(N1327,(N1327:P1327,Q1327:AE1327)),0)</f>
        <v>1</v>
      </c>
      <c r="E1327" s="5">
        <f>IF(O1327&gt;0,RANK(O1327,(N1327:P1327,Q1327:AE1327)),0)</f>
        <v>2</v>
      </c>
      <c r="F1327" s="5">
        <f t="shared" si="451"/>
        <v>0</v>
      </c>
      <c r="G1327" s="1">
        <f t="shared" si="452"/>
        <v>2898</v>
      </c>
      <c r="H1327" s="2">
        <f t="shared" si="446"/>
        <v>0.72979098463863001</v>
      </c>
      <c r="I1327" s="6"/>
      <c r="J1327" s="2">
        <f t="shared" si="453"/>
        <v>0.8587257617728532</v>
      </c>
      <c r="K1327" s="2">
        <f t="shared" si="454"/>
        <v>0.12893477713422311</v>
      </c>
      <c r="L1327" s="2">
        <f t="shared" si="455"/>
        <v>0</v>
      </c>
      <c r="M1327" s="2">
        <f t="shared" si="456"/>
        <v>1.2339461092923693E-2</v>
      </c>
      <c r="N1327" s="63">
        <v>3410</v>
      </c>
      <c r="O1327" s="63">
        <v>512</v>
      </c>
      <c r="P1327" s="63"/>
      <c r="Q1327" s="63">
        <v>25</v>
      </c>
      <c r="R1327" s="63">
        <v>11</v>
      </c>
      <c r="S1327" s="63">
        <v>1</v>
      </c>
      <c r="T1327" s="63"/>
      <c r="U1327" s="63"/>
      <c r="V1327" s="63">
        <v>0</v>
      </c>
      <c r="W1327" s="63">
        <v>9</v>
      </c>
      <c r="X1327" s="63">
        <v>3</v>
      </c>
      <c r="Y1327" s="63"/>
      <c r="Z1327" s="63"/>
      <c r="AA1327" s="63"/>
      <c r="AB1327" s="63"/>
      <c r="AN1327" t="str">
        <f t="shared" si="442"/>
        <v>Central Falls</v>
      </c>
      <c r="AO1327" t="s">
        <v>1161</v>
      </c>
      <c r="AP1327">
        <v>1</v>
      </c>
      <c r="AR1327" s="111">
        <v>44</v>
      </c>
      <c r="AS1327" s="113">
        <v>7</v>
      </c>
      <c r="AT1327" s="113">
        <v>10</v>
      </c>
      <c r="AU1327" s="117">
        <v>14140</v>
      </c>
      <c r="AV1327" s="117">
        <f t="shared" si="447"/>
        <v>44007</v>
      </c>
      <c r="AW1327" t="s">
        <v>1257</v>
      </c>
      <c r="AX1327">
        <f t="shared" si="457"/>
        <v>4414140</v>
      </c>
      <c r="BC1327">
        <v>1.29</v>
      </c>
      <c r="BD1327">
        <v>0.08</v>
      </c>
      <c r="BE1327">
        <v>1.21</v>
      </c>
      <c r="BH1327" s="123">
        <f t="shared" si="443"/>
        <v>0.85799999999999998</v>
      </c>
      <c r="BI1327" s="123">
        <f t="shared" si="444"/>
        <v>0</v>
      </c>
      <c r="BJ1327">
        <f t="shared" si="445"/>
        <v>0</v>
      </c>
    </row>
    <row r="1328" spans="1:66" ht="13" hidden="1" customHeight="1" outlineLevel="1">
      <c r="A1328" t="s">
        <v>2639</v>
      </c>
      <c r="B1328" s="8" t="s">
        <v>1656</v>
      </c>
      <c r="C1328" s="1">
        <f t="shared" si="450"/>
        <v>4177</v>
      </c>
      <c r="D1328" s="5">
        <f>IF(N1328&gt;0, RANK(N1328,(N1328:P1328,Q1328:AE1328)),0)</f>
        <v>1</v>
      </c>
      <c r="E1328" s="5">
        <f>IF(O1328&gt;0,RANK(O1328,(N1328:P1328,Q1328:AE1328)),0)</f>
        <v>2</v>
      </c>
      <c r="F1328" s="5">
        <f t="shared" si="451"/>
        <v>0</v>
      </c>
      <c r="G1328" s="1">
        <f t="shared" si="452"/>
        <v>829</v>
      </c>
      <c r="H1328" s="2">
        <f t="shared" si="446"/>
        <v>0.19846779985635624</v>
      </c>
      <c r="I1328" s="6"/>
      <c r="J1328" s="2">
        <f t="shared" si="453"/>
        <v>0.58534833612640647</v>
      </c>
      <c r="K1328" s="2">
        <f t="shared" si="454"/>
        <v>0.38688053627005026</v>
      </c>
      <c r="L1328" s="2">
        <f t="shared" si="455"/>
        <v>0</v>
      </c>
      <c r="M1328" s="2">
        <f t="shared" si="456"/>
        <v>2.7771127603543277E-2</v>
      </c>
      <c r="N1328" s="63">
        <v>2445</v>
      </c>
      <c r="O1328" s="63">
        <v>1616</v>
      </c>
      <c r="P1328" s="63"/>
      <c r="Q1328" s="63">
        <v>50</v>
      </c>
      <c r="R1328" s="63">
        <v>31</v>
      </c>
      <c r="S1328" s="63">
        <v>2</v>
      </c>
      <c r="T1328" s="63"/>
      <c r="U1328" s="63"/>
      <c r="V1328" s="63">
        <v>1</v>
      </c>
      <c r="W1328" s="63">
        <v>27</v>
      </c>
      <c r="X1328" s="63">
        <v>5</v>
      </c>
      <c r="Y1328" s="63"/>
      <c r="Z1328" s="63"/>
      <c r="AA1328" s="63"/>
      <c r="AB1328" s="63"/>
      <c r="AN1328" t="str">
        <f t="shared" si="442"/>
        <v>Charlestown</v>
      </c>
      <c r="AO1328" t="s">
        <v>699</v>
      </c>
      <c r="AP1328">
        <v>2</v>
      </c>
      <c r="AR1328" s="111">
        <v>44</v>
      </c>
      <c r="AS1328" s="113">
        <v>9</v>
      </c>
      <c r="AT1328" s="113">
        <v>5</v>
      </c>
      <c r="AU1328" s="117">
        <v>14500</v>
      </c>
      <c r="AV1328" s="117">
        <f t="shared" si="447"/>
        <v>44009</v>
      </c>
      <c r="AW1328" t="s">
        <v>1480</v>
      </c>
      <c r="AX1328">
        <f t="shared" si="457"/>
        <v>4414500</v>
      </c>
      <c r="BC1328">
        <v>59.29</v>
      </c>
      <c r="BD1328">
        <v>22.45</v>
      </c>
      <c r="BE1328">
        <v>36.840000000000003</v>
      </c>
      <c r="BH1328" s="123">
        <f t="shared" si="443"/>
        <v>0.58499999999999996</v>
      </c>
      <c r="BI1328" s="123">
        <f t="shared" si="444"/>
        <v>0</v>
      </c>
      <c r="BJ1328">
        <f t="shared" si="445"/>
        <v>0</v>
      </c>
    </row>
    <row r="1329" spans="1:62" ht="13" hidden="1" customHeight="1" outlineLevel="1">
      <c r="A1329" t="s">
        <v>3223</v>
      </c>
      <c r="B1329" s="8" t="s">
        <v>1656</v>
      </c>
      <c r="C1329" s="1">
        <f t="shared" si="450"/>
        <v>16506</v>
      </c>
      <c r="D1329" s="5">
        <f>IF(N1329&gt;0, RANK(N1329,(N1329:P1329,Q1329:AE1329)),0)</f>
        <v>1</v>
      </c>
      <c r="E1329" s="5">
        <f>IF(O1329&gt;0,RANK(O1329,(N1329:P1329,Q1329:AE1329)),0)</f>
        <v>2</v>
      </c>
      <c r="F1329" s="5">
        <f t="shared" si="451"/>
        <v>0</v>
      </c>
      <c r="G1329" s="1">
        <f t="shared" si="452"/>
        <v>2153</v>
      </c>
      <c r="H1329" s="2">
        <f t="shared" si="446"/>
        <v>0.13043741669695869</v>
      </c>
      <c r="I1329" s="6"/>
      <c r="J1329" s="2">
        <f t="shared" si="453"/>
        <v>0.55264752211317092</v>
      </c>
      <c r="K1329" s="2">
        <f t="shared" si="454"/>
        <v>0.42221010541621229</v>
      </c>
      <c r="L1329" s="2">
        <f t="shared" si="455"/>
        <v>0</v>
      </c>
      <c r="M1329" s="2">
        <f t="shared" si="456"/>
        <v>2.5142372470616792E-2</v>
      </c>
      <c r="N1329" s="63">
        <v>9122</v>
      </c>
      <c r="O1329" s="63">
        <v>6969</v>
      </c>
      <c r="P1329" s="63"/>
      <c r="Q1329" s="63">
        <v>235</v>
      </c>
      <c r="R1329" s="63">
        <v>80</v>
      </c>
      <c r="S1329" s="63">
        <v>22</v>
      </c>
      <c r="T1329" s="63"/>
      <c r="U1329" s="63"/>
      <c r="V1329" s="63">
        <v>3</v>
      </c>
      <c r="W1329" s="63">
        <v>56</v>
      </c>
      <c r="X1329" s="63">
        <v>19</v>
      </c>
      <c r="Y1329" s="63"/>
      <c r="Z1329" s="63"/>
      <c r="AA1329" s="63"/>
      <c r="AB1329" s="63"/>
      <c r="AN1329" t="str">
        <f t="shared" si="442"/>
        <v>Coventry</v>
      </c>
      <c r="AO1329" t="s">
        <v>732</v>
      </c>
      <c r="AP1329">
        <v>2</v>
      </c>
      <c r="AR1329" s="111">
        <v>44</v>
      </c>
      <c r="AS1329" s="113">
        <v>3</v>
      </c>
      <c r="AT1329" s="113">
        <v>5</v>
      </c>
      <c r="AU1329" s="117">
        <v>18640</v>
      </c>
      <c r="AV1329" s="117">
        <f t="shared" si="447"/>
        <v>44003</v>
      </c>
      <c r="AW1329" t="s">
        <v>1480</v>
      </c>
      <c r="AX1329">
        <f t="shared" si="457"/>
        <v>4418640</v>
      </c>
      <c r="BC1329">
        <v>62.34</v>
      </c>
      <c r="BD1329">
        <v>2.8</v>
      </c>
      <c r="BE1329">
        <v>59.54</v>
      </c>
      <c r="BH1329" s="123">
        <f t="shared" si="443"/>
        <v>0.55200000000000005</v>
      </c>
      <c r="BI1329" s="123">
        <f t="shared" si="444"/>
        <v>0</v>
      </c>
      <c r="BJ1329">
        <f t="shared" si="445"/>
        <v>0</v>
      </c>
    </row>
    <row r="1330" spans="1:62" ht="13" hidden="1" customHeight="1" outlineLevel="1">
      <c r="A1330" t="s">
        <v>856</v>
      </c>
      <c r="B1330" s="8" t="s">
        <v>1656</v>
      </c>
      <c r="C1330" s="1">
        <f t="shared" si="450"/>
        <v>34970</v>
      </c>
      <c r="D1330" s="5">
        <f>IF(N1330&gt;0, RANK(N1330,(N1330:P1330,Q1330:AE1330)),0)</f>
        <v>1</v>
      </c>
      <c r="E1330" s="5">
        <f>IF(O1330&gt;0,RANK(O1330,(N1330:P1330,Q1330:AE1330)),0)</f>
        <v>2</v>
      </c>
      <c r="F1330" s="5">
        <f t="shared" si="451"/>
        <v>0</v>
      </c>
      <c r="G1330" s="1">
        <f t="shared" si="452"/>
        <v>8380</v>
      </c>
      <c r="H1330" s="2">
        <f t="shared" si="446"/>
        <v>0.23963397197597941</v>
      </c>
      <c r="I1330" s="6"/>
      <c r="J1330" s="2">
        <f t="shared" si="453"/>
        <v>0.61160995138690311</v>
      </c>
      <c r="K1330" s="2">
        <f t="shared" si="454"/>
        <v>0.37197597941092364</v>
      </c>
      <c r="L1330" s="2">
        <f t="shared" si="455"/>
        <v>0</v>
      </c>
      <c r="M1330" s="2">
        <f t="shared" si="456"/>
        <v>1.6414069202173254E-2</v>
      </c>
      <c r="N1330" s="63">
        <v>21388</v>
      </c>
      <c r="O1330" s="63">
        <v>13008</v>
      </c>
      <c r="P1330" s="63"/>
      <c r="Q1330" s="63">
        <v>264</v>
      </c>
      <c r="R1330" s="63">
        <v>155</v>
      </c>
      <c r="S1330" s="63">
        <v>24</v>
      </c>
      <c r="T1330" s="63"/>
      <c r="U1330" s="63"/>
      <c r="V1330" s="63">
        <v>13</v>
      </c>
      <c r="W1330" s="63">
        <v>92</v>
      </c>
      <c r="X1330" s="63">
        <v>26</v>
      </c>
      <c r="Y1330" s="63"/>
      <c r="Z1330" s="63"/>
      <c r="AA1330" s="63"/>
      <c r="AB1330" s="63"/>
      <c r="AN1330" t="str">
        <f t="shared" si="442"/>
        <v>Cranston</v>
      </c>
      <c r="AO1330" t="s">
        <v>1161</v>
      </c>
      <c r="AP1330">
        <v>2</v>
      </c>
      <c r="AR1330" s="111">
        <v>44</v>
      </c>
      <c r="AS1330" s="113">
        <v>7</v>
      </c>
      <c r="AT1330" s="113">
        <v>15</v>
      </c>
      <c r="AU1330" s="117">
        <v>19180</v>
      </c>
      <c r="AV1330" s="117">
        <f t="shared" si="447"/>
        <v>44007</v>
      </c>
      <c r="AW1330" t="s">
        <v>1257</v>
      </c>
      <c r="AX1330">
        <f t="shared" si="457"/>
        <v>4419180</v>
      </c>
      <c r="BC1330">
        <v>29.93</v>
      </c>
      <c r="BD1330">
        <v>1.36</v>
      </c>
      <c r="BE1330">
        <v>28.57</v>
      </c>
      <c r="BH1330" s="123">
        <f t="shared" si="443"/>
        <v>0.61099999999999999</v>
      </c>
      <c r="BI1330" s="123">
        <f t="shared" si="444"/>
        <v>0</v>
      </c>
      <c r="BJ1330">
        <f t="shared" si="445"/>
        <v>0</v>
      </c>
    </row>
    <row r="1331" spans="1:62" ht="13" hidden="1" customHeight="1" outlineLevel="1">
      <c r="A1331" t="s">
        <v>1539</v>
      </c>
      <c r="B1331" s="8" t="s">
        <v>1656</v>
      </c>
      <c r="C1331" s="1">
        <f t="shared" si="450"/>
        <v>16676</v>
      </c>
      <c r="D1331" s="5">
        <f>IF(N1331&gt;0, RANK(N1331,(N1331:P1331,Q1331:AE1331)),0)</f>
        <v>1</v>
      </c>
      <c r="E1331" s="5">
        <f>IF(O1331&gt;0,RANK(O1331,(N1331:P1331,Q1331:AE1331)),0)</f>
        <v>2</v>
      </c>
      <c r="F1331" s="5">
        <f t="shared" si="451"/>
        <v>0</v>
      </c>
      <c r="G1331" s="1">
        <f t="shared" si="452"/>
        <v>2185</v>
      </c>
      <c r="H1331" s="2">
        <f t="shared" si="446"/>
        <v>0.13102662508994964</v>
      </c>
      <c r="I1331" s="6"/>
      <c r="J1331" s="2">
        <f t="shared" si="453"/>
        <v>0.55714799712161189</v>
      </c>
      <c r="K1331" s="2">
        <f t="shared" si="454"/>
        <v>0.42612137203166228</v>
      </c>
      <c r="L1331" s="2">
        <f t="shared" si="455"/>
        <v>0</v>
      </c>
      <c r="M1331" s="2">
        <f t="shared" si="456"/>
        <v>1.6730630846725825E-2</v>
      </c>
      <c r="N1331" s="63">
        <v>9291</v>
      </c>
      <c r="O1331" s="63">
        <v>7106</v>
      </c>
      <c r="P1331" s="63"/>
      <c r="Q1331" s="63">
        <v>151</v>
      </c>
      <c r="R1331" s="63">
        <v>59</v>
      </c>
      <c r="S1331" s="63">
        <v>9</v>
      </c>
      <c r="T1331" s="63"/>
      <c r="U1331" s="63"/>
      <c r="V1331" s="63">
        <v>2</v>
      </c>
      <c r="W1331" s="63">
        <v>44</v>
      </c>
      <c r="X1331" s="63">
        <v>14</v>
      </c>
      <c r="Y1331" s="63"/>
      <c r="Z1331" s="63"/>
      <c r="AA1331" s="63"/>
      <c r="AB1331" s="63"/>
      <c r="AN1331" t="str">
        <f t="shared" si="442"/>
        <v>Cumberland</v>
      </c>
      <c r="AO1331" t="s">
        <v>1161</v>
      </c>
      <c r="AP1331">
        <v>1</v>
      </c>
      <c r="AR1331" s="111">
        <v>44</v>
      </c>
      <c r="AS1331" s="113">
        <v>7</v>
      </c>
      <c r="AT1331" s="113">
        <v>20</v>
      </c>
      <c r="AU1331" s="117">
        <v>20080</v>
      </c>
      <c r="AV1331" s="117">
        <f t="shared" si="447"/>
        <v>44007</v>
      </c>
      <c r="AW1331" t="s">
        <v>1480</v>
      </c>
      <c r="AX1331">
        <f t="shared" si="457"/>
        <v>4420080</v>
      </c>
      <c r="BC1331">
        <v>28.25</v>
      </c>
      <c r="BD1331">
        <v>1.46</v>
      </c>
      <c r="BE1331">
        <v>26.79</v>
      </c>
      <c r="BH1331" s="123">
        <f t="shared" si="443"/>
        <v>0.55700000000000005</v>
      </c>
      <c r="BI1331" s="123">
        <f t="shared" si="444"/>
        <v>0</v>
      </c>
      <c r="BJ1331">
        <f t="shared" si="445"/>
        <v>0</v>
      </c>
    </row>
    <row r="1332" spans="1:62" ht="13" hidden="1" customHeight="1" outlineLevel="1">
      <c r="A1332" t="s">
        <v>2986</v>
      </c>
      <c r="B1332" s="8" t="s">
        <v>1656</v>
      </c>
      <c r="C1332" s="1">
        <f t="shared" si="450"/>
        <v>7308</v>
      </c>
      <c r="D1332" s="5">
        <f>IF(N1332&gt;0, RANK(N1332,(N1332:P1332,Q1332:AE1332)),0)</f>
        <v>2</v>
      </c>
      <c r="E1332" s="5">
        <f>IF(O1332&gt;0,RANK(O1332,(N1332:P1332,Q1332:AE1332)),0)</f>
        <v>1</v>
      </c>
      <c r="F1332" s="5">
        <f t="shared" si="451"/>
        <v>0</v>
      </c>
      <c r="G1332" s="1">
        <f t="shared" si="452"/>
        <v>114</v>
      </c>
      <c r="H1332" s="2">
        <f t="shared" si="446"/>
        <v>1.5599343185550082E-2</v>
      </c>
      <c r="I1332" s="6"/>
      <c r="J1332" s="2">
        <f t="shared" si="453"/>
        <v>0.48371647509578541</v>
      </c>
      <c r="K1332" s="2">
        <f t="shared" si="454"/>
        <v>0.49931581828133553</v>
      </c>
      <c r="L1332" s="2">
        <f t="shared" si="455"/>
        <v>0</v>
      </c>
      <c r="M1332" s="2">
        <f t="shared" si="456"/>
        <v>1.6967706622879053E-2</v>
      </c>
      <c r="N1332" s="63">
        <v>3535</v>
      </c>
      <c r="O1332" s="63">
        <v>3649</v>
      </c>
      <c r="P1332" s="63"/>
      <c r="Q1332" s="63">
        <v>58</v>
      </c>
      <c r="R1332" s="63">
        <v>38</v>
      </c>
      <c r="S1332" s="63">
        <v>2</v>
      </c>
      <c r="T1332" s="63"/>
      <c r="U1332" s="63"/>
      <c r="V1332" s="63">
        <v>1</v>
      </c>
      <c r="W1332" s="63">
        <v>22</v>
      </c>
      <c r="X1332" s="63">
        <v>3</v>
      </c>
      <c r="Y1332" s="63"/>
      <c r="Z1332" s="63"/>
      <c r="AA1332" s="63"/>
      <c r="AB1332" s="63"/>
      <c r="AN1332" t="str">
        <f t="shared" si="442"/>
        <v>East Greenwich</v>
      </c>
      <c r="AO1332" t="s">
        <v>732</v>
      </c>
      <c r="AP1332">
        <v>2</v>
      </c>
      <c r="AR1332" s="111">
        <v>44</v>
      </c>
      <c r="AS1332" s="113">
        <v>3</v>
      </c>
      <c r="AT1332" s="113">
        <v>10</v>
      </c>
      <c r="AU1332" s="117">
        <v>22240</v>
      </c>
      <c r="AV1332" s="117">
        <f t="shared" si="447"/>
        <v>44003</v>
      </c>
      <c r="AW1332" t="s">
        <v>1480</v>
      </c>
      <c r="AX1332">
        <f t="shared" si="457"/>
        <v>4422240</v>
      </c>
      <c r="BC1332">
        <v>16.71</v>
      </c>
      <c r="BD1332">
        <v>0.14000000000000001</v>
      </c>
      <c r="BE1332">
        <v>16.579999999999998</v>
      </c>
      <c r="BH1332" s="123">
        <f t="shared" si="443"/>
        <v>0</v>
      </c>
      <c r="BI1332" s="123">
        <f t="shared" si="444"/>
        <v>0.499</v>
      </c>
      <c r="BJ1332">
        <f t="shared" si="445"/>
        <v>0</v>
      </c>
    </row>
    <row r="1333" spans="1:62" ht="13" hidden="1" customHeight="1" outlineLevel="1">
      <c r="A1333" t="s">
        <v>2131</v>
      </c>
      <c r="B1333" s="8" t="s">
        <v>1656</v>
      </c>
      <c r="C1333" s="1">
        <f t="shared" si="450"/>
        <v>20253</v>
      </c>
      <c r="D1333" s="5">
        <f>IF(N1333&gt;0, RANK(N1333,(N1333:P1333,Q1333:AE1333)),0)</f>
        <v>1</v>
      </c>
      <c r="E1333" s="5">
        <f>IF(O1333&gt;0,RANK(O1333,(N1333:P1333,Q1333:AE1333)),0)</f>
        <v>2</v>
      </c>
      <c r="F1333" s="5">
        <f t="shared" si="451"/>
        <v>0</v>
      </c>
      <c r="G1333" s="1">
        <f t="shared" si="452"/>
        <v>8343</v>
      </c>
      <c r="H1333" s="2">
        <f t="shared" si="446"/>
        <v>0.41193897200414753</v>
      </c>
      <c r="I1333" s="6"/>
      <c r="J1333" s="2">
        <f t="shared" si="453"/>
        <v>0.69594627956352151</v>
      </c>
      <c r="K1333" s="2">
        <f t="shared" si="454"/>
        <v>0.28400730755937392</v>
      </c>
      <c r="L1333" s="2">
        <f t="shared" si="455"/>
        <v>0</v>
      </c>
      <c r="M1333" s="2">
        <f t="shared" si="456"/>
        <v>2.0046412877104569E-2</v>
      </c>
      <c r="N1333" s="63">
        <v>14095</v>
      </c>
      <c r="O1333" s="63">
        <v>5752</v>
      </c>
      <c r="P1333" s="63"/>
      <c r="Q1333" s="63">
        <v>196</v>
      </c>
      <c r="R1333" s="63">
        <v>99</v>
      </c>
      <c r="S1333" s="63">
        <v>26</v>
      </c>
      <c r="T1333" s="63"/>
      <c r="U1333" s="63"/>
      <c r="V1333" s="63">
        <v>6</v>
      </c>
      <c r="W1333" s="63">
        <v>66</v>
      </c>
      <c r="X1333" s="63">
        <v>13</v>
      </c>
      <c r="Y1333" s="63"/>
      <c r="Z1333" s="63"/>
      <c r="AA1333" s="63"/>
      <c r="AB1333" s="63"/>
      <c r="AN1333" t="str">
        <f t="shared" si="442"/>
        <v>East Providence</v>
      </c>
      <c r="AO1333" t="s">
        <v>1161</v>
      </c>
      <c r="AP1333">
        <v>1</v>
      </c>
      <c r="AR1333" s="111">
        <v>44</v>
      </c>
      <c r="AS1333" s="113">
        <v>7</v>
      </c>
      <c r="AT1333" s="113">
        <v>25</v>
      </c>
      <c r="AU1333" s="117">
        <v>22960</v>
      </c>
      <c r="AV1333" s="117">
        <f t="shared" si="447"/>
        <v>44007</v>
      </c>
      <c r="AW1333" t="s">
        <v>1257</v>
      </c>
      <c r="AX1333">
        <f t="shared" si="457"/>
        <v>4422960</v>
      </c>
      <c r="BC1333">
        <v>16.61</v>
      </c>
      <c r="BD1333">
        <v>3.21</v>
      </c>
      <c r="BE1333">
        <v>13.41</v>
      </c>
      <c r="BH1333" s="123">
        <f t="shared" si="443"/>
        <v>0.69499999999999995</v>
      </c>
      <c r="BI1333" s="123">
        <f t="shared" si="444"/>
        <v>0</v>
      </c>
      <c r="BJ1333">
        <f t="shared" si="445"/>
        <v>0</v>
      </c>
    </row>
    <row r="1334" spans="1:62" ht="13" hidden="1" customHeight="1" outlineLevel="1">
      <c r="A1334" t="s">
        <v>1786</v>
      </c>
      <c r="B1334" s="8" t="s">
        <v>1656</v>
      </c>
      <c r="C1334" s="1">
        <f t="shared" si="450"/>
        <v>3381</v>
      </c>
      <c r="D1334" s="5">
        <f>IF(N1334&gt;0, RANK(N1334,(N1334:P1334,Q1334:AE1334)),0)</f>
        <v>1</v>
      </c>
      <c r="E1334" s="5">
        <f>IF(O1334&gt;0,RANK(O1334,(N1334:P1334,Q1334:AE1334)),0)</f>
        <v>2</v>
      </c>
      <c r="F1334" s="5">
        <f t="shared" si="451"/>
        <v>0</v>
      </c>
      <c r="G1334" s="1">
        <f t="shared" si="452"/>
        <v>202</v>
      </c>
      <c r="H1334" s="2">
        <f t="shared" si="446"/>
        <v>5.974563738538894E-2</v>
      </c>
      <c r="I1334" s="6"/>
      <c r="J1334" s="2">
        <f t="shared" si="453"/>
        <v>0.51552795031055898</v>
      </c>
      <c r="K1334" s="2">
        <f t="shared" si="454"/>
        <v>0.45578231292517007</v>
      </c>
      <c r="L1334" s="2">
        <f t="shared" si="455"/>
        <v>0</v>
      </c>
      <c r="M1334" s="2">
        <f t="shared" si="456"/>
        <v>2.8689736764270946E-2</v>
      </c>
      <c r="N1334" s="63">
        <v>1743</v>
      </c>
      <c r="O1334" s="63">
        <v>1541</v>
      </c>
      <c r="P1334" s="63"/>
      <c r="Q1334" s="63">
        <v>54</v>
      </c>
      <c r="R1334" s="63">
        <v>15</v>
      </c>
      <c r="S1334" s="63">
        <v>6</v>
      </c>
      <c r="T1334" s="63"/>
      <c r="U1334" s="63"/>
      <c r="V1334" s="63">
        <v>0</v>
      </c>
      <c r="W1334" s="63">
        <v>18</v>
      </c>
      <c r="X1334" s="63">
        <v>4</v>
      </c>
      <c r="Y1334" s="63"/>
      <c r="Z1334" s="63"/>
      <c r="AA1334" s="63"/>
      <c r="AB1334" s="63"/>
      <c r="AN1334" t="str">
        <f t="shared" si="442"/>
        <v>Exeter</v>
      </c>
      <c r="AO1334" t="s">
        <v>699</v>
      </c>
      <c r="AP1334">
        <v>2</v>
      </c>
      <c r="AR1334" s="111">
        <v>44</v>
      </c>
      <c r="AS1334" s="113">
        <v>9</v>
      </c>
      <c r="AT1334" s="113">
        <v>10</v>
      </c>
      <c r="AU1334" s="117">
        <v>25300</v>
      </c>
      <c r="AV1334" s="117">
        <f t="shared" si="447"/>
        <v>44009</v>
      </c>
      <c r="AW1334" t="s">
        <v>1480</v>
      </c>
      <c r="AX1334">
        <f t="shared" si="457"/>
        <v>4425300</v>
      </c>
      <c r="BC1334">
        <v>58.38</v>
      </c>
      <c r="BD1334">
        <v>0.67</v>
      </c>
      <c r="BE1334">
        <v>57.71</v>
      </c>
      <c r="BH1334" s="123">
        <f t="shared" si="443"/>
        <v>0.51500000000000001</v>
      </c>
      <c r="BI1334" s="123">
        <f t="shared" si="444"/>
        <v>0</v>
      </c>
      <c r="BJ1334">
        <f t="shared" si="445"/>
        <v>0</v>
      </c>
    </row>
    <row r="1335" spans="1:62" ht="13" hidden="1" customHeight="1" outlineLevel="1">
      <c r="A1335" t="s">
        <v>797</v>
      </c>
      <c r="B1335" s="8" t="s">
        <v>1656</v>
      </c>
      <c r="C1335" s="1">
        <f t="shared" si="450"/>
        <v>2443</v>
      </c>
      <c r="D1335" s="5">
        <f>IF(N1335&gt;0, RANK(N1335,(N1335:P1335,Q1335:AE1335)),0)</f>
        <v>1</v>
      </c>
      <c r="E1335" s="5">
        <f>IF(O1335&gt;0,RANK(O1335,(N1335:P1335,Q1335:AE1335)),0)</f>
        <v>2</v>
      </c>
      <c r="F1335" s="5">
        <f t="shared" si="451"/>
        <v>0</v>
      </c>
      <c r="G1335" s="1">
        <f t="shared" si="452"/>
        <v>189</v>
      </c>
      <c r="H1335" s="2">
        <f t="shared" si="446"/>
        <v>7.7363896848137534E-2</v>
      </c>
      <c r="I1335" s="6"/>
      <c r="J1335" s="2">
        <f t="shared" si="453"/>
        <v>0.52394596807204252</v>
      </c>
      <c r="K1335" s="2">
        <f t="shared" si="454"/>
        <v>0.44658207122390503</v>
      </c>
      <c r="L1335" s="2">
        <f t="shared" si="455"/>
        <v>0</v>
      </c>
      <c r="M1335" s="2">
        <f t="shared" si="456"/>
        <v>2.9471960704052447E-2</v>
      </c>
      <c r="N1335" s="63">
        <v>1280</v>
      </c>
      <c r="O1335" s="63">
        <v>1091</v>
      </c>
      <c r="P1335" s="63"/>
      <c r="Q1335" s="63">
        <v>36</v>
      </c>
      <c r="R1335" s="63">
        <v>24</v>
      </c>
      <c r="S1335" s="63">
        <v>2</v>
      </c>
      <c r="T1335" s="63"/>
      <c r="U1335" s="63"/>
      <c r="V1335" s="63">
        <v>0</v>
      </c>
      <c r="W1335" s="63">
        <v>10</v>
      </c>
      <c r="X1335" s="63">
        <v>0</v>
      </c>
      <c r="Y1335" s="63"/>
      <c r="Z1335" s="63"/>
      <c r="AA1335" s="63"/>
      <c r="AB1335" s="63"/>
      <c r="AN1335" t="str">
        <f t="shared" si="442"/>
        <v>Foster</v>
      </c>
      <c r="AO1335" t="s">
        <v>1161</v>
      </c>
      <c r="AP1335">
        <v>2</v>
      </c>
      <c r="AR1335" s="111">
        <v>44</v>
      </c>
      <c r="AS1335" s="113">
        <v>7</v>
      </c>
      <c r="AT1335" s="113">
        <v>30</v>
      </c>
      <c r="AU1335" s="117">
        <v>27460</v>
      </c>
      <c r="AV1335" s="117">
        <f t="shared" si="447"/>
        <v>44007</v>
      </c>
      <c r="AW1335" t="s">
        <v>1480</v>
      </c>
      <c r="AX1335">
        <f t="shared" si="457"/>
        <v>4427460</v>
      </c>
      <c r="BC1335">
        <v>51.87</v>
      </c>
      <c r="BD1335">
        <v>0.73</v>
      </c>
      <c r="BE1335">
        <v>51.14</v>
      </c>
      <c r="BH1335" s="123">
        <f t="shared" si="443"/>
        <v>0.52300000000000002</v>
      </c>
      <c r="BI1335" s="123">
        <f t="shared" si="444"/>
        <v>0</v>
      </c>
      <c r="BJ1335">
        <f t="shared" si="445"/>
        <v>0</v>
      </c>
    </row>
    <row r="1336" spans="1:62" ht="13" hidden="1" customHeight="1" outlineLevel="1">
      <c r="A1336" t="s">
        <v>481</v>
      </c>
      <c r="B1336" s="8" t="s">
        <v>1656</v>
      </c>
      <c r="C1336" s="1">
        <f t="shared" si="450"/>
        <v>5047</v>
      </c>
      <c r="D1336" s="5">
        <f>IF(N1336&gt;0, RANK(N1336,(N1336:P1336,Q1336:AE1336)),0)</f>
        <v>1</v>
      </c>
      <c r="E1336" s="5">
        <f>IF(O1336&gt;0,RANK(O1336,(N1336:P1336,Q1336:AE1336)),0)</f>
        <v>2</v>
      </c>
      <c r="F1336" s="5">
        <f t="shared" si="451"/>
        <v>0</v>
      </c>
      <c r="G1336" s="1">
        <f t="shared" si="452"/>
        <v>129</v>
      </c>
      <c r="H1336" s="2">
        <f t="shared" si="446"/>
        <v>2.5559738458490192E-2</v>
      </c>
      <c r="I1336" s="6"/>
      <c r="J1336" s="2">
        <f t="shared" si="453"/>
        <v>0.50307113136516746</v>
      </c>
      <c r="K1336" s="2">
        <f t="shared" si="454"/>
        <v>0.47751139290667721</v>
      </c>
      <c r="L1336" s="2">
        <f t="shared" si="455"/>
        <v>0</v>
      </c>
      <c r="M1336" s="2">
        <f t="shared" si="456"/>
        <v>1.9417475728155331E-2</v>
      </c>
      <c r="N1336" s="63">
        <v>2539</v>
      </c>
      <c r="O1336" s="63">
        <v>2410</v>
      </c>
      <c r="P1336" s="63"/>
      <c r="Q1336" s="63">
        <v>49</v>
      </c>
      <c r="R1336" s="63">
        <v>22</v>
      </c>
      <c r="S1336" s="63">
        <v>4</v>
      </c>
      <c r="T1336" s="63"/>
      <c r="U1336" s="63"/>
      <c r="V1336" s="63">
        <v>0</v>
      </c>
      <c r="W1336" s="63">
        <v>21</v>
      </c>
      <c r="X1336" s="63">
        <v>2</v>
      </c>
      <c r="Y1336" s="63"/>
      <c r="Z1336" s="63"/>
      <c r="AA1336" s="63"/>
      <c r="AB1336" s="63"/>
      <c r="AN1336" t="str">
        <f t="shared" si="442"/>
        <v>Glocester</v>
      </c>
      <c r="AO1336" t="s">
        <v>1161</v>
      </c>
      <c r="AP1336">
        <v>2</v>
      </c>
      <c r="AR1336" s="111">
        <v>44</v>
      </c>
      <c r="AS1336" s="113">
        <v>7</v>
      </c>
      <c r="AT1336" s="113">
        <v>35</v>
      </c>
      <c r="AU1336" s="117">
        <v>30340</v>
      </c>
      <c r="AV1336" s="117">
        <f t="shared" si="447"/>
        <v>44007</v>
      </c>
      <c r="AW1336" t="s">
        <v>1480</v>
      </c>
      <c r="AX1336">
        <f t="shared" si="457"/>
        <v>4430340</v>
      </c>
      <c r="BC1336">
        <v>56.84</v>
      </c>
      <c r="BD1336">
        <v>2.02</v>
      </c>
      <c r="BE1336">
        <v>54.82</v>
      </c>
      <c r="BH1336" s="123">
        <f t="shared" si="443"/>
        <v>0.503</v>
      </c>
      <c r="BI1336" s="123">
        <f t="shared" si="444"/>
        <v>0</v>
      </c>
      <c r="BJ1336">
        <f t="shared" si="445"/>
        <v>0</v>
      </c>
    </row>
    <row r="1337" spans="1:62" ht="13" hidden="1" customHeight="1" outlineLevel="1">
      <c r="A1337" t="s">
        <v>580</v>
      </c>
      <c r="B1337" s="8" t="s">
        <v>1656</v>
      </c>
      <c r="C1337" s="1">
        <f t="shared" si="450"/>
        <v>3888</v>
      </c>
      <c r="D1337" s="5">
        <f>IF(N1337&gt;0, RANK(N1337,(N1337:P1337,Q1337:AE1337)),0)</f>
        <v>1</v>
      </c>
      <c r="E1337" s="5">
        <f>IF(O1337&gt;0,RANK(O1337,(N1337:P1337,Q1337:AE1337)),0)</f>
        <v>2</v>
      </c>
      <c r="F1337" s="5">
        <f t="shared" si="451"/>
        <v>0</v>
      </c>
      <c r="G1337" s="1">
        <f t="shared" si="452"/>
        <v>562</v>
      </c>
      <c r="H1337" s="2">
        <f t="shared" si="446"/>
        <v>0.14454732510288065</v>
      </c>
      <c r="I1337" s="6"/>
      <c r="J1337" s="2">
        <f t="shared" si="453"/>
        <v>0.55658436213991769</v>
      </c>
      <c r="K1337" s="2">
        <f t="shared" si="454"/>
        <v>0.41203703703703703</v>
      </c>
      <c r="L1337" s="2">
        <f t="shared" si="455"/>
        <v>0</v>
      </c>
      <c r="M1337" s="2">
        <f t="shared" si="456"/>
        <v>3.1378600823045277E-2</v>
      </c>
      <c r="N1337" s="63">
        <v>2164</v>
      </c>
      <c r="O1337" s="63">
        <v>1602</v>
      </c>
      <c r="P1337" s="63"/>
      <c r="Q1337" s="63">
        <v>61</v>
      </c>
      <c r="R1337" s="63">
        <v>24</v>
      </c>
      <c r="S1337" s="63">
        <v>13</v>
      </c>
      <c r="T1337" s="63"/>
      <c r="U1337" s="63"/>
      <c r="V1337" s="63">
        <v>1</v>
      </c>
      <c r="W1337" s="63">
        <v>17</v>
      </c>
      <c r="X1337" s="63">
        <v>6</v>
      </c>
      <c r="Y1337" s="63"/>
      <c r="Z1337" s="63"/>
      <c r="AA1337" s="63"/>
      <c r="AB1337" s="63"/>
      <c r="AN1337" t="str">
        <f t="shared" si="442"/>
        <v>Hopkinton</v>
      </c>
      <c r="AO1337" t="s">
        <v>699</v>
      </c>
      <c r="AP1337">
        <v>2</v>
      </c>
      <c r="AR1337" s="111">
        <v>44</v>
      </c>
      <c r="AS1337" s="113">
        <v>9</v>
      </c>
      <c r="AT1337" s="113">
        <v>15</v>
      </c>
      <c r="AU1337" s="117">
        <v>35380</v>
      </c>
      <c r="AV1337" s="117">
        <f t="shared" si="447"/>
        <v>44009</v>
      </c>
      <c r="AW1337" t="s">
        <v>1480</v>
      </c>
      <c r="AX1337">
        <f t="shared" si="457"/>
        <v>4435380</v>
      </c>
      <c r="BC1337">
        <v>44.13</v>
      </c>
      <c r="BD1337">
        <v>1.1399999999999999</v>
      </c>
      <c r="BE1337">
        <v>42.99</v>
      </c>
      <c r="BH1337" s="123">
        <f t="shared" si="443"/>
        <v>0.55600000000000005</v>
      </c>
      <c r="BI1337" s="123">
        <f t="shared" si="444"/>
        <v>0</v>
      </c>
      <c r="BJ1337">
        <f t="shared" si="445"/>
        <v>0</v>
      </c>
    </row>
    <row r="1338" spans="1:62" ht="13" hidden="1" customHeight="1" outlineLevel="1">
      <c r="A1338" t="s">
        <v>2292</v>
      </c>
      <c r="B1338" s="8" t="s">
        <v>1656</v>
      </c>
      <c r="C1338" s="1">
        <f t="shared" si="450"/>
        <v>3603</v>
      </c>
      <c r="D1338" s="5">
        <f>IF(N1338&gt;0, RANK(N1338,(N1338:P1338,Q1338:AE1338)),0)</f>
        <v>1</v>
      </c>
      <c r="E1338" s="5">
        <f>IF(O1338&gt;0,RANK(O1338,(N1338:P1338,Q1338:AE1338)),0)</f>
        <v>2</v>
      </c>
      <c r="F1338" s="5">
        <f t="shared" si="451"/>
        <v>0</v>
      </c>
      <c r="G1338" s="1">
        <f t="shared" si="452"/>
        <v>852</v>
      </c>
      <c r="H1338" s="2">
        <f t="shared" si="446"/>
        <v>0.23646960865945046</v>
      </c>
      <c r="I1338" s="6"/>
      <c r="J1338" s="2">
        <f t="shared" si="453"/>
        <v>0.60532889258950873</v>
      </c>
      <c r="K1338" s="2">
        <f t="shared" si="454"/>
        <v>0.36885928393005829</v>
      </c>
      <c r="L1338" s="2">
        <f t="shared" si="455"/>
        <v>0</v>
      </c>
      <c r="M1338" s="2">
        <f t="shared" si="456"/>
        <v>2.5811823480432983E-2</v>
      </c>
      <c r="N1338" s="63">
        <v>2181</v>
      </c>
      <c r="O1338" s="63">
        <v>1329</v>
      </c>
      <c r="P1338" s="63"/>
      <c r="Q1338" s="63">
        <v>38</v>
      </c>
      <c r="R1338" s="63">
        <v>32</v>
      </c>
      <c r="S1338" s="63">
        <v>3</v>
      </c>
      <c r="T1338" s="63"/>
      <c r="U1338" s="63"/>
      <c r="V1338" s="63">
        <v>3</v>
      </c>
      <c r="W1338" s="63">
        <v>12</v>
      </c>
      <c r="X1338" s="63">
        <v>5</v>
      </c>
      <c r="Y1338" s="63"/>
      <c r="Z1338" s="63"/>
      <c r="AA1338" s="63"/>
      <c r="AB1338" s="63"/>
      <c r="AN1338" t="str">
        <f t="shared" si="442"/>
        <v>Jamestown</v>
      </c>
      <c r="AO1338" t="s">
        <v>2020</v>
      </c>
      <c r="AP1338">
        <v>1</v>
      </c>
      <c r="AR1338" s="111">
        <v>44</v>
      </c>
      <c r="AS1338" s="113">
        <v>5</v>
      </c>
      <c r="AT1338" s="113">
        <v>5</v>
      </c>
      <c r="AU1338" s="117">
        <v>36820</v>
      </c>
      <c r="AV1338" s="117">
        <f t="shared" si="447"/>
        <v>44005</v>
      </c>
      <c r="AW1338" t="s">
        <v>1480</v>
      </c>
      <c r="AX1338">
        <f t="shared" si="457"/>
        <v>4436820</v>
      </c>
      <c r="BC1338">
        <v>35.340000000000003</v>
      </c>
      <c r="BD1338">
        <v>25.64</v>
      </c>
      <c r="BE1338">
        <v>9.69</v>
      </c>
      <c r="BH1338" s="123">
        <f t="shared" si="443"/>
        <v>0.60499999999999998</v>
      </c>
      <c r="BI1338" s="123">
        <f t="shared" si="444"/>
        <v>0</v>
      </c>
      <c r="BJ1338">
        <f t="shared" si="445"/>
        <v>0</v>
      </c>
    </row>
    <row r="1339" spans="1:62" ht="13" hidden="1" customHeight="1" outlineLevel="1">
      <c r="A1339" t="s">
        <v>1263</v>
      </c>
      <c r="B1339" s="8" t="s">
        <v>1656</v>
      </c>
      <c r="C1339" s="1">
        <f t="shared" si="450"/>
        <v>13125</v>
      </c>
      <c r="D1339" s="5">
        <f>IF(N1339&gt;0, RANK(N1339,(N1339:P1339,Q1339:AE1339)),0)</f>
        <v>1</v>
      </c>
      <c r="E1339" s="5">
        <f>IF(O1339&gt;0,RANK(O1339,(N1339:P1339,Q1339:AE1339)),0)</f>
        <v>2</v>
      </c>
      <c r="F1339" s="5">
        <f t="shared" si="451"/>
        <v>0</v>
      </c>
      <c r="G1339" s="1">
        <f t="shared" si="452"/>
        <v>2086</v>
      </c>
      <c r="H1339" s="2">
        <f t="shared" si="446"/>
        <v>0.15893333333333334</v>
      </c>
      <c r="I1339" s="6"/>
      <c r="J1339" s="2">
        <f t="shared" si="453"/>
        <v>0.57165714285714286</v>
      </c>
      <c r="K1339" s="2">
        <f t="shared" si="454"/>
        <v>0.41272380952380955</v>
      </c>
      <c r="L1339" s="2">
        <f t="shared" si="455"/>
        <v>0</v>
      </c>
      <c r="M1339" s="2">
        <f t="shared" si="456"/>
        <v>1.5619047619047588E-2</v>
      </c>
      <c r="N1339" s="63">
        <v>7503</v>
      </c>
      <c r="O1339" s="63">
        <v>5417</v>
      </c>
      <c r="P1339" s="63"/>
      <c r="Q1339" s="63">
        <v>105</v>
      </c>
      <c r="R1339" s="63">
        <v>42</v>
      </c>
      <c r="S1339" s="63">
        <v>14</v>
      </c>
      <c r="T1339" s="63"/>
      <c r="U1339" s="63"/>
      <c r="V1339" s="63">
        <v>1</v>
      </c>
      <c r="W1339" s="63">
        <v>34</v>
      </c>
      <c r="X1339" s="63">
        <v>9</v>
      </c>
      <c r="Y1339" s="63"/>
      <c r="Z1339" s="63"/>
      <c r="AA1339" s="63"/>
      <c r="AB1339" s="63"/>
      <c r="AN1339" t="str">
        <f t="shared" si="442"/>
        <v>Johnston</v>
      </c>
      <c r="AO1339" t="s">
        <v>1161</v>
      </c>
      <c r="AP1339">
        <v>2</v>
      </c>
      <c r="AR1339" s="111">
        <v>44</v>
      </c>
      <c r="AS1339" s="113">
        <v>7</v>
      </c>
      <c r="AT1339" s="113">
        <v>40</v>
      </c>
      <c r="AU1339" s="117">
        <v>37720</v>
      </c>
      <c r="AV1339" s="117">
        <f t="shared" si="447"/>
        <v>44007</v>
      </c>
      <c r="AW1339" t="s">
        <v>1480</v>
      </c>
      <c r="AX1339">
        <f t="shared" si="457"/>
        <v>4437720</v>
      </c>
      <c r="BC1339">
        <v>24.37</v>
      </c>
      <c r="BD1339">
        <v>0.71</v>
      </c>
      <c r="BE1339">
        <v>23.67</v>
      </c>
      <c r="BH1339" s="123">
        <f t="shared" si="443"/>
        <v>0.57099999999999995</v>
      </c>
      <c r="BI1339" s="123">
        <f t="shared" si="444"/>
        <v>0</v>
      </c>
      <c r="BJ1339">
        <f t="shared" si="445"/>
        <v>0</v>
      </c>
    </row>
    <row r="1340" spans="1:62" ht="13" hidden="1" customHeight="1" outlineLevel="1">
      <c r="A1340" t="s">
        <v>1605</v>
      </c>
      <c r="B1340" s="8" t="s">
        <v>1656</v>
      </c>
      <c r="C1340" s="1">
        <f t="shared" si="450"/>
        <v>11064</v>
      </c>
      <c r="D1340" s="5">
        <f>IF(N1340&gt;0, RANK(N1340,(N1340:P1340,Q1340:AE1340)),0)</f>
        <v>1</v>
      </c>
      <c r="E1340" s="5">
        <f>IF(O1340&gt;0,RANK(O1340,(N1340:P1340,Q1340:AE1340)),0)</f>
        <v>2</v>
      </c>
      <c r="F1340" s="5">
        <f t="shared" si="451"/>
        <v>0</v>
      </c>
      <c r="G1340" s="1">
        <f t="shared" si="452"/>
        <v>1162</v>
      </c>
      <c r="H1340" s="2">
        <f t="shared" si="446"/>
        <v>0.10502530730296457</v>
      </c>
      <c r="I1340" s="6"/>
      <c r="J1340" s="2">
        <f t="shared" si="453"/>
        <v>0.54483007953723794</v>
      </c>
      <c r="K1340" s="2">
        <f t="shared" si="454"/>
        <v>0.43980477223427333</v>
      </c>
      <c r="L1340" s="2">
        <f t="shared" si="455"/>
        <v>0</v>
      </c>
      <c r="M1340" s="2">
        <f t="shared" si="456"/>
        <v>1.5365148228488723E-2</v>
      </c>
      <c r="N1340" s="63">
        <v>6028</v>
      </c>
      <c r="O1340" s="63">
        <v>4866</v>
      </c>
      <c r="P1340" s="63"/>
      <c r="Q1340" s="63">
        <v>81</v>
      </c>
      <c r="R1340" s="63">
        <v>40</v>
      </c>
      <c r="S1340" s="63">
        <v>8</v>
      </c>
      <c r="T1340" s="63"/>
      <c r="U1340" s="63"/>
      <c r="V1340" s="63">
        <v>0</v>
      </c>
      <c r="W1340" s="63">
        <v>32</v>
      </c>
      <c r="X1340" s="63">
        <v>9</v>
      </c>
      <c r="Y1340" s="63"/>
      <c r="Z1340" s="63"/>
      <c r="AA1340" s="63"/>
      <c r="AB1340" s="63"/>
      <c r="AN1340" t="str">
        <f t="shared" si="442"/>
        <v>Lincoln</v>
      </c>
      <c r="AO1340" t="s">
        <v>1161</v>
      </c>
      <c r="AP1340">
        <v>1</v>
      </c>
      <c r="AR1340" s="111">
        <v>44</v>
      </c>
      <c r="AS1340" s="113">
        <v>7</v>
      </c>
      <c r="AT1340" s="113">
        <v>45</v>
      </c>
      <c r="AU1340" s="117">
        <v>41500</v>
      </c>
      <c r="AV1340" s="117">
        <f t="shared" si="447"/>
        <v>44007</v>
      </c>
      <c r="AW1340" t="s">
        <v>1480</v>
      </c>
      <c r="AX1340">
        <f t="shared" si="457"/>
        <v>4441500</v>
      </c>
      <c r="BC1340">
        <v>18.95</v>
      </c>
      <c r="BD1340">
        <v>0.72</v>
      </c>
      <c r="BE1340">
        <v>18.23</v>
      </c>
      <c r="BH1340" s="123">
        <f t="shared" si="443"/>
        <v>0.54400000000000004</v>
      </c>
      <c r="BI1340" s="123">
        <f t="shared" si="444"/>
        <v>0</v>
      </c>
      <c r="BJ1340">
        <f t="shared" si="445"/>
        <v>0</v>
      </c>
    </row>
    <row r="1341" spans="1:62" ht="13" hidden="1" customHeight="1" outlineLevel="1">
      <c r="A1341" t="s">
        <v>1113</v>
      </c>
      <c r="B1341" s="8" t="s">
        <v>1656</v>
      </c>
      <c r="C1341" s="1">
        <f t="shared" si="450"/>
        <v>2172</v>
      </c>
      <c r="D1341" s="5">
        <f>IF(N1341&gt;0, RANK(N1341,(N1341:P1341,Q1341:AE1341)),0)</f>
        <v>1</v>
      </c>
      <c r="E1341" s="5">
        <f>IF(O1341&gt;0,RANK(O1341,(N1341:P1341,Q1341:AE1341)),0)</f>
        <v>2</v>
      </c>
      <c r="F1341" s="5">
        <f t="shared" si="451"/>
        <v>0</v>
      </c>
      <c r="G1341" s="1">
        <f t="shared" si="452"/>
        <v>306</v>
      </c>
      <c r="H1341" s="2">
        <f t="shared" si="446"/>
        <v>0.14088397790055249</v>
      </c>
      <c r="I1341" s="6"/>
      <c r="J1341" s="2">
        <f t="shared" si="453"/>
        <v>0.55893186003683237</v>
      </c>
      <c r="K1341" s="2">
        <f t="shared" si="454"/>
        <v>0.41804788213627991</v>
      </c>
      <c r="L1341" s="2">
        <f t="shared" si="455"/>
        <v>0</v>
      </c>
      <c r="M1341" s="2">
        <f t="shared" si="456"/>
        <v>2.3020257826887713E-2</v>
      </c>
      <c r="N1341" s="63">
        <v>1214</v>
      </c>
      <c r="O1341" s="63">
        <v>908</v>
      </c>
      <c r="P1341" s="63"/>
      <c r="Q1341" s="63">
        <v>26</v>
      </c>
      <c r="R1341" s="63">
        <v>13</v>
      </c>
      <c r="S1341" s="63">
        <v>2</v>
      </c>
      <c r="T1341" s="63"/>
      <c r="U1341" s="63"/>
      <c r="V1341" s="63">
        <v>0</v>
      </c>
      <c r="W1341" s="63">
        <v>5</v>
      </c>
      <c r="X1341" s="63">
        <v>4</v>
      </c>
      <c r="Y1341" s="63"/>
      <c r="Z1341" s="63"/>
      <c r="AA1341" s="63"/>
      <c r="AB1341" s="63"/>
      <c r="AN1341" t="str">
        <f t="shared" si="442"/>
        <v>Little Compton</v>
      </c>
      <c r="AO1341" t="s">
        <v>2020</v>
      </c>
      <c r="AP1341">
        <v>1</v>
      </c>
      <c r="AR1341" s="111">
        <v>44</v>
      </c>
      <c r="AS1341" s="113">
        <v>5</v>
      </c>
      <c r="AT1341" s="113">
        <v>10</v>
      </c>
      <c r="AU1341" s="117">
        <v>42400</v>
      </c>
      <c r="AV1341" s="117">
        <f t="shared" si="447"/>
        <v>44005</v>
      </c>
      <c r="AW1341" t="s">
        <v>1480</v>
      </c>
      <c r="AX1341">
        <f t="shared" si="457"/>
        <v>4442400</v>
      </c>
      <c r="BC1341">
        <v>28.9</v>
      </c>
      <c r="BD1341">
        <v>8.0299999999999994</v>
      </c>
      <c r="BE1341">
        <v>20.87</v>
      </c>
      <c r="BH1341" s="123">
        <f t="shared" si="443"/>
        <v>0.55800000000000005</v>
      </c>
      <c r="BI1341" s="123">
        <f t="shared" si="444"/>
        <v>0</v>
      </c>
      <c r="BJ1341">
        <f t="shared" si="445"/>
        <v>0</v>
      </c>
    </row>
    <row r="1342" spans="1:62" ht="13" hidden="1" customHeight="1" outlineLevel="1">
      <c r="A1342" t="s">
        <v>774</v>
      </c>
      <c r="B1342" s="8" t="s">
        <v>1656</v>
      </c>
      <c r="C1342" s="1">
        <f t="shared" si="450"/>
        <v>7223</v>
      </c>
      <c r="D1342" s="5">
        <f>IF(N1342&gt;0, RANK(N1342,(N1342:P1342,Q1342:AE1342)),0)</f>
        <v>1</v>
      </c>
      <c r="E1342" s="5">
        <f>IF(O1342&gt;0,RANK(O1342,(N1342:P1342,Q1342:AE1342)),0)</f>
        <v>2</v>
      </c>
      <c r="F1342" s="5">
        <f t="shared" si="451"/>
        <v>0</v>
      </c>
      <c r="G1342" s="1">
        <f t="shared" si="452"/>
        <v>1519</v>
      </c>
      <c r="H1342" s="2">
        <f t="shared" si="446"/>
        <v>0.21030042918454936</v>
      </c>
      <c r="I1342" s="6"/>
      <c r="J1342" s="2">
        <f t="shared" si="453"/>
        <v>0.59587429046102725</v>
      </c>
      <c r="K1342" s="2">
        <f t="shared" si="454"/>
        <v>0.38557386127647791</v>
      </c>
      <c r="L1342" s="2">
        <f t="shared" si="455"/>
        <v>0</v>
      </c>
      <c r="M1342" s="2">
        <f t="shared" si="456"/>
        <v>1.8551848262494841E-2</v>
      </c>
      <c r="N1342" s="63">
        <v>4304</v>
      </c>
      <c r="O1342" s="63">
        <v>2785</v>
      </c>
      <c r="P1342" s="63"/>
      <c r="Q1342" s="63">
        <v>72</v>
      </c>
      <c r="R1342" s="63">
        <v>22</v>
      </c>
      <c r="S1342" s="63">
        <v>15</v>
      </c>
      <c r="T1342" s="63"/>
      <c r="U1342" s="63"/>
      <c r="V1342" s="63">
        <v>1</v>
      </c>
      <c r="W1342" s="63">
        <v>18</v>
      </c>
      <c r="X1342" s="63">
        <v>6</v>
      </c>
      <c r="Y1342" s="63"/>
      <c r="Z1342" s="63"/>
      <c r="AA1342" s="63"/>
      <c r="AB1342" s="63"/>
      <c r="AN1342" t="str">
        <f t="shared" si="442"/>
        <v>Middletown</v>
      </c>
      <c r="AO1342" t="s">
        <v>2020</v>
      </c>
      <c r="AP1342">
        <v>1</v>
      </c>
      <c r="AR1342" s="111">
        <v>44</v>
      </c>
      <c r="AS1342" s="113">
        <v>5</v>
      </c>
      <c r="AT1342" s="113">
        <v>15</v>
      </c>
      <c r="AU1342" s="117">
        <v>45460</v>
      </c>
      <c r="AV1342" s="117">
        <f t="shared" si="447"/>
        <v>44005</v>
      </c>
      <c r="AW1342" t="s">
        <v>1480</v>
      </c>
      <c r="AX1342">
        <f t="shared" si="457"/>
        <v>4445460</v>
      </c>
      <c r="BC1342">
        <v>14.95</v>
      </c>
      <c r="BD1342">
        <v>1.97</v>
      </c>
      <c r="BE1342">
        <v>12.98</v>
      </c>
      <c r="BH1342" s="123">
        <f t="shared" si="443"/>
        <v>0.59499999999999997</v>
      </c>
      <c r="BI1342" s="123">
        <f t="shared" si="444"/>
        <v>0</v>
      </c>
      <c r="BJ1342">
        <f t="shared" si="445"/>
        <v>0</v>
      </c>
    </row>
    <row r="1343" spans="1:62" ht="13" hidden="1" customHeight="1" outlineLevel="1">
      <c r="A1343" t="s">
        <v>2478</v>
      </c>
      <c r="B1343" s="8" t="s">
        <v>1656</v>
      </c>
      <c r="C1343" s="1">
        <f t="shared" si="450"/>
        <v>7756</v>
      </c>
      <c r="D1343" s="5">
        <f>IF(N1343&gt;0, RANK(N1343,(N1343:P1343,Q1343:AE1343)),0)</f>
        <v>1</v>
      </c>
      <c r="E1343" s="5">
        <f>IF(O1343&gt;0,RANK(O1343,(N1343:P1343,Q1343:AE1343)),0)</f>
        <v>2</v>
      </c>
      <c r="F1343" s="5">
        <f t="shared" si="451"/>
        <v>0</v>
      </c>
      <c r="G1343" s="1">
        <f t="shared" si="452"/>
        <v>1116</v>
      </c>
      <c r="H1343" s="2">
        <f t="shared" si="446"/>
        <v>0.14388860237235687</v>
      </c>
      <c r="I1343" s="6"/>
      <c r="J1343" s="2">
        <f t="shared" si="453"/>
        <v>0.55943785456420836</v>
      </c>
      <c r="K1343" s="2">
        <f t="shared" si="454"/>
        <v>0.41554925219185146</v>
      </c>
      <c r="L1343" s="2">
        <f t="shared" si="455"/>
        <v>0</v>
      </c>
      <c r="M1343" s="2">
        <f t="shared" si="456"/>
        <v>2.5012893243940182E-2</v>
      </c>
      <c r="N1343" s="63">
        <v>4339</v>
      </c>
      <c r="O1343" s="63">
        <v>3223</v>
      </c>
      <c r="P1343" s="63"/>
      <c r="Q1343" s="63">
        <v>91</v>
      </c>
      <c r="R1343" s="63">
        <v>54</v>
      </c>
      <c r="S1343" s="63">
        <v>7</v>
      </c>
      <c r="T1343" s="63"/>
      <c r="U1343" s="63"/>
      <c r="V1343" s="63">
        <v>1</v>
      </c>
      <c r="W1343" s="63">
        <v>28</v>
      </c>
      <c r="X1343" s="63">
        <v>13</v>
      </c>
      <c r="Y1343" s="63"/>
      <c r="Z1343" s="63"/>
      <c r="AA1343" s="63"/>
      <c r="AB1343" s="63"/>
      <c r="AN1343" t="str">
        <f t="shared" si="442"/>
        <v>Narragansett</v>
      </c>
      <c r="AO1343" t="s">
        <v>699</v>
      </c>
      <c r="AP1343">
        <v>2</v>
      </c>
      <c r="AR1343" s="111">
        <v>44</v>
      </c>
      <c r="AS1343" s="113">
        <v>9</v>
      </c>
      <c r="AT1343" s="113">
        <v>20</v>
      </c>
      <c r="AU1343" s="117">
        <v>48340</v>
      </c>
      <c r="AV1343" s="117">
        <f t="shared" si="447"/>
        <v>44009</v>
      </c>
      <c r="AW1343" t="s">
        <v>1480</v>
      </c>
      <c r="AX1343">
        <f t="shared" si="457"/>
        <v>4448340</v>
      </c>
      <c r="BC1343">
        <v>37.770000000000003</v>
      </c>
      <c r="BD1343">
        <v>23.63</v>
      </c>
      <c r="BE1343">
        <v>14.15</v>
      </c>
      <c r="BH1343" s="123">
        <f t="shared" si="443"/>
        <v>0.55900000000000005</v>
      </c>
      <c r="BI1343" s="123">
        <f t="shared" si="444"/>
        <v>0</v>
      </c>
      <c r="BJ1343">
        <f t="shared" si="445"/>
        <v>0</v>
      </c>
    </row>
    <row r="1344" spans="1:62" ht="13" hidden="1" customHeight="1" outlineLevel="1">
      <c r="A1344" t="s">
        <v>920</v>
      </c>
      <c r="B1344" s="8" t="s">
        <v>1656</v>
      </c>
      <c r="C1344" s="1">
        <f t="shared" si="450"/>
        <v>972</v>
      </c>
      <c r="D1344" s="5">
        <f>IF(N1344&gt;0, RANK(N1344,(N1344:P1344,Q1344:AE1344)),0)</f>
        <v>1</v>
      </c>
      <c r="E1344" s="5">
        <f>IF(O1344&gt;0,RANK(O1344,(N1344:P1344,Q1344:AE1344)),0)</f>
        <v>2</v>
      </c>
      <c r="F1344" s="5">
        <f t="shared" si="451"/>
        <v>0</v>
      </c>
      <c r="G1344" s="1">
        <f t="shared" si="452"/>
        <v>390</v>
      </c>
      <c r="H1344" s="2">
        <f t="shared" si="446"/>
        <v>0.40123456790123457</v>
      </c>
      <c r="I1344" s="6"/>
      <c r="J1344" s="2">
        <f t="shared" si="453"/>
        <v>0.68518518518518523</v>
      </c>
      <c r="K1344" s="2">
        <f t="shared" si="454"/>
        <v>0.2839506172839506</v>
      </c>
      <c r="L1344" s="2">
        <f t="shared" si="455"/>
        <v>0</v>
      </c>
      <c r="M1344" s="2">
        <f t="shared" si="456"/>
        <v>3.0864197530864168E-2</v>
      </c>
      <c r="N1344" s="63">
        <v>666</v>
      </c>
      <c r="O1344" s="63">
        <v>276</v>
      </c>
      <c r="P1344" s="63"/>
      <c r="Q1344" s="63">
        <v>15</v>
      </c>
      <c r="R1344" s="63">
        <v>8</v>
      </c>
      <c r="S1344" s="63">
        <v>1</v>
      </c>
      <c r="T1344" s="63"/>
      <c r="U1344" s="63"/>
      <c r="V1344" s="63">
        <v>0</v>
      </c>
      <c r="W1344" s="63">
        <v>4</v>
      </c>
      <c r="X1344" s="63">
        <v>2</v>
      </c>
      <c r="Y1344" s="63"/>
      <c r="Z1344" s="63"/>
      <c r="AA1344" s="63"/>
      <c r="AB1344" s="63"/>
      <c r="AN1344" t="str">
        <f t="shared" si="442"/>
        <v>New Shoreham</v>
      </c>
      <c r="AO1344" t="s">
        <v>699</v>
      </c>
      <c r="AP1344">
        <v>2</v>
      </c>
      <c r="AR1344" s="111">
        <v>44</v>
      </c>
      <c r="AS1344" s="113">
        <v>9</v>
      </c>
      <c r="AT1344" s="113">
        <v>22</v>
      </c>
      <c r="AU1344" s="117">
        <v>50500</v>
      </c>
      <c r="AV1344" s="117">
        <f t="shared" si="447"/>
        <v>44009</v>
      </c>
      <c r="AW1344" t="s">
        <v>1480</v>
      </c>
      <c r="AX1344">
        <f t="shared" si="457"/>
        <v>4450500</v>
      </c>
      <c r="BC1344">
        <v>109.5</v>
      </c>
      <c r="BD1344">
        <v>99.77</v>
      </c>
      <c r="BE1344">
        <v>9.73</v>
      </c>
      <c r="BH1344" s="123">
        <f t="shared" si="443"/>
        <v>0.68500000000000005</v>
      </c>
      <c r="BI1344" s="123">
        <f t="shared" si="444"/>
        <v>0</v>
      </c>
      <c r="BJ1344">
        <f t="shared" si="445"/>
        <v>0</v>
      </c>
    </row>
    <row r="1345" spans="1:62" ht="13" hidden="1" customHeight="1" outlineLevel="1">
      <c r="A1345" t="s">
        <v>2020</v>
      </c>
      <c r="B1345" s="8" t="s">
        <v>1656</v>
      </c>
      <c r="C1345" s="1">
        <f t="shared" si="450"/>
        <v>9313</v>
      </c>
      <c r="D1345" s="5">
        <f>IF(N1345&gt;0, RANK(N1345,(N1345:P1345,Q1345:AE1345)),0)</f>
        <v>1</v>
      </c>
      <c r="E1345" s="5">
        <f>IF(O1345&gt;0,RANK(O1345,(N1345:P1345,Q1345:AE1345)),0)</f>
        <v>2</v>
      </c>
      <c r="F1345" s="5">
        <f t="shared" si="451"/>
        <v>0</v>
      </c>
      <c r="G1345" s="1">
        <f t="shared" si="452"/>
        <v>3215</v>
      </c>
      <c r="H1345" s="2">
        <f t="shared" si="446"/>
        <v>0.34521636422205521</v>
      </c>
      <c r="I1345" s="6"/>
      <c r="J1345" s="2">
        <f t="shared" si="453"/>
        <v>0.66294427144851287</v>
      </c>
      <c r="K1345" s="2">
        <f t="shared" si="454"/>
        <v>0.31772790722645766</v>
      </c>
      <c r="L1345" s="2">
        <f t="shared" si="455"/>
        <v>0</v>
      </c>
      <c r="M1345" s="2">
        <f t="shared" si="456"/>
        <v>1.9327821325029471E-2</v>
      </c>
      <c r="N1345" s="63">
        <v>6174</v>
      </c>
      <c r="O1345" s="63">
        <v>2959</v>
      </c>
      <c r="P1345" s="63"/>
      <c r="Q1345" s="63">
        <v>94</v>
      </c>
      <c r="R1345" s="63">
        <v>42</v>
      </c>
      <c r="S1345" s="63">
        <v>9</v>
      </c>
      <c r="T1345" s="63"/>
      <c r="U1345" s="63"/>
      <c r="V1345" s="63">
        <v>4</v>
      </c>
      <c r="W1345" s="63">
        <v>26</v>
      </c>
      <c r="X1345" s="63">
        <v>5</v>
      </c>
      <c r="Y1345" s="63"/>
      <c r="Z1345" s="63"/>
      <c r="AA1345" s="63"/>
      <c r="AB1345" s="63"/>
      <c r="AN1345" t="str">
        <f t="shared" si="442"/>
        <v>Newport</v>
      </c>
      <c r="AO1345" t="s">
        <v>2020</v>
      </c>
      <c r="AP1345">
        <v>1</v>
      </c>
      <c r="AR1345" s="111">
        <v>44</v>
      </c>
      <c r="AS1345" s="113">
        <v>5</v>
      </c>
      <c r="AT1345" s="113">
        <v>20</v>
      </c>
      <c r="AU1345" s="117">
        <v>49960</v>
      </c>
      <c r="AV1345" s="117">
        <f t="shared" si="447"/>
        <v>44005</v>
      </c>
      <c r="AW1345" t="s">
        <v>1257</v>
      </c>
      <c r="AX1345">
        <f t="shared" si="457"/>
        <v>4449960</v>
      </c>
      <c r="BC1345">
        <v>11.47</v>
      </c>
      <c r="BD1345">
        <v>3.54</v>
      </c>
      <c r="BE1345">
        <v>7.94</v>
      </c>
      <c r="BH1345" s="123">
        <f t="shared" si="443"/>
        <v>0.66200000000000003</v>
      </c>
      <c r="BI1345" s="123">
        <f t="shared" si="444"/>
        <v>0</v>
      </c>
      <c r="BJ1345">
        <f t="shared" si="445"/>
        <v>0</v>
      </c>
    </row>
    <row r="1346" spans="1:62" ht="13" hidden="1" customHeight="1" outlineLevel="1">
      <c r="A1346" t="s">
        <v>671</v>
      </c>
      <c r="B1346" s="8" t="s">
        <v>1656</v>
      </c>
      <c r="C1346" s="1">
        <f t="shared" si="450"/>
        <v>14681</v>
      </c>
      <c r="D1346" s="5">
        <f>IF(N1346&gt;0, RANK(N1346,(N1346:P1346,Q1346:AE1346)),0)</f>
        <v>1</v>
      </c>
      <c r="E1346" s="5">
        <f>IF(O1346&gt;0,RANK(O1346,(N1346:P1346,Q1346:AE1346)),0)</f>
        <v>2</v>
      </c>
      <c r="F1346" s="5">
        <f t="shared" si="451"/>
        <v>0</v>
      </c>
      <c r="G1346" s="1">
        <f t="shared" si="452"/>
        <v>1396</v>
      </c>
      <c r="H1346" s="2">
        <f t="shared" si="446"/>
        <v>9.5088890402561133E-2</v>
      </c>
      <c r="I1346" s="6"/>
      <c r="J1346" s="2">
        <f t="shared" si="453"/>
        <v>0.53450037463388056</v>
      </c>
      <c r="K1346" s="2">
        <f t="shared" si="454"/>
        <v>0.43941148423131937</v>
      </c>
      <c r="L1346" s="2">
        <f t="shared" si="455"/>
        <v>0</v>
      </c>
      <c r="M1346" s="2">
        <f t="shared" si="456"/>
        <v>2.6088141134800069E-2</v>
      </c>
      <c r="N1346" s="63">
        <v>7847</v>
      </c>
      <c r="O1346" s="63">
        <v>6451</v>
      </c>
      <c r="P1346" s="63"/>
      <c r="Q1346" s="63">
        <v>195</v>
      </c>
      <c r="R1346" s="63">
        <v>99</v>
      </c>
      <c r="S1346" s="63">
        <v>20</v>
      </c>
      <c r="T1346" s="63"/>
      <c r="U1346" s="63"/>
      <c r="V1346" s="63">
        <v>6</v>
      </c>
      <c r="W1346" s="63">
        <v>50</v>
      </c>
      <c r="X1346" s="63">
        <v>13</v>
      </c>
      <c r="Y1346" s="63"/>
      <c r="Z1346" s="63"/>
      <c r="AA1346" s="63"/>
      <c r="AB1346" s="63"/>
      <c r="AN1346" t="str">
        <f t="shared" si="442"/>
        <v>North Kingstown</v>
      </c>
      <c r="AO1346" t="s">
        <v>699</v>
      </c>
      <c r="AP1346">
        <v>2</v>
      </c>
      <c r="AR1346" s="111">
        <v>44</v>
      </c>
      <c r="AS1346" s="113">
        <v>9</v>
      </c>
      <c r="AT1346" s="113">
        <v>25</v>
      </c>
      <c r="AU1346" s="117">
        <v>51580</v>
      </c>
      <c r="AV1346" s="117">
        <f t="shared" si="447"/>
        <v>44009</v>
      </c>
      <c r="AW1346" t="s">
        <v>1480</v>
      </c>
      <c r="AX1346">
        <f t="shared" si="457"/>
        <v>4451580</v>
      </c>
      <c r="BC1346">
        <v>58.34</v>
      </c>
      <c r="BD1346">
        <v>14.75</v>
      </c>
      <c r="BE1346">
        <v>43.59</v>
      </c>
      <c r="BH1346" s="123">
        <f t="shared" si="443"/>
        <v>0.53400000000000003</v>
      </c>
      <c r="BI1346" s="123">
        <f t="shared" si="444"/>
        <v>0</v>
      </c>
      <c r="BJ1346">
        <f t="shared" si="445"/>
        <v>0</v>
      </c>
    </row>
    <row r="1347" spans="1:62" ht="13" hidden="1" customHeight="1" outlineLevel="1">
      <c r="A1347" t="s">
        <v>817</v>
      </c>
      <c r="B1347" s="8" t="s">
        <v>1656</v>
      </c>
      <c r="C1347" s="1">
        <f t="shared" si="450"/>
        <v>15298</v>
      </c>
      <c r="D1347" s="5">
        <f>IF(N1347&gt;0, RANK(N1347,(N1347:P1347,Q1347:AE1347)),0)</f>
        <v>1</v>
      </c>
      <c r="E1347" s="5">
        <f>IF(O1347&gt;0,RANK(O1347,(N1347:P1347,Q1347:AE1347)),0)</f>
        <v>2</v>
      </c>
      <c r="F1347" s="5">
        <f t="shared" si="451"/>
        <v>0</v>
      </c>
      <c r="G1347" s="1">
        <f t="shared" si="452"/>
        <v>4209</v>
      </c>
      <c r="H1347" s="2">
        <f t="shared" si="446"/>
        <v>0.2751340044450255</v>
      </c>
      <c r="I1347" s="6"/>
      <c r="J1347" s="2">
        <f t="shared" si="453"/>
        <v>0.62838279513661921</v>
      </c>
      <c r="K1347" s="2">
        <f t="shared" si="454"/>
        <v>0.35324879069159365</v>
      </c>
      <c r="L1347" s="2">
        <f t="shared" si="455"/>
        <v>0</v>
      </c>
      <c r="M1347" s="2">
        <f t="shared" si="456"/>
        <v>1.836841417178714E-2</v>
      </c>
      <c r="N1347" s="63">
        <v>9613</v>
      </c>
      <c r="O1347" s="63">
        <v>5404</v>
      </c>
      <c r="P1347" s="63"/>
      <c r="Q1347" s="63">
        <v>144</v>
      </c>
      <c r="R1347" s="63">
        <v>56</v>
      </c>
      <c r="S1347" s="63">
        <v>15</v>
      </c>
      <c r="T1347" s="63"/>
      <c r="U1347" s="63"/>
      <c r="V1347" s="63">
        <v>6</v>
      </c>
      <c r="W1347" s="63">
        <v>46</v>
      </c>
      <c r="X1347" s="63">
        <v>14</v>
      </c>
      <c r="Y1347" s="63"/>
      <c r="Z1347" s="63"/>
      <c r="AA1347" s="63"/>
      <c r="AB1347" s="63"/>
      <c r="AN1347" t="str">
        <f t="shared" si="442"/>
        <v>North Providence</v>
      </c>
      <c r="AO1347" t="s">
        <v>1161</v>
      </c>
      <c r="AP1347">
        <v>1</v>
      </c>
      <c r="AR1347" s="111">
        <v>44</v>
      </c>
      <c r="AS1347" s="113">
        <v>7</v>
      </c>
      <c r="AT1347" s="113">
        <v>50</v>
      </c>
      <c r="AU1347" s="117">
        <v>51760</v>
      </c>
      <c r="AV1347" s="117">
        <f t="shared" si="447"/>
        <v>44007</v>
      </c>
      <c r="AW1347" t="s">
        <v>1480</v>
      </c>
      <c r="AX1347">
        <f t="shared" si="457"/>
        <v>4451760</v>
      </c>
      <c r="BC1347">
        <v>5.79</v>
      </c>
      <c r="BD1347">
        <v>0.12</v>
      </c>
      <c r="BE1347">
        <v>5.67</v>
      </c>
      <c r="BH1347" s="123">
        <f t="shared" si="443"/>
        <v>0.628</v>
      </c>
      <c r="BI1347" s="123">
        <f t="shared" si="444"/>
        <v>0</v>
      </c>
      <c r="BJ1347">
        <f t="shared" si="445"/>
        <v>0</v>
      </c>
    </row>
    <row r="1348" spans="1:62" ht="13" hidden="1" customHeight="1" outlineLevel="1">
      <c r="A1348" t="s">
        <v>1741</v>
      </c>
      <c r="B1348" s="8" t="s">
        <v>1656</v>
      </c>
      <c r="C1348" s="1">
        <f t="shared" si="450"/>
        <v>6037</v>
      </c>
      <c r="D1348" s="5">
        <f>IF(N1348&gt;0, RANK(N1348,(N1348:P1348,Q1348:AE1348)),0)</f>
        <v>1</v>
      </c>
      <c r="E1348" s="5">
        <f>IF(O1348&gt;0,RANK(O1348,(N1348:P1348,Q1348:AE1348)),0)</f>
        <v>2</v>
      </c>
      <c r="F1348" s="5">
        <f t="shared" si="451"/>
        <v>0</v>
      </c>
      <c r="G1348" s="1">
        <f t="shared" si="452"/>
        <v>198</v>
      </c>
      <c r="H1348" s="2">
        <f t="shared" si="446"/>
        <v>3.2797747225443104E-2</v>
      </c>
      <c r="I1348" s="6"/>
      <c r="J1348" s="2">
        <f t="shared" si="453"/>
        <v>0.50521782342222954</v>
      </c>
      <c r="K1348" s="2">
        <f t="shared" si="454"/>
        <v>0.4724200761967865</v>
      </c>
      <c r="L1348" s="2">
        <f t="shared" si="455"/>
        <v>0</v>
      </c>
      <c r="M1348" s="2">
        <f t="shared" si="456"/>
        <v>2.2362100380983962E-2</v>
      </c>
      <c r="N1348" s="63">
        <v>3050</v>
      </c>
      <c r="O1348" s="63">
        <v>2852</v>
      </c>
      <c r="P1348" s="63"/>
      <c r="Q1348" s="63">
        <v>73</v>
      </c>
      <c r="R1348" s="63">
        <v>25</v>
      </c>
      <c r="S1348" s="63">
        <v>1</v>
      </c>
      <c r="T1348" s="63"/>
      <c r="U1348" s="63"/>
      <c r="V1348" s="63">
        <v>3</v>
      </c>
      <c r="W1348" s="63">
        <v>25</v>
      </c>
      <c r="X1348" s="63">
        <v>8</v>
      </c>
      <c r="Y1348" s="63"/>
      <c r="Z1348" s="63"/>
      <c r="AA1348" s="63"/>
      <c r="AB1348" s="63"/>
      <c r="AN1348" t="str">
        <f t="shared" si="442"/>
        <v>North Smithfield</v>
      </c>
      <c r="AO1348" t="s">
        <v>1161</v>
      </c>
      <c r="AP1348">
        <v>1</v>
      </c>
      <c r="AR1348" s="111">
        <v>44</v>
      </c>
      <c r="AS1348" s="113">
        <v>7</v>
      </c>
      <c r="AT1348" s="113">
        <v>55</v>
      </c>
      <c r="AU1348" s="117">
        <v>52480</v>
      </c>
      <c r="AV1348" s="117">
        <f t="shared" si="447"/>
        <v>44007</v>
      </c>
      <c r="AW1348" t="s">
        <v>1480</v>
      </c>
      <c r="AX1348">
        <f t="shared" si="457"/>
        <v>4452480</v>
      </c>
      <c r="BC1348">
        <v>24.74</v>
      </c>
      <c r="BD1348">
        <v>0.7</v>
      </c>
      <c r="BE1348">
        <v>24.04</v>
      </c>
      <c r="BH1348" s="123">
        <f t="shared" si="443"/>
        <v>0.505</v>
      </c>
      <c r="BI1348" s="123">
        <f t="shared" si="444"/>
        <v>0</v>
      </c>
      <c r="BJ1348">
        <f t="shared" si="445"/>
        <v>0</v>
      </c>
    </row>
    <row r="1349" spans="1:62" ht="13" hidden="1" customHeight="1" outlineLevel="1">
      <c r="A1349" t="s">
        <v>165</v>
      </c>
      <c r="B1349" s="8" t="s">
        <v>1656</v>
      </c>
      <c r="C1349" s="1">
        <f t="shared" si="450"/>
        <v>23784</v>
      </c>
      <c r="D1349" s="5">
        <f>IF(N1349&gt;0, RANK(N1349,(N1349:P1349,Q1349:AE1349)),0)</f>
        <v>1</v>
      </c>
      <c r="E1349" s="5">
        <f>IF(O1349&gt;0,RANK(O1349,(N1349:P1349,Q1349:AE1349)),0)</f>
        <v>2</v>
      </c>
      <c r="F1349" s="5">
        <f t="shared" si="451"/>
        <v>0</v>
      </c>
      <c r="G1349" s="1">
        <f t="shared" si="452"/>
        <v>12927</v>
      </c>
      <c r="H1349" s="2">
        <f t="shared" si="446"/>
        <v>0.54351664984863779</v>
      </c>
      <c r="I1349" s="6"/>
      <c r="J1349" s="2">
        <f t="shared" si="453"/>
        <v>0.76332828792465524</v>
      </c>
      <c r="K1349" s="2">
        <f t="shared" si="454"/>
        <v>0.2198116380760175</v>
      </c>
      <c r="L1349" s="2">
        <f t="shared" si="455"/>
        <v>0</v>
      </c>
      <c r="M1349" s="2">
        <f t="shared" si="456"/>
        <v>1.6860073999327263E-2</v>
      </c>
      <c r="N1349" s="63">
        <v>18155</v>
      </c>
      <c r="O1349" s="63">
        <v>5228</v>
      </c>
      <c r="P1349" s="63"/>
      <c r="Q1349" s="63">
        <v>204</v>
      </c>
      <c r="R1349" s="63">
        <v>93</v>
      </c>
      <c r="S1349" s="63">
        <v>21</v>
      </c>
      <c r="T1349" s="63"/>
      <c r="U1349" s="63"/>
      <c r="V1349" s="63">
        <v>3</v>
      </c>
      <c r="W1349" s="63">
        <v>59</v>
      </c>
      <c r="X1349" s="63">
        <v>21</v>
      </c>
      <c r="Y1349" s="63"/>
      <c r="Z1349" s="63"/>
      <c r="AA1349" s="63"/>
      <c r="AB1349" s="63"/>
      <c r="AN1349" t="str">
        <f t="shared" si="442"/>
        <v>Pawtucket</v>
      </c>
      <c r="AO1349" t="s">
        <v>1161</v>
      </c>
      <c r="AP1349">
        <v>1</v>
      </c>
      <c r="AR1349" s="111">
        <v>44</v>
      </c>
      <c r="AS1349" s="113">
        <v>7</v>
      </c>
      <c r="AT1349" s="113">
        <v>60</v>
      </c>
      <c r="AU1349" s="117">
        <v>54640</v>
      </c>
      <c r="AV1349" s="117">
        <f t="shared" si="447"/>
        <v>44007</v>
      </c>
      <c r="AW1349" t="s">
        <v>1257</v>
      </c>
      <c r="AX1349">
        <f t="shared" si="457"/>
        <v>4454640</v>
      </c>
      <c r="BC1349">
        <v>9</v>
      </c>
      <c r="BD1349">
        <v>0.26</v>
      </c>
      <c r="BE1349">
        <v>8.74</v>
      </c>
      <c r="BH1349" s="123">
        <f t="shared" si="443"/>
        <v>0.76300000000000001</v>
      </c>
      <c r="BI1349" s="123">
        <f t="shared" si="444"/>
        <v>0</v>
      </c>
      <c r="BJ1349">
        <f t="shared" si="445"/>
        <v>0</v>
      </c>
    </row>
    <row r="1350" spans="1:62" ht="13" hidden="1" customHeight="1" outlineLevel="1">
      <c r="A1350" t="s">
        <v>1298</v>
      </c>
      <c r="B1350" s="8" t="s">
        <v>1656</v>
      </c>
      <c r="C1350" s="1">
        <f t="shared" si="450"/>
        <v>9363</v>
      </c>
      <c r="D1350" s="5">
        <f>IF(N1350&gt;0, RANK(N1350,(N1350:P1350,Q1350:AE1350)),0)</f>
        <v>1</v>
      </c>
      <c r="E1350" s="5">
        <f>IF(O1350&gt;0,RANK(O1350,(N1350:P1350,Q1350:AE1350)),0)</f>
        <v>2</v>
      </c>
      <c r="F1350" s="5">
        <f t="shared" si="451"/>
        <v>0</v>
      </c>
      <c r="G1350" s="1">
        <f t="shared" si="452"/>
        <v>852</v>
      </c>
      <c r="H1350" s="2">
        <f t="shared" si="446"/>
        <v>9.0996475488625439E-2</v>
      </c>
      <c r="I1350" s="6"/>
      <c r="J1350" s="2">
        <f t="shared" si="453"/>
        <v>0.53583253230802097</v>
      </c>
      <c r="K1350" s="2">
        <f t="shared" si="454"/>
        <v>0.44483605681939548</v>
      </c>
      <c r="L1350" s="2">
        <f t="shared" si="455"/>
        <v>0</v>
      </c>
      <c r="M1350" s="2">
        <f t="shared" si="456"/>
        <v>1.9331410872583554E-2</v>
      </c>
      <c r="N1350" s="63">
        <v>5017</v>
      </c>
      <c r="O1350" s="63">
        <v>4165</v>
      </c>
      <c r="P1350" s="63"/>
      <c r="Q1350" s="63">
        <v>80</v>
      </c>
      <c r="R1350" s="63">
        <v>47</v>
      </c>
      <c r="S1350" s="63">
        <v>14</v>
      </c>
      <c r="T1350" s="63"/>
      <c r="U1350" s="63"/>
      <c r="V1350" s="63">
        <v>3</v>
      </c>
      <c r="W1350" s="63">
        <v>28</v>
      </c>
      <c r="X1350" s="63">
        <v>9</v>
      </c>
      <c r="Y1350" s="63"/>
      <c r="Z1350" s="63"/>
      <c r="AA1350" s="63"/>
      <c r="AB1350" s="63"/>
      <c r="AN1350" t="str">
        <f t="shared" si="442"/>
        <v>Portsmouth</v>
      </c>
      <c r="AO1350" t="s">
        <v>2020</v>
      </c>
      <c r="AP1350">
        <v>1</v>
      </c>
      <c r="AR1350" s="111">
        <v>44</v>
      </c>
      <c r="AS1350" s="113">
        <v>5</v>
      </c>
      <c r="AT1350" s="113">
        <v>30</v>
      </c>
      <c r="AU1350" s="117">
        <v>57880</v>
      </c>
      <c r="AV1350" s="117">
        <f t="shared" si="447"/>
        <v>44005</v>
      </c>
      <c r="AW1350" t="s">
        <v>1480</v>
      </c>
      <c r="AX1350">
        <f t="shared" si="457"/>
        <v>4457880</v>
      </c>
      <c r="BC1350">
        <v>59.3</v>
      </c>
      <c r="BD1350">
        <v>36.090000000000003</v>
      </c>
      <c r="BE1350">
        <v>23.21</v>
      </c>
      <c r="BH1350" s="123">
        <f t="shared" si="443"/>
        <v>0.53500000000000003</v>
      </c>
      <c r="BI1350" s="123">
        <f t="shared" si="444"/>
        <v>0</v>
      </c>
      <c r="BJ1350">
        <f t="shared" si="445"/>
        <v>0</v>
      </c>
    </row>
    <row r="1351" spans="1:62" ht="13" hidden="1" customHeight="1" outlineLevel="1">
      <c r="A1351" t="s">
        <v>1161</v>
      </c>
      <c r="B1351" s="8" t="s">
        <v>1656</v>
      </c>
      <c r="C1351" s="1">
        <f t="shared" si="450"/>
        <v>51937</v>
      </c>
      <c r="D1351" s="5">
        <f>IF(N1351&gt;0, RANK(N1351,(N1351:P1351,Q1351:AE1351)),0)</f>
        <v>1</v>
      </c>
      <c r="E1351" s="5">
        <f>IF(O1351&gt;0,RANK(O1351,(N1351:P1351,Q1351:AE1351)),0)</f>
        <v>2</v>
      </c>
      <c r="F1351" s="5">
        <f t="shared" si="451"/>
        <v>0</v>
      </c>
      <c r="G1351" s="1">
        <f t="shared" si="452"/>
        <v>36335</v>
      </c>
      <c r="H1351" s="2">
        <f t="shared" si="446"/>
        <v>0.69959758938714212</v>
      </c>
      <c r="I1351" s="6"/>
      <c r="J1351" s="2">
        <f t="shared" si="453"/>
        <v>0.8398059187092054</v>
      </c>
      <c r="K1351" s="2">
        <f t="shared" si="454"/>
        <v>0.14020832932206326</v>
      </c>
      <c r="L1351" s="2">
        <f t="shared" si="455"/>
        <v>0</v>
      </c>
      <c r="M1351" s="2">
        <f t="shared" si="456"/>
        <v>1.9985751968731341E-2</v>
      </c>
      <c r="N1351" s="63">
        <v>43617</v>
      </c>
      <c r="O1351" s="63">
        <v>7282</v>
      </c>
      <c r="P1351" s="63"/>
      <c r="Q1351" s="63">
        <v>366</v>
      </c>
      <c r="R1351" s="63">
        <v>436</v>
      </c>
      <c r="S1351" s="63">
        <v>36</v>
      </c>
      <c r="T1351" s="63"/>
      <c r="U1351" s="63"/>
      <c r="V1351" s="63">
        <v>28</v>
      </c>
      <c r="W1351" s="63">
        <v>117</v>
      </c>
      <c r="X1351" s="63">
        <v>55</v>
      </c>
      <c r="Y1351" s="63"/>
      <c r="Z1351" s="63"/>
      <c r="AA1351" s="63"/>
      <c r="AB1351" s="63"/>
      <c r="AN1351" t="str">
        <f t="shared" si="442"/>
        <v>Providence</v>
      </c>
      <c r="AO1351" t="s">
        <v>1161</v>
      </c>
      <c r="AP1351" s="71"/>
      <c r="AR1351" s="111">
        <v>44</v>
      </c>
      <c r="AS1351" s="113">
        <v>7</v>
      </c>
      <c r="AT1351" s="113">
        <v>65</v>
      </c>
      <c r="AU1351" s="117">
        <v>59000</v>
      </c>
      <c r="AV1351" s="117">
        <f t="shared" si="447"/>
        <v>44007</v>
      </c>
      <c r="AW1351" t="s">
        <v>1257</v>
      </c>
      <c r="AX1351">
        <f t="shared" si="457"/>
        <v>4459000</v>
      </c>
      <c r="BC1351">
        <v>20.53</v>
      </c>
      <c r="BD1351">
        <v>2.06</v>
      </c>
      <c r="BE1351">
        <v>18.47</v>
      </c>
      <c r="BH1351" s="123">
        <f t="shared" si="443"/>
        <v>0.83899999999999997</v>
      </c>
      <c r="BI1351" s="123">
        <f t="shared" si="444"/>
        <v>0</v>
      </c>
      <c r="BJ1351">
        <f t="shared" si="445"/>
        <v>0</v>
      </c>
    </row>
    <row r="1352" spans="1:62" ht="13" hidden="1" customHeight="1" outlineLevel="1">
      <c r="A1352" t="s">
        <v>1891</v>
      </c>
      <c r="B1352" s="8" t="s">
        <v>1656</v>
      </c>
      <c r="C1352" s="1">
        <f t="shared" si="450"/>
        <v>3686</v>
      </c>
      <c r="D1352" s="5">
        <f>IF(N1352&gt;0, RANK(N1352,(N1352:P1352,Q1352:AE1352)),0)</f>
        <v>1</v>
      </c>
      <c r="E1352" s="5">
        <f>IF(O1352&gt;0,RANK(O1352,(N1352:P1352,Q1352:AE1352)),0)</f>
        <v>2</v>
      </c>
      <c r="F1352" s="5">
        <f t="shared" si="451"/>
        <v>0</v>
      </c>
      <c r="G1352" s="1">
        <f t="shared" si="452"/>
        <v>447</v>
      </c>
      <c r="H1352" s="2">
        <f t="shared" si="446"/>
        <v>0.12126966901790559</v>
      </c>
      <c r="I1352" s="6"/>
      <c r="J1352" s="2">
        <f t="shared" si="453"/>
        <v>0.5431361909929463</v>
      </c>
      <c r="K1352" s="2">
        <f t="shared" si="454"/>
        <v>0.42186652197504071</v>
      </c>
      <c r="L1352" s="2">
        <f t="shared" si="455"/>
        <v>0</v>
      </c>
      <c r="M1352" s="2">
        <f t="shared" si="456"/>
        <v>3.4997287032012991E-2</v>
      </c>
      <c r="N1352" s="63">
        <v>2002</v>
      </c>
      <c r="O1352" s="63">
        <v>1555</v>
      </c>
      <c r="P1352" s="63"/>
      <c r="Q1352" s="63">
        <v>73</v>
      </c>
      <c r="R1352" s="63">
        <v>29</v>
      </c>
      <c r="S1352" s="63">
        <v>6</v>
      </c>
      <c r="T1352" s="63"/>
      <c r="U1352" s="63"/>
      <c r="V1352" s="63">
        <v>3</v>
      </c>
      <c r="W1352" s="63">
        <v>14</v>
      </c>
      <c r="X1352" s="63">
        <v>4</v>
      </c>
      <c r="Y1352" s="63"/>
      <c r="Z1352" s="63"/>
      <c r="AA1352" s="63"/>
      <c r="AB1352" s="63"/>
      <c r="AN1352" t="str">
        <f t="shared" si="442"/>
        <v>Richmond</v>
      </c>
      <c r="AO1352" t="s">
        <v>699</v>
      </c>
      <c r="AP1352">
        <v>2</v>
      </c>
      <c r="AR1352" s="111">
        <v>44</v>
      </c>
      <c r="AS1352" s="113">
        <v>9</v>
      </c>
      <c r="AT1352" s="113">
        <v>30</v>
      </c>
      <c r="AU1352" s="117">
        <v>61160</v>
      </c>
      <c r="AV1352" s="117">
        <f t="shared" si="447"/>
        <v>44009</v>
      </c>
      <c r="AW1352" t="s">
        <v>1480</v>
      </c>
      <c r="AX1352">
        <f t="shared" si="457"/>
        <v>4461160</v>
      </c>
      <c r="BC1352">
        <v>40.78</v>
      </c>
      <c r="BD1352">
        <v>0.22</v>
      </c>
      <c r="BE1352">
        <v>40.56</v>
      </c>
      <c r="BH1352" s="123">
        <f t="shared" si="443"/>
        <v>0.54300000000000004</v>
      </c>
      <c r="BI1352" s="123">
        <f t="shared" si="444"/>
        <v>0</v>
      </c>
      <c r="BJ1352">
        <f t="shared" si="445"/>
        <v>0</v>
      </c>
    </row>
    <row r="1353" spans="1:62" ht="13" hidden="1" customHeight="1" outlineLevel="1">
      <c r="A1353" t="s">
        <v>761</v>
      </c>
      <c r="B1353" s="8" t="s">
        <v>1656</v>
      </c>
      <c r="C1353" s="1">
        <f t="shared" si="450"/>
        <v>5760</v>
      </c>
      <c r="D1353" s="5">
        <f>IF(N1353&gt;0, RANK(N1353,(N1353:P1353,Q1353:AE1353)),0)</f>
        <v>2</v>
      </c>
      <c r="E1353" s="5">
        <f>IF(O1353&gt;0,RANK(O1353,(N1353:P1353,Q1353:AE1353)),0)</f>
        <v>1</v>
      </c>
      <c r="F1353" s="5">
        <f t="shared" si="451"/>
        <v>0</v>
      </c>
      <c r="G1353" s="1">
        <f t="shared" si="452"/>
        <v>411</v>
      </c>
      <c r="H1353" s="2">
        <f t="shared" si="446"/>
        <v>7.1354166666666663E-2</v>
      </c>
      <c r="I1353" s="6"/>
      <c r="J1353" s="2">
        <f t="shared" si="453"/>
        <v>0.45260416666666664</v>
      </c>
      <c r="K1353" s="2">
        <f t="shared" si="454"/>
        <v>0.5239583333333333</v>
      </c>
      <c r="L1353" s="2">
        <f t="shared" si="455"/>
        <v>0</v>
      </c>
      <c r="M1353" s="2">
        <f t="shared" si="456"/>
        <v>2.34375E-2</v>
      </c>
      <c r="N1353" s="63">
        <v>2607</v>
      </c>
      <c r="O1353" s="63">
        <v>3018</v>
      </c>
      <c r="P1353" s="63"/>
      <c r="Q1353" s="63">
        <v>56</v>
      </c>
      <c r="R1353" s="63">
        <v>31</v>
      </c>
      <c r="S1353" s="63">
        <v>7</v>
      </c>
      <c r="T1353" s="63"/>
      <c r="U1353" s="63"/>
      <c r="V1353" s="63">
        <v>3</v>
      </c>
      <c r="W1353" s="63">
        <v>32</v>
      </c>
      <c r="X1353" s="63">
        <v>6</v>
      </c>
      <c r="Y1353" s="63"/>
      <c r="Z1353" s="63"/>
      <c r="AA1353" s="63"/>
      <c r="AB1353" s="63"/>
      <c r="AN1353" t="str">
        <f t="shared" si="442"/>
        <v>Scituate</v>
      </c>
      <c r="AO1353" t="s">
        <v>1161</v>
      </c>
      <c r="AP1353">
        <v>2</v>
      </c>
      <c r="AR1353" s="111">
        <v>44</v>
      </c>
      <c r="AS1353" s="113">
        <v>7</v>
      </c>
      <c r="AT1353" s="113">
        <v>70</v>
      </c>
      <c r="AU1353" s="117">
        <v>64220</v>
      </c>
      <c r="AV1353" s="117">
        <f t="shared" si="447"/>
        <v>44007</v>
      </c>
      <c r="AW1353" t="s">
        <v>1480</v>
      </c>
      <c r="AX1353">
        <f t="shared" si="457"/>
        <v>4464220</v>
      </c>
      <c r="BC1353">
        <v>54.79</v>
      </c>
      <c r="BD1353">
        <v>6.11</v>
      </c>
      <c r="BE1353">
        <v>48.68</v>
      </c>
      <c r="BH1353" s="123">
        <f t="shared" si="443"/>
        <v>0</v>
      </c>
      <c r="BI1353" s="123">
        <f t="shared" si="444"/>
        <v>0.52300000000000002</v>
      </c>
      <c r="BJ1353">
        <f t="shared" si="445"/>
        <v>0</v>
      </c>
    </row>
    <row r="1354" spans="1:62" ht="13" hidden="1" customHeight="1" outlineLevel="1">
      <c r="A1354" t="s">
        <v>578</v>
      </c>
      <c r="B1354" s="8" t="s">
        <v>1656</v>
      </c>
      <c r="C1354" s="1">
        <f t="shared" si="450"/>
        <v>10163</v>
      </c>
      <c r="D1354" s="5">
        <f>IF(N1354&gt;0, RANK(N1354,(N1354:P1354,Q1354:AE1354)),0)</f>
        <v>1</v>
      </c>
      <c r="E1354" s="5">
        <f>IF(O1354&gt;0,RANK(O1354,(N1354:P1354,Q1354:AE1354)),0)</f>
        <v>2</v>
      </c>
      <c r="F1354" s="5">
        <f t="shared" si="451"/>
        <v>0</v>
      </c>
      <c r="G1354" s="1">
        <f t="shared" si="452"/>
        <v>612</v>
      </c>
      <c r="H1354" s="2">
        <f t="shared" si="446"/>
        <v>6.0218439437174059E-2</v>
      </c>
      <c r="I1354" s="6"/>
      <c r="J1354" s="2">
        <f t="shared" si="453"/>
        <v>0.52081078421725868</v>
      </c>
      <c r="K1354" s="2">
        <f t="shared" si="454"/>
        <v>0.46059234478008459</v>
      </c>
      <c r="L1354" s="2">
        <f t="shared" si="455"/>
        <v>0</v>
      </c>
      <c r="M1354" s="2">
        <f t="shared" si="456"/>
        <v>1.8596871002656723E-2</v>
      </c>
      <c r="N1354" s="63">
        <v>5293</v>
      </c>
      <c r="O1354" s="63">
        <v>4681</v>
      </c>
      <c r="P1354" s="63"/>
      <c r="Q1354" s="63">
        <v>101</v>
      </c>
      <c r="R1354" s="63">
        <v>44</v>
      </c>
      <c r="S1354" s="63">
        <v>9</v>
      </c>
      <c r="T1354" s="63"/>
      <c r="U1354" s="63"/>
      <c r="V1354" s="63">
        <v>2</v>
      </c>
      <c r="W1354" s="63">
        <v>22</v>
      </c>
      <c r="X1354" s="63">
        <v>11</v>
      </c>
      <c r="Y1354" s="63"/>
      <c r="Z1354" s="63"/>
      <c r="AA1354" s="63"/>
      <c r="AB1354" s="63"/>
      <c r="AN1354" t="str">
        <f t="shared" si="442"/>
        <v>Smithfield</v>
      </c>
      <c r="AO1354" t="s">
        <v>1161</v>
      </c>
      <c r="AP1354">
        <v>1</v>
      </c>
      <c r="AR1354" s="111">
        <v>44</v>
      </c>
      <c r="AS1354" s="113">
        <v>7</v>
      </c>
      <c r="AT1354" s="113">
        <v>75</v>
      </c>
      <c r="AU1354" s="117">
        <v>66200</v>
      </c>
      <c r="AV1354" s="117">
        <f t="shared" si="447"/>
        <v>44007</v>
      </c>
      <c r="AW1354" t="s">
        <v>1480</v>
      </c>
      <c r="AX1354">
        <f t="shared" si="457"/>
        <v>4466200</v>
      </c>
      <c r="BC1354">
        <v>27.77</v>
      </c>
      <c r="BD1354">
        <v>1.18</v>
      </c>
      <c r="BE1354">
        <v>26.59</v>
      </c>
      <c r="BH1354" s="123">
        <f t="shared" si="443"/>
        <v>0.52</v>
      </c>
      <c r="BI1354" s="123">
        <f t="shared" si="444"/>
        <v>0</v>
      </c>
      <c r="BJ1354">
        <f t="shared" si="445"/>
        <v>0</v>
      </c>
    </row>
    <row r="1355" spans="1:62" ht="13" hidden="1" customHeight="1" outlineLevel="1">
      <c r="A1355" t="s">
        <v>263</v>
      </c>
      <c r="B1355" s="8" t="s">
        <v>1656</v>
      </c>
      <c r="C1355" s="1">
        <f t="shared" si="450"/>
        <v>13698</v>
      </c>
      <c r="D1355" s="5">
        <f>IF(N1355&gt;0, RANK(N1355,(N1355:P1355,Q1355:AE1355)),0)</f>
        <v>1</v>
      </c>
      <c r="E1355" s="5">
        <f>IF(O1355&gt;0,RANK(O1355,(N1355:P1355,Q1355:AE1355)),0)</f>
        <v>2</v>
      </c>
      <c r="F1355" s="5">
        <f t="shared" si="451"/>
        <v>0</v>
      </c>
      <c r="G1355" s="1">
        <f t="shared" si="452"/>
        <v>3891</v>
      </c>
      <c r="H1355" s="2">
        <f t="shared" si="446"/>
        <v>0.28405606657906263</v>
      </c>
      <c r="I1355" s="6"/>
      <c r="J1355" s="2">
        <f t="shared" si="453"/>
        <v>0.62863191706818511</v>
      </c>
      <c r="K1355" s="2">
        <f t="shared" si="454"/>
        <v>0.34457585048912248</v>
      </c>
      <c r="L1355" s="2">
        <f t="shared" si="455"/>
        <v>0</v>
      </c>
      <c r="M1355" s="2">
        <f t="shared" si="456"/>
        <v>2.679223244269241E-2</v>
      </c>
      <c r="N1355" s="63">
        <v>8611</v>
      </c>
      <c r="O1355" s="63">
        <v>4720</v>
      </c>
      <c r="P1355" s="63"/>
      <c r="Q1355" s="63">
        <v>179</v>
      </c>
      <c r="R1355" s="63">
        <v>115</v>
      </c>
      <c r="S1355" s="63">
        <v>8</v>
      </c>
      <c r="T1355" s="63"/>
      <c r="U1355" s="63"/>
      <c r="V1355" s="63">
        <v>5</v>
      </c>
      <c r="W1355" s="63">
        <v>48</v>
      </c>
      <c r="X1355" s="63">
        <v>12</v>
      </c>
      <c r="Y1355" s="63"/>
      <c r="Z1355" s="63"/>
      <c r="AA1355" s="63"/>
      <c r="AB1355" s="63"/>
      <c r="AN1355" t="str">
        <f t="shared" si="442"/>
        <v>South Kingstown</v>
      </c>
      <c r="AO1355" t="s">
        <v>699</v>
      </c>
      <c r="AP1355">
        <v>2</v>
      </c>
      <c r="AR1355" s="111">
        <v>44</v>
      </c>
      <c r="AS1355" s="113">
        <v>9</v>
      </c>
      <c r="AT1355" s="113">
        <v>35</v>
      </c>
      <c r="AU1355" s="117">
        <v>67460</v>
      </c>
      <c r="AV1355" s="117">
        <f t="shared" si="447"/>
        <v>44009</v>
      </c>
      <c r="AW1355" t="s">
        <v>1480</v>
      </c>
      <c r="AX1355">
        <f t="shared" si="457"/>
        <v>4467460</v>
      </c>
      <c r="BC1355">
        <v>79.77</v>
      </c>
      <c r="BD1355">
        <v>22.68</v>
      </c>
      <c r="BE1355">
        <v>57.09</v>
      </c>
      <c r="BH1355" s="123">
        <f t="shared" si="443"/>
        <v>0.628</v>
      </c>
      <c r="BI1355" s="123">
        <f t="shared" si="444"/>
        <v>0</v>
      </c>
      <c r="BJ1355">
        <f t="shared" si="445"/>
        <v>0</v>
      </c>
    </row>
    <row r="1356" spans="1:62" ht="13" hidden="1" customHeight="1" outlineLevel="1">
      <c r="A1356" t="s">
        <v>2308</v>
      </c>
      <c r="B1356" s="8" t="s">
        <v>1656</v>
      </c>
      <c r="C1356" s="1">
        <f t="shared" si="450"/>
        <v>7778</v>
      </c>
      <c r="D1356" s="5">
        <f>IF(N1356&gt;0, RANK(N1356,(N1356:P1356,Q1356:AE1356)),0)</f>
        <v>1</v>
      </c>
      <c r="E1356" s="5">
        <f>IF(O1356&gt;0,RANK(O1356,(N1356:P1356,Q1356:AE1356)),0)</f>
        <v>2</v>
      </c>
      <c r="F1356" s="5">
        <f t="shared" si="451"/>
        <v>0</v>
      </c>
      <c r="G1356" s="1">
        <f t="shared" si="452"/>
        <v>1517</v>
      </c>
      <c r="H1356" s="2">
        <f t="shared" si="446"/>
        <v>0.19503728464901002</v>
      </c>
      <c r="I1356" s="6"/>
      <c r="J1356" s="2">
        <f t="shared" si="453"/>
        <v>0.58794034456158395</v>
      </c>
      <c r="K1356" s="2">
        <f t="shared" si="454"/>
        <v>0.3929030599125739</v>
      </c>
      <c r="L1356" s="2">
        <f t="shared" si="455"/>
        <v>0</v>
      </c>
      <c r="M1356" s="2">
        <f t="shared" si="456"/>
        <v>1.9156595525842146E-2</v>
      </c>
      <c r="N1356" s="63">
        <v>4573</v>
      </c>
      <c r="O1356" s="63">
        <v>3056</v>
      </c>
      <c r="P1356" s="63"/>
      <c r="Q1356" s="63">
        <v>70</v>
      </c>
      <c r="R1356" s="63">
        <v>34</v>
      </c>
      <c r="S1356" s="63">
        <v>8</v>
      </c>
      <c r="T1356" s="63"/>
      <c r="U1356" s="63"/>
      <c r="V1356" s="63">
        <v>2</v>
      </c>
      <c r="W1356" s="63">
        <v>27</v>
      </c>
      <c r="X1356" s="63">
        <v>8</v>
      </c>
      <c r="Y1356" s="63"/>
      <c r="Z1356" s="63"/>
      <c r="AA1356" s="63"/>
      <c r="AB1356" s="63"/>
      <c r="AN1356" t="str">
        <f t="shared" si="442"/>
        <v>Tiverton</v>
      </c>
      <c r="AO1356" t="s">
        <v>2020</v>
      </c>
      <c r="AP1356">
        <v>1</v>
      </c>
      <c r="AR1356" s="111">
        <v>44</v>
      </c>
      <c r="AS1356" s="113">
        <v>5</v>
      </c>
      <c r="AT1356" s="113">
        <v>35</v>
      </c>
      <c r="AU1356" s="117">
        <v>70880</v>
      </c>
      <c r="AV1356" s="117">
        <f t="shared" si="447"/>
        <v>44005</v>
      </c>
      <c r="AW1356" t="s">
        <v>1480</v>
      </c>
      <c r="AX1356">
        <f t="shared" si="457"/>
        <v>4470880</v>
      </c>
      <c r="BC1356">
        <v>36.32</v>
      </c>
      <c r="BD1356">
        <v>6.96</v>
      </c>
      <c r="BE1356">
        <v>29.36</v>
      </c>
      <c r="BH1356" s="123">
        <f t="shared" si="443"/>
        <v>0.58699999999999997</v>
      </c>
      <c r="BI1356" s="123">
        <f t="shared" si="444"/>
        <v>0</v>
      </c>
      <c r="BJ1356">
        <f t="shared" si="445"/>
        <v>0</v>
      </c>
    </row>
    <row r="1357" spans="1:62" ht="13" hidden="1" customHeight="1" outlineLevel="1">
      <c r="A1357" t="s">
        <v>425</v>
      </c>
      <c r="B1357" s="8" t="s">
        <v>1656</v>
      </c>
      <c r="C1357" s="1">
        <f t="shared" si="450"/>
        <v>4853</v>
      </c>
      <c r="D1357" s="5">
        <f>IF(N1357&gt;0, RANK(N1357,(N1357:P1357,Q1357:AE1357)),0)</f>
        <v>1</v>
      </c>
      <c r="E1357" s="5">
        <f>IF(O1357&gt;0,RANK(O1357,(N1357:P1357,Q1357:AE1357)),0)</f>
        <v>2</v>
      </c>
      <c r="F1357" s="5">
        <f t="shared" si="451"/>
        <v>0</v>
      </c>
      <c r="G1357" s="1">
        <f t="shared" si="452"/>
        <v>1370</v>
      </c>
      <c r="H1357" s="2">
        <f t="shared" si="446"/>
        <v>0.28229960848959407</v>
      </c>
      <c r="I1357" s="6"/>
      <c r="J1357" s="2">
        <f t="shared" si="453"/>
        <v>0.63012569544611585</v>
      </c>
      <c r="K1357" s="2">
        <f t="shared" si="454"/>
        <v>0.34782608695652173</v>
      </c>
      <c r="L1357" s="2">
        <f t="shared" si="455"/>
        <v>0</v>
      </c>
      <c r="M1357" s="2">
        <f t="shared" si="456"/>
        <v>2.2048217597362418E-2</v>
      </c>
      <c r="N1357" s="63">
        <v>3058</v>
      </c>
      <c r="O1357" s="63">
        <v>1688</v>
      </c>
      <c r="P1357" s="63"/>
      <c r="Q1357" s="63">
        <v>47</v>
      </c>
      <c r="R1357" s="63">
        <v>37</v>
      </c>
      <c r="S1357" s="63">
        <v>3</v>
      </c>
      <c r="T1357" s="63"/>
      <c r="U1357" s="63"/>
      <c r="V1357" s="63">
        <v>2</v>
      </c>
      <c r="W1357" s="63">
        <v>13</v>
      </c>
      <c r="X1357" s="63">
        <v>5</v>
      </c>
      <c r="Y1357" s="63"/>
      <c r="Z1357" s="63"/>
      <c r="AA1357" s="63"/>
      <c r="AB1357" s="63"/>
      <c r="AN1357" t="str">
        <f t="shared" si="442"/>
        <v>Warren</v>
      </c>
      <c r="AO1357" t="s">
        <v>2226</v>
      </c>
      <c r="AP1357">
        <v>1</v>
      </c>
      <c r="AR1357" s="111">
        <v>44</v>
      </c>
      <c r="AS1357" s="113">
        <v>1</v>
      </c>
      <c r="AT1357" s="113">
        <v>15</v>
      </c>
      <c r="AU1357" s="117">
        <v>73760</v>
      </c>
      <c r="AV1357" s="117">
        <f t="shared" si="447"/>
        <v>44001</v>
      </c>
      <c r="AW1357" t="s">
        <v>1480</v>
      </c>
      <c r="AX1357">
        <f t="shared" si="457"/>
        <v>4473760</v>
      </c>
      <c r="BC1357">
        <v>8.65</v>
      </c>
      <c r="BD1357">
        <v>2.5</v>
      </c>
      <c r="BE1357">
        <v>6.15</v>
      </c>
      <c r="BH1357" s="123">
        <f t="shared" si="443"/>
        <v>0.63</v>
      </c>
      <c r="BI1357" s="123">
        <f t="shared" si="444"/>
        <v>0</v>
      </c>
      <c r="BJ1357">
        <f t="shared" si="445"/>
        <v>0</v>
      </c>
    </row>
    <row r="1358" spans="1:62" ht="13" hidden="1" customHeight="1" outlineLevel="1">
      <c r="A1358" t="s">
        <v>2309</v>
      </c>
      <c r="B1358" s="8" t="s">
        <v>1656</v>
      </c>
      <c r="C1358" s="1">
        <f t="shared" si="450"/>
        <v>40380</v>
      </c>
      <c r="D1358" s="5">
        <f>IF(N1358&gt;0, RANK(N1358,(N1358:P1358,Q1358:AE1358)),0)</f>
        <v>1</v>
      </c>
      <c r="E1358" s="5">
        <f>IF(O1358&gt;0,RANK(O1358,(N1358:P1358,Q1358:AE1358)),0)</f>
        <v>2</v>
      </c>
      <c r="F1358" s="5">
        <f t="shared" si="451"/>
        <v>0</v>
      </c>
      <c r="G1358" s="1">
        <f t="shared" si="452"/>
        <v>9421</v>
      </c>
      <c r="H1358" s="2">
        <f t="shared" si="446"/>
        <v>0.233308568598316</v>
      </c>
      <c r="I1358" s="6"/>
      <c r="J1358" s="2">
        <f t="shared" si="453"/>
        <v>0.60544824170381373</v>
      </c>
      <c r="K1358" s="2">
        <f t="shared" si="454"/>
        <v>0.37213967310549778</v>
      </c>
      <c r="L1358" s="2">
        <f t="shared" si="455"/>
        <v>0</v>
      </c>
      <c r="M1358" s="2">
        <f t="shared" si="456"/>
        <v>2.2412085190688491E-2</v>
      </c>
      <c r="N1358" s="63">
        <v>24448</v>
      </c>
      <c r="O1358" s="63">
        <v>15027</v>
      </c>
      <c r="P1358" s="63"/>
      <c r="Q1358" s="63">
        <v>452</v>
      </c>
      <c r="R1358" s="63">
        <v>215</v>
      </c>
      <c r="S1358" s="63">
        <v>50</v>
      </c>
      <c r="T1358" s="63"/>
      <c r="U1358" s="63"/>
      <c r="V1358" s="63">
        <v>10</v>
      </c>
      <c r="W1358" s="63">
        <v>132</v>
      </c>
      <c r="X1358" s="63">
        <v>46</v>
      </c>
      <c r="Y1358" s="63"/>
      <c r="Z1358" s="63"/>
      <c r="AA1358" s="63"/>
      <c r="AB1358" s="63"/>
      <c r="AN1358" t="str">
        <f t="shared" si="442"/>
        <v>Warwick</v>
      </c>
      <c r="AO1358" t="s">
        <v>732</v>
      </c>
      <c r="AP1358">
        <v>2</v>
      </c>
      <c r="AR1358" s="111">
        <v>44</v>
      </c>
      <c r="AS1358" s="113">
        <v>3</v>
      </c>
      <c r="AT1358" s="113">
        <v>15</v>
      </c>
      <c r="AU1358" s="117">
        <v>74300</v>
      </c>
      <c r="AV1358" s="117">
        <f t="shared" si="447"/>
        <v>44003</v>
      </c>
      <c r="AW1358" t="s">
        <v>1257</v>
      </c>
      <c r="AX1358">
        <f t="shared" si="457"/>
        <v>4474300</v>
      </c>
      <c r="BC1358">
        <v>49.62</v>
      </c>
      <c r="BD1358">
        <v>14.12</v>
      </c>
      <c r="BE1358">
        <v>35.5</v>
      </c>
      <c r="BH1358" s="123">
        <f t="shared" si="443"/>
        <v>0.60499999999999998</v>
      </c>
      <c r="BI1358" s="123">
        <f t="shared" si="444"/>
        <v>0</v>
      </c>
      <c r="BJ1358">
        <f t="shared" si="445"/>
        <v>0</v>
      </c>
    </row>
    <row r="1359" spans="1:62" ht="13" hidden="1" customHeight="1" outlineLevel="1">
      <c r="A1359" t="s">
        <v>1315</v>
      </c>
      <c r="B1359" s="8" t="s">
        <v>1656</v>
      </c>
      <c r="C1359" s="1">
        <f t="shared" si="450"/>
        <v>3162</v>
      </c>
      <c r="D1359" s="5">
        <f>IF(N1359&gt;0, RANK(N1359,(N1359:P1359,Q1359:AE1359)),0)</f>
        <v>2</v>
      </c>
      <c r="E1359" s="5">
        <f>IF(O1359&gt;0,RANK(O1359,(N1359:P1359,Q1359:AE1359)),0)</f>
        <v>1</v>
      </c>
      <c r="F1359" s="5">
        <f t="shared" si="451"/>
        <v>0</v>
      </c>
      <c r="G1359" s="1">
        <f t="shared" si="452"/>
        <v>87</v>
      </c>
      <c r="H1359" s="2">
        <f t="shared" si="446"/>
        <v>2.7514231499051234E-2</v>
      </c>
      <c r="I1359" s="6"/>
      <c r="J1359" s="2">
        <f t="shared" si="453"/>
        <v>0.47533206831119545</v>
      </c>
      <c r="K1359" s="2">
        <f t="shared" si="454"/>
        <v>0.50284629981024664</v>
      </c>
      <c r="L1359" s="2">
        <f t="shared" si="455"/>
        <v>0</v>
      </c>
      <c r="M1359" s="2">
        <f t="shared" si="456"/>
        <v>2.1821631878557901E-2</v>
      </c>
      <c r="N1359" s="63">
        <v>1503</v>
      </c>
      <c r="O1359" s="63">
        <v>1590</v>
      </c>
      <c r="P1359" s="63"/>
      <c r="Q1359" s="63">
        <v>35</v>
      </c>
      <c r="R1359" s="63">
        <v>10</v>
      </c>
      <c r="S1359" s="63">
        <v>8</v>
      </c>
      <c r="T1359" s="63"/>
      <c r="U1359" s="63"/>
      <c r="V1359" s="63">
        <v>1</v>
      </c>
      <c r="W1359" s="63">
        <v>11</v>
      </c>
      <c r="X1359" s="63">
        <v>4</v>
      </c>
      <c r="Y1359" s="63"/>
      <c r="Z1359" s="63"/>
      <c r="AA1359" s="63"/>
      <c r="AB1359" s="63"/>
      <c r="AN1359" t="str">
        <f t="shared" si="442"/>
        <v>West Greenwich</v>
      </c>
      <c r="AO1359" t="s">
        <v>732</v>
      </c>
      <c r="AP1359">
        <v>2</v>
      </c>
      <c r="AR1359" s="111">
        <v>44</v>
      </c>
      <c r="AS1359" s="113">
        <v>3</v>
      </c>
      <c r="AT1359" s="113">
        <v>20</v>
      </c>
      <c r="AU1359" s="117">
        <v>77720</v>
      </c>
      <c r="AV1359" s="117">
        <f t="shared" si="447"/>
        <v>44003</v>
      </c>
      <c r="AW1359" t="s">
        <v>1480</v>
      </c>
      <c r="AX1359">
        <f t="shared" si="457"/>
        <v>4477720</v>
      </c>
      <c r="BC1359">
        <v>51.32</v>
      </c>
      <c r="BD1359">
        <v>0.69</v>
      </c>
      <c r="BE1359">
        <v>50.63</v>
      </c>
      <c r="BH1359" s="123">
        <f t="shared" si="443"/>
        <v>0</v>
      </c>
      <c r="BI1359" s="123">
        <f t="shared" si="444"/>
        <v>0.502</v>
      </c>
      <c r="BJ1359">
        <f t="shared" si="445"/>
        <v>0</v>
      </c>
    </row>
    <row r="1360" spans="1:62" ht="13" hidden="1" customHeight="1" outlineLevel="1">
      <c r="A1360" t="s">
        <v>1276</v>
      </c>
      <c r="B1360" s="8" t="s">
        <v>1656</v>
      </c>
      <c r="C1360" s="1">
        <f t="shared" si="450"/>
        <v>11567</v>
      </c>
      <c r="D1360" s="5">
        <f>IF(N1360&gt;0, RANK(N1360,(N1360:P1360,Q1360:AE1360)),0)</f>
        <v>1</v>
      </c>
      <c r="E1360" s="5">
        <f>IF(O1360&gt;0,RANK(O1360,(N1360:P1360,Q1360:AE1360)),0)</f>
        <v>2</v>
      </c>
      <c r="F1360" s="5">
        <f t="shared" si="451"/>
        <v>0</v>
      </c>
      <c r="G1360" s="1">
        <f t="shared" si="452"/>
        <v>2624</v>
      </c>
      <c r="H1360" s="2">
        <f t="shared" si="446"/>
        <v>0.22685225209648138</v>
      </c>
      <c r="I1360" s="6"/>
      <c r="J1360" s="2">
        <f t="shared" si="453"/>
        <v>0.60136595487161748</v>
      </c>
      <c r="K1360" s="2">
        <f t="shared" si="454"/>
        <v>0.37451370277513618</v>
      </c>
      <c r="L1360" s="2">
        <f t="shared" si="455"/>
        <v>0</v>
      </c>
      <c r="M1360" s="2">
        <f t="shared" si="456"/>
        <v>2.4120342353246338E-2</v>
      </c>
      <c r="N1360" s="63">
        <v>6956</v>
      </c>
      <c r="O1360" s="63">
        <v>4332</v>
      </c>
      <c r="P1360" s="63"/>
      <c r="Q1360" s="63">
        <v>128</v>
      </c>
      <c r="R1360" s="63">
        <v>73</v>
      </c>
      <c r="S1360" s="63">
        <v>11</v>
      </c>
      <c r="T1360" s="63"/>
      <c r="U1360" s="63"/>
      <c r="V1360" s="63">
        <v>4</v>
      </c>
      <c r="W1360" s="63">
        <v>51</v>
      </c>
      <c r="X1360" s="63">
        <v>12</v>
      </c>
      <c r="Y1360" s="63"/>
      <c r="Z1360" s="63"/>
      <c r="AA1360" s="63"/>
      <c r="AB1360" s="63"/>
      <c r="AN1360" t="str">
        <f t="shared" si="442"/>
        <v>West Warwick</v>
      </c>
      <c r="AO1360" t="s">
        <v>732</v>
      </c>
      <c r="AP1360">
        <v>2</v>
      </c>
      <c r="AR1360" s="111">
        <v>44</v>
      </c>
      <c r="AS1360" s="113">
        <v>3</v>
      </c>
      <c r="AT1360" s="113">
        <v>25</v>
      </c>
      <c r="AU1360" s="117">
        <v>78440</v>
      </c>
      <c r="AV1360" s="117">
        <f t="shared" si="447"/>
        <v>44003</v>
      </c>
      <c r="AW1360" t="s">
        <v>1480</v>
      </c>
      <c r="AX1360">
        <f t="shared" si="457"/>
        <v>4478440</v>
      </c>
      <c r="BC1360">
        <v>8.11</v>
      </c>
      <c r="BD1360">
        <v>0.18</v>
      </c>
      <c r="BE1360">
        <v>7.93</v>
      </c>
      <c r="BH1360" s="123">
        <f t="shared" si="443"/>
        <v>0.60099999999999998</v>
      </c>
      <c r="BI1360" s="123">
        <f t="shared" si="444"/>
        <v>0</v>
      </c>
      <c r="BJ1360">
        <f t="shared" si="445"/>
        <v>0</v>
      </c>
    </row>
    <row r="1361" spans="1:66" ht="13" hidden="1" customHeight="1" outlineLevel="1">
      <c r="A1361" t="s">
        <v>80</v>
      </c>
      <c r="B1361" s="8" t="s">
        <v>1656</v>
      </c>
      <c r="C1361" s="1">
        <f t="shared" si="450"/>
        <v>10640</v>
      </c>
      <c r="D1361" s="5">
        <f>IF(N1361&gt;0, RANK(N1361,(N1361:P1361,Q1361:AE1361)),0)</f>
        <v>1</v>
      </c>
      <c r="E1361" s="5">
        <f>IF(O1361&gt;0,RANK(O1361,(N1361:P1361,Q1361:AE1361)),0)</f>
        <v>2</v>
      </c>
      <c r="F1361" s="5">
        <f t="shared" si="451"/>
        <v>0</v>
      </c>
      <c r="G1361" s="1">
        <f t="shared" si="452"/>
        <v>1689</v>
      </c>
      <c r="H1361" s="2">
        <f t="shared" si="446"/>
        <v>0.1587406015037594</v>
      </c>
      <c r="I1361" s="6"/>
      <c r="J1361" s="2">
        <f t="shared" si="453"/>
        <v>0.57058270676691725</v>
      </c>
      <c r="K1361" s="2">
        <f t="shared" si="454"/>
        <v>0.4118421052631579</v>
      </c>
      <c r="L1361" s="2">
        <f t="shared" si="455"/>
        <v>0</v>
      </c>
      <c r="M1361" s="2">
        <f t="shared" si="456"/>
        <v>1.7575187969924855E-2</v>
      </c>
      <c r="N1361" s="63">
        <v>6071</v>
      </c>
      <c r="O1361" s="63">
        <v>4382</v>
      </c>
      <c r="P1361" s="63"/>
      <c r="Q1361" s="63">
        <v>79</v>
      </c>
      <c r="R1361" s="63">
        <v>53</v>
      </c>
      <c r="S1361" s="63">
        <v>10</v>
      </c>
      <c r="T1361" s="63"/>
      <c r="U1361" s="63"/>
      <c r="V1361" s="63">
        <v>5</v>
      </c>
      <c r="W1361" s="63">
        <v>31</v>
      </c>
      <c r="X1361" s="63">
        <v>9</v>
      </c>
      <c r="Y1361" s="63"/>
      <c r="Z1361" s="63"/>
      <c r="AA1361" s="63"/>
      <c r="AB1361" s="63"/>
      <c r="AN1361" t="str">
        <f t="shared" si="442"/>
        <v>Westerly</v>
      </c>
      <c r="AO1361" t="s">
        <v>699</v>
      </c>
      <c r="AP1361">
        <v>2</v>
      </c>
      <c r="AR1361" s="111">
        <v>44</v>
      </c>
      <c r="AS1361" s="113">
        <v>9</v>
      </c>
      <c r="AT1361" s="113">
        <v>40</v>
      </c>
      <c r="AU1361" s="117">
        <v>77000</v>
      </c>
      <c r="AV1361" s="117">
        <f t="shared" si="447"/>
        <v>44009</v>
      </c>
      <c r="AW1361" t="s">
        <v>1480</v>
      </c>
      <c r="AX1361">
        <f t="shared" si="457"/>
        <v>4477000</v>
      </c>
      <c r="BC1361">
        <v>74.81</v>
      </c>
      <c r="BD1361">
        <v>44.72</v>
      </c>
      <c r="BE1361">
        <v>30.09</v>
      </c>
      <c r="BH1361" s="123">
        <f t="shared" si="443"/>
        <v>0.56999999999999995</v>
      </c>
      <c r="BI1361" s="123">
        <f t="shared" si="444"/>
        <v>0</v>
      </c>
      <c r="BJ1361">
        <f t="shared" si="445"/>
        <v>0</v>
      </c>
    </row>
    <row r="1362" spans="1:66" ht="13" hidden="1" customHeight="1" outlineLevel="1">
      <c r="A1362" t="s">
        <v>590</v>
      </c>
      <c r="B1362" s="8" t="s">
        <v>1656</v>
      </c>
      <c r="C1362" s="1">
        <f>SUM(N1362:AL1362)</f>
        <v>12369</v>
      </c>
      <c r="D1362" s="5">
        <f>IF(N1362&gt;0, RANK(N1362,(N1362:P1362,Q1362:AE1362)),0)</f>
        <v>1</v>
      </c>
      <c r="E1362" s="5">
        <f>IF(O1362&gt;0,RANK(O1362,(N1362:P1362,Q1362:AE1362)),0)</f>
        <v>2</v>
      </c>
      <c r="F1362" s="5">
        <f>IF(P1362&gt;0,RANK(P1362,(N1362:AE1362)),0)</f>
        <v>0</v>
      </c>
      <c r="G1362" s="1">
        <f>IF(C1362&gt;0,MAX(N1362:P1362)-LARGE(N1362:P1362,2),0)</f>
        <v>3871</v>
      </c>
      <c r="H1362" s="2">
        <f>IF(C1362&gt;0,G1362/C1362,0)</f>
        <v>0.31295981890209396</v>
      </c>
      <c r="I1362" s="6"/>
      <c r="J1362" s="2">
        <f>IF(C1362=0,"-",N1362/C1362)</f>
        <v>0.64556552672002587</v>
      </c>
      <c r="K1362" s="2">
        <f>IF(C1362=0,"-",O1362/C1362)</f>
        <v>0.33260570781793192</v>
      </c>
      <c r="L1362" s="2">
        <f>IF(C1362=0,"-",P1362/C1362)</f>
        <v>0</v>
      </c>
      <c r="M1362" s="2">
        <f>IF(C1362=0,"-",(1-J1362-K1362-L1362))</f>
        <v>2.182876546204221E-2</v>
      </c>
      <c r="N1362" s="63">
        <v>7985</v>
      </c>
      <c r="O1362" s="63">
        <v>4114</v>
      </c>
      <c r="P1362" s="63"/>
      <c r="Q1362" s="63">
        <v>137</v>
      </c>
      <c r="R1362" s="63">
        <v>61</v>
      </c>
      <c r="S1362" s="63">
        <v>12</v>
      </c>
      <c r="T1362" s="63"/>
      <c r="U1362" s="63"/>
      <c r="V1362" s="63">
        <v>4</v>
      </c>
      <c r="W1362" s="63">
        <v>46</v>
      </c>
      <c r="X1362" s="63">
        <v>10</v>
      </c>
      <c r="Y1362" s="63"/>
      <c r="Z1362" s="63"/>
      <c r="AA1362" s="63"/>
      <c r="AB1362" s="63"/>
      <c r="AN1362" t="str">
        <f>A1362</f>
        <v>Woonsocket</v>
      </c>
      <c r="AO1362" t="s">
        <v>1161</v>
      </c>
      <c r="AP1362">
        <v>1</v>
      </c>
      <c r="AR1362" s="111">
        <v>44</v>
      </c>
      <c r="AS1362" s="113">
        <v>7</v>
      </c>
      <c r="AT1362" s="113">
        <v>80</v>
      </c>
      <c r="AU1362" s="117">
        <v>80780</v>
      </c>
      <c r="AV1362" s="117">
        <f>AR1362*1000+AS1362</f>
        <v>44007</v>
      </c>
      <c r="AW1362" t="s">
        <v>1257</v>
      </c>
      <c r="AX1362">
        <f>AR1362*100000+AU1362</f>
        <v>4480780</v>
      </c>
      <c r="BC1362">
        <v>7.96</v>
      </c>
      <c r="BD1362">
        <v>0.25</v>
      </c>
      <c r="BE1362">
        <v>7.71</v>
      </c>
      <c r="BH1362" s="123">
        <f>IF(D1362=1,ROUNDDOWN(J1362,3),0)</f>
        <v>0.64500000000000002</v>
      </c>
      <c r="BI1362" s="123">
        <f>IF(E1362=1,ROUNDDOWN(K1362,3),0)</f>
        <v>0</v>
      </c>
      <c r="BJ1362">
        <f>IF(BH1362=BI1362,ROUNDDOWN(BI1362*10,0),0)</f>
        <v>0</v>
      </c>
    </row>
    <row r="1363" spans="1:66" ht="13" hidden="1" customHeight="1" outlineLevel="1">
      <c r="A1363" t="s">
        <v>3367</v>
      </c>
      <c r="B1363" s="8" t="s">
        <v>1656</v>
      </c>
      <c r="C1363" s="1">
        <f t="shared" si="450"/>
        <v>333</v>
      </c>
      <c r="D1363" s="5">
        <f>IF(N1363&gt;0, RANK(N1363,(N1363:P1363,Q1363:AE1363)),0)</f>
        <v>1</v>
      </c>
      <c r="E1363" s="5">
        <f>IF(O1363&gt;0,RANK(O1363,(N1363:P1363,Q1363:AE1363)),0)</f>
        <v>2</v>
      </c>
      <c r="F1363" s="5">
        <f t="shared" si="451"/>
        <v>0</v>
      </c>
      <c r="G1363" s="1">
        <f t="shared" si="452"/>
        <v>215</v>
      </c>
      <c r="H1363" s="2">
        <f t="shared" si="446"/>
        <v>0.64564564564564564</v>
      </c>
      <c r="I1363" s="6"/>
      <c r="J1363" s="2">
        <f t="shared" si="453"/>
        <v>0.80480480480480476</v>
      </c>
      <c r="K1363" s="2">
        <f t="shared" si="454"/>
        <v>0.15915915915915915</v>
      </c>
      <c r="L1363" s="2">
        <f t="shared" si="455"/>
        <v>0</v>
      </c>
      <c r="M1363" s="2">
        <f t="shared" si="456"/>
        <v>3.6036036036036084E-2</v>
      </c>
      <c r="N1363" s="63">
        <v>268</v>
      </c>
      <c r="O1363" s="63">
        <v>53</v>
      </c>
      <c r="P1363" s="63"/>
      <c r="Q1363" s="63">
        <v>6</v>
      </c>
      <c r="R1363" s="63">
        <v>2</v>
      </c>
      <c r="S1363" s="63">
        <v>1</v>
      </c>
      <c r="T1363" s="63"/>
      <c r="U1363" s="63"/>
      <c r="V1363" s="63">
        <v>1</v>
      </c>
      <c r="W1363" s="63">
        <v>1</v>
      </c>
      <c r="X1363" s="63">
        <v>1</v>
      </c>
      <c r="Y1363" s="63"/>
      <c r="Z1363" s="63"/>
      <c r="AA1363" s="63"/>
      <c r="AB1363" s="63"/>
      <c r="AN1363" t="str">
        <f t="shared" ref="AN1363:AN1426" si="458">A1363</f>
        <v>Federal</v>
      </c>
      <c r="AO1363" t="s">
        <v>3367</v>
      </c>
      <c r="AR1363" s="111">
        <v>44</v>
      </c>
      <c r="AS1363" s="113">
        <v>99</v>
      </c>
      <c r="AU1363" s="117">
        <v>99000</v>
      </c>
      <c r="AV1363" s="117">
        <f t="shared" si="447"/>
        <v>44099</v>
      </c>
      <c r="AW1363" t="s">
        <v>3367</v>
      </c>
      <c r="AX1363">
        <f t="shared" si="457"/>
        <v>4499000</v>
      </c>
      <c r="BC1363">
        <v>7.96</v>
      </c>
      <c r="BD1363">
        <v>0.25</v>
      </c>
      <c r="BE1363">
        <v>7.71</v>
      </c>
      <c r="BH1363" s="123">
        <f t="shared" si="443"/>
        <v>0.80400000000000005</v>
      </c>
      <c r="BI1363" s="123">
        <f t="shared" si="444"/>
        <v>0</v>
      </c>
      <c r="BJ1363">
        <f t="shared" si="445"/>
        <v>0</v>
      </c>
    </row>
    <row r="1364" spans="1:66" collapsed="1">
      <c r="A1364" t="s">
        <v>1122</v>
      </c>
      <c r="B1364" s="8" t="s">
        <v>548</v>
      </c>
      <c r="C1364" s="1">
        <f t="shared" si="450"/>
        <v>446049</v>
      </c>
      <c r="D1364" s="5">
        <f>IF(N1364&gt;0, RANK(N1364,(N1364:P1364,Q1364:AE1364)),0)</f>
        <v>1</v>
      </c>
      <c r="E1364" s="5">
        <f>IF(O1364&gt;0,RANK(O1364,(N1364:P1364,Q1364:AE1364)),0)</f>
        <v>2</v>
      </c>
      <c r="F1364" s="5">
        <f t="shared" si="451"/>
        <v>0</v>
      </c>
      <c r="G1364" s="1">
        <f t="shared" si="452"/>
        <v>122473</v>
      </c>
      <c r="H1364" s="2">
        <f t="shared" si="446"/>
        <v>0.27457297292449934</v>
      </c>
      <c r="I1364" s="6"/>
      <c r="J1364" s="2">
        <f t="shared" si="453"/>
        <v>0.627009588632639</v>
      </c>
      <c r="K1364" s="2">
        <f t="shared" si="454"/>
        <v>0.35243661570813967</v>
      </c>
      <c r="L1364" s="2">
        <f t="shared" si="455"/>
        <v>0</v>
      </c>
      <c r="M1364" s="2">
        <f t="shared" si="456"/>
        <v>2.055379565922133E-2</v>
      </c>
      <c r="N1364" s="63">
        <f>SUM(N1324:N1363)</f>
        <v>279677</v>
      </c>
      <c r="O1364" s="63">
        <f>SUM(O1324:O1363)</f>
        <v>157204</v>
      </c>
      <c r="P1364" s="63"/>
      <c r="Q1364" s="63">
        <f>SUM(Q1324:Q1363)</f>
        <v>4388</v>
      </c>
      <c r="R1364" s="63">
        <f>SUM(R1324:R1363)</f>
        <v>2421</v>
      </c>
      <c r="S1364" s="63">
        <f>SUM(S1324:S1363)</f>
        <v>430</v>
      </c>
      <c r="T1364" s="63"/>
      <c r="U1364" s="63"/>
      <c r="V1364" s="63">
        <f>SUM(V1324:V1363)</f>
        <v>132</v>
      </c>
      <c r="W1364" s="63">
        <f>SUM(W1324:W1363)</f>
        <v>1381</v>
      </c>
      <c r="X1364" s="63">
        <f>SUM(X1324:X1363)</f>
        <v>416</v>
      </c>
      <c r="Y1364" s="63"/>
      <c r="Z1364" s="63"/>
      <c r="AA1364" s="63"/>
      <c r="AB1364" s="63"/>
      <c r="AC1364" s="63"/>
      <c r="AD1364" s="63"/>
      <c r="AE1364" s="63"/>
      <c r="AF1364" s="63"/>
      <c r="AG1364" s="63"/>
      <c r="AL1364" s="1">
        <f>SUM(AL1324:AL1363)</f>
        <v>0</v>
      </c>
      <c r="AN1364" t="str">
        <f t="shared" si="458"/>
        <v>Rhode Island</v>
      </c>
      <c r="AR1364" s="111">
        <v>44</v>
      </c>
      <c r="AV1364" s="111">
        <v>44</v>
      </c>
      <c r="AW1364" t="s">
        <v>718</v>
      </c>
      <c r="AX1364" s="111">
        <v>44</v>
      </c>
      <c r="AY1364" s="1">
        <f>SUM(AY1324:AY1363)</f>
        <v>0</v>
      </c>
      <c r="AZ1364" s="1">
        <f>SUM(AZ1324:AZ1363)</f>
        <v>0</v>
      </c>
      <c r="BC1364">
        <v>1545.05</v>
      </c>
      <c r="BD1364">
        <v>500.12</v>
      </c>
      <c r="BE1364">
        <v>1044.93</v>
      </c>
      <c r="BH1364" s="123">
        <f t="shared" si="443"/>
        <v>0.627</v>
      </c>
      <c r="BI1364" s="123">
        <f t="shared" si="444"/>
        <v>0</v>
      </c>
      <c r="BJ1364">
        <f t="shared" si="445"/>
        <v>0</v>
      </c>
    </row>
    <row r="1365" spans="1:66">
      <c r="B1365" s="8"/>
      <c r="C1365" s="1"/>
      <c r="D1365" s="5"/>
      <c r="E1365" s="5"/>
      <c r="F1365" s="5"/>
      <c r="G1365" s="1"/>
      <c r="J1365" s="2"/>
      <c r="K1365" s="2"/>
      <c r="L1365" s="2"/>
      <c r="M1365" s="2"/>
      <c r="N1365" s="63"/>
      <c r="O1365" s="63"/>
      <c r="P1365" s="63"/>
      <c r="Q1365" s="63"/>
      <c r="R1365" s="63"/>
      <c r="S1365" s="63"/>
      <c r="T1365" s="63"/>
      <c r="U1365" s="63"/>
      <c r="V1365" s="63"/>
      <c r="W1365" s="63"/>
      <c r="X1365" s="63"/>
      <c r="Y1365" s="63"/>
      <c r="Z1365" s="63"/>
      <c r="AA1365" s="63"/>
      <c r="AB1365" s="63"/>
      <c r="BI1365" s="123"/>
      <c r="BM1365" t="s">
        <v>3586</v>
      </c>
      <c r="BN1365" t="s">
        <v>3500</v>
      </c>
    </row>
    <row r="1366" spans="1:66" hidden="1" outlineLevel="1">
      <c r="A1366" t="s">
        <v>1354</v>
      </c>
      <c r="B1366" s="8" t="s">
        <v>2027</v>
      </c>
      <c r="C1366" s="1">
        <f t="shared" ref="C1366:C1429" si="459">SUM(N1366:AL1366)</f>
        <v>743</v>
      </c>
      <c r="D1366" s="5">
        <f>IF(N1366&gt;0, RANK(N1366,(N1366:P1366,Q1366:AE1366)),0)</f>
        <v>1</v>
      </c>
      <c r="E1366" s="5">
        <f>IF(O1366&gt;0,RANK(O1366,(N1366:P1366,Q1366:AE1366)),0)</f>
        <v>2</v>
      </c>
      <c r="F1366" s="5">
        <f t="shared" ref="F1366:F1429" si="460">IF(P1366&gt;0,RANK(P1366,(N1366:AE1366)),0)</f>
        <v>0</v>
      </c>
      <c r="G1366" s="1">
        <f t="shared" ref="G1366:G1429" si="461">IF(C1366&gt;0,MAX(N1366:P1366)-LARGE(N1366:P1366,2),0)</f>
        <v>50</v>
      </c>
      <c r="H1366" s="2">
        <f t="shared" si="446"/>
        <v>6.7294751009421269E-2</v>
      </c>
      <c r="I1366" s="6"/>
      <c r="J1366" s="2">
        <f t="shared" ref="J1366:J1429" si="462">IF(C1366=0,"-",N1366/C1366)</f>
        <v>0.51951547779273222</v>
      </c>
      <c r="K1366" s="2">
        <f t="shared" ref="K1366:K1429" si="463">IF(C1366=0,"-",O1366/C1366)</f>
        <v>0.45222072678331088</v>
      </c>
      <c r="L1366" s="2">
        <f t="shared" ref="L1366:L1429" si="464">IF(C1366=0,"-",P1366/C1366)</f>
        <v>0</v>
      </c>
      <c r="M1366" s="2">
        <f t="shared" ref="M1366:M1429" si="465">IF(C1366=0,"-",(1-J1366-K1366-L1366))</f>
        <v>2.8263795423956906E-2</v>
      </c>
      <c r="N1366" s="63">
        <v>386</v>
      </c>
      <c r="O1366" s="63">
        <v>336</v>
      </c>
      <c r="P1366" s="63"/>
      <c r="Q1366" s="63">
        <v>10</v>
      </c>
      <c r="R1366" s="63">
        <v>2</v>
      </c>
      <c r="S1366" s="63">
        <v>0</v>
      </c>
      <c r="T1366" s="63"/>
      <c r="U1366" s="63"/>
      <c r="V1366" s="63">
        <v>3</v>
      </c>
      <c r="W1366" s="63">
        <f>BM1366-R1366-S1366-Z1366</f>
        <v>5</v>
      </c>
      <c r="X1366" s="63">
        <v>1</v>
      </c>
      <c r="Y1366" s="63"/>
      <c r="Z1366" s="63">
        <v>0</v>
      </c>
      <c r="AA1366" s="63"/>
      <c r="AB1366" s="63"/>
      <c r="AN1366" t="str">
        <f t="shared" si="458"/>
        <v>Addison</v>
      </c>
      <c r="AO1366" t="s">
        <v>1354</v>
      </c>
      <c r="AP1366">
        <v>1</v>
      </c>
      <c r="AR1366" s="111">
        <v>50</v>
      </c>
      <c r="AS1366" s="113">
        <v>1</v>
      </c>
      <c r="AT1366" s="113">
        <v>5</v>
      </c>
      <c r="AU1366" s="117">
        <v>325</v>
      </c>
      <c r="AV1366" s="117">
        <f t="shared" si="447"/>
        <v>50001</v>
      </c>
      <c r="AW1366" s="8" t="s">
        <v>1480</v>
      </c>
      <c r="AX1366">
        <f t="shared" ref="AX1366:AX1429" si="466">AR1366*100000+AU1366</f>
        <v>5000325</v>
      </c>
      <c r="BC1366">
        <v>48.97</v>
      </c>
      <c r="BD1366">
        <v>7.25</v>
      </c>
      <c r="BE1366">
        <v>41.73</v>
      </c>
      <c r="BH1366" s="123">
        <f t="shared" si="443"/>
        <v>0.51900000000000002</v>
      </c>
      <c r="BI1366" s="123">
        <f t="shared" si="444"/>
        <v>0</v>
      </c>
      <c r="BJ1366">
        <f t="shared" si="445"/>
        <v>0</v>
      </c>
      <c r="BM1366" s="63">
        <v>7</v>
      </c>
      <c r="BN1366">
        <v>1</v>
      </c>
    </row>
    <row r="1367" spans="1:66" hidden="1" outlineLevel="1">
      <c r="A1367" t="s">
        <v>236</v>
      </c>
      <c r="B1367" s="8" t="s">
        <v>2027</v>
      </c>
      <c r="C1367" s="1">
        <f t="shared" si="459"/>
        <v>454</v>
      </c>
      <c r="D1367" s="5">
        <f>IF(N1367&gt;0, RANK(N1367,(N1367:P1367,Q1367:AE1367)),0)</f>
        <v>1</v>
      </c>
      <c r="E1367" s="5">
        <f>IF(O1367&gt;0,RANK(O1367,(N1367:P1367,Q1367:AE1367)),0)</f>
        <v>2</v>
      </c>
      <c r="F1367" s="5">
        <f t="shared" si="460"/>
        <v>0</v>
      </c>
      <c r="G1367" s="1">
        <f t="shared" si="461"/>
        <v>141</v>
      </c>
      <c r="H1367" s="2">
        <f t="shared" si="446"/>
        <v>0.31057268722466963</v>
      </c>
      <c r="I1367" s="6"/>
      <c r="J1367" s="2">
        <f t="shared" si="462"/>
        <v>0.63876651982378851</v>
      </c>
      <c r="K1367" s="2">
        <f t="shared" si="463"/>
        <v>0.32819383259911894</v>
      </c>
      <c r="L1367" s="2">
        <f t="shared" si="464"/>
        <v>0</v>
      </c>
      <c r="M1367" s="2">
        <f t="shared" si="465"/>
        <v>3.3039647577092546E-2</v>
      </c>
      <c r="N1367" s="63">
        <v>290</v>
      </c>
      <c r="O1367" s="63">
        <v>149</v>
      </c>
      <c r="P1367" s="63"/>
      <c r="Q1367" s="63">
        <v>7</v>
      </c>
      <c r="R1367" s="63">
        <v>0</v>
      </c>
      <c r="S1367" s="63">
        <v>0</v>
      </c>
      <c r="T1367" s="63"/>
      <c r="U1367" s="63"/>
      <c r="V1367" s="63">
        <v>2</v>
      </c>
      <c r="W1367" s="63">
        <f t="shared" ref="W1367:W1430" si="467">BM1367-R1367-S1367-Z1367</f>
        <v>5</v>
      </c>
      <c r="X1367" s="63">
        <v>1</v>
      </c>
      <c r="Y1367" s="63"/>
      <c r="Z1367" s="63">
        <v>0</v>
      </c>
      <c r="AA1367" s="63"/>
      <c r="AB1367" s="63"/>
      <c r="AN1367" t="str">
        <f t="shared" si="458"/>
        <v>Albany</v>
      </c>
      <c r="AO1367" t="s">
        <v>408</v>
      </c>
      <c r="AP1367">
        <v>1</v>
      </c>
      <c r="AR1367" s="111">
        <v>50</v>
      </c>
      <c r="AS1367" s="113">
        <v>19</v>
      </c>
      <c r="AT1367" s="113">
        <v>5</v>
      </c>
      <c r="AU1367" s="117">
        <v>475</v>
      </c>
      <c r="AV1367" s="117">
        <f t="shared" si="447"/>
        <v>50019</v>
      </c>
      <c r="AW1367" s="8" t="s">
        <v>1480</v>
      </c>
      <c r="AX1367">
        <f t="shared" si="466"/>
        <v>5000475</v>
      </c>
      <c r="BC1367">
        <v>38.68</v>
      </c>
      <c r="BD1367">
        <v>0.2</v>
      </c>
      <c r="BE1367">
        <v>38.479999999999997</v>
      </c>
      <c r="BH1367" s="123">
        <f t="shared" si="443"/>
        <v>0.63800000000000001</v>
      </c>
      <c r="BI1367" s="123">
        <f t="shared" si="444"/>
        <v>0</v>
      </c>
      <c r="BJ1367">
        <f t="shared" si="445"/>
        <v>0</v>
      </c>
      <c r="BM1367" s="63">
        <v>5</v>
      </c>
      <c r="BN1367">
        <v>5</v>
      </c>
    </row>
    <row r="1368" spans="1:66" hidden="1" outlineLevel="1">
      <c r="A1368" t="s">
        <v>3373</v>
      </c>
      <c r="B1368" s="8" t="s">
        <v>2027</v>
      </c>
      <c r="C1368" s="1">
        <f t="shared" si="459"/>
        <v>915</v>
      </c>
      <c r="D1368" s="5">
        <f>IF(N1368&gt;0, RANK(N1368,(N1368:P1368,Q1368:AE1368)),0)</f>
        <v>1</v>
      </c>
      <c r="E1368" s="5">
        <f>IF(O1368&gt;0,RANK(O1368,(N1368:P1368,Q1368:AE1368)),0)</f>
        <v>2</v>
      </c>
      <c r="F1368" s="5">
        <f t="shared" si="460"/>
        <v>0</v>
      </c>
      <c r="G1368" s="1">
        <f t="shared" si="461"/>
        <v>277</v>
      </c>
      <c r="H1368" s="2">
        <f t="shared" si="446"/>
        <v>0.30273224043715846</v>
      </c>
      <c r="I1368" s="6"/>
      <c r="J1368" s="2">
        <f t="shared" si="462"/>
        <v>0.64590163934426226</v>
      </c>
      <c r="K1368" s="2">
        <f t="shared" si="463"/>
        <v>0.34316939890710385</v>
      </c>
      <c r="L1368" s="2">
        <f t="shared" si="464"/>
        <v>0</v>
      </c>
      <c r="M1368" s="2">
        <f t="shared" si="465"/>
        <v>1.0928961748633892E-2</v>
      </c>
      <c r="N1368" s="63">
        <v>591</v>
      </c>
      <c r="O1368" s="63">
        <v>314</v>
      </c>
      <c r="P1368" s="63"/>
      <c r="Q1368" s="63">
        <v>8</v>
      </c>
      <c r="R1368" s="63">
        <v>0</v>
      </c>
      <c r="S1368" s="63">
        <v>0</v>
      </c>
      <c r="T1368" s="63"/>
      <c r="U1368" s="63"/>
      <c r="V1368" s="63">
        <v>0</v>
      </c>
      <c r="W1368" s="63">
        <f t="shared" si="467"/>
        <v>0</v>
      </c>
      <c r="X1368" s="63">
        <v>2</v>
      </c>
      <c r="Y1368" s="63"/>
      <c r="Z1368" s="63">
        <v>0</v>
      </c>
      <c r="AA1368" s="63"/>
      <c r="AB1368" s="63"/>
      <c r="AN1368" t="str">
        <f t="shared" si="458"/>
        <v>Alburgh</v>
      </c>
      <c r="AO1368" t="s">
        <v>3207</v>
      </c>
      <c r="AP1368">
        <v>1</v>
      </c>
      <c r="AR1368" s="111">
        <v>50</v>
      </c>
      <c r="AS1368" s="113">
        <v>13</v>
      </c>
      <c r="AT1368" s="113">
        <v>5</v>
      </c>
      <c r="AU1368" s="117">
        <v>700</v>
      </c>
      <c r="AV1368" s="117">
        <f t="shared" si="447"/>
        <v>50013</v>
      </c>
      <c r="AW1368" s="8" t="s">
        <v>1480</v>
      </c>
      <c r="AX1368">
        <f t="shared" si="466"/>
        <v>5000700</v>
      </c>
      <c r="BC1368">
        <v>48.8</v>
      </c>
      <c r="BD1368">
        <v>19.5</v>
      </c>
      <c r="BE1368">
        <v>29.3</v>
      </c>
      <c r="BH1368" s="123">
        <f t="shared" si="443"/>
        <v>0.64500000000000002</v>
      </c>
      <c r="BI1368" s="123">
        <f t="shared" si="444"/>
        <v>0</v>
      </c>
      <c r="BJ1368">
        <f t="shared" si="445"/>
        <v>0</v>
      </c>
      <c r="BM1368" s="63">
        <v>0</v>
      </c>
      <c r="BN1368">
        <v>2</v>
      </c>
    </row>
    <row r="1369" spans="1:66" hidden="1" outlineLevel="1">
      <c r="A1369" t="s">
        <v>779</v>
      </c>
      <c r="B1369" s="8" t="s">
        <v>2027</v>
      </c>
      <c r="C1369" s="1">
        <f t="shared" si="459"/>
        <v>315</v>
      </c>
      <c r="D1369" s="5">
        <f>IF(N1369&gt;0, RANK(N1369,(N1369:P1369,Q1369:AE1369)),0)</f>
        <v>1</v>
      </c>
      <c r="E1369" s="5">
        <f>IF(O1369&gt;0,RANK(O1369,(N1369:P1369,Q1369:AE1369)),0)</f>
        <v>2</v>
      </c>
      <c r="F1369" s="5">
        <f t="shared" si="460"/>
        <v>0</v>
      </c>
      <c r="G1369" s="1">
        <f t="shared" si="461"/>
        <v>69</v>
      </c>
      <c r="H1369" s="2">
        <f t="shared" si="446"/>
        <v>0.21904761904761905</v>
      </c>
      <c r="I1369" s="6"/>
      <c r="J1369" s="2">
        <f t="shared" si="462"/>
        <v>0.59365079365079365</v>
      </c>
      <c r="K1369" s="2">
        <f t="shared" si="463"/>
        <v>0.3746031746031746</v>
      </c>
      <c r="L1369" s="2">
        <f t="shared" si="464"/>
        <v>0</v>
      </c>
      <c r="M1369" s="2">
        <f t="shared" si="465"/>
        <v>3.1746031746031744E-2</v>
      </c>
      <c r="N1369" s="63">
        <v>187</v>
      </c>
      <c r="O1369" s="63">
        <v>118</v>
      </c>
      <c r="P1369" s="63"/>
      <c r="Q1369" s="63">
        <v>4</v>
      </c>
      <c r="R1369" s="63">
        <v>1</v>
      </c>
      <c r="S1369" s="63">
        <v>0</v>
      </c>
      <c r="T1369" s="63"/>
      <c r="U1369" s="63"/>
      <c r="V1369" s="63">
        <v>2</v>
      </c>
      <c r="W1369" s="63">
        <f t="shared" si="467"/>
        <v>0</v>
      </c>
      <c r="X1369" s="63">
        <v>3</v>
      </c>
      <c r="Y1369" s="63"/>
      <c r="Z1369" s="63">
        <v>0</v>
      </c>
      <c r="AA1369" s="63"/>
      <c r="AB1369" s="63"/>
      <c r="AN1369" t="str">
        <f t="shared" si="458"/>
        <v>Andover</v>
      </c>
      <c r="AO1369" t="s">
        <v>2295</v>
      </c>
      <c r="AP1369">
        <v>1</v>
      </c>
      <c r="AR1369" s="111">
        <v>50</v>
      </c>
      <c r="AS1369" s="113">
        <v>27</v>
      </c>
      <c r="AT1369" s="113">
        <v>5</v>
      </c>
      <c r="AU1369" s="117">
        <v>1300</v>
      </c>
      <c r="AV1369" s="117">
        <f t="shared" si="447"/>
        <v>50027</v>
      </c>
      <c r="AW1369" s="8" t="s">
        <v>1480</v>
      </c>
      <c r="AX1369">
        <f t="shared" si="466"/>
        <v>5001300</v>
      </c>
      <c r="BC1369">
        <v>28.78</v>
      </c>
      <c r="BD1369">
        <v>0.01</v>
      </c>
      <c r="BE1369">
        <v>28.77</v>
      </c>
      <c r="BH1369" s="123">
        <f t="shared" si="443"/>
        <v>0.59299999999999997</v>
      </c>
      <c r="BI1369" s="123">
        <f t="shared" si="444"/>
        <v>0</v>
      </c>
      <c r="BJ1369">
        <f t="shared" si="445"/>
        <v>0</v>
      </c>
      <c r="BM1369" s="63">
        <v>1</v>
      </c>
      <c r="BN1369">
        <v>0</v>
      </c>
    </row>
    <row r="1370" spans="1:66" hidden="1" outlineLevel="1">
      <c r="A1370" t="s">
        <v>1827</v>
      </c>
      <c r="B1370" s="8" t="s">
        <v>2027</v>
      </c>
      <c r="C1370" s="1">
        <f t="shared" si="459"/>
        <v>1247</v>
      </c>
      <c r="D1370" s="5">
        <f>IF(N1370&gt;0, RANK(N1370,(N1370:P1370,Q1370:AE1370)),0)</f>
        <v>1</v>
      </c>
      <c r="E1370" s="5">
        <f>IF(O1370&gt;0,RANK(O1370,(N1370:P1370,Q1370:AE1370)),0)</f>
        <v>2</v>
      </c>
      <c r="F1370" s="5">
        <f t="shared" si="460"/>
        <v>0</v>
      </c>
      <c r="G1370" s="1">
        <f t="shared" si="461"/>
        <v>281</v>
      </c>
      <c r="H1370" s="2">
        <f t="shared" si="446"/>
        <v>0.22534081796311148</v>
      </c>
      <c r="I1370" s="6"/>
      <c r="J1370" s="2">
        <f t="shared" si="462"/>
        <v>0.60064153969526868</v>
      </c>
      <c r="K1370" s="2">
        <f t="shared" si="463"/>
        <v>0.37530072173215717</v>
      </c>
      <c r="L1370" s="2">
        <f t="shared" si="464"/>
        <v>0</v>
      </c>
      <c r="M1370" s="2">
        <f t="shared" si="465"/>
        <v>2.405773857257415E-2</v>
      </c>
      <c r="N1370" s="63">
        <v>749</v>
      </c>
      <c r="O1370" s="63">
        <v>468</v>
      </c>
      <c r="P1370" s="63"/>
      <c r="Q1370" s="63">
        <v>14</v>
      </c>
      <c r="R1370" s="63">
        <v>0</v>
      </c>
      <c r="S1370" s="63">
        <v>0</v>
      </c>
      <c r="T1370" s="63"/>
      <c r="U1370" s="63"/>
      <c r="V1370" s="63">
        <v>4</v>
      </c>
      <c r="W1370" s="63">
        <f t="shared" si="467"/>
        <v>6</v>
      </c>
      <c r="X1370" s="63">
        <v>6</v>
      </c>
      <c r="Y1370" s="63"/>
      <c r="Z1370" s="63">
        <v>0</v>
      </c>
      <c r="AA1370" s="63"/>
      <c r="AB1370" s="63"/>
      <c r="AN1370" t="str">
        <f t="shared" si="458"/>
        <v>Arlington</v>
      </c>
      <c r="AO1370" t="s">
        <v>959</v>
      </c>
      <c r="AP1370">
        <v>1</v>
      </c>
      <c r="AR1370" s="111">
        <v>50</v>
      </c>
      <c r="AS1370" s="113">
        <v>3</v>
      </c>
      <c r="AT1370" s="113">
        <v>5</v>
      </c>
      <c r="AU1370" s="117">
        <v>1450</v>
      </c>
      <c r="AV1370" s="117">
        <f t="shared" si="447"/>
        <v>50003</v>
      </c>
      <c r="AW1370" s="8" t="s">
        <v>1480</v>
      </c>
      <c r="AX1370">
        <f t="shared" si="466"/>
        <v>5001450</v>
      </c>
      <c r="BC1370">
        <v>42.44</v>
      </c>
      <c r="BD1370">
        <v>0.02</v>
      </c>
      <c r="BE1370">
        <v>42.42</v>
      </c>
      <c r="BH1370" s="123">
        <f t="shared" ref="BH1370:BH1433" si="468">IF(D1370=1,ROUNDDOWN(J1370,3),0)</f>
        <v>0.6</v>
      </c>
      <c r="BI1370" s="123">
        <f t="shared" ref="BI1370:BI1433" si="469">IF(E1370=1,ROUNDDOWN(K1370,3),0)</f>
        <v>0</v>
      </c>
      <c r="BJ1370">
        <f t="shared" ref="BJ1370:BJ1433" si="470">IF(BH1370=BI1370,ROUNDDOWN(BI1370*10,0),0)</f>
        <v>0</v>
      </c>
      <c r="BM1370" s="63">
        <v>6</v>
      </c>
      <c r="BN1370">
        <v>3</v>
      </c>
    </row>
    <row r="1371" spans="1:66" hidden="1" outlineLevel="1">
      <c r="A1371" t="s">
        <v>1536</v>
      </c>
      <c r="B1371" s="8" t="s">
        <v>2027</v>
      </c>
      <c r="C1371" s="1">
        <f t="shared" si="459"/>
        <v>145</v>
      </c>
      <c r="D1371" s="5">
        <f>IF(N1371&gt;0, RANK(N1371,(N1371:P1371,Q1371:AE1371)),0)</f>
        <v>1</v>
      </c>
      <c r="E1371" s="5">
        <f>IF(O1371&gt;0,RANK(O1371,(N1371:P1371,Q1371:AE1371)),0)</f>
        <v>2</v>
      </c>
      <c r="F1371" s="5">
        <f t="shared" si="460"/>
        <v>0</v>
      </c>
      <c r="G1371" s="1">
        <f t="shared" si="461"/>
        <v>29</v>
      </c>
      <c r="H1371" s="2">
        <f t="shared" si="446"/>
        <v>0.2</v>
      </c>
      <c r="I1371" s="6"/>
      <c r="J1371" s="2">
        <f t="shared" si="462"/>
        <v>0.57931034482758625</v>
      </c>
      <c r="K1371" s="2">
        <f t="shared" si="463"/>
        <v>0.37931034482758619</v>
      </c>
      <c r="L1371" s="2">
        <f t="shared" si="464"/>
        <v>0</v>
      </c>
      <c r="M1371" s="2">
        <f t="shared" si="465"/>
        <v>4.1379310344827558E-2</v>
      </c>
      <c r="N1371" s="63">
        <v>84</v>
      </c>
      <c r="O1371" s="63">
        <v>55</v>
      </c>
      <c r="P1371" s="63"/>
      <c r="Q1371" s="63">
        <v>2</v>
      </c>
      <c r="R1371" s="63">
        <v>0</v>
      </c>
      <c r="S1371" s="63">
        <v>0</v>
      </c>
      <c r="T1371" s="63"/>
      <c r="U1371" s="63"/>
      <c r="V1371" s="63">
        <v>2</v>
      </c>
      <c r="W1371" s="63">
        <f t="shared" si="467"/>
        <v>0</v>
      </c>
      <c r="X1371" s="63">
        <v>2</v>
      </c>
      <c r="Y1371" s="63"/>
      <c r="Z1371" s="63">
        <v>0</v>
      </c>
      <c r="AA1371" s="63"/>
      <c r="AB1371" s="63"/>
      <c r="AN1371" t="str">
        <f t="shared" si="458"/>
        <v>Athens</v>
      </c>
      <c r="AO1371" t="s">
        <v>2140</v>
      </c>
      <c r="AP1371">
        <v>1</v>
      </c>
      <c r="AR1371" s="111">
        <v>50</v>
      </c>
      <c r="AS1371" s="113">
        <v>25</v>
      </c>
      <c r="AT1371" s="113">
        <v>5</v>
      </c>
      <c r="AU1371" s="117">
        <v>1900</v>
      </c>
      <c r="AV1371" s="117">
        <f t="shared" si="447"/>
        <v>50025</v>
      </c>
      <c r="AW1371" s="8" t="s">
        <v>1480</v>
      </c>
      <c r="AX1371">
        <f t="shared" si="466"/>
        <v>5001900</v>
      </c>
      <c r="BC1371">
        <v>13.08</v>
      </c>
      <c r="BD1371">
        <v>0.04</v>
      </c>
      <c r="BE1371">
        <v>13.04</v>
      </c>
      <c r="BH1371" s="123">
        <f t="shared" si="468"/>
        <v>0.57899999999999996</v>
      </c>
      <c r="BI1371" s="123">
        <f t="shared" si="469"/>
        <v>0</v>
      </c>
      <c r="BJ1371">
        <f t="shared" si="470"/>
        <v>0</v>
      </c>
      <c r="BM1371" s="63">
        <v>0</v>
      </c>
      <c r="BN1371">
        <v>0</v>
      </c>
    </row>
    <row r="1372" spans="1:66" hidden="1" outlineLevel="1">
      <c r="A1372" t="s">
        <v>10</v>
      </c>
      <c r="B1372" s="8" t="s">
        <v>2027</v>
      </c>
      <c r="C1372" s="1">
        <f t="shared" si="459"/>
        <v>585</v>
      </c>
      <c r="D1372" s="5">
        <f>IF(N1372&gt;0, RANK(N1372,(N1372:P1372,Q1372:AE1372)),0)</f>
        <v>1</v>
      </c>
      <c r="E1372" s="5">
        <f>IF(O1372&gt;0,RANK(O1372,(N1372:P1372,Q1372:AE1372)),0)</f>
        <v>2</v>
      </c>
      <c r="F1372" s="5">
        <f t="shared" si="460"/>
        <v>0</v>
      </c>
      <c r="G1372" s="1">
        <f t="shared" si="461"/>
        <v>196</v>
      </c>
      <c r="H1372" s="2">
        <f t="shared" si="446"/>
        <v>0.33504273504273502</v>
      </c>
      <c r="I1372" s="6"/>
      <c r="J1372" s="2">
        <f t="shared" si="462"/>
        <v>0.65982905982905982</v>
      </c>
      <c r="K1372" s="2">
        <f t="shared" si="463"/>
        <v>0.3247863247863248</v>
      </c>
      <c r="L1372" s="2">
        <f t="shared" si="464"/>
        <v>0</v>
      </c>
      <c r="M1372" s="2">
        <f t="shared" si="465"/>
        <v>1.5384615384615385E-2</v>
      </c>
      <c r="N1372" s="63">
        <v>386</v>
      </c>
      <c r="O1372" s="63">
        <v>190</v>
      </c>
      <c r="P1372" s="63"/>
      <c r="Q1372" s="63">
        <v>6</v>
      </c>
      <c r="R1372" s="63">
        <v>0</v>
      </c>
      <c r="S1372" s="63">
        <v>0</v>
      </c>
      <c r="T1372" s="63"/>
      <c r="U1372" s="63"/>
      <c r="V1372" s="63">
        <v>0</v>
      </c>
      <c r="W1372" s="63">
        <f t="shared" si="467"/>
        <v>2</v>
      </c>
      <c r="X1372" s="63">
        <v>1</v>
      </c>
      <c r="Y1372" s="63"/>
      <c r="Z1372" s="63">
        <v>0</v>
      </c>
      <c r="AA1372" s="63"/>
      <c r="AB1372" s="63"/>
      <c r="AN1372" t="str">
        <f t="shared" si="458"/>
        <v>Bakersfield</v>
      </c>
      <c r="AO1372" t="s">
        <v>1146</v>
      </c>
      <c r="AP1372">
        <v>1</v>
      </c>
      <c r="AR1372" s="111">
        <v>50</v>
      </c>
      <c r="AS1372" s="113">
        <v>11</v>
      </c>
      <c r="AT1372" s="113">
        <v>10</v>
      </c>
      <c r="AU1372" s="117">
        <v>2500</v>
      </c>
      <c r="AV1372" s="117">
        <f t="shared" si="447"/>
        <v>50011</v>
      </c>
      <c r="AW1372" s="8" t="s">
        <v>1480</v>
      </c>
      <c r="AX1372">
        <f t="shared" si="466"/>
        <v>5002500</v>
      </c>
      <c r="BC1372">
        <v>44.62</v>
      </c>
      <c r="BD1372">
        <v>0.03</v>
      </c>
      <c r="BE1372">
        <v>44.59</v>
      </c>
      <c r="BH1372" s="123">
        <f t="shared" si="468"/>
        <v>0.65900000000000003</v>
      </c>
      <c r="BI1372" s="123">
        <f t="shared" si="469"/>
        <v>0</v>
      </c>
      <c r="BJ1372">
        <f t="shared" si="470"/>
        <v>0</v>
      </c>
      <c r="BM1372" s="63">
        <v>2</v>
      </c>
      <c r="BN1372">
        <v>2</v>
      </c>
    </row>
    <row r="1373" spans="1:66" hidden="1" outlineLevel="1">
      <c r="A1373" t="s">
        <v>1950</v>
      </c>
      <c r="B1373" s="8" t="s">
        <v>2027</v>
      </c>
      <c r="C1373" s="1">
        <f t="shared" si="459"/>
        <v>115</v>
      </c>
      <c r="D1373" s="5">
        <f>IF(N1373&gt;0, RANK(N1373,(N1373:P1373,Q1373:AE1373)),0)</f>
        <v>1</v>
      </c>
      <c r="E1373" s="5">
        <f>IF(O1373&gt;0,RANK(O1373,(N1373:P1373,Q1373:AE1373)),0)</f>
        <v>2</v>
      </c>
      <c r="F1373" s="5">
        <f t="shared" si="460"/>
        <v>0</v>
      </c>
      <c r="G1373" s="1">
        <f t="shared" si="461"/>
        <v>17</v>
      </c>
      <c r="H1373" s="2">
        <f t="shared" si="446"/>
        <v>0.14782608695652175</v>
      </c>
      <c r="I1373" s="6"/>
      <c r="J1373" s="2">
        <f t="shared" si="462"/>
        <v>0.54782608695652169</v>
      </c>
      <c r="K1373" s="2">
        <f t="shared" si="463"/>
        <v>0.4</v>
      </c>
      <c r="L1373" s="2">
        <f t="shared" si="464"/>
        <v>0</v>
      </c>
      <c r="M1373" s="2">
        <f t="shared" si="465"/>
        <v>5.2173913043478293E-2</v>
      </c>
      <c r="N1373" s="63">
        <v>63</v>
      </c>
      <c r="O1373" s="63">
        <v>46</v>
      </c>
      <c r="P1373" s="63"/>
      <c r="Q1373" s="63">
        <v>5</v>
      </c>
      <c r="R1373" s="63">
        <v>0</v>
      </c>
      <c r="S1373" s="63">
        <v>0</v>
      </c>
      <c r="T1373" s="63"/>
      <c r="U1373" s="63"/>
      <c r="V1373" s="63">
        <v>1</v>
      </c>
      <c r="W1373" s="63">
        <f t="shared" si="467"/>
        <v>0</v>
      </c>
      <c r="X1373" s="63">
        <v>0</v>
      </c>
      <c r="Y1373" s="63"/>
      <c r="Z1373" s="63">
        <v>0</v>
      </c>
      <c r="AA1373" s="63"/>
      <c r="AB1373" s="63"/>
      <c r="AN1373" t="str">
        <f t="shared" si="458"/>
        <v>Baltimore</v>
      </c>
      <c r="AO1373" t="s">
        <v>2295</v>
      </c>
      <c r="AP1373">
        <v>1</v>
      </c>
      <c r="AR1373" s="111">
        <v>50</v>
      </c>
      <c r="AS1373" s="113">
        <v>27</v>
      </c>
      <c r="AT1373" s="113">
        <v>11</v>
      </c>
      <c r="AU1373" s="117">
        <v>2575</v>
      </c>
      <c r="AV1373" s="117">
        <f t="shared" si="447"/>
        <v>50027</v>
      </c>
      <c r="AW1373" s="8" t="s">
        <v>1480</v>
      </c>
      <c r="AX1373">
        <f t="shared" si="466"/>
        <v>5002575</v>
      </c>
      <c r="BC1373">
        <v>4.67</v>
      </c>
      <c r="BD1373">
        <v>0</v>
      </c>
      <c r="BE1373">
        <v>4.67</v>
      </c>
      <c r="BH1373" s="123">
        <f t="shared" si="468"/>
        <v>0.54700000000000004</v>
      </c>
      <c r="BI1373" s="123">
        <f t="shared" si="469"/>
        <v>0</v>
      </c>
      <c r="BJ1373">
        <f t="shared" si="470"/>
        <v>0</v>
      </c>
      <c r="BM1373" s="63">
        <v>0</v>
      </c>
      <c r="BN1373">
        <v>0</v>
      </c>
    </row>
    <row r="1374" spans="1:66" hidden="1" outlineLevel="1">
      <c r="A1374" t="s">
        <v>44</v>
      </c>
      <c r="B1374" s="8" t="s">
        <v>2027</v>
      </c>
      <c r="C1374" s="1">
        <f t="shared" si="459"/>
        <v>546</v>
      </c>
      <c r="D1374" s="5">
        <f>IF(N1374&gt;0, RANK(N1374,(N1374:P1374,Q1374:AE1374)),0)</f>
        <v>1</v>
      </c>
      <c r="E1374" s="5">
        <f>IF(O1374&gt;0,RANK(O1374,(N1374:P1374,Q1374:AE1374)),0)</f>
        <v>2</v>
      </c>
      <c r="F1374" s="5">
        <f t="shared" si="460"/>
        <v>0</v>
      </c>
      <c r="G1374" s="1">
        <f t="shared" si="461"/>
        <v>171</v>
      </c>
      <c r="H1374" s="2">
        <f t="shared" si="446"/>
        <v>0.31318681318681318</v>
      </c>
      <c r="I1374" s="6"/>
      <c r="J1374" s="2">
        <f t="shared" si="462"/>
        <v>0.6501831501831502</v>
      </c>
      <c r="K1374" s="2">
        <f t="shared" si="463"/>
        <v>0.33699633699633702</v>
      </c>
      <c r="L1374" s="2">
        <f t="shared" si="464"/>
        <v>0</v>
      </c>
      <c r="M1374" s="2">
        <f t="shared" si="465"/>
        <v>1.2820512820512775E-2</v>
      </c>
      <c r="N1374" s="63">
        <v>355</v>
      </c>
      <c r="O1374" s="63">
        <v>184</v>
      </c>
      <c r="P1374" s="63"/>
      <c r="Q1374" s="63">
        <v>5</v>
      </c>
      <c r="R1374" s="63">
        <v>0</v>
      </c>
      <c r="S1374" s="63">
        <v>0</v>
      </c>
      <c r="T1374" s="63"/>
      <c r="U1374" s="63"/>
      <c r="V1374" s="63">
        <v>0</v>
      </c>
      <c r="W1374" s="63">
        <f t="shared" si="467"/>
        <v>0</v>
      </c>
      <c r="X1374" s="63">
        <v>2</v>
      </c>
      <c r="Y1374" s="63"/>
      <c r="Z1374" s="63">
        <v>0</v>
      </c>
      <c r="AA1374" s="63"/>
      <c r="AB1374" s="63"/>
      <c r="AN1374" t="str">
        <f t="shared" si="458"/>
        <v>Barnard</v>
      </c>
      <c r="AO1374" t="s">
        <v>2295</v>
      </c>
      <c r="AP1374">
        <v>1</v>
      </c>
      <c r="AR1374" s="111">
        <v>50</v>
      </c>
      <c r="AS1374" s="113">
        <v>27</v>
      </c>
      <c r="AT1374" s="113">
        <v>15</v>
      </c>
      <c r="AU1374" s="117">
        <v>2725</v>
      </c>
      <c r="AV1374" s="117">
        <f t="shared" si="447"/>
        <v>50027</v>
      </c>
      <c r="AW1374" s="8" t="s">
        <v>1480</v>
      </c>
      <c r="AX1374">
        <f t="shared" si="466"/>
        <v>5002725</v>
      </c>
      <c r="BC1374">
        <v>48.89</v>
      </c>
      <c r="BD1374">
        <v>0.19</v>
      </c>
      <c r="BE1374">
        <v>48.7</v>
      </c>
      <c r="BH1374" s="123">
        <f t="shared" si="468"/>
        <v>0.65</v>
      </c>
      <c r="BI1374" s="123">
        <f t="shared" si="469"/>
        <v>0</v>
      </c>
      <c r="BJ1374">
        <f t="shared" si="470"/>
        <v>0</v>
      </c>
      <c r="BM1374" s="63">
        <v>0</v>
      </c>
      <c r="BN1374">
        <v>0</v>
      </c>
    </row>
    <row r="1375" spans="1:66" hidden="1" outlineLevel="1">
      <c r="A1375" t="s">
        <v>49</v>
      </c>
      <c r="B1375" s="8" t="s">
        <v>2027</v>
      </c>
      <c r="C1375" s="1">
        <f t="shared" si="459"/>
        <v>969</v>
      </c>
      <c r="D1375" s="5">
        <f>IF(N1375&gt;0, RANK(N1375,(N1375:P1375,Q1375:AE1375)),0)</f>
        <v>1</v>
      </c>
      <c r="E1375" s="5">
        <f>IF(O1375&gt;0,RANK(O1375,(N1375:P1375,Q1375:AE1375)),0)</f>
        <v>2</v>
      </c>
      <c r="F1375" s="5">
        <f t="shared" si="460"/>
        <v>0</v>
      </c>
      <c r="G1375" s="1">
        <f t="shared" si="461"/>
        <v>219</v>
      </c>
      <c r="H1375" s="2">
        <f t="shared" si="446"/>
        <v>0.2260061919504644</v>
      </c>
      <c r="I1375" s="6"/>
      <c r="J1375" s="2">
        <f t="shared" si="462"/>
        <v>0.60061919504643968</v>
      </c>
      <c r="K1375" s="2">
        <f t="shared" si="463"/>
        <v>0.37461300309597523</v>
      </c>
      <c r="L1375" s="2">
        <f t="shared" si="464"/>
        <v>0</v>
      </c>
      <c r="M1375" s="2">
        <f t="shared" si="465"/>
        <v>2.4767801857585092E-2</v>
      </c>
      <c r="N1375" s="63">
        <v>582</v>
      </c>
      <c r="O1375" s="63">
        <v>363</v>
      </c>
      <c r="P1375" s="63"/>
      <c r="Q1375" s="63">
        <v>14</v>
      </c>
      <c r="R1375" s="63">
        <v>1</v>
      </c>
      <c r="S1375" s="63">
        <v>0</v>
      </c>
      <c r="T1375" s="63"/>
      <c r="U1375" s="63"/>
      <c r="V1375" s="63">
        <v>0</v>
      </c>
      <c r="W1375" s="63">
        <f t="shared" si="467"/>
        <v>5</v>
      </c>
      <c r="X1375" s="63">
        <v>4</v>
      </c>
      <c r="Y1375" s="63"/>
      <c r="Z1375" s="63">
        <v>0</v>
      </c>
      <c r="AA1375" s="63"/>
      <c r="AB1375" s="63"/>
      <c r="AN1375" t="str">
        <f t="shared" si="458"/>
        <v>Barnet</v>
      </c>
      <c r="AO1375" t="s">
        <v>688</v>
      </c>
      <c r="AP1375">
        <v>1</v>
      </c>
      <c r="AR1375" s="111">
        <v>50</v>
      </c>
      <c r="AS1375" s="113">
        <v>5</v>
      </c>
      <c r="AT1375" s="113">
        <v>5</v>
      </c>
      <c r="AU1375" s="117">
        <v>2875</v>
      </c>
      <c r="AV1375" s="117">
        <f t="shared" si="447"/>
        <v>50005</v>
      </c>
      <c r="AW1375" s="8" t="s">
        <v>1480</v>
      </c>
      <c r="AX1375">
        <f t="shared" si="466"/>
        <v>5002875</v>
      </c>
      <c r="BC1375">
        <v>43.57</v>
      </c>
      <c r="BD1375">
        <v>1.18</v>
      </c>
      <c r="BE1375">
        <v>42.39</v>
      </c>
      <c r="BH1375" s="123">
        <f t="shared" si="468"/>
        <v>0.6</v>
      </c>
      <c r="BI1375" s="123">
        <f t="shared" si="469"/>
        <v>0</v>
      </c>
      <c r="BJ1375">
        <f t="shared" si="470"/>
        <v>0</v>
      </c>
      <c r="BM1375" s="63">
        <v>6</v>
      </c>
      <c r="BN1375">
        <v>3</v>
      </c>
    </row>
    <row r="1376" spans="1:66" hidden="1" outlineLevel="1">
      <c r="A1376" t="s">
        <v>928</v>
      </c>
      <c r="B1376" s="8" t="s">
        <v>2027</v>
      </c>
      <c r="C1376" s="1">
        <f t="shared" si="459"/>
        <v>3081</v>
      </c>
      <c r="D1376" s="5">
        <f>IF(N1376&gt;0, RANK(N1376,(N1376:P1376,Q1376:AE1376)),0)</f>
        <v>1</v>
      </c>
      <c r="E1376" s="5">
        <f>IF(O1376&gt;0,RANK(O1376,(N1376:P1376,Q1376:AE1376)),0)</f>
        <v>2</v>
      </c>
      <c r="F1376" s="5">
        <f t="shared" si="460"/>
        <v>0</v>
      </c>
      <c r="G1376" s="1">
        <f t="shared" si="461"/>
        <v>898</v>
      </c>
      <c r="H1376" s="2">
        <f t="shared" si="446"/>
        <v>0.29146381045115222</v>
      </c>
      <c r="I1376" s="6"/>
      <c r="J1376" s="2">
        <f t="shared" si="462"/>
        <v>0.6316131126257708</v>
      </c>
      <c r="K1376" s="2">
        <f t="shared" si="463"/>
        <v>0.34014930217461864</v>
      </c>
      <c r="L1376" s="2">
        <f t="shared" si="464"/>
        <v>0</v>
      </c>
      <c r="M1376" s="2">
        <f t="shared" si="465"/>
        <v>2.823758519961056E-2</v>
      </c>
      <c r="N1376" s="63">
        <v>1946</v>
      </c>
      <c r="O1376" s="63">
        <v>1048</v>
      </c>
      <c r="P1376" s="63"/>
      <c r="Q1376" s="63">
        <v>42</v>
      </c>
      <c r="R1376" s="63">
        <v>5</v>
      </c>
      <c r="S1376" s="63">
        <v>0</v>
      </c>
      <c r="T1376" s="63"/>
      <c r="U1376" s="63"/>
      <c r="V1376" s="63">
        <v>8</v>
      </c>
      <c r="W1376" s="63">
        <f t="shared" si="467"/>
        <v>18</v>
      </c>
      <c r="X1376" s="63">
        <v>14</v>
      </c>
      <c r="Y1376" s="63"/>
      <c r="Z1376" s="63">
        <v>0</v>
      </c>
      <c r="AA1376" s="63"/>
      <c r="AB1376" s="63"/>
      <c r="AN1376" t="str">
        <f t="shared" si="458"/>
        <v>Barre</v>
      </c>
      <c r="AO1376" t="s">
        <v>699</v>
      </c>
      <c r="AP1376">
        <v>1</v>
      </c>
      <c r="AR1376" s="111">
        <v>50</v>
      </c>
      <c r="AS1376" s="113">
        <v>23</v>
      </c>
      <c r="AT1376" s="113">
        <v>5</v>
      </c>
      <c r="AU1376" s="117">
        <v>3175</v>
      </c>
      <c r="AV1376" s="117">
        <f t="shared" si="447"/>
        <v>50023</v>
      </c>
      <c r="AW1376" s="8" t="s">
        <v>1257</v>
      </c>
      <c r="AX1376">
        <f t="shared" si="466"/>
        <v>5003175</v>
      </c>
      <c r="BC1376">
        <v>4.0199999999999996</v>
      </c>
      <c r="BD1376">
        <v>0</v>
      </c>
      <c r="BE1376">
        <v>4.0199999999999996</v>
      </c>
      <c r="BH1376" s="123">
        <f t="shared" si="468"/>
        <v>0.63100000000000001</v>
      </c>
      <c r="BI1376" s="123">
        <f t="shared" si="469"/>
        <v>0</v>
      </c>
      <c r="BJ1376">
        <f t="shared" si="470"/>
        <v>0</v>
      </c>
      <c r="BM1376" s="63">
        <v>23</v>
      </c>
      <c r="BN1376">
        <v>10</v>
      </c>
    </row>
    <row r="1377" spans="1:66" hidden="1" outlineLevel="1">
      <c r="A1377" t="s">
        <v>928</v>
      </c>
      <c r="B1377" s="8" t="s">
        <v>2027</v>
      </c>
      <c r="C1377" s="1">
        <f t="shared" si="459"/>
        <v>3924</v>
      </c>
      <c r="D1377" s="5">
        <f>IF(N1377&gt;0, RANK(N1377,(N1377:P1377,Q1377:AE1377)),0)</f>
        <v>1</v>
      </c>
      <c r="E1377" s="5">
        <f>IF(O1377&gt;0,RANK(O1377,(N1377:P1377,Q1377:AE1377)),0)</f>
        <v>2</v>
      </c>
      <c r="F1377" s="5">
        <f t="shared" si="460"/>
        <v>0</v>
      </c>
      <c r="G1377" s="1">
        <f t="shared" si="461"/>
        <v>393</v>
      </c>
      <c r="H1377" s="2">
        <f t="shared" si="446"/>
        <v>0.10015290519877676</v>
      </c>
      <c r="I1377" s="6"/>
      <c r="J1377" s="2">
        <f t="shared" si="462"/>
        <v>0.54204892966360851</v>
      </c>
      <c r="K1377" s="2">
        <f t="shared" si="463"/>
        <v>0.44189602446483178</v>
      </c>
      <c r="L1377" s="2">
        <f t="shared" si="464"/>
        <v>0</v>
      </c>
      <c r="M1377" s="2">
        <f t="shared" si="465"/>
        <v>1.6055045871559703E-2</v>
      </c>
      <c r="N1377" s="63">
        <v>2127</v>
      </c>
      <c r="O1377" s="63">
        <v>1734</v>
      </c>
      <c r="P1377" s="63"/>
      <c r="Q1377" s="63">
        <v>27</v>
      </c>
      <c r="R1377" s="63">
        <v>2</v>
      </c>
      <c r="S1377" s="63">
        <v>0</v>
      </c>
      <c r="T1377" s="63"/>
      <c r="U1377" s="63"/>
      <c r="V1377" s="63">
        <v>8</v>
      </c>
      <c r="W1377" s="63">
        <f t="shared" si="467"/>
        <v>19</v>
      </c>
      <c r="X1377" s="63">
        <v>7</v>
      </c>
      <c r="Y1377" s="63"/>
      <c r="Z1377" s="63">
        <v>0</v>
      </c>
      <c r="AA1377" s="63"/>
      <c r="AB1377" s="63"/>
      <c r="AN1377" t="str">
        <f t="shared" si="458"/>
        <v>Barre</v>
      </c>
      <c r="AO1377" t="s">
        <v>699</v>
      </c>
      <c r="AP1377">
        <v>1</v>
      </c>
      <c r="AR1377" s="111">
        <v>50</v>
      </c>
      <c r="AS1377" s="113">
        <v>23</v>
      </c>
      <c r="AT1377" s="113">
        <v>10</v>
      </c>
      <c r="AU1377" s="117">
        <v>3250</v>
      </c>
      <c r="AV1377" s="117">
        <f t="shared" si="447"/>
        <v>50023</v>
      </c>
      <c r="AW1377" s="8" t="s">
        <v>1480</v>
      </c>
      <c r="AX1377">
        <f t="shared" si="466"/>
        <v>5003250</v>
      </c>
      <c r="BC1377">
        <v>30.69</v>
      </c>
      <c r="BD1377">
        <v>0.05</v>
      </c>
      <c r="BE1377">
        <v>30.64</v>
      </c>
      <c r="BH1377" s="123">
        <f t="shared" si="468"/>
        <v>0.54200000000000004</v>
      </c>
      <c r="BI1377" s="123">
        <f t="shared" si="469"/>
        <v>0</v>
      </c>
      <c r="BJ1377">
        <f t="shared" si="470"/>
        <v>0</v>
      </c>
      <c r="BM1377" s="63">
        <v>21</v>
      </c>
      <c r="BN1377">
        <v>9</v>
      </c>
    </row>
    <row r="1378" spans="1:66" hidden="1" outlineLevel="1">
      <c r="A1378" t="s">
        <v>549</v>
      </c>
      <c r="B1378" s="8" t="s">
        <v>2027</v>
      </c>
      <c r="C1378" s="1">
        <f t="shared" si="459"/>
        <v>1075</v>
      </c>
      <c r="D1378" s="5">
        <f>IF(N1378&gt;0, RANK(N1378,(N1378:P1378,Q1378:AE1378)),0)</f>
        <v>1</v>
      </c>
      <c r="E1378" s="5">
        <f>IF(O1378&gt;0,RANK(O1378,(N1378:P1378,Q1378:AE1378)),0)</f>
        <v>2</v>
      </c>
      <c r="F1378" s="5">
        <f t="shared" si="460"/>
        <v>0</v>
      </c>
      <c r="G1378" s="1">
        <f t="shared" si="461"/>
        <v>281</v>
      </c>
      <c r="H1378" s="2">
        <f t="shared" si="446"/>
        <v>0.26139534883720933</v>
      </c>
      <c r="I1378" s="6"/>
      <c r="J1378" s="2">
        <f t="shared" si="462"/>
        <v>0.6241860465116279</v>
      </c>
      <c r="K1378" s="2">
        <f t="shared" si="463"/>
        <v>0.36279069767441863</v>
      </c>
      <c r="L1378" s="2">
        <f t="shared" si="464"/>
        <v>0</v>
      </c>
      <c r="M1378" s="2">
        <f t="shared" si="465"/>
        <v>1.3023255813953472E-2</v>
      </c>
      <c r="N1378" s="63">
        <v>671</v>
      </c>
      <c r="O1378" s="63">
        <v>390</v>
      </c>
      <c r="P1378" s="63"/>
      <c r="Q1378" s="63">
        <v>8</v>
      </c>
      <c r="R1378" s="63">
        <v>0</v>
      </c>
      <c r="S1378" s="63">
        <v>0</v>
      </c>
      <c r="T1378" s="63"/>
      <c r="U1378" s="63"/>
      <c r="V1378" s="63">
        <v>1</v>
      </c>
      <c r="W1378" s="63">
        <f t="shared" si="467"/>
        <v>2</v>
      </c>
      <c r="X1378" s="63">
        <v>2</v>
      </c>
      <c r="Y1378" s="63"/>
      <c r="Z1378" s="63">
        <v>1</v>
      </c>
      <c r="AA1378" s="63"/>
      <c r="AB1378" s="63"/>
      <c r="AN1378" t="str">
        <f t="shared" si="458"/>
        <v>Barton</v>
      </c>
      <c r="AO1378" t="s">
        <v>408</v>
      </c>
      <c r="AP1378">
        <v>1</v>
      </c>
      <c r="AR1378" s="111">
        <v>50</v>
      </c>
      <c r="AS1378" s="113">
        <v>19</v>
      </c>
      <c r="AT1378" s="113">
        <v>10</v>
      </c>
      <c r="AU1378" s="117">
        <v>3550</v>
      </c>
      <c r="AV1378" s="117">
        <f t="shared" si="447"/>
        <v>50019</v>
      </c>
      <c r="AW1378" s="8" t="s">
        <v>1480</v>
      </c>
      <c r="AX1378">
        <f t="shared" si="466"/>
        <v>5003550</v>
      </c>
      <c r="BC1378">
        <v>44.91</v>
      </c>
      <c r="BD1378">
        <v>1.26</v>
      </c>
      <c r="BE1378">
        <v>43.65</v>
      </c>
      <c r="BH1378" s="123">
        <f t="shared" si="468"/>
        <v>0.624</v>
      </c>
      <c r="BI1378" s="123">
        <f t="shared" si="469"/>
        <v>0</v>
      </c>
      <c r="BJ1378">
        <f t="shared" si="470"/>
        <v>0</v>
      </c>
      <c r="BM1378" s="63">
        <v>3</v>
      </c>
      <c r="BN1378">
        <v>1</v>
      </c>
    </row>
    <row r="1379" spans="1:66" hidden="1" outlineLevel="1">
      <c r="A1379" t="s">
        <v>751</v>
      </c>
      <c r="B1379" s="8" t="s">
        <v>2027</v>
      </c>
      <c r="C1379" s="1">
        <f t="shared" si="459"/>
        <v>142</v>
      </c>
      <c r="D1379" s="5">
        <f>IF(N1379&gt;0, RANK(N1379,(N1379:P1379,Q1379:AE1379)),0)</f>
        <v>1</v>
      </c>
      <c r="E1379" s="5">
        <f>IF(O1379&gt;0,RANK(O1379,(N1379:P1379,Q1379:AE1379)),0)</f>
        <v>2</v>
      </c>
      <c r="F1379" s="5">
        <f t="shared" si="460"/>
        <v>0</v>
      </c>
      <c r="G1379" s="1">
        <f t="shared" si="461"/>
        <v>25</v>
      </c>
      <c r="H1379" s="2">
        <f t="shared" si="446"/>
        <v>0.176056338028169</v>
      </c>
      <c r="I1379" s="6"/>
      <c r="J1379" s="2">
        <f t="shared" si="462"/>
        <v>0.57746478873239437</v>
      </c>
      <c r="K1379" s="2">
        <f t="shared" si="463"/>
        <v>0.40140845070422537</v>
      </c>
      <c r="L1379" s="2">
        <f t="shared" si="464"/>
        <v>0</v>
      </c>
      <c r="M1379" s="2">
        <f t="shared" si="465"/>
        <v>2.1126760563380254E-2</v>
      </c>
      <c r="N1379" s="63">
        <v>82</v>
      </c>
      <c r="O1379" s="63">
        <v>57</v>
      </c>
      <c r="P1379" s="63"/>
      <c r="Q1379" s="63">
        <v>3</v>
      </c>
      <c r="R1379" s="63">
        <v>0</v>
      </c>
      <c r="S1379" s="63">
        <v>0</v>
      </c>
      <c r="T1379" s="63"/>
      <c r="U1379" s="63"/>
      <c r="V1379" s="63">
        <v>0</v>
      </c>
      <c r="W1379" s="63">
        <f t="shared" si="467"/>
        <v>0</v>
      </c>
      <c r="X1379" s="63">
        <v>0</v>
      </c>
      <c r="Y1379" s="63"/>
      <c r="Z1379" s="63">
        <v>0</v>
      </c>
      <c r="AA1379" s="63"/>
      <c r="AB1379" s="63"/>
      <c r="AN1379" t="str">
        <f t="shared" si="458"/>
        <v>Belvidere</v>
      </c>
      <c r="AO1379" t="s">
        <v>2786</v>
      </c>
      <c r="AP1379">
        <v>1</v>
      </c>
      <c r="AR1379" s="111">
        <v>50</v>
      </c>
      <c r="AS1379" s="113">
        <v>15</v>
      </c>
      <c r="AT1379" s="113">
        <v>5</v>
      </c>
      <c r="AU1379" s="117">
        <v>4375</v>
      </c>
      <c r="AV1379" s="117">
        <f t="shared" si="447"/>
        <v>50015</v>
      </c>
      <c r="AW1379" s="8" t="s">
        <v>1480</v>
      </c>
      <c r="AX1379">
        <f t="shared" si="466"/>
        <v>5004375</v>
      </c>
      <c r="BC1379">
        <v>32.14</v>
      </c>
      <c r="BD1379">
        <v>0</v>
      </c>
      <c r="BE1379">
        <v>32.14</v>
      </c>
      <c r="BH1379" s="123">
        <f t="shared" si="468"/>
        <v>0.57699999999999996</v>
      </c>
      <c r="BI1379" s="123">
        <f t="shared" si="469"/>
        <v>0</v>
      </c>
      <c r="BJ1379">
        <f t="shared" si="470"/>
        <v>0</v>
      </c>
      <c r="BM1379" s="63">
        <v>0</v>
      </c>
      <c r="BN1379">
        <v>0</v>
      </c>
    </row>
    <row r="1380" spans="1:66" hidden="1" outlineLevel="1">
      <c r="A1380" t="s">
        <v>959</v>
      </c>
      <c r="B1380" s="8" t="s">
        <v>2027</v>
      </c>
      <c r="C1380" s="1">
        <f t="shared" si="459"/>
        <v>6415</v>
      </c>
      <c r="D1380" s="5">
        <f>IF(N1380&gt;0, RANK(N1380,(N1380:P1380,Q1380:AE1380)),0)</f>
        <v>1</v>
      </c>
      <c r="E1380" s="5">
        <f>IF(O1380&gt;0,RANK(O1380,(N1380:P1380,Q1380:AE1380)),0)</f>
        <v>2</v>
      </c>
      <c r="F1380" s="5">
        <f t="shared" si="460"/>
        <v>0</v>
      </c>
      <c r="G1380" s="1">
        <f t="shared" si="461"/>
        <v>2750</v>
      </c>
      <c r="H1380" s="2">
        <f t="shared" si="446"/>
        <v>0.42868277474668748</v>
      </c>
      <c r="I1380" s="6"/>
      <c r="J1380" s="2">
        <f t="shared" si="462"/>
        <v>0.70194855806703038</v>
      </c>
      <c r="K1380" s="2">
        <f t="shared" si="463"/>
        <v>0.27326578332034296</v>
      </c>
      <c r="L1380" s="2">
        <f t="shared" si="464"/>
        <v>0</v>
      </c>
      <c r="M1380" s="2">
        <f t="shared" si="465"/>
        <v>2.478565861262666E-2</v>
      </c>
      <c r="N1380" s="63">
        <v>4503</v>
      </c>
      <c r="O1380" s="63">
        <v>1753</v>
      </c>
      <c r="P1380" s="63"/>
      <c r="Q1380" s="63">
        <v>78</v>
      </c>
      <c r="R1380" s="63">
        <v>10</v>
      </c>
      <c r="S1380" s="63">
        <v>0</v>
      </c>
      <c r="T1380" s="63"/>
      <c r="U1380" s="63"/>
      <c r="V1380" s="63">
        <v>22</v>
      </c>
      <c r="W1380" s="63">
        <f t="shared" si="467"/>
        <v>29</v>
      </c>
      <c r="X1380" s="63">
        <v>20</v>
      </c>
      <c r="Y1380" s="63"/>
      <c r="Z1380" s="63">
        <v>0</v>
      </c>
      <c r="AA1380" s="63"/>
      <c r="AB1380" s="63"/>
      <c r="AN1380" t="str">
        <f t="shared" si="458"/>
        <v>Bennington</v>
      </c>
      <c r="AO1380" t="s">
        <v>959</v>
      </c>
      <c r="AP1380">
        <v>1</v>
      </c>
      <c r="AR1380" s="111">
        <v>50</v>
      </c>
      <c r="AS1380" s="113">
        <v>3</v>
      </c>
      <c r="AT1380" s="113">
        <v>10</v>
      </c>
      <c r="AU1380" s="117">
        <v>4825</v>
      </c>
      <c r="AV1380" s="117">
        <f t="shared" si="447"/>
        <v>50003</v>
      </c>
      <c r="AW1380" s="8" t="s">
        <v>1480</v>
      </c>
      <c r="AX1380">
        <f t="shared" si="466"/>
        <v>5004825</v>
      </c>
      <c r="BC1380">
        <v>42.49</v>
      </c>
      <c r="BD1380">
        <v>0.06</v>
      </c>
      <c r="BE1380">
        <v>42.43</v>
      </c>
      <c r="BH1380" s="123">
        <f t="shared" si="468"/>
        <v>0.70099999999999996</v>
      </c>
      <c r="BI1380" s="123">
        <f t="shared" si="469"/>
        <v>0</v>
      </c>
      <c r="BJ1380">
        <f t="shared" si="470"/>
        <v>0</v>
      </c>
      <c r="BM1380" s="63">
        <v>39</v>
      </c>
      <c r="BN1380">
        <v>12</v>
      </c>
    </row>
    <row r="1381" spans="1:66" hidden="1" outlineLevel="1">
      <c r="A1381" t="s">
        <v>2818</v>
      </c>
      <c r="B1381" s="8" t="s">
        <v>2027</v>
      </c>
      <c r="C1381" s="1">
        <f t="shared" si="459"/>
        <v>478</v>
      </c>
      <c r="D1381" s="5">
        <f>IF(N1381&gt;0, RANK(N1381,(N1381:P1381,Q1381:AE1381)),0)</f>
        <v>1</v>
      </c>
      <c r="E1381" s="5">
        <f>IF(O1381&gt;0,RANK(O1381,(N1381:P1381,Q1381:AE1381)),0)</f>
        <v>2</v>
      </c>
      <c r="F1381" s="5">
        <f t="shared" si="460"/>
        <v>0</v>
      </c>
      <c r="G1381" s="1">
        <f t="shared" si="461"/>
        <v>142</v>
      </c>
      <c r="H1381" s="2">
        <f t="shared" ref="H1381:H1444" si="471">IF(C1381&gt;0,G1381/C1381,0)</f>
        <v>0.29707112970711297</v>
      </c>
      <c r="I1381" s="6"/>
      <c r="J1381" s="2">
        <f t="shared" si="462"/>
        <v>0.62970711297071125</v>
      </c>
      <c r="K1381" s="2">
        <f t="shared" si="463"/>
        <v>0.33263598326359833</v>
      </c>
      <c r="L1381" s="2">
        <f t="shared" si="464"/>
        <v>0</v>
      </c>
      <c r="M1381" s="2">
        <f t="shared" si="465"/>
        <v>3.7656903765690419E-2</v>
      </c>
      <c r="N1381" s="63">
        <v>301</v>
      </c>
      <c r="O1381" s="63">
        <v>159</v>
      </c>
      <c r="P1381" s="63"/>
      <c r="Q1381" s="63">
        <v>5</v>
      </c>
      <c r="R1381" s="63">
        <v>3</v>
      </c>
      <c r="S1381" s="63">
        <v>0</v>
      </c>
      <c r="T1381" s="63"/>
      <c r="U1381" s="63"/>
      <c r="V1381" s="63">
        <v>2</v>
      </c>
      <c r="W1381" s="63">
        <f t="shared" si="467"/>
        <v>5</v>
      </c>
      <c r="X1381" s="63">
        <v>3</v>
      </c>
      <c r="Y1381" s="63"/>
      <c r="Z1381" s="63">
        <v>0</v>
      </c>
      <c r="AA1381" s="63"/>
      <c r="AB1381" s="63"/>
      <c r="AN1381" t="str">
        <f t="shared" si="458"/>
        <v>Benson</v>
      </c>
      <c r="AO1381" t="s">
        <v>595</v>
      </c>
      <c r="AP1381">
        <v>1</v>
      </c>
      <c r="AR1381" s="111">
        <v>50</v>
      </c>
      <c r="AS1381" s="113">
        <v>21</v>
      </c>
      <c r="AT1381" s="113">
        <v>5</v>
      </c>
      <c r="AU1381" s="117">
        <v>5200</v>
      </c>
      <c r="AV1381" s="117">
        <f t="shared" si="447"/>
        <v>50021</v>
      </c>
      <c r="AW1381" s="8" t="s">
        <v>1480</v>
      </c>
      <c r="AX1381">
        <f t="shared" si="466"/>
        <v>5005200</v>
      </c>
      <c r="BC1381">
        <v>45.48</v>
      </c>
      <c r="BD1381">
        <v>1.53</v>
      </c>
      <c r="BE1381">
        <v>43.96</v>
      </c>
      <c r="BH1381" s="123">
        <f t="shared" si="468"/>
        <v>0.629</v>
      </c>
      <c r="BI1381" s="123">
        <f t="shared" si="469"/>
        <v>0</v>
      </c>
      <c r="BJ1381">
        <f t="shared" si="470"/>
        <v>0</v>
      </c>
      <c r="BM1381" s="63">
        <v>8</v>
      </c>
      <c r="BN1381">
        <v>4</v>
      </c>
    </row>
    <row r="1382" spans="1:66" hidden="1" outlineLevel="1">
      <c r="A1382" t="s">
        <v>2326</v>
      </c>
      <c r="B1382" s="8" t="s">
        <v>2027</v>
      </c>
      <c r="C1382" s="1">
        <f t="shared" si="459"/>
        <v>570</v>
      </c>
      <c r="D1382" s="5">
        <f>IF(N1382&gt;0, RANK(N1382,(N1382:P1382,Q1382:AE1382)),0)</f>
        <v>1</v>
      </c>
      <c r="E1382" s="5">
        <f>IF(O1382&gt;0,RANK(O1382,(N1382:P1382,Q1382:AE1382)),0)</f>
        <v>2</v>
      </c>
      <c r="F1382" s="5">
        <f t="shared" si="460"/>
        <v>0</v>
      </c>
      <c r="G1382" s="1">
        <f t="shared" si="461"/>
        <v>123</v>
      </c>
      <c r="H1382" s="2">
        <f t="shared" si="471"/>
        <v>0.21578947368421053</v>
      </c>
      <c r="I1382" s="6"/>
      <c r="J1382" s="2">
        <f t="shared" si="462"/>
        <v>0.6</v>
      </c>
      <c r="K1382" s="2">
        <f t="shared" si="463"/>
        <v>0.38421052631578945</v>
      </c>
      <c r="L1382" s="2">
        <f t="shared" si="464"/>
        <v>0</v>
      </c>
      <c r="M1382" s="2">
        <f t="shared" si="465"/>
        <v>1.5789473684210575E-2</v>
      </c>
      <c r="N1382" s="63">
        <v>342</v>
      </c>
      <c r="O1382" s="63">
        <v>219</v>
      </c>
      <c r="P1382" s="63"/>
      <c r="Q1382" s="63">
        <v>5</v>
      </c>
      <c r="R1382" s="63">
        <v>0</v>
      </c>
      <c r="S1382" s="63">
        <v>0</v>
      </c>
      <c r="T1382" s="63"/>
      <c r="U1382" s="63"/>
      <c r="V1382" s="63">
        <v>0</v>
      </c>
      <c r="W1382" s="63">
        <f t="shared" si="467"/>
        <v>3</v>
      </c>
      <c r="X1382" s="63">
        <v>1</v>
      </c>
      <c r="Y1382" s="63"/>
      <c r="Z1382" s="63">
        <v>0</v>
      </c>
      <c r="AA1382" s="63"/>
      <c r="AB1382" s="63"/>
      <c r="AN1382" t="str">
        <f t="shared" si="458"/>
        <v>Berkshire</v>
      </c>
      <c r="AO1382" t="s">
        <v>1146</v>
      </c>
      <c r="AP1382">
        <v>1</v>
      </c>
      <c r="AR1382" s="111">
        <v>50</v>
      </c>
      <c r="AS1382" s="113">
        <v>11</v>
      </c>
      <c r="AT1382" s="113">
        <v>15</v>
      </c>
      <c r="AU1382" s="117">
        <v>5425</v>
      </c>
      <c r="AV1382" s="117">
        <f t="shared" si="447"/>
        <v>50011</v>
      </c>
      <c r="AW1382" s="8" t="s">
        <v>1480</v>
      </c>
      <c r="AX1382">
        <f t="shared" si="466"/>
        <v>5005425</v>
      </c>
      <c r="BC1382">
        <v>42.22</v>
      </c>
      <c r="BD1382">
        <v>0.02</v>
      </c>
      <c r="BE1382">
        <v>42.2</v>
      </c>
      <c r="BH1382" s="123">
        <f t="shared" si="468"/>
        <v>0.6</v>
      </c>
      <c r="BI1382" s="123">
        <f t="shared" si="469"/>
        <v>0</v>
      </c>
      <c r="BJ1382">
        <f t="shared" si="470"/>
        <v>0</v>
      </c>
      <c r="BM1382" s="63">
        <v>3</v>
      </c>
      <c r="BN1382">
        <v>1</v>
      </c>
    </row>
    <row r="1383" spans="1:66" hidden="1" outlineLevel="1">
      <c r="A1383" t="s">
        <v>367</v>
      </c>
      <c r="B1383" s="8" t="s">
        <v>2027</v>
      </c>
      <c r="C1383" s="1">
        <f t="shared" si="459"/>
        <v>1265</v>
      </c>
      <c r="D1383" s="5">
        <f>IF(N1383&gt;0, RANK(N1383,(N1383:P1383,Q1383:AE1383)),0)</f>
        <v>1</v>
      </c>
      <c r="E1383" s="5">
        <f>IF(O1383&gt;0,RANK(O1383,(N1383:P1383,Q1383:AE1383)),0)</f>
        <v>2</v>
      </c>
      <c r="F1383" s="5">
        <f t="shared" si="460"/>
        <v>0</v>
      </c>
      <c r="G1383" s="1">
        <f t="shared" si="461"/>
        <v>369</v>
      </c>
      <c r="H1383" s="2">
        <f t="shared" si="471"/>
        <v>0.29169960474308299</v>
      </c>
      <c r="I1383" s="6"/>
      <c r="J1383" s="2">
        <f t="shared" si="462"/>
        <v>0.62845849802371545</v>
      </c>
      <c r="K1383" s="2">
        <f t="shared" si="463"/>
        <v>0.33675889328063241</v>
      </c>
      <c r="L1383" s="2">
        <f t="shared" si="464"/>
        <v>0</v>
      </c>
      <c r="M1383" s="2">
        <f t="shared" si="465"/>
        <v>3.478260869565214E-2</v>
      </c>
      <c r="N1383" s="63">
        <v>795</v>
      </c>
      <c r="O1383" s="63">
        <v>426</v>
      </c>
      <c r="P1383" s="63"/>
      <c r="Q1383" s="63">
        <v>18</v>
      </c>
      <c r="R1383" s="63">
        <v>6</v>
      </c>
      <c r="S1383" s="63">
        <v>0</v>
      </c>
      <c r="T1383" s="63"/>
      <c r="U1383" s="63"/>
      <c r="V1383" s="63">
        <v>4</v>
      </c>
      <c r="W1383" s="63">
        <f t="shared" si="467"/>
        <v>9</v>
      </c>
      <c r="X1383" s="63">
        <v>7</v>
      </c>
      <c r="Y1383" s="63"/>
      <c r="Z1383" s="63">
        <v>0</v>
      </c>
      <c r="AA1383" s="63"/>
      <c r="AB1383" s="63"/>
      <c r="AN1383" t="str">
        <f t="shared" si="458"/>
        <v>Berlin</v>
      </c>
      <c r="AO1383" t="s">
        <v>699</v>
      </c>
      <c r="AP1383">
        <v>1</v>
      </c>
      <c r="AR1383" s="111">
        <v>50</v>
      </c>
      <c r="AS1383" s="113">
        <v>23</v>
      </c>
      <c r="AT1383" s="113">
        <v>15</v>
      </c>
      <c r="AU1383" s="117">
        <v>5650</v>
      </c>
      <c r="AV1383" s="117">
        <f t="shared" si="447"/>
        <v>50023</v>
      </c>
      <c r="AW1383" s="8" t="s">
        <v>1480</v>
      </c>
      <c r="AX1383">
        <f t="shared" si="466"/>
        <v>5005650</v>
      </c>
      <c r="BC1383">
        <v>36.93</v>
      </c>
      <c r="BD1383">
        <v>0.46</v>
      </c>
      <c r="BE1383">
        <v>36.47</v>
      </c>
      <c r="BH1383" s="123">
        <f t="shared" si="468"/>
        <v>0.628</v>
      </c>
      <c r="BI1383" s="123">
        <f t="shared" si="469"/>
        <v>0</v>
      </c>
      <c r="BJ1383">
        <f t="shared" si="470"/>
        <v>0</v>
      </c>
      <c r="BM1383" s="63">
        <v>15</v>
      </c>
      <c r="BN1383">
        <v>4</v>
      </c>
    </row>
    <row r="1384" spans="1:66" hidden="1" outlineLevel="1">
      <c r="A1384" t="s">
        <v>368</v>
      </c>
      <c r="B1384" s="8" t="s">
        <v>2027</v>
      </c>
      <c r="C1384" s="1">
        <f t="shared" si="459"/>
        <v>975</v>
      </c>
      <c r="D1384" s="5">
        <f>IF(N1384&gt;0, RANK(N1384,(N1384:P1384,Q1384:AE1384)),0)</f>
        <v>1</v>
      </c>
      <c r="E1384" s="5">
        <f>IF(O1384&gt;0,RANK(O1384,(N1384:P1384,Q1384:AE1384)),0)</f>
        <v>2</v>
      </c>
      <c r="F1384" s="5">
        <f t="shared" si="460"/>
        <v>0</v>
      </c>
      <c r="G1384" s="1">
        <f t="shared" si="461"/>
        <v>340</v>
      </c>
      <c r="H1384" s="2">
        <f t="shared" si="471"/>
        <v>0.3487179487179487</v>
      </c>
      <c r="I1384" s="6"/>
      <c r="J1384" s="2">
        <f t="shared" si="462"/>
        <v>0.66256410256410259</v>
      </c>
      <c r="K1384" s="2">
        <f t="shared" si="463"/>
        <v>0.31384615384615383</v>
      </c>
      <c r="L1384" s="2">
        <f t="shared" si="464"/>
        <v>0</v>
      </c>
      <c r="M1384" s="2">
        <f t="shared" si="465"/>
        <v>2.3589743589743584E-2</v>
      </c>
      <c r="N1384" s="63">
        <v>646</v>
      </c>
      <c r="O1384" s="63">
        <v>306</v>
      </c>
      <c r="P1384" s="63"/>
      <c r="Q1384" s="63">
        <v>12</v>
      </c>
      <c r="R1384" s="63">
        <v>2</v>
      </c>
      <c r="S1384" s="63">
        <v>0</v>
      </c>
      <c r="T1384" s="63"/>
      <c r="U1384" s="63"/>
      <c r="V1384" s="63">
        <v>3</v>
      </c>
      <c r="W1384" s="63">
        <f t="shared" si="467"/>
        <v>2</v>
      </c>
      <c r="X1384" s="63">
        <v>4</v>
      </c>
      <c r="Y1384" s="63"/>
      <c r="Z1384" s="63">
        <v>0</v>
      </c>
      <c r="AA1384" s="63"/>
      <c r="AB1384" s="63"/>
      <c r="AN1384" t="str">
        <f t="shared" si="458"/>
        <v>Bethel</v>
      </c>
      <c r="AO1384" t="s">
        <v>2295</v>
      </c>
      <c r="AP1384">
        <v>1</v>
      </c>
      <c r="AR1384" s="111">
        <v>50</v>
      </c>
      <c r="AS1384" s="113">
        <v>27</v>
      </c>
      <c r="AT1384" s="113">
        <v>20</v>
      </c>
      <c r="AU1384" s="117">
        <v>5800</v>
      </c>
      <c r="AV1384" s="117">
        <f t="shared" ref="AV1384:AV1447" si="472">AR1384*1000+AS1384</f>
        <v>50027</v>
      </c>
      <c r="AW1384" s="8" t="s">
        <v>1480</v>
      </c>
      <c r="AX1384">
        <f t="shared" si="466"/>
        <v>5005800</v>
      </c>
      <c r="BC1384">
        <v>45.44</v>
      </c>
      <c r="BD1384">
        <v>0.14000000000000001</v>
      </c>
      <c r="BE1384">
        <v>45.3</v>
      </c>
      <c r="BH1384" s="123">
        <f t="shared" si="468"/>
        <v>0.66200000000000003</v>
      </c>
      <c r="BI1384" s="123">
        <f t="shared" si="469"/>
        <v>0</v>
      </c>
      <c r="BJ1384">
        <f t="shared" si="470"/>
        <v>0</v>
      </c>
      <c r="BM1384" s="63">
        <v>4</v>
      </c>
      <c r="BN1384">
        <v>1</v>
      </c>
    </row>
    <row r="1385" spans="1:66" hidden="1" outlineLevel="1">
      <c r="A1385" t="s">
        <v>56</v>
      </c>
      <c r="B1385" s="8" t="s">
        <v>2027</v>
      </c>
      <c r="C1385" s="1">
        <f t="shared" si="459"/>
        <v>99</v>
      </c>
      <c r="D1385" s="5">
        <f>IF(N1385&gt;0, RANK(N1385,(N1385:P1385,Q1385:AE1385)),0)</f>
        <v>1</v>
      </c>
      <c r="E1385" s="5">
        <f>IF(O1385&gt;0,RANK(O1385,(N1385:P1385,Q1385:AE1385)),0)</f>
        <v>2</v>
      </c>
      <c r="F1385" s="5">
        <f t="shared" si="460"/>
        <v>0</v>
      </c>
      <c r="G1385" s="1">
        <f t="shared" si="461"/>
        <v>18</v>
      </c>
      <c r="H1385" s="2">
        <f t="shared" si="471"/>
        <v>0.18181818181818182</v>
      </c>
      <c r="I1385" s="6"/>
      <c r="J1385" s="2">
        <f t="shared" si="462"/>
        <v>0.58585858585858586</v>
      </c>
      <c r="K1385" s="2">
        <f t="shared" si="463"/>
        <v>0.40404040404040403</v>
      </c>
      <c r="L1385" s="2">
        <f t="shared" si="464"/>
        <v>0</v>
      </c>
      <c r="M1385" s="2">
        <f t="shared" si="465"/>
        <v>1.0101010101010111E-2</v>
      </c>
      <c r="N1385" s="63">
        <v>58</v>
      </c>
      <c r="O1385" s="63">
        <v>40</v>
      </c>
      <c r="P1385" s="63"/>
      <c r="Q1385" s="63">
        <v>0</v>
      </c>
      <c r="R1385" s="63">
        <v>1</v>
      </c>
      <c r="S1385" s="63">
        <v>0</v>
      </c>
      <c r="T1385" s="63"/>
      <c r="U1385" s="63"/>
      <c r="V1385" s="63">
        <v>0</v>
      </c>
      <c r="W1385" s="63">
        <f t="shared" si="467"/>
        <v>0</v>
      </c>
      <c r="X1385" s="63">
        <v>0</v>
      </c>
      <c r="Y1385" s="63"/>
      <c r="Z1385" s="63">
        <v>0</v>
      </c>
      <c r="AA1385" s="63"/>
      <c r="AB1385" s="63"/>
      <c r="AN1385" t="str">
        <f t="shared" si="458"/>
        <v>Bloomfield</v>
      </c>
      <c r="AO1385" t="s">
        <v>849</v>
      </c>
      <c r="AP1385">
        <v>1</v>
      </c>
      <c r="AR1385" s="111">
        <v>50</v>
      </c>
      <c r="AS1385" s="113">
        <v>9</v>
      </c>
      <c r="AT1385" s="113">
        <v>15</v>
      </c>
      <c r="AU1385" s="117">
        <v>6325</v>
      </c>
      <c r="AV1385" s="117">
        <f t="shared" si="472"/>
        <v>50009</v>
      </c>
      <c r="AW1385" s="8" t="s">
        <v>1480</v>
      </c>
      <c r="AX1385">
        <f t="shared" si="466"/>
        <v>5006325</v>
      </c>
      <c r="BC1385">
        <v>40.42</v>
      </c>
      <c r="BD1385">
        <v>0</v>
      </c>
      <c r="BE1385">
        <v>40.42</v>
      </c>
      <c r="BH1385" s="123">
        <f t="shared" si="468"/>
        <v>0.58499999999999996</v>
      </c>
      <c r="BI1385" s="123">
        <f t="shared" si="469"/>
        <v>0</v>
      </c>
      <c r="BJ1385">
        <f t="shared" si="470"/>
        <v>0</v>
      </c>
      <c r="BM1385" s="63">
        <v>1</v>
      </c>
      <c r="BN1385">
        <v>0</v>
      </c>
    </row>
    <row r="1386" spans="1:66" hidden="1" outlineLevel="1">
      <c r="A1386" t="s">
        <v>57</v>
      </c>
      <c r="B1386" s="8" t="s">
        <v>2027</v>
      </c>
      <c r="C1386" s="1">
        <f t="shared" si="459"/>
        <v>609</v>
      </c>
      <c r="D1386" s="5">
        <f>IF(N1386&gt;0, RANK(N1386,(N1386:P1386,Q1386:AE1386)),0)</f>
        <v>1</v>
      </c>
      <c r="E1386" s="5">
        <f>IF(O1386&gt;0,RANK(O1386,(N1386:P1386,Q1386:AE1386)),0)</f>
        <v>2</v>
      </c>
      <c r="F1386" s="5">
        <f t="shared" si="460"/>
        <v>0</v>
      </c>
      <c r="G1386" s="1">
        <f t="shared" si="461"/>
        <v>272</v>
      </c>
      <c r="H1386" s="2">
        <f t="shared" si="471"/>
        <v>0.44663382594417078</v>
      </c>
      <c r="I1386" s="6"/>
      <c r="J1386" s="2">
        <f t="shared" si="462"/>
        <v>0.71100164203612481</v>
      </c>
      <c r="K1386" s="2">
        <f t="shared" si="463"/>
        <v>0.26436781609195403</v>
      </c>
      <c r="L1386" s="2">
        <f t="shared" si="464"/>
        <v>0</v>
      </c>
      <c r="M1386" s="2">
        <f t="shared" si="465"/>
        <v>2.4630541871921152E-2</v>
      </c>
      <c r="N1386" s="63">
        <v>433</v>
      </c>
      <c r="O1386" s="63">
        <v>161</v>
      </c>
      <c r="P1386" s="63"/>
      <c r="Q1386" s="63">
        <v>4</v>
      </c>
      <c r="R1386" s="63">
        <v>0</v>
      </c>
      <c r="S1386" s="63">
        <v>0</v>
      </c>
      <c r="T1386" s="63"/>
      <c r="U1386" s="63"/>
      <c r="V1386" s="63">
        <v>1</v>
      </c>
      <c r="W1386" s="63">
        <f t="shared" si="467"/>
        <v>5</v>
      </c>
      <c r="X1386" s="63">
        <v>5</v>
      </c>
      <c r="Y1386" s="63"/>
      <c r="Z1386" s="63">
        <v>0</v>
      </c>
      <c r="AA1386" s="63"/>
      <c r="AB1386" s="63"/>
      <c r="AN1386" t="str">
        <f t="shared" si="458"/>
        <v>Bolton</v>
      </c>
      <c r="AO1386" t="s">
        <v>3206</v>
      </c>
      <c r="AP1386">
        <v>1</v>
      </c>
      <c r="AR1386" s="111">
        <v>50</v>
      </c>
      <c r="AS1386" s="113">
        <v>7</v>
      </c>
      <c r="AT1386" s="113">
        <v>5</v>
      </c>
      <c r="AU1386" s="117">
        <v>6550</v>
      </c>
      <c r="AV1386" s="117">
        <f t="shared" si="472"/>
        <v>50007</v>
      </c>
      <c r="AW1386" s="8" t="s">
        <v>1480</v>
      </c>
      <c r="AX1386">
        <f t="shared" si="466"/>
        <v>5006550</v>
      </c>
      <c r="BC1386">
        <v>42.79</v>
      </c>
      <c r="BD1386">
        <v>0.31</v>
      </c>
      <c r="BE1386">
        <v>42.48</v>
      </c>
      <c r="BH1386" s="123">
        <f t="shared" si="468"/>
        <v>0.71099999999999997</v>
      </c>
      <c r="BI1386" s="123">
        <f t="shared" si="469"/>
        <v>0</v>
      </c>
      <c r="BJ1386">
        <f t="shared" si="470"/>
        <v>0</v>
      </c>
      <c r="BM1386" s="63">
        <v>5</v>
      </c>
      <c r="BN1386">
        <v>5</v>
      </c>
    </row>
    <row r="1387" spans="1:66" hidden="1" outlineLevel="1">
      <c r="A1387" t="s">
        <v>2289</v>
      </c>
      <c r="B1387" s="8" t="s">
        <v>2027</v>
      </c>
      <c r="C1387" s="1">
        <f t="shared" si="459"/>
        <v>1201</v>
      </c>
      <c r="D1387" s="5">
        <f>IF(N1387&gt;0, RANK(N1387,(N1387:P1387,Q1387:AE1387)),0)</f>
        <v>1</v>
      </c>
      <c r="E1387" s="5">
        <f>IF(O1387&gt;0,RANK(O1387,(N1387:P1387,Q1387:AE1387)),0)</f>
        <v>2</v>
      </c>
      <c r="F1387" s="5">
        <f t="shared" si="460"/>
        <v>0</v>
      </c>
      <c r="G1387" s="1">
        <f t="shared" si="461"/>
        <v>338</v>
      </c>
      <c r="H1387" s="2">
        <f t="shared" si="471"/>
        <v>0.28143213988343047</v>
      </c>
      <c r="I1387" s="6"/>
      <c r="J1387" s="2">
        <f t="shared" si="462"/>
        <v>0.62781015820149877</v>
      </c>
      <c r="K1387" s="2">
        <f t="shared" si="463"/>
        <v>0.3463780183180683</v>
      </c>
      <c r="L1387" s="2">
        <f t="shared" si="464"/>
        <v>0</v>
      </c>
      <c r="M1387" s="2">
        <f t="shared" si="465"/>
        <v>2.5811823480432927E-2</v>
      </c>
      <c r="N1387" s="63">
        <v>754</v>
      </c>
      <c r="O1387" s="63">
        <v>416</v>
      </c>
      <c r="P1387" s="63"/>
      <c r="Q1387" s="63">
        <v>17</v>
      </c>
      <c r="R1387" s="63">
        <v>1</v>
      </c>
      <c r="S1387" s="63">
        <v>0</v>
      </c>
      <c r="T1387" s="63"/>
      <c r="U1387" s="63"/>
      <c r="V1387" s="63">
        <v>1</v>
      </c>
      <c r="W1387" s="63">
        <f t="shared" si="467"/>
        <v>6</v>
      </c>
      <c r="X1387" s="63">
        <v>6</v>
      </c>
      <c r="Y1387" s="63"/>
      <c r="Z1387" s="63">
        <v>0</v>
      </c>
      <c r="AA1387" s="63"/>
      <c r="AB1387" s="63"/>
      <c r="AN1387" t="str">
        <f t="shared" si="458"/>
        <v>Bradford</v>
      </c>
      <c r="AO1387" t="s">
        <v>2024</v>
      </c>
      <c r="AP1387">
        <v>1</v>
      </c>
      <c r="AR1387" s="111">
        <v>50</v>
      </c>
      <c r="AS1387" s="113">
        <v>17</v>
      </c>
      <c r="AT1387" s="113">
        <v>5</v>
      </c>
      <c r="AU1387" s="117">
        <v>7375</v>
      </c>
      <c r="AV1387" s="117">
        <f t="shared" si="472"/>
        <v>50017</v>
      </c>
      <c r="AW1387" s="8" t="s">
        <v>1480</v>
      </c>
      <c r="AX1387">
        <f t="shared" si="466"/>
        <v>5007375</v>
      </c>
      <c r="BC1387">
        <v>29.87</v>
      </c>
      <c r="BD1387">
        <v>0.06</v>
      </c>
      <c r="BE1387">
        <v>29.81</v>
      </c>
      <c r="BH1387" s="123">
        <f t="shared" si="468"/>
        <v>0.627</v>
      </c>
      <c r="BI1387" s="123">
        <f t="shared" si="469"/>
        <v>0</v>
      </c>
      <c r="BJ1387">
        <f t="shared" si="470"/>
        <v>0</v>
      </c>
      <c r="BM1387" s="63">
        <v>7</v>
      </c>
      <c r="BN1387">
        <v>2</v>
      </c>
    </row>
    <row r="1388" spans="1:66" hidden="1" outlineLevel="1">
      <c r="A1388" t="s">
        <v>243</v>
      </c>
      <c r="B1388" s="8" t="s">
        <v>2027</v>
      </c>
      <c r="C1388" s="1">
        <f t="shared" si="459"/>
        <v>556</v>
      </c>
      <c r="D1388" s="5">
        <f>IF(N1388&gt;0, RANK(N1388,(N1388:P1388,Q1388:AE1388)),0)</f>
        <v>1</v>
      </c>
      <c r="E1388" s="5">
        <f>IF(O1388&gt;0,RANK(O1388,(N1388:P1388,Q1388:AE1388)),0)</f>
        <v>2</v>
      </c>
      <c r="F1388" s="5">
        <f t="shared" si="460"/>
        <v>0</v>
      </c>
      <c r="G1388" s="1">
        <f t="shared" si="461"/>
        <v>173</v>
      </c>
      <c r="H1388" s="2">
        <f t="shared" si="471"/>
        <v>0.31115107913669066</v>
      </c>
      <c r="I1388" s="6"/>
      <c r="J1388" s="2">
        <f t="shared" si="462"/>
        <v>0.64388489208633093</v>
      </c>
      <c r="K1388" s="2">
        <f t="shared" si="463"/>
        <v>0.33273381294964027</v>
      </c>
      <c r="L1388" s="2">
        <f t="shared" si="464"/>
        <v>0</v>
      </c>
      <c r="M1388" s="2">
        <f t="shared" si="465"/>
        <v>2.3381294964028798E-2</v>
      </c>
      <c r="N1388" s="63">
        <v>358</v>
      </c>
      <c r="O1388" s="63">
        <v>185</v>
      </c>
      <c r="P1388" s="63"/>
      <c r="Q1388" s="63">
        <v>8</v>
      </c>
      <c r="R1388" s="63">
        <v>0</v>
      </c>
      <c r="S1388" s="63">
        <v>0</v>
      </c>
      <c r="T1388" s="63"/>
      <c r="U1388" s="63"/>
      <c r="V1388" s="63">
        <v>1</v>
      </c>
      <c r="W1388" s="63">
        <f t="shared" si="467"/>
        <v>3</v>
      </c>
      <c r="X1388" s="63">
        <v>1</v>
      </c>
      <c r="Y1388" s="63"/>
      <c r="Z1388" s="63">
        <v>0</v>
      </c>
      <c r="AA1388" s="63"/>
      <c r="AB1388" s="63"/>
      <c r="AN1388" t="str">
        <f t="shared" si="458"/>
        <v>Braintree</v>
      </c>
      <c r="AO1388" t="s">
        <v>2024</v>
      </c>
      <c r="AP1388">
        <v>1</v>
      </c>
      <c r="AR1388" s="111">
        <v>50</v>
      </c>
      <c r="AS1388" s="113">
        <v>17</v>
      </c>
      <c r="AT1388" s="113">
        <v>10</v>
      </c>
      <c r="AU1388" s="117">
        <v>7600</v>
      </c>
      <c r="AV1388" s="117">
        <f t="shared" si="472"/>
        <v>50017</v>
      </c>
      <c r="AW1388" s="8" t="s">
        <v>1480</v>
      </c>
      <c r="AX1388">
        <f t="shared" si="466"/>
        <v>5007600</v>
      </c>
      <c r="BC1388">
        <v>38.32</v>
      </c>
      <c r="BD1388">
        <v>0.04</v>
      </c>
      <c r="BE1388">
        <v>38.28</v>
      </c>
      <c r="BH1388" s="123">
        <f t="shared" si="468"/>
        <v>0.64300000000000002</v>
      </c>
      <c r="BI1388" s="123">
        <f t="shared" si="469"/>
        <v>0</v>
      </c>
      <c r="BJ1388">
        <f t="shared" si="470"/>
        <v>0</v>
      </c>
      <c r="BM1388" s="63">
        <v>3</v>
      </c>
      <c r="BN1388">
        <v>1</v>
      </c>
    </row>
    <row r="1389" spans="1:66" hidden="1" outlineLevel="1">
      <c r="A1389" t="s">
        <v>912</v>
      </c>
      <c r="B1389" s="8" t="s">
        <v>2027</v>
      </c>
      <c r="C1389" s="1">
        <f t="shared" si="459"/>
        <v>1807</v>
      </c>
      <c r="D1389" s="5">
        <f>IF(N1389&gt;0, RANK(N1389,(N1389:P1389,Q1389:AE1389)),0)</f>
        <v>1</v>
      </c>
      <c r="E1389" s="5">
        <f>IF(O1389&gt;0,RANK(O1389,(N1389:P1389,Q1389:AE1389)),0)</f>
        <v>2</v>
      </c>
      <c r="F1389" s="5">
        <f t="shared" si="460"/>
        <v>0</v>
      </c>
      <c r="G1389" s="1">
        <f t="shared" si="461"/>
        <v>636</v>
      </c>
      <c r="H1389" s="2">
        <f t="shared" si="471"/>
        <v>0.35196458218040949</v>
      </c>
      <c r="I1389" s="6"/>
      <c r="J1389" s="2">
        <f t="shared" si="462"/>
        <v>0.66629773104593248</v>
      </c>
      <c r="K1389" s="2">
        <f t="shared" si="463"/>
        <v>0.31433314886552299</v>
      </c>
      <c r="L1389" s="2">
        <f t="shared" si="464"/>
        <v>0</v>
      </c>
      <c r="M1389" s="2">
        <f t="shared" si="465"/>
        <v>1.9369120088544522E-2</v>
      </c>
      <c r="N1389" s="63">
        <v>1204</v>
      </c>
      <c r="O1389" s="63">
        <v>568</v>
      </c>
      <c r="P1389" s="63"/>
      <c r="Q1389" s="63">
        <v>16</v>
      </c>
      <c r="R1389" s="63">
        <v>1</v>
      </c>
      <c r="S1389" s="63">
        <v>0</v>
      </c>
      <c r="T1389" s="63"/>
      <c r="U1389" s="63"/>
      <c r="V1389" s="63">
        <v>5</v>
      </c>
      <c r="W1389" s="63">
        <f t="shared" si="467"/>
        <v>8</v>
      </c>
      <c r="X1389" s="63">
        <v>5</v>
      </c>
      <c r="Y1389" s="63"/>
      <c r="Z1389" s="63">
        <v>0</v>
      </c>
      <c r="AA1389" s="63"/>
      <c r="AB1389" s="63"/>
      <c r="AN1389" t="str">
        <f t="shared" si="458"/>
        <v>Brandon</v>
      </c>
      <c r="AO1389" t="s">
        <v>595</v>
      </c>
      <c r="AP1389">
        <v>1</v>
      </c>
      <c r="AR1389" s="111">
        <v>50</v>
      </c>
      <c r="AS1389" s="113">
        <v>21</v>
      </c>
      <c r="AT1389" s="113">
        <v>10</v>
      </c>
      <c r="AU1389" s="117">
        <v>7750</v>
      </c>
      <c r="AV1389" s="117">
        <f t="shared" si="472"/>
        <v>50021</v>
      </c>
      <c r="AW1389" s="8" t="s">
        <v>1480</v>
      </c>
      <c r="AX1389">
        <f t="shared" si="466"/>
        <v>5007750</v>
      </c>
      <c r="BC1389">
        <v>40.17</v>
      </c>
      <c r="BD1389">
        <v>0.05</v>
      </c>
      <c r="BE1389">
        <v>40.130000000000003</v>
      </c>
      <c r="BH1389" s="123">
        <f t="shared" si="468"/>
        <v>0.66600000000000004</v>
      </c>
      <c r="BI1389" s="123">
        <f t="shared" si="469"/>
        <v>0</v>
      </c>
      <c r="BJ1389">
        <f t="shared" si="470"/>
        <v>0</v>
      </c>
      <c r="BM1389" s="63">
        <v>9</v>
      </c>
      <c r="BN1389">
        <v>3</v>
      </c>
    </row>
    <row r="1390" spans="1:66" hidden="1" outlineLevel="1">
      <c r="A1390" t="s">
        <v>592</v>
      </c>
      <c r="B1390" s="8" t="s">
        <v>2027</v>
      </c>
      <c r="C1390" s="1">
        <f t="shared" si="459"/>
        <v>5699</v>
      </c>
      <c r="D1390" s="5">
        <f>IF(N1390&gt;0, RANK(N1390,(N1390:P1390,Q1390:AE1390)),0)</f>
        <v>1</v>
      </c>
      <c r="E1390" s="5">
        <f>IF(O1390&gt;0,RANK(O1390,(N1390:P1390,Q1390:AE1390)),0)</f>
        <v>2</v>
      </c>
      <c r="F1390" s="5">
        <f t="shared" si="460"/>
        <v>0</v>
      </c>
      <c r="G1390" s="1">
        <f t="shared" si="461"/>
        <v>3706</v>
      </c>
      <c r="H1390" s="2">
        <f t="shared" si="471"/>
        <v>0.65028952447797861</v>
      </c>
      <c r="I1390" s="6"/>
      <c r="J1390" s="2">
        <f t="shared" si="462"/>
        <v>0.81084400772065279</v>
      </c>
      <c r="K1390" s="2">
        <f t="shared" si="463"/>
        <v>0.16055448324267416</v>
      </c>
      <c r="L1390" s="2">
        <f t="shared" si="464"/>
        <v>0</v>
      </c>
      <c r="M1390" s="2">
        <f t="shared" si="465"/>
        <v>2.8601509036673051E-2</v>
      </c>
      <c r="N1390" s="63">
        <v>4621</v>
      </c>
      <c r="O1390" s="63">
        <v>915</v>
      </c>
      <c r="P1390" s="63"/>
      <c r="Q1390" s="63">
        <v>46</v>
      </c>
      <c r="R1390" s="63">
        <v>46</v>
      </c>
      <c r="S1390" s="63">
        <v>0</v>
      </c>
      <c r="T1390" s="63"/>
      <c r="U1390" s="63"/>
      <c r="V1390" s="63">
        <v>22</v>
      </c>
      <c r="W1390" s="63">
        <f t="shared" si="467"/>
        <v>21</v>
      </c>
      <c r="X1390" s="63">
        <v>26</v>
      </c>
      <c r="Y1390" s="63"/>
      <c r="Z1390" s="63">
        <v>2</v>
      </c>
      <c r="AA1390" s="63"/>
      <c r="AB1390" s="63"/>
      <c r="AN1390" t="str">
        <f t="shared" si="458"/>
        <v>Brattleboro</v>
      </c>
      <c r="AO1390" t="s">
        <v>2140</v>
      </c>
      <c r="AP1390">
        <v>1</v>
      </c>
      <c r="AR1390" s="111">
        <v>50</v>
      </c>
      <c r="AS1390" s="113">
        <v>25</v>
      </c>
      <c r="AT1390" s="113">
        <v>10</v>
      </c>
      <c r="AU1390" s="117">
        <v>7900</v>
      </c>
      <c r="AV1390" s="117">
        <f t="shared" si="472"/>
        <v>50025</v>
      </c>
      <c r="AW1390" s="8" t="s">
        <v>1480</v>
      </c>
      <c r="AX1390">
        <f t="shared" si="466"/>
        <v>5007900</v>
      </c>
      <c r="BC1390">
        <v>32.450000000000003</v>
      </c>
      <c r="BD1390">
        <v>0.46</v>
      </c>
      <c r="BE1390">
        <v>31.99</v>
      </c>
      <c r="BH1390" s="123">
        <f t="shared" si="468"/>
        <v>0.81</v>
      </c>
      <c r="BI1390" s="123">
        <f t="shared" si="469"/>
        <v>0</v>
      </c>
      <c r="BJ1390">
        <f t="shared" si="470"/>
        <v>0</v>
      </c>
      <c r="BM1390" s="63">
        <v>69</v>
      </c>
      <c r="BN1390">
        <v>10</v>
      </c>
    </row>
    <row r="1391" spans="1:66" hidden="1" outlineLevel="1">
      <c r="A1391" t="s">
        <v>811</v>
      </c>
      <c r="B1391" s="8" t="s">
        <v>2027</v>
      </c>
      <c r="C1391" s="1">
        <f t="shared" si="459"/>
        <v>489</v>
      </c>
      <c r="D1391" s="5">
        <f>IF(N1391&gt;0, RANK(N1391,(N1391:P1391,Q1391:AE1391)),0)</f>
        <v>1</v>
      </c>
      <c r="E1391" s="5">
        <f>IF(O1391&gt;0,RANK(O1391,(N1391:P1391,Q1391:AE1391)),0)</f>
        <v>2</v>
      </c>
      <c r="F1391" s="5">
        <f t="shared" si="460"/>
        <v>0</v>
      </c>
      <c r="G1391" s="1">
        <f t="shared" si="461"/>
        <v>159</v>
      </c>
      <c r="H1391" s="2">
        <f t="shared" si="471"/>
        <v>0.32515337423312884</v>
      </c>
      <c r="I1391" s="6"/>
      <c r="J1391" s="2">
        <f t="shared" si="462"/>
        <v>0.6482617586912065</v>
      </c>
      <c r="K1391" s="2">
        <f t="shared" si="463"/>
        <v>0.32310838445807771</v>
      </c>
      <c r="L1391" s="2">
        <f t="shared" si="464"/>
        <v>0</v>
      </c>
      <c r="M1391" s="2">
        <f t="shared" si="465"/>
        <v>2.8629856850715785E-2</v>
      </c>
      <c r="N1391" s="63">
        <v>317</v>
      </c>
      <c r="O1391" s="63">
        <v>158</v>
      </c>
      <c r="P1391" s="63"/>
      <c r="Q1391" s="63">
        <v>7</v>
      </c>
      <c r="R1391" s="63">
        <v>0</v>
      </c>
      <c r="S1391" s="63">
        <v>0</v>
      </c>
      <c r="T1391" s="63"/>
      <c r="U1391" s="63"/>
      <c r="V1391" s="63">
        <v>1</v>
      </c>
      <c r="W1391" s="63">
        <f t="shared" si="467"/>
        <v>4</v>
      </c>
      <c r="X1391" s="63">
        <v>2</v>
      </c>
      <c r="Y1391" s="63"/>
      <c r="Z1391" s="63">
        <v>0</v>
      </c>
      <c r="AA1391" s="63"/>
      <c r="AB1391" s="63"/>
      <c r="AN1391" t="str">
        <f t="shared" si="458"/>
        <v>Bridgewater</v>
      </c>
      <c r="AO1391" t="s">
        <v>2295</v>
      </c>
      <c r="AP1391">
        <v>1</v>
      </c>
      <c r="AR1391" s="111">
        <v>50</v>
      </c>
      <c r="AS1391" s="113">
        <v>27</v>
      </c>
      <c r="AT1391" s="113">
        <v>25</v>
      </c>
      <c r="AU1391" s="117">
        <v>8275</v>
      </c>
      <c r="AV1391" s="117">
        <f t="shared" si="472"/>
        <v>50027</v>
      </c>
      <c r="AW1391" s="8" t="s">
        <v>1480</v>
      </c>
      <c r="AX1391">
        <f t="shared" si="466"/>
        <v>5008275</v>
      </c>
      <c r="BC1391">
        <v>49.55</v>
      </c>
      <c r="BD1391">
        <v>0</v>
      </c>
      <c r="BE1391">
        <v>49.55</v>
      </c>
      <c r="BH1391" s="123">
        <f t="shared" si="468"/>
        <v>0.64800000000000002</v>
      </c>
      <c r="BI1391" s="123">
        <f t="shared" si="469"/>
        <v>0</v>
      </c>
      <c r="BJ1391">
        <f t="shared" si="470"/>
        <v>0</v>
      </c>
      <c r="BM1391" s="63">
        <v>4</v>
      </c>
      <c r="BN1391">
        <v>1</v>
      </c>
    </row>
    <row r="1392" spans="1:66" hidden="1" outlineLevel="1">
      <c r="A1392" t="s">
        <v>790</v>
      </c>
      <c r="B1392" s="8" t="s">
        <v>2027</v>
      </c>
      <c r="C1392" s="1">
        <f t="shared" si="459"/>
        <v>639</v>
      </c>
      <c r="D1392" s="5">
        <f>IF(N1392&gt;0, RANK(N1392,(N1392:P1392,Q1392:AE1392)),0)</f>
        <v>1</v>
      </c>
      <c r="E1392" s="5">
        <f>IF(O1392&gt;0,RANK(O1392,(N1392:P1392,Q1392:AE1392)),0)</f>
        <v>2</v>
      </c>
      <c r="F1392" s="5">
        <f t="shared" si="460"/>
        <v>0</v>
      </c>
      <c r="G1392" s="1">
        <f t="shared" si="461"/>
        <v>63</v>
      </c>
      <c r="H1392" s="2">
        <f t="shared" si="471"/>
        <v>9.8591549295774641E-2</v>
      </c>
      <c r="I1392" s="6"/>
      <c r="J1392" s="2">
        <f t="shared" si="462"/>
        <v>0.53208137715179971</v>
      </c>
      <c r="K1392" s="2">
        <f t="shared" si="463"/>
        <v>0.43348982785602502</v>
      </c>
      <c r="L1392" s="2">
        <f t="shared" si="464"/>
        <v>0</v>
      </c>
      <c r="M1392" s="2">
        <f t="shared" si="465"/>
        <v>3.4428794992175271E-2</v>
      </c>
      <c r="N1392" s="63">
        <v>340</v>
      </c>
      <c r="O1392" s="63">
        <v>277</v>
      </c>
      <c r="P1392" s="63"/>
      <c r="Q1392" s="63">
        <v>10</v>
      </c>
      <c r="R1392" s="63">
        <v>0</v>
      </c>
      <c r="S1392" s="63">
        <v>0</v>
      </c>
      <c r="T1392" s="63"/>
      <c r="U1392" s="63"/>
      <c r="V1392" s="63">
        <v>4</v>
      </c>
      <c r="W1392" s="63">
        <f t="shared" si="467"/>
        <v>4</v>
      </c>
      <c r="X1392" s="63">
        <v>4</v>
      </c>
      <c r="Y1392" s="63"/>
      <c r="Z1392" s="63">
        <v>0</v>
      </c>
      <c r="AA1392" s="63"/>
      <c r="AB1392" s="63"/>
      <c r="AN1392" t="str">
        <f t="shared" si="458"/>
        <v>Bridport</v>
      </c>
      <c r="AO1392" t="s">
        <v>1354</v>
      </c>
      <c r="AP1392">
        <v>1</v>
      </c>
      <c r="AR1392" s="111">
        <v>50</v>
      </c>
      <c r="AS1392" s="113">
        <v>1</v>
      </c>
      <c r="AT1392" s="113">
        <v>10</v>
      </c>
      <c r="AU1392" s="117">
        <v>8575</v>
      </c>
      <c r="AV1392" s="117">
        <f t="shared" si="472"/>
        <v>50001</v>
      </c>
      <c r="AW1392" s="8" t="s">
        <v>1480</v>
      </c>
      <c r="AX1392">
        <f t="shared" si="466"/>
        <v>5008575</v>
      </c>
      <c r="BC1392">
        <v>46.25</v>
      </c>
      <c r="BD1392">
        <v>2.2599999999999998</v>
      </c>
      <c r="BE1392">
        <v>43.98</v>
      </c>
      <c r="BH1392" s="123">
        <f t="shared" si="468"/>
        <v>0.53200000000000003</v>
      </c>
      <c r="BI1392" s="123">
        <f t="shared" si="469"/>
        <v>0</v>
      </c>
      <c r="BJ1392">
        <f t="shared" si="470"/>
        <v>0</v>
      </c>
      <c r="BM1392" s="63">
        <v>4</v>
      </c>
      <c r="BN1392">
        <v>3</v>
      </c>
    </row>
    <row r="1393" spans="1:66" hidden="1" outlineLevel="1">
      <c r="A1393" t="s">
        <v>794</v>
      </c>
      <c r="B1393" s="8" t="s">
        <v>2027</v>
      </c>
      <c r="C1393" s="1">
        <f t="shared" si="459"/>
        <v>536</v>
      </c>
      <c r="D1393" s="5">
        <f>IF(N1393&gt;0, RANK(N1393,(N1393:P1393,Q1393:AE1393)),0)</f>
        <v>1</v>
      </c>
      <c r="E1393" s="5">
        <f>IF(O1393&gt;0,RANK(O1393,(N1393:P1393,Q1393:AE1393)),0)</f>
        <v>2</v>
      </c>
      <c r="F1393" s="5">
        <f t="shared" si="460"/>
        <v>0</v>
      </c>
      <c r="G1393" s="1">
        <f t="shared" si="461"/>
        <v>76</v>
      </c>
      <c r="H1393" s="2">
        <f t="shared" si="471"/>
        <v>0.1417910447761194</v>
      </c>
      <c r="I1393" s="6"/>
      <c r="J1393" s="2">
        <f t="shared" si="462"/>
        <v>0.55783582089552242</v>
      </c>
      <c r="K1393" s="2">
        <f t="shared" si="463"/>
        <v>0.41604477611940299</v>
      </c>
      <c r="L1393" s="2">
        <f t="shared" si="464"/>
        <v>0</v>
      </c>
      <c r="M1393" s="2">
        <f t="shared" si="465"/>
        <v>2.6119402985074591E-2</v>
      </c>
      <c r="N1393" s="63">
        <v>299</v>
      </c>
      <c r="O1393" s="63">
        <v>223</v>
      </c>
      <c r="P1393" s="63"/>
      <c r="Q1393" s="63">
        <v>7</v>
      </c>
      <c r="R1393" s="63">
        <v>0</v>
      </c>
      <c r="S1393" s="63">
        <v>0</v>
      </c>
      <c r="T1393" s="63"/>
      <c r="U1393" s="63"/>
      <c r="V1393" s="63">
        <v>0</v>
      </c>
      <c r="W1393" s="63">
        <f t="shared" si="467"/>
        <v>5</v>
      </c>
      <c r="X1393" s="63">
        <v>2</v>
      </c>
      <c r="Y1393" s="63"/>
      <c r="Z1393" s="63">
        <v>0</v>
      </c>
      <c r="AA1393" s="63"/>
      <c r="AB1393" s="63"/>
      <c r="AN1393" t="str">
        <f t="shared" si="458"/>
        <v>Brighton</v>
      </c>
      <c r="AO1393" t="s">
        <v>849</v>
      </c>
      <c r="AP1393">
        <v>1</v>
      </c>
      <c r="AR1393" s="111">
        <v>50</v>
      </c>
      <c r="AS1393" s="113">
        <v>9</v>
      </c>
      <c r="AT1393" s="113">
        <v>20</v>
      </c>
      <c r="AU1393" s="117">
        <v>8725</v>
      </c>
      <c r="AV1393" s="117">
        <f t="shared" si="472"/>
        <v>50009</v>
      </c>
      <c r="AW1393" s="8" t="s">
        <v>1480</v>
      </c>
      <c r="AX1393">
        <f t="shared" si="466"/>
        <v>5008725</v>
      </c>
      <c r="BC1393">
        <v>53.42</v>
      </c>
      <c r="BD1393">
        <v>1.22</v>
      </c>
      <c r="BE1393">
        <v>52.19</v>
      </c>
      <c r="BH1393" s="123">
        <f t="shared" si="468"/>
        <v>0.55700000000000005</v>
      </c>
      <c r="BI1393" s="123">
        <f t="shared" si="469"/>
        <v>0</v>
      </c>
      <c r="BJ1393">
        <f t="shared" si="470"/>
        <v>0</v>
      </c>
      <c r="BM1393" s="63">
        <v>5</v>
      </c>
      <c r="BN1393">
        <v>4</v>
      </c>
    </row>
    <row r="1394" spans="1:66" hidden="1" outlineLevel="1">
      <c r="A1394" t="s">
        <v>2226</v>
      </c>
      <c r="B1394" s="8" t="s">
        <v>2027</v>
      </c>
      <c r="C1394" s="1">
        <f t="shared" si="459"/>
        <v>1797</v>
      </c>
      <c r="D1394" s="5">
        <f>IF(N1394&gt;0, RANK(N1394,(N1394:P1394,Q1394:AE1394)),0)</f>
        <v>1</v>
      </c>
      <c r="E1394" s="5">
        <f>IF(O1394&gt;0,RANK(O1394,(N1394:P1394,Q1394:AE1394)),0)</f>
        <v>2</v>
      </c>
      <c r="F1394" s="5">
        <f t="shared" si="460"/>
        <v>0</v>
      </c>
      <c r="G1394" s="1">
        <f t="shared" si="461"/>
        <v>731</v>
      </c>
      <c r="H1394" s="2">
        <f t="shared" si="471"/>
        <v>0.40678909293266557</v>
      </c>
      <c r="I1394" s="6"/>
      <c r="J1394" s="2">
        <f t="shared" si="462"/>
        <v>0.68892598775737335</v>
      </c>
      <c r="K1394" s="2">
        <f t="shared" si="463"/>
        <v>0.28213689482470783</v>
      </c>
      <c r="L1394" s="2">
        <f t="shared" si="464"/>
        <v>0</v>
      </c>
      <c r="M1394" s="2">
        <f t="shared" si="465"/>
        <v>2.8937117417918823E-2</v>
      </c>
      <c r="N1394" s="63">
        <v>1238</v>
      </c>
      <c r="O1394" s="63">
        <v>507</v>
      </c>
      <c r="P1394" s="63"/>
      <c r="Q1394" s="63">
        <v>32</v>
      </c>
      <c r="R1394" s="63">
        <v>2</v>
      </c>
      <c r="S1394" s="63">
        <v>0</v>
      </c>
      <c r="T1394" s="63"/>
      <c r="U1394" s="63"/>
      <c r="V1394" s="63">
        <v>5</v>
      </c>
      <c r="W1394" s="63">
        <f t="shared" si="467"/>
        <v>8</v>
      </c>
      <c r="X1394" s="63">
        <v>5</v>
      </c>
      <c r="Y1394" s="63"/>
      <c r="Z1394" s="63">
        <v>0</v>
      </c>
      <c r="AA1394" s="63"/>
      <c r="AB1394" s="63"/>
      <c r="AN1394" t="str">
        <f t="shared" si="458"/>
        <v>Bristol</v>
      </c>
      <c r="AO1394" t="s">
        <v>1354</v>
      </c>
      <c r="AP1394">
        <v>1</v>
      </c>
      <c r="AR1394" s="111">
        <v>50</v>
      </c>
      <c r="AS1394" s="113">
        <v>1</v>
      </c>
      <c r="AT1394" s="113">
        <v>15</v>
      </c>
      <c r="AU1394" s="117">
        <v>9025</v>
      </c>
      <c r="AV1394" s="117">
        <f t="shared" si="472"/>
        <v>50001</v>
      </c>
      <c r="AW1394" s="8" t="s">
        <v>1480</v>
      </c>
      <c r="AX1394">
        <f t="shared" si="466"/>
        <v>5009025</v>
      </c>
      <c r="BC1394">
        <v>42.18</v>
      </c>
      <c r="BD1394">
        <v>0.4</v>
      </c>
      <c r="BE1394">
        <v>41.77</v>
      </c>
      <c r="BH1394" s="123">
        <f t="shared" si="468"/>
        <v>0.68799999999999994</v>
      </c>
      <c r="BI1394" s="123">
        <f t="shared" si="469"/>
        <v>0</v>
      </c>
      <c r="BJ1394">
        <f t="shared" si="470"/>
        <v>0</v>
      </c>
      <c r="BM1394" s="63">
        <v>10</v>
      </c>
      <c r="BN1394">
        <v>7</v>
      </c>
    </row>
    <row r="1395" spans="1:66" hidden="1" outlineLevel="1">
      <c r="A1395" t="s">
        <v>921</v>
      </c>
      <c r="B1395" s="8" t="s">
        <v>2027</v>
      </c>
      <c r="C1395" s="1">
        <f t="shared" si="459"/>
        <v>691</v>
      </c>
      <c r="D1395" s="5">
        <f>IF(N1395&gt;0, RANK(N1395,(N1395:P1395,Q1395:AE1395)),0)</f>
        <v>1</v>
      </c>
      <c r="E1395" s="5">
        <f>IF(O1395&gt;0,RANK(O1395,(N1395:P1395,Q1395:AE1395)),0)</f>
        <v>2</v>
      </c>
      <c r="F1395" s="5">
        <f t="shared" si="460"/>
        <v>0</v>
      </c>
      <c r="G1395" s="1">
        <f t="shared" si="461"/>
        <v>240</v>
      </c>
      <c r="H1395" s="2">
        <f t="shared" si="471"/>
        <v>0.34732272069464543</v>
      </c>
      <c r="I1395" s="6"/>
      <c r="J1395" s="2">
        <f t="shared" si="462"/>
        <v>0.65991316931982635</v>
      </c>
      <c r="K1395" s="2">
        <f t="shared" si="463"/>
        <v>0.31259044862518087</v>
      </c>
      <c r="L1395" s="2">
        <f t="shared" si="464"/>
        <v>0</v>
      </c>
      <c r="M1395" s="2">
        <f t="shared" si="465"/>
        <v>2.7496382054992774E-2</v>
      </c>
      <c r="N1395" s="63">
        <v>456</v>
      </c>
      <c r="O1395" s="63">
        <v>216</v>
      </c>
      <c r="P1395" s="63"/>
      <c r="Q1395" s="63">
        <v>7</v>
      </c>
      <c r="R1395" s="63">
        <v>1</v>
      </c>
      <c r="S1395" s="63">
        <v>0</v>
      </c>
      <c r="T1395" s="63"/>
      <c r="U1395" s="63"/>
      <c r="V1395" s="63">
        <v>5</v>
      </c>
      <c r="W1395" s="63">
        <f t="shared" si="467"/>
        <v>1</v>
      </c>
      <c r="X1395" s="63">
        <v>5</v>
      </c>
      <c r="Y1395" s="63"/>
      <c r="Z1395" s="63">
        <v>0</v>
      </c>
      <c r="AA1395" s="63"/>
      <c r="AB1395" s="63"/>
      <c r="AN1395" t="str">
        <f t="shared" si="458"/>
        <v>Brookfield</v>
      </c>
      <c r="AO1395" t="s">
        <v>2024</v>
      </c>
      <c r="AP1395">
        <v>1</v>
      </c>
      <c r="AR1395" s="111">
        <v>50</v>
      </c>
      <c r="AS1395" s="113">
        <v>17</v>
      </c>
      <c r="AT1395" s="113">
        <v>15</v>
      </c>
      <c r="AU1395" s="117">
        <v>9325</v>
      </c>
      <c r="AV1395" s="117">
        <f t="shared" si="472"/>
        <v>50017</v>
      </c>
      <c r="AW1395" s="8" t="s">
        <v>1480</v>
      </c>
      <c r="AX1395">
        <f t="shared" si="466"/>
        <v>5009325</v>
      </c>
      <c r="BC1395">
        <v>41.67</v>
      </c>
      <c r="BD1395">
        <v>0.27</v>
      </c>
      <c r="BE1395">
        <v>41.4</v>
      </c>
      <c r="BH1395" s="123">
        <f t="shared" si="468"/>
        <v>0.65900000000000003</v>
      </c>
      <c r="BI1395" s="123">
        <f t="shared" si="469"/>
        <v>0</v>
      </c>
      <c r="BJ1395">
        <f t="shared" si="470"/>
        <v>0</v>
      </c>
      <c r="BM1395" s="63">
        <v>2</v>
      </c>
      <c r="BN1395">
        <v>0</v>
      </c>
    </row>
    <row r="1396" spans="1:66" hidden="1" outlineLevel="1">
      <c r="A1396" t="s">
        <v>1567</v>
      </c>
      <c r="B1396" s="8" t="s">
        <v>2027</v>
      </c>
      <c r="C1396" s="1">
        <f t="shared" si="459"/>
        <v>258</v>
      </c>
      <c r="D1396" s="5">
        <f>IF(N1396&gt;0, RANK(N1396,(N1396:P1396,Q1396:AE1396)),0)</f>
        <v>1</v>
      </c>
      <c r="E1396" s="5">
        <f>IF(O1396&gt;0,RANK(O1396,(N1396:P1396,Q1396:AE1396)),0)</f>
        <v>2</v>
      </c>
      <c r="F1396" s="5">
        <f t="shared" si="460"/>
        <v>0</v>
      </c>
      <c r="G1396" s="1">
        <f t="shared" si="461"/>
        <v>103</v>
      </c>
      <c r="H1396" s="2">
        <f t="shared" si="471"/>
        <v>0.39922480620155038</v>
      </c>
      <c r="I1396" s="6"/>
      <c r="J1396" s="2">
        <f t="shared" si="462"/>
        <v>0.69379844961240311</v>
      </c>
      <c r="K1396" s="2">
        <f t="shared" si="463"/>
        <v>0.29457364341085274</v>
      </c>
      <c r="L1396" s="2">
        <f t="shared" si="464"/>
        <v>0</v>
      </c>
      <c r="M1396" s="2">
        <f t="shared" si="465"/>
        <v>1.1627906976744151E-2</v>
      </c>
      <c r="N1396" s="63">
        <v>179</v>
      </c>
      <c r="O1396" s="63">
        <v>76</v>
      </c>
      <c r="P1396" s="63"/>
      <c r="Q1396" s="63">
        <v>3</v>
      </c>
      <c r="R1396" s="63">
        <v>0</v>
      </c>
      <c r="S1396" s="63">
        <v>0</v>
      </c>
      <c r="T1396" s="63"/>
      <c r="U1396" s="63"/>
      <c r="V1396" s="63">
        <v>0</v>
      </c>
      <c r="W1396" s="63">
        <f t="shared" si="467"/>
        <v>0</v>
      </c>
      <c r="X1396" s="63">
        <v>0</v>
      </c>
      <c r="Y1396" s="63"/>
      <c r="Z1396" s="63">
        <v>0</v>
      </c>
      <c r="AA1396" s="63"/>
      <c r="AB1396" s="63"/>
      <c r="AN1396" t="str">
        <f t="shared" si="458"/>
        <v>Brookline</v>
      </c>
      <c r="AO1396" t="s">
        <v>2140</v>
      </c>
      <c r="AP1396">
        <v>1</v>
      </c>
      <c r="AR1396" s="111">
        <v>50</v>
      </c>
      <c r="AS1396" s="113">
        <v>25</v>
      </c>
      <c r="AT1396" s="113">
        <v>15</v>
      </c>
      <c r="AU1396" s="117">
        <v>9475</v>
      </c>
      <c r="AV1396" s="117">
        <f t="shared" si="472"/>
        <v>50025</v>
      </c>
      <c r="AW1396" s="8" t="s">
        <v>1480</v>
      </c>
      <c r="AX1396">
        <f t="shared" si="466"/>
        <v>5009475</v>
      </c>
      <c r="BC1396">
        <v>12.91</v>
      </c>
      <c r="BD1396">
        <v>0</v>
      </c>
      <c r="BE1396">
        <v>12.91</v>
      </c>
      <c r="BH1396" s="123">
        <f t="shared" si="468"/>
        <v>0.69299999999999995</v>
      </c>
      <c r="BI1396" s="123">
        <f t="shared" si="469"/>
        <v>0</v>
      </c>
      <c r="BJ1396">
        <f t="shared" si="470"/>
        <v>0</v>
      </c>
      <c r="BM1396" s="63">
        <v>0</v>
      </c>
      <c r="BN1396">
        <v>0</v>
      </c>
    </row>
    <row r="1397" spans="1:66" hidden="1" outlineLevel="1">
      <c r="A1397" t="s">
        <v>3122</v>
      </c>
      <c r="B1397" s="8" t="s">
        <v>2027</v>
      </c>
      <c r="C1397" s="1">
        <f t="shared" si="459"/>
        <v>385</v>
      </c>
      <c r="D1397" s="5">
        <f>IF(N1397&gt;0, RANK(N1397,(N1397:P1397,Q1397:AE1397)),0)</f>
        <v>1</v>
      </c>
      <c r="E1397" s="5">
        <f>IF(O1397&gt;0,RANK(O1397,(N1397:P1397,Q1397:AE1397)),0)</f>
        <v>2</v>
      </c>
      <c r="F1397" s="5">
        <f t="shared" si="460"/>
        <v>0</v>
      </c>
      <c r="G1397" s="1">
        <f t="shared" si="461"/>
        <v>79</v>
      </c>
      <c r="H1397" s="2">
        <f t="shared" si="471"/>
        <v>0.20519480519480521</v>
      </c>
      <c r="I1397" s="6"/>
      <c r="J1397" s="2">
        <f t="shared" si="462"/>
        <v>0.59480519480519478</v>
      </c>
      <c r="K1397" s="2">
        <f t="shared" si="463"/>
        <v>0.38961038961038963</v>
      </c>
      <c r="L1397" s="2">
        <f t="shared" si="464"/>
        <v>0</v>
      </c>
      <c r="M1397" s="2">
        <f t="shared" si="465"/>
        <v>1.558441558441559E-2</v>
      </c>
      <c r="N1397" s="63">
        <v>229</v>
      </c>
      <c r="O1397" s="63">
        <v>150</v>
      </c>
      <c r="P1397" s="63"/>
      <c r="Q1397" s="63">
        <v>3</v>
      </c>
      <c r="R1397" s="63">
        <v>0</v>
      </c>
      <c r="S1397" s="63">
        <v>0</v>
      </c>
      <c r="T1397" s="63"/>
      <c r="U1397" s="63"/>
      <c r="V1397" s="63">
        <v>1</v>
      </c>
      <c r="W1397" s="63">
        <f t="shared" si="467"/>
        <v>0</v>
      </c>
      <c r="X1397" s="63">
        <v>2</v>
      </c>
      <c r="Y1397" s="63"/>
      <c r="Z1397" s="63">
        <v>0</v>
      </c>
      <c r="AA1397" s="63"/>
      <c r="AB1397" s="63"/>
      <c r="AN1397" t="str">
        <f t="shared" si="458"/>
        <v>Brownington</v>
      </c>
      <c r="AO1397" t="s">
        <v>408</v>
      </c>
      <c r="AP1397">
        <v>1</v>
      </c>
      <c r="AR1397" s="111">
        <v>50</v>
      </c>
      <c r="AS1397" s="113">
        <v>19</v>
      </c>
      <c r="AT1397" s="113">
        <v>15</v>
      </c>
      <c r="AU1397" s="117">
        <v>9850</v>
      </c>
      <c r="AV1397" s="117">
        <f t="shared" si="472"/>
        <v>50019</v>
      </c>
      <c r="AW1397" s="8" t="s">
        <v>1480</v>
      </c>
      <c r="AX1397">
        <f t="shared" si="466"/>
        <v>5009850</v>
      </c>
      <c r="BC1397">
        <v>28.43</v>
      </c>
      <c r="BD1397">
        <v>0.14000000000000001</v>
      </c>
      <c r="BE1397">
        <v>28.28</v>
      </c>
      <c r="BH1397" s="123">
        <f t="shared" si="468"/>
        <v>0.59399999999999997</v>
      </c>
      <c r="BI1397" s="123">
        <f t="shared" si="469"/>
        <v>0</v>
      </c>
      <c r="BJ1397">
        <f t="shared" si="470"/>
        <v>0</v>
      </c>
      <c r="BM1397" s="63">
        <v>0</v>
      </c>
      <c r="BN1397">
        <v>0</v>
      </c>
    </row>
    <row r="1398" spans="1:66" hidden="1" outlineLevel="1">
      <c r="A1398" t="s">
        <v>1817</v>
      </c>
      <c r="B1398" s="8" t="s">
        <v>2027</v>
      </c>
      <c r="C1398" s="1">
        <f t="shared" si="459"/>
        <v>60</v>
      </c>
      <c r="D1398" s="5">
        <f>IF(N1398&gt;0, RANK(N1398,(N1398:P1398,Q1398:AE1398)),0)</f>
        <v>1</v>
      </c>
      <c r="E1398" s="5">
        <f>IF(O1398&gt;0,RANK(O1398,(N1398:P1398,Q1398:AE1398)),0)</f>
        <v>2</v>
      </c>
      <c r="F1398" s="5">
        <f t="shared" si="460"/>
        <v>0</v>
      </c>
      <c r="G1398" s="1">
        <f t="shared" si="461"/>
        <v>16</v>
      </c>
      <c r="H1398" s="2">
        <f t="shared" si="471"/>
        <v>0.26666666666666666</v>
      </c>
      <c r="I1398" s="6"/>
      <c r="J1398" s="2">
        <f t="shared" si="462"/>
        <v>0.6333333333333333</v>
      </c>
      <c r="K1398" s="2">
        <f t="shared" si="463"/>
        <v>0.36666666666666664</v>
      </c>
      <c r="L1398" s="2">
        <f t="shared" si="464"/>
        <v>0</v>
      </c>
      <c r="M1398" s="2">
        <f t="shared" si="465"/>
        <v>5.5511151231257827E-17</v>
      </c>
      <c r="N1398" s="63">
        <v>38</v>
      </c>
      <c r="O1398" s="63">
        <v>22</v>
      </c>
      <c r="P1398" s="63"/>
      <c r="Q1398" s="63">
        <v>0</v>
      </c>
      <c r="R1398" s="63">
        <v>0</v>
      </c>
      <c r="S1398" s="63">
        <v>0</v>
      </c>
      <c r="T1398" s="63"/>
      <c r="U1398" s="63"/>
      <c r="V1398" s="63">
        <v>0</v>
      </c>
      <c r="W1398" s="63">
        <f t="shared" si="467"/>
        <v>0</v>
      </c>
      <c r="X1398" s="63">
        <v>0</v>
      </c>
      <c r="Y1398" s="63"/>
      <c r="Z1398" s="63">
        <v>0</v>
      </c>
      <c r="AA1398" s="63"/>
      <c r="AB1398" s="63"/>
      <c r="AN1398" t="str">
        <f t="shared" si="458"/>
        <v>Brunswick</v>
      </c>
      <c r="AO1398" t="s">
        <v>849</v>
      </c>
      <c r="AP1398">
        <v>1</v>
      </c>
      <c r="AR1398" s="111">
        <v>50</v>
      </c>
      <c r="AS1398" s="113">
        <v>9</v>
      </c>
      <c r="AT1398" s="113">
        <v>25</v>
      </c>
      <c r="AU1398" s="117">
        <v>10075</v>
      </c>
      <c r="AV1398" s="117">
        <f t="shared" si="472"/>
        <v>50009</v>
      </c>
      <c r="AW1398" s="8" t="s">
        <v>1480</v>
      </c>
      <c r="AX1398">
        <f t="shared" si="466"/>
        <v>5010075</v>
      </c>
      <c r="BC1398">
        <v>26</v>
      </c>
      <c r="BD1398">
        <v>0.3</v>
      </c>
      <c r="BE1398">
        <v>25.69</v>
      </c>
      <c r="BH1398" s="123">
        <f t="shared" si="468"/>
        <v>0.63300000000000001</v>
      </c>
      <c r="BI1398" s="123">
        <f t="shared" si="469"/>
        <v>0</v>
      </c>
      <c r="BJ1398">
        <f t="shared" si="470"/>
        <v>0</v>
      </c>
      <c r="BM1398" s="63">
        <v>0</v>
      </c>
      <c r="BN1398">
        <v>0</v>
      </c>
    </row>
    <row r="1399" spans="1:66" hidden="1" outlineLevel="1">
      <c r="A1399" t="s">
        <v>2948</v>
      </c>
      <c r="B1399" s="8" t="s">
        <v>2027</v>
      </c>
      <c r="C1399" s="1">
        <f t="shared" si="459"/>
        <v>763</v>
      </c>
      <c r="D1399" s="5">
        <f>IF(N1399&gt;0, RANK(N1399,(N1399:P1399,Q1399:AE1399)),0)</f>
        <v>1</v>
      </c>
      <c r="E1399" s="5">
        <f>IF(O1399&gt;0,RANK(O1399,(N1399:P1399,Q1399:AE1399)),0)</f>
        <v>2</v>
      </c>
      <c r="F1399" s="5">
        <f t="shared" si="460"/>
        <v>0</v>
      </c>
      <c r="G1399" s="1">
        <f t="shared" si="461"/>
        <v>168</v>
      </c>
      <c r="H1399" s="2">
        <f t="shared" si="471"/>
        <v>0.22018348623853212</v>
      </c>
      <c r="I1399" s="6"/>
      <c r="J1399" s="2">
        <f t="shared" si="462"/>
        <v>0.59633027522935778</v>
      </c>
      <c r="K1399" s="2">
        <f t="shared" si="463"/>
        <v>0.37614678899082571</v>
      </c>
      <c r="L1399" s="2">
        <f t="shared" si="464"/>
        <v>0</v>
      </c>
      <c r="M1399" s="2">
        <f t="shared" si="465"/>
        <v>2.7522935779816515E-2</v>
      </c>
      <c r="N1399" s="63">
        <v>455</v>
      </c>
      <c r="O1399" s="63">
        <v>287</v>
      </c>
      <c r="P1399" s="63"/>
      <c r="Q1399" s="63">
        <v>5</v>
      </c>
      <c r="R1399" s="63">
        <v>3</v>
      </c>
      <c r="S1399" s="63">
        <v>0</v>
      </c>
      <c r="T1399" s="63"/>
      <c r="U1399" s="63"/>
      <c r="V1399" s="63">
        <v>1</v>
      </c>
      <c r="W1399" s="63">
        <f t="shared" si="467"/>
        <v>7</v>
      </c>
      <c r="X1399" s="63">
        <v>5</v>
      </c>
      <c r="Y1399" s="63"/>
      <c r="Z1399" s="63">
        <v>0</v>
      </c>
      <c r="AA1399" s="63"/>
      <c r="AB1399" s="63"/>
      <c r="AN1399" t="str">
        <f t="shared" si="458"/>
        <v>Burke</v>
      </c>
      <c r="AO1399" t="s">
        <v>688</v>
      </c>
      <c r="AP1399">
        <v>1</v>
      </c>
      <c r="AR1399" s="111">
        <v>50</v>
      </c>
      <c r="AS1399" s="113">
        <v>5</v>
      </c>
      <c r="AT1399" s="113">
        <v>10</v>
      </c>
      <c r="AU1399" s="117">
        <v>10450</v>
      </c>
      <c r="AV1399" s="117">
        <f t="shared" si="472"/>
        <v>50005</v>
      </c>
      <c r="AW1399" s="8" t="s">
        <v>1480</v>
      </c>
      <c r="AX1399">
        <f t="shared" si="466"/>
        <v>5010450</v>
      </c>
      <c r="BC1399">
        <v>34.06</v>
      </c>
      <c r="BD1399">
        <v>0.01</v>
      </c>
      <c r="BE1399">
        <v>34.049999999999997</v>
      </c>
      <c r="BH1399" s="123">
        <f t="shared" si="468"/>
        <v>0.59599999999999997</v>
      </c>
      <c r="BI1399" s="123">
        <f t="shared" si="469"/>
        <v>0</v>
      </c>
      <c r="BJ1399">
        <f t="shared" si="470"/>
        <v>0</v>
      </c>
      <c r="BM1399" s="63">
        <v>10</v>
      </c>
      <c r="BN1399">
        <v>5</v>
      </c>
    </row>
    <row r="1400" spans="1:66" hidden="1" outlineLevel="1">
      <c r="A1400" t="s">
        <v>2577</v>
      </c>
      <c r="B1400" s="8" t="s">
        <v>2027</v>
      </c>
      <c r="C1400" s="1">
        <f t="shared" si="459"/>
        <v>17616</v>
      </c>
      <c r="D1400" s="5">
        <f>IF(N1400&gt;0, RANK(N1400,(N1400:P1400,Q1400:AE1400)),0)</f>
        <v>1</v>
      </c>
      <c r="E1400" s="5">
        <f>IF(O1400&gt;0,RANK(O1400,(N1400:P1400,Q1400:AE1400)),0)</f>
        <v>2</v>
      </c>
      <c r="F1400" s="5">
        <f t="shared" si="460"/>
        <v>0</v>
      </c>
      <c r="G1400" s="1">
        <f t="shared" si="461"/>
        <v>11734</v>
      </c>
      <c r="H1400" s="2">
        <f t="shared" si="471"/>
        <v>0.66609900090826524</v>
      </c>
      <c r="I1400" s="6"/>
      <c r="J1400" s="2">
        <f t="shared" si="462"/>
        <v>0.81323796548592187</v>
      </c>
      <c r="K1400" s="2">
        <f t="shared" si="463"/>
        <v>0.14713896457765668</v>
      </c>
      <c r="L1400" s="2">
        <f t="shared" si="464"/>
        <v>0</v>
      </c>
      <c r="M1400" s="2">
        <f t="shared" si="465"/>
        <v>3.9623069936421451E-2</v>
      </c>
      <c r="N1400" s="63">
        <v>14326</v>
      </c>
      <c r="O1400" s="63">
        <v>2592</v>
      </c>
      <c r="P1400" s="63"/>
      <c r="Q1400" s="63">
        <v>293</v>
      </c>
      <c r="R1400" s="63">
        <v>127</v>
      </c>
      <c r="S1400" s="63">
        <v>0</v>
      </c>
      <c r="T1400" s="63"/>
      <c r="U1400" s="63"/>
      <c r="V1400" s="63">
        <v>86</v>
      </c>
      <c r="W1400" s="63">
        <f t="shared" si="467"/>
        <v>105</v>
      </c>
      <c r="X1400" s="63">
        <v>87</v>
      </c>
      <c r="Y1400" s="63"/>
      <c r="Z1400" s="63">
        <v>0</v>
      </c>
      <c r="AA1400" s="63"/>
      <c r="AB1400" s="63"/>
      <c r="AN1400" t="str">
        <f t="shared" si="458"/>
        <v>Burlington</v>
      </c>
      <c r="AO1400" t="s">
        <v>3206</v>
      </c>
      <c r="AP1400">
        <v>1</v>
      </c>
      <c r="AR1400" s="111">
        <v>50</v>
      </c>
      <c r="AS1400" s="113">
        <v>7</v>
      </c>
      <c r="AT1400" s="113">
        <v>15</v>
      </c>
      <c r="AU1400" s="117">
        <v>10675</v>
      </c>
      <c r="AV1400" s="117">
        <f t="shared" si="472"/>
        <v>50007</v>
      </c>
      <c r="AW1400" s="8" t="s">
        <v>1257</v>
      </c>
      <c r="AX1400">
        <f t="shared" si="466"/>
        <v>5010675</v>
      </c>
      <c r="BC1400">
        <v>15.48</v>
      </c>
      <c r="BD1400">
        <v>4.92</v>
      </c>
      <c r="BE1400">
        <v>10.56</v>
      </c>
      <c r="BH1400" s="123">
        <f t="shared" si="468"/>
        <v>0.81299999999999994</v>
      </c>
      <c r="BI1400" s="123">
        <f t="shared" si="469"/>
        <v>0</v>
      </c>
      <c r="BJ1400">
        <f t="shared" si="470"/>
        <v>0</v>
      </c>
      <c r="BM1400" s="63">
        <v>232</v>
      </c>
      <c r="BN1400">
        <v>32</v>
      </c>
    </row>
    <row r="1401" spans="1:66" hidden="1" outlineLevel="1">
      <c r="A1401" t="s">
        <v>2772</v>
      </c>
      <c r="B1401" s="8" t="s">
        <v>2027</v>
      </c>
      <c r="C1401" s="1">
        <f t="shared" si="459"/>
        <v>734</v>
      </c>
      <c r="D1401" s="5">
        <f>IF(N1401&gt;0, RANK(N1401,(N1401:P1401,Q1401:AE1401)),0)</f>
        <v>1</v>
      </c>
      <c r="E1401" s="5">
        <f>IF(O1401&gt;0,RANK(O1401,(N1401:P1401,Q1401:AE1401)),0)</f>
        <v>2</v>
      </c>
      <c r="F1401" s="5">
        <f t="shared" si="460"/>
        <v>0</v>
      </c>
      <c r="G1401" s="1">
        <f t="shared" si="461"/>
        <v>266</v>
      </c>
      <c r="H1401" s="2">
        <f t="shared" si="471"/>
        <v>0.36239782016348776</v>
      </c>
      <c r="I1401" s="6"/>
      <c r="J1401" s="2">
        <f t="shared" si="462"/>
        <v>0.6634877384196185</v>
      </c>
      <c r="K1401" s="2">
        <f t="shared" si="463"/>
        <v>0.3010899182561308</v>
      </c>
      <c r="L1401" s="2">
        <f t="shared" si="464"/>
        <v>0</v>
      </c>
      <c r="M1401" s="2">
        <f t="shared" si="465"/>
        <v>3.5422343324250705E-2</v>
      </c>
      <c r="N1401" s="63">
        <v>487</v>
      </c>
      <c r="O1401" s="63">
        <v>221</v>
      </c>
      <c r="P1401" s="63"/>
      <c r="Q1401" s="63">
        <v>15</v>
      </c>
      <c r="R1401" s="63">
        <v>2</v>
      </c>
      <c r="S1401" s="63">
        <v>0</v>
      </c>
      <c r="T1401" s="63"/>
      <c r="U1401" s="63"/>
      <c r="V1401" s="63">
        <v>2</v>
      </c>
      <c r="W1401" s="63">
        <f t="shared" si="467"/>
        <v>3</v>
      </c>
      <c r="X1401" s="63">
        <v>4</v>
      </c>
      <c r="Y1401" s="63"/>
      <c r="Z1401" s="63">
        <v>0</v>
      </c>
      <c r="AA1401" s="63"/>
      <c r="AB1401" s="63"/>
      <c r="AN1401" t="str">
        <f t="shared" si="458"/>
        <v>Cabot</v>
      </c>
      <c r="AO1401" t="s">
        <v>699</v>
      </c>
      <c r="AP1401">
        <v>1</v>
      </c>
      <c r="AR1401" s="111">
        <v>50</v>
      </c>
      <c r="AS1401" s="113">
        <v>23</v>
      </c>
      <c r="AT1401" s="113">
        <v>20</v>
      </c>
      <c r="AU1401" s="117">
        <v>11125</v>
      </c>
      <c r="AV1401" s="117">
        <f t="shared" si="472"/>
        <v>50023</v>
      </c>
      <c r="AW1401" s="8" t="s">
        <v>1480</v>
      </c>
      <c r="AX1401">
        <f t="shared" si="466"/>
        <v>5011125</v>
      </c>
      <c r="BC1401">
        <v>38.53</v>
      </c>
      <c r="BD1401">
        <v>1.24</v>
      </c>
      <c r="BE1401">
        <v>37.29</v>
      </c>
      <c r="BH1401" s="123">
        <f t="shared" si="468"/>
        <v>0.66300000000000003</v>
      </c>
      <c r="BI1401" s="123">
        <f t="shared" si="469"/>
        <v>0</v>
      </c>
      <c r="BJ1401">
        <f t="shared" si="470"/>
        <v>0</v>
      </c>
      <c r="BM1401" s="63">
        <v>5</v>
      </c>
      <c r="BN1401">
        <v>1</v>
      </c>
    </row>
    <row r="1402" spans="1:66" hidden="1" outlineLevel="1">
      <c r="A1402" t="s">
        <v>3083</v>
      </c>
      <c r="B1402" s="8" t="s">
        <v>2027</v>
      </c>
      <c r="C1402" s="1">
        <f t="shared" si="459"/>
        <v>1003</v>
      </c>
      <c r="D1402" s="5">
        <f>IF(N1402&gt;0, RANK(N1402,(N1402:P1402,Q1402:AE1402)),0)</f>
        <v>1</v>
      </c>
      <c r="E1402" s="5">
        <f>IF(O1402&gt;0,RANK(O1402,(N1402:P1402,Q1402:AE1402)),0)</f>
        <v>2</v>
      </c>
      <c r="F1402" s="5">
        <f t="shared" si="460"/>
        <v>0</v>
      </c>
      <c r="G1402" s="1">
        <f t="shared" si="461"/>
        <v>545</v>
      </c>
      <c r="H1402" s="2">
        <f t="shared" si="471"/>
        <v>0.54336989032901295</v>
      </c>
      <c r="I1402" s="6"/>
      <c r="J1402" s="2">
        <f t="shared" si="462"/>
        <v>0.75074775672981053</v>
      </c>
      <c r="K1402" s="2">
        <f t="shared" si="463"/>
        <v>0.20737786640079761</v>
      </c>
      <c r="L1402" s="2">
        <f t="shared" si="464"/>
        <v>0</v>
      </c>
      <c r="M1402" s="2">
        <f t="shared" si="465"/>
        <v>4.1874376869391855E-2</v>
      </c>
      <c r="N1402" s="63">
        <v>753</v>
      </c>
      <c r="O1402" s="63">
        <v>208</v>
      </c>
      <c r="P1402" s="63"/>
      <c r="Q1402" s="63">
        <v>11</v>
      </c>
      <c r="R1402" s="63">
        <v>6</v>
      </c>
      <c r="S1402" s="63">
        <v>0</v>
      </c>
      <c r="T1402" s="63"/>
      <c r="U1402" s="63"/>
      <c r="V1402" s="63">
        <v>8</v>
      </c>
      <c r="W1402" s="63">
        <f t="shared" si="467"/>
        <v>7</v>
      </c>
      <c r="X1402" s="63">
        <v>10</v>
      </c>
      <c r="Y1402" s="63"/>
      <c r="Z1402" s="63">
        <v>0</v>
      </c>
      <c r="AA1402" s="63"/>
      <c r="AB1402" s="63"/>
      <c r="AN1402" t="str">
        <f t="shared" si="458"/>
        <v>Calais</v>
      </c>
      <c r="AO1402" t="s">
        <v>699</v>
      </c>
      <c r="AP1402">
        <v>1</v>
      </c>
      <c r="AR1402" s="111">
        <v>50</v>
      </c>
      <c r="AS1402" s="113">
        <v>23</v>
      </c>
      <c r="AT1402" s="113">
        <v>25</v>
      </c>
      <c r="AU1402" s="117">
        <v>11350</v>
      </c>
      <c r="AV1402" s="117">
        <f t="shared" si="472"/>
        <v>50023</v>
      </c>
      <c r="AW1402" s="8" t="s">
        <v>1480</v>
      </c>
      <c r="AX1402">
        <f t="shared" si="466"/>
        <v>5011350</v>
      </c>
      <c r="BC1402">
        <v>38.58</v>
      </c>
      <c r="BD1402">
        <v>0.56000000000000005</v>
      </c>
      <c r="BE1402">
        <v>38.020000000000003</v>
      </c>
      <c r="BH1402" s="123">
        <f t="shared" si="468"/>
        <v>0.75</v>
      </c>
      <c r="BI1402" s="123">
        <f t="shared" si="469"/>
        <v>0</v>
      </c>
      <c r="BJ1402">
        <f t="shared" si="470"/>
        <v>0</v>
      </c>
      <c r="BM1402" s="63">
        <v>13</v>
      </c>
      <c r="BN1402">
        <v>7</v>
      </c>
    </row>
    <row r="1403" spans="1:66" hidden="1" outlineLevel="1">
      <c r="A1403" t="s">
        <v>2578</v>
      </c>
      <c r="B1403" s="8" t="s">
        <v>2027</v>
      </c>
      <c r="C1403" s="1">
        <f t="shared" si="459"/>
        <v>1892</v>
      </c>
      <c r="D1403" s="5">
        <f>IF(N1403&gt;0, RANK(N1403,(N1403:P1403,Q1403:AE1403)),0)</f>
        <v>1</v>
      </c>
      <c r="E1403" s="5">
        <f>IF(O1403&gt;0,RANK(O1403,(N1403:P1403,Q1403:AE1403)),0)</f>
        <v>2</v>
      </c>
      <c r="F1403" s="5">
        <f t="shared" si="460"/>
        <v>0</v>
      </c>
      <c r="G1403" s="1">
        <f t="shared" si="461"/>
        <v>820</v>
      </c>
      <c r="H1403" s="2">
        <f t="shared" si="471"/>
        <v>0.43340380549682878</v>
      </c>
      <c r="I1403" s="6"/>
      <c r="J1403" s="2">
        <f t="shared" si="462"/>
        <v>0.70401691331923888</v>
      </c>
      <c r="K1403" s="2">
        <f t="shared" si="463"/>
        <v>0.27061310782241016</v>
      </c>
      <c r="L1403" s="2">
        <f t="shared" si="464"/>
        <v>0</v>
      </c>
      <c r="M1403" s="2">
        <f t="shared" si="465"/>
        <v>2.5369978858350961E-2</v>
      </c>
      <c r="N1403" s="63">
        <v>1332</v>
      </c>
      <c r="O1403" s="63">
        <v>512</v>
      </c>
      <c r="P1403" s="63"/>
      <c r="Q1403" s="63">
        <v>24</v>
      </c>
      <c r="R1403" s="63">
        <v>1</v>
      </c>
      <c r="S1403" s="63">
        <v>0</v>
      </c>
      <c r="T1403" s="63"/>
      <c r="U1403" s="63"/>
      <c r="V1403" s="63">
        <v>6</v>
      </c>
      <c r="W1403" s="63">
        <f t="shared" si="467"/>
        <v>10</v>
      </c>
      <c r="X1403" s="63">
        <v>7</v>
      </c>
      <c r="Y1403" s="63"/>
      <c r="Z1403" s="63">
        <v>0</v>
      </c>
      <c r="AA1403" s="63"/>
      <c r="AB1403" s="63"/>
      <c r="AN1403" t="str">
        <f t="shared" si="458"/>
        <v>Cambridge</v>
      </c>
      <c r="AO1403" t="s">
        <v>2786</v>
      </c>
      <c r="AP1403">
        <v>1</v>
      </c>
      <c r="AR1403" s="111">
        <v>50</v>
      </c>
      <c r="AS1403" s="113">
        <v>15</v>
      </c>
      <c r="AT1403" s="113">
        <v>10</v>
      </c>
      <c r="AU1403" s="117">
        <v>11500</v>
      </c>
      <c r="AV1403" s="117">
        <f t="shared" si="472"/>
        <v>50015</v>
      </c>
      <c r="AW1403" s="8" t="s">
        <v>1480</v>
      </c>
      <c r="AX1403">
        <f t="shared" si="466"/>
        <v>5011500</v>
      </c>
      <c r="BC1403">
        <v>63.68</v>
      </c>
      <c r="BD1403">
        <v>0.01</v>
      </c>
      <c r="BE1403">
        <v>63.66</v>
      </c>
      <c r="BH1403" s="123">
        <f t="shared" si="468"/>
        <v>0.70399999999999996</v>
      </c>
      <c r="BI1403" s="123">
        <f t="shared" si="469"/>
        <v>0</v>
      </c>
      <c r="BJ1403">
        <f t="shared" si="470"/>
        <v>0</v>
      </c>
      <c r="BM1403" s="63">
        <v>11</v>
      </c>
      <c r="BN1403">
        <v>7</v>
      </c>
    </row>
    <row r="1404" spans="1:66" hidden="1" outlineLevel="1">
      <c r="A1404" t="s">
        <v>2579</v>
      </c>
      <c r="B1404" s="8" t="s">
        <v>2027</v>
      </c>
      <c r="C1404" s="1">
        <f t="shared" si="459"/>
        <v>413</v>
      </c>
      <c r="D1404" s="5">
        <f>IF(N1404&gt;0, RANK(N1404,(N1404:P1404,Q1404:AE1404)),0)</f>
        <v>1</v>
      </c>
      <c r="E1404" s="5">
        <f>IF(O1404&gt;0,RANK(O1404,(N1404:P1404,Q1404:AE1404)),0)</f>
        <v>2</v>
      </c>
      <c r="F1404" s="5">
        <f t="shared" si="460"/>
        <v>0</v>
      </c>
      <c r="G1404" s="1">
        <f t="shared" si="461"/>
        <v>98</v>
      </c>
      <c r="H1404" s="2">
        <f t="shared" si="471"/>
        <v>0.23728813559322035</v>
      </c>
      <c r="I1404" s="6"/>
      <c r="J1404" s="2">
        <f t="shared" si="462"/>
        <v>0.60290556900726389</v>
      </c>
      <c r="K1404" s="2">
        <f t="shared" si="463"/>
        <v>0.36561743341404357</v>
      </c>
      <c r="L1404" s="2">
        <f t="shared" si="464"/>
        <v>0</v>
      </c>
      <c r="M1404" s="2">
        <f t="shared" si="465"/>
        <v>3.1476997578692545E-2</v>
      </c>
      <c r="N1404" s="63">
        <v>249</v>
      </c>
      <c r="O1404" s="63">
        <v>151</v>
      </c>
      <c r="P1404" s="63"/>
      <c r="Q1404" s="63">
        <v>6</v>
      </c>
      <c r="R1404" s="63">
        <v>0</v>
      </c>
      <c r="S1404" s="63">
        <v>0</v>
      </c>
      <c r="T1404" s="63"/>
      <c r="U1404" s="63"/>
      <c r="V1404" s="63">
        <v>2</v>
      </c>
      <c r="W1404" s="63">
        <f t="shared" si="467"/>
        <v>4</v>
      </c>
      <c r="X1404" s="63">
        <v>1</v>
      </c>
      <c r="Y1404" s="63"/>
      <c r="Z1404" s="63">
        <v>0</v>
      </c>
      <c r="AA1404" s="63"/>
      <c r="AB1404" s="63"/>
      <c r="AN1404" t="str">
        <f t="shared" si="458"/>
        <v>Canaan</v>
      </c>
      <c r="AO1404" t="s">
        <v>849</v>
      </c>
      <c r="AP1404">
        <v>1</v>
      </c>
      <c r="AR1404" s="111">
        <v>50</v>
      </c>
      <c r="AS1404" s="113">
        <v>9</v>
      </c>
      <c r="AT1404" s="113">
        <v>30</v>
      </c>
      <c r="AU1404" s="117">
        <v>11800</v>
      </c>
      <c r="AV1404" s="117">
        <f t="shared" si="472"/>
        <v>50009</v>
      </c>
      <c r="AW1404" s="8" t="s">
        <v>1480</v>
      </c>
      <c r="AX1404">
        <f t="shared" si="466"/>
        <v>5011800</v>
      </c>
      <c r="BC1404">
        <v>33.380000000000003</v>
      </c>
      <c r="BD1404">
        <v>0.17</v>
      </c>
      <c r="BE1404">
        <v>33.200000000000003</v>
      </c>
      <c r="BH1404" s="123">
        <f t="shared" si="468"/>
        <v>0.60199999999999998</v>
      </c>
      <c r="BI1404" s="123">
        <f t="shared" si="469"/>
        <v>0</v>
      </c>
      <c r="BJ1404">
        <f t="shared" si="470"/>
        <v>0</v>
      </c>
      <c r="BM1404" s="63">
        <v>4</v>
      </c>
      <c r="BN1404">
        <v>4</v>
      </c>
    </row>
    <row r="1405" spans="1:66" hidden="1" outlineLevel="1">
      <c r="A1405" t="s">
        <v>3092</v>
      </c>
      <c r="B1405" s="8" t="s">
        <v>2027</v>
      </c>
      <c r="C1405" s="1">
        <f t="shared" si="459"/>
        <v>1721</v>
      </c>
      <c r="D1405" s="5">
        <f>IF(N1405&gt;0, RANK(N1405,(N1405:P1405,Q1405:AE1405)),0)</f>
        <v>1</v>
      </c>
      <c r="E1405" s="5">
        <f>IF(O1405&gt;0,RANK(O1405,(N1405:P1405,Q1405:AE1405)),0)</f>
        <v>2</v>
      </c>
      <c r="F1405" s="5">
        <f t="shared" si="460"/>
        <v>0</v>
      </c>
      <c r="G1405" s="1">
        <f t="shared" si="461"/>
        <v>291</v>
      </c>
      <c r="H1405" s="2">
        <f t="shared" si="471"/>
        <v>0.16908773968622895</v>
      </c>
      <c r="I1405" s="6"/>
      <c r="J1405" s="2">
        <f t="shared" si="462"/>
        <v>0.57350377687391052</v>
      </c>
      <c r="K1405" s="2">
        <f t="shared" si="463"/>
        <v>0.4044160371876816</v>
      </c>
      <c r="L1405" s="2">
        <f t="shared" si="464"/>
        <v>0</v>
      </c>
      <c r="M1405" s="2">
        <f t="shared" si="465"/>
        <v>2.2080185938407881E-2</v>
      </c>
      <c r="N1405" s="63">
        <v>987</v>
      </c>
      <c r="O1405" s="63">
        <v>696</v>
      </c>
      <c r="P1405" s="63"/>
      <c r="Q1405" s="63">
        <v>18</v>
      </c>
      <c r="R1405" s="63">
        <v>0</v>
      </c>
      <c r="S1405" s="63">
        <v>0</v>
      </c>
      <c r="T1405" s="63"/>
      <c r="U1405" s="63"/>
      <c r="V1405" s="63">
        <v>6</v>
      </c>
      <c r="W1405" s="63">
        <f t="shared" si="467"/>
        <v>10</v>
      </c>
      <c r="X1405" s="63">
        <v>4</v>
      </c>
      <c r="Y1405" s="63"/>
      <c r="Z1405" s="63">
        <v>0</v>
      </c>
      <c r="AA1405" s="63"/>
      <c r="AB1405" s="63"/>
      <c r="AN1405" t="str">
        <f t="shared" si="458"/>
        <v>Castleton</v>
      </c>
      <c r="AO1405" t="s">
        <v>595</v>
      </c>
      <c r="AP1405">
        <v>1</v>
      </c>
      <c r="AR1405" s="111">
        <v>50</v>
      </c>
      <c r="AS1405" s="113">
        <v>21</v>
      </c>
      <c r="AT1405" s="113">
        <v>15</v>
      </c>
      <c r="AU1405" s="117">
        <v>11950</v>
      </c>
      <c r="AV1405" s="117">
        <f t="shared" si="472"/>
        <v>50021</v>
      </c>
      <c r="AW1405" s="8" t="s">
        <v>1480</v>
      </c>
      <c r="AX1405">
        <f t="shared" si="466"/>
        <v>5011950</v>
      </c>
      <c r="BC1405">
        <v>42.36</v>
      </c>
      <c r="BD1405">
        <v>3.33</v>
      </c>
      <c r="BE1405">
        <v>39.020000000000003</v>
      </c>
      <c r="BH1405" s="123">
        <f t="shared" si="468"/>
        <v>0.57299999999999995</v>
      </c>
      <c r="BI1405" s="123">
        <f t="shared" si="469"/>
        <v>0</v>
      </c>
      <c r="BJ1405">
        <f t="shared" si="470"/>
        <v>0</v>
      </c>
      <c r="BM1405" s="63">
        <v>10</v>
      </c>
      <c r="BN1405">
        <v>7</v>
      </c>
    </row>
    <row r="1406" spans="1:66" hidden="1" outlineLevel="1">
      <c r="A1406" t="s">
        <v>1207</v>
      </c>
      <c r="B1406" s="8" t="s">
        <v>2027</v>
      </c>
      <c r="C1406" s="1">
        <f t="shared" si="459"/>
        <v>673</v>
      </c>
      <c r="D1406" s="5">
        <f>IF(N1406&gt;0, RANK(N1406,(N1406:P1406,Q1406:AE1406)),0)</f>
        <v>1</v>
      </c>
      <c r="E1406" s="5">
        <f>IF(O1406&gt;0,RANK(O1406,(N1406:P1406,Q1406:AE1406)),0)</f>
        <v>2</v>
      </c>
      <c r="F1406" s="5">
        <f t="shared" si="460"/>
        <v>0</v>
      </c>
      <c r="G1406" s="1">
        <f t="shared" si="461"/>
        <v>131</v>
      </c>
      <c r="H1406" s="2">
        <f t="shared" si="471"/>
        <v>0.19465081723625557</v>
      </c>
      <c r="I1406" s="6"/>
      <c r="J1406" s="2">
        <f t="shared" si="462"/>
        <v>0.58246656760772664</v>
      </c>
      <c r="K1406" s="2">
        <f t="shared" si="463"/>
        <v>0.38781575037147104</v>
      </c>
      <c r="L1406" s="2">
        <f t="shared" si="464"/>
        <v>0</v>
      </c>
      <c r="M1406" s="2">
        <f t="shared" si="465"/>
        <v>2.9717682020802327E-2</v>
      </c>
      <c r="N1406" s="63">
        <v>392</v>
      </c>
      <c r="O1406" s="63">
        <v>261</v>
      </c>
      <c r="P1406" s="63"/>
      <c r="Q1406" s="63">
        <v>9</v>
      </c>
      <c r="R1406" s="63">
        <v>0</v>
      </c>
      <c r="S1406" s="63">
        <v>0</v>
      </c>
      <c r="T1406" s="63"/>
      <c r="U1406" s="63"/>
      <c r="V1406" s="63">
        <v>2</v>
      </c>
      <c r="W1406" s="63">
        <f t="shared" si="467"/>
        <v>4</v>
      </c>
      <c r="X1406" s="63">
        <v>5</v>
      </c>
      <c r="Y1406" s="63"/>
      <c r="Z1406" s="63">
        <v>0</v>
      </c>
      <c r="AA1406" s="63"/>
      <c r="AB1406" s="63"/>
      <c r="AN1406" t="str">
        <f t="shared" si="458"/>
        <v>Cavendish</v>
      </c>
      <c r="AO1406" t="s">
        <v>2295</v>
      </c>
      <c r="AP1406">
        <v>1</v>
      </c>
      <c r="AR1406" s="111">
        <v>50</v>
      </c>
      <c r="AS1406" s="113">
        <v>27</v>
      </c>
      <c r="AT1406" s="113">
        <v>30</v>
      </c>
      <c r="AU1406" s="117">
        <v>12250</v>
      </c>
      <c r="AV1406" s="117">
        <f t="shared" si="472"/>
        <v>50027</v>
      </c>
      <c r="AW1406" s="8" t="s">
        <v>1480</v>
      </c>
      <c r="AX1406">
        <f t="shared" si="466"/>
        <v>5012250</v>
      </c>
      <c r="BC1406">
        <v>39.69</v>
      </c>
      <c r="BD1406">
        <v>0.05</v>
      </c>
      <c r="BE1406">
        <v>39.64</v>
      </c>
      <c r="BH1406" s="123">
        <f t="shared" si="468"/>
        <v>0.58199999999999996</v>
      </c>
      <c r="BI1406" s="123">
        <f t="shared" si="469"/>
        <v>0</v>
      </c>
      <c r="BJ1406">
        <f t="shared" si="470"/>
        <v>0</v>
      </c>
      <c r="BM1406" s="63">
        <v>4</v>
      </c>
      <c r="BN1406">
        <v>2</v>
      </c>
    </row>
    <row r="1407" spans="1:66" hidden="1" outlineLevel="1">
      <c r="A1407" t="s">
        <v>2802</v>
      </c>
      <c r="B1407" s="8" t="s">
        <v>2027</v>
      </c>
      <c r="C1407" s="1">
        <f t="shared" si="459"/>
        <v>431</v>
      </c>
      <c r="D1407" s="5">
        <f>IF(N1407&gt;0, RANK(N1407,(N1407:P1407,Q1407:AE1407)),0)</f>
        <v>1</v>
      </c>
      <c r="E1407" s="5">
        <f>IF(O1407&gt;0,RANK(O1407,(N1407:P1407,Q1407:AE1407)),0)</f>
        <v>2</v>
      </c>
      <c r="F1407" s="5">
        <f t="shared" si="460"/>
        <v>0</v>
      </c>
      <c r="G1407" s="1">
        <f t="shared" si="461"/>
        <v>87</v>
      </c>
      <c r="H1407" s="2">
        <f t="shared" si="471"/>
        <v>0.20185614849187936</v>
      </c>
      <c r="I1407" s="6"/>
      <c r="J1407" s="2">
        <f t="shared" si="462"/>
        <v>0.59396751740139209</v>
      </c>
      <c r="K1407" s="2">
        <f t="shared" si="463"/>
        <v>0.39211136890951276</v>
      </c>
      <c r="L1407" s="2">
        <f t="shared" si="464"/>
        <v>0</v>
      </c>
      <c r="M1407" s="2">
        <f t="shared" si="465"/>
        <v>1.3921113689095155E-2</v>
      </c>
      <c r="N1407" s="63">
        <v>256</v>
      </c>
      <c r="O1407" s="63">
        <v>169</v>
      </c>
      <c r="P1407" s="63"/>
      <c r="Q1407" s="63">
        <v>4</v>
      </c>
      <c r="R1407" s="63">
        <v>0</v>
      </c>
      <c r="S1407" s="63">
        <v>0</v>
      </c>
      <c r="T1407" s="63"/>
      <c r="U1407" s="63"/>
      <c r="V1407" s="63">
        <v>1</v>
      </c>
      <c r="W1407" s="63">
        <f t="shared" si="467"/>
        <v>0</v>
      </c>
      <c r="X1407" s="63">
        <v>1</v>
      </c>
      <c r="Y1407" s="63"/>
      <c r="Z1407" s="63">
        <v>0</v>
      </c>
      <c r="AA1407" s="63"/>
      <c r="AB1407" s="63"/>
      <c r="AN1407" t="str">
        <f t="shared" si="458"/>
        <v>Charleston</v>
      </c>
      <c r="AO1407" t="s">
        <v>408</v>
      </c>
      <c r="AP1407">
        <v>1</v>
      </c>
      <c r="AR1407" s="111">
        <v>50</v>
      </c>
      <c r="AS1407" s="113">
        <v>19</v>
      </c>
      <c r="AT1407" s="113">
        <v>20</v>
      </c>
      <c r="AU1407" s="117">
        <v>13150</v>
      </c>
      <c r="AV1407" s="117">
        <f t="shared" si="472"/>
        <v>50019</v>
      </c>
      <c r="AW1407" s="8" t="s">
        <v>1480</v>
      </c>
      <c r="AX1407">
        <f t="shared" si="466"/>
        <v>5013150</v>
      </c>
      <c r="BC1407">
        <v>38.6</v>
      </c>
      <c r="BD1407">
        <v>1.1299999999999999</v>
      </c>
      <c r="BE1407">
        <v>37.479999999999997</v>
      </c>
      <c r="BH1407" s="123">
        <f t="shared" si="468"/>
        <v>0.59299999999999997</v>
      </c>
      <c r="BI1407" s="123">
        <f t="shared" si="469"/>
        <v>0</v>
      </c>
      <c r="BJ1407">
        <f t="shared" si="470"/>
        <v>0</v>
      </c>
      <c r="BM1407" s="63">
        <v>0</v>
      </c>
      <c r="BN1407">
        <v>0</v>
      </c>
    </row>
    <row r="1408" spans="1:66" hidden="1" outlineLevel="1">
      <c r="A1408" t="s">
        <v>1196</v>
      </c>
      <c r="B1408" s="8" t="s">
        <v>2027</v>
      </c>
      <c r="C1408" s="1">
        <f t="shared" si="459"/>
        <v>2402</v>
      </c>
      <c r="D1408" s="5">
        <f>IF(N1408&gt;0, RANK(N1408,(N1408:P1408,Q1408:AE1408)),0)</f>
        <v>1</v>
      </c>
      <c r="E1408" s="5">
        <f>IF(O1408&gt;0,RANK(O1408,(N1408:P1408,Q1408:AE1408)),0)</f>
        <v>2</v>
      </c>
      <c r="F1408" s="5">
        <f t="shared" si="460"/>
        <v>0</v>
      </c>
      <c r="G1408" s="1">
        <f t="shared" si="461"/>
        <v>1020</v>
      </c>
      <c r="H1408" s="2">
        <f t="shared" si="471"/>
        <v>0.42464612822647796</v>
      </c>
      <c r="I1408" s="6"/>
      <c r="J1408" s="2">
        <f t="shared" si="462"/>
        <v>0.69816819317235634</v>
      </c>
      <c r="K1408" s="2">
        <f t="shared" si="463"/>
        <v>0.27352206494587844</v>
      </c>
      <c r="L1408" s="2">
        <f t="shared" si="464"/>
        <v>0</v>
      </c>
      <c r="M1408" s="2">
        <f t="shared" si="465"/>
        <v>2.8309741881765216E-2</v>
      </c>
      <c r="N1408" s="63">
        <v>1677</v>
      </c>
      <c r="O1408" s="63">
        <v>657</v>
      </c>
      <c r="P1408" s="63"/>
      <c r="Q1408" s="63">
        <v>46</v>
      </c>
      <c r="R1408" s="63">
        <v>4</v>
      </c>
      <c r="S1408" s="63">
        <v>0</v>
      </c>
      <c r="T1408" s="63"/>
      <c r="U1408" s="63"/>
      <c r="V1408" s="63">
        <v>6</v>
      </c>
      <c r="W1408" s="63">
        <f t="shared" si="467"/>
        <v>6</v>
      </c>
      <c r="X1408" s="63">
        <v>6</v>
      </c>
      <c r="Y1408" s="63"/>
      <c r="Z1408" s="63">
        <v>0</v>
      </c>
      <c r="AA1408" s="63"/>
      <c r="AB1408" s="63"/>
      <c r="AN1408" t="str">
        <f t="shared" si="458"/>
        <v>Charlotte</v>
      </c>
      <c r="AO1408" t="s">
        <v>3206</v>
      </c>
      <c r="AP1408">
        <v>1</v>
      </c>
      <c r="AR1408" s="111">
        <v>50</v>
      </c>
      <c r="AS1408" s="113">
        <v>7</v>
      </c>
      <c r="AT1408" s="113">
        <v>20</v>
      </c>
      <c r="AU1408" s="117">
        <v>13300</v>
      </c>
      <c r="AV1408" s="117">
        <f t="shared" si="472"/>
        <v>50007</v>
      </c>
      <c r="AW1408" s="8" t="s">
        <v>1480</v>
      </c>
      <c r="AX1408">
        <f t="shared" si="466"/>
        <v>5013300</v>
      </c>
      <c r="BC1408">
        <v>50.44</v>
      </c>
      <c r="BD1408">
        <v>8.9600000000000009</v>
      </c>
      <c r="BE1408">
        <v>41.48</v>
      </c>
      <c r="BH1408" s="123">
        <f t="shared" si="468"/>
        <v>0.69799999999999995</v>
      </c>
      <c r="BI1408" s="123">
        <f t="shared" si="469"/>
        <v>0</v>
      </c>
      <c r="BJ1408">
        <f t="shared" si="470"/>
        <v>0</v>
      </c>
      <c r="BM1408" s="63">
        <v>10</v>
      </c>
      <c r="BN1408">
        <v>6</v>
      </c>
    </row>
    <row r="1409" spans="1:66" hidden="1" outlineLevel="1">
      <c r="A1409" t="s">
        <v>1014</v>
      </c>
      <c r="B1409" s="8" t="s">
        <v>2027</v>
      </c>
      <c r="C1409" s="1">
        <f t="shared" si="459"/>
        <v>623</v>
      </c>
      <c r="D1409" s="5">
        <f>IF(N1409&gt;0, RANK(N1409,(N1409:P1409,Q1409:AE1409)),0)</f>
        <v>1</v>
      </c>
      <c r="E1409" s="5">
        <f>IF(O1409&gt;0,RANK(O1409,(N1409:P1409,Q1409:AE1409)),0)</f>
        <v>2</v>
      </c>
      <c r="F1409" s="5">
        <f t="shared" si="460"/>
        <v>0</v>
      </c>
      <c r="G1409" s="1">
        <f t="shared" si="461"/>
        <v>52</v>
      </c>
      <c r="H1409" s="2">
        <f t="shared" si="471"/>
        <v>8.3467094703049763E-2</v>
      </c>
      <c r="I1409" s="6"/>
      <c r="J1409" s="2">
        <f t="shared" si="462"/>
        <v>0.5313001605136437</v>
      </c>
      <c r="K1409" s="2">
        <f t="shared" si="463"/>
        <v>0.4478330658105939</v>
      </c>
      <c r="L1409" s="2">
        <f t="shared" si="464"/>
        <v>0</v>
      </c>
      <c r="M1409" s="2">
        <f t="shared" si="465"/>
        <v>2.0866773675762396E-2</v>
      </c>
      <c r="N1409" s="63">
        <v>331</v>
      </c>
      <c r="O1409" s="63">
        <v>279</v>
      </c>
      <c r="P1409" s="63"/>
      <c r="Q1409" s="63">
        <v>8</v>
      </c>
      <c r="R1409" s="63">
        <v>0</v>
      </c>
      <c r="S1409" s="63">
        <v>0</v>
      </c>
      <c r="T1409" s="63"/>
      <c r="U1409" s="63"/>
      <c r="V1409" s="63">
        <v>1</v>
      </c>
      <c r="W1409" s="63">
        <f t="shared" si="467"/>
        <v>4</v>
      </c>
      <c r="X1409" s="63">
        <v>0</v>
      </c>
      <c r="Y1409" s="63"/>
      <c r="Z1409" s="63">
        <v>0</v>
      </c>
      <c r="AA1409" s="63"/>
      <c r="AB1409" s="63"/>
      <c r="AN1409" t="str">
        <f t="shared" si="458"/>
        <v>Chelsea</v>
      </c>
      <c r="AO1409" t="s">
        <v>2024</v>
      </c>
      <c r="AP1409">
        <v>1</v>
      </c>
      <c r="AR1409" s="111">
        <v>50</v>
      </c>
      <c r="AS1409" s="113">
        <v>17</v>
      </c>
      <c r="AT1409" s="113">
        <v>20</v>
      </c>
      <c r="AU1409" s="117">
        <v>13525</v>
      </c>
      <c r="AV1409" s="117">
        <f t="shared" si="472"/>
        <v>50017</v>
      </c>
      <c r="AW1409" s="8" t="s">
        <v>1480</v>
      </c>
      <c r="AX1409">
        <f t="shared" si="466"/>
        <v>5013525</v>
      </c>
      <c r="BC1409">
        <v>39.94</v>
      </c>
      <c r="BD1409">
        <v>0.02</v>
      </c>
      <c r="BE1409">
        <v>39.92</v>
      </c>
      <c r="BH1409" s="123">
        <f t="shared" si="468"/>
        <v>0.53100000000000003</v>
      </c>
      <c r="BI1409" s="123">
        <f t="shared" si="469"/>
        <v>0</v>
      </c>
      <c r="BJ1409">
        <f t="shared" si="470"/>
        <v>0</v>
      </c>
      <c r="BM1409" s="63">
        <v>4</v>
      </c>
      <c r="BN1409">
        <v>2</v>
      </c>
    </row>
    <row r="1410" spans="1:66" hidden="1" outlineLevel="1">
      <c r="A1410" t="s">
        <v>360</v>
      </c>
      <c r="B1410" s="8" t="s">
        <v>2027</v>
      </c>
      <c r="C1410" s="1">
        <f t="shared" si="459"/>
        <v>1492</v>
      </c>
      <c r="D1410" s="5">
        <f>IF(N1410&gt;0, RANK(N1410,(N1410:P1410,Q1410:AE1410)),0)</f>
        <v>1</v>
      </c>
      <c r="E1410" s="5">
        <f>IF(O1410&gt;0,RANK(O1410,(N1410:P1410,Q1410:AE1410)),0)</f>
        <v>2</v>
      </c>
      <c r="F1410" s="5">
        <f t="shared" si="460"/>
        <v>0</v>
      </c>
      <c r="G1410" s="1">
        <f t="shared" si="461"/>
        <v>482</v>
      </c>
      <c r="H1410" s="2">
        <f t="shared" si="471"/>
        <v>0.32305630026809651</v>
      </c>
      <c r="I1410" s="6"/>
      <c r="J1410" s="2">
        <f t="shared" si="462"/>
        <v>0.65080428954423597</v>
      </c>
      <c r="K1410" s="2">
        <f t="shared" si="463"/>
        <v>0.32774798927613941</v>
      </c>
      <c r="L1410" s="2">
        <f t="shared" si="464"/>
        <v>0</v>
      </c>
      <c r="M1410" s="2">
        <f t="shared" si="465"/>
        <v>2.1447721179624624E-2</v>
      </c>
      <c r="N1410" s="63">
        <v>971</v>
      </c>
      <c r="O1410" s="63">
        <v>489</v>
      </c>
      <c r="P1410" s="63"/>
      <c r="Q1410" s="63">
        <v>19</v>
      </c>
      <c r="R1410" s="63">
        <v>0</v>
      </c>
      <c r="S1410" s="63">
        <v>0</v>
      </c>
      <c r="T1410" s="63"/>
      <c r="U1410" s="63"/>
      <c r="V1410" s="63">
        <v>3</v>
      </c>
      <c r="W1410" s="63">
        <f t="shared" si="467"/>
        <v>6</v>
      </c>
      <c r="X1410" s="63">
        <v>4</v>
      </c>
      <c r="Y1410" s="63"/>
      <c r="Z1410" s="63">
        <v>0</v>
      </c>
      <c r="AA1410" s="63"/>
      <c r="AB1410" s="63"/>
      <c r="AN1410" t="str">
        <f t="shared" si="458"/>
        <v>Chester</v>
      </c>
      <c r="AO1410" t="s">
        <v>2295</v>
      </c>
      <c r="AP1410">
        <v>1</v>
      </c>
      <c r="AR1410" s="111">
        <v>50</v>
      </c>
      <c r="AS1410" s="113">
        <v>27</v>
      </c>
      <c r="AT1410" s="113">
        <v>35</v>
      </c>
      <c r="AU1410" s="117">
        <v>13675</v>
      </c>
      <c r="AV1410" s="117">
        <f t="shared" si="472"/>
        <v>50027</v>
      </c>
      <c r="AW1410" s="8" t="s">
        <v>1480</v>
      </c>
      <c r="AX1410">
        <f t="shared" si="466"/>
        <v>5013675</v>
      </c>
      <c r="BC1410">
        <v>55.94</v>
      </c>
      <c r="BD1410">
        <v>0.05</v>
      </c>
      <c r="BE1410">
        <v>55.89</v>
      </c>
      <c r="BH1410" s="123">
        <f t="shared" si="468"/>
        <v>0.65</v>
      </c>
      <c r="BI1410" s="123">
        <f t="shared" si="469"/>
        <v>0</v>
      </c>
      <c r="BJ1410">
        <f t="shared" si="470"/>
        <v>0</v>
      </c>
      <c r="BM1410" s="63">
        <v>6</v>
      </c>
      <c r="BN1410">
        <v>4</v>
      </c>
    </row>
    <row r="1411" spans="1:66" hidden="1" outlineLevel="1">
      <c r="A1411" t="s">
        <v>3206</v>
      </c>
      <c r="B1411" s="8" t="s">
        <v>2027</v>
      </c>
      <c r="C1411" s="1">
        <f t="shared" si="459"/>
        <v>716</v>
      </c>
      <c r="D1411" s="5">
        <f>IF(N1411&gt;0, RANK(N1411,(N1411:P1411,Q1411:AE1411)),0)</f>
        <v>1</v>
      </c>
      <c r="E1411" s="5">
        <f>IF(O1411&gt;0,RANK(O1411,(N1411:P1411,Q1411:AE1411)),0)</f>
        <v>2</v>
      </c>
      <c r="F1411" s="5">
        <f t="shared" si="460"/>
        <v>0</v>
      </c>
      <c r="G1411" s="1">
        <f t="shared" si="461"/>
        <v>124</v>
      </c>
      <c r="H1411" s="2">
        <f t="shared" si="471"/>
        <v>0.17318435754189945</v>
      </c>
      <c r="I1411" s="6"/>
      <c r="J1411" s="2">
        <f t="shared" si="462"/>
        <v>0.57541899441340782</v>
      </c>
      <c r="K1411" s="2">
        <f t="shared" si="463"/>
        <v>0.4022346368715084</v>
      </c>
      <c r="L1411" s="2">
        <f t="shared" si="464"/>
        <v>0</v>
      </c>
      <c r="M1411" s="2">
        <f t="shared" si="465"/>
        <v>2.2346368715083775E-2</v>
      </c>
      <c r="N1411" s="63">
        <v>412</v>
      </c>
      <c r="O1411" s="63">
        <v>288</v>
      </c>
      <c r="P1411" s="63"/>
      <c r="Q1411" s="63">
        <v>6</v>
      </c>
      <c r="R1411" s="63">
        <v>1</v>
      </c>
      <c r="S1411" s="63">
        <v>0</v>
      </c>
      <c r="T1411" s="63"/>
      <c r="U1411" s="63"/>
      <c r="V1411" s="63">
        <v>1</v>
      </c>
      <c r="W1411" s="63">
        <f t="shared" si="467"/>
        <v>4</v>
      </c>
      <c r="X1411" s="63">
        <v>4</v>
      </c>
      <c r="Y1411" s="63"/>
      <c r="Z1411" s="63">
        <v>0</v>
      </c>
      <c r="AA1411" s="63"/>
      <c r="AB1411" s="63"/>
      <c r="AN1411" t="str">
        <f t="shared" si="458"/>
        <v>Chittenden</v>
      </c>
      <c r="AO1411" t="s">
        <v>595</v>
      </c>
      <c r="AP1411">
        <v>1</v>
      </c>
      <c r="AR1411" s="111">
        <v>50</v>
      </c>
      <c r="AS1411" s="113">
        <v>21</v>
      </c>
      <c r="AT1411" s="113">
        <v>20</v>
      </c>
      <c r="AU1411" s="117">
        <v>14350</v>
      </c>
      <c r="AV1411" s="117">
        <f t="shared" si="472"/>
        <v>50021</v>
      </c>
      <c r="AW1411" s="8" t="s">
        <v>1480</v>
      </c>
      <c r="AX1411">
        <f t="shared" si="466"/>
        <v>5014350</v>
      </c>
      <c r="BC1411">
        <v>74.209999999999994</v>
      </c>
      <c r="BD1411">
        <v>1.2</v>
      </c>
      <c r="BE1411">
        <v>73.010000000000005</v>
      </c>
      <c r="BH1411" s="123">
        <f t="shared" si="468"/>
        <v>0.57499999999999996</v>
      </c>
      <c r="BI1411" s="123">
        <f t="shared" si="469"/>
        <v>0</v>
      </c>
      <c r="BJ1411">
        <f t="shared" si="470"/>
        <v>0</v>
      </c>
      <c r="BM1411" s="63">
        <v>5</v>
      </c>
      <c r="BN1411">
        <v>2</v>
      </c>
    </row>
    <row r="1412" spans="1:66" hidden="1" outlineLevel="1">
      <c r="A1412" t="s">
        <v>235</v>
      </c>
      <c r="B1412" s="8" t="s">
        <v>2027</v>
      </c>
      <c r="C1412" s="1">
        <f t="shared" si="459"/>
        <v>1231</v>
      </c>
      <c r="D1412" s="5">
        <f>IF(N1412&gt;0, RANK(N1412,(N1412:P1412,Q1412:AE1412)),0)</f>
        <v>1</v>
      </c>
      <c r="E1412" s="5">
        <f>IF(O1412&gt;0,RANK(O1412,(N1412:P1412,Q1412:AE1412)),0)</f>
        <v>2</v>
      </c>
      <c r="F1412" s="5">
        <f t="shared" si="460"/>
        <v>0</v>
      </c>
      <c r="G1412" s="1">
        <f t="shared" si="461"/>
        <v>90</v>
      </c>
      <c r="H1412" s="2">
        <f t="shared" si="471"/>
        <v>7.3111291632818848E-2</v>
      </c>
      <c r="I1412" s="6"/>
      <c r="J1412" s="2">
        <f t="shared" si="462"/>
        <v>0.52640129975629568</v>
      </c>
      <c r="K1412" s="2">
        <f t="shared" si="463"/>
        <v>0.45329000812347686</v>
      </c>
      <c r="L1412" s="2">
        <f t="shared" si="464"/>
        <v>0</v>
      </c>
      <c r="M1412" s="2">
        <f t="shared" si="465"/>
        <v>2.0308692120227456E-2</v>
      </c>
      <c r="N1412" s="63">
        <v>648</v>
      </c>
      <c r="O1412" s="63">
        <v>558</v>
      </c>
      <c r="P1412" s="63"/>
      <c r="Q1412" s="63">
        <v>12</v>
      </c>
      <c r="R1412" s="63">
        <v>1</v>
      </c>
      <c r="S1412" s="63">
        <v>0</v>
      </c>
      <c r="T1412" s="63"/>
      <c r="U1412" s="63"/>
      <c r="V1412" s="63">
        <v>2</v>
      </c>
      <c r="W1412" s="63">
        <f t="shared" si="467"/>
        <v>3</v>
      </c>
      <c r="X1412" s="63">
        <v>7</v>
      </c>
      <c r="Y1412" s="63"/>
      <c r="Z1412" s="63">
        <v>0</v>
      </c>
      <c r="AA1412" s="63"/>
      <c r="AB1412" s="63"/>
      <c r="AN1412" t="str">
        <f t="shared" si="458"/>
        <v>Clarendon</v>
      </c>
      <c r="AO1412" t="s">
        <v>595</v>
      </c>
      <c r="AP1412">
        <v>1</v>
      </c>
      <c r="AR1412" s="111">
        <v>50</v>
      </c>
      <c r="AS1412" s="113">
        <v>21</v>
      </c>
      <c r="AT1412" s="113">
        <v>25</v>
      </c>
      <c r="AU1412" s="117">
        <v>14500</v>
      </c>
      <c r="AV1412" s="117">
        <f t="shared" si="472"/>
        <v>50021</v>
      </c>
      <c r="AW1412" s="8" t="s">
        <v>1480</v>
      </c>
      <c r="AX1412">
        <f t="shared" si="466"/>
        <v>5014500</v>
      </c>
      <c r="BC1412">
        <v>31.56</v>
      </c>
      <c r="BD1412">
        <v>0</v>
      </c>
      <c r="BE1412">
        <v>31.56</v>
      </c>
      <c r="BH1412" s="123">
        <f t="shared" si="468"/>
        <v>0.52600000000000002</v>
      </c>
      <c r="BI1412" s="123">
        <f t="shared" si="469"/>
        <v>0</v>
      </c>
      <c r="BJ1412">
        <f t="shared" si="470"/>
        <v>0</v>
      </c>
      <c r="BM1412" s="63">
        <v>4</v>
      </c>
      <c r="BN1412">
        <v>2</v>
      </c>
    </row>
    <row r="1413" spans="1:66" hidden="1" outlineLevel="1">
      <c r="A1413" t="s">
        <v>2559</v>
      </c>
      <c r="B1413" s="8" t="s">
        <v>2027</v>
      </c>
      <c r="C1413" s="1">
        <f t="shared" si="459"/>
        <v>7331</v>
      </c>
      <c r="D1413" s="5">
        <f>IF(N1413&gt;0, RANK(N1413,(N1413:P1413,Q1413:AE1413)),0)</f>
        <v>1</v>
      </c>
      <c r="E1413" s="5">
        <f>IF(O1413&gt;0,RANK(O1413,(N1413:P1413,Q1413:AE1413)),0)</f>
        <v>2</v>
      </c>
      <c r="F1413" s="5">
        <f t="shared" si="460"/>
        <v>0</v>
      </c>
      <c r="G1413" s="1">
        <f t="shared" si="461"/>
        <v>2067</v>
      </c>
      <c r="H1413" s="2">
        <f t="shared" si="471"/>
        <v>0.28195334879279771</v>
      </c>
      <c r="I1413" s="6"/>
      <c r="J1413" s="2">
        <f t="shared" si="462"/>
        <v>0.62992770426954026</v>
      </c>
      <c r="K1413" s="2">
        <f t="shared" si="463"/>
        <v>0.3479743554767426</v>
      </c>
      <c r="L1413" s="2">
        <f t="shared" si="464"/>
        <v>0</v>
      </c>
      <c r="M1413" s="2">
        <f t="shared" si="465"/>
        <v>2.2097940253717141E-2</v>
      </c>
      <c r="N1413" s="63">
        <v>4618</v>
      </c>
      <c r="O1413" s="63">
        <v>2551</v>
      </c>
      <c r="P1413" s="63"/>
      <c r="Q1413" s="63">
        <v>93</v>
      </c>
      <c r="R1413" s="63">
        <v>11</v>
      </c>
      <c r="S1413" s="63">
        <v>0</v>
      </c>
      <c r="T1413" s="63"/>
      <c r="U1413" s="63"/>
      <c r="V1413" s="63">
        <v>8</v>
      </c>
      <c r="W1413" s="63">
        <f t="shared" si="467"/>
        <v>25</v>
      </c>
      <c r="X1413" s="63">
        <v>25</v>
      </c>
      <c r="Y1413" s="63"/>
      <c r="Z1413" s="63">
        <v>0</v>
      </c>
      <c r="AA1413" s="63"/>
      <c r="AB1413" s="63"/>
      <c r="AN1413" t="str">
        <f t="shared" si="458"/>
        <v>Colchester</v>
      </c>
      <c r="AO1413" t="s">
        <v>3206</v>
      </c>
      <c r="AP1413">
        <v>1</v>
      </c>
      <c r="AR1413" s="111">
        <v>50</v>
      </c>
      <c r="AS1413" s="113">
        <v>7</v>
      </c>
      <c r="AT1413" s="113">
        <v>25</v>
      </c>
      <c r="AU1413" s="117">
        <v>14875</v>
      </c>
      <c r="AV1413" s="117">
        <f t="shared" si="472"/>
        <v>50007</v>
      </c>
      <c r="AW1413" s="8" t="s">
        <v>1480</v>
      </c>
      <c r="AX1413">
        <f t="shared" si="466"/>
        <v>5014875</v>
      </c>
      <c r="BC1413">
        <v>58.63</v>
      </c>
      <c r="BD1413">
        <v>21.75</v>
      </c>
      <c r="BE1413">
        <v>36.880000000000003</v>
      </c>
      <c r="BH1413" s="123">
        <f t="shared" si="468"/>
        <v>0.629</v>
      </c>
      <c r="BI1413" s="123">
        <f t="shared" si="469"/>
        <v>0</v>
      </c>
      <c r="BJ1413">
        <f t="shared" si="470"/>
        <v>0</v>
      </c>
      <c r="BM1413" s="63">
        <v>36</v>
      </c>
      <c r="BN1413">
        <v>16</v>
      </c>
    </row>
    <row r="1414" spans="1:66" hidden="1" outlineLevel="1">
      <c r="A1414" t="s">
        <v>2710</v>
      </c>
      <c r="B1414" s="8" t="s">
        <v>2027</v>
      </c>
      <c r="C1414" s="1">
        <f t="shared" si="459"/>
        <v>514</v>
      </c>
      <c r="D1414" s="5">
        <f>IF(N1414&gt;0, RANK(N1414,(N1414:P1414,Q1414:AE1414)),0)</f>
        <v>1</v>
      </c>
      <c r="E1414" s="5">
        <f>IF(O1414&gt;0,RANK(O1414,(N1414:P1414,Q1414:AE1414)),0)</f>
        <v>2</v>
      </c>
      <c r="F1414" s="5">
        <f t="shared" si="460"/>
        <v>0</v>
      </c>
      <c r="G1414" s="1">
        <f t="shared" si="461"/>
        <v>53</v>
      </c>
      <c r="H1414" s="2">
        <f t="shared" si="471"/>
        <v>0.10311284046692606</v>
      </c>
      <c r="I1414" s="6"/>
      <c r="J1414" s="2">
        <f t="shared" si="462"/>
        <v>0.53501945525291827</v>
      </c>
      <c r="K1414" s="2">
        <f t="shared" si="463"/>
        <v>0.43190661478599224</v>
      </c>
      <c r="L1414" s="2">
        <f t="shared" si="464"/>
        <v>0</v>
      </c>
      <c r="M1414" s="2">
        <f t="shared" si="465"/>
        <v>3.3073929961089488E-2</v>
      </c>
      <c r="N1414" s="63">
        <v>275</v>
      </c>
      <c r="O1414" s="63">
        <v>222</v>
      </c>
      <c r="P1414" s="63"/>
      <c r="Q1414" s="63">
        <v>6</v>
      </c>
      <c r="R1414" s="63">
        <v>0</v>
      </c>
      <c r="S1414" s="63">
        <v>0</v>
      </c>
      <c r="T1414" s="63"/>
      <c r="U1414" s="63"/>
      <c r="V1414" s="63">
        <v>2</v>
      </c>
      <c r="W1414" s="63">
        <f t="shared" si="467"/>
        <v>5</v>
      </c>
      <c r="X1414" s="63">
        <v>4</v>
      </c>
      <c r="Y1414" s="63"/>
      <c r="Z1414" s="63">
        <v>0</v>
      </c>
      <c r="AA1414" s="63"/>
      <c r="AB1414" s="63"/>
      <c r="AN1414" t="str">
        <f t="shared" si="458"/>
        <v>Concord</v>
      </c>
      <c r="AO1414" t="s">
        <v>849</v>
      </c>
      <c r="AP1414">
        <v>1</v>
      </c>
      <c r="AR1414" s="111">
        <v>50</v>
      </c>
      <c r="AS1414" s="113">
        <v>9</v>
      </c>
      <c r="AT1414" s="113">
        <v>35</v>
      </c>
      <c r="AU1414" s="117">
        <v>15250</v>
      </c>
      <c r="AV1414" s="117">
        <f t="shared" si="472"/>
        <v>50009</v>
      </c>
      <c r="AW1414" s="8" t="s">
        <v>1480</v>
      </c>
      <c r="AX1414">
        <f t="shared" si="466"/>
        <v>5015250</v>
      </c>
      <c r="BC1414">
        <v>53.46</v>
      </c>
      <c r="BD1414">
        <v>2.0299999999999998</v>
      </c>
      <c r="BE1414">
        <v>51.44</v>
      </c>
      <c r="BH1414" s="123">
        <f t="shared" si="468"/>
        <v>0.53500000000000003</v>
      </c>
      <c r="BI1414" s="123">
        <f t="shared" si="469"/>
        <v>0</v>
      </c>
      <c r="BJ1414">
        <f t="shared" si="470"/>
        <v>0</v>
      </c>
      <c r="BM1414" s="63">
        <v>5</v>
      </c>
      <c r="BN1414">
        <v>5</v>
      </c>
    </row>
    <row r="1415" spans="1:66" hidden="1" outlineLevel="1">
      <c r="A1415" t="s">
        <v>2163</v>
      </c>
      <c r="B1415" s="8" t="s">
        <v>2027</v>
      </c>
      <c r="C1415" s="1">
        <f t="shared" si="459"/>
        <v>663</v>
      </c>
      <c r="D1415" s="5">
        <f>IF(N1415&gt;0, RANK(N1415,(N1415:P1415,Q1415:AE1415)),0)</f>
        <v>1</v>
      </c>
      <c r="E1415" s="5">
        <f>IF(O1415&gt;0,RANK(O1415,(N1415:P1415,Q1415:AE1415)),0)</f>
        <v>2</v>
      </c>
      <c r="F1415" s="5">
        <f t="shared" si="460"/>
        <v>0</v>
      </c>
      <c r="G1415" s="1">
        <f t="shared" si="461"/>
        <v>168</v>
      </c>
      <c r="H1415" s="2">
        <f t="shared" si="471"/>
        <v>0.25339366515837103</v>
      </c>
      <c r="I1415" s="6"/>
      <c r="J1415" s="2">
        <f t="shared" si="462"/>
        <v>0.61538461538461542</v>
      </c>
      <c r="K1415" s="2">
        <f t="shared" si="463"/>
        <v>0.36199095022624433</v>
      </c>
      <c r="L1415" s="2">
        <f t="shared" si="464"/>
        <v>0</v>
      </c>
      <c r="M1415" s="2">
        <f t="shared" si="465"/>
        <v>2.2624434389140247E-2</v>
      </c>
      <c r="N1415" s="63">
        <v>408</v>
      </c>
      <c r="O1415" s="63">
        <v>240</v>
      </c>
      <c r="P1415" s="63"/>
      <c r="Q1415" s="63">
        <v>6</v>
      </c>
      <c r="R1415" s="63">
        <v>1</v>
      </c>
      <c r="S1415" s="63">
        <v>0</v>
      </c>
      <c r="T1415" s="63"/>
      <c r="U1415" s="63"/>
      <c r="V1415" s="63">
        <v>3</v>
      </c>
      <c r="W1415" s="63">
        <f t="shared" si="467"/>
        <v>1</v>
      </c>
      <c r="X1415" s="63">
        <v>4</v>
      </c>
      <c r="Y1415" s="63"/>
      <c r="Z1415" s="63">
        <v>0</v>
      </c>
      <c r="AA1415" s="63"/>
      <c r="AB1415" s="63"/>
      <c r="AN1415" t="str">
        <f t="shared" si="458"/>
        <v>Corinth</v>
      </c>
      <c r="AO1415" t="s">
        <v>2024</v>
      </c>
      <c r="AP1415">
        <v>1</v>
      </c>
      <c r="AR1415" s="111">
        <v>50</v>
      </c>
      <c r="AS1415" s="113">
        <v>17</v>
      </c>
      <c r="AT1415" s="113">
        <v>25</v>
      </c>
      <c r="AU1415" s="117">
        <v>15700</v>
      </c>
      <c r="AV1415" s="117">
        <f t="shared" si="472"/>
        <v>50017</v>
      </c>
      <c r="AW1415" s="8" t="s">
        <v>1480</v>
      </c>
      <c r="AX1415">
        <f t="shared" si="466"/>
        <v>5015700</v>
      </c>
      <c r="BC1415">
        <v>48.55</v>
      </c>
      <c r="BD1415">
        <v>0.02</v>
      </c>
      <c r="BE1415">
        <v>48.54</v>
      </c>
      <c r="BH1415" s="123">
        <f t="shared" si="468"/>
        <v>0.61499999999999999</v>
      </c>
      <c r="BI1415" s="123">
        <f t="shared" si="469"/>
        <v>0</v>
      </c>
      <c r="BJ1415">
        <f t="shared" si="470"/>
        <v>0</v>
      </c>
      <c r="BM1415" s="63">
        <v>2</v>
      </c>
      <c r="BN1415">
        <v>0</v>
      </c>
    </row>
    <row r="1416" spans="1:66" hidden="1" outlineLevel="1">
      <c r="A1416" t="s">
        <v>3149</v>
      </c>
      <c r="B1416" s="8" t="s">
        <v>2027</v>
      </c>
      <c r="C1416" s="1">
        <f t="shared" si="459"/>
        <v>702</v>
      </c>
      <c r="D1416" s="5">
        <f>IF(N1416&gt;0, RANK(N1416,(N1416:P1416,Q1416:AE1416)),0)</f>
        <v>1</v>
      </c>
      <c r="E1416" s="5">
        <f>IF(O1416&gt;0,RANK(O1416,(N1416:P1416,Q1416:AE1416)),0)</f>
        <v>2</v>
      </c>
      <c r="F1416" s="5">
        <f t="shared" si="460"/>
        <v>0</v>
      </c>
      <c r="G1416" s="1">
        <f t="shared" si="461"/>
        <v>328</v>
      </c>
      <c r="H1416" s="2">
        <f t="shared" si="471"/>
        <v>0.46723646723646722</v>
      </c>
      <c r="I1416" s="6"/>
      <c r="J1416" s="2">
        <f t="shared" si="462"/>
        <v>0.72507122507122512</v>
      </c>
      <c r="K1416" s="2">
        <f t="shared" si="463"/>
        <v>0.25783475783475784</v>
      </c>
      <c r="L1416" s="2">
        <f t="shared" si="464"/>
        <v>0</v>
      </c>
      <c r="M1416" s="2">
        <f t="shared" si="465"/>
        <v>1.7094017094017033E-2</v>
      </c>
      <c r="N1416" s="63">
        <v>509</v>
      </c>
      <c r="O1416" s="63">
        <v>181</v>
      </c>
      <c r="P1416" s="63"/>
      <c r="Q1416" s="63">
        <v>4</v>
      </c>
      <c r="R1416" s="63">
        <v>0</v>
      </c>
      <c r="S1416" s="63">
        <v>0</v>
      </c>
      <c r="T1416" s="63"/>
      <c r="U1416" s="63"/>
      <c r="V1416" s="63">
        <v>0</v>
      </c>
      <c r="W1416" s="63">
        <f t="shared" si="467"/>
        <v>4</v>
      </c>
      <c r="X1416" s="63">
        <v>4</v>
      </c>
      <c r="Y1416" s="63"/>
      <c r="Z1416" s="63">
        <v>0</v>
      </c>
      <c r="AA1416" s="63"/>
      <c r="AB1416" s="63"/>
      <c r="AN1416" t="str">
        <f t="shared" si="458"/>
        <v>Cornwall</v>
      </c>
      <c r="AO1416" t="s">
        <v>1354</v>
      </c>
      <c r="AP1416">
        <v>1</v>
      </c>
      <c r="AR1416" s="111">
        <v>50</v>
      </c>
      <c r="AS1416" s="113">
        <v>1</v>
      </c>
      <c r="AT1416" s="113">
        <v>20</v>
      </c>
      <c r="AU1416" s="117">
        <v>16000</v>
      </c>
      <c r="AV1416" s="117">
        <f t="shared" si="472"/>
        <v>50001</v>
      </c>
      <c r="AW1416" s="8" t="s">
        <v>1480</v>
      </c>
      <c r="AX1416">
        <f t="shared" si="466"/>
        <v>5016000</v>
      </c>
      <c r="BC1416">
        <v>28.65</v>
      </c>
      <c r="BD1416">
        <v>0.02</v>
      </c>
      <c r="BE1416">
        <v>28.63</v>
      </c>
      <c r="BH1416" s="123">
        <f t="shared" si="468"/>
        <v>0.72499999999999998</v>
      </c>
      <c r="BI1416" s="123">
        <f t="shared" si="469"/>
        <v>0</v>
      </c>
      <c r="BJ1416">
        <f t="shared" si="470"/>
        <v>0</v>
      </c>
      <c r="BM1416" s="63">
        <v>4</v>
      </c>
      <c r="BN1416">
        <v>1</v>
      </c>
    </row>
    <row r="1417" spans="1:66" hidden="1" outlineLevel="1">
      <c r="A1417" t="s">
        <v>3223</v>
      </c>
      <c r="B1417" s="8" t="s">
        <v>2027</v>
      </c>
      <c r="C1417" s="1">
        <f t="shared" si="459"/>
        <v>490</v>
      </c>
      <c r="D1417" s="5">
        <f>IF(N1417&gt;0, RANK(N1417,(N1417:P1417,Q1417:AE1417)),0)</f>
        <v>1</v>
      </c>
      <c r="E1417" s="5">
        <f>IF(O1417&gt;0,RANK(O1417,(N1417:P1417,Q1417:AE1417)),0)</f>
        <v>2</v>
      </c>
      <c r="F1417" s="5">
        <f t="shared" si="460"/>
        <v>0</v>
      </c>
      <c r="G1417" s="1">
        <f t="shared" si="461"/>
        <v>114</v>
      </c>
      <c r="H1417" s="2">
        <f t="shared" si="471"/>
        <v>0.23265306122448978</v>
      </c>
      <c r="I1417" s="6"/>
      <c r="J1417" s="2">
        <f t="shared" si="462"/>
        <v>0.60612244897959189</v>
      </c>
      <c r="K1417" s="2">
        <f t="shared" si="463"/>
        <v>0.37346938775510202</v>
      </c>
      <c r="L1417" s="2">
        <f t="shared" si="464"/>
        <v>0</v>
      </c>
      <c r="M1417" s="2">
        <f t="shared" si="465"/>
        <v>2.040816326530609E-2</v>
      </c>
      <c r="N1417" s="63">
        <v>297</v>
      </c>
      <c r="O1417" s="63">
        <v>183</v>
      </c>
      <c r="P1417" s="63"/>
      <c r="Q1417" s="63">
        <v>3</v>
      </c>
      <c r="R1417" s="63">
        <v>0</v>
      </c>
      <c r="S1417" s="63">
        <v>0</v>
      </c>
      <c r="T1417" s="63"/>
      <c r="U1417" s="63"/>
      <c r="V1417" s="63">
        <v>0</v>
      </c>
      <c r="W1417" s="63">
        <f t="shared" si="467"/>
        <v>5</v>
      </c>
      <c r="X1417" s="63">
        <v>2</v>
      </c>
      <c r="Y1417" s="63"/>
      <c r="Z1417" s="63">
        <v>0</v>
      </c>
      <c r="AA1417" s="63"/>
      <c r="AB1417" s="63"/>
      <c r="AN1417" t="str">
        <f t="shared" si="458"/>
        <v>Coventry</v>
      </c>
      <c r="AO1417" t="s">
        <v>408</v>
      </c>
      <c r="AP1417">
        <v>1</v>
      </c>
      <c r="AR1417" s="111">
        <v>50</v>
      </c>
      <c r="AS1417" s="113">
        <v>19</v>
      </c>
      <c r="AT1417" s="113">
        <v>25</v>
      </c>
      <c r="AU1417" s="117">
        <v>16150</v>
      </c>
      <c r="AV1417" s="117">
        <f t="shared" si="472"/>
        <v>50019</v>
      </c>
      <c r="AW1417" s="8" t="s">
        <v>1480</v>
      </c>
      <c r="AX1417">
        <f t="shared" si="466"/>
        <v>5016150</v>
      </c>
      <c r="BC1417">
        <v>27.67</v>
      </c>
      <c r="BD1417">
        <v>0.22</v>
      </c>
      <c r="BE1417">
        <v>27.45</v>
      </c>
      <c r="BH1417" s="123">
        <f t="shared" si="468"/>
        <v>0.60599999999999998</v>
      </c>
      <c r="BI1417" s="123">
        <f t="shared" si="469"/>
        <v>0</v>
      </c>
      <c r="BJ1417">
        <f t="shared" si="470"/>
        <v>0</v>
      </c>
      <c r="BM1417" s="63">
        <v>5</v>
      </c>
      <c r="BN1417">
        <v>4</v>
      </c>
    </row>
    <row r="1418" spans="1:66" hidden="1" outlineLevel="1">
      <c r="A1418" t="s">
        <v>1804</v>
      </c>
      <c r="B1418" s="8" t="s">
        <v>2027</v>
      </c>
      <c r="C1418" s="1">
        <f t="shared" si="459"/>
        <v>627</v>
      </c>
      <c r="D1418" s="5">
        <f>IF(N1418&gt;0, RANK(N1418,(N1418:P1418,Q1418:AE1418)),0)</f>
        <v>1</v>
      </c>
      <c r="E1418" s="5">
        <f>IF(O1418&gt;0,RANK(O1418,(N1418:P1418,Q1418:AE1418)),0)</f>
        <v>2</v>
      </c>
      <c r="F1418" s="5">
        <f t="shared" si="460"/>
        <v>0</v>
      </c>
      <c r="G1418" s="1">
        <f t="shared" si="461"/>
        <v>284</v>
      </c>
      <c r="H1418" s="2">
        <f t="shared" si="471"/>
        <v>0.4529505582137161</v>
      </c>
      <c r="I1418" s="6"/>
      <c r="J1418" s="2">
        <f t="shared" si="462"/>
        <v>0.69377990430622005</v>
      </c>
      <c r="K1418" s="2">
        <f t="shared" si="463"/>
        <v>0.24082934609250398</v>
      </c>
      <c r="L1418" s="2">
        <f t="shared" si="464"/>
        <v>0</v>
      </c>
      <c r="M1418" s="2">
        <f t="shared" si="465"/>
        <v>6.5390749601275971E-2</v>
      </c>
      <c r="N1418" s="63">
        <v>435</v>
      </c>
      <c r="O1418" s="63">
        <v>151</v>
      </c>
      <c r="P1418" s="63"/>
      <c r="Q1418" s="63">
        <v>10</v>
      </c>
      <c r="R1418" s="63">
        <v>0</v>
      </c>
      <c r="S1418" s="63">
        <v>0</v>
      </c>
      <c r="T1418" s="63"/>
      <c r="U1418" s="63"/>
      <c r="V1418" s="63">
        <v>19</v>
      </c>
      <c r="W1418" s="63">
        <f t="shared" si="467"/>
        <v>8</v>
      </c>
      <c r="X1418" s="63">
        <v>4</v>
      </c>
      <c r="Y1418" s="63"/>
      <c r="Z1418" s="63">
        <v>0</v>
      </c>
      <c r="AA1418" s="63"/>
      <c r="AB1418" s="63"/>
      <c r="AN1418" t="str">
        <f t="shared" si="458"/>
        <v>Craftsbury</v>
      </c>
      <c r="AO1418" t="s">
        <v>408</v>
      </c>
      <c r="AP1418">
        <v>1</v>
      </c>
      <c r="AR1418" s="111">
        <v>50</v>
      </c>
      <c r="AS1418" s="113">
        <v>19</v>
      </c>
      <c r="AT1418" s="113">
        <v>30</v>
      </c>
      <c r="AU1418" s="117">
        <v>16300</v>
      </c>
      <c r="AV1418" s="117">
        <f t="shared" si="472"/>
        <v>50019</v>
      </c>
      <c r="AW1418" s="8" t="s">
        <v>1480</v>
      </c>
      <c r="AX1418">
        <f t="shared" si="466"/>
        <v>5016300</v>
      </c>
      <c r="BC1418">
        <v>39.72</v>
      </c>
      <c r="BD1418">
        <v>0.44</v>
      </c>
      <c r="BE1418">
        <v>39.28</v>
      </c>
      <c r="BH1418" s="123">
        <f t="shared" si="468"/>
        <v>0.69299999999999995</v>
      </c>
      <c r="BI1418" s="123">
        <f t="shared" si="469"/>
        <v>0</v>
      </c>
      <c r="BJ1418">
        <f t="shared" si="470"/>
        <v>0</v>
      </c>
      <c r="BM1418" s="63">
        <v>8</v>
      </c>
      <c r="BN1418">
        <v>7</v>
      </c>
    </row>
    <row r="1419" spans="1:66" hidden="1" outlineLevel="1">
      <c r="A1419" t="s">
        <v>1748</v>
      </c>
      <c r="B1419" s="8" t="s">
        <v>2027</v>
      </c>
      <c r="C1419" s="1">
        <f t="shared" si="459"/>
        <v>632</v>
      </c>
      <c r="D1419" s="5">
        <f>IF(N1419&gt;0, RANK(N1419,(N1419:P1419,Q1419:AE1419)),0)</f>
        <v>1</v>
      </c>
      <c r="E1419" s="5">
        <f>IF(O1419&gt;0,RANK(O1419,(N1419:P1419,Q1419:AE1419)),0)</f>
        <v>2</v>
      </c>
      <c r="F1419" s="5">
        <f t="shared" si="460"/>
        <v>0</v>
      </c>
      <c r="G1419" s="1">
        <f t="shared" si="461"/>
        <v>138</v>
      </c>
      <c r="H1419" s="2">
        <f t="shared" si="471"/>
        <v>0.21835443037974683</v>
      </c>
      <c r="I1419" s="6"/>
      <c r="J1419" s="2">
        <f t="shared" si="462"/>
        <v>0.59177215189873422</v>
      </c>
      <c r="K1419" s="2">
        <f t="shared" si="463"/>
        <v>0.37341772151898733</v>
      </c>
      <c r="L1419" s="2">
        <f t="shared" si="464"/>
        <v>0</v>
      </c>
      <c r="M1419" s="2">
        <f t="shared" si="465"/>
        <v>3.4810126582278444E-2</v>
      </c>
      <c r="N1419" s="63">
        <v>374</v>
      </c>
      <c r="O1419" s="63">
        <v>236</v>
      </c>
      <c r="P1419" s="63"/>
      <c r="Q1419" s="63">
        <v>12</v>
      </c>
      <c r="R1419" s="63">
        <v>1</v>
      </c>
      <c r="S1419" s="63">
        <v>0</v>
      </c>
      <c r="T1419" s="63"/>
      <c r="U1419" s="63"/>
      <c r="V1419" s="63">
        <v>0</v>
      </c>
      <c r="W1419" s="63">
        <f t="shared" si="467"/>
        <v>2</v>
      </c>
      <c r="X1419" s="63">
        <v>7</v>
      </c>
      <c r="Y1419" s="63"/>
      <c r="Z1419" s="63">
        <v>0</v>
      </c>
      <c r="AA1419" s="63"/>
      <c r="AB1419" s="63"/>
      <c r="AN1419" t="str">
        <f t="shared" si="458"/>
        <v>Danby</v>
      </c>
      <c r="AO1419" t="s">
        <v>595</v>
      </c>
      <c r="AP1419">
        <v>1</v>
      </c>
      <c r="AR1419" s="111">
        <v>50</v>
      </c>
      <c r="AS1419" s="113">
        <v>21</v>
      </c>
      <c r="AT1419" s="113">
        <v>30</v>
      </c>
      <c r="AU1419" s="117">
        <v>16825</v>
      </c>
      <c r="AV1419" s="117">
        <f t="shared" si="472"/>
        <v>50021</v>
      </c>
      <c r="AW1419" s="8" t="s">
        <v>1480</v>
      </c>
      <c r="AX1419">
        <f t="shared" si="466"/>
        <v>5016825</v>
      </c>
      <c r="BC1419">
        <v>41.53</v>
      </c>
      <c r="BD1419">
        <v>0.09</v>
      </c>
      <c r="BE1419">
        <v>41.44</v>
      </c>
      <c r="BH1419" s="123">
        <f t="shared" si="468"/>
        <v>0.59099999999999997</v>
      </c>
      <c r="BI1419" s="123">
        <f t="shared" si="469"/>
        <v>0</v>
      </c>
      <c r="BJ1419">
        <f t="shared" si="470"/>
        <v>0</v>
      </c>
      <c r="BM1419" s="63">
        <v>3</v>
      </c>
      <c r="BN1419">
        <v>2</v>
      </c>
    </row>
    <row r="1420" spans="1:66" hidden="1" outlineLevel="1">
      <c r="A1420" t="s">
        <v>868</v>
      </c>
      <c r="B1420" s="8" t="s">
        <v>2027</v>
      </c>
      <c r="C1420" s="1">
        <f t="shared" si="459"/>
        <v>1187</v>
      </c>
      <c r="D1420" s="5">
        <f>IF(N1420&gt;0, RANK(N1420,(N1420:P1420,Q1420:AE1420)),0)</f>
        <v>1</v>
      </c>
      <c r="E1420" s="5">
        <f>IF(O1420&gt;0,RANK(O1420,(N1420:P1420,Q1420:AE1420)),0)</f>
        <v>2</v>
      </c>
      <c r="F1420" s="5">
        <f t="shared" si="460"/>
        <v>0</v>
      </c>
      <c r="G1420" s="1">
        <f t="shared" si="461"/>
        <v>220</v>
      </c>
      <c r="H1420" s="2">
        <f t="shared" si="471"/>
        <v>0.18534119629317608</v>
      </c>
      <c r="I1420" s="6"/>
      <c r="J1420" s="2">
        <f t="shared" si="462"/>
        <v>0.58550968828980621</v>
      </c>
      <c r="K1420" s="2">
        <f t="shared" si="463"/>
        <v>0.40016849199663018</v>
      </c>
      <c r="L1420" s="2">
        <f t="shared" si="464"/>
        <v>0</v>
      </c>
      <c r="M1420" s="2">
        <f t="shared" si="465"/>
        <v>1.432181971356361E-2</v>
      </c>
      <c r="N1420" s="63">
        <v>695</v>
      </c>
      <c r="O1420" s="63">
        <v>475</v>
      </c>
      <c r="P1420" s="63"/>
      <c r="Q1420" s="63">
        <v>11</v>
      </c>
      <c r="R1420" s="63">
        <v>1</v>
      </c>
      <c r="S1420" s="63">
        <v>0</v>
      </c>
      <c r="T1420" s="63"/>
      <c r="U1420" s="63"/>
      <c r="V1420" s="63">
        <v>0</v>
      </c>
      <c r="W1420" s="63">
        <f t="shared" si="467"/>
        <v>3</v>
      </c>
      <c r="X1420" s="63">
        <v>2</v>
      </c>
      <c r="Y1420" s="63"/>
      <c r="Z1420" s="63">
        <v>0</v>
      </c>
      <c r="AA1420" s="63"/>
      <c r="AB1420" s="63"/>
      <c r="AN1420" t="str">
        <f t="shared" si="458"/>
        <v>Danville</v>
      </c>
      <c r="AO1420" t="s">
        <v>688</v>
      </c>
      <c r="AP1420">
        <v>1</v>
      </c>
      <c r="AR1420" s="111">
        <v>50</v>
      </c>
      <c r="AS1420" s="113">
        <v>5</v>
      </c>
      <c r="AT1420" s="113">
        <v>15</v>
      </c>
      <c r="AU1420" s="117">
        <v>17125</v>
      </c>
      <c r="AV1420" s="117">
        <f t="shared" si="472"/>
        <v>50005</v>
      </c>
      <c r="AW1420" s="8" t="s">
        <v>1480</v>
      </c>
      <c r="AX1420">
        <f t="shared" si="466"/>
        <v>5017125</v>
      </c>
      <c r="BC1420">
        <v>61.15</v>
      </c>
      <c r="BD1420">
        <v>0.28000000000000003</v>
      </c>
      <c r="BE1420">
        <v>60.88</v>
      </c>
      <c r="BH1420" s="123">
        <f t="shared" si="468"/>
        <v>0.58499999999999996</v>
      </c>
      <c r="BI1420" s="123">
        <f t="shared" si="469"/>
        <v>0</v>
      </c>
      <c r="BJ1420">
        <f t="shared" si="470"/>
        <v>0</v>
      </c>
      <c r="BM1420" s="63">
        <v>4</v>
      </c>
      <c r="BN1420">
        <v>1</v>
      </c>
    </row>
    <row r="1421" spans="1:66" hidden="1" outlineLevel="1">
      <c r="A1421" t="s">
        <v>3188</v>
      </c>
      <c r="B1421" s="8" t="s">
        <v>2027</v>
      </c>
      <c r="C1421" s="1">
        <f t="shared" si="459"/>
        <v>2120</v>
      </c>
      <c r="D1421" s="5">
        <f>IF(N1421&gt;0, RANK(N1421,(N1421:P1421,Q1421:AE1421)),0)</f>
        <v>1</v>
      </c>
      <c r="E1421" s="5">
        <f>IF(O1421&gt;0,RANK(O1421,(N1421:P1421,Q1421:AE1421)),0)</f>
        <v>2</v>
      </c>
      <c r="F1421" s="5">
        <f t="shared" si="460"/>
        <v>0</v>
      </c>
      <c r="G1421" s="1">
        <f t="shared" si="461"/>
        <v>386</v>
      </c>
      <c r="H1421" s="2">
        <f t="shared" si="471"/>
        <v>0.18207547169811319</v>
      </c>
      <c r="I1421" s="6"/>
      <c r="J1421" s="2">
        <f t="shared" si="462"/>
        <v>0.58207547169811324</v>
      </c>
      <c r="K1421" s="2">
        <f t="shared" si="463"/>
        <v>0.4</v>
      </c>
      <c r="L1421" s="2">
        <f t="shared" si="464"/>
        <v>0</v>
      </c>
      <c r="M1421" s="2">
        <f t="shared" si="465"/>
        <v>1.7924528301886733E-2</v>
      </c>
      <c r="N1421" s="63">
        <v>1234</v>
      </c>
      <c r="O1421" s="63">
        <v>848</v>
      </c>
      <c r="P1421" s="63"/>
      <c r="Q1421" s="63">
        <v>25</v>
      </c>
      <c r="R1421" s="63">
        <v>0</v>
      </c>
      <c r="S1421" s="63">
        <v>0</v>
      </c>
      <c r="T1421" s="63"/>
      <c r="U1421" s="63"/>
      <c r="V1421" s="63">
        <v>2</v>
      </c>
      <c r="W1421" s="63">
        <f t="shared" si="467"/>
        <v>8</v>
      </c>
      <c r="X1421" s="63">
        <v>3</v>
      </c>
      <c r="Y1421" s="63"/>
      <c r="Z1421" s="63">
        <v>0</v>
      </c>
      <c r="AA1421" s="63"/>
      <c r="AB1421" s="63"/>
      <c r="AN1421" t="str">
        <f t="shared" si="458"/>
        <v>Derby</v>
      </c>
      <c r="AO1421" t="s">
        <v>408</v>
      </c>
      <c r="AP1421">
        <v>1</v>
      </c>
      <c r="AR1421" s="111">
        <v>50</v>
      </c>
      <c r="AS1421" s="113">
        <v>19</v>
      </c>
      <c r="AT1421" s="113">
        <v>35</v>
      </c>
      <c r="AU1421" s="117">
        <v>17350</v>
      </c>
      <c r="AV1421" s="117">
        <f t="shared" si="472"/>
        <v>50019</v>
      </c>
      <c r="AW1421" s="8" t="s">
        <v>1480</v>
      </c>
      <c r="AX1421">
        <f t="shared" si="466"/>
        <v>5017350</v>
      </c>
      <c r="BC1421">
        <v>57.62</v>
      </c>
      <c r="BD1421">
        <v>7.99</v>
      </c>
      <c r="BE1421">
        <v>49.63</v>
      </c>
      <c r="BH1421" s="123">
        <f t="shared" si="468"/>
        <v>0.58199999999999996</v>
      </c>
      <c r="BI1421" s="123">
        <f t="shared" si="469"/>
        <v>0</v>
      </c>
      <c r="BJ1421">
        <f t="shared" si="470"/>
        <v>0</v>
      </c>
      <c r="BM1421" s="63">
        <v>8</v>
      </c>
      <c r="BN1421">
        <v>3</v>
      </c>
    </row>
    <row r="1422" spans="1:66" hidden="1" outlineLevel="1">
      <c r="A1422" t="s">
        <v>3187</v>
      </c>
      <c r="B1422" s="8" t="s">
        <v>2027</v>
      </c>
      <c r="C1422" s="1">
        <f t="shared" si="459"/>
        <v>1206</v>
      </c>
      <c r="D1422" s="5">
        <f>IF(N1422&gt;0, RANK(N1422,(N1422:P1422,Q1422:AE1422)),0)</f>
        <v>1</v>
      </c>
      <c r="E1422" s="5">
        <f>IF(O1422&gt;0,RANK(O1422,(N1422:P1422,Q1422:AE1422)),0)</f>
        <v>2</v>
      </c>
      <c r="F1422" s="5">
        <f t="shared" si="460"/>
        <v>0</v>
      </c>
      <c r="G1422" s="1">
        <f t="shared" si="461"/>
        <v>338</v>
      </c>
      <c r="H1422" s="2">
        <f t="shared" si="471"/>
        <v>0.28026533996683251</v>
      </c>
      <c r="I1422" s="6"/>
      <c r="J1422" s="2">
        <f t="shared" si="462"/>
        <v>0.63184079601990051</v>
      </c>
      <c r="K1422" s="2">
        <f t="shared" si="463"/>
        <v>0.351575456053068</v>
      </c>
      <c r="L1422" s="2">
        <f t="shared" si="464"/>
        <v>0</v>
      </c>
      <c r="M1422" s="2">
        <f t="shared" si="465"/>
        <v>1.6583747927031489E-2</v>
      </c>
      <c r="N1422" s="63">
        <v>762</v>
      </c>
      <c r="O1422" s="63">
        <v>424</v>
      </c>
      <c r="P1422" s="63"/>
      <c r="Q1422" s="63">
        <v>13</v>
      </c>
      <c r="R1422" s="63">
        <v>0</v>
      </c>
      <c r="S1422" s="63">
        <v>0</v>
      </c>
      <c r="T1422" s="63"/>
      <c r="U1422" s="63"/>
      <c r="V1422" s="63">
        <v>3</v>
      </c>
      <c r="W1422" s="63">
        <f t="shared" si="467"/>
        <v>1</v>
      </c>
      <c r="X1422" s="63">
        <v>3</v>
      </c>
      <c r="Y1422" s="63"/>
      <c r="Z1422" s="63">
        <v>0</v>
      </c>
      <c r="AA1422" s="63"/>
      <c r="AB1422" s="63"/>
      <c r="AN1422" t="str">
        <f t="shared" si="458"/>
        <v>Dorset</v>
      </c>
      <c r="AO1422" t="s">
        <v>959</v>
      </c>
      <c r="AP1422">
        <v>1</v>
      </c>
      <c r="AR1422" s="111">
        <v>50</v>
      </c>
      <c r="AS1422" s="113">
        <v>3</v>
      </c>
      <c r="AT1422" s="113">
        <v>15</v>
      </c>
      <c r="AU1422" s="117">
        <v>17725</v>
      </c>
      <c r="AV1422" s="117">
        <f t="shared" si="472"/>
        <v>50003</v>
      </c>
      <c r="AW1422" s="8" t="s">
        <v>1480</v>
      </c>
      <c r="AX1422">
        <f t="shared" si="466"/>
        <v>5017725</v>
      </c>
      <c r="BC1422">
        <v>47.85</v>
      </c>
      <c r="BD1422">
        <v>0.04</v>
      </c>
      <c r="BE1422">
        <v>47.82</v>
      </c>
      <c r="BH1422" s="123">
        <f t="shared" si="468"/>
        <v>0.63100000000000001</v>
      </c>
      <c r="BI1422" s="123">
        <f t="shared" si="469"/>
        <v>0</v>
      </c>
      <c r="BJ1422">
        <f t="shared" si="470"/>
        <v>0</v>
      </c>
      <c r="BM1422" s="63">
        <v>1</v>
      </c>
      <c r="BN1422">
        <v>1</v>
      </c>
    </row>
    <row r="1423" spans="1:66" hidden="1" outlineLevel="1">
      <c r="A1423" t="s">
        <v>3110</v>
      </c>
      <c r="B1423" s="8" t="s">
        <v>2027</v>
      </c>
      <c r="C1423" s="1">
        <f t="shared" si="459"/>
        <v>751</v>
      </c>
      <c r="D1423" s="5">
        <f>IF(N1423&gt;0, RANK(N1423,(N1423:P1423,Q1423:AE1423)),0)</f>
        <v>1</v>
      </c>
      <c r="E1423" s="5">
        <f>IF(O1423&gt;0,RANK(O1423,(N1423:P1423,Q1423:AE1423)),0)</f>
        <v>2</v>
      </c>
      <c r="F1423" s="5">
        <f t="shared" si="460"/>
        <v>0</v>
      </c>
      <c r="G1423" s="1">
        <f t="shared" si="461"/>
        <v>134</v>
      </c>
      <c r="H1423" s="2">
        <f t="shared" si="471"/>
        <v>0.17842876165113183</v>
      </c>
      <c r="I1423" s="6"/>
      <c r="J1423" s="2">
        <f t="shared" si="462"/>
        <v>0.5765645805592543</v>
      </c>
      <c r="K1423" s="2">
        <f t="shared" si="463"/>
        <v>0.3981358189081225</v>
      </c>
      <c r="L1423" s="2">
        <f t="shared" si="464"/>
        <v>0</v>
      </c>
      <c r="M1423" s="2">
        <f t="shared" si="465"/>
        <v>2.5299600532623201E-2</v>
      </c>
      <c r="N1423" s="63">
        <v>433</v>
      </c>
      <c r="O1423" s="63">
        <v>299</v>
      </c>
      <c r="P1423" s="63"/>
      <c r="Q1423" s="63">
        <v>15</v>
      </c>
      <c r="R1423" s="63">
        <v>0</v>
      </c>
      <c r="S1423" s="63">
        <v>0</v>
      </c>
      <c r="T1423" s="63"/>
      <c r="U1423" s="63"/>
      <c r="V1423" s="63">
        <v>1</v>
      </c>
      <c r="W1423" s="63">
        <f t="shared" si="467"/>
        <v>1</v>
      </c>
      <c r="X1423" s="63">
        <v>2</v>
      </c>
      <c r="Y1423" s="63"/>
      <c r="Z1423" s="63">
        <v>0</v>
      </c>
      <c r="AA1423" s="63"/>
      <c r="AB1423" s="63"/>
      <c r="AN1423" t="str">
        <f t="shared" si="458"/>
        <v>Dover</v>
      </c>
      <c r="AO1423" t="s">
        <v>2140</v>
      </c>
      <c r="AP1423">
        <v>1</v>
      </c>
      <c r="AR1423" s="111">
        <v>50</v>
      </c>
      <c r="AS1423" s="113">
        <v>25</v>
      </c>
      <c r="AT1423" s="113">
        <v>20</v>
      </c>
      <c r="AU1423" s="117">
        <v>17875</v>
      </c>
      <c r="AV1423" s="117">
        <f t="shared" si="472"/>
        <v>50025</v>
      </c>
      <c r="AW1423" s="8" t="s">
        <v>1480</v>
      </c>
      <c r="AX1423">
        <f t="shared" si="466"/>
        <v>5017875</v>
      </c>
      <c r="BC1423">
        <v>35.299999999999997</v>
      </c>
      <c r="BD1423">
        <v>0</v>
      </c>
      <c r="BE1423">
        <v>35.299999999999997</v>
      </c>
      <c r="BH1423" s="123">
        <f t="shared" si="468"/>
        <v>0.57599999999999996</v>
      </c>
      <c r="BI1423" s="123">
        <f t="shared" si="469"/>
        <v>0</v>
      </c>
      <c r="BJ1423">
        <f t="shared" si="470"/>
        <v>0</v>
      </c>
      <c r="BM1423" s="63">
        <v>1</v>
      </c>
      <c r="BN1423">
        <v>1</v>
      </c>
    </row>
    <row r="1424" spans="1:66" hidden="1" outlineLevel="1">
      <c r="A1424" t="s">
        <v>2432</v>
      </c>
      <c r="B1424" s="8" t="s">
        <v>2027</v>
      </c>
      <c r="C1424" s="1">
        <f t="shared" si="459"/>
        <v>1167</v>
      </c>
      <c r="D1424" s="5">
        <f>IF(N1424&gt;0, RANK(N1424,(N1424:P1424,Q1424:AE1424)),0)</f>
        <v>1</v>
      </c>
      <c r="E1424" s="5">
        <f>IF(O1424&gt;0,RANK(O1424,(N1424:P1424,Q1424:AE1424)),0)</f>
        <v>2</v>
      </c>
      <c r="F1424" s="5">
        <f t="shared" si="460"/>
        <v>0</v>
      </c>
      <c r="G1424" s="1">
        <f t="shared" si="461"/>
        <v>663</v>
      </c>
      <c r="H1424" s="2">
        <f t="shared" si="471"/>
        <v>0.56812339331619532</v>
      </c>
      <c r="I1424" s="6"/>
      <c r="J1424" s="2">
        <f t="shared" si="462"/>
        <v>0.76863753213367614</v>
      </c>
      <c r="K1424" s="2">
        <f t="shared" si="463"/>
        <v>0.20051413881748073</v>
      </c>
      <c r="L1424" s="2">
        <f t="shared" si="464"/>
        <v>0</v>
      </c>
      <c r="M1424" s="2">
        <f t="shared" si="465"/>
        <v>3.0848329048843132E-2</v>
      </c>
      <c r="N1424" s="63">
        <v>897</v>
      </c>
      <c r="O1424" s="63">
        <v>234</v>
      </c>
      <c r="P1424" s="63"/>
      <c r="Q1424" s="63">
        <v>15</v>
      </c>
      <c r="R1424" s="63">
        <v>3</v>
      </c>
      <c r="S1424" s="63">
        <v>0</v>
      </c>
      <c r="T1424" s="63"/>
      <c r="U1424" s="63"/>
      <c r="V1424" s="63">
        <v>4</v>
      </c>
      <c r="W1424" s="63">
        <f t="shared" si="467"/>
        <v>10</v>
      </c>
      <c r="X1424" s="63">
        <v>4</v>
      </c>
      <c r="Y1424" s="63"/>
      <c r="Z1424" s="63">
        <v>0</v>
      </c>
      <c r="AA1424" s="63"/>
      <c r="AB1424" s="63"/>
      <c r="AN1424" t="str">
        <f t="shared" si="458"/>
        <v>Dummerston</v>
      </c>
      <c r="AO1424" t="s">
        <v>2140</v>
      </c>
      <c r="AP1424">
        <v>1</v>
      </c>
      <c r="AR1424" s="111">
        <v>50</v>
      </c>
      <c r="AS1424" s="113">
        <v>25</v>
      </c>
      <c r="AT1424" s="113">
        <v>25</v>
      </c>
      <c r="AU1424" s="117">
        <v>18325</v>
      </c>
      <c r="AV1424" s="117">
        <f t="shared" si="472"/>
        <v>50025</v>
      </c>
      <c r="AW1424" s="8" t="s">
        <v>1480</v>
      </c>
      <c r="AX1424">
        <f t="shared" si="466"/>
        <v>5018325</v>
      </c>
      <c r="BC1424">
        <v>30.8</v>
      </c>
      <c r="BD1424">
        <v>0.22</v>
      </c>
      <c r="BE1424">
        <v>30.58</v>
      </c>
      <c r="BH1424" s="123">
        <f t="shared" si="468"/>
        <v>0.76800000000000002</v>
      </c>
      <c r="BI1424" s="123">
        <f t="shared" si="469"/>
        <v>0</v>
      </c>
      <c r="BJ1424">
        <f t="shared" si="470"/>
        <v>0</v>
      </c>
      <c r="BM1424" s="63">
        <v>13</v>
      </c>
      <c r="BN1424">
        <v>5</v>
      </c>
    </row>
    <row r="1425" spans="1:66" hidden="1" outlineLevel="1">
      <c r="A1425" t="s">
        <v>3006</v>
      </c>
      <c r="B1425" s="8" t="s">
        <v>2027</v>
      </c>
      <c r="C1425" s="1">
        <f t="shared" si="459"/>
        <v>701</v>
      </c>
      <c r="D1425" s="5">
        <f>IF(N1425&gt;0, RANK(N1425,(N1425:P1425,Q1425:AE1425)),0)</f>
        <v>1</v>
      </c>
      <c r="E1425" s="5">
        <f>IF(O1425&gt;0,RANK(O1425,(N1425:P1425,Q1425:AE1425)),0)</f>
        <v>2</v>
      </c>
      <c r="F1425" s="5">
        <f t="shared" si="460"/>
        <v>0</v>
      </c>
      <c r="G1425" s="1">
        <f t="shared" si="461"/>
        <v>321</v>
      </c>
      <c r="H1425" s="2">
        <f t="shared" si="471"/>
        <v>0.45791726105563479</v>
      </c>
      <c r="I1425" s="6"/>
      <c r="J1425" s="2">
        <f t="shared" si="462"/>
        <v>0.72039942938659063</v>
      </c>
      <c r="K1425" s="2">
        <f t="shared" si="463"/>
        <v>0.26248216833095578</v>
      </c>
      <c r="L1425" s="2">
        <f t="shared" si="464"/>
        <v>0</v>
      </c>
      <c r="M1425" s="2">
        <f t="shared" si="465"/>
        <v>1.7118402282453593E-2</v>
      </c>
      <c r="N1425" s="63">
        <v>505</v>
      </c>
      <c r="O1425" s="63">
        <v>184</v>
      </c>
      <c r="P1425" s="63"/>
      <c r="Q1425" s="63">
        <v>3</v>
      </c>
      <c r="R1425" s="63">
        <v>1</v>
      </c>
      <c r="S1425" s="63">
        <v>0</v>
      </c>
      <c r="T1425" s="63"/>
      <c r="U1425" s="63"/>
      <c r="V1425" s="63">
        <v>1</v>
      </c>
      <c r="W1425" s="63">
        <f t="shared" si="467"/>
        <v>4</v>
      </c>
      <c r="X1425" s="63">
        <v>3</v>
      </c>
      <c r="Y1425" s="63"/>
      <c r="Z1425" s="63">
        <v>0</v>
      </c>
      <c r="AA1425" s="63"/>
      <c r="AB1425" s="63"/>
      <c r="AN1425" t="str">
        <f t="shared" si="458"/>
        <v>Duxbury</v>
      </c>
      <c r="AO1425" t="s">
        <v>699</v>
      </c>
      <c r="AP1425">
        <v>1</v>
      </c>
      <c r="AR1425" s="111">
        <v>50</v>
      </c>
      <c r="AS1425" s="113">
        <v>23</v>
      </c>
      <c r="AT1425" s="113">
        <v>30</v>
      </c>
      <c r="AU1425" s="117">
        <v>18550</v>
      </c>
      <c r="AV1425" s="117">
        <f t="shared" si="472"/>
        <v>50023</v>
      </c>
      <c r="AW1425" s="8" t="s">
        <v>1480</v>
      </c>
      <c r="AX1425">
        <f t="shared" si="466"/>
        <v>5018550</v>
      </c>
      <c r="BC1425">
        <v>43.08</v>
      </c>
      <c r="BD1425">
        <v>0.16</v>
      </c>
      <c r="BE1425">
        <v>42.92</v>
      </c>
      <c r="BH1425" s="123">
        <f t="shared" si="468"/>
        <v>0.72</v>
      </c>
      <c r="BI1425" s="123">
        <f t="shared" si="469"/>
        <v>0</v>
      </c>
      <c r="BJ1425">
        <f t="shared" si="470"/>
        <v>0</v>
      </c>
      <c r="BM1425" s="63">
        <v>5</v>
      </c>
      <c r="BN1425">
        <v>3</v>
      </c>
    </row>
    <row r="1426" spans="1:66" hidden="1" outlineLevel="1">
      <c r="A1426" t="s">
        <v>1322</v>
      </c>
      <c r="B1426" s="8" t="s">
        <v>2027</v>
      </c>
      <c r="C1426" s="1">
        <f t="shared" si="459"/>
        <v>131</v>
      </c>
      <c r="D1426" s="5">
        <f>IF(N1426&gt;0, RANK(N1426,(N1426:P1426,Q1426:AE1426)),0)</f>
        <v>1</v>
      </c>
      <c r="E1426" s="5">
        <f>IF(O1426&gt;0,RANK(O1426,(N1426:P1426,Q1426:AE1426)),0)</f>
        <v>2</v>
      </c>
      <c r="F1426" s="5">
        <f t="shared" si="460"/>
        <v>0</v>
      </c>
      <c r="G1426" s="1">
        <f t="shared" si="461"/>
        <v>17</v>
      </c>
      <c r="H1426" s="2">
        <f t="shared" si="471"/>
        <v>0.12977099236641221</v>
      </c>
      <c r="I1426" s="6"/>
      <c r="J1426" s="2">
        <f t="shared" si="462"/>
        <v>0.51908396946564883</v>
      </c>
      <c r="K1426" s="2">
        <f t="shared" si="463"/>
        <v>0.38931297709923662</v>
      </c>
      <c r="L1426" s="2">
        <f t="shared" si="464"/>
        <v>0</v>
      </c>
      <c r="M1426" s="2">
        <f t="shared" si="465"/>
        <v>9.1603053435114545E-2</v>
      </c>
      <c r="N1426" s="63">
        <v>68</v>
      </c>
      <c r="O1426" s="63">
        <v>51</v>
      </c>
      <c r="P1426" s="63"/>
      <c r="Q1426" s="63">
        <v>1</v>
      </c>
      <c r="R1426" s="63">
        <v>1</v>
      </c>
      <c r="S1426" s="63">
        <v>0</v>
      </c>
      <c r="T1426" s="63"/>
      <c r="U1426" s="63"/>
      <c r="V1426" s="63">
        <v>1</v>
      </c>
      <c r="W1426" s="63">
        <f t="shared" si="467"/>
        <v>8</v>
      </c>
      <c r="X1426" s="63">
        <v>1</v>
      </c>
      <c r="Y1426" s="63"/>
      <c r="Z1426" s="63">
        <v>0</v>
      </c>
      <c r="AA1426" s="63"/>
      <c r="AB1426" s="63"/>
      <c r="AN1426" t="str">
        <f t="shared" si="458"/>
        <v>East Haven</v>
      </c>
      <c r="AO1426" t="s">
        <v>849</v>
      </c>
      <c r="AP1426">
        <v>1</v>
      </c>
      <c r="AR1426" s="111">
        <v>50</v>
      </c>
      <c r="AS1426" s="113">
        <v>9</v>
      </c>
      <c r="AT1426" s="113">
        <v>40</v>
      </c>
      <c r="AU1426" s="117">
        <v>21250</v>
      </c>
      <c r="AV1426" s="117">
        <f t="shared" si="472"/>
        <v>50009</v>
      </c>
      <c r="AW1426" s="8" t="s">
        <v>1480</v>
      </c>
      <c r="AX1426">
        <f t="shared" si="466"/>
        <v>5021250</v>
      </c>
      <c r="BC1426">
        <v>37.409999999999997</v>
      </c>
      <c r="BD1426">
        <v>0</v>
      </c>
      <c r="BE1426">
        <v>37.409999999999997</v>
      </c>
      <c r="BH1426" s="123">
        <f t="shared" si="468"/>
        <v>0.51900000000000002</v>
      </c>
      <c r="BI1426" s="123">
        <f t="shared" si="469"/>
        <v>0</v>
      </c>
      <c r="BJ1426">
        <f t="shared" si="470"/>
        <v>0</v>
      </c>
      <c r="BM1426" s="63">
        <v>9</v>
      </c>
      <c r="BN1426">
        <v>5</v>
      </c>
    </row>
    <row r="1427" spans="1:66" hidden="1" outlineLevel="1">
      <c r="A1427" t="s">
        <v>3125</v>
      </c>
      <c r="B1427" s="8" t="s">
        <v>2027</v>
      </c>
      <c r="C1427" s="1">
        <f t="shared" si="459"/>
        <v>1595</v>
      </c>
      <c r="D1427" s="5">
        <f>IF(N1427&gt;0, RANK(N1427,(N1427:P1427,Q1427:AE1427)),0)</f>
        <v>1</v>
      </c>
      <c r="E1427" s="5">
        <f>IF(O1427&gt;0,RANK(O1427,(N1427:P1427,Q1427:AE1427)),0)</f>
        <v>2</v>
      </c>
      <c r="F1427" s="5">
        <f t="shared" si="460"/>
        <v>0</v>
      </c>
      <c r="G1427" s="1">
        <f t="shared" si="461"/>
        <v>749</v>
      </c>
      <c r="H1427" s="2">
        <f t="shared" si="471"/>
        <v>0.46959247648902819</v>
      </c>
      <c r="I1427" s="6"/>
      <c r="J1427" s="2">
        <f t="shared" si="462"/>
        <v>0.72163009404388712</v>
      </c>
      <c r="K1427" s="2">
        <f t="shared" si="463"/>
        <v>0.25203761755485893</v>
      </c>
      <c r="L1427" s="2">
        <f t="shared" si="464"/>
        <v>0</v>
      </c>
      <c r="M1427" s="2">
        <f t="shared" si="465"/>
        <v>2.6332288401253956E-2</v>
      </c>
      <c r="N1427" s="63">
        <v>1151</v>
      </c>
      <c r="O1427" s="63">
        <v>402</v>
      </c>
      <c r="P1427" s="63"/>
      <c r="Q1427" s="63">
        <v>14</v>
      </c>
      <c r="R1427" s="63">
        <v>7</v>
      </c>
      <c r="S1427" s="63">
        <v>1</v>
      </c>
      <c r="T1427" s="63"/>
      <c r="U1427" s="63"/>
      <c r="V1427" s="63">
        <v>4</v>
      </c>
      <c r="W1427" s="63">
        <f t="shared" si="467"/>
        <v>8</v>
      </c>
      <c r="X1427" s="63">
        <v>8</v>
      </c>
      <c r="Y1427" s="63"/>
      <c r="Z1427" s="63">
        <v>0</v>
      </c>
      <c r="AA1427" s="63"/>
      <c r="AB1427" s="63"/>
      <c r="AN1427" t="str">
        <f t="shared" ref="AN1427:AN1490" si="473">A1427</f>
        <v>East Montpelier</v>
      </c>
      <c r="AO1427" t="s">
        <v>699</v>
      </c>
      <c r="AP1427">
        <v>1</v>
      </c>
      <c r="AR1427" s="111">
        <v>50</v>
      </c>
      <c r="AS1427" s="113">
        <v>23</v>
      </c>
      <c r="AT1427" s="113">
        <v>35</v>
      </c>
      <c r="AU1427" s="117">
        <v>21925</v>
      </c>
      <c r="AV1427" s="117">
        <f t="shared" si="472"/>
        <v>50023</v>
      </c>
      <c r="AW1427" s="8" t="s">
        <v>1480</v>
      </c>
      <c r="AX1427">
        <f t="shared" si="466"/>
        <v>5021925</v>
      </c>
      <c r="BC1427">
        <v>32.1</v>
      </c>
      <c r="BD1427">
        <v>0.11</v>
      </c>
      <c r="BE1427">
        <v>31.99</v>
      </c>
      <c r="BH1427" s="123">
        <f t="shared" si="468"/>
        <v>0.72099999999999997</v>
      </c>
      <c r="BI1427" s="123">
        <f t="shared" si="469"/>
        <v>0</v>
      </c>
      <c r="BJ1427">
        <f t="shared" si="470"/>
        <v>0</v>
      </c>
      <c r="BM1427" s="63">
        <v>16</v>
      </c>
      <c r="BN1427">
        <v>5</v>
      </c>
    </row>
    <row r="1428" spans="1:66" hidden="1" outlineLevel="1">
      <c r="A1428" t="s">
        <v>3169</v>
      </c>
      <c r="B1428" s="8" t="s">
        <v>2027</v>
      </c>
      <c r="C1428" s="1">
        <f t="shared" si="459"/>
        <v>480</v>
      </c>
      <c r="D1428" s="5">
        <f>IF(N1428&gt;0, RANK(N1428,(N1428:P1428,Q1428:AE1428)),0)</f>
        <v>1</v>
      </c>
      <c r="E1428" s="5">
        <f>IF(O1428&gt;0,RANK(O1428,(N1428:P1428,Q1428:AE1428)),0)</f>
        <v>2</v>
      </c>
      <c r="F1428" s="5">
        <f t="shared" si="460"/>
        <v>0</v>
      </c>
      <c r="G1428" s="1">
        <f t="shared" si="461"/>
        <v>174</v>
      </c>
      <c r="H1428" s="2">
        <f t="shared" si="471"/>
        <v>0.36249999999999999</v>
      </c>
      <c r="I1428" s="6"/>
      <c r="J1428" s="2">
        <f t="shared" si="462"/>
        <v>0.66666666666666663</v>
      </c>
      <c r="K1428" s="2">
        <f t="shared" si="463"/>
        <v>0.30416666666666664</v>
      </c>
      <c r="L1428" s="2">
        <f t="shared" si="464"/>
        <v>0</v>
      </c>
      <c r="M1428" s="2">
        <f t="shared" si="465"/>
        <v>2.916666666666673E-2</v>
      </c>
      <c r="N1428" s="63">
        <v>320</v>
      </c>
      <c r="O1428" s="63">
        <v>146</v>
      </c>
      <c r="P1428" s="63"/>
      <c r="Q1428" s="63">
        <v>5</v>
      </c>
      <c r="R1428" s="63">
        <v>0</v>
      </c>
      <c r="S1428" s="63">
        <v>0</v>
      </c>
      <c r="T1428" s="63"/>
      <c r="U1428" s="63"/>
      <c r="V1428" s="63">
        <v>1</v>
      </c>
      <c r="W1428" s="63">
        <f t="shared" si="467"/>
        <v>5</v>
      </c>
      <c r="X1428" s="63">
        <v>3</v>
      </c>
      <c r="Y1428" s="63"/>
      <c r="Z1428" s="63">
        <v>0</v>
      </c>
      <c r="AA1428" s="63"/>
      <c r="AB1428" s="63"/>
      <c r="AN1428" t="str">
        <f t="shared" si="473"/>
        <v>Eden</v>
      </c>
      <c r="AO1428" t="s">
        <v>2786</v>
      </c>
      <c r="AP1428">
        <v>1</v>
      </c>
      <c r="AR1428" s="111">
        <v>50</v>
      </c>
      <c r="AS1428" s="113">
        <v>15</v>
      </c>
      <c r="AT1428" s="113">
        <v>15</v>
      </c>
      <c r="AU1428" s="117">
        <v>23500</v>
      </c>
      <c r="AV1428" s="117">
        <f t="shared" si="472"/>
        <v>50015</v>
      </c>
      <c r="AW1428" s="8" t="s">
        <v>1480</v>
      </c>
      <c r="AX1428">
        <f t="shared" si="466"/>
        <v>5023500</v>
      </c>
      <c r="BC1428">
        <v>64.290000000000006</v>
      </c>
      <c r="BD1428">
        <v>0.71</v>
      </c>
      <c r="BE1428">
        <v>63.58</v>
      </c>
      <c r="BH1428" s="123">
        <f t="shared" si="468"/>
        <v>0.66600000000000004</v>
      </c>
      <c r="BI1428" s="123">
        <f t="shared" si="469"/>
        <v>0</v>
      </c>
      <c r="BJ1428">
        <f t="shared" si="470"/>
        <v>0</v>
      </c>
      <c r="BM1428" s="63">
        <v>5</v>
      </c>
      <c r="BN1428">
        <v>2</v>
      </c>
    </row>
    <row r="1429" spans="1:66" hidden="1" outlineLevel="1">
      <c r="A1429" t="s">
        <v>750</v>
      </c>
      <c r="B1429" s="8" t="s">
        <v>2027</v>
      </c>
      <c r="C1429" s="1">
        <f t="shared" si="459"/>
        <v>504</v>
      </c>
      <c r="D1429" s="5">
        <f>IF(N1429&gt;0, RANK(N1429,(N1429:P1429,Q1429:AE1429)),0)</f>
        <v>1</v>
      </c>
      <c r="E1429" s="5">
        <f>IF(O1429&gt;0,RANK(O1429,(N1429:P1429,Q1429:AE1429)),0)</f>
        <v>2</v>
      </c>
      <c r="F1429" s="5">
        <f t="shared" si="460"/>
        <v>0</v>
      </c>
      <c r="G1429" s="1">
        <f t="shared" si="461"/>
        <v>229</v>
      </c>
      <c r="H1429" s="2">
        <f t="shared" si="471"/>
        <v>0.45436507936507936</v>
      </c>
      <c r="I1429" s="6"/>
      <c r="J1429" s="2">
        <f t="shared" si="462"/>
        <v>0.71230158730158732</v>
      </c>
      <c r="K1429" s="2">
        <f t="shared" si="463"/>
        <v>0.25793650793650796</v>
      </c>
      <c r="L1429" s="2">
        <f t="shared" si="464"/>
        <v>0</v>
      </c>
      <c r="M1429" s="2">
        <f t="shared" si="465"/>
        <v>2.9761904761904712E-2</v>
      </c>
      <c r="N1429" s="63">
        <v>359</v>
      </c>
      <c r="O1429" s="63">
        <v>130</v>
      </c>
      <c r="P1429" s="63"/>
      <c r="Q1429" s="63">
        <v>11</v>
      </c>
      <c r="R1429" s="63">
        <v>0</v>
      </c>
      <c r="S1429" s="63">
        <v>0</v>
      </c>
      <c r="T1429" s="63"/>
      <c r="U1429" s="63"/>
      <c r="V1429" s="63">
        <v>1</v>
      </c>
      <c r="W1429" s="63">
        <f t="shared" si="467"/>
        <v>1</v>
      </c>
      <c r="X1429" s="63">
        <v>2</v>
      </c>
      <c r="Y1429" s="63"/>
      <c r="Z1429" s="63">
        <v>0</v>
      </c>
      <c r="AA1429" s="63"/>
      <c r="AB1429" s="63"/>
      <c r="AN1429" t="str">
        <f t="shared" si="473"/>
        <v>Elmore</v>
      </c>
      <c r="AO1429" t="s">
        <v>2786</v>
      </c>
      <c r="AP1429">
        <v>1</v>
      </c>
      <c r="AR1429" s="111">
        <v>50</v>
      </c>
      <c r="AS1429" s="113">
        <v>15</v>
      </c>
      <c r="AT1429" s="113">
        <v>20</v>
      </c>
      <c r="AU1429" s="117">
        <v>23725</v>
      </c>
      <c r="AV1429" s="117">
        <f t="shared" si="472"/>
        <v>50015</v>
      </c>
      <c r="AW1429" s="8" t="s">
        <v>1480</v>
      </c>
      <c r="AX1429">
        <f t="shared" si="466"/>
        <v>5023725</v>
      </c>
      <c r="BC1429">
        <v>39.6</v>
      </c>
      <c r="BD1429">
        <v>0.44</v>
      </c>
      <c r="BE1429">
        <v>39.15</v>
      </c>
      <c r="BH1429" s="123">
        <f t="shared" si="468"/>
        <v>0.71199999999999997</v>
      </c>
      <c r="BI1429" s="123">
        <f t="shared" si="469"/>
        <v>0</v>
      </c>
      <c r="BJ1429">
        <f t="shared" si="470"/>
        <v>0</v>
      </c>
      <c r="BM1429" s="63">
        <v>1</v>
      </c>
      <c r="BN1429">
        <v>1</v>
      </c>
    </row>
    <row r="1430" spans="1:66" hidden="1" outlineLevel="1">
      <c r="A1430" t="s">
        <v>3372</v>
      </c>
      <c r="B1430" s="8" t="s">
        <v>2027</v>
      </c>
      <c r="C1430" s="1">
        <f t="shared" ref="C1430:C1493" si="474">SUM(N1430:AL1430)</f>
        <v>1227</v>
      </c>
      <c r="D1430" s="5">
        <f>IF(N1430&gt;0, RANK(N1430,(N1430:P1430,Q1430:AE1430)),0)</f>
        <v>1</v>
      </c>
      <c r="E1430" s="5">
        <f>IF(O1430&gt;0,RANK(O1430,(N1430:P1430,Q1430:AE1430)),0)</f>
        <v>2</v>
      </c>
      <c r="F1430" s="5">
        <f t="shared" ref="F1430:F1493" si="475">IF(P1430&gt;0,RANK(P1430,(N1430:AE1430)),0)</f>
        <v>0</v>
      </c>
      <c r="G1430" s="1">
        <f t="shared" ref="G1430:G1493" si="476">IF(C1430&gt;0,MAX(N1430:P1430)-LARGE(N1430:P1430,2),0)</f>
        <v>399</v>
      </c>
      <c r="H1430" s="2">
        <f t="shared" si="471"/>
        <v>0.32518337408312958</v>
      </c>
      <c r="I1430" s="6"/>
      <c r="J1430" s="2">
        <f t="shared" ref="J1430:J1493" si="477">IF(C1430=0,"-",N1430/C1430)</f>
        <v>0.64955175224123884</v>
      </c>
      <c r="K1430" s="2">
        <f t="shared" ref="K1430:K1493" si="478">IF(C1430=0,"-",O1430/C1430)</f>
        <v>0.32436837815810921</v>
      </c>
      <c r="L1430" s="2">
        <f t="shared" ref="L1430:L1493" si="479">IF(C1430=0,"-",P1430/C1430)</f>
        <v>0</v>
      </c>
      <c r="M1430" s="2">
        <f t="shared" ref="M1430:M1493" si="480">IF(C1430=0,"-",(1-J1430-K1430-L1430))</f>
        <v>2.607986960065195E-2</v>
      </c>
      <c r="N1430" s="63">
        <v>797</v>
      </c>
      <c r="O1430" s="63">
        <v>398</v>
      </c>
      <c r="P1430" s="63"/>
      <c r="Q1430" s="63">
        <v>9</v>
      </c>
      <c r="R1430" s="63">
        <v>1</v>
      </c>
      <c r="S1430" s="63">
        <v>0</v>
      </c>
      <c r="T1430" s="63"/>
      <c r="U1430" s="63"/>
      <c r="V1430" s="63">
        <v>9</v>
      </c>
      <c r="W1430" s="63">
        <f t="shared" si="467"/>
        <v>7</v>
      </c>
      <c r="X1430" s="63">
        <v>6</v>
      </c>
      <c r="Y1430" s="63"/>
      <c r="Z1430" s="63">
        <v>0</v>
      </c>
      <c r="AA1430" s="63"/>
      <c r="AB1430" s="63"/>
      <c r="AN1430" t="str">
        <f t="shared" si="473"/>
        <v>Enosburgh</v>
      </c>
      <c r="AO1430" t="s">
        <v>1146</v>
      </c>
      <c r="AP1430">
        <v>1</v>
      </c>
      <c r="AR1430" s="111">
        <v>50</v>
      </c>
      <c r="AS1430" s="113">
        <v>11</v>
      </c>
      <c r="AT1430" s="113">
        <v>20</v>
      </c>
      <c r="AU1430" s="117">
        <v>23875</v>
      </c>
      <c r="AV1430" s="117">
        <f t="shared" si="472"/>
        <v>50011</v>
      </c>
      <c r="AW1430" s="8" t="s">
        <v>1480</v>
      </c>
      <c r="AX1430">
        <f t="shared" ref="AX1430:AX1493" si="481">AR1430*100000+AU1430</f>
        <v>5023875</v>
      </c>
      <c r="BC1430">
        <v>48.72</v>
      </c>
      <c r="BD1430">
        <v>0.16</v>
      </c>
      <c r="BE1430">
        <v>48.57</v>
      </c>
      <c r="BH1430" s="123">
        <f t="shared" si="468"/>
        <v>0.64900000000000002</v>
      </c>
      <c r="BI1430" s="123">
        <f t="shared" si="469"/>
        <v>0</v>
      </c>
      <c r="BJ1430">
        <f t="shared" si="470"/>
        <v>0</v>
      </c>
      <c r="BM1430" s="63">
        <v>8</v>
      </c>
      <c r="BN1430">
        <v>3</v>
      </c>
    </row>
    <row r="1431" spans="1:66" hidden="1" outlineLevel="1">
      <c r="A1431" t="s">
        <v>849</v>
      </c>
      <c r="B1431" s="8" t="s">
        <v>2027</v>
      </c>
      <c r="C1431" s="1">
        <f t="shared" si="474"/>
        <v>10441</v>
      </c>
      <c r="D1431" s="5">
        <f>IF(N1431&gt;0, RANK(N1431,(N1431:P1431,Q1431:AE1431)),0)</f>
        <v>1</v>
      </c>
      <c r="E1431" s="5">
        <f>IF(O1431&gt;0,RANK(O1431,(N1431:P1431,Q1431:AE1431)),0)</f>
        <v>2</v>
      </c>
      <c r="F1431" s="5">
        <f t="shared" si="475"/>
        <v>0</v>
      </c>
      <c r="G1431" s="1">
        <f t="shared" si="476"/>
        <v>2990</v>
      </c>
      <c r="H1431" s="2">
        <f t="shared" si="471"/>
        <v>0.28637103725696772</v>
      </c>
      <c r="I1431" s="6"/>
      <c r="J1431" s="2">
        <f t="shared" si="477"/>
        <v>0.63499664783066756</v>
      </c>
      <c r="K1431" s="2">
        <f t="shared" si="478"/>
        <v>0.34862561057369984</v>
      </c>
      <c r="L1431" s="2">
        <f t="shared" si="479"/>
        <v>0</v>
      </c>
      <c r="M1431" s="2">
        <f t="shared" si="480"/>
        <v>1.63777415956326E-2</v>
      </c>
      <c r="N1431" s="63">
        <v>6630</v>
      </c>
      <c r="O1431" s="63">
        <v>3640</v>
      </c>
      <c r="P1431" s="63"/>
      <c r="Q1431" s="63">
        <v>96</v>
      </c>
      <c r="R1431" s="63">
        <v>7</v>
      </c>
      <c r="S1431" s="63">
        <v>0</v>
      </c>
      <c r="T1431" s="63"/>
      <c r="U1431" s="63"/>
      <c r="V1431" s="63">
        <v>9</v>
      </c>
      <c r="W1431" s="63">
        <f t="shared" ref="W1431:W1494" si="482">BM1431-R1431-S1431-Z1431</f>
        <v>44</v>
      </c>
      <c r="X1431" s="63">
        <v>15</v>
      </c>
      <c r="Y1431" s="63"/>
      <c r="Z1431" s="63">
        <v>0</v>
      </c>
      <c r="AA1431" s="63"/>
      <c r="AB1431" s="63"/>
      <c r="AN1431" t="str">
        <f t="shared" si="473"/>
        <v>Essex</v>
      </c>
      <c r="AO1431" t="s">
        <v>3206</v>
      </c>
      <c r="AP1431">
        <v>1</v>
      </c>
      <c r="AR1431" s="111">
        <v>50</v>
      </c>
      <c r="AS1431" s="113">
        <v>7</v>
      </c>
      <c r="AT1431" s="113">
        <v>30</v>
      </c>
      <c r="AU1431" s="117">
        <v>24175</v>
      </c>
      <c r="AV1431" s="117">
        <f t="shared" si="472"/>
        <v>50007</v>
      </c>
      <c r="AW1431" s="8" t="s">
        <v>1480</v>
      </c>
      <c r="AX1431">
        <f t="shared" si="481"/>
        <v>5024175</v>
      </c>
      <c r="BC1431">
        <v>39.32</v>
      </c>
      <c r="BD1431">
        <v>0.31</v>
      </c>
      <c r="BE1431">
        <v>39.01</v>
      </c>
      <c r="BH1431" s="123">
        <f t="shared" si="468"/>
        <v>0.63400000000000001</v>
      </c>
      <c r="BI1431" s="123">
        <f t="shared" si="469"/>
        <v>0</v>
      </c>
      <c r="BJ1431">
        <f t="shared" si="470"/>
        <v>0</v>
      </c>
      <c r="BM1431" s="63">
        <v>51</v>
      </c>
      <c r="BN1431">
        <v>7</v>
      </c>
    </row>
    <row r="1432" spans="1:66" hidden="1" outlineLevel="1">
      <c r="A1432" t="s">
        <v>2582</v>
      </c>
      <c r="B1432" s="8" t="s">
        <v>2027</v>
      </c>
      <c r="C1432" s="1">
        <f t="shared" si="474"/>
        <v>1112</v>
      </c>
      <c r="D1432" s="5">
        <f>IF(N1432&gt;0, RANK(N1432,(N1432:P1432,Q1432:AE1432)),0)</f>
        <v>1</v>
      </c>
      <c r="E1432" s="5">
        <f>IF(O1432&gt;0,RANK(O1432,(N1432:P1432,Q1432:AE1432)),0)</f>
        <v>2</v>
      </c>
      <c r="F1432" s="5">
        <f t="shared" si="475"/>
        <v>0</v>
      </c>
      <c r="G1432" s="1">
        <f t="shared" si="476"/>
        <v>279</v>
      </c>
      <c r="H1432" s="2">
        <f t="shared" si="471"/>
        <v>0.25089928057553956</v>
      </c>
      <c r="I1432" s="6"/>
      <c r="J1432" s="2">
        <f t="shared" si="477"/>
        <v>0.60971223021582732</v>
      </c>
      <c r="K1432" s="2">
        <f t="shared" si="478"/>
        <v>0.35881294964028776</v>
      </c>
      <c r="L1432" s="2">
        <f t="shared" si="479"/>
        <v>0</v>
      </c>
      <c r="M1432" s="2">
        <f t="shared" si="480"/>
        <v>3.1474820143884918E-2</v>
      </c>
      <c r="N1432" s="63">
        <v>678</v>
      </c>
      <c r="O1432" s="63">
        <v>399</v>
      </c>
      <c r="P1432" s="63"/>
      <c r="Q1432" s="63">
        <v>16</v>
      </c>
      <c r="R1432" s="63">
        <v>1</v>
      </c>
      <c r="S1432" s="63">
        <v>1</v>
      </c>
      <c r="T1432" s="63"/>
      <c r="U1432" s="63"/>
      <c r="V1432" s="63">
        <v>1</v>
      </c>
      <c r="W1432" s="63">
        <f t="shared" si="482"/>
        <v>8</v>
      </c>
      <c r="X1432" s="63">
        <v>8</v>
      </c>
      <c r="Y1432" s="63"/>
      <c r="Z1432" s="63">
        <v>0</v>
      </c>
      <c r="AA1432" s="63"/>
      <c r="AB1432" s="63"/>
      <c r="AN1432" t="str">
        <f t="shared" si="473"/>
        <v>Fair Haven</v>
      </c>
      <c r="AO1432" t="s">
        <v>595</v>
      </c>
      <c r="AP1432">
        <v>1</v>
      </c>
      <c r="AR1432" s="111">
        <v>50</v>
      </c>
      <c r="AS1432" s="113">
        <v>21</v>
      </c>
      <c r="AT1432" s="113">
        <v>35</v>
      </c>
      <c r="AU1432" s="117">
        <v>25375</v>
      </c>
      <c r="AV1432" s="117">
        <f t="shared" si="472"/>
        <v>50021</v>
      </c>
      <c r="AW1432" s="8" t="s">
        <v>1480</v>
      </c>
      <c r="AX1432">
        <f t="shared" si="481"/>
        <v>5025375</v>
      </c>
      <c r="BC1432">
        <v>18.13</v>
      </c>
      <c r="BD1432">
        <v>0.49</v>
      </c>
      <c r="BE1432">
        <v>17.64</v>
      </c>
      <c r="BH1432" s="123">
        <f t="shared" si="468"/>
        <v>0.60899999999999999</v>
      </c>
      <c r="BI1432" s="123">
        <f t="shared" si="469"/>
        <v>0</v>
      </c>
      <c r="BJ1432">
        <f t="shared" si="470"/>
        <v>0</v>
      </c>
      <c r="BM1432" s="63">
        <v>10</v>
      </c>
      <c r="BN1432">
        <v>7</v>
      </c>
    </row>
    <row r="1433" spans="1:66" hidden="1" outlineLevel="1">
      <c r="A1433" t="s">
        <v>1402</v>
      </c>
      <c r="B1433" s="8" t="s">
        <v>2027</v>
      </c>
      <c r="C1433" s="1">
        <f t="shared" si="474"/>
        <v>2145</v>
      </c>
      <c r="D1433" s="5">
        <f>IF(N1433&gt;0, RANK(N1433,(N1433:P1433,Q1433:AE1433)),0)</f>
        <v>1</v>
      </c>
      <c r="E1433" s="5">
        <f>IF(O1433&gt;0,RANK(O1433,(N1433:P1433,Q1433:AE1433)),0)</f>
        <v>2</v>
      </c>
      <c r="F1433" s="5">
        <f t="shared" si="475"/>
        <v>0</v>
      </c>
      <c r="G1433" s="1">
        <f t="shared" si="476"/>
        <v>449</v>
      </c>
      <c r="H1433" s="2">
        <f t="shared" si="471"/>
        <v>0.20932400932400932</v>
      </c>
      <c r="I1433" s="6"/>
      <c r="J1433" s="2">
        <f t="shared" si="477"/>
        <v>0.59440559440559437</v>
      </c>
      <c r="K1433" s="2">
        <f t="shared" si="478"/>
        <v>0.38508158508158508</v>
      </c>
      <c r="L1433" s="2">
        <f t="shared" si="479"/>
        <v>0</v>
      </c>
      <c r="M1433" s="2">
        <f t="shared" si="480"/>
        <v>2.0512820512820551E-2</v>
      </c>
      <c r="N1433" s="63">
        <v>1275</v>
      </c>
      <c r="O1433" s="63">
        <v>826</v>
      </c>
      <c r="P1433" s="63"/>
      <c r="Q1433" s="63">
        <v>20</v>
      </c>
      <c r="R1433" s="63">
        <v>2</v>
      </c>
      <c r="S1433" s="63">
        <v>0</v>
      </c>
      <c r="T1433" s="63"/>
      <c r="U1433" s="63"/>
      <c r="V1433" s="63">
        <v>0</v>
      </c>
      <c r="W1433" s="63">
        <f t="shared" si="482"/>
        <v>14</v>
      </c>
      <c r="X1433" s="63">
        <v>8</v>
      </c>
      <c r="Y1433" s="63"/>
      <c r="Z1433" s="63">
        <v>0</v>
      </c>
      <c r="AA1433" s="63"/>
      <c r="AB1433" s="63"/>
      <c r="AN1433" t="str">
        <f t="shared" si="473"/>
        <v>Fairfax</v>
      </c>
      <c r="AO1433" t="s">
        <v>1146</v>
      </c>
      <c r="AP1433">
        <v>1</v>
      </c>
      <c r="AR1433" s="111">
        <v>50</v>
      </c>
      <c r="AS1433" s="113">
        <v>11</v>
      </c>
      <c r="AT1433" s="113">
        <v>25</v>
      </c>
      <c r="AU1433" s="117">
        <v>24925</v>
      </c>
      <c r="AV1433" s="117">
        <f t="shared" si="472"/>
        <v>50011</v>
      </c>
      <c r="AW1433" s="8" t="s">
        <v>1480</v>
      </c>
      <c r="AX1433">
        <f t="shared" si="481"/>
        <v>5024925</v>
      </c>
      <c r="BC1433">
        <v>40.5</v>
      </c>
      <c r="BD1433">
        <v>0.31</v>
      </c>
      <c r="BE1433">
        <v>40.18</v>
      </c>
      <c r="BH1433" s="123">
        <f t="shared" si="468"/>
        <v>0.59399999999999997</v>
      </c>
      <c r="BI1433" s="123">
        <f t="shared" si="469"/>
        <v>0</v>
      </c>
      <c r="BJ1433">
        <f t="shared" si="470"/>
        <v>0</v>
      </c>
      <c r="BM1433" s="63">
        <v>16</v>
      </c>
      <c r="BN1433">
        <v>10</v>
      </c>
    </row>
    <row r="1434" spans="1:66" hidden="1" outlineLevel="1">
      <c r="A1434" t="s">
        <v>283</v>
      </c>
      <c r="B1434" s="8" t="s">
        <v>2027</v>
      </c>
      <c r="C1434" s="1">
        <f t="shared" si="474"/>
        <v>875</v>
      </c>
      <c r="D1434" s="5">
        <f>IF(N1434&gt;0, RANK(N1434,(N1434:P1434,Q1434:AE1434)),0)</f>
        <v>1</v>
      </c>
      <c r="E1434" s="5">
        <f>IF(O1434&gt;0,RANK(O1434,(N1434:P1434,Q1434:AE1434)),0)</f>
        <v>2</v>
      </c>
      <c r="F1434" s="5">
        <f t="shared" si="475"/>
        <v>0</v>
      </c>
      <c r="G1434" s="1">
        <f t="shared" si="476"/>
        <v>246</v>
      </c>
      <c r="H1434" s="2">
        <f t="shared" si="471"/>
        <v>0.28114285714285714</v>
      </c>
      <c r="I1434" s="6"/>
      <c r="J1434" s="2">
        <f t="shared" si="477"/>
        <v>0.63085714285714289</v>
      </c>
      <c r="K1434" s="2">
        <f t="shared" si="478"/>
        <v>0.3497142857142857</v>
      </c>
      <c r="L1434" s="2">
        <f t="shared" si="479"/>
        <v>0</v>
      </c>
      <c r="M1434" s="2">
        <f t="shared" si="480"/>
        <v>1.9428571428571406E-2</v>
      </c>
      <c r="N1434" s="63">
        <v>552</v>
      </c>
      <c r="O1434" s="63">
        <v>306</v>
      </c>
      <c r="P1434" s="63"/>
      <c r="Q1434" s="63">
        <v>6</v>
      </c>
      <c r="R1434" s="63">
        <v>0</v>
      </c>
      <c r="S1434" s="63">
        <v>0</v>
      </c>
      <c r="T1434" s="63"/>
      <c r="U1434" s="63"/>
      <c r="V1434" s="63">
        <v>1</v>
      </c>
      <c r="W1434" s="63">
        <f t="shared" si="482"/>
        <v>6</v>
      </c>
      <c r="X1434" s="63">
        <v>4</v>
      </c>
      <c r="Y1434" s="63"/>
      <c r="Z1434" s="63">
        <v>0</v>
      </c>
      <c r="AA1434" s="63"/>
      <c r="AB1434" s="63"/>
      <c r="AN1434" t="str">
        <f t="shared" si="473"/>
        <v>Fairfield</v>
      </c>
      <c r="AO1434" t="s">
        <v>1146</v>
      </c>
      <c r="AP1434">
        <v>1</v>
      </c>
      <c r="AR1434" s="111">
        <v>50</v>
      </c>
      <c r="AS1434" s="113">
        <v>11</v>
      </c>
      <c r="AT1434" s="113">
        <v>30</v>
      </c>
      <c r="AU1434" s="117">
        <v>25225</v>
      </c>
      <c r="AV1434" s="117">
        <f t="shared" si="472"/>
        <v>50011</v>
      </c>
      <c r="AW1434" s="8" t="s">
        <v>1480</v>
      </c>
      <c r="AX1434">
        <f t="shared" si="481"/>
        <v>5025225</v>
      </c>
      <c r="BC1434">
        <v>68.55</v>
      </c>
      <c r="BD1434">
        <v>0.76</v>
      </c>
      <c r="BE1434">
        <v>67.790000000000006</v>
      </c>
      <c r="BH1434" s="123">
        <f t="shared" ref="BH1434:BH1497" si="483">IF(D1434=1,ROUNDDOWN(J1434,3),0)</f>
        <v>0.63</v>
      </c>
      <c r="BI1434" s="123">
        <f t="shared" ref="BI1434:BI1497" si="484">IF(E1434=1,ROUNDDOWN(K1434,3),0)</f>
        <v>0</v>
      </c>
      <c r="BJ1434">
        <f t="shared" ref="BJ1434:BJ1497" si="485">IF(BH1434=BI1434,ROUNDDOWN(BI1434*10,0),0)</f>
        <v>0</v>
      </c>
      <c r="BM1434" s="63">
        <v>6</v>
      </c>
      <c r="BN1434">
        <v>1</v>
      </c>
    </row>
    <row r="1435" spans="1:66" hidden="1" outlineLevel="1">
      <c r="A1435" t="s">
        <v>2857</v>
      </c>
      <c r="B1435" s="8" t="s">
        <v>2027</v>
      </c>
      <c r="C1435" s="1">
        <f t="shared" si="474"/>
        <v>533</v>
      </c>
      <c r="D1435" s="5">
        <f>IF(N1435&gt;0, RANK(N1435,(N1435:P1435,Q1435:AE1435)),0)</f>
        <v>1</v>
      </c>
      <c r="E1435" s="5">
        <f>IF(O1435&gt;0,RANK(O1435,(N1435:P1435,Q1435:AE1435)),0)</f>
        <v>2</v>
      </c>
      <c r="F1435" s="5">
        <f t="shared" si="475"/>
        <v>0</v>
      </c>
      <c r="G1435" s="1">
        <f t="shared" si="476"/>
        <v>208</v>
      </c>
      <c r="H1435" s="2">
        <f t="shared" si="471"/>
        <v>0.3902439024390244</v>
      </c>
      <c r="I1435" s="6"/>
      <c r="J1435" s="2">
        <f t="shared" si="477"/>
        <v>0.67729831144465291</v>
      </c>
      <c r="K1435" s="2">
        <f t="shared" si="478"/>
        <v>0.28705440900562851</v>
      </c>
      <c r="L1435" s="2">
        <f t="shared" si="479"/>
        <v>0</v>
      </c>
      <c r="M1435" s="2">
        <f t="shared" si="480"/>
        <v>3.564727954971858E-2</v>
      </c>
      <c r="N1435" s="63">
        <v>361</v>
      </c>
      <c r="O1435" s="63">
        <v>153</v>
      </c>
      <c r="P1435" s="63"/>
      <c r="Q1435" s="63">
        <v>13</v>
      </c>
      <c r="R1435" s="63">
        <v>3</v>
      </c>
      <c r="S1435" s="63">
        <v>0</v>
      </c>
      <c r="T1435" s="63"/>
      <c r="U1435" s="63"/>
      <c r="V1435" s="63">
        <v>0</v>
      </c>
      <c r="W1435" s="63">
        <f t="shared" si="482"/>
        <v>2</v>
      </c>
      <c r="X1435" s="63">
        <v>1</v>
      </c>
      <c r="Y1435" s="63"/>
      <c r="Z1435" s="63">
        <v>0</v>
      </c>
      <c r="AA1435" s="63"/>
      <c r="AB1435" s="63"/>
      <c r="AN1435" t="str">
        <f t="shared" si="473"/>
        <v>Fairlee</v>
      </c>
      <c r="AO1435" t="s">
        <v>2024</v>
      </c>
      <c r="AP1435">
        <v>1</v>
      </c>
      <c r="AR1435" s="111">
        <v>50</v>
      </c>
      <c r="AS1435" s="113">
        <v>17</v>
      </c>
      <c r="AT1435" s="113">
        <v>30</v>
      </c>
      <c r="AU1435" s="117">
        <v>25675</v>
      </c>
      <c r="AV1435" s="117">
        <f t="shared" si="472"/>
        <v>50017</v>
      </c>
      <c r="AW1435" s="8" t="s">
        <v>1480</v>
      </c>
      <c r="AX1435">
        <f t="shared" si="481"/>
        <v>5025675</v>
      </c>
      <c r="BC1435">
        <v>21.24</v>
      </c>
      <c r="BD1435">
        <v>1.04</v>
      </c>
      <c r="BE1435">
        <v>20.2</v>
      </c>
      <c r="BH1435" s="123">
        <f t="shared" si="483"/>
        <v>0.67700000000000005</v>
      </c>
      <c r="BI1435" s="123">
        <f t="shared" si="484"/>
        <v>0</v>
      </c>
      <c r="BJ1435">
        <f t="shared" si="485"/>
        <v>0</v>
      </c>
      <c r="BM1435" s="63">
        <v>5</v>
      </c>
      <c r="BN1435">
        <v>1</v>
      </c>
    </row>
    <row r="1436" spans="1:66" hidden="1" outlineLevel="1">
      <c r="A1436" t="s">
        <v>1971</v>
      </c>
      <c r="B1436" s="8" t="s">
        <v>2027</v>
      </c>
      <c r="C1436" s="1">
        <f t="shared" si="474"/>
        <v>738</v>
      </c>
      <c r="D1436" s="5">
        <f>IF(N1436&gt;0, RANK(N1436,(N1436:P1436,Q1436:AE1436)),0)</f>
        <v>1</v>
      </c>
      <c r="E1436" s="5">
        <f>IF(O1436&gt;0,RANK(O1436,(N1436:P1436,Q1436:AE1436)),0)</f>
        <v>2</v>
      </c>
      <c r="F1436" s="5">
        <f t="shared" si="475"/>
        <v>0</v>
      </c>
      <c r="G1436" s="1">
        <f t="shared" si="476"/>
        <v>339</v>
      </c>
      <c r="H1436" s="2">
        <f t="shared" si="471"/>
        <v>0.45934959349593496</v>
      </c>
      <c r="I1436" s="6"/>
      <c r="J1436" s="2">
        <f t="shared" si="477"/>
        <v>0.71544715447154472</v>
      </c>
      <c r="K1436" s="2">
        <f t="shared" si="478"/>
        <v>0.25609756097560976</v>
      </c>
      <c r="L1436" s="2">
        <f t="shared" si="479"/>
        <v>0</v>
      </c>
      <c r="M1436" s="2">
        <f t="shared" si="480"/>
        <v>2.8455284552845517E-2</v>
      </c>
      <c r="N1436" s="63">
        <v>528</v>
      </c>
      <c r="O1436" s="63">
        <v>189</v>
      </c>
      <c r="P1436" s="63"/>
      <c r="Q1436" s="63">
        <v>12</v>
      </c>
      <c r="R1436" s="63">
        <v>1</v>
      </c>
      <c r="S1436" s="63">
        <v>0</v>
      </c>
      <c r="T1436" s="63"/>
      <c r="U1436" s="63"/>
      <c r="V1436" s="63">
        <v>0</v>
      </c>
      <c r="W1436" s="63">
        <f t="shared" si="482"/>
        <v>3</v>
      </c>
      <c r="X1436" s="63">
        <v>4</v>
      </c>
      <c r="Y1436" s="63"/>
      <c r="Z1436" s="63">
        <v>1</v>
      </c>
      <c r="AA1436" s="63"/>
      <c r="AB1436" s="63"/>
      <c r="AN1436" t="str">
        <f t="shared" si="473"/>
        <v>Fayston</v>
      </c>
      <c r="AO1436" t="s">
        <v>699</v>
      </c>
      <c r="AP1436">
        <v>1</v>
      </c>
      <c r="AR1436" s="111">
        <v>50</v>
      </c>
      <c r="AS1436" s="113">
        <v>23</v>
      </c>
      <c r="AT1436" s="113">
        <v>40</v>
      </c>
      <c r="AU1436" s="117">
        <v>25825</v>
      </c>
      <c r="AV1436" s="117">
        <f t="shared" si="472"/>
        <v>50023</v>
      </c>
      <c r="AW1436" s="8" t="s">
        <v>1480</v>
      </c>
      <c r="AX1436">
        <f t="shared" si="481"/>
        <v>5025825</v>
      </c>
      <c r="BC1436">
        <v>36.5</v>
      </c>
      <c r="BD1436">
        <v>0</v>
      </c>
      <c r="BE1436">
        <v>36.5</v>
      </c>
      <c r="BH1436" s="123">
        <f t="shared" si="483"/>
        <v>0.71499999999999997</v>
      </c>
      <c r="BI1436" s="123">
        <f t="shared" si="484"/>
        <v>0</v>
      </c>
      <c r="BJ1436">
        <f t="shared" si="485"/>
        <v>0</v>
      </c>
      <c r="BM1436" s="63">
        <v>5</v>
      </c>
      <c r="BN1436">
        <v>1</v>
      </c>
    </row>
    <row r="1437" spans="1:66" hidden="1" outlineLevel="1">
      <c r="A1437" t="s">
        <v>3371</v>
      </c>
      <c r="B1437" s="8" t="s">
        <v>2027</v>
      </c>
      <c r="C1437" s="1">
        <f t="shared" si="474"/>
        <v>1494</v>
      </c>
      <c r="D1437" s="5">
        <f>IF(N1437&gt;0, RANK(N1437,(N1437:P1437,Q1437:AE1437)),0)</f>
        <v>1</v>
      </c>
      <c r="E1437" s="5">
        <f>IF(O1437&gt;0,RANK(O1437,(N1437:P1437,Q1437:AE1437)),0)</f>
        <v>2</v>
      </c>
      <c r="F1437" s="5">
        <f t="shared" si="475"/>
        <v>0</v>
      </c>
      <c r="G1437" s="1">
        <f t="shared" si="476"/>
        <v>449</v>
      </c>
      <c r="H1437" s="2">
        <f t="shared" si="471"/>
        <v>0.30053547523427043</v>
      </c>
      <c r="I1437" s="6"/>
      <c r="J1437" s="2">
        <f t="shared" si="477"/>
        <v>0.63654618473895586</v>
      </c>
      <c r="K1437" s="2">
        <f t="shared" si="478"/>
        <v>0.33601070950468542</v>
      </c>
      <c r="L1437" s="2">
        <f t="shared" si="479"/>
        <v>0</v>
      </c>
      <c r="M1437" s="2">
        <f t="shared" si="480"/>
        <v>2.7443105756358721E-2</v>
      </c>
      <c r="N1437" s="63">
        <v>951</v>
      </c>
      <c r="O1437" s="63">
        <v>502</v>
      </c>
      <c r="P1437" s="63"/>
      <c r="Q1437" s="63">
        <v>24</v>
      </c>
      <c r="R1437" s="63">
        <v>2</v>
      </c>
      <c r="S1437" s="63">
        <v>0</v>
      </c>
      <c r="T1437" s="63"/>
      <c r="U1437" s="63"/>
      <c r="V1437" s="63">
        <v>1</v>
      </c>
      <c r="W1437" s="63">
        <f t="shared" si="482"/>
        <v>8</v>
      </c>
      <c r="X1437" s="63">
        <v>6</v>
      </c>
      <c r="Y1437" s="63"/>
      <c r="Z1437" s="63">
        <v>0</v>
      </c>
      <c r="AA1437" s="63"/>
      <c r="AB1437" s="63"/>
      <c r="AN1437" t="str">
        <f t="shared" si="473"/>
        <v>Ferrisburgh</v>
      </c>
      <c r="AO1437" t="s">
        <v>1354</v>
      </c>
      <c r="AP1437">
        <v>1</v>
      </c>
      <c r="AR1437" s="111">
        <v>50</v>
      </c>
      <c r="AS1437" s="113">
        <v>1</v>
      </c>
      <c r="AT1437" s="113">
        <v>25</v>
      </c>
      <c r="AU1437" s="117">
        <v>26275</v>
      </c>
      <c r="AV1437" s="117">
        <f t="shared" si="472"/>
        <v>50001</v>
      </c>
      <c r="AW1437" s="8" t="s">
        <v>1480</v>
      </c>
      <c r="AX1437">
        <f t="shared" si="481"/>
        <v>5026275</v>
      </c>
      <c r="BC1437">
        <v>61.15</v>
      </c>
      <c r="BD1437">
        <v>13.33</v>
      </c>
      <c r="BE1437">
        <v>47.82</v>
      </c>
      <c r="BH1437" s="123">
        <f t="shared" si="483"/>
        <v>0.63600000000000001</v>
      </c>
      <c r="BI1437" s="123">
        <f t="shared" si="484"/>
        <v>0</v>
      </c>
      <c r="BJ1437">
        <f t="shared" si="485"/>
        <v>0</v>
      </c>
      <c r="BM1437" s="63">
        <v>10</v>
      </c>
      <c r="BN1437">
        <v>6</v>
      </c>
    </row>
    <row r="1438" spans="1:66" hidden="1" outlineLevel="1">
      <c r="A1438" t="s">
        <v>1185</v>
      </c>
      <c r="B1438" s="8" t="s">
        <v>2027</v>
      </c>
      <c r="C1438" s="1">
        <f t="shared" si="474"/>
        <v>622</v>
      </c>
      <c r="D1438" s="5">
        <f>IF(N1438&gt;0, RANK(N1438,(N1438:P1438,Q1438:AE1438)),0)</f>
        <v>1</v>
      </c>
      <c r="E1438" s="5">
        <f>IF(O1438&gt;0,RANK(O1438,(N1438:P1438,Q1438:AE1438)),0)</f>
        <v>2</v>
      </c>
      <c r="F1438" s="5">
        <f t="shared" si="475"/>
        <v>0</v>
      </c>
      <c r="G1438" s="1">
        <f t="shared" si="476"/>
        <v>233</v>
      </c>
      <c r="H1438" s="2">
        <f t="shared" si="471"/>
        <v>0.37459807073954982</v>
      </c>
      <c r="I1438" s="6"/>
      <c r="J1438" s="2">
        <f t="shared" si="477"/>
        <v>0.67202572347266876</v>
      </c>
      <c r="K1438" s="2">
        <f t="shared" si="478"/>
        <v>0.297427652733119</v>
      </c>
      <c r="L1438" s="2">
        <f t="shared" si="479"/>
        <v>0</v>
      </c>
      <c r="M1438" s="2">
        <f t="shared" si="480"/>
        <v>3.0546623794212246E-2</v>
      </c>
      <c r="N1438" s="63">
        <v>418</v>
      </c>
      <c r="O1438" s="63">
        <v>185</v>
      </c>
      <c r="P1438" s="63"/>
      <c r="Q1438" s="63">
        <v>9</v>
      </c>
      <c r="R1438" s="63">
        <v>2</v>
      </c>
      <c r="S1438" s="63">
        <v>0</v>
      </c>
      <c r="T1438" s="63"/>
      <c r="U1438" s="63"/>
      <c r="V1438" s="63">
        <v>0</v>
      </c>
      <c r="W1438" s="63">
        <f t="shared" si="482"/>
        <v>7</v>
      </c>
      <c r="X1438" s="63">
        <v>1</v>
      </c>
      <c r="Y1438" s="63"/>
      <c r="Z1438" s="63">
        <v>0</v>
      </c>
      <c r="AA1438" s="63"/>
      <c r="AB1438" s="63"/>
      <c r="AN1438" t="str">
        <f t="shared" si="473"/>
        <v>Fletcher</v>
      </c>
      <c r="AO1438" t="s">
        <v>1146</v>
      </c>
      <c r="AP1438">
        <v>1</v>
      </c>
      <c r="AR1438" s="111">
        <v>50</v>
      </c>
      <c r="AS1438" s="113">
        <v>11</v>
      </c>
      <c r="AT1438" s="113">
        <v>35</v>
      </c>
      <c r="AU1438" s="117">
        <v>26500</v>
      </c>
      <c r="AV1438" s="117">
        <f t="shared" si="472"/>
        <v>50011</v>
      </c>
      <c r="AW1438" s="8" t="s">
        <v>1480</v>
      </c>
      <c r="AX1438">
        <f t="shared" si="481"/>
        <v>5026500</v>
      </c>
      <c r="BC1438">
        <v>37.979999999999997</v>
      </c>
      <c r="BD1438">
        <v>0.16</v>
      </c>
      <c r="BE1438">
        <v>37.82</v>
      </c>
      <c r="BH1438" s="123">
        <f t="shared" si="483"/>
        <v>0.67200000000000004</v>
      </c>
      <c r="BI1438" s="123">
        <f t="shared" si="484"/>
        <v>0</v>
      </c>
      <c r="BJ1438">
        <f t="shared" si="485"/>
        <v>0</v>
      </c>
      <c r="BM1438" s="63">
        <v>9</v>
      </c>
      <c r="BN1438">
        <v>3</v>
      </c>
    </row>
    <row r="1439" spans="1:66" hidden="1" outlineLevel="1">
      <c r="A1439" t="s">
        <v>1146</v>
      </c>
      <c r="B1439" s="8" t="s">
        <v>2027</v>
      </c>
      <c r="C1439" s="1">
        <f t="shared" si="474"/>
        <v>566</v>
      </c>
      <c r="D1439" s="5">
        <f>IF(N1439&gt;0, RANK(N1439,(N1439:P1439,Q1439:AE1439)),0)</f>
        <v>1</v>
      </c>
      <c r="E1439" s="5">
        <f>IF(O1439&gt;0,RANK(O1439,(N1439:P1439,Q1439:AE1439)),0)</f>
        <v>2</v>
      </c>
      <c r="F1439" s="5">
        <f t="shared" si="475"/>
        <v>0</v>
      </c>
      <c r="G1439" s="1">
        <f t="shared" si="476"/>
        <v>33</v>
      </c>
      <c r="H1439" s="2">
        <f t="shared" si="471"/>
        <v>5.8303886925795051E-2</v>
      </c>
      <c r="I1439" s="6"/>
      <c r="J1439" s="2">
        <f t="shared" si="477"/>
        <v>0.51943462897526504</v>
      </c>
      <c r="K1439" s="2">
        <f t="shared" si="478"/>
        <v>0.46113074204946997</v>
      </c>
      <c r="L1439" s="2">
        <f t="shared" si="479"/>
        <v>0</v>
      </c>
      <c r="M1439" s="2">
        <f t="shared" si="480"/>
        <v>1.9434628975264989E-2</v>
      </c>
      <c r="N1439" s="63">
        <v>294</v>
      </c>
      <c r="O1439" s="63">
        <v>261</v>
      </c>
      <c r="P1439" s="63"/>
      <c r="Q1439" s="63">
        <v>5</v>
      </c>
      <c r="R1439" s="63">
        <v>1</v>
      </c>
      <c r="S1439" s="63">
        <v>0</v>
      </c>
      <c r="T1439" s="63"/>
      <c r="U1439" s="63"/>
      <c r="V1439" s="63">
        <v>0</v>
      </c>
      <c r="W1439" s="63">
        <f t="shared" si="482"/>
        <v>4</v>
      </c>
      <c r="X1439" s="63">
        <v>1</v>
      </c>
      <c r="Y1439" s="63"/>
      <c r="Z1439" s="63">
        <v>0</v>
      </c>
      <c r="AA1439" s="63"/>
      <c r="AB1439" s="63"/>
      <c r="AN1439" t="str">
        <f t="shared" si="473"/>
        <v>Franklin</v>
      </c>
      <c r="AO1439" t="s">
        <v>1146</v>
      </c>
      <c r="AP1439">
        <v>1</v>
      </c>
      <c r="AR1439" s="111">
        <v>50</v>
      </c>
      <c r="AS1439" s="113">
        <v>11</v>
      </c>
      <c r="AT1439" s="113">
        <v>40</v>
      </c>
      <c r="AU1439" s="117">
        <v>27100</v>
      </c>
      <c r="AV1439" s="117">
        <f t="shared" si="472"/>
        <v>50011</v>
      </c>
      <c r="AW1439" s="8" t="s">
        <v>1480</v>
      </c>
      <c r="AX1439">
        <f t="shared" si="481"/>
        <v>5027100</v>
      </c>
      <c r="BC1439">
        <v>40.76</v>
      </c>
      <c r="BD1439">
        <v>2.14</v>
      </c>
      <c r="BE1439">
        <v>38.630000000000003</v>
      </c>
      <c r="BH1439" s="123">
        <f t="shared" si="483"/>
        <v>0.51900000000000002</v>
      </c>
      <c r="BI1439" s="123">
        <f t="shared" si="484"/>
        <v>0</v>
      </c>
      <c r="BJ1439">
        <f t="shared" si="485"/>
        <v>0</v>
      </c>
      <c r="BM1439" s="63">
        <v>5</v>
      </c>
      <c r="BN1439">
        <v>3</v>
      </c>
    </row>
    <row r="1440" spans="1:66" hidden="1" outlineLevel="1">
      <c r="A1440" t="s">
        <v>1163</v>
      </c>
      <c r="B1440" s="8" t="s">
        <v>2027</v>
      </c>
      <c r="C1440" s="1">
        <f t="shared" si="474"/>
        <v>2189</v>
      </c>
      <c r="D1440" s="5">
        <f>IF(N1440&gt;0, RANK(N1440,(N1440:P1440,Q1440:AE1440)),0)</f>
        <v>1</v>
      </c>
      <c r="E1440" s="5">
        <f>IF(O1440&gt;0,RANK(O1440,(N1440:P1440,Q1440:AE1440)),0)</f>
        <v>2</v>
      </c>
      <c r="F1440" s="5">
        <f t="shared" si="475"/>
        <v>0</v>
      </c>
      <c r="G1440" s="1">
        <f t="shared" si="476"/>
        <v>310</v>
      </c>
      <c r="H1440" s="2">
        <f t="shared" si="471"/>
        <v>0.14161717679305619</v>
      </c>
      <c r="I1440" s="6"/>
      <c r="J1440" s="2">
        <f t="shared" si="477"/>
        <v>0.56098675194152581</v>
      </c>
      <c r="K1440" s="2">
        <f t="shared" si="478"/>
        <v>0.41936957514846962</v>
      </c>
      <c r="L1440" s="2">
        <f t="shared" si="479"/>
        <v>0</v>
      </c>
      <c r="M1440" s="2">
        <f t="shared" si="480"/>
        <v>1.9643672910004573E-2</v>
      </c>
      <c r="N1440" s="63">
        <v>1228</v>
      </c>
      <c r="O1440" s="63">
        <v>918</v>
      </c>
      <c r="P1440" s="63"/>
      <c r="Q1440" s="63">
        <v>19</v>
      </c>
      <c r="R1440" s="63">
        <v>2</v>
      </c>
      <c r="S1440" s="63">
        <v>1</v>
      </c>
      <c r="T1440" s="63"/>
      <c r="U1440" s="63"/>
      <c r="V1440" s="63">
        <v>3</v>
      </c>
      <c r="W1440" s="63">
        <f t="shared" si="482"/>
        <v>6</v>
      </c>
      <c r="X1440" s="63">
        <v>12</v>
      </c>
      <c r="Y1440" s="63"/>
      <c r="Z1440" s="63">
        <v>0</v>
      </c>
      <c r="AA1440" s="63"/>
      <c r="AB1440" s="63"/>
      <c r="AN1440" t="str">
        <f t="shared" si="473"/>
        <v>Georgia</v>
      </c>
      <c r="AO1440" t="s">
        <v>1146</v>
      </c>
      <c r="AP1440">
        <v>1</v>
      </c>
      <c r="AR1440" s="111">
        <v>50</v>
      </c>
      <c r="AS1440" s="113">
        <v>11</v>
      </c>
      <c r="AT1440" s="113">
        <v>45</v>
      </c>
      <c r="AU1440" s="117">
        <v>27700</v>
      </c>
      <c r="AV1440" s="117">
        <f t="shared" si="472"/>
        <v>50011</v>
      </c>
      <c r="AW1440" s="8" t="s">
        <v>1480</v>
      </c>
      <c r="AX1440">
        <f t="shared" si="481"/>
        <v>5027700</v>
      </c>
      <c r="BC1440">
        <v>45.18</v>
      </c>
      <c r="BD1440">
        <v>5.68</v>
      </c>
      <c r="BE1440">
        <v>39.5</v>
      </c>
      <c r="BH1440" s="123">
        <f t="shared" si="483"/>
        <v>0.56000000000000005</v>
      </c>
      <c r="BI1440" s="123">
        <f t="shared" si="484"/>
        <v>0</v>
      </c>
      <c r="BJ1440">
        <f t="shared" si="485"/>
        <v>0</v>
      </c>
      <c r="BM1440" s="63">
        <v>9</v>
      </c>
      <c r="BN1440">
        <v>3</v>
      </c>
    </row>
    <row r="1441" spans="1:66" hidden="1" outlineLevel="1">
      <c r="A1441" t="s">
        <v>2386</v>
      </c>
      <c r="B1441" s="8" t="s">
        <v>2027</v>
      </c>
      <c r="C1441" s="1">
        <f t="shared" si="474"/>
        <v>577</v>
      </c>
      <c r="D1441" s="5">
        <f>IF(N1441&gt;0, RANK(N1441,(N1441:P1441,Q1441:AE1441)),0)</f>
        <v>1</v>
      </c>
      <c r="E1441" s="5">
        <f>IF(O1441&gt;0,RANK(O1441,(N1441:P1441,Q1441:AE1441)),0)</f>
        <v>2</v>
      </c>
      <c r="F1441" s="5">
        <f t="shared" si="475"/>
        <v>0</v>
      </c>
      <c r="G1441" s="1">
        <f t="shared" si="476"/>
        <v>240</v>
      </c>
      <c r="H1441" s="2">
        <f t="shared" si="471"/>
        <v>0.41594454072790293</v>
      </c>
      <c r="I1441" s="6"/>
      <c r="J1441" s="2">
        <f t="shared" si="477"/>
        <v>0.68977469670710567</v>
      </c>
      <c r="K1441" s="2">
        <f t="shared" si="478"/>
        <v>0.27383015597920279</v>
      </c>
      <c r="L1441" s="2">
        <f t="shared" si="479"/>
        <v>0</v>
      </c>
      <c r="M1441" s="2">
        <f t="shared" si="480"/>
        <v>3.6395147313691534E-2</v>
      </c>
      <c r="N1441" s="63">
        <v>398</v>
      </c>
      <c r="O1441" s="63">
        <v>158</v>
      </c>
      <c r="P1441" s="63"/>
      <c r="Q1441" s="63">
        <v>12</v>
      </c>
      <c r="R1441" s="63">
        <v>0</v>
      </c>
      <c r="S1441" s="63">
        <v>0</v>
      </c>
      <c r="T1441" s="63"/>
      <c r="U1441" s="63"/>
      <c r="V1441" s="63">
        <v>3</v>
      </c>
      <c r="W1441" s="63">
        <f t="shared" si="482"/>
        <v>3</v>
      </c>
      <c r="X1441" s="63">
        <v>3</v>
      </c>
      <c r="Y1441" s="63"/>
      <c r="Z1441" s="63">
        <v>0</v>
      </c>
      <c r="AA1441" s="63"/>
      <c r="AB1441" s="63"/>
      <c r="AN1441" t="str">
        <f t="shared" si="473"/>
        <v>Glover</v>
      </c>
      <c r="AO1441" t="s">
        <v>408</v>
      </c>
      <c r="AP1441">
        <v>1</v>
      </c>
      <c r="AR1441" s="111">
        <v>50</v>
      </c>
      <c r="AS1441" s="113">
        <v>19</v>
      </c>
      <c r="AT1441" s="113">
        <v>40</v>
      </c>
      <c r="AU1441" s="117">
        <v>28075</v>
      </c>
      <c r="AV1441" s="117">
        <f t="shared" si="472"/>
        <v>50019</v>
      </c>
      <c r="AW1441" s="8" t="s">
        <v>1480</v>
      </c>
      <c r="AX1441">
        <f t="shared" si="481"/>
        <v>5028075</v>
      </c>
      <c r="BC1441">
        <v>38.61</v>
      </c>
      <c r="BD1441">
        <v>0.74</v>
      </c>
      <c r="BE1441">
        <v>37.869999999999997</v>
      </c>
      <c r="BH1441" s="123">
        <f t="shared" si="483"/>
        <v>0.68899999999999995</v>
      </c>
      <c r="BI1441" s="123">
        <f t="shared" si="484"/>
        <v>0</v>
      </c>
      <c r="BJ1441">
        <f t="shared" si="485"/>
        <v>0</v>
      </c>
      <c r="BM1441" s="63">
        <v>3</v>
      </c>
      <c r="BN1441">
        <v>2</v>
      </c>
    </row>
    <row r="1442" spans="1:66" hidden="1" outlineLevel="1">
      <c r="A1442" t="s">
        <v>598</v>
      </c>
      <c r="B1442" s="8" t="s">
        <v>2027</v>
      </c>
      <c r="C1442" s="1">
        <f t="shared" si="474"/>
        <v>128</v>
      </c>
      <c r="D1442" s="5">
        <f>IF(N1442&gt;0, RANK(N1442,(N1442:P1442,Q1442:AE1442)),0)</f>
        <v>1</v>
      </c>
      <c r="E1442" s="5">
        <f>IF(O1442&gt;0,RANK(O1442,(N1442:P1442,Q1442:AE1442)),0)</f>
        <v>2</v>
      </c>
      <c r="F1442" s="5">
        <f t="shared" si="475"/>
        <v>0</v>
      </c>
      <c r="G1442" s="1">
        <f t="shared" si="476"/>
        <v>48</v>
      </c>
      <c r="H1442" s="2">
        <f t="shared" si="471"/>
        <v>0.375</v>
      </c>
      <c r="I1442" s="6"/>
      <c r="J1442" s="2">
        <f t="shared" si="477"/>
        <v>0.6484375</v>
      </c>
      <c r="K1442" s="2">
        <f t="shared" si="478"/>
        <v>0.2734375</v>
      </c>
      <c r="L1442" s="2">
        <f t="shared" si="479"/>
        <v>0</v>
      </c>
      <c r="M1442" s="2">
        <f t="shared" si="480"/>
        <v>7.8125E-2</v>
      </c>
      <c r="N1442" s="63">
        <v>83</v>
      </c>
      <c r="O1442" s="63">
        <v>35</v>
      </c>
      <c r="P1442" s="63"/>
      <c r="Q1442" s="63">
        <v>1</v>
      </c>
      <c r="R1442" s="63">
        <v>2</v>
      </c>
      <c r="S1442" s="63">
        <v>0</v>
      </c>
      <c r="T1442" s="63"/>
      <c r="U1442" s="63"/>
      <c r="V1442" s="63">
        <v>1</v>
      </c>
      <c r="W1442" s="63">
        <f t="shared" si="482"/>
        <v>3</v>
      </c>
      <c r="X1442" s="63">
        <v>3</v>
      </c>
      <c r="Y1442" s="63"/>
      <c r="Z1442" s="63">
        <v>0</v>
      </c>
      <c r="AA1442" s="63"/>
      <c r="AB1442" s="63"/>
      <c r="AN1442" t="str">
        <f t="shared" si="473"/>
        <v>Goshen</v>
      </c>
      <c r="AO1442" t="s">
        <v>1354</v>
      </c>
      <c r="AP1442">
        <v>1</v>
      </c>
      <c r="AR1442" s="111">
        <v>50</v>
      </c>
      <c r="AS1442" s="113">
        <v>1</v>
      </c>
      <c r="AT1442" s="113">
        <v>30</v>
      </c>
      <c r="AU1442" s="117">
        <v>28600</v>
      </c>
      <c r="AV1442" s="117">
        <f t="shared" si="472"/>
        <v>50001</v>
      </c>
      <c r="AW1442" s="8" t="s">
        <v>1480</v>
      </c>
      <c r="AX1442">
        <f t="shared" si="481"/>
        <v>5028600</v>
      </c>
      <c r="BC1442">
        <v>21.4</v>
      </c>
      <c r="BD1442">
        <v>0.11</v>
      </c>
      <c r="BE1442">
        <v>21.29</v>
      </c>
      <c r="BH1442" s="123">
        <f t="shared" si="483"/>
        <v>0.64800000000000002</v>
      </c>
      <c r="BI1442" s="123">
        <f t="shared" si="484"/>
        <v>0</v>
      </c>
      <c r="BJ1442">
        <f t="shared" si="485"/>
        <v>0</v>
      </c>
      <c r="BM1442" s="63">
        <v>5</v>
      </c>
      <c r="BN1442">
        <v>2</v>
      </c>
    </row>
    <row r="1443" spans="1:66" hidden="1" outlineLevel="1">
      <c r="A1443" t="s">
        <v>2273</v>
      </c>
      <c r="B1443" s="8" t="s">
        <v>2027</v>
      </c>
      <c r="C1443" s="1">
        <f t="shared" si="474"/>
        <v>360</v>
      </c>
      <c r="D1443" s="5">
        <f>IF(N1443&gt;0, RANK(N1443,(N1443:P1443,Q1443:AE1443)),0)</f>
        <v>1</v>
      </c>
      <c r="E1443" s="5">
        <f>IF(O1443&gt;0,RANK(O1443,(N1443:P1443,Q1443:AE1443)),0)</f>
        <v>2</v>
      </c>
      <c r="F1443" s="5">
        <f t="shared" si="475"/>
        <v>0</v>
      </c>
      <c r="G1443" s="1">
        <f t="shared" si="476"/>
        <v>122</v>
      </c>
      <c r="H1443" s="2">
        <f t="shared" si="471"/>
        <v>0.33888888888888891</v>
      </c>
      <c r="I1443" s="6"/>
      <c r="J1443" s="2">
        <f t="shared" si="477"/>
        <v>0.65277777777777779</v>
      </c>
      <c r="K1443" s="2">
        <f t="shared" si="478"/>
        <v>0.31388888888888888</v>
      </c>
      <c r="L1443" s="2">
        <f t="shared" si="479"/>
        <v>0</v>
      </c>
      <c r="M1443" s="2">
        <f t="shared" si="480"/>
        <v>3.3333333333333326E-2</v>
      </c>
      <c r="N1443" s="63">
        <v>235</v>
      </c>
      <c r="O1443" s="63">
        <v>113</v>
      </c>
      <c r="P1443" s="63"/>
      <c r="Q1443" s="63">
        <v>7</v>
      </c>
      <c r="R1443" s="63">
        <v>0</v>
      </c>
      <c r="S1443" s="63">
        <v>0</v>
      </c>
      <c r="T1443" s="63"/>
      <c r="U1443" s="63"/>
      <c r="V1443" s="63">
        <v>2</v>
      </c>
      <c r="W1443" s="63">
        <f t="shared" si="482"/>
        <v>3</v>
      </c>
      <c r="X1443" s="63">
        <v>0</v>
      </c>
      <c r="Y1443" s="63"/>
      <c r="Z1443" s="63">
        <v>0</v>
      </c>
      <c r="AA1443" s="63"/>
      <c r="AB1443" s="63"/>
      <c r="AN1443" t="str">
        <f t="shared" si="473"/>
        <v>Grafton</v>
      </c>
      <c r="AO1443" t="s">
        <v>2140</v>
      </c>
      <c r="AP1443">
        <v>1</v>
      </c>
      <c r="AR1443" s="111">
        <v>50</v>
      </c>
      <c r="AS1443" s="113">
        <v>25</v>
      </c>
      <c r="AT1443" s="113">
        <v>30</v>
      </c>
      <c r="AU1443" s="117">
        <v>28900</v>
      </c>
      <c r="AV1443" s="117">
        <f t="shared" si="472"/>
        <v>50025</v>
      </c>
      <c r="AW1443" s="8" t="s">
        <v>1480</v>
      </c>
      <c r="AX1443">
        <f t="shared" si="481"/>
        <v>5028900</v>
      </c>
      <c r="BC1443">
        <v>38.4</v>
      </c>
      <c r="BD1443">
        <v>0.01</v>
      </c>
      <c r="BE1443">
        <v>38.39</v>
      </c>
      <c r="BH1443" s="123">
        <f t="shared" si="483"/>
        <v>0.65200000000000002</v>
      </c>
      <c r="BI1443" s="123">
        <f t="shared" si="484"/>
        <v>0</v>
      </c>
      <c r="BJ1443">
        <f t="shared" si="485"/>
        <v>0</v>
      </c>
      <c r="BM1443" s="63">
        <v>3</v>
      </c>
      <c r="BN1443">
        <v>2</v>
      </c>
    </row>
    <row r="1444" spans="1:66" hidden="1" outlineLevel="1">
      <c r="A1444" t="s">
        <v>2467</v>
      </c>
      <c r="B1444" s="8" t="s">
        <v>2027</v>
      </c>
      <c r="C1444" s="1">
        <f t="shared" si="474"/>
        <v>44</v>
      </c>
      <c r="D1444" s="5">
        <f>IF(N1444&gt;0, RANK(N1444,(N1444:P1444,Q1444:AE1444)),0)</f>
        <v>1</v>
      </c>
      <c r="E1444" s="5">
        <f>IF(O1444&gt;0,RANK(O1444,(N1444:P1444,Q1444:AE1444)),0)</f>
        <v>2</v>
      </c>
      <c r="F1444" s="5">
        <f t="shared" si="475"/>
        <v>0</v>
      </c>
      <c r="G1444" s="1">
        <f t="shared" si="476"/>
        <v>13</v>
      </c>
      <c r="H1444" s="2">
        <f t="shared" si="471"/>
        <v>0.29545454545454547</v>
      </c>
      <c r="I1444" s="6"/>
      <c r="J1444" s="2">
        <f t="shared" si="477"/>
        <v>0.63636363636363635</v>
      </c>
      <c r="K1444" s="2">
        <f t="shared" si="478"/>
        <v>0.34090909090909088</v>
      </c>
      <c r="L1444" s="2">
        <f t="shared" si="479"/>
        <v>0</v>
      </c>
      <c r="M1444" s="2">
        <f t="shared" si="480"/>
        <v>2.2727272727272763E-2</v>
      </c>
      <c r="N1444" s="63">
        <v>28</v>
      </c>
      <c r="O1444" s="63">
        <v>15</v>
      </c>
      <c r="P1444" s="63"/>
      <c r="Q1444" s="63">
        <v>0</v>
      </c>
      <c r="R1444" s="63">
        <v>0</v>
      </c>
      <c r="S1444" s="63">
        <v>0</v>
      </c>
      <c r="T1444" s="63"/>
      <c r="U1444" s="63"/>
      <c r="V1444" s="63">
        <v>0</v>
      </c>
      <c r="W1444" s="63">
        <f t="shared" si="482"/>
        <v>0</v>
      </c>
      <c r="X1444" s="63">
        <v>1</v>
      </c>
      <c r="Y1444" s="63"/>
      <c r="Z1444" s="63">
        <v>0</v>
      </c>
      <c r="AA1444" s="63"/>
      <c r="AB1444" s="63"/>
      <c r="AN1444" t="str">
        <f t="shared" si="473"/>
        <v>Granby</v>
      </c>
      <c r="AO1444" t="s">
        <v>849</v>
      </c>
      <c r="AP1444">
        <v>1</v>
      </c>
      <c r="AR1444" s="111">
        <v>50</v>
      </c>
      <c r="AS1444" s="113">
        <v>9</v>
      </c>
      <c r="AT1444" s="113">
        <v>50</v>
      </c>
      <c r="AU1444" s="117">
        <v>29125</v>
      </c>
      <c r="AV1444" s="117">
        <f t="shared" si="472"/>
        <v>50009</v>
      </c>
      <c r="AW1444" s="8" t="s">
        <v>1480</v>
      </c>
      <c r="AX1444">
        <f t="shared" si="481"/>
        <v>5029125</v>
      </c>
      <c r="BC1444">
        <v>39.08</v>
      </c>
      <c r="BD1444">
        <v>0.05</v>
      </c>
      <c r="BE1444">
        <v>39.03</v>
      </c>
      <c r="BH1444" s="123">
        <f t="shared" si="483"/>
        <v>0.63600000000000001</v>
      </c>
      <c r="BI1444" s="123">
        <f t="shared" si="484"/>
        <v>0</v>
      </c>
      <c r="BJ1444">
        <f t="shared" si="485"/>
        <v>0</v>
      </c>
      <c r="BM1444" s="63">
        <v>0</v>
      </c>
      <c r="BN1444">
        <v>0</v>
      </c>
    </row>
    <row r="1445" spans="1:66" hidden="1" outlineLevel="1">
      <c r="A1445" t="s">
        <v>3207</v>
      </c>
      <c r="B1445" s="8" t="s">
        <v>2027</v>
      </c>
      <c r="C1445" s="1">
        <f t="shared" si="474"/>
        <v>1208</v>
      </c>
      <c r="D1445" s="5">
        <f>IF(N1445&gt;0, RANK(N1445,(N1445:P1445,Q1445:AE1445)),0)</f>
        <v>1</v>
      </c>
      <c r="E1445" s="5">
        <f>IF(O1445&gt;0,RANK(O1445,(N1445:P1445,Q1445:AE1445)),0)</f>
        <v>2</v>
      </c>
      <c r="F1445" s="5">
        <f t="shared" si="475"/>
        <v>0</v>
      </c>
      <c r="G1445" s="1">
        <f t="shared" si="476"/>
        <v>281</v>
      </c>
      <c r="H1445" s="2">
        <f t="shared" ref="H1445:H1508" si="486">IF(C1445&gt;0,G1445/C1445,0)</f>
        <v>0.23261589403973509</v>
      </c>
      <c r="I1445" s="6"/>
      <c r="J1445" s="2">
        <f t="shared" si="477"/>
        <v>0.60347682119205293</v>
      </c>
      <c r="K1445" s="2">
        <f t="shared" si="478"/>
        <v>0.37086092715231789</v>
      </c>
      <c r="L1445" s="2">
        <f t="shared" si="479"/>
        <v>0</v>
      </c>
      <c r="M1445" s="2">
        <f t="shared" si="480"/>
        <v>2.5662251655629187E-2</v>
      </c>
      <c r="N1445" s="63">
        <v>729</v>
      </c>
      <c r="O1445" s="63">
        <v>448</v>
      </c>
      <c r="P1445" s="63"/>
      <c r="Q1445" s="63">
        <v>13</v>
      </c>
      <c r="R1445" s="63">
        <v>0</v>
      </c>
      <c r="S1445" s="63">
        <v>0</v>
      </c>
      <c r="T1445" s="63"/>
      <c r="U1445" s="63"/>
      <c r="V1445" s="63">
        <v>5</v>
      </c>
      <c r="W1445" s="63">
        <f t="shared" si="482"/>
        <v>5</v>
      </c>
      <c r="X1445" s="63">
        <v>8</v>
      </c>
      <c r="Y1445" s="63"/>
      <c r="Z1445" s="63">
        <v>0</v>
      </c>
      <c r="AA1445" s="63"/>
      <c r="AB1445" s="63"/>
      <c r="AN1445" t="str">
        <f t="shared" si="473"/>
        <v>Grand Isle</v>
      </c>
      <c r="AO1445" t="s">
        <v>3207</v>
      </c>
      <c r="AP1445">
        <v>1</v>
      </c>
      <c r="AR1445" s="111">
        <v>50</v>
      </c>
      <c r="AS1445" s="113">
        <v>13</v>
      </c>
      <c r="AT1445" s="113">
        <v>10</v>
      </c>
      <c r="AU1445" s="117">
        <v>29275</v>
      </c>
      <c r="AV1445" s="117">
        <f t="shared" si="472"/>
        <v>50013</v>
      </c>
      <c r="AW1445" s="8" t="s">
        <v>1480</v>
      </c>
      <c r="AX1445">
        <f t="shared" si="481"/>
        <v>5029275</v>
      </c>
      <c r="BC1445">
        <v>35.130000000000003</v>
      </c>
      <c r="BD1445">
        <v>18.62</v>
      </c>
      <c r="BE1445">
        <v>16.510000000000002</v>
      </c>
      <c r="BH1445" s="123">
        <f t="shared" si="483"/>
        <v>0.60299999999999998</v>
      </c>
      <c r="BI1445" s="123">
        <f t="shared" si="484"/>
        <v>0</v>
      </c>
      <c r="BJ1445">
        <f t="shared" si="485"/>
        <v>0</v>
      </c>
      <c r="BM1445" s="63">
        <v>5</v>
      </c>
      <c r="BN1445">
        <v>0</v>
      </c>
    </row>
    <row r="1446" spans="1:66" hidden="1" outlineLevel="1">
      <c r="A1446" t="s">
        <v>873</v>
      </c>
      <c r="B1446" s="8" t="s">
        <v>2027</v>
      </c>
      <c r="C1446" s="1">
        <f t="shared" si="474"/>
        <v>142</v>
      </c>
      <c r="D1446" s="5">
        <f>IF(N1446&gt;0, RANK(N1446,(N1446:P1446,Q1446:AE1446)),0)</f>
        <v>1</v>
      </c>
      <c r="E1446" s="5">
        <f>IF(O1446&gt;0,RANK(O1446,(N1446:P1446,Q1446:AE1446)),0)</f>
        <v>2</v>
      </c>
      <c r="F1446" s="5">
        <f t="shared" si="475"/>
        <v>0</v>
      </c>
      <c r="G1446" s="1">
        <f t="shared" si="476"/>
        <v>94</v>
      </c>
      <c r="H1446" s="2">
        <f t="shared" si="486"/>
        <v>0.6619718309859155</v>
      </c>
      <c r="I1446" s="6"/>
      <c r="J1446" s="2">
        <f t="shared" si="477"/>
        <v>0.8098591549295775</v>
      </c>
      <c r="K1446" s="2">
        <f t="shared" si="478"/>
        <v>0.14788732394366197</v>
      </c>
      <c r="L1446" s="2">
        <f t="shared" si="479"/>
        <v>0</v>
      </c>
      <c r="M1446" s="2">
        <f t="shared" si="480"/>
        <v>4.2253521126760535E-2</v>
      </c>
      <c r="N1446" s="63">
        <v>115</v>
      </c>
      <c r="O1446" s="63">
        <v>21</v>
      </c>
      <c r="P1446" s="63"/>
      <c r="Q1446" s="63">
        <v>4</v>
      </c>
      <c r="R1446" s="63">
        <v>0</v>
      </c>
      <c r="S1446" s="63">
        <v>0</v>
      </c>
      <c r="T1446" s="63"/>
      <c r="U1446" s="63"/>
      <c r="V1446" s="63">
        <v>0</v>
      </c>
      <c r="W1446" s="63">
        <f t="shared" si="482"/>
        <v>1</v>
      </c>
      <c r="X1446" s="63">
        <v>1</v>
      </c>
      <c r="Y1446" s="63"/>
      <c r="Z1446" s="63">
        <v>0</v>
      </c>
      <c r="AA1446" s="63"/>
      <c r="AB1446" s="63"/>
      <c r="AN1446" t="str">
        <f t="shared" si="473"/>
        <v>Granville</v>
      </c>
      <c r="AO1446" t="s">
        <v>1354</v>
      </c>
      <c r="AP1446">
        <v>1</v>
      </c>
      <c r="AR1446" s="111">
        <v>50</v>
      </c>
      <c r="AS1446" s="113">
        <v>1</v>
      </c>
      <c r="AT1446" s="113">
        <v>35</v>
      </c>
      <c r="AU1446" s="117">
        <v>29575</v>
      </c>
      <c r="AV1446" s="117">
        <f t="shared" si="472"/>
        <v>50001</v>
      </c>
      <c r="AW1446" s="8" t="s">
        <v>1480</v>
      </c>
      <c r="AX1446">
        <f t="shared" si="481"/>
        <v>5029575</v>
      </c>
      <c r="BC1446">
        <v>52.22</v>
      </c>
      <c r="BD1446">
        <v>0</v>
      </c>
      <c r="BE1446">
        <v>52.22</v>
      </c>
      <c r="BH1446" s="123">
        <f t="shared" si="483"/>
        <v>0.80900000000000005</v>
      </c>
      <c r="BI1446" s="123">
        <f t="shared" si="484"/>
        <v>0</v>
      </c>
      <c r="BJ1446">
        <f t="shared" si="485"/>
        <v>0</v>
      </c>
      <c r="BM1446" s="63">
        <v>1</v>
      </c>
      <c r="BN1446">
        <v>1</v>
      </c>
    </row>
    <row r="1447" spans="1:66" hidden="1" outlineLevel="1">
      <c r="A1447" t="s">
        <v>2238</v>
      </c>
      <c r="B1447" s="8" t="s">
        <v>2027</v>
      </c>
      <c r="C1447" s="1">
        <f t="shared" si="474"/>
        <v>412</v>
      </c>
      <c r="D1447" s="5">
        <f>IF(N1447&gt;0, RANK(N1447,(N1447:P1447,Q1447:AE1447)),0)</f>
        <v>1</v>
      </c>
      <c r="E1447" s="5">
        <f>IF(O1447&gt;0,RANK(O1447,(N1447:P1447,Q1447:AE1447)),0)</f>
        <v>2</v>
      </c>
      <c r="F1447" s="5">
        <f t="shared" si="475"/>
        <v>0</v>
      </c>
      <c r="G1447" s="1">
        <f t="shared" si="476"/>
        <v>198</v>
      </c>
      <c r="H1447" s="2">
        <f t="shared" si="486"/>
        <v>0.48058252427184467</v>
      </c>
      <c r="I1447" s="6"/>
      <c r="J1447" s="2">
        <f t="shared" si="477"/>
        <v>0.72572815533980584</v>
      </c>
      <c r="K1447" s="2">
        <f t="shared" si="478"/>
        <v>0.24514563106796117</v>
      </c>
      <c r="L1447" s="2">
        <f t="shared" si="479"/>
        <v>0</v>
      </c>
      <c r="M1447" s="2">
        <f t="shared" si="480"/>
        <v>2.9126213592232997E-2</v>
      </c>
      <c r="N1447" s="63">
        <v>299</v>
      </c>
      <c r="O1447" s="63">
        <v>101</v>
      </c>
      <c r="P1447" s="63"/>
      <c r="Q1447" s="63">
        <v>6</v>
      </c>
      <c r="R1447" s="63">
        <v>2</v>
      </c>
      <c r="S1447" s="63">
        <v>0</v>
      </c>
      <c r="T1447" s="63"/>
      <c r="U1447" s="63"/>
      <c r="V1447" s="63">
        <v>1</v>
      </c>
      <c r="W1447" s="63">
        <f t="shared" si="482"/>
        <v>3</v>
      </c>
      <c r="X1447" s="63">
        <v>0</v>
      </c>
      <c r="Y1447" s="63"/>
      <c r="Z1447" s="63">
        <v>0</v>
      </c>
      <c r="AA1447" s="63"/>
      <c r="AB1447" s="63"/>
      <c r="AN1447" t="str">
        <f t="shared" si="473"/>
        <v>Greensboro</v>
      </c>
      <c r="AO1447" t="s">
        <v>408</v>
      </c>
      <c r="AP1447">
        <v>1</v>
      </c>
      <c r="AR1447" s="111">
        <v>50</v>
      </c>
      <c r="AS1447" s="113">
        <v>19</v>
      </c>
      <c r="AT1447" s="113">
        <v>45</v>
      </c>
      <c r="AU1447" s="117">
        <v>30175</v>
      </c>
      <c r="AV1447" s="117">
        <f t="shared" si="472"/>
        <v>50019</v>
      </c>
      <c r="AW1447" s="8" t="s">
        <v>1480</v>
      </c>
      <c r="AX1447">
        <f t="shared" si="481"/>
        <v>5030175</v>
      </c>
      <c r="BC1447">
        <v>39.39</v>
      </c>
      <c r="BD1447">
        <v>1.62</v>
      </c>
      <c r="BE1447">
        <v>37.770000000000003</v>
      </c>
      <c r="BH1447" s="123">
        <f t="shared" si="483"/>
        <v>0.72499999999999998</v>
      </c>
      <c r="BI1447" s="123">
        <f t="shared" si="484"/>
        <v>0</v>
      </c>
      <c r="BJ1447">
        <f t="shared" si="485"/>
        <v>0</v>
      </c>
      <c r="BM1447" s="63">
        <v>5</v>
      </c>
      <c r="BN1447">
        <v>3</v>
      </c>
    </row>
    <row r="1448" spans="1:66" hidden="1" outlineLevel="1">
      <c r="A1448" t="s">
        <v>2497</v>
      </c>
      <c r="B1448" s="8" t="s">
        <v>2027</v>
      </c>
      <c r="C1448" s="1">
        <f t="shared" si="474"/>
        <v>449</v>
      </c>
      <c r="D1448" s="5">
        <f>IF(N1448&gt;0, RANK(N1448,(N1448:P1448,Q1448:AE1448)),0)</f>
        <v>1</v>
      </c>
      <c r="E1448" s="5">
        <f>IF(O1448&gt;0,RANK(O1448,(N1448:P1448,Q1448:AE1448)),0)</f>
        <v>2</v>
      </c>
      <c r="F1448" s="5">
        <f t="shared" si="475"/>
        <v>0</v>
      </c>
      <c r="G1448" s="1">
        <f t="shared" si="476"/>
        <v>8</v>
      </c>
      <c r="H1448" s="2">
        <f t="shared" si="486"/>
        <v>1.7817371937639197E-2</v>
      </c>
      <c r="I1448" s="6"/>
      <c r="J1448" s="2">
        <f t="shared" si="477"/>
        <v>0.48775055679287305</v>
      </c>
      <c r="K1448" s="2">
        <f t="shared" si="478"/>
        <v>0.46993318485523383</v>
      </c>
      <c r="L1448" s="2">
        <f t="shared" si="479"/>
        <v>0</v>
      </c>
      <c r="M1448" s="2">
        <f t="shared" si="480"/>
        <v>4.2316258351893121E-2</v>
      </c>
      <c r="N1448" s="63">
        <v>219</v>
      </c>
      <c r="O1448" s="63">
        <v>211</v>
      </c>
      <c r="P1448" s="63"/>
      <c r="Q1448" s="63">
        <v>9</v>
      </c>
      <c r="R1448" s="63">
        <v>4</v>
      </c>
      <c r="S1448" s="63">
        <v>1</v>
      </c>
      <c r="T1448" s="63"/>
      <c r="U1448" s="63"/>
      <c r="V1448" s="63">
        <v>1</v>
      </c>
      <c r="W1448" s="63">
        <f t="shared" si="482"/>
        <v>1</v>
      </c>
      <c r="X1448" s="63">
        <v>3</v>
      </c>
      <c r="Y1448" s="63"/>
      <c r="Z1448" s="63">
        <v>0</v>
      </c>
      <c r="AA1448" s="63"/>
      <c r="AB1448" s="63"/>
      <c r="AN1448" t="str">
        <f t="shared" si="473"/>
        <v>Groton</v>
      </c>
      <c r="AO1448" t="s">
        <v>688</v>
      </c>
      <c r="AP1448">
        <v>1</v>
      </c>
      <c r="AR1448" s="111">
        <v>50</v>
      </c>
      <c r="AS1448" s="113">
        <v>5</v>
      </c>
      <c r="AT1448" s="113">
        <v>20</v>
      </c>
      <c r="AU1448" s="117">
        <v>30550</v>
      </c>
      <c r="AV1448" s="117">
        <f t="shared" ref="AV1448:AV1511" si="487">AR1448*1000+AS1448</f>
        <v>50005</v>
      </c>
      <c r="AW1448" s="8" t="s">
        <v>1480</v>
      </c>
      <c r="AX1448">
        <f t="shared" si="481"/>
        <v>5030550</v>
      </c>
      <c r="BC1448">
        <v>54.96</v>
      </c>
      <c r="BD1448">
        <v>1</v>
      </c>
      <c r="BE1448">
        <v>53.96</v>
      </c>
      <c r="BH1448" s="123">
        <f t="shared" si="483"/>
        <v>0.48699999999999999</v>
      </c>
      <c r="BI1448" s="123">
        <f t="shared" si="484"/>
        <v>0</v>
      </c>
      <c r="BJ1448">
        <f t="shared" si="485"/>
        <v>0</v>
      </c>
      <c r="BM1448" s="63">
        <v>6</v>
      </c>
      <c r="BN1448">
        <v>0</v>
      </c>
    </row>
    <row r="1449" spans="1:66" hidden="1" outlineLevel="1">
      <c r="A1449" t="s">
        <v>3224</v>
      </c>
      <c r="B1449" s="8" t="s">
        <v>2027</v>
      </c>
      <c r="C1449" s="1">
        <f t="shared" si="474"/>
        <v>141</v>
      </c>
      <c r="D1449" s="5">
        <f>IF(N1449&gt;0, RANK(N1449,(N1449:P1449,Q1449:AE1449)),0)</f>
        <v>1</v>
      </c>
      <c r="E1449" s="5">
        <f>IF(O1449&gt;0,RANK(O1449,(N1449:P1449,Q1449:AE1449)),0)</f>
        <v>2</v>
      </c>
      <c r="F1449" s="5">
        <f t="shared" si="475"/>
        <v>0</v>
      </c>
      <c r="G1449" s="1">
        <f t="shared" si="476"/>
        <v>15</v>
      </c>
      <c r="H1449" s="2">
        <f t="shared" si="486"/>
        <v>0.10638297872340426</v>
      </c>
      <c r="I1449" s="6"/>
      <c r="J1449" s="2">
        <f t="shared" si="477"/>
        <v>0.53191489361702127</v>
      </c>
      <c r="K1449" s="2">
        <f t="shared" si="478"/>
        <v>0.42553191489361702</v>
      </c>
      <c r="L1449" s="2">
        <f t="shared" si="479"/>
        <v>0</v>
      </c>
      <c r="M1449" s="2">
        <f t="shared" si="480"/>
        <v>4.2553191489361708E-2</v>
      </c>
      <c r="N1449" s="63">
        <v>75</v>
      </c>
      <c r="O1449" s="63">
        <v>60</v>
      </c>
      <c r="P1449" s="63"/>
      <c r="Q1449" s="63">
        <v>5</v>
      </c>
      <c r="R1449" s="63">
        <v>0</v>
      </c>
      <c r="S1449" s="63">
        <v>0</v>
      </c>
      <c r="T1449" s="63"/>
      <c r="U1449" s="63"/>
      <c r="V1449" s="63">
        <v>0</v>
      </c>
      <c r="W1449" s="63">
        <f t="shared" si="482"/>
        <v>1</v>
      </c>
      <c r="X1449" s="63">
        <v>0</v>
      </c>
      <c r="Y1449" s="63"/>
      <c r="Z1449" s="63">
        <v>0</v>
      </c>
      <c r="AA1449" s="63"/>
      <c r="AB1449" s="63"/>
      <c r="AN1449" t="str">
        <f t="shared" si="473"/>
        <v>Guildhall</v>
      </c>
      <c r="AO1449" t="s">
        <v>849</v>
      </c>
      <c r="AP1449">
        <v>1</v>
      </c>
      <c r="AR1449" s="111">
        <v>50</v>
      </c>
      <c r="AS1449" s="113">
        <v>9</v>
      </c>
      <c r="AT1449" s="113">
        <v>55</v>
      </c>
      <c r="AU1449" s="117">
        <v>30775</v>
      </c>
      <c r="AV1449" s="117">
        <f t="shared" si="487"/>
        <v>50009</v>
      </c>
      <c r="AW1449" s="8" t="s">
        <v>1480</v>
      </c>
      <c r="AX1449">
        <f t="shared" si="481"/>
        <v>5030775</v>
      </c>
      <c r="BC1449">
        <v>32.72</v>
      </c>
      <c r="BD1449">
        <v>0</v>
      </c>
      <c r="BE1449">
        <v>32.72</v>
      </c>
      <c r="BH1449" s="123">
        <f t="shared" si="483"/>
        <v>0.53100000000000003</v>
      </c>
      <c r="BI1449" s="123">
        <f t="shared" si="484"/>
        <v>0</v>
      </c>
      <c r="BJ1449">
        <f t="shared" si="485"/>
        <v>0</v>
      </c>
      <c r="BM1449" s="63">
        <v>1</v>
      </c>
      <c r="BN1449">
        <v>0</v>
      </c>
    </row>
    <row r="1450" spans="1:66" hidden="1" outlineLevel="1">
      <c r="A1450" t="s">
        <v>1044</v>
      </c>
      <c r="B1450" s="8" t="s">
        <v>2027</v>
      </c>
      <c r="C1450" s="1">
        <f t="shared" si="474"/>
        <v>1136</v>
      </c>
      <c r="D1450" s="5">
        <f>IF(N1450&gt;0, RANK(N1450,(N1450:P1450,Q1450:AE1450)),0)</f>
        <v>1</v>
      </c>
      <c r="E1450" s="5">
        <f>IF(O1450&gt;0,RANK(O1450,(N1450:P1450,Q1450:AE1450)),0)</f>
        <v>2</v>
      </c>
      <c r="F1450" s="5">
        <f t="shared" si="475"/>
        <v>0</v>
      </c>
      <c r="G1450" s="1">
        <f t="shared" si="476"/>
        <v>592</v>
      </c>
      <c r="H1450" s="2">
        <f t="shared" si="486"/>
        <v>0.52112676056338025</v>
      </c>
      <c r="I1450" s="6"/>
      <c r="J1450" s="2">
        <f t="shared" si="477"/>
        <v>0.75088028169014087</v>
      </c>
      <c r="K1450" s="2">
        <f t="shared" si="478"/>
        <v>0.22975352112676056</v>
      </c>
      <c r="L1450" s="2">
        <f t="shared" si="479"/>
        <v>0</v>
      </c>
      <c r="M1450" s="2">
        <f t="shared" si="480"/>
        <v>1.9366197183098566E-2</v>
      </c>
      <c r="N1450" s="63">
        <v>853</v>
      </c>
      <c r="O1450" s="63">
        <v>261</v>
      </c>
      <c r="P1450" s="63"/>
      <c r="Q1450" s="63">
        <v>10</v>
      </c>
      <c r="R1450" s="63">
        <v>2</v>
      </c>
      <c r="S1450" s="63">
        <v>0</v>
      </c>
      <c r="T1450" s="63"/>
      <c r="U1450" s="63"/>
      <c r="V1450" s="63">
        <v>5</v>
      </c>
      <c r="W1450" s="63">
        <f t="shared" si="482"/>
        <v>3</v>
      </c>
      <c r="X1450" s="63">
        <v>2</v>
      </c>
      <c r="Y1450" s="63"/>
      <c r="Z1450" s="63">
        <v>0</v>
      </c>
      <c r="AA1450" s="63"/>
      <c r="AB1450" s="63"/>
      <c r="AN1450" t="str">
        <f t="shared" si="473"/>
        <v>Guilford</v>
      </c>
      <c r="AO1450" t="s">
        <v>2140</v>
      </c>
      <c r="AP1450">
        <v>1</v>
      </c>
      <c r="AR1450" s="111">
        <v>50</v>
      </c>
      <c r="AS1450" s="113">
        <v>25</v>
      </c>
      <c r="AT1450" s="113">
        <v>35</v>
      </c>
      <c r="AU1450" s="117">
        <v>30925</v>
      </c>
      <c r="AV1450" s="117">
        <f t="shared" si="487"/>
        <v>50025</v>
      </c>
      <c r="AW1450" s="8" t="s">
        <v>1480</v>
      </c>
      <c r="AX1450">
        <f t="shared" si="481"/>
        <v>5030925</v>
      </c>
      <c r="BC1450">
        <v>39.97</v>
      </c>
      <c r="BD1450">
        <v>0.08</v>
      </c>
      <c r="BE1450">
        <v>39.89</v>
      </c>
      <c r="BH1450" s="123">
        <f t="shared" si="483"/>
        <v>0.75</v>
      </c>
      <c r="BI1450" s="123">
        <f t="shared" si="484"/>
        <v>0</v>
      </c>
      <c r="BJ1450">
        <f t="shared" si="485"/>
        <v>0</v>
      </c>
      <c r="BM1450" s="63">
        <v>5</v>
      </c>
      <c r="BN1450">
        <v>1</v>
      </c>
    </row>
    <row r="1451" spans="1:66" hidden="1" outlineLevel="1">
      <c r="A1451" t="s">
        <v>394</v>
      </c>
      <c r="B1451" s="8" t="s">
        <v>2027</v>
      </c>
      <c r="C1451" s="1">
        <f t="shared" si="474"/>
        <v>401</v>
      </c>
      <c r="D1451" s="5">
        <f>IF(N1451&gt;0, RANK(N1451,(N1451:P1451,Q1451:AE1451)),0)</f>
        <v>1</v>
      </c>
      <c r="E1451" s="5">
        <f>IF(O1451&gt;0,RANK(O1451,(N1451:P1451,Q1451:AE1451)),0)</f>
        <v>2</v>
      </c>
      <c r="F1451" s="5">
        <f t="shared" si="475"/>
        <v>0</v>
      </c>
      <c r="G1451" s="1">
        <f t="shared" si="476"/>
        <v>124</v>
      </c>
      <c r="H1451" s="2">
        <f t="shared" si="486"/>
        <v>0.30922693266832918</v>
      </c>
      <c r="I1451" s="6"/>
      <c r="J1451" s="2">
        <f t="shared" si="477"/>
        <v>0.64837905236907734</v>
      </c>
      <c r="K1451" s="2">
        <f t="shared" si="478"/>
        <v>0.33915211970074816</v>
      </c>
      <c r="L1451" s="2">
        <f t="shared" si="479"/>
        <v>0</v>
      </c>
      <c r="M1451" s="2">
        <f t="shared" si="480"/>
        <v>1.2468827930174509E-2</v>
      </c>
      <c r="N1451" s="63">
        <v>260</v>
      </c>
      <c r="O1451" s="63">
        <v>136</v>
      </c>
      <c r="P1451" s="63"/>
      <c r="Q1451" s="63">
        <v>1</v>
      </c>
      <c r="R1451" s="63">
        <v>0</v>
      </c>
      <c r="S1451" s="63">
        <v>0</v>
      </c>
      <c r="T1451" s="63"/>
      <c r="U1451" s="63"/>
      <c r="V1451" s="63">
        <v>2</v>
      </c>
      <c r="W1451" s="63">
        <f t="shared" si="482"/>
        <v>2</v>
      </c>
      <c r="X1451" s="63">
        <v>0</v>
      </c>
      <c r="Y1451" s="63"/>
      <c r="Z1451" s="63">
        <v>0</v>
      </c>
      <c r="AA1451" s="63"/>
      <c r="AB1451" s="63"/>
      <c r="AN1451" t="str">
        <f t="shared" si="473"/>
        <v>Halifax</v>
      </c>
      <c r="AO1451" t="s">
        <v>2140</v>
      </c>
      <c r="AP1451">
        <v>1</v>
      </c>
      <c r="AR1451" s="111">
        <v>50</v>
      </c>
      <c r="AS1451" s="113">
        <v>25</v>
      </c>
      <c r="AT1451" s="113">
        <v>40</v>
      </c>
      <c r="AU1451" s="117">
        <v>31150</v>
      </c>
      <c r="AV1451" s="117">
        <f t="shared" si="487"/>
        <v>50025</v>
      </c>
      <c r="AW1451" s="8" t="s">
        <v>1480</v>
      </c>
      <c r="AX1451">
        <f t="shared" si="481"/>
        <v>5031150</v>
      </c>
      <c r="BC1451">
        <v>39.799999999999997</v>
      </c>
      <c r="BD1451">
        <v>0.05</v>
      </c>
      <c r="BE1451">
        <v>39.75</v>
      </c>
      <c r="BH1451" s="123">
        <f t="shared" si="483"/>
        <v>0.64800000000000002</v>
      </c>
      <c r="BI1451" s="123">
        <f t="shared" si="484"/>
        <v>0</v>
      </c>
      <c r="BJ1451">
        <f t="shared" si="485"/>
        <v>0</v>
      </c>
      <c r="BM1451" s="63">
        <v>2</v>
      </c>
      <c r="BN1451">
        <v>2</v>
      </c>
    </row>
    <row r="1452" spans="1:66" hidden="1" outlineLevel="1">
      <c r="A1452" t="s">
        <v>603</v>
      </c>
      <c r="B1452" s="8" t="s">
        <v>2027</v>
      </c>
      <c r="C1452" s="1">
        <f t="shared" si="474"/>
        <v>152</v>
      </c>
      <c r="D1452" s="5">
        <f>IF(N1452&gt;0, RANK(N1452,(N1452:P1452,Q1452:AE1452)),0)</f>
        <v>1</v>
      </c>
      <c r="E1452" s="5">
        <f>IF(O1452&gt;0,RANK(O1452,(N1452:P1452,Q1452:AE1452)),0)</f>
        <v>2</v>
      </c>
      <c r="F1452" s="5">
        <f t="shared" si="475"/>
        <v>0</v>
      </c>
      <c r="G1452" s="1">
        <f t="shared" si="476"/>
        <v>52</v>
      </c>
      <c r="H1452" s="2">
        <f t="shared" si="486"/>
        <v>0.34210526315789475</v>
      </c>
      <c r="I1452" s="6"/>
      <c r="J1452" s="2">
        <f t="shared" si="477"/>
        <v>0.65131578947368418</v>
      </c>
      <c r="K1452" s="2">
        <f t="shared" si="478"/>
        <v>0.30921052631578949</v>
      </c>
      <c r="L1452" s="2">
        <f t="shared" si="479"/>
        <v>0</v>
      </c>
      <c r="M1452" s="2">
        <f t="shared" si="480"/>
        <v>3.9473684210526327E-2</v>
      </c>
      <c r="N1452" s="63">
        <v>99</v>
      </c>
      <c r="O1452" s="63">
        <v>47</v>
      </c>
      <c r="P1452" s="63"/>
      <c r="Q1452" s="63">
        <v>2</v>
      </c>
      <c r="R1452" s="63">
        <v>1</v>
      </c>
      <c r="S1452" s="63">
        <v>0</v>
      </c>
      <c r="T1452" s="63"/>
      <c r="U1452" s="63"/>
      <c r="V1452" s="63">
        <v>0</v>
      </c>
      <c r="W1452" s="63">
        <f t="shared" si="482"/>
        <v>2</v>
      </c>
      <c r="X1452" s="63">
        <v>1</v>
      </c>
      <c r="Y1452" s="63"/>
      <c r="Z1452" s="63">
        <v>0</v>
      </c>
      <c r="AA1452" s="63"/>
      <c r="AB1452" s="63"/>
      <c r="AN1452" t="str">
        <f t="shared" si="473"/>
        <v>Hancock</v>
      </c>
      <c r="AO1452" t="s">
        <v>1354</v>
      </c>
      <c r="AP1452">
        <v>1</v>
      </c>
      <c r="AR1452" s="111">
        <v>50</v>
      </c>
      <c r="AS1452" s="113">
        <v>1</v>
      </c>
      <c r="AT1452" s="113">
        <v>40</v>
      </c>
      <c r="AU1452" s="117">
        <v>31525</v>
      </c>
      <c r="AV1452" s="117">
        <f t="shared" si="487"/>
        <v>50001</v>
      </c>
      <c r="AW1452" s="8" t="s">
        <v>1480</v>
      </c>
      <c r="AX1452">
        <f t="shared" si="481"/>
        <v>5031525</v>
      </c>
      <c r="BC1452">
        <v>38.46</v>
      </c>
      <c r="BD1452">
        <v>0.02</v>
      </c>
      <c r="BE1452">
        <v>38.44</v>
      </c>
      <c r="BH1452" s="123">
        <f t="shared" si="483"/>
        <v>0.65100000000000002</v>
      </c>
      <c r="BI1452" s="123">
        <f t="shared" si="484"/>
        <v>0</v>
      </c>
      <c r="BJ1452">
        <f t="shared" si="485"/>
        <v>0</v>
      </c>
      <c r="BM1452" s="63">
        <v>3</v>
      </c>
      <c r="BN1452">
        <v>1</v>
      </c>
    </row>
    <row r="1453" spans="1:66" hidden="1" outlineLevel="1">
      <c r="A1453" t="s">
        <v>3010</v>
      </c>
      <c r="B1453" s="8" t="s">
        <v>2027</v>
      </c>
      <c r="C1453" s="1">
        <f t="shared" si="474"/>
        <v>1352</v>
      </c>
      <c r="D1453" s="5">
        <f>IF(N1453&gt;0, RANK(N1453,(N1453:P1453,Q1453:AE1453)),0)</f>
        <v>1</v>
      </c>
      <c r="E1453" s="5">
        <f>IF(O1453&gt;0,RANK(O1453,(N1453:P1453,Q1453:AE1453)),0)</f>
        <v>2</v>
      </c>
      <c r="F1453" s="5">
        <f t="shared" si="475"/>
        <v>0</v>
      </c>
      <c r="G1453" s="1">
        <f t="shared" si="476"/>
        <v>540</v>
      </c>
      <c r="H1453" s="2">
        <f t="shared" si="486"/>
        <v>0.39940828402366862</v>
      </c>
      <c r="I1453" s="6"/>
      <c r="J1453" s="2">
        <f t="shared" si="477"/>
        <v>0.68343195266272194</v>
      </c>
      <c r="K1453" s="2">
        <f t="shared" si="478"/>
        <v>0.28402366863905326</v>
      </c>
      <c r="L1453" s="2">
        <f t="shared" si="479"/>
        <v>0</v>
      </c>
      <c r="M1453" s="2">
        <f t="shared" si="480"/>
        <v>3.2544378698224796E-2</v>
      </c>
      <c r="N1453" s="63">
        <v>924</v>
      </c>
      <c r="O1453" s="63">
        <v>384</v>
      </c>
      <c r="P1453" s="63"/>
      <c r="Q1453" s="63">
        <v>14</v>
      </c>
      <c r="R1453" s="63">
        <v>4</v>
      </c>
      <c r="S1453" s="63">
        <v>0</v>
      </c>
      <c r="T1453" s="63"/>
      <c r="U1453" s="63"/>
      <c r="V1453" s="63">
        <v>8</v>
      </c>
      <c r="W1453" s="63">
        <f t="shared" si="482"/>
        <v>8</v>
      </c>
      <c r="X1453" s="63">
        <v>10</v>
      </c>
      <c r="Y1453" s="63"/>
      <c r="Z1453" s="63">
        <v>0</v>
      </c>
      <c r="AA1453" s="63"/>
      <c r="AB1453" s="63"/>
      <c r="AN1453" t="str">
        <f t="shared" si="473"/>
        <v>Hardwick</v>
      </c>
      <c r="AO1453" t="s">
        <v>688</v>
      </c>
      <c r="AP1453">
        <v>1</v>
      </c>
      <c r="AR1453" s="111">
        <v>50</v>
      </c>
      <c r="AS1453" s="113">
        <v>5</v>
      </c>
      <c r="AT1453" s="113">
        <v>25</v>
      </c>
      <c r="AU1453" s="117">
        <v>31825</v>
      </c>
      <c r="AV1453" s="117">
        <f t="shared" si="487"/>
        <v>50005</v>
      </c>
      <c r="AW1453" s="8" t="s">
        <v>1480</v>
      </c>
      <c r="AX1453">
        <f t="shared" si="481"/>
        <v>5031825</v>
      </c>
      <c r="BC1453">
        <v>38.89</v>
      </c>
      <c r="BD1453">
        <v>0.36</v>
      </c>
      <c r="BE1453">
        <v>38.53</v>
      </c>
      <c r="BH1453" s="123">
        <f t="shared" si="483"/>
        <v>0.68300000000000005</v>
      </c>
      <c r="BI1453" s="123">
        <f t="shared" si="484"/>
        <v>0</v>
      </c>
      <c r="BJ1453">
        <f t="shared" si="485"/>
        <v>0</v>
      </c>
      <c r="BM1453" s="63">
        <v>12</v>
      </c>
      <c r="BN1453">
        <v>7</v>
      </c>
    </row>
    <row r="1454" spans="1:66" hidden="1" outlineLevel="1">
      <c r="A1454" t="s">
        <v>1746</v>
      </c>
      <c r="B1454" s="8" t="s">
        <v>2027</v>
      </c>
      <c r="C1454" s="1">
        <f t="shared" si="474"/>
        <v>4849</v>
      </c>
      <c r="D1454" s="5">
        <f>IF(N1454&gt;0, RANK(N1454,(N1454:P1454,Q1454:AE1454)),0)</f>
        <v>1</v>
      </c>
      <c r="E1454" s="5">
        <f>IF(O1454&gt;0,RANK(O1454,(N1454:P1454,Q1454:AE1454)),0)</f>
        <v>2</v>
      </c>
      <c r="F1454" s="5">
        <f t="shared" si="475"/>
        <v>0</v>
      </c>
      <c r="G1454" s="1">
        <f t="shared" si="476"/>
        <v>1939</v>
      </c>
      <c r="H1454" s="2">
        <f t="shared" si="486"/>
        <v>0.39987626314704061</v>
      </c>
      <c r="I1454" s="6"/>
      <c r="J1454" s="2">
        <f t="shared" si="477"/>
        <v>0.69210146421942664</v>
      </c>
      <c r="K1454" s="2">
        <f t="shared" si="478"/>
        <v>0.29222520107238603</v>
      </c>
      <c r="L1454" s="2">
        <f t="shared" si="479"/>
        <v>0</v>
      </c>
      <c r="M1454" s="2">
        <f t="shared" si="480"/>
        <v>1.5673334708187325E-2</v>
      </c>
      <c r="N1454" s="63">
        <v>3356</v>
      </c>
      <c r="O1454" s="63">
        <v>1417</v>
      </c>
      <c r="P1454" s="63"/>
      <c r="Q1454" s="63">
        <v>46</v>
      </c>
      <c r="R1454" s="63">
        <v>4</v>
      </c>
      <c r="S1454" s="63">
        <v>1</v>
      </c>
      <c r="T1454" s="63"/>
      <c r="U1454" s="63"/>
      <c r="V1454" s="63">
        <v>3</v>
      </c>
      <c r="W1454" s="63">
        <f t="shared" si="482"/>
        <v>16</v>
      </c>
      <c r="X1454" s="63">
        <v>6</v>
      </c>
      <c r="Y1454" s="63"/>
      <c r="Z1454" s="63">
        <v>0</v>
      </c>
      <c r="AA1454" s="63"/>
      <c r="AB1454" s="63"/>
      <c r="AN1454" t="str">
        <f t="shared" si="473"/>
        <v>Hartford</v>
      </c>
      <c r="AO1454" t="s">
        <v>2295</v>
      </c>
      <c r="AP1454">
        <v>1</v>
      </c>
      <c r="AR1454" s="111">
        <v>50</v>
      </c>
      <c r="AS1454" s="113">
        <v>27</v>
      </c>
      <c r="AT1454" s="113">
        <v>40</v>
      </c>
      <c r="AU1454" s="117">
        <v>32275</v>
      </c>
      <c r="AV1454" s="117">
        <f t="shared" si="487"/>
        <v>50027</v>
      </c>
      <c r="AW1454" s="8" t="s">
        <v>1480</v>
      </c>
      <c r="AX1454">
        <f t="shared" si="481"/>
        <v>5032275</v>
      </c>
      <c r="BC1454">
        <v>45.9</v>
      </c>
      <c r="BD1454">
        <v>0.75</v>
      </c>
      <c r="BE1454">
        <v>45.15</v>
      </c>
      <c r="BH1454" s="123">
        <f t="shared" si="483"/>
        <v>0.69199999999999995</v>
      </c>
      <c r="BI1454" s="123">
        <f t="shared" si="484"/>
        <v>0</v>
      </c>
      <c r="BJ1454">
        <f t="shared" si="485"/>
        <v>0</v>
      </c>
      <c r="BM1454" s="63">
        <v>21</v>
      </c>
      <c r="BN1454">
        <v>5</v>
      </c>
    </row>
    <row r="1455" spans="1:66" hidden="1" outlineLevel="1">
      <c r="A1455" t="s">
        <v>2387</v>
      </c>
      <c r="B1455" s="8" t="s">
        <v>2027</v>
      </c>
      <c r="C1455" s="1">
        <f t="shared" si="474"/>
        <v>1842</v>
      </c>
      <c r="D1455" s="5">
        <f>IF(N1455&gt;0, RANK(N1455,(N1455:P1455,Q1455:AE1455)),0)</f>
        <v>1</v>
      </c>
      <c r="E1455" s="5">
        <f>IF(O1455&gt;0,RANK(O1455,(N1455:P1455,Q1455:AE1455)),0)</f>
        <v>2</v>
      </c>
      <c r="F1455" s="5">
        <f t="shared" si="475"/>
        <v>0</v>
      </c>
      <c r="G1455" s="1">
        <f t="shared" si="476"/>
        <v>765</v>
      </c>
      <c r="H1455" s="2">
        <f t="shared" si="486"/>
        <v>0.41530944625407168</v>
      </c>
      <c r="I1455" s="6"/>
      <c r="J1455" s="2">
        <f t="shared" si="477"/>
        <v>0.70032573289902278</v>
      </c>
      <c r="K1455" s="2">
        <f t="shared" si="478"/>
        <v>0.28501628664495116</v>
      </c>
      <c r="L1455" s="2">
        <f t="shared" si="479"/>
        <v>0</v>
      </c>
      <c r="M1455" s="2">
        <f t="shared" si="480"/>
        <v>1.4657980456026065E-2</v>
      </c>
      <c r="N1455" s="63">
        <v>1290</v>
      </c>
      <c r="O1455" s="63">
        <v>525</v>
      </c>
      <c r="P1455" s="63"/>
      <c r="Q1455" s="63">
        <v>11</v>
      </c>
      <c r="R1455" s="63">
        <v>3</v>
      </c>
      <c r="S1455" s="63">
        <v>0</v>
      </c>
      <c r="T1455" s="63"/>
      <c r="U1455" s="63"/>
      <c r="V1455" s="63">
        <v>3</v>
      </c>
      <c r="W1455" s="63">
        <f t="shared" si="482"/>
        <v>6</v>
      </c>
      <c r="X1455" s="63">
        <v>4</v>
      </c>
      <c r="Y1455" s="63"/>
      <c r="Z1455" s="63">
        <v>0</v>
      </c>
      <c r="AA1455" s="63"/>
      <c r="AB1455" s="63"/>
      <c r="AN1455" t="str">
        <f t="shared" si="473"/>
        <v>Hartland</v>
      </c>
      <c r="AO1455" t="s">
        <v>2295</v>
      </c>
      <c r="AP1455">
        <v>1</v>
      </c>
      <c r="AR1455" s="111">
        <v>50</v>
      </c>
      <c r="AS1455" s="113">
        <v>27</v>
      </c>
      <c r="AT1455" s="113">
        <v>45</v>
      </c>
      <c r="AU1455" s="117">
        <v>32425</v>
      </c>
      <c r="AV1455" s="117">
        <f t="shared" si="487"/>
        <v>50027</v>
      </c>
      <c r="AW1455" s="8" t="s">
        <v>1480</v>
      </c>
      <c r="AX1455">
        <f t="shared" si="481"/>
        <v>5032425</v>
      </c>
      <c r="BC1455">
        <v>45.19</v>
      </c>
      <c r="BD1455">
        <v>0.24</v>
      </c>
      <c r="BE1455">
        <v>44.96</v>
      </c>
      <c r="BH1455" s="123">
        <f t="shared" si="483"/>
        <v>0.7</v>
      </c>
      <c r="BI1455" s="123">
        <f t="shared" si="484"/>
        <v>0</v>
      </c>
      <c r="BJ1455">
        <f t="shared" si="485"/>
        <v>0</v>
      </c>
      <c r="BM1455" s="63">
        <v>9</v>
      </c>
      <c r="BN1455">
        <v>4</v>
      </c>
    </row>
    <row r="1456" spans="1:66" hidden="1" outlineLevel="1">
      <c r="A1456" t="s">
        <v>2219</v>
      </c>
      <c r="B1456" s="8" t="s">
        <v>2027</v>
      </c>
      <c r="C1456" s="1">
        <f t="shared" si="474"/>
        <v>1299</v>
      </c>
      <c r="D1456" s="5">
        <f>IF(N1456&gt;0, RANK(N1456,(N1456:P1456,Q1456:AE1456)),0)</f>
        <v>1</v>
      </c>
      <c r="E1456" s="5">
        <f>IF(O1456&gt;0,RANK(O1456,(N1456:P1456,Q1456:AE1456)),0)</f>
        <v>2</v>
      </c>
      <c r="F1456" s="5">
        <f t="shared" si="475"/>
        <v>0</v>
      </c>
      <c r="G1456" s="1">
        <f t="shared" si="476"/>
        <v>194</v>
      </c>
      <c r="H1456" s="2">
        <f t="shared" si="486"/>
        <v>0.14934565050038492</v>
      </c>
      <c r="I1456" s="6"/>
      <c r="J1456" s="2">
        <f t="shared" si="477"/>
        <v>0.56658968437259427</v>
      </c>
      <c r="K1456" s="2">
        <f t="shared" si="478"/>
        <v>0.41724403387220937</v>
      </c>
      <c r="L1456" s="2">
        <f t="shared" si="479"/>
        <v>0</v>
      </c>
      <c r="M1456" s="2">
        <f t="shared" si="480"/>
        <v>1.6166281755196354E-2</v>
      </c>
      <c r="N1456" s="63">
        <v>736</v>
      </c>
      <c r="O1456" s="63">
        <v>542</v>
      </c>
      <c r="P1456" s="63"/>
      <c r="Q1456" s="63">
        <v>9</v>
      </c>
      <c r="R1456" s="63">
        <v>0</v>
      </c>
      <c r="S1456" s="63">
        <v>0</v>
      </c>
      <c r="T1456" s="63"/>
      <c r="U1456" s="63"/>
      <c r="V1456" s="63">
        <v>1</v>
      </c>
      <c r="W1456" s="63">
        <f t="shared" si="482"/>
        <v>7</v>
      </c>
      <c r="X1456" s="63">
        <v>4</v>
      </c>
      <c r="Y1456" s="63"/>
      <c r="Z1456" s="63">
        <v>0</v>
      </c>
      <c r="AA1456" s="63"/>
      <c r="AB1456" s="63"/>
      <c r="AN1456" t="str">
        <f t="shared" si="473"/>
        <v>Highgate</v>
      </c>
      <c r="AO1456" t="s">
        <v>1146</v>
      </c>
      <c r="AP1456">
        <v>1</v>
      </c>
      <c r="AR1456" s="111">
        <v>50</v>
      </c>
      <c r="AS1456" s="113">
        <v>11</v>
      </c>
      <c r="AT1456" s="113">
        <v>50</v>
      </c>
      <c r="AU1456" s="117">
        <v>33025</v>
      </c>
      <c r="AV1456" s="117">
        <f t="shared" si="487"/>
        <v>50011</v>
      </c>
      <c r="AW1456" s="8" t="s">
        <v>1480</v>
      </c>
      <c r="AX1456">
        <f t="shared" si="481"/>
        <v>5033025</v>
      </c>
      <c r="BC1456">
        <v>59.89</v>
      </c>
      <c r="BD1456">
        <v>8.74</v>
      </c>
      <c r="BE1456">
        <v>51.14</v>
      </c>
      <c r="BH1456" s="123">
        <f t="shared" si="483"/>
        <v>0.56599999999999995</v>
      </c>
      <c r="BI1456" s="123">
        <f t="shared" si="484"/>
        <v>0</v>
      </c>
      <c r="BJ1456">
        <f t="shared" si="485"/>
        <v>0</v>
      </c>
      <c r="BM1456" s="63">
        <v>7</v>
      </c>
      <c r="BN1456">
        <v>4</v>
      </c>
    </row>
    <row r="1457" spans="1:66" hidden="1" outlineLevel="1">
      <c r="A1457" t="s">
        <v>2061</v>
      </c>
      <c r="B1457" s="8" t="s">
        <v>2027</v>
      </c>
      <c r="C1457" s="1">
        <f t="shared" si="474"/>
        <v>2429</v>
      </c>
      <c r="D1457" s="5">
        <f>IF(N1457&gt;0, RANK(N1457,(N1457:P1457,Q1457:AE1457)),0)</f>
        <v>1</v>
      </c>
      <c r="E1457" s="5">
        <f>IF(O1457&gt;0,RANK(O1457,(N1457:P1457,Q1457:AE1457)),0)</f>
        <v>2</v>
      </c>
      <c r="F1457" s="5">
        <f t="shared" si="475"/>
        <v>0</v>
      </c>
      <c r="G1457" s="1">
        <f t="shared" si="476"/>
        <v>1093</v>
      </c>
      <c r="H1457" s="2">
        <f t="shared" si="486"/>
        <v>0.44997941539728281</v>
      </c>
      <c r="I1457" s="6"/>
      <c r="J1457" s="2">
        <f t="shared" si="477"/>
        <v>0.71840263482914779</v>
      </c>
      <c r="K1457" s="2">
        <f t="shared" si="478"/>
        <v>0.26842321943186498</v>
      </c>
      <c r="L1457" s="2">
        <f t="shared" si="479"/>
        <v>0</v>
      </c>
      <c r="M1457" s="2">
        <f t="shared" si="480"/>
        <v>1.3174145738987231E-2</v>
      </c>
      <c r="N1457" s="63">
        <v>1745</v>
      </c>
      <c r="O1457" s="63">
        <v>652</v>
      </c>
      <c r="P1457" s="63"/>
      <c r="Q1457" s="63">
        <v>17</v>
      </c>
      <c r="R1457" s="63">
        <v>2</v>
      </c>
      <c r="S1457" s="63">
        <v>0</v>
      </c>
      <c r="T1457" s="63"/>
      <c r="U1457" s="63"/>
      <c r="V1457" s="63">
        <v>3</v>
      </c>
      <c r="W1457" s="63">
        <f t="shared" si="482"/>
        <v>4</v>
      </c>
      <c r="X1457" s="63">
        <v>6</v>
      </c>
      <c r="Y1457" s="63"/>
      <c r="Z1457" s="63">
        <v>0</v>
      </c>
      <c r="AA1457" s="63"/>
      <c r="AB1457" s="63"/>
      <c r="AN1457" t="str">
        <f t="shared" si="473"/>
        <v>Hinesburg</v>
      </c>
      <c r="AO1457" t="s">
        <v>3206</v>
      </c>
      <c r="AP1457">
        <v>1</v>
      </c>
      <c r="AR1457" s="111">
        <v>50</v>
      </c>
      <c r="AS1457" s="113">
        <v>7</v>
      </c>
      <c r="AT1457" s="113">
        <v>35</v>
      </c>
      <c r="AU1457" s="117">
        <v>33475</v>
      </c>
      <c r="AV1457" s="117">
        <f t="shared" si="487"/>
        <v>50007</v>
      </c>
      <c r="AW1457" s="8" t="s">
        <v>1480</v>
      </c>
      <c r="AX1457">
        <f t="shared" si="481"/>
        <v>5033475</v>
      </c>
      <c r="BC1457">
        <v>40.119999999999997</v>
      </c>
      <c r="BD1457">
        <v>0.3</v>
      </c>
      <c r="BE1457">
        <v>39.81</v>
      </c>
      <c r="BH1457" s="123">
        <f t="shared" si="483"/>
        <v>0.71799999999999997</v>
      </c>
      <c r="BI1457" s="123">
        <f t="shared" si="484"/>
        <v>0</v>
      </c>
      <c r="BJ1457">
        <f t="shared" si="485"/>
        <v>0</v>
      </c>
      <c r="BM1457" s="63">
        <v>6</v>
      </c>
      <c r="BN1457">
        <v>4</v>
      </c>
    </row>
    <row r="1458" spans="1:66" hidden="1" outlineLevel="1">
      <c r="A1458" t="s">
        <v>3126</v>
      </c>
      <c r="B1458" s="8" t="s">
        <v>2027</v>
      </c>
      <c r="C1458" s="1">
        <f t="shared" si="474"/>
        <v>296</v>
      </c>
      <c r="D1458" s="5">
        <f>IF(N1458&gt;0, RANK(N1458,(N1458:P1458,Q1458:AE1458)),0)</f>
        <v>1</v>
      </c>
      <c r="E1458" s="5">
        <f>IF(O1458&gt;0,RANK(O1458,(N1458:P1458,Q1458:AE1458)),0)</f>
        <v>2</v>
      </c>
      <c r="F1458" s="5">
        <f t="shared" si="475"/>
        <v>0</v>
      </c>
      <c r="G1458" s="1">
        <f t="shared" si="476"/>
        <v>50</v>
      </c>
      <c r="H1458" s="2">
        <f t="shared" si="486"/>
        <v>0.16891891891891891</v>
      </c>
      <c r="I1458" s="6"/>
      <c r="J1458" s="2">
        <f t="shared" si="477"/>
        <v>0.57770270270270274</v>
      </c>
      <c r="K1458" s="2">
        <f t="shared" si="478"/>
        <v>0.40878378378378377</v>
      </c>
      <c r="L1458" s="2">
        <f t="shared" si="479"/>
        <v>0</v>
      </c>
      <c r="M1458" s="2">
        <f t="shared" si="480"/>
        <v>1.3513513513513487E-2</v>
      </c>
      <c r="N1458" s="63">
        <v>171</v>
      </c>
      <c r="O1458" s="63">
        <v>121</v>
      </c>
      <c r="P1458" s="63"/>
      <c r="Q1458" s="63">
        <v>4</v>
      </c>
      <c r="R1458" s="63">
        <v>0</v>
      </c>
      <c r="S1458" s="63">
        <v>0</v>
      </c>
      <c r="T1458" s="63"/>
      <c r="U1458" s="63"/>
      <c r="V1458" s="63">
        <v>0</v>
      </c>
      <c r="W1458" s="63">
        <f t="shared" si="482"/>
        <v>0</v>
      </c>
      <c r="X1458" s="63">
        <v>0</v>
      </c>
      <c r="Y1458" s="63"/>
      <c r="Z1458" s="63">
        <v>0</v>
      </c>
      <c r="AA1458" s="63"/>
      <c r="AB1458" s="63"/>
      <c r="AN1458" t="str">
        <f t="shared" si="473"/>
        <v>Holland</v>
      </c>
      <c r="AO1458" t="s">
        <v>408</v>
      </c>
      <c r="AP1458">
        <v>1</v>
      </c>
      <c r="AR1458" s="111">
        <v>50</v>
      </c>
      <c r="AS1458" s="113">
        <v>19</v>
      </c>
      <c r="AT1458" s="113">
        <v>50</v>
      </c>
      <c r="AU1458" s="117">
        <v>33775</v>
      </c>
      <c r="AV1458" s="117">
        <f t="shared" si="487"/>
        <v>50019</v>
      </c>
      <c r="AW1458" s="8" t="s">
        <v>1480</v>
      </c>
      <c r="AX1458">
        <f t="shared" si="481"/>
        <v>5033775</v>
      </c>
      <c r="BC1458">
        <v>38.229999999999997</v>
      </c>
      <c r="BD1458">
        <v>0.63</v>
      </c>
      <c r="BE1458">
        <v>37.6</v>
      </c>
      <c r="BH1458" s="123">
        <f t="shared" si="483"/>
        <v>0.57699999999999996</v>
      </c>
      <c r="BI1458" s="123">
        <f t="shared" si="484"/>
        <v>0</v>
      </c>
      <c r="BJ1458">
        <f t="shared" si="485"/>
        <v>0</v>
      </c>
      <c r="BM1458" s="63">
        <v>0</v>
      </c>
      <c r="BN1458">
        <v>0</v>
      </c>
    </row>
    <row r="1459" spans="1:66" hidden="1" outlineLevel="1">
      <c r="A1459" t="s">
        <v>2822</v>
      </c>
      <c r="B1459" s="8" t="s">
        <v>2027</v>
      </c>
      <c r="C1459" s="1">
        <f t="shared" si="474"/>
        <v>360</v>
      </c>
      <c r="D1459" s="5">
        <f>IF(N1459&gt;0, RANK(N1459,(N1459:P1459,Q1459:AE1459)),0)</f>
        <v>1</v>
      </c>
      <c r="E1459" s="5">
        <f>IF(O1459&gt;0,RANK(O1459,(N1459:P1459,Q1459:AE1459)),0)</f>
        <v>2</v>
      </c>
      <c r="F1459" s="5">
        <f t="shared" si="475"/>
        <v>0</v>
      </c>
      <c r="G1459" s="1">
        <f t="shared" si="476"/>
        <v>70</v>
      </c>
      <c r="H1459" s="2">
        <f t="shared" si="486"/>
        <v>0.19444444444444445</v>
      </c>
      <c r="I1459" s="6"/>
      <c r="J1459" s="2">
        <f t="shared" si="477"/>
        <v>0.58611111111111114</v>
      </c>
      <c r="K1459" s="2">
        <f t="shared" si="478"/>
        <v>0.39166666666666666</v>
      </c>
      <c r="L1459" s="2">
        <f t="shared" si="479"/>
        <v>0</v>
      </c>
      <c r="M1459" s="2">
        <f t="shared" si="480"/>
        <v>2.2222222222222199E-2</v>
      </c>
      <c r="N1459" s="63">
        <v>211</v>
      </c>
      <c r="O1459" s="63">
        <v>141</v>
      </c>
      <c r="P1459" s="63"/>
      <c r="Q1459" s="63">
        <v>2</v>
      </c>
      <c r="R1459" s="63">
        <v>1</v>
      </c>
      <c r="S1459" s="63">
        <v>0</v>
      </c>
      <c r="T1459" s="63"/>
      <c r="U1459" s="63"/>
      <c r="V1459" s="63">
        <v>1</v>
      </c>
      <c r="W1459" s="63">
        <f t="shared" si="482"/>
        <v>3</v>
      </c>
      <c r="X1459" s="63">
        <v>1</v>
      </c>
      <c r="Y1459" s="63"/>
      <c r="Z1459" s="63">
        <v>0</v>
      </c>
      <c r="AA1459" s="63"/>
      <c r="AB1459" s="63"/>
      <c r="AN1459" t="str">
        <f t="shared" si="473"/>
        <v>Hubbardton</v>
      </c>
      <c r="AO1459" t="s">
        <v>595</v>
      </c>
      <c r="AP1459">
        <v>1</v>
      </c>
      <c r="AR1459" s="111">
        <v>50</v>
      </c>
      <c r="AS1459" s="113">
        <v>21</v>
      </c>
      <c r="AT1459" s="113">
        <v>40</v>
      </c>
      <c r="AU1459" s="117">
        <v>34450</v>
      </c>
      <c r="AV1459" s="117">
        <f t="shared" si="487"/>
        <v>50021</v>
      </c>
      <c r="AW1459" s="8" t="s">
        <v>1480</v>
      </c>
      <c r="AX1459">
        <f t="shared" si="481"/>
        <v>5034450</v>
      </c>
      <c r="BC1459">
        <v>28.85</v>
      </c>
      <c r="BD1459">
        <v>1.33</v>
      </c>
      <c r="BE1459">
        <v>27.52</v>
      </c>
      <c r="BH1459" s="123">
        <f t="shared" si="483"/>
        <v>0.58599999999999997</v>
      </c>
      <c r="BI1459" s="123">
        <f t="shared" si="484"/>
        <v>0</v>
      </c>
      <c r="BJ1459">
        <f t="shared" si="485"/>
        <v>0</v>
      </c>
      <c r="BM1459" s="63">
        <v>4</v>
      </c>
      <c r="BN1459">
        <v>1</v>
      </c>
    </row>
    <row r="1460" spans="1:66" hidden="1" outlineLevel="1">
      <c r="A1460" t="s">
        <v>2862</v>
      </c>
      <c r="B1460" s="8" t="s">
        <v>2027</v>
      </c>
      <c r="C1460" s="1">
        <f t="shared" si="474"/>
        <v>1119</v>
      </c>
      <c r="D1460" s="5">
        <f>IF(N1460&gt;0, RANK(N1460,(N1460:P1460,Q1460:AE1460)),0)</f>
        <v>1</v>
      </c>
      <c r="E1460" s="5">
        <f>IF(O1460&gt;0,RANK(O1460,(N1460:P1460,Q1460:AE1460)),0)</f>
        <v>2</v>
      </c>
      <c r="F1460" s="5">
        <f t="shared" si="475"/>
        <v>0</v>
      </c>
      <c r="G1460" s="1">
        <f t="shared" si="476"/>
        <v>618</v>
      </c>
      <c r="H1460" s="2">
        <f t="shared" si="486"/>
        <v>0.55227882037533516</v>
      </c>
      <c r="I1460" s="6"/>
      <c r="J1460" s="2">
        <f t="shared" si="477"/>
        <v>0.75960679177837354</v>
      </c>
      <c r="K1460" s="2">
        <f t="shared" si="478"/>
        <v>0.20732797140303844</v>
      </c>
      <c r="L1460" s="2">
        <f t="shared" si="479"/>
        <v>0</v>
      </c>
      <c r="M1460" s="2">
        <f t="shared" si="480"/>
        <v>3.3065236818588029E-2</v>
      </c>
      <c r="N1460" s="63">
        <v>850</v>
      </c>
      <c r="O1460" s="63">
        <v>232</v>
      </c>
      <c r="P1460" s="63"/>
      <c r="Q1460" s="63">
        <v>12</v>
      </c>
      <c r="R1460" s="63">
        <v>5</v>
      </c>
      <c r="S1460" s="63">
        <v>0</v>
      </c>
      <c r="T1460" s="63"/>
      <c r="U1460" s="63"/>
      <c r="V1460" s="63">
        <v>1</v>
      </c>
      <c r="W1460" s="63">
        <f t="shared" si="482"/>
        <v>10</v>
      </c>
      <c r="X1460" s="63">
        <v>9</v>
      </c>
      <c r="Y1460" s="63"/>
      <c r="Z1460" s="63">
        <v>0</v>
      </c>
      <c r="AA1460" s="63"/>
      <c r="AB1460" s="63"/>
      <c r="AN1460" t="str">
        <f t="shared" si="473"/>
        <v>Huntington</v>
      </c>
      <c r="AO1460" t="s">
        <v>3206</v>
      </c>
      <c r="AP1460">
        <v>1</v>
      </c>
      <c r="AR1460" s="111">
        <v>50</v>
      </c>
      <c r="AS1460" s="113">
        <v>7</v>
      </c>
      <c r="AT1460" s="113">
        <v>40</v>
      </c>
      <c r="AU1460" s="117">
        <v>34600</v>
      </c>
      <c r="AV1460" s="117">
        <f t="shared" si="487"/>
        <v>50007</v>
      </c>
      <c r="AW1460" s="8" t="s">
        <v>1480</v>
      </c>
      <c r="AX1460">
        <f t="shared" si="481"/>
        <v>5034600</v>
      </c>
      <c r="BC1460">
        <v>38.15</v>
      </c>
      <c r="BD1460">
        <v>0.01</v>
      </c>
      <c r="BE1460">
        <v>38.14</v>
      </c>
      <c r="BH1460" s="123">
        <f t="shared" si="483"/>
        <v>0.75900000000000001</v>
      </c>
      <c r="BI1460" s="123">
        <f t="shared" si="484"/>
        <v>0</v>
      </c>
      <c r="BJ1460">
        <f t="shared" si="485"/>
        <v>0</v>
      </c>
      <c r="BM1460" s="63">
        <v>15</v>
      </c>
      <c r="BN1460">
        <v>4</v>
      </c>
    </row>
    <row r="1461" spans="1:66" hidden="1" outlineLevel="1">
      <c r="A1461" t="s">
        <v>1287</v>
      </c>
      <c r="B1461" s="8" t="s">
        <v>2027</v>
      </c>
      <c r="C1461" s="1">
        <f t="shared" si="474"/>
        <v>1423</v>
      </c>
      <c r="D1461" s="5">
        <f>IF(N1461&gt;0, RANK(N1461,(N1461:P1461,Q1461:AE1461)),0)</f>
        <v>1</v>
      </c>
      <c r="E1461" s="5">
        <f>IF(O1461&gt;0,RANK(O1461,(N1461:P1461,Q1461:AE1461)),0)</f>
        <v>2</v>
      </c>
      <c r="F1461" s="5">
        <f t="shared" si="475"/>
        <v>0</v>
      </c>
      <c r="G1461" s="1">
        <f t="shared" si="476"/>
        <v>616</v>
      </c>
      <c r="H1461" s="2">
        <f t="shared" si="486"/>
        <v>0.43288826423049892</v>
      </c>
      <c r="I1461" s="6"/>
      <c r="J1461" s="2">
        <f t="shared" si="477"/>
        <v>0.70484891075193257</v>
      </c>
      <c r="K1461" s="2">
        <f t="shared" si="478"/>
        <v>0.27196064652143359</v>
      </c>
      <c r="L1461" s="2">
        <f t="shared" si="479"/>
        <v>0</v>
      </c>
      <c r="M1461" s="2">
        <f t="shared" si="480"/>
        <v>2.3190442726633842E-2</v>
      </c>
      <c r="N1461" s="63">
        <v>1003</v>
      </c>
      <c r="O1461" s="63">
        <v>387</v>
      </c>
      <c r="P1461" s="63"/>
      <c r="Q1461" s="63">
        <v>17</v>
      </c>
      <c r="R1461" s="63">
        <v>3</v>
      </c>
      <c r="S1461" s="63">
        <v>0</v>
      </c>
      <c r="T1461" s="63"/>
      <c r="U1461" s="63"/>
      <c r="V1461" s="63">
        <v>1</v>
      </c>
      <c r="W1461" s="63">
        <f t="shared" si="482"/>
        <v>9</v>
      </c>
      <c r="X1461" s="63">
        <v>3</v>
      </c>
      <c r="Y1461" s="63"/>
      <c r="Z1461" s="63">
        <v>0</v>
      </c>
      <c r="AA1461" s="63"/>
      <c r="AB1461" s="63"/>
      <c r="AN1461" t="str">
        <f t="shared" si="473"/>
        <v>Hyde Park</v>
      </c>
      <c r="AO1461" t="s">
        <v>2786</v>
      </c>
      <c r="AP1461">
        <v>1</v>
      </c>
      <c r="AR1461" s="111">
        <v>50</v>
      </c>
      <c r="AS1461" s="113">
        <v>15</v>
      </c>
      <c r="AT1461" s="113">
        <v>25</v>
      </c>
      <c r="AU1461" s="117">
        <v>35050</v>
      </c>
      <c r="AV1461" s="117">
        <f t="shared" si="487"/>
        <v>50015</v>
      </c>
      <c r="AW1461" s="8" t="s">
        <v>1480</v>
      </c>
      <c r="AX1461">
        <f t="shared" si="481"/>
        <v>5035050</v>
      </c>
      <c r="BC1461">
        <v>39</v>
      </c>
      <c r="BD1461">
        <v>1.1200000000000001</v>
      </c>
      <c r="BE1461">
        <v>37.880000000000003</v>
      </c>
      <c r="BH1461" s="123">
        <f t="shared" si="483"/>
        <v>0.70399999999999996</v>
      </c>
      <c r="BI1461" s="123">
        <f t="shared" si="484"/>
        <v>0</v>
      </c>
      <c r="BJ1461">
        <f t="shared" si="485"/>
        <v>0</v>
      </c>
      <c r="BM1461" s="63">
        <v>12</v>
      </c>
      <c r="BN1461">
        <v>5</v>
      </c>
    </row>
    <row r="1462" spans="1:66" hidden="1" outlineLevel="1">
      <c r="A1462" t="s">
        <v>2678</v>
      </c>
      <c r="B1462" s="8" t="s">
        <v>2027</v>
      </c>
      <c r="C1462" s="1">
        <f t="shared" si="474"/>
        <v>231</v>
      </c>
      <c r="D1462" s="5">
        <f>IF(N1462&gt;0, RANK(N1462,(N1462:P1462,Q1462:AE1462)),0)</f>
        <v>1</v>
      </c>
      <c r="E1462" s="5">
        <f>IF(O1462&gt;0,RANK(O1462,(N1462:P1462,Q1462:AE1462)),0)</f>
        <v>2</v>
      </c>
      <c r="F1462" s="5">
        <f t="shared" si="475"/>
        <v>0</v>
      </c>
      <c r="G1462" s="1">
        <f t="shared" si="476"/>
        <v>36</v>
      </c>
      <c r="H1462" s="2">
        <f t="shared" si="486"/>
        <v>0.15584415584415584</v>
      </c>
      <c r="I1462" s="6"/>
      <c r="J1462" s="2">
        <f t="shared" si="477"/>
        <v>0.5714285714285714</v>
      </c>
      <c r="K1462" s="2">
        <f t="shared" si="478"/>
        <v>0.41558441558441561</v>
      </c>
      <c r="L1462" s="2">
        <f t="shared" si="479"/>
        <v>0</v>
      </c>
      <c r="M1462" s="2">
        <f t="shared" si="480"/>
        <v>1.2987012987012991E-2</v>
      </c>
      <c r="N1462" s="63">
        <v>132</v>
      </c>
      <c r="O1462" s="63">
        <v>96</v>
      </c>
      <c r="P1462" s="63"/>
      <c r="Q1462" s="63">
        <v>1</v>
      </c>
      <c r="R1462" s="63">
        <v>1</v>
      </c>
      <c r="S1462" s="63">
        <v>0</v>
      </c>
      <c r="T1462" s="63"/>
      <c r="U1462" s="63"/>
      <c r="V1462" s="63">
        <v>0</v>
      </c>
      <c r="W1462" s="63">
        <f t="shared" si="482"/>
        <v>0</v>
      </c>
      <c r="X1462" s="63">
        <v>1</v>
      </c>
      <c r="Y1462" s="63"/>
      <c r="Z1462" s="63">
        <v>0</v>
      </c>
      <c r="AA1462" s="63"/>
      <c r="AB1462" s="63"/>
      <c r="AN1462" t="str">
        <f t="shared" si="473"/>
        <v>Ira</v>
      </c>
      <c r="AO1462" t="s">
        <v>595</v>
      </c>
      <c r="AP1462">
        <v>1</v>
      </c>
      <c r="AR1462" s="111">
        <v>50</v>
      </c>
      <c r="AS1462" s="113">
        <v>21</v>
      </c>
      <c r="AT1462" s="113">
        <v>45</v>
      </c>
      <c r="AU1462" s="117">
        <v>35425</v>
      </c>
      <c r="AV1462" s="117">
        <f t="shared" si="487"/>
        <v>50021</v>
      </c>
      <c r="AW1462" s="8" t="s">
        <v>1480</v>
      </c>
      <c r="AX1462">
        <f t="shared" si="481"/>
        <v>5035425</v>
      </c>
      <c r="BC1462">
        <v>21.32</v>
      </c>
      <c r="BD1462">
        <v>0</v>
      </c>
      <c r="BE1462">
        <v>21.32</v>
      </c>
      <c r="BH1462" s="123">
        <f t="shared" si="483"/>
        <v>0.57099999999999995</v>
      </c>
      <c r="BI1462" s="123">
        <f t="shared" si="484"/>
        <v>0</v>
      </c>
      <c r="BJ1462">
        <f t="shared" si="485"/>
        <v>0</v>
      </c>
      <c r="BM1462" s="63">
        <v>1</v>
      </c>
      <c r="BN1462">
        <v>0</v>
      </c>
    </row>
    <row r="1463" spans="1:66" hidden="1" outlineLevel="1">
      <c r="A1463" t="s">
        <v>3081</v>
      </c>
      <c r="B1463" s="8" t="s">
        <v>2027</v>
      </c>
      <c r="C1463" s="1">
        <f t="shared" si="474"/>
        <v>529</v>
      </c>
      <c r="D1463" s="5">
        <f>IF(N1463&gt;0, RANK(N1463,(N1463:P1463,Q1463:AE1463)),0)</f>
        <v>1</v>
      </c>
      <c r="E1463" s="5">
        <f>IF(O1463&gt;0,RANK(O1463,(N1463:P1463,Q1463:AE1463)),0)</f>
        <v>2</v>
      </c>
      <c r="F1463" s="5">
        <f t="shared" si="475"/>
        <v>0</v>
      </c>
      <c r="G1463" s="1">
        <f t="shared" si="476"/>
        <v>56</v>
      </c>
      <c r="H1463" s="2">
        <f t="shared" si="486"/>
        <v>0.10586011342155009</v>
      </c>
      <c r="I1463" s="6"/>
      <c r="J1463" s="2">
        <f t="shared" si="477"/>
        <v>0.54820415879017015</v>
      </c>
      <c r="K1463" s="2">
        <f t="shared" si="478"/>
        <v>0.44234404536862004</v>
      </c>
      <c r="L1463" s="2">
        <f t="shared" si="479"/>
        <v>0</v>
      </c>
      <c r="M1463" s="2">
        <f t="shared" si="480"/>
        <v>9.4517958412098091E-3</v>
      </c>
      <c r="N1463" s="63">
        <v>290</v>
      </c>
      <c r="O1463" s="63">
        <v>234</v>
      </c>
      <c r="P1463" s="63"/>
      <c r="Q1463" s="63">
        <v>3</v>
      </c>
      <c r="R1463" s="63">
        <v>0</v>
      </c>
      <c r="S1463" s="63">
        <v>0</v>
      </c>
      <c r="T1463" s="63"/>
      <c r="U1463" s="63"/>
      <c r="V1463" s="63">
        <v>0</v>
      </c>
      <c r="W1463" s="63">
        <f t="shared" si="482"/>
        <v>1</v>
      </c>
      <c r="X1463" s="63">
        <v>1</v>
      </c>
      <c r="Y1463" s="63"/>
      <c r="Z1463" s="63">
        <v>0</v>
      </c>
      <c r="AA1463" s="63"/>
      <c r="AB1463" s="63"/>
      <c r="AN1463" t="str">
        <f t="shared" si="473"/>
        <v>Irasburg</v>
      </c>
      <c r="AO1463" t="s">
        <v>408</v>
      </c>
      <c r="AP1463">
        <v>1</v>
      </c>
      <c r="AR1463" s="111">
        <v>50</v>
      </c>
      <c r="AS1463" s="113">
        <v>19</v>
      </c>
      <c r="AT1463" s="113">
        <v>55</v>
      </c>
      <c r="AU1463" s="117">
        <v>35575</v>
      </c>
      <c r="AV1463" s="117">
        <f t="shared" si="487"/>
        <v>50019</v>
      </c>
      <c r="AW1463" s="8" t="s">
        <v>1480</v>
      </c>
      <c r="AX1463">
        <f t="shared" si="481"/>
        <v>5035575</v>
      </c>
      <c r="BC1463">
        <v>40.590000000000003</v>
      </c>
      <c r="BD1463">
        <v>0.06</v>
      </c>
      <c r="BE1463">
        <v>40.53</v>
      </c>
      <c r="BH1463" s="123">
        <f t="shared" si="483"/>
        <v>0.54800000000000004</v>
      </c>
      <c r="BI1463" s="123">
        <f t="shared" si="484"/>
        <v>0</v>
      </c>
      <c r="BJ1463">
        <f t="shared" si="485"/>
        <v>0</v>
      </c>
      <c r="BM1463" s="63">
        <v>1</v>
      </c>
      <c r="BN1463">
        <v>1</v>
      </c>
    </row>
    <row r="1464" spans="1:66" hidden="1" outlineLevel="1">
      <c r="A1464" t="s">
        <v>2580</v>
      </c>
      <c r="B1464" s="8" t="s">
        <v>2027</v>
      </c>
      <c r="C1464" s="1">
        <f t="shared" si="474"/>
        <v>293</v>
      </c>
      <c r="D1464" s="5">
        <f>IF(N1464&gt;0, RANK(N1464,(N1464:P1464,Q1464:AE1464)),0)</f>
        <v>1</v>
      </c>
      <c r="E1464" s="5">
        <f>IF(O1464&gt;0,RANK(O1464,(N1464:P1464,Q1464:AE1464)),0)</f>
        <v>2</v>
      </c>
      <c r="F1464" s="5">
        <f t="shared" si="475"/>
        <v>0</v>
      </c>
      <c r="G1464" s="1">
        <f t="shared" si="476"/>
        <v>62</v>
      </c>
      <c r="H1464" s="2">
        <f t="shared" si="486"/>
        <v>0.21160409556313994</v>
      </c>
      <c r="I1464" s="6"/>
      <c r="J1464" s="2">
        <f t="shared" si="477"/>
        <v>0.59726962457337884</v>
      </c>
      <c r="K1464" s="2">
        <f t="shared" si="478"/>
        <v>0.38566552901023893</v>
      </c>
      <c r="L1464" s="2">
        <f t="shared" si="479"/>
        <v>0</v>
      </c>
      <c r="M1464" s="2">
        <f t="shared" si="480"/>
        <v>1.7064846416382229E-2</v>
      </c>
      <c r="N1464" s="63">
        <v>175</v>
      </c>
      <c r="O1464" s="63">
        <v>113</v>
      </c>
      <c r="P1464" s="63"/>
      <c r="Q1464" s="63">
        <v>2</v>
      </c>
      <c r="R1464" s="63">
        <v>0</v>
      </c>
      <c r="S1464" s="63">
        <v>0</v>
      </c>
      <c r="T1464" s="63"/>
      <c r="U1464" s="63"/>
      <c r="V1464" s="63">
        <v>0</v>
      </c>
      <c r="W1464" s="63">
        <f t="shared" si="482"/>
        <v>1</v>
      </c>
      <c r="X1464" s="63">
        <v>2</v>
      </c>
      <c r="Y1464" s="63"/>
      <c r="Z1464" s="63">
        <v>0</v>
      </c>
      <c r="AA1464" s="63"/>
      <c r="AB1464" s="63"/>
      <c r="AN1464" t="str">
        <f t="shared" si="473"/>
        <v>Isle La Motte</v>
      </c>
      <c r="AO1464" t="s">
        <v>3207</v>
      </c>
      <c r="AP1464">
        <v>1</v>
      </c>
      <c r="AR1464" s="111">
        <v>50</v>
      </c>
      <c r="AS1464" s="113">
        <v>13</v>
      </c>
      <c r="AT1464" s="113">
        <v>15</v>
      </c>
      <c r="AU1464" s="117">
        <v>35875</v>
      </c>
      <c r="AV1464" s="117">
        <f t="shared" si="487"/>
        <v>50013</v>
      </c>
      <c r="AW1464" s="8" t="s">
        <v>1480</v>
      </c>
      <c r="AX1464">
        <f t="shared" si="481"/>
        <v>5035875</v>
      </c>
      <c r="BC1464">
        <v>16.66</v>
      </c>
      <c r="BD1464">
        <v>8.6999999999999993</v>
      </c>
      <c r="BE1464">
        <v>7.96</v>
      </c>
      <c r="BH1464" s="123">
        <f t="shared" si="483"/>
        <v>0.59699999999999998</v>
      </c>
      <c r="BI1464" s="123">
        <f t="shared" si="484"/>
        <v>0</v>
      </c>
      <c r="BJ1464">
        <f t="shared" si="485"/>
        <v>0</v>
      </c>
      <c r="BM1464" s="63">
        <v>1</v>
      </c>
      <c r="BN1464">
        <v>0</v>
      </c>
    </row>
    <row r="1465" spans="1:66" hidden="1" outlineLevel="1">
      <c r="A1465" t="s">
        <v>2055</v>
      </c>
      <c r="B1465" s="8" t="s">
        <v>2027</v>
      </c>
      <c r="C1465" s="1">
        <f t="shared" si="474"/>
        <v>450</v>
      </c>
      <c r="D1465" s="5">
        <f>IF(N1465&gt;0, RANK(N1465,(N1465:P1465,Q1465:AE1465)),0)</f>
        <v>1</v>
      </c>
      <c r="E1465" s="5">
        <f>IF(O1465&gt;0,RANK(O1465,(N1465:P1465,Q1465:AE1465)),0)</f>
        <v>2</v>
      </c>
      <c r="F1465" s="5">
        <f t="shared" si="475"/>
        <v>0</v>
      </c>
      <c r="G1465" s="1">
        <f t="shared" si="476"/>
        <v>196</v>
      </c>
      <c r="H1465" s="2">
        <f t="shared" si="486"/>
        <v>0.43555555555555553</v>
      </c>
      <c r="I1465" s="6"/>
      <c r="J1465" s="2">
        <f t="shared" si="477"/>
        <v>0.7</v>
      </c>
      <c r="K1465" s="2">
        <f t="shared" si="478"/>
        <v>0.26444444444444443</v>
      </c>
      <c r="L1465" s="2">
        <f t="shared" si="479"/>
        <v>0</v>
      </c>
      <c r="M1465" s="2">
        <f t="shared" si="480"/>
        <v>3.5555555555555618E-2</v>
      </c>
      <c r="N1465" s="63">
        <v>315</v>
      </c>
      <c r="O1465" s="63">
        <v>119</v>
      </c>
      <c r="P1465" s="63"/>
      <c r="Q1465" s="63">
        <v>8</v>
      </c>
      <c r="R1465" s="63">
        <v>1</v>
      </c>
      <c r="S1465" s="63">
        <v>0</v>
      </c>
      <c r="T1465" s="63"/>
      <c r="U1465" s="63"/>
      <c r="V1465" s="63">
        <v>3</v>
      </c>
      <c r="W1465" s="63">
        <f t="shared" si="482"/>
        <v>4</v>
      </c>
      <c r="X1465" s="63">
        <v>0</v>
      </c>
      <c r="Y1465" s="63"/>
      <c r="Z1465" s="63">
        <v>0</v>
      </c>
      <c r="AA1465" s="63"/>
      <c r="AB1465" s="63"/>
      <c r="AN1465" t="str">
        <f t="shared" si="473"/>
        <v>Jamaica</v>
      </c>
      <c r="AO1465" t="s">
        <v>2140</v>
      </c>
      <c r="AP1465">
        <v>1</v>
      </c>
      <c r="AR1465" s="111">
        <v>50</v>
      </c>
      <c r="AS1465" s="113">
        <v>25</v>
      </c>
      <c r="AT1465" s="113">
        <v>45</v>
      </c>
      <c r="AU1465" s="117">
        <v>36175</v>
      </c>
      <c r="AV1465" s="117">
        <f t="shared" si="487"/>
        <v>50025</v>
      </c>
      <c r="AW1465" s="8" t="s">
        <v>1480</v>
      </c>
      <c r="AX1465">
        <f t="shared" si="481"/>
        <v>5036175</v>
      </c>
      <c r="BC1465">
        <v>49.45</v>
      </c>
      <c r="BD1465">
        <v>0.1</v>
      </c>
      <c r="BE1465">
        <v>49.35</v>
      </c>
      <c r="BH1465" s="123">
        <f t="shared" si="483"/>
        <v>0.7</v>
      </c>
      <c r="BI1465" s="123">
        <f t="shared" si="484"/>
        <v>0</v>
      </c>
      <c r="BJ1465">
        <f t="shared" si="485"/>
        <v>0</v>
      </c>
      <c r="BM1465" s="63">
        <v>5</v>
      </c>
      <c r="BN1465">
        <v>1</v>
      </c>
    </row>
    <row r="1466" spans="1:66" hidden="1" outlineLevel="1">
      <c r="A1466" t="s">
        <v>1935</v>
      </c>
      <c r="B1466" s="8" t="s">
        <v>2027</v>
      </c>
      <c r="C1466" s="1">
        <f t="shared" si="474"/>
        <v>199</v>
      </c>
      <c r="D1466" s="5">
        <f>IF(N1466&gt;0, RANK(N1466,(N1466:P1466,Q1466:AE1466)),0)</f>
        <v>1</v>
      </c>
      <c r="E1466" s="5">
        <f>IF(O1466&gt;0,RANK(O1466,(N1466:P1466,Q1466:AE1466)),0)</f>
        <v>2</v>
      </c>
      <c r="F1466" s="5">
        <f t="shared" si="475"/>
        <v>0</v>
      </c>
      <c r="G1466" s="1">
        <f t="shared" si="476"/>
        <v>54</v>
      </c>
      <c r="H1466" s="2">
        <f t="shared" si="486"/>
        <v>0.271356783919598</v>
      </c>
      <c r="I1466" s="6"/>
      <c r="J1466" s="2">
        <f t="shared" si="477"/>
        <v>0.61809045226130654</v>
      </c>
      <c r="K1466" s="2">
        <f t="shared" si="478"/>
        <v>0.34673366834170855</v>
      </c>
      <c r="L1466" s="2">
        <f t="shared" si="479"/>
        <v>0</v>
      </c>
      <c r="M1466" s="2">
        <f t="shared" si="480"/>
        <v>3.517587939698491E-2</v>
      </c>
      <c r="N1466" s="63">
        <v>123</v>
      </c>
      <c r="O1466" s="63">
        <v>69</v>
      </c>
      <c r="P1466" s="63"/>
      <c r="Q1466" s="63">
        <v>2</v>
      </c>
      <c r="R1466" s="63">
        <v>0</v>
      </c>
      <c r="S1466" s="63">
        <v>0</v>
      </c>
      <c r="T1466" s="63"/>
      <c r="U1466" s="63"/>
      <c r="V1466" s="63">
        <v>0</v>
      </c>
      <c r="W1466" s="63">
        <f t="shared" si="482"/>
        <v>3</v>
      </c>
      <c r="X1466" s="63">
        <v>2</v>
      </c>
      <c r="Y1466" s="63"/>
      <c r="Z1466" s="63">
        <v>0</v>
      </c>
      <c r="AA1466" s="63"/>
      <c r="AB1466" s="63"/>
      <c r="AN1466" t="str">
        <f t="shared" si="473"/>
        <v>Jay</v>
      </c>
      <c r="AO1466" t="s">
        <v>408</v>
      </c>
      <c r="AP1466">
        <v>1</v>
      </c>
      <c r="AR1466" s="111">
        <v>50</v>
      </c>
      <c r="AS1466" s="113">
        <v>19</v>
      </c>
      <c r="AT1466" s="113">
        <v>60</v>
      </c>
      <c r="AU1466" s="117">
        <v>36325</v>
      </c>
      <c r="AV1466" s="117">
        <f t="shared" si="487"/>
        <v>50019</v>
      </c>
      <c r="AW1466" s="8" t="s">
        <v>1480</v>
      </c>
      <c r="AX1466">
        <f t="shared" si="481"/>
        <v>5036325</v>
      </c>
      <c r="BC1466">
        <v>33.96</v>
      </c>
      <c r="BD1466">
        <v>0.04</v>
      </c>
      <c r="BE1466">
        <v>33.92</v>
      </c>
      <c r="BH1466" s="123">
        <f t="shared" si="483"/>
        <v>0.61799999999999999</v>
      </c>
      <c r="BI1466" s="123">
        <f t="shared" si="484"/>
        <v>0</v>
      </c>
      <c r="BJ1466">
        <f t="shared" si="485"/>
        <v>0</v>
      </c>
      <c r="BM1466" s="63">
        <v>3</v>
      </c>
      <c r="BN1466">
        <v>2</v>
      </c>
    </row>
    <row r="1467" spans="1:66" hidden="1" outlineLevel="1">
      <c r="A1467" t="s">
        <v>131</v>
      </c>
      <c r="B1467" s="8" t="s">
        <v>2027</v>
      </c>
      <c r="C1467" s="1">
        <f t="shared" si="474"/>
        <v>3067</v>
      </c>
      <c r="D1467" s="5">
        <f>IF(N1467&gt;0, RANK(N1467,(N1467:P1467,Q1467:AE1467)),0)</f>
        <v>1</v>
      </c>
      <c r="E1467" s="5">
        <f>IF(O1467&gt;0,RANK(O1467,(N1467:P1467,Q1467:AE1467)),0)</f>
        <v>2</v>
      </c>
      <c r="F1467" s="5">
        <f t="shared" si="475"/>
        <v>0</v>
      </c>
      <c r="G1467" s="1">
        <f t="shared" si="476"/>
        <v>964</v>
      </c>
      <c r="H1467" s="2">
        <f t="shared" si="486"/>
        <v>0.31431366155852625</v>
      </c>
      <c r="I1467" s="6"/>
      <c r="J1467" s="2">
        <f t="shared" si="477"/>
        <v>0.64884251711770458</v>
      </c>
      <c r="K1467" s="2">
        <f t="shared" si="478"/>
        <v>0.33452885555917833</v>
      </c>
      <c r="L1467" s="2">
        <f t="shared" si="479"/>
        <v>0</v>
      </c>
      <c r="M1467" s="2">
        <f t="shared" si="480"/>
        <v>1.6628627323117096E-2</v>
      </c>
      <c r="N1467" s="63">
        <v>1990</v>
      </c>
      <c r="O1467" s="63">
        <v>1026</v>
      </c>
      <c r="P1467" s="63"/>
      <c r="Q1467" s="63">
        <v>34</v>
      </c>
      <c r="R1467" s="63">
        <v>6</v>
      </c>
      <c r="S1467" s="63">
        <v>1</v>
      </c>
      <c r="T1467" s="63"/>
      <c r="U1467" s="63"/>
      <c r="V1467" s="63">
        <v>0</v>
      </c>
      <c r="W1467" s="63">
        <f t="shared" si="482"/>
        <v>6</v>
      </c>
      <c r="X1467" s="63">
        <v>4</v>
      </c>
      <c r="Y1467" s="63"/>
      <c r="Z1467" s="63">
        <v>0</v>
      </c>
      <c r="AA1467" s="63"/>
      <c r="AB1467" s="63"/>
      <c r="AN1467" t="str">
        <f t="shared" si="473"/>
        <v>Jericho</v>
      </c>
      <c r="AO1467" t="s">
        <v>3206</v>
      </c>
      <c r="AP1467">
        <v>1</v>
      </c>
      <c r="AR1467" s="111">
        <v>50</v>
      </c>
      <c r="AS1467" s="113">
        <v>7</v>
      </c>
      <c r="AT1467" s="113">
        <v>45</v>
      </c>
      <c r="AU1467" s="117">
        <v>36700</v>
      </c>
      <c r="AV1467" s="117">
        <f t="shared" si="487"/>
        <v>50007</v>
      </c>
      <c r="AW1467" s="8" t="s">
        <v>1480</v>
      </c>
      <c r="AX1467">
        <f t="shared" si="481"/>
        <v>5036700</v>
      </c>
      <c r="BC1467">
        <v>35.450000000000003</v>
      </c>
      <c r="BD1467">
        <v>0.05</v>
      </c>
      <c r="BE1467">
        <v>35.39</v>
      </c>
      <c r="BH1467" s="123">
        <f t="shared" si="483"/>
        <v>0.64800000000000002</v>
      </c>
      <c r="BI1467" s="123">
        <f t="shared" si="484"/>
        <v>0</v>
      </c>
      <c r="BJ1467">
        <f t="shared" si="485"/>
        <v>0</v>
      </c>
      <c r="BM1467" s="63">
        <v>13</v>
      </c>
      <c r="BN1467">
        <v>2</v>
      </c>
    </row>
    <row r="1468" spans="1:66" hidden="1" outlineLevel="1">
      <c r="A1468" t="s">
        <v>1369</v>
      </c>
      <c r="B1468" s="8" t="s">
        <v>2027</v>
      </c>
      <c r="C1468" s="1">
        <f t="shared" si="474"/>
        <v>1282</v>
      </c>
      <c r="D1468" s="5">
        <f>IF(N1468&gt;0, RANK(N1468,(N1468:P1468,Q1468:AE1468)),0)</f>
        <v>1</v>
      </c>
      <c r="E1468" s="5">
        <f>IF(O1468&gt;0,RANK(O1468,(N1468:P1468,Q1468:AE1468)),0)</f>
        <v>2</v>
      </c>
      <c r="F1468" s="5">
        <f t="shared" si="475"/>
        <v>0</v>
      </c>
      <c r="G1468" s="1">
        <f t="shared" si="476"/>
        <v>586</v>
      </c>
      <c r="H1468" s="2">
        <f t="shared" si="486"/>
        <v>0.45709828393135726</v>
      </c>
      <c r="I1468" s="6"/>
      <c r="J1468" s="2">
        <f t="shared" si="477"/>
        <v>0.71684867394695784</v>
      </c>
      <c r="K1468" s="2">
        <f t="shared" si="478"/>
        <v>0.25975039001560063</v>
      </c>
      <c r="L1468" s="2">
        <f t="shared" si="479"/>
        <v>0</v>
      </c>
      <c r="M1468" s="2">
        <f t="shared" si="480"/>
        <v>2.3400936037441533E-2</v>
      </c>
      <c r="N1468" s="63">
        <v>919</v>
      </c>
      <c r="O1468" s="63">
        <v>333</v>
      </c>
      <c r="P1468" s="63"/>
      <c r="Q1468" s="63">
        <v>18</v>
      </c>
      <c r="R1468" s="63">
        <v>3</v>
      </c>
      <c r="S1468" s="63">
        <v>0</v>
      </c>
      <c r="T1468" s="63"/>
      <c r="U1468" s="63"/>
      <c r="V1468" s="63">
        <v>2</v>
      </c>
      <c r="W1468" s="63">
        <f t="shared" si="482"/>
        <v>5</v>
      </c>
      <c r="X1468" s="63">
        <v>2</v>
      </c>
      <c r="Y1468" s="63"/>
      <c r="Z1468" s="63">
        <v>0</v>
      </c>
      <c r="AA1468" s="63"/>
      <c r="AB1468" s="63"/>
      <c r="AN1468" t="str">
        <f t="shared" si="473"/>
        <v>Johnson</v>
      </c>
      <c r="AO1468" t="s">
        <v>2786</v>
      </c>
      <c r="AP1468">
        <v>1</v>
      </c>
      <c r="AR1468" s="111">
        <v>50</v>
      </c>
      <c r="AS1468" s="113">
        <v>15</v>
      </c>
      <c r="AT1468" s="113">
        <v>30</v>
      </c>
      <c r="AU1468" s="117">
        <v>37075</v>
      </c>
      <c r="AV1468" s="117">
        <f t="shared" si="487"/>
        <v>50015</v>
      </c>
      <c r="AW1468" s="8" t="s">
        <v>1480</v>
      </c>
      <c r="AX1468">
        <f t="shared" si="481"/>
        <v>5037075</v>
      </c>
      <c r="BC1468">
        <v>45.09</v>
      </c>
      <c r="BD1468">
        <v>0.01</v>
      </c>
      <c r="BE1468">
        <v>45.08</v>
      </c>
      <c r="BH1468" s="123">
        <f t="shared" si="483"/>
        <v>0.71599999999999997</v>
      </c>
      <c r="BI1468" s="123">
        <f t="shared" si="484"/>
        <v>0</v>
      </c>
      <c r="BJ1468">
        <f t="shared" si="485"/>
        <v>0</v>
      </c>
      <c r="BM1468" s="63">
        <v>8</v>
      </c>
      <c r="BN1468">
        <v>4</v>
      </c>
    </row>
    <row r="1469" spans="1:66" hidden="1" outlineLevel="1">
      <c r="A1469" t="s">
        <v>2144</v>
      </c>
      <c r="B1469" s="8" t="s">
        <v>2027</v>
      </c>
      <c r="C1469" s="1">
        <f t="shared" si="474"/>
        <v>632</v>
      </c>
      <c r="D1469" s="5">
        <f>IF(N1469&gt;0, RANK(N1469,(N1469:P1469,Q1469:AE1469)),0)</f>
        <v>1</v>
      </c>
      <c r="E1469" s="5">
        <f>IF(O1469&gt;0,RANK(O1469,(N1469:P1469,Q1469:AE1469)),0)</f>
        <v>2</v>
      </c>
      <c r="F1469" s="5">
        <f t="shared" si="475"/>
        <v>0</v>
      </c>
      <c r="G1469" s="1">
        <f t="shared" si="476"/>
        <v>108</v>
      </c>
      <c r="H1469" s="2">
        <f t="shared" si="486"/>
        <v>0.17088607594936708</v>
      </c>
      <c r="I1469" s="6"/>
      <c r="J1469" s="2">
        <f t="shared" si="477"/>
        <v>0.57436708860759489</v>
      </c>
      <c r="K1469" s="2">
        <f t="shared" si="478"/>
        <v>0.40348101265822783</v>
      </c>
      <c r="L1469" s="2">
        <f t="shared" si="479"/>
        <v>0</v>
      </c>
      <c r="M1469" s="2">
        <f t="shared" si="480"/>
        <v>2.2151898734177278E-2</v>
      </c>
      <c r="N1469" s="63">
        <v>363</v>
      </c>
      <c r="O1469" s="63">
        <v>255</v>
      </c>
      <c r="P1469" s="63"/>
      <c r="Q1469" s="63">
        <v>9</v>
      </c>
      <c r="R1469" s="63">
        <v>2</v>
      </c>
      <c r="S1469" s="63">
        <v>0</v>
      </c>
      <c r="T1469" s="63"/>
      <c r="U1469" s="63"/>
      <c r="V1469" s="63">
        <v>2</v>
      </c>
      <c r="W1469" s="63">
        <f t="shared" si="482"/>
        <v>1</v>
      </c>
      <c r="X1469" s="63">
        <v>0</v>
      </c>
      <c r="Y1469" s="63"/>
      <c r="Z1469" s="63">
        <v>0</v>
      </c>
      <c r="AA1469" s="63"/>
      <c r="AB1469" s="63"/>
      <c r="AN1469" t="str">
        <f t="shared" si="473"/>
        <v>Killington</v>
      </c>
      <c r="AO1469" t="s">
        <v>595</v>
      </c>
      <c r="AP1469">
        <v>1</v>
      </c>
      <c r="AR1469" s="111">
        <v>50</v>
      </c>
      <c r="AS1469" s="113">
        <v>21</v>
      </c>
      <c r="AT1469" s="113">
        <v>47</v>
      </c>
      <c r="AU1469" s="117">
        <v>37685</v>
      </c>
      <c r="AV1469" s="117">
        <f t="shared" si="487"/>
        <v>50021</v>
      </c>
      <c r="AW1469" s="8" t="s">
        <v>1480</v>
      </c>
      <c r="AX1469">
        <f t="shared" si="481"/>
        <v>5037685</v>
      </c>
      <c r="BC1469">
        <v>46.86</v>
      </c>
      <c r="BD1469">
        <v>0.22</v>
      </c>
      <c r="BE1469">
        <v>46.63</v>
      </c>
      <c r="BH1469" s="123">
        <f t="shared" si="483"/>
        <v>0.57399999999999995</v>
      </c>
      <c r="BI1469" s="123">
        <f t="shared" si="484"/>
        <v>0</v>
      </c>
      <c r="BJ1469">
        <f t="shared" si="485"/>
        <v>0</v>
      </c>
      <c r="BM1469" s="63">
        <v>3</v>
      </c>
      <c r="BN1469">
        <v>0</v>
      </c>
    </row>
    <row r="1470" spans="1:66" hidden="1" outlineLevel="1">
      <c r="A1470" t="s">
        <v>3011</v>
      </c>
      <c r="B1470" s="8" t="s">
        <v>2027</v>
      </c>
      <c r="C1470" s="1">
        <f t="shared" si="474"/>
        <v>248</v>
      </c>
      <c r="D1470" s="5">
        <f>IF(N1470&gt;0, RANK(N1470,(N1470:P1470,Q1470:AE1470)),0)</f>
        <v>1</v>
      </c>
      <c r="E1470" s="5">
        <f>IF(O1470&gt;0,RANK(O1470,(N1470:P1470,Q1470:AE1470)),0)</f>
        <v>2</v>
      </c>
      <c r="F1470" s="5">
        <f t="shared" si="475"/>
        <v>0</v>
      </c>
      <c r="G1470" s="1">
        <f t="shared" si="476"/>
        <v>80</v>
      </c>
      <c r="H1470" s="2">
        <f t="shared" si="486"/>
        <v>0.32258064516129031</v>
      </c>
      <c r="I1470" s="6"/>
      <c r="J1470" s="2">
        <f t="shared" si="477"/>
        <v>0.63709677419354838</v>
      </c>
      <c r="K1470" s="2">
        <f t="shared" si="478"/>
        <v>0.31451612903225806</v>
      </c>
      <c r="L1470" s="2">
        <f t="shared" si="479"/>
        <v>0</v>
      </c>
      <c r="M1470" s="2">
        <f t="shared" si="480"/>
        <v>4.8387096774193561E-2</v>
      </c>
      <c r="N1470" s="63">
        <v>158</v>
      </c>
      <c r="O1470" s="63">
        <v>78</v>
      </c>
      <c r="P1470" s="63"/>
      <c r="Q1470" s="63">
        <v>5</v>
      </c>
      <c r="R1470" s="63">
        <v>0</v>
      </c>
      <c r="S1470" s="63">
        <v>0</v>
      </c>
      <c r="T1470" s="63"/>
      <c r="U1470" s="63"/>
      <c r="V1470" s="63">
        <v>0</v>
      </c>
      <c r="W1470" s="63">
        <f t="shared" si="482"/>
        <v>6</v>
      </c>
      <c r="X1470" s="63">
        <v>1</v>
      </c>
      <c r="Y1470" s="63"/>
      <c r="Z1470" s="63">
        <v>0</v>
      </c>
      <c r="AA1470" s="63"/>
      <c r="AB1470" s="63"/>
      <c r="AN1470" t="str">
        <f t="shared" si="473"/>
        <v>Kirby</v>
      </c>
      <c r="AO1470" t="s">
        <v>688</v>
      </c>
      <c r="AP1470">
        <v>1</v>
      </c>
      <c r="AR1470" s="111">
        <v>50</v>
      </c>
      <c r="AS1470" s="113">
        <v>5</v>
      </c>
      <c r="AT1470" s="113">
        <v>30</v>
      </c>
      <c r="AU1470" s="117">
        <v>37900</v>
      </c>
      <c r="AV1470" s="117">
        <f t="shared" si="487"/>
        <v>50005</v>
      </c>
      <c r="AW1470" s="8" t="s">
        <v>1480</v>
      </c>
      <c r="AX1470">
        <f t="shared" si="481"/>
        <v>5037900</v>
      </c>
      <c r="BC1470">
        <v>24.43</v>
      </c>
      <c r="BD1470">
        <v>0.02</v>
      </c>
      <c r="BE1470">
        <v>24.41</v>
      </c>
      <c r="BH1470" s="123">
        <f t="shared" si="483"/>
        <v>0.63700000000000001</v>
      </c>
      <c r="BI1470" s="123">
        <f t="shared" si="484"/>
        <v>0</v>
      </c>
      <c r="BJ1470">
        <f t="shared" si="485"/>
        <v>0</v>
      </c>
      <c r="BM1470" s="63">
        <v>6</v>
      </c>
      <c r="BN1470">
        <v>6</v>
      </c>
    </row>
    <row r="1471" spans="1:66" hidden="1" outlineLevel="1">
      <c r="A1471" t="s">
        <v>2206</v>
      </c>
      <c r="B1471" s="8" t="s">
        <v>2027</v>
      </c>
      <c r="C1471" s="1">
        <f t="shared" si="474"/>
        <v>103</v>
      </c>
      <c r="D1471" s="5">
        <f>IF(N1471&gt;0, RANK(N1471,(N1471:P1471,Q1471:AE1471)),0)</f>
        <v>1</v>
      </c>
      <c r="E1471" s="5">
        <f>IF(O1471&gt;0,RANK(O1471,(N1471:P1471,Q1471:AE1471)),0)</f>
        <v>2</v>
      </c>
      <c r="F1471" s="5">
        <f t="shared" si="475"/>
        <v>0</v>
      </c>
      <c r="G1471" s="1">
        <f t="shared" si="476"/>
        <v>62</v>
      </c>
      <c r="H1471" s="2">
        <f t="shared" si="486"/>
        <v>0.60194174757281549</v>
      </c>
      <c r="I1471" s="6"/>
      <c r="J1471" s="2">
        <f t="shared" si="477"/>
        <v>0.79611650485436891</v>
      </c>
      <c r="K1471" s="2">
        <f t="shared" si="478"/>
        <v>0.1941747572815534</v>
      </c>
      <c r="L1471" s="2">
        <f t="shared" si="479"/>
        <v>0</v>
      </c>
      <c r="M1471" s="2">
        <f t="shared" si="480"/>
        <v>9.7087378640776933E-3</v>
      </c>
      <c r="N1471" s="63">
        <v>82</v>
      </c>
      <c r="O1471" s="63">
        <v>20</v>
      </c>
      <c r="P1471" s="63"/>
      <c r="Q1471" s="63">
        <v>0</v>
      </c>
      <c r="R1471" s="63">
        <v>0</v>
      </c>
      <c r="S1471" s="63">
        <v>0</v>
      </c>
      <c r="T1471" s="63"/>
      <c r="U1471" s="63"/>
      <c r="V1471" s="63">
        <v>0</v>
      </c>
      <c r="W1471" s="63">
        <f t="shared" si="482"/>
        <v>1</v>
      </c>
      <c r="X1471" s="63">
        <v>0</v>
      </c>
      <c r="Y1471" s="63"/>
      <c r="Z1471" s="63">
        <v>0</v>
      </c>
      <c r="AA1471" s="63"/>
      <c r="AB1471" s="63"/>
      <c r="AN1471" t="str">
        <f t="shared" si="473"/>
        <v>Landgrove</v>
      </c>
      <c r="AO1471" t="s">
        <v>959</v>
      </c>
      <c r="AP1471">
        <v>1</v>
      </c>
      <c r="AR1471" s="111">
        <v>50</v>
      </c>
      <c r="AS1471" s="113">
        <v>3</v>
      </c>
      <c r="AT1471" s="113">
        <v>20</v>
      </c>
      <c r="AU1471" s="117">
        <v>39025</v>
      </c>
      <c r="AV1471" s="117">
        <f t="shared" si="487"/>
        <v>50003</v>
      </c>
      <c r="AW1471" s="8" t="s">
        <v>1480</v>
      </c>
      <c r="AX1471">
        <f t="shared" si="481"/>
        <v>5039025</v>
      </c>
      <c r="BC1471">
        <v>9.1199999999999992</v>
      </c>
      <c r="BD1471">
        <v>0</v>
      </c>
      <c r="BE1471">
        <v>9.1199999999999992</v>
      </c>
      <c r="BH1471" s="123">
        <f t="shared" si="483"/>
        <v>0.79600000000000004</v>
      </c>
      <c r="BI1471" s="123">
        <f t="shared" si="484"/>
        <v>0</v>
      </c>
      <c r="BJ1471">
        <f t="shared" si="485"/>
        <v>0</v>
      </c>
      <c r="BM1471" s="63">
        <v>1</v>
      </c>
      <c r="BN1471">
        <v>1</v>
      </c>
    </row>
    <row r="1472" spans="1:66" hidden="1" outlineLevel="1">
      <c r="A1472" t="s">
        <v>3021</v>
      </c>
      <c r="B1472" s="8" t="s">
        <v>2027</v>
      </c>
      <c r="C1472" s="1">
        <f t="shared" si="474"/>
        <v>481</v>
      </c>
      <c r="D1472" s="5">
        <f>IF(N1472&gt;0, RANK(N1472,(N1472:P1472,Q1472:AE1472)),0)</f>
        <v>1</v>
      </c>
      <c r="E1472" s="5">
        <f>IF(O1472&gt;0,RANK(O1472,(N1472:P1472,Q1472:AE1472)),0)</f>
        <v>2</v>
      </c>
      <c r="F1472" s="5">
        <f t="shared" si="475"/>
        <v>0</v>
      </c>
      <c r="G1472" s="1">
        <f t="shared" si="476"/>
        <v>116</v>
      </c>
      <c r="H1472" s="2">
        <f t="shared" si="486"/>
        <v>0.24116424116424118</v>
      </c>
      <c r="I1472" s="6"/>
      <c r="J1472" s="2">
        <f t="shared" si="477"/>
        <v>0.6070686070686071</v>
      </c>
      <c r="K1472" s="2">
        <f t="shared" si="478"/>
        <v>0.36590436590436592</v>
      </c>
      <c r="L1472" s="2">
        <f t="shared" si="479"/>
        <v>0</v>
      </c>
      <c r="M1472" s="2">
        <f t="shared" si="480"/>
        <v>2.7027027027026973E-2</v>
      </c>
      <c r="N1472" s="63">
        <v>292</v>
      </c>
      <c r="O1472" s="63">
        <v>176</v>
      </c>
      <c r="P1472" s="63"/>
      <c r="Q1472" s="63">
        <v>7</v>
      </c>
      <c r="R1472" s="63">
        <v>0</v>
      </c>
      <c r="S1472" s="63">
        <v>0</v>
      </c>
      <c r="T1472" s="63"/>
      <c r="U1472" s="63"/>
      <c r="V1472" s="63">
        <v>1</v>
      </c>
      <c r="W1472" s="63">
        <f t="shared" si="482"/>
        <v>2</v>
      </c>
      <c r="X1472" s="63">
        <v>3</v>
      </c>
      <c r="Y1472" s="63"/>
      <c r="Z1472" s="63">
        <v>0</v>
      </c>
      <c r="AA1472" s="63"/>
      <c r="AB1472" s="63"/>
      <c r="AN1472" t="str">
        <f t="shared" si="473"/>
        <v>Leicester</v>
      </c>
      <c r="AO1472" t="s">
        <v>1354</v>
      </c>
      <c r="AP1472">
        <v>1</v>
      </c>
      <c r="AR1472" s="111">
        <v>50</v>
      </c>
      <c r="AS1472" s="113">
        <v>1</v>
      </c>
      <c r="AT1472" s="113">
        <v>45</v>
      </c>
      <c r="AU1472" s="117">
        <v>39325</v>
      </c>
      <c r="AV1472" s="117">
        <f t="shared" si="487"/>
        <v>50001</v>
      </c>
      <c r="AW1472" s="8" t="s">
        <v>1480</v>
      </c>
      <c r="AX1472">
        <f t="shared" si="481"/>
        <v>5039325</v>
      </c>
      <c r="BC1472">
        <v>21.99</v>
      </c>
      <c r="BD1472">
        <v>0.71</v>
      </c>
      <c r="BE1472">
        <v>21.28</v>
      </c>
      <c r="BH1472" s="123">
        <f t="shared" si="483"/>
        <v>0.60699999999999998</v>
      </c>
      <c r="BI1472" s="123">
        <f t="shared" si="484"/>
        <v>0</v>
      </c>
      <c r="BJ1472">
        <f t="shared" si="485"/>
        <v>0</v>
      </c>
      <c r="BM1472" s="63">
        <v>2</v>
      </c>
      <c r="BN1472">
        <v>1</v>
      </c>
    </row>
    <row r="1473" spans="1:66" hidden="1" outlineLevel="1">
      <c r="A1473" t="s">
        <v>793</v>
      </c>
      <c r="B1473" s="8" t="s">
        <v>2027</v>
      </c>
      <c r="C1473" s="1">
        <f t="shared" si="474"/>
        <v>52</v>
      </c>
      <c r="D1473" s="5">
        <f>IF(N1473&gt;0, RANK(N1473,(N1473:P1473,Q1473:AE1473)),0)</f>
        <v>1</v>
      </c>
      <c r="E1473" s="5">
        <f>IF(O1473&gt;0,RANK(O1473,(N1473:P1473,Q1473:AE1473)),0)</f>
        <v>2</v>
      </c>
      <c r="F1473" s="5">
        <f t="shared" si="475"/>
        <v>0</v>
      </c>
      <c r="G1473" s="1">
        <f t="shared" si="476"/>
        <v>5</v>
      </c>
      <c r="H1473" s="2">
        <f t="shared" si="486"/>
        <v>9.6153846153846159E-2</v>
      </c>
      <c r="I1473" s="6"/>
      <c r="J1473" s="2">
        <f t="shared" si="477"/>
        <v>0.53846153846153844</v>
      </c>
      <c r="K1473" s="2">
        <f t="shared" si="478"/>
        <v>0.44230769230769229</v>
      </c>
      <c r="L1473" s="2">
        <f t="shared" si="479"/>
        <v>0</v>
      </c>
      <c r="M1473" s="2">
        <f t="shared" si="480"/>
        <v>1.9230769230769273E-2</v>
      </c>
      <c r="N1473" s="63">
        <v>28</v>
      </c>
      <c r="O1473" s="63">
        <v>23</v>
      </c>
      <c r="P1473" s="63"/>
      <c r="Q1473" s="63">
        <v>1</v>
      </c>
      <c r="R1473" s="63">
        <v>0</v>
      </c>
      <c r="S1473" s="63">
        <v>0</v>
      </c>
      <c r="T1473" s="63"/>
      <c r="U1473" s="63"/>
      <c r="V1473" s="63">
        <v>0</v>
      </c>
      <c r="W1473" s="63">
        <f t="shared" si="482"/>
        <v>0</v>
      </c>
      <c r="X1473" s="63">
        <v>0</v>
      </c>
      <c r="Y1473" s="63"/>
      <c r="Z1473" s="63">
        <v>0</v>
      </c>
      <c r="AA1473" s="63"/>
      <c r="AB1473" s="63"/>
      <c r="AN1473" t="str">
        <f t="shared" si="473"/>
        <v>Lemington</v>
      </c>
      <c r="AO1473" t="s">
        <v>849</v>
      </c>
      <c r="AP1473">
        <v>1</v>
      </c>
      <c r="AR1473" s="111">
        <v>50</v>
      </c>
      <c r="AS1473" s="113">
        <v>9</v>
      </c>
      <c r="AT1473" s="113">
        <v>60</v>
      </c>
      <c r="AU1473" s="117">
        <v>39700</v>
      </c>
      <c r="AV1473" s="117">
        <f t="shared" si="487"/>
        <v>50009</v>
      </c>
      <c r="AW1473" s="8" t="s">
        <v>1480</v>
      </c>
      <c r="AX1473">
        <f t="shared" si="481"/>
        <v>5039700</v>
      </c>
      <c r="BC1473">
        <v>35.26</v>
      </c>
      <c r="BD1473">
        <v>0</v>
      </c>
      <c r="BE1473">
        <v>35.26</v>
      </c>
      <c r="BH1473" s="123">
        <f t="shared" si="483"/>
        <v>0.53800000000000003</v>
      </c>
      <c r="BI1473" s="123">
        <f t="shared" si="484"/>
        <v>0</v>
      </c>
      <c r="BJ1473">
        <f t="shared" si="485"/>
        <v>0</v>
      </c>
      <c r="BM1473" s="63">
        <v>0</v>
      </c>
      <c r="BN1473">
        <v>0</v>
      </c>
    </row>
    <row r="1474" spans="1:66" hidden="1" outlineLevel="1">
      <c r="A1474" t="s">
        <v>1605</v>
      </c>
      <c r="B1474" s="8" t="s">
        <v>2027</v>
      </c>
      <c r="C1474" s="1">
        <f t="shared" si="474"/>
        <v>788</v>
      </c>
      <c r="D1474" s="5">
        <f>IF(N1474&gt;0, RANK(N1474,(N1474:P1474,Q1474:AE1474)),0)</f>
        <v>1</v>
      </c>
      <c r="E1474" s="5">
        <f>IF(O1474&gt;0,RANK(O1474,(N1474:P1474,Q1474:AE1474)),0)</f>
        <v>2</v>
      </c>
      <c r="F1474" s="5">
        <f t="shared" si="475"/>
        <v>0</v>
      </c>
      <c r="G1474" s="1">
        <f t="shared" si="476"/>
        <v>400</v>
      </c>
      <c r="H1474" s="2">
        <f t="shared" si="486"/>
        <v>0.50761421319796951</v>
      </c>
      <c r="I1474" s="6"/>
      <c r="J1474" s="2">
        <f t="shared" si="477"/>
        <v>0.73730964467005078</v>
      </c>
      <c r="K1474" s="2">
        <f t="shared" si="478"/>
        <v>0.22969543147208121</v>
      </c>
      <c r="L1474" s="2">
        <f t="shared" si="479"/>
        <v>0</v>
      </c>
      <c r="M1474" s="2">
        <f t="shared" si="480"/>
        <v>3.2994923857868008E-2</v>
      </c>
      <c r="N1474" s="63">
        <v>581</v>
      </c>
      <c r="O1474" s="63">
        <v>181</v>
      </c>
      <c r="P1474" s="63"/>
      <c r="Q1474" s="63">
        <v>15</v>
      </c>
      <c r="R1474" s="63">
        <v>1</v>
      </c>
      <c r="S1474" s="63">
        <v>0</v>
      </c>
      <c r="T1474" s="63"/>
      <c r="U1474" s="63"/>
      <c r="V1474" s="63">
        <v>2</v>
      </c>
      <c r="W1474" s="63">
        <f t="shared" si="482"/>
        <v>5</v>
      </c>
      <c r="X1474" s="63">
        <v>3</v>
      </c>
      <c r="Y1474" s="63"/>
      <c r="Z1474" s="63">
        <v>0</v>
      </c>
      <c r="AA1474" s="63"/>
      <c r="AB1474" s="63"/>
      <c r="AN1474" t="str">
        <f t="shared" si="473"/>
        <v>Lincoln</v>
      </c>
      <c r="AO1474" t="s">
        <v>1354</v>
      </c>
      <c r="AP1474">
        <v>1</v>
      </c>
      <c r="AR1474" s="111">
        <v>50</v>
      </c>
      <c r="AS1474" s="113">
        <v>1</v>
      </c>
      <c r="AT1474" s="113">
        <v>50</v>
      </c>
      <c r="AU1474" s="117">
        <v>40075</v>
      </c>
      <c r="AV1474" s="117">
        <f t="shared" si="487"/>
        <v>50001</v>
      </c>
      <c r="AW1474" s="8" t="s">
        <v>1480</v>
      </c>
      <c r="AX1474">
        <f t="shared" si="481"/>
        <v>5040075</v>
      </c>
      <c r="BC1474">
        <v>44.02</v>
      </c>
      <c r="BD1474">
        <v>0.03</v>
      </c>
      <c r="BE1474">
        <v>43.99</v>
      </c>
      <c r="BH1474" s="123">
        <f t="shared" si="483"/>
        <v>0.73699999999999999</v>
      </c>
      <c r="BI1474" s="123">
        <f t="shared" si="484"/>
        <v>0</v>
      </c>
      <c r="BJ1474">
        <f t="shared" si="485"/>
        <v>0</v>
      </c>
      <c r="BM1474" s="63">
        <v>6</v>
      </c>
      <c r="BN1474">
        <v>3</v>
      </c>
    </row>
    <row r="1475" spans="1:66" hidden="1" outlineLevel="1">
      <c r="A1475" t="s">
        <v>1793</v>
      </c>
      <c r="B1475" s="8" t="s">
        <v>2027</v>
      </c>
      <c r="C1475" s="1">
        <f t="shared" si="474"/>
        <v>905</v>
      </c>
      <c r="D1475" s="5">
        <f>IF(N1475&gt;0, RANK(N1475,(N1475:P1475,Q1475:AE1475)),0)</f>
        <v>1</v>
      </c>
      <c r="E1475" s="5">
        <f>IF(O1475&gt;0,RANK(O1475,(N1475:P1475,Q1475:AE1475)),0)</f>
        <v>2</v>
      </c>
      <c r="F1475" s="5">
        <f t="shared" si="475"/>
        <v>0</v>
      </c>
      <c r="G1475" s="1">
        <f t="shared" si="476"/>
        <v>218</v>
      </c>
      <c r="H1475" s="2">
        <f t="shared" si="486"/>
        <v>0.24088397790055249</v>
      </c>
      <c r="I1475" s="6"/>
      <c r="J1475" s="2">
        <f t="shared" si="477"/>
        <v>0.60994475138121551</v>
      </c>
      <c r="K1475" s="2">
        <f t="shared" si="478"/>
        <v>0.36906077348066296</v>
      </c>
      <c r="L1475" s="2">
        <f t="shared" si="479"/>
        <v>0</v>
      </c>
      <c r="M1475" s="2">
        <f t="shared" si="480"/>
        <v>2.0994475138121527E-2</v>
      </c>
      <c r="N1475" s="63">
        <v>552</v>
      </c>
      <c r="O1475" s="63">
        <v>334</v>
      </c>
      <c r="P1475" s="63"/>
      <c r="Q1475" s="63">
        <v>8</v>
      </c>
      <c r="R1475" s="63">
        <v>2</v>
      </c>
      <c r="S1475" s="63">
        <v>0</v>
      </c>
      <c r="T1475" s="63"/>
      <c r="U1475" s="63"/>
      <c r="V1475" s="63">
        <v>3</v>
      </c>
      <c r="W1475" s="63">
        <f t="shared" si="482"/>
        <v>5</v>
      </c>
      <c r="X1475" s="63">
        <v>1</v>
      </c>
      <c r="Y1475" s="63"/>
      <c r="Z1475" s="63">
        <v>0</v>
      </c>
      <c r="AA1475" s="63"/>
      <c r="AB1475" s="63"/>
      <c r="AN1475" t="str">
        <f t="shared" si="473"/>
        <v>Londonderry</v>
      </c>
      <c r="AO1475" t="s">
        <v>2140</v>
      </c>
      <c r="AP1475">
        <v>1</v>
      </c>
      <c r="AR1475" s="111">
        <v>50</v>
      </c>
      <c r="AS1475" s="113">
        <v>25</v>
      </c>
      <c r="AT1475" s="113">
        <v>50</v>
      </c>
      <c r="AU1475" s="117">
        <v>40225</v>
      </c>
      <c r="AV1475" s="117">
        <f t="shared" si="487"/>
        <v>50025</v>
      </c>
      <c r="AW1475" s="8" t="s">
        <v>1480</v>
      </c>
      <c r="AX1475">
        <f t="shared" si="481"/>
        <v>5040225</v>
      </c>
      <c r="BC1475">
        <v>35.869999999999997</v>
      </c>
      <c r="BD1475">
        <v>0.21</v>
      </c>
      <c r="BE1475">
        <v>35.67</v>
      </c>
      <c r="BH1475" s="123">
        <f t="shared" si="483"/>
        <v>0.60899999999999999</v>
      </c>
      <c r="BI1475" s="123">
        <f t="shared" si="484"/>
        <v>0</v>
      </c>
      <c r="BJ1475">
        <f t="shared" si="485"/>
        <v>0</v>
      </c>
      <c r="BM1475" s="63">
        <v>7</v>
      </c>
      <c r="BN1475">
        <v>1</v>
      </c>
    </row>
    <row r="1476" spans="1:66" hidden="1" outlineLevel="1">
      <c r="A1476" t="s">
        <v>2872</v>
      </c>
      <c r="B1476" s="8" t="s">
        <v>2027</v>
      </c>
      <c r="C1476" s="1">
        <f t="shared" si="474"/>
        <v>378</v>
      </c>
      <c r="D1476" s="5">
        <f>IF(N1476&gt;0, RANK(N1476,(N1476:P1476,Q1476:AE1476)),0)</f>
        <v>1</v>
      </c>
      <c r="E1476" s="5">
        <f>IF(O1476&gt;0,RANK(O1476,(N1476:P1476,Q1476:AE1476)),0)</f>
        <v>2</v>
      </c>
      <c r="F1476" s="5">
        <f t="shared" si="475"/>
        <v>0</v>
      </c>
      <c r="G1476" s="1">
        <f t="shared" si="476"/>
        <v>85</v>
      </c>
      <c r="H1476" s="2">
        <f t="shared" si="486"/>
        <v>0.22486772486772486</v>
      </c>
      <c r="I1476" s="6"/>
      <c r="J1476" s="2">
        <f t="shared" si="477"/>
        <v>0.60317460317460314</v>
      </c>
      <c r="K1476" s="2">
        <f t="shared" si="478"/>
        <v>0.37830687830687831</v>
      </c>
      <c r="L1476" s="2">
        <f t="shared" si="479"/>
        <v>0</v>
      </c>
      <c r="M1476" s="2">
        <f t="shared" si="480"/>
        <v>1.8518518518518545E-2</v>
      </c>
      <c r="N1476" s="63">
        <v>228</v>
      </c>
      <c r="O1476" s="63">
        <v>143</v>
      </c>
      <c r="P1476" s="63"/>
      <c r="Q1476" s="63">
        <v>4</v>
      </c>
      <c r="R1476" s="63">
        <v>0</v>
      </c>
      <c r="S1476" s="63">
        <v>0</v>
      </c>
      <c r="T1476" s="63"/>
      <c r="U1476" s="63"/>
      <c r="V1476" s="63">
        <v>1</v>
      </c>
      <c r="W1476" s="63">
        <f t="shared" si="482"/>
        <v>1</v>
      </c>
      <c r="X1476" s="63">
        <v>1</v>
      </c>
      <c r="Y1476" s="63"/>
      <c r="Z1476" s="63">
        <v>0</v>
      </c>
      <c r="AA1476" s="63"/>
      <c r="AB1476" s="63"/>
      <c r="AN1476" t="str">
        <f t="shared" si="473"/>
        <v>Lowell</v>
      </c>
      <c r="AO1476" t="s">
        <v>408</v>
      </c>
      <c r="AP1476">
        <v>1</v>
      </c>
      <c r="AR1476" s="111">
        <v>50</v>
      </c>
      <c r="AS1476" s="113">
        <v>19</v>
      </c>
      <c r="AT1476" s="113">
        <v>65</v>
      </c>
      <c r="AU1476" s="117">
        <v>40525</v>
      </c>
      <c r="AV1476" s="117">
        <f t="shared" si="487"/>
        <v>50019</v>
      </c>
      <c r="AW1476" s="8" t="s">
        <v>1480</v>
      </c>
      <c r="AX1476">
        <f t="shared" si="481"/>
        <v>5040525</v>
      </c>
      <c r="BC1476">
        <v>56.06</v>
      </c>
      <c r="BD1476">
        <v>0.06</v>
      </c>
      <c r="BE1476">
        <v>56.01</v>
      </c>
      <c r="BH1476" s="123">
        <f t="shared" si="483"/>
        <v>0.60299999999999998</v>
      </c>
      <c r="BI1476" s="123">
        <f t="shared" si="484"/>
        <v>0</v>
      </c>
      <c r="BJ1476">
        <f t="shared" si="485"/>
        <v>0</v>
      </c>
      <c r="BM1476" s="63">
        <v>1</v>
      </c>
      <c r="BN1476">
        <v>1</v>
      </c>
    </row>
    <row r="1477" spans="1:66" hidden="1" outlineLevel="1">
      <c r="A1477" t="s">
        <v>2738</v>
      </c>
      <c r="B1477" s="8" t="s">
        <v>2027</v>
      </c>
      <c r="C1477" s="1">
        <f t="shared" si="474"/>
        <v>1109</v>
      </c>
      <c r="D1477" s="5">
        <f>IF(N1477&gt;0, RANK(N1477,(N1477:P1477,Q1477:AE1477)),0)</f>
        <v>1</v>
      </c>
      <c r="E1477" s="5">
        <f>IF(O1477&gt;0,RANK(O1477,(N1477:P1477,Q1477:AE1477)),0)</f>
        <v>2</v>
      </c>
      <c r="F1477" s="5">
        <f t="shared" si="475"/>
        <v>0</v>
      </c>
      <c r="G1477" s="1">
        <f t="shared" si="476"/>
        <v>215</v>
      </c>
      <c r="H1477" s="2">
        <f t="shared" si="486"/>
        <v>0.19386834986474302</v>
      </c>
      <c r="I1477" s="6"/>
      <c r="J1477" s="2">
        <f t="shared" si="477"/>
        <v>0.587917042380523</v>
      </c>
      <c r="K1477" s="2">
        <f t="shared" si="478"/>
        <v>0.39404869251578001</v>
      </c>
      <c r="L1477" s="2">
        <f t="shared" si="479"/>
        <v>0</v>
      </c>
      <c r="M1477" s="2">
        <f t="shared" si="480"/>
        <v>1.8034265103696989E-2</v>
      </c>
      <c r="N1477" s="63">
        <v>652</v>
      </c>
      <c r="O1477" s="63">
        <v>437</v>
      </c>
      <c r="P1477" s="63"/>
      <c r="Q1477" s="63">
        <v>12</v>
      </c>
      <c r="R1477" s="63">
        <v>0</v>
      </c>
      <c r="S1477" s="63">
        <v>0</v>
      </c>
      <c r="T1477" s="63"/>
      <c r="U1477" s="63"/>
      <c r="V1477" s="63">
        <v>1</v>
      </c>
      <c r="W1477" s="63">
        <f t="shared" si="482"/>
        <v>5</v>
      </c>
      <c r="X1477" s="63">
        <v>2</v>
      </c>
      <c r="Y1477" s="63"/>
      <c r="Z1477" s="63">
        <v>0</v>
      </c>
      <c r="AA1477" s="63"/>
      <c r="AB1477" s="63"/>
      <c r="AN1477" t="str">
        <f t="shared" si="473"/>
        <v>Ludlow</v>
      </c>
      <c r="AO1477" t="s">
        <v>2295</v>
      </c>
      <c r="AP1477">
        <v>1</v>
      </c>
      <c r="AR1477" s="111">
        <v>50</v>
      </c>
      <c r="AS1477" s="113">
        <v>27</v>
      </c>
      <c r="AT1477" s="113">
        <v>50</v>
      </c>
      <c r="AU1477" s="117">
        <v>41275</v>
      </c>
      <c r="AV1477" s="117">
        <f t="shared" si="487"/>
        <v>50027</v>
      </c>
      <c r="AW1477" s="8" t="s">
        <v>1480</v>
      </c>
      <c r="AX1477">
        <f t="shared" si="481"/>
        <v>5041275</v>
      </c>
      <c r="BC1477">
        <v>35.700000000000003</v>
      </c>
      <c r="BD1477">
        <v>0.43</v>
      </c>
      <c r="BE1477">
        <v>35.270000000000003</v>
      </c>
      <c r="BH1477" s="123">
        <f t="shared" si="483"/>
        <v>0.58699999999999997</v>
      </c>
      <c r="BI1477" s="123">
        <f t="shared" si="484"/>
        <v>0</v>
      </c>
      <c r="BJ1477">
        <f t="shared" si="485"/>
        <v>0</v>
      </c>
      <c r="BM1477" s="63">
        <v>5</v>
      </c>
      <c r="BN1477">
        <v>5</v>
      </c>
    </row>
    <row r="1478" spans="1:66" hidden="1" outlineLevel="1">
      <c r="A1478" t="s">
        <v>1616</v>
      </c>
      <c r="B1478" s="8" t="s">
        <v>2027</v>
      </c>
      <c r="C1478" s="1">
        <f t="shared" si="474"/>
        <v>561</v>
      </c>
      <c r="D1478" s="5">
        <f>IF(N1478&gt;0, RANK(N1478,(N1478:P1478,Q1478:AE1478)),0)</f>
        <v>1</v>
      </c>
      <c r="E1478" s="5">
        <f>IF(O1478&gt;0,RANK(O1478,(N1478:P1478,Q1478:AE1478)),0)</f>
        <v>2</v>
      </c>
      <c r="F1478" s="5">
        <f t="shared" si="475"/>
        <v>0</v>
      </c>
      <c r="G1478" s="1">
        <f t="shared" si="476"/>
        <v>53</v>
      </c>
      <c r="H1478" s="2">
        <f t="shared" si="486"/>
        <v>9.4474153297682703E-2</v>
      </c>
      <c r="I1478" s="6"/>
      <c r="J1478" s="2">
        <f t="shared" si="477"/>
        <v>0.52762923351158642</v>
      </c>
      <c r="K1478" s="2">
        <f t="shared" si="478"/>
        <v>0.43315508021390375</v>
      </c>
      <c r="L1478" s="2">
        <f t="shared" si="479"/>
        <v>0</v>
      </c>
      <c r="M1478" s="2">
        <f t="shared" si="480"/>
        <v>3.9215686274509831E-2</v>
      </c>
      <c r="N1478" s="63">
        <v>296</v>
      </c>
      <c r="O1478" s="63">
        <v>243</v>
      </c>
      <c r="P1478" s="63"/>
      <c r="Q1478" s="63">
        <v>8</v>
      </c>
      <c r="R1478" s="63">
        <v>0</v>
      </c>
      <c r="S1478" s="63">
        <v>0</v>
      </c>
      <c r="T1478" s="63"/>
      <c r="U1478" s="63"/>
      <c r="V1478" s="63">
        <v>2</v>
      </c>
      <c r="W1478" s="63">
        <f t="shared" si="482"/>
        <v>7</v>
      </c>
      <c r="X1478" s="63">
        <v>5</v>
      </c>
      <c r="Y1478" s="63"/>
      <c r="Z1478" s="63">
        <v>0</v>
      </c>
      <c r="AA1478" s="63"/>
      <c r="AB1478" s="63"/>
      <c r="AN1478" t="str">
        <f t="shared" si="473"/>
        <v>Lunenburg</v>
      </c>
      <c r="AO1478" t="s">
        <v>849</v>
      </c>
      <c r="AP1478">
        <v>1</v>
      </c>
      <c r="AR1478" s="111">
        <v>50</v>
      </c>
      <c r="AS1478" s="113">
        <v>9</v>
      </c>
      <c r="AT1478" s="113">
        <v>70</v>
      </c>
      <c r="AU1478" s="117">
        <v>41425</v>
      </c>
      <c r="AV1478" s="117">
        <f t="shared" si="487"/>
        <v>50009</v>
      </c>
      <c r="AW1478" s="8" t="s">
        <v>1480</v>
      </c>
      <c r="AX1478">
        <f t="shared" si="481"/>
        <v>5041425</v>
      </c>
      <c r="BC1478">
        <v>45.36</v>
      </c>
      <c r="BD1478">
        <v>0.28000000000000003</v>
      </c>
      <c r="BE1478">
        <v>45.08</v>
      </c>
      <c r="BH1478" s="123">
        <f t="shared" si="483"/>
        <v>0.52700000000000002</v>
      </c>
      <c r="BI1478" s="123">
        <f t="shared" si="484"/>
        <v>0</v>
      </c>
      <c r="BJ1478">
        <f t="shared" si="485"/>
        <v>0</v>
      </c>
      <c r="BM1478" s="63">
        <v>7</v>
      </c>
      <c r="BN1478">
        <v>4</v>
      </c>
    </row>
    <row r="1479" spans="1:66" hidden="1" outlineLevel="1">
      <c r="A1479" t="s">
        <v>1716</v>
      </c>
      <c r="B1479" s="8" t="s">
        <v>2027</v>
      </c>
      <c r="C1479" s="1">
        <f t="shared" si="474"/>
        <v>2079</v>
      </c>
      <c r="D1479" s="5">
        <f>IF(N1479&gt;0, RANK(N1479,(N1479:P1479,Q1479:AE1479)),0)</f>
        <v>1</v>
      </c>
      <c r="E1479" s="5">
        <f>IF(O1479&gt;0,RANK(O1479,(N1479:P1479,Q1479:AE1479)),0)</f>
        <v>2</v>
      </c>
      <c r="F1479" s="5">
        <f t="shared" si="475"/>
        <v>0</v>
      </c>
      <c r="G1479" s="1">
        <f t="shared" si="476"/>
        <v>274</v>
      </c>
      <c r="H1479" s="2">
        <f t="shared" si="486"/>
        <v>0.1317941317941318</v>
      </c>
      <c r="I1479" s="6"/>
      <c r="J1479" s="2">
        <f t="shared" si="477"/>
        <v>0.54834054834054835</v>
      </c>
      <c r="K1479" s="2">
        <f t="shared" si="478"/>
        <v>0.41654641654641655</v>
      </c>
      <c r="L1479" s="2">
        <f t="shared" si="479"/>
        <v>0</v>
      </c>
      <c r="M1479" s="2">
        <f t="shared" si="480"/>
        <v>3.5113035113035096E-2</v>
      </c>
      <c r="N1479" s="63">
        <v>1140</v>
      </c>
      <c r="O1479" s="63">
        <v>866</v>
      </c>
      <c r="P1479" s="63"/>
      <c r="Q1479" s="63">
        <v>34</v>
      </c>
      <c r="R1479" s="63">
        <v>3</v>
      </c>
      <c r="S1479" s="63">
        <v>0</v>
      </c>
      <c r="T1479" s="63"/>
      <c r="U1479" s="63"/>
      <c r="V1479" s="63">
        <v>2</v>
      </c>
      <c r="W1479" s="63">
        <f t="shared" si="482"/>
        <v>25</v>
      </c>
      <c r="X1479" s="63">
        <v>9</v>
      </c>
      <c r="Y1479" s="63"/>
      <c r="Z1479" s="63">
        <v>0</v>
      </c>
      <c r="AA1479" s="63"/>
      <c r="AB1479" s="63"/>
      <c r="AN1479" t="str">
        <f t="shared" si="473"/>
        <v>Lyndon</v>
      </c>
      <c r="AO1479" t="s">
        <v>688</v>
      </c>
      <c r="AP1479">
        <v>1</v>
      </c>
      <c r="AR1479" s="111">
        <v>50</v>
      </c>
      <c r="AS1479" s="113">
        <v>5</v>
      </c>
      <c r="AT1479" s="113">
        <v>35</v>
      </c>
      <c r="AU1479" s="117">
        <v>41725</v>
      </c>
      <c r="AV1479" s="117">
        <f t="shared" si="487"/>
        <v>50005</v>
      </c>
      <c r="AW1479" s="8" t="s">
        <v>1480</v>
      </c>
      <c r="AX1479">
        <f t="shared" si="481"/>
        <v>5041725</v>
      </c>
      <c r="BC1479">
        <v>39.799999999999997</v>
      </c>
      <c r="BD1479">
        <v>0.04</v>
      </c>
      <c r="BE1479">
        <v>39.76</v>
      </c>
      <c r="BH1479" s="123">
        <f t="shared" si="483"/>
        <v>0.54800000000000004</v>
      </c>
      <c r="BI1479" s="123">
        <f t="shared" si="484"/>
        <v>0</v>
      </c>
      <c r="BJ1479">
        <f t="shared" si="485"/>
        <v>0</v>
      </c>
      <c r="BM1479" s="63">
        <v>28</v>
      </c>
      <c r="BN1479">
        <v>19</v>
      </c>
    </row>
    <row r="1480" spans="1:66" hidden="1" outlineLevel="1">
      <c r="A1480" t="s">
        <v>1204</v>
      </c>
      <c r="B1480" s="8" t="s">
        <v>2027</v>
      </c>
      <c r="C1480" s="1">
        <f t="shared" si="474"/>
        <v>104</v>
      </c>
      <c r="D1480" s="5">
        <f>IF(N1480&gt;0, RANK(N1480,(N1480:P1480,Q1480:AE1480)),0)</f>
        <v>2</v>
      </c>
      <c r="E1480" s="5">
        <f>IF(O1480&gt;0,RANK(O1480,(N1480:P1480,Q1480:AE1480)),0)</f>
        <v>1</v>
      </c>
      <c r="F1480" s="5">
        <f t="shared" si="475"/>
        <v>0</v>
      </c>
      <c r="G1480" s="1">
        <f t="shared" si="476"/>
        <v>2</v>
      </c>
      <c r="H1480" s="2">
        <f t="shared" si="486"/>
        <v>1.9230769230769232E-2</v>
      </c>
      <c r="I1480" s="6"/>
      <c r="J1480" s="2">
        <f t="shared" si="477"/>
        <v>0.48076923076923078</v>
      </c>
      <c r="K1480" s="2">
        <f t="shared" si="478"/>
        <v>0.5</v>
      </c>
      <c r="L1480" s="2">
        <f t="shared" si="479"/>
        <v>0</v>
      </c>
      <c r="M1480" s="2">
        <f t="shared" si="480"/>
        <v>1.9230769230769162E-2</v>
      </c>
      <c r="N1480" s="63">
        <v>50</v>
      </c>
      <c r="O1480" s="63">
        <v>52</v>
      </c>
      <c r="P1480" s="63"/>
      <c r="Q1480" s="63">
        <v>1</v>
      </c>
      <c r="R1480" s="63">
        <v>0</v>
      </c>
      <c r="S1480" s="63">
        <v>0</v>
      </c>
      <c r="T1480" s="63"/>
      <c r="U1480" s="63"/>
      <c r="V1480" s="63">
        <v>0</v>
      </c>
      <c r="W1480" s="63">
        <f t="shared" si="482"/>
        <v>0</v>
      </c>
      <c r="X1480" s="63">
        <v>1</v>
      </c>
      <c r="Y1480" s="63"/>
      <c r="Z1480" s="63">
        <v>0</v>
      </c>
      <c r="AA1480" s="63"/>
      <c r="AB1480" s="63"/>
      <c r="AN1480" t="str">
        <f t="shared" si="473"/>
        <v>Maidstone</v>
      </c>
      <c r="AO1480" t="s">
        <v>849</v>
      </c>
      <c r="AP1480">
        <v>1</v>
      </c>
      <c r="AR1480" s="111">
        <v>50</v>
      </c>
      <c r="AS1480" s="113">
        <v>9</v>
      </c>
      <c r="AT1480" s="113">
        <v>75</v>
      </c>
      <c r="AU1480" s="117">
        <v>42475</v>
      </c>
      <c r="AV1480" s="117">
        <f t="shared" si="487"/>
        <v>50009</v>
      </c>
      <c r="AW1480" s="8" t="s">
        <v>1480</v>
      </c>
      <c r="AX1480">
        <f t="shared" si="481"/>
        <v>5042475</v>
      </c>
      <c r="BC1480">
        <v>31.79</v>
      </c>
      <c r="BD1480">
        <v>1.31</v>
      </c>
      <c r="BE1480">
        <v>30.48</v>
      </c>
      <c r="BH1480" s="123">
        <f t="shared" si="483"/>
        <v>0</v>
      </c>
      <c r="BI1480" s="123">
        <f t="shared" si="484"/>
        <v>0.5</v>
      </c>
      <c r="BJ1480">
        <f t="shared" si="485"/>
        <v>0</v>
      </c>
      <c r="BM1480" s="63">
        <v>0</v>
      </c>
      <c r="BN1480">
        <v>0</v>
      </c>
    </row>
    <row r="1481" spans="1:66" hidden="1" outlineLevel="1">
      <c r="A1481" t="s">
        <v>1994</v>
      </c>
      <c r="B1481" s="8" t="s">
        <v>2027</v>
      </c>
      <c r="C1481" s="1">
        <f t="shared" si="474"/>
        <v>2327</v>
      </c>
      <c r="D1481" s="5">
        <f>IF(N1481&gt;0, RANK(N1481,(N1481:P1481,Q1481:AE1481)),0)</f>
        <v>1</v>
      </c>
      <c r="E1481" s="5">
        <f>IF(O1481&gt;0,RANK(O1481,(N1481:P1481,Q1481:AE1481)),0)</f>
        <v>2</v>
      </c>
      <c r="F1481" s="5">
        <f t="shared" si="475"/>
        <v>0</v>
      </c>
      <c r="G1481" s="1">
        <f t="shared" si="476"/>
        <v>589</v>
      </c>
      <c r="H1481" s="2">
        <f t="shared" si="486"/>
        <v>0.25311559948431456</v>
      </c>
      <c r="I1481" s="6"/>
      <c r="J1481" s="2">
        <f t="shared" si="477"/>
        <v>0.61839278040395362</v>
      </c>
      <c r="K1481" s="2">
        <f t="shared" si="478"/>
        <v>0.36527718091963901</v>
      </c>
      <c r="L1481" s="2">
        <f t="shared" si="479"/>
        <v>0</v>
      </c>
      <c r="M1481" s="2">
        <f t="shared" si="480"/>
        <v>1.6330038676407366E-2</v>
      </c>
      <c r="N1481" s="63">
        <v>1439</v>
      </c>
      <c r="O1481" s="63">
        <v>850</v>
      </c>
      <c r="P1481" s="63"/>
      <c r="Q1481" s="63">
        <v>23</v>
      </c>
      <c r="R1481" s="63">
        <v>3</v>
      </c>
      <c r="S1481" s="63">
        <v>0</v>
      </c>
      <c r="T1481" s="63"/>
      <c r="U1481" s="63"/>
      <c r="V1481" s="63">
        <v>2</v>
      </c>
      <c r="W1481" s="63">
        <f t="shared" si="482"/>
        <v>6</v>
      </c>
      <c r="X1481" s="63">
        <v>4</v>
      </c>
      <c r="Y1481" s="63"/>
      <c r="Z1481" s="63">
        <v>0</v>
      </c>
      <c r="AA1481" s="63"/>
      <c r="AB1481" s="63"/>
      <c r="AN1481" t="str">
        <f t="shared" si="473"/>
        <v>Manchester</v>
      </c>
      <c r="AO1481" t="s">
        <v>959</v>
      </c>
      <c r="AP1481">
        <v>1</v>
      </c>
      <c r="AR1481" s="111">
        <v>50</v>
      </c>
      <c r="AS1481" s="113">
        <v>3</v>
      </c>
      <c r="AT1481" s="113">
        <v>25</v>
      </c>
      <c r="AU1481" s="117">
        <v>42850</v>
      </c>
      <c r="AV1481" s="117">
        <f t="shared" si="487"/>
        <v>50003</v>
      </c>
      <c r="AW1481" s="8" t="s">
        <v>1480</v>
      </c>
      <c r="AX1481">
        <f t="shared" si="481"/>
        <v>5042850</v>
      </c>
      <c r="BC1481">
        <v>42.28</v>
      </c>
      <c r="BD1481">
        <v>0.05</v>
      </c>
      <c r="BE1481">
        <v>42.23</v>
      </c>
      <c r="BH1481" s="123">
        <f t="shared" si="483"/>
        <v>0.61799999999999999</v>
      </c>
      <c r="BI1481" s="123">
        <f t="shared" si="484"/>
        <v>0</v>
      </c>
      <c r="BJ1481">
        <f t="shared" si="485"/>
        <v>0</v>
      </c>
      <c r="BM1481" s="63">
        <v>9</v>
      </c>
      <c r="BN1481">
        <v>3</v>
      </c>
    </row>
    <row r="1482" spans="1:66" hidden="1" outlineLevel="1">
      <c r="A1482" t="s">
        <v>1858</v>
      </c>
      <c r="B1482" s="8" t="s">
        <v>2027</v>
      </c>
      <c r="C1482" s="1">
        <f t="shared" si="474"/>
        <v>578</v>
      </c>
      <c r="D1482" s="5">
        <f>IF(N1482&gt;0, RANK(N1482,(N1482:P1482,Q1482:AE1482)),0)</f>
        <v>1</v>
      </c>
      <c r="E1482" s="5">
        <f>IF(O1482&gt;0,RANK(O1482,(N1482:P1482,Q1482:AE1482)),0)</f>
        <v>2</v>
      </c>
      <c r="F1482" s="5">
        <f t="shared" si="475"/>
        <v>0</v>
      </c>
      <c r="G1482" s="1">
        <f t="shared" si="476"/>
        <v>408</v>
      </c>
      <c r="H1482" s="2">
        <f t="shared" si="486"/>
        <v>0.70588235294117652</v>
      </c>
      <c r="I1482" s="6"/>
      <c r="J1482" s="2">
        <f t="shared" si="477"/>
        <v>0.83217993079584773</v>
      </c>
      <c r="K1482" s="2">
        <f t="shared" si="478"/>
        <v>0.12629757785467127</v>
      </c>
      <c r="L1482" s="2">
        <f t="shared" si="479"/>
        <v>0</v>
      </c>
      <c r="M1482" s="2">
        <f t="shared" si="480"/>
        <v>4.1522491349480994E-2</v>
      </c>
      <c r="N1482" s="63">
        <v>481</v>
      </c>
      <c r="O1482" s="63">
        <v>73</v>
      </c>
      <c r="P1482" s="63"/>
      <c r="Q1482" s="63">
        <v>8</v>
      </c>
      <c r="R1482" s="63">
        <v>7</v>
      </c>
      <c r="S1482" s="63">
        <v>0</v>
      </c>
      <c r="T1482" s="63"/>
      <c r="U1482" s="63"/>
      <c r="V1482" s="63">
        <v>6</v>
      </c>
      <c r="W1482" s="63">
        <f t="shared" si="482"/>
        <v>2</v>
      </c>
      <c r="X1482" s="63">
        <v>1</v>
      </c>
      <c r="Y1482" s="63"/>
      <c r="Z1482" s="63">
        <v>0</v>
      </c>
      <c r="AA1482" s="63"/>
      <c r="AB1482" s="63"/>
      <c r="AN1482" t="str">
        <f t="shared" si="473"/>
        <v>Marlboro</v>
      </c>
      <c r="AO1482" t="s">
        <v>2140</v>
      </c>
      <c r="AP1482">
        <v>1</v>
      </c>
      <c r="AR1482" s="111">
        <v>50</v>
      </c>
      <c r="AS1482" s="113">
        <v>25</v>
      </c>
      <c r="AT1482" s="113">
        <v>55</v>
      </c>
      <c r="AU1482" s="117">
        <v>43375</v>
      </c>
      <c r="AV1482" s="117">
        <f t="shared" si="487"/>
        <v>50025</v>
      </c>
      <c r="AW1482" s="8" t="s">
        <v>1480</v>
      </c>
      <c r="AX1482">
        <f t="shared" si="481"/>
        <v>5043375</v>
      </c>
      <c r="BC1482">
        <v>40.65</v>
      </c>
      <c r="BD1482">
        <v>0.32</v>
      </c>
      <c r="BE1482">
        <v>40.33</v>
      </c>
      <c r="BH1482" s="123">
        <f t="shared" si="483"/>
        <v>0.83199999999999996</v>
      </c>
      <c r="BI1482" s="123">
        <f t="shared" si="484"/>
        <v>0</v>
      </c>
      <c r="BJ1482">
        <f t="shared" si="485"/>
        <v>0</v>
      </c>
      <c r="BM1482" s="63">
        <v>9</v>
      </c>
      <c r="BN1482">
        <v>1</v>
      </c>
    </row>
    <row r="1483" spans="1:66" hidden="1" outlineLevel="1">
      <c r="A1483" t="s">
        <v>1386</v>
      </c>
      <c r="B1483" s="8" t="s">
        <v>2027</v>
      </c>
      <c r="C1483" s="1">
        <f t="shared" si="474"/>
        <v>822</v>
      </c>
      <c r="D1483" s="5">
        <f>IF(N1483&gt;0, RANK(N1483,(N1483:P1483,Q1483:AE1483)),0)</f>
        <v>1</v>
      </c>
      <c r="E1483" s="5">
        <f>IF(O1483&gt;0,RANK(O1483,(N1483:P1483,Q1483:AE1483)),0)</f>
        <v>2</v>
      </c>
      <c r="F1483" s="5">
        <f t="shared" si="475"/>
        <v>0</v>
      </c>
      <c r="G1483" s="1">
        <f t="shared" si="476"/>
        <v>268</v>
      </c>
      <c r="H1483" s="2">
        <f t="shared" si="486"/>
        <v>0.32603406326034062</v>
      </c>
      <c r="I1483" s="6"/>
      <c r="J1483" s="2">
        <f t="shared" si="477"/>
        <v>0.63381995133819946</v>
      </c>
      <c r="K1483" s="2">
        <f t="shared" si="478"/>
        <v>0.30778588807785889</v>
      </c>
      <c r="L1483" s="2">
        <f t="shared" si="479"/>
        <v>0</v>
      </c>
      <c r="M1483" s="2">
        <f t="shared" si="480"/>
        <v>5.8394160583941646E-2</v>
      </c>
      <c r="N1483" s="63">
        <v>521</v>
      </c>
      <c r="O1483" s="63">
        <v>253</v>
      </c>
      <c r="P1483" s="63"/>
      <c r="Q1483" s="63">
        <v>16</v>
      </c>
      <c r="R1483" s="63">
        <v>13</v>
      </c>
      <c r="S1483" s="63">
        <v>0</v>
      </c>
      <c r="T1483" s="63"/>
      <c r="U1483" s="63"/>
      <c r="V1483" s="63">
        <v>3</v>
      </c>
      <c r="W1483" s="63">
        <f t="shared" si="482"/>
        <v>9</v>
      </c>
      <c r="X1483" s="63">
        <v>7</v>
      </c>
      <c r="Y1483" s="63"/>
      <c r="Z1483" s="63">
        <v>0</v>
      </c>
      <c r="AA1483" s="63"/>
      <c r="AB1483" s="63"/>
      <c r="AN1483" t="str">
        <f t="shared" si="473"/>
        <v>Marshfield</v>
      </c>
      <c r="AO1483" t="s">
        <v>699</v>
      </c>
      <c r="AP1483">
        <v>1</v>
      </c>
      <c r="AR1483" s="111">
        <v>50</v>
      </c>
      <c r="AS1483" s="113">
        <v>23</v>
      </c>
      <c r="AT1483" s="113">
        <v>45</v>
      </c>
      <c r="AU1483" s="117">
        <v>43600</v>
      </c>
      <c r="AV1483" s="117">
        <f t="shared" si="487"/>
        <v>50023</v>
      </c>
      <c r="AW1483" s="8" t="s">
        <v>1480</v>
      </c>
      <c r="AX1483">
        <f t="shared" si="481"/>
        <v>5043600</v>
      </c>
      <c r="BC1483">
        <v>43.39</v>
      </c>
      <c r="BD1483">
        <v>0.28000000000000003</v>
      </c>
      <c r="BE1483">
        <v>43.11</v>
      </c>
      <c r="BH1483" s="123">
        <f t="shared" si="483"/>
        <v>0.63300000000000001</v>
      </c>
      <c r="BI1483" s="123">
        <f t="shared" si="484"/>
        <v>0</v>
      </c>
      <c r="BJ1483">
        <f t="shared" si="485"/>
        <v>0</v>
      </c>
      <c r="BM1483" s="63">
        <v>22</v>
      </c>
      <c r="BN1483">
        <v>5</v>
      </c>
    </row>
    <row r="1484" spans="1:66" hidden="1" outlineLevel="1">
      <c r="A1484" t="s">
        <v>2878</v>
      </c>
      <c r="B1484" s="8" t="s">
        <v>2027</v>
      </c>
      <c r="C1484" s="1">
        <f t="shared" si="474"/>
        <v>595</v>
      </c>
      <c r="D1484" s="5">
        <f>IF(N1484&gt;0, RANK(N1484,(N1484:P1484,Q1484:AE1484)),0)</f>
        <v>1</v>
      </c>
      <c r="E1484" s="5">
        <f>IF(O1484&gt;0,RANK(O1484,(N1484:P1484,Q1484:AE1484)),0)</f>
        <v>2</v>
      </c>
      <c r="F1484" s="5">
        <f t="shared" si="475"/>
        <v>0</v>
      </c>
      <c r="G1484" s="1">
        <f t="shared" si="476"/>
        <v>57</v>
      </c>
      <c r="H1484" s="2">
        <f t="shared" si="486"/>
        <v>9.5798319327731099E-2</v>
      </c>
      <c r="I1484" s="6"/>
      <c r="J1484" s="2">
        <f t="shared" si="477"/>
        <v>0.53613445378151259</v>
      </c>
      <c r="K1484" s="2">
        <f t="shared" si="478"/>
        <v>0.4403361344537815</v>
      </c>
      <c r="L1484" s="2">
        <f t="shared" si="479"/>
        <v>0</v>
      </c>
      <c r="M1484" s="2">
        <f t="shared" si="480"/>
        <v>2.352941176470591E-2</v>
      </c>
      <c r="N1484" s="63">
        <v>319</v>
      </c>
      <c r="O1484" s="63">
        <v>262</v>
      </c>
      <c r="P1484" s="63"/>
      <c r="Q1484" s="63">
        <v>6</v>
      </c>
      <c r="R1484" s="63">
        <v>1</v>
      </c>
      <c r="S1484" s="63">
        <v>0</v>
      </c>
      <c r="T1484" s="63"/>
      <c r="U1484" s="63"/>
      <c r="V1484" s="63">
        <v>1</v>
      </c>
      <c r="W1484" s="63">
        <f t="shared" si="482"/>
        <v>4</v>
      </c>
      <c r="X1484" s="63">
        <v>2</v>
      </c>
      <c r="Y1484" s="63"/>
      <c r="Z1484" s="63">
        <v>0</v>
      </c>
      <c r="AA1484" s="63"/>
      <c r="AB1484" s="63"/>
      <c r="AN1484" t="str">
        <f t="shared" si="473"/>
        <v>Mendon</v>
      </c>
      <c r="AO1484" t="s">
        <v>595</v>
      </c>
      <c r="AP1484">
        <v>1</v>
      </c>
      <c r="AR1484" s="111">
        <v>50</v>
      </c>
      <c r="AS1484" s="113">
        <v>21</v>
      </c>
      <c r="AT1484" s="113">
        <v>50</v>
      </c>
      <c r="AU1484" s="117">
        <v>44125</v>
      </c>
      <c r="AV1484" s="117">
        <f t="shared" si="487"/>
        <v>50021</v>
      </c>
      <c r="AW1484" s="8" t="s">
        <v>1480</v>
      </c>
      <c r="AX1484">
        <f t="shared" si="481"/>
        <v>5044125</v>
      </c>
      <c r="BC1484">
        <v>38.1</v>
      </c>
      <c r="BD1484">
        <v>0.01</v>
      </c>
      <c r="BE1484">
        <v>38.090000000000003</v>
      </c>
      <c r="BH1484" s="123">
        <f t="shared" si="483"/>
        <v>0.53600000000000003</v>
      </c>
      <c r="BI1484" s="123">
        <f t="shared" si="484"/>
        <v>0</v>
      </c>
      <c r="BJ1484">
        <f t="shared" si="485"/>
        <v>0</v>
      </c>
      <c r="BM1484" s="63">
        <v>5</v>
      </c>
      <c r="BN1484">
        <v>1</v>
      </c>
    </row>
    <row r="1485" spans="1:66" hidden="1" outlineLevel="1">
      <c r="A1485" t="s">
        <v>1179</v>
      </c>
      <c r="B1485" s="8" t="s">
        <v>2027</v>
      </c>
      <c r="C1485" s="1">
        <f t="shared" si="474"/>
        <v>3370</v>
      </c>
      <c r="D1485" s="5">
        <f>IF(N1485&gt;0, RANK(N1485,(N1485:P1485,Q1485:AE1485)),0)</f>
        <v>1</v>
      </c>
      <c r="E1485" s="5">
        <f>IF(O1485&gt;0,RANK(O1485,(N1485:P1485,Q1485:AE1485)),0)</f>
        <v>2</v>
      </c>
      <c r="F1485" s="5">
        <f t="shared" si="475"/>
        <v>0</v>
      </c>
      <c r="G1485" s="1">
        <f t="shared" si="476"/>
        <v>1974</v>
      </c>
      <c r="H1485" s="2">
        <f t="shared" si="486"/>
        <v>0.58575667655786345</v>
      </c>
      <c r="I1485" s="6"/>
      <c r="J1485" s="2">
        <f t="shared" si="477"/>
        <v>0.78189910979228483</v>
      </c>
      <c r="K1485" s="2">
        <f t="shared" si="478"/>
        <v>0.19614243323442138</v>
      </c>
      <c r="L1485" s="2">
        <f t="shared" si="479"/>
        <v>0</v>
      </c>
      <c r="M1485" s="2">
        <f t="shared" si="480"/>
        <v>2.1958456973293794E-2</v>
      </c>
      <c r="N1485" s="63">
        <v>2635</v>
      </c>
      <c r="O1485" s="63">
        <v>661</v>
      </c>
      <c r="P1485" s="63"/>
      <c r="Q1485" s="63">
        <v>39</v>
      </c>
      <c r="R1485" s="63">
        <v>6</v>
      </c>
      <c r="S1485" s="63">
        <v>0</v>
      </c>
      <c r="T1485" s="63"/>
      <c r="U1485" s="63"/>
      <c r="V1485" s="63">
        <v>8</v>
      </c>
      <c r="W1485" s="63">
        <f t="shared" si="482"/>
        <v>12</v>
      </c>
      <c r="X1485" s="63">
        <v>9</v>
      </c>
      <c r="Y1485" s="63"/>
      <c r="Z1485" s="63">
        <v>0</v>
      </c>
      <c r="AA1485" s="63"/>
      <c r="AB1485" s="63"/>
      <c r="AN1485" t="str">
        <f t="shared" si="473"/>
        <v>Middlebury</v>
      </c>
      <c r="AO1485" t="s">
        <v>1354</v>
      </c>
      <c r="AP1485">
        <v>1</v>
      </c>
      <c r="AR1485" s="111">
        <v>50</v>
      </c>
      <c r="AS1485" s="113">
        <v>1</v>
      </c>
      <c r="AT1485" s="113">
        <v>55</v>
      </c>
      <c r="AU1485" s="117">
        <v>44350</v>
      </c>
      <c r="AV1485" s="117">
        <f t="shared" si="487"/>
        <v>50001</v>
      </c>
      <c r="AW1485" s="8" t="s">
        <v>1480</v>
      </c>
      <c r="AX1485">
        <f t="shared" si="481"/>
        <v>5044350</v>
      </c>
      <c r="BC1485">
        <v>39.17</v>
      </c>
      <c r="BD1485">
        <v>0.14000000000000001</v>
      </c>
      <c r="BE1485">
        <v>39.03</v>
      </c>
      <c r="BH1485" s="123">
        <f t="shared" si="483"/>
        <v>0.78100000000000003</v>
      </c>
      <c r="BI1485" s="123">
        <f t="shared" si="484"/>
        <v>0</v>
      </c>
      <c r="BJ1485">
        <f t="shared" si="485"/>
        <v>0</v>
      </c>
      <c r="BM1485" s="63">
        <v>18</v>
      </c>
      <c r="BN1485">
        <v>3</v>
      </c>
    </row>
    <row r="1486" spans="1:66" hidden="1" outlineLevel="1">
      <c r="A1486" t="s">
        <v>506</v>
      </c>
      <c r="B1486" s="8" t="s">
        <v>2027</v>
      </c>
      <c r="C1486" s="1">
        <f t="shared" si="474"/>
        <v>1005</v>
      </c>
      <c r="D1486" s="5">
        <f>IF(N1486&gt;0, RANK(N1486,(N1486:P1486,Q1486:AE1486)),0)</f>
        <v>1</v>
      </c>
      <c r="E1486" s="5">
        <f>IF(O1486&gt;0,RANK(O1486,(N1486:P1486,Q1486:AE1486)),0)</f>
        <v>2</v>
      </c>
      <c r="F1486" s="5">
        <f t="shared" si="475"/>
        <v>0</v>
      </c>
      <c r="G1486" s="1">
        <f t="shared" si="476"/>
        <v>540</v>
      </c>
      <c r="H1486" s="2">
        <f t="shared" si="486"/>
        <v>0.53731343283582089</v>
      </c>
      <c r="I1486" s="6"/>
      <c r="J1486" s="2">
        <f t="shared" si="477"/>
        <v>0.75223880597014925</v>
      </c>
      <c r="K1486" s="2">
        <f t="shared" si="478"/>
        <v>0.21492537313432836</v>
      </c>
      <c r="L1486" s="2">
        <f t="shared" si="479"/>
        <v>0</v>
      </c>
      <c r="M1486" s="2">
        <f t="shared" si="480"/>
        <v>3.2835820895522394E-2</v>
      </c>
      <c r="N1486" s="63">
        <v>756</v>
      </c>
      <c r="O1486" s="63">
        <v>216</v>
      </c>
      <c r="P1486" s="63"/>
      <c r="Q1486" s="63">
        <v>15</v>
      </c>
      <c r="R1486" s="63">
        <v>5</v>
      </c>
      <c r="S1486" s="63">
        <v>0</v>
      </c>
      <c r="T1486" s="63"/>
      <c r="U1486" s="63"/>
      <c r="V1486" s="63">
        <v>3</v>
      </c>
      <c r="W1486" s="63">
        <f t="shared" si="482"/>
        <v>7</v>
      </c>
      <c r="X1486" s="63">
        <v>3</v>
      </c>
      <c r="Y1486" s="63"/>
      <c r="Z1486" s="63">
        <v>0</v>
      </c>
      <c r="AA1486" s="63"/>
      <c r="AB1486" s="63"/>
      <c r="AN1486" t="str">
        <f t="shared" si="473"/>
        <v>Middlesex</v>
      </c>
      <c r="AO1486" t="s">
        <v>699</v>
      </c>
      <c r="AP1486">
        <v>1</v>
      </c>
      <c r="AR1486" s="111">
        <v>50</v>
      </c>
      <c r="AS1486" s="113">
        <v>23</v>
      </c>
      <c r="AT1486" s="113">
        <v>50</v>
      </c>
      <c r="AU1486" s="117">
        <v>44500</v>
      </c>
      <c r="AV1486" s="117">
        <f t="shared" si="487"/>
        <v>50023</v>
      </c>
      <c r="AW1486" s="8" t="s">
        <v>1480</v>
      </c>
      <c r="AX1486">
        <f t="shared" si="481"/>
        <v>5044500</v>
      </c>
      <c r="BC1486">
        <v>39.86</v>
      </c>
      <c r="BD1486">
        <v>0.21</v>
      </c>
      <c r="BE1486">
        <v>39.659999999999997</v>
      </c>
      <c r="BH1486" s="123">
        <f t="shared" si="483"/>
        <v>0.752</v>
      </c>
      <c r="BI1486" s="123">
        <f t="shared" si="484"/>
        <v>0</v>
      </c>
      <c r="BJ1486">
        <f t="shared" si="485"/>
        <v>0</v>
      </c>
      <c r="BM1486" s="63">
        <v>12</v>
      </c>
      <c r="BN1486">
        <v>3</v>
      </c>
    </row>
    <row r="1487" spans="1:66" hidden="1" outlineLevel="1">
      <c r="A1487" t="s">
        <v>3191</v>
      </c>
      <c r="B1487" s="8" t="s">
        <v>2027</v>
      </c>
      <c r="C1487" s="1">
        <f t="shared" si="474"/>
        <v>442</v>
      </c>
      <c r="D1487" s="5">
        <f>IF(N1487&gt;0, RANK(N1487,(N1487:P1487,Q1487:AE1487)),0)</f>
        <v>1</v>
      </c>
      <c r="E1487" s="5">
        <f>IF(O1487&gt;0,RANK(O1487,(N1487:P1487,Q1487:AE1487)),0)</f>
        <v>2</v>
      </c>
      <c r="F1487" s="5">
        <f t="shared" si="475"/>
        <v>0</v>
      </c>
      <c r="G1487" s="1">
        <f t="shared" si="476"/>
        <v>109</v>
      </c>
      <c r="H1487" s="2">
        <f t="shared" si="486"/>
        <v>0.24660633484162897</v>
      </c>
      <c r="I1487" s="6"/>
      <c r="J1487" s="2">
        <f t="shared" si="477"/>
        <v>0.61538461538461542</v>
      </c>
      <c r="K1487" s="2">
        <f t="shared" si="478"/>
        <v>0.36877828054298645</v>
      </c>
      <c r="L1487" s="2">
        <f t="shared" si="479"/>
        <v>0</v>
      </c>
      <c r="M1487" s="2">
        <f t="shared" si="480"/>
        <v>1.5837104072398134E-2</v>
      </c>
      <c r="N1487" s="63">
        <v>272</v>
      </c>
      <c r="O1487" s="63">
        <v>163</v>
      </c>
      <c r="P1487" s="63"/>
      <c r="Q1487" s="63">
        <v>2</v>
      </c>
      <c r="R1487" s="63">
        <v>0</v>
      </c>
      <c r="S1487" s="63">
        <v>0</v>
      </c>
      <c r="T1487" s="63"/>
      <c r="U1487" s="63"/>
      <c r="V1487" s="63">
        <v>1</v>
      </c>
      <c r="W1487" s="63">
        <f t="shared" si="482"/>
        <v>1</v>
      </c>
      <c r="X1487" s="63">
        <v>3</v>
      </c>
      <c r="Y1487" s="63"/>
      <c r="Z1487" s="63">
        <v>0</v>
      </c>
      <c r="AA1487" s="63"/>
      <c r="AB1487" s="63"/>
      <c r="AN1487" t="str">
        <f t="shared" si="473"/>
        <v>Middletown Springs</v>
      </c>
      <c r="AO1487" t="s">
        <v>595</v>
      </c>
      <c r="AP1487">
        <v>1</v>
      </c>
      <c r="AR1487" s="111">
        <v>50</v>
      </c>
      <c r="AS1487" s="113">
        <v>21</v>
      </c>
      <c r="AT1487" s="113">
        <v>55</v>
      </c>
      <c r="AU1487" s="117">
        <v>44800</v>
      </c>
      <c r="AV1487" s="117">
        <f t="shared" si="487"/>
        <v>50021</v>
      </c>
      <c r="AW1487" s="8" t="s">
        <v>1480</v>
      </c>
      <c r="AX1487">
        <f t="shared" si="481"/>
        <v>5044800</v>
      </c>
      <c r="BC1487">
        <v>22.85</v>
      </c>
      <c r="BD1487">
        <v>0</v>
      </c>
      <c r="BE1487">
        <v>22.84</v>
      </c>
      <c r="BH1487" s="123">
        <f t="shared" si="483"/>
        <v>0.61499999999999999</v>
      </c>
      <c r="BI1487" s="123">
        <f t="shared" si="484"/>
        <v>0</v>
      </c>
      <c r="BJ1487">
        <f t="shared" si="485"/>
        <v>0</v>
      </c>
      <c r="BM1487" s="63">
        <v>1</v>
      </c>
      <c r="BN1487">
        <v>1</v>
      </c>
    </row>
    <row r="1488" spans="1:66" hidden="1" outlineLevel="1">
      <c r="A1488" t="s">
        <v>742</v>
      </c>
      <c r="B1488" s="8" t="s">
        <v>2027</v>
      </c>
      <c r="C1488" s="1">
        <f t="shared" si="474"/>
        <v>4650</v>
      </c>
      <c r="D1488" s="5">
        <f>IF(N1488&gt;0, RANK(N1488,(N1488:P1488,Q1488:AE1488)),0)</f>
        <v>1</v>
      </c>
      <c r="E1488" s="5">
        <f>IF(O1488&gt;0,RANK(O1488,(N1488:P1488,Q1488:AE1488)),0)</f>
        <v>2</v>
      </c>
      <c r="F1488" s="5">
        <f t="shared" si="475"/>
        <v>0</v>
      </c>
      <c r="G1488" s="1">
        <f t="shared" si="476"/>
        <v>623</v>
      </c>
      <c r="H1488" s="2">
        <f t="shared" si="486"/>
        <v>0.13397849462365591</v>
      </c>
      <c r="I1488" s="6"/>
      <c r="J1488" s="2">
        <f t="shared" si="477"/>
        <v>0.55677419354838709</v>
      </c>
      <c r="K1488" s="2">
        <f t="shared" si="478"/>
        <v>0.42279569892473118</v>
      </c>
      <c r="L1488" s="2">
        <f t="shared" si="479"/>
        <v>0</v>
      </c>
      <c r="M1488" s="2">
        <f t="shared" si="480"/>
        <v>2.0430107526881736E-2</v>
      </c>
      <c r="N1488" s="63">
        <v>2589</v>
      </c>
      <c r="O1488" s="63">
        <v>1966</v>
      </c>
      <c r="P1488" s="63"/>
      <c r="Q1488" s="63">
        <v>48</v>
      </c>
      <c r="R1488" s="63">
        <v>2</v>
      </c>
      <c r="S1488" s="63">
        <v>0</v>
      </c>
      <c r="T1488" s="63"/>
      <c r="U1488" s="63"/>
      <c r="V1488" s="63">
        <v>11</v>
      </c>
      <c r="W1488" s="63">
        <f t="shared" si="482"/>
        <v>15</v>
      </c>
      <c r="X1488" s="63">
        <v>19</v>
      </c>
      <c r="Y1488" s="63"/>
      <c r="Z1488" s="63">
        <v>0</v>
      </c>
      <c r="AA1488" s="63"/>
      <c r="AB1488" s="63"/>
      <c r="AN1488" t="str">
        <f t="shared" si="473"/>
        <v>Milton</v>
      </c>
      <c r="AO1488" t="s">
        <v>3206</v>
      </c>
      <c r="AP1488">
        <v>1</v>
      </c>
      <c r="AR1488" s="111">
        <v>50</v>
      </c>
      <c r="AS1488" s="113">
        <v>7</v>
      </c>
      <c r="AT1488" s="113">
        <v>50</v>
      </c>
      <c r="AU1488" s="117">
        <v>45250</v>
      </c>
      <c r="AV1488" s="117">
        <f t="shared" si="487"/>
        <v>50007</v>
      </c>
      <c r="AW1488" s="8" t="s">
        <v>1480</v>
      </c>
      <c r="AX1488">
        <f t="shared" si="481"/>
        <v>5045250</v>
      </c>
      <c r="BC1488">
        <v>60.89</v>
      </c>
      <c r="BD1488">
        <v>9.43</v>
      </c>
      <c r="BE1488">
        <v>51.46</v>
      </c>
      <c r="BH1488" s="123">
        <f t="shared" si="483"/>
        <v>0.55600000000000005</v>
      </c>
      <c r="BI1488" s="123">
        <f t="shared" si="484"/>
        <v>0</v>
      </c>
      <c r="BJ1488">
        <f t="shared" si="485"/>
        <v>0</v>
      </c>
      <c r="BM1488" s="63">
        <v>17</v>
      </c>
      <c r="BN1488">
        <v>5</v>
      </c>
    </row>
    <row r="1489" spans="1:66" hidden="1" outlineLevel="1">
      <c r="A1489" t="s">
        <v>1803</v>
      </c>
      <c r="B1489" s="8" t="s">
        <v>2027</v>
      </c>
      <c r="C1489" s="1">
        <f t="shared" si="474"/>
        <v>1076</v>
      </c>
      <c r="D1489" s="5">
        <f>IF(N1489&gt;0, RANK(N1489,(N1489:P1489,Q1489:AE1489)),0)</f>
        <v>1</v>
      </c>
      <c r="E1489" s="5">
        <f>IF(O1489&gt;0,RANK(O1489,(N1489:P1489,Q1489:AE1489)),0)</f>
        <v>2</v>
      </c>
      <c r="F1489" s="5">
        <f t="shared" si="475"/>
        <v>0</v>
      </c>
      <c r="G1489" s="1">
        <f t="shared" si="476"/>
        <v>394</v>
      </c>
      <c r="H1489" s="2">
        <f t="shared" si="486"/>
        <v>0.36617100371747213</v>
      </c>
      <c r="I1489" s="6"/>
      <c r="J1489" s="2">
        <f t="shared" si="477"/>
        <v>0.67286245353159846</v>
      </c>
      <c r="K1489" s="2">
        <f t="shared" si="478"/>
        <v>0.30669144981412638</v>
      </c>
      <c r="L1489" s="2">
        <f t="shared" si="479"/>
        <v>0</v>
      </c>
      <c r="M1489" s="2">
        <f t="shared" si="480"/>
        <v>2.0446096654275159E-2</v>
      </c>
      <c r="N1489" s="63">
        <v>724</v>
      </c>
      <c r="O1489" s="63">
        <v>330</v>
      </c>
      <c r="P1489" s="63"/>
      <c r="Q1489" s="63">
        <v>11</v>
      </c>
      <c r="R1489" s="63">
        <v>1</v>
      </c>
      <c r="S1489" s="63">
        <v>0</v>
      </c>
      <c r="T1489" s="63"/>
      <c r="U1489" s="63"/>
      <c r="V1489" s="63">
        <v>3</v>
      </c>
      <c r="W1489" s="63">
        <f t="shared" si="482"/>
        <v>5</v>
      </c>
      <c r="X1489" s="63">
        <v>2</v>
      </c>
      <c r="Y1489" s="63"/>
      <c r="Z1489" s="63">
        <v>0</v>
      </c>
      <c r="AA1489" s="63"/>
      <c r="AB1489" s="63"/>
      <c r="AN1489" t="str">
        <f t="shared" si="473"/>
        <v>Monkton</v>
      </c>
      <c r="AO1489" t="s">
        <v>1354</v>
      </c>
      <c r="AP1489">
        <v>1</v>
      </c>
      <c r="AR1489" s="111">
        <v>50</v>
      </c>
      <c r="AS1489" s="113">
        <v>1</v>
      </c>
      <c r="AT1489" s="113">
        <v>60</v>
      </c>
      <c r="AU1489" s="117">
        <v>45550</v>
      </c>
      <c r="AV1489" s="117">
        <f t="shared" si="487"/>
        <v>50001</v>
      </c>
      <c r="AW1489" s="8" t="s">
        <v>1480</v>
      </c>
      <c r="AX1489">
        <f t="shared" si="481"/>
        <v>5045550</v>
      </c>
      <c r="BC1489">
        <v>36.229999999999997</v>
      </c>
      <c r="BD1489">
        <v>0.21</v>
      </c>
      <c r="BE1489">
        <v>36.020000000000003</v>
      </c>
      <c r="BH1489" s="123">
        <f t="shared" si="483"/>
        <v>0.67200000000000004</v>
      </c>
      <c r="BI1489" s="123">
        <f t="shared" si="484"/>
        <v>0</v>
      </c>
      <c r="BJ1489">
        <f t="shared" si="485"/>
        <v>0</v>
      </c>
      <c r="BM1489" s="63">
        <v>6</v>
      </c>
      <c r="BN1489">
        <v>1</v>
      </c>
    </row>
    <row r="1490" spans="1:66" hidden="1" outlineLevel="1">
      <c r="A1490" t="s">
        <v>1414</v>
      </c>
      <c r="B1490" s="8" t="s">
        <v>2027</v>
      </c>
      <c r="C1490" s="1">
        <f t="shared" si="474"/>
        <v>597</v>
      </c>
      <c r="D1490" s="5">
        <f>IF(N1490&gt;0, RANK(N1490,(N1490:P1490,Q1490:AE1490)),0)</f>
        <v>1</v>
      </c>
      <c r="E1490" s="5">
        <f>IF(O1490&gt;0,RANK(O1490,(N1490:P1490,Q1490:AE1490)),0)</f>
        <v>2</v>
      </c>
      <c r="F1490" s="5">
        <f t="shared" si="475"/>
        <v>0</v>
      </c>
      <c r="G1490" s="1">
        <f t="shared" si="476"/>
        <v>236</v>
      </c>
      <c r="H1490" s="2">
        <f t="shared" si="486"/>
        <v>0.39530988274706869</v>
      </c>
      <c r="I1490" s="6"/>
      <c r="J1490" s="2">
        <f t="shared" si="477"/>
        <v>0.68676716917922953</v>
      </c>
      <c r="K1490" s="2">
        <f t="shared" si="478"/>
        <v>0.29145728643216079</v>
      </c>
      <c r="L1490" s="2">
        <f t="shared" si="479"/>
        <v>0</v>
      </c>
      <c r="M1490" s="2">
        <f t="shared" si="480"/>
        <v>2.177554438860968E-2</v>
      </c>
      <c r="N1490" s="63">
        <v>410</v>
      </c>
      <c r="O1490" s="63">
        <v>174</v>
      </c>
      <c r="P1490" s="63"/>
      <c r="Q1490" s="63">
        <v>6</v>
      </c>
      <c r="R1490" s="63">
        <v>2</v>
      </c>
      <c r="S1490" s="63">
        <v>0</v>
      </c>
      <c r="T1490" s="63"/>
      <c r="U1490" s="63"/>
      <c r="V1490" s="63">
        <v>0</v>
      </c>
      <c r="W1490" s="63">
        <f t="shared" si="482"/>
        <v>3</v>
      </c>
      <c r="X1490" s="63">
        <v>2</v>
      </c>
      <c r="Y1490" s="63"/>
      <c r="Z1490" s="63">
        <v>0</v>
      </c>
      <c r="AA1490" s="63"/>
      <c r="AB1490" s="63"/>
      <c r="AN1490" t="str">
        <f t="shared" si="473"/>
        <v>Montgomery</v>
      </c>
      <c r="AO1490" t="s">
        <v>1146</v>
      </c>
      <c r="AP1490">
        <v>1</v>
      </c>
      <c r="AR1490" s="111">
        <v>50</v>
      </c>
      <c r="AS1490" s="113">
        <v>11</v>
      </c>
      <c r="AT1490" s="113">
        <v>55</v>
      </c>
      <c r="AU1490" s="117">
        <v>45850</v>
      </c>
      <c r="AV1490" s="117">
        <f t="shared" si="487"/>
        <v>50011</v>
      </c>
      <c r="AW1490" s="8" t="s">
        <v>1480</v>
      </c>
      <c r="AX1490">
        <f t="shared" si="481"/>
        <v>5045850</v>
      </c>
      <c r="BC1490">
        <v>56.75</v>
      </c>
      <c r="BD1490">
        <v>0</v>
      </c>
      <c r="BE1490">
        <v>56.75</v>
      </c>
      <c r="BH1490" s="123">
        <f t="shared" si="483"/>
        <v>0.68600000000000005</v>
      </c>
      <c r="BI1490" s="123">
        <f t="shared" si="484"/>
        <v>0</v>
      </c>
      <c r="BJ1490">
        <f t="shared" si="485"/>
        <v>0</v>
      </c>
      <c r="BM1490" s="63">
        <v>5</v>
      </c>
      <c r="BN1490">
        <v>0</v>
      </c>
    </row>
    <row r="1491" spans="1:66" hidden="1" outlineLevel="1">
      <c r="A1491" t="s">
        <v>1523</v>
      </c>
      <c r="B1491" s="8" t="s">
        <v>2027</v>
      </c>
      <c r="C1491" s="1">
        <f t="shared" si="474"/>
        <v>4522</v>
      </c>
      <c r="D1491" s="5">
        <f>IF(N1491&gt;0, RANK(N1491,(N1491:P1491,Q1491:AE1491)),0)</f>
        <v>1</v>
      </c>
      <c r="E1491" s="5">
        <f>IF(O1491&gt;0,RANK(O1491,(N1491:P1491,Q1491:AE1491)),0)</f>
        <v>2</v>
      </c>
      <c r="F1491" s="5">
        <f t="shared" si="475"/>
        <v>0</v>
      </c>
      <c r="G1491" s="1">
        <f t="shared" si="476"/>
        <v>2994</v>
      </c>
      <c r="H1491" s="2">
        <f t="shared" si="486"/>
        <v>0.6620964175143742</v>
      </c>
      <c r="I1491" s="6"/>
      <c r="J1491" s="2">
        <f t="shared" si="477"/>
        <v>0.81689517912428133</v>
      </c>
      <c r="K1491" s="2">
        <f t="shared" si="478"/>
        <v>0.15479876160990713</v>
      </c>
      <c r="L1491" s="2">
        <f t="shared" si="479"/>
        <v>0</v>
      </c>
      <c r="M1491" s="2">
        <f t="shared" si="480"/>
        <v>2.8306059265811534E-2</v>
      </c>
      <c r="N1491" s="63">
        <v>3694</v>
      </c>
      <c r="O1491" s="63">
        <v>700</v>
      </c>
      <c r="P1491" s="63"/>
      <c r="Q1491" s="63">
        <v>40</v>
      </c>
      <c r="R1491" s="63">
        <v>20</v>
      </c>
      <c r="S1491" s="63">
        <v>0</v>
      </c>
      <c r="T1491" s="63"/>
      <c r="U1491" s="63"/>
      <c r="V1491" s="63">
        <v>15</v>
      </c>
      <c r="W1491" s="63">
        <f t="shared" si="482"/>
        <v>16</v>
      </c>
      <c r="X1491" s="63">
        <v>37</v>
      </c>
      <c r="Y1491" s="63"/>
      <c r="Z1491" s="63">
        <v>0</v>
      </c>
      <c r="AA1491" s="63"/>
      <c r="AB1491" s="63"/>
      <c r="AN1491" t="str">
        <f t="shared" ref="AN1491:AN1554" si="488">A1491</f>
        <v>Montpelier</v>
      </c>
      <c r="AO1491" t="s">
        <v>699</v>
      </c>
      <c r="AP1491">
        <v>1</v>
      </c>
      <c r="AR1491" s="111">
        <v>50</v>
      </c>
      <c r="AS1491" s="113">
        <v>23</v>
      </c>
      <c r="AT1491" s="113">
        <v>55</v>
      </c>
      <c r="AU1491" s="117">
        <v>46000</v>
      </c>
      <c r="AV1491" s="117">
        <f t="shared" si="487"/>
        <v>50023</v>
      </c>
      <c r="AW1491" s="8" t="s">
        <v>1257</v>
      </c>
      <c r="AX1491">
        <f t="shared" si="481"/>
        <v>5046000</v>
      </c>
      <c r="BC1491">
        <v>10.26</v>
      </c>
      <c r="BD1491">
        <v>0.01</v>
      </c>
      <c r="BE1491">
        <v>10.25</v>
      </c>
      <c r="BH1491" s="123">
        <f t="shared" si="483"/>
        <v>0.81599999999999995</v>
      </c>
      <c r="BI1491" s="123">
        <f t="shared" si="484"/>
        <v>0</v>
      </c>
      <c r="BJ1491">
        <f t="shared" si="485"/>
        <v>0</v>
      </c>
      <c r="BM1491" s="63">
        <v>36</v>
      </c>
      <c r="BN1491">
        <v>5</v>
      </c>
    </row>
    <row r="1492" spans="1:66" hidden="1" outlineLevel="1">
      <c r="A1492" t="s">
        <v>2521</v>
      </c>
      <c r="B1492" s="8" t="s">
        <v>2027</v>
      </c>
      <c r="C1492" s="1">
        <f t="shared" si="474"/>
        <v>957</v>
      </c>
      <c r="D1492" s="5">
        <f>IF(N1492&gt;0, RANK(N1492,(N1492:P1492,Q1492:AE1492)),0)</f>
        <v>1</v>
      </c>
      <c r="E1492" s="5">
        <f>IF(O1492&gt;0,RANK(O1492,(N1492:P1492,Q1492:AE1492)),0)</f>
        <v>2</v>
      </c>
      <c r="F1492" s="5">
        <f t="shared" si="475"/>
        <v>0</v>
      </c>
      <c r="G1492" s="1">
        <f t="shared" si="476"/>
        <v>403</v>
      </c>
      <c r="H1492" s="2">
        <f t="shared" si="486"/>
        <v>0.42110762800417972</v>
      </c>
      <c r="I1492" s="6"/>
      <c r="J1492" s="2">
        <f t="shared" si="477"/>
        <v>0.69383490073145249</v>
      </c>
      <c r="K1492" s="2">
        <f t="shared" si="478"/>
        <v>0.27272727272727271</v>
      </c>
      <c r="L1492" s="2">
        <f t="shared" si="479"/>
        <v>0</v>
      </c>
      <c r="M1492" s="2">
        <f t="shared" si="480"/>
        <v>3.3437826541274807E-2</v>
      </c>
      <c r="N1492" s="63">
        <v>664</v>
      </c>
      <c r="O1492" s="63">
        <v>261</v>
      </c>
      <c r="P1492" s="63"/>
      <c r="Q1492" s="63">
        <v>17</v>
      </c>
      <c r="R1492" s="63">
        <v>2</v>
      </c>
      <c r="S1492" s="63">
        <v>0</v>
      </c>
      <c r="T1492" s="63"/>
      <c r="U1492" s="63"/>
      <c r="V1492" s="63">
        <v>3</v>
      </c>
      <c r="W1492" s="63">
        <f t="shared" si="482"/>
        <v>5</v>
      </c>
      <c r="X1492" s="63">
        <v>5</v>
      </c>
      <c r="Y1492" s="63"/>
      <c r="Z1492" s="63">
        <v>0</v>
      </c>
      <c r="AA1492" s="63"/>
      <c r="AB1492" s="63"/>
      <c r="AN1492" t="str">
        <f t="shared" si="488"/>
        <v>Moretown</v>
      </c>
      <c r="AO1492" t="s">
        <v>699</v>
      </c>
      <c r="AP1492">
        <v>1</v>
      </c>
      <c r="AR1492" s="111">
        <v>50</v>
      </c>
      <c r="AS1492" s="113">
        <v>23</v>
      </c>
      <c r="AT1492" s="113">
        <v>60</v>
      </c>
      <c r="AU1492" s="117">
        <v>46225</v>
      </c>
      <c r="AV1492" s="117">
        <f t="shared" si="487"/>
        <v>50023</v>
      </c>
      <c r="AW1492" s="8" t="s">
        <v>1480</v>
      </c>
      <c r="AX1492">
        <f t="shared" si="481"/>
        <v>5046225</v>
      </c>
      <c r="BC1492">
        <v>40.21</v>
      </c>
      <c r="BD1492">
        <v>0.13</v>
      </c>
      <c r="BE1492">
        <v>40.08</v>
      </c>
      <c r="BH1492" s="123">
        <f t="shared" si="483"/>
        <v>0.69299999999999995</v>
      </c>
      <c r="BI1492" s="123">
        <f t="shared" si="484"/>
        <v>0</v>
      </c>
      <c r="BJ1492">
        <f t="shared" si="485"/>
        <v>0</v>
      </c>
      <c r="BM1492" s="63">
        <v>7</v>
      </c>
      <c r="BN1492">
        <v>1</v>
      </c>
    </row>
    <row r="1493" spans="1:66" hidden="1" outlineLevel="1">
      <c r="A1493" t="s">
        <v>1153</v>
      </c>
      <c r="B1493" s="8" t="s">
        <v>2027</v>
      </c>
      <c r="C1493" s="1">
        <f t="shared" si="474"/>
        <v>340</v>
      </c>
      <c r="D1493" s="5">
        <f>IF(N1493&gt;0, RANK(N1493,(N1493:P1493,Q1493:AE1493)),0)</f>
        <v>2</v>
      </c>
      <c r="E1493" s="5">
        <f>IF(O1493&gt;0,RANK(O1493,(N1493:P1493,Q1493:AE1493)),0)</f>
        <v>1</v>
      </c>
      <c r="F1493" s="5">
        <f t="shared" si="475"/>
        <v>0</v>
      </c>
      <c r="G1493" s="1">
        <f t="shared" si="476"/>
        <v>13</v>
      </c>
      <c r="H1493" s="2">
        <f t="shared" si="486"/>
        <v>3.8235294117647062E-2</v>
      </c>
      <c r="I1493" s="6"/>
      <c r="J1493" s="2">
        <f t="shared" si="477"/>
        <v>0.47647058823529409</v>
      </c>
      <c r="K1493" s="2">
        <f t="shared" si="478"/>
        <v>0.51470588235294112</v>
      </c>
      <c r="L1493" s="2">
        <f t="shared" si="479"/>
        <v>0</v>
      </c>
      <c r="M1493" s="2">
        <f t="shared" si="480"/>
        <v>8.8235294117647856E-3</v>
      </c>
      <c r="N1493" s="63">
        <v>162</v>
      </c>
      <c r="O1493" s="63">
        <v>175</v>
      </c>
      <c r="P1493" s="63"/>
      <c r="Q1493" s="63">
        <v>2</v>
      </c>
      <c r="R1493" s="63">
        <v>0</v>
      </c>
      <c r="S1493" s="63">
        <v>0</v>
      </c>
      <c r="T1493" s="63"/>
      <c r="U1493" s="63"/>
      <c r="V1493" s="63">
        <v>0</v>
      </c>
      <c r="W1493" s="63">
        <f t="shared" si="482"/>
        <v>0</v>
      </c>
      <c r="X1493" s="63">
        <v>1</v>
      </c>
      <c r="Y1493" s="63"/>
      <c r="Z1493" s="63">
        <v>0</v>
      </c>
      <c r="AA1493" s="63"/>
      <c r="AB1493" s="63"/>
      <c r="AN1493" t="str">
        <f t="shared" si="488"/>
        <v>Morgan</v>
      </c>
      <c r="AO1493" t="s">
        <v>408</v>
      </c>
      <c r="AP1493">
        <v>1</v>
      </c>
      <c r="AR1493" s="111">
        <v>50</v>
      </c>
      <c r="AS1493" s="113">
        <v>19</v>
      </c>
      <c r="AT1493" s="113">
        <v>70</v>
      </c>
      <c r="AU1493" s="117">
        <v>46450</v>
      </c>
      <c r="AV1493" s="117">
        <f t="shared" si="487"/>
        <v>50019</v>
      </c>
      <c r="AW1493" s="8" t="s">
        <v>1480</v>
      </c>
      <c r="AX1493">
        <f t="shared" si="481"/>
        <v>5046450</v>
      </c>
      <c r="BC1493">
        <v>33.869999999999997</v>
      </c>
      <c r="BD1493">
        <v>2.61</v>
      </c>
      <c r="BE1493">
        <v>31.26</v>
      </c>
      <c r="BH1493" s="123">
        <f t="shared" si="483"/>
        <v>0</v>
      </c>
      <c r="BI1493" s="123">
        <f t="shared" si="484"/>
        <v>0.51400000000000001</v>
      </c>
      <c r="BJ1493">
        <f t="shared" si="485"/>
        <v>0</v>
      </c>
      <c r="BM1493" s="63">
        <v>0</v>
      </c>
      <c r="BN1493">
        <v>0</v>
      </c>
    </row>
    <row r="1494" spans="1:66" hidden="1" outlineLevel="1">
      <c r="A1494" t="s">
        <v>3100</v>
      </c>
      <c r="B1494" s="8" t="s">
        <v>2027</v>
      </c>
      <c r="C1494" s="1">
        <f t="shared" ref="C1494:C1557" si="489">SUM(N1494:AL1494)</f>
        <v>2499</v>
      </c>
      <c r="D1494" s="5">
        <f>IF(N1494&gt;0, RANK(N1494,(N1494:P1494,Q1494:AE1494)),0)</f>
        <v>1</v>
      </c>
      <c r="E1494" s="5">
        <f>IF(O1494&gt;0,RANK(O1494,(N1494:P1494,Q1494:AE1494)),0)</f>
        <v>2</v>
      </c>
      <c r="F1494" s="5">
        <f t="shared" ref="F1494:F1557" si="490">IF(P1494&gt;0,RANK(P1494,(N1494:AE1494)),0)</f>
        <v>0</v>
      </c>
      <c r="G1494" s="1">
        <f t="shared" ref="G1494:G1557" si="491">IF(C1494&gt;0,MAX(N1494:P1494)-LARGE(N1494:P1494,2),0)</f>
        <v>1112</v>
      </c>
      <c r="H1494" s="2">
        <f t="shared" si="486"/>
        <v>0.44497799119647857</v>
      </c>
      <c r="I1494" s="6"/>
      <c r="J1494" s="2">
        <f t="shared" ref="J1494:J1557" si="492">IF(C1494=0,"-",N1494/C1494)</f>
        <v>0.71228491396558624</v>
      </c>
      <c r="K1494" s="2">
        <f t="shared" ref="K1494:K1557" si="493">IF(C1494=0,"-",O1494/C1494)</f>
        <v>0.26730692276910767</v>
      </c>
      <c r="L1494" s="2">
        <f t="shared" ref="L1494:L1557" si="494">IF(C1494=0,"-",P1494/C1494)</f>
        <v>0</v>
      </c>
      <c r="M1494" s="2">
        <f t="shared" ref="M1494:M1557" si="495">IF(C1494=0,"-",(1-J1494-K1494-L1494))</f>
        <v>2.040816326530609E-2</v>
      </c>
      <c r="N1494" s="63">
        <v>1780</v>
      </c>
      <c r="O1494" s="63">
        <v>668</v>
      </c>
      <c r="P1494" s="63"/>
      <c r="Q1494" s="63">
        <v>20</v>
      </c>
      <c r="R1494" s="63">
        <v>2</v>
      </c>
      <c r="S1494" s="63">
        <v>0</v>
      </c>
      <c r="T1494" s="63"/>
      <c r="U1494" s="63"/>
      <c r="V1494" s="63">
        <v>9</v>
      </c>
      <c r="W1494" s="63">
        <f t="shared" si="482"/>
        <v>12</v>
      </c>
      <c r="X1494" s="63">
        <v>8</v>
      </c>
      <c r="Y1494" s="63"/>
      <c r="Z1494" s="63">
        <v>0</v>
      </c>
      <c r="AA1494" s="63"/>
      <c r="AB1494" s="63"/>
      <c r="AN1494" t="str">
        <f t="shared" si="488"/>
        <v>Morristown</v>
      </c>
      <c r="AO1494" t="s">
        <v>2786</v>
      </c>
      <c r="AP1494">
        <v>1</v>
      </c>
      <c r="AR1494" s="111">
        <v>50</v>
      </c>
      <c r="AS1494" s="113">
        <v>15</v>
      </c>
      <c r="AT1494" s="113">
        <v>35</v>
      </c>
      <c r="AU1494" s="117">
        <v>46675</v>
      </c>
      <c r="AV1494" s="117">
        <f t="shared" si="487"/>
        <v>50015</v>
      </c>
      <c r="AW1494" s="8" t="s">
        <v>1480</v>
      </c>
      <c r="AX1494">
        <f t="shared" ref="AX1494:AX1557" si="496">AR1494*100000+AU1494</f>
        <v>5046675</v>
      </c>
      <c r="BC1494">
        <v>51.61</v>
      </c>
      <c r="BD1494">
        <v>0.26</v>
      </c>
      <c r="BE1494">
        <v>51.35</v>
      </c>
      <c r="BH1494" s="123">
        <f t="shared" si="483"/>
        <v>0.71199999999999997</v>
      </c>
      <c r="BI1494" s="123">
        <f t="shared" si="484"/>
        <v>0</v>
      </c>
      <c r="BJ1494">
        <f t="shared" si="485"/>
        <v>0</v>
      </c>
      <c r="BM1494" s="63">
        <v>14</v>
      </c>
      <c r="BN1494">
        <v>7</v>
      </c>
    </row>
    <row r="1495" spans="1:66" hidden="1" outlineLevel="1">
      <c r="A1495" t="s">
        <v>1913</v>
      </c>
      <c r="B1495" s="8" t="s">
        <v>2027</v>
      </c>
      <c r="C1495" s="1">
        <f t="shared" si="489"/>
        <v>750</v>
      </c>
      <c r="D1495" s="5">
        <f>IF(N1495&gt;0, RANK(N1495,(N1495:P1495,Q1495:AE1495)),0)</f>
        <v>1</v>
      </c>
      <c r="E1495" s="5">
        <f>IF(O1495&gt;0,RANK(O1495,(N1495:P1495,Q1495:AE1495)),0)</f>
        <v>2</v>
      </c>
      <c r="F1495" s="5">
        <f t="shared" si="490"/>
        <v>0</v>
      </c>
      <c r="G1495" s="1">
        <f t="shared" si="491"/>
        <v>145</v>
      </c>
      <c r="H1495" s="2">
        <f t="shared" si="486"/>
        <v>0.19333333333333333</v>
      </c>
      <c r="I1495" s="6"/>
      <c r="J1495" s="2">
        <f t="shared" si="492"/>
        <v>0.58533333333333337</v>
      </c>
      <c r="K1495" s="2">
        <f t="shared" si="493"/>
        <v>0.39200000000000002</v>
      </c>
      <c r="L1495" s="2">
        <f t="shared" si="494"/>
        <v>0</v>
      </c>
      <c r="M1495" s="2">
        <f t="shared" si="495"/>
        <v>2.2666666666666613E-2</v>
      </c>
      <c r="N1495" s="63">
        <v>439</v>
      </c>
      <c r="O1495" s="63">
        <v>294</v>
      </c>
      <c r="P1495" s="63"/>
      <c r="Q1495" s="63">
        <v>8</v>
      </c>
      <c r="R1495" s="63">
        <v>0</v>
      </c>
      <c r="S1495" s="63">
        <v>0</v>
      </c>
      <c r="T1495" s="63"/>
      <c r="U1495" s="63"/>
      <c r="V1495" s="63">
        <v>1</v>
      </c>
      <c r="W1495" s="63">
        <f t="shared" ref="W1495:W1558" si="497">BM1495-R1495-S1495-Z1495</f>
        <v>6</v>
      </c>
      <c r="X1495" s="63">
        <v>2</v>
      </c>
      <c r="Y1495" s="63"/>
      <c r="Z1495" s="63">
        <v>0</v>
      </c>
      <c r="AA1495" s="63"/>
      <c r="AB1495" s="63"/>
      <c r="AN1495" t="str">
        <f t="shared" si="488"/>
        <v>Mount Holly</v>
      </c>
      <c r="AO1495" t="s">
        <v>595</v>
      </c>
      <c r="AP1495">
        <v>1</v>
      </c>
      <c r="AR1495" s="111">
        <v>50</v>
      </c>
      <c r="AS1495" s="113">
        <v>21</v>
      </c>
      <c r="AT1495" s="113">
        <v>60</v>
      </c>
      <c r="AU1495" s="117">
        <v>47200</v>
      </c>
      <c r="AV1495" s="117">
        <f t="shared" si="487"/>
        <v>50021</v>
      </c>
      <c r="AW1495" s="8" t="s">
        <v>1480</v>
      </c>
      <c r="AX1495">
        <f t="shared" si="496"/>
        <v>5047200</v>
      </c>
      <c r="BC1495">
        <v>49.57</v>
      </c>
      <c r="BD1495">
        <v>0.38</v>
      </c>
      <c r="BE1495">
        <v>49.19</v>
      </c>
      <c r="BH1495" s="123">
        <f t="shared" si="483"/>
        <v>0.58499999999999996</v>
      </c>
      <c r="BI1495" s="123">
        <f t="shared" si="484"/>
        <v>0</v>
      </c>
      <c r="BJ1495">
        <f t="shared" si="485"/>
        <v>0</v>
      </c>
      <c r="BM1495" s="63">
        <v>6</v>
      </c>
      <c r="BN1495">
        <v>4</v>
      </c>
    </row>
    <row r="1496" spans="1:66" hidden="1" outlineLevel="1">
      <c r="A1496" t="s">
        <v>1381</v>
      </c>
      <c r="B1496" s="8" t="s">
        <v>2027</v>
      </c>
      <c r="C1496" s="1">
        <f t="shared" si="489"/>
        <v>83</v>
      </c>
      <c r="D1496" s="5">
        <f>IF(N1496&gt;0, RANK(N1496,(N1496:P1496,Q1496:AE1496)),0)</f>
        <v>1</v>
      </c>
      <c r="E1496" s="5">
        <f>IF(O1496&gt;0,RANK(O1496,(N1496:P1496,Q1496:AE1496)),0)</f>
        <v>2</v>
      </c>
      <c r="F1496" s="5">
        <f t="shared" si="490"/>
        <v>0</v>
      </c>
      <c r="G1496" s="1">
        <f t="shared" si="491"/>
        <v>18</v>
      </c>
      <c r="H1496" s="2">
        <f t="shared" si="486"/>
        <v>0.21686746987951808</v>
      </c>
      <c r="I1496" s="6"/>
      <c r="J1496" s="2">
        <f t="shared" si="492"/>
        <v>0.60240963855421692</v>
      </c>
      <c r="K1496" s="2">
        <f t="shared" si="493"/>
        <v>0.38554216867469882</v>
      </c>
      <c r="L1496" s="2">
        <f t="shared" si="494"/>
        <v>0</v>
      </c>
      <c r="M1496" s="2">
        <f t="shared" si="495"/>
        <v>1.2048192771084265E-2</v>
      </c>
      <c r="N1496" s="63">
        <v>50</v>
      </c>
      <c r="O1496" s="63">
        <v>32</v>
      </c>
      <c r="P1496" s="63"/>
      <c r="Q1496" s="63">
        <v>0</v>
      </c>
      <c r="R1496" s="63">
        <v>1</v>
      </c>
      <c r="S1496" s="63">
        <v>0</v>
      </c>
      <c r="T1496" s="63"/>
      <c r="U1496" s="63"/>
      <c r="V1496" s="63">
        <v>0</v>
      </c>
      <c r="W1496" s="63">
        <f t="shared" si="497"/>
        <v>0</v>
      </c>
      <c r="X1496" s="63">
        <v>0</v>
      </c>
      <c r="Y1496" s="63"/>
      <c r="Z1496" s="63">
        <v>0</v>
      </c>
      <c r="AA1496" s="63"/>
      <c r="AB1496" s="63"/>
      <c r="AN1496" t="str">
        <f t="shared" si="488"/>
        <v>Mount Tabor</v>
      </c>
      <c r="AO1496" t="s">
        <v>595</v>
      </c>
      <c r="AP1496">
        <v>1</v>
      </c>
      <c r="AR1496" s="111">
        <v>50</v>
      </c>
      <c r="AS1496" s="113">
        <v>21</v>
      </c>
      <c r="AT1496" s="113">
        <v>65</v>
      </c>
      <c r="AU1496" s="117">
        <v>47425</v>
      </c>
      <c r="AV1496" s="117">
        <f t="shared" si="487"/>
        <v>50021</v>
      </c>
      <c r="AW1496" s="8" t="s">
        <v>1480</v>
      </c>
      <c r="AX1496">
        <f t="shared" si="496"/>
        <v>5047425</v>
      </c>
      <c r="BC1496">
        <v>43.78</v>
      </c>
      <c r="BD1496">
        <v>0.05</v>
      </c>
      <c r="BE1496">
        <v>43.73</v>
      </c>
      <c r="BH1496" s="123">
        <f t="shared" si="483"/>
        <v>0.60199999999999998</v>
      </c>
      <c r="BI1496" s="123">
        <f t="shared" si="484"/>
        <v>0</v>
      </c>
      <c r="BJ1496">
        <f t="shared" si="485"/>
        <v>0</v>
      </c>
      <c r="BM1496" s="63">
        <v>1</v>
      </c>
      <c r="BN1496">
        <v>0</v>
      </c>
    </row>
    <row r="1497" spans="1:66" hidden="1" outlineLevel="1">
      <c r="A1497" t="s">
        <v>2815</v>
      </c>
      <c r="B1497" s="8" t="s">
        <v>2027</v>
      </c>
      <c r="C1497" s="1">
        <f t="shared" si="489"/>
        <v>987</v>
      </c>
      <c r="D1497" s="5">
        <f>IF(N1497&gt;0, RANK(N1497,(N1497:P1497,Q1497:AE1497)),0)</f>
        <v>1</v>
      </c>
      <c r="E1497" s="5">
        <f>IF(O1497&gt;0,RANK(O1497,(N1497:P1497,Q1497:AE1497)),0)</f>
        <v>2</v>
      </c>
      <c r="F1497" s="5">
        <f t="shared" si="490"/>
        <v>0</v>
      </c>
      <c r="G1497" s="1">
        <f t="shared" si="491"/>
        <v>330</v>
      </c>
      <c r="H1497" s="2">
        <f t="shared" si="486"/>
        <v>0.33434650455927051</v>
      </c>
      <c r="I1497" s="6"/>
      <c r="J1497" s="2">
        <f t="shared" si="492"/>
        <v>0.66160081053698072</v>
      </c>
      <c r="K1497" s="2">
        <f t="shared" si="493"/>
        <v>0.32725430597771021</v>
      </c>
      <c r="L1497" s="2">
        <f t="shared" si="494"/>
        <v>0</v>
      </c>
      <c r="M1497" s="2">
        <f t="shared" si="495"/>
        <v>1.1144883485309065E-2</v>
      </c>
      <c r="N1497" s="63">
        <v>653</v>
      </c>
      <c r="O1497" s="63">
        <v>323</v>
      </c>
      <c r="P1497" s="63"/>
      <c r="Q1497" s="63">
        <v>4</v>
      </c>
      <c r="R1497" s="63">
        <v>0</v>
      </c>
      <c r="S1497" s="63">
        <v>0</v>
      </c>
      <c r="T1497" s="63"/>
      <c r="U1497" s="63"/>
      <c r="V1497" s="63">
        <v>1</v>
      </c>
      <c r="W1497" s="63">
        <f t="shared" si="497"/>
        <v>3</v>
      </c>
      <c r="X1497" s="63">
        <v>3</v>
      </c>
      <c r="Y1497" s="63"/>
      <c r="Z1497" s="63">
        <v>0</v>
      </c>
      <c r="AA1497" s="63"/>
      <c r="AB1497" s="63"/>
      <c r="AN1497" t="str">
        <f t="shared" si="488"/>
        <v>New Haven</v>
      </c>
      <c r="AO1497" t="s">
        <v>1354</v>
      </c>
      <c r="AP1497">
        <v>1</v>
      </c>
      <c r="AR1497" s="111">
        <v>50</v>
      </c>
      <c r="AS1497" s="113">
        <v>1</v>
      </c>
      <c r="AT1497" s="113">
        <v>65</v>
      </c>
      <c r="AU1497" s="117">
        <v>48700</v>
      </c>
      <c r="AV1497" s="117">
        <f t="shared" si="487"/>
        <v>50001</v>
      </c>
      <c r="AW1497" s="8" t="s">
        <v>1480</v>
      </c>
      <c r="AX1497">
        <f t="shared" si="496"/>
        <v>5048700</v>
      </c>
      <c r="BC1497">
        <v>41.79</v>
      </c>
      <c r="BD1497">
        <v>0.14000000000000001</v>
      </c>
      <c r="BE1497">
        <v>41.65</v>
      </c>
      <c r="BH1497" s="123">
        <f t="shared" si="483"/>
        <v>0.66100000000000003</v>
      </c>
      <c r="BI1497" s="123">
        <f t="shared" si="484"/>
        <v>0</v>
      </c>
      <c r="BJ1497">
        <f t="shared" si="485"/>
        <v>0</v>
      </c>
      <c r="BM1497" s="63">
        <v>3</v>
      </c>
      <c r="BN1497">
        <v>1</v>
      </c>
    </row>
    <row r="1498" spans="1:66" hidden="1" outlineLevel="1">
      <c r="A1498" t="s">
        <v>2856</v>
      </c>
      <c r="B1498" s="8" t="s">
        <v>2027</v>
      </c>
      <c r="C1498" s="1">
        <f t="shared" si="489"/>
        <v>301</v>
      </c>
      <c r="D1498" s="5">
        <f>IF(N1498&gt;0, RANK(N1498,(N1498:P1498,Q1498:AE1498)),0)</f>
        <v>1</v>
      </c>
      <c r="E1498" s="5">
        <f>IF(O1498&gt;0,RANK(O1498,(N1498:P1498,Q1498:AE1498)),0)</f>
        <v>2</v>
      </c>
      <c r="F1498" s="5">
        <f t="shared" si="490"/>
        <v>0</v>
      </c>
      <c r="G1498" s="1">
        <f t="shared" si="491"/>
        <v>57</v>
      </c>
      <c r="H1498" s="2">
        <f t="shared" si="486"/>
        <v>0.18936877076411959</v>
      </c>
      <c r="I1498" s="6"/>
      <c r="J1498" s="2">
        <f t="shared" si="492"/>
        <v>0.55813953488372092</v>
      </c>
      <c r="K1498" s="2">
        <f t="shared" si="493"/>
        <v>0.3687707641196013</v>
      </c>
      <c r="L1498" s="2">
        <f t="shared" si="494"/>
        <v>0</v>
      </c>
      <c r="M1498" s="2">
        <f t="shared" si="495"/>
        <v>7.3089700996677776E-2</v>
      </c>
      <c r="N1498" s="63">
        <v>168</v>
      </c>
      <c r="O1498" s="63">
        <v>111</v>
      </c>
      <c r="P1498" s="63"/>
      <c r="Q1498" s="63">
        <v>12</v>
      </c>
      <c r="R1498" s="63">
        <v>2</v>
      </c>
      <c r="S1498" s="63">
        <v>1</v>
      </c>
      <c r="T1498" s="63"/>
      <c r="U1498" s="63"/>
      <c r="V1498" s="63">
        <v>0</v>
      </c>
      <c r="W1498" s="63">
        <f t="shared" si="497"/>
        <v>4</v>
      </c>
      <c r="X1498" s="63">
        <v>2</v>
      </c>
      <c r="Y1498" s="63"/>
      <c r="Z1498" s="63">
        <v>1</v>
      </c>
      <c r="AA1498" s="63"/>
      <c r="AB1498" s="63"/>
      <c r="AN1498" t="str">
        <f t="shared" si="488"/>
        <v>Newark</v>
      </c>
      <c r="AO1498" t="s">
        <v>688</v>
      </c>
      <c r="AP1498">
        <v>1</v>
      </c>
      <c r="AR1498" s="111">
        <v>50</v>
      </c>
      <c r="AS1498" s="113">
        <v>5</v>
      </c>
      <c r="AT1498" s="113">
        <v>40</v>
      </c>
      <c r="AU1498" s="117">
        <v>47725</v>
      </c>
      <c r="AV1498" s="117">
        <f t="shared" si="487"/>
        <v>50005</v>
      </c>
      <c r="AW1498" s="8" t="s">
        <v>1480</v>
      </c>
      <c r="AX1498">
        <f t="shared" si="496"/>
        <v>5047725</v>
      </c>
      <c r="BC1498">
        <v>37.17</v>
      </c>
      <c r="BD1498">
        <v>0.38</v>
      </c>
      <c r="BE1498">
        <v>36.78</v>
      </c>
      <c r="BH1498" s="123">
        <f t="shared" ref="BH1498:BH1561" si="498">IF(D1498=1,ROUNDDOWN(J1498,3),0)</f>
        <v>0.55800000000000005</v>
      </c>
      <c r="BI1498" s="123">
        <f t="shared" ref="BI1498:BI1561" si="499">IF(E1498=1,ROUNDDOWN(K1498,3),0)</f>
        <v>0</v>
      </c>
      <c r="BJ1498">
        <f t="shared" ref="BJ1498:BJ1561" si="500">IF(BH1498=BI1498,ROUNDDOWN(BI1498*10,0),0)</f>
        <v>0</v>
      </c>
      <c r="BM1498" s="63">
        <v>8</v>
      </c>
      <c r="BN1498">
        <v>4</v>
      </c>
    </row>
    <row r="1499" spans="1:66" hidden="1" outlineLevel="1">
      <c r="A1499" t="s">
        <v>3193</v>
      </c>
      <c r="B1499" s="8" t="s">
        <v>2027</v>
      </c>
      <c r="C1499" s="1">
        <f t="shared" si="489"/>
        <v>1025</v>
      </c>
      <c r="D1499" s="5">
        <f>IF(N1499&gt;0, RANK(N1499,(N1499:P1499,Q1499:AE1499)),0)</f>
        <v>1</v>
      </c>
      <c r="E1499" s="5">
        <f>IF(O1499&gt;0,RANK(O1499,(N1499:P1499,Q1499:AE1499)),0)</f>
        <v>2</v>
      </c>
      <c r="F1499" s="5">
        <f t="shared" si="490"/>
        <v>0</v>
      </c>
      <c r="G1499" s="1">
        <f t="shared" si="491"/>
        <v>248</v>
      </c>
      <c r="H1499" s="2">
        <f t="shared" si="486"/>
        <v>0.24195121951219511</v>
      </c>
      <c r="I1499" s="6"/>
      <c r="J1499" s="2">
        <f t="shared" si="492"/>
        <v>0.60780487804878047</v>
      </c>
      <c r="K1499" s="2">
        <f t="shared" si="493"/>
        <v>0.36585365853658536</v>
      </c>
      <c r="L1499" s="2">
        <f t="shared" si="494"/>
        <v>0</v>
      </c>
      <c r="M1499" s="2">
        <f t="shared" si="495"/>
        <v>2.634146341463417E-2</v>
      </c>
      <c r="N1499" s="63">
        <v>623</v>
      </c>
      <c r="O1499" s="63">
        <v>375</v>
      </c>
      <c r="P1499" s="63"/>
      <c r="Q1499" s="63">
        <v>12</v>
      </c>
      <c r="R1499" s="63">
        <v>2</v>
      </c>
      <c r="S1499" s="63">
        <v>0</v>
      </c>
      <c r="T1499" s="63"/>
      <c r="U1499" s="63"/>
      <c r="V1499" s="63">
        <v>5</v>
      </c>
      <c r="W1499" s="63">
        <f t="shared" si="497"/>
        <v>6</v>
      </c>
      <c r="X1499" s="63">
        <v>2</v>
      </c>
      <c r="Y1499" s="63"/>
      <c r="Z1499" s="63">
        <v>0</v>
      </c>
      <c r="AA1499" s="63"/>
      <c r="AB1499" s="63"/>
      <c r="AN1499" t="str">
        <f t="shared" si="488"/>
        <v>Newbury</v>
      </c>
      <c r="AO1499" t="s">
        <v>2024</v>
      </c>
      <c r="AP1499">
        <v>1</v>
      </c>
      <c r="AR1499" s="111">
        <v>50</v>
      </c>
      <c r="AS1499" s="113">
        <v>17</v>
      </c>
      <c r="AT1499" s="113">
        <v>35</v>
      </c>
      <c r="AU1499" s="117">
        <v>48175</v>
      </c>
      <c r="AV1499" s="117">
        <f t="shared" si="487"/>
        <v>50017</v>
      </c>
      <c r="AW1499" s="8" t="s">
        <v>1480</v>
      </c>
      <c r="AX1499">
        <f t="shared" si="496"/>
        <v>5048175</v>
      </c>
      <c r="BC1499">
        <v>64.430000000000007</v>
      </c>
      <c r="BD1499">
        <v>0.26</v>
      </c>
      <c r="BE1499">
        <v>64.180000000000007</v>
      </c>
      <c r="BH1499" s="123">
        <f t="shared" si="498"/>
        <v>0.60699999999999998</v>
      </c>
      <c r="BI1499" s="123">
        <f t="shared" si="499"/>
        <v>0</v>
      </c>
      <c r="BJ1499">
        <f t="shared" si="500"/>
        <v>0</v>
      </c>
      <c r="BM1499" s="63">
        <v>8</v>
      </c>
      <c r="BN1499">
        <v>3</v>
      </c>
    </row>
    <row r="1500" spans="1:66" hidden="1" outlineLevel="1">
      <c r="A1500" t="s">
        <v>1175</v>
      </c>
      <c r="B1500" s="8" t="s">
        <v>2027</v>
      </c>
      <c r="C1500" s="1">
        <f t="shared" si="489"/>
        <v>962</v>
      </c>
      <c r="D1500" s="5">
        <f>IF(N1500&gt;0, RANK(N1500,(N1500:P1500,Q1500:AE1500)),0)</f>
        <v>1</v>
      </c>
      <c r="E1500" s="5">
        <f>IF(O1500&gt;0,RANK(O1500,(N1500:P1500,Q1500:AE1500)),0)</f>
        <v>2</v>
      </c>
      <c r="F1500" s="5">
        <f t="shared" si="490"/>
        <v>0</v>
      </c>
      <c r="G1500" s="1">
        <f t="shared" si="491"/>
        <v>532</v>
      </c>
      <c r="H1500" s="2">
        <f t="shared" si="486"/>
        <v>0.55301455301455305</v>
      </c>
      <c r="I1500" s="6"/>
      <c r="J1500" s="2">
        <f t="shared" si="492"/>
        <v>0.76091476091476096</v>
      </c>
      <c r="K1500" s="2">
        <f t="shared" si="493"/>
        <v>0.20790020790020791</v>
      </c>
      <c r="L1500" s="2">
        <f t="shared" si="494"/>
        <v>0</v>
      </c>
      <c r="M1500" s="2">
        <f t="shared" si="495"/>
        <v>3.1185031185031131E-2</v>
      </c>
      <c r="N1500" s="63">
        <v>732</v>
      </c>
      <c r="O1500" s="63">
        <v>200</v>
      </c>
      <c r="P1500" s="63"/>
      <c r="Q1500" s="63">
        <v>9</v>
      </c>
      <c r="R1500" s="63">
        <v>8</v>
      </c>
      <c r="S1500" s="63">
        <v>0</v>
      </c>
      <c r="T1500" s="63"/>
      <c r="U1500" s="63"/>
      <c r="V1500" s="63">
        <v>5</v>
      </c>
      <c r="W1500" s="63">
        <f t="shared" si="497"/>
        <v>6</v>
      </c>
      <c r="X1500" s="63">
        <v>2</v>
      </c>
      <c r="Y1500" s="63"/>
      <c r="Z1500" s="63">
        <v>0</v>
      </c>
      <c r="AA1500" s="63"/>
      <c r="AB1500" s="63"/>
      <c r="AN1500" t="str">
        <f t="shared" si="488"/>
        <v>Newfane</v>
      </c>
      <c r="AO1500" t="s">
        <v>2140</v>
      </c>
      <c r="AP1500">
        <v>1</v>
      </c>
      <c r="AR1500" s="111">
        <v>50</v>
      </c>
      <c r="AS1500" s="113">
        <v>25</v>
      </c>
      <c r="AT1500" s="113">
        <v>60</v>
      </c>
      <c r="AU1500" s="117">
        <v>48400</v>
      </c>
      <c r="AV1500" s="117">
        <f t="shared" si="487"/>
        <v>50025</v>
      </c>
      <c r="AW1500" s="8" t="s">
        <v>1480</v>
      </c>
      <c r="AX1500">
        <f t="shared" si="496"/>
        <v>5048400</v>
      </c>
      <c r="BC1500">
        <v>40.380000000000003</v>
      </c>
      <c r="BD1500">
        <v>0.14000000000000001</v>
      </c>
      <c r="BE1500">
        <v>40.24</v>
      </c>
      <c r="BH1500" s="123">
        <f t="shared" si="498"/>
        <v>0.76</v>
      </c>
      <c r="BI1500" s="123">
        <f t="shared" si="499"/>
        <v>0</v>
      </c>
      <c r="BJ1500">
        <f t="shared" si="500"/>
        <v>0</v>
      </c>
      <c r="BM1500" s="63">
        <v>14</v>
      </c>
      <c r="BN1500">
        <v>3</v>
      </c>
    </row>
    <row r="1501" spans="1:66" hidden="1" outlineLevel="1">
      <c r="A1501" t="s">
        <v>2020</v>
      </c>
      <c r="B1501" s="8" t="s">
        <v>2027</v>
      </c>
      <c r="C1501" s="1">
        <f t="shared" si="489"/>
        <v>1556</v>
      </c>
      <c r="D1501" s="5">
        <f>IF(N1501&gt;0, RANK(N1501,(N1501:P1501,Q1501:AE1501)),0)</f>
        <v>1</v>
      </c>
      <c r="E1501" s="5">
        <f>IF(O1501&gt;0,RANK(O1501,(N1501:P1501,Q1501:AE1501)),0)</f>
        <v>2</v>
      </c>
      <c r="F1501" s="5">
        <f t="shared" si="490"/>
        <v>0</v>
      </c>
      <c r="G1501" s="1">
        <f t="shared" si="491"/>
        <v>407</v>
      </c>
      <c r="H1501" s="2">
        <f t="shared" si="486"/>
        <v>0.2615681233933162</v>
      </c>
      <c r="I1501" s="6"/>
      <c r="J1501" s="2">
        <f t="shared" si="492"/>
        <v>0.6182519280205655</v>
      </c>
      <c r="K1501" s="2">
        <f t="shared" si="493"/>
        <v>0.35668380462724936</v>
      </c>
      <c r="L1501" s="2">
        <f t="shared" si="494"/>
        <v>0</v>
      </c>
      <c r="M1501" s="2">
        <f t="shared" si="495"/>
        <v>2.5064267352185143E-2</v>
      </c>
      <c r="N1501" s="63">
        <v>962</v>
      </c>
      <c r="O1501" s="63">
        <v>555</v>
      </c>
      <c r="P1501" s="63"/>
      <c r="Q1501" s="63">
        <v>23</v>
      </c>
      <c r="R1501" s="63">
        <v>0</v>
      </c>
      <c r="S1501" s="63">
        <v>0</v>
      </c>
      <c r="T1501" s="63"/>
      <c r="U1501" s="63"/>
      <c r="V1501" s="63">
        <v>3</v>
      </c>
      <c r="W1501" s="63">
        <f t="shared" si="497"/>
        <v>5</v>
      </c>
      <c r="X1501" s="63">
        <v>8</v>
      </c>
      <c r="Y1501" s="63"/>
      <c r="Z1501" s="63">
        <v>0</v>
      </c>
      <c r="AA1501" s="63"/>
      <c r="AB1501" s="63"/>
      <c r="AN1501" t="str">
        <f t="shared" si="488"/>
        <v>Newport</v>
      </c>
      <c r="AO1501" t="s">
        <v>408</v>
      </c>
      <c r="AP1501">
        <v>1</v>
      </c>
      <c r="AR1501" s="111">
        <v>50</v>
      </c>
      <c r="AS1501" s="113">
        <v>19</v>
      </c>
      <c r="AT1501" s="113">
        <v>75</v>
      </c>
      <c r="AU1501" s="117">
        <v>48850</v>
      </c>
      <c r="AV1501" s="117">
        <f t="shared" si="487"/>
        <v>50019</v>
      </c>
      <c r="AW1501" s="8" t="s">
        <v>1257</v>
      </c>
      <c r="AX1501">
        <f t="shared" si="496"/>
        <v>5048850</v>
      </c>
      <c r="BC1501">
        <v>7.62</v>
      </c>
      <c r="BD1501">
        <v>1.59</v>
      </c>
      <c r="BE1501">
        <v>6.03</v>
      </c>
      <c r="BH1501" s="123">
        <f t="shared" si="498"/>
        <v>0.61799999999999999</v>
      </c>
      <c r="BI1501" s="123">
        <f t="shared" si="499"/>
        <v>0</v>
      </c>
      <c r="BJ1501">
        <f t="shared" si="500"/>
        <v>0</v>
      </c>
      <c r="BM1501" s="63">
        <v>5</v>
      </c>
      <c r="BN1501">
        <v>3</v>
      </c>
    </row>
    <row r="1502" spans="1:66" hidden="1" outlineLevel="1">
      <c r="A1502" t="s">
        <v>2020</v>
      </c>
      <c r="B1502" s="8" t="s">
        <v>2027</v>
      </c>
      <c r="C1502" s="1">
        <f t="shared" si="489"/>
        <v>691</v>
      </c>
      <c r="D1502" s="5">
        <f>IF(N1502&gt;0, RANK(N1502,(N1502:P1502,Q1502:AE1502)),0)</f>
        <v>1</v>
      </c>
      <c r="E1502" s="5">
        <f>IF(O1502&gt;0,RANK(O1502,(N1502:P1502,Q1502:AE1502)),0)</f>
        <v>2</v>
      </c>
      <c r="F1502" s="5">
        <f t="shared" si="490"/>
        <v>0</v>
      </c>
      <c r="G1502" s="1">
        <f t="shared" si="491"/>
        <v>135</v>
      </c>
      <c r="H1502" s="2">
        <f t="shared" si="486"/>
        <v>0.19536903039073805</v>
      </c>
      <c r="I1502" s="6"/>
      <c r="J1502" s="2">
        <f t="shared" si="492"/>
        <v>0.58610709117221416</v>
      </c>
      <c r="K1502" s="2">
        <f t="shared" si="493"/>
        <v>0.3907380607814761</v>
      </c>
      <c r="L1502" s="2">
        <f t="shared" si="494"/>
        <v>0</v>
      </c>
      <c r="M1502" s="2">
        <f t="shared" si="495"/>
        <v>2.3154848046309739E-2</v>
      </c>
      <c r="N1502" s="63">
        <v>405</v>
      </c>
      <c r="O1502" s="63">
        <v>270</v>
      </c>
      <c r="P1502" s="63"/>
      <c r="Q1502" s="63">
        <v>6</v>
      </c>
      <c r="R1502" s="63">
        <v>0</v>
      </c>
      <c r="S1502" s="63">
        <v>0</v>
      </c>
      <c r="T1502" s="63"/>
      <c r="U1502" s="63"/>
      <c r="V1502" s="63">
        <v>0</v>
      </c>
      <c r="W1502" s="63">
        <f t="shared" si="497"/>
        <v>6</v>
      </c>
      <c r="X1502" s="63">
        <v>4</v>
      </c>
      <c r="Y1502" s="63"/>
      <c r="Z1502" s="63">
        <v>0</v>
      </c>
      <c r="AA1502" s="63"/>
      <c r="AB1502" s="63"/>
      <c r="AN1502" t="str">
        <f t="shared" si="488"/>
        <v>Newport</v>
      </c>
      <c r="AO1502" t="s">
        <v>408</v>
      </c>
      <c r="AP1502">
        <v>1</v>
      </c>
      <c r="AR1502" s="111">
        <v>50</v>
      </c>
      <c r="AS1502" s="113">
        <v>19</v>
      </c>
      <c r="AT1502" s="113">
        <v>80</v>
      </c>
      <c r="AU1502" s="117">
        <v>48925</v>
      </c>
      <c r="AV1502" s="117">
        <f t="shared" si="487"/>
        <v>50019</v>
      </c>
      <c r="AW1502" s="8" t="s">
        <v>1480</v>
      </c>
      <c r="AX1502">
        <f t="shared" si="496"/>
        <v>5048925</v>
      </c>
      <c r="BC1502">
        <v>43.48</v>
      </c>
      <c r="BD1502">
        <v>1.77</v>
      </c>
      <c r="BE1502">
        <v>41.71</v>
      </c>
      <c r="BH1502" s="123">
        <f t="shared" si="498"/>
        <v>0.58599999999999997</v>
      </c>
      <c r="BI1502" s="123">
        <f t="shared" si="499"/>
        <v>0</v>
      </c>
      <c r="BJ1502">
        <f t="shared" si="500"/>
        <v>0</v>
      </c>
      <c r="BM1502" s="63">
        <v>6</v>
      </c>
      <c r="BN1502">
        <v>4</v>
      </c>
    </row>
    <row r="1503" spans="1:66" hidden="1" outlineLevel="1">
      <c r="A1503" t="s">
        <v>2199</v>
      </c>
      <c r="B1503" s="8" t="s">
        <v>2027</v>
      </c>
      <c r="C1503" s="1">
        <f t="shared" si="489"/>
        <v>572</v>
      </c>
      <c r="D1503" s="5">
        <f>IF(N1503&gt;0, RANK(N1503,(N1503:P1503,Q1503:AE1503)),0)</f>
        <v>1</v>
      </c>
      <c r="E1503" s="5">
        <f>IF(O1503&gt;0,RANK(O1503,(N1503:P1503,Q1503:AE1503)),0)</f>
        <v>2</v>
      </c>
      <c r="F1503" s="5">
        <f t="shared" si="490"/>
        <v>0</v>
      </c>
      <c r="G1503" s="1">
        <f t="shared" si="491"/>
        <v>63</v>
      </c>
      <c r="H1503" s="2">
        <f t="shared" si="486"/>
        <v>0.11013986013986014</v>
      </c>
      <c r="I1503" s="6"/>
      <c r="J1503" s="2">
        <f t="shared" si="492"/>
        <v>0.54545454545454541</v>
      </c>
      <c r="K1503" s="2">
        <f t="shared" si="493"/>
        <v>0.43531468531468531</v>
      </c>
      <c r="L1503" s="2">
        <f t="shared" si="494"/>
        <v>0</v>
      </c>
      <c r="M1503" s="2">
        <f t="shared" si="495"/>
        <v>1.9230769230769273E-2</v>
      </c>
      <c r="N1503" s="63">
        <v>312</v>
      </c>
      <c r="O1503" s="63">
        <v>249</v>
      </c>
      <c r="P1503" s="63"/>
      <c r="Q1503" s="63">
        <v>5</v>
      </c>
      <c r="R1503" s="63">
        <v>0</v>
      </c>
      <c r="S1503" s="63">
        <v>0</v>
      </c>
      <c r="T1503" s="63"/>
      <c r="U1503" s="63"/>
      <c r="V1503" s="63">
        <v>1</v>
      </c>
      <c r="W1503" s="63">
        <f t="shared" si="497"/>
        <v>2</v>
      </c>
      <c r="X1503" s="63">
        <v>3</v>
      </c>
      <c r="Y1503" s="63"/>
      <c r="Z1503" s="63">
        <v>0</v>
      </c>
      <c r="AA1503" s="63"/>
      <c r="AB1503" s="63"/>
      <c r="AN1503" t="str">
        <f t="shared" si="488"/>
        <v>North Hero</v>
      </c>
      <c r="AO1503" t="s">
        <v>3207</v>
      </c>
      <c r="AP1503">
        <v>1</v>
      </c>
      <c r="AR1503" s="111">
        <v>50</v>
      </c>
      <c r="AS1503" s="113">
        <v>13</v>
      </c>
      <c r="AT1503" s="113">
        <v>20</v>
      </c>
      <c r="AU1503" s="117">
        <v>50650</v>
      </c>
      <c r="AV1503" s="117">
        <f t="shared" si="487"/>
        <v>50013</v>
      </c>
      <c r="AW1503" s="8" t="s">
        <v>1480</v>
      </c>
      <c r="AX1503">
        <f t="shared" si="496"/>
        <v>5050650</v>
      </c>
      <c r="BC1503">
        <v>46.58</v>
      </c>
      <c r="BD1503">
        <v>32.840000000000003</v>
      </c>
      <c r="BE1503">
        <v>13.74</v>
      </c>
      <c r="BH1503" s="123">
        <f t="shared" si="498"/>
        <v>0.54500000000000004</v>
      </c>
      <c r="BI1503" s="123">
        <f t="shared" si="499"/>
        <v>0</v>
      </c>
      <c r="BJ1503">
        <f t="shared" si="500"/>
        <v>0</v>
      </c>
      <c r="BM1503" s="63">
        <v>2</v>
      </c>
      <c r="BN1503">
        <v>2</v>
      </c>
    </row>
    <row r="1504" spans="1:66" hidden="1" outlineLevel="1">
      <c r="A1504" t="s">
        <v>2847</v>
      </c>
      <c r="B1504" s="8" t="s">
        <v>2027</v>
      </c>
      <c r="C1504" s="1">
        <f t="shared" si="489"/>
        <v>2113</v>
      </c>
      <c r="D1504" s="5">
        <f>IF(N1504&gt;0, RANK(N1504,(N1504:P1504,Q1504:AE1504)),0)</f>
        <v>1</v>
      </c>
      <c r="E1504" s="5">
        <f>IF(O1504&gt;0,RANK(O1504,(N1504:P1504,Q1504:AE1504)),0)</f>
        <v>2</v>
      </c>
      <c r="F1504" s="5">
        <f t="shared" si="490"/>
        <v>0</v>
      </c>
      <c r="G1504" s="1">
        <f t="shared" si="491"/>
        <v>693</v>
      </c>
      <c r="H1504" s="2">
        <f t="shared" si="486"/>
        <v>0.32796971131093233</v>
      </c>
      <c r="I1504" s="6"/>
      <c r="J1504" s="2">
        <f t="shared" si="492"/>
        <v>0.65215333648840512</v>
      </c>
      <c r="K1504" s="2">
        <f t="shared" si="493"/>
        <v>0.32418362517747279</v>
      </c>
      <c r="L1504" s="2">
        <f t="shared" si="494"/>
        <v>0</v>
      </c>
      <c r="M1504" s="2">
        <f t="shared" si="495"/>
        <v>2.3663038334122088E-2</v>
      </c>
      <c r="N1504" s="63">
        <v>1378</v>
      </c>
      <c r="O1504" s="63">
        <v>685</v>
      </c>
      <c r="P1504" s="63"/>
      <c r="Q1504" s="63">
        <v>29</v>
      </c>
      <c r="R1504" s="63">
        <v>3</v>
      </c>
      <c r="S1504" s="63">
        <v>0</v>
      </c>
      <c r="T1504" s="63"/>
      <c r="U1504" s="63"/>
      <c r="V1504" s="63">
        <v>6</v>
      </c>
      <c r="W1504" s="63">
        <f t="shared" si="497"/>
        <v>7</v>
      </c>
      <c r="X1504" s="63">
        <v>5</v>
      </c>
      <c r="Y1504" s="63"/>
      <c r="Z1504" s="63">
        <v>0</v>
      </c>
      <c r="AA1504" s="63"/>
      <c r="AB1504" s="63"/>
      <c r="AN1504" t="str">
        <f t="shared" si="488"/>
        <v>Northfield</v>
      </c>
      <c r="AO1504" t="s">
        <v>699</v>
      </c>
      <c r="AP1504">
        <v>1</v>
      </c>
      <c r="AR1504" s="111">
        <v>50</v>
      </c>
      <c r="AS1504" s="113">
        <v>23</v>
      </c>
      <c r="AT1504" s="113">
        <v>65</v>
      </c>
      <c r="AU1504" s="117">
        <v>50275</v>
      </c>
      <c r="AV1504" s="117">
        <f t="shared" si="487"/>
        <v>50023</v>
      </c>
      <c r="AW1504" s="8" t="s">
        <v>1480</v>
      </c>
      <c r="AX1504">
        <f t="shared" si="496"/>
        <v>5050275</v>
      </c>
      <c r="BC1504">
        <v>43.73</v>
      </c>
      <c r="BD1504">
        <v>0.03</v>
      </c>
      <c r="BE1504">
        <v>43.7</v>
      </c>
      <c r="BH1504" s="123">
        <f t="shared" si="498"/>
        <v>0.65200000000000002</v>
      </c>
      <c r="BI1504" s="123">
        <f t="shared" si="499"/>
        <v>0</v>
      </c>
      <c r="BJ1504">
        <f t="shared" si="500"/>
        <v>0</v>
      </c>
      <c r="BM1504" s="63">
        <v>10</v>
      </c>
      <c r="BN1504">
        <v>6</v>
      </c>
    </row>
    <row r="1505" spans="1:66" hidden="1" outlineLevel="1">
      <c r="A1505" t="s">
        <v>2490</v>
      </c>
      <c r="B1505" s="8" t="s">
        <v>2027</v>
      </c>
      <c r="C1505" s="1">
        <f t="shared" si="489"/>
        <v>94</v>
      </c>
      <c r="D1505" s="5">
        <f>IF(N1505&gt;0, RANK(N1505,(N1505:P1505,Q1505:AE1505)),0)</f>
        <v>1</v>
      </c>
      <c r="E1505" s="5">
        <f>IF(O1505&gt;0,RANK(O1505,(N1505:P1505,Q1505:AE1505)),0)</f>
        <v>2</v>
      </c>
      <c r="F1505" s="5">
        <f t="shared" si="490"/>
        <v>0</v>
      </c>
      <c r="G1505" s="1">
        <f t="shared" si="491"/>
        <v>1</v>
      </c>
      <c r="H1505" s="2">
        <f t="shared" si="486"/>
        <v>1.0638297872340425E-2</v>
      </c>
      <c r="I1505" s="6"/>
      <c r="J1505" s="2">
        <f t="shared" si="492"/>
        <v>0.47872340425531917</v>
      </c>
      <c r="K1505" s="2">
        <f t="shared" si="493"/>
        <v>0.46808510638297873</v>
      </c>
      <c r="L1505" s="2">
        <f t="shared" si="494"/>
        <v>0</v>
      </c>
      <c r="M1505" s="2">
        <f t="shared" si="495"/>
        <v>5.3191489361702038E-2</v>
      </c>
      <c r="N1505" s="63">
        <v>45</v>
      </c>
      <c r="O1505" s="63">
        <v>44</v>
      </c>
      <c r="P1505" s="63"/>
      <c r="Q1505" s="63">
        <v>3</v>
      </c>
      <c r="R1505" s="63">
        <v>0</v>
      </c>
      <c r="S1505" s="63">
        <v>0</v>
      </c>
      <c r="T1505" s="63"/>
      <c r="U1505" s="63"/>
      <c r="V1505" s="63">
        <v>1</v>
      </c>
      <c r="W1505" s="63">
        <f t="shared" si="497"/>
        <v>1</v>
      </c>
      <c r="X1505" s="63">
        <v>0</v>
      </c>
      <c r="Y1505" s="63"/>
      <c r="Z1505" s="63">
        <v>0</v>
      </c>
      <c r="AA1505" s="63"/>
      <c r="AB1505" s="63"/>
      <c r="AN1505" t="str">
        <f t="shared" si="488"/>
        <v>Norton</v>
      </c>
      <c r="AO1505" t="s">
        <v>849</v>
      </c>
      <c r="AP1505">
        <v>1</v>
      </c>
      <c r="AR1505" s="111">
        <v>50</v>
      </c>
      <c r="AS1505" s="113">
        <v>9</v>
      </c>
      <c r="AT1505" s="113">
        <v>80</v>
      </c>
      <c r="AU1505" s="117">
        <v>52750</v>
      </c>
      <c r="AV1505" s="117">
        <f t="shared" si="487"/>
        <v>50009</v>
      </c>
      <c r="AW1505" s="8" t="s">
        <v>1480</v>
      </c>
      <c r="AX1505">
        <f t="shared" si="496"/>
        <v>5052750</v>
      </c>
      <c r="BC1505">
        <v>39.369999999999997</v>
      </c>
      <c r="BD1505">
        <v>0.32</v>
      </c>
      <c r="BE1505">
        <v>39.049999999999997</v>
      </c>
      <c r="BH1505" s="123">
        <f t="shared" si="498"/>
        <v>0.47799999999999998</v>
      </c>
      <c r="BI1505" s="123">
        <f t="shared" si="499"/>
        <v>0</v>
      </c>
      <c r="BJ1505">
        <f t="shared" si="500"/>
        <v>0</v>
      </c>
      <c r="BM1505" s="63">
        <v>1</v>
      </c>
      <c r="BN1505">
        <v>1</v>
      </c>
    </row>
    <row r="1506" spans="1:66" hidden="1" outlineLevel="1">
      <c r="A1506" t="s">
        <v>3120</v>
      </c>
      <c r="B1506" s="8" t="s">
        <v>2027</v>
      </c>
      <c r="C1506" s="1">
        <f t="shared" si="489"/>
        <v>2168</v>
      </c>
      <c r="D1506" s="5">
        <f>IF(N1506&gt;0, RANK(N1506,(N1506:P1506,Q1506:AE1506)),0)</f>
        <v>1</v>
      </c>
      <c r="E1506" s="5">
        <f>IF(O1506&gt;0,RANK(O1506,(N1506:P1506,Q1506:AE1506)),0)</f>
        <v>2</v>
      </c>
      <c r="F1506" s="5">
        <f t="shared" si="490"/>
        <v>0</v>
      </c>
      <c r="G1506" s="1">
        <f t="shared" si="491"/>
        <v>1546</v>
      </c>
      <c r="H1506" s="2">
        <f t="shared" si="486"/>
        <v>0.71309963099630991</v>
      </c>
      <c r="I1506" s="6"/>
      <c r="J1506" s="2">
        <f t="shared" si="492"/>
        <v>0.8482472324723247</v>
      </c>
      <c r="K1506" s="2">
        <f t="shared" si="493"/>
        <v>0.13514760147601476</v>
      </c>
      <c r="L1506" s="2">
        <f t="shared" si="494"/>
        <v>0</v>
      </c>
      <c r="M1506" s="2">
        <f t="shared" si="495"/>
        <v>1.6605166051660541E-2</v>
      </c>
      <c r="N1506" s="63">
        <v>1839</v>
      </c>
      <c r="O1506" s="63">
        <v>293</v>
      </c>
      <c r="P1506" s="63"/>
      <c r="Q1506" s="63">
        <v>20</v>
      </c>
      <c r="R1506" s="63">
        <v>5</v>
      </c>
      <c r="S1506" s="63">
        <v>0</v>
      </c>
      <c r="T1506" s="63"/>
      <c r="U1506" s="63"/>
      <c r="V1506" s="63">
        <v>3</v>
      </c>
      <c r="W1506" s="63">
        <f t="shared" si="497"/>
        <v>3</v>
      </c>
      <c r="X1506" s="63">
        <v>5</v>
      </c>
      <c r="Y1506" s="63"/>
      <c r="Z1506" s="63">
        <v>0</v>
      </c>
      <c r="AA1506" s="63"/>
      <c r="AB1506" s="63"/>
      <c r="AN1506" t="str">
        <f t="shared" si="488"/>
        <v>Norwich</v>
      </c>
      <c r="AO1506" t="s">
        <v>2295</v>
      </c>
      <c r="AP1506">
        <v>1</v>
      </c>
      <c r="AR1506" s="111">
        <v>50</v>
      </c>
      <c r="AS1506" s="113">
        <v>27</v>
      </c>
      <c r="AT1506" s="113">
        <v>55</v>
      </c>
      <c r="AU1506" s="117">
        <v>52900</v>
      </c>
      <c r="AV1506" s="117">
        <f t="shared" si="487"/>
        <v>50027</v>
      </c>
      <c r="AW1506" s="8" t="s">
        <v>1480</v>
      </c>
      <c r="AX1506">
        <f t="shared" si="496"/>
        <v>5052900</v>
      </c>
      <c r="BC1506">
        <v>44.83</v>
      </c>
      <c r="BD1506">
        <v>0.14000000000000001</v>
      </c>
      <c r="BE1506">
        <v>44.69</v>
      </c>
      <c r="BH1506" s="123">
        <f t="shared" si="498"/>
        <v>0.84799999999999998</v>
      </c>
      <c r="BI1506" s="123">
        <f t="shared" si="499"/>
        <v>0</v>
      </c>
      <c r="BJ1506">
        <f t="shared" si="500"/>
        <v>0</v>
      </c>
      <c r="BM1506" s="63">
        <v>8</v>
      </c>
      <c r="BN1506">
        <v>2</v>
      </c>
    </row>
    <row r="1507" spans="1:66" hidden="1" outlineLevel="1">
      <c r="A1507" t="s">
        <v>2024</v>
      </c>
      <c r="B1507" s="8" t="s">
        <v>2027</v>
      </c>
      <c r="C1507" s="1">
        <f t="shared" si="489"/>
        <v>517</v>
      </c>
      <c r="D1507" s="5">
        <f>IF(N1507&gt;0, RANK(N1507,(N1507:P1507,Q1507:AE1507)),0)</f>
        <v>1</v>
      </c>
      <c r="E1507" s="5">
        <f>IF(O1507&gt;0,RANK(O1507,(N1507:P1507,Q1507:AE1507)),0)</f>
        <v>2</v>
      </c>
      <c r="F1507" s="5">
        <f t="shared" si="490"/>
        <v>0</v>
      </c>
      <c r="G1507" s="1">
        <f t="shared" si="491"/>
        <v>3</v>
      </c>
      <c r="H1507" s="2">
        <f t="shared" si="486"/>
        <v>5.8027079303675051E-3</v>
      </c>
      <c r="I1507" s="6"/>
      <c r="J1507" s="2">
        <f t="shared" si="492"/>
        <v>0.48549323017408125</v>
      </c>
      <c r="K1507" s="2">
        <f t="shared" si="493"/>
        <v>0.47969052224371372</v>
      </c>
      <c r="L1507" s="2">
        <f t="shared" si="494"/>
        <v>0</v>
      </c>
      <c r="M1507" s="2">
        <f t="shared" si="495"/>
        <v>3.4816247582204973E-2</v>
      </c>
      <c r="N1507" s="63">
        <v>251</v>
      </c>
      <c r="O1507" s="63">
        <v>248</v>
      </c>
      <c r="P1507" s="63"/>
      <c r="Q1507" s="63">
        <v>9</v>
      </c>
      <c r="R1507" s="63">
        <v>2</v>
      </c>
      <c r="S1507" s="63">
        <v>0</v>
      </c>
      <c r="T1507" s="63"/>
      <c r="U1507" s="63"/>
      <c r="V1507" s="63">
        <v>0</v>
      </c>
      <c r="W1507" s="63">
        <f t="shared" si="497"/>
        <v>5</v>
      </c>
      <c r="X1507" s="63">
        <v>2</v>
      </c>
      <c r="Y1507" s="63"/>
      <c r="Z1507" s="63">
        <v>0</v>
      </c>
      <c r="AA1507" s="63"/>
      <c r="AB1507" s="63"/>
      <c r="AN1507" t="str">
        <f t="shared" si="488"/>
        <v>Orange</v>
      </c>
      <c r="AO1507" t="s">
        <v>2024</v>
      </c>
      <c r="AP1507">
        <v>1</v>
      </c>
      <c r="AR1507" s="111">
        <v>50</v>
      </c>
      <c r="AS1507" s="113">
        <v>17</v>
      </c>
      <c r="AT1507" s="113">
        <v>40</v>
      </c>
      <c r="AU1507" s="117">
        <v>53425</v>
      </c>
      <c r="AV1507" s="117">
        <f t="shared" si="487"/>
        <v>50017</v>
      </c>
      <c r="AW1507" s="8" t="s">
        <v>1480</v>
      </c>
      <c r="AX1507">
        <f t="shared" si="496"/>
        <v>5053425</v>
      </c>
      <c r="BC1507">
        <v>39.01</v>
      </c>
      <c r="BD1507">
        <v>0.23</v>
      </c>
      <c r="BE1507">
        <v>38.78</v>
      </c>
      <c r="BH1507" s="123">
        <f t="shared" si="498"/>
        <v>0.48499999999999999</v>
      </c>
      <c r="BI1507" s="123">
        <f t="shared" si="499"/>
        <v>0</v>
      </c>
      <c r="BJ1507">
        <f t="shared" si="500"/>
        <v>0</v>
      </c>
      <c r="BM1507" s="63">
        <v>7</v>
      </c>
      <c r="BN1507">
        <v>5</v>
      </c>
    </row>
    <row r="1508" spans="1:66" hidden="1" outlineLevel="1">
      <c r="A1508" t="s">
        <v>2054</v>
      </c>
      <c r="B1508" s="8" t="s">
        <v>2027</v>
      </c>
      <c r="C1508" s="1">
        <f t="shared" si="489"/>
        <v>619</v>
      </c>
      <c r="D1508" s="5">
        <f>IF(N1508&gt;0, RANK(N1508,(N1508:P1508,Q1508:AE1508)),0)</f>
        <v>1</v>
      </c>
      <c r="E1508" s="5">
        <f>IF(O1508&gt;0,RANK(O1508,(N1508:P1508,Q1508:AE1508)),0)</f>
        <v>2</v>
      </c>
      <c r="F1508" s="5">
        <f t="shared" si="490"/>
        <v>0</v>
      </c>
      <c r="G1508" s="1">
        <f t="shared" si="491"/>
        <v>58</v>
      </c>
      <c r="H1508" s="2">
        <f t="shared" si="486"/>
        <v>9.3699515347334408E-2</v>
      </c>
      <c r="I1508" s="6"/>
      <c r="J1508" s="2">
        <f t="shared" si="492"/>
        <v>0.53796445880452337</v>
      </c>
      <c r="K1508" s="2">
        <f t="shared" si="493"/>
        <v>0.44426494345718903</v>
      </c>
      <c r="L1508" s="2">
        <f t="shared" si="494"/>
        <v>0</v>
      </c>
      <c r="M1508" s="2">
        <f t="shared" si="495"/>
        <v>1.7770597738287597E-2</v>
      </c>
      <c r="N1508" s="63">
        <v>333</v>
      </c>
      <c r="O1508" s="63">
        <v>275</v>
      </c>
      <c r="P1508" s="63"/>
      <c r="Q1508" s="63">
        <v>8</v>
      </c>
      <c r="R1508" s="63">
        <v>0</v>
      </c>
      <c r="S1508" s="63">
        <v>0</v>
      </c>
      <c r="T1508" s="63"/>
      <c r="U1508" s="63"/>
      <c r="V1508" s="63">
        <v>1</v>
      </c>
      <c r="W1508" s="63">
        <f t="shared" si="497"/>
        <v>1</v>
      </c>
      <c r="X1508" s="63">
        <v>1</v>
      </c>
      <c r="Y1508" s="63"/>
      <c r="Z1508" s="63">
        <v>0</v>
      </c>
      <c r="AA1508" s="63"/>
      <c r="AB1508" s="63"/>
      <c r="AN1508" t="str">
        <f t="shared" si="488"/>
        <v>Orwell</v>
      </c>
      <c r="AO1508" t="s">
        <v>1354</v>
      </c>
      <c r="AP1508">
        <v>1</v>
      </c>
      <c r="AR1508" s="111">
        <v>50</v>
      </c>
      <c r="AS1508" s="113">
        <v>1</v>
      </c>
      <c r="AT1508" s="113">
        <v>70</v>
      </c>
      <c r="AU1508" s="117">
        <v>53725</v>
      </c>
      <c r="AV1508" s="117">
        <f t="shared" si="487"/>
        <v>50001</v>
      </c>
      <c r="AW1508" s="8" t="s">
        <v>1480</v>
      </c>
      <c r="AX1508">
        <f t="shared" si="496"/>
        <v>5053725</v>
      </c>
      <c r="BC1508">
        <v>49.68</v>
      </c>
      <c r="BD1508">
        <v>2.2999999999999998</v>
      </c>
      <c r="BE1508">
        <v>47.39</v>
      </c>
      <c r="BH1508" s="123">
        <f t="shared" si="498"/>
        <v>0.53700000000000003</v>
      </c>
      <c r="BI1508" s="123">
        <f t="shared" si="499"/>
        <v>0</v>
      </c>
      <c r="BJ1508">
        <f t="shared" si="500"/>
        <v>0</v>
      </c>
      <c r="BM1508" s="63">
        <v>1</v>
      </c>
      <c r="BN1508">
        <v>1</v>
      </c>
    </row>
    <row r="1509" spans="1:66" hidden="1" outlineLevel="1">
      <c r="A1509" t="s">
        <v>2980</v>
      </c>
      <c r="B1509" s="8" t="s">
        <v>2027</v>
      </c>
      <c r="C1509" s="1">
        <f t="shared" si="489"/>
        <v>336</v>
      </c>
      <c r="D1509" s="5">
        <f>IF(N1509&gt;0, RANK(N1509,(N1509:P1509,Q1509:AE1509)),0)</f>
        <v>1</v>
      </c>
      <c r="E1509" s="5">
        <f>IF(O1509&gt;0,RANK(O1509,(N1509:P1509,Q1509:AE1509)),0)</f>
        <v>2</v>
      </c>
      <c r="F1509" s="5">
        <f t="shared" si="490"/>
        <v>0</v>
      </c>
      <c r="G1509" s="1">
        <f t="shared" si="491"/>
        <v>86</v>
      </c>
      <c r="H1509" s="2">
        <f t="shared" ref="H1509:H1572" si="501">IF(C1509&gt;0,G1509/C1509,0)</f>
        <v>0.25595238095238093</v>
      </c>
      <c r="I1509" s="6"/>
      <c r="J1509" s="2">
        <f t="shared" si="492"/>
        <v>0.61904761904761907</v>
      </c>
      <c r="K1509" s="2">
        <f t="shared" si="493"/>
        <v>0.36309523809523808</v>
      </c>
      <c r="L1509" s="2">
        <f t="shared" si="494"/>
        <v>0</v>
      </c>
      <c r="M1509" s="2">
        <f t="shared" si="495"/>
        <v>1.7857142857142849E-2</v>
      </c>
      <c r="N1509" s="63">
        <v>208</v>
      </c>
      <c r="O1509" s="63">
        <v>122</v>
      </c>
      <c r="P1509" s="63"/>
      <c r="Q1509" s="63">
        <v>1</v>
      </c>
      <c r="R1509" s="63">
        <v>0</v>
      </c>
      <c r="S1509" s="63">
        <v>0</v>
      </c>
      <c r="T1509" s="63"/>
      <c r="U1509" s="63"/>
      <c r="V1509" s="63">
        <v>0</v>
      </c>
      <c r="W1509" s="63">
        <f t="shared" si="497"/>
        <v>3</v>
      </c>
      <c r="X1509" s="63">
        <v>2</v>
      </c>
      <c r="Y1509" s="63"/>
      <c r="Z1509" s="63">
        <v>0</v>
      </c>
      <c r="AA1509" s="63"/>
      <c r="AB1509" s="63"/>
      <c r="AN1509" t="str">
        <f t="shared" si="488"/>
        <v>Panton</v>
      </c>
      <c r="AO1509" t="s">
        <v>1354</v>
      </c>
      <c r="AP1509">
        <v>1</v>
      </c>
      <c r="AR1509" s="111">
        <v>50</v>
      </c>
      <c r="AS1509" s="113">
        <v>1</v>
      </c>
      <c r="AT1509" s="113">
        <v>75</v>
      </c>
      <c r="AU1509" s="117">
        <v>53950</v>
      </c>
      <c r="AV1509" s="117">
        <f t="shared" si="487"/>
        <v>50001</v>
      </c>
      <c r="AW1509" s="8" t="s">
        <v>1480</v>
      </c>
      <c r="AX1509">
        <f t="shared" si="496"/>
        <v>5053950</v>
      </c>
      <c r="BC1509">
        <v>22.03</v>
      </c>
      <c r="BD1509">
        <v>6.56</v>
      </c>
      <c r="BE1509">
        <v>15.47</v>
      </c>
      <c r="BH1509" s="123">
        <f t="shared" si="498"/>
        <v>0.61899999999999999</v>
      </c>
      <c r="BI1509" s="123">
        <f t="shared" si="499"/>
        <v>0</v>
      </c>
      <c r="BJ1509">
        <f t="shared" si="500"/>
        <v>0</v>
      </c>
      <c r="BM1509" s="63">
        <v>3</v>
      </c>
      <c r="BN1509">
        <v>2</v>
      </c>
    </row>
    <row r="1510" spans="1:66" hidden="1" outlineLevel="1">
      <c r="A1510" t="s">
        <v>2992</v>
      </c>
      <c r="B1510" s="8" t="s">
        <v>2027</v>
      </c>
      <c r="C1510" s="1">
        <f t="shared" si="489"/>
        <v>734</v>
      </c>
      <c r="D1510" s="5">
        <f>IF(N1510&gt;0, RANK(N1510,(N1510:P1510,Q1510:AE1510)),0)</f>
        <v>1</v>
      </c>
      <c r="E1510" s="5">
        <f>IF(O1510&gt;0,RANK(O1510,(N1510:P1510,Q1510:AE1510)),0)</f>
        <v>2</v>
      </c>
      <c r="F1510" s="5">
        <f t="shared" si="490"/>
        <v>0</v>
      </c>
      <c r="G1510" s="1">
        <f t="shared" si="491"/>
        <v>207</v>
      </c>
      <c r="H1510" s="2">
        <f t="shared" si="501"/>
        <v>0.28201634877384196</v>
      </c>
      <c r="I1510" s="6"/>
      <c r="J1510" s="2">
        <f t="shared" si="492"/>
        <v>0.62806539509536785</v>
      </c>
      <c r="K1510" s="2">
        <f t="shared" si="493"/>
        <v>0.34604904632152589</v>
      </c>
      <c r="L1510" s="2">
        <f t="shared" si="494"/>
        <v>0</v>
      </c>
      <c r="M1510" s="2">
        <f t="shared" si="495"/>
        <v>2.5885558583106261E-2</v>
      </c>
      <c r="N1510" s="63">
        <v>461</v>
      </c>
      <c r="O1510" s="63">
        <v>254</v>
      </c>
      <c r="P1510" s="63"/>
      <c r="Q1510" s="63">
        <v>10</v>
      </c>
      <c r="R1510" s="63">
        <v>0</v>
      </c>
      <c r="S1510" s="63">
        <v>0</v>
      </c>
      <c r="T1510" s="63"/>
      <c r="U1510" s="63"/>
      <c r="V1510" s="63">
        <v>1</v>
      </c>
      <c r="W1510" s="63">
        <f t="shared" si="497"/>
        <v>4</v>
      </c>
      <c r="X1510" s="63">
        <v>4</v>
      </c>
      <c r="Y1510" s="63"/>
      <c r="Z1510" s="63">
        <v>0</v>
      </c>
      <c r="AA1510" s="63"/>
      <c r="AB1510" s="63"/>
      <c r="AN1510" t="str">
        <f t="shared" si="488"/>
        <v>Pawlet</v>
      </c>
      <c r="AO1510" t="s">
        <v>595</v>
      </c>
      <c r="AP1510">
        <v>1</v>
      </c>
      <c r="AR1510" s="111">
        <v>50</v>
      </c>
      <c r="AS1510" s="113">
        <v>21</v>
      </c>
      <c r="AT1510" s="113">
        <v>70</v>
      </c>
      <c r="AU1510" s="117">
        <v>54250</v>
      </c>
      <c r="AV1510" s="117">
        <f t="shared" si="487"/>
        <v>50021</v>
      </c>
      <c r="AW1510" s="8" t="s">
        <v>1480</v>
      </c>
      <c r="AX1510">
        <f t="shared" si="496"/>
        <v>5054250</v>
      </c>
      <c r="BC1510">
        <v>42.91</v>
      </c>
      <c r="BD1510">
        <v>0.01</v>
      </c>
      <c r="BE1510">
        <v>42.89</v>
      </c>
      <c r="BH1510" s="123">
        <f t="shared" si="498"/>
        <v>0.628</v>
      </c>
      <c r="BI1510" s="123">
        <f t="shared" si="499"/>
        <v>0</v>
      </c>
      <c r="BJ1510">
        <f t="shared" si="500"/>
        <v>0</v>
      </c>
      <c r="BM1510" s="63">
        <v>4</v>
      </c>
      <c r="BN1510">
        <v>2</v>
      </c>
    </row>
    <row r="1511" spans="1:66" hidden="1" outlineLevel="1">
      <c r="A1511" t="s">
        <v>2899</v>
      </c>
      <c r="B1511" s="8" t="s">
        <v>2027</v>
      </c>
      <c r="C1511" s="1">
        <f t="shared" si="489"/>
        <v>488</v>
      </c>
      <c r="D1511" s="5">
        <f>IF(N1511&gt;0, RANK(N1511,(N1511:P1511,Q1511:AE1511)),0)</f>
        <v>1</v>
      </c>
      <c r="E1511" s="5">
        <f>IF(O1511&gt;0,RANK(O1511,(N1511:P1511,Q1511:AE1511)),0)</f>
        <v>2</v>
      </c>
      <c r="F1511" s="5">
        <f t="shared" si="490"/>
        <v>0</v>
      </c>
      <c r="G1511" s="1">
        <f t="shared" si="491"/>
        <v>210</v>
      </c>
      <c r="H1511" s="2">
        <f t="shared" si="501"/>
        <v>0.43032786885245899</v>
      </c>
      <c r="I1511" s="6"/>
      <c r="J1511" s="2">
        <f t="shared" si="492"/>
        <v>0.70901639344262291</v>
      </c>
      <c r="K1511" s="2">
        <f t="shared" si="493"/>
        <v>0.27868852459016391</v>
      </c>
      <c r="L1511" s="2">
        <f t="shared" si="494"/>
        <v>0</v>
      </c>
      <c r="M1511" s="2">
        <f t="shared" si="495"/>
        <v>1.2295081967213184E-2</v>
      </c>
      <c r="N1511" s="63">
        <v>346</v>
      </c>
      <c r="O1511" s="63">
        <v>136</v>
      </c>
      <c r="P1511" s="63"/>
      <c r="Q1511" s="63">
        <v>3</v>
      </c>
      <c r="R1511" s="63">
        <v>0</v>
      </c>
      <c r="S1511" s="63">
        <v>0</v>
      </c>
      <c r="T1511" s="63"/>
      <c r="U1511" s="63"/>
      <c r="V1511" s="63">
        <v>2</v>
      </c>
      <c r="W1511" s="63">
        <f t="shared" si="497"/>
        <v>0</v>
      </c>
      <c r="X1511" s="63">
        <v>1</v>
      </c>
      <c r="Y1511" s="63"/>
      <c r="Z1511" s="63">
        <v>0</v>
      </c>
      <c r="AA1511" s="63"/>
      <c r="AB1511" s="63"/>
      <c r="AN1511" t="str">
        <f t="shared" si="488"/>
        <v>Peacham</v>
      </c>
      <c r="AO1511" t="s">
        <v>688</v>
      </c>
      <c r="AP1511">
        <v>1</v>
      </c>
      <c r="AR1511" s="111">
        <v>50</v>
      </c>
      <c r="AS1511" s="113">
        <v>5</v>
      </c>
      <c r="AT1511" s="113">
        <v>45</v>
      </c>
      <c r="AU1511" s="117">
        <v>54400</v>
      </c>
      <c r="AV1511" s="117">
        <f t="shared" si="487"/>
        <v>50005</v>
      </c>
      <c r="AW1511" s="8" t="s">
        <v>1480</v>
      </c>
      <c r="AX1511">
        <f t="shared" si="496"/>
        <v>5054400</v>
      </c>
      <c r="BC1511">
        <v>47.67</v>
      </c>
      <c r="BD1511">
        <v>0.93</v>
      </c>
      <c r="BE1511">
        <v>46.74</v>
      </c>
      <c r="BH1511" s="123">
        <f t="shared" si="498"/>
        <v>0.70899999999999996</v>
      </c>
      <c r="BI1511" s="123">
        <f t="shared" si="499"/>
        <v>0</v>
      </c>
      <c r="BJ1511">
        <f t="shared" si="500"/>
        <v>0</v>
      </c>
      <c r="BM1511" s="63">
        <v>0</v>
      </c>
      <c r="BN1511">
        <v>0</v>
      </c>
    </row>
    <row r="1512" spans="1:66" hidden="1" outlineLevel="1">
      <c r="A1512" t="s">
        <v>3186</v>
      </c>
      <c r="B1512" s="8" t="s">
        <v>2027</v>
      </c>
      <c r="C1512" s="1">
        <f t="shared" si="489"/>
        <v>219</v>
      </c>
      <c r="D1512" s="5">
        <f>IF(N1512&gt;0, RANK(N1512,(N1512:P1512,Q1512:AE1512)),0)</f>
        <v>1</v>
      </c>
      <c r="E1512" s="5">
        <f>IF(O1512&gt;0,RANK(O1512,(N1512:P1512,Q1512:AE1512)),0)</f>
        <v>2</v>
      </c>
      <c r="F1512" s="5">
        <f t="shared" si="490"/>
        <v>0</v>
      </c>
      <c r="G1512" s="1">
        <f t="shared" si="491"/>
        <v>105</v>
      </c>
      <c r="H1512" s="2">
        <f t="shared" si="501"/>
        <v>0.47945205479452052</v>
      </c>
      <c r="I1512" s="6"/>
      <c r="J1512" s="2">
        <f t="shared" si="492"/>
        <v>0.73059360730593603</v>
      </c>
      <c r="K1512" s="2">
        <f t="shared" si="493"/>
        <v>0.25114155251141551</v>
      </c>
      <c r="L1512" s="2">
        <f t="shared" si="494"/>
        <v>0</v>
      </c>
      <c r="M1512" s="2">
        <f t="shared" si="495"/>
        <v>1.8264840182648456E-2</v>
      </c>
      <c r="N1512" s="63">
        <v>160</v>
      </c>
      <c r="O1512" s="63">
        <v>55</v>
      </c>
      <c r="P1512" s="63"/>
      <c r="Q1512" s="63">
        <v>2</v>
      </c>
      <c r="R1512" s="63">
        <v>0</v>
      </c>
      <c r="S1512" s="63">
        <v>0</v>
      </c>
      <c r="T1512" s="63"/>
      <c r="U1512" s="63"/>
      <c r="V1512" s="63">
        <v>0</v>
      </c>
      <c r="W1512" s="63">
        <f t="shared" si="497"/>
        <v>1</v>
      </c>
      <c r="X1512" s="63">
        <v>1</v>
      </c>
      <c r="Y1512" s="63"/>
      <c r="Z1512" s="63">
        <v>0</v>
      </c>
      <c r="AA1512" s="63"/>
      <c r="AB1512" s="63"/>
      <c r="AN1512" t="str">
        <f t="shared" si="488"/>
        <v>Peru</v>
      </c>
      <c r="AO1512" t="s">
        <v>959</v>
      </c>
      <c r="AP1512">
        <v>1</v>
      </c>
      <c r="AR1512" s="111">
        <v>50</v>
      </c>
      <c r="AS1512" s="113">
        <v>3</v>
      </c>
      <c r="AT1512" s="113">
        <v>30</v>
      </c>
      <c r="AU1512" s="117">
        <v>55000</v>
      </c>
      <c r="AV1512" s="117">
        <f t="shared" ref="AV1512:AV1575" si="502">AR1512*1000+AS1512</f>
        <v>50003</v>
      </c>
      <c r="AW1512" s="8" t="s">
        <v>1480</v>
      </c>
      <c r="AX1512">
        <f t="shared" si="496"/>
        <v>5055000</v>
      </c>
      <c r="BC1512">
        <v>37.39</v>
      </c>
      <c r="BD1512">
        <v>7.0000000000000007E-2</v>
      </c>
      <c r="BE1512">
        <v>37.32</v>
      </c>
      <c r="BH1512" s="123">
        <f t="shared" si="498"/>
        <v>0.73</v>
      </c>
      <c r="BI1512" s="123">
        <f t="shared" si="499"/>
        <v>0</v>
      </c>
      <c r="BJ1512">
        <f t="shared" si="500"/>
        <v>0</v>
      </c>
      <c r="BM1512" s="63">
        <v>1</v>
      </c>
      <c r="BN1512">
        <v>1</v>
      </c>
    </row>
    <row r="1513" spans="1:66" hidden="1" outlineLevel="1">
      <c r="A1513" t="s">
        <v>3123</v>
      </c>
      <c r="B1513" s="8" t="s">
        <v>2027</v>
      </c>
      <c r="C1513" s="1">
        <f t="shared" si="489"/>
        <v>284</v>
      </c>
      <c r="D1513" s="5">
        <f>IF(N1513&gt;0, RANK(N1513,(N1513:P1513,Q1513:AE1513)),0)</f>
        <v>1</v>
      </c>
      <c r="E1513" s="5">
        <f>IF(O1513&gt;0,RANK(O1513,(N1513:P1513,Q1513:AE1513)),0)</f>
        <v>2</v>
      </c>
      <c r="F1513" s="5">
        <f t="shared" si="490"/>
        <v>0</v>
      </c>
      <c r="G1513" s="1">
        <f t="shared" si="491"/>
        <v>44</v>
      </c>
      <c r="H1513" s="2">
        <f t="shared" si="501"/>
        <v>0.15492957746478872</v>
      </c>
      <c r="I1513" s="6"/>
      <c r="J1513" s="2">
        <f t="shared" si="492"/>
        <v>0.56338028169014087</v>
      </c>
      <c r="K1513" s="2">
        <f t="shared" si="493"/>
        <v>0.40845070422535212</v>
      </c>
      <c r="L1513" s="2">
        <f t="shared" si="494"/>
        <v>0</v>
      </c>
      <c r="M1513" s="2">
        <f t="shared" si="495"/>
        <v>2.8169014084507005E-2</v>
      </c>
      <c r="N1513" s="63">
        <v>160</v>
      </c>
      <c r="O1513" s="63">
        <v>116</v>
      </c>
      <c r="P1513" s="63"/>
      <c r="Q1513" s="63">
        <v>4</v>
      </c>
      <c r="R1513" s="63">
        <v>0</v>
      </c>
      <c r="S1513" s="63">
        <v>0</v>
      </c>
      <c r="T1513" s="63"/>
      <c r="U1513" s="63"/>
      <c r="V1513" s="63">
        <v>0</v>
      </c>
      <c r="W1513" s="63">
        <f t="shared" si="497"/>
        <v>3</v>
      </c>
      <c r="X1513" s="63">
        <v>1</v>
      </c>
      <c r="Y1513" s="63"/>
      <c r="Z1513" s="63">
        <v>0</v>
      </c>
      <c r="AA1513" s="63"/>
      <c r="AB1513" s="63"/>
      <c r="AN1513" t="str">
        <f t="shared" si="488"/>
        <v>Pittsfield</v>
      </c>
      <c r="AO1513" t="s">
        <v>595</v>
      </c>
      <c r="AP1513">
        <v>1</v>
      </c>
      <c r="AR1513" s="111">
        <v>50</v>
      </c>
      <c r="AS1513" s="113">
        <v>21</v>
      </c>
      <c r="AT1513" s="113">
        <v>75</v>
      </c>
      <c r="AU1513" s="117">
        <v>55450</v>
      </c>
      <c r="AV1513" s="117">
        <f t="shared" si="502"/>
        <v>50021</v>
      </c>
      <c r="AW1513" s="8" t="s">
        <v>1480</v>
      </c>
      <c r="AX1513">
        <f t="shared" si="496"/>
        <v>5055450</v>
      </c>
      <c r="BC1513">
        <v>20.05</v>
      </c>
      <c r="BD1513">
        <v>0</v>
      </c>
      <c r="BE1513">
        <v>20.05</v>
      </c>
      <c r="BH1513" s="123">
        <f t="shared" si="498"/>
        <v>0.56299999999999994</v>
      </c>
      <c r="BI1513" s="123">
        <f t="shared" si="499"/>
        <v>0</v>
      </c>
      <c r="BJ1513">
        <f t="shared" si="500"/>
        <v>0</v>
      </c>
      <c r="BM1513" s="63">
        <v>3</v>
      </c>
      <c r="BN1513">
        <v>1</v>
      </c>
    </row>
    <row r="1514" spans="1:66" hidden="1" outlineLevel="1">
      <c r="A1514" t="s">
        <v>2912</v>
      </c>
      <c r="B1514" s="8" t="s">
        <v>2027</v>
      </c>
      <c r="C1514" s="1">
        <f t="shared" si="489"/>
        <v>1464</v>
      </c>
      <c r="D1514" s="5">
        <f>IF(N1514&gt;0, RANK(N1514,(N1514:P1514,Q1514:AE1514)),0)</f>
        <v>1</v>
      </c>
      <c r="E1514" s="5">
        <f>IF(O1514&gt;0,RANK(O1514,(N1514:P1514,Q1514:AE1514)),0)</f>
        <v>2</v>
      </c>
      <c r="F1514" s="5">
        <f t="shared" si="490"/>
        <v>0</v>
      </c>
      <c r="G1514" s="1">
        <f t="shared" si="491"/>
        <v>348</v>
      </c>
      <c r="H1514" s="2">
        <f t="shared" si="501"/>
        <v>0.23770491803278687</v>
      </c>
      <c r="I1514" s="6"/>
      <c r="J1514" s="2">
        <f t="shared" si="492"/>
        <v>0.60860655737704916</v>
      </c>
      <c r="K1514" s="2">
        <f t="shared" si="493"/>
        <v>0.37090163934426229</v>
      </c>
      <c r="L1514" s="2">
        <f t="shared" si="494"/>
        <v>0</v>
      </c>
      <c r="M1514" s="2">
        <f t="shared" si="495"/>
        <v>2.0491803278688547E-2</v>
      </c>
      <c r="N1514" s="63">
        <v>891</v>
      </c>
      <c r="O1514" s="63">
        <v>543</v>
      </c>
      <c r="P1514" s="63"/>
      <c r="Q1514" s="63">
        <v>13</v>
      </c>
      <c r="R1514" s="63">
        <v>0</v>
      </c>
      <c r="S1514" s="63">
        <v>1</v>
      </c>
      <c r="T1514" s="63"/>
      <c r="U1514" s="63"/>
      <c r="V1514" s="63">
        <v>5</v>
      </c>
      <c r="W1514" s="63">
        <f t="shared" si="497"/>
        <v>8</v>
      </c>
      <c r="X1514" s="63">
        <v>3</v>
      </c>
      <c r="Y1514" s="63"/>
      <c r="Z1514" s="63">
        <v>0</v>
      </c>
      <c r="AA1514" s="63"/>
      <c r="AB1514" s="63"/>
      <c r="AN1514" t="str">
        <f t="shared" si="488"/>
        <v>Pittsford</v>
      </c>
      <c r="AO1514" t="s">
        <v>595</v>
      </c>
      <c r="AP1514">
        <v>1</v>
      </c>
      <c r="AR1514" s="111">
        <v>50</v>
      </c>
      <c r="AS1514" s="113">
        <v>21</v>
      </c>
      <c r="AT1514" s="113">
        <v>80</v>
      </c>
      <c r="AU1514" s="117">
        <v>55600</v>
      </c>
      <c r="AV1514" s="117">
        <f t="shared" si="502"/>
        <v>50021</v>
      </c>
      <c r="AW1514" s="8" t="s">
        <v>1480</v>
      </c>
      <c r="AX1514">
        <f t="shared" si="496"/>
        <v>5055600</v>
      </c>
      <c r="BC1514">
        <v>43.57</v>
      </c>
      <c r="BD1514">
        <v>0.08</v>
      </c>
      <c r="BE1514">
        <v>43.49</v>
      </c>
      <c r="BH1514" s="123">
        <f t="shared" si="498"/>
        <v>0.60799999999999998</v>
      </c>
      <c r="BI1514" s="123">
        <f t="shared" si="499"/>
        <v>0</v>
      </c>
      <c r="BJ1514">
        <f t="shared" si="500"/>
        <v>0</v>
      </c>
      <c r="BM1514" s="63">
        <v>9</v>
      </c>
      <c r="BN1514">
        <v>4</v>
      </c>
    </row>
    <row r="1515" spans="1:66" hidden="1" outlineLevel="1">
      <c r="A1515" t="s">
        <v>2141</v>
      </c>
      <c r="B1515" s="8" t="s">
        <v>2027</v>
      </c>
      <c r="C1515" s="1">
        <f t="shared" si="489"/>
        <v>663</v>
      </c>
      <c r="D1515" s="5">
        <f>IF(N1515&gt;0, RANK(N1515,(N1515:P1515,Q1515:AE1515)),0)</f>
        <v>1</v>
      </c>
      <c r="E1515" s="5">
        <f>IF(O1515&gt;0,RANK(O1515,(N1515:P1515,Q1515:AE1515)),0)</f>
        <v>2</v>
      </c>
      <c r="F1515" s="5">
        <f t="shared" si="490"/>
        <v>0</v>
      </c>
      <c r="G1515" s="1">
        <f t="shared" si="491"/>
        <v>391</v>
      </c>
      <c r="H1515" s="2">
        <f t="shared" si="501"/>
        <v>0.58974358974358976</v>
      </c>
      <c r="I1515" s="6"/>
      <c r="J1515" s="2">
        <f t="shared" si="492"/>
        <v>0.76772247360482659</v>
      </c>
      <c r="K1515" s="2">
        <f t="shared" si="493"/>
        <v>0.17797888386123681</v>
      </c>
      <c r="L1515" s="2">
        <f t="shared" si="494"/>
        <v>0</v>
      </c>
      <c r="M1515" s="2">
        <f t="shared" si="495"/>
        <v>5.4298642533936597E-2</v>
      </c>
      <c r="N1515" s="63">
        <v>509</v>
      </c>
      <c r="O1515" s="63">
        <v>118</v>
      </c>
      <c r="P1515" s="63"/>
      <c r="Q1515" s="63">
        <v>13</v>
      </c>
      <c r="R1515" s="63">
        <v>11</v>
      </c>
      <c r="S1515" s="63">
        <v>0</v>
      </c>
      <c r="T1515" s="63"/>
      <c r="U1515" s="63"/>
      <c r="V1515" s="63">
        <v>4</v>
      </c>
      <c r="W1515" s="63">
        <f t="shared" si="497"/>
        <v>4</v>
      </c>
      <c r="X1515" s="63">
        <v>4</v>
      </c>
      <c r="Y1515" s="63"/>
      <c r="Z1515" s="63">
        <v>0</v>
      </c>
      <c r="AA1515" s="63"/>
      <c r="AB1515" s="63"/>
      <c r="AN1515" t="str">
        <f t="shared" si="488"/>
        <v>Plainfield</v>
      </c>
      <c r="AO1515" t="s">
        <v>699</v>
      </c>
      <c r="AP1515">
        <v>1</v>
      </c>
      <c r="AR1515" s="111">
        <v>50</v>
      </c>
      <c r="AS1515" s="113">
        <v>23</v>
      </c>
      <c r="AT1515" s="113">
        <v>70</v>
      </c>
      <c r="AU1515" s="117">
        <v>55825</v>
      </c>
      <c r="AV1515" s="117">
        <f t="shared" si="502"/>
        <v>50023</v>
      </c>
      <c r="AW1515" s="8" t="s">
        <v>1480</v>
      </c>
      <c r="AX1515">
        <f t="shared" si="496"/>
        <v>5055825</v>
      </c>
      <c r="BC1515">
        <v>21.05</v>
      </c>
      <c r="BD1515">
        <v>0.04</v>
      </c>
      <c r="BE1515">
        <v>21.01</v>
      </c>
      <c r="BH1515" s="123">
        <f t="shared" si="498"/>
        <v>0.76700000000000002</v>
      </c>
      <c r="BI1515" s="123">
        <f t="shared" si="499"/>
        <v>0</v>
      </c>
      <c r="BJ1515">
        <f t="shared" si="500"/>
        <v>0</v>
      </c>
      <c r="BM1515" s="63">
        <v>15</v>
      </c>
      <c r="BN1515">
        <v>1</v>
      </c>
    </row>
    <row r="1516" spans="1:66" hidden="1" outlineLevel="1">
      <c r="A1516" t="s">
        <v>234</v>
      </c>
      <c r="B1516" s="8" t="s">
        <v>2027</v>
      </c>
      <c r="C1516" s="1">
        <f t="shared" si="489"/>
        <v>338</v>
      </c>
      <c r="D1516" s="5">
        <f>IF(N1516&gt;0, RANK(N1516,(N1516:P1516,Q1516:AE1516)),0)</f>
        <v>1</v>
      </c>
      <c r="E1516" s="5">
        <f>IF(O1516&gt;0,RANK(O1516,(N1516:P1516,Q1516:AE1516)),0)</f>
        <v>2</v>
      </c>
      <c r="F1516" s="5">
        <f t="shared" si="490"/>
        <v>0</v>
      </c>
      <c r="G1516" s="1">
        <f t="shared" si="491"/>
        <v>54</v>
      </c>
      <c r="H1516" s="2">
        <f t="shared" si="501"/>
        <v>0.15976331360946747</v>
      </c>
      <c r="I1516" s="6"/>
      <c r="J1516" s="2">
        <f t="shared" si="492"/>
        <v>0.56804733727810652</v>
      </c>
      <c r="K1516" s="2">
        <f t="shared" si="493"/>
        <v>0.40828402366863903</v>
      </c>
      <c r="L1516" s="2">
        <f t="shared" si="494"/>
        <v>0</v>
      </c>
      <c r="M1516" s="2">
        <f t="shared" si="495"/>
        <v>2.3668639053254448E-2</v>
      </c>
      <c r="N1516" s="63">
        <v>192</v>
      </c>
      <c r="O1516" s="63">
        <v>138</v>
      </c>
      <c r="P1516" s="63"/>
      <c r="Q1516" s="63">
        <v>7</v>
      </c>
      <c r="R1516" s="63">
        <v>0</v>
      </c>
      <c r="S1516" s="63">
        <v>0</v>
      </c>
      <c r="T1516" s="63"/>
      <c r="U1516" s="63"/>
      <c r="V1516" s="63">
        <v>0</v>
      </c>
      <c r="W1516" s="63">
        <f t="shared" si="497"/>
        <v>0</v>
      </c>
      <c r="X1516" s="63">
        <v>1</v>
      </c>
      <c r="Y1516" s="63"/>
      <c r="Z1516" s="63">
        <v>0</v>
      </c>
      <c r="AA1516" s="63"/>
      <c r="AB1516" s="63"/>
      <c r="AN1516" t="str">
        <f t="shared" si="488"/>
        <v>Plymouth</v>
      </c>
      <c r="AO1516" t="s">
        <v>2295</v>
      </c>
      <c r="AP1516">
        <v>1</v>
      </c>
      <c r="AR1516" s="111">
        <v>50</v>
      </c>
      <c r="AS1516" s="113">
        <v>27</v>
      </c>
      <c r="AT1516" s="113">
        <v>60</v>
      </c>
      <c r="AU1516" s="117">
        <v>56050</v>
      </c>
      <c r="AV1516" s="117">
        <f t="shared" si="502"/>
        <v>50027</v>
      </c>
      <c r="AW1516" s="8" t="s">
        <v>1480</v>
      </c>
      <c r="AX1516">
        <f t="shared" si="496"/>
        <v>5056050</v>
      </c>
      <c r="BC1516">
        <v>48.67</v>
      </c>
      <c r="BD1516">
        <v>0.49</v>
      </c>
      <c r="BE1516">
        <v>48.18</v>
      </c>
      <c r="BH1516" s="123">
        <f t="shared" si="498"/>
        <v>0.56799999999999995</v>
      </c>
      <c r="BI1516" s="123">
        <f t="shared" si="499"/>
        <v>0</v>
      </c>
      <c r="BJ1516">
        <f t="shared" si="500"/>
        <v>0</v>
      </c>
      <c r="BM1516" s="63">
        <v>0</v>
      </c>
      <c r="BN1516">
        <v>0</v>
      </c>
    </row>
    <row r="1517" spans="1:66" hidden="1" outlineLevel="1">
      <c r="A1517" t="s">
        <v>1436</v>
      </c>
      <c r="B1517" s="8" t="s">
        <v>2027</v>
      </c>
      <c r="C1517" s="1">
        <f t="shared" si="489"/>
        <v>602</v>
      </c>
      <c r="D1517" s="5">
        <f>IF(N1517&gt;0, RANK(N1517,(N1517:P1517,Q1517:AE1517)),0)</f>
        <v>1</v>
      </c>
      <c r="E1517" s="5">
        <f>IF(O1517&gt;0,RANK(O1517,(N1517:P1517,Q1517:AE1517)),0)</f>
        <v>2</v>
      </c>
      <c r="F1517" s="5">
        <f t="shared" si="490"/>
        <v>0</v>
      </c>
      <c r="G1517" s="1">
        <f t="shared" si="491"/>
        <v>270</v>
      </c>
      <c r="H1517" s="2">
        <f t="shared" si="501"/>
        <v>0.44850498338870431</v>
      </c>
      <c r="I1517" s="6"/>
      <c r="J1517" s="2">
        <f t="shared" si="492"/>
        <v>0.71594684385382057</v>
      </c>
      <c r="K1517" s="2">
        <f t="shared" si="493"/>
        <v>0.26744186046511625</v>
      </c>
      <c r="L1517" s="2">
        <f t="shared" si="494"/>
        <v>0</v>
      </c>
      <c r="M1517" s="2">
        <f t="shared" si="495"/>
        <v>1.6611295681063176E-2</v>
      </c>
      <c r="N1517" s="63">
        <v>431</v>
      </c>
      <c r="O1517" s="63">
        <v>161</v>
      </c>
      <c r="P1517" s="63"/>
      <c r="Q1517" s="63">
        <v>6</v>
      </c>
      <c r="R1517" s="63">
        <v>3</v>
      </c>
      <c r="S1517" s="63">
        <v>0</v>
      </c>
      <c r="T1517" s="63"/>
      <c r="U1517" s="63"/>
      <c r="V1517" s="63">
        <v>0</v>
      </c>
      <c r="W1517" s="63">
        <f t="shared" si="497"/>
        <v>1</v>
      </c>
      <c r="X1517" s="63">
        <v>0</v>
      </c>
      <c r="Y1517" s="63"/>
      <c r="Z1517" s="63">
        <v>0</v>
      </c>
      <c r="AA1517" s="63"/>
      <c r="AB1517" s="63"/>
      <c r="AN1517" t="str">
        <f t="shared" si="488"/>
        <v>Pomfret</v>
      </c>
      <c r="AO1517" t="s">
        <v>2295</v>
      </c>
      <c r="AP1517">
        <v>1</v>
      </c>
      <c r="AR1517" s="111">
        <v>50</v>
      </c>
      <c r="AS1517" s="113">
        <v>27</v>
      </c>
      <c r="AT1517" s="113">
        <v>65</v>
      </c>
      <c r="AU1517" s="117">
        <v>56350</v>
      </c>
      <c r="AV1517" s="117">
        <f t="shared" si="502"/>
        <v>50027</v>
      </c>
      <c r="AW1517" s="8" t="s">
        <v>1480</v>
      </c>
      <c r="AX1517">
        <f t="shared" si="496"/>
        <v>5056350</v>
      </c>
      <c r="BC1517">
        <v>39.46</v>
      </c>
      <c r="BD1517">
        <v>0.06</v>
      </c>
      <c r="BE1517">
        <v>39.4</v>
      </c>
      <c r="BH1517" s="123">
        <f t="shared" si="498"/>
        <v>0.71499999999999997</v>
      </c>
      <c r="BI1517" s="123">
        <f t="shared" si="499"/>
        <v>0</v>
      </c>
      <c r="BJ1517">
        <f t="shared" si="500"/>
        <v>0</v>
      </c>
      <c r="BM1517" s="63">
        <v>4</v>
      </c>
      <c r="BN1517">
        <v>1</v>
      </c>
    </row>
    <row r="1518" spans="1:66" hidden="1" outlineLevel="1">
      <c r="A1518" t="s">
        <v>1216</v>
      </c>
      <c r="B1518" s="8" t="s">
        <v>2027</v>
      </c>
      <c r="C1518" s="1">
        <f t="shared" si="489"/>
        <v>1366</v>
      </c>
      <c r="D1518" s="5">
        <f>IF(N1518&gt;0, RANK(N1518,(N1518:P1518,Q1518:AE1518)),0)</f>
        <v>1</v>
      </c>
      <c r="E1518" s="5">
        <f>IF(O1518&gt;0,RANK(O1518,(N1518:P1518,Q1518:AE1518)),0)</f>
        <v>2</v>
      </c>
      <c r="F1518" s="5">
        <f t="shared" si="490"/>
        <v>0</v>
      </c>
      <c r="G1518" s="1">
        <f t="shared" si="491"/>
        <v>389</v>
      </c>
      <c r="H1518" s="2">
        <f t="shared" si="501"/>
        <v>0.2847730600292826</v>
      </c>
      <c r="I1518" s="6"/>
      <c r="J1518" s="2">
        <f t="shared" si="492"/>
        <v>0.62737920937042457</v>
      </c>
      <c r="K1518" s="2">
        <f t="shared" si="493"/>
        <v>0.34260614934114203</v>
      </c>
      <c r="L1518" s="2">
        <f t="shared" si="494"/>
        <v>0</v>
      </c>
      <c r="M1518" s="2">
        <f t="shared" si="495"/>
        <v>3.0014641288433397E-2</v>
      </c>
      <c r="N1518" s="63">
        <v>857</v>
      </c>
      <c r="O1518" s="63">
        <v>468</v>
      </c>
      <c r="P1518" s="63"/>
      <c r="Q1518" s="63">
        <v>18</v>
      </c>
      <c r="R1518" s="63">
        <v>3</v>
      </c>
      <c r="S1518" s="63">
        <v>0</v>
      </c>
      <c r="T1518" s="63"/>
      <c r="U1518" s="63"/>
      <c r="V1518" s="63">
        <v>2</v>
      </c>
      <c r="W1518" s="63">
        <f t="shared" si="497"/>
        <v>8</v>
      </c>
      <c r="X1518" s="63">
        <v>10</v>
      </c>
      <c r="Y1518" s="63"/>
      <c r="Z1518" s="63">
        <v>0</v>
      </c>
      <c r="AA1518" s="63"/>
      <c r="AB1518" s="63"/>
      <c r="AN1518" t="str">
        <f t="shared" si="488"/>
        <v>Poultney</v>
      </c>
      <c r="AO1518" t="s">
        <v>595</v>
      </c>
      <c r="AP1518">
        <v>1</v>
      </c>
      <c r="AR1518" s="111">
        <v>50</v>
      </c>
      <c r="AS1518" s="113">
        <v>21</v>
      </c>
      <c r="AT1518" s="113">
        <v>85</v>
      </c>
      <c r="AU1518" s="117">
        <v>56875</v>
      </c>
      <c r="AV1518" s="117">
        <f t="shared" si="502"/>
        <v>50021</v>
      </c>
      <c r="AW1518" s="8" t="s">
        <v>1480</v>
      </c>
      <c r="AX1518">
        <f t="shared" si="496"/>
        <v>5056875</v>
      </c>
      <c r="BC1518">
        <v>44.8</v>
      </c>
      <c r="BD1518">
        <v>0.87</v>
      </c>
      <c r="BE1518">
        <v>43.92</v>
      </c>
      <c r="BH1518" s="123">
        <f t="shared" si="498"/>
        <v>0.627</v>
      </c>
      <c r="BI1518" s="123">
        <f t="shared" si="499"/>
        <v>0</v>
      </c>
      <c r="BJ1518">
        <f t="shared" si="500"/>
        <v>0</v>
      </c>
      <c r="BM1518" s="63">
        <v>11</v>
      </c>
      <c r="BN1518">
        <v>4</v>
      </c>
    </row>
    <row r="1519" spans="1:66" hidden="1" outlineLevel="1">
      <c r="A1519" t="s">
        <v>2236</v>
      </c>
      <c r="B1519" s="8" t="s">
        <v>2027</v>
      </c>
      <c r="C1519" s="1">
        <f t="shared" si="489"/>
        <v>1588</v>
      </c>
      <c r="D1519" s="5">
        <f>IF(N1519&gt;0, RANK(N1519,(N1519:P1519,Q1519:AE1519)),0)</f>
        <v>1</v>
      </c>
      <c r="E1519" s="5">
        <f>IF(O1519&gt;0,RANK(O1519,(N1519:P1519,Q1519:AE1519)),0)</f>
        <v>2</v>
      </c>
      <c r="F1519" s="5">
        <f t="shared" si="490"/>
        <v>0</v>
      </c>
      <c r="G1519" s="1">
        <f t="shared" si="491"/>
        <v>540</v>
      </c>
      <c r="H1519" s="2">
        <f t="shared" si="501"/>
        <v>0.34005037783375314</v>
      </c>
      <c r="I1519" s="6"/>
      <c r="J1519" s="2">
        <f t="shared" si="492"/>
        <v>0.65931989924433254</v>
      </c>
      <c r="K1519" s="2">
        <f t="shared" si="493"/>
        <v>0.31926952141057935</v>
      </c>
      <c r="L1519" s="2">
        <f t="shared" si="494"/>
        <v>0</v>
      </c>
      <c r="M1519" s="2">
        <f t="shared" si="495"/>
        <v>2.141057934508811E-2</v>
      </c>
      <c r="N1519" s="63">
        <v>1047</v>
      </c>
      <c r="O1519" s="63">
        <v>507</v>
      </c>
      <c r="P1519" s="63"/>
      <c r="Q1519" s="63">
        <v>15</v>
      </c>
      <c r="R1519" s="63">
        <v>1</v>
      </c>
      <c r="S1519" s="63">
        <v>0</v>
      </c>
      <c r="T1519" s="63"/>
      <c r="U1519" s="63"/>
      <c r="V1519" s="63">
        <v>2</v>
      </c>
      <c r="W1519" s="63">
        <f t="shared" si="497"/>
        <v>5</v>
      </c>
      <c r="X1519" s="63">
        <v>11</v>
      </c>
      <c r="Y1519" s="63"/>
      <c r="Z1519" s="63">
        <v>0</v>
      </c>
      <c r="AA1519" s="63"/>
      <c r="AB1519" s="63"/>
      <c r="AN1519" t="str">
        <f t="shared" si="488"/>
        <v>Pownal</v>
      </c>
      <c r="AO1519" t="s">
        <v>959</v>
      </c>
      <c r="AP1519">
        <v>1</v>
      </c>
      <c r="AR1519" s="111">
        <v>50</v>
      </c>
      <c r="AS1519" s="113">
        <v>3</v>
      </c>
      <c r="AT1519" s="113">
        <v>35</v>
      </c>
      <c r="AU1519" s="117">
        <v>57025</v>
      </c>
      <c r="AV1519" s="117">
        <f t="shared" si="502"/>
        <v>50003</v>
      </c>
      <c r="AW1519" s="8" t="s">
        <v>1480</v>
      </c>
      <c r="AX1519">
        <f t="shared" si="496"/>
        <v>5057025</v>
      </c>
      <c r="BC1519">
        <v>46.73</v>
      </c>
      <c r="BD1519">
        <v>0.08</v>
      </c>
      <c r="BE1519">
        <v>46.65</v>
      </c>
      <c r="BH1519" s="123">
        <f t="shared" si="498"/>
        <v>0.65900000000000003</v>
      </c>
      <c r="BI1519" s="123">
        <f t="shared" si="499"/>
        <v>0</v>
      </c>
      <c r="BJ1519">
        <f t="shared" si="500"/>
        <v>0</v>
      </c>
      <c r="BM1519" s="63">
        <v>6</v>
      </c>
      <c r="BN1519">
        <v>2</v>
      </c>
    </row>
    <row r="1520" spans="1:66" hidden="1" outlineLevel="1">
      <c r="A1520" t="s">
        <v>2155</v>
      </c>
      <c r="B1520" s="8" t="s">
        <v>2027</v>
      </c>
      <c r="C1520" s="1">
        <f t="shared" si="489"/>
        <v>802</v>
      </c>
      <c r="D1520" s="5">
        <f>IF(N1520&gt;0, RANK(N1520,(N1520:P1520,Q1520:AE1520)),0)</f>
        <v>1</v>
      </c>
      <c r="E1520" s="5">
        <f>IF(O1520&gt;0,RANK(O1520,(N1520:P1520,Q1520:AE1520)),0)</f>
        <v>2</v>
      </c>
      <c r="F1520" s="5">
        <f t="shared" si="490"/>
        <v>0</v>
      </c>
      <c r="G1520" s="1">
        <f t="shared" si="491"/>
        <v>204</v>
      </c>
      <c r="H1520" s="2">
        <f t="shared" si="501"/>
        <v>0.25436408977556108</v>
      </c>
      <c r="I1520" s="6"/>
      <c r="J1520" s="2">
        <f t="shared" si="492"/>
        <v>0.62094763092269323</v>
      </c>
      <c r="K1520" s="2">
        <f t="shared" si="493"/>
        <v>0.36658354114713215</v>
      </c>
      <c r="L1520" s="2">
        <f t="shared" si="494"/>
        <v>0</v>
      </c>
      <c r="M1520" s="2">
        <f t="shared" si="495"/>
        <v>1.246882793017462E-2</v>
      </c>
      <c r="N1520" s="63">
        <v>498</v>
      </c>
      <c r="O1520" s="63">
        <v>294</v>
      </c>
      <c r="P1520" s="63"/>
      <c r="Q1520" s="63">
        <v>4</v>
      </c>
      <c r="R1520" s="63">
        <v>1</v>
      </c>
      <c r="S1520" s="63">
        <v>0</v>
      </c>
      <c r="T1520" s="63"/>
      <c r="U1520" s="63"/>
      <c r="V1520" s="63">
        <v>0</v>
      </c>
      <c r="W1520" s="63">
        <f t="shared" si="497"/>
        <v>3</v>
      </c>
      <c r="X1520" s="63">
        <v>2</v>
      </c>
      <c r="Y1520" s="63"/>
      <c r="Z1520" s="63">
        <v>0</v>
      </c>
      <c r="AA1520" s="63"/>
      <c r="AB1520" s="63"/>
      <c r="AN1520" t="str">
        <f t="shared" si="488"/>
        <v>Proctor</v>
      </c>
      <c r="AO1520" t="s">
        <v>595</v>
      </c>
      <c r="AP1520">
        <v>1</v>
      </c>
      <c r="AR1520" s="111">
        <v>50</v>
      </c>
      <c r="AS1520" s="113">
        <v>21</v>
      </c>
      <c r="AT1520" s="113">
        <v>90</v>
      </c>
      <c r="AU1520" s="117">
        <v>57250</v>
      </c>
      <c r="AV1520" s="117">
        <f t="shared" si="502"/>
        <v>50021</v>
      </c>
      <c r="AW1520" s="8" t="s">
        <v>1480</v>
      </c>
      <c r="AX1520">
        <f t="shared" si="496"/>
        <v>5057250</v>
      </c>
      <c r="BC1520">
        <v>7.6</v>
      </c>
      <c r="BD1520">
        <v>0.03</v>
      </c>
      <c r="BE1520">
        <v>7.56</v>
      </c>
      <c r="BH1520" s="123">
        <f t="shared" si="498"/>
        <v>0.62</v>
      </c>
      <c r="BI1520" s="123">
        <f t="shared" si="499"/>
        <v>0</v>
      </c>
      <c r="BJ1520">
        <f t="shared" si="500"/>
        <v>0</v>
      </c>
      <c r="BM1520" s="63">
        <v>4</v>
      </c>
      <c r="BN1520">
        <v>2</v>
      </c>
    </row>
    <row r="1521" spans="1:66" hidden="1" outlineLevel="1">
      <c r="A1521" t="s">
        <v>658</v>
      </c>
      <c r="B1521" s="8" t="s">
        <v>2027</v>
      </c>
      <c r="C1521" s="1">
        <f t="shared" si="489"/>
        <v>1284</v>
      </c>
      <c r="D1521" s="5">
        <f>IF(N1521&gt;0, RANK(N1521,(N1521:P1521,Q1521:AE1521)),0)</f>
        <v>1</v>
      </c>
      <c r="E1521" s="5">
        <f>IF(O1521&gt;0,RANK(O1521,(N1521:P1521,Q1521:AE1521)),0)</f>
        <v>2</v>
      </c>
      <c r="F1521" s="5">
        <f t="shared" si="490"/>
        <v>0</v>
      </c>
      <c r="G1521" s="1">
        <f t="shared" si="491"/>
        <v>876</v>
      </c>
      <c r="H1521" s="2">
        <f t="shared" si="501"/>
        <v>0.68224299065420557</v>
      </c>
      <c r="I1521" s="6"/>
      <c r="J1521" s="2">
        <f t="shared" si="492"/>
        <v>0.82866043613707163</v>
      </c>
      <c r="K1521" s="2">
        <f t="shared" si="493"/>
        <v>0.14641744548286603</v>
      </c>
      <c r="L1521" s="2">
        <f t="shared" si="494"/>
        <v>0</v>
      </c>
      <c r="M1521" s="2">
        <f t="shared" si="495"/>
        <v>2.4922118380062336E-2</v>
      </c>
      <c r="N1521" s="63">
        <v>1064</v>
      </c>
      <c r="O1521" s="63">
        <v>188</v>
      </c>
      <c r="P1521" s="63"/>
      <c r="Q1521" s="63">
        <v>16</v>
      </c>
      <c r="R1521" s="63">
        <v>3</v>
      </c>
      <c r="S1521" s="63">
        <v>0</v>
      </c>
      <c r="T1521" s="63"/>
      <c r="U1521" s="63"/>
      <c r="V1521" s="63">
        <v>5</v>
      </c>
      <c r="W1521" s="63">
        <f t="shared" si="497"/>
        <v>1</v>
      </c>
      <c r="X1521" s="63">
        <v>7</v>
      </c>
      <c r="Y1521" s="63"/>
      <c r="Z1521" s="63">
        <v>0</v>
      </c>
      <c r="AA1521" s="63"/>
      <c r="AB1521" s="63"/>
      <c r="AN1521" t="str">
        <f t="shared" si="488"/>
        <v>Putney</v>
      </c>
      <c r="AO1521" t="s">
        <v>2140</v>
      </c>
      <c r="AP1521">
        <v>1</v>
      </c>
      <c r="AR1521" s="111">
        <v>50</v>
      </c>
      <c r="AS1521" s="113">
        <v>25</v>
      </c>
      <c r="AT1521" s="113">
        <v>65</v>
      </c>
      <c r="AU1521" s="117">
        <v>57700</v>
      </c>
      <c r="AV1521" s="117">
        <f t="shared" si="502"/>
        <v>50025</v>
      </c>
      <c r="AW1521" s="8" t="s">
        <v>1480</v>
      </c>
      <c r="AX1521">
        <f t="shared" si="496"/>
        <v>5057700</v>
      </c>
      <c r="BC1521">
        <v>26.81</v>
      </c>
      <c r="BD1521">
        <v>0.01</v>
      </c>
      <c r="BE1521">
        <v>26.8</v>
      </c>
      <c r="BH1521" s="123">
        <f t="shared" si="498"/>
        <v>0.82799999999999996</v>
      </c>
      <c r="BI1521" s="123">
        <f t="shared" si="499"/>
        <v>0</v>
      </c>
      <c r="BJ1521">
        <f t="shared" si="500"/>
        <v>0</v>
      </c>
      <c r="BM1521" s="63">
        <v>4</v>
      </c>
      <c r="BN1521">
        <v>1</v>
      </c>
    </row>
    <row r="1522" spans="1:66" hidden="1" outlineLevel="1">
      <c r="A1522" t="s">
        <v>1468</v>
      </c>
      <c r="B1522" s="8" t="s">
        <v>2027</v>
      </c>
      <c r="C1522" s="1">
        <f t="shared" si="489"/>
        <v>2132</v>
      </c>
      <c r="D1522" s="5">
        <f>IF(N1522&gt;0, RANK(N1522,(N1522:P1522,Q1522:AE1522)),0)</f>
        <v>1</v>
      </c>
      <c r="E1522" s="5">
        <f>IF(O1522&gt;0,RANK(O1522,(N1522:P1522,Q1522:AE1522)),0)</f>
        <v>2</v>
      </c>
      <c r="F1522" s="5">
        <f t="shared" si="490"/>
        <v>0</v>
      </c>
      <c r="G1522" s="1">
        <f t="shared" si="491"/>
        <v>746</v>
      </c>
      <c r="H1522" s="2">
        <f t="shared" si="501"/>
        <v>0.34990619136960599</v>
      </c>
      <c r="I1522" s="6"/>
      <c r="J1522" s="2">
        <f t="shared" si="492"/>
        <v>0.66088180112570361</v>
      </c>
      <c r="K1522" s="2">
        <f t="shared" si="493"/>
        <v>0.31097560975609756</v>
      </c>
      <c r="L1522" s="2">
        <f t="shared" si="494"/>
        <v>0</v>
      </c>
      <c r="M1522" s="2">
        <f t="shared" si="495"/>
        <v>2.8142589118198835E-2</v>
      </c>
      <c r="N1522" s="63">
        <v>1409</v>
      </c>
      <c r="O1522" s="63">
        <v>663</v>
      </c>
      <c r="P1522" s="63"/>
      <c r="Q1522" s="63">
        <v>29</v>
      </c>
      <c r="R1522" s="63">
        <v>3</v>
      </c>
      <c r="S1522" s="63">
        <v>0</v>
      </c>
      <c r="T1522" s="63"/>
      <c r="U1522" s="63"/>
      <c r="V1522" s="63">
        <v>10</v>
      </c>
      <c r="W1522" s="63">
        <f t="shared" si="497"/>
        <v>9</v>
      </c>
      <c r="X1522" s="63">
        <v>9</v>
      </c>
      <c r="Y1522" s="63"/>
      <c r="Z1522" s="63">
        <v>0</v>
      </c>
      <c r="AA1522" s="63"/>
      <c r="AB1522" s="63"/>
      <c r="AN1522" t="str">
        <f t="shared" si="488"/>
        <v>Randolph</v>
      </c>
      <c r="AO1522" t="s">
        <v>2024</v>
      </c>
      <c r="AP1522">
        <v>1</v>
      </c>
      <c r="AR1522" s="111">
        <v>50</v>
      </c>
      <c r="AS1522" s="113">
        <v>17</v>
      </c>
      <c r="AT1522" s="113">
        <v>45</v>
      </c>
      <c r="AU1522" s="117">
        <v>58075</v>
      </c>
      <c r="AV1522" s="117">
        <f t="shared" si="502"/>
        <v>50017</v>
      </c>
      <c r="AW1522" s="8" t="s">
        <v>1480</v>
      </c>
      <c r="AX1522">
        <f t="shared" si="496"/>
        <v>5058075</v>
      </c>
      <c r="BC1522">
        <v>47.9</v>
      </c>
      <c r="BD1522">
        <v>0.04</v>
      </c>
      <c r="BE1522">
        <v>47.86</v>
      </c>
      <c r="BH1522" s="123">
        <f t="shared" si="498"/>
        <v>0.66</v>
      </c>
      <c r="BI1522" s="123">
        <f t="shared" si="499"/>
        <v>0</v>
      </c>
      <c r="BJ1522">
        <f t="shared" si="500"/>
        <v>0</v>
      </c>
      <c r="BM1522" s="63">
        <v>12</v>
      </c>
      <c r="BN1522">
        <v>3</v>
      </c>
    </row>
    <row r="1523" spans="1:66" hidden="1" outlineLevel="1">
      <c r="A1523" t="s">
        <v>1173</v>
      </c>
      <c r="B1523" s="8" t="s">
        <v>2027</v>
      </c>
      <c r="C1523" s="1">
        <f t="shared" si="489"/>
        <v>376</v>
      </c>
      <c r="D1523" s="5">
        <f>IF(N1523&gt;0, RANK(N1523,(N1523:P1523,Q1523:AE1523)),0)</f>
        <v>1</v>
      </c>
      <c r="E1523" s="5">
        <f>IF(O1523&gt;0,RANK(O1523,(N1523:P1523,Q1523:AE1523)),0)</f>
        <v>2</v>
      </c>
      <c r="F1523" s="5">
        <f t="shared" si="490"/>
        <v>0</v>
      </c>
      <c r="G1523" s="1">
        <f t="shared" si="491"/>
        <v>157</v>
      </c>
      <c r="H1523" s="2">
        <f t="shared" si="501"/>
        <v>0.41755319148936171</v>
      </c>
      <c r="I1523" s="6"/>
      <c r="J1523" s="2">
        <f t="shared" si="492"/>
        <v>0.68882978723404253</v>
      </c>
      <c r="K1523" s="2">
        <f t="shared" si="493"/>
        <v>0.27127659574468083</v>
      </c>
      <c r="L1523" s="2">
        <f t="shared" si="494"/>
        <v>0</v>
      </c>
      <c r="M1523" s="2">
        <f t="shared" si="495"/>
        <v>3.9893617021276639E-2</v>
      </c>
      <c r="N1523" s="63">
        <v>259</v>
      </c>
      <c r="O1523" s="63">
        <v>102</v>
      </c>
      <c r="P1523" s="63"/>
      <c r="Q1523" s="63">
        <v>8</v>
      </c>
      <c r="R1523" s="63">
        <v>2</v>
      </c>
      <c r="S1523" s="63">
        <v>0</v>
      </c>
      <c r="T1523" s="63"/>
      <c r="U1523" s="63"/>
      <c r="V1523" s="63">
        <v>1</v>
      </c>
      <c r="W1523" s="63">
        <f t="shared" si="497"/>
        <v>1</v>
      </c>
      <c r="X1523" s="63">
        <v>3</v>
      </c>
      <c r="Y1523" s="63"/>
      <c r="Z1523" s="63">
        <v>0</v>
      </c>
      <c r="AA1523" s="63"/>
      <c r="AB1523" s="63"/>
      <c r="AN1523" t="str">
        <f t="shared" si="488"/>
        <v>Reading</v>
      </c>
      <c r="AO1523" t="s">
        <v>2295</v>
      </c>
      <c r="AP1523">
        <v>1</v>
      </c>
      <c r="AR1523" s="111">
        <v>50</v>
      </c>
      <c r="AS1523" s="113">
        <v>27</v>
      </c>
      <c r="AT1523" s="113">
        <v>70</v>
      </c>
      <c r="AU1523" s="117">
        <v>58375</v>
      </c>
      <c r="AV1523" s="117">
        <f t="shared" si="502"/>
        <v>50027</v>
      </c>
      <c r="AW1523" s="8" t="s">
        <v>1480</v>
      </c>
      <c r="AX1523">
        <f t="shared" si="496"/>
        <v>5058375</v>
      </c>
      <c r="BC1523">
        <v>41.66</v>
      </c>
      <c r="BD1523">
        <v>0.17</v>
      </c>
      <c r="BE1523">
        <v>41.5</v>
      </c>
      <c r="BH1523" s="123">
        <f t="shared" si="498"/>
        <v>0.68799999999999994</v>
      </c>
      <c r="BI1523" s="123">
        <f t="shared" si="499"/>
        <v>0</v>
      </c>
      <c r="BJ1523">
        <f t="shared" si="500"/>
        <v>0</v>
      </c>
      <c r="BM1523" s="63">
        <v>3</v>
      </c>
      <c r="BN1523">
        <v>0</v>
      </c>
    </row>
    <row r="1524" spans="1:66" hidden="1" outlineLevel="1">
      <c r="A1524" t="s">
        <v>690</v>
      </c>
      <c r="B1524" s="8" t="s">
        <v>2027</v>
      </c>
      <c r="C1524" s="1">
        <f t="shared" si="489"/>
        <v>359</v>
      </c>
      <c r="D1524" s="5">
        <f>IF(N1524&gt;0, RANK(N1524,(N1524:P1524,Q1524:AE1524)),0)</f>
        <v>1</v>
      </c>
      <c r="E1524" s="5">
        <f>IF(O1524&gt;0,RANK(O1524,(N1524:P1524,Q1524:AE1524)),0)</f>
        <v>2</v>
      </c>
      <c r="F1524" s="5">
        <f t="shared" si="490"/>
        <v>0</v>
      </c>
      <c r="G1524" s="1">
        <f t="shared" si="491"/>
        <v>101</v>
      </c>
      <c r="H1524" s="2">
        <f t="shared" si="501"/>
        <v>0.28133704735376047</v>
      </c>
      <c r="I1524" s="6"/>
      <c r="J1524" s="2">
        <f t="shared" si="492"/>
        <v>0.62116991643454034</v>
      </c>
      <c r="K1524" s="2">
        <f t="shared" si="493"/>
        <v>0.33983286908077992</v>
      </c>
      <c r="L1524" s="2">
        <f t="shared" si="494"/>
        <v>0</v>
      </c>
      <c r="M1524" s="2">
        <f t="shared" si="495"/>
        <v>3.8997214484679743E-2</v>
      </c>
      <c r="N1524" s="63">
        <v>223</v>
      </c>
      <c r="O1524" s="63">
        <v>122</v>
      </c>
      <c r="P1524" s="63"/>
      <c r="Q1524" s="63">
        <v>8</v>
      </c>
      <c r="R1524" s="63">
        <v>2</v>
      </c>
      <c r="S1524" s="63">
        <v>0</v>
      </c>
      <c r="T1524" s="63"/>
      <c r="U1524" s="63"/>
      <c r="V1524" s="63">
        <v>1</v>
      </c>
      <c r="W1524" s="63">
        <f t="shared" si="497"/>
        <v>3</v>
      </c>
      <c r="X1524" s="63">
        <v>0</v>
      </c>
      <c r="Y1524" s="63"/>
      <c r="Z1524" s="63">
        <v>0</v>
      </c>
      <c r="AA1524" s="63"/>
      <c r="AB1524" s="63"/>
      <c r="AN1524" t="str">
        <f t="shared" si="488"/>
        <v>Readsboro</v>
      </c>
      <c r="AO1524" t="s">
        <v>959</v>
      </c>
      <c r="AP1524">
        <v>1</v>
      </c>
      <c r="AR1524" s="111">
        <v>50</v>
      </c>
      <c r="AS1524" s="113">
        <v>3</v>
      </c>
      <c r="AT1524" s="113">
        <v>40</v>
      </c>
      <c r="AU1524" s="117">
        <v>58600</v>
      </c>
      <c r="AV1524" s="117">
        <f t="shared" si="502"/>
        <v>50003</v>
      </c>
      <c r="AW1524" s="8" t="s">
        <v>1480</v>
      </c>
      <c r="AX1524">
        <f t="shared" si="496"/>
        <v>5058600</v>
      </c>
      <c r="BC1524">
        <v>36.47</v>
      </c>
      <c r="BD1524">
        <v>0.1</v>
      </c>
      <c r="BE1524">
        <v>36.369999999999997</v>
      </c>
      <c r="BH1524" s="123">
        <f t="shared" si="498"/>
        <v>0.621</v>
      </c>
      <c r="BI1524" s="123">
        <f t="shared" si="499"/>
        <v>0</v>
      </c>
      <c r="BJ1524">
        <f t="shared" si="500"/>
        <v>0</v>
      </c>
      <c r="BM1524" s="63">
        <v>5</v>
      </c>
      <c r="BN1524">
        <v>2</v>
      </c>
    </row>
    <row r="1525" spans="1:66" hidden="1" outlineLevel="1">
      <c r="A1525" t="s">
        <v>2709</v>
      </c>
      <c r="B1525" s="8" t="s">
        <v>2027</v>
      </c>
      <c r="C1525" s="1">
        <f t="shared" si="489"/>
        <v>767</v>
      </c>
      <c r="D1525" s="5">
        <f>IF(N1525&gt;0, RANK(N1525,(N1525:P1525,Q1525:AE1525)),0)</f>
        <v>1</v>
      </c>
      <c r="E1525" s="5">
        <f>IF(O1525&gt;0,RANK(O1525,(N1525:P1525,Q1525:AE1525)),0)</f>
        <v>2</v>
      </c>
      <c r="F1525" s="5">
        <f t="shared" si="490"/>
        <v>0</v>
      </c>
      <c r="G1525" s="1">
        <f t="shared" si="491"/>
        <v>240</v>
      </c>
      <c r="H1525" s="2">
        <f t="shared" si="501"/>
        <v>0.31290743155149936</v>
      </c>
      <c r="I1525" s="6"/>
      <c r="J1525" s="2">
        <f t="shared" si="492"/>
        <v>0.64797913950456321</v>
      </c>
      <c r="K1525" s="2">
        <f t="shared" si="493"/>
        <v>0.3350717079530639</v>
      </c>
      <c r="L1525" s="2">
        <f t="shared" si="494"/>
        <v>0</v>
      </c>
      <c r="M1525" s="2">
        <f t="shared" si="495"/>
        <v>1.6949152542372892E-2</v>
      </c>
      <c r="N1525" s="63">
        <v>497</v>
      </c>
      <c r="O1525" s="63">
        <v>257</v>
      </c>
      <c r="P1525" s="63"/>
      <c r="Q1525" s="63">
        <v>8</v>
      </c>
      <c r="R1525" s="63">
        <v>0</v>
      </c>
      <c r="S1525" s="63">
        <v>0</v>
      </c>
      <c r="T1525" s="63"/>
      <c r="U1525" s="63"/>
      <c r="V1525" s="63">
        <v>1</v>
      </c>
      <c r="W1525" s="63">
        <f t="shared" si="497"/>
        <v>4</v>
      </c>
      <c r="X1525" s="63">
        <v>0</v>
      </c>
      <c r="Y1525" s="63"/>
      <c r="Z1525" s="63">
        <v>0</v>
      </c>
      <c r="AA1525" s="63"/>
      <c r="AB1525" s="63"/>
      <c r="AN1525" t="str">
        <f t="shared" si="488"/>
        <v>Richford</v>
      </c>
      <c r="AO1525" t="s">
        <v>1146</v>
      </c>
      <c r="AP1525">
        <v>1</v>
      </c>
      <c r="AR1525" s="111">
        <v>50</v>
      </c>
      <c r="AS1525" s="113">
        <v>11</v>
      </c>
      <c r="AT1525" s="113">
        <v>60</v>
      </c>
      <c r="AU1525" s="117">
        <v>59125</v>
      </c>
      <c r="AV1525" s="117">
        <f t="shared" si="502"/>
        <v>50011</v>
      </c>
      <c r="AW1525" s="8" t="s">
        <v>1480</v>
      </c>
      <c r="AX1525">
        <f t="shared" si="496"/>
        <v>5059125</v>
      </c>
      <c r="BC1525">
        <v>43.28</v>
      </c>
      <c r="BD1525">
        <v>0.02</v>
      </c>
      <c r="BE1525">
        <v>43.25</v>
      </c>
      <c r="BH1525" s="123">
        <f t="shared" si="498"/>
        <v>0.64700000000000002</v>
      </c>
      <c r="BI1525" s="123">
        <f t="shared" si="499"/>
        <v>0</v>
      </c>
      <c r="BJ1525">
        <f t="shared" si="500"/>
        <v>0</v>
      </c>
      <c r="BM1525" s="63">
        <v>4</v>
      </c>
      <c r="BN1525">
        <v>3</v>
      </c>
    </row>
    <row r="1526" spans="1:66" hidden="1" outlineLevel="1">
      <c r="A1526" t="s">
        <v>1891</v>
      </c>
      <c r="B1526" s="8" t="s">
        <v>2027</v>
      </c>
      <c r="C1526" s="1">
        <f t="shared" si="489"/>
        <v>2419</v>
      </c>
      <c r="D1526" s="5">
        <f>IF(N1526&gt;0, RANK(N1526,(N1526:P1526,Q1526:AE1526)),0)</f>
        <v>1</v>
      </c>
      <c r="E1526" s="5">
        <f>IF(O1526&gt;0,RANK(O1526,(N1526:P1526,Q1526:AE1526)),0)</f>
        <v>2</v>
      </c>
      <c r="F1526" s="5">
        <f t="shared" si="490"/>
        <v>0</v>
      </c>
      <c r="G1526" s="1">
        <f t="shared" si="491"/>
        <v>1072</v>
      </c>
      <c r="H1526" s="2">
        <f t="shared" si="501"/>
        <v>0.44315832988838361</v>
      </c>
      <c r="I1526" s="6"/>
      <c r="J1526" s="2">
        <f t="shared" si="492"/>
        <v>0.71186440677966101</v>
      </c>
      <c r="K1526" s="2">
        <f t="shared" si="493"/>
        <v>0.2687060768912774</v>
      </c>
      <c r="L1526" s="2">
        <f t="shared" si="494"/>
        <v>0</v>
      </c>
      <c r="M1526" s="2">
        <f t="shared" si="495"/>
        <v>1.9429516329061591E-2</v>
      </c>
      <c r="N1526" s="63">
        <v>1722</v>
      </c>
      <c r="O1526" s="63">
        <v>650</v>
      </c>
      <c r="P1526" s="63"/>
      <c r="Q1526" s="63">
        <v>25</v>
      </c>
      <c r="R1526" s="63">
        <v>4</v>
      </c>
      <c r="S1526" s="63">
        <v>0</v>
      </c>
      <c r="T1526" s="63"/>
      <c r="U1526" s="63"/>
      <c r="V1526" s="63">
        <v>4</v>
      </c>
      <c r="W1526" s="63">
        <f t="shared" si="497"/>
        <v>6</v>
      </c>
      <c r="X1526" s="63">
        <v>8</v>
      </c>
      <c r="Y1526" s="63"/>
      <c r="Z1526" s="63">
        <v>0</v>
      </c>
      <c r="AA1526" s="63"/>
      <c r="AB1526" s="63"/>
      <c r="AN1526" t="str">
        <f t="shared" si="488"/>
        <v>Richmond</v>
      </c>
      <c r="AO1526" t="s">
        <v>3206</v>
      </c>
      <c r="AP1526">
        <v>1</v>
      </c>
      <c r="AR1526" s="111">
        <v>50</v>
      </c>
      <c r="AS1526" s="113">
        <v>7</v>
      </c>
      <c r="AT1526" s="113">
        <v>55</v>
      </c>
      <c r="AU1526" s="117">
        <v>59275</v>
      </c>
      <c r="AV1526" s="117">
        <f t="shared" si="502"/>
        <v>50007</v>
      </c>
      <c r="AW1526" s="8" t="s">
        <v>1480</v>
      </c>
      <c r="AX1526">
        <f t="shared" si="496"/>
        <v>5059275</v>
      </c>
      <c r="BC1526">
        <v>32.33</v>
      </c>
      <c r="BD1526">
        <v>0.49</v>
      </c>
      <c r="BE1526">
        <v>31.84</v>
      </c>
      <c r="BH1526" s="123">
        <f t="shared" si="498"/>
        <v>0.71099999999999997</v>
      </c>
      <c r="BI1526" s="123">
        <f t="shared" si="499"/>
        <v>0</v>
      </c>
      <c r="BJ1526">
        <f t="shared" si="500"/>
        <v>0</v>
      </c>
      <c r="BM1526" s="63">
        <v>10</v>
      </c>
      <c r="BN1526">
        <v>3</v>
      </c>
    </row>
    <row r="1527" spans="1:66" hidden="1" outlineLevel="1">
      <c r="A1527" t="s">
        <v>1719</v>
      </c>
      <c r="B1527" s="8" t="s">
        <v>2027</v>
      </c>
      <c r="C1527" s="1">
        <f t="shared" si="489"/>
        <v>336</v>
      </c>
      <c r="D1527" s="5">
        <f>IF(N1527&gt;0, RANK(N1527,(N1527:P1527,Q1527:AE1527)),0)</f>
        <v>1</v>
      </c>
      <c r="E1527" s="5">
        <f>IF(O1527&gt;0,RANK(O1527,(N1527:P1527,Q1527:AE1527)),0)</f>
        <v>2</v>
      </c>
      <c r="F1527" s="5">
        <f t="shared" si="490"/>
        <v>0</v>
      </c>
      <c r="G1527" s="1">
        <f t="shared" si="491"/>
        <v>209</v>
      </c>
      <c r="H1527" s="2">
        <f t="shared" si="501"/>
        <v>0.62202380952380953</v>
      </c>
      <c r="I1527" s="6"/>
      <c r="J1527" s="2">
        <f t="shared" si="492"/>
        <v>0.7946428571428571</v>
      </c>
      <c r="K1527" s="2">
        <f t="shared" si="493"/>
        <v>0.17261904761904762</v>
      </c>
      <c r="L1527" s="2">
        <f t="shared" si="494"/>
        <v>0</v>
      </c>
      <c r="M1527" s="2">
        <f t="shared" si="495"/>
        <v>3.2738095238095288E-2</v>
      </c>
      <c r="N1527" s="63">
        <v>267</v>
      </c>
      <c r="O1527" s="63">
        <v>58</v>
      </c>
      <c r="P1527" s="63"/>
      <c r="Q1527" s="63">
        <v>4</v>
      </c>
      <c r="R1527" s="63">
        <v>1</v>
      </c>
      <c r="S1527" s="63">
        <v>0</v>
      </c>
      <c r="T1527" s="63"/>
      <c r="U1527" s="63"/>
      <c r="V1527" s="63">
        <v>0</v>
      </c>
      <c r="W1527" s="63">
        <f t="shared" si="497"/>
        <v>2</v>
      </c>
      <c r="X1527" s="63">
        <v>4</v>
      </c>
      <c r="Y1527" s="63"/>
      <c r="Z1527" s="63">
        <v>0</v>
      </c>
      <c r="AA1527" s="63"/>
      <c r="AB1527" s="63"/>
      <c r="AN1527" t="str">
        <f t="shared" si="488"/>
        <v>Ripton</v>
      </c>
      <c r="AO1527" t="s">
        <v>1354</v>
      </c>
      <c r="AP1527">
        <v>1</v>
      </c>
      <c r="AR1527" s="111">
        <v>50</v>
      </c>
      <c r="AS1527" s="113">
        <v>1</v>
      </c>
      <c r="AT1527" s="113">
        <v>80</v>
      </c>
      <c r="AU1527" s="117">
        <v>59650</v>
      </c>
      <c r="AV1527" s="117">
        <f t="shared" si="502"/>
        <v>50001</v>
      </c>
      <c r="AW1527" s="8" t="s">
        <v>1480</v>
      </c>
      <c r="AX1527">
        <f t="shared" si="496"/>
        <v>5059650</v>
      </c>
      <c r="BC1527">
        <v>49.53</v>
      </c>
      <c r="BD1527">
        <v>0.01</v>
      </c>
      <c r="BE1527">
        <v>49.52</v>
      </c>
      <c r="BH1527" s="123">
        <f t="shared" si="498"/>
        <v>0.79400000000000004</v>
      </c>
      <c r="BI1527" s="123">
        <f t="shared" si="499"/>
        <v>0</v>
      </c>
      <c r="BJ1527">
        <f t="shared" si="500"/>
        <v>0</v>
      </c>
      <c r="BM1527" s="63">
        <v>3</v>
      </c>
      <c r="BN1527">
        <v>2</v>
      </c>
    </row>
    <row r="1528" spans="1:66" hidden="1" outlineLevel="1">
      <c r="A1528" t="s">
        <v>1715</v>
      </c>
      <c r="B1528" s="8" t="s">
        <v>2027</v>
      </c>
      <c r="C1528" s="1">
        <f t="shared" si="489"/>
        <v>659</v>
      </c>
      <c r="D1528" s="5">
        <f>IF(N1528&gt;0, RANK(N1528,(N1528:P1528,Q1528:AE1528)),0)</f>
        <v>1</v>
      </c>
      <c r="E1528" s="5">
        <f>IF(O1528&gt;0,RANK(O1528,(N1528:P1528,Q1528:AE1528)),0)</f>
        <v>2</v>
      </c>
      <c r="F1528" s="5">
        <f t="shared" si="490"/>
        <v>0</v>
      </c>
      <c r="G1528" s="1">
        <f t="shared" si="491"/>
        <v>290</v>
      </c>
      <c r="H1528" s="2">
        <f t="shared" si="501"/>
        <v>0.44006069802731412</v>
      </c>
      <c r="I1528" s="6"/>
      <c r="J1528" s="2">
        <f t="shared" si="492"/>
        <v>0.70257966616084977</v>
      </c>
      <c r="K1528" s="2">
        <f t="shared" si="493"/>
        <v>0.26251896813353565</v>
      </c>
      <c r="L1528" s="2">
        <f t="shared" si="494"/>
        <v>0</v>
      </c>
      <c r="M1528" s="2">
        <f t="shared" si="495"/>
        <v>3.4901365705614584E-2</v>
      </c>
      <c r="N1528" s="63">
        <v>463</v>
      </c>
      <c r="O1528" s="63">
        <v>173</v>
      </c>
      <c r="P1528" s="63"/>
      <c r="Q1528" s="63">
        <v>6</v>
      </c>
      <c r="R1528" s="63">
        <v>7</v>
      </c>
      <c r="S1528" s="63">
        <v>0</v>
      </c>
      <c r="T1528" s="63"/>
      <c r="U1528" s="63"/>
      <c r="V1528" s="63">
        <v>3</v>
      </c>
      <c r="W1528" s="63">
        <f t="shared" si="497"/>
        <v>4</v>
      </c>
      <c r="X1528" s="63">
        <v>3</v>
      </c>
      <c r="Y1528" s="63"/>
      <c r="Z1528" s="63">
        <v>0</v>
      </c>
      <c r="AA1528" s="63"/>
      <c r="AB1528" s="63"/>
      <c r="AN1528" t="str">
        <f t="shared" si="488"/>
        <v>Rochester</v>
      </c>
      <c r="AO1528" t="s">
        <v>2295</v>
      </c>
      <c r="AP1528">
        <v>1</v>
      </c>
      <c r="AR1528" s="111">
        <v>50</v>
      </c>
      <c r="AS1528" s="113">
        <v>27</v>
      </c>
      <c r="AT1528" s="113">
        <v>75</v>
      </c>
      <c r="AU1528" s="117">
        <v>60100</v>
      </c>
      <c r="AV1528" s="117">
        <f t="shared" si="502"/>
        <v>50027</v>
      </c>
      <c r="AW1528" s="8" t="s">
        <v>1480</v>
      </c>
      <c r="AX1528">
        <f t="shared" si="496"/>
        <v>5060100</v>
      </c>
      <c r="BC1528">
        <v>56.22</v>
      </c>
      <c r="BD1528">
        <v>0.05</v>
      </c>
      <c r="BE1528">
        <v>56.17</v>
      </c>
      <c r="BH1528" s="123">
        <f t="shared" si="498"/>
        <v>0.70199999999999996</v>
      </c>
      <c r="BI1528" s="123">
        <f t="shared" si="499"/>
        <v>0</v>
      </c>
      <c r="BJ1528">
        <f t="shared" si="500"/>
        <v>0</v>
      </c>
      <c r="BM1528" s="63">
        <v>11</v>
      </c>
      <c r="BN1528">
        <v>2</v>
      </c>
    </row>
    <row r="1529" spans="1:66" hidden="1" outlineLevel="1">
      <c r="A1529" t="s">
        <v>2991</v>
      </c>
      <c r="B1529" s="8" t="s">
        <v>2027</v>
      </c>
      <c r="C1529" s="1">
        <f t="shared" si="489"/>
        <v>2119</v>
      </c>
      <c r="D1529" s="5">
        <f>IF(N1529&gt;0, RANK(N1529,(N1529:P1529,Q1529:AE1529)),0)</f>
        <v>1</v>
      </c>
      <c r="E1529" s="5">
        <f>IF(O1529&gt;0,RANK(O1529,(N1529:P1529,Q1529:AE1529)),0)</f>
        <v>2</v>
      </c>
      <c r="F1529" s="5">
        <f t="shared" si="490"/>
        <v>0</v>
      </c>
      <c r="G1529" s="1">
        <f t="shared" si="491"/>
        <v>1065</v>
      </c>
      <c r="H1529" s="2">
        <f t="shared" si="501"/>
        <v>0.50259556394525717</v>
      </c>
      <c r="I1529" s="6"/>
      <c r="J1529" s="2">
        <f t="shared" si="492"/>
        <v>0.73714016045304387</v>
      </c>
      <c r="K1529" s="2">
        <f t="shared" si="493"/>
        <v>0.2345445965077867</v>
      </c>
      <c r="L1529" s="2">
        <f t="shared" si="494"/>
        <v>0</v>
      </c>
      <c r="M1529" s="2">
        <f t="shared" si="495"/>
        <v>2.8315243039169435E-2</v>
      </c>
      <c r="N1529" s="63">
        <v>1562</v>
      </c>
      <c r="O1529" s="63">
        <v>497</v>
      </c>
      <c r="P1529" s="63"/>
      <c r="Q1529" s="63">
        <v>23</v>
      </c>
      <c r="R1529" s="63">
        <v>4</v>
      </c>
      <c r="S1529" s="63">
        <v>0</v>
      </c>
      <c r="T1529" s="63"/>
      <c r="U1529" s="63"/>
      <c r="V1529" s="63">
        <v>6</v>
      </c>
      <c r="W1529" s="63">
        <f t="shared" si="497"/>
        <v>17</v>
      </c>
      <c r="X1529" s="63">
        <v>10</v>
      </c>
      <c r="Y1529" s="63"/>
      <c r="Z1529" s="63">
        <v>0</v>
      </c>
      <c r="AA1529" s="63"/>
      <c r="AB1529" s="63"/>
      <c r="AN1529" t="str">
        <f t="shared" si="488"/>
        <v>Rockingham</v>
      </c>
      <c r="AO1529" t="s">
        <v>2140</v>
      </c>
      <c r="AP1529">
        <v>1</v>
      </c>
      <c r="AR1529" s="111">
        <v>50</v>
      </c>
      <c r="AS1529" s="113">
        <v>25</v>
      </c>
      <c r="AT1529" s="113">
        <v>70</v>
      </c>
      <c r="AU1529" s="117">
        <v>60250</v>
      </c>
      <c r="AV1529" s="117">
        <f t="shared" si="502"/>
        <v>50025</v>
      </c>
      <c r="AW1529" s="8" t="s">
        <v>1480</v>
      </c>
      <c r="AX1529">
        <f t="shared" si="496"/>
        <v>5060250</v>
      </c>
      <c r="BC1529">
        <v>42.31</v>
      </c>
      <c r="BD1529">
        <v>0.41</v>
      </c>
      <c r="BE1529">
        <v>41.9</v>
      </c>
      <c r="BH1529" s="123">
        <f t="shared" si="498"/>
        <v>0.73699999999999999</v>
      </c>
      <c r="BI1529" s="123">
        <f t="shared" si="499"/>
        <v>0</v>
      </c>
      <c r="BJ1529">
        <f t="shared" si="500"/>
        <v>0</v>
      </c>
      <c r="BM1529" s="63">
        <v>21</v>
      </c>
      <c r="BN1529">
        <v>6</v>
      </c>
    </row>
    <row r="1530" spans="1:66" hidden="1" outlineLevel="1">
      <c r="A1530" t="s">
        <v>2735</v>
      </c>
      <c r="B1530" s="8" t="s">
        <v>2027</v>
      </c>
      <c r="C1530" s="1">
        <f t="shared" si="489"/>
        <v>336</v>
      </c>
      <c r="D1530" s="5">
        <f>IF(N1530&gt;0, RANK(N1530,(N1530:P1530,Q1530:AE1530)),0)</f>
        <v>1</v>
      </c>
      <c r="E1530" s="5">
        <f>IF(O1530&gt;0,RANK(O1530,(N1530:P1530,Q1530:AE1530)),0)</f>
        <v>2</v>
      </c>
      <c r="F1530" s="5">
        <f t="shared" si="490"/>
        <v>0</v>
      </c>
      <c r="G1530" s="1">
        <f t="shared" si="491"/>
        <v>137</v>
      </c>
      <c r="H1530" s="2">
        <f t="shared" si="501"/>
        <v>0.40773809523809523</v>
      </c>
      <c r="I1530" s="6"/>
      <c r="J1530" s="2">
        <f t="shared" si="492"/>
        <v>0.6785714285714286</v>
      </c>
      <c r="K1530" s="2">
        <f t="shared" si="493"/>
        <v>0.27083333333333331</v>
      </c>
      <c r="L1530" s="2">
        <f t="shared" si="494"/>
        <v>0</v>
      </c>
      <c r="M1530" s="2">
        <f t="shared" si="495"/>
        <v>5.0595238095238082E-2</v>
      </c>
      <c r="N1530" s="63">
        <v>228</v>
      </c>
      <c r="O1530" s="63">
        <v>91</v>
      </c>
      <c r="P1530" s="63"/>
      <c r="Q1530" s="63">
        <v>13</v>
      </c>
      <c r="R1530" s="63">
        <v>1</v>
      </c>
      <c r="S1530" s="63">
        <v>0</v>
      </c>
      <c r="T1530" s="63"/>
      <c r="U1530" s="63"/>
      <c r="V1530" s="63">
        <v>1</v>
      </c>
      <c r="W1530" s="63">
        <f t="shared" si="497"/>
        <v>2</v>
      </c>
      <c r="X1530" s="63">
        <v>0</v>
      </c>
      <c r="Y1530" s="63"/>
      <c r="Z1530" s="63">
        <v>0</v>
      </c>
      <c r="AA1530" s="63"/>
      <c r="AB1530" s="63"/>
      <c r="AN1530" t="str">
        <f t="shared" si="488"/>
        <v>Roxbury</v>
      </c>
      <c r="AO1530" t="s">
        <v>699</v>
      </c>
      <c r="AP1530">
        <v>1</v>
      </c>
      <c r="AR1530" s="111">
        <v>50</v>
      </c>
      <c r="AS1530" s="113">
        <v>23</v>
      </c>
      <c r="AT1530" s="113">
        <v>75</v>
      </c>
      <c r="AU1530" s="117">
        <v>60625</v>
      </c>
      <c r="AV1530" s="117">
        <f t="shared" si="502"/>
        <v>50023</v>
      </c>
      <c r="AW1530" s="8" t="s">
        <v>1480</v>
      </c>
      <c r="AX1530">
        <f t="shared" si="496"/>
        <v>5060625</v>
      </c>
      <c r="BC1530">
        <v>41.83</v>
      </c>
      <c r="BD1530">
        <v>0.04</v>
      </c>
      <c r="BE1530">
        <v>41.79</v>
      </c>
      <c r="BH1530" s="123">
        <f t="shared" si="498"/>
        <v>0.67800000000000005</v>
      </c>
      <c r="BI1530" s="123">
        <f t="shared" si="499"/>
        <v>0</v>
      </c>
      <c r="BJ1530">
        <f t="shared" si="500"/>
        <v>0</v>
      </c>
      <c r="BM1530" s="63">
        <v>3</v>
      </c>
      <c r="BN1530">
        <v>2</v>
      </c>
    </row>
    <row r="1531" spans="1:66" hidden="1" outlineLevel="1">
      <c r="A1531" t="s">
        <v>2605</v>
      </c>
      <c r="B1531" s="8" t="s">
        <v>2027</v>
      </c>
      <c r="C1531" s="1">
        <f t="shared" si="489"/>
        <v>1272</v>
      </c>
      <c r="D1531" s="5">
        <f>IF(N1531&gt;0, RANK(N1531,(N1531:P1531,Q1531:AE1531)),0)</f>
        <v>1</v>
      </c>
      <c r="E1531" s="5">
        <f>IF(O1531&gt;0,RANK(O1531,(N1531:P1531,Q1531:AE1531)),0)</f>
        <v>2</v>
      </c>
      <c r="F1531" s="5">
        <f t="shared" si="490"/>
        <v>0</v>
      </c>
      <c r="G1531" s="1">
        <f t="shared" si="491"/>
        <v>515</v>
      </c>
      <c r="H1531" s="2">
        <f t="shared" si="501"/>
        <v>0.40487421383647798</v>
      </c>
      <c r="I1531" s="6"/>
      <c r="J1531" s="2">
        <f t="shared" si="492"/>
        <v>0.68396226415094341</v>
      </c>
      <c r="K1531" s="2">
        <f t="shared" si="493"/>
        <v>0.27908805031446543</v>
      </c>
      <c r="L1531" s="2">
        <f t="shared" si="494"/>
        <v>0</v>
      </c>
      <c r="M1531" s="2">
        <f t="shared" si="495"/>
        <v>3.6949685534591159E-2</v>
      </c>
      <c r="N1531" s="63">
        <v>870</v>
      </c>
      <c r="O1531" s="63">
        <v>355</v>
      </c>
      <c r="P1531" s="63"/>
      <c r="Q1531" s="63">
        <v>23</v>
      </c>
      <c r="R1531" s="63">
        <v>5</v>
      </c>
      <c r="S1531" s="63">
        <v>0</v>
      </c>
      <c r="T1531" s="63"/>
      <c r="U1531" s="63"/>
      <c r="V1531" s="63">
        <v>5</v>
      </c>
      <c r="W1531" s="63">
        <f t="shared" si="497"/>
        <v>8</v>
      </c>
      <c r="X1531" s="63">
        <v>6</v>
      </c>
      <c r="Y1531" s="63"/>
      <c r="Z1531" s="63">
        <v>0</v>
      </c>
      <c r="AA1531" s="63"/>
      <c r="AB1531" s="63"/>
      <c r="AN1531" t="str">
        <f t="shared" si="488"/>
        <v>Royalton</v>
      </c>
      <c r="AO1531" t="s">
        <v>2295</v>
      </c>
      <c r="AP1531">
        <v>1</v>
      </c>
      <c r="AR1531" s="111">
        <v>50</v>
      </c>
      <c r="AS1531" s="113">
        <v>27</v>
      </c>
      <c r="AT1531" s="113">
        <v>80</v>
      </c>
      <c r="AU1531" s="117">
        <v>60850</v>
      </c>
      <c r="AV1531" s="117">
        <f t="shared" si="502"/>
        <v>50027</v>
      </c>
      <c r="AW1531" s="8" t="s">
        <v>1480</v>
      </c>
      <c r="AX1531">
        <f t="shared" si="496"/>
        <v>5060850</v>
      </c>
      <c r="BC1531">
        <v>40.94</v>
      </c>
      <c r="BD1531">
        <v>0.51</v>
      </c>
      <c r="BE1531">
        <v>40.43</v>
      </c>
      <c r="BH1531" s="123">
        <f t="shared" si="498"/>
        <v>0.68300000000000005</v>
      </c>
      <c r="BI1531" s="123">
        <f t="shared" si="499"/>
        <v>0</v>
      </c>
      <c r="BJ1531">
        <f t="shared" si="500"/>
        <v>0</v>
      </c>
      <c r="BM1531" s="63">
        <v>13</v>
      </c>
      <c r="BN1531">
        <v>6</v>
      </c>
    </row>
    <row r="1532" spans="1:66" hidden="1" outlineLevel="1">
      <c r="A1532" t="s">
        <v>1363</v>
      </c>
      <c r="B1532" s="8" t="s">
        <v>2027</v>
      </c>
      <c r="C1532" s="1">
        <f t="shared" si="489"/>
        <v>383</v>
      </c>
      <c r="D1532" s="5">
        <f>IF(N1532&gt;0, RANK(N1532,(N1532:P1532,Q1532:AE1532)),0)</f>
        <v>1</v>
      </c>
      <c r="E1532" s="5">
        <f>IF(O1532&gt;0,RANK(O1532,(N1532:P1532,Q1532:AE1532)),0)</f>
        <v>2</v>
      </c>
      <c r="F1532" s="5">
        <f t="shared" si="490"/>
        <v>0</v>
      </c>
      <c r="G1532" s="1">
        <f t="shared" si="491"/>
        <v>101</v>
      </c>
      <c r="H1532" s="2">
        <f t="shared" si="501"/>
        <v>0.26370757180156656</v>
      </c>
      <c r="I1532" s="6"/>
      <c r="J1532" s="2">
        <f t="shared" si="492"/>
        <v>0.62140992167101827</v>
      </c>
      <c r="K1532" s="2">
        <f t="shared" si="493"/>
        <v>0.35770234986945171</v>
      </c>
      <c r="L1532" s="2">
        <f t="shared" si="494"/>
        <v>0</v>
      </c>
      <c r="M1532" s="2">
        <f t="shared" si="495"/>
        <v>2.0887728459530019E-2</v>
      </c>
      <c r="N1532" s="63">
        <v>238</v>
      </c>
      <c r="O1532" s="63">
        <v>137</v>
      </c>
      <c r="P1532" s="63"/>
      <c r="Q1532" s="63">
        <v>4</v>
      </c>
      <c r="R1532" s="63">
        <v>1</v>
      </c>
      <c r="S1532" s="63">
        <v>0</v>
      </c>
      <c r="T1532" s="63"/>
      <c r="U1532" s="63"/>
      <c r="V1532" s="63">
        <v>1</v>
      </c>
      <c r="W1532" s="63">
        <f t="shared" si="497"/>
        <v>1</v>
      </c>
      <c r="X1532" s="63">
        <v>1</v>
      </c>
      <c r="Y1532" s="63"/>
      <c r="Z1532" s="63">
        <v>0</v>
      </c>
      <c r="AA1532" s="63"/>
      <c r="AB1532" s="63"/>
      <c r="AN1532" t="str">
        <f t="shared" si="488"/>
        <v>Rupert</v>
      </c>
      <c r="AO1532" t="s">
        <v>959</v>
      </c>
      <c r="AP1532">
        <v>1</v>
      </c>
      <c r="AR1532" s="111">
        <v>50</v>
      </c>
      <c r="AS1532" s="113">
        <v>3</v>
      </c>
      <c r="AT1532" s="113">
        <v>45</v>
      </c>
      <c r="AU1532" s="117">
        <v>61000</v>
      </c>
      <c r="AV1532" s="117">
        <f t="shared" si="502"/>
        <v>50003</v>
      </c>
      <c r="AW1532" s="8" t="s">
        <v>1480</v>
      </c>
      <c r="AX1532">
        <f t="shared" si="496"/>
        <v>5061000</v>
      </c>
      <c r="BC1532">
        <v>44.6</v>
      </c>
      <c r="BD1532">
        <v>0.01</v>
      </c>
      <c r="BE1532">
        <v>44.6</v>
      </c>
      <c r="BH1532" s="123">
        <f t="shared" si="498"/>
        <v>0.621</v>
      </c>
      <c r="BI1532" s="123">
        <f t="shared" si="499"/>
        <v>0</v>
      </c>
      <c r="BJ1532">
        <f t="shared" si="500"/>
        <v>0</v>
      </c>
      <c r="BM1532" s="63">
        <v>2</v>
      </c>
      <c r="BN1532">
        <v>1</v>
      </c>
    </row>
    <row r="1533" spans="1:66" hidden="1" outlineLevel="1">
      <c r="A1533" t="s">
        <v>595</v>
      </c>
      <c r="B1533" s="8" t="s">
        <v>2027</v>
      </c>
      <c r="C1533" s="1">
        <f t="shared" si="489"/>
        <v>6848</v>
      </c>
      <c r="D1533" s="5">
        <f>IF(N1533&gt;0, RANK(N1533,(N1533:P1533,Q1533:AE1533)),0)</f>
        <v>1</v>
      </c>
      <c r="E1533" s="5">
        <f>IF(O1533&gt;0,RANK(O1533,(N1533:P1533,Q1533:AE1533)),0)</f>
        <v>2</v>
      </c>
      <c r="F1533" s="5">
        <f t="shared" si="490"/>
        <v>0</v>
      </c>
      <c r="G1533" s="1">
        <f t="shared" si="491"/>
        <v>1822</v>
      </c>
      <c r="H1533" s="2">
        <f t="shared" si="501"/>
        <v>0.26606308411214952</v>
      </c>
      <c r="I1533" s="6"/>
      <c r="J1533" s="2">
        <f t="shared" si="492"/>
        <v>0.62091121495327106</v>
      </c>
      <c r="K1533" s="2">
        <f t="shared" si="493"/>
        <v>0.35484813084112149</v>
      </c>
      <c r="L1533" s="2">
        <f t="shared" si="494"/>
        <v>0</v>
      </c>
      <c r="M1533" s="2">
        <f t="shared" si="495"/>
        <v>2.4240654205607448E-2</v>
      </c>
      <c r="N1533" s="63">
        <v>4252</v>
      </c>
      <c r="O1533" s="63">
        <v>2430</v>
      </c>
      <c r="P1533" s="63"/>
      <c r="Q1533" s="63">
        <v>65</v>
      </c>
      <c r="R1533" s="63">
        <v>3</v>
      </c>
      <c r="S1533" s="63">
        <v>0</v>
      </c>
      <c r="T1533" s="63"/>
      <c r="U1533" s="63"/>
      <c r="V1533" s="63">
        <v>17</v>
      </c>
      <c r="W1533" s="63">
        <f t="shared" si="497"/>
        <v>58</v>
      </c>
      <c r="X1533" s="63">
        <v>23</v>
      </c>
      <c r="Y1533" s="63"/>
      <c r="Z1533" s="63">
        <v>0</v>
      </c>
      <c r="AA1533" s="63"/>
      <c r="AB1533" s="63"/>
      <c r="AN1533" t="str">
        <f t="shared" si="488"/>
        <v>Rutland</v>
      </c>
      <c r="AO1533" t="s">
        <v>595</v>
      </c>
      <c r="AP1533">
        <v>1</v>
      </c>
      <c r="AR1533" s="111">
        <v>50</v>
      </c>
      <c r="AS1533" s="113">
        <v>21</v>
      </c>
      <c r="AT1533" s="113">
        <v>95</v>
      </c>
      <c r="AU1533" s="117">
        <v>61225</v>
      </c>
      <c r="AV1533" s="117">
        <f t="shared" si="502"/>
        <v>50021</v>
      </c>
      <c r="AW1533" s="8" t="s">
        <v>1257</v>
      </c>
      <c r="AX1533">
        <f t="shared" si="496"/>
        <v>5061225</v>
      </c>
      <c r="BC1533">
        <v>7.68</v>
      </c>
      <c r="BD1533">
        <v>0.04</v>
      </c>
      <c r="BE1533">
        <v>7.64</v>
      </c>
      <c r="BH1533" s="123">
        <f t="shared" si="498"/>
        <v>0.62</v>
      </c>
      <c r="BI1533" s="123">
        <f t="shared" si="499"/>
        <v>0</v>
      </c>
      <c r="BJ1533">
        <f t="shared" si="500"/>
        <v>0</v>
      </c>
      <c r="BM1533" s="63">
        <v>61</v>
      </c>
      <c r="BN1533">
        <v>18</v>
      </c>
    </row>
    <row r="1534" spans="1:66" hidden="1" outlineLevel="1">
      <c r="A1534" t="s">
        <v>595</v>
      </c>
      <c r="B1534" s="8" t="s">
        <v>2027</v>
      </c>
      <c r="C1534" s="1">
        <f t="shared" si="489"/>
        <v>2283</v>
      </c>
      <c r="D1534" s="5">
        <f>IF(N1534&gt;0, RANK(N1534,(N1534:P1534,Q1534:AE1534)),0)</f>
        <v>1</v>
      </c>
      <c r="E1534" s="5">
        <f>IF(O1534&gt;0,RANK(O1534,(N1534:P1534,Q1534:AE1534)),0)</f>
        <v>2</v>
      </c>
      <c r="F1534" s="5">
        <f t="shared" si="490"/>
        <v>0</v>
      </c>
      <c r="G1534" s="1">
        <f t="shared" si="491"/>
        <v>182</v>
      </c>
      <c r="H1534" s="2">
        <f t="shared" si="501"/>
        <v>7.9719667104686809E-2</v>
      </c>
      <c r="I1534" s="6"/>
      <c r="J1534" s="2">
        <f t="shared" si="492"/>
        <v>0.53044240035041612</v>
      </c>
      <c r="K1534" s="2">
        <f t="shared" si="493"/>
        <v>0.45072273324572931</v>
      </c>
      <c r="L1534" s="2">
        <f t="shared" si="494"/>
        <v>0</v>
      </c>
      <c r="M1534" s="2">
        <f t="shared" si="495"/>
        <v>1.8834866403854567E-2</v>
      </c>
      <c r="N1534" s="63">
        <v>1211</v>
      </c>
      <c r="O1534" s="63">
        <v>1029</v>
      </c>
      <c r="P1534" s="63"/>
      <c r="Q1534" s="63">
        <v>22</v>
      </c>
      <c r="R1534" s="63">
        <v>0</v>
      </c>
      <c r="S1534" s="63">
        <v>0</v>
      </c>
      <c r="T1534" s="63"/>
      <c r="U1534" s="63"/>
      <c r="V1534" s="63">
        <v>2</v>
      </c>
      <c r="W1534" s="63">
        <f t="shared" si="497"/>
        <v>13</v>
      </c>
      <c r="X1534" s="63">
        <v>6</v>
      </c>
      <c r="Y1534" s="63"/>
      <c r="Z1534" s="63">
        <v>0</v>
      </c>
      <c r="AA1534" s="63"/>
      <c r="AB1534" s="63"/>
      <c r="AN1534" t="str">
        <f t="shared" si="488"/>
        <v>Rutland</v>
      </c>
      <c r="AO1534" t="s">
        <v>595</v>
      </c>
      <c r="AP1534">
        <v>1</v>
      </c>
      <c r="AR1534" s="111">
        <v>50</v>
      </c>
      <c r="AS1534" s="113">
        <v>21</v>
      </c>
      <c r="AT1534" s="113">
        <v>100</v>
      </c>
      <c r="AU1534" s="117">
        <v>61300</v>
      </c>
      <c r="AV1534" s="117">
        <f t="shared" si="502"/>
        <v>50021</v>
      </c>
      <c r="AW1534" s="8" t="s">
        <v>1480</v>
      </c>
      <c r="AX1534">
        <f t="shared" si="496"/>
        <v>5061300</v>
      </c>
      <c r="BC1534">
        <v>19.3</v>
      </c>
      <c r="BD1534">
        <v>0.05</v>
      </c>
      <c r="BE1534">
        <v>19.25</v>
      </c>
      <c r="BH1534" s="123">
        <f t="shared" si="498"/>
        <v>0.53</v>
      </c>
      <c r="BI1534" s="123">
        <f t="shared" si="499"/>
        <v>0</v>
      </c>
      <c r="BJ1534">
        <f t="shared" si="500"/>
        <v>0</v>
      </c>
      <c r="BM1534" s="63">
        <v>13</v>
      </c>
      <c r="BN1534">
        <v>6</v>
      </c>
    </row>
    <row r="1535" spans="1:66" hidden="1" outlineLevel="1">
      <c r="A1535" t="s">
        <v>267</v>
      </c>
      <c r="B1535" s="8" t="s">
        <v>2027</v>
      </c>
      <c r="C1535" s="1">
        <f t="shared" si="489"/>
        <v>556</v>
      </c>
      <c r="D1535" s="5">
        <f>IF(N1535&gt;0, RANK(N1535,(N1535:P1535,Q1535:AE1535)),0)</f>
        <v>1</v>
      </c>
      <c r="E1535" s="5">
        <f>IF(O1535&gt;0,RANK(O1535,(N1535:P1535,Q1535:AE1535)),0)</f>
        <v>2</v>
      </c>
      <c r="F1535" s="5">
        <f t="shared" si="490"/>
        <v>0</v>
      </c>
      <c r="G1535" s="1">
        <f t="shared" si="491"/>
        <v>141</v>
      </c>
      <c r="H1535" s="2">
        <f t="shared" si="501"/>
        <v>0.25359712230215825</v>
      </c>
      <c r="I1535" s="6"/>
      <c r="J1535" s="2">
        <f t="shared" si="492"/>
        <v>0.6151079136690647</v>
      </c>
      <c r="K1535" s="2">
        <f t="shared" si="493"/>
        <v>0.36151079136690645</v>
      </c>
      <c r="L1535" s="2">
        <f t="shared" si="494"/>
        <v>0</v>
      </c>
      <c r="M1535" s="2">
        <f t="shared" si="495"/>
        <v>2.3381294964028854E-2</v>
      </c>
      <c r="N1535" s="63">
        <v>342</v>
      </c>
      <c r="O1535" s="63">
        <v>201</v>
      </c>
      <c r="P1535" s="63"/>
      <c r="Q1535" s="63">
        <v>4</v>
      </c>
      <c r="R1535" s="63">
        <v>0</v>
      </c>
      <c r="S1535" s="63">
        <v>0</v>
      </c>
      <c r="T1535" s="63"/>
      <c r="U1535" s="63"/>
      <c r="V1535" s="63">
        <v>1</v>
      </c>
      <c r="W1535" s="63">
        <f t="shared" si="497"/>
        <v>4</v>
      </c>
      <c r="X1535" s="63">
        <v>4</v>
      </c>
      <c r="Y1535" s="63"/>
      <c r="Z1535" s="63">
        <v>0</v>
      </c>
      <c r="AA1535" s="63"/>
      <c r="AB1535" s="63"/>
      <c r="AN1535" t="str">
        <f t="shared" si="488"/>
        <v>Ryegate</v>
      </c>
      <c r="AO1535" t="s">
        <v>688</v>
      </c>
      <c r="AP1535">
        <v>1</v>
      </c>
      <c r="AR1535" s="111">
        <v>50</v>
      </c>
      <c r="AS1535" s="113">
        <v>5</v>
      </c>
      <c r="AT1535" s="113">
        <v>50</v>
      </c>
      <c r="AU1535" s="117">
        <v>61525</v>
      </c>
      <c r="AV1535" s="117">
        <f t="shared" si="502"/>
        <v>50005</v>
      </c>
      <c r="AW1535" s="8" t="s">
        <v>1480</v>
      </c>
      <c r="AX1535">
        <f t="shared" si="496"/>
        <v>5061525</v>
      </c>
      <c r="BC1535">
        <v>36.799999999999997</v>
      </c>
      <c r="BD1535">
        <v>0.22</v>
      </c>
      <c r="BE1535">
        <v>36.58</v>
      </c>
      <c r="BH1535" s="123">
        <f t="shared" si="498"/>
        <v>0.61499999999999999</v>
      </c>
      <c r="BI1535" s="123">
        <f t="shared" si="499"/>
        <v>0</v>
      </c>
      <c r="BJ1535">
        <f t="shared" si="500"/>
        <v>0</v>
      </c>
      <c r="BM1535" s="63">
        <v>4</v>
      </c>
      <c r="BN1535">
        <v>0</v>
      </c>
    </row>
    <row r="1536" spans="1:66" hidden="1" outlineLevel="1">
      <c r="A1536" t="s">
        <v>1350</v>
      </c>
      <c r="B1536" s="8" t="s">
        <v>2027</v>
      </c>
      <c r="C1536" s="1">
        <f t="shared" si="489"/>
        <v>2434</v>
      </c>
      <c r="D1536" s="5">
        <f>IF(N1536&gt;0, RANK(N1536,(N1536:P1536,Q1536:AE1536)),0)</f>
        <v>1</v>
      </c>
      <c r="E1536" s="5">
        <f>IF(O1536&gt;0,RANK(O1536,(N1536:P1536,Q1536:AE1536)),0)</f>
        <v>2</v>
      </c>
      <c r="F1536" s="5">
        <f t="shared" si="490"/>
        <v>0</v>
      </c>
      <c r="G1536" s="1">
        <f t="shared" si="491"/>
        <v>841</v>
      </c>
      <c r="H1536" s="2">
        <f t="shared" si="501"/>
        <v>0.34552177485620378</v>
      </c>
      <c r="I1536" s="6"/>
      <c r="J1536" s="2">
        <f t="shared" si="492"/>
        <v>0.65447822514379617</v>
      </c>
      <c r="K1536" s="2">
        <f t="shared" si="493"/>
        <v>0.30895645028759244</v>
      </c>
      <c r="L1536" s="2">
        <f t="shared" si="494"/>
        <v>0</v>
      </c>
      <c r="M1536" s="2">
        <f t="shared" si="495"/>
        <v>3.656532456861139E-2</v>
      </c>
      <c r="N1536" s="63">
        <v>1593</v>
      </c>
      <c r="O1536" s="63">
        <v>752</v>
      </c>
      <c r="P1536" s="63"/>
      <c r="Q1536" s="63">
        <v>46</v>
      </c>
      <c r="R1536" s="63">
        <v>5</v>
      </c>
      <c r="S1536" s="63">
        <v>0</v>
      </c>
      <c r="T1536" s="63"/>
      <c r="U1536" s="63"/>
      <c r="V1536" s="63">
        <v>4</v>
      </c>
      <c r="W1536" s="63">
        <f t="shared" si="497"/>
        <v>21</v>
      </c>
      <c r="X1536" s="63">
        <v>13</v>
      </c>
      <c r="Y1536" s="63"/>
      <c r="Z1536" s="63">
        <v>0</v>
      </c>
      <c r="AA1536" s="63"/>
      <c r="AB1536" s="63"/>
      <c r="AN1536" t="str">
        <f t="shared" si="488"/>
        <v>St. Albans</v>
      </c>
      <c r="AO1536" t="s">
        <v>1146</v>
      </c>
      <c r="AP1536">
        <v>1</v>
      </c>
      <c r="AR1536" s="111">
        <v>50</v>
      </c>
      <c r="AS1536" s="113">
        <v>11</v>
      </c>
      <c r="AT1536" s="113">
        <v>65</v>
      </c>
      <c r="AU1536" s="117">
        <v>61675</v>
      </c>
      <c r="AV1536" s="117">
        <f t="shared" si="502"/>
        <v>50011</v>
      </c>
      <c r="AW1536" s="8" t="s">
        <v>1257</v>
      </c>
      <c r="AX1536">
        <f t="shared" si="496"/>
        <v>5061675</v>
      </c>
      <c r="BC1536">
        <v>2.0299999999999998</v>
      </c>
      <c r="BD1536">
        <v>0</v>
      </c>
      <c r="BE1536">
        <v>2.0299999999999998</v>
      </c>
      <c r="BH1536" s="123">
        <f t="shared" si="498"/>
        <v>0.65400000000000003</v>
      </c>
      <c r="BI1536" s="123">
        <f t="shared" si="499"/>
        <v>0</v>
      </c>
      <c r="BJ1536">
        <f t="shared" si="500"/>
        <v>0</v>
      </c>
      <c r="BM1536" s="63">
        <v>26</v>
      </c>
      <c r="BN1536">
        <v>6</v>
      </c>
    </row>
    <row r="1537" spans="1:66" hidden="1" outlineLevel="1">
      <c r="A1537" t="s">
        <v>1350</v>
      </c>
      <c r="B1537" s="8" t="s">
        <v>2027</v>
      </c>
      <c r="C1537" s="1">
        <f t="shared" si="489"/>
        <v>2782</v>
      </c>
      <c r="D1537" s="5">
        <f>IF(N1537&gt;0, RANK(N1537,(N1537:P1537,Q1537:AE1537)),0)</f>
        <v>1</v>
      </c>
      <c r="E1537" s="5">
        <f>IF(O1537&gt;0,RANK(O1537,(N1537:P1537,Q1537:AE1537)),0)</f>
        <v>2</v>
      </c>
      <c r="F1537" s="5">
        <f t="shared" si="490"/>
        <v>0</v>
      </c>
      <c r="G1537" s="1">
        <f t="shared" si="491"/>
        <v>445</v>
      </c>
      <c r="H1537" s="2">
        <f t="shared" si="501"/>
        <v>0.15995686556434219</v>
      </c>
      <c r="I1537" s="6"/>
      <c r="J1537" s="2">
        <f t="shared" si="492"/>
        <v>0.57225017972681524</v>
      </c>
      <c r="K1537" s="2">
        <f t="shared" si="493"/>
        <v>0.41229331416247306</v>
      </c>
      <c r="L1537" s="2">
        <f t="shared" si="494"/>
        <v>0</v>
      </c>
      <c r="M1537" s="2">
        <f t="shared" si="495"/>
        <v>1.5456506110711699E-2</v>
      </c>
      <c r="N1537" s="63">
        <v>1592</v>
      </c>
      <c r="O1537" s="63">
        <v>1147</v>
      </c>
      <c r="P1537" s="63"/>
      <c r="Q1537" s="63">
        <v>19</v>
      </c>
      <c r="R1537" s="63">
        <v>0</v>
      </c>
      <c r="S1537" s="63">
        <v>0</v>
      </c>
      <c r="T1537" s="63"/>
      <c r="U1537" s="63"/>
      <c r="V1537" s="63">
        <v>2</v>
      </c>
      <c r="W1537" s="63">
        <f t="shared" si="497"/>
        <v>12</v>
      </c>
      <c r="X1537" s="63">
        <v>10</v>
      </c>
      <c r="Y1537" s="63"/>
      <c r="Z1537" s="63">
        <v>0</v>
      </c>
      <c r="AA1537" s="63"/>
      <c r="AB1537" s="63"/>
      <c r="AN1537" t="str">
        <f t="shared" si="488"/>
        <v>St. Albans</v>
      </c>
      <c r="AO1537" t="s">
        <v>1146</v>
      </c>
      <c r="AP1537">
        <v>1</v>
      </c>
      <c r="AR1537" s="111">
        <v>50</v>
      </c>
      <c r="AS1537" s="113">
        <v>11</v>
      </c>
      <c r="AT1537" s="113">
        <v>70</v>
      </c>
      <c r="AU1537" s="117">
        <v>61750</v>
      </c>
      <c r="AV1537" s="117">
        <f t="shared" si="502"/>
        <v>50011</v>
      </c>
      <c r="AW1537" s="8" t="s">
        <v>1480</v>
      </c>
      <c r="AX1537">
        <f t="shared" si="496"/>
        <v>5061750</v>
      </c>
      <c r="BC1537">
        <v>60.56</v>
      </c>
      <c r="BD1537">
        <v>23</v>
      </c>
      <c r="BE1537">
        <v>37.56</v>
      </c>
      <c r="BH1537" s="123">
        <f t="shared" si="498"/>
        <v>0.57199999999999995</v>
      </c>
      <c r="BI1537" s="123">
        <f t="shared" si="499"/>
        <v>0</v>
      </c>
      <c r="BJ1537">
        <f t="shared" si="500"/>
        <v>0</v>
      </c>
      <c r="BM1537" s="63">
        <v>12</v>
      </c>
      <c r="BN1537">
        <v>4</v>
      </c>
    </row>
    <row r="1538" spans="1:66" hidden="1" outlineLevel="1">
      <c r="A1538" t="s">
        <v>1231</v>
      </c>
      <c r="B1538" s="8" t="s">
        <v>2027</v>
      </c>
      <c r="C1538" s="1">
        <f t="shared" si="489"/>
        <v>327</v>
      </c>
      <c r="D1538" s="5">
        <f>IF(N1538&gt;0, RANK(N1538,(N1538:P1538,Q1538:AE1538)),0)</f>
        <v>1</v>
      </c>
      <c r="E1538" s="5">
        <f>IF(O1538&gt;0,RANK(O1538,(N1538:P1538,Q1538:AE1538)),0)</f>
        <v>2</v>
      </c>
      <c r="F1538" s="5">
        <f t="shared" si="490"/>
        <v>0</v>
      </c>
      <c r="G1538" s="1">
        <f t="shared" si="491"/>
        <v>116</v>
      </c>
      <c r="H1538" s="2">
        <f t="shared" si="501"/>
        <v>0.35474006116207951</v>
      </c>
      <c r="I1538" s="6"/>
      <c r="J1538" s="2">
        <f t="shared" si="492"/>
        <v>0.66972477064220182</v>
      </c>
      <c r="K1538" s="2">
        <f t="shared" si="493"/>
        <v>0.3149847094801223</v>
      </c>
      <c r="L1538" s="2">
        <f t="shared" si="494"/>
        <v>0</v>
      </c>
      <c r="M1538" s="2">
        <f t="shared" si="495"/>
        <v>1.5290519877675879E-2</v>
      </c>
      <c r="N1538" s="63">
        <v>219</v>
      </c>
      <c r="O1538" s="63">
        <v>103</v>
      </c>
      <c r="P1538" s="63"/>
      <c r="Q1538" s="63">
        <v>1</v>
      </c>
      <c r="R1538" s="63">
        <v>0</v>
      </c>
      <c r="S1538" s="63">
        <v>0</v>
      </c>
      <c r="T1538" s="63"/>
      <c r="U1538" s="63"/>
      <c r="V1538" s="63">
        <v>1</v>
      </c>
      <c r="W1538" s="63">
        <f t="shared" si="497"/>
        <v>1</v>
      </c>
      <c r="X1538" s="63">
        <v>2</v>
      </c>
      <c r="Y1538" s="63"/>
      <c r="Z1538" s="63">
        <v>0</v>
      </c>
      <c r="AA1538" s="63"/>
      <c r="AB1538" s="63"/>
      <c r="AN1538" t="str">
        <f t="shared" si="488"/>
        <v>St. George</v>
      </c>
      <c r="AO1538" t="s">
        <v>3206</v>
      </c>
      <c r="AP1538">
        <v>1</v>
      </c>
      <c r="AR1538" s="111">
        <v>50</v>
      </c>
      <c r="AS1538" s="113">
        <v>7</v>
      </c>
      <c r="AT1538" s="113">
        <v>60</v>
      </c>
      <c r="AU1538" s="117">
        <v>62050</v>
      </c>
      <c r="AV1538" s="117">
        <f t="shared" si="502"/>
        <v>50007</v>
      </c>
      <c r="AW1538" s="8" t="s">
        <v>1480</v>
      </c>
      <c r="AX1538">
        <f t="shared" si="496"/>
        <v>5062050</v>
      </c>
      <c r="BC1538">
        <v>3.59</v>
      </c>
      <c r="BD1538">
        <v>0</v>
      </c>
      <c r="BE1538">
        <v>3.59</v>
      </c>
      <c r="BH1538" s="123">
        <f t="shared" si="498"/>
        <v>0.66900000000000004</v>
      </c>
      <c r="BI1538" s="123">
        <f t="shared" si="499"/>
        <v>0</v>
      </c>
      <c r="BJ1538">
        <f t="shared" si="500"/>
        <v>0</v>
      </c>
      <c r="BM1538" s="63">
        <v>1</v>
      </c>
      <c r="BN1538">
        <v>0</v>
      </c>
    </row>
    <row r="1539" spans="1:66" hidden="1" outlineLevel="1">
      <c r="A1539" t="s">
        <v>934</v>
      </c>
      <c r="B1539" s="8" t="s">
        <v>2027</v>
      </c>
      <c r="C1539" s="1">
        <f t="shared" si="489"/>
        <v>2937</v>
      </c>
      <c r="D1539" s="5">
        <f>IF(N1539&gt;0, RANK(N1539,(N1539:P1539,Q1539:AE1539)),0)</f>
        <v>1</v>
      </c>
      <c r="E1539" s="5">
        <f>IF(O1539&gt;0,RANK(O1539,(N1539:P1539,Q1539:AE1539)),0)</f>
        <v>2</v>
      </c>
      <c r="F1539" s="5">
        <f t="shared" si="490"/>
        <v>0</v>
      </c>
      <c r="G1539" s="1">
        <f t="shared" si="491"/>
        <v>708</v>
      </c>
      <c r="H1539" s="2">
        <f t="shared" si="501"/>
        <v>0.24106230847803881</v>
      </c>
      <c r="I1539" s="6"/>
      <c r="J1539" s="2">
        <f t="shared" si="492"/>
        <v>0.60912495743956419</v>
      </c>
      <c r="K1539" s="2">
        <f t="shared" si="493"/>
        <v>0.36806264896152535</v>
      </c>
      <c r="L1539" s="2">
        <f t="shared" si="494"/>
        <v>0</v>
      </c>
      <c r="M1539" s="2">
        <f t="shared" si="495"/>
        <v>2.2812393598910463E-2</v>
      </c>
      <c r="N1539" s="63">
        <v>1789</v>
      </c>
      <c r="O1539" s="63">
        <v>1081</v>
      </c>
      <c r="P1539" s="63"/>
      <c r="Q1539" s="63">
        <v>29</v>
      </c>
      <c r="R1539" s="63">
        <v>2</v>
      </c>
      <c r="S1539" s="63">
        <v>0</v>
      </c>
      <c r="T1539" s="63"/>
      <c r="U1539" s="63"/>
      <c r="V1539" s="63">
        <v>13</v>
      </c>
      <c r="W1539" s="63">
        <f t="shared" si="497"/>
        <v>16</v>
      </c>
      <c r="X1539" s="63">
        <v>7</v>
      </c>
      <c r="Y1539" s="63"/>
      <c r="Z1539" s="63">
        <v>0</v>
      </c>
      <c r="AA1539" s="63"/>
      <c r="AB1539" s="63"/>
      <c r="AN1539" t="str">
        <f t="shared" si="488"/>
        <v>St. Johnsbury</v>
      </c>
      <c r="AO1539" t="s">
        <v>688</v>
      </c>
      <c r="AP1539">
        <v>1</v>
      </c>
      <c r="AR1539" s="111">
        <v>50</v>
      </c>
      <c r="AS1539" s="113">
        <v>5</v>
      </c>
      <c r="AT1539" s="113">
        <v>55</v>
      </c>
      <c r="AU1539" s="117">
        <v>62200</v>
      </c>
      <c r="AV1539" s="117">
        <f t="shared" si="502"/>
        <v>50005</v>
      </c>
      <c r="AW1539" s="8" t="s">
        <v>1480</v>
      </c>
      <c r="AX1539">
        <f t="shared" si="496"/>
        <v>5062200</v>
      </c>
      <c r="BC1539">
        <v>36.770000000000003</v>
      </c>
      <c r="BD1539">
        <v>0.1</v>
      </c>
      <c r="BE1539">
        <v>36.68</v>
      </c>
      <c r="BH1539" s="123">
        <f t="shared" si="498"/>
        <v>0.60899999999999999</v>
      </c>
      <c r="BI1539" s="123">
        <f t="shared" si="499"/>
        <v>0</v>
      </c>
      <c r="BJ1539">
        <f t="shared" si="500"/>
        <v>0</v>
      </c>
      <c r="BM1539" s="63">
        <v>18</v>
      </c>
      <c r="BN1539">
        <v>6</v>
      </c>
    </row>
    <row r="1540" spans="1:66" hidden="1" outlineLevel="1">
      <c r="A1540" t="s">
        <v>2108</v>
      </c>
      <c r="B1540" s="8" t="s">
        <v>2027</v>
      </c>
      <c r="C1540" s="1">
        <f t="shared" si="489"/>
        <v>540</v>
      </c>
      <c r="D1540" s="5">
        <f>IF(N1540&gt;0, RANK(N1540,(N1540:P1540,Q1540:AE1540)),0)</f>
        <v>1</v>
      </c>
      <c r="E1540" s="5">
        <f>IF(O1540&gt;0,RANK(O1540,(N1540:P1540,Q1540:AE1540)),0)</f>
        <v>2</v>
      </c>
      <c r="F1540" s="5">
        <f t="shared" si="490"/>
        <v>0</v>
      </c>
      <c r="G1540" s="1">
        <f t="shared" si="491"/>
        <v>185</v>
      </c>
      <c r="H1540" s="2">
        <f t="shared" si="501"/>
        <v>0.34259259259259262</v>
      </c>
      <c r="I1540" s="6"/>
      <c r="J1540" s="2">
        <f t="shared" si="492"/>
        <v>0.65925925925925921</v>
      </c>
      <c r="K1540" s="2">
        <f t="shared" si="493"/>
        <v>0.31666666666666665</v>
      </c>
      <c r="L1540" s="2">
        <f t="shared" si="494"/>
        <v>0</v>
      </c>
      <c r="M1540" s="2">
        <f t="shared" si="495"/>
        <v>2.4074074074074137E-2</v>
      </c>
      <c r="N1540" s="63">
        <v>356</v>
      </c>
      <c r="O1540" s="63">
        <v>171</v>
      </c>
      <c r="P1540" s="63"/>
      <c r="Q1540" s="63">
        <v>6</v>
      </c>
      <c r="R1540" s="63">
        <v>0</v>
      </c>
      <c r="S1540" s="63">
        <v>0</v>
      </c>
      <c r="T1540" s="63"/>
      <c r="U1540" s="63"/>
      <c r="V1540" s="63">
        <v>0</v>
      </c>
      <c r="W1540" s="63">
        <f t="shared" si="497"/>
        <v>2</v>
      </c>
      <c r="X1540" s="63">
        <v>5</v>
      </c>
      <c r="Y1540" s="63"/>
      <c r="Z1540" s="63">
        <v>0</v>
      </c>
      <c r="AA1540" s="63"/>
      <c r="AB1540" s="63"/>
      <c r="AN1540" t="str">
        <f t="shared" si="488"/>
        <v>Salisbury</v>
      </c>
      <c r="AO1540" t="s">
        <v>1354</v>
      </c>
      <c r="AP1540">
        <v>1</v>
      </c>
      <c r="AR1540" s="111">
        <v>50</v>
      </c>
      <c r="AS1540" s="113">
        <v>1</v>
      </c>
      <c r="AT1540" s="113">
        <v>85</v>
      </c>
      <c r="AU1540" s="117">
        <v>62575</v>
      </c>
      <c r="AV1540" s="117">
        <f t="shared" si="502"/>
        <v>50001</v>
      </c>
      <c r="AW1540" s="8" t="s">
        <v>1480</v>
      </c>
      <c r="AX1540">
        <f t="shared" si="496"/>
        <v>5062575</v>
      </c>
      <c r="BC1540">
        <v>30.14</v>
      </c>
      <c r="BD1540">
        <v>0.98</v>
      </c>
      <c r="BE1540">
        <v>29.15</v>
      </c>
      <c r="BH1540" s="123">
        <f t="shared" si="498"/>
        <v>0.65900000000000003</v>
      </c>
      <c r="BI1540" s="123">
        <f t="shared" si="499"/>
        <v>0</v>
      </c>
      <c r="BJ1540">
        <f t="shared" si="500"/>
        <v>0</v>
      </c>
      <c r="BM1540" s="63">
        <v>2</v>
      </c>
      <c r="BN1540">
        <v>1</v>
      </c>
    </row>
    <row r="1541" spans="1:66" hidden="1" outlineLevel="1">
      <c r="A1541" t="s">
        <v>926</v>
      </c>
      <c r="B1541" s="8" t="s">
        <v>2027</v>
      </c>
      <c r="C1541" s="1">
        <f t="shared" si="489"/>
        <v>208</v>
      </c>
      <c r="D1541" s="5">
        <f>IF(N1541&gt;0, RANK(N1541,(N1541:P1541,Q1541:AE1541)),0)</f>
        <v>1</v>
      </c>
      <c r="E1541" s="5">
        <f>IF(O1541&gt;0,RANK(O1541,(N1541:P1541,Q1541:AE1541)),0)</f>
        <v>2</v>
      </c>
      <c r="F1541" s="5">
        <f t="shared" si="490"/>
        <v>0</v>
      </c>
      <c r="G1541" s="1">
        <f t="shared" si="491"/>
        <v>39</v>
      </c>
      <c r="H1541" s="2">
        <f t="shared" si="501"/>
        <v>0.1875</v>
      </c>
      <c r="I1541" s="6"/>
      <c r="J1541" s="2">
        <f t="shared" si="492"/>
        <v>0.58173076923076927</v>
      </c>
      <c r="K1541" s="2">
        <f t="shared" si="493"/>
        <v>0.39423076923076922</v>
      </c>
      <c r="L1541" s="2">
        <f t="shared" si="494"/>
        <v>0</v>
      </c>
      <c r="M1541" s="2">
        <f t="shared" si="495"/>
        <v>2.4038461538461509E-2</v>
      </c>
      <c r="N1541" s="63">
        <v>121</v>
      </c>
      <c r="O1541" s="63">
        <v>82</v>
      </c>
      <c r="P1541" s="63"/>
      <c r="Q1541" s="63">
        <v>3</v>
      </c>
      <c r="R1541" s="63">
        <v>0</v>
      </c>
      <c r="S1541" s="63">
        <v>0</v>
      </c>
      <c r="T1541" s="63"/>
      <c r="U1541" s="63"/>
      <c r="V1541" s="63">
        <v>0</v>
      </c>
      <c r="W1541" s="63">
        <f t="shared" si="497"/>
        <v>1</v>
      </c>
      <c r="X1541" s="63">
        <v>1</v>
      </c>
      <c r="Y1541" s="63"/>
      <c r="Z1541" s="63">
        <v>0</v>
      </c>
      <c r="AA1541" s="63"/>
      <c r="AB1541" s="63"/>
      <c r="AN1541" t="str">
        <f t="shared" si="488"/>
        <v>Sandgate</v>
      </c>
      <c r="AO1541" t="s">
        <v>959</v>
      </c>
      <c r="AP1541">
        <v>1</v>
      </c>
      <c r="AR1541" s="111">
        <v>50</v>
      </c>
      <c r="AS1541" s="113">
        <v>3</v>
      </c>
      <c r="AT1541" s="113">
        <v>50</v>
      </c>
      <c r="AU1541" s="117">
        <v>62875</v>
      </c>
      <c r="AV1541" s="117">
        <f t="shared" si="502"/>
        <v>50003</v>
      </c>
      <c r="AW1541" s="8" t="s">
        <v>1480</v>
      </c>
      <c r="AX1541">
        <f t="shared" si="496"/>
        <v>5062875</v>
      </c>
      <c r="BC1541">
        <v>42.19</v>
      </c>
      <c r="BD1541">
        <v>0.04</v>
      </c>
      <c r="BE1541">
        <v>42.15</v>
      </c>
      <c r="BH1541" s="123">
        <f t="shared" si="498"/>
        <v>0.58099999999999996</v>
      </c>
      <c r="BI1541" s="123">
        <f t="shared" si="499"/>
        <v>0</v>
      </c>
      <c r="BJ1541">
        <f t="shared" si="500"/>
        <v>0</v>
      </c>
      <c r="BM1541" s="63">
        <v>1</v>
      </c>
      <c r="BN1541">
        <v>1</v>
      </c>
    </row>
    <row r="1542" spans="1:66" hidden="1" outlineLevel="1">
      <c r="A1542" t="s">
        <v>2364</v>
      </c>
      <c r="B1542" s="8" t="s">
        <v>2027</v>
      </c>
      <c r="C1542" s="1">
        <f t="shared" si="489"/>
        <v>52</v>
      </c>
      <c r="D1542" s="5">
        <f>IF(N1542&gt;0, RANK(N1542,(N1542:P1542,Q1542:AE1542)),0)</f>
        <v>1</v>
      </c>
      <c r="E1542" s="5">
        <f>IF(O1542&gt;0,RANK(O1542,(N1542:P1542,Q1542:AE1542)),0)</f>
        <v>2</v>
      </c>
      <c r="F1542" s="5">
        <f t="shared" si="490"/>
        <v>0</v>
      </c>
      <c r="G1542" s="1">
        <f t="shared" si="491"/>
        <v>3</v>
      </c>
      <c r="H1542" s="2">
        <f t="shared" si="501"/>
        <v>5.7692307692307696E-2</v>
      </c>
      <c r="I1542" s="6"/>
      <c r="J1542" s="2">
        <f t="shared" si="492"/>
        <v>0.46153846153846156</v>
      </c>
      <c r="K1542" s="2">
        <f t="shared" si="493"/>
        <v>0.40384615384615385</v>
      </c>
      <c r="L1542" s="2">
        <f t="shared" si="494"/>
        <v>0</v>
      </c>
      <c r="M1542" s="2">
        <f t="shared" si="495"/>
        <v>0.13461538461538458</v>
      </c>
      <c r="N1542" s="63">
        <v>24</v>
      </c>
      <c r="O1542" s="63">
        <v>21</v>
      </c>
      <c r="P1542" s="63"/>
      <c r="Q1542" s="63">
        <v>3</v>
      </c>
      <c r="R1542" s="63">
        <v>0</v>
      </c>
      <c r="S1542" s="63">
        <v>0</v>
      </c>
      <c r="T1542" s="63"/>
      <c r="U1542" s="63"/>
      <c r="V1542" s="63">
        <v>0</v>
      </c>
      <c r="W1542" s="63">
        <f t="shared" si="497"/>
        <v>1</v>
      </c>
      <c r="X1542" s="63">
        <v>3</v>
      </c>
      <c r="Y1542" s="63"/>
      <c r="Z1542" s="63">
        <v>0</v>
      </c>
      <c r="AA1542" s="63"/>
      <c r="AB1542" s="63"/>
      <c r="AN1542" t="str">
        <f t="shared" si="488"/>
        <v>Searsburg</v>
      </c>
      <c r="AO1542" t="s">
        <v>959</v>
      </c>
      <c r="AP1542">
        <v>1</v>
      </c>
      <c r="AR1542" s="111">
        <v>50</v>
      </c>
      <c r="AS1542" s="113">
        <v>3</v>
      </c>
      <c r="AT1542" s="113">
        <v>55</v>
      </c>
      <c r="AU1542" s="117">
        <v>63175</v>
      </c>
      <c r="AV1542" s="117">
        <f t="shared" si="502"/>
        <v>50003</v>
      </c>
      <c r="AW1542" s="8" t="s">
        <v>1480</v>
      </c>
      <c r="AX1542">
        <f t="shared" si="496"/>
        <v>5063175</v>
      </c>
      <c r="BC1542">
        <v>21.57</v>
      </c>
      <c r="BD1542">
        <v>0.04</v>
      </c>
      <c r="BE1542">
        <v>21.53</v>
      </c>
      <c r="BH1542" s="123">
        <f t="shared" si="498"/>
        <v>0.46100000000000002</v>
      </c>
      <c r="BI1542" s="123">
        <f t="shared" si="499"/>
        <v>0</v>
      </c>
      <c r="BJ1542">
        <f t="shared" si="500"/>
        <v>0</v>
      </c>
      <c r="BM1542" s="63">
        <v>1</v>
      </c>
      <c r="BN1542">
        <v>0</v>
      </c>
    </row>
    <row r="1543" spans="1:66" hidden="1" outlineLevel="1">
      <c r="A1543" t="s">
        <v>226</v>
      </c>
      <c r="B1543" s="8" t="s">
        <v>2027</v>
      </c>
      <c r="C1543" s="1">
        <f t="shared" si="489"/>
        <v>1866</v>
      </c>
      <c r="D1543" s="5">
        <f>IF(N1543&gt;0, RANK(N1543,(N1543:P1543,Q1543:AE1543)),0)</f>
        <v>1</v>
      </c>
      <c r="E1543" s="5">
        <f>IF(O1543&gt;0,RANK(O1543,(N1543:P1543,Q1543:AE1543)),0)</f>
        <v>2</v>
      </c>
      <c r="F1543" s="5">
        <f t="shared" si="490"/>
        <v>0</v>
      </c>
      <c r="G1543" s="1">
        <f t="shared" si="491"/>
        <v>490</v>
      </c>
      <c r="H1543" s="2">
        <f t="shared" si="501"/>
        <v>0.26259378349410506</v>
      </c>
      <c r="I1543" s="6"/>
      <c r="J1543" s="2">
        <f t="shared" si="492"/>
        <v>0.62325830653804926</v>
      </c>
      <c r="K1543" s="2">
        <f t="shared" si="493"/>
        <v>0.36066452304394425</v>
      </c>
      <c r="L1543" s="2">
        <f t="shared" si="494"/>
        <v>0</v>
      </c>
      <c r="M1543" s="2">
        <f t="shared" si="495"/>
        <v>1.6077170418006492E-2</v>
      </c>
      <c r="N1543" s="63">
        <v>1163</v>
      </c>
      <c r="O1543" s="63">
        <v>673</v>
      </c>
      <c r="P1543" s="63"/>
      <c r="Q1543" s="63">
        <v>12</v>
      </c>
      <c r="R1543" s="63">
        <v>1</v>
      </c>
      <c r="S1543" s="63">
        <v>0</v>
      </c>
      <c r="T1543" s="63"/>
      <c r="U1543" s="63"/>
      <c r="V1543" s="63">
        <v>3</v>
      </c>
      <c r="W1543" s="63">
        <f t="shared" si="497"/>
        <v>6</v>
      </c>
      <c r="X1543" s="63">
        <v>8</v>
      </c>
      <c r="Y1543" s="63"/>
      <c r="Z1543" s="63">
        <v>0</v>
      </c>
      <c r="AA1543" s="63"/>
      <c r="AB1543" s="63"/>
      <c r="AN1543" t="str">
        <f t="shared" si="488"/>
        <v>Shaftsbury</v>
      </c>
      <c r="AO1543" t="s">
        <v>959</v>
      </c>
      <c r="AP1543">
        <v>1</v>
      </c>
      <c r="AR1543" s="111">
        <v>50</v>
      </c>
      <c r="AS1543" s="113">
        <v>3</v>
      </c>
      <c r="AT1543" s="113">
        <v>60</v>
      </c>
      <c r="AU1543" s="117">
        <v>63550</v>
      </c>
      <c r="AV1543" s="117">
        <f t="shared" si="502"/>
        <v>50003</v>
      </c>
      <c r="AW1543" s="8" t="s">
        <v>1480</v>
      </c>
      <c r="AX1543">
        <f t="shared" si="496"/>
        <v>5063550</v>
      </c>
      <c r="BC1543">
        <v>43.15</v>
      </c>
      <c r="BD1543">
        <v>0.06</v>
      </c>
      <c r="BE1543">
        <v>43.1</v>
      </c>
      <c r="BH1543" s="123">
        <f t="shared" si="498"/>
        <v>0.623</v>
      </c>
      <c r="BI1543" s="123">
        <f t="shared" si="499"/>
        <v>0</v>
      </c>
      <c r="BJ1543">
        <f t="shared" si="500"/>
        <v>0</v>
      </c>
      <c r="BM1543" s="63">
        <v>7</v>
      </c>
      <c r="BN1543">
        <v>2</v>
      </c>
    </row>
    <row r="1544" spans="1:66" hidden="1" outlineLevel="1">
      <c r="A1544" t="s">
        <v>1693</v>
      </c>
      <c r="B1544" s="8" t="s">
        <v>2027</v>
      </c>
      <c r="C1544" s="1">
        <f t="shared" si="489"/>
        <v>714</v>
      </c>
      <c r="D1544" s="5">
        <f>IF(N1544&gt;0, RANK(N1544,(N1544:P1544,Q1544:AE1544)),0)</f>
        <v>1</v>
      </c>
      <c r="E1544" s="5">
        <f>IF(O1544&gt;0,RANK(O1544,(N1544:P1544,Q1544:AE1544)),0)</f>
        <v>2</v>
      </c>
      <c r="F1544" s="5">
        <f t="shared" si="490"/>
        <v>0</v>
      </c>
      <c r="G1544" s="1">
        <f t="shared" si="491"/>
        <v>294</v>
      </c>
      <c r="H1544" s="2">
        <f t="shared" si="501"/>
        <v>0.41176470588235292</v>
      </c>
      <c r="I1544" s="6"/>
      <c r="J1544" s="2">
        <f t="shared" si="492"/>
        <v>0.69467787114845936</v>
      </c>
      <c r="K1544" s="2">
        <f t="shared" si="493"/>
        <v>0.28291316526610644</v>
      </c>
      <c r="L1544" s="2">
        <f t="shared" si="494"/>
        <v>0</v>
      </c>
      <c r="M1544" s="2">
        <f t="shared" si="495"/>
        <v>2.2408963585434205E-2</v>
      </c>
      <c r="N1544" s="63">
        <v>496</v>
      </c>
      <c r="O1544" s="63">
        <v>202</v>
      </c>
      <c r="P1544" s="63"/>
      <c r="Q1544" s="63">
        <v>3</v>
      </c>
      <c r="R1544" s="63">
        <v>7</v>
      </c>
      <c r="S1544" s="63">
        <v>0</v>
      </c>
      <c r="T1544" s="63"/>
      <c r="U1544" s="63"/>
      <c r="V1544" s="63">
        <v>1</v>
      </c>
      <c r="W1544" s="63">
        <f t="shared" si="497"/>
        <v>4</v>
      </c>
      <c r="X1544" s="63">
        <v>1</v>
      </c>
      <c r="Y1544" s="63"/>
      <c r="Z1544" s="63">
        <v>0</v>
      </c>
      <c r="AA1544" s="63"/>
      <c r="AB1544" s="63"/>
      <c r="AN1544" t="str">
        <f t="shared" si="488"/>
        <v>Sharon</v>
      </c>
      <c r="AO1544" t="s">
        <v>2295</v>
      </c>
      <c r="AP1544">
        <v>1</v>
      </c>
      <c r="AR1544" s="111">
        <v>50</v>
      </c>
      <c r="AS1544" s="113">
        <v>27</v>
      </c>
      <c r="AT1544" s="113">
        <v>85</v>
      </c>
      <c r="AU1544" s="117">
        <v>63775</v>
      </c>
      <c r="AV1544" s="117">
        <f t="shared" si="502"/>
        <v>50027</v>
      </c>
      <c r="AW1544" s="8" t="s">
        <v>1480</v>
      </c>
      <c r="AX1544">
        <f t="shared" si="496"/>
        <v>5063775</v>
      </c>
      <c r="BC1544">
        <v>40.1</v>
      </c>
      <c r="BD1544">
        <v>0.48</v>
      </c>
      <c r="BE1544">
        <v>39.619999999999997</v>
      </c>
      <c r="BH1544" s="123">
        <f t="shared" si="498"/>
        <v>0.69399999999999995</v>
      </c>
      <c r="BI1544" s="123">
        <f t="shared" si="499"/>
        <v>0</v>
      </c>
      <c r="BJ1544">
        <f t="shared" si="500"/>
        <v>0</v>
      </c>
      <c r="BM1544" s="63">
        <v>11</v>
      </c>
      <c r="BN1544">
        <v>3</v>
      </c>
    </row>
    <row r="1545" spans="1:66" hidden="1" outlineLevel="1">
      <c r="A1545" t="s">
        <v>1227</v>
      </c>
      <c r="B1545" s="8" t="s">
        <v>2027</v>
      </c>
      <c r="C1545" s="1">
        <f t="shared" si="489"/>
        <v>286</v>
      </c>
      <c r="D1545" s="5">
        <f>IF(N1545&gt;0, RANK(N1545,(N1545:P1545,Q1545:AE1545)),0)</f>
        <v>1</v>
      </c>
      <c r="E1545" s="5">
        <f>IF(O1545&gt;0,RANK(O1545,(N1545:P1545,Q1545:AE1545)),0)</f>
        <v>2</v>
      </c>
      <c r="F1545" s="5">
        <f t="shared" si="490"/>
        <v>0</v>
      </c>
      <c r="G1545" s="1">
        <f t="shared" si="491"/>
        <v>89</v>
      </c>
      <c r="H1545" s="2">
        <f t="shared" si="501"/>
        <v>0.3111888111888112</v>
      </c>
      <c r="I1545" s="6"/>
      <c r="J1545" s="2">
        <f t="shared" si="492"/>
        <v>0.63636363636363635</v>
      </c>
      <c r="K1545" s="2">
        <f t="shared" si="493"/>
        <v>0.32517482517482516</v>
      </c>
      <c r="L1545" s="2">
        <f t="shared" si="494"/>
        <v>0</v>
      </c>
      <c r="M1545" s="2">
        <f t="shared" si="495"/>
        <v>3.8461538461538491E-2</v>
      </c>
      <c r="N1545" s="63">
        <v>182</v>
      </c>
      <c r="O1545" s="63">
        <v>93</v>
      </c>
      <c r="P1545" s="63"/>
      <c r="Q1545" s="63">
        <v>4</v>
      </c>
      <c r="R1545" s="63">
        <v>0</v>
      </c>
      <c r="S1545" s="63">
        <v>0</v>
      </c>
      <c r="T1545" s="63"/>
      <c r="U1545" s="63"/>
      <c r="V1545" s="63">
        <v>2</v>
      </c>
      <c r="W1545" s="63">
        <f t="shared" si="497"/>
        <v>1</v>
      </c>
      <c r="X1545" s="63">
        <v>4</v>
      </c>
      <c r="Y1545" s="63"/>
      <c r="Z1545" s="63">
        <v>0</v>
      </c>
      <c r="AA1545" s="63"/>
      <c r="AB1545" s="63"/>
      <c r="AN1545" t="str">
        <f t="shared" si="488"/>
        <v>Sheffield</v>
      </c>
      <c r="AO1545" t="s">
        <v>688</v>
      </c>
      <c r="AP1545">
        <v>1</v>
      </c>
      <c r="AR1545" s="111">
        <v>50</v>
      </c>
      <c r="AS1545" s="113">
        <v>5</v>
      </c>
      <c r="AT1545" s="113">
        <v>60</v>
      </c>
      <c r="AU1545" s="117">
        <v>64075</v>
      </c>
      <c r="AV1545" s="117">
        <f t="shared" si="502"/>
        <v>50005</v>
      </c>
      <c r="AW1545" s="8" t="s">
        <v>1480</v>
      </c>
      <c r="AX1545">
        <f t="shared" si="496"/>
        <v>5064075</v>
      </c>
      <c r="BC1545">
        <v>32.78</v>
      </c>
      <c r="BD1545">
        <v>0.15</v>
      </c>
      <c r="BE1545">
        <v>32.619999999999997</v>
      </c>
      <c r="BH1545" s="123">
        <f t="shared" si="498"/>
        <v>0.63600000000000001</v>
      </c>
      <c r="BI1545" s="123">
        <f t="shared" si="499"/>
        <v>0</v>
      </c>
      <c r="BJ1545">
        <f t="shared" si="500"/>
        <v>0</v>
      </c>
      <c r="BM1545" s="63">
        <v>1</v>
      </c>
      <c r="BN1545">
        <v>1</v>
      </c>
    </row>
    <row r="1546" spans="1:66" hidden="1" outlineLevel="1">
      <c r="A1546" t="s">
        <v>533</v>
      </c>
      <c r="B1546" s="8" t="s">
        <v>2027</v>
      </c>
      <c r="C1546" s="1">
        <f t="shared" si="489"/>
        <v>4538</v>
      </c>
      <c r="D1546" s="5">
        <f>IF(N1546&gt;0, RANK(N1546,(N1546:P1546,Q1546:AE1546)),0)</f>
        <v>1</v>
      </c>
      <c r="E1546" s="5">
        <f>IF(O1546&gt;0,RANK(O1546,(N1546:P1546,Q1546:AE1546)),0)</f>
        <v>2</v>
      </c>
      <c r="F1546" s="5">
        <f t="shared" si="490"/>
        <v>0</v>
      </c>
      <c r="G1546" s="1">
        <f t="shared" si="491"/>
        <v>1673</v>
      </c>
      <c r="H1546" s="2">
        <f t="shared" si="501"/>
        <v>0.36866460996033495</v>
      </c>
      <c r="I1546" s="6"/>
      <c r="J1546" s="2">
        <f t="shared" si="492"/>
        <v>0.67783164389598938</v>
      </c>
      <c r="K1546" s="2">
        <f t="shared" si="493"/>
        <v>0.30916703393565448</v>
      </c>
      <c r="L1546" s="2">
        <f t="shared" si="494"/>
        <v>0</v>
      </c>
      <c r="M1546" s="2">
        <f t="shared" si="495"/>
        <v>1.3001322168356144E-2</v>
      </c>
      <c r="N1546" s="63">
        <v>3076</v>
      </c>
      <c r="O1546" s="63">
        <v>1403</v>
      </c>
      <c r="P1546" s="63"/>
      <c r="Q1546" s="63">
        <v>27</v>
      </c>
      <c r="R1546" s="63">
        <v>7</v>
      </c>
      <c r="S1546" s="63">
        <v>0</v>
      </c>
      <c r="T1546" s="63"/>
      <c r="U1546" s="63"/>
      <c r="V1546" s="63">
        <v>6</v>
      </c>
      <c r="W1546" s="63">
        <f t="shared" si="497"/>
        <v>11</v>
      </c>
      <c r="X1546" s="63">
        <v>8</v>
      </c>
      <c r="Y1546" s="63"/>
      <c r="Z1546" s="63">
        <v>0</v>
      </c>
      <c r="AA1546" s="63"/>
      <c r="AB1546" s="63"/>
      <c r="AN1546" t="str">
        <f t="shared" si="488"/>
        <v>Shelburne</v>
      </c>
      <c r="AO1546" t="s">
        <v>3206</v>
      </c>
      <c r="AP1546">
        <v>1</v>
      </c>
      <c r="AR1546" s="111">
        <v>50</v>
      </c>
      <c r="AS1546" s="113">
        <v>7</v>
      </c>
      <c r="AT1546" s="113">
        <v>65</v>
      </c>
      <c r="AU1546" s="117">
        <v>64300</v>
      </c>
      <c r="AV1546" s="117">
        <f t="shared" si="502"/>
        <v>50007</v>
      </c>
      <c r="AW1546" s="8" t="s">
        <v>1480</v>
      </c>
      <c r="AX1546">
        <f t="shared" si="496"/>
        <v>5064300</v>
      </c>
      <c r="BC1546">
        <v>44.89</v>
      </c>
      <c r="BD1546">
        <v>20.58</v>
      </c>
      <c r="BE1546">
        <v>24.31</v>
      </c>
      <c r="BH1546" s="123">
        <f t="shared" si="498"/>
        <v>0.67700000000000005</v>
      </c>
      <c r="BI1546" s="123">
        <f t="shared" si="499"/>
        <v>0</v>
      </c>
      <c r="BJ1546">
        <f t="shared" si="500"/>
        <v>0</v>
      </c>
      <c r="BM1546" s="63">
        <v>18</v>
      </c>
      <c r="BN1546">
        <v>5</v>
      </c>
    </row>
    <row r="1547" spans="1:66" hidden="1" outlineLevel="1">
      <c r="A1547" t="s">
        <v>992</v>
      </c>
      <c r="B1547" s="8" t="s">
        <v>2027</v>
      </c>
      <c r="C1547" s="1">
        <f t="shared" si="489"/>
        <v>778</v>
      </c>
      <c r="D1547" s="5">
        <f>IF(N1547&gt;0, RANK(N1547,(N1547:P1547,Q1547:AE1547)),0)</f>
        <v>1</v>
      </c>
      <c r="E1547" s="5">
        <f>IF(O1547&gt;0,RANK(O1547,(N1547:P1547,Q1547:AE1547)),0)</f>
        <v>2</v>
      </c>
      <c r="F1547" s="5">
        <f t="shared" si="490"/>
        <v>0</v>
      </c>
      <c r="G1547" s="1">
        <f t="shared" si="491"/>
        <v>193</v>
      </c>
      <c r="H1547" s="2">
        <f t="shared" si="501"/>
        <v>0.24807197943444731</v>
      </c>
      <c r="I1547" s="6"/>
      <c r="J1547" s="2">
        <f t="shared" si="492"/>
        <v>0.61182519280205661</v>
      </c>
      <c r="K1547" s="2">
        <f t="shared" si="493"/>
        <v>0.36375321336760924</v>
      </c>
      <c r="L1547" s="2">
        <f t="shared" si="494"/>
        <v>0</v>
      </c>
      <c r="M1547" s="2">
        <f t="shared" si="495"/>
        <v>2.4421593830334154E-2</v>
      </c>
      <c r="N1547" s="63">
        <v>476</v>
      </c>
      <c r="O1547" s="63">
        <v>283</v>
      </c>
      <c r="P1547" s="63"/>
      <c r="Q1547" s="63">
        <v>12</v>
      </c>
      <c r="R1547" s="63">
        <v>0</v>
      </c>
      <c r="S1547" s="63">
        <v>0</v>
      </c>
      <c r="T1547" s="63"/>
      <c r="U1547" s="63"/>
      <c r="V1547" s="63">
        <v>4</v>
      </c>
      <c r="W1547" s="63">
        <f t="shared" si="497"/>
        <v>2</v>
      </c>
      <c r="X1547" s="63">
        <v>1</v>
      </c>
      <c r="Y1547" s="63"/>
      <c r="Z1547" s="63">
        <v>0</v>
      </c>
      <c r="AA1547" s="63"/>
      <c r="AB1547" s="63"/>
      <c r="AN1547" t="str">
        <f t="shared" si="488"/>
        <v>Sheldon</v>
      </c>
      <c r="AO1547" t="s">
        <v>1146</v>
      </c>
      <c r="AP1547">
        <v>1</v>
      </c>
      <c r="AR1547" s="111">
        <v>50</v>
      </c>
      <c r="AS1547" s="113">
        <v>11</v>
      </c>
      <c r="AT1547" s="113">
        <v>75</v>
      </c>
      <c r="AU1547" s="117">
        <v>64600</v>
      </c>
      <c r="AV1547" s="117">
        <f t="shared" si="502"/>
        <v>50011</v>
      </c>
      <c r="AW1547" s="8" t="s">
        <v>1480</v>
      </c>
      <c r="AX1547">
        <f t="shared" si="496"/>
        <v>5064600</v>
      </c>
      <c r="BC1547">
        <v>39.32</v>
      </c>
      <c r="BD1547">
        <v>0.67</v>
      </c>
      <c r="BE1547">
        <v>38.659999999999997</v>
      </c>
      <c r="BH1547" s="123">
        <f t="shared" si="498"/>
        <v>0.61099999999999999</v>
      </c>
      <c r="BI1547" s="123">
        <f t="shared" si="499"/>
        <v>0</v>
      </c>
      <c r="BJ1547">
        <f t="shared" si="500"/>
        <v>0</v>
      </c>
      <c r="BM1547" s="63">
        <v>2</v>
      </c>
      <c r="BN1547">
        <v>0</v>
      </c>
    </row>
    <row r="1548" spans="1:66" hidden="1" outlineLevel="1">
      <c r="A1548" t="s">
        <v>997</v>
      </c>
      <c r="B1548" s="8" t="s">
        <v>2027</v>
      </c>
      <c r="C1548" s="1">
        <f t="shared" si="489"/>
        <v>623</v>
      </c>
      <c r="D1548" s="5">
        <f>IF(N1548&gt;0, RANK(N1548,(N1548:P1548,Q1548:AE1548)),0)</f>
        <v>1</v>
      </c>
      <c r="E1548" s="5">
        <f>IF(O1548&gt;0,RANK(O1548,(N1548:P1548,Q1548:AE1548)),0)</f>
        <v>2</v>
      </c>
      <c r="F1548" s="5">
        <f t="shared" si="490"/>
        <v>0</v>
      </c>
      <c r="G1548" s="1">
        <f t="shared" si="491"/>
        <v>203</v>
      </c>
      <c r="H1548" s="2">
        <f t="shared" si="501"/>
        <v>0.3258426966292135</v>
      </c>
      <c r="I1548" s="6"/>
      <c r="J1548" s="2">
        <f t="shared" si="492"/>
        <v>0.6484751203852327</v>
      </c>
      <c r="K1548" s="2">
        <f t="shared" si="493"/>
        <v>0.32263242375601925</v>
      </c>
      <c r="L1548" s="2">
        <f t="shared" si="494"/>
        <v>0</v>
      </c>
      <c r="M1548" s="2">
        <f t="shared" si="495"/>
        <v>2.8892455858748056E-2</v>
      </c>
      <c r="N1548" s="63">
        <v>404</v>
      </c>
      <c r="O1548" s="63">
        <v>201</v>
      </c>
      <c r="P1548" s="63"/>
      <c r="Q1548" s="63">
        <v>8</v>
      </c>
      <c r="R1548" s="63">
        <v>1</v>
      </c>
      <c r="S1548" s="63">
        <v>0</v>
      </c>
      <c r="T1548" s="63"/>
      <c r="U1548" s="63"/>
      <c r="V1548" s="63">
        <v>1</v>
      </c>
      <c r="W1548" s="63">
        <f t="shared" si="497"/>
        <v>3</v>
      </c>
      <c r="X1548" s="63">
        <v>5</v>
      </c>
      <c r="Y1548" s="63"/>
      <c r="Z1548" s="63">
        <v>0</v>
      </c>
      <c r="AA1548" s="63"/>
      <c r="AB1548" s="63"/>
      <c r="AN1548" t="str">
        <f t="shared" si="488"/>
        <v>Shoreham</v>
      </c>
      <c r="AO1548" t="s">
        <v>1354</v>
      </c>
      <c r="AP1548">
        <v>1</v>
      </c>
      <c r="AR1548" s="111">
        <v>50</v>
      </c>
      <c r="AS1548" s="113">
        <v>1</v>
      </c>
      <c r="AT1548" s="113">
        <v>90</v>
      </c>
      <c r="AU1548" s="117">
        <v>65050</v>
      </c>
      <c r="AV1548" s="117">
        <f t="shared" si="502"/>
        <v>50001</v>
      </c>
      <c r="AW1548" s="8" t="s">
        <v>1480</v>
      </c>
      <c r="AX1548">
        <f t="shared" si="496"/>
        <v>5065050</v>
      </c>
      <c r="BC1548">
        <v>46.32</v>
      </c>
      <c r="BD1548">
        <v>2.82</v>
      </c>
      <c r="BE1548">
        <v>43.5</v>
      </c>
      <c r="BH1548" s="123">
        <f t="shared" si="498"/>
        <v>0.64800000000000002</v>
      </c>
      <c r="BI1548" s="123">
        <f t="shared" si="499"/>
        <v>0</v>
      </c>
      <c r="BJ1548">
        <f t="shared" si="500"/>
        <v>0</v>
      </c>
      <c r="BM1548" s="63">
        <v>4</v>
      </c>
      <c r="BN1548">
        <v>3</v>
      </c>
    </row>
    <row r="1549" spans="1:66" hidden="1" outlineLevel="1">
      <c r="A1549" t="s">
        <v>968</v>
      </c>
      <c r="B1549" s="8" t="s">
        <v>2027</v>
      </c>
      <c r="C1549" s="1">
        <f t="shared" si="489"/>
        <v>651</v>
      </c>
      <c r="D1549" s="5">
        <f>IF(N1549&gt;0, RANK(N1549,(N1549:P1549,Q1549:AE1549)),0)</f>
        <v>1</v>
      </c>
      <c r="E1549" s="5">
        <f>IF(O1549&gt;0,RANK(O1549,(N1549:P1549,Q1549:AE1549)),0)</f>
        <v>2</v>
      </c>
      <c r="F1549" s="5">
        <f t="shared" si="490"/>
        <v>0</v>
      </c>
      <c r="G1549" s="1">
        <f t="shared" si="491"/>
        <v>135</v>
      </c>
      <c r="H1549" s="2">
        <f t="shared" si="501"/>
        <v>0.20737327188940091</v>
      </c>
      <c r="I1549" s="6"/>
      <c r="J1549" s="2">
        <f t="shared" si="492"/>
        <v>0.58832565284178184</v>
      </c>
      <c r="K1549" s="2">
        <f t="shared" si="493"/>
        <v>0.38095238095238093</v>
      </c>
      <c r="L1549" s="2">
        <f t="shared" si="494"/>
        <v>0</v>
      </c>
      <c r="M1549" s="2">
        <f t="shared" si="495"/>
        <v>3.0721966205837226E-2</v>
      </c>
      <c r="N1549" s="63">
        <v>383</v>
      </c>
      <c r="O1549" s="63">
        <v>248</v>
      </c>
      <c r="P1549" s="63"/>
      <c r="Q1549" s="63">
        <v>9</v>
      </c>
      <c r="R1549" s="63">
        <v>1</v>
      </c>
      <c r="S1549" s="63">
        <v>0</v>
      </c>
      <c r="T1549" s="63"/>
      <c r="U1549" s="63"/>
      <c r="V1549" s="63">
        <v>3</v>
      </c>
      <c r="W1549" s="63">
        <f t="shared" si="497"/>
        <v>4</v>
      </c>
      <c r="X1549" s="63">
        <v>3</v>
      </c>
      <c r="Y1549" s="63"/>
      <c r="Z1549" s="63">
        <v>0</v>
      </c>
      <c r="AA1549" s="63"/>
      <c r="AB1549" s="63"/>
      <c r="AN1549" t="str">
        <f t="shared" si="488"/>
        <v>Shrewsbury</v>
      </c>
      <c r="AO1549" t="s">
        <v>595</v>
      </c>
      <c r="AP1549">
        <v>1</v>
      </c>
      <c r="AR1549" s="111">
        <v>50</v>
      </c>
      <c r="AS1549" s="113">
        <v>21</v>
      </c>
      <c r="AT1549" s="113">
        <v>110</v>
      </c>
      <c r="AU1549" s="117">
        <v>65275</v>
      </c>
      <c r="AV1549" s="117">
        <f t="shared" si="502"/>
        <v>50021</v>
      </c>
      <c r="AW1549" s="8" t="s">
        <v>1480</v>
      </c>
      <c r="AX1549">
        <f t="shared" si="496"/>
        <v>5065275</v>
      </c>
      <c r="BC1549">
        <v>50.19</v>
      </c>
      <c r="BD1549">
        <v>0.14000000000000001</v>
      </c>
      <c r="BE1549">
        <v>50.05</v>
      </c>
      <c r="BH1549" s="123">
        <f t="shared" si="498"/>
        <v>0.58799999999999997</v>
      </c>
      <c r="BI1549" s="123">
        <f t="shared" si="499"/>
        <v>0</v>
      </c>
      <c r="BJ1549">
        <f t="shared" si="500"/>
        <v>0</v>
      </c>
      <c r="BM1549" s="63">
        <v>5</v>
      </c>
      <c r="BN1549">
        <v>3</v>
      </c>
    </row>
    <row r="1550" spans="1:66" hidden="1" outlineLevel="1">
      <c r="A1550" t="s">
        <v>200</v>
      </c>
      <c r="B1550" s="8" t="s">
        <v>2027</v>
      </c>
      <c r="C1550" s="1">
        <f t="shared" si="489"/>
        <v>9459</v>
      </c>
      <c r="D1550" s="5">
        <f>IF(N1550&gt;0, RANK(N1550,(N1550:P1550,Q1550:AE1550)),0)</f>
        <v>1</v>
      </c>
      <c r="E1550" s="5">
        <f>IF(O1550&gt;0,RANK(O1550,(N1550:P1550,Q1550:AE1550)),0)</f>
        <v>2</v>
      </c>
      <c r="F1550" s="5">
        <f t="shared" si="490"/>
        <v>0</v>
      </c>
      <c r="G1550" s="1">
        <f t="shared" si="491"/>
        <v>3765</v>
      </c>
      <c r="H1550" s="2">
        <f t="shared" si="501"/>
        <v>0.39803361877576909</v>
      </c>
      <c r="I1550" s="6"/>
      <c r="J1550" s="2">
        <f t="shared" si="492"/>
        <v>0.68855058674278469</v>
      </c>
      <c r="K1550" s="2">
        <f t="shared" si="493"/>
        <v>0.29051696796701554</v>
      </c>
      <c r="L1550" s="2">
        <f t="shared" si="494"/>
        <v>0</v>
      </c>
      <c r="M1550" s="2">
        <f t="shared" si="495"/>
        <v>2.0932445290199775E-2</v>
      </c>
      <c r="N1550" s="63">
        <v>6513</v>
      </c>
      <c r="O1550" s="63">
        <v>2748</v>
      </c>
      <c r="P1550" s="63"/>
      <c r="Q1550" s="63">
        <v>101</v>
      </c>
      <c r="R1550" s="63">
        <v>15</v>
      </c>
      <c r="S1550" s="63">
        <v>0</v>
      </c>
      <c r="T1550" s="63"/>
      <c r="U1550" s="63"/>
      <c r="V1550" s="63">
        <v>10</v>
      </c>
      <c r="W1550" s="63">
        <f t="shared" si="497"/>
        <v>40</v>
      </c>
      <c r="X1550" s="63">
        <v>32</v>
      </c>
      <c r="Y1550" s="63"/>
      <c r="Z1550" s="63">
        <v>0</v>
      </c>
      <c r="AA1550" s="63"/>
      <c r="AB1550" s="63"/>
      <c r="AN1550" t="str">
        <f t="shared" si="488"/>
        <v>South Burlington</v>
      </c>
      <c r="AO1550" t="s">
        <v>3206</v>
      </c>
      <c r="AP1550">
        <v>1</v>
      </c>
      <c r="AR1550" s="111">
        <v>50</v>
      </c>
      <c r="AS1550" s="113">
        <v>7</v>
      </c>
      <c r="AT1550" s="113">
        <v>70</v>
      </c>
      <c r="AU1550" s="117">
        <v>66175</v>
      </c>
      <c r="AV1550" s="117">
        <f t="shared" si="502"/>
        <v>50007</v>
      </c>
      <c r="AW1550" s="8" t="s">
        <v>1257</v>
      </c>
      <c r="AX1550">
        <f t="shared" si="496"/>
        <v>5066175</v>
      </c>
      <c r="BC1550">
        <v>29.62</v>
      </c>
      <c r="BD1550">
        <v>12.98</v>
      </c>
      <c r="BE1550">
        <v>16.64</v>
      </c>
      <c r="BH1550" s="123">
        <f t="shared" si="498"/>
        <v>0.68799999999999994</v>
      </c>
      <c r="BI1550" s="123">
        <f t="shared" si="499"/>
        <v>0</v>
      </c>
      <c r="BJ1550">
        <f t="shared" si="500"/>
        <v>0</v>
      </c>
      <c r="BM1550" s="63">
        <v>55</v>
      </c>
      <c r="BN1550">
        <v>14</v>
      </c>
    </row>
    <row r="1551" spans="1:66" hidden="1" outlineLevel="1">
      <c r="A1551" t="s">
        <v>201</v>
      </c>
      <c r="B1551" s="8" t="s">
        <v>2027</v>
      </c>
      <c r="C1551" s="1">
        <f t="shared" si="489"/>
        <v>1087</v>
      </c>
      <c r="D1551" s="5">
        <f>IF(N1551&gt;0, RANK(N1551,(N1551:P1551,Q1551:AE1551)),0)</f>
        <v>1</v>
      </c>
      <c r="E1551" s="5">
        <f>IF(O1551&gt;0,RANK(O1551,(N1551:P1551,Q1551:AE1551)),0)</f>
        <v>2</v>
      </c>
      <c r="F1551" s="5">
        <f t="shared" si="490"/>
        <v>0</v>
      </c>
      <c r="G1551" s="1">
        <f t="shared" si="491"/>
        <v>377</v>
      </c>
      <c r="H1551" s="2">
        <f t="shared" si="501"/>
        <v>0.34682612695492182</v>
      </c>
      <c r="I1551" s="6"/>
      <c r="J1551" s="2">
        <f t="shared" si="492"/>
        <v>0.66605335786568542</v>
      </c>
      <c r="K1551" s="2">
        <f t="shared" si="493"/>
        <v>0.31922723091076355</v>
      </c>
      <c r="L1551" s="2">
        <f t="shared" si="494"/>
        <v>0</v>
      </c>
      <c r="M1551" s="2">
        <f t="shared" si="495"/>
        <v>1.4719411223551027E-2</v>
      </c>
      <c r="N1551" s="63">
        <v>724</v>
      </c>
      <c r="O1551" s="63">
        <v>347</v>
      </c>
      <c r="P1551" s="63"/>
      <c r="Q1551" s="63">
        <v>9</v>
      </c>
      <c r="R1551" s="63">
        <v>1</v>
      </c>
      <c r="S1551" s="63">
        <v>0</v>
      </c>
      <c r="T1551" s="63"/>
      <c r="U1551" s="63"/>
      <c r="V1551" s="63">
        <v>1</v>
      </c>
      <c r="W1551" s="63">
        <f t="shared" si="497"/>
        <v>2</v>
      </c>
      <c r="X1551" s="63">
        <v>3</v>
      </c>
      <c r="Y1551" s="63"/>
      <c r="Z1551" s="63">
        <v>0</v>
      </c>
      <c r="AA1551" s="63"/>
      <c r="AB1551" s="63"/>
      <c r="AN1551" t="str">
        <f t="shared" si="488"/>
        <v>South Hero</v>
      </c>
      <c r="AO1551" t="s">
        <v>3207</v>
      </c>
      <c r="AP1551">
        <v>1</v>
      </c>
      <c r="AR1551" s="111">
        <v>50</v>
      </c>
      <c r="AS1551" s="113">
        <v>13</v>
      </c>
      <c r="AT1551" s="113">
        <v>25</v>
      </c>
      <c r="AU1551" s="117">
        <v>67000</v>
      </c>
      <c r="AV1551" s="117">
        <f t="shared" si="502"/>
        <v>50013</v>
      </c>
      <c r="AW1551" s="8" t="s">
        <v>1480</v>
      </c>
      <c r="AX1551">
        <f t="shared" si="496"/>
        <v>5067000</v>
      </c>
      <c r="BC1551">
        <v>47.5</v>
      </c>
      <c r="BD1551">
        <v>32.4</v>
      </c>
      <c r="BE1551">
        <v>15.1</v>
      </c>
      <c r="BH1551" s="123">
        <f t="shared" si="498"/>
        <v>0.66600000000000004</v>
      </c>
      <c r="BI1551" s="123">
        <f t="shared" si="499"/>
        <v>0</v>
      </c>
      <c r="BJ1551">
        <f t="shared" si="500"/>
        <v>0</v>
      </c>
      <c r="BM1551" s="63">
        <v>3</v>
      </c>
      <c r="BN1551">
        <v>1</v>
      </c>
    </row>
    <row r="1552" spans="1:66" hidden="1" outlineLevel="1">
      <c r="A1552" t="s">
        <v>2006</v>
      </c>
      <c r="B1552" s="8" t="s">
        <v>2027</v>
      </c>
      <c r="C1552" s="1">
        <f t="shared" si="489"/>
        <v>3782</v>
      </c>
      <c r="D1552" s="5">
        <f>IF(N1552&gt;0, RANK(N1552,(N1552:P1552,Q1552:AE1552)),0)</f>
        <v>1</v>
      </c>
      <c r="E1552" s="5">
        <f>IF(O1552&gt;0,RANK(O1552,(N1552:P1552,Q1552:AE1552)),0)</f>
        <v>2</v>
      </c>
      <c r="F1552" s="5">
        <f t="shared" si="490"/>
        <v>0</v>
      </c>
      <c r="G1552" s="1">
        <f t="shared" si="491"/>
        <v>1002</v>
      </c>
      <c r="H1552" s="2">
        <f t="shared" si="501"/>
        <v>0.26493918561607616</v>
      </c>
      <c r="I1552" s="6"/>
      <c r="J1552" s="2">
        <f t="shared" si="492"/>
        <v>0.61977789529349547</v>
      </c>
      <c r="K1552" s="2">
        <f t="shared" si="493"/>
        <v>0.35483870967741937</v>
      </c>
      <c r="L1552" s="2">
        <f t="shared" si="494"/>
        <v>0</v>
      </c>
      <c r="M1552" s="2">
        <f t="shared" si="495"/>
        <v>2.5383395029085154E-2</v>
      </c>
      <c r="N1552" s="63">
        <v>2344</v>
      </c>
      <c r="O1552" s="63">
        <v>1342</v>
      </c>
      <c r="P1552" s="63"/>
      <c r="Q1552" s="63">
        <v>57</v>
      </c>
      <c r="R1552" s="63">
        <v>0</v>
      </c>
      <c r="S1552" s="63">
        <v>0</v>
      </c>
      <c r="T1552" s="63"/>
      <c r="U1552" s="63"/>
      <c r="V1552" s="63">
        <v>8</v>
      </c>
      <c r="W1552" s="63">
        <f t="shared" si="497"/>
        <v>21</v>
      </c>
      <c r="X1552" s="63">
        <v>10</v>
      </c>
      <c r="Y1552" s="63"/>
      <c r="Z1552" s="63">
        <v>0</v>
      </c>
      <c r="AA1552" s="63"/>
      <c r="AB1552" s="63"/>
      <c r="AN1552" t="str">
        <f t="shared" si="488"/>
        <v>Springfield</v>
      </c>
      <c r="AO1552" t="s">
        <v>2295</v>
      </c>
      <c r="AP1552">
        <v>1</v>
      </c>
      <c r="AR1552" s="111">
        <v>50</v>
      </c>
      <c r="AS1552" s="113">
        <v>27</v>
      </c>
      <c r="AT1552" s="113">
        <v>90</v>
      </c>
      <c r="AU1552" s="117">
        <v>69550</v>
      </c>
      <c r="AV1552" s="117">
        <f t="shared" si="502"/>
        <v>50027</v>
      </c>
      <c r="AW1552" s="8" t="s">
        <v>1480</v>
      </c>
      <c r="AX1552">
        <f t="shared" si="496"/>
        <v>5069550</v>
      </c>
      <c r="BC1552">
        <v>49.46</v>
      </c>
      <c r="BD1552">
        <v>0.15</v>
      </c>
      <c r="BE1552">
        <v>49.32</v>
      </c>
      <c r="BH1552" s="123">
        <f t="shared" si="498"/>
        <v>0.61899999999999999</v>
      </c>
      <c r="BI1552" s="123">
        <f t="shared" si="499"/>
        <v>0</v>
      </c>
      <c r="BJ1552">
        <f t="shared" si="500"/>
        <v>0</v>
      </c>
      <c r="BM1552" s="63">
        <v>21</v>
      </c>
      <c r="BN1552">
        <v>12</v>
      </c>
    </row>
    <row r="1553" spans="1:66" hidden="1" outlineLevel="1">
      <c r="A1553" t="s">
        <v>59</v>
      </c>
      <c r="B1553" s="8" t="s">
        <v>2027</v>
      </c>
      <c r="C1553" s="1">
        <f t="shared" si="489"/>
        <v>468</v>
      </c>
      <c r="D1553" s="5">
        <f>IF(N1553&gt;0, RANK(N1553,(N1553:P1553,Q1553:AE1553)),0)</f>
        <v>1</v>
      </c>
      <c r="E1553" s="5">
        <f>IF(O1553&gt;0,RANK(O1553,(N1553:P1553,Q1553:AE1553)),0)</f>
        <v>2</v>
      </c>
      <c r="F1553" s="5">
        <f t="shared" si="490"/>
        <v>0</v>
      </c>
      <c r="G1553" s="1">
        <f t="shared" si="491"/>
        <v>98</v>
      </c>
      <c r="H1553" s="2">
        <f t="shared" si="501"/>
        <v>0.20940170940170941</v>
      </c>
      <c r="I1553" s="6"/>
      <c r="J1553" s="2">
        <f t="shared" si="492"/>
        <v>0.5854700854700855</v>
      </c>
      <c r="K1553" s="2">
        <f t="shared" si="493"/>
        <v>0.37606837606837606</v>
      </c>
      <c r="L1553" s="2">
        <f t="shared" si="494"/>
        <v>0</v>
      </c>
      <c r="M1553" s="2">
        <f t="shared" si="495"/>
        <v>3.8461538461538436E-2</v>
      </c>
      <c r="N1553" s="63">
        <v>274</v>
      </c>
      <c r="O1553" s="63">
        <v>176</v>
      </c>
      <c r="P1553" s="63"/>
      <c r="Q1553" s="63">
        <v>11</v>
      </c>
      <c r="R1553" s="63">
        <v>2</v>
      </c>
      <c r="S1553" s="63">
        <v>0</v>
      </c>
      <c r="T1553" s="63"/>
      <c r="U1553" s="63"/>
      <c r="V1553" s="63">
        <v>2</v>
      </c>
      <c r="W1553" s="63">
        <f t="shared" si="497"/>
        <v>3</v>
      </c>
      <c r="X1553" s="63">
        <v>0</v>
      </c>
      <c r="Y1553" s="63"/>
      <c r="Z1553" s="63">
        <v>0</v>
      </c>
      <c r="AA1553" s="63"/>
      <c r="AB1553" s="63"/>
      <c r="AN1553" t="str">
        <f t="shared" si="488"/>
        <v>Stamford</v>
      </c>
      <c r="AO1553" t="s">
        <v>959</v>
      </c>
      <c r="AP1553">
        <v>1</v>
      </c>
      <c r="AR1553" s="111">
        <v>50</v>
      </c>
      <c r="AS1553" s="113">
        <v>3</v>
      </c>
      <c r="AT1553" s="113">
        <v>65</v>
      </c>
      <c r="AU1553" s="117">
        <v>69775</v>
      </c>
      <c r="AV1553" s="117">
        <f t="shared" si="502"/>
        <v>50003</v>
      </c>
      <c r="AW1553" s="8" t="s">
        <v>1480</v>
      </c>
      <c r="AX1553">
        <f t="shared" si="496"/>
        <v>5069775</v>
      </c>
      <c r="BC1553">
        <v>39.630000000000003</v>
      </c>
      <c r="BD1553">
        <v>0.1</v>
      </c>
      <c r="BE1553">
        <v>39.520000000000003</v>
      </c>
      <c r="BH1553" s="123">
        <f t="shared" si="498"/>
        <v>0.58499999999999996</v>
      </c>
      <c r="BI1553" s="123">
        <f t="shared" si="499"/>
        <v>0</v>
      </c>
      <c r="BJ1553">
        <f t="shared" si="500"/>
        <v>0</v>
      </c>
      <c r="BM1553" s="63">
        <v>5</v>
      </c>
      <c r="BN1553">
        <v>2</v>
      </c>
    </row>
    <row r="1554" spans="1:66" hidden="1" outlineLevel="1">
      <c r="A1554" t="s">
        <v>1877</v>
      </c>
      <c r="B1554" s="8" t="s">
        <v>2027</v>
      </c>
      <c r="C1554" s="1">
        <f t="shared" si="489"/>
        <v>94</v>
      </c>
      <c r="D1554" s="5">
        <f>IF(N1554&gt;0, RANK(N1554,(N1554:P1554,Q1554:AE1554)),0)</f>
        <v>1</v>
      </c>
      <c r="E1554" s="5">
        <f>IF(O1554&gt;0,RANK(O1554,(N1554:P1554,Q1554:AE1554)),0)</f>
        <v>2</v>
      </c>
      <c r="F1554" s="5">
        <f t="shared" si="490"/>
        <v>0</v>
      </c>
      <c r="G1554" s="1">
        <f t="shared" si="491"/>
        <v>49</v>
      </c>
      <c r="H1554" s="2">
        <f t="shared" si="501"/>
        <v>0.52127659574468088</v>
      </c>
      <c r="I1554" s="6"/>
      <c r="J1554" s="2">
        <f t="shared" si="492"/>
        <v>0.72340425531914898</v>
      </c>
      <c r="K1554" s="2">
        <f t="shared" si="493"/>
        <v>0.20212765957446807</v>
      </c>
      <c r="L1554" s="2">
        <f t="shared" si="494"/>
        <v>0</v>
      </c>
      <c r="M1554" s="2">
        <f t="shared" si="495"/>
        <v>7.4468085106382947E-2</v>
      </c>
      <c r="N1554" s="63">
        <v>68</v>
      </c>
      <c r="O1554" s="63">
        <v>19</v>
      </c>
      <c r="P1554" s="63"/>
      <c r="Q1554" s="63">
        <v>3</v>
      </c>
      <c r="R1554" s="63">
        <v>0</v>
      </c>
      <c r="S1554" s="63">
        <v>0</v>
      </c>
      <c r="T1554" s="63"/>
      <c r="U1554" s="63"/>
      <c r="V1554" s="63">
        <v>0</v>
      </c>
      <c r="W1554" s="63">
        <f t="shared" si="497"/>
        <v>2</v>
      </c>
      <c r="X1554" s="63">
        <v>2</v>
      </c>
      <c r="Y1554" s="63"/>
      <c r="Z1554" s="63">
        <v>0</v>
      </c>
      <c r="AA1554" s="63"/>
      <c r="AB1554" s="63"/>
      <c r="AN1554" t="str">
        <f t="shared" si="488"/>
        <v>Stannard</v>
      </c>
      <c r="AO1554" t="s">
        <v>688</v>
      </c>
      <c r="AP1554">
        <v>1</v>
      </c>
      <c r="AR1554" s="111">
        <v>50</v>
      </c>
      <c r="AS1554" s="113">
        <v>5</v>
      </c>
      <c r="AT1554" s="113">
        <v>65</v>
      </c>
      <c r="AU1554" s="117">
        <v>69925</v>
      </c>
      <c r="AV1554" s="117">
        <f t="shared" si="502"/>
        <v>50005</v>
      </c>
      <c r="AW1554" s="8" t="s">
        <v>1480</v>
      </c>
      <c r="AX1554">
        <f t="shared" si="496"/>
        <v>5069925</v>
      </c>
      <c r="BC1554">
        <v>12.54</v>
      </c>
      <c r="BD1554">
        <v>0.03</v>
      </c>
      <c r="BE1554">
        <v>12.51</v>
      </c>
      <c r="BH1554" s="123">
        <f t="shared" si="498"/>
        <v>0.72299999999999998</v>
      </c>
      <c r="BI1554" s="123">
        <f t="shared" si="499"/>
        <v>0</v>
      </c>
      <c r="BJ1554">
        <f t="shared" si="500"/>
        <v>0</v>
      </c>
      <c r="BM1554" s="63">
        <v>2</v>
      </c>
      <c r="BN1554">
        <v>2</v>
      </c>
    </row>
    <row r="1555" spans="1:66" hidden="1" outlineLevel="1">
      <c r="A1555" t="s">
        <v>2821</v>
      </c>
      <c r="B1555" s="8" t="s">
        <v>2027</v>
      </c>
      <c r="C1555" s="1">
        <f t="shared" si="489"/>
        <v>836</v>
      </c>
      <c r="D1555" s="5">
        <f>IF(N1555&gt;0, RANK(N1555,(N1555:P1555,Q1555:AE1555)),0)</f>
        <v>1</v>
      </c>
      <c r="E1555" s="5">
        <f>IF(O1555&gt;0,RANK(O1555,(N1555:P1555,Q1555:AE1555)),0)</f>
        <v>2</v>
      </c>
      <c r="F1555" s="5">
        <f t="shared" si="490"/>
        <v>0</v>
      </c>
      <c r="G1555" s="1">
        <f t="shared" si="491"/>
        <v>352</v>
      </c>
      <c r="H1555" s="2">
        <f t="shared" si="501"/>
        <v>0.42105263157894735</v>
      </c>
      <c r="I1555" s="6"/>
      <c r="J1555" s="2">
        <f t="shared" si="492"/>
        <v>0.69617224880382778</v>
      </c>
      <c r="K1555" s="2">
        <f t="shared" si="493"/>
        <v>0.27511961722488038</v>
      </c>
      <c r="L1555" s="2">
        <f t="shared" si="494"/>
        <v>0</v>
      </c>
      <c r="M1555" s="2">
        <f t="shared" si="495"/>
        <v>2.8708133971291849E-2</v>
      </c>
      <c r="N1555" s="63">
        <v>582</v>
      </c>
      <c r="O1555" s="63">
        <v>230</v>
      </c>
      <c r="P1555" s="63"/>
      <c r="Q1555" s="63">
        <v>16</v>
      </c>
      <c r="R1555" s="63">
        <v>1</v>
      </c>
      <c r="S1555" s="63">
        <v>0</v>
      </c>
      <c r="T1555" s="63"/>
      <c r="U1555" s="63"/>
      <c r="V1555" s="63">
        <v>1</v>
      </c>
      <c r="W1555" s="63">
        <f t="shared" si="497"/>
        <v>2</v>
      </c>
      <c r="X1555" s="63">
        <v>2</v>
      </c>
      <c r="Y1555" s="63"/>
      <c r="Z1555" s="63">
        <v>2</v>
      </c>
      <c r="AA1555" s="63"/>
      <c r="AB1555" s="63"/>
      <c r="AN1555" t="str">
        <f t="shared" ref="AN1555:AN1612" si="503">A1555</f>
        <v>Starksboro</v>
      </c>
      <c r="AO1555" t="s">
        <v>1354</v>
      </c>
      <c r="AP1555">
        <v>1</v>
      </c>
      <c r="AR1555" s="111">
        <v>50</v>
      </c>
      <c r="AS1555" s="113">
        <v>1</v>
      </c>
      <c r="AT1555" s="113">
        <v>95</v>
      </c>
      <c r="AU1555" s="117">
        <v>70075</v>
      </c>
      <c r="AV1555" s="117">
        <f t="shared" si="502"/>
        <v>50001</v>
      </c>
      <c r="AW1555" s="8" t="s">
        <v>1480</v>
      </c>
      <c r="AX1555">
        <f t="shared" si="496"/>
        <v>5070075</v>
      </c>
      <c r="BC1555">
        <v>45.51</v>
      </c>
      <c r="BD1555">
        <v>0.05</v>
      </c>
      <c r="BE1555">
        <v>45.47</v>
      </c>
      <c r="BH1555" s="123">
        <f t="shared" si="498"/>
        <v>0.69599999999999995</v>
      </c>
      <c r="BI1555" s="123">
        <f t="shared" si="499"/>
        <v>0</v>
      </c>
      <c r="BJ1555">
        <f t="shared" si="500"/>
        <v>0</v>
      </c>
      <c r="BM1555" s="63">
        <v>5</v>
      </c>
      <c r="BN1555">
        <v>2</v>
      </c>
    </row>
    <row r="1556" spans="1:66" hidden="1" outlineLevel="1">
      <c r="A1556" t="s">
        <v>2564</v>
      </c>
      <c r="B1556" s="8" t="s">
        <v>2027</v>
      </c>
      <c r="C1556" s="1">
        <f t="shared" si="489"/>
        <v>386</v>
      </c>
      <c r="D1556" s="5">
        <f>IF(N1556&gt;0, RANK(N1556,(N1556:P1556,Q1556:AE1556)),0)</f>
        <v>1</v>
      </c>
      <c r="E1556" s="5">
        <f>IF(O1556&gt;0,RANK(O1556,(N1556:P1556,Q1556:AE1556)),0)</f>
        <v>2</v>
      </c>
      <c r="F1556" s="5">
        <f t="shared" si="490"/>
        <v>0</v>
      </c>
      <c r="G1556" s="1">
        <f t="shared" si="491"/>
        <v>141</v>
      </c>
      <c r="H1556" s="2">
        <f t="shared" si="501"/>
        <v>0.36528497409326427</v>
      </c>
      <c r="I1556" s="6"/>
      <c r="J1556" s="2">
        <f t="shared" si="492"/>
        <v>0.67357512953367871</v>
      </c>
      <c r="K1556" s="2">
        <f t="shared" si="493"/>
        <v>0.30829015544041449</v>
      </c>
      <c r="L1556" s="2">
        <f t="shared" si="494"/>
        <v>0</v>
      </c>
      <c r="M1556" s="2">
        <f t="shared" si="495"/>
        <v>1.81347150259068E-2</v>
      </c>
      <c r="N1556" s="63">
        <v>260</v>
      </c>
      <c r="O1556" s="63">
        <v>119</v>
      </c>
      <c r="P1556" s="63"/>
      <c r="Q1556" s="63">
        <v>4</v>
      </c>
      <c r="R1556" s="63">
        <v>1</v>
      </c>
      <c r="S1556" s="63">
        <v>0</v>
      </c>
      <c r="T1556" s="63"/>
      <c r="U1556" s="63"/>
      <c r="V1556" s="63">
        <v>0</v>
      </c>
      <c r="W1556" s="63">
        <f t="shared" si="497"/>
        <v>1</v>
      </c>
      <c r="X1556" s="63">
        <v>1</v>
      </c>
      <c r="Y1556" s="63"/>
      <c r="Z1556" s="63">
        <v>0</v>
      </c>
      <c r="AA1556" s="63"/>
      <c r="AB1556" s="63"/>
      <c r="AN1556" t="str">
        <f t="shared" si="503"/>
        <v>Stockbridge</v>
      </c>
      <c r="AO1556" t="s">
        <v>2295</v>
      </c>
      <c r="AP1556">
        <v>1</v>
      </c>
      <c r="AR1556" s="111">
        <v>50</v>
      </c>
      <c r="AS1556" s="113">
        <v>27</v>
      </c>
      <c r="AT1556" s="113">
        <v>95</v>
      </c>
      <c r="AU1556" s="117">
        <v>70375</v>
      </c>
      <c r="AV1556" s="117">
        <f t="shared" si="502"/>
        <v>50027</v>
      </c>
      <c r="AW1556" s="8" t="s">
        <v>1480</v>
      </c>
      <c r="AX1556">
        <f t="shared" si="496"/>
        <v>5070375</v>
      </c>
      <c r="BC1556">
        <v>46.17</v>
      </c>
      <c r="BD1556">
        <v>0.05</v>
      </c>
      <c r="BE1556">
        <v>46.12</v>
      </c>
      <c r="BH1556" s="123">
        <f t="shared" si="498"/>
        <v>0.67300000000000004</v>
      </c>
      <c r="BI1556" s="123">
        <f t="shared" si="499"/>
        <v>0</v>
      </c>
      <c r="BJ1556">
        <f t="shared" si="500"/>
        <v>0</v>
      </c>
      <c r="BM1556" s="63">
        <v>2</v>
      </c>
      <c r="BN1556">
        <v>1</v>
      </c>
    </row>
    <row r="1557" spans="1:66" hidden="1" outlineLevel="1">
      <c r="A1557" t="s">
        <v>1136</v>
      </c>
      <c r="B1557" s="8" t="s">
        <v>2027</v>
      </c>
      <c r="C1557" s="1">
        <f t="shared" si="489"/>
        <v>2660</v>
      </c>
      <c r="D1557" s="5">
        <f>IF(N1557&gt;0, RANK(N1557,(N1557:P1557,Q1557:AE1557)),0)</f>
        <v>1</v>
      </c>
      <c r="E1557" s="5">
        <f>IF(O1557&gt;0,RANK(O1557,(N1557:P1557,Q1557:AE1557)),0)</f>
        <v>2</v>
      </c>
      <c r="F1557" s="5">
        <f t="shared" si="490"/>
        <v>0</v>
      </c>
      <c r="G1557" s="1">
        <f t="shared" si="491"/>
        <v>1005</v>
      </c>
      <c r="H1557" s="2">
        <f t="shared" si="501"/>
        <v>0.37781954887218044</v>
      </c>
      <c r="I1557" s="6"/>
      <c r="J1557" s="2">
        <f t="shared" si="492"/>
        <v>0.6785714285714286</v>
      </c>
      <c r="K1557" s="2">
        <f t="shared" si="493"/>
        <v>0.3007518796992481</v>
      </c>
      <c r="L1557" s="2">
        <f t="shared" si="494"/>
        <v>0</v>
      </c>
      <c r="M1557" s="2">
        <f t="shared" si="495"/>
        <v>2.0676691729323293E-2</v>
      </c>
      <c r="N1557" s="63">
        <v>1805</v>
      </c>
      <c r="O1557" s="63">
        <v>800</v>
      </c>
      <c r="P1557" s="63"/>
      <c r="Q1557" s="63">
        <v>34</v>
      </c>
      <c r="R1557" s="63">
        <v>2</v>
      </c>
      <c r="S1557" s="63">
        <v>0</v>
      </c>
      <c r="T1557" s="63"/>
      <c r="U1557" s="63"/>
      <c r="V1557" s="63">
        <v>3</v>
      </c>
      <c r="W1557" s="63">
        <f t="shared" si="497"/>
        <v>11</v>
      </c>
      <c r="X1557" s="63">
        <v>5</v>
      </c>
      <c r="Y1557" s="63"/>
      <c r="Z1557" s="63">
        <v>0</v>
      </c>
      <c r="AA1557" s="63"/>
      <c r="AB1557" s="63"/>
      <c r="AN1557" t="str">
        <f t="shared" si="503"/>
        <v>Stowe</v>
      </c>
      <c r="AO1557" t="s">
        <v>2786</v>
      </c>
      <c r="AP1557">
        <v>1</v>
      </c>
      <c r="AR1557" s="111">
        <v>50</v>
      </c>
      <c r="AS1557" s="113">
        <v>15</v>
      </c>
      <c r="AT1557" s="113">
        <v>40</v>
      </c>
      <c r="AU1557" s="117">
        <v>70525</v>
      </c>
      <c r="AV1557" s="117">
        <f t="shared" si="502"/>
        <v>50015</v>
      </c>
      <c r="AW1557" s="8" t="s">
        <v>1480</v>
      </c>
      <c r="AX1557">
        <f t="shared" si="496"/>
        <v>5070525</v>
      </c>
      <c r="BC1557">
        <v>72.739999999999995</v>
      </c>
      <c r="BD1557">
        <v>7.0000000000000007E-2</v>
      </c>
      <c r="BE1557">
        <v>72.680000000000007</v>
      </c>
      <c r="BH1557" s="123">
        <f t="shared" si="498"/>
        <v>0.67800000000000005</v>
      </c>
      <c r="BI1557" s="123">
        <f t="shared" si="499"/>
        <v>0</v>
      </c>
      <c r="BJ1557">
        <f t="shared" si="500"/>
        <v>0</v>
      </c>
      <c r="BM1557" s="63">
        <v>13</v>
      </c>
      <c r="BN1557">
        <v>1</v>
      </c>
    </row>
    <row r="1558" spans="1:66" hidden="1" outlineLevel="1">
      <c r="A1558" t="s">
        <v>2046</v>
      </c>
      <c r="B1558" s="8" t="s">
        <v>2027</v>
      </c>
      <c r="C1558" s="1">
        <f t="shared" ref="C1558:C1612" si="504">SUM(N1558:AL1558)</f>
        <v>694</v>
      </c>
      <c r="D1558" s="5">
        <f>IF(N1558&gt;0, RANK(N1558,(N1558:P1558,Q1558:AE1558)),0)</f>
        <v>1</v>
      </c>
      <c r="E1558" s="5">
        <f>IF(O1558&gt;0,RANK(O1558,(N1558:P1558,Q1558:AE1558)),0)</f>
        <v>2</v>
      </c>
      <c r="F1558" s="5">
        <f t="shared" ref="F1558:F1612" si="505">IF(P1558&gt;0,RANK(P1558,(N1558:AE1558)),0)</f>
        <v>0</v>
      </c>
      <c r="G1558" s="1">
        <f t="shared" ref="G1558:G1612" si="506">IF(C1558&gt;0,MAX(N1558:P1558)-LARGE(N1558:P1558,2),0)</f>
        <v>447</v>
      </c>
      <c r="H1558" s="2">
        <f t="shared" si="501"/>
        <v>0.64409221902017288</v>
      </c>
      <c r="I1558" s="6"/>
      <c r="J1558" s="2">
        <f t="shared" ref="J1558:J1612" si="507">IF(C1558=0,"-",N1558/C1558)</f>
        <v>0.80835734870317</v>
      </c>
      <c r="K1558" s="2">
        <f t="shared" ref="K1558:K1612" si="508">IF(C1558=0,"-",O1558/C1558)</f>
        <v>0.16426512968299711</v>
      </c>
      <c r="L1558" s="2">
        <f t="shared" ref="L1558:L1612" si="509">IF(C1558=0,"-",P1558/C1558)</f>
        <v>0</v>
      </c>
      <c r="M1558" s="2">
        <f t="shared" ref="M1558:M1612" si="510">IF(C1558=0,"-",(1-J1558-K1558-L1558))</f>
        <v>2.7377521613832889E-2</v>
      </c>
      <c r="N1558" s="63">
        <v>561</v>
      </c>
      <c r="O1558" s="63">
        <v>114</v>
      </c>
      <c r="P1558" s="63"/>
      <c r="Q1558" s="63">
        <v>12</v>
      </c>
      <c r="R1558" s="63">
        <v>0</v>
      </c>
      <c r="S1558" s="63">
        <v>0</v>
      </c>
      <c r="T1558" s="63"/>
      <c r="U1558" s="63"/>
      <c r="V1558" s="63">
        <v>3</v>
      </c>
      <c r="W1558" s="63">
        <f t="shared" si="497"/>
        <v>1</v>
      </c>
      <c r="X1558" s="63">
        <v>3</v>
      </c>
      <c r="Y1558" s="63"/>
      <c r="Z1558" s="63">
        <v>0</v>
      </c>
      <c r="AA1558" s="63"/>
      <c r="AB1558" s="63"/>
      <c r="AN1558" t="str">
        <f t="shared" si="503"/>
        <v>Strafford</v>
      </c>
      <c r="AO1558" t="s">
        <v>2024</v>
      </c>
      <c r="AP1558">
        <v>1</v>
      </c>
      <c r="AR1558" s="111">
        <v>50</v>
      </c>
      <c r="AS1558" s="113">
        <v>17</v>
      </c>
      <c r="AT1558" s="113">
        <v>50</v>
      </c>
      <c r="AU1558" s="117">
        <v>70675</v>
      </c>
      <c r="AV1558" s="117">
        <f t="shared" si="502"/>
        <v>50017</v>
      </c>
      <c r="AW1558" s="8" t="s">
        <v>1480</v>
      </c>
      <c r="AX1558">
        <f t="shared" ref="AX1558:AX1611" si="511">AR1558*100000+AU1558</f>
        <v>5070675</v>
      </c>
      <c r="BC1558">
        <v>44.34</v>
      </c>
      <c r="BD1558">
        <v>0.11</v>
      </c>
      <c r="BE1558">
        <v>44.22</v>
      </c>
      <c r="BH1558" s="123">
        <f t="shared" si="498"/>
        <v>0.80800000000000005</v>
      </c>
      <c r="BI1558" s="123">
        <f t="shared" si="499"/>
        <v>0</v>
      </c>
      <c r="BJ1558">
        <f t="shared" si="500"/>
        <v>0</v>
      </c>
      <c r="BM1558" s="63">
        <v>1</v>
      </c>
      <c r="BN1558">
        <v>1</v>
      </c>
    </row>
    <row r="1559" spans="1:66" hidden="1" outlineLevel="1">
      <c r="A1559" t="s">
        <v>1696</v>
      </c>
      <c r="B1559" s="8" t="s">
        <v>2027</v>
      </c>
      <c r="C1559" s="1">
        <f t="shared" si="504"/>
        <v>143</v>
      </c>
      <c r="D1559" s="5">
        <f>IF(N1559&gt;0, RANK(N1559,(N1559:P1559,Q1559:AE1559)),0)</f>
        <v>1</v>
      </c>
      <c r="E1559" s="5">
        <f>IF(O1559&gt;0,RANK(O1559,(N1559:P1559,Q1559:AE1559)),0)</f>
        <v>2</v>
      </c>
      <c r="F1559" s="5">
        <f t="shared" si="505"/>
        <v>0</v>
      </c>
      <c r="G1559" s="1">
        <f t="shared" si="506"/>
        <v>3</v>
      </c>
      <c r="H1559" s="2">
        <f t="shared" si="501"/>
        <v>2.097902097902098E-2</v>
      </c>
      <c r="I1559" s="6"/>
      <c r="J1559" s="2">
        <f t="shared" si="507"/>
        <v>0.51048951048951052</v>
      </c>
      <c r="K1559" s="2">
        <f t="shared" si="508"/>
        <v>0.48951048951048953</v>
      </c>
      <c r="L1559" s="2">
        <f t="shared" si="509"/>
        <v>0</v>
      </c>
      <c r="M1559" s="2">
        <f t="shared" si="510"/>
        <v>-5.5511151231257827E-17</v>
      </c>
      <c r="N1559" s="63">
        <v>73</v>
      </c>
      <c r="O1559" s="63">
        <v>70</v>
      </c>
      <c r="P1559" s="63"/>
      <c r="Q1559" s="63">
        <v>0</v>
      </c>
      <c r="R1559" s="63">
        <v>0</v>
      </c>
      <c r="S1559" s="63">
        <v>0</v>
      </c>
      <c r="T1559" s="63"/>
      <c r="U1559" s="63"/>
      <c r="V1559" s="63">
        <v>0</v>
      </c>
      <c r="W1559" s="63">
        <f t="shared" ref="W1559:W1611" si="512">BM1559-R1559-S1559-Z1559</f>
        <v>0</v>
      </c>
      <c r="X1559" s="63">
        <v>0</v>
      </c>
      <c r="Y1559" s="63"/>
      <c r="Z1559" s="63">
        <v>0</v>
      </c>
      <c r="AA1559" s="63"/>
      <c r="AB1559" s="63"/>
      <c r="AN1559" t="str">
        <f t="shared" si="503"/>
        <v>Stratton</v>
      </c>
      <c r="AO1559" t="s">
        <v>2140</v>
      </c>
      <c r="AP1559">
        <v>1</v>
      </c>
      <c r="AR1559" s="111">
        <v>50</v>
      </c>
      <c r="AS1559" s="113">
        <v>25</v>
      </c>
      <c r="AT1559" s="113">
        <v>75</v>
      </c>
      <c r="AU1559" s="117">
        <v>70750</v>
      </c>
      <c r="AV1559" s="117">
        <f t="shared" si="502"/>
        <v>50025</v>
      </c>
      <c r="AW1559" s="8" t="s">
        <v>1480</v>
      </c>
      <c r="AX1559">
        <f t="shared" si="511"/>
        <v>5070750</v>
      </c>
      <c r="BC1559">
        <v>46.93</v>
      </c>
      <c r="BD1559">
        <v>0.54</v>
      </c>
      <c r="BE1559">
        <v>46.39</v>
      </c>
      <c r="BH1559" s="123">
        <f t="shared" si="498"/>
        <v>0.51</v>
      </c>
      <c r="BI1559" s="123">
        <f t="shared" si="499"/>
        <v>0</v>
      </c>
      <c r="BJ1559">
        <f t="shared" si="500"/>
        <v>0</v>
      </c>
      <c r="BM1559" s="63">
        <v>0</v>
      </c>
      <c r="BN1559">
        <v>0</v>
      </c>
    </row>
    <row r="1560" spans="1:66" hidden="1" outlineLevel="1">
      <c r="A1560" t="s">
        <v>686</v>
      </c>
      <c r="B1560" s="8" t="s">
        <v>2027</v>
      </c>
      <c r="C1560" s="1">
        <f t="shared" si="504"/>
        <v>307</v>
      </c>
      <c r="D1560" s="5">
        <f>IF(N1560&gt;0, RANK(N1560,(N1560:P1560,Q1560:AE1560)),0)</f>
        <v>1</v>
      </c>
      <c r="E1560" s="5">
        <f>IF(O1560&gt;0,RANK(O1560,(N1560:P1560,Q1560:AE1560)),0)</f>
        <v>2</v>
      </c>
      <c r="F1560" s="5">
        <f t="shared" si="505"/>
        <v>0</v>
      </c>
      <c r="G1560" s="1">
        <f t="shared" si="506"/>
        <v>97</v>
      </c>
      <c r="H1560" s="2">
        <f t="shared" si="501"/>
        <v>0.31596091205211724</v>
      </c>
      <c r="I1560" s="6"/>
      <c r="J1560" s="2">
        <f t="shared" si="507"/>
        <v>0.64820846905537455</v>
      </c>
      <c r="K1560" s="2">
        <f t="shared" si="508"/>
        <v>0.33224755700325731</v>
      </c>
      <c r="L1560" s="2">
        <f t="shared" si="509"/>
        <v>0</v>
      </c>
      <c r="M1560" s="2">
        <f t="shared" si="510"/>
        <v>1.9543973941368142E-2</v>
      </c>
      <c r="N1560" s="63">
        <v>199</v>
      </c>
      <c r="O1560" s="63">
        <v>102</v>
      </c>
      <c r="P1560" s="63"/>
      <c r="Q1560" s="63">
        <v>3</v>
      </c>
      <c r="R1560" s="63">
        <v>0</v>
      </c>
      <c r="S1560" s="63">
        <v>0</v>
      </c>
      <c r="T1560" s="63"/>
      <c r="U1560" s="63"/>
      <c r="V1560" s="63">
        <v>0</v>
      </c>
      <c r="W1560" s="63">
        <f t="shared" si="512"/>
        <v>1</v>
      </c>
      <c r="X1560" s="63">
        <v>2</v>
      </c>
      <c r="Y1560" s="63"/>
      <c r="Z1560" s="63">
        <v>0</v>
      </c>
      <c r="AA1560" s="63"/>
      <c r="AB1560" s="63"/>
      <c r="AN1560" t="str">
        <f t="shared" si="503"/>
        <v>Sudbury</v>
      </c>
      <c r="AO1560" t="s">
        <v>595</v>
      </c>
      <c r="AP1560">
        <v>1</v>
      </c>
      <c r="AR1560" s="111">
        <v>50</v>
      </c>
      <c r="AS1560" s="113">
        <v>21</v>
      </c>
      <c r="AT1560" s="113">
        <v>115</v>
      </c>
      <c r="AU1560" s="117">
        <v>71050</v>
      </c>
      <c r="AV1560" s="117">
        <f t="shared" si="502"/>
        <v>50021</v>
      </c>
      <c r="AW1560" s="8" t="s">
        <v>1480</v>
      </c>
      <c r="AX1560">
        <f t="shared" si="511"/>
        <v>5071050</v>
      </c>
      <c r="BC1560">
        <v>22.2</v>
      </c>
      <c r="BD1560">
        <v>0.7</v>
      </c>
      <c r="BE1560">
        <v>21.5</v>
      </c>
      <c r="BH1560" s="123">
        <f t="shared" si="498"/>
        <v>0.64800000000000002</v>
      </c>
      <c r="BI1560" s="123">
        <f t="shared" si="499"/>
        <v>0</v>
      </c>
      <c r="BJ1560">
        <f t="shared" si="500"/>
        <v>0</v>
      </c>
      <c r="BM1560" s="63">
        <v>1</v>
      </c>
      <c r="BN1560">
        <v>0</v>
      </c>
    </row>
    <row r="1561" spans="1:66" hidden="1" outlineLevel="1">
      <c r="A1561" t="s">
        <v>1092</v>
      </c>
      <c r="B1561" s="8" t="s">
        <v>2027</v>
      </c>
      <c r="C1561" s="1">
        <f t="shared" si="504"/>
        <v>482</v>
      </c>
      <c r="D1561" s="5">
        <f>IF(N1561&gt;0, RANK(N1561,(N1561:P1561,Q1561:AE1561)),0)</f>
        <v>1</v>
      </c>
      <c r="E1561" s="5">
        <f>IF(O1561&gt;0,RANK(O1561,(N1561:P1561,Q1561:AE1561)),0)</f>
        <v>2</v>
      </c>
      <c r="F1561" s="5">
        <f t="shared" si="505"/>
        <v>0</v>
      </c>
      <c r="G1561" s="1">
        <f t="shared" si="506"/>
        <v>145</v>
      </c>
      <c r="H1561" s="2">
        <f t="shared" si="501"/>
        <v>0.30082987551867219</v>
      </c>
      <c r="I1561" s="6"/>
      <c r="J1561" s="2">
        <f t="shared" si="507"/>
        <v>0.6431535269709544</v>
      </c>
      <c r="K1561" s="2">
        <f t="shared" si="508"/>
        <v>0.34232365145228216</v>
      </c>
      <c r="L1561" s="2">
        <f t="shared" si="509"/>
        <v>0</v>
      </c>
      <c r="M1561" s="2">
        <f t="shared" si="510"/>
        <v>1.4522821576763434E-2</v>
      </c>
      <c r="N1561" s="63">
        <v>310</v>
      </c>
      <c r="O1561" s="63">
        <v>165</v>
      </c>
      <c r="P1561" s="63"/>
      <c r="Q1561" s="63">
        <v>5</v>
      </c>
      <c r="R1561" s="63">
        <v>0</v>
      </c>
      <c r="S1561" s="63">
        <v>0</v>
      </c>
      <c r="T1561" s="63"/>
      <c r="U1561" s="63"/>
      <c r="V1561" s="63">
        <v>1</v>
      </c>
      <c r="W1561" s="63">
        <f t="shared" si="512"/>
        <v>0</v>
      </c>
      <c r="X1561" s="63">
        <v>1</v>
      </c>
      <c r="Y1561" s="63"/>
      <c r="Z1561" s="63">
        <v>0</v>
      </c>
      <c r="AA1561" s="63"/>
      <c r="AB1561" s="63"/>
      <c r="AN1561" t="str">
        <f t="shared" si="503"/>
        <v>Sunderland</v>
      </c>
      <c r="AO1561" t="s">
        <v>959</v>
      </c>
      <c r="AP1561">
        <v>1</v>
      </c>
      <c r="AR1561" s="111">
        <v>50</v>
      </c>
      <c r="AS1561" s="113">
        <v>3</v>
      </c>
      <c r="AT1561" s="113">
        <v>70</v>
      </c>
      <c r="AU1561" s="117">
        <v>71425</v>
      </c>
      <c r="AV1561" s="117">
        <f t="shared" si="502"/>
        <v>50003</v>
      </c>
      <c r="AW1561" s="8" t="s">
        <v>1480</v>
      </c>
      <c r="AX1561">
        <f t="shared" si="511"/>
        <v>5071425</v>
      </c>
      <c r="BC1561">
        <v>45.65</v>
      </c>
      <c r="BD1561">
        <v>0.25</v>
      </c>
      <c r="BE1561">
        <v>45.4</v>
      </c>
      <c r="BH1561" s="123">
        <f t="shared" si="498"/>
        <v>0.64300000000000002</v>
      </c>
      <c r="BI1561" s="123">
        <f t="shared" si="499"/>
        <v>0</v>
      </c>
      <c r="BJ1561">
        <f t="shared" si="500"/>
        <v>0</v>
      </c>
      <c r="BM1561" s="63">
        <v>0</v>
      </c>
      <c r="BN1561">
        <v>0</v>
      </c>
    </row>
    <row r="1562" spans="1:66" hidden="1" outlineLevel="1">
      <c r="A1562" t="s">
        <v>645</v>
      </c>
      <c r="B1562" s="8" t="s">
        <v>2027</v>
      </c>
      <c r="C1562" s="1">
        <f t="shared" si="504"/>
        <v>430</v>
      </c>
      <c r="D1562" s="5">
        <f>IF(N1562&gt;0, RANK(N1562,(N1562:P1562,Q1562:AE1562)),0)</f>
        <v>1</v>
      </c>
      <c r="E1562" s="5">
        <f>IF(O1562&gt;0,RANK(O1562,(N1562:P1562,Q1562:AE1562)),0)</f>
        <v>2</v>
      </c>
      <c r="F1562" s="5">
        <f t="shared" si="505"/>
        <v>0</v>
      </c>
      <c r="G1562" s="1">
        <f t="shared" si="506"/>
        <v>87</v>
      </c>
      <c r="H1562" s="2">
        <f t="shared" si="501"/>
        <v>0.20232558139534884</v>
      </c>
      <c r="I1562" s="6"/>
      <c r="J1562" s="2">
        <f t="shared" si="507"/>
        <v>0.59069767441860466</v>
      </c>
      <c r="K1562" s="2">
        <f t="shared" si="508"/>
        <v>0.38837209302325582</v>
      </c>
      <c r="L1562" s="2">
        <f t="shared" si="509"/>
        <v>0</v>
      </c>
      <c r="M1562" s="2">
        <f t="shared" si="510"/>
        <v>2.0930232558139528E-2</v>
      </c>
      <c r="N1562" s="63">
        <v>254</v>
      </c>
      <c r="O1562" s="63">
        <v>167</v>
      </c>
      <c r="P1562" s="63"/>
      <c r="Q1562" s="63">
        <v>4</v>
      </c>
      <c r="R1562" s="63">
        <v>0</v>
      </c>
      <c r="S1562" s="63">
        <v>0</v>
      </c>
      <c r="T1562" s="63"/>
      <c r="U1562" s="63"/>
      <c r="V1562" s="63">
        <v>1</v>
      </c>
      <c r="W1562" s="63">
        <f t="shared" si="512"/>
        <v>4</v>
      </c>
      <c r="X1562" s="63">
        <v>0</v>
      </c>
      <c r="Y1562" s="63"/>
      <c r="Z1562" s="63">
        <v>0</v>
      </c>
      <c r="AA1562" s="63"/>
      <c r="AB1562" s="63"/>
      <c r="AN1562" t="str">
        <f t="shared" si="503"/>
        <v>Sutton</v>
      </c>
      <c r="AO1562" t="s">
        <v>688</v>
      </c>
      <c r="AP1562">
        <v>1</v>
      </c>
      <c r="AR1562" s="111">
        <v>50</v>
      </c>
      <c r="AS1562" s="113">
        <v>5</v>
      </c>
      <c r="AT1562" s="113">
        <v>70</v>
      </c>
      <c r="AU1562" s="117">
        <v>71575</v>
      </c>
      <c r="AV1562" s="117">
        <f t="shared" si="502"/>
        <v>50005</v>
      </c>
      <c r="AW1562" s="8" t="s">
        <v>1480</v>
      </c>
      <c r="AX1562">
        <f t="shared" si="511"/>
        <v>5071575</v>
      </c>
      <c r="BC1562">
        <v>38.369999999999997</v>
      </c>
      <c r="BD1562">
        <v>0.11</v>
      </c>
      <c r="BE1562">
        <v>38.26</v>
      </c>
      <c r="BH1562" s="123">
        <f t="shared" ref="BH1562:BH1612" si="513">IF(D1562=1,ROUNDDOWN(J1562,3),0)</f>
        <v>0.59</v>
      </c>
      <c r="BI1562" s="123">
        <f t="shared" ref="BI1562:BI1612" si="514">IF(E1562=1,ROUNDDOWN(K1562,3),0)</f>
        <v>0</v>
      </c>
      <c r="BJ1562">
        <f t="shared" ref="BJ1562:BJ1612" si="515">IF(BH1562=BI1562,ROUNDDOWN(BI1562*10,0),0)</f>
        <v>0</v>
      </c>
      <c r="BM1562" s="63">
        <v>4</v>
      </c>
      <c r="BN1562">
        <v>3</v>
      </c>
    </row>
    <row r="1563" spans="1:66" hidden="1" outlineLevel="1">
      <c r="A1563" t="s">
        <v>1090</v>
      </c>
      <c r="B1563" s="8" t="s">
        <v>2027</v>
      </c>
      <c r="C1563" s="1">
        <f t="shared" si="504"/>
        <v>2452</v>
      </c>
      <c r="D1563" s="5">
        <f>IF(N1563&gt;0, RANK(N1563,(N1563:P1563,Q1563:AE1563)),0)</f>
        <v>1</v>
      </c>
      <c r="E1563" s="5">
        <f>IF(O1563&gt;0,RANK(O1563,(N1563:P1563,Q1563:AE1563)),0)</f>
        <v>2</v>
      </c>
      <c r="F1563" s="5">
        <f t="shared" si="505"/>
        <v>0</v>
      </c>
      <c r="G1563" s="1">
        <f t="shared" si="506"/>
        <v>514</v>
      </c>
      <c r="H1563" s="2">
        <f t="shared" si="501"/>
        <v>0.2096247960848287</v>
      </c>
      <c r="I1563" s="6"/>
      <c r="J1563" s="2">
        <f t="shared" si="507"/>
        <v>0.59584013050570961</v>
      </c>
      <c r="K1563" s="2">
        <f t="shared" si="508"/>
        <v>0.38621533442088091</v>
      </c>
      <c r="L1563" s="2">
        <f t="shared" si="509"/>
        <v>0</v>
      </c>
      <c r="M1563" s="2">
        <f t="shared" si="510"/>
        <v>1.7944535073409484E-2</v>
      </c>
      <c r="N1563" s="63">
        <v>1461</v>
      </c>
      <c r="O1563" s="63">
        <v>947</v>
      </c>
      <c r="P1563" s="63"/>
      <c r="Q1563" s="63">
        <v>17</v>
      </c>
      <c r="R1563" s="63">
        <v>1</v>
      </c>
      <c r="S1563" s="63">
        <v>0</v>
      </c>
      <c r="T1563" s="63"/>
      <c r="U1563" s="63"/>
      <c r="V1563" s="63">
        <v>1</v>
      </c>
      <c r="W1563" s="63">
        <f t="shared" si="512"/>
        <v>18</v>
      </c>
      <c r="X1563" s="63">
        <v>7</v>
      </c>
      <c r="Y1563" s="63"/>
      <c r="Z1563" s="63">
        <v>0</v>
      </c>
      <c r="AA1563" s="63"/>
      <c r="AB1563" s="63"/>
      <c r="AN1563" t="str">
        <f t="shared" si="503"/>
        <v>Swanton</v>
      </c>
      <c r="AO1563" t="s">
        <v>1146</v>
      </c>
      <c r="AP1563">
        <v>1</v>
      </c>
      <c r="AR1563" s="111">
        <v>50</v>
      </c>
      <c r="AS1563" s="113">
        <v>11</v>
      </c>
      <c r="AT1563" s="113">
        <v>80</v>
      </c>
      <c r="AU1563" s="117">
        <v>71725</v>
      </c>
      <c r="AV1563" s="117">
        <f t="shared" si="502"/>
        <v>50011</v>
      </c>
      <c r="AW1563" s="8" t="s">
        <v>1480</v>
      </c>
      <c r="AX1563">
        <f t="shared" si="511"/>
        <v>5071725</v>
      </c>
      <c r="BC1563">
        <v>61.66</v>
      </c>
      <c r="BD1563">
        <v>13.26</v>
      </c>
      <c r="BE1563">
        <v>48.41</v>
      </c>
      <c r="BH1563" s="123">
        <f t="shared" si="513"/>
        <v>0.59499999999999997</v>
      </c>
      <c r="BI1563" s="123">
        <f t="shared" si="514"/>
        <v>0</v>
      </c>
      <c r="BJ1563">
        <f t="shared" si="515"/>
        <v>0</v>
      </c>
      <c r="BM1563" s="63">
        <v>19</v>
      </c>
      <c r="BN1563">
        <v>10</v>
      </c>
    </row>
    <row r="1564" spans="1:66" hidden="1" outlineLevel="1">
      <c r="A1564" t="s">
        <v>685</v>
      </c>
      <c r="B1564" s="8" t="s">
        <v>2027</v>
      </c>
      <c r="C1564" s="1">
        <f t="shared" si="504"/>
        <v>1548</v>
      </c>
      <c r="D1564" s="5">
        <f>IF(N1564&gt;0, RANK(N1564,(N1564:P1564,Q1564:AE1564)),0)</f>
        <v>1</v>
      </c>
      <c r="E1564" s="5">
        <f>IF(O1564&gt;0,RANK(O1564,(N1564:P1564,Q1564:AE1564)),0)</f>
        <v>2</v>
      </c>
      <c r="F1564" s="5">
        <f t="shared" si="505"/>
        <v>0</v>
      </c>
      <c r="G1564" s="1">
        <f t="shared" si="506"/>
        <v>884</v>
      </c>
      <c r="H1564" s="2">
        <f t="shared" si="501"/>
        <v>0.57105943152454786</v>
      </c>
      <c r="I1564" s="6"/>
      <c r="J1564" s="2">
        <f t="shared" si="507"/>
        <v>0.77260981912144699</v>
      </c>
      <c r="K1564" s="2">
        <f t="shared" si="508"/>
        <v>0.20155038759689922</v>
      </c>
      <c r="L1564" s="2">
        <f t="shared" si="509"/>
        <v>0</v>
      </c>
      <c r="M1564" s="2">
        <f t="shared" si="510"/>
        <v>2.5839793281653783E-2</v>
      </c>
      <c r="N1564" s="63">
        <v>1196</v>
      </c>
      <c r="O1564" s="63">
        <v>312</v>
      </c>
      <c r="P1564" s="63"/>
      <c r="Q1564" s="63">
        <v>20</v>
      </c>
      <c r="R1564" s="63">
        <v>3</v>
      </c>
      <c r="S1564" s="63">
        <v>0</v>
      </c>
      <c r="T1564" s="63"/>
      <c r="U1564" s="63"/>
      <c r="V1564" s="63">
        <v>4</v>
      </c>
      <c r="W1564" s="63">
        <f t="shared" si="512"/>
        <v>7</v>
      </c>
      <c r="X1564" s="63">
        <v>6</v>
      </c>
      <c r="Y1564" s="63"/>
      <c r="Z1564" s="63">
        <v>0</v>
      </c>
      <c r="AA1564" s="63"/>
      <c r="AB1564" s="63"/>
      <c r="AN1564" t="str">
        <f t="shared" si="503"/>
        <v>Thetford</v>
      </c>
      <c r="AO1564" t="s">
        <v>2024</v>
      </c>
      <c r="AP1564">
        <v>1</v>
      </c>
      <c r="AR1564" s="111">
        <v>50</v>
      </c>
      <c r="AS1564" s="113">
        <v>17</v>
      </c>
      <c r="AT1564" s="113">
        <v>55</v>
      </c>
      <c r="AU1564" s="117">
        <v>72400</v>
      </c>
      <c r="AV1564" s="117">
        <f t="shared" si="502"/>
        <v>50017</v>
      </c>
      <c r="AW1564" s="8" t="s">
        <v>1480</v>
      </c>
      <c r="AX1564">
        <f t="shared" si="511"/>
        <v>5072400</v>
      </c>
      <c r="BC1564">
        <v>44.16</v>
      </c>
      <c r="BD1564">
        <v>0.6</v>
      </c>
      <c r="BE1564">
        <v>43.56</v>
      </c>
      <c r="BH1564" s="123">
        <f t="shared" si="513"/>
        <v>0.77200000000000002</v>
      </c>
      <c r="BI1564" s="123">
        <f t="shared" si="514"/>
        <v>0</v>
      </c>
      <c r="BJ1564">
        <f t="shared" si="515"/>
        <v>0</v>
      </c>
      <c r="BM1564" s="63">
        <v>10</v>
      </c>
      <c r="BN1564">
        <v>3</v>
      </c>
    </row>
    <row r="1565" spans="1:66" hidden="1" outlineLevel="1">
      <c r="A1565" t="s">
        <v>2377</v>
      </c>
      <c r="B1565" s="8" t="s">
        <v>2027</v>
      </c>
      <c r="C1565" s="1">
        <f t="shared" si="504"/>
        <v>292</v>
      </c>
      <c r="D1565" s="5">
        <f>IF(N1565&gt;0, RANK(N1565,(N1565:P1565,Q1565:AE1565)),0)</f>
        <v>1</v>
      </c>
      <c r="E1565" s="5">
        <f>IF(O1565&gt;0,RANK(O1565,(N1565:P1565,Q1565:AE1565)),0)</f>
        <v>2</v>
      </c>
      <c r="F1565" s="5">
        <f t="shared" si="505"/>
        <v>0</v>
      </c>
      <c r="G1565" s="1">
        <f t="shared" si="506"/>
        <v>68</v>
      </c>
      <c r="H1565" s="2">
        <f t="shared" si="501"/>
        <v>0.23287671232876711</v>
      </c>
      <c r="I1565" s="6"/>
      <c r="J1565" s="2">
        <f t="shared" si="507"/>
        <v>0.60616438356164382</v>
      </c>
      <c r="K1565" s="2">
        <f t="shared" si="508"/>
        <v>0.37328767123287671</v>
      </c>
      <c r="L1565" s="2">
        <f t="shared" si="509"/>
        <v>0</v>
      </c>
      <c r="M1565" s="2">
        <f t="shared" si="510"/>
        <v>2.0547945205479479E-2</v>
      </c>
      <c r="N1565" s="63">
        <v>177</v>
      </c>
      <c r="O1565" s="63">
        <v>109</v>
      </c>
      <c r="P1565" s="63"/>
      <c r="Q1565" s="63">
        <v>5</v>
      </c>
      <c r="R1565" s="63">
        <v>0</v>
      </c>
      <c r="S1565" s="63">
        <v>0</v>
      </c>
      <c r="T1565" s="63"/>
      <c r="U1565" s="63"/>
      <c r="V1565" s="63">
        <v>0</v>
      </c>
      <c r="W1565" s="63">
        <f t="shared" si="512"/>
        <v>1</v>
      </c>
      <c r="X1565" s="63">
        <v>0</v>
      </c>
      <c r="Y1565" s="63"/>
      <c r="Z1565" s="63">
        <v>0</v>
      </c>
      <c r="AA1565" s="63"/>
      <c r="AB1565" s="63"/>
      <c r="AN1565" t="str">
        <f t="shared" si="503"/>
        <v>Tinmouth</v>
      </c>
      <c r="AO1565" t="s">
        <v>595</v>
      </c>
      <c r="AP1565">
        <v>1</v>
      </c>
      <c r="AR1565" s="111">
        <v>50</v>
      </c>
      <c r="AS1565" s="113">
        <v>21</v>
      </c>
      <c r="AT1565" s="113">
        <v>120</v>
      </c>
      <c r="AU1565" s="117">
        <v>72925</v>
      </c>
      <c r="AV1565" s="117">
        <f t="shared" si="502"/>
        <v>50021</v>
      </c>
      <c r="AW1565" s="8" t="s">
        <v>1480</v>
      </c>
      <c r="AX1565">
        <f t="shared" si="511"/>
        <v>5072925</v>
      </c>
      <c r="BC1565">
        <v>28.41</v>
      </c>
      <c r="BD1565">
        <v>0.12</v>
      </c>
      <c r="BE1565">
        <v>28.28</v>
      </c>
      <c r="BH1565" s="123">
        <f t="shared" si="513"/>
        <v>0.60599999999999998</v>
      </c>
      <c r="BI1565" s="123">
        <f t="shared" si="514"/>
        <v>0</v>
      </c>
      <c r="BJ1565">
        <f t="shared" si="515"/>
        <v>0</v>
      </c>
      <c r="BM1565" s="63">
        <v>1</v>
      </c>
      <c r="BN1565">
        <v>0</v>
      </c>
    </row>
    <row r="1566" spans="1:66" hidden="1" outlineLevel="1">
      <c r="A1566" t="s">
        <v>985</v>
      </c>
      <c r="B1566" s="8" t="s">
        <v>2027</v>
      </c>
      <c r="C1566" s="1">
        <f t="shared" si="504"/>
        <v>510</v>
      </c>
      <c r="D1566" s="5">
        <f>IF(N1566&gt;0, RANK(N1566,(N1566:P1566,Q1566:AE1566)),0)</f>
        <v>1</v>
      </c>
      <c r="E1566" s="5">
        <f>IF(O1566&gt;0,RANK(O1566,(N1566:P1566,Q1566:AE1566)),0)</f>
        <v>2</v>
      </c>
      <c r="F1566" s="5">
        <f t="shared" si="505"/>
        <v>0</v>
      </c>
      <c r="G1566" s="1">
        <f t="shared" si="506"/>
        <v>80</v>
      </c>
      <c r="H1566" s="2">
        <f t="shared" si="501"/>
        <v>0.15686274509803921</v>
      </c>
      <c r="I1566" s="6"/>
      <c r="J1566" s="2">
        <f t="shared" si="507"/>
        <v>0.56470588235294117</v>
      </c>
      <c r="K1566" s="2">
        <f t="shared" si="508"/>
        <v>0.40784313725490196</v>
      </c>
      <c r="L1566" s="2">
        <f t="shared" si="509"/>
        <v>0</v>
      </c>
      <c r="M1566" s="2">
        <f t="shared" si="510"/>
        <v>2.7450980392156876E-2</v>
      </c>
      <c r="N1566" s="63">
        <v>288</v>
      </c>
      <c r="O1566" s="63">
        <v>208</v>
      </c>
      <c r="P1566" s="63"/>
      <c r="Q1566" s="63">
        <v>6</v>
      </c>
      <c r="R1566" s="63">
        <v>0</v>
      </c>
      <c r="S1566" s="63">
        <v>0</v>
      </c>
      <c r="T1566" s="63"/>
      <c r="U1566" s="63"/>
      <c r="V1566" s="63">
        <v>2</v>
      </c>
      <c r="W1566" s="63">
        <f t="shared" si="512"/>
        <v>2</v>
      </c>
      <c r="X1566" s="63">
        <v>4</v>
      </c>
      <c r="Y1566" s="63"/>
      <c r="Z1566" s="63">
        <v>0</v>
      </c>
      <c r="AA1566" s="63"/>
      <c r="AB1566" s="63"/>
      <c r="AN1566" t="str">
        <f t="shared" si="503"/>
        <v>Topsham</v>
      </c>
      <c r="AO1566" t="s">
        <v>2024</v>
      </c>
      <c r="AP1566">
        <v>1</v>
      </c>
      <c r="AR1566" s="111">
        <v>50</v>
      </c>
      <c r="AS1566" s="113">
        <v>17</v>
      </c>
      <c r="AT1566" s="113">
        <v>60</v>
      </c>
      <c r="AU1566" s="117">
        <v>73075</v>
      </c>
      <c r="AV1566" s="117">
        <f t="shared" si="502"/>
        <v>50017</v>
      </c>
      <c r="AW1566" s="8" t="s">
        <v>1480</v>
      </c>
      <c r="AX1566">
        <f t="shared" si="511"/>
        <v>5073075</v>
      </c>
      <c r="BC1566">
        <v>48.98</v>
      </c>
      <c r="BD1566">
        <v>0.05</v>
      </c>
      <c r="BE1566">
        <v>48.93</v>
      </c>
      <c r="BH1566" s="123">
        <f t="shared" si="513"/>
        <v>0.56399999999999995</v>
      </c>
      <c r="BI1566" s="123">
        <f t="shared" si="514"/>
        <v>0</v>
      </c>
      <c r="BJ1566">
        <f t="shared" si="515"/>
        <v>0</v>
      </c>
      <c r="BM1566" s="63">
        <v>2</v>
      </c>
      <c r="BN1566">
        <v>1</v>
      </c>
    </row>
    <row r="1567" spans="1:66" hidden="1" outlineLevel="1">
      <c r="A1567" t="s">
        <v>1433</v>
      </c>
      <c r="B1567" s="8" t="s">
        <v>2027</v>
      </c>
      <c r="C1567" s="1">
        <f t="shared" si="504"/>
        <v>649</v>
      </c>
      <c r="D1567" s="5">
        <f>IF(N1567&gt;0, RANK(N1567,(N1567:P1567,Q1567:AE1567)),0)</f>
        <v>1</v>
      </c>
      <c r="E1567" s="5">
        <f>IF(O1567&gt;0,RANK(O1567,(N1567:P1567,Q1567:AE1567)),0)</f>
        <v>2</v>
      </c>
      <c r="F1567" s="5">
        <f t="shared" si="505"/>
        <v>0</v>
      </c>
      <c r="G1567" s="1">
        <f t="shared" si="506"/>
        <v>258</v>
      </c>
      <c r="H1567" s="2">
        <f t="shared" si="501"/>
        <v>0.39753466872110937</v>
      </c>
      <c r="I1567" s="6"/>
      <c r="J1567" s="2">
        <f t="shared" si="507"/>
        <v>0.69183359013867485</v>
      </c>
      <c r="K1567" s="2">
        <f t="shared" si="508"/>
        <v>0.29429892141756547</v>
      </c>
      <c r="L1567" s="2">
        <f t="shared" si="509"/>
        <v>0</v>
      </c>
      <c r="M1567" s="2">
        <f t="shared" si="510"/>
        <v>1.3867488443759679E-2</v>
      </c>
      <c r="N1567" s="63">
        <v>449</v>
      </c>
      <c r="O1567" s="63">
        <v>191</v>
      </c>
      <c r="P1567" s="63"/>
      <c r="Q1567" s="63">
        <v>4</v>
      </c>
      <c r="R1567" s="63">
        <v>1</v>
      </c>
      <c r="S1567" s="63">
        <v>0</v>
      </c>
      <c r="T1567" s="63"/>
      <c r="U1567" s="63"/>
      <c r="V1567" s="63">
        <v>2</v>
      </c>
      <c r="W1567" s="63">
        <f t="shared" si="512"/>
        <v>0</v>
      </c>
      <c r="X1567" s="63">
        <v>2</v>
      </c>
      <c r="Y1567" s="63"/>
      <c r="Z1567" s="63">
        <v>0</v>
      </c>
      <c r="AA1567" s="63"/>
      <c r="AB1567" s="63"/>
      <c r="AN1567" t="str">
        <f t="shared" si="503"/>
        <v>Townshend</v>
      </c>
      <c r="AO1567" t="s">
        <v>2140</v>
      </c>
      <c r="AP1567">
        <v>1</v>
      </c>
      <c r="AR1567" s="111">
        <v>50</v>
      </c>
      <c r="AS1567" s="113">
        <v>25</v>
      </c>
      <c r="AT1567" s="113">
        <v>80</v>
      </c>
      <c r="AU1567" s="117">
        <v>73300</v>
      </c>
      <c r="AV1567" s="117">
        <f t="shared" si="502"/>
        <v>50025</v>
      </c>
      <c r="AW1567" s="8" t="s">
        <v>1480</v>
      </c>
      <c r="AX1567">
        <f t="shared" si="511"/>
        <v>5073300</v>
      </c>
      <c r="BC1567">
        <v>42.78</v>
      </c>
      <c r="BD1567">
        <v>0.06</v>
      </c>
      <c r="BE1567">
        <v>42.72</v>
      </c>
      <c r="BH1567" s="123">
        <f t="shared" si="513"/>
        <v>0.69099999999999995</v>
      </c>
      <c r="BI1567" s="123">
        <f t="shared" si="514"/>
        <v>0</v>
      </c>
      <c r="BJ1567">
        <f t="shared" si="515"/>
        <v>0</v>
      </c>
      <c r="BM1567" s="63">
        <v>1</v>
      </c>
      <c r="BN1567">
        <v>0</v>
      </c>
    </row>
    <row r="1568" spans="1:66" hidden="1" outlineLevel="1">
      <c r="A1568" t="s">
        <v>100</v>
      </c>
      <c r="B1568" s="8" t="s">
        <v>2027</v>
      </c>
      <c r="C1568" s="1">
        <f t="shared" si="504"/>
        <v>639</v>
      </c>
      <c r="D1568" s="5">
        <f>IF(N1568&gt;0, RANK(N1568,(N1568:P1568,Q1568:AE1568)),0)</f>
        <v>1</v>
      </c>
      <c r="E1568" s="5">
        <f>IF(O1568&gt;0,RANK(O1568,(N1568:P1568,Q1568:AE1568)),0)</f>
        <v>2</v>
      </c>
      <c r="F1568" s="5">
        <f t="shared" si="505"/>
        <v>0</v>
      </c>
      <c r="G1568" s="1">
        <f t="shared" si="506"/>
        <v>157</v>
      </c>
      <c r="H1568" s="2">
        <f t="shared" si="501"/>
        <v>0.24569640062597808</v>
      </c>
      <c r="I1568" s="6"/>
      <c r="J1568" s="2">
        <f t="shared" si="507"/>
        <v>0.61502347417840375</v>
      </c>
      <c r="K1568" s="2">
        <f t="shared" si="508"/>
        <v>0.36932707355242567</v>
      </c>
      <c r="L1568" s="2">
        <f t="shared" si="509"/>
        <v>0</v>
      </c>
      <c r="M1568" s="2">
        <f t="shared" si="510"/>
        <v>1.5649452269170583E-2</v>
      </c>
      <c r="N1568" s="63">
        <v>393</v>
      </c>
      <c r="O1568" s="63">
        <v>236</v>
      </c>
      <c r="P1568" s="63"/>
      <c r="Q1568" s="63">
        <v>4</v>
      </c>
      <c r="R1568" s="63">
        <v>0</v>
      </c>
      <c r="S1568" s="63">
        <v>0</v>
      </c>
      <c r="T1568" s="63"/>
      <c r="U1568" s="63"/>
      <c r="V1568" s="63">
        <v>1</v>
      </c>
      <c r="W1568" s="63">
        <f t="shared" si="512"/>
        <v>2</v>
      </c>
      <c r="X1568" s="63">
        <v>3</v>
      </c>
      <c r="Y1568" s="63"/>
      <c r="Z1568" s="63">
        <v>0</v>
      </c>
      <c r="AA1568" s="63"/>
      <c r="AB1568" s="63"/>
      <c r="AN1568" t="str">
        <f t="shared" si="503"/>
        <v>Troy</v>
      </c>
      <c r="AO1568" t="s">
        <v>408</v>
      </c>
      <c r="AP1568">
        <v>1</v>
      </c>
      <c r="AR1568" s="111">
        <v>50</v>
      </c>
      <c r="AS1568" s="113">
        <v>19</v>
      </c>
      <c r="AT1568" s="113">
        <v>85</v>
      </c>
      <c r="AU1568" s="117">
        <v>73525</v>
      </c>
      <c r="AV1568" s="117">
        <f t="shared" si="502"/>
        <v>50019</v>
      </c>
      <c r="AW1568" s="8" t="s">
        <v>1480</v>
      </c>
      <c r="AX1568">
        <f t="shared" si="511"/>
        <v>5073525</v>
      </c>
      <c r="BC1568">
        <v>36.06</v>
      </c>
      <c r="BD1568">
        <v>0</v>
      </c>
      <c r="BE1568">
        <v>36.06</v>
      </c>
      <c r="BH1568" s="123">
        <f t="shared" si="513"/>
        <v>0.61499999999999999</v>
      </c>
      <c r="BI1568" s="123">
        <f t="shared" si="514"/>
        <v>0</v>
      </c>
      <c r="BJ1568">
        <f t="shared" si="515"/>
        <v>0</v>
      </c>
      <c r="BM1568" s="63">
        <v>2</v>
      </c>
      <c r="BN1568">
        <v>2</v>
      </c>
    </row>
    <row r="1569" spans="1:66" hidden="1" outlineLevel="1">
      <c r="A1569" t="s">
        <v>1415</v>
      </c>
      <c r="B1569" s="8" t="s">
        <v>2027</v>
      </c>
      <c r="C1569" s="1">
        <f t="shared" si="504"/>
        <v>765</v>
      </c>
      <c r="D1569" s="5">
        <f>IF(N1569&gt;0, RANK(N1569,(N1569:P1569,Q1569:AE1569)),0)</f>
        <v>1</v>
      </c>
      <c r="E1569" s="5">
        <f>IF(O1569&gt;0,RANK(O1569,(N1569:P1569,Q1569:AE1569)),0)</f>
        <v>2</v>
      </c>
      <c r="F1569" s="5">
        <f t="shared" si="505"/>
        <v>0</v>
      </c>
      <c r="G1569" s="1">
        <f t="shared" si="506"/>
        <v>261</v>
      </c>
      <c r="H1569" s="2">
        <f t="shared" si="501"/>
        <v>0.3411764705882353</v>
      </c>
      <c r="I1569" s="6"/>
      <c r="J1569" s="2">
        <f t="shared" si="507"/>
        <v>0.65359477124183007</v>
      </c>
      <c r="K1569" s="2">
        <f t="shared" si="508"/>
        <v>0.31241830065359477</v>
      </c>
      <c r="L1569" s="2">
        <f t="shared" si="509"/>
        <v>0</v>
      </c>
      <c r="M1569" s="2">
        <f t="shared" si="510"/>
        <v>3.3986928104575154E-2</v>
      </c>
      <c r="N1569" s="63">
        <v>500</v>
      </c>
      <c r="O1569" s="63">
        <v>239</v>
      </c>
      <c r="P1569" s="63"/>
      <c r="Q1569" s="63">
        <v>14</v>
      </c>
      <c r="R1569" s="63">
        <v>1</v>
      </c>
      <c r="S1569" s="63">
        <v>0</v>
      </c>
      <c r="T1569" s="63"/>
      <c r="U1569" s="63"/>
      <c r="V1569" s="63">
        <v>1</v>
      </c>
      <c r="W1569" s="63">
        <f t="shared" si="512"/>
        <v>6</v>
      </c>
      <c r="X1569" s="63">
        <v>4</v>
      </c>
      <c r="Y1569" s="63"/>
      <c r="Z1569" s="63">
        <v>0</v>
      </c>
      <c r="AA1569" s="63"/>
      <c r="AB1569" s="63"/>
      <c r="AN1569" t="str">
        <f t="shared" si="503"/>
        <v>Tunbridge</v>
      </c>
      <c r="AO1569" t="s">
        <v>2024</v>
      </c>
      <c r="AP1569">
        <v>1</v>
      </c>
      <c r="AR1569" s="111">
        <v>50</v>
      </c>
      <c r="AS1569" s="113">
        <v>17</v>
      </c>
      <c r="AT1569" s="113">
        <v>65</v>
      </c>
      <c r="AU1569" s="117">
        <v>73675</v>
      </c>
      <c r="AV1569" s="117">
        <f t="shared" si="502"/>
        <v>50017</v>
      </c>
      <c r="AW1569" s="8" t="s">
        <v>1480</v>
      </c>
      <c r="AX1569">
        <f t="shared" si="511"/>
        <v>5073675</v>
      </c>
      <c r="BC1569">
        <v>44.76</v>
      </c>
      <c r="BD1569">
        <v>0.02</v>
      </c>
      <c r="BE1569">
        <v>44.73</v>
      </c>
      <c r="BH1569" s="123">
        <f t="shared" si="513"/>
        <v>0.65300000000000002</v>
      </c>
      <c r="BI1569" s="123">
        <f t="shared" si="514"/>
        <v>0</v>
      </c>
      <c r="BJ1569">
        <f t="shared" si="515"/>
        <v>0</v>
      </c>
      <c r="BM1569" s="63">
        <v>7</v>
      </c>
      <c r="BN1569">
        <v>3</v>
      </c>
    </row>
    <row r="1570" spans="1:66" hidden="1" outlineLevel="1">
      <c r="A1570" t="s">
        <v>773</v>
      </c>
      <c r="B1570" s="8" t="s">
        <v>2027</v>
      </c>
      <c r="C1570" s="1">
        <f t="shared" si="504"/>
        <v>1829</v>
      </c>
      <c r="D1570" s="5">
        <f>IF(N1570&gt;0, RANK(N1570,(N1570:P1570,Q1570:AE1570)),0)</f>
        <v>1</v>
      </c>
      <c r="E1570" s="5">
        <f>IF(O1570&gt;0,RANK(O1570,(N1570:P1570,Q1570:AE1570)),0)</f>
        <v>2</v>
      </c>
      <c r="F1570" s="5">
        <f t="shared" si="505"/>
        <v>0</v>
      </c>
      <c r="G1570" s="1">
        <f t="shared" si="506"/>
        <v>661</v>
      </c>
      <c r="H1570" s="2">
        <f t="shared" si="501"/>
        <v>0.36139967195188627</v>
      </c>
      <c r="I1570" s="6"/>
      <c r="J1570" s="2">
        <f t="shared" si="507"/>
        <v>0.67031164570803714</v>
      </c>
      <c r="K1570" s="2">
        <f t="shared" si="508"/>
        <v>0.30891197375615093</v>
      </c>
      <c r="L1570" s="2">
        <f t="shared" si="509"/>
        <v>0</v>
      </c>
      <c r="M1570" s="2">
        <f t="shared" si="510"/>
        <v>2.0776380535811934E-2</v>
      </c>
      <c r="N1570" s="63">
        <v>1226</v>
      </c>
      <c r="O1570" s="63">
        <v>565</v>
      </c>
      <c r="P1570" s="63"/>
      <c r="Q1570" s="63">
        <v>23</v>
      </c>
      <c r="R1570" s="63">
        <v>2</v>
      </c>
      <c r="S1570" s="63">
        <v>0</v>
      </c>
      <c r="T1570" s="63"/>
      <c r="U1570" s="63"/>
      <c r="V1570" s="63">
        <v>4</v>
      </c>
      <c r="W1570" s="63">
        <f t="shared" si="512"/>
        <v>6</v>
      </c>
      <c r="X1570" s="63">
        <v>3</v>
      </c>
      <c r="Y1570" s="63"/>
      <c r="Z1570" s="63">
        <v>0</v>
      </c>
      <c r="AA1570" s="63"/>
      <c r="AB1570" s="63"/>
      <c r="AN1570" t="str">
        <f t="shared" si="503"/>
        <v>Underhill</v>
      </c>
      <c r="AO1570" t="s">
        <v>3206</v>
      </c>
      <c r="AP1570">
        <v>1</v>
      </c>
      <c r="AR1570" s="111">
        <v>50</v>
      </c>
      <c r="AS1570" s="113">
        <v>7</v>
      </c>
      <c r="AT1570" s="113">
        <v>75</v>
      </c>
      <c r="AU1570" s="117">
        <v>73975</v>
      </c>
      <c r="AV1570" s="117">
        <f t="shared" si="502"/>
        <v>50007</v>
      </c>
      <c r="AW1570" s="8" t="s">
        <v>1480</v>
      </c>
      <c r="AX1570">
        <f t="shared" si="511"/>
        <v>5073975</v>
      </c>
      <c r="BC1570">
        <v>51.4</v>
      </c>
      <c r="BD1570">
        <v>0.05</v>
      </c>
      <c r="BE1570">
        <v>51.35</v>
      </c>
      <c r="BH1570" s="123">
        <f t="shared" si="513"/>
        <v>0.67</v>
      </c>
      <c r="BI1570" s="123">
        <f t="shared" si="514"/>
        <v>0</v>
      </c>
      <c r="BJ1570">
        <f t="shared" si="515"/>
        <v>0</v>
      </c>
      <c r="BM1570" s="63">
        <v>8</v>
      </c>
      <c r="BN1570">
        <v>4</v>
      </c>
    </row>
    <row r="1571" spans="1:66" hidden="1" outlineLevel="1">
      <c r="A1571" t="s">
        <v>182</v>
      </c>
      <c r="B1571" s="8" t="s">
        <v>2027</v>
      </c>
      <c r="C1571" s="1">
        <f t="shared" si="504"/>
        <v>1122</v>
      </c>
      <c r="D1571" s="5">
        <f>IF(N1571&gt;0, RANK(N1571,(N1571:P1571,Q1571:AE1571)),0)</f>
        <v>1</v>
      </c>
      <c r="E1571" s="5">
        <f>IF(O1571&gt;0,RANK(O1571,(N1571:P1571,Q1571:AE1571)),0)</f>
        <v>2</v>
      </c>
      <c r="F1571" s="5">
        <f t="shared" si="505"/>
        <v>0</v>
      </c>
      <c r="G1571" s="1">
        <f t="shared" si="506"/>
        <v>476</v>
      </c>
      <c r="H1571" s="2">
        <f t="shared" si="501"/>
        <v>0.42424242424242425</v>
      </c>
      <c r="I1571" s="6"/>
      <c r="J1571" s="2">
        <f t="shared" si="507"/>
        <v>0.70231729055258463</v>
      </c>
      <c r="K1571" s="2">
        <f t="shared" si="508"/>
        <v>0.27807486631016043</v>
      </c>
      <c r="L1571" s="2">
        <f t="shared" si="509"/>
        <v>0</v>
      </c>
      <c r="M1571" s="2">
        <f t="shared" si="510"/>
        <v>1.9607843137254943E-2</v>
      </c>
      <c r="N1571" s="63">
        <v>788</v>
      </c>
      <c r="O1571" s="63">
        <v>312</v>
      </c>
      <c r="P1571" s="63"/>
      <c r="Q1571" s="63">
        <v>6</v>
      </c>
      <c r="R1571" s="63">
        <v>1</v>
      </c>
      <c r="S1571" s="63">
        <v>0</v>
      </c>
      <c r="T1571" s="63"/>
      <c r="U1571" s="63"/>
      <c r="V1571" s="63">
        <v>3</v>
      </c>
      <c r="W1571" s="63">
        <f t="shared" si="512"/>
        <v>8</v>
      </c>
      <c r="X1571" s="63">
        <v>4</v>
      </c>
      <c r="Y1571" s="63"/>
      <c r="Z1571" s="63">
        <v>0</v>
      </c>
      <c r="AA1571" s="63"/>
      <c r="AB1571" s="63"/>
      <c r="AN1571" t="str">
        <f t="shared" si="503"/>
        <v>Vergennes</v>
      </c>
      <c r="AO1571" t="s">
        <v>1354</v>
      </c>
      <c r="AP1571">
        <v>1</v>
      </c>
      <c r="AR1571" s="111">
        <v>50</v>
      </c>
      <c r="AS1571" s="113">
        <v>1</v>
      </c>
      <c r="AT1571" s="113">
        <v>100</v>
      </c>
      <c r="AU1571" s="117">
        <v>74650</v>
      </c>
      <c r="AV1571" s="117">
        <f t="shared" si="502"/>
        <v>50001</v>
      </c>
      <c r="AW1571" s="8" t="s">
        <v>1257</v>
      </c>
      <c r="AX1571">
        <f t="shared" si="511"/>
        <v>5074650</v>
      </c>
      <c r="BC1571">
        <v>2.5</v>
      </c>
      <c r="BD1571">
        <v>0.1</v>
      </c>
      <c r="BE1571">
        <v>2.4</v>
      </c>
      <c r="BH1571" s="123">
        <f t="shared" si="513"/>
        <v>0.70199999999999996</v>
      </c>
      <c r="BI1571" s="123">
        <f t="shared" si="514"/>
        <v>0</v>
      </c>
      <c r="BJ1571">
        <f t="shared" si="515"/>
        <v>0</v>
      </c>
      <c r="BM1571" s="63">
        <v>9</v>
      </c>
      <c r="BN1571">
        <v>4</v>
      </c>
    </row>
    <row r="1572" spans="1:66" hidden="1" outlineLevel="1">
      <c r="A1572" t="s">
        <v>1874</v>
      </c>
      <c r="B1572" s="8" t="s">
        <v>2027</v>
      </c>
      <c r="C1572" s="1">
        <f t="shared" si="504"/>
        <v>1086</v>
      </c>
      <c r="D1572" s="5">
        <f>IF(N1572&gt;0, RANK(N1572,(N1572:P1572,Q1572:AE1572)),0)</f>
        <v>1</v>
      </c>
      <c r="E1572" s="5">
        <f>IF(O1572&gt;0,RANK(O1572,(N1572:P1572,Q1572:AE1572)),0)</f>
        <v>2</v>
      </c>
      <c r="F1572" s="5">
        <f t="shared" si="505"/>
        <v>0</v>
      </c>
      <c r="G1572" s="1">
        <f t="shared" si="506"/>
        <v>67</v>
      </c>
      <c r="H1572" s="2">
        <f t="shared" si="501"/>
        <v>6.1694290976058934E-2</v>
      </c>
      <c r="I1572" s="6"/>
      <c r="J1572" s="2">
        <f t="shared" si="507"/>
        <v>0.51749539594843463</v>
      </c>
      <c r="K1572" s="2">
        <f t="shared" si="508"/>
        <v>0.45580110497237569</v>
      </c>
      <c r="L1572" s="2">
        <f t="shared" si="509"/>
        <v>0</v>
      </c>
      <c r="M1572" s="2">
        <f t="shared" si="510"/>
        <v>2.6703499079189674E-2</v>
      </c>
      <c r="N1572" s="63">
        <v>562</v>
      </c>
      <c r="O1572" s="63">
        <v>495</v>
      </c>
      <c r="P1572" s="63"/>
      <c r="Q1572" s="63">
        <v>12</v>
      </c>
      <c r="R1572" s="63">
        <v>0</v>
      </c>
      <c r="S1572" s="63">
        <v>0</v>
      </c>
      <c r="T1572" s="63"/>
      <c r="U1572" s="63"/>
      <c r="V1572" s="63">
        <v>1</v>
      </c>
      <c r="W1572" s="63">
        <f t="shared" si="512"/>
        <v>8</v>
      </c>
      <c r="X1572" s="63">
        <v>7</v>
      </c>
      <c r="Y1572" s="63"/>
      <c r="Z1572" s="63">
        <v>1</v>
      </c>
      <c r="AA1572" s="63"/>
      <c r="AB1572" s="63"/>
      <c r="AN1572" t="str">
        <f t="shared" si="503"/>
        <v>Vernon</v>
      </c>
      <c r="AO1572" t="s">
        <v>2140</v>
      </c>
      <c r="AP1572">
        <v>1</v>
      </c>
      <c r="AR1572" s="111">
        <v>50</v>
      </c>
      <c r="AS1572" s="113">
        <v>25</v>
      </c>
      <c r="AT1572" s="113">
        <v>85</v>
      </c>
      <c r="AU1572" s="117">
        <v>74800</v>
      </c>
      <c r="AV1572" s="117">
        <f t="shared" si="502"/>
        <v>50025</v>
      </c>
      <c r="AW1572" s="8" t="s">
        <v>1480</v>
      </c>
      <c r="AX1572">
        <f t="shared" si="511"/>
        <v>5074800</v>
      </c>
      <c r="BC1572">
        <v>20.010000000000002</v>
      </c>
      <c r="BD1572">
        <v>0.63</v>
      </c>
      <c r="BE1572">
        <v>19.38</v>
      </c>
      <c r="BH1572" s="123">
        <f t="shared" si="513"/>
        <v>0.51700000000000002</v>
      </c>
      <c r="BI1572" s="123">
        <f t="shared" si="514"/>
        <v>0</v>
      </c>
      <c r="BJ1572">
        <f t="shared" si="515"/>
        <v>0</v>
      </c>
      <c r="BM1572" s="63">
        <v>9</v>
      </c>
      <c r="BN1572">
        <v>7</v>
      </c>
    </row>
    <row r="1573" spans="1:66" hidden="1" outlineLevel="1">
      <c r="A1573" t="s">
        <v>632</v>
      </c>
      <c r="B1573" s="8" t="s">
        <v>2027</v>
      </c>
      <c r="C1573" s="1">
        <f t="shared" si="504"/>
        <v>345</v>
      </c>
      <c r="D1573" s="5">
        <f>IF(N1573&gt;0, RANK(N1573,(N1573:P1573,Q1573:AE1573)),0)</f>
        <v>1</v>
      </c>
      <c r="E1573" s="5">
        <f>IF(O1573&gt;0,RANK(O1573,(N1573:P1573,Q1573:AE1573)),0)</f>
        <v>2</v>
      </c>
      <c r="F1573" s="5">
        <f t="shared" si="505"/>
        <v>0</v>
      </c>
      <c r="G1573" s="1">
        <f t="shared" si="506"/>
        <v>127</v>
      </c>
      <c r="H1573" s="2">
        <f t="shared" ref="H1573:H1612" si="516">IF(C1573&gt;0,G1573/C1573,0)</f>
        <v>0.36811594202898551</v>
      </c>
      <c r="I1573" s="6"/>
      <c r="J1573" s="2">
        <f t="shared" si="507"/>
        <v>0.66666666666666663</v>
      </c>
      <c r="K1573" s="2">
        <f t="shared" si="508"/>
        <v>0.29855072463768118</v>
      </c>
      <c r="L1573" s="2">
        <f t="shared" si="509"/>
        <v>0</v>
      </c>
      <c r="M1573" s="2">
        <f t="shared" si="510"/>
        <v>3.4782608695652195E-2</v>
      </c>
      <c r="N1573" s="63">
        <v>230</v>
      </c>
      <c r="O1573" s="63">
        <v>103</v>
      </c>
      <c r="P1573" s="63"/>
      <c r="Q1573" s="63">
        <v>5</v>
      </c>
      <c r="R1573" s="63">
        <v>3</v>
      </c>
      <c r="S1573" s="63">
        <v>0</v>
      </c>
      <c r="T1573" s="63"/>
      <c r="U1573" s="63"/>
      <c r="V1573" s="63">
        <v>0</v>
      </c>
      <c r="W1573" s="63">
        <f t="shared" si="512"/>
        <v>0</v>
      </c>
      <c r="X1573" s="63">
        <v>4</v>
      </c>
      <c r="Y1573" s="63"/>
      <c r="Z1573" s="63">
        <v>0</v>
      </c>
      <c r="AA1573" s="63"/>
      <c r="AB1573" s="63"/>
      <c r="AN1573" t="str">
        <f t="shared" si="503"/>
        <v>Vershire</v>
      </c>
      <c r="AO1573" t="s">
        <v>2024</v>
      </c>
      <c r="AP1573">
        <v>1</v>
      </c>
      <c r="AR1573" s="111">
        <v>50</v>
      </c>
      <c r="AS1573" s="113">
        <v>17</v>
      </c>
      <c r="AT1573" s="113">
        <v>70</v>
      </c>
      <c r="AU1573" s="117">
        <v>74950</v>
      </c>
      <c r="AV1573" s="117">
        <f t="shared" si="502"/>
        <v>50017</v>
      </c>
      <c r="AW1573" s="8" t="s">
        <v>1480</v>
      </c>
      <c r="AX1573">
        <f t="shared" si="511"/>
        <v>5074950</v>
      </c>
      <c r="BC1573">
        <v>36.53</v>
      </c>
      <c r="BD1573">
        <v>0.02</v>
      </c>
      <c r="BE1573">
        <v>36.5</v>
      </c>
      <c r="BH1573" s="123">
        <f t="shared" si="513"/>
        <v>0.66600000000000004</v>
      </c>
      <c r="BI1573" s="123">
        <f t="shared" si="514"/>
        <v>0</v>
      </c>
      <c r="BJ1573">
        <f t="shared" si="515"/>
        <v>0</v>
      </c>
      <c r="BM1573" s="63">
        <v>3</v>
      </c>
      <c r="BN1573">
        <v>0</v>
      </c>
    </row>
    <row r="1574" spans="1:66" hidden="1" outlineLevel="1">
      <c r="A1574" t="s">
        <v>51</v>
      </c>
      <c r="B1574" s="8" t="s">
        <v>2027</v>
      </c>
      <c r="C1574" s="1">
        <f t="shared" si="504"/>
        <v>49</v>
      </c>
      <c r="D1574" s="5">
        <f>IF(N1574&gt;0, RANK(N1574,(N1574:P1574,Q1574:AE1574)),0)</f>
        <v>1</v>
      </c>
      <c r="E1574" s="5">
        <f>IF(O1574&gt;0,RANK(O1574,(N1574:P1574,Q1574:AE1574)),0)</f>
        <v>2</v>
      </c>
      <c r="F1574" s="5">
        <f t="shared" si="505"/>
        <v>0</v>
      </c>
      <c r="G1574" s="1">
        <f t="shared" si="506"/>
        <v>12</v>
      </c>
      <c r="H1574" s="2">
        <f t="shared" si="516"/>
        <v>0.24489795918367346</v>
      </c>
      <c r="I1574" s="6"/>
      <c r="J1574" s="2">
        <f t="shared" si="507"/>
        <v>0.61224489795918369</v>
      </c>
      <c r="K1574" s="2">
        <f t="shared" si="508"/>
        <v>0.36734693877551022</v>
      </c>
      <c r="L1574" s="2">
        <f t="shared" si="509"/>
        <v>0</v>
      </c>
      <c r="M1574" s="2">
        <f t="shared" si="510"/>
        <v>2.040816326530609E-2</v>
      </c>
      <c r="N1574" s="63">
        <v>30</v>
      </c>
      <c r="O1574" s="63">
        <v>18</v>
      </c>
      <c r="P1574" s="63"/>
      <c r="Q1574" s="63">
        <v>0</v>
      </c>
      <c r="R1574" s="63">
        <v>0</v>
      </c>
      <c r="S1574" s="63">
        <v>0</v>
      </c>
      <c r="T1574" s="63"/>
      <c r="U1574" s="63"/>
      <c r="V1574" s="63">
        <v>0</v>
      </c>
      <c r="W1574" s="63">
        <f t="shared" si="512"/>
        <v>1</v>
      </c>
      <c r="X1574" s="63">
        <v>0</v>
      </c>
      <c r="Y1574" s="63"/>
      <c r="Z1574" s="63">
        <v>0</v>
      </c>
      <c r="AA1574" s="63"/>
      <c r="AB1574" s="63"/>
      <c r="AN1574" t="str">
        <f t="shared" si="503"/>
        <v>Victory</v>
      </c>
      <c r="AO1574" t="s">
        <v>849</v>
      </c>
      <c r="AP1574">
        <v>1</v>
      </c>
      <c r="AR1574" s="111">
        <v>50</v>
      </c>
      <c r="AS1574" s="113">
        <v>9</v>
      </c>
      <c r="AT1574" s="113">
        <v>85</v>
      </c>
      <c r="AU1574" s="117">
        <v>75175</v>
      </c>
      <c r="AV1574" s="117">
        <f t="shared" si="502"/>
        <v>50009</v>
      </c>
      <c r="AW1574" s="8" t="s">
        <v>1480</v>
      </c>
      <c r="AX1574">
        <f t="shared" si="511"/>
        <v>5075175</v>
      </c>
      <c r="BC1574">
        <v>43</v>
      </c>
      <c r="BD1574">
        <v>0.03</v>
      </c>
      <c r="BE1574">
        <v>42.97</v>
      </c>
      <c r="BH1574" s="123">
        <f t="shared" si="513"/>
        <v>0.61199999999999999</v>
      </c>
      <c r="BI1574" s="123">
        <f t="shared" si="514"/>
        <v>0</v>
      </c>
      <c r="BJ1574">
        <f t="shared" si="515"/>
        <v>0</v>
      </c>
      <c r="BM1574" s="63">
        <v>1</v>
      </c>
      <c r="BN1574">
        <v>0</v>
      </c>
    </row>
    <row r="1575" spans="1:66" hidden="1" outlineLevel="1">
      <c r="A1575" t="s">
        <v>3195</v>
      </c>
      <c r="B1575" s="8" t="s">
        <v>2027</v>
      </c>
      <c r="C1575" s="1">
        <f t="shared" si="504"/>
        <v>1096</v>
      </c>
      <c r="D1575" s="5">
        <f>IF(N1575&gt;0, RANK(N1575,(N1575:P1575,Q1575:AE1575)),0)</f>
        <v>1</v>
      </c>
      <c r="E1575" s="5">
        <f>IF(O1575&gt;0,RANK(O1575,(N1575:P1575,Q1575:AE1575)),0)</f>
        <v>2</v>
      </c>
      <c r="F1575" s="5">
        <f t="shared" si="505"/>
        <v>0</v>
      </c>
      <c r="G1575" s="1">
        <f t="shared" si="506"/>
        <v>587</v>
      </c>
      <c r="H1575" s="2">
        <f t="shared" si="516"/>
        <v>0.53558394160583944</v>
      </c>
      <c r="I1575" s="6"/>
      <c r="J1575" s="2">
        <f t="shared" si="507"/>
        <v>0.75182481751824815</v>
      </c>
      <c r="K1575" s="2">
        <f t="shared" si="508"/>
        <v>0.21624087591240876</v>
      </c>
      <c r="L1575" s="2">
        <f t="shared" si="509"/>
        <v>0</v>
      </c>
      <c r="M1575" s="2">
        <f t="shared" si="510"/>
        <v>3.1934306569343096E-2</v>
      </c>
      <c r="N1575" s="63">
        <v>824</v>
      </c>
      <c r="O1575" s="63">
        <v>237</v>
      </c>
      <c r="P1575" s="63"/>
      <c r="Q1575" s="63">
        <v>20</v>
      </c>
      <c r="R1575" s="63">
        <v>4</v>
      </c>
      <c r="S1575" s="63">
        <v>0</v>
      </c>
      <c r="T1575" s="63"/>
      <c r="U1575" s="63"/>
      <c r="V1575" s="63">
        <v>1</v>
      </c>
      <c r="W1575" s="63">
        <f t="shared" si="512"/>
        <v>7</v>
      </c>
      <c r="X1575" s="63">
        <v>3</v>
      </c>
      <c r="Y1575" s="63"/>
      <c r="Z1575" s="63">
        <v>0</v>
      </c>
      <c r="AA1575" s="63"/>
      <c r="AB1575" s="63"/>
      <c r="AN1575" t="str">
        <f t="shared" si="503"/>
        <v>Waitsfield</v>
      </c>
      <c r="AO1575" t="s">
        <v>699</v>
      </c>
      <c r="AP1575">
        <v>1</v>
      </c>
      <c r="AR1575" s="111">
        <v>50</v>
      </c>
      <c r="AS1575" s="113">
        <v>23</v>
      </c>
      <c r="AT1575" s="113">
        <v>80</v>
      </c>
      <c r="AU1575" s="117">
        <v>75325</v>
      </c>
      <c r="AV1575" s="117">
        <f t="shared" si="502"/>
        <v>50023</v>
      </c>
      <c r="AW1575" s="8" t="s">
        <v>1480</v>
      </c>
      <c r="AX1575">
        <f t="shared" si="511"/>
        <v>5075325</v>
      </c>
      <c r="BC1575">
        <v>26.91</v>
      </c>
      <c r="BD1575">
        <v>0.01</v>
      </c>
      <c r="BE1575">
        <v>26.91</v>
      </c>
      <c r="BH1575" s="123">
        <f t="shared" si="513"/>
        <v>0.751</v>
      </c>
      <c r="BI1575" s="123">
        <f t="shared" si="514"/>
        <v>0</v>
      </c>
      <c r="BJ1575">
        <f t="shared" si="515"/>
        <v>0</v>
      </c>
      <c r="BM1575" s="63">
        <v>11</v>
      </c>
      <c r="BN1575">
        <v>3</v>
      </c>
    </row>
    <row r="1576" spans="1:66" hidden="1" outlineLevel="1">
      <c r="A1576" t="s">
        <v>2601</v>
      </c>
      <c r="B1576" s="8" t="s">
        <v>2027</v>
      </c>
      <c r="C1576" s="1">
        <f t="shared" si="504"/>
        <v>475</v>
      </c>
      <c r="D1576" s="5">
        <f>IF(N1576&gt;0, RANK(N1576,(N1576:P1576,Q1576:AE1576)),0)</f>
        <v>1</v>
      </c>
      <c r="E1576" s="5">
        <f>IF(O1576&gt;0,RANK(O1576,(N1576:P1576,Q1576:AE1576)),0)</f>
        <v>2</v>
      </c>
      <c r="F1576" s="5">
        <f t="shared" si="505"/>
        <v>0</v>
      </c>
      <c r="G1576" s="1">
        <f t="shared" si="506"/>
        <v>145</v>
      </c>
      <c r="H1576" s="2">
        <f t="shared" si="516"/>
        <v>0.30526315789473685</v>
      </c>
      <c r="I1576" s="6"/>
      <c r="J1576" s="2">
        <f t="shared" si="507"/>
        <v>0.63789473684210529</v>
      </c>
      <c r="K1576" s="2">
        <f t="shared" si="508"/>
        <v>0.33263157894736844</v>
      </c>
      <c r="L1576" s="2">
        <f t="shared" si="509"/>
        <v>0</v>
      </c>
      <c r="M1576" s="2">
        <f t="shared" si="510"/>
        <v>2.9473684210526263E-2</v>
      </c>
      <c r="N1576" s="63">
        <v>303</v>
      </c>
      <c r="O1576" s="63">
        <v>158</v>
      </c>
      <c r="P1576" s="63"/>
      <c r="Q1576" s="63">
        <v>5</v>
      </c>
      <c r="R1576" s="63">
        <v>1</v>
      </c>
      <c r="S1576" s="63">
        <v>0</v>
      </c>
      <c r="T1576" s="63"/>
      <c r="U1576" s="63"/>
      <c r="V1576" s="63">
        <v>2</v>
      </c>
      <c r="W1576" s="63">
        <f t="shared" si="512"/>
        <v>1</v>
      </c>
      <c r="X1576" s="63">
        <v>5</v>
      </c>
      <c r="Y1576" s="63"/>
      <c r="Z1576" s="63">
        <v>0</v>
      </c>
      <c r="AA1576" s="63"/>
      <c r="AB1576" s="63"/>
      <c r="AN1576" t="str">
        <f t="shared" si="503"/>
        <v>Walden</v>
      </c>
      <c r="AO1576" t="s">
        <v>688</v>
      </c>
      <c r="AP1576">
        <v>1</v>
      </c>
      <c r="AR1576" s="111">
        <v>50</v>
      </c>
      <c r="AS1576" s="113">
        <v>5</v>
      </c>
      <c r="AT1576" s="113">
        <v>75</v>
      </c>
      <c r="AU1576" s="117">
        <v>75700</v>
      </c>
      <c r="AV1576" s="117">
        <f t="shared" ref="AV1576:AV1611" si="517">AR1576*1000+AS1576</f>
        <v>50005</v>
      </c>
      <c r="AW1576" s="8" t="s">
        <v>1480</v>
      </c>
      <c r="AX1576">
        <f t="shared" si="511"/>
        <v>5075700</v>
      </c>
      <c r="BC1576">
        <v>39.020000000000003</v>
      </c>
      <c r="BD1576">
        <v>0.28999999999999998</v>
      </c>
      <c r="BE1576">
        <v>38.729999999999997</v>
      </c>
      <c r="BH1576" s="123">
        <f t="shared" si="513"/>
        <v>0.63700000000000001</v>
      </c>
      <c r="BI1576" s="123">
        <f t="shared" si="514"/>
        <v>0</v>
      </c>
      <c r="BJ1576">
        <f t="shared" si="515"/>
        <v>0</v>
      </c>
      <c r="BM1576" s="63">
        <v>2</v>
      </c>
      <c r="BN1576">
        <v>1</v>
      </c>
    </row>
    <row r="1577" spans="1:66" hidden="1" outlineLevel="1">
      <c r="A1577" t="s">
        <v>1841</v>
      </c>
      <c r="B1577" s="8" t="s">
        <v>2027</v>
      </c>
      <c r="C1577" s="1">
        <f t="shared" si="504"/>
        <v>1127</v>
      </c>
      <c r="D1577" s="5">
        <f>IF(N1577&gt;0, RANK(N1577,(N1577:P1577,Q1577:AE1577)),0)</f>
        <v>1</v>
      </c>
      <c r="E1577" s="5">
        <f>IF(O1577&gt;0,RANK(O1577,(N1577:P1577,Q1577:AE1577)),0)</f>
        <v>2</v>
      </c>
      <c r="F1577" s="5">
        <f t="shared" si="505"/>
        <v>0</v>
      </c>
      <c r="G1577" s="1">
        <f t="shared" si="506"/>
        <v>237</v>
      </c>
      <c r="H1577" s="2">
        <f t="shared" si="516"/>
        <v>0.21029281277728482</v>
      </c>
      <c r="I1577" s="6"/>
      <c r="J1577" s="2">
        <f t="shared" si="507"/>
        <v>0.58828748890860694</v>
      </c>
      <c r="K1577" s="2">
        <f t="shared" si="508"/>
        <v>0.37799467613132209</v>
      </c>
      <c r="L1577" s="2">
        <f t="shared" si="509"/>
        <v>0</v>
      </c>
      <c r="M1577" s="2">
        <f t="shared" si="510"/>
        <v>3.3717834960070969E-2</v>
      </c>
      <c r="N1577" s="63">
        <v>663</v>
      </c>
      <c r="O1577" s="63">
        <v>426</v>
      </c>
      <c r="P1577" s="63"/>
      <c r="Q1577" s="63">
        <v>21</v>
      </c>
      <c r="R1577" s="63">
        <v>2</v>
      </c>
      <c r="S1577" s="63">
        <v>0</v>
      </c>
      <c r="T1577" s="63"/>
      <c r="U1577" s="63"/>
      <c r="V1577" s="63">
        <v>3</v>
      </c>
      <c r="W1577" s="63">
        <f t="shared" si="512"/>
        <v>7</v>
      </c>
      <c r="X1577" s="63">
        <v>5</v>
      </c>
      <c r="Y1577" s="63"/>
      <c r="Z1577" s="63">
        <v>0</v>
      </c>
      <c r="AA1577" s="63"/>
      <c r="AB1577" s="63"/>
      <c r="AN1577" t="str">
        <f t="shared" si="503"/>
        <v>Wallingford</v>
      </c>
      <c r="AO1577" t="s">
        <v>595</v>
      </c>
      <c r="AP1577">
        <v>1</v>
      </c>
      <c r="AR1577" s="111">
        <v>50</v>
      </c>
      <c r="AS1577" s="113">
        <v>21</v>
      </c>
      <c r="AT1577" s="113">
        <v>125</v>
      </c>
      <c r="AU1577" s="117">
        <v>75925</v>
      </c>
      <c r="AV1577" s="117">
        <f t="shared" si="517"/>
        <v>50021</v>
      </c>
      <c r="AW1577" s="8" t="s">
        <v>1480</v>
      </c>
      <c r="AX1577">
        <f t="shared" si="511"/>
        <v>5075925</v>
      </c>
      <c r="BC1577">
        <v>43.45</v>
      </c>
      <c r="BD1577">
        <v>0.21</v>
      </c>
      <c r="BE1577">
        <v>43.24</v>
      </c>
      <c r="BH1577" s="123">
        <f t="shared" si="513"/>
        <v>0.58799999999999997</v>
      </c>
      <c r="BI1577" s="123">
        <f t="shared" si="514"/>
        <v>0</v>
      </c>
      <c r="BJ1577">
        <f t="shared" si="515"/>
        <v>0</v>
      </c>
      <c r="BM1577" s="63">
        <v>9</v>
      </c>
      <c r="BN1577">
        <v>6</v>
      </c>
    </row>
    <row r="1578" spans="1:66" hidden="1" outlineLevel="1">
      <c r="A1578" t="s">
        <v>865</v>
      </c>
      <c r="B1578" s="8" t="s">
        <v>2027</v>
      </c>
      <c r="C1578" s="1">
        <f t="shared" si="504"/>
        <v>267</v>
      </c>
      <c r="D1578" s="5">
        <f>IF(N1578&gt;0, RANK(N1578,(N1578:P1578,Q1578:AE1578)),0)</f>
        <v>1</v>
      </c>
      <c r="E1578" s="5">
        <f>IF(O1578&gt;0,RANK(O1578,(N1578:P1578,Q1578:AE1578)),0)</f>
        <v>2</v>
      </c>
      <c r="F1578" s="5">
        <f t="shared" si="505"/>
        <v>0</v>
      </c>
      <c r="G1578" s="1">
        <f t="shared" si="506"/>
        <v>103</v>
      </c>
      <c r="H1578" s="2">
        <f t="shared" si="516"/>
        <v>0.38576779026217228</v>
      </c>
      <c r="I1578" s="6"/>
      <c r="J1578" s="2">
        <f t="shared" si="507"/>
        <v>0.67041198501872656</v>
      </c>
      <c r="K1578" s="2">
        <f t="shared" si="508"/>
        <v>0.28464419475655428</v>
      </c>
      <c r="L1578" s="2">
        <f t="shared" si="509"/>
        <v>0</v>
      </c>
      <c r="M1578" s="2">
        <f t="shared" si="510"/>
        <v>4.4943820224719155E-2</v>
      </c>
      <c r="N1578" s="63">
        <v>179</v>
      </c>
      <c r="O1578" s="63">
        <v>76</v>
      </c>
      <c r="P1578" s="63"/>
      <c r="Q1578" s="63">
        <v>3</v>
      </c>
      <c r="R1578" s="63">
        <v>1</v>
      </c>
      <c r="S1578" s="63">
        <v>0</v>
      </c>
      <c r="T1578" s="63"/>
      <c r="U1578" s="63"/>
      <c r="V1578" s="63">
        <v>0</v>
      </c>
      <c r="W1578" s="63">
        <f t="shared" si="512"/>
        <v>2</v>
      </c>
      <c r="X1578" s="63">
        <v>6</v>
      </c>
      <c r="Y1578" s="63"/>
      <c r="Z1578" s="63">
        <v>0</v>
      </c>
      <c r="AA1578" s="63"/>
      <c r="AB1578" s="63"/>
      <c r="AN1578" t="str">
        <f t="shared" si="503"/>
        <v>Waltham</v>
      </c>
      <c r="AO1578" t="s">
        <v>1354</v>
      </c>
      <c r="AP1578">
        <v>1</v>
      </c>
      <c r="AR1578" s="111">
        <v>50</v>
      </c>
      <c r="AS1578" s="113">
        <v>1</v>
      </c>
      <c r="AT1578" s="113">
        <v>105</v>
      </c>
      <c r="AU1578" s="117">
        <v>76075</v>
      </c>
      <c r="AV1578" s="117">
        <f t="shared" si="517"/>
        <v>50001</v>
      </c>
      <c r="AW1578" s="8" t="s">
        <v>1480</v>
      </c>
      <c r="AX1578">
        <f t="shared" si="511"/>
        <v>5076075</v>
      </c>
      <c r="BC1578">
        <v>8.8699999999999992</v>
      </c>
      <c r="BD1578">
        <v>0.15</v>
      </c>
      <c r="BE1578">
        <v>8.7200000000000006</v>
      </c>
      <c r="BH1578" s="123">
        <f t="shared" si="513"/>
        <v>0.67</v>
      </c>
      <c r="BI1578" s="123">
        <f t="shared" si="514"/>
        <v>0</v>
      </c>
      <c r="BJ1578">
        <f t="shared" si="515"/>
        <v>0</v>
      </c>
      <c r="BM1578" s="63">
        <v>3</v>
      </c>
      <c r="BN1578">
        <v>1</v>
      </c>
    </row>
    <row r="1579" spans="1:66" hidden="1" outlineLevel="1">
      <c r="A1579" t="s">
        <v>1579</v>
      </c>
      <c r="B1579" s="8" t="s">
        <v>2027</v>
      </c>
      <c r="C1579" s="1">
        <f t="shared" si="504"/>
        <v>388</v>
      </c>
      <c r="D1579" s="5">
        <f>IF(N1579&gt;0, RANK(N1579,(N1579:P1579,Q1579:AE1579)),0)</f>
        <v>1</v>
      </c>
      <c r="E1579" s="5">
        <f>IF(O1579&gt;0,RANK(O1579,(N1579:P1579,Q1579:AE1579)),0)</f>
        <v>2</v>
      </c>
      <c r="F1579" s="5">
        <f t="shared" si="505"/>
        <v>0</v>
      </c>
      <c r="G1579" s="1">
        <f t="shared" si="506"/>
        <v>117</v>
      </c>
      <c r="H1579" s="2">
        <f t="shared" si="516"/>
        <v>0.3015463917525773</v>
      </c>
      <c r="I1579" s="6"/>
      <c r="J1579" s="2">
        <f t="shared" si="507"/>
        <v>0.63659793814432986</v>
      </c>
      <c r="K1579" s="2">
        <f t="shared" si="508"/>
        <v>0.33505154639175255</v>
      </c>
      <c r="L1579" s="2">
        <f t="shared" si="509"/>
        <v>0</v>
      </c>
      <c r="M1579" s="2">
        <f t="shared" si="510"/>
        <v>2.8350515463917592E-2</v>
      </c>
      <c r="N1579" s="63">
        <v>247</v>
      </c>
      <c r="O1579" s="63">
        <v>130</v>
      </c>
      <c r="P1579" s="63"/>
      <c r="Q1579" s="63">
        <v>3</v>
      </c>
      <c r="R1579" s="63">
        <v>1</v>
      </c>
      <c r="S1579" s="63">
        <v>0</v>
      </c>
      <c r="T1579" s="63"/>
      <c r="U1579" s="63"/>
      <c r="V1579" s="63">
        <v>1</v>
      </c>
      <c r="W1579" s="63">
        <f t="shared" si="512"/>
        <v>4</v>
      </c>
      <c r="X1579" s="63">
        <v>2</v>
      </c>
      <c r="Y1579" s="63"/>
      <c r="Z1579" s="63">
        <v>0</v>
      </c>
      <c r="AA1579" s="63"/>
      <c r="AB1579" s="63"/>
      <c r="AN1579" t="str">
        <f t="shared" si="503"/>
        <v>Wardsboro</v>
      </c>
      <c r="AO1579" t="s">
        <v>2140</v>
      </c>
      <c r="AP1579">
        <v>1</v>
      </c>
      <c r="AR1579" s="111">
        <v>50</v>
      </c>
      <c r="AS1579" s="113">
        <v>25</v>
      </c>
      <c r="AT1579" s="113">
        <v>90</v>
      </c>
      <c r="AU1579" s="117">
        <v>76225</v>
      </c>
      <c r="AV1579" s="117">
        <f t="shared" si="517"/>
        <v>50025</v>
      </c>
      <c r="AW1579" s="8" t="s">
        <v>1480</v>
      </c>
      <c r="AX1579">
        <f t="shared" si="511"/>
        <v>5076225</v>
      </c>
      <c r="BC1579">
        <v>29.28</v>
      </c>
      <c r="BD1579">
        <v>0</v>
      </c>
      <c r="BE1579">
        <v>29.28</v>
      </c>
      <c r="BH1579" s="123">
        <f t="shared" si="513"/>
        <v>0.63600000000000001</v>
      </c>
      <c r="BI1579" s="123">
        <f t="shared" si="514"/>
        <v>0</v>
      </c>
      <c r="BJ1579">
        <f t="shared" si="515"/>
        <v>0</v>
      </c>
      <c r="BM1579" s="63">
        <v>5</v>
      </c>
      <c r="BN1579">
        <v>1</v>
      </c>
    </row>
    <row r="1580" spans="1:66" hidden="1" outlineLevel="1">
      <c r="A1580" t="s">
        <v>425</v>
      </c>
      <c r="B1580" s="8" t="s">
        <v>2027</v>
      </c>
      <c r="C1580" s="1">
        <f t="shared" si="504"/>
        <v>997</v>
      </c>
      <c r="D1580" s="5">
        <f>IF(N1580&gt;0, RANK(N1580,(N1580:P1580,Q1580:AE1580)),0)</f>
        <v>1</v>
      </c>
      <c r="E1580" s="5">
        <f>IF(O1580&gt;0,RANK(O1580,(N1580:P1580,Q1580:AE1580)),0)</f>
        <v>2</v>
      </c>
      <c r="F1580" s="5">
        <f t="shared" si="505"/>
        <v>0</v>
      </c>
      <c r="G1580" s="1">
        <f t="shared" si="506"/>
        <v>577</v>
      </c>
      <c r="H1580" s="2">
        <f t="shared" si="516"/>
        <v>0.5787362086258776</v>
      </c>
      <c r="I1580" s="6"/>
      <c r="J1580" s="2">
        <f t="shared" si="507"/>
        <v>0.77632898696088259</v>
      </c>
      <c r="K1580" s="2">
        <f t="shared" si="508"/>
        <v>0.19759277833500502</v>
      </c>
      <c r="L1580" s="2">
        <f t="shared" si="509"/>
        <v>0</v>
      </c>
      <c r="M1580" s="2">
        <f t="shared" si="510"/>
        <v>2.6078234704112385E-2</v>
      </c>
      <c r="N1580" s="63">
        <v>774</v>
      </c>
      <c r="O1580" s="63">
        <v>197</v>
      </c>
      <c r="P1580" s="63"/>
      <c r="Q1580" s="63">
        <v>17</v>
      </c>
      <c r="R1580" s="63">
        <v>3</v>
      </c>
      <c r="S1580" s="63">
        <v>0</v>
      </c>
      <c r="T1580" s="63"/>
      <c r="U1580" s="63"/>
      <c r="V1580" s="63">
        <v>2</v>
      </c>
      <c r="W1580" s="63">
        <f t="shared" si="512"/>
        <v>3</v>
      </c>
      <c r="X1580" s="63">
        <v>1</v>
      </c>
      <c r="Y1580" s="63"/>
      <c r="Z1580" s="63">
        <v>0</v>
      </c>
      <c r="AA1580" s="63"/>
      <c r="AB1580" s="63"/>
      <c r="AN1580" t="str">
        <f t="shared" si="503"/>
        <v>Warren</v>
      </c>
      <c r="AO1580" t="s">
        <v>699</v>
      </c>
      <c r="AP1580">
        <v>1</v>
      </c>
      <c r="AR1580" s="111">
        <v>50</v>
      </c>
      <c r="AS1580" s="113">
        <v>23</v>
      </c>
      <c r="AT1580" s="113">
        <v>85</v>
      </c>
      <c r="AU1580" s="117">
        <v>76525</v>
      </c>
      <c r="AV1580" s="117">
        <f t="shared" si="517"/>
        <v>50023</v>
      </c>
      <c r="AW1580" s="8" t="s">
        <v>1480</v>
      </c>
      <c r="AX1580">
        <f t="shared" si="511"/>
        <v>5076525</v>
      </c>
      <c r="BC1580">
        <v>40.07</v>
      </c>
      <c r="BD1580">
        <v>0</v>
      </c>
      <c r="BE1580">
        <v>40.07</v>
      </c>
      <c r="BH1580" s="123">
        <f t="shared" si="513"/>
        <v>0.77600000000000002</v>
      </c>
      <c r="BI1580" s="123">
        <f t="shared" si="514"/>
        <v>0</v>
      </c>
      <c r="BJ1580">
        <f t="shared" si="515"/>
        <v>0</v>
      </c>
      <c r="BM1580" s="63">
        <v>6</v>
      </c>
      <c r="BN1580">
        <v>3</v>
      </c>
    </row>
    <row r="1581" spans="1:66" hidden="1" outlineLevel="1">
      <c r="A1581" t="s">
        <v>699</v>
      </c>
      <c r="B1581" s="8" t="s">
        <v>2027</v>
      </c>
      <c r="C1581" s="1">
        <f t="shared" si="504"/>
        <v>525</v>
      </c>
      <c r="D1581" s="5">
        <f>IF(N1581&gt;0, RANK(N1581,(N1581:P1581,Q1581:AE1581)),0)</f>
        <v>1</v>
      </c>
      <c r="E1581" s="5">
        <f>IF(O1581&gt;0,RANK(O1581,(N1581:P1581,Q1581:AE1581)),0)</f>
        <v>2</v>
      </c>
      <c r="F1581" s="5">
        <f t="shared" si="505"/>
        <v>0</v>
      </c>
      <c r="G1581" s="1">
        <f t="shared" si="506"/>
        <v>120</v>
      </c>
      <c r="H1581" s="2">
        <f t="shared" si="516"/>
        <v>0.22857142857142856</v>
      </c>
      <c r="I1581" s="6"/>
      <c r="J1581" s="2">
        <f t="shared" si="507"/>
        <v>0.6</v>
      </c>
      <c r="K1581" s="2">
        <f t="shared" si="508"/>
        <v>0.37142857142857144</v>
      </c>
      <c r="L1581" s="2">
        <f t="shared" si="509"/>
        <v>0</v>
      </c>
      <c r="M1581" s="2">
        <f t="shared" si="510"/>
        <v>2.8571428571428581E-2</v>
      </c>
      <c r="N1581" s="63">
        <v>315</v>
      </c>
      <c r="O1581" s="63">
        <v>195</v>
      </c>
      <c r="P1581" s="63"/>
      <c r="Q1581" s="63">
        <v>8</v>
      </c>
      <c r="R1581" s="63">
        <v>1</v>
      </c>
      <c r="S1581" s="63">
        <v>0</v>
      </c>
      <c r="T1581" s="63"/>
      <c r="U1581" s="63"/>
      <c r="V1581" s="63">
        <v>0</v>
      </c>
      <c r="W1581" s="63">
        <f t="shared" si="512"/>
        <v>2</v>
      </c>
      <c r="X1581" s="63">
        <v>4</v>
      </c>
      <c r="Y1581" s="63"/>
      <c r="Z1581" s="63">
        <v>0</v>
      </c>
      <c r="AA1581" s="63"/>
      <c r="AB1581" s="63"/>
      <c r="AN1581" t="str">
        <f t="shared" si="503"/>
        <v>Washington</v>
      </c>
      <c r="AO1581" t="s">
        <v>2024</v>
      </c>
      <c r="AP1581">
        <v>1</v>
      </c>
      <c r="AR1581" s="111">
        <v>50</v>
      </c>
      <c r="AS1581" s="113">
        <v>17</v>
      </c>
      <c r="AT1581" s="113">
        <v>75</v>
      </c>
      <c r="AU1581" s="117">
        <v>76750</v>
      </c>
      <c r="AV1581" s="117">
        <f t="shared" si="517"/>
        <v>50017</v>
      </c>
      <c r="AW1581" s="8" t="s">
        <v>1480</v>
      </c>
      <c r="AX1581">
        <f t="shared" si="511"/>
        <v>5076750</v>
      </c>
      <c r="BC1581">
        <v>38.869999999999997</v>
      </c>
      <c r="BD1581">
        <v>0.01</v>
      </c>
      <c r="BE1581">
        <v>38.86</v>
      </c>
      <c r="BH1581" s="123">
        <f t="shared" si="513"/>
        <v>0.6</v>
      </c>
      <c r="BI1581" s="123">
        <f t="shared" si="514"/>
        <v>0</v>
      </c>
      <c r="BJ1581">
        <f t="shared" si="515"/>
        <v>0</v>
      </c>
      <c r="BM1581" s="63">
        <v>3</v>
      </c>
      <c r="BN1581">
        <v>1</v>
      </c>
    </row>
    <row r="1582" spans="1:66" hidden="1" outlineLevel="1">
      <c r="A1582" t="s">
        <v>832</v>
      </c>
      <c r="B1582" s="8" t="s">
        <v>2027</v>
      </c>
      <c r="C1582" s="1">
        <f t="shared" si="504"/>
        <v>2714</v>
      </c>
      <c r="D1582" s="5">
        <f>IF(N1582&gt;0, RANK(N1582,(N1582:P1582,Q1582:AE1582)),0)</f>
        <v>1</v>
      </c>
      <c r="E1582" s="5">
        <f>IF(O1582&gt;0,RANK(O1582,(N1582:P1582,Q1582:AE1582)),0)</f>
        <v>2</v>
      </c>
      <c r="F1582" s="5">
        <f t="shared" si="505"/>
        <v>0</v>
      </c>
      <c r="G1582" s="1">
        <f t="shared" si="506"/>
        <v>1324</v>
      </c>
      <c r="H1582" s="2">
        <f t="shared" si="516"/>
        <v>0.48784082535003687</v>
      </c>
      <c r="I1582" s="6"/>
      <c r="J1582" s="2">
        <f t="shared" si="507"/>
        <v>0.72881355932203384</v>
      </c>
      <c r="K1582" s="2">
        <f t="shared" si="508"/>
        <v>0.24097273397199706</v>
      </c>
      <c r="L1582" s="2">
        <f t="shared" si="509"/>
        <v>0</v>
      </c>
      <c r="M1582" s="2">
        <f t="shared" si="510"/>
        <v>3.0213706705969096E-2</v>
      </c>
      <c r="N1582" s="63">
        <v>1978</v>
      </c>
      <c r="O1582" s="63">
        <v>654</v>
      </c>
      <c r="P1582" s="63"/>
      <c r="Q1582" s="63">
        <v>51</v>
      </c>
      <c r="R1582" s="63">
        <v>7</v>
      </c>
      <c r="S1582" s="63">
        <v>0</v>
      </c>
      <c r="T1582" s="63"/>
      <c r="U1582" s="63"/>
      <c r="V1582" s="63">
        <v>4</v>
      </c>
      <c r="W1582" s="63">
        <f t="shared" si="512"/>
        <v>10</v>
      </c>
      <c r="X1582" s="63">
        <v>10</v>
      </c>
      <c r="Y1582" s="63"/>
      <c r="Z1582" s="63">
        <v>0</v>
      </c>
      <c r="AA1582" s="63"/>
      <c r="AB1582" s="63"/>
      <c r="AN1582" t="str">
        <f t="shared" si="503"/>
        <v>Waterbury</v>
      </c>
      <c r="AO1582" t="s">
        <v>699</v>
      </c>
      <c r="AP1582">
        <v>1</v>
      </c>
      <c r="AR1582" s="111">
        <v>50</v>
      </c>
      <c r="AS1582" s="113">
        <v>23</v>
      </c>
      <c r="AT1582" s="113">
        <v>90</v>
      </c>
      <c r="AU1582" s="117">
        <v>76975</v>
      </c>
      <c r="AV1582" s="117">
        <f t="shared" si="517"/>
        <v>50023</v>
      </c>
      <c r="AW1582" s="8" t="s">
        <v>1480</v>
      </c>
      <c r="AX1582">
        <f t="shared" si="511"/>
        <v>5076975</v>
      </c>
      <c r="BC1582">
        <v>49.75</v>
      </c>
      <c r="BD1582">
        <v>1.52</v>
      </c>
      <c r="BE1582">
        <v>48.23</v>
      </c>
      <c r="BH1582" s="123">
        <f t="shared" si="513"/>
        <v>0.72799999999999998</v>
      </c>
      <c r="BI1582" s="123">
        <f t="shared" si="514"/>
        <v>0</v>
      </c>
      <c r="BJ1582">
        <f t="shared" si="515"/>
        <v>0</v>
      </c>
      <c r="BM1582" s="63">
        <v>17</v>
      </c>
      <c r="BN1582">
        <v>4</v>
      </c>
    </row>
    <row r="1583" spans="1:66" hidden="1" outlineLevel="1">
      <c r="A1583" t="s">
        <v>1066</v>
      </c>
      <c r="B1583" s="8" t="s">
        <v>2027</v>
      </c>
      <c r="C1583" s="1">
        <f t="shared" si="504"/>
        <v>707</v>
      </c>
      <c r="D1583" s="5">
        <f>IF(N1583&gt;0, RANK(N1583,(N1583:P1583,Q1583:AE1583)),0)</f>
        <v>1</v>
      </c>
      <c r="E1583" s="5">
        <f>IF(O1583&gt;0,RANK(O1583,(N1583:P1583,Q1583:AE1583)),0)</f>
        <v>2</v>
      </c>
      <c r="F1583" s="5">
        <f t="shared" si="505"/>
        <v>0</v>
      </c>
      <c r="G1583" s="1">
        <f t="shared" si="506"/>
        <v>44</v>
      </c>
      <c r="H1583" s="2">
        <f t="shared" si="516"/>
        <v>6.2234794908062233E-2</v>
      </c>
      <c r="I1583" s="6"/>
      <c r="J1583" s="2">
        <f t="shared" si="507"/>
        <v>0.52333804809052331</v>
      </c>
      <c r="K1583" s="2">
        <f t="shared" si="508"/>
        <v>0.46110325318246109</v>
      </c>
      <c r="L1583" s="2">
        <f t="shared" si="509"/>
        <v>0</v>
      </c>
      <c r="M1583" s="2">
        <f t="shared" si="510"/>
        <v>1.5558698727015596E-2</v>
      </c>
      <c r="N1583" s="63">
        <v>370</v>
      </c>
      <c r="O1583" s="63">
        <v>326</v>
      </c>
      <c r="P1583" s="63"/>
      <c r="Q1583" s="63">
        <v>5</v>
      </c>
      <c r="R1583" s="63">
        <v>1</v>
      </c>
      <c r="S1583" s="63">
        <v>0</v>
      </c>
      <c r="T1583" s="63"/>
      <c r="U1583" s="63"/>
      <c r="V1583" s="63">
        <v>3</v>
      </c>
      <c r="W1583" s="63">
        <f t="shared" si="512"/>
        <v>1</v>
      </c>
      <c r="X1583" s="63">
        <v>1</v>
      </c>
      <c r="Y1583" s="63"/>
      <c r="Z1583" s="63">
        <v>0</v>
      </c>
      <c r="AA1583" s="63"/>
      <c r="AB1583" s="63"/>
      <c r="AN1583" t="str">
        <f t="shared" si="503"/>
        <v>Waterford</v>
      </c>
      <c r="AO1583" t="s">
        <v>688</v>
      </c>
      <c r="AP1583">
        <v>1</v>
      </c>
      <c r="AR1583" s="111">
        <v>50</v>
      </c>
      <c r="AS1583" s="113">
        <v>5</v>
      </c>
      <c r="AT1583" s="113">
        <v>80</v>
      </c>
      <c r="AU1583" s="117">
        <v>77125</v>
      </c>
      <c r="AV1583" s="117">
        <f t="shared" si="517"/>
        <v>50005</v>
      </c>
      <c r="AW1583" s="8" t="s">
        <v>1480</v>
      </c>
      <c r="AX1583">
        <f t="shared" si="511"/>
        <v>5077125</v>
      </c>
      <c r="BC1583">
        <v>39.729999999999997</v>
      </c>
      <c r="BD1583">
        <v>1.58</v>
      </c>
      <c r="BE1583">
        <v>38.15</v>
      </c>
      <c r="BH1583" s="123">
        <f t="shared" si="513"/>
        <v>0.52300000000000002</v>
      </c>
      <c r="BI1583" s="123">
        <f t="shared" si="514"/>
        <v>0</v>
      </c>
      <c r="BJ1583">
        <f t="shared" si="515"/>
        <v>0</v>
      </c>
      <c r="BM1583" s="63">
        <v>2</v>
      </c>
      <c r="BN1583">
        <v>1</v>
      </c>
    </row>
    <row r="1584" spans="1:66" hidden="1" outlineLevel="1">
      <c r="A1584" t="s">
        <v>424</v>
      </c>
      <c r="B1584" s="8" t="s">
        <v>2027</v>
      </c>
      <c r="C1584" s="1">
        <f t="shared" si="504"/>
        <v>337</v>
      </c>
      <c r="D1584" s="5">
        <f>IF(N1584&gt;0, RANK(N1584,(N1584:P1584,Q1584:AE1584)),0)</f>
        <v>1</v>
      </c>
      <c r="E1584" s="5">
        <f>IF(O1584&gt;0,RANK(O1584,(N1584:P1584,Q1584:AE1584)),0)</f>
        <v>2</v>
      </c>
      <c r="F1584" s="5">
        <f t="shared" si="505"/>
        <v>0</v>
      </c>
      <c r="G1584" s="1">
        <f t="shared" si="506"/>
        <v>135</v>
      </c>
      <c r="H1584" s="2">
        <f t="shared" si="516"/>
        <v>0.40059347181008903</v>
      </c>
      <c r="I1584" s="6"/>
      <c r="J1584" s="2">
        <f t="shared" si="507"/>
        <v>0.6913946587537092</v>
      </c>
      <c r="K1584" s="2">
        <f t="shared" si="508"/>
        <v>0.29080118694362017</v>
      </c>
      <c r="L1584" s="2">
        <f t="shared" si="509"/>
        <v>0</v>
      </c>
      <c r="M1584" s="2">
        <f t="shared" si="510"/>
        <v>1.7804154302670627E-2</v>
      </c>
      <c r="N1584" s="63">
        <v>233</v>
      </c>
      <c r="O1584" s="63">
        <v>98</v>
      </c>
      <c r="P1584" s="63"/>
      <c r="Q1584" s="63">
        <v>2</v>
      </c>
      <c r="R1584" s="63">
        <v>1</v>
      </c>
      <c r="S1584" s="63">
        <v>0</v>
      </c>
      <c r="T1584" s="63"/>
      <c r="U1584" s="63"/>
      <c r="V1584" s="63">
        <v>1</v>
      </c>
      <c r="W1584" s="63">
        <f t="shared" si="512"/>
        <v>2</v>
      </c>
      <c r="X1584" s="63">
        <v>0</v>
      </c>
      <c r="Y1584" s="63"/>
      <c r="Z1584" s="63">
        <v>0</v>
      </c>
      <c r="AA1584" s="63"/>
      <c r="AB1584" s="63"/>
      <c r="AN1584" t="str">
        <f t="shared" si="503"/>
        <v>Waterville</v>
      </c>
      <c r="AO1584" t="s">
        <v>2786</v>
      </c>
      <c r="AP1584">
        <v>1</v>
      </c>
      <c r="AR1584" s="111">
        <v>50</v>
      </c>
      <c r="AS1584" s="113">
        <v>15</v>
      </c>
      <c r="AT1584" s="113">
        <v>45</v>
      </c>
      <c r="AU1584" s="117">
        <v>77425</v>
      </c>
      <c r="AV1584" s="117">
        <f t="shared" si="517"/>
        <v>50015</v>
      </c>
      <c r="AW1584" s="8" t="s">
        <v>1480</v>
      </c>
      <c r="AX1584">
        <f t="shared" si="511"/>
        <v>5077425</v>
      </c>
      <c r="BC1584">
        <v>16.41</v>
      </c>
      <c r="BD1584">
        <v>0.01</v>
      </c>
      <c r="BE1584">
        <v>16.399999999999999</v>
      </c>
      <c r="BH1584" s="123">
        <f t="shared" si="513"/>
        <v>0.69099999999999995</v>
      </c>
      <c r="BI1584" s="123">
        <f t="shared" si="514"/>
        <v>0</v>
      </c>
      <c r="BJ1584">
        <f t="shared" si="515"/>
        <v>0</v>
      </c>
      <c r="BM1584" s="63">
        <v>3</v>
      </c>
      <c r="BN1584">
        <v>0</v>
      </c>
    </row>
    <row r="1585" spans="1:66" hidden="1" outlineLevel="1">
      <c r="A1585" t="s">
        <v>781</v>
      </c>
      <c r="B1585" s="8" t="s">
        <v>2027</v>
      </c>
      <c r="C1585" s="1">
        <f t="shared" si="504"/>
        <v>1434</v>
      </c>
      <c r="D1585" s="5">
        <f>IF(N1585&gt;0, RANK(N1585,(N1585:P1585,Q1585:AE1585)),0)</f>
        <v>1</v>
      </c>
      <c r="E1585" s="5">
        <f>IF(O1585&gt;0,RANK(O1585,(N1585:P1585,Q1585:AE1585)),0)</f>
        <v>2</v>
      </c>
      <c r="F1585" s="5">
        <f t="shared" si="505"/>
        <v>0</v>
      </c>
      <c r="G1585" s="1">
        <f t="shared" si="506"/>
        <v>386</v>
      </c>
      <c r="H1585" s="2">
        <f t="shared" si="516"/>
        <v>0.26917712691771267</v>
      </c>
      <c r="I1585" s="6"/>
      <c r="J1585" s="2">
        <f t="shared" si="507"/>
        <v>0.62412831241283129</v>
      </c>
      <c r="K1585" s="2">
        <f t="shared" si="508"/>
        <v>0.35495118549511856</v>
      </c>
      <c r="L1585" s="2">
        <f t="shared" si="509"/>
        <v>0</v>
      </c>
      <c r="M1585" s="2">
        <f t="shared" si="510"/>
        <v>2.0920502092050153E-2</v>
      </c>
      <c r="N1585" s="63">
        <v>895</v>
      </c>
      <c r="O1585" s="63">
        <v>509</v>
      </c>
      <c r="P1585" s="63"/>
      <c r="Q1585" s="63">
        <v>13</v>
      </c>
      <c r="R1585" s="63">
        <v>2</v>
      </c>
      <c r="S1585" s="63">
        <v>0</v>
      </c>
      <c r="T1585" s="63"/>
      <c r="U1585" s="63"/>
      <c r="V1585" s="63">
        <v>3</v>
      </c>
      <c r="W1585" s="63">
        <f t="shared" si="512"/>
        <v>8</v>
      </c>
      <c r="X1585" s="63">
        <v>4</v>
      </c>
      <c r="Y1585" s="63"/>
      <c r="Z1585" s="63">
        <v>0</v>
      </c>
      <c r="AA1585" s="63"/>
      <c r="AB1585" s="63"/>
      <c r="AN1585" t="str">
        <f t="shared" si="503"/>
        <v>Weathersfield</v>
      </c>
      <c r="AO1585" t="s">
        <v>2295</v>
      </c>
      <c r="AP1585">
        <v>1</v>
      </c>
      <c r="AR1585" s="111">
        <v>50</v>
      </c>
      <c r="AS1585" s="113">
        <v>27</v>
      </c>
      <c r="AT1585" s="113">
        <v>100</v>
      </c>
      <c r="AU1585" s="117">
        <v>77500</v>
      </c>
      <c r="AV1585" s="117">
        <f t="shared" si="517"/>
        <v>50027</v>
      </c>
      <c r="AW1585" s="8" t="s">
        <v>1480</v>
      </c>
      <c r="AX1585">
        <f t="shared" si="511"/>
        <v>5077500</v>
      </c>
      <c r="BC1585">
        <v>44.18</v>
      </c>
      <c r="BD1585">
        <v>0.41</v>
      </c>
      <c r="BE1585">
        <v>43.78</v>
      </c>
      <c r="BH1585" s="123">
        <f t="shared" si="513"/>
        <v>0.624</v>
      </c>
      <c r="BI1585" s="123">
        <f t="shared" si="514"/>
        <v>0</v>
      </c>
      <c r="BJ1585">
        <f t="shared" si="515"/>
        <v>0</v>
      </c>
      <c r="BM1585" s="63">
        <v>10</v>
      </c>
      <c r="BN1585">
        <v>0</v>
      </c>
    </row>
    <row r="1586" spans="1:66" hidden="1" outlineLevel="1">
      <c r="A1586" t="s">
        <v>727</v>
      </c>
      <c r="B1586" s="8" t="s">
        <v>2027</v>
      </c>
      <c r="C1586" s="1">
        <f t="shared" si="504"/>
        <v>528</v>
      </c>
      <c r="D1586" s="5">
        <f>IF(N1586&gt;0, RANK(N1586,(N1586:P1586,Q1586:AE1586)),0)</f>
        <v>1</v>
      </c>
      <c r="E1586" s="5">
        <f>IF(O1586&gt;0,RANK(O1586,(N1586:P1586,Q1586:AE1586)),0)</f>
        <v>2</v>
      </c>
      <c r="F1586" s="5">
        <f t="shared" si="505"/>
        <v>0</v>
      </c>
      <c r="G1586" s="1">
        <f t="shared" si="506"/>
        <v>36</v>
      </c>
      <c r="H1586" s="2">
        <f t="shared" si="516"/>
        <v>6.8181818181818177E-2</v>
      </c>
      <c r="I1586" s="6"/>
      <c r="J1586" s="2">
        <f t="shared" si="507"/>
        <v>0.51136363636363635</v>
      </c>
      <c r="K1586" s="2">
        <f t="shared" si="508"/>
        <v>0.44318181818181818</v>
      </c>
      <c r="L1586" s="2">
        <f t="shared" si="509"/>
        <v>0</v>
      </c>
      <c r="M1586" s="2">
        <f t="shared" si="510"/>
        <v>4.545454545454547E-2</v>
      </c>
      <c r="N1586" s="63">
        <v>270</v>
      </c>
      <c r="O1586" s="63">
        <v>234</v>
      </c>
      <c r="P1586" s="63"/>
      <c r="Q1586" s="63">
        <v>11</v>
      </c>
      <c r="R1586" s="63">
        <v>2</v>
      </c>
      <c r="S1586" s="63">
        <v>0</v>
      </c>
      <c r="T1586" s="63"/>
      <c r="U1586" s="63"/>
      <c r="V1586" s="63">
        <v>3</v>
      </c>
      <c r="W1586" s="63">
        <f t="shared" si="512"/>
        <v>2</v>
      </c>
      <c r="X1586" s="63">
        <v>6</v>
      </c>
      <c r="Y1586" s="63"/>
      <c r="Z1586" s="63">
        <v>0</v>
      </c>
      <c r="AA1586" s="63"/>
      <c r="AB1586" s="63"/>
      <c r="AN1586" t="str">
        <f t="shared" si="503"/>
        <v>Wells</v>
      </c>
      <c r="AO1586" t="s">
        <v>595</v>
      </c>
      <c r="AP1586">
        <v>1</v>
      </c>
      <c r="AR1586" s="111">
        <v>50</v>
      </c>
      <c r="AS1586" s="113">
        <v>21</v>
      </c>
      <c r="AT1586" s="113">
        <v>130</v>
      </c>
      <c r="AU1586" s="117">
        <v>77950</v>
      </c>
      <c r="AV1586" s="117">
        <f t="shared" si="517"/>
        <v>50021</v>
      </c>
      <c r="AW1586" s="8" t="s">
        <v>1480</v>
      </c>
      <c r="AX1586">
        <f t="shared" si="511"/>
        <v>5077950</v>
      </c>
      <c r="BC1586">
        <v>23.36</v>
      </c>
      <c r="BD1586">
        <v>0.8</v>
      </c>
      <c r="BE1586">
        <v>22.55</v>
      </c>
      <c r="BH1586" s="123">
        <f t="shared" si="513"/>
        <v>0.51100000000000001</v>
      </c>
      <c r="BI1586" s="123">
        <f t="shared" si="514"/>
        <v>0</v>
      </c>
      <c r="BJ1586">
        <f t="shared" si="515"/>
        <v>0</v>
      </c>
      <c r="BM1586" s="63">
        <v>4</v>
      </c>
      <c r="BN1586">
        <v>0</v>
      </c>
    </row>
    <row r="1587" spans="1:66" hidden="1" outlineLevel="1">
      <c r="A1587" t="s">
        <v>953</v>
      </c>
      <c r="B1587" s="8" t="s">
        <v>2027</v>
      </c>
      <c r="C1587" s="1">
        <f t="shared" si="504"/>
        <v>297</v>
      </c>
      <c r="D1587" s="5">
        <f>IF(N1587&gt;0, RANK(N1587,(N1587:P1587,Q1587:AE1587)),0)</f>
        <v>1</v>
      </c>
      <c r="E1587" s="5">
        <f>IF(O1587&gt;0,RANK(O1587,(N1587:P1587,Q1587:AE1587)),0)</f>
        <v>2</v>
      </c>
      <c r="F1587" s="5">
        <f t="shared" si="505"/>
        <v>0</v>
      </c>
      <c r="G1587" s="1">
        <f t="shared" si="506"/>
        <v>102</v>
      </c>
      <c r="H1587" s="2">
        <f t="shared" si="516"/>
        <v>0.34343434343434343</v>
      </c>
      <c r="I1587" s="6"/>
      <c r="J1587" s="2">
        <f t="shared" si="507"/>
        <v>0.65656565656565657</v>
      </c>
      <c r="K1587" s="2">
        <f t="shared" si="508"/>
        <v>0.31313131313131315</v>
      </c>
      <c r="L1587" s="2">
        <f t="shared" si="509"/>
        <v>0</v>
      </c>
      <c r="M1587" s="2">
        <f t="shared" si="510"/>
        <v>3.0303030303030276E-2</v>
      </c>
      <c r="N1587" s="63">
        <v>195</v>
      </c>
      <c r="O1587" s="63">
        <v>93</v>
      </c>
      <c r="P1587" s="63"/>
      <c r="Q1587" s="63">
        <v>5</v>
      </c>
      <c r="R1587" s="63">
        <v>1</v>
      </c>
      <c r="S1587" s="63">
        <v>0</v>
      </c>
      <c r="T1587" s="63"/>
      <c r="U1587" s="63"/>
      <c r="V1587" s="63">
        <v>1</v>
      </c>
      <c r="W1587" s="63">
        <f t="shared" si="512"/>
        <v>1</v>
      </c>
      <c r="X1587" s="63">
        <v>0</v>
      </c>
      <c r="Y1587" s="63"/>
      <c r="Z1587" s="63">
        <v>1</v>
      </c>
      <c r="AA1587" s="63"/>
      <c r="AB1587" s="63"/>
      <c r="AN1587" t="str">
        <f t="shared" si="503"/>
        <v>West Fairlee</v>
      </c>
      <c r="AO1587" t="s">
        <v>2024</v>
      </c>
      <c r="AP1587">
        <v>1</v>
      </c>
      <c r="AR1587" s="111">
        <v>50</v>
      </c>
      <c r="AS1587" s="113">
        <v>17</v>
      </c>
      <c r="AT1587" s="113">
        <v>80</v>
      </c>
      <c r="AU1587" s="117">
        <v>79975</v>
      </c>
      <c r="AV1587" s="117">
        <f t="shared" si="517"/>
        <v>50017</v>
      </c>
      <c r="AW1587" s="8" t="s">
        <v>1480</v>
      </c>
      <c r="AX1587">
        <f t="shared" si="511"/>
        <v>5079975</v>
      </c>
      <c r="BC1587">
        <v>22.83</v>
      </c>
      <c r="BD1587">
        <v>0.22</v>
      </c>
      <c r="BE1587">
        <v>22.6</v>
      </c>
      <c r="BH1587" s="123">
        <f t="shared" si="513"/>
        <v>0.65600000000000003</v>
      </c>
      <c r="BI1587" s="123">
        <f t="shared" si="514"/>
        <v>0</v>
      </c>
      <c r="BJ1587">
        <f t="shared" si="515"/>
        <v>0</v>
      </c>
      <c r="BM1587" s="63">
        <v>3</v>
      </c>
      <c r="BN1587">
        <v>0</v>
      </c>
    </row>
    <row r="1588" spans="1:66" hidden="1" outlineLevel="1">
      <c r="A1588" t="s">
        <v>2784</v>
      </c>
      <c r="B1588" s="8" t="s">
        <v>2027</v>
      </c>
      <c r="C1588" s="1">
        <f t="shared" si="504"/>
        <v>127</v>
      </c>
      <c r="D1588" s="5">
        <f>IF(N1588&gt;0, RANK(N1588,(N1588:P1588,Q1588:AE1588)),0)</f>
        <v>1</v>
      </c>
      <c r="E1588" s="5">
        <f>IF(O1588&gt;0,RANK(O1588,(N1588:P1588,Q1588:AE1588)),0)</f>
        <v>2</v>
      </c>
      <c r="F1588" s="5">
        <f t="shared" si="505"/>
        <v>0</v>
      </c>
      <c r="G1588" s="1">
        <f t="shared" si="506"/>
        <v>35</v>
      </c>
      <c r="H1588" s="2">
        <f t="shared" si="516"/>
        <v>0.27559055118110237</v>
      </c>
      <c r="I1588" s="6"/>
      <c r="J1588" s="2">
        <f t="shared" si="507"/>
        <v>0.62204724409448819</v>
      </c>
      <c r="K1588" s="2">
        <f t="shared" si="508"/>
        <v>0.34645669291338582</v>
      </c>
      <c r="L1588" s="2">
        <f t="shared" si="509"/>
        <v>0</v>
      </c>
      <c r="M1588" s="2">
        <f t="shared" si="510"/>
        <v>3.1496062992125984E-2</v>
      </c>
      <c r="N1588" s="63">
        <v>79</v>
      </c>
      <c r="O1588" s="63">
        <v>44</v>
      </c>
      <c r="P1588" s="63"/>
      <c r="Q1588" s="63">
        <v>2</v>
      </c>
      <c r="R1588" s="63">
        <v>0</v>
      </c>
      <c r="S1588" s="63">
        <v>0</v>
      </c>
      <c r="T1588" s="63"/>
      <c r="U1588" s="63"/>
      <c r="V1588" s="63">
        <v>0</v>
      </c>
      <c r="W1588" s="63">
        <f t="shared" si="512"/>
        <v>2</v>
      </c>
      <c r="X1588" s="63">
        <v>0</v>
      </c>
      <c r="Y1588" s="63"/>
      <c r="Z1588" s="63">
        <v>0</v>
      </c>
      <c r="AA1588" s="63"/>
      <c r="AB1588" s="63"/>
      <c r="AN1588" t="str">
        <f t="shared" si="503"/>
        <v>West Haven</v>
      </c>
      <c r="AO1588" t="s">
        <v>595</v>
      </c>
      <c r="AP1588">
        <v>1</v>
      </c>
      <c r="AR1588" s="111">
        <v>50</v>
      </c>
      <c r="AS1588" s="113">
        <v>21</v>
      </c>
      <c r="AT1588" s="113">
        <v>135</v>
      </c>
      <c r="AU1588" s="117">
        <v>80875</v>
      </c>
      <c r="AV1588" s="117">
        <f t="shared" si="517"/>
        <v>50021</v>
      </c>
      <c r="AW1588" s="8" t="s">
        <v>1480</v>
      </c>
      <c r="AX1588">
        <f t="shared" si="511"/>
        <v>5080875</v>
      </c>
      <c r="BC1588">
        <v>28.49</v>
      </c>
      <c r="BD1588">
        <v>0.49</v>
      </c>
      <c r="BE1588">
        <v>28</v>
      </c>
      <c r="BH1588" s="123">
        <f t="shared" si="513"/>
        <v>0.622</v>
      </c>
      <c r="BI1588" s="123">
        <f t="shared" si="514"/>
        <v>0</v>
      </c>
      <c r="BJ1588">
        <f t="shared" si="515"/>
        <v>0</v>
      </c>
      <c r="BM1588" s="63">
        <v>2</v>
      </c>
      <c r="BN1588">
        <v>1</v>
      </c>
    </row>
    <row r="1589" spans="1:66" hidden="1" outlineLevel="1">
      <c r="A1589" t="s">
        <v>2631</v>
      </c>
      <c r="B1589" s="8" t="s">
        <v>2027</v>
      </c>
      <c r="C1589" s="1">
        <f t="shared" si="504"/>
        <v>1006</v>
      </c>
      <c r="D1589" s="5">
        <f>IF(N1589&gt;0, RANK(N1589,(N1589:P1589,Q1589:AE1589)),0)</f>
        <v>1</v>
      </c>
      <c r="E1589" s="5">
        <f>IF(O1589&gt;0,RANK(O1589,(N1589:P1589,Q1589:AE1589)),0)</f>
        <v>2</v>
      </c>
      <c r="F1589" s="5">
        <f t="shared" si="505"/>
        <v>0</v>
      </c>
      <c r="G1589" s="1">
        <f t="shared" si="506"/>
        <v>206</v>
      </c>
      <c r="H1589" s="2">
        <f t="shared" si="516"/>
        <v>0.2047713717693837</v>
      </c>
      <c r="I1589" s="6"/>
      <c r="J1589" s="2">
        <f t="shared" si="507"/>
        <v>0.59343936381709739</v>
      </c>
      <c r="K1589" s="2">
        <f t="shared" si="508"/>
        <v>0.38866799204771374</v>
      </c>
      <c r="L1589" s="2">
        <f t="shared" si="509"/>
        <v>0</v>
      </c>
      <c r="M1589" s="2">
        <f t="shared" si="510"/>
        <v>1.7892644135188873E-2</v>
      </c>
      <c r="N1589" s="63">
        <v>597</v>
      </c>
      <c r="O1589" s="63">
        <v>391</v>
      </c>
      <c r="P1589" s="63"/>
      <c r="Q1589" s="63">
        <v>8</v>
      </c>
      <c r="R1589" s="63">
        <v>0</v>
      </c>
      <c r="S1589" s="63">
        <v>1</v>
      </c>
      <c r="T1589" s="63"/>
      <c r="U1589" s="63"/>
      <c r="V1589" s="63">
        <v>1</v>
      </c>
      <c r="W1589" s="63">
        <f t="shared" si="512"/>
        <v>5</v>
      </c>
      <c r="X1589" s="63">
        <v>3</v>
      </c>
      <c r="Y1589" s="63"/>
      <c r="Z1589" s="63">
        <v>0</v>
      </c>
      <c r="AA1589" s="63"/>
      <c r="AB1589" s="63"/>
      <c r="AN1589" t="str">
        <f t="shared" si="503"/>
        <v>West Rutland</v>
      </c>
      <c r="AO1589" t="s">
        <v>595</v>
      </c>
      <c r="AP1589">
        <v>1</v>
      </c>
      <c r="AR1589" s="111">
        <v>50</v>
      </c>
      <c r="AS1589" s="113">
        <v>21</v>
      </c>
      <c r="AT1589" s="113">
        <v>140</v>
      </c>
      <c r="AU1589" s="117">
        <v>82300</v>
      </c>
      <c r="AV1589" s="117">
        <f t="shared" si="517"/>
        <v>50021</v>
      </c>
      <c r="AW1589" s="8" t="s">
        <v>1480</v>
      </c>
      <c r="AX1589">
        <f t="shared" si="511"/>
        <v>5082300</v>
      </c>
      <c r="BC1589">
        <v>18</v>
      </c>
      <c r="BD1589">
        <v>0</v>
      </c>
      <c r="BE1589">
        <v>18</v>
      </c>
      <c r="BH1589" s="123">
        <f t="shared" si="513"/>
        <v>0.59299999999999997</v>
      </c>
      <c r="BI1589" s="123">
        <f t="shared" si="514"/>
        <v>0</v>
      </c>
      <c r="BJ1589">
        <f t="shared" si="515"/>
        <v>0</v>
      </c>
      <c r="BM1589" s="63">
        <v>6</v>
      </c>
      <c r="BN1589">
        <v>4</v>
      </c>
    </row>
    <row r="1590" spans="1:66" hidden="1" outlineLevel="1">
      <c r="A1590" t="s">
        <v>2070</v>
      </c>
      <c r="B1590" s="8" t="s">
        <v>2027</v>
      </c>
      <c r="C1590" s="1">
        <f t="shared" si="504"/>
        <v>684</v>
      </c>
      <c r="D1590" s="5">
        <f>IF(N1590&gt;0, RANK(N1590,(N1590:P1590,Q1590:AE1590)),0)</f>
        <v>1</v>
      </c>
      <c r="E1590" s="5">
        <f>IF(O1590&gt;0,RANK(O1590,(N1590:P1590,Q1590:AE1590)),0)</f>
        <v>2</v>
      </c>
      <c r="F1590" s="5">
        <f t="shared" si="505"/>
        <v>0</v>
      </c>
      <c r="G1590" s="1">
        <f t="shared" si="506"/>
        <v>235</v>
      </c>
      <c r="H1590" s="2">
        <f t="shared" si="516"/>
        <v>0.3435672514619883</v>
      </c>
      <c r="I1590" s="6"/>
      <c r="J1590" s="2">
        <f t="shared" si="507"/>
        <v>0.66374269005847952</v>
      </c>
      <c r="K1590" s="2">
        <f t="shared" si="508"/>
        <v>0.32017543859649122</v>
      </c>
      <c r="L1590" s="2">
        <f t="shared" si="509"/>
        <v>0</v>
      </c>
      <c r="M1590" s="2">
        <f t="shared" si="510"/>
        <v>1.6081871345029253E-2</v>
      </c>
      <c r="N1590" s="63">
        <v>454</v>
      </c>
      <c r="O1590" s="63">
        <v>219</v>
      </c>
      <c r="P1590" s="63"/>
      <c r="Q1590" s="63">
        <v>5</v>
      </c>
      <c r="R1590" s="63">
        <v>0</v>
      </c>
      <c r="S1590" s="63">
        <v>0</v>
      </c>
      <c r="T1590" s="63"/>
      <c r="U1590" s="63"/>
      <c r="V1590" s="63">
        <v>1</v>
      </c>
      <c r="W1590" s="63">
        <f t="shared" si="512"/>
        <v>5</v>
      </c>
      <c r="X1590" s="63">
        <v>0</v>
      </c>
      <c r="Y1590" s="63"/>
      <c r="Z1590" s="63">
        <v>0</v>
      </c>
      <c r="AA1590" s="63"/>
      <c r="AB1590" s="63"/>
      <c r="AN1590" t="str">
        <f t="shared" si="503"/>
        <v>West Windsor</v>
      </c>
      <c r="AO1590" t="s">
        <v>2295</v>
      </c>
      <c r="AP1590">
        <v>1</v>
      </c>
      <c r="AR1590" s="111">
        <v>50</v>
      </c>
      <c r="AS1590" s="113">
        <v>27</v>
      </c>
      <c r="AT1590" s="113">
        <v>110</v>
      </c>
      <c r="AU1590" s="117">
        <v>83050</v>
      </c>
      <c r="AV1590" s="117">
        <f t="shared" si="517"/>
        <v>50027</v>
      </c>
      <c r="AW1590" s="8" t="s">
        <v>1480</v>
      </c>
      <c r="AX1590">
        <f t="shared" si="511"/>
        <v>5083050</v>
      </c>
      <c r="BC1590">
        <v>24.72</v>
      </c>
      <c r="BD1590">
        <v>0.02</v>
      </c>
      <c r="BE1590">
        <v>24.7</v>
      </c>
      <c r="BH1590" s="123">
        <f t="shared" si="513"/>
        <v>0.66300000000000003</v>
      </c>
      <c r="BI1590" s="123">
        <f t="shared" si="514"/>
        <v>0</v>
      </c>
      <c r="BJ1590">
        <f t="shared" si="515"/>
        <v>0</v>
      </c>
      <c r="BM1590" s="63">
        <v>5</v>
      </c>
      <c r="BN1590">
        <v>2</v>
      </c>
    </row>
    <row r="1591" spans="1:66" hidden="1" outlineLevel="1">
      <c r="A1591" t="s">
        <v>3085</v>
      </c>
      <c r="B1591" s="8" t="s">
        <v>2027</v>
      </c>
      <c r="C1591" s="1">
        <f t="shared" si="504"/>
        <v>293</v>
      </c>
      <c r="D1591" s="5">
        <f>IF(N1591&gt;0, RANK(N1591,(N1591:P1591,Q1591:AE1591)),0)</f>
        <v>1</v>
      </c>
      <c r="E1591" s="5">
        <f>IF(O1591&gt;0,RANK(O1591,(N1591:P1591,Q1591:AE1591)),0)</f>
        <v>2</v>
      </c>
      <c r="F1591" s="5">
        <f t="shared" si="505"/>
        <v>0</v>
      </c>
      <c r="G1591" s="1">
        <f t="shared" si="506"/>
        <v>58</v>
      </c>
      <c r="H1591" s="2">
        <f t="shared" si="516"/>
        <v>0.19795221843003413</v>
      </c>
      <c r="I1591" s="6"/>
      <c r="J1591" s="2">
        <f t="shared" si="507"/>
        <v>0.58020477815699656</v>
      </c>
      <c r="K1591" s="2">
        <f t="shared" si="508"/>
        <v>0.38225255972696248</v>
      </c>
      <c r="L1591" s="2">
        <f t="shared" si="509"/>
        <v>0</v>
      </c>
      <c r="M1591" s="2">
        <f t="shared" si="510"/>
        <v>3.7542662116040959E-2</v>
      </c>
      <c r="N1591" s="63">
        <v>170</v>
      </c>
      <c r="O1591" s="63">
        <v>112</v>
      </c>
      <c r="P1591" s="63"/>
      <c r="Q1591" s="63">
        <v>3</v>
      </c>
      <c r="R1591" s="63">
        <v>2</v>
      </c>
      <c r="S1591" s="63">
        <v>0</v>
      </c>
      <c r="T1591" s="63"/>
      <c r="U1591" s="63"/>
      <c r="V1591" s="63">
        <v>2</v>
      </c>
      <c r="W1591" s="63">
        <f t="shared" si="512"/>
        <v>2</v>
      </c>
      <c r="X1591" s="63">
        <v>2</v>
      </c>
      <c r="Y1591" s="63"/>
      <c r="Z1591" s="63">
        <v>0</v>
      </c>
      <c r="AA1591" s="63"/>
      <c r="AB1591" s="63"/>
      <c r="AN1591" t="str">
        <f t="shared" si="503"/>
        <v>Westfield</v>
      </c>
      <c r="AO1591" t="s">
        <v>408</v>
      </c>
      <c r="AP1591">
        <v>1</v>
      </c>
      <c r="AR1591" s="111">
        <v>50</v>
      </c>
      <c r="AS1591" s="113">
        <v>19</v>
      </c>
      <c r="AT1591" s="113">
        <v>90</v>
      </c>
      <c r="AU1591" s="117">
        <v>80200</v>
      </c>
      <c r="AV1591" s="117">
        <f t="shared" si="517"/>
        <v>50019</v>
      </c>
      <c r="AW1591" s="8" t="s">
        <v>1480</v>
      </c>
      <c r="AX1591">
        <f t="shared" si="511"/>
        <v>5080200</v>
      </c>
      <c r="BC1591">
        <v>40.18</v>
      </c>
      <c r="BD1591">
        <v>0</v>
      </c>
      <c r="BE1591">
        <v>40.17</v>
      </c>
      <c r="BH1591" s="123">
        <f t="shared" si="513"/>
        <v>0.57999999999999996</v>
      </c>
      <c r="BI1591" s="123">
        <f t="shared" si="514"/>
        <v>0</v>
      </c>
      <c r="BJ1591">
        <f t="shared" si="515"/>
        <v>0</v>
      </c>
      <c r="BM1591" s="63">
        <v>4</v>
      </c>
      <c r="BN1591">
        <v>1</v>
      </c>
    </row>
    <row r="1592" spans="1:66" hidden="1" outlineLevel="1">
      <c r="A1592" t="s">
        <v>2838</v>
      </c>
      <c r="B1592" s="8" t="s">
        <v>2027</v>
      </c>
      <c r="C1592" s="1">
        <f t="shared" si="504"/>
        <v>1145</v>
      </c>
      <c r="D1592" s="5">
        <f>IF(N1592&gt;0, RANK(N1592,(N1592:P1592,Q1592:AE1592)),0)</f>
        <v>1</v>
      </c>
      <c r="E1592" s="5">
        <f>IF(O1592&gt;0,RANK(O1592,(N1592:P1592,Q1592:AE1592)),0)</f>
        <v>2</v>
      </c>
      <c r="F1592" s="5">
        <f t="shared" si="505"/>
        <v>0</v>
      </c>
      <c r="G1592" s="1">
        <f t="shared" si="506"/>
        <v>366</v>
      </c>
      <c r="H1592" s="2">
        <f t="shared" si="516"/>
        <v>0.31965065502183404</v>
      </c>
      <c r="I1592" s="6"/>
      <c r="J1592" s="2">
        <f t="shared" si="507"/>
        <v>0.64803493449781657</v>
      </c>
      <c r="K1592" s="2">
        <f t="shared" si="508"/>
        <v>0.32838427947598253</v>
      </c>
      <c r="L1592" s="2">
        <f t="shared" si="509"/>
        <v>0</v>
      </c>
      <c r="M1592" s="2">
        <f t="shared" si="510"/>
        <v>2.3580786026200895E-2</v>
      </c>
      <c r="N1592" s="63">
        <v>742</v>
      </c>
      <c r="O1592" s="63">
        <v>376</v>
      </c>
      <c r="P1592" s="63"/>
      <c r="Q1592" s="63">
        <v>11</v>
      </c>
      <c r="R1592" s="63">
        <v>2</v>
      </c>
      <c r="S1592" s="63">
        <v>0</v>
      </c>
      <c r="T1592" s="63"/>
      <c r="U1592" s="63"/>
      <c r="V1592" s="63">
        <v>1</v>
      </c>
      <c r="W1592" s="63">
        <f t="shared" si="512"/>
        <v>10</v>
      </c>
      <c r="X1592" s="63">
        <v>3</v>
      </c>
      <c r="Y1592" s="63"/>
      <c r="Z1592" s="63">
        <v>0</v>
      </c>
      <c r="AA1592" s="63"/>
      <c r="AB1592" s="63"/>
      <c r="AN1592" t="str">
        <f t="shared" si="503"/>
        <v>Westford</v>
      </c>
      <c r="AO1592" t="s">
        <v>3206</v>
      </c>
      <c r="AP1592">
        <v>1</v>
      </c>
      <c r="AR1592" s="111">
        <v>50</v>
      </c>
      <c r="AS1592" s="113">
        <v>7</v>
      </c>
      <c r="AT1592" s="113">
        <v>80</v>
      </c>
      <c r="AU1592" s="117">
        <v>80350</v>
      </c>
      <c r="AV1592" s="117">
        <f t="shared" si="517"/>
        <v>50007</v>
      </c>
      <c r="AW1592" s="8" t="s">
        <v>1480</v>
      </c>
      <c r="AX1592">
        <f t="shared" si="511"/>
        <v>5080350</v>
      </c>
      <c r="BC1592">
        <v>39.29</v>
      </c>
      <c r="BD1592">
        <v>0.03</v>
      </c>
      <c r="BE1592">
        <v>39.26</v>
      </c>
      <c r="BH1592" s="123">
        <f t="shared" si="513"/>
        <v>0.64800000000000002</v>
      </c>
      <c r="BI1592" s="123">
        <f t="shared" si="514"/>
        <v>0</v>
      </c>
      <c r="BJ1592">
        <f t="shared" si="515"/>
        <v>0</v>
      </c>
      <c r="BM1592" s="63">
        <v>12</v>
      </c>
      <c r="BN1592">
        <v>8</v>
      </c>
    </row>
    <row r="1593" spans="1:66" hidden="1" outlineLevel="1">
      <c r="A1593" t="s">
        <v>3101</v>
      </c>
      <c r="B1593" s="8" t="s">
        <v>2027</v>
      </c>
      <c r="C1593" s="1">
        <f t="shared" si="504"/>
        <v>1586</v>
      </c>
      <c r="D1593" s="5">
        <f>IF(N1593&gt;0, RANK(N1593,(N1593:P1593,Q1593:AE1593)),0)</f>
        <v>1</v>
      </c>
      <c r="E1593" s="5">
        <f>IF(O1593&gt;0,RANK(O1593,(N1593:P1593,Q1593:AE1593)),0)</f>
        <v>2</v>
      </c>
      <c r="F1593" s="5">
        <f t="shared" si="505"/>
        <v>0</v>
      </c>
      <c r="G1593" s="1">
        <f t="shared" si="506"/>
        <v>875</v>
      </c>
      <c r="H1593" s="2">
        <f t="shared" si="516"/>
        <v>0.55170239596469106</v>
      </c>
      <c r="I1593" s="6"/>
      <c r="J1593" s="2">
        <f t="shared" si="507"/>
        <v>0.76481715006305173</v>
      </c>
      <c r="K1593" s="2">
        <f t="shared" si="508"/>
        <v>0.21311475409836064</v>
      </c>
      <c r="L1593" s="2">
        <f t="shared" si="509"/>
        <v>0</v>
      </c>
      <c r="M1593" s="2">
        <f t="shared" si="510"/>
        <v>2.2068095838587626E-2</v>
      </c>
      <c r="N1593" s="63">
        <v>1213</v>
      </c>
      <c r="O1593" s="63">
        <v>338</v>
      </c>
      <c r="P1593" s="63"/>
      <c r="Q1593" s="63">
        <v>13</v>
      </c>
      <c r="R1593" s="63">
        <v>1</v>
      </c>
      <c r="S1593" s="63">
        <v>0</v>
      </c>
      <c r="T1593" s="63"/>
      <c r="U1593" s="63"/>
      <c r="V1593" s="63">
        <v>9</v>
      </c>
      <c r="W1593" s="63">
        <f t="shared" si="512"/>
        <v>6</v>
      </c>
      <c r="X1593" s="63">
        <v>6</v>
      </c>
      <c r="Y1593" s="63"/>
      <c r="Z1593" s="63">
        <v>0</v>
      </c>
      <c r="AA1593" s="63"/>
      <c r="AB1593" s="63"/>
      <c r="AN1593" t="str">
        <f t="shared" si="503"/>
        <v>Westminster</v>
      </c>
      <c r="AO1593" t="s">
        <v>2140</v>
      </c>
      <c r="AP1593">
        <v>1</v>
      </c>
      <c r="AR1593" s="111">
        <v>50</v>
      </c>
      <c r="AS1593" s="113">
        <v>25</v>
      </c>
      <c r="AT1593" s="113">
        <v>95</v>
      </c>
      <c r="AU1593" s="117">
        <v>81400</v>
      </c>
      <c r="AV1593" s="117">
        <f t="shared" si="517"/>
        <v>50025</v>
      </c>
      <c r="AW1593" s="8" t="s">
        <v>1480</v>
      </c>
      <c r="AX1593">
        <f t="shared" si="511"/>
        <v>5081400</v>
      </c>
      <c r="BC1593">
        <v>46.12</v>
      </c>
      <c r="BD1593">
        <v>0.03</v>
      </c>
      <c r="BE1593">
        <v>46.08</v>
      </c>
      <c r="BH1593" s="123">
        <f t="shared" si="513"/>
        <v>0.76400000000000001</v>
      </c>
      <c r="BI1593" s="123">
        <f t="shared" si="514"/>
        <v>0</v>
      </c>
      <c r="BJ1593">
        <f t="shared" si="515"/>
        <v>0</v>
      </c>
      <c r="BM1593" s="63">
        <v>7</v>
      </c>
      <c r="BN1593">
        <v>4</v>
      </c>
    </row>
    <row r="1594" spans="1:66" hidden="1" outlineLevel="1">
      <c r="A1594" t="s">
        <v>2959</v>
      </c>
      <c r="B1594" s="8" t="s">
        <v>2027</v>
      </c>
      <c r="C1594" s="1">
        <f t="shared" si="504"/>
        <v>200</v>
      </c>
      <c r="D1594" s="5">
        <f>IF(N1594&gt;0, RANK(N1594,(N1594:P1594,Q1594:AE1594)),0)</f>
        <v>1</v>
      </c>
      <c r="E1594" s="5">
        <f>IF(O1594&gt;0,RANK(O1594,(N1594:P1594,Q1594:AE1594)),0)</f>
        <v>2</v>
      </c>
      <c r="F1594" s="5">
        <f t="shared" si="505"/>
        <v>0</v>
      </c>
      <c r="G1594" s="1">
        <f t="shared" si="506"/>
        <v>12</v>
      </c>
      <c r="H1594" s="2">
        <f t="shared" si="516"/>
        <v>0.06</v>
      </c>
      <c r="I1594" s="6"/>
      <c r="J1594" s="2">
        <f t="shared" si="507"/>
        <v>0.52</v>
      </c>
      <c r="K1594" s="2">
        <f t="shared" si="508"/>
        <v>0.46</v>
      </c>
      <c r="L1594" s="2">
        <f t="shared" si="509"/>
        <v>0</v>
      </c>
      <c r="M1594" s="2">
        <f t="shared" si="510"/>
        <v>1.9999999999999962E-2</v>
      </c>
      <c r="N1594" s="63">
        <v>104</v>
      </c>
      <c r="O1594" s="63">
        <v>92</v>
      </c>
      <c r="P1594" s="63"/>
      <c r="Q1594" s="63">
        <v>1</v>
      </c>
      <c r="R1594" s="63">
        <v>1</v>
      </c>
      <c r="S1594" s="63">
        <v>0</v>
      </c>
      <c r="T1594" s="63"/>
      <c r="U1594" s="63"/>
      <c r="V1594" s="63">
        <v>0</v>
      </c>
      <c r="W1594" s="63">
        <f t="shared" si="512"/>
        <v>0</v>
      </c>
      <c r="X1594" s="63">
        <v>2</v>
      </c>
      <c r="Y1594" s="63"/>
      <c r="Z1594" s="63">
        <v>0</v>
      </c>
      <c r="AA1594" s="63"/>
      <c r="AB1594" s="63"/>
      <c r="AN1594" t="str">
        <f t="shared" si="503"/>
        <v>Westmore</v>
      </c>
      <c r="AO1594" t="s">
        <v>408</v>
      </c>
      <c r="AP1594">
        <v>1</v>
      </c>
      <c r="AR1594" s="111">
        <v>50</v>
      </c>
      <c r="AS1594" s="113">
        <v>19</v>
      </c>
      <c r="AT1594" s="113">
        <v>95</v>
      </c>
      <c r="AU1594" s="117">
        <v>81700</v>
      </c>
      <c r="AV1594" s="117">
        <f t="shared" si="517"/>
        <v>50019</v>
      </c>
      <c r="AW1594" s="8" t="s">
        <v>1480</v>
      </c>
      <c r="AX1594">
        <f t="shared" si="511"/>
        <v>5081700</v>
      </c>
      <c r="BC1594">
        <v>37.46</v>
      </c>
      <c r="BD1594">
        <v>2.94</v>
      </c>
      <c r="BE1594">
        <v>34.520000000000003</v>
      </c>
      <c r="BH1594" s="123">
        <f t="shared" si="513"/>
        <v>0.52</v>
      </c>
      <c r="BI1594" s="123">
        <f t="shared" si="514"/>
        <v>0</v>
      </c>
      <c r="BJ1594">
        <f t="shared" si="515"/>
        <v>0</v>
      </c>
      <c r="BM1594" s="63">
        <v>1</v>
      </c>
      <c r="BN1594">
        <v>0</v>
      </c>
    </row>
    <row r="1595" spans="1:66" hidden="1" outlineLevel="1">
      <c r="A1595" t="s">
        <v>1438</v>
      </c>
      <c r="B1595" s="8" t="s">
        <v>2027</v>
      </c>
      <c r="C1595" s="1">
        <f t="shared" si="504"/>
        <v>418</v>
      </c>
      <c r="D1595" s="5">
        <f>IF(N1595&gt;0, RANK(N1595,(N1595:P1595,Q1595:AE1595)),0)</f>
        <v>1</v>
      </c>
      <c r="E1595" s="5">
        <f>IF(O1595&gt;0,RANK(O1595,(N1595:P1595,Q1595:AE1595)),0)</f>
        <v>2</v>
      </c>
      <c r="F1595" s="5">
        <f t="shared" si="505"/>
        <v>0</v>
      </c>
      <c r="G1595" s="1">
        <f t="shared" si="506"/>
        <v>152</v>
      </c>
      <c r="H1595" s="2">
        <f t="shared" si="516"/>
        <v>0.36363636363636365</v>
      </c>
      <c r="I1595" s="6"/>
      <c r="J1595" s="2">
        <f t="shared" si="507"/>
        <v>0.67464114832535882</v>
      </c>
      <c r="K1595" s="2">
        <f t="shared" si="508"/>
        <v>0.31100478468899523</v>
      </c>
      <c r="L1595" s="2">
        <f t="shared" si="509"/>
        <v>0</v>
      </c>
      <c r="M1595" s="2">
        <f t="shared" si="510"/>
        <v>1.4354066985645952E-2</v>
      </c>
      <c r="N1595" s="63">
        <v>282</v>
      </c>
      <c r="O1595" s="63">
        <v>130</v>
      </c>
      <c r="P1595" s="63"/>
      <c r="Q1595" s="63">
        <v>3</v>
      </c>
      <c r="R1595" s="63">
        <v>1</v>
      </c>
      <c r="S1595" s="63">
        <v>0</v>
      </c>
      <c r="T1595" s="63"/>
      <c r="U1595" s="63"/>
      <c r="V1595" s="63">
        <v>1</v>
      </c>
      <c r="W1595" s="63">
        <f t="shared" si="512"/>
        <v>0</v>
      </c>
      <c r="X1595" s="63">
        <v>1</v>
      </c>
      <c r="Y1595" s="63"/>
      <c r="Z1595" s="63">
        <v>0</v>
      </c>
      <c r="AA1595" s="63"/>
      <c r="AB1595" s="63"/>
      <c r="AN1595" t="str">
        <f t="shared" si="503"/>
        <v>Weston</v>
      </c>
      <c r="AO1595" t="s">
        <v>2295</v>
      </c>
      <c r="AP1595">
        <v>1</v>
      </c>
      <c r="AR1595" s="111">
        <v>50</v>
      </c>
      <c r="AS1595" s="113">
        <v>27</v>
      </c>
      <c r="AT1595" s="113">
        <v>105</v>
      </c>
      <c r="AU1595" s="117">
        <v>82000</v>
      </c>
      <c r="AV1595" s="117">
        <f t="shared" si="517"/>
        <v>50027</v>
      </c>
      <c r="AW1595" s="8" t="s">
        <v>1480</v>
      </c>
      <c r="AX1595">
        <f t="shared" si="511"/>
        <v>5082000</v>
      </c>
      <c r="BC1595">
        <v>35.17</v>
      </c>
      <c r="BD1595">
        <v>0.08</v>
      </c>
      <c r="BE1595">
        <v>35.090000000000003</v>
      </c>
      <c r="BH1595" s="123">
        <f t="shared" si="513"/>
        <v>0.67400000000000004</v>
      </c>
      <c r="BI1595" s="123">
        <f t="shared" si="514"/>
        <v>0</v>
      </c>
      <c r="BJ1595">
        <f t="shared" si="515"/>
        <v>0</v>
      </c>
      <c r="BM1595" s="63">
        <v>1</v>
      </c>
      <c r="BN1595">
        <v>0</v>
      </c>
    </row>
    <row r="1596" spans="1:66" hidden="1" outlineLevel="1">
      <c r="A1596" t="s">
        <v>3197</v>
      </c>
      <c r="B1596" s="8" t="s">
        <v>2027</v>
      </c>
      <c r="C1596" s="1">
        <f t="shared" si="504"/>
        <v>544</v>
      </c>
      <c r="D1596" s="5">
        <f>IF(N1596&gt;0, RANK(N1596,(N1596:P1596,Q1596:AE1596)),0)</f>
        <v>1</v>
      </c>
      <c r="E1596" s="5">
        <f>IF(O1596&gt;0,RANK(O1596,(N1596:P1596,Q1596:AE1596)),0)</f>
        <v>2</v>
      </c>
      <c r="F1596" s="5">
        <f t="shared" si="505"/>
        <v>0</v>
      </c>
      <c r="G1596" s="1">
        <f t="shared" si="506"/>
        <v>274</v>
      </c>
      <c r="H1596" s="2">
        <f t="shared" si="516"/>
        <v>0.50367647058823528</v>
      </c>
      <c r="I1596" s="6"/>
      <c r="J1596" s="2">
        <f t="shared" si="507"/>
        <v>0.73713235294117652</v>
      </c>
      <c r="K1596" s="2">
        <f t="shared" si="508"/>
        <v>0.23345588235294118</v>
      </c>
      <c r="L1596" s="2">
        <f t="shared" si="509"/>
        <v>0</v>
      </c>
      <c r="M1596" s="2">
        <f t="shared" si="510"/>
        <v>2.9411764705882304E-2</v>
      </c>
      <c r="N1596" s="63">
        <v>401</v>
      </c>
      <c r="O1596" s="63">
        <v>127</v>
      </c>
      <c r="P1596" s="63"/>
      <c r="Q1596" s="63">
        <v>7</v>
      </c>
      <c r="R1596" s="63">
        <v>2</v>
      </c>
      <c r="S1596" s="63">
        <v>0</v>
      </c>
      <c r="T1596" s="63"/>
      <c r="U1596" s="63"/>
      <c r="V1596" s="63">
        <v>2</v>
      </c>
      <c r="W1596" s="63">
        <f t="shared" si="512"/>
        <v>1</v>
      </c>
      <c r="X1596" s="63">
        <v>4</v>
      </c>
      <c r="Y1596" s="63"/>
      <c r="Z1596" s="63">
        <v>0</v>
      </c>
      <c r="AA1596" s="63"/>
      <c r="AB1596" s="63"/>
      <c r="AN1596" t="str">
        <f t="shared" si="503"/>
        <v>Weybridge</v>
      </c>
      <c r="AO1596" t="s">
        <v>1354</v>
      </c>
      <c r="AP1596">
        <v>1</v>
      </c>
      <c r="AR1596" s="111">
        <v>50</v>
      </c>
      <c r="AS1596" s="113">
        <v>1</v>
      </c>
      <c r="AT1596" s="113">
        <v>110</v>
      </c>
      <c r="AU1596" s="117">
        <v>83275</v>
      </c>
      <c r="AV1596" s="117">
        <f t="shared" si="517"/>
        <v>50001</v>
      </c>
      <c r="AW1596" s="8" t="s">
        <v>1480</v>
      </c>
      <c r="AX1596">
        <f t="shared" si="511"/>
        <v>5083275</v>
      </c>
      <c r="BC1596">
        <v>17.57</v>
      </c>
      <c r="BD1596">
        <v>0.56000000000000005</v>
      </c>
      <c r="BE1596">
        <v>17.010000000000002</v>
      </c>
      <c r="BH1596" s="123">
        <f t="shared" si="513"/>
        <v>0.73699999999999999</v>
      </c>
      <c r="BI1596" s="123">
        <f t="shared" si="514"/>
        <v>0</v>
      </c>
      <c r="BJ1596">
        <f t="shared" si="515"/>
        <v>0</v>
      </c>
      <c r="BM1596" s="63">
        <v>3</v>
      </c>
      <c r="BN1596">
        <v>0</v>
      </c>
    </row>
    <row r="1597" spans="1:66" hidden="1" outlineLevel="1">
      <c r="A1597" t="s">
        <v>2808</v>
      </c>
      <c r="B1597" s="8" t="s">
        <v>2027</v>
      </c>
      <c r="C1597" s="1">
        <f t="shared" si="504"/>
        <v>340</v>
      </c>
      <c r="D1597" s="5">
        <f>IF(N1597&gt;0, RANK(N1597,(N1597:P1597,Q1597:AE1597)),0)</f>
        <v>1</v>
      </c>
      <c r="E1597" s="5">
        <f>IF(O1597&gt;0,RANK(O1597,(N1597:P1597,Q1597:AE1597)),0)</f>
        <v>2</v>
      </c>
      <c r="F1597" s="5">
        <f t="shared" si="505"/>
        <v>0</v>
      </c>
      <c r="G1597" s="1">
        <f t="shared" si="506"/>
        <v>65</v>
      </c>
      <c r="H1597" s="2">
        <f t="shared" si="516"/>
        <v>0.19117647058823528</v>
      </c>
      <c r="I1597" s="6"/>
      <c r="J1597" s="2">
        <f t="shared" si="507"/>
        <v>0.5794117647058824</v>
      </c>
      <c r="K1597" s="2">
        <f t="shared" si="508"/>
        <v>0.38823529411764707</v>
      </c>
      <c r="L1597" s="2">
        <f t="shared" si="509"/>
        <v>0</v>
      </c>
      <c r="M1597" s="2">
        <f t="shared" si="510"/>
        <v>3.2352941176470529E-2</v>
      </c>
      <c r="N1597" s="63">
        <v>197</v>
      </c>
      <c r="O1597" s="63">
        <v>132</v>
      </c>
      <c r="P1597" s="63"/>
      <c r="Q1597" s="63">
        <v>7</v>
      </c>
      <c r="R1597" s="63">
        <v>1</v>
      </c>
      <c r="S1597" s="63">
        <v>0</v>
      </c>
      <c r="T1597" s="63"/>
      <c r="U1597" s="63"/>
      <c r="V1597" s="63">
        <v>0</v>
      </c>
      <c r="W1597" s="63">
        <f t="shared" si="512"/>
        <v>2</v>
      </c>
      <c r="X1597" s="63">
        <v>1</v>
      </c>
      <c r="Y1597" s="63"/>
      <c r="Z1597" s="63">
        <v>0</v>
      </c>
      <c r="AA1597" s="63"/>
      <c r="AB1597" s="63"/>
      <c r="AN1597" t="str">
        <f t="shared" si="503"/>
        <v>Wheelock</v>
      </c>
      <c r="AO1597" t="s">
        <v>688</v>
      </c>
      <c r="AP1597">
        <v>1</v>
      </c>
      <c r="AR1597" s="111">
        <v>50</v>
      </c>
      <c r="AS1597" s="113">
        <v>5</v>
      </c>
      <c r="AT1597" s="113">
        <v>85</v>
      </c>
      <c r="AU1597" s="117">
        <v>83500</v>
      </c>
      <c r="AV1597" s="117">
        <f t="shared" si="517"/>
        <v>50005</v>
      </c>
      <c r="AW1597" s="8" t="s">
        <v>1480</v>
      </c>
      <c r="AX1597">
        <f t="shared" si="511"/>
        <v>5083500</v>
      </c>
      <c r="BC1597">
        <v>39.82</v>
      </c>
      <c r="BD1597">
        <v>0.25</v>
      </c>
      <c r="BE1597">
        <v>39.56</v>
      </c>
      <c r="BH1597" s="123">
        <f t="shared" si="513"/>
        <v>0.57899999999999996</v>
      </c>
      <c r="BI1597" s="123">
        <f t="shared" si="514"/>
        <v>0</v>
      </c>
      <c r="BJ1597">
        <f t="shared" si="515"/>
        <v>0</v>
      </c>
      <c r="BM1597" s="63">
        <v>3</v>
      </c>
      <c r="BN1597">
        <v>2</v>
      </c>
    </row>
    <row r="1598" spans="1:66" hidden="1" outlineLevel="1">
      <c r="A1598" t="s">
        <v>2491</v>
      </c>
      <c r="B1598" s="8" t="s">
        <v>2027</v>
      </c>
      <c r="C1598" s="1">
        <f t="shared" si="504"/>
        <v>188</v>
      </c>
      <c r="D1598" s="5">
        <f>IF(N1598&gt;0, RANK(N1598,(N1598:P1598,Q1598:AE1598)),0)</f>
        <v>1</v>
      </c>
      <c r="E1598" s="5">
        <f>IF(O1598&gt;0,RANK(O1598,(N1598:P1598,Q1598:AE1598)),0)</f>
        <v>2</v>
      </c>
      <c r="F1598" s="5">
        <f t="shared" si="505"/>
        <v>0</v>
      </c>
      <c r="G1598" s="1">
        <f t="shared" si="506"/>
        <v>79</v>
      </c>
      <c r="H1598" s="2">
        <f t="shared" si="516"/>
        <v>0.42021276595744683</v>
      </c>
      <c r="I1598" s="6"/>
      <c r="J1598" s="2">
        <f t="shared" si="507"/>
        <v>0.70744680851063835</v>
      </c>
      <c r="K1598" s="2">
        <f t="shared" si="508"/>
        <v>0.28723404255319152</v>
      </c>
      <c r="L1598" s="2">
        <f t="shared" si="509"/>
        <v>0</v>
      </c>
      <c r="M1598" s="2">
        <f t="shared" si="510"/>
        <v>5.3191489361701372E-3</v>
      </c>
      <c r="N1598" s="63">
        <v>133</v>
      </c>
      <c r="O1598" s="63">
        <v>54</v>
      </c>
      <c r="P1598" s="63"/>
      <c r="Q1598" s="63">
        <v>0</v>
      </c>
      <c r="R1598" s="63">
        <v>0</v>
      </c>
      <c r="S1598" s="63">
        <v>0</v>
      </c>
      <c r="T1598" s="63"/>
      <c r="U1598" s="63"/>
      <c r="V1598" s="63">
        <v>1</v>
      </c>
      <c r="W1598" s="63">
        <f t="shared" si="512"/>
        <v>0</v>
      </c>
      <c r="X1598" s="63">
        <v>0</v>
      </c>
      <c r="Y1598" s="63"/>
      <c r="Z1598" s="63">
        <v>0</v>
      </c>
      <c r="AA1598" s="63"/>
      <c r="AB1598" s="63"/>
      <c r="AN1598" t="str">
        <f t="shared" si="503"/>
        <v>Whiting</v>
      </c>
      <c r="AO1598" t="s">
        <v>1354</v>
      </c>
      <c r="AP1598">
        <v>1</v>
      </c>
      <c r="AR1598" s="111">
        <v>50</v>
      </c>
      <c r="AS1598" s="113">
        <v>1</v>
      </c>
      <c r="AT1598" s="113">
        <v>115</v>
      </c>
      <c r="AU1598" s="117">
        <v>83800</v>
      </c>
      <c r="AV1598" s="117">
        <f t="shared" si="517"/>
        <v>50001</v>
      </c>
      <c r="AW1598" s="8" t="s">
        <v>1480</v>
      </c>
      <c r="AX1598">
        <f t="shared" si="511"/>
        <v>5083800</v>
      </c>
      <c r="BC1598">
        <v>13.68</v>
      </c>
      <c r="BD1598">
        <v>0</v>
      </c>
      <c r="BE1598">
        <v>13.68</v>
      </c>
      <c r="BH1598" s="123">
        <f t="shared" si="513"/>
        <v>0.70699999999999996</v>
      </c>
      <c r="BI1598" s="123">
        <f t="shared" si="514"/>
        <v>0</v>
      </c>
      <c r="BJ1598">
        <f t="shared" si="515"/>
        <v>0</v>
      </c>
      <c r="BM1598" s="63">
        <v>0</v>
      </c>
      <c r="BN1598">
        <v>0</v>
      </c>
    </row>
    <row r="1599" spans="1:66" hidden="1" outlineLevel="1">
      <c r="A1599" t="s">
        <v>2288</v>
      </c>
      <c r="B1599" s="8" t="s">
        <v>2027</v>
      </c>
      <c r="C1599" s="1">
        <f t="shared" si="504"/>
        <v>613</v>
      </c>
      <c r="D1599" s="5">
        <f>IF(N1599&gt;0, RANK(N1599,(N1599:P1599,Q1599:AE1599)),0)</f>
        <v>1</v>
      </c>
      <c r="E1599" s="5">
        <f>IF(O1599&gt;0,RANK(O1599,(N1599:P1599,Q1599:AE1599)),0)</f>
        <v>2</v>
      </c>
      <c r="F1599" s="5">
        <f t="shared" si="505"/>
        <v>0</v>
      </c>
      <c r="G1599" s="1">
        <f t="shared" si="506"/>
        <v>150</v>
      </c>
      <c r="H1599" s="2">
        <f t="shared" si="516"/>
        <v>0.24469820554649266</v>
      </c>
      <c r="I1599" s="6"/>
      <c r="J1599" s="2">
        <f t="shared" si="507"/>
        <v>0.61337683523654163</v>
      </c>
      <c r="K1599" s="2">
        <f t="shared" si="508"/>
        <v>0.36867862969004894</v>
      </c>
      <c r="L1599" s="2">
        <f t="shared" si="509"/>
        <v>0</v>
      </c>
      <c r="M1599" s="2">
        <f t="shared" si="510"/>
        <v>1.7944535073409429E-2</v>
      </c>
      <c r="N1599" s="63">
        <v>376</v>
      </c>
      <c r="O1599" s="63">
        <v>226</v>
      </c>
      <c r="P1599" s="63"/>
      <c r="Q1599" s="63">
        <v>6</v>
      </c>
      <c r="R1599" s="63">
        <v>0</v>
      </c>
      <c r="S1599" s="63">
        <v>0</v>
      </c>
      <c r="T1599" s="63"/>
      <c r="U1599" s="63"/>
      <c r="V1599" s="63">
        <v>2</v>
      </c>
      <c r="W1599" s="63">
        <f t="shared" si="512"/>
        <v>3</v>
      </c>
      <c r="X1599" s="63">
        <v>0</v>
      </c>
      <c r="Y1599" s="63"/>
      <c r="Z1599" s="63">
        <v>0</v>
      </c>
      <c r="AA1599" s="63"/>
      <c r="AB1599" s="63"/>
      <c r="AN1599" t="str">
        <f t="shared" si="503"/>
        <v>Whitingham</v>
      </c>
      <c r="AO1599" t="s">
        <v>2140</v>
      </c>
      <c r="AP1599">
        <v>1</v>
      </c>
      <c r="AR1599" s="111">
        <v>50</v>
      </c>
      <c r="AS1599" s="113">
        <v>25</v>
      </c>
      <c r="AT1599" s="113">
        <v>100</v>
      </c>
      <c r="AU1599" s="117">
        <v>83950</v>
      </c>
      <c r="AV1599" s="117">
        <f t="shared" si="517"/>
        <v>50025</v>
      </c>
      <c r="AW1599" s="8" t="s">
        <v>1480</v>
      </c>
      <c r="AX1599">
        <f t="shared" si="511"/>
        <v>5083950</v>
      </c>
      <c r="BC1599">
        <v>39.32</v>
      </c>
      <c r="BD1599">
        <v>2.2400000000000002</v>
      </c>
      <c r="BE1599">
        <v>37.08</v>
      </c>
      <c r="BH1599" s="123">
        <f t="shared" si="513"/>
        <v>0.61299999999999999</v>
      </c>
      <c r="BI1599" s="123">
        <f t="shared" si="514"/>
        <v>0</v>
      </c>
      <c r="BJ1599">
        <f t="shared" si="515"/>
        <v>0</v>
      </c>
      <c r="BM1599" s="63">
        <v>3</v>
      </c>
      <c r="BN1599">
        <v>3</v>
      </c>
    </row>
    <row r="1600" spans="1:66" hidden="1" outlineLevel="1">
      <c r="A1600" t="s">
        <v>1509</v>
      </c>
      <c r="B1600" s="8" t="s">
        <v>2027</v>
      </c>
      <c r="C1600" s="1">
        <f t="shared" si="504"/>
        <v>1428</v>
      </c>
      <c r="D1600" s="5">
        <f>IF(N1600&gt;0, RANK(N1600,(N1600:P1600,Q1600:AE1600)),0)</f>
        <v>1</v>
      </c>
      <c r="E1600" s="5">
        <f>IF(O1600&gt;0,RANK(O1600,(N1600:P1600,Q1600:AE1600)),0)</f>
        <v>2</v>
      </c>
      <c r="F1600" s="5">
        <f t="shared" si="505"/>
        <v>0</v>
      </c>
      <c r="G1600" s="1">
        <f t="shared" si="506"/>
        <v>291</v>
      </c>
      <c r="H1600" s="2">
        <f t="shared" si="516"/>
        <v>0.20378151260504201</v>
      </c>
      <c r="I1600" s="6"/>
      <c r="J1600" s="2">
        <f t="shared" si="507"/>
        <v>0.58823529411764708</v>
      </c>
      <c r="K1600" s="2">
        <f t="shared" si="508"/>
        <v>0.38445378151260506</v>
      </c>
      <c r="L1600" s="2">
        <f t="shared" si="509"/>
        <v>0</v>
      </c>
      <c r="M1600" s="2">
        <f t="shared" si="510"/>
        <v>2.7310924369747858E-2</v>
      </c>
      <c r="N1600" s="63">
        <v>840</v>
      </c>
      <c r="O1600" s="63">
        <v>549</v>
      </c>
      <c r="P1600" s="63"/>
      <c r="Q1600" s="63">
        <v>15</v>
      </c>
      <c r="R1600" s="63">
        <v>0</v>
      </c>
      <c r="S1600" s="63">
        <v>1</v>
      </c>
      <c r="T1600" s="63"/>
      <c r="U1600" s="63"/>
      <c r="V1600" s="63">
        <v>3</v>
      </c>
      <c r="W1600" s="63">
        <f t="shared" si="512"/>
        <v>8</v>
      </c>
      <c r="X1600" s="63">
        <v>12</v>
      </c>
      <c r="Y1600" s="63"/>
      <c r="Z1600" s="63">
        <v>0</v>
      </c>
      <c r="AA1600" s="63"/>
      <c r="AB1600" s="63"/>
      <c r="AN1600" t="str">
        <f t="shared" si="503"/>
        <v>Williamstown</v>
      </c>
      <c r="AO1600" t="s">
        <v>2024</v>
      </c>
      <c r="AP1600">
        <v>1</v>
      </c>
      <c r="AR1600" s="111">
        <v>50</v>
      </c>
      <c r="AS1600" s="113">
        <v>17</v>
      </c>
      <c r="AT1600" s="113">
        <v>85</v>
      </c>
      <c r="AU1600" s="117">
        <v>84175</v>
      </c>
      <c r="AV1600" s="117">
        <f t="shared" si="517"/>
        <v>50017</v>
      </c>
      <c r="AW1600" s="8" t="s">
        <v>1480</v>
      </c>
      <c r="AX1600">
        <f t="shared" si="511"/>
        <v>5084175</v>
      </c>
      <c r="BC1600">
        <v>40.33</v>
      </c>
      <c r="BD1600">
        <v>0.16</v>
      </c>
      <c r="BE1600">
        <v>40.18</v>
      </c>
      <c r="BH1600" s="123">
        <f t="shared" si="513"/>
        <v>0.58799999999999997</v>
      </c>
      <c r="BI1600" s="123">
        <f t="shared" si="514"/>
        <v>0</v>
      </c>
      <c r="BJ1600">
        <f t="shared" si="515"/>
        <v>0</v>
      </c>
      <c r="BM1600" s="63">
        <v>9</v>
      </c>
      <c r="BN1600">
        <v>4</v>
      </c>
    </row>
    <row r="1601" spans="1:66" hidden="1" outlineLevel="1">
      <c r="A1601" t="s">
        <v>593</v>
      </c>
      <c r="B1601" s="8" t="s">
        <v>2027</v>
      </c>
      <c r="C1601" s="1">
        <f t="shared" si="504"/>
        <v>5123</v>
      </c>
      <c r="D1601" s="5">
        <f>IF(N1601&gt;0, RANK(N1601,(N1601:P1601,Q1601:AE1601)),0)</f>
        <v>1</v>
      </c>
      <c r="E1601" s="5">
        <f>IF(O1601&gt;0,RANK(O1601,(N1601:P1601,Q1601:AE1601)),0)</f>
        <v>2</v>
      </c>
      <c r="F1601" s="5">
        <f t="shared" si="505"/>
        <v>0</v>
      </c>
      <c r="G1601" s="1">
        <f t="shared" si="506"/>
        <v>1632</v>
      </c>
      <c r="H1601" s="2">
        <f t="shared" si="516"/>
        <v>0.31856334179191881</v>
      </c>
      <c r="I1601" s="6"/>
      <c r="J1601" s="2">
        <f t="shared" si="507"/>
        <v>0.64981456178020691</v>
      </c>
      <c r="K1601" s="2">
        <f t="shared" si="508"/>
        <v>0.3312512199882881</v>
      </c>
      <c r="L1601" s="2">
        <f t="shared" si="509"/>
        <v>0</v>
      </c>
      <c r="M1601" s="2">
        <f t="shared" si="510"/>
        <v>1.8934218231504985E-2</v>
      </c>
      <c r="N1601" s="63">
        <v>3329</v>
      </c>
      <c r="O1601" s="63">
        <v>1697</v>
      </c>
      <c r="P1601" s="63"/>
      <c r="Q1601" s="63">
        <v>54</v>
      </c>
      <c r="R1601" s="63">
        <v>8</v>
      </c>
      <c r="S1601" s="63">
        <v>0</v>
      </c>
      <c r="T1601" s="63"/>
      <c r="U1601" s="63"/>
      <c r="V1601" s="63">
        <v>9</v>
      </c>
      <c r="W1601" s="63">
        <f t="shared" si="512"/>
        <v>11</v>
      </c>
      <c r="X1601" s="63">
        <v>15</v>
      </c>
      <c r="Y1601" s="63"/>
      <c r="Z1601" s="63">
        <v>0</v>
      </c>
      <c r="AA1601" s="63"/>
      <c r="AB1601" s="63"/>
      <c r="AN1601" t="str">
        <f t="shared" si="503"/>
        <v>Williston</v>
      </c>
      <c r="AO1601" t="s">
        <v>3206</v>
      </c>
      <c r="AP1601">
        <v>1</v>
      </c>
      <c r="AR1601" s="111">
        <v>50</v>
      </c>
      <c r="AS1601" s="113">
        <v>7</v>
      </c>
      <c r="AT1601" s="113">
        <v>85</v>
      </c>
      <c r="AU1601" s="117">
        <v>84475</v>
      </c>
      <c r="AV1601" s="117">
        <f t="shared" si="517"/>
        <v>50007</v>
      </c>
      <c r="AW1601" s="8" t="s">
        <v>1480</v>
      </c>
      <c r="AX1601">
        <f t="shared" si="511"/>
        <v>5084475</v>
      </c>
      <c r="BC1601">
        <v>30.71</v>
      </c>
      <c r="BD1601">
        <v>0.37</v>
      </c>
      <c r="BE1601">
        <v>30.34</v>
      </c>
      <c r="BH1601" s="123">
        <f t="shared" si="513"/>
        <v>0.64900000000000002</v>
      </c>
      <c r="BI1601" s="123">
        <f t="shared" si="514"/>
        <v>0</v>
      </c>
      <c r="BJ1601">
        <f t="shared" si="515"/>
        <v>0</v>
      </c>
      <c r="BM1601" s="63">
        <v>19</v>
      </c>
      <c r="BN1601">
        <v>9</v>
      </c>
    </row>
    <row r="1602" spans="1:66" hidden="1" outlineLevel="1">
      <c r="A1602" t="s">
        <v>2527</v>
      </c>
      <c r="B1602" s="8" t="s">
        <v>2027</v>
      </c>
      <c r="C1602" s="1">
        <f t="shared" si="504"/>
        <v>1037</v>
      </c>
      <c r="D1602" s="5">
        <f>IF(N1602&gt;0, RANK(N1602,(N1602:P1602,Q1602:AE1602)),0)</f>
        <v>1</v>
      </c>
      <c r="E1602" s="5">
        <f>IF(O1602&gt;0,RANK(O1602,(N1602:P1602,Q1602:AE1602)),0)</f>
        <v>2</v>
      </c>
      <c r="F1602" s="5">
        <f t="shared" si="505"/>
        <v>0</v>
      </c>
      <c r="G1602" s="1">
        <f t="shared" si="506"/>
        <v>365</v>
      </c>
      <c r="H1602" s="2">
        <f t="shared" si="516"/>
        <v>0.35197685631629699</v>
      </c>
      <c r="I1602" s="6"/>
      <c r="J1602" s="2">
        <f t="shared" si="507"/>
        <v>0.66730954676952747</v>
      </c>
      <c r="K1602" s="2">
        <f t="shared" si="508"/>
        <v>0.31533269045323048</v>
      </c>
      <c r="L1602" s="2">
        <f t="shared" si="509"/>
        <v>0</v>
      </c>
      <c r="M1602" s="2">
        <f t="shared" si="510"/>
        <v>1.7357762777242047E-2</v>
      </c>
      <c r="N1602" s="63">
        <v>692</v>
      </c>
      <c r="O1602" s="63">
        <v>327</v>
      </c>
      <c r="P1602" s="63"/>
      <c r="Q1602" s="63">
        <v>10</v>
      </c>
      <c r="R1602" s="63">
        <v>1</v>
      </c>
      <c r="S1602" s="63">
        <v>0</v>
      </c>
      <c r="T1602" s="63"/>
      <c r="U1602" s="63"/>
      <c r="V1602" s="63">
        <v>1</v>
      </c>
      <c r="W1602" s="63">
        <f t="shared" si="512"/>
        <v>2</v>
      </c>
      <c r="X1602" s="63">
        <v>4</v>
      </c>
      <c r="Y1602" s="63"/>
      <c r="Z1602" s="63">
        <v>0</v>
      </c>
      <c r="AA1602" s="63"/>
      <c r="AB1602" s="63"/>
      <c r="AN1602" t="str">
        <f t="shared" si="503"/>
        <v>Wilmington</v>
      </c>
      <c r="AO1602" t="s">
        <v>2140</v>
      </c>
      <c r="AP1602">
        <v>1</v>
      </c>
      <c r="AR1602" s="111">
        <v>50</v>
      </c>
      <c r="AS1602" s="113">
        <v>25</v>
      </c>
      <c r="AT1602" s="113">
        <v>105</v>
      </c>
      <c r="AU1602" s="117">
        <v>84700</v>
      </c>
      <c r="AV1602" s="117">
        <f t="shared" si="517"/>
        <v>50025</v>
      </c>
      <c r="AW1602" s="8" t="s">
        <v>1480</v>
      </c>
      <c r="AX1602">
        <f t="shared" si="511"/>
        <v>5084700</v>
      </c>
      <c r="BC1602">
        <v>41.26</v>
      </c>
      <c r="BD1602">
        <v>1.81</v>
      </c>
      <c r="BE1602">
        <v>39.44</v>
      </c>
      <c r="BH1602" s="123">
        <f t="shared" si="513"/>
        <v>0.66700000000000004</v>
      </c>
      <c r="BI1602" s="123">
        <f t="shared" si="514"/>
        <v>0</v>
      </c>
      <c r="BJ1602">
        <f t="shared" si="515"/>
        <v>0</v>
      </c>
      <c r="BM1602" s="63">
        <v>3</v>
      </c>
      <c r="BN1602">
        <v>2</v>
      </c>
    </row>
    <row r="1603" spans="1:66" hidden="1" outlineLevel="1">
      <c r="A1603" t="s">
        <v>2140</v>
      </c>
      <c r="B1603" s="8" t="s">
        <v>2027</v>
      </c>
      <c r="C1603" s="1">
        <f t="shared" si="504"/>
        <v>220</v>
      </c>
      <c r="D1603" s="5">
        <f>IF(N1603&gt;0, RANK(N1603,(N1603:P1603,Q1603:AE1603)),0)</f>
        <v>1</v>
      </c>
      <c r="E1603" s="5">
        <f>IF(O1603&gt;0,RANK(O1603,(N1603:P1603,Q1603:AE1603)),0)</f>
        <v>2</v>
      </c>
      <c r="F1603" s="5">
        <f t="shared" si="505"/>
        <v>0</v>
      </c>
      <c r="G1603" s="1">
        <f t="shared" si="506"/>
        <v>76</v>
      </c>
      <c r="H1603" s="2">
        <f t="shared" si="516"/>
        <v>0.34545454545454546</v>
      </c>
      <c r="I1603" s="6"/>
      <c r="J1603" s="2">
        <f t="shared" si="507"/>
        <v>0.66363636363636369</v>
      </c>
      <c r="K1603" s="2">
        <f t="shared" si="508"/>
        <v>0.31818181818181818</v>
      </c>
      <c r="L1603" s="2">
        <f t="shared" si="509"/>
        <v>0</v>
      </c>
      <c r="M1603" s="2">
        <f t="shared" si="510"/>
        <v>1.8181818181818132E-2</v>
      </c>
      <c r="N1603" s="63">
        <v>146</v>
      </c>
      <c r="O1603" s="63">
        <v>70</v>
      </c>
      <c r="P1603" s="63"/>
      <c r="Q1603" s="63">
        <v>2</v>
      </c>
      <c r="R1603" s="63">
        <v>1</v>
      </c>
      <c r="S1603" s="63">
        <v>0</v>
      </c>
      <c r="T1603" s="63"/>
      <c r="U1603" s="63"/>
      <c r="V1603" s="63">
        <v>0</v>
      </c>
      <c r="W1603" s="63">
        <f t="shared" si="512"/>
        <v>1</v>
      </c>
      <c r="X1603" s="63">
        <v>0</v>
      </c>
      <c r="Y1603" s="63"/>
      <c r="Z1603" s="63">
        <v>0</v>
      </c>
      <c r="AA1603" s="63"/>
      <c r="AB1603" s="63"/>
      <c r="AN1603" t="str">
        <f t="shared" si="503"/>
        <v>Windham</v>
      </c>
      <c r="AO1603" t="s">
        <v>2140</v>
      </c>
      <c r="AP1603">
        <v>1</v>
      </c>
      <c r="AR1603" s="111">
        <v>50</v>
      </c>
      <c r="AS1603" s="113">
        <v>25</v>
      </c>
      <c r="AT1603" s="113">
        <v>110</v>
      </c>
      <c r="AU1603" s="117">
        <v>84850</v>
      </c>
      <c r="AV1603" s="117">
        <f t="shared" si="517"/>
        <v>50025</v>
      </c>
      <c r="AW1603" s="8" t="s">
        <v>1480</v>
      </c>
      <c r="AX1603">
        <f t="shared" si="511"/>
        <v>5084850</v>
      </c>
      <c r="BC1603">
        <v>26.12</v>
      </c>
      <c r="BD1603">
        <v>0.04</v>
      </c>
      <c r="BE1603">
        <v>26.07</v>
      </c>
      <c r="BH1603" s="123">
        <f t="shared" si="513"/>
        <v>0.66300000000000003</v>
      </c>
      <c r="BI1603" s="123">
        <f t="shared" si="514"/>
        <v>0</v>
      </c>
      <c r="BJ1603">
        <f t="shared" si="515"/>
        <v>0</v>
      </c>
      <c r="BM1603" s="63">
        <v>2</v>
      </c>
      <c r="BN1603">
        <v>0</v>
      </c>
    </row>
    <row r="1604" spans="1:66" hidden="1" outlineLevel="1">
      <c r="A1604" t="s">
        <v>2295</v>
      </c>
      <c r="B1604" s="8" t="s">
        <v>2027</v>
      </c>
      <c r="C1604" s="1">
        <f t="shared" si="504"/>
        <v>1562</v>
      </c>
      <c r="D1604" s="5">
        <f>IF(N1604&gt;0, RANK(N1604,(N1604:P1604,Q1604:AE1604)),0)</f>
        <v>1</v>
      </c>
      <c r="E1604" s="5">
        <f>IF(O1604&gt;0,RANK(O1604,(N1604:P1604,Q1604:AE1604)),0)</f>
        <v>2</v>
      </c>
      <c r="F1604" s="5">
        <f t="shared" si="505"/>
        <v>0</v>
      </c>
      <c r="G1604" s="1">
        <f t="shared" si="506"/>
        <v>713</v>
      </c>
      <c r="H1604" s="2">
        <f t="shared" si="516"/>
        <v>0.45646606914212551</v>
      </c>
      <c r="I1604" s="6"/>
      <c r="J1604" s="2">
        <f t="shared" si="507"/>
        <v>0.7163892445582587</v>
      </c>
      <c r="K1604" s="2">
        <f t="shared" si="508"/>
        <v>0.25992317541613319</v>
      </c>
      <c r="L1604" s="2">
        <f t="shared" si="509"/>
        <v>0</v>
      </c>
      <c r="M1604" s="2">
        <f t="shared" si="510"/>
        <v>2.3687580025608113E-2</v>
      </c>
      <c r="N1604" s="63">
        <v>1119</v>
      </c>
      <c r="O1604" s="63">
        <v>406</v>
      </c>
      <c r="P1604" s="63"/>
      <c r="Q1604" s="63">
        <v>17</v>
      </c>
      <c r="R1604" s="63">
        <v>2</v>
      </c>
      <c r="S1604" s="63">
        <v>0</v>
      </c>
      <c r="T1604" s="63"/>
      <c r="U1604" s="63"/>
      <c r="V1604" s="63">
        <v>5</v>
      </c>
      <c r="W1604" s="63">
        <f t="shared" si="512"/>
        <v>6</v>
      </c>
      <c r="X1604" s="63">
        <v>7</v>
      </c>
      <c r="Y1604" s="63"/>
      <c r="Z1604" s="63">
        <v>0</v>
      </c>
      <c r="AA1604" s="63"/>
      <c r="AB1604" s="63"/>
      <c r="AN1604" t="str">
        <f t="shared" si="503"/>
        <v>Windsor</v>
      </c>
      <c r="AO1604" t="s">
        <v>2295</v>
      </c>
      <c r="AP1604">
        <v>1</v>
      </c>
      <c r="AR1604" s="111">
        <v>50</v>
      </c>
      <c r="AS1604" s="113">
        <v>27</v>
      </c>
      <c r="AT1604" s="113">
        <v>115</v>
      </c>
      <c r="AU1604" s="117">
        <v>84925</v>
      </c>
      <c r="AV1604" s="117">
        <f t="shared" si="517"/>
        <v>50027</v>
      </c>
      <c r="AW1604" s="8" t="s">
        <v>1480</v>
      </c>
      <c r="AX1604">
        <f t="shared" si="511"/>
        <v>5084925</v>
      </c>
      <c r="BC1604">
        <v>19.760000000000002</v>
      </c>
      <c r="BD1604">
        <v>0.21</v>
      </c>
      <c r="BE1604">
        <v>19.55</v>
      </c>
      <c r="BH1604" s="123">
        <f t="shared" si="513"/>
        <v>0.71599999999999997</v>
      </c>
      <c r="BI1604" s="123">
        <f t="shared" si="514"/>
        <v>0</v>
      </c>
      <c r="BJ1604">
        <f t="shared" si="515"/>
        <v>0</v>
      </c>
      <c r="BM1604" s="63">
        <v>8</v>
      </c>
      <c r="BN1604">
        <v>3</v>
      </c>
    </row>
    <row r="1605" spans="1:66" hidden="1" outlineLevel="1">
      <c r="A1605" t="s">
        <v>2287</v>
      </c>
      <c r="B1605" s="8" t="s">
        <v>2027</v>
      </c>
      <c r="C1605" s="1">
        <f t="shared" si="504"/>
        <v>499</v>
      </c>
      <c r="D1605" s="5">
        <f>IF(N1605&gt;0, RANK(N1605,(N1605:P1605,Q1605:AE1605)),0)</f>
        <v>1</v>
      </c>
      <c r="E1605" s="5">
        <f>IF(O1605&gt;0,RANK(O1605,(N1605:P1605,Q1605:AE1605)),0)</f>
        <v>2</v>
      </c>
      <c r="F1605" s="5">
        <f t="shared" si="505"/>
        <v>0</v>
      </c>
      <c r="G1605" s="1">
        <f t="shared" si="506"/>
        <v>108</v>
      </c>
      <c r="H1605" s="2">
        <f t="shared" si="516"/>
        <v>0.21643286573146292</v>
      </c>
      <c r="I1605" s="6"/>
      <c r="J1605" s="2">
        <f t="shared" si="507"/>
        <v>0.59519038076152309</v>
      </c>
      <c r="K1605" s="2">
        <f t="shared" si="508"/>
        <v>0.37875751503006011</v>
      </c>
      <c r="L1605" s="2">
        <f t="shared" si="509"/>
        <v>0</v>
      </c>
      <c r="M1605" s="2">
        <f t="shared" si="510"/>
        <v>2.6052104208416804E-2</v>
      </c>
      <c r="N1605" s="63">
        <v>297</v>
      </c>
      <c r="O1605" s="63">
        <v>189</v>
      </c>
      <c r="P1605" s="63"/>
      <c r="Q1605" s="63">
        <v>8</v>
      </c>
      <c r="R1605" s="63">
        <v>0</v>
      </c>
      <c r="S1605" s="63">
        <v>0</v>
      </c>
      <c r="T1605" s="63"/>
      <c r="U1605" s="63"/>
      <c r="V1605" s="63">
        <v>0</v>
      </c>
      <c r="W1605" s="63">
        <f t="shared" si="512"/>
        <v>0</v>
      </c>
      <c r="X1605" s="63">
        <v>5</v>
      </c>
      <c r="Y1605" s="63"/>
      <c r="Z1605" s="63">
        <v>0</v>
      </c>
      <c r="AA1605" s="63"/>
      <c r="AB1605" s="63"/>
      <c r="AN1605" t="str">
        <f t="shared" si="503"/>
        <v>Winhall</v>
      </c>
      <c r="AO1605" t="s">
        <v>959</v>
      </c>
      <c r="AP1605">
        <v>1</v>
      </c>
      <c r="AR1605" s="111">
        <v>50</v>
      </c>
      <c r="AS1605" s="113">
        <v>3</v>
      </c>
      <c r="AT1605" s="113">
        <v>75</v>
      </c>
      <c r="AU1605" s="117">
        <v>85075</v>
      </c>
      <c r="AV1605" s="117">
        <f t="shared" si="517"/>
        <v>50003</v>
      </c>
      <c r="AW1605" s="8" t="s">
        <v>1480</v>
      </c>
      <c r="AX1605">
        <f t="shared" si="511"/>
        <v>5085075</v>
      </c>
      <c r="BC1605">
        <v>44.02</v>
      </c>
      <c r="BD1605">
        <v>0.35</v>
      </c>
      <c r="BE1605">
        <v>43.67</v>
      </c>
      <c r="BH1605" s="123">
        <f t="shared" si="513"/>
        <v>0.59499999999999997</v>
      </c>
      <c r="BI1605" s="123">
        <f t="shared" si="514"/>
        <v>0</v>
      </c>
      <c r="BJ1605">
        <f t="shared" si="515"/>
        <v>0</v>
      </c>
      <c r="BM1605" s="63">
        <v>0</v>
      </c>
      <c r="BN1605">
        <v>0</v>
      </c>
    </row>
    <row r="1606" spans="1:66" hidden="1" outlineLevel="1">
      <c r="A1606" t="s">
        <v>575</v>
      </c>
      <c r="B1606" s="8" t="s">
        <v>2027</v>
      </c>
      <c r="C1606" s="1">
        <f t="shared" si="504"/>
        <v>2576</v>
      </c>
      <c r="D1606" s="5">
        <f>IF(N1606&gt;0, RANK(N1606,(N1606:P1606,Q1606:AE1606)),0)</f>
        <v>1</v>
      </c>
      <c r="E1606" s="5">
        <f>IF(O1606&gt;0,RANK(O1606,(N1606:P1606,Q1606:AE1606)),0)</f>
        <v>2</v>
      </c>
      <c r="F1606" s="5">
        <f t="shared" si="505"/>
        <v>0</v>
      </c>
      <c r="G1606" s="1">
        <f t="shared" si="506"/>
        <v>1389</v>
      </c>
      <c r="H1606" s="2">
        <f t="shared" si="516"/>
        <v>0.53920807453416153</v>
      </c>
      <c r="I1606" s="6"/>
      <c r="J1606" s="2">
        <f t="shared" si="507"/>
        <v>0.75349378881987583</v>
      </c>
      <c r="K1606" s="2">
        <f t="shared" si="508"/>
        <v>0.21428571428571427</v>
      </c>
      <c r="L1606" s="2">
        <f t="shared" si="509"/>
        <v>0</v>
      </c>
      <c r="M1606" s="2">
        <f t="shared" si="510"/>
        <v>3.2220496894409895E-2</v>
      </c>
      <c r="N1606" s="63">
        <v>1941</v>
      </c>
      <c r="O1606" s="63">
        <v>552</v>
      </c>
      <c r="P1606" s="63"/>
      <c r="Q1606" s="63">
        <v>41</v>
      </c>
      <c r="R1606" s="63">
        <v>8</v>
      </c>
      <c r="S1606" s="63">
        <v>1</v>
      </c>
      <c r="T1606" s="63"/>
      <c r="U1606" s="63"/>
      <c r="V1606" s="63">
        <v>3</v>
      </c>
      <c r="W1606" s="63">
        <f t="shared" si="512"/>
        <v>14</v>
      </c>
      <c r="X1606" s="63">
        <v>16</v>
      </c>
      <c r="Y1606" s="63"/>
      <c r="Z1606" s="63">
        <v>0</v>
      </c>
      <c r="AA1606" s="63"/>
      <c r="AB1606" s="63"/>
      <c r="AN1606" t="str">
        <f t="shared" si="503"/>
        <v>Winooski</v>
      </c>
      <c r="AO1606" t="s">
        <v>3206</v>
      </c>
      <c r="AP1606">
        <v>1</v>
      </c>
      <c r="AR1606" s="111">
        <v>50</v>
      </c>
      <c r="AS1606" s="113">
        <v>7</v>
      </c>
      <c r="AT1606" s="113">
        <v>90</v>
      </c>
      <c r="AU1606" s="117">
        <v>85150</v>
      </c>
      <c r="AV1606" s="117">
        <f t="shared" si="517"/>
        <v>50007</v>
      </c>
      <c r="AW1606" s="8" t="s">
        <v>1257</v>
      </c>
      <c r="AX1606">
        <f t="shared" si="511"/>
        <v>5085150</v>
      </c>
      <c r="BC1606">
        <v>1.51</v>
      </c>
      <c r="BD1606">
        <v>0.08</v>
      </c>
      <c r="BE1606">
        <v>1.43</v>
      </c>
      <c r="BH1606" s="123">
        <f t="shared" si="513"/>
        <v>0.753</v>
      </c>
      <c r="BI1606" s="123">
        <f t="shared" si="514"/>
        <v>0</v>
      </c>
      <c r="BJ1606">
        <f t="shared" si="515"/>
        <v>0</v>
      </c>
      <c r="BM1606" s="63">
        <v>23</v>
      </c>
      <c r="BN1606">
        <v>10</v>
      </c>
    </row>
    <row r="1607" spans="1:66" hidden="1" outlineLevel="1">
      <c r="A1607" t="s">
        <v>2770</v>
      </c>
      <c r="B1607" s="8" t="s">
        <v>2027</v>
      </c>
      <c r="C1607" s="1">
        <f t="shared" si="504"/>
        <v>769</v>
      </c>
      <c r="D1607" s="5">
        <f>IF(N1607&gt;0, RANK(N1607,(N1607:P1607,Q1607:AE1607)),0)</f>
        <v>1</v>
      </c>
      <c r="E1607" s="5">
        <f>IF(O1607&gt;0,RANK(O1607,(N1607:P1607,Q1607:AE1607)),0)</f>
        <v>2</v>
      </c>
      <c r="F1607" s="5">
        <f t="shared" si="505"/>
        <v>0</v>
      </c>
      <c r="G1607" s="1">
        <f t="shared" si="506"/>
        <v>327</v>
      </c>
      <c r="H1607" s="2">
        <f t="shared" si="516"/>
        <v>0.42522756827048114</v>
      </c>
      <c r="I1607" s="6"/>
      <c r="J1607" s="2">
        <f t="shared" si="507"/>
        <v>0.69960988296488946</v>
      </c>
      <c r="K1607" s="2">
        <f t="shared" si="508"/>
        <v>0.27438231469440832</v>
      </c>
      <c r="L1607" s="2">
        <f t="shared" si="509"/>
        <v>0</v>
      </c>
      <c r="M1607" s="2">
        <f t="shared" si="510"/>
        <v>2.6007802340702213E-2</v>
      </c>
      <c r="N1607" s="63">
        <v>538</v>
      </c>
      <c r="O1607" s="63">
        <v>211</v>
      </c>
      <c r="P1607" s="63"/>
      <c r="Q1607" s="63">
        <v>6</v>
      </c>
      <c r="R1607" s="63">
        <v>3</v>
      </c>
      <c r="S1607" s="63">
        <v>0</v>
      </c>
      <c r="T1607" s="63"/>
      <c r="U1607" s="63"/>
      <c r="V1607" s="63">
        <v>2</v>
      </c>
      <c r="W1607" s="63">
        <f t="shared" si="512"/>
        <v>4</v>
      </c>
      <c r="X1607" s="63">
        <v>5</v>
      </c>
      <c r="Y1607" s="63"/>
      <c r="Z1607" s="63">
        <v>0</v>
      </c>
      <c r="AA1607" s="63"/>
      <c r="AB1607" s="63"/>
      <c r="AN1607" t="str">
        <f t="shared" si="503"/>
        <v>Wolcott</v>
      </c>
      <c r="AO1607" t="s">
        <v>2786</v>
      </c>
      <c r="AP1607">
        <v>1</v>
      </c>
      <c r="AR1607" s="111">
        <v>50</v>
      </c>
      <c r="AS1607" s="113">
        <v>15</v>
      </c>
      <c r="AT1607" s="113">
        <v>50</v>
      </c>
      <c r="AU1607" s="117">
        <v>85375</v>
      </c>
      <c r="AV1607" s="117">
        <f t="shared" si="517"/>
        <v>50015</v>
      </c>
      <c r="AW1607" s="8" t="s">
        <v>1480</v>
      </c>
      <c r="AX1607">
        <f t="shared" si="511"/>
        <v>5085375</v>
      </c>
      <c r="BC1607">
        <v>39.18</v>
      </c>
      <c r="BD1607">
        <v>0.15</v>
      </c>
      <c r="BE1607">
        <v>39.03</v>
      </c>
      <c r="BH1607" s="123">
        <f t="shared" si="513"/>
        <v>0.69899999999999995</v>
      </c>
      <c r="BI1607" s="123">
        <f t="shared" si="514"/>
        <v>0</v>
      </c>
      <c r="BJ1607">
        <f t="shared" si="515"/>
        <v>0</v>
      </c>
      <c r="BM1607" s="63">
        <v>7</v>
      </c>
      <c r="BN1607">
        <v>1</v>
      </c>
    </row>
    <row r="1608" spans="1:66" hidden="1" outlineLevel="1">
      <c r="A1608" t="s">
        <v>791</v>
      </c>
      <c r="B1608" s="8" t="s">
        <v>2027</v>
      </c>
      <c r="C1608" s="1">
        <f t="shared" si="504"/>
        <v>489</v>
      </c>
      <c r="D1608" s="5">
        <f>IF(N1608&gt;0, RANK(N1608,(N1608:P1608,Q1608:AE1608)),0)</f>
        <v>1</v>
      </c>
      <c r="E1608" s="5">
        <f>IF(O1608&gt;0,RANK(O1608,(N1608:P1608,Q1608:AE1608)),0)</f>
        <v>2</v>
      </c>
      <c r="F1608" s="5">
        <f t="shared" si="505"/>
        <v>0</v>
      </c>
      <c r="G1608" s="1">
        <f t="shared" si="506"/>
        <v>160</v>
      </c>
      <c r="H1608" s="2">
        <f t="shared" si="516"/>
        <v>0.32719836400817998</v>
      </c>
      <c r="I1608" s="6"/>
      <c r="J1608" s="2">
        <f t="shared" si="507"/>
        <v>0.6482617586912065</v>
      </c>
      <c r="K1608" s="2">
        <f t="shared" si="508"/>
        <v>0.32106339468302658</v>
      </c>
      <c r="L1608" s="2">
        <f t="shared" si="509"/>
        <v>0</v>
      </c>
      <c r="M1608" s="2">
        <f t="shared" si="510"/>
        <v>3.0674846625766916E-2</v>
      </c>
      <c r="N1608" s="63">
        <v>317</v>
      </c>
      <c r="O1608" s="63">
        <v>157</v>
      </c>
      <c r="P1608" s="63"/>
      <c r="Q1608" s="63">
        <v>3</v>
      </c>
      <c r="R1608" s="63">
        <v>3</v>
      </c>
      <c r="S1608" s="63">
        <v>0</v>
      </c>
      <c r="T1608" s="63"/>
      <c r="U1608" s="63"/>
      <c r="V1608" s="63">
        <v>2</v>
      </c>
      <c r="W1608" s="63">
        <f t="shared" si="512"/>
        <v>3</v>
      </c>
      <c r="X1608" s="63">
        <v>4</v>
      </c>
      <c r="Y1608" s="63"/>
      <c r="Z1608" s="63">
        <v>0</v>
      </c>
      <c r="AA1608" s="63"/>
      <c r="AB1608" s="63"/>
      <c r="AN1608" t="str">
        <f t="shared" si="503"/>
        <v>Woodbury</v>
      </c>
      <c r="AO1608" t="s">
        <v>699</v>
      </c>
      <c r="AP1608">
        <v>1</v>
      </c>
      <c r="AR1608" s="111">
        <v>50</v>
      </c>
      <c r="AS1608" s="113">
        <v>23</v>
      </c>
      <c r="AT1608" s="113">
        <v>95</v>
      </c>
      <c r="AU1608" s="117">
        <v>85525</v>
      </c>
      <c r="AV1608" s="117">
        <f t="shared" si="517"/>
        <v>50023</v>
      </c>
      <c r="AW1608" s="8" t="s">
        <v>1480</v>
      </c>
      <c r="AX1608">
        <f t="shared" si="511"/>
        <v>5085525</v>
      </c>
      <c r="BC1608">
        <v>39.1</v>
      </c>
      <c r="BD1608">
        <v>1.33</v>
      </c>
      <c r="BE1608">
        <v>37.770000000000003</v>
      </c>
      <c r="BH1608" s="123">
        <f t="shared" si="513"/>
        <v>0.64800000000000002</v>
      </c>
      <c r="BI1608" s="123">
        <f t="shared" si="514"/>
        <v>0</v>
      </c>
      <c r="BJ1608">
        <f t="shared" si="515"/>
        <v>0</v>
      </c>
      <c r="BM1608" s="63">
        <v>6</v>
      </c>
      <c r="BN1608">
        <v>2</v>
      </c>
    </row>
    <row r="1609" spans="1:66" hidden="1" outlineLevel="1">
      <c r="A1609" t="s">
        <v>2178</v>
      </c>
      <c r="B1609" s="8" t="s">
        <v>2027</v>
      </c>
      <c r="C1609" s="1">
        <f t="shared" si="504"/>
        <v>171</v>
      </c>
      <c r="D1609" s="5">
        <f>IF(N1609&gt;0, RANK(N1609,(N1609:P1609,Q1609:AE1609)),0)</f>
        <v>1</v>
      </c>
      <c r="E1609" s="5">
        <f>IF(O1609&gt;0,RANK(O1609,(N1609:P1609,Q1609:AE1609)),0)</f>
        <v>2</v>
      </c>
      <c r="F1609" s="5">
        <f t="shared" si="505"/>
        <v>0</v>
      </c>
      <c r="G1609" s="1">
        <f t="shared" si="506"/>
        <v>77</v>
      </c>
      <c r="H1609" s="2">
        <f t="shared" si="516"/>
        <v>0.45029239766081869</v>
      </c>
      <c r="I1609" s="6"/>
      <c r="J1609" s="2">
        <f t="shared" si="507"/>
        <v>0.71345029239766078</v>
      </c>
      <c r="K1609" s="2">
        <f t="shared" si="508"/>
        <v>0.26315789473684209</v>
      </c>
      <c r="L1609" s="2">
        <f t="shared" si="509"/>
        <v>0</v>
      </c>
      <c r="M1609" s="2">
        <f t="shared" si="510"/>
        <v>2.339181286549713E-2</v>
      </c>
      <c r="N1609" s="63">
        <v>122</v>
      </c>
      <c r="O1609" s="63">
        <v>45</v>
      </c>
      <c r="P1609" s="63"/>
      <c r="Q1609" s="63">
        <v>4</v>
      </c>
      <c r="R1609" s="63">
        <v>0</v>
      </c>
      <c r="S1609" s="63">
        <v>0</v>
      </c>
      <c r="T1609" s="63"/>
      <c r="U1609" s="63"/>
      <c r="V1609" s="63">
        <v>0</v>
      </c>
      <c r="W1609" s="63">
        <f t="shared" si="512"/>
        <v>0</v>
      </c>
      <c r="X1609" s="63">
        <v>0</v>
      </c>
      <c r="Y1609" s="63"/>
      <c r="Z1609" s="63">
        <v>0</v>
      </c>
      <c r="AA1609" s="63"/>
      <c r="AB1609" s="63"/>
      <c r="AN1609" t="str">
        <f t="shared" si="503"/>
        <v>Woodford</v>
      </c>
      <c r="AO1609" t="s">
        <v>959</v>
      </c>
      <c r="AP1609">
        <v>1</v>
      </c>
      <c r="AR1609" s="111">
        <v>50</v>
      </c>
      <c r="AS1609" s="113">
        <v>3</v>
      </c>
      <c r="AT1609" s="113">
        <v>80</v>
      </c>
      <c r="AU1609" s="117">
        <v>85675</v>
      </c>
      <c r="AV1609" s="117">
        <f t="shared" si="517"/>
        <v>50003</v>
      </c>
      <c r="AW1609" s="8" t="s">
        <v>1480</v>
      </c>
      <c r="AX1609">
        <f t="shared" si="511"/>
        <v>5085675</v>
      </c>
      <c r="BC1609">
        <v>47.59</v>
      </c>
      <c r="BD1609">
        <v>0.13</v>
      </c>
      <c r="BE1609">
        <v>47.46</v>
      </c>
      <c r="BH1609" s="123">
        <f t="shared" si="513"/>
        <v>0.71299999999999997</v>
      </c>
      <c r="BI1609" s="123">
        <f t="shared" si="514"/>
        <v>0</v>
      </c>
      <c r="BJ1609">
        <f t="shared" si="515"/>
        <v>0</v>
      </c>
      <c r="BM1609" s="63">
        <v>0</v>
      </c>
      <c r="BN1609">
        <v>0</v>
      </c>
    </row>
    <row r="1610" spans="1:66" hidden="1" outlineLevel="1">
      <c r="A1610" t="s">
        <v>1718</v>
      </c>
      <c r="B1610" s="8" t="s">
        <v>2027</v>
      </c>
      <c r="C1610" s="1">
        <f t="shared" si="504"/>
        <v>1899</v>
      </c>
      <c r="D1610" s="5">
        <f>IF(N1610&gt;0, RANK(N1610,(N1610:P1610,Q1610:AE1610)),0)</f>
        <v>1</v>
      </c>
      <c r="E1610" s="5">
        <f>IF(O1610&gt;0,RANK(O1610,(N1610:P1610,Q1610:AE1610)),0)</f>
        <v>2</v>
      </c>
      <c r="F1610" s="5">
        <f t="shared" si="505"/>
        <v>0</v>
      </c>
      <c r="G1610" s="1">
        <f t="shared" si="506"/>
        <v>853</v>
      </c>
      <c r="H1610" s="2">
        <f t="shared" si="516"/>
        <v>0.44918378093733546</v>
      </c>
      <c r="I1610" s="6"/>
      <c r="J1610" s="2">
        <f t="shared" si="507"/>
        <v>0.71669299631384942</v>
      </c>
      <c r="K1610" s="2">
        <f t="shared" si="508"/>
        <v>0.26750921537651395</v>
      </c>
      <c r="L1610" s="2">
        <f t="shared" si="509"/>
        <v>0</v>
      </c>
      <c r="M1610" s="2">
        <f t="shared" si="510"/>
        <v>1.5797788309636629E-2</v>
      </c>
      <c r="N1610" s="63">
        <v>1361</v>
      </c>
      <c r="O1610" s="63">
        <v>508</v>
      </c>
      <c r="P1610" s="63"/>
      <c r="Q1610" s="63">
        <v>15</v>
      </c>
      <c r="R1610" s="63">
        <v>2</v>
      </c>
      <c r="S1610" s="63">
        <v>2</v>
      </c>
      <c r="T1610" s="63"/>
      <c r="U1610" s="63"/>
      <c r="V1610" s="63">
        <v>1</v>
      </c>
      <c r="W1610" s="63">
        <f t="shared" si="512"/>
        <v>4</v>
      </c>
      <c r="X1610" s="63">
        <v>6</v>
      </c>
      <c r="Y1610" s="63"/>
      <c r="Z1610" s="63">
        <v>0</v>
      </c>
      <c r="AA1610" s="63"/>
      <c r="AB1610" s="63"/>
      <c r="AN1610" t="str">
        <f t="shared" si="503"/>
        <v>Woodstock</v>
      </c>
      <c r="AO1610" t="s">
        <v>2295</v>
      </c>
      <c r="AP1610">
        <v>1</v>
      </c>
      <c r="AR1610" s="111">
        <v>50</v>
      </c>
      <c r="AS1610" s="113">
        <v>27</v>
      </c>
      <c r="AT1610" s="113">
        <v>120</v>
      </c>
      <c r="AU1610" s="117">
        <v>85975</v>
      </c>
      <c r="AV1610" s="117">
        <f t="shared" si="517"/>
        <v>50027</v>
      </c>
      <c r="AW1610" s="8" t="s">
        <v>1480</v>
      </c>
      <c r="AX1610">
        <f t="shared" si="511"/>
        <v>5085975</v>
      </c>
      <c r="BC1610">
        <v>44.63</v>
      </c>
      <c r="BD1610">
        <v>0.1</v>
      </c>
      <c r="BE1610">
        <v>44.53</v>
      </c>
      <c r="BH1610" s="123">
        <f t="shared" si="513"/>
        <v>0.71599999999999997</v>
      </c>
      <c r="BI1610" s="123">
        <f t="shared" si="514"/>
        <v>0</v>
      </c>
      <c r="BJ1610">
        <f t="shared" si="515"/>
        <v>0</v>
      </c>
      <c r="BM1610" s="63">
        <v>8</v>
      </c>
      <c r="BN1610">
        <v>1</v>
      </c>
    </row>
    <row r="1611" spans="1:66" hidden="1" outlineLevel="1">
      <c r="A1611" t="s">
        <v>1783</v>
      </c>
      <c r="B1611" s="8" t="s">
        <v>2027</v>
      </c>
      <c r="C1611" s="1">
        <f t="shared" si="504"/>
        <v>552</v>
      </c>
      <c r="D1611" s="5">
        <f>IF(N1611&gt;0, RANK(N1611,(N1611:P1611,Q1611:AE1611)),0)</f>
        <v>1</v>
      </c>
      <c r="E1611" s="5">
        <f>IF(O1611&gt;0,RANK(O1611,(N1611:P1611,Q1611:AE1611)),0)</f>
        <v>2</v>
      </c>
      <c r="F1611" s="5">
        <f t="shared" si="505"/>
        <v>0</v>
      </c>
      <c r="G1611" s="1">
        <f t="shared" si="506"/>
        <v>304</v>
      </c>
      <c r="H1611" s="2">
        <f t="shared" si="516"/>
        <v>0.55072463768115942</v>
      </c>
      <c r="I1611" s="6"/>
      <c r="J1611" s="2">
        <f t="shared" si="507"/>
        <v>0.75362318840579712</v>
      </c>
      <c r="K1611" s="2">
        <f t="shared" si="508"/>
        <v>0.20289855072463769</v>
      </c>
      <c r="L1611" s="2">
        <f t="shared" si="509"/>
        <v>0</v>
      </c>
      <c r="M1611" s="2">
        <f t="shared" si="510"/>
        <v>4.3478260869565188E-2</v>
      </c>
      <c r="N1611" s="63">
        <v>416</v>
      </c>
      <c r="O1611" s="63">
        <v>112</v>
      </c>
      <c r="P1611" s="63"/>
      <c r="Q1611" s="63">
        <v>11</v>
      </c>
      <c r="R1611" s="63">
        <v>0</v>
      </c>
      <c r="S1611" s="63">
        <v>0</v>
      </c>
      <c r="T1611" s="63"/>
      <c r="U1611" s="63"/>
      <c r="V1611" s="63">
        <v>1</v>
      </c>
      <c r="W1611" s="63">
        <f t="shared" si="512"/>
        <v>7</v>
      </c>
      <c r="X1611" s="63">
        <v>5</v>
      </c>
      <c r="Y1611" s="63"/>
      <c r="Z1611" s="63">
        <v>0</v>
      </c>
      <c r="AA1611" s="63"/>
      <c r="AB1611" s="63"/>
      <c r="AN1611" t="str">
        <f t="shared" si="503"/>
        <v>Worcester</v>
      </c>
      <c r="AO1611" t="s">
        <v>699</v>
      </c>
      <c r="AP1611">
        <v>1</v>
      </c>
      <c r="AR1611" s="111">
        <v>50</v>
      </c>
      <c r="AS1611" s="113">
        <v>23</v>
      </c>
      <c r="AT1611" s="113">
        <v>100</v>
      </c>
      <c r="AU1611" s="117">
        <v>86125</v>
      </c>
      <c r="AV1611" s="117">
        <f t="shared" si="517"/>
        <v>50023</v>
      </c>
      <c r="AW1611" s="8" t="s">
        <v>1480</v>
      </c>
      <c r="AX1611">
        <f t="shared" si="511"/>
        <v>5086125</v>
      </c>
      <c r="BC1611">
        <v>38.83</v>
      </c>
      <c r="BD1611">
        <v>0.08</v>
      </c>
      <c r="BE1611">
        <v>38.75</v>
      </c>
      <c r="BH1611" s="123">
        <f t="shared" si="513"/>
        <v>0.753</v>
      </c>
      <c r="BI1611" s="123">
        <f t="shared" si="514"/>
        <v>0</v>
      </c>
      <c r="BJ1611">
        <f t="shared" si="515"/>
        <v>0</v>
      </c>
      <c r="BM1611" s="63">
        <v>7</v>
      </c>
      <c r="BN1611">
        <v>0</v>
      </c>
    </row>
    <row r="1612" spans="1:66" collapsed="1">
      <c r="A1612" t="s">
        <v>733</v>
      </c>
      <c r="B1612" s="8" t="s">
        <v>548</v>
      </c>
      <c r="C1612" s="1">
        <f t="shared" si="504"/>
        <v>299290</v>
      </c>
      <c r="D1612" s="5">
        <f>IF(N1612&gt;0, RANK(N1612,(N1612:P1612,Q1612:AE1612)),0)</f>
        <v>1</v>
      </c>
      <c r="E1612" s="5">
        <f>IF(O1612&gt;0,RANK(O1612,(N1612:P1612,Q1612:AE1612)),0)</f>
        <v>2</v>
      </c>
      <c r="F1612" s="5">
        <f t="shared" si="505"/>
        <v>0</v>
      </c>
      <c r="G1612" s="1">
        <f t="shared" si="506"/>
        <v>106541</v>
      </c>
      <c r="H1612" s="2">
        <f t="shared" si="516"/>
        <v>0.35597915065655383</v>
      </c>
      <c r="I1612" s="6"/>
      <c r="J1612" s="2">
        <f t="shared" si="507"/>
        <v>0.66570550302382303</v>
      </c>
      <c r="K1612" s="2">
        <f t="shared" si="508"/>
        <v>0.3097263523672692</v>
      </c>
      <c r="L1612" s="2">
        <f t="shared" si="509"/>
        <v>0</v>
      </c>
      <c r="M1612" s="2">
        <f t="shared" si="510"/>
        <v>2.4568144608907772E-2</v>
      </c>
      <c r="N1612" s="63">
        <f t="shared" ref="N1612:X1612" si="518">SUM(N1366:N1611)</f>
        <v>199239</v>
      </c>
      <c r="O1612" s="63">
        <f t="shared" si="518"/>
        <v>92698</v>
      </c>
      <c r="P1612" s="63"/>
      <c r="Q1612" s="63">
        <f t="shared" si="518"/>
        <v>3487</v>
      </c>
      <c r="R1612" s="63">
        <f t="shared" si="518"/>
        <v>594</v>
      </c>
      <c r="S1612" s="63">
        <f t="shared" si="518"/>
        <v>13</v>
      </c>
      <c r="T1612" s="63"/>
      <c r="U1612" s="63"/>
      <c r="V1612" s="63">
        <f t="shared" si="518"/>
        <v>695</v>
      </c>
      <c r="W1612" s="63">
        <f t="shared" si="518"/>
        <v>1427</v>
      </c>
      <c r="X1612" s="63">
        <f t="shared" si="518"/>
        <v>1128</v>
      </c>
      <c r="Y1612" s="63"/>
      <c r="Z1612" s="63">
        <f t="shared" ref="Z1612" si="519">SUM(Z1366:Z1611)</f>
        <v>9</v>
      </c>
      <c r="AA1612" s="63"/>
      <c r="AB1612" s="63"/>
      <c r="AL1612" s="1">
        <f>SUM(AL1366:AL1611)</f>
        <v>0</v>
      </c>
      <c r="AN1612" t="str">
        <f t="shared" si="503"/>
        <v>Vermont</v>
      </c>
      <c r="AR1612" s="111">
        <v>50</v>
      </c>
      <c r="AV1612" s="111">
        <v>50</v>
      </c>
      <c r="AW1612" s="8" t="s">
        <v>718</v>
      </c>
      <c r="AX1612" s="111">
        <v>50</v>
      </c>
      <c r="BC1612">
        <v>9614.26</v>
      </c>
      <c r="BD1612">
        <v>364.7</v>
      </c>
      <c r="BE1612">
        <v>9249.56</v>
      </c>
      <c r="BH1612" s="123">
        <f t="shared" si="513"/>
        <v>0.66500000000000004</v>
      </c>
      <c r="BI1612" s="123">
        <f t="shared" si="514"/>
        <v>0</v>
      </c>
      <c r="BJ1612">
        <f t="shared" si="515"/>
        <v>0</v>
      </c>
      <c r="BM1612" s="63">
        <f t="shared" ref="BM1612:BN1612" si="520">SUM(BM1366:BM1611)</f>
        <v>2043</v>
      </c>
      <c r="BN1612" s="63">
        <f t="shared" si="520"/>
        <v>717</v>
      </c>
    </row>
    <row r="1613" spans="1:66">
      <c r="B1613" s="8"/>
      <c r="C1613" s="1"/>
      <c r="D1613" s="5"/>
      <c r="E1613" s="5"/>
      <c r="F1613" s="5"/>
      <c r="G1613" s="1"/>
      <c r="J1613" s="2"/>
      <c r="K1613" s="2"/>
      <c r="L1613" s="2"/>
      <c r="M1613" s="2"/>
    </row>
    <row r="1614" spans="1:66">
      <c r="B1614" s="8"/>
      <c r="C1614" s="8"/>
    </row>
    <row r="1615" spans="1:66">
      <c r="A1615" s="62" t="s">
        <v>389</v>
      </c>
    </row>
    <row r="1616" spans="1:66" hidden="1" outlineLevel="1">
      <c r="A1616" s="62" t="s">
        <v>1208</v>
      </c>
      <c r="J1616" s="2"/>
      <c r="K1616" s="2"/>
      <c r="L1616" s="2"/>
      <c r="M1616" s="2"/>
    </row>
    <row r="1617" spans="1:57" hidden="1" outlineLevel="1">
      <c r="A1617" t="s">
        <v>2985</v>
      </c>
      <c r="B1617" s="8"/>
      <c r="C1617" s="1"/>
      <c r="D1617" s="5"/>
      <c r="E1617" s="5"/>
      <c r="F1617" s="5"/>
      <c r="G1617" s="1"/>
      <c r="I1617" s="6"/>
      <c r="J1617" s="2"/>
      <c r="K1617" s="2"/>
      <c r="L1617" s="2"/>
      <c r="M1617" s="2"/>
      <c r="N1617" s="63"/>
      <c r="O1617" s="63"/>
      <c r="P1617" s="63"/>
      <c r="Q1617" s="63"/>
      <c r="R1617" s="63"/>
      <c r="S1617" s="63"/>
      <c r="T1617" s="63"/>
      <c r="U1617" s="63"/>
      <c r="V1617" s="63"/>
      <c r="W1617" s="63"/>
      <c r="X1617" s="63"/>
      <c r="Y1617" s="63"/>
      <c r="Z1617" s="63"/>
      <c r="AA1617" s="63"/>
      <c r="AB1617" s="63"/>
      <c r="AN1617" t="str">
        <f t="shared" ref="AN1617:AN1634" si="521">A1617</f>
        <v>Atkinson and Gilmanton Academy Grant</v>
      </c>
      <c r="AO1617" t="s">
        <v>445</v>
      </c>
      <c r="AP1617">
        <v>2</v>
      </c>
      <c r="AQ1617" s="5"/>
      <c r="AR1617" s="111">
        <v>33</v>
      </c>
      <c r="AS1617" s="113">
        <v>7</v>
      </c>
      <c r="AT1617" s="113">
        <v>5</v>
      </c>
      <c r="AU1617" s="117">
        <v>2420</v>
      </c>
      <c r="AV1617" s="117">
        <f t="shared" ref="AV1617:AV1680" si="522">AR1617*1000+AS1617</f>
        <v>33007</v>
      </c>
      <c r="AW1617" t="s">
        <v>1425</v>
      </c>
      <c r="BC1617">
        <v>19.66</v>
      </c>
      <c r="BD1617">
        <v>0</v>
      </c>
      <c r="BE1617">
        <v>19.66</v>
      </c>
    </row>
    <row r="1618" spans="1:57" hidden="1" outlineLevel="1">
      <c r="A1618" t="s">
        <v>3142</v>
      </c>
      <c r="B1618" s="8"/>
      <c r="C1618" s="1"/>
      <c r="D1618" s="5"/>
      <c r="E1618" s="5"/>
      <c r="F1618" s="5"/>
      <c r="G1618" s="1"/>
      <c r="I1618" s="6"/>
      <c r="J1618" s="2"/>
      <c r="K1618" s="2"/>
      <c r="L1618" s="2"/>
      <c r="M1618" s="2"/>
      <c r="N1618" s="63"/>
      <c r="O1618" s="63"/>
      <c r="P1618" s="63"/>
      <c r="Q1618" s="63"/>
      <c r="R1618" s="63"/>
      <c r="S1618" s="63"/>
      <c r="T1618" s="63"/>
      <c r="U1618" s="63"/>
      <c r="V1618" s="63"/>
      <c r="W1618" s="63"/>
      <c r="X1618" s="63"/>
      <c r="Y1618" s="63"/>
      <c r="Z1618" s="63"/>
      <c r="AA1618" s="63"/>
      <c r="AB1618" s="63"/>
      <c r="AN1618" t="str">
        <f t="shared" si="521"/>
        <v>Beans Grant</v>
      </c>
      <c r="AO1618" t="s">
        <v>445</v>
      </c>
      <c r="AP1618">
        <v>2</v>
      </c>
      <c r="AQ1618" s="5"/>
      <c r="AR1618" s="111">
        <v>33</v>
      </c>
      <c r="AS1618" s="113">
        <v>7</v>
      </c>
      <c r="AT1618" s="113">
        <v>10</v>
      </c>
      <c r="AU1618" s="117">
        <v>4100</v>
      </c>
      <c r="AV1618" s="117">
        <f t="shared" si="522"/>
        <v>33007</v>
      </c>
      <c r="AW1618" t="s">
        <v>1425</v>
      </c>
      <c r="BC1618">
        <v>9.6999999999999993</v>
      </c>
      <c r="BD1618">
        <v>0</v>
      </c>
      <c r="BE1618">
        <v>9.6999999999999993</v>
      </c>
    </row>
    <row r="1619" spans="1:57" hidden="1" outlineLevel="1">
      <c r="A1619" t="s">
        <v>3042</v>
      </c>
      <c r="B1619" s="8"/>
      <c r="C1619" s="1"/>
      <c r="D1619" s="5"/>
      <c r="E1619" s="5"/>
      <c r="F1619" s="5"/>
      <c r="G1619" s="1"/>
      <c r="I1619" s="6"/>
      <c r="J1619" s="2"/>
      <c r="K1619" s="2"/>
      <c r="L1619" s="2"/>
      <c r="M1619" s="2"/>
      <c r="N1619" s="63"/>
      <c r="O1619" s="63"/>
      <c r="P1619" s="63"/>
      <c r="Q1619" s="63"/>
      <c r="R1619" s="63"/>
      <c r="S1619" s="63"/>
      <c r="T1619" s="63"/>
      <c r="U1619" s="63"/>
      <c r="V1619" s="63"/>
      <c r="W1619" s="63"/>
      <c r="X1619" s="63"/>
      <c r="Y1619" s="63"/>
      <c r="Z1619" s="63"/>
      <c r="AA1619" s="63"/>
      <c r="AB1619" s="63"/>
      <c r="AN1619" t="str">
        <f t="shared" si="521"/>
        <v>Beans Purchase</v>
      </c>
      <c r="AO1619" t="s">
        <v>445</v>
      </c>
      <c r="AP1619">
        <v>2</v>
      </c>
      <c r="AQ1619" s="5"/>
      <c r="AR1619" s="111">
        <v>33</v>
      </c>
      <c r="AS1619" s="113">
        <v>7</v>
      </c>
      <c r="AT1619" s="113">
        <v>15</v>
      </c>
      <c r="AU1619" s="117">
        <v>4260</v>
      </c>
      <c r="AV1619" s="117">
        <f t="shared" si="522"/>
        <v>33007</v>
      </c>
      <c r="AW1619" t="s">
        <v>1357</v>
      </c>
      <c r="BC1619">
        <v>65.27</v>
      </c>
      <c r="BD1619">
        <v>0.02</v>
      </c>
      <c r="BE1619">
        <v>65.25</v>
      </c>
    </row>
    <row r="1620" spans="1:57" hidden="1" outlineLevel="1">
      <c r="A1620" t="s">
        <v>2208</v>
      </c>
      <c r="B1620" s="8"/>
      <c r="C1620" s="1"/>
      <c r="D1620" s="5"/>
      <c r="E1620" s="5"/>
      <c r="F1620" s="5"/>
      <c r="G1620" s="1"/>
      <c r="I1620" s="6"/>
      <c r="J1620" s="2"/>
      <c r="K1620" s="2"/>
      <c r="L1620" s="2"/>
      <c r="M1620" s="2"/>
      <c r="N1620" s="63"/>
      <c r="O1620" s="63"/>
      <c r="P1620" s="63"/>
      <c r="Q1620" s="63"/>
      <c r="R1620" s="63"/>
      <c r="S1620" s="63"/>
      <c r="T1620" s="63"/>
      <c r="U1620" s="63"/>
      <c r="V1620" s="63"/>
      <c r="W1620" s="63"/>
      <c r="X1620" s="63"/>
      <c r="Y1620" s="63"/>
      <c r="Z1620" s="63"/>
      <c r="AA1620" s="63"/>
      <c r="AB1620" s="63"/>
      <c r="AN1620" t="str">
        <f t="shared" si="521"/>
        <v>Chandlers Purchase</v>
      </c>
      <c r="AO1620" t="s">
        <v>445</v>
      </c>
      <c r="AP1620">
        <v>2</v>
      </c>
      <c r="AQ1620" s="5"/>
      <c r="AR1620" s="111">
        <v>33</v>
      </c>
      <c r="AS1620" s="113">
        <v>7</v>
      </c>
      <c r="AT1620" s="113">
        <v>35</v>
      </c>
      <c r="AU1620" s="117">
        <v>11220</v>
      </c>
      <c r="AV1620" s="117">
        <f t="shared" si="522"/>
        <v>33007</v>
      </c>
      <c r="AW1620" t="s">
        <v>1357</v>
      </c>
      <c r="BC1620">
        <v>2.13</v>
      </c>
      <c r="BD1620">
        <v>0</v>
      </c>
      <c r="BE1620">
        <v>2.13</v>
      </c>
    </row>
    <row r="1621" spans="1:57" hidden="1" outlineLevel="1">
      <c r="A1621" t="s">
        <v>2333</v>
      </c>
      <c r="B1621" s="8"/>
      <c r="C1621" s="1"/>
      <c r="D1621" s="5"/>
      <c r="E1621" s="5"/>
      <c r="F1621" s="5"/>
      <c r="G1621" s="1"/>
      <c r="I1621" s="6"/>
      <c r="J1621" s="2"/>
      <c r="K1621" s="2"/>
      <c r="L1621" s="2"/>
      <c r="M1621" s="2"/>
      <c r="N1621" s="63"/>
      <c r="O1621" s="63"/>
      <c r="P1621" s="63"/>
      <c r="Q1621" s="63"/>
      <c r="R1621" s="63"/>
      <c r="S1621" s="63"/>
      <c r="T1621" s="63"/>
      <c r="U1621" s="63"/>
      <c r="V1621" s="63"/>
      <c r="W1621" s="63"/>
      <c r="X1621" s="63"/>
      <c r="Y1621" s="63"/>
      <c r="Z1621" s="63"/>
      <c r="AA1621" s="63"/>
      <c r="AB1621" s="63"/>
      <c r="AN1621" t="str">
        <f t="shared" si="521"/>
        <v>Crawfords Purchase</v>
      </c>
      <c r="AO1621" t="s">
        <v>445</v>
      </c>
      <c r="AP1621">
        <v>2</v>
      </c>
      <c r="AQ1621" s="5"/>
      <c r="AR1621" s="111">
        <v>33</v>
      </c>
      <c r="AS1621" s="113">
        <v>7</v>
      </c>
      <c r="AT1621" s="113">
        <v>55</v>
      </c>
      <c r="AU1621" s="117">
        <v>16100</v>
      </c>
      <c r="AV1621" s="117">
        <f t="shared" si="522"/>
        <v>33007</v>
      </c>
      <c r="AW1621" t="s">
        <v>1357</v>
      </c>
      <c r="BC1621">
        <v>8.19</v>
      </c>
      <c r="BD1621">
        <v>0</v>
      </c>
      <c r="BE1621">
        <v>8.19</v>
      </c>
    </row>
    <row r="1622" spans="1:57" hidden="1" outlineLevel="1">
      <c r="A1622" t="s">
        <v>3190</v>
      </c>
      <c r="B1622" s="8"/>
      <c r="C1622" s="1"/>
      <c r="D1622" s="5"/>
      <c r="E1622" s="5"/>
      <c r="F1622" s="5"/>
      <c r="G1622" s="1"/>
      <c r="I1622" s="6"/>
      <c r="J1622" s="2"/>
      <c r="K1622" s="2"/>
      <c r="L1622" s="2"/>
      <c r="M1622" s="2"/>
      <c r="N1622" s="63"/>
      <c r="O1622" s="63"/>
      <c r="P1622" s="63"/>
      <c r="Q1622" s="63"/>
      <c r="R1622" s="63"/>
      <c r="S1622" s="63"/>
      <c r="T1622" s="63"/>
      <c r="U1622" s="63"/>
      <c r="V1622" s="63"/>
      <c r="W1622" s="63"/>
      <c r="X1622" s="63"/>
      <c r="Y1622" s="63"/>
      <c r="Z1622" s="63"/>
      <c r="AA1622" s="63"/>
      <c r="AB1622" s="63"/>
      <c r="AN1622" t="str">
        <f t="shared" si="521"/>
        <v>Cutts Grant</v>
      </c>
      <c r="AO1622" t="s">
        <v>445</v>
      </c>
      <c r="AP1622">
        <v>2</v>
      </c>
      <c r="AQ1622" s="5"/>
      <c r="AR1622" s="111">
        <v>33</v>
      </c>
      <c r="AS1622" s="113">
        <v>7</v>
      </c>
      <c r="AT1622" s="113">
        <v>60</v>
      </c>
      <c r="AU1622" s="117">
        <v>16660</v>
      </c>
      <c r="AV1622" s="117">
        <f t="shared" si="522"/>
        <v>33007</v>
      </c>
      <c r="AW1622" t="s">
        <v>1425</v>
      </c>
      <c r="BC1622">
        <v>11.44</v>
      </c>
      <c r="BD1622">
        <v>0</v>
      </c>
      <c r="BE1622">
        <v>11.44</v>
      </c>
    </row>
    <row r="1623" spans="1:57" hidden="1" outlineLevel="1">
      <c r="A1623" t="s">
        <v>2767</v>
      </c>
      <c r="B1623" s="8"/>
      <c r="C1623" s="1"/>
      <c r="D1623" s="5"/>
      <c r="E1623" s="5"/>
      <c r="F1623" s="5"/>
      <c r="G1623" s="1"/>
      <c r="I1623" s="6"/>
      <c r="J1623" s="2"/>
      <c r="K1623" s="2"/>
      <c r="L1623" s="2"/>
      <c r="M1623" s="2"/>
      <c r="N1623" s="63"/>
      <c r="O1623" s="63"/>
      <c r="P1623" s="63"/>
      <c r="Q1623" s="63"/>
      <c r="R1623" s="63"/>
      <c r="S1623" s="63"/>
      <c r="T1623" s="63"/>
      <c r="U1623" s="63"/>
      <c r="V1623" s="63"/>
      <c r="W1623" s="63"/>
      <c r="X1623" s="63"/>
      <c r="Y1623" s="63"/>
      <c r="Z1623" s="63"/>
      <c r="AA1623" s="63"/>
      <c r="AB1623" s="63"/>
      <c r="AN1623" t="str">
        <f t="shared" si="521"/>
        <v>Dixs Grant</v>
      </c>
      <c r="AO1623" t="s">
        <v>445</v>
      </c>
      <c r="AP1623">
        <v>2</v>
      </c>
      <c r="AQ1623" s="5"/>
      <c r="AR1623" s="111">
        <v>33</v>
      </c>
      <c r="AS1623" s="113">
        <v>7</v>
      </c>
      <c r="AT1623" s="113">
        <v>70</v>
      </c>
      <c r="AU1623" s="117">
        <v>18340</v>
      </c>
      <c r="AV1623" s="117">
        <f t="shared" si="522"/>
        <v>33007</v>
      </c>
      <c r="AW1623" t="s">
        <v>1425</v>
      </c>
      <c r="BC1623">
        <v>20.18</v>
      </c>
      <c r="BD1623">
        <v>0</v>
      </c>
      <c r="BE1623">
        <v>20.18</v>
      </c>
    </row>
    <row r="1624" spans="1:57" hidden="1" outlineLevel="1">
      <c r="A1624" t="s">
        <v>2880</v>
      </c>
      <c r="B1624" s="8"/>
      <c r="C1624" s="1"/>
      <c r="D1624" s="5"/>
      <c r="E1624" s="5"/>
      <c r="F1624" s="5"/>
      <c r="G1624" s="1"/>
      <c r="I1624" s="6"/>
      <c r="J1624" s="2"/>
      <c r="K1624" s="2"/>
      <c r="L1624" s="2"/>
      <c r="M1624" s="2"/>
      <c r="N1624" s="63"/>
      <c r="O1624" s="63"/>
      <c r="P1624" s="63"/>
      <c r="Q1624" s="63"/>
      <c r="R1624" s="63"/>
      <c r="S1624" s="63"/>
      <c r="T1624" s="63"/>
      <c r="U1624" s="63"/>
      <c r="V1624" s="63"/>
      <c r="W1624" s="63"/>
      <c r="X1624" s="63"/>
      <c r="Y1624" s="63"/>
      <c r="Z1624" s="63"/>
      <c r="AA1624" s="63"/>
      <c r="AB1624" s="63"/>
      <c r="AN1624" t="str">
        <f t="shared" si="521"/>
        <v>Ervings Location</v>
      </c>
      <c r="AO1624" t="s">
        <v>445</v>
      </c>
      <c r="AP1624">
        <v>2</v>
      </c>
      <c r="AQ1624" s="5"/>
      <c r="AR1624" s="111">
        <v>33</v>
      </c>
      <c r="AS1624" s="113">
        <v>7</v>
      </c>
      <c r="AT1624" s="113">
        <v>90</v>
      </c>
      <c r="AU1624" s="117">
        <v>25180</v>
      </c>
      <c r="AV1624" s="117">
        <f t="shared" si="522"/>
        <v>33007</v>
      </c>
      <c r="AW1624" t="s">
        <v>680</v>
      </c>
      <c r="BC1624">
        <v>3.68</v>
      </c>
      <c r="BD1624">
        <v>0</v>
      </c>
      <c r="BE1624">
        <v>3.68</v>
      </c>
    </row>
    <row r="1625" spans="1:57" hidden="1" outlineLevel="1">
      <c r="A1625" t="s">
        <v>2676</v>
      </c>
      <c r="B1625" s="8"/>
      <c r="C1625" s="1"/>
      <c r="D1625" s="5"/>
      <c r="E1625" s="5"/>
      <c r="F1625" s="5"/>
      <c r="G1625" s="1"/>
      <c r="I1625" s="6"/>
      <c r="J1625" s="2"/>
      <c r="K1625" s="2"/>
      <c r="L1625" s="2"/>
      <c r="M1625" s="2"/>
      <c r="N1625" s="63"/>
      <c r="O1625" s="63"/>
      <c r="P1625" s="63"/>
      <c r="U1625" s="63"/>
      <c r="V1625" s="63"/>
      <c r="W1625" s="63"/>
      <c r="X1625" s="63"/>
      <c r="Y1625" s="63"/>
      <c r="Z1625" s="63"/>
      <c r="AA1625" s="63"/>
      <c r="AB1625" s="63"/>
      <c r="AN1625" t="str">
        <f t="shared" si="521"/>
        <v>Hadleys Purchase</v>
      </c>
      <c r="AO1625" t="s">
        <v>445</v>
      </c>
      <c r="AP1625">
        <v>2</v>
      </c>
      <c r="AQ1625" s="5"/>
      <c r="AR1625" s="111">
        <v>33</v>
      </c>
      <c r="AS1625" s="113">
        <v>7</v>
      </c>
      <c r="AT1625" s="113">
        <v>105</v>
      </c>
      <c r="AU1625" s="117">
        <v>32420</v>
      </c>
      <c r="AV1625" s="117">
        <f t="shared" si="522"/>
        <v>33007</v>
      </c>
      <c r="AW1625" t="s">
        <v>1357</v>
      </c>
      <c r="BC1625">
        <v>7.41</v>
      </c>
      <c r="BD1625">
        <v>0</v>
      </c>
      <c r="BE1625">
        <v>7.41</v>
      </c>
    </row>
    <row r="1626" spans="1:57" hidden="1" outlineLevel="1">
      <c r="A1626" t="s">
        <v>2913</v>
      </c>
      <c r="B1626" s="8"/>
      <c r="C1626" s="1"/>
      <c r="D1626" s="5"/>
      <c r="E1626" s="5"/>
      <c r="F1626" s="5"/>
      <c r="G1626" s="1"/>
      <c r="I1626" s="6"/>
      <c r="J1626" s="2"/>
      <c r="K1626" s="2"/>
      <c r="L1626" s="2"/>
      <c r="M1626" s="2"/>
      <c r="N1626" s="63"/>
      <c r="O1626" s="63"/>
      <c r="P1626" s="63"/>
      <c r="Q1626" s="63"/>
      <c r="R1626" s="63"/>
      <c r="S1626" s="63"/>
      <c r="T1626" s="63"/>
      <c r="U1626" s="63"/>
      <c r="V1626" s="63"/>
      <c r="W1626" s="63"/>
      <c r="X1626" s="63"/>
      <c r="Y1626" s="63"/>
      <c r="Z1626" s="63"/>
      <c r="AA1626" s="63"/>
      <c r="AB1626" s="63"/>
      <c r="AN1626" t="str">
        <f t="shared" si="521"/>
        <v>Kilkenny township</v>
      </c>
      <c r="AO1626" t="s">
        <v>445</v>
      </c>
      <c r="AP1626">
        <v>2</v>
      </c>
      <c r="AQ1626" s="5"/>
      <c r="AR1626" s="111">
        <v>33</v>
      </c>
      <c r="AS1626" s="113">
        <v>7</v>
      </c>
      <c r="AT1626" s="113">
        <v>115</v>
      </c>
      <c r="AU1626" s="117">
        <v>39940</v>
      </c>
      <c r="AV1626" s="117">
        <f t="shared" si="522"/>
        <v>33007</v>
      </c>
      <c r="AW1626" t="s">
        <v>1305</v>
      </c>
      <c r="BC1626">
        <v>25.65</v>
      </c>
      <c r="BD1626">
        <v>0.01</v>
      </c>
      <c r="BE1626">
        <v>25.64</v>
      </c>
    </row>
    <row r="1627" spans="1:57" hidden="1" outlineLevel="1">
      <c r="A1627" t="s">
        <v>2342</v>
      </c>
      <c r="B1627" s="8"/>
      <c r="C1627" s="1"/>
      <c r="D1627" s="5"/>
      <c r="E1627" s="5"/>
      <c r="F1627" s="5"/>
      <c r="G1627" s="1"/>
      <c r="I1627" s="6"/>
      <c r="J1627" s="2"/>
      <c r="K1627" s="2"/>
      <c r="L1627" s="2"/>
      <c r="M1627" s="2"/>
      <c r="N1627" s="63"/>
      <c r="O1627" s="63"/>
      <c r="P1627" s="63"/>
      <c r="Q1627" s="63"/>
      <c r="R1627" s="63"/>
      <c r="S1627" s="63"/>
      <c r="T1627" s="63"/>
      <c r="U1627" s="63"/>
      <c r="V1627" s="63"/>
      <c r="W1627" s="63"/>
      <c r="X1627" s="63"/>
      <c r="Y1627" s="63"/>
      <c r="Z1627" s="63"/>
      <c r="AA1627" s="63"/>
      <c r="AB1627" s="63"/>
      <c r="AN1627" t="str">
        <f t="shared" si="521"/>
        <v>Livermore</v>
      </c>
      <c r="AO1627" t="s">
        <v>2273</v>
      </c>
      <c r="AP1627">
        <v>2</v>
      </c>
      <c r="AQ1627" s="5"/>
      <c r="AR1627" s="111">
        <v>33</v>
      </c>
      <c r="AS1627" s="113">
        <v>9</v>
      </c>
      <c r="AT1627" s="113">
        <v>127</v>
      </c>
      <c r="AU1627" s="117">
        <v>42820</v>
      </c>
      <c r="AV1627" s="117">
        <f t="shared" si="522"/>
        <v>33009</v>
      </c>
      <c r="AW1627" t="s">
        <v>1480</v>
      </c>
      <c r="BC1627">
        <v>63.8</v>
      </c>
      <c r="BD1627">
        <v>0.17</v>
      </c>
      <c r="BE1627">
        <v>63.63</v>
      </c>
    </row>
    <row r="1628" spans="1:57" hidden="1" outlineLevel="1">
      <c r="A1628" t="s">
        <v>3051</v>
      </c>
      <c r="B1628" s="8"/>
      <c r="C1628" s="1"/>
      <c r="D1628" s="5"/>
      <c r="E1628" s="5"/>
      <c r="F1628" s="5"/>
      <c r="G1628" s="1"/>
      <c r="I1628" s="6"/>
      <c r="J1628" s="2"/>
      <c r="K1628" s="2"/>
      <c r="L1628" s="2"/>
      <c r="M1628" s="2"/>
      <c r="N1628" s="63"/>
      <c r="O1628" s="63"/>
      <c r="P1628" s="63"/>
      <c r="Q1628" s="63"/>
      <c r="R1628" s="63"/>
      <c r="S1628" s="63"/>
      <c r="T1628" s="63"/>
      <c r="U1628" s="63"/>
      <c r="V1628" s="63"/>
      <c r="W1628" s="63"/>
      <c r="X1628" s="63"/>
      <c r="Y1628" s="63"/>
      <c r="Z1628" s="63"/>
      <c r="AA1628" s="63"/>
      <c r="AB1628" s="63"/>
      <c r="AN1628" t="str">
        <f t="shared" si="521"/>
        <v>Low and Burbanks Grant</v>
      </c>
      <c r="AO1628" t="s">
        <v>445</v>
      </c>
      <c r="AP1628">
        <v>2</v>
      </c>
      <c r="AQ1628" s="5"/>
      <c r="AR1628" s="111">
        <v>33</v>
      </c>
      <c r="AS1628" s="113">
        <v>7</v>
      </c>
      <c r="AT1628" s="113">
        <v>125</v>
      </c>
      <c r="AU1628" s="117">
        <v>43620</v>
      </c>
      <c r="AV1628" s="117">
        <f t="shared" si="522"/>
        <v>33007</v>
      </c>
      <c r="AW1628" t="s">
        <v>1425</v>
      </c>
      <c r="BC1628">
        <v>26.14</v>
      </c>
      <c r="BD1628">
        <v>0</v>
      </c>
      <c r="BE1628">
        <v>26.14</v>
      </c>
    </row>
    <row r="1629" spans="1:57" hidden="1" outlineLevel="1">
      <c r="A1629" t="s">
        <v>2861</v>
      </c>
      <c r="B1629" s="8"/>
      <c r="C1629" s="1"/>
      <c r="D1629" s="5"/>
      <c r="E1629" s="5"/>
      <c r="F1629" s="5"/>
      <c r="G1629" s="1"/>
      <c r="I1629" s="6"/>
      <c r="J1629" s="2"/>
      <c r="K1629" s="2"/>
      <c r="L1629" s="2"/>
      <c r="M1629" s="2"/>
      <c r="N1629" s="63"/>
      <c r="O1629" s="63"/>
      <c r="P1629" s="63"/>
      <c r="Q1629" s="63"/>
      <c r="R1629" s="63"/>
      <c r="S1629" s="63"/>
      <c r="T1629" s="63"/>
      <c r="U1629" s="63"/>
      <c r="V1629" s="63"/>
      <c r="W1629" s="63"/>
      <c r="X1629" s="63"/>
      <c r="Y1629" s="63"/>
      <c r="Z1629" s="63"/>
      <c r="AA1629" s="63"/>
      <c r="AB1629" s="63"/>
      <c r="AN1629" t="str">
        <f t="shared" si="521"/>
        <v>Martins Location</v>
      </c>
      <c r="AO1629" t="s">
        <v>445</v>
      </c>
      <c r="AP1629">
        <v>2</v>
      </c>
      <c r="AQ1629" s="5"/>
      <c r="AR1629" s="111">
        <v>33</v>
      </c>
      <c r="AS1629" s="113">
        <v>7</v>
      </c>
      <c r="AT1629" s="113">
        <v>130</v>
      </c>
      <c r="AU1629" s="117">
        <v>46020</v>
      </c>
      <c r="AV1629" s="117">
        <f t="shared" si="522"/>
        <v>33007</v>
      </c>
      <c r="AW1629" t="s">
        <v>680</v>
      </c>
      <c r="BC1629">
        <v>3.76</v>
      </c>
      <c r="BD1629">
        <v>0</v>
      </c>
      <c r="BE1629">
        <v>3.76</v>
      </c>
    </row>
    <row r="1630" spans="1:57" hidden="1" outlineLevel="1">
      <c r="A1630" t="s">
        <v>2910</v>
      </c>
      <c r="B1630" s="8"/>
      <c r="C1630" s="1"/>
      <c r="D1630" s="5"/>
      <c r="E1630" s="5"/>
      <c r="F1630" s="5"/>
      <c r="G1630" s="1"/>
      <c r="I1630" s="6"/>
      <c r="J1630" s="2"/>
      <c r="K1630" s="2"/>
      <c r="L1630" s="2"/>
      <c r="M1630" s="2"/>
      <c r="N1630" s="63"/>
      <c r="O1630" s="63"/>
      <c r="P1630" s="63"/>
      <c r="Q1630" s="63"/>
      <c r="R1630" s="63"/>
      <c r="S1630" s="63"/>
      <c r="T1630" s="63"/>
      <c r="U1630" s="63"/>
      <c r="V1630" s="63"/>
      <c r="W1630" s="63"/>
      <c r="X1630" s="63"/>
      <c r="Y1630" s="63"/>
      <c r="Z1630" s="63"/>
      <c r="AA1630" s="63"/>
      <c r="AB1630" s="63"/>
      <c r="AN1630" t="str">
        <f t="shared" si="521"/>
        <v>Odell township</v>
      </c>
      <c r="AO1630" t="s">
        <v>445</v>
      </c>
      <c r="AP1630">
        <v>2</v>
      </c>
      <c r="AQ1630" s="5"/>
      <c r="AR1630" s="111">
        <v>33</v>
      </c>
      <c r="AS1630" s="113">
        <v>7</v>
      </c>
      <c r="AT1630" s="113">
        <v>150</v>
      </c>
      <c r="AU1630" s="117">
        <v>57860</v>
      </c>
      <c r="AV1630" s="117">
        <f t="shared" si="522"/>
        <v>33007</v>
      </c>
      <c r="AW1630" t="s">
        <v>1305</v>
      </c>
      <c r="BC1630">
        <v>45.17</v>
      </c>
      <c r="BD1630">
        <v>0.68</v>
      </c>
      <c r="BE1630">
        <v>44.49</v>
      </c>
    </row>
    <row r="1631" spans="1:57" hidden="1" outlineLevel="1">
      <c r="A1631" t="s">
        <v>2776</v>
      </c>
      <c r="B1631" s="8"/>
      <c r="C1631" s="1"/>
      <c r="D1631" s="5"/>
      <c r="E1631" s="5"/>
      <c r="F1631" s="5"/>
      <c r="G1631" s="1"/>
      <c r="I1631" s="6"/>
      <c r="J1631" s="2"/>
      <c r="K1631" s="2"/>
      <c r="L1631" s="2"/>
      <c r="M1631" s="2"/>
      <c r="N1631" s="63"/>
      <c r="O1631" s="63"/>
      <c r="P1631" s="63"/>
      <c r="Q1631" s="63"/>
      <c r="R1631" s="63"/>
      <c r="S1631" s="63"/>
      <c r="T1631" s="63"/>
      <c r="U1631" s="63"/>
      <c r="V1631" s="63"/>
      <c r="W1631" s="63"/>
      <c r="X1631" s="63"/>
      <c r="Y1631" s="63"/>
      <c r="Z1631" s="63"/>
      <c r="AA1631" s="63"/>
      <c r="AB1631" s="63"/>
      <c r="AN1631" t="str">
        <f t="shared" si="521"/>
        <v>Sargents Purchase</v>
      </c>
      <c r="AO1631" t="s">
        <v>445</v>
      </c>
      <c r="AP1631">
        <v>2</v>
      </c>
      <c r="AQ1631" s="5"/>
      <c r="AR1631" s="111">
        <v>33</v>
      </c>
      <c r="AS1631" s="113">
        <v>7</v>
      </c>
      <c r="AT1631" s="113">
        <v>170</v>
      </c>
      <c r="AU1631" s="117">
        <v>67860</v>
      </c>
      <c r="AV1631" s="117">
        <f t="shared" si="522"/>
        <v>33007</v>
      </c>
      <c r="AW1631" t="s">
        <v>1357</v>
      </c>
      <c r="BC1631">
        <v>25.86</v>
      </c>
      <c r="BD1631">
        <v>0.01</v>
      </c>
      <c r="BE1631">
        <v>25.85</v>
      </c>
    </row>
    <row r="1632" spans="1:57" hidden="1" outlineLevel="1">
      <c r="A1632" t="s">
        <v>2162</v>
      </c>
      <c r="B1632" s="8"/>
      <c r="C1632" s="1"/>
      <c r="D1632" s="5"/>
      <c r="E1632" s="5"/>
      <c r="F1632" s="5"/>
      <c r="G1632" s="1"/>
      <c r="I1632" s="6"/>
      <c r="J1632" s="2"/>
      <c r="K1632" s="2"/>
      <c r="L1632" s="2"/>
      <c r="M1632" s="2"/>
      <c r="N1632" s="63"/>
      <c r="O1632" s="63"/>
      <c r="P1632" s="63"/>
      <c r="Q1632" s="63"/>
      <c r="R1632" s="63"/>
      <c r="S1632" s="63"/>
      <c r="T1632" s="63"/>
      <c r="U1632" s="63"/>
      <c r="V1632" s="63"/>
      <c r="W1632" s="63"/>
      <c r="X1632" s="63"/>
      <c r="Y1632" s="63"/>
      <c r="Z1632" s="63"/>
      <c r="AA1632" s="63"/>
      <c r="AB1632" s="63"/>
      <c r="AN1632" t="str">
        <f t="shared" si="521"/>
        <v>Second College Grant</v>
      </c>
      <c r="AO1632" t="s">
        <v>445</v>
      </c>
      <c r="AP1632">
        <v>2</v>
      </c>
      <c r="AQ1632" s="5"/>
      <c r="AR1632" s="111">
        <v>33</v>
      </c>
      <c r="AS1632" s="113">
        <v>7</v>
      </c>
      <c r="AT1632" s="113">
        <v>175</v>
      </c>
      <c r="AU1632" s="117">
        <v>68500</v>
      </c>
      <c r="AV1632" s="117">
        <f t="shared" si="522"/>
        <v>33007</v>
      </c>
      <c r="AW1632" t="s">
        <v>1425</v>
      </c>
      <c r="BC1632">
        <v>41.68</v>
      </c>
      <c r="BD1632">
        <v>0.05</v>
      </c>
      <c r="BE1632">
        <v>41.63</v>
      </c>
    </row>
    <row r="1633" spans="1:60" hidden="1" outlineLevel="1">
      <c r="A1633" t="s">
        <v>2721</v>
      </c>
      <c r="B1633" s="8"/>
      <c r="C1633" s="1"/>
      <c r="D1633" s="5"/>
      <c r="E1633" s="5"/>
      <c r="F1633" s="5"/>
      <c r="G1633" s="1"/>
      <c r="I1633" s="6"/>
      <c r="J1633" s="2"/>
      <c r="K1633" s="2"/>
      <c r="L1633" s="2"/>
      <c r="M1633" s="2"/>
      <c r="N1633" s="63"/>
      <c r="O1633" s="63"/>
      <c r="P1633" s="63"/>
      <c r="Q1633" s="63"/>
      <c r="R1633" s="63"/>
      <c r="S1633" s="63"/>
      <c r="T1633" s="63"/>
      <c r="U1633" s="63"/>
      <c r="V1633" s="63"/>
      <c r="W1633" s="63"/>
      <c r="X1633" s="63"/>
      <c r="Y1633" s="63"/>
      <c r="Z1633" s="63"/>
      <c r="AA1633" s="63"/>
      <c r="AB1633" s="63"/>
      <c r="AN1633" t="str">
        <f t="shared" si="521"/>
        <v>Success Township</v>
      </c>
      <c r="AO1633" t="s">
        <v>445</v>
      </c>
      <c r="AP1633">
        <v>2</v>
      </c>
      <c r="AQ1633" s="5"/>
      <c r="AR1633" s="111">
        <v>33</v>
      </c>
      <c r="AS1633" s="113">
        <v>7</v>
      </c>
      <c r="AT1633" s="113">
        <v>200</v>
      </c>
      <c r="AU1633" s="117">
        <v>74500</v>
      </c>
      <c r="AV1633" s="117">
        <f t="shared" si="522"/>
        <v>33007</v>
      </c>
      <c r="AW1633" t="s">
        <v>1305</v>
      </c>
      <c r="BC1633">
        <v>59.24</v>
      </c>
      <c r="BD1633">
        <v>0.48</v>
      </c>
      <c r="BE1633">
        <v>58.76</v>
      </c>
    </row>
    <row r="1634" spans="1:60" hidden="1" outlineLevel="1">
      <c r="A1634" t="s">
        <v>2117</v>
      </c>
      <c r="B1634" s="8"/>
      <c r="C1634" s="1"/>
      <c r="D1634" s="5"/>
      <c r="E1634" s="5"/>
      <c r="F1634" s="5"/>
      <c r="G1634" s="1"/>
      <c r="I1634" s="6"/>
      <c r="J1634" s="2"/>
      <c r="K1634" s="2"/>
      <c r="L1634" s="2"/>
      <c r="M1634" s="2"/>
      <c r="N1634" s="63"/>
      <c r="O1634" s="63"/>
      <c r="P1634" s="63"/>
      <c r="Q1634" s="63"/>
      <c r="R1634" s="63"/>
      <c r="S1634" s="63"/>
      <c r="T1634" s="63"/>
      <c r="U1634" s="63"/>
      <c r="V1634" s="63"/>
      <c r="W1634" s="63"/>
      <c r="X1634" s="63"/>
      <c r="Y1634" s="63"/>
      <c r="Z1634" s="63"/>
      <c r="AA1634" s="63"/>
      <c r="AB1634" s="63"/>
      <c r="AN1634" t="str">
        <f t="shared" si="521"/>
        <v>Thompson and Meserves Purchase</v>
      </c>
      <c r="AO1634" t="s">
        <v>445</v>
      </c>
      <c r="AP1634">
        <v>2</v>
      </c>
      <c r="AQ1634" s="5"/>
      <c r="AR1634" s="111">
        <v>33</v>
      </c>
      <c r="AS1634" s="113">
        <v>7</v>
      </c>
      <c r="AT1634" s="113">
        <v>205</v>
      </c>
      <c r="AU1634" s="117">
        <v>76580</v>
      </c>
      <c r="AV1634" s="117">
        <f t="shared" si="522"/>
        <v>33007</v>
      </c>
      <c r="AW1634" t="s">
        <v>1357</v>
      </c>
      <c r="BC1634">
        <v>18.5</v>
      </c>
      <c r="BD1634">
        <v>0</v>
      </c>
      <c r="BE1634">
        <v>18.5</v>
      </c>
    </row>
    <row r="1635" spans="1:60" hidden="1" outlineLevel="1">
      <c r="B1635" s="8"/>
      <c r="C1635" s="1"/>
      <c r="D1635" s="5"/>
      <c r="E1635" s="5"/>
      <c r="F1635" s="5"/>
      <c r="G1635" s="1"/>
      <c r="I1635" s="6"/>
      <c r="J1635" s="2"/>
      <c r="K1635" s="2"/>
      <c r="L1635" s="2"/>
      <c r="M1635" s="2"/>
      <c r="N1635" s="63"/>
      <c r="O1635" s="63"/>
      <c r="P1635" s="63"/>
      <c r="Q1635" s="63"/>
      <c r="R1635" s="63"/>
      <c r="S1635" s="63"/>
      <c r="T1635" s="63"/>
      <c r="U1635" s="63"/>
      <c r="V1635" s="63"/>
      <c r="W1635" s="63"/>
      <c r="X1635" s="63"/>
      <c r="Y1635" s="63"/>
      <c r="Z1635" s="63"/>
      <c r="AA1635" s="63"/>
      <c r="AB1635" s="63"/>
      <c r="AQ1635" s="5"/>
    </row>
    <row r="1636" spans="1:60" hidden="1" outlineLevel="1">
      <c r="A1636" s="62" t="s">
        <v>733</v>
      </c>
      <c r="J1636" s="2"/>
      <c r="K1636" s="2"/>
      <c r="L1636" s="2"/>
      <c r="M1636" s="2"/>
    </row>
    <row r="1637" spans="1:60" hidden="1" outlineLevel="1">
      <c r="A1637" t="s">
        <v>2545</v>
      </c>
      <c r="J1637" s="2"/>
      <c r="K1637" s="2"/>
      <c r="L1637" s="2"/>
      <c r="M1637" s="2"/>
      <c r="AN1637" t="str">
        <f>A1637</f>
        <v>Averill town</v>
      </c>
      <c r="AO1637" t="s">
        <v>849</v>
      </c>
      <c r="AR1637" s="111">
        <v>50</v>
      </c>
      <c r="AS1637" s="113">
        <v>9</v>
      </c>
      <c r="AT1637" s="113">
        <v>5</v>
      </c>
      <c r="AU1637" s="117">
        <v>2125</v>
      </c>
      <c r="AV1637" s="117">
        <f t="shared" si="522"/>
        <v>50009</v>
      </c>
      <c r="AW1637" t="s">
        <v>1480</v>
      </c>
      <c r="BC1637">
        <v>38.06</v>
      </c>
      <c r="BD1637">
        <v>1.92</v>
      </c>
      <c r="BE1637">
        <v>36.14</v>
      </c>
    </row>
    <row r="1638" spans="1:60" hidden="1" outlineLevel="1">
      <c r="A1638" t="s">
        <v>2079</v>
      </c>
      <c r="J1638" s="2"/>
      <c r="K1638" s="2"/>
      <c r="L1638" s="2"/>
      <c r="M1638" s="2"/>
      <c r="AN1638" t="str">
        <f t="shared" ref="AN1638:AN1645" si="523">A1638</f>
        <v>Avery's gore</v>
      </c>
      <c r="AO1638" t="s">
        <v>849</v>
      </c>
      <c r="AR1638" s="111">
        <v>50</v>
      </c>
      <c r="AS1638" s="113">
        <v>9</v>
      </c>
      <c r="AT1638" s="113">
        <v>10</v>
      </c>
      <c r="AU1638" s="117">
        <v>2162</v>
      </c>
      <c r="AV1638" s="117">
        <f t="shared" si="522"/>
        <v>50009</v>
      </c>
      <c r="AW1638" t="s">
        <v>728</v>
      </c>
      <c r="BC1638">
        <v>17.600000000000001</v>
      </c>
      <c r="BD1638">
        <v>0.02</v>
      </c>
      <c r="BE1638">
        <v>17.57</v>
      </c>
    </row>
    <row r="1639" spans="1:60" hidden="1" outlineLevel="1">
      <c r="A1639" t="s">
        <v>2946</v>
      </c>
      <c r="J1639" s="2"/>
      <c r="K1639" s="2"/>
      <c r="L1639" s="2"/>
      <c r="M1639" s="2"/>
      <c r="AN1639" t="str">
        <f t="shared" si="523"/>
        <v>Buels gore</v>
      </c>
      <c r="AO1639" t="s">
        <v>3206</v>
      </c>
      <c r="AR1639" s="111">
        <v>50</v>
      </c>
      <c r="AS1639" s="113">
        <v>7</v>
      </c>
      <c r="AT1639" s="113">
        <v>10</v>
      </c>
      <c r="AU1639" s="117">
        <v>10300</v>
      </c>
      <c r="AV1639" s="117">
        <f t="shared" si="522"/>
        <v>50007</v>
      </c>
      <c r="AW1639" t="s">
        <v>728</v>
      </c>
      <c r="BC1639">
        <v>5.05</v>
      </c>
      <c r="BD1639">
        <v>0</v>
      </c>
      <c r="BE1639">
        <v>5.05</v>
      </c>
    </row>
    <row r="1640" spans="1:60" hidden="1" outlineLevel="1">
      <c r="A1640" t="s">
        <v>2700</v>
      </c>
      <c r="J1640" s="2"/>
      <c r="K1640" s="2"/>
      <c r="L1640" s="2"/>
      <c r="M1640" s="2"/>
      <c r="AN1640" t="str">
        <f t="shared" si="523"/>
        <v>Ferdinand town</v>
      </c>
      <c r="AO1640" t="s">
        <v>849</v>
      </c>
      <c r="AR1640" s="111">
        <v>50</v>
      </c>
      <c r="AS1640" s="113">
        <v>9</v>
      </c>
      <c r="AT1640" s="113">
        <v>45</v>
      </c>
      <c r="AU1640" s="117">
        <v>25975</v>
      </c>
      <c r="AV1640" s="117">
        <f t="shared" si="522"/>
        <v>50009</v>
      </c>
      <c r="AW1640" t="s">
        <v>1480</v>
      </c>
      <c r="BC1640">
        <v>53.03</v>
      </c>
      <c r="BD1640">
        <v>0.14000000000000001</v>
      </c>
      <c r="BE1640">
        <v>52.89</v>
      </c>
    </row>
    <row r="1641" spans="1:60" hidden="1" outlineLevel="1">
      <c r="A1641" t="s">
        <v>3215</v>
      </c>
      <c r="J1641" s="2"/>
      <c r="K1641" s="2"/>
      <c r="L1641" s="2"/>
      <c r="M1641" s="2"/>
      <c r="AN1641" t="str">
        <f t="shared" si="523"/>
        <v>Glastenbury town</v>
      </c>
      <c r="AO1641" t="s">
        <v>959</v>
      </c>
      <c r="AR1641" s="111">
        <v>50</v>
      </c>
      <c r="AS1641" s="113">
        <v>3</v>
      </c>
      <c r="AT1641" s="113">
        <v>18</v>
      </c>
      <c r="AU1641" s="117">
        <v>27962</v>
      </c>
      <c r="AV1641" s="117">
        <f t="shared" si="522"/>
        <v>50003</v>
      </c>
      <c r="AW1641" t="s">
        <v>1480</v>
      </c>
      <c r="BC1641">
        <v>44.48</v>
      </c>
      <c r="BD1641">
        <v>0</v>
      </c>
      <c r="BE1641">
        <v>44.48</v>
      </c>
    </row>
    <row r="1642" spans="1:60" hidden="1" outlineLevel="1">
      <c r="A1642" t="s">
        <v>3214</v>
      </c>
      <c r="J1642" s="2"/>
      <c r="K1642" s="2"/>
      <c r="L1642" s="2"/>
      <c r="M1642" s="2"/>
      <c r="AN1642" t="str">
        <f t="shared" si="523"/>
        <v>Lewis town</v>
      </c>
      <c r="AO1642" t="s">
        <v>849</v>
      </c>
      <c r="AR1642" s="111">
        <v>50</v>
      </c>
      <c r="AS1642" s="113">
        <v>9</v>
      </c>
      <c r="AT1642" s="113">
        <v>65</v>
      </c>
      <c r="AU1642" s="117">
        <v>39775</v>
      </c>
      <c r="AV1642" s="117">
        <f t="shared" si="522"/>
        <v>50009</v>
      </c>
      <c r="AW1642" t="s">
        <v>1480</v>
      </c>
      <c r="BC1642">
        <v>39.67</v>
      </c>
      <c r="BD1642">
        <v>0.1</v>
      </c>
      <c r="BE1642">
        <v>39.57</v>
      </c>
    </row>
    <row r="1643" spans="1:60" hidden="1" outlineLevel="1">
      <c r="A1643" t="s">
        <v>3097</v>
      </c>
      <c r="J1643" s="2"/>
      <c r="K1643" s="2"/>
      <c r="L1643" s="2"/>
      <c r="M1643" s="2"/>
      <c r="AN1643" t="str">
        <f t="shared" si="523"/>
        <v>Somerset town</v>
      </c>
      <c r="AO1643" t="s">
        <v>2140</v>
      </c>
      <c r="AR1643" s="111">
        <v>50</v>
      </c>
      <c r="AS1643" s="113">
        <v>25</v>
      </c>
      <c r="AT1643" s="113">
        <v>73</v>
      </c>
      <c r="AU1643" s="117">
        <v>65762</v>
      </c>
      <c r="AV1643" s="117">
        <f t="shared" si="522"/>
        <v>50025</v>
      </c>
      <c r="AW1643" t="s">
        <v>1480</v>
      </c>
      <c r="BC1643">
        <v>28.13</v>
      </c>
      <c r="BD1643">
        <v>1.99</v>
      </c>
      <c r="BE1643">
        <v>26.15</v>
      </c>
    </row>
    <row r="1644" spans="1:60" hidden="1" outlineLevel="1">
      <c r="A1644" t="s">
        <v>2837</v>
      </c>
      <c r="J1644" s="2"/>
      <c r="K1644" s="2"/>
      <c r="L1644" s="2"/>
      <c r="M1644" s="2"/>
      <c r="AN1644" t="str">
        <f t="shared" si="523"/>
        <v>Warner's grant</v>
      </c>
      <c r="AO1644" t="s">
        <v>849</v>
      </c>
      <c r="AR1644" s="111">
        <v>50</v>
      </c>
      <c r="AS1644" s="113">
        <v>9</v>
      </c>
      <c r="AT1644" s="113">
        <v>90</v>
      </c>
      <c r="AU1644" s="117">
        <v>76337</v>
      </c>
      <c r="AV1644" s="117">
        <f t="shared" si="522"/>
        <v>50009</v>
      </c>
      <c r="AW1644" t="s">
        <v>1425</v>
      </c>
      <c r="BC1644">
        <v>3.15</v>
      </c>
      <c r="BD1644">
        <v>0</v>
      </c>
      <c r="BE1644">
        <v>3.15</v>
      </c>
    </row>
    <row r="1645" spans="1:60" hidden="1" outlineLevel="1">
      <c r="A1645" t="s">
        <v>3204</v>
      </c>
      <c r="J1645" s="2"/>
      <c r="K1645" s="2"/>
      <c r="L1645" s="2"/>
      <c r="M1645" s="2"/>
      <c r="AN1645" t="str">
        <f t="shared" si="523"/>
        <v>Warren's gore</v>
      </c>
      <c r="AO1645" t="s">
        <v>849</v>
      </c>
      <c r="AR1645" s="111">
        <v>50</v>
      </c>
      <c r="AS1645" s="113">
        <v>9</v>
      </c>
      <c r="AT1645" s="113">
        <v>95</v>
      </c>
      <c r="AU1645" s="117">
        <v>76562</v>
      </c>
      <c r="AV1645" s="117">
        <f t="shared" si="522"/>
        <v>50009</v>
      </c>
      <c r="AW1645" t="s">
        <v>728</v>
      </c>
      <c r="BC1645">
        <v>11.6</v>
      </c>
      <c r="BD1645">
        <v>0.65</v>
      </c>
      <c r="BE1645">
        <v>10.94</v>
      </c>
    </row>
    <row r="1646" spans="1:60" hidden="1" outlineLevel="1">
      <c r="J1646" s="2"/>
      <c r="K1646" s="2"/>
      <c r="L1646" s="2"/>
      <c r="M1646" s="2"/>
    </row>
    <row r="1647" spans="1:60" hidden="1" outlineLevel="1">
      <c r="A1647" s="62" t="s">
        <v>3203</v>
      </c>
      <c r="J1647" s="2"/>
      <c r="K1647" s="2"/>
      <c r="L1647" s="2"/>
      <c r="M1647" s="2"/>
    </row>
    <row r="1648" spans="1:60" s="8" customFormat="1" hidden="1" outlineLevel="1">
      <c r="J1648" s="2"/>
      <c r="K1648" s="2"/>
      <c r="L1648" s="2"/>
      <c r="M1648" s="2"/>
      <c r="N1648" s="63"/>
      <c r="O1648" s="63"/>
      <c r="P1648" s="63"/>
      <c r="Y1648" s="69"/>
      <c r="AR1648" s="111"/>
      <c r="AS1648" s="113"/>
      <c r="AT1648" s="113"/>
      <c r="AU1648" s="117"/>
      <c r="AV1648" s="117"/>
      <c r="AY1648" s="63"/>
      <c r="AZ1648" s="63"/>
      <c r="BA1648" s="63"/>
      <c r="BH1648" s="124"/>
    </row>
    <row r="1649" spans="1:57" hidden="1" outlineLevel="1">
      <c r="A1649" t="s">
        <v>2281</v>
      </c>
      <c r="AN1649" t="str">
        <f t="shared" ref="AN1649:AN1685" si="524">A1649</f>
        <v>Argyle</v>
      </c>
      <c r="AO1649" s="69" t="s">
        <v>2496</v>
      </c>
      <c r="AR1649" s="111">
        <v>23</v>
      </c>
      <c r="AS1649" s="113">
        <v>19</v>
      </c>
      <c r="AT1649" s="113">
        <v>7</v>
      </c>
      <c r="AU1649" s="117">
        <v>1500</v>
      </c>
      <c r="AV1649" s="117">
        <f t="shared" si="522"/>
        <v>23019</v>
      </c>
      <c r="AW1649" t="s">
        <v>965</v>
      </c>
      <c r="BC1649">
        <v>26.73</v>
      </c>
      <c r="BD1649">
        <v>0</v>
      </c>
      <c r="BE1649">
        <v>26.73</v>
      </c>
    </row>
    <row r="1650" spans="1:57" hidden="1" outlineLevel="1">
      <c r="A1650" t="s">
        <v>3192</v>
      </c>
      <c r="AN1650" t="str">
        <f t="shared" si="524"/>
        <v>Blanchard</v>
      </c>
      <c r="AO1650" s="69" t="s">
        <v>1968</v>
      </c>
      <c r="AR1650" s="111">
        <v>23</v>
      </c>
      <c r="AS1650" s="113">
        <v>21</v>
      </c>
      <c r="AT1650" s="113">
        <v>20</v>
      </c>
      <c r="AU1650" s="117">
        <v>5560</v>
      </c>
      <c r="AV1650" s="117">
        <f t="shared" si="522"/>
        <v>23021</v>
      </c>
      <c r="AW1650" t="s">
        <v>965</v>
      </c>
      <c r="BC1650">
        <v>44.98</v>
      </c>
      <c r="BD1650">
        <v>0.66</v>
      </c>
      <c r="BE1650">
        <v>44.33</v>
      </c>
    </row>
    <row r="1651" spans="1:57" hidden="1" outlineLevel="1">
      <c r="A1651" t="s">
        <v>2328</v>
      </c>
      <c r="J1651" s="2"/>
      <c r="K1651" s="2"/>
      <c r="L1651" s="2"/>
      <c r="M1651" s="2"/>
      <c r="AN1651" t="str">
        <f t="shared" si="524"/>
        <v>Central Aroostook</v>
      </c>
      <c r="AO1651" s="69" t="s">
        <v>2848</v>
      </c>
      <c r="AR1651" s="111">
        <v>23</v>
      </c>
      <c r="AS1651" s="113">
        <v>3</v>
      </c>
      <c r="AT1651" s="113">
        <v>57</v>
      </c>
      <c r="AU1651" s="117">
        <v>11785</v>
      </c>
      <c r="AV1651" s="117">
        <f t="shared" si="522"/>
        <v>23003</v>
      </c>
      <c r="AW1651" t="s">
        <v>965</v>
      </c>
      <c r="BC1651">
        <v>566.5</v>
      </c>
      <c r="BD1651">
        <v>10.45</v>
      </c>
      <c r="BE1651">
        <v>556.04</v>
      </c>
    </row>
    <row r="1652" spans="1:57" hidden="1" outlineLevel="1">
      <c r="A1652" t="s">
        <v>2990</v>
      </c>
      <c r="AN1652" t="str">
        <f t="shared" si="524"/>
        <v>Central Hancock</v>
      </c>
      <c r="AO1652" s="69" t="s">
        <v>603</v>
      </c>
      <c r="AR1652" s="111">
        <v>23</v>
      </c>
      <c r="AS1652" s="113">
        <v>9</v>
      </c>
      <c r="AT1652" s="113">
        <v>42</v>
      </c>
      <c r="AU1652" s="117">
        <v>11800</v>
      </c>
      <c r="AV1652" s="117">
        <f t="shared" si="522"/>
        <v>23009</v>
      </c>
      <c r="AW1652" t="s">
        <v>965</v>
      </c>
      <c r="BC1652">
        <v>16.07</v>
      </c>
      <c r="BD1652">
        <v>0.85</v>
      </c>
      <c r="BE1652">
        <v>15.22</v>
      </c>
    </row>
    <row r="1653" spans="1:57" hidden="1" outlineLevel="1">
      <c r="A1653" t="s">
        <v>2934</v>
      </c>
      <c r="AN1653" t="str">
        <f t="shared" si="524"/>
        <v>Central Somerset</v>
      </c>
      <c r="AO1653" s="69" t="s">
        <v>1796</v>
      </c>
      <c r="AR1653" s="111">
        <v>23</v>
      </c>
      <c r="AS1653" s="113">
        <v>25</v>
      </c>
      <c r="AT1653" s="113">
        <v>37</v>
      </c>
      <c r="AU1653" s="117">
        <v>11820</v>
      </c>
      <c r="AV1653" s="117">
        <f t="shared" si="522"/>
        <v>23025</v>
      </c>
      <c r="AW1653" t="s">
        <v>965</v>
      </c>
      <c r="BC1653">
        <v>77.77</v>
      </c>
      <c r="BD1653">
        <v>1.1299999999999999</v>
      </c>
      <c r="BE1653">
        <v>76.63</v>
      </c>
    </row>
    <row r="1654" spans="1:57" hidden="1" outlineLevel="1">
      <c r="A1654" t="s">
        <v>2517</v>
      </c>
      <c r="AN1654" t="str">
        <f t="shared" si="524"/>
        <v>Criehaven</v>
      </c>
      <c r="AO1654" s="69" t="s">
        <v>1738</v>
      </c>
      <c r="AR1654" s="111">
        <v>23</v>
      </c>
      <c r="AS1654" s="113">
        <v>13</v>
      </c>
      <c r="AT1654" s="113">
        <v>13</v>
      </c>
      <c r="AU1654" s="117">
        <v>15125</v>
      </c>
      <c r="AV1654" s="117">
        <f t="shared" si="522"/>
        <v>23013</v>
      </c>
      <c r="AW1654" t="s">
        <v>965</v>
      </c>
      <c r="BC1654">
        <v>131.79</v>
      </c>
      <c r="BD1654">
        <v>131.08000000000001</v>
      </c>
      <c r="BE1654">
        <v>0.72</v>
      </c>
    </row>
    <row r="1655" spans="1:57" hidden="1" outlineLevel="1">
      <c r="A1655" t="s">
        <v>2876</v>
      </c>
      <c r="AN1655" t="str">
        <f t="shared" si="524"/>
        <v>East Central Franklin</v>
      </c>
      <c r="AO1655" s="69" t="s">
        <v>1146</v>
      </c>
      <c r="AR1655" s="111">
        <v>23</v>
      </c>
      <c r="AS1655" s="113">
        <v>7</v>
      </c>
      <c r="AT1655" s="113">
        <v>27</v>
      </c>
      <c r="AU1655" s="117">
        <v>19865</v>
      </c>
      <c r="AV1655" s="117">
        <f t="shared" si="522"/>
        <v>23007</v>
      </c>
      <c r="AW1655" t="s">
        <v>965</v>
      </c>
      <c r="BC1655">
        <v>128.9</v>
      </c>
      <c r="BD1655">
        <v>0.14000000000000001</v>
      </c>
      <c r="BE1655">
        <v>128.77000000000001</v>
      </c>
    </row>
    <row r="1656" spans="1:57" hidden="1" outlineLevel="1">
      <c r="A1656" t="s">
        <v>2379</v>
      </c>
      <c r="AN1656" t="str">
        <f t="shared" si="524"/>
        <v>East Central Penobscot</v>
      </c>
      <c r="AO1656" s="69" t="s">
        <v>2496</v>
      </c>
      <c r="AR1656" s="111">
        <v>23</v>
      </c>
      <c r="AS1656" s="113">
        <v>19</v>
      </c>
      <c r="AT1656" s="113">
        <v>83</v>
      </c>
      <c r="AU1656" s="117">
        <v>19868</v>
      </c>
      <c r="AV1656" s="117">
        <f t="shared" si="522"/>
        <v>23019</v>
      </c>
      <c r="AW1656" t="s">
        <v>965</v>
      </c>
      <c r="BC1656">
        <v>115.8</v>
      </c>
      <c r="BD1656">
        <v>1.3</v>
      </c>
      <c r="BE1656">
        <v>114.49</v>
      </c>
    </row>
    <row r="1657" spans="1:57" hidden="1" outlineLevel="1">
      <c r="A1657" t="s">
        <v>2679</v>
      </c>
      <c r="AN1657" t="str">
        <f t="shared" si="524"/>
        <v>East Central Washington</v>
      </c>
      <c r="AO1657" s="69" t="s">
        <v>699</v>
      </c>
      <c r="AR1657" s="111">
        <v>23</v>
      </c>
      <c r="AS1657" s="113">
        <v>29</v>
      </c>
      <c r="AT1657" s="113">
        <v>93</v>
      </c>
      <c r="AU1657" s="117">
        <v>19870</v>
      </c>
      <c r="AV1657" s="117">
        <f t="shared" si="522"/>
        <v>23029</v>
      </c>
      <c r="AW1657" t="s">
        <v>965</v>
      </c>
      <c r="BC1657">
        <v>252.58</v>
      </c>
      <c r="BD1657">
        <v>44.61</v>
      </c>
      <c r="BE1657">
        <v>207.98</v>
      </c>
    </row>
    <row r="1658" spans="1:57" hidden="1" outlineLevel="1">
      <c r="A1658" t="s">
        <v>1544</v>
      </c>
      <c r="AN1658" t="str">
        <f t="shared" si="524"/>
        <v>East Hancock</v>
      </c>
      <c r="AO1658" s="69" t="s">
        <v>603</v>
      </c>
      <c r="AR1658" s="111">
        <v>23</v>
      </c>
      <c r="AS1658" s="113">
        <v>9</v>
      </c>
      <c r="AT1658" s="113">
        <v>62</v>
      </c>
      <c r="AU1658" s="117">
        <v>20405</v>
      </c>
      <c r="AV1658" s="117">
        <f t="shared" si="522"/>
        <v>23009</v>
      </c>
      <c r="AW1658" t="s">
        <v>965</v>
      </c>
      <c r="BC1658">
        <v>481.23</v>
      </c>
      <c r="BD1658">
        <v>36.97</v>
      </c>
      <c r="BE1658">
        <v>444.26</v>
      </c>
    </row>
    <row r="1659" spans="1:57" hidden="1" outlineLevel="1">
      <c r="A1659" t="s">
        <v>3017</v>
      </c>
      <c r="AN1659" t="str">
        <f t="shared" si="524"/>
        <v>Hibberts</v>
      </c>
      <c r="AO1659" s="69" t="s">
        <v>1605</v>
      </c>
      <c r="AR1659" s="111">
        <v>23</v>
      </c>
      <c r="AS1659" s="113">
        <v>15</v>
      </c>
      <c r="AT1659" s="113">
        <v>45</v>
      </c>
      <c r="AU1659" s="117">
        <v>32715</v>
      </c>
      <c r="AV1659" s="117">
        <f t="shared" si="522"/>
        <v>23015</v>
      </c>
      <c r="AW1659" t="s">
        <v>3184</v>
      </c>
      <c r="BC1659">
        <v>0.78</v>
      </c>
      <c r="BD1659">
        <v>0.01</v>
      </c>
      <c r="BE1659">
        <v>0.77</v>
      </c>
    </row>
    <row r="1660" spans="1:57" hidden="1" outlineLevel="1">
      <c r="A1660" t="s">
        <v>2546</v>
      </c>
      <c r="J1660" s="2"/>
      <c r="K1660" s="2"/>
      <c r="L1660" s="2"/>
      <c r="M1660" s="2"/>
      <c r="AN1660" t="str">
        <f t="shared" si="524"/>
        <v>North Franklin</v>
      </c>
      <c r="AO1660" s="69" t="s">
        <v>1146</v>
      </c>
      <c r="AR1660" s="111">
        <v>23</v>
      </c>
      <c r="AS1660" s="113">
        <v>7</v>
      </c>
      <c r="AT1660" s="113">
        <v>67</v>
      </c>
      <c r="AU1660" s="117">
        <v>51400</v>
      </c>
      <c r="AV1660" s="117">
        <f t="shared" si="522"/>
        <v>23007</v>
      </c>
      <c r="AW1660" t="s">
        <v>965</v>
      </c>
      <c r="BC1660">
        <v>508.07</v>
      </c>
      <c r="BD1660">
        <v>8.76</v>
      </c>
      <c r="BE1660">
        <v>499.32</v>
      </c>
    </row>
    <row r="1661" spans="1:57" hidden="1" outlineLevel="1">
      <c r="A1661" t="s">
        <v>3121</v>
      </c>
      <c r="AN1661" t="str">
        <f t="shared" si="524"/>
        <v>North Oxford</v>
      </c>
      <c r="AO1661" s="69" t="s">
        <v>2397</v>
      </c>
      <c r="AR1661" s="111">
        <v>23</v>
      </c>
      <c r="AS1661" s="113">
        <v>17</v>
      </c>
      <c r="AT1661" s="113">
        <v>102</v>
      </c>
      <c r="AU1661" s="117">
        <v>52575</v>
      </c>
      <c r="AV1661" s="117">
        <f t="shared" si="522"/>
        <v>23017</v>
      </c>
      <c r="AW1661" t="s">
        <v>965</v>
      </c>
      <c r="BC1661">
        <v>546.22</v>
      </c>
      <c r="BD1661">
        <v>36.590000000000003</v>
      </c>
      <c r="BE1661">
        <v>509.63</v>
      </c>
    </row>
    <row r="1662" spans="1:57" hidden="1" outlineLevel="1">
      <c r="A1662" t="s">
        <v>3043</v>
      </c>
      <c r="AN1662" t="str">
        <f t="shared" si="524"/>
        <v>North Penobscot</v>
      </c>
      <c r="AO1662" s="69" t="s">
        <v>2496</v>
      </c>
      <c r="AR1662" s="111">
        <v>23</v>
      </c>
      <c r="AS1662" s="113">
        <v>19</v>
      </c>
      <c r="AT1662" s="113">
        <v>237</v>
      </c>
      <c r="AU1662" s="117">
        <v>52710</v>
      </c>
      <c r="AV1662" s="117">
        <f t="shared" si="522"/>
        <v>23019</v>
      </c>
      <c r="AW1662" t="s">
        <v>965</v>
      </c>
      <c r="BC1662">
        <v>1118.72</v>
      </c>
      <c r="BD1662">
        <v>67.150000000000006</v>
      </c>
      <c r="BE1662">
        <v>1051.57</v>
      </c>
    </row>
    <row r="1663" spans="1:57" hidden="1" outlineLevel="1">
      <c r="A1663" t="s">
        <v>2704</v>
      </c>
      <c r="AN1663" t="str">
        <f t="shared" si="524"/>
        <v>North Washington</v>
      </c>
      <c r="AO1663" s="69" t="s">
        <v>699</v>
      </c>
      <c r="AR1663" s="111">
        <v>23</v>
      </c>
      <c r="AS1663" s="113">
        <v>29</v>
      </c>
      <c r="AT1663" s="113">
        <v>157</v>
      </c>
      <c r="AU1663" s="117">
        <v>53500</v>
      </c>
      <c r="AV1663" s="117">
        <f t="shared" si="522"/>
        <v>23029</v>
      </c>
      <c r="AW1663" t="s">
        <v>965</v>
      </c>
      <c r="BC1663">
        <v>979.63</v>
      </c>
      <c r="BD1663">
        <v>93.53</v>
      </c>
      <c r="BE1663">
        <v>886.1</v>
      </c>
    </row>
    <row r="1664" spans="1:57" hidden="1" outlineLevel="1">
      <c r="A1664" t="s">
        <v>2778</v>
      </c>
      <c r="AN1664" t="str">
        <f t="shared" si="524"/>
        <v>Northeast Piscataquis</v>
      </c>
      <c r="AO1664" s="69" t="s">
        <v>1968</v>
      </c>
      <c r="AR1664" s="111">
        <v>23</v>
      </c>
      <c r="AS1664" s="113">
        <v>21</v>
      </c>
      <c r="AT1664" s="113">
        <v>72</v>
      </c>
      <c r="AU1664" s="117">
        <v>51105</v>
      </c>
      <c r="AV1664" s="117">
        <f t="shared" si="522"/>
        <v>23021</v>
      </c>
      <c r="AW1664" t="s">
        <v>965</v>
      </c>
      <c r="BC1664">
        <v>1820.4</v>
      </c>
      <c r="BD1664">
        <v>109.85</v>
      </c>
      <c r="BE1664">
        <v>1710.54</v>
      </c>
    </row>
    <row r="1665" spans="1:57" hidden="1" outlineLevel="1">
      <c r="A1665" t="s">
        <v>3074</v>
      </c>
      <c r="AN1665" t="str">
        <f t="shared" si="524"/>
        <v>Northeast Somerset</v>
      </c>
      <c r="AO1665" s="69" t="s">
        <v>1796</v>
      </c>
      <c r="AR1665" s="111">
        <v>23</v>
      </c>
      <c r="AS1665" s="113">
        <v>25</v>
      </c>
      <c r="AT1665" s="113">
        <v>112</v>
      </c>
      <c r="AU1665" s="117">
        <v>51114</v>
      </c>
      <c r="AV1665" s="117">
        <f t="shared" si="522"/>
        <v>23025</v>
      </c>
      <c r="AW1665" t="s">
        <v>965</v>
      </c>
      <c r="BC1665">
        <v>521.04999999999995</v>
      </c>
      <c r="BD1665">
        <v>35.76</v>
      </c>
      <c r="BE1665">
        <v>485.29</v>
      </c>
    </row>
    <row r="1666" spans="1:57" hidden="1" outlineLevel="1">
      <c r="A1666" t="s">
        <v>3165</v>
      </c>
      <c r="J1666" s="2"/>
      <c r="K1666" s="2"/>
      <c r="L1666" s="2"/>
      <c r="M1666" s="2"/>
      <c r="AN1666" t="str">
        <f t="shared" si="524"/>
        <v>Northwest Aroostook</v>
      </c>
      <c r="AO1666" s="69" t="s">
        <v>2848</v>
      </c>
      <c r="AR1666" s="111">
        <v>23</v>
      </c>
      <c r="AS1666" s="113">
        <v>3</v>
      </c>
      <c r="AT1666" s="113">
        <v>237</v>
      </c>
      <c r="AU1666" s="117">
        <v>53602</v>
      </c>
      <c r="AV1666" s="117">
        <f t="shared" si="522"/>
        <v>23003</v>
      </c>
      <c r="AW1666" t="s">
        <v>965</v>
      </c>
      <c r="BC1666">
        <v>2668.72</v>
      </c>
      <c r="BD1666">
        <v>39.68</v>
      </c>
      <c r="BE1666">
        <v>2629.04</v>
      </c>
    </row>
    <row r="1667" spans="1:57" hidden="1" outlineLevel="1">
      <c r="A1667" t="s">
        <v>2049</v>
      </c>
      <c r="AN1667" t="str">
        <f t="shared" si="524"/>
        <v>Northwest Hancock</v>
      </c>
      <c r="AO1667" s="69" t="s">
        <v>603</v>
      </c>
      <c r="AR1667" s="111">
        <v>23</v>
      </c>
      <c r="AS1667" s="113">
        <v>9</v>
      </c>
      <c r="AT1667" s="113">
        <v>102</v>
      </c>
      <c r="AU1667" s="117">
        <v>53620</v>
      </c>
      <c r="AV1667" s="117">
        <f t="shared" si="522"/>
        <v>23009</v>
      </c>
      <c r="AW1667" t="s">
        <v>965</v>
      </c>
      <c r="BC1667">
        <v>41.44</v>
      </c>
      <c r="BD1667">
        <v>0.09</v>
      </c>
      <c r="BE1667">
        <v>41.35</v>
      </c>
    </row>
    <row r="1668" spans="1:57" hidden="1" outlineLevel="1">
      <c r="A1668" t="s">
        <v>2167</v>
      </c>
      <c r="AN1668" t="str">
        <f t="shared" si="524"/>
        <v>Northwest Piscataquis</v>
      </c>
      <c r="AO1668" s="69" t="s">
        <v>1968</v>
      </c>
      <c r="AR1668" s="111">
        <v>23</v>
      </c>
      <c r="AS1668" s="113">
        <v>21</v>
      </c>
      <c r="AT1668" s="113">
        <v>73</v>
      </c>
      <c r="AU1668" s="117">
        <v>53628</v>
      </c>
      <c r="AV1668" s="117">
        <f t="shared" si="522"/>
        <v>23021</v>
      </c>
      <c r="AW1668" t="s">
        <v>965</v>
      </c>
      <c r="BC1668">
        <v>1631.98</v>
      </c>
      <c r="BD1668">
        <v>259.57</v>
      </c>
      <c r="BE1668">
        <v>1372.41</v>
      </c>
    </row>
    <row r="1669" spans="1:57" hidden="1" outlineLevel="1">
      <c r="A1669" t="s">
        <v>2222</v>
      </c>
      <c r="AN1669" t="str">
        <f t="shared" si="524"/>
        <v>Northwest Somerset</v>
      </c>
      <c r="AO1669" s="69" t="s">
        <v>1796</v>
      </c>
      <c r="AR1669" s="111">
        <v>23</v>
      </c>
      <c r="AS1669" s="113">
        <v>25</v>
      </c>
      <c r="AT1669" s="113">
        <v>113</v>
      </c>
      <c r="AU1669" s="117">
        <v>53636</v>
      </c>
      <c r="AV1669" s="117">
        <f t="shared" si="522"/>
        <v>23025</v>
      </c>
      <c r="AW1669" t="s">
        <v>965</v>
      </c>
      <c r="BC1669">
        <v>708.63</v>
      </c>
      <c r="BD1669">
        <v>51.54</v>
      </c>
      <c r="BE1669">
        <v>657.09</v>
      </c>
    </row>
    <row r="1670" spans="1:57" hidden="1" outlineLevel="1">
      <c r="A1670" t="s">
        <v>2732</v>
      </c>
      <c r="AN1670" t="str">
        <f t="shared" si="524"/>
        <v>Passamaquoddy Indian Township</v>
      </c>
      <c r="AO1670" s="69" t="s">
        <v>699</v>
      </c>
      <c r="AR1670" s="111">
        <v>23</v>
      </c>
      <c r="AS1670" s="113">
        <v>29</v>
      </c>
      <c r="AT1670" s="113">
        <v>158</v>
      </c>
      <c r="AU1670" s="117">
        <v>57082</v>
      </c>
      <c r="AV1670" s="117">
        <f t="shared" si="522"/>
        <v>23029</v>
      </c>
      <c r="AW1670" t="s">
        <v>2557</v>
      </c>
      <c r="BC1670">
        <v>43.43</v>
      </c>
      <c r="BD1670">
        <v>5.98</v>
      </c>
      <c r="BE1670">
        <v>37.450000000000003</v>
      </c>
    </row>
    <row r="1671" spans="1:57" hidden="1" outlineLevel="1">
      <c r="A1671" t="s">
        <v>1632</v>
      </c>
      <c r="AN1671" t="str">
        <f t="shared" si="524"/>
        <v>Passamaquoddy Pleasant Point</v>
      </c>
      <c r="AO1671" s="69" t="s">
        <v>699</v>
      </c>
      <c r="AR1671" s="111">
        <v>23</v>
      </c>
      <c r="AS1671" s="113">
        <v>29</v>
      </c>
      <c r="AT1671" s="113">
        <v>159</v>
      </c>
      <c r="AU1671" s="117">
        <v>57090</v>
      </c>
      <c r="AV1671" s="117">
        <f t="shared" si="522"/>
        <v>23029</v>
      </c>
      <c r="AW1671" t="s">
        <v>2557</v>
      </c>
      <c r="BC1671">
        <v>0.47</v>
      </c>
      <c r="BD1671">
        <v>0</v>
      </c>
      <c r="BE1671">
        <v>0.47</v>
      </c>
    </row>
    <row r="1672" spans="1:57" hidden="1" outlineLevel="1">
      <c r="A1672" t="s">
        <v>2835</v>
      </c>
      <c r="J1672" s="2"/>
      <c r="K1672" s="2"/>
      <c r="L1672" s="2"/>
      <c r="M1672" s="2"/>
      <c r="AN1672" t="str">
        <f t="shared" si="524"/>
        <v>Penobscot Indian Island</v>
      </c>
      <c r="AO1672" s="69" t="s">
        <v>2848</v>
      </c>
      <c r="AR1672" s="111">
        <v>23</v>
      </c>
      <c r="AS1672" s="113">
        <v>3</v>
      </c>
      <c r="AT1672" s="113">
        <v>253</v>
      </c>
      <c r="AU1672" s="117">
        <v>57936</v>
      </c>
      <c r="AV1672" s="117">
        <f t="shared" si="522"/>
        <v>23003</v>
      </c>
      <c r="AW1672" t="s">
        <v>2557</v>
      </c>
      <c r="BC1672">
        <v>0.14000000000000001</v>
      </c>
      <c r="BD1672">
        <v>0.14000000000000001</v>
      </c>
      <c r="BE1672">
        <v>0</v>
      </c>
    </row>
    <row r="1673" spans="1:57" hidden="1" outlineLevel="1">
      <c r="A1673" t="s">
        <v>2835</v>
      </c>
      <c r="AN1673" t="str">
        <f t="shared" si="524"/>
        <v>Penobscot Indian Island</v>
      </c>
      <c r="AO1673" s="69" t="s">
        <v>2496</v>
      </c>
      <c r="AR1673" s="111">
        <v>23</v>
      </c>
      <c r="AS1673" s="113">
        <v>19</v>
      </c>
      <c r="AT1673" s="113">
        <v>262</v>
      </c>
      <c r="AU1673" s="117">
        <v>57937</v>
      </c>
      <c r="AV1673" s="117">
        <f t="shared" si="522"/>
        <v>23019</v>
      </c>
      <c r="AW1673" t="s">
        <v>2557</v>
      </c>
      <c r="BC1673">
        <v>20.61</v>
      </c>
      <c r="BD1673">
        <v>12.87</v>
      </c>
      <c r="BE1673">
        <v>7.75</v>
      </c>
    </row>
    <row r="1674" spans="1:57" hidden="1" outlineLevel="1">
      <c r="A1674" t="s">
        <v>53</v>
      </c>
      <c r="AN1674" t="str">
        <f t="shared" si="524"/>
        <v>Perkins</v>
      </c>
      <c r="AO1674" s="69" t="s">
        <v>1291</v>
      </c>
      <c r="AR1674" s="111">
        <v>23</v>
      </c>
      <c r="AS1674" s="113">
        <v>23</v>
      </c>
      <c r="AT1674" s="113">
        <v>28</v>
      </c>
      <c r="AU1674" s="117">
        <v>58070</v>
      </c>
      <c r="AV1674" s="117">
        <f t="shared" si="522"/>
        <v>23023</v>
      </c>
      <c r="AW1674" t="s">
        <v>965</v>
      </c>
    </row>
    <row r="1675" spans="1:57" hidden="1" outlineLevel="1">
      <c r="A1675" t="s">
        <v>3219</v>
      </c>
      <c r="AN1675" t="str">
        <f t="shared" si="524"/>
        <v>Seboomook Lake</v>
      </c>
      <c r="AO1675" s="69" t="s">
        <v>1796</v>
      </c>
      <c r="AR1675" s="111">
        <v>23</v>
      </c>
      <c r="AS1675" s="113">
        <v>25</v>
      </c>
      <c r="AT1675" s="113">
        <v>137</v>
      </c>
      <c r="AU1675" s="117">
        <v>67238</v>
      </c>
      <c r="AV1675" s="117">
        <f t="shared" si="522"/>
        <v>23025</v>
      </c>
      <c r="AW1675" t="s">
        <v>965</v>
      </c>
      <c r="BC1675">
        <v>1434.68</v>
      </c>
      <c r="BD1675">
        <v>33.75</v>
      </c>
      <c r="BE1675">
        <v>1400.93</v>
      </c>
    </row>
    <row r="1676" spans="1:57" hidden="1" outlineLevel="1">
      <c r="A1676" t="s">
        <v>2485</v>
      </c>
      <c r="J1676" s="2"/>
      <c r="K1676" s="2"/>
      <c r="L1676" s="2"/>
      <c r="M1676" s="2"/>
      <c r="AN1676" t="str">
        <f t="shared" si="524"/>
        <v>South Aroostook</v>
      </c>
      <c r="AO1676" s="69" t="s">
        <v>2848</v>
      </c>
      <c r="AR1676" s="111">
        <v>23</v>
      </c>
      <c r="AS1676" s="113">
        <v>3</v>
      </c>
      <c r="AT1676" s="113">
        <v>297</v>
      </c>
      <c r="AU1676" s="117">
        <v>69930</v>
      </c>
      <c r="AV1676" s="117">
        <f t="shared" si="522"/>
        <v>23003</v>
      </c>
      <c r="AW1676" t="s">
        <v>965</v>
      </c>
      <c r="BC1676">
        <v>368.57</v>
      </c>
      <c r="BD1676">
        <v>11.31</v>
      </c>
      <c r="BE1676">
        <v>357.26</v>
      </c>
    </row>
    <row r="1677" spans="1:57" hidden="1" outlineLevel="1">
      <c r="A1677" t="s">
        <v>2750</v>
      </c>
      <c r="AN1677" t="str">
        <f t="shared" si="524"/>
        <v>South Franklin</v>
      </c>
      <c r="AO1677" s="69" t="s">
        <v>1146</v>
      </c>
      <c r="AR1677" s="111">
        <v>23</v>
      </c>
      <c r="AS1677" s="113">
        <v>7</v>
      </c>
      <c r="AT1677" s="113">
        <v>87</v>
      </c>
      <c r="AU1677" s="117">
        <v>70760</v>
      </c>
      <c r="AV1677" s="117">
        <f t="shared" si="522"/>
        <v>23007</v>
      </c>
      <c r="AW1677" t="s">
        <v>965</v>
      </c>
      <c r="BC1677">
        <v>12.44</v>
      </c>
      <c r="BD1677">
        <v>0.03</v>
      </c>
      <c r="BE1677">
        <v>12.41</v>
      </c>
    </row>
    <row r="1678" spans="1:57" hidden="1" outlineLevel="1">
      <c r="A1678" t="s">
        <v>2975</v>
      </c>
      <c r="AN1678" t="str">
        <f t="shared" si="524"/>
        <v>South Oxford</v>
      </c>
      <c r="AO1678" s="69" t="s">
        <v>2397</v>
      </c>
      <c r="AR1678" s="111">
        <v>23</v>
      </c>
      <c r="AS1678" s="113">
        <v>17</v>
      </c>
      <c r="AT1678" s="113">
        <v>138</v>
      </c>
      <c r="AU1678" s="117">
        <v>71755</v>
      </c>
      <c r="AV1678" s="117">
        <f t="shared" si="522"/>
        <v>23017</v>
      </c>
      <c r="AW1678" t="s">
        <v>965</v>
      </c>
      <c r="BC1678">
        <v>95.67</v>
      </c>
      <c r="BD1678">
        <v>0.73</v>
      </c>
      <c r="BE1678">
        <v>94.94</v>
      </c>
    </row>
    <row r="1679" spans="1:57" hidden="1" outlineLevel="1">
      <c r="A1679" t="s">
        <v>3218</v>
      </c>
      <c r="AN1679" t="str">
        <f t="shared" si="524"/>
        <v>Southeast Piscataquis</v>
      </c>
      <c r="AO1679" s="69" t="s">
        <v>1968</v>
      </c>
      <c r="AR1679" s="111">
        <v>23</v>
      </c>
      <c r="AS1679" s="113">
        <v>21</v>
      </c>
      <c r="AT1679" s="113">
        <v>93</v>
      </c>
      <c r="AU1679" s="117">
        <v>70655</v>
      </c>
      <c r="AV1679" s="117">
        <f t="shared" si="522"/>
        <v>23021</v>
      </c>
      <c r="AW1679" t="s">
        <v>965</v>
      </c>
      <c r="BC1679">
        <v>38.1</v>
      </c>
      <c r="BD1679">
        <v>1.84</v>
      </c>
      <c r="BE1679">
        <v>36.26</v>
      </c>
    </row>
    <row r="1680" spans="1:57" hidden="1" outlineLevel="1">
      <c r="A1680" t="s">
        <v>2974</v>
      </c>
      <c r="J1680" s="2"/>
      <c r="K1680" s="2"/>
      <c r="L1680" s="2"/>
      <c r="M1680" s="2"/>
      <c r="AN1680" t="str">
        <f t="shared" si="524"/>
        <v>Square Lake</v>
      </c>
      <c r="AO1680" s="69" t="s">
        <v>2848</v>
      </c>
      <c r="AR1680" s="111">
        <v>23</v>
      </c>
      <c r="AS1680" s="113">
        <v>3</v>
      </c>
      <c r="AT1680" s="113">
        <v>298</v>
      </c>
      <c r="AU1680" s="117">
        <v>73472</v>
      </c>
      <c r="AV1680" s="117">
        <f t="shared" si="522"/>
        <v>23003</v>
      </c>
      <c r="AW1680" t="s">
        <v>965</v>
      </c>
      <c r="BC1680">
        <v>414.93</v>
      </c>
      <c r="BD1680">
        <v>31.77</v>
      </c>
      <c r="BE1680">
        <v>383.16</v>
      </c>
    </row>
    <row r="1681" spans="1:57" hidden="1" outlineLevel="1">
      <c r="A1681" t="s">
        <v>2560</v>
      </c>
      <c r="AN1681" t="str">
        <f t="shared" si="524"/>
        <v>Twombly</v>
      </c>
      <c r="AO1681" s="69" t="s">
        <v>2496</v>
      </c>
      <c r="AR1681" s="111">
        <v>23</v>
      </c>
      <c r="AS1681" s="113">
        <v>19</v>
      </c>
      <c r="AT1681" s="113">
        <v>293</v>
      </c>
      <c r="AU1681" s="117">
        <v>78015</v>
      </c>
      <c r="AV1681" s="117">
        <f>AR1681*1000+AS1681</f>
        <v>23019</v>
      </c>
      <c r="AW1681" t="s">
        <v>965</v>
      </c>
      <c r="BC1681">
        <v>45.11</v>
      </c>
      <c r="BD1681">
        <v>1.22</v>
      </c>
      <c r="BE1681">
        <v>43.89</v>
      </c>
    </row>
    <row r="1682" spans="1:57" hidden="1" outlineLevel="1">
      <c r="A1682" t="s">
        <v>3133</v>
      </c>
      <c r="J1682" s="2"/>
      <c r="K1682" s="2"/>
      <c r="L1682" s="2"/>
      <c r="M1682" s="2"/>
      <c r="AN1682" t="str">
        <f t="shared" si="524"/>
        <v>Un. Twp. Unity</v>
      </c>
      <c r="AO1682" s="8" t="s">
        <v>3027</v>
      </c>
      <c r="AR1682" s="111">
        <v>23</v>
      </c>
      <c r="AS1682" s="113">
        <v>11</v>
      </c>
      <c r="AT1682" s="113">
        <v>107</v>
      </c>
      <c r="AU1682" s="117">
        <v>78190</v>
      </c>
      <c r="AV1682" s="117">
        <f>AR1682*1000+AS1682</f>
        <v>23011</v>
      </c>
      <c r="AW1682" t="s">
        <v>965</v>
      </c>
      <c r="BC1682">
        <v>10.37</v>
      </c>
      <c r="BD1682">
        <v>0.01</v>
      </c>
      <c r="BE1682">
        <v>10.35</v>
      </c>
    </row>
    <row r="1683" spans="1:57" hidden="1" outlineLevel="1">
      <c r="A1683" t="s">
        <v>1473</v>
      </c>
      <c r="AN1683" t="str">
        <f t="shared" si="524"/>
        <v>West Central Franklin</v>
      </c>
      <c r="AO1683" s="69" t="s">
        <v>1146</v>
      </c>
      <c r="AR1683" s="111">
        <v>23</v>
      </c>
      <c r="AS1683" s="113">
        <v>7</v>
      </c>
      <c r="AT1683" s="113">
        <v>102</v>
      </c>
      <c r="AU1683" s="117">
        <v>82235</v>
      </c>
      <c r="AV1683" s="117">
        <f>AR1683*1000+AS1683</f>
        <v>23007</v>
      </c>
      <c r="AW1683" t="s">
        <v>965</v>
      </c>
      <c r="BC1683">
        <v>104.71</v>
      </c>
      <c r="BD1683">
        <v>0.72</v>
      </c>
      <c r="BE1683">
        <v>103.99</v>
      </c>
    </row>
    <row r="1684" spans="1:57" hidden="1" outlineLevel="1">
      <c r="A1684" t="s">
        <v>2198</v>
      </c>
      <c r="AN1684" t="str">
        <f t="shared" si="524"/>
        <v>Whitney</v>
      </c>
      <c r="AO1684" s="69" t="s">
        <v>2496</v>
      </c>
      <c r="AR1684" s="111">
        <v>23</v>
      </c>
      <c r="AS1684" s="113">
        <v>19</v>
      </c>
      <c r="AT1684" s="113">
        <v>303</v>
      </c>
      <c r="AU1684" s="117">
        <v>85230</v>
      </c>
      <c r="AV1684" s="117">
        <f>AR1684*1000+AS1684</f>
        <v>23019</v>
      </c>
      <c r="AW1684" t="s">
        <v>965</v>
      </c>
      <c r="BC1684">
        <v>18.37</v>
      </c>
      <c r="BD1684">
        <v>6.62</v>
      </c>
      <c r="BE1684">
        <v>11.74</v>
      </c>
    </row>
    <row r="1685" spans="1:57" hidden="1" outlineLevel="1">
      <c r="A1685" t="s">
        <v>2050</v>
      </c>
      <c r="AN1685" t="str">
        <f t="shared" si="524"/>
        <v>Wyman</v>
      </c>
      <c r="AO1685" s="69" t="s">
        <v>1146</v>
      </c>
      <c r="AR1685" s="111">
        <v>23</v>
      </c>
      <c r="AS1685" s="113">
        <v>7</v>
      </c>
      <c r="AT1685" s="113">
        <v>111</v>
      </c>
      <c r="AU1685" s="117">
        <v>87680</v>
      </c>
      <c r="AV1685" s="117">
        <f>AR1685*1000+AS1685</f>
        <v>23007</v>
      </c>
      <c r="AW1685" t="s">
        <v>965</v>
      </c>
      <c r="BC1685">
        <v>20.16</v>
      </c>
      <c r="BD1685">
        <v>0.1</v>
      </c>
      <c r="BE1685">
        <v>20.059999999999999</v>
      </c>
    </row>
    <row r="1686" spans="1:57" collapsed="1"/>
  </sheetData>
  <phoneticPr fontId="8"/>
  <conditionalFormatting sqref="D1624:D1639 D1643 D1641 D1655 D1363:D1621 D2:D186 D211 D213:D279 D200:D209 D191:D198 D188:D189 D281:D282 D284:D290 D292:D316 D318:D320 D323:D330 D332:D336 D338:D346 D348:D349 D351:D371 D373:D374 D376:D396 D398:D429 D431:D469 D471 D473:D477 D480:D485 D488:D498 D500:D534 D536:D575 D577:D623 D625:D644 D651 D653:D666 D668:D689 D691:D693 D695:D708 D710:D723 D725:D1361">
    <cfRule type="cellIs" dxfId="673" priority="649" stopIfTrue="1" operator="equal">
      <formula>1</formula>
    </cfRule>
    <cfRule type="cellIs" dxfId="672" priority="650" stopIfTrue="1" operator="equal">
      <formula>3</formula>
    </cfRule>
  </conditionalFormatting>
  <conditionalFormatting sqref="E1624:E1639 E1643 E1641 E1655 E1363:E1621 E2:E186 E211 E213:E279 E200:E209 E191:E198 E188:E189 E281:E282 E284:E290 E292:E316 E318:E320 E323:E330 E332:E336 E338:E346 E348:E349 E351:E371 E373:E374 E376:E396 E398:E429 E431:E469 E471 E473:E477 E480:E485 E488:E498 E500:E534 E536:E575 E577:E623 E625:E644 E651 E653:E666 E668:E689 E691:E693 E695:E708 E710:E723 E725:E1361">
    <cfRule type="cellIs" dxfId="671" priority="651" stopIfTrue="1" operator="equal">
      <formula>1</formula>
    </cfRule>
    <cfRule type="cellIs" dxfId="670" priority="652" stopIfTrue="1" operator="equal">
      <formula>3</formula>
    </cfRule>
  </conditionalFormatting>
  <conditionalFormatting sqref="F1624:F1639 F1643 F1641 F1655 F1363:F1621 F2:F186 F211 F213:F279 F200:F209 F191:F198 F188:F189 F281:F282 F284:F290 F292:F316 F318:F320 F323:F330 F332:F336 F338:F346 F348:F349 F351:F371 F373:F374 F376:F396 F398:F429 F431:F469 F471 F473:F477 F480:F485 F488:F498 F500:F534 F536:F575 F577:F623 F625:F644 F651 F653:F666 F668:F689 F691:F693 F695:F708 F710:F723 F725:F1361">
    <cfRule type="cellIs" dxfId="669" priority="653" stopIfTrue="1" operator="equal">
      <formula>1</formula>
    </cfRule>
    <cfRule type="cellIs" dxfId="668" priority="654" stopIfTrue="1" operator="equal">
      <formula>3</formula>
    </cfRule>
  </conditionalFormatting>
  <conditionalFormatting sqref="G1621 G1638 G1">
    <cfRule type="expression" dxfId="667" priority="655" stopIfTrue="1">
      <formula>IF(#REF!=1,1,0)</formula>
    </cfRule>
    <cfRule type="expression" dxfId="666" priority="656" stopIfTrue="1">
      <formula>IF(#REF!=1,1,0)</formula>
    </cfRule>
  </conditionalFormatting>
  <conditionalFormatting sqref="H1621:H1623 H1644:H1654 H1640 H1642 H1 H1657:H65577">
    <cfRule type="expression" dxfId="665" priority="657" stopIfTrue="1">
      <formula>IF(#REF!=1,1,0)</formula>
    </cfRule>
    <cfRule type="expression" dxfId="664" priority="658" stopIfTrue="1">
      <formula>IF(#REF!=1,1,0)</formula>
    </cfRule>
  </conditionalFormatting>
  <conditionalFormatting sqref="G1655 G2 G1363:G1620 G144:G186 G211 G213:G279 G200:G209 G191:G198 G188:G189 G281:G282 G284:G290 G292:G316 G318:G320 G323:G330 G332:G336 G338:G346 G348:G349 G351:G371 G373:G374 G376:G396 G398:G429 G431:G469 G471 G473:G477 G480:G485 G488:G498 G500:G534 G536:G575 G577:G623 G625:G644 G651 G653:G666 G668:G689 G691:G693 G695:G708 G710:G723 G725:G1361">
    <cfRule type="expression" dxfId="663" priority="659" stopIfTrue="1">
      <formula>IF(AND(G2&gt;0,#REF!=1),1,0)</formula>
    </cfRule>
    <cfRule type="expression" dxfId="662" priority="660" stopIfTrue="1">
      <formula>IF(AND(G2&gt;0,#REF!=1),1,0)</formula>
    </cfRule>
    <cfRule type="expression" dxfId="661" priority="661" stopIfTrue="1">
      <formula>IF(AND(G2&gt;0,F2=1),1,0)</formula>
    </cfRule>
  </conditionalFormatting>
  <conditionalFormatting sqref="H1655 H2 H1363:H1620 H144:H186 H211 H213:H279 H200:H209 H191:H198 H188:H189 H281:H282 H284:H290 H292:H316 H318:H320 H323:H330 H332:H336 H338:H346 H348:H349 H351:H371 H373:H374 H376:H396 H398:H429 H431:H469 H471 H473:H477 H480:H485 H488:H498 H500:H534 H536:H575 H577:H623 H625:H644 H651 H653:H666 H668:H689 H691:H693 H695:H708 H710:H723 H725:H1361">
    <cfRule type="expression" dxfId="660" priority="662" stopIfTrue="1">
      <formula>IF(AND(G2&gt;0,#REF!=1),1,0)</formula>
    </cfRule>
    <cfRule type="expression" dxfId="659" priority="663" stopIfTrue="1">
      <formula>IF(AND(G2&gt;0,#REF!=1),1,0)</formula>
    </cfRule>
    <cfRule type="expression" dxfId="658" priority="664" stopIfTrue="1">
      <formula>IF(AND(G2&gt;0,#REF!=1),1,0)</formula>
    </cfRule>
  </conditionalFormatting>
  <conditionalFormatting sqref="G1643 G1641 G1639 G1624:G1637">
    <cfRule type="expression" dxfId="657" priority="665" stopIfTrue="1">
      <formula>IF(#REF!=1,1,0)</formula>
    </cfRule>
    <cfRule type="expression" dxfId="656" priority="666" stopIfTrue="1">
      <formula>IF(#REF!=1,1,0)</formula>
    </cfRule>
    <cfRule type="expression" dxfId="655" priority="667" stopIfTrue="1">
      <formula>IF(F1624=1,1,0)</formula>
    </cfRule>
  </conditionalFormatting>
  <conditionalFormatting sqref="H1643 H1641 H1624:H1639">
    <cfRule type="expression" dxfId="654" priority="668" stopIfTrue="1">
      <formula>IF(#REF!=1,1,0)</formula>
    </cfRule>
    <cfRule type="expression" dxfId="653" priority="669" stopIfTrue="1">
      <formula>IF(#REF!=1,1,0)</formula>
    </cfRule>
    <cfRule type="expression" dxfId="652" priority="670" stopIfTrue="1">
      <formula>IF(#REF!=1,1,0)</formula>
    </cfRule>
  </conditionalFormatting>
  <conditionalFormatting sqref="D1362">
    <cfRule type="cellIs" dxfId="651" priority="637" stopIfTrue="1" operator="equal">
      <formula>1</formula>
    </cfRule>
    <cfRule type="cellIs" dxfId="650" priority="638" stopIfTrue="1" operator="equal">
      <formula>3</formula>
    </cfRule>
  </conditionalFormatting>
  <conditionalFormatting sqref="E1362">
    <cfRule type="cellIs" dxfId="649" priority="639" stopIfTrue="1" operator="equal">
      <formula>1</formula>
    </cfRule>
    <cfRule type="cellIs" dxfId="648" priority="640" stopIfTrue="1" operator="equal">
      <formula>3</formula>
    </cfRule>
  </conditionalFormatting>
  <conditionalFormatting sqref="F1362">
    <cfRule type="cellIs" dxfId="647" priority="641" stopIfTrue="1" operator="equal">
      <formula>1</formula>
    </cfRule>
    <cfRule type="cellIs" dxfId="646" priority="642" stopIfTrue="1" operator="equal">
      <formula>3</formula>
    </cfRule>
  </conditionalFormatting>
  <conditionalFormatting sqref="G1362">
    <cfRule type="expression" dxfId="645" priority="643" stopIfTrue="1">
      <formula>IF(AND(G1362&gt;0,#REF!=1),1,0)</formula>
    </cfRule>
    <cfRule type="expression" dxfId="644" priority="644" stopIfTrue="1">
      <formula>IF(AND(G1362&gt;0,#REF!=1),1,0)</formula>
    </cfRule>
    <cfRule type="expression" dxfId="643" priority="645" stopIfTrue="1">
      <formula>IF(AND(G1362&gt;0,F1362=1),1,0)</formula>
    </cfRule>
  </conditionalFormatting>
  <conditionalFormatting sqref="H1362">
    <cfRule type="expression" dxfId="642" priority="646" stopIfTrue="1">
      <formula>IF(AND(G1362&gt;0,#REF!=1),1,0)</formula>
    </cfRule>
    <cfRule type="expression" dxfId="641" priority="647" stopIfTrue="1">
      <formula>IF(AND(G1362&gt;0,#REF!=1),1,0)</formula>
    </cfRule>
    <cfRule type="expression" dxfId="640" priority="648" stopIfTrue="1">
      <formula>IF(AND(G1362&gt;0,#REF!=1),1,0)</formula>
    </cfRule>
  </conditionalFormatting>
  <conditionalFormatting sqref="G3:G186 G211 G213:G279 G200:G209 G191:G198 G188:G189 G281:G282 G284:G290 G292:G316 G318:G320 G323:G330 G332:G336 G338:G346 G348:G349 G351:G371 G373:G374 G376:G396 G398:G429 G431:G469 G471 G473:G477 G480:G485 G488:G498 G500:G534 G536:G575 G577:G623 G625:G644 G651 G653:G666 G668:G689 G691:G693 G695:G708 G710:G723 G725:G1612">
    <cfRule type="expression" dxfId="639" priority="631" stopIfTrue="1">
      <formula>IF(AND(G3&gt;0,D3=1),1,0)</formula>
    </cfRule>
    <cfRule type="expression" dxfId="638" priority="632" stopIfTrue="1">
      <formula>IF(AND(G3&gt;0,E3=1),1,0)</formula>
    </cfRule>
    <cfRule type="expression" dxfId="637" priority="633" stopIfTrue="1">
      <formula>IF(AND(G3&gt;0,F3=1),1,0)</formula>
    </cfRule>
  </conditionalFormatting>
  <conditionalFormatting sqref="H3:H186 H211 H213:H279 H200:H209 H191:H198 H188:H189 H281:H282 H284:H290 H292:H316 H318:H320 H323:H330 H332:H336 H338:H346 H348:H349 H351:H371 H373:H374 H376:H396 H398:H429 H431:H469 H471 H473:H477 H480:H485 H488:H498 H500:H534 H536:H575 H577:H623 H625:H644 H651 H653:H666 H668:H689 H691:H693 H695:H708 H710:H723 H725:H1612">
    <cfRule type="expression" dxfId="636" priority="634" stopIfTrue="1">
      <formula>IF(AND(G3&gt;0,D3=1),1,0)</formula>
    </cfRule>
    <cfRule type="expression" dxfId="635" priority="635" stopIfTrue="1">
      <formula>IF(AND(G3&gt;0,E3=1),1,0)</formula>
    </cfRule>
    <cfRule type="expression" dxfId="634" priority="636" stopIfTrue="1">
      <formula>IF(AND(G3&gt;0,F3=1),1,0)</formula>
    </cfRule>
  </conditionalFormatting>
  <conditionalFormatting sqref="D210">
    <cfRule type="cellIs" dxfId="633" priority="619" stopIfTrue="1" operator="equal">
      <formula>1</formula>
    </cfRule>
    <cfRule type="cellIs" dxfId="632" priority="620" stopIfTrue="1" operator="equal">
      <formula>3</formula>
    </cfRule>
  </conditionalFormatting>
  <conditionalFormatting sqref="E210">
    <cfRule type="cellIs" dxfId="631" priority="621" stopIfTrue="1" operator="equal">
      <formula>1</formula>
    </cfRule>
    <cfRule type="cellIs" dxfId="630" priority="622" stopIfTrue="1" operator="equal">
      <formula>3</formula>
    </cfRule>
  </conditionalFormatting>
  <conditionalFormatting sqref="F210">
    <cfRule type="cellIs" dxfId="629" priority="623" stopIfTrue="1" operator="equal">
      <formula>1</formula>
    </cfRule>
    <cfRule type="cellIs" dxfId="628" priority="624" stopIfTrue="1" operator="equal">
      <formula>3</formula>
    </cfRule>
  </conditionalFormatting>
  <conditionalFormatting sqref="G210">
    <cfRule type="expression" dxfId="627" priority="625" stopIfTrue="1">
      <formula>IF(AND(G210&gt;0,#REF!=1),1,0)</formula>
    </cfRule>
    <cfRule type="expression" dxfId="626" priority="626" stopIfTrue="1">
      <formula>IF(AND(G210&gt;0,#REF!=1),1,0)</formula>
    </cfRule>
    <cfRule type="expression" dxfId="625" priority="627" stopIfTrue="1">
      <formula>IF(AND(G210&gt;0,F210=1),1,0)</formula>
    </cfRule>
  </conditionalFormatting>
  <conditionalFormatting sqref="H210">
    <cfRule type="expression" dxfId="624" priority="628" stopIfTrue="1">
      <formula>IF(AND(G210&gt;0,#REF!=1),1,0)</formula>
    </cfRule>
    <cfRule type="expression" dxfId="623" priority="629" stopIfTrue="1">
      <formula>IF(AND(G210&gt;0,#REF!=1),1,0)</formula>
    </cfRule>
    <cfRule type="expression" dxfId="622" priority="630" stopIfTrue="1">
      <formula>IF(AND(G210&gt;0,#REF!=1),1,0)</formula>
    </cfRule>
  </conditionalFormatting>
  <conditionalFormatting sqref="G210">
    <cfRule type="expression" dxfId="621" priority="613" stopIfTrue="1">
      <formula>IF(AND(G210&gt;0,D210=1),1,0)</formula>
    </cfRule>
    <cfRule type="expression" dxfId="620" priority="614" stopIfTrue="1">
      <formula>IF(AND(G210&gt;0,E210=1),1,0)</formula>
    </cfRule>
    <cfRule type="expression" dxfId="619" priority="615" stopIfTrue="1">
      <formula>IF(AND(G210&gt;0,F210=1),1,0)</formula>
    </cfRule>
  </conditionalFormatting>
  <conditionalFormatting sqref="H210">
    <cfRule type="expression" dxfId="618" priority="616" stopIfTrue="1">
      <formula>IF(AND(G210&gt;0,D210=1),1,0)</formula>
    </cfRule>
    <cfRule type="expression" dxfId="617" priority="617" stopIfTrue="1">
      <formula>IF(AND(G210&gt;0,E210=1),1,0)</formula>
    </cfRule>
    <cfRule type="expression" dxfId="616" priority="618" stopIfTrue="1">
      <formula>IF(AND(G210&gt;0,F210=1),1,0)</formula>
    </cfRule>
  </conditionalFormatting>
  <conditionalFormatting sqref="D212">
    <cfRule type="cellIs" dxfId="615" priority="601" stopIfTrue="1" operator="equal">
      <formula>1</formula>
    </cfRule>
    <cfRule type="cellIs" dxfId="614" priority="602" stopIfTrue="1" operator="equal">
      <formula>3</formula>
    </cfRule>
  </conditionalFormatting>
  <conditionalFormatting sqref="E212">
    <cfRule type="cellIs" dxfId="613" priority="603" stopIfTrue="1" operator="equal">
      <formula>1</formula>
    </cfRule>
    <cfRule type="cellIs" dxfId="612" priority="604" stopIfTrue="1" operator="equal">
      <formula>3</formula>
    </cfRule>
  </conditionalFormatting>
  <conditionalFormatting sqref="F212">
    <cfRule type="cellIs" dxfId="611" priority="605" stopIfTrue="1" operator="equal">
      <formula>1</formula>
    </cfRule>
    <cfRule type="cellIs" dxfId="610" priority="606" stopIfTrue="1" operator="equal">
      <formula>3</formula>
    </cfRule>
  </conditionalFormatting>
  <conditionalFormatting sqref="G212">
    <cfRule type="expression" dxfId="609" priority="607" stopIfTrue="1">
      <formula>IF(AND(G212&gt;0,#REF!=1),1,0)</formula>
    </cfRule>
    <cfRule type="expression" dxfId="608" priority="608" stopIfTrue="1">
      <formula>IF(AND(G212&gt;0,#REF!=1),1,0)</formula>
    </cfRule>
    <cfRule type="expression" dxfId="607" priority="609" stopIfTrue="1">
      <formula>IF(AND(G212&gt;0,F212=1),1,0)</formula>
    </cfRule>
  </conditionalFormatting>
  <conditionalFormatting sqref="H212">
    <cfRule type="expression" dxfId="606" priority="610" stopIfTrue="1">
      <formula>IF(AND(G212&gt;0,#REF!=1),1,0)</formula>
    </cfRule>
    <cfRule type="expression" dxfId="605" priority="611" stopIfTrue="1">
      <formula>IF(AND(G212&gt;0,#REF!=1),1,0)</formula>
    </cfRule>
    <cfRule type="expression" dxfId="604" priority="612" stopIfTrue="1">
      <formula>IF(AND(G212&gt;0,#REF!=1),1,0)</formula>
    </cfRule>
  </conditionalFormatting>
  <conditionalFormatting sqref="G212">
    <cfRule type="expression" dxfId="603" priority="595" stopIfTrue="1">
      <formula>IF(AND(G212&gt;0,D212=1),1,0)</formula>
    </cfRule>
    <cfRule type="expression" dxfId="602" priority="596" stopIfTrue="1">
      <formula>IF(AND(G212&gt;0,E212=1),1,0)</formula>
    </cfRule>
    <cfRule type="expression" dxfId="601" priority="597" stopIfTrue="1">
      <formula>IF(AND(G212&gt;0,F212=1),1,0)</formula>
    </cfRule>
  </conditionalFormatting>
  <conditionalFormatting sqref="H212">
    <cfRule type="expression" dxfId="600" priority="598" stopIfTrue="1">
      <formula>IF(AND(G212&gt;0,D212=1),1,0)</formula>
    </cfRule>
    <cfRule type="expression" dxfId="599" priority="599" stopIfTrue="1">
      <formula>IF(AND(G212&gt;0,E212=1),1,0)</formula>
    </cfRule>
    <cfRule type="expression" dxfId="598" priority="600" stopIfTrue="1">
      <formula>IF(AND(G212&gt;0,F212=1),1,0)</formula>
    </cfRule>
  </conditionalFormatting>
  <conditionalFormatting sqref="D199">
    <cfRule type="cellIs" dxfId="597" priority="583" stopIfTrue="1" operator="equal">
      <formula>1</formula>
    </cfRule>
    <cfRule type="cellIs" dxfId="596" priority="584" stopIfTrue="1" operator="equal">
      <formula>3</formula>
    </cfRule>
  </conditionalFormatting>
  <conditionalFormatting sqref="E199">
    <cfRule type="cellIs" dxfId="595" priority="585" stopIfTrue="1" operator="equal">
      <formula>1</formula>
    </cfRule>
    <cfRule type="cellIs" dxfId="594" priority="586" stopIfTrue="1" operator="equal">
      <formula>3</formula>
    </cfRule>
  </conditionalFormatting>
  <conditionalFormatting sqref="F199">
    <cfRule type="cellIs" dxfId="593" priority="587" stopIfTrue="1" operator="equal">
      <formula>1</formula>
    </cfRule>
    <cfRule type="cellIs" dxfId="592" priority="588" stopIfTrue="1" operator="equal">
      <formula>3</formula>
    </cfRule>
  </conditionalFormatting>
  <conditionalFormatting sqref="G199">
    <cfRule type="expression" dxfId="591" priority="589" stopIfTrue="1">
      <formula>IF(AND(G199&gt;0,#REF!=1),1,0)</formula>
    </cfRule>
    <cfRule type="expression" dxfId="590" priority="590" stopIfTrue="1">
      <formula>IF(AND(G199&gt;0,#REF!=1),1,0)</formula>
    </cfRule>
    <cfRule type="expression" dxfId="589" priority="591" stopIfTrue="1">
      <formula>IF(AND(G199&gt;0,F199=1),1,0)</formula>
    </cfRule>
  </conditionalFormatting>
  <conditionalFormatting sqref="H199">
    <cfRule type="expression" dxfId="588" priority="592" stopIfTrue="1">
      <formula>IF(AND(G199&gt;0,#REF!=1),1,0)</formula>
    </cfRule>
    <cfRule type="expression" dxfId="587" priority="593" stopIfTrue="1">
      <formula>IF(AND(G199&gt;0,#REF!=1),1,0)</formula>
    </cfRule>
    <cfRule type="expression" dxfId="586" priority="594" stopIfTrue="1">
      <formula>IF(AND(G199&gt;0,#REF!=1),1,0)</formula>
    </cfRule>
  </conditionalFormatting>
  <conditionalFormatting sqref="G199">
    <cfRule type="expression" dxfId="585" priority="577" stopIfTrue="1">
      <formula>IF(AND(G199&gt;0,D199=1),1,0)</formula>
    </cfRule>
    <cfRule type="expression" dxfId="584" priority="578" stopIfTrue="1">
      <formula>IF(AND(G199&gt;0,E199=1),1,0)</formula>
    </cfRule>
    <cfRule type="expression" dxfId="583" priority="579" stopIfTrue="1">
      <formula>IF(AND(G199&gt;0,F199=1),1,0)</formula>
    </cfRule>
  </conditionalFormatting>
  <conditionalFormatting sqref="H199">
    <cfRule type="expression" dxfId="582" priority="580" stopIfTrue="1">
      <formula>IF(AND(G199&gt;0,D199=1),1,0)</formula>
    </cfRule>
    <cfRule type="expression" dxfId="581" priority="581" stopIfTrue="1">
      <formula>IF(AND(G199&gt;0,E199=1),1,0)</formula>
    </cfRule>
    <cfRule type="expression" dxfId="580" priority="582" stopIfTrue="1">
      <formula>IF(AND(G199&gt;0,F199=1),1,0)</formula>
    </cfRule>
  </conditionalFormatting>
  <conditionalFormatting sqref="D190">
    <cfRule type="cellIs" dxfId="579" priority="565" stopIfTrue="1" operator="equal">
      <formula>1</formula>
    </cfRule>
    <cfRule type="cellIs" dxfId="578" priority="566" stopIfTrue="1" operator="equal">
      <formula>3</formula>
    </cfRule>
  </conditionalFormatting>
  <conditionalFormatting sqref="E190">
    <cfRule type="cellIs" dxfId="577" priority="567" stopIfTrue="1" operator="equal">
      <formula>1</formula>
    </cfRule>
    <cfRule type="cellIs" dxfId="576" priority="568" stopIfTrue="1" operator="equal">
      <formula>3</formula>
    </cfRule>
  </conditionalFormatting>
  <conditionalFormatting sqref="F190">
    <cfRule type="cellIs" dxfId="575" priority="569" stopIfTrue="1" operator="equal">
      <formula>1</formula>
    </cfRule>
    <cfRule type="cellIs" dxfId="574" priority="570" stopIfTrue="1" operator="equal">
      <formula>3</formula>
    </cfRule>
  </conditionalFormatting>
  <conditionalFormatting sqref="G190">
    <cfRule type="expression" dxfId="573" priority="571" stopIfTrue="1">
      <formula>IF(AND(G190&gt;0,#REF!=1),1,0)</formula>
    </cfRule>
    <cfRule type="expression" dxfId="572" priority="572" stopIfTrue="1">
      <formula>IF(AND(G190&gt;0,#REF!=1),1,0)</formula>
    </cfRule>
    <cfRule type="expression" dxfId="571" priority="573" stopIfTrue="1">
      <formula>IF(AND(G190&gt;0,F190=1),1,0)</formula>
    </cfRule>
  </conditionalFormatting>
  <conditionalFormatting sqref="H190">
    <cfRule type="expression" dxfId="570" priority="574" stopIfTrue="1">
      <formula>IF(AND(G190&gt;0,#REF!=1),1,0)</formula>
    </cfRule>
    <cfRule type="expression" dxfId="569" priority="575" stopIfTrue="1">
      <formula>IF(AND(G190&gt;0,#REF!=1),1,0)</formula>
    </cfRule>
    <cfRule type="expression" dxfId="568" priority="576" stopIfTrue="1">
      <formula>IF(AND(G190&gt;0,#REF!=1),1,0)</formula>
    </cfRule>
  </conditionalFormatting>
  <conditionalFormatting sqref="G190">
    <cfRule type="expression" dxfId="567" priority="559" stopIfTrue="1">
      <formula>IF(AND(G190&gt;0,D190=1),1,0)</formula>
    </cfRule>
    <cfRule type="expression" dxfId="566" priority="560" stopIfTrue="1">
      <formula>IF(AND(G190&gt;0,E190=1),1,0)</formula>
    </cfRule>
    <cfRule type="expression" dxfId="565" priority="561" stopIfTrue="1">
      <formula>IF(AND(G190&gt;0,F190=1),1,0)</formula>
    </cfRule>
  </conditionalFormatting>
  <conditionalFormatting sqref="H190">
    <cfRule type="expression" dxfId="564" priority="562" stopIfTrue="1">
      <formula>IF(AND(G190&gt;0,D190=1),1,0)</formula>
    </cfRule>
    <cfRule type="expression" dxfId="563" priority="563" stopIfTrue="1">
      <formula>IF(AND(G190&gt;0,E190=1),1,0)</formula>
    </cfRule>
    <cfRule type="expression" dxfId="562" priority="564" stopIfTrue="1">
      <formula>IF(AND(G190&gt;0,F190=1),1,0)</formula>
    </cfRule>
  </conditionalFormatting>
  <conditionalFormatting sqref="D187">
    <cfRule type="cellIs" dxfId="561" priority="547" stopIfTrue="1" operator="equal">
      <formula>1</formula>
    </cfRule>
    <cfRule type="cellIs" dxfId="560" priority="548" stopIfTrue="1" operator="equal">
      <formula>3</formula>
    </cfRule>
  </conditionalFormatting>
  <conditionalFormatting sqref="E187">
    <cfRule type="cellIs" dxfId="559" priority="549" stopIfTrue="1" operator="equal">
      <formula>1</formula>
    </cfRule>
    <cfRule type="cellIs" dxfId="558" priority="550" stopIfTrue="1" operator="equal">
      <formula>3</formula>
    </cfRule>
  </conditionalFormatting>
  <conditionalFormatting sqref="F187">
    <cfRule type="cellIs" dxfId="557" priority="551" stopIfTrue="1" operator="equal">
      <formula>1</formula>
    </cfRule>
    <cfRule type="cellIs" dxfId="556" priority="552" stopIfTrue="1" operator="equal">
      <formula>3</formula>
    </cfRule>
  </conditionalFormatting>
  <conditionalFormatting sqref="G187">
    <cfRule type="expression" dxfId="555" priority="553" stopIfTrue="1">
      <formula>IF(AND(G187&gt;0,#REF!=1),1,0)</formula>
    </cfRule>
    <cfRule type="expression" dxfId="554" priority="554" stopIfTrue="1">
      <formula>IF(AND(G187&gt;0,#REF!=1),1,0)</formula>
    </cfRule>
    <cfRule type="expression" dxfId="553" priority="555" stopIfTrue="1">
      <formula>IF(AND(G187&gt;0,F187=1),1,0)</formula>
    </cfRule>
  </conditionalFormatting>
  <conditionalFormatting sqref="H187">
    <cfRule type="expression" dxfId="552" priority="556" stopIfTrue="1">
      <formula>IF(AND(G187&gt;0,#REF!=1),1,0)</formula>
    </cfRule>
    <cfRule type="expression" dxfId="551" priority="557" stopIfTrue="1">
      <formula>IF(AND(G187&gt;0,#REF!=1),1,0)</formula>
    </cfRule>
    <cfRule type="expression" dxfId="550" priority="558" stopIfTrue="1">
      <formula>IF(AND(G187&gt;0,#REF!=1),1,0)</formula>
    </cfRule>
  </conditionalFormatting>
  <conditionalFormatting sqref="G187">
    <cfRule type="expression" dxfId="549" priority="541" stopIfTrue="1">
      <formula>IF(AND(G187&gt;0,D187=1),1,0)</formula>
    </cfRule>
    <cfRule type="expression" dxfId="548" priority="542" stopIfTrue="1">
      <formula>IF(AND(G187&gt;0,E187=1),1,0)</formula>
    </cfRule>
    <cfRule type="expression" dxfId="547" priority="543" stopIfTrue="1">
      <formula>IF(AND(G187&gt;0,F187=1),1,0)</formula>
    </cfRule>
  </conditionalFormatting>
  <conditionalFormatting sqref="H187">
    <cfRule type="expression" dxfId="546" priority="544" stopIfTrue="1">
      <formula>IF(AND(G187&gt;0,D187=1),1,0)</formula>
    </cfRule>
    <cfRule type="expression" dxfId="545" priority="545" stopIfTrue="1">
      <formula>IF(AND(G187&gt;0,E187=1),1,0)</formula>
    </cfRule>
    <cfRule type="expression" dxfId="544" priority="546" stopIfTrue="1">
      <formula>IF(AND(G187&gt;0,F187=1),1,0)</formula>
    </cfRule>
  </conditionalFormatting>
  <conditionalFormatting sqref="D280">
    <cfRule type="cellIs" dxfId="543" priority="529" stopIfTrue="1" operator="equal">
      <formula>1</formula>
    </cfRule>
    <cfRule type="cellIs" dxfId="542" priority="530" stopIfTrue="1" operator="equal">
      <formula>3</formula>
    </cfRule>
  </conditionalFormatting>
  <conditionalFormatting sqref="E280">
    <cfRule type="cellIs" dxfId="541" priority="531" stopIfTrue="1" operator="equal">
      <formula>1</formula>
    </cfRule>
    <cfRule type="cellIs" dxfId="540" priority="532" stopIfTrue="1" operator="equal">
      <formula>3</formula>
    </cfRule>
  </conditionalFormatting>
  <conditionalFormatting sqref="F280">
    <cfRule type="cellIs" dxfId="539" priority="533" stopIfTrue="1" operator="equal">
      <formula>1</formula>
    </cfRule>
    <cfRule type="cellIs" dxfId="538" priority="534" stopIfTrue="1" operator="equal">
      <formula>3</formula>
    </cfRule>
  </conditionalFormatting>
  <conditionalFormatting sqref="G280">
    <cfRule type="expression" dxfId="537" priority="535" stopIfTrue="1">
      <formula>IF(AND(G280&gt;0,#REF!=1),1,0)</formula>
    </cfRule>
    <cfRule type="expression" dxfId="536" priority="536" stopIfTrue="1">
      <formula>IF(AND(G280&gt;0,#REF!=1),1,0)</formula>
    </cfRule>
    <cfRule type="expression" dxfId="535" priority="537" stopIfTrue="1">
      <formula>IF(AND(G280&gt;0,F280=1),1,0)</formula>
    </cfRule>
  </conditionalFormatting>
  <conditionalFormatting sqref="H280">
    <cfRule type="expression" dxfId="534" priority="538" stopIfTrue="1">
      <formula>IF(AND(G280&gt;0,#REF!=1),1,0)</formula>
    </cfRule>
    <cfRule type="expression" dxfId="533" priority="539" stopIfTrue="1">
      <formula>IF(AND(G280&gt;0,#REF!=1),1,0)</formula>
    </cfRule>
    <cfRule type="expression" dxfId="532" priority="540" stopIfTrue="1">
      <formula>IF(AND(G280&gt;0,#REF!=1),1,0)</formula>
    </cfRule>
  </conditionalFormatting>
  <conditionalFormatting sqref="G280">
    <cfRule type="expression" dxfId="531" priority="523" stopIfTrue="1">
      <formula>IF(AND(G280&gt;0,D280=1),1,0)</formula>
    </cfRule>
    <cfRule type="expression" dxfId="530" priority="524" stopIfTrue="1">
      <formula>IF(AND(G280&gt;0,E280=1),1,0)</formula>
    </cfRule>
    <cfRule type="expression" dxfId="529" priority="525" stopIfTrue="1">
      <formula>IF(AND(G280&gt;0,F280=1),1,0)</formula>
    </cfRule>
  </conditionalFormatting>
  <conditionalFormatting sqref="H280">
    <cfRule type="expression" dxfId="528" priority="526" stopIfTrue="1">
      <formula>IF(AND(G280&gt;0,D280=1),1,0)</formula>
    </cfRule>
    <cfRule type="expression" dxfId="527" priority="527" stopIfTrue="1">
      <formula>IF(AND(G280&gt;0,E280=1),1,0)</formula>
    </cfRule>
    <cfRule type="expression" dxfId="526" priority="528" stopIfTrue="1">
      <formula>IF(AND(G280&gt;0,F280=1),1,0)</formula>
    </cfRule>
  </conditionalFormatting>
  <conditionalFormatting sqref="D283">
    <cfRule type="cellIs" dxfId="525" priority="511" stopIfTrue="1" operator="equal">
      <formula>1</formula>
    </cfRule>
    <cfRule type="cellIs" dxfId="524" priority="512" stopIfTrue="1" operator="equal">
      <formula>3</formula>
    </cfRule>
  </conditionalFormatting>
  <conditionalFormatting sqref="E283">
    <cfRule type="cellIs" dxfId="523" priority="513" stopIfTrue="1" operator="equal">
      <formula>1</formula>
    </cfRule>
    <cfRule type="cellIs" dxfId="522" priority="514" stopIfTrue="1" operator="equal">
      <formula>3</formula>
    </cfRule>
  </conditionalFormatting>
  <conditionalFormatting sqref="F283">
    <cfRule type="cellIs" dxfId="521" priority="515" stopIfTrue="1" operator="equal">
      <formula>1</formula>
    </cfRule>
    <cfRule type="cellIs" dxfId="520" priority="516" stopIfTrue="1" operator="equal">
      <formula>3</formula>
    </cfRule>
  </conditionalFormatting>
  <conditionalFormatting sqref="G283">
    <cfRule type="expression" dxfId="519" priority="517" stopIfTrue="1">
      <formula>IF(AND(G283&gt;0,#REF!=1),1,0)</formula>
    </cfRule>
    <cfRule type="expression" dxfId="518" priority="518" stopIfTrue="1">
      <formula>IF(AND(G283&gt;0,#REF!=1),1,0)</formula>
    </cfRule>
    <cfRule type="expression" dxfId="517" priority="519" stopIfTrue="1">
      <formula>IF(AND(G283&gt;0,F283=1),1,0)</formula>
    </cfRule>
  </conditionalFormatting>
  <conditionalFormatting sqref="H283">
    <cfRule type="expression" dxfId="516" priority="520" stopIfTrue="1">
      <formula>IF(AND(G283&gt;0,#REF!=1),1,0)</formula>
    </cfRule>
    <cfRule type="expression" dxfId="515" priority="521" stopIfTrue="1">
      <formula>IF(AND(G283&gt;0,#REF!=1),1,0)</formula>
    </cfRule>
    <cfRule type="expression" dxfId="514" priority="522" stopIfTrue="1">
      <formula>IF(AND(G283&gt;0,#REF!=1),1,0)</formula>
    </cfRule>
  </conditionalFormatting>
  <conditionalFormatting sqref="G283">
    <cfRule type="expression" dxfId="513" priority="505" stopIfTrue="1">
      <formula>IF(AND(G283&gt;0,D283=1),1,0)</formula>
    </cfRule>
    <cfRule type="expression" dxfId="512" priority="506" stopIfTrue="1">
      <formula>IF(AND(G283&gt;0,E283=1),1,0)</formula>
    </cfRule>
    <cfRule type="expression" dxfId="511" priority="507" stopIfTrue="1">
      <formula>IF(AND(G283&gt;0,F283=1),1,0)</formula>
    </cfRule>
  </conditionalFormatting>
  <conditionalFormatting sqref="H283">
    <cfRule type="expression" dxfId="510" priority="508" stopIfTrue="1">
      <formula>IF(AND(G283&gt;0,D283=1),1,0)</formula>
    </cfRule>
    <cfRule type="expression" dxfId="509" priority="509" stopIfTrue="1">
      <formula>IF(AND(G283&gt;0,E283=1),1,0)</formula>
    </cfRule>
    <cfRule type="expression" dxfId="508" priority="510" stopIfTrue="1">
      <formula>IF(AND(G283&gt;0,F283=1),1,0)</formula>
    </cfRule>
  </conditionalFormatting>
  <conditionalFormatting sqref="D291">
    <cfRule type="cellIs" dxfId="507" priority="493" stopIfTrue="1" operator="equal">
      <formula>1</formula>
    </cfRule>
    <cfRule type="cellIs" dxfId="506" priority="494" stopIfTrue="1" operator="equal">
      <formula>3</formula>
    </cfRule>
  </conditionalFormatting>
  <conditionalFormatting sqref="E291">
    <cfRule type="cellIs" dxfId="505" priority="495" stopIfTrue="1" operator="equal">
      <formula>1</formula>
    </cfRule>
    <cfRule type="cellIs" dxfId="504" priority="496" stopIfTrue="1" operator="equal">
      <formula>3</formula>
    </cfRule>
  </conditionalFormatting>
  <conditionalFormatting sqref="F291">
    <cfRule type="cellIs" dxfId="503" priority="497" stopIfTrue="1" operator="equal">
      <formula>1</formula>
    </cfRule>
    <cfRule type="cellIs" dxfId="502" priority="498" stopIfTrue="1" operator="equal">
      <formula>3</formula>
    </cfRule>
  </conditionalFormatting>
  <conditionalFormatting sqref="G291">
    <cfRule type="expression" dxfId="501" priority="499" stopIfTrue="1">
      <formula>IF(AND(G291&gt;0,#REF!=1),1,0)</formula>
    </cfRule>
    <cfRule type="expression" dxfId="500" priority="500" stopIfTrue="1">
      <formula>IF(AND(G291&gt;0,#REF!=1),1,0)</formula>
    </cfRule>
    <cfRule type="expression" dxfId="499" priority="501" stopIfTrue="1">
      <formula>IF(AND(G291&gt;0,F291=1),1,0)</formula>
    </cfRule>
  </conditionalFormatting>
  <conditionalFormatting sqref="H291">
    <cfRule type="expression" dxfId="498" priority="502" stopIfTrue="1">
      <formula>IF(AND(G291&gt;0,#REF!=1),1,0)</formula>
    </cfRule>
    <cfRule type="expression" dxfId="497" priority="503" stopIfTrue="1">
      <formula>IF(AND(G291&gt;0,#REF!=1),1,0)</formula>
    </cfRule>
    <cfRule type="expression" dxfId="496" priority="504" stopIfTrue="1">
      <formula>IF(AND(G291&gt;0,#REF!=1),1,0)</formula>
    </cfRule>
  </conditionalFormatting>
  <conditionalFormatting sqref="G291">
    <cfRule type="expression" dxfId="495" priority="487" stopIfTrue="1">
      <formula>IF(AND(G291&gt;0,D291=1),1,0)</formula>
    </cfRule>
    <cfRule type="expression" dxfId="494" priority="488" stopIfTrue="1">
      <formula>IF(AND(G291&gt;0,E291=1),1,0)</formula>
    </cfRule>
    <cfRule type="expression" dxfId="493" priority="489" stopIfTrue="1">
      <formula>IF(AND(G291&gt;0,F291=1),1,0)</formula>
    </cfRule>
  </conditionalFormatting>
  <conditionalFormatting sqref="H291">
    <cfRule type="expression" dxfId="492" priority="490" stopIfTrue="1">
      <formula>IF(AND(G291&gt;0,D291=1),1,0)</formula>
    </cfRule>
    <cfRule type="expression" dxfId="491" priority="491" stopIfTrue="1">
      <formula>IF(AND(G291&gt;0,E291=1),1,0)</formula>
    </cfRule>
    <cfRule type="expression" dxfId="490" priority="492" stopIfTrue="1">
      <formula>IF(AND(G291&gt;0,F291=1),1,0)</formula>
    </cfRule>
  </conditionalFormatting>
  <conditionalFormatting sqref="D317">
    <cfRule type="cellIs" dxfId="489" priority="475" stopIfTrue="1" operator="equal">
      <formula>1</formula>
    </cfRule>
    <cfRule type="cellIs" dxfId="488" priority="476" stopIfTrue="1" operator="equal">
      <formula>3</formula>
    </cfRule>
  </conditionalFormatting>
  <conditionalFormatting sqref="E317">
    <cfRule type="cellIs" dxfId="487" priority="477" stopIfTrue="1" operator="equal">
      <formula>1</formula>
    </cfRule>
    <cfRule type="cellIs" dxfId="486" priority="478" stopIfTrue="1" operator="equal">
      <formula>3</formula>
    </cfRule>
  </conditionalFormatting>
  <conditionalFormatting sqref="F317">
    <cfRule type="cellIs" dxfId="485" priority="479" stopIfTrue="1" operator="equal">
      <formula>1</formula>
    </cfRule>
    <cfRule type="cellIs" dxfId="484" priority="480" stopIfTrue="1" operator="equal">
      <formula>3</formula>
    </cfRule>
  </conditionalFormatting>
  <conditionalFormatting sqref="G317">
    <cfRule type="expression" dxfId="483" priority="481" stopIfTrue="1">
      <formula>IF(AND(G317&gt;0,#REF!=1),1,0)</formula>
    </cfRule>
    <cfRule type="expression" dxfId="482" priority="482" stopIfTrue="1">
      <formula>IF(AND(G317&gt;0,#REF!=1),1,0)</formula>
    </cfRule>
    <cfRule type="expression" dxfId="481" priority="483" stopIfTrue="1">
      <formula>IF(AND(G317&gt;0,F317=1),1,0)</formula>
    </cfRule>
  </conditionalFormatting>
  <conditionalFormatting sqref="H317">
    <cfRule type="expression" dxfId="480" priority="484" stopIfTrue="1">
      <formula>IF(AND(G317&gt;0,#REF!=1),1,0)</formula>
    </cfRule>
    <cfRule type="expression" dxfId="479" priority="485" stopIfTrue="1">
      <formula>IF(AND(G317&gt;0,#REF!=1),1,0)</formula>
    </cfRule>
    <cfRule type="expression" dxfId="478" priority="486" stopIfTrue="1">
      <formula>IF(AND(G317&gt;0,#REF!=1),1,0)</formula>
    </cfRule>
  </conditionalFormatting>
  <conditionalFormatting sqref="G317">
    <cfRule type="expression" dxfId="477" priority="469" stopIfTrue="1">
      <formula>IF(AND(G317&gt;0,D317=1),1,0)</formula>
    </cfRule>
    <cfRule type="expression" dxfId="476" priority="470" stopIfTrue="1">
      <formula>IF(AND(G317&gt;0,E317=1),1,0)</formula>
    </cfRule>
    <cfRule type="expression" dxfId="475" priority="471" stopIfTrue="1">
      <formula>IF(AND(G317&gt;0,F317=1),1,0)</formula>
    </cfRule>
  </conditionalFormatting>
  <conditionalFormatting sqref="H317">
    <cfRule type="expression" dxfId="474" priority="472" stopIfTrue="1">
      <formula>IF(AND(G317&gt;0,D317=1),1,0)</formula>
    </cfRule>
    <cfRule type="expression" dxfId="473" priority="473" stopIfTrue="1">
      <formula>IF(AND(G317&gt;0,E317=1),1,0)</formula>
    </cfRule>
    <cfRule type="expression" dxfId="472" priority="474" stopIfTrue="1">
      <formula>IF(AND(G317&gt;0,F317=1),1,0)</formula>
    </cfRule>
  </conditionalFormatting>
  <conditionalFormatting sqref="D321">
    <cfRule type="cellIs" dxfId="471" priority="457" stopIfTrue="1" operator="equal">
      <formula>1</formula>
    </cfRule>
    <cfRule type="cellIs" dxfId="470" priority="458" stopIfTrue="1" operator="equal">
      <formula>3</formula>
    </cfRule>
  </conditionalFormatting>
  <conditionalFormatting sqref="E321">
    <cfRule type="cellIs" dxfId="469" priority="459" stopIfTrue="1" operator="equal">
      <formula>1</formula>
    </cfRule>
    <cfRule type="cellIs" dxfId="468" priority="460" stopIfTrue="1" operator="equal">
      <formula>3</formula>
    </cfRule>
  </conditionalFormatting>
  <conditionalFormatting sqref="F321">
    <cfRule type="cellIs" dxfId="467" priority="461" stopIfTrue="1" operator="equal">
      <formula>1</formula>
    </cfRule>
    <cfRule type="cellIs" dxfId="466" priority="462" stopIfTrue="1" operator="equal">
      <formula>3</formula>
    </cfRule>
  </conditionalFormatting>
  <conditionalFormatting sqref="G321">
    <cfRule type="expression" dxfId="465" priority="463" stopIfTrue="1">
      <formula>IF(AND(G321&gt;0,#REF!=1),1,0)</formula>
    </cfRule>
    <cfRule type="expression" dxfId="464" priority="464" stopIfTrue="1">
      <formula>IF(AND(G321&gt;0,#REF!=1),1,0)</formula>
    </cfRule>
    <cfRule type="expression" dxfId="463" priority="465" stopIfTrue="1">
      <formula>IF(AND(G321&gt;0,F321=1),1,0)</formula>
    </cfRule>
  </conditionalFormatting>
  <conditionalFormatting sqref="H321">
    <cfRule type="expression" dxfId="462" priority="466" stopIfTrue="1">
      <formula>IF(AND(G321&gt;0,#REF!=1),1,0)</formula>
    </cfRule>
    <cfRule type="expression" dxfId="461" priority="467" stopIfTrue="1">
      <formula>IF(AND(G321&gt;0,#REF!=1),1,0)</formula>
    </cfRule>
    <cfRule type="expression" dxfId="460" priority="468" stopIfTrue="1">
      <formula>IF(AND(G321&gt;0,#REF!=1),1,0)</formula>
    </cfRule>
  </conditionalFormatting>
  <conditionalFormatting sqref="G321">
    <cfRule type="expression" dxfId="459" priority="451" stopIfTrue="1">
      <formula>IF(AND(G321&gt;0,D321=1),1,0)</formula>
    </cfRule>
    <cfRule type="expression" dxfId="458" priority="452" stopIfTrue="1">
      <formula>IF(AND(G321&gt;0,E321=1),1,0)</formula>
    </cfRule>
    <cfRule type="expression" dxfId="457" priority="453" stopIfTrue="1">
      <formula>IF(AND(G321&gt;0,F321=1),1,0)</formula>
    </cfRule>
  </conditionalFormatting>
  <conditionalFormatting sqref="H321">
    <cfRule type="expression" dxfId="456" priority="454" stopIfTrue="1">
      <formula>IF(AND(G321&gt;0,D321=1),1,0)</formula>
    </cfRule>
    <cfRule type="expression" dxfId="455" priority="455" stopIfTrue="1">
      <formula>IF(AND(G321&gt;0,E321=1),1,0)</formula>
    </cfRule>
    <cfRule type="expression" dxfId="454" priority="456" stopIfTrue="1">
      <formula>IF(AND(G321&gt;0,F321=1),1,0)</formula>
    </cfRule>
  </conditionalFormatting>
  <conditionalFormatting sqref="D322">
    <cfRule type="cellIs" dxfId="453" priority="439" stopIfTrue="1" operator="equal">
      <formula>1</formula>
    </cfRule>
    <cfRule type="cellIs" dxfId="452" priority="440" stopIfTrue="1" operator="equal">
      <formula>3</formula>
    </cfRule>
  </conditionalFormatting>
  <conditionalFormatting sqref="E322">
    <cfRule type="cellIs" dxfId="451" priority="441" stopIfTrue="1" operator="equal">
      <formula>1</formula>
    </cfRule>
    <cfRule type="cellIs" dxfId="450" priority="442" stopIfTrue="1" operator="equal">
      <formula>3</formula>
    </cfRule>
  </conditionalFormatting>
  <conditionalFormatting sqref="F322">
    <cfRule type="cellIs" dxfId="449" priority="443" stopIfTrue="1" operator="equal">
      <formula>1</formula>
    </cfRule>
    <cfRule type="cellIs" dxfId="448" priority="444" stopIfTrue="1" operator="equal">
      <formula>3</formula>
    </cfRule>
  </conditionalFormatting>
  <conditionalFormatting sqref="G322">
    <cfRule type="expression" dxfId="447" priority="445" stopIfTrue="1">
      <formula>IF(AND(G322&gt;0,#REF!=1),1,0)</formula>
    </cfRule>
    <cfRule type="expression" dxfId="446" priority="446" stopIfTrue="1">
      <formula>IF(AND(G322&gt;0,#REF!=1),1,0)</formula>
    </cfRule>
    <cfRule type="expression" dxfId="445" priority="447" stopIfTrue="1">
      <formula>IF(AND(G322&gt;0,F322=1),1,0)</formula>
    </cfRule>
  </conditionalFormatting>
  <conditionalFormatting sqref="H322">
    <cfRule type="expression" dxfId="444" priority="448" stopIfTrue="1">
      <formula>IF(AND(G322&gt;0,#REF!=1),1,0)</formula>
    </cfRule>
    <cfRule type="expression" dxfId="443" priority="449" stopIfTrue="1">
      <formula>IF(AND(G322&gt;0,#REF!=1),1,0)</formula>
    </cfRule>
    <cfRule type="expression" dxfId="442" priority="450" stopIfTrue="1">
      <formula>IF(AND(G322&gt;0,#REF!=1),1,0)</formula>
    </cfRule>
  </conditionalFormatting>
  <conditionalFormatting sqref="G322">
    <cfRule type="expression" dxfId="441" priority="433" stopIfTrue="1">
      <formula>IF(AND(G322&gt;0,D322=1),1,0)</formula>
    </cfRule>
    <cfRule type="expression" dxfId="440" priority="434" stopIfTrue="1">
      <formula>IF(AND(G322&gt;0,E322=1),1,0)</formula>
    </cfRule>
    <cfRule type="expression" dxfId="439" priority="435" stopIfTrue="1">
      <formula>IF(AND(G322&gt;0,F322=1),1,0)</formula>
    </cfRule>
  </conditionalFormatting>
  <conditionalFormatting sqref="H322">
    <cfRule type="expression" dxfId="438" priority="436" stopIfTrue="1">
      <formula>IF(AND(G322&gt;0,D322=1),1,0)</formula>
    </cfRule>
    <cfRule type="expression" dxfId="437" priority="437" stopIfTrue="1">
      <formula>IF(AND(G322&gt;0,E322=1),1,0)</formula>
    </cfRule>
    <cfRule type="expression" dxfId="436" priority="438" stopIfTrue="1">
      <formula>IF(AND(G322&gt;0,F322=1),1,0)</formula>
    </cfRule>
  </conditionalFormatting>
  <conditionalFormatting sqref="D331">
    <cfRule type="cellIs" dxfId="435" priority="421" stopIfTrue="1" operator="equal">
      <formula>1</formula>
    </cfRule>
    <cfRule type="cellIs" dxfId="434" priority="422" stopIfTrue="1" operator="equal">
      <formula>3</formula>
    </cfRule>
  </conditionalFormatting>
  <conditionalFormatting sqref="E331">
    <cfRule type="cellIs" dxfId="433" priority="423" stopIfTrue="1" operator="equal">
      <formula>1</formula>
    </cfRule>
    <cfRule type="cellIs" dxfId="432" priority="424" stopIfTrue="1" operator="equal">
      <formula>3</formula>
    </cfRule>
  </conditionalFormatting>
  <conditionalFormatting sqref="F331">
    <cfRule type="cellIs" dxfId="431" priority="425" stopIfTrue="1" operator="equal">
      <formula>1</formula>
    </cfRule>
    <cfRule type="cellIs" dxfId="430" priority="426" stopIfTrue="1" operator="equal">
      <formula>3</formula>
    </cfRule>
  </conditionalFormatting>
  <conditionalFormatting sqref="G331">
    <cfRule type="expression" dxfId="429" priority="427" stopIfTrue="1">
      <formula>IF(AND(G331&gt;0,#REF!=1),1,0)</formula>
    </cfRule>
    <cfRule type="expression" dxfId="428" priority="428" stopIfTrue="1">
      <formula>IF(AND(G331&gt;0,#REF!=1),1,0)</formula>
    </cfRule>
    <cfRule type="expression" dxfId="427" priority="429" stopIfTrue="1">
      <formula>IF(AND(G331&gt;0,F331=1),1,0)</formula>
    </cfRule>
  </conditionalFormatting>
  <conditionalFormatting sqref="H331">
    <cfRule type="expression" dxfId="426" priority="430" stopIfTrue="1">
      <formula>IF(AND(G331&gt;0,#REF!=1),1,0)</formula>
    </cfRule>
    <cfRule type="expression" dxfId="425" priority="431" stopIfTrue="1">
      <formula>IF(AND(G331&gt;0,#REF!=1),1,0)</formula>
    </cfRule>
    <cfRule type="expression" dxfId="424" priority="432" stopIfTrue="1">
      <formula>IF(AND(G331&gt;0,#REF!=1),1,0)</formula>
    </cfRule>
  </conditionalFormatting>
  <conditionalFormatting sqref="G331">
    <cfRule type="expression" dxfId="423" priority="415" stopIfTrue="1">
      <formula>IF(AND(G331&gt;0,D331=1),1,0)</formula>
    </cfRule>
    <cfRule type="expression" dxfId="422" priority="416" stopIfTrue="1">
      <formula>IF(AND(G331&gt;0,E331=1),1,0)</formula>
    </cfRule>
    <cfRule type="expression" dxfId="421" priority="417" stopIfTrue="1">
      <formula>IF(AND(G331&gt;0,F331=1),1,0)</formula>
    </cfRule>
  </conditionalFormatting>
  <conditionalFormatting sqref="H331">
    <cfRule type="expression" dxfId="420" priority="418" stopIfTrue="1">
      <formula>IF(AND(G331&gt;0,D331=1),1,0)</formula>
    </cfRule>
    <cfRule type="expression" dxfId="419" priority="419" stopIfTrue="1">
      <formula>IF(AND(G331&gt;0,E331=1),1,0)</formula>
    </cfRule>
    <cfRule type="expression" dxfId="418" priority="420" stopIfTrue="1">
      <formula>IF(AND(G331&gt;0,F331=1),1,0)</formula>
    </cfRule>
  </conditionalFormatting>
  <conditionalFormatting sqref="D337">
    <cfRule type="cellIs" dxfId="417" priority="403" stopIfTrue="1" operator="equal">
      <formula>1</formula>
    </cfRule>
    <cfRule type="cellIs" dxfId="416" priority="404" stopIfTrue="1" operator="equal">
      <formula>3</formula>
    </cfRule>
  </conditionalFormatting>
  <conditionalFormatting sqref="E337">
    <cfRule type="cellIs" dxfId="415" priority="405" stopIfTrue="1" operator="equal">
      <formula>1</formula>
    </cfRule>
    <cfRule type="cellIs" dxfId="414" priority="406" stopIfTrue="1" operator="equal">
      <formula>3</formula>
    </cfRule>
  </conditionalFormatting>
  <conditionalFormatting sqref="F337">
    <cfRule type="cellIs" dxfId="413" priority="407" stopIfTrue="1" operator="equal">
      <formula>1</formula>
    </cfRule>
    <cfRule type="cellIs" dxfId="412" priority="408" stopIfTrue="1" operator="equal">
      <formula>3</formula>
    </cfRule>
  </conditionalFormatting>
  <conditionalFormatting sqref="G337">
    <cfRule type="expression" dxfId="411" priority="409" stopIfTrue="1">
      <formula>IF(AND(G337&gt;0,#REF!=1),1,0)</formula>
    </cfRule>
    <cfRule type="expression" dxfId="410" priority="410" stopIfTrue="1">
      <formula>IF(AND(G337&gt;0,#REF!=1),1,0)</formula>
    </cfRule>
    <cfRule type="expression" dxfId="409" priority="411" stopIfTrue="1">
      <formula>IF(AND(G337&gt;0,F337=1),1,0)</formula>
    </cfRule>
  </conditionalFormatting>
  <conditionalFormatting sqref="H337">
    <cfRule type="expression" dxfId="408" priority="412" stopIfTrue="1">
      <formula>IF(AND(G337&gt;0,#REF!=1),1,0)</formula>
    </cfRule>
    <cfRule type="expression" dxfId="407" priority="413" stopIfTrue="1">
      <formula>IF(AND(G337&gt;0,#REF!=1),1,0)</formula>
    </cfRule>
    <cfRule type="expression" dxfId="406" priority="414" stopIfTrue="1">
      <formula>IF(AND(G337&gt;0,#REF!=1),1,0)</formula>
    </cfRule>
  </conditionalFormatting>
  <conditionalFormatting sqref="G337">
    <cfRule type="expression" dxfId="405" priority="397" stopIfTrue="1">
      <formula>IF(AND(G337&gt;0,D337=1),1,0)</formula>
    </cfRule>
    <cfRule type="expression" dxfId="404" priority="398" stopIfTrue="1">
      <formula>IF(AND(G337&gt;0,E337=1),1,0)</formula>
    </cfRule>
    <cfRule type="expression" dxfId="403" priority="399" stopIfTrue="1">
      <formula>IF(AND(G337&gt;0,F337=1),1,0)</formula>
    </cfRule>
  </conditionalFormatting>
  <conditionalFormatting sqref="H337">
    <cfRule type="expression" dxfId="402" priority="400" stopIfTrue="1">
      <formula>IF(AND(G337&gt;0,D337=1),1,0)</formula>
    </cfRule>
    <cfRule type="expression" dxfId="401" priority="401" stopIfTrue="1">
      <formula>IF(AND(G337&gt;0,E337=1),1,0)</formula>
    </cfRule>
    <cfRule type="expression" dxfId="400" priority="402" stopIfTrue="1">
      <formula>IF(AND(G337&gt;0,F337=1),1,0)</formula>
    </cfRule>
  </conditionalFormatting>
  <conditionalFormatting sqref="D347">
    <cfRule type="cellIs" dxfId="399" priority="385" stopIfTrue="1" operator="equal">
      <formula>1</formula>
    </cfRule>
    <cfRule type="cellIs" dxfId="398" priority="386" stopIfTrue="1" operator="equal">
      <formula>3</formula>
    </cfRule>
  </conditionalFormatting>
  <conditionalFormatting sqref="E347">
    <cfRule type="cellIs" dxfId="397" priority="387" stopIfTrue="1" operator="equal">
      <formula>1</formula>
    </cfRule>
    <cfRule type="cellIs" dxfId="396" priority="388" stopIfTrue="1" operator="equal">
      <formula>3</formula>
    </cfRule>
  </conditionalFormatting>
  <conditionalFormatting sqref="F347">
    <cfRule type="cellIs" dxfId="395" priority="389" stopIfTrue="1" operator="equal">
      <formula>1</formula>
    </cfRule>
    <cfRule type="cellIs" dxfId="394" priority="390" stopIfTrue="1" operator="equal">
      <formula>3</formula>
    </cfRule>
  </conditionalFormatting>
  <conditionalFormatting sqref="G347">
    <cfRule type="expression" dxfId="393" priority="391" stopIfTrue="1">
      <formula>IF(AND(G347&gt;0,#REF!=1),1,0)</formula>
    </cfRule>
    <cfRule type="expression" dxfId="392" priority="392" stopIfTrue="1">
      <formula>IF(AND(G347&gt;0,#REF!=1),1,0)</formula>
    </cfRule>
    <cfRule type="expression" dxfId="391" priority="393" stopIfTrue="1">
      <formula>IF(AND(G347&gt;0,F347=1),1,0)</formula>
    </cfRule>
  </conditionalFormatting>
  <conditionalFormatting sqref="H347">
    <cfRule type="expression" dxfId="390" priority="394" stopIfTrue="1">
      <formula>IF(AND(G347&gt;0,#REF!=1),1,0)</formula>
    </cfRule>
    <cfRule type="expression" dxfId="389" priority="395" stopIfTrue="1">
      <formula>IF(AND(G347&gt;0,#REF!=1),1,0)</formula>
    </cfRule>
    <cfRule type="expression" dxfId="388" priority="396" stopIfTrue="1">
      <formula>IF(AND(G347&gt;0,#REF!=1),1,0)</formula>
    </cfRule>
  </conditionalFormatting>
  <conditionalFormatting sqref="G347">
    <cfRule type="expression" dxfId="387" priority="379" stopIfTrue="1">
      <formula>IF(AND(G347&gt;0,D347=1),1,0)</formula>
    </cfRule>
    <cfRule type="expression" dxfId="386" priority="380" stopIfTrue="1">
      <formula>IF(AND(G347&gt;0,E347=1),1,0)</formula>
    </cfRule>
    <cfRule type="expression" dxfId="385" priority="381" stopIfTrue="1">
      <formula>IF(AND(G347&gt;0,F347=1),1,0)</formula>
    </cfRule>
  </conditionalFormatting>
  <conditionalFormatting sqref="H347">
    <cfRule type="expression" dxfId="384" priority="382" stopIfTrue="1">
      <formula>IF(AND(G347&gt;0,D347=1),1,0)</formula>
    </cfRule>
    <cfRule type="expression" dxfId="383" priority="383" stopIfTrue="1">
      <formula>IF(AND(G347&gt;0,E347=1),1,0)</formula>
    </cfRule>
    <cfRule type="expression" dxfId="382" priority="384" stopIfTrue="1">
      <formula>IF(AND(G347&gt;0,F347=1),1,0)</formula>
    </cfRule>
  </conditionalFormatting>
  <conditionalFormatting sqref="D350">
    <cfRule type="cellIs" dxfId="381" priority="367" stopIfTrue="1" operator="equal">
      <formula>1</formula>
    </cfRule>
    <cfRule type="cellIs" dxfId="380" priority="368" stopIfTrue="1" operator="equal">
      <formula>3</formula>
    </cfRule>
  </conditionalFormatting>
  <conditionalFormatting sqref="E350">
    <cfRule type="cellIs" dxfId="379" priority="369" stopIfTrue="1" operator="equal">
      <formula>1</formula>
    </cfRule>
    <cfRule type="cellIs" dxfId="378" priority="370" stopIfTrue="1" operator="equal">
      <formula>3</formula>
    </cfRule>
  </conditionalFormatting>
  <conditionalFormatting sqref="F350">
    <cfRule type="cellIs" dxfId="377" priority="371" stopIfTrue="1" operator="equal">
      <formula>1</formula>
    </cfRule>
    <cfRule type="cellIs" dxfId="376" priority="372" stopIfTrue="1" operator="equal">
      <formula>3</formula>
    </cfRule>
  </conditionalFormatting>
  <conditionalFormatting sqref="G350">
    <cfRule type="expression" dxfId="375" priority="373" stopIfTrue="1">
      <formula>IF(AND(G350&gt;0,#REF!=1),1,0)</formula>
    </cfRule>
    <cfRule type="expression" dxfId="374" priority="374" stopIfTrue="1">
      <formula>IF(AND(G350&gt;0,#REF!=1),1,0)</formula>
    </cfRule>
    <cfRule type="expression" dxfId="373" priority="375" stopIfTrue="1">
      <formula>IF(AND(G350&gt;0,F350=1),1,0)</formula>
    </cfRule>
  </conditionalFormatting>
  <conditionalFormatting sqref="H350">
    <cfRule type="expression" dxfId="372" priority="376" stopIfTrue="1">
      <formula>IF(AND(G350&gt;0,#REF!=1),1,0)</formula>
    </cfRule>
    <cfRule type="expression" dxfId="371" priority="377" stopIfTrue="1">
      <formula>IF(AND(G350&gt;0,#REF!=1),1,0)</formula>
    </cfRule>
    <cfRule type="expression" dxfId="370" priority="378" stopIfTrue="1">
      <formula>IF(AND(G350&gt;0,#REF!=1),1,0)</formula>
    </cfRule>
  </conditionalFormatting>
  <conditionalFormatting sqref="G350">
    <cfRule type="expression" dxfId="369" priority="361" stopIfTrue="1">
      <formula>IF(AND(G350&gt;0,D350=1),1,0)</formula>
    </cfRule>
    <cfRule type="expression" dxfId="368" priority="362" stopIfTrue="1">
      <formula>IF(AND(G350&gt;0,E350=1),1,0)</formula>
    </cfRule>
    <cfRule type="expression" dxfId="367" priority="363" stopIfTrue="1">
      <formula>IF(AND(G350&gt;0,F350=1),1,0)</formula>
    </cfRule>
  </conditionalFormatting>
  <conditionalFormatting sqref="H350">
    <cfRule type="expression" dxfId="366" priority="364" stopIfTrue="1">
      <formula>IF(AND(G350&gt;0,D350=1),1,0)</formula>
    </cfRule>
    <cfRule type="expression" dxfId="365" priority="365" stopIfTrue="1">
      <formula>IF(AND(G350&gt;0,E350=1),1,0)</formula>
    </cfRule>
    <cfRule type="expression" dxfId="364" priority="366" stopIfTrue="1">
      <formula>IF(AND(G350&gt;0,F350=1),1,0)</formula>
    </cfRule>
  </conditionalFormatting>
  <conditionalFormatting sqref="D372">
    <cfRule type="cellIs" dxfId="363" priority="349" stopIfTrue="1" operator="equal">
      <formula>1</formula>
    </cfRule>
    <cfRule type="cellIs" dxfId="362" priority="350" stopIfTrue="1" operator="equal">
      <formula>3</formula>
    </cfRule>
  </conditionalFormatting>
  <conditionalFormatting sqref="E372">
    <cfRule type="cellIs" dxfId="361" priority="351" stopIfTrue="1" operator="equal">
      <formula>1</formula>
    </cfRule>
    <cfRule type="cellIs" dxfId="360" priority="352" stopIfTrue="1" operator="equal">
      <formula>3</formula>
    </cfRule>
  </conditionalFormatting>
  <conditionalFormatting sqref="F372">
    <cfRule type="cellIs" dxfId="359" priority="353" stopIfTrue="1" operator="equal">
      <formula>1</formula>
    </cfRule>
    <cfRule type="cellIs" dxfId="358" priority="354" stopIfTrue="1" operator="equal">
      <formula>3</formula>
    </cfRule>
  </conditionalFormatting>
  <conditionalFormatting sqref="G372">
    <cfRule type="expression" dxfId="357" priority="355" stopIfTrue="1">
      <formula>IF(AND(G372&gt;0,#REF!=1),1,0)</formula>
    </cfRule>
    <cfRule type="expression" dxfId="356" priority="356" stopIfTrue="1">
      <formula>IF(AND(G372&gt;0,#REF!=1),1,0)</formula>
    </cfRule>
    <cfRule type="expression" dxfId="355" priority="357" stopIfTrue="1">
      <formula>IF(AND(G372&gt;0,F372=1),1,0)</formula>
    </cfRule>
  </conditionalFormatting>
  <conditionalFormatting sqref="H372">
    <cfRule type="expression" dxfId="354" priority="358" stopIfTrue="1">
      <formula>IF(AND(G372&gt;0,#REF!=1),1,0)</formula>
    </cfRule>
    <cfRule type="expression" dxfId="353" priority="359" stopIfTrue="1">
      <formula>IF(AND(G372&gt;0,#REF!=1),1,0)</formula>
    </cfRule>
    <cfRule type="expression" dxfId="352" priority="360" stopIfTrue="1">
      <formula>IF(AND(G372&gt;0,#REF!=1),1,0)</formula>
    </cfRule>
  </conditionalFormatting>
  <conditionalFormatting sqref="G372">
    <cfRule type="expression" dxfId="351" priority="343" stopIfTrue="1">
      <formula>IF(AND(G372&gt;0,D372=1),1,0)</formula>
    </cfRule>
    <cfRule type="expression" dxfId="350" priority="344" stopIfTrue="1">
      <formula>IF(AND(G372&gt;0,E372=1),1,0)</formula>
    </cfRule>
    <cfRule type="expression" dxfId="349" priority="345" stopIfTrue="1">
      <formula>IF(AND(G372&gt;0,F372=1),1,0)</formula>
    </cfRule>
  </conditionalFormatting>
  <conditionalFormatting sqref="H372">
    <cfRule type="expression" dxfId="348" priority="346" stopIfTrue="1">
      <formula>IF(AND(G372&gt;0,D372=1),1,0)</formula>
    </cfRule>
    <cfRule type="expression" dxfId="347" priority="347" stopIfTrue="1">
      <formula>IF(AND(G372&gt;0,E372=1),1,0)</formula>
    </cfRule>
    <cfRule type="expression" dxfId="346" priority="348" stopIfTrue="1">
      <formula>IF(AND(G372&gt;0,F372=1),1,0)</formula>
    </cfRule>
  </conditionalFormatting>
  <conditionalFormatting sqref="D375">
    <cfRule type="cellIs" dxfId="345" priority="331" stopIfTrue="1" operator="equal">
      <formula>1</formula>
    </cfRule>
    <cfRule type="cellIs" dxfId="344" priority="332" stopIfTrue="1" operator="equal">
      <formula>3</formula>
    </cfRule>
  </conditionalFormatting>
  <conditionalFormatting sqref="E375">
    <cfRule type="cellIs" dxfId="343" priority="333" stopIfTrue="1" operator="equal">
      <formula>1</formula>
    </cfRule>
    <cfRule type="cellIs" dxfId="342" priority="334" stopIfTrue="1" operator="equal">
      <formula>3</formula>
    </cfRule>
  </conditionalFormatting>
  <conditionalFormatting sqref="F375">
    <cfRule type="cellIs" dxfId="341" priority="335" stopIfTrue="1" operator="equal">
      <formula>1</formula>
    </cfRule>
    <cfRule type="cellIs" dxfId="340" priority="336" stopIfTrue="1" operator="equal">
      <formula>3</formula>
    </cfRule>
  </conditionalFormatting>
  <conditionalFormatting sqref="G375">
    <cfRule type="expression" dxfId="339" priority="337" stopIfTrue="1">
      <formula>IF(AND(G375&gt;0,#REF!=1),1,0)</formula>
    </cfRule>
    <cfRule type="expression" dxfId="338" priority="338" stopIfTrue="1">
      <formula>IF(AND(G375&gt;0,#REF!=1),1,0)</formula>
    </cfRule>
    <cfRule type="expression" dxfId="337" priority="339" stopIfTrue="1">
      <formula>IF(AND(G375&gt;0,F375=1),1,0)</formula>
    </cfRule>
  </conditionalFormatting>
  <conditionalFormatting sqref="H375">
    <cfRule type="expression" dxfId="336" priority="340" stopIfTrue="1">
      <formula>IF(AND(G375&gt;0,#REF!=1),1,0)</formula>
    </cfRule>
    <cfRule type="expression" dxfId="335" priority="341" stopIfTrue="1">
      <formula>IF(AND(G375&gt;0,#REF!=1),1,0)</formula>
    </cfRule>
    <cfRule type="expression" dxfId="334" priority="342" stopIfTrue="1">
      <formula>IF(AND(G375&gt;0,#REF!=1),1,0)</formula>
    </cfRule>
  </conditionalFormatting>
  <conditionalFormatting sqref="G375">
    <cfRule type="expression" dxfId="333" priority="325" stopIfTrue="1">
      <formula>IF(AND(G375&gt;0,D375=1),1,0)</formula>
    </cfRule>
    <cfRule type="expression" dxfId="332" priority="326" stopIfTrue="1">
      <formula>IF(AND(G375&gt;0,E375=1),1,0)</formula>
    </cfRule>
    <cfRule type="expression" dxfId="331" priority="327" stopIfTrue="1">
      <formula>IF(AND(G375&gt;0,F375=1),1,0)</formula>
    </cfRule>
  </conditionalFormatting>
  <conditionalFormatting sqref="H375">
    <cfRule type="expression" dxfId="330" priority="328" stopIfTrue="1">
      <formula>IF(AND(G375&gt;0,D375=1),1,0)</formula>
    </cfRule>
    <cfRule type="expression" dxfId="329" priority="329" stopIfTrue="1">
      <formula>IF(AND(G375&gt;0,E375=1),1,0)</formula>
    </cfRule>
    <cfRule type="expression" dxfId="328" priority="330" stopIfTrue="1">
      <formula>IF(AND(G375&gt;0,F375=1),1,0)</formula>
    </cfRule>
  </conditionalFormatting>
  <conditionalFormatting sqref="D397">
    <cfRule type="cellIs" dxfId="327" priority="313" stopIfTrue="1" operator="equal">
      <formula>1</formula>
    </cfRule>
    <cfRule type="cellIs" dxfId="326" priority="314" stopIfTrue="1" operator="equal">
      <formula>3</formula>
    </cfRule>
  </conditionalFormatting>
  <conditionalFormatting sqref="E397">
    <cfRule type="cellIs" dxfId="325" priority="315" stopIfTrue="1" operator="equal">
      <formula>1</formula>
    </cfRule>
    <cfRule type="cellIs" dxfId="324" priority="316" stopIfTrue="1" operator="equal">
      <formula>3</formula>
    </cfRule>
  </conditionalFormatting>
  <conditionalFormatting sqref="F397">
    <cfRule type="cellIs" dxfId="323" priority="317" stopIfTrue="1" operator="equal">
      <formula>1</formula>
    </cfRule>
    <cfRule type="cellIs" dxfId="322" priority="318" stopIfTrue="1" operator="equal">
      <formula>3</formula>
    </cfRule>
  </conditionalFormatting>
  <conditionalFormatting sqref="G397">
    <cfRule type="expression" dxfId="321" priority="319" stopIfTrue="1">
      <formula>IF(AND(G397&gt;0,#REF!=1),1,0)</formula>
    </cfRule>
    <cfRule type="expression" dxfId="320" priority="320" stopIfTrue="1">
      <formula>IF(AND(G397&gt;0,#REF!=1),1,0)</formula>
    </cfRule>
    <cfRule type="expression" dxfId="319" priority="321" stopIfTrue="1">
      <formula>IF(AND(G397&gt;0,F397=1),1,0)</formula>
    </cfRule>
  </conditionalFormatting>
  <conditionalFormatting sqref="H397">
    <cfRule type="expression" dxfId="318" priority="322" stopIfTrue="1">
      <formula>IF(AND(G397&gt;0,#REF!=1),1,0)</formula>
    </cfRule>
    <cfRule type="expression" dxfId="317" priority="323" stopIfTrue="1">
      <formula>IF(AND(G397&gt;0,#REF!=1),1,0)</formula>
    </cfRule>
    <cfRule type="expression" dxfId="316" priority="324" stopIfTrue="1">
      <formula>IF(AND(G397&gt;0,#REF!=1),1,0)</formula>
    </cfRule>
  </conditionalFormatting>
  <conditionalFormatting sqref="G397">
    <cfRule type="expression" dxfId="315" priority="307" stopIfTrue="1">
      <formula>IF(AND(G397&gt;0,D397=1),1,0)</formula>
    </cfRule>
    <cfRule type="expression" dxfId="314" priority="308" stopIfTrue="1">
      <formula>IF(AND(G397&gt;0,E397=1),1,0)</formula>
    </cfRule>
    <cfRule type="expression" dxfId="313" priority="309" stopIfTrue="1">
      <formula>IF(AND(G397&gt;0,F397=1),1,0)</formula>
    </cfRule>
  </conditionalFormatting>
  <conditionalFormatting sqref="H397">
    <cfRule type="expression" dxfId="312" priority="310" stopIfTrue="1">
      <formula>IF(AND(G397&gt;0,D397=1),1,0)</formula>
    </cfRule>
    <cfRule type="expression" dxfId="311" priority="311" stopIfTrue="1">
      <formula>IF(AND(G397&gt;0,E397=1),1,0)</formula>
    </cfRule>
    <cfRule type="expression" dxfId="310" priority="312" stopIfTrue="1">
      <formula>IF(AND(G397&gt;0,F397=1),1,0)</formula>
    </cfRule>
  </conditionalFormatting>
  <conditionalFormatting sqref="D430">
    <cfRule type="cellIs" dxfId="309" priority="295" stopIfTrue="1" operator="equal">
      <formula>1</formula>
    </cfRule>
    <cfRule type="cellIs" dxfId="308" priority="296" stopIfTrue="1" operator="equal">
      <formula>3</formula>
    </cfRule>
  </conditionalFormatting>
  <conditionalFormatting sqref="E430">
    <cfRule type="cellIs" dxfId="307" priority="297" stopIfTrue="1" operator="equal">
      <formula>1</formula>
    </cfRule>
    <cfRule type="cellIs" dxfId="306" priority="298" stopIfTrue="1" operator="equal">
      <formula>3</formula>
    </cfRule>
  </conditionalFormatting>
  <conditionalFormatting sqref="F430">
    <cfRule type="cellIs" dxfId="305" priority="299" stopIfTrue="1" operator="equal">
      <formula>1</formula>
    </cfRule>
    <cfRule type="cellIs" dxfId="304" priority="300" stopIfTrue="1" operator="equal">
      <formula>3</formula>
    </cfRule>
  </conditionalFormatting>
  <conditionalFormatting sqref="G430">
    <cfRule type="expression" dxfId="303" priority="301" stopIfTrue="1">
      <formula>IF(AND(G430&gt;0,#REF!=1),1,0)</formula>
    </cfRule>
    <cfRule type="expression" dxfId="302" priority="302" stopIfTrue="1">
      <formula>IF(AND(G430&gt;0,#REF!=1),1,0)</formula>
    </cfRule>
    <cfRule type="expression" dxfId="301" priority="303" stopIfTrue="1">
      <formula>IF(AND(G430&gt;0,F430=1),1,0)</formula>
    </cfRule>
  </conditionalFormatting>
  <conditionalFormatting sqref="H430">
    <cfRule type="expression" dxfId="300" priority="304" stopIfTrue="1">
      <formula>IF(AND(G430&gt;0,#REF!=1),1,0)</formula>
    </cfRule>
    <cfRule type="expression" dxfId="299" priority="305" stopIfTrue="1">
      <formula>IF(AND(G430&gt;0,#REF!=1),1,0)</formula>
    </cfRule>
    <cfRule type="expression" dxfId="298" priority="306" stopIfTrue="1">
      <formula>IF(AND(G430&gt;0,#REF!=1),1,0)</formula>
    </cfRule>
  </conditionalFormatting>
  <conditionalFormatting sqref="G430">
    <cfRule type="expression" dxfId="297" priority="289" stopIfTrue="1">
      <formula>IF(AND(G430&gt;0,D430=1),1,0)</formula>
    </cfRule>
    <cfRule type="expression" dxfId="296" priority="290" stopIfTrue="1">
      <formula>IF(AND(G430&gt;0,E430=1),1,0)</formula>
    </cfRule>
    <cfRule type="expression" dxfId="295" priority="291" stopIfTrue="1">
      <formula>IF(AND(G430&gt;0,F430=1),1,0)</formula>
    </cfRule>
  </conditionalFormatting>
  <conditionalFormatting sqref="H430">
    <cfRule type="expression" dxfId="294" priority="292" stopIfTrue="1">
      <formula>IF(AND(G430&gt;0,D430=1),1,0)</formula>
    </cfRule>
    <cfRule type="expression" dxfId="293" priority="293" stopIfTrue="1">
      <formula>IF(AND(G430&gt;0,E430=1),1,0)</formula>
    </cfRule>
    <cfRule type="expression" dxfId="292" priority="294" stopIfTrue="1">
      <formula>IF(AND(G430&gt;0,F430=1),1,0)</formula>
    </cfRule>
  </conditionalFormatting>
  <conditionalFormatting sqref="D470">
    <cfRule type="cellIs" dxfId="291" priority="277" stopIfTrue="1" operator="equal">
      <formula>1</formula>
    </cfRule>
    <cfRule type="cellIs" dxfId="290" priority="278" stopIfTrue="1" operator="equal">
      <formula>3</formula>
    </cfRule>
  </conditionalFormatting>
  <conditionalFormatting sqref="E470">
    <cfRule type="cellIs" dxfId="289" priority="279" stopIfTrue="1" operator="equal">
      <formula>1</formula>
    </cfRule>
    <cfRule type="cellIs" dxfId="288" priority="280" stopIfTrue="1" operator="equal">
      <formula>3</formula>
    </cfRule>
  </conditionalFormatting>
  <conditionalFormatting sqref="F470">
    <cfRule type="cellIs" dxfId="287" priority="281" stopIfTrue="1" operator="equal">
      <formula>1</formula>
    </cfRule>
    <cfRule type="cellIs" dxfId="286" priority="282" stopIfTrue="1" operator="equal">
      <formula>3</formula>
    </cfRule>
  </conditionalFormatting>
  <conditionalFormatting sqref="G470">
    <cfRule type="expression" dxfId="285" priority="283" stopIfTrue="1">
      <formula>IF(AND(G470&gt;0,#REF!=1),1,0)</formula>
    </cfRule>
    <cfRule type="expression" dxfId="284" priority="284" stopIfTrue="1">
      <formula>IF(AND(G470&gt;0,#REF!=1),1,0)</formula>
    </cfRule>
    <cfRule type="expression" dxfId="283" priority="285" stopIfTrue="1">
      <formula>IF(AND(G470&gt;0,F470=1),1,0)</formula>
    </cfRule>
  </conditionalFormatting>
  <conditionalFormatting sqref="H470">
    <cfRule type="expression" dxfId="282" priority="286" stopIfTrue="1">
      <formula>IF(AND(G470&gt;0,#REF!=1),1,0)</formula>
    </cfRule>
    <cfRule type="expression" dxfId="281" priority="287" stopIfTrue="1">
      <formula>IF(AND(G470&gt;0,#REF!=1),1,0)</formula>
    </cfRule>
    <cfRule type="expression" dxfId="280" priority="288" stopIfTrue="1">
      <formula>IF(AND(G470&gt;0,#REF!=1),1,0)</formula>
    </cfRule>
  </conditionalFormatting>
  <conditionalFormatting sqref="G470">
    <cfRule type="expression" dxfId="279" priority="271" stopIfTrue="1">
      <formula>IF(AND(G470&gt;0,D470=1),1,0)</formula>
    </cfRule>
    <cfRule type="expression" dxfId="278" priority="272" stopIfTrue="1">
      <formula>IF(AND(G470&gt;0,E470=1),1,0)</formula>
    </cfRule>
    <cfRule type="expression" dxfId="277" priority="273" stopIfTrue="1">
      <formula>IF(AND(G470&gt;0,F470=1),1,0)</formula>
    </cfRule>
  </conditionalFormatting>
  <conditionalFormatting sqref="H470">
    <cfRule type="expression" dxfId="276" priority="274" stopIfTrue="1">
      <formula>IF(AND(G470&gt;0,D470=1),1,0)</formula>
    </cfRule>
    <cfRule type="expression" dxfId="275" priority="275" stopIfTrue="1">
      <formula>IF(AND(G470&gt;0,E470=1),1,0)</formula>
    </cfRule>
    <cfRule type="expression" dxfId="274" priority="276" stopIfTrue="1">
      <formula>IF(AND(G470&gt;0,F470=1),1,0)</formula>
    </cfRule>
  </conditionalFormatting>
  <conditionalFormatting sqref="D472">
    <cfRule type="cellIs" dxfId="273" priority="259" stopIfTrue="1" operator="equal">
      <formula>1</formula>
    </cfRule>
    <cfRule type="cellIs" dxfId="272" priority="260" stopIfTrue="1" operator="equal">
      <formula>3</formula>
    </cfRule>
  </conditionalFormatting>
  <conditionalFormatting sqref="E472">
    <cfRule type="cellIs" dxfId="271" priority="261" stopIfTrue="1" operator="equal">
      <formula>1</formula>
    </cfRule>
    <cfRule type="cellIs" dxfId="270" priority="262" stopIfTrue="1" operator="equal">
      <formula>3</formula>
    </cfRule>
  </conditionalFormatting>
  <conditionalFormatting sqref="F472">
    <cfRule type="cellIs" dxfId="269" priority="263" stopIfTrue="1" operator="equal">
      <formula>1</formula>
    </cfRule>
    <cfRule type="cellIs" dxfId="268" priority="264" stopIfTrue="1" operator="equal">
      <formula>3</formula>
    </cfRule>
  </conditionalFormatting>
  <conditionalFormatting sqref="G472">
    <cfRule type="expression" dxfId="267" priority="265" stopIfTrue="1">
      <formula>IF(AND(G472&gt;0,#REF!=1),1,0)</formula>
    </cfRule>
    <cfRule type="expression" dxfId="266" priority="266" stopIfTrue="1">
      <formula>IF(AND(G472&gt;0,#REF!=1),1,0)</formula>
    </cfRule>
    <cfRule type="expression" dxfId="265" priority="267" stopIfTrue="1">
      <formula>IF(AND(G472&gt;0,F472=1),1,0)</formula>
    </cfRule>
  </conditionalFormatting>
  <conditionalFormatting sqref="H472">
    <cfRule type="expression" dxfId="264" priority="268" stopIfTrue="1">
      <formula>IF(AND(G472&gt;0,#REF!=1),1,0)</formula>
    </cfRule>
    <cfRule type="expression" dxfId="263" priority="269" stopIfTrue="1">
      <formula>IF(AND(G472&gt;0,#REF!=1),1,0)</formula>
    </cfRule>
    <cfRule type="expression" dxfId="262" priority="270" stopIfTrue="1">
      <formula>IF(AND(G472&gt;0,#REF!=1),1,0)</formula>
    </cfRule>
  </conditionalFormatting>
  <conditionalFormatting sqref="G472">
    <cfRule type="expression" dxfId="261" priority="253" stopIfTrue="1">
      <formula>IF(AND(G472&gt;0,D472=1),1,0)</formula>
    </cfRule>
    <cfRule type="expression" dxfId="260" priority="254" stopIfTrue="1">
      <formula>IF(AND(G472&gt;0,E472=1),1,0)</formula>
    </cfRule>
    <cfRule type="expression" dxfId="259" priority="255" stopIfTrue="1">
      <formula>IF(AND(G472&gt;0,F472=1),1,0)</formula>
    </cfRule>
  </conditionalFormatting>
  <conditionalFormatting sqref="H472">
    <cfRule type="expression" dxfId="258" priority="256" stopIfTrue="1">
      <formula>IF(AND(G472&gt;0,D472=1),1,0)</formula>
    </cfRule>
    <cfRule type="expression" dxfId="257" priority="257" stopIfTrue="1">
      <formula>IF(AND(G472&gt;0,E472=1),1,0)</formula>
    </cfRule>
    <cfRule type="expression" dxfId="256" priority="258" stopIfTrue="1">
      <formula>IF(AND(G472&gt;0,F472=1),1,0)</formula>
    </cfRule>
  </conditionalFormatting>
  <conditionalFormatting sqref="D478:D479">
    <cfRule type="cellIs" dxfId="255" priority="241" stopIfTrue="1" operator="equal">
      <formula>1</formula>
    </cfRule>
    <cfRule type="cellIs" dxfId="254" priority="242" stopIfTrue="1" operator="equal">
      <formula>3</formula>
    </cfRule>
  </conditionalFormatting>
  <conditionalFormatting sqref="E478:E479">
    <cfRule type="cellIs" dxfId="253" priority="243" stopIfTrue="1" operator="equal">
      <formula>1</formula>
    </cfRule>
    <cfRule type="cellIs" dxfId="252" priority="244" stopIfTrue="1" operator="equal">
      <formula>3</formula>
    </cfRule>
  </conditionalFormatting>
  <conditionalFormatting sqref="F478:F479">
    <cfRule type="cellIs" dxfId="251" priority="245" stopIfTrue="1" operator="equal">
      <formula>1</formula>
    </cfRule>
    <cfRule type="cellIs" dxfId="250" priority="246" stopIfTrue="1" operator="equal">
      <formula>3</formula>
    </cfRule>
  </conditionalFormatting>
  <conditionalFormatting sqref="G478:G479">
    <cfRule type="expression" dxfId="249" priority="247" stopIfTrue="1">
      <formula>IF(AND(G478&gt;0,#REF!=1),1,0)</formula>
    </cfRule>
    <cfRule type="expression" dxfId="248" priority="248" stopIfTrue="1">
      <formula>IF(AND(G478&gt;0,#REF!=1),1,0)</formula>
    </cfRule>
    <cfRule type="expression" dxfId="247" priority="249" stopIfTrue="1">
      <formula>IF(AND(G478&gt;0,F478=1),1,0)</formula>
    </cfRule>
  </conditionalFormatting>
  <conditionalFormatting sqref="H478:H479">
    <cfRule type="expression" dxfId="246" priority="250" stopIfTrue="1">
      <formula>IF(AND(G478&gt;0,#REF!=1),1,0)</formula>
    </cfRule>
    <cfRule type="expression" dxfId="245" priority="251" stopIfTrue="1">
      <formula>IF(AND(G478&gt;0,#REF!=1),1,0)</formula>
    </cfRule>
    <cfRule type="expression" dxfId="244" priority="252" stopIfTrue="1">
      <formula>IF(AND(G478&gt;0,#REF!=1),1,0)</formula>
    </cfRule>
  </conditionalFormatting>
  <conditionalFormatting sqref="G478:G479">
    <cfRule type="expression" dxfId="243" priority="235" stopIfTrue="1">
      <formula>IF(AND(G478&gt;0,D478=1),1,0)</formula>
    </cfRule>
    <cfRule type="expression" dxfId="242" priority="236" stopIfTrue="1">
      <formula>IF(AND(G478&gt;0,E478=1),1,0)</formula>
    </cfRule>
    <cfRule type="expression" dxfId="241" priority="237" stopIfTrue="1">
      <formula>IF(AND(G478&gt;0,F478=1),1,0)</formula>
    </cfRule>
  </conditionalFormatting>
  <conditionalFormatting sqref="H478:H479">
    <cfRule type="expression" dxfId="240" priority="238" stopIfTrue="1">
      <formula>IF(AND(G478&gt;0,D478=1),1,0)</formula>
    </cfRule>
    <cfRule type="expression" dxfId="239" priority="239" stopIfTrue="1">
      <formula>IF(AND(G478&gt;0,E478=1),1,0)</formula>
    </cfRule>
    <cfRule type="expression" dxfId="238" priority="240" stopIfTrue="1">
      <formula>IF(AND(G478&gt;0,F478=1),1,0)</formula>
    </cfRule>
  </conditionalFormatting>
  <conditionalFormatting sqref="D486">
    <cfRule type="cellIs" dxfId="237" priority="223" stopIfTrue="1" operator="equal">
      <formula>1</formula>
    </cfRule>
    <cfRule type="cellIs" dxfId="236" priority="224" stopIfTrue="1" operator="equal">
      <formula>3</formula>
    </cfRule>
  </conditionalFormatting>
  <conditionalFormatting sqref="E486">
    <cfRule type="cellIs" dxfId="235" priority="225" stopIfTrue="1" operator="equal">
      <formula>1</formula>
    </cfRule>
    <cfRule type="cellIs" dxfId="234" priority="226" stopIfTrue="1" operator="equal">
      <formula>3</formula>
    </cfRule>
  </conditionalFormatting>
  <conditionalFormatting sqref="F486">
    <cfRule type="cellIs" dxfId="233" priority="227" stopIfTrue="1" operator="equal">
      <formula>1</formula>
    </cfRule>
    <cfRule type="cellIs" dxfId="232" priority="228" stopIfTrue="1" operator="equal">
      <formula>3</formula>
    </cfRule>
  </conditionalFormatting>
  <conditionalFormatting sqref="G486">
    <cfRule type="expression" dxfId="231" priority="229" stopIfTrue="1">
      <formula>IF(AND(G486&gt;0,#REF!=1),1,0)</formula>
    </cfRule>
    <cfRule type="expression" dxfId="230" priority="230" stopIfTrue="1">
      <formula>IF(AND(G486&gt;0,#REF!=1),1,0)</formula>
    </cfRule>
    <cfRule type="expression" dxfId="229" priority="231" stopIfTrue="1">
      <formula>IF(AND(G486&gt;0,F486=1),1,0)</formula>
    </cfRule>
  </conditionalFormatting>
  <conditionalFormatting sqref="H486">
    <cfRule type="expression" dxfId="228" priority="232" stopIfTrue="1">
      <formula>IF(AND(G486&gt;0,#REF!=1),1,0)</formula>
    </cfRule>
    <cfRule type="expression" dxfId="227" priority="233" stopIfTrue="1">
      <formula>IF(AND(G486&gt;0,#REF!=1),1,0)</formula>
    </cfRule>
    <cfRule type="expression" dxfId="226" priority="234" stopIfTrue="1">
      <formula>IF(AND(G486&gt;0,#REF!=1),1,0)</formula>
    </cfRule>
  </conditionalFormatting>
  <conditionalFormatting sqref="G486">
    <cfRule type="expression" dxfId="225" priority="217" stopIfTrue="1">
      <formula>IF(AND(G486&gt;0,D486=1),1,0)</formula>
    </cfRule>
    <cfRule type="expression" dxfId="224" priority="218" stopIfTrue="1">
      <formula>IF(AND(G486&gt;0,E486=1),1,0)</formula>
    </cfRule>
    <cfRule type="expression" dxfId="223" priority="219" stopIfTrue="1">
      <formula>IF(AND(G486&gt;0,F486=1),1,0)</formula>
    </cfRule>
  </conditionalFormatting>
  <conditionalFormatting sqref="H486">
    <cfRule type="expression" dxfId="222" priority="220" stopIfTrue="1">
      <formula>IF(AND(G486&gt;0,D486=1),1,0)</formula>
    </cfRule>
    <cfRule type="expression" dxfId="221" priority="221" stopIfTrue="1">
      <formula>IF(AND(G486&gt;0,E486=1),1,0)</formula>
    </cfRule>
    <cfRule type="expression" dxfId="220" priority="222" stopIfTrue="1">
      <formula>IF(AND(G486&gt;0,F486=1),1,0)</formula>
    </cfRule>
  </conditionalFormatting>
  <conditionalFormatting sqref="D487">
    <cfRule type="cellIs" dxfId="219" priority="205" stopIfTrue="1" operator="equal">
      <formula>1</formula>
    </cfRule>
    <cfRule type="cellIs" dxfId="218" priority="206" stopIfTrue="1" operator="equal">
      <formula>3</formula>
    </cfRule>
  </conditionalFormatting>
  <conditionalFormatting sqref="E487">
    <cfRule type="cellIs" dxfId="217" priority="207" stopIfTrue="1" operator="equal">
      <formula>1</formula>
    </cfRule>
    <cfRule type="cellIs" dxfId="216" priority="208" stopIfTrue="1" operator="equal">
      <formula>3</formula>
    </cfRule>
  </conditionalFormatting>
  <conditionalFormatting sqref="F487">
    <cfRule type="cellIs" dxfId="215" priority="209" stopIfTrue="1" operator="equal">
      <formula>1</formula>
    </cfRule>
    <cfRule type="cellIs" dxfId="214" priority="210" stopIfTrue="1" operator="equal">
      <formula>3</formula>
    </cfRule>
  </conditionalFormatting>
  <conditionalFormatting sqref="G487">
    <cfRule type="expression" dxfId="213" priority="211" stopIfTrue="1">
      <formula>IF(AND(G487&gt;0,#REF!=1),1,0)</formula>
    </cfRule>
    <cfRule type="expression" dxfId="212" priority="212" stopIfTrue="1">
      <formula>IF(AND(G487&gt;0,#REF!=1),1,0)</formula>
    </cfRule>
    <cfRule type="expression" dxfId="211" priority="213" stopIfTrue="1">
      <formula>IF(AND(G487&gt;0,F487=1),1,0)</formula>
    </cfRule>
  </conditionalFormatting>
  <conditionalFormatting sqref="H487">
    <cfRule type="expression" dxfId="210" priority="214" stopIfTrue="1">
      <formula>IF(AND(G487&gt;0,#REF!=1),1,0)</formula>
    </cfRule>
    <cfRule type="expression" dxfId="209" priority="215" stopIfTrue="1">
      <formula>IF(AND(G487&gt;0,#REF!=1),1,0)</formula>
    </cfRule>
    <cfRule type="expression" dxfId="208" priority="216" stopIfTrue="1">
      <formula>IF(AND(G487&gt;0,#REF!=1),1,0)</formula>
    </cfRule>
  </conditionalFormatting>
  <conditionalFormatting sqref="G487">
    <cfRule type="expression" dxfId="207" priority="199" stopIfTrue="1">
      <formula>IF(AND(G487&gt;0,D487=1),1,0)</formula>
    </cfRule>
    <cfRule type="expression" dxfId="206" priority="200" stopIfTrue="1">
      <formula>IF(AND(G487&gt;0,E487=1),1,0)</formula>
    </cfRule>
    <cfRule type="expression" dxfId="205" priority="201" stopIfTrue="1">
      <formula>IF(AND(G487&gt;0,F487=1),1,0)</formula>
    </cfRule>
  </conditionalFormatting>
  <conditionalFormatting sqref="H487">
    <cfRule type="expression" dxfId="204" priority="202" stopIfTrue="1">
      <formula>IF(AND(G487&gt;0,D487=1),1,0)</formula>
    </cfRule>
    <cfRule type="expression" dxfId="203" priority="203" stopIfTrue="1">
      <formula>IF(AND(G487&gt;0,E487=1),1,0)</formula>
    </cfRule>
    <cfRule type="expression" dxfId="202" priority="204" stopIfTrue="1">
      <formula>IF(AND(G487&gt;0,F487=1),1,0)</formula>
    </cfRule>
  </conditionalFormatting>
  <conditionalFormatting sqref="D499">
    <cfRule type="cellIs" dxfId="201" priority="187" stopIfTrue="1" operator="equal">
      <formula>1</formula>
    </cfRule>
    <cfRule type="cellIs" dxfId="200" priority="188" stopIfTrue="1" operator="equal">
      <formula>3</formula>
    </cfRule>
  </conditionalFormatting>
  <conditionalFormatting sqref="E499">
    <cfRule type="cellIs" dxfId="199" priority="189" stopIfTrue="1" operator="equal">
      <formula>1</formula>
    </cfRule>
    <cfRule type="cellIs" dxfId="198" priority="190" stopIfTrue="1" operator="equal">
      <formula>3</formula>
    </cfRule>
  </conditionalFormatting>
  <conditionalFormatting sqref="F499">
    <cfRule type="cellIs" dxfId="197" priority="191" stopIfTrue="1" operator="equal">
      <formula>1</formula>
    </cfRule>
    <cfRule type="cellIs" dxfId="196" priority="192" stopIfTrue="1" operator="equal">
      <formula>3</formula>
    </cfRule>
  </conditionalFormatting>
  <conditionalFormatting sqref="G499">
    <cfRule type="expression" dxfId="195" priority="193" stopIfTrue="1">
      <formula>IF(AND(G499&gt;0,#REF!=1),1,0)</formula>
    </cfRule>
    <cfRule type="expression" dxfId="194" priority="194" stopIfTrue="1">
      <formula>IF(AND(G499&gt;0,#REF!=1),1,0)</formula>
    </cfRule>
    <cfRule type="expression" dxfId="193" priority="195" stopIfTrue="1">
      <formula>IF(AND(G499&gt;0,F499=1),1,0)</formula>
    </cfRule>
  </conditionalFormatting>
  <conditionalFormatting sqref="H499">
    <cfRule type="expression" dxfId="192" priority="196" stopIfTrue="1">
      <formula>IF(AND(G499&gt;0,#REF!=1),1,0)</formula>
    </cfRule>
    <cfRule type="expression" dxfId="191" priority="197" stopIfTrue="1">
      <formula>IF(AND(G499&gt;0,#REF!=1),1,0)</formula>
    </cfRule>
    <cfRule type="expression" dxfId="190" priority="198" stopIfTrue="1">
      <formula>IF(AND(G499&gt;0,#REF!=1),1,0)</formula>
    </cfRule>
  </conditionalFormatting>
  <conditionalFormatting sqref="G499">
    <cfRule type="expression" dxfId="189" priority="181" stopIfTrue="1">
      <formula>IF(AND(G499&gt;0,D499=1),1,0)</formula>
    </cfRule>
    <cfRule type="expression" dxfId="188" priority="182" stopIfTrue="1">
      <formula>IF(AND(G499&gt;0,E499=1),1,0)</formula>
    </cfRule>
    <cfRule type="expression" dxfId="187" priority="183" stopIfTrue="1">
      <formula>IF(AND(G499&gt;0,F499=1),1,0)</formula>
    </cfRule>
  </conditionalFormatting>
  <conditionalFormatting sqref="H499">
    <cfRule type="expression" dxfId="186" priority="184" stopIfTrue="1">
      <formula>IF(AND(G499&gt;0,D499=1),1,0)</formula>
    </cfRule>
    <cfRule type="expression" dxfId="185" priority="185" stopIfTrue="1">
      <formula>IF(AND(G499&gt;0,E499=1),1,0)</formula>
    </cfRule>
    <cfRule type="expression" dxfId="184" priority="186" stopIfTrue="1">
      <formula>IF(AND(G499&gt;0,F499=1),1,0)</formula>
    </cfRule>
  </conditionalFormatting>
  <conditionalFormatting sqref="D535">
    <cfRule type="cellIs" dxfId="183" priority="169" stopIfTrue="1" operator="equal">
      <formula>1</formula>
    </cfRule>
    <cfRule type="cellIs" dxfId="182" priority="170" stopIfTrue="1" operator="equal">
      <formula>3</formula>
    </cfRule>
  </conditionalFormatting>
  <conditionalFormatting sqref="E535">
    <cfRule type="cellIs" dxfId="181" priority="171" stopIfTrue="1" operator="equal">
      <formula>1</formula>
    </cfRule>
    <cfRule type="cellIs" dxfId="180" priority="172" stopIfTrue="1" operator="equal">
      <formula>3</formula>
    </cfRule>
  </conditionalFormatting>
  <conditionalFormatting sqref="F535">
    <cfRule type="cellIs" dxfId="179" priority="173" stopIfTrue="1" operator="equal">
      <formula>1</formula>
    </cfRule>
    <cfRule type="cellIs" dxfId="178" priority="174" stopIfTrue="1" operator="equal">
      <formula>3</formula>
    </cfRule>
  </conditionalFormatting>
  <conditionalFormatting sqref="G535">
    <cfRule type="expression" dxfId="177" priority="175" stopIfTrue="1">
      <formula>IF(AND(G535&gt;0,#REF!=1),1,0)</formula>
    </cfRule>
    <cfRule type="expression" dxfId="176" priority="176" stopIfTrue="1">
      <formula>IF(AND(G535&gt;0,#REF!=1),1,0)</formula>
    </cfRule>
    <cfRule type="expression" dxfId="175" priority="177" stopIfTrue="1">
      <formula>IF(AND(G535&gt;0,F535=1),1,0)</formula>
    </cfRule>
  </conditionalFormatting>
  <conditionalFormatting sqref="H535">
    <cfRule type="expression" dxfId="174" priority="178" stopIfTrue="1">
      <formula>IF(AND(G535&gt;0,#REF!=1),1,0)</formula>
    </cfRule>
    <cfRule type="expression" dxfId="173" priority="179" stopIfTrue="1">
      <formula>IF(AND(G535&gt;0,#REF!=1),1,0)</formula>
    </cfRule>
    <cfRule type="expression" dxfId="172" priority="180" stopIfTrue="1">
      <formula>IF(AND(G535&gt;0,#REF!=1),1,0)</formula>
    </cfRule>
  </conditionalFormatting>
  <conditionalFormatting sqref="G535">
    <cfRule type="expression" dxfId="171" priority="163" stopIfTrue="1">
      <formula>IF(AND(G535&gt;0,D535=1),1,0)</formula>
    </cfRule>
    <cfRule type="expression" dxfId="170" priority="164" stopIfTrue="1">
      <formula>IF(AND(G535&gt;0,E535=1),1,0)</formula>
    </cfRule>
    <cfRule type="expression" dxfId="169" priority="165" stopIfTrue="1">
      <formula>IF(AND(G535&gt;0,F535=1),1,0)</formula>
    </cfRule>
  </conditionalFormatting>
  <conditionalFormatting sqref="H535">
    <cfRule type="expression" dxfId="168" priority="166" stopIfTrue="1">
      <formula>IF(AND(G535&gt;0,D535=1),1,0)</formula>
    </cfRule>
    <cfRule type="expression" dxfId="167" priority="167" stopIfTrue="1">
      <formula>IF(AND(G535&gt;0,E535=1),1,0)</formula>
    </cfRule>
    <cfRule type="expression" dxfId="166" priority="168" stopIfTrue="1">
      <formula>IF(AND(G535&gt;0,F535=1),1,0)</formula>
    </cfRule>
  </conditionalFormatting>
  <conditionalFormatting sqref="D576">
    <cfRule type="cellIs" dxfId="165" priority="151" stopIfTrue="1" operator="equal">
      <formula>1</formula>
    </cfRule>
    <cfRule type="cellIs" dxfId="164" priority="152" stopIfTrue="1" operator="equal">
      <formula>3</formula>
    </cfRule>
  </conditionalFormatting>
  <conditionalFormatting sqref="E576">
    <cfRule type="cellIs" dxfId="163" priority="153" stopIfTrue="1" operator="equal">
      <formula>1</formula>
    </cfRule>
    <cfRule type="cellIs" dxfId="162" priority="154" stopIfTrue="1" operator="equal">
      <formula>3</formula>
    </cfRule>
  </conditionalFormatting>
  <conditionalFormatting sqref="F576">
    <cfRule type="cellIs" dxfId="161" priority="155" stopIfTrue="1" operator="equal">
      <formula>1</formula>
    </cfRule>
    <cfRule type="cellIs" dxfId="160" priority="156" stopIfTrue="1" operator="equal">
      <formula>3</formula>
    </cfRule>
  </conditionalFormatting>
  <conditionalFormatting sqref="G576">
    <cfRule type="expression" dxfId="159" priority="157" stopIfTrue="1">
      <formula>IF(AND(G576&gt;0,#REF!=1),1,0)</formula>
    </cfRule>
    <cfRule type="expression" dxfId="158" priority="158" stopIfTrue="1">
      <formula>IF(AND(G576&gt;0,#REF!=1),1,0)</formula>
    </cfRule>
    <cfRule type="expression" dxfId="157" priority="159" stopIfTrue="1">
      <formula>IF(AND(G576&gt;0,F576=1),1,0)</formula>
    </cfRule>
  </conditionalFormatting>
  <conditionalFormatting sqref="H576">
    <cfRule type="expression" dxfId="156" priority="160" stopIfTrue="1">
      <formula>IF(AND(G576&gt;0,#REF!=1),1,0)</formula>
    </cfRule>
    <cfRule type="expression" dxfId="155" priority="161" stopIfTrue="1">
      <formula>IF(AND(G576&gt;0,#REF!=1),1,0)</formula>
    </cfRule>
    <cfRule type="expression" dxfId="154" priority="162" stopIfTrue="1">
      <formula>IF(AND(G576&gt;0,#REF!=1),1,0)</formula>
    </cfRule>
  </conditionalFormatting>
  <conditionalFormatting sqref="G576">
    <cfRule type="expression" dxfId="153" priority="145" stopIfTrue="1">
      <formula>IF(AND(G576&gt;0,D576=1),1,0)</formula>
    </cfRule>
    <cfRule type="expression" dxfId="152" priority="146" stopIfTrue="1">
      <formula>IF(AND(G576&gt;0,E576=1),1,0)</formula>
    </cfRule>
    <cfRule type="expression" dxfId="151" priority="147" stopIfTrue="1">
      <formula>IF(AND(G576&gt;0,F576=1),1,0)</formula>
    </cfRule>
  </conditionalFormatting>
  <conditionalFormatting sqref="H576">
    <cfRule type="expression" dxfId="150" priority="148" stopIfTrue="1">
      <formula>IF(AND(G576&gt;0,D576=1),1,0)</formula>
    </cfRule>
    <cfRule type="expression" dxfId="149" priority="149" stopIfTrue="1">
      <formula>IF(AND(G576&gt;0,E576=1),1,0)</formula>
    </cfRule>
    <cfRule type="expression" dxfId="148" priority="150" stopIfTrue="1">
      <formula>IF(AND(G576&gt;0,F576=1),1,0)</formula>
    </cfRule>
  </conditionalFormatting>
  <conditionalFormatting sqref="D624">
    <cfRule type="cellIs" dxfId="147" priority="133" stopIfTrue="1" operator="equal">
      <formula>1</formula>
    </cfRule>
    <cfRule type="cellIs" dxfId="146" priority="134" stopIfTrue="1" operator="equal">
      <formula>3</formula>
    </cfRule>
  </conditionalFormatting>
  <conditionalFormatting sqref="E624">
    <cfRule type="cellIs" dxfId="145" priority="135" stopIfTrue="1" operator="equal">
      <formula>1</formula>
    </cfRule>
    <cfRule type="cellIs" dxfId="144" priority="136" stopIfTrue="1" operator="equal">
      <formula>3</formula>
    </cfRule>
  </conditionalFormatting>
  <conditionalFormatting sqref="F624">
    <cfRule type="cellIs" dxfId="143" priority="137" stopIfTrue="1" operator="equal">
      <formula>1</formula>
    </cfRule>
    <cfRule type="cellIs" dxfId="142" priority="138" stopIfTrue="1" operator="equal">
      <formula>3</formula>
    </cfRule>
  </conditionalFormatting>
  <conditionalFormatting sqref="G624">
    <cfRule type="expression" dxfId="141" priority="139" stopIfTrue="1">
      <formula>IF(AND(G624&gt;0,#REF!=1),1,0)</formula>
    </cfRule>
    <cfRule type="expression" dxfId="140" priority="140" stopIfTrue="1">
      <formula>IF(AND(G624&gt;0,#REF!=1),1,0)</formula>
    </cfRule>
    <cfRule type="expression" dxfId="139" priority="141" stopIfTrue="1">
      <formula>IF(AND(G624&gt;0,F624=1),1,0)</formula>
    </cfRule>
  </conditionalFormatting>
  <conditionalFormatting sqref="H624">
    <cfRule type="expression" dxfId="138" priority="142" stopIfTrue="1">
      <formula>IF(AND(G624&gt;0,#REF!=1),1,0)</formula>
    </cfRule>
    <cfRule type="expression" dxfId="137" priority="143" stopIfTrue="1">
      <formula>IF(AND(G624&gt;0,#REF!=1),1,0)</formula>
    </cfRule>
    <cfRule type="expression" dxfId="136" priority="144" stopIfTrue="1">
      <formula>IF(AND(G624&gt;0,#REF!=1),1,0)</formula>
    </cfRule>
  </conditionalFormatting>
  <conditionalFormatting sqref="G624">
    <cfRule type="expression" dxfId="135" priority="127" stopIfTrue="1">
      <formula>IF(AND(G624&gt;0,D624=1),1,0)</formula>
    </cfRule>
    <cfRule type="expression" dxfId="134" priority="128" stopIfTrue="1">
      <formula>IF(AND(G624&gt;0,E624=1),1,0)</formula>
    </cfRule>
    <cfRule type="expression" dxfId="133" priority="129" stopIfTrue="1">
      <formula>IF(AND(G624&gt;0,F624=1),1,0)</formula>
    </cfRule>
  </conditionalFormatting>
  <conditionalFormatting sqref="H624">
    <cfRule type="expression" dxfId="132" priority="130" stopIfTrue="1">
      <formula>IF(AND(G624&gt;0,D624=1),1,0)</formula>
    </cfRule>
    <cfRule type="expression" dxfId="131" priority="131" stopIfTrue="1">
      <formula>IF(AND(G624&gt;0,E624=1),1,0)</formula>
    </cfRule>
    <cfRule type="expression" dxfId="130" priority="132" stopIfTrue="1">
      <formula>IF(AND(G624&gt;0,F624=1),1,0)</formula>
    </cfRule>
  </conditionalFormatting>
  <conditionalFormatting sqref="D645:D650">
    <cfRule type="cellIs" dxfId="129" priority="115" stopIfTrue="1" operator="equal">
      <formula>1</formula>
    </cfRule>
    <cfRule type="cellIs" dxfId="128" priority="116" stopIfTrue="1" operator="equal">
      <formula>3</formula>
    </cfRule>
  </conditionalFormatting>
  <conditionalFormatting sqref="E645:E650">
    <cfRule type="cellIs" dxfId="127" priority="117" stopIfTrue="1" operator="equal">
      <formula>1</formula>
    </cfRule>
    <cfRule type="cellIs" dxfId="126" priority="118" stopIfTrue="1" operator="equal">
      <formula>3</formula>
    </cfRule>
  </conditionalFormatting>
  <conditionalFormatting sqref="F645:F650">
    <cfRule type="cellIs" dxfId="125" priority="119" stopIfTrue="1" operator="equal">
      <formula>1</formula>
    </cfRule>
    <cfRule type="cellIs" dxfId="124" priority="120" stopIfTrue="1" operator="equal">
      <formula>3</formula>
    </cfRule>
  </conditionalFormatting>
  <conditionalFormatting sqref="G645:G650">
    <cfRule type="expression" dxfId="123" priority="121" stopIfTrue="1">
      <formula>IF(AND(G645&gt;0,#REF!=1),1,0)</formula>
    </cfRule>
    <cfRule type="expression" dxfId="122" priority="122" stopIfTrue="1">
      <formula>IF(AND(G645&gt;0,#REF!=1),1,0)</formula>
    </cfRule>
    <cfRule type="expression" dxfId="121" priority="123" stopIfTrue="1">
      <formula>IF(AND(G645&gt;0,F645=1),1,0)</formula>
    </cfRule>
  </conditionalFormatting>
  <conditionalFormatting sqref="H645:H650">
    <cfRule type="expression" dxfId="120" priority="124" stopIfTrue="1">
      <formula>IF(AND(G645&gt;0,#REF!=1),1,0)</formula>
    </cfRule>
    <cfRule type="expression" dxfId="119" priority="125" stopIfTrue="1">
      <formula>IF(AND(G645&gt;0,#REF!=1),1,0)</formula>
    </cfRule>
    <cfRule type="expression" dxfId="118" priority="126" stopIfTrue="1">
      <formula>IF(AND(G645&gt;0,#REF!=1),1,0)</formula>
    </cfRule>
  </conditionalFormatting>
  <conditionalFormatting sqref="G645:G650">
    <cfRule type="expression" dxfId="117" priority="109" stopIfTrue="1">
      <formula>IF(AND(G645&gt;0,D645=1),1,0)</formula>
    </cfRule>
    <cfRule type="expression" dxfId="116" priority="110" stopIfTrue="1">
      <formula>IF(AND(G645&gt;0,E645=1),1,0)</formula>
    </cfRule>
    <cfRule type="expression" dxfId="115" priority="111" stopIfTrue="1">
      <formula>IF(AND(G645&gt;0,F645=1),1,0)</formula>
    </cfRule>
  </conditionalFormatting>
  <conditionalFormatting sqref="H645:H650">
    <cfRule type="expression" dxfId="114" priority="112" stopIfTrue="1">
      <formula>IF(AND(G645&gt;0,D645=1),1,0)</formula>
    </cfRule>
    <cfRule type="expression" dxfId="113" priority="113" stopIfTrue="1">
      <formula>IF(AND(G645&gt;0,E645=1),1,0)</formula>
    </cfRule>
    <cfRule type="expression" dxfId="112" priority="114" stopIfTrue="1">
      <formula>IF(AND(G645&gt;0,F645=1),1,0)</formula>
    </cfRule>
  </conditionalFormatting>
  <conditionalFormatting sqref="D652">
    <cfRule type="cellIs" dxfId="111" priority="97" stopIfTrue="1" operator="equal">
      <formula>1</formula>
    </cfRule>
    <cfRule type="cellIs" dxfId="110" priority="98" stopIfTrue="1" operator="equal">
      <formula>3</formula>
    </cfRule>
  </conditionalFormatting>
  <conditionalFormatting sqref="E652">
    <cfRule type="cellIs" dxfId="109" priority="99" stopIfTrue="1" operator="equal">
      <formula>1</formula>
    </cfRule>
    <cfRule type="cellIs" dxfId="108" priority="100" stopIfTrue="1" operator="equal">
      <formula>3</formula>
    </cfRule>
  </conditionalFormatting>
  <conditionalFormatting sqref="F652">
    <cfRule type="cellIs" dxfId="107" priority="101" stopIfTrue="1" operator="equal">
      <formula>1</formula>
    </cfRule>
    <cfRule type="cellIs" dxfId="106" priority="102" stopIfTrue="1" operator="equal">
      <formula>3</formula>
    </cfRule>
  </conditionalFormatting>
  <conditionalFormatting sqref="G652">
    <cfRule type="expression" dxfId="105" priority="103" stopIfTrue="1">
      <formula>IF(AND(G652&gt;0,#REF!=1),1,0)</formula>
    </cfRule>
    <cfRule type="expression" dxfId="104" priority="104" stopIfTrue="1">
      <formula>IF(AND(G652&gt;0,#REF!=1),1,0)</formula>
    </cfRule>
    <cfRule type="expression" dxfId="103" priority="105" stopIfTrue="1">
      <formula>IF(AND(G652&gt;0,F652=1),1,0)</formula>
    </cfRule>
  </conditionalFormatting>
  <conditionalFormatting sqref="H652">
    <cfRule type="expression" dxfId="102" priority="106" stopIfTrue="1">
      <formula>IF(AND(G652&gt;0,#REF!=1),1,0)</formula>
    </cfRule>
    <cfRule type="expression" dxfId="101" priority="107" stopIfTrue="1">
      <formula>IF(AND(G652&gt;0,#REF!=1),1,0)</formula>
    </cfRule>
    <cfRule type="expression" dxfId="100" priority="108" stopIfTrue="1">
      <formula>IF(AND(G652&gt;0,#REF!=1),1,0)</formula>
    </cfRule>
  </conditionalFormatting>
  <conditionalFormatting sqref="G652">
    <cfRule type="expression" dxfId="99" priority="91" stopIfTrue="1">
      <formula>IF(AND(G652&gt;0,D652=1),1,0)</formula>
    </cfRule>
    <cfRule type="expression" dxfId="98" priority="92" stopIfTrue="1">
      <formula>IF(AND(G652&gt;0,E652=1),1,0)</formula>
    </cfRule>
    <cfRule type="expression" dxfId="97" priority="93" stopIfTrue="1">
      <formula>IF(AND(G652&gt;0,F652=1),1,0)</formula>
    </cfRule>
  </conditionalFormatting>
  <conditionalFormatting sqref="H652">
    <cfRule type="expression" dxfId="96" priority="94" stopIfTrue="1">
      <formula>IF(AND(G652&gt;0,D652=1),1,0)</formula>
    </cfRule>
    <cfRule type="expression" dxfId="95" priority="95" stopIfTrue="1">
      <formula>IF(AND(G652&gt;0,E652=1),1,0)</formula>
    </cfRule>
    <cfRule type="expression" dxfId="94" priority="96" stopIfTrue="1">
      <formula>IF(AND(G652&gt;0,F652=1),1,0)</formula>
    </cfRule>
  </conditionalFormatting>
  <conditionalFormatting sqref="D667">
    <cfRule type="cellIs" dxfId="93" priority="79" stopIfTrue="1" operator="equal">
      <formula>1</formula>
    </cfRule>
    <cfRule type="cellIs" dxfId="92" priority="80" stopIfTrue="1" operator="equal">
      <formula>3</formula>
    </cfRule>
  </conditionalFormatting>
  <conditionalFormatting sqref="E667">
    <cfRule type="cellIs" dxfId="91" priority="81" stopIfTrue="1" operator="equal">
      <formula>1</formula>
    </cfRule>
    <cfRule type="cellIs" dxfId="90" priority="82" stopIfTrue="1" operator="equal">
      <formula>3</formula>
    </cfRule>
  </conditionalFormatting>
  <conditionalFormatting sqref="F667">
    <cfRule type="cellIs" dxfId="89" priority="83" stopIfTrue="1" operator="equal">
      <formula>1</formula>
    </cfRule>
    <cfRule type="cellIs" dxfId="88" priority="84" stopIfTrue="1" operator="equal">
      <formula>3</formula>
    </cfRule>
  </conditionalFormatting>
  <conditionalFormatting sqref="G667">
    <cfRule type="expression" dxfId="87" priority="85" stopIfTrue="1">
      <formula>IF(AND(G667&gt;0,#REF!=1),1,0)</formula>
    </cfRule>
    <cfRule type="expression" dxfId="86" priority="86" stopIfTrue="1">
      <formula>IF(AND(G667&gt;0,#REF!=1),1,0)</formula>
    </cfRule>
    <cfRule type="expression" dxfId="85" priority="87" stopIfTrue="1">
      <formula>IF(AND(G667&gt;0,F667=1),1,0)</formula>
    </cfRule>
  </conditionalFormatting>
  <conditionalFormatting sqref="H667">
    <cfRule type="expression" dxfId="84" priority="88" stopIfTrue="1">
      <formula>IF(AND(G667&gt;0,#REF!=1),1,0)</formula>
    </cfRule>
    <cfRule type="expression" dxfId="83" priority="89" stopIfTrue="1">
      <formula>IF(AND(G667&gt;0,#REF!=1),1,0)</formula>
    </cfRule>
    <cfRule type="expression" dxfId="82" priority="90" stopIfTrue="1">
      <formula>IF(AND(G667&gt;0,#REF!=1),1,0)</formula>
    </cfRule>
  </conditionalFormatting>
  <conditionalFormatting sqref="G667">
    <cfRule type="expression" dxfId="81" priority="73" stopIfTrue="1">
      <formula>IF(AND(G667&gt;0,D667=1),1,0)</formula>
    </cfRule>
    <cfRule type="expression" dxfId="80" priority="74" stopIfTrue="1">
      <formula>IF(AND(G667&gt;0,E667=1),1,0)</formula>
    </cfRule>
    <cfRule type="expression" dxfId="79" priority="75" stopIfTrue="1">
      <formula>IF(AND(G667&gt;0,F667=1),1,0)</formula>
    </cfRule>
  </conditionalFormatting>
  <conditionalFormatting sqref="H667">
    <cfRule type="expression" dxfId="78" priority="76" stopIfTrue="1">
      <formula>IF(AND(G667&gt;0,D667=1),1,0)</formula>
    </cfRule>
    <cfRule type="expression" dxfId="77" priority="77" stopIfTrue="1">
      <formula>IF(AND(G667&gt;0,E667=1),1,0)</formula>
    </cfRule>
    <cfRule type="expression" dxfId="76" priority="78" stopIfTrue="1">
      <formula>IF(AND(G667&gt;0,F667=1),1,0)</formula>
    </cfRule>
  </conditionalFormatting>
  <conditionalFormatting sqref="D690">
    <cfRule type="cellIs" dxfId="75" priority="61" stopIfTrue="1" operator="equal">
      <formula>1</formula>
    </cfRule>
    <cfRule type="cellIs" dxfId="74" priority="62" stopIfTrue="1" operator="equal">
      <formula>3</formula>
    </cfRule>
  </conditionalFormatting>
  <conditionalFormatting sqref="E690">
    <cfRule type="cellIs" dxfId="73" priority="63" stopIfTrue="1" operator="equal">
      <formula>1</formula>
    </cfRule>
    <cfRule type="cellIs" dxfId="72" priority="64" stopIfTrue="1" operator="equal">
      <formula>3</formula>
    </cfRule>
  </conditionalFormatting>
  <conditionalFormatting sqref="F690">
    <cfRule type="cellIs" dxfId="71" priority="65" stopIfTrue="1" operator="equal">
      <formula>1</formula>
    </cfRule>
    <cfRule type="cellIs" dxfId="70" priority="66" stopIfTrue="1" operator="equal">
      <formula>3</formula>
    </cfRule>
  </conditionalFormatting>
  <conditionalFormatting sqref="G690">
    <cfRule type="expression" dxfId="69" priority="67" stopIfTrue="1">
      <formula>IF(AND(G690&gt;0,#REF!=1),1,0)</formula>
    </cfRule>
    <cfRule type="expression" dxfId="68" priority="68" stopIfTrue="1">
      <formula>IF(AND(G690&gt;0,#REF!=1),1,0)</formula>
    </cfRule>
    <cfRule type="expression" dxfId="67" priority="69" stopIfTrue="1">
      <formula>IF(AND(G690&gt;0,F690=1),1,0)</formula>
    </cfRule>
  </conditionalFormatting>
  <conditionalFormatting sqref="H690">
    <cfRule type="expression" dxfId="66" priority="70" stopIfTrue="1">
      <formula>IF(AND(G690&gt;0,#REF!=1),1,0)</formula>
    </cfRule>
    <cfRule type="expression" dxfId="65" priority="71" stopIfTrue="1">
      <formula>IF(AND(G690&gt;0,#REF!=1),1,0)</formula>
    </cfRule>
    <cfRule type="expression" dxfId="64" priority="72" stopIfTrue="1">
      <formula>IF(AND(G690&gt;0,#REF!=1),1,0)</formula>
    </cfRule>
  </conditionalFormatting>
  <conditionalFormatting sqref="G690">
    <cfRule type="expression" dxfId="63" priority="55" stopIfTrue="1">
      <formula>IF(AND(G690&gt;0,D690=1),1,0)</formula>
    </cfRule>
    <cfRule type="expression" dxfId="62" priority="56" stopIfTrue="1">
      <formula>IF(AND(G690&gt;0,E690=1),1,0)</formula>
    </cfRule>
    <cfRule type="expression" dxfId="61" priority="57" stopIfTrue="1">
      <formula>IF(AND(G690&gt;0,F690=1),1,0)</formula>
    </cfRule>
  </conditionalFormatting>
  <conditionalFormatting sqref="H690">
    <cfRule type="expression" dxfId="60" priority="58" stopIfTrue="1">
      <formula>IF(AND(G690&gt;0,D690=1),1,0)</formula>
    </cfRule>
    <cfRule type="expression" dxfId="59" priority="59" stopIfTrue="1">
      <formula>IF(AND(G690&gt;0,E690=1),1,0)</formula>
    </cfRule>
    <cfRule type="expression" dxfId="58" priority="60" stopIfTrue="1">
      <formula>IF(AND(G690&gt;0,F690=1),1,0)</formula>
    </cfRule>
  </conditionalFormatting>
  <conditionalFormatting sqref="D694">
    <cfRule type="cellIs" dxfId="57" priority="43" stopIfTrue="1" operator="equal">
      <formula>1</formula>
    </cfRule>
    <cfRule type="cellIs" dxfId="56" priority="44" stopIfTrue="1" operator="equal">
      <formula>3</formula>
    </cfRule>
  </conditionalFormatting>
  <conditionalFormatting sqref="E694">
    <cfRule type="cellIs" dxfId="55" priority="45" stopIfTrue="1" operator="equal">
      <formula>1</formula>
    </cfRule>
    <cfRule type="cellIs" dxfId="54" priority="46" stopIfTrue="1" operator="equal">
      <formula>3</formula>
    </cfRule>
  </conditionalFormatting>
  <conditionalFormatting sqref="F694">
    <cfRule type="cellIs" dxfId="53" priority="47" stopIfTrue="1" operator="equal">
      <formula>1</formula>
    </cfRule>
    <cfRule type="cellIs" dxfId="52" priority="48" stopIfTrue="1" operator="equal">
      <formula>3</formula>
    </cfRule>
  </conditionalFormatting>
  <conditionalFormatting sqref="G694">
    <cfRule type="expression" dxfId="51" priority="49" stopIfTrue="1">
      <formula>IF(AND(G694&gt;0,#REF!=1),1,0)</formula>
    </cfRule>
    <cfRule type="expression" dxfId="50" priority="50" stopIfTrue="1">
      <formula>IF(AND(G694&gt;0,#REF!=1),1,0)</formula>
    </cfRule>
    <cfRule type="expression" dxfId="49" priority="51" stopIfTrue="1">
      <formula>IF(AND(G694&gt;0,F694=1),1,0)</formula>
    </cfRule>
  </conditionalFormatting>
  <conditionalFormatting sqref="H694">
    <cfRule type="expression" dxfId="48" priority="52" stopIfTrue="1">
      <formula>IF(AND(G694&gt;0,#REF!=1),1,0)</formula>
    </cfRule>
    <cfRule type="expression" dxfId="47" priority="53" stopIfTrue="1">
      <formula>IF(AND(G694&gt;0,#REF!=1),1,0)</formula>
    </cfRule>
    <cfRule type="expression" dxfId="46" priority="54" stopIfTrue="1">
      <formula>IF(AND(G694&gt;0,#REF!=1),1,0)</formula>
    </cfRule>
  </conditionalFormatting>
  <conditionalFormatting sqref="G694">
    <cfRule type="expression" dxfId="45" priority="37" stopIfTrue="1">
      <formula>IF(AND(G694&gt;0,D694=1),1,0)</formula>
    </cfRule>
    <cfRule type="expression" dxfId="44" priority="38" stopIfTrue="1">
      <formula>IF(AND(G694&gt;0,E694=1),1,0)</formula>
    </cfRule>
    <cfRule type="expression" dxfId="43" priority="39" stopIfTrue="1">
      <formula>IF(AND(G694&gt;0,F694=1),1,0)</formula>
    </cfRule>
  </conditionalFormatting>
  <conditionalFormatting sqref="H694">
    <cfRule type="expression" dxfId="42" priority="40" stopIfTrue="1">
      <formula>IF(AND(G694&gt;0,D694=1),1,0)</formula>
    </cfRule>
    <cfRule type="expression" dxfId="41" priority="41" stopIfTrue="1">
      <formula>IF(AND(G694&gt;0,E694=1),1,0)</formula>
    </cfRule>
    <cfRule type="expression" dxfId="40" priority="42" stopIfTrue="1">
      <formula>IF(AND(G694&gt;0,F694=1),1,0)</formula>
    </cfRule>
  </conditionalFormatting>
  <conditionalFormatting sqref="D709">
    <cfRule type="cellIs" dxfId="39" priority="25" stopIfTrue="1" operator="equal">
      <formula>1</formula>
    </cfRule>
    <cfRule type="cellIs" dxfId="38" priority="26" stopIfTrue="1" operator="equal">
      <formula>3</formula>
    </cfRule>
  </conditionalFormatting>
  <conditionalFormatting sqref="E709">
    <cfRule type="cellIs" dxfId="37" priority="27" stopIfTrue="1" operator="equal">
      <formula>1</formula>
    </cfRule>
    <cfRule type="cellIs" dxfId="36" priority="28" stopIfTrue="1" operator="equal">
      <formula>3</formula>
    </cfRule>
  </conditionalFormatting>
  <conditionalFormatting sqref="F709">
    <cfRule type="cellIs" dxfId="35" priority="29" stopIfTrue="1" operator="equal">
      <formula>1</formula>
    </cfRule>
    <cfRule type="cellIs" dxfId="34" priority="30" stopIfTrue="1" operator="equal">
      <formula>3</formula>
    </cfRule>
  </conditionalFormatting>
  <conditionalFormatting sqref="G709">
    <cfRule type="expression" dxfId="33" priority="31" stopIfTrue="1">
      <formula>IF(AND(G709&gt;0,#REF!=1),1,0)</formula>
    </cfRule>
    <cfRule type="expression" dxfId="32" priority="32" stopIfTrue="1">
      <formula>IF(AND(G709&gt;0,#REF!=1),1,0)</formula>
    </cfRule>
    <cfRule type="expression" dxfId="31" priority="33" stopIfTrue="1">
      <formula>IF(AND(G709&gt;0,F709=1),1,0)</formula>
    </cfRule>
  </conditionalFormatting>
  <conditionalFormatting sqref="H709">
    <cfRule type="expression" dxfId="30" priority="34" stopIfTrue="1">
      <formula>IF(AND(G709&gt;0,#REF!=1),1,0)</formula>
    </cfRule>
    <cfRule type="expression" dxfId="29" priority="35" stopIfTrue="1">
      <formula>IF(AND(G709&gt;0,#REF!=1),1,0)</formula>
    </cfRule>
    <cfRule type="expression" dxfId="28" priority="36" stopIfTrue="1">
      <formula>IF(AND(G709&gt;0,#REF!=1),1,0)</formula>
    </cfRule>
  </conditionalFormatting>
  <conditionalFormatting sqref="G709">
    <cfRule type="expression" dxfId="27" priority="19" stopIfTrue="1">
      <formula>IF(AND(G709&gt;0,D709=1),1,0)</formula>
    </cfRule>
    <cfRule type="expression" dxfId="26" priority="20" stopIfTrue="1">
      <formula>IF(AND(G709&gt;0,E709=1),1,0)</formula>
    </cfRule>
    <cfRule type="expression" dxfId="25" priority="21" stopIfTrue="1">
      <formula>IF(AND(G709&gt;0,F709=1),1,0)</formula>
    </cfRule>
  </conditionalFormatting>
  <conditionalFormatting sqref="H709">
    <cfRule type="expression" dxfId="24" priority="22" stopIfTrue="1">
      <formula>IF(AND(G709&gt;0,D709=1),1,0)</formula>
    </cfRule>
    <cfRule type="expression" dxfId="23" priority="23" stopIfTrue="1">
      <formula>IF(AND(G709&gt;0,E709=1),1,0)</formula>
    </cfRule>
    <cfRule type="expression" dxfId="22" priority="24" stopIfTrue="1">
      <formula>IF(AND(G709&gt;0,F709=1),1,0)</formula>
    </cfRule>
  </conditionalFormatting>
  <conditionalFormatting sqref="D724">
    <cfRule type="cellIs" dxfId="21" priority="7" stopIfTrue="1" operator="equal">
      <formula>1</formula>
    </cfRule>
    <cfRule type="cellIs" dxfId="20" priority="8" stopIfTrue="1" operator="equal">
      <formula>3</formula>
    </cfRule>
  </conditionalFormatting>
  <conditionalFormatting sqref="E724">
    <cfRule type="cellIs" dxfId="19" priority="9" stopIfTrue="1" operator="equal">
      <formula>1</formula>
    </cfRule>
    <cfRule type="cellIs" dxfId="18" priority="10" stopIfTrue="1" operator="equal">
      <formula>3</formula>
    </cfRule>
  </conditionalFormatting>
  <conditionalFormatting sqref="F724">
    <cfRule type="cellIs" dxfId="17" priority="11" stopIfTrue="1" operator="equal">
      <formula>1</formula>
    </cfRule>
    <cfRule type="cellIs" dxfId="16" priority="12" stopIfTrue="1" operator="equal">
      <formula>3</formula>
    </cfRule>
  </conditionalFormatting>
  <conditionalFormatting sqref="G724">
    <cfRule type="expression" dxfId="15" priority="13" stopIfTrue="1">
      <formula>IF(AND(G724&gt;0,#REF!=1),1,0)</formula>
    </cfRule>
    <cfRule type="expression" dxfId="14" priority="14" stopIfTrue="1">
      <formula>IF(AND(G724&gt;0,#REF!=1),1,0)</formula>
    </cfRule>
    <cfRule type="expression" dxfId="13" priority="15" stopIfTrue="1">
      <formula>IF(AND(G724&gt;0,F724=1),1,0)</formula>
    </cfRule>
  </conditionalFormatting>
  <conditionalFormatting sqref="H724">
    <cfRule type="expression" dxfId="12" priority="16" stopIfTrue="1">
      <formula>IF(AND(G724&gt;0,#REF!=1),1,0)</formula>
    </cfRule>
    <cfRule type="expression" dxfId="11" priority="17" stopIfTrue="1">
      <formula>IF(AND(G724&gt;0,#REF!=1),1,0)</formula>
    </cfRule>
    <cfRule type="expression" dxfId="10" priority="18" stopIfTrue="1">
      <formula>IF(AND(G724&gt;0,#REF!=1),1,0)</formula>
    </cfRule>
  </conditionalFormatting>
  <conditionalFormatting sqref="G724">
    <cfRule type="expression" dxfId="9" priority="1" stopIfTrue="1">
      <formula>IF(AND(G724&gt;0,D724=1),1,0)</formula>
    </cfRule>
    <cfRule type="expression" dxfId="8" priority="2" stopIfTrue="1">
      <formula>IF(AND(G724&gt;0,E724=1),1,0)</formula>
    </cfRule>
    <cfRule type="expression" dxfId="7" priority="3" stopIfTrue="1">
      <formula>IF(AND(G724&gt;0,F724=1),1,0)</formula>
    </cfRule>
  </conditionalFormatting>
  <conditionalFormatting sqref="H724">
    <cfRule type="expression" dxfId="6" priority="4" stopIfTrue="1">
      <formula>IF(AND(G724&gt;0,D724=1),1,0)</formula>
    </cfRule>
    <cfRule type="expression" dxfId="5" priority="5" stopIfTrue="1">
      <formula>IF(AND(G724&gt;0,E724=1),1,0)</formula>
    </cfRule>
    <cfRule type="expression" dxfId="4" priority="6" stopIfTrue="1">
      <formula>IF(AND(G724&gt;0,F724=1),1,0)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R257"/>
  <sheetViews>
    <sheetView workbookViewId="0">
      <selection activeCell="I38" sqref="I38"/>
    </sheetView>
  </sheetViews>
  <sheetFormatPr baseColWidth="10" defaultRowHeight="13" x14ac:dyDescent="0"/>
  <cols>
    <col min="1" max="4" width="1.7109375" customWidth="1"/>
    <col min="11" max="18" width="22.5703125" customWidth="1"/>
  </cols>
  <sheetData>
    <row r="1" spans="1:16">
      <c r="F1" t="s">
        <v>2249</v>
      </c>
      <c r="G1" t="s">
        <v>2250</v>
      </c>
      <c r="H1" t="s">
        <v>1165</v>
      </c>
      <c r="I1" t="s">
        <v>1259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Alabama</v>
      </c>
      <c r="F2" s="1">
        <f>MAX(State!L3:P3)</f>
        <v>1255925</v>
      </c>
      <c r="G2" s="1">
        <f>LARGE(State!L3:P3,2)</f>
        <v>795696</v>
      </c>
      <c r="H2" s="1"/>
      <c r="I2" s="1">
        <f>State!C3-Graphs!F2-Graphs!G2-Graphs!H2</f>
        <v>22717</v>
      </c>
    </row>
    <row r="3" spans="1:16">
      <c r="A3">
        <f>IF(State!G4=1,1,IF(State!H4=1,2,IF(State!I4=1,3,4)))</f>
        <v>2</v>
      </c>
      <c r="B3">
        <f>IF(State!G4=2,1,IF(State!H4=2,2,IF(State!I4=2,3,4)))</f>
        <v>1</v>
      </c>
      <c r="C3">
        <f>IF(State!G4=3,1,IF(State!H4=3,2,IF(State!I4=3,3,4)))</f>
        <v>4</v>
      </c>
      <c r="D3">
        <f>IF(State!G4=4,1,IF(State!H4=4,2,IF(State!I4=4,3,4)))</f>
        <v>4</v>
      </c>
      <c r="E3" t="str">
        <f>State!A4</f>
        <v>Alaska</v>
      </c>
      <c r="F3" s="1">
        <f>MAX(State!L4:P4)</f>
        <v>164676</v>
      </c>
      <c r="G3" s="1">
        <f>LARGE(State!L4:P4,2)</f>
        <v>122640</v>
      </c>
      <c r="H3" s="1"/>
      <c r="I3" s="1">
        <f>State!C4-Graphs!F3-Graphs!G3-Graphs!H3</f>
        <v>13179</v>
      </c>
    </row>
    <row r="4" spans="1:16">
      <c r="A4">
        <f>IF(State!G5=1,1,IF(State!H5=1,2,IF(State!I5=1,3,4)))</f>
        <v>2</v>
      </c>
      <c r="B4">
        <f>IF(State!G5=2,1,IF(State!H5=2,2,IF(State!I5=2,3,4)))</f>
        <v>1</v>
      </c>
      <c r="C4">
        <f>IF(State!G5=3,1,IF(State!H5=3,2,IF(State!I5=3,3,4)))</f>
        <v>4</v>
      </c>
      <c r="D4">
        <f>IF(State!G5=4,1,IF(State!H5=4,2,IF(State!I5=4,3,4)))</f>
        <v>4</v>
      </c>
      <c r="E4" t="str">
        <f>State!A5</f>
        <v>Arizona</v>
      </c>
      <c r="F4" s="1">
        <f>MAX(State!L5:P5)</f>
        <v>1233654</v>
      </c>
      <c r="G4" s="1">
        <f>LARGE(State!L5:P5,2)</f>
        <v>1025232</v>
      </c>
      <c r="H4" s="1"/>
      <c r="I4" s="1">
        <f>State!C5-Graphs!F4-Graphs!G4-Graphs!H4</f>
        <v>47673</v>
      </c>
    </row>
    <row r="5" spans="1:16">
      <c r="A5">
        <f>IF(State!G6=1,1,IF(State!H6=1,2,IF(State!I6=1,3,4)))</f>
        <v>2</v>
      </c>
      <c r="B5">
        <f>IF(State!G6=2,1,IF(State!H6=2,2,IF(State!I6=2,3,4)))</f>
        <v>1</v>
      </c>
      <c r="C5">
        <f>IF(State!G6=3,1,IF(State!H6=3,2,IF(State!I6=3,3,4)))</f>
        <v>4</v>
      </c>
      <c r="D5">
        <f>IF(State!G6=4,1,IF(State!H6=4,2,IF(State!I6=4,3,4)))</f>
        <v>4</v>
      </c>
      <c r="E5" t="str">
        <f>State!A6</f>
        <v>Arkansas</v>
      </c>
      <c r="F5" s="1">
        <f>MAX(State!L6:P6)</f>
        <v>647744</v>
      </c>
      <c r="G5" s="1">
        <f>LARGE(State!L6:P6,2)</f>
        <v>394409</v>
      </c>
      <c r="H5" s="1"/>
      <c r="I5" s="1">
        <f>State!C6-Graphs!F5-Graphs!G5-Graphs!H5</f>
        <v>27315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4</v>
      </c>
      <c r="D6">
        <f>IF(State!G7=4,1,IF(State!H7=4,2,IF(State!I7=4,3,4)))</f>
        <v>4</v>
      </c>
      <c r="E6" t="str">
        <f>State!A7</f>
        <v>California</v>
      </c>
      <c r="F6" s="1">
        <f>MAX(State!L7:P7)</f>
        <v>7854285</v>
      </c>
      <c r="G6" s="1">
        <f>LARGE(State!L7:P7,2)</f>
        <v>4839958</v>
      </c>
      <c r="H6" s="1"/>
      <c r="I6" s="1">
        <f>State!C7-Graphs!F6-Graphs!G6-Graphs!H6</f>
        <v>344304</v>
      </c>
    </row>
    <row r="7" spans="1:16">
      <c r="A7">
        <f>IF(State!G8=1,1,IF(State!H8=1,2,IF(State!I8=1,3,4)))</f>
        <v>1</v>
      </c>
      <c r="B7">
        <f>IF(State!G8=2,1,IF(State!H8=2,2,IF(State!I8=2,3,4)))</f>
        <v>2</v>
      </c>
      <c r="C7">
        <f>IF(State!G8=3,1,IF(State!H8=3,2,IF(State!I8=3,3,4)))</f>
        <v>4</v>
      </c>
      <c r="D7">
        <f>IF(State!G8=4,1,IF(State!H8=4,2,IF(State!I8=4,3,4)))</f>
        <v>4</v>
      </c>
      <c r="E7" t="str">
        <f>State!A8</f>
        <v>Colorado</v>
      </c>
      <c r="F7" s="1">
        <f>MAX(State!L8:P8)</f>
        <v>1323102</v>
      </c>
      <c r="G7" s="1">
        <f>LARGE(State!L8:P8,2)</f>
        <v>1185243</v>
      </c>
      <c r="H7" s="1"/>
      <c r="I7" s="1">
        <f>State!C8-Graphs!F7-Graphs!G7-Graphs!H7</f>
        <v>61177</v>
      </c>
    </row>
    <row r="8" spans="1:16">
      <c r="A8">
        <f>IF(State!G9=1,1,IF(State!H9=1,2,IF(State!I9=1,3,4)))</f>
        <v>1</v>
      </c>
      <c r="B8">
        <f>IF(State!G9=2,1,IF(State!H9=2,2,IF(State!I9=2,3,4)))</f>
        <v>2</v>
      </c>
      <c r="C8">
        <f>IF(State!G9=3,1,IF(State!H9=3,2,IF(State!I9=3,3,4)))</f>
        <v>4</v>
      </c>
      <c r="D8">
        <f>IF(State!G9=4,1,IF(State!H9=4,2,IF(State!I9=4,3,4)))</f>
        <v>4</v>
      </c>
      <c r="E8" t="str">
        <f>State!A9</f>
        <v>Connecticut</v>
      </c>
      <c r="F8" s="1">
        <f>MAX(State!L9:P9)</f>
        <v>905109</v>
      </c>
      <c r="G8" s="1">
        <f>LARGE(State!L9:P9,2)</f>
        <v>634899</v>
      </c>
      <c r="H8" s="1"/>
      <c r="I8" s="1">
        <f>State!C9-Graphs!F8-Graphs!G8-Graphs!H8</f>
        <v>18985</v>
      </c>
    </row>
    <row r="9" spans="1:16">
      <c r="A9">
        <f>IF(State!G10=1,1,IF(State!H10=1,2,IF(State!I10=1,3,4)))</f>
        <v>1</v>
      </c>
      <c r="B9">
        <f>IF(State!G10=2,1,IF(State!H10=2,2,IF(State!I10=2,3,4)))</f>
        <v>2</v>
      </c>
      <c r="C9">
        <f>IF(State!G10=3,1,IF(State!H10=3,2,IF(State!I10=3,3,4)))</f>
        <v>4</v>
      </c>
      <c r="D9">
        <f>IF(State!G10=4,1,IF(State!H10=4,2,IF(State!I10=4,3,4)))</f>
        <v>4</v>
      </c>
      <c r="E9" t="str">
        <f>State!A10</f>
        <v>Delaware</v>
      </c>
      <c r="F9" s="1">
        <f>MAX(State!L10:P10)</f>
        <v>242584</v>
      </c>
      <c r="G9" s="1">
        <f>LARGE(State!L10:P10,2)</f>
        <v>165484</v>
      </c>
      <c r="H9" s="1"/>
      <c r="I9" s="1">
        <f>State!C10-Graphs!F9-Graphs!G9-Graphs!H9</f>
        <v>5853</v>
      </c>
    </row>
    <row r="10" spans="1:16">
      <c r="A10">
        <f>IF(State!G11=1,1,IF(State!H11=1,2,IF(State!I11=1,3,4)))</f>
        <v>1</v>
      </c>
      <c r="B10">
        <f>IF(State!G11=2,1,IF(State!H11=2,2,IF(State!I11=2,3,4)))</f>
        <v>2</v>
      </c>
      <c r="C10">
        <v>3</v>
      </c>
      <c r="D10">
        <v>4</v>
      </c>
      <c r="E10" t="str">
        <f>State!A11</f>
        <v>District of Columbia</v>
      </c>
      <c r="F10" s="1">
        <f>MAX(State!L11:P11)</f>
        <v>267070</v>
      </c>
      <c r="G10" s="1">
        <f>LARGE(State!L11:P11,2)</f>
        <v>21381</v>
      </c>
      <c r="H10" s="1"/>
      <c r="I10" s="1">
        <f>State!C11-Graphs!F10-Graphs!G10-Graphs!H10</f>
        <v>5313</v>
      </c>
    </row>
    <row r="11" spans="1:16">
      <c r="A11">
        <f>IF(State!G12=1,1,IF(State!H12=1,2,IF(State!I12=1,3,4)))</f>
        <v>1</v>
      </c>
      <c r="B11">
        <f>IF(State!G12=2,1,IF(State!H12=2,2,IF(State!I12=2,3,4)))</f>
        <v>2</v>
      </c>
      <c r="C11">
        <f>IF(State!G12=3,1,IF(State!H12=3,2,IF(State!I12=3,3,4)))</f>
        <v>4</v>
      </c>
      <c r="D11">
        <f>IF(State!G12=4,1,IF(State!H12=4,2,IF(State!I12=4,3,4)))</f>
        <v>4</v>
      </c>
      <c r="E11" t="str">
        <f>State!A12</f>
        <v>Florida</v>
      </c>
      <c r="F11" s="1">
        <f>MAX(State!L12:P12)</f>
        <v>4237756</v>
      </c>
      <c r="G11" s="1">
        <f>LARGE(State!L12:P12,2)</f>
        <v>4163447</v>
      </c>
      <c r="H11" s="1"/>
      <c r="I11" s="1">
        <f>State!C12-Graphs!F11-Graphs!G11-Graphs!H11</f>
        <v>72976</v>
      </c>
    </row>
    <row r="12" spans="1:16">
      <c r="A12">
        <f>IF(State!G13=1,1,IF(State!H13=1,2,IF(State!I13=1,3,4)))</f>
        <v>2</v>
      </c>
      <c r="B12">
        <f>IF(State!G13=2,1,IF(State!H13=2,2,IF(State!I13=2,3,4)))</f>
        <v>1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Georgia</v>
      </c>
      <c r="F12" s="1">
        <f>MAX(State!L13:P13)</f>
        <v>2078688</v>
      </c>
      <c r="G12" s="1">
        <f>LARGE(State!L13:P13,2)</f>
        <v>1773827</v>
      </c>
      <c r="H12" s="1"/>
      <c r="I12" s="1">
        <f>State!C13-Graphs!F12-Graphs!G12-Graphs!H12</f>
        <v>47535</v>
      </c>
    </row>
    <row r="13" spans="1:16">
      <c r="A13">
        <f>IF(State!G14=1,1,IF(State!H14=1,2,IF(State!I14=1,3,4)))</f>
        <v>1</v>
      </c>
      <c r="B13">
        <f>IF(State!G14=2,1,IF(State!H14=2,2,IF(State!I14=2,3,4)))</f>
        <v>2</v>
      </c>
      <c r="C13">
        <f>IF(State!G14=3,1,IF(State!H14=3,2,IF(State!I14=3,3,4)))</f>
        <v>4</v>
      </c>
      <c r="D13">
        <f>IF(State!G14=4,1,IF(State!H14=4,2,IF(State!I14=4,3,4)))</f>
        <v>4</v>
      </c>
      <c r="E13" t="str">
        <f>State!A14</f>
        <v>Hawaii</v>
      </c>
      <c r="F13" s="1">
        <f>MAX(State!L14:P14)</f>
        <v>306658</v>
      </c>
      <c r="G13" s="1">
        <f>LARGE(State!L14:P14,2)</f>
        <v>121015</v>
      </c>
      <c r="H13" s="1"/>
      <c r="I13" s="1">
        <f>State!C14-Graphs!F13-Graphs!G13-Graphs!H13</f>
        <v>7024</v>
      </c>
      <c r="K13" t="str">
        <f>E8</f>
        <v>Connecticut</v>
      </c>
      <c r="L13" t="str">
        <f>E9</f>
        <v>Delaware</v>
      </c>
      <c r="M13" t="str">
        <f>E10</f>
        <v>District of Columbia</v>
      </c>
      <c r="N13" t="str">
        <f>E11</f>
        <v>Florida</v>
      </c>
      <c r="O13" t="str">
        <f>E12</f>
        <v>Georgia</v>
      </c>
      <c r="P13" t="str">
        <f>E13</f>
        <v>Hawaii</v>
      </c>
    </row>
    <row r="14" spans="1:16">
      <c r="A14">
        <f>IF(State!G15=1,1,IF(State!H15=1,2,IF(State!I15=1,3,4)))</f>
        <v>2</v>
      </c>
      <c r="B14">
        <f>IF(State!G15=2,1,IF(State!H15=2,2,IF(State!I15=2,3,4)))</f>
        <v>1</v>
      </c>
      <c r="C14">
        <f>IF(State!G15=3,1,IF(State!H15=3,2,IF(State!I15=3,3,4)))</f>
        <v>4</v>
      </c>
      <c r="D14">
        <f>IF(State!G15=4,1,IF(State!H15=4,2,IF(State!I15=4,3,4)))</f>
        <v>4</v>
      </c>
      <c r="E14" t="str">
        <f>State!A15</f>
        <v>Idaho</v>
      </c>
      <c r="F14" s="1">
        <f>MAX(State!L15:P15)</f>
        <v>420911</v>
      </c>
      <c r="G14" s="1">
        <f>LARGE(State!L15:P15,2)</f>
        <v>212787</v>
      </c>
      <c r="H14" s="1"/>
      <c r="I14" s="1">
        <f>State!C15-Graphs!F14-Graphs!G14-Graphs!H14</f>
        <v>18648</v>
      </c>
    </row>
    <row r="15" spans="1:16">
      <c r="A15">
        <f>IF(State!G16=1,1,IF(State!H16=1,2,IF(State!I16=1,3,4)))</f>
        <v>1</v>
      </c>
      <c r="B15">
        <f>IF(State!G16=2,1,IF(State!H16=2,2,IF(State!I16=2,3,4)))</f>
        <v>2</v>
      </c>
      <c r="C15">
        <f>IF(State!G16=3,1,IF(State!H16=3,2,IF(State!I16=3,3,4)))</f>
        <v>4</v>
      </c>
      <c r="D15">
        <f>IF(State!G16=4,1,IF(State!H16=4,2,IF(State!I16=4,3,4)))</f>
        <v>4</v>
      </c>
      <c r="E15" t="str">
        <f>State!A16</f>
        <v>Illinois</v>
      </c>
      <c r="F15" s="1">
        <f>MAX(State!L16:P16)</f>
        <v>3019512</v>
      </c>
      <c r="G15" s="1">
        <f>LARGE(State!L16:P16,2)</f>
        <v>2135216</v>
      </c>
      <c r="H15" s="1"/>
      <c r="I15" s="1">
        <f>State!C16-Graphs!F15-Graphs!G15-Graphs!H15</f>
        <v>87286</v>
      </c>
    </row>
    <row r="16" spans="1:16">
      <c r="A16">
        <f>IF(State!G17=1,1,IF(State!H17=1,2,IF(State!I17=1,3,4)))</f>
        <v>2</v>
      </c>
      <c r="B16">
        <f>IF(State!G17=2,1,IF(State!H17=2,2,IF(State!I17=2,3,4)))</f>
        <v>1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Indiana</v>
      </c>
      <c r="F16" s="1">
        <f>MAX(State!L17:P17)</f>
        <v>1422872</v>
      </c>
      <c r="G16" s="1">
        <f>LARGE(State!L17:P17,2)</f>
        <v>1154275</v>
      </c>
      <c r="H16" s="1"/>
      <c r="I16" s="1">
        <f>State!C17-Graphs!F16-Graphs!G16-Graphs!H16</f>
        <v>51141</v>
      </c>
    </row>
    <row r="17" spans="1:16">
      <c r="A17">
        <f>IF(State!G18=1,1,IF(State!H18=1,2,IF(State!I18=1,3,4)))</f>
        <v>1</v>
      </c>
      <c r="B17">
        <f>IF(State!G18=2,1,IF(State!H18=2,2,IF(State!I18=2,3,4)))</f>
        <v>2</v>
      </c>
      <c r="C17">
        <f>IF(State!G18=3,1,IF(State!H18=3,2,IF(State!I18=3,3,4)))</f>
        <v>4</v>
      </c>
      <c r="D17">
        <f>IF(State!G18=4,1,IF(State!H18=4,2,IF(State!I18=4,3,4)))</f>
        <v>4</v>
      </c>
      <c r="E17" t="str">
        <f>State!A18</f>
        <v>Iowa</v>
      </c>
      <c r="F17" s="1">
        <f>MAX(State!L18:P18)</f>
        <v>822544</v>
      </c>
      <c r="G17" s="1">
        <f>LARGE(State!L18:P18,2)</f>
        <v>730617</v>
      </c>
      <c r="H17" s="1"/>
      <c r="I17" s="1">
        <f>State!C18-Graphs!F17-Graphs!G17-Graphs!H17</f>
        <v>29019</v>
      </c>
    </row>
    <row r="18" spans="1:16">
      <c r="A18">
        <f>IF(State!G19=1,1,IF(State!H19=1,2,IF(State!I19=1,3,4)))</f>
        <v>2</v>
      </c>
      <c r="B18">
        <f>IF(State!G19=2,1,IF(State!H19=2,2,IF(State!I19=2,3,4)))</f>
        <v>1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Kansas</v>
      </c>
      <c r="F18" s="1">
        <f>MAX(State!L19:P19)</f>
        <v>689809</v>
      </c>
      <c r="G18" s="1">
        <f>LARGE(State!L19:P19,2)</f>
        <v>439908</v>
      </c>
      <c r="H18" s="1"/>
      <c r="I18" s="1">
        <f>State!C19-Graphs!F18-Graphs!G18-Graphs!H18</f>
        <v>26537</v>
      </c>
    </row>
    <row r="19" spans="1:16">
      <c r="A19">
        <f>IF(State!G20=1,1,IF(State!H20=1,2,IF(State!I20=1,3,4)))</f>
        <v>2</v>
      </c>
      <c r="B19">
        <f>IF(State!G20=2,1,IF(State!H20=2,2,IF(State!I20=2,3,4)))</f>
        <v>1</v>
      </c>
      <c r="C19">
        <f>IF(State!G20=3,1,IF(State!H20=3,2,IF(State!I20=3,3,4)))</f>
        <v>4</v>
      </c>
      <c r="D19">
        <f>IF(State!G20=4,1,IF(State!H20=4,2,IF(State!I20=4,3,4)))</f>
        <v>4</v>
      </c>
      <c r="E19" t="str">
        <f>State!A20</f>
        <v>Kentucky</v>
      </c>
      <c r="F19" s="1">
        <f>MAX(State!L20:P20)</f>
        <v>1087190</v>
      </c>
      <c r="G19" s="1">
        <f>LARGE(State!L20:P20,2)</f>
        <v>679370</v>
      </c>
      <c r="H19" s="1"/>
      <c r="I19" s="1">
        <f>State!C20-Graphs!F19-Graphs!G19-Graphs!H19</f>
        <v>30652</v>
      </c>
    </row>
    <row r="20" spans="1:16">
      <c r="A20">
        <f>IF(State!G21=1,1,IF(State!H21=1,2,IF(State!I21=1,3,4)))</f>
        <v>2</v>
      </c>
      <c r="B20">
        <f>IF(State!G21=2,1,IF(State!H21=2,2,IF(State!I21=2,3,4)))</f>
        <v>1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Louisiana</v>
      </c>
      <c r="F20" s="1">
        <f>MAX(State!L21:P21)</f>
        <v>1152262</v>
      </c>
      <c r="G20" s="1">
        <f>LARGE(State!L21:P21,2)</f>
        <v>809141</v>
      </c>
      <c r="H20" s="1"/>
      <c r="I20" s="1">
        <f>State!C21-Graphs!F20-Graphs!G20-Graphs!H20</f>
        <v>32662</v>
      </c>
    </row>
    <row r="21" spans="1:16">
      <c r="A21">
        <f>IF(State!G22=1,1,IF(State!H22=1,2,IF(State!I22=1,3,4)))</f>
        <v>1</v>
      </c>
      <c r="B21">
        <f>IF(State!G22=2,1,IF(State!H22=2,2,IF(State!I22=2,3,4)))</f>
        <v>2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Maine</v>
      </c>
      <c r="F21" s="1">
        <f>MAX(State!L22:P22)</f>
        <v>401306</v>
      </c>
      <c r="G21" s="1">
        <f>LARGE(State!L22:P22,2)</f>
        <v>292276</v>
      </c>
      <c r="H21" s="1"/>
      <c r="I21" s="1">
        <f>State!C22-Graphs!F21-Graphs!G21-Graphs!H21</f>
        <v>19598</v>
      </c>
    </row>
    <row r="22" spans="1:16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4</v>
      </c>
      <c r="D22">
        <f>IF(State!G23=4,1,IF(State!H23=4,2,IF(State!I23=4,3,4)))</f>
        <v>4</v>
      </c>
      <c r="E22" t="str">
        <f>State!A23</f>
        <v>Maryland</v>
      </c>
      <c r="F22" s="1">
        <f>MAX(State!L23:P23)</f>
        <v>1677844</v>
      </c>
      <c r="G22" s="1">
        <f>LARGE(State!L23:P23,2)</f>
        <v>971869</v>
      </c>
      <c r="H22" s="1"/>
      <c r="I22" s="1">
        <f>State!C23-Graphs!F22-Graphs!G22-Graphs!H22</f>
        <v>57614</v>
      </c>
    </row>
    <row r="23" spans="1:16">
      <c r="A23">
        <f>IF(State!G24=1,1,IF(State!H24=1,2,IF(State!I24=1,3,4)))</f>
        <v>1</v>
      </c>
      <c r="B23">
        <f>IF(State!G24=2,1,IF(State!H24=2,2,IF(State!I24=2,3,4)))</f>
        <v>2</v>
      </c>
      <c r="C23">
        <f>IF(State!G24=3,1,IF(State!H24=3,2,IF(State!I24=3,3,4)))</f>
        <v>4</v>
      </c>
      <c r="D23">
        <f>IF(State!G24=4,1,IF(State!H24=4,2,IF(State!I24=4,3,4)))</f>
        <v>4</v>
      </c>
      <c r="E23" t="str">
        <f>State!A24</f>
        <v>Massachusetts</v>
      </c>
      <c r="F23" s="1">
        <f>MAX(State!L24:P24)</f>
        <v>1921290</v>
      </c>
      <c r="G23" s="1">
        <f>LARGE(State!L24:P24,2)</f>
        <v>1188314</v>
      </c>
      <c r="H23" s="1"/>
      <c r="I23" s="1">
        <f>State!C24-Graphs!F23-Graphs!G23-Graphs!H23</f>
        <v>58163</v>
      </c>
    </row>
    <row r="24" spans="1:16">
      <c r="A24">
        <f>IF(State!G25=1,1,IF(State!H25=1,2,IF(State!I25=1,3,4)))</f>
        <v>1</v>
      </c>
      <c r="B24">
        <f>IF(State!G25=2,1,IF(State!H25=2,2,IF(State!I25=2,3,4)))</f>
        <v>2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Michigan</v>
      </c>
      <c r="F24" s="1">
        <f>MAX(State!L25:P25)</f>
        <v>2564569</v>
      </c>
      <c r="G24" s="1">
        <f>LARGE(State!L25:P25,2)</f>
        <v>2115256</v>
      </c>
      <c r="H24" s="1"/>
      <c r="I24" s="1">
        <f>State!C25-Graphs!F24-Graphs!G24-Graphs!H24</f>
        <v>51159</v>
      </c>
    </row>
    <row r="25" spans="1:16">
      <c r="A25">
        <f>IF(State!G26=1,1,IF(State!H26=1,2,IF(State!I26=1,3,4)))</f>
        <v>1</v>
      </c>
      <c r="B25">
        <f>IF(State!G26=2,1,IF(State!H26=2,2,IF(State!I26=2,3,4)))</f>
        <v>2</v>
      </c>
      <c r="C25">
        <f>IF(State!G26=3,1,IF(State!H26=3,2,IF(State!I26=3,3,4)))</f>
        <v>4</v>
      </c>
      <c r="D25">
        <f>IF(State!G26=4,1,IF(State!H26=4,2,IF(State!I26=4,3,4)))</f>
        <v>4</v>
      </c>
      <c r="E25" t="str">
        <f>State!A26</f>
        <v>Minnesota</v>
      </c>
      <c r="F25" s="1">
        <f>MAX(State!L26:P26)</f>
        <v>1546167</v>
      </c>
      <c r="G25" s="1">
        <f>LARGE(State!L26:P26,2)</f>
        <v>1320225</v>
      </c>
      <c r="H25" s="1"/>
      <c r="I25" s="1">
        <f>State!C26-Graphs!F25-Graphs!G25-Graphs!H25</f>
        <v>70169</v>
      </c>
      <c r="K25" t="str">
        <f>E14</f>
        <v>Idaho</v>
      </c>
      <c r="L25" t="str">
        <f>E15</f>
        <v>Illinois</v>
      </c>
      <c r="M25" t="str">
        <f>E16</f>
        <v>Indiana</v>
      </c>
      <c r="N25" t="str">
        <f>E17</f>
        <v>Iowa</v>
      </c>
      <c r="O25" t="str">
        <f>E18</f>
        <v>Kansas</v>
      </c>
      <c r="P25" t="str">
        <f>E19</f>
        <v>Kentucky</v>
      </c>
    </row>
    <row r="26" spans="1:16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4</v>
      </c>
      <c r="D26">
        <f>IF(State!G27=4,1,IF(State!H27=4,2,IF(State!I27=4,3,4)))</f>
        <v>4</v>
      </c>
      <c r="E26" t="str">
        <f>State!A27</f>
        <v>Mississippi</v>
      </c>
      <c r="F26" s="1">
        <f>MAX(State!L27:P27)</f>
        <v>710746</v>
      </c>
      <c r="G26" s="1">
        <f>LARGE(State!L27:P27,2)</f>
        <v>562949</v>
      </c>
      <c r="H26" s="1"/>
      <c r="I26" s="1">
        <f>State!C27-Graphs!F26-Graphs!G26-Graphs!H26</f>
        <v>11889</v>
      </c>
    </row>
    <row r="27" spans="1:16">
      <c r="A27">
        <f>IF(State!G28=1,1,IF(State!H28=1,2,IF(State!I28=1,3,4)))</f>
        <v>2</v>
      </c>
      <c r="B27">
        <f>IF(State!G28=2,1,IF(State!H28=2,2,IF(State!I28=2,3,4)))</f>
        <v>1</v>
      </c>
      <c r="C27">
        <f>IF(State!G28=3,1,IF(State!H28=3,2,IF(State!I28=3,3,4)))</f>
        <v>4</v>
      </c>
      <c r="D27">
        <f>IF(State!G28=4,1,IF(State!H28=4,2,IF(State!I28=4,3,4)))</f>
        <v>4</v>
      </c>
      <c r="E27" t="str">
        <f>State!A28</f>
        <v>Missouri</v>
      </c>
      <c r="F27" s="1">
        <f>MAX(State!L28:P28)</f>
        <v>1482440</v>
      </c>
      <c r="G27" s="1">
        <f>LARGE(State!L28:P28,2)</f>
        <v>1223796</v>
      </c>
      <c r="H27" s="1"/>
      <c r="I27" s="1">
        <f>State!C28-Graphs!F27-Graphs!G27-Graphs!H27</f>
        <v>51087</v>
      </c>
    </row>
    <row r="28" spans="1:16">
      <c r="A28">
        <f>IF(State!G29=1,1,IF(State!H29=1,2,IF(State!I29=1,3,4)))</f>
        <v>2</v>
      </c>
      <c r="B28">
        <f>IF(State!G29=2,1,IF(State!H29=2,2,IF(State!I29=2,3,4)))</f>
        <v>1</v>
      </c>
      <c r="C28">
        <f>IF(State!G29=3,1,IF(State!H29=3,2,IF(State!I29=3,3,4)))</f>
        <v>4</v>
      </c>
      <c r="D28">
        <f>IF(State!G29=4,1,IF(State!H29=4,2,IF(State!I29=4,3,4)))</f>
        <v>4</v>
      </c>
      <c r="E28" t="str">
        <f>State!A29</f>
        <v>Montana</v>
      </c>
      <c r="F28" s="1">
        <f>MAX(State!L29:P29)</f>
        <v>267928</v>
      </c>
      <c r="G28" s="1">
        <f>LARGE(State!L29:P29,2)</f>
        <v>201839</v>
      </c>
      <c r="H28" s="1"/>
      <c r="I28" s="1">
        <f>State!C29-Graphs!F28-Graphs!G28-Graphs!H28</f>
        <v>14281</v>
      </c>
    </row>
    <row r="29" spans="1:16">
      <c r="A29">
        <f>IF(State!G30=1,1,IF(State!H30=1,2,IF(State!I30=1,3,4)))</f>
        <v>2</v>
      </c>
      <c r="B29">
        <f>IF(State!G30=2,1,IF(State!H30=2,2,IF(State!I30=2,3,4)))</f>
        <v>1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Nebraska</v>
      </c>
      <c r="F29" s="1">
        <f>MAX(State!L30:P30)</f>
        <v>475064</v>
      </c>
      <c r="G29" s="1">
        <f>LARGE(State!L30:P30,2)</f>
        <v>302081</v>
      </c>
      <c r="H29" s="1"/>
      <c r="I29" s="1">
        <f>State!C30-Graphs!F29-Graphs!G29-Graphs!H29</f>
        <v>17234</v>
      </c>
    </row>
    <row r="30" spans="1:16">
      <c r="A30">
        <f>IF(State!G31=1,1,IF(State!H31=1,2,IF(State!I31=1,3,4)))</f>
        <v>1</v>
      </c>
      <c r="B30">
        <f>IF(State!G31=2,1,IF(State!H31=2,2,IF(State!I31=2,3,4)))</f>
        <v>2</v>
      </c>
      <c r="C30">
        <f>IF(State!G31=3,1,IF(State!H31=3,2,IF(State!I31=3,3,4)))</f>
        <v>4</v>
      </c>
      <c r="D30">
        <f>IF(State!G31=4,1,IF(State!H31=4,2,IF(State!I31=4,3,4)))</f>
        <v>4</v>
      </c>
      <c r="E30" t="str">
        <f>State!A31</f>
        <v>Nevada</v>
      </c>
      <c r="F30" s="1">
        <f>MAX(State!L31:P31)</f>
        <v>531373</v>
      </c>
      <c r="G30" s="1">
        <f>LARGE(State!L31:P31,2)</f>
        <v>463567</v>
      </c>
      <c r="H30" s="1"/>
      <c r="I30" s="1">
        <f>State!C31-Graphs!F30-Graphs!G30-Graphs!H30</f>
        <v>19978</v>
      </c>
    </row>
    <row r="31" spans="1:16">
      <c r="A31">
        <f>IF(State!G32=1,1,IF(State!H32=1,2,IF(State!I32=1,3,4)))</f>
        <v>1</v>
      </c>
      <c r="B31">
        <f>IF(State!G32=2,1,IF(State!H32=2,2,IF(State!I32=2,3,4)))</f>
        <v>2</v>
      </c>
      <c r="C31">
        <f>IF(State!G32=3,1,IF(State!H32=3,2,IF(State!I32=3,3,4)))</f>
        <v>4</v>
      </c>
      <c r="D31">
        <f>IF(State!G32=4,1,IF(State!H32=4,2,IF(State!I32=4,3,4)))</f>
        <v>4</v>
      </c>
      <c r="E31" t="str">
        <f>State!A32</f>
        <v>New Hampshire</v>
      </c>
      <c r="F31" s="1">
        <f>MAX(State!L32:P32)</f>
        <v>369561</v>
      </c>
      <c r="G31" s="1">
        <f>LARGE(State!L32:P32,2)</f>
        <v>329918</v>
      </c>
      <c r="H31" s="1"/>
      <c r="I31" s="1">
        <f>State!C32-Graphs!F31-Graphs!G31-Graphs!H31</f>
        <v>11493</v>
      </c>
    </row>
    <row r="32" spans="1:16">
      <c r="A32">
        <f>IF(State!G33=1,1,IF(State!H33=1,2,IF(State!I33=1,3,4)))</f>
        <v>1</v>
      </c>
      <c r="B32">
        <f>IF(State!G33=2,1,IF(State!H33=2,2,IF(State!I33=2,3,4)))</f>
        <v>2</v>
      </c>
      <c r="C32">
        <f>IF(State!G33=3,1,IF(State!H33=3,2,IF(State!I33=3,3,4)))</f>
        <v>4</v>
      </c>
      <c r="D32">
        <f>IF(State!G33=4,1,IF(State!H33=4,2,IF(State!I33=4,3,4)))</f>
        <v>4</v>
      </c>
      <c r="E32" t="str">
        <f>State!A33</f>
        <v>New Jersey</v>
      </c>
      <c r="F32" s="1">
        <f>MAX(State!L33:P33)</f>
        <v>2126610</v>
      </c>
      <c r="G32" s="1">
        <f>LARGE(State!L33:P33,2)</f>
        <v>1478749</v>
      </c>
      <c r="H32" s="1"/>
      <c r="I32" s="1">
        <f>State!C33-Graphs!F32-Graphs!G32-Graphs!H32</f>
        <v>37575</v>
      </c>
    </row>
    <row r="33" spans="1:16">
      <c r="A33">
        <f>IF(State!G34=1,1,IF(State!H34=1,2,IF(State!I34=1,3,4)))</f>
        <v>1</v>
      </c>
      <c r="B33">
        <f>IF(State!G34=2,1,IF(State!H34=2,2,IF(State!I34=2,3,4)))</f>
        <v>2</v>
      </c>
      <c r="C33">
        <f>IF(State!G34=3,1,IF(State!H34=3,2,IF(State!I34=3,3,4)))</f>
        <v>4</v>
      </c>
      <c r="D33">
        <f>IF(State!G34=4,1,IF(State!H34=4,2,IF(State!I34=4,3,4)))</f>
        <v>4</v>
      </c>
      <c r="E33" t="str">
        <f>State!A34</f>
        <v>New Mexico</v>
      </c>
      <c r="F33" s="1">
        <f>MAX(State!L34:P34)</f>
        <v>415335</v>
      </c>
      <c r="G33" s="1">
        <f>LARGE(State!L34:P34,2)</f>
        <v>335788</v>
      </c>
      <c r="H33" s="1"/>
      <c r="I33" s="1">
        <f>State!C34-Graphs!F33-Graphs!G33-Graphs!H33</f>
        <v>32634</v>
      </c>
    </row>
    <row r="34" spans="1:16">
      <c r="A34">
        <f>IF(State!G35=1,1,IF(State!H35=1,2,IF(State!I35=1,3,4)))</f>
        <v>1</v>
      </c>
      <c r="B34">
        <f>IF(State!G35=2,1,IF(State!H35=2,2,IF(State!I35=2,3,4)))</f>
        <v>2</v>
      </c>
      <c r="C34">
        <f>IF(State!G35=3,1,IF(State!H35=3,2,IF(State!I35=3,3,4)))</f>
        <v>4</v>
      </c>
      <c r="D34">
        <f>IF(State!G35=4,1,IF(State!H35=4,2,IF(State!I35=4,3,4)))</f>
        <v>4</v>
      </c>
      <c r="E34" t="str">
        <f>State!A35</f>
        <v>New York</v>
      </c>
      <c r="F34" s="1">
        <f>MAX(State!L35:P35)</f>
        <v>4485877</v>
      </c>
      <c r="G34" s="1">
        <f>LARGE(State!L35:P35,2)</f>
        <v>2490496</v>
      </c>
      <c r="H34" s="1"/>
      <c r="I34" s="1">
        <f>State!C35-Graphs!F34-Graphs!G34-Graphs!H34</f>
        <v>105163</v>
      </c>
    </row>
    <row r="35" spans="1:16">
      <c r="A35">
        <f>IF(State!G36=1,1,IF(State!H36=1,2,IF(State!I36=1,3,4)))</f>
        <v>2</v>
      </c>
      <c r="B35">
        <f>IF(State!G36=2,1,IF(State!H36=2,2,IF(State!I36=2,3,4)))</f>
        <v>1</v>
      </c>
      <c r="C35">
        <f>IF(State!G36=3,1,IF(State!H36=3,2,IF(State!I36=3,3,4)))</f>
        <v>4</v>
      </c>
      <c r="D35">
        <f>IF(State!G36=4,1,IF(State!H36=4,2,IF(State!I36=4,3,4)))</f>
        <v>4</v>
      </c>
      <c r="E35" t="str">
        <f>State!A36</f>
        <v>North Carolina</v>
      </c>
      <c r="F35" s="1">
        <f>MAX(State!L36:P36)</f>
        <v>2270395</v>
      </c>
      <c r="G35" s="1">
        <f>LARGE(State!L36:P36,2)</f>
        <v>2178391</v>
      </c>
      <c r="H35" s="1"/>
      <c r="I35" s="1">
        <f>State!C36-Graphs!F35-Graphs!G35-Graphs!H35</f>
        <v>56586</v>
      </c>
    </row>
    <row r="36" spans="1:16">
      <c r="A36">
        <f>IF(State!G37=1,1,IF(State!H37=1,2,IF(State!I37=1,3,4)))</f>
        <v>2</v>
      </c>
      <c r="B36">
        <f>IF(State!G37=2,1,IF(State!H37=2,2,IF(State!I37=2,3,4)))</f>
        <v>1</v>
      </c>
      <c r="C36">
        <f>IF(State!G37=3,1,IF(State!H37=3,2,IF(State!I37=3,3,4)))</f>
        <v>4</v>
      </c>
      <c r="D36">
        <f>IF(State!G37=4,1,IF(State!H37=4,2,IF(State!I37=4,3,4)))</f>
        <v>4</v>
      </c>
      <c r="E36" t="str">
        <f>State!A37</f>
        <v>North Dakota</v>
      </c>
      <c r="F36" s="1">
        <f>MAX(State!L37:P37)</f>
        <v>188163</v>
      </c>
      <c r="G36" s="1">
        <f>LARGE(State!L37:P37,2)</f>
        <v>124827</v>
      </c>
      <c r="H36" s="1"/>
      <c r="I36" s="1">
        <f>State!C37-Graphs!F36-Graphs!G36-Graphs!H36</f>
        <v>9637</v>
      </c>
    </row>
    <row r="37" spans="1:16">
      <c r="A37">
        <f>IF(State!G38=1,1,IF(State!H38=1,2,IF(State!I38=1,3,4)))</f>
        <v>1</v>
      </c>
      <c r="B37">
        <f>IF(State!G38=2,1,IF(State!H38=2,2,IF(State!I38=2,3,4)))</f>
        <v>2</v>
      </c>
      <c r="C37">
        <f>IF(State!G38=3,1,IF(State!H38=3,2,IF(State!I38=3,3,4)))</f>
        <v>4</v>
      </c>
      <c r="D37">
        <f>IF(State!G38=4,1,IF(State!H38=4,2,IF(State!I38=4,3,4)))</f>
        <v>4</v>
      </c>
      <c r="E37" t="str">
        <f>State!A38</f>
        <v>Ohio</v>
      </c>
      <c r="F37" s="1">
        <f>MAX(State!L38:P38)</f>
        <v>2827709</v>
      </c>
      <c r="G37" s="1">
        <f>LARGE(State!L38:P38,2)</f>
        <v>2661437</v>
      </c>
      <c r="H37" s="1"/>
      <c r="I37" s="1">
        <f>State!C38-Graphs!F37-Graphs!G37-Graphs!H37</f>
        <v>91724</v>
      </c>
      <c r="K37" t="str">
        <f>E20</f>
        <v>Louisiana</v>
      </c>
      <c r="L37" t="str">
        <f>E21</f>
        <v>Maine</v>
      </c>
      <c r="M37" t="str">
        <f>E22</f>
        <v>Maryland</v>
      </c>
      <c r="N37" t="str">
        <f>E23</f>
        <v>Massachusetts</v>
      </c>
      <c r="O37" t="str">
        <f>E24</f>
        <v>Michigan</v>
      </c>
      <c r="P37" t="str">
        <f>E25</f>
        <v>Minnesota</v>
      </c>
    </row>
    <row r="38" spans="1:16">
      <c r="A38">
        <f>IF(State!G39=1,1,IF(State!H39=1,2,IF(State!I39=1,3,4)))</f>
        <v>2</v>
      </c>
      <c r="B38">
        <f>IF(State!G39=2,1,IF(State!H39=2,2,IF(State!I39=2,3,4)))</f>
        <v>1</v>
      </c>
      <c r="C38">
        <f>IF(State!G39=3,1,IF(State!H39=3,2,IF(State!I39=3,3,4)))</f>
        <v>4</v>
      </c>
      <c r="D38">
        <f>IF(State!G39=4,1,IF(State!H39=4,2,IF(State!I39=4,3,4)))</f>
        <v>4</v>
      </c>
      <c r="E38" t="str">
        <f>State!A39</f>
        <v>Oklahoma</v>
      </c>
      <c r="F38" s="1">
        <f>MAX(State!L39:P39)</f>
        <v>891325</v>
      </c>
      <c r="G38" s="1">
        <f>LARGE(State!L39:P39,2)</f>
        <v>443547</v>
      </c>
      <c r="H38" s="1"/>
      <c r="I38" s="1">
        <f>State!C39-Graphs!F38-Graphs!G38-Graphs!H38</f>
        <v>0</v>
      </c>
    </row>
    <row r="39" spans="1:16">
      <c r="A39">
        <f>IF(State!G40=1,1,IF(State!H40=1,2,IF(State!I40=1,3,4)))</f>
        <v>1</v>
      </c>
      <c r="B39">
        <f>IF(State!G40=2,1,IF(State!H40=2,2,IF(State!I40=2,3,4)))</f>
        <v>2</v>
      </c>
      <c r="C39">
        <f>IF(State!G40=3,1,IF(State!H40=3,2,IF(State!I40=3,3,4)))</f>
        <v>4</v>
      </c>
      <c r="D39">
        <f>IF(State!G40=4,1,IF(State!H40=4,2,IF(State!I40=4,3,4)))</f>
        <v>4</v>
      </c>
      <c r="E39" t="str">
        <f>State!A40</f>
        <v>Oregon</v>
      </c>
      <c r="F39" s="1">
        <f>MAX(State!L40:P40)</f>
        <v>970488</v>
      </c>
      <c r="G39" s="1">
        <f>LARGE(State!L40:P40,2)</f>
        <v>754175</v>
      </c>
      <c r="H39" s="1"/>
      <c r="I39" s="1">
        <f>State!C40-Graphs!F39-Graphs!G39-Graphs!H39</f>
        <v>64607</v>
      </c>
    </row>
    <row r="40" spans="1:16">
      <c r="A40">
        <f>IF(State!G41=1,1,IF(State!H41=1,2,IF(State!I41=1,3,4)))</f>
        <v>1</v>
      </c>
      <c r="B40">
        <f>IF(State!G41=2,1,IF(State!H41=2,2,IF(State!I41=2,3,4)))</f>
        <v>2</v>
      </c>
      <c r="C40">
        <f>IF(State!G41=3,1,IF(State!H41=3,2,IF(State!I41=3,3,4)))</f>
        <v>4</v>
      </c>
      <c r="D40">
        <f>IF(State!G41=4,1,IF(State!H41=4,2,IF(State!I41=4,3,4)))</f>
        <v>4</v>
      </c>
      <c r="E40" t="str">
        <f>State!A41</f>
        <v>Pennsylvania</v>
      </c>
      <c r="F40" s="1">
        <f>MAX(State!L41:P41)</f>
        <v>2990274</v>
      </c>
      <c r="G40" s="1">
        <f>LARGE(State!L41:P41,2)</f>
        <v>2680434</v>
      </c>
      <c r="H40" s="1"/>
      <c r="I40" s="1">
        <f>State!C41-Graphs!F40-Graphs!G40-Graphs!H40</f>
        <v>71332</v>
      </c>
    </row>
    <row r="41" spans="1:16">
      <c r="A41">
        <f>IF(State!G42=1,1,IF(State!H42=1,2,IF(State!I42=1,3,4)))</f>
        <v>1</v>
      </c>
      <c r="B41">
        <f>IF(State!G42=2,1,IF(State!H42=2,2,IF(State!I42=2,3,4)))</f>
        <v>2</v>
      </c>
      <c r="C41">
        <f>IF(State!G42=3,1,IF(State!H42=3,2,IF(State!I42=3,3,4)))</f>
        <v>4</v>
      </c>
      <c r="D41">
        <f>IF(State!G42=4,1,IF(State!H42=4,2,IF(State!I42=4,3,4)))</f>
        <v>4</v>
      </c>
      <c r="E41" t="str">
        <f>State!A42</f>
        <v>Rhode Island</v>
      </c>
      <c r="F41" s="1">
        <f>MAX(State!L42:P42)</f>
        <v>279677</v>
      </c>
      <c r="G41" s="1">
        <f>LARGE(State!L42:P42,2)</f>
        <v>157204</v>
      </c>
      <c r="H41" s="1"/>
      <c r="I41" s="1">
        <f>State!C42-Graphs!F41-Graphs!G41-Graphs!H41</f>
        <v>9168</v>
      </c>
    </row>
    <row r="42" spans="1:16">
      <c r="A42">
        <f>IF(State!G43=1,1,IF(State!H43=1,2,IF(State!I43=1,3,4)))</f>
        <v>2</v>
      </c>
      <c r="B42">
        <f>IF(State!G43=2,1,IF(State!H43=2,2,IF(State!I43=2,3,4)))</f>
        <v>1</v>
      </c>
      <c r="C42">
        <f>IF(State!G43=3,1,IF(State!H43=3,2,IF(State!I43=3,3,4)))</f>
        <v>4</v>
      </c>
      <c r="D42">
        <f>IF(State!G43=4,1,IF(State!H43=4,2,IF(State!I43=4,3,4)))</f>
        <v>4</v>
      </c>
      <c r="E42" t="str">
        <f>State!A43</f>
        <v>South Carolina</v>
      </c>
      <c r="F42" s="1">
        <f>MAX(State!L43:P43)</f>
        <v>1071645</v>
      </c>
      <c r="G42" s="1">
        <f>LARGE(State!L43:P43,2)</f>
        <v>865941</v>
      </c>
      <c r="H42" s="1"/>
      <c r="I42" s="1">
        <f>State!C43-Graphs!F42-Graphs!G42-Graphs!H42</f>
        <v>26532</v>
      </c>
    </row>
    <row r="43" spans="1:16">
      <c r="A43">
        <f>IF(State!G44=1,1,IF(State!H44=1,2,IF(State!I44=1,3,4)))</f>
        <v>2</v>
      </c>
      <c r="B43">
        <f>IF(State!G44=2,1,IF(State!H44=2,2,IF(State!I44=2,3,4)))</f>
        <v>1</v>
      </c>
      <c r="C43">
        <f>IF(State!G44=3,1,IF(State!H44=3,2,IF(State!I44=3,3,4)))</f>
        <v>4</v>
      </c>
      <c r="D43">
        <f>IF(State!G44=4,1,IF(State!H44=4,2,IF(State!I44=4,3,4)))</f>
        <v>4</v>
      </c>
      <c r="E43" t="str">
        <f>State!A44</f>
        <v>South Dakota</v>
      </c>
      <c r="F43" s="1">
        <f>MAX(State!L44:P44)</f>
        <v>210610</v>
      </c>
      <c r="G43" s="1">
        <f>LARGE(State!L44:P44,2)</f>
        <v>145039</v>
      </c>
      <c r="H43" s="1"/>
      <c r="I43" s="1">
        <f>State!C44-Graphs!F43-Graphs!G43-Graphs!H43</f>
        <v>8166</v>
      </c>
    </row>
    <row r="44" spans="1:16">
      <c r="A44">
        <f>IF(State!G45=1,1,IF(State!H45=1,2,IF(State!I45=1,3,4)))</f>
        <v>2</v>
      </c>
      <c r="B44">
        <f>IF(State!G45=2,1,IF(State!H45=2,2,IF(State!I45=2,3,4)))</f>
        <v>1</v>
      </c>
      <c r="C44">
        <f>IF(State!G45=3,1,IF(State!H45=3,2,IF(State!I45=3,3,4)))</f>
        <v>4</v>
      </c>
      <c r="D44">
        <f>IF(State!G45=4,1,IF(State!H45=4,2,IF(State!I45=4,3,4)))</f>
        <v>4</v>
      </c>
      <c r="E44" t="str">
        <f>State!A45</f>
        <v>Tennessee</v>
      </c>
      <c r="F44" s="1">
        <f>MAX(State!L45:P45)</f>
        <v>1462330</v>
      </c>
      <c r="G44" s="1">
        <f>LARGE(State!L45:P45,2)</f>
        <v>960709</v>
      </c>
      <c r="H44" s="1"/>
      <c r="I44" s="1">
        <f>State!C45-Graphs!F44-Graphs!G44-Graphs!H44</f>
        <v>35538</v>
      </c>
    </row>
    <row r="45" spans="1:16">
      <c r="A45">
        <f>IF(State!G46=1,1,IF(State!H46=1,2,IF(State!I46=1,3,4)))</f>
        <v>2</v>
      </c>
      <c r="B45">
        <f>IF(State!G46=2,1,IF(State!H46=2,2,IF(State!I46=2,3,4)))</f>
        <v>1</v>
      </c>
      <c r="C45">
        <f>IF(State!G46=3,1,IF(State!H46=3,2,IF(State!I46=3,3,4)))</f>
        <v>4</v>
      </c>
      <c r="D45">
        <f>IF(State!G46=4,1,IF(State!H46=4,2,IF(State!I46=4,3,4)))</f>
        <v>4</v>
      </c>
      <c r="E45" t="str">
        <f>State!A46</f>
        <v>Texas</v>
      </c>
      <c r="F45" s="1">
        <f>MAX(State!L46:P46)</f>
        <v>4569843</v>
      </c>
      <c r="G45" s="1">
        <f>LARGE(State!L46:P46,2)</f>
        <v>3308124</v>
      </c>
      <c r="H45" s="1"/>
      <c r="I45" s="1">
        <f>State!C46-Graphs!F45-Graphs!G45-Graphs!H45</f>
        <v>115884</v>
      </c>
    </row>
    <row r="46" spans="1:16">
      <c r="A46">
        <f>IF(State!G47=1,1,IF(State!H47=1,2,IF(State!I47=1,3,4)))</f>
        <v>2</v>
      </c>
      <c r="B46">
        <f>IF(State!G47=2,1,IF(State!H47=2,2,IF(State!I47=2,3,4)))</f>
        <v>1</v>
      </c>
      <c r="C46">
        <f>IF(State!G47=3,1,IF(State!H47=3,2,IF(State!I47=3,3,4)))</f>
        <v>4</v>
      </c>
      <c r="D46">
        <f>IF(State!G47=4,1,IF(State!H47=4,2,IF(State!I47=4,3,4)))</f>
        <v>4</v>
      </c>
      <c r="E46" t="str">
        <f>State!A47</f>
        <v>Utah</v>
      </c>
      <c r="F46" s="1">
        <f>MAX(State!L47:P47)</f>
        <v>740600</v>
      </c>
      <c r="G46" s="1">
        <f>LARGE(State!L47:P47,2)</f>
        <v>251813</v>
      </c>
      <c r="H46" s="1"/>
      <c r="I46" s="1">
        <f>State!C47-Graphs!F46-Graphs!G46-Graphs!H46</f>
        <v>25027</v>
      </c>
    </row>
    <row r="47" spans="1:16">
      <c r="A47">
        <f>IF(State!G48=1,1,IF(State!H48=1,2,IF(State!I48=1,3,4)))</f>
        <v>1</v>
      </c>
      <c r="B47">
        <f>IF(State!G48=2,1,IF(State!H48=2,2,IF(State!I48=2,3,4)))</f>
        <v>2</v>
      </c>
      <c r="C47">
        <f>IF(State!G48=3,1,IF(State!H48=3,2,IF(State!I48=3,3,4)))</f>
        <v>4</v>
      </c>
      <c r="D47">
        <f>IF(State!G48=4,1,IF(State!H48=4,2,IF(State!I48=4,3,4)))</f>
        <v>4</v>
      </c>
      <c r="E47" t="str">
        <f>State!A48</f>
        <v>Vermont</v>
      </c>
      <c r="F47" s="1">
        <f>MAX(State!L48:P48)</f>
        <v>199239</v>
      </c>
      <c r="G47" s="1">
        <f>LARGE(State!L48:P48,2)</f>
        <v>92698</v>
      </c>
      <c r="H47" s="1"/>
      <c r="I47" s="1">
        <f>State!C48-Graphs!F47-Graphs!G47-Graphs!H47</f>
        <v>7353</v>
      </c>
    </row>
    <row r="48" spans="1:16">
      <c r="A48">
        <f>IF(State!G49=1,1,IF(State!H49=1,2,IF(State!I49=1,3,4)))</f>
        <v>1</v>
      </c>
      <c r="B48">
        <f>IF(State!G49=2,1,IF(State!H49=2,2,IF(State!I49=2,3,4)))</f>
        <v>2</v>
      </c>
      <c r="C48">
        <f>IF(State!G49=3,1,IF(State!H49=3,2,IF(State!I49=3,3,4)))</f>
        <v>4</v>
      </c>
      <c r="D48">
        <f>IF(State!G49=4,1,IF(State!H49=4,2,IF(State!I49=4,3,4)))</f>
        <v>4</v>
      </c>
      <c r="E48" t="str">
        <f>State!A49</f>
        <v>Virginia</v>
      </c>
      <c r="F48" s="1">
        <f>MAX(State!L49:P49)</f>
        <v>1971820</v>
      </c>
      <c r="G48" s="1">
        <f>LARGE(State!L49:P49,2)</f>
        <v>1822522</v>
      </c>
      <c r="H48" s="1"/>
      <c r="I48" s="1">
        <f>State!C49-Graphs!F48-Graphs!G48-Graphs!H48</f>
        <v>60147</v>
      </c>
    </row>
    <row r="49" spans="1:16">
      <c r="A49">
        <f>IF(State!G50=1,1,IF(State!H50=1,2,IF(State!I50=1,3,4)))</f>
        <v>1</v>
      </c>
      <c r="B49">
        <f>IF(State!G50=2,1,IF(State!H50=2,2,IF(State!I50=2,3,4)))</f>
        <v>2</v>
      </c>
      <c r="C49">
        <f>IF(State!G50=3,1,IF(State!H50=3,2,IF(State!I50=3,3,4)))</f>
        <v>4</v>
      </c>
      <c r="D49">
        <f>IF(State!G50=4,1,IF(State!H50=4,2,IF(State!I50=4,3,4)))</f>
        <v>4</v>
      </c>
      <c r="E49" t="str">
        <f>State!A50</f>
        <v>Washington</v>
      </c>
      <c r="F49" s="1">
        <f>MAX(State!L50:P50)</f>
        <v>1755396</v>
      </c>
      <c r="G49" s="1">
        <f>LARGE(State!L50:P50,2)</f>
        <v>1290670</v>
      </c>
      <c r="H49" s="1"/>
      <c r="I49" s="1">
        <f>State!C50-Graphs!F49-Graphs!G49-Graphs!H49</f>
        <v>79450</v>
      </c>
      <c r="K49" t="str">
        <f>E26</f>
        <v>Mississippi</v>
      </c>
      <c r="L49" t="str">
        <f>E27</f>
        <v>Missouri</v>
      </c>
      <c r="M49" t="str">
        <f>E28</f>
        <v>Montana</v>
      </c>
      <c r="N49" t="str">
        <f>E29</f>
        <v>Nebraska</v>
      </c>
      <c r="O49" t="str">
        <f>E30</f>
        <v>Nevada</v>
      </c>
      <c r="P49" t="str">
        <f>E31</f>
        <v>New Hampshire</v>
      </c>
    </row>
    <row r="50" spans="1:16">
      <c r="A50">
        <f>IF(State!G51=1,1,IF(State!H51=1,2,IF(State!I51=1,3,4)))</f>
        <v>2</v>
      </c>
      <c r="B50">
        <f>IF(State!G51=2,1,IF(State!H51=2,2,IF(State!I51=2,3,4)))</f>
        <v>1</v>
      </c>
      <c r="C50">
        <f>IF(State!G51=3,1,IF(State!H51=3,2,IF(State!I51=3,3,4)))</f>
        <v>4</v>
      </c>
      <c r="D50">
        <f>IF(State!G51=4,1,IF(State!H51=4,2,IF(State!I51=4,3,4)))</f>
        <v>4</v>
      </c>
      <c r="E50" t="str">
        <f>State!A51</f>
        <v>West Virginia</v>
      </c>
      <c r="F50" s="1">
        <f>MAX(State!L51:P51)</f>
        <v>417655</v>
      </c>
      <c r="G50" s="1">
        <f>LARGE(State!L51:P51,2)</f>
        <v>238269</v>
      </c>
      <c r="H50" s="1"/>
      <c r="I50" s="1">
        <f>State!C51-Graphs!F50-Graphs!G50-Graphs!H50</f>
        <v>14743</v>
      </c>
    </row>
    <row r="51" spans="1:16">
      <c r="A51">
        <f>IF(State!G52=1,1,IF(State!H52=1,2,IF(State!I52=1,3,4)))</f>
        <v>1</v>
      </c>
      <c r="B51">
        <f>IF(State!G52=2,1,IF(State!H52=2,2,IF(State!I52=2,3,4)))</f>
        <v>2</v>
      </c>
      <c r="C51">
        <f>IF(State!G52=3,1,IF(State!H52=3,2,IF(State!I52=3,3,4)))</f>
        <v>4</v>
      </c>
      <c r="D51">
        <f>IF(State!G52=4,1,IF(State!H52=4,2,IF(State!I52=4,3,4)))</f>
        <v>4</v>
      </c>
      <c r="E51" t="str">
        <f>State!A52</f>
        <v>Wisconsin</v>
      </c>
      <c r="F51" s="1">
        <f>MAX(State!L52:P52)</f>
        <v>1620985</v>
      </c>
      <c r="G51" s="1">
        <f>LARGE(State!L52:P52,2)</f>
        <v>1407966</v>
      </c>
      <c r="H51" s="1"/>
      <c r="I51" s="1">
        <f>State!C52-Graphs!F51-Graphs!G51-Graphs!H51</f>
        <v>39483</v>
      </c>
    </row>
    <row r="52" spans="1:16">
      <c r="A52">
        <f>IF(State!G53=1,1,IF(State!H53=1,2,IF(State!I53=1,3,4)))</f>
        <v>2</v>
      </c>
      <c r="B52">
        <f>IF(State!G53=2,1,IF(State!H53=2,2,IF(State!I53=2,3,4)))</f>
        <v>1</v>
      </c>
      <c r="C52">
        <f>IF(State!G53=3,1,IF(State!H53=3,2,IF(State!I53=3,3,4)))</f>
        <v>4</v>
      </c>
      <c r="D52">
        <f>IF(State!G53=4,1,IF(State!H53=4,2,IF(State!I53=4,3,4)))</f>
        <v>4</v>
      </c>
      <c r="E52" t="str">
        <f>State!A53</f>
        <v>Wyoming</v>
      </c>
      <c r="F52" s="1">
        <f>MAX(State!L53:P53)</f>
        <v>170962</v>
      </c>
      <c r="G52" s="1">
        <f>LARGE(State!L53:P53,2)</f>
        <v>69286</v>
      </c>
      <c r="H52" s="1"/>
      <c r="I52" s="1">
        <f>State!C53-Graphs!F52-Graphs!G52-Graphs!H52</f>
        <v>8813</v>
      </c>
    </row>
    <row r="53" spans="1:16">
      <c r="A53">
        <f>IF(State!G54=1,1,IF(State!H54=1,2,IF(State!I54=1,3,4)))</f>
        <v>1</v>
      </c>
      <c r="B53">
        <f>IF(State!G54=2,1,IF(State!H54=2,2,IF(State!I54=2,3,4)))</f>
        <v>2</v>
      </c>
      <c r="C53">
        <f>IF(State!G54=3,1,IF(State!H54=3,2,IF(State!I54=3,3,4)))</f>
        <v>4</v>
      </c>
      <c r="D53">
        <f>IF(State!G54=4,1,IF(State!H54=4,2,IF(State!I54=4,3,4)))</f>
        <v>4</v>
      </c>
      <c r="E53" t="str">
        <f>State!A54</f>
        <v>Total</v>
      </c>
      <c r="F53" s="1">
        <f>MAX(State!L54:P54)</f>
        <v>65918036</v>
      </c>
      <c r="G53" s="1">
        <f>LARGE(State!L54:P54,2)</f>
        <v>60934261</v>
      </c>
      <c r="H53" s="1"/>
      <c r="I53" s="1">
        <f>State!C54-Graphs!F53-Graphs!G53-Graphs!H53</f>
        <v>2232223</v>
      </c>
    </row>
    <row r="54" spans="1:16">
      <c r="A54">
        <f>A53</f>
        <v>1</v>
      </c>
      <c r="B54">
        <f>B53</f>
        <v>2</v>
      </c>
      <c r="C54">
        <f>C53</f>
        <v>4</v>
      </c>
      <c r="D54">
        <f>D53</f>
        <v>4</v>
      </c>
      <c r="E54" t="s">
        <v>591</v>
      </c>
      <c r="F54">
        <f>State!D54</f>
        <v>332</v>
      </c>
      <c r="G54">
        <f>State!E54</f>
        <v>206</v>
      </c>
      <c r="H54">
        <v>0</v>
      </c>
      <c r="I54">
        <f>538-G54-F54-H54</f>
        <v>0</v>
      </c>
    </row>
    <row r="55" spans="1:16">
      <c r="F55" s="57">
        <f>F54/SUM(F54:I54)</f>
        <v>0.61710037174721188</v>
      </c>
      <c r="G55" s="57">
        <f>G54/SUM(F54:I54)</f>
        <v>0.38289962825278812</v>
      </c>
    </row>
    <row r="56" spans="1:16">
      <c r="F56" s="2" t="str">
        <f>State!N1</f>
        <v>Romney</v>
      </c>
      <c r="G56" s="2" t="str">
        <f>State!L1</f>
        <v>Obama</v>
      </c>
      <c r="H56" s="2"/>
    </row>
    <row r="57" spans="1:16">
      <c r="E57" t="s">
        <v>2384</v>
      </c>
      <c r="H57" t="s">
        <v>591</v>
      </c>
    </row>
    <row r="61" spans="1:16">
      <c r="K61" t="str">
        <f>E32</f>
        <v>New Jersey</v>
      </c>
      <c r="L61" t="str">
        <f>E33</f>
        <v>New Mexico</v>
      </c>
      <c r="M61" t="str">
        <f>E34</f>
        <v>New York</v>
      </c>
      <c r="N61" t="str">
        <f>E35</f>
        <v>North Carolina</v>
      </c>
      <c r="O61" t="str">
        <f>E36</f>
        <v>North Dakota</v>
      </c>
      <c r="P61" t="str">
        <f>E37</f>
        <v>Ohio</v>
      </c>
    </row>
    <row r="73" spans="11:16">
      <c r="K73" t="str">
        <f>E38</f>
        <v>Oklahoma</v>
      </c>
      <c r="L73" t="str">
        <f>E39</f>
        <v>Oregon</v>
      </c>
      <c r="M73" t="str">
        <f>E40</f>
        <v>Pennsylvania</v>
      </c>
      <c r="N73" t="str">
        <f>E41</f>
        <v>Rhode Island</v>
      </c>
      <c r="O73" t="str">
        <f>E42</f>
        <v>South Carolina</v>
      </c>
      <c r="P73" t="str">
        <f>E43</f>
        <v>South Dakota</v>
      </c>
    </row>
    <row r="85" spans="5:16">
      <c r="K85" t="str">
        <f>E44</f>
        <v>Tennessee</v>
      </c>
      <c r="L85" t="str">
        <f>E45</f>
        <v>Texas</v>
      </c>
      <c r="M85" t="str">
        <f>E46</f>
        <v>Utah</v>
      </c>
      <c r="N85" t="str">
        <f>E47</f>
        <v>Vermont</v>
      </c>
      <c r="O85" t="str">
        <f>E48</f>
        <v>Virginia</v>
      </c>
      <c r="P85" t="str">
        <f>E49</f>
        <v>Washington</v>
      </c>
    </row>
    <row r="86" spans="5:16">
      <c r="E86" t="s">
        <v>402</v>
      </c>
      <c r="G86" s="28" t="e">
        <f>#REF!</f>
        <v>#REF!</v>
      </c>
    </row>
    <row r="97" spans="5:13">
      <c r="K97" t="str">
        <f>E50</f>
        <v>West Virginia</v>
      </c>
      <c r="L97" t="str">
        <f>E51</f>
        <v>Wisconsin</v>
      </c>
      <c r="M97" t="str">
        <f>E52</f>
        <v>Wyoming</v>
      </c>
    </row>
    <row r="98" spans="5:13">
      <c r="F98" t="s">
        <v>265</v>
      </c>
    </row>
    <row r="99" spans="5:13">
      <c r="E99" s="2" t="str">
        <f>Statistics!E28</f>
        <v>Romney</v>
      </c>
      <c r="F99" s="5">
        <f>Statistics!C63</f>
        <v>24</v>
      </c>
      <c r="G99" s="2">
        <f>F99/SUM(F$99:F$102)</f>
        <v>0.47058823529411764</v>
      </c>
      <c r="H99" s="5"/>
    </row>
    <row r="100" spans="5:13">
      <c r="E100" s="2" t="str">
        <f>Statistics!A28</f>
        <v>Obama</v>
      </c>
      <c r="F100" s="5">
        <f>Statistics!B63</f>
        <v>27</v>
      </c>
      <c r="G100" s="2">
        <f>F100/SUM(F$99:F$102)</f>
        <v>0.52941176470588236</v>
      </c>
      <c r="H100" s="5"/>
    </row>
    <row r="101" spans="5:13">
      <c r="E101" s="2">
        <f>Statistics!I28</f>
        <v>0</v>
      </c>
      <c r="F101" s="5">
        <f>Statistics!D63</f>
        <v>0</v>
      </c>
      <c r="G101" s="2">
        <f>F101/SUM(F$99:F$102)</f>
        <v>0</v>
      </c>
      <c r="H101" s="5"/>
    </row>
    <row r="102" spans="5:13">
      <c r="E102" t="s">
        <v>1259</v>
      </c>
      <c r="F102" s="5">
        <f>Statistics!P63</f>
        <v>0</v>
      </c>
      <c r="G102" s="2">
        <f>F102/SUM(F$99:F$102)</f>
        <v>0</v>
      </c>
      <c r="H102" s="5"/>
    </row>
    <row r="105" spans="5:13">
      <c r="H105" s="2"/>
    </row>
    <row r="106" spans="5:13">
      <c r="H106" s="2"/>
    </row>
    <row r="107" spans="5:13">
      <c r="H107" s="2"/>
    </row>
    <row r="108" spans="5:13">
      <c r="H108" s="2"/>
    </row>
    <row r="109" spans="5:13">
      <c r="H109" s="2"/>
    </row>
    <row r="110" spans="5:13">
      <c r="F110" s="2" t="s">
        <v>380</v>
      </c>
      <c r="G110" s="2"/>
      <c r="I110" s="2"/>
      <c r="K110" s="2"/>
    </row>
    <row r="111" spans="5:13">
      <c r="E111" s="2" t="str">
        <f>E99</f>
        <v>Romney</v>
      </c>
      <c r="F111" s="5" t="e">
        <f>Statistics!C68</f>
        <v>#REF!</v>
      </c>
      <c r="G111" s="2" t="e">
        <f>F111/SUM(F$111:F$114)</f>
        <v>#REF!</v>
      </c>
      <c r="I111" s="2"/>
      <c r="K111" s="5"/>
    </row>
    <row r="112" spans="5:13">
      <c r="E112" s="2" t="str">
        <f>E100</f>
        <v>Obama</v>
      </c>
      <c r="F112" s="5" t="e">
        <f>Statistics!B68</f>
        <v>#REF!</v>
      </c>
      <c r="G112" s="2" t="e">
        <f>F112/SUM(F$111:F$114)</f>
        <v>#REF!</v>
      </c>
      <c r="I112" s="2"/>
      <c r="K112" s="5"/>
    </row>
    <row r="113" spans="5:12">
      <c r="E113" s="2">
        <f>E101</f>
        <v>0</v>
      </c>
      <c r="F113" s="5" t="e">
        <f>Statistics!D68</f>
        <v>#REF!</v>
      </c>
      <c r="G113" s="2" t="e">
        <f>F113/SUM(F$111:F$114)</f>
        <v>#REF!</v>
      </c>
      <c r="K113" s="5"/>
    </row>
    <row r="114" spans="5:12">
      <c r="E114" s="2" t="str">
        <f>E102</f>
        <v>Other</v>
      </c>
      <c r="F114">
        <f>Statistics!P68</f>
        <v>0</v>
      </c>
      <c r="G114" s="2" t="e">
        <f>F114/SUM(F$111:F$114)</f>
        <v>#REF!</v>
      </c>
    </row>
    <row r="115" spans="5:12">
      <c r="L115" s="2"/>
    </row>
    <row r="116" spans="5:12">
      <c r="L116" s="2"/>
    </row>
    <row r="122" spans="5:12">
      <c r="F122" t="s">
        <v>905</v>
      </c>
    </row>
    <row r="123" spans="5:12">
      <c r="E123" s="2" t="str">
        <f>E99</f>
        <v>Romney</v>
      </c>
      <c r="F123" s="5">
        <f>Statistics!C73</f>
        <v>2447</v>
      </c>
      <c r="G123" s="2">
        <f>F123/SUM(F$123:F$126)</f>
        <v>0.77534854245880858</v>
      </c>
    </row>
    <row r="124" spans="5:12">
      <c r="E124" s="2" t="str">
        <f>E100</f>
        <v>Obama</v>
      </c>
      <c r="F124" s="5">
        <f>Statistics!B73</f>
        <v>709</v>
      </c>
      <c r="G124" s="2">
        <f>F124/SUM(F$123:F$126)</f>
        <v>0.22465145754119137</v>
      </c>
    </row>
    <row r="125" spans="5:12">
      <c r="E125" s="2">
        <f>E101</f>
        <v>0</v>
      </c>
      <c r="F125" s="5">
        <f>Statistics!D73</f>
        <v>0</v>
      </c>
      <c r="G125" s="2">
        <f>F125/SUM(F$123:F$126)</f>
        <v>0</v>
      </c>
    </row>
    <row r="126" spans="5:12">
      <c r="E126" s="2" t="str">
        <f>E102</f>
        <v>Other</v>
      </c>
      <c r="F126" s="5">
        <v>0</v>
      </c>
      <c r="G126" s="2">
        <f>F126/SUM(F$123:F$126)</f>
        <v>0</v>
      </c>
    </row>
    <row r="135" spans="1:18">
      <c r="A135" s="62" t="s">
        <v>1041</v>
      </c>
    </row>
    <row r="136" spans="1:18">
      <c r="A136" s="8">
        <v>1</v>
      </c>
      <c r="B136" s="8">
        <v>2</v>
      </c>
      <c r="C136" s="8">
        <v>3</v>
      </c>
      <c r="D136" s="8">
        <v>4</v>
      </c>
      <c r="E136" s="8" t="s">
        <v>3185</v>
      </c>
      <c r="F136" s="63" t="s">
        <v>1778</v>
      </c>
      <c r="G136" s="63" t="s">
        <v>1779</v>
      </c>
      <c r="H136" s="63" t="s">
        <v>1614</v>
      </c>
      <c r="I136" s="63" t="s">
        <v>377</v>
      </c>
      <c r="J136" s="8" t="s">
        <v>628</v>
      </c>
      <c r="K136" s="8" t="str">
        <f>E137</f>
        <v>Fairfield</v>
      </c>
      <c r="L136" s="8" t="str">
        <f>E138</f>
        <v>Hartford</v>
      </c>
      <c r="M136" s="8" t="str">
        <f>E139</f>
        <v>Litchfield</v>
      </c>
      <c r="N136" s="8" t="str">
        <f>E140</f>
        <v>Middlesex</v>
      </c>
      <c r="O136" s="8" t="str">
        <f>E141</f>
        <v>New Haven</v>
      </c>
      <c r="P136" s="8" t="str">
        <f>E142</f>
        <v>New London</v>
      </c>
      <c r="Q136" t="str">
        <f>E143</f>
        <v>Tolland</v>
      </c>
      <c r="R136" t="str">
        <f>E144</f>
        <v>Windham</v>
      </c>
    </row>
    <row r="137" spans="1:18">
      <c r="A137" s="8">
        <f>IF(County!D334=1,1,IF(County!E334=1,2,IF(County!F334=1,3,0)))</f>
        <v>1</v>
      </c>
      <c r="B137" s="8">
        <f>IF(County!D334=2,1,IF(County!E334=2,2,IF(County!F334=2,3,0)))</f>
        <v>2</v>
      </c>
      <c r="C137" s="8">
        <f>IF(County!D334=3,1,IF(County!E334=3,2,IF(County!F334=3,3,0)))</f>
        <v>0</v>
      </c>
      <c r="D137" s="8">
        <v>4</v>
      </c>
      <c r="E137" s="8" t="str">
        <f>County!A334</f>
        <v>Fairfield</v>
      </c>
      <c r="F137" s="63">
        <f>MAX(County!N334:W334)</f>
        <v>217294</v>
      </c>
      <c r="G137" s="63">
        <f>LARGE(County!N334:W334,2)</f>
        <v>175168</v>
      </c>
      <c r="H137" s="63"/>
      <c r="I137" s="63">
        <f>County!C334-F137-G137-H137</f>
        <v>3668</v>
      </c>
      <c r="J137" s="63">
        <f>County!BH334</f>
        <v>9001</v>
      </c>
      <c r="K137" s="8"/>
      <c r="L137" s="8"/>
      <c r="M137" s="8"/>
      <c r="N137" s="8"/>
      <c r="O137" s="8"/>
      <c r="P137" s="8"/>
      <c r="Q137" s="8"/>
    </row>
    <row r="138" spans="1:18">
      <c r="A138" s="8">
        <f>IF(County!D335=1,1,IF(County!E335=1,2,IF(County!F335=1,3,0)))</f>
        <v>1</v>
      </c>
      <c r="B138" s="8">
        <f>IF(County!D335=2,1,IF(County!E335=2,2,IF(County!F335=2,3,0)))</f>
        <v>2</v>
      </c>
      <c r="C138" s="8">
        <f>IF(County!D335=3,1,IF(County!E335=3,2,IF(County!F335=3,3,0)))</f>
        <v>0</v>
      </c>
      <c r="D138" s="8">
        <v>4</v>
      </c>
      <c r="E138" s="8" t="str">
        <f>County!A335</f>
        <v>Hartford</v>
      </c>
      <c r="F138" s="63">
        <f>MAX(County!N335:W335)</f>
        <v>244639</v>
      </c>
      <c r="G138" s="63">
        <f>LARGE(County!N335:W335,2)</f>
        <v>143238</v>
      </c>
      <c r="H138" s="63"/>
      <c r="I138" s="63">
        <f>County!C335-F138-G138-H138</f>
        <v>4363</v>
      </c>
      <c r="J138" s="63">
        <f>County!BH335</f>
        <v>9003</v>
      </c>
      <c r="K138" s="8"/>
      <c r="L138" s="8"/>
      <c r="M138" s="8"/>
      <c r="N138" s="8"/>
      <c r="O138" s="8"/>
      <c r="P138" s="8"/>
      <c r="Q138" s="8"/>
    </row>
    <row r="139" spans="1:18">
      <c r="A139" s="8">
        <f>IF(County!D336=1,1,IF(County!E336=1,2,IF(County!F336=1,3,0)))</f>
        <v>2</v>
      </c>
      <c r="B139" s="8">
        <f>IF(County!D336=2,1,IF(County!E336=2,2,IF(County!F336=2,3,0)))</f>
        <v>1</v>
      </c>
      <c r="C139" s="8">
        <f>IF(County!D336=3,1,IF(County!E336=3,2,IF(County!F336=3,3,0)))</f>
        <v>0</v>
      </c>
      <c r="D139" s="8">
        <v>4</v>
      </c>
      <c r="E139" s="8" t="str">
        <f>County!A336</f>
        <v>Litchfield</v>
      </c>
      <c r="F139" s="63">
        <f>MAX(County!N336:W336)</f>
        <v>47201</v>
      </c>
      <c r="G139" s="63">
        <f>LARGE(County!N336:W336,2)</f>
        <v>43856</v>
      </c>
      <c r="H139" s="63"/>
      <c r="I139" s="63">
        <f>County!C336-F139-G139-H139</f>
        <v>1370</v>
      </c>
      <c r="J139" s="63">
        <f>County!BH336</f>
        <v>9005</v>
      </c>
      <c r="K139" s="8"/>
      <c r="L139" s="8"/>
      <c r="M139" s="8"/>
      <c r="N139" s="8"/>
      <c r="O139" s="8"/>
      <c r="P139" s="8"/>
      <c r="Q139" s="8"/>
    </row>
    <row r="140" spans="1:18">
      <c r="A140" s="8">
        <f>IF(County!D337=1,1,IF(County!E337=1,2,IF(County!F337=1,3,0)))</f>
        <v>1</v>
      </c>
      <c r="B140" s="8">
        <f>IF(County!D337=2,1,IF(County!E337=2,2,IF(County!F337=2,3,0)))</f>
        <v>2</v>
      </c>
      <c r="C140" s="8">
        <f>IF(County!D337=3,1,IF(County!E337=3,2,IF(County!F337=3,3,0)))</f>
        <v>0</v>
      </c>
      <c r="D140" s="8">
        <v>4</v>
      </c>
      <c r="E140" s="8" t="str">
        <f>County!A337</f>
        <v>Middlesex</v>
      </c>
      <c r="F140" s="63">
        <f>MAX(County!N337:W337)</f>
        <v>47855</v>
      </c>
      <c r="G140" s="63">
        <f>LARGE(County!N337:W337,2)</f>
        <v>34591</v>
      </c>
      <c r="H140" s="63"/>
      <c r="I140" s="63">
        <f>County!C337-F140-G140-H140</f>
        <v>1092</v>
      </c>
      <c r="J140" s="63">
        <f>County!BH337</f>
        <v>9007</v>
      </c>
      <c r="K140" s="8"/>
      <c r="L140" s="8"/>
      <c r="M140" s="8"/>
      <c r="N140" s="8"/>
      <c r="O140" s="8"/>
      <c r="P140" s="8"/>
      <c r="Q140" s="8"/>
    </row>
    <row r="141" spans="1:18">
      <c r="A141" s="8">
        <f>IF(County!D338=1,1,IF(County!E338=1,2,IF(County!F338=1,3,0)))</f>
        <v>1</v>
      </c>
      <c r="B141" s="8">
        <f>IF(County!D338=2,1,IF(County!E338=2,2,IF(County!F338=2,3,0)))</f>
        <v>2</v>
      </c>
      <c r="C141" s="8">
        <f>IF(County!D338=3,1,IF(County!E338=3,2,IF(County!F338=3,3,0)))</f>
        <v>0</v>
      </c>
      <c r="D141" s="8">
        <v>4</v>
      </c>
      <c r="E141" s="8" t="str">
        <f>County!A338</f>
        <v>New Haven</v>
      </c>
      <c r="F141" s="63">
        <f>MAX(County!N338:W338)</f>
        <v>218998</v>
      </c>
      <c r="G141" s="63">
        <f>LARGE(County!N338:W338,2)</f>
        <v>138364</v>
      </c>
      <c r="H141" s="63"/>
      <c r="I141" s="63">
        <f>County!C338-F141-G141-H141</f>
        <v>3697</v>
      </c>
      <c r="J141" s="63">
        <f>County!BH338</f>
        <v>9009</v>
      </c>
      <c r="K141" s="8"/>
      <c r="L141" s="8"/>
      <c r="M141" s="8"/>
      <c r="N141" s="8"/>
      <c r="O141" s="8"/>
      <c r="P141" s="8"/>
      <c r="Q141" s="8"/>
    </row>
    <row r="142" spans="1:18">
      <c r="A142" s="8">
        <f>IF(County!D339=1,1,IF(County!E339=1,2,IF(County!F339=1,3,0)))</f>
        <v>1</v>
      </c>
      <c r="B142" s="8">
        <f>IF(County!D339=2,1,IF(County!E339=2,2,IF(County!F339=2,3,0)))</f>
        <v>2</v>
      </c>
      <c r="C142" s="8">
        <f>IF(County!D339=3,1,IF(County!E339=3,2,IF(County!F339=3,3,0)))</f>
        <v>0</v>
      </c>
      <c r="D142" s="8">
        <v>4</v>
      </c>
      <c r="E142" s="8" t="str">
        <f>County!A339</f>
        <v>New London</v>
      </c>
      <c r="F142" s="63">
        <f>MAX(County!N339:W339)</f>
        <v>67144</v>
      </c>
      <c r="G142" s="63">
        <f>LARGE(County!N339:W339,2)</f>
        <v>46119</v>
      </c>
      <c r="H142" s="63"/>
      <c r="I142" s="63">
        <f>County!C339-F142-G142-H142</f>
        <v>1839</v>
      </c>
      <c r="J142" s="63">
        <f>County!BH339</f>
        <v>9011</v>
      </c>
      <c r="K142" s="8"/>
      <c r="L142" s="8"/>
      <c r="M142" s="8"/>
      <c r="N142" s="8"/>
      <c r="O142" s="8"/>
      <c r="P142" s="8"/>
      <c r="Q142" s="8"/>
    </row>
    <row r="143" spans="1:18">
      <c r="A143" s="8">
        <f>IF(County!D340=1,1,IF(County!E340=1,2,IF(County!F340=1,3,0)))</f>
        <v>1</v>
      </c>
      <c r="B143" s="8">
        <f>IF(County!D340=2,1,IF(County!E340=2,2,IF(County!F340=2,3,0)))</f>
        <v>2</v>
      </c>
      <c r="C143" s="8">
        <f>IF(County!D340=3,1,IF(County!E340=3,2,IF(County!F340=3,3,0)))</f>
        <v>0</v>
      </c>
      <c r="D143" s="8">
        <v>4</v>
      </c>
      <c r="E143" s="8" t="str">
        <f>County!A340</f>
        <v>Tolland</v>
      </c>
      <c r="F143" s="63">
        <f>MAX(County!N340:W340)</f>
        <v>39366</v>
      </c>
      <c r="G143" s="63">
        <f>LARGE(County!N340:W340,2)</f>
        <v>30450</v>
      </c>
      <c r="H143" s="63"/>
      <c r="I143" s="63">
        <f>County!C340-F143-G143-H143</f>
        <v>1175</v>
      </c>
      <c r="J143" s="63">
        <f>County!BH340</f>
        <v>9013</v>
      </c>
      <c r="K143" s="8"/>
      <c r="L143" s="8"/>
      <c r="M143" s="8"/>
      <c r="N143" s="8"/>
      <c r="O143" s="8"/>
      <c r="P143" s="8"/>
      <c r="Q143" s="8"/>
    </row>
    <row r="144" spans="1:18">
      <c r="A144" s="8">
        <f>IF(County!D341=1,1,IF(County!E341=1,2,IF(County!F341=1,3,0)))</f>
        <v>1</v>
      </c>
      <c r="B144" s="8">
        <f>IF(County!D341=2,1,IF(County!E341=2,2,IF(County!F341=2,3,0)))</f>
        <v>2</v>
      </c>
      <c r="C144" s="8">
        <f>IF(County!D341=3,1,IF(County!E341=3,2,IF(County!F341=3,3,0)))</f>
        <v>0</v>
      </c>
      <c r="D144" s="8">
        <v>4</v>
      </c>
      <c r="E144" s="8" t="str">
        <f>County!A341</f>
        <v>Windham</v>
      </c>
      <c r="F144" s="63">
        <f>MAX(County!N341:W341)</f>
        <v>25957</v>
      </c>
      <c r="G144" s="63">
        <f>LARGE(County!N341:W341,2)</f>
        <v>19768</v>
      </c>
      <c r="H144" s="63"/>
      <c r="I144" s="63">
        <f>County!C341-F144-G144-H144</f>
        <v>863</v>
      </c>
      <c r="J144" s="63">
        <f>County!BH341</f>
        <v>9015</v>
      </c>
      <c r="K144" s="8"/>
      <c r="L144" s="8"/>
      <c r="M144" s="8"/>
      <c r="N144" s="8"/>
      <c r="O144" s="8"/>
      <c r="P144" s="8"/>
      <c r="Q144" s="8"/>
    </row>
    <row r="145" spans="1:18">
      <c r="A145" s="8"/>
      <c r="B145" s="8"/>
      <c r="C145" s="8"/>
      <c r="D145" s="8"/>
      <c r="E145" s="8"/>
      <c r="F145" s="63"/>
      <c r="G145" s="63"/>
      <c r="H145" s="63"/>
      <c r="I145" s="63"/>
      <c r="J145" s="63"/>
      <c r="K145" s="8"/>
      <c r="L145" s="8"/>
      <c r="M145" s="8"/>
      <c r="N145" s="8"/>
      <c r="O145" s="8"/>
      <c r="P145" s="8"/>
      <c r="Q145" s="8"/>
    </row>
    <row r="146" spans="1:18">
      <c r="A146" s="8"/>
      <c r="B146" s="8"/>
      <c r="C146" s="8"/>
      <c r="D146" s="8"/>
      <c r="E146" s="8"/>
      <c r="F146" s="63"/>
      <c r="G146" s="63"/>
      <c r="H146" s="63"/>
      <c r="I146" s="63"/>
      <c r="J146" s="63"/>
      <c r="K146" s="8"/>
      <c r="L146" s="8"/>
      <c r="M146" s="8"/>
      <c r="N146" s="8"/>
      <c r="O146" s="8"/>
      <c r="P146" s="8"/>
      <c r="Q146" s="8"/>
    </row>
    <row r="147" spans="1:18">
      <c r="A147" s="8"/>
      <c r="B147" s="8"/>
      <c r="C147" s="8"/>
      <c r="D147" s="8"/>
      <c r="E147" s="8"/>
      <c r="F147" s="63"/>
      <c r="G147" s="63"/>
      <c r="H147" s="63"/>
      <c r="I147" s="63"/>
      <c r="J147" s="63"/>
      <c r="K147" s="8"/>
      <c r="L147" s="8"/>
      <c r="M147" s="8"/>
      <c r="N147" s="8"/>
      <c r="O147" s="8"/>
      <c r="P147" s="8"/>
      <c r="Q147" s="8"/>
    </row>
    <row r="149" spans="1:18">
      <c r="A149" s="62" t="s">
        <v>3203</v>
      </c>
    </row>
    <row r="150" spans="1:18">
      <c r="A150" s="8">
        <v>1</v>
      </c>
      <c r="B150" s="8">
        <v>2</v>
      </c>
      <c r="C150" s="8">
        <v>3</v>
      </c>
      <c r="D150" s="8">
        <v>4</v>
      </c>
      <c r="E150" s="8" t="s">
        <v>3185</v>
      </c>
      <c r="F150" s="63" t="s">
        <v>1778</v>
      </c>
      <c r="G150" s="63" t="s">
        <v>1779</v>
      </c>
      <c r="H150" s="63" t="s">
        <v>1614</v>
      </c>
      <c r="I150" s="63" t="s">
        <v>377</v>
      </c>
      <c r="J150" s="8" t="s">
        <v>628</v>
      </c>
      <c r="K150" s="8" t="str">
        <f>E151</f>
        <v>Androscoggin</v>
      </c>
      <c r="L150" s="8" t="str">
        <f>E152</f>
        <v>Aroostook</v>
      </c>
      <c r="M150" s="8" t="str">
        <f>E153</f>
        <v>Cumberland</v>
      </c>
      <c r="N150" s="8" t="str">
        <f>E154</f>
        <v>Franklin</v>
      </c>
      <c r="O150" s="8" t="str">
        <f>E155</f>
        <v>Hancock</v>
      </c>
      <c r="P150" s="8" t="str">
        <f>E156</f>
        <v>Kennebec</v>
      </c>
      <c r="Q150" t="str">
        <f>E157</f>
        <v>Knox</v>
      </c>
      <c r="R150" t="str">
        <f>E158</f>
        <v>Lincoln</v>
      </c>
    </row>
    <row r="151" spans="1:18">
      <c r="A151" s="8">
        <f>IF(County!D1229=1,1,IF(County!E1229=1,2,IF(County!F1229=1,3,0)))</f>
        <v>1</v>
      </c>
      <c r="B151" s="8">
        <f>IF(County!D1229=2,1,IF(County!E1229=2,2,IF(County!F1229=2,3,0)))</f>
        <v>2</v>
      </c>
      <c r="C151" s="8">
        <f>IF(County!D1229=3,1,IF(County!E1229=3,2,IF(County!F1229=3,3,0)))</f>
        <v>0</v>
      </c>
      <c r="D151" s="8">
        <v>4</v>
      </c>
      <c r="E151" s="8" t="str">
        <f>County!A1229</f>
        <v>Androscoggin</v>
      </c>
      <c r="F151" s="63">
        <f>MAX(County!N1229:W1229)</f>
        <v>28989</v>
      </c>
      <c r="G151" s="63">
        <f>LARGE(County!N1229:W1229,2)</f>
        <v>22232</v>
      </c>
      <c r="H151" s="63"/>
      <c r="I151" s="63">
        <f>County!C1229-F151-G151-H151</f>
        <v>1641</v>
      </c>
      <c r="J151" s="63">
        <f>County!BH1229</f>
        <v>23001</v>
      </c>
      <c r="K151" s="8"/>
      <c r="L151" s="8"/>
      <c r="M151" s="8"/>
      <c r="N151" s="8"/>
      <c r="O151" s="8"/>
      <c r="P151" s="8"/>
      <c r="Q151" s="8"/>
    </row>
    <row r="152" spans="1:18">
      <c r="A152" s="8">
        <f>IF(County!D1230=1,1,IF(County!E1230=1,2,IF(County!F1230=1,3,0)))</f>
        <v>1</v>
      </c>
      <c r="B152" s="8">
        <f>IF(County!D1230=2,1,IF(County!E1230=2,2,IF(County!F1230=2,3,0)))</f>
        <v>2</v>
      </c>
      <c r="C152" s="8">
        <f>IF(County!D1230=3,1,IF(County!E1230=3,2,IF(County!F1230=3,3,0)))</f>
        <v>0</v>
      </c>
      <c r="D152" s="8">
        <v>4</v>
      </c>
      <c r="E152" s="8" t="str">
        <f>County!A1230</f>
        <v>Aroostook</v>
      </c>
      <c r="F152" s="63">
        <f>MAX(County!N1230:W1230)</f>
        <v>17777</v>
      </c>
      <c r="G152" s="63">
        <f>LARGE(County!N1230:W1230,2)</f>
        <v>15196</v>
      </c>
      <c r="H152" s="63"/>
      <c r="I152" s="63">
        <f>County!C1230-F152-G152-H152</f>
        <v>887</v>
      </c>
      <c r="J152" s="63">
        <f>County!BH1230</f>
        <v>23003</v>
      </c>
      <c r="K152" s="8"/>
      <c r="L152" s="8"/>
      <c r="M152" s="8"/>
      <c r="N152" s="8"/>
      <c r="O152" s="8"/>
      <c r="P152" s="8"/>
      <c r="Q152" s="8"/>
    </row>
    <row r="153" spans="1:18">
      <c r="A153" s="8">
        <f>IF(County!D1231=1,1,IF(County!E1231=1,2,IF(County!F1231=1,3,0)))</f>
        <v>1</v>
      </c>
      <c r="B153" s="8">
        <f>IF(County!D1231=2,1,IF(County!E1231=2,2,IF(County!F1231=2,3,0)))</f>
        <v>2</v>
      </c>
      <c r="C153" s="8">
        <f>IF(County!D1231=3,1,IF(County!E1231=3,2,IF(County!F1231=3,3,0)))</f>
        <v>0</v>
      </c>
      <c r="D153" s="8">
        <v>4</v>
      </c>
      <c r="E153" s="8" t="str">
        <f>County!A1231</f>
        <v>Cumberland</v>
      </c>
      <c r="F153" s="63">
        <f>MAX(County!N1231:W1231)</f>
        <v>101950</v>
      </c>
      <c r="G153" s="63">
        <f>LARGE(County!N1231:W1231,2)</f>
        <v>57821</v>
      </c>
      <c r="H153" s="63"/>
      <c r="I153" s="63">
        <f>County!C1231-F153-G153-H153</f>
        <v>4015</v>
      </c>
      <c r="J153" s="63">
        <f>County!BH1231</f>
        <v>23005</v>
      </c>
      <c r="K153" s="8"/>
      <c r="L153" s="8"/>
      <c r="M153" s="8"/>
      <c r="N153" s="8"/>
      <c r="O153" s="8"/>
      <c r="P153" s="8"/>
      <c r="Q153" s="8"/>
    </row>
    <row r="154" spans="1:18">
      <c r="A154" s="8">
        <f>IF(County!D1232=1,1,IF(County!E1232=1,2,IF(County!F1232=1,3,0)))</f>
        <v>1</v>
      </c>
      <c r="B154" s="8">
        <f>IF(County!D1232=2,1,IF(County!E1232=2,2,IF(County!F1232=2,3,0)))</f>
        <v>2</v>
      </c>
      <c r="C154" s="8">
        <f>IF(County!D1232=3,1,IF(County!E1232=3,2,IF(County!F1232=3,3,0)))</f>
        <v>0</v>
      </c>
      <c r="D154" s="8">
        <v>4</v>
      </c>
      <c r="E154" s="8" t="str">
        <f>County!A1232</f>
        <v>Franklin</v>
      </c>
      <c r="F154" s="63">
        <f>MAX(County!N1232:W1232)</f>
        <v>9367</v>
      </c>
      <c r="G154" s="63">
        <f>LARGE(County!N1232:W1232,2)</f>
        <v>6369</v>
      </c>
      <c r="H154" s="63"/>
      <c r="I154" s="63">
        <f>County!C1232-F154-G154-H154</f>
        <v>546</v>
      </c>
      <c r="J154" s="63">
        <f>County!BH1232</f>
        <v>23007</v>
      </c>
      <c r="K154" s="8"/>
      <c r="L154" s="8"/>
      <c r="M154" s="8"/>
      <c r="N154" s="8"/>
      <c r="O154" s="8"/>
      <c r="P154" s="8"/>
      <c r="Q154" s="8"/>
    </row>
    <row r="155" spans="1:18">
      <c r="A155" s="8">
        <f>IF(County!D1233=1,1,IF(County!E1233=1,2,IF(County!F1233=1,3,0)))</f>
        <v>1</v>
      </c>
      <c r="B155" s="8">
        <f>IF(County!D1233=2,1,IF(County!E1233=2,2,IF(County!F1233=2,3,0)))</f>
        <v>2</v>
      </c>
      <c r="C155" s="8">
        <f>IF(County!D1233=3,1,IF(County!E1233=3,2,IF(County!F1233=3,3,0)))</f>
        <v>0</v>
      </c>
      <c r="D155" s="8">
        <v>4</v>
      </c>
      <c r="E155" s="8" t="str">
        <f>County!A1233</f>
        <v>Hancock</v>
      </c>
      <c r="F155" s="63">
        <f>MAX(County!N1233:W1233)</f>
        <v>17569</v>
      </c>
      <c r="G155" s="63">
        <f>LARGE(County!N1233:W1233,2)</f>
        <v>12324</v>
      </c>
      <c r="H155" s="63"/>
      <c r="I155" s="63">
        <f>County!C1233-F155-G155-H155</f>
        <v>906</v>
      </c>
      <c r="J155" s="63">
        <f>County!BH1233</f>
        <v>23009</v>
      </c>
      <c r="K155" s="8"/>
      <c r="L155" s="8"/>
      <c r="M155" s="8"/>
      <c r="N155" s="8"/>
      <c r="O155" s="8"/>
      <c r="P155" s="8"/>
      <c r="Q155" s="8"/>
    </row>
    <row r="156" spans="1:18">
      <c r="A156" s="8">
        <f>IF(County!D1234=1,1,IF(County!E1234=1,2,IF(County!F1234=1,3,0)))</f>
        <v>1</v>
      </c>
      <c r="B156" s="8">
        <f>IF(County!D1234=2,1,IF(County!E1234=2,2,IF(County!F1234=2,3,0)))</f>
        <v>2</v>
      </c>
      <c r="C156" s="8">
        <f>IF(County!D1234=3,1,IF(County!E1234=3,2,IF(County!F1234=3,3,0)))</f>
        <v>0</v>
      </c>
      <c r="D156" s="8">
        <v>4</v>
      </c>
      <c r="E156" s="8" t="str">
        <f>County!A1234</f>
        <v>Kennebec</v>
      </c>
      <c r="F156" s="63">
        <f>MAX(County!N1234:W1234)</f>
        <v>35068</v>
      </c>
      <c r="G156" s="63">
        <f>LARGE(County!N1234:W1234,2)</f>
        <v>26519</v>
      </c>
      <c r="H156" s="63"/>
      <c r="I156" s="63">
        <f>County!C1234-F156-G156-H156</f>
        <v>1910</v>
      </c>
      <c r="J156" s="63">
        <f>County!BH1234</f>
        <v>23011</v>
      </c>
      <c r="K156" s="8"/>
      <c r="L156" s="8"/>
      <c r="M156" s="8"/>
      <c r="N156" s="8"/>
      <c r="O156" s="8"/>
      <c r="P156" s="8"/>
      <c r="Q156" s="8"/>
    </row>
    <row r="157" spans="1:18">
      <c r="A157" s="8">
        <f>IF(County!D1235=1,1,IF(County!E1235=1,2,IF(County!F1235=1,3,0)))</f>
        <v>1</v>
      </c>
      <c r="B157" s="8">
        <f>IF(County!D1235=2,1,IF(County!E1235=2,2,IF(County!F1235=2,3,0)))</f>
        <v>2</v>
      </c>
      <c r="C157" s="8">
        <f>IF(County!D1235=3,1,IF(County!E1235=3,2,IF(County!F1235=3,3,0)))</f>
        <v>0</v>
      </c>
      <c r="D157" s="8">
        <v>4</v>
      </c>
      <c r="E157" s="8" t="str">
        <f>County!A1235</f>
        <v>Knox</v>
      </c>
      <c r="F157" s="63">
        <f>MAX(County!N1235:W1235)</f>
        <v>13223</v>
      </c>
      <c r="G157" s="63">
        <f>LARGE(County!N1235:W1235,2)</f>
        <v>8248</v>
      </c>
      <c r="H157" s="63"/>
      <c r="I157" s="63">
        <f>County!C1235-F157-G157-H157</f>
        <v>596</v>
      </c>
      <c r="J157" s="63">
        <f>County!BH1235</f>
        <v>23013</v>
      </c>
      <c r="K157" s="8"/>
      <c r="L157" s="8"/>
      <c r="M157" s="8"/>
      <c r="N157" s="8"/>
      <c r="O157" s="8"/>
      <c r="P157" s="8"/>
      <c r="Q157" s="8"/>
    </row>
    <row r="158" spans="1:18">
      <c r="A158" s="8">
        <f>IF(County!D1236=1,1,IF(County!E1236=1,2,IF(County!F1236=1,3,0)))</f>
        <v>1</v>
      </c>
      <c r="B158" s="8">
        <f>IF(County!D1236=2,1,IF(County!E1236=2,2,IF(County!F1236=2,3,0)))</f>
        <v>2</v>
      </c>
      <c r="C158" s="8">
        <f>IF(County!D1236=3,1,IF(County!E1236=3,2,IF(County!F1236=3,3,0)))</f>
        <v>0</v>
      </c>
      <c r="D158" s="8">
        <v>4</v>
      </c>
      <c r="E158" s="8" t="str">
        <f>County!A1236</f>
        <v>Lincoln</v>
      </c>
      <c r="F158" s="63">
        <f>MAX(County!N1236:W1236)</f>
        <v>11315</v>
      </c>
      <c r="G158" s="63">
        <f>LARGE(County!N1236:W1236,2)</f>
        <v>8899</v>
      </c>
      <c r="H158" s="63"/>
      <c r="I158" s="63">
        <f>County!C1236-F158-G158-H158</f>
        <v>543</v>
      </c>
      <c r="J158" s="63">
        <f>County!BH1236</f>
        <v>23015</v>
      </c>
      <c r="K158" s="8"/>
      <c r="L158" s="8"/>
      <c r="M158" s="8"/>
      <c r="N158" s="8"/>
      <c r="O158" s="8"/>
      <c r="P158" s="8"/>
      <c r="Q158" s="8"/>
    </row>
    <row r="159" spans="1:18">
      <c r="A159" s="8">
        <f>IF(County!D1237=1,1,IF(County!E1237=1,2,IF(County!F1237=1,3,0)))</f>
        <v>1</v>
      </c>
      <c r="B159" s="8">
        <f>IF(County!D1237=2,1,IF(County!E1237=2,2,IF(County!F1237=2,3,0)))</f>
        <v>2</v>
      </c>
      <c r="C159" s="8">
        <f>IF(County!D1237=3,1,IF(County!E1237=3,2,IF(County!F1237=3,3,0)))</f>
        <v>0</v>
      </c>
      <c r="D159" s="8">
        <v>4</v>
      </c>
      <c r="E159" s="8" t="str">
        <f>County!A1237</f>
        <v>Oxford</v>
      </c>
      <c r="F159" s="63">
        <f>MAX(County!N1237:W1237)</f>
        <v>16330</v>
      </c>
      <c r="G159" s="63">
        <f>LARGE(County!N1237:W1237,2)</f>
        <v>11996</v>
      </c>
      <c r="H159" s="63"/>
      <c r="I159" s="63">
        <f>County!C1237-F159-G159-H159</f>
        <v>1094</v>
      </c>
      <c r="J159" s="63">
        <f>County!BH1237</f>
        <v>23017</v>
      </c>
      <c r="K159" s="8"/>
      <c r="L159" s="8"/>
      <c r="M159" s="8"/>
      <c r="N159" s="8"/>
      <c r="O159" s="8"/>
      <c r="P159" s="8"/>
      <c r="Q159" s="8"/>
    </row>
    <row r="160" spans="1:18">
      <c r="A160" s="8">
        <f>IF(County!D1238=1,1,IF(County!E1238=1,2,IF(County!F1238=1,3,0)))</f>
        <v>1</v>
      </c>
      <c r="B160" s="8">
        <f>IF(County!D1238=2,1,IF(County!E1238=2,2,IF(County!F1238=2,3,0)))</f>
        <v>2</v>
      </c>
      <c r="C160" s="8">
        <f>IF(County!D1238=3,1,IF(County!E1238=3,2,IF(County!F1238=3,3,0)))</f>
        <v>0</v>
      </c>
      <c r="D160" s="8">
        <v>4</v>
      </c>
      <c r="E160" s="8" t="str">
        <f>County!A1238</f>
        <v>Penobscot</v>
      </c>
      <c r="F160" s="63">
        <f>MAX(County!N1238:W1238)</f>
        <v>38811</v>
      </c>
      <c r="G160" s="63">
        <f>LARGE(County!N1238:W1238,2)</f>
        <v>36547</v>
      </c>
      <c r="H160" s="63"/>
      <c r="I160" s="63">
        <f>County!C1238-F160-G160-H160</f>
        <v>1948</v>
      </c>
      <c r="J160" s="63">
        <f>County!BH1238</f>
        <v>23019</v>
      </c>
      <c r="K160" s="8"/>
      <c r="L160" s="8"/>
      <c r="M160" s="8"/>
      <c r="N160" s="8"/>
      <c r="O160" s="8"/>
      <c r="P160" s="8"/>
      <c r="Q160" s="8"/>
    </row>
    <row r="161" spans="1:18">
      <c r="A161" s="8">
        <f>IF(County!D1239=1,1,IF(County!E1239=1,2,IF(County!F1239=1,3,0)))</f>
        <v>2</v>
      </c>
      <c r="B161" s="8">
        <f>IF(County!D1239=2,1,IF(County!E1239=2,2,IF(County!F1239=2,3,0)))</f>
        <v>1</v>
      </c>
      <c r="C161" s="8">
        <f>IF(County!D1239=3,1,IF(County!E1239=3,2,IF(County!F1239=3,3,0)))</f>
        <v>0</v>
      </c>
      <c r="D161" s="8">
        <v>4</v>
      </c>
      <c r="E161" s="8" t="str">
        <f>County!A1239</f>
        <v>Piscataquis</v>
      </c>
      <c r="F161" s="63">
        <f>MAX(County!N1239:W1239)</f>
        <v>4530</v>
      </c>
      <c r="G161" s="63">
        <f>LARGE(County!N1239:W1239,2)</f>
        <v>4149</v>
      </c>
      <c r="H161" s="63"/>
      <c r="I161" s="63">
        <f>County!C1239-F161-G161-H161</f>
        <v>276</v>
      </c>
      <c r="J161" s="63">
        <f>County!BH1239</f>
        <v>23021</v>
      </c>
      <c r="K161" s="8"/>
      <c r="L161" s="8"/>
      <c r="M161" s="8"/>
      <c r="N161" s="8"/>
      <c r="O161" s="8"/>
      <c r="P161" s="8"/>
      <c r="Q161" s="8"/>
    </row>
    <row r="162" spans="1:18">
      <c r="A162" s="8">
        <f>IF(County!D1240=1,1,IF(County!E1240=1,2,IF(County!F1240=1,3,0)))</f>
        <v>1</v>
      </c>
      <c r="B162" s="8">
        <f>IF(County!D1240=2,1,IF(County!E1240=2,2,IF(County!F1240=2,3,0)))</f>
        <v>2</v>
      </c>
      <c r="C162" s="8">
        <f>IF(County!D1240=3,1,IF(County!E1240=3,2,IF(County!F1240=3,3,0)))</f>
        <v>0</v>
      </c>
      <c r="D162" s="8">
        <v>4</v>
      </c>
      <c r="E162" s="8" t="str">
        <f>County!A1240</f>
        <v>Sagadahoc</v>
      </c>
      <c r="F162" s="63">
        <f>MAX(County!N1240:W1240)</f>
        <v>11821</v>
      </c>
      <c r="G162" s="63">
        <f>LARGE(County!N1240:W1240,2)</f>
        <v>8429</v>
      </c>
      <c r="H162" s="63"/>
      <c r="I162" s="63">
        <f>County!C1240-F162-G162-H162</f>
        <v>544</v>
      </c>
      <c r="J162" s="63">
        <f>County!BH1240</f>
        <v>23023</v>
      </c>
      <c r="K162" t="str">
        <f>E159</f>
        <v>Oxford</v>
      </c>
      <c r="L162" t="str">
        <f>E160</f>
        <v>Penobscot</v>
      </c>
      <c r="M162" t="str">
        <f>E161</f>
        <v>Piscataquis</v>
      </c>
      <c r="N162" t="str">
        <f>E162</f>
        <v>Sagadahoc</v>
      </c>
      <c r="O162" t="str">
        <f>E163</f>
        <v>Somerset</v>
      </c>
      <c r="P162" t="str">
        <f>E164</f>
        <v>Waldo</v>
      </c>
      <c r="Q162" t="str">
        <f>E165</f>
        <v>Washington</v>
      </c>
      <c r="R162" t="str">
        <f>E166</f>
        <v>Overseas</v>
      </c>
    </row>
    <row r="163" spans="1:18">
      <c r="A163" s="8">
        <f>IF(County!D1241=1,1,IF(County!E1241=1,2,IF(County!F1241=1,3,0)))</f>
        <v>1</v>
      </c>
      <c r="B163" s="8">
        <f>IF(County!D1241=2,1,IF(County!E1241=2,2,IF(County!F1241=2,3,0)))</f>
        <v>2</v>
      </c>
      <c r="C163" s="8">
        <f>IF(County!D1241=3,1,IF(County!E1241=3,2,IF(County!F1241=3,3,0)))</f>
        <v>0</v>
      </c>
      <c r="D163" s="8">
        <v>4</v>
      </c>
      <c r="E163" s="8" t="str">
        <f>County!A1241</f>
        <v>Somerset</v>
      </c>
      <c r="F163" s="63">
        <f>MAX(County!N1241:W1241)</f>
        <v>12216</v>
      </c>
      <c r="G163" s="63">
        <f>LARGE(County!N1241:W1241,2)</f>
        <v>11800</v>
      </c>
      <c r="H163" s="63"/>
      <c r="I163" s="63">
        <f>County!C1241-F163-G163-H163</f>
        <v>771</v>
      </c>
      <c r="J163" s="63">
        <f>County!BH1241</f>
        <v>23025</v>
      </c>
    </row>
    <row r="164" spans="1:18">
      <c r="A164" s="8">
        <f>IF(County!D1242=1,1,IF(County!E1242=1,2,IF(County!F1242=1,3,0)))</f>
        <v>1</v>
      </c>
      <c r="B164" s="8">
        <f>IF(County!D1242=2,1,IF(County!E1242=2,2,IF(County!F1242=2,3,0)))</f>
        <v>2</v>
      </c>
      <c r="C164" s="8">
        <f>IF(County!D1242=3,1,IF(County!E1242=3,2,IF(County!F1242=3,3,0)))</f>
        <v>0</v>
      </c>
      <c r="D164" s="8">
        <v>4</v>
      </c>
      <c r="E164" s="8" t="str">
        <f>County!A1242</f>
        <v>Waldo</v>
      </c>
      <c r="F164" s="63">
        <f>MAX(County!N1242:W1242)</f>
        <v>11296</v>
      </c>
      <c r="G164" s="63">
        <f>LARGE(County!N1242:W1242,2)</f>
        <v>9058</v>
      </c>
      <c r="H164" s="63"/>
      <c r="I164" s="63">
        <f>County!C1242-F164-G164-H164</f>
        <v>707</v>
      </c>
      <c r="J164" s="63">
        <f>County!BH1242</f>
        <v>23027</v>
      </c>
    </row>
    <row r="165" spans="1:18">
      <c r="A165" s="8">
        <f>IF(County!D1243=1,1,IF(County!E1243=1,2,IF(County!F1243=1,3,0)))</f>
        <v>1</v>
      </c>
      <c r="B165" s="8">
        <f>IF(County!D1243=2,1,IF(County!E1243=2,2,IF(County!F1243=2,3,0)))</f>
        <v>2</v>
      </c>
      <c r="C165" s="8">
        <f>IF(County!D1243=3,1,IF(County!E1243=3,2,IF(County!F1243=3,3,0)))</f>
        <v>0</v>
      </c>
      <c r="D165" s="8">
        <v>4</v>
      </c>
      <c r="E165" s="8" t="str">
        <f>County!A1243</f>
        <v>Washington</v>
      </c>
      <c r="F165" s="63">
        <f>MAX(County!N1243:W1243)</f>
        <v>7803</v>
      </c>
      <c r="G165" s="63">
        <f>LARGE(County!N1243:W1243,2)</f>
        <v>7550</v>
      </c>
      <c r="H165" s="63"/>
      <c r="I165" s="63">
        <f>County!C1243-F165-G165-H165</f>
        <v>483</v>
      </c>
      <c r="J165" s="63">
        <f>County!BH1243</f>
        <v>23029</v>
      </c>
    </row>
    <row r="166" spans="1:18">
      <c r="A166" s="8">
        <f>IF(County!D1245=1,1,IF(County!E1245=1,2,IF(County!F1245=1,3,0)))</f>
        <v>1</v>
      </c>
      <c r="B166" s="8">
        <f>IF(County!D1245=2,1,IF(County!E1245=2,2,IF(County!F1245=2,3,0)))</f>
        <v>2</v>
      </c>
      <c r="C166" s="8">
        <f>IF(County!D1245=3,1,IF(County!E1245=3,2,IF(County!F1245=3,3,0)))</f>
        <v>0</v>
      </c>
      <c r="D166" s="8">
        <v>4</v>
      </c>
      <c r="E166" s="8" t="str">
        <f>County!A1245</f>
        <v>Overseas</v>
      </c>
      <c r="F166" s="63">
        <f>MAX(County!N1245:W1245)</f>
        <v>2071</v>
      </c>
      <c r="G166" s="63">
        <f>LARGE(County!N1245:W1245,2)</f>
        <v>858</v>
      </c>
      <c r="H166" s="63"/>
      <c r="I166" s="63">
        <f>County!C1245-F166-G166-H166</f>
        <v>125</v>
      </c>
      <c r="J166" s="63">
        <f>County!BH1245</f>
        <v>23099</v>
      </c>
    </row>
    <row r="175" spans="1:18">
      <c r="A175" s="62" t="s">
        <v>2493</v>
      </c>
    </row>
    <row r="176" spans="1:18">
      <c r="A176" s="8">
        <v>1</v>
      </c>
      <c r="B176" s="8">
        <v>2</v>
      </c>
      <c r="C176" s="8">
        <v>3</v>
      </c>
      <c r="D176" s="8">
        <v>4</v>
      </c>
      <c r="E176" s="8" t="s">
        <v>3185</v>
      </c>
      <c r="F176" s="63" t="s">
        <v>1778</v>
      </c>
      <c r="G176" s="63" t="s">
        <v>1779</v>
      </c>
      <c r="H176" s="63" t="s">
        <v>1614</v>
      </c>
      <c r="I176" s="63" t="s">
        <v>377</v>
      </c>
      <c r="J176" s="8" t="s">
        <v>628</v>
      </c>
      <c r="K176" s="8" t="str">
        <f>E177</f>
        <v>Barnstable</v>
      </c>
      <c r="L176" s="8" t="str">
        <f>E178</f>
        <v>Berkshire</v>
      </c>
      <c r="M176" s="8" t="str">
        <f>E179</f>
        <v>Bristol</v>
      </c>
      <c r="N176" s="8" t="str">
        <f>E180</f>
        <v>Dukes</v>
      </c>
      <c r="O176" s="8" t="str">
        <f>E181</f>
        <v>Essex</v>
      </c>
      <c r="P176" s="8" t="str">
        <f>E182</f>
        <v>Franklin</v>
      </c>
      <c r="Q176" t="str">
        <f>E183</f>
        <v>Hampden</v>
      </c>
    </row>
    <row r="177" spans="1:17">
      <c r="A177" s="8">
        <f>IF(County!D1274=1,1,IF(County!E1274=1,2,IF(County!F1274=1,3,0)))</f>
        <v>1</v>
      </c>
      <c r="B177" s="8">
        <f>IF(County!D1274=2,1,IF(County!E1274=2,2,IF(County!F1274=2,3,0)))</f>
        <v>2</v>
      </c>
      <c r="C177" s="8">
        <f>IF(County!D1274=3,1,IF(County!E1274=3,2,IF(County!F1274=3,3,0)))</f>
        <v>0</v>
      </c>
      <c r="D177" s="8">
        <v>4</v>
      </c>
      <c r="E177" s="8" t="str">
        <f>County!A1274</f>
        <v>Barnstable</v>
      </c>
      <c r="F177" s="63">
        <f>MAX(County!N1274:W1274)</f>
        <v>70822</v>
      </c>
      <c r="G177" s="63">
        <f>LARGE(County!N1274:W1274,2)</f>
        <v>60446</v>
      </c>
      <c r="H177" s="63"/>
      <c r="I177" s="63">
        <f>County!C1274-F177-G177-H177</f>
        <v>1847</v>
      </c>
      <c r="J177" s="63">
        <f>County!BH1274</f>
        <v>25001</v>
      </c>
      <c r="K177" s="8"/>
      <c r="L177" s="8"/>
      <c r="M177" s="8"/>
      <c r="N177" s="8"/>
      <c r="O177" s="8"/>
      <c r="P177" s="8"/>
      <c r="Q177" s="8"/>
    </row>
    <row r="178" spans="1:17">
      <c r="A178" s="8">
        <f>IF(County!D1275=1,1,IF(County!E1275=1,2,IF(County!F1275=1,3,0)))</f>
        <v>1</v>
      </c>
      <c r="B178" s="8">
        <f>IF(County!D1275=2,1,IF(County!E1275=2,2,IF(County!F1275=2,3,0)))</f>
        <v>2</v>
      </c>
      <c r="C178" s="8">
        <f>IF(County!D1275=3,1,IF(County!E1275=3,2,IF(County!F1275=3,3,0)))</f>
        <v>0</v>
      </c>
      <c r="D178" s="8">
        <v>4</v>
      </c>
      <c r="E178" s="8" t="str">
        <f>County!A1275</f>
        <v>Berkshire</v>
      </c>
      <c r="F178" s="63">
        <f>MAX(County!N1275:W1275)</f>
        <v>48843</v>
      </c>
      <c r="G178" s="63">
        <f>LARGE(County!N1275:W1275,2)</f>
        <v>14252</v>
      </c>
      <c r="H178" s="63"/>
      <c r="I178" s="63">
        <f>County!C1275-F178-G178-H178</f>
        <v>1391</v>
      </c>
      <c r="J178" s="63">
        <f>County!BH1275</f>
        <v>25003</v>
      </c>
      <c r="K178" s="8"/>
      <c r="L178" s="8"/>
      <c r="M178" s="8"/>
      <c r="N178" s="8"/>
      <c r="O178" s="8"/>
      <c r="P178" s="8"/>
      <c r="Q178" s="8"/>
    </row>
    <row r="179" spans="1:17">
      <c r="A179" s="8">
        <f>IF(County!D1276=1,1,IF(County!E1276=1,2,IF(County!F1276=1,3,0)))</f>
        <v>1</v>
      </c>
      <c r="B179" s="8">
        <f>IF(County!D1276=2,1,IF(County!E1276=2,2,IF(County!F1276=2,3,0)))</f>
        <v>2</v>
      </c>
      <c r="C179" s="8">
        <f>IF(County!D1276=3,1,IF(County!E1276=3,2,IF(County!F1276=3,3,0)))</f>
        <v>0</v>
      </c>
      <c r="D179" s="8">
        <v>4</v>
      </c>
      <c r="E179" s="8" t="str">
        <f>County!A1276</f>
        <v>Bristol</v>
      </c>
      <c r="F179" s="63">
        <f>MAX(County!N1276:W1276)</f>
        <v>142962</v>
      </c>
      <c r="G179" s="63">
        <f>LARGE(County!N1276:W1276,2)</f>
        <v>93752</v>
      </c>
      <c r="H179" s="63"/>
      <c r="I179" s="63">
        <f>County!C1276-F179-G179-H179</f>
        <v>4795</v>
      </c>
      <c r="J179" s="63">
        <f>County!BH1276</f>
        <v>25005</v>
      </c>
      <c r="K179" s="8"/>
      <c r="L179" s="8"/>
      <c r="M179" s="8"/>
      <c r="N179" s="8"/>
      <c r="O179" s="8"/>
      <c r="P179" s="8"/>
      <c r="Q179" s="8"/>
    </row>
    <row r="180" spans="1:17">
      <c r="A180" s="8">
        <f>IF(County!D1277=1,1,IF(County!E1277=1,2,IF(County!F1277=1,3,0)))</f>
        <v>1</v>
      </c>
      <c r="B180" s="8">
        <f>IF(County!D1277=2,1,IF(County!E1277=2,2,IF(County!F1277=2,3,0)))</f>
        <v>2</v>
      </c>
      <c r="C180" s="8">
        <f>IF(County!D1277=3,1,IF(County!E1277=3,2,IF(County!F1277=3,3,0)))</f>
        <v>0</v>
      </c>
      <c r="D180" s="8">
        <v>4</v>
      </c>
      <c r="E180" s="8" t="str">
        <f>County!A1277</f>
        <v>Dukes</v>
      </c>
      <c r="F180" s="63">
        <f>MAX(County!N1277:W1277)</f>
        <v>7978</v>
      </c>
      <c r="G180" s="63">
        <f>LARGE(County!N1277:W1277,2)</f>
        <v>2792</v>
      </c>
      <c r="H180" s="63"/>
      <c r="I180" s="63">
        <f>County!C1277-F180-G180-H180</f>
        <v>198</v>
      </c>
      <c r="J180" s="63">
        <f>County!BH1277</f>
        <v>25007</v>
      </c>
      <c r="K180" s="8"/>
      <c r="L180" s="8"/>
      <c r="M180" s="8"/>
      <c r="N180" s="8"/>
      <c r="O180" s="8"/>
      <c r="P180" s="8"/>
      <c r="Q180" s="8"/>
    </row>
    <row r="181" spans="1:17">
      <c r="A181" s="8">
        <f>IF(County!D1278=1,1,IF(County!E1278=1,2,IF(County!F1278=1,3,0)))</f>
        <v>1</v>
      </c>
      <c r="B181" s="8">
        <f>IF(County!D1278=2,1,IF(County!E1278=2,2,IF(County!F1278=2,3,0)))</f>
        <v>2</v>
      </c>
      <c r="C181" s="8">
        <f>IF(County!D1278=3,1,IF(County!E1278=3,2,IF(County!F1278=3,3,0)))</f>
        <v>0</v>
      </c>
      <c r="D181" s="8">
        <v>4</v>
      </c>
      <c r="E181" s="8" t="str">
        <f>County!A1278</f>
        <v>Essex</v>
      </c>
      <c r="F181" s="63">
        <f>MAX(County!N1278:W1278)</f>
        <v>210302</v>
      </c>
      <c r="G181" s="63">
        <f>LARGE(County!N1278:W1278,2)</f>
        <v>150480</v>
      </c>
      <c r="H181" s="63"/>
      <c r="I181" s="63">
        <f>County!C1278-F181-G181-H181</f>
        <v>5575</v>
      </c>
      <c r="J181" s="63">
        <f>County!BH1278</f>
        <v>25009</v>
      </c>
      <c r="K181" s="8"/>
      <c r="L181" s="8"/>
      <c r="M181" s="8"/>
      <c r="N181" s="8"/>
      <c r="O181" s="8"/>
      <c r="P181" s="8"/>
      <c r="Q181" s="8"/>
    </row>
    <row r="182" spans="1:17">
      <c r="A182" s="8">
        <f>IF(County!D1279=1,1,IF(County!E1279=1,2,IF(County!F1279=1,3,0)))</f>
        <v>1</v>
      </c>
      <c r="B182" s="8">
        <f>IF(County!D1279=2,1,IF(County!E1279=2,2,IF(County!F1279=2,3,0)))</f>
        <v>2</v>
      </c>
      <c r="C182" s="8">
        <f>IF(County!D1279=3,1,IF(County!E1279=3,2,IF(County!F1279=3,3,0)))</f>
        <v>0</v>
      </c>
      <c r="D182" s="8">
        <v>4</v>
      </c>
      <c r="E182" s="8" t="str">
        <f>County!A1279</f>
        <v>Franklin</v>
      </c>
      <c r="F182" s="63">
        <f>MAX(County!N1279:W1279)</f>
        <v>27072</v>
      </c>
      <c r="G182" s="63">
        <f>LARGE(County!N1279:W1279,2)</f>
        <v>9344</v>
      </c>
      <c r="H182" s="63"/>
      <c r="I182" s="63">
        <f>County!C1279-F182-G182-H182</f>
        <v>1342</v>
      </c>
      <c r="J182" s="63">
        <f>County!BH1279</f>
        <v>25011</v>
      </c>
      <c r="K182" s="8"/>
      <c r="L182" s="8"/>
      <c r="M182" s="8"/>
      <c r="N182" s="8"/>
      <c r="O182" s="8"/>
      <c r="P182" s="8"/>
      <c r="Q182" s="8"/>
    </row>
    <row r="183" spans="1:17">
      <c r="A183" s="8">
        <f>IF(County!D1280=1,1,IF(County!E1280=1,2,IF(County!F1280=1,3,0)))</f>
        <v>1</v>
      </c>
      <c r="B183" s="8">
        <f>IF(County!D1280=2,1,IF(County!E1280=2,2,IF(County!F1280=2,3,0)))</f>
        <v>2</v>
      </c>
      <c r="C183" s="8">
        <f>IF(County!D1280=3,1,IF(County!E1280=3,2,IF(County!F1280=3,3,0)))</f>
        <v>0</v>
      </c>
      <c r="D183" s="8">
        <v>4</v>
      </c>
      <c r="E183" s="8" t="str">
        <f>County!A1280</f>
        <v>Hampden</v>
      </c>
      <c r="F183" s="63">
        <f>MAX(County!N1280:W1280)</f>
        <v>123619</v>
      </c>
      <c r="G183" s="63">
        <f>LARGE(County!N1280:W1280,2)</f>
        <v>73392</v>
      </c>
      <c r="H183" s="63"/>
      <c r="I183" s="63">
        <f>County!C1280-F183-G183-H183</f>
        <v>3388</v>
      </c>
      <c r="J183" s="63">
        <f>County!BH1280</f>
        <v>25013</v>
      </c>
      <c r="K183" s="8"/>
      <c r="L183" s="8"/>
      <c r="M183" s="8"/>
      <c r="N183" s="8"/>
      <c r="O183" s="8"/>
      <c r="P183" s="8"/>
      <c r="Q183" s="8"/>
    </row>
    <row r="184" spans="1:17">
      <c r="A184" s="8">
        <f>IF(County!D1281=1,1,IF(County!E1281=1,2,IF(County!F1281=1,3,0)))</f>
        <v>1</v>
      </c>
      <c r="B184" s="8">
        <f>IF(County!D1281=2,1,IF(County!E1281=2,2,IF(County!F1281=2,3,0)))</f>
        <v>2</v>
      </c>
      <c r="C184" s="8">
        <f>IF(County!D1281=3,1,IF(County!E1281=3,2,IF(County!F1281=3,3,0)))</f>
        <v>0</v>
      </c>
      <c r="D184" s="8">
        <v>4</v>
      </c>
      <c r="E184" s="8" t="str">
        <f>County!A1281</f>
        <v>Hampshire</v>
      </c>
      <c r="F184" s="63">
        <f>MAX(County!N1281:W1281)</f>
        <v>57359</v>
      </c>
      <c r="G184" s="63">
        <f>LARGE(County!N1281:W1281,2)</f>
        <v>21480</v>
      </c>
      <c r="H184" s="63"/>
      <c r="I184" s="63">
        <f>County!C1281-F184-G184-H184</f>
        <v>2782</v>
      </c>
      <c r="J184" s="63">
        <f>County!BH1281</f>
        <v>25015</v>
      </c>
      <c r="K184" s="8"/>
      <c r="L184" s="8"/>
      <c r="M184" s="8"/>
      <c r="N184" s="8"/>
      <c r="O184" s="8"/>
      <c r="P184" s="8"/>
      <c r="Q184" s="8"/>
    </row>
    <row r="185" spans="1:17">
      <c r="A185" s="8">
        <f>IF(County!D1282=1,1,IF(County!E1282=1,2,IF(County!F1282=1,3,0)))</f>
        <v>1</v>
      </c>
      <c r="B185" s="8">
        <f>IF(County!D1282=2,1,IF(County!E1282=2,2,IF(County!F1282=2,3,0)))</f>
        <v>2</v>
      </c>
      <c r="C185" s="8">
        <f>IF(County!D1282=3,1,IF(County!E1282=3,2,IF(County!F1282=3,3,0)))</f>
        <v>0</v>
      </c>
      <c r="D185" s="8">
        <v>4</v>
      </c>
      <c r="E185" s="8" t="str">
        <f>County!A1282</f>
        <v>Middlesex</v>
      </c>
      <c r="F185" s="63">
        <f>MAX(County!N1282:W1282)</f>
        <v>471804</v>
      </c>
      <c r="G185" s="63">
        <f>LARGE(County!N1282:W1282,2)</f>
        <v>267321</v>
      </c>
      <c r="H185" s="63"/>
      <c r="I185" s="63">
        <f>County!C1282-F185-G185-H185</f>
        <v>15045</v>
      </c>
      <c r="J185" s="63">
        <f>County!BH1282</f>
        <v>25017</v>
      </c>
      <c r="K185" s="8"/>
      <c r="L185" s="8"/>
      <c r="M185" s="8"/>
      <c r="N185" s="8"/>
      <c r="O185" s="8"/>
      <c r="P185" s="8"/>
      <c r="Q185" s="8"/>
    </row>
    <row r="186" spans="1:17">
      <c r="A186" s="8">
        <f>IF(County!D1283=1,1,IF(County!E1283=1,2,IF(County!F1283=1,3,0)))</f>
        <v>1</v>
      </c>
      <c r="B186" s="8">
        <f>IF(County!D1283=2,1,IF(County!E1283=2,2,IF(County!F1283=2,3,0)))</f>
        <v>2</v>
      </c>
      <c r="C186" s="8">
        <f>IF(County!D1283=3,1,IF(County!E1283=3,2,IF(County!F1283=3,3,0)))</f>
        <v>0</v>
      </c>
      <c r="D186" s="8">
        <v>4</v>
      </c>
      <c r="E186" s="8" t="str">
        <f>County!A1283</f>
        <v>Nantucket</v>
      </c>
      <c r="F186" s="63">
        <f>MAX(County!N1283:W1283)</f>
        <v>3830</v>
      </c>
      <c r="G186" s="63">
        <f>LARGE(County!N1283:W1283,2)</f>
        <v>2187</v>
      </c>
      <c r="H186" s="63"/>
      <c r="I186" s="63">
        <f>County!C1283-F186-G186-H186</f>
        <v>103</v>
      </c>
      <c r="J186" s="63">
        <f>County!BH1283</f>
        <v>25019</v>
      </c>
      <c r="K186" s="8"/>
      <c r="L186" s="8"/>
      <c r="M186" s="8"/>
      <c r="N186" s="8"/>
      <c r="O186" s="8"/>
      <c r="P186" s="8"/>
      <c r="Q186" s="8"/>
    </row>
    <row r="187" spans="1:17">
      <c r="A187" s="8">
        <f>IF(County!D1284=1,1,IF(County!E1284=1,2,IF(County!F1284=1,3,0)))</f>
        <v>1</v>
      </c>
      <c r="B187" s="8">
        <f>IF(County!D1284=2,1,IF(County!E1284=2,2,IF(County!F1284=2,3,0)))</f>
        <v>2</v>
      </c>
      <c r="C187" s="8">
        <f>IF(County!D1284=3,1,IF(County!E1284=3,2,IF(County!F1284=3,3,0)))</f>
        <v>0</v>
      </c>
      <c r="D187" s="8">
        <v>4</v>
      </c>
      <c r="E187" s="8" t="str">
        <f>County!A1284</f>
        <v>Norfolk</v>
      </c>
      <c r="F187" s="63">
        <f>MAX(County!N1284:W1284)</f>
        <v>202714</v>
      </c>
      <c r="G187" s="63">
        <f>LARGE(County!N1284:W1284,2)</f>
        <v>148393</v>
      </c>
      <c r="H187" s="63"/>
      <c r="I187" s="63">
        <f>County!C1284-F187-G187-H187</f>
        <v>5416</v>
      </c>
      <c r="J187" s="63">
        <f>County!BH1284</f>
        <v>25021</v>
      </c>
      <c r="K187" s="8"/>
      <c r="L187" s="8"/>
      <c r="M187" s="8"/>
      <c r="N187" s="8"/>
      <c r="O187" s="8"/>
      <c r="P187" s="8"/>
      <c r="Q187" s="8"/>
    </row>
    <row r="188" spans="1:17">
      <c r="A188" s="8">
        <f>IF(County!D1285=1,1,IF(County!E1285=1,2,IF(County!F1285=1,3,0)))</f>
        <v>1</v>
      </c>
      <c r="B188" s="8">
        <f>IF(County!D1285=2,1,IF(County!E1285=2,2,IF(County!F1285=2,3,0)))</f>
        <v>2</v>
      </c>
      <c r="C188" s="8">
        <f>IF(County!D1285=3,1,IF(County!E1285=3,2,IF(County!F1285=3,3,0)))</f>
        <v>0</v>
      </c>
      <c r="D188" s="8">
        <v>4</v>
      </c>
      <c r="E188" s="8" t="str">
        <f>County!A1285</f>
        <v>Plymouth</v>
      </c>
      <c r="F188" s="63">
        <f>MAX(County!N1285:W1285)</f>
        <v>131845</v>
      </c>
      <c r="G188" s="63">
        <f>LARGE(County!N1285:W1285,2)</f>
        <v>121086</v>
      </c>
      <c r="H188" s="63"/>
      <c r="I188" s="63">
        <f>County!C1285-F188-G188-H188</f>
        <v>3600</v>
      </c>
      <c r="J188" s="63">
        <f>County!BH1285</f>
        <v>25023</v>
      </c>
      <c r="K188" t="str">
        <f>E184</f>
        <v>Hampshire</v>
      </c>
      <c r="L188" t="str">
        <f>E185</f>
        <v>Middlesex</v>
      </c>
      <c r="M188" t="str">
        <f>E186</f>
        <v>Nantucket</v>
      </c>
      <c r="N188" t="str">
        <f>E187</f>
        <v>Norfolk</v>
      </c>
      <c r="O188" t="str">
        <f>E188</f>
        <v>Plymouth</v>
      </c>
      <c r="P188" t="str">
        <f>E189</f>
        <v>Suffolk</v>
      </c>
      <c r="Q188" t="str">
        <f>E190</f>
        <v>Worcester</v>
      </c>
    </row>
    <row r="189" spans="1:17">
      <c r="A189" s="8">
        <f>IF(County!D1286=1,1,IF(County!E1286=1,2,IF(County!F1286=1,3,0)))</f>
        <v>1</v>
      </c>
      <c r="B189" s="8">
        <f>IF(County!D1286=2,1,IF(County!E1286=2,2,IF(County!F1286=2,3,0)))</f>
        <v>2</v>
      </c>
      <c r="C189" s="8">
        <f>IF(County!D1286=3,1,IF(County!E1286=3,2,IF(County!F1286=3,3,0)))</f>
        <v>0</v>
      </c>
      <c r="D189" s="8">
        <v>4</v>
      </c>
      <c r="E189" s="8" t="str">
        <f>County!A1286</f>
        <v>Suffolk</v>
      </c>
      <c r="F189" s="63">
        <f>MAX(County!N1286:W1286)</f>
        <v>223896</v>
      </c>
      <c r="G189" s="63">
        <f>LARGE(County!N1286:W1286,2)</f>
        <v>59999</v>
      </c>
      <c r="H189" s="63"/>
      <c r="I189" s="63">
        <f>County!C1286-F189-G189-H189</f>
        <v>5203</v>
      </c>
      <c r="J189" s="63">
        <f>County!BH1286</f>
        <v>25025</v>
      </c>
    </row>
    <row r="190" spans="1:17">
      <c r="A190" s="8">
        <f>IF(County!D1287=1,1,IF(County!E1287=1,2,IF(County!F1287=1,3,0)))</f>
        <v>1</v>
      </c>
      <c r="B190" s="8">
        <f>IF(County!D1287=2,1,IF(County!E1287=2,2,IF(County!F1287=2,3,0)))</f>
        <v>2</v>
      </c>
      <c r="C190" s="8">
        <f>IF(County!D1287=3,1,IF(County!E1287=3,2,IF(County!F1287=3,3,0)))</f>
        <v>0</v>
      </c>
      <c r="D190" s="8">
        <v>4</v>
      </c>
      <c r="E190" s="8" t="str">
        <f>County!A1287</f>
        <v>Worcester</v>
      </c>
      <c r="F190" s="63">
        <f>MAX(County!N1287:W1287)</f>
        <v>198244</v>
      </c>
      <c r="G190" s="63">
        <f>LARGE(County!N1287:W1287,2)</f>
        <v>163390</v>
      </c>
      <c r="H190" s="63"/>
      <c r="I190" s="63">
        <f>County!C1287-F190-G190-H190</f>
        <v>7478</v>
      </c>
      <c r="J190" s="63">
        <f>County!BH1287</f>
        <v>25027</v>
      </c>
    </row>
    <row r="191" spans="1:17">
      <c r="A191" s="8"/>
      <c r="B191" s="8"/>
      <c r="C191" s="8"/>
      <c r="D191" s="8"/>
      <c r="E191" s="8"/>
      <c r="F191" s="63"/>
      <c r="G191" s="63"/>
      <c r="H191" s="63"/>
      <c r="I191" s="63"/>
      <c r="J191" s="8"/>
    </row>
    <row r="201" spans="1:17">
      <c r="A201" s="62" t="s">
        <v>1208</v>
      </c>
    </row>
    <row r="202" spans="1:17">
      <c r="A202" s="8">
        <v>1</v>
      </c>
      <c r="B202" s="8">
        <v>2</v>
      </c>
      <c r="C202" s="8">
        <v>3</v>
      </c>
      <c r="D202" s="8">
        <v>4</v>
      </c>
      <c r="E202" s="8" t="s">
        <v>3185</v>
      </c>
      <c r="F202" s="63" t="s">
        <v>1778</v>
      </c>
      <c r="G202" s="63" t="s">
        <v>1779</v>
      </c>
      <c r="H202" s="63" t="s">
        <v>1614</v>
      </c>
      <c r="I202" s="63" t="s">
        <v>377</v>
      </c>
      <c r="J202" s="8" t="s">
        <v>628</v>
      </c>
      <c r="K202" s="8" t="str">
        <f>E203</f>
        <v>Belknap</v>
      </c>
      <c r="L202" s="8" t="str">
        <f>E204</f>
        <v>Carroll</v>
      </c>
      <c r="M202" s="8" t="str">
        <f>E205</f>
        <v>Cheshire</v>
      </c>
      <c r="N202" s="8" t="str">
        <f>E206</f>
        <v>Coos</v>
      </c>
      <c r="O202" s="8" t="str">
        <f>E207</f>
        <v>Grafton</v>
      </c>
      <c r="P202" s="8" t="str">
        <f>E208</f>
        <v>Hillsborough</v>
      </c>
      <c r="Q202" t="str">
        <f>E209</f>
        <v>Merrimack</v>
      </c>
    </row>
    <row r="203" spans="1:17">
      <c r="A203" s="8">
        <f>IF(County!D1837=1,1,IF(County!E1837=1,2,IF(County!F1837=1,3,0)))</f>
        <v>2</v>
      </c>
      <c r="B203" s="8">
        <f>IF(County!D1837=2,1,IF(County!E1837=2,2,IF(County!F1837=2,3,0)))</f>
        <v>1</v>
      </c>
      <c r="C203" s="8">
        <f>IF(County!D1837=3,1,IF(County!E1837=3,2,IF(County!F1837=3,3,0)))</f>
        <v>0</v>
      </c>
      <c r="D203" s="8">
        <v>4</v>
      </c>
      <c r="E203" s="8" t="str">
        <f>County!A1837</f>
        <v>Belknap</v>
      </c>
      <c r="F203" s="63">
        <f>MAX(County!N1837:W1837)</f>
        <v>17571</v>
      </c>
      <c r="G203" s="63">
        <f>LARGE(County!N1837:W1837,2)</f>
        <v>15890</v>
      </c>
      <c r="H203" s="63"/>
      <c r="I203" s="63">
        <f>County!C1837-F203-G203-H203</f>
        <v>426</v>
      </c>
      <c r="J203" s="63">
        <f>County!BH1837</f>
        <v>33001</v>
      </c>
      <c r="K203" s="8"/>
      <c r="L203" s="8"/>
      <c r="M203" s="8"/>
      <c r="N203" s="8"/>
      <c r="O203" s="8"/>
      <c r="P203" s="8"/>
      <c r="Q203" s="8"/>
    </row>
    <row r="204" spans="1:17">
      <c r="A204" s="8">
        <f>IF(County!D1838=1,1,IF(County!E1838=1,2,IF(County!F1838=1,3,0)))</f>
        <v>2</v>
      </c>
      <c r="B204" s="8">
        <f>IF(County!D1838=2,1,IF(County!E1838=2,2,IF(County!F1838=2,3,0)))</f>
        <v>1</v>
      </c>
      <c r="C204" s="8">
        <f>IF(County!D1838=3,1,IF(County!E1838=3,2,IF(County!F1838=3,3,0)))</f>
        <v>0</v>
      </c>
      <c r="D204" s="8">
        <v>4</v>
      </c>
      <c r="E204" s="8" t="str">
        <f>County!A1838</f>
        <v>Carroll</v>
      </c>
      <c r="F204" s="63">
        <f>MAX(County!N1838:W1838)</f>
        <v>14207</v>
      </c>
      <c r="G204" s="63">
        <f>LARGE(County!N1838:W1838,2)</f>
        <v>13977</v>
      </c>
      <c r="H204" s="63"/>
      <c r="I204" s="63">
        <f>County!C1838-F204-G204-H204</f>
        <v>418</v>
      </c>
      <c r="J204" s="63">
        <f>County!BH1838</f>
        <v>33003</v>
      </c>
      <c r="K204" s="8"/>
      <c r="L204" s="8"/>
      <c r="M204" s="8"/>
      <c r="N204" s="8"/>
      <c r="O204" s="8"/>
      <c r="P204" s="8"/>
      <c r="Q204" s="8"/>
    </row>
    <row r="205" spans="1:17">
      <c r="A205" s="8">
        <f>IF(County!D1839=1,1,IF(County!E1839=1,2,IF(County!F1839=1,3,0)))</f>
        <v>1</v>
      </c>
      <c r="B205" s="8">
        <f>IF(County!D1839=2,1,IF(County!E1839=2,2,IF(County!F1839=2,3,0)))</f>
        <v>2</v>
      </c>
      <c r="C205" s="8">
        <f>IF(County!D1839=3,1,IF(County!E1839=3,2,IF(County!F1839=3,3,0)))</f>
        <v>0</v>
      </c>
      <c r="D205" s="8">
        <v>4</v>
      </c>
      <c r="E205" s="8" t="str">
        <f>County!A1839</f>
        <v>Cheshire</v>
      </c>
      <c r="F205" s="63">
        <f>MAX(County!N1839:W1839)</f>
        <v>25380</v>
      </c>
      <c r="G205" s="63">
        <f>LARGE(County!N1839:W1839,2)</f>
        <v>15156</v>
      </c>
      <c r="H205" s="63"/>
      <c r="I205" s="63">
        <f>County!C1839-F205-G205-H205</f>
        <v>824</v>
      </c>
      <c r="J205" s="63">
        <f>County!BH1839</f>
        <v>33005</v>
      </c>
      <c r="K205" s="8"/>
      <c r="L205" s="8"/>
      <c r="M205" s="8"/>
      <c r="N205" s="8"/>
      <c r="O205" s="8"/>
      <c r="P205" s="8"/>
      <c r="Q205" s="8"/>
    </row>
    <row r="206" spans="1:17">
      <c r="A206" s="8">
        <f>IF(County!D1840=1,1,IF(County!E1840=1,2,IF(County!F1840=1,3,0)))</f>
        <v>1</v>
      </c>
      <c r="B206" s="8">
        <f>IF(County!D1840=2,1,IF(County!E1840=2,2,IF(County!F1840=2,3,0)))</f>
        <v>2</v>
      </c>
      <c r="C206" s="8">
        <f>IF(County!D1840=3,1,IF(County!E1840=3,2,IF(County!F1840=3,3,0)))</f>
        <v>0</v>
      </c>
      <c r="D206" s="8">
        <v>4</v>
      </c>
      <c r="E206" s="8" t="str">
        <f>County!A1840</f>
        <v>Coos</v>
      </c>
      <c r="F206" s="63">
        <f>MAX(County!N1840:W1840)</f>
        <v>9095</v>
      </c>
      <c r="G206" s="63">
        <f>LARGE(County!N1840:W1840,2)</f>
        <v>6342</v>
      </c>
      <c r="H206" s="63"/>
      <c r="I206" s="63">
        <f>County!C1840-F206-G206-H206</f>
        <v>262</v>
      </c>
      <c r="J206" s="63">
        <f>County!BH1840</f>
        <v>33007</v>
      </c>
      <c r="K206" s="8"/>
      <c r="L206" s="8"/>
      <c r="M206" s="8"/>
      <c r="N206" s="8"/>
      <c r="O206" s="8"/>
      <c r="P206" s="8"/>
      <c r="Q206" s="8"/>
    </row>
    <row r="207" spans="1:17">
      <c r="A207" s="8">
        <f>IF(County!D1841=1,1,IF(County!E1841=1,2,IF(County!F1841=1,3,0)))</f>
        <v>1</v>
      </c>
      <c r="B207" s="8">
        <f>IF(County!D1841=2,1,IF(County!E1841=2,2,IF(County!F1841=2,3,0)))</f>
        <v>2</v>
      </c>
      <c r="C207" s="8">
        <f>IF(County!D1841=3,1,IF(County!E1841=3,2,IF(County!F1841=3,3,0)))</f>
        <v>0</v>
      </c>
      <c r="D207" s="8">
        <v>4</v>
      </c>
      <c r="E207" s="8" t="str">
        <f>County!A1841</f>
        <v>Grafton</v>
      </c>
      <c r="F207" s="63">
        <f>MAX(County!N1841:W1841)</f>
        <v>29826</v>
      </c>
      <c r="G207" s="63">
        <f>LARGE(County!N1841:W1841,2)</f>
        <v>18208</v>
      </c>
      <c r="H207" s="63"/>
      <c r="I207" s="63">
        <f>County!C1841-F207-G207-H207</f>
        <v>980</v>
      </c>
      <c r="J207" s="63">
        <f>County!BH1841</f>
        <v>33009</v>
      </c>
      <c r="K207" s="8"/>
      <c r="L207" s="8"/>
      <c r="M207" s="8"/>
      <c r="N207" s="8"/>
      <c r="O207" s="8"/>
      <c r="P207" s="8"/>
      <c r="Q207" s="8"/>
    </row>
    <row r="208" spans="1:17">
      <c r="A208" s="8">
        <f>IF(County!D1842=1,1,IF(County!E1842=1,2,IF(County!F1842=1,3,0)))</f>
        <v>1</v>
      </c>
      <c r="B208" s="8">
        <f>IF(County!D1842=2,1,IF(County!E1842=2,2,IF(County!F1842=2,3,0)))</f>
        <v>2</v>
      </c>
      <c r="C208" s="8">
        <f>IF(County!D1842=3,1,IF(County!E1842=3,2,IF(County!F1842=3,3,0)))</f>
        <v>0</v>
      </c>
      <c r="D208" s="8">
        <v>4</v>
      </c>
      <c r="E208" s="8" t="str">
        <f>County!A1842</f>
        <v>Hillsborough</v>
      </c>
      <c r="F208" s="63">
        <f>MAX(County!N1842:W1842)</f>
        <v>102303</v>
      </c>
      <c r="G208" s="63">
        <f>LARGE(County!N1842:W1842,2)</f>
        <v>99991</v>
      </c>
      <c r="H208" s="63"/>
      <c r="I208" s="63">
        <f>County!C1842-F208-G208-H208</f>
        <v>3373</v>
      </c>
      <c r="J208" s="63">
        <f>County!BH1842</f>
        <v>33011</v>
      </c>
      <c r="K208" s="8"/>
      <c r="L208" s="8"/>
      <c r="M208" s="8"/>
      <c r="N208" s="8"/>
      <c r="O208" s="8"/>
      <c r="P208" s="8"/>
      <c r="Q208" s="8"/>
    </row>
    <row r="209" spans="1:17">
      <c r="A209" s="8">
        <f>IF(County!D1843=1,1,IF(County!E1843=1,2,IF(County!F1843=1,3,0)))</f>
        <v>1</v>
      </c>
      <c r="B209" s="8">
        <f>IF(County!D1843=2,1,IF(County!E1843=2,2,IF(County!F1843=2,3,0)))</f>
        <v>2</v>
      </c>
      <c r="C209" s="8">
        <f>IF(County!D1843=3,1,IF(County!E1843=3,2,IF(County!F1843=3,3,0)))</f>
        <v>0</v>
      </c>
      <c r="D209" s="8">
        <v>4</v>
      </c>
      <c r="E209" s="8" t="str">
        <f>County!A1843</f>
        <v>Merrimack</v>
      </c>
      <c r="F209" s="63">
        <f>MAX(County!N1843:W1843)</f>
        <v>44756</v>
      </c>
      <c r="G209" s="63">
        <f>LARGE(County!N1843:W1843,2)</f>
        <v>34524</v>
      </c>
      <c r="H209" s="63"/>
      <c r="I209" s="63">
        <f>County!C1843-F209-G209-H209</f>
        <v>1234</v>
      </c>
      <c r="J209" s="63">
        <f>County!BH1843</f>
        <v>33013</v>
      </c>
      <c r="K209" s="8"/>
      <c r="L209" s="8"/>
      <c r="M209" s="8"/>
      <c r="N209" s="8"/>
      <c r="O209" s="8"/>
      <c r="P209" s="8"/>
      <c r="Q209" s="8"/>
    </row>
    <row r="210" spans="1:17">
      <c r="A210" s="8">
        <f>IF(County!D1844=1,1,IF(County!E1844=1,2,IF(County!F1844=1,3,0)))</f>
        <v>2</v>
      </c>
      <c r="B210" s="8">
        <f>IF(County!D1844=2,1,IF(County!E1844=2,2,IF(County!F1844=2,3,0)))</f>
        <v>1</v>
      </c>
      <c r="C210" s="8">
        <f>IF(County!D1844=3,1,IF(County!E1844=3,2,IF(County!F1844=3,3,0)))</f>
        <v>0</v>
      </c>
      <c r="D210" s="8">
        <v>4</v>
      </c>
      <c r="E210" s="8" t="str">
        <f>County!A1844</f>
        <v>Rockingham</v>
      </c>
      <c r="F210" s="63">
        <f>MAX(County!N1844:W1844)</f>
        <v>87921</v>
      </c>
      <c r="G210" s="63">
        <f>LARGE(County!N1844:W1844,2)</f>
        <v>80142</v>
      </c>
      <c r="H210" s="63"/>
      <c r="I210" s="63">
        <f>County!C1844-F210-G210-H210</f>
        <v>2360</v>
      </c>
      <c r="J210" s="63">
        <f>County!BH1844</f>
        <v>33015</v>
      </c>
      <c r="K210" s="8"/>
      <c r="L210" s="8"/>
      <c r="M210" s="8"/>
      <c r="N210" s="8"/>
      <c r="O210" s="8"/>
      <c r="P210" s="8"/>
      <c r="Q210" s="8"/>
    </row>
    <row r="211" spans="1:17">
      <c r="A211" s="8">
        <f>IF(County!D1845=1,1,IF(County!E1845=1,2,IF(County!F1845=1,3,0)))</f>
        <v>1</v>
      </c>
      <c r="B211" s="8">
        <f>IF(County!D1845=2,1,IF(County!E1845=2,2,IF(County!F1845=2,3,0)))</f>
        <v>2</v>
      </c>
      <c r="C211" s="8">
        <f>IF(County!D1845=3,1,IF(County!E1845=3,2,IF(County!F1845=3,3,0)))</f>
        <v>0</v>
      </c>
      <c r="D211" s="8">
        <v>4</v>
      </c>
      <c r="E211" s="8" t="str">
        <f>County!A1845</f>
        <v>Strafford</v>
      </c>
      <c r="F211" s="63">
        <f>MAX(County!N1845:W1845)</f>
        <v>36026</v>
      </c>
      <c r="G211" s="63">
        <f>LARGE(County!N1845:W1845,2)</f>
        <v>26729</v>
      </c>
      <c r="H211" s="63"/>
      <c r="I211" s="63">
        <f>County!C1845-F211-G211-H211</f>
        <v>1214</v>
      </c>
      <c r="J211" s="63">
        <f>County!BH1845</f>
        <v>33017</v>
      </c>
      <c r="K211" s="8"/>
      <c r="L211" s="8"/>
      <c r="M211" s="8"/>
      <c r="N211" s="8"/>
      <c r="O211" s="8"/>
      <c r="P211" s="8"/>
      <c r="Q211" s="8"/>
    </row>
    <row r="212" spans="1:17">
      <c r="A212" s="8">
        <f>IF(County!D1846=1,1,IF(County!E1846=1,2,IF(County!F1846=1,3,0)))</f>
        <v>1</v>
      </c>
      <c r="B212" s="8">
        <f>IF(County!D1846=2,1,IF(County!E1846=2,2,IF(County!F1846=2,3,0)))</f>
        <v>2</v>
      </c>
      <c r="C212" s="8">
        <f>IF(County!D1846=3,1,IF(County!E1846=3,2,IF(County!F1846=3,3,0)))</f>
        <v>0</v>
      </c>
      <c r="D212" s="8">
        <v>4</v>
      </c>
      <c r="E212" s="8" t="str">
        <f>County!A1846</f>
        <v>Sullivan</v>
      </c>
      <c r="F212" s="63">
        <f>MAX(County!N1846:W1846)</f>
        <v>12166</v>
      </c>
      <c r="G212" s="63">
        <f>LARGE(County!N1846:W1846,2)</f>
        <v>9269</v>
      </c>
      <c r="H212" s="63"/>
      <c r="I212" s="63">
        <f>County!C1846-F212-G212-H212</f>
        <v>402</v>
      </c>
      <c r="J212" s="63">
        <f>County!BH1846</f>
        <v>33019</v>
      </c>
      <c r="K212" s="8"/>
      <c r="L212" s="8"/>
      <c r="M212" s="8"/>
      <c r="N212" s="8"/>
      <c r="O212" s="8"/>
      <c r="P212" s="8"/>
      <c r="Q212" s="8"/>
    </row>
    <row r="213" spans="1:17">
      <c r="A213" s="8"/>
      <c r="B213" s="8"/>
      <c r="C213" s="8"/>
      <c r="D213" s="8"/>
      <c r="E213" s="8"/>
      <c r="F213" s="63"/>
      <c r="G213" s="63"/>
      <c r="H213" s="63"/>
      <c r="I213" s="63"/>
      <c r="J213" s="63"/>
      <c r="K213" s="8"/>
      <c r="L213" s="8"/>
      <c r="M213" s="8"/>
      <c r="N213" s="8"/>
      <c r="O213" s="8"/>
      <c r="P213" s="8"/>
      <c r="Q213" s="8"/>
    </row>
    <row r="214" spans="1:17">
      <c r="A214" s="8"/>
      <c r="B214" s="8"/>
      <c r="C214" s="8"/>
      <c r="D214" s="8"/>
      <c r="E214" s="8"/>
      <c r="F214" s="63"/>
      <c r="G214" s="63"/>
      <c r="H214" s="63"/>
      <c r="I214" s="63"/>
      <c r="J214" s="63"/>
      <c r="K214" t="str">
        <f>E210</f>
        <v>Rockingham</v>
      </c>
      <c r="L214" t="str">
        <f>E211</f>
        <v>Strafford</v>
      </c>
      <c r="M214" t="str">
        <f>E212</f>
        <v>Sullivan</v>
      </c>
    </row>
    <row r="215" spans="1:17">
      <c r="A215" s="8"/>
      <c r="B215" s="8"/>
      <c r="C215" s="8"/>
      <c r="D215" s="8"/>
      <c r="E215" s="8"/>
      <c r="F215" s="63"/>
      <c r="G215" s="63"/>
      <c r="H215" s="63"/>
      <c r="I215" s="63"/>
      <c r="J215" s="63"/>
    </row>
    <row r="216" spans="1:17">
      <c r="A216" s="8"/>
      <c r="B216" s="8"/>
      <c r="C216" s="8"/>
      <c r="D216" s="8"/>
      <c r="E216" s="8"/>
      <c r="F216" s="63"/>
      <c r="G216" s="63"/>
      <c r="H216" s="63"/>
      <c r="I216" s="63"/>
      <c r="J216" s="63"/>
    </row>
    <row r="217" spans="1:17">
      <c r="A217" s="8"/>
      <c r="B217" s="8"/>
      <c r="C217" s="8"/>
      <c r="D217" s="8"/>
      <c r="E217" s="8"/>
      <c r="F217" s="63"/>
      <c r="G217" s="63"/>
      <c r="H217" s="63"/>
      <c r="I217" s="63"/>
      <c r="J217" s="8"/>
    </row>
    <row r="227" spans="1:17">
      <c r="A227" s="62" t="s">
        <v>1122</v>
      </c>
    </row>
    <row r="228" spans="1:17">
      <c r="A228" s="8">
        <v>1</v>
      </c>
      <c r="B228" s="8">
        <v>2</v>
      </c>
      <c r="C228" s="8">
        <v>3</v>
      </c>
      <c r="D228" s="8">
        <v>4</v>
      </c>
      <c r="E228" s="8" t="s">
        <v>3185</v>
      </c>
      <c r="F228" s="63" t="s">
        <v>1778</v>
      </c>
      <c r="G228" s="63" t="s">
        <v>1779</v>
      </c>
      <c r="H228" s="63" t="s">
        <v>1614</v>
      </c>
      <c r="I228" s="63" t="s">
        <v>377</v>
      </c>
      <c r="J228" s="8" t="s">
        <v>628</v>
      </c>
      <c r="K228" s="8" t="str">
        <f>E229</f>
        <v>Bristol</v>
      </c>
      <c r="L228" s="8" t="str">
        <f>E230</f>
        <v>Kent</v>
      </c>
      <c r="M228" s="8" t="str">
        <f>E231</f>
        <v>Newport</v>
      </c>
      <c r="N228" s="8" t="str">
        <f>E232</f>
        <v>Providence</v>
      </c>
      <c r="O228" s="8" t="str">
        <f>E233</f>
        <v>Federal</v>
      </c>
      <c r="P228" s="8"/>
    </row>
    <row r="229" spans="1:17">
      <c r="A229" s="8">
        <f>IF(County!D2404=1,1,IF(County!E2404=1,2,IF(County!F2404=1,3,0)))</f>
        <v>1</v>
      </c>
      <c r="B229" s="8">
        <f>IF(County!D2404=2,1,IF(County!E2404=2,2,IF(County!F2404=2,3,0)))</f>
        <v>2</v>
      </c>
      <c r="C229" s="8">
        <f>IF(County!D2404=3,1,IF(County!E2404=3,2,IF(County!F2404=3,3,0)))</f>
        <v>0</v>
      </c>
      <c r="D229" s="8">
        <v>4</v>
      </c>
      <c r="E229" s="8" t="str">
        <f>County!A2404</f>
        <v>Bristol</v>
      </c>
      <c r="F229" s="63">
        <f>MAX(County!N2404:W2404)</f>
        <v>14974</v>
      </c>
      <c r="G229" s="63">
        <f>LARGE(County!N2404:W2404,2)</f>
        <v>9231</v>
      </c>
      <c r="H229" s="63"/>
      <c r="I229" s="63">
        <f>County!C2404-F229-G229-H229</f>
        <v>471</v>
      </c>
      <c r="J229" s="63">
        <f>County!BH2404</f>
        <v>44001</v>
      </c>
      <c r="K229" s="8"/>
      <c r="L229" s="8"/>
      <c r="M229" s="8"/>
      <c r="N229" s="8"/>
      <c r="O229" s="8"/>
      <c r="P229" s="8"/>
      <c r="Q229" s="8"/>
    </row>
    <row r="230" spans="1:17">
      <c r="A230" s="8">
        <f>IF(County!D2405=1,1,IF(County!E2405=1,2,IF(County!F2405=1,3,0)))</f>
        <v>1</v>
      </c>
      <c r="B230" s="8">
        <f>IF(County!D2405=2,1,IF(County!E2405=2,2,IF(County!F2405=2,3,0)))</f>
        <v>2</v>
      </c>
      <c r="C230" s="8">
        <f>IF(County!D2405=3,1,IF(County!E2405=3,2,IF(County!F2405=3,3,0)))</f>
        <v>0</v>
      </c>
      <c r="D230" s="8">
        <v>4</v>
      </c>
      <c r="E230" s="8" t="str">
        <f>County!A2405</f>
        <v>Kent</v>
      </c>
      <c r="F230" s="63">
        <f>MAX(County!N2405:W2405)</f>
        <v>45564</v>
      </c>
      <c r="G230" s="63">
        <f>LARGE(County!N2405:W2405,2)</f>
        <v>31567</v>
      </c>
      <c r="H230" s="63"/>
      <c r="I230" s="63">
        <f>County!C2405-F230-G230-H230</f>
        <v>1792</v>
      </c>
      <c r="J230" s="63">
        <f>County!BH2405</f>
        <v>44003</v>
      </c>
      <c r="K230" s="8"/>
      <c r="L230" s="8"/>
      <c r="M230" s="8"/>
      <c r="N230" s="8"/>
      <c r="O230" s="8"/>
      <c r="P230" s="8"/>
      <c r="Q230" s="8"/>
    </row>
    <row r="231" spans="1:17">
      <c r="A231" s="8">
        <f>IF(County!D2406=1,1,IF(County!E2406=1,2,IF(County!F2406=1,3,0)))</f>
        <v>1</v>
      </c>
      <c r="B231" s="8">
        <f>IF(County!D2406=2,1,IF(County!E2406=2,2,IF(County!F2406=2,3,0)))</f>
        <v>2</v>
      </c>
      <c r="C231" s="8">
        <f>IF(County!D2406=3,1,IF(County!E2406=3,2,IF(County!F2406=3,3,0)))</f>
        <v>0</v>
      </c>
      <c r="D231" s="8">
        <v>4</v>
      </c>
      <c r="E231" s="8" t="str">
        <f>County!A2406</f>
        <v>Newport</v>
      </c>
      <c r="F231" s="63">
        <f>MAX(County!N2406:W2406)</f>
        <v>23463</v>
      </c>
      <c r="G231" s="63">
        <f>LARGE(County!N2406:W2406,2)</f>
        <v>15202</v>
      </c>
      <c r="H231" s="63"/>
      <c r="I231" s="63">
        <f>County!C2406-F231-G231-H231</f>
        <v>787</v>
      </c>
      <c r="J231" s="63">
        <f>County!BH2406</f>
        <v>44005</v>
      </c>
      <c r="K231" s="8"/>
      <c r="L231" s="8"/>
      <c r="M231" s="8"/>
      <c r="N231" s="8"/>
      <c r="O231" s="8"/>
      <c r="P231" s="8"/>
      <c r="Q231" s="8"/>
    </row>
    <row r="232" spans="1:17">
      <c r="A232" s="8">
        <f>IF(County!D2407=1,1,IF(County!E2407=1,2,IF(County!F2407=1,3,0)))</f>
        <v>1</v>
      </c>
      <c r="B232" s="8">
        <f>IF(County!D2407=2,1,IF(County!E2407=2,2,IF(County!F2407=2,3,0)))</f>
        <v>2</v>
      </c>
      <c r="C232" s="8">
        <f>IF(County!D2407=3,1,IF(County!E2407=3,2,IF(County!F2407=3,3,0)))</f>
        <v>0</v>
      </c>
      <c r="D232" s="8">
        <v>4</v>
      </c>
      <c r="E232" s="8" t="str">
        <f>County!A2407</f>
        <v>Providence</v>
      </c>
      <c r="F232" s="63">
        <f>MAX(County!N2407:W2407)</f>
        <v>159520</v>
      </c>
      <c r="G232" s="63">
        <f>LARGE(County!N2407:W2407,2)</f>
        <v>75785</v>
      </c>
      <c r="H232" s="63"/>
      <c r="I232" s="63">
        <f>County!C2407-F232-G232-H232</f>
        <v>4481</v>
      </c>
      <c r="J232" s="63">
        <f>County!BH2407</f>
        <v>44007</v>
      </c>
      <c r="K232" s="8"/>
      <c r="L232" s="8"/>
      <c r="M232" s="8"/>
      <c r="N232" s="8"/>
      <c r="O232" s="8"/>
      <c r="P232" s="8"/>
      <c r="Q232" s="8"/>
    </row>
    <row r="233" spans="1:17">
      <c r="A233" s="8">
        <f>IF(County!D2409=1,1,IF(County!E2409=1,2,IF(County!F2409=1,3,0)))</f>
        <v>1</v>
      </c>
      <c r="B233" s="8">
        <f>IF(County!D2409=2,1,IF(County!E2409=2,2,IF(County!F2409=2,3,0)))</f>
        <v>2</v>
      </c>
      <c r="C233" s="8">
        <f>IF(County!D2409=3,1,IF(County!E2409=3,2,IF(County!F2409=3,3,0)))</f>
        <v>0</v>
      </c>
      <c r="D233" s="8">
        <v>4</v>
      </c>
      <c r="E233" s="8" t="str">
        <f>County!A2409</f>
        <v>Federal</v>
      </c>
      <c r="F233" s="63">
        <f>MAX(County!N2409:W2409)</f>
        <v>268</v>
      </c>
      <c r="G233" s="63">
        <f>LARGE(County!N2409:W2409,2)</f>
        <v>53</v>
      </c>
      <c r="H233" s="63"/>
      <c r="I233" s="63">
        <f>County!C2409-F233-G233-H233</f>
        <v>12</v>
      </c>
      <c r="J233" s="63">
        <f>County!BH2409</f>
        <v>44099</v>
      </c>
      <c r="K233" s="8"/>
      <c r="L233" s="8"/>
      <c r="M233" s="8"/>
      <c r="N233" s="8"/>
      <c r="O233" s="8"/>
      <c r="P233" s="8"/>
      <c r="Q233" s="8"/>
    </row>
    <row r="234" spans="1:17">
      <c r="A234" s="8"/>
      <c r="B234" s="8"/>
      <c r="C234" s="8"/>
      <c r="D234" s="8"/>
      <c r="E234" s="8"/>
      <c r="F234" s="63"/>
      <c r="G234" s="63"/>
      <c r="H234" s="63"/>
      <c r="I234" s="63"/>
      <c r="J234" s="63"/>
      <c r="K234" s="8"/>
      <c r="L234" s="8"/>
      <c r="M234" s="8"/>
      <c r="N234" s="8"/>
      <c r="O234" s="8"/>
      <c r="P234" s="8"/>
      <c r="Q234" s="8"/>
    </row>
    <row r="235" spans="1:17">
      <c r="A235" s="8"/>
      <c r="B235" s="8"/>
      <c r="C235" s="8"/>
      <c r="D235" s="8"/>
      <c r="E235" s="8"/>
      <c r="F235" s="63"/>
      <c r="G235" s="63"/>
      <c r="H235" s="63"/>
      <c r="I235" s="63"/>
      <c r="J235" s="63"/>
      <c r="K235" s="8"/>
      <c r="L235" s="8"/>
      <c r="M235" s="8"/>
      <c r="N235" s="8"/>
      <c r="O235" s="8"/>
      <c r="P235" s="8"/>
      <c r="Q235" s="8"/>
    </row>
    <row r="236" spans="1:17">
      <c r="A236" s="8"/>
      <c r="B236" s="8"/>
      <c r="C236" s="8"/>
      <c r="D236" s="8"/>
      <c r="E236" s="8"/>
      <c r="F236" s="63"/>
      <c r="G236" s="63"/>
      <c r="H236" s="63"/>
      <c r="I236" s="63"/>
      <c r="J236" s="63"/>
      <c r="K236" s="8"/>
      <c r="L236" s="8"/>
      <c r="M236" s="8"/>
      <c r="N236" s="8"/>
      <c r="O236" s="8"/>
      <c r="P236" s="8"/>
      <c r="Q236" s="8"/>
    </row>
    <row r="237" spans="1:17">
      <c r="A237" s="8"/>
      <c r="B237" s="8"/>
      <c r="C237" s="8"/>
      <c r="D237" s="8"/>
      <c r="E237" s="8"/>
      <c r="F237" s="63"/>
      <c r="G237" s="63"/>
      <c r="H237" s="63"/>
      <c r="I237" s="63"/>
      <c r="J237" s="63"/>
      <c r="K237" s="8"/>
      <c r="L237" s="8"/>
      <c r="M237" s="8"/>
      <c r="N237" s="8"/>
      <c r="O237" s="8"/>
      <c r="P237" s="8"/>
      <c r="Q237" s="8"/>
    </row>
    <row r="238" spans="1:17">
      <c r="A238" s="8"/>
      <c r="B238" s="8"/>
      <c r="C238" s="8"/>
      <c r="D238" s="8"/>
      <c r="E238" s="8"/>
      <c r="F238" s="63"/>
      <c r="G238" s="63"/>
      <c r="H238" s="63"/>
      <c r="I238" s="63"/>
      <c r="J238" s="63"/>
      <c r="K238" s="8"/>
      <c r="L238" s="8"/>
      <c r="M238" s="8"/>
      <c r="N238" s="8"/>
      <c r="O238" s="8"/>
      <c r="P238" s="8"/>
      <c r="Q238" s="8"/>
    </row>
    <row r="239" spans="1:17">
      <c r="A239" s="8"/>
      <c r="B239" s="8"/>
      <c r="C239" s="8"/>
      <c r="D239" s="8"/>
      <c r="E239" s="8"/>
      <c r="F239" s="63"/>
      <c r="G239" s="63"/>
      <c r="H239" s="63"/>
      <c r="I239" s="63"/>
      <c r="J239" s="63"/>
      <c r="K239" s="8"/>
      <c r="L239" s="8"/>
      <c r="M239" s="8"/>
      <c r="N239" s="8"/>
      <c r="O239" s="8"/>
      <c r="P239" s="8"/>
      <c r="Q239" s="8"/>
    </row>
    <row r="240" spans="1:17">
      <c r="A240" s="8"/>
      <c r="B240" s="8"/>
      <c r="C240" s="8"/>
      <c r="D240" s="8"/>
      <c r="E240" s="8"/>
      <c r="F240" s="63"/>
      <c r="G240" s="63"/>
      <c r="H240" s="63"/>
      <c r="I240" s="63"/>
      <c r="J240" s="63"/>
    </row>
    <row r="241" spans="1:17">
      <c r="A241" s="62" t="s">
        <v>733</v>
      </c>
    </row>
    <row r="242" spans="1:17">
      <c r="A242" s="8">
        <v>1</v>
      </c>
      <c r="B242" s="8">
        <v>2</v>
      </c>
      <c r="C242" s="8">
        <v>3</v>
      </c>
      <c r="D242" s="8">
        <v>4</v>
      </c>
      <c r="E242" s="8" t="s">
        <v>3185</v>
      </c>
      <c r="F242" s="63" t="s">
        <v>1778</v>
      </c>
      <c r="G242" s="63" t="s">
        <v>1779</v>
      </c>
      <c r="H242" s="63" t="s">
        <v>1614</v>
      </c>
      <c r="I242" s="63" t="s">
        <v>377</v>
      </c>
      <c r="J242" s="8" t="s">
        <v>628</v>
      </c>
      <c r="K242" s="8" t="str">
        <f>E243</f>
        <v>Addison</v>
      </c>
      <c r="L242" s="8" t="str">
        <f>E244</f>
        <v>Bennington</v>
      </c>
      <c r="M242" s="8" t="str">
        <f>E245</f>
        <v>Caledonia</v>
      </c>
      <c r="N242" s="8" t="str">
        <f>E246</f>
        <v>Chittenden</v>
      </c>
      <c r="O242" s="8" t="str">
        <f>E247</f>
        <v>Essex</v>
      </c>
      <c r="P242" s="8" t="str">
        <f>E248</f>
        <v>Franklin</v>
      </c>
      <c r="Q242" t="str">
        <f>E249</f>
        <v>Grand Isle</v>
      </c>
    </row>
    <row r="243" spans="1:17">
      <c r="A243" s="8">
        <f>IF(County!D2912=1,1,IF(County!E2912=1,2,IF(County!F2912=1,3,0)))</f>
        <v>1</v>
      </c>
      <c r="B243" s="8">
        <f>IF(County!D2912=2,1,IF(County!E2912=2,2,IF(County!F2912=2,3,0)))</f>
        <v>2</v>
      </c>
      <c r="C243" s="8">
        <f>IF(County!D2912=3,1,IF(County!E2912=3,2,IF(County!F2912=3,3,0)))</f>
        <v>0</v>
      </c>
      <c r="D243" s="8">
        <v>4</v>
      </c>
      <c r="E243" s="8" t="str">
        <f>County!A2912</f>
        <v>Addison</v>
      </c>
      <c r="F243" s="63">
        <f>MAX(County!N2912:W2912)</f>
        <v>12257</v>
      </c>
      <c r="G243" s="63">
        <f>LARGE(County!N2912:W2912,2)</f>
        <v>5203</v>
      </c>
      <c r="H243" s="63"/>
      <c r="I243" s="63">
        <f>County!C2912-F243-G243-H243</f>
        <v>450</v>
      </c>
      <c r="J243" s="63">
        <f>County!BH2912</f>
        <v>50001</v>
      </c>
      <c r="K243" s="8"/>
      <c r="L243" s="8"/>
      <c r="M243" s="8"/>
      <c r="N243" s="8"/>
      <c r="O243" s="8"/>
      <c r="P243" s="8"/>
      <c r="Q243" s="8"/>
    </row>
    <row r="244" spans="1:17">
      <c r="A244" s="8">
        <f>IF(County!D2913=1,1,IF(County!E2913=1,2,IF(County!F2913=1,3,0)))</f>
        <v>1</v>
      </c>
      <c r="B244" s="8">
        <f>IF(County!D2913=2,1,IF(County!E2913=2,2,IF(County!F2913=2,3,0)))</f>
        <v>2</v>
      </c>
      <c r="C244" s="8">
        <f>IF(County!D2913=3,1,IF(County!E2913=3,2,IF(County!F2913=3,3,0)))</f>
        <v>0</v>
      </c>
      <c r="D244" s="8">
        <v>4</v>
      </c>
      <c r="E244" s="8" t="str">
        <f>County!A2913</f>
        <v>Bennington</v>
      </c>
      <c r="F244" s="63">
        <f>MAX(County!N2913:W2913)</f>
        <v>11514</v>
      </c>
      <c r="G244" s="63">
        <f>LARGE(County!N2913:W2913,2)</f>
        <v>5687</v>
      </c>
      <c r="H244" s="63"/>
      <c r="I244" s="63">
        <f>County!C2913-F244-G244-H244</f>
        <v>392</v>
      </c>
      <c r="J244" s="63">
        <f>County!BH2913</f>
        <v>50003</v>
      </c>
      <c r="K244" s="8"/>
      <c r="L244" s="8"/>
      <c r="M244" s="8"/>
      <c r="N244" s="8"/>
      <c r="O244" s="8"/>
      <c r="P244" s="8"/>
      <c r="Q244" s="8"/>
    </row>
    <row r="245" spans="1:17">
      <c r="A245" s="8">
        <f>IF(County!D2914=1,1,IF(County!E2914=1,2,IF(County!F2914=1,3,0)))</f>
        <v>1</v>
      </c>
      <c r="B245" s="8">
        <f>IF(County!D2914=2,1,IF(County!E2914=2,2,IF(County!F2914=2,3,0)))</f>
        <v>2</v>
      </c>
      <c r="C245" s="8">
        <f>IF(County!D2914=3,1,IF(County!E2914=3,2,IF(County!F2914=3,3,0)))</f>
        <v>0</v>
      </c>
      <c r="D245" s="8">
        <v>4</v>
      </c>
      <c r="E245" s="8" t="str">
        <f>County!A2914</f>
        <v>Caledonia</v>
      </c>
      <c r="F245" s="63">
        <f>MAX(County!N2914:W2914)</f>
        <v>8192</v>
      </c>
      <c r="G245" s="63">
        <f>LARGE(County!N2914:W2914,2)</f>
        <v>5088</v>
      </c>
      <c r="H245" s="63"/>
      <c r="I245" s="63">
        <f>County!C2914-F245-G245-H245</f>
        <v>381</v>
      </c>
      <c r="J245" s="63">
        <f>County!BH2914</f>
        <v>50005</v>
      </c>
      <c r="K245" s="8"/>
      <c r="L245" s="8"/>
      <c r="M245" s="8"/>
      <c r="N245" s="8"/>
      <c r="O245" s="8"/>
      <c r="P245" s="8"/>
      <c r="Q245" s="8"/>
    </row>
    <row r="246" spans="1:17">
      <c r="A246" s="8">
        <f>IF(County!D2915=1,1,IF(County!E2915=1,2,IF(County!F2915=1,3,0)))</f>
        <v>1</v>
      </c>
      <c r="B246" s="8">
        <f>IF(County!D2915=2,1,IF(County!E2915=2,2,IF(County!F2915=2,3,0)))</f>
        <v>2</v>
      </c>
      <c r="C246" s="8">
        <f>IF(County!D2915=3,1,IF(County!E2915=3,2,IF(County!F2915=3,3,0)))</f>
        <v>0</v>
      </c>
      <c r="D246" s="8">
        <v>4</v>
      </c>
      <c r="E246" s="8" t="str">
        <f>County!A2915</f>
        <v>Chittenden</v>
      </c>
      <c r="F246" s="63">
        <f>MAX(County!N2915:W2915)</f>
        <v>53626</v>
      </c>
      <c r="G246" s="63">
        <f>LARGE(County!N2915:W2915,2)</f>
        <v>21571</v>
      </c>
      <c r="H246" s="63"/>
      <c r="I246" s="63">
        <f>County!C2915-F246-G246-H246</f>
        <v>1883</v>
      </c>
      <c r="J246" s="63">
        <f>County!BH2915</f>
        <v>50007</v>
      </c>
      <c r="K246" s="8"/>
      <c r="L246" s="8"/>
      <c r="M246" s="8"/>
      <c r="N246" s="8"/>
      <c r="O246" s="8"/>
      <c r="P246" s="8"/>
      <c r="Q246" s="8"/>
    </row>
    <row r="247" spans="1:17">
      <c r="A247" s="8">
        <f>IF(County!D2916=1,1,IF(County!E2916=1,2,IF(County!F2916=1,3,0)))</f>
        <v>1</v>
      </c>
      <c r="B247" s="8">
        <f>IF(County!D2916=2,1,IF(County!E2916=2,2,IF(County!F2916=2,3,0)))</f>
        <v>2</v>
      </c>
      <c r="C247" s="8">
        <f>IF(County!D2916=3,1,IF(County!E2916=3,2,IF(County!F2916=3,3,0)))</f>
        <v>0</v>
      </c>
      <c r="D247" s="8">
        <v>4</v>
      </c>
      <c r="E247" s="8" t="str">
        <f>County!A2916</f>
        <v>Essex</v>
      </c>
      <c r="F247" s="63">
        <f>MAX(County!N2916:W2916)</f>
        <v>1539</v>
      </c>
      <c r="G247" s="63">
        <f>LARGE(County!N2916:W2916,2)</f>
        <v>1164</v>
      </c>
      <c r="H247" s="63"/>
      <c r="I247" s="63">
        <f>County!C2916-F247-G247-H247</f>
        <v>95</v>
      </c>
      <c r="J247" s="63">
        <f>County!BH2916</f>
        <v>50009</v>
      </c>
      <c r="K247" s="8"/>
      <c r="L247" s="8"/>
      <c r="M247" s="8"/>
      <c r="N247" s="8"/>
      <c r="O247" s="8"/>
      <c r="P247" s="8"/>
      <c r="Q247" s="8"/>
    </row>
    <row r="248" spans="1:17">
      <c r="A248" s="8">
        <f>IF(County!D2917=1,1,IF(County!E2917=1,2,IF(County!F2917=1,3,0)))</f>
        <v>1</v>
      </c>
      <c r="B248" s="8">
        <f>IF(County!D2917=2,1,IF(County!E2917=2,2,IF(County!F2917=2,3,0)))</f>
        <v>2</v>
      </c>
      <c r="C248" s="8">
        <f>IF(County!D2917=3,1,IF(County!E2917=3,2,IF(County!F2917=3,3,0)))</f>
        <v>0</v>
      </c>
      <c r="D248" s="8">
        <v>4</v>
      </c>
      <c r="E248" s="8" t="str">
        <f>County!A2917</f>
        <v>Franklin</v>
      </c>
      <c r="F248" s="63">
        <f>MAX(County!N2917:W2917)</f>
        <v>12057</v>
      </c>
      <c r="G248" s="63">
        <f>LARGE(County!N2917:W2917,2)</f>
        <v>7405</v>
      </c>
      <c r="H248" s="63"/>
      <c r="I248" s="63">
        <f>County!C2917-F248-G248-H248</f>
        <v>426</v>
      </c>
      <c r="J248" s="63">
        <f>County!BH2917</f>
        <v>50011</v>
      </c>
      <c r="K248" s="8"/>
      <c r="L248" s="8"/>
      <c r="M248" s="8"/>
      <c r="N248" s="8"/>
      <c r="O248" s="8"/>
      <c r="P248" s="8"/>
      <c r="Q248" s="8"/>
    </row>
    <row r="249" spans="1:17">
      <c r="A249" s="8">
        <f>IF(County!D2918=1,1,IF(County!E2918=1,2,IF(County!F2918=1,3,0)))</f>
        <v>1</v>
      </c>
      <c r="B249" s="8">
        <f>IF(County!D2918=2,1,IF(County!E2918=2,2,IF(County!F2918=2,3,0)))</f>
        <v>2</v>
      </c>
      <c r="C249" s="8">
        <f>IF(County!D2918=3,1,IF(County!E2918=3,2,IF(County!F2918=3,3,0)))</f>
        <v>0</v>
      </c>
      <c r="D249" s="8">
        <v>4</v>
      </c>
      <c r="E249" s="8" t="str">
        <f>County!A2918</f>
        <v>Grand Isle</v>
      </c>
      <c r="F249" s="63">
        <f>MAX(County!N2918:W2918)</f>
        <v>2531</v>
      </c>
      <c r="G249" s="63">
        <f>LARGE(County!N2918:W2918,2)</f>
        <v>1471</v>
      </c>
      <c r="H249" s="63"/>
      <c r="I249" s="63">
        <f>County!C2918-F249-G249-H249</f>
        <v>73</v>
      </c>
      <c r="J249" s="63">
        <f>County!BH2918</f>
        <v>50013</v>
      </c>
      <c r="K249" s="8"/>
      <c r="L249" s="8"/>
      <c r="M249" s="8"/>
      <c r="N249" s="8"/>
      <c r="O249" s="8"/>
      <c r="P249" s="8"/>
      <c r="Q249" s="8"/>
    </row>
    <row r="250" spans="1:17">
      <c r="A250" s="8">
        <f>IF(County!D2919=1,1,IF(County!E2919=1,2,IF(County!F2919=1,3,0)))</f>
        <v>1</v>
      </c>
      <c r="B250" s="8">
        <f>IF(County!D2919=2,1,IF(County!E2919=2,2,IF(County!F2919=2,3,0)))</f>
        <v>2</v>
      </c>
      <c r="C250" s="8">
        <f>IF(County!D2919=3,1,IF(County!E2919=3,2,IF(County!F2919=3,3,0)))</f>
        <v>0</v>
      </c>
      <c r="D250" s="8">
        <v>4</v>
      </c>
      <c r="E250" s="8" t="str">
        <f>County!A2919</f>
        <v>Lamoille</v>
      </c>
      <c r="F250" s="63">
        <f>MAX(County!N2919:W2919)</f>
        <v>8371</v>
      </c>
      <c r="G250" s="63">
        <f>LARGE(County!N2919:W2919,2)</f>
        <v>3342</v>
      </c>
      <c r="H250" s="63"/>
      <c r="I250" s="63">
        <f>County!C2919-F250-G250-H250</f>
        <v>275</v>
      </c>
      <c r="J250" s="63">
        <f>County!BH2919</f>
        <v>50015</v>
      </c>
      <c r="K250" s="8"/>
      <c r="L250" s="8"/>
      <c r="M250" s="8"/>
      <c r="N250" s="8"/>
      <c r="O250" s="8"/>
      <c r="P250" s="8"/>
      <c r="Q250" s="8"/>
    </row>
    <row r="251" spans="1:17">
      <c r="A251" s="8">
        <f>IF(County!D2920=1,1,IF(County!E2920=1,2,IF(County!F2920=1,3,0)))</f>
        <v>1</v>
      </c>
      <c r="B251" s="8">
        <f>IF(County!D2920=2,1,IF(County!E2920=2,2,IF(County!F2920=2,3,0)))</f>
        <v>2</v>
      </c>
      <c r="C251" s="8">
        <f>IF(County!D2920=3,1,IF(County!E2920=3,2,IF(County!F2920=3,3,0)))</f>
        <v>0</v>
      </c>
      <c r="D251" s="8">
        <v>4</v>
      </c>
      <c r="E251" s="8" t="str">
        <f>County!A2920</f>
        <v>Orange</v>
      </c>
      <c r="F251" s="63">
        <f>MAX(County!N2920:W2920)</f>
        <v>9076</v>
      </c>
      <c r="G251" s="63">
        <f>LARGE(County!N2920:W2920,2)</f>
        <v>4588</v>
      </c>
      <c r="H251" s="63"/>
      <c r="I251" s="63">
        <f>County!C2920-F251-G251-H251</f>
        <v>389</v>
      </c>
      <c r="J251" s="63">
        <f>County!BH2920</f>
        <v>50017</v>
      </c>
      <c r="K251" s="8"/>
      <c r="L251" s="8"/>
      <c r="M251" s="8"/>
      <c r="N251" s="8"/>
      <c r="O251" s="8"/>
      <c r="P251" s="8"/>
      <c r="Q251" s="8"/>
    </row>
    <row r="252" spans="1:17">
      <c r="A252" s="8">
        <f>IF(County!D2921=1,1,IF(County!E2921=1,2,IF(County!F2921=1,3,0)))</f>
        <v>1</v>
      </c>
      <c r="B252" s="8">
        <f>IF(County!D2921=2,1,IF(County!E2921=2,2,IF(County!F2921=2,3,0)))</f>
        <v>2</v>
      </c>
      <c r="C252" s="8">
        <f>IF(County!D2921=3,1,IF(County!E2921=3,2,IF(County!F2921=3,3,0)))</f>
        <v>0</v>
      </c>
      <c r="D252" s="8">
        <v>4</v>
      </c>
      <c r="E252" s="8" t="str">
        <f>County!A2921</f>
        <v>Orleans</v>
      </c>
      <c r="F252" s="63">
        <f>MAX(County!N2921:W2921)</f>
        <v>7117</v>
      </c>
      <c r="G252" s="63">
        <f>LARGE(County!N2921:W2921,2)</f>
        <v>4306</v>
      </c>
      <c r="H252" s="63"/>
      <c r="I252" s="63">
        <f>County!C2921-F252-G252-H252</f>
        <v>269</v>
      </c>
      <c r="J252" s="63">
        <f>County!BH2921</f>
        <v>50019</v>
      </c>
      <c r="K252" s="8"/>
      <c r="L252" s="8"/>
      <c r="M252" s="8"/>
      <c r="N252" s="8"/>
      <c r="O252" s="8"/>
      <c r="P252" s="8"/>
      <c r="Q252" s="8"/>
    </row>
    <row r="253" spans="1:17">
      <c r="A253" s="8">
        <f>IF(County!D2922=1,1,IF(County!E2922=1,2,IF(County!F2922=1,3,0)))</f>
        <v>1</v>
      </c>
      <c r="B253" s="8">
        <f>IF(County!D2922=2,1,IF(County!E2922=2,2,IF(County!F2922=2,3,0)))</f>
        <v>2</v>
      </c>
      <c r="C253" s="8">
        <f>IF(County!D2922=3,1,IF(County!E2922=3,2,IF(County!F2922=3,3,0)))</f>
        <v>0</v>
      </c>
      <c r="D253" s="8">
        <v>4</v>
      </c>
      <c r="E253" s="8" t="str">
        <f>County!A2922</f>
        <v>Rutland</v>
      </c>
      <c r="F253" s="63">
        <f>MAX(County!N2922:W2922)</f>
        <v>17088</v>
      </c>
      <c r="G253" s="63">
        <f>LARGE(County!N2922:W2922,2)</f>
        <v>10835</v>
      </c>
      <c r="H253" s="63"/>
      <c r="I253" s="63">
        <f>County!C2922-F253-G253-H253</f>
        <v>686</v>
      </c>
      <c r="J253" s="63">
        <f>County!BH2922</f>
        <v>50021</v>
      </c>
      <c r="K253" s="8"/>
      <c r="L253" s="8"/>
      <c r="M253" s="8"/>
      <c r="N253" s="8"/>
      <c r="O253" s="8"/>
      <c r="P253" s="8"/>
      <c r="Q253" s="8"/>
    </row>
    <row r="254" spans="1:17">
      <c r="A254" s="8">
        <f>IF(County!D2923=1,1,IF(County!E2923=1,2,IF(County!F2923=1,3,0)))</f>
        <v>1</v>
      </c>
      <c r="B254" s="8">
        <f>IF(County!D2923=2,1,IF(County!E2923=2,2,IF(County!F2923=2,3,0)))</f>
        <v>2</v>
      </c>
      <c r="C254" s="8">
        <f>IF(County!D2923=3,1,IF(County!E2923=3,2,IF(County!F2923=3,3,0)))</f>
        <v>0</v>
      </c>
      <c r="D254" s="8">
        <v>4</v>
      </c>
      <c r="E254" s="8" t="str">
        <f>County!A2923</f>
        <v>Washington</v>
      </c>
      <c r="F254" s="63">
        <f>MAX(County!N2923:W2923)</f>
        <v>20351</v>
      </c>
      <c r="G254" s="63">
        <f>LARGE(County!N2923:W2923,2)</f>
        <v>8093</v>
      </c>
      <c r="H254" s="63"/>
      <c r="I254" s="63">
        <f>County!C2923-F254-G254-H254</f>
        <v>863</v>
      </c>
      <c r="J254" s="63">
        <f>County!BH2923</f>
        <v>50023</v>
      </c>
      <c r="K254" t="str">
        <f>E250</f>
        <v>Lamoille</v>
      </c>
      <c r="L254" t="str">
        <f>E251</f>
        <v>Orange</v>
      </c>
      <c r="M254" t="str">
        <f>E252</f>
        <v>Orleans</v>
      </c>
      <c r="N254" t="str">
        <f>E253</f>
        <v>Rutland</v>
      </c>
      <c r="O254" t="str">
        <f>E254</f>
        <v>Washington</v>
      </c>
      <c r="P254" t="str">
        <f>E255</f>
        <v>Windham</v>
      </c>
      <c r="Q254" t="str">
        <f>E256</f>
        <v>Windsor</v>
      </c>
    </row>
    <row r="255" spans="1:17">
      <c r="A255" s="8">
        <f>IF(County!D2924=1,1,IF(County!E2924=1,2,IF(County!F2924=1,3,0)))</f>
        <v>1</v>
      </c>
      <c r="B255" s="8">
        <f>IF(County!D2924=2,1,IF(County!E2924=2,2,IF(County!F2924=2,3,0)))</f>
        <v>2</v>
      </c>
      <c r="C255" s="8">
        <f>IF(County!D2924=3,1,IF(County!E2924=3,2,IF(County!F2924=3,3,0)))</f>
        <v>0</v>
      </c>
      <c r="D255" s="8">
        <v>4</v>
      </c>
      <c r="E255" s="8" t="str">
        <f>County!A2924</f>
        <v>Windham</v>
      </c>
      <c r="F255" s="63">
        <f>MAX(County!N2924:W2924)</f>
        <v>16026</v>
      </c>
      <c r="G255" s="63">
        <f>LARGE(County!N2924:W2924,2)</f>
        <v>5347</v>
      </c>
      <c r="H255" s="63"/>
      <c r="I255" s="63">
        <f>County!C2924-F255-G255-H255</f>
        <v>564</v>
      </c>
      <c r="J255" s="63">
        <f>County!BH2924</f>
        <v>50025</v>
      </c>
    </row>
    <row r="256" spans="1:17">
      <c r="A256" s="8">
        <f>IF(County!D2925=1,1,IF(County!E2925=1,2,IF(County!F2925=1,3,0)))</f>
        <v>1</v>
      </c>
      <c r="B256" s="8">
        <f>IF(County!D2925=2,1,IF(County!E2925=2,2,IF(County!F2925=2,3,0)))</f>
        <v>2</v>
      </c>
      <c r="C256" s="8">
        <f>IF(County!D2925=3,1,IF(County!E2925=3,2,IF(County!F2925=3,3,0)))</f>
        <v>0</v>
      </c>
      <c r="D256" s="8">
        <v>4</v>
      </c>
      <c r="E256" s="8" t="str">
        <f>County!A2925</f>
        <v>Windsor</v>
      </c>
      <c r="F256" s="63">
        <f>MAX(County!N2925:W2925)</f>
        <v>19494</v>
      </c>
      <c r="G256" s="63">
        <f>LARGE(County!N2925:W2925,2)</f>
        <v>8598</v>
      </c>
      <c r="H256" s="63"/>
      <c r="I256" s="63">
        <f>County!C2925-F256-G256-H256</f>
        <v>607</v>
      </c>
      <c r="J256" s="63">
        <f>County!BH2925</f>
        <v>50027</v>
      </c>
    </row>
    <row r="257" spans="1:10">
      <c r="A257" s="8"/>
      <c r="B257" s="8"/>
      <c r="C257" s="8"/>
      <c r="D257" s="8"/>
      <c r="E257" s="8"/>
      <c r="F257" s="63"/>
      <c r="G257" s="63"/>
      <c r="H257" s="63"/>
      <c r="I257" s="63"/>
      <c r="J257" s="63"/>
    </row>
  </sheetData>
  <phoneticPr fontId="8"/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W58"/>
  <sheetViews>
    <sheetView workbookViewId="0">
      <selection activeCell="H59" sqref="H59"/>
    </sheetView>
  </sheetViews>
  <sheetFormatPr baseColWidth="10" defaultRowHeight="13" x14ac:dyDescent="0"/>
  <cols>
    <col min="1" max="1" width="4.7109375" style="65" customWidth="1"/>
    <col min="2" max="2" width="12.7109375" style="65" customWidth="1"/>
    <col min="3" max="3" width="7.7109375" style="65" customWidth="1"/>
    <col min="4" max="4" width="12.7109375" style="66" customWidth="1"/>
    <col min="5" max="5" width="5.7109375" style="91" customWidth="1"/>
    <col min="6" max="6" width="12.7109375" style="94" customWidth="1"/>
    <col min="7" max="7" width="8.7109375" style="93" customWidth="1"/>
    <col min="8" max="8" width="4.7109375" style="93" customWidth="1"/>
    <col min="9" max="9" width="4.7109375" style="65" customWidth="1"/>
    <col min="10" max="10" width="12.7109375" style="93" customWidth="1"/>
    <col min="11" max="11" width="8.7109375" style="93" customWidth="1"/>
    <col min="12" max="12" width="12.7109375" style="66" customWidth="1"/>
    <col min="13" max="13" width="5.7109375" style="91" customWidth="1"/>
    <col min="14" max="14" width="12.7109375" style="65" customWidth="1"/>
    <col min="15" max="15" width="8.7109375" style="65" customWidth="1"/>
    <col min="16" max="16" width="5.28515625" style="65" customWidth="1"/>
    <col min="17" max="17" width="4.7109375" style="65" customWidth="1"/>
    <col min="18" max="18" width="12.7109375" style="65" customWidth="1"/>
    <col min="19" max="19" width="8.7109375" style="65" customWidth="1"/>
    <col min="20" max="20" width="12.7109375" style="66" customWidth="1"/>
    <col min="21" max="21" width="5.7109375" style="91" customWidth="1"/>
    <col min="22" max="22" width="12.7109375" style="65" customWidth="1"/>
    <col min="23" max="23" width="8.7109375" style="65" customWidth="1"/>
    <col min="24" max="16384" width="10.7109375" style="65"/>
  </cols>
  <sheetData>
    <row r="1" spans="1:23">
      <c r="A1" s="65" t="s">
        <v>2196</v>
      </c>
      <c r="B1" s="91" t="s">
        <v>718</v>
      </c>
      <c r="C1" s="91" t="s">
        <v>859</v>
      </c>
      <c r="D1" s="95" t="s">
        <v>2384</v>
      </c>
      <c r="E1" s="91" t="s">
        <v>2552</v>
      </c>
      <c r="F1" s="159" t="str">
        <f>State!L2</f>
        <v>Democratic</v>
      </c>
      <c r="G1" s="159"/>
      <c r="H1" s="89"/>
      <c r="I1" s="65" t="s">
        <v>2196</v>
      </c>
      <c r="J1" s="91" t="s">
        <v>718</v>
      </c>
      <c r="K1" s="91" t="s">
        <v>859</v>
      </c>
      <c r="L1" s="95" t="s">
        <v>2384</v>
      </c>
      <c r="M1" s="91" t="s">
        <v>2552</v>
      </c>
      <c r="N1" s="160" t="str">
        <f>State!N2</f>
        <v>Republican</v>
      </c>
      <c r="O1" s="161"/>
      <c r="P1" s="90"/>
      <c r="Q1" s="65" t="s">
        <v>2196</v>
      </c>
      <c r="R1" s="91" t="s">
        <v>718</v>
      </c>
      <c r="S1" s="91" t="s">
        <v>859</v>
      </c>
      <c r="T1" s="95" t="s">
        <v>2384</v>
      </c>
      <c r="U1" s="91" t="s">
        <v>2552</v>
      </c>
      <c r="V1" s="162" t="str">
        <f>State!P2</f>
        <v>Independent</v>
      </c>
      <c r="W1" s="163"/>
    </row>
    <row r="2" spans="1:23">
      <c r="A2" s="65">
        <v>1</v>
      </c>
      <c r="B2" s="92" t="str">
        <f>VLOOKUP(G2,State!M$3:BU$53,61,0)</f>
        <v>District of Columbia</v>
      </c>
      <c r="C2" s="65">
        <f>VLOOKUP(B2,State!$A$3:$B$54,2,0)</f>
        <v>3</v>
      </c>
      <c r="D2" s="66">
        <f>VLOOKUP(B2,State!$A$3:$C$54,3,0)</f>
        <v>293764</v>
      </c>
      <c r="E2" s="91" t="str">
        <f>IF(VLOOKUP(B2,State!$A$3:$G$54,7,0)=1,"•","")</f>
        <v>•</v>
      </c>
      <c r="F2" s="66">
        <f>VLOOKUP(B2,State!$A$3:$L$54,12,0)</f>
        <v>267070</v>
      </c>
      <c r="G2" s="93">
        <f>MAX(State!M3:M53)</f>
        <v>0.9091311392818725</v>
      </c>
      <c r="I2" s="65">
        <v>1</v>
      </c>
      <c r="J2" s="92" t="str">
        <f>VLOOKUP(O2,State!O$3:BU$53,59,0)</f>
        <v>Utah</v>
      </c>
      <c r="K2" s="65">
        <f>VLOOKUP(J2,State!$A$3:$B$54,2,0)</f>
        <v>6</v>
      </c>
      <c r="L2" s="66">
        <f>VLOOKUP(J2,State!$A$3:$C$54,3,0)</f>
        <v>1017440</v>
      </c>
      <c r="M2" s="91" t="str">
        <f>IF(VLOOKUP(J2,State!$A$3:$H$54,8,0)=1,"•","")</f>
        <v>•</v>
      </c>
      <c r="N2" s="66">
        <f>VLOOKUP(J2,State!$A$3:$N$54,14,0)</f>
        <v>740600</v>
      </c>
      <c r="O2" s="93">
        <f>MAX(State!O3:O53)</f>
        <v>0.72790533102689103</v>
      </c>
      <c r="P2" s="93"/>
      <c r="Q2" s="65">
        <v>1</v>
      </c>
      <c r="R2" s="92" t="str">
        <f>VLOOKUP(W2,State!Q$3:BU$53,57,0)</f>
        <v>Alabama</v>
      </c>
      <c r="S2" s="65">
        <f>VLOOKUP(R2,State!$A$3:$B$54,2,0)</f>
        <v>9</v>
      </c>
      <c r="T2" s="66">
        <f>VLOOKUP(R2,State!$A$3:$C$54,3,0)</f>
        <v>2074338</v>
      </c>
      <c r="U2" s="91" t="str">
        <f>IF(VLOOKUP(R2,State!$A$3:$I$54,9,0)=1,"•","")</f>
        <v/>
      </c>
      <c r="V2" s="66">
        <f>VLOOKUP(R2,State!$A$3:$P$54,16,0)</f>
        <v>0</v>
      </c>
      <c r="W2" s="93">
        <f>MAX(State!Q3:Q53)</f>
        <v>0</v>
      </c>
    </row>
    <row r="3" spans="1:23">
      <c r="A3" s="65">
        <v>2</v>
      </c>
      <c r="B3" s="92" t="str">
        <f>VLOOKUP(G3,State!M$3:BU$53,61,0)</f>
        <v>Hawaii</v>
      </c>
      <c r="C3" s="65">
        <f>VLOOKUP(B3,State!$A$3:$B$54,2,0)</f>
        <v>4</v>
      </c>
      <c r="D3" s="66">
        <f>VLOOKUP(B3,State!$A$3:$C$54,3,0)</f>
        <v>434697</v>
      </c>
      <c r="E3" s="91" t="str">
        <f>IF(VLOOKUP(B3,State!$A$3:$G$54,7,0)=1,"•","")</f>
        <v>•</v>
      </c>
      <c r="F3" s="66">
        <f>VLOOKUP(B3,State!$A$3:$L$54,12,0)</f>
        <v>306658</v>
      </c>
      <c r="G3" s="93">
        <f>LARGE(State!M$3:M$53,2)</f>
        <v>0.70545230355857069</v>
      </c>
      <c r="I3" s="65">
        <v>2</v>
      </c>
      <c r="J3" s="92" t="str">
        <f>VLOOKUP(O3,State!O$3:BU$53,59,0)</f>
        <v>Wyoming</v>
      </c>
      <c r="K3" s="65">
        <f>VLOOKUP(J3,State!$A$3:$B$54,2,0)</f>
        <v>3</v>
      </c>
      <c r="L3" s="66">
        <f>VLOOKUP(J3,State!$A$3:$C$54,3,0)</f>
        <v>249061</v>
      </c>
      <c r="M3" s="91" t="str">
        <f>IF(VLOOKUP(J3,State!$A$3:$H$54,8,0)=1,"•","")</f>
        <v>•</v>
      </c>
      <c r="N3" s="66">
        <f>VLOOKUP(J3,State!$A$3:$N$54,14,0)</f>
        <v>170962</v>
      </c>
      <c r="O3" s="93">
        <f>LARGE(State!O$3:O$53,2)</f>
        <v>0.68642621687056582</v>
      </c>
      <c r="P3" s="93"/>
      <c r="Q3" s="65">
        <v>2</v>
      </c>
      <c r="R3" s="92" t="str">
        <f>VLOOKUP(W3,State!Q$3:BU$53,57,0)</f>
        <v>Alabama</v>
      </c>
      <c r="S3" s="65">
        <f>VLOOKUP(R3,State!$A$3:$B$54,2,0)</f>
        <v>9</v>
      </c>
      <c r="T3" s="66">
        <f>VLOOKUP(R3,State!$A$3:$C$54,3,0)</f>
        <v>2074338</v>
      </c>
      <c r="U3" s="91" t="str">
        <f>IF(VLOOKUP(R3,State!$A$3:$I$54,9,0)=1,"•","")</f>
        <v/>
      </c>
      <c r="V3" s="66">
        <f>VLOOKUP(R3,State!$A$3:$P$54,16,0)</f>
        <v>0</v>
      </c>
      <c r="W3" s="93">
        <f>LARGE(State!Q$3:Q$53,2)</f>
        <v>0</v>
      </c>
    </row>
    <row r="4" spans="1:23">
      <c r="A4" s="65">
        <v>3</v>
      </c>
      <c r="B4" s="92" t="str">
        <f>VLOOKUP(G4,State!M$3:BU$53,61,0)</f>
        <v>Vermont</v>
      </c>
      <c r="C4" s="65">
        <f>VLOOKUP(B4,State!$A$3:$B$54,2,0)</f>
        <v>3</v>
      </c>
      <c r="D4" s="66">
        <f>VLOOKUP(B4,State!$A$3:$C$54,3,0)</f>
        <v>299290</v>
      </c>
      <c r="E4" s="91" t="str">
        <f>IF(VLOOKUP(B4,State!$A$3:$G$54,7,0)=1,"•","")</f>
        <v>•</v>
      </c>
      <c r="F4" s="66">
        <f>VLOOKUP(B4,State!$A$3:$L$54,12,0)</f>
        <v>199239</v>
      </c>
      <c r="G4" s="93">
        <f>LARGE(State!M$3:M$53,3)</f>
        <v>0.66570550302382303</v>
      </c>
      <c r="I4" s="65">
        <v>3</v>
      </c>
      <c r="J4" s="92" t="str">
        <f>VLOOKUP(O4,State!O$3:BU$53,59,0)</f>
        <v>Oklahoma</v>
      </c>
      <c r="K4" s="65">
        <f>VLOOKUP(J4,State!$A$3:$B$54,2,0)</f>
        <v>7</v>
      </c>
      <c r="L4" s="66">
        <f>VLOOKUP(J4,State!$A$3:$C$54,3,0)</f>
        <v>1334872</v>
      </c>
      <c r="M4" s="91" t="str">
        <f>IF(VLOOKUP(J4,State!$A$3:$H$54,8,0)=1,"•","")</f>
        <v>•</v>
      </c>
      <c r="N4" s="66">
        <f>VLOOKUP(J4,State!$A$3:$N$54,14,0)</f>
        <v>891325</v>
      </c>
      <c r="O4" s="93">
        <f>LARGE(State!O$3:O$53,3)</f>
        <v>0.66772319743016562</v>
      </c>
      <c r="P4" s="93"/>
      <c r="Q4" s="65">
        <v>3</v>
      </c>
      <c r="R4" s="92" t="str">
        <f>VLOOKUP(W4,State!Q$3:BU$53,57,0)</f>
        <v>Alabama</v>
      </c>
      <c r="S4" s="65">
        <f>VLOOKUP(R4,State!$A$3:$B$54,2,0)</f>
        <v>9</v>
      </c>
      <c r="T4" s="66">
        <f>VLOOKUP(R4,State!$A$3:$C$54,3,0)</f>
        <v>2074338</v>
      </c>
      <c r="U4" s="91" t="str">
        <f>IF(VLOOKUP(R4,State!$A$3:$I$54,9,0)=1,"•","")</f>
        <v/>
      </c>
      <c r="V4" s="66">
        <f>VLOOKUP(R4,State!$A$3:$P$54,16,0)</f>
        <v>0</v>
      </c>
      <c r="W4" s="93">
        <f>LARGE(State!Q$3:Q$53,3)</f>
        <v>0</v>
      </c>
    </row>
    <row r="5" spans="1:23">
      <c r="A5" s="65">
        <v>4</v>
      </c>
      <c r="B5" s="92" t="str">
        <f>VLOOKUP(G5,State!M$3:BU$53,61,0)</f>
        <v>New York</v>
      </c>
      <c r="C5" s="65">
        <f>VLOOKUP(B5,State!$A$3:$B$54,2,0)</f>
        <v>29</v>
      </c>
      <c r="D5" s="66">
        <f>VLOOKUP(B5,State!$A$3:$C$54,3,0)</f>
        <v>7081536</v>
      </c>
      <c r="E5" s="91" t="str">
        <f>IF(VLOOKUP(B5,State!$A$3:$G$54,7,0)=1,"•","")</f>
        <v>•</v>
      </c>
      <c r="F5" s="66">
        <f>VLOOKUP(B5,State!$A$3:$L$54,12,0)</f>
        <v>4485877</v>
      </c>
      <c r="G5" s="93">
        <f>LARGE(State!M$3:M$53,4)</f>
        <v>0.63346101749676909</v>
      </c>
      <c r="I5" s="65">
        <v>4</v>
      </c>
      <c r="J5" s="92" t="str">
        <f>VLOOKUP(O5,State!O$3:BU$53,59,0)</f>
        <v>Idaho</v>
      </c>
      <c r="K5" s="65">
        <f>VLOOKUP(J5,State!$A$3:$B$54,2,0)</f>
        <v>4</v>
      </c>
      <c r="L5" s="66">
        <f>VLOOKUP(J5,State!$A$3:$C$54,3,0)</f>
        <v>652346</v>
      </c>
      <c r="M5" s="91" t="str">
        <f>IF(VLOOKUP(J5,State!$A$3:$H$54,8,0)=1,"•","")</f>
        <v>•</v>
      </c>
      <c r="N5" s="66">
        <f>VLOOKUP(J5,State!$A$3:$N$54,14,0)</f>
        <v>420911</v>
      </c>
      <c r="O5" s="93">
        <f>LARGE(State!O$3:O$53,4)</f>
        <v>0.64522661287108374</v>
      </c>
      <c r="P5" s="93"/>
      <c r="Q5" s="65">
        <v>4</v>
      </c>
      <c r="R5" s="92" t="str">
        <f>VLOOKUP(W5,State!Q$3:BU$53,57,0)</f>
        <v>Alabama</v>
      </c>
      <c r="S5" s="65">
        <f>VLOOKUP(R5,State!$A$3:$B$54,2,0)</f>
        <v>9</v>
      </c>
      <c r="T5" s="66">
        <f>VLOOKUP(R5,State!$A$3:$C$54,3,0)</f>
        <v>2074338</v>
      </c>
      <c r="U5" s="91" t="str">
        <f>IF(VLOOKUP(R5,State!$A$3:$I$54,9,0)=1,"•","")</f>
        <v/>
      </c>
      <c r="V5" s="66">
        <f>VLOOKUP(R5,State!$A$3:$P$54,16,0)</f>
        <v>0</v>
      </c>
      <c r="W5" s="93">
        <f>LARGE(State!Q$3:Q$53,4)</f>
        <v>0</v>
      </c>
    </row>
    <row r="6" spans="1:23">
      <c r="A6" s="65">
        <v>5</v>
      </c>
      <c r="B6" s="92" t="str">
        <f>VLOOKUP(G6,State!M$3:BU$53,61,0)</f>
        <v>Rhode Island</v>
      </c>
      <c r="C6" s="65">
        <f>VLOOKUP(B6,State!$A$3:$B$54,2,0)</f>
        <v>4</v>
      </c>
      <c r="D6" s="66">
        <f>VLOOKUP(B6,State!$A$3:$C$54,3,0)</f>
        <v>446049</v>
      </c>
      <c r="E6" s="91" t="str">
        <f>IF(VLOOKUP(B6,State!$A$3:$G$54,7,0)=1,"•","")</f>
        <v>•</v>
      </c>
      <c r="F6" s="66">
        <f>VLOOKUP(B6,State!$A$3:$L$54,12,0)</f>
        <v>279677</v>
      </c>
      <c r="G6" s="93">
        <f>LARGE(State!M$3:M$53,5)</f>
        <v>0.627009588632639</v>
      </c>
      <c r="I6" s="65">
        <v>5</v>
      </c>
      <c r="J6" s="92" t="str">
        <f>VLOOKUP(O6,State!O$3:BU$53,59,0)</f>
        <v>West Virginia</v>
      </c>
      <c r="K6" s="65">
        <f>VLOOKUP(J6,State!$A$3:$B$54,2,0)</f>
        <v>5</v>
      </c>
      <c r="L6" s="66">
        <f>VLOOKUP(J6,State!$A$3:$C$54,3,0)</f>
        <v>670667</v>
      </c>
      <c r="M6" s="91" t="str">
        <f>IF(VLOOKUP(J6,State!$A$3:$H$54,8,0)=1,"•","")</f>
        <v>•</v>
      </c>
      <c r="N6" s="66">
        <f>VLOOKUP(J6,State!$A$3:$N$54,14,0)</f>
        <v>417655</v>
      </c>
      <c r="O6" s="93">
        <f>LARGE(State!O$3:O$53,5)</f>
        <v>0.62274571434109627</v>
      </c>
      <c r="P6" s="93"/>
      <c r="Q6" s="65">
        <v>5</v>
      </c>
      <c r="R6" s="92" t="str">
        <f>VLOOKUP(W6,State!Q$3:BU$53,57,0)</f>
        <v>Alabama</v>
      </c>
      <c r="S6" s="65">
        <f>VLOOKUP(R6,State!$A$3:$B$54,2,0)</f>
        <v>9</v>
      </c>
      <c r="T6" s="66">
        <f>VLOOKUP(R6,State!$A$3:$C$54,3,0)</f>
        <v>2074338</v>
      </c>
      <c r="U6" s="91" t="str">
        <f>IF(VLOOKUP(R6,State!$A$3:$I$54,9,0)=1,"•","")</f>
        <v/>
      </c>
      <c r="V6" s="66">
        <f>VLOOKUP(R6,State!$A$3:$P$54,16,0)</f>
        <v>0</v>
      </c>
      <c r="W6" s="93">
        <f>LARGE(State!Q$3:Q$53,5)</f>
        <v>0</v>
      </c>
    </row>
    <row r="7" spans="1:23">
      <c r="A7" s="65">
        <v>6</v>
      </c>
      <c r="B7" s="92" t="str">
        <f>VLOOKUP(G7,State!M$3:BU$53,61,0)</f>
        <v>Maryland</v>
      </c>
      <c r="C7" s="65">
        <f>VLOOKUP(B7,State!$A$3:$B$54,2,0)</f>
        <v>10</v>
      </c>
      <c r="D7" s="66">
        <f>VLOOKUP(B7,State!$A$3:$C$54,3,0)</f>
        <v>2707327</v>
      </c>
      <c r="E7" s="91" t="str">
        <f>IF(VLOOKUP(B7,State!$A$3:$G$54,7,0)=1,"•","")</f>
        <v>•</v>
      </c>
      <c r="F7" s="66">
        <f>VLOOKUP(B7,State!$A$3:$L$54,12,0)</f>
        <v>1677844</v>
      </c>
      <c r="G7" s="93">
        <f>LARGE(State!M$3:M$53,6)</f>
        <v>0.61974190779318494</v>
      </c>
      <c r="I7" s="65">
        <v>6</v>
      </c>
      <c r="J7" s="92" t="str">
        <f>VLOOKUP(O7,State!O$3:BU$53,59,0)</f>
        <v>Arkansas</v>
      </c>
      <c r="K7" s="65">
        <f>VLOOKUP(J7,State!$A$3:$B$54,2,0)</f>
        <v>6</v>
      </c>
      <c r="L7" s="66">
        <f>VLOOKUP(J7,State!$A$3:$C$54,3,0)</f>
        <v>1069468</v>
      </c>
      <c r="M7" s="91" t="str">
        <f>IF(VLOOKUP(J7,State!$A$3:$H$54,8,0)=1,"•","")</f>
        <v>•</v>
      </c>
      <c r="N7" s="66">
        <f>VLOOKUP(J7,State!$A$3:$N$54,14,0)</f>
        <v>647744</v>
      </c>
      <c r="O7" s="93">
        <f>LARGE(State!O$3:O$53,6)</f>
        <v>0.60566936084109113</v>
      </c>
      <c r="P7" s="93"/>
      <c r="Q7" s="65">
        <v>6</v>
      </c>
      <c r="R7" s="92" t="str">
        <f>VLOOKUP(W7,State!Q$3:BU$53,57,0)</f>
        <v>Alabama</v>
      </c>
      <c r="S7" s="65">
        <f>VLOOKUP(R7,State!$A$3:$B$54,2,0)</f>
        <v>9</v>
      </c>
      <c r="T7" s="66">
        <f>VLOOKUP(R7,State!$A$3:$C$54,3,0)</f>
        <v>2074338</v>
      </c>
      <c r="U7" s="91" t="str">
        <f>IF(VLOOKUP(R7,State!$A$3:$I$54,9,0)=1,"•","")</f>
        <v/>
      </c>
      <c r="V7" s="66">
        <f>VLOOKUP(R7,State!$A$3:$P$54,16,0)</f>
        <v>0</v>
      </c>
      <c r="W7" s="93">
        <f>LARGE(State!Q$3:Q$53,6)</f>
        <v>0</v>
      </c>
    </row>
    <row r="8" spans="1:23">
      <c r="A8" s="65">
        <v>7</v>
      </c>
      <c r="B8" s="92" t="str">
        <f>VLOOKUP(G8,State!M$3:BU$53,61,0)</f>
        <v>Massachusetts</v>
      </c>
      <c r="C8" s="65">
        <f>VLOOKUP(B8,State!$A$3:$B$54,2,0)</f>
        <v>11</v>
      </c>
      <c r="D8" s="66">
        <f>VLOOKUP(B8,State!$A$3:$C$54,3,0)</f>
        <v>3167767</v>
      </c>
      <c r="E8" s="91" t="str">
        <f>IF(VLOOKUP(B8,State!$A$3:$G$54,7,0)=1,"•","")</f>
        <v>•</v>
      </c>
      <c r="F8" s="66">
        <f>VLOOKUP(B8,State!$A$3:$L$54,12,0)</f>
        <v>1921290</v>
      </c>
      <c r="G8" s="93">
        <f>LARGE(State!M$3:M$53,7)</f>
        <v>0.60651241079283924</v>
      </c>
      <c r="I8" s="65">
        <v>7</v>
      </c>
      <c r="J8" s="92" t="str">
        <f>VLOOKUP(O8,State!O$3:BU$53,59,0)</f>
        <v>Alabama</v>
      </c>
      <c r="K8" s="65">
        <f>VLOOKUP(J8,State!$A$3:$B$54,2,0)</f>
        <v>9</v>
      </c>
      <c r="L8" s="66">
        <f>VLOOKUP(J8,State!$A$3:$C$54,3,0)</f>
        <v>2074338</v>
      </c>
      <c r="M8" s="91" t="str">
        <f>IF(VLOOKUP(J8,State!$A$3:$H$54,8,0)=1,"•","")</f>
        <v>•</v>
      </c>
      <c r="N8" s="66">
        <f>VLOOKUP(J8,State!$A$3:$N$54,14,0)</f>
        <v>1255925</v>
      </c>
      <c r="O8" s="93">
        <f>LARGE(State!O$3:O$53,7)</f>
        <v>0.60545822329822818</v>
      </c>
      <c r="P8" s="93"/>
      <c r="Q8" s="65">
        <v>7</v>
      </c>
      <c r="R8" s="92" t="str">
        <f>VLOOKUP(W8,State!Q$3:BU$53,57,0)</f>
        <v>Alabama</v>
      </c>
      <c r="S8" s="65">
        <f>VLOOKUP(R8,State!$A$3:$B$54,2,0)</f>
        <v>9</v>
      </c>
      <c r="T8" s="66">
        <f>VLOOKUP(R8,State!$A$3:$C$54,3,0)</f>
        <v>2074338</v>
      </c>
      <c r="U8" s="91" t="str">
        <f>IF(VLOOKUP(R8,State!$A$3:$I$54,9,0)=1,"•","")</f>
        <v/>
      </c>
      <c r="V8" s="66">
        <f>VLOOKUP(R8,State!$A$3:$P$54,16,0)</f>
        <v>0</v>
      </c>
      <c r="W8" s="93">
        <f>LARGE(State!Q$3:Q$53,7)</f>
        <v>0</v>
      </c>
    </row>
    <row r="9" spans="1:23">
      <c r="A9" s="65">
        <v>8</v>
      </c>
      <c r="B9" s="92" t="str">
        <f>VLOOKUP(G9,State!M$3:BU$53,61,0)</f>
        <v>California</v>
      </c>
      <c r="C9" s="65">
        <f>VLOOKUP(B9,State!$A$3:$B$54,2,0)</f>
        <v>55</v>
      </c>
      <c r="D9" s="66">
        <f>VLOOKUP(B9,State!$A$3:$C$54,3,0)</f>
        <v>13038547</v>
      </c>
      <c r="E9" s="91" t="str">
        <f>IF(VLOOKUP(B9,State!$A$3:$G$54,7,0)=1,"•","")</f>
        <v>•</v>
      </c>
      <c r="F9" s="66">
        <f>VLOOKUP(B9,State!$A$3:$L$54,12,0)</f>
        <v>7854285</v>
      </c>
      <c r="G9" s="93">
        <f>LARGE(State!M$3:M$53,8)</f>
        <v>0.60238959141689641</v>
      </c>
      <c r="I9" s="65">
        <v>8</v>
      </c>
      <c r="J9" s="92" t="str">
        <f>VLOOKUP(O9,State!O$3:BU$53,59,0)</f>
        <v>Kentucky</v>
      </c>
      <c r="K9" s="65">
        <f>VLOOKUP(J9,State!$A$3:$B$54,2,0)</f>
        <v>8</v>
      </c>
      <c r="L9" s="66">
        <f>VLOOKUP(J9,State!$A$3:$C$54,3,0)</f>
        <v>1797212</v>
      </c>
      <c r="M9" s="91" t="str">
        <f>IF(VLOOKUP(J9,State!$A$3:$H$54,8,0)=1,"•","")</f>
        <v>•</v>
      </c>
      <c r="N9" s="66">
        <f>VLOOKUP(J9,State!$A$3:$N$54,14,0)</f>
        <v>1087190</v>
      </c>
      <c r="O9" s="93">
        <f>LARGE(State!O$3:O$53,8)</f>
        <v>0.6049314159932162</v>
      </c>
      <c r="P9" s="93"/>
      <c r="Q9" s="65">
        <v>8</v>
      </c>
      <c r="R9" s="92" t="str">
        <f>VLOOKUP(W9,State!Q$3:BU$53,57,0)</f>
        <v>Alabama</v>
      </c>
      <c r="S9" s="65">
        <f>VLOOKUP(R9,State!$A$3:$B$54,2,0)</f>
        <v>9</v>
      </c>
      <c r="T9" s="66">
        <f>VLOOKUP(R9,State!$A$3:$C$54,3,0)</f>
        <v>2074338</v>
      </c>
      <c r="U9" s="91" t="str">
        <f>IF(VLOOKUP(R9,State!$A$3:$I$54,9,0)=1,"•","")</f>
        <v/>
      </c>
      <c r="V9" s="66">
        <f>VLOOKUP(R9,State!$A$3:$P$54,16,0)</f>
        <v>0</v>
      </c>
      <c r="W9" s="93">
        <f>LARGE(State!Q$3:Q$53,8)</f>
        <v>0</v>
      </c>
    </row>
    <row r="10" spans="1:23">
      <c r="A10" s="65">
        <v>9</v>
      </c>
      <c r="B10" s="92" t="str">
        <f>VLOOKUP(G10,State!M$3:BU$53,61,0)</f>
        <v>Delaware</v>
      </c>
      <c r="C10" s="65">
        <f>VLOOKUP(B10,State!$A$3:$B$54,2,0)</f>
        <v>3</v>
      </c>
      <c r="D10" s="66">
        <f>VLOOKUP(B10,State!$A$3:$C$54,3,0)</f>
        <v>413921</v>
      </c>
      <c r="E10" s="91" t="str">
        <f>IF(VLOOKUP(B10,State!$A$3:$G$54,7,0)=1,"•","")</f>
        <v>•</v>
      </c>
      <c r="F10" s="66">
        <f>VLOOKUP(B10,State!$A$3:$L$54,12,0)</f>
        <v>242584</v>
      </c>
      <c r="G10" s="93">
        <f>LARGE(State!M$3:M$53,9)</f>
        <v>0.58606352419906216</v>
      </c>
      <c r="I10" s="65">
        <v>9</v>
      </c>
      <c r="J10" s="92" t="str">
        <f>VLOOKUP(O10,State!O$3:BU$53,59,0)</f>
        <v>Nebraska</v>
      </c>
      <c r="K10" s="65">
        <f>VLOOKUP(J10,State!$A$3:$B$54,2,0)</f>
        <v>5</v>
      </c>
      <c r="L10" s="66">
        <f>VLOOKUP(J10,State!$A$3:$C$54,3,0)</f>
        <v>794379</v>
      </c>
      <c r="M10" s="91" t="str">
        <f>IF(VLOOKUP(J10,State!$A$3:$H$54,8,0)=1,"•","")</f>
        <v>•</v>
      </c>
      <c r="N10" s="66">
        <f>VLOOKUP(J10,State!$A$3:$N$54,14,0)</f>
        <v>475064</v>
      </c>
      <c r="O10" s="93">
        <f>LARGE(State!O$3:O$53,9)</f>
        <v>0.59803192179048037</v>
      </c>
      <c r="P10" s="93"/>
      <c r="Q10" s="65">
        <v>9</v>
      </c>
      <c r="R10" s="92" t="str">
        <f>VLOOKUP(W10,State!Q$3:BU$53,57,0)</f>
        <v>Alabama</v>
      </c>
      <c r="S10" s="65">
        <f>VLOOKUP(R10,State!$A$3:$B$54,2,0)</f>
        <v>9</v>
      </c>
      <c r="T10" s="66">
        <f>VLOOKUP(R10,State!$A$3:$C$54,3,0)</f>
        <v>2074338</v>
      </c>
      <c r="U10" s="91" t="str">
        <f>IF(VLOOKUP(R10,State!$A$3:$I$54,9,0)=1,"•","")</f>
        <v/>
      </c>
      <c r="V10" s="66">
        <f>VLOOKUP(R10,State!$A$3:$P$54,16,0)</f>
        <v>0</v>
      </c>
      <c r="W10" s="93">
        <f>LARGE(State!Q$3:Q$53,9)</f>
        <v>0</v>
      </c>
    </row>
    <row r="11" spans="1:23">
      <c r="A11" s="65">
        <v>10</v>
      </c>
      <c r="B11" s="92" t="str">
        <f>VLOOKUP(G11,State!M$3:BU$53,61,0)</f>
        <v>New Jersey</v>
      </c>
      <c r="C11" s="65">
        <f>VLOOKUP(B11,State!$A$3:$B$54,2,0)</f>
        <v>14</v>
      </c>
      <c r="D11" s="66">
        <f>VLOOKUP(B11,State!$A$3:$C$54,3,0)</f>
        <v>3642934</v>
      </c>
      <c r="E11" s="91" t="str">
        <f>IF(VLOOKUP(B11,State!$A$3:$G$54,7,0)=1,"•","")</f>
        <v>•</v>
      </c>
      <c r="F11" s="66">
        <f>VLOOKUP(B11,State!$A$3:$L$54,12,0)</f>
        <v>2126610</v>
      </c>
      <c r="G11" s="93">
        <f>LARGE(State!M$3:M$53,10)</f>
        <v>0.58376297786344744</v>
      </c>
      <c r="I11" s="65">
        <v>10</v>
      </c>
      <c r="J11" s="92" t="str">
        <f>VLOOKUP(O11,State!O$3:BU$53,59,0)</f>
        <v>Kansas</v>
      </c>
      <c r="K11" s="65">
        <f>VLOOKUP(J11,State!$A$3:$B$54,2,0)</f>
        <v>6</v>
      </c>
      <c r="L11" s="66">
        <f>VLOOKUP(J11,State!$A$3:$C$54,3,0)</f>
        <v>1156254</v>
      </c>
      <c r="M11" s="91" t="str">
        <f>IF(VLOOKUP(J11,State!$A$3:$H$54,8,0)=1,"•","")</f>
        <v>•</v>
      </c>
      <c r="N11" s="66">
        <f>VLOOKUP(J11,State!$A$3:$N$54,14,0)</f>
        <v>689809</v>
      </c>
      <c r="O11" s="93">
        <f>LARGE(State!O$3:O$53,10)</f>
        <v>0.59658950369036556</v>
      </c>
      <c r="P11" s="93"/>
      <c r="Q11" s="65">
        <v>10</v>
      </c>
      <c r="R11" s="92" t="str">
        <f>VLOOKUP(W11,State!Q$3:BU$53,57,0)</f>
        <v>Alabama</v>
      </c>
      <c r="S11" s="65">
        <f>VLOOKUP(R11,State!$A$3:$B$54,2,0)</f>
        <v>9</v>
      </c>
      <c r="T11" s="66">
        <f>VLOOKUP(R11,State!$A$3:$C$54,3,0)</f>
        <v>2074338</v>
      </c>
      <c r="U11" s="91" t="str">
        <f>IF(VLOOKUP(R11,State!$A$3:$I$54,9,0)=1,"•","")</f>
        <v/>
      </c>
      <c r="V11" s="66">
        <f>VLOOKUP(R11,State!$A$3:$P$54,16,0)</f>
        <v>0</v>
      </c>
      <c r="W11" s="93">
        <f>LARGE(State!Q$3:Q$53,10)</f>
        <v>0</v>
      </c>
    </row>
    <row r="12" spans="1:23">
      <c r="A12" s="65">
        <v>11</v>
      </c>
      <c r="B12" s="92" t="str">
        <f>VLOOKUP(G12,State!M$3:BU$53,61,0)</f>
        <v>Connecticut</v>
      </c>
      <c r="C12" s="65">
        <f>VLOOKUP(B12,State!$A$3:$B$54,2,0)</f>
        <v>7</v>
      </c>
      <c r="D12" s="66">
        <f>VLOOKUP(B12,State!$A$3:$C$54,3,0)</f>
        <v>1558993</v>
      </c>
      <c r="E12" s="91" t="str">
        <f>IF(VLOOKUP(B12,State!$A$3:$G$54,7,0)=1,"•","")</f>
        <v>•</v>
      </c>
      <c r="F12" s="66">
        <f>VLOOKUP(B12,State!$A$3:$L$54,12,0)</f>
        <v>905109</v>
      </c>
      <c r="G12" s="93">
        <f>LARGE(State!M$3:M$53,11)</f>
        <v>0.58057284413720911</v>
      </c>
      <c r="I12" s="65">
        <v>11</v>
      </c>
      <c r="J12" s="92" t="str">
        <f>VLOOKUP(O12,State!O$3:BU$53,59,0)</f>
        <v>Tennessee</v>
      </c>
      <c r="K12" s="65">
        <f>VLOOKUP(J12,State!$A$3:$B$54,2,0)</f>
        <v>11</v>
      </c>
      <c r="L12" s="66">
        <f>VLOOKUP(J12,State!$A$3:$C$54,3,0)</f>
        <v>2458577</v>
      </c>
      <c r="M12" s="91" t="str">
        <f>IF(VLOOKUP(J12,State!$A$3:$H$54,8,0)=1,"•","")</f>
        <v>•</v>
      </c>
      <c r="N12" s="66">
        <f>VLOOKUP(J12,State!$A$3:$N$54,14,0)</f>
        <v>1462330</v>
      </c>
      <c r="O12" s="93">
        <f>LARGE(State!O$3:O$53,11)</f>
        <v>0.59478714719937587</v>
      </c>
      <c r="P12" s="93"/>
      <c r="Q12" s="65">
        <v>11</v>
      </c>
      <c r="R12" s="92" t="str">
        <f>VLOOKUP(W12,State!Q$3:BU$53,57,0)</f>
        <v>Alabama</v>
      </c>
      <c r="S12" s="65">
        <f>VLOOKUP(R12,State!$A$3:$B$54,2,0)</f>
        <v>9</v>
      </c>
      <c r="T12" s="66">
        <f>VLOOKUP(R12,State!$A$3:$C$54,3,0)</f>
        <v>2074338</v>
      </c>
      <c r="U12" s="91" t="str">
        <f>IF(VLOOKUP(R12,State!$A$3:$I$54,9,0)=1,"•","")</f>
        <v/>
      </c>
      <c r="V12" s="66">
        <f>VLOOKUP(R12,State!$A$3:$P$54,16,0)</f>
        <v>0</v>
      </c>
      <c r="W12" s="93">
        <f>LARGE(State!Q$3:Q$53,11)</f>
        <v>0</v>
      </c>
    </row>
    <row r="13" spans="1:23">
      <c r="A13" s="65">
        <v>12</v>
      </c>
      <c r="B13" s="92" t="str">
        <f>VLOOKUP(G13,State!M$3:BU$53,61,0)</f>
        <v>Illinois</v>
      </c>
      <c r="C13" s="65">
        <f>VLOOKUP(B13,State!$A$3:$B$54,2,0)</f>
        <v>20</v>
      </c>
      <c r="D13" s="66">
        <f>VLOOKUP(B13,State!$A$3:$C$54,3,0)</f>
        <v>5242014</v>
      </c>
      <c r="E13" s="91" t="str">
        <f>IF(VLOOKUP(B13,State!$A$3:$G$54,7,0)=1,"•","")</f>
        <v>•</v>
      </c>
      <c r="F13" s="66">
        <f>VLOOKUP(B13,State!$A$3:$L$54,12,0)</f>
        <v>3019512</v>
      </c>
      <c r="G13" s="93">
        <f>LARGE(State!M$3:M$53,12)</f>
        <v>0.57602135362477092</v>
      </c>
      <c r="I13" s="65">
        <v>12</v>
      </c>
      <c r="J13" s="92" t="str">
        <f>VLOOKUP(O13,State!O$3:BU$53,59,0)</f>
        <v>North Dakota</v>
      </c>
      <c r="K13" s="65">
        <f>VLOOKUP(J13,State!$A$3:$B$54,2,0)</f>
        <v>3</v>
      </c>
      <c r="L13" s="66">
        <f>VLOOKUP(J13,State!$A$3:$C$54,3,0)</f>
        <v>322627</v>
      </c>
      <c r="M13" s="91" t="str">
        <f>IF(VLOOKUP(J13,State!$A$3:$H$54,8,0)=1,"•","")</f>
        <v>•</v>
      </c>
      <c r="N13" s="66">
        <f>VLOOKUP(J13,State!$A$3:$N$54,14,0)</f>
        <v>188163</v>
      </c>
      <c r="O13" s="93">
        <f>LARGE(State!O$3:O$53,12)</f>
        <v>0.58322149107173304</v>
      </c>
      <c r="P13" s="93"/>
      <c r="Q13" s="65">
        <v>12</v>
      </c>
      <c r="R13" s="92" t="str">
        <f>VLOOKUP(W13,State!Q$3:BU$53,57,0)</f>
        <v>Alabama</v>
      </c>
      <c r="S13" s="65">
        <f>VLOOKUP(R13,State!$A$3:$B$54,2,0)</f>
        <v>9</v>
      </c>
      <c r="T13" s="66">
        <f>VLOOKUP(R13,State!$A$3:$C$54,3,0)</f>
        <v>2074338</v>
      </c>
      <c r="U13" s="91" t="str">
        <f>IF(VLOOKUP(R13,State!$A$3:$I$54,9,0)=1,"•","")</f>
        <v/>
      </c>
      <c r="V13" s="66">
        <f>VLOOKUP(R13,State!$A$3:$P$54,16,0)</f>
        <v>0</v>
      </c>
      <c r="W13" s="93">
        <f>LARGE(State!Q$3:Q$53,12)</f>
        <v>0</v>
      </c>
    </row>
    <row r="14" spans="1:23">
      <c r="A14" s="65">
        <v>13</v>
      </c>
      <c r="B14" s="92" t="str">
        <f>VLOOKUP(G14,State!M$3:BU$53,61,0)</f>
        <v>Maine</v>
      </c>
      <c r="C14" s="65">
        <f>VLOOKUP(B14,State!$A$3:$B$54,2,0)</f>
        <v>4</v>
      </c>
      <c r="D14" s="66">
        <f>VLOOKUP(B14,State!$A$3:$C$54,3,0)</f>
        <v>713180</v>
      </c>
      <c r="E14" s="91" t="str">
        <f>IF(VLOOKUP(B14,State!$A$3:$G$54,7,0)=1,"•","")</f>
        <v>•</v>
      </c>
      <c r="F14" s="66">
        <f>VLOOKUP(B14,State!$A$3:$L$54,12,0)</f>
        <v>401306</v>
      </c>
      <c r="G14" s="93">
        <f>LARGE(State!M$3:M$53,13)</f>
        <v>0.56269945876216387</v>
      </c>
      <c r="I14" s="65">
        <v>13</v>
      </c>
      <c r="J14" s="92" t="str">
        <f>VLOOKUP(O14,State!O$3:BU$53,59,0)</f>
        <v>South Dakota</v>
      </c>
      <c r="K14" s="65">
        <f>VLOOKUP(J14,State!$A$3:$B$54,2,0)</f>
        <v>3</v>
      </c>
      <c r="L14" s="66">
        <f>VLOOKUP(J14,State!$A$3:$C$54,3,0)</f>
        <v>363815</v>
      </c>
      <c r="M14" s="91" t="str">
        <f>IF(VLOOKUP(J14,State!$A$3:$H$54,8,0)=1,"•","")</f>
        <v>•</v>
      </c>
      <c r="N14" s="66">
        <f>VLOOKUP(J14,State!$A$3:$N$54,14,0)</f>
        <v>210610</v>
      </c>
      <c r="O14" s="93">
        <f>LARGE(State!O$3:O$53,13)</f>
        <v>0.57889311875541138</v>
      </c>
      <c r="P14" s="93"/>
      <c r="Q14" s="65">
        <v>13</v>
      </c>
      <c r="R14" s="92" t="str">
        <f>VLOOKUP(W14,State!Q$3:BU$53,57,0)</f>
        <v>Alabama</v>
      </c>
      <c r="S14" s="65">
        <f>VLOOKUP(R14,State!$A$3:$B$54,2,0)</f>
        <v>9</v>
      </c>
      <c r="T14" s="66">
        <f>VLOOKUP(R14,State!$A$3:$C$54,3,0)</f>
        <v>2074338</v>
      </c>
      <c r="U14" s="91" t="str">
        <f>IF(VLOOKUP(R14,State!$A$3:$I$54,9,0)=1,"•","")</f>
        <v/>
      </c>
      <c r="V14" s="66">
        <f>VLOOKUP(R14,State!$A$3:$P$54,16,0)</f>
        <v>0</v>
      </c>
      <c r="W14" s="93">
        <f>LARGE(State!Q$3:Q$53,13)</f>
        <v>0</v>
      </c>
    </row>
    <row r="15" spans="1:23">
      <c r="A15" s="65">
        <v>14</v>
      </c>
      <c r="B15" s="92" t="str">
        <f>VLOOKUP(G15,State!M$3:BU$53,61,0)</f>
        <v>Washington</v>
      </c>
      <c r="C15" s="65">
        <f>VLOOKUP(B15,State!$A$3:$B$54,2,0)</f>
        <v>12</v>
      </c>
      <c r="D15" s="66">
        <f>VLOOKUP(B15,State!$A$3:$C$54,3,0)</f>
        <v>3125516</v>
      </c>
      <c r="E15" s="91" t="str">
        <f>IF(VLOOKUP(B15,State!$A$3:$G$54,7,0)=1,"•","")</f>
        <v>•</v>
      </c>
      <c r="F15" s="66">
        <f>VLOOKUP(B15,State!$A$3:$L$54,12,0)</f>
        <v>1755396</v>
      </c>
      <c r="G15" s="93">
        <f>LARGE(State!M$3:M$53,14)</f>
        <v>0.56163398299672762</v>
      </c>
      <c r="I15" s="65">
        <v>14</v>
      </c>
      <c r="J15" s="92" t="str">
        <f>VLOOKUP(O15,State!O$3:BU$53,59,0)</f>
        <v>Louisiana</v>
      </c>
      <c r="K15" s="65">
        <f>VLOOKUP(J15,State!$A$3:$B$54,2,0)</f>
        <v>8</v>
      </c>
      <c r="L15" s="66">
        <f>VLOOKUP(J15,State!$A$3:$C$54,3,0)</f>
        <v>1994065</v>
      </c>
      <c r="M15" s="91" t="str">
        <f>IF(VLOOKUP(J15,State!$A$3:$H$54,8,0)=1,"•","")</f>
        <v>•</v>
      </c>
      <c r="N15" s="66">
        <f>VLOOKUP(J15,State!$A$3:$N$54,14,0)</f>
        <v>1152262</v>
      </c>
      <c r="O15" s="93">
        <f>LARGE(State!O$3:O$53,14)</f>
        <v>0.57784575728474252</v>
      </c>
      <c r="P15" s="93"/>
      <c r="Q15" s="65">
        <v>14</v>
      </c>
      <c r="R15" s="92" t="str">
        <f>VLOOKUP(W15,State!Q$3:BU$53,57,0)</f>
        <v>Alabama</v>
      </c>
      <c r="S15" s="65">
        <f>VLOOKUP(R15,State!$A$3:$B$54,2,0)</f>
        <v>9</v>
      </c>
      <c r="T15" s="66">
        <f>VLOOKUP(R15,State!$A$3:$C$54,3,0)</f>
        <v>2074338</v>
      </c>
      <c r="U15" s="91" t="str">
        <f>IF(VLOOKUP(R15,State!$A$3:$I$54,9,0)=1,"•","")</f>
        <v/>
      </c>
      <c r="V15" s="66">
        <f>VLOOKUP(R15,State!$A$3:$P$54,16,0)</f>
        <v>0</v>
      </c>
      <c r="W15" s="93">
        <f>LARGE(State!Q$3:Q$53,14)</f>
        <v>0</v>
      </c>
    </row>
    <row r="16" spans="1:23">
      <c r="A16" s="65">
        <v>15</v>
      </c>
      <c r="B16" s="92" t="str">
        <f>VLOOKUP(G16,State!M$3:BU$53,61,0)</f>
        <v>Oregon</v>
      </c>
      <c r="C16" s="65">
        <f>VLOOKUP(B16,State!$A$3:$B$54,2,0)</f>
        <v>7</v>
      </c>
      <c r="D16" s="66">
        <f>VLOOKUP(B16,State!$A$3:$C$54,3,0)</f>
        <v>1789270</v>
      </c>
      <c r="E16" s="91" t="str">
        <f>IF(VLOOKUP(B16,State!$A$3:$G$54,7,0)=1,"•","")</f>
        <v>•</v>
      </c>
      <c r="F16" s="66">
        <f>VLOOKUP(B16,State!$A$3:$L$54,12,0)</f>
        <v>970488</v>
      </c>
      <c r="G16" s="93">
        <f>LARGE(State!M$3:M$53,15)</f>
        <v>0.54239326652769004</v>
      </c>
      <c r="I16" s="65">
        <v>15</v>
      </c>
      <c r="J16" s="92" t="str">
        <f>VLOOKUP(O16,State!O$3:BU$53,59,0)</f>
        <v>Texas</v>
      </c>
      <c r="K16" s="65">
        <f>VLOOKUP(J16,State!$A$3:$B$54,2,0)</f>
        <v>38</v>
      </c>
      <c r="L16" s="66">
        <f>VLOOKUP(J16,State!$A$3:$C$54,3,0)</f>
        <v>7993851</v>
      </c>
      <c r="M16" s="91" t="str">
        <f>IF(VLOOKUP(J16,State!$A$3:$H$54,8,0)=1,"•","")</f>
        <v>•</v>
      </c>
      <c r="N16" s="66">
        <f>VLOOKUP(J16,State!$A$3:$N$54,14,0)</f>
        <v>4569843</v>
      </c>
      <c r="O16" s="93">
        <f>LARGE(State!O$3:O$53,15)</f>
        <v>0.5716697746805639</v>
      </c>
      <c r="P16" s="93"/>
      <c r="Q16" s="65">
        <v>15</v>
      </c>
      <c r="R16" s="92" t="str">
        <f>VLOOKUP(W16,State!Q$3:BU$53,57,0)</f>
        <v>Alabama</v>
      </c>
      <c r="S16" s="65">
        <f>VLOOKUP(R16,State!$A$3:$B$54,2,0)</f>
        <v>9</v>
      </c>
      <c r="T16" s="66">
        <f>VLOOKUP(R16,State!$A$3:$C$54,3,0)</f>
        <v>2074338</v>
      </c>
      <c r="U16" s="91" t="str">
        <f>IF(VLOOKUP(R16,State!$A$3:$I$54,9,0)=1,"•","")</f>
        <v/>
      </c>
      <c r="V16" s="66">
        <f>VLOOKUP(R16,State!$A$3:$P$54,16,0)</f>
        <v>0</v>
      </c>
      <c r="W16" s="93">
        <f>LARGE(State!Q$3:Q$53,15)</f>
        <v>0</v>
      </c>
    </row>
    <row r="17" spans="1:23">
      <c r="A17" s="65">
        <v>16</v>
      </c>
      <c r="B17" s="92" t="str">
        <f>VLOOKUP(G17,State!M$3:BU$53,61,0)</f>
        <v>Michigan</v>
      </c>
      <c r="C17" s="65">
        <f>VLOOKUP(B17,State!$A$3:$B$54,2,0)</f>
        <v>16</v>
      </c>
      <c r="D17" s="66">
        <f>VLOOKUP(B17,State!$A$3:$C$54,3,0)</f>
        <v>4730984</v>
      </c>
      <c r="E17" s="91" t="str">
        <f>IF(VLOOKUP(B17,State!$A$3:$G$54,7,0)=1,"•","")</f>
        <v>•</v>
      </c>
      <c r="F17" s="66">
        <f>VLOOKUP(B17,State!$A$3:$L$54,12,0)</f>
        <v>2564569</v>
      </c>
      <c r="G17" s="93">
        <f>LARGE(State!M$3:M$53,16)</f>
        <v>0.54207940673652666</v>
      </c>
      <c r="I17" s="65">
        <v>16</v>
      </c>
      <c r="J17" s="92" t="str">
        <f>VLOOKUP(O17,State!O$3:BU$53,59,0)</f>
        <v>Montana</v>
      </c>
      <c r="K17" s="65">
        <f>VLOOKUP(J17,State!$A$3:$B$54,2,0)</f>
        <v>3</v>
      </c>
      <c r="L17" s="66">
        <f>VLOOKUP(J17,State!$A$3:$C$54,3,0)</f>
        <v>484048</v>
      </c>
      <c r="M17" s="91" t="str">
        <f>IF(VLOOKUP(J17,State!$A$3:$H$54,8,0)=1,"•","")</f>
        <v>•</v>
      </c>
      <c r="N17" s="66">
        <f>VLOOKUP(J17,State!$A$3:$N$54,14,0)</f>
        <v>267928</v>
      </c>
      <c r="O17" s="93">
        <f>LARGE(State!O$3:O$53,16)</f>
        <v>0.55351535384920503</v>
      </c>
      <c r="P17" s="93"/>
      <c r="Q17" s="65">
        <v>16</v>
      </c>
      <c r="R17" s="92" t="str">
        <f>VLOOKUP(W17,State!Q$3:BU$53,57,0)</f>
        <v>Alabama</v>
      </c>
      <c r="S17" s="65">
        <f>VLOOKUP(R17,State!$A$3:$B$54,2,0)</f>
        <v>9</v>
      </c>
      <c r="T17" s="66">
        <f>VLOOKUP(R17,State!$A$3:$C$54,3,0)</f>
        <v>2074338</v>
      </c>
      <c r="U17" s="91" t="str">
        <f>IF(VLOOKUP(R17,State!$A$3:$I$54,9,0)=1,"•","")</f>
        <v/>
      </c>
      <c r="V17" s="66">
        <f>VLOOKUP(R17,State!$A$3:$P$54,16,0)</f>
        <v>0</v>
      </c>
      <c r="W17" s="93">
        <f>LARGE(State!Q$3:Q$53,16)</f>
        <v>0</v>
      </c>
    </row>
    <row r="18" spans="1:23">
      <c r="A18" s="65">
        <v>17</v>
      </c>
      <c r="B18" s="92" t="str">
        <f>VLOOKUP(G18,State!M$3:BU$53,61,0)</f>
        <v>New Mexico</v>
      </c>
      <c r="C18" s="65">
        <f>VLOOKUP(B18,State!$A$3:$B$54,2,0)</f>
        <v>5</v>
      </c>
      <c r="D18" s="66">
        <f>VLOOKUP(B18,State!$A$3:$C$54,3,0)</f>
        <v>783757</v>
      </c>
      <c r="E18" s="91" t="str">
        <f>IF(VLOOKUP(B18,State!$A$3:$G$54,7,0)=1,"•","")</f>
        <v>•</v>
      </c>
      <c r="F18" s="66">
        <f>VLOOKUP(B18,State!$A$3:$L$54,12,0)</f>
        <v>415335</v>
      </c>
      <c r="G18" s="93">
        <f>LARGE(State!M$3:M$53,17)</f>
        <v>0.52992828134230385</v>
      </c>
      <c r="I18" s="65">
        <v>17</v>
      </c>
      <c r="J18" s="92" t="str">
        <f>VLOOKUP(O18,State!O$3:BU$53,59,0)</f>
        <v>Mississippi</v>
      </c>
      <c r="K18" s="65">
        <f>VLOOKUP(J18,State!$A$3:$B$54,2,0)</f>
        <v>6</v>
      </c>
      <c r="L18" s="66">
        <f>VLOOKUP(J18,State!$A$3:$C$54,3,0)</f>
        <v>1285584</v>
      </c>
      <c r="M18" s="91" t="str">
        <f>IF(VLOOKUP(J18,State!$A$3:$H$54,8,0)=1,"•","")</f>
        <v>•</v>
      </c>
      <c r="N18" s="66">
        <f>VLOOKUP(J18,State!$A$3:$N$54,14,0)</f>
        <v>710746</v>
      </c>
      <c r="O18" s="93">
        <f>LARGE(State!O$3:O$53,17)</f>
        <v>0.55285846743581124</v>
      </c>
      <c r="P18" s="93"/>
      <c r="Q18" s="65">
        <v>17</v>
      </c>
      <c r="R18" s="92" t="str">
        <f>VLOOKUP(W18,State!Q$3:BU$53,57,0)</f>
        <v>Alabama</v>
      </c>
      <c r="S18" s="65">
        <f>VLOOKUP(R18,State!$A$3:$B$54,2,0)</f>
        <v>9</v>
      </c>
      <c r="T18" s="66">
        <f>VLOOKUP(R18,State!$A$3:$C$54,3,0)</f>
        <v>2074338</v>
      </c>
      <c r="U18" s="91" t="str">
        <f>IF(VLOOKUP(R18,State!$A$3:$I$54,9,0)=1,"•","")</f>
        <v/>
      </c>
      <c r="V18" s="66">
        <f>VLOOKUP(R18,State!$A$3:$P$54,16,0)</f>
        <v>0</v>
      </c>
      <c r="W18" s="93">
        <f>LARGE(State!Q$3:Q$53,17)</f>
        <v>0</v>
      </c>
    </row>
    <row r="19" spans="1:23">
      <c r="A19" s="65">
        <v>18</v>
      </c>
      <c r="B19" s="92" t="str">
        <f>VLOOKUP(G19,State!M$3:BU$53,61,0)</f>
        <v>Wisconsin</v>
      </c>
      <c r="C19" s="65">
        <f>VLOOKUP(B19,State!$A$3:$B$54,2,0)</f>
        <v>10</v>
      </c>
      <c r="D19" s="66">
        <f>VLOOKUP(B19,State!$A$3:$C$54,3,0)</f>
        <v>3068434</v>
      </c>
      <c r="E19" s="91" t="str">
        <f>IF(VLOOKUP(B19,State!$A$3:$G$54,7,0)=1,"•","")</f>
        <v>•</v>
      </c>
      <c r="F19" s="66">
        <f>VLOOKUP(B19,State!$A$3:$L$54,12,0)</f>
        <v>1620985</v>
      </c>
      <c r="G19" s="93">
        <f>LARGE(State!M$3:M$53,18)</f>
        <v>0.52827761653012584</v>
      </c>
      <c r="I19" s="65">
        <v>18</v>
      </c>
      <c r="J19" s="92" t="str">
        <f>VLOOKUP(O19,State!O$3:BU$53,59,0)</f>
        <v>Alaska</v>
      </c>
      <c r="K19" s="65">
        <f>VLOOKUP(J19,State!$A$3:$B$54,2,0)</f>
        <v>3</v>
      </c>
      <c r="L19" s="66">
        <f>VLOOKUP(J19,State!$A$3:$C$54,3,0)</f>
        <v>300495</v>
      </c>
      <c r="M19" s="91" t="str">
        <f>IF(VLOOKUP(J19,State!$A$3:$H$54,8,0)=1,"•","")</f>
        <v>•</v>
      </c>
      <c r="N19" s="66">
        <f>VLOOKUP(J19,State!$A$3:$N$54,14,0)</f>
        <v>164676</v>
      </c>
      <c r="O19" s="93">
        <f>LARGE(State!O$3:O$53,18)</f>
        <v>0.54801577397294465</v>
      </c>
      <c r="P19" s="93"/>
      <c r="Q19" s="65">
        <v>18</v>
      </c>
      <c r="R19" s="92" t="str">
        <f>VLOOKUP(W19,State!Q$3:BU$53,57,0)</f>
        <v>Alabama</v>
      </c>
      <c r="S19" s="65">
        <f>VLOOKUP(R19,State!$A$3:$B$54,2,0)</f>
        <v>9</v>
      </c>
      <c r="T19" s="66">
        <f>VLOOKUP(R19,State!$A$3:$C$54,3,0)</f>
        <v>2074338</v>
      </c>
      <c r="U19" s="91" t="str">
        <f>IF(VLOOKUP(R19,State!$A$3:$I$54,9,0)=1,"•","")</f>
        <v/>
      </c>
      <c r="V19" s="66">
        <f>VLOOKUP(R19,State!$A$3:$P$54,16,0)</f>
        <v>0</v>
      </c>
      <c r="W19" s="93">
        <f>LARGE(State!Q$3:Q$53,18)</f>
        <v>0</v>
      </c>
    </row>
    <row r="20" spans="1:23">
      <c r="A20" s="65">
        <v>19</v>
      </c>
      <c r="B20" s="92" t="str">
        <f>VLOOKUP(G20,State!M$3:BU$53,61,0)</f>
        <v>Minnesota</v>
      </c>
      <c r="C20" s="65">
        <f>VLOOKUP(B20,State!$A$3:$B$54,2,0)</f>
        <v>10</v>
      </c>
      <c r="D20" s="66">
        <f>VLOOKUP(B20,State!$A$3:$C$54,3,0)</f>
        <v>2936561</v>
      </c>
      <c r="E20" s="91" t="str">
        <f>IF(VLOOKUP(B20,State!$A$3:$G$54,7,0)=1,"•","")</f>
        <v>•</v>
      </c>
      <c r="F20" s="66">
        <f>VLOOKUP(B20,State!$A$3:$L$54,12,0)</f>
        <v>1546167</v>
      </c>
      <c r="G20" s="93">
        <f>LARGE(State!M$3:M$53,19)</f>
        <v>0.5265230315324626</v>
      </c>
      <c r="I20" s="65">
        <v>19</v>
      </c>
      <c r="J20" s="92" t="str">
        <f>VLOOKUP(O20,State!O$3:BU$53,59,0)</f>
        <v>South Carolina</v>
      </c>
      <c r="K20" s="65">
        <f>VLOOKUP(J20,State!$A$3:$B$54,2,0)</f>
        <v>9</v>
      </c>
      <c r="L20" s="66">
        <f>VLOOKUP(J20,State!$A$3:$C$54,3,0)</f>
        <v>1964118</v>
      </c>
      <c r="M20" s="91" t="str">
        <f>IF(VLOOKUP(J20,State!$A$3:$H$54,8,0)=1,"•","")</f>
        <v>•</v>
      </c>
      <c r="N20" s="66">
        <f>VLOOKUP(J20,State!$A$3:$N$54,14,0)</f>
        <v>1071645</v>
      </c>
      <c r="O20" s="93">
        <f>LARGE(State!O$3:O$53,19)</f>
        <v>0.54561131255861406</v>
      </c>
      <c r="P20" s="93"/>
      <c r="Q20" s="65">
        <v>19</v>
      </c>
      <c r="R20" s="92" t="str">
        <f>VLOOKUP(W20,State!Q$3:BU$53,57,0)</f>
        <v>Alabama</v>
      </c>
      <c r="S20" s="65">
        <f>VLOOKUP(R20,State!$A$3:$B$54,2,0)</f>
        <v>9</v>
      </c>
      <c r="T20" s="66">
        <f>VLOOKUP(R20,State!$A$3:$C$54,3,0)</f>
        <v>2074338</v>
      </c>
      <c r="U20" s="91" t="str">
        <f>IF(VLOOKUP(R20,State!$A$3:$I$54,9,0)=1,"•","")</f>
        <v/>
      </c>
      <c r="V20" s="66">
        <f>VLOOKUP(R20,State!$A$3:$P$54,16,0)</f>
        <v>0</v>
      </c>
      <c r="W20" s="93">
        <f>LARGE(State!Q$3:Q$53,19)</f>
        <v>0</v>
      </c>
    </row>
    <row r="21" spans="1:23">
      <c r="A21" s="65">
        <v>20</v>
      </c>
      <c r="B21" s="92" t="str">
        <f>VLOOKUP(G21,State!M$3:BU$53,61,0)</f>
        <v>Nevada</v>
      </c>
      <c r="C21" s="65">
        <f>VLOOKUP(B21,State!$A$3:$B$54,2,0)</f>
        <v>6</v>
      </c>
      <c r="D21" s="66">
        <f>VLOOKUP(B21,State!$A$3:$C$54,3,0)</f>
        <v>1014918</v>
      </c>
      <c r="E21" s="91" t="str">
        <f>IF(VLOOKUP(B21,State!$A$3:$G$54,7,0)=1,"•","")</f>
        <v>•</v>
      </c>
      <c r="F21" s="66">
        <f>VLOOKUP(B21,State!$A$3:$L$54,12,0)</f>
        <v>531373</v>
      </c>
      <c r="G21" s="93">
        <f>LARGE(State!M$3:M$53,20)</f>
        <v>0.52356249470400562</v>
      </c>
      <c r="I21" s="65">
        <v>20</v>
      </c>
      <c r="J21" s="92" t="str">
        <f>VLOOKUP(O21,State!O$3:BU$53,59,0)</f>
        <v>Indiana</v>
      </c>
      <c r="K21" s="65">
        <f>VLOOKUP(J21,State!$A$3:$B$54,2,0)</f>
        <v>11</v>
      </c>
      <c r="L21" s="66">
        <f>VLOOKUP(J21,State!$A$3:$C$54,3,0)</f>
        <v>2628288</v>
      </c>
      <c r="M21" s="91" t="str">
        <f>IF(VLOOKUP(J21,State!$A$3:$H$54,8,0)=1,"•","")</f>
        <v>•</v>
      </c>
      <c r="N21" s="66">
        <f>VLOOKUP(J21,State!$A$3:$N$54,14,0)</f>
        <v>1422872</v>
      </c>
      <c r="O21" s="93">
        <f>LARGE(State!O$3:O$53,20)</f>
        <v>0.5413683736333309</v>
      </c>
      <c r="P21" s="93"/>
      <c r="Q21" s="65">
        <v>20</v>
      </c>
      <c r="R21" s="92" t="str">
        <f>VLOOKUP(W21,State!Q$3:BU$53,57,0)</f>
        <v>Alabama</v>
      </c>
      <c r="S21" s="65">
        <f>VLOOKUP(R21,State!$A$3:$B$54,2,0)</f>
        <v>9</v>
      </c>
      <c r="T21" s="66">
        <f>VLOOKUP(R21,State!$A$3:$C$54,3,0)</f>
        <v>2074338</v>
      </c>
      <c r="U21" s="91" t="str">
        <f>IF(VLOOKUP(R21,State!$A$3:$I$54,9,0)=1,"•","")</f>
        <v/>
      </c>
      <c r="V21" s="66">
        <f>VLOOKUP(R21,State!$A$3:$P$54,16,0)</f>
        <v>0</v>
      </c>
      <c r="W21" s="93">
        <f>LARGE(State!Q$3:Q$53,20)</f>
        <v>0</v>
      </c>
    </row>
    <row r="22" spans="1:23">
      <c r="A22" s="65">
        <v>21</v>
      </c>
      <c r="B22" s="92" t="str">
        <f>VLOOKUP(G22,State!M$3:BU$53,61,0)</f>
        <v>Pennsylvania</v>
      </c>
      <c r="C22" s="65">
        <f>VLOOKUP(B22,State!$A$3:$B$54,2,0)</f>
        <v>20</v>
      </c>
      <c r="D22" s="66">
        <f>VLOOKUP(B22,State!$A$3:$C$54,3,0)</f>
        <v>5742040</v>
      </c>
      <c r="E22" s="91" t="str">
        <f>IF(VLOOKUP(B22,State!$A$3:$G$54,7,0)=1,"•","")</f>
        <v>•</v>
      </c>
      <c r="F22" s="66">
        <f>VLOOKUP(B22,State!$A$3:$L$54,12,0)</f>
        <v>2990274</v>
      </c>
      <c r="G22" s="93">
        <f>LARGE(State!M$3:M$53,21)</f>
        <v>0.520768577021407</v>
      </c>
      <c r="I22" s="65">
        <v>21</v>
      </c>
      <c r="J22" s="92" t="str">
        <f>VLOOKUP(O22,State!O$3:BU$53,59,0)</f>
        <v>Missouri</v>
      </c>
      <c r="K22" s="65">
        <f>VLOOKUP(J22,State!$A$3:$B$54,2,0)</f>
        <v>10</v>
      </c>
      <c r="L22" s="66">
        <f>VLOOKUP(J22,State!$A$3:$C$54,3,0)</f>
        <v>2757323</v>
      </c>
      <c r="M22" s="91" t="str">
        <f>IF(VLOOKUP(J22,State!$A$3:$H$54,8,0)=1,"•","")</f>
        <v>•</v>
      </c>
      <c r="N22" s="66">
        <f>VLOOKUP(J22,State!$A$3:$N$54,14,0)</f>
        <v>1482440</v>
      </c>
      <c r="O22" s="93">
        <f>LARGE(State!O$3:O$53,21)</f>
        <v>0.53763741135877086</v>
      </c>
      <c r="P22" s="93"/>
      <c r="Q22" s="65">
        <v>21</v>
      </c>
      <c r="R22" s="92" t="str">
        <f>VLOOKUP(W22,State!Q$3:BU$53,57,0)</f>
        <v>Alabama</v>
      </c>
      <c r="S22" s="65">
        <f>VLOOKUP(R22,State!$A$3:$B$54,2,0)</f>
        <v>9</v>
      </c>
      <c r="T22" s="66">
        <f>VLOOKUP(R22,State!$A$3:$C$54,3,0)</f>
        <v>2074338</v>
      </c>
      <c r="U22" s="91" t="str">
        <f>IF(VLOOKUP(R22,State!$A$3:$I$54,9,0)=1,"•","")</f>
        <v/>
      </c>
      <c r="V22" s="66">
        <f>VLOOKUP(R22,State!$A$3:$P$54,16,0)</f>
        <v>0</v>
      </c>
      <c r="W22" s="93">
        <f>LARGE(State!Q$3:Q$53,21)</f>
        <v>0</v>
      </c>
    </row>
    <row r="23" spans="1:23">
      <c r="A23" s="65">
        <v>22</v>
      </c>
      <c r="B23" s="92" t="str">
        <f>VLOOKUP(G23,State!M$3:BU$53,61,0)</f>
        <v>Iowa</v>
      </c>
      <c r="C23" s="65">
        <f>VLOOKUP(B23,State!$A$3:$B$54,2,0)</f>
        <v>6</v>
      </c>
      <c r="D23" s="66">
        <f>VLOOKUP(B23,State!$A$3:$C$54,3,0)</f>
        <v>1582180</v>
      </c>
      <c r="E23" s="91" t="str">
        <f>IF(VLOOKUP(B23,State!$A$3:$G$54,7,0)=1,"•","")</f>
        <v>•</v>
      </c>
      <c r="F23" s="66">
        <f>VLOOKUP(B23,State!$A$3:$L$54,12,0)</f>
        <v>822544</v>
      </c>
      <c r="G23" s="93">
        <f>LARGE(State!M$3:M$53,22)</f>
        <v>0.51988016534149084</v>
      </c>
      <c r="I23" s="65">
        <v>22</v>
      </c>
      <c r="J23" s="92" t="str">
        <f>VLOOKUP(O23,State!O$3:BU$53,59,0)</f>
        <v>Arizona</v>
      </c>
      <c r="K23" s="65">
        <f>VLOOKUP(J23,State!$A$3:$B$54,2,0)</f>
        <v>11</v>
      </c>
      <c r="L23" s="66">
        <f>VLOOKUP(J23,State!$A$3:$C$54,3,0)</f>
        <v>2306559</v>
      </c>
      <c r="M23" s="91" t="str">
        <f>IF(VLOOKUP(J23,State!$A$3:$H$54,8,0)=1,"•","")</f>
        <v>•</v>
      </c>
      <c r="N23" s="66">
        <f>VLOOKUP(J23,State!$A$3:$N$54,14,0)</f>
        <v>1233654</v>
      </c>
      <c r="O23" s="93">
        <f>LARGE(State!O$3:O$53,22)</f>
        <v>0.53484606290149095</v>
      </c>
      <c r="P23" s="93"/>
      <c r="Q23" s="65">
        <v>22</v>
      </c>
      <c r="R23" s="92" t="str">
        <f>VLOOKUP(W23,State!Q$3:BU$53,57,0)</f>
        <v>Alabama</v>
      </c>
      <c r="S23" s="65">
        <f>VLOOKUP(R23,State!$A$3:$B$54,2,0)</f>
        <v>9</v>
      </c>
      <c r="T23" s="66">
        <f>VLOOKUP(R23,State!$A$3:$C$54,3,0)</f>
        <v>2074338</v>
      </c>
      <c r="U23" s="91" t="str">
        <f>IF(VLOOKUP(R23,State!$A$3:$I$54,9,0)=1,"•","")</f>
        <v/>
      </c>
      <c r="V23" s="66">
        <f>VLOOKUP(R23,State!$A$3:$P$54,16,0)</f>
        <v>0</v>
      </c>
      <c r="W23" s="93">
        <f>LARGE(State!Q$3:Q$53,22)</f>
        <v>0</v>
      </c>
    </row>
    <row r="24" spans="1:23">
      <c r="A24" s="65">
        <v>23</v>
      </c>
      <c r="B24" s="92" t="str">
        <f>VLOOKUP(G24,State!M$3:BU$53,61,0)</f>
        <v>New Hampshire</v>
      </c>
      <c r="C24" s="65">
        <f>VLOOKUP(B24,State!$A$3:$B$54,2,0)</f>
        <v>4</v>
      </c>
      <c r="D24" s="66">
        <f>VLOOKUP(B24,State!$A$3:$C$54,3,0)</f>
        <v>710972</v>
      </c>
      <c r="E24" s="91" t="str">
        <f>IF(VLOOKUP(B24,State!$A$3:$G$54,7,0)=1,"•","")</f>
        <v>•</v>
      </c>
      <c r="F24" s="66">
        <f>VLOOKUP(B24,State!$A$3:$L$54,12,0)</f>
        <v>369561</v>
      </c>
      <c r="G24" s="93">
        <f>LARGE(State!M$3:M$53,23)</f>
        <v>0.5197968415071198</v>
      </c>
      <c r="I24" s="65">
        <v>23</v>
      </c>
      <c r="J24" s="92" t="str">
        <f>VLOOKUP(O24,State!O$3:BU$53,59,0)</f>
        <v>Georgia</v>
      </c>
      <c r="K24" s="65">
        <f>VLOOKUP(J24,State!$A$3:$B$54,2,0)</f>
        <v>16</v>
      </c>
      <c r="L24" s="66">
        <f>VLOOKUP(J24,State!$A$3:$C$54,3,0)</f>
        <v>3900050</v>
      </c>
      <c r="M24" s="91" t="str">
        <f>IF(VLOOKUP(J24,State!$A$3:$H$54,8,0)=1,"•","")</f>
        <v>•</v>
      </c>
      <c r="N24" s="66">
        <f>VLOOKUP(J24,State!$A$3:$N$54,14,0)</f>
        <v>2078688</v>
      </c>
      <c r="O24" s="93">
        <f>LARGE(State!O$3:O$53,23)</f>
        <v>0.53299008987064267</v>
      </c>
      <c r="P24" s="93"/>
      <c r="Q24" s="65">
        <v>23</v>
      </c>
      <c r="R24" s="92" t="str">
        <f>VLOOKUP(W24,State!Q$3:BU$53,57,0)</f>
        <v>Alabama</v>
      </c>
      <c r="S24" s="65">
        <f>VLOOKUP(R24,State!$A$3:$B$54,2,0)</f>
        <v>9</v>
      </c>
      <c r="T24" s="66">
        <f>VLOOKUP(R24,State!$A$3:$C$54,3,0)</f>
        <v>2074338</v>
      </c>
      <c r="U24" s="91" t="str">
        <f>IF(VLOOKUP(R24,State!$A$3:$I$54,9,0)=1,"•","")</f>
        <v/>
      </c>
      <c r="V24" s="66">
        <f>VLOOKUP(R24,State!$A$3:$P$54,16,0)</f>
        <v>0</v>
      </c>
      <c r="W24" s="93">
        <f>LARGE(State!Q$3:Q$53,23)</f>
        <v>0</v>
      </c>
    </row>
    <row r="25" spans="1:23">
      <c r="A25" s="65">
        <v>24</v>
      </c>
      <c r="B25" s="92" t="str">
        <f>VLOOKUP(G25,State!M$3:BU$53,61,0)</f>
        <v>Colorado</v>
      </c>
      <c r="C25" s="65">
        <f>VLOOKUP(B25,State!$A$3:$B$54,2,0)</f>
        <v>9</v>
      </c>
      <c r="D25" s="66">
        <f>VLOOKUP(B25,State!$A$3:$C$54,3,0)</f>
        <v>2569522</v>
      </c>
      <c r="E25" s="91" t="str">
        <f>IF(VLOOKUP(B25,State!$A$3:$G$54,7,0)=1,"•","")</f>
        <v>•</v>
      </c>
      <c r="F25" s="66">
        <f>VLOOKUP(B25,State!$A$3:$L$54,12,0)</f>
        <v>1323102</v>
      </c>
      <c r="G25" s="93">
        <f>LARGE(State!M$3:M$53,24)</f>
        <v>0.51492145231681219</v>
      </c>
      <c r="I25" s="65">
        <v>24</v>
      </c>
      <c r="J25" s="92" t="str">
        <f>VLOOKUP(O25,State!O$3:BU$53,59,0)</f>
        <v>North Carolina</v>
      </c>
      <c r="K25" s="65">
        <f>VLOOKUP(J25,State!$A$3:$B$54,2,0)</f>
        <v>15</v>
      </c>
      <c r="L25" s="66">
        <f>VLOOKUP(J25,State!$A$3:$C$54,3,0)</f>
        <v>4505372</v>
      </c>
      <c r="M25" s="91" t="str">
        <f>IF(VLOOKUP(J25,State!$A$3:$H$54,8,0)=1,"•","")</f>
        <v>•</v>
      </c>
      <c r="N25" s="66">
        <f>VLOOKUP(J25,State!$A$3:$N$54,14,0)</f>
        <v>2270395</v>
      </c>
      <c r="O25" s="93">
        <f>LARGE(State!O$3:O$53,24)</f>
        <v>0.50393064102142948</v>
      </c>
      <c r="P25" s="93"/>
      <c r="Q25" s="65">
        <v>24</v>
      </c>
      <c r="R25" s="92" t="str">
        <f>VLOOKUP(W25,State!Q$3:BU$53,57,0)</f>
        <v>Alabama</v>
      </c>
      <c r="S25" s="65">
        <f>VLOOKUP(R25,State!$A$3:$B$54,2,0)</f>
        <v>9</v>
      </c>
      <c r="T25" s="66">
        <f>VLOOKUP(R25,State!$A$3:$C$54,3,0)</f>
        <v>2074338</v>
      </c>
      <c r="U25" s="91" t="str">
        <f>IF(VLOOKUP(R25,State!$A$3:$I$54,9,0)=1,"•","")</f>
        <v/>
      </c>
      <c r="V25" s="66">
        <f>VLOOKUP(R25,State!$A$3:$P$54,16,0)</f>
        <v>0</v>
      </c>
      <c r="W25" s="93">
        <f>LARGE(State!Q$3:Q$53,24)</f>
        <v>0</v>
      </c>
    </row>
    <row r="26" spans="1:23">
      <c r="A26" s="65">
        <v>25</v>
      </c>
      <c r="B26" s="92" t="str">
        <f>VLOOKUP(G26,State!M$3:BU$53,61,0)</f>
        <v>Virginia</v>
      </c>
      <c r="C26" s="65">
        <f>VLOOKUP(B26,State!$A$3:$B$54,2,0)</f>
        <v>13</v>
      </c>
      <c r="D26" s="66">
        <f>VLOOKUP(B26,State!$A$3:$C$54,3,0)</f>
        <v>3854489</v>
      </c>
      <c r="E26" s="91" t="str">
        <f>IF(VLOOKUP(B26,State!$A$3:$G$54,7,0)=1,"•","")</f>
        <v>•</v>
      </c>
      <c r="F26" s="66">
        <f>VLOOKUP(B26,State!$A$3:$L$54,12,0)</f>
        <v>1971820</v>
      </c>
      <c r="G26" s="93">
        <f>LARGE(State!M$3:M$53,25)</f>
        <v>0.51156456796218641</v>
      </c>
      <c r="I26" s="65">
        <v>25</v>
      </c>
      <c r="J26" s="92" t="str">
        <f>VLOOKUP(O26,State!O$3:BU$53,59,0)</f>
        <v>Florida</v>
      </c>
      <c r="K26" s="65">
        <f>VLOOKUP(J26,State!$A$3:$B$54,2,0)</f>
        <v>29</v>
      </c>
      <c r="L26" s="66">
        <f>VLOOKUP(J26,State!$A$3:$C$54,3,0)</f>
        <v>8474179</v>
      </c>
      <c r="M26" s="91" t="str">
        <f>IF(VLOOKUP(J26,State!$A$3:$H$54,8,0)=1,"•","")</f>
        <v/>
      </c>
      <c r="N26" s="66">
        <f>VLOOKUP(J26,State!$A$3:$N$54,14,0)</f>
        <v>4163447</v>
      </c>
      <c r="O26" s="93">
        <f>LARGE(State!O$3:O$53,25)</f>
        <v>0.49130977761975525</v>
      </c>
      <c r="P26" s="93"/>
      <c r="Q26" s="65">
        <v>25</v>
      </c>
      <c r="R26" s="92" t="str">
        <f>VLOOKUP(W26,State!Q$3:BU$53,57,0)</f>
        <v>Alabama</v>
      </c>
      <c r="S26" s="65">
        <f>VLOOKUP(R26,State!$A$3:$B$54,2,0)</f>
        <v>9</v>
      </c>
      <c r="T26" s="66">
        <f>VLOOKUP(R26,State!$A$3:$C$54,3,0)</f>
        <v>2074338</v>
      </c>
      <c r="U26" s="91" t="str">
        <f>IF(VLOOKUP(R26,State!$A$3:$I$54,9,0)=1,"•","")</f>
        <v/>
      </c>
      <c r="V26" s="66">
        <f>VLOOKUP(R26,State!$A$3:$P$54,16,0)</f>
        <v>0</v>
      </c>
      <c r="W26" s="93">
        <f>LARGE(State!Q$3:Q$53,25)</f>
        <v>0</v>
      </c>
    </row>
    <row r="27" spans="1:23">
      <c r="A27" s="65">
        <v>26</v>
      </c>
      <c r="B27" s="92" t="str">
        <f>VLOOKUP(G27,State!M$3:BU$53,61,0)</f>
        <v>Ohio</v>
      </c>
      <c r="C27" s="65">
        <f>VLOOKUP(B27,State!$A$3:$B$54,2,0)</f>
        <v>18</v>
      </c>
      <c r="D27" s="66">
        <f>VLOOKUP(B27,State!$A$3:$C$54,3,0)</f>
        <v>5580870</v>
      </c>
      <c r="E27" s="91" t="str">
        <f>IF(VLOOKUP(B27,State!$A$3:$G$54,7,0)=1,"•","")</f>
        <v>•</v>
      </c>
      <c r="F27" s="66">
        <f>VLOOKUP(B27,State!$A$3:$L$54,12,0)</f>
        <v>2827709</v>
      </c>
      <c r="G27" s="93">
        <f>LARGE(State!M$3:M$53,26)</f>
        <v>0.50667888698357066</v>
      </c>
      <c r="I27" s="65">
        <v>26</v>
      </c>
      <c r="J27" s="92" t="str">
        <f>VLOOKUP(O27,State!O$3:BU$53,59,0)</f>
        <v>Ohio</v>
      </c>
      <c r="K27" s="65">
        <f>VLOOKUP(J27,State!$A$3:$B$54,2,0)</f>
        <v>18</v>
      </c>
      <c r="L27" s="66">
        <f>VLOOKUP(J27,State!$A$3:$C$54,3,0)</f>
        <v>5580870</v>
      </c>
      <c r="M27" s="91" t="str">
        <f>IF(VLOOKUP(J27,State!$A$3:$H$54,8,0)=1,"•","")</f>
        <v/>
      </c>
      <c r="N27" s="66">
        <f>VLOOKUP(J27,State!$A$3:$N$54,14,0)</f>
        <v>2661437</v>
      </c>
      <c r="O27" s="93">
        <f>LARGE(State!O$3:O$53,26)</f>
        <v>0.47688568269821729</v>
      </c>
      <c r="P27" s="93"/>
      <c r="Q27" s="65">
        <v>26</v>
      </c>
      <c r="R27" s="92" t="str">
        <f>VLOOKUP(W27,State!Q$3:BU$53,57,0)</f>
        <v>Alabama</v>
      </c>
      <c r="S27" s="65">
        <f>VLOOKUP(R27,State!$A$3:$B$54,2,0)</f>
        <v>9</v>
      </c>
      <c r="T27" s="66">
        <f>VLOOKUP(R27,State!$A$3:$C$54,3,0)</f>
        <v>2074338</v>
      </c>
      <c r="U27" s="91" t="str">
        <f>IF(VLOOKUP(R27,State!$A$3:$I$54,9,0)=1,"•","")</f>
        <v/>
      </c>
      <c r="V27" s="66">
        <f>VLOOKUP(R27,State!$A$3:$P$54,16,0)</f>
        <v>0</v>
      </c>
      <c r="W27" s="93">
        <f>LARGE(State!Q$3:Q$53,26)</f>
        <v>0</v>
      </c>
    </row>
    <row r="28" spans="1:23">
      <c r="A28" s="65">
        <v>27</v>
      </c>
      <c r="B28" s="92" t="str">
        <f>VLOOKUP(G28,State!M$3:BU$53,61,0)</f>
        <v>Florida</v>
      </c>
      <c r="C28" s="65">
        <f>VLOOKUP(B28,State!$A$3:$B$54,2,0)</f>
        <v>29</v>
      </c>
      <c r="D28" s="66">
        <f>VLOOKUP(B28,State!$A$3:$C$54,3,0)</f>
        <v>8474179</v>
      </c>
      <c r="E28" s="91" t="str">
        <f>IF(VLOOKUP(B28,State!$A$3:$G$54,7,0)=1,"•","")</f>
        <v>•</v>
      </c>
      <c r="F28" s="66">
        <f>VLOOKUP(B28,State!$A$3:$L$54,12,0)</f>
        <v>4237756</v>
      </c>
      <c r="G28" s="93">
        <f>LARGE(State!M$3:M$53,27)</f>
        <v>0.50007865068698687</v>
      </c>
      <c r="I28" s="65">
        <v>27</v>
      </c>
      <c r="J28" s="92" t="str">
        <f>VLOOKUP(O28,State!O$3:BU$53,59,0)</f>
        <v>Virginia</v>
      </c>
      <c r="K28" s="65">
        <f>VLOOKUP(J28,State!$A$3:$B$54,2,0)</f>
        <v>13</v>
      </c>
      <c r="L28" s="66">
        <f>VLOOKUP(J28,State!$A$3:$C$54,3,0)</f>
        <v>3854489</v>
      </c>
      <c r="M28" s="91" t="str">
        <f>IF(VLOOKUP(J28,State!$A$3:$H$54,8,0)=1,"•","")</f>
        <v/>
      </c>
      <c r="N28" s="66">
        <f>VLOOKUP(J28,State!$A$3:$N$54,14,0)</f>
        <v>1822522</v>
      </c>
      <c r="O28" s="93">
        <f>LARGE(State!O$3:O$53,27)</f>
        <v>0.47283102896389118</v>
      </c>
      <c r="P28" s="93"/>
      <c r="Q28" s="65">
        <v>27</v>
      </c>
      <c r="R28" s="92" t="str">
        <f>VLOOKUP(W28,State!Q$3:BU$53,57,0)</f>
        <v>Alabama</v>
      </c>
      <c r="S28" s="65">
        <f>VLOOKUP(R28,State!$A$3:$B$54,2,0)</f>
        <v>9</v>
      </c>
      <c r="T28" s="66">
        <f>VLOOKUP(R28,State!$A$3:$C$54,3,0)</f>
        <v>2074338</v>
      </c>
      <c r="U28" s="91" t="str">
        <f>IF(VLOOKUP(R28,State!$A$3:$I$54,9,0)=1,"•","")</f>
        <v/>
      </c>
      <c r="V28" s="66">
        <f>VLOOKUP(R28,State!$A$3:$P$54,16,0)</f>
        <v>0</v>
      </c>
      <c r="W28" s="93">
        <f>LARGE(State!Q$3:Q$53,27)</f>
        <v>0</v>
      </c>
    </row>
    <row r="29" spans="1:23">
      <c r="A29" s="65">
        <v>28</v>
      </c>
      <c r="B29" s="92" t="str">
        <f>VLOOKUP(G29,State!M$3:BU$53,61,0)</f>
        <v>North Carolina</v>
      </c>
      <c r="C29" s="65">
        <f>VLOOKUP(B29,State!$A$3:$B$54,2,0)</f>
        <v>15</v>
      </c>
      <c r="D29" s="66">
        <f>VLOOKUP(B29,State!$A$3:$C$54,3,0)</f>
        <v>4505372</v>
      </c>
      <c r="E29" s="91" t="str">
        <f>IF(VLOOKUP(B29,State!$A$3:$G$54,7,0)=1,"•","")</f>
        <v/>
      </c>
      <c r="F29" s="66">
        <f>VLOOKUP(B29,State!$A$3:$L$54,12,0)</f>
        <v>2178391</v>
      </c>
      <c r="G29" s="93">
        <f>LARGE(State!M$3:M$53,28)</f>
        <v>0.48350968577067555</v>
      </c>
      <c r="I29" s="65">
        <v>28</v>
      </c>
      <c r="J29" s="92" t="str">
        <f>VLOOKUP(O29,State!O$3:BU$53,59,0)</f>
        <v>Pennsylvania</v>
      </c>
      <c r="K29" s="65">
        <f>VLOOKUP(J29,State!$A$3:$B$54,2,0)</f>
        <v>20</v>
      </c>
      <c r="L29" s="66">
        <f>VLOOKUP(J29,State!$A$3:$C$54,3,0)</f>
        <v>5742040</v>
      </c>
      <c r="M29" s="91" t="str">
        <f>IF(VLOOKUP(J29,State!$A$3:$H$54,8,0)=1,"•","")</f>
        <v/>
      </c>
      <c r="N29" s="66">
        <f>VLOOKUP(J29,State!$A$3:$N$54,14,0)</f>
        <v>2680434</v>
      </c>
      <c r="O29" s="93">
        <f>LARGE(State!O$3:O$53,28)</f>
        <v>0.46680866033674445</v>
      </c>
      <c r="P29" s="93"/>
      <c r="Q29" s="65">
        <v>28</v>
      </c>
      <c r="R29" s="92" t="str">
        <f>VLOOKUP(W29,State!Q$3:BU$53,57,0)</f>
        <v>Alabama</v>
      </c>
      <c r="S29" s="65">
        <f>VLOOKUP(R29,State!$A$3:$B$54,2,0)</f>
        <v>9</v>
      </c>
      <c r="T29" s="66">
        <f>VLOOKUP(R29,State!$A$3:$C$54,3,0)</f>
        <v>2074338</v>
      </c>
      <c r="U29" s="91" t="str">
        <f>IF(VLOOKUP(R29,State!$A$3:$I$54,9,0)=1,"•","")</f>
        <v/>
      </c>
      <c r="V29" s="66">
        <f>VLOOKUP(R29,State!$A$3:$P$54,16,0)</f>
        <v>0</v>
      </c>
      <c r="W29" s="93">
        <f>LARGE(State!Q$3:Q$53,28)</f>
        <v>0</v>
      </c>
    </row>
    <row r="30" spans="1:23">
      <c r="A30" s="65">
        <v>29</v>
      </c>
      <c r="B30" s="92" t="str">
        <f>VLOOKUP(G30,State!M$3:BU$53,61,0)</f>
        <v>Georgia</v>
      </c>
      <c r="C30" s="65">
        <f>VLOOKUP(B30,State!$A$3:$B$54,2,0)</f>
        <v>16</v>
      </c>
      <c r="D30" s="66">
        <f>VLOOKUP(B30,State!$A$3:$C$54,3,0)</f>
        <v>3900050</v>
      </c>
      <c r="E30" s="91" t="str">
        <f>IF(VLOOKUP(B30,State!$A$3:$G$54,7,0)=1,"•","")</f>
        <v/>
      </c>
      <c r="F30" s="66">
        <f>VLOOKUP(B30,State!$A$3:$L$54,12,0)</f>
        <v>1773827</v>
      </c>
      <c r="G30" s="93">
        <f>LARGE(State!M$3:M$53,29)</f>
        <v>0.45482160485121986</v>
      </c>
      <c r="I30" s="65">
        <v>29</v>
      </c>
      <c r="J30" s="92" t="str">
        <f>VLOOKUP(O30,State!O$3:BU$53,59,0)</f>
        <v>New Hampshire</v>
      </c>
      <c r="K30" s="65">
        <f>VLOOKUP(J30,State!$A$3:$B$54,2,0)</f>
        <v>4</v>
      </c>
      <c r="L30" s="66">
        <f>VLOOKUP(J30,State!$A$3:$C$54,3,0)</f>
        <v>710972</v>
      </c>
      <c r="M30" s="91" t="str">
        <f>IF(VLOOKUP(J30,State!$A$3:$H$54,8,0)=1,"•","")</f>
        <v/>
      </c>
      <c r="N30" s="66">
        <f>VLOOKUP(J30,State!$A$3:$N$54,14,0)</f>
        <v>329918</v>
      </c>
      <c r="O30" s="93">
        <f>LARGE(State!O$3:O$53,29)</f>
        <v>0.46403796492688881</v>
      </c>
      <c r="P30" s="93"/>
      <c r="Q30" s="65">
        <v>29</v>
      </c>
      <c r="R30" s="92" t="str">
        <f>VLOOKUP(W30,State!Q$3:BU$53,57,0)</f>
        <v>Alabama</v>
      </c>
      <c r="S30" s="65">
        <f>VLOOKUP(R30,State!$A$3:$B$54,2,0)</f>
        <v>9</v>
      </c>
      <c r="T30" s="66">
        <f>VLOOKUP(R30,State!$A$3:$C$54,3,0)</f>
        <v>2074338</v>
      </c>
      <c r="U30" s="91" t="str">
        <f>IF(VLOOKUP(R30,State!$A$3:$I$54,9,0)=1,"•","")</f>
        <v/>
      </c>
      <c r="V30" s="66">
        <f>VLOOKUP(R30,State!$A$3:$P$54,16,0)</f>
        <v>0</v>
      </c>
      <c r="W30" s="93">
        <f>LARGE(State!Q$3:Q$53,29)</f>
        <v>0</v>
      </c>
    </row>
    <row r="31" spans="1:23">
      <c r="A31" s="65">
        <v>30</v>
      </c>
      <c r="B31" s="92" t="str">
        <f>VLOOKUP(G31,State!M$3:BU$53,61,0)</f>
        <v>Arizona</v>
      </c>
      <c r="C31" s="65">
        <f>VLOOKUP(B31,State!$A$3:$B$54,2,0)</f>
        <v>11</v>
      </c>
      <c r="D31" s="66">
        <f>VLOOKUP(B31,State!$A$3:$C$54,3,0)</f>
        <v>2306559</v>
      </c>
      <c r="E31" s="91" t="str">
        <f>IF(VLOOKUP(B31,State!$A$3:$G$54,7,0)=1,"•","")</f>
        <v/>
      </c>
      <c r="F31" s="66">
        <f>VLOOKUP(B31,State!$A$3:$L$54,12,0)</f>
        <v>1025232</v>
      </c>
      <c r="G31" s="93">
        <f>LARGE(State!M$3:M$53,30)</f>
        <v>0.44448548682257855</v>
      </c>
      <c r="I31" s="65">
        <v>30</v>
      </c>
      <c r="J31" s="92" t="str">
        <f>VLOOKUP(O31,State!O$3:BU$53,59,0)</f>
        <v>Iowa</v>
      </c>
      <c r="K31" s="65">
        <f>VLOOKUP(J31,State!$A$3:$B$54,2,0)</f>
        <v>6</v>
      </c>
      <c r="L31" s="66">
        <f>VLOOKUP(J31,State!$A$3:$C$54,3,0)</f>
        <v>1582180</v>
      </c>
      <c r="M31" s="91" t="str">
        <f>IF(VLOOKUP(J31,State!$A$3:$H$54,8,0)=1,"•","")</f>
        <v/>
      </c>
      <c r="N31" s="66">
        <f>VLOOKUP(J31,State!$A$3:$N$54,14,0)</f>
        <v>730617</v>
      </c>
      <c r="O31" s="93">
        <f>LARGE(State!O$3:O$53,30)</f>
        <v>0.46177868510536096</v>
      </c>
      <c r="P31" s="93"/>
      <c r="Q31" s="65">
        <v>30</v>
      </c>
      <c r="R31" s="92" t="str">
        <f>VLOOKUP(W31,State!Q$3:BU$53,57,0)</f>
        <v>Alabama</v>
      </c>
      <c r="S31" s="65">
        <f>VLOOKUP(R31,State!$A$3:$B$54,2,0)</f>
        <v>9</v>
      </c>
      <c r="T31" s="66">
        <f>VLOOKUP(R31,State!$A$3:$C$54,3,0)</f>
        <v>2074338</v>
      </c>
      <c r="U31" s="91" t="str">
        <f>IF(VLOOKUP(R31,State!$A$3:$I$54,9,0)=1,"•","")</f>
        <v/>
      </c>
      <c r="V31" s="66">
        <f>VLOOKUP(R31,State!$A$3:$P$54,16,0)</f>
        <v>0</v>
      </c>
      <c r="W31" s="93">
        <f>LARGE(State!Q$3:Q$53,30)</f>
        <v>0</v>
      </c>
    </row>
    <row r="32" spans="1:23">
      <c r="A32" s="65">
        <v>31</v>
      </c>
      <c r="B32" s="92" t="str">
        <f>VLOOKUP(G32,State!M$3:BU$53,61,0)</f>
        <v>Missouri</v>
      </c>
      <c r="C32" s="65">
        <f>VLOOKUP(B32,State!$A$3:$B$54,2,0)</f>
        <v>10</v>
      </c>
      <c r="D32" s="66">
        <f>VLOOKUP(B32,State!$A$3:$C$54,3,0)</f>
        <v>2757323</v>
      </c>
      <c r="E32" s="91" t="str">
        <f>IF(VLOOKUP(B32,State!$A$3:$G$54,7,0)=1,"•","")</f>
        <v/>
      </c>
      <c r="F32" s="66">
        <f>VLOOKUP(B32,State!$A$3:$L$54,12,0)</f>
        <v>1223796</v>
      </c>
      <c r="G32" s="93">
        <f>LARGE(State!M$3:M$53,31)</f>
        <v>0.44383483545453328</v>
      </c>
      <c r="I32" s="65">
        <v>31</v>
      </c>
      <c r="J32" s="92" t="str">
        <f>VLOOKUP(O32,State!O$3:BU$53,59,0)</f>
        <v>Colorado</v>
      </c>
      <c r="K32" s="65">
        <f>VLOOKUP(J32,State!$A$3:$B$54,2,0)</f>
        <v>9</v>
      </c>
      <c r="L32" s="66">
        <f>VLOOKUP(J32,State!$A$3:$C$54,3,0)</f>
        <v>2569522</v>
      </c>
      <c r="M32" s="91" t="str">
        <f>IF(VLOOKUP(J32,State!$A$3:$H$54,8,0)=1,"•","")</f>
        <v/>
      </c>
      <c r="N32" s="66">
        <f>VLOOKUP(J32,State!$A$3:$N$54,14,0)</f>
        <v>1185243</v>
      </c>
      <c r="O32" s="93">
        <f>LARGE(State!O$3:O$53,31)</f>
        <v>0.46126983929306697</v>
      </c>
      <c r="P32" s="93"/>
      <c r="Q32" s="65">
        <v>31</v>
      </c>
      <c r="R32" s="92" t="str">
        <f>VLOOKUP(W32,State!Q$3:BU$53,57,0)</f>
        <v>Alabama</v>
      </c>
      <c r="S32" s="65">
        <f>VLOOKUP(R32,State!$A$3:$B$54,2,0)</f>
        <v>9</v>
      </c>
      <c r="T32" s="66">
        <f>VLOOKUP(R32,State!$A$3:$C$54,3,0)</f>
        <v>2074338</v>
      </c>
      <c r="U32" s="91" t="str">
        <f>IF(VLOOKUP(R32,State!$A$3:$I$54,9,0)=1,"•","")</f>
        <v/>
      </c>
      <c r="V32" s="66">
        <f>VLOOKUP(R32,State!$A$3:$P$54,16,0)</f>
        <v>0</v>
      </c>
      <c r="W32" s="93">
        <f>LARGE(State!Q$3:Q$53,31)</f>
        <v>0</v>
      </c>
    </row>
    <row r="33" spans="1:23">
      <c r="A33" s="65">
        <v>32</v>
      </c>
      <c r="B33" s="92" t="str">
        <f>VLOOKUP(G33,State!M$3:BU$53,61,0)</f>
        <v>South Carolina</v>
      </c>
      <c r="C33" s="65">
        <f>VLOOKUP(B33,State!$A$3:$B$54,2,0)</f>
        <v>9</v>
      </c>
      <c r="D33" s="66">
        <f>VLOOKUP(B33,State!$A$3:$C$54,3,0)</f>
        <v>1964118</v>
      </c>
      <c r="E33" s="91" t="str">
        <f>IF(VLOOKUP(B33,State!$A$3:$G$54,7,0)=1,"•","")</f>
        <v/>
      </c>
      <c r="F33" s="66">
        <f>VLOOKUP(B33,State!$A$3:$L$54,12,0)</f>
        <v>865941</v>
      </c>
      <c r="G33" s="93">
        <f>LARGE(State!M$3:M$53,32)</f>
        <v>0.44088033407361471</v>
      </c>
      <c r="I33" s="65">
        <v>32</v>
      </c>
      <c r="J33" s="92" t="str">
        <f>VLOOKUP(O33,State!O$3:BU$53,59,0)</f>
        <v>Wisconsin</v>
      </c>
      <c r="K33" s="65">
        <f>VLOOKUP(J33,State!$A$3:$B$54,2,0)</f>
        <v>10</v>
      </c>
      <c r="L33" s="66">
        <f>VLOOKUP(J33,State!$A$3:$C$54,3,0)</f>
        <v>3068434</v>
      </c>
      <c r="M33" s="91" t="str">
        <f>IF(VLOOKUP(J33,State!$A$3:$H$54,8,0)=1,"•","")</f>
        <v/>
      </c>
      <c r="N33" s="66">
        <f>VLOOKUP(J33,State!$A$3:$N$54,14,0)</f>
        <v>1407966</v>
      </c>
      <c r="O33" s="93">
        <f>LARGE(State!O$3:O$53,32)</f>
        <v>0.45885490774773058</v>
      </c>
      <c r="P33" s="93"/>
      <c r="Q33" s="65">
        <v>32</v>
      </c>
      <c r="R33" s="92" t="str">
        <f>VLOOKUP(W33,State!Q$3:BU$53,57,0)</f>
        <v>Alabama</v>
      </c>
      <c r="S33" s="65">
        <f>VLOOKUP(R33,State!$A$3:$B$54,2,0)</f>
        <v>9</v>
      </c>
      <c r="T33" s="66">
        <f>VLOOKUP(R33,State!$A$3:$C$54,3,0)</f>
        <v>2074338</v>
      </c>
      <c r="U33" s="91" t="str">
        <f>IF(VLOOKUP(R33,State!$A$3:$I$54,9,0)=1,"•","")</f>
        <v/>
      </c>
      <c r="V33" s="66">
        <f>VLOOKUP(R33,State!$A$3:$P$54,16,0)</f>
        <v>0</v>
      </c>
      <c r="W33" s="93">
        <f>LARGE(State!Q$3:Q$53,32)</f>
        <v>0</v>
      </c>
    </row>
    <row r="34" spans="1:23">
      <c r="A34" s="65">
        <v>33</v>
      </c>
      <c r="B34" s="92" t="str">
        <f>VLOOKUP(G34,State!M$3:BU$53,61,0)</f>
        <v>Indiana</v>
      </c>
      <c r="C34" s="65">
        <f>VLOOKUP(B34,State!$A$3:$B$54,2,0)</f>
        <v>11</v>
      </c>
      <c r="D34" s="66">
        <f>VLOOKUP(B34,State!$A$3:$C$54,3,0)</f>
        <v>2628288</v>
      </c>
      <c r="E34" s="91" t="str">
        <f>IF(VLOOKUP(B34,State!$A$3:$G$54,7,0)=1,"•","")</f>
        <v/>
      </c>
      <c r="F34" s="66">
        <f>VLOOKUP(B34,State!$A$3:$L$54,12,0)</f>
        <v>1154275</v>
      </c>
      <c r="G34" s="93">
        <f>LARGE(State!M$3:M$53,33)</f>
        <v>0.43917371307862763</v>
      </c>
      <c r="I34" s="65">
        <v>33</v>
      </c>
      <c r="J34" s="92" t="str">
        <f>VLOOKUP(O34,State!O$3:BU$53,59,0)</f>
        <v>Nevada</v>
      </c>
      <c r="K34" s="65">
        <f>VLOOKUP(J34,State!$A$3:$B$54,2,0)</f>
        <v>6</v>
      </c>
      <c r="L34" s="66">
        <f>VLOOKUP(J34,State!$A$3:$C$54,3,0)</f>
        <v>1014918</v>
      </c>
      <c r="M34" s="91" t="str">
        <f>IF(VLOOKUP(J34,State!$A$3:$H$54,8,0)=1,"•","")</f>
        <v/>
      </c>
      <c r="N34" s="66">
        <f>VLOOKUP(J34,State!$A$3:$N$54,14,0)</f>
        <v>463567</v>
      </c>
      <c r="O34" s="93">
        <f>LARGE(State!O$3:O$53,33)</f>
        <v>0.45675315641263631</v>
      </c>
      <c r="P34" s="93"/>
      <c r="Q34" s="65">
        <v>33</v>
      </c>
      <c r="R34" s="92" t="str">
        <f>VLOOKUP(W34,State!Q$3:BU$53,57,0)</f>
        <v>Alabama</v>
      </c>
      <c r="S34" s="65">
        <f>VLOOKUP(R34,State!$A$3:$B$54,2,0)</f>
        <v>9</v>
      </c>
      <c r="T34" s="66">
        <f>VLOOKUP(R34,State!$A$3:$C$54,3,0)</f>
        <v>2074338</v>
      </c>
      <c r="U34" s="91" t="str">
        <f>IF(VLOOKUP(R34,State!$A$3:$I$54,9,0)=1,"•","")</f>
        <v/>
      </c>
      <c r="V34" s="66">
        <f>VLOOKUP(R34,State!$A$3:$P$54,16,0)</f>
        <v>0</v>
      </c>
      <c r="W34" s="93">
        <f>LARGE(State!Q$3:Q$53,33)</f>
        <v>0</v>
      </c>
    </row>
    <row r="35" spans="1:23">
      <c r="A35" s="65">
        <v>34</v>
      </c>
      <c r="B35" s="92" t="str">
        <f>VLOOKUP(G35,State!M$3:BU$53,61,0)</f>
        <v>Mississippi</v>
      </c>
      <c r="C35" s="65">
        <f>VLOOKUP(B35,State!$A$3:$B$54,2,0)</f>
        <v>6</v>
      </c>
      <c r="D35" s="66">
        <f>VLOOKUP(B35,State!$A$3:$C$54,3,0)</f>
        <v>1285584</v>
      </c>
      <c r="E35" s="91" t="str">
        <f>IF(VLOOKUP(B35,State!$A$3:$G$54,7,0)=1,"•","")</f>
        <v/>
      </c>
      <c r="F35" s="66">
        <f>VLOOKUP(B35,State!$A$3:$L$54,12,0)</f>
        <v>562949</v>
      </c>
      <c r="G35" s="93">
        <f>LARGE(State!M$3:M$53,34)</f>
        <v>0.43789359543989348</v>
      </c>
      <c r="I35" s="65">
        <v>34</v>
      </c>
      <c r="J35" s="92" t="str">
        <f>VLOOKUP(O35,State!O$3:BU$53,59,0)</f>
        <v>Minnesota</v>
      </c>
      <c r="K35" s="65">
        <f>VLOOKUP(J35,State!$A$3:$B$54,2,0)</f>
        <v>10</v>
      </c>
      <c r="L35" s="66">
        <f>VLOOKUP(J35,State!$A$3:$C$54,3,0)</f>
        <v>2936561</v>
      </c>
      <c r="M35" s="91" t="str">
        <f>IF(VLOOKUP(J35,State!$A$3:$H$54,8,0)=1,"•","")</f>
        <v/>
      </c>
      <c r="N35" s="66">
        <f>VLOOKUP(J35,State!$A$3:$N$54,14,0)</f>
        <v>1320225</v>
      </c>
      <c r="O35" s="93">
        <f>LARGE(State!O$3:O$53,34)</f>
        <v>0.44958201106668649</v>
      </c>
      <c r="P35" s="93"/>
      <c r="Q35" s="65">
        <v>34</v>
      </c>
      <c r="R35" s="92" t="str">
        <f>VLOOKUP(W35,State!Q$3:BU$53,57,0)</f>
        <v>Alabama</v>
      </c>
      <c r="S35" s="65">
        <f>VLOOKUP(R35,State!$A$3:$B$54,2,0)</f>
        <v>9</v>
      </c>
      <c r="T35" s="66">
        <f>VLOOKUP(R35,State!$A$3:$C$54,3,0)</f>
        <v>2074338</v>
      </c>
      <c r="U35" s="91" t="str">
        <f>IF(VLOOKUP(R35,State!$A$3:$I$54,9,0)=1,"•","")</f>
        <v/>
      </c>
      <c r="V35" s="66">
        <f>VLOOKUP(R35,State!$A$3:$P$54,16,0)</f>
        <v>0</v>
      </c>
      <c r="W35" s="93">
        <f>LARGE(State!Q$3:Q$53,34)</f>
        <v>0</v>
      </c>
    </row>
    <row r="36" spans="1:23">
      <c r="A36" s="65">
        <v>35</v>
      </c>
      <c r="B36" s="92" t="str">
        <f>VLOOKUP(G36,State!M$3:BU$53,61,0)</f>
        <v>Montana</v>
      </c>
      <c r="C36" s="65">
        <f>VLOOKUP(B36,State!$A$3:$B$54,2,0)</f>
        <v>3</v>
      </c>
      <c r="D36" s="66">
        <f>VLOOKUP(B36,State!$A$3:$C$54,3,0)</f>
        <v>484048</v>
      </c>
      <c r="E36" s="91" t="str">
        <f>IF(VLOOKUP(B36,State!$A$3:$G$54,7,0)=1,"•","")</f>
        <v/>
      </c>
      <c r="F36" s="66">
        <f>VLOOKUP(B36,State!$A$3:$L$54,12,0)</f>
        <v>201839</v>
      </c>
      <c r="G36" s="93">
        <f>LARGE(State!M$3:M$53,35)</f>
        <v>0.41698137374805805</v>
      </c>
      <c r="I36" s="65">
        <v>35</v>
      </c>
      <c r="J36" s="92" t="str">
        <f>VLOOKUP(O36,State!O$3:BU$53,59,0)</f>
        <v>Michigan</v>
      </c>
      <c r="K36" s="65">
        <f>VLOOKUP(J36,State!$A$3:$B$54,2,0)</f>
        <v>16</v>
      </c>
      <c r="L36" s="66">
        <f>VLOOKUP(J36,State!$A$3:$C$54,3,0)</f>
        <v>4730984</v>
      </c>
      <c r="M36" s="91" t="str">
        <f>IF(VLOOKUP(J36,State!$A$3:$H$54,8,0)=1,"•","")</f>
        <v/>
      </c>
      <c r="N36" s="66">
        <f>VLOOKUP(J36,State!$A$3:$N$54,14,0)</f>
        <v>2115256</v>
      </c>
      <c r="O36" s="93">
        <f>LARGE(State!O$3:O$53,35)</f>
        <v>0.44710698662265608</v>
      </c>
      <c r="P36" s="93"/>
      <c r="Q36" s="65">
        <v>35</v>
      </c>
      <c r="R36" s="92" t="str">
        <f>VLOOKUP(W36,State!Q$3:BU$53,57,0)</f>
        <v>Alabama</v>
      </c>
      <c r="S36" s="65">
        <f>VLOOKUP(R36,State!$A$3:$B$54,2,0)</f>
        <v>9</v>
      </c>
      <c r="T36" s="66">
        <f>VLOOKUP(R36,State!$A$3:$C$54,3,0)</f>
        <v>2074338</v>
      </c>
      <c r="U36" s="91" t="str">
        <f>IF(VLOOKUP(R36,State!$A$3:$I$54,9,0)=1,"•","")</f>
        <v/>
      </c>
      <c r="V36" s="66">
        <f>VLOOKUP(R36,State!$A$3:$P$54,16,0)</f>
        <v>0</v>
      </c>
      <c r="W36" s="93">
        <f>LARGE(State!Q$3:Q$53,35)</f>
        <v>0</v>
      </c>
    </row>
    <row r="37" spans="1:23">
      <c r="A37" s="65">
        <v>36</v>
      </c>
      <c r="B37" s="92" t="str">
        <f>VLOOKUP(G37,State!M$3:BU$53,61,0)</f>
        <v>Texas</v>
      </c>
      <c r="C37" s="65">
        <f>VLOOKUP(B37,State!$A$3:$B$54,2,0)</f>
        <v>38</v>
      </c>
      <c r="D37" s="66">
        <f>VLOOKUP(B37,State!$A$3:$C$54,3,0)</f>
        <v>7993851</v>
      </c>
      <c r="E37" s="91" t="str">
        <f>IF(VLOOKUP(B37,State!$A$3:$G$54,7,0)=1,"•","")</f>
        <v/>
      </c>
      <c r="F37" s="66">
        <f>VLOOKUP(B37,State!$A$3:$L$54,12,0)</f>
        <v>3308124</v>
      </c>
      <c r="G37" s="93">
        <f>LARGE(State!M$3:M$53,36)</f>
        <v>0.41383358283760857</v>
      </c>
      <c r="I37" s="65">
        <v>36</v>
      </c>
      <c r="J37" s="92" t="str">
        <f>VLOOKUP(O37,State!O$3:BU$53,59,0)</f>
        <v>New Mexico</v>
      </c>
      <c r="K37" s="65">
        <f>VLOOKUP(J37,State!$A$3:$B$54,2,0)</f>
        <v>5</v>
      </c>
      <c r="L37" s="66">
        <f>VLOOKUP(J37,State!$A$3:$C$54,3,0)</f>
        <v>783757</v>
      </c>
      <c r="M37" s="91" t="str">
        <f>IF(VLOOKUP(J37,State!$A$3:$H$54,8,0)=1,"•","")</f>
        <v/>
      </c>
      <c r="N37" s="66">
        <f>VLOOKUP(J37,State!$A$3:$N$54,14,0)</f>
        <v>335788</v>
      </c>
      <c r="O37" s="93">
        <f>LARGE(State!O$3:O$53,36)</f>
        <v>0.42843381303133499</v>
      </c>
      <c r="P37" s="93"/>
      <c r="Q37" s="65">
        <v>36</v>
      </c>
      <c r="R37" s="92" t="str">
        <f>VLOOKUP(W37,State!Q$3:BU$53,57,0)</f>
        <v>Alabama</v>
      </c>
      <c r="S37" s="65">
        <f>VLOOKUP(R37,State!$A$3:$B$54,2,0)</f>
        <v>9</v>
      </c>
      <c r="T37" s="66">
        <f>VLOOKUP(R37,State!$A$3:$C$54,3,0)</f>
        <v>2074338</v>
      </c>
      <c r="U37" s="91" t="str">
        <f>IF(VLOOKUP(R37,State!$A$3:$I$54,9,0)=1,"•","")</f>
        <v/>
      </c>
      <c r="V37" s="66">
        <f>VLOOKUP(R37,State!$A$3:$P$54,16,0)</f>
        <v>0</v>
      </c>
      <c r="W37" s="93">
        <f>LARGE(State!Q$3:Q$53,36)</f>
        <v>0</v>
      </c>
    </row>
    <row r="38" spans="1:23">
      <c r="A38" s="65">
        <v>37</v>
      </c>
      <c r="B38" s="92" t="str">
        <f>VLOOKUP(G38,State!M$3:BU$53,61,0)</f>
        <v>Alaska</v>
      </c>
      <c r="C38" s="65">
        <f>VLOOKUP(B38,State!$A$3:$B$54,2,0)</f>
        <v>3</v>
      </c>
      <c r="D38" s="66">
        <f>VLOOKUP(B38,State!$A$3:$C$54,3,0)</f>
        <v>300495</v>
      </c>
      <c r="E38" s="91" t="str">
        <f>IF(VLOOKUP(B38,State!$A$3:$G$54,7,0)=1,"•","")</f>
        <v/>
      </c>
      <c r="F38" s="66">
        <f>VLOOKUP(B38,State!$A$3:$L$54,12,0)</f>
        <v>122640</v>
      </c>
      <c r="G38" s="93">
        <f>LARGE(State!M$3:M$53,37)</f>
        <v>0.40812659112464433</v>
      </c>
      <c r="I38" s="65">
        <v>37</v>
      </c>
      <c r="J38" s="92" t="str">
        <f>VLOOKUP(O38,State!O$3:BU$53,59,0)</f>
        <v>Oregon</v>
      </c>
      <c r="K38" s="65">
        <f>VLOOKUP(J38,State!$A$3:$B$54,2,0)</f>
        <v>7</v>
      </c>
      <c r="L38" s="66">
        <f>VLOOKUP(J38,State!$A$3:$C$54,3,0)</f>
        <v>1789270</v>
      </c>
      <c r="M38" s="91" t="str">
        <f>IF(VLOOKUP(J38,State!$A$3:$H$54,8,0)=1,"•","")</f>
        <v/>
      </c>
      <c r="N38" s="66">
        <f>VLOOKUP(J38,State!$A$3:$N$54,14,0)</f>
        <v>754175</v>
      </c>
      <c r="O38" s="93">
        <f>LARGE(State!O$3:O$53,37)</f>
        <v>0.42149871176513326</v>
      </c>
      <c r="P38" s="93"/>
      <c r="Q38" s="65">
        <v>37</v>
      </c>
      <c r="R38" s="92" t="str">
        <f>VLOOKUP(W38,State!Q$3:BU$53,57,0)</f>
        <v>Alabama</v>
      </c>
      <c r="S38" s="65">
        <f>VLOOKUP(R38,State!$A$3:$B$54,2,0)</f>
        <v>9</v>
      </c>
      <c r="T38" s="66">
        <f>VLOOKUP(R38,State!$A$3:$C$54,3,0)</f>
        <v>2074338</v>
      </c>
      <c r="U38" s="91" t="str">
        <f>IF(VLOOKUP(R38,State!$A$3:$I$54,9,0)=1,"•","")</f>
        <v/>
      </c>
      <c r="V38" s="66">
        <f>VLOOKUP(R38,State!$A$3:$P$54,16,0)</f>
        <v>0</v>
      </c>
      <c r="W38" s="93">
        <f>LARGE(State!Q$3:Q$53,37)</f>
        <v>0</v>
      </c>
    </row>
    <row r="39" spans="1:23">
      <c r="A39" s="65">
        <v>38</v>
      </c>
      <c r="B39" s="92" t="str">
        <f>VLOOKUP(G39,State!M$3:BU$53,61,0)</f>
        <v>Louisiana</v>
      </c>
      <c r="C39" s="65">
        <f>VLOOKUP(B39,State!$A$3:$B$54,2,0)</f>
        <v>8</v>
      </c>
      <c r="D39" s="66">
        <f>VLOOKUP(B39,State!$A$3:$C$54,3,0)</f>
        <v>1994065</v>
      </c>
      <c r="E39" s="91" t="str">
        <f>IF(VLOOKUP(B39,State!$A$3:$G$54,7,0)=1,"•","")</f>
        <v/>
      </c>
      <c r="F39" s="66">
        <f>VLOOKUP(B39,State!$A$3:$L$54,12,0)</f>
        <v>809141</v>
      </c>
      <c r="G39" s="93">
        <f>LARGE(State!M$3:M$53,38)</f>
        <v>0.40577463623302151</v>
      </c>
      <c r="I39" s="65">
        <v>38</v>
      </c>
      <c r="J39" s="92" t="str">
        <f>VLOOKUP(O39,State!O$3:BU$53,59,0)</f>
        <v>Washington</v>
      </c>
      <c r="K39" s="65">
        <f>VLOOKUP(J39,State!$A$3:$B$54,2,0)</f>
        <v>12</v>
      </c>
      <c r="L39" s="66">
        <f>VLOOKUP(J39,State!$A$3:$C$54,3,0)</f>
        <v>3125516</v>
      </c>
      <c r="M39" s="91" t="str">
        <f>IF(VLOOKUP(J39,State!$A$3:$H$54,8,0)=1,"•","")</f>
        <v/>
      </c>
      <c r="N39" s="66">
        <f>VLOOKUP(J39,State!$A$3:$N$54,14,0)</f>
        <v>1290670</v>
      </c>
      <c r="O39" s="93">
        <f>LARGE(State!O$3:O$53,38)</f>
        <v>0.4129462143210913</v>
      </c>
      <c r="P39" s="93"/>
      <c r="Q39" s="65">
        <v>38</v>
      </c>
      <c r="R39" s="92" t="str">
        <f>VLOOKUP(W39,State!Q$3:BU$53,57,0)</f>
        <v>Alabama</v>
      </c>
      <c r="S39" s="65">
        <f>VLOOKUP(R39,State!$A$3:$B$54,2,0)</f>
        <v>9</v>
      </c>
      <c r="T39" s="66">
        <f>VLOOKUP(R39,State!$A$3:$C$54,3,0)</f>
        <v>2074338</v>
      </c>
      <c r="U39" s="91" t="str">
        <f>IF(VLOOKUP(R39,State!$A$3:$I$54,9,0)=1,"•","")</f>
        <v/>
      </c>
      <c r="V39" s="66">
        <f>VLOOKUP(R39,State!$A$3:$P$54,16,0)</f>
        <v>0</v>
      </c>
      <c r="W39" s="93">
        <f>LARGE(State!Q$3:Q$53,38)</f>
        <v>0</v>
      </c>
    </row>
    <row r="40" spans="1:23">
      <c r="A40" s="65">
        <v>39</v>
      </c>
      <c r="B40" s="92" t="str">
        <f>VLOOKUP(G40,State!M$3:BU$53,61,0)</f>
        <v>South Dakota</v>
      </c>
      <c r="C40" s="65">
        <f>VLOOKUP(B40,State!$A$3:$B$54,2,0)</f>
        <v>3</v>
      </c>
      <c r="D40" s="66">
        <f>VLOOKUP(B40,State!$A$3:$C$54,3,0)</f>
        <v>363815</v>
      </c>
      <c r="E40" s="91" t="str">
        <f>IF(VLOOKUP(B40,State!$A$3:$G$54,7,0)=1,"•","")</f>
        <v/>
      </c>
      <c r="F40" s="66">
        <f>VLOOKUP(B40,State!$A$3:$L$54,12,0)</f>
        <v>145039</v>
      </c>
      <c r="G40" s="93">
        <f>LARGE(State!M$3:M$53,39)</f>
        <v>0.39866140758352459</v>
      </c>
      <c r="I40" s="65">
        <v>39</v>
      </c>
      <c r="J40" s="92" t="str">
        <f>VLOOKUP(O40,State!O$3:BU$53,59,0)</f>
        <v>Maine</v>
      </c>
      <c r="K40" s="65">
        <f>VLOOKUP(J40,State!$A$3:$B$54,2,0)</f>
        <v>4</v>
      </c>
      <c r="L40" s="66">
        <f>VLOOKUP(J40,State!$A$3:$C$54,3,0)</f>
        <v>713180</v>
      </c>
      <c r="M40" s="91" t="str">
        <f>IF(VLOOKUP(J40,State!$A$3:$H$54,8,0)=1,"•","")</f>
        <v/>
      </c>
      <c r="N40" s="66">
        <f>VLOOKUP(J40,State!$A$3:$N$54,14,0)</f>
        <v>292276</v>
      </c>
      <c r="O40" s="93">
        <f>LARGE(State!O$3:O$53,39)</f>
        <v>0.40982080260242854</v>
      </c>
      <c r="P40" s="93"/>
      <c r="Q40" s="65">
        <v>39</v>
      </c>
      <c r="R40" s="92" t="str">
        <f>VLOOKUP(W40,State!Q$3:BU$53,57,0)</f>
        <v>Alabama</v>
      </c>
      <c r="S40" s="65">
        <f>VLOOKUP(R40,State!$A$3:$B$54,2,0)</f>
        <v>9</v>
      </c>
      <c r="T40" s="66">
        <f>VLOOKUP(R40,State!$A$3:$C$54,3,0)</f>
        <v>2074338</v>
      </c>
      <c r="U40" s="91" t="str">
        <f>IF(VLOOKUP(R40,State!$A$3:$I$54,9,0)=1,"•","")</f>
        <v/>
      </c>
      <c r="V40" s="66">
        <f>VLOOKUP(R40,State!$A$3:$P$54,16,0)</f>
        <v>0</v>
      </c>
      <c r="W40" s="93">
        <f>LARGE(State!Q$3:Q$53,39)</f>
        <v>0</v>
      </c>
    </row>
    <row r="41" spans="1:23">
      <c r="A41" s="65">
        <v>40</v>
      </c>
      <c r="B41" s="92" t="str">
        <f>VLOOKUP(G41,State!M$3:BU$53,61,0)</f>
        <v>Tennessee</v>
      </c>
      <c r="C41" s="65">
        <f>VLOOKUP(B41,State!$A$3:$B$54,2,0)</f>
        <v>11</v>
      </c>
      <c r="D41" s="66">
        <f>VLOOKUP(B41,State!$A$3:$C$54,3,0)</f>
        <v>2458577</v>
      </c>
      <c r="E41" s="91" t="str">
        <f>IF(VLOOKUP(B41,State!$A$3:$G$54,7,0)=1,"•","")</f>
        <v/>
      </c>
      <c r="F41" s="66">
        <f>VLOOKUP(B41,State!$A$3:$L$54,12,0)</f>
        <v>960709</v>
      </c>
      <c r="G41" s="93">
        <f>LARGE(State!M$3:M$53,40)</f>
        <v>0.39075814993795194</v>
      </c>
      <c r="I41" s="65">
        <v>40</v>
      </c>
      <c r="J41" s="92" t="str">
        <f>VLOOKUP(O41,State!O$3:BU$53,59,0)</f>
        <v>Illinois</v>
      </c>
      <c r="K41" s="65">
        <f>VLOOKUP(J41,State!$A$3:$B$54,2,0)</f>
        <v>20</v>
      </c>
      <c r="L41" s="66">
        <f>VLOOKUP(J41,State!$A$3:$C$54,3,0)</f>
        <v>5242014</v>
      </c>
      <c r="M41" s="91" t="str">
        <f>IF(VLOOKUP(J41,State!$A$3:$H$54,8,0)=1,"•","")</f>
        <v/>
      </c>
      <c r="N41" s="66">
        <f>VLOOKUP(J41,State!$A$3:$N$54,14,0)</f>
        <v>2135216</v>
      </c>
      <c r="O41" s="93">
        <f>LARGE(State!O$3:O$53,40)</f>
        <v>0.40732741270816902</v>
      </c>
      <c r="P41" s="93"/>
      <c r="Q41" s="65">
        <v>40</v>
      </c>
      <c r="R41" s="92" t="str">
        <f>VLOOKUP(W41,State!Q$3:BU$53,57,0)</f>
        <v>Alabama</v>
      </c>
      <c r="S41" s="65">
        <f>VLOOKUP(R41,State!$A$3:$B$54,2,0)</f>
        <v>9</v>
      </c>
      <c r="T41" s="66">
        <f>VLOOKUP(R41,State!$A$3:$C$54,3,0)</f>
        <v>2074338</v>
      </c>
      <c r="U41" s="91" t="str">
        <f>IF(VLOOKUP(R41,State!$A$3:$I$54,9,0)=1,"•","")</f>
        <v/>
      </c>
      <c r="V41" s="66">
        <f>VLOOKUP(R41,State!$A$3:$P$54,16,0)</f>
        <v>0</v>
      </c>
      <c r="W41" s="93">
        <f>LARGE(State!Q$3:Q$53,40)</f>
        <v>0</v>
      </c>
    </row>
    <row r="42" spans="1:23">
      <c r="A42" s="65">
        <v>41</v>
      </c>
      <c r="B42" s="92" t="str">
        <f>VLOOKUP(G42,State!M$3:BU$53,61,0)</f>
        <v>North Dakota</v>
      </c>
      <c r="C42" s="65">
        <f>VLOOKUP(B42,State!$A$3:$B$54,2,0)</f>
        <v>3</v>
      </c>
      <c r="D42" s="66">
        <f>VLOOKUP(B42,State!$A$3:$C$54,3,0)</f>
        <v>322627</v>
      </c>
      <c r="E42" s="91" t="str">
        <f>IF(VLOOKUP(B42,State!$A$3:$G$54,7,0)=1,"•","")</f>
        <v/>
      </c>
      <c r="F42" s="66">
        <f>VLOOKUP(B42,State!$A$3:$L$54,12,0)</f>
        <v>124827</v>
      </c>
      <c r="G42" s="93">
        <f>LARGE(State!M$3:M$53,41)</f>
        <v>0.38690810130584236</v>
      </c>
      <c r="I42" s="65">
        <v>41</v>
      </c>
      <c r="J42" s="92" t="str">
        <f>VLOOKUP(O42,State!O$3:BU$53,59,0)</f>
        <v>Connecticut</v>
      </c>
      <c r="K42" s="65">
        <f>VLOOKUP(J42,State!$A$3:$B$54,2,0)</f>
        <v>7</v>
      </c>
      <c r="L42" s="66">
        <f>VLOOKUP(J42,State!$A$3:$C$54,3,0)</f>
        <v>1558993</v>
      </c>
      <c r="M42" s="91" t="str">
        <f>IF(VLOOKUP(J42,State!$A$3:$H$54,8,0)=1,"•","")</f>
        <v/>
      </c>
      <c r="N42" s="66">
        <f>VLOOKUP(J42,State!$A$3:$N$54,14,0)</f>
        <v>634899</v>
      </c>
      <c r="O42" s="93">
        <f>LARGE(State!O$3:O$53,41)</f>
        <v>0.40724942318535107</v>
      </c>
      <c r="P42" s="93"/>
      <c r="Q42" s="65">
        <v>41</v>
      </c>
      <c r="R42" s="92" t="str">
        <f>VLOOKUP(W42,State!Q$3:BU$53,57,0)</f>
        <v>Alabama</v>
      </c>
      <c r="S42" s="65">
        <f>VLOOKUP(R42,State!$A$3:$B$54,2,0)</f>
        <v>9</v>
      </c>
      <c r="T42" s="66">
        <f>VLOOKUP(R42,State!$A$3:$C$54,3,0)</f>
        <v>2074338</v>
      </c>
      <c r="U42" s="91" t="str">
        <f>IF(VLOOKUP(R42,State!$A$3:$I$54,9,0)=1,"•","")</f>
        <v/>
      </c>
      <c r="V42" s="66">
        <f>VLOOKUP(R42,State!$A$3:$P$54,16,0)</f>
        <v>0</v>
      </c>
      <c r="W42" s="93">
        <f>LARGE(State!Q$3:Q$53,41)</f>
        <v>0</v>
      </c>
    </row>
    <row r="43" spans="1:23">
      <c r="A43" s="65">
        <v>42</v>
      </c>
      <c r="B43" s="92" t="str">
        <f>VLOOKUP(G43,State!M$3:BU$53,61,0)</f>
        <v>Alabama</v>
      </c>
      <c r="C43" s="65">
        <f>VLOOKUP(B43,State!$A$3:$B$54,2,0)</f>
        <v>9</v>
      </c>
      <c r="D43" s="66">
        <f>VLOOKUP(B43,State!$A$3:$C$54,3,0)</f>
        <v>2074338</v>
      </c>
      <c r="E43" s="91" t="str">
        <f>IF(VLOOKUP(B43,State!$A$3:$G$54,7,0)=1,"•","")</f>
        <v/>
      </c>
      <c r="F43" s="66">
        <f>VLOOKUP(B43,State!$A$3:$L$54,12,0)</f>
        <v>795696</v>
      </c>
      <c r="G43" s="93">
        <f>LARGE(State!M$3:M$53,42)</f>
        <v>0.38359033098752471</v>
      </c>
      <c r="I43" s="65">
        <v>42</v>
      </c>
      <c r="J43" s="92" t="str">
        <f>VLOOKUP(O43,State!O$3:BU$53,59,0)</f>
        <v>New Jersey</v>
      </c>
      <c r="K43" s="65">
        <f>VLOOKUP(J43,State!$A$3:$B$54,2,0)</f>
        <v>14</v>
      </c>
      <c r="L43" s="66">
        <f>VLOOKUP(J43,State!$A$3:$C$54,3,0)</f>
        <v>3642934</v>
      </c>
      <c r="M43" s="91" t="str">
        <f>IF(VLOOKUP(J43,State!$A$3:$H$54,8,0)=1,"•","")</f>
        <v/>
      </c>
      <c r="N43" s="66">
        <f>VLOOKUP(J43,State!$A$3:$N$54,14,0)</f>
        <v>1478749</v>
      </c>
      <c r="O43" s="93">
        <f>LARGE(State!O$3:O$53,42)</f>
        <v>0.40592253386967758</v>
      </c>
      <c r="P43" s="93"/>
      <c r="Q43" s="65">
        <v>42</v>
      </c>
      <c r="R43" s="92" t="str">
        <f>VLOOKUP(W43,State!Q$3:BU$53,57,0)</f>
        <v>Alabama</v>
      </c>
      <c r="S43" s="65">
        <f>VLOOKUP(R43,State!$A$3:$B$54,2,0)</f>
        <v>9</v>
      </c>
      <c r="T43" s="66">
        <f>VLOOKUP(R43,State!$A$3:$C$54,3,0)</f>
        <v>2074338</v>
      </c>
      <c r="U43" s="91" t="str">
        <f>IF(VLOOKUP(R43,State!$A$3:$I$54,9,0)=1,"•","")</f>
        <v/>
      </c>
      <c r="V43" s="66">
        <f>VLOOKUP(R43,State!$A$3:$P$54,16,0)</f>
        <v>0</v>
      </c>
      <c r="W43" s="93">
        <f>LARGE(State!Q$3:Q$53,42)</f>
        <v>0</v>
      </c>
    </row>
    <row r="44" spans="1:23">
      <c r="A44" s="65">
        <v>43</v>
      </c>
      <c r="B44" s="92" t="str">
        <f>VLOOKUP(G44,State!M$3:BU$53,61,0)</f>
        <v>Kansas</v>
      </c>
      <c r="C44" s="65">
        <f>VLOOKUP(B44,State!$A$3:$B$54,2,0)</f>
        <v>6</v>
      </c>
      <c r="D44" s="66">
        <f>VLOOKUP(B44,State!$A$3:$C$54,3,0)</f>
        <v>1156254</v>
      </c>
      <c r="E44" s="91" t="str">
        <f>IF(VLOOKUP(B44,State!$A$3:$G$54,7,0)=1,"•","")</f>
        <v/>
      </c>
      <c r="F44" s="66">
        <f>VLOOKUP(B44,State!$A$3:$L$54,12,0)</f>
        <v>439908</v>
      </c>
      <c r="G44" s="93">
        <f>LARGE(State!M$3:M$53,43)</f>
        <v>0.38045965678821436</v>
      </c>
      <c r="I44" s="65">
        <v>43</v>
      </c>
      <c r="J44" s="92" t="str">
        <f>VLOOKUP(O44,State!O$3:BU$53,59,0)</f>
        <v>Delaware</v>
      </c>
      <c r="K44" s="65">
        <f>VLOOKUP(J44,State!$A$3:$B$54,2,0)</f>
        <v>3</v>
      </c>
      <c r="L44" s="66">
        <f>VLOOKUP(J44,State!$A$3:$C$54,3,0)</f>
        <v>413921</v>
      </c>
      <c r="M44" s="91" t="str">
        <f>IF(VLOOKUP(J44,State!$A$3:$H$54,8,0)=1,"•","")</f>
        <v/>
      </c>
      <c r="N44" s="66">
        <f>VLOOKUP(J44,State!$A$3:$N$54,14,0)</f>
        <v>165484</v>
      </c>
      <c r="O44" s="93">
        <f>LARGE(State!O$3:O$53,43)</f>
        <v>0.39979609635655111</v>
      </c>
      <c r="P44" s="93"/>
      <c r="Q44" s="65">
        <v>43</v>
      </c>
      <c r="R44" s="92" t="str">
        <f>VLOOKUP(W44,State!Q$3:BU$53,57,0)</f>
        <v>Alabama</v>
      </c>
      <c r="S44" s="65">
        <f>VLOOKUP(R44,State!$A$3:$B$54,2,0)</f>
        <v>9</v>
      </c>
      <c r="T44" s="66">
        <f>VLOOKUP(R44,State!$A$3:$C$54,3,0)</f>
        <v>2074338</v>
      </c>
      <c r="U44" s="91" t="str">
        <f>IF(VLOOKUP(R44,State!$A$3:$I$54,9,0)=1,"•","")</f>
        <v/>
      </c>
      <c r="V44" s="66">
        <f>VLOOKUP(R44,State!$A$3:$P$54,16,0)</f>
        <v>0</v>
      </c>
      <c r="W44" s="93">
        <f>LARGE(State!Q$3:Q$53,43)</f>
        <v>0</v>
      </c>
    </row>
    <row r="45" spans="1:23">
      <c r="A45" s="65">
        <v>44</v>
      </c>
      <c r="B45" s="92" t="str">
        <f>VLOOKUP(G45,State!M$3:BU$53,61,0)</f>
        <v>Nebraska</v>
      </c>
      <c r="C45" s="65">
        <f>VLOOKUP(B45,State!$A$3:$B$54,2,0)</f>
        <v>5</v>
      </c>
      <c r="D45" s="66">
        <f>VLOOKUP(B45,State!$A$3:$C$54,3,0)</f>
        <v>794379</v>
      </c>
      <c r="E45" s="91" t="str">
        <f>IF(VLOOKUP(B45,State!$A$3:$G$54,7,0)=1,"•","")</f>
        <v/>
      </c>
      <c r="F45" s="66">
        <f>VLOOKUP(B45,State!$A$3:$L$54,12,0)</f>
        <v>302081</v>
      </c>
      <c r="G45" s="93">
        <f>LARGE(State!M$3:M$53,44)</f>
        <v>0.38027314417928976</v>
      </c>
      <c r="I45" s="65">
        <v>44</v>
      </c>
      <c r="J45" s="92" t="str">
        <f>VLOOKUP(O45,State!O$3:BU$53,59,0)</f>
        <v>Massachusetts</v>
      </c>
      <c r="K45" s="65">
        <f>VLOOKUP(J45,State!$A$3:$B$54,2,0)</f>
        <v>11</v>
      </c>
      <c r="L45" s="66">
        <f>VLOOKUP(J45,State!$A$3:$C$54,3,0)</f>
        <v>3167767</v>
      </c>
      <c r="M45" s="91" t="str">
        <f>IF(VLOOKUP(J45,State!$A$3:$H$54,8,0)=1,"•","")</f>
        <v/>
      </c>
      <c r="N45" s="66">
        <f>VLOOKUP(J45,State!$A$3:$N$54,14,0)</f>
        <v>1188314</v>
      </c>
      <c r="O45" s="93">
        <f>LARGE(State!O$3:O$53,44)</f>
        <v>0.37512670597300873</v>
      </c>
      <c r="P45" s="93"/>
      <c r="Q45" s="65">
        <v>44</v>
      </c>
      <c r="R45" s="92" t="str">
        <f>VLOOKUP(W45,State!Q$3:BU$53,57,0)</f>
        <v>Alabama</v>
      </c>
      <c r="S45" s="65">
        <f>VLOOKUP(R45,State!$A$3:$B$54,2,0)</f>
        <v>9</v>
      </c>
      <c r="T45" s="66">
        <f>VLOOKUP(R45,State!$A$3:$C$54,3,0)</f>
        <v>2074338</v>
      </c>
      <c r="U45" s="91" t="str">
        <f>IF(VLOOKUP(R45,State!$A$3:$I$54,9,0)=1,"•","")</f>
        <v/>
      </c>
      <c r="V45" s="66">
        <f>VLOOKUP(R45,State!$A$3:$P$54,16,0)</f>
        <v>0</v>
      </c>
      <c r="W45" s="93">
        <f>LARGE(State!Q$3:Q$53,44)</f>
        <v>0</v>
      </c>
    </row>
    <row r="46" spans="1:23">
      <c r="A46" s="65">
        <v>45</v>
      </c>
      <c r="B46" s="92" t="str">
        <f>VLOOKUP(G46,State!M$3:BU$53,61,0)</f>
        <v>Kentucky</v>
      </c>
      <c r="C46" s="65">
        <f>VLOOKUP(B46,State!$A$3:$B$54,2,0)</f>
        <v>8</v>
      </c>
      <c r="D46" s="66">
        <f>VLOOKUP(B46,State!$A$3:$C$54,3,0)</f>
        <v>1797212</v>
      </c>
      <c r="E46" s="91" t="str">
        <f>IF(VLOOKUP(B46,State!$A$3:$G$54,7,0)=1,"•","")</f>
        <v/>
      </c>
      <c r="F46" s="66">
        <f>VLOOKUP(B46,State!$A$3:$L$54,12,0)</f>
        <v>679370</v>
      </c>
      <c r="G46" s="93">
        <f>LARGE(State!M$3:M$53,45)</f>
        <v>0.37801327834445797</v>
      </c>
      <c r="I46" s="65">
        <v>45</v>
      </c>
      <c r="J46" s="92" t="str">
        <f>VLOOKUP(O46,State!O$3:BU$53,59,0)</f>
        <v>California</v>
      </c>
      <c r="K46" s="65">
        <f>VLOOKUP(J46,State!$A$3:$B$54,2,0)</f>
        <v>55</v>
      </c>
      <c r="L46" s="66">
        <f>VLOOKUP(J46,State!$A$3:$C$54,3,0)</f>
        <v>13038547</v>
      </c>
      <c r="M46" s="91" t="str">
        <f>IF(VLOOKUP(J46,State!$A$3:$H$54,8,0)=1,"•","")</f>
        <v/>
      </c>
      <c r="N46" s="66">
        <f>VLOOKUP(J46,State!$A$3:$N$54,14,0)</f>
        <v>4839958</v>
      </c>
      <c r="O46" s="93">
        <f>LARGE(State!O$3:O$53,45)</f>
        <v>0.371203785207048</v>
      </c>
      <c r="P46" s="93"/>
      <c r="Q46" s="65">
        <v>45</v>
      </c>
      <c r="R46" s="92" t="str">
        <f>VLOOKUP(W46,State!Q$3:BU$53,57,0)</f>
        <v>Alabama</v>
      </c>
      <c r="S46" s="65">
        <f>VLOOKUP(R46,State!$A$3:$B$54,2,0)</f>
        <v>9</v>
      </c>
      <c r="T46" s="66">
        <f>VLOOKUP(R46,State!$A$3:$C$54,3,0)</f>
        <v>2074338</v>
      </c>
      <c r="U46" s="91" t="str">
        <f>IF(VLOOKUP(R46,State!$A$3:$I$54,9,0)=1,"•","")</f>
        <v/>
      </c>
      <c r="V46" s="66">
        <f>VLOOKUP(R46,State!$A$3:$P$54,16,0)</f>
        <v>0</v>
      </c>
      <c r="W46" s="93">
        <f>LARGE(State!Q$3:Q$53,45)</f>
        <v>0</v>
      </c>
    </row>
    <row r="47" spans="1:23">
      <c r="A47" s="65">
        <v>46</v>
      </c>
      <c r="B47" s="92" t="str">
        <f>VLOOKUP(G47,State!M$3:BU$53,61,0)</f>
        <v>Arkansas</v>
      </c>
      <c r="C47" s="65">
        <f>VLOOKUP(B47,State!$A$3:$B$54,2,0)</f>
        <v>6</v>
      </c>
      <c r="D47" s="66">
        <f>VLOOKUP(B47,State!$A$3:$C$54,3,0)</f>
        <v>1069468</v>
      </c>
      <c r="E47" s="91" t="str">
        <f>IF(VLOOKUP(B47,State!$A$3:$G$54,7,0)=1,"•","")</f>
        <v/>
      </c>
      <c r="F47" s="66">
        <f>VLOOKUP(B47,State!$A$3:$L$54,12,0)</f>
        <v>394409</v>
      </c>
      <c r="G47" s="93">
        <f>LARGE(State!M$3:M$53,46)</f>
        <v>0.36878990301720105</v>
      </c>
      <c r="I47" s="65">
        <v>46</v>
      </c>
      <c r="J47" s="92" t="str">
        <f>VLOOKUP(O47,State!O$3:BU$53,59,0)</f>
        <v>Maryland</v>
      </c>
      <c r="K47" s="65">
        <f>VLOOKUP(J47,State!$A$3:$B$54,2,0)</f>
        <v>10</v>
      </c>
      <c r="L47" s="66">
        <f>VLOOKUP(J47,State!$A$3:$C$54,3,0)</f>
        <v>2707327</v>
      </c>
      <c r="M47" s="91" t="str">
        <f>IF(VLOOKUP(J47,State!$A$3:$H$54,8,0)=1,"•","")</f>
        <v/>
      </c>
      <c r="N47" s="66">
        <f>VLOOKUP(J47,State!$A$3:$N$54,14,0)</f>
        <v>971869</v>
      </c>
      <c r="O47" s="93">
        <f>LARGE(State!O$3:O$53,46)</f>
        <v>0.35897732338945387</v>
      </c>
      <c r="P47" s="93"/>
      <c r="Q47" s="65">
        <v>46</v>
      </c>
      <c r="R47" s="92" t="str">
        <f>VLOOKUP(W47,State!Q$3:BU$53,57,0)</f>
        <v>Alabama</v>
      </c>
      <c r="S47" s="65">
        <f>VLOOKUP(R47,State!$A$3:$B$54,2,0)</f>
        <v>9</v>
      </c>
      <c r="T47" s="66">
        <f>VLOOKUP(R47,State!$A$3:$C$54,3,0)</f>
        <v>2074338</v>
      </c>
      <c r="U47" s="91" t="str">
        <f>IF(VLOOKUP(R47,State!$A$3:$I$54,9,0)=1,"•","")</f>
        <v/>
      </c>
      <c r="V47" s="66">
        <f>VLOOKUP(R47,State!$A$3:$P$54,16,0)</f>
        <v>0</v>
      </c>
      <c r="W47" s="93">
        <f>LARGE(State!Q$3:Q$53,46)</f>
        <v>0</v>
      </c>
    </row>
    <row r="48" spans="1:23">
      <c r="A48" s="65">
        <v>47</v>
      </c>
      <c r="B48" s="92" t="str">
        <f>VLOOKUP(G48,State!M$3:BU$53,61,0)</f>
        <v>West Virginia</v>
      </c>
      <c r="C48" s="65">
        <f>VLOOKUP(B48,State!$A$3:$B$54,2,0)</f>
        <v>5</v>
      </c>
      <c r="D48" s="66">
        <f>VLOOKUP(B48,State!$A$3:$C$54,3,0)</f>
        <v>670667</v>
      </c>
      <c r="E48" s="91" t="str">
        <f>IF(VLOOKUP(B48,State!$A$3:$G$54,7,0)=1,"•","")</f>
        <v/>
      </c>
      <c r="F48" s="66">
        <f>VLOOKUP(B48,State!$A$3:$L$54,12,0)</f>
        <v>238269</v>
      </c>
      <c r="G48" s="93">
        <f>LARGE(State!M$3:M$53,47)</f>
        <v>0.35527169221088856</v>
      </c>
      <c r="I48" s="65">
        <v>47</v>
      </c>
      <c r="J48" s="92" t="str">
        <f>VLOOKUP(O48,State!O$3:BU$53,59,0)</f>
        <v>Rhode Island</v>
      </c>
      <c r="K48" s="65">
        <f>VLOOKUP(J48,State!$A$3:$B$54,2,0)</f>
        <v>4</v>
      </c>
      <c r="L48" s="66">
        <f>VLOOKUP(J48,State!$A$3:$C$54,3,0)</f>
        <v>446049</v>
      </c>
      <c r="M48" s="91" t="str">
        <f>IF(VLOOKUP(J48,State!$A$3:$H$54,8,0)=1,"•","")</f>
        <v/>
      </c>
      <c r="N48" s="66">
        <f>VLOOKUP(J48,State!$A$3:$N$54,14,0)</f>
        <v>157204</v>
      </c>
      <c r="O48" s="93">
        <f>LARGE(State!O$3:O$53,47)</f>
        <v>0.35243661570813967</v>
      </c>
      <c r="P48" s="93"/>
      <c r="Q48" s="65">
        <v>47</v>
      </c>
      <c r="R48" s="92" t="str">
        <f>VLOOKUP(W48,State!Q$3:BU$53,57,0)</f>
        <v>Alabama</v>
      </c>
      <c r="S48" s="65">
        <f>VLOOKUP(R48,State!$A$3:$B$54,2,0)</f>
        <v>9</v>
      </c>
      <c r="T48" s="66">
        <f>VLOOKUP(R48,State!$A$3:$C$54,3,0)</f>
        <v>2074338</v>
      </c>
      <c r="U48" s="91" t="str">
        <f>IF(VLOOKUP(R48,State!$A$3:$I$54,9,0)=1,"•","")</f>
        <v/>
      </c>
      <c r="V48" s="66">
        <f>VLOOKUP(R48,State!$A$3:$P$54,16,0)</f>
        <v>0</v>
      </c>
      <c r="W48" s="93">
        <f>LARGE(State!Q$3:Q$53,47)</f>
        <v>0</v>
      </c>
    </row>
    <row r="49" spans="1:23">
      <c r="A49" s="65">
        <v>48</v>
      </c>
      <c r="B49" s="92" t="str">
        <f>VLOOKUP(G49,State!M$3:BU$53,61,0)</f>
        <v>Oklahoma</v>
      </c>
      <c r="C49" s="65">
        <f>VLOOKUP(B49,State!$A$3:$B$54,2,0)</f>
        <v>7</v>
      </c>
      <c r="D49" s="66">
        <f>VLOOKUP(B49,State!$A$3:$C$54,3,0)</f>
        <v>1334872</v>
      </c>
      <c r="E49" s="91" t="str">
        <f>IF(VLOOKUP(B49,State!$A$3:$G$54,7,0)=1,"•","")</f>
        <v/>
      </c>
      <c r="F49" s="66">
        <f>VLOOKUP(B49,State!$A$3:$L$54,12,0)</f>
        <v>443547</v>
      </c>
      <c r="G49" s="93">
        <f>LARGE(State!M$3:M$53,48)</f>
        <v>0.33227680256983438</v>
      </c>
      <c r="I49" s="65">
        <v>48</v>
      </c>
      <c r="J49" s="92" t="str">
        <f>VLOOKUP(O49,State!O$3:BU$53,59,0)</f>
        <v>New York</v>
      </c>
      <c r="K49" s="65">
        <f>VLOOKUP(J49,State!$A$3:$B$54,2,0)</f>
        <v>29</v>
      </c>
      <c r="L49" s="66">
        <f>VLOOKUP(J49,State!$A$3:$C$54,3,0)</f>
        <v>7081536</v>
      </c>
      <c r="M49" s="91" t="str">
        <f>IF(VLOOKUP(J49,State!$A$3:$H$54,8,0)=1,"•","")</f>
        <v/>
      </c>
      <c r="N49" s="66">
        <f>VLOOKUP(J49,State!$A$3:$N$54,14,0)</f>
        <v>2490496</v>
      </c>
      <c r="O49" s="93">
        <f>LARGE(State!O$3:O$53,48)</f>
        <v>0.35168867319180469</v>
      </c>
      <c r="P49" s="93"/>
      <c r="Q49" s="65">
        <v>48</v>
      </c>
      <c r="R49" s="92" t="str">
        <f>VLOOKUP(W49,State!Q$3:BU$53,57,0)</f>
        <v>Alabama</v>
      </c>
      <c r="S49" s="65">
        <f>VLOOKUP(R49,State!$A$3:$B$54,2,0)</f>
        <v>9</v>
      </c>
      <c r="T49" s="66">
        <f>VLOOKUP(R49,State!$A$3:$C$54,3,0)</f>
        <v>2074338</v>
      </c>
      <c r="U49" s="91" t="str">
        <f>IF(VLOOKUP(R49,State!$A$3:$I$54,9,0)=1,"•","")</f>
        <v/>
      </c>
      <c r="V49" s="66">
        <f>VLOOKUP(R49,State!$A$3:$P$54,16,0)</f>
        <v>0</v>
      </c>
      <c r="W49" s="93">
        <f>LARGE(State!Q$3:Q$53,48)</f>
        <v>0</v>
      </c>
    </row>
    <row r="50" spans="1:23">
      <c r="A50" s="65">
        <v>49</v>
      </c>
      <c r="B50" s="92" t="str">
        <f>VLOOKUP(G50,State!M$3:BU$53,61,0)</f>
        <v>Idaho</v>
      </c>
      <c r="C50" s="65">
        <f>VLOOKUP(B50,State!$A$3:$B$54,2,0)</f>
        <v>4</v>
      </c>
      <c r="D50" s="66">
        <f>VLOOKUP(B50,State!$A$3:$C$54,3,0)</f>
        <v>652346</v>
      </c>
      <c r="E50" s="91" t="str">
        <f>IF(VLOOKUP(B50,State!$A$3:$G$54,7,0)=1,"•","")</f>
        <v/>
      </c>
      <c r="F50" s="66">
        <f>VLOOKUP(B50,State!$A$3:$L$54,12,0)</f>
        <v>212787</v>
      </c>
      <c r="G50" s="93">
        <f>LARGE(State!M$3:M$53,49)</f>
        <v>0.32618733003651434</v>
      </c>
      <c r="I50" s="65">
        <v>49</v>
      </c>
      <c r="J50" s="92" t="str">
        <f>VLOOKUP(O50,State!O$3:BU$53,59,0)</f>
        <v>Vermont</v>
      </c>
      <c r="K50" s="65">
        <f>VLOOKUP(J50,State!$A$3:$B$54,2,0)</f>
        <v>3</v>
      </c>
      <c r="L50" s="66">
        <f>VLOOKUP(J50,State!$A$3:$C$54,3,0)</f>
        <v>299290</v>
      </c>
      <c r="M50" s="91" t="str">
        <f>IF(VLOOKUP(J50,State!$A$3:$H$54,8,0)=1,"•","")</f>
        <v/>
      </c>
      <c r="N50" s="66">
        <f>VLOOKUP(J50,State!$A$3:$N$54,14,0)</f>
        <v>92698</v>
      </c>
      <c r="O50" s="93">
        <f>LARGE(State!O$3:O$53,49)</f>
        <v>0.3097263523672692</v>
      </c>
      <c r="P50" s="93"/>
      <c r="Q50" s="65">
        <v>49</v>
      </c>
      <c r="R50" s="92" t="str">
        <f>VLOOKUP(W50,State!Q$3:BU$53,57,0)</f>
        <v>Alabama</v>
      </c>
      <c r="S50" s="65">
        <f>VLOOKUP(R50,State!$A$3:$B$54,2,0)</f>
        <v>9</v>
      </c>
      <c r="T50" s="66">
        <f>VLOOKUP(R50,State!$A$3:$C$54,3,0)</f>
        <v>2074338</v>
      </c>
      <c r="U50" s="91" t="str">
        <f>IF(VLOOKUP(R50,State!$A$3:$I$54,9,0)=1,"•","")</f>
        <v/>
      </c>
      <c r="V50" s="66">
        <f>VLOOKUP(R50,State!$A$3:$P$54,16,0)</f>
        <v>0</v>
      </c>
      <c r="W50" s="93">
        <f>LARGE(State!Q$3:Q$53,49)</f>
        <v>0</v>
      </c>
    </row>
    <row r="51" spans="1:23">
      <c r="A51" s="65">
        <v>50</v>
      </c>
      <c r="B51" s="92" t="str">
        <f>VLOOKUP(G51,State!M$3:BU$53,61,0)</f>
        <v>Wyoming</v>
      </c>
      <c r="C51" s="65">
        <f>VLOOKUP(B51,State!$A$3:$B$54,2,0)</f>
        <v>3</v>
      </c>
      <c r="D51" s="66">
        <f>VLOOKUP(B51,State!$A$3:$C$54,3,0)</f>
        <v>249061</v>
      </c>
      <c r="E51" s="91" t="str">
        <f>IF(VLOOKUP(B51,State!$A$3:$G$54,7,0)=1,"•","")</f>
        <v/>
      </c>
      <c r="F51" s="66">
        <f>VLOOKUP(B51,State!$A$3:$L$54,12,0)</f>
        <v>69286</v>
      </c>
      <c r="G51" s="93">
        <f>LARGE(State!M$3:M$53,50)</f>
        <v>0.27818887742360304</v>
      </c>
      <c r="I51" s="65">
        <v>50</v>
      </c>
      <c r="J51" s="92" t="str">
        <f>VLOOKUP(O51,State!O$3:BU$53,59,0)</f>
        <v>Hawaii</v>
      </c>
      <c r="K51" s="65">
        <f>VLOOKUP(J51,State!$A$3:$B$54,2,0)</f>
        <v>4</v>
      </c>
      <c r="L51" s="66">
        <f>VLOOKUP(J51,State!$A$3:$C$54,3,0)</f>
        <v>434697</v>
      </c>
      <c r="M51" s="91" t="str">
        <f>IF(VLOOKUP(J51,State!$A$3:$H$54,8,0)=1,"•","")</f>
        <v/>
      </c>
      <c r="N51" s="66">
        <f>VLOOKUP(J51,State!$A$3:$N$54,14,0)</f>
        <v>121015</v>
      </c>
      <c r="O51" s="93">
        <f>LARGE(State!O$3:O$53,50)</f>
        <v>0.27838931485609514</v>
      </c>
      <c r="P51" s="93"/>
      <c r="Q51" s="65">
        <v>50</v>
      </c>
      <c r="R51" s="92" t="str">
        <f>VLOOKUP(W51,State!Q$3:BU$53,57,0)</f>
        <v>Alabama</v>
      </c>
      <c r="S51" s="65">
        <f>VLOOKUP(R51,State!$A$3:$B$54,2,0)</f>
        <v>9</v>
      </c>
      <c r="T51" s="66">
        <f>VLOOKUP(R51,State!$A$3:$C$54,3,0)</f>
        <v>2074338</v>
      </c>
      <c r="U51" s="91" t="str">
        <f>IF(VLOOKUP(R51,State!$A$3:$I$54,9,0)=1,"•","")</f>
        <v/>
      </c>
      <c r="V51" s="66">
        <f>VLOOKUP(R51,State!$A$3:$P$54,16,0)</f>
        <v>0</v>
      </c>
      <c r="W51" s="93">
        <f>LARGE(State!Q$3:Q$53,50)</f>
        <v>0</v>
      </c>
    </row>
    <row r="52" spans="1:23">
      <c r="A52" s="65">
        <v>51</v>
      </c>
      <c r="B52" s="92" t="str">
        <f>VLOOKUP(G52,State!M$3:BU$53,61,0)</f>
        <v>Utah</v>
      </c>
      <c r="C52" s="65">
        <f>VLOOKUP(B52,State!$A$3:$B$54,2,0)</f>
        <v>6</v>
      </c>
      <c r="D52" s="66">
        <f>VLOOKUP(B52,State!$A$3:$C$54,3,0)</f>
        <v>1017440</v>
      </c>
      <c r="E52" s="91" t="str">
        <f>IF(VLOOKUP(B52,State!$A$3:$G$54,7,0)=1,"•","")</f>
        <v/>
      </c>
      <c r="F52" s="66">
        <f>VLOOKUP(B52,State!$A$3:$L$54,12,0)</f>
        <v>251813</v>
      </c>
      <c r="G52" s="93">
        <f>LARGE(State!M$3:M$53,51)</f>
        <v>0.24749665827960371</v>
      </c>
      <c r="I52" s="65">
        <v>51</v>
      </c>
      <c r="J52" s="92" t="str">
        <f>VLOOKUP(O52,State!O$3:BU$53,59,0)</f>
        <v>District of Columbia</v>
      </c>
      <c r="K52" s="65">
        <f>VLOOKUP(J52,State!$A$3:$B$54,2,0)</f>
        <v>3</v>
      </c>
      <c r="L52" s="66">
        <f>VLOOKUP(J52,State!$A$3:$C$54,3,0)</f>
        <v>293764</v>
      </c>
      <c r="M52" s="91" t="str">
        <f>IF(VLOOKUP(J52,State!$A$3:$H$54,8,0)=1,"•","")</f>
        <v/>
      </c>
      <c r="N52" s="66">
        <f>VLOOKUP(J52,State!$A$3:$N$54,14,0)</f>
        <v>21381</v>
      </c>
      <c r="O52" s="93">
        <f>LARGE(State!O$3:O$53,51)</f>
        <v>7.2782914176005228E-2</v>
      </c>
      <c r="P52" s="93"/>
      <c r="Q52" s="65">
        <v>51</v>
      </c>
      <c r="R52" s="92" t="str">
        <f>VLOOKUP(W52,State!Q$3:BU$53,57,0)</f>
        <v>Alabama</v>
      </c>
      <c r="S52" s="65">
        <f>VLOOKUP(R52,State!$A$3:$B$54,2,0)</f>
        <v>9</v>
      </c>
      <c r="T52" s="66">
        <f>VLOOKUP(R52,State!$A$3:$C$54,3,0)</f>
        <v>2074338</v>
      </c>
      <c r="U52" s="91" t="str">
        <f>IF(VLOOKUP(R52,State!$A$3:$I$54,9,0)=1,"•","")</f>
        <v/>
      </c>
      <c r="V52" s="66">
        <f>VLOOKUP(R52,State!$A$3:$P$54,16,0)</f>
        <v>0</v>
      </c>
      <c r="W52" s="93">
        <f>LARGE(State!Q$3:Q$53,51)</f>
        <v>0</v>
      </c>
    </row>
    <row r="53" spans="1:23">
      <c r="B53" s="92" t="s">
        <v>328</v>
      </c>
      <c r="C53" s="65">
        <f>VLOOKUP(B53,State!$A$3:$B$54,2,0)</f>
        <v>538</v>
      </c>
      <c r="D53" s="66">
        <f>VLOOKUP(B53,State!$A$3:$C$54,3,0)</f>
        <v>129084520</v>
      </c>
      <c r="E53" s="91" t="str">
        <f>IF(VLOOKUP(B53,State!$A$3:$G$54,7,0)=1,"•","")</f>
        <v>•</v>
      </c>
      <c r="F53" s="66">
        <f>VLOOKUP(B53,State!$A$3:$L$54,12,0)</f>
        <v>65918036</v>
      </c>
      <c r="G53" s="93">
        <f>State!M54</f>
        <v>0.51065794721164082</v>
      </c>
      <c r="J53" s="92" t="s">
        <v>328</v>
      </c>
      <c r="K53" s="65">
        <f>VLOOKUP(J53,State!$A$3:$B$54,2,0)</f>
        <v>538</v>
      </c>
      <c r="L53" s="66">
        <f>VLOOKUP(J53,State!$A$3:$C$54,3,0)</f>
        <v>129084520</v>
      </c>
      <c r="M53" s="91" t="str">
        <f>IF(VLOOKUP(J53,State!$A$3:$H$54,8,0)=1,"•","")</f>
        <v/>
      </c>
      <c r="N53" s="66">
        <f>VLOOKUP(J53,State!$A$3:$N$54,14,0)</f>
        <v>60934261</v>
      </c>
      <c r="O53" s="93">
        <f>State!O54</f>
        <v>0.47204932861043292</v>
      </c>
      <c r="P53" s="93"/>
      <c r="R53" s="92" t="s">
        <v>328</v>
      </c>
      <c r="S53" s="65">
        <f>VLOOKUP(R53,State!$A$3:$B$54,2,0)</f>
        <v>538</v>
      </c>
      <c r="T53" s="66">
        <f>VLOOKUP(R53,State!$A$3:$C$54,3,0)</f>
        <v>129084520</v>
      </c>
      <c r="U53" s="91" t="str">
        <f>IF(VLOOKUP(R53,State!$A$3:$I$54,9,0)=1,"•","")</f>
        <v/>
      </c>
      <c r="V53" s="66">
        <f>VLOOKUP(R53,State!$A$3:$P$54,16,0)</f>
        <v>0</v>
      </c>
      <c r="W53" s="93">
        <f>State!Q54</f>
        <v>0</v>
      </c>
    </row>
    <row r="54" spans="1:23">
      <c r="F54" s="92"/>
    </row>
    <row r="55" spans="1:23">
      <c r="O55" s="66"/>
      <c r="P55" s="66"/>
      <c r="R55" s="66"/>
      <c r="S55" s="66"/>
      <c r="V55" s="66"/>
      <c r="W55" s="66"/>
    </row>
    <row r="56" spans="1:23">
      <c r="O56" s="96"/>
    </row>
    <row r="58" spans="1:23">
      <c r="V58" s="66"/>
    </row>
  </sheetData>
  <mergeCells count="3">
    <mergeCell ref="F1:G1"/>
    <mergeCell ref="N1:O1"/>
    <mergeCell ref="V1:W1"/>
  </mergeCells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AM104"/>
  <sheetViews>
    <sheetView workbookViewId="0">
      <selection activeCell="G12" sqref="G12"/>
    </sheetView>
  </sheetViews>
  <sheetFormatPr baseColWidth="10" defaultRowHeight="13" x14ac:dyDescent="0"/>
  <cols>
    <col min="1" max="1" width="11.7109375" customWidth="1"/>
    <col min="4" max="4" width="10.7109375" style="2"/>
  </cols>
  <sheetData>
    <row r="1" spans="1:39">
      <c r="A1" s="62" t="s">
        <v>563</v>
      </c>
      <c r="C1" s="2"/>
      <c r="D1"/>
    </row>
    <row r="2" spans="1:39">
      <c r="A2" t="s">
        <v>718</v>
      </c>
      <c r="B2" s="15" t="s">
        <v>507</v>
      </c>
      <c r="C2" s="15" t="s">
        <v>1089</v>
      </c>
      <c r="D2" s="23" t="s">
        <v>422</v>
      </c>
      <c r="E2" s="70" t="s">
        <v>361</v>
      </c>
      <c r="F2" s="70" t="s">
        <v>2384</v>
      </c>
      <c r="G2" s="22" t="str">
        <f>County!N1</f>
        <v>Obama</v>
      </c>
      <c r="H2" s="24" t="str">
        <f>County!O1</f>
        <v>Romney</v>
      </c>
      <c r="I2" s="88">
        <f>County!P1</f>
        <v>0</v>
      </c>
      <c r="J2" s="23" t="s">
        <v>1259</v>
      </c>
      <c r="K2" s="22"/>
      <c r="M2" s="24"/>
      <c r="O2" s="78"/>
      <c r="Q2" s="16"/>
      <c r="S2" s="16"/>
      <c r="U2" s="16"/>
      <c r="V2" s="16"/>
      <c r="W2" s="16"/>
      <c r="X2" s="169"/>
      <c r="Y2" s="170"/>
      <c r="Z2" s="170"/>
      <c r="AA2" s="16"/>
      <c r="AB2" s="169"/>
      <c r="AC2" s="170"/>
      <c r="AD2" s="170"/>
      <c r="AE2" s="16"/>
      <c r="AF2" s="1"/>
      <c r="AH2" s="1"/>
      <c r="AI2" s="1"/>
      <c r="AJ2" s="1"/>
      <c r="AK2" s="1"/>
      <c r="AM2" s="1"/>
    </row>
    <row r="3" spans="1:39">
      <c r="A3" t="str">
        <f>VLOOKUP(D3,State!$K$3:$BU$53,63,FALSE)</f>
        <v>Florida</v>
      </c>
      <c r="B3">
        <f>VLOOKUP(A3,State!$BU$3:$BW$53,3,FALSE)</f>
        <v>29</v>
      </c>
      <c r="C3" s="70" t="str">
        <f>IF(RANK(G3,G3:J3)=1,"Dem",IF(RANK(H3,G3:J3)=1,"Rep","Ind"))</f>
        <v>Dem</v>
      </c>
      <c r="D3" s="55">
        <f>MIN(State!K$3:K$53)</f>
        <v>8.7688730672316455E-3</v>
      </c>
      <c r="E3" s="56">
        <f>VLOOKUP(A3,State!$A$3:$J$52,10,FALSE)</f>
        <v>74309</v>
      </c>
      <c r="F3" s="56">
        <f>VLOOKUP(A3,State!$A$3:$C$52,3,FALSE)</f>
        <v>8474179</v>
      </c>
      <c r="G3" s="54">
        <f>VLOOKUP(A3,State!$A$3:$M$52,13,FALSE)</f>
        <v>0.50007865068698687</v>
      </c>
      <c r="H3" s="54">
        <f>VLOOKUP(A3,State!$A$3:$O$52,15,FALSE)</f>
        <v>0.49130977761975525</v>
      </c>
      <c r="I3" s="54">
        <f>VLOOKUP(A3,State!$A$3:$Q$52,17,FALSE)</f>
        <v>0</v>
      </c>
      <c r="J3" s="61">
        <f t="shared" ref="J3:J12" si="0">1-G3-H3-I3</f>
        <v>8.6115716932578801E-3</v>
      </c>
      <c r="K3" s="54"/>
      <c r="M3" s="54"/>
      <c r="O3" s="54"/>
    </row>
    <row r="4" spans="1:39">
      <c r="A4" t="str">
        <f>VLOOKUP(D4,State!$K$3:$BU$53,63,FALSE)</f>
        <v>North Carolina</v>
      </c>
      <c r="B4">
        <f>VLOOKUP(A4,State!$BU$3:$BW$53,3,FALSE)</f>
        <v>15</v>
      </c>
      <c r="C4" s="70" t="str">
        <f t="shared" ref="C4:C12" si="1">IF(RANK(G4,G4:J4)=1,"Dem",IF(RANK(H4,G4:J4)=1,"Rep","Ind"))</f>
        <v>Rep</v>
      </c>
      <c r="D4" s="55">
        <f>SMALL(State!K$3:K$53,2)</f>
        <v>2.0420955250753988E-2</v>
      </c>
      <c r="E4" s="56">
        <f>VLOOKUP(A4,State!$A$3:$J$52,10,FALSE)</f>
        <v>92004</v>
      </c>
      <c r="F4" s="56">
        <f>VLOOKUP(A4,State!$A$3:$C$52,3,FALSE)</f>
        <v>4505372</v>
      </c>
      <c r="G4" s="54">
        <f>VLOOKUP(A4,State!$A$3:$M$52,13,FALSE)</f>
        <v>0.48350968577067555</v>
      </c>
      <c r="H4" s="54">
        <f>VLOOKUP(A4,State!$A$3:$O$52,15,FALSE)</f>
        <v>0.50393064102142948</v>
      </c>
      <c r="I4" s="54">
        <f>VLOOKUP(A4,State!$A$3:$Q$52,17,FALSE)</f>
        <v>0</v>
      </c>
      <c r="J4" s="61">
        <f t="shared" si="0"/>
        <v>1.2559673207894972E-2</v>
      </c>
      <c r="K4" s="54"/>
      <c r="M4" s="54"/>
      <c r="O4" s="54"/>
    </row>
    <row r="5" spans="1:39">
      <c r="A5" t="str">
        <f>VLOOKUP(D5,State!$K$3:$BU$53,63,FALSE)</f>
        <v>Ohio</v>
      </c>
      <c r="B5">
        <f>VLOOKUP(A5,State!$BU$3:$BW$53,3,FALSE)</f>
        <v>18</v>
      </c>
      <c r="C5" s="70" t="str">
        <f t="shared" si="1"/>
        <v>Dem</v>
      </c>
      <c r="D5" s="55">
        <f>SMALL(State!K$3:K$53,3)</f>
        <v>2.9793204285353359E-2</v>
      </c>
      <c r="E5" s="56">
        <f>VLOOKUP(A5,State!$A$3:$J$52,10,FALSE)</f>
        <v>166272</v>
      </c>
      <c r="F5" s="56">
        <f>VLOOKUP(A5,State!$A$3:$C$52,3,FALSE)</f>
        <v>5580870</v>
      </c>
      <c r="G5" s="54">
        <f>VLOOKUP(A5,State!$A$3:$M$52,13,FALSE)</f>
        <v>0.50667888698357066</v>
      </c>
      <c r="H5" s="54">
        <f>VLOOKUP(A5,State!$A$3:$O$52,15,FALSE)</f>
        <v>0.47688568269821729</v>
      </c>
      <c r="I5" s="54">
        <f>VLOOKUP(A5,State!$A$3:$Q$52,17,FALSE)</f>
        <v>0</v>
      </c>
      <c r="J5" s="61">
        <f t="shared" si="0"/>
        <v>1.6435430318212041E-2</v>
      </c>
      <c r="K5" s="54"/>
      <c r="M5" s="54"/>
      <c r="O5" s="54"/>
    </row>
    <row r="6" spans="1:39">
      <c r="A6" t="str">
        <f>VLOOKUP(D6,State!$K$3:$BU$53,63,FALSE)</f>
        <v>Virginia</v>
      </c>
      <c r="B6">
        <f>VLOOKUP(A6,State!$BU$3:$BW$53,3,FALSE)</f>
        <v>13</v>
      </c>
      <c r="C6" s="70" t="str">
        <f t="shared" si="1"/>
        <v>Dem</v>
      </c>
      <c r="D6" s="55">
        <f>SMALL(State!K$3:K$53,4)</f>
        <v>3.8733538998295236E-2</v>
      </c>
      <c r="E6" s="56">
        <f>VLOOKUP(A6,State!$A$3:$J$52,10,FALSE)</f>
        <v>149298</v>
      </c>
      <c r="F6" s="56">
        <f>VLOOKUP(A6,State!$A$3:$C$52,3,FALSE)</f>
        <v>3854489</v>
      </c>
      <c r="G6" s="54">
        <f>VLOOKUP(A6,State!$A$3:$M$52,13,FALSE)</f>
        <v>0.51156456796218641</v>
      </c>
      <c r="H6" s="54">
        <f>VLOOKUP(A6,State!$A$3:$O$52,15,FALSE)</f>
        <v>0.47283102896389118</v>
      </c>
      <c r="I6" s="54">
        <f>VLOOKUP(A6,State!$A$3:$Q$52,17,FALSE)</f>
        <v>0</v>
      </c>
      <c r="J6" s="61">
        <f t="shared" si="0"/>
        <v>1.5604403073922413E-2</v>
      </c>
      <c r="K6" s="54"/>
      <c r="M6" s="54"/>
      <c r="O6" s="54"/>
    </row>
    <row r="7" spans="1:39">
      <c r="A7" t="str">
        <f>VLOOKUP(D7,State!$K$3:$BU$53,63,FALSE)</f>
        <v>Colorado</v>
      </c>
      <c r="B7">
        <f>VLOOKUP(A7,State!$BU$3:$BW$53,3,FALSE)</f>
        <v>9</v>
      </c>
      <c r="C7" s="70" t="str">
        <f t="shared" si="1"/>
        <v>Dem</v>
      </c>
      <c r="D7" s="55">
        <f>SMALL(State!K$3:K$53,5)</f>
        <v>5.365161302374527E-2</v>
      </c>
      <c r="E7" s="56">
        <f>VLOOKUP(A7,State!$A$3:$J$52,10,FALSE)</f>
        <v>137859</v>
      </c>
      <c r="F7" s="56">
        <f>VLOOKUP(A7,State!$A$3:$C$52,3,FALSE)</f>
        <v>2569522</v>
      </c>
      <c r="G7" s="54">
        <f>VLOOKUP(A7,State!$A$3:$M$52,13,FALSE)</f>
        <v>0.51492145231681219</v>
      </c>
      <c r="H7" s="54">
        <f>VLOOKUP(A7,State!$A$3:$O$52,15,FALSE)</f>
        <v>0.46126983929306697</v>
      </c>
      <c r="I7" s="54">
        <f>VLOOKUP(A7,State!$A$3:$Q$52,17,FALSE)</f>
        <v>0</v>
      </c>
      <c r="J7" s="61">
        <f t="shared" si="0"/>
        <v>2.3808708390120836E-2</v>
      </c>
      <c r="K7" s="54"/>
      <c r="M7" s="54"/>
      <c r="O7" s="54"/>
    </row>
    <row r="8" spans="1:39">
      <c r="A8" t="str">
        <f>VLOOKUP(D8,State!$K$3:$BU$53,63,FALSE)</f>
        <v>Pennsylvania</v>
      </c>
      <c r="B8">
        <f>VLOOKUP(A8,State!$BU$3:$BW$53,3,FALSE)</f>
        <v>20</v>
      </c>
      <c r="C8" s="70" t="str">
        <f t="shared" si="1"/>
        <v>Dem</v>
      </c>
      <c r="D8" s="55">
        <f>SMALL(State!K$3:K$53,6)</f>
        <v>5.3959916684662594E-2</v>
      </c>
      <c r="E8" s="56">
        <f>VLOOKUP(A8,State!$A$3:$J$52,10,FALSE)</f>
        <v>309840</v>
      </c>
      <c r="F8" s="56">
        <f>VLOOKUP(A8,State!$A$3:$C$52,3,FALSE)</f>
        <v>5742040</v>
      </c>
      <c r="G8" s="54">
        <f>VLOOKUP(A8,State!$A$3:$M$52,13,FALSE)</f>
        <v>0.520768577021407</v>
      </c>
      <c r="H8" s="54">
        <f>VLOOKUP(A8,State!$A$3:$O$52,15,FALSE)</f>
        <v>0.46680866033674445</v>
      </c>
      <c r="I8" s="54">
        <f>VLOOKUP(A8,State!$A$3:$Q$52,17,FALSE)</f>
        <v>0</v>
      </c>
      <c r="J8" s="61">
        <f t="shared" si="0"/>
        <v>1.242276264184855E-2</v>
      </c>
      <c r="K8" s="54"/>
      <c r="M8" s="54"/>
      <c r="O8" s="54"/>
    </row>
    <row r="9" spans="1:39">
      <c r="A9" t="str">
        <f>VLOOKUP(D9,State!$K$3:$BU$53,63,FALSE)</f>
        <v>New Hampshire</v>
      </c>
      <c r="B9">
        <f>VLOOKUP(A9,State!$BU$3:$BW$53,3,FALSE)</f>
        <v>4</v>
      </c>
      <c r="C9" s="70" t="str">
        <f t="shared" si="1"/>
        <v>Dem</v>
      </c>
      <c r="D9" s="55">
        <f>SMALL(State!K$3:K$53,7)</f>
        <v>5.5758876580231008E-2</v>
      </c>
      <c r="E9" s="56">
        <f>VLOOKUP(A9,State!$A$3:$J$52,10,FALSE)</f>
        <v>39643</v>
      </c>
      <c r="F9" s="56">
        <f>VLOOKUP(A9,State!$A$3:$C$52,3,FALSE)</f>
        <v>710972</v>
      </c>
      <c r="G9" s="54">
        <f>VLOOKUP(A9,State!$A$3:$M$52,13,FALSE)</f>
        <v>0.5197968415071198</v>
      </c>
      <c r="H9" s="54">
        <f>VLOOKUP(A9,State!$A$3:$O$52,15,FALSE)</f>
        <v>0.46403796492688881</v>
      </c>
      <c r="I9" s="54">
        <f>VLOOKUP(A9,State!$A$3:$Q$52,17,FALSE)</f>
        <v>0</v>
      </c>
      <c r="J9" s="61">
        <f t="shared" si="0"/>
        <v>1.6165193565991387E-2</v>
      </c>
      <c r="K9" s="54"/>
      <c r="M9" s="54"/>
      <c r="O9" s="54"/>
    </row>
    <row r="10" spans="1:39">
      <c r="A10" t="str">
        <f>VLOOKUP(D10,State!$K$3:$BU$53,63,FALSE)</f>
        <v>Iowa</v>
      </c>
      <c r="B10">
        <f>VLOOKUP(A10,State!$BU$3:$BW$53,3,FALSE)</f>
        <v>6</v>
      </c>
      <c r="C10" s="70" t="str">
        <f t="shared" si="1"/>
        <v>Dem</v>
      </c>
      <c r="D10" s="55">
        <f>SMALL(State!K$3:K$53,8)</f>
        <v>5.8101480236129897E-2</v>
      </c>
      <c r="E10" s="56">
        <f>VLOOKUP(A10,State!$A$3:$J$52,10,FALSE)</f>
        <v>91927</v>
      </c>
      <c r="F10" s="56">
        <f>VLOOKUP(A10,State!$A$3:$C$52,3,FALSE)</f>
        <v>1582180</v>
      </c>
      <c r="G10" s="54">
        <f>VLOOKUP(A10,State!$A$3:$M$52,13,FALSE)</f>
        <v>0.51988016534149084</v>
      </c>
      <c r="H10" s="54">
        <f>VLOOKUP(A10,State!$A$3:$O$52,15,FALSE)</f>
        <v>0.46177868510536096</v>
      </c>
      <c r="I10" s="54">
        <f>VLOOKUP(A10,State!$A$3:$Q$52,17,FALSE)</f>
        <v>0</v>
      </c>
      <c r="J10" s="61">
        <f t="shared" si="0"/>
        <v>1.8341149553148195E-2</v>
      </c>
      <c r="K10" s="54"/>
      <c r="M10" s="54"/>
      <c r="O10" s="54"/>
    </row>
    <row r="11" spans="1:39">
      <c r="A11" t="str">
        <f>VLOOKUP(D11,State!$K$3:$BU$53,63,FALSE)</f>
        <v>Nevada</v>
      </c>
      <c r="B11">
        <f>VLOOKUP(A11,State!$BU$3:$BW$53,3,FALSE)</f>
        <v>6</v>
      </c>
      <c r="C11" s="70" t="str">
        <f t="shared" si="1"/>
        <v>Dem</v>
      </c>
      <c r="D11" s="55">
        <f>SMALL(State!K$3:K$53,9)</f>
        <v>6.6809338291369355E-2</v>
      </c>
      <c r="E11" s="56">
        <f>VLOOKUP(A11,State!$A$3:$J$52,10,FALSE)</f>
        <v>67806</v>
      </c>
      <c r="F11" s="56">
        <f>VLOOKUP(A11,State!$A$3:$C$52,3,FALSE)</f>
        <v>1014918</v>
      </c>
      <c r="G11" s="54">
        <f>VLOOKUP(A11,State!$A$3:$M$52,13,FALSE)</f>
        <v>0.52356249470400562</v>
      </c>
      <c r="H11" s="54">
        <f>VLOOKUP(A11,State!$A$3:$O$52,15,FALSE)</f>
        <v>0.45675315641263631</v>
      </c>
      <c r="I11" s="54">
        <f>VLOOKUP(A11,State!$A$3:$Q$52,17,FALSE)</f>
        <v>0</v>
      </c>
      <c r="J11" s="61">
        <f t="shared" si="0"/>
        <v>1.9684348883358072E-2</v>
      </c>
      <c r="K11" s="54"/>
      <c r="M11" s="54"/>
      <c r="O11" s="54"/>
    </row>
    <row r="12" spans="1:39">
      <c r="A12" t="str">
        <f>VLOOKUP(D12,State!$K$3:$BU$53,63,FALSE)</f>
        <v>Wisconsin</v>
      </c>
      <c r="B12">
        <f>VLOOKUP(A12,State!$BU$3:$BW$53,3,FALSE)</f>
        <v>10</v>
      </c>
      <c r="C12" s="70" t="str">
        <f t="shared" si="1"/>
        <v>Dem</v>
      </c>
      <c r="D12" s="55">
        <f>SMALL(State!K$3:K$53,10)</f>
        <v>6.942270878239519E-2</v>
      </c>
      <c r="E12" s="56">
        <f>VLOOKUP(A12,State!$A$3:$J$52,10,FALSE)</f>
        <v>213019</v>
      </c>
      <c r="F12" s="56">
        <f>VLOOKUP(A12,State!$A$3:$C$52,3,FALSE)</f>
        <v>3068434</v>
      </c>
      <c r="G12" s="54">
        <f>VLOOKUP(A12,State!$A$3:$M$52,13,FALSE)</f>
        <v>0.52827761653012584</v>
      </c>
      <c r="H12" s="54">
        <f>VLOOKUP(A12,State!$A$3:$O$52,15,FALSE)</f>
        <v>0.45885490774773058</v>
      </c>
      <c r="I12" s="54">
        <f>VLOOKUP(A12,State!$A$3:$Q$52,17,FALSE)</f>
        <v>0</v>
      </c>
      <c r="J12" s="61">
        <f t="shared" si="0"/>
        <v>1.2867475722143584E-2</v>
      </c>
      <c r="K12" s="54"/>
      <c r="M12" s="54"/>
      <c r="O12" s="54"/>
    </row>
    <row r="13" spans="1:39">
      <c r="D13" s="55"/>
      <c r="E13" s="55"/>
      <c r="F13" s="56"/>
      <c r="G13" s="56"/>
      <c r="H13" s="54"/>
      <c r="I13" s="54"/>
      <c r="J13" s="54"/>
      <c r="K13" s="54"/>
      <c r="L13" s="54"/>
      <c r="M13" s="54"/>
    </row>
    <row r="14" spans="1:39">
      <c r="A14" s="62" t="s">
        <v>1725</v>
      </c>
    </row>
    <row r="15" spans="1:39">
      <c r="A15" t="s">
        <v>718</v>
      </c>
      <c r="B15" s="15" t="s">
        <v>507</v>
      </c>
      <c r="C15" s="15" t="s">
        <v>1089</v>
      </c>
      <c r="D15" s="23" t="s">
        <v>422</v>
      </c>
      <c r="E15" s="70" t="s">
        <v>361</v>
      </c>
      <c r="F15" s="70" t="s">
        <v>2384</v>
      </c>
      <c r="G15" s="22" t="str">
        <f>County!N1</f>
        <v>Obama</v>
      </c>
      <c r="H15" s="24" t="str">
        <f>County!O1</f>
        <v>Romney</v>
      </c>
      <c r="I15" s="88">
        <f>County!P1</f>
        <v>0</v>
      </c>
      <c r="J15" s="23" t="s">
        <v>1259</v>
      </c>
      <c r="K15" s="22"/>
      <c r="M15" s="24"/>
      <c r="O15" s="78"/>
      <c r="Q15" s="16"/>
      <c r="S15" s="16"/>
      <c r="U15" s="16"/>
      <c r="V15" s="16"/>
      <c r="W15" s="16"/>
      <c r="X15" s="169"/>
      <c r="Y15" s="169"/>
      <c r="Z15" s="169"/>
      <c r="AA15" s="16"/>
      <c r="AB15" s="169"/>
      <c r="AC15" s="169"/>
      <c r="AD15" s="169"/>
      <c r="AE15" s="16"/>
      <c r="AF15" s="1"/>
      <c r="AH15" s="1"/>
      <c r="AI15" s="1"/>
      <c r="AJ15" s="1"/>
      <c r="AK15" s="1"/>
      <c r="AM15" s="1"/>
    </row>
    <row r="16" spans="1:39">
      <c r="A16" t="str">
        <f>VLOOKUP(D16,State!$K$3:$BU$53,63,FALSE)</f>
        <v>District of Columbia</v>
      </c>
      <c r="B16">
        <f>VLOOKUP(A16,State!$A$3:$B$53,2,FALSE)</f>
        <v>3</v>
      </c>
      <c r="C16" s="70" t="str">
        <f>IF(RANK(G16,G16:J16)=1,"Dem",IF(RANK(H16,G16:J16)=1,"Rep","Ind"))</f>
        <v>Dem</v>
      </c>
      <c r="D16" s="55">
        <f>MAX(State!K$3:K$53)</f>
        <v>0.83634822510586726</v>
      </c>
      <c r="E16" s="56">
        <f>VLOOKUP(A16,State!$A$3:$J$53,10,FALSE)</f>
        <v>245689</v>
      </c>
      <c r="F16" s="56">
        <f>VLOOKUP(A16,State!$A$3:$C$53,3,FALSE)</f>
        <v>293764</v>
      </c>
      <c r="G16" s="54">
        <f>VLOOKUP(A16,State!$A$3:$M$53,13,FALSE)</f>
        <v>0.9091311392818725</v>
      </c>
      <c r="H16" s="54">
        <f>VLOOKUP(A16,State!$A$3:$O$53,15,FALSE)</f>
        <v>7.2782914176005228E-2</v>
      </c>
      <c r="I16" s="54">
        <f>VLOOKUP(A16,State!$A$3:$Q$53,17,FALSE)</f>
        <v>0</v>
      </c>
      <c r="J16" s="61">
        <f t="shared" ref="J16:J25" si="2">1-G16-H16-I16</f>
        <v>1.8085946542122269E-2</v>
      </c>
      <c r="K16" s="54"/>
      <c r="M16" s="54"/>
      <c r="O16" s="54"/>
    </row>
    <row r="17" spans="1:32">
      <c r="A17" t="str">
        <f>VLOOKUP(D17,State!$K$3:$BU$53,63,FALSE)</f>
        <v>Utah</v>
      </c>
      <c r="B17">
        <f>VLOOKUP(A17,State!$A$3:$B$53,2,FALSE)</f>
        <v>6</v>
      </c>
      <c r="C17" s="70" t="str">
        <f t="shared" ref="C17:C25" si="3">IF(RANK(G17,G17:J17)=1,"Dem",IF(RANK(H17,G17:J17)=1,"Rep","Ind"))</f>
        <v>Rep</v>
      </c>
      <c r="D17" s="55">
        <f>LARGE(State!K$3:K$53,2)</f>
        <v>0.48040867274728732</v>
      </c>
      <c r="E17" s="56">
        <f>VLOOKUP(A17,State!$A$3:$J$53,10,FALSE)</f>
        <v>488787</v>
      </c>
      <c r="F17" s="56">
        <f>VLOOKUP(A17,State!$A$3:$C$53,3,FALSE)</f>
        <v>1017440</v>
      </c>
      <c r="G17" s="54">
        <f>VLOOKUP(A17,State!$A$3:$M$53,13,FALSE)</f>
        <v>0.24749665827960371</v>
      </c>
      <c r="H17" s="54">
        <f>VLOOKUP(A17,State!$A$3:$O$53,15,FALSE)</f>
        <v>0.72790533102689103</v>
      </c>
      <c r="I17" s="54">
        <f>VLOOKUP(A17,State!$A$3:$Q$53,17,FALSE)</f>
        <v>0</v>
      </c>
      <c r="J17" s="61">
        <f t="shared" si="2"/>
        <v>2.4598010693505312E-2</v>
      </c>
      <c r="K17" s="54"/>
      <c r="M17" s="54"/>
      <c r="O17" s="54"/>
    </row>
    <row r="18" spans="1:32">
      <c r="A18" t="str">
        <f>VLOOKUP(D18,State!$K$3:$BU$53,63,FALSE)</f>
        <v>Hawaii</v>
      </c>
      <c r="B18">
        <f>VLOOKUP(A18,State!$A$3:$B$53,2,FALSE)</f>
        <v>4</v>
      </c>
      <c r="C18" s="70" t="str">
        <f t="shared" si="3"/>
        <v>Dem</v>
      </c>
      <c r="D18" s="55">
        <f>LARGE(State!K$3:K$53,3)</f>
        <v>0.4270629887024755</v>
      </c>
      <c r="E18" s="56">
        <f>VLOOKUP(A18,State!$A$3:$J$53,10,FALSE)</f>
        <v>185643</v>
      </c>
      <c r="F18" s="56">
        <f>VLOOKUP(A18,State!$A$3:$C$53,3,FALSE)</f>
        <v>434697</v>
      </c>
      <c r="G18" s="54">
        <f>VLOOKUP(A18,State!$A$3:$M$53,13,FALSE)</f>
        <v>0.70545230355857069</v>
      </c>
      <c r="H18" s="54">
        <f>VLOOKUP(A18,State!$A$3:$O$53,15,FALSE)</f>
        <v>0.27838931485609514</v>
      </c>
      <c r="I18" s="54">
        <f>VLOOKUP(A18,State!$A$3:$Q$53,17,FALSE)</f>
        <v>0</v>
      </c>
      <c r="J18" s="61">
        <f t="shared" si="2"/>
        <v>1.6158381585334169E-2</v>
      </c>
      <c r="K18" s="54"/>
      <c r="M18" s="54"/>
      <c r="O18" s="54"/>
    </row>
    <row r="19" spans="1:32">
      <c r="A19" t="str">
        <f>VLOOKUP(D19,State!$K$3:$BU$53,63,FALSE)</f>
        <v>Wyoming</v>
      </c>
      <c r="B19">
        <f>VLOOKUP(A19,State!$A$3:$B$53,2,FALSE)</f>
        <v>3</v>
      </c>
      <c r="C19" s="70" t="str">
        <f t="shared" si="3"/>
        <v>Rep</v>
      </c>
      <c r="D19" s="55">
        <f>LARGE(State!K$3:K$53,4)</f>
        <v>0.40823733944696278</v>
      </c>
      <c r="E19" s="56">
        <f>VLOOKUP(A19,State!$A$3:$J$53,10,FALSE)</f>
        <v>101676</v>
      </c>
      <c r="F19" s="56">
        <f>VLOOKUP(A19,State!$A$3:$C$53,3,FALSE)</f>
        <v>249061</v>
      </c>
      <c r="G19" s="54">
        <f>VLOOKUP(A19,State!$A$3:$M$53,13,FALSE)</f>
        <v>0.27818887742360304</v>
      </c>
      <c r="H19" s="54">
        <f>VLOOKUP(A19,State!$A$3:$O$53,15,FALSE)</f>
        <v>0.68642621687056582</v>
      </c>
      <c r="I19" s="54">
        <f>VLOOKUP(A19,State!$A$3:$Q$53,17,FALSE)</f>
        <v>0</v>
      </c>
      <c r="J19" s="61">
        <f t="shared" si="2"/>
        <v>3.5384905705831193E-2</v>
      </c>
      <c r="K19" s="54"/>
      <c r="M19" s="54"/>
      <c r="O19" s="54"/>
    </row>
    <row r="20" spans="1:32">
      <c r="A20" t="str">
        <f>VLOOKUP(D20,State!$K$3:$BU$53,63,FALSE)</f>
        <v>Vermont</v>
      </c>
      <c r="B20">
        <f>VLOOKUP(A20,State!$A$3:$B$53,2,FALSE)</f>
        <v>3</v>
      </c>
      <c r="C20" s="70" t="str">
        <f t="shared" si="3"/>
        <v>Dem</v>
      </c>
      <c r="D20" s="55">
        <f>LARGE(State!K$3:K$53,5)</f>
        <v>0.35597915065655383</v>
      </c>
      <c r="E20" s="56">
        <f>VLOOKUP(A20,State!$A$3:$J$53,10,FALSE)</f>
        <v>106541</v>
      </c>
      <c r="F20" s="56">
        <f>VLOOKUP(A20,State!$A$3:$C$53,3,FALSE)</f>
        <v>299290</v>
      </c>
      <c r="G20" s="54">
        <f>VLOOKUP(A20,State!$A$3:$M$53,13,FALSE)</f>
        <v>0.66570550302382303</v>
      </c>
      <c r="H20" s="54">
        <f>VLOOKUP(A20,State!$A$3:$O$53,15,FALSE)</f>
        <v>0.3097263523672692</v>
      </c>
      <c r="I20" s="54">
        <f>VLOOKUP(A20,State!$A$3:$Q$53,17,FALSE)</f>
        <v>0</v>
      </c>
      <c r="J20" s="61">
        <f t="shared" si="2"/>
        <v>2.4568144608907772E-2</v>
      </c>
      <c r="K20" s="54"/>
      <c r="M20" s="54"/>
      <c r="O20" s="54"/>
    </row>
    <row r="21" spans="1:32">
      <c r="A21" t="str">
        <f>VLOOKUP(D21,State!$K$3:$BU$53,63,FALSE)</f>
        <v>Oklahoma</v>
      </c>
      <c r="B21">
        <f>VLOOKUP(A21,State!$A$3:$B$53,2,FALSE)</f>
        <v>7</v>
      </c>
      <c r="C21" s="70" t="str">
        <f t="shared" si="3"/>
        <v>Rep</v>
      </c>
      <c r="D21" s="55">
        <f>LARGE(State!K$3:K$53,6)</f>
        <v>0.33544639486033118</v>
      </c>
      <c r="E21" s="56">
        <f>VLOOKUP(A21,State!$A$3:$J$53,10,FALSE)</f>
        <v>447778</v>
      </c>
      <c r="F21" s="56">
        <f>VLOOKUP(A21,State!$A$3:$C$53,3,FALSE)</f>
        <v>1334872</v>
      </c>
      <c r="G21" s="54">
        <f>VLOOKUP(A21,State!$A$3:$M$53,13,FALSE)</f>
        <v>0.33227680256983438</v>
      </c>
      <c r="H21" s="54">
        <f>VLOOKUP(A21,State!$A$3:$O$53,15,FALSE)</f>
        <v>0.66772319743016562</v>
      </c>
      <c r="I21" s="54">
        <f>VLOOKUP(A21,State!$A$3:$Q$53,17,FALSE)</f>
        <v>0</v>
      </c>
      <c r="J21" s="61">
        <f t="shared" si="2"/>
        <v>0</v>
      </c>
      <c r="K21" s="54"/>
      <c r="M21" s="54"/>
      <c r="O21" s="54"/>
    </row>
    <row r="22" spans="1:32">
      <c r="A22" t="str">
        <f>VLOOKUP(D22,State!$K$3:$BU$53,63,FALSE)</f>
        <v>Idaho</v>
      </c>
      <c r="B22">
        <f>VLOOKUP(A22,State!$A$3:$B$53,2,FALSE)</f>
        <v>4</v>
      </c>
      <c r="C22" s="70" t="str">
        <f t="shared" si="3"/>
        <v>Rep</v>
      </c>
      <c r="D22" s="55">
        <f>LARGE(State!K$3:K$53,7)</f>
        <v>0.31903928283456939</v>
      </c>
      <c r="E22" s="56">
        <f>VLOOKUP(A22,State!$A$3:$J$53,10,FALSE)</f>
        <v>208124</v>
      </c>
      <c r="F22" s="56">
        <f>VLOOKUP(A22,State!$A$3:$C$53,3,FALSE)</f>
        <v>652346</v>
      </c>
      <c r="G22" s="54">
        <f>VLOOKUP(A22,State!$A$3:$M$53,13,FALSE)</f>
        <v>0.32618733003651434</v>
      </c>
      <c r="H22" s="54">
        <f>VLOOKUP(A22,State!$A$3:$O$53,15,FALSE)</f>
        <v>0.64522661287108374</v>
      </c>
      <c r="I22" s="54">
        <f>VLOOKUP(A22,State!$A$3:$Q$53,17,FALSE)</f>
        <v>0</v>
      </c>
      <c r="J22" s="61">
        <f t="shared" si="2"/>
        <v>2.8586057092401918E-2</v>
      </c>
      <c r="K22" s="54"/>
      <c r="M22" s="54"/>
      <c r="O22" s="54"/>
    </row>
    <row r="23" spans="1:32">
      <c r="A23" t="str">
        <f>VLOOKUP(D23,State!$K$3:$BU$53,63,FALSE)</f>
        <v>New York</v>
      </c>
      <c r="B23">
        <f>VLOOKUP(A23,State!$A$3:$B$53,2,FALSE)</f>
        <v>29</v>
      </c>
      <c r="C23" s="70" t="str">
        <f t="shared" si="3"/>
        <v>Dem</v>
      </c>
      <c r="D23" s="55">
        <f>LARGE(State!K$3:K$53,8)</f>
        <v>0.28177234430496434</v>
      </c>
      <c r="E23" s="56">
        <f>VLOOKUP(A23,State!$A$3:$J$53,10,FALSE)</f>
        <v>1995381</v>
      </c>
      <c r="F23" s="56">
        <f>VLOOKUP(A23,State!$A$3:$C$53,3,FALSE)</f>
        <v>7081536</v>
      </c>
      <c r="G23" s="54">
        <f>VLOOKUP(A23,State!$A$3:$M$53,13,FALSE)</f>
        <v>0.63346101749676909</v>
      </c>
      <c r="H23" s="54">
        <f>VLOOKUP(A23,State!$A$3:$O$53,15,FALSE)</f>
        <v>0.35168867319180469</v>
      </c>
      <c r="I23" s="54">
        <f>VLOOKUP(A23,State!$A$3:$Q$53,17,FALSE)</f>
        <v>0</v>
      </c>
      <c r="J23" s="61">
        <f t="shared" si="2"/>
        <v>1.4850309311426224E-2</v>
      </c>
      <c r="K23" s="54"/>
      <c r="M23" s="54"/>
      <c r="O23" s="54"/>
    </row>
    <row r="24" spans="1:32">
      <c r="A24" t="str">
        <f>VLOOKUP(D24,State!$K$3:$BU$53,63,FALSE)</f>
        <v>Rhode Island</v>
      </c>
      <c r="B24">
        <f>VLOOKUP(A24,State!$A$3:$B$53,2,FALSE)</f>
        <v>4</v>
      </c>
      <c r="C24" s="70" t="str">
        <f t="shared" si="3"/>
        <v>Dem</v>
      </c>
      <c r="D24" s="55">
        <f>LARGE(State!K$3:K$53,9)</f>
        <v>0.27457297292449934</v>
      </c>
      <c r="E24" s="56">
        <f>VLOOKUP(A24,State!$A$3:$J$53,10,FALSE)</f>
        <v>122473</v>
      </c>
      <c r="F24" s="56">
        <f>VLOOKUP(A24,State!$A$3:$C$53,3,FALSE)</f>
        <v>446049</v>
      </c>
      <c r="G24" s="54">
        <f>VLOOKUP(A24,State!$A$3:$M$53,13,FALSE)</f>
        <v>0.627009588632639</v>
      </c>
      <c r="H24" s="54">
        <f>VLOOKUP(A24,State!$A$3:$O$53,15,FALSE)</f>
        <v>0.35243661570813967</v>
      </c>
      <c r="I24" s="54">
        <f>VLOOKUP(A24,State!$A$3:$Q$53,17,FALSE)</f>
        <v>0</v>
      </c>
      <c r="J24" s="61">
        <f t="shared" si="2"/>
        <v>2.055379565922133E-2</v>
      </c>
      <c r="K24" s="54"/>
      <c r="M24" s="54"/>
      <c r="O24" s="54"/>
    </row>
    <row r="25" spans="1:32">
      <c r="A25" t="str">
        <f>VLOOKUP(D25,State!$K$3:$BU$53,63,FALSE)</f>
        <v>West Virginia</v>
      </c>
      <c r="B25">
        <f>VLOOKUP(A25,State!$A$3:$B$53,2,FALSE)</f>
        <v>5</v>
      </c>
      <c r="C25" s="70" t="str">
        <f t="shared" si="3"/>
        <v>Rep</v>
      </c>
      <c r="D25" s="55">
        <f>LARGE(State!K$3:K$53,10)</f>
        <v>0.26747402213020771</v>
      </c>
      <c r="E25" s="56">
        <f>VLOOKUP(A25,State!$A$3:$J$53,10,FALSE)</f>
        <v>179386</v>
      </c>
      <c r="F25" s="56">
        <f>VLOOKUP(A25,State!$A$3:$C$53,3,FALSE)</f>
        <v>670667</v>
      </c>
      <c r="G25" s="54">
        <f>VLOOKUP(A25,State!$A$3:$M$53,13,FALSE)</f>
        <v>0.35527169221088856</v>
      </c>
      <c r="H25" s="54">
        <f>VLOOKUP(A25,State!$A$3:$O$53,15,FALSE)</f>
        <v>0.62274571434109627</v>
      </c>
      <c r="I25" s="54">
        <f>VLOOKUP(A25,State!$A$3:$Q$53,17,FALSE)</f>
        <v>0</v>
      </c>
      <c r="J25" s="61">
        <f t="shared" si="2"/>
        <v>2.1982593448015231E-2</v>
      </c>
      <c r="K25" s="54"/>
      <c r="M25" s="54"/>
      <c r="O25" s="54"/>
    </row>
    <row r="26" spans="1:32">
      <c r="C26" s="55"/>
      <c r="D26" s="56"/>
      <c r="E26" s="56"/>
      <c r="F26" s="54"/>
      <c r="G26" s="54"/>
      <c r="H26" s="54"/>
      <c r="I26" s="61"/>
      <c r="J26" s="54"/>
      <c r="L26" s="54"/>
      <c r="N26" s="54"/>
    </row>
    <row r="27" spans="1:32">
      <c r="A27" s="62" t="s">
        <v>1177</v>
      </c>
      <c r="C27" s="55"/>
      <c r="D27" s="55"/>
      <c r="E27" s="56"/>
      <c r="F27" s="56"/>
      <c r="G27" s="54"/>
      <c r="H27" s="54"/>
      <c r="I27" s="54"/>
      <c r="J27" s="54"/>
      <c r="K27" s="54"/>
      <c r="L27" s="54"/>
    </row>
    <row r="28" spans="1:32">
      <c r="A28" s="155" t="str">
        <f>County!N1</f>
        <v>Obama</v>
      </c>
      <c r="B28" s="164"/>
      <c r="C28" s="164"/>
      <c r="D28" s="9"/>
      <c r="E28" s="165" t="str">
        <f>County!O1</f>
        <v>Romney</v>
      </c>
      <c r="F28" s="166"/>
      <c r="G28" s="166"/>
      <c r="H28" s="10"/>
      <c r="I28" s="167">
        <f>County!P1</f>
        <v>0</v>
      </c>
      <c r="J28" s="168"/>
      <c r="K28" s="168"/>
      <c r="L28" s="11"/>
      <c r="M28" s="169" t="str">
        <f>County!Q1</f>
        <v>Johnson</v>
      </c>
      <c r="N28" s="170"/>
      <c r="O28" s="170"/>
      <c r="P28" s="16"/>
      <c r="Q28" s="169" t="str">
        <f>County!R1</f>
        <v>Stein</v>
      </c>
      <c r="R28" s="170"/>
      <c r="S28" s="170"/>
      <c r="T28" s="16"/>
      <c r="U28" s="169" t="str">
        <f>County!S1</f>
        <v>Goode</v>
      </c>
      <c r="V28" s="170"/>
      <c r="W28" s="170"/>
      <c r="X28" s="16"/>
      <c r="Y28" s="1"/>
      <c r="AA28" s="1"/>
      <c r="AB28" s="1"/>
      <c r="AC28" s="1"/>
      <c r="AD28" s="1"/>
      <c r="AF28" s="1"/>
    </row>
    <row r="29" spans="1:32" ht="13" customHeight="1">
      <c r="A29" t="str">
        <f>VLOOKUP(C29,State!M$3:BV$53,61,FALSE)</f>
        <v>District of Columbia</v>
      </c>
      <c r="C29" s="26">
        <f>MAX(State!M3:M53)</f>
        <v>0.9091311392818725</v>
      </c>
      <c r="D29" s="16"/>
      <c r="E29" t="str">
        <f>VLOOKUP(G29,State!O$3:BV$53,59,FALSE)</f>
        <v>Utah</v>
      </c>
      <c r="G29" s="26">
        <f>MAX(State!O3:O53)</f>
        <v>0.72790533102689103</v>
      </c>
      <c r="H29" s="10"/>
      <c r="I29" t="str">
        <f>VLOOKUP(K29,State!Q$3:BV$53,57,FALSE)</f>
        <v>Alabama</v>
      </c>
      <c r="K29" s="26">
        <f>MAX(State!Q3:Q53)</f>
        <v>0</v>
      </c>
      <c r="L29" s="11"/>
      <c r="M29" t="str">
        <f>VLOOKUP(O29,State!S$3:BV$53,55,FALSE)</f>
        <v>New Mexico</v>
      </c>
      <c r="O29" s="26">
        <f>MAX(State!S$3:S$53)</f>
        <v>3.5453590845121639E-2</v>
      </c>
      <c r="P29" s="26"/>
      <c r="Q29" t="str">
        <f>VLOOKUP(S29,State!U$3:BV$53,53,FALSE)</f>
        <v>Maine</v>
      </c>
      <c r="S29" s="26">
        <f>MAX(State!U3:U53)</f>
        <v>1.1384222776858577E-2</v>
      </c>
      <c r="T29" s="16"/>
      <c r="U29" t="str">
        <f>VLOOKUP(W29,State!W$3:BV$53,51,FALSE)</f>
        <v>South Dakota</v>
      </c>
      <c r="W29" s="26">
        <f>MAX(State!W3:W53)</f>
        <v>6.5170484999244119E-3</v>
      </c>
      <c r="Z29" s="26"/>
    </row>
    <row r="30" spans="1:32">
      <c r="A30" t="str">
        <f>VLOOKUP(C30,State!M$3:BV$53,61,FALSE)</f>
        <v>Hawaii</v>
      </c>
      <c r="B30" s="26"/>
      <c r="C30" s="26">
        <f>LARGE(State!M$3:M$53,2)</f>
        <v>0.70545230355857069</v>
      </c>
      <c r="D30" s="16"/>
      <c r="E30" t="str">
        <f>VLOOKUP(G30,State!O$3:BV$53,59,FALSE)</f>
        <v>Wyoming</v>
      </c>
      <c r="F30" s="26"/>
      <c r="G30" s="26">
        <f>LARGE(State!O$3:O$53,2)</f>
        <v>0.68642621687056582</v>
      </c>
      <c r="H30" s="10"/>
      <c r="I30" t="str">
        <f>VLOOKUP(K30,State!Q$3:BV$53,57,FALSE)</f>
        <v>Alabama</v>
      </c>
      <c r="J30" s="26"/>
      <c r="K30" s="26">
        <f>LARGE(State!Q$3:Q$53,2)</f>
        <v>0</v>
      </c>
      <c r="L30" s="11"/>
      <c r="M30" t="str">
        <f>VLOOKUP(O30,State!S$3:BV$53,55,FALSE)</f>
        <v>Montana</v>
      </c>
      <c r="N30" s="26"/>
      <c r="O30" s="26">
        <f>LARGE(State!S$3:S$53,2)</f>
        <v>2.9263626747760552E-2</v>
      </c>
      <c r="P30" s="26"/>
      <c r="Q30" t="str">
        <f>VLOOKUP(S30,State!U$3:BV$53,53,FALSE)</f>
        <v>Oregon</v>
      </c>
      <c r="R30" s="26"/>
      <c r="S30" s="26">
        <f>LARGE(State!U$3:U$53,2)</f>
        <v>1.0857500544914965E-2</v>
      </c>
      <c r="T30" s="16"/>
      <c r="U30" t="str">
        <f>VLOOKUP(W30,State!W$3:BV$53,51,FALSE)</f>
        <v>Wyoming</v>
      </c>
      <c r="V30" s="26"/>
      <c r="W30" s="26">
        <f>LARGE(State!W$3:W$53,2)</f>
        <v>5.8298970934831228E-3</v>
      </c>
      <c r="Y30" s="26"/>
      <c r="Z30" s="26"/>
    </row>
    <row r="31" spans="1:32">
      <c r="A31" t="str">
        <f>VLOOKUP(C31,State!M$3:BV$53,61,FALSE)</f>
        <v>Vermont</v>
      </c>
      <c r="B31" s="26"/>
      <c r="C31" s="26">
        <f>LARGE(State!M$3:M$53,3)</f>
        <v>0.66570550302382303</v>
      </c>
      <c r="D31" s="16"/>
      <c r="E31" t="str">
        <f>VLOOKUP(G31,State!O$3:BV$53,59,FALSE)</f>
        <v>Oklahoma</v>
      </c>
      <c r="F31" s="26"/>
      <c r="G31" s="26">
        <f>LARGE(State!O$3:O$53,3)</f>
        <v>0.66772319743016562</v>
      </c>
      <c r="H31" s="10"/>
      <c r="I31" t="str">
        <f>VLOOKUP(K31,State!Q$3:BV$53,57,FALSE)</f>
        <v>Alabama</v>
      </c>
      <c r="J31" s="26"/>
      <c r="K31" s="26">
        <f>LARGE(State!Q$3:Q$53,3)</f>
        <v>0</v>
      </c>
      <c r="L31" s="11"/>
      <c r="M31" t="str">
        <f>VLOOKUP(O31,State!S$3:BV$53,55,FALSE)</f>
        <v>Alaska</v>
      </c>
      <c r="N31" s="26"/>
      <c r="O31" s="26">
        <f>LARGE(State!S$3:S$53,3)</f>
        <v>2.4599410971896371E-2</v>
      </c>
      <c r="P31" s="26"/>
      <c r="Q31" t="str">
        <f>VLOOKUP(S31,State!U$3:BV$53,53,FALSE)</f>
        <v>Alaska</v>
      </c>
      <c r="R31" s="26"/>
      <c r="S31" s="26">
        <f>LARGE(State!U$3:U$53,3)</f>
        <v>9.7073162615018554E-3</v>
      </c>
      <c r="T31" s="16"/>
      <c r="U31" t="str">
        <f>VLOOKUP(W31,State!W$3:BV$53,51,FALSE)</f>
        <v>North Dakota</v>
      </c>
      <c r="V31" s="26"/>
      <c r="W31" s="26">
        <f>LARGE(State!W$3:W$53,3)</f>
        <v>3.6729721938957372E-3</v>
      </c>
      <c r="Y31" s="26"/>
      <c r="Z31" s="26"/>
    </row>
    <row r="32" spans="1:32">
      <c r="A32" t="str">
        <f>VLOOKUP(C32,State!M$3:BV$53,61,FALSE)</f>
        <v>New York</v>
      </c>
      <c r="B32" s="26"/>
      <c r="C32" s="26">
        <f>LARGE(State!M$3:M$53,4)</f>
        <v>0.63346101749676909</v>
      </c>
      <c r="D32" s="16"/>
      <c r="E32" t="str">
        <f>VLOOKUP(G32,State!O$3:BV$53,59,FALSE)</f>
        <v>Idaho</v>
      </c>
      <c r="F32" s="26"/>
      <c r="G32" s="26">
        <f>LARGE(State!O$3:O$53,4)</f>
        <v>0.64522661287108374</v>
      </c>
      <c r="H32" s="10"/>
      <c r="I32" t="str">
        <f>VLOOKUP(K32,State!Q$3:BV$53,57,FALSE)</f>
        <v>Alabama</v>
      </c>
      <c r="J32" s="26"/>
      <c r="K32" s="26">
        <f>LARGE(State!Q$3:Q$53,4)</f>
        <v>0</v>
      </c>
      <c r="L32" s="11"/>
      <c r="M32" t="str">
        <f>VLOOKUP(O32,State!S$3:BV$53,55,FALSE)</f>
        <v>Wyoming</v>
      </c>
      <c r="N32" s="26"/>
      <c r="O32" s="26">
        <f>LARGE(State!S$3:S$53,4)</f>
        <v>2.1384319504057239E-2</v>
      </c>
      <c r="P32" s="26"/>
      <c r="Q32" t="str">
        <f>VLOOKUP(S32,State!U$3:BV$53,53,FALSE)</f>
        <v>Arkansas</v>
      </c>
      <c r="R32" s="26"/>
      <c r="S32" s="26">
        <f>LARGE(State!U$3:U$53,4)</f>
        <v>8.7005875818631315E-3</v>
      </c>
      <c r="T32" s="16"/>
      <c r="U32" t="str">
        <f>VLOOKUP(W32,State!W$3:BV$53,51,FALSE)</f>
        <v>Michigan</v>
      </c>
      <c r="V32" s="26"/>
      <c r="W32" s="26">
        <f>LARGE(State!W$3:W$53,4)</f>
        <v>3.4071136152648159E-3</v>
      </c>
      <c r="Y32" s="26"/>
      <c r="Z32" s="26"/>
    </row>
    <row r="33" spans="1:31">
      <c r="A33" t="str">
        <f>VLOOKUP(C33,State!M$3:BV$53,61,FALSE)</f>
        <v>Rhode Island</v>
      </c>
      <c r="B33" s="26"/>
      <c r="C33" s="26">
        <f>LARGE(State!M$3:M$53,5)</f>
        <v>0.627009588632639</v>
      </c>
      <c r="D33" s="16"/>
      <c r="E33" t="str">
        <f>VLOOKUP(G33,State!O$3:BV$53,59,FALSE)</f>
        <v>West Virginia</v>
      </c>
      <c r="F33" s="26"/>
      <c r="G33" s="26">
        <f>LARGE(State!O$3:O$53,5)</f>
        <v>0.62274571434109627</v>
      </c>
      <c r="H33" s="10"/>
      <c r="I33" t="str">
        <f>VLOOKUP(K33,State!Q$3:BV$53,57,FALSE)</f>
        <v>Alabama</v>
      </c>
      <c r="J33" s="26"/>
      <c r="K33" s="26">
        <f>LARGE(State!Q$3:Q$53,5)</f>
        <v>0</v>
      </c>
      <c r="L33" s="11"/>
      <c r="M33" t="str">
        <f>VLOOKUP(O33,State!S$3:BV$53,55,FALSE)</f>
        <v>Indiana</v>
      </c>
      <c r="N33" s="26"/>
      <c r="O33" s="26">
        <f>LARGE(State!S$3:S$53,5)</f>
        <v>1.908010081087004E-2</v>
      </c>
      <c r="P33" s="26"/>
      <c r="Q33" t="str">
        <f>VLOOKUP(S33,State!U$3:BV$53,53,FALSE)</f>
        <v>District of Columbia</v>
      </c>
      <c r="R33" s="26"/>
      <c r="S33" s="26">
        <f>LARGE(State!U$3:U$53,5)</f>
        <v>8.367260794379161E-3</v>
      </c>
      <c r="T33" s="16"/>
      <c r="U33" t="str">
        <f>VLOOKUP(W33,State!W$3:BV$53,51,FALSE)</f>
        <v>Idaho</v>
      </c>
      <c r="V33" s="26"/>
      <c r="W33" s="26">
        <f>LARGE(State!W$3:W$53,5)</f>
        <v>3.4061678924987662E-3</v>
      </c>
      <c r="Y33" s="26"/>
      <c r="Z33" s="26"/>
    </row>
    <row r="34" spans="1:31">
      <c r="B34" s="26"/>
      <c r="C34" s="26"/>
      <c r="D34" s="16"/>
      <c r="F34" s="26"/>
      <c r="G34" s="26"/>
      <c r="H34" s="10"/>
      <c r="J34" s="26"/>
      <c r="K34" s="26"/>
      <c r="L34" s="11"/>
      <c r="N34" s="26"/>
      <c r="O34" s="26"/>
      <c r="P34" s="26"/>
      <c r="R34" s="26"/>
      <c r="S34" s="26"/>
      <c r="T34" s="16"/>
      <c r="V34" s="26"/>
      <c r="W34" s="26"/>
      <c r="Z34" s="26"/>
      <c r="AA34" s="26"/>
      <c r="AC34" s="26"/>
      <c r="AD34" s="26"/>
    </row>
    <row r="35" spans="1:31">
      <c r="A35" s="101" t="s">
        <v>2692</v>
      </c>
      <c r="B35" s="22"/>
      <c r="C35" s="26"/>
      <c r="D35" s="26"/>
      <c r="E35" s="16"/>
      <c r="F35" s="22"/>
      <c r="G35" s="26"/>
      <c r="H35" s="26"/>
      <c r="I35" s="10"/>
      <c r="J35" s="22"/>
      <c r="K35" s="26"/>
      <c r="L35" s="26"/>
      <c r="M35" s="11"/>
      <c r="N35" s="22"/>
      <c r="O35" s="26"/>
      <c r="P35" s="26"/>
      <c r="Q35" s="26"/>
      <c r="R35" s="22"/>
      <c r="S35" s="26"/>
      <c r="T35" s="26"/>
      <c r="U35" s="16"/>
      <c r="V35" s="16"/>
      <c r="W35" s="16"/>
      <c r="X35" s="16"/>
      <c r="Y35" s="23"/>
      <c r="Z35" s="22"/>
      <c r="AA35" s="26"/>
      <c r="AB35" s="26"/>
      <c r="AC35" s="23"/>
      <c r="AD35" s="16"/>
      <c r="AE35" s="16"/>
    </row>
    <row r="36" spans="1:31" ht="13" customHeight="1">
      <c r="A36" t="str">
        <f>VLOOKUP(C36,State!M$3:BV$53,61,FALSE)</f>
        <v>Utah</v>
      </c>
      <c r="B36" s="26"/>
      <c r="C36" s="26">
        <f>MIN(State!M3:M53)</f>
        <v>0.24749665827960371</v>
      </c>
      <c r="D36" s="16"/>
      <c r="E36" t="str">
        <f>VLOOKUP(G36,State!O$3:BV$53,59,FALSE)</f>
        <v>District of Columbia</v>
      </c>
      <c r="F36" s="26"/>
      <c r="G36" s="26">
        <f>MIN(State!O3:O53)</f>
        <v>7.2782914176005228E-2</v>
      </c>
      <c r="H36" s="10"/>
      <c r="I36" t="str">
        <f>VLOOKUP(K36,State!Q$3:BV$53,57,FALSE)</f>
        <v>Alabama</v>
      </c>
      <c r="J36" s="26"/>
      <c r="K36" s="26">
        <f>MIN(State!Q3:Q53)</f>
        <v>0</v>
      </c>
      <c r="L36" s="11"/>
      <c r="M36" t="str">
        <f>VLOOKUP(O36,State!S$3:BV$53,55,FALSE)</f>
        <v>Oklahoma</v>
      </c>
      <c r="N36" s="26"/>
      <c r="O36" s="26">
        <f>MIN(State!S3:S53)</f>
        <v>0</v>
      </c>
      <c r="P36" s="26"/>
      <c r="Q36" t="str">
        <f>VLOOKUP(S36,State!U$3:BV$53,53,FALSE)</f>
        <v>Missouri</v>
      </c>
      <c r="R36" s="26"/>
      <c r="S36" s="26">
        <f>MIN(State!U3:U53)</f>
        <v>0</v>
      </c>
      <c r="T36" s="16"/>
      <c r="U36" s="16"/>
      <c r="V36" s="16"/>
      <c r="W36" s="16"/>
      <c r="X36" s="23"/>
      <c r="Z36" s="26"/>
      <c r="AA36" s="26"/>
      <c r="AB36" s="23"/>
      <c r="AC36" s="16"/>
      <c r="AD36" s="16"/>
    </row>
    <row r="37" spans="1:31">
      <c r="A37" t="str">
        <f>VLOOKUP(C37,State!M$3:BV$53,61,FALSE)</f>
        <v>Wyoming</v>
      </c>
      <c r="B37" s="26"/>
      <c r="C37" s="26">
        <f>SMALL(State!M$3:M$53,2)</f>
        <v>0.27818887742360304</v>
      </c>
      <c r="D37" s="16"/>
      <c r="E37" t="str">
        <f>VLOOKUP(G37,State!O$3:BV$53,59,FALSE)</f>
        <v>Hawaii</v>
      </c>
      <c r="F37" s="26"/>
      <c r="G37" s="26">
        <f>SMALL(State!O$3:O$53,2)</f>
        <v>0.27838931485609514</v>
      </c>
      <c r="H37" s="10"/>
      <c r="I37" t="str">
        <f>VLOOKUP(K37,State!Q$3:BV$53,57,FALSE)</f>
        <v>Alabama</v>
      </c>
      <c r="J37" s="26"/>
      <c r="K37" s="26">
        <f>SMALL(State!Q$3:Q$53,2)</f>
        <v>0</v>
      </c>
      <c r="L37" s="11"/>
      <c r="M37" t="str">
        <f>VLOOKUP(O37,State!S$3:BV$53,55,FALSE)</f>
        <v>Michigan</v>
      </c>
      <c r="N37" s="26"/>
      <c r="O37" s="26">
        <f>SMALL(State!S$3:S$53,2)</f>
        <v>1.6480715216961206E-3</v>
      </c>
      <c r="P37" s="26"/>
      <c r="Q37" t="str">
        <f>VLOOKUP(S37,State!U$3:BV$53,53,FALSE)</f>
        <v>Missouri</v>
      </c>
      <c r="R37" s="26"/>
      <c r="S37" s="26">
        <f>SMALL(State!U$3:U$53,2)</f>
        <v>0</v>
      </c>
      <c r="T37" s="16"/>
      <c r="U37" s="16"/>
      <c r="V37" s="16"/>
      <c r="W37" s="16"/>
      <c r="X37" s="23"/>
      <c r="Z37" s="26"/>
      <c r="AA37" s="26"/>
      <c r="AB37" s="23"/>
      <c r="AC37" s="16"/>
      <c r="AD37" s="16"/>
    </row>
    <row r="38" spans="1:31">
      <c r="A38" t="str">
        <f>VLOOKUP(C38,State!M$3:BV$53,61,FALSE)</f>
        <v>Idaho</v>
      </c>
      <c r="B38" s="26"/>
      <c r="C38" s="26">
        <f>SMALL(State!M$3:M$53,3)</f>
        <v>0.32618733003651434</v>
      </c>
      <c r="D38" s="16"/>
      <c r="E38" t="str">
        <f>VLOOKUP(G38,State!O$3:BV$53,59,FALSE)</f>
        <v>Vermont</v>
      </c>
      <c r="F38" s="26"/>
      <c r="G38" s="26">
        <f>SMALL(State!O$3:O$53,3)</f>
        <v>0.3097263523672692</v>
      </c>
      <c r="H38" s="10"/>
      <c r="I38" t="str">
        <f>VLOOKUP(K38,State!Q$3:BV$53,57,FALSE)</f>
        <v>Alabama</v>
      </c>
      <c r="J38" s="26"/>
      <c r="K38" s="26">
        <f>SMALL(State!Q$3:Q$53,3)</f>
        <v>0</v>
      </c>
      <c r="L38" s="11"/>
      <c r="M38" t="str">
        <f>VLOOKUP(O38,State!S$3:BV$53,55,FALSE)</f>
        <v>Mississippi</v>
      </c>
      <c r="N38" s="26"/>
      <c r="O38" s="26">
        <f>SMALL(State!S$3:S$53,3)</f>
        <v>5.1929706654718789E-3</v>
      </c>
      <c r="P38" s="26"/>
      <c r="Q38" t="str">
        <f>VLOOKUP(S38,State!U$3:BV$53,53,FALSE)</f>
        <v>Missouri</v>
      </c>
      <c r="R38" s="26"/>
      <c r="S38" s="26">
        <f>SMALL(State!U$3:U$53,3)</f>
        <v>0</v>
      </c>
      <c r="T38" s="16"/>
      <c r="U38" s="16"/>
      <c r="V38" s="16"/>
      <c r="W38" s="16"/>
      <c r="X38" s="23"/>
      <c r="Z38" s="26"/>
      <c r="AA38" s="26"/>
      <c r="AB38" s="23"/>
      <c r="AC38" s="16"/>
      <c r="AD38" s="16"/>
    </row>
    <row r="39" spans="1:31">
      <c r="A39" t="str">
        <f>VLOOKUP(C39,State!M$3:BV$53,61,FALSE)</f>
        <v>Oklahoma</v>
      </c>
      <c r="B39" s="26"/>
      <c r="C39" s="26">
        <f>SMALL(State!M$3:M$53,4)</f>
        <v>0.33227680256983438</v>
      </c>
      <c r="D39" s="16"/>
      <c r="E39" t="str">
        <f>VLOOKUP(G39,State!O$3:BV$53,59,FALSE)</f>
        <v>New York</v>
      </c>
      <c r="F39" s="26"/>
      <c r="G39" s="26">
        <f>SMALL(State!O$3:O$53,4)</f>
        <v>0.35168867319180469</v>
      </c>
      <c r="H39" s="10"/>
      <c r="I39" t="str">
        <f>VLOOKUP(K39,State!Q$3:BV$53,57,FALSE)</f>
        <v>Alabama</v>
      </c>
      <c r="J39" s="26"/>
      <c r="K39" s="26">
        <f>SMALL(State!Q$3:Q$53,4)</f>
        <v>0</v>
      </c>
      <c r="L39" s="11"/>
      <c r="M39" t="str">
        <f>VLOOKUP(O39,State!S$3:BV$53,55,FALSE)</f>
        <v>Florida</v>
      </c>
      <c r="N39" s="26"/>
      <c r="O39" s="26">
        <f>SMALL(State!S$3:S$53,4)</f>
        <v>5.2779154181189702E-3</v>
      </c>
      <c r="P39" s="26"/>
      <c r="Q39" t="str">
        <f>VLOOKUP(S39,State!U$3:BV$53,53,FALSE)</f>
        <v>Missouri</v>
      </c>
      <c r="R39" s="26"/>
      <c r="S39" s="26">
        <f>SMALL(State!U$3:U$53,4)</f>
        <v>0</v>
      </c>
      <c r="T39" s="16"/>
      <c r="U39" s="16"/>
      <c r="V39" s="16"/>
      <c r="W39" s="16"/>
      <c r="X39" s="23"/>
      <c r="Z39" s="26"/>
      <c r="AA39" s="26"/>
      <c r="AB39" s="23"/>
      <c r="AC39" s="16"/>
      <c r="AD39" s="16"/>
    </row>
    <row r="40" spans="1:31">
      <c r="A40" t="str">
        <f>VLOOKUP(C40,State!M$3:BV$53,61,FALSE)</f>
        <v>West Virginia</v>
      </c>
      <c r="B40" s="26"/>
      <c r="C40" s="26">
        <f>SMALL(State!M$3:M$53,5)</f>
        <v>0.35527169221088856</v>
      </c>
      <c r="D40" s="16"/>
      <c r="E40" t="str">
        <f>VLOOKUP(G40,State!O$3:BV$53,59,FALSE)</f>
        <v>Rhode Island</v>
      </c>
      <c r="F40" s="26"/>
      <c r="G40" s="26">
        <f>SMALL(State!O$3:O$53,5)</f>
        <v>0.35243661570813967</v>
      </c>
      <c r="H40" s="10"/>
      <c r="I40" t="str">
        <f>VLOOKUP(K40,State!Q$3:BV$53,57,FALSE)</f>
        <v>Alabama</v>
      </c>
      <c r="J40" s="26"/>
      <c r="K40" s="26">
        <f>SMALL(State!Q$3:Q$53,5)</f>
        <v>0</v>
      </c>
      <c r="L40" s="11"/>
      <c r="M40" t="str">
        <f>VLOOKUP(O40,State!S$3:BV$53,55,FALSE)</f>
        <v>New Jersey</v>
      </c>
      <c r="N40" s="26"/>
      <c r="O40" s="26">
        <f>SMALL(State!S$3:S$53,5)</f>
        <v>5.757447156605088E-3</v>
      </c>
      <c r="P40" s="26"/>
      <c r="Q40" t="str">
        <f>VLOOKUP(S40,State!U$3:BV$53,53,FALSE)</f>
        <v>Missouri</v>
      </c>
      <c r="R40" s="26"/>
      <c r="S40" s="26">
        <f>SMALL(State!U$3:U$53,5)</f>
        <v>0</v>
      </c>
      <c r="T40" s="16"/>
      <c r="U40" s="16"/>
      <c r="V40" s="16"/>
      <c r="W40" s="16"/>
      <c r="X40" s="23"/>
      <c r="Z40" s="26"/>
      <c r="AA40" s="26"/>
      <c r="AB40" s="23"/>
      <c r="AC40" s="16"/>
      <c r="AD40" s="16"/>
    </row>
    <row r="41" spans="1:31">
      <c r="B41" s="26"/>
      <c r="C41" s="26"/>
      <c r="D41" s="16"/>
      <c r="F41" s="26"/>
      <c r="G41" s="26"/>
      <c r="H41" s="10"/>
      <c r="J41" s="26"/>
      <c r="K41" s="26"/>
      <c r="L41" s="11"/>
      <c r="N41" s="26"/>
      <c r="O41" s="26"/>
      <c r="P41" s="26"/>
      <c r="R41" s="26"/>
      <c r="S41" s="26"/>
      <c r="T41" s="16"/>
      <c r="V41" s="26"/>
      <c r="W41" s="26"/>
      <c r="X41" s="23"/>
      <c r="Y41" s="16"/>
      <c r="Z41" s="16"/>
    </row>
    <row r="42" spans="1:31">
      <c r="A42" s="101" t="s">
        <v>2988</v>
      </c>
      <c r="B42" s="22"/>
      <c r="C42" s="26"/>
      <c r="D42" s="26"/>
      <c r="E42" s="16"/>
      <c r="F42" s="24"/>
      <c r="G42" s="10"/>
      <c r="H42" s="10"/>
      <c r="I42" s="10"/>
      <c r="J42" s="25"/>
      <c r="K42" s="11"/>
      <c r="L42" s="11"/>
      <c r="M42" s="11"/>
      <c r="N42" s="23"/>
      <c r="O42" s="16"/>
      <c r="P42" s="16"/>
      <c r="Q42" s="16"/>
      <c r="R42" s="23"/>
      <c r="S42" s="16"/>
      <c r="T42" s="16"/>
      <c r="U42" s="23"/>
      <c r="V42" s="23"/>
      <c r="W42" s="16"/>
      <c r="X42" s="16"/>
      <c r="Y42" s="23"/>
      <c r="Z42" s="16"/>
      <c r="AA42" s="16"/>
    </row>
    <row r="43" spans="1:31" ht="13" customHeight="1">
      <c r="A43" t="str">
        <f>VLOOKUP(C43,County!$J$3:$BB$3259,45,FALSE)</f>
        <v>Shannon</v>
      </c>
      <c r="B43" t="str">
        <f>VLOOKUP(C43,County!$J$3:$BC$3259,46,FALSE)</f>
        <v>SD</v>
      </c>
      <c r="C43" s="2">
        <f>MAX(County!J1:J3259)</f>
        <v>0.93386327503974564</v>
      </c>
      <c r="E43" t="str">
        <f>VLOOKUP(G43,County!$K$3:$BB$3259,44,FALSE)</f>
        <v>King</v>
      </c>
      <c r="F43" t="str">
        <f>VLOOKUP(G43,County!$K$3:$BC$3259,45,FALSE)</f>
        <v>TX</v>
      </c>
      <c r="G43" s="2">
        <f>MAX(County!K1:K3259)</f>
        <v>0.95862068965517244</v>
      </c>
      <c r="H43" s="2"/>
      <c r="I43" t="str">
        <f>VLOOKUP(K43,County!$L$3:$BB$3259,43,FALSE)</f>
        <v>Autauga</v>
      </c>
      <c r="J43" t="str">
        <f>VLOOKUP(K43,County!$L$3:$BC$3259,44,FALSE)</f>
        <v>AL</v>
      </c>
      <c r="K43" s="2">
        <f>MAX(County!L1:L3259)</f>
        <v>0</v>
      </c>
      <c r="L43" s="2"/>
      <c r="M43" t="str">
        <f>VLOOKUP(O43,County!$AW$3:$BB$3259,6,FALSE)</f>
        <v>Torrance</v>
      </c>
      <c r="N43" t="str">
        <f>VLOOKUP(O43,County!$AW$3:$BC$3259,7,FALSE)</f>
        <v>NM</v>
      </c>
      <c r="O43" s="2">
        <f>MAX(County!AW1:AW3259)</f>
        <v>5.9668853483286474E-2</v>
      </c>
      <c r="P43" s="2"/>
      <c r="Q43" t="str">
        <f>VLOOKUP(S43,County!$AX$3:$BB$3259,5,FALSE)</f>
        <v>Humboldt</v>
      </c>
      <c r="R43" t="str">
        <f>VLOOKUP(S43,County!$AX$3:$BC$3259,6,FALSE)</f>
        <v>CA</v>
      </c>
      <c r="S43" s="2">
        <f>MAX(County!AX1:AX3259)</f>
        <v>4.3587958935096573E-2</v>
      </c>
      <c r="T43" s="2"/>
      <c r="U43" t="str">
        <f>VLOOKUP(W43,County!$AZ$3:$BC$3259,3,FALSE)</f>
        <v>Franklin</v>
      </c>
      <c r="V43" t="str">
        <f>VLOOKUP(W43,County!$AZ$3:$BC$3259,4,FALSE)</f>
        <v>VA</v>
      </c>
      <c r="W43" s="2">
        <f>MAX(County!AZ1:AZ3259)</f>
        <v>2.5761036432396002E-2</v>
      </c>
      <c r="X43" s="2"/>
    </row>
    <row r="44" spans="1:31">
      <c r="A44" t="str">
        <f>VLOOKUP(C44,County!$J$3:$BB$3259,45,FALSE)</f>
        <v>Bronx</v>
      </c>
      <c r="B44" t="str">
        <f>VLOOKUP(C44,County!$J$3:$BC$3259,46,FALSE)</f>
        <v>NY</v>
      </c>
      <c r="C44" s="2">
        <f>LARGE(County!J1:J3259,2)</f>
        <v>0.91446818605804747</v>
      </c>
      <c r="E44" t="str">
        <f>VLOOKUP(G44,County!$K$3:$BB$3259,44,FALSE)</f>
        <v>Madison</v>
      </c>
      <c r="F44" t="str">
        <f>VLOOKUP(G44,County!$K$3:$BC$3259,45,FALSE)</f>
        <v>ID</v>
      </c>
      <c r="G44" s="2">
        <f>LARGE(County!K1:K3259,2)</f>
        <v>0.93290313627532617</v>
      </c>
      <c r="I44" t="str">
        <f>VLOOKUP(K44,County!$L$3:$BB$3259,43,FALSE)</f>
        <v>Autauga</v>
      </c>
      <c r="J44" t="str">
        <f>VLOOKUP(K44,County!$L$3:$BC$3259,44,FALSE)</f>
        <v>AL</v>
      </c>
      <c r="K44" s="2">
        <f>LARGE(County!L1:L3259,2)</f>
        <v>0</v>
      </c>
      <c r="M44" t="str">
        <f>VLOOKUP(O44,County!$AW$3:$BB$3259,6,FALSE)</f>
        <v>Los Alamos</v>
      </c>
      <c r="N44" t="str">
        <f>VLOOKUP(O44,County!$AW$3:$BC$3259,7,FALSE)</f>
        <v>NM</v>
      </c>
      <c r="O44" s="2">
        <f>LARGE(County!AW1:AW3259,2)</f>
        <v>5.622301483011076E-2</v>
      </c>
      <c r="P44" s="2"/>
      <c r="Q44" t="str">
        <f>VLOOKUP(S44,County!$AX$3:$BB$3259,5,FALSE)</f>
        <v>District 4</v>
      </c>
      <c r="R44" t="str">
        <f>VLOOKUP(S44,County!$AX$3:$BC$3259,6,FALSE)</f>
        <v>AK</v>
      </c>
      <c r="S44" s="2">
        <f>LARGE(County!AX1:AX3259,2)</f>
        <v>2.8911065453478133E-2</v>
      </c>
      <c r="U44" t="str">
        <f>VLOOKUP(W44,County!$AZ$3:$BC$3259,3,FALSE)</f>
        <v>Carroll</v>
      </c>
      <c r="V44" t="str">
        <f>VLOOKUP(W44,County!$AZ$3:$BC$3259,4,FALSE)</f>
        <v>VA</v>
      </c>
      <c r="W44" s="2">
        <f>LARGE(County!AZ1:AZ3259,2)</f>
        <v>2.1675181916705373E-2</v>
      </c>
    </row>
    <row r="45" spans="1:31">
      <c r="A45" t="str">
        <f>VLOOKUP(C45,County!$J$3:$BB$3259,45,FALSE)</f>
        <v>District of Columbia</v>
      </c>
      <c r="B45" t="str">
        <f>VLOOKUP(C45,County!$J$3:$BC$3259,46,FALSE)</f>
        <v>DC</v>
      </c>
      <c r="C45" s="2">
        <f>LARGE(County!J3:J3260,3)</f>
        <v>0.9091311392818725</v>
      </c>
      <c r="D45"/>
      <c r="E45" t="str">
        <f>VLOOKUP(G45,County!$K$3:$BB$3259,44,FALSE)</f>
        <v>Sterling</v>
      </c>
      <c r="F45" t="str">
        <f>VLOOKUP(G45,County!$K$3:$BC$3259,45,FALSE)</f>
        <v>TX</v>
      </c>
      <c r="G45" s="2">
        <f>LARGE(County!K3:K3260,3)</f>
        <v>0.92914979757085026</v>
      </c>
      <c r="I45" t="str">
        <f>VLOOKUP(K45,County!$L$3:$BB$3259,43,FALSE)</f>
        <v>Autauga</v>
      </c>
      <c r="J45" t="str">
        <f>VLOOKUP(K45,County!$L$3:$BC$3259,44,FALSE)</f>
        <v>AL</v>
      </c>
      <c r="K45" s="2">
        <f>LARGE(County!L3:L3260,3)</f>
        <v>0</v>
      </c>
      <c r="M45" t="str">
        <f>VLOOKUP(O45,County!$AW$3:$BB$3259,6,FALSE)</f>
        <v>Mineral</v>
      </c>
      <c r="N45" t="str">
        <f>VLOOKUP(O45,County!$AW$3:$BC$3259,7,FALSE)</f>
        <v>MT</v>
      </c>
      <c r="O45" s="2">
        <f>LARGE(County!AW3:AW3260,3)</f>
        <v>4.9975259772389903E-2</v>
      </c>
      <c r="P45" s="2"/>
      <c r="Q45" t="str">
        <f>VLOOKUP(S45,County!$AX$3:$BB$3259,5,FALSE)</f>
        <v>Mendocino</v>
      </c>
      <c r="R45" t="str">
        <f>VLOOKUP(S45,County!$AX$3:$BC$3259,6,FALSE)</f>
        <v>CA</v>
      </c>
      <c r="S45" s="2">
        <f>LARGE(County!AX3:AX3260,3)</f>
        <v>2.8500442642145244E-2</v>
      </c>
      <c r="U45" t="str">
        <f>VLOOKUP(W45,County!$AZ$3:$BC$3259,3,FALSE)</f>
        <v>Esmeralda</v>
      </c>
      <c r="V45" t="str">
        <f>VLOOKUP(W45,County!$AZ$3:$BC$3259,4,FALSE)</f>
        <v>NV</v>
      </c>
      <c r="W45" s="2">
        <f>LARGE(County!AZ3:AZ3260,3)</f>
        <v>2.0689655172413793E-2</v>
      </c>
    </row>
    <row r="46" spans="1:31">
      <c r="A46" t="str">
        <f>VLOOKUP(C46,County!$J$3:$BB$3259,45,FALSE)</f>
        <v>Petersburg</v>
      </c>
      <c r="B46" t="str">
        <f>VLOOKUP(C46,County!$J$3:$BC$3259,46,FALSE)</f>
        <v>VA</v>
      </c>
      <c r="C46" s="2">
        <f>LARGE(County!J4:J3261,4)</f>
        <v>0.89785013829519733</v>
      </c>
      <c r="D46"/>
      <c r="E46" t="str">
        <f>VLOOKUP(G46,County!$K$3:$BB$3259,44,FALSE)</f>
        <v>Franklin</v>
      </c>
      <c r="F46" t="str">
        <f>VLOOKUP(G46,County!$K$3:$BC$3259,45,FALSE)</f>
        <v>ID</v>
      </c>
      <c r="G46" s="2">
        <f>LARGE(County!K4:K3261,4)</f>
        <v>0.92767857142857146</v>
      </c>
      <c r="I46" t="str">
        <f>VLOOKUP(K46,County!$L$3:$BB$3259,43,FALSE)</f>
        <v>Autauga</v>
      </c>
      <c r="J46" t="str">
        <f>VLOOKUP(K46,County!$L$3:$BC$3259,44,FALSE)</f>
        <v>AL</v>
      </c>
      <c r="K46" s="2">
        <f>LARGE(County!L4:L3261,4)</f>
        <v>0</v>
      </c>
      <c r="M46" t="str">
        <f>VLOOKUP(O46,County!$AW$3:$BB$3259,6,FALSE)</f>
        <v>Clark</v>
      </c>
      <c r="N46" t="str">
        <f>VLOOKUP(O46,County!$AW$3:$BC$3259,7,FALSE)</f>
        <v>ID</v>
      </c>
      <c r="O46" s="2">
        <f>LARGE(County!AW4:AW3261,4)</f>
        <v>4.878048780487805E-2</v>
      </c>
      <c r="P46" s="2"/>
      <c r="Q46" t="str">
        <f>VLOOKUP(S46,County!$AX$3:$BB$3259,5,FALSE)</f>
        <v>Tompkins</v>
      </c>
      <c r="R46" t="str">
        <f>VLOOKUP(S46,County!$AX$3:$BC$3259,6,FALSE)</f>
        <v>NY</v>
      </c>
      <c r="S46" s="2">
        <f>LARGE(County!AX4:AX3261,4)</f>
        <v>2.0964782182448908E-2</v>
      </c>
      <c r="U46" t="str">
        <f>VLOOKUP(W46,County!$AZ$3:$BC$3259,3,FALSE)</f>
        <v>Craig</v>
      </c>
      <c r="V46" t="str">
        <f>VLOOKUP(W46,County!$AZ$3:$BC$3259,4,FALSE)</f>
        <v>VA</v>
      </c>
      <c r="W46" s="2">
        <f>LARGE(County!AZ4:AZ3261,4)</f>
        <v>2.0622422197225349E-2</v>
      </c>
    </row>
    <row r="47" spans="1:31">
      <c r="A47" t="str">
        <f>VLOOKUP(C47,County!$J$3:$BB$3259,45,FALSE)</f>
        <v>Prince George's</v>
      </c>
      <c r="B47" t="str">
        <f>VLOOKUP(C47,County!$J$3:$BC$3259,46,FALSE)</f>
        <v>MD</v>
      </c>
      <c r="C47" s="2">
        <f>LARGE(County!J5:J3261,5)</f>
        <v>0.89733948171989764</v>
      </c>
      <c r="D47"/>
      <c r="E47" t="str">
        <f>VLOOKUP(G47,County!$K$3:$BB$3259,44,FALSE)</f>
        <v>Roberts</v>
      </c>
      <c r="F47" t="str">
        <f>VLOOKUP(G47,County!$K$3:$BC$3259,45,FALSE)</f>
        <v>TX</v>
      </c>
      <c r="G47" s="2">
        <f>LARGE(County!K5:K3261,5)</f>
        <v>0.92125984251968507</v>
      </c>
      <c r="I47" t="str">
        <f>VLOOKUP(K47,County!$L$3:$BB$3259,43,FALSE)</f>
        <v>Autauga</v>
      </c>
      <c r="J47" t="str">
        <f>VLOOKUP(K47,County!$L$3:$BC$3259,44,FALSE)</f>
        <v>AL</v>
      </c>
      <c r="K47" s="2">
        <f>LARGE(County!L5:L3261,5)</f>
        <v>0</v>
      </c>
      <c r="M47" t="str">
        <f>VLOOKUP(O47,County!$AW$3:$BB$3259,6,FALSE)</f>
        <v>Treasure</v>
      </c>
      <c r="N47" t="str">
        <f>VLOOKUP(O47,County!$AW$3:$BC$3259,7,FALSE)</f>
        <v>MT</v>
      </c>
      <c r="O47" s="2">
        <f>LARGE(County!AW5:AW3261,5)</f>
        <v>4.8351648351648353E-2</v>
      </c>
      <c r="P47" s="2"/>
      <c r="Q47" t="str">
        <f>VLOOKUP(S47,County!$AX$3:$BB$3259,5,FALSE)</f>
        <v>Franklin</v>
      </c>
      <c r="R47" t="str">
        <f>VLOOKUP(S47,County!$AX$3:$BC$3259,6,FALSE)</f>
        <v>MA</v>
      </c>
      <c r="S47" s="2">
        <f>LARGE(County!AX5:AX3261,5)</f>
        <v>2.0684358281688648E-2</v>
      </c>
      <c r="U47" t="str">
        <f>VLOOKUP(W47,County!$AZ$3:$BC$3259,3,FALSE)</f>
        <v>Henry</v>
      </c>
      <c r="V47" t="str">
        <f>VLOOKUP(W47,County!$AZ$3:$BC$3259,4,FALSE)</f>
        <v>VA</v>
      </c>
      <c r="W47" s="2">
        <f>LARGE(County!AZ5:AZ3261,5)</f>
        <v>1.9228458118014661E-2</v>
      </c>
    </row>
    <row r="48" spans="1:31">
      <c r="C48" s="2"/>
      <c r="D48"/>
      <c r="G48" s="2"/>
      <c r="K48" s="2"/>
      <c r="O48" s="2"/>
      <c r="P48" s="2"/>
      <c r="S48" s="2"/>
      <c r="W48" s="2"/>
    </row>
    <row r="49" spans="1:31">
      <c r="A49" s="101" t="s">
        <v>2003</v>
      </c>
    </row>
    <row r="50" spans="1:31" ht="13" customHeight="1">
      <c r="A50" t="str">
        <f>VLOOKUP(C50,County!$J$3:$BB$3259,45,FALSE)</f>
        <v>King</v>
      </c>
      <c r="B50" t="str">
        <f>VLOOKUP(C50,County!$J$3:$BC$3259,46,FALSE)</f>
        <v>TX</v>
      </c>
      <c r="C50" s="2">
        <f>MIN(County!J1:J3259)</f>
        <v>3.4482758620689655E-2</v>
      </c>
      <c r="D50"/>
      <c r="E50" t="str">
        <f>VLOOKUP(G50,County!$K$3:$BB$3259,44,FALSE)</f>
        <v>Shannon</v>
      </c>
      <c r="F50" t="str">
        <f>VLOOKUP(G50,County!$K$3:$BC$3259,45,FALSE)</f>
        <v>SD</v>
      </c>
      <c r="G50" s="2">
        <f>MIN(County!K1:K3259)</f>
        <v>5.9777424483306835E-2</v>
      </c>
      <c r="K50" s="2"/>
      <c r="L50" s="2"/>
      <c r="O50" s="2"/>
      <c r="P50" s="2"/>
      <c r="S50" s="2"/>
      <c r="T50" s="2"/>
      <c r="W50" s="2"/>
      <c r="X50" s="2"/>
    </row>
    <row r="51" spans="1:31">
      <c r="A51" t="str">
        <f>VLOOKUP(C51,County!$J$3:$BB$3259,45,FALSE)</f>
        <v>Madison</v>
      </c>
      <c r="B51" t="str">
        <f>VLOOKUP(C51,County!$J$3:$BC$3259,46,FALSE)</f>
        <v>ID</v>
      </c>
      <c r="C51" s="2">
        <f>SMALL(County!J1:J3259,2)</f>
        <v>5.7729669719678044E-2</v>
      </c>
      <c r="D51"/>
      <c r="E51" t="str">
        <f>VLOOKUP(G51,County!$K$3:$BB$3259,44,FALSE)</f>
        <v>District of Columbia</v>
      </c>
      <c r="F51" t="str">
        <f>VLOOKUP(G51,County!$K$3:$BC$3259,45,FALSE)</f>
        <v>DC</v>
      </c>
      <c r="G51" s="2">
        <f>SMALL(County!K1:K3259,2)</f>
        <v>7.2782914176005228E-2</v>
      </c>
      <c r="I51" s="98"/>
      <c r="K51" s="2"/>
    </row>
    <row r="52" spans="1:31">
      <c r="A52" t="str">
        <f>VLOOKUP(C52,County!$J$3:$BB$3259,45,FALSE)</f>
        <v>Franklin</v>
      </c>
      <c r="B52" t="str">
        <f>VLOOKUP(C52,County!$J$3:$BC$3259,46,FALSE)</f>
        <v>ID</v>
      </c>
      <c r="C52" s="2">
        <f>SMALL(County!J3:J3260,3)</f>
        <v>5.8035714285714288E-2</v>
      </c>
      <c r="D52"/>
      <c r="E52" t="str">
        <f>VLOOKUP(G52,County!$K$3:$BB$3259,44,FALSE)</f>
        <v>Bronx</v>
      </c>
      <c r="F52" t="str">
        <f>VLOOKUP(G52,County!$K$3:$BC$3259,45,FALSE)</f>
        <v>NY</v>
      </c>
      <c r="G52" s="2">
        <f>SMALL(County!K3:K3260,3)</f>
        <v>8.0787085712437118E-2</v>
      </c>
      <c r="I52" s="97"/>
      <c r="K52" s="2"/>
    </row>
    <row r="53" spans="1:31">
      <c r="A53" t="str">
        <f>VLOOKUP(C53,County!$J$3:$BB$3259,45,FALSE)</f>
        <v>Sterling</v>
      </c>
      <c r="B53" t="str">
        <f>VLOOKUP(C53,County!$J$3:$BC$3259,46,FALSE)</f>
        <v>TX</v>
      </c>
      <c r="C53" s="2">
        <f>SMALL(County!J4:J3261,4)</f>
        <v>6.2753036437246959E-2</v>
      </c>
      <c r="D53"/>
      <c r="E53" t="str">
        <f>VLOOKUP(G53,County!$K$3:$BB$3259,44,FALSE)</f>
        <v>Prince George's</v>
      </c>
      <c r="F53" t="str">
        <f>VLOOKUP(G53,County!$K$3:$BC$3259,45,FALSE)</f>
        <v>MD</v>
      </c>
      <c r="G53" s="2">
        <f>SMALL(County!K4:K3261,4)</f>
        <v>9.215874391350995E-2</v>
      </c>
      <c r="K53" s="2"/>
    </row>
    <row r="54" spans="1:31">
      <c r="A54" t="str">
        <f>VLOOKUP(C54,County!$J$3:$BB$3259,45,FALSE)</f>
        <v>Roberts</v>
      </c>
      <c r="B54" t="str">
        <f>VLOOKUP(C54,County!$J$3:$BC$3259,46,FALSE)</f>
        <v>TX</v>
      </c>
      <c r="C54" s="2">
        <f>SMALL(County!J5:J3261,5)</f>
        <v>6.4960629921259838E-2</v>
      </c>
      <c r="D54"/>
      <c r="E54" t="str">
        <f>VLOOKUP(G54,County!$K$3:$BB$3259,44,FALSE)</f>
        <v>Petersburg</v>
      </c>
      <c r="F54" t="str">
        <f>VLOOKUP(G54,County!$K$3:$BC$3259,45,FALSE)</f>
        <v>VA</v>
      </c>
      <c r="G54" s="2">
        <f>SMALL(County!K5:K3261,5)</f>
        <v>9.5989439275836058E-2</v>
      </c>
      <c r="K54" s="2"/>
    </row>
    <row r="55" spans="1:31">
      <c r="C55" s="2"/>
      <c r="D55"/>
      <c r="G55" s="2"/>
      <c r="K55" s="2"/>
    </row>
    <row r="56" spans="1:31">
      <c r="A56" s="62" t="s">
        <v>618</v>
      </c>
      <c r="C56" s="2"/>
      <c r="D56" t="s">
        <v>2263</v>
      </c>
      <c r="G56" s="2"/>
      <c r="H56" t="s">
        <v>3171</v>
      </c>
      <c r="K56" s="2"/>
      <c r="L56" s="2"/>
    </row>
    <row r="57" spans="1:31">
      <c r="A57" t="str">
        <f>VLOOKUP(C57,County!$J$3:$BB$3259,45,FALSE)</f>
        <v>Lenoir</v>
      </c>
      <c r="B57" t="str">
        <f>VLOOKUP(C57,County!$J$3:$BC$3259,46,FALSE)</f>
        <v>NC</v>
      </c>
      <c r="C57" s="2">
        <f>DMAX(County!D1:J3259,"Obama",D56:D57)</f>
        <v>0.49661753186641033</v>
      </c>
      <c r="D57">
        <v>2</v>
      </c>
      <c r="E57" t="str">
        <f>VLOOKUP(G57,County!$K$3:$BB$3259,44,FALSE)</f>
        <v>Benton</v>
      </c>
      <c r="F57" t="str">
        <f>VLOOKUP(G57,County!$K$3:$BC$3259,45,FALSE)</f>
        <v>MS</v>
      </c>
      <c r="G57" s="2">
        <f>DMAX(County!E1:K3259,"Romney",H56:H57)</f>
        <v>0.49586977648202141</v>
      </c>
      <c r="H57">
        <v>2</v>
      </c>
      <c r="K57" s="2"/>
      <c r="L57" s="5"/>
    </row>
    <row r="58" spans="1:31">
      <c r="H58" s="2"/>
      <c r="L58" s="2"/>
      <c r="M58" s="5"/>
    </row>
    <row r="59" spans="1:31">
      <c r="A59" s="62" t="s">
        <v>1370</v>
      </c>
      <c r="D59" t="s">
        <v>2263</v>
      </c>
      <c r="G59" s="2"/>
      <c r="H59" t="s">
        <v>3171</v>
      </c>
      <c r="I59" s="8"/>
      <c r="J59" s="8"/>
      <c r="K59" s="68"/>
      <c r="L59" s="69"/>
    </row>
    <row r="60" spans="1:31">
      <c r="A60" t="str">
        <f>VLOOKUP(C60,County!$J$3:$BB$3259,45,FALSE)</f>
        <v>Chaffee</v>
      </c>
      <c r="B60" t="str">
        <f>VLOOKUP(C60,County!$J$3:$BC$3259,46,FALSE)</f>
        <v>CO</v>
      </c>
      <c r="C60" s="2">
        <f>DMIN(County!D1:J3259,"Obama",D59:D60)</f>
        <v>0.48614031733894092</v>
      </c>
      <c r="D60">
        <v>1</v>
      </c>
      <c r="E60" t="str">
        <f>VLOOKUP(G60,County!$K$3:$BB$3259,44,FALSE)</f>
        <v>Trinity</v>
      </c>
      <c r="F60" t="str">
        <f>VLOOKUP(G60,County!$K$3:$BC$3259,45,FALSE)</f>
        <v>CA</v>
      </c>
      <c r="G60" s="2">
        <f>DMIN(County!E1:K3259,"Romney",H59:H60)</f>
        <v>0.4786746563271061</v>
      </c>
      <c r="H60">
        <v>1</v>
      </c>
      <c r="I60" s="8"/>
      <c r="J60" s="8"/>
      <c r="K60" s="68"/>
      <c r="L60" s="8"/>
    </row>
    <row r="61" spans="1:31">
      <c r="H61" s="2"/>
      <c r="J61" s="8"/>
      <c r="K61" s="8"/>
      <c r="L61" s="68"/>
      <c r="M61" s="8"/>
    </row>
    <row r="62" spans="1:31">
      <c r="A62" t="s">
        <v>1540</v>
      </c>
      <c r="B62" s="17" t="str">
        <f>A28</f>
        <v>Obama</v>
      </c>
      <c r="C62" s="99" t="str">
        <f>E28</f>
        <v>Romney</v>
      </c>
      <c r="D62" s="100">
        <f>I28</f>
        <v>0</v>
      </c>
      <c r="E62" s="5" t="str">
        <f>M28</f>
        <v>Johnson</v>
      </c>
      <c r="F62" s="5" t="str">
        <f>Q28</f>
        <v>Stein</v>
      </c>
      <c r="G62" s="5" t="e">
        <f>#REF!</f>
        <v>#REF!</v>
      </c>
      <c r="H62" s="5" t="str">
        <f>U28</f>
        <v>Goode</v>
      </c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</row>
    <row r="63" spans="1:31">
      <c r="A63" t="s">
        <v>3174</v>
      </c>
      <c r="B63" s="5">
        <f>COUNTIF(State!$G$1:$G$53,1)</f>
        <v>27</v>
      </c>
      <c r="C63" s="5">
        <f>COUNTIF(State!$H$1:$H$53,1)</f>
        <v>24</v>
      </c>
      <c r="D63" s="5">
        <f>COUNTIF(State!$I$1:$I$53,1)</f>
        <v>0</v>
      </c>
      <c r="E63" s="5">
        <f>COUNTIF(State!$BX$1:$BX$53,1)</f>
        <v>0</v>
      </c>
      <c r="F63" s="5">
        <f>COUNTIF(State!$BY$1:$BY$53,1)</f>
        <v>0</v>
      </c>
      <c r="G63" s="5">
        <f>COUNTIF(State!$BZ$1:$BZ$53,1)</f>
        <v>0</v>
      </c>
      <c r="H63" s="5">
        <f>COUNTIF(State!$CA$1:$CA$53,1)</f>
        <v>0</v>
      </c>
      <c r="K63" s="5"/>
      <c r="M63" s="5"/>
      <c r="O63" s="5"/>
      <c r="P63" s="5"/>
      <c r="Q63" s="5"/>
      <c r="S63" s="5"/>
      <c r="T63" s="5"/>
      <c r="U63" s="5"/>
      <c r="W63" s="5"/>
      <c r="X63" s="5"/>
      <c r="Y63" s="5"/>
      <c r="Z63" s="5"/>
      <c r="AA63" s="5"/>
      <c r="AB63" s="5"/>
      <c r="AC63" s="5"/>
      <c r="AD63" s="5"/>
      <c r="AE63" s="5"/>
    </row>
    <row r="64" spans="1:31">
      <c r="A64" t="s">
        <v>2587</v>
      </c>
      <c r="B64" s="5">
        <f>COUNTIF(State!$G$1:$G$53,2)</f>
        <v>24</v>
      </c>
      <c r="C64" s="5">
        <f>COUNTIF(State!$H$1:$H$53,2)</f>
        <v>27</v>
      </c>
      <c r="D64" s="5">
        <f>COUNTIF(State!$I$1:$I$53,2)</f>
        <v>0</v>
      </c>
      <c r="E64" s="5">
        <f>COUNTIF(State!$BX$1:$BX$53,2)</f>
        <v>0</v>
      </c>
      <c r="F64" s="5">
        <f>COUNTIF(State!$BY$1:$BY$53,2)</f>
        <v>0</v>
      </c>
      <c r="G64" s="5">
        <f>COUNTIF(State!$BZ$1:$BZ$53,2)</f>
        <v>0</v>
      </c>
      <c r="H64" s="5">
        <f>COUNTIF(State!$CA$1:$CA$53,2)</f>
        <v>0</v>
      </c>
      <c r="K64" s="5"/>
      <c r="M64" s="5"/>
      <c r="O64" s="5"/>
      <c r="P64" s="5"/>
      <c r="Q64" s="5"/>
      <c r="S64" s="5"/>
      <c r="T64" s="5"/>
      <c r="U64" s="5"/>
      <c r="W64" s="5"/>
      <c r="X64" s="5"/>
      <c r="Y64" s="5"/>
      <c r="Z64" s="5"/>
      <c r="AA64" s="5"/>
      <c r="AB64" s="5"/>
      <c r="AC64" s="5"/>
      <c r="AD64" s="5"/>
      <c r="AE64" s="5"/>
    </row>
    <row r="65" spans="1:31">
      <c r="A65" t="s">
        <v>2588</v>
      </c>
      <c r="B65" s="5">
        <f>COUNTIF(State!$G$1:$G$53,3)</f>
        <v>0</v>
      </c>
      <c r="C65" s="5">
        <f>COUNTIF(State!$H$1:$H$53,3)</f>
        <v>0</v>
      </c>
      <c r="D65" s="5">
        <f>COUNTIF(State!$I$1:$I$53,3)</f>
        <v>0</v>
      </c>
      <c r="E65" s="5">
        <f>COUNTIF(State!$BX$1:$BX$53,3)</f>
        <v>48</v>
      </c>
      <c r="F65" s="5">
        <f>COUNTIF(State!$BY$1:$BY$53,3)</f>
        <v>2</v>
      </c>
      <c r="G65" s="5">
        <f>COUNTIF(State!$BZ$1:$BZ$53,3)</f>
        <v>0</v>
      </c>
      <c r="H65" s="5">
        <f>COUNTIF(State!$CA$1:$CA$53,3)</f>
        <v>0</v>
      </c>
      <c r="K65" s="5"/>
      <c r="M65" s="5"/>
      <c r="O65" s="5"/>
      <c r="P65" s="5"/>
      <c r="Q65" s="5"/>
      <c r="S65" s="5"/>
      <c r="T65" s="5"/>
      <c r="U65" s="5"/>
      <c r="W65" s="5"/>
      <c r="X65" s="5"/>
      <c r="Y65" s="5"/>
      <c r="Z65" s="5"/>
      <c r="AA65" s="5"/>
      <c r="AB65" s="5"/>
      <c r="AC65" s="5"/>
      <c r="AD65" s="5"/>
      <c r="AE65" s="5"/>
    </row>
    <row r="66" spans="1:31">
      <c r="B66" s="5"/>
      <c r="C66" s="5"/>
      <c r="D66" s="5"/>
      <c r="E66" s="5"/>
      <c r="F66" s="5"/>
      <c r="G66" s="5"/>
      <c r="H66" s="5"/>
      <c r="K66" s="5"/>
      <c r="M66" s="5"/>
      <c r="O66" s="5"/>
      <c r="P66" s="5"/>
      <c r="Q66" s="5"/>
      <c r="S66" s="5"/>
      <c r="T66" s="5"/>
      <c r="U66" s="5"/>
      <c r="W66" s="5"/>
      <c r="X66" s="5"/>
      <c r="Y66" s="5"/>
      <c r="Z66" s="5"/>
      <c r="AA66" s="5"/>
      <c r="AB66" s="5"/>
      <c r="AC66" s="5"/>
      <c r="AD66" s="5"/>
      <c r="AE66" s="5"/>
    </row>
    <row r="67" spans="1:31">
      <c r="A67" t="s">
        <v>2981</v>
      </c>
      <c r="B67" s="2"/>
      <c r="C67" s="2"/>
    </row>
    <row r="68" spans="1:31">
      <c r="A68" t="s">
        <v>3174</v>
      </c>
      <c r="B68" s="5" t="e">
        <f>COUNTIF(#REF!,1)-B63</f>
        <v>#REF!</v>
      </c>
      <c r="C68" s="5" t="e">
        <f>COUNTIF(#REF!,1)-C63</f>
        <v>#REF!</v>
      </c>
      <c r="D68" s="5" t="e">
        <f>COUNTIF(#REF!,1)-D63</f>
        <v>#REF!</v>
      </c>
      <c r="E68" s="5" t="e">
        <f>COUNTIF(#REF!,1)-E63</f>
        <v>#REF!</v>
      </c>
      <c r="F68" s="5" t="e">
        <f>COUNTIF(#REF!,1)-F63</f>
        <v>#REF!</v>
      </c>
      <c r="G68" s="5" t="e">
        <f>COUNTIF(#REF!,1)-G63</f>
        <v>#REF!</v>
      </c>
      <c r="H68" s="5" t="e">
        <f>COUNTIF(#REF!,1)-H63</f>
        <v>#REF!</v>
      </c>
    </row>
    <row r="69" spans="1:31">
      <c r="A69" t="s">
        <v>2587</v>
      </c>
      <c r="B69" s="5" t="e">
        <f>COUNTIF(#REF!,2)-B64</f>
        <v>#REF!</v>
      </c>
      <c r="C69" s="5" t="e">
        <f>COUNTIF(#REF!,2)-C64</f>
        <v>#REF!</v>
      </c>
      <c r="D69" s="5" t="e">
        <f>COUNTIF(#REF!,2)-D64</f>
        <v>#REF!</v>
      </c>
      <c r="E69" s="5" t="e">
        <f>COUNTIF(#REF!,2)-E64</f>
        <v>#REF!</v>
      </c>
      <c r="F69" s="5" t="e">
        <f>COUNTIF(#REF!,2)-F64</f>
        <v>#REF!</v>
      </c>
      <c r="G69" s="5" t="e">
        <f>COUNTIF(#REF!,2)-G64</f>
        <v>#REF!</v>
      </c>
      <c r="H69" s="5" t="e">
        <f>COUNTIF(#REF!,2)-H64</f>
        <v>#REF!</v>
      </c>
    </row>
    <row r="70" spans="1:31">
      <c r="A70" t="s">
        <v>2588</v>
      </c>
      <c r="B70" s="5" t="e">
        <f>COUNTIF(#REF!,3)-B65</f>
        <v>#REF!</v>
      </c>
      <c r="C70" s="5" t="e">
        <f>COUNTIF(#REF!,3)-C65</f>
        <v>#REF!</v>
      </c>
      <c r="D70" s="5" t="e">
        <f>COUNTIF(#REF!,3)-D65</f>
        <v>#REF!</v>
      </c>
      <c r="E70" s="5" t="e">
        <f>COUNTIF(#REF!,3)-E65</f>
        <v>#REF!</v>
      </c>
      <c r="F70" s="5" t="e">
        <f>COUNTIF(#REF!,3)-F65</f>
        <v>#REF!</v>
      </c>
      <c r="G70" s="5" t="e">
        <f>COUNTIF(#REF!,3)-G65</f>
        <v>#REF!</v>
      </c>
      <c r="H70" s="5" t="e">
        <f>COUNTIF(#REF!,3)-H65</f>
        <v>#REF!</v>
      </c>
    </row>
    <row r="71" spans="1:31">
      <c r="B71" s="5"/>
      <c r="C71" s="5"/>
      <c r="D71" s="5"/>
      <c r="E71" s="5"/>
      <c r="F71" s="5"/>
      <c r="G71" s="5"/>
      <c r="H71" s="5"/>
    </row>
    <row r="72" spans="1:31">
      <c r="A72" t="s">
        <v>2063</v>
      </c>
      <c r="B72" s="2"/>
      <c r="C72" s="2"/>
    </row>
    <row r="73" spans="1:31" s="5" customFormat="1">
      <c r="A73" s="87" t="s">
        <v>3174</v>
      </c>
      <c r="B73" s="1">
        <f>COUNTIF(County!D$1:D$3259,1)-B63</f>
        <v>709</v>
      </c>
      <c r="C73" s="1">
        <f>COUNTIF(County!E$1:E$3259,1)-C63</f>
        <v>2447</v>
      </c>
      <c r="D73" s="1">
        <f>COUNTIF(County!F$1:F$3259,1)-D63</f>
        <v>0</v>
      </c>
      <c r="E73" s="1">
        <f>COUNTIF(County!AS$1:AS$3259,1)-E63</f>
        <v>0</v>
      </c>
      <c r="F73" s="1">
        <f>COUNTIF(County!AT$1:AT$3259,1)-F63</f>
        <v>0</v>
      </c>
      <c r="G73" s="1">
        <f>COUNTIF(County!AU$1:AU$3259,1)-G63</f>
        <v>0</v>
      </c>
      <c r="H73" s="1">
        <f>COUNTIF(County!AV$1:AV$3259,1)-H63</f>
        <v>0</v>
      </c>
    </row>
    <row r="74" spans="1:31" s="5" customFormat="1">
      <c r="A74" s="87" t="s">
        <v>2587</v>
      </c>
      <c r="B74" s="1">
        <f>COUNTIF(County!D$1:D$3259,2)-B64</f>
        <v>2447</v>
      </c>
      <c r="C74" s="1">
        <f>COUNTIF(County!E$1:E$3259,2)-C64</f>
        <v>709</v>
      </c>
      <c r="D74" s="1">
        <f>COUNTIF(County!F$1:F$3259,2)-D64</f>
        <v>0</v>
      </c>
      <c r="E74" s="1">
        <f>COUNTIF(County!AS$1:AS$3259,2)-E64</f>
        <v>0</v>
      </c>
      <c r="F74" s="1">
        <f>COUNTIF(County!AT$1:AT$3259,2)-F64</f>
        <v>0</v>
      </c>
      <c r="G74" s="1">
        <f>COUNTIF(County!AU$1:AU$3259,2)-G64</f>
        <v>0</v>
      </c>
      <c r="H74" s="1">
        <f>COUNTIF(County!AV$1:AV$3259,2)-H64</f>
        <v>0</v>
      </c>
    </row>
    <row r="75" spans="1:31" s="5" customFormat="1">
      <c r="A75" s="87" t="s">
        <v>2588</v>
      </c>
      <c r="B75" s="1">
        <f>COUNTIF(County!D$1:D$3259,3)-B65</f>
        <v>0</v>
      </c>
      <c r="C75" s="1">
        <f>COUNTIF(County!E$1:E$3259,3)-C65</f>
        <v>0</v>
      </c>
      <c r="D75" s="1">
        <f>COUNTIF(County!F$1:F$3259,3)-D65</f>
        <v>0</v>
      </c>
      <c r="E75" s="1">
        <f>COUNTIF(County!AS$1:AS$3259,3)-E65</f>
        <v>2852</v>
      </c>
      <c r="F75" s="1">
        <f>COUNTIF(County!AT$1:AT$3259,3)-F65</f>
        <v>118</v>
      </c>
      <c r="G75" s="1">
        <f>COUNTIF(County!AU$1:AU$3259,3)-G65</f>
        <v>0</v>
      </c>
      <c r="H75" s="1">
        <f>COUNTIF(County!AV$1:AV$3259,3)-H65</f>
        <v>96</v>
      </c>
    </row>
    <row r="76" spans="1:31" s="5" customFormat="1">
      <c r="A76" s="87" t="s">
        <v>1225</v>
      </c>
      <c r="B76" s="1">
        <f>COUNTIF(County!$D$1:$D$3259,4)-COUNTIF(State!$G$1:$G$53,4)</f>
        <v>0</v>
      </c>
      <c r="C76" s="1">
        <f>COUNTIF(County!$E$1:$E$3259,4)-COUNTIF(State!$H$1:$H$53,4)</f>
        <v>0</v>
      </c>
      <c r="D76" s="1">
        <f>COUNTIF(County!$F$1:$F$3259,4)-COUNTIF(State!$I$1:$I$53,4)</f>
        <v>0</v>
      </c>
      <c r="E76" s="1">
        <f>COUNTIF(County!$AS$1:$AS$3259,4)-COUNTIF(State!$BX$1:$BX$53,4)</f>
        <v>132</v>
      </c>
      <c r="F76" s="1">
        <f>COUNTIF(County!$AT$1:$AT$3259,4)-COUNTIF(State!$BY$1:$BY$53,4)</f>
        <v>1543</v>
      </c>
      <c r="G76" s="1">
        <f>COUNTIF(County!$AU$1:$AU$3259,4)-COUNTIF(State!$BZ$1:$BZ$53,4)</f>
        <v>1</v>
      </c>
      <c r="H76" s="1">
        <f>COUNTIF(County!$AV$1:$AV$3259,4)-COUNTIF(State!$CA$1:$CA$53,4)</f>
        <v>661</v>
      </c>
    </row>
    <row r="78" spans="1:31">
      <c r="A78" s="87" t="s">
        <v>265</v>
      </c>
    </row>
    <row r="79" spans="1:31">
      <c r="A79" t="s">
        <v>2193</v>
      </c>
      <c r="B79" s="1">
        <f>COUNTIF(State!$M1:$M53,"&lt;.0999")</f>
        <v>0</v>
      </c>
      <c r="C79" s="1">
        <f>COUNTIF(State!$O1:$O53,"&lt;.0999")</f>
        <v>1</v>
      </c>
      <c r="D79" s="1">
        <f>COUNTIF(State!$Q$1:$Q$53,"&lt;.0999")</f>
        <v>51</v>
      </c>
    </row>
    <row r="80" spans="1:31">
      <c r="A80" t="s">
        <v>2048</v>
      </c>
      <c r="B80" s="1">
        <f>COUNTIF(State!$M$1:$M$53,"&lt;.1999")-B79</f>
        <v>0</v>
      </c>
      <c r="C80" s="1">
        <f>COUNTIF(State!$O$1:$O$53,"&lt;.1999")-C79</f>
        <v>0</v>
      </c>
      <c r="D80" s="1">
        <f>COUNTIF(State!$Q$1:$Q$53,"&lt;.1999")-D79</f>
        <v>0</v>
      </c>
    </row>
    <row r="81" spans="1:4">
      <c r="A81" t="s">
        <v>1545</v>
      </c>
      <c r="B81" s="1">
        <f>COUNTIF(State!$M$1:$M$53,"&lt;.2999")-SUM(B79:B80)</f>
        <v>2</v>
      </c>
      <c r="C81" s="1">
        <f>COUNTIF(State!$O$1:$O$53,"&lt;.2999")-SUM(C79:C80)</f>
        <v>1</v>
      </c>
      <c r="D81" s="1">
        <f>COUNTIF(State!$Q$1:$Q$53,"&lt;.2999")-SUM(D79:D80)</f>
        <v>0</v>
      </c>
    </row>
    <row r="82" spans="1:4">
      <c r="A82" t="s">
        <v>2751</v>
      </c>
      <c r="B82" s="1">
        <f>COUNTIF(State!$M$1:$M$53,"&lt;.3999")-SUM(B79:B81)</f>
        <v>11</v>
      </c>
      <c r="C82" s="1">
        <f>COUNTIF(State!$O$1:$O$53,"&lt;.3999")-SUM(C79:C81)</f>
        <v>7</v>
      </c>
      <c r="D82" s="1">
        <f>COUNTIF(State!$Q$1:$Q$53,"&lt;.3999")-SUM(D79:D81)</f>
        <v>0</v>
      </c>
    </row>
    <row r="83" spans="1:4">
      <c r="A83" t="s">
        <v>2995</v>
      </c>
      <c r="B83" s="1">
        <f>COUNTIF(State!$M$1:$M$53,"&lt;.4999")-SUM(B79:B82)</f>
        <v>11</v>
      </c>
      <c r="C83" s="1">
        <f>COUNTIF(State!$O$1:$O$53,"&lt;.4999")-SUM(C79:C82)</f>
        <v>18</v>
      </c>
      <c r="D83" s="1">
        <f>COUNTIF(State!$Q$1:$Q$53,"&lt;.4999")-SUM(D79:D82)</f>
        <v>0</v>
      </c>
    </row>
    <row r="84" spans="1:4">
      <c r="A84" t="s">
        <v>3058</v>
      </c>
      <c r="B84" s="1">
        <f>COUNTIF(State!$M$1:$M$53,"&lt;.5999")-SUM(B79:B83)</f>
        <v>19</v>
      </c>
      <c r="C84" s="1">
        <f>COUNTIF(State!$O$1:$O$53,"&lt;.5999")-SUM(C79:C83)</f>
        <v>16</v>
      </c>
      <c r="D84" s="1">
        <f>COUNTIF(State!$Q$1:$Q$53,"&lt;.5999")-SUM(D79:D83)</f>
        <v>0</v>
      </c>
    </row>
    <row r="85" spans="1:4">
      <c r="A85" t="s">
        <v>3059</v>
      </c>
      <c r="B85" s="1">
        <f>COUNTIF(State!$M$1:$M$53,"&lt;.6999")-SUM(B79:B84)</f>
        <v>6</v>
      </c>
      <c r="C85" s="1">
        <f>COUNTIF(State!$O$1:$O$53,"&lt;.6999")-SUM(C79:C84)</f>
        <v>7</v>
      </c>
      <c r="D85" s="1">
        <f>COUNTIF(State!$Q$1:$Q$53,"&lt;.6999")-SUM(D79:D84)</f>
        <v>0</v>
      </c>
    </row>
    <row r="86" spans="1:4">
      <c r="A86" t="s">
        <v>3072</v>
      </c>
      <c r="B86" s="1">
        <f>COUNTIF(State!$M$1:$M$53,"&lt;.7999")-SUM(B79:B85)</f>
        <v>1</v>
      </c>
      <c r="C86" s="1">
        <f>COUNTIF(State!$O$1:$O$53,"&lt;.7999")-SUM(C79:C85)</f>
        <v>1</v>
      </c>
      <c r="D86" s="1">
        <f>COUNTIF(State!$Q$1:$Q$53,"&lt;.7999")-SUM(D79:D85)</f>
        <v>0</v>
      </c>
    </row>
    <row r="87" spans="1:4">
      <c r="A87" t="s">
        <v>3073</v>
      </c>
      <c r="B87" s="1">
        <f>COUNTIF(State!$M$1:$M$53,"&lt;.8999")-SUM(B79:B86)</f>
        <v>0</v>
      </c>
      <c r="C87" s="1">
        <f>COUNTIF(State!$O$1:$O$53,"&lt;.8999")-SUM(C79:C86)</f>
        <v>0</v>
      </c>
      <c r="D87" s="1">
        <f>COUNTIF(State!$Q$1:$Q$53,"&lt;.8999")-SUM(D79:D86)</f>
        <v>0</v>
      </c>
    </row>
    <row r="88" spans="1:4">
      <c r="A88" t="s">
        <v>1636</v>
      </c>
      <c r="B88" s="1">
        <f>COUNTIF(State!$M$1:$M$53,"&lt;1")-SUM(B79:B87)</f>
        <v>1</v>
      </c>
      <c r="C88" s="1">
        <f>COUNTIF(State!$O$1:$O$53,"&lt;1")-SUM(C79:C87)</f>
        <v>0</v>
      </c>
      <c r="D88" s="1">
        <f>COUNTIF(State!$Q$1:$Q$53,"&lt;1")-SUM(D79:D87)</f>
        <v>0</v>
      </c>
    </row>
    <row r="89" spans="1:4">
      <c r="D89"/>
    </row>
    <row r="90" spans="1:4">
      <c r="A90" t="s">
        <v>905</v>
      </c>
      <c r="D90"/>
    </row>
    <row r="91" spans="1:4">
      <c r="A91" t="s">
        <v>2193</v>
      </c>
      <c r="B91" s="1">
        <f>COUNTIF(County!J1:J3260,"&lt;.0999")-B79</f>
        <v>28</v>
      </c>
      <c r="C91" s="1">
        <f>COUNTIF(County!K1:K3260,"&lt;.0999")-C79</f>
        <v>4</v>
      </c>
      <c r="D91" s="1">
        <f>COUNTIF(County!L1:L3260,"&lt;.0999")-D79</f>
        <v>3156</v>
      </c>
    </row>
    <row r="92" spans="1:4">
      <c r="A92" t="s">
        <v>2048</v>
      </c>
      <c r="B92" s="1">
        <f>COUNTIF(County!J1:J3260,"&lt;.1999")-SUM(B79:B80)-B91</f>
        <v>260</v>
      </c>
      <c r="C92" s="1">
        <f>COUNTIF(County!K1:K3260,"&lt;.1999")-SUM(C79:C80)-C91</f>
        <v>24</v>
      </c>
      <c r="D92" s="1">
        <f>COUNTIF(County!L1:L3260,"&lt;.1999")-SUM(D79:D80)-D91</f>
        <v>0</v>
      </c>
    </row>
    <row r="93" spans="1:4">
      <c r="A93" t="s">
        <v>1545</v>
      </c>
      <c r="B93" s="1">
        <f>COUNTIF(County!J1:J3260,"&lt;.2999")-SUM(B79:B81)-SUM(B91:B92)</f>
        <v>679</v>
      </c>
      <c r="C93" s="1">
        <f>COUNTIF(County!K1:K3260,"&lt;.2999")-SUM(C79:C81)-SUM(C91:C92)</f>
        <v>89</v>
      </c>
      <c r="D93" s="1">
        <f>COUNTIF(County!L1:L3260,"&lt;.2999")-SUM(D79:D81)-SUM(D91:D92)</f>
        <v>0</v>
      </c>
    </row>
    <row r="94" spans="1:4">
      <c r="A94" t="s">
        <v>2751</v>
      </c>
      <c r="B94" s="1">
        <f>COUNTIF(County!J1:J3260,"&lt;.3999")-SUM(B79:B82)-SUM(B91:B93)</f>
        <v>835</v>
      </c>
      <c r="C94" s="1">
        <f>COUNTIF(County!K1:K3260,"&lt;.3999")-SUM(C79:C82)-SUM(C91:C93)</f>
        <v>193</v>
      </c>
      <c r="D94" s="1">
        <f>COUNTIF(County!L1:L3260,"&lt;.3999")-SUM(D79:D82)-SUM(D91:D93)</f>
        <v>0</v>
      </c>
    </row>
    <row r="95" spans="1:4">
      <c r="A95" t="s">
        <v>2995</v>
      </c>
      <c r="B95" s="1">
        <f>COUNTIF(County!J1:J3260,"&lt;.4999")-SUM(B79:B83)-SUM(B91:B94)</f>
        <v>696</v>
      </c>
      <c r="C95" s="1">
        <f>COUNTIF(County!K1:K3260,"&lt;.4999")-SUM(C79:C83)-SUM(C91:C94)</f>
        <v>454</v>
      </c>
      <c r="D95" s="1">
        <f>COUNTIF(County!L1:L3260,"&lt;.4999")-SUM(D79:D83)-SUM(D91:D94)</f>
        <v>0</v>
      </c>
    </row>
    <row r="96" spans="1:4">
      <c r="A96" t="s">
        <v>3058</v>
      </c>
      <c r="B96" s="1">
        <f>COUNTIF(County!J1:J3260,"&lt;.5999")-SUM(B79:B84)-SUM(B91:B95)</f>
        <v>391</v>
      </c>
      <c r="C96" s="1">
        <f>COUNTIF(County!K1:K3260,"&lt;.5999")-SUM(C79:C84)-SUM(C91:C95)</f>
        <v>759</v>
      </c>
      <c r="D96" s="1">
        <f>COUNTIF(County!L1:L3260,"&lt;.5999")-SUM(D79:D84)-SUM(D91:D95)</f>
        <v>0</v>
      </c>
    </row>
    <row r="97" spans="1:4">
      <c r="A97" t="s">
        <v>3059</v>
      </c>
      <c r="B97" s="1">
        <f>COUNTIF(County!J1:J3260,"&lt;.6999")-SUM(B79:B85)-SUM(B91:B96)</f>
        <v>168</v>
      </c>
      <c r="C97" s="1">
        <f>COUNTIF(County!K1:K3260,"&lt;.6999")-SUM(C79:C85)-SUM(C91:C96)</f>
        <v>825</v>
      </c>
      <c r="D97" s="1">
        <f>COUNTIF(County!L1:L3260,"&lt;.6999")-SUM(D79:D85)-SUM(D91:D96)</f>
        <v>0</v>
      </c>
    </row>
    <row r="98" spans="1:4">
      <c r="A98" t="s">
        <v>3072</v>
      </c>
      <c r="B98" s="1">
        <f>COUNTIF(County!J1:J3260,"&lt;.7999")-SUM(B79:B86)-SUM(B91:B97)</f>
        <v>75</v>
      </c>
      <c r="C98" s="1">
        <f>COUNTIF(County!K1:K3260,"&lt;.7999")-SUM(C79:C86)-SUM(C91:C97)</f>
        <v>583</v>
      </c>
      <c r="D98" s="1">
        <f>COUNTIF(County!L1:L3260,"&lt;.7999")-SUM(D79:D86)-SUM(D91:D97)</f>
        <v>0</v>
      </c>
    </row>
    <row r="99" spans="1:4">
      <c r="A99" t="s">
        <v>3073</v>
      </c>
      <c r="B99" s="1">
        <f>COUNTIF(County!J1:J3260,"&lt;.8999")-SUM(B79:B87)-SUM(B91:B98)</f>
        <v>21</v>
      </c>
      <c r="C99" s="1">
        <f>COUNTIF(County!K1:K3260,"&lt;.8999")-SUM(C79:C87)-SUM(C91:C98)</f>
        <v>212</v>
      </c>
      <c r="D99" s="1">
        <f>COUNTIF(County!L1:L3260,"&lt;.8999")-SUM(D79:D87)-SUM(D91:D98)</f>
        <v>0</v>
      </c>
    </row>
    <row r="100" spans="1:4">
      <c r="A100" t="s">
        <v>1636</v>
      </c>
      <c r="B100" s="1">
        <f>COUNTIF(County!J1:J3260,"&lt;.9999")-SUM(B79:B88)-SUM(B91:B99)</f>
        <v>2</v>
      </c>
      <c r="C100" s="1">
        <f>COUNTIF(County!K1:K3260,"&lt;.9999")-SUM(C79:C88)-SUM(C91:C99)</f>
        <v>12</v>
      </c>
      <c r="D100" s="1">
        <f>COUNTIF(County!L1:L3260,"&lt;.9999")-SUM(D79:D88)-SUM(D91:D99)</f>
        <v>0</v>
      </c>
    </row>
    <row r="101" spans="1:4">
      <c r="B101" s="1"/>
      <c r="C101" s="1"/>
      <c r="D101" s="1"/>
    </row>
    <row r="102" spans="1:4">
      <c r="B102" s="1"/>
      <c r="D102"/>
    </row>
    <row r="104" spans="1:4">
      <c r="B104" s="2"/>
    </row>
  </sheetData>
  <mergeCells count="10">
    <mergeCell ref="AB2:AD2"/>
    <mergeCell ref="M28:O28"/>
    <mergeCell ref="U28:W28"/>
    <mergeCell ref="X15:Z15"/>
    <mergeCell ref="AB15:AD15"/>
    <mergeCell ref="A28:C28"/>
    <mergeCell ref="E28:G28"/>
    <mergeCell ref="I28:K28"/>
    <mergeCell ref="Q28:S28"/>
    <mergeCell ref="X2:Z2"/>
  </mergeCells>
  <phoneticPr fontId="8"/>
  <conditionalFormatting sqref="C3:C12 C16:C25">
    <cfRule type="cellIs" dxfId="3" priority="1" stopIfTrue="1" operator="equal">
      <formula>"Rep"</formula>
    </cfRule>
    <cfRule type="cellIs" dxfId="2" priority="2" stopIfTrue="1" operator="equal">
      <formula>"Dem"</formula>
    </cfRule>
    <cfRule type="cellIs" dxfId="1" priority="3" stopIfTrue="1" operator="equal">
      <formula>"Ind"</formula>
    </cfRule>
  </conditionalFormatting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 enableFormatConditionsCalculation="0"/>
  <dimension ref="A1:AE221"/>
  <sheetViews>
    <sheetView workbookViewId="0">
      <pane xSplit="1" ySplit="8" topLeftCell="B9" activePane="bottomRight" state="frozenSplit"/>
      <selection pane="topRight" activeCell="B52" sqref="B52"/>
      <selection pane="bottomLeft" activeCell="A2" sqref="A2"/>
      <selection pane="bottomRight" activeCell="E48" sqref="E48"/>
    </sheetView>
  </sheetViews>
  <sheetFormatPr baseColWidth="10" defaultRowHeight="13" x14ac:dyDescent="0"/>
  <cols>
    <col min="1" max="1" width="20.7109375" style="8" bestFit="1" customWidth="1"/>
    <col min="2" max="2" width="13.85546875" style="8" customWidth="1"/>
    <col min="3" max="17" width="12.7109375" style="8" customWidth="1"/>
    <col min="18" max="16384" width="10.7109375" style="8"/>
  </cols>
  <sheetData>
    <row r="1" spans="1:31">
      <c r="A1" s="62" t="s">
        <v>1266</v>
      </c>
      <c r="B1" s="13" t="str">
        <f>Candidates!D2</f>
        <v>Democratic</v>
      </c>
      <c r="C1" s="12" t="str">
        <f>Candidates!D3</f>
        <v>Republican</v>
      </c>
      <c r="D1" s="86" t="str">
        <f>Candidates!D4</f>
        <v>Independent</v>
      </c>
      <c r="E1" s="8" t="str">
        <f>Candidates!D5</f>
        <v>Libertarian</v>
      </c>
      <c r="F1" s="8" t="str">
        <f>Candidates!D6</f>
        <v>Green</v>
      </c>
      <c r="G1" s="8" t="str">
        <f>Candidates!D7</f>
        <v>Constitution</v>
      </c>
      <c r="H1" s="8" t="str">
        <f>Candidates!D8</f>
        <v>Socialist Workers</v>
      </c>
      <c r="I1" s="8" t="str">
        <f>Candidates!D9</f>
        <v>Socialist</v>
      </c>
      <c r="J1" s="63" t="str">
        <f>Candidates!D10</f>
        <v>Socialism and Liberation</v>
      </c>
      <c r="K1" s="8" t="str">
        <f>Candidates!D11</f>
        <v>-</v>
      </c>
      <c r="L1" s="8" t="str">
        <f>Candidates!D12</f>
        <v>Justice</v>
      </c>
      <c r="M1" s="8" t="str">
        <f>Candidates!D13</f>
        <v>American Ind.</v>
      </c>
      <c r="N1" s="63" t="str">
        <f>Candidates!D14</f>
        <v>Peace &amp; Freedom</v>
      </c>
      <c r="O1" s="8" t="str">
        <f>Candidates!D15</f>
        <v>-</v>
      </c>
      <c r="P1" s="8" t="str">
        <f>Candidates!D16</f>
        <v>Grassroots</v>
      </c>
      <c r="Q1" s="8" t="str">
        <f>Candidates!D17</f>
        <v>Const. Government</v>
      </c>
      <c r="R1" s="8" t="str">
        <f>Candidates!D18</f>
        <v>American Third Position</v>
      </c>
      <c r="S1" s="8" t="str">
        <f>Candidates!D19</f>
        <v>Prohibition</v>
      </c>
      <c r="T1" s="8" t="str">
        <f>Candidates!D20</f>
        <v>Objectivist</v>
      </c>
      <c r="U1" s="8" t="str">
        <f>Candidates!D21</f>
        <v>Socialist Equality</v>
      </c>
      <c r="V1" s="8" t="str">
        <f>Candidates!D22</f>
        <v>Reform</v>
      </c>
      <c r="W1" s="8" t="str">
        <f>Candidates!D23</f>
        <v>Independent</v>
      </c>
      <c r="X1" s="8" t="str">
        <f>Candidates!D24</f>
        <v>Independent</v>
      </c>
      <c r="Y1" s="8" t="str">
        <f>Candidates!D25</f>
        <v>Independent</v>
      </c>
      <c r="Z1" s="8" t="str">
        <f>Candidates!D26</f>
        <v>We the People</v>
      </c>
      <c r="AA1" s="8" t="str">
        <f>Candidates!D27</f>
        <v>Independent</v>
      </c>
      <c r="AB1" s="8" t="str">
        <f>Candidates!D28</f>
        <v>NSA Did 911</v>
      </c>
      <c r="AC1" s="8" t="str">
        <f>Candidates!D29</f>
        <v>Reform</v>
      </c>
      <c r="AD1" s="8" t="str">
        <f>Candidates!D30</f>
        <v>Reform</v>
      </c>
      <c r="AE1" s="8" t="str">
        <f>Candidates!D31</f>
        <v>Constitution</v>
      </c>
    </row>
    <row r="2" spans="1:31">
      <c r="A2" s="8" t="s">
        <v>256</v>
      </c>
      <c r="B2" s="8">
        <v>1</v>
      </c>
      <c r="C2" s="8">
        <v>2</v>
      </c>
      <c r="D2" s="8">
        <v>3</v>
      </c>
      <c r="E2" s="8">
        <v>4</v>
      </c>
      <c r="F2" s="8">
        <v>5</v>
      </c>
      <c r="G2" s="8">
        <v>6</v>
      </c>
      <c r="H2" s="8">
        <v>7</v>
      </c>
      <c r="I2" s="8">
        <v>8</v>
      </c>
      <c r="J2" s="8">
        <v>9</v>
      </c>
      <c r="K2" s="8">
        <v>10</v>
      </c>
      <c r="L2" s="8">
        <v>11</v>
      </c>
      <c r="M2" s="8">
        <v>12</v>
      </c>
      <c r="N2" s="8">
        <v>13</v>
      </c>
      <c r="O2" s="8">
        <v>14</v>
      </c>
      <c r="P2" s="8">
        <v>15</v>
      </c>
      <c r="Q2" s="8">
        <v>16</v>
      </c>
      <c r="R2" s="8">
        <v>17</v>
      </c>
      <c r="S2" s="8">
        <v>18</v>
      </c>
      <c r="T2" s="8">
        <v>19</v>
      </c>
      <c r="U2" s="8">
        <v>20</v>
      </c>
      <c r="V2" s="8">
        <v>21</v>
      </c>
      <c r="W2" s="8">
        <v>22</v>
      </c>
      <c r="X2" s="8">
        <v>23</v>
      </c>
      <c r="Y2" s="8">
        <v>24</v>
      </c>
      <c r="Z2" s="8">
        <v>25</v>
      </c>
      <c r="AA2" s="127">
        <v>26</v>
      </c>
      <c r="AB2" s="8">
        <v>27</v>
      </c>
      <c r="AC2" s="8">
        <v>28</v>
      </c>
      <c r="AD2" s="127">
        <v>29</v>
      </c>
      <c r="AE2" s="127">
        <v>30</v>
      </c>
    </row>
    <row r="3" spans="1:31">
      <c r="A3" s="8" t="s">
        <v>559</v>
      </c>
      <c r="B3" s="8" t="str">
        <f>Candidates!B2</f>
        <v>Barack H. Obama</v>
      </c>
      <c r="C3" s="8" t="str">
        <f>Candidates!B3</f>
        <v>Willard Mitt Romney</v>
      </c>
      <c r="D3" s="8">
        <f>Candidates!B4</f>
        <v>0</v>
      </c>
      <c r="E3" s="8" t="str">
        <f>Candidates!B5</f>
        <v>Gary Johnson</v>
      </c>
      <c r="F3" s="8" t="str">
        <f>Candidates!B6</f>
        <v>Jill Stein</v>
      </c>
      <c r="G3" s="63" t="str">
        <f>Candidates!B7</f>
        <v>Virgil H. Goode, Jr.</v>
      </c>
      <c r="H3" s="63" t="str">
        <f>Candidates!B8</f>
        <v>James Harris</v>
      </c>
      <c r="I3" s="63" t="str">
        <f>Candidates!B9</f>
        <v>Stewart Alexander</v>
      </c>
      <c r="J3" s="63" t="str">
        <f>Candidates!B10</f>
        <v>Peta Lindsay</v>
      </c>
      <c r="K3" s="63" t="str">
        <f>Candidates!B11</f>
        <v>Write-ins</v>
      </c>
      <c r="L3" s="63" t="str">
        <f>Candidates!B12</f>
        <v>Ross C. 'Rocky' Anderson</v>
      </c>
      <c r="M3" s="63" t="str">
        <f>Candidates!B13</f>
        <v>Thomas Hoefling</v>
      </c>
      <c r="N3" s="63" t="str">
        <f>Candidates!B14</f>
        <v>Roseanne Barr</v>
      </c>
      <c r="O3" s="63" t="str">
        <f>Candidates!B15</f>
        <v>None of these Candidates</v>
      </c>
      <c r="P3" s="63" t="str">
        <f>Candidates!B16</f>
        <v>Jim Carlson</v>
      </c>
      <c r="Q3" s="63" t="str">
        <f>Candidates!B17</f>
        <v>Dean Morstad</v>
      </c>
      <c r="R3" s="63" t="str">
        <f>Candidates!B18</f>
        <v>Merlin Miller</v>
      </c>
      <c r="S3" s="63" t="str">
        <f>Candidates!B19</f>
        <v>Lowell 'Jack' Fellure</v>
      </c>
      <c r="T3" s="63" t="str">
        <f>Candidates!B20</f>
        <v>Thomas R. Stevens</v>
      </c>
      <c r="U3" s="63" t="str">
        <f>Candidates!B21</f>
        <v>Jerry White</v>
      </c>
      <c r="V3" s="63" t="str">
        <f>Candidates!B22</f>
        <v>Andre Barnett</v>
      </c>
      <c r="W3" s="63" t="str">
        <f>Candidates!B23</f>
        <v>Randall Terry</v>
      </c>
      <c r="X3" s="63" t="str">
        <f>Candidates!B24</f>
        <v>Jill Ann Reed</v>
      </c>
      <c r="Y3" s="63" t="str">
        <f>Candidates!B25</f>
        <v>Jerry Litzel</v>
      </c>
      <c r="Z3" s="63" t="str">
        <f>Candidates!B26</f>
        <v>Sheila Tittle</v>
      </c>
      <c r="AA3" s="63" t="str">
        <f>Candidates!B27</f>
        <v>Richard Duncan</v>
      </c>
      <c r="AB3" s="63" t="str">
        <f>Candidates!B28</f>
        <v>Jeff Boss</v>
      </c>
      <c r="AC3" s="63" t="str">
        <f>Candidates!B29</f>
        <v>Barbara Dale Washer</v>
      </c>
      <c r="AD3" s="63" t="str">
        <f>Candidates!B30</f>
        <v>Chuck Baldwin</v>
      </c>
      <c r="AE3" s="63" t="str">
        <f>Candidates!B31</f>
        <v>Will Christensen</v>
      </c>
    </row>
    <row r="4" spans="1:31">
      <c r="A4" s="8" t="s">
        <v>936</v>
      </c>
      <c r="B4" s="8" t="str">
        <f>Candidates!C2</f>
        <v>Joseph R. Biden, Jr.</v>
      </c>
      <c r="C4" s="8" t="str">
        <f>Candidates!C3</f>
        <v>Paul Ryan</v>
      </c>
      <c r="D4" s="8">
        <f>Candidates!C4</f>
        <v>0</v>
      </c>
      <c r="E4" s="8" t="str">
        <f>Candidates!C5</f>
        <v>James P. Gray</v>
      </c>
      <c r="F4" s="8" t="str">
        <f>Candidates!C6</f>
        <v>Cheri Honkala</v>
      </c>
      <c r="G4" s="8" t="str">
        <f>Candidates!C7</f>
        <v>James N. Clymer</v>
      </c>
      <c r="H4" s="8" t="str">
        <f>Candidates!C8</f>
        <v>Maura DeLuca</v>
      </c>
      <c r="I4" s="8" t="str">
        <f>Candidates!C9</f>
        <v>Alex Mendoza</v>
      </c>
      <c r="J4" s="8" t="str">
        <f>Candidates!C10</f>
        <v>Yari Osorio</v>
      </c>
      <c r="K4" s="8" t="str">
        <f>Candidates!C11</f>
        <v>-</v>
      </c>
      <c r="L4" s="8" t="str">
        <f>Candidates!C12</f>
        <v>Luis J. Rodriguez</v>
      </c>
      <c r="M4" s="8" t="str">
        <f>Candidates!C13</f>
        <v>Jonathan D. Ellis</v>
      </c>
      <c r="N4" s="8" t="str">
        <f>Candidates!C14</f>
        <v>Cindy Sheehan</v>
      </c>
      <c r="O4" s="8" t="str">
        <f>Candidates!C15</f>
        <v>-</v>
      </c>
      <c r="P4" s="8" t="str">
        <f>Candidates!C16</f>
        <v>George McMahon</v>
      </c>
      <c r="Q4" s="8" t="str">
        <f>Candidates!C17</f>
        <v>Josh Franke-Hyland</v>
      </c>
      <c r="R4" s="8" t="str">
        <f>Candidates!C18</f>
        <v>Harry V. Bertram</v>
      </c>
      <c r="S4" s="8" t="str">
        <f>Candidates!C19</f>
        <v>Toby Davis</v>
      </c>
      <c r="T4" s="8" t="str">
        <f>Candidates!C20</f>
        <v>Alden Link</v>
      </c>
      <c r="U4" s="8" t="str">
        <f>Candidates!C21</f>
        <v>Phyllis Scherrer</v>
      </c>
      <c r="V4" s="8" t="str">
        <f>Candidates!C22</f>
        <v>Kenneth Cross</v>
      </c>
      <c r="W4" s="8" t="str">
        <f>Candidates!C23</f>
        <v>Marjorie Smith</v>
      </c>
      <c r="X4" s="8" t="str">
        <f>Candidates!C24</f>
        <v>Thomas A. Cary</v>
      </c>
      <c r="Y4" s="8" t="str">
        <f>Candidates!C25</f>
        <v>Jim Litzel</v>
      </c>
      <c r="Z4" s="8" t="str">
        <f>Candidates!C26</f>
        <v>Matthew A. Turner</v>
      </c>
      <c r="AA4" s="8" t="str">
        <f>Candidates!C27</f>
        <v>Ricky Johnson</v>
      </c>
      <c r="AB4" s="8" t="str">
        <f>Candidates!C28</f>
        <v>Bob Pasternak</v>
      </c>
      <c r="AC4" s="8" t="str">
        <f>Candidates!C29</f>
        <v>Cathy L. Toole</v>
      </c>
      <c r="AD4" s="8" t="str">
        <f>Candidates!C30</f>
        <v>Joseph Martin</v>
      </c>
      <c r="AE4" s="8" t="str">
        <f>Candidates!C31</f>
        <v>Ken Gibbs</v>
      </c>
    </row>
    <row r="5" spans="1:31">
      <c r="A5" s="8" t="s">
        <v>2353</v>
      </c>
      <c r="B5" s="8" t="str">
        <f>Candidates!D2</f>
        <v>Democratic</v>
      </c>
      <c r="C5" s="8" t="str">
        <f>Candidates!D3</f>
        <v>Republican</v>
      </c>
      <c r="D5" s="8" t="str">
        <f>Candidates!D4</f>
        <v>Independent</v>
      </c>
      <c r="E5" s="8" t="str">
        <f>Candidates!D5</f>
        <v>Libertarian</v>
      </c>
      <c r="F5" s="8" t="str">
        <f>Candidates!D6</f>
        <v>Green</v>
      </c>
      <c r="G5" s="8" t="str">
        <f>Candidates!D7</f>
        <v>Constitution</v>
      </c>
      <c r="H5" s="8" t="str">
        <f>Candidates!D8</f>
        <v>Socialist Workers</v>
      </c>
      <c r="I5" s="8" t="str">
        <f>Candidates!D9</f>
        <v>Socialist</v>
      </c>
      <c r="J5" s="63" t="str">
        <f>Candidates!D10</f>
        <v>Socialism and Liberation</v>
      </c>
      <c r="K5" s="8" t="str">
        <f>Candidates!D11</f>
        <v>-</v>
      </c>
      <c r="L5" s="8" t="str">
        <f>Candidates!D12</f>
        <v>Justice</v>
      </c>
      <c r="M5" s="8" t="str">
        <f>Candidates!D13</f>
        <v>American Ind.</v>
      </c>
      <c r="N5" s="63" t="str">
        <f>Candidates!D14</f>
        <v>Peace &amp; Freedom</v>
      </c>
      <c r="O5" s="8" t="str">
        <f>Candidates!D15</f>
        <v>-</v>
      </c>
      <c r="P5" s="8" t="str">
        <f>Candidates!D16</f>
        <v>Grassroots</v>
      </c>
      <c r="Q5" s="8" t="str">
        <f>Candidates!D17</f>
        <v>Const. Government</v>
      </c>
      <c r="R5" s="8" t="str">
        <f>Candidates!D18</f>
        <v>American Third Position</v>
      </c>
      <c r="S5" s="8" t="str">
        <f>Candidates!D19</f>
        <v>Prohibition</v>
      </c>
      <c r="T5" s="8" t="str">
        <f>Candidates!D20</f>
        <v>Objectivist</v>
      </c>
      <c r="U5" s="8" t="str">
        <f>Candidates!D21</f>
        <v>Socialist Equality</v>
      </c>
      <c r="V5" s="8" t="str">
        <f>Candidates!D22</f>
        <v>Reform</v>
      </c>
      <c r="W5" s="8" t="str">
        <f>Candidates!D23</f>
        <v>Independent</v>
      </c>
      <c r="X5" s="8" t="str">
        <f>Candidates!D24</f>
        <v>Independent</v>
      </c>
      <c r="Y5" s="8" t="str">
        <f>Candidates!D25</f>
        <v>Independent</v>
      </c>
      <c r="Z5" s="8" t="str">
        <f>Candidates!D26</f>
        <v>We the People</v>
      </c>
      <c r="AA5" s="8" t="str">
        <f>Candidates!D27</f>
        <v>Independent</v>
      </c>
      <c r="AB5" s="8" t="str">
        <f>Candidates!D28</f>
        <v>NSA Did 911</v>
      </c>
      <c r="AC5" s="8" t="str">
        <f>Candidates!D29</f>
        <v>Reform</v>
      </c>
      <c r="AD5" s="8" t="str">
        <f>Candidates!D30</f>
        <v>Reform</v>
      </c>
      <c r="AE5" s="8" t="str">
        <f>Candidates!D31</f>
        <v>Constitution</v>
      </c>
    </row>
    <row r="6" spans="1:31">
      <c r="A6" s="8" t="s">
        <v>672</v>
      </c>
      <c r="B6" s="8" t="str">
        <f>Candidates!E2</f>
        <v>Illinois</v>
      </c>
      <c r="C6" s="8" t="str">
        <f>Candidates!E3</f>
        <v>Massachusetts</v>
      </c>
      <c r="D6" s="8">
        <f>Candidates!E4</f>
        <v>0</v>
      </c>
      <c r="E6" s="8" t="str">
        <f>Candidates!E5</f>
        <v>New Mexico</v>
      </c>
      <c r="F6" s="8" t="str">
        <f>Candidates!E6</f>
        <v>Massachusetts</v>
      </c>
      <c r="G6" s="8" t="str">
        <f>Candidates!E7</f>
        <v>Virginia</v>
      </c>
      <c r="H6" s="8" t="str">
        <f>Candidates!E8</f>
        <v>New York</v>
      </c>
      <c r="I6" s="8" t="str">
        <f>Candidates!E9</f>
        <v>California</v>
      </c>
      <c r="J6" s="8" t="str">
        <f>Candidates!E10</f>
        <v>California</v>
      </c>
      <c r="K6" s="8" t="str">
        <f>Candidates!E11</f>
        <v>-</v>
      </c>
      <c r="L6" s="8" t="str">
        <f>Candidates!E12</f>
        <v>Utah</v>
      </c>
      <c r="M6" s="8" t="str">
        <f>Candidates!E13</f>
        <v>Iowa</v>
      </c>
      <c r="N6" s="8" t="str">
        <f>Candidates!E14</f>
        <v>Hawaii</v>
      </c>
      <c r="O6" s="8" t="str">
        <f>Candidates!E15</f>
        <v>-</v>
      </c>
      <c r="P6" s="8" t="str">
        <f>Candidates!E16</f>
        <v>Minnesota</v>
      </c>
      <c r="Q6" s="8">
        <f>Candidates!E17</f>
        <v>0</v>
      </c>
      <c r="R6" s="8" t="str">
        <f>Candidates!E18</f>
        <v>California</v>
      </c>
      <c r="S6" s="8" t="str">
        <f>Candidates!E19</f>
        <v>West Virginia</v>
      </c>
      <c r="T6" s="8" t="str">
        <f>Candidates!E20</f>
        <v>New York</v>
      </c>
      <c r="U6" s="8" t="str">
        <f>Candidates!E21</f>
        <v>Michigan</v>
      </c>
      <c r="V6" s="8" t="str">
        <f>Candidates!E22</f>
        <v>New York</v>
      </c>
      <c r="W6" s="8" t="str">
        <f>Candidates!E23</f>
        <v>West Virginia</v>
      </c>
      <c r="X6" s="8" t="str">
        <f>Candidates!E24</f>
        <v>Wyoming</v>
      </c>
      <c r="Y6" s="8" t="str">
        <f>Candidates!E25</f>
        <v>Iowa</v>
      </c>
      <c r="Z6" s="8" t="str">
        <f>Candidates!E26</f>
        <v>Virginia</v>
      </c>
      <c r="AA6" s="8" t="str">
        <f>Candidates!E27</f>
        <v>Ohio</v>
      </c>
      <c r="AB6" s="8" t="str">
        <f>Candidates!E28</f>
        <v>New Jersey</v>
      </c>
      <c r="AC6" s="8">
        <f>Candidates!E29</f>
        <v>0</v>
      </c>
      <c r="AD6" s="8" t="str">
        <f>Candidates!E30</f>
        <v>Montana</v>
      </c>
      <c r="AE6" s="8" t="str">
        <f>Candidates!E31</f>
        <v>Utah</v>
      </c>
    </row>
    <row r="7" spans="1:31">
      <c r="A7" s="8" t="s">
        <v>1610</v>
      </c>
      <c r="B7" s="8" t="str">
        <f>Candidates!F2</f>
        <v>Delaware</v>
      </c>
      <c r="C7" s="8" t="str">
        <f>Candidates!F3</f>
        <v>Wisconsin</v>
      </c>
      <c r="D7" s="8">
        <f>Candidates!F4</f>
        <v>0</v>
      </c>
      <c r="E7" s="8" t="str">
        <f>Candidates!F5</f>
        <v>California</v>
      </c>
      <c r="F7" s="8" t="str">
        <f>Candidates!F6</f>
        <v>Pennsylvania</v>
      </c>
      <c r="G7" s="8" t="str">
        <f>Candidates!F7</f>
        <v>Pennsylvania</v>
      </c>
      <c r="H7" s="8" t="str">
        <f>Candidates!F8</f>
        <v>Nebraska</v>
      </c>
      <c r="I7" s="8" t="str">
        <f>Candidates!F9</f>
        <v>Texas</v>
      </c>
      <c r="J7" s="63" t="str">
        <f>Candidates!F10</f>
        <v>New York</v>
      </c>
      <c r="K7" s="8" t="str">
        <f>Candidates!F11</f>
        <v>-</v>
      </c>
      <c r="L7" s="8" t="str">
        <f>Candidates!F12</f>
        <v>Illinois</v>
      </c>
      <c r="M7" s="8" t="str">
        <f>Candidates!F13</f>
        <v>Tennessee</v>
      </c>
      <c r="N7" s="63" t="str">
        <f>Candidates!F14</f>
        <v>California</v>
      </c>
      <c r="O7" s="8" t="str">
        <f>Candidates!F15</f>
        <v>-</v>
      </c>
      <c r="P7" s="8" t="str">
        <f>Candidates!F16</f>
        <v>Iowa</v>
      </c>
      <c r="Q7" s="8">
        <f>Candidates!F17</f>
        <v>0</v>
      </c>
      <c r="R7" s="8" t="str">
        <f>Candidates!F18</f>
        <v>West Virginia</v>
      </c>
      <c r="S7" s="8" t="str">
        <f>Candidates!F19</f>
        <v>Mississippi</v>
      </c>
      <c r="T7" s="8" t="str">
        <f>Candidates!F20</f>
        <v>Florida</v>
      </c>
      <c r="U7" s="8" t="str">
        <f>Candidates!F21</f>
        <v>Pennsylvania</v>
      </c>
      <c r="V7" s="8" t="str">
        <f>Candidates!F22</f>
        <v>Arkansas</v>
      </c>
      <c r="W7" s="8" t="str">
        <f>Candidates!F23</f>
        <v>-</v>
      </c>
      <c r="X7" s="8" t="str">
        <f>Candidates!F24</f>
        <v>Pennsylvania</v>
      </c>
      <c r="Y7" s="8">
        <f>Candidates!F25</f>
        <v>0</v>
      </c>
      <c r="Z7" s="8" t="str">
        <f>Candidates!F26</f>
        <v>Alabama</v>
      </c>
      <c r="AA7" s="8" t="str">
        <f>Candidates!F27</f>
        <v>Pennsylvania</v>
      </c>
      <c r="AB7" s="8">
        <f>Candidates!F28</f>
        <v>0</v>
      </c>
      <c r="AC7" s="8">
        <f>Candidates!F29</f>
        <v>0</v>
      </c>
      <c r="AD7" s="8" t="str">
        <f>Candidates!F30</f>
        <v>North Carolina</v>
      </c>
      <c r="AE7" s="8" t="str">
        <f>Candidates!F31</f>
        <v>Gibbs</v>
      </c>
    </row>
    <row r="8" spans="1:31">
      <c r="A8" s="8" t="s">
        <v>1601</v>
      </c>
      <c r="B8" s="8" t="str">
        <f>Candidates!H2</f>
        <v>Obama</v>
      </c>
      <c r="C8" s="8" t="str">
        <f>Candidates!H3</f>
        <v>Romney</v>
      </c>
      <c r="D8" s="8">
        <f>Candidates!H4</f>
        <v>0</v>
      </c>
      <c r="E8" s="8" t="str">
        <f>Candidates!H5</f>
        <v>Johnson</v>
      </c>
      <c r="F8" s="8" t="str">
        <f>Candidates!H6</f>
        <v>Stein</v>
      </c>
      <c r="G8" s="8" t="str">
        <f>Candidates!H7</f>
        <v>Goode</v>
      </c>
      <c r="H8" s="8" t="str">
        <f>Candidates!H8</f>
        <v>Harris</v>
      </c>
      <c r="I8" s="8" t="str">
        <f>Candidates!H9</f>
        <v>Alexander</v>
      </c>
      <c r="J8" s="63" t="str">
        <f>Candidates!H10</f>
        <v>Lindsay</v>
      </c>
      <c r="K8" s="8" t="str">
        <f>Candidates!H11</f>
        <v>Write-ins</v>
      </c>
      <c r="L8" s="8" t="str">
        <f>Candidates!H12</f>
        <v>Anderson</v>
      </c>
      <c r="M8" s="8" t="str">
        <f>Candidates!H13</f>
        <v>Hoefling</v>
      </c>
      <c r="N8" s="63" t="str">
        <f>Candidates!H14</f>
        <v>Barr</v>
      </c>
      <c r="O8" s="8" t="str">
        <f>Candidates!H15</f>
        <v>None</v>
      </c>
      <c r="P8" s="8" t="str">
        <f>Candidates!H16</f>
        <v>Carlson</v>
      </c>
      <c r="Q8" s="8" t="str">
        <f>Candidates!H17</f>
        <v>Morstad</v>
      </c>
      <c r="R8" s="8" t="str">
        <f>Candidates!H18</f>
        <v>Miller</v>
      </c>
      <c r="S8" s="8" t="str">
        <f>Candidates!H19</f>
        <v>Fellure</v>
      </c>
      <c r="T8" s="8" t="str">
        <f>Candidates!H20</f>
        <v>Stevens</v>
      </c>
      <c r="U8" s="8" t="str">
        <f>Candidates!H21</f>
        <v>White</v>
      </c>
      <c r="V8" s="8" t="str">
        <f>Candidates!H22</f>
        <v>Barnett</v>
      </c>
      <c r="W8" s="8" t="str">
        <f>Candidates!H23</f>
        <v>Terry</v>
      </c>
      <c r="X8" s="8" t="str">
        <f>Candidates!H24</f>
        <v>Reed</v>
      </c>
      <c r="Y8" s="8" t="str">
        <f>Candidates!H25</f>
        <v>Litzel</v>
      </c>
      <c r="Z8" s="8" t="str">
        <f>Candidates!H26</f>
        <v>Tittle</v>
      </c>
      <c r="AA8" s="8" t="str">
        <f>Candidates!H27</f>
        <v>Duncan</v>
      </c>
      <c r="AB8" s="8" t="str">
        <f>Candidates!H28</f>
        <v>Boss</v>
      </c>
      <c r="AC8" s="8" t="str">
        <f>Candidates!H29</f>
        <v>Washer</v>
      </c>
      <c r="AD8" s="8" t="str">
        <f>Candidates!H30</f>
        <v>Baldwin</v>
      </c>
      <c r="AE8" s="8" t="str">
        <f>Candidates!H31</f>
        <v>Christensen</v>
      </c>
    </row>
    <row r="9" spans="1:31">
      <c r="A9" s="8" t="s">
        <v>1060</v>
      </c>
      <c r="B9" s="8">
        <f t="shared" ref="B9:AE9" si="0">COUNTIF(B12:B62,"&lt;&gt;")-COUNTIF(B12:B62,"Write-in")</f>
        <v>51</v>
      </c>
      <c r="C9" s="8">
        <f t="shared" si="0"/>
        <v>51</v>
      </c>
      <c r="D9" s="8">
        <f t="shared" si="0"/>
        <v>0</v>
      </c>
      <c r="E9" s="8">
        <f t="shared" si="0"/>
        <v>49</v>
      </c>
      <c r="F9" s="8">
        <f t="shared" si="0"/>
        <v>37</v>
      </c>
      <c r="G9" s="8">
        <f t="shared" si="0"/>
        <v>26</v>
      </c>
      <c r="H9" s="8">
        <f t="shared" si="0"/>
        <v>6</v>
      </c>
      <c r="I9" s="8">
        <f t="shared" si="0"/>
        <v>3</v>
      </c>
      <c r="J9" s="8">
        <f t="shared" si="0"/>
        <v>13</v>
      </c>
      <c r="K9" s="8">
        <f t="shared" si="0"/>
        <v>0</v>
      </c>
      <c r="L9" s="8">
        <f t="shared" si="0"/>
        <v>15</v>
      </c>
      <c r="M9" s="8">
        <f t="shared" si="0"/>
        <v>3</v>
      </c>
      <c r="N9" s="8">
        <f t="shared" si="0"/>
        <v>3</v>
      </c>
      <c r="O9" s="8">
        <f t="shared" si="0"/>
        <v>0</v>
      </c>
      <c r="P9" s="8">
        <f t="shared" si="0"/>
        <v>1</v>
      </c>
      <c r="Q9" s="8">
        <f t="shared" si="0"/>
        <v>1</v>
      </c>
      <c r="R9" s="8">
        <f t="shared" si="0"/>
        <v>3</v>
      </c>
      <c r="S9" s="8">
        <f t="shared" si="0"/>
        <v>1</v>
      </c>
      <c r="T9" s="8">
        <f t="shared" si="0"/>
        <v>2</v>
      </c>
      <c r="U9" s="8">
        <f t="shared" si="0"/>
        <v>3</v>
      </c>
      <c r="V9" s="8">
        <f t="shared" si="0"/>
        <v>1</v>
      </c>
      <c r="W9" s="8">
        <f t="shared" si="0"/>
        <v>3</v>
      </c>
      <c r="X9" s="8">
        <f t="shared" si="0"/>
        <v>1</v>
      </c>
      <c r="Y9" s="8">
        <f t="shared" si="0"/>
        <v>1</v>
      </c>
      <c r="Z9" s="8">
        <f t="shared" si="0"/>
        <v>2</v>
      </c>
      <c r="AB9" s="8">
        <f t="shared" si="0"/>
        <v>1</v>
      </c>
      <c r="AC9" s="8">
        <f t="shared" si="0"/>
        <v>1</v>
      </c>
      <c r="AD9" s="8">
        <f t="shared" si="0"/>
        <v>1</v>
      </c>
      <c r="AE9" s="8">
        <f t="shared" si="0"/>
        <v>1</v>
      </c>
    </row>
    <row r="10" spans="1:31">
      <c r="B10" s="86"/>
    </row>
    <row r="11" spans="1:31">
      <c r="A11" s="62" t="s">
        <v>1617</v>
      </c>
    </row>
    <row r="12" spans="1:31">
      <c r="A12" s="8" t="s">
        <v>1494</v>
      </c>
      <c r="B12" s="127" t="s">
        <v>3330</v>
      </c>
      <c r="C12" s="127" t="s">
        <v>3331</v>
      </c>
      <c r="E12" s="127" t="s">
        <v>1120</v>
      </c>
      <c r="F12" s="127" t="s">
        <v>1120</v>
      </c>
      <c r="G12" s="127" t="s">
        <v>1120</v>
      </c>
    </row>
    <row r="13" spans="1:31">
      <c r="A13" s="8" t="s">
        <v>2005</v>
      </c>
      <c r="B13" s="127" t="s">
        <v>1698</v>
      </c>
      <c r="C13" s="127" t="s">
        <v>1067</v>
      </c>
      <c r="E13" s="127" t="s">
        <v>127</v>
      </c>
      <c r="F13" s="127" t="s">
        <v>2406</v>
      </c>
      <c r="AA13" s="127" t="s">
        <v>2949</v>
      </c>
    </row>
    <row r="14" spans="1:31">
      <c r="A14" s="8" t="s">
        <v>447</v>
      </c>
      <c r="B14" s="127" t="s">
        <v>1698</v>
      </c>
      <c r="C14" s="127" t="s">
        <v>1067</v>
      </c>
      <c r="E14" s="127" t="s">
        <v>127</v>
      </c>
      <c r="F14" s="127" t="s">
        <v>2406</v>
      </c>
      <c r="G14" s="127" t="s">
        <v>2949</v>
      </c>
      <c r="L14" s="127" t="s">
        <v>2949</v>
      </c>
      <c r="X14" s="127" t="s">
        <v>2949</v>
      </c>
      <c r="AE14" s="127" t="s">
        <v>2949</v>
      </c>
    </row>
    <row r="15" spans="1:31">
      <c r="A15" s="8" t="s">
        <v>203</v>
      </c>
      <c r="B15" s="127" t="s">
        <v>1698</v>
      </c>
      <c r="C15" s="127" t="s">
        <v>1067</v>
      </c>
      <c r="E15" s="127" t="s">
        <v>127</v>
      </c>
      <c r="F15" s="127" t="s">
        <v>2406</v>
      </c>
      <c r="J15" s="127" t="s">
        <v>734</v>
      </c>
    </row>
    <row r="16" spans="1:31">
      <c r="A16" s="8" t="s">
        <v>2644</v>
      </c>
      <c r="B16" s="127" t="s">
        <v>1698</v>
      </c>
      <c r="C16" s="127" t="s">
        <v>1067</v>
      </c>
      <c r="E16" s="127" t="s">
        <v>127</v>
      </c>
      <c r="F16" s="127" t="s">
        <v>2406</v>
      </c>
      <c r="G16" s="127" t="s">
        <v>2949</v>
      </c>
      <c r="H16" s="127" t="s">
        <v>2949</v>
      </c>
      <c r="I16" s="127" t="s">
        <v>2949</v>
      </c>
      <c r="L16" s="127" t="s">
        <v>2949</v>
      </c>
      <c r="M16" s="127" t="s">
        <v>3260</v>
      </c>
      <c r="N16" s="127" t="s">
        <v>3264</v>
      </c>
      <c r="U16" s="127" t="s">
        <v>2949</v>
      </c>
      <c r="Z16" s="127" t="s">
        <v>2949</v>
      </c>
    </row>
    <row r="17" spans="1:31">
      <c r="A17" s="8" t="s">
        <v>1875</v>
      </c>
      <c r="B17" s="127" t="s">
        <v>1698</v>
      </c>
      <c r="C17" s="127" t="s">
        <v>1067</v>
      </c>
      <c r="E17" s="127" t="s">
        <v>127</v>
      </c>
      <c r="F17" s="127" t="s">
        <v>2406</v>
      </c>
      <c r="G17" s="127" t="s">
        <v>3286</v>
      </c>
      <c r="H17" s="127" t="s">
        <v>40</v>
      </c>
      <c r="I17" s="127" t="s">
        <v>3287</v>
      </c>
      <c r="J17" s="127" t="s">
        <v>734</v>
      </c>
      <c r="L17" s="127" t="s">
        <v>3257</v>
      </c>
      <c r="M17" s="127" t="s">
        <v>3290</v>
      </c>
      <c r="N17" s="127" t="s">
        <v>3264</v>
      </c>
      <c r="R17" s="127" t="s">
        <v>3293</v>
      </c>
      <c r="T17" s="127" t="s">
        <v>197</v>
      </c>
      <c r="U17" s="127" t="s">
        <v>3299</v>
      </c>
      <c r="V17" s="127" t="s">
        <v>297</v>
      </c>
      <c r="W17" s="127" t="s">
        <v>2949</v>
      </c>
      <c r="X17" t="s">
        <v>1848</v>
      </c>
      <c r="Z17" s="127" t="s">
        <v>958</v>
      </c>
      <c r="AA17" s="127"/>
    </row>
    <row r="18" spans="1:31">
      <c r="A18" s="8" t="s">
        <v>1041</v>
      </c>
      <c r="B18" s="127" t="s">
        <v>1698</v>
      </c>
      <c r="C18" s="127" t="s">
        <v>1067</v>
      </c>
      <c r="E18" s="127" t="s">
        <v>127</v>
      </c>
      <c r="F18" s="127" t="s">
        <v>2949</v>
      </c>
      <c r="H18" s="127" t="s">
        <v>2949</v>
      </c>
      <c r="L18" s="127" t="s">
        <v>1120</v>
      </c>
      <c r="M18" s="127" t="s">
        <v>2949</v>
      </c>
    </row>
    <row r="19" spans="1:31">
      <c r="A19" s="8" t="s">
        <v>1717</v>
      </c>
      <c r="B19" s="127" t="s">
        <v>1698</v>
      </c>
      <c r="C19" s="127" t="s">
        <v>1067</v>
      </c>
      <c r="E19" s="127" t="s">
        <v>127</v>
      </c>
      <c r="F19" s="127" t="s">
        <v>2406</v>
      </c>
      <c r="G19" s="127" t="s">
        <v>2949</v>
      </c>
      <c r="M19" s="127" t="s">
        <v>2949</v>
      </c>
      <c r="Q19" s="127" t="s">
        <v>2949</v>
      </c>
      <c r="X19" s="127" t="s">
        <v>2949</v>
      </c>
      <c r="AA19" s="127" t="s">
        <v>2949</v>
      </c>
      <c r="AE19" s="127" t="s">
        <v>2949</v>
      </c>
    </row>
    <row r="20" spans="1:31">
      <c r="A20" s="8" t="s">
        <v>2550</v>
      </c>
      <c r="B20" s="127" t="s">
        <v>1698</v>
      </c>
      <c r="C20" s="127" t="s">
        <v>1067</v>
      </c>
      <c r="E20" s="127" t="s">
        <v>127</v>
      </c>
      <c r="F20" s="127" t="s">
        <v>560</v>
      </c>
    </row>
    <row r="21" spans="1:31">
      <c r="A21" s="8" t="s">
        <v>1541</v>
      </c>
      <c r="B21" s="127" t="s">
        <v>3048</v>
      </c>
      <c r="C21" s="127" t="s">
        <v>3028</v>
      </c>
      <c r="E21" s="127" t="s">
        <v>3176</v>
      </c>
      <c r="F21" s="127" t="s">
        <v>2486</v>
      </c>
      <c r="G21" s="127" t="s">
        <v>3180</v>
      </c>
      <c r="I21" s="127" t="s">
        <v>2381</v>
      </c>
      <c r="J21" s="127" t="s">
        <v>734</v>
      </c>
      <c r="L21" s="127" t="s">
        <v>3308</v>
      </c>
      <c r="M21" s="127" t="s">
        <v>3309</v>
      </c>
      <c r="N21" s="127" t="s">
        <v>3264</v>
      </c>
      <c r="T21" s="127" t="s">
        <v>2730</v>
      </c>
      <c r="X21" s="127" t="s">
        <v>2949</v>
      </c>
    </row>
    <row r="22" spans="1:31">
      <c r="A22" s="8" t="s">
        <v>1163</v>
      </c>
      <c r="B22" s="127" t="s">
        <v>1698</v>
      </c>
      <c r="C22" s="127" t="s">
        <v>1067</v>
      </c>
      <c r="E22" s="127" t="s">
        <v>127</v>
      </c>
      <c r="F22" s="127" t="s">
        <v>2949</v>
      </c>
      <c r="G22" s="127" t="s">
        <v>2949</v>
      </c>
      <c r="H22" s="127" t="s">
        <v>2949</v>
      </c>
      <c r="L22" s="127" t="s">
        <v>2949</v>
      </c>
      <c r="X22" s="127" t="s">
        <v>2949</v>
      </c>
    </row>
    <row r="23" spans="1:31">
      <c r="A23" s="8" t="s">
        <v>661</v>
      </c>
      <c r="B23" s="127" t="s">
        <v>1698</v>
      </c>
      <c r="C23" s="127" t="s">
        <v>1067</v>
      </c>
      <c r="E23" s="127" t="s">
        <v>127</v>
      </c>
      <c r="F23" s="127" t="s">
        <v>2406</v>
      </c>
    </row>
    <row r="24" spans="1:31">
      <c r="A24" s="8" t="s">
        <v>2103</v>
      </c>
      <c r="B24" s="127" t="s">
        <v>1698</v>
      </c>
      <c r="C24" s="127" t="s">
        <v>1067</v>
      </c>
      <c r="E24" s="127" t="s">
        <v>127</v>
      </c>
      <c r="F24" s="127" t="s">
        <v>1120</v>
      </c>
      <c r="G24" s="127" t="s">
        <v>1488</v>
      </c>
      <c r="L24" s="127" t="s">
        <v>1120</v>
      </c>
      <c r="M24" s="127" t="s">
        <v>2949</v>
      </c>
      <c r="N24" s="127" t="s">
        <v>2949</v>
      </c>
      <c r="AE24" s="127" t="s">
        <v>2949</v>
      </c>
    </row>
    <row r="25" spans="1:31">
      <c r="A25" s="8" t="s">
        <v>668</v>
      </c>
      <c r="B25" s="127" t="s">
        <v>1698</v>
      </c>
      <c r="C25" s="127" t="s">
        <v>1067</v>
      </c>
      <c r="E25" s="127" t="s">
        <v>127</v>
      </c>
      <c r="F25" s="127" t="s">
        <v>2406</v>
      </c>
      <c r="G25" s="127" t="s">
        <v>2949</v>
      </c>
      <c r="L25" s="127" t="s">
        <v>2949</v>
      </c>
      <c r="M25" s="127" t="s">
        <v>2949</v>
      </c>
      <c r="U25" s="127" t="s">
        <v>2949</v>
      </c>
      <c r="X25" s="127" t="s">
        <v>2949</v>
      </c>
    </row>
    <row r="26" spans="1:31">
      <c r="A26" s="8" t="s">
        <v>152</v>
      </c>
      <c r="B26" s="127" t="s">
        <v>1698</v>
      </c>
      <c r="C26" s="127" t="s">
        <v>1067</v>
      </c>
      <c r="E26" s="127" t="s">
        <v>127</v>
      </c>
      <c r="F26" s="127" t="s">
        <v>2949</v>
      </c>
      <c r="G26" s="127" t="s">
        <v>2949</v>
      </c>
      <c r="I26" s="127" t="s">
        <v>2949</v>
      </c>
      <c r="M26" s="127" t="s">
        <v>2949</v>
      </c>
      <c r="W26" s="127" t="s">
        <v>2949</v>
      </c>
      <c r="X26" s="127" t="s">
        <v>2949</v>
      </c>
      <c r="AA26" s="127" t="s">
        <v>2949</v>
      </c>
    </row>
    <row r="27" spans="1:31">
      <c r="A27" s="8" t="s">
        <v>1629</v>
      </c>
      <c r="B27" s="127" t="s">
        <v>1698</v>
      </c>
      <c r="C27" s="127" t="s">
        <v>1067</v>
      </c>
      <c r="E27" s="127" t="s">
        <v>127</v>
      </c>
      <c r="F27" s="127" t="s">
        <v>3278</v>
      </c>
      <c r="G27" s="127" t="s">
        <v>1488</v>
      </c>
      <c r="H27" s="127" t="s">
        <v>40</v>
      </c>
      <c r="J27" s="127" t="s">
        <v>734</v>
      </c>
      <c r="Y27" s="127" t="s">
        <v>3548</v>
      </c>
    </row>
    <row r="28" spans="1:31">
      <c r="A28" s="8" t="s">
        <v>92</v>
      </c>
      <c r="B28" s="127" t="s">
        <v>1698</v>
      </c>
      <c r="C28" s="127" t="s">
        <v>1067</v>
      </c>
      <c r="E28" s="127" t="s">
        <v>127</v>
      </c>
      <c r="F28" s="127" t="s">
        <v>2949</v>
      </c>
      <c r="G28" s="127" t="s">
        <v>2949</v>
      </c>
      <c r="L28" s="127" t="s">
        <v>2949</v>
      </c>
      <c r="M28" s="127" t="s">
        <v>2949</v>
      </c>
      <c r="N28" s="127" t="s">
        <v>2949</v>
      </c>
      <c r="V28" s="127" t="s">
        <v>2949</v>
      </c>
      <c r="X28" s="127" t="s">
        <v>2949</v>
      </c>
      <c r="Z28" s="127" t="s">
        <v>2949</v>
      </c>
      <c r="AA28" s="127" t="s">
        <v>2949</v>
      </c>
      <c r="AD28" s="127" t="s">
        <v>297</v>
      </c>
      <c r="AE28" s="127" t="s">
        <v>2949</v>
      </c>
    </row>
    <row r="29" spans="1:31">
      <c r="A29" s="8" t="s">
        <v>2614</v>
      </c>
      <c r="B29" s="127" t="s">
        <v>1698</v>
      </c>
      <c r="C29" s="127" t="s">
        <v>1067</v>
      </c>
      <c r="E29" s="127" t="s">
        <v>127</v>
      </c>
      <c r="F29" s="127" t="s">
        <v>2406</v>
      </c>
      <c r="G29" s="127" t="s">
        <v>2949</v>
      </c>
      <c r="L29" s="127" t="s">
        <v>2949</v>
      </c>
      <c r="M29" s="127" t="s">
        <v>2949</v>
      </c>
      <c r="U29" s="127" t="s">
        <v>2949</v>
      </c>
      <c r="W29" s="127" t="s">
        <v>1120</v>
      </c>
      <c r="AA29" s="127" t="s">
        <v>2949</v>
      </c>
    </row>
    <row r="30" spans="1:31">
      <c r="A30" s="8" t="s">
        <v>2465</v>
      </c>
      <c r="B30" s="127" t="s">
        <v>1698</v>
      </c>
      <c r="C30" s="127" t="s">
        <v>1067</v>
      </c>
      <c r="E30" s="127" t="s">
        <v>127</v>
      </c>
      <c r="F30" s="127" t="s">
        <v>2406</v>
      </c>
      <c r="G30" s="127" t="s">
        <v>1259</v>
      </c>
      <c r="H30" s="127" t="s">
        <v>1259</v>
      </c>
      <c r="J30" s="127" t="s">
        <v>1259</v>
      </c>
      <c r="L30" s="127" t="s">
        <v>1259</v>
      </c>
      <c r="S30" s="127" t="s">
        <v>1259</v>
      </c>
      <c r="U30" s="127" t="s">
        <v>1259</v>
      </c>
      <c r="Z30" s="127" t="s">
        <v>1259</v>
      </c>
      <c r="AA30" s="127"/>
    </row>
    <row r="31" spans="1:31">
      <c r="A31" s="8" t="s">
        <v>3203</v>
      </c>
      <c r="B31" s="127" t="s">
        <v>1698</v>
      </c>
      <c r="C31" s="127" t="s">
        <v>1067</v>
      </c>
      <c r="E31" s="127" t="s">
        <v>127</v>
      </c>
      <c r="F31" s="127" t="s">
        <v>3332</v>
      </c>
      <c r="L31" s="127" t="s">
        <v>2949</v>
      </c>
      <c r="X31" s="127" t="s">
        <v>2949</v>
      </c>
    </row>
    <row r="32" spans="1:31">
      <c r="A32" s="8" t="s">
        <v>2555</v>
      </c>
      <c r="B32" s="127" t="s">
        <v>1698</v>
      </c>
      <c r="C32" s="127" t="s">
        <v>1067</v>
      </c>
      <c r="E32" s="127" t="s">
        <v>127</v>
      </c>
      <c r="F32" s="127" t="s">
        <v>2406</v>
      </c>
      <c r="G32" s="127" t="s">
        <v>2949</v>
      </c>
      <c r="L32" s="127" t="s">
        <v>2949</v>
      </c>
      <c r="R32" s="127" t="s">
        <v>2949</v>
      </c>
      <c r="AA32" s="127" t="s">
        <v>2949</v>
      </c>
    </row>
    <row r="33" spans="1:31">
      <c r="A33" s="8" t="s">
        <v>2493</v>
      </c>
      <c r="B33" s="127" t="s">
        <v>1698</v>
      </c>
      <c r="C33" s="127" t="s">
        <v>1067</v>
      </c>
      <c r="E33" s="127" t="s">
        <v>127</v>
      </c>
      <c r="F33" s="127" t="s">
        <v>3177</v>
      </c>
    </row>
    <row r="34" spans="1:31">
      <c r="A34" s="8" t="s">
        <v>1108</v>
      </c>
      <c r="B34" s="127" t="s">
        <v>1698</v>
      </c>
      <c r="C34" s="127" t="s">
        <v>1067</v>
      </c>
      <c r="E34" s="127" t="s">
        <v>2949</v>
      </c>
      <c r="F34" s="127" t="s">
        <v>2406</v>
      </c>
      <c r="G34" s="127" t="s">
        <v>3178</v>
      </c>
      <c r="I34" s="127" t="s">
        <v>2949</v>
      </c>
      <c r="L34" s="127" t="s">
        <v>3179</v>
      </c>
      <c r="M34" s="127" t="s">
        <v>2949</v>
      </c>
      <c r="U34" s="127" t="s">
        <v>2949</v>
      </c>
    </row>
    <row r="35" spans="1:31">
      <c r="A35" s="8" t="s">
        <v>2741</v>
      </c>
      <c r="B35" s="127" t="s">
        <v>3160</v>
      </c>
      <c r="C35" s="127" t="s">
        <v>1067</v>
      </c>
      <c r="E35" s="127" t="s">
        <v>127</v>
      </c>
      <c r="F35" s="127" t="s">
        <v>2406</v>
      </c>
      <c r="G35" s="127" t="s">
        <v>1488</v>
      </c>
      <c r="H35" s="127" t="s">
        <v>40</v>
      </c>
      <c r="J35" s="127" t="s">
        <v>734</v>
      </c>
      <c r="L35" s="127" t="s">
        <v>3257</v>
      </c>
      <c r="P35" s="127" t="s">
        <v>3270</v>
      </c>
      <c r="Q35" s="127" t="s">
        <v>3275</v>
      </c>
    </row>
    <row r="36" spans="1:31">
      <c r="A36" s="8" t="s">
        <v>530</v>
      </c>
      <c r="B36" s="127" t="s">
        <v>1698</v>
      </c>
      <c r="C36" s="127" t="s">
        <v>1067</v>
      </c>
      <c r="E36" s="127" t="s">
        <v>127</v>
      </c>
      <c r="F36" s="127" t="s">
        <v>2406</v>
      </c>
      <c r="G36" s="127" t="s">
        <v>1488</v>
      </c>
      <c r="L36" s="127" t="s">
        <v>3257</v>
      </c>
      <c r="AC36" s="127" t="s">
        <v>297</v>
      </c>
    </row>
    <row r="37" spans="1:31">
      <c r="A37" s="8" t="s">
        <v>2726</v>
      </c>
      <c r="B37" s="127" t="s">
        <v>1698</v>
      </c>
      <c r="C37" s="127" t="s">
        <v>1067</v>
      </c>
      <c r="E37" s="127" t="s">
        <v>127</v>
      </c>
      <c r="G37" s="127" t="s">
        <v>1488</v>
      </c>
    </row>
    <row r="38" spans="1:31">
      <c r="A38" s="8" t="s">
        <v>1059</v>
      </c>
      <c r="B38" s="127" t="s">
        <v>1698</v>
      </c>
      <c r="C38" s="127" t="s">
        <v>1067</v>
      </c>
      <c r="E38" s="127" t="s">
        <v>127</v>
      </c>
      <c r="G38" s="127" t="s">
        <v>2949</v>
      </c>
      <c r="I38" s="127" t="s">
        <v>2949</v>
      </c>
      <c r="J38" s="127"/>
      <c r="L38" s="127" t="s">
        <v>2949</v>
      </c>
      <c r="M38" s="127" t="s">
        <v>2949</v>
      </c>
      <c r="N38" s="127" t="s">
        <v>2949</v>
      </c>
      <c r="Q38" s="127" t="s">
        <v>2949</v>
      </c>
      <c r="V38" s="127" t="s">
        <v>2949</v>
      </c>
      <c r="Z38" s="127" t="s">
        <v>2949</v>
      </c>
      <c r="AA38" s="127" t="s">
        <v>2949</v>
      </c>
      <c r="AE38" s="127" t="s">
        <v>2949</v>
      </c>
    </row>
    <row r="39" spans="1:31">
      <c r="A39" s="8" t="s">
        <v>432</v>
      </c>
      <c r="B39" s="127" t="s">
        <v>1698</v>
      </c>
      <c r="C39" s="127" t="s">
        <v>1067</v>
      </c>
      <c r="E39" s="127" t="s">
        <v>127</v>
      </c>
      <c r="W39" s="127" t="s">
        <v>36</v>
      </c>
    </row>
    <row r="40" spans="1:31">
      <c r="A40" s="8" t="s">
        <v>2367</v>
      </c>
      <c r="B40" s="127" t="s">
        <v>1698</v>
      </c>
      <c r="C40" s="127" t="s">
        <v>1067</v>
      </c>
      <c r="E40" s="127" t="s">
        <v>127</v>
      </c>
      <c r="G40" s="127" t="s">
        <v>3267</v>
      </c>
    </row>
    <row r="41" spans="1:31">
      <c r="A41" s="8" t="s">
        <v>1208</v>
      </c>
      <c r="B41" s="127" t="s">
        <v>1698</v>
      </c>
      <c r="C41" s="127" t="s">
        <v>1067</v>
      </c>
      <c r="E41" s="127" t="s">
        <v>127</v>
      </c>
      <c r="F41" s="127" t="s">
        <v>2949</v>
      </c>
      <c r="G41" s="127" t="s">
        <v>1488</v>
      </c>
    </row>
    <row r="42" spans="1:31">
      <c r="A42" s="8" t="s">
        <v>2419</v>
      </c>
      <c r="B42" s="127" t="s">
        <v>1698</v>
      </c>
      <c r="C42" s="127" t="s">
        <v>1067</v>
      </c>
      <c r="E42" s="127" t="s">
        <v>127</v>
      </c>
      <c r="F42" s="127" t="s">
        <v>2406</v>
      </c>
      <c r="G42" s="127" t="s">
        <v>1488</v>
      </c>
      <c r="H42" s="127" t="s">
        <v>40</v>
      </c>
      <c r="J42" s="127" t="s">
        <v>734</v>
      </c>
      <c r="L42" s="127" t="s">
        <v>3303</v>
      </c>
      <c r="R42" s="127" t="s">
        <v>3293</v>
      </c>
      <c r="AB42" s="127" t="s">
        <v>3306</v>
      </c>
    </row>
    <row r="43" spans="1:31">
      <c r="A43" s="8" t="s">
        <v>2774</v>
      </c>
      <c r="B43" s="127" t="s">
        <v>1698</v>
      </c>
      <c r="C43" s="127" t="s">
        <v>1067</v>
      </c>
      <c r="E43" s="127" t="s">
        <v>127</v>
      </c>
      <c r="F43" s="127" t="s">
        <v>2406</v>
      </c>
      <c r="G43" s="127" t="s">
        <v>1488</v>
      </c>
      <c r="L43" s="127" t="s">
        <v>3267</v>
      </c>
    </row>
    <row r="44" spans="1:31">
      <c r="A44" s="8" t="s">
        <v>194</v>
      </c>
      <c r="B44" s="127" t="s">
        <v>1698</v>
      </c>
      <c r="C44" s="127" t="s">
        <v>1067</v>
      </c>
      <c r="E44" s="127" t="s">
        <v>127</v>
      </c>
      <c r="F44" s="127" t="s">
        <v>2406</v>
      </c>
      <c r="G44" s="127" t="s">
        <v>1488</v>
      </c>
      <c r="J44" s="127" t="s">
        <v>734</v>
      </c>
    </row>
    <row r="45" spans="1:31">
      <c r="A45" s="8" t="s">
        <v>1115</v>
      </c>
      <c r="B45" s="127" t="s">
        <v>1698</v>
      </c>
      <c r="C45" s="127" t="s">
        <v>1067</v>
      </c>
      <c r="E45" s="127" t="s">
        <v>127</v>
      </c>
      <c r="G45" s="127" t="s">
        <v>2949</v>
      </c>
    </row>
    <row r="46" spans="1:31">
      <c r="A46" s="8" t="s">
        <v>2375</v>
      </c>
      <c r="B46" s="127" t="s">
        <v>3268</v>
      </c>
      <c r="C46" s="127" t="s">
        <v>1067</v>
      </c>
      <c r="E46" s="127" t="s">
        <v>127</v>
      </c>
      <c r="F46" s="127" t="s">
        <v>2406</v>
      </c>
      <c r="G46" s="127" t="s">
        <v>1488</v>
      </c>
    </row>
    <row r="47" spans="1:31">
      <c r="A47" s="8" t="s">
        <v>743</v>
      </c>
      <c r="B47" s="127" t="s">
        <v>1698</v>
      </c>
      <c r="C47" s="127" t="s">
        <v>1067</v>
      </c>
      <c r="E47" s="127" t="s">
        <v>127</v>
      </c>
      <c r="F47" s="127" t="s">
        <v>2406</v>
      </c>
      <c r="G47" s="127" t="s">
        <v>1488</v>
      </c>
      <c r="I47" s="127" t="s">
        <v>2184</v>
      </c>
      <c r="AA47" s="127" t="s">
        <v>3318</v>
      </c>
    </row>
    <row r="48" spans="1:31">
      <c r="A48" s="8" t="s">
        <v>1280</v>
      </c>
      <c r="B48" s="127" t="s">
        <v>1698</v>
      </c>
      <c r="C48" s="127" t="s">
        <v>1067</v>
      </c>
    </row>
    <row r="49" spans="1:31">
      <c r="A49" s="8" t="s">
        <v>558</v>
      </c>
      <c r="B49" s="127" t="s">
        <v>1698</v>
      </c>
      <c r="C49" s="127" t="s">
        <v>1067</v>
      </c>
      <c r="E49" s="127" t="s">
        <v>127</v>
      </c>
      <c r="F49" s="127" t="s">
        <v>608</v>
      </c>
      <c r="G49" s="127"/>
      <c r="L49" s="127" t="s">
        <v>3324</v>
      </c>
      <c r="AE49" s="127" t="s">
        <v>1488</v>
      </c>
    </row>
    <row r="50" spans="1:31">
      <c r="A50" s="8" t="s">
        <v>1027</v>
      </c>
      <c r="B50" s="127" t="s">
        <v>1698</v>
      </c>
      <c r="C50" s="127" t="s">
        <v>1067</v>
      </c>
      <c r="E50" s="127" t="s">
        <v>127</v>
      </c>
      <c r="F50" s="127" t="s">
        <v>2406</v>
      </c>
    </row>
    <row r="51" spans="1:31">
      <c r="A51" s="8" t="s">
        <v>1122</v>
      </c>
      <c r="B51" s="127" t="s">
        <v>1698</v>
      </c>
      <c r="C51" s="127" t="s">
        <v>1067</v>
      </c>
      <c r="E51" s="127" t="s">
        <v>127</v>
      </c>
      <c r="F51" s="127" t="s">
        <v>2406</v>
      </c>
      <c r="G51" s="127" t="s">
        <v>1488</v>
      </c>
      <c r="J51" s="127" t="s">
        <v>734</v>
      </c>
      <c r="L51" s="127" t="s">
        <v>3257</v>
      </c>
    </row>
    <row r="52" spans="1:31">
      <c r="A52" s="8" t="s">
        <v>2156</v>
      </c>
      <c r="B52" s="127" t="s">
        <v>1698</v>
      </c>
      <c r="C52" s="127" t="s">
        <v>1067</v>
      </c>
      <c r="E52" s="127" t="s">
        <v>127</v>
      </c>
      <c r="F52" s="127" t="s">
        <v>2406</v>
      </c>
      <c r="G52" s="127" t="s">
        <v>1488</v>
      </c>
    </row>
    <row r="53" spans="1:31">
      <c r="A53" s="8" t="s">
        <v>2037</v>
      </c>
      <c r="B53" s="127" t="s">
        <v>1698</v>
      </c>
      <c r="C53" s="127" t="s">
        <v>1067</v>
      </c>
      <c r="E53" s="127" t="s">
        <v>127</v>
      </c>
      <c r="G53" s="127" t="s">
        <v>1488</v>
      </c>
    </row>
    <row r="54" spans="1:31">
      <c r="A54" s="8" t="s">
        <v>2538</v>
      </c>
      <c r="B54" s="127" t="s">
        <v>1698</v>
      </c>
      <c r="C54" s="127" t="s">
        <v>1067</v>
      </c>
      <c r="E54" s="127" t="s">
        <v>1120</v>
      </c>
      <c r="F54" s="127" t="s">
        <v>2406</v>
      </c>
      <c r="G54" s="127" t="s">
        <v>1488</v>
      </c>
      <c r="R54" s="127" t="s">
        <v>1120</v>
      </c>
    </row>
    <row r="55" spans="1:31">
      <c r="A55" s="8" t="s">
        <v>495</v>
      </c>
      <c r="B55" s="127" t="s">
        <v>1698</v>
      </c>
      <c r="C55" s="127" t="s">
        <v>1067</v>
      </c>
      <c r="E55" s="127" t="s">
        <v>127</v>
      </c>
      <c r="F55" s="127" t="s">
        <v>2406</v>
      </c>
      <c r="G55" s="127" t="s">
        <v>2949</v>
      </c>
      <c r="I55" s="127" t="s">
        <v>2949</v>
      </c>
      <c r="L55" s="127" t="s">
        <v>2949</v>
      </c>
      <c r="M55" s="127" t="s">
        <v>2949</v>
      </c>
      <c r="V55" s="127" t="s">
        <v>2949</v>
      </c>
    </row>
    <row r="56" spans="1:31">
      <c r="A56" s="8" t="s">
        <v>280</v>
      </c>
      <c r="B56" s="127" t="s">
        <v>1698</v>
      </c>
      <c r="C56" s="127" t="s">
        <v>1067</v>
      </c>
      <c r="E56" s="127" t="s">
        <v>127</v>
      </c>
      <c r="F56" s="127" t="s">
        <v>2406</v>
      </c>
      <c r="G56" s="127" t="s">
        <v>1488</v>
      </c>
      <c r="J56" s="127" t="s">
        <v>1848</v>
      </c>
      <c r="L56" s="127" t="s">
        <v>3321</v>
      </c>
      <c r="N56" s="127" t="s">
        <v>2949</v>
      </c>
      <c r="Q56" s="127" t="s">
        <v>2949</v>
      </c>
      <c r="V56" s="127" t="s">
        <v>2949</v>
      </c>
      <c r="X56" s="127" t="s">
        <v>2949</v>
      </c>
      <c r="AE56" s="127" t="s">
        <v>2949</v>
      </c>
    </row>
    <row r="57" spans="1:31">
      <c r="A57" s="8" t="s">
        <v>733</v>
      </c>
      <c r="B57" s="127" t="s">
        <v>1698</v>
      </c>
      <c r="C57" s="127" t="s">
        <v>1067</v>
      </c>
      <c r="E57" s="127" t="s">
        <v>127</v>
      </c>
      <c r="J57" s="127" t="s">
        <v>734</v>
      </c>
      <c r="L57" s="127" t="s">
        <v>3257</v>
      </c>
    </row>
    <row r="58" spans="1:31">
      <c r="A58" s="8" t="s">
        <v>1016</v>
      </c>
      <c r="B58" s="127" t="s">
        <v>1698</v>
      </c>
      <c r="C58" s="127" t="s">
        <v>1067</v>
      </c>
      <c r="E58" s="127" t="s">
        <v>127</v>
      </c>
      <c r="F58" s="127" t="s">
        <v>2406</v>
      </c>
      <c r="G58" s="127" t="s">
        <v>1488</v>
      </c>
    </row>
    <row r="59" spans="1:31">
      <c r="A59" s="8" t="s">
        <v>699</v>
      </c>
      <c r="B59" s="127" t="s">
        <v>1698</v>
      </c>
      <c r="C59" s="127" t="s">
        <v>1067</v>
      </c>
      <c r="E59" s="127" t="s">
        <v>127</v>
      </c>
      <c r="F59" s="127" t="s">
        <v>2406</v>
      </c>
      <c r="G59" s="127" t="s">
        <v>1488</v>
      </c>
      <c r="H59" s="127" t="s">
        <v>40</v>
      </c>
      <c r="J59" s="127" t="s">
        <v>734</v>
      </c>
      <c r="L59" s="127" t="s">
        <v>3257</v>
      </c>
      <c r="N59" s="127" t="s">
        <v>2949</v>
      </c>
      <c r="Q59" s="127" t="s">
        <v>2949</v>
      </c>
      <c r="R59" s="127" t="s">
        <v>2949</v>
      </c>
      <c r="V59" s="127" t="s">
        <v>2949</v>
      </c>
      <c r="X59" s="127" t="s">
        <v>2949</v>
      </c>
      <c r="Z59" s="127" t="s">
        <v>2949</v>
      </c>
      <c r="AA59" s="127" t="s">
        <v>2949</v>
      </c>
      <c r="AE59" s="127" t="s">
        <v>2949</v>
      </c>
    </row>
    <row r="60" spans="1:31">
      <c r="A60" s="8" t="s">
        <v>2370</v>
      </c>
      <c r="B60" s="127" t="s">
        <v>1698</v>
      </c>
      <c r="C60" s="127" t="s">
        <v>1067</v>
      </c>
      <c r="E60" s="127" t="s">
        <v>127</v>
      </c>
      <c r="F60" s="127" t="s">
        <v>2950</v>
      </c>
      <c r="G60" s="127" t="s">
        <v>2949</v>
      </c>
      <c r="L60" s="127" t="s">
        <v>2949</v>
      </c>
      <c r="M60" s="127" t="s">
        <v>2949</v>
      </c>
      <c r="N60" s="127" t="s">
        <v>2949</v>
      </c>
      <c r="Q60" s="127" t="s">
        <v>2949</v>
      </c>
      <c r="R60" s="127" t="s">
        <v>2949</v>
      </c>
      <c r="W60" s="127" t="s">
        <v>3285</v>
      </c>
      <c r="Z60" s="127" t="s">
        <v>2949</v>
      </c>
      <c r="AA60" s="127" t="s">
        <v>2949</v>
      </c>
    </row>
    <row r="61" spans="1:31">
      <c r="A61" s="8" t="s">
        <v>1130</v>
      </c>
      <c r="B61" s="127" t="s">
        <v>1698</v>
      </c>
      <c r="C61" s="127" t="s">
        <v>1067</v>
      </c>
      <c r="E61" s="127" t="s">
        <v>127</v>
      </c>
      <c r="F61" s="127" t="s">
        <v>2406</v>
      </c>
      <c r="G61" s="127" t="s">
        <v>1488</v>
      </c>
      <c r="J61" s="127" t="s">
        <v>734</v>
      </c>
      <c r="L61" s="127" t="s">
        <v>2949</v>
      </c>
      <c r="N61" s="127" t="s">
        <v>2949</v>
      </c>
      <c r="U61" s="127" t="s">
        <v>3299</v>
      </c>
    </row>
    <row r="62" spans="1:31">
      <c r="A62" s="8" t="s">
        <v>716</v>
      </c>
      <c r="B62" s="127" t="s">
        <v>1698</v>
      </c>
      <c r="C62" s="127" t="s">
        <v>1067</v>
      </c>
      <c r="E62" s="127" t="s">
        <v>127</v>
      </c>
      <c r="F62" s="127"/>
      <c r="G62" s="127" t="s">
        <v>1488</v>
      </c>
    </row>
    <row r="64" spans="1:31">
      <c r="A64" s="62" t="s">
        <v>1774</v>
      </c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</row>
    <row r="65" spans="1:31">
      <c r="A65" s="8" t="s">
        <v>1494</v>
      </c>
      <c r="B65" t="s">
        <v>3108</v>
      </c>
      <c r="C65" t="s">
        <v>3244</v>
      </c>
      <c r="D65"/>
      <c r="E65" t="s">
        <v>3247</v>
      </c>
      <c r="F65" t="s">
        <v>3251</v>
      </c>
      <c r="G65" t="s">
        <v>3248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</row>
    <row r="66" spans="1:31">
      <c r="A66" s="8" t="s">
        <v>2005</v>
      </c>
      <c r="B66" t="s">
        <v>3108</v>
      </c>
      <c r="C66" t="s">
        <v>3244</v>
      </c>
      <c r="D66"/>
      <c r="E66" t="s">
        <v>3247</v>
      </c>
      <c r="F66" t="s">
        <v>3251</v>
      </c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 t="s">
        <v>606</v>
      </c>
    </row>
    <row r="67" spans="1:31">
      <c r="A67" s="8" t="s">
        <v>447</v>
      </c>
      <c r="B67" t="s">
        <v>3108</v>
      </c>
      <c r="C67" t="s">
        <v>3244</v>
      </c>
      <c r="D67"/>
      <c r="E67" t="s">
        <v>3247</v>
      </c>
      <c r="F67" t="s">
        <v>3251</v>
      </c>
      <c r="G67" t="s">
        <v>3248</v>
      </c>
      <c r="H67"/>
      <c r="I67"/>
      <c r="J67"/>
      <c r="K67"/>
      <c r="L67" t="s">
        <v>3259</v>
      </c>
      <c r="M67"/>
      <c r="N67"/>
      <c r="O67"/>
      <c r="P67"/>
      <c r="Q67"/>
      <c r="R67"/>
      <c r="S67"/>
      <c r="T67"/>
      <c r="U67"/>
      <c r="V67"/>
      <c r="W67"/>
      <c r="X67" t="s">
        <v>3338</v>
      </c>
      <c r="Y67"/>
      <c r="Z67"/>
      <c r="AA67"/>
      <c r="AE67" s="127" t="s">
        <v>3325</v>
      </c>
    </row>
    <row r="68" spans="1:31">
      <c r="A68" s="8" t="s">
        <v>203</v>
      </c>
      <c r="B68" t="s">
        <v>3108</v>
      </c>
      <c r="C68" t="s">
        <v>3244</v>
      </c>
      <c r="D68"/>
      <c r="E68" t="s">
        <v>3247</v>
      </c>
      <c r="F68" t="s">
        <v>3251</v>
      </c>
      <c r="G68"/>
      <c r="H68"/>
      <c r="I68"/>
      <c r="J68" t="s">
        <v>3254</v>
      </c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</row>
    <row r="69" spans="1:31">
      <c r="A69" s="8" t="s">
        <v>2644</v>
      </c>
      <c r="B69" t="s">
        <v>3108</v>
      </c>
      <c r="C69" t="s">
        <v>3244</v>
      </c>
      <c r="D69"/>
      <c r="E69" t="s">
        <v>3247</v>
      </c>
      <c r="F69" t="s">
        <v>3251</v>
      </c>
      <c r="G69" t="s">
        <v>3248</v>
      </c>
      <c r="H69" t="s">
        <v>41</v>
      </c>
      <c r="I69" t="s">
        <v>3289</v>
      </c>
      <c r="J69"/>
      <c r="K69"/>
      <c r="L69" t="s">
        <v>3259</v>
      </c>
      <c r="M69" t="s">
        <v>3262</v>
      </c>
      <c r="N69" t="s">
        <v>3266</v>
      </c>
      <c r="O69"/>
      <c r="P69"/>
      <c r="Q69"/>
      <c r="R69"/>
      <c r="S69"/>
      <c r="T69"/>
      <c r="U69" t="s">
        <v>3301</v>
      </c>
      <c r="V69"/>
      <c r="W69"/>
      <c r="X69"/>
      <c r="Y69"/>
      <c r="Z69" t="s">
        <v>3297</v>
      </c>
      <c r="AA69"/>
    </row>
    <row r="70" spans="1:31">
      <c r="A70" s="8" t="s">
        <v>1875</v>
      </c>
      <c r="B70" t="s">
        <v>3108</v>
      </c>
      <c r="C70" t="s">
        <v>3244</v>
      </c>
      <c r="D70"/>
      <c r="E70" t="s">
        <v>3247</v>
      </c>
      <c r="F70" t="s">
        <v>3251</v>
      </c>
      <c r="G70" t="s">
        <v>3248</v>
      </c>
      <c r="H70" t="s">
        <v>41</v>
      </c>
      <c r="I70" t="s">
        <v>3289</v>
      </c>
      <c r="J70" t="s">
        <v>3292</v>
      </c>
      <c r="K70"/>
      <c r="L70" t="s">
        <v>3259</v>
      </c>
      <c r="M70" t="s">
        <v>3291</v>
      </c>
      <c r="N70" t="s">
        <v>3266</v>
      </c>
      <c r="O70"/>
      <c r="P70"/>
      <c r="Q70"/>
      <c r="R70" t="s">
        <v>3295</v>
      </c>
      <c r="S70"/>
      <c r="T70" t="s">
        <v>510</v>
      </c>
      <c r="U70" t="s">
        <v>3301</v>
      </c>
      <c r="V70"/>
      <c r="W70" t="s">
        <v>3302</v>
      </c>
      <c r="X70" t="s">
        <v>3338</v>
      </c>
      <c r="Y70"/>
      <c r="Z70" t="s">
        <v>3297</v>
      </c>
      <c r="AA70"/>
    </row>
    <row r="71" spans="1:31">
      <c r="A71" s="8" t="s">
        <v>1041</v>
      </c>
      <c r="B71" t="s">
        <v>3108</v>
      </c>
      <c r="C71" t="s">
        <v>3244</v>
      </c>
      <c r="D71"/>
      <c r="E71" t="s">
        <v>3247</v>
      </c>
      <c r="F71" t="s">
        <v>3251</v>
      </c>
      <c r="G71"/>
      <c r="H71" t="s">
        <v>3319</v>
      </c>
      <c r="I71"/>
      <c r="J71"/>
      <c r="K71"/>
      <c r="L71" t="s">
        <v>3259</v>
      </c>
      <c r="M71" t="s">
        <v>3291</v>
      </c>
      <c r="N71"/>
      <c r="O71"/>
      <c r="P71"/>
      <c r="Q71"/>
      <c r="R71"/>
      <c r="S71"/>
      <c r="T71"/>
      <c r="U71"/>
      <c r="V71"/>
      <c r="W71"/>
      <c r="X71"/>
      <c r="Y71"/>
      <c r="Z71"/>
      <c r="AA71"/>
    </row>
    <row r="72" spans="1:31">
      <c r="A72" s="8" t="s">
        <v>1717</v>
      </c>
      <c r="B72" t="s">
        <v>3108</v>
      </c>
      <c r="C72" t="s">
        <v>3244</v>
      </c>
      <c r="D72"/>
      <c r="E72" t="s">
        <v>3247</v>
      </c>
      <c r="F72" t="s">
        <v>3251</v>
      </c>
      <c r="G72" t="s">
        <v>599</v>
      </c>
      <c r="H72"/>
      <c r="I72"/>
      <c r="J72"/>
      <c r="K72"/>
      <c r="L72"/>
      <c r="M72" t="s">
        <v>599</v>
      </c>
      <c r="N72"/>
      <c r="O72"/>
      <c r="P72"/>
      <c r="Q72"/>
      <c r="R72" t="s">
        <v>599</v>
      </c>
      <c r="S72"/>
      <c r="T72"/>
      <c r="U72"/>
      <c r="V72"/>
      <c r="W72"/>
      <c r="X72" t="s">
        <v>3338</v>
      </c>
      <c r="Y72"/>
      <c r="Z72"/>
      <c r="AA72" t="s">
        <v>599</v>
      </c>
      <c r="AE72" s="127" t="s">
        <v>599</v>
      </c>
    </row>
    <row r="73" spans="1:31">
      <c r="A73" s="8" t="s">
        <v>2550</v>
      </c>
      <c r="B73" t="s">
        <v>3108</v>
      </c>
      <c r="C73" t="s">
        <v>3244</v>
      </c>
      <c r="D73"/>
      <c r="E73" t="s">
        <v>3247</v>
      </c>
      <c r="F73" t="s">
        <v>3251</v>
      </c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</row>
    <row r="74" spans="1:31">
      <c r="A74" s="8" t="s">
        <v>1541</v>
      </c>
      <c r="B74" t="s">
        <v>3108</v>
      </c>
      <c r="C74" t="s">
        <v>3244</v>
      </c>
      <c r="D74"/>
      <c r="E74" t="s">
        <v>3247</v>
      </c>
      <c r="F74" t="s">
        <v>3251</v>
      </c>
      <c r="G74" t="s">
        <v>3248</v>
      </c>
      <c r="H74"/>
      <c r="I74" t="s">
        <v>3289</v>
      </c>
      <c r="J74" t="s">
        <v>3254</v>
      </c>
      <c r="K74"/>
      <c r="L74" t="s">
        <v>3259</v>
      </c>
      <c r="M74" t="s">
        <v>3291</v>
      </c>
      <c r="N74" t="s">
        <v>3266</v>
      </c>
      <c r="O74"/>
      <c r="P74"/>
      <c r="Q74"/>
      <c r="R74"/>
      <c r="S74"/>
      <c r="T74" t="s">
        <v>510</v>
      </c>
      <c r="U74"/>
      <c r="V74" t="s">
        <v>3311</v>
      </c>
      <c r="W74"/>
      <c r="X74" t="s">
        <v>3338</v>
      </c>
      <c r="Y74"/>
      <c r="Z74"/>
      <c r="AA74"/>
    </row>
    <row r="75" spans="1:31">
      <c r="A75" s="8" t="s">
        <v>1163</v>
      </c>
      <c r="B75" t="s">
        <v>3108</v>
      </c>
      <c r="C75" t="s">
        <v>3244</v>
      </c>
      <c r="D75"/>
      <c r="E75" t="s">
        <v>3247</v>
      </c>
      <c r="F75" t="s">
        <v>3251</v>
      </c>
      <c r="G75" t="s">
        <v>599</v>
      </c>
      <c r="H75" t="s">
        <v>41</v>
      </c>
      <c r="I75"/>
      <c r="J75"/>
      <c r="K75"/>
      <c r="L75" t="s">
        <v>599</v>
      </c>
      <c r="M75"/>
      <c r="N75"/>
      <c r="O75"/>
      <c r="P75"/>
      <c r="Q75"/>
      <c r="R75"/>
      <c r="S75"/>
      <c r="T75"/>
      <c r="U75"/>
      <c r="V75"/>
      <c r="W75"/>
      <c r="X75" t="s">
        <v>3338</v>
      </c>
      <c r="Y75"/>
      <c r="Z75"/>
      <c r="AA75"/>
    </row>
    <row r="76" spans="1:31">
      <c r="A76" s="8" t="s">
        <v>661</v>
      </c>
      <c r="B76" t="s">
        <v>3108</v>
      </c>
      <c r="C76" t="s">
        <v>3244</v>
      </c>
      <c r="D76"/>
      <c r="E76" t="s">
        <v>3247</v>
      </c>
      <c r="F76" t="s">
        <v>3251</v>
      </c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</row>
    <row r="77" spans="1:31">
      <c r="A77" s="8" t="s">
        <v>2103</v>
      </c>
      <c r="B77" t="s">
        <v>3108</v>
      </c>
      <c r="C77" t="s">
        <v>3244</v>
      </c>
      <c r="D77"/>
      <c r="E77" t="s">
        <v>3247</v>
      </c>
      <c r="F77" t="s">
        <v>3251</v>
      </c>
      <c r="G77" t="s">
        <v>3248</v>
      </c>
      <c r="H77"/>
      <c r="I77"/>
      <c r="J77"/>
      <c r="K77"/>
      <c r="L77" t="s">
        <v>3259</v>
      </c>
      <c r="M77" t="s">
        <v>599</v>
      </c>
      <c r="N77" t="s">
        <v>599</v>
      </c>
      <c r="O77"/>
      <c r="P77"/>
      <c r="Q77"/>
      <c r="R77"/>
      <c r="S77"/>
      <c r="T77"/>
      <c r="U77"/>
      <c r="V77"/>
      <c r="W77"/>
      <c r="X77"/>
      <c r="Y77"/>
      <c r="Z77"/>
      <c r="AA77"/>
      <c r="AE77" s="127" t="s">
        <v>599</v>
      </c>
    </row>
    <row r="78" spans="1:31">
      <c r="A78" s="8" t="s">
        <v>668</v>
      </c>
      <c r="B78" t="s">
        <v>3108</v>
      </c>
      <c r="C78" t="s">
        <v>3244</v>
      </c>
      <c r="D78"/>
      <c r="E78" t="s">
        <v>3247</v>
      </c>
      <c r="F78" t="s">
        <v>3334</v>
      </c>
      <c r="G78" t="s">
        <v>3248</v>
      </c>
      <c r="H78"/>
      <c r="I78"/>
      <c r="J78"/>
      <c r="K78"/>
      <c r="L78" t="s">
        <v>599</v>
      </c>
      <c r="M78" t="s">
        <v>3291</v>
      </c>
      <c r="N78"/>
      <c r="O78"/>
      <c r="P78"/>
      <c r="Q78"/>
      <c r="R78"/>
      <c r="S78"/>
      <c r="T78"/>
      <c r="U78" t="s">
        <v>599</v>
      </c>
      <c r="V78"/>
      <c r="W78"/>
      <c r="X78" t="s">
        <v>3338</v>
      </c>
      <c r="Y78"/>
      <c r="Z78"/>
      <c r="AA78"/>
    </row>
    <row r="79" spans="1:31">
      <c r="A79" s="8" t="s">
        <v>152</v>
      </c>
      <c r="B79" t="s">
        <v>3108</v>
      </c>
      <c r="C79" t="s">
        <v>3244</v>
      </c>
      <c r="D79"/>
      <c r="E79" t="s">
        <v>3247</v>
      </c>
      <c r="F79" t="s">
        <v>599</v>
      </c>
      <c r="G79" t="s">
        <v>599</v>
      </c>
      <c r="H79"/>
      <c r="I79"/>
      <c r="J79"/>
      <c r="K79"/>
      <c r="L79"/>
      <c r="M79" t="s">
        <v>3291</v>
      </c>
      <c r="N79"/>
      <c r="O79"/>
      <c r="P79"/>
      <c r="Q79"/>
      <c r="R79"/>
      <c r="S79"/>
      <c r="T79"/>
      <c r="U79"/>
      <c r="V79"/>
      <c r="W79" t="s">
        <v>599</v>
      </c>
      <c r="X79"/>
      <c r="Y79"/>
      <c r="Z79"/>
      <c r="AA79"/>
    </row>
    <row r="80" spans="1:31">
      <c r="A80" s="8" t="s">
        <v>1629</v>
      </c>
      <c r="B80" t="s">
        <v>3108</v>
      </c>
      <c r="C80" t="s">
        <v>3244</v>
      </c>
      <c r="D80"/>
      <c r="E80" t="s">
        <v>3247</v>
      </c>
      <c r="F80" t="s">
        <v>3251</v>
      </c>
      <c r="G80" t="s">
        <v>3248</v>
      </c>
      <c r="H80" t="s">
        <v>41</v>
      </c>
      <c r="I80"/>
      <c r="J80" t="s">
        <v>3279</v>
      </c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 t="s">
        <v>3281</v>
      </c>
      <c r="Z80"/>
      <c r="AA80"/>
    </row>
    <row r="81" spans="1:31">
      <c r="A81" s="8" t="s">
        <v>92</v>
      </c>
      <c r="B81" t="s">
        <v>3108</v>
      </c>
      <c r="C81" t="s">
        <v>3244</v>
      </c>
      <c r="D81"/>
      <c r="E81" t="s">
        <v>3247</v>
      </c>
      <c r="F81" t="s">
        <v>3251</v>
      </c>
      <c r="G81" t="s">
        <v>3248</v>
      </c>
      <c r="H81"/>
      <c r="I81"/>
      <c r="J81"/>
      <c r="K81"/>
      <c r="L81" t="s">
        <v>3259</v>
      </c>
      <c r="M81" t="s">
        <v>3291</v>
      </c>
      <c r="N81" t="s">
        <v>3266</v>
      </c>
      <c r="O81"/>
      <c r="P81"/>
      <c r="Q81"/>
      <c r="R81"/>
      <c r="S81"/>
      <c r="T81"/>
      <c r="U81"/>
      <c r="V81" t="s">
        <v>3311</v>
      </c>
      <c r="W81"/>
      <c r="X81" t="s">
        <v>3338</v>
      </c>
      <c r="Y81"/>
      <c r="Z81" t="s">
        <v>3297</v>
      </c>
      <c r="AA81" t="s">
        <v>606</v>
      </c>
      <c r="AD81" s="127" t="s">
        <v>3323</v>
      </c>
      <c r="AE81" s="127" t="s">
        <v>3325</v>
      </c>
    </row>
    <row r="82" spans="1:31">
      <c r="A82" s="8" t="s">
        <v>2614</v>
      </c>
      <c r="B82" t="s">
        <v>3108</v>
      </c>
      <c r="C82" t="s">
        <v>3244</v>
      </c>
      <c r="D82"/>
      <c r="E82" t="s">
        <v>3247</v>
      </c>
      <c r="F82" t="s">
        <v>3251</v>
      </c>
      <c r="G82" t="s">
        <v>3248</v>
      </c>
      <c r="H82"/>
      <c r="I82"/>
      <c r="J82"/>
      <c r="K82"/>
      <c r="L82" t="s">
        <v>3259</v>
      </c>
      <c r="M82" t="s">
        <v>3291</v>
      </c>
      <c r="N82"/>
      <c r="O82"/>
      <c r="P82"/>
      <c r="Q82"/>
      <c r="R82"/>
      <c r="S82"/>
      <c r="T82"/>
      <c r="U82" t="s">
        <v>3301</v>
      </c>
      <c r="V82"/>
      <c r="W82" t="s">
        <v>3302</v>
      </c>
      <c r="X82"/>
      <c r="Y82"/>
      <c r="Z82"/>
      <c r="AA82" t="s">
        <v>606</v>
      </c>
    </row>
    <row r="83" spans="1:31">
      <c r="A83" s="8" t="s">
        <v>2465</v>
      </c>
      <c r="B83" t="s">
        <v>3108</v>
      </c>
      <c r="C83" t="s">
        <v>3244</v>
      </c>
      <c r="D83"/>
      <c r="E83" t="s">
        <v>3247</v>
      </c>
      <c r="F83" t="s">
        <v>3251</v>
      </c>
      <c r="G83" t="s">
        <v>3248</v>
      </c>
      <c r="H83" t="s">
        <v>41</v>
      </c>
      <c r="I83"/>
      <c r="J83" t="s">
        <v>3254</v>
      </c>
      <c r="K83"/>
      <c r="L83" t="s">
        <v>3259</v>
      </c>
      <c r="M83"/>
      <c r="N83"/>
      <c r="O83"/>
      <c r="P83"/>
      <c r="Q83"/>
      <c r="R83"/>
      <c r="S83" t="s">
        <v>3313</v>
      </c>
      <c r="T83"/>
      <c r="U83" t="s">
        <v>3301</v>
      </c>
      <c r="V83"/>
      <c r="W83"/>
      <c r="X83"/>
      <c r="Y83"/>
      <c r="Z83" t="s">
        <v>3297</v>
      </c>
      <c r="AA83"/>
    </row>
    <row r="84" spans="1:31">
      <c r="A84" s="8" t="s">
        <v>3203</v>
      </c>
      <c r="B84" t="s">
        <v>3108</v>
      </c>
      <c r="C84" t="s">
        <v>3244</v>
      </c>
      <c r="D84"/>
      <c r="E84" t="s">
        <v>3247</v>
      </c>
      <c r="F84" t="s">
        <v>3251</v>
      </c>
      <c r="G84"/>
      <c r="H84"/>
      <c r="I84"/>
      <c r="J84"/>
      <c r="K84"/>
      <c r="L84" t="s">
        <v>3259</v>
      </c>
      <c r="M84"/>
      <c r="N84"/>
      <c r="O84"/>
      <c r="P84"/>
      <c r="Q84"/>
      <c r="R84"/>
      <c r="S84"/>
      <c r="T84"/>
      <c r="U84"/>
      <c r="V84"/>
      <c r="W84"/>
      <c r="X84" t="s">
        <v>3338</v>
      </c>
      <c r="Y84"/>
      <c r="Z84"/>
      <c r="AA84"/>
    </row>
    <row r="85" spans="1:31">
      <c r="A85" s="8" t="s">
        <v>2555</v>
      </c>
      <c r="B85" t="s">
        <v>3108</v>
      </c>
      <c r="C85" t="s">
        <v>3244</v>
      </c>
      <c r="D85"/>
      <c r="E85" t="s">
        <v>3247</v>
      </c>
      <c r="F85" t="s">
        <v>3251</v>
      </c>
      <c r="G85"/>
      <c r="H85"/>
      <c r="I85"/>
      <c r="J85"/>
      <c r="K85"/>
      <c r="L85" t="s">
        <v>3259</v>
      </c>
      <c r="M85"/>
      <c r="N85"/>
      <c r="O85"/>
      <c r="P85"/>
      <c r="Q85"/>
      <c r="R85" t="s">
        <v>599</v>
      </c>
      <c r="S85"/>
      <c r="T85"/>
      <c r="U85"/>
      <c r="V85"/>
      <c r="W85"/>
      <c r="X85"/>
      <c r="Y85"/>
      <c r="Z85"/>
      <c r="AA85" t="s">
        <v>599</v>
      </c>
    </row>
    <row r="86" spans="1:31">
      <c r="A86" s="8" t="s">
        <v>2493</v>
      </c>
      <c r="B86" t="s">
        <v>3108</v>
      </c>
      <c r="C86" t="s">
        <v>3244</v>
      </c>
      <c r="D86"/>
      <c r="E86" t="s">
        <v>3247</v>
      </c>
      <c r="F86" t="s">
        <v>3251</v>
      </c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</row>
    <row r="87" spans="1:31">
      <c r="A87" s="8" t="s">
        <v>1108</v>
      </c>
      <c r="B87" t="s">
        <v>3108</v>
      </c>
      <c r="C87" t="s">
        <v>3244</v>
      </c>
      <c r="D87"/>
      <c r="E87" t="s">
        <v>599</v>
      </c>
      <c r="F87" t="s">
        <v>3251</v>
      </c>
      <c r="G87" t="s">
        <v>3248</v>
      </c>
      <c r="H87"/>
      <c r="I87" t="s">
        <v>599</v>
      </c>
      <c r="J87"/>
      <c r="K87"/>
      <c r="L87" t="s">
        <v>3259</v>
      </c>
      <c r="M87" t="s">
        <v>599</v>
      </c>
      <c r="N87"/>
      <c r="O87"/>
      <c r="P87"/>
      <c r="Q87"/>
      <c r="R87"/>
      <c r="S87"/>
      <c r="T87"/>
      <c r="U87" t="s">
        <v>599</v>
      </c>
      <c r="V87"/>
      <c r="W87"/>
      <c r="X87"/>
      <c r="Y87"/>
      <c r="Z87"/>
      <c r="AA87"/>
    </row>
    <row r="88" spans="1:31">
      <c r="A88" s="8" t="s">
        <v>2741</v>
      </c>
      <c r="B88" t="s">
        <v>3108</v>
      </c>
      <c r="C88" t="s">
        <v>3244</v>
      </c>
      <c r="D88"/>
      <c r="E88" t="s">
        <v>3247</v>
      </c>
      <c r="F88" t="s">
        <v>3251</v>
      </c>
      <c r="G88" t="s">
        <v>3248</v>
      </c>
      <c r="H88" t="s">
        <v>3269</v>
      </c>
      <c r="I88"/>
      <c r="J88" t="s">
        <v>3254</v>
      </c>
      <c r="K88"/>
      <c r="L88" t="s">
        <v>3259</v>
      </c>
      <c r="M88"/>
      <c r="N88"/>
      <c r="O88"/>
      <c r="P88" t="s">
        <v>3272</v>
      </c>
      <c r="Q88" t="s">
        <v>3274</v>
      </c>
      <c r="R88"/>
      <c r="S88"/>
      <c r="T88"/>
      <c r="U88"/>
      <c r="V88"/>
      <c r="W88"/>
      <c r="X88"/>
      <c r="Y88"/>
      <c r="Z88"/>
      <c r="AA88"/>
    </row>
    <row r="89" spans="1:31">
      <c r="A89" s="8" t="s">
        <v>530</v>
      </c>
      <c r="B89" t="s">
        <v>3108</v>
      </c>
      <c r="C89" t="s">
        <v>3244</v>
      </c>
      <c r="D89"/>
      <c r="E89" t="s">
        <v>3247</v>
      </c>
      <c r="F89" t="s">
        <v>3251</v>
      </c>
      <c r="G89" t="s">
        <v>3248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C89" s="127" t="s">
        <v>3337</v>
      </c>
    </row>
    <row r="90" spans="1:31">
      <c r="A90" s="8" t="s">
        <v>2726</v>
      </c>
      <c r="B90" t="s">
        <v>3108</v>
      </c>
      <c r="C90" t="s">
        <v>3244</v>
      </c>
      <c r="D90"/>
      <c r="E90" t="s">
        <v>3247</v>
      </c>
      <c r="F90"/>
      <c r="G90" t="s">
        <v>3248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</row>
    <row r="91" spans="1:31">
      <c r="A91" s="8" t="s">
        <v>1059</v>
      </c>
      <c r="B91" t="s">
        <v>3108</v>
      </c>
      <c r="C91" t="s">
        <v>3244</v>
      </c>
      <c r="D91"/>
      <c r="E91" t="s">
        <v>3247</v>
      </c>
      <c r="F91"/>
      <c r="G91" t="s">
        <v>3248</v>
      </c>
      <c r="H91"/>
      <c r="I91" t="s">
        <v>599</v>
      </c>
      <c r="J91"/>
      <c r="K91"/>
      <c r="L91" t="s">
        <v>3259</v>
      </c>
      <c r="M91" t="s">
        <v>3291</v>
      </c>
      <c r="N91" t="s">
        <v>3266</v>
      </c>
      <c r="O91"/>
      <c r="P91"/>
      <c r="Q91" t="s">
        <v>3340</v>
      </c>
      <c r="R91"/>
      <c r="S91"/>
      <c r="T91"/>
      <c r="U91"/>
      <c r="V91" t="s">
        <v>3311</v>
      </c>
      <c r="W91"/>
      <c r="X91"/>
      <c r="Y91"/>
      <c r="Z91" t="s">
        <v>3297</v>
      </c>
      <c r="AA91" t="s">
        <v>606</v>
      </c>
      <c r="AE91" s="127" t="s">
        <v>3325</v>
      </c>
    </row>
    <row r="92" spans="1:31">
      <c r="A92" s="8" t="s">
        <v>432</v>
      </c>
      <c r="B92" t="s">
        <v>3108</v>
      </c>
      <c r="C92" t="s">
        <v>3244</v>
      </c>
      <c r="D92"/>
      <c r="E92" t="s">
        <v>3247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 t="s">
        <v>3333</v>
      </c>
      <c r="X92"/>
      <c r="Y92"/>
      <c r="Z92"/>
      <c r="AA92"/>
    </row>
    <row r="93" spans="1:31">
      <c r="A93" s="8" t="s">
        <v>2367</v>
      </c>
      <c r="B93" t="s">
        <v>3108</v>
      </c>
      <c r="C93" t="s">
        <v>3244</v>
      </c>
      <c r="D93"/>
      <c r="E93" t="s">
        <v>3247</v>
      </c>
      <c r="F93"/>
      <c r="G93" t="s">
        <v>3248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</row>
    <row r="94" spans="1:31">
      <c r="A94" s="8" t="s">
        <v>1208</v>
      </c>
      <c r="B94" t="s">
        <v>3108</v>
      </c>
      <c r="C94" t="s">
        <v>3244</v>
      </c>
      <c r="D94"/>
      <c r="E94" t="s">
        <v>3247</v>
      </c>
      <c r="F94" t="s">
        <v>599</v>
      </c>
      <c r="G94" t="s">
        <v>3248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</row>
    <row r="95" spans="1:31">
      <c r="A95" s="8" t="s">
        <v>2419</v>
      </c>
      <c r="B95" t="s">
        <v>3108</v>
      </c>
      <c r="C95" t="s">
        <v>3244</v>
      </c>
      <c r="D95"/>
      <c r="E95" t="s">
        <v>3247</v>
      </c>
      <c r="F95" t="s">
        <v>3251</v>
      </c>
      <c r="G95" t="s">
        <v>3248</v>
      </c>
      <c r="H95" t="s">
        <v>3269</v>
      </c>
      <c r="I95"/>
      <c r="J95" t="s">
        <v>3254</v>
      </c>
      <c r="K95"/>
      <c r="L95" t="s">
        <v>3259</v>
      </c>
      <c r="M95"/>
      <c r="N95"/>
      <c r="O95"/>
      <c r="P95"/>
      <c r="Q95"/>
      <c r="R95" t="s">
        <v>3295</v>
      </c>
      <c r="S95"/>
      <c r="T95"/>
      <c r="U95"/>
      <c r="V95"/>
      <c r="W95"/>
      <c r="X95"/>
      <c r="Y95"/>
      <c r="Z95"/>
      <c r="AA95"/>
      <c r="AB95" s="127" t="s">
        <v>3305</v>
      </c>
    </row>
    <row r="96" spans="1:31">
      <c r="A96" s="8" t="s">
        <v>2774</v>
      </c>
      <c r="B96" t="s">
        <v>3108</v>
      </c>
      <c r="C96" t="s">
        <v>3244</v>
      </c>
      <c r="D96"/>
      <c r="E96" t="s">
        <v>3247</v>
      </c>
      <c r="F96" t="s">
        <v>3251</v>
      </c>
      <c r="G96" t="s">
        <v>3248</v>
      </c>
      <c r="H96"/>
      <c r="I96"/>
      <c r="J96"/>
      <c r="K96"/>
      <c r="L96" t="s">
        <v>3259</v>
      </c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</row>
    <row r="97" spans="1:31">
      <c r="A97" s="8" t="s">
        <v>194</v>
      </c>
      <c r="B97" t="s">
        <v>3108</v>
      </c>
      <c r="C97" t="s">
        <v>3244</v>
      </c>
      <c r="D97"/>
      <c r="E97" t="s">
        <v>3247</v>
      </c>
      <c r="F97" t="s">
        <v>3251</v>
      </c>
      <c r="G97" t="s">
        <v>3248</v>
      </c>
      <c r="H97"/>
      <c r="I97"/>
      <c r="J97" t="s">
        <v>3254</v>
      </c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</row>
    <row r="98" spans="1:31">
      <c r="A98" s="8" t="s">
        <v>1115</v>
      </c>
      <c r="B98" t="s">
        <v>3108</v>
      </c>
      <c r="C98" t="s">
        <v>3244</v>
      </c>
      <c r="D98"/>
      <c r="E98" t="s">
        <v>3247</v>
      </c>
      <c r="F98"/>
      <c r="G98" t="s">
        <v>599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</row>
    <row r="99" spans="1:31">
      <c r="A99" s="8" t="s">
        <v>2375</v>
      </c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</row>
    <row r="100" spans="1:31">
      <c r="A100" s="8" t="s">
        <v>743</v>
      </c>
      <c r="B100" t="s">
        <v>3108</v>
      </c>
      <c r="C100" t="s">
        <v>3244</v>
      </c>
      <c r="D100"/>
      <c r="E100" t="s">
        <v>3247</v>
      </c>
      <c r="F100" t="s">
        <v>3251</v>
      </c>
      <c r="G100" t="s">
        <v>3248</v>
      </c>
      <c r="H100"/>
      <c r="I100" t="s">
        <v>3289</v>
      </c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 t="s">
        <v>606</v>
      </c>
    </row>
    <row r="101" spans="1:31">
      <c r="A101" s="8" t="s">
        <v>1280</v>
      </c>
      <c r="B101" t="s">
        <v>3108</v>
      </c>
      <c r="C101" t="s">
        <v>3244</v>
      </c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</row>
    <row r="102" spans="1:31">
      <c r="A102" s="8" t="s">
        <v>558</v>
      </c>
      <c r="B102" t="s">
        <v>3108</v>
      </c>
      <c r="C102" t="s">
        <v>3244</v>
      </c>
      <c r="D102"/>
      <c r="E102" t="s">
        <v>3247</v>
      </c>
      <c r="F102" t="s">
        <v>3251</v>
      </c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E102" s="127" t="s">
        <v>3325</v>
      </c>
    </row>
    <row r="103" spans="1:31">
      <c r="A103" s="8" t="s">
        <v>1027</v>
      </c>
      <c r="B103" t="s">
        <v>3108</v>
      </c>
      <c r="C103" t="s">
        <v>3244</v>
      </c>
      <c r="D103"/>
      <c r="E103" t="s">
        <v>3247</v>
      </c>
      <c r="F103" t="s">
        <v>3251</v>
      </c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</row>
    <row r="104" spans="1:31">
      <c r="A104" s="8" t="s">
        <v>1122</v>
      </c>
      <c r="B104" t="s">
        <v>3108</v>
      </c>
      <c r="C104" t="s">
        <v>3244</v>
      </c>
      <c r="D104"/>
      <c r="E104" t="s">
        <v>3247</v>
      </c>
      <c r="F104" t="s">
        <v>3251</v>
      </c>
      <c r="G104" t="s">
        <v>3248</v>
      </c>
      <c r="H104"/>
      <c r="I104"/>
      <c r="J104" t="s">
        <v>3254</v>
      </c>
      <c r="K104"/>
      <c r="L104" t="s">
        <v>3259</v>
      </c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</row>
    <row r="105" spans="1:31">
      <c r="A105" s="8" t="s">
        <v>2156</v>
      </c>
      <c r="B105" t="s">
        <v>3108</v>
      </c>
      <c r="C105" t="s">
        <v>3244</v>
      </c>
      <c r="D105"/>
      <c r="E105" t="s">
        <v>3247</v>
      </c>
      <c r="F105" t="s">
        <v>3251</v>
      </c>
      <c r="G105" t="s">
        <v>3248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</row>
    <row r="106" spans="1:31">
      <c r="A106" s="8" t="s">
        <v>2037</v>
      </c>
      <c r="B106" t="s">
        <v>3108</v>
      </c>
      <c r="C106" t="s">
        <v>3244</v>
      </c>
      <c r="D106"/>
      <c r="E106" t="s">
        <v>3247</v>
      </c>
      <c r="F106"/>
      <c r="G106" t="s">
        <v>3248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</row>
    <row r="107" spans="1:31">
      <c r="A107" s="8" t="s">
        <v>2538</v>
      </c>
      <c r="B107" t="s">
        <v>3108</v>
      </c>
      <c r="C107" t="s">
        <v>3244</v>
      </c>
      <c r="D107"/>
      <c r="E107" t="s">
        <v>3247</v>
      </c>
      <c r="F107" t="s">
        <v>3251</v>
      </c>
      <c r="G107" t="s">
        <v>3248</v>
      </c>
      <c r="H107"/>
      <c r="I107"/>
      <c r="J107"/>
      <c r="K107"/>
      <c r="L107"/>
      <c r="M107"/>
      <c r="N107"/>
      <c r="O107"/>
      <c r="P107"/>
      <c r="Q107"/>
      <c r="R107" t="s">
        <v>3307</v>
      </c>
      <c r="S107"/>
      <c r="T107"/>
      <c r="U107"/>
      <c r="V107"/>
      <c r="W107"/>
      <c r="X107"/>
      <c r="Y107"/>
      <c r="Z107"/>
      <c r="AA107"/>
    </row>
    <row r="108" spans="1:31">
      <c r="A108" s="8" t="s">
        <v>495</v>
      </c>
      <c r="B108" t="s">
        <v>3108</v>
      </c>
      <c r="C108" t="s">
        <v>3244</v>
      </c>
      <c r="D108"/>
      <c r="E108" t="s">
        <v>3247</v>
      </c>
      <c r="F108" t="s">
        <v>3251</v>
      </c>
      <c r="G108" t="s">
        <v>3248</v>
      </c>
      <c r="H108"/>
      <c r="I108" t="s">
        <v>3289</v>
      </c>
      <c r="J108"/>
      <c r="K108"/>
      <c r="L108" t="s">
        <v>3259</v>
      </c>
      <c r="M108" t="s">
        <v>3291</v>
      </c>
      <c r="N108"/>
      <c r="O108"/>
      <c r="P108"/>
      <c r="Q108"/>
      <c r="R108"/>
      <c r="S108"/>
      <c r="T108"/>
      <c r="U108"/>
      <c r="V108" t="s">
        <v>3311</v>
      </c>
      <c r="W108"/>
      <c r="X108"/>
      <c r="Y108"/>
      <c r="Z108"/>
      <c r="AA108"/>
    </row>
    <row r="109" spans="1:31">
      <c r="A109" s="8" t="s">
        <v>280</v>
      </c>
      <c r="B109" t="s">
        <v>3108</v>
      </c>
      <c r="C109" t="s">
        <v>3244</v>
      </c>
      <c r="D109"/>
      <c r="E109" t="s">
        <v>3247</v>
      </c>
      <c r="F109" t="s">
        <v>3251</v>
      </c>
      <c r="G109" t="s">
        <v>3248</v>
      </c>
      <c r="H109"/>
      <c r="I109"/>
      <c r="J109" t="s">
        <v>3292</v>
      </c>
      <c r="K109"/>
      <c r="L109" t="s">
        <v>3259</v>
      </c>
      <c r="M109"/>
      <c r="N109" t="s">
        <v>3266</v>
      </c>
      <c r="O109"/>
      <c r="P109"/>
      <c r="Q109" t="s">
        <v>3340</v>
      </c>
      <c r="R109"/>
      <c r="S109"/>
      <c r="T109"/>
      <c r="U109"/>
      <c r="V109" t="s">
        <v>3311</v>
      </c>
      <c r="W109"/>
      <c r="X109" t="s">
        <v>3338</v>
      </c>
      <c r="Y109"/>
      <c r="Z109"/>
      <c r="AA109"/>
      <c r="AE109" s="127" t="s">
        <v>3325</v>
      </c>
    </row>
    <row r="110" spans="1:31">
      <c r="A110" s="8" t="s">
        <v>733</v>
      </c>
      <c r="B110" t="s">
        <v>3108</v>
      </c>
      <c r="C110" t="s">
        <v>3244</v>
      </c>
      <c r="D110"/>
      <c r="E110" t="s">
        <v>3247</v>
      </c>
      <c r="F110"/>
      <c r="G110"/>
      <c r="H110"/>
      <c r="I110"/>
      <c r="J110" t="s">
        <v>3254</v>
      </c>
      <c r="K110"/>
      <c r="L110" t="s">
        <v>3259</v>
      </c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</row>
    <row r="111" spans="1:31">
      <c r="A111" s="8" t="s">
        <v>1016</v>
      </c>
      <c r="B111" t="s">
        <v>3108</v>
      </c>
      <c r="C111" t="s">
        <v>3244</v>
      </c>
      <c r="D111"/>
      <c r="E111" t="s">
        <v>3247</v>
      </c>
      <c r="F111" t="s">
        <v>3251</v>
      </c>
      <c r="G111" t="s">
        <v>3248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</row>
    <row r="112" spans="1:31">
      <c r="A112" s="8" t="s">
        <v>699</v>
      </c>
      <c r="B112" t="s">
        <v>3108</v>
      </c>
      <c r="C112" t="s">
        <v>3244</v>
      </c>
      <c r="D112"/>
      <c r="E112" t="s">
        <v>3247</v>
      </c>
      <c r="F112" t="s">
        <v>3251</v>
      </c>
      <c r="G112" t="s">
        <v>3248</v>
      </c>
      <c r="H112" t="s">
        <v>41</v>
      </c>
      <c r="I112"/>
      <c r="J112" t="s">
        <v>3254</v>
      </c>
      <c r="K112"/>
      <c r="L112" t="s">
        <v>3259</v>
      </c>
      <c r="M112"/>
      <c r="N112" t="s">
        <v>599</v>
      </c>
      <c r="O112"/>
      <c r="P112"/>
      <c r="Q112" t="s">
        <v>3340</v>
      </c>
      <c r="R112" t="s">
        <v>3307</v>
      </c>
      <c r="S112"/>
      <c r="T112"/>
      <c r="U112"/>
      <c r="V112" t="s">
        <v>599</v>
      </c>
      <c r="W112"/>
      <c r="X112" t="s">
        <v>3338</v>
      </c>
      <c r="Y112"/>
      <c r="Z112" t="s">
        <v>3297</v>
      </c>
      <c r="AA112" t="s">
        <v>606</v>
      </c>
      <c r="AE112" s="127" t="s">
        <v>3325</v>
      </c>
    </row>
    <row r="113" spans="1:27">
      <c r="A113" s="8" t="s">
        <v>2370</v>
      </c>
      <c r="B113" t="s">
        <v>3108</v>
      </c>
      <c r="C113" t="s">
        <v>3244</v>
      </c>
      <c r="D113"/>
      <c r="E113" t="s">
        <v>3247</v>
      </c>
      <c r="F113" t="s">
        <v>3251</v>
      </c>
      <c r="G113" t="s">
        <v>599</v>
      </c>
      <c r="H113"/>
      <c r="I113"/>
      <c r="J113"/>
      <c r="K113"/>
      <c r="L113" t="s">
        <v>599</v>
      </c>
      <c r="M113" t="s">
        <v>599</v>
      </c>
      <c r="N113" t="s">
        <v>599</v>
      </c>
      <c r="O113"/>
      <c r="P113"/>
      <c r="Q113" t="s">
        <v>599</v>
      </c>
      <c r="R113" t="s">
        <v>599</v>
      </c>
      <c r="S113"/>
      <c r="T113"/>
      <c r="U113"/>
      <c r="V113"/>
      <c r="W113" t="s">
        <v>599</v>
      </c>
      <c r="X113"/>
      <c r="Y113"/>
      <c r="Z113" t="s">
        <v>599</v>
      </c>
      <c r="AA113" t="s">
        <v>599</v>
      </c>
    </row>
    <row r="114" spans="1:27">
      <c r="A114" s="8" t="s">
        <v>1130</v>
      </c>
      <c r="B114" t="s">
        <v>3108</v>
      </c>
      <c r="C114" t="s">
        <v>3244</v>
      </c>
      <c r="D114"/>
      <c r="E114" t="s">
        <v>3247</v>
      </c>
      <c r="F114" t="s">
        <v>3320</v>
      </c>
      <c r="G114" t="s">
        <v>3248</v>
      </c>
      <c r="H114"/>
      <c r="I114"/>
      <c r="J114" t="s">
        <v>3292</v>
      </c>
      <c r="K114"/>
      <c r="L114" t="s">
        <v>3259</v>
      </c>
      <c r="M114"/>
      <c r="N114" t="s">
        <v>3266</v>
      </c>
      <c r="O114"/>
      <c r="P114"/>
      <c r="Q114"/>
      <c r="R114"/>
      <c r="S114"/>
      <c r="T114"/>
      <c r="U114" t="s">
        <v>3301</v>
      </c>
      <c r="V114"/>
      <c r="W114"/>
      <c r="X114"/>
      <c r="Y114"/>
      <c r="Z114"/>
      <c r="AA114"/>
    </row>
    <row r="115" spans="1:27">
      <c r="A115" s="8" t="s">
        <v>716</v>
      </c>
      <c r="B115" t="s">
        <v>3108</v>
      </c>
      <c r="C115" t="s">
        <v>3244</v>
      </c>
      <c r="D115"/>
      <c r="E115" t="s">
        <v>3247</v>
      </c>
      <c r="F115"/>
      <c r="G115" t="s">
        <v>3248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</row>
    <row r="117" spans="1:27">
      <c r="A117" s="62" t="s">
        <v>951</v>
      </c>
    </row>
    <row r="118" spans="1:27">
      <c r="A118" s="8" t="s">
        <v>1494</v>
      </c>
    </row>
    <row r="119" spans="1:27">
      <c r="A119" s="8" t="s">
        <v>2005</v>
      </c>
    </row>
    <row r="120" spans="1:27">
      <c r="A120" s="8" t="s">
        <v>447</v>
      </c>
    </row>
    <row r="121" spans="1:27">
      <c r="A121" s="8" t="s">
        <v>203</v>
      </c>
    </row>
    <row r="122" spans="1:27">
      <c r="A122" s="8" t="s">
        <v>2644</v>
      </c>
    </row>
    <row r="123" spans="1:27">
      <c r="A123" s="8" t="s">
        <v>1875</v>
      </c>
    </row>
    <row r="124" spans="1:27">
      <c r="A124" s="8" t="s">
        <v>1041</v>
      </c>
    </row>
    <row r="125" spans="1:27">
      <c r="A125" s="8" t="s">
        <v>1717</v>
      </c>
    </row>
    <row r="126" spans="1:27">
      <c r="A126" s="8" t="s">
        <v>2550</v>
      </c>
    </row>
    <row r="127" spans="1:27">
      <c r="A127" s="8" t="s">
        <v>1541</v>
      </c>
    </row>
    <row r="128" spans="1:27">
      <c r="A128" s="8" t="s">
        <v>1163</v>
      </c>
    </row>
    <row r="129" spans="1:1">
      <c r="A129" s="8" t="s">
        <v>661</v>
      </c>
    </row>
    <row r="130" spans="1:1">
      <c r="A130" s="8" t="s">
        <v>2103</v>
      </c>
    </row>
    <row r="131" spans="1:1">
      <c r="A131" s="8" t="s">
        <v>668</v>
      </c>
    </row>
    <row r="132" spans="1:1">
      <c r="A132" s="8" t="s">
        <v>152</v>
      </c>
    </row>
    <row r="133" spans="1:1">
      <c r="A133" s="8" t="s">
        <v>1629</v>
      </c>
    </row>
    <row r="134" spans="1:1">
      <c r="A134" s="8" t="s">
        <v>92</v>
      </c>
    </row>
    <row r="135" spans="1:1">
      <c r="A135" s="8" t="s">
        <v>2614</v>
      </c>
    </row>
    <row r="136" spans="1:1">
      <c r="A136" s="8" t="s">
        <v>2465</v>
      </c>
    </row>
    <row r="137" spans="1:1">
      <c r="A137" s="8" t="s">
        <v>3203</v>
      </c>
    </row>
    <row r="138" spans="1:1">
      <c r="A138" s="8" t="s">
        <v>2555</v>
      </c>
    </row>
    <row r="139" spans="1:1">
      <c r="A139" s="8" t="s">
        <v>2493</v>
      </c>
    </row>
    <row r="140" spans="1:1">
      <c r="A140" s="8" t="s">
        <v>1108</v>
      </c>
    </row>
    <row r="141" spans="1:1">
      <c r="A141" s="8" t="s">
        <v>2741</v>
      </c>
    </row>
    <row r="142" spans="1:1">
      <c r="A142" s="8" t="s">
        <v>530</v>
      </c>
    </row>
    <row r="143" spans="1:1">
      <c r="A143" s="8" t="s">
        <v>2726</v>
      </c>
    </row>
    <row r="144" spans="1:1">
      <c r="A144" s="8" t="s">
        <v>1059</v>
      </c>
    </row>
    <row r="145" spans="1:1">
      <c r="A145" s="8" t="s">
        <v>432</v>
      </c>
    </row>
    <row r="146" spans="1:1">
      <c r="A146" s="8" t="s">
        <v>2367</v>
      </c>
    </row>
    <row r="147" spans="1:1">
      <c r="A147" s="8" t="s">
        <v>1208</v>
      </c>
    </row>
    <row r="148" spans="1:1">
      <c r="A148" s="8" t="s">
        <v>2419</v>
      </c>
    </row>
    <row r="149" spans="1:1">
      <c r="A149" s="8" t="s">
        <v>2774</v>
      </c>
    </row>
    <row r="150" spans="1:1">
      <c r="A150" s="8" t="s">
        <v>194</v>
      </c>
    </row>
    <row r="151" spans="1:1">
      <c r="A151" s="8" t="s">
        <v>1115</v>
      </c>
    </row>
    <row r="152" spans="1:1">
      <c r="A152" s="8" t="s">
        <v>2375</v>
      </c>
    </row>
    <row r="153" spans="1:1">
      <c r="A153" s="8" t="s">
        <v>743</v>
      </c>
    </row>
    <row r="154" spans="1:1">
      <c r="A154" s="8" t="s">
        <v>1280</v>
      </c>
    </row>
    <row r="155" spans="1:1">
      <c r="A155" s="8" t="s">
        <v>558</v>
      </c>
    </row>
    <row r="156" spans="1:1">
      <c r="A156" s="8" t="s">
        <v>1027</v>
      </c>
    </row>
    <row r="157" spans="1:1">
      <c r="A157" s="8" t="s">
        <v>1122</v>
      </c>
    </row>
    <row r="158" spans="1:1">
      <c r="A158" s="8" t="s">
        <v>2156</v>
      </c>
    </row>
    <row r="159" spans="1:1">
      <c r="A159" s="8" t="s">
        <v>2037</v>
      </c>
    </row>
    <row r="160" spans="1:1">
      <c r="A160" s="8" t="s">
        <v>2538</v>
      </c>
    </row>
    <row r="161" spans="1:1">
      <c r="A161" s="8" t="s">
        <v>495</v>
      </c>
    </row>
    <row r="162" spans="1:1">
      <c r="A162" s="8" t="s">
        <v>280</v>
      </c>
    </row>
    <row r="163" spans="1:1">
      <c r="A163" s="8" t="s">
        <v>733</v>
      </c>
    </row>
    <row r="164" spans="1:1">
      <c r="A164" s="8" t="s">
        <v>1016</v>
      </c>
    </row>
    <row r="165" spans="1:1">
      <c r="A165" s="8" t="s">
        <v>699</v>
      </c>
    </row>
    <row r="166" spans="1:1">
      <c r="A166" s="8" t="s">
        <v>2370</v>
      </c>
    </row>
    <row r="167" spans="1:1">
      <c r="A167" s="8" t="s">
        <v>1130</v>
      </c>
    </row>
    <row r="168" spans="1:1">
      <c r="A168" s="8" t="s">
        <v>716</v>
      </c>
    </row>
    <row r="171" spans="1:1">
      <c r="A171" s="8" t="s">
        <v>1494</v>
      </c>
    </row>
    <row r="172" spans="1:1">
      <c r="A172" s="8" t="s">
        <v>2005</v>
      </c>
    </row>
    <row r="173" spans="1:1">
      <c r="A173" s="8" t="s">
        <v>447</v>
      </c>
    </row>
    <row r="174" spans="1:1">
      <c r="A174" s="8" t="s">
        <v>203</v>
      </c>
    </row>
    <row r="175" spans="1:1">
      <c r="A175" s="8" t="s">
        <v>2644</v>
      </c>
    </row>
    <row r="176" spans="1:1">
      <c r="A176" s="8" t="s">
        <v>1875</v>
      </c>
    </row>
    <row r="177" spans="1:1">
      <c r="A177" s="8" t="s">
        <v>1041</v>
      </c>
    </row>
    <row r="178" spans="1:1">
      <c r="A178" s="8" t="s">
        <v>1717</v>
      </c>
    </row>
    <row r="179" spans="1:1">
      <c r="A179" s="8" t="s">
        <v>2550</v>
      </c>
    </row>
    <row r="180" spans="1:1">
      <c r="A180" s="8" t="s">
        <v>1541</v>
      </c>
    </row>
    <row r="181" spans="1:1">
      <c r="A181" s="8" t="s">
        <v>1163</v>
      </c>
    </row>
    <row r="182" spans="1:1">
      <c r="A182" s="8" t="s">
        <v>661</v>
      </c>
    </row>
    <row r="183" spans="1:1">
      <c r="A183" s="8" t="s">
        <v>2103</v>
      </c>
    </row>
    <row r="184" spans="1:1">
      <c r="A184" s="8" t="s">
        <v>668</v>
      </c>
    </row>
    <row r="185" spans="1:1">
      <c r="A185" s="8" t="s">
        <v>152</v>
      </c>
    </row>
    <row r="186" spans="1:1">
      <c r="A186" s="8" t="s">
        <v>1629</v>
      </c>
    </row>
    <row r="187" spans="1:1">
      <c r="A187" s="8" t="s">
        <v>92</v>
      </c>
    </row>
    <row r="188" spans="1:1">
      <c r="A188" s="8" t="s">
        <v>2614</v>
      </c>
    </row>
    <row r="189" spans="1:1">
      <c r="A189" s="8" t="s">
        <v>2465</v>
      </c>
    </row>
    <row r="190" spans="1:1">
      <c r="A190" s="8" t="s">
        <v>3203</v>
      </c>
    </row>
    <row r="191" spans="1:1">
      <c r="A191" s="8" t="s">
        <v>2555</v>
      </c>
    </row>
    <row r="192" spans="1:1">
      <c r="A192" s="8" t="s">
        <v>2493</v>
      </c>
    </row>
    <row r="193" spans="1:1">
      <c r="A193" s="8" t="s">
        <v>1108</v>
      </c>
    </row>
    <row r="194" spans="1:1">
      <c r="A194" s="8" t="s">
        <v>2741</v>
      </c>
    </row>
    <row r="195" spans="1:1">
      <c r="A195" s="8" t="s">
        <v>530</v>
      </c>
    </row>
    <row r="196" spans="1:1">
      <c r="A196" s="8" t="s">
        <v>2726</v>
      </c>
    </row>
    <row r="197" spans="1:1">
      <c r="A197" s="8" t="s">
        <v>1059</v>
      </c>
    </row>
    <row r="198" spans="1:1">
      <c r="A198" s="8" t="s">
        <v>432</v>
      </c>
    </row>
    <row r="199" spans="1:1">
      <c r="A199" s="8" t="s">
        <v>2367</v>
      </c>
    </row>
    <row r="200" spans="1:1">
      <c r="A200" s="8" t="s">
        <v>1208</v>
      </c>
    </row>
    <row r="201" spans="1:1">
      <c r="A201" s="8" t="s">
        <v>2419</v>
      </c>
    </row>
    <row r="202" spans="1:1">
      <c r="A202" s="8" t="s">
        <v>2774</v>
      </c>
    </row>
    <row r="203" spans="1:1">
      <c r="A203" s="8" t="s">
        <v>194</v>
      </c>
    </row>
    <row r="204" spans="1:1">
      <c r="A204" s="8" t="s">
        <v>1115</v>
      </c>
    </row>
    <row r="205" spans="1:1">
      <c r="A205" s="8" t="s">
        <v>2375</v>
      </c>
    </row>
    <row r="206" spans="1:1">
      <c r="A206" s="8" t="s">
        <v>743</v>
      </c>
    </row>
    <row r="207" spans="1:1">
      <c r="A207" s="8" t="s">
        <v>1280</v>
      </c>
    </row>
    <row r="208" spans="1:1">
      <c r="A208" s="8" t="s">
        <v>558</v>
      </c>
    </row>
    <row r="209" spans="1:1">
      <c r="A209" s="8" t="s">
        <v>1027</v>
      </c>
    </row>
    <row r="210" spans="1:1">
      <c r="A210" s="8" t="s">
        <v>1122</v>
      </c>
    </row>
    <row r="211" spans="1:1">
      <c r="A211" s="8" t="s">
        <v>2156</v>
      </c>
    </row>
    <row r="212" spans="1:1">
      <c r="A212" s="8" t="s">
        <v>2037</v>
      </c>
    </row>
    <row r="213" spans="1:1">
      <c r="A213" s="8" t="s">
        <v>2538</v>
      </c>
    </row>
    <row r="214" spans="1:1">
      <c r="A214" s="8" t="s">
        <v>495</v>
      </c>
    </row>
    <row r="215" spans="1:1">
      <c r="A215" s="8" t="s">
        <v>280</v>
      </c>
    </row>
    <row r="216" spans="1:1">
      <c r="A216" s="8" t="s">
        <v>733</v>
      </c>
    </row>
    <row r="217" spans="1:1">
      <c r="A217" s="8" t="s">
        <v>1016</v>
      </c>
    </row>
    <row r="218" spans="1:1">
      <c r="A218" s="8" t="s">
        <v>699</v>
      </c>
    </row>
    <row r="219" spans="1:1">
      <c r="A219" s="8" t="s">
        <v>2370</v>
      </c>
    </row>
    <row r="220" spans="1:1">
      <c r="A220" s="8" t="s">
        <v>1130</v>
      </c>
    </row>
    <row r="221" spans="1:1">
      <c r="A221" s="8" t="s">
        <v>716</v>
      </c>
    </row>
  </sheetData>
  <phoneticPr fontId="8"/>
  <conditionalFormatting sqref="B118:R164 S118:S169 B171:S221 B166:R168 C165:R165">
    <cfRule type="cellIs" dxfId="0" priority="1" stopIfTrue="1" operator="notEqual">
      <formula>0</formula>
    </cfRule>
  </conditionalFormatting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H46"/>
  <sheetViews>
    <sheetView workbookViewId="0">
      <selection activeCell="B23" sqref="B23"/>
    </sheetView>
  </sheetViews>
  <sheetFormatPr baseColWidth="10" defaultRowHeight="13" x14ac:dyDescent="0"/>
  <cols>
    <col min="1" max="1" width="3.140625" bestFit="1" customWidth="1"/>
    <col min="2" max="2" width="19.140625" bestFit="1" customWidth="1"/>
    <col min="3" max="3" width="17.42578125" customWidth="1"/>
    <col min="4" max="4" width="13.5703125" customWidth="1"/>
    <col min="5" max="5" width="15.140625" bestFit="1" customWidth="1"/>
    <col min="6" max="6" width="12.7109375" bestFit="1" customWidth="1"/>
    <col min="7" max="7" width="10" customWidth="1"/>
    <col min="8" max="8" width="10.42578125" customWidth="1"/>
  </cols>
  <sheetData>
    <row r="1" spans="1:8">
      <c r="A1" s="103" t="s">
        <v>2900</v>
      </c>
      <c r="B1" s="103" t="s">
        <v>2901</v>
      </c>
      <c r="C1" s="103" t="s">
        <v>2779</v>
      </c>
      <c r="D1" s="103" t="s">
        <v>3004</v>
      </c>
      <c r="E1" s="103" t="s">
        <v>3155</v>
      </c>
      <c r="F1" s="103" t="s">
        <v>2969</v>
      </c>
      <c r="G1" s="103" t="s">
        <v>3015</v>
      </c>
      <c r="H1" s="103" t="s">
        <v>2520</v>
      </c>
    </row>
    <row r="2" spans="1:8">
      <c r="A2">
        <v>1</v>
      </c>
      <c r="B2" t="s">
        <v>2271</v>
      </c>
      <c r="C2" t="s">
        <v>3108</v>
      </c>
      <c r="D2" s="13" t="s">
        <v>1698</v>
      </c>
      <c r="E2" t="s">
        <v>668</v>
      </c>
      <c r="F2" t="s">
        <v>1717</v>
      </c>
      <c r="G2">
        <f>Ballots!B9</f>
        <v>51</v>
      </c>
      <c r="H2" t="s">
        <v>1931</v>
      </c>
    </row>
    <row r="3" spans="1:8">
      <c r="A3">
        <v>2</v>
      </c>
      <c r="B3" t="s">
        <v>3243</v>
      </c>
      <c r="C3" t="s">
        <v>3244</v>
      </c>
      <c r="D3" s="12" t="s">
        <v>1067</v>
      </c>
      <c r="E3" t="s">
        <v>2493</v>
      </c>
      <c r="F3" t="s">
        <v>1130</v>
      </c>
      <c r="G3">
        <f>Ballots!C9</f>
        <v>51</v>
      </c>
      <c r="H3" t="s">
        <v>3245</v>
      </c>
    </row>
    <row r="4" spans="1:8">
      <c r="A4">
        <v>3</v>
      </c>
      <c r="D4" s="86" t="s">
        <v>1120</v>
      </c>
      <c r="G4">
        <f>Ballots!D9</f>
        <v>0</v>
      </c>
    </row>
    <row r="5" spans="1:8">
      <c r="A5">
        <v>4</v>
      </c>
      <c r="B5" t="s">
        <v>3246</v>
      </c>
      <c r="C5" t="s">
        <v>3247</v>
      </c>
      <c r="D5" t="s">
        <v>127</v>
      </c>
      <c r="E5" t="s">
        <v>2774</v>
      </c>
      <c r="F5" t="s">
        <v>2644</v>
      </c>
      <c r="G5">
        <f>Ballots!E9</f>
        <v>49</v>
      </c>
      <c r="H5" t="s">
        <v>1369</v>
      </c>
    </row>
    <row r="6" spans="1:8">
      <c r="A6">
        <v>5</v>
      </c>
      <c r="B6" t="s">
        <v>3250</v>
      </c>
      <c r="C6" s="127" t="s">
        <v>3251</v>
      </c>
      <c r="D6" t="s">
        <v>2406</v>
      </c>
      <c r="E6" t="s">
        <v>2493</v>
      </c>
      <c r="F6" t="s">
        <v>1027</v>
      </c>
      <c r="G6">
        <f>Ballots!F9</f>
        <v>37</v>
      </c>
      <c r="H6" t="s">
        <v>3252</v>
      </c>
    </row>
    <row r="7" spans="1:8">
      <c r="A7">
        <v>6</v>
      </c>
      <c r="B7" t="s">
        <v>3283</v>
      </c>
      <c r="C7" s="127" t="s">
        <v>3248</v>
      </c>
      <c r="D7" t="s">
        <v>1488</v>
      </c>
      <c r="E7" t="s">
        <v>1016</v>
      </c>
      <c r="F7" t="s">
        <v>1027</v>
      </c>
      <c r="G7">
        <f>Ballots!G9</f>
        <v>26</v>
      </c>
      <c r="H7" t="s">
        <v>3249</v>
      </c>
    </row>
    <row r="8" spans="1:8">
      <c r="A8">
        <v>7</v>
      </c>
      <c r="B8" s="1" t="s">
        <v>3256</v>
      </c>
      <c r="C8" s="127" t="s">
        <v>3319</v>
      </c>
      <c r="D8" t="s">
        <v>40</v>
      </c>
      <c r="E8" t="s">
        <v>194</v>
      </c>
      <c r="F8" t="s">
        <v>432</v>
      </c>
      <c r="G8">
        <f>Ballots!H9</f>
        <v>6</v>
      </c>
      <c r="H8" t="s">
        <v>1190</v>
      </c>
    </row>
    <row r="9" spans="1:8">
      <c r="A9">
        <v>8</v>
      </c>
      <c r="B9" s="1" t="s">
        <v>3288</v>
      </c>
      <c r="C9" s="127" t="s">
        <v>3289</v>
      </c>
      <c r="D9" t="s">
        <v>2184</v>
      </c>
      <c r="E9" t="s">
        <v>2644</v>
      </c>
      <c r="F9" t="s">
        <v>495</v>
      </c>
      <c r="G9">
        <f>Ballots!I9</f>
        <v>3</v>
      </c>
      <c r="H9" t="s">
        <v>26</v>
      </c>
    </row>
    <row r="10" spans="1:8">
      <c r="A10">
        <v>9</v>
      </c>
      <c r="B10" s="1" t="s">
        <v>3253</v>
      </c>
      <c r="C10" t="s">
        <v>3254</v>
      </c>
      <c r="D10" s="1" t="s">
        <v>734</v>
      </c>
      <c r="E10" t="s">
        <v>2644</v>
      </c>
      <c r="F10" s="1" t="s">
        <v>194</v>
      </c>
      <c r="G10">
        <f>Ballots!J9</f>
        <v>13</v>
      </c>
      <c r="H10" s="1" t="s">
        <v>3255</v>
      </c>
    </row>
    <row r="11" spans="1:8">
      <c r="A11">
        <v>10</v>
      </c>
      <c r="B11" s="1" t="s">
        <v>1583</v>
      </c>
      <c r="C11" t="s">
        <v>599</v>
      </c>
      <c r="D11" t="s">
        <v>599</v>
      </c>
      <c r="E11" t="s">
        <v>599</v>
      </c>
      <c r="F11" t="s">
        <v>599</v>
      </c>
      <c r="G11">
        <f>Ballots!K9</f>
        <v>0</v>
      </c>
      <c r="H11" t="s">
        <v>1583</v>
      </c>
    </row>
    <row r="12" spans="1:8">
      <c r="A12">
        <v>11</v>
      </c>
      <c r="B12" s="1" t="s">
        <v>3258</v>
      </c>
      <c r="C12" t="s">
        <v>3259</v>
      </c>
      <c r="D12" t="s">
        <v>3257</v>
      </c>
      <c r="E12" t="s">
        <v>280</v>
      </c>
      <c r="F12" t="s">
        <v>668</v>
      </c>
      <c r="G12">
        <f>Ballots!L9</f>
        <v>15</v>
      </c>
      <c r="H12" t="s">
        <v>1972</v>
      </c>
    </row>
    <row r="13" spans="1:8">
      <c r="A13">
        <v>12</v>
      </c>
      <c r="B13" s="1" t="s">
        <v>3261</v>
      </c>
      <c r="C13" t="s">
        <v>3291</v>
      </c>
      <c r="D13" t="s">
        <v>3260</v>
      </c>
      <c r="E13" t="s">
        <v>1629</v>
      </c>
      <c r="F13" t="s">
        <v>2538</v>
      </c>
      <c r="G13">
        <f>Ballots!M9</f>
        <v>3</v>
      </c>
      <c r="H13" t="s">
        <v>3263</v>
      </c>
    </row>
    <row r="14" spans="1:8">
      <c r="A14">
        <v>13</v>
      </c>
      <c r="B14" s="1" t="s">
        <v>3265</v>
      </c>
      <c r="C14" t="s">
        <v>3266</v>
      </c>
      <c r="D14" s="1" t="s">
        <v>3264</v>
      </c>
      <c r="E14" t="s">
        <v>661</v>
      </c>
      <c r="F14" s="1" t="s">
        <v>2644</v>
      </c>
      <c r="G14">
        <f>Ballots!N9</f>
        <v>3</v>
      </c>
      <c r="H14" s="1" t="s">
        <v>2270</v>
      </c>
    </row>
    <row r="15" spans="1:8">
      <c r="A15">
        <v>14</v>
      </c>
      <c r="B15" s="1" t="s">
        <v>3341</v>
      </c>
      <c r="C15" t="s">
        <v>599</v>
      </c>
      <c r="D15" t="s">
        <v>599</v>
      </c>
      <c r="E15" t="s">
        <v>599</v>
      </c>
      <c r="F15" t="s">
        <v>599</v>
      </c>
      <c r="G15">
        <f>Ballots!O9</f>
        <v>0</v>
      </c>
      <c r="H15" t="s">
        <v>3342</v>
      </c>
    </row>
    <row r="16" spans="1:8">
      <c r="A16">
        <v>15</v>
      </c>
      <c r="B16" s="1" t="s">
        <v>3271</v>
      </c>
      <c r="C16" t="s">
        <v>3272</v>
      </c>
      <c r="D16" t="s">
        <v>3270</v>
      </c>
      <c r="E16" t="s">
        <v>2741</v>
      </c>
      <c r="F16" t="s">
        <v>1629</v>
      </c>
      <c r="G16">
        <f>Ballots!P9</f>
        <v>1</v>
      </c>
      <c r="H16" t="s">
        <v>3277</v>
      </c>
    </row>
    <row r="17" spans="1:8">
      <c r="A17">
        <v>16</v>
      </c>
      <c r="B17" s="1" t="s">
        <v>3273</v>
      </c>
      <c r="C17" t="s">
        <v>3274</v>
      </c>
      <c r="D17" t="s">
        <v>3275</v>
      </c>
      <c r="G17">
        <f>Ballots!Q9</f>
        <v>1</v>
      </c>
      <c r="H17" t="s">
        <v>3276</v>
      </c>
    </row>
    <row r="18" spans="1:8">
      <c r="A18">
        <v>17</v>
      </c>
      <c r="B18" s="1" t="s">
        <v>3294</v>
      </c>
      <c r="C18" t="s">
        <v>3295</v>
      </c>
      <c r="D18" t="s">
        <v>3293</v>
      </c>
      <c r="E18" t="s">
        <v>2644</v>
      </c>
      <c r="F18" t="s">
        <v>2370</v>
      </c>
      <c r="G18">
        <f>Ballots!R9</f>
        <v>3</v>
      </c>
      <c r="H18" t="s">
        <v>1274</v>
      </c>
    </row>
    <row r="19" spans="1:8">
      <c r="A19">
        <v>18</v>
      </c>
      <c r="B19" s="1" t="s">
        <v>3314</v>
      </c>
      <c r="C19" t="s">
        <v>3313</v>
      </c>
      <c r="D19" t="s">
        <v>463</v>
      </c>
      <c r="E19" t="s">
        <v>2370</v>
      </c>
      <c r="F19" t="s">
        <v>530</v>
      </c>
      <c r="G19">
        <f>Ballots!S9</f>
        <v>1</v>
      </c>
      <c r="H19" t="s">
        <v>3315</v>
      </c>
    </row>
    <row r="20" spans="1:8">
      <c r="A20">
        <v>19</v>
      </c>
      <c r="B20" s="1" t="s">
        <v>576</v>
      </c>
      <c r="C20" t="s">
        <v>510</v>
      </c>
      <c r="D20" t="s">
        <v>197</v>
      </c>
      <c r="E20" t="s">
        <v>194</v>
      </c>
      <c r="F20" t="s">
        <v>1541</v>
      </c>
      <c r="G20">
        <f>Ballots!T9</f>
        <v>2</v>
      </c>
      <c r="H20" t="s">
        <v>2796</v>
      </c>
    </row>
    <row r="21" spans="1:8">
      <c r="A21">
        <v>20</v>
      </c>
      <c r="B21" s="1" t="s">
        <v>3300</v>
      </c>
      <c r="C21" t="s">
        <v>3301</v>
      </c>
      <c r="D21" t="s">
        <v>3299</v>
      </c>
      <c r="E21" t="s">
        <v>1108</v>
      </c>
      <c r="F21" t="s">
        <v>1027</v>
      </c>
      <c r="G21">
        <f>Ballots!U9</f>
        <v>3</v>
      </c>
      <c r="H21" t="s">
        <v>1987</v>
      </c>
    </row>
    <row r="22" spans="1:8">
      <c r="A22">
        <v>21</v>
      </c>
      <c r="B22" s="1" t="s">
        <v>3310</v>
      </c>
      <c r="C22" t="s">
        <v>3311</v>
      </c>
      <c r="D22" t="s">
        <v>297</v>
      </c>
      <c r="E22" t="s">
        <v>194</v>
      </c>
      <c r="F22" t="s">
        <v>203</v>
      </c>
      <c r="G22">
        <f>Ballots!V9</f>
        <v>1</v>
      </c>
      <c r="H22" t="s">
        <v>3312</v>
      </c>
    </row>
    <row r="23" spans="1:8">
      <c r="A23">
        <v>22</v>
      </c>
      <c r="B23" s="1" t="s">
        <v>3284</v>
      </c>
      <c r="C23" t="s">
        <v>3333</v>
      </c>
      <c r="D23" t="s">
        <v>1120</v>
      </c>
      <c r="E23" t="s">
        <v>2370</v>
      </c>
      <c r="F23" t="s">
        <v>599</v>
      </c>
      <c r="G23">
        <f>Ballots!W9</f>
        <v>3</v>
      </c>
      <c r="H23" t="s">
        <v>703</v>
      </c>
    </row>
    <row r="24" spans="1:8">
      <c r="A24">
        <v>23</v>
      </c>
      <c r="B24" s="1" t="s">
        <v>3339</v>
      </c>
      <c r="C24" t="s">
        <v>3338</v>
      </c>
      <c r="D24" t="s">
        <v>1120</v>
      </c>
      <c r="E24" t="s">
        <v>716</v>
      </c>
      <c r="F24" t="s">
        <v>1027</v>
      </c>
      <c r="G24">
        <f>Ballots!X9</f>
        <v>1</v>
      </c>
      <c r="H24" t="s">
        <v>809</v>
      </c>
    </row>
    <row r="25" spans="1:8">
      <c r="A25">
        <v>24</v>
      </c>
      <c r="B25" s="1" t="s">
        <v>3280</v>
      </c>
      <c r="C25" t="s">
        <v>3281</v>
      </c>
      <c r="D25" t="s">
        <v>1120</v>
      </c>
      <c r="E25" t="s">
        <v>1629</v>
      </c>
      <c r="G25">
        <f>Ballots!Y9</f>
        <v>1</v>
      </c>
      <c r="H25" t="s">
        <v>3282</v>
      </c>
    </row>
    <row r="26" spans="1:8">
      <c r="A26">
        <v>25</v>
      </c>
      <c r="B26" s="1" t="s">
        <v>3296</v>
      </c>
      <c r="C26" t="s">
        <v>3297</v>
      </c>
      <c r="D26" t="s">
        <v>958</v>
      </c>
      <c r="E26" t="s">
        <v>1016</v>
      </c>
      <c r="F26" t="s">
        <v>1494</v>
      </c>
      <c r="G26">
        <f>Ballots!Z9</f>
        <v>2</v>
      </c>
      <c r="H26" t="s">
        <v>3298</v>
      </c>
    </row>
    <row r="27" spans="1:8">
      <c r="A27">
        <v>26</v>
      </c>
      <c r="B27" t="s">
        <v>2110</v>
      </c>
      <c r="C27" t="s">
        <v>606</v>
      </c>
      <c r="D27" t="s">
        <v>1120</v>
      </c>
      <c r="E27" t="s">
        <v>743</v>
      </c>
      <c r="F27" t="s">
        <v>1027</v>
      </c>
      <c r="G27">
        <f>Ballots!AA9</f>
        <v>0</v>
      </c>
      <c r="H27" t="s">
        <v>607</v>
      </c>
    </row>
    <row r="28" spans="1:8">
      <c r="A28">
        <v>27</v>
      </c>
      <c r="B28" s="1" t="s">
        <v>3304</v>
      </c>
      <c r="C28" t="s">
        <v>3305</v>
      </c>
      <c r="D28" t="s">
        <v>3306</v>
      </c>
      <c r="E28" t="s">
        <v>2419</v>
      </c>
      <c r="G28">
        <f>Ballots!AB9</f>
        <v>1</v>
      </c>
      <c r="H28" t="s">
        <v>32</v>
      </c>
    </row>
    <row r="29" spans="1:8">
      <c r="A29">
        <v>28</v>
      </c>
      <c r="B29" s="1" t="s">
        <v>3316</v>
      </c>
      <c r="C29" s="127" t="s">
        <v>3337</v>
      </c>
      <c r="D29" t="s">
        <v>297</v>
      </c>
      <c r="G29">
        <f>Ballots!AC9</f>
        <v>1</v>
      </c>
      <c r="H29" t="s">
        <v>3317</v>
      </c>
    </row>
    <row r="30" spans="1:8">
      <c r="A30">
        <v>29</v>
      </c>
      <c r="B30" s="1" t="s">
        <v>3322</v>
      </c>
      <c r="C30" t="s">
        <v>3323</v>
      </c>
      <c r="D30" t="s">
        <v>297</v>
      </c>
      <c r="E30" t="s">
        <v>1059</v>
      </c>
      <c r="F30" t="s">
        <v>1115</v>
      </c>
      <c r="G30">
        <f>Ballots!AD9</f>
        <v>1</v>
      </c>
      <c r="H30" t="s">
        <v>2758</v>
      </c>
    </row>
    <row r="31" spans="1:8">
      <c r="A31" s="127">
        <v>30</v>
      </c>
      <c r="B31" s="127" t="s">
        <v>3326</v>
      </c>
      <c r="C31" s="127" t="s">
        <v>3327</v>
      </c>
      <c r="D31" s="127" t="s">
        <v>1488</v>
      </c>
      <c r="E31" s="127" t="s">
        <v>280</v>
      </c>
      <c r="F31" s="127" t="s">
        <v>3328</v>
      </c>
      <c r="G31">
        <f>Ballots!AE9</f>
        <v>1</v>
      </c>
      <c r="H31" s="127" t="s">
        <v>3329</v>
      </c>
    </row>
    <row r="32" spans="1:8">
      <c r="B32" s="86"/>
    </row>
    <row r="35" spans="4:4">
      <c r="D35" s="1"/>
    </row>
    <row r="36" spans="4:4">
      <c r="D36" s="1"/>
    </row>
    <row r="37" spans="4:4">
      <c r="D37" s="1"/>
    </row>
    <row r="38" spans="4:4">
      <c r="D38" s="1"/>
    </row>
    <row r="39" spans="4:4">
      <c r="D39" s="1"/>
    </row>
    <row r="40" spans="4:4">
      <c r="D40" s="1"/>
    </row>
    <row r="41" spans="4:4">
      <c r="D41" s="1"/>
    </row>
    <row r="42" spans="4:4">
      <c r="D42" s="1"/>
    </row>
    <row r="43" spans="4:4">
      <c r="D43" s="1"/>
    </row>
    <row r="44" spans="4:4">
      <c r="D44" s="1"/>
    </row>
    <row r="45" spans="4:4">
      <c r="D45" s="1"/>
    </row>
    <row r="46" spans="4:4">
      <c r="D46" s="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1:C20"/>
  <sheetViews>
    <sheetView workbookViewId="0">
      <selection activeCell="A21" sqref="A21:C22"/>
    </sheetView>
  </sheetViews>
  <sheetFormatPr baseColWidth="10" defaultRowHeight="13" x14ac:dyDescent="0"/>
  <cols>
    <col min="1" max="1" width="15.140625" bestFit="1" customWidth="1"/>
    <col min="2" max="2" width="15.140625" customWidth="1"/>
    <col min="3" max="3" width="133" customWidth="1"/>
  </cols>
  <sheetData>
    <row r="1" spans="1:3">
      <c r="A1" s="103" t="s">
        <v>718</v>
      </c>
      <c r="B1" s="103" t="s">
        <v>2868</v>
      </c>
      <c r="C1" s="103" t="s">
        <v>1101</v>
      </c>
    </row>
    <row r="2" spans="1:3" s="8" customFormat="1">
      <c r="A2" s="128" t="s">
        <v>194</v>
      </c>
      <c r="B2" s="128" t="s">
        <v>718</v>
      </c>
      <c r="C2" s="128" t="s">
        <v>3335</v>
      </c>
    </row>
    <row r="3" spans="1:3" s="8" customFormat="1">
      <c r="A3" s="128" t="s">
        <v>194</v>
      </c>
      <c r="B3" s="128" t="s">
        <v>718</v>
      </c>
      <c r="C3" s="128" t="s">
        <v>3336</v>
      </c>
    </row>
    <row r="4" spans="1:3">
      <c r="A4" s="128" t="s">
        <v>1875</v>
      </c>
      <c r="B4" s="128" t="s">
        <v>718</v>
      </c>
      <c r="C4" s="128" t="s">
        <v>3351</v>
      </c>
    </row>
    <row r="5" spans="1:3">
      <c r="A5" s="133" t="s">
        <v>1629</v>
      </c>
      <c r="B5" s="128" t="s">
        <v>718</v>
      </c>
      <c r="C5" s="128" t="s">
        <v>3351</v>
      </c>
    </row>
    <row r="6" spans="1:3">
      <c r="A6" s="133" t="s">
        <v>280</v>
      </c>
      <c r="B6" s="128" t="s">
        <v>718</v>
      </c>
      <c r="C6" s="128" t="s">
        <v>3351</v>
      </c>
    </row>
    <row r="7" spans="1:3">
      <c r="A7" s="133" t="s">
        <v>1130</v>
      </c>
      <c r="B7" s="128" t="s">
        <v>718</v>
      </c>
      <c r="C7" s="128" t="s">
        <v>3351</v>
      </c>
    </row>
    <row r="8" spans="1:3">
      <c r="A8" s="104"/>
      <c r="B8" s="104"/>
      <c r="C8" s="104"/>
    </row>
    <row r="9" spans="1:3">
      <c r="A9" s="108"/>
      <c r="B9" s="108"/>
      <c r="C9" s="108"/>
    </row>
    <row r="10" spans="1:3">
      <c r="A10" s="108"/>
      <c r="B10" s="108"/>
      <c r="C10" s="108"/>
    </row>
    <row r="11" spans="1:3">
      <c r="A11" s="108"/>
      <c r="B11" s="104"/>
      <c r="C11" s="108"/>
    </row>
    <row r="12" spans="1:3">
      <c r="A12" s="108"/>
      <c r="B12" s="104"/>
      <c r="C12" s="108"/>
    </row>
    <row r="13" spans="1:3">
      <c r="A13" s="108"/>
      <c r="B13" s="108"/>
      <c r="C13" s="108"/>
    </row>
    <row r="15" spans="1:3">
      <c r="B15" s="104"/>
    </row>
    <row r="16" spans="1:3">
      <c r="B16" s="108"/>
    </row>
    <row r="17" spans="1:3">
      <c r="B17" s="108"/>
    </row>
    <row r="18" spans="1:3">
      <c r="B18" s="108"/>
    </row>
    <row r="19" spans="1:3">
      <c r="B19" s="108"/>
    </row>
    <row r="20" spans="1:3">
      <c r="A20" s="108"/>
      <c r="B20" s="108"/>
      <c r="C20" s="108"/>
    </row>
  </sheetData>
  <phoneticPr fontId="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 enableFormatConditionsCalculation="0"/>
  <dimension ref="A1:V53"/>
  <sheetViews>
    <sheetView workbookViewId="0">
      <selection activeCell="B27" sqref="B27"/>
    </sheetView>
  </sheetViews>
  <sheetFormatPr baseColWidth="10" defaultRowHeight="13" x14ac:dyDescent="0"/>
  <cols>
    <col min="1" max="1" width="16.42578125" customWidth="1"/>
    <col min="2" max="2" width="93.7109375" customWidth="1"/>
    <col min="3" max="3" width="2" customWidth="1"/>
    <col min="4" max="4" width="67.42578125" bestFit="1" customWidth="1"/>
    <col min="5" max="5" width="10.7109375" style="77"/>
  </cols>
  <sheetData>
    <row r="1" spans="1:22">
      <c r="A1" s="62" t="s">
        <v>2978</v>
      </c>
    </row>
    <row r="2" spans="1:22">
      <c r="A2" s="62" t="s">
        <v>718</v>
      </c>
      <c r="B2" s="62" t="s">
        <v>1642</v>
      </c>
      <c r="C2" s="62"/>
      <c r="D2" s="62" t="s">
        <v>1228</v>
      </c>
      <c r="E2" s="76" t="s">
        <v>2138</v>
      </c>
      <c r="F2" s="62" t="s">
        <v>3386</v>
      </c>
      <c r="G2" s="62" t="s">
        <v>3344</v>
      </c>
    </row>
    <row r="3" spans="1:22">
      <c r="A3" t="s">
        <v>1494</v>
      </c>
      <c r="B3" s="75" t="s">
        <v>3533</v>
      </c>
      <c r="C3" t="s">
        <v>3369</v>
      </c>
      <c r="D3" s="8" t="s">
        <v>2568</v>
      </c>
      <c r="E3" s="115">
        <v>39779</v>
      </c>
      <c r="F3" s="115">
        <v>39786</v>
      </c>
      <c r="G3" t="s">
        <v>3532</v>
      </c>
    </row>
    <row r="4" spans="1:22">
      <c r="A4" t="s">
        <v>2005</v>
      </c>
      <c r="B4" s="130" t="s">
        <v>3453</v>
      </c>
      <c r="C4" t="s">
        <v>3369</v>
      </c>
      <c r="D4" s="8" t="s">
        <v>1929</v>
      </c>
      <c r="E4" s="115">
        <v>39779</v>
      </c>
      <c r="F4" s="115">
        <v>39779</v>
      </c>
      <c r="G4" s="134" t="s">
        <v>3348</v>
      </c>
    </row>
    <row r="5" spans="1:22">
      <c r="A5" t="s">
        <v>447</v>
      </c>
      <c r="B5" s="130" t="s">
        <v>3508</v>
      </c>
      <c r="C5" t="s">
        <v>3369</v>
      </c>
      <c r="D5" s="8" t="s">
        <v>2753</v>
      </c>
      <c r="E5" s="115">
        <v>39784</v>
      </c>
      <c r="F5" s="115">
        <v>39784</v>
      </c>
      <c r="G5" t="s">
        <v>3509</v>
      </c>
      <c r="O5" t="s">
        <v>3510</v>
      </c>
    </row>
    <row r="6" spans="1:22">
      <c r="A6" t="s">
        <v>203</v>
      </c>
      <c r="B6" s="75" t="s">
        <v>3398</v>
      </c>
      <c r="C6" t="s">
        <v>3369</v>
      </c>
      <c r="D6" s="8" t="s">
        <v>2378</v>
      </c>
      <c r="E6" s="115">
        <v>39772</v>
      </c>
      <c r="F6" s="115">
        <v>39773</v>
      </c>
      <c r="G6" t="s">
        <v>3358</v>
      </c>
    </row>
    <row r="7" spans="1:22">
      <c r="A7" t="s">
        <v>2644</v>
      </c>
      <c r="B7" s="75" t="s">
        <v>3568</v>
      </c>
      <c r="C7" s="75" t="s">
        <v>3369</v>
      </c>
      <c r="D7" s="8" t="s">
        <v>1911</v>
      </c>
      <c r="E7" s="115">
        <v>39795</v>
      </c>
      <c r="F7" s="115">
        <v>39795</v>
      </c>
      <c r="G7" t="s">
        <v>3359</v>
      </c>
    </row>
    <row r="8" spans="1:22">
      <c r="A8" t="s">
        <v>1875</v>
      </c>
      <c r="B8" s="129" t="s">
        <v>3616</v>
      </c>
      <c r="C8" s="75" t="s">
        <v>3369</v>
      </c>
      <c r="D8" s="8" t="s">
        <v>3231</v>
      </c>
      <c r="E8" s="115"/>
      <c r="F8" s="115">
        <v>40122</v>
      </c>
      <c r="G8" t="s">
        <v>3617</v>
      </c>
      <c r="I8" t="s">
        <v>3539</v>
      </c>
    </row>
    <row r="9" spans="1:22">
      <c r="A9" t="s">
        <v>1041</v>
      </c>
      <c r="B9" s="75" t="s">
        <v>3505</v>
      </c>
      <c r="C9" s="75" t="s">
        <v>3369</v>
      </c>
      <c r="D9" s="8" t="s">
        <v>1978</v>
      </c>
      <c r="E9" s="115"/>
      <c r="F9" s="115">
        <v>39783</v>
      </c>
      <c r="G9" t="s">
        <v>3506</v>
      </c>
    </row>
    <row r="10" spans="1:22" ht="13" customHeight="1">
      <c r="A10" t="s">
        <v>1717</v>
      </c>
      <c r="B10" s="130" t="s">
        <v>3374</v>
      </c>
      <c r="C10" s="75" t="s">
        <v>3369</v>
      </c>
      <c r="D10" s="8" t="s">
        <v>500</v>
      </c>
      <c r="E10" s="115">
        <v>39765</v>
      </c>
      <c r="F10" s="115">
        <v>39765</v>
      </c>
      <c r="G10" t="s">
        <v>3375</v>
      </c>
    </row>
    <row r="11" spans="1:22">
      <c r="A11" t="s">
        <v>2550</v>
      </c>
      <c r="B11" s="127" t="s">
        <v>3461</v>
      </c>
      <c r="C11" s="75" t="s">
        <v>3369</v>
      </c>
      <c r="D11" s="8" t="s">
        <v>2296</v>
      </c>
      <c r="E11" s="115">
        <v>39780</v>
      </c>
      <c r="F11" s="115">
        <v>39780</v>
      </c>
      <c r="G11" t="s">
        <v>3343</v>
      </c>
    </row>
    <row r="12" spans="1:22">
      <c r="A12" t="s">
        <v>1541</v>
      </c>
      <c r="B12" s="127" t="s">
        <v>3391</v>
      </c>
      <c r="C12" s="75" t="s">
        <v>3369</v>
      </c>
      <c r="D12" s="8" t="s">
        <v>1979</v>
      </c>
      <c r="E12" s="115"/>
      <c r="F12" s="115">
        <v>39771</v>
      </c>
      <c r="G12" t="s">
        <v>3392</v>
      </c>
    </row>
    <row r="13" spans="1:22">
      <c r="A13" t="s">
        <v>1163</v>
      </c>
      <c r="B13" s="129" t="s">
        <v>3379</v>
      </c>
      <c r="C13" s="75" t="s">
        <v>3369</v>
      </c>
      <c r="D13" s="8" t="s">
        <v>2234</v>
      </c>
      <c r="E13" s="115">
        <v>39765</v>
      </c>
      <c r="F13" s="115">
        <v>39765</v>
      </c>
      <c r="G13" s="122" t="s">
        <v>3380</v>
      </c>
    </row>
    <row r="14" spans="1:22">
      <c r="A14" t="s">
        <v>661</v>
      </c>
      <c r="B14" s="130" t="s">
        <v>3399</v>
      </c>
      <c r="C14" s="75" t="s">
        <v>3369</v>
      </c>
      <c r="D14" s="8" t="s">
        <v>1707</v>
      </c>
      <c r="E14" s="115">
        <v>39771</v>
      </c>
      <c r="F14" s="115">
        <v>39775</v>
      </c>
      <c r="G14" t="s">
        <v>3400</v>
      </c>
    </row>
    <row r="15" spans="1:22">
      <c r="A15" t="s">
        <v>2103</v>
      </c>
      <c r="B15" s="127" t="s">
        <v>3408</v>
      </c>
      <c r="C15" s="129" t="s">
        <v>3369</v>
      </c>
      <c r="D15" s="8" t="s">
        <v>2671</v>
      </c>
      <c r="E15" s="115"/>
      <c r="F15" s="115">
        <v>39776</v>
      </c>
      <c r="G15" t="s">
        <v>3407</v>
      </c>
      <c r="T15" t="s">
        <v>3409</v>
      </c>
      <c r="U15" t="s">
        <v>3410</v>
      </c>
      <c r="V15" t="s">
        <v>3411</v>
      </c>
    </row>
    <row r="16" spans="1:22">
      <c r="A16" t="s">
        <v>668</v>
      </c>
      <c r="B16" s="130" t="s">
        <v>3526</v>
      </c>
      <c r="C16" s="75" t="s">
        <v>3369</v>
      </c>
      <c r="D16" s="8" t="s">
        <v>1820</v>
      </c>
      <c r="E16" s="115"/>
      <c r="F16" s="115">
        <v>39785</v>
      </c>
      <c r="G16" s="122" t="s">
        <v>3527</v>
      </c>
      <c r="P16" t="s">
        <v>3528</v>
      </c>
      <c r="Q16" t="s">
        <v>3529</v>
      </c>
    </row>
    <row r="17" spans="1:15">
      <c r="A17" t="s">
        <v>152</v>
      </c>
      <c r="B17" s="75" t="s">
        <v>3361</v>
      </c>
      <c r="C17" s="75" t="s">
        <v>3369</v>
      </c>
      <c r="D17" s="8" t="s">
        <v>2548</v>
      </c>
      <c r="E17" s="115">
        <v>39779</v>
      </c>
      <c r="F17" s="115">
        <v>39780</v>
      </c>
      <c r="G17" t="s">
        <v>3360</v>
      </c>
    </row>
    <row r="18" spans="1:15">
      <c r="A18" t="s">
        <v>1629</v>
      </c>
      <c r="B18" s="130" t="s">
        <v>3550</v>
      </c>
      <c r="C18" s="75" t="s">
        <v>3369</v>
      </c>
      <c r="D18" s="8" t="s">
        <v>2745</v>
      </c>
      <c r="E18" s="115" t="s">
        <v>3383</v>
      </c>
      <c r="F18" s="115">
        <v>39788</v>
      </c>
      <c r="G18" t="s">
        <v>3549</v>
      </c>
      <c r="O18" s="122" t="s">
        <v>3382</v>
      </c>
    </row>
    <row r="19" spans="1:15">
      <c r="A19" t="s">
        <v>92</v>
      </c>
      <c r="B19" s="130" t="s">
        <v>3576</v>
      </c>
      <c r="C19" s="75" t="s">
        <v>3369</v>
      </c>
      <c r="D19" s="8" t="s">
        <v>1966</v>
      </c>
      <c r="E19" s="115"/>
      <c r="F19" s="115">
        <v>39803</v>
      </c>
      <c r="G19" t="s">
        <v>3577</v>
      </c>
      <c r="O19" t="s">
        <v>3364</v>
      </c>
    </row>
    <row r="20" spans="1:15">
      <c r="A20" t="s">
        <v>2614</v>
      </c>
      <c r="B20" s="75" t="s">
        <v>3451</v>
      </c>
      <c r="C20" s="75" t="s">
        <v>3369</v>
      </c>
      <c r="D20" s="102" t="s">
        <v>2087</v>
      </c>
      <c r="E20" s="115"/>
      <c r="F20" s="115">
        <v>39779</v>
      </c>
      <c r="G20" t="s">
        <v>3452</v>
      </c>
    </row>
    <row r="21" spans="1:15">
      <c r="A21" t="s">
        <v>2465</v>
      </c>
      <c r="B21" s="129" t="s">
        <v>3381</v>
      </c>
      <c r="C21" s="75" t="s">
        <v>3369</v>
      </c>
      <c r="D21" s="8" t="s">
        <v>2134</v>
      </c>
      <c r="E21" s="115">
        <v>39765</v>
      </c>
      <c r="F21" s="115">
        <v>39766</v>
      </c>
      <c r="G21" s="122" t="s">
        <v>3346</v>
      </c>
    </row>
    <row r="22" spans="1:15">
      <c r="A22" t="s">
        <v>3203</v>
      </c>
      <c r="B22" s="75" t="s">
        <v>3502</v>
      </c>
      <c r="C22" s="75" t="s">
        <v>3369</v>
      </c>
      <c r="D22" s="127" t="s">
        <v>2804</v>
      </c>
      <c r="E22" s="115"/>
      <c r="F22" s="115">
        <v>39781</v>
      </c>
      <c r="G22" t="s">
        <v>3503</v>
      </c>
    </row>
    <row r="23" spans="1:15">
      <c r="A23" t="s">
        <v>2555</v>
      </c>
      <c r="B23" s="127" t="s">
        <v>3447</v>
      </c>
      <c r="C23" s="75" t="s">
        <v>3369</v>
      </c>
      <c r="D23" s="8" t="s">
        <v>910</v>
      </c>
      <c r="E23" s="115"/>
      <c r="F23" s="115">
        <v>39779</v>
      </c>
      <c r="G23" t="s">
        <v>3446</v>
      </c>
    </row>
    <row r="24" spans="1:15">
      <c r="A24" t="s">
        <v>2493</v>
      </c>
      <c r="B24" s="129" t="s">
        <v>3587</v>
      </c>
      <c r="C24" s="75" t="s">
        <v>3369</v>
      </c>
      <c r="D24" s="127" t="s">
        <v>3052</v>
      </c>
      <c r="E24" s="115"/>
      <c r="F24" s="115">
        <v>39864</v>
      </c>
      <c r="G24" t="s">
        <v>3588</v>
      </c>
    </row>
    <row r="25" spans="1:15">
      <c r="A25" t="s">
        <v>1108</v>
      </c>
      <c r="B25" s="129" t="s">
        <v>3419</v>
      </c>
      <c r="C25" s="75" t="s">
        <v>3369</v>
      </c>
      <c r="D25" s="8" t="s">
        <v>2748</v>
      </c>
      <c r="E25" s="115">
        <v>39777</v>
      </c>
      <c r="F25" s="115">
        <v>39778</v>
      </c>
      <c r="G25" t="s">
        <v>3362</v>
      </c>
    </row>
    <row r="26" spans="1:15">
      <c r="A26" t="s">
        <v>2741</v>
      </c>
      <c r="B26" s="75" t="s">
        <v>3455</v>
      </c>
      <c r="C26" s="75" t="s">
        <v>3369</v>
      </c>
      <c r="D26" s="8" t="s">
        <v>2797</v>
      </c>
      <c r="E26" s="115"/>
      <c r="F26" s="115">
        <v>39780</v>
      </c>
      <c r="G26" t="s">
        <v>3454</v>
      </c>
    </row>
    <row r="27" spans="1:15">
      <c r="A27" t="s">
        <v>530</v>
      </c>
      <c r="B27" s="75" t="s">
        <v>3511</v>
      </c>
      <c r="C27" s="75" t="s">
        <v>3369</v>
      </c>
      <c r="D27" s="8" t="s">
        <v>1932</v>
      </c>
      <c r="E27" s="115">
        <v>39784</v>
      </c>
      <c r="F27" s="115">
        <v>39784</v>
      </c>
      <c r="G27" s="122" t="s">
        <v>3512</v>
      </c>
    </row>
    <row r="28" spans="1:15" ht="26">
      <c r="A28" t="s">
        <v>2726</v>
      </c>
      <c r="B28" s="75" t="s">
        <v>3534</v>
      </c>
      <c r="C28" s="75" t="s">
        <v>3369</v>
      </c>
      <c r="D28" s="8" t="s">
        <v>1413</v>
      </c>
      <c r="E28" s="115">
        <v>39786</v>
      </c>
      <c r="F28" s="115">
        <v>39787</v>
      </c>
      <c r="G28" t="s">
        <v>3347</v>
      </c>
    </row>
    <row r="29" spans="1:15">
      <c r="A29" t="s">
        <v>1059</v>
      </c>
      <c r="B29" s="130" t="s">
        <v>3459</v>
      </c>
      <c r="C29" s="75" t="s">
        <v>3369</v>
      </c>
      <c r="D29" s="8" t="s">
        <v>2604</v>
      </c>
      <c r="E29" s="115"/>
      <c r="F29" s="115">
        <v>39780</v>
      </c>
      <c r="G29" t="s">
        <v>3460</v>
      </c>
    </row>
    <row r="30" spans="1:15">
      <c r="A30" t="s">
        <v>432</v>
      </c>
      <c r="B30" s="75" t="s">
        <v>3578</v>
      </c>
      <c r="C30" s="129" t="s">
        <v>3369</v>
      </c>
      <c r="D30" s="8" t="s">
        <v>3222</v>
      </c>
      <c r="E30" s="115"/>
      <c r="F30" s="115">
        <v>39802</v>
      </c>
      <c r="G30" t="s">
        <v>3579</v>
      </c>
      <c r="O30" t="s">
        <v>3353</v>
      </c>
    </row>
    <row r="31" spans="1:15">
      <c r="A31" t="s">
        <v>2367</v>
      </c>
      <c r="B31" s="130" t="s">
        <v>3422</v>
      </c>
      <c r="C31" s="75" t="s">
        <v>3369</v>
      </c>
      <c r="D31" s="8" t="s">
        <v>295</v>
      </c>
      <c r="E31" s="115"/>
      <c r="F31" s="115">
        <v>39779</v>
      </c>
      <c r="G31" t="s">
        <v>3423</v>
      </c>
    </row>
    <row r="32" spans="1:15">
      <c r="A32" t="s">
        <v>1208</v>
      </c>
      <c r="B32" s="75" t="s">
        <v>3365</v>
      </c>
      <c r="C32" s="75" t="s">
        <v>3369</v>
      </c>
      <c r="D32" s="8" t="s">
        <v>2806</v>
      </c>
      <c r="E32" s="115"/>
      <c r="F32" s="115">
        <v>39789</v>
      </c>
      <c r="G32" t="s">
        <v>3366</v>
      </c>
    </row>
    <row r="33" spans="1:8">
      <c r="A33" t="s">
        <v>2419</v>
      </c>
      <c r="B33" s="75" t="s">
        <v>3545</v>
      </c>
      <c r="C33" s="75" t="s">
        <v>3369</v>
      </c>
      <c r="D33" s="8" t="s">
        <v>2882</v>
      </c>
      <c r="E33" s="115">
        <v>39823</v>
      </c>
      <c r="F33" s="115">
        <v>39863</v>
      </c>
      <c r="G33" t="s">
        <v>3594</v>
      </c>
    </row>
    <row r="34" spans="1:8">
      <c r="A34" t="s">
        <v>2774</v>
      </c>
      <c r="B34" s="127" t="s">
        <v>3569</v>
      </c>
      <c r="C34" s="75" t="s">
        <v>3369</v>
      </c>
      <c r="D34" s="8" t="s">
        <v>3140</v>
      </c>
      <c r="E34" s="115"/>
      <c r="F34" s="115">
        <v>39793</v>
      </c>
      <c r="G34" t="s">
        <v>3570</v>
      </c>
    </row>
    <row r="35" spans="1:8">
      <c r="A35" t="s">
        <v>194</v>
      </c>
      <c r="B35" s="75" t="s">
        <v>3604</v>
      </c>
      <c r="C35" s="75" t="s">
        <v>3369</v>
      </c>
      <c r="D35" s="8" t="s">
        <v>1695</v>
      </c>
      <c r="E35" s="115">
        <v>39911</v>
      </c>
      <c r="F35" s="115">
        <v>39914</v>
      </c>
      <c r="G35" t="s">
        <v>3605</v>
      </c>
    </row>
    <row r="36" spans="1:8">
      <c r="A36" t="s">
        <v>1115</v>
      </c>
      <c r="B36" s="75" t="s">
        <v>3546</v>
      </c>
      <c r="C36" s="75" t="s">
        <v>3369</v>
      </c>
      <c r="D36" s="8" t="s">
        <v>2734</v>
      </c>
      <c r="E36" s="115">
        <v>39834</v>
      </c>
      <c r="F36" s="115">
        <v>39865</v>
      </c>
      <c r="G36" t="s">
        <v>3547</v>
      </c>
    </row>
    <row r="37" spans="1:8">
      <c r="A37" t="s">
        <v>2375</v>
      </c>
      <c r="B37" s="75" t="s">
        <v>3387</v>
      </c>
      <c r="C37" s="75" t="s">
        <v>3369</v>
      </c>
      <c r="D37" s="8" t="s">
        <v>2393</v>
      </c>
      <c r="E37" s="115">
        <v>39925</v>
      </c>
      <c r="F37" s="115">
        <v>40298</v>
      </c>
      <c r="G37" t="s">
        <v>3349</v>
      </c>
    </row>
    <row r="38" spans="1:8">
      <c r="A38" t="s">
        <v>743</v>
      </c>
      <c r="B38" s="75" t="s">
        <v>3540</v>
      </c>
      <c r="C38" s="75" t="s">
        <v>3369</v>
      </c>
      <c r="D38" s="8" t="s">
        <v>2879</v>
      </c>
      <c r="E38" s="115"/>
      <c r="F38" s="115">
        <v>40073</v>
      </c>
      <c r="G38" t="s">
        <v>3599</v>
      </c>
    </row>
    <row r="39" spans="1:8">
      <c r="A39" t="s">
        <v>1280</v>
      </c>
      <c r="B39" s="127" t="s">
        <v>3396</v>
      </c>
      <c r="C39" s="75" t="s">
        <v>3369</v>
      </c>
      <c r="D39" s="8" t="s">
        <v>3143</v>
      </c>
      <c r="E39" s="115"/>
      <c r="F39" s="115">
        <v>39772</v>
      </c>
      <c r="G39" s="134" t="s">
        <v>3397</v>
      </c>
    </row>
    <row r="40" spans="1:8">
      <c r="A40" t="s">
        <v>558</v>
      </c>
      <c r="B40" s="75" t="s">
        <v>3531</v>
      </c>
      <c r="C40" s="75" t="s">
        <v>3369</v>
      </c>
      <c r="D40" s="8" t="s">
        <v>1526</v>
      </c>
      <c r="E40" s="115"/>
      <c r="F40" s="115">
        <v>39785</v>
      </c>
      <c r="G40" t="s">
        <v>3530</v>
      </c>
    </row>
    <row r="41" spans="1:8">
      <c r="A41" t="s">
        <v>1027</v>
      </c>
      <c r="B41" s="75" t="s">
        <v>3571</v>
      </c>
      <c r="C41" s="75" t="s">
        <v>3369</v>
      </c>
      <c r="D41" s="8" t="s">
        <v>1449</v>
      </c>
      <c r="E41" s="115"/>
      <c r="F41" s="115">
        <v>39794</v>
      </c>
      <c r="G41" t="s">
        <v>3345</v>
      </c>
    </row>
    <row r="42" spans="1:8">
      <c r="A42" t="s">
        <v>1122</v>
      </c>
      <c r="B42" s="75" t="s">
        <v>3421</v>
      </c>
      <c r="C42" s="75" t="s">
        <v>3369</v>
      </c>
      <c r="D42" s="8" t="s">
        <v>1036</v>
      </c>
      <c r="E42" s="115">
        <v>39777</v>
      </c>
      <c r="F42" s="115">
        <v>39778</v>
      </c>
      <c r="G42" t="s">
        <v>3355</v>
      </c>
    </row>
    <row r="43" spans="1:8">
      <c r="A43" t="s">
        <v>2156</v>
      </c>
      <c r="B43" s="127" t="s">
        <v>3389</v>
      </c>
      <c r="C43" s="75" t="s">
        <v>3369</v>
      </c>
      <c r="D43" s="8" t="s">
        <v>64</v>
      </c>
      <c r="E43" s="115">
        <v>39770</v>
      </c>
      <c r="F43" s="115">
        <v>39770</v>
      </c>
      <c r="G43" t="s">
        <v>3390</v>
      </c>
    </row>
    <row r="44" spans="1:8">
      <c r="A44" t="s">
        <v>2037</v>
      </c>
      <c r="B44" s="127" t="s">
        <v>3385</v>
      </c>
      <c r="C44" s="75" t="s">
        <v>3369</v>
      </c>
      <c r="D44" s="8" t="s">
        <v>1387</v>
      </c>
      <c r="E44" s="115">
        <v>39766</v>
      </c>
      <c r="F44" s="115">
        <v>39767</v>
      </c>
      <c r="G44" t="s">
        <v>3350</v>
      </c>
      <c r="H44" t="s">
        <v>3388</v>
      </c>
    </row>
    <row r="45" spans="1:8">
      <c r="A45" t="s">
        <v>2538</v>
      </c>
      <c r="B45" s="75" t="s">
        <v>3572</v>
      </c>
      <c r="C45" s="75" t="s">
        <v>3369</v>
      </c>
      <c r="D45" s="8" t="s">
        <v>2401</v>
      </c>
      <c r="E45" s="115">
        <v>39786</v>
      </c>
      <c r="F45" s="115">
        <v>39793</v>
      </c>
      <c r="G45" t="s">
        <v>3573</v>
      </c>
    </row>
    <row r="46" spans="1:8">
      <c r="A46" t="s">
        <v>495</v>
      </c>
      <c r="B46" s="129" t="s">
        <v>3536</v>
      </c>
      <c r="C46" s="75" t="s">
        <v>3369</v>
      </c>
      <c r="D46" s="8" t="s">
        <v>2960</v>
      </c>
      <c r="E46" s="115"/>
      <c r="F46" s="115">
        <v>39787</v>
      </c>
      <c r="G46" t="s">
        <v>3535</v>
      </c>
    </row>
    <row r="47" spans="1:8">
      <c r="A47" t="s">
        <v>280</v>
      </c>
      <c r="B47" s="129" t="s">
        <v>3416</v>
      </c>
      <c r="C47" s="75" t="s">
        <v>3369</v>
      </c>
      <c r="D47" s="8" t="s">
        <v>3173</v>
      </c>
      <c r="E47" s="115"/>
      <c r="F47" s="115">
        <v>39777</v>
      </c>
      <c r="G47" t="s">
        <v>3415</v>
      </c>
    </row>
    <row r="48" spans="1:8">
      <c r="A48" t="s">
        <v>733</v>
      </c>
      <c r="B48" s="129" t="s">
        <v>3370</v>
      </c>
      <c r="C48" s="75" t="s">
        <v>3369</v>
      </c>
      <c r="D48" s="8" t="s">
        <v>2832</v>
      </c>
      <c r="E48" s="115"/>
      <c r="F48" s="115">
        <v>39764</v>
      </c>
      <c r="G48" t="s">
        <v>3368</v>
      </c>
    </row>
    <row r="49" spans="1:16">
      <c r="A49" t="s">
        <v>1016</v>
      </c>
      <c r="B49" s="75" t="s">
        <v>3543</v>
      </c>
      <c r="C49" s="75" t="s">
        <v>3369</v>
      </c>
      <c r="D49" s="8" t="s">
        <v>753</v>
      </c>
      <c r="E49" s="115"/>
      <c r="F49" s="115">
        <v>39788</v>
      </c>
      <c r="G49" t="s">
        <v>3544</v>
      </c>
      <c r="P49" t="s">
        <v>3354</v>
      </c>
    </row>
    <row r="50" spans="1:16">
      <c r="A50" t="s">
        <v>699</v>
      </c>
      <c r="B50" s="130" t="s">
        <v>3356</v>
      </c>
      <c r="C50" s="75" t="s">
        <v>3369</v>
      </c>
      <c r="D50" s="8" t="s">
        <v>2004</v>
      </c>
      <c r="E50" s="115">
        <v>39778</v>
      </c>
      <c r="F50" s="115">
        <v>39780</v>
      </c>
      <c r="G50" t="s">
        <v>3357</v>
      </c>
    </row>
    <row r="51" spans="1:16">
      <c r="A51" t="s">
        <v>2370</v>
      </c>
      <c r="B51" s="129" t="s">
        <v>3580</v>
      </c>
      <c r="C51" s="75" t="s">
        <v>3369</v>
      </c>
      <c r="D51" s="8" t="s">
        <v>627</v>
      </c>
      <c r="E51" s="115"/>
      <c r="F51" s="115">
        <v>39798</v>
      </c>
      <c r="G51" t="s">
        <v>3363</v>
      </c>
    </row>
    <row r="52" spans="1:16">
      <c r="A52" t="s">
        <v>1130</v>
      </c>
      <c r="B52" s="75" t="s">
        <v>3456</v>
      </c>
      <c r="C52" s="75" t="s">
        <v>3369</v>
      </c>
      <c r="D52" s="127" t="s">
        <v>3458</v>
      </c>
      <c r="E52" s="115"/>
      <c r="F52" s="115">
        <v>39780</v>
      </c>
      <c r="G52" s="122" t="s">
        <v>3457</v>
      </c>
    </row>
    <row r="53" spans="1:16">
      <c r="A53" t="s">
        <v>716</v>
      </c>
      <c r="B53" s="75" t="s">
        <v>3378</v>
      </c>
      <c r="C53" t="s">
        <v>3369</v>
      </c>
      <c r="D53" s="8" t="s">
        <v>2888</v>
      </c>
      <c r="E53" s="115">
        <v>39765</v>
      </c>
      <c r="F53" s="115">
        <v>39765</v>
      </c>
      <c r="G53" s="122" t="s">
        <v>3352</v>
      </c>
    </row>
  </sheetData>
  <phoneticPr fontId="8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topLeftCell="A58" workbookViewId="0">
      <selection activeCell="D94" sqref="D94"/>
    </sheetView>
  </sheetViews>
  <sheetFormatPr baseColWidth="10" defaultRowHeight="13" x14ac:dyDescent="0"/>
  <cols>
    <col min="4" max="4" width="50.5703125" bestFit="1" customWidth="1"/>
  </cols>
  <sheetData>
    <row r="1" spans="1:7">
      <c r="A1" s="103" t="s">
        <v>2138</v>
      </c>
      <c r="B1" s="103" t="s">
        <v>3556</v>
      </c>
      <c r="C1" s="103" t="s">
        <v>718</v>
      </c>
      <c r="D1" s="103" t="s">
        <v>3565</v>
      </c>
    </row>
    <row r="2" spans="1:7">
      <c r="A2" s="122">
        <v>39760</v>
      </c>
      <c r="B2" s="21">
        <v>0.6</v>
      </c>
      <c r="C2" t="s">
        <v>3563</v>
      </c>
      <c r="D2" t="s">
        <v>3562</v>
      </c>
    </row>
    <row r="3" spans="1:7">
      <c r="A3" s="122">
        <v>39763</v>
      </c>
      <c r="B3">
        <v>0.7</v>
      </c>
      <c r="C3" t="s">
        <v>3564</v>
      </c>
      <c r="D3" t="s">
        <v>3562</v>
      </c>
    </row>
    <row r="4" spans="1:7">
      <c r="A4" s="122">
        <v>39767</v>
      </c>
      <c r="B4">
        <v>0.75</v>
      </c>
      <c r="C4" t="s">
        <v>3563</v>
      </c>
      <c r="D4" t="s">
        <v>3562</v>
      </c>
    </row>
    <row r="5" spans="1:7">
      <c r="A5" s="122">
        <v>39767</v>
      </c>
      <c r="B5">
        <v>0.75</v>
      </c>
      <c r="C5" t="s">
        <v>1163</v>
      </c>
      <c r="D5" t="s">
        <v>3559</v>
      </c>
    </row>
    <row r="6" spans="1:7">
      <c r="A6" s="122">
        <v>39767</v>
      </c>
      <c r="B6">
        <v>0.75</v>
      </c>
      <c r="C6" t="s">
        <v>1717</v>
      </c>
      <c r="D6" t="s">
        <v>3559</v>
      </c>
    </row>
    <row r="7" spans="1:7">
      <c r="A7" s="122">
        <v>39767</v>
      </c>
      <c r="B7">
        <v>0.75</v>
      </c>
      <c r="C7" t="s">
        <v>2037</v>
      </c>
      <c r="D7" t="s">
        <v>3559</v>
      </c>
    </row>
    <row r="8" spans="1:7">
      <c r="A8" s="122">
        <v>39767</v>
      </c>
      <c r="B8">
        <v>0.75</v>
      </c>
      <c r="C8" t="s">
        <v>733</v>
      </c>
      <c r="D8" t="s">
        <v>3559</v>
      </c>
    </row>
    <row r="9" spans="1:7">
      <c r="A9" s="122">
        <v>39767</v>
      </c>
      <c r="B9">
        <v>0.75</v>
      </c>
      <c r="C9" t="s">
        <v>716</v>
      </c>
      <c r="D9" t="s">
        <v>3559</v>
      </c>
    </row>
    <row r="10" spans="1:7">
      <c r="A10" s="122">
        <v>39767</v>
      </c>
      <c r="B10">
        <v>0.75</v>
      </c>
      <c r="C10" t="s">
        <v>2465</v>
      </c>
      <c r="D10" t="s">
        <v>3559</v>
      </c>
    </row>
    <row r="11" spans="1:7">
      <c r="A11" s="122">
        <v>39783</v>
      </c>
      <c r="B11">
        <v>0.8</v>
      </c>
      <c r="C11" t="s">
        <v>3563</v>
      </c>
      <c r="D11" t="s">
        <v>3562</v>
      </c>
    </row>
    <row r="12" spans="1:7">
      <c r="A12" s="122">
        <v>39783</v>
      </c>
      <c r="B12">
        <v>0.8</v>
      </c>
      <c r="C12" s="127" t="s">
        <v>2005</v>
      </c>
      <c r="D12" t="s">
        <v>3559</v>
      </c>
      <c r="G12" s="127"/>
    </row>
    <row r="13" spans="1:7">
      <c r="A13" s="122">
        <v>39783</v>
      </c>
      <c r="B13">
        <v>0.8</v>
      </c>
      <c r="C13" s="8" t="s">
        <v>203</v>
      </c>
      <c r="D13" t="s">
        <v>3559</v>
      </c>
      <c r="G13" s="8"/>
    </row>
    <row r="14" spans="1:7">
      <c r="A14" s="122">
        <v>39783</v>
      </c>
      <c r="B14">
        <v>0.8</v>
      </c>
      <c r="C14" s="8" t="s">
        <v>1041</v>
      </c>
      <c r="D14" t="s">
        <v>3559</v>
      </c>
      <c r="F14" s="75"/>
      <c r="G14" s="8"/>
    </row>
    <row r="15" spans="1:7">
      <c r="A15" s="122">
        <v>39783</v>
      </c>
      <c r="B15">
        <v>0.8</v>
      </c>
      <c r="C15" s="127" t="s">
        <v>2550</v>
      </c>
      <c r="D15" t="s">
        <v>3559</v>
      </c>
      <c r="F15" s="75"/>
      <c r="G15" s="127"/>
    </row>
    <row r="16" spans="1:7">
      <c r="A16" s="122">
        <v>39783</v>
      </c>
      <c r="B16">
        <v>0.8</v>
      </c>
      <c r="C16" s="8" t="s">
        <v>1541</v>
      </c>
      <c r="D16" t="s">
        <v>3559</v>
      </c>
      <c r="F16" s="75"/>
      <c r="G16" s="8"/>
    </row>
    <row r="17" spans="1:7">
      <c r="A17" s="122">
        <v>39783</v>
      </c>
      <c r="B17">
        <v>0.8</v>
      </c>
      <c r="C17" s="8" t="s">
        <v>661</v>
      </c>
      <c r="D17" t="s">
        <v>3559</v>
      </c>
      <c r="F17" s="75"/>
      <c r="G17" s="8"/>
    </row>
    <row r="18" spans="1:7">
      <c r="A18" s="122">
        <v>39783</v>
      </c>
      <c r="B18">
        <v>0.8</v>
      </c>
      <c r="C18" s="8" t="s">
        <v>2103</v>
      </c>
      <c r="D18" t="s">
        <v>3559</v>
      </c>
      <c r="F18" s="129"/>
      <c r="G18" s="8"/>
    </row>
    <row r="19" spans="1:7">
      <c r="A19" s="122">
        <v>39783</v>
      </c>
      <c r="B19">
        <v>0.8</v>
      </c>
      <c r="C19" s="8" t="s">
        <v>152</v>
      </c>
      <c r="D19" t="s">
        <v>3559</v>
      </c>
      <c r="F19" s="75"/>
      <c r="G19" s="8"/>
    </row>
    <row r="20" spans="1:7">
      <c r="A20" s="122">
        <v>39783</v>
      </c>
      <c r="B20">
        <v>0.8</v>
      </c>
      <c r="C20" s="8" t="s">
        <v>1629</v>
      </c>
      <c r="D20" t="s">
        <v>3559</v>
      </c>
      <c r="F20" s="75"/>
      <c r="G20" s="8"/>
    </row>
    <row r="21" spans="1:7">
      <c r="A21" s="122">
        <v>39783</v>
      </c>
      <c r="B21">
        <v>0.8</v>
      </c>
      <c r="C21" s="8" t="s">
        <v>92</v>
      </c>
      <c r="D21" t="s">
        <v>3561</v>
      </c>
      <c r="F21" s="75"/>
      <c r="G21" s="8"/>
    </row>
    <row r="22" spans="1:7">
      <c r="A22" s="122">
        <v>39783</v>
      </c>
      <c r="B22">
        <v>0.8</v>
      </c>
      <c r="C22" s="102" t="s">
        <v>2614</v>
      </c>
      <c r="D22" t="s">
        <v>3559</v>
      </c>
      <c r="F22" s="75"/>
      <c r="G22" s="102"/>
    </row>
    <row r="23" spans="1:7">
      <c r="A23" s="122">
        <v>39783</v>
      </c>
      <c r="B23">
        <v>0.8</v>
      </c>
      <c r="C23" s="127" t="s">
        <v>3203</v>
      </c>
      <c r="D23" t="s">
        <v>3559</v>
      </c>
      <c r="F23" s="75"/>
      <c r="G23" s="127"/>
    </row>
    <row r="24" spans="1:7">
      <c r="A24" s="122">
        <v>39783</v>
      </c>
      <c r="B24">
        <v>0.8</v>
      </c>
      <c r="C24" s="8" t="s">
        <v>2555</v>
      </c>
      <c r="D24" t="s">
        <v>3559</v>
      </c>
      <c r="F24" s="75"/>
      <c r="G24" s="8"/>
    </row>
    <row r="25" spans="1:7">
      <c r="A25" s="122">
        <v>39783</v>
      </c>
      <c r="B25">
        <v>0.8</v>
      </c>
      <c r="C25" s="127" t="s">
        <v>2493</v>
      </c>
      <c r="D25" t="s">
        <v>3561</v>
      </c>
      <c r="F25" s="75"/>
      <c r="G25" s="127"/>
    </row>
    <row r="26" spans="1:7">
      <c r="A26" s="122">
        <v>39783</v>
      </c>
      <c r="B26">
        <v>0.8</v>
      </c>
      <c r="C26" s="8" t="s">
        <v>1108</v>
      </c>
      <c r="D26" t="s">
        <v>3559</v>
      </c>
      <c r="F26" s="75"/>
      <c r="G26" s="8"/>
    </row>
    <row r="27" spans="1:7">
      <c r="A27" s="122">
        <v>39783</v>
      </c>
      <c r="B27">
        <v>0.8</v>
      </c>
      <c r="C27" s="8" t="s">
        <v>2741</v>
      </c>
      <c r="D27" t="s">
        <v>3559</v>
      </c>
      <c r="F27" s="75"/>
      <c r="G27" s="8"/>
    </row>
    <row r="28" spans="1:7">
      <c r="A28" s="122">
        <v>39783</v>
      </c>
      <c r="B28">
        <v>0.8</v>
      </c>
      <c r="C28" s="8" t="s">
        <v>1059</v>
      </c>
      <c r="D28" t="s">
        <v>3559</v>
      </c>
      <c r="F28" s="75"/>
      <c r="G28" s="8"/>
    </row>
    <row r="29" spans="1:7">
      <c r="A29" s="122">
        <v>39783</v>
      </c>
      <c r="B29">
        <v>0.8</v>
      </c>
      <c r="C29" s="8" t="s">
        <v>2367</v>
      </c>
      <c r="D29" t="s">
        <v>3559</v>
      </c>
      <c r="F29" s="75"/>
      <c r="G29" s="8"/>
    </row>
    <row r="30" spans="1:7">
      <c r="A30" s="122">
        <v>39783</v>
      </c>
      <c r="B30">
        <v>0.8</v>
      </c>
      <c r="C30" s="127" t="s">
        <v>1208</v>
      </c>
      <c r="D30" t="s">
        <v>3559</v>
      </c>
      <c r="F30" s="75"/>
      <c r="G30" s="127"/>
    </row>
    <row r="31" spans="1:7">
      <c r="A31" s="122">
        <v>39783</v>
      </c>
      <c r="B31">
        <v>0.8</v>
      </c>
      <c r="C31" s="127" t="s">
        <v>2375</v>
      </c>
      <c r="D31" t="s">
        <v>3559</v>
      </c>
      <c r="F31" s="75"/>
      <c r="G31" s="127"/>
    </row>
    <row r="32" spans="1:7">
      <c r="A32" s="122">
        <v>39783</v>
      </c>
      <c r="B32">
        <v>0.8</v>
      </c>
      <c r="C32" s="8" t="s">
        <v>1280</v>
      </c>
      <c r="D32" t="s">
        <v>3559</v>
      </c>
      <c r="F32" s="75"/>
      <c r="G32" s="8"/>
    </row>
    <row r="33" spans="1:7">
      <c r="A33" s="122">
        <v>39783</v>
      </c>
      <c r="B33">
        <v>0.8</v>
      </c>
      <c r="C33" s="127" t="s">
        <v>1122</v>
      </c>
      <c r="D33" t="s">
        <v>3559</v>
      </c>
      <c r="F33" s="75"/>
      <c r="G33" s="127"/>
    </row>
    <row r="34" spans="1:7">
      <c r="A34" s="122">
        <v>39783</v>
      </c>
      <c r="B34">
        <v>0.8</v>
      </c>
      <c r="C34" s="8" t="s">
        <v>3560</v>
      </c>
      <c r="D34" t="s">
        <v>3559</v>
      </c>
      <c r="F34" s="75"/>
      <c r="G34" s="8"/>
    </row>
    <row r="35" spans="1:7">
      <c r="A35" s="122">
        <v>39783</v>
      </c>
      <c r="B35">
        <v>0.8</v>
      </c>
      <c r="C35" s="8" t="s">
        <v>280</v>
      </c>
      <c r="D35" t="s">
        <v>3559</v>
      </c>
      <c r="F35" s="75"/>
      <c r="G35" s="8"/>
    </row>
    <row r="36" spans="1:7">
      <c r="A36" s="122">
        <v>39783</v>
      </c>
      <c r="B36">
        <v>0.8</v>
      </c>
      <c r="C36" s="127" t="s">
        <v>1130</v>
      </c>
      <c r="D36" t="s">
        <v>3559</v>
      </c>
      <c r="F36" s="75"/>
      <c r="G36" s="127"/>
    </row>
    <row r="37" spans="1:7">
      <c r="A37" s="122">
        <v>39783</v>
      </c>
      <c r="B37">
        <v>0.8</v>
      </c>
      <c r="C37" s="127" t="s">
        <v>1041</v>
      </c>
      <c r="D37" t="s">
        <v>3558</v>
      </c>
    </row>
    <row r="38" spans="1:7">
      <c r="A38" s="122">
        <v>39792</v>
      </c>
      <c r="B38">
        <v>0.85</v>
      </c>
      <c r="C38" s="127" t="s">
        <v>447</v>
      </c>
      <c r="D38" t="s">
        <v>3559</v>
      </c>
    </row>
    <row r="39" spans="1:7">
      <c r="A39" s="122">
        <v>39792</v>
      </c>
      <c r="B39">
        <v>0.85</v>
      </c>
      <c r="C39" s="127" t="s">
        <v>530</v>
      </c>
      <c r="D39" t="s">
        <v>3559</v>
      </c>
    </row>
    <row r="40" spans="1:7">
      <c r="A40" s="122">
        <v>39792</v>
      </c>
      <c r="B40">
        <v>0.85</v>
      </c>
      <c r="C40" s="127" t="s">
        <v>1494</v>
      </c>
      <c r="D40" t="s">
        <v>3559</v>
      </c>
    </row>
    <row r="41" spans="1:7">
      <c r="A41" s="122">
        <v>39792</v>
      </c>
      <c r="B41">
        <v>0.85</v>
      </c>
      <c r="C41" s="127" t="s">
        <v>1875</v>
      </c>
      <c r="D41" t="s">
        <v>3559</v>
      </c>
    </row>
    <row r="42" spans="1:7">
      <c r="A42" s="122">
        <v>39792</v>
      </c>
      <c r="B42">
        <v>0.85</v>
      </c>
      <c r="C42" s="127" t="s">
        <v>668</v>
      </c>
      <c r="D42" t="s">
        <v>3559</v>
      </c>
    </row>
    <row r="43" spans="1:7">
      <c r="A43" s="122">
        <v>39792</v>
      </c>
      <c r="B43">
        <v>0.85</v>
      </c>
      <c r="C43" s="127" t="s">
        <v>2726</v>
      </c>
      <c r="D43" t="s">
        <v>3559</v>
      </c>
    </row>
    <row r="44" spans="1:7">
      <c r="A44" s="122">
        <v>39792</v>
      </c>
      <c r="B44">
        <v>0.85</v>
      </c>
      <c r="C44" s="127" t="s">
        <v>558</v>
      </c>
      <c r="D44" t="s">
        <v>3559</v>
      </c>
    </row>
    <row r="45" spans="1:7">
      <c r="A45" s="122">
        <v>39792</v>
      </c>
      <c r="B45">
        <v>0.85</v>
      </c>
      <c r="C45" s="127" t="s">
        <v>495</v>
      </c>
      <c r="D45" t="s">
        <v>3559</v>
      </c>
    </row>
    <row r="46" spans="1:7">
      <c r="A46" s="122">
        <v>39792</v>
      </c>
      <c r="B46">
        <v>0.85</v>
      </c>
      <c r="C46" s="127" t="s">
        <v>699</v>
      </c>
      <c r="D46" t="s">
        <v>3559</v>
      </c>
    </row>
    <row r="47" spans="1:7">
      <c r="A47" s="122">
        <v>39792</v>
      </c>
      <c r="B47">
        <v>0.85</v>
      </c>
      <c r="C47" s="127" t="s">
        <v>1629</v>
      </c>
      <c r="D47" t="s">
        <v>3566</v>
      </c>
    </row>
    <row r="48" spans="1:7">
      <c r="A48" s="122">
        <v>39792</v>
      </c>
      <c r="B48">
        <v>0.85</v>
      </c>
      <c r="C48" s="127" t="s">
        <v>2419</v>
      </c>
      <c r="D48" t="s">
        <v>3559</v>
      </c>
    </row>
    <row r="49" spans="1:4">
      <c r="A49" s="122">
        <v>39792</v>
      </c>
      <c r="B49">
        <v>0.85</v>
      </c>
      <c r="C49" s="127" t="s">
        <v>743</v>
      </c>
      <c r="D49" t="s">
        <v>3559</v>
      </c>
    </row>
    <row r="50" spans="1:4">
      <c r="A50" s="122">
        <v>39792</v>
      </c>
      <c r="B50">
        <v>0.85</v>
      </c>
      <c r="C50" s="127" t="s">
        <v>1016</v>
      </c>
      <c r="D50" t="s">
        <v>3559</v>
      </c>
    </row>
    <row r="51" spans="1:4">
      <c r="A51" s="122">
        <v>39792</v>
      </c>
      <c r="B51">
        <v>0.85</v>
      </c>
      <c r="C51" s="127" t="s">
        <v>194</v>
      </c>
      <c r="D51" t="s">
        <v>3559</v>
      </c>
    </row>
    <row r="52" spans="1:4">
      <c r="A52" s="122">
        <v>39792</v>
      </c>
      <c r="B52">
        <v>0.85</v>
      </c>
      <c r="C52" s="127" t="s">
        <v>3564</v>
      </c>
      <c r="D52" t="s">
        <v>3567</v>
      </c>
    </row>
    <row r="53" spans="1:4">
      <c r="A53" s="122">
        <v>39795</v>
      </c>
      <c r="B53">
        <v>0.9</v>
      </c>
      <c r="C53" s="127" t="s">
        <v>2644</v>
      </c>
      <c r="D53" t="s">
        <v>3559</v>
      </c>
    </row>
    <row r="54" spans="1:4">
      <c r="A54" s="122">
        <v>39795</v>
      </c>
      <c r="B54">
        <v>0.9</v>
      </c>
      <c r="C54" s="127" t="s">
        <v>2774</v>
      </c>
      <c r="D54" t="s">
        <v>3559</v>
      </c>
    </row>
    <row r="55" spans="1:4">
      <c r="A55" s="122">
        <v>39795</v>
      </c>
      <c r="B55">
        <v>0.9</v>
      </c>
      <c r="C55" s="127" t="s">
        <v>1027</v>
      </c>
      <c r="D55" t="s">
        <v>3559</v>
      </c>
    </row>
    <row r="56" spans="1:4">
      <c r="A56" s="122">
        <v>39795</v>
      </c>
      <c r="B56">
        <v>0.9</v>
      </c>
      <c r="C56" s="127" t="s">
        <v>2538</v>
      </c>
      <c r="D56" t="s">
        <v>3559</v>
      </c>
    </row>
    <row r="57" spans="1:4">
      <c r="A57" s="122">
        <v>39795</v>
      </c>
      <c r="B57">
        <v>0.9</v>
      </c>
      <c r="C57" s="127" t="s">
        <v>2370</v>
      </c>
      <c r="D57" t="s">
        <v>3574</v>
      </c>
    </row>
    <row r="58" spans="1:4">
      <c r="A58" s="122">
        <v>39803</v>
      </c>
      <c r="B58">
        <v>0.92</v>
      </c>
      <c r="C58" s="127" t="s">
        <v>2370</v>
      </c>
      <c r="D58" t="s">
        <v>3559</v>
      </c>
    </row>
    <row r="59" spans="1:4">
      <c r="A59" s="122">
        <v>39812</v>
      </c>
      <c r="B59">
        <v>0.95</v>
      </c>
      <c r="C59" s="127" t="s">
        <v>432</v>
      </c>
      <c r="D59" t="s">
        <v>3559</v>
      </c>
    </row>
    <row r="60" spans="1:4">
      <c r="A60" s="122">
        <v>39812</v>
      </c>
      <c r="B60">
        <v>0.95</v>
      </c>
      <c r="C60" s="127" t="s">
        <v>194</v>
      </c>
      <c r="D60" t="s">
        <v>3559</v>
      </c>
    </row>
    <row r="61" spans="1:4">
      <c r="A61" s="122">
        <v>39820</v>
      </c>
      <c r="B61">
        <v>0.96</v>
      </c>
      <c r="C61" s="127" t="s">
        <v>1130</v>
      </c>
      <c r="D61" t="s">
        <v>3581</v>
      </c>
    </row>
    <row r="62" spans="1:4">
      <c r="A62" s="122">
        <v>39820</v>
      </c>
      <c r="B62">
        <v>0.96</v>
      </c>
      <c r="C62" s="127" t="s">
        <v>2741</v>
      </c>
      <c r="D62" t="s">
        <v>3583</v>
      </c>
    </row>
    <row r="63" spans="1:4">
      <c r="A63" s="122">
        <v>39836</v>
      </c>
      <c r="B63">
        <v>0.96</v>
      </c>
      <c r="C63" s="127" t="s">
        <v>1717</v>
      </c>
      <c r="D63" t="s">
        <v>3583</v>
      </c>
    </row>
    <row r="64" spans="1:4">
      <c r="A64" s="122">
        <v>39842</v>
      </c>
      <c r="B64">
        <v>0.96</v>
      </c>
      <c r="C64" s="127" t="s">
        <v>1875</v>
      </c>
      <c r="D64" t="s">
        <v>3584</v>
      </c>
    </row>
    <row r="65" spans="1:4">
      <c r="A65" s="122">
        <v>39842</v>
      </c>
      <c r="B65">
        <v>0.96</v>
      </c>
      <c r="C65" s="127" t="s">
        <v>1016</v>
      </c>
      <c r="D65" t="s">
        <v>3585</v>
      </c>
    </row>
    <row r="66" spans="1:4">
      <c r="A66" s="122">
        <v>39842</v>
      </c>
      <c r="B66">
        <v>0.96</v>
      </c>
      <c r="C66" s="127" t="s">
        <v>2370</v>
      </c>
      <c r="D66" t="s">
        <v>3585</v>
      </c>
    </row>
    <row r="67" spans="1:4">
      <c r="A67" s="122">
        <v>39864</v>
      </c>
      <c r="B67" s="142">
        <v>1</v>
      </c>
      <c r="C67" s="127" t="s">
        <v>2493</v>
      </c>
      <c r="D67" t="s">
        <v>3597</v>
      </c>
    </row>
    <row r="68" spans="1:4">
      <c r="A68" s="122">
        <v>39864</v>
      </c>
      <c r="B68" s="142">
        <v>1</v>
      </c>
      <c r="C68" s="127" t="s">
        <v>1016</v>
      </c>
      <c r="D68" t="s">
        <v>3589</v>
      </c>
    </row>
    <row r="69" spans="1:4">
      <c r="A69" s="122">
        <v>39864</v>
      </c>
      <c r="B69" s="142">
        <v>1</v>
      </c>
      <c r="C69" s="127" t="s">
        <v>743</v>
      </c>
      <c r="D69" t="s">
        <v>3590</v>
      </c>
    </row>
    <row r="70" spans="1:4">
      <c r="A70" s="122">
        <v>39864</v>
      </c>
      <c r="B70" s="142">
        <v>1</v>
      </c>
      <c r="C70" s="127" t="s">
        <v>1717</v>
      </c>
      <c r="D70" t="s">
        <v>3591</v>
      </c>
    </row>
    <row r="71" spans="1:4">
      <c r="A71" s="122">
        <v>39864</v>
      </c>
      <c r="B71" s="142">
        <v>1</v>
      </c>
      <c r="C71" s="127" t="s">
        <v>1027</v>
      </c>
      <c r="D71" t="s">
        <v>3592</v>
      </c>
    </row>
    <row r="72" spans="1:4">
      <c r="A72" s="122">
        <v>39864</v>
      </c>
      <c r="B72" s="142">
        <v>1</v>
      </c>
      <c r="C72" s="127" t="s">
        <v>194</v>
      </c>
      <c r="D72" t="s">
        <v>3596</v>
      </c>
    </row>
    <row r="73" spans="1:4">
      <c r="A73" s="122">
        <v>39864</v>
      </c>
      <c r="B73" s="142">
        <v>1</v>
      </c>
      <c r="C73" s="127" t="s">
        <v>194</v>
      </c>
      <c r="D73" t="s">
        <v>3590</v>
      </c>
    </row>
    <row r="74" spans="1:4">
      <c r="A74" s="122">
        <v>39864</v>
      </c>
      <c r="B74" s="142">
        <v>1</v>
      </c>
      <c r="C74" s="127" t="s">
        <v>2419</v>
      </c>
      <c r="D74" t="s">
        <v>3595</v>
      </c>
    </row>
    <row r="75" spans="1:4">
      <c r="A75" s="122">
        <v>39865</v>
      </c>
      <c r="B75" s="142">
        <v>1</v>
      </c>
      <c r="C75" s="127" t="s">
        <v>1115</v>
      </c>
      <c r="D75" t="s">
        <v>3598</v>
      </c>
    </row>
    <row r="76" spans="1:4">
      <c r="A76" s="122">
        <v>39868</v>
      </c>
      <c r="B76" s="142">
        <v>1</v>
      </c>
      <c r="C76" s="127" t="s">
        <v>743</v>
      </c>
      <c r="D76" t="s">
        <v>3600</v>
      </c>
    </row>
    <row r="77" spans="1:4">
      <c r="A77" s="122">
        <v>39994</v>
      </c>
      <c r="B77" s="142">
        <v>1.1000000000000001</v>
      </c>
      <c r="C77" s="127" t="s">
        <v>92</v>
      </c>
      <c r="D77" t="s">
        <v>3603</v>
      </c>
    </row>
    <row r="78" spans="1:4">
      <c r="A78" s="122">
        <v>39997</v>
      </c>
      <c r="B78" s="142">
        <v>1.1000000000000001</v>
      </c>
      <c r="C78" s="127" t="s">
        <v>3203</v>
      </c>
      <c r="D78" t="s">
        <v>3609</v>
      </c>
    </row>
    <row r="79" spans="1:4">
      <c r="A79" s="122">
        <v>39998</v>
      </c>
      <c r="B79" s="142">
        <v>1.1000000000000001</v>
      </c>
      <c r="C79" s="127" t="s">
        <v>194</v>
      </c>
      <c r="D79" t="s">
        <v>3606</v>
      </c>
    </row>
    <row r="80" spans="1:4">
      <c r="A80" s="122">
        <v>39998</v>
      </c>
      <c r="B80" s="142">
        <v>1.1000000000000001</v>
      </c>
      <c r="C80" s="127" t="s">
        <v>194</v>
      </c>
      <c r="D80" t="s">
        <v>3607</v>
      </c>
    </row>
    <row r="81" spans="1:4">
      <c r="A81" s="122">
        <v>39998</v>
      </c>
      <c r="B81" s="142">
        <v>1.1000000000000001</v>
      </c>
      <c r="C81" s="127" t="s">
        <v>3203</v>
      </c>
      <c r="D81" t="s">
        <v>3608</v>
      </c>
    </row>
    <row r="82" spans="1:4">
      <c r="A82" s="122">
        <v>40034</v>
      </c>
      <c r="B82" s="109">
        <v>1.1100000000000001</v>
      </c>
      <c r="C82" s="127" t="s">
        <v>3203</v>
      </c>
      <c r="D82" t="s">
        <v>3610</v>
      </c>
    </row>
    <row r="83" spans="1:4">
      <c r="A83" s="122">
        <v>40034</v>
      </c>
      <c r="B83" s="109">
        <v>1.1100000000000001</v>
      </c>
      <c r="C83" s="127" t="s">
        <v>194</v>
      </c>
      <c r="D83" t="s">
        <v>3611</v>
      </c>
    </row>
    <row r="84" spans="1:4">
      <c r="A84" s="122">
        <v>40104</v>
      </c>
      <c r="B84" s="109">
        <v>1.1200000000000001</v>
      </c>
      <c r="C84" s="127" t="s">
        <v>743</v>
      </c>
      <c r="D84" t="s">
        <v>3612</v>
      </c>
    </row>
    <row r="85" spans="1:4">
      <c r="A85" s="122">
        <v>40104</v>
      </c>
      <c r="B85" s="109">
        <v>1.1200000000000001</v>
      </c>
      <c r="C85" s="127" t="s">
        <v>743</v>
      </c>
      <c r="D85" t="s">
        <v>3613</v>
      </c>
    </row>
    <row r="86" spans="1:4">
      <c r="A86" s="122">
        <v>40104</v>
      </c>
      <c r="B86" s="109">
        <v>1.1200000000000001</v>
      </c>
      <c r="C86" s="127" t="s">
        <v>3614</v>
      </c>
      <c r="D86" t="s">
        <v>3615</v>
      </c>
    </row>
    <row r="87" spans="1:4">
      <c r="A87" s="122">
        <v>40123</v>
      </c>
      <c r="B87">
        <v>1.2</v>
      </c>
      <c r="C87" s="127" t="s">
        <v>1875</v>
      </c>
      <c r="D87" t="s">
        <v>3618</v>
      </c>
    </row>
    <row r="88" spans="1:4">
      <c r="A88" s="122">
        <v>40123</v>
      </c>
      <c r="B88">
        <v>1.2</v>
      </c>
      <c r="C88" s="127" t="s">
        <v>2370</v>
      </c>
      <c r="D88" t="s">
        <v>3626</v>
      </c>
    </row>
    <row r="89" spans="1:4">
      <c r="A89" s="122">
        <v>40123</v>
      </c>
      <c r="B89">
        <v>1.2</v>
      </c>
      <c r="C89" s="127" t="s">
        <v>194</v>
      </c>
      <c r="D89" t="s">
        <v>3627</v>
      </c>
    </row>
    <row r="90" spans="1:4">
      <c r="A90" s="122">
        <v>40123</v>
      </c>
      <c r="B90">
        <v>1.2</v>
      </c>
      <c r="C90" s="127" t="s">
        <v>2419</v>
      </c>
      <c r="D90" t="s">
        <v>3628</v>
      </c>
    </row>
    <row r="91" spans="1:4">
      <c r="A91" s="122">
        <v>40298</v>
      </c>
      <c r="B91">
        <v>1.3</v>
      </c>
      <c r="C91" s="127" t="s">
        <v>2375</v>
      </c>
      <c r="D91" t="s">
        <v>3629</v>
      </c>
    </row>
    <row r="92" spans="1:4">
      <c r="A92" s="122">
        <v>40338</v>
      </c>
      <c r="B92">
        <v>1.3</v>
      </c>
      <c r="C92" s="127" t="s">
        <v>152</v>
      </c>
      <c r="D92" t="s">
        <v>3630</v>
      </c>
    </row>
    <row r="93" spans="1:4">
      <c r="A93" s="122">
        <v>41201</v>
      </c>
      <c r="B93">
        <v>1.4</v>
      </c>
      <c r="C93" s="127" t="s">
        <v>1163</v>
      </c>
      <c r="D93" t="s">
        <v>3639</v>
      </c>
    </row>
    <row r="94" spans="1:4">
      <c r="A94" s="122">
        <v>41201</v>
      </c>
      <c r="B94">
        <v>1.4</v>
      </c>
      <c r="C94" s="127" t="s">
        <v>1541</v>
      </c>
      <c r="D94" t="s">
        <v>3631</v>
      </c>
    </row>
    <row r="95" spans="1:4">
      <c r="A95" s="122">
        <v>41201</v>
      </c>
      <c r="B95">
        <v>1.4</v>
      </c>
      <c r="C95" s="127" t="s">
        <v>668</v>
      </c>
      <c r="D95" t="s">
        <v>3632</v>
      </c>
    </row>
    <row r="96" spans="1:4">
      <c r="A96" s="122">
        <v>41201</v>
      </c>
      <c r="B96">
        <v>1.4</v>
      </c>
      <c r="C96" s="127" t="s">
        <v>152</v>
      </c>
      <c r="D96" t="s">
        <v>3635</v>
      </c>
    </row>
    <row r="97" spans="1:4">
      <c r="A97" s="122">
        <v>41201</v>
      </c>
      <c r="B97">
        <v>1.4</v>
      </c>
      <c r="C97" s="127" t="s">
        <v>1108</v>
      </c>
      <c r="D97" t="s">
        <v>3636</v>
      </c>
    </row>
    <row r="98" spans="1:4">
      <c r="A98" s="122">
        <v>41201</v>
      </c>
      <c r="B98">
        <v>1.4</v>
      </c>
      <c r="C98" s="127" t="s">
        <v>2419</v>
      </c>
      <c r="D98" t="s">
        <v>3637</v>
      </c>
    </row>
    <row r="99" spans="1:4">
      <c r="A99" s="122">
        <v>41201</v>
      </c>
      <c r="B99">
        <v>1.4</v>
      </c>
      <c r="C99" s="127" t="s">
        <v>743</v>
      </c>
      <c r="D99" t="s">
        <v>3638</v>
      </c>
    </row>
    <row r="100" spans="1:4">
      <c r="A100" s="122">
        <v>41201</v>
      </c>
      <c r="B100">
        <v>1.4</v>
      </c>
      <c r="C100" s="127" t="s">
        <v>1027</v>
      </c>
      <c r="D100" t="s">
        <v>3638</v>
      </c>
    </row>
    <row r="101" spans="1:4">
      <c r="A101" s="12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Copyright</vt:lpstr>
      <vt:lpstr>State</vt:lpstr>
      <vt:lpstr>County</vt:lpstr>
      <vt:lpstr>Town</vt:lpstr>
      <vt:lpstr>Graphs</vt:lpstr>
      <vt:lpstr>Party</vt:lpstr>
      <vt:lpstr>Statistics</vt:lpstr>
      <vt:lpstr>Ballots</vt:lpstr>
      <vt:lpstr>Candidates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2016-10-21T02:54:09Z</dcterms:modified>
</cp:coreProperties>
</file>